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harts/chartEx1.xml" ContentType="application/vnd.ms-office.chartex+xml"/>
  <Override PartName="/xl/charts/style1.xml" ContentType="application/vnd.ms-office.chartstyle+xml"/>
  <Override PartName="/xl/charts/colors1.xml" ContentType="application/vnd.ms-office.chartcolorstyle+xml"/>
  <Override PartName="/xl/charts/chartEx2.xml" ContentType="application/vnd.ms-office.chartex+xml"/>
  <Override PartName="/xl/charts/style2.xml" ContentType="application/vnd.ms-office.chartstyle+xml"/>
  <Override PartName="/xl/charts/colors2.xml" ContentType="application/vnd.ms-office.chartcolorstyle+xml"/>
  <Override PartName="/xl/charts/chartEx3.xml" ContentType="application/vnd.ms-office.chartex+xml"/>
  <Override PartName="/xl/charts/style3.xml" ContentType="application/vnd.ms-office.chartstyle+xml"/>
  <Override PartName="/xl/charts/colors3.xml" ContentType="application/vnd.ms-office.chartcolorstyle+xml"/>
  <Override PartName="/xl/charts/chartEx4.xml" ContentType="application/vnd.ms-office.chartex+xml"/>
  <Override PartName="/xl/charts/style4.xml" ContentType="application/vnd.ms-office.chartstyle+xml"/>
  <Override PartName="/xl/charts/colors4.xml" ContentType="application/vnd.ms-office.chartcolorstyle+xml"/>
  <Override PartName="/xl/charts/chartEx5.xml" ContentType="application/vnd.ms-office.chartex+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https://vmas.sharepoint.com/sites/VMHome/Projekter/2182 - ENS - DEA FWC Position 4/EE_VN02 (EE Incentive Scheme 2021)/VN DE3 TOR2 CBA VA scheme/"/>
    </mc:Choice>
  </mc:AlternateContent>
  <xr:revisionPtr revIDLastSave="1481" documentId="8_{95CCFDDF-385B-4B60-96B3-BFE371ACE552}" xr6:coauthVersionLast="47" xr6:coauthVersionMax="47" xr10:uidLastSave="{AACF9F43-656B-451A-9751-2AF7DE36B90E}"/>
  <bookViews>
    <workbookView xWindow="-120" yWindow="-120" windowWidth="29040" windowHeight="15720" tabRatio="768" xr2:uid="{A2E1E42D-7A9F-48BF-BE2C-3DA9B985CD65}"/>
  </bookViews>
  <sheets>
    <sheet name="Front page" sheetId="7" r:id="rId1"/>
    <sheet name="Introduction" sheetId="1" r:id="rId2"/>
    <sheet name="Cockpit" sheetId="15" r:id="rId3"/>
    <sheet name="Results" sheetId="3" r:id="rId4"/>
    <sheet name="Calculations" sheetId="11" r:id="rId5"/>
    <sheet name="Input" sheetId="2" r:id="rId6"/>
    <sheet name="Emissions" sheetId="9" r:id="rId7"/>
    <sheet name="Energy consumption (toe)" sheetId="13" r:id="rId8"/>
    <sheet name="Energy consumption (raw)" sheetId="16" r:id="rId9"/>
    <sheet name="Sector" sheetId="17" r:id="rId10"/>
    <sheet name="Lists" sheetId="5" r:id="rId11"/>
    <sheet name="Province x Sector" sheetId="21" r:id="rId12"/>
    <sheet name="Tables for reporting" sheetId="22" r:id="rId13"/>
  </sheets>
  <definedNames>
    <definedName name="_xlnm._FilterDatabase" localSheetId="8" hidden="1">'Energy consumption (raw)'!$B$8:$AJ$2970</definedName>
    <definedName name="_xlnm._FilterDatabase" localSheetId="7" hidden="1">'Energy consumption (toe)'!$B$58:$AN$3020</definedName>
    <definedName name="_xlnm._FilterDatabase" localSheetId="11" hidden="1">'Province x Sector'!$AK$37:$AL$100</definedName>
    <definedName name="_xlnm._FilterDatabase" localSheetId="9" hidden="1">Sector!$B$56:$E$776</definedName>
    <definedName name="_xlchart.v5.0" hidden="1">'Province x Sector'!$G$37</definedName>
    <definedName name="_xlchart.v5.1" hidden="1">'Province x Sector'!$G$38:$G$100</definedName>
    <definedName name="_xlchart.v5.10" hidden="1">'Province x Sector'!$Y$37</definedName>
    <definedName name="_xlchart.v5.11" hidden="1">'Province x Sector'!$Y$38:$Y$100</definedName>
    <definedName name="_xlchart.v5.12" hidden="1">'Province x Sector'!$M$37</definedName>
    <definedName name="_xlchart.v5.13" hidden="1">'Province x Sector'!$M$38:$M$100</definedName>
    <definedName name="_xlchart.v5.14" hidden="1">'Province x Sector'!$N$37</definedName>
    <definedName name="_xlchart.v5.15" hidden="1">'Province x Sector'!$N$38:$N$100</definedName>
    <definedName name="_xlchart.v5.16" hidden="1">'Province x Sector'!$B$37</definedName>
    <definedName name="_xlchart.v5.17" hidden="1">'Province x Sector'!$B$38:$B$100</definedName>
    <definedName name="_xlchart.v5.18" hidden="1">'Province x Sector'!$C$37</definedName>
    <definedName name="_xlchart.v5.19" hidden="1">'Province x Sector'!$C$38:$C$100</definedName>
    <definedName name="_xlchart.v5.2" hidden="1">'Province x Sector'!$H$37</definedName>
    <definedName name="_xlchart.v5.3" hidden="1">'Province x Sector'!$H$38:$H$100</definedName>
    <definedName name="_xlchart.v5.4" hidden="1">'Province x Sector'!$S$37</definedName>
    <definedName name="_xlchart.v5.5" hidden="1">'Province x Sector'!$S$38:$S$100</definedName>
    <definedName name="_xlchart.v5.6" hidden="1">'Province x Sector'!$T$37</definedName>
    <definedName name="_xlchart.v5.7" hidden="1">'Province x Sector'!$T$38:$T$100</definedName>
    <definedName name="_xlchart.v5.8" hidden="1">'Province x Sector'!$X$37</definedName>
    <definedName name="_xlchart.v5.9" hidden="1">'Province x Sector'!$X$38:$X$100</definedName>
    <definedName name="zzDato" localSheetId="0">'Front page'!$C$8</definedName>
    <definedName name="zzEAN" localSheetId="0">'Front page'!$C$10</definedName>
    <definedName name="zzForfatter" localSheetId="0">'Front page'!$C$11</definedName>
    <definedName name="zzKopiTil" localSheetId="0">'Front page'!$C$14</definedName>
    <definedName name="zzLedetekstDato" localSheetId="0">'Front page'!$B$18</definedName>
    <definedName name="zzLedetekstProjektnr" localSheetId="0">'Front page'!$B$19</definedName>
    <definedName name="zzProjektnr" localSheetId="0">'Front page'!$C$9</definedName>
    <definedName name="zzTilbud" localSheetId="0">'Front page'!$C$12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N101" i="21" l="1"/>
  <c r="N103" i="21"/>
  <c r="E153" i="2"/>
  <c r="D123" i="2"/>
  <c r="B48" i="11"/>
  <c r="B45" i="11"/>
  <c r="B46" i="11"/>
  <c r="B47" i="11"/>
  <c r="B44" i="11"/>
  <c r="D83" i="11"/>
  <c r="B19" i="2" l="1"/>
  <c r="E8" i="9" l="1"/>
  <c r="D9" i="9"/>
  <c r="D8" i="9"/>
  <c r="H35" i="9" l="1"/>
  <c r="J36" i="9"/>
  <c r="G8" i="9"/>
  <c r="F8" i="9"/>
  <c r="H37" i="9"/>
  <c r="D11" i="9"/>
  <c r="D10" i="9"/>
  <c r="J35" i="9" l="1"/>
  <c r="I35" i="9"/>
  <c r="E10" i="9"/>
  <c r="B68" i="22"/>
  <c r="B66" i="22" s="1"/>
  <c r="E13" i="15"/>
  <c r="D153" i="2"/>
  <c r="E11" i="15"/>
  <c r="E49" i="3" l="1"/>
  <c r="C79" i="11" l="1" a="1"/>
  <c r="C79" i="11" s="1"/>
  <c r="D84" i="2"/>
  <c r="D83" i="2"/>
  <c r="H86" i="2"/>
  <c r="D86" i="2" s="1"/>
  <c r="B101" i="22"/>
  <c r="B100" i="22"/>
  <c r="B96" i="22"/>
  <c r="B97" i="22"/>
  <c r="B98" i="22"/>
  <c r="B99" i="22"/>
  <c r="B74" i="22"/>
  <c r="B75" i="22"/>
  <c r="B76" i="22"/>
  <c r="B77" i="22"/>
  <c r="B78" i="22"/>
  <c r="B79" i="22"/>
  <c r="B80" i="22"/>
  <c r="B81" i="22"/>
  <c r="B82" i="22"/>
  <c r="B83" i="22"/>
  <c r="B84" i="22"/>
  <c r="B85" i="22"/>
  <c r="B86" i="22"/>
  <c r="B87" i="22"/>
  <c r="B88" i="22"/>
  <c r="B89" i="22"/>
  <c r="B90" i="22"/>
  <c r="B91" i="22"/>
  <c r="B92" i="22"/>
  <c r="B93" i="22"/>
  <c r="B94" i="22"/>
  <c r="B95" i="22"/>
  <c r="B73" i="22"/>
  <c r="C78" i="11" a="1"/>
  <c r="C78" i="11" s="1"/>
  <c r="D10" i="5"/>
  <c r="D11" i="5"/>
  <c r="D12" i="5"/>
  <c r="D13" i="5"/>
  <c r="D14" i="5"/>
  <c r="D15" i="5"/>
  <c r="D16" i="5"/>
  <c r="D17" i="5"/>
  <c r="D18" i="5"/>
  <c r="D19" i="5"/>
  <c r="D20" i="5"/>
  <c r="D21" i="5"/>
  <c r="D22" i="5"/>
  <c r="D23" i="5"/>
  <c r="D24" i="5"/>
  <c r="D25" i="5"/>
  <c r="D26" i="5"/>
  <c r="D27" i="5"/>
  <c r="D28" i="5"/>
  <c r="D29" i="5"/>
  <c r="D30" i="5"/>
  <c r="D31" i="5"/>
  <c r="D32" i="5"/>
  <c r="D33" i="5"/>
  <c r="D34" i="5"/>
  <c r="D35" i="5"/>
  <c r="D36" i="5"/>
  <c r="D37" i="5"/>
  <c r="D9" i="5"/>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24" i="2"/>
  <c r="AJ259" i="21" a="1"/>
  <c r="AJ259" i="21" s="1"/>
  <c r="AK259" i="21" a="1"/>
  <c r="AK259" i="21" s="1"/>
  <c r="C5" i="22" l="1" a="1"/>
  <c r="C5" i="22" s="1"/>
  <c r="C6" i="22" l="1" a="1"/>
  <c r="C6" i="22" s="1"/>
  <c r="E14" i="15" l="1"/>
  <c r="C4" i="3" s="1"/>
  <c r="B169" i="21"/>
  <c r="B170" i="21"/>
  <c r="B171" i="21"/>
  <c r="B140" i="21"/>
  <c r="B141" i="21"/>
  <c r="B142" i="21"/>
  <c r="B143" i="21"/>
  <c r="B144" i="21"/>
  <c r="B145" i="21"/>
  <c r="B146" i="21"/>
  <c r="B147" i="21"/>
  <c r="B148" i="21"/>
  <c r="B149" i="21"/>
  <c r="B150" i="21"/>
  <c r="B151" i="21"/>
  <c r="B152" i="21"/>
  <c r="B153" i="21"/>
  <c r="B154" i="21"/>
  <c r="B155" i="21"/>
  <c r="B156" i="21"/>
  <c r="B157" i="21"/>
  <c r="B158" i="21"/>
  <c r="B159" i="21"/>
  <c r="B160" i="21"/>
  <c r="B161" i="21"/>
  <c r="B162" i="21"/>
  <c r="B163" i="21"/>
  <c r="B164" i="21"/>
  <c r="B165" i="21"/>
  <c r="B166" i="21"/>
  <c r="B167" i="21"/>
  <c r="B168" i="21"/>
  <c r="B110" i="21"/>
  <c r="B111" i="21"/>
  <c r="B112" i="21"/>
  <c r="B113" i="21"/>
  <c r="B114" i="21"/>
  <c r="B115" i="21"/>
  <c r="B116" i="21"/>
  <c r="B117" i="21"/>
  <c r="B118" i="21"/>
  <c r="B119" i="21"/>
  <c r="B120" i="21"/>
  <c r="B121" i="21"/>
  <c r="B122" i="21"/>
  <c r="B123" i="21"/>
  <c r="B124" i="21"/>
  <c r="B125" i="21"/>
  <c r="B126" i="21"/>
  <c r="B127" i="21"/>
  <c r="B128" i="21"/>
  <c r="B129" i="21"/>
  <c r="B130" i="21"/>
  <c r="B131" i="21"/>
  <c r="B132" i="21"/>
  <c r="B133" i="21"/>
  <c r="B134" i="21"/>
  <c r="B135" i="21"/>
  <c r="B136" i="21"/>
  <c r="B137" i="21"/>
  <c r="B138" i="21"/>
  <c r="B139" i="21"/>
  <c r="B109" i="21"/>
  <c r="C108" i="21" a="1"/>
  <c r="B100" i="11" l="1"/>
  <c r="B198" i="21"/>
  <c r="B135" i="11"/>
  <c r="B233" i="21"/>
  <c r="B119" i="11"/>
  <c r="B217" i="21"/>
  <c r="B204" i="21"/>
  <c r="B106" i="11"/>
  <c r="B141" i="11"/>
  <c r="B239" i="21"/>
  <c r="B140" i="11"/>
  <c r="B238" i="21"/>
  <c r="B108" i="11"/>
  <c r="B206" i="21"/>
  <c r="B84" i="11"/>
  <c r="B182" i="21"/>
  <c r="B127" i="11"/>
  <c r="B225" i="21"/>
  <c r="B83" i="11"/>
  <c r="B181" i="21"/>
  <c r="B196" i="21"/>
  <c r="B98" i="11"/>
  <c r="B188" i="21"/>
  <c r="B90" i="11"/>
  <c r="B133" i="11"/>
  <c r="B231" i="21"/>
  <c r="B125" i="11"/>
  <c r="B223" i="21"/>
  <c r="B117" i="11"/>
  <c r="B215" i="21"/>
  <c r="B211" i="21"/>
  <c r="B113" i="11"/>
  <c r="B203" i="21"/>
  <c r="B105" i="11"/>
  <c r="B195" i="21"/>
  <c r="B97" i="11"/>
  <c r="B187" i="21"/>
  <c r="B89" i="11"/>
  <c r="B132" i="11"/>
  <c r="B230" i="21"/>
  <c r="B124" i="11"/>
  <c r="B222" i="21"/>
  <c r="B116" i="11"/>
  <c r="B214" i="21"/>
  <c r="B112" i="11"/>
  <c r="B210" i="21"/>
  <c r="B104" i="11"/>
  <c r="B202" i="21"/>
  <c r="B96" i="11"/>
  <c r="B194" i="21"/>
  <c r="B88" i="11"/>
  <c r="B186" i="21"/>
  <c r="B139" i="11"/>
  <c r="B237" i="21"/>
  <c r="B131" i="11"/>
  <c r="B229" i="21"/>
  <c r="B123" i="11"/>
  <c r="B221" i="21"/>
  <c r="B115" i="11"/>
  <c r="B213" i="21"/>
  <c r="B209" i="21"/>
  <c r="B111" i="11"/>
  <c r="B103" i="11"/>
  <c r="B201" i="21"/>
  <c r="B95" i="11"/>
  <c r="B193" i="21"/>
  <c r="B87" i="11"/>
  <c r="B185" i="21"/>
  <c r="B138" i="11"/>
  <c r="B236" i="21"/>
  <c r="B228" i="21"/>
  <c r="B130" i="11"/>
  <c r="B220" i="21"/>
  <c r="B122" i="11"/>
  <c r="B212" i="21"/>
  <c r="B114" i="11"/>
  <c r="B110" i="11"/>
  <c r="B208" i="21"/>
  <c r="B102" i="11"/>
  <c r="B200" i="21"/>
  <c r="B94" i="11"/>
  <c r="B192" i="21"/>
  <c r="B86" i="11"/>
  <c r="B184" i="21"/>
  <c r="B235" i="21"/>
  <c r="B137" i="11"/>
  <c r="B227" i="21"/>
  <c r="B129" i="11"/>
  <c r="B219" i="21"/>
  <c r="B121" i="11"/>
  <c r="B243" i="21"/>
  <c r="B145" i="11"/>
  <c r="B109" i="11"/>
  <c r="B207" i="21"/>
  <c r="B101" i="11"/>
  <c r="B199" i="21"/>
  <c r="B93" i="11"/>
  <c r="B191" i="21"/>
  <c r="B85" i="11"/>
  <c r="B183" i="21"/>
  <c r="B136" i="11"/>
  <c r="B234" i="21"/>
  <c r="B128" i="11"/>
  <c r="B226" i="21"/>
  <c r="B120" i="11"/>
  <c r="B218" i="21"/>
  <c r="B144" i="11"/>
  <c r="B242" i="21"/>
  <c r="B92" i="11"/>
  <c r="B190" i="21"/>
  <c r="B241" i="21"/>
  <c r="B143" i="11"/>
  <c r="K180" i="21"/>
  <c r="S180" i="21"/>
  <c r="AA180" i="21"/>
  <c r="X180" i="21"/>
  <c r="Z180" i="21"/>
  <c r="D180" i="21"/>
  <c r="L180" i="21"/>
  <c r="T180" i="21"/>
  <c r="AB180" i="21"/>
  <c r="N180" i="21"/>
  <c r="H180" i="21"/>
  <c r="E180" i="21"/>
  <c r="M180" i="21"/>
  <c r="U180" i="21"/>
  <c r="AC180" i="21"/>
  <c r="F180" i="21"/>
  <c r="V180" i="21"/>
  <c r="AD180" i="21"/>
  <c r="J180" i="21"/>
  <c r="G180" i="21"/>
  <c r="O180" i="21"/>
  <c r="W180" i="21"/>
  <c r="AE180" i="21"/>
  <c r="P180" i="21"/>
  <c r="R180" i="21"/>
  <c r="I180" i="21"/>
  <c r="Q180" i="21"/>
  <c r="Y180" i="21"/>
  <c r="B107" i="11"/>
  <c r="B205" i="21"/>
  <c r="B99" i="11"/>
  <c r="B197" i="21"/>
  <c r="B91" i="11"/>
  <c r="B189" i="21"/>
  <c r="B142" i="11"/>
  <c r="B240" i="21"/>
  <c r="B134" i="11"/>
  <c r="B232" i="21"/>
  <c r="B126" i="11"/>
  <c r="B224" i="21"/>
  <c r="B118" i="11"/>
  <c r="B216" i="21"/>
  <c r="Y37" i="21"/>
  <c r="N37" i="21"/>
  <c r="H37" i="21"/>
  <c r="C108" i="21"/>
  <c r="C180" i="21" s="1"/>
  <c r="H9" i="5" l="1"/>
  <c r="I2648" i="16"/>
  <c r="E147" i="17"/>
  <c r="E146" i="17"/>
  <c r="E145" i="17"/>
  <c r="E144" i="17"/>
  <c r="E143" i="17"/>
  <c r="I11" i="16"/>
  <c r="I12" i="16"/>
  <c r="I13" i="16"/>
  <c r="I14" i="16"/>
  <c r="I15" i="16"/>
  <c r="I16" i="16"/>
  <c r="I17" i="16"/>
  <c r="I18" i="16"/>
  <c r="I19" i="16"/>
  <c r="I20" i="16"/>
  <c r="I21" i="16"/>
  <c r="I22" i="16"/>
  <c r="I23" i="16"/>
  <c r="I24" i="16"/>
  <c r="I25" i="16"/>
  <c r="I26" i="16"/>
  <c r="I27" i="16"/>
  <c r="I28" i="16"/>
  <c r="I29" i="16"/>
  <c r="I30" i="16"/>
  <c r="I31" i="16"/>
  <c r="I32" i="16"/>
  <c r="I33" i="16"/>
  <c r="I34" i="16"/>
  <c r="I35" i="16"/>
  <c r="I36" i="16"/>
  <c r="I37" i="16"/>
  <c r="I38" i="16"/>
  <c r="I39" i="16"/>
  <c r="I40" i="16"/>
  <c r="I41" i="16"/>
  <c r="I42" i="16"/>
  <c r="I43" i="16"/>
  <c r="I44" i="16"/>
  <c r="I45" i="16"/>
  <c r="I46" i="16"/>
  <c r="I47" i="16"/>
  <c r="I48" i="16"/>
  <c r="I49" i="16"/>
  <c r="I50" i="16"/>
  <c r="I51" i="16"/>
  <c r="I52" i="16"/>
  <c r="I53" i="16"/>
  <c r="I54" i="16"/>
  <c r="I55" i="16"/>
  <c r="I56" i="16"/>
  <c r="I57" i="16"/>
  <c r="I58" i="16"/>
  <c r="I59" i="16"/>
  <c r="I60" i="16"/>
  <c r="I61" i="16"/>
  <c r="I62" i="16"/>
  <c r="I63" i="16"/>
  <c r="I64" i="16"/>
  <c r="I65" i="16"/>
  <c r="I66" i="16"/>
  <c r="I67" i="16"/>
  <c r="I68" i="16"/>
  <c r="I69" i="16"/>
  <c r="I70" i="16"/>
  <c r="I71" i="16"/>
  <c r="I72" i="16"/>
  <c r="I73" i="16"/>
  <c r="I74" i="16"/>
  <c r="I75" i="16"/>
  <c r="I76" i="16"/>
  <c r="I77" i="16"/>
  <c r="I78" i="16"/>
  <c r="I79" i="16"/>
  <c r="I80" i="16"/>
  <c r="I81" i="16"/>
  <c r="I82" i="16"/>
  <c r="I83" i="16"/>
  <c r="I84" i="16"/>
  <c r="I85" i="16"/>
  <c r="I86" i="16"/>
  <c r="I87" i="16"/>
  <c r="I88" i="16"/>
  <c r="I89" i="16"/>
  <c r="I90" i="16"/>
  <c r="I91" i="16"/>
  <c r="I92" i="16"/>
  <c r="I93" i="16"/>
  <c r="I94" i="16"/>
  <c r="I95" i="16"/>
  <c r="I96" i="16"/>
  <c r="I97" i="16"/>
  <c r="I98" i="16"/>
  <c r="I99" i="16"/>
  <c r="I100" i="16"/>
  <c r="I101" i="16"/>
  <c r="I102" i="16"/>
  <c r="I103" i="16"/>
  <c r="I104" i="16"/>
  <c r="I105" i="16"/>
  <c r="I106" i="16"/>
  <c r="I107" i="16"/>
  <c r="I108" i="16"/>
  <c r="I109" i="16"/>
  <c r="I110" i="16"/>
  <c r="I111" i="16"/>
  <c r="I112" i="16"/>
  <c r="I113" i="16"/>
  <c r="I114" i="16"/>
  <c r="I115" i="16"/>
  <c r="I116" i="16"/>
  <c r="I117" i="16"/>
  <c r="I118" i="16"/>
  <c r="I119" i="16"/>
  <c r="I120" i="16"/>
  <c r="I121" i="16"/>
  <c r="I122" i="16"/>
  <c r="I123" i="16"/>
  <c r="I124" i="16"/>
  <c r="I125" i="16"/>
  <c r="I126" i="16"/>
  <c r="I127" i="16"/>
  <c r="I128" i="16"/>
  <c r="I129" i="16"/>
  <c r="I130" i="16"/>
  <c r="I131" i="16"/>
  <c r="I132" i="16"/>
  <c r="I133" i="16"/>
  <c r="I134" i="16"/>
  <c r="I135" i="16"/>
  <c r="I136" i="16"/>
  <c r="I137" i="16"/>
  <c r="I138" i="16"/>
  <c r="I139" i="16"/>
  <c r="I140" i="16"/>
  <c r="I141" i="16"/>
  <c r="I142" i="16"/>
  <c r="I143" i="16"/>
  <c r="I144" i="16"/>
  <c r="I145" i="16"/>
  <c r="I146" i="16"/>
  <c r="I147" i="16"/>
  <c r="I148" i="16"/>
  <c r="I149" i="16"/>
  <c r="I150" i="16"/>
  <c r="I151" i="16"/>
  <c r="I152" i="16"/>
  <c r="I153" i="16"/>
  <c r="I154" i="16"/>
  <c r="I155" i="16"/>
  <c r="I156" i="16"/>
  <c r="I157" i="16"/>
  <c r="I158" i="16"/>
  <c r="I159" i="16"/>
  <c r="I160" i="16"/>
  <c r="I161" i="16"/>
  <c r="I162" i="16"/>
  <c r="I163" i="16"/>
  <c r="I164" i="16"/>
  <c r="I165" i="16"/>
  <c r="I166" i="16"/>
  <c r="I167" i="16"/>
  <c r="I168" i="16"/>
  <c r="I169" i="16"/>
  <c r="I170" i="16"/>
  <c r="I171" i="16"/>
  <c r="I172" i="16"/>
  <c r="I173" i="16"/>
  <c r="I174" i="16"/>
  <c r="I175" i="16"/>
  <c r="I176" i="16"/>
  <c r="I177" i="16"/>
  <c r="I178" i="16"/>
  <c r="I179" i="16"/>
  <c r="I180" i="16"/>
  <c r="I181" i="16"/>
  <c r="I182" i="16"/>
  <c r="I183" i="16"/>
  <c r="I184" i="16"/>
  <c r="I185" i="16"/>
  <c r="I186" i="16"/>
  <c r="I187" i="16"/>
  <c r="I188" i="16"/>
  <c r="I189" i="16"/>
  <c r="I190" i="16"/>
  <c r="I191" i="16"/>
  <c r="I192" i="16"/>
  <c r="I193" i="16"/>
  <c r="I194" i="16"/>
  <c r="I195" i="16"/>
  <c r="I196" i="16"/>
  <c r="I197" i="16"/>
  <c r="I198" i="16"/>
  <c r="I199" i="16"/>
  <c r="I200" i="16"/>
  <c r="I201" i="16"/>
  <c r="I202" i="16"/>
  <c r="I203" i="16"/>
  <c r="I204" i="16"/>
  <c r="I205" i="16"/>
  <c r="I206" i="16"/>
  <c r="I207" i="16"/>
  <c r="I208" i="16"/>
  <c r="I209" i="16"/>
  <c r="I210" i="16"/>
  <c r="I211" i="16"/>
  <c r="I212" i="16"/>
  <c r="I213" i="16"/>
  <c r="I214" i="16"/>
  <c r="I215" i="16"/>
  <c r="I216" i="16"/>
  <c r="I217" i="16"/>
  <c r="I218" i="16"/>
  <c r="I219" i="16"/>
  <c r="I220" i="16"/>
  <c r="I221" i="16"/>
  <c r="I222" i="16"/>
  <c r="I223" i="16"/>
  <c r="I224" i="16"/>
  <c r="I225" i="16"/>
  <c r="I226" i="16"/>
  <c r="I227" i="16"/>
  <c r="I228" i="16"/>
  <c r="I229" i="16"/>
  <c r="I230" i="16"/>
  <c r="I231" i="16"/>
  <c r="I232" i="16"/>
  <c r="I233" i="16"/>
  <c r="I234" i="16"/>
  <c r="I235" i="16"/>
  <c r="I236" i="16"/>
  <c r="I237" i="16"/>
  <c r="I238" i="16"/>
  <c r="I239" i="16"/>
  <c r="I240" i="16"/>
  <c r="I241" i="16"/>
  <c r="I242" i="16"/>
  <c r="I243" i="16"/>
  <c r="I244" i="16"/>
  <c r="I245" i="16"/>
  <c r="I246" i="16"/>
  <c r="I247" i="16"/>
  <c r="I248" i="16"/>
  <c r="I249" i="16"/>
  <c r="I250" i="16"/>
  <c r="I251" i="16"/>
  <c r="I252" i="16"/>
  <c r="I253" i="16"/>
  <c r="I254" i="16"/>
  <c r="I255" i="16"/>
  <c r="I256" i="16"/>
  <c r="I257" i="16"/>
  <c r="I258" i="16"/>
  <c r="I259" i="16"/>
  <c r="I260" i="16"/>
  <c r="I261" i="16"/>
  <c r="I262" i="16"/>
  <c r="I263" i="16"/>
  <c r="I264" i="16"/>
  <c r="I265" i="16"/>
  <c r="I266" i="16"/>
  <c r="I267" i="16"/>
  <c r="I268" i="16"/>
  <c r="I269" i="16"/>
  <c r="I270" i="16"/>
  <c r="I271" i="16"/>
  <c r="I272" i="16"/>
  <c r="I273" i="16"/>
  <c r="I274" i="16"/>
  <c r="I275" i="16"/>
  <c r="I276" i="16"/>
  <c r="I277" i="16"/>
  <c r="I278" i="16"/>
  <c r="I279" i="16"/>
  <c r="I280" i="16"/>
  <c r="I281" i="16"/>
  <c r="I282" i="16"/>
  <c r="I283" i="16"/>
  <c r="I284" i="16"/>
  <c r="I285" i="16"/>
  <c r="I286" i="16"/>
  <c r="I287" i="16"/>
  <c r="I288" i="16"/>
  <c r="I289" i="16"/>
  <c r="I290" i="16"/>
  <c r="I291" i="16"/>
  <c r="I292" i="16"/>
  <c r="I293" i="16"/>
  <c r="I294" i="16"/>
  <c r="I295" i="16"/>
  <c r="I296" i="16"/>
  <c r="I297" i="16"/>
  <c r="I298" i="16"/>
  <c r="I299" i="16"/>
  <c r="I300" i="16"/>
  <c r="I301" i="16"/>
  <c r="I302" i="16"/>
  <c r="I303" i="16"/>
  <c r="I304" i="16"/>
  <c r="I305" i="16"/>
  <c r="I306" i="16"/>
  <c r="I307" i="16"/>
  <c r="I308" i="16"/>
  <c r="I309" i="16"/>
  <c r="I310" i="16"/>
  <c r="I311" i="16"/>
  <c r="I312" i="16"/>
  <c r="I313" i="16"/>
  <c r="I314" i="16"/>
  <c r="I315" i="16"/>
  <c r="I316" i="16"/>
  <c r="I317" i="16"/>
  <c r="I318" i="16"/>
  <c r="I319" i="16"/>
  <c r="I320" i="16"/>
  <c r="I321" i="16"/>
  <c r="I322" i="16"/>
  <c r="I323" i="16"/>
  <c r="I324" i="16"/>
  <c r="I325" i="16"/>
  <c r="I326" i="16"/>
  <c r="I327" i="16"/>
  <c r="I328" i="16"/>
  <c r="I329" i="16"/>
  <c r="I330" i="16"/>
  <c r="I331" i="16"/>
  <c r="I332" i="16"/>
  <c r="I333" i="16"/>
  <c r="I334" i="16"/>
  <c r="I335" i="16"/>
  <c r="I336" i="16"/>
  <c r="I337" i="16"/>
  <c r="I338" i="16"/>
  <c r="I339" i="16"/>
  <c r="I340" i="16"/>
  <c r="I341" i="16"/>
  <c r="I342" i="16"/>
  <c r="I343" i="16"/>
  <c r="I344" i="16"/>
  <c r="I345" i="16"/>
  <c r="I346" i="16"/>
  <c r="I347" i="16"/>
  <c r="I348" i="16"/>
  <c r="I349" i="16"/>
  <c r="I350" i="16"/>
  <c r="I351" i="16"/>
  <c r="I352" i="16"/>
  <c r="I353" i="16"/>
  <c r="I354" i="16"/>
  <c r="I355" i="16"/>
  <c r="I356" i="16"/>
  <c r="I357" i="16"/>
  <c r="I358" i="16"/>
  <c r="I359" i="16"/>
  <c r="I360" i="16"/>
  <c r="I361" i="16"/>
  <c r="I362" i="16"/>
  <c r="I363" i="16"/>
  <c r="I364" i="16"/>
  <c r="I365" i="16"/>
  <c r="I366" i="16"/>
  <c r="I367" i="16"/>
  <c r="I368" i="16"/>
  <c r="I369" i="16"/>
  <c r="I370" i="16"/>
  <c r="I371" i="16"/>
  <c r="I372" i="16"/>
  <c r="I373" i="16"/>
  <c r="I374" i="16"/>
  <c r="I375" i="16"/>
  <c r="I376" i="16"/>
  <c r="I377" i="16"/>
  <c r="I378" i="16"/>
  <c r="I379" i="16"/>
  <c r="I380" i="16"/>
  <c r="I381" i="16"/>
  <c r="I382" i="16"/>
  <c r="I383" i="16"/>
  <c r="I384" i="16"/>
  <c r="I385" i="16"/>
  <c r="I386" i="16"/>
  <c r="I387" i="16"/>
  <c r="I388" i="16"/>
  <c r="I389" i="16"/>
  <c r="I390" i="16"/>
  <c r="I391" i="16"/>
  <c r="I392" i="16"/>
  <c r="I393" i="16"/>
  <c r="I394" i="16"/>
  <c r="I395" i="16"/>
  <c r="I396" i="16"/>
  <c r="I397" i="16"/>
  <c r="I398" i="16"/>
  <c r="I399" i="16"/>
  <c r="I400" i="16"/>
  <c r="I401" i="16"/>
  <c r="I402" i="16"/>
  <c r="I403" i="16"/>
  <c r="I404" i="16"/>
  <c r="I405" i="16"/>
  <c r="I406" i="16"/>
  <c r="I407" i="16"/>
  <c r="I408" i="16"/>
  <c r="I409" i="16"/>
  <c r="I410" i="16"/>
  <c r="I411" i="16"/>
  <c r="I412" i="16"/>
  <c r="I413" i="16"/>
  <c r="I414" i="16"/>
  <c r="I415" i="16"/>
  <c r="I416" i="16"/>
  <c r="I417" i="16"/>
  <c r="I418" i="16"/>
  <c r="I419" i="16"/>
  <c r="I420" i="16"/>
  <c r="I421" i="16"/>
  <c r="I422" i="16"/>
  <c r="I423" i="16"/>
  <c r="I424" i="16"/>
  <c r="I425" i="16"/>
  <c r="I426" i="16"/>
  <c r="I427" i="16"/>
  <c r="I428" i="16"/>
  <c r="I429" i="16"/>
  <c r="I430" i="16"/>
  <c r="I431" i="16"/>
  <c r="I432" i="16"/>
  <c r="I433" i="16"/>
  <c r="I434" i="16"/>
  <c r="I435" i="16"/>
  <c r="I436" i="16"/>
  <c r="I437" i="16"/>
  <c r="I438" i="16"/>
  <c r="I439" i="16"/>
  <c r="I440" i="16"/>
  <c r="I441" i="16"/>
  <c r="I442" i="16"/>
  <c r="I443" i="16"/>
  <c r="I444" i="16"/>
  <c r="I445" i="16"/>
  <c r="I446" i="16"/>
  <c r="I447" i="16"/>
  <c r="I448" i="16"/>
  <c r="I449" i="16"/>
  <c r="I450" i="16"/>
  <c r="I451" i="16"/>
  <c r="I452" i="16"/>
  <c r="I453" i="16"/>
  <c r="I454" i="16"/>
  <c r="I455" i="16"/>
  <c r="I456" i="16"/>
  <c r="I457" i="16"/>
  <c r="I458" i="16"/>
  <c r="I459" i="16"/>
  <c r="I460" i="16"/>
  <c r="I461" i="16"/>
  <c r="I462" i="16"/>
  <c r="I463" i="16"/>
  <c r="I464" i="16"/>
  <c r="I465" i="16"/>
  <c r="I466" i="16"/>
  <c r="I467" i="16"/>
  <c r="I468" i="16"/>
  <c r="I469" i="16"/>
  <c r="I470" i="16"/>
  <c r="I471" i="16"/>
  <c r="I472" i="16"/>
  <c r="I473" i="16"/>
  <c r="I474" i="16"/>
  <c r="I475" i="16"/>
  <c r="I476" i="16"/>
  <c r="I477" i="16"/>
  <c r="I478" i="16"/>
  <c r="I479" i="16"/>
  <c r="I480" i="16"/>
  <c r="I481" i="16"/>
  <c r="I482" i="16"/>
  <c r="I483" i="16"/>
  <c r="I484" i="16"/>
  <c r="I485" i="16"/>
  <c r="I486" i="16"/>
  <c r="I487" i="16"/>
  <c r="I488" i="16"/>
  <c r="I489" i="16"/>
  <c r="I490" i="16"/>
  <c r="I491" i="16"/>
  <c r="I492" i="16"/>
  <c r="I493" i="16"/>
  <c r="I494" i="16"/>
  <c r="I495" i="16"/>
  <c r="I496" i="16"/>
  <c r="I497" i="16"/>
  <c r="I498" i="16"/>
  <c r="I499" i="16"/>
  <c r="I500" i="16"/>
  <c r="I501" i="16"/>
  <c r="I502" i="16"/>
  <c r="I503" i="16"/>
  <c r="I504" i="16"/>
  <c r="I505" i="16"/>
  <c r="I506" i="16"/>
  <c r="I507" i="16"/>
  <c r="I508" i="16"/>
  <c r="I509" i="16"/>
  <c r="I510" i="16"/>
  <c r="I511" i="16"/>
  <c r="I512" i="16"/>
  <c r="I513" i="16"/>
  <c r="I514" i="16"/>
  <c r="I515" i="16"/>
  <c r="I516" i="16"/>
  <c r="I517" i="16"/>
  <c r="I518" i="16"/>
  <c r="I519" i="16"/>
  <c r="I520" i="16"/>
  <c r="I521" i="16"/>
  <c r="I522" i="16"/>
  <c r="I523" i="16"/>
  <c r="I524" i="16"/>
  <c r="I525" i="16"/>
  <c r="I526" i="16"/>
  <c r="I527" i="16"/>
  <c r="I528" i="16"/>
  <c r="I529" i="16"/>
  <c r="I530" i="16"/>
  <c r="I531" i="16"/>
  <c r="I532" i="16"/>
  <c r="I533" i="16"/>
  <c r="I534" i="16"/>
  <c r="I535" i="16"/>
  <c r="I536" i="16"/>
  <c r="I537" i="16"/>
  <c r="I538" i="16"/>
  <c r="I539" i="16"/>
  <c r="I540" i="16"/>
  <c r="I541" i="16"/>
  <c r="I542" i="16"/>
  <c r="I543" i="16"/>
  <c r="I544" i="16"/>
  <c r="I545" i="16"/>
  <c r="I546" i="16"/>
  <c r="I547" i="16"/>
  <c r="I548" i="16"/>
  <c r="I549" i="16"/>
  <c r="I550" i="16"/>
  <c r="I551" i="16"/>
  <c r="I552" i="16"/>
  <c r="I553" i="16"/>
  <c r="I554" i="16"/>
  <c r="I555" i="16"/>
  <c r="I556" i="16"/>
  <c r="I557" i="16"/>
  <c r="I558" i="16"/>
  <c r="I559" i="16"/>
  <c r="I560" i="16"/>
  <c r="I561" i="16"/>
  <c r="I562" i="16"/>
  <c r="I563" i="16"/>
  <c r="I564" i="16"/>
  <c r="I565" i="16"/>
  <c r="I566" i="16"/>
  <c r="I567" i="16"/>
  <c r="I568" i="16"/>
  <c r="I569" i="16"/>
  <c r="I570" i="16"/>
  <c r="I571" i="16"/>
  <c r="I572" i="16"/>
  <c r="I573" i="16"/>
  <c r="I574" i="16"/>
  <c r="I575" i="16"/>
  <c r="I576" i="16"/>
  <c r="I577" i="16"/>
  <c r="I578" i="16"/>
  <c r="I579" i="16"/>
  <c r="I580" i="16"/>
  <c r="I581" i="16"/>
  <c r="I582" i="16"/>
  <c r="I583" i="16"/>
  <c r="I584" i="16"/>
  <c r="I585" i="16"/>
  <c r="I586" i="16"/>
  <c r="I587" i="16"/>
  <c r="I588" i="16"/>
  <c r="I589" i="16"/>
  <c r="I590" i="16"/>
  <c r="I591" i="16"/>
  <c r="I592" i="16"/>
  <c r="I593" i="16"/>
  <c r="I594" i="16"/>
  <c r="I595" i="16"/>
  <c r="I596" i="16"/>
  <c r="I597" i="16"/>
  <c r="I598" i="16"/>
  <c r="I599" i="16"/>
  <c r="I600" i="16"/>
  <c r="I601" i="16"/>
  <c r="I602" i="16"/>
  <c r="I603" i="16"/>
  <c r="I604" i="16"/>
  <c r="I605" i="16"/>
  <c r="I606" i="16"/>
  <c r="I607" i="16"/>
  <c r="I608" i="16"/>
  <c r="I609" i="16"/>
  <c r="I610" i="16"/>
  <c r="I611" i="16"/>
  <c r="I612" i="16"/>
  <c r="I613" i="16"/>
  <c r="I614" i="16"/>
  <c r="I615" i="16"/>
  <c r="I616" i="16"/>
  <c r="I617" i="16"/>
  <c r="I618" i="16"/>
  <c r="I619" i="16"/>
  <c r="I620" i="16"/>
  <c r="I621" i="16"/>
  <c r="I622" i="16"/>
  <c r="I623" i="16"/>
  <c r="I624" i="16"/>
  <c r="I625" i="16"/>
  <c r="I626" i="16"/>
  <c r="I627" i="16"/>
  <c r="I628" i="16"/>
  <c r="I629" i="16"/>
  <c r="I630" i="16"/>
  <c r="I631" i="16"/>
  <c r="I632" i="16"/>
  <c r="I633" i="16"/>
  <c r="I634" i="16"/>
  <c r="I635" i="16"/>
  <c r="I636" i="16"/>
  <c r="I637" i="16"/>
  <c r="I638" i="16"/>
  <c r="I639" i="16"/>
  <c r="I640" i="16"/>
  <c r="I641" i="16"/>
  <c r="I642" i="16"/>
  <c r="I643" i="16"/>
  <c r="I644" i="16"/>
  <c r="I645" i="16"/>
  <c r="I646" i="16"/>
  <c r="I647" i="16"/>
  <c r="I648" i="16"/>
  <c r="I649" i="16"/>
  <c r="I650" i="16"/>
  <c r="I651" i="16"/>
  <c r="I652" i="16"/>
  <c r="I653" i="16"/>
  <c r="I654" i="16"/>
  <c r="I655" i="16"/>
  <c r="I656" i="16"/>
  <c r="I657" i="16"/>
  <c r="I658" i="16"/>
  <c r="I659" i="16"/>
  <c r="I660" i="16"/>
  <c r="I661" i="16"/>
  <c r="I662" i="16"/>
  <c r="I663" i="16"/>
  <c r="I664" i="16"/>
  <c r="I665" i="16"/>
  <c r="I666" i="16"/>
  <c r="I667" i="16"/>
  <c r="I668" i="16"/>
  <c r="I669" i="16"/>
  <c r="I670" i="16"/>
  <c r="I671" i="16"/>
  <c r="I672" i="16"/>
  <c r="I673" i="16"/>
  <c r="I674" i="16"/>
  <c r="I675" i="16"/>
  <c r="I676" i="16"/>
  <c r="I677" i="16"/>
  <c r="I678" i="16"/>
  <c r="I679" i="16"/>
  <c r="I680" i="16"/>
  <c r="I681" i="16"/>
  <c r="I682" i="16"/>
  <c r="I683" i="16"/>
  <c r="I684" i="16"/>
  <c r="I685" i="16"/>
  <c r="I686" i="16"/>
  <c r="I687" i="16"/>
  <c r="I688" i="16"/>
  <c r="I689" i="16"/>
  <c r="I690" i="16"/>
  <c r="I691" i="16"/>
  <c r="I692" i="16"/>
  <c r="I693" i="16"/>
  <c r="I694" i="16"/>
  <c r="I695" i="16"/>
  <c r="I696" i="16"/>
  <c r="I697" i="16"/>
  <c r="I698" i="16"/>
  <c r="I699" i="16"/>
  <c r="I700" i="16"/>
  <c r="I701" i="16"/>
  <c r="I702" i="16"/>
  <c r="I703" i="16"/>
  <c r="I704" i="16"/>
  <c r="I705" i="16"/>
  <c r="I706" i="16"/>
  <c r="I707" i="16"/>
  <c r="I708" i="16"/>
  <c r="I709" i="16"/>
  <c r="I710" i="16"/>
  <c r="I711" i="16"/>
  <c r="I712" i="16"/>
  <c r="I713" i="16"/>
  <c r="I714" i="16"/>
  <c r="I715" i="16"/>
  <c r="I716" i="16"/>
  <c r="I717" i="16"/>
  <c r="I718" i="16"/>
  <c r="I719" i="16"/>
  <c r="I720" i="16"/>
  <c r="I721" i="16"/>
  <c r="I722" i="16"/>
  <c r="I723" i="16"/>
  <c r="I724" i="16"/>
  <c r="I725" i="16"/>
  <c r="I726" i="16"/>
  <c r="I727" i="16"/>
  <c r="I728" i="16"/>
  <c r="I729" i="16"/>
  <c r="I730" i="16"/>
  <c r="I731" i="16"/>
  <c r="I732" i="16"/>
  <c r="I733" i="16"/>
  <c r="I734" i="16"/>
  <c r="I735" i="16"/>
  <c r="I736" i="16"/>
  <c r="I737" i="16"/>
  <c r="I738" i="16"/>
  <c r="I739" i="16"/>
  <c r="I740" i="16"/>
  <c r="I741" i="16"/>
  <c r="I742" i="16"/>
  <c r="I743" i="16"/>
  <c r="I744" i="16"/>
  <c r="I745" i="16"/>
  <c r="I746" i="16"/>
  <c r="I747" i="16"/>
  <c r="I748" i="16"/>
  <c r="I749" i="16"/>
  <c r="I750" i="16"/>
  <c r="I751" i="16"/>
  <c r="I752" i="16"/>
  <c r="I753" i="16"/>
  <c r="I754" i="16"/>
  <c r="I755" i="16"/>
  <c r="I756" i="16"/>
  <c r="I757" i="16"/>
  <c r="I758" i="16"/>
  <c r="I759" i="16"/>
  <c r="I760" i="16"/>
  <c r="I761" i="16"/>
  <c r="I762" i="16"/>
  <c r="I763" i="16"/>
  <c r="I764" i="16"/>
  <c r="I765" i="16"/>
  <c r="I766" i="16"/>
  <c r="I767" i="16"/>
  <c r="I768" i="16"/>
  <c r="I769" i="16"/>
  <c r="I770" i="16"/>
  <c r="I771" i="16"/>
  <c r="I772" i="16"/>
  <c r="I773" i="16"/>
  <c r="I774" i="16"/>
  <c r="I775" i="16"/>
  <c r="I776" i="16"/>
  <c r="I777" i="16"/>
  <c r="I778" i="16"/>
  <c r="I779" i="16"/>
  <c r="I780" i="16"/>
  <c r="I781" i="16"/>
  <c r="I782" i="16"/>
  <c r="I783" i="16"/>
  <c r="I784" i="16"/>
  <c r="I785" i="16"/>
  <c r="I786" i="16"/>
  <c r="I787" i="16"/>
  <c r="I788" i="16"/>
  <c r="I789" i="16"/>
  <c r="I790" i="16"/>
  <c r="I791" i="16"/>
  <c r="I792" i="16"/>
  <c r="I793" i="16"/>
  <c r="I794" i="16"/>
  <c r="I795" i="16"/>
  <c r="I796" i="16"/>
  <c r="I797" i="16"/>
  <c r="I798" i="16"/>
  <c r="I799" i="16"/>
  <c r="I800" i="16"/>
  <c r="I801" i="16"/>
  <c r="I802" i="16"/>
  <c r="I803" i="16"/>
  <c r="I804" i="16"/>
  <c r="I805" i="16"/>
  <c r="I806" i="16"/>
  <c r="I807" i="16"/>
  <c r="I808" i="16"/>
  <c r="I809" i="16"/>
  <c r="I810" i="16"/>
  <c r="I811" i="16"/>
  <c r="I812" i="16"/>
  <c r="I813" i="16"/>
  <c r="I814" i="16"/>
  <c r="I815" i="16"/>
  <c r="I816" i="16"/>
  <c r="I817" i="16"/>
  <c r="I818" i="16"/>
  <c r="I819" i="16"/>
  <c r="I820" i="16"/>
  <c r="I821" i="16"/>
  <c r="I822" i="16"/>
  <c r="I823" i="16"/>
  <c r="I824" i="16"/>
  <c r="I825" i="16"/>
  <c r="I826" i="16"/>
  <c r="I827" i="16"/>
  <c r="I828" i="16"/>
  <c r="I829" i="16"/>
  <c r="I830" i="16"/>
  <c r="I831" i="16"/>
  <c r="I832" i="16"/>
  <c r="I833" i="16"/>
  <c r="I834" i="16"/>
  <c r="I835" i="16"/>
  <c r="I836" i="16"/>
  <c r="I837" i="16"/>
  <c r="I838" i="16"/>
  <c r="I839" i="16"/>
  <c r="I840" i="16"/>
  <c r="I841" i="16"/>
  <c r="I842" i="16"/>
  <c r="I843" i="16"/>
  <c r="I844" i="16"/>
  <c r="I845" i="16"/>
  <c r="I846" i="16"/>
  <c r="I847" i="16"/>
  <c r="I848" i="16"/>
  <c r="I849" i="16"/>
  <c r="I850" i="16"/>
  <c r="I851" i="16"/>
  <c r="I852" i="16"/>
  <c r="I853" i="16"/>
  <c r="I854" i="16"/>
  <c r="I855" i="16"/>
  <c r="I856" i="16"/>
  <c r="I857" i="16"/>
  <c r="I858" i="16"/>
  <c r="I859" i="16"/>
  <c r="I860" i="16"/>
  <c r="I861" i="16"/>
  <c r="I862" i="16"/>
  <c r="I863" i="16"/>
  <c r="I864" i="16"/>
  <c r="I865" i="16"/>
  <c r="I866" i="16"/>
  <c r="I867" i="16"/>
  <c r="I868" i="16"/>
  <c r="I869" i="16"/>
  <c r="I870" i="16"/>
  <c r="I871" i="16"/>
  <c r="I872" i="16"/>
  <c r="I873" i="16"/>
  <c r="I874" i="16"/>
  <c r="I875" i="16"/>
  <c r="I876" i="16"/>
  <c r="I877" i="16"/>
  <c r="I878" i="16"/>
  <c r="I879" i="16"/>
  <c r="I880" i="16"/>
  <c r="I881" i="16"/>
  <c r="I882" i="16"/>
  <c r="I883" i="16"/>
  <c r="I884" i="16"/>
  <c r="I885" i="16"/>
  <c r="I886" i="16"/>
  <c r="I887" i="16"/>
  <c r="I888" i="16"/>
  <c r="I889" i="16"/>
  <c r="I890" i="16"/>
  <c r="I891" i="16"/>
  <c r="I892" i="16"/>
  <c r="I893" i="16"/>
  <c r="I894" i="16"/>
  <c r="I895" i="16"/>
  <c r="I896" i="16"/>
  <c r="I897" i="16"/>
  <c r="I898" i="16"/>
  <c r="I899" i="16"/>
  <c r="I900" i="16"/>
  <c r="I901" i="16"/>
  <c r="I902" i="16"/>
  <c r="I903" i="16"/>
  <c r="I904" i="16"/>
  <c r="I905" i="16"/>
  <c r="I906" i="16"/>
  <c r="I907" i="16"/>
  <c r="I908" i="16"/>
  <c r="I909" i="16"/>
  <c r="I910" i="16"/>
  <c r="I911" i="16"/>
  <c r="I912" i="16"/>
  <c r="I913" i="16"/>
  <c r="I914" i="16"/>
  <c r="I915" i="16"/>
  <c r="I916" i="16"/>
  <c r="I917" i="16"/>
  <c r="I918" i="16"/>
  <c r="I919" i="16"/>
  <c r="I920" i="16"/>
  <c r="I921" i="16"/>
  <c r="I922" i="16"/>
  <c r="I923" i="16"/>
  <c r="I924" i="16"/>
  <c r="I925" i="16"/>
  <c r="I926" i="16"/>
  <c r="I927" i="16"/>
  <c r="I928" i="16"/>
  <c r="I929" i="16"/>
  <c r="I930" i="16"/>
  <c r="I931" i="16"/>
  <c r="I932" i="16"/>
  <c r="I933" i="16"/>
  <c r="I934" i="16"/>
  <c r="I935" i="16"/>
  <c r="I936" i="16"/>
  <c r="I937" i="16"/>
  <c r="I938" i="16"/>
  <c r="I939" i="16"/>
  <c r="I940" i="16"/>
  <c r="I941" i="16"/>
  <c r="I942" i="16"/>
  <c r="I943" i="16"/>
  <c r="I944" i="16"/>
  <c r="I945" i="16"/>
  <c r="I946" i="16"/>
  <c r="I947" i="16"/>
  <c r="I948" i="16"/>
  <c r="I949" i="16"/>
  <c r="I950" i="16"/>
  <c r="I951" i="16"/>
  <c r="I952" i="16"/>
  <c r="I953" i="16"/>
  <c r="I954" i="16"/>
  <c r="I955" i="16"/>
  <c r="I956" i="16"/>
  <c r="I957" i="16"/>
  <c r="I958" i="16"/>
  <c r="I959" i="16"/>
  <c r="I960" i="16"/>
  <c r="I961" i="16"/>
  <c r="I962" i="16"/>
  <c r="I963" i="16"/>
  <c r="I964" i="16"/>
  <c r="I965" i="16"/>
  <c r="I966" i="16"/>
  <c r="I967" i="16"/>
  <c r="I968" i="16"/>
  <c r="I969" i="16"/>
  <c r="I970" i="16"/>
  <c r="I971" i="16"/>
  <c r="I972" i="16"/>
  <c r="I973" i="16"/>
  <c r="I974" i="16"/>
  <c r="I975" i="16"/>
  <c r="I976" i="16"/>
  <c r="I977" i="16"/>
  <c r="I978" i="16"/>
  <c r="I979" i="16"/>
  <c r="I980" i="16"/>
  <c r="I981" i="16"/>
  <c r="I982" i="16"/>
  <c r="I983" i="16"/>
  <c r="I984" i="16"/>
  <c r="I985" i="16"/>
  <c r="I986" i="16"/>
  <c r="I987" i="16"/>
  <c r="I988" i="16"/>
  <c r="I989" i="16"/>
  <c r="I990" i="16"/>
  <c r="I991" i="16"/>
  <c r="I992" i="16"/>
  <c r="I993" i="16"/>
  <c r="I994" i="16"/>
  <c r="I995" i="16"/>
  <c r="I996" i="16"/>
  <c r="I997" i="16"/>
  <c r="I998" i="16"/>
  <c r="I999" i="16"/>
  <c r="I1000" i="16"/>
  <c r="I1001" i="16"/>
  <c r="I1002" i="16"/>
  <c r="I1003" i="16"/>
  <c r="I1004" i="16"/>
  <c r="I1005" i="16"/>
  <c r="I1006" i="16"/>
  <c r="I1007" i="16"/>
  <c r="I1008" i="16"/>
  <c r="I1009" i="16"/>
  <c r="I1010" i="16"/>
  <c r="I1011" i="16"/>
  <c r="I1012" i="16"/>
  <c r="I1013" i="16"/>
  <c r="I1014" i="16"/>
  <c r="I1015" i="16"/>
  <c r="I1016" i="16"/>
  <c r="I1017" i="16"/>
  <c r="I1018" i="16"/>
  <c r="I1019" i="16"/>
  <c r="I1020" i="16"/>
  <c r="I1021" i="16"/>
  <c r="I1022" i="16"/>
  <c r="I1023" i="16"/>
  <c r="I1024" i="16"/>
  <c r="I1025" i="16"/>
  <c r="I1026" i="16"/>
  <c r="I1027" i="16"/>
  <c r="I1028" i="16"/>
  <c r="I1029" i="16"/>
  <c r="I1030" i="16"/>
  <c r="I1031" i="16"/>
  <c r="I1032" i="16"/>
  <c r="I1033" i="16"/>
  <c r="I1034" i="16"/>
  <c r="I1035" i="16"/>
  <c r="I1036" i="16"/>
  <c r="I1037" i="16"/>
  <c r="I1038" i="16"/>
  <c r="I1039" i="16"/>
  <c r="I1040" i="16"/>
  <c r="I1041" i="16"/>
  <c r="I1042" i="16"/>
  <c r="I1043" i="16"/>
  <c r="I1044" i="16"/>
  <c r="I1045" i="16"/>
  <c r="I1046" i="16"/>
  <c r="I1047" i="16"/>
  <c r="I1048" i="16"/>
  <c r="I1049" i="16"/>
  <c r="I1050" i="16"/>
  <c r="I1051" i="16"/>
  <c r="I1052" i="16"/>
  <c r="I1053" i="16"/>
  <c r="I1054" i="16"/>
  <c r="I1055" i="16"/>
  <c r="I1056" i="16"/>
  <c r="I1057" i="16"/>
  <c r="I1058" i="16"/>
  <c r="I1059" i="16"/>
  <c r="I1060" i="16"/>
  <c r="I1061" i="16"/>
  <c r="I1062" i="16"/>
  <c r="I1063" i="16"/>
  <c r="I1064" i="16"/>
  <c r="I1065" i="16"/>
  <c r="I1066" i="16"/>
  <c r="I1067" i="16"/>
  <c r="I1068" i="16"/>
  <c r="I1069" i="16"/>
  <c r="I1070" i="16"/>
  <c r="I1071" i="16"/>
  <c r="I1072" i="16"/>
  <c r="I1073" i="16"/>
  <c r="I1074" i="16"/>
  <c r="I1075" i="16"/>
  <c r="I1076" i="16"/>
  <c r="I1077" i="16"/>
  <c r="I1078" i="16"/>
  <c r="I1079" i="16"/>
  <c r="I1080" i="16"/>
  <c r="I1081" i="16"/>
  <c r="I1082" i="16"/>
  <c r="I1083" i="16"/>
  <c r="I1084" i="16"/>
  <c r="I1085" i="16"/>
  <c r="I1086" i="16"/>
  <c r="I1087" i="16"/>
  <c r="I1088" i="16"/>
  <c r="I1089" i="16"/>
  <c r="I1090" i="16"/>
  <c r="I1091" i="16"/>
  <c r="I1092" i="16"/>
  <c r="I1093" i="16"/>
  <c r="I1094" i="16"/>
  <c r="I1095" i="16"/>
  <c r="I1096" i="16"/>
  <c r="I1097" i="16"/>
  <c r="I1098" i="16"/>
  <c r="I1099" i="16"/>
  <c r="I1100" i="16"/>
  <c r="I1101" i="16"/>
  <c r="I1102" i="16"/>
  <c r="I1103" i="16"/>
  <c r="I1104" i="16"/>
  <c r="I1105" i="16"/>
  <c r="I1106" i="16"/>
  <c r="I1107" i="16"/>
  <c r="I1108" i="16"/>
  <c r="I1109" i="16"/>
  <c r="I1110" i="16"/>
  <c r="I1111" i="16"/>
  <c r="I1112" i="16"/>
  <c r="I1113" i="16"/>
  <c r="I1114" i="16"/>
  <c r="I1115" i="16"/>
  <c r="I1116" i="16"/>
  <c r="I1117" i="16"/>
  <c r="I1118" i="16"/>
  <c r="I1119" i="16"/>
  <c r="I1120" i="16"/>
  <c r="I1121" i="16"/>
  <c r="I1122" i="16"/>
  <c r="I1123" i="16"/>
  <c r="I1124" i="16"/>
  <c r="I1125" i="16"/>
  <c r="I1126" i="16"/>
  <c r="I1127" i="16"/>
  <c r="I1128" i="16"/>
  <c r="I1129" i="16"/>
  <c r="I1130" i="16"/>
  <c r="I1131" i="16"/>
  <c r="I1132" i="16"/>
  <c r="I1133" i="16"/>
  <c r="I1134" i="16"/>
  <c r="I1135" i="16"/>
  <c r="I1136" i="16"/>
  <c r="I1137" i="16"/>
  <c r="I1138" i="16"/>
  <c r="I1139" i="16"/>
  <c r="I1140" i="16"/>
  <c r="I1141" i="16"/>
  <c r="I1142" i="16"/>
  <c r="I1143" i="16"/>
  <c r="I1144" i="16"/>
  <c r="I1145" i="16"/>
  <c r="I1146" i="16"/>
  <c r="I1147" i="16"/>
  <c r="I1148" i="16"/>
  <c r="I1149" i="16"/>
  <c r="I1150" i="16"/>
  <c r="I1151" i="16"/>
  <c r="I1152" i="16"/>
  <c r="I1153" i="16"/>
  <c r="I1154" i="16"/>
  <c r="I1155" i="16"/>
  <c r="I1156" i="16"/>
  <c r="I1157" i="16"/>
  <c r="I1158" i="16"/>
  <c r="I1159" i="16"/>
  <c r="I1160" i="16"/>
  <c r="I1161" i="16"/>
  <c r="I1162" i="16"/>
  <c r="I1163" i="16"/>
  <c r="I1164" i="16"/>
  <c r="I1165" i="16"/>
  <c r="I1166" i="16"/>
  <c r="I1167" i="16"/>
  <c r="I1168" i="16"/>
  <c r="I1169" i="16"/>
  <c r="I1170" i="16"/>
  <c r="I1171" i="16"/>
  <c r="I1172" i="16"/>
  <c r="I1173" i="16"/>
  <c r="I1174" i="16"/>
  <c r="I1175" i="16"/>
  <c r="I1176" i="16"/>
  <c r="I1177" i="16"/>
  <c r="I1178" i="16"/>
  <c r="I1179" i="16"/>
  <c r="I1180" i="16"/>
  <c r="I1181" i="16"/>
  <c r="I1182" i="16"/>
  <c r="I1183" i="16"/>
  <c r="I1184" i="16"/>
  <c r="I1185" i="16"/>
  <c r="I1186" i="16"/>
  <c r="I1187" i="16"/>
  <c r="I1188" i="16"/>
  <c r="I1189" i="16"/>
  <c r="I1190" i="16"/>
  <c r="I1191" i="16"/>
  <c r="I1192" i="16"/>
  <c r="I1193" i="16"/>
  <c r="I1194" i="16"/>
  <c r="I1195" i="16"/>
  <c r="I1196" i="16"/>
  <c r="I1197" i="16"/>
  <c r="I1198" i="16"/>
  <c r="I1199" i="16"/>
  <c r="I1200" i="16"/>
  <c r="I1201" i="16"/>
  <c r="I1202" i="16"/>
  <c r="I1203" i="16"/>
  <c r="I1204" i="16"/>
  <c r="I1205" i="16"/>
  <c r="I1206" i="16"/>
  <c r="I1207" i="16"/>
  <c r="I1208" i="16"/>
  <c r="I1209" i="16"/>
  <c r="I1210" i="16"/>
  <c r="I1211" i="16"/>
  <c r="I1212" i="16"/>
  <c r="I1213" i="16"/>
  <c r="I1214" i="16"/>
  <c r="I1215" i="16"/>
  <c r="I1216" i="16"/>
  <c r="I1217" i="16"/>
  <c r="I1218" i="16"/>
  <c r="I1219" i="16"/>
  <c r="I1220" i="16"/>
  <c r="I1221" i="16"/>
  <c r="I1222" i="16"/>
  <c r="I1223" i="16"/>
  <c r="I1224" i="16"/>
  <c r="I1225" i="16"/>
  <c r="I1226" i="16"/>
  <c r="I1227" i="16"/>
  <c r="I1228" i="16"/>
  <c r="I1229" i="16"/>
  <c r="I1230" i="16"/>
  <c r="I1231" i="16"/>
  <c r="I1232" i="16"/>
  <c r="I1233" i="16"/>
  <c r="I1234" i="16"/>
  <c r="I1235" i="16"/>
  <c r="I1236" i="16"/>
  <c r="I1237" i="16"/>
  <c r="I1238" i="16"/>
  <c r="I1239" i="16"/>
  <c r="I1240" i="16"/>
  <c r="I1241" i="16"/>
  <c r="I1242" i="16"/>
  <c r="I1243" i="16"/>
  <c r="I1244" i="16"/>
  <c r="I1245" i="16"/>
  <c r="I1246" i="16"/>
  <c r="I1247" i="16"/>
  <c r="I1248" i="16"/>
  <c r="I1249" i="16"/>
  <c r="I1250" i="16"/>
  <c r="I1251" i="16"/>
  <c r="I1252" i="16"/>
  <c r="I1253" i="16"/>
  <c r="I1254" i="16"/>
  <c r="I1255" i="16"/>
  <c r="I1256" i="16"/>
  <c r="I1257" i="16"/>
  <c r="I1258" i="16"/>
  <c r="I1259" i="16"/>
  <c r="I1260" i="16"/>
  <c r="I1261" i="16"/>
  <c r="I1262" i="16"/>
  <c r="I1263" i="16"/>
  <c r="I1264" i="16"/>
  <c r="I1265" i="16"/>
  <c r="I1266" i="16"/>
  <c r="I1267" i="16"/>
  <c r="I1268" i="16"/>
  <c r="I1269" i="16"/>
  <c r="I1270" i="16"/>
  <c r="I1271" i="16"/>
  <c r="I1272" i="16"/>
  <c r="I1273" i="16"/>
  <c r="I1274" i="16"/>
  <c r="I1275" i="16"/>
  <c r="I1276" i="16"/>
  <c r="I1277" i="16"/>
  <c r="I1278" i="16"/>
  <c r="I1279" i="16"/>
  <c r="I1280" i="16"/>
  <c r="I1281" i="16"/>
  <c r="I1282" i="16"/>
  <c r="I1283" i="16"/>
  <c r="I1284" i="16"/>
  <c r="I1285" i="16"/>
  <c r="I1286" i="16"/>
  <c r="I1287" i="16"/>
  <c r="I1288" i="16"/>
  <c r="I1289" i="16"/>
  <c r="I1290" i="16"/>
  <c r="I1291" i="16"/>
  <c r="I1292" i="16"/>
  <c r="I1293" i="16"/>
  <c r="I1294" i="16"/>
  <c r="I1295" i="16"/>
  <c r="I1296" i="16"/>
  <c r="I1297" i="16"/>
  <c r="I1298" i="16"/>
  <c r="I1299" i="16"/>
  <c r="I1300" i="16"/>
  <c r="I1301" i="16"/>
  <c r="I1302" i="16"/>
  <c r="I1303" i="16"/>
  <c r="I1304" i="16"/>
  <c r="I1305" i="16"/>
  <c r="I1306" i="16"/>
  <c r="I1307" i="16"/>
  <c r="I1308" i="16"/>
  <c r="I1309" i="16"/>
  <c r="I1310" i="16"/>
  <c r="I1311" i="16"/>
  <c r="I1312" i="16"/>
  <c r="I1313" i="16"/>
  <c r="I1314" i="16"/>
  <c r="I1315" i="16"/>
  <c r="I1316" i="16"/>
  <c r="I1317" i="16"/>
  <c r="I1318" i="16"/>
  <c r="I1319" i="16"/>
  <c r="I1320" i="16"/>
  <c r="I1321" i="16"/>
  <c r="I1322" i="16"/>
  <c r="I1323" i="16"/>
  <c r="I1324" i="16"/>
  <c r="I1325" i="16"/>
  <c r="I1326" i="16"/>
  <c r="I1327" i="16"/>
  <c r="I1328" i="16"/>
  <c r="I1329" i="16"/>
  <c r="I1330" i="16"/>
  <c r="I1331" i="16"/>
  <c r="I1332" i="16"/>
  <c r="I1333" i="16"/>
  <c r="I1334" i="16"/>
  <c r="I1335" i="16"/>
  <c r="I1336" i="16"/>
  <c r="I1337" i="16"/>
  <c r="I1338" i="16"/>
  <c r="I1339" i="16"/>
  <c r="I1340" i="16"/>
  <c r="I1341" i="16"/>
  <c r="I1342" i="16"/>
  <c r="I1343" i="16"/>
  <c r="I1344" i="16"/>
  <c r="I1345" i="16"/>
  <c r="I1346" i="16"/>
  <c r="I1347" i="16"/>
  <c r="I1348" i="16"/>
  <c r="I1349" i="16"/>
  <c r="I1350" i="16"/>
  <c r="I1351" i="16"/>
  <c r="I1352" i="16"/>
  <c r="I1353" i="16"/>
  <c r="I1354" i="16"/>
  <c r="I1355" i="16"/>
  <c r="I1356" i="16"/>
  <c r="I1357" i="16"/>
  <c r="I1358" i="16"/>
  <c r="I1359" i="16"/>
  <c r="I1360" i="16"/>
  <c r="I1361" i="16"/>
  <c r="I1362" i="16"/>
  <c r="I1363" i="16"/>
  <c r="I1364" i="16"/>
  <c r="I1365" i="16"/>
  <c r="I1366" i="16"/>
  <c r="I1367" i="16"/>
  <c r="I1368" i="16"/>
  <c r="I1369" i="16"/>
  <c r="I1370" i="16"/>
  <c r="I1371" i="16"/>
  <c r="I1372" i="16"/>
  <c r="I1373" i="16"/>
  <c r="I1374" i="16"/>
  <c r="I1375" i="16"/>
  <c r="I1376" i="16"/>
  <c r="I1377" i="16"/>
  <c r="I1378" i="16"/>
  <c r="I1379" i="16"/>
  <c r="I1380" i="16"/>
  <c r="I1381" i="16"/>
  <c r="I1382" i="16"/>
  <c r="I1383" i="16"/>
  <c r="I1384" i="16"/>
  <c r="I1385" i="16"/>
  <c r="I1386" i="16"/>
  <c r="I1387" i="16"/>
  <c r="I1388" i="16"/>
  <c r="I1389" i="16"/>
  <c r="I1390" i="16"/>
  <c r="I1391" i="16"/>
  <c r="I1392" i="16"/>
  <c r="I1393" i="16"/>
  <c r="I1394" i="16"/>
  <c r="I1395" i="16"/>
  <c r="I1396" i="16"/>
  <c r="I1397" i="16"/>
  <c r="I1398" i="16"/>
  <c r="I1399" i="16"/>
  <c r="I1400" i="16"/>
  <c r="I1401" i="16"/>
  <c r="I1402" i="16"/>
  <c r="I1403" i="16"/>
  <c r="I1404" i="16"/>
  <c r="I1405" i="16"/>
  <c r="I1406" i="16"/>
  <c r="I1407" i="16"/>
  <c r="I1408" i="16"/>
  <c r="I1409" i="16"/>
  <c r="I1410" i="16"/>
  <c r="I1411" i="16"/>
  <c r="I1412" i="16"/>
  <c r="I1413" i="16"/>
  <c r="I1414" i="16"/>
  <c r="I1415" i="16"/>
  <c r="I1416" i="16"/>
  <c r="I1417" i="16"/>
  <c r="I1418" i="16"/>
  <c r="I1419" i="16"/>
  <c r="I1420" i="16"/>
  <c r="I1421" i="16"/>
  <c r="I1422" i="16"/>
  <c r="I1423" i="16"/>
  <c r="I1424" i="16"/>
  <c r="I1425" i="16"/>
  <c r="I1426" i="16"/>
  <c r="I1427" i="16"/>
  <c r="I1428" i="16"/>
  <c r="I1429" i="16"/>
  <c r="I1430" i="16"/>
  <c r="I1431" i="16"/>
  <c r="I1432" i="16"/>
  <c r="I1433" i="16"/>
  <c r="I1434" i="16"/>
  <c r="I1435" i="16"/>
  <c r="I1436" i="16"/>
  <c r="I1437" i="16"/>
  <c r="I1438" i="16"/>
  <c r="I1439" i="16"/>
  <c r="I1440" i="16"/>
  <c r="I1441" i="16"/>
  <c r="I1442" i="16"/>
  <c r="I1443" i="16"/>
  <c r="I1444" i="16"/>
  <c r="I1445" i="16"/>
  <c r="I1446" i="16"/>
  <c r="I1447" i="16"/>
  <c r="I1448" i="16"/>
  <c r="I1449" i="16"/>
  <c r="I1450" i="16"/>
  <c r="I1451" i="16"/>
  <c r="I1452" i="16"/>
  <c r="I1453" i="16"/>
  <c r="I1454" i="16"/>
  <c r="I1455" i="16"/>
  <c r="I1456" i="16"/>
  <c r="I1457" i="16"/>
  <c r="I1458" i="16"/>
  <c r="I1459" i="16"/>
  <c r="I1460" i="16"/>
  <c r="I1461" i="16"/>
  <c r="I1462" i="16"/>
  <c r="I1463" i="16"/>
  <c r="I1464" i="16"/>
  <c r="I1465" i="16"/>
  <c r="I1466" i="16"/>
  <c r="I1467" i="16"/>
  <c r="I1468" i="16"/>
  <c r="I1469" i="16"/>
  <c r="I1470" i="16"/>
  <c r="I1471" i="16"/>
  <c r="I1472" i="16"/>
  <c r="I1473" i="16"/>
  <c r="I1474" i="16"/>
  <c r="I1475" i="16"/>
  <c r="I1476" i="16"/>
  <c r="I1477" i="16"/>
  <c r="I1478" i="16"/>
  <c r="I1479" i="16"/>
  <c r="I1480" i="16"/>
  <c r="I1481" i="16"/>
  <c r="I1482" i="16"/>
  <c r="I1483" i="16"/>
  <c r="I1484" i="16"/>
  <c r="I1485" i="16"/>
  <c r="I1486" i="16"/>
  <c r="I1487" i="16"/>
  <c r="I1488" i="16"/>
  <c r="I1489" i="16"/>
  <c r="I1490" i="16"/>
  <c r="I1491" i="16"/>
  <c r="I1492" i="16"/>
  <c r="I1493" i="16"/>
  <c r="I1494" i="16"/>
  <c r="I1495" i="16"/>
  <c r="I1496" i="16"/>
  <c r="I1497" i="16"/>
  <c r="I1498" i="16"/>
  <c r="I1499" i="16"/>
  <c r="I1500" i="16"/>
  <c r="I1501" i="16"/>
  <c r="I1502" i="16"/>
  <c r="I1503" i="16"/>
  <c r="I1504" i="16"/>
  <c r="I1505" i="16"/>
  <c r="I1506" i="16"/>
  <c r="I1507" i="16"/>
  <c r="I1508" i="16"/>
  <c r="I1509" i="16"/>
  <c r="I1510" i="16"/>
  <c r="I1511" i="16"/>
  <c r="I1512" i="16"/>
  <c r="I1513" i="16"/>
  <c r="I1514" i="16"/>
  <c r="I1515" i="16"/>
  <c r="I1516" i="16"/>
  <c r="I1517" i="16"/>
  <c r="I1518" i="16"/>
  <c r="I1519" i="16"/>
  <c r="I1520" i="16"/>
  <c r="I1521" i="16"/>
  <c r="I1522" i="16"/>
  <c r="I1523" i="16"/>
  <c r="I1524" i="16"/>
  <c r="I1525" i="16"/>
  <c r="I1526" i="16"/>
  <c r="I1527" i="16"/>
  <c r="I1528" i="16"/>
  <c r="I1529" i="16"/>
  <c r="I1530" i="16"/>
  <c r="I1531" i="16"/>
  <c r="I1532" i="16"/>
  <c r="I1533" i="16"/>
  <c r="I1534" i="16"/>
  <c r="I1535" i="16"/>
  <c r="I1536" i="16"/>
  <c r="I1537" i="16"/>
  <c r="I1538" i="16"/>
  <c r="I1539" i="16"/>
  <c r="I1540" i="16"/>
  <c r="I1541" i="16"/>
  <c r="I1542" i="16"/>
  <c r="I1543" i="16"/>
  <c r="I1544" i="16"/>
  <c r="I1545" i="16"/>
  <c r="I1546" i="16"/>
  <c r="I1547" i="16"/>
  <c r="I1548" i="16"/>
  <c r="I1549" i="16"/>
  <c r="I1550" i="16"/>
  <c r="I1551" i="16"/>
  <c r="I1552" i="16"/>
  <c r="I1553" i="16"/>
  <c r="I1554" i="16"/>
  <c r="I1555" i="16"/>
  <c r="I1556" i="16"/>
  <c r="I1557" i="16"/>
  <c r="I1558" i="16"/>
  <c r="I1559" i="16"/>
  <c r="I1560" i="16"/>
  <c r="I1561" i="16"/>
  <c r="I1562" i="16"/>
  <c r="I1563" i="16"/>
  <c r="I1564" i="16"/>
  <c r="I1565" i="16"/>
  <c r="I1566" i="16"/>
  <c r="I1567" i="16"/>
  <c r="I1568" i="16"/>
  <c r="I1569" i="16"/>
  <c r="I1570" i="16"/>
  <c r="I1571" i="16"/>
  <c r="I1572" i="16"/>
  <c r="I1573" i="16"/>
  <c r="I1574" i="16"/>
  <c r="I1575" i="16"/>
  <c r="I1576" i="16"/>
  <c r="I1577" i="16"/>
  <c r="I1578" i="16"/>
  <c r="I1579" i="16"/>
  <c r="I1580" i="16"/>
  <c r="I1581" i="16"/>
  <c r="I1582" i="16"/>
  <c r="I1583" i="16"/>
  <c r="I1584" i="16"/>
  <c r="I1585" i="16"/>
  <c r="I1586" i="16"/>
  <c r="I1587" i="16"/>
  <c r="I1588" i="16"/>
  <c r="I1589" i="16"/>
  <c r="I1590" i="16"/>
  <c r="I1591" i="16"/>
  <c r="I1592" i="16"/>
  <c r="I1593" i="16"/>
  <c r="I1594" i="16"/>
  <c r="I1595" i="16"/>
  <c r="I1596" i="16"/>
  <c r="I1597" i="16"/>
  <c r="I1598" i="16"/>
  <c r="I1599" i="16"/>
  <c r="I1600" i="16"/>
  <c r="I1601" i="16"/>
  <c r="I1602" i="16"/>
  <c r="I1603" i="16"/>
  <c r="I1604" i="16"/>
  <c r="I1605" i="16"/>
  <c r="I1606" i="16"/>
  <c r="I1607" i="16"/>
  <c r="I1608" i="16"/>
  <c r="I1609" i="16"/>
  <c r="I1610" i="16"/>
  <c r="I1611" i="16"/>
  <c r="I1612" i="16"/>
  <c r="I1613" i="16"/>
  <c r="I1614" i="16"/>
  <c r="I1615" i="16"/>
  <c r="I1616" i="16"/>
  <c r="I1617" i="16"/>
  <c r="I1618" i="16"/>
  <c r="I1619" i="16"/>
  <c r="I1620" i="16"/>
  <c r="I1621" i="16"/>
  <c r="I1622" i="16"/>
  <c r="I1623" i="16"/>
  <c r="I1624" i="16"/>
  <c r="I1625" i="16"/>
  <c r="I1626" i="16"/>
  <c r="I1627" i="16"/>
  <c r="I1628" i="16"/>
  <c r="I1629" i="16"/>
  <c r="I1630" i="16"/>
  <c r="I1631" i="16"/>
  <c r="I1632" i="16"/>
  <c r="I1633" i="16"/>
  <c r="I1634" i="16"/>
  <c r="I1635" i="16"/>
  <c r="I1636" i="16"/>
  <c r="I1637" i="16"/>
  <c r="I1638" i="16"/>
  <c r="I1639" i="16"/>
  <c r="I1640" i="16"/>
  <c r="I1641" i="16"/>
  <c r="I1642" i="16"/>
  <c r="I1643" i="16"/>
  <c r="I1644" i="16"/>
  <c r="I1645" i="16"/>
  <c r="I1646" i="16"/>
  <c r="I1647" i="16"/>
  <c r="I1648" i="16"/>
  <c r="I1649" i="16"/>
  <c r="I1650" i="16"/>
  <c r="I1651" i="16"/>
  <c r="I1652" i="16"/>
  <c r="I1653" i="16"/>
  <c r="I1654" i="16"/>
  <c r="I1655" i="16"/>
  <c r="I1656" i="16"/>
  <c r="I1657" i="16"/>
  <c r="I1658" i="16"/>
  <c r="I1659" i="16"/>
  <c r="I1660" i="16"/>
  <c r="I1661" i="16"/>
  <c r="I1662" i="16"/>
  <c r="I1663" i="16"/>
  <c r="I1664" i="16"/>
  <c r="I1665" i="16"/>
  <c r="I1666" i="16"/>
  <c r="I1667" i="16"/>
  <c r="I1668" i="16"/>
  <c r="I1669" i="16"/>
  <c r="I1670" i="16"/>
  <c r="I1671" i="16"/>
  <c r="I1672" i="16"/>
  <c r="I1673" i="16"/>
  <c r="I1674" i="16"/>
  <c r="I1675" i="16"/>
  <c r="I1676" i="16"/>
  <c r="I1677" i="16"/>
  <c r="I1678" i="16"/>
  <c r="I1679" i="16"/>
  <c r="I1680" i="16"/>
  <c r="I1681" i="16"/>
  <c r="I1682" i="16"/>
  <c r="I1683" i="16"/>
  <c r="I1684" i="16"/>
  <c r="I1685" i="16"/>
  <c r="I1686" i="16"/>
  <c r="I1687" i="16"/>
  <c r="I1688" i="16"/>
  <c r="I1689" i="16"/>
  <c r="I1690" i="16"/>
  <c r="I1691" i="16"/>
  <c r="I1692" i="16"/>
  <c r="I1693" i="16"/>
  <c r="I1694" i="16"/>
  <c r="I1695" i="16"/>
  <c r="I1696" i="16"/>
  <c r="I1697" i="16"/>
  <c r="I1698" i="16"/>
  <c r="I1699" i="16"/>
  <c r="I1700" i="16"/>
  <c r="I1701" i="16"/>
  <c r="I1702" i="16"/>
  <c r="I1703" i="16"/>
  <c r="I1704" i="16"/>
  <c r="I1705" i="16"/>
  <c r="I1706" i="16"/>
  <c r="I1707" i="16"/>
  <c r="I1708" i="16"/>
  <c r="I1709" i="16"/>
  <c r="I1710" i="16"/>
  <c r="I1711" i="16"/>
  <c r="I1712" i="16"/>
  <c r="I1713" i="16"/>
  <c r="I1714" i="16"/>
  <c r="I1715" i="16"/>
  <c r="I1716" i="16"/>
  <c r="I1717" i="16"/>
  <c r="I1718" i="16"/>
  <c r="I1719" i="16"/>
  <c r="I1720" i="16"/>
  <c r="I1721" i="16"/>
  <c r="I1722" i="16"/>
  <c r="I1723" i="16"/>
  <c r="I1724" i="16"/>
  <c r="I1725" i="16"/>
  <c r="I1726" i="16"/>
  <c r="I1727" i="16"/>
  <c r="I1728" i="16"/>
  <c r="I1729" i="16"/>
  <c r="I1730" i="16"/>
  <c r="I1731" i="16"/>
  <c r="I1732" i="16"/>
  <c r="I1733" i="16"/>
  <c r="I1734" i="16"/>
  <c r="I1735" i="16"/>
  <c r="I1736" i="16"/>
  <c r="I1737" i="16"/>
  <c r="I1738" i="16"/>
  <c r="I1739" i="16"/>
  <c r="I1740" i="16"/>
  <c r="I1741" i="16"/>
  <c r="I1742" i="16"/>
  <c r="I1743" i="16"/>
  <c r="I1744" i="16"/>
  <c r="I1745" i="16"/>
  <c r="I1746" i="16"/>
  <c r="I1747" i="16"/>
  <c r="I1748" i="16"/>
  <c r="I1749" i="16"/>
  <c r="I1750" i="16"/>
  <c r="I1751" i="16"/>
  <c r="I1752" i="16"/>
  <c r="I1753" i="16"/>
  <c r="I1754" i="16"/>
  <c r="I1755" i="16"/>
  <c r="I1756" i="16"/>
  <c r="I1757" i="16"/>
  <c r="I1758" i="16"/>
  <c r="I1759" i="16"/>
  <c r="I1760" i="16"/>
  <c r="I1761" i="16"/>
  <c r="I1762" i="16"/>
  <c r="I1763" i="16"/>
  <c r="I1764" i="16"/>
  <c r="I1765" i="16"/>
  <c r="I1766" i="16"/>
  <c r="I1767" i="16"/>
  <c r="I1768" i="16"/>
  <c r="I1769" i="16"/>
  <c r="I1770" i="16"/>
  <c r="I1771" i="16"/>
  <c r="I1772" i="16"/>
  <c r="I1773" i="16"/>
  <c r="I1774" i="16"/>
  <c r="I1775" i="16"/>
  <c r="I1776" i="16"/>
  <c r="I1777" i="16"/>
  <c r="I1778" i="16"/>
  <c r="I1779" i="16"/>
  <c r="I1780" i="16"/>
  <c r="I1781" i="16"/>
  <c r="I1782" i="16"/>
  <c r="I1783" i="16"/>
  <c r="I1784" i="16"/>
  <c r="I1785" i="16"/>
  <c r="I1786" i="16"/>
  <c r="I1787" i="16"/>
  <c r="I1788" i="16"/>
  <c r="I1789" i="16"/>
  <c r="I1790" i="16"/>
  <c r="I1791" i="16"/>
  <c r="I1792" i="16"/>
  <c r="I1793" i="16"/>
  <c r="I1794" i="16"/>
  <c r="I1795" i="16"/>
  <c r="I1796" i="16"/>
  <c r="I1797" i="16"/>
  <c r="I1798" i="16"/>
  <c r="I1799" i="16"/>
  <c r="I1800" i="16"/>
  <c r="I1801" i="16"/>
  <c r="I1802" i="16"/>
  <c r="I1803" i="16"/>
  <c r="I1804" i="16"/>
  <c r="I1805" i="16"/>
  <c r="I1806" i="16"/>
  <c r="I1807" i="16"/>
  <c r="I1808" i="16"/>
  <c r="I1809" i="16"/>
  <c r="I1810" i="16"/>
  <c r="I1811" i="16"/>
  <c r="I1812" i="16"/>
  <c r="I1813" i="16"/>
  <c r="I1814" i="16"/>
  <c r="I1815" i="16"/>
  <c r="I1816" i="16"/>
  <c r="I1817" i="16"/>
  <c r="I1818" i="16"/>
  <c r="I1819" i="16"/>
  <c r="I1820" i="16"/>
  <c r="I1821" i="16"/>
  <c r="I1822" i="16"/>
  <c r="I1823" i="16"/>
  <c r="I1824" i="16"/>
  <c r="I1825" i="16"/>
  <c r="I1826" i="16"/>
  <c r="I1827" i="16"/>
  <c r="I1828" i="16"/>
  <c r="I1829" i="16"/>
  <c r="I1830" i="16"/>
  <c r="I1831" i="16"/>
  <c r="I1832" i="16"/>
  <c r="I1833" i="16"/>
  <c r="I1834" i="16"/>
  <c r="I1835" i="16"/>
  <c r="I1836" i="16"/>
  <c r="I1837" i="16"/>
  <c r="I1838" i="16"/>
  <c r="I1839" i="16"/>
  <c r="I1840" i="16"/>
  <c r="I1841" i="16"/>
  <c r="I1842" i="16"/>
  <c r="I1843" i="16"/>
  <c r="I1844" i="16"/>
  <c r="I1845" i="16"/>
  <c r="I1846" i="16"/>
  <c r="I1847" i="16"/>
  <c r="I1848" i="16"/>
  <c r="I1849" i="16"/>
  <c r="I1850" i="16"/>
  <c r="I1851" i="16"/>
  <c r="I1852" i="16"/>
  <c r="I1853" i="16"/>
  <c r="I1854" i="16"/>
  <c r="I1855" i="16"/>
  <c r="I1856" i="16"/>
  <c r="I1857" i="16"/>
  <c r="I1858" i="16"/>
  <c r="I1859" i="16"/>
  <c r="I1860" i="16"/>
  <c r="I1861" i="16"/>
  <c r="I1862" i="16"/>
  <c r="I1863" i="16"/>
  <c r="I1864" i="16"/>
  <c r="I1865" i="16"/>
  <c r="I1866" i="16"/>
  <c r="I1867" i="16"/>
  <c r="I1868" i="16"/>
  <c r="I1869" i="16"/>
  <c r="I1870" i="16"/>
  <c r="I1871" i="16"/>
  <c r="I1872" i="16"/>
  <c r="I1873" i="16"/>
  <c r="I1874" i="16"/>
  <c r="I1875" i="16"/>
  <c r="I1876" i="16"/>
  <c r="I1877" i="16"/>
  <c r="I1878" i="16"/>
  <c r="I1879" i="16"/>
  <c r="I1880" i="16"/>
  <c r="I1881" i="16"/>
  <c r="I1882" i="16"/>
  <c r="I1883" i="16"/>
  <c r="I1884" i="16"/>
  <c r="I1885" i="16"/>
  <c r="I1886" i="16"/>
  <c r="I1887" i="16"/>
  <c r="I1888" i="16"/>
  <c r="I1889" i="16"/>
  <c r="I1890" i="16"/>
  <c r="I1891" i="16"/>
  <c r="I1892" i="16"/>
  <c r="I1893" i="16"/>
  <c r="I1894" i="16"/>
  <c r="I1895" i="16"/>
  <c r="I1896" i="16"/>
  <c r="I1897" i="16"/>
  <c r="I1898" i="16"/>
  <c r="I1899" i="16"/>
  <c r="I1900" i="16"/>
  <c r="I1901" i="16"/>
  <c r="I1902" i="16"/>
  <c r="I1903" i="16"/>
  <c r="I1904" i="16"/>
  <c r="I1905" i="16"/>
  <c r="I1906" i="16"/>
  <c r="I1907" i="16"/>
  <c r="I1908" i="16"/>
  <c r="I1909" i="16"/>
  <c r="I1910" i="16"/>
  <c r="I1911" i="16"/>
  <c r="I1912" i="16"/>
  <c r="I1913" i="16"/>
  <c r="I1914" i="16"/>
  <c r="I1915" i="16"/>
  <c r="I1916" i="16"/>
  <c r="I1917" i="16"/>
  <c r="I1918" i="16"/>
  <c r="I1919" i="16"/>
  <c r="I1920" i="16"/>
  <c r="I1921" i="16"/>
  <c r="I1922" i="16"/>
  <c r="I1923" i="16"/>
  <c r="I1924" i="16"/>
  <c r="I1925" i="16"/>
  <c r="I1926" i="16"/>
  <c r="I1927" i="16"/>
  <c r="I1928" i="16"/>
  <c r="I1929" i="16"/>
  <c r="I1930" i="16"/>
  <c r="I1931" i="16"/>
  <c r="I1932" i="16"/>
  <c r="I1933" i="16"/>
  <c r="I1934" i="16"/>
  <c r="I1935" i="16"/>
  <c r="I1936" i="16"/>
  <c r="I1937" i="16"/>
  <c r="I1938" i="16"/>
  <c r="I1939" i="16"/>
  <c r="I1940" i="16"/>
  <c r="I1941" i="16"/>
  <c r="I1942" i="16"/>
  <c r="I1943" i="16"/>
  <c r="I1944" i="16"/>
  <c r="I1945" i="16"/>
  <c r="I1946" i="16"/>
  <c r="I1947" i="16"/>
  <c r="I1948" i="16"/>
  <c r="I1949" i="16"/>
  <c r="I1950" i="16"/>
  <c r="I1951" i="16"/>
  <c r="I1952" i="16"/>
  <c r="I1953" i="16"/>
  <c r="I1954" i="16"/>
  <c r="I1955" i="16"/>
  <c r="I1956" i="16"/>
  <c r="I1957" i="16"/>
  <c r="I1958" i="16"/>
  <c r="I1959" i="16"/>
  <c r="I1960" i="16"/>
  <c r="I1961" i="16"/>
  <c r="I1962" i="16"/>
  <c r="I1963" i="16"/>
  <c r="I1964" i="16"/>
  <c r="I1965" i="16"/>
  <c r="I1966" i="16"/>
  <c r="I1967" i="16"/>
  <c r="I1968" i="16"/>
  <c r="I1969" i="16"/>
  <c r="I1970" i="16"/>
  <c r="I1971" i="16"/>
  <c r="I1972" i="16"/>
  <c r="I1973" i="16"/>
  <c r="I1974" i="16"/>
  <c r="I1975" i="16"/>
  <c r="I1976" i="16"/>
  <c r="I1977" i="16"/>
  <c r="I1978" i="16"/>
  <c r="I1979" i="16"/>
  <c r="I1980" i="16"/>
  <c r="I1981" i="16"/>
  <c r="I1982" i="16"/>
  <c r="I1983" i="16"/>
  <c r="I1984" i="16"/>
  <c r="I1985" i="16"/>
  <c r="I1986" i="16"/>
  <c r="I1987" i="16"/>
  <c r="I1988" i="16"/>
  <c r="I1989" i="16"/>
  <c r="I1990" i="16"/>
  <c r="I1991" i="16"/>
  <c r="I1992" i="16"/>
  <c r="I1993" i="16"/>
  <c r="I1994" i="16"/>
  <c r="I1995" i="16"/>
  <c r="I1996" i="16"/>
  <c r="I1997" i="16"/>
  <c r="I1998" i="16"/>
  <c r="I1999" i="16"/>
  <c r="I2000" i="16"/>
  <c r="I2001" i="16"/>
  <c r="I2002" i="16"/>
  <c r="I2003" i="16"/>
  <c r="I2004" i="16"/>
  <c r="I2005" i="16"/>
  <c r="I2006" i="16"/>
  <c r="I2007" i="16"/>
  <c r="I2008" i="16"/>
  <c r="I2009" i="16"/>
  <c r="I2010" i="16"/>
  <c r="I2011" i="16"/>
  <c r="I2012" i="16"/>
  <c r="I2013" i="16"/>
  <c r="I2014" i="16"/>
  <c r="I2015" i="16"/>
  <c r="I2016" i="16"/>
  <c r="I2017" i="16"/>
  <c r="I2018" i="16"/>
  <c r="I2019" i="16"/>
  <c r="I2020" i="16"/>
  <c r="I2021" i="16"/>
  <c r="I2022" i="16"/>
  <c r="I2023" i="16"/>
  <c r="I2024" i="16"/>
  <c r="I2025" i="16"/>
  <c r="I2026" i="16"/>
  <c r="I2027" i="16"/>
  <c r="I2028" i="16"/>
  <c r="I2029" i="16"/>
  <c r="I2030" i="16"/>
  <c r="I2031" i="16"/>
  <c r="I2032" i="16"/>
  <c r="I2033" i="16"/>
  <c r="I2034" i="16"/>
  <c r="I2035" i="16"/>
  <c r="I2036" i="16"/>
  <c r="I2037" i="16"/>
  <c r="I2038" i="16"/>
  <c r="I2039" i="16"/>
  <c r="I2040" i="16"/>
  <c r="I2041" i="16"/>
  <c r="I2042" i="16"/>
  <c r="I2043" i="16"/>
  <c r="I2044" i="16"/>
  <c r="I2045" i="16"/>
  <c r="I2046" i="16"/>
  <c r="I2047" i="16"/>
  <c r="I2048" i="16"/>
  <c r="I2049" i="16"/>
  <c r="I2050" i="16"/>
  <c r="I2051" i="16"/>
  <c r="I2052" i="16"/>
  <c r="I2053" i="16"/>
  <c r="I2054" i="16"/>
  <c r="I2055" i="16"/>
  <c r="I2056" i="16"/>
  <c r="I2057" i="16"/>
  <c r="I2058" i="16"/>
  <c r="I2059" i="16"/>
  <c r="I2060" i="16"/>
  <c r="I2061" i="16"/>
  <c r="I2062" i="16"/>
  <c r="I2063" i="16"/>
  <c r="I2064" i="16"/>
  <c r="I2065" i="16"/>
  <c r="I2066" i="16"/>
  <c r="I2067" i="16"/>
  <c r="I2068" i="16"/>
  <c r="I2069" i="16"/>
  <c r="I2070" i="16"/>
  <c r="I2071" i="16"/>
  <c r="I2072" i="16"/>
  <c r="I2073" i="16"/>
  <c r="I2074" i="16"/>
  <c r="I2075" i="16"/>
  <c r="I2076" i="16"/>
  <c r="I2077" i="16"/>
  <c r="I2078" i="16"/>
  <c r="I2079" i="16"/>
  <c r="I2080" i="16"/>
  <c r="I2081" i="16"/>
  <c r="I2082" i="16"/>
  <c r="I2083" i="16"/>
  <c r="I2084" i="16"/>
  <c r="I2085" i="16"/>
  <c r="I2086" i="16"/>
  <c r="I2087" i="16"/>
  <c r="I2088" i="16"/>
  <c r="I2089" i="16"/>
  <c r="I2090" i="16"/>
  <c r="I2091" i="16"/>
  <c r="I2092" i="16"/>
  <c r="I2093" i="16"/>
  <c r="I2094" i="16"/>
  <c r="I2095" i="16"/>
  <c r="I2096" i="16"/>
  <c r="I2097" i="16"/>
  <c r="I2098" i="16"/>
  <c r="I2099" i="16"/>
  <c r="I2100" i="16"/>
  <c r="I2101" i="16"/>
  <c r="I2102" i="16"/>
  <c r="I2103" i="16"/>
  <c r="I2104" i="16"/>
  <c r="I2105" i="16"/>
  <c r="I2106" i="16"/>
  <c r="I2107" i="16"/>
  <c r="I2108" i="16"/>
  <c r="I2109" i="16"/>
  <c r="I2110" i="16"/>
  <c r="I2111" i="16"/>
  <c r="I2112" i="16"/>
  <c r="I2113" i="16"/>
  <c r="I2114" i="16"/>
  <c r="I2115" i="16"/>
  <c r="I2116" i="16"/>
  <c r="I2117" i="16"/>
  <c r="I2118" i="16"/>
  <c r="I2119" i="16"/>
  <c r="I2120" i="16"/>
  <c r="I2121" i="16"/>
  <c r="I2122" i="16"/>
  <c r="I2123" i="16"/>
  <c r="I2124" i="16"/>
  <c r="I2125" i="16"/>
  <c r="I2126" i="16"/>
  <c r="I2127" i="16"/>
  <c r="I2128" i="16"/>
  <c r="I2129" i="16"/>
  <c r="I2130" i="16"/>
  <c r="I2131" i="16"/>
  <c r="I2132" i="16"/>
  <c r="I2133" i="16"/>
  <c r="I2134" i="16"/>
  <c r="I2135" i="16"/>
  <c r="I2136" i="16"/>
  <c r="I2137" i="16"/>
  <c r="I2138" i="16"/>
  <c r="I2139" i="16"/>
  <c r="I2140" i="16"/>
  <c r="I2141" i="16"/>
  <c r="I2142" i="16"/>
  <c r="I2143" i="16"/>
  <c r="I2144" i="16"/>
  <c r="I2145" i="16"/>
  <c r="I2146" i="16"/>
  <c r="I2147" i="16"/>
  <c r="I2148" i="16"/>
  <c r="I2149" i="16"/>
  <c r="I2150" i="16"/>
  <c r="I2151" i="16"/>
  <c r="I2152" i="16"/>
  <c r="I2153" i="16"/>
  <c r="I2154" i="16"/>
  <c r="I2155" i="16"/>
  <c r="I2156" i="16"/>
  <c r="I2157" i="16"/>
  <c r="I2158" i="16"/>
  <c r="I2159" i="16"/>
  <c r="I2160" i="16"/>
  <c r="I2161" i="16"/>
  <c r="I2162" i="16"/>
  <c r="I2163" i="16"/>
  <c r="I2164" i="16"/>
  <c r="I2165" i="16"/>
  <c r="I2166" i="16"/>
  <c r="I2167" i="16"/>
  <c r="I2168" i="16"/>
  <c r="I2169" i="16"/>
  <c r="I2170" i="16"/>
  <c r="I2171" i="16"/>
  <c r="I2172" i="16"/>
  <c r="I2173" i="16"/>
  <c r="I2174" i="16"/>
  <c r="I2175" i="16"/>
  <c r="I2176" i="16"/>
  <c r="I2177" i="16"/>
  <c r="I2178" i="16"/>
  <c r="I2179" i="16"/>
  <c r="I2180" i="16"/>
  <c r="I2181" i="16"/>
  <c r="I2182" i="16"/>
  <c r="I2183" i="16"/>
  <c r="I2184" i="16"/>
  <c r="I2185" i="16"/>
  <c r="I2186" i="16"/>
  <c r="I2187" i="16"/>
  <c r="I2188" i="16"/>
  <c r="I2189" i="16"/>
  <c r="I2190" i="16"/>
  <c r="I2191" i="16"/>
  <c r="I2192" i="16"/>
  <c r="I2193" i="16"/>
  <c r="I2194" i="16"/>
  <c r="I2195" i="16"/>
  <c r="I2196" i="16"/>
  <c r="I2197" i="16"/>
  <c r="I2198" i="16"/>
  <c r="I2199" i="16"/>
  <c r="I2200" i="16"/>
  <c r="I2201" i="16"/>
  <c r="I2202" i="16"/>
  <c r="I2203" i="16"/>
  <c r="I2204" i="16"/>
  <c r="I2205" i="16"/>
  <c r="I2206" i="16"/>
  <c r="I2207" i="16"/>
  <c r="I2208" i="16"/>
  <c r="I2209" i="16"/>
  <c r="I2210" i="16"/>
  <c r="I2211" i="16"/>
  <c r="I2212" i="16"/>
  <c r="I2213" i="16"/>
  <c r="I2214" i="16"/>
  <c r="I2215" i="16"/>
  <c r="I2216" i="16"/>
  <c r="I2217" i="16"/>
  <c r="I2218" i="16"/>
  <c r="I2219" i="16"/>
  <c r="I2220" i="16"/>
  <c r="I2221" i="16"/>
  <c r="I2222" i="16"/>
  <c r="I2223" i="16"/>
  <c r="I2224" i="16"/>
  <c r="I2225" i="16"/>
  <c r="I2226" i="16"/>
  <c r="I2227" i="16"/>
  <c r="I2228" i="16"/>
  <c r="I2229" i="16"/>
  <c r="I2230" i="16"/>
  <c r="I2231" i="16"/>
  <c r="I2232" i="16"/>
  <c r="I2233" i="16"/>
  <c r="I2234" i="16"/>
  <c r="I2235" i="16"/>
  <c r="I2236" i="16"/>
  <c r="I2237" i="16"/>
  <c r="I2238" i="16"/>
  <c r="I2239" i="16"/>
  <c r="I2240" i="16"/>
  <c r="I2241" i="16"/>
  <c r="I2242" i="16"/>
  <c r="I2243" i="16"/>
  <c r="I2244" i="16"/>
  <c r="I2245" i="16"/>
  <c r="I2246" i="16"/>
  <c r="I2247" i="16"/>
  <c r="I2248" i="16"/>
  <c r="I2249" i="16"/>
  <c r="I2250" i="16"/>
  <c r="I2251" i="16"/>
  <c r="I2252" i="16"/>
  <c r="I2253" i="16"/>
  <c r="I2254" i="16"/>
  <c r="I2255" i="16"/>
  <c r="I2256" i="16"/>
  <c r="I2257" i="16"/>
  <c r="I2258" i="16"/>
  <c r="I2259" i="16"/>
  <c r="I2260" i="16"/>
  <c r="I2261" i="16"/>
  <c r="I2262" i="16"/>
  <c r="I2263" i="16"/>
  <c r="I2264" i="16"/>
  <c r="I2265" i="16"/>
  <c r="I2266" i="16"/>
  <c r="I2267" i="16"/>
  <c r="I2268" i="16"/>
  <c r="I2269" i="16"/>
  <c r="I2270" i="16"/>
  <c r="I2271" i="16"/>
  <c r="I2272" i="16"/>
  <c r="I2273" i="16"/>
  <c r="I2274" i="16"/>
  <c r="I2275" i="16"/>
  <c r="I2276" i="16"/>
  <c r="I2277" i="16"/>
  <c r="I2278" i="16"/>
  <c r="I2279" i="16"/>
  <c r="I2280" i="16"/>
  <c r="I2281" i="16"/>
  <c r="I2282" i="16"/>
  <c r="I2283" i="16"/>
  <c r="I2284" i="16"/>
  <c r="I2285" i="16"/>
  <c r="I2286" i="16"/>
  <c r="I2287" i="16"/>
  <c r="I2288" i="16"/>
  <c r="I2289" i="16"/>
  <c r="I2290" i="16"/>
  <c r="I2291" i="16"/>
  <c r="I2292" i="16"/>
  <c r="I2293" i="16"/>
  <c r="I2294" i="16"/>
  <c r="I2295" i="16"/>
  <c r="I2296" i="16"/>
  <c r="I2297" i="16"/>
  <c r="I2298" i="16"/>
  <c r="I2299" i="16"/>
  <c r="I2300" i="16"/>
  <c r="I2301" i="16"/>
  <c r="I2302" i="16"/>
  <c r="I2303" i="16"/>
  <c r="I2304" i="16"/>
  <c r="I2305" i="16"/>
  <c r="I2306" i="16"/>
  <c r="I2307" i="16"/>
  <c r="I2308" i="16"/>
  <c r="I2309" i="16"/>
  <c r="I2310" i="16"/>
  <c r="I2311" i="16"/>
  <c r="I2312" i="16"/>
  <c r="I2313" i="16"/>
  <c r="I2314" i="16"/>
  <c r="I2315" i="16"/>
  <c r="I2316" i="16"/>
  <c r="I2317" i="16"/>
  <c r="I2318" i="16"/>
  <c r="I2319" i="16"/>
  <c r="I2320" i="16"/>
  <c r="I2321" i="16"/>
  <c r="I2322" i="16"/>
  <c r="I2323" i="16"/>
  <c r="I2324" i="16"/>
  <c r="I2325" i="16"/>
  <c r="I2326" i="16"/>
  <c r="I2327" i="16"/>
  <c r="I2328" i="16"/>
  <c r="I2329" i="16"/>
  <c r="I2330" i="16"/>
  <c r="I2331" i="16"/>
  <c r="I2332" i="16"/>
  <c r="I2333" i="16"/>
  <c r="I2334" i="16"/>
  <c r="I2335" i="16"/>
  <c r="I2336" i="16"/>
  <c r="I2337" i="16"/>
  <c r="I2338" i="16"/>
  <c r="I2339" i="16"/>
  <c r="I2340" i="16"/>
  <c r="I2341" i="16"/>
  <c r="I2342" i="16"/>
  <c r="I2343" i="16"/>
  <c r="I2344" i="16"/>
  <c r="I2345" i="16"/>
  <c r="I2346" i="16"/>
  <c r="I2347" i="16"/>
  <c r="I2348" i="16"/>
  <c r="I2349" i="16"/>
  <c r="I2350" i="16"/>
  <c r="I2351" i="16"/>
  <c r="I2352" i="16"/>
  <c r="I2353" i="16"/>
  <c r="I2354" i="16"/>
  <c r="I2355" i="16"/>
  <c r="I2356" i="16"/>
  <c r="I2357" i="16"/>
  <c r="I2358" i="16"/>
  <c r="I2359" i="16"/>
  <c r="I2360" i="16"/>
  <c r="I2361" i="16"/>
  <c r="I2362" i="16"/>
  <c r="I2363" i="16"/>
  <c r="I2364" i="16"/>
  <c r="I2365" i="16"/>
  <c r="I2366" i="16"/>
  <c r="I2367" i="16"/>
  <c r="I2368" i="16"/>
  <c r="I2369" i="16"/>
  <c r="I2370" i="16"/>
  <c r="I2371" i="16"/>
  <c r="I2372" i="16"/>
  <c r="I2373" i="16"/>
  <c r="I2374" i="16"/>
  <c r="I2375" i="16"/>
  <c r="I2376" i="16"/>
  <c r="I2377" i="16"/>
  <c r="I2378" i="16"/>
  <c r="I2379" i="16"/>
  <c r="I2380" i="16"/>
  <c r="I2381" i="16"/>
  <c r="I2382" i="16"/>
  <c r="I2383" i="16"/>
  <c r="I2384" i="16"/>
  <c r="I2385" i="16"/>
  <c r="I2386" i="16"/>
  <c r="I2387" i="16"/>
  <c r="I2388" i="16"/>
  <c r="I2389" i="16"/>
  <c r="I2390" i="16"/>
  <c r="I2391" i="16"/>
  <c r="I2392" i="16"/>
  <c r="I2393" i="16"/>
  <c r="I2394" i="16"/>
  <c r="I2395" i="16"/>
  <c r="I2396" i="16"/>
  <c r="I2397" i="16"/>
  <c r="I2398" i="16"/>
  <c r="I2399" i="16"/>
  <c r="I2400" i="16"/>
  <c r="I2401" i="16"/>
  <c r="I2402" i="16"/>
  <c r="I2403" i="16"/>
  <c r="I2404" i="16"/>
  <c r="I2405" i="16"/>
  <c r="I2406" i="16"/>
  <c r="I2407" i="16"/>
  <c r="I2408" i="16"/>
  <c r="I2409" i="16"/>
  <c r="I2410" i="16"/>
  <c r="I2411" i="16"/>
  <c r="I2412" i="16"/>
  <c r="I2413" i="16"/>
  <c r="I2414" i="16"/>
  <c r="I2415" i="16"/>
  <c r="I2416" i="16"/>
  <c r="I2417" i="16"/>
  <c r="I2418" i="16"/>
  <c r="I2419" i="16"/>
  <c r="I2420" i="16"/>
  <c r="I2421" i="16"/>
  <c r="I2422" i="16"/>
  <c r="I2423" i="16"/>
  <c r="I2424" i="16"/>
  <c r="I2425" i="16"/>
  <c r="I2426" i="16"/>
  <c r="I2427" i="16"/>
  <c r="I2428" i="16"/>
  <c r="I2429" i="16"/>
  <c r="I2430" i="16"/>
  <c r="I2431" i="16"/>
  <c r="I2432" i="16"/>
  <c r="I2433" i="16"/>
  <c r="I2434" i="16"/>
  <c r="I2435" i="16"/>
  <c r="I2436" i="16"/>
  <c r="I2437" i="16"/>
  <c r="I2438" i="16"/>
  <c r="I2439" i="16"/>
  <c r="I2440" i="16"/>
  <c r="I2441" i="16"/>
  <c r="I2442" i="16"/>
  <c r="I2443" i="16"/>
  <c r="I2444" i="16"/>
  <c r="I2445" i="16"/>
  <c r="I2446" i="16"/>
  <c r="I2447" i="16"/>
  <c r="I2448" i="16"/>
  <c r="I2449" i="16"/>
  <c r="I2450" i="16"/>
  <c r="I2451" i="16"/>
  <c r="I2452" i="16"/>
  <c r="I2453" i="16"/>
  <c r="I2454" i="16"/>
  <c r="I2455" i="16"/>
  <c r="I2456" i="16"/>
  <c r="I2457" i="16"/>
  <c r="I2458" i="16"/>
  <c r="I2459" i="16"/>
  <c r="I2460" i="16"/>
  <c r="I2461" i="16"/>
  <c r="I2462" i="16"/>
  <c r="I2463" i="16"/>
  <c r="I2464" i="16"/>
  <c r="I2465" i="16"/>
  <c r="I2466" i="16"/>
  <c r="I2467" i="16"/>
  <c r="I2468" i="16"/>
  <c r="I2469" i="16"/>
  <c r="I2470" i="16"/>
  <c r="I2471" i="16"/>
  <c r="I2472" i="16"/>
  <c r="I2473" i="16"/>
  <c r="I2474" i="16"/>
  <c r="I2475" i="16"/>
  <c r="I2476" i="16"/>
  <c r="I2477" i="16"/>
  <c r="I2478" i="16"/>
  <c r="I2479" i="16"/>
  <c r="I2480" i="16"/>
  <c r="I2481" i="16"/>
  <c r="I2482" i="16"/>
  <c r="I2483" i="16"/>
  <c r="I2484" i="16"/>
  <c r="I2485" i="16"/>
  <c r="I2486" i="16"/>
  <c r="I2487" i="16"/>
  <c r="I2488" i="16"/>
  <c r="I2489" i="16"/>
  <c r="I2490" i="16"/>
  <c r="I2491" i="16"/>
  <c r="I2492" i="16"/>
  <c r="I2493" i="16"/>
  <c r="I2494" i="16"/>
  <c r="I2495" i="16"/>
  <c r="I2496" i="16"/>
  <c r="I2497" i="16"/>
  <c r="I2498" i="16"/>
  <c r="I2499" i="16"/>
  <c r="I2500" i="16"/>
  <c r="I2501" i="16"/>
  <c r="I2502" i="16"/>
  <c r="I2503" i="16"/>
  <c r="I2504" i="16"/>
  <c r="I2505" i="16"/>
  <c r="I2506" i="16"/>
  <c r="I2507" i="16"/>
  <c r="I2508" i="16"/>
  <c r="I2509" i="16"/>
  <c r="I2510" i="16"/>
  <c r="I2511" i="16"/>
  <c r="I2512" i="16"/>
  <c r="I2513" i="16"/>
  <c r="I2514" i="16"/>
  <c r="I2515" i="16"/>
  <c r="I2516" i="16"/>
  <c r="I2517" i="16"/>
  <c r="I2518" i="16"/>
  <c r="I2519" i="16"/>
  <c r="I2520" i="16"/>
  <c r="I2521" i="16"/>
  <c r="I2522" i="16"/>
  <c r="I2523" i="16"/>
  <c r="I2524" i="16"/>
  <c r="I2525" i="16"/>
  <c r="I2526" i="16"/>
  <c r="I2527" i="16"/>
  <c r="I2528" i="16"/>
  <c r="I2529" i="16"/>
  <c r="I2530" i="16"/>
  <c r="I2531" i="16"/>
  <c r="I2532" i="16"/>
  <c r="I2533" i="16"/>
  <c r="I2534" i="16"/>
  <c r="I2535" i="16"/>
  <c r="I2536" i="16"/>
  <c r="I2537" i="16"/>
  <c r="I2538" i="16"/>
  <c r="I2539" i="16"/>
  <c r="I2540" i="16"/>
  <c r="I2541" i="16"/>
  <c r="I2542" i="16"/>
  <c r="I2543" i="16"/>
  <c r="I2544" i="16"/>
  <c r="I2545" i="16"/>
  <c r="I2546" i="16"/>
  <c r="I2547" i="16"/>
  <c r="I2548" i="16"/>
  <c r="I2549" i="16"/>
  <c r="I2550" i="16"/>
  <c r="I2551" i="16"/>
  <c r="I2552" i="16"/>
  <c r="I2553" i="16"/>
  <c r="I2554" i="16"/>
  <c r="I2555" i="16"/>
  <c r="I2556" i="16"/>
  <c r="I2557" i="16"/>
  <c r="I2558" i="16"/>
  <c r="I2559" i="16"/>
  <c r="I2560" i="16"/>
  <c r="I2561" i="16"/>
  <c r="I2562" i="16"/>
  <c r="I2563" i="16"/>
  <c r="I2564" i="16"/>
  <c r="I2565" i="16"/>
  <c r="I2566" i="16"/>
  <c r="I2567" i="16"/>
  <c r="I2568" i="16"/>
  <c r="I2569" i="16"/>
  <c r="I2570" i="16"/>
  <c r="I2571" i="16"/>
  <c r="I2572" i="16"/>
  <c r="I2573" i="16"/>
  <c r="I2574" i="16"/>
  <c r="I2575" i="16"/>
  <c r="I2576" i="16"/>
  <c r="I2577" i="16"/>
  <c r="I2578" i="16"/>
  <c r="I2579" i="16"/>
  <c r="I2580" i="16"/>
  <c r="I2581" i="16"/>
  <c r="I2582" i="16"/>
  <c r="I2583" i="16"/>
  <c r="I2584" i="16"/>
  <c r="I2585" i="16"/>
  <c r="I2586" i="16"/>
  <c r="I2587" i="16"/>
  <c r="I2588" i="16"/>
  <c r="I2589" i="16"/>
  <c r="I2590" i="16"/>
  <c r="I2591" i="16"/>
  <c r="I2592" i="16"/>
  <c r="I2593" i="16"/>
  <c r="I2594" i="16"/>
  <c r="I2595" i="16"/>
  <c r="I2596" i="16"/>
  <c r="I2597" i="16"/>
  <c r="I2598" i="16"/>
  <c r="I2599" i="16"/>
  <c r="I2600" i="16"/>
  <c r="I2601" i="16"/>
  <c r="I2602" i="16"/>
  <c r="I2603" i="16"/>
  <c r="I2604" i="16"/>
  <c r="I2605" i="16"/>
  <c r="I2606" i="16"/>
  <c r="I2607" i="16"/>
  <c r="I2608" i="16"/>
  <c r="I2609" i="16"/>
  <c r="I2610" i="16"/>
  <c r="I2611" i="16"/>
  <c r="I2612" i="16"/>
  <c r="I2613" i="16"/>
  <c r="I2614" i="16"/>
  <c r="I2615" i="16"/>
  <c r="I2616" i="16"/>
  <c r="I2617" i="16"/>
  <c r="I2618" i="16"/>
  <c r="I2619" i="16"/>
  <c r="I2620" i="16"/>
  <c r="I2621" i="16"/>
  <c r="I2622" i="16"/>
  <c r="I2623" i="16"/>
  <c r="I2624" i="16"/>
  <c r="I2625" i="16"/>
  <c r="I2626" i="16"/>
  <c r="I2627" i="16"/>
  <c r="I2628" i="16"/>
  <c r="I2629" i="16"/>
  <c r="I2630" i="16"/>
  <c r="I2631" i="16"/>
  <c r="I2632" i="16"/>
  <c r="I2633" i="16"/>
  <c r="I2634" i="16"/>
  <c r="I2635" i="16"/>
  <c r="I2636" i="16"/>
  <c r="I2637" i="16"/>
  <c r="I2638" i="16"/>
  <c r="I2639" i="16"/>
  <c r="I2640" i="16"/>
  <c r="I2641" i="16"/>
  <c r="I2642" i="16"/>
  <c r="I2643" i="16"/>
  <c r="I2644" i="16"/>
  <c r="I2645" i="16"/>
  <c r="I2646" i="16"/>
  <c r="I2647" i="16"/>
  <c r="I2649" i="16"/>
  <c r="I2650" i="16"/>
  <c r="I2651" i="16"/>
  <c r="I2652" i="16"/>
  <c r="I2653" i="16"/>
  <c r="I2654" i="16"/>
  <c r="I2655" i="16"/>
  <c r="I2656" i="16"/>
  <c r="I2657" i="16"/>
  <c r="I2658" i="16"/>
  <c r="I2659" i="16"/>
  <c r="I2660" i="16"/>
  <c r="I2661" i="16"/>
  <c r="I2662" i="16"/>
  <c r="I2663" i="16"/>
  <c r="I2664" i="16"/>
  <c r="I2665" i="16"/>
  <c r="I2666" i="16"/>
  <c r="I2667" i="16"/>
  <c r="I2668" i="16"/>
  <c r="I2669" i="16"/>
  <c r="I2670" i="16"/>
  <c r="I2671" i="16"/>
  <c r="I2672" i="16"/>
  <c r="I2673" i="16"/>
  <c r="I2674" i="16"/>
  <c r="I2675" i="16"/>
  <c r="I2676" i="16"/>
  <c r="I2677" i="16"/>
  <c r="I2678" i="16"/>
  <c r="I2679" i="16"/>
  <c r="I2680" i="16"/>
  <c r="I2681" i="16"/>
  <c r="I2682" i="16"/>
  <c r="I2683" i="16"/>
  <c r="I2684" i="16"/>
  <c r="I2685" i="16"/>
  <c r="I2686" i="16"/>
  <c r="I2687" i="16"/>
  <c r="I2688" i="16"/>
  <c r="I2689" i="16"/>
  <c r="I2690" i="16"/>
  <c r="I2691" i="16"/>
  <c r="I2692" i="16"/>
  <c r="I2693" i="16"/>
  <c r="I2694" i="16"/>
  <c r="I2695" i="16"/>
  <c r="I2696" i="16"/>
  <c r="I2697" i="16"/>
  <c r="I2698" i="16"/>
  <c r="I2699" i="16"/>
  <c r="I2700" i="16"/>
  <c r="I2701" i="16"/>
  <c r="I2702" i="16"/>
  <c r="I2703" i="16"/>
  <c r="I2704" i="16"/>
  <c r="I2705" i="16"/>
  <c r="I2706" i="16"/>
  <c r="I2707" i="16"/>
  <c r="I2708" i="16"/>
  <c r="I2709" i="16"/>
  <c r="I2710" i="16"/>
  <c r="I2711" i="16"/>
  <c r="I2712" i="16"/>
  <c r="I2713" i="16"/>
  <c r="I2714" i="16"/>
  <c r="I2715" i="16"/>
  <c r="I2716" i="16"/>
  <c r="I2717" i="16"/>
  <c r="I2718" i="16"/>
  <c r="I2719" i="16"/>
  <c r="I2720" i="16"/>
  <c r="I2721" i="16"/>
  <c r="I2722" i="16"/>
  <c r="I2723" i="16"/>
  <c r="I2724" i="16"/>
  <c r="I2725" i="16"/>
  <c r="I2726" i="16"/>
  <c r="I2727" i="16"/>
  <c r="I2728" i="16"/>
  <c r="I2729" i="16"/>
  <c r="I2730" i="16"/>
  <c r="I2731" i="16"/>
  <c r="I2732" i="16"/>
  <c r="I2733" i="16"/>
  <c r="I2734" i="16"/>
  <c r="I2735" i="16"/>
  <c r="I2736" i="16"/>
  <c r="I2737" i="16"/>
  <c r="I2738" i="16"/>
  <c r="I2739" i="16"/>
  <c r="I2740" i="16"/>
  <c r="I2741" i="16"/>
  <c r="I2742" i="16"/>
  <c r="I2743" i="16"/>
  <c r="I2744" i="16"/>
  <c r="I2745" i="16"/>
  <c r="I2746" i="16"/>
  <c r="I2747" i="16"/>
  <c r="I2748" i="16"/>
  <c r="I2749" i="16"/>
  <c r="I2750" i="16"/>
  <c r="I2751" i="16"/>
  <c r="I2752" i="16"/>
  <c r="I2753" i="16"/>
  <c r="I2754" i="16"/>
  <c r="I2755" i="16"/>
  <c r="I2756" i="16"/>
  <c r="I2757" i="16"/>
  <c r="I2758" i="16"/>
  <c r="I2759" i="16"/>
  <c r="I2760" i="16"/>
  <c r="I2761" i="16"/>
  <c r="I2762" i="16"/>
  <c r="I2763" i="16"/>
  <c r="I2764" i="16"/>
  <c r="I2765" i="16"/>
  <c r="I2766" i="16"/>
  <c r="I2767" i="16"/>
  <c r="I2768" i="16"/>
  <c r="I2769" i="16"/>
  <c r="I2770" i="16"/>
  <c r="I2771" i="16"/>
  <c r="I2772" i="16"/>
  <c r="I2773" i="16"/>
  <c r="I2774" i="16"/>
  <c r="I2775" i="16"/>
  <c r="I2776" i="16"/>
  <c r="I2777" i="16"/>
  <c r="I2778" i="16"/>
  <c r="I2779" i="16"/>
  <c r="I2780" i="16"/>
  <c r="I2781" i="16"/>
  <c r="I2782" i="16"/>
  <c r="I2783" i="16"/>
  <c r="I2784" i="16"/>
  <c r="I2785" i="16"/>
  <c r="I2786" i="16"/>
  <c r="I2787" i="16"/>
  <c r="I2788" i="16"/>
  <c r="I2789" i="16"/>
  <c r="I2790" i="16"/>
  <c r="I2791" i="16"/>
  <c r="I2792" i="16"/>
  <c r="I2793" i="16"/>
  <c r="I2794" i="16"/>
  <c r="I2795" i="16"/>
  <c r="I2796" i="16"/>
  <c r="I2797" i="16"/>
  <c r="I2798" i="16"/>
  <c r="I2799" i="16"/>
  <c r="I2800" i="16"/>
  <c r="I2801" i="16"/>
  <c r="I2802" i="16"/>
  <c r="I2803" i="16"/>
  <c r="I2804" i="16"/>
  <c r="I2805" i="16"/>
  <c r="I2806" i="16"/>
  <c r="I2807" i="16"/>
  <c r="I2808" i="16"/>
  <c r="I2809" i="16"/>
  <c r="I2810" i="16"/>
  <c r="I2811" i="16"/>
  <c r="I2812" i="16"/>
  <c r="I2813" i="16"/>
  <c r="I2814" i="16"/>
  <c r="I2815" i="16"/>
  <c r="I2816" i="16"/>
  <c r="I2817" i="16"/>
  <c r="I2818" i="16"/>
  <c r="I2819" i="16"/>
  <c r="I2820" i="16"/>
  <c r="I2821" i="16"/>
  <c r="I2822" i="16"/>
  <c r="I2823" i="16"/>
  <c r="I2824" i="16"/>
  <c r="I2825" i="16"/>
  <c r="I2826" i="16"/>
  <c r="I2827" i="16"/>
  <c r="I2828" i="16"/>
  <c r="I2829" i="16"/>
  <c r="I2830" i="16"/>
  <c r="I2831" i="16"/>
  <c r="I2832" i="16"/>
  <c r="I2833" i="16"/>
  <c r="I2834" i="16"/>
  <c r="I2835" i="16"/>
  <c r="I2836" i="16"/>
  <c r="I2837" i="16"/>
  <c r="I2838" i="16"/>
  <c r="I2839" i="16"/>
  <c r="I2840" i="16"/>
  <c r="I2841" i="16"/>
  <c r="I2842" i="16"/>
  <c r="I2843" i="16"/>
  <c r="I2844" i="16"/>
  <c r="I2845" i="16"/>
  <c r="I2846" i="16"/>
  <c r="I2847" i="16"/>
  <c r="I2848" i="16"/>
  <c r="I2849" i="16"/>
  <c r="I2850" i="16"/>
  <c r="I2851" i="16"/>
  <c r="I2852" i="16"/>
  <c r="I2853" i="16"/>
  <c r="I2854" i="16"/>
  <c r="I2855" i="16"/>
  <c r="I2856" i="16"/>
  <c r="I2857" i="16"/>
  <c r="I2858" i="16"/>
  <c r="I2859" i="16"/>
  <c r="I2860" i="16"/>
  <c r="I2861" i="16"/>
  <c r="I2862" i="16"/>
  <c r="I2863" i="16"/>
  <c r="I2864" i="16"/>
  <c r="I2865" i="16"/>
  <c r="I2866" i="16"/>
  <c r="I2867" i="16"/>
  <c r="I2868" i="16"/>
  <c r="I2869" i="16"/>
  <c r="I2870" i="16"/>
  <c r="I2871" i="16"/>
  <c r="I2872" i="16"/>
  <c r="I2873" i="16"/>
  <c r="I2874" i="16"/>
  <c r="I2875" i="16"/>
  <c r="I2876" i="16"/>
  <c r="I2877" i="16"/>
  <c r="I2878" i="16"/>
  <c r="I2879" i="16"/>
  <c r="I2880" i="16"/>
  <c r="I2881" i="16"/>
  <c r="I2882" i="16"/>
  <c r="I2883" i="16"/>
  <c r="I2884" i="16"/>
  <c r="I2885" i="16"/>
  <c r="I2886" i="16"/>
  <c r="I2887" i="16"/>
  <c r="I2888" i="16"/>
  <c r="I2889" i="16"/>
  <c r="I2890" i="16"/>
  <c r="I2891" i="16"/>
  <c r="I2892" i="16"/>
  <c r="I2893" i="16"/>
  <c r="I2894" i="16"/>
  <c r="I2895" i="16"/>
  <c r="I2896" i="16"/>
  <c r="I2897" i="16"/>
  <c r="I2898" i="16"/>
  <c r="I2899" i="16"/>
  <c r="I2900" i="16"/>
  <c r="I2901" i="16"/>
  <c r="I2902" i="16"/>
  <c r="I2903" i="16"/>
  <c r="I2904" i="16"/>
  <c r="I2905" i="16"/>
  <c r="I2906" i="16"/>
  <c r="I2907" i="16"/>
  <c r="I2908" i="16"/>
  <c r="I2909" i="16"/>
  <c r="I2910" i="16"/>
  <c r="I2911" i="16"/>
  <c r="I2912" i="16"/>
  <c r="I2913" i="16"/>
  <c r="I2914" i="16"/>
  <c r="I2915" i="16"/>
  <c r="I2916" i="16"/>
  <c r="I2917" i="16"/>
  <c r="I2918" i="16"/>
  <c r="I2919" i="16"/>
  <c r="I2920" i="16"/>
  <c r="I2921" i="16"/>
  <c r="I2922" i="16"/>
  <c r="I2923" i="16"/>
  <c r="I2924" i="16"/>
  <c r="I2925" i="16"/>
  <c r="I2926" i="16"/>
  <c r="I2927" i="16"/>
  <c r="I2928" i="16"/>
  <c r="I2929" i="16"/>
  <c r="I2930" i="16"/>
  <c r="I2931" i="16"/>
  <c r="I2932" i="16"/>
  <c r="I2933" i="16"/>
  <c r="I2934" i="16"/>
  <c r="I2935" i="16"/>
  <c r="I2936" i="16"/>
  <c r="I2937" i="16"/>
  <c r="I2938" i="16"/>
  <c r="I2939" i="16"/>
  <c r="I2940" i="16"/>
  <c r="I2941" i="16"/>
  <c r="I2942" i="16"/>
  <c r="I2943" i="16"/>
  <c r="I2944" i="16"/>
  <c r="I2945" i="16"/>
  <c r="I2946" i="16"/>
  <c r="I2947" i="16"/>
  <c r="I2948" i="16"/>
  <c r="I2949" i="16"/>
  <c r="I2950" i="16"/>
  <c r="I2951" i="16"/>
  <c r="I2952" i="16"/>
  <c r="I2953" i="16"/>
  <c r="I2954" i="16"/>
  <c r="I2955" i="16"/>
  <c r="I2956" i="16"/>
  <c r="I2957" i="16"/>
  <c r="I2958" i="16"/>
  <c r="I2959" i="16"/>
  <c r="I2960" i="16"/>
  <c r="I2961" i="16"/>
  <c r="I2962" i="16"/>
  <c r="I2963" i="16"/>
  <c r="I2964" i="16"/>
  <c r="I2965" i="16"/>
  <c r="I2966" i="16"/>
  <c r="I2967" i="16"/>
  <c r="I2968" i="16"/>
  <c r="I2969" i="16"/>
  <c r="I2970" i="16"/>
  <c r="I10" i="16"/>
  <c r="H10" i="16"/>
  <c r="H90" i="16"/>
  <c r="D101" i="2"/>
  <c r="AM391" i="13"/>
  <c r="H2482" i="16" l="1"/>
  <c r="AJ154" i="13" l="1"/>
  <c r="D102" i="2" l="1"/>
  <c r="D105" i="2"/>
  <c r="D82" i="2"/>
  <c r="H36" i="9"/>
  <c r="I36" i="9"/>
  <c r="I37" i="9"/>
  <c r="J37" i="9"/>
  <c r="H38" i="9"/>
  <c r="I38" i="9"/>
  <c r="J38" i="9"/>
  <c r="H39" i="9"/>
  <c r="I39" i="9"/>
  <c r="J39" i="9"/>
  <c r="H40" i="9"/>
  <c r="I40" i="9"/>
  <c r="J40" i="9"/>
  <c r="H41" i="9"/>
  <c r="I41" i="9"/>
  <c r="J41" i="9"/>
  <c r="H42" i="9"/>
  <c r="I42" i="9"/>
  <c r="J42" i="9"/>
  <c r="H43" i="9"/>
  <c r="I43" i="9"/>
  <c r="J43" i="9"/>
  <c r="H44" i="9"/>
  <c r="I44" i="9"/>
  <c r="J44" i="9"/>
  <c r="E51" i="9"/>
  <c r="B23" i="9"/>
  <c r="B22" i="9"/>
  <c r="B21" i="9"/>
  <c r="B20" i="9"/>
  <c r="E163" i="2"/>
  <c r="E164" i="2"/>
  <c r="E165" i="2"/>
  <c r="E166" i="2"/>
  <c r="C21" i="9"/>
  <c r="C22" i="9"/>
  <c r="C23" i="9"/>
  <c r="C20" i="9"/>
  <c r="AM60" i="13"/>
  <c r="D23" i="11" a="1"/>
  <c r="D23" i="11" s="1"/>
  <c r="Q8" i="15"/>
  <c r="D85" i="2"/>
  <c r="AN391" i="13"/>
  <c r="AM1380" i="13"/>
  <c r="AN1380" i="13" s="1"/>
  <c r="AM2217" i="13"/>
  <c r="AN2217" i="13" s="1"/>
  <c r="AM2844" i="13"/>
  <c r="AN2844" i="13" s="1"/>
  <c r="AM2992" i="13"/>
  <c r="AN2992" i="13" s="1"/>
  <c r="AM74" i="13"/>
  <c r="AN74" i="13" s="1"/>
  <c r="AM76" i="13"/>
  <c r="AN76" i="13" s="1"/>
  <c r="AM77" i="13"/>
  <c r="AN77" i="13" s="1"/>
  <c r="AM81" i="13"/>
  <c r="AN81" i="13" s="1"/>
  <c r="AM82" i="13"/>
  <c r="AN82" i="13" s="1"/>
  <c r="AM89" i="13"/>
  <c r="AN89" i="13" s="1"/>
  <c r="AM90" i="13"/>
  <c r="AN90" i="13" s="1"/>
  <c r="AM93" i="13"/>
  <c r="AN93" i="13" s="1"/>
  <c r="AM98" i="13"/>
  <c r="AN98" i="13" s="1"/>
  <c r="AM101" i="13"/>
  <c r="AN101" i="13" s="1"/>
  <c r="AM109" i="13"/>
  <c r="AN109" i="13" s="1"/>
  <c r="AM114" i="13"/>
  <c r="AN114" i="13" s="1"/>
  <c r="AM124" i="13"/>
  <c r="AN124" i="13" s="1"/>
  <c r="AM132" i="13"/>
  <c r="AN132" i="13" s="1"/>
  <c r="AM61" i="13"/>
  <c r="AN61" i="13" s="1"/>
  <c r="AM62" i="13"/>
  <c r="AN62" i="13" s="1"/>
  <c r="AM63" i="13"/>
  <c r="AN63" i="13" s="1"/>
  <c r="AM64" i="13"/>
  <c r="AN64" i="13" s="1"/>
  <c r="AM65" i="13"/>
  <c r="AN65" i="13" s="1"/>
  <c r="AM66" i="13"/>
  <c r="AN66" i="13" s="1"/>
  <c r="AM67" i="13"/>
  <c r="AN67" i="13" s="1"/>
  <c r="AM68" i="13"/>
  <c r="AN68" i="13" s="1"/>
  <c r="AM69" i="13"/>
  <c r="AN69" i="13" s="1"/>
  <c r="AM70" i="13"/>
  <c r="AN70" i="13" s="1"/>
  <c r="AM71" i="13"/>
  <c r="AN71" i="13" s="1"/>
  <c r="AM72" i="13"/>
  <c r="AN72" i="13" s="1"/>
  <c r="AM73" i="13"/>
  <c r="AN73" i="13" s="1"/>
  <c r="AM75" i="13"/>
  <c r="AN75" i="13" s="1"/>
  <c r="AM78" i="13"/>
  <c r="AN78" i="13" s="1"/>
  <c r="AM79" i="13"/>
  <c r="AN79" i="13" s="1"/>
  <c r="AM80" i="13"/>
  <c r="AN80" i="13" s="1"/>
  <c r="AM83" i="13"/>
  <c r="AN83" i="13" s="1"/>
  <c r="AM84" i="13"/>
  <c r="AN84" i="13" s="1"/>
  <c r="AM85" i="13"/>
  <c r="AN85" i="13" s="1"/>
  <c r="AM86" i="13"/>
  <c r="AN86" i="13" s="1"/>
  <c r="AM87" i="13"/>
  <c r="AN87" i="13" s="1"/>
  <c r="AM88" i="13"/>
  <c r="AN88" i="13" s="1"/>
  <c r="AM91" i="13"/>
  <c r="AN91" i="13" s="1"/>
  <c r="AM92" i="13"/>
  <c r="AN92" i="13" s="1"/>
  <c r="AM94" i="13"/>
  <c r="AN94" i="13" s="1"/>
  <c r="AM95" i="13"/>
  <c r="AN95" i="13" s="1"/>
  <c r="AM96" i="13"/>
  <c r="AN96" i="13" s="1"/>
  <c r="AM97" i="13"/>
  <c r="AN97" i="13" s="1"/>
  <c r="AM99" i="13"/>
  <c r="AN99" i="13" s="1"/>
  <c r="AM100" i="13"/>
  <c r="AN100" i="13" s="1"/>
  <c r="AM102" i="13"/>
  <c r="AN102" i="13" s="1"/>
  <c r="AM103" i="13"/>
  <c r="AN103" i="13" s="1"/>
  <c r="AM104" i="13"/>
  <c r="AN104" i="13" s="1"/>
  <c r="AM105" i="13"/>
  <c r="AN105" i="13" s="1"/>
  <c r="AM106" i="13"/>
  <c r="AN106" i="13" s="1"/>
  <c r="AM107" i="13"/>
  <c r="AN107" i="13" s="1"/>
  <c r="AM108" i="13"/>
  <c r="AN108" i="13" s="1"/>
  <c r="AM110" i="13"/>
  <c r="AN110" i="13" s="1"/>
  <c r="AM111" i="13"/>
  <c r="AN111" i="13" s="1"/>
  <c r="AM112" i="13"/>
  <c r="AN112" i="13" s="1"/>
  <c r="AM113" i="13"/>
  <c r="AN113" i="13" s="1"/>
  <c r="AM115" i="13"/>
  <c r="AN115" i="13" s="1"/>
  <c r="AM116" i="13"/>
  <c r="AN116" i="13" s="1"/>
  <c r="AM117" i="13"/>
  <c r="AN117" i="13" s="1"/>
  <c r="AM118" i="13"/>
  <c r="AN118" i="13" s="1"/>
  <c r="AM119" i="13"/>
  <c r="AN119" i="13" s="1"/>
  <c r="AM120" i="13"/>
  <c r="AN120" i="13" s="1"/>
  <c r="AM121" i="13"/>
  <c r="AN121" i="13" s="1"/>
  <c r="AM122" i="13"/>
  <c r="AN122" i="13" s="1"/>
  <c r="AM123" i="13"/>
  <c r="AN123" i="13" s="1"/>
  <c r="AM125" i="13"/>
  <c r="AN125" i="13" s="1"/>
  <c r="AM126" i="13"/>
  <c r="AN126" i="13" s="1"/>
  <c r="AM127" i="13"/>
  <c r="AN127" i="13" s="1"/>
  <c r="AM128" i="13"/>
  <c r="AN128" i="13" s="1"/>
  <c r="AM129" i="13"/>
  <c r="AN129" i="13" s="1"/>
  <c r="AM130" i="13"/>
  <c r="AN130" i="13" s="1"/>
  <c r="AM131" i="13"/>
  <c r="AN131" i="13" s="1"/>
  <c r="AM133" i="13"/>
  <c r="AN133" i="13" s="1"/>
  <c r="AM134" i="13"/>
  <c r="AN134" i="13" s="1"/>
  <c r="AM135" i="13"/>
  <c r="AN135" i="13" s="1"/>
  <c r="AM136" i="13"/>
  <c r="AN136" i="13" s="1"/>
  <c r="AM137" i="13"/>
  <c r="AN137" i="13" s="1"/>
  <c r="AM138" i="13"/>
  <c r="AN138" i="13" s="1"/>
  <c r="AM139" i="13"/>
  <c r="AN139" i="13" s="1"/>
  <c r="AM140" i="13"/>
  <c r="AN140" i="13" s="1"/>
  <c r="AM141" i="13"/>
  <c r="AN141" i="13" s="1"/>
  <c r="AM142" i="13"/>
  <c r="AN142" i="13" s="1"/>
  <c r="AM143" i="13"/>
  <c r="AN143" i="13" s="1"/>
  <c r="AM144" i="13"/>
  <c r="AN144" i="13" s="1"/>
  <c r="AM145" i="13"/>
  <c r="AN145" i="13" s="1"/>
  <c r="AM146" i="13"/>
  <c r="AN146" i="13" s="1"/>
  <c r="AM147" i="13"/>
  <c r="AN147" i="13" s="1"/>
  <c r="AM148" i="13"/>
  <c r="AN148" i="13" s="1"/>
  <c r="AM149" i="13"/>
  <c r="AN149" i="13" s="1"/>
  <c r="AM150" i="13"/>
  <c r="AN150" i="13" s="1"/>
  <c r="AM151" i="13"/>
  <c r="AN151" i="13" s="1"/>
  <c r="AM152" i="13"/>
  <c r="AN152" i="13" s="1"/>
  <c r="AM153" i="13"/>
  <c r="AN153" i="13" s="1"/>
  <c r="AM154" i="13"/>
  <c r="AN154" i="13" s="1"/>
  <c r="AM155" i="13"/>
  <c r="AN155" i="13" s="1"/>
  <c r="AM156" i="13"/>
  <c r="AN156" i="13" s="1"/>
  <c r="AM157" i="13"/>
  <c r="AN157" i="13" s="1"/>
  <c r="AM158" i="13"/>
  <c r="AN158" i="13" s="1"/>
  <c r="AM159" i="13"/>
  <c r="AN159" i="13" s="1"/>
  <c r="AM160" i="13"/>
  <c r="AN160" i="13" s="1"/>
  <c r="AM161" i="13"/>
  <c r="AN161" i="13" s="1"/>
  <c r="AM162" i="13"/>
  <c r="AN162" i="13" s="1"/>
  <c r="AM163" i="13"/>
  <c r="AN163" i="13" s="1"/>
  <c r="AM164" i="13"/>
  <c r="AN164" i="13" s="1"/>
  <c r="AM165" i="13"/>
  <c r="AN165" i="13" s="1"/>
  <c r="AM166" i="13"/>
  <c r="AN166" i="13" s="1"/>
  <c r="AM167" i="13"/>
  <c r="AN167" i="13" s="1"/>
  <c r="AM168" i="13"/>
  <c r="AN168" i="13" s="1"/>
  <c r="AM169" i="13"/>
  <c r="AN169" i="13" s="1"/>
  <c r="AM170" i="13"/>
  <c r="AN170" i="13" s="1"/>
  <c r="AM171" i="13"/>
  <c r="AN171" i="13" s="1"/>
  <c r="AM172" i="13"/>
  <c r="AN172" i="13" s="1"/>
  <c r="AM173" i="13"/>
  <c r="AN173" i="13" s="1"/>
  <c r="AM174" i="13"/>
  <c r="AN174" i="13" s="1"/>
  <c r="AM175" i="13"/>
  <c r="AN175" i="13" s="1"/>
  <c r="AM176" i="13"/>
  <c r="AN176" i="13" s="1"/>
  <c r="AM177" i="13"/>
  <c r="AN177" i="13" s="1"/>
  <c r="AM178" i="13"/>
  <c r="AN178" i="13" s="1"/>
  <c r="AM179" i="13"/>
  <c r="AN179" i="13" s="1"/>
  <c r="AM180" i="13"/>
  <c r="AN180" i="13" s="1"/>
  <c r="AM181" i="13"/>
  <c r="AN181" i="13" s="1"/>
  <c r="AM182" i="13"/>
  <c r="AN182" i="13" s="1"/>
  <c r="AM183" i="13"/>
  <c r="AN183" i="13" s="1"/>
  <c r="AM184" i="13"/>
  <c r="AN184" i="13" s="1"/>
  <c r="AM185" i="13"/>
  <c r="AN185" i="13" s="1"/>
  <c r="AM186" i="13"/>
  <c r="AN186" i="13" s="1"/>
  <c r="AM187" i="13"/>
  <c r="AN187" i="13" s="1"/>
  <c r="AM188" i="13"/>
  <c r="AN188" i="13" s="1"/>
  <c r="AM189" i="13"/>
  <c r="AN189" i="13" s="1"/>
  <c r="AM190" i="13"/>
  <c r="AN190" i="13" s="1"/>
  <c r="AM191" i="13"/>
  <c r="AN191" i="13" s="1"/>
  <c r="AM192" i="13"/>
  <c r="AN192" i="13" s="1"/>
  <c r="AM193" i="13"/>
  <c r="AN193" i="13" s="1"/>
  <c r="AM194" i="13"/>
  <c r="AN194" i="13" s="1"/>
  <c r="AM195" i="13"/>
  <c r="AN195" i="13" s="1"/>
  <c r="AM196" i="13"/>
  <c r="AN196" i="13" s="1"/>
  <c r="AM197" i="13"/>
  <c r="AN197" i="13" s="1"/>
  <c r="AM198" i="13"/>
  <c r="AN198" i="13" s="1"/>
  <c r="AM199" i="13"/>
  <c r="AN199" i="13" s="1"/>
  <c r="AM200" i="13"/>
  <c r="AN200" i="13" s="1"/>
  <c r="AM201" i="13"/>
  <c r="AN201" i="13" s="1"/>
  <c r="AM202" i="13"/>
  <c r="AN202" i="13" s="1"/>
  <c r="AM203" i="13"/>
  <c r="AN203" i="13" s="1"/>
  <c r="AM204" i="13"/>
  <c r="AN204" i="13" s="1"/>
  <c r="AM205" i="13"/>
  <c r="AN205" i="13" s="1"/>
  <c r="AM206" i="13"/>
  <c r="AN206" i="13" s="1"/>
  <c r="AM207" i="13"/>
  <c r="AN207" i="13" s="1"/>
  <c r="AM208" i="13"/>
  <c r="AN208" i="13" s="1"/>
  <c r="AM209" i="13"/>
  <c r="AN209" i="13" s="1"/>
  <c r="AM210" i="13"/>
  <c r="AN210" i="13" s="1"/>
  <c r="AM211" i="13"/>
  <c r="AN211" i="13" s="1"/>
  <c r="AM212" i="13"/>
  <c r="AN212" i="13" s="1"/>
  <c r="AM213" i="13"/>
  <c r="AN213" i="13" s="1"/>
  <c r="AM214" i="13"/>
  <c r="AN214" i="13" s="1"/>
  <c r="AM215" i="13"/>
  <c r="AN215" i="13" s="1"/>
  <c r="AM216" i="13"/>
  <c r="AN216" i="13" s="1"/>
  <c r="AM217" i="13"/>
  <c r="AN217" i="13" s="1"/>
  <c r="AM218" i="13"/>
  <c r="AN218" i="13" s="1"/>
  <c r="AM219" i="13"/>
  <c r="AN219" i="13" s="1"/>
  <c r="AM220" i="13"/>
  <c r="AN220" i="13" s="1"/>
  <c r="AM221" i="13"/>
  <c r="AN221" i="13" s="1"/>
  <c r="AM222" i="13"/>
  <c r="AN222" i="13" s="1"/>
  <c r="AM223" i="13"/>
  <c r="AN223" i="13" s="1"/>
  <c r="AM224" i="13"/>
  <c r="AN224" i="13" s="1"/>
  <c r="AM225" i="13"/>
  <c r="AN225" i="13" s="1"/>
  <c r="AM226" i="13"/>
  <c r="AN226" i="13" s="1"/>
  <c r="AM227" i="13"/>
  <c r="AN227" i="13" s="1"/>
  <c r="AM228" i="13"/>
  <c r="AN228" i="13" s="1"/>
  <c r="AM229" i="13"/>
  <c r="AN229" i="13" s="1"/>
  <c r="AM230" i="13"/>
  <c r="AN230" i="13" s="1"/>
  <c r="AM231" i="13"/>
  <c r="AN231" i="13" s="1"/>
  <c r="AM232" i="13"/>
  <c r="AN232" i="13" s="1"/>
  <c r="AM233" i="13"/>
  <c r="AN233" i="13" s="1"/>
  <c r="AM234" i="13"/>
  <c r="AN234" i="13" s="1"/>
  <c r="AM235" i="13"/>
  <c r="AN235" i="13" s="1"/>
  <c r="AM236" i="13"/>
  <c r="AN236" i="13" s="1"/>
  <c r="AM237" i="13"/>
  <c r="AN237" i="13" s="1"/>
  <c r="AM238" i="13"/>
  <c r="AN238" i="13" s="1"/>
  <c r="AM239" i="13"/>
  <c r="AN239" i="13" s="1"/>
  <c r="AM240" i="13"/>
  <c r="AN240" i="13" s="1"/>
  <c r="AM241" i="13"/>
  <c r="AN241" i="13" s="1"/>
  <c r="AM242" i="13"/>
  <c r="AN242" i="13" s="1"/>
  <c r="AM243" i="13"/>
  <c r="AN243" i="13" s="1"/>
  <c r="AM244" i="13"/>
  <c r="AN244" i="13" s="1"/>
  <c r="AM245" i="13"/>
  <c r="AN245" i="13" s="1"/>
  <c r="AM246" i="13"/>
  <c r="AN246" i="13" s="1"/>
  <c r="AM247" i="13"/>
  <c r="AN247" i="13" s="1"/>
  <c r="AM248" i="13"/>
  <c r="AN248" i="13" s="1"/>
  <c r="AM249" i="13"/>
  <c r="AN249" i="13" s="1"/>
  <c r="AM250" i="13"/>
  <c r="AN250" i="13" s="1"/>
  <c r="AM251" i="13"/>
  <c r="AN251" i="13" s="1"/>
  <c r="AM252" i="13"/>
  <c r="AN252" i="13" s="1"/>
  <c r="AM253" i="13"/>
  <c r="AN253" i="13" s="1"/>
  <c r="AM254" i="13"/>
  <c r="AN254" i="13" s="1"/>
  <c r="AM255" i="13"/>
  <c r="AN255" i="13" s="1"/>
  <c r="AM256" i="13"/>
  <c r="AN256" i="13" s="1"/>
  <c r="AM257" i="13"/>
  <c r="AN257" i="13" s="1"/>
  <c r="AM258" i="13"/>
  <c r="AN258" i="13" s="1"/>
  <c r="AM259" i="13"/>
  <c r="AN259" i="13" s="1"/>
  <c r="AM260" i="13"/>
  <c r="AN260" i="13" s="1"/>
  <c r="AM261" i="13"/>
  <c r="AN261" i="13" s="1"/>
  <c r="AM262" i="13"/>
  <c r="AN262" i="13" s="1"/>
  <c r="AM263" i="13"/>
  <c r="AN263" i="13" s="1"/>
  <c r="AM264" i="13"/>
  <c r="AN264" i="13" s="1"/>
  <c r="AM265" i="13"/>
  <c r="AN265" i="13" s="1"/>
  <c r="AM266" i="13"/>
  <c r="AN266" i="13" s="1"/>
  <c r="AM267" i="13"/>
  <c r="AN267" i="13" s="1"/>
  <c r="AM268" i="13"/>
  <c r="AN268" i="13" s="1"/>
  <c r="AM269" i="13"/>
  <c r="AN269" i="13" s="1"/>
  <c r="AM270" i="13"/>
  <c r="AN270" i="13" s="1"/>
  <c r="AM271" i="13"/>
  <c r="AN271" i="13" s="1"/>
  <c r="AM272" i="13"/>
  <c r="AN272" i="13" s="1"/>
  <c r="AM273" i="13"/>
  <c r="AN273" i="13" s="1"/>
  <c r="AM274" i="13"/>
  <c r="AN274" i="13" s="1"/>
  <c r="AM275" i="13"/>
  <c r="AN275" i="13" s="1"/>
  <c r="AM276" i="13"/>
  <c r="AN276" i="13" s="1"/>
  <c r="AM277" i="13"/>
  <c r="AN277" i="13" s="1"/>
  <c r="AM278" i="13"/>
  <c r="AN278" i="13" s="1"/>
  <c r="AM279" i="13"/>
  <c r="AN279" i="13" s="1"/>
  <c r="AM280" i="13"/>
  <c r="AN280" i="13" s="1"/>
  <c r="AM281" i="13"/>
  <c r="AN281" i="13" s="1"/>
  <c r="AM282" i="13"/>
  <c r="AN282" i="13" s="1"/>
  <c r="AM283" i="13"/>
  <c r="AN283" i="13" s="1"/>
  <c r="AM284" i="13"/>
  <c r="AN284" i="13" s="1"/>
  <c r="AM285" i="13"/>
  <c r="AN285" i="13" s="1"/>
  <c r="AM286" i="13"/>
  <c r="AN286" i="13" s="1"/>
  <c r="AM287" i="13"/>
  <c r="AN287" i="13" s="1"/>
  <c r="AM288" i="13"/>
  <c r="AN288" i="13" s="1"/>
  <c r="AM289" i="13"/>
  <c r="AN289" i="13" s="1"/>
  <c r="AM290" i="13"/>
  <c r="AN290" i="13" s="1"/>
  <c r="AM291" i="13"/>
  <c r="AN291" i="13" s="1"/>
  <c r="AM292" i="13"/>
  <c r="AN292" i="13" s="1"/>
  <c r="AM293" i="13"/>
  <c r="AN293" i="13" s="1"/>
  <c r="AM294" i="13"/>
  <c r="AN294" i="13" s="1"/>
  <c r="AM295" i="13"/>
  <c r="AN295" i="13" s="1"/>
  <c r="AM296" i="13"/>
  <c r="AN296" i="13" s="1"/>
  <c r="AM297" i="13"/>
  <c r="AN297" i="13" s="1"/>
  <c r="AM298" i="13"/>
  <c r="AN298" i="13" s="1"/>
  <c r="AM299" i="13"/>
  <c r="AN299" i="13" s="1"/>
  <c r="AM300" i="13"/>
  <c r="AN300" i="13" s="1"/>
  <c r="AM301" i="13"/>
  <c r="AN301" i="13" s="1"/>
  <c r="AM302" i="13"/>
  <c r="AN302" i="13" s="1"/>
  <c r="AM303" i="13"/>
  <c r="AN303" i="13" s="1"/>
  <c r="AM304" i="13"/>
  <c r="AN304" i="13" s="1"/>
  <c r="AM305" i="13"/>
  <c r="AN305" i="13" s="1"/>
  <c r="AM306" i="13"/>
  <c r="AN306" i="13" s="1"/>
  <c r="AM307" i="13"/>
  <c r="AN307" i="13" s="1"/>
  <c r="AM308" i="13"/>
  <c r="AN308" i="13" s="1"/>
  <c r="AM309" i="13"/>
  <c r="AN309" i="13" s="1"/>
  <c r="AM310" i="13"/>
  <c r="AN310" i="13" s="1"/>
  <c r="AM311" i="13"/>
  <c r="AN311" i="13" s="1"/>
  <c r="AM312" i="13"/>
  <c r="AN312" i="13" s="1"/>
  <c r="AM313" i="13"/>
  <c r="AN313" i="13" s="1"/>
  <c r="AM314" i="13"/>
  <c r="AN314" i="13" s="1"/>
  <c r="AM315" i="13"/>
  <c r="AN315" i="13" s="1"/>
  <c r="AM316" i="13"/>
  <c r="AN316" i="13" s="1"/>
  <c r="AM317" i="13"/>
  <c r="AN317" i="13" s="1"/>
  <c r="AM318" i="13"/>
  <c r="AN318" i="13" s="1"/>
  <c r="AM319" i="13"/>
  <c r="AN319" i="13" s="1"/>
  <c r="AM320" i="13"/>
  <c r="AN320" i="13" s="1"/>
  <c r="AM321" i="13"/>
  <c r="AN321" i="13" s="1"/>
  <c r="AM322" i="13"/>
  <c r="AN322" i="13" s="1"/>
  <c r="AM323" i="13"/>
  <c r="AN323" i="13" s="1"/>
  <c r="AM324" i="13"/>
  <c r="AN324" i="13" s="1"/>
  <c r="AM325" i="13"/>
  <c r="AN325" i="13" s="1"/>
  <c r="AM326" i="13"/>
  <c r="AN326" i="13" s="1"/>
  <c r="AM327" i="13"/>
  <c r="AN327" i="13" s="1"/>
  <c r="AM328" i="13"/>
  <c r="AN328" i="13" s="1"/>
  <c r="AM329" i="13"/>
  <c r="AN329" i="13" s="1"/>
  <c r="AM330" i="13"/>
  <c r="AN330" i="13" s="1"/>
  <c r="AM331" i="13"/>
  <c r="AN331" i="13" s="1"/>
  <c r="AM332" i="13"/>
  <c r="AN332" i="13" s="1"/>
  <c r="AM333" i="13"/>
  <c r="AN333" i="13" s="1"/>
  <c r="AM334" i="13"/>
  <c r="AN334" i="13" s="1"/>
  <c r="AM335" i="13"/>
  <c r="AN335" i="13" s="1"/>
  <c r="AM336" i="13"/>
  <c r="AN336" i="13" s="1"/>
  <c r="AM337" i="13"/>
  <c r="AN337" i="13" s="1"/>
  <c r="AM338" i="13"/>
  <c r="AN338" i="13" s="1"/>
  <c r="AM339" i="13"/>
  <c r="AN339" i="13" s="1"/>
  <c r="AM340" i="13"/>
  <c r="AN340" i="13" s="1"/>
  <c r="AM341" i="13"/>
  <c r="AN341" i="13" s="1"/>
  <c r="AM342" i="13"/>
  <c r="AN342" i="13" s="1"/>
  <c r="AM343" i="13"/>
  <c r="AN343" i="13" s="1"/>
  <c r="AM344" i="13"/>
  <c r="AN344" i="13" s="1"/>
  <c r="AM345" i="13"/>
  <c r="AN345" i="13" s="1"/>
  <c r="AM346" i="13"/>
  <c r="AN346" i="13" s="1"/>
  <c r="AM347" i="13"/>
  <c r="AN347" i="13" s="1"/>
  <c r="AM348" i="13"/>
  <c r="AN348" i="13" s="1"/>
  <c r="AM349" i="13"/>
  <c r="AN349" i="13" s="1"/>
  <c r="AM350" i="13"/>
  <c r="AN350" i="13" s="1"/>
  <c r="AM351" i="13"/>
  <c r="AN351" i="13" s="1"/>
  <c r="AM352" i="13"/>
  <c r="AN352" i="13" s="1"/>
  <c r="AM353" i="13"/>
  <c r="AN353" i="13" s="1"/>
  <c r="AM354" i="13"/>
  <c r="AN354" i="13" s="1"/>
  <c r="AM355" i="13"/>
  <c r="AN355" i="13" s="1"/>
  <c r="AM356" i="13"/>
  <c r="AN356" i="13" s="1"/>
  <c r="AM357" i="13"/>
  <c r="AN357" i="13" s="1"/>
  <c r="AM358" i="13"/>
  <c r="AN358" i="13" s="1"/>
  <c r="AM359" i="13"/>
  <c r="AN359" i="13" s="1"/>
  <c r="AM360" i="13"/>
  <c r="AN360" i="13" s="1"/>
  <c r="AM361" i="13"/>
  <c r="AN361" i="13" s="1"/>
  <c r="AM362" i="13"/>
  <c r="AN362" i="13" s="1"/>
  <c r="AM363" i="13"/>
  <c r="AN363" i="13" s="1"/>
  <c r="AM364" i="13"/>
  <c r="AN364" i="13" s="1"/>
  <c r="AM365" i="13"/>
  <c r="AN365" i="13" s="1"/>
  <c r="AM366" i="13"/>
  <c r="AN366" i="13" s="1"/>
  <c r="AM367" i="13"/>
  <c r="AN367" i="13" s="1"/>
  <c r="AM368" i="13"/>
  <c r="AN368" i="13" s="1"/>
  <c r="AM369" i="13"/>
  <c r="AN369" i="13" s="1"/>
  <c r="AM370" i="13"/>
  <c r="AN370" i="13" s="1"/>
  <c r="AM371" i="13"/>
  <c r="AN371" i="13" s="1"/>
  <c r="AM372" i="13"/>
  <c r="AN372" i="13" s="1"/>
  <c r="AM373" i="13"/>
  <c r="AN373" i="13" s="1"/>
  <c r="AM374" i="13"/>
  <c r="AN374" i="13" s="1"/>
  <c r="AM375" i="13"/>
  <c r="AN375" i="13" s="1"/>
  <c r="AM376" i="13"/>
  <c r="AN376" i="13" s="1"/>
  <c r="AM377" i="13"/>
  <c r="AN377" i="13" s="1"/>
  <c r="AM378" i="13"/>
  <c r="AN378" i="13" s="1"/>
  <c r="AM379" i="13"/>
  <c r="AN379" i="13" s="1"/>
  <c r="AM380" i="13"/>
  <c r="AN380" i="13" s="1"/>
  <c r="AM381" i="13"/>
  <c r="AN381" i="13" s="1"/>
  <c r="AM382" i="13"/>
  <c r="AN382" i="13" s="1"/>
  <c r="AM383" i="13"/>
  <c r="AN383" i="13" s="1"/>
  <c r="AM384" i="13"/>
  <c r="AN384" i="13" s="1"/>
  <c r="AM385" i="13"/>
  <c r="AN385" i="13" s="1"/>
  <c r="AM386" i="13"/>
  <c r="AN386" i="13" s="1"/>
  <c r="AM387" i="13"/>
  <c r="AN387" i="13" s="1"/>
  <c r="AM388" i="13"/>
  <c r="AN388" i="13" s="1"/>
  <c r="AM389" i="13"/>
  <c r="AN389" i="13" s="1"/>
  <c r="AM390" i="13"/>
  <c r="AN390" i="13" s="1"/>
  <c r="AM392" i="13"/>
  <c r="AN392" i="13" s="1"/>
  <c r="AM393" i="13"/>
  <c r="AN393" i="13" s="1"/>
  <c r="AM394" i="13"/>
  <c r="AN394" i="13" s="1"/>
  <c r="AM395" i="13"/>
  <c r="AN395" i="13" s="1"/>
  <c r="AM396" i="13"/>
  <c r="AN396" i="13" s="1"/>
  <c r="AM397" i="13"/>
  <c r="AN397" i="13" s="1"/>
  <c r="AM398" i="13"/>
  <c r="AN398" i="13" s="1"/>
  <c r="AM399" i="13"/>
  <c r="AN399" i="13" s="1"/>
  <c r="AM400" i="13"/>
  <c r="AN400" i="13" s="1"/>
  <c r="AM401" i="13"/>
  <c r="AN401" i="13" s="1"/>
  <c r="AM402" i="13"/>
  <c r="AN402" i="13" s="1"/>
  <c r="AM403" i="13"/>
  <c r="AN403" i="13" s="1"/>
  <c r="AM404" i="13"/>
  <c r="AN404" i="13" s="1"/>
  <c r="AM405" i="13"/>
  <c r="AN405" i="13" s="1"/>
  <c r="AM406" i="13"/>
  <c r="AN406" i="13" s="1"/>
  <c r="AM407" i="13"/>
  <c r="AN407" i="13" s="1"/>
  <c r="AM408" i="13"/>
  <c r="AN408" i="13" s="1"/>
  <c r="AM409" i="13"/>
  <c r="AN409" i="13" s="1"/>
  <c r="AM410" i="13"/>
  <c r="AN410" i="13" s="1"/>
  <c r="AM411" i="13"/>
  <c r="AN411" i="13" s="1"/>
  <c r="AM412" i="13"/>
  <c r="AN412" i="13" s="1"/>
  <c r="AM413" i="13"/>
  <c r="AN413" i="13" s="1"/>
  <c r="AM414" i="13"/>
  <c r="AN414" i="13" s="1"/>
  <c r="AM415" i="13"/>
  <c r="AN415" i="13" s="1"/>
  <c r="AM416" i="13"/>
  <c r="AN416" i="13" s="1"/>
  <c r="AM417" i="13"/>
  <c r="AN417" i="13" s="1"/>
  <c r="AM418" i="13"/>
  <c r="AN418" i="13" s="1"/>
  <c r="AM419" i="13"/>
  <c r="AN419" i="13" s="1"/>
  <c r="AM420" i="13"/>
  <c r="AN420" i="13" s="1"/>
  <c r="AM421" i="13"/>
  <c r="AN421" i="13" s="1"/>
  <c r="AM422" i="13"/>
  <c r="AN422" i="13" s="1"/>
  <c r="AM423" i="13"/>
  <c r="AN423" i="13" s="1"/>
  <c r="AM424" i="13"/>
  <c r="AN424" i="13" s="1"/>
  <c r="AM425" i="13"/>
  <c r="AN425" i="13" s="1"/>
  <c r="AM426" i="13"/>
  <c r="AN426" i="13" s="1"/>
  <c r="AM427" i="13"/>
  <c r="AN427" i="13" s="1"/>
  <c r="AM428" i="13"/>
  <c r="AN428" i="13" s="1"/>
  <c r="AM429" i="13"/>
  <c r="AN429" i="13" s="1"/>
  <c r="AM430" i="13"/>
  <c r="AN430" i="13" s="1"/>
  <c r="AM431" i="13"/>
  <c r="AN431" i="13" s="1"/>
  <c r="AM432" i="13"/>
  <c r="AN432" i="13" s="1"/>
  <c r="AM433" i="13"/>
  <c r="AN433" i="13" s="1"/>
  <c r="AM434" i="13"/>
  <c r="AN434" i="13" s="1"/>
  <c r="AM435" i="13"/>
  <c r="AN435" i="13" s="1"/>
  <c r="AM436" i="13"/>
  <c r="AN436" i="13" s="1"/>
  <c r="AM437" i="13"/>
  <c r="AN437" i="13" s="1"/>
  <c r="AM438" i="13"/>
  <c r="AN438" i="13" s="1"/>
  <c r="AM439" i="13"/>
  <c r="AN439" i="13" s="1"/>
  <c r="AM440" i="13"/>
  <c r="AN440" i="13" s="1"/>
  <c r="AM441" i="13"/>
  <c r="AN441" i="13" s="1"/>
  <c r="AM442" i="13"/>
  <c r="AN442" i="13" s="1"/>
  <c r="AM443" i="13"/>
  <c r="AN443" i="13" s="1"/>
  <c r="AM444" i="13"/>
  <c r="AN444" i="13" s="1"/>
  <c r="AM445" i="13"/>
  <c r="AN445" i="13" s="1"/>
  <c r="AM446" i="13"/>
  <c r="AN446" i="13" s="1"/>
  <c r="AM447" i="13"/>
  <c r="AN447" i="13" s="1"/>
  <c r="AM448" i="13"/>
  <c r="AN448" i="13" s="1"/>
  <c r="AM449" i="13"/>
  <c r="AN449" i="13" s="1"/>
  <c r="AM450" i="13"/>
  <c r="AN450" i="13" s="1"/>
  <c r="AM451" i="13"/>
  <c r="AN451" i="13" s="1"/>
  <c r="AM452" i="13"/>
  <c r="AN452" i="13" s="1"/>
  <c r="AM453" i="13"/>
  <c r="AN453" i="13" s="1"/>
  <c r="AM454" i="13"/>
  <c r="AN454" i="13" s="1"/>
  <c r="AM455" i="13"/>
  <c r="AN455" i="13" s="1"/>
  <c r="AM456" i="13"/>
  <c r="AN456" i="13" s="1"/>
  <c r="AM457" i="13"/>
  <c r="AN457" i="13" s="1"/>
  <c r="AM458" i="13"/>
  <c r="AN458" i="13" s="1"/>
  <c r="AM459" i="13"/>
  <c r="AN459" i="13" s="1"/>
  <c r="AM460" i="13"/>
  <c r="AN460" i="13" s="1"/>
  <c r="AM461" i="13"/>
  <c r="AN461" i="13" s="1"/>
  <c r="AM462" i="13"/>
  <c r="AN462" i="13" s="1"/>
  <c r="AM463" i="13"/>
  <c r="AN463" i="13" s="1"/>
  <c r="AM464" i="13"/>
  <c r="AN464" i="13" s="1"/>
  <c r="AM465" i="13"/>
  <c r="AN465" i="13" s="1"/>
  <c r="AM466" i="13"/>
  <c r="AN466" i="13" s="1"/>
  <c r="AM467" i="13"/>
  <c r="AN467" i="13" s="1"/>
  <c r="AM468" i="13"/>
  <c r="AN468" i="13" s="1"/>
  <c r="AM469" i="13"/>
  <c r="AN469" i="13" s="1"/>
  <c r="AM470" i="13"/>
  <c r="AN470" i="13" s="1"/>
  <c r="AM471" i="13"/>
  <c r="AN471" i="13" s="1"/>
  <c r="AM472" i="13"/>
  <c r="AN472" i="13" s="1"/>
  <c r="AM473" i="13"/>
  <c r="AN473" i="13" s="1"/>
  <c r="AM474" i="13"/>
  <c r="AN474" i="13" s="1"/>
  <c r="AM475" i="13"/>
  <c r="AN475" i="13" s="1"/>
  <c r="AM476" i="13"/>
  <c r="AN476" i="13" s="1"/>
  <c r="AM477" i="13"/>
  <c r="AN477" i="13" s="1"/>
  <c r="AM478" i="13"/>
  <c r="AN478" i="13" s="1"/>
  <c r="AM479" i="13"/>
  <c r="AN479" i="13" s="1"/>
  <c r="AM480" i="13"/>
  <c r="AN480" i="13" s="1"/>
  <c r="AM481" i="13"/>
  <c r="AN481" i="13" s="1"/>
  <c r="AM482" i="13"/>
  <c r="AN482" i="13" s="1"/>
  <c r="AM483" i="13"/>
  <c r="AN483" i="13" s="1"/>
  <c r="AM484" i="13"/>
  <c r="AN484" i="13" s="1"/>
  <c r="AM485" i="13"/>
  <c r="AN485" i="13" s="1"/>
  <c r="AM486" i="13"/>
  <c r="AN486" i="13" s="1"/>
  <c r="AM487" i="13"/>
  <c r="AN487" i="13" s="1"/>
  <c r="AM488" i="13"/>
  <c r="AN488" i="13" s="1"/>
  <c r="AM489" i="13"/>
  <c r="AN489" i="13" s="1"/>
  <c r="AM490" i="13"/>
  <c r="AN490" i="13" s="1"/>
  <c r="AM491" i="13"/>
  <c r="AN491" i="13" s="1"/>
  <c r="AM492" i="13"/>
  <c r="AN492" i="13" s="1"/>
  <c r="AM493" i="13"/>
  <c r="AN493" i="13" s="1"/>
  <c r="AM494" i="13"/>
  <c r="AN494" i="13" s="1"/>
  <c r="AM495" i="13"/>
  <c r="AN495" i="13" s="1"/>
  <c r="AM496" i="13"/>
  <c r="AN496" i="13" s="1"/>
  <c r="AM497" i="13"/>
  <c r="AN497" i="13" s="1"/>
  <c r="AM498" i="13"/>
  <c r="AN498" i="13" s="1"/>
  <c r="AM499" i="13"/>
  <c r="AN499" i="13" s="1"/>
  <c r="AM500" i="13"/>
  <c r="AN500" i="13" s="1"/>
  <c r="AM501" i="13"/>
  <c r="AN501" i="13" s="1"/>
  <c r="AM502" i="13"/>
  <c r="AN502" i="13" s="1"/>
  <c r="AM503" i="13"/>
  <c r="AN503" i="13" s="1"/>
  <c r="AM504" i="13"/>
  <c r="AN504" i="13" s="1"/>
  <c r="AM505" i="13"/>
  <c r="AN505" i="13" s="1"/>
  <c r="AM506" i="13"/>
  <c r="AN506" i="13" s="1"/>
  <c r="AM507" i="13"/>
  <c r="AN507" i="13" s="1"/>
  <c r="AM508" i="13"/>
  <c r="AN508" i="13" s="1"/>
  <c r="AM509" i="13"/>
  <c r="AN509" i="13" s="1"/>
  <c r="AM510" i="13"/>
  <c r="AN510" i="13" s="1"/>
  <c r="AM511" i="13"/>
  <c r="AN511" i="13" s="1"/>
  <c r="AM512" i="13"/>
  <c r="AN512" i="13" s="1"/>
  <c r="AM513" i="13"/>
  <c r="AN513" i="13" s="1"/>
  <c r="AM514" i="13"/>
  <c r="AN514" i="13" s="1"/>
  <c r="AM515" i="13"/>
  <c r="AN515" i="13" s="1"/>
  <c r="AM516" i="13"/>
  <c r="AN516" i="13" s="1"/>
  <c r="AM517" i="13"/>
  <c r="AN517" i="13" s="1"/>
  <c r="AM518" i="13"/>
  <c r="AN518" i="13" s="1"/>
  <c r="AM519" i="13"/>
  <c r="AN519" i="13" s="1"/>
  <c r="AM520" i="13"/>
  <c r="AN520" i="13" s="1"/>
  <c r="AM521" i="13"/>
  <c r="AN521" i="13" s="1"/>
  <c r="AM522" i="13"/>
  <c r="AN522" i="13" s="1"/>
  <c r="AM523" i="13"/>
  <c r="AN523" i="13" s="1"/>
  <c r="AM524" i="13"/>
  <c r="AN524" i="13" s="1"/>
  <c r="AM525" i="13"/>
  <c r="AN525" i="13" s="1"/>
  <c r="AM526" i="13"/>
  <c r="AN526" i="13" s="1"/>
  <c r="AM527" i="13"/>
  <c r="AN527" i="13" s="1"/>
  <c r="AM528" i="13"/>
  <c r="AN528" i="13" s="1"/>
  <c r="AM529" i="13"/>
  <c r="AN529" i="13" s="1"/>
  <c r="AM530" i="13"/>
  <c r="AN530" i="13" s="1"/>
  <c r="AM531" i="13"/>
  <c r="AN531" i="13" s="1"/>
  <c r="AM532" i="13"/>
  <c r="AN532" i="13" s="1"/>
  <c r="AM533" i="13"/>
  <c r="AN533" i="13" s="1"/>
  <c r="AM534" i="13"/>
  <c r="AN534" i="13" s="1"/>
  <c r="AM535" i="13"/>
  <c r="AN535" i="13" s="1"/>
  <c r="AM536" i="13"/>
  <c r="AN536" i="13" s="1"/>
  <c r="AM537" i="13"/>
  <c r="AN537" i="13" s="1"/>
  <c r="AM538" i="13"/>
  <c r="AN538" i="13" s="1"/>
  <c r="AM539" i="13"/>
  <c r="AN539" i="13" s="1"/>
  <c r="AM540" i="13"/>
  <c r="AN540" i="13" s="1"/>
  <c r="AM541" i="13"/>
  <c r="AN541" i="13" s="1"/>
  <c r="AM542" i="13"/>
  <c r="AN542" i="13" s="1"/>
  <c r="AM543" i="13"/>
  <c r="AN543" i="13" s="1"/>
  <c r="AM544" i="13"/>
  <c r="AN544" i="13" s="1"/>
  <c r="AM545" i="13"/>
  <c r="AN545" i="13" s="1"/>
  <c r="AM546" i="13"/>
  <c r="AN546" i="13" s="1"/>
  <c r="AM547" i="13"/>
  <c r="AN547" i="13" s="1"/>
  <c r="AM548" i="13"/>
  <c r="AN548" i="13" s="1"/>
  <c r="AM549" i="13"/>
  <c r="AN549" i="13" s="1"/>
  <c r="AM550" i="13"/>
  <c r="AN550" i="13" s="1"/>
  <c r="AM551" i="13"/>
  <c r="AN551" i="13" s="1"/>
  <c r="AM552" i="13"/>
  <c r="AN552" i="13" s="1"/>
  <c r="AM553" i="13"/>
  <c r="AN553" i="13" s="1"/>
  <c r="AM554" i="13"/>
  <c r="AN554" i="13" s="1"/>
  <c r="AM555" i="13"/>
  <c r="AN555" i="13" s="1"/>
  <c r="AM556" i="13"/>
  <c r="AN556" i="13" s="1"/>
  <c r="AM557" i="13"/>
  <c r="AN557" i="13" s="1"/>
  <c r="AM558" i="13"/>
  <c r="AN558" i="13" s="1"/>
  <c r="AM559" i="13"/>
  <c r="AN559" i="13" s="1"/>
  <c r="AM560" i="13"/>
  <c r="AN560" i="13" s="1"/>
  <c r="AM561" i="13"/>
  <c r="AN561" i="13" s="1"/>
  <c r="AM562" i="13"/>
  <c r="AN562" i="13" s="1"/>
  <c r="AM563" i="13"/>
  <c r="AN563" i="13" s="1"/>
  <c r="AM564" i="13"/>
  <c r="AN564" i="13" s="1"/>
  <c r="AM565" i="13"/>
  <c r="AN565" i="13" s="1"/>
  <c r="AM566" i="13"/>
  <c r="AN566" i="13" s="1"/>
  <c r="AM567" i="13"/>
  <c r="AN567" i="13" s="1"/>
  <c r="AM568" i="13"/>
  <c r="AN568" i="13" s="1"/>
  <c r="AM569" i="13"/>
  <c r="AN569" i="13" s="1"/>
  <c r="AM570" i="13"/>
  <c r="AN570" i="13" s="1"/>
  <c r="AM571" i="13"/>
  <c r="AN571" i="13" s="1"/>
  <c r="AM572" i="13"/>
  <c r="AN572" i="13" s="1"/>
  <c r="AM573" i="13"/>
  <c r="AN573" i="13" s="1"/>
  <c r="AM574" i="13"/>
  <c r="AN574" i="13" s="1"/>
  <c r="AM575" i="13"/>
  <c r="AN575" i="13" s="1"/>
  <c r="AM576" i="13"/>
  <c r="AN576" i="13" s="1"/>
  <c r="AM577" i="13"/>
  <c r="AN577" i="13" s="1"/>
  <c r="AM578" i="13"/>
  <c r="AN578" i="13" s="1"/>
  <c r="AM579" i="13"/>
  <c r="AN579" i="13" s="1"/>
  <c r="AM580" i="13"/>
  <c r="AN580" i="13" s="1"/>
  <c r="AM581" i="13"/>
  <c r="AN581" i="13" s="1"/>
  <c r="AM582" i="13"/>
  <c r="AN582" i="13" s="1"/>
  <c r="AM583" i="13"/>
  <c r="AN583" i="13" s="1"/>
  <c r="AM584" i="13"/>
  <c r="AN584" i="13" s="1"/>
  <c r="AM585" i="13"/>
  <c r="AN585" i="13" s="1"/>
  <c r="AM586" i="13"/>
  <c r="AN586" i="13" s="1"/>
  <c r="AM587" i="13"/>
  <c r="AN587" i="13" s="1"/>
  <c r="AM588" i="13"/>
  <c r="AN588" i="13" s="1"/>
  <c r="AM589" i="13"/>
  <c r="AN589" i="13" s="1"/>
  <c r="AM590" i="13"/>
  <c r="AN590" i="13" s="1"/>
  <c r="AM591" i="13"/>
  <c r="AN591" i="13" s="1"/>
  <c r="AM592" i="13"/>
  <c r="AN592" i="13" s="1"/>
  <c r="AM593" i="13"/>
  <c r="AN593" i="13" s="1"/>
  <c r="AM594" i="13"/>
  <c r="AN594" i="13" s="1"/>
  <c r="AM595" i="13"/>
  <c r="AN595" i="13" s="1"/>
  <c r="AM596" i="13"/>
  <c r="AN596" i="13" s="1"/>
  <c r="AM597" i="13"/>
  <c r="AN597" i="13" s="1"/>
  <c r="AM598" i="13"/>
  <c r="AN598" i="13" s="1"/>
  <c r="AM599" i="13"/>
  <c r="AN599" i="13" s="1"/>
  <c r="AM600" i="13"/>
  <c r="AN600" i="13" s="1"/>
  <c r="AM601" i="13"/>
  <c r="AN601" i="13" s="1"/>
  <c r="AM602" i="13"/>
  <c r="AN602" i="13" s="1"/>
  <c r="AM603" i="13"/>
  <c r="AN603" i="13" s="1"/>
  <c r="AM604" i="13"/>
  <c r="AN604" i="13" s="1"/>
  <c r="AM605" i="13"/>
  <c r="AN605" i="13" s="1"/>
  <c r="AM606" i="13"/>
  <c r="AN606" i="13" s="1"/>
  <c r="AM607" i="13"/>
  <c r="AN607" i="13" s="1"/>
  <c r="AM608" i="13"/>
  <c r="AN608" i="13" s="1"/>
  <c r="AM609" i="13"/>
  <c r="AN609" i="13" s="1"/>
  <c r="AM610" i="13"/>
  <c r="AN610" i="13" s="1"/>
  <c r="AM611" i="13"/>
  <c r="AN611" i="13" s="1"/>
  <c r="AM612" i="13"/>
  <c r="AN612" i="13" s="1"/>
  <c r="AM613" i="13"/>
  <c r="AN613" i="13" s="1"/>
  <c r="AM614" i="13"/>
  <c r="AN614" i="13" s="1"/>
  <c r="AM615" i="13"/>
  <c r="AN615" i="13" s="1"/>
  <c r="AM616" i="13"/>
  <c r="AN616" i="13" s="1"/>
  <c r="AM617" i="13"/>
  <c r="AN617" i="13" s="1"/>
  <c r="AM618" i="13"/>
  <c r="AN618" i="13" s="1"/>
  <c r="AM619" i="13"/>
  <c r="AN619" i="13" s="1"/>
  <c r="AM620" i="13"/>
  <c r="AN620" i="13" s="1"/>
  <c r="AM621" i="13"/>
  <c r="AN621" i="13" s="1"/>
  <c r="AM622" i="13"/>
  <c r="AN622" i="13" s="1"/>
  <c r="AM623" i="13"/>
  <c r="AN623" i="13" s="1"/>
  <c r="AM624" i="13"/>
  <c r="AN624" i="13" s="1"/>
  <c r="AM625" i="13"/>
  <c r="AN625" i="13" s="1"/>
  <c r="AM626" i="13"/>
  <c r="AN626" i="13" s="1"/>
  <c r="AM627" i="13"/>
  <c r="AN627" i="13" s="1"/>
  <c r="AM628" i="13"/>
  <c r="AN628" i="13" s="1"/>
  <c r="AM629" i="13"/>
  <c r="AN629" i="13" s="1"/>
  <c r="AM630" i="13"/>
  <c r="AN630" i="13" s="1"/>
  <c r="AM631" i="13"/>
  <c r="AN631" i="13" s="1"/>
  <c r="AM632" i="13"/>
  <c r="AN632" i="13" s="1"/>
  <c r="AM633" i="13"/>
  <c r="AN633" i="13" s="1"/>
  <c r="AM634" i="13"/>
  <c r="AN634" i="13" s="1"/>
  <c r="AM635" i="13"/>
  <c r="AN635" i="13" s="1"/>
  <c r="AM636" i="13"/>
  <c r="AN636" i="13" s="1"/>
  <c r="AM637" i="13"/>
  <c r="AN637" i="13" s="1"/>
  <c r="AM638" i="13"/>
  <c r="AN638" i="13" s="1"/>
  <c r="AM639" i="13"/>
  <c r="AN639" i="13" s="1"/>
  <c r="AM640" i="13"/>
  <c r="AN640" i="13" s="1"/>
  <c r="AM641" i="13"/>
  <c r="AN641" i="13" s="1"/>
  <c r="AM642" i="13"/>
  <c r="AN642" i="13" s="1"/>
  <c r="AM643" i="13"/>
  <c r="AN643" i="13" s="1"/>
  <c r="AM644" i="13"/>
  <c r="AN644" i="13" s="1"/>
  <c r="AM645" i="13"/>
  <c r="AN645" i="13" s="1"/>
  <c r="AM646" i="13"/>
  <c r="AN646" i="13" s="1"/>
  <c r="AM647" i="13"/>
  <c r="AN647" i="13" s="1"/>
  <c r="AM648" i="13"/>
  <c r="AN648" i="13" s="1"/>
  <c r="AM649" i="13"/>
  <c r="AN649" i="13" s="1"/>
  <c r="AM650" i="13"/>
  <c r="AN650" i="13" s="1"/>
  <c r="AM651" i="13"/>
  <c r="AN651" i="13" s="1"/>
  <c r="AM652" i="13"/>
  <c r="AN652" i="13" s="1"/>
  <c r="AM653" i="13"/>
  <c r="AN653" i="13" s="1"/>
  <c r="AM654" i="13"/>
  <c r="AN654" i="13" s="1"/>
  <c r="AM655" i="13"/>
  <c r="AN655" i="13" s="1"/>
  <c r="AM656" i="13"/>
  <c r="AN656" i="13" s="1"/>
  <c r="AM657" i="13"/>
  <c r="AN657" i="13" s="1"/>
  <c r="AM658" i="13"/>
  <c r="AN658" i="13" s="1"/>
  <c r="AM659" i="13"/>
  <c r="AN659" i="13" s="1"/>
  <c r="AM660" i="13"/>
  <c r="AN660" i="13" s="1"/>
  <c r="AM661" i="13"/>
  <c r="AN661" i="13" s="1"/>
  <c r="AM662" i="13"/>
  <c r="AN662" i="13" s="1"/>
  <c r="AM663" i="13"/>
  <c r="AN663" i="13" s="1"/>
  <c r="AM664" i="13"/>
  <c r="AN664" i="13" s="1"/>
  <c r="AM665" i="13"/>
  <c r="AN665" i="13" s="1"/>
  <c r="AM666" i="13"/>
  <c r="AN666" i="13" s="1"/>
  <c r="AM667" i="13"/>
  <c r="AN667" i="13" s="1"/>
  <c r="AM668" i="13"/>
  <c r="AN668" i="13" s="1"/>
  <c r="AM669" i="13"/>
  <c r="AN669" i="13" s="1"/>
  <c r="AM670" i="13"/>
  <c r="AN670" i="13" s="1"/>
  <c r="AM671" i="13"/>
  <c r="AN671" i="13" s="1"/>
  <c r="AM672" i="13"/>
  <c r="AN672" i="13" s="1"/>
  <c r="AM673" i="13"/>
  <c r="AN673" i="13" s="1"/>
  <c r="AM674" i="13"/>
  <c r="AN674" i="13" s="1"/>
  <c r="AM675" i="13"/>
  <c r="AN675" i="13" s="1"/>
  <c r="AM676" i="13"/>
  <c r="AN676" i="13" s="1"/>
  <c r="AM677" i="13"/>
  <c r="AN677" i="13" s="1"/>
  <c r="AM678" i="13"/>
  <c r="AN678" i="13" s="1"/>
  <c r="AM679" i="13"/>
  <c r="AN679" i="13" s="1"/>
  <c r="AM680" i="13"/>
  <c r="AN680" i="13" s="1"/>
  <c r="AM681" i="13"/>
  <c r="AN681" i="13" s="1"/>
  <c r="AM682" i="13"/>
  <c r="AN682" i="13" s="1"/>
  <c r="AM683" i="13"/>
  <c r="AN683" i="13" s="1"/>
  <c r="AM684" i="13"/>
  <c r="AN684" i="13" s="1"/>
  <c r="AM685" i="13"/>
  <c r="AN685" i="13" s="1"/>
  <c r="AM686" i="13"/>
  <c r="AN686" i="13" s="1"/>
  <c r="AM687" i="13"/>
  <c r="AN687" i="13" s="1"/>
  <c r="AM688" i="13"/>
  <c r="AN688" i="13" s="1"/>
  <c r="AM689" i="13"/>
  <c r="AN689" i="13" s="1"/>
  <c r="AM690" i="13"/>
  <c r="AN690" i="13" s="1"/>
  <c r="AM691" i="13"/>
  <c r="AN691" i="13" s="1"/>
  <c r="AM692" i="13"/>
  <c r="AN692" i="13" s="1"/>
  <c r="AM693" i="13"/>
  <c r="AN693" i="13" s="1"/>
  <c r="AM694" i="13"/>
  <c r="AN694" i="13" s="1"/>
  <c r="AM695" i="13"/>
  <c r="AN695" i="13" s="1"/>
  <c r="AM696" i="13"/>
  <c r="AN696" i="13" s="1"/>
  <c r="AM697" i="13"/>
  <c r="AN697" i="13" s="1"/>
  <c r="AM698" i="13"/>
  <c r="AN698" i="13" s="1"/>
  <c r="AM699" i="13"/>
  <c r="AN699" i="13" s="1"/>
  <c r="AM700" i="13"/>
  <c r="AN700" i="13" s="1"/>
  <c r="AM701" i="13"/>
  <c r="AN701" i="13" s="1"/>
  <c r="AM702" i="13"/>
  <c r="AN702" i="13" s="1"/>
  <c r="AM703" i="13"/>
  <c r="AN703" i="13" s="1"/>
  <c r="AM704" i="13"/>
  <c r="AN704" i="13" s="1"/>
  <c r="AM705" i="13"/>
  <c r="AN705" i="13" s="1"/>
  <c r="AM706" i="13"/>
  <c r="AN706" i="13" s="1"/>
  <c r="AM707" i="13"/>
  <c r="AN707" i="13" s="1"/>
  <c r="AM708" i="13"/>
  <c r="AN708" i="13" s="1"/>
  <c r="AM709" i="13"/>
  <c r="AN709" i="13" s="1"/>
  <c r="AM710" i="13"/>
  <c r="AN710" i="13" s="1"/>
  <c r="AM711" i="13"/>
  <c r="AN711" i="13" s="1"/>
  <c r="AM712" i="13"/>
  <c r="AN712" i="13" s="1"/>
  <c r="AM713" i="13"/>
  <c r="AN713" i="13" s="1"/>
  <c r="AM714" i="13"/>
  <c r="AN714" i="13" s="1"/>
  <c r="AM715" i="13"/>
  <c r="AN715" i="13" s="1"/>
  <c r="AM716" i="13"/>
  <c r="AN716" i="13" s="1"/>
  <c r="AM717" i="13"/>
  <c r="AN717" i="13" s="1"/>
  <c r="AM718" i="13"/>
  <c r="AN718" i="13" s="1"/>
  <c r="AM719" i="13"/>
  <c r="AN719" i="13" s="1"/>
  <c r="AM720" i="13"/>
  <c r="AN720" i="13" s="1"/>
  <c r="AM721" i="13"/>
  <c r="AN721" i="13" s="1"/>
  <c r="AM722" i="13"/>
  <c r="AN722" i="13" s="1"/>
  <c r="AM723" i="13"/>
  <c r="AN723" i="13" s="1"/>
  <c r="AM724" i="13"/>
  <c r="AN724" i="13" s="1"/>
  <c r="AM725" i="13"/>
  <c r="AN725" i="13" s="1"/>
  <c r="AM726" i="13"/>
  <c r="AN726" i="13" s="1"/>
  <c r="AM727" i="13"/>
  <c r="AN727" i="13" s="1"/>
  <c r="AM728" i="13"/>
  <c r="AN728" i="13" s="1"/>
  <c r="AM729" i="13"/>
  <c r="AN729" i="13" s="1"/>
  <c r="AM730" i="13"/>
  <c r="AN730" i="13" s="1"/>
  <c r="AM731" i="13"/>
  <c r="AN731" i="13" s="1"/>
  <c r="AM732" i="13"/>
  <c r="AN732" i="13" s="1"/>
  <c r="AM733" i="13"/>
  <c r="AN733" i="13" s="1"/>
  <c r="AM734" i="13"/>
  <c r="AN734" i="13" s="1"/>
  <c r="AM735" i="13"/>
  <c r="AN735" i="13" s="1"/>
  <c r="AM736" i="13"/>
  <c r="AN736" i="13" s="1"/>
  <c r="AM737" i="13"/>
  <c r="AN737" i="13" s="1"/>
  <c r="AM738" i="13"/>
  <c r="AN738" i="13" s="1"/>
  <c r="AM739" i="13"/>
  <c r="AN739" i="13" s="1"/>
  <c r="AM740" i="13"/>
  <c r="AN740" i="13" s="1"/>
  <c r="AM741" i="13"/>
  <c r="AN741" i="13" s="1"/>
  <c r="AM742" i="13"/>
  <c r="AN742" i="13" s="1"/>
  <c r="AM743" i="13"/>
  <c r="AN743" i="13" s="1"/>
  <c r="AM744" i="13"/>
  <c r="AN744" i="13" s="1"/>
  <c r="AM745" i="13"/>
  <c r="AN745" i="13" s="1"/>
  <c r="AM746" i="13"/>
  <c r="AN746" i="13" s="1"/>
  <c r="AM747" i="13"/>
  <c r="AN747" i="13" s="1"/>
  <c r="AM748" i="13"/>
  <c r="AN748" i="13" s="1"/>
  <c r="AM749" i="13"/>
  <c r="AN749" i="13" s="1"/>
  <c r="AM750" i="13"/>
  <c r="AN750" i="13" s="1"/>
  <c r="AM751" i="13"/>
  <c r="AN751" i="13" s="1"/>
  <c r="AM752" i="13"/>
  <c r="AN752" i="13" s="1"/>
  <c r="AM753" i="13"/>
  <c r="AN753" i="13" s="1"/>
  <c r="AM754" i="13"/>
  <c r="AN754" i="13" s="1"/>
  <c r="AM755" i="13"/>
  <c r="AN755" i="13" s="1"/>
  <c r="AM756" i="13"/>
  <c r="AN756" i="13" s="1"/>
  <c r="AM757" i="13"/>
  <c r="AN757" i="13" s="1"/>
  <c r="AM758" i="13"/>
  <c r="AN758" i="13" s="1"/>
  <c r="AM759" i="13"/>
  <c r="AN759" i="13" s="1"/>
  <c r="AM760" i="13"/>
  <c r="AN760" i="13" s="1"/>
  <c r="AM761" i="13"/>
  <c r="AN761" i="13" s="1"/>
  <c r="AM762" i="13"/>
  <c r="AN762" i="13" s="1"/>
  <c r="AM763" i="13"/>
  <c r="AN763" i="13" s="1"/>
  <c r="AM764" i="13"/>
  <c r="AN764" i="13" s="1"/>
  <c r="AM765" i="13"/>
  <c r="AN765" i="13" s="1"/>
  <c r="AM766" i="13"/>
  <c r="AN766" i="13" s="1"/>
  <c r="AM767" i="13"/>
  <c r="AN767" i="13" s="1"/>
  <c r="AM768" i="13"/>
  <c r="AN768" i="13" s="1"/>
  <c r="AM769" i="13"/>
  <c r="AN769" i="13" s="1"/>
  <c r="AM770" i="13"/>
  <c r="AN770" i="13" s="1"/>
  <c r="AM771" i="13"/>
  <c r="AN771" i="13" s="1"/>
  <c r="AM772" i="13"/>
  <c r="AN772" i="13" s="1"/>
  <c r="AM773" i="13"/>
  <c r="AN773" i="13" s="1"/>
  <c r="AM774" i="13"/>
  <c r="AN774" i="13" s="1"/>
  <c r="AM775" i="13"/>
  <c r="AN775" i="13" s="1"/>
  <c r="AM776" i="13"/>
  <c r="AN776" i="13" s="1"/>
  <c r="AM777" i="13"/>
  <c r="AN777" i="13" s="1"/>
  <c r="AM778" i="13"/>
  <c r="AN778" i="13" s="1"/>
  <c r="AM779" i="13"/>
  <c r="AN779" i="13" s="1"/>
  <c r="AM780" i="13"/>
  <c r="AN780" i="13" s="1"/>
  <c r="AM781" i="13"/>
  <c r="AN781" i="13" s="1"/>
  <c r="AM782" i="13"/>
  <c r="AN782" i="13" s="1"/>
  <c r="AM783" i="13"/>
  <c r="AN783" i="13" s="1"/>
  <c r="AM784" i="13"/>
  <c r="AN784" i="13" s="1"/>
  <c r="AM785" i="13"/>
  <c r="AN785" i="13" s="1"/>
  <c r="AM786" i="13"/>
  <c r="AN786" i="13" s="1"/>
  <c r="AM787" i="13"/>
  <c r="AN787" i="13" s="1"/>
  <c r="AM788" i="13"/>
  <c r="AN788" i="13" s="1"/>
  <c r="AM789" i="13"/>
  <c r="AN789" i="13" s="1"/>
  <c r="AM790" i="13"/>
  <c r="AN790" i="13" s="1"/>
  <c r="AM791" i="13"/>
  <c r="AN791" i="13" s="1"/>
  <c r="AM792" i="13"/>
  <c r="AN792" i="13" s="1"/>
  <c r="AM793" i="13"/>
  <c r="AN793" i="13" s="1"/>
  <c r="AM794" i="13"/>
  <c r="AN794" i="13" s="1"/>
  <c r="AM795" i="13"/>
  <c r="AN795" i="13" s="1"/>
  <c r="AM796" i="13"/>
  <c r="AN796" i="13" s="1"/>
  <c r="AM797" i="13"/>
  <c r="AN797" i="13" s="1"/>
  <c r="AM798" i="13"/>
  <c r="AN798" i="13" s="1"/>
  <c r="AM799" i="13"/>
  <c r="AN799" i="13" s="1"/>
  <c r="AM800" i="13"/>
  <c r="AN800" i="13" s="1"/>
  <c r="AM801" i="13"/>
  <c r="AN801" i="13" s="1"/>
  <c r="AM802" i="13"/>
  <c r="AN802" i="13" s="1"/>
  <c r="AM803" i="13"/>
  <c r="AN803" i="13" s="1"/>
  <c r="AM804" i="13"/>
  <c r="AN804" i="13" s="1"/>
  <c r="AM805" i="13"/>
  <c r="AN805" i="13" s="1"/>
  <c r="AM806" i="13"/>
  <c r="AN806" i="13" s="1"/>
  <c r="AM807" i="13"/>
  <c r="AN807" i="13" s="1"/>
  <c r="AM808" i="13"/>
  <c r="AN808" i="13" s="1"/>
  <c r="AM809" i="13"/>
  <c r="AN809" i="13" s="1"/>
  <c r="AM810" i="13"/>
  <c r="AN810" i="13" s="1"/>
  <c r="AM811" i="13"/>
  <c r="AN811" i="13" s="1"/>
  <c r="AM812" i="13"/>
  <c r="AN812" i="13" s="1"/>
  <c r="AM813" i="13"/>
  <c r="AN813" i="13" s="1"/>
  <c r="AM814" i="13"/>
  <c r="AN814" i="13" s="1"/>
  <c r="AM815" i="13"/>
  <c r="AN815" i="13" s="1"/>
  <c r="AM816" i="13"/>
  <c r="AN816" i="13" s="1"/>
  <c r="AM817" i="13"/>
  <c r="AN817" i="13" s="1"/>
  <c r="AM818" i="13"/>
  <c r="AN818" i="13" s="1"/>
  <c r="AM819" i="13"/>
  <c r="AN819" i="13" s="1"/>
  <c r="AM820" i="13"/>
  <c r="AN820" i="13" s="1"/>
  <c r="AM821" i="13"/>
  <c r="AN821" i="13" s="1"/>
  <c r="AM822" i="13"/>
  <c r="AN822" i="13" s="1"/>
  <c r="AM823" i="13"/>
  <c r="AN823" i="13" s="1"/>
  <c r="AM824" i="13"/>
  <c r="AN824" i="13" s="1"/>
  <c r="AM825" i="13"/>
  <c r="AN825" i="13" s="1"/>
  <c r="AM826" i="13"/>
  <c r="AN826" i="13" s="1"/>
  <c r="AM827" i="13"/>
  <c r="AN827" i="13" s="1"/>
  <c r="AM828" i="13"/>
  <c r="AN828" i="13" s="1"/>
  <c r="AM829" i="13"/>
  <c r="AN829" i="13" s="1"/>
  <c r="AM830" i="13"/>
  <c r="AN830" i="13" s="1"/>
  <c r="AM831" i="13"/>
  <c r="AN831" i="13" s="1"/>
  <c r="AM832" i="13"/>
  <c r="AN832" i="13" s="1"/>
  <c r="AM833" i="13"/>
  <c r="AN833" i="13" s="1"/>
  <c r="AM834" i="13"/>
  <c r="AN834" i="13" s="1"/>
  <c r="AM835" i="13"/>
  <c r="AN835" i="13" s="1"/>
  <c r="AM836" i="13"/>
  <c r="AN836" i="13" s="1"/>
  <c r="AM837" i="13"/>
  <c r="AN837" i="13" s="1"/>
  <c r="AM838" i="13"/>
  <c r="AN838" i="13" s="1"/>
  <c r="AM839" i="13"/>
  <c r="AN839" i="13" s="1"/>
  <c r="AM840" i="13"/>
  <c r="AN840" i="13" s="1"/>
  <c r="AM841" i="13"/>
  <c r="AN841" i="13" s="1"/>
  <c r="AM842" i="13"/>
  <c r="AN842" i="13" s="1"/>
  <c r="AM843" i="13"/>
  <c r="AN843" i="13" s="1"/>
  <c r="AM844" i="13"/>
  <c r="AN844" i="13" s="1"/>
  <c r="AM845" i="13"/>
  <c r="AN845" i="13" s="1"/>
  <c r="AM846" i="13"/>
  <c r="AN846" i="13" s="1"/>
  <c r="AM847" i="13"/>
  <c r="AN847" i="13" s="1"/>
  <c r="AM848" i="13"/>
  <c r="AN848" i="13" s="1"/>
  <c r="AM849" i="13"/>
  <c r="AN849" i="13" s="1"/>
  <c r="AM850" i="13"/>
  <c r="AN850" i="13" s="1"/>
  <c r="AM851" i="13"/>
  <c r="AN851" i="13" s="1"/>
  <c r="AM852" i="13"/>
  <c r="AN852" i="13" s="1"/>
  <c r="AM853" i="13"/>
  <c r="AN853" i="13" s="1"/>
  <c r="AM854" i="13"/>
  <c r="AN854" i="13" s="1"/>
  <c r="AM855" i="13"/>
  <c r="AN855" i="13" s="1"/>
  <c r="AM856" i="13"/>
  <c r="AN856" i="13" s="1"/>
  <c r="AM857" i="13"/>
  <c r="AN857" i="13" s="1"/>
  <c r="AM858" i="13"/>
  <c r="AN858" i="13" s="1"/>
  <c r="AM859" i="13"/>
  <c r="AN859" i="13" s="1"/>
  <c r="AM860" i="13"/>
  <c r="AN860" i="13" s="1"/>
  <c r="AM861" i="13"/>
  <c r="AN861" i="13" s="1"/>
  <c r="AM862" i="13"/>
  <c r="AN862" i="13" s="1"/>
  <c r="AM863" i="13"/>
  <c r="AN863" i="13" s="1"/>
  <c r="AM864" i="13"/>
  <c r="AN864" i="13" s="1"/>
  <c r="AM865" i="13"/>
  <c r="AN865" i="13" s="1"/>
  <c r="AM866" i="13"/>
  <c r="AN866" i="13" s="1"/>
  <c r="AM867" i="13"/>
  <c r="AN867" i="13" s="1"/>
  <c r="AM868" i="13"/>
  <c r="AN868" i="13" s="1"/>
  <c r="AM869" i="13"/>
  <c r="AN869" i="13" s="1"/>
  <c r="AM870" i="13"/>
  <c r="AN870" i="13" s="1"/>
  <c r="AM871" i="13"/>
  <c r="AN871" i="13" s="1"/>
  <c r="AM872" i="13"/>
  <c r="AN872" i="13" s="1"/>
  <c r="AM873" i="13"/>
  <c r="AN873" i="13" s="1"/>
  <c r="AM874" i="13"/>
  <c r="AN874" i="13" s="1"/>
  <c r="AM875" i="13"/>
  <c r="AN875" i="13" s="1"/>
  <c r="AM876" i="13"/>
  <c r="AN876" i="13" s="1"/>
  <c r="AM877" i="13"/>
  <c r="AN877" i="13" s="1"/>
  <c r="AM878" i="13"/>
  <c r="AN878" i="13" s="1"/>
  <c r="AM879" i="13"/>
  <c r="AN879" i="13" s="1"/>
  <c r="AM880" i="13"/>
  <c r="AN880" i="13" s="1"/>
  <c r="AM881" i="13"/>
  <c r="AN881" i="13" s="1"/>
  <c r="AM882" i="13"/>
  <c r="AN882" i="13" s="1"/>
  <c r="AM883" i="13"/>
  <c r="AN883" i="13" s="1"/>
  <c r="AM884" i="13"/>
  <c r="AN884" i="13" s="1"/>
  <c r="AM885" i="13"/>
  <c r="AN885" i="13" s="1"/>
  <c r="AM886" i="13"/>
  <c r="AN886" i="13" s="1"/>
  <c r="AM887" i="13"/>
  <c r="AN887" i="13" s="1"/>
  <c r="AM888" i="13"/>
  <c r="AN888" i="13" s="1"/>
  <c r="AM889" i="13"/>
  <c r="AN889" i="13" s="1"/>
  <c r="AM890" i="13"/>
  <c r="AN890" i="13" s="1"/>
  <c r="AM891" i="13"/>
  <c r="AN891" i="13" s="1"/>
  <c r="AM892" i="13"/>
  <c r="AN892" i="13" s="1"/>
  <c r="AM893" i="13"/>
  <c r="AN893" i="13" s="1"/>
  <c r="AM894" i="13"/>
  <c r="AN894" i="13" s="1"/>
  <c r="AM895" i="13"/>
  <c r="AN895" i="13" s="1"/>
  <c r="AM896" i="13"/>
  <c r="AN896" i="13" s="1"/>
  <c r="AM897" i="13"/>
  <c r="AN897" i="13" s="1"/>
  <c r="AM898" i="13"/>
  <c r="AN898" i="13" s="1"/>
  <c r="AM899" i="13"/>
  <c r="AN899" i="13" s="1"/>
  <c r="AM900" i="13"/>
  <c r="AN900" i="13" s="1"/>
  <c r="AM901" i="13"/>
  <c r="AN901" i="13" s="1"/>
  <c r="AM902" i="13"/>
  <c r="AN902" i="13" s="1"/>
  <c r="AM903" i="13"/>
  <c r="AN903" i="13" s="1"/>
  <c r="AM904" i="13"/>
  <c r="AN904" i="13" s="1"/>
  <c r="AM905" i="13"/>
  <c r="AN905" i="13" s="1"/>
  <c r="AM906" i="13"/>
  <c r="AN906" i="13" s="1"/>
  <c r="AM907" i="13"/>
  <c r="AN907" i="13" s="1"/>
  <c r="AM908" i="13"/>
  <c r="AN908" i="13" s="1"/>
  <c r="AM909" i="13"/>
  <c r="AN909" i="13" s="1"/>
  <c r="AM910" i="13"/>
  <c r="AN910" i="13" s="1"/>
  <c r="AM911" i="13"/>
  <c r="AN911" i="13" s="1"/>
  <c r="AM912" i="13"/>
  <c r="AN912" i="13" s="1"/>
  <c r="AM913" i="13"/>
  <c r="AN913" i="13" s="1"/>
  <c r="AM914" i="13"/>
  <c r="AN914" i="13" s="1"/>
  <c r="AM915" i="13"/>
  <c r="AN915" i="13" s="1"/>
  <c r="AM916" i="13"/>
  <c r="AN916" i="13" s="1"/>
  <c r="AM917" i="13"/>
  <c r="AN917" i="13" s="1"/>
  <c r="AM918" i="13"/>
  <c r="AN918" i="13" s="1"/>
  <c r="AM919" i="13"/>
  <c r="AN919" i="13" s="1"/>
  <c r="AM920" i="13"/>
  <c r="AN920" i="13" s="1"/>
  <c r="AM921" i="13"/>
  <c r="AN921" i="13" s="1"/>
  <c r="AM922" i="13"/>
  <c r="AN922" i="13" s="1"/>
  <c r="AM923" i="13"/>
  <c r="AN923" i="13" s="1"/>
  <c r="AM924" i="13"/>
  <c r="AN924" i="13" s="1"/>
  <c r="AM925" i="13"/>
  <c r="AN925" i="13" s="1"/>
  <c r="AM926" i="13"/>
  <c r="AN926" i="13" s="1"/>
  <c r="AM927" i="13"/>
  <c r="AN927" i="13" s="1"/>
  <c r="AM928" i="13"/>
  <c r="AN928" i="13" s="1"/>
  <c r="AM929" i="13"/>
  <c r="AN929" i="13" s="1"/>
  <c r="AM930" i="13"/>
  <c r="AN930" i="13" s="1"/>
  <c r="AM931" i="13"/>
  <c r="AN931" i="13" s="1"/>
  <c r="AM932" i="13"/>
  <c r="AN932" i="13" s="1"/>
  <c r="AM933" i="13"/>
  <c r="AN933" i="13" s="1"/>
  <c r="AM934" i="13"/>
  <c r="AN934" i="13" s="1"/>
  <c r="AM935" i="13"/>
  <c r="AN935" i="13" s="1"/>
  <c r="AM936" i="13"/>
  <c r="AN936" i="13" s="1"/>
  <c r="AM937" i="13"/>
  <c r="AN937" i="13" s="1"/>
  <c r="AM938" i="13"/>
  <c r="AN938" i="13" s="1"/>
  <c r="AM939" i="13"/>
  <c r="AN939" i="13" s="1"/>
  <c r="AM940" i="13"/>
  <c r="AN940" i="13" s="1"/>
  <c r="AM941" i="13"/>
  <c r="AN941" i="13" s="1"/>
  <c r="AM942" i="13"/>
  <c r="AN942" i="13" s="1"/>
  <c r="AM943" i="13"/>
  <c r="AN943" i="13" s="1"/>
  <c r="AM944" i="13"/>
  <c r="AN944" i="13" s="1"/>
  <c r="AM945" i="13"/>
  <c r="AN945" i="13" s="1"/>
  <c r="AM946" i="13"/>
  <c r="AN946" i="13" s="1"/>
  <c r="AM947" i="13"/>
  <c r="AN947" i="13" s="1"/>
  <c r="AM948" i="13"/>
  <c r="AN948" i="13" s="1"/>
  <c r="AM949" i="13"/>
  <c r="AN949" i="13" s="1"/>
  <c r="AM950" i="13"/>
  <c r="AN950" i="13" s="1"/>
  <c r="AM951" i="13"/>
  <c r="AN951" i="13" s="1"/>
  <c r="AM952" i="13"/>
  <c r="AN952" i="13" s="1"/>
  <c r="AM953" i="13"/>
  <c r="AN953" i="13" s="1"/>
  <c r="AM954" i="13"/>
  <c r="AN954" i="13" s="1"/>
  <c r="AM955" i="13"/>
  <c r="AN955" i="13" s="1"/>
  <c r="AM956" i="13"/>
  <c r="AN956" i="13" s="1"/>
  <c r="AM957" i="13"/>
  <c r="AN957" i="13" s="1"/>
  <c r="AM958" i="13"/>
  <c r="AN958" i="13" s="1"/>
  <c r="AM959" i="13"/>
  <c r="AN959" i="13" s="1"/>
  <c r="AM960" i="13"/>
  <c r="AN960" i="13" s="1"/>
  <c r="AM961" i="13"/>
  <c r="AN961" i="13" s="1"/>
  <c r="AM962" i="13"/>
  <c r="AN962" i="13" s="1"/>
  <c r="AM963" i="13"/>
  <c r="AN963" i="13" s="1"/>
  <c r="AM964" i="13"/>
  <c r="AN964" i="13" s="1"/>
  <c r="AM965" i="13"/>
  <c r="AN965" i="13" s="1"/>
  <c r="AM966" i="13"/>
  <c r="AN966" i="13" s="1"/>
  <c r="AM967" i="13"/>
  <c r="AN967" i="13" s="1"/>
  <c r="AM968" i="13"/>
  <c r="AN968" i="13" s="1"/>
  <c r="AM969" i="13"/>
  <c r="AN969" i="13" s="1"/>
  <c r="AM970" i="13"/>
  <c r="AN970" i="13" s="1"/>
  <c r="AM971" i="13"/>
  <c r="AN971" i="13" s="1"/>
  <c r="AM972" i="13"/>
  <c r="AN972" i="13" s="1"/>
  <c r="AM973" i="13"/>
  <c r="AN973" i="13" s="1"/>
  <c r="AM974" i="13"/>
  <c r="AN974" i="13" s="1"/>
  <c r="AM975" i="13"/>
  <c r="AN975" i="13" s="1"/>
  <c r="AM976" i="13"/>
  <c r="AN976" i="13" s="1"/>
  <c r="AM977" i="13"/>
  <c r="AN977" i="13" s="1"/>
  <c r="AM978" i="13"/>
  <c r="AN978" i="13" s="1"/>
  <c r="AM979" i="13"/>
  <c r="AN979" i="13" s="1"/>
  <c r="AM980" i="13"/>
  <c r="AN980" i="13" s="1"/>
  <c r="AM981" i="13"/>
  <c r="AN981" i="13" s="1"/>
  <c r="AM982" i="13"/>
  <c r="AN982" i="13" s="1"/>
  <c r="AM983" i="13"/>
  <c r="AN983" i="13" s="1"/>
  <c r="AM984" i="13"/>
  <c r="AN984" i="13" s="1"/>
  <c r="AM985" i="13"/>
  <c r="AN985" i="13" s="1"/>
  <c r="AM986" i="13"/>
  <c r="AN986" i="13" s="1"/>
  <c r="AM987" i="13"/>
  <c r="AN987" i="13" s="1"/>
  <c r="AM988" i="13"/>
  <c r="AN988" i="13" s="1"/>
  <c r="AM989" i="13"/>
  <c r="AN989" i="13" s="1"/>
  <c r="AM990" i="13"/>
  <c r="AN990" i="13" s="1"/>
  <c r="AM991" i="13"/>
  <c r="AN991" i="13" s="1"/>
  <c r="AM992" i="13"/>
  <c r="AN992" i="13" s="1"/>
  <c r="AM993" i="13"/>
  <c r="AN993" i="13" s="1"/>
  <c r="AM994" i="13"/>
  <c r="AN994" i="13" s="1"/>
  <c r="AM995" i="13"/>
  <c r="AN995" i="13" s="1"/>
  <c r="AM996" i="13"/>
  <c r="AN996" i="13" s="1"/>
  <c r="AM997" i="13"/>
  <c r="AN997" i="13" s="1"/>
  <c r="AM998" i="13"/>
  <c r="AN998" i="13" s="1"/>
  <c r="AM999" i="13"/>
  <c r="AN999" i="13" s="1"/>
  <c r="AM1000" i="13"/>
  <c r="AN1000" i="13" s="1"/>
  <c r="AM1001" i="13"/>
  <c r="AN1001" i="13" s="1"/>
  <c r="AM1002" i="13"/>
  <c r="AN1002" i="13" s="1"/>
  <c r="AM1003" i="13"/>
  <c r="AN1003" i="13" s="1"/>
  <c r="AM1004" i="13"/>
  <c r="AN1004" i="13" s="1"/>
  <c r="AM1005" i="13"/>
  <c r="AN1005" i="13" s="1"/>
  <c r="AM1006" i="13"/>
  <c r="AN1006" i="13" s="1"/>
  <c r="AM1007" i="13"/>
  <c r="AN1007" i="13" s="1"/>
  <c r="AM1008" i="13"/>
  <c r="AN1008" i="13" s="1"/>
  <c r="AM1009" i="13"/>
  <c r="AN1009" i="13" s="1"/>
  <c r="AM1010" i="13"/>
  <c r="AN1010" i="13" s="1"/>
  <c r="AM1011" i="13"/>
  <c r="AN1011" i="13" s="1"/>
  <c r="AM1012" i="13"/>
  <c r="AN1012" i="13" s="1"/>
  <c r="AM1013" i="13"/>
  <c r="AN1013" i="13" s="1"/>
  <c r="AM1014" i="13"/>
  <c r="AN1014" i="13" s="1"/>
  <c r="AM1015" i="13"/>
  <c r="AN1015" i="13" s="1"/>
  <c r="AM1016" i="13"/>
  <c r="AN1016" i="13" s="1"/>
  <c r="AM1017" i="13"/>
  <c r="AN1017" i="13" s="1"/>
  <c r="AM1018" i="13"/>
  <c r="AN1018" i="13" s="1"/>
  <c r="AM1019" i="13"/>
  <c r="AN1019" i="13" s="1"/>
  <c r="AM1020" i="13"/>
  <c r="AN1020" i="13" s="1"/>
  <c r="AM1021" i="13"/>
  <c r="AN1021" i="13" s="1"/>
  <c r="AM1022" i="13"/>
  <c r="AN1022" i="13" s="1"/>
  <c r="AM1023" i="13"/>
  <c r="AN1023" i="13" s="1"/>
  <c r="AM1024" i="13"/>
  <c r="AN1024" i="13" s="1"/>
  <c r="AM1025" i="13"/>
  <c r="AN1025" i="13" s="1"/>
  <c r="AM1026" i="13"/>
  <c r="AN1026" i="13" s="1"/>
  <c r="AM1027" i="13"/>
  <c r="AN1027" i="13" s="1"/>
  <c r="AM1028" i="13"/>
  <c r="AN1028" i="13" s="1"/>
  <c r="AM1029" i="13"/>
  <c r="AN1029" i="13" s="1"/>
  <c r="AM1030" i="13"/>
  <c r="AN1030" i="13" s="1"/>
  <c r="AM1031" i="13"/>
  <c r="AN1031" i="13" s="1"/>
  <c r="AM1032" i="13"/>
  <c r="AN1032" i="13" s="1"/>
  <c r="AM1033" i="13"/>
  <c r="AN1033" i="13" s="1"/>
  <c r="AM1034" i="13"/>
  <c r="AN1034" i="13" s="1"/>
  <c r="AM1035" i="13"/>
  <c r="AN1035" i="13" s="1"/>
  <c r="AM1036" i="13"/>
  <c r="AN1036" i="13" s="1"/>
  <c r="AM1037" i="13"/>
  <c r="AN1037" i="13" s="1"/>
  <c r="AM1038" i="13"/>
  <c r="AN1038" i="13" s="1"/>
  <c r="AM1039" i="13"/>
  <c r="AN1039" i="13" s="1"/>
  <c r="AM1040" i="13"/>
  <c r="AN1040" i="13" s="1"/>
  <c r="AM1041" i="13"/>
  <c r="AN1041" i="13" s="1"/>
  <c r="AM1042" i="13"/>
  <c r="AN1042" i="13" s="1"/>
  <c r="AM1043" i="13"/>
  <c r="AN1043" i="13" s="1"/>
  <c r="AM1044" i="13"/>
  <c r="AN1044" i="13" s="1"/>
  <c r="AM1045" i="13"/>
  <c r="AN1045" i="13" s="1"/>
  <c r="AM1046" i="13"/>
  <c r="AN1046" i="13" s="1"/>
  <c r="AM1047" i="13"/>
  <c r="AN1047" i="13" s="1"/>
  <c r="AM1048" i="13"/>
  <c r="AN1048" i="13" s="1"/>
  <c r="AM1049" i="13"/>
  <c r="AN1049" i="13" s="1"/>
  <c r="AM1050" i="13"/>
  <c r="AN1050" i="13" s="1"/>
  <c r="AM1051" i="13"/>
  <c r="AN1051" i="13" s="1"/>
  <c r="AM1052" i="13"/>
  <c r="AN1052" i="13" s="1"/>
  <c r="AM1053" i="13"/>
  <c r="AN1053" i="13" s="1"/>
  <c r="AM1054" i="13"/>
  <c r="AN1054" i="13" s="1"/>
  <c r="AM1055" i="13"/>
  <c r="AN1055" i="13" s="1"/>
  <c r="AM1056" i="13"/>
  <c r="AN1056" i="13" s="1"/>
  <c r="AM1057" i="13"/>
  <c r="AN1057" i="13" s="1"/>
  <c r="AM1058" i="13"/>
  <c r="AN1058" i="13" s="1"/>
  <c r="AM1059" i="13"/>
  <c r="AN1059" i="13" s="1"/>
  <c r="AM1060" i="13"/>
  <c r="AN1060" i="13" s="1"/>
  <c r="AM1061" i="13"/>
  <c r="AN1061" i="13" s="1"/>
  <c r="AM1062" i="13"/>
  <c r="AN1062" i="13" s="1"/>
  <c r="AM1063" i="13"/>
  <c r="AN1063" i="13" s="1"/>
  <c r="AM1064" i="13"/>
  <c r="AN1064" i="13" s="1"/>
  <c r="AM1065" i="13"/>
  <c r="AN1065" i="13" s="1"/>
  <c r="AM1066" i="13"/>
  <c r="AN1066" i="13" s="1"/>
  <c r="AM1067" i="13"/>
  <c r="AN1067" i="13" s="1"/>
  <c r="AM1068" i="13"/>
  <c r="AN1068" i="13" s="1"/>
  <c r="AM1069" i="13"/>
  <c r="AN1069" i="13" s="1"/>
  <c r="AM1070" i="13"/>
  <c r="AN1070" i="13" s="1"/>
  <c r="AM1071" i="13"/>
  <c r="AN1071" i="13" s="1"/>
  <c r="AM1072" i="13"/>
  <c r="AN1072" i="13" s="1"/>
  <c r="AM1073" i="13"/>
  <c r="AN1073" i="13" s="1"/>
  <c r="AM1074" i="13"/>
  <c r="AN1074" i="13" s="1"/>
  <c r="AM1075" i="13"/>
  <c r="AN1075" i="13" s="1"/>
  <c r="AM1076" i="13"/>
  <c r="AN1076" i="13" s="1"/>
  <c r="AM1077" i="13"/>
  <c r="AN1077" i="13" s="1"/>
  <c r="AM1078" i="13"/>
  <c r="AN1078" i="13" s="1"/>
  <c r="AM1079" i="13"/>
  <c r="AN1079" i="13" s="1"/>
  <c r="AM1080" i="13"/>
  <c r="AN1080" i="13" s="1"/>
  <c r="AM1081" i="13"/>
  <c r="AN1081" i="13" s="1"/>
  <c r="AM1082" i="13"/>
  <c r="AN1082" i="13" s="1"/>
  <c r="AM1083" i="13"/>
  <c r="AN1083" i="13" s="1"/>
  <c r="AM1084" i="13"/>
  <c r="AN1084" i="13" s="1"/>
  <c r="AM1085" i="13"/>
  <c r="AN1085" i="13" s="1"/>
  <c r="AM1086" i="13"/>
  <c r="AN1086" i="13" s="1"/>
  <c r="AM1087" i="13"/>
  <c r="AN1087" i="13" s="1"/>
  <c r="AM1088" i="13"/>
  <c r="AN1088" i="13" s="1"/>
  <c r="AM1089" i="13"/>
  <c r="AN1089" i="13" s="1"/>
  <c r="AM1090" i="13"/>
  <c r="AN1090" i="13" s="1"/>
  <c r="AM1091" i="13"/>
  <c r="AN1091" i="13" s="1"/>
  <c r="AM1092" i="13"/>
  <c r="AN1092" i="13" s="1"/>
  <c r="AM1093" i="13"/>
  <c r="AN1093" i="13" s="1"/>
  <c r="AM1094" i="13"/>
  <c r="AN1094" i="13" s="1"/>
  <c r="AM1095" i="13"/>
  <c r="AN1095" i="13" s="1"/>
  <c r="AM1096" i="13"/>
  <c r="AN1096" i="13" s="1"/>
  <c r="AM1097" i="13"/>
  <c r="AN1097" i="13" s="1"/>
  <c r="AM1098" i="13"/>
  <c r="AN1098" i="13" s="1"/>
  <c r="AM1099" i="13"/>
  <c r="AN1099" i="13" s="1"/>
  <c r="AM1100" i="13"/>
  <c r="AN1100" i="13" s="1"/>
  <c r="AM1101" i="13"/>
  <c r="AN1101" i="13" s="1"/>
  <c r="AM1102" i="13"/>
  <c r="AN1102" i="13" s="1"/>
  <c r="AM1103" i="13"/>
  <c r="AN1103" i="13" s="1"/>
  <c r="AM1104" i="13"/>
  <c r="AN1104" i="13" s="1"/>
  <c r="AM1105" i="13"/>
  <c r="AN1105" i="13" s="1"/>
  <c r="AM1106" i="13"/>
  <c r="AN1106" i="13" s="1"/>
  <c r="AM1107" i="13"/>
  <c r="AN1107" i="13" s="1"/>
  <c r="AM1108" i="13"/>
  <c r="AN1108" i="13" s="1"/>
  <c r="AM1109" i="13"/>
  <c r="AN1109" i="13" s="1"/>
  <c r="AM1110" i="13"/>
  <c r="AN1110" i="13" s="1"/>
  <c r="AM1111" i="13"/>
  <c r="AN1111" i="13" s="1"/>
  <c r="AM1112" i="13"/>
  <c r="AN1112" i="13" s="1"/>
  <c r="AM1113" i="13"/>
  <c r="AN1113" i="13" s="1"/>
  <c r="AM1114" i="13"/>
  <c r="AN1114" i="13" s="1"/>
  <c r="AM1115" i="13"/>
  <c r="AN1115" i="13" s="1"/>
  <c r="AM1116" i="13"/>
  <c r="AN1116" i="13" s="1"/>
  <c r="AM1117" i="13"/>
  <c r="AN1117" i="13" s="1"/>
  <c r="AM1118" i="13"/>
  <c r="AN1118" i="13" s="1"/>
  <c r="AM1119" i="13"/>
  <c r="AN1119" i="13" s="1"/>
  <c r="AM1120" i="13"/>
  <c r="AN1120" i="13" s="1"/>
  <c r="AM1121" i="13"/>
  <c r="AN1121" i="13" s="1"/>
  <c r="AM1122" i="13"/>
  <c r="AN1122" i="13" s="1"/>
  <c r="AM1123" i="13"/>
  <c r="AN1123" i="13" s="1"/>
  <c r="AM1124" i="13"/>
  <c r="AN1124" i="13" s="1"/>
  <c r="AM1125" i="13"/>
  <c r="AN1125" i="13" s="1"/>
  <c r="AM1126" i="13"/>
  <c r="AN1126" i="13" s="1"/>
  <c r="AM1127" i="13"/>
  <c r="AN1127" i="13" s="1"/>
  <c r="AM1128" i="13"/>
  <c r="AN1128" i="13" s="1"/>
  <c r="AM1129" i="13"/>
  <c r="AN1129" i="13" s="1"/>
  <c r="AM1130" i="13"/>
  <c r="AN1130" i="13" s="1"/>
  <c r="AM1131" i="13"/>
  <c r="AN1131" i="13" s="1"/>
  <c r="AM1132" i="13"/>
  <c r="AN1132" i="13" s="1"/>
  <c r="AM1133" i="13"/>
  <c r="AN1133" i="13" s="1"/>
  <c r="AM1134" i="13"/>
  <c r="AN1134" i="13" s="1"/>
  <c r="AM1135" i="13"/>
  <c r="AN1135" i="13" s="1"/>
  <c r="AM1136" i="13"/>
  <c r="AN1136" i="13" s="1"/>
  <c r="AM1137" i="13"/>
  <c r="AN1137" i="13" s="1"/>
  <c r="AM1138" i="13"/>
  <c r="AN1138" i="13" s="1"/>
  <c r="AM1139" i="13"/>
  <c r="AN1139" i="13" s="1"/>
  <c r="AM1140" i="13"/>
  <c r="AN1140" i="13" s="1"/>
  <c r="AM1141" i="13"/>
  <c r="AN1141" i="13" s="1"/>
  <c r="AM1142" i="13"/>
  <c r="AN1142" i="13" s="1"/>
  <c r="AM1143" i="13"/>
  <c r="AN1143" i="13" s="1"/>
  <c r="AM1144" i="13"/>
  <c r="AN1144" i="13" s="1"/>
  <c r="AM1145" i="13"/>
  <c r="AN1145" i="13" s="1"/>
  <c r="AM1146" i="13"/>
  <c r="AN1146" i="13" s="1"/>
  <c r="AM1147" i="13"/>
  <c r="AN1147" i="13" s="1"/>
  <c r="AM1148" i="13"/>
  <c r="AN1148" i="13" s="1"/>
  <c r="AM1149" i="13"/>
  <c r="AN1149" i="13" s="1"/>
  <c r="AM1150" i="13"/>
  <c r="AN1150" i="13" s="1"/>
  <c r="AM1151" i="13"/>
  <c r="AN1151" i="13" s="1"/>
  <c r="AM1152" i="13"/>
  <c r="AN1152" i="13" s="1"/>
  <c r="AM1153" i="13"/>
  <c r="AN1153" i="13" s="1"/>
  <c r="AM1154" i="13"/>
  <c r="AN1154" i="13" s="1"/>
  <c r="AM1155" i="13"/>
  <c r="AN1155" i="13" s="1"/>
  <c r="AM1156" i="13"/>
  <c r="AN1156" i="13" s="1"/>
  <c r="AM1157" i="13"/>
  <c r="AN1157" i="13" s="1"/>
  <c r="AM1158" i="13"/>
  <c r="AN1158" i="13" s="1"/>
  <c r="AM1159" i="13"/>
  <c r="AN1159" i="13" s="1"/>
  <c r="AM1160" i="13"/>
  <c r="AN1160" i="13" s="1"/>
  <c r="AM1161" i="13"/>
  <c r="AN1161" i="13" s="1"/>
  <c r="AM1162" i="13"/>
  <c r="AN1162" i="13" s="1"/>
  <c r="AM1163" i="13"/>
  <c r="AN1163" i="13" s="1"/>
  <c r="AM1164" i="13"/>
  <c r="AN1164" i="13" s="1"/>
  <c r="AM1165" i="13"/>
  <c r="AN1165" i="13" s="1"/>
  <c r="AM1166" i="13"/>
  <c r="AN1166" i="13" s="1"/>
  <c r="AM1167" i="13"/>
  <c r="AN1167" i="13" s="1"/>
  <c r="AM1168" i="13"/>
  <c r="AN1168" i="13" s="1"/>
  <c r="AM1169" i="13"/>
  <c r="AN1169" i="13" s="1"/>
  <c r="AM1170" i="13"/>
  <c r="AN1170" i="13" s="1"/>
  <c r="AM1171" i="13"/>
  <c r="AN1171" i="13" s="1"/>
  <c r="AM1172" i="13"/>
  <c r="AN1172" i="13" s="1"/>
  <c r="AM1173" i="13"/>
  <c r="AN1173" i="13" s="1"/>
  <c r="AM1174" i="13"/>
  <c r="AN1174" i="13" s="1"/>
  <c r="AM1175" i="13"/>
  <c r="AN1175" i="13" s="1"/>
  <c r="AM1176" i="13"/>
  <c r="AN1176" i="13" s="1"/>
  <c r="AM1177" i="13"/>
  <c r="AN1177" i="13" s="1"/>
  <c r="AM1178" i="13"/>
  <c r="AN1178" i="13" s="1"/>
  <c r="AM1179" i="13"/>
  <c r="AN1179" i="13" s="1"/>
  <c r="AM1180" i="13"/>
  <c r="AN1180" i="13" s="1"/>
  <c r="AM1181" i="13"/>
  <c r="AN1181" i="13" s="1"/>
  <c r="AM1182" i="13"/>
  <c r="AN1182" i="13" s="1"/>
  <c r="AM1183" i="13"/>
  <c r="AN1183" i="13" s="1"/>
  <c r="AM1184" i="13"/>
  <c r="AN1184" i="13" s="1"/>
  <c r="AM1185" i="13"/>
  <c r="AN1185" i="13" s="1"/>
  <c r="AM1186" i="13"/>
  <c r="AN1186" i="13" s="1"/>
  <c r="AM1187" i="13"/>
  <c r="AN1187" i="13" s="1"/>
  <c r="AM1188" i="13"/>
  <c r="AN1188" i="13" s="1"/>
  <c r="AM1189" i="13"/>
  <c r="AN1189" i="13" s="1"/>
  <c r="AM1190" i="13"/>
  <c r="AN1190" i="13" s="1"/>
  <c r="AM1191" i="13"/>
  <c r="AN1191" i="13" s="1"/>
  <c r="AM1192" i="13"/>
  <c r="AN1192" i="13" s="1"/>
  <c r="AM1193" i="13"/>
  <c r="AN1193" i="13" s="1"/>
  <c r="AM1194" i="13"/>
  <c r="AN1194" i="13" s="1"/>
  <c r="AM1195" i="13"/>
  <c r="AN1195" i="13" s="1"/>
  <c r="AM1196" i="13"/>
  <c r="AN1196" i="13" s="1"/>
  <c r="AM1197" i="13"/>
  <c r="AN1197" i="13" s="1"/>
  <c r="AM1198" i="13"/>
  <c r="AN1198" i="13" s="1"/>
  <c r="AM1199" i="13"/>
  <c r="AN1199" i="13" s="1"/>
  <c r="AM1200" i="13"/>
  <c r="AN1200" i="13" s="1"/>
  <c r="AM1201" i="13"/>
  <c r="AN1201" i="13" s="1"/>
  <c r="AM1202" i="13"/>
  <c r="AN1202" i="13" s="1"/>
  <c r="AM1203" i="13"/>
  <c r="AN1203" i="13" s="1"/>
  <c r="AM1204" i="13"/>
  <c r="AN1204" i="13" s="1"/>
  <c r="AM1205" i="13"/>
  <c r="AN1205" i="13" s="1"/>
  <c r="AM1206" i="13"/>
  <c r="AN1206" i="13" s="1"/>
  <c r="AM1207" i="13"/>
  <c r="AN1207" i="13" s="1"/>
  <c r="AM1208" i="13"/>
  <c r="AN1208" i="13" s="1"/>
  <c r="AM1209" i="13"/>
  <c r="AN1209" i="13" s="1"/>
  <c r="AM1210" i="13"/>
  <c r="AN1210" i="13" s="1"/>
  <c r="AM1211" i="13"/>
  <c r="AN1211" i="13" s="1"/>
  <c r="AM1212" i="13"/>
  <c r="AN1212" i="13" s="1"/>
  <c r="AM1213" i="13"/>
  <c r="AN1213" i="13" s="1"/>
  <c r="AM1214" i="13"/>
  <c r="AN1214" i="13" s="1"/>
  <c r="AM1215" i="13"/>
  <c r="AN1215" i="13" s="1"/>
  <c r="AM1216" i="13"/>
  <c r="AN1216" i="13" s="1"/>
  <c r="AM1217" i="13"/>
  <c r="AN1217" i="13" s="1"/>
  <c r="AM1218" i="13"/>
  <c r="AN1218" i="13" s="1"/>
  <c r="AM1219" i="13"/>
  <c r="AN1219" i="13" s="1"/>
  <c r="AM1220" i="13"/>
  <c r="AN1220" i="13" s="1"/>
  <c r="AM1221" i="13"/>
  <c r="AN1221" i="13" s="1"/>
  <c r="AM1222" i="13"/>
  <c r="AN1222" i="13" s="1"/>
  <c r="AM1223" i="13"/>
  <c r="AN1223" i="13" s="1"/>
  <c r="AM1224" i="13"/>
  <c r="AN1224" i="13" s="1"/>
  <c r="AM1225" i="13"/>
  <c r="AN1225" i="13" s="1"/>
  <c r="AM1226" i="13"/>
  <c r="AN1226" i="13" s="1"/>
  <c r="AM1227" i="13"/>
  <c r="AN1227" i="13" s="1"/>
  <c r="AM1228" i="13"/>
  <c r="AN1228" i="13" s="1"/>
  <c r="AM1229" i="13"/>
  <c r="AN1229" i="13" s="1"/>
  <c r="AM1230" i="13"/>
  <c r="AN1230" i="13" s="1"/>
  <c r="AM1231" i="13"/>
  <c r="AN1231" i="13" s="1"/>
  <c r="AM1232" i="13"/>
  <c r="AN1232" i="13" s="1"/>
  <c r="AM1233" i="13"/>
  <c r="AN1233" i="13" s="1"/>
  <c r="AM1234" i="13"/>
  <c r="AN1234" i="13" s="1"/>
  <c r="AM1235" i="13"/>
  <c r="AN1235" i="13" s="1"/>
  <c r="AM1236" i="13"/>
  <c r="AN1236" i="13" s="1"/>
  <c r="AM1237" i="13"/>
  <c r="AN1237" i="13" s="1"/>
  <c r="AM1238" i="13"/>
  <c r="AN1238" i="13" s="1"/>
  <c r="AM1239" i="13"/>
  <c r="AN1239" i="13" s="1"/>
  <c r="AM1240" i="13"/>
  <c r="AN1240" i="13" s="1"/>
  <c r="AM1241" i="13"/>
  <c r="AN1241" i="13" s="1"/>
  <c r="AM1242" i="13"/>
  <c r="AN1242" i="13" s="1"/>
  <c r="AM1243" i="13"/>
  <c r="AN1243" i="13" s="1"/>
  <c r="AM1244" i="13"/>
  <c r="AN1244" i="13" s="1"/>
  <c r="AM1245" i="13"/>
  <c r="AN1245" i="13" s="1"/>
  <c r="AM1246" i="13"/>
  <c r="AN1246" i="13" s="1"/>
  <c r="AM1247" i="13"/>
  <c r="AN1247" i="13" s="1"/>
  <c r="AM1248" i="13"/>
  <c r="AN1248" i="13" s="1"/>
  <c r="AM1249" i="13"/>
  <c r="AN1249" i="13" s="1"/>
  <c r="AM1250" i="13"/>
  <c r="AN1250" i="13" s="1"/>
  <c r="AM1251" i="13"/>
  <c r="AN1251" i="13" s="1"/>
  <c r="AM1252" i="13"/>
  <c r="AN1252" i="13" s="1"/>
  <c r="AM1253" i="13"/>
  <c r="AN1253" i="13" s="1"/>
  <c r="AM1254" i="13"/>
  <c r="AN1254" i="13" s="1"/>
  <c r="AM1255" i="13"/>
  <c r="AN1255" i="13" s="1"/>
  <c r="AM1256" i="13"/>
  <c r="AN1256" i="13" s="1"/>
  <c r="AM1257" i="13"/>
  <c r="AN1257" i="13" s="1"/>
  <c r="AM1258" i="13"/>
  <c r="AN1258" i="13" s="1"/>
  <c r="AM1259" i="13"/>
  <c r="AN1259" i="13" s="1"/>
  <c r="AM1260" i="13"/>
  <c r="AN1260" i="13" s="1"/>
  <c r="AM1261" i="13"/>
  <c r="AN1261" i="13" s="1"/>
  <c r="AM1262" i="13"/>
  <c r="AN1262" i="13" s="1"/>
  <c r="AM1263" i="13"/>
  <c r="AN1263" i="13" s="1"/>
  <c r="AM1264" i="13"/>
  <c r="AN1264" i="13" s="1"/>
  <c r="AM1265" i="13"/>
  <c r="AN1265" i="13" s="1"/>
  <c r="AM1266" i="13"/>
  <c r="AN1266" i="13" s="1"/>
  <c r="AM1267" i="13"/>
  <c r="AN1267" i="13" s="1"/>
  <c r="AM1268" i="13"/>
  <c r="AN1268" i="13" s="1"/>
  <c r="AM1269" i="13"/>
  <c r="AN1269" i="13" s="1"/>
  <c r="AM1270" i="13"/>
  <c r="AN1270" i="13" s="1"/>
  <c r="AM1271" i="13"/>
  <c r="AN1271" i="13" s="1"/>
  <c r="AM1272" i="13"/>
  <c r="AN1272" i="13" s="1"/>
  <c r="AM1273" i="13"/>
  <c r="AN1273" i="13" s="1"/>
  <c r="AM1274" i="13"/>
  <c r="AN1274" i="13" s="1"/>
  <c r="AM1275" i="13"/>
  <c r="AN1275" i="13" s="1"/>
  <c r="AM1276" i="13"/>
  <c r="AN1276" i="13" s="1"/>
  <c r="AM1277" i="13"/>
  <c r="AN1277" i="13" s="1"/>
  <c r="AM1278" i="13"/>
  <c r="AN1278" i="13" s="1"/>
  <c r="AM1279" i="13"/>
  <c r="AN1279" i="13" s="1"/>
  <c r="AM1280" i="13"/>
  <c r="AN1280" i="13" s="1"/>
  <c r="AM1281" i="13"/>
  <c r="AN1281" i="13" s="1"/>
  <c r="AM1282" i="13"/>
  <c r="AN1282" i="13" s="1"/>
  <c r="AM1283" i="13"/>
  <c r="AN1283" i="13" s="1"/>
  <c r="AM1284" i="13"/>
  <c r="AN1284" i="13" s="1"/>
  <c r="AM1285" i="13"/>
  <c r="AN1285" i="13" s="1"/>
  <c r="AM1286" i="13"/>
  <c r="AN1286" i="13" s="1"/>
  <c r="AM1287" i="13"/>
  <c r="AN1287" i="13" s="1"/>
  <c r="AM1288" i="13"/>
  <c r="AN1288" i="13" s="1"/>
  <c r="AM1289" i="13"/>
  <c r="AN1289" i="13" s="1"/>
  <c r="AM1290" i="13"/>
  <c r="AN1290" i="13" s="1"/>
  <c r="AM1291" i="13"/>
  <c r="AN1291" i="13" s="1"/>
  <c r="AM1292" i="13"/>
  <c r="AN1292" i="13" s="1"/>
  <c r="AM1293" i="13"/>
  <c r="AN1293" i="13" s="1"/>
  <c r="AM1294" i="13"/>
  <c r="AN1294" i="13" s="1"/>
  <c r="AM1295" i="13"/>
  <c r="AN1295" i="13" s="1"/>
  <c r="AM1296" i="13"/>
  <c r="AN1296" i="13" s="1"/>
  <c r="AM1297" i="13"/>
  <c r="AN1297" i="13" s="1"/>
  <c r="AM1298" i="13"/>
  <c r="AN1298" i="13" s="1"/>
  <c r="AM1299" i="13"/>
  <c r="AN1299" i="13" s="1"/>
  <c r="AM1300" i="13"/>
  <c r="AN1300" i="13" s="1"/>
  <c r="AM1301" i="13"/>
  <c r="AN1301" i="13" s="1"/>
  <c r="AM1302" i="13"/>
  <c r="AN1302" i="13" s="1"/>
  <c r="AM1303" i="13"/>
  <c r="AN1303" i="13" s="1"/>
  <c r="AM1304" i="13"/>
  <c r="AN1304" i="13" s="1"/>
  <c r="AM1305" i="13"/>
  <c r="AN1305" i="13" s="1"/>
  <c r="AM1306" i="13"/>
  <c r="AN1306" i="13" s="1"/>
  <c r="AM1307" i="13"/>
  <c r="AN1307" i="13" s="1"/>
  <c r="AM1308" i="13"/>
  <c r="AN1308" i="13" s="1"/>
  <c r="AM1309" i="13"/>
  <c r="AN1309" i="13" s="1"/>
  <c r="AM1310" i="13"/>
  <c r="AN1310" i="13" s="1"/>
  <c r="AM1311" i="13"/>
  <c r="AN1311" i="13" s="1"/>
  <c r="AM1312" i="13"/>
  <c r="AN1312" i="13" s="1"/>
  <c r="AM1313" i="13"/>
  <c r="AN1313" i="13" s="1"/>
  <c r="AM1314" i="13"/>
  <c r="AN1314" i="13" s="1"/>
  <c r="AM1315" i="13"/>
  <c r="AN1315" i="13" s="1"/>
  <c r="AM1316" i="13"/>
  <c r="AN1316" i="13" s="1"/>
  <c r="AM1317" i="13"/>
  <c r="AN1317" i="13" s="1"/>
  <c r="AM1318" i="13"/>
  <c r="AN1318" i="13" s="1"/>
  <c r="AM1319" i="13"/>
  <c r="AN1319" i="13" s="1"/>
  <c r="AM1320" i="13"/>
  <c r="AN1320" i="13" s="1"/>
  <c r="AM1321" i="13"/>
  <c r="AN1321" i="13" s="1"/>
  <c r="AM1322" i="13"/>
  <c r="AN1322" i="13" s="1"/>
  <c r="AM1323" i="13"/>
  <c r="AN1323" i="13" s="1"/>
  <c r="AM1324" i="13"/>
  <c r="AN1324" i="13" s="1"/>
  <c r="AM1325" i="13"/>
  <c r="AN1325" i="13" s="1"/>
  <c r="AM1326" i="13"/>
  <c r="AN1326" i="13" s="1"/>
  <c r="AM1327" i="13"/>
  <c r="AN1327" i="13" s="1"/>
  <c r="AM1328" i="13"/>
  <c r="AN1328" i="13" s="1"/>
  <c r="AM1329" i="13"/>
  <c r="AN1329" i="13" s="1"/>
  <c r="AM1330" i="13"/>
  <c r="AN1330" i="13" s="1"/>
  <c r="AM1331" i="13"/>
  <c r="AN1331" i="13" s="1"/>
  <c r="AM1332" i="13"/>
  <c r="AN1332" i="13" s="1"/>
  <c r="AM1333" i="13"/>
  <c r="AN1333" i="13" s="1"/>
  <c r="AM1334" i="13"/>
  <c r="AN1334" i="13" s="1"/>
  <c r="AM1335" i="13"/>
  <c r="AN1335" i="13" s="1"/>
  <c r="AM1336" i="13"/>
  <c r="AN1336" i="13" s="1"/>
  <c r="AM1337" i="13"/>
  <c r="AN1337" i="13" s="1"/>
  <c r="AM1338" i="13"/>
  <c r="AN1338" i="13" s="1"/>
  <c r="AM1339" i="13"/>
  <c r="AN1339" i="13" s="1"/>
  <c r="AM1340" i="13"/>
  <c r="AN1340" i="13" s="1"/>
  <c r="AM1341" i="13"/>
  <c r="AN1341" i="13" s="1"/>
  <c r="AM1342" i="13"/>
  <c r="AN1342" i="13" s="1"/>
  <c r="AM1343" i="13"/>
  <c r="AN1343" i="13" s="1"/>
  <c r="AM1344" i="13"/>
  <c r="AN1344" i="13" s="1"/>
  <c r="AM1345" i="13"/>
  <c r="AN1345" i="13" s="1"/>
  <c r="AM1346" i="13"/>
  <c r="AN1346" i="13" s="1"/>
  <c r="AM1347" i="13"/>
  <c r="AN1347" i="13" s="1"/>
  <c r="AM1348" i="13"/>
  <c r="AN1348" i="13" s="1"/>
  <c r="AM1349" i="13"/>
  <c r="AN1349" i="13" s="1"/>
  <c r="AM1350" i="13"/>
  <c r="AN1350" i="13" s="1"/>
  <c r="AM1351" i="13"/>
  <c r="AN1351" i="13" s="1"/>
  <c r="AM1352" i="13"/>
  <c r="AN1352" i="13" s="1"/>
  <c r="AM1353" i="13"/>
  <c r="AN1353" i="13" s="1"/>
  <c r="AM1354" i="13"/>
  <c r="AN1354" i="13" s="1"/>
  <c r="AM1355" i="13"/>
  <c r="AN1355" i="13" s="1"/>
  <c r="AM1356" i="13"/>
  <c r="AN1356" i="13" s="1"/>
  <c r="AM1357" i="13"/>
  <c r="AN1357" i="13" s="1"/>
  <c r="AM1358" i="13"/>
  <c r="AN1358" i="13" s="1"/>
  <c r="AM1359" i="13"/>
  <c r="AN1359" i="13" s="1"/>
  <c r="AM1360" i="13"/>
  <c r="AN1360" i="13" s="1"/>
  <c r="AM1361" i="13"/>
  <c r="AN1361" i="13" s="1"/>
  <c r="AM1362" i="13"/>
  <c r="AN1362" i="13" s="1"/>
  <c r="AM1363" i="13"/>
  <c r="AN1363" i="13" s="1"/>
  <c r="AM1364" i="13"/>
  <c r="AN1364" i="13" s="1"/>
  <c r="AM1365" i="13"/>
  <c r="AN1365" i="13" s="1"/>
  <c r="AM1366" i="13"/>
  <c r="AN1366" i="13" s="1"/>
  <c r="AM1367" i="13"/>
  <c r="AN1367" i="13" s="1"/>
  <c r="AM1368" i="13"/>
  <c r="AN1368" i="13" s="1"/>
  <c r="AM1369" i="13"/>
  <c r="AN1369" i="13" s="1"/>
  <c r="AM1370" i="13"/>
  <c r="AN1370" i="13" s="1"/>
  <c r="AM1371" i="13"/>
  <c r="AN1371" i="13" s="1"/>
  <c r="AM1372" i="13"/>
  <c r="AN1372" i="13" s="1"/>
  <c r="AM1373" i="13"/>
  <c r="AN1373" i="13" s="1"/>
  <c r="AM1374" i="13"/>
  <c r="AN1374" i="13" s="1"/>
  <c r="AM1375" i="13"/>
  <c r="AN1375" i="13" s="1"/>
  <c r="AM1376" i="13"/>
  <c r="AN1376" i="13" s="1"/>
  <c r="AM1377" i="13"/>
  <c r="AN1377" i="13" s="1"/>
  <c r="AM1378" i="13"/>
  <c r="AN1378" i="13" s="1"/>
  <c r="AM1379" i="13"/>
  <c r="AN1379" i="13" s="1"/>
  <c r="AM1381" i="13"/>
  <c r="AN1381" i="13" s="1"/>
  <c r="AM1382" i="13"/>
  <c r="AN1382" i="13" s="1"/>
  <c r="AM1383" i="13"/>
  <c r="AN1383" i="13" s="1"/>
  <c r="AM1384" i="13"/>
  <c r="AN1384" i="13" s="1"/>
  <c r="AM1385" i="13"/>
  <c r="AN1385" i="13" s="1"/>
  <c r="AM1386" i="13"/>
  <c r="AN1386" i="13" s="1"/>
  <c r="AM1387" i="13"/>
  <c r="AN1387" i="13" s="1"/>
  <c r="AM1388" i="13"/>
  <c r="AN1388" i="13" s="1"/>
  <c r="AM1389" i="13"/>
  <c r="AN1389" i="13" s="1"/>
  <c r="AM1390" i="13"/>
  <c r="AN1390" i="13" s="1"/>
  <c r="AM1391" i="13"/>
  <c r="AN1391" i="13" s="1"/>
  <c r="AM1392" i="13"/>
  <c r="AN1392" i="13" s="1"/>
  <c r="AM1393" i="13"/>
  <c r="AN1393" i="13" s="1"/>
  <c r="AM1394" i="13"/>
  <c r="AN1394" i="13" s="1"/>
  <c r="AM1395" i="13"/>
  <c r="AN1395" i="13" s="1"/>
  <c r="AM1396" i="13"/>
  <c r="AN1396" i="13" s="1"/>
  <c r="AM1397" i="13"/>
  <c r="AN1397" i="13" s="1"/>
  <c r="AM1398" i="13"/>
  <c r="AN1398" i="13" s="1"/>
  <c r="AM1399" i="13"/>
  <c r="AN1399" i="13" s="1"/>
  <c r="AM1400" i="13"/>
  <c r="AN1400" i="13" s="1"/>
  <c r="AM1401" i="13"/>
  <c r="AN1401" i="13" s="1"/>
  <c r="AM1402" i="13"/>
  <c r="AN1402" i="13" s="1"/>
  <c r="AM1403" i="13"/>
  <c r="AN1403" i="13" s="1"/>
  <c r="AM1404" i="13"/>
  <c r="AN1404" i="13" s="1"/>
  <c r="AM1405" i="13"/>
  <c r="AN1405" i="13" s="1"/>
  <c r="AM1406" i="13"/>
  <c r="AN1406" i="13" s="1"/>
  <c r="AM1407" i="13"/>
  <c r="AN1407" i="13" s="1"/>
  <c r="AM1408" i="13"/>
  <c r="AN1408" i="13" s="1"/>
  <c r="AM1409" i="13"/>
  <c r="AN1409" i="13" s="1"/>
  <c r="AM1410" i="13"/>
  <c r="AN1410" i="13" s="1"/>
  <c r="AM1411" i="13"/>
  <c r="AN1411" i="13" s="1"/>
  <c r="AM1412" i="13"/>
  <c r="AN1412" i="13" s="1"/>
  <c r="AM1413" i="13"/>
  <c r="AN1413" i="13" s="1"/>
  <c r="AM1414" i="13"/>
  <c r="AN1414" i="13" s="1"/>
  <c r="AM1415" i="13"/>
  <c r="AN1415" i="13" s="1"/>
  <c r="AM1416" i="13"/>
  <c r="AN1416" i="13" s="1"/>
  <c r="AM1417" i="13"/>
  <c r="AN1417" i="13" s="1"/>
  <c r="AM1418" i="13"/>
  <c r="AN1418" i="13" s="1"/>
  <c r="AM1419" i="13"/>
  <c r="AN1419" i="13" s="1"/>
  <c r="AM1420" i="13"/>
  <c r="AN1420" i="13" s="1"/>
  <c r="AM1421" i="13"/>
  <c r="AN1421" i="13" s="1"/>
  <c r="AM1422" i="13"/>
  <c r="AN1422" i="13" s="1"/>
  <c r="AM1423" i="13"/>
  <c r="AN1423" i="13" s="1"/>
  <c r="AM1424" i="13"/>
  <c r="AN1424" i="13" s="1"/>
  <c r="AM1425" i="13"/>
  <c r="AN1425" i="13" s="1"/>
  <c r="AM1426" i="13"/>
  <c r="AN1426" i="13" s="1"/>
  <c r="AM1427" i="13"/>
  <c r="AN1427" i="13" s="1"/>
  <c r="AM1428" i="13"/>
  <c r="AN1428" i="13" s="1"/>
  <c r="AM1429" i="13"/>
  <c r="AN1429" i="13" s="1"/>
  <c r="AM1430" i="13"/>
  <c r="AN1430" i="13" s="1"/>
  <c r="AM1431" i="13"/>
  <c r="AN1431" i="13" s="1"/>
  <c r="AM1432" i="13"/>
  <c r="AN1432" i="13" s="1"/>
  <c r="AM1433" i="13"/>
  <c r="AN1433" i="13" s="1"/>
  <c r="AM1434" i="13"/>
  <c r="AN1434" i="13" s="1"/>
  <c r="AM1435" i="13"/>
  <c r="AN1435" i="13" s="1"/>
  <c r="AM1436" i="13"/>
  <c r="AN1436" i="13" s="1"/>
  <c r="AM1437" i="13"/>
  <c r="AN1437" i="13" s="1"/>
  <c r="AM1438" i="13"/>
  <c r="AN1438" i="13" s="1"/>
  <c r="AM1439" i="13"/>
  <c r="AN1439" i="13" s="1"/>
  <c r="AM1440" i="13"/>
  <c r="AN1440" i="13" s="1"/>
  <c r="AM1441" i="13"/>
  <c r="AN1441" i="13" s="1"/>
  <c r="AM1442" i="13"/>
  <c r="AN1442" i="13" s="1"/>
  <c r="AM1443" i="13"/>
  <c r="AN1443" i="13" s="1"/>
  <c r="AM1444" i="13"/>
  <c r="AN1444" i="13" s="1"/>
  <c r="AM1445" i="13"/>
  <c r="AN1445" i="13" s="1"/>
  <c r="AM1446" i="13"/>
  <c r="AN1446" i="13" s="1"/>
  <c r="AM1447" i="13"/>
  <c r="AN1447" i="13" s="1"/>
  <c r="AM1448" i="13"/>
  <c r="AN1448" i="13" s="1"/>
  <c r="AM1449" i="13"/>
  <c r="AN1449" i="13" s="1"/>
  <c r="AM1450" i="13"/>
  <c r="AN1450" i="13" s="1"/>
  <c r="AM1451" i="13"/>
  <c r="AN1451" i="13" s="1"/>
  <c r="AM1452" i="13"/>
  <c r="AN1452" i="13" s="1"/>
  <c r="AM1453" i="13"/>
  <c r="AN1453" i="13" s="1"/>
  <c r="AM1454" i="13"/>
  <c r="AN1454" i="13" s="1"/>
  <c r="AM1455" i="13"/>
  <c r="AN1455" i="13" s="1"/>
  <c r="AM1456" i="13"/>
  <c r="AN1456" i="13" s="1"/>
  <c r="AM1457" i="13"/>
  <c r="AN1457" i="13" s="1"/>
  <c r="AM1458" i="13"/>
  <c r="AN1458" i="13" s="1"/>
  <c r="AM1459" i="13"/>
  <c r="AN1459" i="13" s="1"/>
  <c r="AM1460" i="13"/>
  <c r="AN1460" i="13" s="1"/>
  <c r="AM1461" i="13"/>
  <c r="AN1461" i="13" s="1"/>
  <c r="AM1462" i="13"/>
  <c r="AN1462" i="13" s="1"/>
  <c r="AM1463" i="13"/>
  <c r="AN1463" i="13" s="1"/>
  <c r="AM1464" i="13"/>
  <c r="AN1464" i="13" s="1"/>
  <c r="AM1465" i="13"/>
  <c r="AN1465" i="13" s="1"/>
  <c r="AM1466" i="13"/>
  <c r="AN1466" i="13" s="1"/>
  <c r="AM1467" i="13"/>
  <c r="AN1467" i="13" s="1"/>
  <c r="AM1468" i="13"/>
  <c r="AN1468" i="13" s="1"/>
  <c r="AM1469" i="13"/>
  <c r="AN1469" i="13" s="1"/>
  <c r="AM1470" i="13"/>
  <c r="AN1470" i="13" s="1"/>
  <c r="AM1471" i="13"/>
  <c r="AN1471" i="13" s="1"/>
  <c r="AM1472" i="13"/>
  <c r="AN1472" i="13" s="1"/>
  <c r="AM1473" i="13"/>
  <c r="AN1473" i="13" s="1"/>
  <c r="AM1474" i="13"/>
  <c r="AN1474" i="13" s="1"/>
  <c r="AM1475" i="13"/>
  <c r="AN1475" i="13" s="1"/>
  <c r="AM1476" i="13"/>
  <c r="AN1476" i="13" s="1"/>
  <c r="AM1477" i="13"/>
  <c r="AN1477" i="13" s="1"/>
  <c r="AM1478" i="13"/>
  <c r="AN1478" i="13" s="1"/>
  <c r="AM1479" i="13"/>
  <c r="AN1479" i="13" s="1"/>
  <c r="AM1480" i="13"/>
  <c r="AN1480" i="13" s="1"/>
  <c r="AM1481" i="13"/>
  <c r="AN1481" i="13" s="1"/>
  <c r="AM1482" i="13"/>
  <c r="AN1482" i="13" s="1"/>
  <c r="AM1483" i="13"/>
  <c r="AN1483" i="13" s="1"/>
  <c r="AM1484" i="13"/>
  <c r="AN1484" i="13" s="1"/>
  <c r="AM1485" i="13"/>
  <c r="AN1485" i="13" s="1"/>
  <c r="AM1486" i="13"/>
  <c r="AN1486" i="13" s="1"/>
  <c r="AM1487" i="13"/>
  <c r="AN1487" i="13" s="1"/>
  <c r="AM1488" i="13"/>
  <c r="AN1488" i="13" s="1"/>
  <c r="AM1489" i="13"/>
  <c r="AN1489" i="13" s="1"/>
  <c r="AM1490" i="13"/>
  <c r="AN1490" i="13" s="1"/>
  <c r="AM1491" i="13"/>
  <c r="AN1491" i="13" s="1"/>
  <c r="AM1492" i="13"/>
  <c r="AN1492" i="13" s="1"/>
  <c r="AM1493" i="13"/>
  <c r="AN1493" i="13" s="1"/>
  <c r="AM1494" i="13"/>
  <c r="AN1494" i="13" s="1"/>
  <c r="AM1495" i="13"/>
  <c r="AN1495" i="13" s="1"/>
  <c r="AM1496" i="13"/>
  <c r="AN1496" i="13" s="1"/>
  <c r="AM1497" i="13"/>
  <c r="AN1497" i="13" s="1"/>
  <c r="AM1498" i="13"/>
  <c r="AN1498" i="13" s="1"/>
  <c r="AM1499" i="13"/>
  <c r="AN1499" i="13" s="1"/>
  <c r="AM1500" i="13"/>
  <c r="AN1500" i="13" s="1"/>
  <c r="AM1501" i="13"/>
  <c r="AN1501" i="13" s="1"/>
  <c r="AM1502" i="13"/>
  <c r="AN1502" i="13" s="1"/>
  <c r="AM1503" i="13"/>
  <c r="AN1503" i="13" s="1"/>
  <c r="AM1504" i="13"/>
  <c r="AN1504" i="13" s="1"/>
  <c r="AM1505" i="13"/>
  <c r="AN1505" i="13" s="1"/>
  <c r="AM1506" i="13"/>
  <c r="AN1506" i="13" s="1"/>
  <c r="AM1507" i="13"/>
  <c r="AN1507" i="13" s="1"/>
  <c r="AM1508" i="13"/>
  <c r="AN1508" i="13" s="1"/>
  <c r="AM1509" i="13"/>
  <c r="AN1509" i="13" s="1"/>
  <c r="AM1510" i="13"/>
  <c r="AN1510" i="13" s="1"/>
  <c r="AM1511" i="13"/>
  <c r="AN1511" i="13" s="1"/>
  <c r="AM1512" i="13"/>
  <c r="AN1512" i="13" s="1"/>
  <c r="AM1513" i="13"/>
  <c r="AN1513" i="13" s="1"/>
  <c r="AM1514" i="13"/>
  <c r="AN1514" i="13" s="1"/>
  <c r="AM1515" i="13"/>
  <c r="AN1515" i="13" s="1"/>
  <c r="AM1516" i="13"/>
  <c r="AN1516" i="13" s="1"/>
  <c r="AM1517" i="13"/>
  <c r="AN1517" i="13" s="1"/>
  <c r="AM1518" i="13"/>
  <c r="AN1518" i="13" s="1"/>
  <c r="AM1519" i="13"/>
  <c r="AN1519" i="13" s="1"/>
  <c r="AM1520" i="13"/>
  <c r="AN1520" i="13" s="1"/>
  <c r="AM1521" i="13"/>
  <c r="AN1521" i="13" s="1"/>
  <c r="AM1522" i="13"/>
  <c r="AN1522" i="13" s="1"/>
  <c r="AM1523" i="13"/>
  <c r="AN1523" i="13" s="1"/>
  <c r="AM1524" i="13"/>
  <c r="AN1524" i="13" s="1"/>
  <c r="AM1525" i="13"/>
  <c r="AN1525" i="13" s="1"/>
  <c r="AM1526" i="13"/>
  <c r="AN1526" i="13" s="1"/>
  <c r="AM1527" i="13"/>
  <c r="AN1527" i="13" s="1"/>
  <c r="AM1528" i="13"/>
  <c r="AN1528" i="13" s="1"/>
  <c r="AM1529" i="13"/>
  <c r="AN1529" i="13" s="1"/>
  <c r="AM1530" i="13"/>
  <c r="AN1530" i="13" s="1"/>
  <c r="AM1531" i="13"/>
  <c r="AN1531" i="13" s="1"/>
  <c r="AM1532" i="13"/>
  <c r="AN1532" i="13" s="1"/>
  <c r="AM1533" i="13"/>
  <c r="AN1533" i="13" s="1"/>
  <c r="AM1534" i="13"/>
  <c r="AN1534" i="13" s="1"/>
  <c r="AM1535" i="13"/>
  <c r="AN1535" i="13" s="1"/>
  <c r="AM1536" i="13"/>
  <c r="AN1536" i="13" s="1"/>
  <c r="AM1537" i="13"/>
  <c r="AN1537" i="13" s="1"/>
  <c r="AM1538" i="13"/>
  <c r="AN1538" i="13" s="1"/>
  <c r="AM1539" i="13"/>
  <c r="AN1539" i="13" s="1"/>
  <c r="AM1540" i="13"/>
  <c r="AN1540" i="13" s="1"/>
  <c r="AM1541" i="13"/>
  <c r="AN1541" i="13" s="1"/>
  <c r="AM1542" i="13"/>
  <c r="AN1542" i="13" s="1"/>
  <c r="AM1543" i="13"/>
  <c r="AN1543" i="13" s="1"/>
  <c r="AM1544" i="13"/>
  <c r="AN1544" i="13" s="1"/>
  <c r="AM1545" i="13"/>
  <c r="AN1545" i="13" s="1"/>
  <c r="AM1546" i="13"/>
  <c r="AN1546" i="13" s="1"/>
  <c r="AM1547" i="13"/>
  <c r="AN1547" i="13" s="1"/>
  <c r="AM1548" i="13"/>
  <c r="AN1548" i="13" s="1"/>
  <c r="AM1549" i="13"/>
  <c r="AN1549" i="13" s="1"/>
  <c r="AM1550" i="13"/>
  <c r="AN1550" i="13" s="1"/>
  <c r="AM1551" i="13"/>
  <c r="AN1551" i="13" s="1"/>
  <c r="AM1552" i="13"/>
  <c r="AN1552" i="13" s="1"/>
  <c r="AM1553" i="13"/>
  <c r="AN1553" i="13" s="1"/>
  <c r="AM1554" i="13"/>
  <c r="AN1554" i="13" s="1"/>
  <c r="AM1555" i="13"/>
  <c r="AN1555" i="13" s="1"/>
  <c r="AM1556" i="13"/>
  <c r="AN1556" i="13" s="1"/>
  <c r="AM1557" i="13"/>
  <c r="AN1557" i="13" s="1"/>
  <c r="AM1558" i="13"/>
  <c r="AN1558" i="13" s="1"/>
  <c r="AM1559" i="13"/>
  <c r="AN1559" i="13" s="1"/>
  <c r="AM1560" i="13"/>
  <c r="AN1560" i="13" s="1"/>
  <c r="AM1561" i="13"/>
  <c r="AN1561" i="13" s="1"/>
  <c r="AM1562" i="13"/>
  <c r="AN1562" i="13" s="1"/>
  <c r="AM1563" i="13"/>
  <c r="AN1563" i="13" s="1"/>
  <c r="AM1564" i="13"/>
  <c r="AN1564" i="13" s="1"/>
  <c r="AM1565" i="13"/>
  <c r="AN1565" i="13" s="1"/>
  <c r="AM1566" i="13"/>
  <c r="AN1566" i="13" s="1"/>
  <c r="AM1567" i="13"/>
  <c r="AN1567" i="13" s="1"/>
  <c r="AM1568" i="13"/>
  <c r="AN1568" i="13" s="1"/>
  <c r="AM1569" i="13"/>
  <c r="AN1569" i="13" s="1"/>
  <c r="AM1570" i="13"/>
  <c r="AN1570" i="13" s="1"/>
  <c r="AM1571" i="13"/>
  <c r="AN1571" i="13" s="1"/>
  <c r="AM1572" i="13"/>
  <c r="AN1572" i="13" s="1"/>
  <c r="AM1573" i="13"/>
  <c r="AN1573" i="13" s="1"/>
  <c r="AM1574" i="13"/>
  <c r="AN1574" i="13" s="1"/>
  <c r="AM1575" i="13"/>
  <c r="AN1575" i="13" s="1"/>
  <c r="AM1576" i="13"/>
  <c r="AN1576" i="13" s="1"/>
  <c r="AM1577" i="13"/>
  <c r="AN1577" i="13" s="1"/>
  <c r="AM1578" i="13"/>
  <c r="AN1578" i="13" s="1"/>
  <c r="AM1579" i="13"/>
  <c r="AN1579" i="13" s="1"/>
  <c r="AM1580" i="13"/>
  <c r="AN1580" i="13" s="1"/>
  <c r="AM1581" i="13"/>
  <c r="AN1581" i="13" s="1"/>
  <c r="AM1582" i="13"/>
  <c r="AN1582" i="13" s="1"/>
  <c r="AM1583" i="13"/>
  <c r="AN1583" i="13" s="1"/>
  <c r="AM1584" i="13"/>
  <c r="AN1584" i="13" s="1"/>
  <c r="AM1585" i="13"/>
  <c r="AN1585" i="13" s="1"/>
  <c r="AM1586" i="13"/>
  <c r="AN1586" i="13" s="1"/>
  <c r="AM1587" i="13"/>
  <c r="AN1587" i="13" s="1"/>
  <c r="AM1588" i="13"/>
  <c r="AN1588" i="13" s="1"/>
  <c r="AM1589" i="13"/>
  <c r="AN1589" i="13" s="1"/>
  <c r="AM1590" i="13"/>
  <c r="AN1590" i="13" s="1"/>
  <c r="AM1591" i="13"/>
  <c r="AN1591" i="13" s="1"/>
  <c r="AM1592" i="13"/>
  <c r="AN1592" i="13" s="1"/>
  <c r="AM1593" i="13"/>
  <c r="AN1593" i="13" s="1"/>
  <c r="AM1594" i="13"/>
  <c r="AN1594" i="13" s="1"/>
  <c r="AM1595" i="13"/>
  <c r="AN1595" i="13" s="1"/>
  <c r="AM1596" i="13"/>
  <c r="AN1596" i="13" s="1"/>
  <c r="AM1597" i="13"/>
  <c r="AN1597" i="13" s="1"/>
  <c r="AM1598" i="13"/>
  <c r="AN1598" i="13" s="1"/>
  <c r="AM1599" i="13"/>
  <c r="AN1599" i="13" s="1"/>
  <c r="AM1600" i="13"/>
  <c r="AN1600" i="13" s="1"/>
  <c r="AM1601" i="13"/>
  <c r="AN1601" i="13" s="1"/>
  <c r="AM1602" i="13"/>
  <c r="AN1602" i="13" s="1"/>
  <c r="AM1603" i="13"/>
  <c r="AN1603" i="13" s="1"/>
  <c r="AM1604" i="13"/>
  <c r="AN1604" i="13" s="1"/>
  <c r="AM1605" i="13"/>
  <c r="AN1605" i="13" s="1"/>
  <c r="AM1606" i="13"/>
  <c r="AN1606" i="13" s="1"/>
  <c r="AM1607" i="13"/>
  <c r="AN1607" i="13" s="1"/>
  <c r="AM1608" i="13"/>
  <c r="AN1608" i="13" s="1"/>
  <c r="AM1609" i="13"/>
  <c r="AN1609" i="13" s="1"/>
  <c r="AM1610" i="13"/>
  <c r="AN1610" i="13" s="1"/>
  <c r="AM1611" i="13"/>
  <c r="AN1611" i="13" s="1"/>
  <c r="AM1612" i="13"/>
  <c r="AN1612" i="13" s="1"/>
  <c r="AM1613" i="13"/>
  <c r="AN1613" i="13" s="1"/>
  <c r="AM1614" i="13"/>
  <c r="AN1614" i="13" s="1"/>
  <c r="AM1615" i="13"/>
  <c r="AN1615" i="13" s="1"/>
  <c r="AM1616" i="13"/>
  <c r="AN1616" i="13" s="1"/>
  <c r="AM1617" i="13"/>
  <c r="AN1617" i="13" s="1"/>
  <c r="AM1618" i="13"/>
  <c r="AN1618" i="13" s="1"/>
  <c r="AM1619" i="13"/>
  <c r="AN1619" i="13" s="1"/>
  <c r="AM1620" i="13"/>
  <c r="AN1620" i="13" s="1"/>
  <c r="AM1621" i="13"/>
  <c r="AN1621" i="13" s="1"/>
  <c r="AM1622" i="13"/>
  <c r="AN1622" i="13" s="1"/>
  <c r="AM1623" i="13"/>
  <c r="AN1623" i="13" s="1"/>
  <c r="AM1624" i="13"/>
  <c r="AN1624" i="13" s="1"/>
  <c r="AM1625" i="13"/>
  <c r="AN1625" i="13" s="1"/>
  <c r="AM1626" i="13"/>
  <c r="AN1626" i="13" s="1"/>
  <c r="AM1627" i="13"/>
  <c r="AN1627" i="13" s="1"/>
  <c r="AM1628" i="13"/>
  <c r="AN1628" i="13" s="1"/>
  <c r="AM1629" i="13"/>
  <c r="AN1629" i="13" s="1"/>
  <c r="AM1630" i="13"/>
  <c r="AN1630" i="13" s="1"/>
  <c r="AM1631" i="13"/>
  <c r="AN1631" i="13" s="1"/>
  <c r="AM1632" i="13"/>
  <c r="AN1632" i="13" s="1"/>
  <c r="AM1633" i="13"/>
  <c r="AN1633" i="13" s="1"/>
  <c r="AM1634" i="13"/>
  <c r="AN1634" i="13" s="1"/>
  <c r="AM1635" i="13"/>
  <c r="AN1635" i="13" s="1"/>
  <c r="AM1636" i="13"/>
  <c r="AN1636" i="13" s="1"/>
  <c r="AM1637" i="13"/>
  <c r="AN1637" i="13" s="1"/>
  <c r="AM1638" i="13"/>
  <c r="AN1638" i="13" s="1"/>
  <c r="AM1639" i="13"/>
  <c r="AN1639" i="13" s="1"/>
  <c r="AM1640" i="13"/>
  <c r="AN1640" i="13" s="1"/>
  <c r="AM1641" i="13"/>
  <c r="AN1641" i="13" s="1"/>
  <c r="AM1642" i="13"/>
  <c r="AN1642" i="13" s="1"/>
  <c r="AM1643" i="13"/>
  <c r="AN1643" i="13" s="1"/>
  <c r="AM1644" i="13"/>
  <c r="AN1644" i="13" s="1"/>
  <c r="AM1645" i="13"/>
  <c r="AN1645" i="13" s="1"/>
  <c r="AM1646" i="13"/>
  <c r="AN1646" i="13" s="1"/>
  <c r="AM1647" i="13"/>
  <c r="AN1647" i="13" s="1"/>
  <c r="AM1648" i="13"/>
  <c r="AN1648" i="13" s="1"/>
  <c r="AM1649" i="13"/>
  <c r="AN1649" i="13" s="1"/>
  <c r="AM1650" i="13"/>
  <c r="AN1650" i="13" s="1"/>
  <c r="AM1651" i="13"/>
  <c r="AN1651" i="13" s="1"/>
  <c r="AM1652" i="13"/>
  <c r="AN1652" i="13" s="1"/>
  <c r="AM1653" i="13"/>
  <c r="AN1653" i="13" s="1"/>
  <c r="AM1654" i="13"/>
  <c r="AN1654" i="13" s="1"/>
  <c r="AM1655" i="13"/>
  <c r="AN1655" i="13" s="1"/>
  <c r="AM1656" i="13"/>
  <c r="AN1656" i="13" s="1"/>
  <c r="AM1657" i="13"/>
  <c r="AN1657" i="13" s="1"/>
  <c r="AM1658" i="13"/>
  <c r="AN1658" i="13" s="1"/>
  <c r="AM1659" i="13"/>
  <c r="AN1659" i="13" s="1"/>
  <c r="AM1660" i="13"/>
  <c r="AN1660" i="13" s="1"/>
  <c r="AM1661" i="13"/>
  <c r="AN1661" i="13" s="1"/>
  <c r="AM1662" i="13"/>
  <c r="AN1662" i="13" s="1"/>
  <c r="AM1663" i="13"/>
  <c r="AN1663" i="13" s="1"/>
  <c r="AM1664" i="13"/>
  <c r="AN1664" i="13" s="1"/>
  <c r="AM1665" i="13"/>
  <c r="AN1665" i="13" s="1"/>
  <c r="AM1666" i="13"/>
  <c r="AN1666" i="13" s="1"/>
  <c r="AM1667" i="13"/>
  <c r="AN1667" i="13" s="1"/>
  <c r="AM1668" i="13"/>
  <c r="AN1668" i="13" s="1"/>
  <c r="AM1669" i="13"/>
  <c r="AN1669" i="13" s="1"/>
  <c r="AM1670" i="13"/>
  <c r="AN1670" i="13" s="1"/>
  <c r="AM1671" i="13"/>
  <c r="AN1671" i="13" s="1"/>
  <c r="AM1672" i="13"/>
  <c r="AN1672" i="13" s="1"/>
  <c r="AM1673" i="13"/>
  <c r="AN1673" i="13" s="1"/>
  <c r="AM1674" i="13"/>
  <c r="AN1674" i="13" s="1"/>
  <c r="AM1675" i="13"/>
  <c r="AN1675" i="13" s="1"/>
  <c r="AM1676" i="13"/>
  <c r="AN1676" i="13" s="1"/>
  <c r="AM1677" i="13"/>
  <c r="AN1677" i="13" s="1"/>
  <c r="AM1678" i="13"/>
  <c r="AN1678" i="13" s="1"/>
  <c r="AM1679" i="13"/>
  <c r="AN1679" i="13" s="1"/>
  <c r="AM1680" i="13"/>
  <c r="AN1680" i="13" s="1"/>
  <c r="AM1681" i="13"/>
  <c r="AN1681" i="13" s="1"/>
  <c r="AM1682" i="13"/>
  <c r="AN1682" i="13" s="1"/>
  <c r="AM1683" i="13"/>
  <c r="AN1683" i="13" s="1"/>
  <c r="AM1684" i="13"/>
  <c r="AN1684" i="13" s="1"/>
  <c r="AM1685" i="13"/>
  <c r="AN1685" i="13" s="1"/>
  <c r="AM1686" i="13"/>
  <c r="AN1686" i="13" s="1"/>
  <c r="AM1687" i="13"/>
  <c r="AN1687" i="13" s="1"/>
  <c r="AM1688" i="13"/>
  <c r="AN1688" i="13" s="1"/>
  <c r="AM1689" i="13"/>
  <c r="AN1689" i="13" s="1"/>
  <c r="AM1690" i="13"/>
  <c r="AN1690" i="13" s="1"/>
  <c r="AM1691" i="13"/>
  <c r="AN1691" i="13" s="1"/>
  <c r="AM1692" i="13"/>
  <c r="AN1692" i="13" s="1"/>
  <c r="AM1693" i="13"/>
  <c r="AN1693" i="13" s="1"/>
  <c r="AM1694" i="13"/>
  <c r="AN1694" i="13" s="1"/>
  <c r="AM1695" i="13"/>
  <c r="AN1695" i="13" s="1"/>
  <c r="AM1696" i="13"/>
  <c r="AN1696" i="13" s="1"/>
  <c r="AM1697" i="13"/>
  <c r="AN1697" i="13" s="1"/>
  <c r="AM1698" i="13"/>
  <c r="AN1698" i="13" s="1"/>
  <c r="AM1699" i="13"/>
  <c r="AN1699" i="13" s="1"/>
  <c r="AM1700" i="13"/>
  <c r="AN1700" i="13" s="1"/>
  <c r="AM1701" i="13"/>
  <c r="AN1701" i="13" s="1"/>
  <c r="AM1702" i="13"/>
  <c r="AN1702" i="13" s="1"/>
  <c r="AM1703" i="13"/>
  <c r="AN1703" i="13" s="1"/>
  <c r="AM1704" i="13"/>
  <c r="AN1704" i="13" s="1"/>
  <c r="AM1705" i="13"/>
  <c r="AN1705" i="13" s="1"/>
  <c r="AM1706" i="13"/>
  <c r="AN1706" i="13" s="1"/>
  <c r="AM1707" i="13"/>
  <c r="AN1707" i="13" s="1"/>
  <c r="AM1708" i="13"/>
  <c r="AN1708" i="13" s="1"/>
  <c r="AM1709" i="13"/>
  <c r="AN1709" i="13" s="1"/>
  <c r="AM1710" i="13"/>
  <c r="AN1710" i="13" s="1"/>
  <c r="AM1711" i="13"/>
  <c r="AN1711" i="13" s="1"/>
  <c r="AM1712" i="13"/>
  <c r="AN1712" i="13" s="1"/>
  <c r="AM1713" i="13"/>
  <c r="AN1713" i="13" s="1"/>
  <c r="AM1714" i="13"/>
  <c r="AN1714" i="13" s="1"/>
  <c r="AM1715" i="13"/>
  <c r="AN1715" i="13" s="1"/>
  <c r="AM1716" i="13"/>
  <c r="AN1716" i="13" s="1"/>
  <c r="AM1717" i="13"/>
  <c r="AN1717" i="13" s="1"/>
  <c r="AM1718" i="13"/>
  <c r="AN1718" i="13" s="1"/>
  <c r="AM1719" i="13"/>
  <c r="AN1719" i="13" s="1"/>
  <c r="AM1720" i="13"/>
  <c r="AN1720" i="13" s="1"/>
  <c r="AM1721" i="13"/>
  <c r="AN1721" i="13" s="1"/>
  <c r="AM1722" i="13"/>
  <c r="AN1722" i="13" s="1"/>
  <c r="AM1723" i="13"/>
  <c r="AN1723" i="13" s="1"/>
  <c r="AM1724" i="13"/>
  <c r="AN1724" i="13" s="1"/>
  <c r="AM1725" i="13"/>
  <c r="AN1725" i="13" s="1"/>
  <c r="AM1726" i="13"/>
  <c r="AN1726" i="13" s="1"/>
  <c r="AM1727" i="13"/>
  <c r="AN1727" i="13" s="1"/>
  <c r="AM1728" i="13"/>
  <c r="AN1728" i="13" s="1"/>
  <c r="AM1729" i="13"/>
  <c r="AN1729" i="13" s="1"/>
  <c r="AM1730" i="13"/>
  <c r="AN1730" i="13" s="1"/>
  <c r="AM1731" i="13"/>
  <c r="AN1731" i="13" s="1"/>
  <c r="AM1732" i="13"/>
  <c r="AN1732" i="13" s="1"/>
  <c r="AM1733" i="13"/>
  <c r="AN1733" i="13" s="1"/>
  <c r="AM1734" i="13"/>
  <c r="AN1734" i="13" s="1"/>
  <c r="AM1735" i="13"/>
  <c r="AN1735" i="13" s="1"/>
  <c r="AM1736" i="13"/>
  <c r="AN1736" i="13" s="1"/>
  <c r="AM1737" i="13"/>
  <c r="AN1737" i="13" s="1"/>
  <c r="AM1738" i="13"/>
  <c r="AN1738" i="13" s="1"/>
  <c r="AM1739" i="13"/>
  <c r="AN1739" i="13" s="1"/>
  <c r="AM1740" i="13"/>
  <c r="AN1740" i="13" s="1"/>
  <c r="AM1741" i="13"/>
  <c r="AN1741" i="13" s="1"/>
  <c r="AM1742" i="13"/>
  <c r="AN1742" i="13" s="1"/>
  <c r="AM1743" i="13"/>
  <c r="AN1743" i="13" s="1"/>
  <c r="AM1744" i="13"/>
  <c r="AN1744" i="13" s="1"/>
  <c r="AM1745" i="13"/>
  <c r="AN1745" i="13" s="1"/>
  <c r="AM1746" i="13"/>
  <c r="AN1746" i="13" s="1"/>
  <c r="AM1747" i="13"/>
  <c r="AN1747" i="13" s="1"/>
  <c r="AM1748" i="13"/>
  <c r="AN1748" i="13" s="1"/>
  <c r="AM1749" i="13"/>
  <c r="AN1749" i="13" s="1"/>
  <c r="AM1750" i="13"/>
  <c r="AN1750" i="13" s="1"/>
  <c r="AM1751" i="13"/>
  <c r="AN1751" i="13" s="1"/>
  <c r="AM1752" i="13"/>
  <c r="AN1752" i="13" s="1"/>
  <c r="AM1753" i="13"/>
  <c r="AN1753" i="13" s="1"/>
  <c r="AM1754" i="13"/>
  <c r="AN1754" i="13" s="1"/>
  <c r="AM1755" i="13"/>
  <c r="AN1755" i="13" s="1"/>
  <c r="AM1756" i="13"/>
  <c r="AN1756" i="13" s="1"/>
  <c r="AM1757" i="13"/>
  <c r="AN1757" i="13" s="1"/>
  <c r="AM1758" i="13"/>
  <c r="AN1758" i="13" s="1"/>
  <c r="AM1759" i="13"/>
  <c r="AN1759" i="13" s="1"/>
  <c r="AM1760" i="13"/>
  <c r="AN1760" i="13" s="1"/>
  <c r="AM1761" i="13"/>
  <c r="AN1761" i="13" s="1"/>
  <c r="AM1762" i="13"/>
  <c r="AN1762" i="13" s="1"/>
  <c r="AM1763" i="13"/>
  <c r="AN1763" i="13" s="1"/>
  <c r="AM1764" i="13"/>
  <c r="AN1764" i="13" s="1"/>
  <c r="AM1765" i="13"/>
  <c r="AN1765" i="13" s="1"/>
  <c r="AM1766" i="13"/>
  <c r="AN1766" i="13" s="1"/>
  <c r="AM1767" i="13"/>
  <c r="AN1767" i="13" s="1"/>
  <c r="AM1768" i="13"/>
  <c r="AN1768" i="13" s="1"/>
  <c r="AM1769" i="13"/>
  <c r="AN1769" i="13" s="1"/>
  <c r="AM1770" i="13"/>
  <c r="AN1770" i="13" s="1"/>
  <c r="AM1771" i="13"/>
  <c r="AN1771" i="13" s="1"/>
  <c r="AM1772" i="13"/>
  <c r="AN1772" i="13" s="1"/>
  <c r="AM1773" i="13"/>
  <c r="AN1773" i="13" s="1"/>
  <c r="AM1774" i="13"/>
  <c r="AN1774" i="13" s="1"/>
  <c r="AM1775" i="13"/>
  <c r="AN1775" i="13" s="1"/>
  <c r="AM1776" i="13"/>
  <c r="AN1776" i="13" s="1"/>
  <c r="AM1777" i="13"/>
  <c r="AN1777" i="13" s="1"/>
  <c r="AM1778" i="13"/>
  <c r="AN1778" i="13" s="1"/>
  <c r="AM1779" i="13"/>
  <c r="AN1779" i="13" s="1"/>
  <c r="AM1780" i="13"/>
  <c r="AN1780" i="13" s="1"/>
  <c r="AM1781" i="13"/>
  <c r="AN1781" i="13" s="1"/>
  <c r="AM1782" i="13"/>
  <c r="AN1782" i="13" s="1"/>
  <c r="AM1783" i="13"/>
  <c r="AN1783" i="13" s="1"/>
  <c r="AM1784" i="13"/>
  <c r="AN1784" i="13" s="1"/>
  <c r="AM1785" i="13"/>
  <c r="AN1785" i="13" s="1"/>
  <c r="AM1786" i="13"/>
  <c r="AN1786" i="13" s="1"/>
  <c r="AM1787" i="13"/>
  <c r="AN1787" i="13" s="1"/>
  <c r="AM1788" i="13"/>
  <c r="AN1788" i="13" s="1"/>
  <c r="AM1789" i="13"/>
  <c r="AN1789" i="13" s="1"/>
  <c r="AM1790" i="13"/>
  <c r="AN1790" i="13" s="1"/>
  <c r="AM1791" i="13"/>
  <c r="AN1791" i="13" s="1"/>
  <c r="AM1792" i="13"/>
  <c r="AN1792" i="13" s="1"/>
  <c r="AM1793" i="13"/>
  <c r="AN1793" i="13" s="1"/>
  <c r="AM1794" i="13"/>
  <c r="AN1794" i="13" s="1"/>
  <c r="AM1795" i="13"/>
  <c r="AN1795" i="13" s="1"/>
  <c r="AM1796" i="13"/>
  <c r="AN1796" i="13" s="1"/>
  <c r="AM1797" i="13"/>
  <c r="AN1797" i="13" s="1"/>
  <c r="AM1798" i="13"/>
  <c r="AN1798" i="13" s="1"/>
  <c r="AM1799" i="13"/>
  <c r="AN1799" i="13" s="1"/>
  <c r="AM1800" i="13"/>
  <c r="AN1800" i="13" s="1"/>
  <c r="AM1801" i="13"/>
  <c r="AN1801" i="13" s="1"/>
  <c r="AM1802" i="13"/>
  <c r="AN1802" i="13" s="1"/>
  <c r="AM1803" i="13"/>
  <c r="AN1803" i="13" s="1"/>
  <c r="AM1804" i="13"/>
  <c r="AN1804" i="13" s="1"/>
  <c r="AM1805" i="13"/>
  <c r="AN1805" i="13" s="1"/>
  <c r="AM1806" i="13"/>
  <c r="AN1806" i="13" s="1"/>
  <c r="AM1807" i="13"/>
  <c r="AN1807" i="13" s="1"/>
  <c r="AM1808" i="13"/>
  <c r="AN1808" i="13" s="1"/>
  <c r="AM1809" i="13"/>
  <c r="AN1809" i="13" s="1"/>
  <c r="AM1810" i="13"/>
  <c r="AN1810" i="13" s="1"/>
  <c r="AM1811" i="13"/>
  <c r="AN1811" i="13" s="1"/>
  <c r="AM1812" i="13"/>
  <c r="AN1812" i="13" s="1"/>
  <c r="AM1813" i="13"/>
  <c r="AN1813" i="13" s="1"/>
  <c r="AM1814" i="13"/>
  <c r="AN1814" i="13" s="1"/>
  <c r="AM1815" i="13"/>
  <c r="AN1815" i="13" s="1"/>
  <c r="AM1816" i="13"/>
  <c r="AN1816" i="13" s="1"/>
  <c r="AM1817" i="13"/>
  <c r="AN1817" i="13" s="1"/>
  <c r="AM1818" i="13"/>
  <c r="AN1818" i="13" s="1"/>
  <c r="AM1819" i="13"/>
  <c r="AN1819" i="13" s="1"/>
  <c r="AM1820" i="13"/>
  <c r="AN1820" i="13" s="1"/>
  <c r="AM1821" i="13"/>
  <c r="AN1821" i="13" s="1"/>
  <c r="AM1822" i="13"/>
  <c r="AN1822" i="13" s="1"/>
  <c r="AM1823" i="13"/>
  <c r="AN1823" i="13" s="1"/>
  <c r="AM1824" i="13"/>
  <c r="AN1824" i="13" s="1"/>
  <c r="AM1825" i="13"/>
  <c r="AN1825" i="13" s="1"/>
  <c r="AM1826" i="13"/>
  <c r="AN1826" i="13" s="1"/>
  <c r="AM1827" i="13"/>
  <c r="AN1827" i="13" s="1"/>
  <c r="AM1828" i="13"/>
  <c r="AN1828" i="13" s="1"/>
  <c r="AM1829" i="13"/>
  <c r="AN1829" i="13" s="1"/>
  <c r="AM1830" i="13"/>
  <c r="AN1830" i="13" s="1"/>
  <c r="AM1831" i="13"/>
  <c r="AN1831" i="13" s="1"/>
  <c r="AM1832" i="13"/>
  <c r="AN1832" i="13" s="1"/>
  <c r="AM1833" i="13"/>
  <c r="AN1833" i="13" s="1"/>
  <c r="AM1834" i="13"/>
  <c r="AN1834" i="13" s="1"/>
  <c r="AM1835" i="13"/>
  <c r="AN1835" i="13" s="1"/>
  <c r="AM1836" i="13"/>
  <c r="AN1836" i="13" s="1"/>
  <c r="AM1837" i="13"/>
  <c r="AN1837" i="13" s="1"/>
  <c r="AM1838" i="13"/>
  <c r="AN1838" i="13" s="1"/>
  <c r="AM1839" i="13"/>
  <c r="AN1839" i="13" s="1"/>
  <c r="AM1840" i="13"/>
  <c r="AN1840" i="13" s="1"/>
  <c r="AM1841" i="13"/>
  <c r="AN1841" i="13" s="1"/>
  <c r="AM1842" i="13"/>
  <c r="AN1842" i="13" s="1"/>
  <c r="AM1843" i="13"/>
  <c r="AN1843" i="13" s="1"/>
  <c r="AM1844" i="13"/>
  <c r="AN1844" i="13" s="1"/>
  <c r="AM1845" i="13"/>
  <c r="AN1845" i="13" s="1"/>
  <c r="AM1846" i="13"/>
  <c r="AN1846" i="13" s="1"/>
  <c r="AM1847" i="13"/>
  <c r="AN1847" i="13" s="1"/>
  <c r="AM1848" i="13"/>
  <c r="AN1848" i="13" s="1"/>
  <c r="AM1849" i="13"/>
  <c r="AN1849" i="13" s="1"/>
  <c r="AM1850" i="13"/>
  <c r="AN1850" i="13" s="1"/>
  <c r="AM1851" i="13"/>
  <c r="AN1851" i="13" s="1"/>
  <c r="AM1852" i="13"/>
  <c r="AN1852" i="13" s="1"/>
  <c r="AM1853" i="13"/>
  <c r="AN1853" i="13" s="1"/>
  <c r="AM1854" i="13"/>
  <c r="AN1854" i="13" s="1"/>
  <c r="AM1855" i="13"/>
  <c r="AN1855" i="13" s="1"/>
  <c r="AM1856" i="13"/>
  <c r="AN1856" i="13" s="1"/>
  <c r="AM1857" i="13"/>
  <c r="AN1857" i="13" s="1"/>
  <c r="AM1858" i="13"/>
  <c r="AN1858" i="13" s="1"/>
  <c r="AM1859" i="13"/>
  <c r="AN1859" i="13" s="1"/>
  <c r="AM1860" i="13"/>
  <c r="AN1860" i="13" s="1"/>
  <c r="AM1861" i="13"/>
  <c r="AN1861" i="13" s="1"/>
  <c r="AM1862" i="13"/>
  <c r="AN1862" i="13" s="1"/>
  <c r="AM1863" i="13"/>
  <c r="AN1863" i="13" s="1"/>
  <c r="AM1864" i="13"/>
  <c r="AN1864" i="13" s="1"/>
  <c r="AM1865" i="13"/>
  <c r="AN1865" i="13" s="1"/>
  <c r="AM1866" i="13"/>
  <c r="AN1866" i="13" s="1"/>
  <c r="AM1867" i="13"/>
  <c r="AN1867" i="13" s="1"/>
  <c r="AM1868" i="13"/>
  <c r="AN1868" i="13" s="1"/>
  <c r="AM1869" i="13"/>
  <c r="AN1869" i="13" s="1"/>
  <c r="AM1870" i="13"/>
  <c r="AN1870" i="13" s="1"/>
  <c r="AM1871" i="13"/>
  <c r="AN1871" i="13" s="1"/>
  <c r="AM1872" i="13"/>
  <c r="AN1872" i="13" s="1"/>
  <c r="AM1873" i="13"/>
  <c r="AN1873" i="13" s="1"/>
  <c r="AM1874" i="13"/>
  <c r="AN1874" i="13" s="1"/>
  <c r="AM1875" i="13"/>
  <c r="AN1875" i="13" s="1"/>
  <c r="AM1876" i="13"/>
  <c r="AN1876" i="13" s="1"/>
  <c r="AM1877" i="13"/>
  <c r="AN1877" i="13" s="1"/>
  <c r="AM1878" i="13"/>
  <c r="AN1878" i="13" s="1"/>
  <c r="AM1879" i="13"/>
  <c r="AN1879" i="13" s="1"/>
  <c r="AM1880" i="13"/>
  <c r="AN1880" i="13" s="1"/>
  <c r="AM1881" i="13"/>
  <c r="AN1881" i="13" s="1"/>
  <c r="AM1882" i="13"/>
  <c r="AN1882" i="13" s="1"/>
  <c r="AM1883" i="13"/>
  <c r="AN1883" i="13" s="1"/>
  <c r="AM1884" i="13"/>
  <c r="AN1884" i="13" s="1"/>
  <c r="AM1885" i="13"/>
  <c r="AN1885" i="13" s="1"/>
  <c r="AM1886" i="13"/>
  <c r="AN1886" i="13" s="1"/>
  <c r="AM1887" i="13"/>
  <c r="AN1887" i="13" s="1"/>
  <c r="AM1888" i="13"/>
  <c r="AN1888" i="13" s="1"/>
  <c r="AM1889" i="13"/>
  <c r="AN1889" i="13" s="1"/>
  <c r="AM1890" i="13"/>
  <c r="AN1890" i="13" s="1"/>
  <c r="AM1891" i="13"/>
  <c r="AN1891" i="13" s="1"/>
  <c r="AM1892" i="13"/>
  <c r="AN1892" i="13" s="1"/>
  <c r="AM1893" i="13"/>
  <c r="AN1893" i="13" s="1"/>
  <c r="AM1894" i="13"/>
  <c r="AN1894" i="13" s="1"/>
  <c r="AM1895" i="13"/>
  <c r="AN1895" i="13" s="1"/>
  <c r="AM1896" i="13"/>
  <c r="AN1896" i="13" s="1"/>
  <c r="AM1897" i="13"/>
  <c r="AN1897" i="13" s="1"/>
  <c r="AM1898" i="13"/>
  <c r="AN1898" i="13" s="1"/>
  <c r="AM1899" i="13"/>
  <c r="AN1899" i="13" s="1"/>
  <c r="AM1900" i="13"/>
  <c r="AN1900" i="13" s="1"/>
  <c r="AM1901" i="13"/>
  <c r="AN1901" i="13" s="1"/>
  <c r="AM1902" i="13"/>
  <c r="AN1902" i="13" s="1"/>
  <c r="AM1903" i="13"/>
  <c r="AN1903" i="13" s="1"/>
  <c r="AM1904" i="13"/>
  <c r="AN1904" i="13" s="1"/>
  <c r="AM1905" i="13"/>
  <c r="AN1905" i="13" s="1"/>
  <c r="AM1906" i="13"/>
  <c r="AN1906" i="13" s="1"/>
  <c r="AM1907" i="13"/>
  <c r="AN1907" i="13" s="1"/>
  <c r="AM1908" i="13"/>
  <c r="AN1908" i="13" s="1"/>
  <c r="AM1909" i="13"/>
  <c r="AN1909" i="13" s="1"/>
  <c r="AM1910" i="13"/>
  <c r="AN1910" i="13" s="1"/>
  <c r="AM1911" i="13"/>
  <c r="AN1911" i="13" s="1"/>
  <c r="AM1912" i="13"/>
  <c r="AN1912" i="13" s="1"/>
  <c r="AM1913" i="13"/>
  <c r="AN1913" i="13" s="1"/>
  <c r="AM1914" i="13"/>
  <c r="AN1914" i="13" s="1"/>
  <c r="AM1915" i="13"/>
  <c r="AN1915" i="13" s="1"/>
  <c r="AM1916" i="13"/>
  <c r="AN1916" i="13" s="1"/>
  <c r="AM1917" i="13"/>
  <c r="AN1917" i="13" s="1"/>
  <c r="AM1918" i="13"/>
  <c r="AN1918" i="13" s="1"/>
  <c r="AM1919" i="13"/>
  <c r="AN1919" i="13" s="1"/>
  <c r="AM1920" i="13"/>
  <c r="AN1920" i="13" s="1"/>
  <c r="AM1921" i="13"/>
  <c r="AN1921" i="13" s="1"/>
  <c r="AM1922" i="13"/>
  <c r="AN1922" i="13" s="1"/>
  <c r="AM1923" i="13"/>
  <c r="AN1923" i="13" s="1"/>
  <c r="AM1924" i="13"/>
  <c r="AN1924" i="13" s="1"/>
  <c r="AM1925" i="13"/>
  <c r="AN1925" i="13" s="1"/>
  <c r="AM1926" i="13"/>
  <c r="AN1926" i="13" s="1"/>
  <c r="AM1927" i="13"/>
  <c r="AN1927" i="13" s="1"/>
  <c r="AM1928" i="13"/>
  <c r="AN1928" i="13" s="1"/>
  <c r="AM1929" i="13"/>
  <c r="AN1929" i="13" s="1"/>
  <c r="AM1930" i="13"/>
  <c r="AN1930" i="13" s="1"/>
  <c r="AM1931" i="13"/>
  <c r="AN1931" i="13" s="1"/>
  <c r="AM1932" i="13"/>
  <c r="AN1932" i="13" s="1"/>
  <c r="AM1933" i="13"/>
  <c r="AN1933" i="13" s="1"/>
  <c r="AM1934" i="13"/>
  <c r="AN1934" i="13" s="1"/>
  <c r="AM1935" i="13"/>
  <c r="AN1935" i="13" s="1"/>
  <c r="AM1936" i="13"/>
  <c r="AN1936" i="13" s="1"/>
  <c r="AM1937" i="13"/>
  <c r="AN1937" i="13" s="1"/>
  <c r="AM1938" i="13"/>
  <c r="AN1938" i="13" s="1"/>
  <c r="AM1939" i="13"/>
  <c r="AN1939" i="13" s="1"/>
  <c r="AM1940" i="13"/>
  <c r="AN1940" i="13" s="1"/>
  <c r="AM1941" i="13"/>
  <c r="AN1941" i="13" s="1"/>
  <c r="AM1942" i="13"/>
  <c r="AN1942" i="13" s="1"/>
  <c r="AM1943" i="13"/>
  <c r="AN1943" i="13" s="1"/>
  <c r="AM1944" i="13"/>
  <c r="AN1944" i="13" s="1"/>
  <c r="AM1945" i="13"/>
  <c r="AN1945" i="13" s="1"/>
  <c r="AM1946" i="13"/>
  <c r="AN1946" i="13" s="1"/>
  <c r="AM1947" i="13"/>
  <c r="AN1947" i="13" s="1"/>
  <c r="AM1948" i="13"/>
  <c r="AN1948" i="13" s="1"/>
  <c r="AM1949" i="13"/>
  <c r="AN1949" i="13" s="1"/>
  <c r="AM1950" i="13"/>
  <c r="AN1950" i="13" s="1"/>
  <c r="AM1951" i="13"/>
  <c r="AN1951" i="13" s="1"/>
  <c r="AM1952" i="13"/>
  <c r="AN1952" i="13" s="1"/>
  <c r="AM1953" i="13"/>
  <c r="AN1953" i="13" s="1"/>
  <c r="AM1954" i="13"/>
  <c r="AN1954" i="13" s="1"/>
  <c r="AM1955" i="13"/>
  <c r="AN1955" i="13" s="1"/>
  <c r="AM1956" i="13"/>
  <c r="AN1956" i="13" s="1"/>
  <c r="AM1957" i="13"/>
  <c r="AN1957" i="13" s="1"/>
  <c r="AM1958" i="13"/>
  <c r="AN1958" i="13" s="1"/>
  <c r="AM1959" i="13"/>
  <c r="AN1959" i="13" s="1"/>
  <c r="AM1960" i="13"/>
  <c r="AN1960" i="13" s="1"/>
  <c r="AM1961" i="13"/>
  <c r="AN1961" i="13" s="1"/>
  <c r="AM1962" i="13"/>
  <c r="AN1962" i="13" s="1"/>
  <c r="AM1963" i="13"/>
  <c r="AN1963" i="13" s="1"/>
  <c r="AM1964" i="13"/>
  <c r="AN1964" i="13" s="1"/>
  <c r="AM1965" i="13"/>
  <c r="AN1965" i="13" s="1"/>
  <c r="AM1966" i="13"/>
  <c r="AN1966" i="13" s="1"/>
  <c r="AM1967" i="13"/>
  <c r="AN1967" i="13" s="1"/>
  <c r="AM1968" i="13"/>
  <c r="AN1968" i="13" s="1"/>
  <c r="AM1969" i="13"/>
  <c r="AN1969" i="13" s="1"/>
  <c r="AM1970" i="13"/>
  <c r="AN1970" i="13" s="1"/>
  <c r="AM1971" i="13"/>
  <c r="AN1971" i="13" s="1"/>
  <c r="AM1972" i="13"/>
  <c r="AN1972" i="13" s="1"/>
  <c r="AM1973" i="13"/>
  <c r="AN1973" i="13" s="1"/>
  <c r="AM1974" i="13"/>
  <c r="AN1974" i="13" s="1"/>
  <c r="AM1975" i="13"/>
  <c r="AN1975" i="13" s="1"/>
  <c r="AM1976" i="13"/>
  <c r="AN1976" i="13" s="1"/>
  <c r="AM1977" i="13"/>
  <c r="AN1977" i="13" s="1"/>
  <c r="AM1978" i="13"/>
  <c r="AN1978" i="13" s="1"/>
  <c r="AM1979" i="13"/>
  <c r="AN1979" i="13" s="1"/>
  <c r="AM1980" i="13"/>
  <c r="AN1980" i="13" s="1"/>
  <c r="AM1981" i="13"/>
  <c r="AN1981" i="13" s="1"/>
  <c r="AM1982" i="13"/>
  <c r="AN1982" i="13" s="1"/>
  <c r="AM1983" i="13"/>
  <c r="AN1983" i="13" s="1"/>
  <c r="AM1984" i="13"/>
  <c r="AN1984" i="13" s="1"/>
  <c r="AM1985" i="13"/>
  <c r="AN1985" i="13" s="1"/>
  <c r="AM1986" i="13"/>
  <c r="AN1986" i="13" s="1"/>
  <c r="AM1987" i="13"/>
  <c r="AN1987" i="13" s="1"/>
  <c r="AM1988" i="13"/>
  <c r="AN1988" i="13" s="1"/>
  <c r="AM1989" i="13"/>
  <c r="AN1989" i="13" s="1"/>
  <c r="AM1990" i="13"/>
  <c r="AN1990" i="13" s="1"/>
  <c r="AM1991" i="13"/>
  <c r="AN1991" i="13" s="1"/>
  <c r="AM1992" i="13"/>
  <c r="AN1992" i="13" s="1"/>
  <c r="AM1993" i="13"/>
  <c r="AN1993" i="13" s="1"/>
  <c r="AM1994" i="13"/>
  <c r="AN1994" i="13" s="1"/>
  <c r="AM1995" i="13"/>
  <c r="AN1995" i="13" s="1"/>
  <c r="AM1996" i="13"/>
  <c r="AN1996" i="13" s="1"/>
  <c r="AM1997" i="13"/>
  <c r="AN1997" i="13" s="1"/>
  <c r="AM1998" i="13"/>
  <c r="AN1998" i="13" s="1"/>
  <c r="AM1999" i="13"/>
  <c r="AN1999" i="13" s="1"/>
  <c r="AM2000" i="13"/>
  <c r="AN2000" i="13" s="1"/>
  <c r="AM2001" i="13"/>
  <c r="AN2001" i="13" s="1"/>
  <c r="AM2002" i="13"/>
  <c r="AN2002" i="13" s="1"/>
  <c r="AM2003" i="13"/>
  <c r="AN2003" i="13" s="1"/>
  <c r="AM2004" i="13"/>
  <c r="AN2004" i="13" s="1"/>
  <c r="AM2005" i="13"/>
  <c r="AN2005" i="13" s="1"/>
  <c r="AM2006" i="13"/>
  <c r="AN2006" i="13" s="1"/>
  <c r="AM2007" i="13"/>
  <c r="AN2007" i="13" s="1"/>
  <c r="AM2008" i="13"/>
  <c r="AN2008" i="13" s="1"/>
  <c r="AM2009" i="13"/>
  <c r="AN2009" i="13" s="1"/>
  <c r="AM2010" i="13"/>
  <c r="AN2010" i="13" s="1"/>
  <c r="AM2011" i="13"/>
  <c r="AN2011" i="13" s="1"/>
  <c r="AM2012" i="13"/>
  <c r="AN2012" i="13" s="1"/>
  <c r="AM2013" i="13"/>
  <c r="AN2013" i="13" s="1"/>
  <c r="AM2014" i="13"/>
  <c r="AN2014" i="13" s="1"/>
  <c r="AM2015" i="13"/>
  <c r="AN2015" i="13" s="1"/>
  <c r="AM2016" i="13"/>
  <c r="AN2016" i="13" s="1"/>
  <c r="AM2017" i="13"/>
  <c r="AN2017" i="13" s="1"/>
  <c r="AM2018" i="13"/>
  <c r="AN2018" i="13" s="1"/>
  <c r="AM2019" i="13"/>
  <c r="AN2019" i="13" s="1"/>
  <c r="AM2020" i="13"/>
  <c r="AN2020" i="13" s="1"/>
  <c r="AM2021" i="13"/>
  <c r="AN2021" i="13" s="1"/>
  <c r="AM2022" i="13"/>
  <c r="AN2022" i="13" s="1"/>
  <c r="AM2023" i="13"/>
  <c r="AN2023" i="13" s="1"/>
  <c r="AM2024" i="13"/>
  <c r="AN2024" i="13" s="1"/>
  <c r="AM2025" i="13"/>
  <c r="AN2025" i="13" s="1"/>
  <c r="AM2026" i="13"/>
  <c r="AN2026" i="13" s="1"/>
  <c r="AM2027" i="13"/>
  <c r="AN2027" i="13" s="1"/>
  <c r="AM2028" i="13"/>
  <c r="AN2028" i="13" s="1"/>
  <c r="AM2029" i="13"/>
  <c r="AN2029" i="13" s="1"/>
  <c r="AM2030" i="13"/>
  <c r="AN2030" i="13" s="1"/>
  <c r="AM2031" i="13"/>
  <c r="AN2031" i="13" s="1"/>
  <c r="AM2032" i="13"/>
  <c r="AN2032" i="13" s="1"/>
  <c r="AM2033" i="13"/>
  <c r="AN2033" i="13" s="1"/>
  <c r="AM2034" i="13"/>
  <c r="AN2034" i="13" s="1"/>
  <c r="AM2035" i="13"/>
  <c r="AN2035" i="13" s="1"/>
  <c r="AM2036" i="13"/>
  <c r="AN2036" i="13" s="1"/>
  <c r="AM2037" i="13"/>
  <c r="AN2037" i="13" s="1"/>
  <c r="AM2038" i="13"/>
  <c r="AN2038" i="13" s="1"/>
  <c r="AM2039" i="13"/>
  <c r="AN2039" i="13" s="1"/>
  <c r="AM2040" i="13"/>
  <c r="AN2040" i="13" s="1"/>
  <c r="AM2041" i="13"/>
  <c r="AN2041" i="13" s="1"/>
  <c r="AM2042" i="13"/>
  <c r="AN2042" i="13" s="1"/>
  <c r="AM2043" i="13"/>
  <c r="AN2043" i="13" s="1"/>
  <c r="AM2044" i="13"/>
  <c r="AN2044" i="13" s="1"/>
  <c r="AM2045" i="13"/>
  <c r="AN2045" i="13" s="1"/>
  <c r="AM2046" i="13"/>
  <c r="AN2046" i="13" s="1"/>
  <c r="AM2047" i="13"/>
  <c r="AN2047" i="13" s="1"/>
  <c r="AM2048" i="13"/>
  <c r="AN2048" i="13" s="1"/>
  <c r="AM2049" i="13"/>
  <c r="AN2049" i="13" s="1"/>
  <c r="AM2050" i="13"/>
  <c r="AN2050" i="13" s="1"/>
  <c r="AM2051" i="13"/>
  <c r="AN2051" i="13" s="1"/>
  <c r="AM2052" i="13"/>
  <c r="AN2052" i="13" s="1"/>
  <c r="AM2053" i="13"/>
  <c r="AN2053" i="13" s="1"/>
  <c r="AM2054" i="13"/>
  <c r="AN2054" i="13" s="1"/>
  <c r="AM2055" i="13"/>
  <c r="AN2055" i="13" s="1"/>
  <c r="AM2056" i="13"/>
  <c r="AN2056" i="13" s="1"/>
  <c r="AM2057" i="13"/>
  <c r="AN2057" i="13" s="1"/>
  <c r="AM2058" i="13"/>
  <c r="AN2058" i="13" s="1"/>
  <c r="AM2059" i="13"/>
  <c r="AN2059" i="13" s="1"/>
  <c r="AM2060" i="13"/>
  <c r="AN2060" i="13" s="1"/>
  <c r="AM2061" i="13"/>
  <c r="AN2061" i="13" s="1"/>
  <c r="AM2062" i="13"/>
  <c r="AN2062" i="13" s="1"/>
  <c r="AM2063" i="13"/>
  <c r="AN2063" i="13" s="1"/>
  <c r="AM2064" i="13"/>
  <c r="AN2064" i="13" s="1"/>
  <c r="AM2065" i="13"/>
  <c r="AN2065" i="13" s="1"/>
  <c r="AM2066" i="13"/>
  <c r="AN2066" i="13" s="1"/>
  <c r="AM2067" i="13"/>
  <c r="AN2067" i="13" s="1"/>
  <c r="AM2068" i="13"/>
  <c r="AN2068" i="13" s="1"/>
  <c r="AM2069" i="13"/>
  <c r="AN2069" i="13" s="1"/>
  <c r="AM2070" i="13"/>
  <c r="AN2070" i="13" s="1"/>
  <c r="AM2071" i="13"/>
  <c r="AN2071" i="13" s="1"/>
  <c r="AM2072" i="13"/>
  <c r="AN2072" i="13" s="1"/>
  <c r="AM2073" i="13"/>
  <c r="AN2073" i="13" s="1"/>
  <c r="AM2074" i="13"/>
  <c r="AN2074" i="13" s="1"/>
  <c r="AM2075" i="13"/>
  <c r="AN2075" i="13" s="1"/>
  <c r="AM2076" i="13"/>
  <c r="AN2076" i="13" s="1"/>
  <c r="AM2077" i="13"/>
  <c r="AN2077" i="13" s="1"/>
  <c r="AM2078" i="13"/>
  <c r="AN2078" i="13" s="1"/>
  <c r="AM2079" i="13"/>
  <c r="AN2079" i="13" s="1"/>
  <c r="AM2080" i="13"/>
  <c r="AN2080" i="13" s="1"/>
  <c r="AM2081" i="13"/>
  <c r="AN2081" i="13" s="1"/>
  <c r="AM2082" i="13"/>
  <c r="AN2082" i="13" s="1"/>
  <c r="AM2083" i="13"/>
  <c r="AN2083" i="13" s="1"/>
  <c r="AM2084" i="13"/>
  <c r="AN2084" i="13" s="1"/>
  <c r="AM2085" i="13"/>
  <c r="AN2085" i="13" s="1"/>
  <c r="AM2086" i="13"/>
  <c r="AN2086" i="13" s="1"/>
  <c r="AM2087" i="13"/>
  <c r="AN2087" i="13" s="1"/>
  <c r="AM2088" i="13"/>
  <c r="AN2088" i="13" s="1"/>
  <c r="AM2089" i="13"/>
  <c r="AN2089" i="13" s="1"/>
  <c r="AM2090" i="13"/>
  <c r="AN2090" i="13" s="1"/>
  <c r="AM2091" i="13"/>
  <c r="AN2091" i="13" s="1"/>
  <c r="AM2092" i="13"/>
  <c r="AN2092" i="13" s="1"/>
  <c r="AM2093" i="13"/>
  <c r="AN2093" i="13" s="1"/>
  <c r="AM2094" i="13"/>
  <c r="AN2094" i="13" s="1"/>
  <c r="AM2095" i="13"/>
  <c r="AN2095" i="13" s="1"/>
  <c r="AM2096" i="13"/>
  <c r="AN2096" i="13" s="1"/>
  <c r="AM2097" i="13"/>
  <c r="AN2097" i="13" s="1"/>
  <c r="AM2098" i="13"/>
  <c r="AN2098" i="13" s="1"/>
  <c r="AM2099" i="13"/>
  <c r="AN2099" i="13" s="1"/>
  <c r="AM2100" i="13"/>
  <c r="AN2100" i="13" s="1"/>
  <c r="AM2101" i="13"/>
  <c r="AN2101" i="13" s="1"/>
  <c r="AM2102" i="13"/>
  <c r="AN2102" i="13" s="1"/>
  <c r="AM2103" i="13"/>
  <c r="AN2103" i="13" s="1"/>
  <c r="AM2104" i="13"/>
  <c r="AN2104" i="13" s="1"/>
  <c r="AM2105" i="13"/>
  <c r="AN2105" i="13" s="1"/>
  <c r="AM2106" i="13"/>
  <c r="AN2106" i="13" s="1"/>
  <c r="AM2107" i="13"/>
  <c r="AN2107" i="13" s="1"/>
  <c r="AM2108" i="13"/>
  <c r="AN2108" i="13" s="1"/>
  <c r="AM2109" i="13"/>
  <c r="AN2109" i="13" s="1"/>
  <c r="AM2110" i="13"/>
  <c r="AN2110" i="13" s="1"/>
  <c r="AM2111" i="13"/>
  <c r="AN2111" i="13" s="1"/>
  <c r="AM2112" i="13"/>
  <c r="AN2112" i="13" s="1"/>
  <c r="AM2113" i="13"/>
  <c r="AN2113" i="13" s="1"/>
  <c r="AM2114" i="13"/>
  <c r="AN2114" i="13" s="1"/>
  <c r="AM2115" i="13"/>
  <c r="AN2115" i="13" s="1"/>
  <c r="AM2116" i="13"/>
  <c r="AN2116" i="13" s="1"/>
  <c r="AM2117" i="13"/>
  <c r="AN2117" i="13" s="1"/>
  <c r="AM2118" i="13"/>
  <c r="AN2118" i="13" s="1"/>
  <c r="AM2119" i="13"/>
  <c r="AN2119" i="13" s="1"/>
  <c r="AM2120" i="13"/>
  <c r="AN2120" i="13" s="1"/>
  <c r="AM2121" i="13"/>
  <c r="AN2121" i="13" s="1"/>
  <c r="AM2122" i="13"/>
  <c r="AN2122" i="13" s="1"/>
  <c r="AM2123" i="13"/>
  <c r="AN2123" i="13" s="1"/>
  <c r="AM2124" i="13"/>
  <c r="AN2124" i="13" s="1"/>
  <c r="AM2125" i="13"/>
  <c r="AN2125" i="13" s="1"/>
  <c r="AM2126" i="13"/>
  <c r="AN2126" i="13" s="1"/>
  <c r="AM2127" i="13"/>
  <c r="AN2127" i="13" s="1"/>
  <c r="AM2128" i="13"/>
  <c r="AN2128" i="13" s="1"/>
  <c r="AM2129" i="13"/>
  <c r="AN2129" i="13" s="1"/>
  <c r="AM2130" i="13"/>
  <c r="AN2130" i="13" s="1"/>
  <c r="AM2131" i="13"/>
  <c r="AN2131" i="13" s="1"/>
  <c r="AM2132" i="13"/>
  <c r="AN2132" i="13" s="1"/>
  <c r="AM2133" i="13"/>
  <c r="AN2133" i="13" s="1"/>
  <c r="AM2134" i="13"/>
  <c r="AN2134" i="13" s="1"/>
  <c r="AM2135" i="13"/>
  <c r="AN2135" i="13" s="1"/>
  <c r="AM2136" i="13"/>
  <c r="AN2136" i="13" s="1"/>
  <c r="AM2137" i="13"/>
  <c r="AN2137" i="13" s="1"/>
  <c r="AM2138" i="13"/>
  <c r="AN2138" i="13" s="1"/>
  <c r="AM2139" i="13"/>
  <c r="AN2139" i="13" s="1"/>
  <c r="AM2140" i="13"/>
  <c r="AN2140" i="13" s="1"/>
  <c r="AM2141" i="13"/>
  <c r="AN2141" i="13" s="1"/>
  <c r="AM2142" i="13"/>
  <c r="AN2142" i="13" s="1"/>
  <c r="AM2143" i="13"/>
  <c r="AN2143" i="13" s="1"/>
  <c r="AM2144" i="13"/>
  <c r="AN2144" i="13" s="1"/>
  <c r="AM2145" i="13"/>
  <c r="AN2145" i="13" s="1"/>
  <c r="AM2146" i="13"/>
  <c r="AN2146" i="13" s="1"/>
  <c r="AM2147" i="13"/>
  <c r="AN2147" i="13" s="1"/>
  <c r="AM2148" i="13"/>
  <c r="AN2148" i="13" s="1"/>
  <c r="AM2149" i="13"/>
  <c r="AN2149" i="13" s="1"/>
  <c r="AM2150" i="13"/>
  <c r="AN2150" i="13" s="1"/>
  <c r="AM2151" i="13"/>
  <c r="AN2151" i="13" s="1"/>
  <c r="AM2152" i="13"/>
  <c r="AN2152" i="13" s="1"/>
  <c r="AM2153" i="13"/>
  <c r="AN2153" i="13" s="1"/>
  <c r="AM2154" i="13"/>
  <c r="AN2154" i="13" s="1"/>
  <c r="AM2155" i="13"/>
  <c r="AN2155" i="13" s="1"/>
  <c r="AM2156" i="13"/>
  <c r="AN2156" i="13" s="1"/>
  <c r="AM2157" i="13"/>
  <c r="AN2157" i="13" s="1"/>
  <c r="AM2158" i="13"/>
  <c r="AN2158" i="13" s="1"/>
  <c r="AM2159" i="13"/>
  <c r="AN2159" i="13" s="1"/>
  <c r="AM2160" i="13"/>
  <c r="AN2160" i="13" s="1"/>
  <c r="AM2161" i="13"/>
  <c r="AN2161" i="13" s="1"/>
  <c r="AM2162" i="13"/>
  <c r="AN2162" i="13" s="1"/>
  <c r="AM2163" i="13"/>
  <c r="AN2163" i="13" s="1"/>
  <c r="AM2164" i="13"/>
  <c r="AN2164" i="13" s="1"/>
  <c r="AM2165" i="13"/>
  <c r="AN2165" i="13" s="1"/>
  <c r="AM2166" i="13"/>
  <c r="AN2166" i="13" s="1"/>
  <c r="AM2167" i="13"/>
  <c r="AN2167" i="13" s="1"/>
  <c r="AM2168" i="13"/>
  <c r="AN2168" i="13" s="1"/>
  <c r="AM2169" i="13"/>
  <c r="AN2169" i="13" s="1"/>
  <c r="AM2170" i="13"/>
  <c r="AN2170" i="13" s="1"/>
  <c r="AM2171" i="13"/>
  <c r="AN2171" i="13" s="1"/>
  <c r="AM2172" i="13"/>
  <c r="AN2172" i="13" s="1"/>
  <c r="AM2173" i="13"/>
  <c r="AN2173" i="13" s="1"/>
  <c r="AM2174" i="13"/>
  <c r="AN2174" i="13" s="1"/>
  <c r="AM2175" i="13"/>
  <c r="AN2175" i="13" s="1"/>
  <c r="AM2176" i="13"/>
  <c r="AN2176" i="13" s="1"/>
  <c r="AM2177" i="13"/>
  <c r="AN2177" i="13" s="1"/>
  <c r="AM2178" i="13"/>
  <c r="AN2178" i="13" s="1"/>
  <c r="AM2179" i="13"/>
  <c r="AN2179" i="13" s="1"/>
  <c r="AM2180" i="13"/>
  <c r="AN2180" i="13" s="1"/>
  <c r="AM2181" i="13"/>
  <c r="AN2181" i="13" s="1"/>
  <c r="AM2182" i="13"/>
  <c r="AN2182" i="13" s="1"/>
  <c r="AM2183" i="13"/>
  <c r="AN2183" i="13" s="1"/>
  <c r="AM2184" i="13"/>
  <c r="AN2184" i="13" s="1"/>
  <c r="AM2185" i="13"/>
  <c r="AN2185" i="13" s="1"/>
  <c r="AM2186" i="13"/>
  <c r="AN2186" i="13" s="1"/>
  <c r="AM2187" i="13"/>
  <c r="AN2187" i="13" s="1"/>
  <c r="AM2188" i="13"/>
  <c r="AN2188" i="13" s="1"/>
  <c r="AM2189" i="13"/>
  <c r="AN2189" i="13" s="1"/>
  <c r="AM2190" i="13"/>
  <c r="AN2190" i="13" s="1"/>
  <c r="AM2191" i="13"/>
  <c r="AN2191" i="13" s="1"/>
  <c r="AM2192" i="13"/>
  <c r="AN2192" i="13" s="1"/>
  <c r="AM2193" i="13"/>
  <c r="AN2193" i="13" s="1"/>
  <c r="AM2194" i="13"/>
  <c r="AN2194" i="13" s="1"/>
  <c r="AM2195" i="13"/>
  <c r="AN2195" i="13" s="1"/>
  <c r="AM2196" i="13"/>
  <c r="AN2196" i="13" s="1"/>
  <c r="AM2197" i="13"/>
  <c r="AN2197" i="13" s="1"/>
  <c r="AM2198" i="13"/>
  <c r="AN2198" i="13" s="1"/>
  <c r="AM2199" i="13"/>
  <c r="AN2199" i="13" s="1"/>
  <c r="AM2200" i="13"/>
  <c r="AN2200" i="13" s="1"/>
  <c r="AM2201" i="13"/>
  <c r="AN2201" i="13" s="1"/>
  <c r="AM2202" i="13"/>
  <c r="AN2202" i="13" s="1"/>
  <c r="AM2203" i="13"/>
  <c r="AN2203" i="13" s="1"/>
  <c r="AM2204" i="13"/>
  <c r="AN2204" i="13" s="1"/>
  <c r="AM2205" i="13"/>
  <c r="AN2205" i="13" s="1"/>
  <c r="AM2206" i="13"/>
  <c r="AN2206" i="13" s="1"/>
  <c r="AM2207" i="13"/>
  <c r="AN2207" i="13" s="1"/>
  <c r="AM2208" i="13"/>
  <c r="AN2208" i="13" s="1"/>
  <c r="AM2209" i="13"/>
  <c r="AN2209" i="13" s="1"/>
  <c r="AM2210" i="13"/>
  <c r="AN2210" i="13" s="1"/>
  <c r="AM2211" i="13"/>
  <c r="AN2211" i="13" s="1"/>
  <c r="AM2212" i="13"/>
  <c r="AN2212" i="13" s="1"/>
  <c r="AM2213" i="13"/>
  <c r="AN2213" i="13" s="1"/>
  <c r="AM2214" i="13"/>
  <c r="AN2214" i="13" s="1"/>
  <c r="AM2215" i="13"/>
  <c r="AN2215" i="13" s="1"/>
  <c r="AM2216" i="13"/>
  <c r="AN2216" i="13" s="1"/>
  <c r="AM2218" i="13"/>
  <c r="AN2218" i="13" s="1"/>
  <c r="AM2219" i="13"/>
  <c r="AN2219" i="13" s="1"/>
  <c r="AM2220" i="13"/>
  <c r="AN2220" i="13" s="1"/>
  <c r="AM2221" i="13"/>
  <c r="AN2221" i="13" s="1"/>
  <c r="AM2222" i="13"/>
  <c r="AN2222" i="13" s="1"/>
  <c r="AM2223" i="13"/>
  <c r="AN2223" i="13" s="1"/>
  <c r="AM2224" i="13"/>
  <c r="AN2224" i="13" s="1"/>
  <c r="AM2225" i="13"/>
  <c r="AN2225" i="13" s="1"/>
  <c r="AM2226" i="13"/>
  <c r="AN2226" i="13" s="1"/>
  <c r="AM2227" i="13"/>
  <c r="AN2227" i="13" s="1"/>
  <c r="AM2228" i="13"/>
  <c r="AN2228" i="13" s="1"/>
  <c r="AM2229" i="13"/>
  <c r="AN2229" i="13" s="1"/>
  <c r="AM2230" i="13"/>
  <c r="AN2230" i="13" s="1"/>
  <c r="AM2231" i="13"/>
  <c r="AN2231" i="13" s="1"/>
  <c r="AM2232" i="13"/>
  <c r="AN2232" i="13" s="1"/>
  <c r="AM2233" i="13"/>
  <c r="AN2233" i="13" s="1"/>
  <c r="AM2234" i="13"/>
  <c r="AN2234" i="13" s="1"/>
  <c r="AM2235" i="13"/>
  <c r="AN2235" i="13" s="1"/>
  <c r="AM2236" i="13"/>
  <c r="AN2236" i="13" s="1"/>
  <c r="AM2237" i="13"/>
  <c r="AN2237" i="13" s="1"/>
  <c r="AM2238" i="13"/>
  <c r="AN2238" i="13" s="1"/>
  <c r="AM2239" i="13"/>
  <c r="AN2239" i="13" s="1"/>
  <c r="AM2240" i="13"/>
  <c r="AN2240" i="13" s="1"/>
  <c r="AM2241" i="13"/>
  <c r="AN2241" i="13" s="1"/>
  <c r="AM2242" i="13"/>
  <c r="AN2242" i="13" s="1"/>
  <c r="AM2243" i="13"/>
  <c r="AN2243" i="13" s="1"/>
  <c r="AM2244" i="13"/>
  <c r="AN2244" i="13" s="1"/>
  <c r="AM2245" i="13"/>
  <c r="AN2245" i="13" s="1"/>
  <c r="AM2246" i="13"/>
  <c r="AN2246" i="13" s="1"/>
  <c r="AM2247" i="13"/>
  <c r="AN2247" i="13" s="1"/>
  <c r="AM2248" i="13"/>
  <c r="AN2248" i="13" s="1"/>
  <c r="AM2249" i="13"/>
  <c r="AN2249" i="13" s="1"/>
  <c r="AM2250" i="13"/>
  <c r="AN2250" i="13" s="1"/>
  <c r="AM2251" i="13"/>
  <c r="AN2251" i="13" s="1"/>
  <c r="AM2252" i="13"/>
  <c r="AN2252" i="13" s="1"/>
  <c r="AM2253" i="13"/>
  <c r="AN2253" i="13" s="1"/>
  <c r="AM2254" i="13"/>
  <c r="AN2254" i="13" s="1"/>
  <c r="AM2255" i="13"/>
  <c r="AN2255" i="13" s="1"/>
  <c r="AM2256" i="13"/>
  <c r="AN2256" i="13" s="1"/>
  <c r="AM2257" i="13"/>
  <c r="AN2257" i="13" s="1"/>
  <c r="AM2258" i="13"/>
  <c r="AN2258" i="13" s="1"/>
  <c r="AM2259" i="13"/>
  <c r="AN2259" i="13" s="1"/>
  <c r="AM2260" i="13"/>
  <c r="AN2260" i="13" s="1"/>
  <c r="AM2261" i="13"/>
  <c r="AN2261" i="13" s="1"/>
  <c r="AM2262" i="13"/>
  <c r="AN2262" i="13" s="1"/>
  <c r="AM2263" i="13"/>
  <c r="AN2263" i="13" s="1"/>
  <c r="AM2264" i="13"/>
  <c r="AN2264" i="13" s="1"/>
  <c r="AM2265" i="13"/>
  <c r="AN2265" i="13" s="1"/>
  <c r="AM2266" i="13"/>
  <c r="AN2266" i="13" s="1"/>
  <c r="AM2267" i="13"/>
  <c r="AN2267" i="13" s="1"/>
  <c r="AM2268" i="13"/>
  <c r="AN2268" i="13" s="1"/>
  <c r="AM2269" i="13"/>
  <c r="AN2269" i="13" s="1"/>
  <c r="AM2270" i="13"/>
  <c r="AN2270" i="13" s="1"/>
  <c r="AM2271" i="13"/>
  <c r="AN2271" i="13" s="1"/>
  <c r="AM2272" i="13"/>
  <c r="AN2272" i="13" s="1"/>
  <c r="AM2273" i="13"/>
  <c r="AN2273" i="13" s="1"/>
  <c r="AM2274" i="13"/>
  <c r="AN2274" i="13" s="1"/>
  <c r="AM2275" i="13"/>
  <c r="AN2275" i="13" s="1"/>
  <c r="AM2276" i="13"/>
  <c r="AN2276" i="13" s="1"/>
  <c r="AM2277" i="13"/>
  <c r="AN2277" i="13" s="1"/>
  <c r="AM2278" i="13"/>
  <c r="AN2278" i="13" s="1"/>
  <c r="AM2279" i="13"/>
  <c r="AN2279" i="13" s="1"/>
  <c r="AM2280" i="13"/>
  <c r="AN2280" i="13" s="1"/>
  <c r="AM2281" i="13"/>
  <c r="AN2281" i="13" s="1"/>
  <c r="AM2282" i="13"/>
  <c r="AN2282" i="13" s="1"/>
  <c r="AM2283" i="13"/>
  <c r="AN2283" i="13" s="1"/>
  <c r="AM2284" i="13"/>
  <c r="AN2284" i="13" s="1"/>
  <c r="AM2285" i="13"/>
  <c r="AN2285" i="13" s="1"/>
  <c r="AM2286" i="13"/>
  <c r="AN2286" i="13" s="1"/>
  <c r="AM2287" i="13"/>
  <c r="AN2287" i="13" s="1"/>
  <c r="AM2288" i="13"/>
  <c r="AN2288" i="13" s="1"/>
  <c r="AM2289" i="13"/>
  <c r="AN2289" i="13" s="1"/>
  <c r="AM2290" i="13"/>
  <c r="AN2290" i="13" s="1"/>
  <c r="AM2291" i="13"/>
  <c r="AN2291" i="13" s="1"/>
  <c r="AM2292" i="13"/>
  <c r="AN2292" i="13" s="1"/>
  <c r="AM2293" i="13"/>
  <c r="AN2293" i="13" s="1"/>
  <c r="AM2294" i="13"/>
  <c r="AN2294" i="13" s="1"/>
  <c r="AM2295" i="13"/>
  <c r="AN2295" i="13" s="1"/>
  <c r="AM2296" i="13"/>
  <c r="AN2296" i="13" s="1"/>
  <c r="AM2297" i="13"/>
  <c r="AN2297" i="13" s="1"/>
  <c r="AM2298" i="13"/>
  <c r="AN2298" i="13" s="1"/>
  <c r="AM2299" i="13"/>
  <c r="AN2299" i="13" s="1"/>
  <c r="AM2300" i="13"/>
  <c r="AN2300" i="13" s="1"/>
  <c r="AM2301" i="13"/>
  <c r="AN2301" i="13" s="1"/>
  <c r="AM2302" i="13"/>
  <c r="AN2302" i="13" s="1"/>
  <c r="AM2303" i="13"/>
  <c r="AN2303" i="13" s="1"/>
  <c r="AM2304" i="13"/>
  <c r="AN2304" i="13" s="1"/>
  <c r="AM2305" i="13"/>
  <c r="AN2305" i="13" s="1"/>
  <c r="AM2306" i="13"/>
  <c r="AN2306" i="13" s="1"/>
  <c r="AM2307" i="13"/>
  <c r="AN2307" i="13" s="1"/>
  <c r="AM2308" i="13"/>
  <c r="AN2308" i="13" s="1"/>
  <c r="AM2309" i="13"/>
  <c r="AN2309" i="13" s="1"/>
  <c r="AM2310" i="13"/>
  <c r="AN2310" i="13" s="1"/>
  <c r="AM2311" i="13"/>
  <c r="AN2311" i="13" s="1"/>
  <c r="AM2312" i="13"/>
  <c r="AN2312" i="13" s="1"/>
  <c r="AM2313" i="13"/>
  <c r="AN2313" i="13" s="1"/>
  <c r="AM2314" i="13"/>
  <c r="AN2314" i="13" s="1"/>
  <c r="AM2315" i="13"/>
  <c r="AN2315" i="13" s="1"/>
  <c r="AM2316" i="13"/>
  <c r="AN2316" i="13" s="1"/>
  <c r="AM2317" i="13"/>
  <c r="AN2317" i="13" s="1"/>
  <c r="AM2318" i="13"/>
  <c r="AN2318" i="13" s="1"/>
  <c r="AM2319" i="13"/>
  <c r="AN2319" i="13" s="1"/>
  <c r="AM2320" i="13"/>
  <c r="AN2320" i="13" s="1"/>
  <c r="AM2321" i="13"/>
  <c r="AN2321" i="13" s="1"/>
  <c r="AM2322" i="13"/>
  <c r="AN2322" i="13" s="1"/>
  <c r="AM2323" i="13"/>
  <c r="AN2323" i="13" s="1"/>
  <c r="AM2324" i="13"/>
  <c r="AN2324" i="13" s="1"/>
  <c r="AM2325" i="13"/>
  <c r="AN2325" i="13" s="1"/>
  <c r="AM2326" i="13"/>
  <c r="AN2326" i="13" s="1"/>
  <c r="AM2327" i="13"/>
  <c r="AN2327" i="13" s="1"/>
  <c r="AM2328" i="13"/>
  <c r="AN2328" i="13" s="1"/>
  <c r="AM2329" i="13"/>
  <c r="AN2329" i="13" s="1"/>
  <c r="AM2330" i="13"/>
  <c r="AN2330" i="13" s="1"/>
  <c r="AM2331" i="13"/>
  <c r="AN2331" i="13" s="1"/>
  <c r="AM2332" i="13"/>
  <c r="AN2332" i="13" s="1"/>
  <c r="AM2333" i="13"/>
  <c r="AN2333" i="13" s="1"/>
  <c r="AM2334" i="13"/>
  <c r="AN2334" i="13" s="1"/>
  <c r="AM2335" i="13"/>
  <c r="AN2335" i="13" s="1"/>
  <c r="AM2336" i="13"/>
  <c r="AN2336" i="13" s="1"/>
  <c r="AM2337" i="13"/>
  <c r="AN2337" i="13" s="1"/>
  <c r="AM2338" i="13"/>
  <c r="AN2338" i="13" s="1"/>
  <c r="AM2339" i="13"/>
  <c r="AN2339" i="13" s="1"/>
  <c r="AM2340" i="13"/>
  <c r="AN2340" i="13" s="1"/>
  <c r="AM2341" i="13"/>
  <c r="AN2341" i="13" s="1"/>
  <c r="AM2342" i="13"/>
  <c r="AN2342" i="13" s="1"/>
  <c r="AM2343" i="13"/>
  <c r="AN2343" i="13" s="1"/>
  <c r="AM2344" i="13"/>
  <c r="AN2344" i="13" s="1"/>
  <c r="AM2345" i="13"/>
  <c r="AN2345" i="13" s="1"/>
  <c r="AM2346" i="13"/>
  <c r="AN2346" i="13" s="1"/>
  <c r="AM2347" i="13"/>
  <c r="AN2347" i="13" s="1"/>
  <c r="AM2348" i="13"/>
  <c r="AN2348" i="13" s="1"/>
  <c r="AM2349" i="13"/>
  <c r="AN2349" i="13" s="1"/>
  <c r="AM2350" i="13"/>
  <c r="AN2350" i="13" s="1"/>
  <c r="AM2351" i="13"/>
  <c r="AN2351" i="13" s="1"/>
  <c r="AM2352" i="13"/>
  <c r="AN2352" i="13" s="1"/>
  <c r="AM2353" i="13"/>
  <c r="AN2353" i="13" s="1"/>
  <c r="AM2354" i="13"/>
  <c r="AN2354" i="13" s="1"/>
  <c r="AM2355" i="13"/>
  <c r="AN2355" i="13" s="1"/>
  <c r="AM2356" i="13"/>
  <c r="AN2356" i="13" s="1"/>
  <c r="AM2357" i="13"/>
  <c r="AN2357" i="13" s="1"/>
  <c r="AM2358" i="13"/>
  <c r="AN2358" i="13" s="1"/>
  <c r="AM2359" i="13"/>
  <c r="AN2359" i="13" s="1"/>
  <c r="AM2360" i="13"/>
  <c r="AN2360" i="13" s="1"/>
  <c r="AM2361" i="13"/>
  <c r="AN2361" i="13" s="1"/>
  <c r="AM2362" i="13"/>
  <c r="AN2362" i="13" s="1"/>
  <c r="AM2363" i="13"/>
  <c r="AN2363" i="13" s="1"/>
  <c r="AM2364" i="13"/>
  <c r="AN2364" i="13" s="1"/>
  <c r="AM2365" i="13"/>
  <c r="AN2365" i="13" s="1"/>
  <c r="AM2366" i="13"/>
  <c r="AN2366" i="13" s="1"/>
  <c r="AM2367" i="13"/>
  <c r="AN2367" i="13" s="1"/>
  <c r="AM2368" i="13"/>
  <c r="AN2368" i="13" s="1"/>
  <c r="AM2369" i="13"/>
  <c r="AN2369" i="13" s="1"/>
  <c r="AM2370" i="13"/>
  <c r="AN2370" i="13" s="1"/>
  <c r="AM2371" i="13"/>
  <c r="AN2371" i="13" s="1"/>
  <c r="AM2372" i="13"/>
  <c r="AN2372" i="13" s="1"/>
  <c r="AM2373" i="13"/>
  <c r="AN2373" i="13" s="1"/>
  <c r="AM2374" i="13"/>
  <c r="AN2374" i="13" s="1"/>
  <c r="AM2375" i="13"/>
  <c r="AN2375" i="13" s="1"/>
  <c r="AM2376" i="13"/>
  <c r="AN2376" i="13" s="1"/>
  <c r="AM2377" i="13"/>
  <c r="AN2377" i="13" s="1"/>
  <c r="AM2378" i="13"/>
  <c r="AN2378" i="13" s="1"/>
  <c r="AM2379" i="13"/>
  <c r="AN2379" i="13" s="1"/>
  <c r="AM2380" i="13"/>
  <c r="AN2380" i="13" s="1"/>
  <c r="AM2381" i="13"/>
  <c r="AN2381" i="13" s="1"/>
  <c r="AM2382" i="13"/>
  <c r="AN2382" i="13" s="1"/>
  <c r="AM2383" i="13"/>
  <c r="AN2383" i="13" s="1"/>
  <c r="AM2384" i="13"/>
  <c r="AN2384" i="13" s="1"/>
  <c r="AM2385" i="13"/>
  <c r="AN2385" i="13" s="1"/>
  <c r="AM2386" i="13"/>
  <c r="AN2386" i="13" s="1"/>
  <c r="AM2387" i="13"/>
  <c r="AN2387" i="13" s="1"/>
  <c r="AM2388" i="13"/>
  <c r="AN2388" i="13" s="1"/>
  <c r="AM2389" i="13"/>
  <c r="AN2389" i="13" s="1"/>
  <c r="AM2390" i="13"/>
  <c r="AN2390" i="13" s="1"/>
  <c r="AM2391" i="13"/>
  <c r="AN2391" i="13" s="1"/>
  <c r="AM2392" i="13"/>
  <c r="AN2392" i="13" s="1"/>
  <c r="AM2393" i="13"/>
  <c r="AN2393" i="13" s="1"/>
  <c r="AM2394" i="13"/>
  <c r="AN2394" i="13" s="1"/>
  <c r="AM2395" i="13"/>
  <c r="AN2395" i="13" s="1"/>
  <c r="AM2396" i="13"/>
  <c r="AN2396" i="13" s="1"/>
  <c r="AM2397" i="13"/>
  <c r="AN2397" i="13" s="1"/>
  <c r="AM2398" i="13"/>
  <c r="AN2398" i="13" s="1"/>
  <c r="AM2399" i="13"/>
  <c r="AN2399" i="13" s="1"/>
  <c r="AM2400" i="13"/>
  <c r="AN2400" i="13" s="1"/>
  <c r="AM2401" i="13"/>
  <c r="AN2401" i="13" s="1"/>
  <c r="AM2402" i="13"/>
  <c r="AN2402" i="13" s="1"/>
  <c r="AM2403" i="13"/>
  <c r="AN2403" i="13" s="1"/>
  <c r="AM2404" i="13"/>
  <c r="AN2404" i="13" s="1"/>
  <c r="AM2405" i="13"/>
  <c r="AN2405" i="13" s="1"/>
  <c r="AM2406" i="13"/>
  <c r="AN2406" i="13" s="1"/>
  <c r="AM2407" i="13"/>
  <c r="AN2407" i="13" s="1"/>
  <c r="AM2408" i="13"/>
  <c r="AN2408" i="13" s="1"/>
  <c r="AM2409" i="13"/>
  <c r="AN2409" i="13" s="1"/>
  <c r="AM2410" i="13"/>
  <c r="AN2410" i="13" s="1"/>
  <c r="AM2411" i="13"/>
  <c r="AN2411" i="13" s="1"/>
  <c r="AM2412" i="13"/>
  <c r="AN2412" i="13" s="1"/>
  <c r="AM2413" i="13"/>
  <c r="AN2413" i="13" s="1"/>
  <c r="AM2414" i="13"/>
  <c r="AN2414" i="13" s="1"/>
  <c r="AM2415" i="13"/>
  <c r="AN2415" i="13" s="1"/>
  <c r="AM2416" i="13"/>
  <c r="AN2416" i="13" s="1"/>
  <c r="AM2417" i="13"/>
  <c r="AN2417" i="13" s="1"/>
  <c r="AM2418" i="13"/>
  <c r="AN2418" i="13" s="1"/>
  <c r="AM2419" i="13"/>
  <c r="AN2419" i="13" s="1"/>
  <c r="AM2420" i="13"/>
  <c r="AN2420" i="13" s="1"/>
  <c r="AM2421" i="13"/>
  <c r="AN2421" i="13" s="1"/>
  <c r="AM2422" i="13"/>
  <c r="AN2422" i="13" s="1"/>
  <c r="AM2423" i="13"/>
  <c r="AN2423" i="13" s="1"/>
  <c r="AM2424" i="13"/>
  <c r="AN2424" i="13" s="1"/>
  <c r="AM2425" i="13"/>
  <c r="AN2425" i="13" s="1"/>
  <c r="AM2426" i="13"/>
  <c r="AN2426" i="13" s="1"/>
  <c r="AM2427" i="13"/>
  <c r="AN2427" i="13" s="1"/>
  <c r="AM2428" i="13"/>
  <c r="AN2428" i="13" s="1"/>
  <c r="AM2429" i="13"/>
  <c r="AN2429" i="13" s="1"/>
  <c r="AM2430" i="13"/>
  <c r="AN2430" i="13" s="1"/>
  <c r="AM2431" i="13"/>
  <c r="AN2431" i="13" s="1"/>
  <c r="AM2432" i="13"/>
  <c r="AN2432" i="13" s="1"/>
  <c r="AM2433" i="13"/>
  <c r="AN2433" i="13" s="1"/>
  <c r="AM2434" i="13"/>
  <c r="AN2434" i="13" s="1"/>
  <c r="AM2435" i="13"/>
  <c r="AN2435" i="13" s="1"/>
  <c r="AM2436" i="13"/>
  <c r="AN2436" i="13" s="1"/>
  <c r="AM2437" i="13"/>
  <c r="AN2437" i="13" s="1"/>
  <c r="AM2438" i="13"/>
  <c r="AN2438" i="13" s="1"/>
  <c r="AM2439" i="13"/>
  <c r="AN2439" i="13" s="1"/>
  <c r="AM2440" i="13"/>
  <c r="AN2440" i="13" s="1"/>
  <c r="AM2441" i="13"/>
  <c r="AN2441" i="13" s="1"/>
  <c r="AM2442" i="13"/>
  <c r="AN2442" i="13" s="1"/>
  <c r="AM2443" i="13"/>
  <c r="AN2443" i="13" s="1"/>
  <c r="AM2444" i="13"/>
  <c r="AN2444" i="13" s="1"/>
  <c r="AM2445" i="13"/>
  <c r="AN2445" i="13" s="1"/>
  <c r="AM2446" i="13"/>
  <c r="AN2446" i="13" s="1"/>
  <c r="AM2447" i="13"/>
  <c r="AN2447" i="13" s="1"/>
  <c r="AM2448" i="13"/>
  <c r="AN2448" i="13" s="1"/>
  <c r="AM2449" i="13"/>
  <c r="AN2449" i="13" s="1"/>
  <c r="AM2450" i="13"/>
  <c r="AN2450" i="13" s="1"/>
  <c r="AM2451" i="13"/>
  <c r="AN2451" i="13" s="1"/>
  <c r="AM2452" i="13"/>
  <c r="AN2452" i="13" s="1"/>
  <c r="AM2453" i="13"/>
  <c r="AN2453" i="13" s="1"/>
  <c r="AM2454" i="13"/>
  <c r="AN2454" i="13" s="1"/>
  <c r="AM2455" i="13"/>
  <c r="AN2455" i="13" s="1"/>
  <c r="AM2456" i="13"/>
  <c r="AN2456" i="13" s="1"/>
  <c r="AM2457" i="13"/>
  <c r="AN2457" i="13" s="1"/>
  <c r="AM2458" i="13"/>
  <c r="AN2458" i="13" s="1"/>
  <c r="AM2459" i="13"/>
  <c r="AN2459" i="13" s="1"/>
  <c r="AM2460" i="13"/>
  <c r="AN2460" i="13" s="1"/>
  <c r="AM2461" i="13"/>
  <c r="AN2461" i="13" s="1"/>
  <c r="AM2462" i="13"/>
  <c r="AN2462" i="13" s="1"/>
  <c r="AM2463" i="13"/>
  <c r="AN2463" i="13" s="1"/>
  <c r="AM2464" i="13"/>
  <c r="AN2464" i="13" s="1"/>
  <c r="AM2465" i="13"/>
  <c r="AN2465" i="13" s="1"/>
  <c r="AM2466" i="13"/>
  <c r="AN2466" i="13" s="1"/>
  <c r="AM2467" i="13"/>
  <c r="AN2467" i="13" s="1"/>
  <c r="AM2468" i="13"/>
  <c r="AN2468" i="13" s="1"/>
  <c r="AM2469" i="13"/>
  <c r="AN2469" i="13" s="1"/>
  <c r="AM2470" i="13"/>
  <c r="AN2470" i="13" s="1"/>
  <c r="AM2471" i="13"/>
  <c r="AN2471" i="13" s="1"/>
  <c r="AM2472" i="13"/>
  <c r="AN2472" i="13" s="1"/>
  <c r="AM2473" i="13"/>
  <c r="AN2473" i="13" s="1"/>
  <c r="AM2474" i="13"/>
  <c r="AN2474" i="13" s="1"/>
  <c r="AM2475" i="13"/>
  <c r="AN2475" i="13" s="1"/>
  <c r="AM2476" i="13"/>
  <c r="AN2476" i="13" s="1"/>
  <c r="AM2477" i="13"/>
  <c r="AN2477" i="13" s="1"/>
  <c r="AM2478" i="13"/>
  <c r="AN2478" i="13" s="1"/>
  <c r="AM2479" i="13"/>
  <c r="AN2479" i="13" s="1"/>
  <c r="AM2480" i="13"/>
  <c r="AN2480" i="13" s="1"/>
  <c r="AM2481" i="13"/>
  <c r="AN2481" i="13" s="1"/>
  <c r="AM2482" i="13"/>
  <c r="AN2482" i="13" s="1"/>
  <c r="AM2483" i="13"/>
  <c r="AN2483" i="13" s="1"/>
  <c r="AM2484" i="13"/>
  <c r="AN2484" i="13" s="1"/>
  <c r="AM2485" i="13"/>
  <c r="AN2485" i="13" s="1"/>
  <c r="AM2486" i="13"/>
  <c r="AN2486" i="13" s="1"/>
  <c r="AM2487" i="13"/>
  <c r="AN2487" i="13" s="1"/>
  <c r="AM2488" i="13"/>
  <c r="AN2488" i="13" s="1"/>
  <c r="AM2489" i="13"/>
  <c r="AN2489" i="13" s="1"/>
  <c r="AM2490" i="13"/>
  <c r="AN2490" i="13" s="1"/>
  <c r="AM2491" i="13"/>
  <c r="AN2491" i="13" s="1"/>
  <c r="AM2492" i="13"/>
  <c r="AN2492" i="13" s="1"/>
  <c r="AM2493" i="13"/>
  <c r="AN2493" i="13" s="1"/>
  <c r="AM2494" i="13"/>
  <c r="AN2494" i="13" s="1"/>
  <c r="AM2495" i="13"/>
  <c r="AN2495" i="13" s="1"/>
  <c r="AM2496" i="13"/>
  <c r="AN2496" i="13" s="1"/>
  <c r="AM2497" i="13"/>
  <c r="AN2497" i="13" s="1"/>
  <c r="AM2498" i="13"/>
  <c r="AN2498" i="13" s="1"/>
  <c r="AM2499" i="13"/>
  <c r="AN2499" i="13" s="1"/>
  <c r="AM2500" i="13"/>
  <c r="AN2500" i="13" s="1"/>
  <c r="AM2501" i="13"/>
  <c r="AN2501" i="13" s="1"/>
  <c r="AM2502" i="13"/>
  <c r="AN2502" i="13" s="1"/>
  <c r="AM2503" i="13"/>
  <c r="AN2503" i="13" s="1"/>
  <c r="AM2504" i="13"/>
  <c r="AN2504" i="13" s="1"/>
  <c r="AM2505" i="13"/>
  <c r="AN2505" i="13" s="1"/>
  <c r="AM2506" i="13"/>
  <c r="AN2506" i="13" s="1"/>
  <c r="AM2507" i="13"/>
  <c r="AN2507" i="13" s="1"/>
  <c r="AM2508" i="13"/>
  <c r="AN2508" i="13" s="1"/>
  <c r="AM2509" i="13"/>
  <c r="AN2509" i="13" s="1"/>
  <c r="AM2510" i="13"/>
  <c r="AN2510" i="13" s="1"/>
  <c r="AM2511" i="13"/>
  <c r="AN2511" i="13" s="1"/>
  <c r="AM2512" i="13"/>
  <c r="AN2512" i="13" s="1"/>
  <c r="AM2513" i="13"/>
  <c r="AN2513" i="13" s="1"/>
  <c r="AM2514" i="13"/>
  <c r="AN2514" i="13" s="1"/>
  <c r="AM2515" i="13"/>
  <c r="AN2515" i="13" s="1"/>
  <c r="AM2516" i="13"/>
  <c r="AN2516" i="13" s="1"/>
  <c r="AM2517" i="13"/>
  <c r="AN2517" i="13" s="1"/>
  <c r="AM2518" i="13"/>
  <c r="AN2518" i="13" s="1"/>
  <c r="AM2519" i="13"/>
  <c r="AN2519" i="13" s="1"/>
  <c r="AM2520" i="13"/>
  <c r="AN2520" i="13" s="1"/>
  <c r="AM2521" i="13"/>
  <c r="AN2521" i="13" s="1"/>
  <c r="AM2522" i="13"/>
  <c r="AN2522" i="13" s="1"/>
  <c r="AM2523" i="13"/>
  <c r="AN2523" i="13" s="1"/>
  <c r="AM2524" i="13"/>
  <c r="AN2524" i="13" s="1"/>
  <c r="AM2525" i="13"/>
  <c r="AN2525" i="13" s="1"/>
  <c r="AM2526" i="13"/>
  <c r="AN2526" i="13" s="1"/>
  <c r="AM2527" i="13"/>
  <c r="AN2527" i="13" s="1"/>
  <c r="AM2528" i="13"/>
  <c r="AN2528" i="13" s="1"/>
  <c r="AM2529" i="13"/>
  <c r="AN2529" i="13" s="1"/>
  <c r="AM2530" i="13"/>
  <c r="AN2530" i="13" s="1"/>
  <c r="AM2531" i="13"/>
  <c r="AN2531" i="13" s="1"/>
  <c r="AM2532" i="13"/>
  <c r="AN2532" i="13" s="1"/>
  <c r="AM2533" i="13"/>
  <c r="AN2533" i="13" s="1"/>
  <c r="AM2534" i="13"/>
  <c r="AN2534" i="13" s="1"/>
  <c r="AM2535" i="13"/>
  <c r="AN2535" i="13" s="1"/>
  <c r="AM2536" i="13"/>
  <c r="AN2536" i="13" s="1"/>
  <c r="AM2537" i="13"/>
  <c r="AN2537" i="13" s="1"/>
  <c r="AM2538" i="13"/>
  <c r="AN2538" i="13" s="1"/>
  <c r="AM2539" i="13"/>
  <c r="AN2539" i="13" s="1"/>
  <c r="AM2540" i="13"/>
  <c r="AN2540" i="13" s="1"/>
  <c r="AM2541" i="13"/>
  <c r="AN2541" i="13" s="1"/>
  <c r="AM2542" i="13"/>
  <c r="AN2542" i="13" s="1"/>
  <c r="AM2543" i="13"/>
  <c r="AN2543" i="13" s="1"/>
  <c r="AM2544" i="13"/>
  <c r="AN2544" i="13" s="1"/>
  <c r="AM2545" i="13"/>
  <c r="AN2545" i="13" s="1"/>
  <c r="AM2546" i="13"/>
  <c r="AN2546" i="13" s="1"/>
  <c r="AM2547" i="13"/>
  <c r="AN2547" i="13" s="1"/>
  <c r="AM2548" i="13"/>
  <c r="AN2548" i="13" s="1"/>
  <c r="AM2549" i="13"/>
  <c r="AN2549" i="13" s="1"/>
  <c r="AM2550" i="13"/>
  <c r="AN2550" i="13" s="1"/>
  <c r="AM2551" i="13"/>
  <c r="AN2551" i="13" s="1"/>
  <c r="AM2552" i="13"/>
  <c r="AN2552" i="13" s="1"/>
  <c r="AM2553" i="13"/>
  <c r="AN2553" i="13" s="1"/>
  <c r="AM2554" i="13"/>
  <c r="AN2554" i="13" s="1"/>
  <c r="AM2555" i="13"/>
  <c r="AN2555" i="13" s="1"/>
  <c r="AM2556" i="13"/>
  <c r="AN2556" i="13" s="1"/>
  <c r="AM2557" i="13"/>
  <c r="AN2557" i="13" s="1"/>
  <c r="AM2558" i="13"/>
  <c r="AN2558" i="13" s="1"/>
  <c r="AM2559" i="13"/>
  <c r="AN2559" i="13" s="1"/>
  <c r="AM2560" i="13"/>
  <c r="AN2560" i="13" s="1"/>
  <c r="AM2561" i="13"/>
  <c r="AN2561" i="13" s="1"/>
  <c r="AM2562" i="13"/>
  <c r="AN2562" i="13" s="1"/>
  <c r="AM2563" i="13"/>
  <c r="AN2563" i="13" s="1"/>
  <c r="AM2564" i="13"/>
  <c r="AN2564" i="13" s="1"/>
  <c r="AM2565" i="13"/>
  <c r="AN2565" i="13" s="1"/>
  <c r="AM2566" i="13"/>
  <c r="AN2566" i="13" s="1"/>
  <c r="AM2567" i="13"/>
  <c r="AN2567" i="13" s="1"/>
  <c r="AM2568" i="13"/>
  <c r="AN2568" i="13" s="1"/>
  <c r="AM2569" i="13"/>
  <c r="AN2569" i="13" s="1"/>
  <c r="AM2570" i="13"/>
  <c r="AN2570" i="13" s="1"/>
  <c r="AM2571" i="13"/>
  <c r="AN2571" i="13" s="1"/>
  <c r="AM2572" i="13"/>
  <c r="AN2572" i="13" s="1"/>
  <c r="AM2573" i="13"/>
  <c r="AN2573" i="13" s="1"/>
  <c r="AM2574" i="13"/>
  <c r="AN2574" i="13" s="1"/>
  <c r="AM2575" i="13"/>
  <c r="AN2575" i="13" s="1"/>
  <c r="AM2576" i="13"/>
  <c r="AN2576" i="13" s="1"/>
  <c r="AM2577" i="13"/>
  <c r="AN2577" i="13" s="1"/>
  <c r="AM2578" i="13"/>
  <c r="AN2578" i="13" s="1"/>
  <c r="AM2579" i="13"/>
  <c r="AN2579" i="13" s="1"/>
  <c r="AM2580" i="13"/>
  <c r="AN2580" i="13" s="1"/>
  <c r="AM2581" i="13"/>
  <c r="AN2581" i="13" s="1"/>
  <c r="AM2582" i="13"/>
  <c r="AN2582" i="13" s="1"/>
  <c r="AM2583" i="13"/>
  <c r="AN2583" i="13" s="1"/>
  <c r="AM2584" i="13"/>
  <c r="AN2584" i="13" s="1"/>
  <c r="AM2585" i="13"/>
  <c r="AN2585" i="13" s="1"/>
  <c r="AM2586" i="13"/>
  <c r="AN2586" i="13" s="1"/>
  <c r="AM2587" i="13"/>
  <c r="AN2587" i="13" s="1"/>
  <c r="AM2588" i="13"/>
  <c r="AN2588" i="13" s="1"/>
  <c r="AM2589" i="13"/>
  <c r="AN2589" i="13" s="1"/>
  <c r="AM2590" i="13"/>
  <c r="AN2590" i="13" s="1"/>
  <c r="AM2591" i="13"/>
  <c r="AN2591" i="13" s="1"/>
  <c r="AM2592" i="13"/>
  <c r="AN2592" i="13" s="1"/>
  <c r="AM2593" i="13"/>
  <c r="AN2593" i="13" s="1"/>
  <c r="AM2594" i="13"/>
  <c r="AN2594" i="13" s="1"/>
  <c r="AM2595" i="13"/>
  <c r="AN2595" i="13" s="1"/>
  <c r="AM2596" i="13"/>
  <c r="AN2596" i="13" s="1"/>
  <c r="AM2597" i="13"/>
  <c r="AN2597" i="13" s="1"/>
  <c r="AM2598" i="13"/>
  <c r="AN2598" i="13" s="1"/>
  <c r="AM2599" i="13"/>
  <c r="AN2599" i="13" s="1"/>
  <c r="AM2600" i="13"/>
  <c r="AN2600" i="13" s="1"/>
  <c r="AM2601" i="13"/>
  <c r="AN2601" i="13" s="1"/>
  <c r="AM2602" i="13"/>
  <c r="AN2602" i="13" s="1"/>
  <c r="AM2603" i="13"/>
  <c r="AN2603" i="13" s="1"/>
  <c r="AM2604" i="13"/>
  <c r="AN2604" i="13" s="1"/>
  <c r="AM2605" i="13"/>
  <c r="AN2605" i="13" s="1"/>
  <c r="AM2606" i="13"/>
  <c r="AN2606" i="13" s="1"/>
  <c r="AM2607" i="13"/>
  <c r="AN2607" i="13" s="1"/>
  <c r="AM2608" i="13"/>
  <c r="AN2608" i="13" s="1"/>
  <c r="AM2609" i="13"/>
  <c r="AN2609" i="13" s="1"/>
  <c r="AM2610" i="13"/>
  <c r="AN2610" i="13" s="1"/>
  <c r="AM2611" i="13"/>
  <c r="AN2611" i="13" s="1"/>
  <c r="AM2612" i="13"/>
  <c r="AN2612" i="13" s="1"/>
  <c r="AM2613" i="13"/>
  <c r="AN2613" i="13" s="1"/>
  <c r="AM2614" i="13"/>
  <c r="AN2614" i="13" s="1"/>
  <c r="AM2615" i="13"/>
  <c r="AN2615" i="13" s="1"/>
  <c r="AM2616" i="13"/>
  <c r="AN2616" i="13" s="1"/>
  <c r="AM2617" i="13"/>
  <c r="AN2617" i="13" s="1"/>
  <c r="AM2618" i="13"/>
  <c r="AN2618" i="13" s="1"/>
  <c r="AM2619" i="13"/>
  <c r="AN2619" i="13" s="1"/>
  <c r="AM2620" i="13"/>
  <c r="AN2620" i="13" s="1"/>
  <c r="AM2621" i="13"/>
  <c r="AN2621" i="13" s="1"/>
  <c r="AM2622" i="13"/>
  <c r="AN2622" i="13" s="1"/>
  <c r="AM2623" i="13"/>
  <c r="AN2623" i="13" s="1"/>
  <c r="AM2624" i="13"/>
  <c r="AN2624" i="13" s="1"/>
  <c r="AM2625" i="13"/>
  <c r="AN2625" i="13" s="1"/>
  <c r="AM2626" i="13"/>
  <c r="AN2626" i="13" s="1"/>
  <c r="AM2627" i="13"/>
  <c r="AN2627" i="13" s="1"/>
  <c r="AM2628" i="13"/>
  <c r="AN2628" i="13" s="1"/>
  <c r="AM2629" i="13"/>
  <c r="AN2629" i="13" s="1"/>
  <c r="AM2630" i="13"/>
  <c r="AN2630" i="13" s="1"/>
  <c r="AM2631" i="13"/>
  <c r="AN2631" i="13" s="1"/>
  <c r="AM2632" i="13"/>
  <c r="AN2632" i="13" s="1"/>
  <c r="AM2633" i="13"/>
  <c r="AN2633" i="13" s="1"/>
  <c r="AM2634" i="13"/>
  <c r="AN2634" i="13" s="1"/>
  <c r="AM2635" i="13"/>
  <c r="AN2635" i="13" s="1"/>
  <c r="AM2636" i="13"/>
  <c r="AN2636" i="13" s="1"/>
  <c r="AM2637" i="13"/>
  <c r="AN2637" i="13" s="1"/>
  <c r="AM2638" i="13"/>
  <c r="AN2638" i="13" s="1"/>
  <c r="AM2639" i="13"/>
  <c r="AN2639" i="13" s="1"/>
  <c r="AM2640" i="13"/>
  <c r="AN2640" i="13" s="1"/>
  <c r="AM2641" i="13"/>
  <c r="AN2641" i="13" s="1"/>
  <c r="AM2642" i="13"/>
  <c r="AN2642" i="13" s="1"/>
  <c r="AM2643" i="13"/>
  <c r="AN2643" i="13" s="1"/>
  <c r="AM2644" i="13"/>
  <c r="AN2644" i="13" s="1"/>
  <c r="AM2645" i="13"/>
  <c r="AN2645" i="13" s="1"/>
  <c r="AM2646" i="13"/>
  <c r="AN2646" i="13" s="1"/>
  <c r="AM2647" i="13"/>
  <c r="AN2647" i="13" s="1"/>
  <c r="AM2648" i="13"/>
  <c r="AN2648" i="13" s="1"/>
  <c r="AM2649" i="13"/>
  <c r="AN2649" i="13" s="1"/>
  <c r="AM2650" i="13"/>
  <c r="AN2650" i="13" s="1"/>
  <c r="AM2651" i="13"/>
  <c r="AN2651" i="13" s="1"/>
  <c r="AM2652" i="13"/>
  <c r="AN2652" i="13" s="1"/>
  <c r="AM2653" i="13"/>
  <c r="AN2653" i="13" s="1"/>
  <c r="AM2654" i="13"/>
  <c r="AN2654" i="13" s="1"/>
  <c r="AM2655" i="13"/>
  <c r="AN2655" i="13" s="1"/>
  <c r="AM2656" i="13"/>
  <c r="AN2656" i="13" s="1"/>
  <c r="AM2657" i="13"/>
  <c r="AN2657" i="13" s="1"/>
  <c r="AM2658" i="13"/>
  <c r="AN2658" i="13" s="1"/>
  <c r="AM2659" i="13"/>
  <c r="AN2659" i="13" s="1"/>
  <c r="AM2660" i="13"/>
  <c r="AN2660" i="13" s="1"/>
  <c r="AM2661" i="13"/>
  <c r="AN2661" i="13" s="1"/>
  <c r="AM2662" i="13"/>
  <c r="AN2662" i="13" s="1"/>
  <c r="AM2663" i="13"/>
  <c r="AN2663" i="13" s="1"/>
  <c r="AM2664" i="13"/>
  <c r="AN2664" i="13" s="1"/>
  <c r="AM2665" i="13"/>
  <c r="AN2665" i="13" s="1"/>
  <c r="AM2666" i="13"/>
  <c r="AN2666" i="13" s="1"/>
  <c r="AM2667" i="13"/>
  <c r="AN2667" i="13" s="1"/>
  <c r="AM2668" i="13"/>
  <c r="AN2668" i="13" s="1"/>
  <c r="AM2669" i="13"/>
  <c r="AN2669" i="13" s="1"/>
  <c r="AM2670" i="13"/>
  <c r="AN2670" i="13" s="1"/>
  <c r="AM2671" i="13"/>
  <c r="AN2671" i="13" s="1"/>
  <c r="AM2672" i="13"/>
  <c r="AN2672" i="13" s="1"/>
  <c r="AM2673" i="13"/>
  <c r="AN2673" i="13" s="1"/>
  <c r="AM2674" i="13"/>
  <c r="AN2674" i="13" s="1"/>
  <c r="AM2675" i="13"/>
  <c r="AN2675" i="13" s="1"/>
  <c r="AM2676" i="13"/>
  <c r="AN2676" i="13" s="1"/>
  <c r="AM2677" i="13"/>
  <c r="AN2677" i="13" s="1"/>
  <c r="AM2678" i="13"/>
  <c r="AN2678" i="13" s="1"/>
  <c r="AM2679" i="13"/>
  <c r="AN2679" i="13" s="1"/>
  <c r="AM2680" i="13"/>
  <c r="AN2680" i="13" s="1"/>
  <c r="AM2681" i="13"/>
  <c r="AN2681" i="13" s="1"/>
  <c r="AM2682" i="13"/>
  <c r="AN2682" i="13" s="1"/>
  <c r="AM2683" i="13"/>
  <c r="AN2683" i="13" s="1"/>
  <c r="AM2684" i="13"/>
  <c r="AN2684" i="13" s="1"/>
  <c r="AM2685" i="13"/>
  <c r="AN2685" i="13" s="1"/>
  <c r="AM2686" i="13"/>
  <c r="AN2686" i="13" s="1"/>
  <c r="AM2687" i="13"/>
  <c r="AN2687" i="13" s="1"/>
  <c r="AM2688" i="13"/>
  <c r="AN2688" i="13" s="1"/>
  <c r="AM2689" i="13"/>
  <c r="AN2689" i="13" s="1"/>
  <c r="AM2690" i="13"/>
  <c r="AN2690" i="13" s="1"/>
  <c r="AM2691" i="13"/>
  <c r="AN2691" i="13" s="1"/>
  <c r="AM2692" i="13"/>
  <c r="AN2692" i="13" s="1"/>
  <c r="AM2693" i="13"/>
  <c r="AN2693" i="13" s="1"/>
  <c r="AM2694" i="13"/>
  <c r="AN2694" i="13" s="1"/>
  <c r="AM2695" i="13"/>
  <c r="AN2695" i="13" s="1"/>
  <c r="AM2696" i="13"/>
  <c r="AN2696" i="13" s="1"/>
  <c r="AM2697" i="13"/>
  <c r="AN2697" i="13" s="1"/>
  <c r="AM2698" i="13"/>
  <c r="AN2698" i="13" s="1"/>
  <c r="AM2699" i="13"/>
  <c r="AN2699" i="13" s="1"/>
  <c r="AM2700" i="13"/>
  <c r="AN2700" i="13" s="1"/>
  <c r="AM2701" i="13"/>
  <c r="AN2701" i="13" s="1"/>
  <c r="AM2702" i="13"/>
  <c r="AN2702" i="13" s="1"/>
  <c r="AM2703" i="13"/>
  <c r="AN2703" i="13" s="1"/>
  <c r="AM2704" i="13"/>
  <c r="AN2704" i="13" s="1"/>
  <c r="AM2705" i="13"/>
  <c r="AN2705" i="13" s="1"/>
  <c r="AM2706" i="13"/>
  <c r="AN2706" i="13" s="1"/>
  <c r="AM2707" i="13"/>
  <c r="AN2707" i="13" s="1"/>
  <c r="AM2708" i="13"/>
  <c r="AN2708" i="13" s="1"/>
  <c r="AM2709" i="13"/>
  <c r="AN2709" i="13" s="1"/>
  <c r="AM2710" i="13"/>
  <c r="AN2710" i="13" s="1"/>
  <c r="AM2711" i="13"/>
  <c r="AN2711" i="13" s="1"/>
  <c r="AM2712" i="13"/>
  <c r="AN2712" i="13" s="1"/>
  <c r="AM2713" i="13"/>
  <c r="AN2713" i="13" s="1"/>
  <c r="AM2714" i="13"/>
  <c r="AN2714" i="13" s="1"/>
  <c r="AM2715" i="13"/>
  <c r="AN2715" i="13" s="1"/>
  <c r="AM2716" i="13"/>
  <c r="AN2716" i="13" s="1"/>
  <c r="AM2717" i="13"/>
  <c r="AN2717" i="13" s="1"/>
  <c r="AM2718" i="13"/>
  <c r="AN2718" i="13" s="1"/>
  <c r="AM2719" i="13"/>
  <c r="AN2719" i="13" s="1"/>
  <c r="AM2720" i="13"/>
  <c r="AN2720" i="13" s="1"/>
  <c r="AM2721" i="13"/>
  <c r="AN2721" i="13" s="1"/>
  <c r="AM2722" i="13"/>
  <c r="AN2722" i="13" s="1"/>
  <c r="AM2723" i="13"/>
  <c r="AN2723" i="13" s="1"/>
  <c r="AM2724" i="13"/>
  <c r="AN2724" i="13" s="1"/>
  <c r="AM2725" i="13"/>
  <c r="AN2725" i="13" s="1"/>
  <c r="AM2726" i="13"/>
  <c r="AN2726" i="13" s="1"/>
  <c r="AM2727" i="13"/>
  <c r="AN2727" i="13" s="1"/>
  <c r="AM2728" i="13"/>
  <c r="AN2728" i="13" s="1"/>
  <c r="AM2729" i="13"/>
  <c r="AN2729" i="13" s="1"/>
  <c r="AM2730" i="13"/>
  <c r="AN2730" i="13" s="1"/>
  <c r="AM2731" i="13"/>
  <c r="AN2731" i="13" s="1"/>
  <c r="AM2732" i="13"/>
  <c r="AN2732" i="13" s="1"/>
  <c r="AM2733" i="13"/>
  <c r="AN2733" i="13" s="1"/>
  <c r="AM2734" i="13"/>
  <c r="AN2734" i="13" s="1"/>
  <c r="AM2735" i="13"/>
  <c r="AN2735" i="13" s="1"/>
  <c r="AM2736" i="13"/>
  <c r="AN2736" i="13" s="1"/>
  <c r="AM2737" i="13"/>
  <c r="AN2737" i="13" s="1"/>
  <c r="AM2738" i="13"/>
  <c r="AN2738" i="13" s="1"/>
  <c r="AM2739" i="13"/>
  <c r="AN2739" i="13" s="1"/>
  <c r="AM2740" i="13"/>
  <c r="AN2740" i="13" s="1"/>
  <c r="AM2741" i="13"/>
  <c r="AN2741" i="13" s="1"/>
  <c r="AM2742" i="13"/>
  <c r="AN2742" i="13" s="1"/>
  <c r="AM2743" i="13"/>
  <c r="AN2743" i="13" s="1"/>
  <c r="AM2744" i="13"/>
  <c r="AN2744" i="13" s="1"/>
  <c r="AM2745" i="13"/>
  <c r="AN2745" i="13" s="1"/>
  <c r="AM2746" i="13"/>
  <c r="AN2746" i="13" s="1"/>
  <c r="AM2747" i="13"/>
  <c r="AN2747" i="13" s="1"/>
  <c r="AM2748" i="13"/>
  <c r="AN2748" i="13" s="1"/>
  <c r="AM2749" i="13"/>
  <c r="AN2749" i="13" s="1"/>
  <c r="AM2750" i="13"/>
  <c r="AN2750" i="13" s="1"/>
  <c r="AM2751" i="13"/>
  <c r="AN2751" i="13" s="1"/>
  <c r="AM2752" i="13"/>
  <c r="AN2752" i="13" s="1"/>
  <c r="AM2753" i="13"/>
  <c r="AN2753" i="13" s="1"/>
  <c r="AM2754" i="13"/>
  <c r="AN2754" i="13" s="1"/>
  <c r="AM2755" i="13"/>
  <c r="AN2755" i="13" s="1"/>
  <c r="AM2756" i="13"/>
  <c r="AN2756" i="13" s="1"/>
  <c r="AM2757" i="13"/>
  <c r="AN2757" i="13" s="1"/>
  <c r="AM2758" i="13"/>
  <c r="AN2758" i="13" s="1"/>
  <c r="AM2759" i="13"/>
  <c r="AN2759" i="13" s="1"/>
  <c r="AM2760" i="13"/>
  <c r="AN2760" i="13" s="1"/>
  <c r="AM2761" i="13"/>
  <c r="AN2761" i="13" s="1"/>
  <c r="AM2762" i="13"/>
  <c r="AN2762" i="13" s="1"/>
  <c r="AM2763" i="13"/>
  <c r="AN2763" i="13" s="1"/>
  <c r="AM2764" i="13"/>
  <c r="AN2764" i="13" s="1"/>
  <c r="AM2765" i="13"/>
  <c r="AN2765" i="13" s="1"/>
  <c r="AM2766" i="13"/>
  <c r="AN2766" i="13" s="1"/>
  <c r="AM2767" i="13"/>
  <c r="AN2767" i="13" s="1"/>
  <c r="AM2768" i="13"/>
  <c r="AN2768" i="13" s="1"/>
  <c r="AM2769" i="13"/>
  <c r="AN2769" i="13" s="1"/>
  <c r="AM2770" i="13"/>
  <c r="AN2770" i="13" s="1"/>
  <c r="AM2771" i="13"/>
  <c r="AN2771" i="13" s="1"/>
  <c r="AM2772" i="13"/>
  <c r="AN2772" i="13" s="1"/>
  <c r="AM2773" i="13"/>
  <c r="AN2773" i="13" s="1"/>
  <c r="AM2774" i="13"/>
  <c r="AN2774" i="13" s="1"/>
  <c r="AM2775" i="13"/>
  <c r="AN2775" i="13" s="1"/>
  <c r="AM2776" i="13"/>
  <c r="AN2776" i="13" s="1"/>
  <c r="AM2777" i="13"/>
  <c r="AN2777" i="13" s="1"/>
  <c r="AM2778" i="13"/>
  <c r="AN2778" i="13" s="1"/>
  <c r="AM2779" i="13"/>
  <c r="AN2779" i="13" s="1"/>
  <c r="AM2780" i="13"/>
  <c r="AN2780" i="13" s="1"/>
  <c r="AM2781" i="13"/>
  <c r="AN2781" i="13" s="1"/>
  <c r="AM2782" i="13"/>
  <c r="AN2782" i="13" s="1"/>
  <c r="AM2783" i="13"/>
  <c r="AN2783" i="13" s="1"/>
  <c r="AM2784" i="13"/>
  <c r="AN2784" i="13" s="1"/>
  <c r="AM2785" i="13"/>
  <c r="AN2785" i="13" s="1"/>
  <c r="AM2786" i="13"/>
  <c r="AN2786" i="13" s="1"/>
  <c r="AM2787" i="13"/>
  <c r="AN2787" i="13" s="1"/>
  <c r="AM2788" i="13"/>
  <c r="AN2788" i="13" s="1"/>
  <c r="AM2789" i="13"/>
  <c r="AN2789" i="13" s="1"/>
  <c r="AM2790" i="13"/>
  <c r="AN2790" i="13" s="1"/>
  <c r="AM2791" i="13"/>
  <c r="AN2791" i="13" s="1"/>
  <c r="AM2792" i="13"/>
  <c r="AN2792" i="13" s="1"/>
  <c r="AM2793" i="13"/>
  <c r="AN2793" i="13" s="1"/>
  <c r="AM2794" i="13"/>
  <c r="AN2794" i="13" s="1"/>
  <c r="AM2795" i="13"/>
  <c r="AN2795" i="13" s="1"/>
  <c r="AM2796" i="13"/>
  <c r="AN2796" i="13" s="1"/>
  <c r="AM2797" i="13"/>
  <c r="AN2797" i="13" s="1"/>
  <c r="AM2798" i="13"/>
  <c r="AN2798" i="13" s="1"/>
  <c r="AM2799" i="13"/>
  <c r="AN2799" i="13" s="1"/>
  <c r="AM2800" i="13"/>
  <c r="AN2800" i="13" s="1"/>
  <c r="AM2801" i="13"/>
  <c r="AN2801" i="13" s="1"/>
  <c r="AM2802" i="13"/>
  <c r="AN2802" i="13" s="1"/>
  <c r="AM2803" i="13"/>
  <c r="AN2803" i="13" s="1"/>
  <c r="AM2804" i="13"/>
  <c r="AN2804" i="13" s="1"/>
  <c r="AM2805" i="13"/>
  <c r="AN2805" i="13" s="1"/>
  <c r="AM2806" i="13"/>
  <c r="AN2806" i="13" s="1"/>
  <c r="AM2807" i="13"/>
  <c r="AN2807" i="13" s="1"/>
  <c r="AM2808" i="13"/>
  <c r="AN2808" i="13" s="1"/>
  <c r="AM2809" i="13"/>
  <c r="AN2809" i="13" s="1"/>
  <c r="AM2810" i="13"/>
  <c r="AN2810" i="13" s="1"/>
  <c r="AM2811" i="13"/>
  <c r="AN2811" i="13" s="1"/>
  <c r="AM2812" i="13"/>
  <c r="AN2812" i="13" s="1"/>
  <c r="AM2813" i="13"/>
  <c r="AN2813" i="13" s="1"/>
  <c r="AM2814" i="13"/>
  <c r="AN2814" i="13" s="1"/>
  <c r="AM2815" i="13"/>
  <c r="AN2815" i="13" s="1"/>
  <c r="AM2816" i="13"/>
  <c r="AN2816" i="13" s="1"/>
  <c r="AM2817" i="13"/>
  <c r="AN2817" i="13" s="1"/>
  <c r="AM2818" i="13"/>
  <c r="AN2818" i="13" s="1"/>
  <c r="AM2819" i="13"/>
  <c r="AN2819" i="13" s="1"/>
  <c r="AM2820" i="13"/>
  <c r="AN2820" i="13" s="1"/>
  <c r="AM2821" i="13"/>
  <c r="AN2821" i="13" s="1"/>
  <c r="AM2822" i="13"/>
  <c r="AN2822" i="13" s="1"/>
  <c r="AM2823" i="13"/>
  <c r="AN2823" i="13" s="1"/>
  <c r="AM2824" i="13"/>
  <c r="AN2824" i="13" s="1"/>
  <c r="AM2825" i="13"/>
  <c r="AN2825" i="13" s="1"/>
  <c r="AM2826" i="13"/>
  <c r="AN2826" i="13" s="1"/>
  <c r="AM2827" i="13"/>
  <c r="AN2827" i="13" s="1"/>
  <c r="AM2828" i="13"/>
  <c r="AN2828" i="13" s="1"/>
  <c r="AM2829" i="13"/>
  <c r="AN2829" i="13" s="1"/>
  <c r="AM2830" i="13"/>
  <c r="AN2830" i="13" s="1"/>
  <c r="AM2831" i="13"/>
  <c r="AN2831" i="13" s="1"/>
  <c r="AM2832" i="13"/>
  <c r="AN2832" i="13" s="1"/>
  <c r="AM2833" i="13"/>
  <c r="AN2833" i="13" s="1"/>
  <c r="AM2834" i="13"/>
  <c r="AN2834" i="13" s="1"/>
  <c r="AM2835" i="13"/>
  <c r="AN2835" i="13" s="1"/>
  <c r="AM2836" i="13"/>
  <c r="AN2836" i="13" s="1"/>
  <c r="AM2837" i="13"/>
  <c r="AN2837" i="13" s="1"/>
  <c r="AM2838" i="13"/>
  <c r="AN2838" i="13" s="1"/>
  <c r="AM2839" i="13"/>
  <c r="AN2839" i="13" s="1"/>
  <c r="AM2840" i="13"/>
  <c r="AN2840" i="13" s="1"/>
  <c r="AM2841" i="13"/>
  <c r="AN2841" i="13" s="1"/>
  <c r="AM2842" i="13"/>
  <c r="AN2842" i="13" s="1"/>
  <c r="AM2843" i="13"/>
  <c r="AN2843" i="13" s="1"/>
  <c r="AM2845" i="13"/>
  <c r="AN2845" i="13" s="1"/>
  <c r="AM2846" i="13"/>
  <c r="AN2846" i="13" s="1"/>
  <c r="AM2847" i="13"/>
  <c r="AN2847" i="13" s="1"/>
  <c r="AM2848" i="13"/>
  <c r="AN2848" i="13" s="1"/>
  <c r="AM2849" i="13"/>
  <c r="AN2849" i="13" s="1"/>
  <c r="AM2850" i="13"/>
  <c r="AN2850" i="13" s="1"/>
  <c r="AM2851" i="13"/>
  <c r="AN2851" i="13" s="1"/>
  <c r="AM2852" i="13"/>
  <c r="AN2852" i="13" s="1"/>
  <c r="AM2853" i="13"/>
  <c r="AN2853" i="13" s="1"/>
  <c r="AM2854" i="13"/>
  <c r="AN2854" i="13" s="1"/>
  <c r="AM2855" i="13"/>
  <c r="AN2855" i="13" s="1"/>
  <c r="AM2856" i="13"/>
  <c r="AN2856" i="13" s="1"/>
  <c r="AM2857" i="13"/>
  <c r="AN2857" i="13" s="1"/>
  <c r="AM2858" i="13"/>
  <c r="AN2858" i="13" s="1"/>
  <c r="AM2859" i="13"/>
  <c r="AN2859" i="13" s="1"/>
  <c r="AM2860" i="13"/>
  <c r="AN2860" i="13" s="1"/>
  <c r="AM2861" i="13"/>
  <c r="AN2861" i="13" s="1"/>
  <c r="AM2862" i="13"/>
  <c r="AN2862" i="13" s="1"/>
  <c r="AM2863" i="13"/>
  <c r="AN2863" i="13" s="1"/>
  <c r="AM2864" i="13"/>
  <c r="AN2864" i="13" s="1"/>
  <c r="AM2865" i="13"/>
  <c r="AN2865" i="13" s="1"/>
  <c r="AM2866" i="13"/>
  <c r="AN2866" i="13" s="1"/>
  <c r="AM2867" i="13"/>
  <c r="AN2867" i="13" s="1"/>
  <c r="AM2868" i="13"/>
  <c r="AN2868" i="13" s="1"/>
  <c r="AM2869" i="13"/>
  <c r="AN2869" i="13" s="1"/>
  <c r="AM2870" i="13"/>
  <c r="AN2870" i="13" s="1"/>
  <c r="AM2871" i="13"/>
  <c r="AN2871" i="13" s="1"/>
  <c r="AM2872" i="13"/>
  <c r="AN2872" i="13" s="1"/>
  <c r="AM2873" i="13"/>
  <c r="AN2873" i="13" s="1"/>
  <c r="AM2874" i="13"/>
  <c r="AN2874" i="13" s="1"/>
  <c r="AM2875" i="13"/>
  <c r="AN2875" i="13" s="1"/>
  <c r="AM2876" i="13"/>
  <c r="AN2876" i="13" s="1"/>
  <c r="AM2877" i="13"/>
  <c r="AN2877" i="13" s="1"/>
  <c r="AM2878" i="13"/>
  <c r="AN2878" i="13" s="1"/>
  <c r="AM2879" i="13"/>
  <c r="AN2879" i="13" s="1"/>
  <c r="AM2880" i="13"/>
  <c r="AN2880" i="13" s="1"/>
  <c r="AM2881" i="13"/>
  <c r="AN2881" i="13" s="1"/>
  <c r="AM2882" i="13"/>
  <c r="AN2882" i="13" s="1"/>
  <c r="AM2883" i="13"/>
  <c r="AN2883" i="13" s="1"/>
  <c r="AM2884" i="13"/>
  <c r="AN2884" i="13" s="1"/>
  <c r="AM2885" i="13"/>
  <c r="AN2885" i="13" s="1"/>
  <c r="AM2886" i="13"/>
  <c r="AN2886" i="13" s="1"/>
  <c r="AM2887" i="13"/>
  <c r="AN2887" i="13" s="1"/>
  <c r="AM2888" i="13"/>
  <c r="AN2888" i="13" s="1"/>
  <c r="AM2889" i="13"/>
  <c r="AN2889" i="13" s="1"/>
  <c r="AM2890" i="13"/>
  <c r="AN2890" i="13" s="1"/>
  <c r="AM2891" i="13"/>
  <c r="AN2891" i="13" s="1"/>
  <c r="AM2892" i="13"/>
  <c r="AN2892" i="13" s="1"/>
  <c r="AM2893" i="13"/>
  <c r="AN2893" i="13" s="1"/>
  <c r="AM2894" i="13"/>
  <c r="AN2894" i="13" s="1"/>
  <c r="AM2895" i="13"/>
  <c r="AN2895" i="13" s="1"/>
  <c r="AM2896" i="13"/>
  <c r="AN2896" i="13" s="1"/>
  <c r="AM2897" i="13"/>
  <c r="AN2897" i="13" s="1"/>
  <c r="AM2898" i="13"/>
  <c r="AN2898" i="13" s="1"/>
  <c r="AM2899" i="13"/>
  <c r="AN2899" i="13" s="1"/>
  <c r="AM2900" i="13"/>
  <c r="AN2900" i="13" s="1"/>
  <c r="AM2901" i="13"/>
  <c r="AN2901" i="13" s="1"/>
  <c r="AM2902" i="13"/>
  <c r="AN2902" i="13" s="1"/>
  <c r="AM2903" i="13"/>
  <c r="AN2903" i="13" s="1"/>
  <c r="AM2904" i="13"/>
  <c r="AN2904" i="13" s="1"/>
  <c r="AM2905" i="13"/>
  <c r="AN2905" i="13" s="1"/>
  <c r="AM2906" i="13"/>
  <c r="AN2906" i="13" s="1"/>
  <c r="AM2907" i="13"/>
  <c r="AN2907" i="13" s="1"/>
  <c r="AM2908" i="13"/>
  <c r="AN2908" i="13" s="1"/>
  <c r="AM2909" i="13"/>
  <c r="AN2909" i="13" s="1"/>
  <c r="AM2910" i="13"/>
  <c r="AN2910" i="13" s="1"/>
  <c r="AM2911" i="13"/>
  <c r="AN2911" i="13" s="1"/>
  <c r="AM2912" i="13"/>
  <c r="AN2912" i="13" s="1"/>
  <c r="AM2913" i="13"/>
  <c r="AN2913" i="13" s="1"/>
  <c r="AM2914" i="13"/>
  <c r="AN2914" i="13" s="1"/>
  <c r="AM2915" i="13"/>
  <c r="AN2915" i="13" s="1"/>
  <c r="AM2916" i="13"/>
  <c r="AN2916" i="13" s="1"/>
  <c r="AM2917" i="13"/>
  <c r="AN2917" i="13" s="1"/>
  <c r="AM2918" i="13"/>
  <c r="AN2918" i="13" s="1"/>
  <c r="AM2919" i="13"/>
  <c r="AN2919" i="13" s="1"/>
  <c r="AM2920" i="13"/>
  <c r="AN2920" i="13" s="1"/>
  <c r="AM2921" i="13"/>
  <c r="AN2921" i="13" s="1"/>
  <c r="AM2922" i="13"/>
  <c r="AN2922" i="13" s="1"/>
  <c r="AM2923" i="13"/>
  <c r="AN2923" i="13" s="1"/>
  <c r="AM2924" i="13"/>
  <c r="AN2924" i="13" s="1"/>
  <c r="AM2925" i="13"/>
  <c r="AN2925" i="13" s="1"/>
  <c r="AM2926" i="13"/>
  <c r="AN2926" i="13" s="1"/>
  <c r="AM2927" i="13"/>
  <c r="AN2927" i="13" s="1"/>
  <c r="AM2928" i="13"/>
  <c r="AN2928" i="13" s="1"/>
  <c r="AM2929" i="13"/>
  <c r="AN2929" i="13" s="1"/>
  <c r="AM2930" i="13"/>
  <c r="AN2930" i="13" s="1"/>
  <c r="AM2931" i="13"/>
  <c r="AN2931" i="13" s="1"/>
  <c r="AM2932" i="13"/>
  <c r="AN2932" i="13" s="1"/>
  <c r="AM2933" i="13"/>
  <c r="AN2933" i="13" s="1"/>
  <c r="AM2934" i="13"/>
  <c r="AN2934" i="13" s="1"/>
  <c r="AM2935" i="13"/>
  <c r="AN2935" i="13" s="1"/>
  <c r="AM2936" i="13"/>
  <c r="AN2936" i="13" s="1"/>
  <c r="AM2937" i="13"/>
  <c r="AN2937" i="13" s="1"/>
  <c r="AM2938" i="13"/>
  <c r="AN2938" i="13" s="1"/>
  <c r="AM2939" i="13"/>
  <c r="AN2939" i="13" s="1"/>
  <c r="AM2940" i="13"/>
  <c r="AN2940" i="13" s="1"/>
  <c r="AM2941" i="13"/>
  <c r="AN2941" i="13" s="1"/>
  <c r="AM2942" i="13"/>
  <c r="AN2942" i="13" s="1"/>
  <c r="AM2943" i="13"/>
  <c r="AN2943" i="13" s="1"/>
  <c r="AM2944" i="13"/>
  <c r="AN2944" i="13" s="1"/>
  <c r="AM2945" i="13"/>
  <c r="AN2945" i="13" s="1"/>
  <c r="AM2946" i="13"/>
  <c r="AN2946" i="13" s="1"/>
  <c r="AM2947" i="13"/>
  <c r="AN2947" i="13" s="1"/>
  <c r="AM2948" i="13"/>
  <c r="AN2948" i="13" s="1"/>
  <c r="AM2949" i="13"/>
  <c r="AN2949" i="13" s="1"/>
  <c r="AM2950" i="13"/>
  <c r="AN2950" i="13" s="1"/>
  <c r="AM2951" i="13"/>
  <c r="AN2951" i="13" s="1"/>
  <c r="AM2952" i="13"/>
  <c r="AN2952" i="13" s="1"/>
  <c r="AM2953" i="13"/>
  <c r="AN2953" i="13" s="1"/>
  <c r="AM2954" i="13"/>
  <c r="AN2954" i="13" s="1"/>
  <c r="AM2955" i="13"/>
  <c r="AN2955" i="13" s="1"/>
  <c r="AM2956" i="13"/>
  <c r="AN2956" i="13" s="1"/>
  <c r="AM2957" i="13"/>
  <c r="AN2957" i="13" s="1"/>
  <c r="AM2958" i="13"/>
  <c r="AN2958" i="13" s="1"/>
  <c r="AM2959" i="13"/>
  <c r="AN2959" i="13" s="1"/>
  <c r="AM2960" i="13"/>
  <c r="AN2960" i="13" s="1"/>
  <c r="AM2961" i="13"/>
  <c r="AN2961" i="13" s="1"/>
  <c r="AM2962" i="13"/>
  <c r="AN2962" i="13" s="1"/>
  <c r="AM2963" i="13"/>
  <c r="AN2963" i="13" s="1"/>
  <c r="AM2964" i="13"/>
  <c r="AN2964" i="13" s="1"/>
  <c r="AM2965" i="13"/>
  <c r="AN2965" i="13" s="1"/>
  <c r="AM2966" i="13"/>
  <c r="AN2966" i="13" s="1"/>
  <c r="AM2967" i="13"/>
  <c r="AN2967" i="13" s="1"/>
  <c r="AM2968" i="13"/>
  <c r="AN2968" i="13" s="1"/>
  <c r="AM2969" i="13"/>
  <c r="AN2969" i="13" s="1"/>
  <c r="AM2970" i="13"/>
  <c r="AN2970" i="13" s="1"/>
  <c r="AM2971" i="13"/>
  <c r="AN2971" i="13" s="1"/>
  <c r="AM2972" i="13"/>
  <c r="AN2972" i="13" s="1"/>
  <c r="AM2973" i="13"/>
  <c r="AN2973" i="13" s="1"/>
  <c r="AM2974" i="13"/>
  <c r="AN2974" i="13" s="1"/>
  <c r="AM2975" i="13"/>
  <c r="AN2975" i="13" s="1"/>
  <c r="AM2976" i="13"/>
  <c r="AN2976" i="13" s="1"/>
  <c r="AM2977" i="13"/>
  <c r="AN2977" i="13" s="1"/>
  <c r="AM2978" i="13"/>
  <c r="AN2978" i="13" s="1"/>
  <c r="AM2979" i="13"/>
  <c r="AN2979" i="13" s="1"/>
  <c r="AM2980" i="13"/>
  <c r="AN2980" i="13" s="1"/>
  <c r="AM2981" i="13"/>
  <c r="AN2981" i="13" s="1"/>
  <c r="AM2982" i="13"/>
  <c r="AN2982" i="13" s="1"/>
  <c r="AM2983" i="13"/>
  <c r="AN2983" i="13" s="1"/>
  <c r="AM2984" i="13"/>
  <c r="AN2984" i="13" s="1"/>
  <c r="AM2985" i="13"/>
  <c r="AN2985" i="13" s="1"/>
  <c r="AM2986" i="13"/>
  <c r="AN2986" i="13" s="1"/>
  <c r="AM2987" i="13"/>
  <c r="AN2987" i="13" s="1"/>
  <c r="AM2988" i="13"/>
  <c r="AN2988" i="13" s="1"/>
  <c r="AM2989" i="13"/>
  <c r="AN2989" i="13" s="1"/>
  <c r="AM2990" i="13"/>
  <c r="AN2990" i="13" s="1"/>
  <c r="AM2991" i="13"/>
  <c r="AN2991" i="13" s="1"/>
  <c r="AM2993" i="13"/>
  <c r="AN2993" i="13" s="1"/>
  <c r="AM2994" i="13"/>
  <c r="AN2994" i="13" s="1"/>
  <c r="AM2995" i="13"/>
  <c r="AN2995" i="13" s="1"/>
  <c r="AM2996" i="13"/>
  <c r="AN2996" i="13" s="1"/>
  <c r="AM2997" i="13"/>
  <c r="AN2997" i="13" s="1"/>
  <c r="AM2998" i="13"/>
  <c r="AN2998" i="13" s="1"/>
  <c r="AM2999" i="13"/>
  <c r="AN2999" i="13" s="1"/>
  <c r="AM3000" i="13"/>
  <c r="AN3000" i="13" s="1"/>
  <c r="AM3001" i="13"/>
  <c r="AN3001" i="13" s="1"/>
  <c r="AM3002" i="13"/>
  <c r="AN3002" i="13" s="1"/>
  <c r="AM3003" i="13"/>
  <c r="AN3003" i="13" s="1"/>
  <c r="AM3004" i="13"/>
  <c r="AN3004" i="13" s="1"/>
  <c r="AM3005" i="13"/>
  <c r="AN3005" i="13" s="1"/>
  <c r="AM3006" i="13"/>
  <c r="AN3006" i="13" s="1"/>
  <c r="AM3007" i="13"/>
  <c r="AN3007" i="13" s="1"/>
  <c r="AM3008" i="13"/>
  <c r="AN3008" i="13" s="1"/>
  <c r="AM3009" i="13"/>
  <c r="AN3009" i="13" s="1"/>
  <c r="AM3010" i="13"/>
  <c r="AN3010" i="13" s="1"/>
  <c r="AM3011" i="13"/>
  <c r="AN3011" i="13" s="1"/>
  <c r="AM3012" i="13"/>
  <c r="AN3012" i="13" s="1"/>
  <c r="AM3013" i="13"/>
  <c r="AN3013" i="13" s="1"/>
  <c r="AM3014" i="13"/>
  <c r="AN3014" i="13" s="1"/>
  <c r="AM3015" i="13"/>
  <c r="AN3015" i="13" s="1"/>
  <c r="AM3016" i="13"/>
  <c r="AN3016" i="13" s="1"/>
  <c r="AM3017" i="13"/>
  <c r="AN3017" i="13" s="1"/>
  <c r="AM3018" i="13"/>
  <c r="AN3018" i="13" s="1"/>
  <c r="AM3019" i="13"/>
  <c r="AN3019" i="13" s="1"/>
  <c r="AM3020" i="13"/>
  <c r="AN3020" i="13" s="1"/>
  <c r="AN60" i="13" l="1"/>
  <c r="C95" i="11" a="1"/>
  <c r="C95" i="11" s="1"/>
  <c r="D95" i="11" s="1"/>
  <c r="H46" i="5"/>
  <c r="H45" i="5"/>
  <c r="H55" i="5" l="1"/>
  <c r="H56" i="5"/>
  <c r="H10" i="5" l="1"/>
  <c r="H11" i="5"/>
  <c r="H12" i="5"/>
  <c r="H13" i="5"/>
  <c r="H14" i="5"/>
  <c r="H15" i="5"/>
  <c r="H16" i="5"/>
  <c r="H17" i="5"/>
  <c r="H18" i="5"/>
  <c r="H19" i="5"/>
  <c r="H20" i="5"/>
  <c r="H21" i="5"/>
  <c r="H22" i="5"/>
  <c r="H23" i="5"/>
  <c r="H24" i="5"/>
  <c r="H25" i="5"/>
  <c r="H26" i="5"/>
  <c r="H27" i="5"/>
  <c r="H28" i="5"/>
  <c r="H29" i="5"/>
  <c r="H30" i="5"/>
  <c r="H31" i="5"/>
  <c r="H32" i="5"/>
  <c r="H33" i="5"/>
  <c r="H34" i="5"/>
  <c r="H35" i="5"/>
  <c r="H36" i="5"/>
  <c r="H37" i="5"/>
  <c r="H38" i="5"/>
  <c r="H39" i="5"/>
  <c r="H40" i="5"/>
  <c r="H41" i="5"/>
  <c r="H42" i="5"/>
  <c r="H43" i="5"/>
  <c r="H44" i="5"/>
  <c r="H47" i="5"/>
  <c r="H48" i="5"/>
  <c r="H49" i="5"/>
  <c r="H50" i="5"/>
  <c r="H51" i="5"/>
  <c r="H52" i="5"/>
  <c r="H53" i="5"/>
  <c r="H54" i="5"/>
  <c r="H57" i="5"/>
  <c r="H58" i="5"/>
  <c r="H59" i="5"/>
  <c r="H60" i="5"/>
  <c r="H61" i="5"/>
  <c r="H62" i="5"/>
  <c r="H63" i="5"/>
  <c r="H64" i="5"/>
  <c r="H65" i="5"/>
  <c r="H66" i="5"/>
  <c r="H67" i="5"/>
  <c r="H68" i="5"/>
  <c r="H69" i="5"/>
  <c r="H70" i="5"/>
  <c r="H71" i="5"/>
  <c r="F9" i="9" l="1"/>
  <c r="E11" i="9" l="1"/>
  <c r="G11" i="9"/>
  <c r="E9" i="9"/>
  <c r="G9" i="9"/>
  <c r="F12" i="9"/>
  <c r="F10" i="9"/>
  <c r="E12" i="9"/>
  <c r="G10" i="9"/>
  <c r="G12" i="9"/>
  <c r="F11" i="9"/>
  <c r="E7" i="17" l="1"/>
  <c r="E8" i="17"/>
  <c r="E9" i="17"/>
  <c r="E10" i="17"/>
  <c r="E11" i="17"/>
  <c r="E12" i="17"/>
  <c r="E13" i="17"/>
  <c r="E14" i="17"/>
  <c r="E15" i="17"/>
  <c r="E16" i="17"/>
  <c r="E17" i="17"/>
  <c r="E18" i="17"/>
  <c r="E19" i="17"/>
  <c r="E20" i="17"/>
  <c r="E21" i="17"/>
  <c r="E22" i="17"/>
  <c r="E23" i="17"/>
  <c r="E24" i="17"/>
  <c r="E25" i="17"/>
  <c r="E26" i="17"/>
  <c r="E27" i="17"/>
  <c r="E28" i="17"/>
  <c r="E29" i="17"/>
  <c r="E30" i="17"/>
  <c r="E31" i="17"/>
  <c r="E32" i="17"/>
  <c r="E33" i="17"/>
  <c r="E34" i="17"/>
  <c r="E35" i="17"/>
  <c r="E36" i="17"/>
  <c r="E37" i="17"/>
  <c r="E38" i="17"/>
  <c r="E39" i="17"/>
  <c r="E40" i="17"/>
  <c r="E41" i="17"/>
  <c r="E42" i="17"/>
  <c r="E43" i="17"/>
  <c r="E44" i="17"/>
  <c r="E45" i="17"/>
  <c r="E46" i="17"/>
  <c r="E6" i="17"/>
  <c r="D103" i="2" l="1"/>
  <c r="C25" i="11" l="1"/>
  <c r="D82" i="3"/>
  <c r="C3" i="3"/>
  <c r="B86" i="2" l="1"/>
  <c r="B85" i="2"/>
  <c r="B84" i="2"/>
  <c r="B83" i="2"/>
  <c r="B82" i="2"/>
  <c r="L19" i="15"/>
  <c r="K17" i="15"/>
  <c r="L13" i="15"/>
  <c r="K11" i="15"/>
  <c r="K10" i="15"/>
  <c r="K9" i="15"/>
  <c r="K8" i="15"/>
  <c r="D167" i="2" l="1"/>
  <c r="E167" i="2" s="1"/>
  <c r="D168" i="2" s="1"/>
  <c r="C32" i="3"/>
  <c r="D91" i="2" l="1"/>
  <c r="C80" i="3"/>
  <c r="C52" i="2"/>
  <c r="C53" i="2"/>
  <c r="C54" i="2"/>
  <c r="C49" i="13" l="1"/>
  <c r="C50" i="13"/>
  <c r="C39" i="13"/>
  <c r="C40" i="13"/>
  <c r="C41" i="13"/>
  <c r="C42" i="13"/>
  <c r="C43" i="13"/>
  <c r="C44" i="13"/>
  <c r="C45" i="13"/>
  <c r="C46" i="13"/>
  <c r="C47" i="13"/>
  <c r="C48"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40" i="3"/>
  <c r="C51" i="3" l="1"/>
  <c r="C50" i="3"/>
  <c r="H99" i="5"/>
  <c r="B8" i="9"/>
  <c r="B9" i="9"/>
  <c r="B10" i="9"/>
  <c r="B11" i="9"/>
  <c r="B12" i="9"/>
  <c r="C46" i="3" l="1"/>
  <c r="B67" i="11"/>
  <c r="B68" i="11"/>
  <c r="B69" i="11"/>
  <c r="B70" i="11"/>
  <c r="B71" i="11"/>
  <c r="B66" i="11"/>
  <c r="C101" i="5" l="1"/>
  <c r="C100" i="5"/>
  <c r="C99" i="5"/>
  <c r="C97" i="5"/>
  <c r="C96" i="5"/>
  <c r="C95" i="5"/>
  <c r="C98" i="5"/>
  <c r="C94" i="5"/>
  <c r="C93" i="5"/>
  <c r="C92" i="5"/>
  <c r="C91" i="5"/>
  <c r="C90" i="5"/>
  <c r="C89" i="5"/>
  <c r="C88" i="5"/>
  <c r="C87" i="5"/>
  <c r="C86" i="5"/>
  <c r="C85" i="5"/>
  <c r="C84" i="5"/>
  <c r="B99" i="5"/>
  <c r="B100" i="5"/>
  <c r="B101" i="5"/>
  <c r="B85" i="5"/>
  <c r="B86" i="5"/>
  <c r="B87" i="5"/>
  <c r="B88" i="5"/>
  <c r="B89" i="5"/>
  <c r="B90" i="5"/>
  <c r="B91" i="5"/>
  <c r="B92" i="5"/>
  <c r="B93" i="5"/>
  <c r="B94" i="5"/>
  <c r="B95" i="5"/>
  <c r="B96" i="5"/>
  <c r="B97" i="5"/>
  <c r="B98" i="5"/>
  <c r="B84" i="5"/>
  <c r="H11" i="16"/>
  <c r="H12" i="16"/>
  <c r="H13" i="16"/>
  <c r="H14" i="16"/>
  <c r="H15" i="16"/>
  <c r="H16" i="16"/>
  <c r="H17" i="16"/>
  <c r="H18" i="16"/>
  <c r="H19" i="16"/>
  <c r="H20" i="16"/>
  <c r="H21" i="16"/>
  <c r="H22" i="16"/>
  <c r="H23" i="16"/>
  <c r="H24" i="16"/>
  <c r="H25" i="16"/>
  <c r="H26" i="16"/>
  <c r="H27" i="16"/>
  <c r="H28" i="16"/>
  <c r="H29" i="16"/>
  <c r="H30" i="16"/>
  <c r="H31" i="16"/>
  <c r="H32" i="16"/>
  <c r="H33" i="16"/>
  <c r="H34" i="16"/>
  <c r="H35" i="16"/>
  <c r="H36" i="16"/>
  <c r="H37" i="16"/>
  <c r="H38" i="16"/>
  <c r="H39" i="16"/>
  <c r="H40" i="16"/>
  <c r="H41" i="16"/>
  <c r="H42" i="16"/>
  <c r="H43" i="16"/>
  <c r="H44" i="16"/>
  <c r="H45" i="16"/>
  <c r="H46" i="16"/>
  <c r="H47" i="16"/>
  <c r="H48" i="16"/>
  <c r="H49" i="16"/>
  <c r="H50" i="16"/>
  <c r="H51" i="16"/>
  <c r="H52" i="16"/>
  <c r="H53" i="16"/>
  <c r="H54" i="16"/>
  <c r="H55" i="16"/>
  <c r="H56" i="16"/>
  <c r="H57" i="16"/>
  <c r="H58" i="16"/>
  <c r="H59" i="16"/>
  <c r="H60" i="16"/>
  <c r="H61" i="16"/>
  <c r="H62" i="16"/>
  <c r="H63" i="16"/>
  <c r="H64" i="16"/>
  <c r="H65" i="16"/>
  <c r="H66" i="16"/>
  <c r="H67" i="16"/>
  <c r="H68" i="16"/>
  <c r="H69" i="16"/>
  <c r="H70" i="16"/>
  <c r="H71" i="16"/>
  <c r="H72" i="16"/>
  <c r="H73" i="16"/>
  <c r="H74" i="16"/>
  <c r="H75" i="16"/>
  <c r="H76" i="16"/>
  <c r="H77" i="16"/>
  <c r="H78" i="16"/>
  <c r="H79" i="16"/>
  <c r="H80" i="16"/>
  <c r="H81" i="16"/>
  <c r="H82" i="16"/>
  <c r="H83" i="16"/>
  <c r="H84" i="16"/>
  <c r="H85" i="16"/>
  <c r="H86" i="16"/>
  <c r="H87" i="16"/>
  <c r="H88" i="16"/>
  <c r="H89" i="16"/>
  <c r="H91" i="16"/>
  <c r="H92" i="16"/>
  <c r="H93" i="16"/>
  <c r="H94" i="16"/>
  <c r="H95" i="16"/>
  <c r="H96" i="16"/>
  <c r="H97" i="16"/>
  <c r="H98" i="16"/>
  <c r="H99" i="16"/>
  <c r="H100" i="16"/>
  <c r="H101" i="16"/>
  <c r="H102" i="16"/>
  <c r="H103" i="16"/>
  <c r="H104" i="16"/>
  <c r="H105" i="16"/>
  <c r="H106" i="16"/>
  <c r="H107" i="16"/>
  <c r="H108" i="16"/>
  <c r="H109" i="16"/>
  <c r="H110" i="16"/>
  <c r="H111" i="16"/>
  <c r="H112" i="16"/>
  <c r="H113" i="16"/>
  <c r="H114" i="16"/>
  <c r="H115" i="16"/>
  <c r="H116" i="16"/>
  <c r="H117" i="16"/>
  <c r="H118" i="16"/>
  <c r="H119" i="16"/>
  <c r="H120" i="16"/>
  <c r="H121" i="16"/>
  <c r="H122" i="16"/>
  <c r="H123" i="16"/>
  <c r="H124" i="16"/>
  <c r="H125" i="16"/>
  <c r="H126" i="16"/>
  <c r="H127" i="16"/>
  <c r="H128" i="16"/>
  <c r="H129" i="16"/>
  <c r="H130" i="16"/>
  <c r="H131" i="16"/>
  <c r="H132" i="16"/>
  <c r="H133" i="16"/>
  <c r="H134" i="16"/>
  <c r="H135" i="16"/>
  <c r="H136" i="16"/>
  <c r="H137" i="16"/>
  <c r="H138" i="16"/>
  <c r="H139" i="16"/>
  <c r="H140" i="16"/>
  <c r="H141" i="16"/>
  <c r="H142" i="16"/>
  <c r="H143" i="16"/>
  <c r="H144" i="16"/>
  <c r="H145" i="16"/>
  <c r="H146" i="16"/>
  <c r="H147" i="16"/>
  <c r="H148" i="16"/>
  <c r="H149" i="16"/>
  <c r="H150" i="16"/>
  <c r="H151" i="16"/>
  <c r="H152" i="16"/>
  <c r="H153" i="16"/>
  <c r="H154" i="16"/>
  <c r="H155" i="16"/>
  <c r="H156" i="16"/>
  <c r="H157" i="16"/>
  <c r="H158" i="16"/>
  <c r="H159" i="16"/>
  <c r="H160" i="16"/>
  <c r="H161" i="16"/>
  <c r="H162" i="16"/>
  <c r="H163" i="16"/>
  <c r="H164" i="16"/>
  <c r="H165" i="16"/>
  <c r="H166" i="16"/>
  <c r="H167" i="16"/>
  <c r="H168" i="16"/>
  <c r="H169" i="16"/>
  <c r="H170" i="16"/>
  <c r="H171" i="16"/>
  <c r="H172" i="16"/>
  <c r="H173" i="16"/>
  <c r="H174" i="16"/>
  <c r="H175" i="16"/>
  <c r="H176" i="16"/>
  <c r="H177" i="16"/>
  <c r="H178" i="16"/>
  <c r="H179" i="16"/>
  <c r="H180" i="16"/>
  <c r="H181" i="16"/>
  <c r="H182" i="16"/>
  <c r="H183" i="16"/>
  <c r="H184" i="16"/>
  <c r="H185" i="16"/>
  <c r="H186" i="16"/>
  <c r="H187" i="16"/>
  <c r="H188" i="16"/>
  <c r="H189" i="16"/>
  <c r="H190" i="16"/>
  <c r="H191" i="16"/>
  <c r="H192" i="16"/>
  <c r="H193" i="16"/>
  <c r="H194" i="16"/>
  <c r="H195" i="16"/>
  <c r="H196" i="16"/>
  <c r="H197" i="16"/>
  <c r="H198" i="16"/>
  <c r="H199" i="16"/>
  <c r="H200" i="16"/>
  <c r="H201" i="16"/>
  <c r="H202" i="16"/>
  <c r="H203" i="16"/>
  <c r="H204" i="16"/>
  <c r="H205" i="16"/>
  <c r="H206" i="16"/>
  <c r="H207" i="16"/>
  <c r="H208" i="16"/>
  <c r="H209" i="16"/>
  <c r="H210" i="16"/>
  <c r="H211" i="16"/>
  <c r="H212" i="16"/>
  <c r="H213" i="16"/>
  <c r="H214" i="16"/>
  <c r="H215" i="16"/>
  <c r="H216" i="16"/>
  <c r="H217" i="16"/>
  <c r="H218" i="16"/>
  <c r="H219" i="16"/>
  <c r="H220" i="16"/>
  <c r="H221" i="16"/>
  <c r="H222" i="16"/>
  <c r="H223" i="16"/>
  <c r="H224" i="16"/>
  <c r="H225" i="16"/>
  <c r="H226" i="16"/>
  <c r="H227" i="16"/>
  <c r="H228" i="16"/>
  <c r="H229" i="16"/>
  <c r="H230" i="16"/>
  <c r="H231" i="16"/>
  <c r="H232" i="16"/>
  <c r="H233" i="16"/>
  <c r="H234" i="16"/>
  <c r="H235" i="16"/>
  <c r="H236" i="16"/>
  <c r="H237" i="16"/>
  <c r="H238" i="16"/>
  <c r="H239" i="16"/>
  <c r="H240" i="16"/>
  <c r="H241" i="16"/>
  <c r="H242" i="16"/>
  <c r="H243" i="16"/>
  <c r="H244" i="16"/>
  <c r="H245" i="16"/>
  <c r="H246" i="16"/>
  <c r="H247" i="16"/>
  <c r="H248" i="16"/>
  <c r="H249" i="16"/>
  <c r="H250" i="16"/>
  <c r="H251" i="16"/>
  <c r="H252" i="16"/>
  <c r="H253" i="16"/>
  <c r="H254" i="16"/>
  <c r="H255" i="16"/>
  <c r="H256" i="16"/>
  <c r="H257" i="16"/>
  <c r="H258" i="16"/>
  <c r="H259" i="16"/>
  <c r="H260" i="16"/>
  <c r="H261" i="16"/>
  <c r="H262" i="16"/>
  <c r="H263" i="16"/>
  <c r="H264" i="16"/>
  <c r="H265" i="16"/>
  <c r="H266" i="16"/>
  <c r="H267" i="16"/>
  <c r="H268" i="16"/>
  <c r="H269" i="16"/>
  <c r="H270" i="16"/>
  <c r="H271" i="16"/>
  <c r="H272" i="16"/>
  <c r="H273" i="16"/>
  <c r="H274" i="16"/>
  <c r="H275" i="16"/>
  <c r="H276" i="16"/>
  <c r="H277" i="16"/>
  <c r="H278" i="16"/>
  <c r="H279" i="16"/>
  <c r="H280" i="16"/>
  <c r="H281" i="16"/>
  <c r="H282" i="16"/>
  <c r="H283" i="16"/>
  <c r="H284" i="16"/>
  <c r="H285" i="16"/>
  <c r="H286" i="16"/>
  <c r="H287" i="16"/>
  <c r="H288" i="16"/>
  <c r="H289" i="16"/>
  <c r="H290" i="16"/>
  <c r="H291" i="16"/>
  <c r="H292" i="16"/>
  <c r="H293" i="16"/>
  <c r="H294" i="16"/>
  <c r="H295" i="16"/>
  <c r="H296" i="16"/>
  <c r="H297" i="16"/>
  <c r="H298" i="16"/>
  <c r="H299" i="16"/>
  <c r="H300" i="16"/>
  <c r="H301" i="16"/>
  <c r="H302" i="16"/>
  <c r="H303" i="16"/>
  <c r="H304" i="16"/>
  <c r="H305" i="16"/>
  <c r="H306" i="16"/>
  <c r="H307" i="16"/>
  <c r="H308" i="16"/>
  <c r="H309" i="16"/>
  <c r="H310" i="16"/>
  <c r="H311" i="16"/>
  <c r="H312" i="16"/>
  <c r="H313" i="16"/>
  <c r="H314" i="16"/>
  <c r="H315" i="16"/>
  <c r="H316" i="16"/>
  <c r="H317" i="16"/>
  <c r="H318" i="16"/>
  <c r="H319" i="16"/>
  <c r="H320" i="16"/>
  <c r="H321" i="16"/>
  <c r="H322" i="16"/>
  <c r="H323" i="16"/>
  <c r="H324" i="16"/>
  <c r="H325" i="16"/>
  <c r="H326" i="16"/>
  <c r="H327" i="16"/>
  <c r="H328" i="16"/>
  <c r="H329" i="16"/>
  <c r="H330" i="16"/>
  <c r="H331" i="16"/>
  <c r="H332" i="16"/>
  <c r="H333" i="16"/>
  <c r="H334" i="16"/>
  <c r="H335" i="16"/>
  <c r="H336" i="16"/>
  <c r="H337" i="16"/>
  <c r="H338" i="16"/>
  <c r="H339" i="16"/>
  <c r="H340" i="16"/>
  <c r="H341" i="16"/>
  <c r="H342" i="16"/>
  <c r="H343" i="16"/>
  <c r="H344" i="16"/>
  <c r="H345" i="16"/>
  <c r="H346" i="16"/>
  <c r="H347" i="16"/>
  <c r="H348" i="16"/>
  <c r="H349" i="16"/>
  <c r="H350" i="16"/>
  <c r="H351" i="16"/>
  <c r="H352" i="16"/>
  <c r="H353" i="16"/>
  <c r="H354" i="16"/>
  <c r="H355" i="16"/>
  <c r="H356" i="16"/>
  <c r="H357" i="16"/>
  <c r="H358" i="16"/>
  <c r="H359" i="16"/>
  <c r="H360" i="16"/>
  <c r="H361" i="16"/>
  <c r="H362" i="16"/>
  <c r="H363" i="16"/>
  <c r="H364" i="16"/>
  <c r="H365" i="16"/>
  <c r="H366" i="16"/>
  <c r="H367" i="16"/>
  <c r="H368" i="16"/>
  <c r="H369" i="16"/>
  <c r="H370" i="16"/>
  <c r="H371" i="16"/>
  <c r="H372" i="16"/>
  <c r="H373" i="16"/>
  <c r="H374" i="16"/>
  <c r="H375" i="16"/>
  <c r="H376" i="16"/>
  <c r="H377" i="16"/>
  <c r="H378" i="16"/>
  <c r="H379" i="16"/>
  <c r="H380" i="16"/>
  <c r="H381" i="16"/>
  <c r="H382" i="16"/>
  <c r="H383" i="16"/>
  <c r="H384" i="16"/>
  <c r="H385" i="16"/>
  <c r="H386" i="16"/>
  <c r="H387" i="16"/>
  <c r="H388" i="16"/>
  <c r="H389" i="16"/>
  <c r="H390" i="16"/>
  <c r="H391" i="16"/>
  <c r="H392" i="16"/>
  <c r="H393" i="16"/>
  <c r="H394" i="16"/>
  <c r="H395" i="16"/>
  <c r="H396" i="16"/>
  <c r="H397" i="16"/>
  <c r="H398" i="16"/>
  <c r="H399" i="16"/>
  <c r="H400" i="16"/>
  <c r="H401" i="16"/>
  <c r="H402" i="16"/>
  <c r="H403" i="16"/>
  <c r="H404" i="16"/>
  <c r="H405" i="16"/>
  <c r="H406" i="16"/>
  <c r="H407" i="16"/>
  <c r="H408" i="16"/>
  <c r="H409" i="16"/>
  <c r="H410" i="16"/>
  <c r="H411" i="16"/>
  <c r="H412" i="16"/>
  <c r="H413" i="16"/>
  <c r="H414" i="16"/>
  <c r="H415" i="16"/>
  <c r="H416" i="16"/>
  <c r="H417" i="16"/>
  <c r="H418" i="16"/>
  <c r="H419" i="16"/>
  <c r="H420" i="16"/>
  <c r="H421" i="16"/>
  <c r="H422" i="16"/>
  <c r="H423" i="16"/>
  <c r="H424" i="16"/>
  <c r="H425" i="16"/>
  <c r="H426" i="16"/>
  <c r="H427" i="16"/>
  <c r="H428" i="16"/>
  <c r="H429" i="16"/>
  <c r="H430" i="16"/>
  <c r="H431" i="16"/>
  <c r="H432" i="16"/>
  <c r="H433" i="16"/>
  <c r="H434" i="16"/>
  <c r="H435" i="16"/>
  <c r="H436" i="16"/>
  <c r="H437" i="16"/>
  <c r="H438" i="16"/>
  <c r="H439" i="16"/>
  <c r="H440" i="16"/>
  <c r="H441" i="16"/>
  <c r="H442" i="16"/>
  <c r="H443" i="16"/>
  <c r="H444" i="16"/>
  <c r="H445" i="16"/>
  <c r="H446" i="16"/>
  <c r="H447" i="16"/>
  <c r="H448" i="16"/>
  <c r="H449" i="16"/>
  <c r="H450" i="16"/>
  <c r="H451" i="16"/>
  <c r="H452" i="16"/>
  <c r="H453" i="16"/>
  <c r="H454" i="16"/>
  <c r="H455" i="16"/>
  <c r="H456" i="16"/>
  <c r="H457" i="16"/>
  <c r="H458" i="16"/>
  <c r="H459" i="16"/>
  <c r="H460" i="16"/>
  <c r="H461" i="16"/>
  <c r="H462" i="16"/>
  <c r="H463" i="16"/>
  <c r="H464" i="16"/>
  <c r="H465" i="16"/>
  <c r="H466" i="16"/>
  <c r="H467" i="16"/>
  <c r="H468" i="16"/>
  <c r="H469" i="16"/>
  <c r="H470" i="16"/>
  <c r="H471" i="16"/>
  <c r="H472" i="16"/>
  <c r="H473" i="16"/>
  <c r="H474" i="16"/>
  <c r="H475" i="16"/>
  <c r="H476" i="16"/>
  <c r="H477" i="16"/>
  <c r="H478" i="16"/>
  <c r="H479" i="16"/>
  <c r="H480" i="16"/>
  <c r="H481" i="16"/>
  <c r="H482" i="16"/>
  <c r="H483" i="16"/>
  <c r="H484" i="16"/>
  <c r="H485" i="16"/>
  <c r="H486" i="16"/>
  <c r="H487" i="16"/>
  <c r="H488" i="16"/>
  <c r="H489" i="16"/>
  <c r="H490" i="16"/>
  <c r="H491" i="16"/>
  <c r="H492" i="16"/>
  <c r="H493" i="16"/>
  <c r="H494" i="16"/>
  <c r="H495" i="16"/>
  <c r="H496" i="16"/>
  <c r="H497" i="16"/>
  <c r="H498" i="16"/>
  <c r="H499" i="16"/>
  <c r="H500" i="16"/>
  <c r="H501" i="16"/>
  <c r="H502" i="16"/>
  <c r="H503" i="16"/>
  <c r="H504" i="16"/>
  <c r="H505" i="16"/>
  <c r="H506" i="16"/>
  <c r="H507" i="16"/>
  <c r="H508" i="16"/>
  <c r="H509" i="16"/>
  <c r="H510" i="16"/>
  <c r="H511" i="16"/>
  <c r="H512" i="16"/>
  <c r="H513" i="16"/>
  <c r="H514" i="16"/>
  <c r="H515" i="16"/>
  <c r="H516" i="16"/>
  <c r="H517" i="16"/>
  <c r="H518" i="16"/>
  <c r="H519" i="16"/>
  <c r="H520" i="16"/>
  <c r="H521" i="16"/>
  <c r="H522" i="16"/>
  <c r="H523" i="16"/>
  <c r="H524" i="16"/>
  <c r="H525" i="16"/>
  <c r="H526" i="16"/>
  <c r="H527" i="16"/>
  <c r="H528" i="16"/>
  <c r="H529" i="16"/>
  <c r="H530" i="16"/>
  <c r="H531" i="16"/>
  <c r="H532" i="16"/>
  <c r="H533" i="16"/>
  <c r="H534" i="16"/>
  <c r="H535" i="16"/>
  <c r="H536" i="16"/>
  <c r="H537" i="16"/>
  <c r="H538" i="16"/>
  <c r="H539" i="16"/>
  <c r="H540" i="16"/>
  <c r="H541" i="16"/>
  <c r="H542" i="16"/>
  <c r="H543" i="16"/>
  <c r="H544" i="16"/>
  <c r="H545" i="16"/>
  <c r="H546" i="16"/>
  <c r="H547" i="16"/>
  <c r="H548" i="16"/>
  <c r="H549" i="16"/>
  <c r="H550" i="16"/>
  <c r="H551" i="16"/>
  <c r="H552" i="16"/>
  <c r="H553" i="16"/>
  <c r="H554" i="16"/>
  <c r="H555" i="16"/>
  <c r="H556" i="16"/>
  <c r="H557" i="16"/>
  <c r="H558" i="16"/>
  <c r="H559" i="16"/>
  <c r="H560" i="16"/>
  <c r="H561" i="16"/>
  <c r="H562" i="16"/>
  <c r="H563" i="16"/>
  <c r="H564" i="16"/>
  <c r="H565" i="16"/>
  <c r="H566" i="16"/>
  <c r="H567" i="16"/>
  <c r="H568" i="16"/>
  <c r="H569" i="16"/>
  <c r="H570" i="16"/>
  <c r="H571" i="16"/>
  <c r="H572" i="16"/>
  <c r="H573" i="16"/>
  <c r="H574" i="16"/>
  <c r="H575" i="16"/>
  <c r="H576" i="16"/>
  <c r="H577" i="16"/>
  <c r="H578" i="16"/>
  <c r="H579" i="16"/>
  <c r="H580" i="16"/>
  <c r="H581" i="16"/>
  <c r="H582" i="16"/>
  <c r="H583" i="16"/>
  <c r="H584" i="16"/>
  <c r="H585" i="16"/>
  <c r="H586" i="16"/>
  <c r="H587" i="16"/>
  <c r="H588" i="16"/>
  <c r="H589" i="16"/>
  <c r="H590" i="16"/>
  <c r="H591" i="16"/>
  <c r="H592" i="16"/>
  <c r="H593" i="16"/>
  <c r="H594" i="16"/>
  <c r="H595" i="16"/>
  <c r="H596" i="16"/>
  <c r="H597" i="16"/>
  <c r="H598" i="16"/>
  <c r="H599" i="16"/>
  <c r="H600" i="16"/>
  <c r="H601" i="16"/>
  <c r="H602" i="16"/>
  <c r="H603" i="16"/>
  <c r="H604" i="16"/>
  <c r="H605" i="16"/>
  <c r="H606" i="16"/>
  <c r="H607" i="16"/>
  <c r="H608" i="16"/>
  <c r="H609" i="16"/>
  <c r="H610" i="16"/>
  <c r="H611" i="16"/>
  <c r="H612" i="16"/>
  <c r="H613" i="16"/>
  <c r="H614" i="16"/>
  <c r="H615" i="16"/>
  <c r="H616" i="16"/>
  <c r="H617" i="16"/>
  <c r="H618" i="16"/>
  <c r="H619" i="16"/>
  <c r="H620" i="16"/>
  <c r="H621" i="16"/>
  <c r="H622" i="16"/>
  <c r="H623" i="16"/>
  <c r="H624" i="16"/>
  <c r="H625" i="16"/>
  <c r="H626" i="16"/>
  <c r="H627" i="16"/>
  <c r="H628" i="16"/>
  <c r="H629" i="16"/>
  <c r="H630" i="16"/>
  <c r="H631" i="16"/>
  <c r="H632" i="16"/>
  <c r="H633" i="16"/>
  <c r="H634" i="16"/>
  <c r="H635" i="16"/>
  <c r="H636" i="16"/>
  <c r="H637" i="16"/>
  <c r="H638" i="16"/>
  <c r="H639" i="16"/>
  <c r="H640" i="16"/>
  <c r="H641" i="16"/>
  <c r="H642" i="16"/>
  <c r="H643" i="16"/>
  <c r="H644" i="16"/>
  <c r="H645" i="16"/>
  <c r="H646" i="16"/>
  <c r="H647" i="16"/>
  <c r="H648" i="16"/>
  <c r="H649" i="16"/>
  <c r="H650" i="16"/>
  <c r="H651" i="16"/>
  <c r="H652" i="16"/>
  <c r="H653" i="16"/>
  <c r="H654" i="16"/>
  <c r="H655" i="16"/>
  <c r="H656" i="16"/>
  <c r="H657" i="16"/>
  <c r="H658" i="16"/>
  <c r="H659" i="16"/>
  <c r="H660" i="16"/>
  <c r="H661" i="16"/>
  <c r="H662" i="16"/>
  <c r="H663" i="16"/>
  <c r="H664" i="16"/>
  <c r="H665" i="16"/>
  <c r="H666" i="16"/>
  <c r="H667" i="16"/>
  <c r="H668" i="16"/>
  <c r="H669" i="16"/>
  <c r="H670" i="16"/>
  <c r="H671" i="16"/>
  <c r="H672" i="16"/>
  <c r="H673" i="16"/>
  <c r="H674" i="16"/>
  <c r="H675" i="16"/>
  <c r="H676" i="16"/>
  <c r="H677" i="16"/>
  <c r="H678" i="16"/>
  <c r="H679" i="16"/>
  <c r="H680" i="16"/>
  <c r="H681" i="16"/>
  <c r="H682" i="16"/>
  <c r="H683" i="16"/>
  <c r="H684" i="16"/>
  <c r="H685" i="16"/>
  <c r="H686" i="16"/>
  <c r="H687" i="16"/>
  <c r="H688" i="16"/>
  <c r="H689" i="16"/>
  <c r="H690" i="16"/>
  <c r="H691" i="16"/>
  <c r="H692" i="16"/>
  <c r="H693" i="16"/>
  <c r="H694" i="16"/>
  <c r="H695" i="16"/>
  <c r="H696" i="16"/>
  <c r="H697" i="16"/>
  <c r="H698" i="16"/>
  <c r="H699" i="16"/>
  <c r="H700" i="16"/>
  <c r="H701" i="16"/>
  <c r="H702" i="16"/>
  <c r="H703" i="16"/>
  <c r="H704" i="16"/>
  <c r="H705" i="16"/>
  <c r="H706" i="16"/>
  <c r="H707" i="16"/>
  <c r="H708" i="16"/>
  <c r="H709" i="16"/>
  <c r="H710" i="16"/>
  <c r="H711" i="16"/>
  <c r="H712" i="16"/>
  <c r="H713" i="16"/>
  <c r="H714" i="16"/>
  <c r="H715" i="16"/>
  <c r="H716" i="16"/>
  <c r="H717" i="16"/>
  <c r="H718" i="16"/>
  <c r="H719" i="16"/>
  <c r="H720" i="16"/>
  <c r="H721" i="16"/>
  <c r="H722" i="16"/>
  <c r="H723" i="16"/>
  <c r="H724" i="16"/>
  <c r="H725" i="16"/>
  <c r="H726" i="16"/>
  <c r="H727" i="16"/>
  <c r="H728" i="16"/>
  <c r="H729" i="16"/>
  <c r="H730" i="16"/>
  <c r="H731" i="16"/>
  <c r="H732" i="16"/>
  <c r="H733" i="16"/>
  <c r="H734" i="16"/>
  <c r="H735" i="16"/>
  <c r="H736" i="16"/>
  <c r="H737" i="16"/>
  <c r="H738" i="16"/>
  <c r="H739" i="16"/>
  <c r="H740" i="16"/>
  <c r="H741" i="16"/>
  <c r="H742" i="16"/>
  <c r="H743" i="16"/>
  <c r="H744" i="16"/>
  <c r="H745" i="16"/>
  <c r="H746" i="16"/>
  <c r="H747" i="16"/>
  <c r="H748" i="16"/>
  <c r="H749" i="16"/>
  <c r="H750" i="16"/>
  <c r="H751" i="16"/>
  <c r="H752" i="16"/>
  <c r="H753" i="16"/>
  <c r="H754" i="16"/>
  <c r="H755" i="16"/>
  <c r="H756" i="16"/>
  <c r="H757" i="16"/>
  <c r="H758" i="16"/>
  <c r="H759" i="16"/>
  <c r="H760" i="16"/>
  <c r="H761" i="16"/>
  <c r="H762" i="16"/>
  <c r="H763" i="16"/>
  <c r="H764" i="16"/>
  <c r="H765" i="16"/>
  <c r="H766" i="16"/>
  <c r="H767" i="16"/>
  <c r="H768" i="16"/>
  <c r="H769" i="16"/>
  <c r="H770" i="16"/>
  <c r="H771" i="16"/>
  <c r="H772" i="16"/>
  <c r="H773" i="16"/>
  <c r="H774" i="16"/>
  <c r="H775" i="16"/>
  <c r="H776" i="16"/>
  <c r="H777" i="16"/>
  <c r="H778" i="16"/>
  <c r="H779" i="16"/>
  <c r="H780" i="16"/>
  <c r="H781" i="16"/>
  <c r="H782" i="16"/>
  <c r="H783" i="16"/>
  <c r="H784" i="16"/>
  <c r="H785" i="16"/>
  <c r="H786" i="16"/>
  <c r="H787" i="16"/>
  <c r="H788" i="16"/>
  <c r="H789" i="16"/>
  <c r="H790" i="16"/>
  <c r="H791" i="16"/>
  <c r="H792" i="16"/>
  <c r="H793" i="16"/>
  <c r="H794" i="16"/>
  <c r="H795" i="16"/>
  <c r="H796" i="16"/>
  <c r="H797" i="16"/>
  <c r="H798" i="16"/>
  <c r="H799" i="16"/>
  <c r="H800" i="16"/>
  <c r="H801" i="16"/>
  <c r="H802" i="16"/>
  <c r="H803" i="16"/>
  <c r="H804" i="16"/>
  <c r="H805" i="16"/>
  <c r="H806" i="16"/>
  <c r="H807" i="16"/>
  <c r="H808" i="16"/>
  <c r="H809" i="16"/>
  <c r="H810" i="16"/>
  <c r="H811" i="16"/>
  <c r="H812" i="16"/>
  <c r="H813" i="16"/>
  <c r="H814" i="16"/>
  <c r="H815" i="16"/>
  <c r="H816" i="16"/>
  <c r="H817" i="16"/>
  <c r="H818" i="16"/>
  <c r="H819" i="16"/>
  <c r="H820" i="16"/>
  <c r="H821" i="16"/>
  <c r="H822" i="16"/>
  <c r="H823" i="16"/>
  <c r="H824" i="16"/>
  <c r="H825" i="16"/>
  <c r="H826" i="16"/>
  <c r="H827" i="16"/>
  <c r="H828" i="16"/>
  <c r="H829" i="16"/>
  <c r="H830" i="16"/>
  <c r="H831" i="16"/>
  <c r="H832" i="16"/>
  <c r="H833" i="16"/>
  <c r="H834" i="16"/>
  <c r="H835" i="16"/>
  <c r="H836" i="16"/>
  <c r="H837" i="16"/>
  <c r="H838" i="16"/>
  <c r="H839" i="16"/>
  <c r="H840" i="16"/>
  <c r="H841" i="16"/>
  <c r="H842" i="16"/>
  <c r="H843" i="16"/>
  <c r="H844" i="16"/>
  <c r="H845" i="16"/>
  <c r="H846" i="16"/>
  <c r="H847" i="16"/>
  <c r="H848" i="16"/>
  <c r="H849" i="16"/>
  <c r="H850" i="16"/>
  <c r="H851" i="16"/>
  <c r="H852" i="16"/>
  <c r="H853" i="16"/>
  <c r="H854" i="16"/>
  <c r="H855" i="16"/>
  <c r="H856" i="16"/>
  <c r="H857" i="16"/>
  <c r="H858" i="16"/>
  <c r="H859" i="16"/>
  <c r="H860" i="16"/>
  <c r="H861" i="16"/>
  <c r="H862" i="16"/>
  <c r="H863" i="16"/>
  <c r="H864" i="16"/>
  <c r="H865" i="16"/>
  <c r="H866" i="16"/>
  <c r="H867" i="16"/>
  <c r="H868" i="16"/>
  <c r="H869" i="16"/>
  <c r="H870" i="16"/>
  <c r="H871" i="16"/>
  <c r="H872" i="16"/>
  <c r="H873" i="16"/>
  <c r="H874" i="16"/>
  <c r="H875" i="16"/>
  <c r="H876" i="16"/>
  <c r="H877" i="16"/>
  <c r="H878" i="16"/>
  <c r="H879" i="16"/>
  <c r="H880" i="16"/>
  <c r="H881" i="16"/>
  <c r="H882" i="16"/>
  <c r="H883" i="16"/>
  <c r="H884" i="16"/>
  <c r="H885" i="16"/>
  <c r="H886" i="16"/>
  <c r="H887" i="16"/>
  <c r="H888" i="16"/>
  <c r="H889" i="16"/>
  <c r="H890" i="16"/>
  <c r="H891" i="16"/>
  <c r="H892" i="16"/>
  <c r="H893" i="16"/>
  <c r="H894" i="16"/>
  <c r="H895" i="16"/>
  <c r="H896" i="16"/>
  <c r="H897" i="16"/>
  <c r="H898" i="16"/>
  <c r="H899" i="16"/>
  <c r="H900" i="16"/>
  <c r="H901" i="16"/>
  <c r="H902" i="16"/>
  <c r="H903" i="16"/>
  <c r="H904" i="16"/>
  <c r="H905" i="16"/>
  <c r="H906" i="16"/>
  <c r="H907" i="16"/>
  <c r="H908" i="16"/>
  <c r="H909" i="16"/>
  <c r="H910" i="16"/>
  <c r="H911" i="16"/>
  <c r="H912" i="16"/>
  <c r="H913" i="16"/>
  <c r="H914" i="16"/>
  <c r="H915" i="16"/>
  <c r="H916" i="16"/>
  <c r="H917" i="16"/>
  <c r="H918" i="16"/>
  <c r="H919" i="16"/>
  <c r="H920" i="16"/>
  <c r="H921" i="16"/>
  <c r="H922" i="16"/>
  <c r="H923" i="16"/>
  <c r="H924" i="16"/>
  <c r="H925" i="16"/>
  <c r="H926" i="16"/>
  <c r="H927" i="16"/>
  <c r="H928" i="16"/>
  <c r="H929" i="16"/>
  <c r="H930" i="16"/>
  <c r="H931" i="16"/>
  <c r="H932" i="16"/>
  <c r="H933" i="16"/>
  <c r="H934" i="16"/>
  <c r="H935" i="16"/>
  <c r="H936" i="16"/>
  <c r="H937" i="16"/>
  <c r="H938" i="16"/>
  <c r="H939" i="16"/>
  <c r="H940" i="16"/>
  <c r="H941" i="16"/>
  <c r="H942" i="16"/>
  <c r="H943" i="16"/>
  <c r="H944" i="16"/>
  <c r="H945" i="16"/>
  <c r="H946" i="16"/>
  <c r="H947" i="16"/>
  <c r="H948" i="16"/>
  <c r="H949" i="16"/>
  <c r="H950" i="16"/>
  <c r="H951" i="16"/>
  <c r="H952" i="16"/>
  <c r="H953" i="16"/>
  <c r="H954" i="16"/>
  <c r="H955" i="16"/>
  <c r="H956" i="16"/>
  <c r="H957" i="16"/>
  <c r="H958" i="16"/>
  <c r="H959" i="16"/>
  <c r="H960" i="16"/>
  <c r="H961" i="16"/>
  <c r="H962" i="16"/>
  <c r="H963" i="16"/>
  <c r="H964" i="16"/>
  <c r="H965" i="16"/>
  <c r="H966" i="16"/>
  <c r="H967" i="16"/>
  <c r="H968" i="16"/>
  <c r="H969" i="16"/>
  <c r="H970" i="16"/>
  <c r="H971" i="16"/>
  <c r="H972" i="16"/>
  <c r="H973" i="16"/>
  <c r="H974" i="16"/>
  <c r="H975" i="16"/>
  <c r="H976" i="16"/>
  <c r="H977" i="16"/>
  <c r="H978" i="16"/>
  <c r="H979" i="16"/>
  <c r="H980" i="16"/>
  <c r="H981" i="16"/>
  <c r="H982" i="16"/>
  <c r="H983" i="16"/>
  <c r="H984" i="16"/>
  <c r="H985" i="16"/>
  <c r="H986" i="16"/>
  <c r="H987" i="16"/>
  <c r="H988" i="16"/>
  <c r="H989" i="16"/>
  <c r="H990" i="16"/>
  <c r="H991" i="16"/>
  <c r="H992" i="16"/>
  <c r="H993" i="16"/>
  <c r="H994" i="16"/>
  <c r="H995" i="16"/>
  <c r="H996" i="16"/>
  <c r="H997" i="16"/>
  <c r="H998" i="16"/>
  <c r="H999" i="16"/>
  <c r="H1000" i="16"/>
  <c r="H1001" i="16"/>
  <c r="H1002" i="16"/>
  <c r="H1003" i="16"/>
  <c r="H1004" i="16"/>
  <c r="H1005" i="16"/>
  <c r="H1006" i="16"/>
  <c r="H1007" i="16"/>
  <c r="H1008" i="16"/>
  <c r="H1009" i="16"/>
  <c r="H1010" i="16"/>
  <c r="H1011" i="16"/>
  <c r="H1012" i="16"/>
  <c r="H1013" i="16"/>
  <c r="H1014" i="16"/>
  <c r="H1015" i="16"/>
  <c r="H1016" i="16"/>
  <c r="H1017" i="16"/>
  <c r="H1018" i="16"/>
  <c r="H1019" i="16"/>
  <c r="H1020" i="16"/>
  <c r="H1021" i="16"/>
  <c r="H1022" i="16"/>
  <c r="H1023" i="16"/>
  <c r="H1024" i="16"/>
  <c r="H1025" i="16"/>
  <c r="H1026" i="16"/>
  <c r="H1027" i="16"/>
  <c r="H1028" i="16"/>
  <c r="H1029" i="16"/>
  <c r="H1030" i="16"/>
  <c r="H1031" i="16"/>
  <c r="H1032" i="16"/>
  <c r="H1033" i="16"/>
  <c r="H1034" i="16"/>
  <c r="H1035" i="16"/>
  <c r="H1036" i="16"/>
  <c r="H1037" i="16"/>
  <c r="H1038" i="16"/>
  <c r="H1039" i="16"/>
  <c r="H1040" i="16"/>
  <c r="H1041" i="16"/>
  <c r="H1042" i="16"/>
  <c r="H1043" i="16"/>
  <c r="H1044" i="16"/>
  <c r="H1045" i="16"/>
  <c r="H1046" i="16"/>
  <c r="H1047" i="16"/>
  <c r="H1048" i="16"/>
  <c r="H1049" i="16"/>
  <c r="H1050" i="16"/>
  <c r="H1051" i="16"/>
  <c r="H1052" i="16"/>
  <c r="H1053" i="16"/>
  <c r="H1054" i="16"/>
  <c r="H1055" i="16"/>
  <c r="H1056" i="16"/>
  <c r="H1057" i="16"/>
  <c r="H1058" i="16"/>
  <c r="H1059" i="16"/>
  <c r="H1060" i="16"/>
  <c r="H1061" i="16"/>
  <c r="H1062" i="16"/>
  <c r="H1063" i="16"/>
  <c r="H1064" i="16"/>
  <c r="H1065" i="16"/>
  <c r="H1066" i="16"/>
  <c r="H1067" i="16"/>
  <c r="H1068" i="16"/>
  <c r="H1069" i="16"/>
  <c r="H1070" i="16"/>
  <c r="H1071" i="16"/>
  <c r="H1072" i="16"/>
  <c r="H1073" i="16"/>
  <c r="H1074" i="16"/>
  <c r="H1075" i="16"/>
  <c r="H1076" i="16"/>
  <c r="H1077" i="16"/>
  <c r="H1078" i="16"/>
  <c r="H1079" i="16"/>
  <c r="H1080" i="16"/>
  <c r="H1081" i="16"/>
  <c r="H1082" i="16"/>
  <c r="H1083" i="16"/>
  <c r="H1084" i="16"/>
  <c r="H1085" i="16"/>
  <c r="H1086" i="16"/>
  <c r="H1087" i="16"/>
  <c r="H1088" i="16"/>
  <c r="H1089" i="16"/>
  <c r="H1090" i="16"/>
  <c r="H1091" i="16"/>
  <c r="H1092" i="16"/>
  <c r="H1093" i="16"/>
  <c r="H1094" i="16"/>
  <c r="H1095" i="16"/>
  <c r="H1096" i="16"/>
  <c r="H1097" i="16"/>
  <c r="H1098" i="16"/>
  <c r="H1099" i="16"/>
  <c r="H1100" i="16"/>
  <c r="H1101" i="16"/>
  <c r="H1102" i="16"/>
  <c r="H1103" i="16"/>
  <c r="H1104" i="16"/>
  <c r="H1105" i="16"/>
  <c r="H1106" i="16"/>
  <c r="H1107" i="16"/>
  <c r="H1108" i="16"/>
  <c r="H1109" i="16"/>
  <c r="H1110" i="16"/>
  <c r="H1111" i="16"/>
  <c r="H1112" i="16"/>
  <c r="H1113" i="16"/>
  <c r="H1114" i="16"/>
  <c r="H1115" i="16"/>
  <c r="H1116" i="16"/>
  <c r="H1117" i="16"/>
  <c r="H1118" i="16"/>
  <c r="H1119" i="16"/>
  <c r="H1120" i="16"/>
  <c r="H1121" i="16"/>
  <c r="H1122" i="16"/>
  <c r="H1123" i="16"/>
  <c r="H1124" i="16"/>
  <c r="H1125" i="16"/>
  <c r="H1126" i="16"/>
  <c r="H1127" i="16"/>
  <c r="H1128" i="16"/>
  <c r="H1129" i="16"/>
  <c r="H1130" i="16"/>
  <c r="H1131" i="16"/>
  <c r="H1132" i="16"/>
  <c r="H1133" i="16"/>
  <c r="H1134" i="16"/>
  <c r="H1135" i="16"/>
  <c r="H1136" i="16"/>
  <c r="H1137" i="16"/>
  <c r="H1138" i="16"/>
  <c r="H1139" i="16"/>
  <c r="H1140" i="16"/>
  <c r="H1141" i="16"/>
  <c r="H1142" i="16"/>
  <c r="H1143" i="16"/>
  <c r="H1144" i="16"/>
  <c r="H1145" i="16"/>
  <c r="H1146" i="16"/>
  <c r="H1147" i="16"/>
  <c r="H1148" i="16"/>
  <c r="H1149" i="16"/>
  <c r="H1150" i="16"/>
  <c r="H1151" i="16"/>
  <c r="H1152" i="16"/>
  <c r="H1153" i="16"/>
  <c r="H1154" i="16"/>
  <c r="H1155" i="16"/>
  <c r="H1156" i="16"/>
  <c r="H1157" i="16"/>
  <c r="H1158" i="16"/>
  <c r="H1159" i="16"/>
  <c r="H1160" i="16"/>
  <c r="H1161" i="16"/>
  <c r="H1162" i="16"/>
  <c r="H1163" i="16"/>
  <c r="H1164" i="16"/>
  <c r="H1165" i="16"/>
  <c r="H1166" i="16"/>
  <c r="H1167" i="16"/>
  <c r="H1168" i="16"/>
  <c r="H1169" i="16"/>
  <c r="H1170" i="16"/>
  <c r="H1171" i="16"/>
  <c r="H1172" i="16"/>
  <c r="H1173" i="16"/>
  <c r="H1174" i="16"/>
  <c r="H1175" i="16"/>
  <c r="H1176" i="16"/>
  <c r="H1177" i="16"/>
  <c r="H1178" i="16"/>
  <c r="H1179" i="16"/>
  <c r="H1180" i="16"/>
  <c r="H1181" i="16"/>
  <c r="H1182" i="16"/>
  <c r="H1183" i="16"/>
  <c r="H1184" i="16"/>
  <c r="H1185" i="16"/>
  <c r="H1186" i="16"/>
  <c r="H1187" i="16"/>
  <c r="H1188" i="16"/>
  <c r="H1189" i="16"/>
  <c r="H1190" i="16"/>
  <c r="H1191" i="16"/>
  <c r="H1192" i="16"/>
  <c r="H1193" i="16"/>
  <c r="H1194" i="16"/>
  <c r="H1195" i="16"/>
  <c r="H1196" i="16"/>
  <c r="H1197" i="16"/>
  <c r="H1198" i="16"/>
  <c r="H1199" i="16"/>
  <c r="H1200" i="16"/>
  <c r="H1201" i="16"/>
  <c r="H1202" i="16"/>
  <c r="H1203" i="16"/>
  <c r="H1204" i="16"/>
  <c r="H1205" i="16"/>
  <c r="H1206" i="16"/>
  <c r="H1207" i="16"/>
  <c r="H1208" i="16"/>
  <c r="H1209" i="16"/>
  <c r="H1210" i="16"/>
  <c r="H1211" i="16"/>
  <c r="H1212" i="16"/>
  <c r="H1213" i="16"/>
  <c r="H1214" i="16"/>
  <c r="H1215" i="16"/>
  <c r="H1216" i="16"/>
  <c r="H1217" i="16"/>
  <c r="H1218" i="16"/>
  <c r="H1219" i="16"/>
  <c r="H1220" i="16"/>
  <c r="H1221" i="16"/>
  <c r="H1222" i="16"/>
  <c r="H1223" i="16"/>
  <c r="H1224" i="16"/>
  <c r="H1225" i="16"/>
  <c r="H1226" i="16"/>
  <c r="H1227" i="16"/>
  <c r="H1228" i="16"/>
  <c r="H1229" i="16"/>
  <c r="H1230" i="16"/>
  <c r="H1231" i="16"/>
  <c r="H1232" i="16"/>
  <c r="H1233" i="16"/>
  <c r="H1234" i="16"/>
  <c r="H1235" i="16"/>
  <c r="H1236" i="16"/>
  <c r="H1237" i="16"/>
  <c r="H1238" i="16"/>
  <c r="H1239" i="16"/>
  <c r="H1240" i="16"/>
  <c r="H1241" i="16"/>
  <c r="H1242" i="16"/>
  <c r="H1243" i="16"/>
  <c r="H1244" i="16"/>
  <c r="H1245" i="16"/>
  <c r="H1246" i="16"/>
  <c r="H1247" i="16"/>
  <c r="H1248" i="16"/>
  <c r="H1249" i="16"/>
  <c r="H1250" i="16"/>
  <c r="H1251" i="16"/>
  <c r="H1252" i="16"/>
  <c r="H1253" i="16"/>
  <c r="H1254" i="16"/>
  <c r="H1255" i="16"/>
  <c r="H1256" i="16"/>
  <c r="H1257" i="16"/>
  <c r="H1258" i="16"/>
  <c r="H1259" i="16"/>
  <c r="H1260" i="16"/>
  <c r="H1261" i="16"/>
  <c r="H1262" i="16"/>
  <c r="H1263" i="16"/>
  <c r="H1264" i="16"/>
  <c r="H1265" i="16"/>
  <c r="H1266" i="16"/>
  <c r="H1267" i="16"/>
  <c r="H1268" i="16"/>
  <c r="H1269" i="16"/>
  <c r="H1270" i="16"/>
  <c r="H1271" i="16"/>
  <c r="H1272" i="16"/>
  <c r="H1273" i="16"/>
  <c r="H1274" i="16"/>
  <c r="H1275" i="16"/>
  <c r="H1276" i="16"/>
  <c r="H1277" i="16"/>
  <c r="H1278" i="16"/>
  <c r="H1279" i="16"/>
  <c r="H1280" i="16"/>
  <c r="H1281" i="16"/>
  <c r="H1282" i="16"/>
  <c r="H1283" i="16"/>
  <c r="H1284" i="16"/>
  <c r="H1285" i="16"/>
  <c r="H1286" i="16"/>
  <c r="H1287" i="16"/>
  <c r="H1288" i="16"/>
  <c r="H1289" i="16"/>
  <c r="H1290" i="16"/>
  <c r="H1291" i="16"/>
  <c r="H1292" i="16"/>
  <c r="H1293" i="16"/>
  <c r="H1294" i="16"/>
  <c r="H1295" i="16"/>
  <c r="H1296" i="16"/>
  <c r="H1297" i="16"/>
  <c r="H1298" i="16"/>
  <c r="H1299" i="16"/>
  <c r="H1300" i="16"/>
  <c r="H1301" i="16"/>
  <c r="H1302" i="16"/>
  <c r="H1303" i="16"/>
  <c r="H1304" i="16"/>
  <c r="H1305" i="16"/>
  <c r="H1306" i="16"/>
  <c r="H1307" i="16"/>
  <c r="H1308" i="16"/>
  <c r="H1309" i="16"/>
  <c r="H1310" i="16"/>
  <c r="H1311" i="16"/>
  <c r="H1312" i="16"/>
  <c r="H1313" i="16"/>
  <c r="H1314" i="16"/>
  <c r="H1315" i="16"/>
  <c r="H1316" i="16"/>
  <c r="H1317" i="16"/>
  <c r="H1318" i="16"/>
  <c r="H1319" i="16"/>
  <c r="H1320" i="16"/>
  <c r="H1321" i="16"/>
  <c r="H1322" i="16"/>
  <c r="H1323" i="16"/>
  <c r="H1324" i="16"/>
  <c r="H1325" i="16"/>
  <c r="H1326" i="16"/>
  <c r="H1327" i="16"/>
  <c r="H1328" i="16"/>
  <c r="H1329" i="16"/>
  <c r="H1330" i="16"/>
  <c r="H1331" i="16"/>
  <c r="H1332" i="16"/>
  <c r="H1333" i="16"/>
  <c r="H1334" i="16"/>
  <c r="H1335" i="16"/>
  <c r="H1336" i="16"/>
  <c r="H1337" i="16"/>
  <c r="H1338" i="16"/>
  <c r="H1339" i="16"/>
  <c r="H1340" i="16"/>
  <c r="H1341" i="16"/>
  <c r="H1342" i="16"/>
  <c r="H1343" i="16"/>
  <c r="H1344" i="16"/>
  <c r="H1345" i="16"/>
  <c r="H1346" i="16"/>
  <c r="H1347" i="16"/>
  <c r="H1348" i="16"/>
  <c r="H1349" i="16"/>
  <c r="H1350" i="16"/>
  <c r="H1351" i="16"/>
  <c r="H1352" i="16"/>
  <c r="H1353" i="16"/>
  <c r="H1354" i="16"/>
  <c r="H1355" i="16"/>
  <c r="H1356" i="16"/>
  <c r="H1357" i="16"/>
  <c r="H1358" i="16"/>
  <c r="H1359" i="16"/>
  <c r="H1360" i="16"/>
  <c r="H1361" i="16"/>
  <c r="H1362" i="16"/>
  <c r="H1363" i="16"/>
  <c r="H1364" i="16"/>
  <c r="H1365" i="16"/>
  <c r="H1366" i="16"/>
  <c r="H1367" i="16"/>
  <c r="H1368" i="16"/>
  <c r="H1369" i="16"/>
  <c r="H1370" i="16"/>
  <c r="H1371" i="16"/>
  <c r="H1372" i="16"/>
  <c r="H1373" i="16"/>
  <c r="H1374" i="16"/>
  <c r="H1375" i="16"/>
  <c r="H1376" i="16"/>
  <c r="H1377" i="16"/>
  <c r="H1378" i="16"/>
  <c r="H1379" i="16"/>
  <c r="H1380" i="16"/>
  <c r="H1381" i="16"/>
  <c r="H1382" i="16"/>
  <c r="H1383" i="16"/>
  <c r="H1384" i="16"/>
  <c r="H1385" i="16"/>
  <c r="H1386" i="16"/>
  <c r="H1387" i="16"/>
  <c r="H1388" i="16"/>
  <c r="H1389" i="16"/>
  <c r="H1390" i="16"/>
  <c r="H1391" i="16"/>
  <c r="H1392" i="16"/>
  <c r="H1393" i="16"/>
  <c r="H1394" i="16"/>
  <c r="H1395" i="16"/>
  <c r="H1396" i="16"/>
  <c r="H1397" i="16"/>
  <c r="H1398" i="16"/>
  <c r="H1399" i="16"/>
  <c r="H1400" i="16"/>
  <c r="H1401" i="16"/>
  <c r="H1402" i="16"/>
  <c r="H1403" i="16"/>
  <c r="H1404" i="16"/>
  <c r="H1405" i="16"/>
  <c r="H1406" i="16"/>
  <c r="H1407" i="16"/>
  <c r="H1408" i="16"/>
  <c r="H1409" i="16"/>
  <c r="H1410" i="16"/>
  <c r="H1411" i="16"/>
  <c r="H1412" i="16"/>
  <c r="H1413" i="16"/>
  <c r="H1414" i="16"/>
  <c r="H1415" i="16"/>
  <c r="H1416" i="16"/>
  <c r="H1417" i="16"/>
  <c r="H1418" i="16"/>
  <c r="H1419" i="16"/>
  <c r="H1420" i="16"/>
  <c r="H1421" i="16"/>
  <c r="H1422" i="16"/>
  <c r="H1423" i="16"/>
  <c r="H1424" i="16"/>
  <c r="H1425" i="16"/>
  <c r="H1426" i="16"/>
  <c r="H1427" i="16"/>
  <c r="H1428" i="16"/>
  <c r="H1429" i="16"/>
  <c r="H1430" i="16"/>
  <c r="H1431" i="16"/>
  <c r="H1432" i="16"/>
  <c r="H1433" i="16"/>
  <c r="H1434" i="16"/>
  <c r="H1435" i="16"/>
  <c r="H1436" i="16"/>
  <c r="H1437" i="16"/>
  <c r="H1438" i="16"/>
  <c r="H1439" i="16"/>
  <c r="H1440" i="16"/>
  <c r="H1441" i="16"/>
  <c r="H1442" i="16"/>
  <c r="H1443" i="16"/>
  <c r="H1444" i="16"/>
  <c r="H1445" i="16"/>
  <c r="H1446" i="16"/>
  <c r="H1447" i="16"/>
  <c r="H1448" i="16"/>
  <c r="H1449" i="16"/>
  <c r="H1450" i="16"/>
  <c r="H1451" i="16"/>
  <c r="H1452" i="16"/>
  <c r="H1453" i="16"/>
  <c r="H1454" i="16"/>
  <c r="H1455" i="16"/>
  <c r="H1456" i="16"/>
  <c r="H1457" i="16"/>
  <c r="H1458" i="16"/>
  <c r="H1459" i="16"/>
  <c r="H1460" i="16"/>
  <c r="H1461" i="16"/>
  <c r="H1462" i="16"/>
  <c r="H1463" i="16"/>
  <c r="H1464" i="16"/>
  <c r="H1465" i="16"/>
  <c r="H1466" i="16"/>
  <c r="H1467" i="16"/>
  <c r="H1468" i="16"/>
  <c r="H1469" i="16"/>
  <c r="H1470" i="16"/>
  <c r="H1471" i="16"/>
  <c r="H1472" i="16"/>
  <c r="H1473" i="16"/>
  <c r="H1474" i="16"/>
  <c r="H1475" i="16"/>
  <c r="H1476" i="16"/>
  <c r="H1477" i="16"/>
  <c r="H1478" i="16"/>
  <c r="H1479" i="16"/>
  <c r="H1480" i="16"/>
  <c r="H1481" i="16"/>
  <c r="H1482" i="16"/>
  <c r="H1483" i="16"/>
  <c r="H1484" i="16"/>
  <c r="H1485" i="16"/>
  <c r="H1486" i="16"/>
  <c r="H1487" i="16"/>
  <c r="H1488" i="16"/>
  <c r="H1489" i="16"/>
  <c r="H1490" i="16"/>
  <c r="H1491" i="16"/>
  <c r="H1492" i="16"/>
  <c r="H1493" i="16"/>
  <c r="H1494" i="16"/>
  <c r="H1495" i="16"/>
  <c r="H1496" i="16"/>
  <c r="H1497" i="16"/>
  <c r="H1498" i="16"/>
  <c r="H1499" i="16"/>
  <c r="H1500" i="16"/>
  <c r="H1501" i="16"/>
  <c r="H1502" i="16"/>
  <c r="H1503" i="16"/>
  <c r="H1504" i="16"/>
  <c r="H1505" i="16"/>
  <c r="H1506" i="16"/>
  <c r="H1507" i="16"/>
  <c r="H1508" i="16"/>
  <c r="H1509" i="16"/>
  <c r="H1510" i="16"/>
  <c r="H1511" i="16"/>
  <c r="H1512" i="16"/>
  <c r="H1513" i="16"/>
  <c r="H1514" i="16"/>
  <c r="H1515" i="16"/>
  <c r="H1516" i="16"/>
  <c r="H1517" i="16"/>
  <c r="H1518" i="16"/>
  <c r="H1519" i="16"/>
  <c r="H1520" i="16"/>
  <c r="H1521" i="16"/>
  <c r="H1522" i="16"/>
  <c r="H1523" i="16"/>
  <c r="H1524" i="16"/>
  <c r="H1525" i="16"/>
  <c r="H1526" i="16"/>
  <c r="H1527" i="16"/>
  <c r="H1528" i="16"/>
  <c r="H1529" i="16"/>
  <c r="H1530" i="16"/>
  <c r="H1531" i="16"/>
  <c r="H1532" i="16"/>
  <c r="H1533" i="16"/>
  <c r="H1534" i="16"/>
  <c r="H1535" i="16"/>
  <c r="H1536" i="16"/>
  <c r="H1537" i="16"/>
  <c r="H1538" i="16"/>
  <c r="H1539" i="16"/>
  <c r="H1540" i="16"/>
  <c r="H1541" i="16"/>
  <c r="H1542" i="16"/>
  <c r="H1543" i="16"/>
  <c r="H1544" i="16"/>
  <c r="H1545" i="16"/>
  <c r="H1546" i="16"/>
  <c r="H1547" i="16"/>
  <c r="H1548" i="16"/>
  <c r="H1549" i="16"/>
  <c r="H1550" i="16"/>
  <c r="H1551" i="16"/>
  <c r="H1552" i="16"/>
  <c r="H1553" i="16"/>
  <c r="H1554" i="16"/>
  <c r="H1555" i="16"/>
  <c r="H1556" i="16"/>
  <c r="H1557" i="16"/>
  <c r="H1558" i="16"/>
  <c r="H1559" i="16"/>
  <c r="H1560" i="16"/>
  <c r="H1561" i="16"/>
  <c r="H1562" i="16"/>
  <c r="H1563" i="16"/>
  <c r="H1564" i="16"/>
  <c r="H1565" i="16"/>
  <c r="H1566" i="16"/>
  <c r="H1567" i="16"/>
  <c r="H1568" i="16"/>
  <c r="H1569" i="16"/>
  <c r="H1570" i="16"/>
  <c r="H1571" i="16"/>
  <c r="H1572" i="16"/>
  <c r="H1573" i="16"/>
  <c r="H1574" i="16"/>
  <c r="H1575" i="16"/>
  <c r="H1576" i="16"/>
  <c r="H1577" i="16"/>
  <c r="H1578" i="16"/>
  <c r="H1579" i="16"/>
  <c r="H1580" i="16"/>
  <c r="H1581" i="16"/>
  <c r="H1582" i="16"/>
  <c r="H1583" i="16"/>
  <c r="H1584" i="16"/>
  <c r="H1585" i="16"/>
  <c r="H1586" i="16"/>
  <c r="H1587" i="16"/>
  <c r="H1588" i="16"/>
  <c r="H1589" i="16"/>
  <c r="H1590" i="16"/>
  <c r="H1591" i="16"/>
  <c r="H1592" i="16"/>
  <c r="H1593" i="16"/>
  <c r="H1594" i="16"/>
  <c r="H1595" i="16"/>
  <c r="H1596" i="16"/>
  <c r="H1597" i="16"/>
  <c r="H1598" i="16"/>
  <c r="H1599" i="16"/>
  <c r="H1600" i="16"/>
  <c r="H1601" i="16"/>
  <c r="H1602" i="16"/>
  <c r="H1603" i="16"/>
  <c r="H1604" i="16"/>
  <c r="H1605" i="16"/>
  <c r="H1606" i="16"/>
  <c r="H1607" i="16"/>
  <c r="H1608" i="16"/>
  <c r="H1609" i="16"/>
  <c r="H1610" i="16"/>
  <c r="H1611" i="16"/>
  <c r="H1612" i="16"/>
  <c r="H1613" i="16"/>
  <c r="H1614" i="16"/>
  <c r="H1615" i="16"/>
  <c r="H1616" i="16"/>
  <c r="H1617" i="16"/>
  <c r="H1618" i="16"/>
  <c r="H1619" i="16"/>
  <c r="H1620" i="16"/>
  <c r="H1621" i="16"/>
  <c r="H1622" i="16"/>
  <c r="H1623" i="16"/>
  <c r="H1624" i="16"/>
  <c r="H1625" i="16"/>
  <c r="H1626" i="16"/>
  <c r="H1627" i="16"/>
  <c r="H1628" i="16"/>
  <c r="H1629" i="16"/>
  <c r="H1630" i="16"/>
  <c r="H1631" i="16"/>
  <c r="H1632" i="16"/>
  <c r="H1633" i="16"/>
  <c r="H1634" i="16"/>
  <c r="H1635" i="16"/>
  <c r="H1636" i="16"/>
  <c r="H1637" i="16"/>
  <c r="H1638" i="16"/>
  <c r="H1639" i="16"/>
  <c r="H1640" i="16"/>
  <c r="H1641" i="16"/>
  <c r="H1642" i="16"/>
  <c r="H1643" i="16"/>
  <c r="H1644" i="16"/>
  <c r="H1645" i="16"/>
  <c r="H1646" i="16"/>
  <c r="H1647" i="16"/>
  <c r="H1648" i="16"/>
  <c r="H1649" i="16"/>
  <c r="H1650" i="16"/>
  <c r="H1651" i="16"/>
  <c r="H1652" i="16"/>
  <c r="H1653" i="16"/>
  <c r="H1654" i="16"/>
  <c r="H1655" i="16"/>
  <c r="H1656" i="16"/>
  <c r="H1657" i="16"/>
  <c r="H1658" i="16"/>
  <c r="H1659" i="16"/>
  <c r="H1660" i="16"/>
  <c r="H1661" i="16"/>
  <c r="H1662" i="16"/>
  <c r="H1663" i="16"/>
  <c r="H1664" i="16"/>
  <c r="H1665" i="16"/>
  <c r="H1666" i="16"/>
  <c r="H1667" i="16"/>
  <c r="H1668" i="16"/>
  <c r="H1669" i="16"/>
  <c r="H1670" i="16"/>
  <c r="H1671" i="16"/>
  <c r="H1672" i="16"/>
  <c r="H1673" i="16"/>
  <c r="H1674" i="16"/>
  <c r="H1675" i="16"/>
  <c r="H1676" i="16"/>
  <c r="H1677" i="16"/>
  <c r="H1678" i="16"/>
  <c r="H1679" i="16"/>
  <c r="H1680" i="16"/>
  <c r="H1681" i="16"/>
  <c r="H1682" i="16"/>
  <c r="H1683" i="16"/>
  <c r="H1684" i="16"/>
  <c r="H1685" i="16"/>
  <c r="H1686" i="16"/>
  <c r="H1687" i="16"/>
  <c r="H1688" i="16"/>
  <c r="H1689" i="16"/>
  <c r="H1690" i="16"/>
  <c r="H1691" i="16"/>
  <c r="H1692" i="16"/>
  <c r="H1693" i="16"/>
  <c r="H1694" i="16"/>
  <c r="H1695" i="16"/>
  <c r="H1696" i="16"/>
  <c r="H1697" i="16"/>
  <c r="H1698" i="16"/>
  <c r="H1699" i="16"/>
  <c r="H1700" i="16"/>
  <c r="H1701" i="16"/>
  <c r="H1702" i="16"/>
  <c r="H1703" i="16"/>
  <c r="H1704" i="16"/>
  <c r="H1705" i="16"/>
  <c r="H1706" i="16"/>
  <c r="H1707" i="16"/>
  <c r="H1708" i="16"/>
  <c r="H1709" i="16"/>
  <c r="H1710" i="16"/>
  <c r="H1711" i="16"/>
  <c r="H1712" i="16"/>
  <c r="H1713" i="16"/>
  <c r="H1714" i="16"/>
  <c r="H1715" i="16"/>
  <c r="H1716" i="16"/>
  <c r="H1717" i="16"/>
  <c r="H1718" i="16"/>
  <c r="H1719" i="16"/>
  <c r="H1720" i="16"/>
  <c r="H1721" i="16"/>
  <c r="H1722" i="16"/>
  <c r="H1723" i="16"/>
  <c r="H1724" i="16"/>
  <c r="H1725" i="16"/>
  <c r="H1726" i="16"/>
  <c r="H1727" i="16"/>
  <c r="H1728" i="16"/>
  <c r="H1729" i="16"/>
  <c r="H1730" i="16"/>
  <c r="H1731" i="16"/>
  <c r="H1732" i="16"/>
  <c r="H1733" i="16"/>
  <c r="H1734" i="16"/>
  <c r="H1735" i="16"/>
  <c r="H1736" i="16"/>
  <c r="H1737" i="16"/>
  <c r="H1738" i="16"/>
  <c r="H1739" i="16"/>
  <c r="H1740" i="16"/>
  <c r="H1741" i="16"/>
  <c r="H1742" i="16"/>
  <c r="H1743" i="16"/>
  <c r="H1744" i="16"/>
  <c r="H1745" i="16"/>
  <c r="H1746" i="16"/>
  <c r="H1747" i="16"/>
  <c r="H1748" i="16"/>
  <c r="H1749" i="16"/>
  <c r="H1750" i="16"/>
  <c r="H1751" i="16"/>
  <c r="H1752" i="16"/>
  <c r="H1753" i="16"/>
  <c r="H1754" i="16"/>
  <c r="H1755" i="16"/>
  <c r="H1756" i="16"/>
  <c r="H1757" i="16"/>
  <c r="H1758" i="16"/>
  <c r="H1759" i="16"/>
  <c r="H1760" i="16"/>
  <c r="H1761" i="16"/>
  <c r="H1762" i="16"/>
  <c r="H1763" i="16"/>
  <c r="H1764" i="16"/>
  <c r="H1765" i="16"/>
  <c r="H1766" i="16"/>
  <c r="H1767" i="16"/>
  <c r="H1768" i="16"/>
  <c r="H1769" i="16"/>
  <c r="H1770" i="16"/>
  <c r="H1771" i="16"/>
  <c r="H1772" i="16"/>
  <c r="H1773" i="16"/>
  <c r="H1774" i="16"/>
  <c r="H1775" i="16"/>
  <c r="H1776" i="16"/>
  <c r="H1777" i="16"/>
  <c r="H1778" i="16"/>
  <c r="H1779" i="16"/>
  <c r="H1780" i="16"/>
  <c r="H1781" i="16"/>
  <c r="H1782" i="16"/>
  <c r="H1783" i="16"/>
  <c r="H1784" i="16"/>
  <c r="H1785" i="16"/>
  <c r="H1786" i="16"/>
  <c r="H1787" i="16"/>
  <c r="H1788" i="16"/>
  <c r="H1789" i="16"/>
  <c r="H1790" i="16"/>
  <c r="H1791" i="16"/>
  <c r="H1792" i="16"/>
  <c r="H1793" i="16"/>
  <c r="H1794" i="16"/>
  <c r="H1795" i="16"/>
  <c r="H1796" i="16"/>
  <c r="H1797" i="16"/>
  <c r="H1798" i="16"/>
  <c r="H1799" i="16"/>
  <c r="H1800" i="16"/>
  <c r="H1801" i="16"/>
  <c r="H1802" i="16"/>
  <c r="H1803" i="16"/>
  <c r="H1804" i="16"/>
  <c r="H1805" i="16"/>
  <c r="H1806" i="16"/>
  <c r="H1807" i="16"/>
  <c r="H1808" i="16"/>
  <c r="H1809" i="16"/>
  <c r="H1810" i="16"/>
  <c r="H1811" i="16"/>
  <c r="H1812" i="16"/>
  <c r="H1813" i="16"/>
  <c r="H1814" i="16"/>
  <c r="H1815" i="16"/>
  <c r="H1816" i="16"/>
  <c r="H1817" i="16"/>
  <c r="H1818" i="16"/>
  <c r="H1819" i="16"/>
  <c r="H1820" i="16"/>
  <c r="H1821" i="16"/>
  <c r="H1822" i="16"/>
  <c r="H1823" i="16"/>
  <c r="H1824" i="16"/>
  <c r="H1825" i="16"/>
  <c r="H1826" i="16"/>
  <c r="H1827" i="16"/>
  <c r="H1828" i="16"/>
  <c r="H1829" i="16"/>
  <c r="H1830" i="16"/>
  <c r="H1831" i="16"/>
  <c r="H1832" i="16"/>
  <c r="H1833" i="16"/>
  <c r="H1834" i="16"/>
  <c r="H1835" i="16"/>
  <c r="H1836" i="16"/>
  <c r="H1837" i="16"/>
  <c r="H1838" i="16"/>
  <c r="H1839" i="16"/>
  <c r="H1840" i="16"/>
  <c r="H1841" i="16"/>
  <c r="H1842" i="16"/>
  <c r="H1843" i="16"/>
  <c r="H1844" i="16"/>
  <c r="H1845" i="16"/>
  <c r="H1846" i="16"/>
  <c r="H1847" i="16"/>
  <c r="H1848" i="16"/>
  <c r="H1849" i="16"/>
  <c r="H1850" i="16"/>
  <c r="H1851" i="16"/>
  <c r="H1852" i="16"/>
  <c r="H1853" i="16"/>
  <c r="H1854" i="16"/>
  <c r="H1855" i="16"/>
  <c r="H1856" i="16"/>
  <c r="H1857" i="16"/>
  <c r="H1858" i="16"/>
  <c r="H1859" i="16"/>
  <c r="H1860" i="16"/>
  <c r="H1861" i="16"/>
  <c r="H1862" i="16"/>
  <c r="H1863" i="16"/>
  <c r="H1864" i="16"/>
  <c r="H1865" i="16"/>
  <c r="H1866" i="16"/>
  <c r="H1867" i="16"/>
  <c r="H1868" i="16"/>
  <c r="H1869" i="16"/>
  <c r="H1870" i="16"/>
  <c r="H1871" i="16"/>
  <c r="H1872" i="16"/>
  <c r="H1873" i="16"/>
  <c r="H1874" i="16"/>
  <c r="H1875" i="16"/>
  <c r="H1876" i="16"/>
  <c r="H1877" i="16"/>
  <c r="H1878" i="16"/>
  <c r="H1879" i="16"/>
  <c r="H1880" i="16"/>
  <c r="H1881" i="16"/>
  <c r="H1882" i="16"/>
  <c r="H1883" i="16"/>
  <c r="H1884" i="16"/>
  <c r="H1885" i="16"/>
  <c r="H1886" i="16"/>
  <c r="H1887" i="16"/>
  <c r="H1888" i="16"/>
  <c r="H1889" i="16"/>
  <c r="H1890" i="16"/>
  <c r="H1891" i="16"/>
  <c r="H1892" i="16"/>
  <c r="H1893" i="16"/>
  <c r="H1894" i="16"/>
  <c r="H1895" i="16"/>
  <c r="H1896" i="16"/>
  <c r="H1897" i="16"/>
  <c r="H1898" i="16"/>
  <c r="H1899" i="16"/>
  <c r="H1900" i="16"/>
  <c r="H1901" i="16"/>
  <c r="H1902" i="16"/>
  <c r="H1903" i="16"/>
  <c r="H1904" i="16"/>
  <c r="H1905" i="16"/>
  <c r="H1906" i="16"/>
  <c r="H1907" i="16"/>
  <c r="H1908" i="16"/>
  <c r="H1909" i="16"/>
  <c r="H1910" i="16"/>
  <c r="H1911" i="16"/>
  <c r="H1912" i="16"/>
  <c r="H1913" i="16"/>
  <c r="H1914" i="16"/>
  <c r="H1915" i="16"/>
  <c r="H1916" i="16"/>
  <c r="H1917" i="16"/>
  <c r="H1918" i="16"/>
  <c r="H1919" i="16"/>
  <c r="H1920" i="16"/>
  <c r="H1921" i="16"/>
  <c r="H1922" i="16"/>
  <c r="H1923" i="16"/>
  <c r="H1924" i="16"/>
  <c r="H1925" i="16"/>
  <c r="H1926" i="16"/>
  <c r="H1927" i="16"/>
  <c r="H1928" i="16"/>
  <c r="H1929" i="16"/>
  <c r="H1930" i="16"/>
  <c r="H1931" i="16"/>
  <c r="H1932" i="16"/>
  <c r="H1933" i="16"/>
  <c r="H1934" i="16"/>
  <c r="H1935" i="16"/>
  <c r="H1936" i="16"/>
  <c r="H1937" i="16"/>
  <c r="H1938" i="16"/>
  <c r="H1939" i="16"/>
  <c r="H1940" i="16"/>
  <c r="H1941" i="16"/>
  <c r="H1942" i="16"/>
  <c r="H1943" i="16"/>
  <c r="H1944" i="16"/>
  <c r="H1945" i="16"/>
  <c r="H1946" i="16"/>
  <c r="H1947" i="16"/>
  <c r="H1948" i="16"/>
  <c r="H1949" i="16"/>
  <c r="H1950" i="16"/>
  <c r="H1951" i="16"/>
  <c r="H1952" i="16"/>
  <c r="H1953" i="16"/>
  <c r="H1954" i="16"/>
  <c r="H1955" i="16"/>
  <c r="H1956" i="16"/>
  <c r="H1957" i="16"/>
  <c r="H1958" i="16"/>
  <c r="H1959" i="16"/>
  <c r="H1960" i="16"/>
  <c r="H1961" i="16"/>
  <c r="H1962" i="16"/>
  <c r="H1963" i="16"/>
  <c r="H1964" i="16"/>
  <c r="H1965" i="16"/>
  <c r="H1966" i="16"/>
  <c r="H1967" i="16"/>
  <c r="H1968" i="16"/>
  <c r="H1969" i="16"/>
  <c r="H1970" i="16"/>
  <c r="H1971" i="16"/>
  <c r="H1972" i="16"/>
  <c r="H1973" i="16"/>
  <c r="H1974" i="16"/>
  <c r="H1975" i="16"/>
  <c r="H1976" i="16"/>
  <c r="H1977" i="16"/>
  <c r="H1978" i="16"/>
  <c r="H1979" i="16"/>
  <c r="H1980" i="16"/>
  <c r="H1981" i="16"/>
  <c r="H1982" i="16"/>
  <c r="H1983" i="16"/>
  <c r="H1984" i="16"/>
  <c r="H1985" i="16"/>
  <c r="H1986" i="16"/>
  <c r="H1987" i="16"/>
  <c r="H1988" i="16"/>
  <c r="H1989" i="16"/>
  <c r="H1990" i="16"/>
  <c r="H1991" i="16"/>
  <c r="H1992" i="16"/>
  <c r="H1993" i="16"/>
  <c r="H1994" i="16"/>
  <c r="H1995" i="16"/>
  <c r="H1996" i="16"/>
  <c r="H1997" i="16"/>
  <c r="H1998" i="16"/>
  <c r="H1999" i="16"/>
  <c r="H2000" i="16"/>
  <c r="H2001" i="16"/>
  <c r="H2002" i="16"/>
  <c r="H2003" i="16"/>
  <c r="H2004" i="16"/>
  <c r="H2005" i="16"/>
  <c r="H2006" i="16"/>
  <c r="H2007" i="16"/>
  <c r="H2008" i="16"/>
  <c r="H2009" i="16"/>
  <c r="H2010" i="16"/>
  <c r="H2011" i="16"/>
  <c r="H2012" i="16"/>
  <c r="H2013" i="16"/>
  <c r="H2014" i="16"/>
  <c r="H2015" i="16"/>
  <c r="H2016" i="16"/>
  <c r="H2017" i="16"/>
  <c r="H2018" i="16"/>
  <c r="H2019" i="16"/>
  <c r="H2020" i="16"/>
  <c r="H2021" i="16"/>
  <c r="H2022" i="16"/>
  <c r="H2023" i="16"/>
  <c r="H2024" i="16"/>
  <c r="H2025" i="16"/>
  <c r="H2026" i="16"/>
  <c r="H2027" i="16"/>
  <c r="H2028" i="16"/>
  <c r="H2029" i="16"/>
  <c r="H2030" i="16"/>
  <c r="H2031" i="16"/>
  <c r="H2032" i="16"/>
  <c r="H2033" i="16"/>
  <c r="H2034" i="16"/>
  <c r="H2035" i="16"/>
  <c r="H2036" i="16"/>
  <c r="H2037" i="16"/>
  <c r="H2038" i="16"/>
  <c r="H2039" i="16"/>
  <c r="H2040" i="16"/>
  <c r="H2041" i="16"/>
  <c r="H2042" i="16"/>
  <c r="H2043" i="16"/>
  <c r="H2044" i="16"/>
  <c r="H2045" i="16"/>
  <c r="H2046" i="16"/>
  <c r="H2047" i="16"/>
  <c r="H2048" i="16"/>
  <c r="H2049" i="16"/>
  <c r="H2050" i="16"/>
  <c r="H2051" i="16"/>
  <c r="H2052" i="16"/>
  <c r="H2053" i="16"/>
  <c r="H2054" i="16"/>
  <c r="H2055" i="16"/>
  <c r="H2056" i="16"/>
  <c r="H2057" i="16"/>
  <c r="H2058" i="16"/>
  <c r="H2059" i="16"/>
  <c r="H2060" i="16"/>
  <c r="H2061" i="16"/>
  <c r="H2062" i="16"/>
  <c r="H2063" i="16"/>
  <c r="H2064" i="16"/>
  <c r="H2065" i="16"/>
  <c r="H2066" i="16"/>
  <c r="H2067" i="16"/>
  <c r="H2068" i="16"/>
  <c r="H2069" i="16"/>
  <c r="H2070" i="16"/>
  <c r="H2071" i="16"/>
  <c r="H2072" i="16"/>
  <c r="H2073" i="16"/>
  <c r="H2074" i="16"/>
  <c r="H2075" i="16"/>
  <c r="H2076" i="16"/>
  <c r="H2077" i="16"/>
  <c r="H2078" i="16"/>
  <c r="H2079" i="16"/>
  <c r="H2080" i="16"/>
  <c r="H2081" i="16"/>
  <c r="H2082" i="16"/>
  <c r="H2083" i="16"/>
  <c r="H2084" i="16"/>
  <c r="H2085" i="16"/>
  <c r="H2086" i="16"/>
  <c r="H2087" i="16"/>
  <c r="H2088" i="16"/>
  <c r="H2089" i="16"/>
  <c r="H2090" i="16"/>
  <c r="H2091" i="16"/>
  <c r="H2092" i="16"/>
  <c r="H2093" i="16"/>
  <c r="H2094" i="16"/>
  <c r="H2095" i="16"/>
  <c r="H2096" i="16"/>
  <c r="H2097" i="16"/>
  <c r="H2098" i="16"/>
  <c r="H2099" i="16"/>
  <c r="H2100" i="16"/>
  <c r="H2101" i="16"/>
  <c r="H2102" i="16"/>
  <c r="H2103" i="16"/>
  <c r="H2104" i="16"/>
  <c r="H2105" i="16"/>
  <c r="H2106" i="16"/>
  <c r="H2107" i="16"/>
  <c r="H2108" i="16"/>
  <c r="H2109" i="16"/>
  <c r="H2110" i="16"/>
  <c r="H2111" i="16"/>
  <c r="H2112" i="16"/>
  <c r="H2113" i="16"/>
  <c r="H2114" i="16"/>
  <c r="H2115" i="16"/>
  <c r="H2116" i="16"/>
  <c r="H2117" i="16"/>
  <c r="H2118" i="16"/>
  <c r="H2119" i="16"/>
  <c r="H2120" i="16"/>
  <c r="H2121" i="16"/>
  <c r="H2122" i="16"/>
  <c r="H2123" i="16"/>
  <c r="H2124" i="16"/>
  <c r="H2125" i="16"/>
  <c r="H2126" i="16"/>
  <c r="H2127" i="16"/>
  <c r="H2128" i="16"/>
  <c r="H2129" i="16"/>
  <c r="H2130" i="16"/>
  <c r="H2131" i="16"/>
  <c r="H2132" i="16"/>
  <c r="H2133" i="16"/>
  <c r="H2134" i="16"/>
  <c r="H2135" i="16"/>
  <c r="H2136" i="16"/>
  <c r="H2137" i="16"/>
  <c r="H2138" i="16"/>
  <c r="H2139" i="16"/>
  <c r="H2140" i="16"/>
  <c r="H2141" i="16"/>
  <c r="H2142" i="16"/>
  <c r="H2143" i="16"/>
  <c r="H2144" i="16"/>
  <c r="H2145" i="16"/>
  <c r="H2146" i="16"/>
  <c r="H2147" i="16"/>
  <c r="H2148" i="16"/>
  <c r="H2149" i="16"/>
  <c r="H2150" i="16"/>
  <c r="H2151" i="16"/>
  <c r="H2152" i="16"/>
  <c r="H2153" i="16"/>
  <c r="H2154" i="16"/>
  <c r="H2155" i="16"/>
  <c r="H2156" i="16"/>
  <c r="H2157" i="16"/>
  <c r="H2158" i="16"/>
  <c r="H2159" i="16"/>
  <c r="H2160" i="16"/>
  <c r="H2161" i="16"/>
  <c r="H2162" i="16"/>
  <c r="H2163" i="16"/>
  <c r="H2164" i="16"/>
  <c r="H2165" i="16"/>
  <c r="H2166" i="16"/>
  <c r="H2167" i="16"/>
  <c r="H2168" i="16"/>
  <c r="H2169" i="16"/>
  <c r="H2170" i="16"/>
  <c r="H2171" i="16"/>
  <c r="H2172" i="16"/>
  <c r="H2173" i="16"/>
  <c r="H2174" i="16"/>
  <c r="H2175" i="16"/>
  <c r="H2176" i="16"/>
  <c r="H2177" i="16"/>
  <c r="H2178" i="16"/>
  <c r="H2179" i="16"/>
  <c r="H2180" i="16"/>
  <c r="H2181" i="16"/>
  <c r="H2182" i="16"/>
  <c r="H2183" i="16"/>
  <c r="H2184" i="16"/>
  <c r="H2185" i="16"/>
  <c r="H2186" i="16"/>
  <c r="H2187" i="16"/>
  <c r="H2188" i="16"/>
  <c r="H2189" i="16"/>
  <c r="H2190" i="16"/>
  <c r="H2191" i="16"/>
  <c r="H2192" i="16"/>
  <c r="H2193" i="16"/>
  <c r="H2194" i="16"/>
  <c r="H2195" i="16"/>
  <c r="H2196" i="16"/>
  <c r="H2197" i="16"/>
  <c r="H2198" i="16"/>
  <c r="H2199" i="16"/>
  <c r="H2200" i="16"/>
  <c r="H2201" i="16"/>
  <c r="H2202" i="16"/>
  <c r="H2203" i="16"/>
  <c r="H2204" i="16"/>
  <c r="H2205" i="16"/>
  <c r="H2206" i="16"/>
  <c r="H2207" i="16"/>
  <c r="H2208" i="16"/>
  <c r="H2209" i="16"/>
  <c r="H2210" i="16"/>
  <c r="H2211" i="16"/>
  <c r="H2212" i="16"/>
  <c r="H2213" i="16"/>
  <c r="H2214" i="16"/>
  <c r="H2215" i="16"/>
  <c r="H2216" i="16"/>
  <c r="H2217" i="16"/>
  <c r="H2218" i="16"/>
  <c r="H2219" i="16"/>
  <c r="H2220" i="16"/>
  <c r="H2221" i="16"/>
  <c r="H2222" i="16"/>
  <c r="H2223" i="16"/>
  <c r="H2224" i="16"/>
  <c r="H2225" i="16"/>
  <c r="H2226" i="16"/>
  <c r="H2227" i="16"/>
  <c r="H2228" i="16"/>
  <c r="H2229" i="16"/>
  <c r="H2230" i="16"/>
  <c r="H2231" i="16"/>
  <c r="H2232" i="16"/>
  <c r="H2233" i="16"/>
  <c r="H2234" i="16"/>
  <c r="H2235" i="16"/>
  <c r="H2236" i="16"/>
  <c r="H2237" i="16"/>
  <c r="H2238" i="16"/>
  <c r="H2239" i="16"/>
  <c r="H2240" i="16"/>
  <c r="H2241" i="16"/>
  <c r="H2242" i="16"/>
  <c r="H2243" i="16"/>
  <c r="H2244" i="16"/>
  <c r="H2245" i="16"/>
  <c r="H2246" i="16"/>
  <c r="H2247" i="16"/>
  <c r="H2248" i="16"/>
  <c r="H2249" i="16"/>
  <c r="H2250" i="16"/>
  <c r="H2251" i="16"/>
  <c r="H2252" i="16"/>
  <c r="H2253" i="16"/>
  <c r="H2254" i="16"/>
  <c r="H2255" i="16"/>
  <c r="H2256" i="16"/>
  <c r="H2257" i="16"/>
  <c r="H2258" i="16"/>
  <c r="H2259" i="16"/>
  <c r="H2260" i="16"/>
  <c r="H2261" i="16"/>
  <c r="H2262" i="16"/>
  <c r="H2263" i="16"/>
  <c r="H2264" i="16"/>
  <c r="H2265" i="16"/>
  <c r="H2266" i="16"/>
  <c r="H2267" i="16"/>
  <c r="H2268" i="16"/>
  <c r="H2269" i="16"/>
  <c r="H2270" i="16"/>
  <c r="H2271" i="16"/>
  <c r="H2272" i="16"/>
  <c r="H2273" i="16"/>
  <c r="H2274" i="16"/>
  <c r="H2275" i="16"/>
  <c r="H2276" i="16"/>
  <c r="H2277" i="16"/>
  <c r="H2278" i="16"/>
  <c r="H2279" i="16"/>
  <c r="H2280" i="16"/>
  <c r="H2281" i="16"/>
  <c r="H2282" i="16"/>
  <c r="H2283" i="16"/>
  <c r="H2284" i="16"/>
  <c r="H2285" i="16"/>
  <c r="H2286" i="16"/>
  <c r="H2287" i="16"/>
  <c r="H2288" i="16"/>
  <c r="H2289" i="16"/>
  <c r="H2290" i="16"/>
  <c r="H2291" i="16"/>
  <c r="H2292" i="16"/>
  <c r="H2293" i="16"/>
  <c r="H2294" i="16"/>
  <c r="H2295" i="16"/>
  <c r="H2296" i="16"/>
  <c r="H2297" i="16"/>
  <c r="H2298" i="16"/>
  <c r="H2299" i="16"/>
  <c r="H2300" i="16"/>
  <c r="H2301" i="16"/>
  <c r="H2302" i="16"/>
  <c r="H2303" i="16"/>
  <c r="H2304" i="16"/>
  <c r="H2305" i="16"/>
  <c r="H2306" i="16"/>
  <c r="H2307" i="16"/>
  <c r="H2308" i="16"/>
  <c r="H2309" i="16"/>
  <c r="H2310" i="16"/>
  <c r="H2311" i="16"/>
  <c r="H2312" i="16"/>
  <c r="H2313" i="16"/>
  <c r="H2314" i="16"/>
  <c r="H2315" i="16"/>
  <c r="H2316" i="16"/>
  <c r="H2317" i="16"/>
  <c r="H2318" i="16"/>
  <c r="H2319" i="16"/>
  <c r="H2320" i="16"/>
  <c r="H2321" i="16"/>
  <c r="H2322" i="16"/>
  <c r="H2323" i="16"/>
  <c r="H2324" i="16"/>
  <c r="H2325" i="16"/>
  <c r="H2326" i="16"/>
  <c r="H2327" i="16"/>
  <c r="H2328" i="16"/>
  <c r="H2329" i="16"/>
  <c r="H2330" i="16"/>
  <c r="H2331" i="16"/>
  <c r="H2332" i="16"/>
  <c r="H2333" i="16"/>
  <c r="H2334" i="16"/>
  <c r="H2335" i="16"/>
  <c r="H2336" i="16"/>
  <c r="H2337" i="16"/>
  <c r="H2338" i="16"/>
  <c r="H2339" i="16"/>
  <c r="H2340" i="16"/>
  <c r="H2341" i="16"/>
  <c r="H2342" i="16"/>
  <c r="H2343" i="16"/>
  <c r="H2344" i="16"/>
  <c r="H2345" i="16"/>
  <c r="H2346" i="16"/>
  <c r="H2347" i="16"/>
  <c r="H2348" i="16"/>
  <c r="H2349" i="16"/>
  <c r="H2350" i="16"/>
  <c r="H2351" i="16"/>
  <c r="H2352" i="16"/>
  <c r="H2353" i="16"/>
  <c r="H2354" i="16"/>
  <c r="H2355" i="16"/>
  <c r="H2356" i="16"/>
  <c r="H2357" i="16"/>
  <c r="H2358" i="16"/>
  <c r="H2359" i="16"/>
  <c r="H2360" i="16"/>
  <c r="H2361" i="16"/>
  <c r="H2362" i="16"/>
  <c r="H2363" i="16"/>
  <c r="H2364" i="16"/>
  <c r="H2365" i="16"/>
  <c r="H2366" i="16"/>
  <c r="H2367" i="16"/>
  <c r="H2368" i="16"/>
  <c r="H2369" i="16"/>
  <c r="H2370" i="16"/>
  <c r="H2371" i="16"/>
  <c r="H2372" i="16"/>
  <c r="H2373" i="16"/>
  <c r="H2374" i="16"/>
  <c r="H2375" i="16"/>
  <c r="H2376" i="16"/>
  <c r="H2377" i="16"/>
  <c r="H2378" i="16"/>
  <c r="H2379" i="16"/>
  <c r="H2380" i="16"/>
  <c r="H2381" i="16"/>
  <c r="H2382" i="16"/>
  <c r="H2383" i="16"/>
  <c r="H2384" i="16"/>
  <c r="H2385" i="16"/>
  <c r="H2386" i="16"/>
  <c r="H2387" i="16"/>
  <c r="H2388" i="16"/>
  <c r="H2389" i="16"/>
  <c r="H2390" i="16"/>
  <c r="H2391" i="16"/>
  <c r="H2392" i="16"/>
  <c r="H2393" i="16"/>
  <c r="H2394" i="16"/>
  <c r="H2395" i="16"/>
  <c r="H2396" i="16"/>
  <c r="H2397" i="16"/>
  <c r="H2398" i="16"/>
  <c r="H2399" i="16"/>
  <c r="H2400" i="16"/>
  <c r="H2401" i="16"/>
  <c r="H2402" i="16"/>
  <c r="H2403" i="16"/>
  <c r="H2404" i="16"/>
  <c r="H2405" i="16"/>
  <c r="H2406" i="16"/>
  <c r="H2407" i="16"/>
  <c r="H2408" i="16"/>
  <c r="H2409" i="16"/>
  <c r="H2410" i="16"/>
  <c r="H2411" i="16"/>
  <c r="H2412" i="16"/>
  <c r="H2413" i="16"/>
  <c r="H2414" i="16"/>
  <c r="H2415" i="16"/>
  <c r="H2416" i="16"/>
  <c r="H2417" i="16"/>
  <c r="H2418" i="16"/>
  <c r="H2419" i="16"/>
  <c r="H2420" i="16"/>
  <c r="H2421" i="16"/>
  <c r="H2422" i="16"/>
  <c r="H2423" i="16"/>
  <c r="H2424" i="16"/>
  <c r="H2425" i="16"/>
  <c r="H2426" i="16"/>
  <c r="H2427" i="16"/>
  <c r="H2428" i="16"/>
  <c r="H2429" i="16"/>
  <c r="H2430" i="16"/>
  <c r="H2431" i="16"/>
  <c r="H2432" i="16"/>
  <c r="H2433" i="16"/>
  <c r="H2434" i="16"/>
  <c r="H2435" i="16"/>
  <c r="H2436" i="16"/>
  <c r="H2437" i="16"/>
  <c r="H2438" i="16"/>
  <c r="H2439" i="16"/>
  <c r="H2440" i="16"/>
  <c r="H2441" i="16"/>
  <c r="H2442" i="16"/>
  <c r="H2443" i="16"/>
  <c r="H2444" i="16"/>
  <c r="H2445" i="16"/>
  <c r="H2446" i="16"/>
  <c r="H2447" i="16"/>
  <c r="H2448" i="16"/>
  <c r="H2449" i="16"/>
  <c r="H2450" i="16"/>
  <c r="H2451" i="16"/>
  <c r="H2452" i="16"/>
  <c r="H2453" i="16"/>
  <c r="H2454" i="16"/>
  <c r="H2455" i="16"/>
  <c r="H2456" i="16"/>
  <c r="H2457" i="16"/>
  <c r="H2458" i="16"/>
  <c r="H2459" i="16"/>
  <c r="H2460" i="16"/>
  <c r="H2461" i="16"/>
  <c r="H2462" i="16"/>
  <c r="H2463" i="16"/>
  <c r="H2464" i="16"/>
  <c r="H2465" i="16"/>
  <c r="H2466" i="16"/>
  <c r="H2467" i="16"/>
  <c r="H2468" i="16"/>
  <c r="H2469" i="16"/>
  <c r="H2470" i="16"/>
  <c r="H2471" i="16"/>
  <c r="H2472" i="16"/>
  <c r="H2473" i="16"/>
  <c r="H2474" i="16"/>
  <c r="H2475" i="16"/>
  <c r="H2476" i="16"/>
  <c r="H2477" i="16"/>
  <c r="H2478" i="16"/>
  <c r="H2479" i="16"/>
  <c r="H2480" i="16"/>
  <c r="H2481" i="16"/>
  <c r="H2483" i="16"/>
  <c r="H2484" i="16"/>
  <c r="H2485" i="16"/>
  <c r="H2486" i="16"/>
  <c r="H2487" i="16"/>
  <c r="H2488" i="16"/>
  <c r="H2489" i="16"/>
  <c r="H2490" i="16"/>
  <c r="H2491" i="16"/>
  <c r="H2492" i="16"/>
  <c r="H2493" i="16"/>
  <c r="H2494" i="16"/>
  <c r="H2495" i="16"/>
  <c r="H2496" i="16"/>
  <c r="H2497" i="16"/>
  <c r="H2498" i="16"/>
  <c r="H2499" i="16"/>
  <c r="H2500" i="16"/>
  <c r="H2501" i="16"/>
  <c r="H2502" i="16"/>
  <c r="H2503" i="16"/>
  <c r="H2504" i="16"/>
  <c r="H2505" i="16"/>
  <c r="H2506" i="16"/>
  <c r="H2507" i="16"/>
  <c r="H2508" i="16"/>
  <c r="H2509" i="16"/>
  <c r="H2510" i="16"/>
  <c r="H2511" i="16"/>
  <c r="H2512" i="16"/>
  <c r="H2513" i="16"/>
  <c r="H2514" i="16"/>
  <c r="H2515" i="16"/>
  <c r="H2516" i="16"/>
  <c r="H2517" i="16"/>
  <c r="H2518" i="16"/>
  <c r="H2519" i="16"/>
  <c r="H2520" i="16"/>
  <c r="H2521" i="16"/>
  <c r="H2522" i="16"/>
  <c r="H2523" i="16"/>
  <c r="H2524" i="16"/>
  <c r="H2525" i="16"/>
  <c r="H2526" i="16"/>
  <c r="H2527" i="16"/>
  <c r="H2528" i="16"/>
  <c r="H2529" i="16"/>
  <c r="H2530" i="16"/>
  <c r="H2531" i="16"/>
  <c r="H2532" i="16"/>
  <c r="H2533" i="16"/>
  <c r="H2534" i="16"/>
  <c r="H2535" i="16"/>
  <c r="H2536" i="16"/>
  <c r="H2537" i="16"/>
  <c r="H2538" i="16"/>
  <c r="H2539" i="16"/>
  <c r="H2540" i="16"/>
  <c r="H2541" i="16"/>
  <c r="H2542" i="16"/>
  <c r="H2543" i="16"/>
  <c r="H2544" i="16"/>
  <c r="H2545" i="16"/>
  <c r="H2546" i="16"/>
  <c r="H2547" i="16"/>
  <c r="H2548" i="16"/>
  <c r="H2549" i="16"/>
  <c r="H2550" i="16"/>
  <c r="H2551" i="16"/>
  <c r="H2552" i="16"/>
  <c r="H2553" i="16"/>
  <c r="H2554" i="16"/>
  <c r="H2555" i="16"/>
  <c r="H2556" i="16"/>
  <c r="H2557" i="16"/>
  <c r="H2558" i="16"/>
  <c r="H2559" i="16"/>
  <c r="H2560" i="16"/>
  <c r="H2561" i="16"/>
  <c r="H2562" i="16"/>
  <c r="H2563" i="16"/>
  <c r="H2564" i="16"/>
  <c r="H2565" i="16"/>
  <c r="H2566" i="16"/>
  <c r="H2567" i="16"/>
  <c r="H2568" i="16"/>
  <c r="H2569" i="16"/>
  <c r="H2570" i="16"/>
  <c r="H2571" i="16"/>
  <c r="H2572" i="16"/>
  <c r="H2573" i="16"/>
  <c r="H2574" i="16"/>
  <c r="H2575" i="16"/>
  <c r="H2576" i="16"/>
  <c r="H2577" i="16"/>
  <c r="H2578" i="16"/>
  <c r="H2579" i="16"/>
  <c r="H2580" i="16"/>
  <c r="H2581" i="16"/>
  <c r="H2582" i="16"/>
  <c r="H2583" i="16"/>
  <c r="H2584" i="16"/>
  <c r="H2585" i="16"/>
  <c r="H2586" i="16"/>
  <c r="H2587" i="16"/>
  <c r="H2588" i="16"/>
  <c r="H2589" i="16"/>
  <c r="H2590" i="16"/>
  <c r="H2591" i="16"/>
  <c r="H2592" i="16"/>
  <c r="H2593" i="16"/>
  <c r="H2594" i="16"/>
  <c r="H2595" i="16"/>
  <c r="H2596" i="16"/>
  <c r="H2597" i="16"/>
  <c r="H2598" i="16"/>
  <c r="H2599" i="16"/>
  <c r="H2600" i="16"/>
  <c r="H2601" i="16"/>
  <c r="H2602" i="16"/>
  <c r="H2603" i="16"/>
  <c r="H2604" i="16"/>
  <c r="H2605" i="16"/>
  <c r="H2606" i="16"/>
  <c r="H2607" i="16"/>
  <c r="H2608" i="16"/>
  <c r="H2609" i="16"/>
  <c r="H2610" i="16"/>
  <c r="H2611" i="16"/>
  <c r="H2612" i="16"/>
  <c r="H2613" i="16"/>
  <c r="H2614" i="16"/>
  <c r="H2615" i="16"/>
  <c r="H2616" i="16"/>
  <c r="H2617" i="16"/>
  <c r="H2618" i="16"/>
  <c r="H2619" i="16"/>
  <c r="H2620" i="16"/>
  <c r="H2621" i="16"/>
  <c r="H2622" i="16"/>
  <c r="H2623" i="16"/>
  <c r="H2624" i="16"/>
  <c r="H2625" i="16"/>
  <c r="H2626" i="16"/>
  <c r="H2627" i="16"/>
  <c r="H2628" i="16"/>
  <c r="H2629" i="16"/>
  <c r="H2630" i="16"/>
  <c r="H2631" i="16"/>
  <c r="H2632" i="16"/>
  <c r="H2633" i="16"/>
  <c r="H2634" i="16"/>
  <c r="H2635" i="16"/>
  <c r="H2636" i="16"/>
  <c r="H2637" i="16"/>
  <c r="H2638" i="16"/>
  <c r="H2639" i="16"/>
  <c r="H2640" i="16"/>
  <c r="H2641" i="16"/>
  <c r="H2642" i="16"/>
  <c r="H2643" i="16"/>
  <c r="H2644" i="16"/>
  <c r="H2645" i="16"/>
  <c r="H2646" i="16"/>
  <c r="H2647" i="16"/>
  <c r="H2648" i="16"/>
  <c r="H2649" i="16"/>
  <c r="H2650" i="16"/>
  <c r="H2651" i="16"/>
  <c r="H2652" i="16"/>
  <c r="H2653" i="16"/>
  <c r="H2654" i="16"/>
  <c r="H2655" i="16"/>
  <c r="H2656" i="16"/>
  <c r="H2657" i="16"/>
  <c r="H2658" i="16"/>
  <c r="H2659" i="16"/>
  <c r="H2660" i="16"/>
  <c r="H2661" i="16"/>
  <c r="H2662" i="16"/>
  <c r="H2663" i="16"/>
  <c r="H2664" i="16"/>
  <c r="H2665" i="16"/>
  <c r="H2666" i="16"/>
  <c r="H2667" i="16"/>
  <c r="H2668" i="16"/>
  <c r="H2669" i="16"/>
  <c r="H2670" i="16"/>
  <c r="H2671" i="16"/>
  <c r="H2672" i="16"/>
  <c r="H2673" i="16"/>
  <c r="H2674" i="16"/>
  <c r="H2675" i="16"/>
  <c r="H2676" i="16"/>
  <c r="H2677" i="16"/>
  <c r="H2678" i="16"/>
  <c r="H2679" i="16"/>
  <c r="H2680" i="16"/>
  <c r="H2681" i="16"/>
  <c r="H2682" i="16"/>
  <c r="H2683" i="16"/>
  <c r="H2684" i="16"/>
  <c r="H2685" i="16"/>
  <c r="H2686" i="16"/>
  <c r="H2687" i="16"/>
  <c r="H2688" i="16"/>
  <c r="H2689" i="16"/>
  <c r="H2690" i="16"/>
  <c r="H2691" i="16"/>
  <c r="H2692" i="16"/>
  <c r="H2693" i="16"/>
  <c r="H2694" i="16"/>
  <c r="H2695" i="16"/>
  <c r="H2696" i="16"/>
  <c r="H2697" i="16"/>
  <c r="H2698" i="16"/>
  <c r="H2699" i="16"/>
  <c r="H2700" i="16"/>
  <c r="H2701" i="16"/>
  <c r="H2702" i="16"/>
  <c r="H2703" i="16"/>
  <c r="H2704" i="16"/>
  <c r="H2705" i="16"/>
  <c r="H2706" i="16"/>
  <c r="H2707" i="16"/>
  <c r="H2708" i="16"/>
  <c r="H2709" i="16"/>
  <c r="H2710" i="16"/>
  <c r="H2711" i="16"/>
  <c r="H2712" i="16"/>
  <c r="H2713" i="16"/>
  <c r="H2714" i="16"/>
  <c r="H2715" i="16"/>
  <c r="H2716" i="16"/>
  <c r="H2717" i="16"/>
  <c r="H2718" i="16"/>
  <c r="H2719" i="16"/>
  <c r="H2720" i="16"/>
  <c r="H2721" i="16"/>
  <c r="H2722" i="16"/>
  <c r="H2723" i="16"/>
  <c r="H2724" i="16"/>
  <c r="H2725" i="16"/>
  <c r="H2726" i="16"/>
  <c r="H2727" i="16"/>
  <c r="H2728" i="16"/>
  <c r="H2729" i="16"/>
  <c r="H2730" i="16"/>
  <c r="H2731" i="16"/>
  <c r="H2732" i="16"/>
  <c r="H2733" i="16"/>
  <c r="H2734" i="16"/>
  <c r="H2735" i="16"/>
  <c r="H2736" i="16"/>
  <c r="H2737" i="16"/>
  <c r="H2738" i="16"/>
  <c r="H2739" i="16"/>
  <c r="H2740" i="16"/>
  <c r="H2741" i="16"/>
  <c r="H2742" i="16"/>
  <c r="H2743" i="16"/>
  <c r="H2744" i="16"/>
  <c r="H2745" i="16"/>
  <c r="H2746" i="16"/>
  <c r="H2747" i="16"/>
  <c r="H2748" i="16"/>
  <c r="H2749" i="16"/>
  <c r="H2750" i="16"/>
  <c r="H2751" i="16"/>
  <c r="H2752" i="16"/>
  <c r="H2753" i="16"/>
  <c r="H2754" i="16"/>
  <c r="H2755" i="16"/>
  <c r="H2756" i="16"/>
  <c r="H2757" i="16"/>
  <c r="H2758" i="16"/>
  <c r="H2759" i="16"/>
  <c r="H2760" i="16"/>
  <c r="H2761" i="16"/>
  <c r="H2762" i="16"/>
  <c r="H2763" i="16"/>
  <c r="H2764" i="16"/>
  <c r="H2765" i="16"/>
  <c r="H2766" i="16"/>
  <c r="H2767" i="16"/>
  <c r="H2768" i="16"/>
  <c r="H2769" i="16"/>
  <c r="H2770" i="16"/>
  <c r="H2771" i="16"/>
  <c r="H2772" i="16"/>
  <c r="H2773" i="16"/>
  <c r="H2774" i="16"/>
  <c r="H2775" i="16"/>
  <c r="H2776" i="16"/>
  <c r="H2777" i="16"/>
  <c r="H2778" i="16"/>
  <c r="H2779" i="16"/>
  <c r="H2780" i="16"/>
  <c r="H2781" i="16"/>
  <c r="H2782" i="16"/>
  <c r="H2783" i="16"/>
  <c r="H2784" i="16"/>
  <c r="H2785" i="16"/>
  <c r="H2786" i="16"/>
  <c r="H2787" i="16"/>
  <c r="H2788" i="16"/>
  <c r="H2789" i="16"/>
  <c r="H2790" i="16"/>
  <c r="H2791" i="16"/>
  <c r="H2792" i="16"/>
  <c r="H2793" i="16"/>
  <c r="H2794" i="16"/>
  <c r="H2795" i="16"/>
  <c r="H2796" i="16"/>
  <c r="H2797" i="16"/>
  <c r="H2798" i="16"/>
  <c r="H2799" i="16"/>
  <c r="H2800" i="16"/>
  <c r="H2801" i="16"/>
  <c r="H2802" i="16"/>
  <c r="H2803" i="16"/>
  <c r="H2804" i="16"/>
  <c r="H2805" i="16"/>
  <c r="H2806" i="16"/>
  <c r="H2807" i="16"/>
  <c r="H2808" i="16"/>
  <c r="H2809" i="16"/>
  <c r="H2810" i="16"/>
  <c r="H2811" i="16"/>
  <c r="H2812" i="16"/>
  <c r="H2813" i="16"/>
  <c r="H2814" i="16"/>
  <c r="H2815" i="16"/>
  <c r="H2816" i="16"/>
  <c r="H2817" i="16"/>
  <c r="H2818" i="16"/>
  <c r="H2819" i="16"/>
  <c r="H2820" i="16"/>
  <c r="H2821" i="16"/>
  <c r="H2822" i="16"/>
  <c r="H2823" i="16"/>
  <c r="H2824" i="16"/>
  <c r="H2825" i="16"/>
  <c r="H2826" i="16"/>
  <c r="H2827" i="16"/>
  <c r="H2828" i="16"/>
  <c r="H2829" i="16"/>
  <c r="H2830" i="16"/>
  <c r="H2831" i="16"/>
  <c r="H2832" i="16"/>
  <c r="H2833" i="16"/>
  <c r="H2834" i="16"/>
  <c r="H2835" i="16"/>
  <c r="H2836" i="16"/>
  <c r="H2837" i="16"/>
  <c r="H2838" i="16"/>
  <c r="H2839" i="16"/>
  <c r="H2840" i="16"/>
  <c r="H2841" i="16"/>
  <c r="H2842" i="16"/>
  <c r="H2843" i="16"/>
  <c r="H2844" i="16"/>
  <c r="H2845" i="16"/>
  <c r="H2846" i="16"/>
  <c r="H2847" i="16"/>
  <c r="H2848" i="16"/>
  <c r="H2849" i="16"/>
  <c r="H2850" i="16"/>
  <c r="H2851" i="16"/>
  <c r="H2852" i="16"/>
  <c r="H2853" i="16"/>
  <c r="H2854" i="16"/>
  <c r="H2855" i="16"/>
  <c r="H2856" i="16"/>
  <c r="H2857" i="16"/>
  <c r="H2858" i="16"/>
  <c r="H2859" i="16"/>
  <c r="H2860" i="16"/>
  <c r="H2861" i="16"/>
  <c r="H2862" i="16"/>
  <c r="H2863" i="16"/>
  <c r="H2864" i="16"/>
  <c r="H2865" i="16"/>
  <c r="H2866" i="16"/>
  <c r="H2867" i="16"/>
  <c r="H2868" i="16"/>
  <c r="H2869" i="16"/>
  <c r="H2870" i="16"/>
  <c r="H2871" i="16"/>
  <c r="H2872" i="16"/>
  <c r="H2873" i="16"/>
  <c r="H2874" i="16"/>
  <c r="H2875" i="16"/>
  <c r="H2876" i="16"/>
  <c r="H2877" i="16"/>
  <c r="H2878" i="16"/>
  <c r="H2879" i="16"/>
  <c r="H2880" i="16"/>
  <c r="H2881" i="16"/>
  <c r="H2882" i="16"/>
  <c r="H2883" i="16"/>
  <c r="H2884" i="16"/>
  <c r="H2885" i="16"/>
  <c r="H2886" i="16"/>
  <c r="H2887" i="16"/>
  <c r="H2888" i="16"/>
  <c r="H2889" i="16"/>
  <c r="H2890" i="16"/>
  <c r="H2891" i="16"/>
  <c r="H2892" i="16"/>
  <c r="H2893" i="16"/>
  <c r="H2894" i="16"/>
  <c r="H2895" i="16"/>
  <c r="H2896" i="16"/>
  <c r="H2897" i="16"/>
  <c r="H2898" i="16"/>
  <c r="H2899" i="16"/>
  <c r="H2900" i="16"/>
  <c r="H2901" i="16"/>
  <c r="H2902" i="16"/>
  <c r="H2903" i="16"/>
  <c r="H2904" i="16"/>
  <c r="H2905" i="16"/>
  <c r="H2906" i="16"/>
  <c r="H2907" i="16"/>
  <c r="H2908" i="16"/>
  <c r="H2909" i="16"/>
  <c r="H2910" i="16"/>
  <c r="H2911" i="16"/>
  <c r="H2912" i="16"/>
  <c r="H2913" i="16"/>
  <c r="H2914" i="16"/>
  <c r="H2915" i="16"/>
  <c r="H2916" i="16"/>
  <c r="H2917" i="16"/>
  <c r="H2918" i="16"/>
  <c r="H2919" i="16"/>
  <c r="H2920" i="16"/>
  <c r="H2921" i="16"/>
  <c r="H2922" i="16"/>
  <c r="H2923" i="16"/>
  <c r="H2924" i="16"/>
  <c r="H2925" i="16"/>
  <c r="H2926" i="16"/>
  <c r="H2927" i="16"/>
  <c r="H2928" i="16"/>
  <c r="H2929" i="16"/>
  <c r="H2930" i="16"/>
  <c r="H2931" i="16"/>
  <c r="H2932" i="16"/>
  <c r="H2933" i="16"/>
  <c r="H2934" i="16"/>
  <c r="H2935" i="16"/>
  <c r="H2936" i="16"/>
  <c r="H2937" i="16"/>
  <c r="H2938" i="16"/>
  <c r="H2939" i="16"/>
  <c r="H2940" i="16"/>
  <c r="H2941" i="16"/>
  <c r="H2942" i="16"/>
  <c r="H2943" i="16"/>
  <c r="H2944" i="16"/>
  <c r="H2945" i="16"/>
  <c r="H2946" i="16"/>
  <c r="H2947" i="16"/>
  <c r="H2948" i="16"/>
  <c r="H2949" i="16"/>
  <c r="H2950" i="16"/>
  <c r="H2951" i="16"/>
  <c r="H2952" i="16"/>
  <c r="H2953" i="16"/>
  <c r="H2954" i="16"/>
  <c r="H2955" i="16"/>
  <c r="H2956" i="16"/>
  <c r="H2957" i="16"/>
  <c r="H2958" i="16"/>
  <c r="H2959" i="16"/>
  <c r="H2960" i="16"/>
  <c r="H2961" i="16"/>
  <c r="H2962" i="16"/>
  <c r="H2963" i="16"/>
  <c r="H2964" i="16"/>
  <c r="H2965" i="16"/>
  <c r="H2966" i="16"/>
  <c r="H2967" i="16"/>
  <c r="H2968" i="16"/>
  <c r="H2969" i="16"/>
  <c r="H2970" i="16"/>
  <c r="I564" i="13"/>
  <c r="I739" i="13"/>
  <c r="I768" i="13"/>
  <c r="I774" i="13"/>
  <c r="I775" i="13"/>
  <c r="I776" i="13"/>
  <c r="I824" i="13"/>
  <c r="I873" i="13"/>
  <c r="I1070" i="13"/>
  <c r="I1082" i="13"/>
  <c r="I1096" i="13"/>
  <c r="I1115" i="13"/>
  <c r="I1132" i="13"/>
  <c r="I1216" i="13"/>
  <c r="I1402" i="13"/>
  <c r="I1440" i="13"/>
  <c r="I1445" i="13"/>
  <c r="I1869" i="13"/>
  <c r="I2315" i="13"/>
  <c r="I2399" i="13"/>
  <c r="I2402" i="13"/>
  <c r="I2649" i="13"/>
  <c r="I2690" i="13"/>
  <c r="I2707" i="13"/>
  <c r="I2715" i="13"/>
  <c r="I2716" i="13"/>
  <c r="I2745" i="13"/>
  <c r="I2817" i="13"/>
  <c r="I2835" i="13"/>
  <c r="I2839" i="13"/>
  <c r="I2843" i="13"/>
  <c r="I2857" i="13"/>
  <c r="I2889" i="13"/>
  <c r="I2918" i="13"/>
  <c r="I2919" i="13"/>
  <c r="I2925" i="13"/>
  <c r="I2935" i="13"/>
  <c r="I2940" i="13"/>
  <c r="I2941" i="13"/>
  <c r="I2943" i="13"/>
  <c r="I2945" i="13"/>
  <c r="I2948" i="13"/>
  <c r="I2951" i="13"/>
  <c r="I2953" i="13"/>
  <c r="I2954" i="13"/>
  <c r="I2955" i="13"/>
  <c r="I2958" i="13"/>
  <c r="I2961" i="13"/>
  <c r="I2962" i="13"/>
  <c r="I2963" i="13"/>
  <c r="I2964" i="13"/>
  <c r="I2965" i="13"/>
  <c r="I2966" i="13"/>
  <c r="I2967" i="13"/>
  <c r="I2968" i="13"/>
  <c r="I2969" i="13"/>
  <c r="I2972" i="13"/>
  <c r="I2973" i="13"/>
  <c r="I2975" i="13"/>
  <c r="I2977" i="13"/>
  <c r="I2980" i="13"/>
  <c r="I2981" i="13"/>
  <c r="I2984" i="13"/>
  <c r="I2986" i="13"/>
  <c r="I2987" i="13"/>
  <c r="I2988" i="13"/>
  <c r="I2989" i="13"/>
  <c r="I2993" i="13"/>
  <c r="I2994" i="13"/>
  <c r="I2995" i="13"/>
  <c r="I2996" i="13"/>
  <c r="I2998" i="13"/>
  <c r="I2999" i="13"/>
  <c r="I3003" i="13"/>
  <c r="I3004" i="13"/>
  <c r="I3005" i="13"/>
  <c r="I3006" i="13"/>
  <c r="I3009" i="13"/>
  <c r="I3010" i="13"/>
  <c r="I3012" i="13"/>
  <c r="I3013" i="13"/>
  <c r="I3014" i="13"/>
  <c r="I3015" i="13"/>
  <c r="I3016" i="13"/>
  <c r="I3017" i="13"/>
  <c r="C10" i="13"/>
  <c r="K61" i="13"/>
  <c r="K62" i="13"/>
  <c r="K63" i="13"/>
  <c r="K64" i="13"/>
  <c r="K65" i="13"/>
  <c r="K66" i="13"/>
  <c r="K67" i="13"/>
  <c r="K68" i="13"/>
  <c r="K69" i="13"/>
  <c r="K70" i="13"/>
  <c r="K71" i="13"/>
  <c r="K72" i="13"/>
  <c r="K73" i="13"/>
  <c r="K74" i="13"/>
  <c r="K75" i="13"/>
  <c r="K76" i="13"/>
  <c r="K77" i="13"/>
  <c r="K78" i="13"/>
  <c r="K79" i="13"/>
  <c r="K80" i="13"/>
  <c r="K81" i="13"/>
  <c r="K82" i="13"/>
  <c r="K83" i="13"/>
  <c r="K84" i="13"/>
  <c r="K85" i="13"/>
  <c r="K86" i="13"/>
  <c r="K87" i="13"/>
  <c r="K88" i="13"/>
  <c r="K89" i="13"/>
  <c r="K90" i="13"/>
  <c r="K91" i="13"/>
  <c r="K92" i="13"/>
  <c r="K93" i="13"/>
  <c r="K94" i="13"/>
  <c r="K95" i="13"/>
  <c r="K96" i="13"/>
  <c r="K97" i="13"/>
  <c r="K98" i="13"/>
  <c r="K99" i="13"/>
  <c r="K100" i="13"/>
  <c r="K101" i="13"/>
  <c r="K102" i="13"/>
  <c r="K103" i="13"/>
  <c r="K104" i="13"/>
  <c r="K105" i="13"/>
  <c r="K106" i="13"/>
  <c r="K107" i="13"/>
  <c r="K108" i="13"/>
  <c r="K109" i="13"/>
  <c r="K110" i="13"/>
  <c r="K111" i="13"/>
  <c r="K112" i="13"/>
  <c r="K113" i="13"/>
  <c r="K114" i="13"/>
  <c r="K115" i="13"/>
  <c r="K116" i="13"/>
  <c r="K117" i="13"/>
  <c r="K118" i="13"/>
  <c r="K119" i="13"/>
  <c r="K120" i="13"/>
  <c r="K121" i="13"/>
  <c r="K122" i="13"/>
  <c r="K123" i="13"/>
  <c r="K124" i="13"/>
  <c r="K125" i="13"/>
  <c r="K126" i="13"/>
  <c r="K127" i="13"/>
  <c r="K128" i="13"/>
  <c r="K129" i="13"/>
  <c r="K130" i="13"/>
  <c r="K131" i="13"/>
  <c r="K132" i="13"/>
  <c r="K133" i="13"/>
  <c r="K134" i="13"/>
  <c r="K135" i="13"/>
  <c r="K136" i="13"/>
  <c r="K137" i="13"/>
  <c r="K138" i="13"/>
  <c r="K139" i="13"/>
  <c r="K140" i="13"/>
  <c r="K141" i="13"/>
  <c r="K142" i="13"/>
  <c r="K143" i="13"/>
  <c r="K144" i="13"/>
  <c r="K145" i="13"/>
  <c r="K146" i="13"/>
  <c r="K147" i="13"/>
  <c r="K148" i="13"/>
  <c r="K149" i="13"/>
  <c r="K150" i="13"/>
  <c r="K151" i="13"/>
  <c r="K152" i="13"/>
  <c r="K153" i="13"/>
  <c r="K154" i="13"/>
  <c r="K155" i="13"/>
  <c r="K156" i="13"/>
  <c r="K157" i="13"/>
  <c r="K158" i="13"/>
  <c r="K159" i="13"/>
  <c r="K160" i="13"/>
  <c r="K161" i="13"/>
  <c r="K162" i="13"/>
  <c r="K163" i="13"/>
  <c r="K164" i="13"/>
  <c r="K165" i="13"/>
  <c r="K166" i="13"/>
  <c r="K167" i="13"/>
  <c r="K168" i="13"/>
  <c r="K169" i="13"/>
  <c r="K170" i="13"/>
  <c r="K171" i="13"/>
  <c r="K172" i="13"/>
  <c r="K173" i="13"/>
  <c r="K174" i="13"/>
  <c r="K175" i="13"/>
  <c r="K176" i="13"/>
  <c r="K177" i="13"/>
  <c r="K178" i="13"/>
  <c r="K179" i="13"/>
  <c r="K180" i="13"/>
  <c r="K181" i="13"/>
  <c r="K182" i="13"/>
  <c r="K183" i="13"/>
  <c r="K184" i="13"/>
  <c r="K185" i="13"/>
  <c r="K186" i="13"/>
  <c r="K187" i="13"/>
  <c r="K188" i="13"/>
  <c r="K189" i="13"/>
  <c r="K190" i="13"/>
  <c r="K191" i="13"/>
  <c r="K192" i="13"/>
  <c r="K193" i="13"/>
  <c r="K194" i="13"/>
  <c r="K195" i="13"/>
  <c r="K196" i="13"/>
  <c r="K197" i="13"/>
  <c r="K198" i="13"/>
  <c r="K199" i="13"/>
  <c r="K200" i="13"/>
  <c r="K201" i="13"/>
  <c r="K202" i="13"/>
  <c r="K203" i="13"/>
  <c r="K204" i="13"/>
  <c r="K205" i="13"/>
  <c r="K206" i="13"/>
  <c r="K207" i="13"/>
  <c r="K208" i="13"/>
  <c r="K209" i="13"/>
  <c r="K210" i="13"/>
  <c r="K211" i="13"/>
  <c r="K212" i="13"/>
  <c r="K213" i="13"/>
  <c r="K214" i="13"/>
  <c r="K215" i="13"/>
  <c r="K216" i="13"/>
  <c r="K217" i="13"/>
  <c r="K218" i="13"/>
  <c r="K219" i="13"/>
  <c r="K220" i="13"/>
  <c r="K221" i="13"/>
  <c r="K222" i="13"/>
  <c r="K223" i="13"/>
  <c r="K224" i="13"/>
  <c r="K225" i="13"/>
  <c r="K226" i="13"/>
  <c r="K227" i="13"/>
  <c r="K228" i="13"/>
  <c r="K229" i="13"/>
  <c r="K230" i="13"/>
  <c r="K231" i="13"/>
  <c r="K232" i="13"/>
  <c r="K233" i="13"/>
  <c r="K234" i="13"/>
  <c r="K235" i="13"/>
  <c r="K236" i="13"/>
  <c r="K237" i="13"/>
  <c r="K238" i="13"/>
  <c r="K239" i="13"/>
  <c r="K240" i="13"/>
  <c r="K241" i="13"/>
  <c r="K242" i="13"/>
  <c r="K243" i="13"/>
  <c r="K244" i="13"/>
  <c r="K245" i="13"/>
  <c r="K246" i="13"/>
  <c r="K247" i="13"/>
  <c r="K248" i="13"/>
  <c r="K249" i="13"/>
  <c r="K250" i="13"/>
  <c r="K251" i="13"/>
  <c r="K252" i="13"/>
  <c r="K253" i="13"/>
  <c r="K254" i="13"/>
  <c r="K255" i="13"/>
  <c r="K256" i="13"/>
  <c r="K257" i="13"/>
  <c r="K258" i="13"/>
  <c r="K259" i="13"/>
  <c r="K260" i="13"/>
  <c r="K261" i="13"/>
  <c r="K262" i="13"/>
  <c r="K263" i="13"/>
  <c r="K264" i="13"/>
  <c r="K265" i="13"/>
  <c r="K266" i="13"/>
  <c r="K267" i="13"/>
  <c r="K268" i="13"/>
  <c r="K269" i="13"/>
  <c r="K270" i="13"/>
  <c r="K271" i="13"/>
  <c r="K272" i="13"/>
  <c r="K273" i="13"/>
  <c r="K274" i="13"/>
  <c r="K275" i="13"/>
  <c r="K276" i="13"/>
  <c r="K277" i="13"/>
  <c r="K278" i="13"/>
  <c r="K279" i="13"/>
  <c r="K280" i="13"/>
  <c r="K281" i="13"/>
  <c r="K282" i="13"/>
  <c r="K283" i="13"/>
  <c r="K284" i="13"/>
  <c r="K285" i="13"/>
  <c r="K286" i="13"/>
  <c r="K287" i="13"/>
  <c r="K288" i="13"/>
  <c r="K289" i="13"/>
  <c r="K290" i="13"/>
  <c r="K291" i="13"/>
  <c r="K292" i="13"/>
  <c r="K293" i="13"/>
  <c r="K294" i="13"/>
  <c r="K295" i="13"/>
  <c r="K296" i="13"/>
  <c r="K297" i="13"/>
  <c r="K298" i="13"/>
  <c r="K299" i="13"/>
  <c r="K300" i="13"/>
  <c r="K301" i="13"/>
  <c r="K302" i="13"/>
  <c r="K303" i="13"/>
  <c r="K304" i="13"/>
  <c r="K305" i="13"/>
  <c r="K306" i="13"/>
  <c r="K307" i="13"/>
  <c r="K308" i="13"/>
  <c r="K309" i="13"/>
  <c r="K310" i="13"/>
  <c r="K311" i="13"/>
  <c r="K312" i="13"/>
  <c r="K313" i="13"/>
  <c r="K314" i="13"/>
  <c r="K315" i="13"/>
  <c r="K316" i="13"/>
  <c r="K317" i="13"/>
  <c r="K318" i="13"/>
  <c r="K319" i="13"/>
  <c r="K320" i="13"/>
  <c r="K321" i="13"/>
  <c r="K322" i="13"/>
  <c r="K323" i="13"/>
  <c r="K324" i="13"/>
  <c r="K325" i="13"/>
  <c r="K326" i="13"/>
  <c r="K327" i="13"/>
  <c r="K328" i="13"/>
  <c r="K329" i="13"/>
  <c r="K330" i="13"/>
  <c r="K331" i="13"/>
  <c r="K332" i="13"/>
  <c r="K333" i="13"/>
  <c r="K334" i="13"/>
  <c r="K335" i="13"/>
  <c r="K336" i="13"/>
  <c r="K337" i="13"/>
  <c r="K338" i="13"/>
  <c r="K339" i="13"/>
  <c r="K340" i="13"/>
  <c r="K341" i="13"/>
  <c r="K342" i="13"/>
  <c r="K343" i="13"/>
  <c r="K344" i="13"/>
  <c r="K345" i="13"/>
  <c r="K346" i="13"/>
  <c r="K347" i="13"/>
  <c r="K348" i="13"/>
  <c r="K349" i="13"/>
  <c r="K350" i="13"/>
  <c r="K351" i="13"/>
  <c r="K352" i="13"/>
  <c r="K353" i="13"/>
  <c r="K354" i="13"/>
  <c r="K355" i="13"/>
  <c r="K356" i="13"/>
  <c r="K357" i="13"/>
  <c r="K358" i="13"/>
  <c r="K359" i="13"/>
  <c r="K360" i="13"/>
  <c r="K361" i="13"/>
  <c r="K362" i="13"/>
  <c r="K363" i="13"/>
  <c r="K364" i="13"/>
  <c r="K365" i="13"/>
  <c r="K366" i="13"/>
  <c r="K367" i="13"/>
  <c r="K368" i="13"/>
  <c r="K369" i="13"/>
  <c r="K370" i="13"/>
  <c r="K371" i="13"/>
  <c r="K372" i="13"/>
  <c r="K373" i="13"/>
  <c r="K374" i="13"/>
  <c r="K375" i="13"/>
  <c r="K376" i="13"/>
  <c r="K377" i="13"/>
  <c r="K378" i="13"/>
  <c r="K379" i="13"/>
  <c r="K380" i="13"/>
  <c r="K381" i="13"/>
  <c r="K382" i="13"/>
  <c r="K383" i="13"/>
  <c r="K384" i="13"/>
  <c r="K385" i="13"/>
  <c r="K386" i="13"/>
  <c r="K387" i="13"/>
  <c r="K388" i="13"/>
  <c r="K389" i="13"/>
  <c r="K390" i="13"/>
  <c r="K391" i="13"/>
  <c r="K392" i="13"/>
  <c r="K393" i="13"/>
  <c r="K394" i="13"/>
  <c r="K395" i="13"/>
  <c r="K396" i="13"/>
  <c r="K397" i="13"/>
  <c r="K398" i="13"/>
  <c r="K399" i="13"/>
  <c r="K400" i="13"/>
  <c r="K401" i="13"/>
  <c r="K402" i="13"/>
  <c r="K403" i="13"/>
  <c r="K404" i="13"/>
  <c r="K405" i="13"/>
  <c r="K406" i="13"/>
  <c r="K407" i="13"/>
  <c r="K408" i="13"/>
  <c r="K409" i="13"/>
  <c r="K410" i="13"/>
  <c r="K411" i="13"/>
  <c r="K412" i="13"/>
  <c r="K413" i="13"/>
  <c r="K414" i="13"/>
  <c r="K415" i="13"/>
  <c r="K416" i="13"/>
  <c r="K417" i="13"/>
  <c r="K418" i="13"/>
  <c r="K419" i="13"/>
  <c r="K420" i="13"/>
  <c r="K421" i="13"/>
  <c r="K422" i="13"/>
  <c r="K423" i="13"/>
  <c r="K424" i="13"/>
  <c r="K425" i="13"/>
  <c r="K426" i="13"/>
  <c r="K427" i="13"/>
  <c r="K428" i="13"/>
  <c r="K429" i="13"/>
  <c r="K430" i="13"/>
  <c r="K431" i="13"/>
  <c r="K432" i="13"/>
  <c r="K433" i="13"/>
  <c r="K434" i="13"/>
  <c r="K435" i="13"/>
  <c r="K436" i="13"/>
  <c r="K437" i="13"/>
  <c r="K438" i="13"/>
  <c r="K439" i="13"/>
  <c r="K440" i="13"/>
  <c r="K441" i="13"/>
  <c r="K442" i="13"/>
  <c r="K443" i="13"/>
  <c r="K444" i="13"/>
  <c r="K445" i="13"/>
  <c r="K446" i="13"/>
  <c r="K447" i="13"/>
  <c r="K448" i="13"/>
  <c r="K449" i="13"/>
  <c r="K450" i="13"/>
  <c r="K451" i="13"/>
  <c r="K452" i="13"/>
  <c r="K453" i="13"/>
  <c r="K454" i="13"/>
  <c r="K455" i="13"/>
  <c r="K456" i="13"/>
  <c r="K457" i="13"/>
  <c r="K458" i="13"/>
  <c r="K459" i="13"/>
  <c r="K460" i="13"/>
  <c r="K461" i="13"/>
  <c r="K462" i="13"/>
  <c r="K463" i="13"/>
  <c r="K464" i="13"/>
  <c r="K465" i="13"/>
  <c r="K466" i="13"/>
  <c r="K467" i="13"/>
  <c r="K468" i="13"/>
  <c r="K469" i="13"/>
  <c r="K470" i="13"/>
  <c r="K471" i="13"/>
  <c r="K472" i="13"/>
  <c r="K473" i="13"/>
  <c r="K474" i="13"/>
  <c r="K475" i="13"/>
  <c r="K476" i="13"/>
  <c r="K477" i="13"/>
  <c r="K478" i="13"/>
  <c r="K479" i="13"/>
  <c r="K480" i="13"/>
  <c r="K481" i="13"/>
  <c r="K482" i="13"/>
  <c r="K483" i="13"/>
  <c r="K484" i="13"/>
  <c r="K485" i="13"/>
  <c r="K486" i="13"/>
  <c r="K487" i="13"/>
  <c r="K488" i="13"/>
  <c r="K489" i="13"/>
  <c r="K490" i="13"/>
  <c r="K491" i="13"/>
  <c r="K492" i="13"/>
  <c r="K493" i="13"/>
  <c r="K494" i="13"/>
  <c r="K495" i="13"/>
  <c r="K496" i="13"/>
  <c r="K497" i="13"/>
  <c r="K498" i="13"/>
  <c r="K499" i="13"/>
  <c r="K500" i="13"/>
  <c r="K501" i="13"/>
  <c r="K502" i="13"/>
  <c r="K503" i="13"/>
  <c r="K504" i="13"/>
  <c r="K505" i="13"/>
  <c r="K506" i="13"/>
  <c r="K507" i="13"/>
  <c r="K508" i="13"/>
  <c r="K509" i="13"/>
  <c r="K510" i="13"/>
  <c r="K511" i="13"/>
  <c r="K512" i="13"/>
  <c r="K513" i="13"/>
  <c r="K514" i="13"/>
  <c r="K515" i="13"/>
  <c r="K516" i="13"/>
  <c r="K517" i="13"/>
  <c r="K518" i="13"/>
  <c r="K519" i="13"/>
  <c r="K520" i="13"/>
  <c r="K521" i="13"/>
  <c r="K522" i="13"/>
  <c r="K523" i="13"/>
  <c r="K524" i="13"/>
  <c r="K525" i="13"/>
  <c r="K526" i="13"/>
  <c r="K527" i="13"/>
  <c r="K528" i="13"/>
  <c r="K529" i="13"/>
  <c r="K530" i="13"/>
  <c r="K531" i="13"/>
  <c r="K532" i="13"/>
  <c r="K533" i="13"/>
  <c r="K534" i="13"/>
  <c r="K535" i="13"/>
  <c r="K536" i="13"/>
  <c r="K537" i="13"/>
  <c r="K538" i="13"/>
  <c r="K539" i="13"/>
  <c r="K540" i="13"/>
  <c r="K541" i="13"/>
  <c r="K542" i="13"/>
  <c r="K543" i="13"/>
  <c r="K544" i="13"/>
  <c r="K545" i="13"/>
  <c r="K546" i="13"/>
  <c r="K547" i="13"/>
  <c r="K548" i="13"/>
  <c r="K549" i="13"/>
  <c r="K550" i="13"/>
  <c r="K551" i="13"/>
  <c r="K552" i="13"/>
  <c r="K553" i="13"/>
  <c r="K554" i="13"/>
  <c r="K555" i="13"/>
  <c r="K556" i="13"/>
  <c r="K557" i="13"/>
  <c r="K558" i="13"/>
  <c r="K559" i="13"/>
  <c r="K560" i="13"/>
  <c r="K561" i="13"/>
  <c r="K562" i="13"/>
  <c r="K563" i="13"/>
  <c r="K564" i="13"/>
  <c r="K565" i="13"/>
  <c r="K566" i="13"/>
  <c r="K567" i="13"/>
  <c r="K568" i="13"/>
  <c r="K569" i="13"/>
  <c r="K570" i="13"/>
  <c r="K571" i="13"/>
  <c r="K572" i="13"/>
  <c r="K573" i="13"/>
  <c r="K574" i="13"/>
  <c r="K575" i="13"/>
  <c r="K576" i="13"/>
  <c r="K577" i="13"/>
  <c r="K578" i="13"/>
  <c r="K579" i="13"/>
  <c r="K580" i="13"/>
  <c r="K581" i="13"/>
  <c r="K582" i="13"/>
  <c r="K583" i="13"/>
  <c r="K584" i="13"/>
  <c r="K585" i="13"/>
  <c r="K586" i="13"/>
  <c r="K587" i="13"/>
  <c r="K588" i="13"/>
  <c r="K589" i="13"/>
  <c r="K590" i="13"/>
  <c r="K591" i="13"/>
  <c r="K592" i="13"/>
  <c r="K593" i="13"/>
  <c r="K594" i="13"/>
  <c r="K595" i="13"/>
  <c r="K596" i="13"/>
  <c r="K597" i="13"/>
  <c r="K598" i="13"/>
  <c r="K599" i="13"/>
  <c r="K600" i="13"/>
  <c r="K601" i="13"/>
  <c r="K602" i="13"/>
  <c r="K603" i="13"/>
  <c r="K604" i="13"/>
  <c r="K605" i="13"/>
  <c r="K606" i="13"/>
  <c r="K607" i="13"/>
  <c r="K608" i="13"/>
  <c r="K609" i="13"/>
  <c r="K610" i="13"/>
  <c r="K611" i="13"/>
  <c r="K612" i="13"/>
  <c r="K613" i="13"/>
  <c r="K614" i="13"/>
  <c r="K615" i="13"/>
  <c r="K616" i="13"/>
  <c r="K617" i="13"/>
  <c r="K618" i="13"/>
  <c r="K619" i="13"/>
  <c r="K620" i="13"/>
  <c r="K621" i="13"/>
  <c r="K622" i="13"/>
  <c r="K623" i="13"/>
  <c r="K624" i="13"/>
  <c r="K625" i="13"/>
  <c r="K626" i="13"/>
  <c r="K627" i="13"/>
  <c r="K628" i="13"/>
  <c r="K629" i="13"/>
  <c r="K630" i="13"/>
  <c r="K631" i="13"/>
  <c r="K632" i="13"/>
  <c r="K633" i="13"/>
  <c r="K634" i="13"/>
  <c r="K635" i="13"/>
  <c r="K636" i="13"/>
  <c r="K637" i="13"/>
  <c r="K638" i="13"/>
  <c r="K639" i="13"/>
  <c r="K640" i="13"/>
  <c r="K641" i="13"/>
  <c r="K642" i="13"/>
  <c r="K643" i="13"/>
  <c r="K644" i="13"/>
  <c r="K645" i="13"/>
  <c r="K646" i="13"/>
  <c r="K647" i="13"/>
  <c r="K648" i="13"/>
  <c r="K649" i="13"/>
  <c r="K650" i="13"/>
  <c r="K651" i="13"/>
  <c r="K652" i="13"/>
  <c r="K653" i="13"/>
  <c r="K654" i="13"/>
  <c r="K655" i="13"/>
  <c r="K656" i="13"/>
  <c r="K657" i="13"/>
  <c r="K658" i="13"/>
  <c r="K659" i="13"/>
  <c r="K660" i="13"/>
  <c r="K661" i="13"/>
  <c r="K662" i="13"/>
  <c r="K663" i="13"/>
  <c r="K664" i="13"/>
  <c r="K665" i="13"/>
  <c r="K666" i="13"/>
  <c r="K667" i="13"/>
  <c r="K668" i="13"/>
  <c r="K669" i="13"/>
  <c r="K670" i="13"/>
  <c r="K671" i="13"/>
  <c r="K672" i="13"/>
  <c r="K673" i="13"/>
  <c r="K674" i="13"/>
  <c r="K675" i="13"/>
  <c r="K676" i="13"/>
  <c r="K677" i="13"/>
  <c r="K678" i="13"/>
  <c r="K679" i="13"/>
  <c r="K680" i="13"/>
  <c r="K681" i="13"/>
  <c r="K682" i="13"/>
  <c r="K683" i="13"/>
  <c r="K684" i="13"/>
  <c r="K685" i="13"/>
  <c r="K686" i="13"/>
  <c r="K687" i="13"/>
  <c r="K688" i="13"/>
  <c r="K689" i="13"/>
  <c r="K690" i="13"/>
  <c r="K691" i="13"/>
  <c r="K692" i="13"/>
  <c r="K693" i="13"/>
  <c r="K694" i="13"/>
  <c r="K695" i="13"/>
  <c r="K696" i="13"/>
  <c r="K697" i="13"/>
  <c r="K698" i="13"/>
  <c r="K699" i="13"/>
  <c r="K700" i="13"/>
  <c r="K701" i="13"/>
  <c r="K702" i="13"/>
  <c r="K703" i="13"/>
  <c r="K704" i="13"/>
  <c r="K705" i="13"/>
  <c r="K706" i="13"/>
  <c r="K707" i="13"/>
  <c r="K708" i="13"/>
  <c r="K709" i="13"/>
  <c r="K710" i="13"/>
  <c r="K711" i="13"/>
  <c r="K712" i="13"/>
  <c r="K713" i="13"/>
  <c r="K714" i="13"/>
  <c r="K715" i="13"/>
  <c r="K716" i="13"/>
  <c r="K717" i="13"/>
  <c r="K718" i="13"/>
  <c r="K719" i="13"/>
  <c r="K720" i="13"/>
  <c r="K721" i="13"/>
  <c r="K722" i="13"/>
  <c r="K723" i="13"/>
  <c r="K724" i="13"/>
  <c r="K725" i="13"/>
  <c r="K726" i="13"/>
  <c r="K727" i="13"/>
  <c r="K728" i="13"/>
  <c r="K729" i="13"/>
  <c r="K730" i="13"/>
  <c r="K731" i="13"/>
  <c r="K732" i="13"/>
  <c r="K733" i="13"/>
  <c r="K734" i="13"/>
  <c r="K735" i="13"/>
  <c r="K736" i="13"/>
  <c r="K737" i="13"/>
  <c r="K738" i="13"/>
  <c r="K739" i="13"/>
  <c r="K740" i="13"/>
  <c r="K741" i="13"/>
  <c r="K742" i="13"/>
  <c r="K743" i="13"/>
  <c r="K744" i="13"/>
  <c r="K745" i="13"/>
  <c r="K746" i="13"/>
  <c r="K747" i="13"/>
  <c r="K748" i="13"/>
  <c r="K749" i="13"/>
  <c r="K750" i="13"/>
  <c r="K751" i="13"/>
  <c r="K752" i="13"/>
  <c r="K753" i="13"/>
  <c r="K754" i="13"/>
  <c r="K755" i="13"/>
  <c r="K756" i="13"/>
  <c r="K757" i="13"/>
  <c r="K758" i="13"/>
  <c r="K759" i="13"/>
  <c r="K760" i="13"/>
  <c r="K761" i="13"/>
  <c r="K762" i="13"/>
  <c r="K763" i="13"/>
  <c r="K764" i="13"/>
  <c r="K765" i="13"/>
  <c r="K766" i="13"/>
  <c r="K767" i="13"/>
  <c r="K768" i="13"/>
  <c r="K769" i="13"/>
  <c r="K770" i="13"/>
  <c r="K771" i="13"/>
  <c r="K772" i="13"/>
  <c r="K773" i="13"/>
  <c r="K774" i="13"/>
  <c r="K775" i="13"/>
  <c r="K776" i="13"/>
  <c r="K777" i="13"/>
  <c r="K778" i="13"/>
  <c r="K779" i="13"/>
  <c r="K780" i="13"/>
  <c r="K781" i="13"/>
  <c r="K782" i="13"/>
  <c r="K783" i="13"/>
  <c r="K784" i="13"/>
  <c r="K785" i="13"/>
  <c r="K786" i="13"/>
  <c r="K787" i="13"/>
  <c r="K788" i="13"/>
  <c r="K789" i="13"/>
  <c r="K790" i="13"/>
  <c r="K791" i="13"/>
  <c r="K792" i="13"/>
  <c r="K793" i="13"/>
  <c r="K794" i="13"/>
  <c r="K795" i="13"/>
  <c r="K796" i="13"/>
  <c r="K797" i="13"/>
  <c r="K798" i="13"/>
  <c r="K799" i="13"/>
  <c r="K800" i="13"/>
  <c r="K801" i="13"/>
  <c r="K802" i="13"/>
  <c r="K803" i="13"/>
  <c r="K804" i="13"/>
  <c r="K805" i="13"/>
  <c r="K806" i="13"/>
  <c r="K807" i="13"/>
  <c r="K808" i="13"/>
  <c r="K809" i="13"/>
  <c r="K810" i="13"/>
  <c r="K811" i="13"/>
  <c r="K812" i="13"/>
  <c r="K813" i="13"/>
  <c r="K814" i="13"/>
  <c r="K815" i="13"/>
  <c r="K816" i="13"/>
  <c r="K817" i="13"/>
  <c r="K818" i="13"/>
  <c r="K819" i="13"/>
  <c r="K820" i="13"/>
  <c r="K821" i="13"/>
  <c r="K822" i="13"/>
  <c r="K823" i="13"/>
  <c r="K824" i="13"/>
  <c r="K825" i="13"/>
  <c r="K826" i="13"/>
  <c r="K827" i="13"/>
  <c r="K828" i="13"/>
  <c r="K829" i="13"/>
  <c r="K830" i="13"/>
  <c r="K831" i="13"/>
  <c r="K832" i="13"/>
  <c r="K833" i="13"/>
  <c r="K834" i="13"/>
  <c r="K835" i="13"/>
  <c r="K836" i="13"/>
  <c r="K837" i="13"/>
  <c r="K838" i="13"/>
  <c r="K839" i="13"/>
  <c r="K840" i="13"/>
  <c r="K841" i="13"/>
  <c r="K842" i="13"/>
  <c r="K843" i="13"/>
  <c r="K844" i="13"/>
  <c r="K845" i="13"/>
  <c r="K846" i="13"/>
  <c r="K847" i="13"/>
  <c r="K848" i="13"/>
  <c r="K849" i="13"/>
  <c r="K850" i="13"/>
  <c r="K851" i="13"/>
  <c r="K852" i="13"/>
  <c r="K853" i="13"/>
  <c r="K854" i="13"/>
  <c r="K855" i="13"/>
  <c r="K856" i="13"/>
  <c r="K857" i="13"/>
  <c r="K858" i="13"/>
  <c r="K859" i="13"/>
  <c r="K860" i="13"/>
  <c r="K861" i="13"/>
  <c r="K862" i="13"/>
  <c r="K863" i="13"/>
  <c r="K864" i="13"/>
  <c r="K865" i="13"/>
  <c r="K866" i="13"/>
  <c r="K867" i="13"/>
  <c r="K868" i="13"/>
  <c r="K869" i="13"/>
  <c r="K870" i="13"/>
  <c r="K871" i="13"/>
  <c r="K872" i="13"/>
  <c r="K873" i="13"/>
  <c r="K874" i="13"/>
  <c r="K875" i="13"/>
  <c r="K876" i="13"/>
  <c r="K877" i="13"/>
  <c r="K878" i="13"/>
  <c r="K879" i="13"/>
  <c r="K880" i="13"/>
  <c r="K881" i="13"/>
  <c r="K882" i="13"/>
  <c r="K883" i="13"/>
  <c r="K884" i="13"/>
  <c r="K885" i="13"/>
  <c r="K886" i="13"/>
  <c r="K887" i="13"/>
  <c r="K888" i="13"/>
  <c r="K889" i="13"/>
  <c r="K890" i="13"/>
  <c r="K891" i="13"/>
  <c r="K892" i="13"/>
  <c r="K893" i="13"/>
  <c r="K894" i="13"/>
  <c r="K895" i="13"/>
  <c r="K896" i="13"/>
  <c r="K897" i="13"/>
  <c r="K898" i="13"/>
  <c r="K899" i="13"/>
  <c r="K900" i="13"/>
  <c r="K901" i="13"/>
  <c r="K902" i="13"/>
  <c r="K903" i="13"/>
  <c r="K904" i="13"/>
  <c r="K905" i="13"/>
  <c r="K906" i="13"/>
  <c r="K907" i="13"/>
  <c r="K908" i="13"/>
  <c r="K909" i="13"/>
  <c r="K910" i="13"/>
  <c r="K911" i="13"/>
  <c r="K912" i="13"/>
  <c r="K913" i="13"/>
  <c r="K914" i="13"/>
  <c r="K915" i="13"/>
  <c r="K916" i="13"/>
  <c r="K917" i="13"/>
  <c r="K918" i="13"/>
  <c r="K919" i="13"/>
  <c r="K920" i="13"/>
  <c r="K921" i="13"/>
  <c r="K922" i="13"/>
  <c r="K923" i="13"/>
  <c r="K924" i="13"/>
  <c r="K925" i="13"/>
  <c r="K926" i="13"/>
  <c r="K927" i="13"/>
  <c r="K928" i="13"/>
  <c r="K929" i="13"/>
  <c r="K930" i="13"/>
  <c r="K931" i="13"/>
  <c r="K932" i="13"/>
  <c r="K933" i="13"/>
  <c r="K934" i="13"/>
  <c r="K935" i="13"/>
  <c r="K936" i="13"/>
  <c r="K937" i="13"/>
  <c r="K938" i="13"/>
  <c r="K939" i="13"/>
  <c r="K940" i="13"/>
  <c r="K941" i="13"/>
  <c r="K942" i="13"/>
  <c r="K943" i="13"/>
  <c r="K944" i="13"/>
  <c r="K945" i="13"/>
  <c r="K946" i="13"/>
  <c r="K947" i="13"/>
  <c r="K948" i="13"/>
  <c r="K949" i="13"/>
  <c r="K950" i="13"/>
  <c r="K951" i="13"/>
  <c r="K952" i="13"/>
  <c r="K953" i="13"/>
  <c r="K954" i="13"/>
  <c r="K955" i="13"/>
  <c r="K956" i="13"/>
  <c r="K957" i="13"/>
  <c r="K958" i="13"/>
  <c r="K959" i="13"/>
  <c r="K960" i="13"/>
  <c r="K961" i="13"/>
  <c r="K962" i="13"/>
  <c r="K963" i="13"/>
  <c r="K964" i="13"/>
  <c r="K965" i="13"/>
  <c r="K966" i="13"/>
  <c r="K967" i="13"/>
  <c r="K968" i="13"/>
  <c r="K969" i="13"/>
  <c r="K970" i="13"/>
  <c r="K971" i="13"/>
  <c r="K972" i="13"/>
  <c r="K973" i="13"/>
  <c r="K974" i="13"/>
  <c r="K975" i="13"/>
  <c r="K976" i="13"/>
  <c r="K977" i="13"/>
  <c r="K978" i="13"/>
  <c r="K979" i="13"/>
  <c r="K980" i="13"/>
  <c r="K981" i="13"/>
  <c r="K982" i="13"/>
  <c r="K983" i="13"/>
  <c r="K984" i="13"/>
  <c r="K985" i="13"/>
  <c r="K986" i="13"/>
  <c r="K987" i="13"/>
  <c r="K988" i="13"/>
  <c r="K989" i="13"/>
  <c r="K990" i="13"/>
  <c r="K991" i="13"/>
  <c r="K992" i="13"/>
  <c r="K993" i="13"/>
  <c r="K994" i="13"/>
  <c r="K995" i="13"/>
  <c r="K996" i="13"/>
  <c r="K997" i="13"/>
  <c r="K998" i="13"/>
  <c r="K999" i="13"/>
  <c r="K1000" i="13"/>
  <c r="K1001" i="13"/>
  <c r="K1002" i="13"/>
  <c r="K1003" i="13"/>
  <c r="K1004" i="13"/>
  <c r="K1005" i="13"/>
  <c r="K1006" i="13"/>
  <c r="K1007" i="13"/>
  <c r="K1008" i="13"/>
  <c r="K1009" i="13"/>
  <c r="K1010" i="13"/>
  <c r="K1011" i="13"/>
  <c r="K1012" i="13"/>
  <c r="K1013" i="13"/>
  <c r="K1014" i="13"/>
  <c r="K1015" i="13"/>
  <c r="K1016" i="13"/>
  <c r="K1017" i="13"/>
  <c r="K1018" i="13"/>
  <c r="K1019" i="13"/>
  <c r="K1020" i="13"/>
  <c r="K1021" i="13"/>
  <c r="K1022" i="13"/>
  <c r="K1023" i="13"/>
  <c r="K1024" i="13"/>
  <c r="K1025" i="13"/>
  <c r="K1026" i="13"/>
  <c r="K1027" i="13"/>
  <c r="K1028" i="13"/>
  <c r="K1029" i="13"/>
  <c r="K1030" i="13"/>
  <c r="K1031" i="13"/>
  <c r="K1032" i="13"/>
  <c r="K1033" i="13"/>
  <c r="K1034" i="13"/>
  <c r="K1035" i="13"/>
  <c r="K1036" i="13"/>
  <c r="K1037" i="13"/>
  <c r="K1038" i="13"/>
  <c r="K1039" i="13"/>
  <c r="K1040" i="13"/>
  <c r="K1041" i="13"/>
  <c r="K1042" i="13"/>
  <c r="K1043" i="13"/>
  <c r="K1044" i="13"/>
  <c r="K1045" i="13"/>
  <c r="K1046" i="13"/>
  <c r="K1047" i="13"/>
  <c r="K1048" i="13"/>
  <c r="K1049" i="13"/>
  <c r="K1050" i="13"/>
  <c r="K1051" i="13"/>
  <c r="K1052" i="13"/>
  <c r="K1053" i="13"/>
  <c r="K1054" i="13"/>
  <c r="K1055" i="13"/>
  <c r="K1056" i="13"/>
  <c r="K1057" i="13"/>
  <c r="K1058" i="13"/>
  <c r="K1059" i="13"/>
  <c r="K1060" i="13"/>
  <c r="K1061" i="13"/>
  <c r="K1062" i="13"/>
  <c r="K1063" i="13"/>
  <c r="K1064" i="13"/>
  <c r="K1065" i="13"/>
  <c r="K1066" i="13"/>
  <c r="K1067" i="13"/>
  <c r="K1068" i="13"/>
  <c r="K1069" i="13"/>
  <c r="K1070" i="13"/>
  <c r="K1071" i="13"/>
  <c r="K1072" i="13"/>
  <c r="K1073" i="13"/>
  <c r="K1074" i="13"/>
  <c r="K1075" i="13"/>
  <c r="K1076" i="13"/>
  <c r="K1077" i="13"/>
  <c r="K1078" i="13"/>
  <c r="K1079" i="13"/>
  <c r="K1080" i="13"/>
  <c r="K1081" i="13"/>
  <c r="K1082" i="13"/>
  <c r="K1083" i="13"/>
  <c r="K1084" i="13"/>
  <c r="K1085" i="13"/>
  <c r="K1086" i="13"/>
  <c r="K1087" i="13"/>
  <c r="K1088" i="13"/>
  <c r="K1089" i="13"/>
  <c r="K1090" i="13"/>
  <c r="K1091" i="13"/>
  <c r="K1092" i="13"/>
  <c r="K1093" i="13"/>
  <c r="K1094" i="13"/>
  <c r="K1095" i="13"/>
  <c r="K1096" i="13"/>
  <c r="K1097" i="13"/>
  <c r="K1098" i="13"/>
  <c r="K1099" i="13"/>
  <c r="K1100" i="13"/>
  <c r="K1101" i="13"/>
  <c r="K1102" i="13"/>
  <c r="K1103" i="13"/>
  <c r="K1104" i="13"/>
  <c r="K1105" i="13"/>
  <c r="K1106" i="13"/>
  <c r="K1107" i="13"/>
  <c r="K1108" i="13"/>
  <c r="K1109" i="13"/>
  <c r="K1110" i="13"/>
  <c r="K1111" i="13"/>
  <c r="K1112" i="13"/>
  <c r="K1113" i="13"/>
  <c r="K1114" i="13"/>
  <c r="K1115" i="13"/>
  <c r="K1116" i="13"/>
  <c r="K1117" i="13"/>
  <c r="K1118" i="13"/>
  <c r="K1119" i="13"/>
  <c r="K1120" i="13"/>
  <c r="K1121" i="13"/>
  <c r="K1122" i="13"/>
  <c r="K1123" i="13"/>
  <c r="K1124" i="13"/>
  <c r="K1125" i="13"/>
  <c r="K1126" i="13"/>
  <c r="K1127" i="13"/>
  <c r="K1128" i="13"/>
  <c r="K1129" i="13"/>
  <c r="K1130" i="13"/>
  <c r="K1131" i="13"/>
  <c r="K1132" i="13"/>
  <c r="K1133" i="13"/>
  <c r="K1134" i="13"/>
  <c r="K1135" i="13"/>
  <c r="K1136" i="13"/>
  <c r="K1137" i="13"/>
  <c r="K1138" i="13"/>
  <c r="K1139" i="13"/>
  <c r="K1140" i="13"/>
  <c r="K1141" i="13"/>
  <c r="K1142" i="13"/>
  <c r="K1143" i="13"/>
  <c r="K1144" i="13"/>
  <c r="K1145" i="13"/>
  <c r="K1146" i="13"/>
  <c r="K1147" i="13"/>
  <c r="K1148" i="13"/>
  <c r="K1149" i="13"/>
  <c r="K1150" i="13"/>
  <c r="K1151" i="13"/>
  <c r="K1152" i="13"/>
  <c r="K1153" i="13"/>
  <c r="K1154" i="13"/>
  <c r="K1155" i="13"/>
  <c r="K1156" i="13"/>
  <c r="K1157" i="13"/>
  <c r="K1158" i="13"/>
  <c r="K1159" i="13"/>
  <c r="K1160" i="13"/>
  <c r="K1161" i="13"/>
  <c r="K1162" i="13"/>
  <c r="K1163" i="13"/>
  <c r="K1164" i="13"/>
  <c r="K1165" i="13"/>
  <c r="K1166" i="13"/>
  <c r="K1167" i="13"/>
  <c r="K1168" i="13"/>
  <c r="K1169" i="13"/>
  <c r="K1170" i="13"/>
  <c r="K1171" i="13"/>
  <c r="K1172" i="13"/>
  <c r="K1173" i="13"/>
  <c r="K1174" i="13"/>
  <c r="K1175" i="13"/>
  <c r="K1176" i="13"/>
  <c r="K1177" i="13"/>
  <c r="K1178" i="13"/>
  <c r="K1179" i="13"/>
  <c r="K1180" i="13"/>
  <c r="K1181" i="13"/>
  <c r="K1182" i="13"/>
  <c r="K1183" i="13"/>
  <c r="K1184" i="13"/>
  <c r="K1185" i="13"/>
  <c r="K1186" i="13"/>
  <c r="K1187" i="13"/>
  <c r="K1188" i="13"/>
  <c r="K1189" i="13"/>
  <c r="K1190" i="13"/>
  <c r="K1191" i="13"/>
  <c r="K1192" i="13"/>
  <c r="K1193" i="13"/>
  <c r="K1194" i="13"/>
  <c r="K1195" i="13"/>
  <c r="K1196" i="13"/>
  <c r="K1197" i="13"/>
  <c r="K1198" i="13"/>
  <c r="K1199" i="13"/>
  <c r="K1200" i="13"/>
  <c r="K1201" i="13"/>
  <c r="K1202" i="13"/>
  <c r="K1203" i="13"/>
  <c r="K1204" i="13"/>
  <c r="K1205" i="13"/>
  <c r="K1206" i="13"/>
  <c r="K1207" i="13"/>
  <c r="K1208" i="13"/>
  <c r="K1209" i="13"/>
  <c r="K1210" i="13"/>
  <c r="K1211" i="13"/>
  <c r="K1212" i="13"/>
  <c r="K1213" i="13"/>
  <c r="K1214" i="13"/>
  <c r="K1215" i="13"/>
  <c r="K1216" i="13"/>
  <c r="K1217" i="13"/>
  <c r="K1218" i="13"/>
  <c r="K1219" i="13"/>
  <c r="K1220" i="13"/>
  <c r="K1221" i="13"/>
  <c r="K1222" i="13"/>
  <c r="K1223" i="13"/>
  <c r="K1224" i="13"/>
  <c r="K1225" i="13"/>
  <c r="K1226" i="13"/>
  <c r="K1227" i="13"/>
  <c r="K1228" i="13"/>
  <c r="K1229" i="13"/>
  <c r="K1230" i="13"/>
  <c r="K1231" i="13"/>
  <c r="K1232" i="13"/>
  <c r="K1233" i="13"/>
  <c r="K1234" i="13"/>
  <c r="K1235" i="13"/>
  <c r="K1236" i="13"/>
  <c r="K1237" i="13"/>
  <c r="K1238" i="13"/>
  <c r="K1239" i="13"/>
  <c r="K1240" i="13"/>
  <c r="K1241" i="13"/>
  <c r="K1242" i="13"/>
  <c r="K1243" i="13"/>
  <c r="K1244" i="13"/>
  <c r="K1245" i="13"/>
  <c r="K1246" i="13"/>
  <c r="K1247" i="13"/>
  <c r="K1248" i="13"/>
  <c r="K1249" i="13"/>
  <c r="K1250" i="13"/>
  <c r="K1251" i="13"/>
  <c r="K1252" i="13"/>
  <c r="K1253" i="13"/>
  <c r="K1254" i="13"/>
  <c r="K1255" i="13"/>
  <c r="K1256" i="13"/>
  <c r="K1257" i="13"/>
  <c r="K1258" i="13"/>
  <c r="K1259" i="13"/>
  <c r="K1260" i="13"/>
  <c r="K1261" i="13"/>
  <c r="K1262" i="13"/>
  <c r="K1263" i="13"/>
  <c r="K1264" i="13"/>
  <c r="K1265" i="13"/>
  <c r="K1266" i="13"/>
  <c r="K1267" i="13"/>
  <c r="K1268" i="13"/>
  <c r="K1269" i="13"/>
  <c r="K1270" i="13"/>
  <c r="K1271" i="13"/>
  <c r="K1272" i="13"/>
  <c r="K1273" i="13"/>
  <c r="K1274" i="13"/>
  <c r="K1275" i="13"/>
  <c r="K1276" i="13"/>
  <c r="K1277" i="13"/>
  <c r="K1278" i="13"/>
  <c r="K1279" i="13"/>
  <c r="K1280" i="13"/>
  <c r="K1281" i="13"/>
  <c r="K1282" i="13"/>
  <c r="K1283" i="13"/>
  <c r="K1284" i="13"/>
  <c r="K1285" i="13"/>
  <c r="K1286" i="13"/>
  <c r="K1287" i="13"/>
  <c r="K1288" i="13"/>
  <c r="K1289" i="13"/>
  <c r="K1290" i="13"/>
  <c r="K1291" i="13"/>
  <c r="K1292" i="13"/>
  <c r="K1293" i="13"/>
  <c r="K1294" i="13"/>
  <c r="K1295" i="13"/>
  <c r="K1296" i="13"/>
  <c r="K1297" i="13"/>
  <c r="K1298" i="13"/>
  <c r="K1299" i="13"/>
  <c r="K1300" i="13"/>
  <c r="K1301" i="13"/>
  <c r="K1302" i="13"/>
  <c r="K1303" i="13"/>
  <c r="K1304" i="13"/>
  <c r="K1305" i="13"/>
  <c r="K1306" i="13"/>
  <c r="K1307" i="13"/>
  <c r="K1308" i="13"/>
  <c r="K1309" i="13"/>
  <c r="K1310" i="13"/>
  <c r="K1311" i="13"/>
  <c r="K1312" i="13"/>
  <c r="K1313" i="13"/>
  <c r="K1314" i="13"/>
  <c r="K1315" i="13"/>
  <c r="K1316" i="13"/>
  <c r="K1317" i="13"/>
  <c r="K1318" i="13"/>
  <c r="K1319" i="13"/>
  <c r="K1320" i="13"/>
  <c r="K1321" i="13"/>
  <c r="K1322" i="13"/>
  <c r="K1323" i="13"/>
  <c r="K1324" i="13"/>
  <c r="K1325" i="13"/>
  <c r="K1326" i="13"/>
  <c r="K1327" i="13"/>
  <c r="K1328" i="13"/>
  <c r="K1329" i="13"/>
  <c r="K1330" i="13"/>
  <c r="K1331" i="13"/>
  <c r="K1332" i="13"/>
  <c r="K1333" i="13"/>
  <c r="K1334" i="13"/>
  <c r="K1335" i="13"/>
  <c r="K1336" i="13"/>
  <c r="K1337" i="13"/>
  <c r="K1338" i="13"/>
  <c r="K1339" i="13"/>
  <c r="K1340" i="13"/>
  <c r="K1341" i="13"/>
  <c r="K1342" i="13"/>
  <c r="K1343" i="13"/>
  <c r="K1344" i="13"/>
  <c r="K1345" i="13"/>
  <c r="K1346" i="13"/>
  <c r="K1347" i="13"/>
  <c r="K1348" i="13"/>
  <c r="K1349" i="13"/>
  <c r="K1350" i="13"/>
  <c r="K1351" i="13"/>
  <c r="K1352" i="13"/>
  <c r="K1353" i="13"/>
  <c r="K1354" i="13"/>
  <c r="K1355" i="13"/>
  <c r="K1356" i="13"/>
  <c r="K1357" i="13"/>
  <c r="K1358" i="13"/>
  <c r="K1359" i="13"/>
  <c r="K1360" i="13"/>
  <c r="K1361" i="13"/>
  <c r="K1362" i="13"/>
  <c r="K1363" i="13"/>
  <c r="K1364" i="13"/>
  <c r="K1365" i="13"/>
  <c r="K1366" i="13"/>
  <c r="K1367" i="13"/>
  <c r="K1368" i="13"/>
  <c r="K1369" i="13"/>
  <c r="K1370" i="13"/>
  <c r="K1371" i="13"/>
  <c r="K1372" i="13"/>
  <c r="K1373" i="13"/>
  <c r="K1374" i="13"/>
  <c r="K1375" i="13"/>
  <c r="K1376" i="13"/>
  <c r="K1377" i="13"/>
  <c r="K1378" i="13"/>
  <c r="K1379" i="13"/>
  <c r="K1380" i="13"/>
  <c r="K1381" i="13"/>
  <c r="K1382" i="13"/>
  <c r="K1383" i="13"/>
  <c r="K1384" i="13"/>
  <c r="K1385" i="13"/>
  <c r="K1386" i="13"/>
  <c r="K1387" i="13"/>
  <c r="K1388" i="13"/>
  <c r="K1389" i="13"/>
  <c r="K1390" i="13"/>
  <c r="K1391" i="13"/>
  <c r="K1392" i="13"/>
  <c r="K1393" i="13"/>
  <c r="K1394" i="13"/>
  <c r="K1395" i="13"/>
  <c r="K1396" i="13"/>
  <c r="K1397" i="13"/>
  <c r="K1398" i="13"/>
  <c r="K1399" i="13"/>
  <c r="K1400" i="13"/>
  <c r="K1401" i="13"/>
  <c r="K1402" i="13"/>
  <c r="K1403" i="13"/>
  <c r="K1404" i="13"/>
  <c r="K1405" i="13"/>
  <c r="K1406" i="13"/>
  <c r="K1407" i="13"/>
  <c r="K1408" i="13"/>
  <c r="K1409" i="13"/>
  <c r="K1410" i="13"/>
  <c r="K1411" i="13"/>
  <c r="K1412" i="13"/>
  <c r="K1413" i="13"/>
  <c r="K1414" i="13"/>
  <c r="K1415" i="13"/>
  <c r="K1416" i="13"/>
  <c r="K1417" i="13"/>
  <c r="K1418" i="13"/>
  <c r="K1419" i="13"/>
  <c r="K1420" i="13"/>
  <c r="K1421" i="13"/>
  <c r="K1422" i="13"/>
  <c r="K1423" i="13"/>
  <c r="K1424" i="13"/>
  <c r="K1425" i="13"/>
  <c r="K1426" i="13"/>
  <c r="K1427" i="13"/>
  <c r="K1428" i="13"/>
  <c r="K1429" i="13"/>
  <c r="K1430" i="13"/>
  <c r="K1431" i="13"/>
  <c r="K1432" i="13"/>
  <c r="K1433" i="13"/>
  <c r="K1434" i="13"/>
  <c r="K1435" i="13"/>
  <c r="K1436" i="13"/>
  <c r="K1437" i="13"/>
  <c r="K1438" i="13"/>
  <c r="K1439" i="13"/>
  <c r="K1440" i="13"/>
  <c r="K1441" i="13"/>
  <c r="K1442" i="13"/>
  <c r="K1443" i="13"/>
  <c r="K1444" i="13"/>
  <c r="K1445" i="13"/>
  <c r="K1446" i="13"/>
  <c r="K1447" i="13"/>
  <c r="K1448" i="13"/>
  <c r="K1449" i="13"/>
  <c r="K1450" i="13"/>
  <c r="K1451" i="13"/>
  <c r="K1452" i="13"/>
  <c r="K1453" i="13"/>
  <c r="K1454" i="13"/>
  <c r="K1455" i="13"/>
  <c r="K1456" i="13"/>
  <c r="K1457" i="13"/>
  <c r="K1458" i="13"/>
  <c r="K1459" i="13"/>
  <c r="K1460" i="13"/>
  <c r="K1461" i="13"/>
  <c r="K1462" i="13"/>
  <c r="K1463" i="13"/>
  <c r="K1464" i="13"/>
  <c r="K1465" i="13"/>
  <c r="K1466" i="13"/>
  <c r="K1467" i="13"/>
  <c r="K1468" i="13"/>
  <c r="K1469" i="13"/>
  <c r="K1470" i="13"/>
  <c r="K1471" i="13"/>
  <c r="K1472" i="13"/>
  <c r="K1473" i="13"/>
  <c r="K1474" i="13"/>
  <c r="K1475" i="13"/>
  <c r="K1476" i="13"/>
  <c r="K1477" i="13"/>
  <c r="K1478" i="13"/>
  <c r="K1479" i="13"/>
  <c r="K1480" i="13"/>
  <c r="K1481" i="13"/>
  <c r="K1482" i="13"/>
  <c r="K1483" i="13"/>
  <c r="K1484" i="13"/>
  <c r="K1485" i="13"/>
  <c r="K1486" i="13"/>
  <c r="K1487" i="13"/>
  <c r="K1488" i="13"/>
  <c r="K1489" i="13"/>
  <c r="K1490" i="13"/>
  <c r="K1491" i="13"/>
  <c r="K1492" i="13"/>
  <c r="K1493" i="13"/>
  <c r="K1494" i="13"/>
  <c r="K1495" i="13"/>
  <c r="K1496" i="13"/>
  <c r="K1497" i="13"/>
  <c r="K1498" i="13"/>
  <c r="K1499" i="13"/>
  <c r="K1500" i="13"/>
  <c r="K1501" i="13"/>
  <c r="K1502" i="13"/>
  <c r="K1503" i="13"/>
  <c r="K1504" i="13"/>
  <c r="K1505" i="13"/>
  <c r="K1506" i="13"/>
  <c r="K1507" i="13"/>
  <c r="K1508" i="13"/>
  <c r="K1509" i="13"/>
  <c r="K1510" i="13"/>
  <c r="K1511" i="13"/>
  <c r="K1512" i="13"/>
  <c r="K1513" i="13"/>
  <c r="K1514" i="13"/>
  <c r="K1515" i="13"/>
  <c r="K1516" i="13"/>
  <c r="K1517" i="13"/>
  <c r="K1518" i="13"/>
  <c r="K1519" i="13"/>
  <c r="K1520" i="13"/>
  <c r="K1521" i="13"/>
  <c r="K1522" i="13"/>
  <c r="K1523" i="13"/>
  <c r="K1524" i="13"/>
  <c r="K1525" i="13"/>
  <c r="K1526" i="13"/>
  <c r="K1527" i="13"/>
  <c r="K1528" i="13"/>
  <c r="K1529" i="13"/>
  <c r="K1530" i="13"/>
  <c r="K1531" i="13"/>
  <c r="K1532" i="13"/>
  <c r="K1533" i="13"/>
  <c r="K1534" i="13"/>
  <c r="K1535" i="13"/>
  <c r="K1536" i="13"/>
  <c r="K1537" i="13"/>
  <c r="K1538" i="13"/>
  <c r="K1539" i="13"/>
  <c r="K1540" i="13"/>
  <c r="K1541" i="13"/>
  <c r="K1542" i="13"/>
  <c r="K1543" i="13"/>
  <c r="K1544" i="13"/>
  <c r="K1545" i="13"/>
  <c r="K1546" i="13"/>
  <c r="K1547" i="13"/>
  <c r="K1548" i="13"/>
  <c r="K1549" i="13"/>
  <c r="K1550" i="13"/>
  <c r="K1551" i="13"/>
  <c r="K1552" i="13"/>
  <c r="K1553" i="13"/>
  <c r="K1554" i="13"/>
  <c r="K1555" i="13"/>
  <c r="K1556" i="13"/>
  <c r="K1557" i="13"/>
  <c r="K1558" i="13"/>
  <c r="K1559" i="13"/>
  <c r="K1560" i="13"/>
  <c r="K1561" i="13"/>
  <c r="K1562" i="13"/>
  <c r="K1563" i="13"/>
  <c r="K1564" i="13"/>
  <c r="K1565" i="13"/>
  <c r="K1566" i="13"/>
  <c r="K1567" i="13"/>
  <c r="K1568" i="13"/>
  <c r="K1569" i="13"/>
  <c r="K1570" i="13"/>
  <c r="K1571" i="13"/>
  <c r="K1572" i="13"/>
  <c r="K1573" i="13"/>
  <c r="K1574" i="13"/>
  <c r="K1575" i="13"/>
  <c r="K1576" i="13"/>
  <c r="K1577" i="13"/>
  <c r="K1578" i="13"/>
  <c r="K1579" i="13"/>
  <c r="K1580" i="13"/>
  <c r="K1581" i="13"/>
  <c r="K1582" i="13"/>
  <c r="K1583" i="13"/>
  <c r="K1584" i="13"/>
  <c r="K1585" i="13"/>
  <c r="K1586" i="13"/>
  <c r="K1587" i="13"/>
  <c r="K1588" i="13"/>
  <c r="K1589" i="13"/>
  <c r="K1590" i="13"/>
  <c r="K1591" i="13"/>
  <c r="K1592" i="13"/>
  <c r="K1593" i="13"/>
  <c r="K1594" i="13"/>
  <c r="K1595" i="13"/>
  <c r="K1596" i="13"/>
  <c r="K1597" i="13"/>
  <c r="K1598" i="13"/>
  <c r="K1599" i="13"/>
  <c r="K1600" i="13"/>
  <c r="K1601" i="13"/>
  <c r="K1602" i="13"/>
  <c r="K1603" i="13"/>
  <c r="K1604" i="13"/>
  <c r="K1605" i="13"/>
  <c r="K1606" i="13"/>
  <c r="K1607" i="13"/>
  <c r="K1608" i="13"/>
  <c r="K1609" i="13"/>
  <c r="K1610" i="13"/>
  <c r="K1611" i="13"/>
  <c r="K1612" i="13"/>
  <c r="K1613" i="13"/>
  <c r="K1614" i="13"/>
  <c r="K1615" i="13"/>
  <c r="K1616" i="13"/>
  <c r="K1617" i="13"/>
  <c r="K1618" i="13"/>
  <c r="K1619" i="13"/>
  <c r="K1620" i="13"/>
  <c r="K1621" i="13"/>
  <c r="K1622" i="13"/>
  <c r="K1623" i="13"/>
  <c r="K1624" i="13"/>
  <c r="K1625" i="13"/>
  <c r="K1626" i="13"/>
  <c r="K1627" i="13"/>
  <c r="K1628" i="13"/>
  <c r="K1629" i="13"/>
  <c r="K1630" i="13"/>
  <c r="K1631" i="13"/>
  <c r="K1632" i="13"/>
  <c r="K1633" i="13"/>
  <c r="K1634" i="13"/>
  <c r="K1635" i="13"/>
  <c r="K1636" i="13"/>
  <c r="K1637" i="13"/>
  <c r="K1638" i="13"/>
  <c r="K1639" i="13"/>
  <c r="K1640" i="13"/>
  <c r="K1641" i="13"/>
  <c r="K1642" i="13"/>
  <c r="K1643" i="13"/>
  <c r="K1644" i="13"/>
  <c r="K1645" i="13"/>
  <c r="K1646" i="13"/>
  <c r="K1647" i="13"/>
  <c r="K1648" i="13"/>
  <c r="K1649" i="13"/>
  <c r="K1650" i="13"/>
  <c r="K1651" i="13"/>
  <c r="K1652" i="13"/>
  <c r="K1653" i="13"/>
  <c r="K1654" i="13"/>
  <c r="K1655" i="13"/>
  <c r="K1656" i="13"/>
  <c r="K1657" i="13"/>
  <c r="K1658" i="13"/>
  <c r="K1659" i="13"/>
  <c r="K1660" i="13"/>
  <c r="K1661" i="13"/>
  <c r="K1662" i="13"/>
  <c r="K1663" i="13"/>
  <c r="K1664" i="13"/>
  <c r="K1665" i="13"/>
  <c r="K1666" i="13"/>
  <c r="K1667" i="13"/>
  <c r="K1668" i="13"/>
  <c r="K1669" i="13"/>
  <c r="K1670" i="13"/>
  <c r="K1671" i="13"/>
  <c r="K1672" i="13"/>
  <c r="K1673" i="13"/>
  <c r="K1674" i="13"/>
  <c r="K1675" i="13"/>
  <c r="K1676" i="13"/>
  <c r="K1677" i="13"/>
  <c r="K1678" i="13"/>
  <c r="K1679" i="13"/>
  <c r="K1680" i="13"/>
  <c r="K1681" i="13"/>
  <c r="K1682" i="13"/>
  <c r="K1683" i="13"/>
  <c r="K1684" i="13"/>
  <c r="K1685" i="13"/>
  <c r="K1686" i="13"/>
  <c r="K1687" i="13"/>
  <c r="K1688" i="13"/>
  <c r="K1689" i="13"/>
  <c r="K1690" i="13"/>
  <c r="K1691" i="13"/>
  <c r="K1692" i="13"/>
  <c r="K1693" i="13"/>
  <c r="K1694" i="13"/>
  <c r="K1695" i="13"/>
  <c r="K1696" i="13"/>
  <c r="K1697" i="13"/>
  <c r="K1698" i="13"/>
  <c r="K1699" i="13"/>
  <c r="K1700" i="13"/>
  <c r="K1701" i="13"/>
  <c r="K1702" i="13"/>
  <c r="K1703" i="13"/>
  <c r="K1704" i="13"/>
  <c r="K1705" i="13"/>
  <c r="K1706" i="13"/>
  <c r="K1707" i="13"/>
  <c r="K1708" i="13"/>
  <c r="K1709" i="13"/>
  <c r="K1710" i="13"/>
  <c r="K1711" i="13"/>
  <c r="K1712" i="13"/>
  <c r="K1713" i="13"/>
  <c r="K1714" i="13"/>
  <c r="K1715" i="13"/>
  <c r="K1716" i="13"/>
  <c r="K1717" i="13"/>
  <c r="K1718" i="13"/>
  <c r="K1719" i="13"/>
  <c r="K1720" i="13"/>
  <c r="K1721" i="13"/>
  <c r="K1722" i="13"/>
  <c r="K1723" i="13"/>
  <c r="K1724" i="13"/>
  <c r="K1725" i="13"/>
  <c r="K1726" i="13"/>
  <c r="K1727" i="13"/>
  <c r="K1728" i="13"/>
  <c r="K1729" i="13"/>
  <c r="K1730" i="13"/>
  <c r="K1731" i="13"/>
  <c r="K1732" i="13"/>
  <c r="K1733" i="13"/>
  <c r="K1734" i="13"/>
  <c r="K1735" i="13"/>
  <c r="K1736" i="13"/>
  <c r="K1737" i="13"/>
  <c r="K1738" i="13"/>
  <c r="K1739" i="13"/>
  <c r="K1740" i="13"/>
  <c r="K1741" i="13"/>
  <c r="K1742" i="13"/>
  <c r="K1743" i="13"/>
  <c r="K1744" i="13"/>
  <c r="K1745" i="13"/>
  <c r="K1746" i="13"/>
  <c r="K1747" i="13"/>
  <c r="K1748" i="13"/>
  <c r="K1749" i="13"/>
  <c r="K1750" i="13"/>
  <c r="K1751" i="13"/>
  <c r="K1752" i="13"/>
  <c r="K1753" i="13"/>
  <c r="K1754" i="13"/>
  <c r="K1755" i="13"/>
  <c r="K1756" i="13"/>
  <c r="K1757" i="13"/>
  <c r="K1758" i="13"/>
  <c r="K1759" i="13"/>
  <c r="K1760" i="13"/>
  <c r="K1761" i="13"/>
  <c r="K1762" i="13"/>
  <c r="K1763" i="13"/>
  <c r="K1764" i="13"/>
  <c r="K1765" i="13"/>
  <c r="K1766" i="13"/>
  <c r="K1767" i="13"/>
  <c r="K1768" i="13"/>
  <c r="K1769" i="13"/>
  <c r="K1770" i="13"/>
  <c r="K1771" i="13"/>
  <c r="K1772" i="13"/>
  <c r="K1773" i="13"/>
  <c r="K1774" i="13"/>
  <c r="K1775" i="13"/>
  <c r="K1776" i="13"/>
  <c r="K1777" i="13"/>
  <c r="K1778" i="13"/>
  <c r="K1779" i="13"/>
  <c r="K1780" i="13"/>
  <c r="K1781" i="13"/>
  <c r="K1782" i="13"/>
  <c r="K1783" i="13"/>
  <c r="K1784" i="13"/>
  <c r="K1785" i="13"/>
  <c r="K1786" i="13"/>
  <c r="K1787" i="13"/>
  <c r="K1788" i="13"/>
  <c r="K1789" i="13"/>
  <c r="K1790" i="13"/>
  <c r="K1791" i="13"/>
  <c r="K1792" i="13"/>
  <c r="K1793" i="13"/>
  <c r="K1794" i="13"/>
  <c r="K1795" i="13"/>
  <c r="K1796" i="13"/>
  <c r="K1797" i="13"/>
  <c r="K1798" i="13"/>
  <c r="K1799" i="13"/>
  <c r="K1800" i="13"/>
  <c r="K1801" i="13"/>
  <c r="K1802" i="13"/>
  <c r="K1803" i="13"/>
  <c r="K1804" i="13"/>
  <c r="K1805" i="13"/>
  <c r="K1806" i="13"/>
  <c r="K1807" i="13"/>
  <c r="K1808" i="13"/>
  <c r="K1809" i="13"/>
  <c r="K1810" i="13"/>
  <c r="K1811" i="13"/>
  <c r="K1812" i="13"/>
  <c r="K1813" i="13"/>
  <c r="K1814" i="13"/>
  <c r="K1815" i="13"/>
  <c r="K1816" i="13"/>
  <c r="K1817" i="13"/>
  <c r="K1818" i="13"/>
  <c r="K1819" i="13"/>
  <c r="K1820" i="13"/>
  <c r="K1821" i="13"/>
  <c r="K1822" i="13"/>
  <c r="K1823" i="13"/>
  <c r="K1824" i="13"/>
  <c r="K1825" i="13"/>
  <c r="K1826" i="13"/>
  <c r="K1827" i="13"/>
  <c r="K1828" i="13"/>
  <c r="K1829" i="13"/>
  <c r="K1830" i="13"/>
  <c r="K1831" i="13"/>
  <c r="K1832" i="13"/>
  <c r="K1833" i="13"/>
  <c r="K1834" i="13"/>
  <c r="K1835" i="13"/>
  <c r="K1836" i="13"/>
  <c r="K1837" i="13"/>
  <c r="K1838" i="13"/>
  <c r="K1839" i="13"/>
  <c r="K1840" i="13"/>
  <c r="K1841" i="13"/>
  <c r="K1842" i="13"/>
  <c r="K1843" i="13"/>
  <c r="K1844" i="13"/>
  <c r="K1845" i="13"/>
  <c r="K1846" i="13"/>
  <c r="K1847" i="13"/>
  <c r="K1848" i="13"/>
  <c r="K1849" i="13"/>
  <c r="K1850" i="13"/>
  <c r="K1851" i="13"/>
  <c r="K1852" i="13"/>
  <c r="K1853" i="13"/>
  <c r="K1854" i="13"/>
  <c r="K1855" i="13"/>
  <c r="K1856" i="13"/>
  <c r="K1857" i="13"/>
  <c r="K1858" i="13"/>
  <c r="K1859" i="13"/>
  <c r="K1860" i="13"/>
  <c r="K1861" i="13"/>
  <c r="K1862" i="13"/>
  <c r="K1863" i="13"/>
  <c r="K1864" i="13"/>
  <c r="K1865" i="13"/>
  <c r="K1866" i="13"/>
  <c r="K1867" i="13"/>
  <c r="K1868" i="13"/>
  <c r="K1869" i="13"/>
  <c r="K1870" i="13"/>
  <c r="K1871" i="13"/>
  <c r="K1872" i="13"/>
  <c r="K1873" i="13"/>
  <c r="K1874" i="13"/>
  <c r="K1875" i="13"/>
  <c r="K1876" i="13"/>
  <c r="K1877" i="13"/>
  <c r="K1878" i="13"/>
  <c r="K1879" i="13"/>
  <c r="K1880" i="13"/>
  <c r="K1881" i="13"/>
  <c r="K1882" i="13"/>
  <c r="K1883" i="13"/>
  <c r="K1884" i="13"/>
  <c r="K1885" i="13"/>
  <c r="K1886" i="13"/>
  <c r="K1887" i="13"/>
  <c r="K1888" i="13"/>
  <c r="K1889" i="13"/>
  <c r="K1890" i="13"/>
  <c r="K1891" i="13"/>
  <c r="K1892" i="13"/>
  <c r="K1893" i="13"/>
  <c r="K1894" i="13"/>
  <c r="K1895" i="13"/>
  <c r="K1896" i="13"/>
  <c r="K1897" i="13"/>
  <c r="K1898" i="13"/>
  <c r="K1899" i="13"/>
  <c r="K1900" i="13"/>
  <c r="K1901" i="13"/>
  <c r="K1902" i="13"/>
  <c r="K1903" i="13"/>
  <c r="K1904" i="13"/>
  <c r="K1905" i="13"/>
  <c r="K1906" i="13"/>
  <c r="K1907" i="13"/>
  <c r="K1908" i="13"/>
  <c r="K1909" i="13"/>
  <c r="K1910" i="13"/>
  <c r="K1911" i="13"/>
  <c r="K1912" i="13"/>
  <c r="K1913" i="13"/>
  <c r="K1914" i="13"/>
  <c r="K1915" i="13"/>
  <c r="K1916" i="13"/>
  <c r="K1917" i="13"/>
  <c r="K1918" i="13"/>
  <c r="K1919" i="13"/>
  <c r="K1920" i="13"/>
  <c r="K1921" i="13"/>
  <c r="K1922" i="13"/>
  <c r="K1923" i="13"/>
  <c r="K1924" i="13"/>
  <c r="K1925" i="13"/>
  <c r="K1926" i="13"/>
  <c r="K1927" i="13"/>
  <c r="K1928" i="13"/>
  <c r="K1929" i="13"/>
  <c r="K1930" i="13"/>
  <c r="K1931" i="13"/>
  <c r="K1932" i="13"/>
  <c r="K1933" i="13"/>
  <c r="K1934" i="13"/>
  <c r="K1935" i="13"/>
  <c r="K1936" i="13"/>
  <c r="K1937" i="13"/>
  <c r="K1938" i="13"/>
  <c r="K1939" i="13"/>
  <c r="K1940" i="13"/>
  <c r="K1941" i="13"/>
  <c r="K1942" i="13"/>
  <c r="K1943" i="13"/>
  <c r="K1944" i="13"/>
  <c r="K1945" i="13"/>
  <c r="K1946" i="13"/>
  <c r="K1947" i="13"/>
  <c r="K1948" i="13"/>
  <c r="K1949" i="13"/>
  <c r="K1950" i="13"/>
  <c r="K1951" i="13"/>
  <c r="K1952" i="13"/>
  <c r="K1953" i="13"/>
  <c r="K1954" i="13"/>
  <c r="K1955" i="13"/>
  <c r="K1956" i="13"/>
  <c r="K1957" i="13"/>
  <c r="K1958" i="13"/>
  <c r="K1959" i="13"/>
  <c r="K1960" i="13"/>
  <c r="K1961" i="13"/>
  <c r="K1962" i="13"/>
  <c r="K1963" i="13"/>
  <c r="K1964" i="13"/>
  <c r="K1965" i="13"/>
  <c r="K1966" i="13"/>
  <c r="K1967" i="13"/>
  <c r="K1968" i="13"/>
  <c r="K1969" i="13"/>
  <c r="K1970" i="13"/>
  <c r="K1971" i="13"/>
  <c r="K1972" i="13"/>
  <c r="K1973" i="13"/>
  <c r="K1974" i="13"/>
  <c r="K1975" i="13"/>
  <c r="K1976" i="13"/>
  <c r="K1977" i="13"/>
  <c r="K1978" i="13"/>
  <c r="K1979" i="13"/>
  <c r="K1980" i="13"/>
  <c r="K1981" i="13"/>
  <c r="K1982" i="13"/>
  <c r="K1983" i="13"/>
  <c r="K1984" i="13"/>
  <c r="K1985" i="13"/>
  <c r="K1986" i="13"/>
  <c r="K1987" i="13"/>
  <c r="K1988" i="13"/>
  <c r="K1989" i="13"/>
  <c r="K1990" i="13"/>
  <c r="K1991" i="13"/>
  <c r="K1992" i="13"/>
  <c r="K1993" i="13"/>
  <c r="K1994" i="13"/>
  <c r="K1995" i="13"/>
  <c r="K1996" i="13"/>
  <c r="K1997" i="13"/>
  <c r="K1998" i="13"/>
  <c r="K1999" i="13"/>
  <c r="K2000" i="13"/>
  <c r="K2001" i="13"/>
  <c r="K2002" i="13"/>
  <c r="K2003" i="13"/>
  <c r="K2004" i="13"/>
  <c r="K2005" i="13"/>
  <c r="K2006" i="13"/>
  <c r="K2007" i="13"/>
  <c r="K2008" i="13"/>
  <c r="K2009" i="13"/>
  <c r="K2010" i="13"/>
  <c r="K2011" i="13"/>
  <c r="K2012" i="13"/>
  <c r="K2013" i="13"/>
  <c r="K2014" i="13"/>
  <c r="K2015" i="13"/>
  <c r="K2016" i="13"/>
  <c r="K2017" i="13"/>
  <c r="K2018" i="13"/>
  <c r="K2019" i="13"/>
  <c r="K2020" i="13"/>
  <c r="K2021" i="13"/>
  <c r="K2022" i="13"/>
  <c r="K2023" i="13"/>
  <c r="K2024" i="13"/>
  <c r="K2025" i="13"/>
  <c r="K2026" i="13"/>
  <c r="K2027" i="13"/>
  <c r="K2028" i="13"/>
  <c r="K2029" i="13"/>
  <c r="K2030" i="13"/>
  <c r="K2031" i="13"/>
  <c r="K2032" i="13"/>
  <c r="K2033" i="13"/>
  <c r="K2034" i="13"/>
  <c r="K2035" i="13"/>
  <c r="K2036" i="13"/>
  <c r="K2037" i="13"/>
  <c r="K2038" i="13"/>
  <c r="K2039" i="13"/>
  <c r="K2040" i="13"/>
  <c r="K2041" i="13"/>
  <c r="K2042" i="13"/>
  <c r="K2043" i="13"/>
  <c r="K2044" i="13"/>
  <c r="K2045" i="13"/>
  <c r="K2046" i="13"/>
  <c r="K2047" i="13"/>
  <c r="K2048" i="13"/>
  <c r="K2049" i="13"/>
  <c r="K2050" i="13"/>
  <c r="K2051" i="13"/>
  <c r="K2052" i="13"/>
  <c r="K2053" i="13"/>
  <c r="K2054" i="13"/>
  <c r="K2055" i="13"/>
  <c r="K2056" i="13"/>
  <c r="K2057" i="13"/>
  <c r="K2058" i="13"/>
  <c r="K2059" i="13"/>
  <c r="K2060" i="13"/>
  <c r="K2061" i="13"/>
  <c r="K2062" i="13"/>
  <c r="K2063" i="13"/>
  <c r="K2064" i="13"/>
  <c r="K2065" i="13"/>
  <c r="K2066" i="13"/>
  <c r="K2067" i="13"/>
  <c r="K2068" i="13"/>
  <c r="K2069" i="13"/>
  <c r="K2070" i="13"/>
  <c r="K2071" i="13"/>
  <c r="K2072" i="13"/>
  <c r="K2073" i="13"/>
  <c r="K2074" i="13"/>
  <c r="K2075" i="13"/>
  <c r="K2076" i="13"/>
  <c r="K2077" i="13"/>
  <c r="K2078" i="13"/>
  <c r="K2079" i="13"/>
  <c r="K2080" i="13"/>
  <c r="K2081" i="13"/>
  <c r="K2082" i="13"/>
  <c r="K2083" i="13"/>
  <c r="K2084" i="13"/>
  <c r="K2085" i="13"/>
  <c r="K2086" i="13"/>
  <c r="K2087" i="13"/>
  <c r="K2088" i="13"/>
  <c r="K2089" i="13"/>
  <c r="K2090" i="13"/>
  <c r="K2091" i="13"/>
  <c r="K2092" i="13"/>
  <c r="K2093" i="13"/>
  <c r="K2094" i="13"/>
  <c r="K2095" i="13"/>
  <c r="K2096" i="13"/>
  <c r="K2097" i="13"/>
  <c r="K2098" i="13"/>
  <c r="K2099" i="13"/>
  <c r="K2100" i="13"/>
  <c r="K2101" i="13"/>
  <c r="K2102" i="13"/>
  <c r="K2103" i="13"/>
  <c r="K2104" i="13"/>
  <c r="K2105" i="13"/>
  <c r="K2106" i="13"/>
  <c r="K2107" i="13"/>
  <c r="K2108" i="13"/>
  <c r="K2109" i="13"/>
  <c r="K2110" i="13"/>
  <c r="K2111" i="13"/>
  <c r="K2112" i="13"/>
  <c r="K2113" i="13"/>
  <c r="K2114" i="13"/>
  <c r="K2115" i="13"/>
  <c r="K2116" i="13"/>
  <c r="K2117" i="13"/>
  <c r="K2118" i="13"/>
  <c r="K2119" i="13"/>
  <c r="K2120" i="13"/>
  <c r="K2121" i="13"/>
  <c r="K2122" i="13"/>
  <c r="K2123" i="13"/>
  <c r="K2124" i="13"/>
  <c r="K2125" i="13"/>
  <c r="K2126" i="13"/>
  <c r="K2127" i="13"/>
  <c r="K2128" i="13"/>
  <c r="K2129" i="13"/>
  <c r="K2130" i="13"/>
  <c r="K2131" i="13"/>
  <c r="K2132" i="13"/>
  <c r="K2133" i="13"/>
  <c r="K2134" i="13"/>
  <c r="K2135" i="13"/>
  <c r="K2136" i="13"/>
  <c r="K2137" i="13"/>
  <c r="K2138" i="13"/>
  <c r="K2139" i="13"/>
  <c r="K2140" i="13"/>
  <c r="K2141" i="13"/>
  <c r="K2142" i="13"/>
  <c r="K2143" i="13"/>
  <c r="K2144" i="13"/>
  <c r="K2145" i="13"/>
  <c r="K2146" i="13"/>
  <c r="K2147" i="13"/>
  <c r="K2148" i="13"/>
  <c r="K2149" i="13"/>
  <c r="K2150" i="13"/>
  <c r="K2151" i="13"/>
  <c r="K2152" i="13"/>
  <c r="K2153" i="13"/>
  <c r="K2154" i="13"/>
  <c r="K2155" i="13"/>
  <c r="K2156" i="13"/>
  <c r="K2157" i="13"/>
  <c r="K2158" i="13"/>
  <c r="K2159" i="13"/>
  <c r="K2160" i="13"/>
  <c r="K2161" i="13"/>
  <c r="K2162" i="13"/>
  <c r="K2163" i="13"/>
  <c r="K2164" i="13"/>
  <c r="K2165" i="13"/>
  <c r="K2166" i="13"/>
  <c r="K2167" i="13"/>
  <c r="K2168" i="13"/>
  <c r="K2169" i="13"/>
  <c r="K2170" i="13"/>
  <c r="K2171" i="13"/>
  <c r="K2172" i="13"/>
  <c r="K2173" i="13"/>
  <c r="K2174" i="13"/>
  <c r="K2175" i="13"/>
  <c r="K2176" i="13"/>
  <c r="K2177" i="13"/>
  <c r="K2178" i="13"/>
  <c r="K2179" i="13"/>
  <c r="K2180" i="13"/>
  <c r="K2181" i="13"/>
  <c r="K2182" i="13"/>
  <c r="K2183" i="13"/>
  <c r="K2184" i="13"/>
  <c r="K2185" i="13"/>
  <c r="K2186" i="13"/>
  <c r="K2187" i="13"/>
  <c r="K2188" i="13"/>
  <c r="K2189" i="13"/>
  <c r="K2190" i="13"/>
  <c r="K2191" i="13"/>
  <c r="K2192" i="13"/>
  <c r="K2193" i="13"/>
  <c r="K2194" i="13"/>
  <c r="K2195" i="13"/>
  <c r="K2196" i="13"/>
  <c r="K2197" i="13"/>
  <c r="K2198" i="13"/>
  <c r="K2199" i="13"/>
  <c r="K2200" i="13"/>
  <c r="K2201" i="13"/>
  <c r="K2202" i="13"/>
  <c r="K2203" i="13"/>
  <c r="K2204" i="13"/>
  <c r="K2205" i="13"/>
  <c r="K2206" i="13"/>
  <c r="K2207" i="13"/>
  <c r="K2208" i="13"/>
  <c r="K2209" i="13"/>
  <c r="K2210" i="13"/>
  <c r="K2211" i="13"/>
  <c r="K2212" i="13"/>
  <c r="K2213" i="13"/>
  <c r="K2214" i="13"/>
  <c r="K2215" i="13"/>
  <c r="K2216" i="13"/>
  <c r="K2217" i="13"/>
  <c r="K2218" i="13"/>
  <c r="K2219" i="13"/>
  <c r="K2220" i="13"/>
  <c r="K2221" i="13"/>
  <c r="K2222" i="13"/>
  <c r="K2223" i="13"/>
  <c r="K2224" i="13"/>
  <c r="K2225" i="13"/>
  <c r="K2226" i="13"/>
  <c r="K2227" i="13"/>
  <c r="K2228" i="13"/>
  <c r="K2229" i="13"/>
  <c r="K2230" i="13"/>
  <c r="K2231" i="13"/>
  <c r="K2232" i="13"/>
  <c r="K2233" i="13"/>
  <c r="K2234" i="13"/>
  <c r="K2235" i="13"/>
  <c r="K2236" i="13"/>
  <c r="K2237" i="13"/>
  <c r="K2238" i="13"/>
  <c r="K2239" i="13"/>
  <c r="K2240" i="13"/>
  <c r="K2241" i="13"/>
  <c r="K2242" i="13"/>
  <c r="K2243" i="13"/>
  <c r="K2244" i="13"/>
  <c r="K2245" i="13"/>
  <c r="K2246" i="13"/>
  <c r="K2247" i="13"/>
  <c r="K2248" i="13"/>
  <c r="K2249" i="13"/>
  <c r="K2250" i="13"/>
  <c r="K2251" i="13"/>
  <c r="K2252" i="13"/>
  <c r="K2253" i="13"/>
  <c r="K2254" i="13"/>
  <c r="K2255" i="13"/>
  <c r="K2256" i="13"/>
  <c r="K2257" i="13"/>
  <c r="K2258" i="13"/>
  <c r="K2259" i="13"/>
  <c r="K2260" i="13"/>
  <c r="K2261" i="13"/>
  <c r="K2262" i="13"/>
  <c r="K2263" i="13"/>
  <c r="K2264" i="13"/>
  <c r="K2265" i="13"/>
  <c r="K2266" i="13"/>
  <c r="K2267" i="13"/>
  <c r="K2268" i="13"/>
  <c r="K2269" i="13"/>
  <c r="K2270" i="13"/>
  <c r="K2271" i="13"/>
  <c r="K2272" i="13"/>
  <c r="K2273" i="13"/>
  <c r="K2274" i="13"/>
  <c r="K2275" i="13"/>
  <c r="K2276" i="13"/>
  <c r="K2277" i="13"/>
  <c r="K2278" i="13"/>
  <c r="K2279" i="13"/>
  <c r="K2280" i="13"/>
  <c r="K2281" i="13"/>
  <c r="K2282" i="13"/>
  <c r="K2283" i="13"/>
  <c r="K2284" i="13"/>
  <c r="K2285" i="13"/>
  <c r="K2286" i="13"/>
  <c r="K2287" i="13"/>
  <c r="K2288" i="13"/>
  <c r="K2289" i="13"/>
  <c r="K2290" i="13"/>
  <c r="K2291" i="13"/>
  <c r="K2292" i="13"/>
  <c r="K2293" i="13"/>
  <c r="K2294" i="13"/>
  <c r="K2295" i="13"/>
  <c r="K2296" i="13"/>
  <c r="K2297" i="13"/>
  <c r="K2298" i="13"/>
  <c r="K2299" i="13"/>
  <c r="K2300" i="13"/>
  <c r="K2301" i="13"/>
  <c r="K2302" i="13"/>
  <c r="K2303" i="13"/>
  <c r="K2304" i="13"/>
  <c r="K2305" i="13"/>
  <c r="K2306" i="13"/>
  <c r="K2307" i="13"/>
  <c r="K2308" i="13"/>
  <c r="K2309" i="13"/>
  <c r="K2310" i="13"/>
  <c r="K2311" i="13"/>
  <c r="K2312" i="13"/>
  <c r="K2313" i="13"/>
  <c r="K2314" i="13"/>
  <c r="K2315" i="13"/>
  <c r="K2316" i="13"/>
  <c r="K2317" i="13"/>
  <c r="K2318" i="13"/>
  <c r="K2319" i="13"/>
  <c r="K2320" i="13"/>
  <c r="K2321" i="13"/>
  <c r="K2322" i="13"/>
  <c r="K2323" i="13"/>
  <c r="K2324" i="13"/>
  <c r="K2325" i="13"/>
  <c r="K2326" i="13"/>
  <c r="K2327" i="13"/>
  <c r="K2328" i="13"/>
  <c r="K2329" i="13"/>
  <c r="K2330" i="13"/>
  <c r="K2331" i="13"/>
  <c r="K2332" i="13"/>
  <c r="K2333" i="13"/>
  <c r="K2334" i="13"/>
  <c r="K2335" i="13"/>
  <c r="K2336" i="13"/>
  <c r="K2337" i="13"/>
  <c r="K2338" i="13"/>
  <c r="K2339" i="13"/>
  <c r="K2340" i="13"/>
  <c r="K2341" i="13"/>
  <c r="K2342" i="13"/>
  <c r="K2343" i="13"/>
  <c r="K2344" i="13"/>
  <c r="K2345" i="13"/>
  <c r="K2346" i="13"/>
  <c r="K2347" i="13"/>
  <c r="K2348" i="13"/>
  <c r="K2349" i="13"/>
  <c r="K2350" i="13"/>
  <c r="K2351" i="13"/>
  <c r="K2352" i="13"/>
  <c r="K2353" i="13"/>
  <c r="K2354" i="13"/>
  <c r="K2355" i="13"/>
  <c r="K2356" i="13"/>
  <c r="K2357" i="13"/>
  <c r="K2358" i="13"/>
  <c r="K2359" i="13"/>
  <c r="K2360" i="13"/>
  <c r="K2361" i="13"/>
  <c r="K2362" i="13"/>
  <c r="K2363" i="13"/>
  <c r="K2364" i="13"/>
  <c r="K2365" i="13"/>
  <c r="K2366" i="13"/>
  <c r="K2367" i="13"/>
  <c r="K2368" i="13"/>
  <c r="K2369" i="13"/>
  <c r="K2370" i="13"/>
  <c r="K2371" i="13"/>
  <c r="K2372" i="13"/>
  <c r="K2373" i="13"/>
  <c r="K2374" i="13"/>
  <c r="K2375" i="13"/>
  <c r="K2376" i="13"/>
  <c r="K2377" i="13"/>
  <c r="K2378" i="13"/>
  <c r="K2379" i="13"/>
  <c r="K2380" i="13"/>
  <c r="K2381" i="13"/>
  <c r="K2382" i="13"/>
  <c r="K2383" i="13"/>
  <c r="K2384" i="13"/>
  <c r="K2385" i="13"/>
  <c r="K2386" i="13"/>
  <c r="K2387" i="13"/>
  <c r="K2388" i="13"/>
  <c r="K2389" i="13"/>
  <c r="K2390" i="13"/>
  <c r="K2391" i="13"/>
  <c r="K2392" i="13"/>
  <c r="K2393" i="13"/>
  <c r="K2394" i="13"/>
  <c r="K2395" i="13"/>
  <c r="K2396" i="13"/>
  <c r="K2397" i="13"/>
  <c r="K2398" i="13"/>
  <c r="K2399" i="13"/>
  <c r="K2400" i="13"/>
  <c r="K2401" i="13"/>
  <c r="K2402" i="13"/>
  <c r="K2403" i="13"/>
  <c r="K2404" i="13"/>
  <c r="K2405" i="13"/>
  <c r="K2406" i="13"/>
  <c r="K2407" i="13"/>
  <c r="K2408" i="13"/>
  <c r="K2409" i="13"/>
  <c r="K2410" i="13"/>
  <c r="K2411" i="13"/>
  <c r="K2412" i="13"/>
  <c r="K2413" i="13"/>
  <c r="K2414" i="13"/>
  <c r="K2415" i="13"/>
  <c r="K2416" i="13"/>
  <c r="K2417" i="13"/>
  <c r="K2418" i="13"/>
  <c r="K2419" i="13"/>
  <c r="K2420" i="13"/>
  <c r="K2421" i="13"/>
  <c r="K2422" i="13"/>
  <c r="K2423" i="13"/>
  <c r="K2424" i="13"/>
  <c r="K2425" i="13"/>
  <c r="K2426" i="13"/>
  <c r="K2427" i="13"/>
  <c r="K2428" i="13"/>
  <c r="K2429" i="13"/>
  <c r="K2430" i="13"/>
  <c r="K2431" i="13"/>
  <c r="K2432" i="13"/>
  <c r="K2433" i="13"/>
  <c r="K2434" i="13"/>
  <c r="K2435" i="13"/>
  <c r="K2436" i="13"/>
  <c r="K2437" i="13"/>
  <c r="K2438" i="13"/>
  <c r="K2439" i="13"/>
  <c r="K2440" i="13"/>
  <c r="K2441" i="13"/>
  <c r="K2442" i="13"/>
  <c r="K2443" i="13"/>
  <c r="K2444" i="13"/>
  <c r="K2445" i="13"/>
  <c r="K2446" i="13"/>
  <c r="K2447" i="13"/>
  <c r="K2448" i="13"/>
  <c r="K2449" i="13"/>
  <c r="K2450" i="13"/>
  <c r="K2451" i="13"/>
  <c r="K2452" i="13"/>
  <c r="K2453" i="13"/>
  <c r="K2454" i="13"/>
  <c r="K2455" i="13"/>
  <c r="K2456" i="13"/>
  <c r="K2457" i="13"/>
  <c r="K2458" i="13"/>
  <c r="K2459" i="13"/>
  <c r="K2460" i="13"/>
  <c r="K2461" i="13"/>
  <c r="K2462" i="13"/>
  <c r="K2463" i="13"/>
  <c r="K2464" i="13"/>
  <c r="K2465" i="13"/>
  <c r="K2466" i="13"/>
  <c r="K2467" i="13"/>
  <c r="K2468" i="13"/>
  <c r="K2469" i="13"/>
  <c r="K2470" i="13"/>
  <c r="K2471" i="13"/>
  <c r="K2472" i="13"/>
  <c r="K2473" i="13"/>
  <c r="K2474" i="13"/>
  <c r="K2475" i="13"/>
  <c r="K2476" i="13"/>
  <c r="K2477" i="13"/>
  <c r="K2478" i="13"/>
  <c r="K2479" i="13"/>
  <c r="K2480" i="13"/>
  <c r="K2481" i="13"/>
  <c r="K2482" i="13"/>
  <c r="K2483" i="13"/>
  <c r="K2484" i="13"/>
  <c r="K2485" i="13"/>
  <c r="K2486" i="13"/>
  <c r="K2487" i="13"/>
  <c r="K2488" i="13"/>
  <c r="K2489" i="13"/>
  <c r="K2490" i="13"/>
  <c r="K2491" i="13"/>
  <c r="K2492" i="13"/>
  <c r="K2493" i="13"/>
  <c r="K2494" i="13"/>
  <c r="K2495" i="13"/>
  <c r="K2496" i="13"/>
  <c r="K2497" i="13"/>
  <c r="K2498" i="13"/>
  <c r="K2499" i="13"/>
  <c r="K2500" i="13"/>
  <c r="K2501" i="13"/>
  <c r="K2502" i="13"/>
  <c r="K2503" i="13"/>
  <c r="K2504" i="13"/>
  <c r="K2505" i="13"/>
  <c r="K2506" i="13"/>
  <c r="K2507" i="13"/>
  <c r="K2508" i="13"/>
  <c r="K2509" i="13"/>
  <c r="K2510" i="13"/>
  <c r="K2511" i="13"/>
  <c r="K2512" i="13"/>
  <c r="K2513" i="13"/>
  <c r="K2514" i="13"/>
  <c r="K2515" i="13"/>
  <c r="K2516" i="13"/>
  <c r="K2517" i="13"/>
  <c r="K2518" i="13"/>
  <c r="K2519" i="13"/>
  <c r="K2520" i="13"/>
  <c r="K2521" i="13"/>
  <c r="K2522" i="13"/>
  <c r="K2523" i="13"/>
  <c r="K2524" i="13"/>
  <c r="K2525" i="13"/>
  <c r="K2526" i="13"/>
  <c r="K2527" i="13"/>
  <c r="K2528" i="13"/>
  <c r="K2529" i="13"/>
  <c r="K2530" i="13"/>
  <c r="K2531" i="13"/>
  <c r="K2532" i="13"/>
  <c r="K2533" i="13"/>
  <c r="K2534" i="13"/>
  <c r="K2535" i="13"/>
  <c r="K2536" i="13"/>
  <c r="K2537" i="13"/>
  <c r="K2538" i="13"/>
  <c r="K2539" i="13"/>
  <c r="K2540" i="13"/>
  <c r="K2541" i="13"/>
  <c r="K2542" i="13"/>
  <c r="K2543" i="13"/>
  <c r="K2544" i="13"/>
  <c r="K2545" i="13"/>
  <c r="K2546" i="13"/>
  <c r="K2547" i="13"/>
  <c r="K2548" i="13"/>
  <c r="K2549" i="13"/>
  <c r="K2550" i="13"/>
  <c r="K2551" i="13"/>
  <c r="K2552" i="13"/>
  <c r="K2553" i="13"/>
  <c r="K2554" i="13"/>
  <c r="K2555" i="13"/>
  <c r="K2556" i="13"/>
  <c r="K2557" i="13"/>
  <c r="K2558" i="13"/>
  <c r="K2559" i="13"/>
  <c r="K2560" i="13"/>
  <c r="K2561" i="13"/>
  <c r="K2562" i="13"/>
  <c r="K2563" i="13"/>
  <c r="K2564" i="13"/>
  <c r="K2565" i="13"/>
  <c r="K2566" i="13"/>
  <c r="K2567" i="13"/>
  <c r="K2568" i="13"/>
  <c r="K2569" i="13"/>
  <c r="K2570" i="13"/>
  <c r="K2571" i="13"/>
  <c r="K2572" i="13"/>
  <c r="K2573" i="13"/>
  <c r="K2574" i="13"/>
  <c r="K2575" i="13"/>
  <c r="K2576" i="13"/>
  <c r="K2577" i="13"/>
  <c r="K2578" i="13"/>
  <c r="K2579" i="13"/>
  <c r="K2580" i="13"/>
  <c r="K2581" i="13"/>
  <c r="K2582" i="13"/>
  <c r="K2583" i="13"/>
  <c r="K2584" i="13"/>
  <c r="K2585" i="13"/>
  <c r="K2586" i="13"/>
  <c r="K2587" i="13"/>
  <c r="K2588" i="13"/>
  <c r="K2589" i="13"/>
  <c r="K2590" i="13"/>
  <c r="K2591" i="13"/>
  <c r="K2592" i="13"/>
  <c r="K2593" i="13"/>
  <c r="K2594" i="13"/>
  <c r="K2595" i="13"/>
  <c r="K2596" i="13"/>
  <c r="K2597" i="13"/>
  <c r="K2598" i="13"/>
  <c r="K2599" i="13"/>
  <c r="K2600" i="13"/>
  <c r="K2601" i="13"/>
  <c r="K2602" i="13"/>
  <c r="K2603" i="13"/>
  <c r="K2604" i="13"/>
  <c r="K2605" i="13"/>
  <c r="K2606" i="13"/>
  <c r="K2607" i="13"/>
  <c r="K2608" i="13"/>
  <c r="K2609" i="13"/>
  <c r="K2610" i="13"/>
  <c r="K2611" i="13"/>
  <c r="K2612" i="13"/>
  <c r="K2613" i="13"/>
  <c r="K2614" i="13"/>
  <c r="K2615" i="13"/>
  <c r="K2616" i="13"/>
  <c r="K2617" i="13"/>
  <c r="K2618" i="13"/>
  <c r="K2619" i="13"/>
  <c r="K2620" i="13"/>
  <c r="K2621" i="13"/>
  <c r="K2622" i="13"/>
  <c r="K2623" i="13"/>
  <c r="K2624" i="13"/>
  <c r="K2625" i="13"/>
  <c r="K2626" i="13"/>
  <c r="K2627" i="13"/>
  <c r="K2628" i="13"/>
  <c r="K2629" i="13"/>
  <c r="K2630" i="13"/>
  <c r="K2631" i="13"/>
  <c r="K2632" i="13"/>
  <c r="K2633" i="13"/>
  <c r="K2634" i="13"/>
  <c r="K2635" i="13"/>
  <c r="K2636" i="13"/>
  <c r="K2637" i="13"/>
  <c r="K2638" i="13"/>
  <c r="K2639" i="13"/>
  <c r="K2640" i="13"/>
  <c r="K2641" i="13"/>
  <c r="K2642" i="13"/>
  <c r="K2643" i="13"/>
  <c r="K2644" i="13"/>
  <c r="K2645" i="13"/>
  <c r="K2646" i="13"/>
  <c r="K2647" i="13"/>
  <c r="K2648" i="13"/>
  <c r="K2649" i="13"/>
  <c r="K2650" i="13"/>
  <c r="K2651" i="13"/>
  <c r="K2652" i="13"/>
  <c r="K2653" i="13"/>
  <c r="K2654" i="13"/>
  <c r="K2655" i="13"/>
  <c r="K2656" i="13"/>
  <c r="K2657" i="13"/>
  <c r="K2658" i="13"/>
  <c r="K2659" i="13"/>
  <c r="K2660" i="13"/>
  <c r="K2661" i="13"/>
  <c r="K2662" i="13"/>
  <c r="K2663" i="13"/>
  <c r="K2664" i="13"/>
  <c r="K2665" i="13"/>
  <c r="K2666" i="13"/>
  <c r="K2667" i="13"/>
  <c r="K2668" i="13"/>
  <c r="K2669" i="13"/>
  <c r="K2670" i="13"/>
  <c r="K2671" i="13"/>
  <c r="K2672" i="13"/>
  <c r="K2673" i="13"/>
  <c r="K2674" i="13"/>
  <c r="K2675" i="13"/>
  <c r="K2676" i="13"/>
  <c r="K2677" i="13"/>
  <c r="K2678" i="13"/>
  <c r="K2679" i="13"/>
  <c r="K2680" i="13"/>
  <c r="K2681" i="13"/>
  <c r="K2682" i="13"/>
  <c r="K2683" i="13"/>
  <c r="K2684" i="13"/>
  <c r="K2685" i="13"/>
  <c r="K2686" i="13"/>
  <c r="K2687" i="13"/>
  <c r="K2688" i="13"/>
  <c r="K2689" i="13"/>
  <c r="K2690" i="13"/>
  <c r="K2691" i="13"/>
  <c r="K2692" i="13"/>
  <c r="K2693" i="13"/>
  <c r="K2694" i="13"/>
  <c r="K2695" i="13"/>
  <c r="K2696" i="13"/>
  <c r="K2697" i="13"/>
  <c r="K2698" i="13"/>
  <c r="K2699" i="13"/>
  <c r="K2700" i="13"/>
  <c r="K2701" i="13"/>
  <c r="K2702" i="13"/>
  <c r="K2703" i="13"/>
  <c r="K2704" i="13"/>
  <c r="K2705" i="13"/>
  <c r="K2706" i="13"/>
  <c r="K2707" i="13"/>
  <c r="K2708" i="13"/>
  <c r="K2709" i="13"/>
  <c r="K2710" i="13"/>
  <c r="K2711" i="13"/>
  <c r="K2712" i="13"/>
  <c r="K2713" i="13"/>
  <c r="K2714" i="13"/>
  <c r="K2715" i="13"/>
  <c r="K2716" i="13"/>
  <c r="K2717" i="13"/>
  <c r="K2718" i="13"/>
  <c r="K2719" i="13"/>
  <c r="K2720" i="13"/>
  <c r="K2721" i="13"/>
  <c r="K2722" i="13"/>
  <c r="K2723" i="13"/>
  <c r="K2724" i="13"/>
  <c r="K2725" i="13"/>
  <c r="K2726" i="13"/>
  <c r="K2727" i="13"/>
  <c r="K2728" i="13"/>
  <c r="K2729" i="13"/>
  <c r="K2730" i="13"/>
  <c r="K2731" i="13"/>
  <c r="K2732" i="13"/>
  <c r="K2733" i="13"/>
  <c r="K2734" i="13"/>
  <c r="K2735" i="13"/>
  <c r="K2736" i="13"/>
  <c r="K2737" i="13"/>
  <c r="K2738" i="13"/>
  <c r="K2739" i="13"/>
  <c r="K2740" i="13"/>
  <c r="K2741" i="13"/>
  <c r="K2742" i="13"/>
  <c r="K2743" i="13"/>
  <c r="K2744" i="13"/>
  <c r="K2745" i="13"/>
  <c r="K2746" i="13"/>
  <c r="K2747" i="13"/>
  <c r="K2748" i="13"/>
  <c r="K2749" i="13"/>
  <c r="K2750" i="13"/>
  <c r="K2751" i="13"/>
  <c r="K2752" i="13"/>
  <c r="K2753" i="13"/>
  <c r="K2754" i="13"/>
  <c r="K2755" i="13"/>
  <c r="K2756" i="13"/>
  <c r="K2757" i="13"/>
  <c r="K2758" i="13"/>
  <c r="K2759" i="13"/>
  <c r="K2760" i="13"/>
  <c r="K2761" i="13"/>
  <c r="K2762" i="13"/>
  <c r="K2763" i="13"/>
  <c r="K2764" i="13"/>
  <c r="K2765" i="13"/>
  <c r="K2766" i="13"/>
  <c r="K2767" i="13"/>
  <c r="K2768" i="13"/>
  <c r="K2769" i="13"/>
  <c r="K2770" i="13"/>
  <c r="K2771" i="13"/>
  <c r="K2772" i="13"/>
  <c r="K2773" i="13"/>
  <c r="K2774" i="13"/>
  <c r="K2775" i="13"/>
  <c r="K2776" i="13"/>
  <c r="K2777" i="13"/>
  <c r="K2778" i="13"/>
  <c r="K2779" i="13"/>
  <c r="K2780" i="13"/>
  <c r="K2781" i="13"/>
  <c r="K2782" i="13"/>
  <c r="K2783" i="13"/>
  <c r="K2784" i="13"/>
  <c r="K2785" i="13"/>
  <c r="K2786" i="13"/>
  <c r="K2787" i="13"/>
  <c r="K2788" i="13"/>
  <c r="K2789" i="13"/>
  <c r="K2790" i="13"/>
  <c r="K2791" i="13"/>
  <c r="K2792" i="13"/>
  <c r="K2793" i="13"/>
  <c r="K2794" i="13"/>
  <c r="K2795" i="13"/>
  <c r="K2796" i="13"/>
  <c r="K2797" i="13"/>
  <c r="K2798" i="13"/>
  <c r="K2799" i="13"/>
  <c r="K2800" i="13"/>
  <c r="K2801" i="13"/>
  <c r="K2802" i="13"/>
  <c r="K2803" i="13"/>
  <c r="K2804" i="13"/>
  <c r="K2805" i="13"/>
  <c r="K2806" i="13"/>
  <c r="K2807" i="13"/>
  <c r="K2808" i="13"/>
  <c r="K2809" i="13"/>
  <c r="K2810" i="13"/>
  <c r="K2811" i="13"/>
  <c r="K2812" i="13"/>
  <c r="K2813" i="13"/>
  <c r="K2814" i="13"/>
  <c r="K2815" i="13"/>
  <c r="K2816" i="13"/>
  <c r="K2817" i="13"/>
  <c r="K2818" i="13"/>
  <c r="K2819" i="13"/>
  <c r="K2820" i="13"/>
  <c r="K2821" i="13"/>
  <c r="K2822" i="13"/>
  <c r="K2823" i="13"/>
  <c r="K2824" i="13"/>
  <c r="K2825" i="13"/>
  <c r="K2826" i="13"/>
  <c r="K2827" i="13"/>
  <c r="K2828" i="13"/>
  <c r="K2829" i="13"/>
  <c r="K2830" i="13"/>
  <c r="K2831" i="13"/>
  <c r="K2832" i="13"/>
  <c r="K2833" i="13"/>
  <c r="K2834" i="13"/>
  <c r="K2835" i="13"/>
  <c r="K2836" i="13"/>
  <c r="K2837" i="13"/>
  <c r="K2838" i="13"/>
  <c r="K2839" i="13"/>
  <c r="K2840" i="13"/>
  <c r="K2841" i="13"/>
  <c r="K2842" i="13"/>
  <c r="K2843" i="13"/>
  <c r="K2844" i="13"/>
  <c r="K2845" i="13"/>
  <c r="K2846" i="13"/>
  <c r="K2847" i="13"/>
  <c r="K2848" i="13"/>
  <c r="K2849" i="13"/>
  <c r="K2850" i="13"/>
  <c r="K2851" i="13"/>
  <c r="K2852" i="13"/>
  <c r="K2853" i="13"/>
  <c r="K2854" i="13"/>
  <c r="K2855" i="13"/>
  <c r="K2856" i="13"/>
  <c r="K2857" i="13"/>
  <c r="K2858" i="13"/>
  <c r="K2859" i="13"/>
  <c r="K2860" i="13"/>
  <c r="K2861" i="13"/>
  <c r="K2862" i="13"/>
  <c r="K2863" i="13"/>
  <c r="K2864" i="13"/>
  <c r="K2865" i="13"/>
  <c r="K2866" i="13"/>
  <c r="K2867" i="13"/>
  <c r="K2868" i="13"/>
  <c r="K2869" i="13"/>
  <c r="K2870" i="13"/>
  <c r="K2871" i="13"/>
  <c r="K2872" i="13"/>
  <c r="K2873" i="13"/>
  <c r="K2874" i="13"/>
  <c r="K2875" i="13"/>
  <c r="K2876" i="13"/>
  <c r="K2877" i="13"/>
  <c r="K2878" i="13"/>
  <c r="K2879" i="13"/>
  <c r="K2880" i="13"/>
  <c r="K2881" i="13"/>
  <c r="K2882" i="13"/>
  <c r="K2883" i="13"/>
  <c r="K2884" i="13"/>
  <c r="K2885" i="13"/>
  <c r="K2886" i="13"/>
  <c r="K2887" i="13"/>
  <c r="K2888" i="13"/>
  <c r="K2889" i="13"/>
  <c r="K2890" i="13"/>
  <c r="K2891" i="13"/>
  <c r="K2892" i="13"/>
  <c r="K2893" i="13"/>
  <c r="K2894" i="13"/>
  <c r="K2895" i="13"/>
  <c r="K2896" i="13"/>
  <c r="K2897" i="13"/>
  <c r="K2898" i="13"/>
  <c r="K2899" i="13"/>
  <c r="K2900" i="13"/>
  <c r="K2901" i="13"/>
  <c r="K2902" i="13"/>
  <c r="K2903" i="13"/>
  <c r="K2904" i="13"/>
  <c r="K2905" i="13"/>
  <c r="K2906" i="13"/>
  <c r="K2907" i="13"/>
  <c r="K2908" i="13"/>
  <c r="K2909" i="13"/>
  <c r="K2910" i="13"/>
  <c r="K2911" i="13"/>
  <c r="K2912" i="13"/>
  <c r="K2913" i="13"/>
  <c r="K2914" i="13"/>
  <c r="K2915" i="13"/>
  <c r="K2916" i="13"/>
  <c r="K2917" i="13"/>
  <c r="K2918" i="13"/>
  <c r="K2919" i="13"/>
  <c r="K2920" i="13"/>
  <c r="K2921" i="13"/>
  <c r="K2922" i="13"/>
  <c r="K2923" i="13"/>
  <c r="K2924" i="13"/>
  <c r="K2925" i="13"/>
  <c r="K2926" i="13"/>
  <c r="K2927" i="13"/>
  <c r="K2928" i="13"/>
  <c r="K2929" i="13"/>
  <c r="K2930" i="13"/>
  <c r="K2931" i="13"/>
  <c r="K2932" i="13"/>
  <c r="K2933" i="13"/>
  <c r="K2934" i="13"/>
  <c r="K2935" i="13"/>
  <c r="K2936" i="13"/>
  <c r="K2937" i="13"/>
  <c r="K2938" i="13"/>
  <c r="K2939" i="13"/>
  <c r="K2940" i="13"/>
  <c r="K2941" i="13"/>
  <c r="K2942" i="13"/>
  <c r="K2943" i="13"/>
  <c r="K2944" i="13"/>
  <c r="K2945" i="13"/>
  <c r="K2946" i="13"/>
  <c r="K2947" i="13"/>
  <c r="K2948" i="13"/>
  <c r="K2949" i="13"/>
  <c r="K2950" i="13"/>
  <c r="K2951" i="13"/>
  <c r="K2952" i="13"/>
  <c r="K2953" i="13"/>
  <c r="K2954" i="13"/>
  <c r="K2955" i="13"/>
  <c r="K2956" i="13"/>
  <c r="K2957" i="13"/>
  <c r="K2958" i="13"/>
  <c r="K2959" i="13"/>
  <c r="K2960" i="13"/>
  <c r="K2961" i="13"/>
  <c r="K2962" i="13"/>
  <c r="K2963" i="13"/>
  <c r="K2964" i="13"/>
  <c r="K2965" i="13"/>
  <c r="K2966" i="13"/>
  <c r="K2967" i="13"/>
  <c r="K2968" i="13"/>
  <c r="K2969" i="13"/>
  <c r="K2970" i="13"/>
  <c r="K2971" i="13"/>
  <c r="K2972" i="13"/>
  <c r="K2973" i="13"/>
  <c r="K2974" i="13"/>
  <c r="K2975" i="13"/>
  <c r="K2976" i="13"/>
  <c r="K2977" i="13"/>
  <c r="K2978" i="13"/>
  <c r="K2979" i="13"/>
  <c r="K2980" i="13"/>
  <c r="K2981" i="13"/>
  <c r="K2982" i="13"/>
  <c r="K2983" i="13"/>
  <c r="K2984" i="13"/>
  <c r="K2985" i="13"/>
  <c r="K2986" i="13"/>
  <c r="K2987" i="13"/>
  <c r="K2988" i="13"/>
  <c r="K2989" i="13"/>
  <c r="K2990" i="13"/>
  <c r="K2991" i="13"/>
  <c r="K2992" i="13"/>
  <c r="K2993" i="13"/>
  <c r="K2994" i="13"/>
  <c r="K2995" i="13"/>
  <c r="K2996" i="13"/>
  <c r="K2997" i="13"/>
  <c r="K2998" i="13"/>
  <c r="K2999" i="13"/>
  <c r="K3000" i="13"/>
  <c r="K3001" i="13"/>
  <c r="K3002" i="13"/>
  <c r="K3003" i="13"/>
  <c r="K3004" i="13"/>
  <c r="K3005" i="13"/>
  <c r="K3006" i="13"/>
  <c r="K3007" i="13"/>
  <c r="K3008" i="13"/>
  <c r="K3009" i="13"/>
  <c r="K3010" i="13"/>
  <c r="K3011" i="13"/>
  <c r="K3012" i="13"/>
  <c r="K3013" i="13"/>
  <c r="K3014" i="13"/>
  <c r="K3015" i="13"/>
  <c r="K3016" i="13"/>
  <c r="K3017" i="13"/>
  <c r="K3018" i="13"/>
  <c r="K3019" i="13"/>
  <c r="K3020" i="13"/>
  <c r="K60" i="13"/>
  <c r="T1829" i="13"/>
  <c r="S1211" i="13"/>
  <c r="U1149" i="13"/>
  <c r="AA338" i="13"/>
  <c r="Z2452" i="13"/>
  <c r="Z2072" i="13"/>
  <c r="Z923" i="13"/>
  <c r="Z918" i="13"/>
  <c r="Z875" i="13"/>
  <c r="Z874" i="13"/>
  <c r="Z855" i="13"/>
  <c r="Z846"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88" i="13"/>
  <c r="AJ89" i="13"/>
  <c r="AJ90" i="13"/>
  <c r="AJ91" i="13"/>
  <c r="AJ92" i="13"/>
  <c r="AJ93" i="13"/>
  <c r="AJ94" i="13"/>
  <c r="AJ95" i="13"/>
  <c r="AJ96" i="13"/>
  <c r="AJ97" i="13"/>
  <c r="AJ98" i="13"/>
  <c r="AJ99" i="13"/>
  <c r="AJ100" i="13"/>
  <c r="AJ101" i="13"/>
  <c r="AJ102" i="13"/>
  <c r="AJ103" i="13"/>
  <c r="AJ104" i="13"/>
  <c r="AJ105" i="13"/>
  <c r="AJ106" i="13"/>
  <c r="AJ107" i="13"/>
  <c r="AJ108" i="13"/>
  <c r="AJ109" i="13"/>
  <c r="AJ110" i="13"/>
  <c r="AJ111" i="13"/>
  <c r="AJ112" i="13"/>
  <c r="AJ113" i="13"/>
  <c r="AJ114" i="13"/>
  <c r="AJ115" i="13"/>
  <c r="AJ116" i="13"/>
  <c r="AJ117" i="13"/>
  <c r="AJ118" i="13"/>
  <c r="AJ119" i="13"/>
  <c r="AJ120" i="13"/>
  <c r="AJ121" i="13"/>
  <c r="AJ122" i="13"/>
  <c r="AJ123" i="13"/>
  <c r="AJ124" i="13"/>
  <c r="AJ125" i="13"/>
  <c r="AJ126" i="13"/>
  <c r="AJ127" i="13"/>
  <c r="AJ128" i="13"/>
  <c r="AJ129" i="13"/>
  <c r="AJ130" i="13"/>
  <c r="AJ131" i="13"/>
  <c r="AJ132" i="13"/>
  <c r="AJ133" i="13"/>
  <c r="AJ134" i="13"/>
  <c r="AJ135" i="13"/>
  <c r="AJ136" i="13"/>
  <c r="AJ137" i="13"/>
  <c r="AJ138" i="13"/>
  <c r="AJ139" i="13"/>
  <c r="AJ140" i="13"/>
  <c r="AJ141" i="13"/>
  <c r="AJ142" i="13"/>
  <c r="AJ143" i="13"/>
  <c r="AJ144" i="13"/>
  <c r="AJ145" i="13"/>
  <c r="AJ146" i="13"/>
  <c r="AJ147" i="13"/>
  <c r="AJ148" i="13"/>
  <c r="AJ149" i="13"/>
  <c r="AJ150" i="13"/>
  <c r="AJ151" i="13"/>
  <c r="AJ152" i="13"/>
  <c r="AJ153" i="13"/>
  <c r="AJ155" i="13"/>
  <c r="AJ156" i="13"/>
  <c r="AJ157" i="13"/>
  <c r="AJ158" i="13"/>
  <c r="AJ159" i="13"/>
  <c r="AJ160" i="13"/>
  <c r="AJ161" i="13"/>
  <c r="AJ162" i="13"/>
  <c r="AJ163" i="13"/>
  <c r="AJ164" i="13"/>
  <c r="AJ165" i="13"/>
  <c r="AJ166" i="13"/>
  <c r="AJ167" i="13"/>
  <c r="AJ168" i="13"/>
  <c r="AJ169" i="13"/>
  <c r="AJ170" i="13"/>
  <c r="AJ171" i="13"/>
  <c r="AJ172" i="13"/>
  <c r="AJ173" i="13"/>
  <c r="AJ174" i="13"/>
  <c r="AJ175" i="13"/>
  <c r="AJ176" i="13"/>
  <c r="AJ177" i="13"/>
  <c r="AJ178" i="13"/>
  <c r="AJ179" i="13"/>
  <c r="AJ180" i="13"/>
  <c r="AJ181" i="13"/>
  <c r="AJ182" i="13"/>
  <c r="AJ183" i="13"/>
  <c r="AJ184" i="13"/>
  <c r="AJ185" i="13"/>
  <c r="AJ186" i="13"/>
  <c r="AJ187" i="13"/>
  <c r="AJ188" i="13"/>
  <c r="AJ189" i="13"/>
  <c r="AJ190" i="13"/>
  <c r="AJ191" i="13"/>
  <c r="AJ192" i="13"/>
  <c r="AJ193" i="13"/>
  <c r="AJ194" i="13"/>
  <c r="AJ195" i="13"/>
  <c r="AJ196" i="13"/>
  <c r="AJ197" i="13"/>
  <c r="AJ198" i="13"/>
  <c r="AJ199" i="13"/>
  <c r="AJ200" i="13"/>
  <c r="AJ201" i="13"/>
  <c r="AJ202" i="13"/>
  <c r="AJ203" i="13"/>
  <c r="AJ204" i="13"/>
  <c r="AJ205" i="13"/>
  <c r="AJ207" i="13"/>
  <c r="AJ208" i="13"/>
  <c r="AJ209" i="13"/>
  <c r="AJ210" i="13"/>
  <c r="AJ211" i="13"/>
  <c r="AJ212" i="13"/>
  <c r="AJ213" i="13"/>
  <c r="AJ214" i="13"/>
  <c r="AJ215" i="13"/>
  <c r="AJ216" i="13"/>
  <c r="AJ217" i="13"/>
  <c r="AJ218" i="13"/>
  <c r="AJ219" i="13"/>
  <c r="AJ220" i="13"/>
  <c r="AJ221" i="13"/>
  <c r="AJ222" i="13"/>
  <c r="AJ223" i="13"/>
  <c r="AJ224" i="13"/>
  <c r="AJ225" i="13"/>
  <c r="AJ226" i="13"/>
  <c r="AJ227" i="13"/>
  <c r="AJ228" i="13"/>
  <c r="AJ229" i="13"/>
  <c r="AJ230" i="13"/>
  <c r="AJ231" i="13"/>
  <c r="AJ232" i="13"/>
  <c r="AJ233" i="13"/>
  <c r="AJ234" i="13"/>
  <c r="AJ235" i="13"/>
  <c r="AJ236" i="13"/>
  <c r="AJ237" i="13"/>
  <c r="AJ238" i="13"/>
  <c r="AJ239" i="13"/>
  <c r="AJ240" i="13"/>
  <c r="AJ241" i="13"/>
  <c r="AJ242" i="13"/>
  <c r="AJ243" i="13"/>
  <c r="AJ244" i="13"/>
  <c r="AJ245" i="13"/>
  <c r="AJ246" i="13"/>
  <c r="AJ247" i="13"/>
  <c r="AJ248" i="13"/>
  <c r="AJ249" i="13"/>
  <c r="AJ250" i="13"/>
  <c r="AJ251" i="13"/>
  <c r="AJ252" i="13"/>
  <c r="AJ253" i="13"/>
  <c r="AJ254" i="13"/>
  <c r="AJ255" i="13"/>
  <c r="AJ256" i="13"/>
  <c r="AJ257" i="13"/>
  <c r="AJ258" i="13"/>
  <c r="AJ259" i="13"/>
  <c r="AJ260" i="13"/>
  <c r="AJ261" i="13"/>
  <c r="AJ262" i="13"/>
  <c r="AJ263" i="13"/>
  <c r="AJ264" i="13"/>
  <c r="AJ265" i="13"/>
  <c r="AJ266" i="13"/>
  <c r="AJ267" i="13"/>
  <c r="AJ268" i="13"/>
  <c r="AJ269" i="13"/>
  <c r="AJ270" i="13"/>
  <c r="AJ271" i="13"/>
  <c r="AJ272" i="13"/>
  <c r="AJ273" i="13"/>
  <c r="AJ274" i="13"/>
  <c r="AJ275" i="13"/>
  <c r="AJ276" i="13"/>
  <c r="AJ277" i="13"/>
  <c r="AJ278" i="13"/>
  <c r="AJ279" i="13"/>
  <c r="AJ280" i="13"/>
  <c r="AJ281" i="13"/>
  <c r="AJ282" i="13"/>
  <c r="AJ283" i="13"/>
  <c r="AJ284" i="13"/>
  <c r="AJ285" i="13"/>
  <c r="AJ286" i="13"/>
  <c r="AJ287" i="13"/>
  <c r="AJ288" i="13"/>
  <c r="AJ289" i="13"/>
  <c r="AJ290" i="13"/>
  <c r="AJ291" i="13"/>
  <c r="AJ292" i="13"/>
  <c r="AJ293" i="13"/>
  <c r="AJ294" i="13"/>
  <c r="AJ295" i="13"/>
  <c r="AJ296" i="13"/>
  <c r="AJ297" i="13"/>
  <c r="AJ298" i="13"/>
  <c r="AJ299" i="13"/>
  <c r="AJ300" i="13"/>
  <c r="AJ301" i="13"/>
  <c r="AJ302" i="13"/>
  <c r="AJ303" i="13"/>
  <c r="AJ304" i="13"/>
  <c r="AJ305" i="13"/>
  <c r="AJ306" i="13"/>
  <c r="AJ307" i="13"/>
  <c r="AJ308" i="13"/>
  <c r="AJ309" i="13"/>
  <c r="AJ310" i="13"/>
  <c r="AJ311" i="13"/>
  <c r="AJ312" i="13"/>
  <c r="AJ313" i="13"/>
  <c r="AJ314" i="13"/>
  <c r="AJ315" i="13"/>
  <c r="AJ316" i="13"/>
  <c r="AJ317" i="13"/>
  <c r="AJ318" i="13"/>
  <c r="AJ319" i="13"/>
  <c r="AJ320" i="13"/>
  <c r="AJ321" i="13"/>
  <c r="AJ322" i="13"/>
  <c r="AJ323" i="13"/>
  <c r="AJ324" i="13"/>
  <c r="AJ325" i="13"/>
  <c r="AJ326" i="13"/>
  <c r="AJ327" i="13"/>
  <c r="AJ328" i="13"/>
  <c r="AJ329" i="13"/>
  <c r="AJ330" i="13"/>
  <c r="AJ331" i="13"/>
  <c r="AJ332" i="13"/>
  <c r="AJ333" i="13"/>
  <c r="AJ334" i="13"/>
  <c r="AJ335" i="13"/>
  <c r="AJ336" i="13"/>
  <c r="AJ337" i="13"/>
  <c r="AJ338" i="13"/>
  <c r="AJ339" i="13"/>
  <c r="AJ340" i="13"/>
  <c r="AJ341" i="13"/>
  <c r="AJ342" i="13"/>
  <c r="AJ343" i="13"/>
  <c r="AJ344" i="13"/>
  <c r="AJ345" i="13"/>
  <c r="AJ346" i="13"/>
  <c r="AJ347" i="13"/>
  <c r="AJ348" i="13"/>
  <c r="AJ349" i="13"/>
  <c r="AJ350" i="13"/>
  <c r="AJ351" i="13"/>
  <c r="AJ352" i="13"/>
  <c r="AJ353" i="13"/>
  <c r="AJ354" i="13"/>
  <c r="AJ355" i="13"/>
  <c r="AJ356" i="13"/>
  <c r="AJ357" i="13"/>
  <c r="AJ358" i="13"/>
  <c r="AJ359" i="13"/>
  <c r="AJ360" i="13"/>
  <c r="AJ361" i="13"/>
  <c r="AJ362" i="13"/>
  <c r="AJ363" i="13"/>
  <c r="AJ364" i="13"/>
  <c r="AJ365" i="13"/>
  <c r="AJ366" i="13"/>
  <c r="AJ367" i="13"/>
  <c r="AJ368" i="13"/>
  <c r="AJ369" i="13"/>
  <c r="AJ370" i="13"/>
  <c r="AJ371" i="13"/>
  <c r="AJ372" i="13"/>
  <c r="AJ373" i="13"/>
  <c r="AJ374" i="13"/>
  <c r="AJ375" i="13"/>
  <c r="AJ376" i="13"/>
  <c r="AJ377" i="13"/>
  <c r="AJ378" i="13"/>
  <c r="AJ379" i="13"/>
  <c r="AJ380" i="13"/>
  <c r="AJ381" i="13"/>
  <c r="AJ382" i="13"/>
  <c r="AJ383" i="13"/>
  <c r="AJ384" i="13"/>
  <c r="AJ385" i="13"/>
  <c r="AJ386" i="13"/>
  <c r="AJ387" i="13"/>
  <c r="AJ388" i="13"/>
  <c r="AJ389" i="13"/>
  <c r="AJ390" i="13"/>
  <c r="AJ391" i="13"/>
  <c r="AJ392" i="13"/>
  <c r="AJ393" i="13"/>
  <c r="AJ394" i="13"/>
  <c r="AJ395" i="13"/>
  <c r="AJ396" i="13"/>
  <c r="AJ397" i="13"/>
  <c r="AJ398" i="13"/>
  <c r="AJ399" i="13"/>
  <c r="AJ400" i="13"/>
  <c r="AJ401" i="13"/>
  <c r="AJ402" i="13"/>
  <c r="AJ403" i="13"/>
  <c r="AJ404" i="13"/>
  <c r="AJ405" i="13"/>
  <c r="AJ406" i="13"/>
  <c r="AJ407" i="13"/>
  <c r="AJ408" i="13"/>
  <c r="AJ409" i="13"/>
  <c r="AJ410" i="13"/>
  <c r="AJ411" i="13"/>
  <c r="AJ412" i="13"/>
  <c r="AJ413" i="13"/>
  <c r="AJ414" i="13"/>
  <c r="AJ415" i="13"/>
  <c r="AJ416" i="13"/>
  <c r="AJ417" i="13"/>
  <c r="AJ418" i="13"/>
  <c r="AJ419" i="13"/>
  <c r="AJ420" i="13"/>
  <c r="AJ421" i="13"/>
  <c r="AJ422" i="13"/>
  <c r="AJ423" i="13"/>
  <c r="AJ424" i="13"/>
  <c r="AJ425" i="13"/>
  <c r="AJ426" i="13"/>
  <c r="AJ427" i="13"/>
  <c r="AJ428" i="13"/>
  <c r="AJ429" i="13"/>
  <c r="AJ430" i="13"/>
  <c r="AJ431" i="13"/>
  <c r="AJ432" i="13"/>
  <c r="AJ433" i="13"/>
  <c r="AJ434" i="13"/>
  <c r="AJ435" i="13"/>
  <c r="AJ436" i="13"/>
  <c r="AJ437" i="13"/>
  <c r="AJ438" i="13"/>
  <c r="AJ439" i="13"/>
  <c r="AJ440" i="13"/>
  <c r="AJ441" i="13"/>
  <c r="AJ442" i="13"/>
  <c r="AJ443" i="13"/>
  <c r="AJ444" i="13"/>
  <c r="AJ445" i="13"/>
  <c r="AJ446" i="13"/>
  <c r="AJ447" i="13"/>
  <c r="AJ448" i="13"/>
  <c r="AJ449" i="13"/>
  <c r="AJ450" i="13"/>
  <c r="AJ451" i="13"/>
  <c r="AJ452" i="13"/>
  <c r="AJ453" i="13"/>
  <c r="AJ454" i="13"/>
  <c r="AJ455" i="13"/>
  <c r="AJ456" i="13"/>
  <c r="AJ457" i="13"/>
  <c r="AJ458" i="13"/>
  <c r="AJ459" i="13"/>
  <c r="AJ460" i="13"/>
  <c r="AJ461" i="13"/>
  <c r="AJ462" i="13"/>
  <c r="AJ463" i="13"/>
  <c r="AJ464" i="13"/>
  <c r="AJ465" i="13"/>
  <c r="AJ466" i="13"/>
  <c r="AJ467" i="13"/>
  <c r="AJ468" i="13"/>
  <c r="AJ469" i="13"/>
  <c r="AJ470" i="13"/>
  <c r="AJ471" i="13"/>
  <c r="AJ472" i="13"/>
  <c r="AJ473" i="13"/>
  <c r="AJ474" i="13"/>
  <c r="AJ475" i="13"/>
  <c r="AJ476" i="13"/>
  <c r="AJ477" i="13"/>
  <c r="AJ478" i="13"/>
  <c r="AJ479" i="13"/>
  <c r="AJ480" i="13"/>
  <c r="AJ481" i="13"/>
  <c r="AJ482" i="13"/>
  <c r="AJ483" i="13"/>
  <c r="AJ484" i="13"/>
  <c r="AJ485" i="13"/>
  <c r="AJ486" i="13"/>
  <c r="AJ487" i="13"/>
  <c r="AJ488" i="13"/>
  <c r="AJ489" i="13"/>
  <c r="AJ490" i="13"/>
  <c r="AJ491" i="13"/>
  <c r="AJ492" i="13"/>
  <c r="AJ493" i="13"/>
  <c r="AJ494" i="13"/>
  <c r="AJ495" i="13"/>
  <c r="AJ496" i="13"/>
  <c r="AJ497" i="13"/>
  <c r="AJ498" i="13"/>
  <c r="AJ499" i="13"/>
  <c r="AJ500" i="13"/>
  <c r="AJ501" i="13"/>
  <c r="AJ502" i="13"/>
  <c r="AJ503" i="13"/>
  <c r="AJ504" i="13"/>
  <c r="AJ505" i="13"/>
  <c r="AJ506" i="13"/>
  <c r="AJ507" i="13"/>
  <c r="AJ508" i="13"/>
  <c r="AJ509" i="13"/>
  <c r="AJ510" i="13"/>
  <c r="AJ511" i="13"/>
  <c r="AJ512" i="13"/>
  <c r="AJ513" i="13"/>
  <c r="AJ514" i="13"/>
  <c r="AJ515" i="13"/>
  <c r="AJ516" i="13"/>
  <c r="AJ517" i="13"/>
  <c r="AJ518" i="13"/>
  <c r="AJ519" i="13"/>
  <c r="AJ520" i="13"/>
  <c r="AJ521" i="13"/>
  <c r="AJ522" i="13"/>
  <c r="AJ523" i="13"/>
  <c r="AJ524" i="13"/>
  <c r="AJ525" i="13"/>
  <c r="AJ526" i="13"/>
  <c r="AJ527" i="13"/>
  <c r="AJ528" i="13"/>
  <c r="AJ529" i="13"/>
  <c r="AJ530" i="13"/>
  <c r="AJ531" i="13"/>
  <c r="AJ532" i="13"/>
  <c r="AJ533" i="13"/>
  <c r="AJ534" i="13"/>
  <c r="AJ535" i="13"/>
  <c r="AJ536" i="13"/>
  <c r="AJ537" i="13"/>
  <c r="AJ538" i="13"/>
  <c r="AJ539" i="13"/>
  <c r="AJ540" i="13"/>
  <c r="AJ541" i="13"/>
  <c r="AJ542" i="13"/>
  <c r="AJ543" i="13"/>
  <c r="AJ544" i="13"/>
  <c r="AJ545" i="13"/>
  <c r="AJ546" i="13"/>
  <c r="AJ547" i="13"/>
  <c r="AJ548" i="13"/>
  <c r="AJ549" i="13"/>
  <c r="AJ550" i="13"/>
  <c r="AJ551" i="13"/>
  <c r="AJ552" i="13"/>
  <c r="AJ553" i="13"/>
  <c r="AJ554" i="13"/>
  <c r="AJ555" i="13"/>
  <c r="AJ556" i="13"/>
  <c r="AJ557" i="13"/>
  <c r="AJ558" i="13"/>
  <c r="AJ559" i="13"/>
  <c r="AJ560" i="13"/>
  <c r="AJ561" i="13"/>
  <c r="AJ562" i="13"/>
  <c r="AJ563" i="13"/>
  <c r="AJ564" i="13"/>
  <c r="AJ565" i="13"/>
  <c r="AJ566" i="13"/>
  <c r="AJ567" i="13"/>
  <c r="AJ568" i="13"/>
  <c r="AJ569" i="13"/>
  <c r="AJ570" i="13"/>
  <c r="AJ571" i="13"/>
  <c r="AJ572" i="13"/>
  <c r="AJ573" i="13"/>
  <c r="AJ574" i="13"/>
  <c r="AJ575" i="13"/>
  <c r="AJ576" i="13"/>
  <c r="AJ577" i="13"/>
  <c r="AJ578" i="13"/>
  <c r="AJ579" i="13"/>
  <c r="AJ580" i="13"/>
  <c r="AJ581" i="13"/>
  <c r="AJ582" i="13"/>
  <c r="AJ583" i="13"/>
  <c r="AJ584" i="13"/>
  <c r="AJ585" i="13"/>
  <c r="AJ586" i="13"/>
  <c r="AJ587" i="13"/>
  <c r="AJ588" i="13"/>
  <c r="AJ589" i="13"/>
  <c r="AJ590" i="13"/>
  <c r="AJ591" i="13"/>
  <c r="AJ592" i="13"/>
  <c r="AJ593" i="13"/>
  <c r="AJ594" i="13"/>
  <c r="AJ595" i="13"/>
  <c r="AJ596" i="13"/>
  <c r="AJ597" i="13"/>
  <c r="AJ598" i="13"/>
  <c r="AJ599" i="13"/>
  <c r="AJ600" i="13"/>
  <c r="AJ601" i="13"/>
  <c r="AJ602" i="13"/>
  <c r="AJ603" i="13"/>
  <c r="AJ604" i="13"/>
  <c r="AJ605" i="13"/>
  <c r="AJ606" i="13"/>
  <c r="AJ607" i="13"/>
  <c r="AJ608" i="13"/>
  <c r="AJ609" i="13"/>
  <c r="AJ610" i="13"/>
  <c r="AJ611" i="13"/>
  <c r="AJ612" i="13"/>
  <c r="AJ613" i="13"/>
  <c r="AJ614" i="13"/>
  <c r="AJ615" i="13"/>
  <c r="AJ616" i="13"/>
  <c r="AJ617" i="13"/>
  <c r="AJ618" i="13"/>
  <c r="AJ619" i="13"/>
  <c r="AJ620" i="13"/>
  <c r="AJ621" i="13"/>
  <c r="AJ622" i="13"/>
  <c r="AJ623" i="13"/>
  <c r="AJ624" i="13"/>
  <c r="AJ625" i="13"/>
  <c r="AJ626" i="13"/>
  <c r="AJ627" i="13"/>
  <c r="AJ628" i="13"/>
  <c r="AJ629" i="13"/>
  <c r="AJ630" i="13"/>
  <c r="AJ631" i="13"/>
  <c r="AJ632" i="13"/>
  <c r="AJ633" i="13"/>
  <c r="AJ634" i="13"/>
  <c r="AJ635" i="13"/>
  <c r="AJ636" i="13"/>
  <c r="AJ637" i="13"/>
  <c r="AJ638" i="13"/>
  <c r="AJ639" i="13"/>
  <c r="AJ640" i="13"/>
  <c r="AJ641" i="13"/>
  <c r="AJ642" i="13"/>
  <c r="AJ643" i="13"/>
  <c r="AJ644" i="13"/>
  <c r="AJ645" i="13"/>
  <c r="AJ646" i="13"/>
  <c r="AJ647" i="13"/>
  <c r="AJ648" i="13"/>
  <c r="AJ649" i="13"/>
  <c r="AJ650" i="13"/>
  <c r="AJ651" i="13"/>
  <c r="AJ652" i="13"/>
  <c r="AJ653" i="13"/>
  <c r="AJ654" i="13"/>
  <c r="AJ655" i="13"/>
  <c r="AJ656" i="13"/>
  <c r="AJ657" i="13"/>
  <c r="AJ658" i="13"/>
  <c r="AJ659" i="13"/>
  <c r="AJ660" i="13"/>
  <c r="AJ661" i="13"/>
  <c r="AJ662" i="13"/>
  <c r="AJ663" i="13"/>
  <c r="AJ664" i="13"/>
  <c r="AJ665" i="13"/>
  <c r="AJ666" i="13"/>
  <c r="AJ667" i="13"/>
  <c r="AJ668" i="13"/>
  <c r="AJ669" i="13"/>
  <c r="AJ670" i="13"/>
  <c r="AJ671" i="13"/>
  <c r="AJ672" i="13"/>
  <c r="AJ673" i="13"/>
  <c r="AJ674" i="13"/>
  <c r="AJ675" i="13"/>
  <c r="AJ676" i="13"/>
  <c r="AJ677" i="13"/>
  <c r="AJ678" i="13"/>
  <c r="AJ679" i="13"/>
  <c r="AJ680" i="13"/>
  <c r="AJ681" i="13"/>
  <c r="AJ682" i="13"/>
  <c r="AJ683" i="13"/>
  <c r="AJ684" i="13"/>
  <c r="AJ685" i="13"/>
  <c r="AJ686" i="13"/>
  <c r="AJ687" i="13"/>
  <c r="AJ688" i="13"/>
  <c r="AJ689" i="13"/>
  <c r="AJ690" i="13"/>
  <c r="AJ691" i="13"/>
  <c r="AJ692" i="13"/>
  <c r="AJ693" i="13"/>
  <c r="AJ694" i="13"/>
  <c r="AJ695" i="13"/>
  <c r="AJ696" i="13"/>
  <c r="AJ697" i="13"/>
  <c r="AJ698" i="13"/>
  <c r="AJ699" i="13"/>
  <c r="AJ700" i="13"/>
  <c r="AJ701" i="13"/>
  <c r="AJ702" i="13"/>
  <c r="AJ703" i="13"/>
  <c r="AJ704" i="13"/>
  <c r="AJ705" i="13"/>
  <c r="AJ706" i="13"/>
  <c r="AJ707" i="13"/>
  <c r="AJ708" i="13"/>
  <c r="AJ709" i="13"/>
  <c r="AJ710" i="13"/>
  <c r="AJ711" i="13"/>
  <c r="AJ712" i="13"/>
  <c r="AJ713" i="13"/>
  <c r="AJ714" i="13"/>
  <c r="AJ715" i="13"/>
  <c r="AJ716" i="13"/>
  <c r="AJ717" i="13"/>
  <c r="AJ718" i="13"/>
  <c r="AJ719" i="13"/>
  <c r="AJ720" i="13"/>
  <c r="AJ721" i="13"/>
  <c r="AJ722" i="13"/>
  <c r="AJ723" i="13"/>
  <c r="AJ724" i="13"/>
  <c r="AJ725" i="13"/>
  <c r="AJ726" i="13"/>
  <c r="AJ727" i="13"/>
  <c r="AJ728" i="13"/>
  <c r="AJ729" i="13"/>
  <c r="AJ730" i="13"/>
  <c r="AJ731" i="13"/>
  <c r="AJ732" i="13"/>
  <c r="AJ733" i="13"/>
  <c r="AJ734" i="13"/>
  <c r="AJ735" i="13"/>
  <c r="AJ736" i="13"/>
  <c r="AJ737" i="13"/>
  <c r="AJ738" i="13"/>
  <c r="AJ739" i="13"/>
  <c r="AJ740" i="13"/>
  <c r="AJ741" i="13"/>
  <c r="AJ742" i="13"/>
  <c r="AJ743" i="13"/>
  <c r="AJ744" i="13"/>
  <c r="AJ745" i="13"/>
  <c r="AJ746" i="13"/>
  <c r="AJ747" i="13"/>
  <c r="AJ748" i="13"/>
  <c r="AJ749" i="13"/>
  <c r="AJ750" i="13"/>
  <c r="AJ751" i="13"/>
  <c r="AJ752" i="13"/>
  <c r="AJ753" i="13"/>
  <c r="AJ754" i="13"/>
  <c r="AJ755" i="13"/>
  <c r="AJ756" i="13"/>
  <c r="AJ757" i="13"/>
  <c r="AJ758" i="13"/>
  <c r="AJ759" i="13"/>
  <c r="AJ760" i="13"/>
  <c r="AJ761" i="13"/>
  <c r="AJ762" i="13"/>
  <c r="AJ763" i="13"/>
  <c r="AJ764" i="13"/>
  <c r="AJ765" i="13"/>
  <c r="AJ766" i="13"/>
  <c r="AJ767" i="13"/>
  <c r="AJ768" i="13"/>
  <c r="AJ769" i="13"/>
  <c r="AJ770" i="13"/>
  <c r="AJ771" i="13"/>
  <c r="AJ772" i="13"/>
  <c r="AJ773" i="13"/>
  <c r="AJ774" i="13"/>
  <c r="AJ775" i="13"/>
  <c r="AJ776" i="13"/>
  <c r="AJ777" i="13"/>
  <c r="AJ778" i="13"/>
  <c r="AJ779" i="13"/>
  <c r="AJ780" i="13"/>
  <c r="AJ781" i="13"/>
  <c r="AJ782" i="13"/>
  <c r="AJ783" i="13"/>
  <c r="AJ784" i="13"/>
  <c r="AJ785" i="13"/>
  <c r="AJ786" i="13"/>
  <c r="AJ787" i="13"/>
  <c r="AJ788" i="13"/>
  <c r="AJ789" i="13"/>
  <c r="AJ790" i="13"/>
  <c r="AJ791" i="13"/>
  <c r="AJ792" i="13"/>
  <c r="AJ793" i="13"/>
  <c r="AJ794" i="13"/>
  <c r="AJ795" i="13"/>
  <c r="AJ796" i="13"/>
  <c r="AJ797" i="13"/>
  <c r="AJ798" i="13"/>
  <c r="AJ799" i="13"/>
  <c r="AJ800" i="13"/>
  <c r="AJ801" i="13"/>
  <c r="AJ802" i="13"/>
  <c r="AJ803" i="13"/>
  <c r="AJ804" i="13"/>
  <c r="AJ805" i="13"/>
  <c r="AJ806" i="13"/>
  <c r="AJ807" i="13"/>
  <c r="AJ808" i="13"/>
  <c r="AJ809" i="13"/>
  <c r="AJ810" i="13"/>
  <c r="AJ811" i="13"/>
  <c r="AJ812" i="13"/>
  <c r="AJ813" i="13"/>
  <c r="AJ814" i="13"/>
  <c r="AJ815" i="13"/>
  <c r="AJ816" i="13"/>
  <c r="AJ817" i="13"/>
  <c r="AJ818" i="13"/>
  <c r="AJ819" i="13"/>
  <c r="AJ820" i="13"/>
  <c r="AJ821" i="13"/>
  <c r="AJ822" i="13"/>
  <c r="AJ823" i="13"/>
  <c r="AJ824" i="13"/>
  <c r="AJ825" i="13"/>
  <c r="AJ826" i="13"/>
  <c r="AJ827" i="13"/>
  <c r="AJ828" i="13"/>
  <c r="AJ829" i="13"/>
  <c r="AJ830" i="13"/>
  <c r="AJ831" i="13"/>
  <c r="AJ832" i="13"/>
  <c r="AJ833" i="13"/>
  <c r="AJ834" i="13"/>
  <c r="AJ835" i="13"/>
  <c r="AJ836" i="13"/>
  <c r="AJ837" i="13"/>
  <c r="AJ838" i="13"/>
  <c r="AJ839" i="13"/>
  <c r="AJ840" i="13"/>
  <c r="AJ841" i="13"/>
  <c r="AJ842" i="13"/>
  <c r="AJ843" i="13"/>
  <c r="AJ844" i="13"/>
  <c r="AJ845" i="13"/>
  <c r="AJ846" i="13"/>
  <c r="AJ847" i="13"/>
  <c r="AJ848" i="13"/>
  <c r="AJ849" i="13"/>
  <c r="AJ850" i="13"/>
  <c r="AJ851" i="13"/>
  <c r="AJ852" i="13"/>
  <c r="AJ853" i="13"/>
  <c r="AJ854" i="13"/>
  <c r="AJ855" i="13"/>
  <c r="AJ856" i="13"/>
  <c r="AJ857" i="13"/>
  <c r="AJ858" i="13"/>
  <c r="AJ859" i="13"/>
  <c r="AJ860" i="13"/>
  <c r="AJ861" i="13"/>
  <c r="AJ862" i="13"/>
  <c r="AJ863" i="13"/>
  <c r="AJ864" i="13"/>
  <c r="AJ865" i="13"/>
  <c r="AJ866" i="13"/>
  <c r="AJ867" i="13"/>
  <c r="AJ868" i="13"/>
  <c r="AJ869" i="13"/>
  <c r="AJ870" i="13"/>
  <c r="AJ871" i="13"/>
  <c r="AJ872" i="13"/>
  <c r="AJ873" i="13"/>
  <c r="AJ874" i="13"/>
  <c r="AJ875" i="13"/>
  <c r="AJ876" i="13"/>
  <c r="AJ877" i="13"/>
  <c r="AJ878" i="13"/>
  <c r="AJ879" i="13"/>
  <c r="AJ880" i="13"/>
  <c r="AJ881" i="13"/>
  <c r="AJ882" i="13"/>
  <c r="AJ883" i="13"/>
  <c r="AJ884" i="13"/>
  <c r="AJ885" i="13"/>
  <c r="AJ886" i="13"/>
  <c r="AJ887" i="13"/>
  <c r="AJ888" i="13"/>
  <c r="AJ889" i="13"/>
  <c r="AJ890" i="13"/>
  <c r="AJ891" i="13"/>
  <c r="AJ892" i="13"/>
  <c r="AJ893" i="13"/>
  <c r="AJ894" i="13"/>
  <c r="AJ895" i="13"/>
  <c r="AJ896" i="13"/>
  <c r="AJ897" i="13"/>
  <c r="AJ898" i="13"/>
  <c r="AJ899" i="13"/>
  <c r="AJ900" i="13"/>
  <c r="AJ901" i="13"/>
  <c r="AJ902" i="13"/>
  <c r="AJ903" i="13"/>
  <c r="AJ904" i="13"/>
  <c r="AJ905" i="13"/>
  <c r="AJ906" i="13"/>
  <c r="AJ907" i="13"/>
  <c r="AJ908" i="13"/>
  <c r="AJ909" i="13"/>
  <c r="AJ910" i="13"/>
  <c r="AJ911" i="13"/>
  <c r="AJ912" i="13"/>
  <c r="AJ913" i="13"/>
  <c r="AJ914" i="13"/>
  <c r="AJ915" i="13"/>
  <c r="AJ916" i="13"/>
  <c r="AJ917" i="13"/>
  <c r="AJ918" i="13"/>
  <c r="AJ919" i="13"/>
  <c r="AJ920" i="13"/>
  <c r="AJ921" i="13"/>
  <c r="AJ922" i="13"/>
  <c r="AJ923" i="13"/>
  <c r="AJ924" i="13"/>
  <c r="AJ925" i="13"/>
  <c r="AJ926" i="13"/>
  <c r="AJ927" i="13"/>
  <c r="AJ928" i="13"/>
  <c r="AJ929" i="13"/>
  <c r="AJ930" i="13"/>
  <c r="AJ931" i="13"/>
  <c r="AJ932" i="13"/>
  <c r="AJ933" i="13"/>
  <c r="AJ934" i="13"/>
  <c r="AJ935" i="13"/>
  <c r="AJ936" i="13"/>
  <c r="AJ937" i="13"/>
  <c r="AJ938" i="13"/>
  <c r="AJ939" i="13"/>
  <c r="AJ940" i="13"/>
  <c r="AJ941" i="13"/>
  <c r="AJ942" i="13"/>
  <c r="AJ943" i="13"/>
  <c r="AJ944" i="13"/>
  <c r="AJ945" i="13"/>
  <c r="AJ946" i="13"/>
  <c r="AJ947" i="13"/>
  <c r="AJ948" i="13"/>
  <c r="AJ949" i="13"/>
  <c r="AJ950" i="13"/>
  <c r="AJ951" i="13"/>
  <c r="AJ952" i="13"/>
  <c r="AJ953" i="13"/>
  <c r="AJ954" i="13"/>
  <c r="AJ955" i="13"/>
  <c r="AJ956" i="13"/>
  <c r="AJ957" i="13"/>
  <c r="AJ958" i="13"/>
  <c r="AJ959" i="13"/>
  <c r="AJ960" i="13"/>
  <c r="AJ961" i="13"/>
  <c r="AJ962" i="13"/>
  <c r="AJ963" i="13"/>
  <c r="AJ964" i="13"/>
  <c r="AJ965" i="13"/>
  <c r="AJ966" i="13"/>
  <c r="AJ967" i="13"/>
  <c r="AJ968" i="13"/>
  <c r="AJ969" i="13"/>
  <c r="AJ970" i="13"/>
  <c r="AJ971" i="13"/>
  <c r="AJ972" i="13"/>
  <c r="AJ973" i="13"/>
  <c r="AJ974" i="13"/>
  <c r="AJ975" i="13"/>
  <c r="AJ976" i="13"/>
  <c r="AJ977" i="13"/>
  <c r="AJ978" i="13"/>
  <c r="AJ979" i="13"/>
  <c r="AJ980" i="13"/>
  <c r="AJ981" i="13"/>
  <c r="AJ982" i="13"/>
  <c r="AJ983" i="13"/>
  <c r="AJ984" i="13"/>
  <c r="AJ985" i="13"/>
  <c r="AJ986" i="13"/>
  <c r="AJ987" i="13"/>
  <c r="AJ988" i="13"/>
  <c r="AJ989" i="13"/>
  <c r="AJ990" i="13"/>
  <c r="AJ991" i="13"/>
  <c r="AJ992" i="13"/>
  <c r="AJ993" i="13"/>
  <c r="AJ994" i="13"/>
  <c r="AJ995" i="13"/>
  <c r="AJ996" i="13"/>
  <c r="AJ997" i="13"/>
  <c r="AJ998" i="13"/>
  <c r="AJ999" i="13"/>
  <c r="AJ1000" i="13"/>
  <c r="AJ1001" i="13"/>
  <c r="AJ1002" i="13"/>
  <c r="AJ1003" i="13"/>
  <c r="AJ1004" i="13"/>
  <c r="AJ1005" i="13"/>
  <c r="AJ1006" i="13"/>
  <c r="AJ1007" i="13"/>
  <c r="AJ1008" i="13"/>
  <c r="AJ1009" i="13"/>
  <c r="AJ1010" i="13"/>
  <c r="AJ1011" i="13"/>
  <c r="AJ1012" i="13"/>
  <c r="AJ1013" i="13"/>
  <c r="AJ1014" i="13"/>
  <c r="AJ1015" i="13"/>
  <c r="AJ1016" i="13"/>
  <c r="AJ1017" i="13"/>
  <c r="AJ1018" i="13"/>
  <c r="AJ1019" i="13"/>
  <c r="AJ1020" i="13"/>
  <c r="AJ1021" i="13"/>
  <c r="AJ1022" i="13"/>
  <c r="AJ1023" i="13"/>
  <c r="AJ1024" i="13"/>
  <c r="AJ1025" i="13"/>
  <c r="AJ1026" i="13"/>
  <c r="AJ1027" i="13"/>
  <c r="AJ1028" i="13"/>
  <c r="AJ1029" i="13"/>
  <c r="AJ1030" i="13"/>
  <c r="AJ1031" i="13"/>
  <c r="AJ1032" i="13"/>
  <c r="AJ1033" i="13"/>
  <c r="AJ1034" i="13"/>
  <c r="AJ1035" i="13"/>
  <c r="AJ1036" i="13"/>
  <c r="AJ1037" i="13"/>
  <c r="AJ1038" i="13"/>
  <c r="AJ1039" i="13"/>
  <c r="AJ1040" i="13"/>
  <c r="AJ1041" i="13"/>
  <c r="AJ1042" i="13"/>
  <c r="AJ1043" i="13"/>
  <c r="AJ1044" i="13"/>
  <c r="AJ1045" i="13"/>
  <c r="AJ1046" i="13"/>
  <c r="AJ1047" i="13"/>
  <c r="AJ1048" i="13"/>
  <c r="AJ1049" i="13"/>
  <c r="AJ1050" i="13"/>
  <c r="AJ1051" i="13"/>
  <c r="AJ1052" i="13"/>
  <c r="AJ1053" i="13"/>
  <c r="AJ1054" i="13"/>
  <c r="AJ1055" i="13"/>
  <c r="AJ1056" i="13"/>
  <c r="AJ1057" i="13"/>
  <c r="AJ1058" i="13"/>
  <c r="AJ1059" i="13"/>
  <c r="AJ1060" i="13"/>
  <c r="AJ1061" i="13"/>
  <c r="AJ1062" i="13"/>
  <c r="AJ1063" i="13"/>
  <c r="AJ1064" i="13"/>
  <c r="AJ1065" i="13"/>
  <c r="AJ1066" i="13"/>
  <c r="AJ1067" i="13"/>
  <c r="AJ1068" i="13"/>
  <c r="AJ1069" i="13"/>
  <c r="AJ1070" i="13"/>
  <c r="AJ1071" i="13"/>
  <c r="AJ1072" i="13"/>
  <c r="AJ1073" i="13"/>
  <c r="AJ1074" i="13"/>
  <c r="AJ1075" i="13"/>
  <c r="AJ1076" i="13"/>
  <c r="AJ1077" i="13"/>
  <c r="AJ1078" i="13"/>
  <c r="AJ1079" i="13"/>
  <c r="AJ1080" i="13"/>
  <c r="AJ1081" i="13"/>
  <c r="AJ1082" i="13"/>
  <c r="AJ1083" i="13"/>
  <c r="AJ1084" i="13"/>
  <c r="AJ1085" i="13"/>
  <c r="AJ1086" i="13"/>
  <c r="AJ1087" i="13"/>
  <c r="AJ1088" i="13"/>
  <c r="AJ1089" i="13"/>
  <c r="AJ1090" i="13"/>
  <c r="AJ1091" i="13"/>
  <c r="AJ1092" i="13"/>
  <c r="AJ1093" i="13"/>
  <c r="AJ1094" i="13"/>
  <c r="AJ1095" i="13"/>
  <c r="AJ1096" i="13"/>
  <c r="AJ1097" i="13"/>
  <c r="AJ1098" i="13"/>
  <c r="AJ1099" i="13"/>
  <c r="AJ1100" i="13"/>
  <c r="AJ1101" i="13"/>
  <c r="AJ1102" i="13"/>
  <c r="AJ1103" i="13"/>
  <c r="AJ1104" i="13"/>
  <c r="AJ1105" i="13"/>
  <c r="AJ1106" i="13"/>
  <c r="AJ1107" i="13"/>
  <c r="AJ1108" i="13"/>
  <c r="AJ1109" i="13"/>
  <c r="AJ1110" i="13"/>
  <c r="AJ1111" i="13"/>
  <c r="AJ1112" i="13"/>
  <c r="AJ1113" i="13"/>
  <c r="AJ1114" i="13"/>
  <c r="AJ1115" i="13"/>
  <c r="AJ1116" i="13"/>
  <c r="AJ1117" i="13"/>
  <c r="AJ1118" i="13"/>
  <c r="AJ1119" i="13"/>
  <c r="AJ1120" i="13"/>
  <c r="AJ1121" i="13"/>
  <c r="AJ1122" i="13"/>
  <c r="AJ1123" i="13"/>
  <c r="AJ1124" i="13"/>
  <c r="AJ1125" i="13"/>
  <c r="AJ1126" i="13"/>
  <c r="AJ1127" i="13"/>
  <c r="AJ1128" i="13"/>
  <c r="AJ1129" i="13"/>
  <c r="AJ1130" i="13"/>
  <c r="AJ1131" i="13"/>
  <c r="AJ1132" i="13"/>
  <c r="AJ1133" i="13"/>
  <c r="AJ1134" i="13"/>
  <c r="AJ1135" i="13"/>
  <c r="AJ1136" i="13"/>
  <c r="AJ1137" i="13"/>
  <c r="AJ1138" i="13"/>
  <c r="AJ1139" i="13"/>
  <c r="AJ1140" i="13"/>
  <c r="AJ1141" i="13"/>
  <c r="AJ1142" i="13"/>
  <c r="AJ1143" i="13"/>
  <c r="AJ1144" i="13"/>
  <c r="AJ1145" i="13"/>
  <c r="AJ1146" i="13"/>
  <c r="AJ1147" i="13"/>
  <c r="AJ1148" i="13"/>
  <c r="AJ1149" i="13"/>
  <c r="AJ1150" i="13"/>
  <c r="AJ1151" i="13"/>
  <c r="AJ1152" i="13"/>
  <c r="AJ1153" i="13"/>
  <c r="AJ1154" i="13"/>
  <c r="AJ1155" i="13"/>
  <c r="AJ1156" i="13"/>
  <c r="AJ1157" i="13"/>
  <c r="AJ1158" i="13"/>
  <c r="AJ1159" i="13"/>
  <c r="AJ1160" i="13"/>
  <c r="AJ1161" i="13"/>
  <c r="AJ1162" i="13"/>
  <c r="AJ1163" i="13"/>
  <c r="AJ1164" i="13"/>
  <c r="AJ1165" i="13"/>
  <c r="AJ1166" i="13"/>
  <c r="AJ1167" i="13"/>
  <c r="AJ1168" i="13"/>
  <c r="AJ1169" i="13"/>
  <c r="AJ1170" i="13"/>
  <c r="AJ1171" i="13"/>
  <c r="AJ1172" i="13"/>
  <c r="AJ1173" i="13"/>
  <c r="AJ1174" i="13"/>
  <c r="AJ1175" i="13"/>
  <c r="AJ1176" i="13"/>
  <c r="AJ1177" i="13"/>
  <c r="AJ1178" i="13"/>
  <c r="AJ1179" i="13"/>
  <c r="AJ1180" i="13"/>
  <c r="AJ1181" i="13"/>
  <c r="AJ1182" i="13"/>
  <c r="AJ1183" i="13"/>
  <c r="AJ1184" i="13"/>
  <c r="AJ1185" i="13"/>
  <c r="AJ1186" i="13"/>
  <c r="AJ1187" i="13"/>
  <c r="AJ1188" i="13"/>
  <c r="AJ1189" i="13"/>
  <c r="AJ1190" i="13"/>
  <c r="AJ1191" i="13"/>
  <c r="AJ1192" i="13"/>
  <c r="AJ1193" i="13"/>
  <c r="AJ1194" i="13"/>
  <c r="AJ1195" i="13"/>
  <c r="AJ1196" i="13"/>
  <c r="AJ1197" i="13"/>
  <c r="AJ1198" i="13"/>
  <c r="AJ1199" i="13"/>
  <c r="AJ1200" i="13"/>
  <c r="AJ1202" i="13"/>
  <c r="AJ1203" i="13"/>
  <c r="AJ1204" i="13"/>
  <c r="AJ1205" i="13"/>
  <c r="AJ1206" i="13"/>
  <c r="AJ1207" i="13"/>
  <c r="AJ1208" i="13"/>
  <c r="AJ1209" i="13"/>
  <c r="AJ1210" i="13"/>
  <c r="AJ1211" i="13"/>
  <c r="AJ1212" i="13"/>
  <c r="AJ1213" i="13"/>
  <c r="AJ1214" i="13"/>
  <c r="AJ1215" i="13"/>
  <c r="AJ1216" i="13"/>
  <c r="AJ1217" i="13"/>
  <c r="AJ1218" i="13"/>
  <c r="AJ1219" i="13"/>
  <c r="AJ1220" i="13"/>
  <c r="AJ1221" i="13"/>
  <c r="AJ1222" i="13"/>
  <c r="AJ1223" i="13"/>
  <c r="AJ1224" i="13"/>
  <c r="AJ1225" i="13"/>
  <c r="AJ1226" i="13"/>
  <c r="AJ1227" i="13"/>
  <c r="AJ1228" i="13"/>
  <c r="AJ1229" i="13"/>
  <c r="AJ1230" i="13"/>
  <c r="AJ1231" i="13"/>
  <c r="AJ1232" i="13"/>
  <c r="AJ1233" i="13"/>
  <c r="AJ1234" i="13"/>
  <c r="AJ1235" i="13"/>
  <c r="AJ1236" i="13"/>
  <c r="AJ1237" i="13"/>
  <c r="AJ1238" i="13"/>
  <c r="AJ1239" i="13"/>
  <c r="AJ1240" i="13"/>
  <c r="AJ1241" i="13"/>
  <c r="AJ1242" i="13"/>
  <c r="AJ1243" i="13"/>
  <c r="AJ1244" i="13"/>
  <c r="AJ1245" i="13"/>
  <c r="AJ1246" i="13"/>
  <c r="AJ1247" i="13"/>
  <c r="AJ1248" i="13"/>
  <c r="AJ1249" i="13"/>
  <c r="AJ1250" i="13"/>
  <c r="AJ1251" i="13"/>
  <c r="AJ1252" i="13"/>
  <c r="AJ1253" i="13"/>
  <c r="AJ1254" i="13"/>
  <c r="AJ1255" i="13"/>
  <c r="AJ1256" i="13"/>
  <c r="AJ1257" i="13"/>
  <c r="AJ1258" i="13"/>
  <c r="AJ1259" i="13"/>
  <c r="AJ1260" i="13"/>
  <c r="AJ1261" i="13"/>
  <c r="AJ1262" i="13"/>
  <c r="AJ1263" i="13"/>
  <c r="AJ1264" i="13"/>
  <c r="AJ1265" i="13"/>
  <c r="AJ1266" i="13"/>
  <c r="AJ1267" i="13"/>
  <c r="AJ1268" i="13"/>
  <c r="AJ1269" i="13"/>
  <c r="AJ1270" i="13"/>
  <c r="AJ1271" i="13"/>
  <c r="AJ1272" i="13"/>
  <c r="AJ1273" i="13"/>
  <c r="AJ1274" i="13"/>
  <c r="AJ1275" i="13"/>
  <c r="AJ1276" i="13"/>
  <c r="AJ1277" i="13"/>
  <c r="AJ1278" i="13"/>
  <c r="AJ1279" i="13"/>
  <c r="AJ1280" i="13"/>
  <c r="AJ1281" i="13"/>
  <c r="AJ1282" i="13"/>
  <c r="AJ1283" i="13"/>
  <c r="AJ1284" i="13"/>
  <c r="AJ1285" i="13"/>
  <c r="AJ1286" i="13"/>
  <c r="AJ1287" i="13"/>
  <c r="AJ1288" i="13"/>
  <c r="AJ1289" i="13"/>
  <c r="AJ1290" i="13"/>
  <c r="AJ1291" i="13"/>
  <c r="AJ1292" i="13"/>
  <c r="AJ1293" i="13"/>
  <c r="AJ1294" i="13"/>
  <c r="AJ1295" i="13"/>
  <c r="AJ1296" i="13"/>
  <c r="AJ1297" i="13"/>
  <c r="AJ1298" i="13"/>
  <c r="AJ1299" i="13"/>
  <c r="AJ1300" i="13"/>
  <c r="AJ1301" i="13"/>
  <c r="AJ1302" i="13"/>
  <c r="AJ1303" i="13"/>
  <c r="AJ1304" i="13"/>
  <c r="AJ1305" i="13"/>
  <c r="AJ1306" i="13"/>
  <c r="AJ1307" i="13"/>
  <c r="AJ1308" i="13"/>
  <c r="AJ1309" i="13"/>
  <c r="AJ1310" i="13"/>
  <c r="AJ1311" i="13"/>
  <c r="AJ1312" i="13"/>
  <c r="AJ1313" i="13"/>
  <c r="AJ1314" i="13"/>
  <c r="AJ1315" i="13"/>
  <c r="AJ1316" i="13"/>
  <c r="AJ1317" i="13"/>
  <c r="AJ1318" i="13"/>
  <c r="AJ1319" i="13"/>
  <c r="AJ1320" i="13"/>
  <c r="AJ1321" i="13"/>
  <c r="AJ1322" i="13"/>
  <c r="AJ1323" i="13"/>
  <c r="AJ1324" i="13"/>
  <c r="AJ1325" i="13"/>
  <c r="AJ1326" i="13"/>
  <c r="AJ1327" i="13"/>
  <c r="AJ1328" i="13"/>
  <c r="AJ1329" i="13"/>
  <c r="AJ1330" i="13"/>
  <c r="AJ1331" i="13"/>
  <c r="AJ1332" i="13"/>
  <c r="AJ1333" i="13"/>
  <c r="AJ1334" i="13"/>
  <c r="AJ1335" i="13"/>
  <c r="AJ1336" i="13"/>
  <c r="AJ1337" i="13"/>
  <c r="AJ1338" i="13"/>
  <c r="AJ1339" i="13"/>
  <c r="AJ1340" i="13"/>
  <c r="AJ1341" i="13"/>
  <c r="AJ1342" i="13"/>
  <c r="AJ1343" i="13"/>
  <c r="AJ1344" i="13"/>
  <c r="AJ1345" i="13"/>
  <c r="AJ1346" i="13"/>
  <c r="AJ1347" i="13"/>
  <c r="AJ1348" i="13"/>
  <c r="AJ1349" i="13"/>
  <c r="AJ1350" i="13"/>
  <c r="AJ1351" i="13"/>
  <c r="AJ1352" i="13"/>
  <c r="AJ1353" i="13"/>
  <c r="AJ1354" i="13"/>
  <c r="AJ1355" i="13"/>
  <c r="AJ1356" i="13"/>
  <c r="AJ1357" i="13"/>
  <c r="AJ1358" i="13"/>
  <c r="AJ1359" i="13"/>
  <c r="AJ1360" i="13"/>
  <c r="AJ1361" i="13"/>
  <c r="AJ1362" i="13"/>
  <c r="AJ1363" i="13"/>
  <c r="AJ1364" i="13"/>
  <c r="AJ1365" i="13"/>
  <c r="AJ1366" i="13"/>
  <c r="AJ1367" i="13"/>
  <c r="AJ1368" i="13"/>
  <c r="AJ1369" i="13"/>
  <c r="AJ1370" i="13"/>
  <c r="AJ1371" i="13"/>
  <c r="AJ1372" i="13"/>
  <c r="AJ1373" i="13"/>
  <c r="AJ1374" i="13"/>
  <c r="AJ1375" i="13"/>
  <c r="AJ1376" i="13"/>
  <c r="AJ1377" i="13"/>
  <c r="AJ1378" i="13"/>
  <c r="AJ1379" i="13"/>
  <c r="AJ1380" i="13"/>
  <c r="AJ1381" i="13"/>
  <c r="AJ1382" i="13"/>
  <c r="AJ1383" i="13"/>
  <c r="AJ1384" i="13"/>
  <c r="AJ1385" i="13"/>
  <c r="AJ1386" i="13"/>
  <c r="AJ1387" i="13"/>
  <c r="AJ1391" i="13"/>
  <c r="AJ1392" i="13"/>
  <c r="AJ1393" i="13"/>
  <c r="AJ1394" i="13"/>
  <c r="AJ1395" i="13"/>
  <c r="AJ1396" i="13"/>
  <c r="AJ1397" i="13"/>
  <c r="AJ1398" i="13"/>
  <c r="AJ1399" i="13"/>
  <c r="AJ1400" i="13"/>
  <c r="AJ1401" i="13"/>
  <c r="AJ1402" i="13"/>
  <c r="AJ1403" i="13"/>
  <c r="AJ1404" i="13"/>
  <c r="AJ1405" i="13"/>
  <c r="AJ1406" i="13"/>
  <c r="AJ1407" i="13"/>
  <c r="AJ1408" i="13"/>
  <c r="AJ1409" i="13"/>
  <c r="AJ1410" i="13"/>
  <c r="AJ1411" i="13"/>
  <c r="AJ1412" i="13"/>
  <c r="AJ1413" i="13"/>
  <c r="AJ1414" i="13"/>
  <c r="AJ1415" i="13"/>
  <c r="AJ1416" i="13"/>
  <c r="AJ1417" i="13"/>
  <c r="AJ1418" i="13"/>
  <c r="AJ1419" i="13"/>
  <c r="AJ1420" i="13"/>
  <c r="AJ1421" i="13"/>
  <c r="AJ1422" i="13"/>
  <c r="AJ1423" i="13"/>
  <c r="AJ1424" i="13"/>
  <c r="AJ1425" i="13"/>
  <c r="AJ1426" i="13"/>
  <c r="AJ1427" i="13"/>
  <c r="AJ1428" i="13"/>
  <c r="AJ1429" i="13"/>
  <c r="AJ1430" i="13"/>
  <c r="AJ1431" i="13"/>
  <c r="AJ1432" i="13"/>
  <c r="AJ1433" i="13"/>
  <c r="AJ1434" i="13"/>
  <c r="AJ1435" i="13"/>
  <c r="AJ1436" i="13"/>
  <c r="AJ1437" i="13"/>
  <c r="AJ1438" i="13"/>
  <c r="AJ1439" i="13"/>
  <c r="AJ1440" i="13"/>
  <c r="AJ1441" i="13"/>
  <c r="AJ1442" i="13"/>
  <c r="AJ1443" i="13"/>
  <c r="AJ1444" i="13"/>
  <c r="AJ1445" i="13"/>
  <c r="AJ1446" i="13"/>
  <c r="AJ1447" i="13"/>
  <c r="AJ1448" i="13"/>
  <c r="AJ1449" i="13"/>
  <c r="AJ1450" i="13"/>
  <c r="AJ1451" i="13"/>
  <c r="AJ1452" i="13"/>
  <c r="AJ1453" i="13"/>
  <c r="AJ1454" i="13"/>
  <c r="AJ1455" i="13"/>
  <c r="AJ1456" i="13"/>
  <c r="AJ1457" i="13"/>
  <c r="AJ1458" i="13"/>
  <c r="AJ1459" i="13"/>
  <c r="AJ1460" i="13"/>
  <c r="AJ1461" i="13"/>
  <c r="AJ1462" i="13"/>
  <c r="AJ1463" i="13"/>
  <c r="AJ1464" i="13"/>
  <c r="AJ1465" i="13"/>
  <c r="AJ1466" i="13"/>
  <c r="AJ1467" i="13"/>
  <c r="AJ1468" i="13"/>
  <c r="AJ1469" i="13"/>
  <c r="AJ1470" i="13"/>
  <c r="AJ1471" i="13"/>
  <c r="AJ1472" i="13"/>
  <c r="AJ1473" i="13"/>
  <c r="AJ1474" i="13"/>
  <c r="AJ1475" i="13"/>
  <c r="AJ1476" i="13"/>
  <c r="AJ1477" i="13"/>
  <c r="AJ1478" i="13"/>
  <c r="AJ1479" i="13"/>
  <c r="AJ1480" i="13"/>
  <c r="AJ1481" i="13"/>
  <c r="AJ1482" i="13"/>
  <c r="AJ1483" i="13"/>
  <c r="AJ1484" i="13"/>
  <c r="AJ1485" i="13"/>
  <c r="AJ1486" i="13"/>
  <c r="AJ1487" i="13"/>
  <c r="AJ1488" i="13"/>
  <c r="AJ1489" i="13"/>
  <c r="AJ1490" i="13"/>
  <c r="AJ1491" i="13"/>
  <c r="AJ1492" i="13"/>
  <c r="AJ1493" i="13"/>
  <c r="AJ1494" i="13"/>
  <c r="AJ1495" i="13"/>
  <c r="AJ1496" i="13"/>
  <c r="AJ1497" i="13"/>
  <c r="AJ1498" i="13"/>
  <c r="AJ1499" i="13"/>
  <c r="AJ1500" i="13"/>
  <c r="AJ1501" i="13"/>
  <c r="AJ1502" i="13"/>
  <c r="AJ1503" i="13"/>
  <c r="AJ1504" i="13"/>
  <c r="AJ1505" i="13"/>
  <c r="AJ1506" i="13"/>
  <c r="AJ1507" i="13"/>
  <c r="AJ1508" i="13"/>
  <c r="AJ1509" i="13"/>
  <c r="AJ1510" i="13"/>
  <c r="AJ1511" i="13"/>
  <c r="AJ1512" i="13"/>
  <c r="AJ1513" i="13"/>
  <c r="AJ1514" i="13"/>
  <c r="AJ1515" i="13"/>
  <c r="AJ1516" i="13"/>
  <c r="AJ1517" i="13"/>
  <c r="AJ1518" i="13"/>
  <c r="AJ1519" i="13"/>
  <c r="AJ1520" i="13"/>
  <c r="AJ1521" i="13"/>
  <c r="AJ1522" i="13"/>
  <c r="AJ1523" i="13"/>
  <c r="AJ1524" i="13"/>
  <c r="AJ1525" i="13"/>
  <c r="AJ1526" i="13"/>
  <c r="AJ1527" i="13"/>
  <c r="AJ1528" i="13"/>
  <c r="AJ1529" i="13"/>
  <c r="AJ1530" i="13"/>
  <c r="AJ1531" i="13"/>
  <c r="AJ1532" i="13"/>
  <c r="AJ1533" i="13"/>
  <c r="AJ1534" i="13"/>
  <c r="AJ1535" i="13"/>
  <c r="AJ1536" i="13"/>
  <c r="AJ1537" i="13"/>
  <c r="AJ1538" i="13"/>
  <c r="AJ1539" i="13"/>
  <c r="AJ1540" i="13"/>
  <c r="AJ1541" i="13"/>
  <c r="AJ1542" i="13"/>
  <c r="AJ1543" i="13"/>
  <c r="AJ1544" i="13"/>
  <c r="AJ1545" i="13"/>
  <c r="AJ1546" i="13"/>
  <c r="AJ1547" i="13"/>
  <c r="AJ1548" i="13"/>
  <c r="AJ1549" i="13"/>
  <c r="AJ1550" i="13"/>
  <c r="AJ1551" i="13"/>
  <c r="AJ1552" i="13"/>
  <c r="AJ1553" i="13"/>
  <c r="AJ1554" i="13"/>
  <c r="AJ1555" i="13"/>
  <c r="AJ1556" i="13"/>
  <c r="AJ1557" i="13"/>
  <c r="AJ1558" i="13"/>
  <c r="AJ1559" i="13"/>
  <c r="AJ1560" i="13"/>
  <c r="AJ1561" i="13"/>
  <c r="AJ1562" i="13"/>
  <c r="AJ1563" i="13"/>
  <c r="AJ1564" i="13"/>
  <c r="AJ1565" i="13"/>
  <c r="AJ1566" i="13"/>
  <c r="AJ1567" i="13"/>
  <c r="AJ1568" i="13"/>
  <c r="AJ1569" i="13"/>
  <c r="AJ1570" i="13"/>
  <c r="AJ1571" i="13"/>
  <c r="AJ1572" i="13"/>
  <c r="AJ1573" i="13"/>
  <c r="AJ1574" i="13"/>
  <c r="AJ1575" i="13"/>
  <c r="AJ1576" i="13"/>
  <c r="AJ1577" i="13"/>
  <c r="AJ1578" i="13"/>
  <c r="AJ1579" i="13"/>
  <c r="AJ1580" i="13"/>
  <c r="AJ1581" i="13"/>
  <c r="AJ1582" i="13"/>
  <c r="AJ1583" i="13"/>
  <c r="AJ1584" i="13"/>
  <c r="AJ1585" i="13"/>
  <c r="AJ1586" i="13"/>
  <c r="AJ1587" i="13"/>
  <c r="AJ1588" i="13"/>
  <c r="AJ1589" i="13"/>
  <c r="AJ1590" i="13"/>
  <c r="AJ1591" i="13"/>
  <c r="AJ1592" i="13"/>
  <c r="AJ1593" i="13"/>
  <c r="AJ1594" i="13"/>
  <c r="AJ1595" i="13"/>
  <c r="AJ1596" i="13"/>
  <c r="AJ1597" i="13"/>
  <c r="AJ1598" i="13"/>
  <c r="AJ1599" i="13"/>
  <c r="AJ1600" i="13"/>
  <c r="AJ1601" i="13"/>
  <c r="AJ1602" i="13"/>
  <c r="AJ1603" i="13"/>
  <c r="AJ1604" i="13"/>
  <c r="AJ1605" i="13"/>
  <c r="AJ1606" i="13"/>
  <c r="AJ1607" i="13"/>
  <c r="AJ1608" i="13"/>
  <c r="AJ1609" i="13"/>
  <c r="AJ1610" i="13"/>
  <c r="AJ1611" i="13"/>
  <c r="AJ1612" i="13"/>
  <c r="AJ1613" i="13"/>
  <c r="AJ1614" i="13"/>
  <c r="AJ1615" i="13"/>
  <c r="AJ1616" i="13"/>
  <c r="AJ1617" i="13"/>
  <c r="AJ1618" i="13"/>
  <c r="AJ1619" i="13"/>
  <c r="AJ1620" i="13"/>
  <c r="AJ1621" i="13"/>
  <c r="AJ1622" i="13"/>
  <c r="AJ1623" i="13"/>
  <c r="AJ1624" i="13"/>
  <c r="AJ1625" i="13"/>
  <c r="AJ1626" i="13"/>
  <c r="AJ1627" i="13"/>
  <c r="AJ1628" i="13"/>
  <c r="AJ1629" i="13"/>
  <c r="AJ1630" i="13"/>
  <c r="AJ1631" i="13"/>
  <c r="AJ1632" i="13"/>
  <c r="AJ1633" i="13"/>
  <c r="AJ1634" i="13"/>
  <c r="AJ1635" i="13"/>
  <c r="AJ1636" i="13"/>
  <c r="AJ1637" i="13"/>
  <c r="AJ1638" i="13"/>
  <c r="AJ1639" i="13"/>
  <c r="AJ1640" i="13"/>
  <c r="AJ1641" i="13"/>
  <c r="AJ1642" i="13"/>
  <c r="AJ1643" i="13"/>
  <c r="AJ1644" i="13"/>
  <c r="AJ1645" i="13"/>
  <c r="AJ1646" i="13"/>
  <c r="AJ1647" i="13"/>
  <c r="AJ1648" i="13"/>
  <c r="AJ1649" i="13"/>
  <c r="AJ1650" i="13"/>
  <c r="AJ1651" i="13"/>
  <c r="AJ1652" i="13"/>
  <c r="AJ1653" i="13"/>
  <c r="AJ1654" i="13"/>
  <c r="AJ1655" i="13"/>
  <c r="AJ1656" i="13"/>
  <c r="AJ1657" i="13"/>
  <c r="AJ1658" i="13"/>
  <c r="AJ1659" i="13"/>
  <c r="AJ1660" i="13"/>
  <c r="AJ1661" i="13"/>
  <c r="AJ1662" i="13"/>
  <c r="AJ1663" i="13"/>
  <c r="AJ1664" i="13"/>
  <c r="AJ1665" i="13"/>
  <c r="AJ1666" i="13"/>
  <c r="AJ1667" i="13"/>
  <c r="AJ1668" i="13"/>
  <c r="AJ1669" i="13"/>
  <c r="AJ1670" i="13"/>
  <c r="AJ1671" i="13"/>
  <c r="AJ1672" i="13"/>
  <c r="AJ1673" i="13"/>
  <c r="AJ1674" i="13"/>
  <c r="AJ1675" i="13"/>
  <c r="AJ1676" i="13"/>
  <c r="AJ1677" i="13"/>
  <c r="AJ1678" i="13"/>
  <c r="AJ1679" i="13"/>
  <c r="AJ1680" i="13"/>
  <c r="AJ1681" i="13"/>
  <c r="AJ1682" i="13"/>
  <c r="AJ1683" i="13"/>
  <c r="AJ1684" i="13"/>
  <c r="AJ1685" i="13"/>
  <c r="AJ1686" i="13"/>
  <c r="AJ1687" i="13"/>
  <c r="AJ1688" i="13"/>
  <c r="AJ1689" i="13"/>
  <c r="AJ1690" i="13"/>
  <c r="AJ1691" i="13"/>
  <c r="AJ1692" i="13"/>
  <c r="AJ1693" i="13"/>
  <c r="AJ1694" i="13"/>
  <c r="AJ1695" i="13"/>
  <c r="AJ1696" i="13"/>
  <c r="AJ1697" i="13"/>
  <c r="AJ1698" i="13"/>
  <c r="AJ1699" i="13"/>
  <c r="AJ1700" i="13"/>
  <c r="AJ1701" i="13"/>
  <c r="AJ1702" i="13"/>
  <c r="AJ1703" i="13"/>
  <c r="AJ1704" i="13"/>
  <c r="AJ1705" i="13"/>
  <c r="AJ1706" i="13"/>
  <c r="AJ1707" i="13"/>
  <c r="AJ1708" i="13"/>
  <c r="AJ1709" i="13"/>
  <c r="AJ1710" i="13"/>
  <c r="AJ1711" i="13"/>
  <c r="AJ1712" i="13"/>
  <c r="AJ1713" i="13"/>
  <c r="AJ1714" i="13"/>
  <c r="AJ1715" i="13"/>
  <c r="AJ1716" i="13"/>
  <c r="AJ1717" i="13"/>
  <c r="AJ1718" i="13"/>
  <c r="AJ1719" i="13"/>
  <c r="AJ1720" i="13"/>
  <c r="AJ1721" i="13"/>
  <c r="AJ1722" i="13"/>
  <c r="AJ1723" i="13"/>
  <c r="AJ1724" i="13"/>
  <c r="AJ1725" i="13"/>
  <c r="AJ1726" i="13"/>
  <c r="AJ1727" i="13"/>
  <c r="AJ1728" i="13"/>
  <c r="AJ1729" i="13"/>
  <c r="AJ1730" i="13"/>
  <c r="AJ1731" i="13"/>
  <c r="AJ1732" i="13"/>
  <c r="AJ1733" i="13"/>
  <c r="AJ1734" i="13"/>
  <c r="AJ1735" i="13"/>
  <c r="AJ1736" i="13"/>
  <c r="AJ1737" i="13"/>
  <c r="AJ1738" i="13"/>
  <c r="AJ1739" i="13"/>
  <c r="AJ1740" i="13"/>
  <c r="AJ1741" i="13"/>
  <c r="AJ1742" i="13"/>
  <c r="AJ1743" i="13"/>
  <c r="AJ1744" i="13"/>
  <c r="AJ1745" i="13"/>
  <c r="AJ1746" i="13"/>
  <c r="AJ1747" i="13"/>
  <c r="AJ1748" i="13"/>
  <c r="AJ1749" i="13"/>
  <c r="AJ1750" i="13"/>
  <c r="AJ1751" i="13"/>
  <c r="AJ1752" i="13"/>
  <c r="AJ1753" i="13"/>
  <c r="AJ1754" i="13"/>
  <c r="AJ1755" i="13"/>
  <c r="AJ1756" i="13"/>
  <c r="AJ1757" i="13"/>
  <c r="AJ1758" i="13"/>
  <c r="AJ1759" i="13"/>
  <c r="AJ1760" i="13"/>
  <c r="AJ1761" i="13"/>
  <c r="AJ1762" i="13"/>
  <c r="AJ1763" i="13"/>
  <c r="AJ1764" i="13"/>
  <c r="AJ1765" i="13"/>
  <c r="AJ1766" i="13"/>
  <c r="AJ1767" i="13"/>
  <c r="AJ1768" i="13"/>
  <c r="AJ1769" i="13"/>
  <c r="AJ1770" i="13"/>
  <c r="AJ1771" i="13"/>
  <c r="AJ1772" i="13"/>
  <c r="AJ1773" i="13"/>
  <c r="AJ1774" i="13"/>
  <c r="AJ1775" i="13"/>
  <c r="AJ1776" i="13"/>
  <c r="AJ1777" i="13"/>
  <c r="AJ1778" i="13"/>
  <c r="AJ1779" i="13"/>
  <c r="AJ1780" i="13"/>
  <c r="AJ1781" i="13"/>
  <c r="AJ1782" i="13"/>
  <c r="AJ1783" i="13"/>
  <c r="AJ1784" i="13"/>
  <c r="AJ1785" i="13"/>
  <c r="AJ1786" i="13"/>
  <c r="AJ1787" i="13"/>
  <c r="AJ1788" i="13"/>
  <c r="AJ1789" i="13"/>
  <c r="AJ1790" i="13"/>
  <c r="AJ1791" i="13"/>
  <c r="AJ1792" i="13"/>
  <c r="AJ1793" i="13"/>
  <c r="AJ1794" i="13"/>
  <c r="AJ1795" i="13"/>
  <c r="AJ1796" i="13"/>
  <c r="AJ1797" i="13"/>
  <c r="AJ1798" i="13"/>
  <c r="AJ1799" i="13"/>
  <c r="AJ1800" i="13"/>
  <c r="AJ1801" i="13"/>
  <c r="AJ1802" i="13"/>
  <c r="AJ1803" i="13"/>
  <c r="AJ1804" i="13"/>
  <c r="AJ1805" i="13"/>
  <c r="AJ1806" i="13"/>
  <c r="AJ1807" i="13"/>
  <c r="AJ1808" i="13"/>
  <c r="AJ1809" i="13"/>
  <c r="AJ1810" i="13"/>
  <c r="AJ1811" i="13"/>
  <c r="AJ1812" i="13"/>
  <c r="AJ1813" i="13"/>
  <c r="AJ1814" i="13"/>
  <c r="AJ1815" i="13"/>
  <c r="AJ1816" i="13"/>
  <c r="AJ1817" i="13"/>
  <c r="AJ1818" i="13"/>
  <c r="AJ1819" i="13"/>
  <c r="AJ1820" i="13"/>
  <c r="AJ1821" i="13"/>
  <c r="AJ1822" i="13"/>
  <c r="AJ1823" i="13"/>
  <c r="AJ1824" i="13"/>
  <c r="AJ1825" i="13"/>
  <c r="AJ1826" i="13"/>
  <c r="AJ1827" i="13"/>
  <c r="AJ1828" i="13"/>
  <c r="AJ1829" i="13"/>
  <c r="AJ1830" i="13"/>
  <c r="AJ1831" i="13"/>
  <c r="AJ1832" i="13"/>
  <c r="AJ1833" i="13"/>
  <c r="AJ1834" i="13"/>
  <c r="AJ1835" i="13"/>
  <c r="AJ1836" i="13"/>
  <c r="AJ1837" i="13"/>
  <c r="AJ1838" i="13"/>
  <c r="AJ1839" i="13"/>
  <c r="AJ1840" i="13"/>
  <c r="AJ1841" i="13"/>
  <c r="AJ1842" i="13"/>
  <c r="AJ1843" i="13"/>
  <c r="AJ1844" i="13"/>
  <c r="AJ1845" i="13"/>
  <c r="AJ1846" i="13"/>
  <c r="AJ1847" i="13"/>
  <c r="AJ1848" i="13"/>
  <c r="AJ1849" i="13"/>
  <c r="AJ1850" i="13"/>
  <c r="AJ1851" i="13"/>
  <c r="AJ1852" i="13"/>
  <c r="AJ1853" i="13"/>
  <c r="AJ1854" i="13"/>
  <c r="AJ1855" i="13"/>
  <c r="AJ1856" i="13"/>
  <c r="AJ1857" i="13"/>
  <c r="AJ1858" i="13"/>
  <c r="AJ1859" i="13"/>
  <c r="AJ1860" i="13"/>
  <c r="AJ1861" i="13"/>
  <c r="AJ1862" i="13"/>
  <c r="AJ1863" i="13"/>
  <c r="AJ1864" i="13"/>
  <c r="AJ1865" i="13"/>
  <c r="AJ1866" i="13"/>
  <c r="AJ1867" i="13"/>
  <c r="AJ1868" i="13"/>
  <c r="AJ1869" i="13"/>
  <c r="AJ1870" i="13"/>
  <c r="AJ1871" i="13"/>
  <c r="AJ1872" i="13"/>
  <c r="AJ1873" i="13"/>
  <c r="AJ1874" i="13"/>
  <c r="AJ1875" i="13"/>
  <c r="AJ1876" i="13"/>
  <c r="AJ1877" i="13"/>
  <c r="AJ1878" i="13"/>
  <c r="AJ1879" i="13"/>
  <c r="AJ1880" i="13"/>
  <c r="AJ1881" i="13"/>
  <c r="AJ1882" i="13"/>
  <c r="AJ1883" i="13"/>
  <c r="AJ1884" i="13"/>
  <c r="AJ1885" i="13"/>
  <c r="AJ1886" i="13"/>
  <c r="AJ1887" i="13"/>
  <c r="AJ1888" i="13"/>
  <c r="AJ1889" i="13"/>
  <c r="AJ1890" i="13"/>
  <c r="AJ1891" i="13"/>
  <c r="AJ1892" i="13"/>
  <c r="AJ1893" i="13"/>
  <c r="AJ1894" i="13"/>
  <c r="AJ1895" i="13"/>
  <c r="AJ1896" i="13"/>
  <c r="AJ1897" i="13"/>
  <c r="AJ1898" i="13"/>
  <c r="AJ1899" i="13"/>
  <c r="AJ1900" i="13"/>
  <c r="AJ1901" i="13"/>
  <c r="AJ1902" i="13"/>
  <c r="AJ1903" i="13"/>
  <c r="AJ1904" i="13"/>
  <c r="AJ1905" i="13"/>
  <c r="AJ1906" i="13"/>
  <c r="AJ1907" i="13"/>
  <c r="AJ1908" i="13"/>
  <c r="AJ1909" i="13"/>
  <c r="AJ1910" i="13"/>
  <c r="AJ1911" i="13"/>
  <c r="AJ1912" i="13"/>
  <c r="AJ1913" i="13"/>
  <c r="AJ1914" i="13"/>
  <c r="AJ1915" i="13"/>
  <c r="AJ1916" i="13"/>
  <c r="AJ1917" i="13"/>
  <c r="AJ1918" i="13"/>
  <c r="AJ1919" i="13"/>
  <c r="AJ1920" i="13"/>
  <c r="AJ1921" i="13"/>
  <c r="AJ1922" i="13"/>
  <c r="AJ1923" i="13"/>
  <c r="AJ1924" i="13"/>
  <c r="AJ1925" i="13"/>
  <c r="AJ1926" i="13"/>
  <c r="AJ1927" i="13"/>
  <c r="AJ1928" i="13"/>
  <c r="AJ1929" i="13"/>
  <c r="AJ1930" i="13"/>
  <c r="AJ1931" i="13"/>
  <c r="AJ1932" i="13"/>
  <c r="AJ1933" i="13"/>
  <c r="AJ1934" i="13"/>
  <c r="AJ1935" i="13"/>
  <c r="AJ1936" i="13"/>
  <c r="AJ1937" i="13"/>
  <c r="AJ1938" i="13"/>
  <c r="AJ1939" i="13"/>
  <c r="AJ1940" i="13"/>
  <c r="AJ1941" i="13"/>
  <c r="AJ1942" i="13"/>
  <c r="AJ1943" i="13"/>
  <c r="AJ1944" i="13"/>
  <c r="AJ1945" i="13"/>
  <c r="AJ1946" i="13"/>
  <c r="AJ1947" i="13"/>
  <c r="AJ1948" i="13"/>
  <c r="AJ1949" i="13"/>
  <c r="AJ1950" i="13"/>
  <c r="AJ1951" i="13"/>
  <c r="AJ1952" i="13"/>
  <c r="AJ1953" i="13"/>
  <c r="AJ1954" i="13"/>
  <c r="AJ1955" i="13"/>
  <c r="AJ1956" i="13"/>
  <c r="AJ1957" i="13"/>
  <c r="AJ1958" i="13"/>
  <c r="AJ1959" i="13"/>
  <c r="AJ1960" i="13"/>
  <c r="AJ1961" i="13"/>
  <c r="AJ1962" i="13"/>
  <c r="AJ1963" i="13"/>
  <c r="AJ1964" i="13"/>
  <c r="AJ1965" i="13"/>
  <c r="AJ1966" i="13"/>
  <c r="AJ1967" i="13"/>
  <c r="AJ1968" i="13"/>
  <c r="AJ1969" i="13"/>
  <c r="AJ1970" i="13"/>
  <c r="AJ1971" i="13"/>
  <c r="AJ1972" i="13"/>
  <c r="AJ1973" i="13"/>
  <c r="AJ1974" i="13"/>
  <c r="AJ1975" i="13"/>
  <c r="AJ1976" i="13"/>
  <c r="AJ1977" i="13"/>
  <c r="AJ1978" i="13"/>
  <c r="AJ1979" i="13"/>
  <c r="AJ1980" i="13"/>
  <c r="AJ1981" i="13"/>
  <c r="AJ1982" i="13"/>
  <c r="AJ1983" i="13"/>
  <c r="AJ1984" i="13"/>
  <c r="AJ1985" i="13"/>
  <c r="AJ1986" i="13"/>
  <c r="AJ1987" i="13"/>
  <c r="AJ1988" i="13"/>
  <c r="AJ1989" i="13"/>
  <c r="AJ1990" i="13"/>
  <c r="AJ1991" i="13"/>
  <c r="AJ1992" i="13"/>
  <c r="AJ1993" i="13"/>
  <c r="AJ1994" i="13"/>
  <c r="AJ1995" i="13"/>
  <c r="AJ1996" i="13"/>
  <c r="AJ1997" i="13"/>
  <c r="AJ1998" i="13"/>
  <c r="AJ1999" i="13"/>
  <c r="AJ2000" i="13"/>
  <c r="AJ2001" i="13"/>
  <c r="AJ2002" i="13"/>
  <c r="AJ2003" i="13"/>
  <c r="AJ2004" i="13"/>
  <c r="AJ2005" i="13"/>
  <c r="AJ2006" i="13"/>
  <c r="AJ2007" i="13"/>
  <c r="AJ2008" i="13"/>
  <c r="AJ2009" i="13"/>
  <c r="AJ2010" i="13"/>
  <c r="AJ2011" i="13"/>
  <c r="AJ2012" i="13"/>
  <c r="AJ2013" i="13"/>
  <c r="AJ2014" i="13"/>
  <c r="AJ2015" i="13"/>
  <c r="AJ2016" i="13"/>
  <c r="AJ2017" i="13"/>
  <c r="AJ2018" i="13"/>
  <c r="AJ2019" i="13"/>
  <c r="AJ2020" i="13"/>
  <c r="AJ2021" i="13"/>
  <c r="AJ2022" i="13"/>
  <c r="AJ2023" i="13"/>
  <c r="AJ2024" i="13"/>
  <c r="AJ2025" i="13"/>
  <c r="AJ2026" i="13"/>
  <c r="AJ2027" i="13"/>
  <c r="AJ2028" i="13"/>
  <c r="AJ2029" i="13"/>
  <c r="AJ2030" i="13"/>
  <c r="AJ2031" i="13"/>
  <c r="AJ2032" i="13"/>
  <c r="AJ2033" i="13"/>
  <c r="AJ2034" i="13"/>
  <c r="AJ2035" i="13"/>
  <c r="AJ2036" i="13"/>
  <c r="AJ2037" i="13"/>
  <c r="AJ2038" i="13"/>
  <c r="AJ2039" i="13"/>
  <c r="AJ2040" i="13"/>
  <c r="AJ2041" i="13"/>
  <c r="AJ2042" i="13"/>
  <c r="AJ2043" i="13"/>
  <c r="AJ2044" i="13"/>
  <c r="AJ2045" i="13"/>
  <c r="AJ2046" i="13"/>
  <c r="AJ2047" i="13"/>
  <c r="AJ2048" i="13"/>
  <c r="AJ2049" i="13"/>
  <c r="AJ2050" i="13"/>
  <c r="AJ2051" i="13"/>
  <c r="AJ2052" i="13"/>
  <c r="AJ2053" i="13"/>
  <c r="AJ2054" i="13"/>
  <c r="AJ2055" i="13"/>
  <c r="AJ2056" i="13"/>
  <c r="AJ2057" i="13"/>
  <c r="AJ2058" i="13"/>
  <c r="AJ2059" i="13"/>
  <c r="AJ2060" i="13"/>
  <c r="AJ2061" i="13"/>
  <c r="AJ2062" i="13"/>
  <c r="AJ2063" i="13"/>
  <c r="AJ2064" i="13"/>
  <c r="AJ2065" i="13"/>
  <c r="AJ2066" i="13"/>
  <c r="AJ2067" i="13"/>
  <c r="AJ2068" i="13"/>
  <c r="AJ2069" i="13"/>
  <c r="AJ2070" i="13"/>
  <c r="AJ2071" i="13"/>
  <c r="AJ2072" i="13"/>
  <c r="AJ2073" i="13"/>
  <c r="AJ2074" i="13"/>
  <c r="AJ2075" i="13"/>
  <c r="AJ2076" i="13"/>
  <c r="AJ2077" i="13"/>
  <c r="AJ2078" i="13"/>
  <c r="AJ2079" i="13"/>
  <c r="AJ2080" i="13"/>
  <c r="AJ2081" i="13"/>
  <c r="AJ2082" i="13"/>
  <c r="AJ2083" i="13"/>
  <c r="AJ2084" i="13"/>
  <c r="AJ2085" i="13"/>
  <c r="AJ2086" i="13"/>
  <c r="AJ2087" i="13"/>
  <c r="AJ2088" i="13"/>
  <c r="AJ2089" i="13"/>
  <c r="AJ2090" i="13"/>
  <c r="AJ2091" i="13"/>
  <c r="AJ2092" i="13"/>
  <c r="AJ2093" i="13"/>
  <c r="AJ2094" i="13"/>
  <c r="AJ2095" i="13"/>
  <c r="AJ2096" i="13"/>
  <c r="AJ2097" i="13"/>
  <c r="AJ2098" i="13"/>
  <c r="AJ2099" i="13"/>
  <c r="AJ2100" i="13"/>
  <c r="AJ2101" i="13"/>
  <c r="AJ2102" i="13"/>
  <c r="AJ2103" i="13"/>
  <c r="AJ2104" i="13"/>
  <c r="AJ2105" i="13"/>
  <c r="AJ2106" i="13"/>
  <c r="AJ2107" i="13"/>
  <c r="AJ2108" i="13"/>
  <c r="AJ2109" i="13"/>
  <c r="AJ2110" i="13"/>
  <c r="AJ2111" i="13"/>
  <c r="AJ2112" i="13"/>
  <c r="AJ2113" i="13"/>
  <c r="AJ2114" i="13"/>
  <c r="AJ2115" i="13"/>
  <c r="AJ2116" i="13"/>
  <c r="AJ2117" i="13"/>
  <c r="AJ2118" i="13"/>
  <c r="AJ2119" i="13"/>
  <c r="AJ2120" i="13"/>
  <c r="AJ2121" i="13"/>
  <c r="AJ2122" i="13"/>
  <c r="AJ2123" i="13"/>
  <c r="AJ2124" i="13"/>
  <c r="AJ2125" i="13"/>
  <c r="AJ2126" i="13"/>
  <c r="AJ2127" i="13"/>
  <c r="AJ2128" i="13"/>
  <c r="AJ2129" i="13"/>
  <c r="AJ2130" i="13"/>
  <c r="AJ2131" i="13"/>
  <c r="AJ2132" i="13"/>
  <c r="AJ2133" i="13"/>
  <c r="AJ2134" i="13"/>
  <c r="AJ2135" i="13"/>
  <c r="AJ2136" i="13"/>
  <c r="AJ2137" i="13"/>
  <c r="AJ2138" i="13"/>
  <c r="AJ2139" i="13"/>
  <c r="AJ2140" i="13"/>
  <c r="AJ2141" i="13"/>
  <c r="AJ2142" i="13"/>
  <c r="AJ2143" i="13"/>
  <c r="AJ2144" i="13"/>
  <c r="AJ2145" i="13"/>
  <c r="AJ2146" i="13"/>
  <c r="AJ2147" i="13"/>
  <c r="AJ2148" i="13"/>
  <c r="AJ2149" i="13"/>
  <c r="AJ2150" i="13"/>
  <c r="AJ2151" i="13"/>
  <c r="AJ2152" i="13"/>
  <c r="AJ2153" i="13"/>
  <c r="AJ2154" i="13"/>
  <c r="AJ2155" i="13"/>
  <c r="AJ2156" i="13"/>
  <c r="AJ2157" i="13"/>
  <c r="AJ2158" i="13"/>
  <c r="AJ2159" i="13"/>
  <c r="AJ2160" i="13"/>
  <c r="AJ2161" i="13"/>
  <c r="AJ2162" i="13"/>
  <c r="AJ2163" i="13"/>
  <c r="AJ2164" i="13"/>
  <c r="AJ2165" i="13"/>
  <c r="AJ2166" i="13"/>
  <c r="AJ2167" i="13"/>
  <c r="AJ2168" i="13"/>
  <c r="AJ2169" i="13"/>
  <c r="AJ2170" i="13"/>
  <c r="AJ2171" i="13"/>
  <c r="AJ2172" i="13"/>
  <c r="AJ2173" i="13"/>
  <c r="AJ2174" i="13"/>
  <c r="AJ2175" i="13"/>
  <c r="AJ2176" i="13"/>
  <c r="AJ2177" i="13"/>
  <c r="AJ2178" i="13"/>
  <c r="AJ2179" i="13"/>
  <c r="AJ2180" i="13"/>
  <c r="AJ2181" i="13"/>
  <c r="AJ2182" i="13"/>
  <c r="AJ2183" i="13"/>
  <c r="AJ2184" i="13"/>
  <c r="AJ2185" i="13"/>
  <c r="AJ2186" i="13"/>
  <c r="AJ2187" i="13"/>
  <c r="AJ2188" i="13"/>
  <c r="AJ2189" i="13"/>
  <c r="AJ2190" i="13"/>
  <c r="AJ2191" i="13"/>
  <c r="AJ2192" i="13"/>
  <c r="AJ2193" i="13"/>
  <c r="AJ2194" i="13"/>
  <c r="AJ2195" i="13"/>
  <c r="AJ2196" i="13"/>
  <c r="AJ2197" i="13"/>
  <c r="AJ2198" i="13"/>
  <c r="AJ2199" i="13"/>
  <c r="AJ2200" i="13"/>
  <c r="AJ2201" i="13"/>
  <c r="AJ2202" i="13"/>
  <c r="AJ2203" i="13"/>
  <c r="AJ2204" i="13"/>
  <c r="AJ2205" i="13"/>
  <c r="AJ2206" i="13"/>
  <c r="AJ2207" i="13"/>
  <c r="AJ2208" i="13"/>
  <c r="AJ2209" i="13"/>
  <c r="AJ2210" i="13"/>
  <c r="AJ2211" i="13"/>
  <c r="AJ2212" i="13"/>
  <c r="AJ2213" i="13"/>
  <c r="AJ2214" i="13"/>
  <c r="AJ2215" i="13"/>
  <c r="AJ2216" i="13"/>
  <c r="AJ2217" i="13"/>
  <c r="AJ2218" i="13"/>
  <c r="AJ2219" i="13"/>
  <c r="AJ2220" i="13"/>
  <c r="AJ2221" i="13"/>
  <c r="AJ2222" i="13"/>
  <c r="AJ2223" i="13"/>
  <c r="AJ2224" i="13"/>
  <c r="AJ2225" i="13"/>
  <c r="AJ2226" i="13"/>
  <c r="AJ2227" i="13"/>
  <c r="AJ2228" i="13"/>
  <c r="AJ2229" i="13"/>
  <c r="AJ2230" i="13"/>
  <c r="AJ2231" i="13"/>
  <c r="AJ2232" i="13"/>
  <c r="AJ2233" i="13"/>
  <c r="AJ2234" i="13"/>
  <c r="AJ2235" i="13"/>
  <c r="AJ2236" i="13"/>
  <c r="AJ2237" i="13"/>
  <c r="AJ2238" i="13"/>
  <c r="AJ2239" i="13"/>
  <c r="AJ2240" i="13"/>
  <c r="AJ2241" i="13"/>
  <c r="AJ2242" i="13"/>
  <c r="AJ2243" i="13"/>
  <c r="AJ2244" i="13"/>
  <c r="AJ2245" i="13"/>
  <c r="AJ2246" i="13"/>
  <c r="AJ2247" i="13"/>
  <c r="AJ2248" i="13"/>
  <c r="AJ2249" i="13"/>
  <c r="AJ2250" i="13"/>
  <c r="AJ2251" i="13"/>
  <c r="AJ2252" i="13"/>
  <c r="AJ2253" i="13"/>
  <c r="AJ2254" i="13"/>
  <c r="AJ2255" i="13"/>
  <c r="AJ2256" i="13"/>
  <c r="AJ2257" i="13"/>
  <c r="AJ2258" i="13"/>
  <c r="AJ2259" i="13"/>
  <c r="AJ2260" i="13"/>
  <c r="AJ2261" i="13"/>
  <c r="AJ2262" i="13"/>
  <c r="AJ2263" i="13"/>
  <c r="AJ2264" i="13"/>
  <c r="AJ2265" i="13"/>
  <c r="AJ2266" i="13"/>
  <c r="AJ2267" i="13"/>
  <c r="AJ2268" i="13"/>
  <c r="AJ2269" i="13"/>
  <c r="AJ2270" i="13"/>
  <c r="AJ2271" i="13"/>
  <c r="AJ2272" i="13"/>
  <c r="AJ2273" i="13"/>
  <c r="AJ2274" i="13"/>
  <c r="AJ2275" i="13"/>
  <c r="AJ2276" i="13"/>
  <c r="AJ2277" i="13"/>
  <c r="AJ2278" i="13"/>
  <c r="AJ2279" i="13"/>
  <c r="AJ2280" i="13"/>
  <c r="AJ2281" i="13"/>
  <c r="AJ2282" i="13"/>
  <c r="AJ2283" i="13"/>
  <c r="AJ2284" i="13"/>
  <c r="AJ2285" i="13"/>
  <c r="AJ2286" i="13"/>
  <c r="AJ2287" i="13"/>
  <c r="AJ2288" i="13"/>
  <c r="AJ2289" i="13"/>
  <c r="AJ2290" i="13"/>
  <c r="AJ2291" i="13"/>
  <c r="AJ2292" i="13"/>
  <c r="AJ2293" i="13"/>
  <c r="AJ2294" i="13"/>
  <c r="AJ2295" i="13"/>
  <c r="AJ2296" i="13"/>
  <c r="AJ2297" i="13"/>
  <c r="AJ2298" i="13"/>
  <c r="AJ2299" i="13"/>
  <c r="AJ2300" i="13"/>
  <c r="AJ2301" i="13"/>
  <c r="AJ2302" i="13"/>
  <c r="AJ2303" i="13"/>
  <c r="AJ2304" i="13"/>
  <c r="AJ2305" i="13"/>
  <c r="AJ2306" i="13"/>
  <c r="AJ2307" i="13"/>
  <c r="AJ2308" i="13"/>
  <c r="AJ2309" i="13"/>
  <c r="AJ2310" i="13"/>
  <c r="AJ2311" i="13"/>
  <c r="AJ2312" i="13"/>
  <c r="AJ2313" i="13"/>
  <c r="AJ2314" i="13"/>
  <c r="AJ2315" i="13"/>
  <c r="AJ2316" i="13"/>
  <c r="AJ2317" i="13"/>
  <c r="AJ2318" i="13"/>
  <c r="AJ2319" i="13"/>
  <c r="AJ2320" i="13"/>
  <c r="AJ2321" i="13"/>
  <c r="AJ2322" i="13"/>
  <c r="AJ2323" i="13"/>
  <c r="AJ2324" i="13"/>
  <c r="AJ2325" i="13"/>
  <c r="AJ2326" i="13"/>
  <c r="AJ2327" i="13"/>
  <c r="AJ2328" i="13"/>
  <c r="AJ2329" i="13"/>
  <c r="AJ2330" i="13"/>
  <c r="AJ2331" i="13"/>
  <c r="AJ2332" i="13"/>
  <c r="AJ2333" i="13"/>
  <c r="AJ2334" i="13"/>
  <c r="AJ2335" i="13"/>
  <c r="AJ2336" i="13"/>
  <c r="AJ2337" i="13"/>
  <c r="AJ2338" i="13"/>
  <c r="AJ2339" i="13"/>
  <c r="AJ2340" i="13"/>
  <c r="AJ2341" i="13"/>
  <c r="AJ2342" i="13"/>
  <c r="AJ2343" i="13"/>
  <c r="AJ2344" i="13"/>
  <c r="AJ2345" i="13"/>
  <c r="AJ2346" i="13"/>
  <c r="AJ2347" i="13"/>
  <c r="AJ2348" i="13"/>
  <c r="AJ2349" i="13"/>
  <c r="AJ2350" i="13"/>
  <c r="AJ2351" i="13"/>
  <c r="AJ2352" i="13"/>
  <c r="AJ2353" i="13"/>
  <c r="AJ2354" i="13"/>
  <c r="AJ2355" i="13"/>
  <c r="AJ2356" i="13"/>
  <c r="AJ2357" i="13"/>
  <c r="AJ2358" i="13"/>
  <c r="AJ2359" i="13"/>
  <c r="AJ2360" i="13"/>
  <c r="AJ2361" i="13"/>
  <c r="AJ2362" i="13"/>
  <c r="AJ2363" i="13"/>
  <c r="AJ2364" i="13"/>
  <c r="AJ2365" i="13"/>
  <c r="AJ2366" i="13"/>
  <c r="AJ2367" i="13"/>
  <c r="AJ2368" i="13"/>
  <c r="AJ2369" i="13"/>
  <c r="AJ2370" i="13"/>
  <c r="AJ2371" i="13"/>
  <c r="AJ2372" i="13"/>
  <c r="AJ2373" i="13"/>
  <c r="AJ2374" i="13"/>
  <c r="AJ2375" i="13"/>
  <c r="AJ2376" i="13"/>
  <c r="AJ2377" i="13"/>
  <c r="AJ2378" i="13"/>
  <c r="AJ2379" i="13"/>
  <c r="AJ2380" i="13"/>
  <c r="AJ2381" i="13"/>
  <c r="AJ2382" i="13"/>
  <c r="AJ2383" i="13"/>
  <c r="AJ2384" i="13"/>
  <c r="AJ2385" i="13"/>
  <c r="AJ2386" i="13"/>
  <c r="AJ2387" i="13"/>
  <c r="AJ2388" i="13"/>
  <c r="AJ2389" i="13"/>
  <c r="AJ2390" i="13"/>
  <c r="AJ2391" i="13"/>
  <c r="AJ2392" i="13"/>
  <c r="AJ2393" i="13"/>
  <c r="AJ2394" i="13"/>
  <c r="AJ2395" i="13"/>
  <c r="AJ2396" i="13"/>
  <c r="AJ2397" i="13"/>
  <c r="AJ2398" i="13"/>
  <c r="AJ2399" i="13"/>
  <c r="AJ2400" i="13"/>
  <c r="AJ2401" i="13"/>
  <c r="AJ2402" i="13"/>
  <c r="AJ2403" i="13"/>
  <c r="AJ2404" i="13"/>
  <c r="AJ2405" i="13"/>
  <c r="AJ2406" i="13"/>
  <c r="AJ2407" i="13"/>
  <c r="AJ2408" i="13"/>
  <c r="AJ2409" i="13"/>
  <c r="AJ2410" i="13"/>
  <c r="AJ2411" i="13"/>
  <c r="AJ2412" i="13"/>
  <c r="AJ2413" i="13"/>
  <c r="AJ2414" i="13"/>
  <c r="AJ2415" i="13"/>
  <c r="AJ2416" i="13"/>
  <c r="AJ2417" i="13"/>
  <c r="AJ2418" i="13"/>
  <c r="AJ2419" i="13"/>
  <c r="AJ2420" i="13"/>
  <c r="AJ2421" i="13"/>
  <c r="AJ2422" i="13"/>
  <c r="AJ2423" i="13"/>
  <c r="AJ2424" i="13"/>
  <c r="AJ2425" i="13"/>
  <c r="AJ2426" i="13"/>
  <c r="AJ2427" i="13"/>
  <c r="AJ2428" i="13"/>
  <c r="AJ2429" i="13"/>
  <c r="AJ2430" i="13"/>
  <c r="AJ2431" i="13"/>
  <c r="AJ2432" i="13"/>
  <c r="AJ2433" i="13"/>
  <c r="AJ2434" i="13"/>
  <c r="AJ2435" i="13"/>
  <c r="AJ2436" i="13"/>
  <c r="AJ2437" i="13"/>
  <c r="AJ2438" i="13"/>
  <c r="AJ2439" i="13"/>
  <c r="AJ2440" i="13"/>
  <c r="AJ2441" i="13"/>
  <c r="AJ2442" i="13"/>
  <c r="AJ2443" i="13"/>
  <c r="AJ2444" i="13"/>
  <c r="AJ2445" i="13"/>
  <c r="AJ2446" i="13"/>
  <c r="AJ2447" i="13"/>
  <c r="AJ2448" i="13"/>
  <c r="AJ2449" i="13"/>
  <c r="AJ2450" i="13"/>
  <c r="AJ2451" i="13"/>
  <c r="AJ2452" i="13"/>
  <c r="AJ2453" i="13"/>
  <c r="AJ2454" i="13"/>
  <c r="AJ2455" i="13"/>
  <c r="AJ2456" i="13"/>
  <c r="AJ2457" i="13"/>
  <c r="AJ2458" i="13"/>
  <c r="AJ2459" i="13"/>
  <c r="AJ2460" i="13"/>
  <c r="AJ2461" i="13"/>
  <c r="AJ2462" i="13"/>
  <c r="AJ2463" i="13"/>
  <c r="AJ2464" i="13"/>
  <c r="AJ2465" i="13"/>
  <c r="AJ2466" i="13"/>
  <c r="AJ2467" i="13"/>
  <c r="AJ2468" i="13"/>
  <c r="AJ2469" i="13"/>
  <c r="AJ2470" i="13"/>
  <c r="AJ2471" i="13"/>
  <c r="AJ2472" i="13"/>
  <c r="AJ2473" i="13"/>
  <c r="AJ2474" i="13"/>
  <c r="AJ2475" i="13"/>
  <c r="AJ2476" i="13"/>
  <c r="AJ2477" i="13"/>
  <c r="AJ2478" i="13"/>
  <c r="AJ2479" i="13"/>
  <c r="AJ2480" i="13"/>
  <c r="AJ2481" i="13"/>
  <c r="AJ2482" i="13"/>
  <c r="AJ2483" i="13"/>
  <c r="AJ2484" i="13"/>
  <c r="AJ2485" i="13"/>
  <c r="AJ2486" i="13"/>
  <c r="AJ2487" i="13"/>
  <c r="AJ2488" i="13"/>
  <c r="AJ2489" i="13"/>
  <c r="AJ2490" i="13"/>
  <c r="AJ2491" i="13"/>
  <c r="AJ2492" i="13"/>
  <c r="AJ2493" i="13"/>
  <c r="AJ2494" i="13"/>
  <c r="AJ2495" i="13"/>
  <c r="AJ2496" i="13"/>
  <c r="AJ2497" i="13"/>
  <c r="AJ2498" i="13"/>
  <c r="AJ2499" i="13"/>
  <c r="AJ2500" i="13"/>
  <c r="AJ2501" i="13"/>
  <c r="AJ2502" i="13"/>
  <c r="AJ2503" i="13"/>
  <c r="AJ2504" i="13"/>
  <c r="AJ2505" i="13"/>
  <c r="AJ2506" i="13"/>
  <c r="AJ2507" i="13"/>
  <c r="AJ2508" i="13"/>
  <c r="AJ2509" i="13"/>
  <c r="AJ2510" i="13"/>
  <c r="AJ2511" i="13"/>
  <c r="AJ2512" i="13"/>
  <c r="AJ2513" i="13"/>
  <c r="AJ2514" i="13"/>
  <c r="AJ2515" i="13"/>
  <c r="AJ2516" i="13"/>
  <c r="AJ2517" i="13"/>
  <c r="AJ2518" i="13"/>
  <c r="AJ2519" i="13"/>
  <c r="AJ2520" i="13"/>
  <c r="AJ2521" i="13"/>
  <c r="AJ2522" i="13"/>
  <c r="AJ2523" i="13"/>
  <c r="AJ2524" i="13"/>
  <c r="AJ2525" i="13"/>
  <c r="AJ2526" i="13"/>
  <c r="AJ2527" i="13"/>
  <c r="AJ2528" i="13"/>
  <c r="AJ2529" i="13"/>
  <c r="AJ2530" i="13"/>
  <c r="AJ2531" i="13"/>
  <c r="AJ2532" i="13"/>
  <c r="AJ2533" i="13"/>
  <c r="AJ2534" i="13"/>
  <c r="AJ2535" i="13"/>
  <c r="AJ2536" i="13"/>
  <c r="AJ2537" i="13"/>
  <c r="AJ2538" i="13"/>
  <c r="AJ2539" i="13"/>
  <c r="AJ2540" i="13"/>
  <c r="AJ2541" i="13"/>
  <c r="AJ2542" i="13"/>
  <c r="AJ2543" i="13"/>
  <c r="AJ2544" i="13"/>
  <c r="AJ2545" i="13"/>
  <c r="AJ2546" i="13"/>
  <c r="AJ2547" i="13"/>
  <c r="AJ2548" i="13"/>
  <c r="AJ2549" i="13"/>
  <c r="AJ2550" i="13"/>
  <c r="AJ2551" i="13"/>
  <c r="AJ2552" i="13"/>
  <c r="AJ2553" i="13"/>
  <c r="AJ2554" i="13"/>
  <c r="AJ2555" i="13"/>
  <c r="AJ2556" i="13"/>
  <c r="AJ2557" i="13"/>
  <c r="AJ2558" i="13"/>
  <c r="AJ2559" i="13"/>
  <c r="AJ2560" i="13"/>
  <c r="AJ2561" i="13"/>
  <c r="AJ2562" i="13"/>
  <c r="AJ2563" i="13"/>
  <c r="AJ2564" i="13"/>
  <c r="AJ2565" i="13"/>
  <c r="AJ2566" i="13"/>
  <c r="AJ2567" i="13"/>
  <c r="AJ2568" i="13"/>
  <c r="AJ2569" i="13"/>
  <c r="AJ2570" i="13"/>
  <c r="AJ2571" i="13"/>
  <c r="AJ2572" i="13"/>
  <c r="AJ2573" i="13"/>
  <c r="AJ2574" i="13"/>
  <c r="AJ2575" i="13"/>
  <c r="AJ2576" i="13"/>
  <c r="AJ2577" i="13"/>
  <c r="AJ2578" i="13"/>
  <c r="AJ2579" i="13"/>
  <c r="AJ2580" i="13"/>
  <c r="AJ2581" i="13"/>
  <c r="AJ2582" i="13"/>
  <c r="AJ2583" i="13"/>
  <c r="AJ2584" i="13"/>
  <c r="AJ2585" i="13"/>
  <c r="AJ2586" i="13"/>
  <c r="AJ2587" i="13"/>
  <c r="AJ2588" i="13"/>
  <c r="AJ2589" i="13"/>
  <c r="AJ2590" i="13"/>
  <c r="AJ2591" i="13"/>
  <c r="AJ2592" i="13"/>
  <c r="AJ2593" i="13"/>
  <c r="AJ2594" i="13"/>
  <c r="AJ2595" i="13"/>
  <c r="AJ2596" i="13"/>
  <c r="AJ2597" i="13"/>
  <c r="AJ2598" i="13"/>
  <c r="AJ2599" i="13"/>
  <c r="AJ2600" i="13"/>
  <c r="AJ2601" i="13"/>
  <c r="AJ2602" i="13"/>
  <c r="AJ2603" i="13"/>
  <c r="AJ2604" i="13"/>
  <c r="AJ2605" i="13"/>
  <c r="AJ2606" i="13"/>
  <c r="AJ2607" i="13"/>
  <c r="AJ2608" i="13"/>
  <c r="AJ2609" i="13"/>
  <c r="AJ2610" i="13"/>
  <c r="AJ2611" i="13"/>
  <c r="AJ2612" i="13"/>
  <c r="AJ2613" i="13"/>
  <c r="AJ2614" i="13"/>
  <c r="AJ2615" i="13"/>
  <c r="AJ2616" i="13"/>
  <c r="AJ2617" i="13"/>
  <c r="AJ2618" i="13"/>
  <c r="AJ2619" i="13"/>
  <c r="AJ2620" i="13"/>
  <c r="AJ2621" i="13"/>
  <c r="AJ2622" i="13"/>
  <c r="AJ2623" i="13"/>
  <c r="AJ2624" i="13"/>
  <c r="AJ2625" i="13"/>
  <c r="AJ2626" i="13"/>
  <c r="AJ2627" i="13"/>
  <c r="AJ2628" i="13"/>
  <c r="AJ2629" i="13"/>
  <c r="AJ2630" i="13"/>
  <c r="AJ2631" i="13"/>
  <c r="AJ2632" i="13"/>
  <c r="AJ2633" i="13"/>
  <c r="AJ2634" i="13"/>
  <c r="AJ2635" i="13"/>
  <c r="AJ2636" i="13"/>
  <c r="AJ2637" i="13"/>
  <c r="AJ2638" i="13"/>
  <c r="AJ2639" i="13"/>
  <c r="AJ2640" i="13"/>
  <c r="AJ2641" i="13"/>
  <c r="AJ2642" i="13"/>
  <c r="AJ2643" i="13"/>
  <c r="AJ2644" i="13"/>
  <c r="AJ2645" i="13"/>
  <c r="AJ2646" i="13"/>
  <c r="AJ2647" i="13"/>
  <c r="AJ2648" i="13"/>
  <c r="AJ2649" i="13"/>
  <c r="AJ2650" i="13"/>
  <c r="AJ2651" i="13"/>
  <c r="AJ2652" i="13"/>
  <c r="AJ2653" i="13"/>
  <c r="AJ2654" i="13"/>
  <c r="AJ2655" i="13"/>
  <c r="AJ2656" i="13"/>
  <c r="AJ2657" i="13"/>
  <c r="AJ2658" i="13"/>
  <c r="AJ2659" i="13"/>
  <c r="AJ2660" i="13"/>
  <c r="AJ2661" i="13"/>
  <c r="AJ2662" i="13"/>
  <c r="AJ2663" i="13"/>
  <c r="AJ2664" i="13"/>
  <c r="AJ2665" i="13"/>
  <c r="AJ2666" i="13"/>
  <c r="AJ2667" i="13"/>
  <c r="AJ2668" i="13"/>
  <c r="AJ2669" i="13"/>
  <c r="AJ2670" i="13"/>
  <c r="AJ2671" i="13"/>
  <c r="AJ2672" i="13"/>
  <c r="AJ2673" i="13"/>
  <c r="AJ2674" i="13"/>
  <c r="AJ2675" i="13"/>
  <c r="AJ2676" i="13"/>
  <c r="AJ2677" i="13"/>
  <c r="AJ2678" i="13"/>
  <c r="AJ2679" i="13"/>
  <c r="AJ2680" i="13"/>
  <c r="AJ2681" i="13"/>
  <c r="AJ2682" i="13"/>
  <c r="AJ2683" i="13"/>
  <c r="AJ2684" i="13"/>
  <c r="AJ2685" i="13"/>
  <c r="AJ2686" i="13"/>
  <c r="AJ2687" i="13"/>
  <c r="AJ2688" i="13"/>
  <c r="AJ2689" i="13"/>
  <c r="AJ2690" i="13"/>
  <c r="AJ2691" i="13"/>
  <c r="AJ2692" i="13"/>
  <c r="AJ2693" i="13"/>
  <c r="AJ2694" i="13"/>
  <c r="AJ2695" i="13"/>
  <c r="AJ2696" i="13"/>
  <c r="AJ2697" i="13"/>
  <c r="AJ2698" i="13"/>
  <c r="AJ2699" i="13"/>
  <c r="AJ2700" i="13"/>
  <c r="AJ2701" i="13"/>
  <c r="AJ2702" i="13"/>
  <c r="AJ2703" i="13"/>
  <c r="AJ2704" i="13"/>
  <c r="AJ2705" i="13"/>
  <c r="AJ2706" i="13"/>
  <c r="AJ2707" i="13"/>
  <c r="AJ2708" i="13"/>
  <c r="AJ2709" i="13"/>
  <c r="AJ2710" i="13"/>
  <c r="AJ2711" i="13"/>
  <c r="AJ2712" i="13"/>
  <c r="AJ2713" i="13"/>
  <c r="AJ2714" i="13"/>
  <c r="AJ2715" i="13"/>
  <c r="AJ2716" i="13"/>
  <c r="AJ2717" i="13"/>
  <c r="AJ2718" i="13"/>
  <c r="AJ2719" i="13"/>
  <c r="AJ2720" i="13"/>
  <c r="AJ2721" i="13"/>
  <c r="AJ2722" i="13"/>
  <c r="AJ2723" i="13"/>
  <c r="AJ2724" i="13"/>
  <c r="AJ2725" i="13"/>
  <c r="AJ2726" i="13"/>
  <c r="AJ2727" i="13"/>
  <c r="AJ2728" i="13"/>
  <c r="AJ2729" i="13"/>
  <c r="AJ2730" i="13"/>
  <c r="AJ2731" i="13"/>
  <c r="AJ2732" i="13"/>
  <c r="AJ2733" i="13"/>
  <c r="AJ2734" i="13"/>
  <c r="AJ2735" i="13"/>
  <c r="AJ2736" i="13"/>
  <c r="AJ2737" i="13"/>
  <c r="AJ2738" i="13"/>
  <c r="AJ2739" i="13"/>
  <c r="AJ2740" i="13"/>
  <c r="AJ2741" i="13"/>
  <c r="AJ2742" i="13"/>
  <c r="AJ2743" i="13"/>
  <c r="AJ2744" i="13"/>
  <c r="AJ2745" i="13"/>
  <c r="AJ2746" i="13"/>
  <c r="AJ2747" i="13"/>
  <c r="AJ2748" i="13"/>
  <c r="AJ2749" i="13"/>
  <c r="AJ2750" i="13"/>
  <c r="AJ2751" i="13"/>
  <c r="AJ2752" i="13"/>
  <c r="AJ2753" i="13"/>
  <c r="AJ2754" i="13"/>
  <c r="AJ2755" i="13"/>
  <c r="AJ2756" i="13"/>
  <c r="AJ2757" i="13"/>
  <c r="AJ2758" i="13"/>
  <c r="AJ2759" i="13"/>
  <c r="AJ2760" i="13"/>
  <c r="AJ2761" i="13"/>
  <c r="AJ2762" i="13"/>
  <c r="AJ2763" i="13"/>
  <c r="AJ2764" i="13"/>
  <c r="AJ2765" i="13"/>
  <c r="AJ2766" i="13"/>
  <c r="AJ2767" i="13"/>
  <c r="AJ2768" i="13"/>
  <c r="AJ2769" i="13"/>
  <c r="AJ2770" i="13"/>
  <c r="AJ2771" i="13"/>
  <c r="AJ2772" i="13"/>
  <c r="AJ2773" i="13"/>
  <c r="AJ2774" i="13"/>
  <c r="AJ2775" i="13"/>
  <c r="AJ2776" i="13"/>
  <c r="AJ2777" i="13"/>
  <c r="AJ2778" i="13"/>
  <c r="AJ2779" i="13"/>
  <c r="AJ2780" i="13"/>
  <c r="AJ2781" i="13"/>
  <c r="AJ2782" i="13"/>
  <c r="AJ2783" i="13"/>
  <c r="AJ2784" i="13"/>
  <c r="AJ2785" i="13"/>
  <c r="AJ2786" i="13"/>
  <c r="AJ2787" i="13"/>
  <c r="AJ2788" i="13"/>
  <c r="AJ2789" i="13"/>
  <c r="AJ2790" i="13"/>
  <c r="AJ2791" i="13"/>
  <c r="AJ2792" i="13"/>
  <c r="AJ2793" i="13"/>
  <c r="AJ2794" i="13"/>
  <c r="AJ2795" i="13"/>
  <c r="AJ2796" i="13"/>
  <c r="AJ2797" i="13"/>
  <c r="AJ2798" i="13"/>
  <c r="AJ2799" i="13"/>
  <c r="AJ2800" i="13"/>
  <c r="AJ2801" i="13"/>
  <c r="AJ2802" i="13"/>
  <c r="AJ2803" i="13"/>
  <c r="AJ2804" i="13"/>
  <c r="AJ2805" i="13"/>
  <c r="AJ2806" i="13"/>
  <c r="AJ2807" i="13"/>
  <c r="AJ2808" i="13"/>
  <c r="AJ2809" i="13"/>
  <c r="AJ2810" i="13"/>
  <c r="AJ2811" i="13"/>
  <c r="AJ2812" i="13"/>
  <c r="AJ2813" i="13"/>
  <c r="AJ2814" i="13"/>
  <c r="AJ2815" i="13"/>
  <c r="AJ2816" i="13"/>
  <c r="AJ2817" i="13"/>
  <c r="AJ2818" i="13"/>
  <c r="AJ2819" i="13"/>
  <c r="AJ2820" i="13"/>
  <c r="AJ2821" i="13"/>
  <c r="AJ2822" i="13"/>
  <c r="AJ2823" i="13"/>
  <c r="AJ2824" i="13"/>
  <c r="AJ2825" i="13"/>
  <c r="AJ2826" i="13"/>
  <c r="AJ2827" i="13"/>
  <c r="AJ2828" i="13"/>
  <c r="AJ2829" i="13"/>
  <c r="AJ2830" i="13"/>
  <c r="AJ2831" i="13"/>
  <c r="AJ2832" i="13"/>
  <c r="AJ2833" i="13"/>
  <c r="AJ2834" i="13"/>
  <c r="AJ2835" i="13"/>
  <c r="AJ2836" i="13"/>
  <c r="AJ2837" i="13"/>
  <c r="AJ2838" i="13"/>
  <c r="AJ2839" i="13"/>
  <c r="AJ2840" i="13"/>
  <c r="AJ2841" i="13"/>
  <c r="AJ2842" i="13"/>
  <c r="AJ2843" i="13"/>
  <c r="AJ2844" i="13"/>
  <c r="AJ2845" i="13"/>
  <c r="AJ2846" i="13"/>
  <c r="AJ2847" i="13"/>
  <c r="AJ2848" i="13"/>
  <c r="AJ2849" i="13"/>
  <c r="AJ2850" i="13"/>
  <c r="AJ2851" i="13"/>
  <c r="AJ2852" i="13"/>
  <c r="AJ2853" i="13"/>
  <c r="AJ2854" i="13"/>
  <c r="AJ2855" i="13"/>
  <c r="AJ2856" i="13"/>
  <c r="AJ2857" i="13"/>
  <c r="AJ2858" i="13"/>
  <c r="AJ2859" i="13"/>
  <c r="AJ2860" i="13"/>
  <c r="AJ2861" i="13"/>
  <c r="AJ2862" i="13"/>
  <c r="AJ2863" i="13"/>
  <c r="AJ2864" i="13"/>
  <c r="AJ2865" i="13"/>
  <c r="AJ2866" i="13"/>
  <c r="AJ2867" i="13"/>
  <c r="AJ2868" i="13"/>
  <c r="AJ2869" i="13"/>
  <c r="AJ2870" i="13"/>
  <c r="AJ2871" i="13"/>
  <c r="AJ2872" i="13"/>
  <c r="AJ2873" i="13"/>
  <c r="AJ2874" i="13"/>
  <c r="AJ2875" i="13"/>
  <c r="AJ2876" i="13"/>
  <c r="AJ2877" i="13"/>
  <c r="AJ2878" i="13"/>
  <c r="AJ2879" i="13"/>
  <c r="AJ2880" i="13"/>
  <c r="AJ2881" i="13"/>
  <c r="AJ2882" i="13"/>
  <c r="AJ2883" i="13"/>
  <c r="AJ2884" i="13"/>
  <c r="AJ2885" i="13"/>
  <c r="AJ2886" i="13"/>
  <c r="AJ2887" i="13"/>
  <c r="AJ2888" i="13"/>
  <c r="AJ2889" i="13"/>
  <c r="AJ2890" i="13"/>
  <c r="AJ2891" i="13"/>
  <c r="AJ2892" i="13"/>
  <c r="AJ2893" i="13"/>
  <c r="AJ2894" i="13"/>
  <c r="AJ2895" i="13"/>
  <c r="AJ2896" i="13"/>
  <c r="AJ2897" i="13"/>
  <c r="AJ2898" i="13"/>
  <c r="AJ2899" i="13"/>
  <c r="AJ2900" i="13"/>
  <c r="AJ2901" i="13"/>
  <c r="AJ2902" i="13"/>
  <c r="AJ2903" i="13"/>
  <c r="AJ2904" i="13"/>
  <c r="AJ2905" i="13"/>
  <c r="AJ2906" i="13"/>
  <c r="AJ2907" i="13"/>
  <c r="AJ2908" i="13"/>
  <c r="AJ2909" i="13"/>
  <c r="AJ2910" i="13"/>
  <c r="AJ2911" i="13"/>
  <c r="AJ2912" i="13"/>
  <c r="AJ2913" i="13"/>
  <c r="AJ2914" i="13"/>
  <c r="AJ2915" i="13"/>
  <c r="AJ2916" i="13"/>
  <c r="AJ2917" i="13"/>
  <c r="AJ2918" i="13"/>
  <c r="AJ2919" i="13"/>
  <c r="AJ2920" i="13"/>
  <c r="AJ2921" i="13"/>
  <c r="AJ2922" i="13"/>
  <c r="AJ2923" i="13"/>
  <c r="AJ2924" i="13"/>
  <c r="AJ2925" i="13"/>
  <c r="AJ2926" i="13"/>
  <c r="AJ2927" i="13"/>
  <c r="AJ2928" i="13"/>
  <c r="AJ2929" i="13"/>
  <c r="AJ2930" i="13"/>
  <c r="AJ2931" i="13"/>
  <c r="AJ2932" i="13"/>
  <c r="AJ2933" i="13"/>
  <c r="AJ2934" i="13"/>
  <c r="AJ2935" i="13"/>
  <c r="AJ2936" i="13"/>
  <c r="AJ2937" i="13"/>
  <c r="AJ2938" i="13"/>
  <c r="AJ2939" i="13"/>
  <c r="AJ2940" i="13"/>
  <c r="AJ2941" i="13"/>
  <c r="AJ2942" i="13"/>
  <c r="AJ2943" i="13"/>
  <c r="AJ2944" i="13"/>
  <c r="AJ2945" i="13"/>
  <c r="AJ2946" i="13"/>
  <c r="AJ2947" i="13"/>
  <c r="AJ2948" i="13"/>
  <c r="AJ2949" i="13"/>
  <c r="AJ2950" i="13"/>
  <c r="AJ2951" i="13"/>
  <c r="AJ2952" i="13"/>
  <c r="AJ2953" i="13"/>
  <c r="AJ2954" i="13"/>
  <c r="AJ2955" i="13"/>
  <c r="AJ2956" i="13"/>
  <c r="AJ2957" i="13"/>
  <c r="AJ2958" i="13"/>
  <c r="AJ2959" i="13"/>
  <c r="AJ2960" i="13"/>
  <c r="AJ2961" i="13"/>
  <c r="AJ2962" i="13"/>
  <c r="AJ2963" i="13"/>
  <c r="AJ2964" i="13"/>
  <c r="AJ2965" i="13"/>
  <c r="AJ2966" i="13"/>
  <c r="AJ2967" i="13"/>
  <c r="AJ2968" i="13"/>
  <c r="AJ2969" i="13"/>
  <c r="AJ2970" i="13"/>
  <c r="AJ2971" i="13"/>
  <c r="AJ2972" i="13"/>
  <c r="AJ2973" i="13"/>
  <c r="AJ2974" i="13"/>
  <c r="AJ2975" i="13"/>
  <c r="AJ2976" i="13"/>
  <c r="AJ2977" i="13"/>
  <c r="AJ2978" i="13"/>
  <c r="AJ2979" i="13"/>
  <c r="AJ2980" i="13"/>
  <c r="AJ2981" i="13"/>
  <c r="AJ2982" i="13"/>
  <c r="AJ2983" i="13"/>
  <c r="AJ2984" i="13"/>
  <c r="AJ2985" i="13"/>
  <c r="AJ2986" i="13"/>
  <c r="AJ2987" i="13"/>
  <c r="AJ2988" i="13"/>
  <c r="AJ2989" i="13"/>
  <c r="AJ2990" i="13"/>
  <c r="AJ2991" i="13"/>
  <c r="AJ2992" i="13"/>
  <c r="AJ2993" i="13"/>
  <c r="AJ2994" i="13"/>
  <c r="AJ2995" i="13"/>
  <c r="AJ2996" i="13"/>
  <c r="AJ2997" i="13"/>
  <c r="AJ2998" i="13"/>
  <c r="AJ2999" i="13"/>
  <c r="AJ3000" i="13"/>
  <c r="AJ3001" i="13"/>
  <c r="AJ3002" i="13"/>
  <c r="AJ3003" i="13"/>
  <c r="AJ3004" i="13"/>
  <c r="AJ3005" i="13"/>
  <c r="AJ3006" i="13"/>
  <c r="AJ3007" i="13"/>
  <c r="AJ3008" i="13"/>
  <c r="AJ3009" i="13"/>
  <c r="AJ3010" i="13"/>
  <c r="AJ3011" i="13"/>
  <c r="AJ3012" i="13"/>
  <c r="AJ3013" i="13"/>
  <c r="AJ3014" i="13"/>
  <c r="AJ3015" i="13"/>
  <c r="AJ3016" i="13"/>
  <c r="AJ3017" i="13"/>
  <c r="AJ3018" i="13"/>
  <c r="AJ3019" i="13"/>
  <c r="AJ3020" i="13"/>
  <c r="AJ60" i="13"/>
  <c r="C2907" i="13"/>
  <c r="D2907" i="13"/>
  <c r="E2907" i="13"/>
  <c r="F2907" i="13"/>
  <c r="G2907" i="13"/>
  <c r="H2907" i="13"/>
  <c r="L2907" i="13"/>
  <c r="O2907" i="13" s="1"/>
  <c r="M2907" i="13"/>
  <c r="N2907" i="13"/>
  <c r="P2907" i="13"/>
  <c r="Q2907" i="13"/>
  <c r="R2907" i="13"/>
  <c r="S2907" i="13"/>
  <c r="T2907" i="13"/>
  <c r="U2907" i="13"/>
  <c r="V2907" i="13"/>
  <c r="W2907" i="13"/>
  <c r="X2907" i="13"/>
  <c r="Y2907" i="13"/>
  <c r="Z2907" i="13"/>
  <c r="AA2907" i="13"/>
  <c r="AB2907" i="13"/>
  <c r="AC2907" i="13"/>
  <c r="AH2907" i="13"/>
  <c r="AK2907" i="13"/>
  <c r="C2908" i="13"/>
  <c r="D2908" i="13"/>
  <c r="E2908" i="13"/>
  <c r="F2908" i="13"/>
  <c r="G2908" i="13"/>
  <c r="H2908" i="13"/>
  <c r="L2908" i="13"/>
  <c r="O2908" i="13" s="1"/>
  <c r="M2908" i="13"/>
  <c r="N2908" i="13"/>
  <c r="P2908" i="13"/>
  <c r="Q2908" i="13"/>
  <c r="R2908" i="13"/>
  <c r="S2908" i="13"/>
  <c r="T2908" i="13"/>
  <c r="U2908" i="13"/>
  <c r="V2908" i="13"/>
  <c r="W2908" i="13"/>
  <c r="X2908" i="13"/>
  <c r="Y2908" i="13"/>
  <c r="Z2908" i="13"/>
  <c r="AA2908" i="13"/>
  <c r="AB2908" i="13"/>
  <c r="AC2908" i="13"/>
  <c r="AH2908" i="13"/>
  <c r="AK2908" i="13"/>
  <c r="C2909" i="13"/>
  <c r="D2909" i="13"/>
  <c r="E2909" i="13"/>
  <c r="F2909" i="13"/>
  <c r="G2909" i="13"/>
  <c r="H2909" i="13"/>
  <c r="L2909" i="13"/>
  <c r="O2909" i="13" s="1"/>
  <c r="M2909" i="13"/>
  <c r="N2909" i="13"/>
  <c r="P2909" i="13"/>
  <c r="Q2909" i="13"/>
  <c r="R2909" i="13"/>
  <c r="S2909" i="13"/>
  <c r="T2909" i="13"/>
  <c r="U2909" i="13"/>
  <c r="V2909" i="13"/>
  <c r="W2909" i="13"/>
  <c r="X2909" i="13"/>
  <c r="Y2909" i="13"/>
  <c r="Z2909" i="13"/>
  <c r="AA2909" i="13"/>
  <c r="AB2909" i="13"/>
  <c r="AC2909" i="13"/>
  <c r="AH2909" i="13"/>
  <c r="AK2909" i="13"/>
  <c r="C2910" i="13"/>
  <c r="D2910" i="13"/>
  <c r="E2910" i="13"/>
  <c r="F2910" i="13"/>
  <c r="G2910" i="13"/>
  <c r="H2910" i="13"/>
  <c r="L2910" i="13"/>
  <c r="O2910" i="13" s="1"/>
  <c r="M2910" i="13"/>
  <c r="N2910" i="13"/>
  <c r="P2910" i="13"/>
  <c r="Q2910" i="13"/>
  <c r="R2910" i="13"/>
  <c r="S2910" i="13"/>
  <c r="T2910" i="13"/>
  <c r="U2910" i="13"/>
  <c r="V2910" i="13"/>
  <c r="W2910" i="13"/>
  <c r="X2910" i="13"/>
  <c r="Y2910" i="13"/>
  <c r="Z2910" i="13"/>
  <c r="AA2910" i="13"/>
  <c r="AB2910" i="13"/>
  <c r="AC2910" i="13"/>
  <c r="AH2910" i="13"/>
  <c r="AK2910" i="13"/>
  <c r="C2911" i="13"/>
  <c r="D2911" i="13"/>
  <c r="E2911" i="13"/>
  <c r="F2911" i="13"/>
  <c r="G2911" i="13"/>
  <c r="H2911" i="13"/>
  <c r="L2911" i="13"/>
  <c r="O2911" i="13" s="1"/>
  <c r="M2911" i="13"/>
  <c r="N2911" i="13"/>
  <c r="P2911" i="13"/>
  <c r="Q2911" i="13"/>
  <c r="R2911" i="13"/>
  <c r="S2911" i="13"/>
  <c r="T2911" i="13"/>
  <c r="U2911" i="13"/>
  <c r="V2911" i="13"/>
  <c r="W2911" i="13"/>
  <c r="X2911" i="13"/>
  <c r="Y2911" i="13"/>
  <c r="Z2911" i="13"/>
  <c r="AA2911" i="13"/>
  <c r="AB2911" i="13"/>
  <c r="AC2911" i="13"/>
  <c r="AH2911" i="13"/>
  <c r="AK2911" i="13"/>
  <c r="C2912" i="13"/>
  <c r="D2912" i="13"/>
  <c r="E2912" i="13"/>
  <c r="F2912" i="13"/>
  <c r="G2912" i="13"/>
  <c r="H2912" i="13"/>
  <c r="L2912" i="13"/>
  <c r="O2912" i="13" s="1"/>
  <c r="M2912" i="13"/>
  <c r="N2912" i="13"/>
  <c r="P2912" i="13"/>
  <c r="Q2912" i="13"/>
  <c r="R2912" i="13"/>
  <c r="S2912" i="13"/>
  <c r="T2912" i="13"/>
  <c r="U2912" i="13"/>
  <c r="V2912" i="13"/>
  <c r="W2912" i="13"/>
  <c r="X2912" i="13"/>
  <c r="Y2912" i="13"/>
  <c r="Z2912" i="13"/>
  <c r="AA2912" i="13"/>
  <c r="AB2912" i="13"/>
  <c r="AC2912" i="13"/>
  <c r="AH2912" i="13"/>
  <c r="AK2912" i="13"/>
  <c r="C2913" i="13"/>
  <c r="D2913" i="13"/>
  <c r="E2913" i="13"/>
  <c r="F2913" i="13"/>
  <c r="G2913" i="13"/>
  <c r="H2913" i="13"/>
  <c r="L2913" i="13"/>
  <c r="O2913" i="13" s="1"/>
  <c r="M2913" i="13"/>
  <c r="N2913" i="13"/>
  <c r="P2913" i="13"/>
  <c r="Q2913" i="13"/>
  <c r="R2913" i="13"/>
  <c r="S2913" i="13"/>
  <c r="T2913" i="13"/>
  <c r="U2913" i="13"/>
  <c r="V2913" i="13"/>
  <c r="W2913" i="13"/>
  <c r="X2913" i="13"/>
  <c r="Y2913" i="13"/>
  <c r="Z2913" i="13"/>
  <c r="AA2913" i="13"/>
  <c r="AB2913" i="13"/>
  <c r="AC2913" i="13"/>
  <c r="AH2913" i="13"/>
  <c r="AK2913" i="13"/>
  <c r="C2914" i="13"/>
  <c r="D2914" i="13"/>
  <c r="E2914" i="13"/>
  <c r="F2914" i="13"/>
  <c r="G2914" i="13"/>
  <c r="H2914" i="13"/>
  <c r="L2914" i="13"/>
  <c r="O2914" i="13" s="1"/>
  <c r="M2914" i="13"/>
  <c r="N2914" i="13"/>
  <c r="P2914" i="13"/>
  <c r="Q2914" i="13"/>
  <c r="R2914" i="13"/>
  <c r="S2914" i="13"/>
  <c r="T2914" i="13"/>
  <c r="U2914" i="13"/>
  <c r="V2914" i="13"/>
  <c r="W2914" i="13"/>
  <c r="X2914" i="13"/>
  <c r="Y2914" i="13"/>
  <c r="Z2914" i="13"/>
  <c r="AA2914" i="13"/>
  <c r="AB2914" i="13"/>
  <c r="AC2914" i="13"/>
  <c r="AH2914" i="13"/>
  <c r="AK2914" i="13"/>
  <c r="C2915" i="13"/>
  <c r="D2915" i="13"/>
  <c r="E2915" i="13"/>
  <c r="F2915" i="13"/>
  <c r="G2915" i="13"/>
  <c r="H2915" i="13"/>
  <c r="L2915" i="13"/>
  <c r="O2915" i="13" s="1"/>
  <c r="M2915" i="13"/>
  <c r="N2915" i="13"/>
  <c r="P2915" i="13"/>
  <c r="Q2915" i="13"/>
  <c r="R2915" i="13"/>
  <c r="S2915" i="13"/>
  <c r="T2915" i="13"/>
  <c r="U2915" i="13"/>
  <c r="V2915" i="13"/>
  <c r="W2915" i="13"/>
  <c r="X2915" i="13"/>
  <c r="Y2915" i="13"/>
  <c r="Z2915" i="13"/>
  <c r="AA2915" i="13"/>
  <c r="AB2915" i="13"/>
  <c r="AC2915" i="13"/>
  <c r="AH2915" i="13"/>
  <c r="AK2915" i="13"/>
  <c r="C2916" i="13"/>
  <c r="D2916" i="13"/>
  <c r="E2916" i="13"/>
  <c r="F2916" i="13"/>
  <c r="G2916" i="13"/>
  <c r="H2916" i="13"/>
  <c r="L2916" i="13"/>
  <c r="O2916" i="13" s="1"/>
  <c r="M2916" i="13"/>
  <c r="N2916" i="13"/>
  <c r="P2916" i="13"/>
  <c r="Q2916" i="13"/>
  <c r="R2916" i="13"/>
  <c r="S2916" i="13"/>
  <c r="T2916" i="13"/>
  <c r="U2916" i="13"/>
  <c r="V2916" i="13"/>
  <c r="W2916" i="13"/>
  <c r="X2916" i="13"/>
  <c r="Y2916" i="13"/>
  <c r="Z2916" i="13"/>
  <c r="AA2916" i="13"/>
  <c r="AB2916" i="13"/>
  <c r="AC2916" i="13"/>
  <c r="AH2916" i="13"/>
  <c r="AK2916" i="13"/>
  <c r="C2917" i="13"/>
  <c r="D2917" i="13"/>
  <c r="E2917" i="13"/>
  <c r="F2917" i="13"/>
  <c r="G2917" i="13"/>
  <c r="H2917" i="13"/>
  <c r="L2917" i="13"/>
  <c r="O2917" i="13" s="1"/>
  <c r="M2917" i="13"/>
  <c r="N2917" i="13"/>
  <c r="P2917" i="13"/>
  <c r="Q2917" i="13"/>
  <c r="R2917" i="13"/>
  <c r="S2917" i="13"/>
  <c r="T2917" i="13"/>
  <c r="U2917" i="13"/>
  <c r="V2917" i="13"/>
  <c r="W2917" i="13"/>
  <c r="X2917" i="13"/>
  <c r="Y2917" i="13"/>
  <c r="Z2917" i="13"/>
  <c r="AA2917" i="13"/>
  <c r="AB2917" i="13"/>
  <c r="AC2917" i="13"/>
  <c r="AH2917" i="13"/>
  <c r="AK2917" i="13"/>
  <c r="C2918" i="13"/>
  <c r="D2918" i="13"/>
  <c r="E2918" i="13"/>
  <c r="F2918" i="13"/>
  <c r="G2918" i="13"/>
  <c r="H2918" i="13"/>
  <c r="L2918" i="13"/>
  <c r="O2918" i="13" s="1"/>
  <c r="M2918" i="13"/>
  <c r="N2918" i="13"/>
  <c r="P2918" i="13"/>
  <c r="Q2918" i="13"/>
  <c r="R2918" i="13"/>
  <c r="S2918" i="13"/>
  <c r="T2918" i="13"/>
  <c r="U2918" i="13"/>
  <c r="V2918" i="13"/>
  <c r="W2918" i="13"/>
  <c r="X2918" i="13"/>
  <c r="Y2918" i="13"/>
  <c r="Z2918" i="13"/>
  <c r="AA2918" i="13"/>
  <c r="AB2918" i="13"/>
  <c r="AC2918" i="13"/>
  <c r="AH2918" i="13"/>
  <c r="AK2918" i="13"/>
  <c r="C2919" i="13"/>
  <c r="D2919" i="13"/>
  <c r="E2919" i="13"/>
  <c r="F2919" i="13"/>
  <c r="G2919" i="13"/>
  <c r="H2919" i="13"/>
  <c r="L2919" i="13"/>
  <c r="O2919" i="13" s="1"/>
  <c r="M2919" i="13"/>
  <c r="N2919" i="13"/>
  <c r="P2919" i="13"/>
  <c r="Q2919" i="13"/>
  <c r="R2919" i="13"/>
  <c r="S2919" i="13"/>
  <c r="T2919" i="13"/>
  <c r="U2919" i="13"/>
  <c r="V2919" i="13"/>
  <c r="W2919" i="13"/>
  <c r="X2919" i="13"/>
  <c r="Y2919" i="13"/>
  <c r="Z2919" i="13"/>
  <c r="AA2919" i="13"/>
  <c r="AB2919" i="13"/>
  <c r="AC2919" i="13"/>
  <c r="AH2919" i="13"/>
  <c r="AK2919" i="13"/>
  <c r="C2920" i="13"/>
  <c r="D2920" i="13"/>
  <c r="E2920" i="13"/>
  <c r="F2920" i="13"/>
  <c r="G2920" i="13"/>
  <c r="H2920" i="13"/>
  <c r="L2920" i="13"/>
  <c r="O2920" i="13" s="1"/>
  <c r="M2920" i="13"/>
  <c r="N2920" i="13"/>
  <c r="P2920" i="13"/>
  <c r="Q2920" i="13"/>
  <c r="R2920" i="13"/>
  <c r="S2920" i="13"/>
  <c r="T2920" i="13"/>
  <c r="U2920" i="13"/>
  <c r="V2920" i="13"/>
  <c r="W2920" i="13"/>
  <c r="X2920" i="13"/>
  <c r="Y2920" i="13"/>
  <c r="Z2920" i="13"/>
  <c r="AA2920" i="13"/>
  <c r="AB2920" i="13"/>
  <c r="AC2920" i="13"/>
  <c r="AH2920" i="13"/>
  <c r="AK2920" i="13"/>
  <c r="C2921" i="13"/>
  <c r="D2921" i="13"/>
  <c r="E2921" i="13"/>
  <c r="F2921" i="13"/>
  <c r="G2921" i="13"/>
  <c r="H2921" i="13"/>
  <c r="L2921" i="13"/>
  <c r="O2921" i="13" s="1"/>
  <c r="M2921" i="13"/>
  <c r="N2921" i="13"/>
  <c r="P2921" i="13"/>
  <c r="Q2921" i="13"/>
  <c r="R2921" i="13"/>
  <c r="S2921" i="13"/>
  <c r="T2921" i="13"/>
  <c r="U2921" i="13"/>
  <c r="V2921" i="13"/>
  <c r="W2921" i="13"/>
  <c r="X2921" i="13"/>
  <c r="Y2921" i="13"/>
  <c r="Z2921" i="13"/>
  <c r="AA2921" i="13"/>
  <c r="AB2921" i="13"/>
  <c r="AC2921" i="13"/>
  <c r="AH2921" i="13"/>
  <c r="AK2921" i="13"/>
  <c r="C2922" i="13"/>
  <c r="D2922" i="13"/>
  <c r="E2922" i="13"/>
  <c r="F2922" i="13"/>
  <c r="G2922" i="13"/>
  <c r="H2922" i="13"/>
  <c r="L2922" i="13"/>
  <c r="O2922" i="13" s="1"/>
  <c r="M2922" i="13"/>
  <c r="N2922" i="13"/>
  <c r="P2922" i="13"/>
  <c r="Q2922" i="13"/>
  <c r="R2922" i="13"/>
  <c r="S2922" i="13"/>
  <c r="T2922" i="13"/>
  <c r="U2922" i="13"/>
  <c r="V2922" i="13"/>
  <c r="W2922" i="13"/>
  <c r="X2922" i="13"/>
  <c r="Y2922" i="13"/>
  <c r="Z2922" i="13"/>
  <c r="AA2922" i="13"/>
  <c r="AB2922" i="13"/>
  <c r="AC2922" i="13"/>
  <c r="AH2922" i="13"/>
  <c r="AK2922" i="13"/>
  <c r="C2923" i="13"/>
  <c r="D2923" i="13"/>
  <c r="E2923" i="13"/>
  <c r="F2923" i="13"/>
  <c r="G2923" i="13"/>
  <c r="H2923" i="13"/>
  <c r="L2923" i="13"/>
  <c r="O2923" i="13" s="1"/>
  <c r="M2923" i="13"/>
  <c r="N2923" i="13"/>
  <c r="P2923" i="13"/>
  <c r="Q2923" i="13"/>
  <c r="R2923" i="13"/>
  <c r="S2923" i="13"/>
  <c r="T2923" i="13"/>
  <c r="U2923" i="13"/>
  <c r="V2923" i="13"/>
  <c r="W2923" i="13"/>
  <c r="X2923" i="13"/>
  <c r="Y2923" i="13"/>
  <c r="Z2923" i="13"/>
  <c r="AA2923" i="13"/>
  <c r="AB2923" i="13"/>
  <c r="AC2923" i="13"/>
  <c r="AH2923" i="13"/>
  <c r="AK2923" i="13"/>
  <c r="C2924" i="13"/>
  <c r="D2924" i="13"/>
  <c r="E2924" i="13"/>
  <c r="F2924" i="13"/>
  <c r="G2924" i="13"/>
  <c r="H2924" i="13"/>
  <c r="L2924" i="13"/>
  <c r="O2924" i="13" s="1"/>
  <c r="M2924" i="13"/>
  <c r="N2924" i="13"/>
  <c r="P2924" i="13"/>
  <c r="Q2924" i="13"/>
  <c r="R2924" i="13"/>
  <c r="S2924" i="13"/>
  <c r="T2924" i="13"/>
  <c r="U2924" i="13"/>
  <c r="V2924" i="13"/>
  <c r="W2924" i="13"/>
  <c r="X2924" i="13"/>
  <c r="Y2924" i="13"/>
  <c r="Z2924" i="13"/>
  <c r="AA2924" i="13"/>
  <c r="AB2924" i="13"/>
  <c r="AC2924" i="13"/>
  <c r="AH2924" i="13"/>
  <c r="AK2924" i="13"/>
  <c r="C2925" i="13"/>
  <c r="D2925" i="13"/>
  <c r="E2925" i="13"/>
  <c r="F2925" i="13"/>
  <c r="G2925" i="13"/>
  <c r="H2925" i="13"/>
  <c r="L2925" i="13"/>
  <c r="O2925" i="13" s="1"/>
  <c r="M2925" i="13"/>
  <c r="N2925" i="13"/>
  <c r="P2925" i="13"/>
  <c r="Q2925" i="13"/>
  <c r="R2925" i="13"/>
  <c r="S2925" i="13"/>
  <c r="T2925" i="13"/>
  <c r="U2925" i="13"/>
  <c r="V2925" i="13"/>
  <c r="W2925" i="13"/>
  <c r="X2925" i="13"/>
  <c r="Y2925" i="13"/>
  <c r="Z2925" i="13"/>
  <c r="AA2925" i="13"/>
  <c r="AB2925" i="13"/>
  <c r="AC2925" i="13"/>
  <c r="AH2925" i="13"/>
  <c r="AK2925" i="13"/>
  <c r="C2926" i="13"/>
  <c r="D2926" i="13"/>
  <c r="E2926" i="13"/>
  <c r="F2926" i="13"/>
  <c r="G2926" i="13"/>
  <c r="H2926" i="13"/>
  <c r="L2926" i="13"/>
  <c r="O2926" i="13" s="1"/>
  <c r="M2926" i="13"/>
  <c r="N2926" i="13"/>
  <c r="P2926" i="13"/>
  <c r="Q2926" i="13"/>
  <c r="R2926" i="13"/>
  <c r="S2926" i="13"/>
  <c r="T2926" i="13"/>
  <c r="U2926" i="13"/>
  <c r="V2926" i="13"/>
  <c r="W2926" i="13"/>
  <c r="X2926" i="13"/>
  <c r="Y2926" i="13"/>
  <c r="Z2926" i="13"/>
  <c r="AA2926" i="13"/>
  <c r="AB2926" i="13"/>
  <c r="AC2926" i="13"/>
  <c r="AH2926" i="13"/>
  <c r="AK2926" i="13"/>
  <c r="C2927" i="13"/>
  <c r="D2927" i="13"/>
  <c r="E2927" i="13"/>
  <c r="F2927" i="13"/>
  <c r="G2927" i="13"/>
  <c r="H2927" i="13"/>
  <c r="L2927" i="13"/>
  <c r="O2927" i="13" s="1"/>
  <c r="M2927" i="13"/>
  <c r="N2927" i="13"/>
  <c r="P2927" i="13"/>
  <c r="Q2927" i="13"/>
  <c r="R2927" i="13"/>
  <c r="S2927" i="13"/>
  <c r="T2927" i="13"/>
  <c r="U2927" i="13"/>
  <c r="V2927" i="13"/>
  <c r="W2927" i="13"/>
  <c r="X2927" i="13"/>
  <c r="Y2927" i="13"/>
  <c r="Z2927" i="13"/>
  <c r="AA2927" i="13"/>
  <c r="AB2927" i="13"/>
  <c r="AC2927" i="13"/>
  <c r="AH2927" i="13"/>
  <c r="AK2927" i="13"/>
  <c r="C2928" i="13"/>
  <c r="D2928" i="13"/>
  <c r="E2928" i="13"/>
  <c r="F2928" i="13"/>
  <c r="G2928" i="13"/>
  <c r="H2928" i="13"/>
  <c r="L2928" i="13"/>
  <c r="O2928" i="13" s="1"/>
  <c r="M2928" i="13"/>
  <c r="N2928" i="13"/>
  <c r="P2928" i="13"/>
  <c r="Q2928" i="13"/>
  <c r="R2928" i="13"/>
  <c r="S2928" i="13"/>
  <c r="T2928" i="13"/>
  <c r="U2928" i="13"/>
  <c r="V2928" i="13"/>
  <c r="W2928" i="13"/>
  <c r="X2928" i="13"/>
  <c r="Y2928" i="13"/>
  <c r="Z2928" i="13"/>
  <c r="AA2928" i="13"/>
  <c r="AB2928" i="13"/>
  <c r="AC2928" i="13"/>
  <c r="AH2928" i="13"/>
  <c r="AK2928" i="13"/>
  <c r="C2929" i="13"/>
  <c r="D2929" i="13"/>
  <c r="E2929" i="13"/>
  <c r="F2929" i="13"/>
  <c r="G2929" i="13"/>
  <c r="H2929" i="13"/>
  <c r="L2929" i="13"/>
  <c r="O2929" i="13" s="1"/>
  <c r="M2929" i="13"/>
  <c r="N2929" i="13"/>
  <c r="P2929" i="13"/>
  <c r="Q2929" i="13"/>
  <c r="R2929" i="13"/>
  <c r="S2929" i="13"/>
  <c r="T2929" i="13"/>
  <c r="U2929" i="13"/>
  <c r="V2929" i="13"/>
  <c r="W2929" i="13"/>
  <c r="X2929" i="13"/>
  <c r="Y2929" i="13"/>
  <c r="Z2929" i="13"/>
  <c r="AA2929" i="13"/>
  <c r="AB2929" i="13"/>
  <c r="AC2929" i="13"/>
  <c r="AH2929" i="13"/>
  <c r="AK2929" i="13"/>
  <c r="C2930" i="13"/>
  <c r="D2930" i="13"/>
  <c r="E2930" i="13"/>
  <c r="F2930" i="13"/>
  <c r="G2930" i="13"/>
  <c r="H2930" i="13"/>
  <c r="L2930" i="13"/>
  <c r="O2930" i="13" s="1"/>
  <c r="M2930" i="13"/>
  <c r="N2930" i="13"/>
  <c r="P2930" i="13"/>
  <c r="Q2930" i="13"/>
  <c r="R2930" i="13"/>
  <c r="S2930" i="13"/>
  <c r="T2930" i="13"/>
  <c r="U2930" i="13"/>
  <c r="V2930" i="13"/>
  <c r="W2930" i="13"/>
  <c r="X2930" i="13"/>
  <c r="Y2930" i="13"/>
  <c r="Z2930" i="13"/>
  <c r="AA2930" i="13"/>
  <c r="AB2930" i="13"/>
  <c r="AC2930" i="13"/>
  <c r="AH2930" i="13"/>
  <c r="AK2930" i="13"/>
  <c r="C2931" i="13"/>
  <c r="D2931" i="13"/>
  <c r="E2931" i="13"/>
  <c r="F2931" i="13"/>
  <c r="G2931" i="13"/>
  <c r="H2931" i="13"/>
  <c r="L2931" i="13"/>
  <c r="O2931" i="13" s="1"/>
  <c r="M2931" i="13"/>
  <c r="N2931" i="13"/>
  <c r="P2931" i="13"/>
  <c r="Q2931" i="13"/>
  <c r="R2931" i="13"/>
  <c r="S2931" i="13"/>
  <c r="T2931" i="13"/>
  <c r="U2931" i="13"/>
  <c r="V2931" i="13"/>
  <c r="W2931" i="13"/>
  <c r="X2931" i="13"/>
  <c r="Y2931" i="13"/>
  <c r="Z2931" i="13"/>
  <c r="AA2931" i="13"/>
  <c r="AB2931" i="13"/>
  <c r="AC2931" i="13"/>
  <c r="AH2931" i="13"/>
  <c r="AK2931" i="13"/>
  <c r="C2932" i="13"/>
  <c r="D2932" i="13"/>
  <c r="E2932" i="13"/>
  <c r="F2932" i="13"/>
  <c r="G2932" i="13"/>
  <c r="H2932" i="13"/>
  <c r="L2932" i="13"/>
  <c r="O2932" i="13" s="1"/>
  <c r="M2932" i="13"/>
  <c r="N2932" i="13"/>
  <c r="P2932" i="13"/>
  <c r="Q2932" i="13"/>
  <c r="R2932" i="13"/>
  <c r="S2932" i="13"/>
  <c r="T2932" i="13"/>
  <c r="U2932" i="13"/>
  <c r="V2932" i="13"/>
  <c r="W2932" i="13"/>
  <c r="X2932" i="13"/>
  <c r="Y2932" i="13"/>
  <c r="Z2932" i="13"/>
  <c r="AA2932" i="13"/>
  <c r="AB2932" i="13"/>
  <c r="AC2932" i="13"/>
  <c r="AH2932" i="13"/>
  <c r="AK2932" i="13"/>
  <c r="C2933" i="13"/>
  <c r="D2933" i="13"/>
  <c r="E2933" i="13"/>
  <c r="F2933" i="13"/>
  <c r="G2933" i="13"/>
  <c r="H2933" i="13"/>
  <c r="L2933" i="13"/>
  <c r="O2933" i="13" s="1"/>
  <c r="M2933" i="13"/>
  <c r="N2933" i="13"/>
  <c r="P2933" i="13"/>
  <c r="Q2933" i="13"/>
  <c r="R2933" i="13"/>
  <c r="S2933" i="13"/>
  <c r="T2933" i="13"/>
  <c r="U2933" i="13"/>
  <c r="V2933" i="13"/>
  <c r="W2933" i="13"/>
  <c r="X2933" i="13"/>
  <c r="Y2933" i="13"/>
  <c r="Z2933" i="13"/>
  <c r="AA2933" i="13"/>
  <c r="AB2933" i="13"/>
  <c r="AC2933" i="13"/>
  <c r="AH2933" i="13"/>
  <c r="AK2933" i="13"/>
  <c r="C2934" i="13"/>
  <c r="D2934" i="13"/>
  <c r="E2934" i="13"/>
  <c r="F2934" i="13"/>
  <c r="G2934" i="13"/>
  <c r="H2934" i="13"/>
  <c r="L2934" i="13"/>
  <c r="O2934" i="13" s="1"/>
  <c r="M2934" i="13"/>
  <c r="N2934" i="13"/>
  <c r="P2934" i="13"/>
  <c r="Q2934" i="13"/>
  <c r="R2934" i="13"/>
  <c r="S2934" i="13"/>
  <c r="T2934" i="13"/>
  <c r="U2934" i="13"/>
  <c r="V2934" i="13"/>
  <c r="W2934" i="13"/>
  <c r="X2934" i="13"/>
  <c r="Y2934" i="13"/>
  <c r="Z2934" i="13"/>
  <c r="AA2934" i="13"/>
  <c r="AB2934" i="13"/>
  <c r="AC2934" i="13"/>
  <c r="AH2934" i="13"/>
  <c r="AK2934" i="13"/>
  <c r="C2935" i="13"/>
  <c r="D2935" i="13"/>
  <c r="E2935" i="13"/>
  <c r="F2935" i="13"/>
  <c r="G2935" i="13"/>
  <c r="H2935" i="13"/>
  <c r="L2935" i="13"/>
  <c r="O2935" i="13" s="1"/>
  <c r="M2935" i="13"/>
  <c r="N2935" i="13"/>
  <c r="P2935" i="13"/>
  <c r="Q2935" i="13"/>
  <c r="R2935" i="13"/>
  <c r="S2935" i="13"/>
  <c r="T2935" i="13"/>
  <c r="U2935" i="13"/>
  <c r="V2935" i="13"/>
  <c r="W2935" i="13"/>
  <c r="X2935" i="13"/>
  <c r="Y2935" i="13"/>
  <c r="Z2935" i="13"/>
  <c r="AA2935" i="13"/>
  <c r="AB2935" i="13"/>
  <c r="AC2935" i="13"/>
  <c r="AH2935" i="13"/>
  <c r="AK2935" i="13"/>
  <c r="C2936" i="13"/>
  <c r="D2936" i="13"/>
  <c r="E2936" i="13"/>
  <c r="F2936" i="13"/>
  <c r="G2936" i="13"/>
  <c r="H2936" i="13"/>
  <c r="L2936" i="13"/>
  <c r="O2936" i="13" s="1"/>
  <c r="M2936" i="13"/>
  <c r="N2936" i="13"/>
  <c r="P2936" i="13"/>
  <c r="Q2936" i="13"/>
  <c r="R2936" i="13"/>
  <c r="S2936" i="13"/>
  <c r="T2936" i="13"/>
  <c r="U2936" i="13"/>
  <c r="V2936" i="13"/>
  <c r="W2936" i="13"/>
  <c r="X2936" i="13"/>
  <c r="Y2936" i="13"/>
  <c r="Z2936" i="13"/>
  <c r="AA2936" i="13"/>
  <c r="AB2936" i="13"/>
  <c r="AC2936" i="13"/>
  <c r="AH2936" i="13"/>
  <c r="AK2936" i="13"/>
  <c r="C2937" i="13"/>
  <c r="D2937" i="13"/>
  <c r="E2937" i="13"/>
  <c r="F2937" i="13"/>
  <c r="G2937" i="13"/>
  <c r="H2937" i="13"/>
  <c r="L2937" i="13"/>
  <c r="O2937" i="13" s="1"/>
  <c r="M2937" i="13"/>
  <c r="N2937" i="13"/>
  <c r="P2937" i="13"/>
  <c r="Q2937" i="13"/>
  <c r="R2937" i="13"/>
  <c r="S2937" i="13"/>
  <c r="T2937" i="13"/>
  <c r="U2937" i="13"/>
  <c r="V2937" i="13"/>
  <c r="W2937" i="13"/>
  <c r="X2937" i="13"/>
  <c r="Y2937" i="13"/>
  <c r="Z2937" i="13"/>
  <c r="AA2937" i="13"/>
  <c r="AB2937" i="13"/>
  <c r="AC2937" i="13"/>
  <c r="AH2937" i="13"/>
  <c r="AK2937" i="13"/>
  <c r="C2938" i="13"/>
  <c r="D2938" i="13"/>
  <c r="E2938" i="13"/>
  <c r="F2938" i="13"/>
  <c r="G2938" i="13"/>
  <c r="H2938" i="13"/>
  <c r="L2938" i="13"/>
  <c r="O2938" i="13" s="1"/>
  <c r="M2938" i="13"/>
  <c r="N2938" i="13"/>
  <c r="P2938" i="13"/>
  <c r="Q2938" i="13"/>
  <c r="R2938" i="13"/>
  <c r="S2938" i="13"/>
  <c r="T2938" i="13"/>
  <c r="U2938" i="13"/>
  <c r="V2938" i="13"/>
  <c r="W2938" i="13"/>
  <c r="X2938" i="13"/>
  <c r="Y2938" i="13"/>
  <c r="Z2938" i="13"/>
  <c r="AA2938" i="13"/>
  <c r="AB2938" i="13"/>
  <c r="AC2938" i="13"/>
  <c r="AH2938" i="13"/>
  <c r="AK2938" i="13"/>
  <c r="C2939" i="13"/>
  <c r="D2939" i="13"/>
  <c r="E2939" i="13"/>
  <c r="F2939" i="13"/>
  <c r="G2939" i="13"/>
  <c r="H2939" i="13"/>
  <c r="L2939" i="13"/>
  <c r="O2939" i="13" s="1"/>
  <c r="M2939" i="13"/>
  <c r="N2939" i="13"/>
  <c r="P2939" i="13"/>
  <c r="Q2939" i="13"/>
  <c r="R2939" i="13"/>
  <c r="S2939" i="13"/>
  <c r="T2939" i="13"/>
  <c r="U2939" i="13"/>
  <c r="V2939" i="13"/>
  <c r="W2939" i="13"/>
  <c r="X2939" i="13"/>
  <c r="Y2939" i="13"/>
  <c r="Z2939" i="13"/>
  <c r="AA2939" i="13"/>
  <c r="AB2939" i="13"/>
  <c r="AC2939" i="13"/>
  <c r="AH2939" i="13"/>
  <c r="AK2939" i="13"/>
  <c r="C2940" i="13"/>
  <c r="D2940" i="13"/>
  <c r="E2940" i="13"/>
  <c r="F2940" i="13"/>
  <c r="G2940" i="13"/>
  <c r="H2940" i="13"/>
  <c r="L2940" i="13"/>
  <c r="O2940" i="13" s="1"/>
  <c r="M2940" i="13"/>
  <c r="N2940" i="13"/>
  <c r="P2940" i="13"/>
  <c r="Q2940" i="13"/>
  <c r="R2940" i="13"/>
  <c r="S2940" i="13"/>
  <c r="T2940" i="13"/>
  <c r="U2940" i="13"/>
  <c r="V2940" i="13"/>
  <c r="W2940" i="13"/>
  <c r="X2940" i="13"/>
  <c r="Y2940" i="13"/>
  <c r="Z2940" i="13"/>
  <c r="AA2940" i="13"/>
  <c r="AB2940" i="13"/>
  <c r="AC2940" i="13"/>
  <c r="AH2940" i="13"/>
  <c r="AK2940" i="13"/>
  <c r="C2941" i="13"/>
  <c r="D2941" i="13"/>
  <c r="E2941" i="13"/>
  <c r="F2941" i="13"/>
  <c r="G2941" i="13"/>
  <c r="H2941" i="13"/>
  <c r="L2941" i="13"/>
  <c r="O2941" i="13" s="1"/>
  <c r="M2941" i="13"/>
  <c r="N2941" i="13"/>
  <c r="P2941" i="13"/>
  <c r="Q2941" i="13"/>
  <c r="R2941" i="13"/>
  <c r="S2941" i="13"/>
  <c r="T2941" i="13"/>
  <c r="U2941" i="13"/>
  <c r="V2941" i="13"/>
  <c r="W2941" i="13"/>
  <c r="X2941" i="13"/>
  <c r="Y2941" i="13"/>
  <c r="Z2941" i="13"/>
  <c r="AA2941" i="13"/>
  <c r="AB2941" i="13"/>
  <c r="AC2941" i="13"/>
  <c r="AH2941" i="13"/>
  <c r="AK2941" i="13"/>
  <c r="C2942" i="13"/>
  <c r="D2942" i="13"/>
  <c r="E2942" i="13"/>
  <c r="F2942" i="13"/>
  <c r="G2942" i="13"/>
  <c r="H2942" i="13"/>
  <c r="L2942" i="13"/>
  <c r="O2942" i="13" s="1"/>
  <c r="M2942" i="13"/>
  <c r="N2942" i="13"/>
  <c r="P2942" i="13"/>
  <c r="Q2942" i="13"/>
  <c r="R2942" i="13"/>
  <c r="S2942" i="13"/>
  <c r="T2942" i="13"/>
  <c r="U2942" i="13"/>
  <c r="V2942" i="13"/>
  <c r="W2942" i="13"/>
  <c r="X2942" i="13"/>
  <c r="Y2942" i="13"/>
  <c r="Z2942" i="13"/>
  <c r="AA2942" i="13"/>
  <c r="AB2942" i="13"/>
  <c r="AC2942" i="13"/>
  <c r="AH2942" i="13"/>
  <c r="AK2942" i="13"/>
  <c r="C2943" i="13"/>
  <c r="D2943" i="13"/>
  <c r="E2943" i="13"/>
  <c r="F2943" i="13"/>
  <c r="G2943" i="13"/>
  <c r="H2943" i="13"/>
  <c r="L2943" i="13"/>
  <c r="O2943" i="13" s="1"/>
  <c r="M2943" i="13"/>
  <c r="N2943" i="13"/>
  <c r="P2943" i="13"/>
  <c r="Q2943" i="13"/>
  <c r="R2943" i="13"/>
  <c r="S2943" i="13"/>
  <c r="T2943" i="13"/>
  <c r="U2943" i="13"/>
  <c r="V2943" i="13"/>
  <c r="W2943" i="13"/>
  <c r="X2943" i="13"/>
  <c r="Y2943" i="13"/>
  <c r="Z2943" i="13"/>
  <c r="AA2943" i="13"/>
  <c r="AB2943" i="13"/>
  <c r="AC2943" i="13"/>
  <c r="AH2943" i="13"/>
  <c r="AK2943" i="13"/>
  <c r="C2944" i="13"/>
  <c r="D2944" i="13"/>
  <c r="E2944" i="13"/>
  <c r="F2944" i="13"/>
  <c r="G2944" i="13"/>
  <c r="H2944" i="13"/>
  <c r="L2944" i="13"/>
  <c r="O2944" i="13" s="1"/>
  <c r="M2944" i="13"/>
  <c r="N2944" i="13"/>
  <c r="P2944" i="13"/>
  <c r="Q2944" i="13"/>
  <c r="R2944" i="13"/>
  <c r="S2944" i="13"/>
  <c r="T2944" i="13"/>
  <c r="U2944" i="13"/>
  <c r="V2944" i="13"/>
  <c r="W2944" i="13"/>
  <c r="X2944" i="13"/>
  <c r="Y2944" i="13"/>
  <c r="Z2944" i="13"/>
  <c r="AA2944" i="13"/>
  <c r="AB2944" i="13"/>
  <c r="AC2944" i="13"/>
  <c r="AH2944" i="13"/>
  <c r="AK2944" i="13"/>
  <c r="C2945" i="13"/>
  <c r="D2945" i="13"/>
  <c r="E2945" i="13"/>
  <c r="F2945" i="13"/>
  <c r="G2945" i="13"/>
  <c r="H2945" i="13"/>
  <c r="L2945" i="13"/>
  <c r="O2945" i="13" s="1"/>
  <c r="M2945" i="13"/>
  <c r="N2945" i="13"/>
  <c r="P2945" i="13"/>
  <c r="Q2945" i="13"/>
  <c r="R2945" i="13"/>
  <c r="S2945" i="13"/>
  <c r="T2945" i="13"/>
  <c r="U2945" i="13"/>
  <c r="V2945" i="13"/>
  <c r="W2945" i="13"/>
  <c r="X2945" i="13"/>
  <c r="Y2945" i="13"/>
  <c r="Z2945" i="13"/>
  <c r="AA2945" i="13"/>
  <c r="AB2945" i="13"/>
  <c r="AC2945" i="13"/>
  <c r="AH2945" i="13"/>
  <c r="AK2945" i="13"/>
  <c r="C2946" i="13"/>
  <c r="D2946" i="13"/>
  <c r="E2946" i="13"/>
  <c r="F2946" i="13"/>
  <c r="G2946" i="13"/>
  <c r="H2946" i="13"/>
  <c r="L2946" i="13"/>
  <c r="O2946" i="13" s="1"/>
  <c r="M2946" i="13"/>
  <c r="N2946" i="13"/>
  <c r="P2946" i="13"/>
  <c r="Q2946" i="13"/>
  <c r="R2946" i="13"/>
  <c r="S2946" i="13"/>
  <c r="T2946" i="13"/>
  <c r="U2946" i="13"/>
  <c r="V2946" i="13"/>
  <c r="W2946" i="13"/>
  <c r="X2946" i="13"/>
  <c r="Y2946" i="13"/>
  <c r="Z2946" i="13"/>
  <c r="AA2946" i="13"/>
  <c r="AB2946" i="13"/>
  <c r="AC2946" i="13"/>
  <c r="AH2946" i="13"/>
  <c r="AK2946" i="13"/>
  <c r="C2947" i="13"/>
  <c r="D2947" i="13"/>
  <c r="E2947" i="13"/>
  <c r="F2947" i="13"/>
  <c r="G2947" i="13"/>
  <c r="H2947" i="13"/>
  <c r="L2947" i="13"/>
  <c r="O2947" i="13" s="1"/>
  <c r="M2947" i="13"/>
  <c r="N2947" i="13"/>
  <c r="P2947" i="13"/>
  <c r="Q2947" i="13"/>
  <c r="R2947" i="13"/>
  <c r="S2947" i="13"/>
  <c r="T2947" i="13"/>
  <c r="U2947" i="13"/>
  <c r="V2947" i="13"/>
  <c r="W2947" i="13"/>
  <c r="X2947" i="13"/>
  <c r="Y2947" i="13"/>
  <c r="Z2947" i="13"/>
  <c r="AA2947" i="13"/>
  <c r="AB2947" i="13"/>
  <c r="AC2947" i="13"/>
  <c r="AH2947" i="13"/>
  <c r="AK2947" i="13"/>
  <c r="C2948" i="13"/>
  <c r="D2948" i="13"/>
  <c r="E2948" i="13"/>
  <c r="F2948" i="13"/>
  <c r="G2948" i="13"/>
  <c r="H2948" i="13"/>
  <c r="L2948" i="13"/>
  <c r="O2948" i="13" s="1"/>
  <c r="M2948" i="13"/>
  <c r="N2948" i="13"/>
  <c r="P2948" i="13"/>
  <c r="Q2948" i="13"/>
  <c r="R2948" i="13"/>
  <c r="S2948" i="13"/>
  <c r="T2948" i="13"/>
  <c r="U2948" i="13"/>
  <c r="V2948" i="13"/>
  <c r="W2948" i="13"/>
  <c r="X2948" i="13"/>
  <c r="Y2948" i="13"/>
  <c r="Z2948" i="13"/>
  <c r="AA2948" i="13"/>
  <c r="AB2948" i="13"/>
  <c r="AC2948" i="13"/>
  <c r="AH2948" i="13"/>
  <c r="AK2948" i="13"/>
  <c r="C2949" i="13"/>
  <c r="D2949" i="13"/>
  <c r="E2949" i="13"/>
  <c r="F2949" i="13"/>
  <c r="G2949" i="13"/>
  <c r="H2949" i="13"/>
  <c r="L2949" i="13"/>
  <c r="O2949" i="13" s="1"/>
  <c r="M2949" i="13"/>
  <c r="N2949" i="13"/>
  <c r="P2949" i="13"/>
  <c r="Q2949" i="13"/>
  <c r="R2949" i="13"/>
  <c r="S2949" i="13"/>
  <c r="T2949" i="13"/>
  <c r="U2949" i="13"/>
  <c r="V2949" i="13"/>
  <c r="W2949" i="13"/>
  <c r="X2949" i="13"/>
  <c r="Y2949" i="13"/>
  <c r="Z2949" i="13"/>
  <c r="AA2949" i="13"/>
  <c r="AB2949" i="13"/>
  <c r="AC2949" i="13"/>
  <c r="AH2949" i="13"/>
  <c r="AK2949" i="13"/>
  <c r="C2950" i="13"/>
  <c r="D2950" i="13"/>
  <c r="E2950" i="13"/>
  <c r="F2950" i="13"/>
  <c r="G2950" i="13"/>
  <c r="H2950" i="13"/>
  <c r="L2950" i="13"/>
  <c r="O2950" i="13" s="1"/>
  <c r="M2950" i="13"/>
  <c r="N2950" i="13"/>
  <c r="P2950" i="13"/>
  <c r="Q2950" i="13"/>
  <c r="R2950" i="13"/>
  <c r="S2950" i="13"/>
  <c r="T2950" i="13"/>
  <c r="U2950" i="13"/>
  <c r="V2950" i="13"/>
  <c r="W2950" i="13"/>
  <c r="X2950" i="13"/>
  <c r="Y2950" i="13"/>
  <c r="Z2950" i="13"/>
  <c r="AA2950" i="13"/>
  <c r="AB2950" i="13"/>
  <c r="AC2950" i="13"/>
  <c r="AH2950" i="13"/>
  <c r="AK2950" i="13"/>
  <c r="C2951" i="13"/>
  <c r="D2951" i="13"/>
  <c r="E2951" i="13"/>
  <c r="F2951" i="13"/>
  <c r="G2951" i="13"/>
  <c r="H2951" i="13"/>
  <c r="L2951" i="13"/>
  <c r="O2951" i="13" s="1"/>
  <c r="M2951" i="13"/>
  <c r="N2951" i="13"/>
  <c r="P2951" i="13"/>
  <c r="Q2951" i="13"/>
  <c r="R2951" i="13"/>
  <c r="S2951" i="13"/>
  <c r="T2951" i="13"/>
  <c r="U2951" i="13"/>
  <c r="V2951" i="13"/>
  <c r="W2951" i="13"/>
  <c r="X2951" i="13"/>
  <c r="Y2951" i="13"/>
  <c r="Z2951" i="13"/>
  <c r="AA2951" i="13"/>
  <c r="AB2951" i="13"/>
  <c r="AC2951" i="13"/>
  <c r="AH2951" i="13"/>
  <c r="AK2951" i="13"/>
  <c r="C2952" i="13"/>
  <c r="D2952" i="13"/>
  <c r="E2952" i="13"/>
  <c r="F2952" i="13"/>
  <c r="G2952" i="13"/>
  <c r="H2952" i="13"/>
  <c r="L2952" i="13"/>
  <c r="O2952" i="13" s="1"/>
  <c r="M2952" i="13"/>
  <c r="N2952" i="13"/>
  <c r="P2952" i="13"/>
  <c r="Q2952" i="13"/>
  <c r="R2952" i="13"/>
  <c r="S2952" i="13"/>
  <c r="T2952" i="13"/>
  <c r="U2952" i="13"/>
  <c r="V2952" i="13"/>
  <c r="W2952" i="13"/>
  <c r="X2952" i="13"/>
  <c r="Y2952" i="13"/>
  <c r="Z2952" i="13"/>
  <c r="AA2952" i="13"/>
  <c r="AB2952" i="13"/>
  <c r="AC2952" i="13"/>
  <c r="AH2952" i="13"/>
  <c r="AK2952" i="13"/>
  <c r="C2953" i="13"/>
  <c r="D2953" i="13"/>
  <c r="E2953" i="13"/>
  <c r="F2953" i="13"/>
  <c r="G2953" i="13"/>
  <c r="H2953" i="13"/>
  <c r="L2953" i="13"/>
  <c r="O2953" i="13" s="1"/>
  <c r="M2953" i="13"/>
  <c r="N2953" i="13"/>
  <c r="P2953" i="13"/>
  <c r="Q2953" i="13"/>
  <c r="R2953" i="13"/>
  <c r="S2953" i="13"/>
  <c r="T2953" i="13"/>
  <c r="U2953" i="13"/>
  <c r="V2953" i="13"/>
  <c r="W2953" i="13"/>
  <c r="X2953" i="13"/>
  <c r="Y2953" i="13"/>
  <c r="Z2953" i="13"/>
  <c r="AA2953" i="13"/>
  <c r="AB2953" i="13"/>
  <c r="AC2953" i="13"/>
  <c r="AH2953" i="13"/>
  <c r="AK2953" i="13"/>
  <c r="C2954" i="13"/>
  <c r="D2954" i="13"/>
  <c r="E2954" i="13"/>
  <c r="F2954" i="13"/>
  <c r="G2954" i="13"/>
  <c r="H2954" i="13"/>
  <c r="L2954" i="13"/>
  <c r="O2954" i="13" s="1"/>
  <c r="M2954" i="13"/>
  <c r="N2954" i="13"/>
  <c r="P2954" i="13"/>
  <c r="Q2954" i="13"/>
  <c r="R2954" i="13"/>
  <c r="S2954" i="13"/>
  <c r="T2954" i="13"/>
  <c r="U2954" i="13"/>
  <c r="V2954" i="13"/>
  <c r="W2954" i="13"/>
  <c r="X2954" i="13"/>
  <c r="Y2954" i="13"/>
  <c r="Z2954" i="13"/>
  <c r="AA2954" i="13"/>
  <c r="AB2954" i="13"/>
  <c r="AC2954" i="13"/>
  <c r="AH2954" i="13"/>
  <c r="AK2954" i="13"/>
  <c r="C2955" i="13"/>
  <c r="D2955" i="13"/>
  <c r="E2955" i="13"/>
  <c r="F2955" i="13"/>
  <c r="G2955" i="13"/>
  <c r="H2955" i="13"/>
  <c r="L2955" i="13"/>
  <c r="O2955" i="13" s="1"/>
  <c r="M2955" i="13"/>
  <c r="N2955" i="13"/>
  <c r="P2955" i="13"/>
  <c r="Q2955" i="13"/>
  <c r="R2955" i="13"/>
  <c r="S2955" i="13"/>
  <c r="T2955" i="13"/>
  <c r="U2955" i="13"/>
  <c r="V2955" i="13"/>
  <c r="W2955" i="13"/>
  <c r="X2955" i="13"/>
  <c r="Y2955" i="13"/>
  <c r="Z2955" i="13"/>
  <c r="AA2955" i="13"/>
  <c r="AB2955" i="13"/>
  <c r="AC2955" i="13"/>
  <c r="AH2955" i="13"/>
  <c r="AK2955" i="13"/>
  <c r="C2956" i="13"/>
  <c r="D2956" i="13"/>
  <c r="E2956" i="13"/>
  <c r="F2956" i="13"/>
  <c r="G2956" i="13"/>
  <c r="H2956" i="13"/>
  <c r="L2956" i="13"/>
  <c r="O2956" i="13" s="1"/>
  <c r="M2956" i="13"/>
  <c r="N2956" i="13"/>
  <c r="P2956" i="13"/>
  <c r="Q2956" i="13"/>
  <c r="R2956" i="13"/>
  <c r="S2956" i="13"/>
  <c r="T2956" i="13"/>
  <c r="U2956" i="13"/>
  <c r="V2956" i="13"/>
  <c r="W2956" i="13"/>
  <c r="X2956" i="13"/>
  <c r="Y2956" i="13"/>
  <c r="Z2956" i="13"/>
  <c r="AA2956" i="13"/>
  <c r="AB2956" i="13"/>
  <c r="AC2956" i="13"/>
  <c r="AH2956" i="13"/>
  <c r="AK2956" i="13"/>
  <c r="C2957" i="13"/>
  <c r="D2957" i="13"/>
  <c r="E2957" i="13"/>
  <c r="F2957" i="13"/>
  <c r="G2957" i="13"/>
  <c r="H2957" i="13"/>
  <c r="L2957" i="13"/>
  <c r="O2957" i="13" s="1"/>
  <c r="M2957" i="13"/>
  <c r="N2957" i="13"/>
  <c r="P2957" i="13"/>
  <c r="Q2957" i="13"/>
  <c r="R2957" i="13"/>
  <c r="S2957" i="13"/>
  <c r="T2957" i="13"/>
  <c r="U2957" i="13"/>
  <c r="V2957" i="13"/>
  <c r="W2957" i="13"/>
  <c r="X2957" i="13"/>
  <c r="Y2957" i="13"/>
  <c r="Z2957" i="13"/>
  <c r="AA2957" i="13"/>
  <c r="AB2957" i="13"/>
  <c r="AC2957" i="13"/>
  <c r="AH2957" i="13"/>
  <c r="AK2957" i="13"/>
  <c r="C2958" i="13"/>
  <c r="D2958" i="13"/>
  <c r="E2958" i="13"/>
  <c r="F2958" i="13"/>
  <c r="G2958" i="13"/>
  <c r="H2958" i="13"/>
  <c r="L2958" i="13"/>
  <c r="O2958" i="13" s="1"/>
  <c r="M2958" i="13"/>
  <c r="N2958" i="13"/>
  <c r="P2958" i="13"/>
  <c r="Q2958" i="13"/>
  <c r="R2958" i="13"/>
  <c r="S2958" i="13"/>
  <c r="T2958" i="13"/>
  <c r="U2958" i="13"/>
  <c r="V2958" i="13"/>
  <c r="W2958" i="13"/>
  <c r="X2958" i="13"/>
  <c r="Y2958" i="13"/>
  <c r="Z2958" i="13"/>
  <c r="AA2958" i="13"/>
  <c r="AB2958" i="13"/>
  <c r="AC2958" i="13"/>
  <c r="AH2958" i="13"/>
  <c r="AK2958" i="13"/>
  <c r="C2959" i="13"/>
  <c r="D2959" i="13"/>
  <c r="E2959" i="13"/>
  <c r="F2959" i="13"/>
  <c r="G2959" i="13"/>
  <c r="H2959" i="13"/>
  <c r="L2959" i="13"/>
  <c r="O2959" i="13" s="1"/>
  <c r="M2959" i="13"/>
  <c r="N2959" i="13"/>
  <c r="P2959" i="13"/>
  <c r="Q2959" i="13"/>
  <c r="R2959" i="13"/>
  <c r="S2959" i="13"/>
  <c r="T2959" i="13"/>
  <c r="U2959" i="13"/>
  <c r="V2959" i="13"/>
  <c r="W2959" i="13"/>
  <c r="X2959" i="13"/>
  <c r="Y2959" i="13"/>
  <c r="Z2959" i="13"/>
  <c r="AA2959" i="13"/>
  <c r="AB2959" i="13"/>
  <c r="AC2959" i="13"/>
  <c r="AH2959" i="13"/>
  <c r="AK2959" i="13"/>
  <c r="C2960" i="13"/>
  <c r="D2960" i="13"/>
  <c r="E2960" i="13"/>
  <c r="F2960" i="13"/>
  <c r="G2960" i="13"/>
  <c r="H2960" i="13"/>
  <c r="L2960" i="13"/>
  <c r="O2960" i="13" s="1"/>
  <c r="M2960" i="13"/>
  <c r="N2960" i="13"/>
  <c r="P2960" i="13"/>
  <c r="Q2960" i="13"/>
  <c r="R2960" i="13"/>
  <c r="S2960" i="13"/>
  <c r="T2960" i="13"/>
  <c r="U2960" i="13"/>
  <c r="V2960" i="13"/>
  <c r="W2960" i="13"/>
  <c r="X2960" i="13"/>
  <c r="Y2960" i="13"/>
  <c r="Z2960" i="13"/>
  <c r="AA2960" i="13"/>
  <c r="AB2960" i="13"/>
  <c r="AC2960" i="13"/>
  <c r="AH2960" i="13"/>
  <c r="AK2960" i="13"/>
  <c r="C2961" i="13"/>
  <c r="D2961" i="13"/>
  <c r="E2961" i="13"/>
  <c r="F2961" i="13"/>
  <c r="G2961" i="13"/>
  <c r="H2961" i="13"/>
  <c r="L2961" i="13"/>
  <c r="O2961" i="13" s="1"/>
  <c r="M2961" i="13"/>
  <c r="N2961" i="13"/>
  <c r="P2961" i="13"/>
  <c r="Q2961" i="13"/>
  <c r="R2961" i="13"/>
  <c r="S2961" i="13"/>
  <c r="T2961" i="13"/>
  <c r="U2961" i="13"/>
  <c r="V2961" i="13"/>
  <c r="W2961" i="13"/>
  <c r="X2961" i="13"/>
  <c r="Y2961" i="13"/>
  <c r="Z2961" i="13"/>
  <c r="AA2961" i="13"/>
  <c r="AB2961" i="13"/>
  <c r="AC2961" i="13"/>
  <c r="AH2961" i="13"/>
  <c r="AK2961" i="13"/>
  <c r="C2962" i="13"/>
  <c r="D2962" i="13"/>
  <c r="E2962" i="13"/>
  <c r="F2962" i="13"/>
  <c r="G2962" i="13"/>
  <c r="H2962" i="13"/>
  <c r="L2962" i="13"/>
  <c r="O2962" i="13" s="1"/>
  <c r="M2962" i="13"/>
  <c r="N2962" i="13"/>
  <c r="P2962" i="13"/>
  <c r="Q2962" i="13"/>
  <c r="R2962" i="13"/>
  <c r="S2962" i="13"/>
  <c r="T2962" i="13"/>
  <c r="U2962" i="13"/>
  <c r="V2962" i="13"/>
  <c r="W2962" i="13"/>
  <c r="X2962" i="13"/>
  <c r="Y2962" i="13"/>
  <c r="Z2962" i="13"/>
  <c r="AA2962" i="13"/>
  <c r="AB2962" i="13"/>
  <c r="AC2962" i="13"/>
  <c r="AH2962" i="13"/>
  <c r="AK2962" i="13"/>
  <c r="C2963" i="13"/>
  <c r="D2963" i="13"/>
  <c r="E2963" i="13"/>
  <c r="F2963" i="13"/>
  <c r="G2963" i="13"/>
  <c r="H2963" i="13"/>
  <c r="L2963" i="13"/>
  <c r="O2963" i="13" s="1"/>
  <c r="M2963" i="13"/>
  <c r="N2963" i="13"/>
  <c r="P2963" i="13"/>
  <c r="Q2963" i="13"/>
  <c r="R2963" i="13"/>
  <c r="S2963" i="13"/>
  <c r="T2963" i="13"/>
  <c r="U2963" i="13"/>
  <c r="V2963" i="13"/>
  <c r="W2963" i="13"/>
  <c r="X2963" i="13"/>
  <c r="Y2963" i="13"/>
  <c r="Z2963" i="13"/>
  <c r="AA2963" i="13"/>
  <c r="AB2963" i="13"/>
  <c r="AC2963" i="13"/>
  <c r="AH2963" i="13"/>
  <c r="AK2963" i="13"/>
  <c r="C2964" i="13"/>
  <c r="D2964" i="13"/>
  <c r="E2964" i="13"/>
  <c r="F2964" i="13"/>
  <c r="G2964" i="13"/>
  <c r="H2964" i="13"/>
  <c r="L2964" i="13"/>
  <c r="O2964" i="13" s="1"/>
  <c r="M2964" i="13"/>
  <c r="N2964" i="13"/>
  <c r="P2964" i="13"/>
  <c r="Q2964" i="13"/>
  <c r="R2964" i="13"/>
  <c r="S2964" i="13"/>
  <c r="T2964" i="13"/>
  <c r="U2964" i="13"/>
  <c r="V2964" i="13"/>
  <c r="W2964" i="13"/>
  <c r="X2964" i="13"/>
  <c r="Y2964" i="13"/>
  <c r="Z2964" i="13"/>
  <c r="AA2964" i="13"/>
  <c r="AB2964" i="13"/>
  <c r="AC2964" i="13"/>
  <c r="AH2964" i="13"/>
  <c r="AK2964" i="13"/>
  <c r="C2965" i="13"/>
  <c r="D2965" i="13"/>
  <c r="E2965" i="13"/>
  <c r="F2965" i="13"/>
  <c r="G2965" i="13"/>
  <c r="H2965" i="13"/>
  <c r="L2965" i="13"/>
  <c r="O2965" i="13" s="1"/>
  <c r="M2965" i="13"/>
  <c r="N2965" i="13"/>
  <c r="P2965" i="13"/>
  <c r="Q2965" i="13"/>
  <c r="R2965" i="13"/>
  <c r="S2965" i="13"/>
  <c r="T2965" i="13"/>
  <c r="U2965" i="13"/>
  <c r="V2965" i="13"/>
  <c r="W2965" i="13"/>
  <c r="X2965" i="13"/>
  <c r="Y2965" i="13"/>
  <c r="Z2965" i="13"/>
  <c r="AA2965" i="13"/>
  <c r="AB2965" i="13"/>
  <c r="AC2965" i="13"/>
  <c r="AH2965" i="13"/>
  <c r="AK2965" i="13"/>
  <c r="C2966" i="13"/>
  <c r="D2966" i="13"/>
  <c r="E2966" i="13"/>
  <c r="F2966" i="13"/>
  <c r="G2966" i="13"/>
  <c r="H2966" i="13"/>
  <c r="L2966" i="13"/>
  <c r="O2966" i="13" s="1"/>
  <c r="M2966" i="13"/>
  <c r="N2966" i="13"/>
  <c r="P2966" i="13"/>
  <c r="Q2966" i="13"/>
  <c r="R2966" i="13"/>
  <c r="S2966" i="13"/>
  <c r="T2966" i="13"/>
  <c r="U2966" i="13"/>
  <c r="V2966" i="13"/>
  <c r="W2966" i="13"/>
  <c r="X2966" i="13"/>
  <c r="Y2966" i="13"/>
  <c r="Z2966" i="13"/>
  <c r="AA2966" i="13"/>
  <c r="AB2966" i="13"/>
  <c r="AC2966" i="13"/>
  <c r="AH2966" i="13"/>
  <c r="AK2966" i="13"/>
  <c r="C2967" i="13"/>
  <c r="D2967" i="13"/>
  <c r="E2967" i="13"/>
  <c r="F2967" i="13"/>
  <c r="G2967" i="13"/>
  <c r="H2967" i="13"/>
  <c r="L2967" i="13"/>
  <c r="O2967" i="13" s="1"/>
  <c r="M2967" i="13"/>
  <c r="N2967" i="13"/>
  <c r="P2967" i="13"/>
  <c r="Q2967" i="13"/>
  <c r="R2967" i="13"/>
  <c r="S2967" i="13"/>
  <c r="T2967" i="13"/>
  <c r="U2967" i="13"/>
  <c r="V2967" i="13"/>
  <c r="W2967" i="13"/>
  <c r="X2967" i="13"/>
  <c r="Y2967" i="13"/>
  <c r="Z2967" i="13"/>
  <c r="AA2967" i="13"/>
  <c r="AB2967" i="13"/>
  <c r="AC2967" i="13"/>
  <c r="AH2967" i="13"/>
  <c r="AK2967" i="13"/>
  <c r="C2968" i="13"/>
  <c r="D2968" i="13"/>
  <c r="E2968" i="13"/>
  <c r="F2968" i="13"/>
  <c r="G2968" i="13"/>
  <c r="H2968" i="13"/>
  <c r="L2968" i="13"/>
  <c r="O2968" i="13" s="1"/>
  <c r="M2968" i="13"/>
  <c r="N2968" i="13"/>
  <c r="P2968" i="13"/>
  <c r="Q2968" i="13"/>
  <c r="R2968" i="13"/>
  <c r="S2968" i="13"/>
  <c r="T2968" i="13"/>
  <c r="U2968" i="13"/>
  <c r="V2968" i="13"/>
  <c r="W2968" i="13"/>
  <c r="X2968" i="13"/>
  <c r="Y2968" i="13"/>
  <c r="Z2968" i="13"/>
  <c r="AA2968" i="13"/>
  <c r="AB2968" i="13"/>
  <c r="AC2968" i="13"/>
  <c r="AH2968" i="13"/>
  <c r="AK2968" i="13"/>
  <c r="C2969" i="13"/>
  <c r="D2969" i="13"/>
  <c r="E2969" i="13"/>
  <c r="F2969" i="13"/>
  <c r="G2969" i="13"/>
  <c r="H2969" i="13"/>
  <c r="L2969" i="13"/>
  <c r="O2969" i="13" s="1"/>
  <c r="M2969" i="13"/>
  <c r="N2969" i="13"/>
  <c r="P2969" i="13"/>
  <c r="Q2969" i="13"/>
  <c r="R2969" i="13"/>
  <c r="S2969" i="13"/>
  <c r="T2969" i="13"/>
  <c r="U2969" i="13"/>
  <c r="V2969" i="13"/>
  <c r="W2969" i="13"/>
  <c r="X2969" i="13"/>
  <c r="Y2969" i="13"/>
  <c r="Z2969" i="13"/>
  <c r="AA2969" i="13"/>
  <c r="AB2969" i="13"/>
  <c r="AC2969" i="13"/>
  <c r="AH2969" i="13"/>
  <c r="AK2969" i="13"/>
  <c r="C2970" i="13"/>
  <c r="D2970" i="13"/>
  <c r="E2970" i="13"/>
  <c r="F2970" i="13"/>
  <c r="G2970" i="13"/>
  <c r="H2970" i="13"/>
  <c r="L2970" i="13"/>
  <c r="O2970" i="13" s="1"/>
  <c r="M2970" i="13"/>
  <c r="N2970" i="13"/>
  <c r="P2970" i="13"/>
  <c r="Q2970" i="13"/>
  <c r="R2970" i="13"/>
  <c r="S2970" i="13"/>
  <c r="T2970" i="13"/>
  <c r="U2970" i="13"/>
  <c r="V2970" i="13"/>
  <c r="W2970" i="13"/>
  <c r="X2970" i="13"/>
  <c r="Y2970" i="13"/>
  <c r="Z2970" i="13"/>
  <c r="AA2970" i="13"/>
  <c r="AB2970" i="13"/>
  <c r="AC2970" i="13"/>
  <c r="AH2970" i="13"/>
  <c r="AK2970" i="13"/>
  <c r="C2971" i="13"/>
  <c r="D2971" i="13"/>
  <c r="E2971" i="13"/>
  <c r="F2971" i="13"/>
  <c r="G2971" i="13"/>
  <c r="H2971" i="13"/>
  <c r="L2971" i="13"/>
  <c r="O2971" i="13" s="1"/>
  <c r="M2971" i="13"/>
  <c r="N2971" i="13"/>
  <c r="P2971" i="13"/>
  <c r="Q2971" i="13"/>
  <c r="R2971" i="13"/>
  <c r="S2971" i="13"/>
  <c r="T2971" i="13"/>
  <c r="U2971" i="13"/>
  <c r="V2971" i="13"/>
  <c r="W2971" i="13"/>
  <c r="X2971" i="13"/>
  <c r="Y2971" i="13"/>
  <c r="Z2971" i="13"/>
  <c r="AA2971" i="13"/>
  <c r="AB2971" i="13"/>
  <c r="AC2971" i="13"/>
  <c r="AH2971" i="13"/>
  <c r="AK2971" i="13"/>
  <c r="C2972" i="13"/>
  <c r="D2972" i="13"/>
  <c r="E2972" i="13"/>
  <c r="F2972" i="13"/>
  <c r="G2972" i="13"/>
  <c r="H2972" i="13"/>
  <c r="L2972" i="13"/>
  <c r="O2972" i="13" s="1"/>
  <c r="M2972" i="13"/>
  <c r="N2972" i="13"/>
  <c r="P2972" i="13"/>
  <c r="Q2972" i="13"/>
  <c r="R2972" i="13"/>
  <c r="S2972" i="13"/>
  <c r="T2972" i="13"/>
  <c r="U2972" i="13"/>
  <c r="V2972" i="13"/>
  <c r="W2972" i="13"/>
  <c r="X2972" i="13"/>
  <c r="Y2972" i="13"/>
  <c r="Z2972" i="13"/>
  <c r="AA2972" i="13"/>
  <c r="AB2972" i="13"/>
  <c r="AC2972" i="13"/>
  <c r="AH2972" i="13"/>
  <c r="AK2972" i="13"/>
  <c r="C2973" i="13"/>
  <c r="D2973" i="13"/>
  <c r="E2973" i="13"/>
  <c r="F2973" i="13"/>
  <c r="G2973" i="13"/>
  <c r="H2973" i="13"/>
  <c r="L2973" i="13"/>
  <c r="O2973" i="13" s="1"/>
  <c r="M2973" i="13"/>
  <c r="N2973" i="13"/>
  <c r="P2973" i="13"/>
  <c r="Q2973" i="13"/>
  <c r="R2973" i="13"/>
  <c r="S2973" i="13"/>
  <c r="T2973" i="13"/>
  <c r="U2973" i="13"/>
  <c r="V2973" i="13"/>
  <c r="W2973" i="13"/>
  <c r="X2973" i="13"/>
  <c r="Y2973" i="13"/>
  <c r="Z2973" i="13"/>
  <c r="AA2973" i="13"/>
  <c r="AB2973" i="13"/>
  <c r="AC2973" i="13"/>
  <c r="AH2973" i="13"/>
  <c r="AK2973" i="13"/>
  <c r="C2974" i="13"/>
  <c r="D2974" i="13"/>
  <c r="E2974" i="13"/>
  <c r="F2974" i="13"/>
  <c r="G2974" i="13"/>
  <c r="H2974" i="13"/>
  <c r="L2974" i="13"/>
  <c r="O2974" i="13" s="1"/>
  <c r="M2974" i="13"/>
  <c r="N2974" i="13"/>
  <c r="P2974" i="13"/>
  <c r="Q2974" i="13"/>
  <c r="R2974" i="13"/>
  <c r="S2974" i="13"/>
  <c r="T2974" i="13"/>
  <c r="U2974" i="13"/>
  <c r="V2974" i="13"/>
  <c r="W2974" i="13"/>
  <c r="X2974" i="13"/>
  <c r="Y2974" i="13"/>
  <c r="Z2974" i="13"/>
  <c r="AA2974" i="13"/>
  <c r="AB2974" i="13"/>
  <c r="AC2974" i="13"/>
  <c r="AH2974" i="13"/>
  <c r="AK2974" i="13"/>
  <c r="C2975" i="13"/>
  <c r="D2975" i="13"/>
  <c r="E2975" i="13"/>
  <c r="F2975" i="13"/>
  <c r="G2975" i="13"/>
  <c r="H2975" i="13"/>
  <c r="L2975" i="13"/>
  <c r="O2975" i="13" s="1"/>
  <c r="M2975" i="13"/>
  <c r="N2975" i="13"/>
  <c r="P2975" i="13"/>
  <c r="Q2975" i="13"/>
  <c r="R2975" i="13"/>
  <c r="S2975" i="13"/>
  <c r="T2975" i="13"/>
  <c r="U2975" i="13"/>
  <c r="V2975" i="13"/>
  <c r="W2975" i="13"/>
  <c r="X2975" i="13"/>
  <c r="Y2975" i="13"/>
  <c r="Z2975" i="13"/>
  <c r="AA2975" i="13"/>
  <c r="AB2975" i="13"/>
  <c r="AC2975" i="13"/>
  <c r="AH2975" i="13"/>
  <c r="AK2975" i="13"/>
  <c r="C2976" i="13"/>
  <c r="D2976" i="13"/>
  <c r="E2976" i="13"/>
  <c r="F2976" i="13"/>
  <c r="G2976" i="13"/>
  <c r="H2976" i="13"/>
  <c r="L2976" i="13"/>
  <c r="O2976" i="13" s="1"/>
  <c r="M2976" i="13"/>
  <c r="N2976" i="13"/>
  <c r="P2976" i="13"/>
  <c r="Q2976" i="13"/>
  <c r="R2976" i="13"/>
  <c r="S2976" i="13"/>
  <c r="T2976" i="13"/>
  <c r="U2976" i="13"/>
  <c r="V2976" i="13"/>
  <c r="W2976" i="13"/>
  <c r="X2976" i="13"/>
  <c r="Y2976" i="13"/>
  <c r="Z2976" i="13"/>
  <c r="AA2976" i="13"/>
  <c r="AB2976" i="13"/>
  <c r="AC2976" i="13"/>
  <c r="AH2976" i="13"/>
  <c r="AK2976" i="13"/>
  <c r="C2977" i="13"/>
  <c r="D2977" i="13"/>
  <c r="E2977" i="13"/>
  <c r="F2977" i="13"/>
  <c r="G2977" i="13"/>
  <c r="H2977" i="13"/>
  <c r="L2977" i="13"/>
  <c r="O2977" i="13" s="1"/>
  <c r="M2977" i="13"/>
  <c r="N2977" i="13"/>
  <c r="P2977" i="13"/>
  <c r="Q2977" i="13"/>
  <c r="R2977" i="13"/>
  <c r="S2977" i="13"/>
  <c r="T2977" i="13"/>
  <c r="U2977" i="13"/>
  <c r="V2977" i="13"/>
  <c r="W2977" i="13"/>
  <c r="X2977" i="13"/>
  <c r="Y2977" i="13"/>
  <c r="Z2977" i="13"/>
  <c r="AA2977" i="13"/>
  <c r="AB2977" i="13"/>
  <c r="AC2977" i="13"/>
  <c r="AH2977" i="13"/>
  <c r="AK2977" i="13"/>
  <c r="C2978" i="13"/>
  <c r="D2978" i="13"/>
  <c r="E2978" i="13"/>
  <c r="F2978" i="13"/>
  <c r="G2978" i="13"/>
  <c r="H2978" i="13"/>
  <c r="L2978" i="13"/>
  <c r="O2978" i="13" s="1"/>
  <c r="M2978" i="13"/>
  <c r="N2978" i="13"/>
  <c r="P2978" i="13"/>
  <c r="Q2978" i="13"/>
  <c r="R2978" i="13"/>
  <c r="S2978" i="13"/>
  <c r="T2978" i="13"/>
  <c r="U2978" i="13"/>
  <c r="V2978" i="13"/>
  <c r="W2978" i="13"/>
  <c r="X2978" i="13"/>
  <c r="Y2978" i="13"/>
  <c r="Z2978" i="13"/>
  <c r="AA2978" i="13"/>
  <c r="AB2978" i="13"/>
  <c r="AC2978" i="13"/>
  <c r="AH2978" i="13"/>
  <c r="AK2978" i="13"/>
  <c r="C2979" i="13"/>
  <c r="D2979" i="13"/>
  <c r="E2979" i="13"/>
  <c r="F2979" i="13"/>
  <c r="G2979" i="13"/>
  <c r="H2979" i="13"/>
  <c r="L2979" i="13"/>
  <c r="O2979" i="13" s="1"/>
  <c r="M2979" i="13"/>
  <c r="N2979" i="13"/>
  <c r="P2979" i="13"/>
  <c r="Q2979" i="13"/>
  <c r="R2979" i="13"/>
  <c r="S2979" i="13"/>
  <c r="T2979" i="13"/>
  <c r="U2979" i="13"/>
  <c r="V2979" i="13"/>
  <c r="W2979" i="13"/>
  <c r="X2979" i="13"/>
  <c r="Y2979" i="13"/>
  <c r="Z2979" i="13"/>
  <c r="AA2979" i="13"/>
  <c r="AB2979" i="13"/>
  <c r="AC2979" i="13"/>
  <c r="AH2979" i="13"/>
  <c r="AK2979" i="13"/>
  <c r="C2980" i="13"/>
  <c r="D2980" i="13"/>
  <c r="E2980" i="13"/>
  <c r="F2980" i="13"/>
  <c r="G2980" i="13"/>
  <c r="H2980" i="13"/>
  <c r="L2980" i="13"/>
  <c r="O2980" i="13" s="1"/>
  <c r="M2980" i="13"/>
  <c r="N2980" i="13"/>
  <c r="P2980" i="13"/>
  <c r="Q2980" i="13"/>
  <c r="R2980" i="13"/>
  <c r="S2980" i="13"/>
  <c r="T2980" i="13"/>
  <c r="U2980" i="13"/>
  <c r="V2980" i="13"/>
  <c r="W2980" i="13"/>
  <c r="X2980" i="13"/>
  <c r="Y2980" i="13"/>
  <c r="Z2980" i="13"/>
  <c r="AA2980" i="13"/>
  <c r="AB2980" i="13"/>
  <c r="AC2980" i="13"/>
  <c r="AH2980" i="13"/>
  <c r="AK2980" i="13"/>
  <c r="C2981" i="13"/>
  <c r="D2981" i="13"/>
  <c r="E2981" i="13"/>
  <c r="F2981" i="13"/>
  <c r="G2981" i="13"/>
  <c r="H2981" i="13"/>
  <c r="L2981" i="13"/>
  <c r="O2981" i="13" s="1"/>
  <c r="M2981" i="13"/>
  <c r="N2981" i="13"/>
  <c r="P2981" i="13"/>
  <c r="Q2981" i="13"/>
  <c r="R2981" i="13"/>
  <c r="S2981" i="13"/>
  <c r="T2981" i="13"/>
  <c r="U2981" i="13"/>
  <c r="V2981" i="13"/>
  <c r="W2981" i="13"/>
  <c r="X2981" i="13"/>
  <c r="Y2981" i="13"/>
  <c r="Z2981" i="13"/>
  <c r="AA2981" i="13"/>
  <c r="AB2981" i="13"/>
  <c r="AC2981" i="13"/>
  <c r="AH2981" i="13"/>
  <c r="AK2981" i="13"/>
  <c r="C2982" i="13"/>
  <c r="D2982" i="13"/>
  <c r="E2982" i="13"/>
  <c r="F2982" i="13"/>
  <c r="G2982" i="13"/>
  <c r="H2982" i="13"/>
  <c r="L2982" i="13"/>
  <c r="O2982" i="13" s="1"/>
  <c r="M2982" i="13"/>
  <c r="N2982" i="13"/>
  <c r="P2982" i="13"/>
  <c r="Q2982" i="13"/>
  <c r="R2982" i="13"/>
  <c r="S2982" i="13"/>
  <c r="T2982" i="13"/>
  <c r="U2982" i="13"/>
  <c r="V2982" i="13"/>
  <c r="W2982" i="13"/>
  <c r="X2982" i="13"/>
  <c r="Y2982" i="13"/>
  <c r="Z2982" i="13"/>
  <c r="AA2982" i="13"/>
  <c r="AB2982" i="13"/>
  <c r="AC2982" i="13"/>
  <c r="AH2982" i="13"/>
  <c r="AK2982" i="13"/>
  <c r="C2983" i="13"/>
  <c r="D2983" i="13"/>
  <c r="E2983" i="13"/>
  <c r="F2983" i="13"/>
  <c r="G2983" i="13"/>
  <c r="H2983" i="13"/>
  <c r="L2983" i="13"/>
  <c r="O2983" i="13" s="1"/>
  <c r="M2983" i="13"/>
  <c r="N2983" i="13"/>
  <c r="P2983" i="13"/>
  <c r="Q2983" i="13"/>
  <c r="R2983" i="13"/>
  <c r="S2983" i="13"/>
  <c r="T2983" i="13"/>
  <c r="U2983" i="13"/>
  <c r="V2983" i="13"/>
  <c r="W2983" i="13"/>
  <c r="X2983" i="13"/>
  <c r="Y2983" i="13"/>
  <c r="Z2983" i="13"/>
  <c r="AA2983" i="13"/>
  <c r="AB2983" i="13"/>
  <c r="AC2983" i="13"/>
  <c r="AH2983" i="13"/>
  <c r="AK2983" i="13"/>
  <c r="C2984" i="13"/>
  <c r="D2984" i="13"/>
  <c r="E2984" i="13"/>
  <c r="F2984" i="13"/>
  <c r="G2984" i="13"/>
  <c r="H2984" i="13"/>
  <c r="L2984" i="13"/>
  <c r="O2984" i="13" s="1"/>
  <c r="M2984" i="13"/>
  <c r="N2984" i="13"/>
  <c r="P2984" i="13"/>
  <c r="Q2984" i="13"/>
  <c r="R2984" i="13"/>
  <c r="S2984" i="13"/>
  <c r="T2984" i="13"/>
  <c r="U2984" i="13"/>
  <c r="V2984" i="13"/>
  <c r="W2984" i="13"/>
  <c r="X2984" i="13"/>
  <c r="Y2984" i="13"/>
  <c r="Z2984" i="13"/>
  <c r="AA2984" i="13"/>
  <c r="AB2984" i="13"/>
  <c r="AC2984" i="13"/>
  <c r="AH2984" i="13"/>
  <c r="AK2984" i="13"/>
  <c r="C2985" i="13"/>
  <c r="D2985" i="13"/>
  <c r="E2985" i="13"/>
  <c r="F2985" i="13"/>
  <c r="G2985" i="13"/>
  <c r="H2985" i="13"/>
  <c r="L2985" i="13"/>
  <c r="O2985" i="13" s="1"/>
  <c r="M2985" i="13"/>
  <c r="N2985" i="13"/>
  <c r="P2985" i="13"/>
  <c r="Q2985" i="13"/>
  <c r="R2985" i="13"/>
  <c r="S2985" i="13"/>
  <c r="T2985" i="13"/>
  <c r="U2985" i="13"/>
  <c r="V2985" i="13"/>
  <c r="W2985" i="13"/>
  <c r="X2985" i="13"/>
  <c r="Y2985" i="13"/>
  <c r="Z2985" i="13"/>
  <c r="AA2985" i="13"/>
  <c r="AB2985" i="13"/>
  <c r="AC2985" i="13"/>
  <c r="AH2985" i="13"/>
  <c r="AK2985" i="13"/>
  <c r="C2986" i="13"/>
  <c r="D2986" i="13"/>
  <c r="E2986" i="13"/>
  <c r="F2986" i="13"/>
  <c r="G2986" i="13"/>
  <c r="H2986" i="13"/>
  <c r="L2986" i="13"/>
  <c r="O2986" i="13" s="1"/>
  <c r="M2986" i="13"/>
  <c r="N2986" i="13"/>
  <c r="P2986" i="13"/>
  <c r="Q2986" i="13"/>
  <c r="R2986" i="13"/>
  <c r="S2986" i="13"/>
  <c r="T2986" i="13"/>
  <c r="U2986" i="13"/>
  <c r="V2986" i="13"/>
  <c r="W2986" i="13"/>
  <c r="X2986" i="13"/>
  <c r="Y2986" i="13"/>
  <c r="Z2986" i="13"/>
  <c r="AA2986" i="13"/>
  <c r="AB2986" i="13"/>
  <c r="AC2986" i="13"/>
  <c r="AH2986" i="13"/>
  <c r="AK2986" i="13"/>
  <c r="C2987" i="13"/>
  <c r="D2987" i="13"/>
  <c r="E2987" i="13"/>
  <c r="F2987" i="13"/>
  <c r="G2987" i="13"/>
  <c r="H2987" i="13"/>
  <c r="L2987" i="13"/>
  <c r="O2987" i="13" s="1"/>
  <c r="M2987" i="13"/>
  <c r="N2987" i="13"/>
  <c r="P2987" i="13"/>
  <c r="Q2987" i="13"/>
  <c r="R2987" i="13"/>
  <c r="S2987" i="13"/>
  <c r="T2987" i="13"/>
  <c r="U2987" i="13"/>
  <c r="V2987" i="13"/>
  <c r="W2987" i="13"/>
  <c r="X2987" i="13"/>
  <c r="Y2987" i="13"/>
  <c r="Z2987" i="13"/>
  <c r="AA2987" i="13"/>
  <c r="AB2987" i="13"/>
  <c r="AC2987" i="13"/>
  <c r="AH2987" i="13"/>
  <c r="AK2987" i="13"/>
  <c r="C2988" i="13"/>
  <c r="D2988" i="13"/>
  <c r="E2988" i="13"/>
  <c r="F2988" i="13"/>
  <c r="G2988" i="13"/>
  <c r="H2988" i="13"/>
  <c r="L2988" i="13"/>
  <c r="O2988" i="13" s="1"/>
  <c r="M2988" i="13"/>
  <c r="N2988" i="13"/>
  <c r="P2988" i="13"/>
  <c r="Q2988" i="13"/>
  <c r="R2988" i="13"/>
  <c r="S2988" i="13"/>
  <c r="T2988" i="13"/>
  <c r="U2988" i="13"/>
  <c r="V2988" i="13"/>
  <c r="W2988" i="13"/>
  <c r="X2988" i="13"/>
  <c r="Y2988" i="13"/>
  <c r="Z2988" i="13"/>
  <c r="AA2988" i="13"/>
  <c r="AB2988" i="13"/>
  <c r="AC2988" i="13"/>
  <c r="AH2988" i="13"/>
  <c r="AK2988" i="13"/>
  <c r="C2989" i="13"/>
  <c r="D2989" i="13"/>
  <c r="E2989" i="13"/>
  <c r="F2989" i="13"/>
  <c r="G2989" i="13"/>
  <c r="H2989" i="13"/>
  <c r="L2989" i="13"/>
  <c r="O2989" i="13" s="1"/>
  <c r="M2989" i="13"/>
  <c r="N2989" i="13"/>
  <c r="P2989" i="13"/>
  <c r="Q2989" i="13"/>
  <c r="R2989" i="13"/>
  <c r="S2989" i="13"/>
  <c r="T2989" i="13"/>
  <c r="U2989" i="13"/>
  <c r="V2989" i="13"/>
  <c r="W2989" i="13"/>
  <c r="X2989" i="13"/>
  <c r="Y2989" i="13"/>
  <c r="Z2989" i="13"/>
  <c r="AA2989" i="13"/>
  <c r="AB2989" i="13"/>
  <c r="AC2989" i="13"/>
  <c r="AH2989" i="13"/>
  <c r="AK2989" i="13"/>
  <c r="C2990" i="13"/>
  <c r="D2990" i="13"/>
  <c r="E2990" i="13"/>
  <c r="F2990" i="13"/>
  <c r="G2990" i="13"/>
  <c r="H2990" i="13"/>
  <c r="L2990" i="13"/>
  <c r="O2990" i="13" s="1"/>
  <c r="M2990" i="13"/>
  <c r="N2990" i="13"/>
  <c r="P2990" i="13"/>
  <c r="Q2990" i="13"/>
  <c r="R2990" i="13"/>
  <c r="S2990" i="13"/>
  <c r="T2990" i="13"/>
  <c r="U2990" i="13"/>
  <c r="V2990" i="13"/>
  <c r="W2990" i="13"/>
  <c r="X2990" i="13"/>
  <c r="Y2990" i="13"/>
  <c r="Z2990" i="13"/>
  <c r="AA2990" i="13"/>
  <c r="AB2990" i="13"/>
  <c r="AC2990" i="13"/>
  <c r="AH2990" i="13"/>
  <c r="AK2990" i="13"/>
  <c r="C2991" i="13"/>
  <c r="D2991" i="13"/>
  <c r="E2991" i="13"/>
  <c r="F2991" i="13"/>
  <c r="G2991" i="13"/>
  <c r="H2991" i="13"/>
  <c r="L2991" i="13"/>
  <c r="O2991" i="13" s="1"/>
  <c r="M2991" i="13"/>
  <c r="N2991" i="13"/>
  <c r="P2991" i="13"/>
  <c r="Q2991" i="13"/>
  <c r="R2991" i="13"/>
  <c r="S2991" i="13"/>
  <c r="T2991" i="13"/>
  <c r="U2991" i="13"/>
  <c r="V2991" i="13"/>
  <c r="W2991" i="13"/>
  <c r="X2991" i="13"/>
  <c r="Y2991" i="13"/>
  <c r="Z2991" i="13"/>
  <c r="AA2991" i="13"/>
  <c r="AB2991" i="13"/>
  <c r="AC2991" i="13"/>
  <c r="AH2991" i="13"/>
  <c r="AK2991" i="13"/>
  <c r="C2992" i="13"/>
  <c r="D2992" i="13"/>
  <c r="E2992" i="13"/>
  <c r="F2992" i="13"/>
  <c r="G2992" i="13"/>
  <c r="H2992" i="13"/>
  <c r="L2992" i="13"/>
  <c r="O2992" i="13" s="1"/>
  <c r="M2992" i="13"/>
  <c r="N2992" i="13"/>
  <c r="P2992" i="13"/>
  <c r="Q2992" i="13"/>
  <c r="R2992" i="13"/>
  <c r="S2992" i="13"/>
  <c r="T2992" i="13"/>
  <c r="U2992" i="13"/>
  <c r="V2992" i="13"/>
  <c r="W2992" i="13"/>
  <c r="X2992" i="13"/>
  <c r="Y2992" i="13"/>
  <c r="Z2992" i="13"/>
  <c r="AA2992" i="13"/>
  <c r="AB2992" i="13"/>
  <c r="AC2992" i="13"/>
  <c r="AH2992" i="13"/>
  <c r="AK2992" i="13"/>
  <c r="C2993" i="13"/>
  <c r="D2993" i="13"/>
  <c r="E2993" i="13"/>
  <c r="F2993" i="13"/>
  <c r="G2993" i="13"/>
  <c r="H2993" i="13"/>
  <c r="L2993" i="13"/>
  <c r="O2993" i="13" s="1"/>
  <c r="M2993" i="13"/>
  <c r="N2993" i="13"/>
  <c r="P2993" i="13"/>
  <c r="Q2993" i="13"/>
  <c r="R2993" i="13"/>
  <c r="S2993" i="13"/>
  <c r="T2993" i="13"/>
  <c r="U2993" i="13"/>
  <c r="V2993" i="13"/>
  <c r="W2993" i="13"/>
  <c r="X2993" i="13"/>
  <c r="Y2993" i="13"/>
  <c r="Z2993" i="13"/>
  <c r="AA2993" i="13"/>
  <c r="AB2993" i="13"/>
  <c r="AC2993" i="13"/>
  <c r="AH2993" i="13"/>
  <c r="AK2993" i="13"/>
  <c r="C2994" i="13"/>
  <c r="D2994" i="13"/>
  <c r="E2994" i="13"/>
  <c r="F2994" i="13"/>
  <c r="G2994" i="13"/>
  <c r="H2994" i="13"/>
  <c r="L2994" i="13"/>
  <c r="O2994" i="13" s="1"/>
  <c r="M2994" i="13"/>
  <c r="N2994" i="13"/>
  <c r="P2994" i="13"/>
  <c r="Q2994" i="13"/>
  <c r="R2994" i="13"/>
  <c r="S2994" i="13"/>
  <c r="T2994" i="13"/>
  <c r="U2994" i="13"/>
  <c r="V2994" i="13"/>
  <c r="W2994" i="13"/>
  <c r="X2994" i="13"/>
  <c r="Y2994" i="13"/>
  <c r="Z2994" i="13"/>
  <c r="AA2994" i="13"/>
  <c r="AB2994" i="13"/>
  <c r="AC2994" i="13"/>
  <c r="AH2994" i="13"/>
  <c r="AK2994" i="13"/>
  <c r="C2995" i="13"/>
  <c r="D2995" i="13"/>
  <c r="E2995" i="13"/>
  <c r="F2995" i="13"/>
  <c r="G2995" i="13"/>
  <c r="H2995" i="13"/>
  <c r="L2995" i="13"/>
  <c r="O2995" i="13" s="1"/>
  <c r="M2995" i="13"/>
  <c r="N2995" i="13"/>
  <c r="P2995" i="13"/>
  <c r="Q2995" i="13"/>
  <c r="R2995" i="13"/>
  <c r="S2995" i="13"/>
  <c r="T2995" i="13"/>
  <c r="U2995" i="13"/>
  <c r="V2995" i="13"/>
  <c r="W2995" i="13"/>
  <c r="X2995" i="13"/>
  <c r="Y2995" i="13"/>
  <c r="Z2995" i="13"/>
  <c r="AA2995" i="13"/>
  <c r="AB2995" i="13"/>
  <c r="AC2995" i="13"/>
  <c r="AH2995" i="13"/>
  <c r="AK2995" i="13"/>
  <c r="C2996" i="13"/>
  <c r="D2996" i="13"/>
  <c r="E2996" i="13"/>
  <c r="F2996" i="13"/>
  <c r="G2996" i="13"/>
  <c r="H2996" i="13"/>
  <c r="L2996" i="13"/>
  <c r="O2996" i="13" s="1"/>
  <c r="M2996" i="13"/>
  <c r="N2996" i="13"/>
  <c r="P2996" i="13"/>
  <c r="Q2996" i="13"/>
  <c r="R2996" i="13"/>
  <c r="S2996" i="13"/>
  <c r="T2996" i="13"/>
  <c r="U2996" i="13"/>
  <c r="V2996" i="13"/>
  <c r="W2996" i="13"/>
  <c r="X2996" i="13"/>
  <c r="Y2996" i="13"/>
  <c r="Z2996" i="13"/>
  <c r="AA2996" i="13"/>
  <c r="AB2996" i="13"/>
  <c r="AC2996" i="13"/>
  <c r="AH2996" i="13"/>
  <c r="AK2996" i="13"/>
  <c r="C2997" i="13"/>
  <c r="D2997" i="13"/>
  <c r="E2997" i="13"/>
  <c r="F2997" i="13"/>
  <c r="G2997" i="13"/>
  <c r="H2997" i="13"/>
  <c r="L2997" i="13"/>
  <c r="O2997" i="13" s="1"/>
  <c r="M2997" i="13"/>
  <c r="N2997" i="13"/>
  <c r="P2997" i="13"/>
  <c r="Q2997" i="13"/>
  <c r="R2997" i="13"/>
  <c r="S2997" i="13"/>
  <c r="T2997" i="13"/>
  <c r="U2997" i="13"/>
  <c r="V2997" i="13"/>
  <c r="W2997" i="13"/>
  <c r="X2997" i="13"/>
  <c r="Y2997" i="13"/>
  <c r="Z2997" i="13"/>
  <c r="AA2997" i="13"/>
  <c r="AB2997" i="13"/>
  <c r="AC2997" i="13"/>
  <c r="AH2997" i="13"/>
  <c r="AK2997" i="13"/>
  <c r="C2998" i="13"/>
  <c r="D2998" i="13"/>
  <c r="E2998" i="13"/>
  <c r="F2998" i="13"/>
  <c r="G2998" i="13"/>
  <c r="H2998" i="13"/>
  <c r="L2998" i="13"/>
  <c r="O2998" i="13" s="1"/>
  <c r="M2998" i="13"/>
  <c r="N2998" i="13"/>
  <c r="P2998" i="13"/>
  <c r="Q2998" i="13"/>
  <c r="R2998" i="13"/>
  <c r="S2998" i="13"/>
  <c r="T2998" i="13"/>
  <c r="U2998" i="13"/>
  <c r="V2998" i="13"/>
  <c r="W2998" i="13"/>
  <c r="X2998" i="13"/>
  <c r="Y2998" i="13"/>
  <c r="Z2998" i="13"/>
  <c r="AA2998" i="13"/>
  <c r="AB2998" i="13"/>
  <c r="AC2998" i="13"/>
  <c r="AH2998" i="13"/>
  <c r="AK2998" i="13"/>
  <c r="C2999" i="13"/>
  <c r="D2999" i="13"/>
  <c r="E2999" i="13"/>
  <c r="F2999" i="13"/>
  <c r="G2999" i="13"/>
  <c r="H2999" i="13"/>
  <c r="L2999" i="13"/>
  <c r="O2999" i="13" s="1"/>
  <c r="M2999" i="13"/>
  <c r="N2999" i="13"/>
  <c r="P2999" i="13"/>
  <c r="Q2999" i="13"/>
  <c r="R2999" i="13"/>
  <c r="S2999" i="13"/>
  <c r="T2999" i="13"/>
  <c r="U2999" i="13"/>
  <c r="V2999" i="13"/>
  <c r="W2999" i="13"/>
  <c r="X2999" i="13"/>
  <c r="Y2999" i="13"/>
  <c r="Z2999" i="13"/>
  <c r="AA2999" i="13"/>
  <c r="AB2999" i="13"/>
  <c r="AC2999" i="13"/>
  <c r="AH2999" i="13"/>
  <c r="AK2999" i="13"/>
  <c r="C3000" i="13"/>
  <c r="D3000" i="13"/>
  <c r="E3000" i="13"/>
  <c r="F3000" i="13"/>
  <c r="G3000" i="13"/>
  <c r="H3000" i="13"/>
  <c r="L3000" i="13"/>
  <c r="O3000" i="13" s="1"/>
  <c r="M3000" i="13"/>
  <c r="N3000" i="13"/>
  <c r="P3000" i="13"/>
  <c r="Q3000" i="13"/>
  <c r="R3000" i="13"/>
  <c r="S3000" i="13"/>
  <c r="T3000" i="13"/>
  <c r="U3000" i="13"/>
  <c r="V3000" i="13"/>
  <c r="W3000" i="13"/>
  <c r="X3000" i="13"/>
  <c r="Y3000" i="13"/>
  <c r="Z3000" i="13"/>
  <c r="AA3000" i="13"/>
  <c r="AB3000" i="13"/>
  <c r="AC3000" i="13"/>
  <c r="AH3000" i="13"/>
  <c r="AK3000" i="13"/>
  <c r="C3001" i="13"/>
  <c r="D3001" i="13"/>
  <c r="E3001" i="13"/>
  <c r="F3001" i="13"/>
  <c r="G3001" i="13"/>
  <c r="H3001" i="13"/>
  <c r="L3001" i="13"/>
  <c r="O3001" i="13" s="1"/>
  <c r="M3001" i="13"/>
  <c r="N3001" i="13"/>
  <c r="P3001" i="13"/>
  <c r="Q3001" i="13"/>
  <c r="R3001" i="13"/>
  <c r="S3001" i="13"/>
  <c r="T3001" i="13"/>
  <c r="U3001" i="13"/>
  <c r="V3001" i="13"/>
  <c r="W3001" i="13"/>
  <c r="X3001" i="13"/>
  <c r="Y3001" i="13"/>
  <c r="Z3001" i="13"/>
  <c r="AA3001" i="13"/>
  <c r="AB3001" i="13"/>
  <c r="AC3001" i="13"/>
  <c r="AH3001" i="13"/>
  <c r="AK3001" i="13"/>
  <c r="C3002" i="13"/>
  <c r="D3002" i="13"/>
  <c r="E3002" i="13"/>
  <c r="F3002" i="13"/>
  <c r="G3002" i="13"/>
  <c r="H3002" i="13"/>
  <c r="L3002" i="13"/>
  <c r="O3002" i="13" s="1"/>
  <c r="M3002" i="13"/>
  <c r="N3002" i="13"/>
  <c r="P3002" i="13"/>
  <c r="Q3002" i="13"/>
  <c r="R3002" i="13"/>
  <c r="S3002" i="13"/>
  <c r="T3002" i="13"/>
  <c r="U3002" i="13"/>
  <c r="V3002" i="13"/>
  <c r="W3002" i="13"/>
  <c r="X3002" i="13"/>
  <c r="Y3002" i="13"/>
  <c r="Z3002" i="13"/>
  <c r="AA3002" i="13"/>
  <c r="AB3002" i="13"/>
  <c r="AC3002" i="13"/>
  <c r="AH3002" i="13"/>
  <c r="AK3002" i="13"/>
  <c r="C3003" i="13"/>
  <c r="D3003" i="13"/>
  <c r="E3003" i="13"/>
  <c r="F3003" i="13"/>
  <c r="G3003" i="13"/>
  <c r="H3003" i="13"/>
  <c r="L3003" i="13"/>
  <c r="O3003" i="13" s="1"/>
  <c r="M3003" i="13"/>
  <c r="N3003" i="13"/>
  <c r="P3003" i="13"/>
  <c r="Q3003" i="13"/>
  <c r="R3003" i="13"/>
  <c r="S3003" i="13"/>
  <c r="T3003" i="13"/>
  <c r="U3003" i="13"/>
  <c r="V3003" i="13"/>
  <c r="W3003" i="13"/>
  <c r="X3003" i="13"/>
  <c r="Y3003" i="13"/>
  <c r="Z3003" i="13"/>
  <c r="AA3003" i="13"/>
  <c r="AB3003" i="13"/>
  <c r="AC3003" i="13"/>
  <c r="AH3003" i="13"/>
  <c r="AK3003" i="13"/>
  <c r="C3004" i="13"/>
  <c r="D3004" i="13"/>
  <c r="E3004" i="13"/>
  <c r="F3004" i="13"/>
  <c r="G3004" i="13"/>
  <c r="H3004" i="13"/>
  <c r="L3004" i="13"/>
  <c r="O3004" i="13" s="1"/>
  <c r="M3004" i="13"/>
  <c r="N3004" i="13"/>
  <c r="P3004" i="13"/>
  <c r="Q3004" i="13"/>
  <c r="R3004" i="13"/>
  <c r="S3004" i="13"/>
  <c r="T3004" i="13"/>
  <c r="U3004" i="13"/>
  <c r="V3004" i="13"/>
  <c r="W3004" i="13"/>
  <c r="X3004" i="13"/>
  <c r="Y3004" i="13"/>
  <c r="Z3004" i="13"/>
  <c r="AA3004" i="13"/>
  <c r="AB3004" i="13"/>
  <c r="AC3004" i="13"/>
  <c r="AH3004" i="13"/>
  <c r="AK3004" i="13"/>
  <c r="C3005" i="13"/>
  <c r="D3005" i="13"/>
  <c r="E3005" i="13"/>
  <c r="F3005" i="13"/>
  <c r="G3005" i="13"/>
  <c r="H3005" i="13"/>
  <c r="L3005" i="13"/>
  <c r="O3005" i="13" s="1"/>
  <c r="M3005" i="13"/>
  <c r="N3005" i="13"/>
  <c r="P3005" i="13"/>
  <c r="Q3005" i="13"/>
  <c r="R3005" i="13"/>
  <c r="S3005" i="13"/>
  <c r="T3005" i="13"/>
  <c r="U3005" i="13"/>
  <c r="V3005" i="13"/>
  <c r="W3005" i="13"/>
  <c r="X3005" i="13"/>
  <c r="Y3005" i="13"/>
  <c r="Z3005" i="13"/>
  <c r="AA3005" i="13"/>
  <c r="AB3005" i="13"/>
  <c r="AC3005" i="13"/>
  <c r="AH3005" i="13"/>
  <c r="AK3005" i="13"/>
  <c r="C3006" i="13"/>
  <c r="D3006" i="13"/>
  <c r="E3006" i="13"/>
  <c r="F3006" i="13"/>
  <c r="G3006" i="13"/>
  <c r="H3006" i="13"/>
  <c r="L3006" i="13"/>
  <c r="O3006" i="13" s="1"/>
  <c r="M3006" i="13"/>
  <c r="N3006" i="13"/>
  <c r="P3006" i="13"/>
  <c r="Q3006" i="13"/>
  <c r="R3006" i="13"/>
  <c r="S3006" i="13"/>
  <c r="T3006" i="13"/>
  <c r="U3006" i="13"/>
  <c r="V3006" i="13"/>
  <c r="W3006" i="13"/>
  <c r="X3006" i="13"/>
  <c r="Y3006" i="13"/>
  <c r="Z3006" i="13"/>
  <c r="AA3006" i="13"/>
  <c r="AB3006" i="13"/>
  <c r="AC3006" i="13"/>
  <c r="AH3006" i="13"/>
  <c r="AK3006" i="13"/>
  <c r="C3007" i="13"/>
  <c r="D3007" i="13"/>
  <c r="E3007" i="13"/>
  <c r="F3007" i="13"/>
  <c r="G3007" i="13"/>
  <c r="H3007" i="13"/>
  <c r="L3007" i="13"/>
  <c r="O3007" i="13" s="1"/>
  <c r="M3007" i="13"/>
  <c r="N3007" i="13"/>
  <c r="P3007" i="13"/>
  <c r="Q3007" i="13"/>
  <c r="R3007" i="13"/>
  <c r="S3007" i="13"/>
  <c r="T3007" i="13"/>
  <c r="U3007" i="13"/>
  <c r="V3007" i="13"/>
  <c r="W3007" i="13"/>
  <c r="X3007" i="13"/>
  <c r="Y3007" i="13"/>
  <c r="Z3007" i="13"/>
  <c r="AA3007" i="13"/>
  <c r="AB3007" i="13"/>
  <c r="AC3007" i="13"/>
  <c r="AH3007" i="13"/>
  <c r="AK3007" i="13"/>
  <c r="C3008" i="13"/>
  <c r="D3008" i="13"/>
  <c r="E3008" i="13"/>
  <c r="F3008" i="13"/>
  <c r="G3008" i="13"/>
  <c r="H3008" i="13"/>
  <c r="L3008" i="13"/>
  <c r="O3008" i="13" s="1"/>
  <c r="M3008" i="13"/>
  <c r="N3008" i="13"/>
  <c r="P3008" i="13"/>
  <c r="Q3008" i="13"/>
  <c r="R3008" i="13"/>
  <c r="S3008" i="13"/>
  <c r="T3008" i="13"/>
  <c r="U3008" i="13"/>
  <c r="V3008" i="13"/>
  <c r="W3008" i="13"/>
  <c r="X3008" i="13"/>
  <c r="Y3008" i="13"/>
  <c r="Z3008" i="13"/>
  <c r="AA3008" i="13"/>
  <c r="AB3008" i="13"/>
  <c r="AC3008" i="13"/>
  <c r="AH3008" i="13"/>
  <c r="AK3008" i="13"/>
  <c r="C3009" i="13"/>
  <c r="D3009" i="13"/>
  <c r="E3009" i="13"/>
  <c r="F3009" i="13"/>
  <c r="G3009" i="13"/>
  <c r="H3009" i="13"/>
  <c r="L3009" i="13"/>
  <c r="O3009" i="13" s="1"/>
  <c r="M3009" i="13"/>
  <c r="N3009" i="13"/>
  <c r="P3009" i="13"/>
  <c r="Q3009" i="13"/>
  <c r="R3009" i="13"/>
  <c r="S3009" i="13"/>
  <c r="T3009" i="13"/>
  <c r="U3009" i="13"/>
  <c r="V3009" i="13"/>
  <c r="W3009" i="13"/>
  <c r="X3009" i="13"/>
  <c r="Y3009" i="13"/>
  <c r="Z3009" i="13"/>
  <c r="AA3009" i="13"/>
  <c r="AB3009" i="13"/>
  <c r="AC3009" i="13"/>
  <c r="AH3009" i="13"/>
  <c r="AK3009" i="13"/>
  <c r="C3010" i="13"/>
  <c r="D3010" i="13"/>
  <c r="E3010" i="13"/>
  <c r="F3010" i="13"/>
  <c r="G3010" i="13"/>
  <c r="H3010" i="13"/>
  <c r="L3010" i="13"/>
  <c r="O3010" i="13" s="1"/>
  <c r="M3010" i="13"/>
  <c r="N3010" i="13"/>
  <c r="P3010" i="13"/>
  <c r="Q3010" i="13"/>
  <c r="R3010" i="13"/>
  <c r="S3010" i="13"/>
  <c r="T3010" i="13"/>
  <c r="U3010" i="13"/>
  <c r="V3010" i="13"/>
  <c r="W3010" i="13"/>
  <c r="X3010" i="13"/>
  <c r="Y3010" i="13"/>
  <c r="Z3010" i="13"/>
  <c r="AA3010" i="13"/>
  <c r="AB3010" i="13"/>
  <c r="AC3010" i="13"/>
  <c r="AH3010" i="13"/>
  <c r="AK3010" i="13"/>
  <c r="C3011" i="13"/>
  <c r="D3011" i="13"/>
  <c r="E3011" i="13"/>
  <c r="F3011" i="13"/>
  <c r="G3011" i="13"/>
  <c r="H3011" i="13"/>
  <c r="L3011" i="13"/>
  <c r="O3011" i="13" s="1"/>
  <c r="M3011" i="13"/>
  <c r="N3011" i="13"/>
  <c r="P3011" i="13"/>
  <c r="Q3011" i="13"/>
  <c r="R3011" i="13"/>
  <c r="S3011" i="13"/>
  <c r="T3011" i="13"/>
  <c r="U3011" i="13"/>
  <c r="V3011" i="13"/>
  <c r="W3011" i="13"/>
  <c r="X3011" i="13"/>
  <c r="Y3011" i="13"/>
  <c r="Z3011" i="13"/>
  <c r="AA3011" i="13"/>
  <c r="AB3011" i="13"/>
  <c r="AC3011" i="13"/>
  <c r="AH3011" i="13"/>
  <c r="AK3011" i="13"/>
  <c r="C3012" i="13"/>
  <c r="D3012" i="13"/>
  <c r="E3012" i="13"/>
  <c r="F3012" i="13"/>
  <c r="G3012" i="13"/>
  <c r="H3012" i="13"/>
  <c r="L3012" i="13"/>
  <c r="O3012" i="13" s="1"/>
  <c r="M3012" i="13"/>
  <c r="N3012" i="13"/>
  <c r="P3012" i="13"/>
  <c r="Q3012" i="13"/>
  <c r="R3012" i="13"/>
  <c r="S3012" i="13"/>
  <c r="T3012" i="13"/>
  <c r="U3012" i="13"/>
  <c r="V3012" i="13"/>
  <c r="W3012" i="13"/>
  <c r="X3012" i="13"/>
  <c r="Y3012" i="13"/>
  <c r="Z3012" i="13"/>
  <c r="AA3012" i="13"/>
  <c r="AB3012" i="13"/>
  <c r="AC3012" i="13"/>
  <c r="AH3012" i="13"/>
  <c r="AK3012" i="13"/>
  <c r="C3013" i="13"/>
  <c r="D3013" i="13"/>
  <c r="E3013" i="13"/>
  <c r="F3013" i="13"/>
  <c r="G3013" i="13"/>
  <c r="H3013" i="13"/>
  <c r="L3013" i="13"/>
  <c r="O3013" i="13" s="1"/>
  <c r="M3013" i="13"/>
  <c r="N3013" i="13"/>
  <c r="P3013" i="13"/>
  <c r="Q3013" i="13"/>
  <c r="R3013" i="13"/>
  <c r="S3013" i="13"/>
  <c r="T3013" i="13"/>
  <c r="U3013" i="13"/>
  <c r="V3013" i="13"/>
  <c r="W3013" i="13"/>
  <c r="X3013" i="13"/>
  <c r="Y3013" i="13"/>
  <c r="Z3013" i="13"/>
  <c r="AA3013" i="13"/>
  <c r="AB3013" i="13"/>
  <c r="AC3013" i="13"/>
  <c r="AH3013" i="13"/>
  <c r="AK3013" i="13"/>
  <c r="C3014" i="13"/>
  <c r="D3014" i="13"/>
  <c r="E3014" i="13"/>
  <c r="F3014" i="13"/>
  <c r="G3014" i="13"/>
  <c r="H3014" i="13"/>
  <c r="L3014" i="13"/>
  <c r="O3014" i="13" s="1"/>
  <c r="M3014" i="13"/>
  <c r="N3014" i="13"/>
  <c r="P3014" i="13"/>
  <c r="Q3014" i="13"/>
  <c r="R3014" i="13"/>
  <c r="S3014" i="13"/>
  <c r="T3014" i="13"/>
  <c r="U3014" i="13"/>
  <c r="V3014" i="13"/>
  <c r="W3014" i="13"/>
  <c r="X3014" i="13"/>
  <c r="Y3014" i="13"/>
  <c r="Z3014" i="13"/>
  <c r="AA3014" i="13"/>
  <c r="AB3014" i="13"/>
  <c r="AC3014" i="13"/>
  <c r="AH3014" i="13"/>
  <c r="AK3014" i="13"/>
  <c r="C3015" i="13"/>
  <c r="D3015" i="13"/>
  <c r="E3015" i="13"/>
  <c r="F3015" i="13"/>
  <c r="G3015" i="13"/>
  <c r="H3015" i="13"/>
  <c r="L3015" i="13"/>
  <c r="O3015" i="13" s="1"/>
  <c r="M3015" i="13"/>
  <c r="N3015" i="13"/>
  <c r="P3015" i="13"/>
  <c r="Q3015" i="13"/>
  <c r="R3015" i="13"/>
  <c r="S3015" i="13"/>
  <c r="T3015" i="13"/>
  <c r="U3015" i="13"/>
  <c r="V3015" i="13"/>
  <c r="W3015" i="13"/>
  <c r="X3015" i="13"/>
  <c r="Y3015" i="13"/>
  <c r="Z3015" i="13"/>
  <c r="AA3015" i="13"/>
  <c r="AB3015" i="13"/>
  <c r="AC3015" i="13"/>
  <c r="AH3015" i="13"/>
  <c r="AK3015" i="13"/>
  <c r="C3016" i="13"/>
  <c r="D3016" i="13"/>
  <c r="E3016" i="13"/>
  <c r="F3016" i="13"/>
  <c r="G3016" i="13"/>
  <c r="H3016" i="13"/>
  <c r="L3016" i="13"/>
  <c r="O3016" i="13" s="1"/>
  <c r="M3016" i="13"/>
  <c r="N3016" i="13"/>
  <c r="P3016" i="13"/>
  <c r="Q3016" i="13"/>
  <c r="R3016" i="13"/>
  <c r="S3016" i="13"/>
  <c r="T3016" i="13"/>
  <c r="U3016" i="13"/>
  <c r="V3016" i="13"/>
  <c r="W3016" i="13"/>
  <c r="X3016" i="13"/>
  <c r="Y3016" i="13"/>
  <c r="Z3016" i="13"/>
  <c r="AA3016" i="13"/>
  <c r="AB3016" i="13"/>
  <c r="AC3016" i="13"/>
  <c r="AH3016" i="13"/>
  <c r="AK3016" i="13"/>
  <c r="C3017" i="13"/>
  <c r="D3017" i="13"/>
  <c r="E3017" i="13"/>
  <c r="F3017" i="13"/>
  <c r="G3017" i="13"/>
  <c r="H3017" i="13"/>
  <c r="L3017" i="13"/>
  <c r="O3017" i="13" s="1"/>
  <c r="M3017" i="13"/>
  <c r="N3017" i="13"/>
  <c r="P3017" i="13"/>
  <c r="Q3017" i="13"/>
  <c r="R3017" i="13"/>
  <c r="S3017" i="13"/>
  <c r="T3017" i="13"/>
  <c r="U3017" i="13"/>
  <c r="V3017" i="13"/>
  <c r="W3017" i="13"/>
  <c r="X3017" i="13"/>
  <c r="Y3017" i="13"/>
  <c r="Z3017" i="13"/>
  <c r="AA3017" i="13"/>
  <c r="AB3017" i="13"/>
  <c r="AC3017" i="13"/>
  <c r="AH3017" i="13"/>
  <c r="AK3017" i="13"/>
  <c r="C3018" i="13"/>
  <c r="D3018" i="13"/>
  <c r="E3018" i="13"/>
  <c r="F3018" i="13"/>
  <c r="G3018" i="13"/>
  <c r="H3018" i="13"/>
  <c r="L3018" i="13"/>
  <c r="O3018" i="13" s="1"/>
  <c r="M3018" i="13"/>
  <c r="N3018" i="13"/>
  <c r="P3018" i="13"/>
  <c r="Q3018" i="13"/>
  <c r="R3018" i="13"/>
  <c r="S3018" i="13"/>
  <c r="T3018" i="13"/>
  <c r="U3018" i="13"/>
  <c r="V3018" i="13"/>
  <c r="W3018" i="13"/>
  <c r="X3018" i="13"/>
  <c r="Y3018" i="13"/>
  <c r="Z3018" i="13"/>
  <c r="AA3018" i="13"/>
  <c r="AB3018" i="13"/>
  <c r="AC3018" i="13"/>
  <c r="AH3018" i="13"/>
  <c r="AK3018" i="13"/>
  <c r="C3019" i="13"/>
  <c r="D3019" i="13"/>
  <c r="E3019" i="13"/>
  <c r="F3019" i="13"/>
  <c r="G3019" i="13"/>
  <c r="H3019" i="13"/>
  <c r="L3019" i="13"/>
  <c r="O3019" i="13" s="1"/>
  <c r="M3019" i="13"/>
  <c r="N3019" i="13"/>
  <c r="P3019" i="13"/>
  <c r="Q3019" i="13"/>
  <c r="R3019" i="13"/>
  <c r="S3019" i="13"/>
  <c r="T3019" i="13"/>
  <c r="U3019" i="13"/>
  <c r="V3019" i="13"/>
  <c r="W3019" i="13"/>
  <c r="X3019" i="13"/>
  <c r="Y3019" i="13"/>
  <c r="Z3019" i="13"/>
  <c r="AA3019" i="13"/>
  <c r="AB3019" i="13"/>
  <c r="AC3019" i="13"/>
  <c r="AH3019" i="13"/>
  <c r="AK3019" i="13"/>
  <c r="C3020" i="13"/>
  <c r="D3020" i="13"/>
  <c r="E3020" i="13"/>
  <c r="F3020" i="13"/>
  <c r="G3020" i="13"/>
  <c r="H3020" i="13"/>
  <c r="L3020" i="13"/>
  <c r="O3020" i="13" s="1"/>
  <c r="M3020" i="13"/>
  <c r="N3020" i="13"/>
  <c r="P3020" i="13"/>
  <c r="Q3020" i="13"/>
  <c r="R3020" i="13"/>
  <c r="S3020" i="13"/>
  <c r="T3020" i="13"/>
  <c r="U3020" i="13"/>
  <c r="V3020" i="13"/>
  <c r="W3020" i="13"/>
  <c r="X3020" i="13"/>
  <c r="Y3020" i="13"/>
  <c r="Z3020" i="13"/>
  <c r="AA3020" i="13"/>
  <c r="AB3020" i="13"/>
  <c r="AC3020" i="13"/>
  <c r="AH3020" i="13"/>
  <c r="AK3020" i="13"/>
  <c r="C2628" i="13"/>
  <c r="D2628" i="13"/>
  <c r="E2628" i="13"/>
  <c r="F2628" i="13"/>
  <c r="G2628" i="13"/>
  <c r="H2628" i="13"/>
  <c r="L2628" i="13"/>
  <c r="O2628" i="13" s="1"/>
  <c r="M2628" i="13"/>
  <c r="N2628" i="13"/>
  <c r="P2628" i="13"/>
  <c r="Q2628" i="13"/>
  <c r="R2628" i="13"/>
  <c r="S2628" i="13"/>
  <c r="T2628" i="13"/>
  <c r="U2628" i="13"/>
  <c r="V2628" i="13"/>
  <c r="W2628" i="13"/>
  <c r="X2628" i="13"/>
  <c r="Y2628" i="13"/>
  <c r="Z2628" i="13"/>
  <c r="AA2628" i="13"/>
  <c r="AB2628" i="13"/>
  <c r="AC2628" i="13"/>
  <c r="AH2628" i="13"/>
  <c r="AK2628" i="13"/>
  <c r="C2629" i="13"/>
  <c r="D2629" i="13"/>
  <c r="E2629" i="13"/>
  <c r="F2629" i="13"/>
  <c r="G2629" i="13"/>
  <c r="H2629" i="13"/>
  <c r="L2629" i="13"/>
  <c r="O2629" i="13" s="1"/>
  <c r="M2629" i="13"/>
  <c r="N2629" i="13"/>
  <c r="P2629" i="13"/>
  <c r="Q2629" i="13"/>
  <c r="R2629" i="13"/>
  <c r="S2629" i="13"/>
  <c r="T2629" i="13"/>
  <c r="U2629" i="13"/>
  <c r="V2629" i="13"/>
  <c r="W2629" i="13"/>
  <c r="X2629" i="13"/>
  <c r="Y2629" i="13"/>
  <c r="Z2629" i="13"/>
  <c r="AA2629" i="13"/>
  <c r="AB2629" i="13"/>
  <c r="AC2629" i="13"/>
  <c r="AH2629" i="13"/>
  <c r="AK2629" i="13"/>
  <c r="C2630" i="13"/>
  <c r="D2630" i="13"/>
  <c r="E2630" i="13"/>
  <c r="F2630" i="13"/>
  <c r="G2630" i="13"/>
  <c r="H2630" i="13"/>
  <c r="L2630" i="13"/>
  <c r="O2630" i="13" s="1"/>
  <c r="M2630" i="13"/>
  <c r="N2630" i="13"/>
  <c r="P2630" i="13"/>
  <c r="Q2630" i="13"/>
  <c r="R2630" i="13"/>
  <c r="S2630" i="13"/>
  <c r="T2630" i="13"/>
  <c r="U2630" i="13"/>
  <c r="V2630" i="13"/>
  <c r="W2630" i="13"/>
  <c r="X2630" i="13"/>
  <c r="Y2630" i="13"/>
  <c r="Z2630" i="13"/>
  <c r="AA2630" i="13"/>
  <c r="AB2630" i="13"/>
  <c r="AC2630" i="13"/>
  <c r="AH2630" i="13"/>
  <c r="AK2630" i="13"/>
  <c r="C2631" i="13"/>
  <c r="D2631" i="13"/>
  <c r="E2631" i="13"/>
  <c r="F2631" i="13"/>
  <c r="G2631" i="13"/>
  <c r="H2631" i="13"/>
  <c r="L2631" i="13"/>
  <c r="O2631" i="13" s="1"/>
  <c r="M2631" i="13"/>
  <c r="N2631" i="13"/>
  <c r="P2631" i="13"/>
  <c r="Q2631" i="13"/>
  <c r="R2631" i="13"/>
  <c r="S2631" i="13"/>
  <c r="T2631" i="13"/>
  <c r="U2631" i="13"/>
  <c r="V2631" i="13"/>
  <c r="W2631" i="13"/>
  <c r="X2631" i="13"/>
  <c r="Y2631" i="13"/>
  <c r="Z2631" i="13"/>
  <c r="AA2631" i="13"/>
  <c r="AB2631" i="13"/>
  <c r="AC2631" i="13"/>
  <c r="AH2631" i="13"/>
  <c r="AK2631" i="13"/>
  <c r="C2632" i="13"/>
  <c r="D2632" i="13"/>
  <c r="E2632" i="13"/>
  <c r="F2632" i="13"/>
  <c r="G2632" i="13"/>
  <c r="H2632" i="13"/>
  <c r="L2632" i="13"/>
  <c r="O2632" i="13" s="1"/>
  <c r="M2632" i="13"/>
  <c r="N2632" i="13"/>
  <c r="P2632" i="13"/>
  <c r="Q2632" i="13"/>
  <c r="R2632" i="13"/>
  <c r="S2632" i="13"/>
  <c r="T2632" i="13"/>
  <c r="U2632" i="13"/>
  <c r="V2632" i="13"/>
  <c r="W2632" i="13"/>
  <c r="X2632" i="13"/>
  <c r="Y2632" i="13"/>
  <c r="Z2632" i="13"/>
  <c r="AA2632" i="13"/>
  <c r="AB2632" i="13"/>
  <c r="AC2632" i="13"/>
  <c r="AH2632" i="13"/>
  <c r="AK2632" i="13"/>
  <c r="C2633" i="13"/>
  <c r="D2633" i="13"/>
  <c r="E2633" i="13"/>
  <c r="F2633" i="13"/>
  <c r="G2633" i="13"/>
  <c r="H2633" i="13"/>
  <c r="L2633" i="13"/>
  <c r="O2633" i="13" s="1"/>
  <c r="M2633" i="13"/>
  <c r="N2633" i="13"/>
  <c r="P2633" i="13"/>
  <c r="Q2633" i="13"/>
  <c r="R2633" i="13"/>
  <c r="S2633" i="13"/>
  <c r="T2633" i="13"/>
  <c r="U2633" i="13"/>
  <c r="V2633" i="13"/>
  <c r="W2633" i="13"/>
  <c r="X2633" i="13"/>
  <c r="Y2633" i="13"/>
  <c r="Z2633" i="13"/>
  <c r="AA2633" i="13"/>
  <c r="AB2633" i="13"/>
  <c r="AC2633" i="13"/>
  <c r="AH2633" i="13"/>
  <c r="AK2633" i="13"/>
  <c r="C2634" i="13"/>
  <c r="D2634" i="13"/>
  <c r="E2634" i="13"/>
  <c r="F2634" i="13"/>
  <c r="G2634" i="13"/>
  <c r="H2634" i="13"/>
  <c r="L2634" i="13"/>
  <c r="O2634" i="13" s="1"/>
  <c r="M2634" i="13"/>
  <c r="N2634" i="13"/>
  <c r="P2634" i="13"/>
  <c r="Q2634" i="13"/>
  <c r="R2634" i="13"/>
  <c r="S2634" i="13"/>
  <c r="T2634" i="13"/>
  <c r="U2634" i="13"/>
  <c r="V2634" i="13"/>
  <c r="W2634" i="13"/>
  <c r="X2634" i="13"/>
  <c r="Y2634" i="13"/>
  <c r="Z2634" i="13"/>
  <c r="AA2634" i="13"/>
  <c r="AB2634" i="13"/>
  <c r="AC2634" i="13"/>
  <c r="AH2634" i="13"/>
  <c r="AK2634" i="13"/>
  <c r="C2635" i="13"/>
  <c r="D2635" i="13"/>
  <c r="E2635" i="13"/>
  <c r="F2635" i="13"/>
  <c r="G2635" i="13"/>
  <c r="H2635" i="13"/>
  <c r="L2635" i="13"/>
  <c r="O2635" i="13" s="1"/>
  <c r="M2635" i="13"/>
  <c r="N2635" i="13"/>
  <c r="P2635" i="13"/>
  <c r="Q2635" i="13"/>
  <c r="R2635" i="13"/>
  <c r="S2635" i="13"/>
  <c r="T2635" i="13"/>
  <c r="U2635" i="13"/>
  <c r="V2635" i="13"/>
  <c r="W2635" i="13"/>
  <c r="X2635" i="13"/>
  <c r="Y2635" i="13"/>
  <c r="Z2635" i="13"/>
  <c r="AA2635" i="13"/>
  <c r="AB2635" i="13"/>
  <c r="AC2635" i="13"/>
  <c r="AH2635" i="13"/>
  <c r="AK2635" i="13"/>
  <c r="C2636" i="13"/>
  <c r="D2636" i="13"/>
  <c r="E2636" i="13"/>
  <c r="F2636" i="13"/>
  <c r="G2636" i="13"/>
  <c r="H2636" i="13"/>
  <c r="L2636" i="13"/>
  <c r="O2636" i="13" s="1"/>
  <c r="M2636" i="13"/>
  <c r="N2636" i="13"/>
  <c r="P2636" i="13"/>
  <c r="Q2636" i="13"/>
  <c r="R2636" i="13"/>
  <c r="S2636" i="13"/>
  <c r="T2636" i="13"/>
  <c r="U2636" i="13"/>
  <c r="V2636" i="13"/>
  <c r="W2636" i="13"/>
  <c r="X2636" i="13"/>
  <c r="Y2636" i="13"/>
  <c r="Z2636" i="13"/>
  <c r="AA2636" i="13"/>
  <c r="AB2636" i="13"/>
  <c r="AC2636" i="13"/>
  <c r="AH2636" i="13"/>
  <c r="AK2636" i="13"/>
  <c r="C2637" i="13"/>
  <c r="D2637" i="13"/>
  <c r="E2637" i="13"/>
  <c r="F2637" i="13"/>
  <c r="G2637" i="13"/>
  <c r="H2637" i="13"/>
  <c r="L2637" i="13"/>
  <c r="O2637" i="13" s="1"/>
  <c r="M2637" i="13"/>
  <c r="N2637" i="13"/>
  <c r="P2637" i="13"/>
  <c r="Q2637" i="13"/>
  <c r="R2637" i="13"/>
  <c r="S2637" i="13"/>
  <c r="T2637" i="13"/>
  <c r="U2637" i="13"/>
  <c r="V2637" i="13"/>
  <c r="W2637" i="13"/>
  <c r="X2637" i="13"/>
  <c r="Y2637" i="13"/>
  <c r="Z2637" i="13"/>
  <c r="AA2637" i="13"/>
  <c r="AB2637" i="13"/>
  <c r="AC2637" i="13"/>
  <c r="AH2637" i="13"/>
  <c r="AK2637" i="13"/>
  <c r="C2638" i="13"/>
  <c r="D2638" i="13"/>
  <c r="E2638" i="13"/>
  <c r="F2638" i="13"/>
  <c r="G2638" i="13"/>
  <c r="H2638" i="13"/>
  <c r="L2638" i="13"/>
  <c r="O2638" i="13" s="1"/>
  <c r="M2638" i="13"/>
  <c r="N2638" i="13"/>
  <c r="P2638" i="13"/>
  <c r="Q2638" i="13"/>
  <c r="R2638" i="13"/>
  <c r="S2638" i="13"/>
  <c r="T2638" i="13"/>
  <c r="U2638" i="13"/>
  <c r="V2638" i="13"/>
  <c r="W2638" i="13"/>
  <c r="X2638" i="13"/>
  <c r="Y2638" i="13"/>
  <c r="Z2638" i="13"/>
  <c r="AA2638" i="13"/>
  <c r="AB2638" i="13"/>
  <c r="AC2638" i="13"/>
  <c r="AH2638" i="13"/>
  <c r="AK2638" i="13"/>
  <c r="C2639" i="13"/>
  <c r="D2639" i="13"/>
  <c r="E2639" i="13"/>
  <c r="F2639" i="13"/>
  <c r="G2639" i="13"/>
  <c r="H2639" i="13"/>
  <c r="L2639" i="13"/>
  <c r="O2639" i="13" s="1"/>
  <c r="M2639" i="13"/>
  <c r="N2639" i="13"/>
  <c r="P2639" i="13"/>
  <c r="Q2639" i="13"/>
  <c r="R2639" i="13"/>
  <c r="S2639" i="13"/>
  <c r="T2639" i="13"/>
  <c r="U2639" i="13"/>
  <c r="V2639" i="13"/>
  <c r="W2639" i="13"/>
  <c r="X2639" i="13"/>
  <c r="Y2639" i="13"/>
  <c r="Z2639" i="13"/>
  <c r="AA2639" i="13"/>
  <c r="AB2639" i="13"/>
  <c r="AC2639" i="13"/>
  <c r="AH2639" i="13"/>
  <c r="AK2639" i="13"/>
  <c r="C2640" i="13"/>
  <c r="D2640" i="13"/>
  <c r="E2640" i="13"/>
  <c r="F2640" i="13"/>
  <c r="G2640" i="13"/>
  <c r="H2640" i="13"/>
  <c r="L2640" i="13"/>
  <c r="O2640" i="13" s="1"/>
  <c r="M2640" i="13"/>
  <c r="N2640" i="13"/>
  <c r="P2640" i="13"/>
  <c r="Q2640" i="13"/>
  <c r="R2640" i="13"/>
  <c r="S2640" i="13"/>
  <c r="T2640" i="13"/>
  <c r="U2640" i="13"/>
  <c r="V2640" i="13"/>
  <c r="W2640" i="13"/>
  <c r="X2640" i="13"/>
  <c r="Y2640" i="13"/>
  <c r="Z2640" i="13"/>
  <c r="AA2640" i="13"/>
  <c r="AB2640" i="13"/>
  <c r="AC2640" i="13"/>
  <c r="AH2640" i="13"/>
  <c r="AK2640" i="13"/>
  <c r="C2641" i="13"/>
  <c r="D2641" i="13"/>
  <c r="E2641" i="13"/>
  <c r="F2641" i="13"/>
  <c r="G2641" i="13"/>
  <c r="H2641" i="13"/>
  <c r="L2641" i="13"/>
  <c r="O2641" i="13" s="1"/>
  <c r="M2641" i="13"/>
  <c r="N2641" i="13"/>
  <c r="P2641" i="13"/>
  <c r="Q2641" i="13"/>
  <c r="R2641" i="13"/>
  <c r="S2641" i="13"/>
  <c r="T2641" i="13"/>
  <c r="U2641" i="13"/>
  <c r="V2641" i="13"/>
  <c r="W2641" i="13"/>
  <c r="X2641" i="13"/>
  <c r="Y2641" i="13"/>
  <c r="Z2641" i="13"/>
  <c r="AA2641" i="13"/>
  <c r="AB2641" i="13"/>
  <c r="AC2641" i="13"/>
  <c r="AH2641" i="13"/>
  <c r="AK2641" i="13"/>
  <c r="C2642" i="13"/>
  <c r="D2642" i="13"/>
  <c r="E2642" i="13"/>
  <c r="F2642" i="13"/>
  <c r="G2642" i="13"/>
  <c r="H2642" i="13"/>
  <c r="L2642" i="13"/>
  <c r="O2642" i="13" s="1"/>
  <c r="M2642" i="13"/>
  <c r="N2642" i="13"/>
  <c r="P2642" i="13"/>
  <c r="Q2642" i="13"/>
  <c r="R2642" i="13"/>
  <c r="S2642" i="13"/>
  <c r="T2642" i="13"/>
  <c r="U2642" i="13"/>
  <c r="V2642" i="13"/>
  <c r="W2642" i="13"/>
  <c r="X2642" i="13"/>
  <c r="Y2642" i="13"/>
  <c r="Z2642" i="13"/>
  <c r="AA2642" i="13"/>
  <c r="AB2642" i="13"/>
  <c r="AC2642" i="13"/>
  <c r="AH2642" i="13"/>
  <c r="AK2642" i="13"/>
  <c r="C2643" i="13"/>
  <c r="D2643" i="13"/>
  <c r="E2643" i="13"/>
  <c r="F2643" i="13"/>
  <c r="G2643" i="13"/>
  <c r="H2643" i="13"/>
  <c r="L2643" i="13"/>
  <c r="O2643" i="13" s="1"/>
  <c r="M2643" i="13"/>
  <c r="N2643" i="13"/>
  <c r="P2643" i="13"/>
  <c r="Q2643" i="13"/>
  <c r="R2643" i="13"/>
  <c r="S2643" i="13"/>
  <c r="T2643" i="13"/>
  <c r="U2643" i="13"/>
  <c r="V2643" i="13"/>
  <c r="W2643" i="13"/>
  <c r="X2643" i="13"/>
  <c r="Y2643" i="13"/>
  <c r="Z2643" i="13"/>
  <c r="AA2643" i="13"/>
  <c r="AB2643" i="13"/>
  <c r="AC2643" i="13"/>
  <c r="AH2643" i="13"/>
  <c r="AK2643" i="13"/>
  <c r="C2644" i="13"/>
  <c r="D2644" i="13"/>
  <c r="E2644" i="13"/>
  <c r="F2644" i="13"/>
  <c r="G2644" i="13"/>
  <c r="H2644" i="13"/>
  <c r="L2644" i="13"/>
  <c r="O2644" i="13" s="1"/>
  <c r="M2644" i="13"/>
  <c r="N2644" i="13"/>
  <c r="P2644" i="13"/>
  <c r="Q2644" i="13"/>
  <c r="R2644" i="13"/>
  <c r="S2644" i="13"/>
  <c r="T2644" i="13"/>
  <c r="U2644" i="13"/>
  <c r="V2644" i="13"/>
  <c r="W2644" i="13"/>
  <c r="X2644" i="13"/>
  <c r="Y2644" i="13"/>
  <c r="Z2644" i="13"/>
  <c r="AA2644" i="13"/>
  <c r="AB2644" i="13"/>
  <c r="AC2644" i="13"/>
  <c r="AH2644" i="13"/>
  <c r="AK2644" i="13"/>
  <c r="C2645" i="13"/>
  <c r="D2645" i="13"/>
  <c r="E2645" i="13"/>
  <c r="F2645" i="13"/>
  <c r="G2645" i="13"/>
  <c r="H2645" i="13"/>
  <c r="L2645" i="13"/>
  <c r="O2645" i="13" s="1"/>
  <c r="M2645" i="13"/>
  <c r="N2645" i="13"/>
  <c r="P2645" i="13"/>
  <c r="Q2645" i="13"/>
  <c r="R2645" i="13"/>
  <c r="S2645" i="13"/>
  <c r="T2645" i="13"/>
  <c r="U2645" i="13"/>
  <c r="V2645" i="13"/>
  <c r="W2645" i="13"/>
  <c r="X2645" i="13"/>
  <c r="Y2645" i="13"/>
  <c r="Z2645" i="13"/>
  <c r="AA2645" i="13"/>
  <c r="AB2645" i="13"/>
  <c r="AC2645" i="13"/>
  <c r="AH2645" i="13"/>
  <c r="AK2645" i="13"/>
  <c r="C2646" i="13"/>
  <c r="D2646" i="13"/>
  <c r="E2646" i="13"/>
  <c r="F2646" i="13"/>
  <c r="G2646" i="13"/>
  <c r="H2646" i="13"/>
  <c r="L2646" i="13"/>
  <c r="O2646" i="13" s="1"/>
  <c r="M2646" i="13"/>
  <c r="N2646" i="13"/>
  <c r="P2646" i="13"/>
  <c r="Q2646" i="13"/>
  <c r="R2646" i="13"/>
  <c r="S2646" i="13"/>
  <c r="T2646" i="13"/>
  <c r="U2646" i="13"/>
  <c r="V2646" i="13"/>
  <c r="W2646" i="13"/>
  <c r="X2646" i="13"/>
  <c r="Y2646" i="13"/>
  <c r="Z2646" i="13"/>
  <c r="AA2646" i="13"/>
  <c r="AB2646" i="13"/>
  <c r="AC2646" i="13"/>
  <c r="AH2646" i="13"/>
  <c r="AK2646" i="13"/>
  <c r="C2647" i="13"/>
  <c r="D2647" i="13"/>
  <c r="E2647" i="13"/>
  <c r="F2647" i="13"/>
  <c r="G2647" i="13"/>
  <c r="H2647" i="13"/>
  <c r="L2647" i="13"/>
  <c r="O2647" i="13" s="1"/>
  <c r="M2647" i="13"/>
  <c r="N2647" i="13"/>
  <c r="P2647" i="13"/>
  <c r="Q2647" i="13"/>
  <c r="R2647" i="13"/>
  <c r="S2647" i="13"/>
  <c r="T2647" i="13"/>
  <c r="U2647" i="13"/>
  <c r="V2647" i="13"/>
  <c r="W2647" i="13"/>
  <c r="X2647" i="13"/>
  <c r="Y2647" i="13"/>
  <c r="Z2647" i="13"/>
  <c r="AA2647" i="13"/>
  <c r="AB2647" i="13"/>
  <c r="AC2647" i="13"/>
  <c r="AH2647" i="13"/>
  <c r="AK2647" i="13"/>
  <c r="C2648" i="13"/>
  <c r="D2648" i="13"/>
  <c r="E2648" i="13"/>
  <c r="F2648" i="13"/>
  <c r="G2648" i="13"/>
  <c r="H2648" i="13"/>
  <c r="L2648" i="13"/>
  <c r="O2648" i="13" s="1"/>
  <c r="M2648" i="13"/>
  <c r="N2648" i="13"/>
  <c r="P2648" i="13"/>
  <c r="Q2648" i="13"/>
  <c r="R2648" i="13"/>
  <c r="S2648" i="13"/>
  <c r="T2648" i="13"/>
  <c r="U2648" i="13"/>
  <c r="V2648" i="13"/>
  <c r="W2648" i="13"/>
  <c r="X2648" i="13"/>
  <c r="Y2648" i="13"/>
  <c r="Z2648" i="13"/>
  <c r="AA2648" i="13"/>
  <c r="AB2648" i="13"/>
  <c r="AC2648" i="13"/>
  <c r="AH2648" i="13"/>
  <c r="AK2648" i="13"/>
  <c r="C2649" i="13"/>
  <c r="D2649" i="13"/>
  <c r="E2649" i="13"/>
  <c r="F2649" i="13"/>
  <c r="G2649" i="13"/>
  <c r="H2649" i="13"/>
  <c r="L2649" i="13"/>
  <c r="O2649" i="13" s="1"/>
  <c r="M2649" i="13"/>
  <c r="N2649" i="13"/>
  <c r="P2649" i="13"/>
  <c r="Q2649" i="13"/>
  <c r="R2649" i="13"/>
  <c r="S2649" i="13"/>
  <c r="T2649" i="13"/>
  <c r="U2649" i="13"/>
  <c r="V2649" i="13"/>
  <c r="W2649" i="13"/>
  <c r="X2649" i="13"/>
  <c r="Y2649" i="13"/>
  <c r="Z2649" i="13"/>
  <c r="AA2649" i="13"/>
  <c r="AB2649" i="13"/>
  <c r="AC2649" i="13"/>
  <c r="AH2649" i="13"/>
  <c r="AK2649" i="13"/>
  <c r="C2650" i="13"/>
  <c r="D2650" i="13"/>
  <c r="E2650" i="13"/>
  <c r="F2650" i="13"/>
  <c r="G2650" i="13"/>
  <c r="H2650" i="13"/>
  <c r="L2650" i="13"/>
  <c r="O2650" i="13" s="1"/>
  <c r="M2650" i="13"/>
  <c r="N2650" i="13"/>
  <c r="P2650" i="13"/>
  <c r="Q2650" i="13"/>
  <c r="R2650" i="13"/>
  <c r="S2650" i="13"/>
  <c r="T2650" i="13"/>
  <c r="U2650" i="13"/>
  <c r="V2650" i="13"/>
  <c r="W2650" i="13"/>
  <c r="X2650" i="13"/>
  <c r="Y2650" i="13"/>
  <c r="Z2650" i="13"/>
  <c r="AA2650" i="13"/>
  <c r="AB2650" i="13"/>
  <c r="AC2650" i="13"/>
  <c r="AH2650" i="13"/>
  <c r="AK2650" i="13"/>
  <c r="C2651" i="13"/>
  <c r="D2651" i="13"/>
  <c r="E2651" i="13"/>
  <c r="F2651" i="13"/>
  <c r="G2651" i="13"/>
  <c r="H2651" i="13"/>
  <c r="L2651" i="13"/>
  <c r="O2651" i="13" s="1"/>
  <c r="M2651" i="13"/>
  <c r="N2651" i="13"/>
  <c r="P2651" i="13"/>
  <c r="Q2651" i="13"/>
  <c r="R2651" i="13"/>
  <c r="S2651" i="13"/>
  <c r="T2651" i="13"/>
  <c r="U2651" i="13"/>
  <c r="V2651" i="13"/>
  <c r="W2651" i="13"/>
  <c r="X2651" i="13"/>
  <c r="Y2651" i="13"/>
  <c r="Z2651" i="13"/>
  <c r="AA2651" i="13"/>
  <c r="AB2651" i="13"/>
  <c r="AC2651" i="13"/>
  <c r="AH2651" i="13"/>
  <c r="AK2651" i="13"/>
  <c r="C2652" i="13"/>
  <c r="D2652" i="13"/>
  <c r="E2652" i="13"/>
  <c r="F2652" i="13"/>
  <c r="G2652" i="13"/>
  <c r="H2652" i="13"/>
  <c r="L2652" i="13"/>
  <c r="O2652" i="13" s="1"/>
  <c r="M2652" i="13"/>
  <c r="N2652" i="13"/>
  <c r="P2652" i="13"/>
  <c r="Q2652" i="13"/>
  <c r="R2652" i="13"/>
  <c r="S2652" i="13"/>
  <c r="T2652" i="13"/>
  <c r="U2652" i="13"/>
  <c r="V2652" i="13"/>
  <c r="W2652" i="13"/>
  <c r="X2652" i="13"/>
  <c r="Y2652" i="13"/>
  <c r="Z2652" i="13"/>
  <c r="AA2652" i="13"/>
  <c r="AB2652" i="13"/>
  <c r="AC2652" i="13"/>
  <c r="AH2652" i="13"/>
  <c r="AK2652" i="13"/>
  <c r="C2653" i="13"/>
  <c r="D2653" i="13"/>
  <c r="E2653" i="13"/>
  <c r="F2653" i="13"/>
  <c r="G2653" i="13"/>
  <c r="H2653" i="13"/>
  <c r="L2653" i="13"/>
  <c r="O2653" i="13" s="1"/>
  <c r="M2653" i="13"/>
  <c r="N2653" i="13"/>
  <c r="P2653" i="13"/>
  <c r="Q2653" i="13"/>
  <c r="R2653" i="13"/>
  <c r="S2653" i="13"/>
  <c r="T2653" i="13"/>
  <c r="U2653" i="13"/>
  <c r="V2653" i="13"/>
  <c r="W2653" i="13"/>
  <c r="X2653" i="13"/>
  <c r="Y2653" i="13"/>
  <c r="Z2653" i="13"/>
  <c r="AA2653" i="13"/>
  <c r="AB2653" i="13"/>
  <c r="AC2653" i="13"/>
  <c r="AH2653" i="13"/>
  <c r="AK2653" i="13"/>
  <c r="C2654" i="13"/>
  <c r="D2654" i="13"/>
  <c r="E2654" i="13"/>
  <c r="F2654" i="13"/>
  <c r="G2654" i="13"/>
  <c r="H2654" i="13"/>
  <c r="L2654" i="13"/>
  <c r="O2654" i="13" s="1"/>
  <c r="M2654" i="13"/>
  <c r="N2654" i="13"/>
  <c r="P2654" i="13"/>
  <c r="Q2654" i="13"/>
  <c r="R2654" i="13"/>
  <c r="S2654" i="13"/>
  <c r="T2654" i="13"/>
  <c r="U2654" i="13"/>
  <c r="V2654" i="13"/>
  <c r="W2654" i="13"/>
  <c r="X2654" i="13"/>
  <c r="Y2654" i="13"/>
  <c r="Z2654" i="13"/>
  <c r="AA2654" i="13"/>
  <c r="AB2654" i="13"/>
  <c r="AC2654" i="13"/>
  <c r="AH2654" i="13"/>
  <c r="AK2654" i="13"/>
  <c r="C2655" i="13"/>
  <c r="D2655" i="13"/>
  <c r="E2655" i="13"/>
  <c r="F2655" i="13"/>
  <c r="G2655" i="13"/>
  <c r="H2655" i="13"/>
  <c r="L2655" i="13"/>
  <c r="O2655" i="13" s="1"/>
  <c r="M2655" i="13"/>
  <c r="N2655" i="13"/>
  <c r="P2655" i="13"/>
  <c r="Q2655" i="13"/>
  <c r="R2655" i="13"/>
  <c r="S2655" i="13"/>
  <c r="T2655" i="13"/>
  <c r="U2655" i="13"/>
  <c r="V2655" i="13"/>
  <c r="W2655" i="13"/>
  <c r="X2655" i="13"/>
  <c r="Y2655" i="13"/>
  <c r="Z2655" i="13"/>
  <c r="AA2655" i="13"/>
  <c r="AB2655" i="13"/>
  <c r="AC2655" i="13"/>
  <c r="AH2655" i="13"/>
  <c r="AK2655" i="13"/>
  <c r="C2656" i="13"/>
  <c r="D2656" i="13"/>
  <c r="E2656" i="13"/>
  <c r="F2656" i="13"/>
  <c r="G2656" i="13"/>
  <c r="H2656" i="13"/>
  <c r="L2656" i="13"/>
  <c r="O2656" i="13" s="1"/>
  <c r="M2656" i="13"/>
  <c r="N2656" i="13"/>
  <c r="P2656" i="13"/>
  <c r="Q2656" i="13"/>
  <c r="R2656" i="13"/>
  <c r="S2656" i="13"/>
  <c r="T2656" i="13"/>
  <c r="U2656" i="13"/>
  <c r="V2656" i="13"/>
  <c r="W2656" i="13"/>
  <c r="X2656" i="13"/>
  <c r="Y2656" i="13"/>
  <c r="Z2656" i="13"/>
  <c r="AA2656" i="13"/>
  <c r="AB2656" i="13"/>
  <c r="AC2656" i="13"/>
  <c r="AH2656" i="13"/>
  <c r="AK2656" i="13"/>
  <c r="C2657" i="13"/>
  <c r="D2657" i="13"/>
  <c r="E2657" i="13"/>
  <c r="F2657" i="13"/>
  <c r="G2657" i="13"/>
  <c r="H2657" i="13"/>
  <c r="L2657" i="13"/>
  <c r="O2657" i="13" s="1"/>
  <c r="M2657" i="13"/>
  <c r="N2657" i="13"/>
  <c r="P2657" i="13"/>
  <c r="Q2657" i="13"/>
  <c r="R2657" i="13"/>
  <c r="S2657" i="13"/>
  <c r="T2657" i="13"/>
  <c r="U2657" i="13"/>
  <c r="V2657" i="13"/>
  <c r="W2657" i="13"/>
  <c r="X2657" i="13"/>
  <c r="Y2657" i="13"/>
  <c r="Z2657" i="13"/>
  <c r="AA2657" i="13"/>
  <c r="AB2657" i="13"/>
  <c r="AC2657" i="13"/>
  <c r="AH2657" i="13"/>
  <c r="AK2657" i="13"/>
  <c r="C2658" i="13"/>
  <c r="D2658" i="13"/>
  <c r="E2658" i="13"/>
  <c r="F2658" i="13"/>
  <c r="G2658" i="13"/>
  <c r="H2658" i="13"/>
  <c r="L2658" i="13"/>
  <c r="O2658" i="13" s="1"/>
  <c r="M2658" i="13"/>
  <c r="N2658" i="13"/>
  <c r="P2658" i="13"/>
  <c r="Q2658" i="13"/>
  <c r="R2658" i="13"/>
  <c r="S2658" i="13"/>
  <c r="T2658" i="13"/>
  <c r="U2658" i="13"/>
  <c r="V2658" i="13"/>
  <c r="W2658" i="13"/>
  <c r="X2658" i="13"/>
  <c r="Y2658" i="13"/>
  <c r="Z2658" i="13"/>
  <c r="AA2658" i="13"/>
  <c r="AB2658" i="13"/>
  <c r="AC2658" i="13"/>
  <c r="AH2658" i="13"/>
  <c r="AK2658" i="13"/>
  <c r="C2659" i="13"/>
  <c r="D2659" i="13"/>
  <c r="E2659" i="13"/>
  <c r="F2659" i="13"/>
  <c r="G2659" i="13"/>
  <c r="H2659" i="13"/>
  <c r="L2659" i="13"/>
  <c r="O2659" i="13" s="1"/>
  <c r="M2659" i="13"/>
  <c r="N2659" i="13"/>
  <c r="P2659" i="13"/>
  <c r="Q2659" i="13"/>
  <c r="R2659" i="13"/>
  <c r="S2659" i="13"/>
  <c r="T2659" i="13"/>
  <c r="U2659" i="13"/>
  <c r="V2659" i="13"/>
  <c r="W2659" i="13"/>
  <c r="X2659" i="13"/>
  <c r="Y2659" i="13"/>
  <c r="Z2659" i="13"/>
  <c r="AA2659" i="13"/>
  <c r="AB2659" i="13"/>
  <c r="AC2659" i="13"/>
  <c r="AH2659" i="13"/>
  <c r="AK2659" i="13"/>
  <c r="C2660" i="13"/>
  <c r="D2660" i="13"/>
  <c r="E2660" i="13"/>
  <c r="F2660" i="13"/>
  <c r="G2660" i="13"/>
  <c r="H2660" i="13"/>
  <c r="L2660" i="13"/>
  <c r="O2660" i="13" s="1"/>
  <c r="M2660" i="13"/>
  <c r="N2660" i="13"/>
  <c r="P2660" i="13"/>
  <c r="Q2660" i="13"/>
  <c r="R2660" i="13"/>
  <c r="S2660" i="13"/>
  <c r="T2660" i="13"/>
  <c r="U2660" i="13"/>
  <c r="V2660" i="13"/>
  <c r="W2660" i="13"/>
  <c r="X2660" i="13"/>
  <c r="Y2660" i="13"/>
  <c r="Z2660" i="13"/>
  <c r="AA2660" i="13"/>
  <c r="AB2660" i="13"/>
  <c r="AC2660" i="13"/>
  <c r="AH2660" i="13"/>
  <c r="AK2660" i="13"/>
  <c r="C2661" i="13"/>
  <c r="D2661" i="13"/>
  <c r="E2661" i="13"/>
  <c r="F2661" i="13"/>
  <c r="G2661" i="13"/>
  <c r="H2661" i="13"/>
  <c r="L2661" i="13"/>
  <c r="O2661" i="13" s="1"/>
  <c r="M2661" i="13"/>
  <c r="N2661" i="13"/>
  <c r="P2661" i="13"/>
  <c r="Q2661" i="13"/>
  <c r="R2661" i="13"/>
  <c r="S2661" i="13"/>
  <c r="T2661" i="13"/>
  <c r="U2661" i="13"/>
  <c r="V2661" i="13"/>
  <c r="W2661" i="13"/>
  <c r="X2661" i="13"/>
  <c r="Y2661" i="13"/>
  <c r="Z2661" i="13"/>
  <c r="AA2661" i="13"/>
  <c r="AB2661" i="13"/>
  <c r="AC2661" i="13"/>
  <c r="AH2661" i="13"/>
  <c r="AK2661" i="13"/>
  <c r="C2662" i="13"/>
  <c r="D2662" i="13"/>
  <c r="E2662" i="13"/>
  <c r="F2662" i="13"/>
  <c r="G2662" i="13"/>
  <c r="H2662" i="13"/>
  <c r="L2662" i="13"/>
  <c r="O2662" i="13" s="1"/>
  <c r="M2662" i="13"/>
  <c r="N2662" i="13"/>
  <c r="P2662" i="13"/>
  <c r="Q2662" i="13"/>
  <c r="R2662" i="13"/>
  <c r="S2662" i="13"/>
  <c r="T2662" i="13"/>
  <c r="U2662" i="13"/>
  <c r="V2662" i="13"/>
  <c r="W2662" i="13"/>
  <c r="X2662" i="13"/>
  <c r="Y2662" i="13"/>
  <c r="Z2662" i="13"/>
  <c r="AA2662" i="13"/>
  <c r="AB2662" i="13"/>
  <c r="AC2662" i="13"/>
  <c r="AH2662" i="13"/>
  <c r="AK2662" i="13"/>
  <c r="C2663" i="13"/>
  <c r="D2663" i="13"/>
  <c r="E2663" i="13"/>
  <c r="F2663" i="13"/>
  <c r="G2663" i="13"/>
  <c r="H2663" i="13"/>
  <c r="L2663" i="13"/>
  <c r="O2663" i="13" s="1"/>
  <c r="M2663" i="13"/>
  <c r="N2663" i="13"/>
  <c r="P2663" i="13"/>
  <c r="Q2663" i="13"/>
  <c r="R2663" i="13"/>
  <c r="S2663" i="13"/>
  <c r="T2663" i="13"/>
  <c r="U2663" i="13"/>
  <c r="V2663" i="13"/>
  <c r="W2663" i="13"/>
  <c r="X2663" i="13"/>
  <c r="Y2663" i="13"/>
  <c r="Z2663" i="13"/>
  <c r="AA2663" i="13"/>
  <c r="AB2663" i="13"/>
  <c r="AC2663" i="13"/>
  <c r="AH2663" i="13"/>
  <c r="AK2663" i="13"/>
  <c r="C2664" i="13"/>
  <c r="D2664" i="13"/>
  <c r="E2664" i="13"/>
  <c r="F2664" i="13"/>
  <c r="G2664" i="13"/>
  <c r="H2664" i="13"/>
  <c r="L2664" i="13"/>
  <c r="O2664" i="13" s="1"/>
  <c r="M2664" i="13"/>
  <c r="N2664" i="13"/>
  <c r="P2664" i="13"/>
  <c r="Q2664" i="13"/>
  <c r="R2664" i="13"/>
  <c r="S2664" i="13"/>
  <c r="T2664" i="13"/>
  <c r="U2664" i="13"/>
  <c r="V2664" i="13"/>
  <c r="W2664" i="13"/>
  <c r="X2664" i="13"/>
  <c r="Y2664" i="13"/>
  <c r="Z2664" i="13"/>
  <c r="AA2664" i="13"/>
  <c r="AB2664" i="13"/>
  <c r="AC2664" i="13"/>
  <c r="AH2664" i="13"/>
  <c r="AK2664" i="13"/>
  <c r="C2665" i="13"/>
  <c r="D2665" i="13"/>
  <c r="E2665" i="13"/>
  <c r="F2665" i="13"/>
  <c r="G2665" i="13"/>
  <c r="H2665" i="13"/>
  <c r="L2665" i="13"/>
  <c r="O2665" i="13" s="1"/>
  <c r="M2665" i="13"/>
  <c r="N2665" i="13"/>
  <c r="P2665" i="13"/>
  <c r="Q2665" i="13"/>
  <c r="R2665" i="13"/>
  <c r="S2665" i="13"/>
  <c r="T2665" i="13"/>
  <c r="U2665" i="13"/>
  <c r="V2665" i="13"/>
  <c r="W2665" i="13"/>
  <c r="X2665" i="13"/>
  <c r="Y2665" i="13"/>
  <c r="Z2665" i="13"/>
  <c r="AA2665" i="13"/>
  <c r="AB2665" i="13"/>
  <c r="AC2665" i="13"/>
  <c r="AH2665" i="13"/>
  <c r="AK2665" i="13"/>
  <c r="C2666" i="13"/>
  <c r="D2666" i="13"/>
  <c r="E2666" i="13"/>
  <c r="F2666" i="13"/>
  <c r="G2666" i="13"/>
  <c r="H2666" i="13"/>
  <c r="L2666" i="13"/>
  <c r="O2666" i="13" s="1"/>
  <c r="M2666" i="13"/>
  <c r="N2666" i="13"/>
  <c r="P2666" i="13"/>
  <c r="Q2666" i="13"/>
  <c r="R2666" i="13"/>
  <c r="S2666" i="13"/>
  <c r="T2666" i="13"/>
  <c r="U2666" i="13"/>
  <c r="V2666" i="13"/>
  <c r="W2666" i="13"/>
  <c r="X2666" i="13"/>
  <c r="Y2666" i="13"/>
  <c r="Z2666" i="13"/>
  <c r="AA2666" i="13"/>
  <c r="AB2666" i="13"/>
  <c r="AC2666" i="13"/>
  <c r="AH2666" i="13"/>
  <c r="AK2666" i="13"/>
  <c r="C2667" i="13"/>
  <c r="D2667" i="13"/>
  <c r="E2667" i="13"/>
  <c r="F2667" i="13"/>
  <c r="G2667" i="13"/>
  <c r="H2667" i="13"/>
  <c r="L2667" i="13"/>
  <c r="O2667" i="13" s="1"/>
  <c r="M2667" i="13"/>
  <c r="N2667" i="13"/>
  <c r="P2667" i="13"/>
  <c r="Q2667" i="13"/>
  <c r="R2667" i="13"/>
  <c r="S2667" i="13"/>
  <c r="T2667" i="13"/>
  <c r="U2667" i="13"/>
  <c r="V2667" i="13"/>
  <c r="W2667" i="13"/>
  <c r="X2667" i="13"/>
  <c r="Y2667" i="13"/>
  <c r="Z2667" i="13"/>
  <c r="AA2667" i="13"/>
  <c r="AB2667" i="13"/>
  <c r="AC2667" i="13"/>
  <c r="AH2667" i="13"/>
  <c r="AK2667" i="13"/>
  <c r="C2668" i="13"/>
  <c r="D2668" i="13"/>
  <c r="E2668" i="13"/>
  <c r="F2668" i="13"/>
  <c r="G2668" i="13"/>
  <c r="H2668" i="13"/>
  <c r="L2668" i="13"/>
  <c r="O2668" i="13" s="1"/>
  <c r="M2668" i="13"/>
  <c r="N2668" i="13"/>
  <c r="P2668" i="13"/>
  <c r="Q2668" i="13"/>
  <c r="R2668" i="13"/>
  <c r="S2668" i="13"/>
  <c r="T2668" i="13"/>
  <c r="U2668" i="13"/>
  <c r="V2668" i="13"/>
  <c r="W2668" i="13"/>
  <c r="X2668" i="13"/>
  <c r="Y2668" i="13"/>
  <c r="Z2668" i="13"/>
  <c r="AA2668" i="13"/>
  <c r="AB2668" i="13"/>
  <c r="AC2668" i="13"/>
  <c r="AH2668" i="13"/>
  <c r="AK2668" i="13"/>
  <c r="C2669" i="13"/>
  <c r="D2669" i="13"/>
  <c r="E2669" i="13"/>
  <c r="F2669" i="13"/>
  <c r="G2669" i="13"/>
  <c r="H2669" i="13"/>
  <c r="L2669" i="13"/>
  <c r="O2669" i="13" s="1"/>
  <c r="M2669" i="13"/>
  <c r="N2669" i="13"/>
  <c r="P2669" i="13"/>
  <c r="Q2669" i="13"/>
  <c r="R2669" i="13"/>
  <c r="S2669" i="13"/>
  <c r="T2669" i="13"/>
  <c r="U2669" i="13"/>
  <c r="V2669" i="13"/>
  <c r="W2669" i="13"/>
  <c r="X2669" i="13"/>
  <c r="Y2669" i="13"/>
  <c r="Z2669" i="13"/>
  <c r="AA2669" i="13"/>
  <c r="AB2669" i="13"/>
  <c r="AC2669" i="13"/>
  <c r="AH2669" i="13"/>
  <c r="AK2669" i="13"/>
  <c r="C2670" i="13"/>
  <c r="D2670" i="13"/>
  <c r="E2670" i="13"/>
  <c r="F2670" i="13"/>
  <c r="G2670" i="13"/>
  <c r="H2670" i="13"/>
  <c r="L2670" i="13"/>
  <c r="O2670" i="13" s="1"/>
  <c r="M2670" i="13"/>
  <c r="N2670" i="13"/>
  <c r="P2670" i="13"/>
  <c r="Q2670" i="13"/>
  <c r="R2670" i="13"/>
  <c r="S2670" i="13"/>
  <c r="T2670" i="13"/>
  <c r="U2670" i="13"/>
  <c r="V2670" i="13"/>
  <c r="W2670" i="13"/>
  <c r="X2670" i="13"/>
  <c r="Y2670" i="13"/>
  <c r="Z2670" i="13"/>
  <c r="AA2670" i="13"/>
  <c r="AB2670" i="13"/>
  <c r="AC2670" i="13"/>
  <c r="AH2670" i="13"/>
  <c r="AK2670" i="13"/>
  <c r="C2671" i="13"/>
  <c r="D2671" i="13"/>
  <c r="E2671" i="13"/>
  <c r="F2671" i="13"/>
  <c r="G2671" i="13"/>
  <c r="H2671" i="13"/>
  <c r="L2671" i="13"/>
  <c r="O2671" i="13" s="1"/>
  <c r="M2671" i="13"/>
  <c r="N2671" i="13"/>
  <c r="P2671" i="13"/>
  <c r="Q2671" i="13"/>
  <c r="R2671" i="13"/>
  <c r="S2671" i="13"/>
  <c r="T2671" i="13"/>
  <c r="U2671" i="13"/>
  <c r="V2671" i="13"/>
  <c r="W2671" i="13"/>
  <c r="X2671" i="13"/>
  <c r="Y2671" i="13"/>
  <c r="Z2671" i="13"/>
  <c r="AA2671" i="13"/>
  <c r="AB2671" i="13"/>
  <c r="AC2671" i="13"/>
  <c r="AH2671" i="13"/>
  <c r="AK2671" i="13"/>
  <c r="C2672" i="13"/>
  <c r="D2672" i="13"/>
  <c r="E2672" i="13"/>
  <c r="F2672" i="13"/>
  <c r="G2672" i="13"/>
  <c r="H2672" i="13"/>
  <c r="L2672" i="13"/>
  <c r="O2672" i="13" s="1"/>
  <c r="M2672" i="13"/>
  <c r="N2672" i="13"/>
  <c r="P2672" i="13"/>
  <c r="Q2672" i="13"/>
  <c r="R2672" i="13"/>
  <c r="S2672" i="13"/>
  <c r="T2672" i="13"/>
  <c r="U2672" i="13"/>
  <c r="V2672" i="13"/>
  <c r="W2672" i="13"/>
  <c r="X2672" i="13"/>
  <c r="Y2672" i="13"/>
  <c r="Z2672" i="13"/>
  <c r="AA2672" i="13"/>
  <c r="AB2672" i="13"/>
  <c r="AC2672" i="13"/>
  <c r="AH2672" i="13"/>
  <c r="AK2672" i="13"/>
  <c r="C2673" i="13"/>
  <c r="D2673" i="13"/>
  <c r="E2673" i="13"/>
  <c r="F2673" i="13"/>
  <c r="G2673" i="13"/>
  <c r="H2673" i="13"/>
  <c r="L2673" i="13"/>
  <c r="O2673" i="13" s="1"/>
  <c r="M2673" i="13"/>
  <c r="N2673" i="13"/>
  <c r="P2673" i="13"/>
  <c r="Q2673" i="13"/>
  <c r="R2673" i="13"/>
  <c r="S2673" i="13"/>
  <c r="T2673" i="13"/>
  <c r="U2673" i="13"/>
  <c r="V2673" i="13"/>
  <c r="W2673" i="13"/>
  <c r="X2673" i="13"/>
  <c r="Y2673" i="13"/>
  <c r="Z2673" i="13"/>
  <c r="AA2673" i="13"/>
  <c r="AB2673" i="13"/>
  <c r="AC2673" i="13"/>
  <c r="AH2673" i="13"/>
  <c r="AK2673" i="13"/>
  <c r="C2674" i="13"/>
  <c r="D2674" i="13"/>
  <c r="E2674" i="13"/>
  <c r="F2674" i="13"/>
  <c r="G2674" i="13"/>
  <c r="H2674" i="13"/>
  <c r="L2674" i="13"/>
  <c r="O2674" i="13" s="1"/>
  <c r="M2674" i="13"/>
  <c r="N2674" i="13"/>
  <c r="P2674" i="13"/>
  <c r="Q2674" i="13"/>
  <c r="R2674" i="13"/>
  <c r="S2674" i="13"/>
  <c r="T2674" i="13"/>
  <c r="U2674" i="13"/>
  <c r="V2674" i="13"/>
  <c r="W2674" i="13"/>
  <c r="X2674" i="13"/>
  <c r="Y2674" i="13"/>
  <c r="Z2674" i="13"/>
  <c r="AA2674" i="13"/>
  <c r="AB2674" i="13"/>
  <c r="AC2674" i="13"/>
  <c r="AH2674" i="13"/>
  <c r="AK2674" i="13"/>
  <c r="C2675" i="13"/>
  <c r="D2675" i="13"/>
  <c r="E2675" i="13"/>
  <c r="F2675" i="13"/>
  <c r="G2675" i="13"/>
  <c r="H2675" i="13"/>
  <c r="L2675" i="13"/>
  <c r="O2675" i="13" s="1"/>
  <c r="M2675" i="13"/>
  <c r="N2675" i="13"/>
  <c r="P2675" i="13"/>
  <c r="Q2675" i="13"/>
  <c r="R2675" i="13"/>
  <c r="S2675" i="13"/>
  <c r="T2675" i="13"/>
  <c r="U2675" i="13"/>
  <c r="V2675" i="13"/>
  <c r="W2675" i="13"/>
  <c r="X2675" i="13"/>
  <c r="Y2675" i="13"/>
  <c r="Z2675" i="13"/>
  <c r="AA2675" i="13"/>
  <c r="AB2675" i="13"/>
  <c r="AC2675" i="13"/>
  <c r="AH2675" i="13"/>
  <c r="AK2675" i="13"/>
  <c r="C2676" i="13"/>
  <c r="D2676" i="13"/>
  <c r="E2676" i="13"/>
  <c r="F2676" i="13"/>
  <c r="G2676" i="13"/>
  <c r="H2676" i="13"/>
  <c r="L2676" i="13"/>
  <c r="O2676" i="13" s="1"/>
  <c r="M2676" i="13"/>
  <c r="N2676" i="13"/>
  <c r="P2676" i="13"/>
  <c r="Q2676" i="13"/>
  <c r="R2676" i="13"/>
  <c r="S2676" i="13"/>
  <c r="T2676" i="13"/>
  <c r="U2676" i="13"/>
  <c r="V2676" i="13"/>
  <c r="W2676" i="13"/>
  <c r="X2676" i="13"/>
  <c r="Y2676" i="13"/>
  <c r="Z2676" i="13"/>
  <c r="AA2676" i="13"/>
  <c r="AB2676" i="13"/>
  <c r="AC2676" i="13"/>
  <c r="AH2676" i="13"/>
  <c r="AK2676" i="13"/>
  <c r="C2677" i="13"/>
  <c r="D2677" i="13"/>
  <c r="E2677" i="13"/>
  <c r="F2677" i="13"/>
  <c r="G2677" i="13"/>
  <c r="H2677" i="13"/>
  <c r="L2677" i="13"/>
  <c r="O2677" i="13" s="1"/>
  <c r="M2677" i="13"/>
  <c r="N2677" i="13"/>
  <c r="P2677" i="13"/>
  <c r="Q2677" i="13"/>
  <c r="R2677" i="13"/>
  <c r="S2677" i="13"/>
  <c r="T2677" i="13"/>
  <c r="U2677" i="13"/>
  <c r="V2677" i="13"/>
  <c r="W2677" i="13"/>
  <c r="X2677" i="13"/>
  <c r="Y2677" i="13"/>
  <c r="Z2677" i="13"/>
  <c r="AA2677" i="13"/>
  <c r="AB2677" i="13"/>
  <c r="AC2677" i="13"/>
  <c r="AH2677" i="13"/>
  <c r="AK2677" i="13"/>
  <c r="C2678" i="13"/>
  <c r="D2678" i="13"/>
  <c r="E2678" i="13"/>
  <c r="F2678" i="13"/>
  <c r="G2678" i="13"/>
  <c r="H2678" i="13"/>
  <c r="L2678" i="13"/>
  <c r="O2678" i="13" s="1"/>
  <c r="M2678" i="13"/>
  <c r="N2678" i="13"/>
  <c r="P2678" i="13"/>
  <c r="Q2678" i="13"/>
  <c r="R2678" i="13"/>
  <c r="S2678" i="13"/>
  <c r="T2678" i="13"/>
  <c r="U2678" i="13"/>
  <c r="V2678" i="13"/>
  <c r="W2678" i="13"/>
  <c r="X2678" i="13"/>
  <c r="Y2678" i="13"/>
  <c r="Z2678" i="13"/>
  <c r="AA2678" i="13"/>
  <c r="AB2678" i="13"/>
  <c r="AC2678" i="13"/>
  <c r="AH2678" i="13"/>
  <c r="AK2678" i="13"/>
  <c r="C2679" i="13"/>
  <c r="D2679" i="13"/>
  <c r="E2679" i="13"/>
  <c r="F2679" i="13"/>
  <c r="G2679" i="13"/>
  <c r="H2679" i="13"/>
  <c r="L2679" i="13"/>
  <c r="O2679" i="13" s="1"/>
  <c r="M2679" i="13"/>
  <c r="N2679" i="13"/>
  <c r="P2679" i="13"/>
  <c r="Q2679" i="13"/>
  <c r="R2679" i="13"/>
  <c r="S2679" i="13"/>
  <c r="T2679" i="13"/>
  <c r="U2679" i="13"/>
  <c r="V2679" i="13"/>
  <c r="W2679" i="13"/>
  <c r="X2679" i="13"/>
  <c r="Y2679" i="13"/>
  <c r="Z2679" i="13"/>
  <c r="AA2679" i="13"/>
  <c r="AB2679" i="13"/>
  <c r="AC2679" i="13"/>
  <c r="AH2679" i="13"/>
  <c r="AK2679" i="13"/>
  <c r="C2680" i="13"/>
  <c r="D2680" i="13"/>
  <c r="E2680" i="13"/>
  <c r="F2680" i="13"/>
  <c r="G2680" i="13"/>
  <c r="H2680" i="13"/>
  <c r="L2680" i="13"/>
  <c r="O2680" i="13" s="1"/>
  <c r="M2680" i="13"/>
  <c r="N2680" i="13"/>
  <c r="P2680" i="13"/>
  <c r="Q2680" i="13"/>
  <c r="R2680" i="13"/>
  <c r="S2680" i="13"/>
  <c r="T2680" i="13"/>
  <c r="U2680" i="13"/>
  <c r="V2680" i="13"/>
  <c r="W2680" i="13"/>
  <c r="X2680" i="13"/>
  <c r="Y2680" i="13"/>
  <c r="Z2680" i="13"/>
  <c r="AA2680" i="13"/>
  <c r="AB2680" i="13"/>
  <c r="AC2680" i="13"/>
  <c r="AH2680" i="13"/>
  <c r="AK2680" i="13"/>
  <c r="C2681" i="13"/>
  <c r="D2681" i="13"/>
  <c r="E2681" i="13"/>
  <c r="F2681" i="13"/>
  <c r="G2681" i="13"/>
  <c r="H2681" i="13"/>
  <c r="L2681" i="13"/>
  <c r="O2681" i="13" s="1"/>
  <c r="M2681" i="13"/>
  <c r="N2681" i="13"/>
  <c r="P2681" i="13"/>
  <c r="Q2681" i="13"/>
  <c r="R2681" i="13"/>
  <c r="S2681" i="13"/>
  <c r="T2681" i="13"/>
  <c r="U2681" i="13"/>
  <c r="V2681" i="13"/>
  <c r="W2681" i="13"/>
  <c r="X2681" i="13"/>
  <c r="Y2681" i="13"/>
  <c r="Z2681" i="13"/>
  <c r="AA2681" i="13"/>
  <c r="AB2681" i="13"/>
  <c r="AC2681" i="13"/>
  <c r="AH2681" i="13"/>
  <c r="AK2681" i="13"/>
  <c r="C2682" i="13"/>
  <c r="D2682" i="13"/>
  <c r="E2682" i="13"/>
  <c r="F2682" i="13"/>
  <c r="G2682" i="13"/>
  <c r="H2682" i="13"/>
  <c r="L2682" i="13"/>
  <c r="O2682" i="13" s="1"/>
  <c r="M2682" i="13"/>
  <c r="N2682" i="13"/>
  <c r="P2682" i="13"/>
  <c r="Q2682" i="13"/>
  <c r="R2682" i="13"/>
  <c r="S2682" i="13"/>
  <c r="T2682" i="13"/>
  <c r="U2682" i="13"/>
  <c r="V2682" i="13"/>
  <c r="W2682" i="13"/>
  <c r="X2682" i="13"/>
  <c r="Y2682" i="13"/>
  <c r="Z2682" i="13"/>
  <c r="AA2682" i="13"/>
  <c r="AB2682" i="13"/>
  <c r="AC2682" i="13"/>
  <c r="AH2682" i="13"/>
  <c r="AK2682" i="13"/>
  <c r="C2683" i="13"/>
  <c r="D2683" i="13"/>
  <c r="E2683" i="13"/>
  <c r="F2683" i="13"/>
  <c r="G2683" i="13"/>
  <c r="H2683" i="13"/>
  <c r="L2683" i="13"/>
  <c r="O2683" i="13" s="1"/>
  <c r="M2683" i="13"/>
  <c r="N2683" i="13"/>
  <c r="P2683" i="13"/>
  <c r="Q2683" i="13"/>
  <c r="R2683" i="13"/>
  <c r="S2683" i="13"/>
  <c r="T2683" i="13"/>
  <c r="U2683" i="13"/>
  <c r="V2683" i="13"/>
  <c r="W2683" i="13"/>
  <c r="X2683" i="13"/>
  <c r="Y2683" i="13"/>
  <c r="Z2683" i="13"/>
  <c r="AA2683" i="13"/>
  <c r="AB2683" i="13"/>
  <c r="AC2683" i="13"/>
  <c r="AH2683" i="13"/>
  <c r="AK2683" i="13"/>
  <c r="C2684" i="13"/>
  <c r="D2684" i="13"/>
  <c r="E2684" i="13"/>
  <c r="F2684" i="13"/>
  <c r="G2684" i="13"/>
  <c r="H2684" i="13"/>
  <c r="L2684" i="13"/>
  <c r="O2684" i="13" s="1"/>
  <c r="M2684" i="13"/>
  <c r="N2684" i="13"/>
  <c r="P2684" i="13"/>
  <c r="Q2684" i="13"/>
  <c r="R2684" i="13"/>
  <c r="S2684" i="13"/>
  <c r="T2684" i="13"/>
  <c r="U2684" i="13"/>
  <c r="V2684" i="13"/>
  <c r="W2684" i="13"/>
  <c r="X2684" i="13"/>
  <c r="Y2684" i="13"/>
  <c r="Z2684" i="13"/>
  <c r="AA2684" i="13"/>
  <c r="AB2684" i="13"/>
  <c r="AC2684" i="13"/>
  <c r="AH2684" i="13"/>
  <c r="AK2684" i="13"/>
  <c r="C2685" i="13"/>
  <c r="D2685" i="13"/>
  <c r="E2685" i="13"/>
  <c r="F2685" i="13"/>
  <c r="G2685" i="13"/>
  <c r="H2685" i="13"/>
  <c r="L2685" i="13"/>
  <c r="O2685" i="13" s="1"/>
  <c r="M2685" i="13"/>
  <c r="N2685" i="13"/>
  <c r="P2685" i="13"/>
  <c r="Q2685" i="13"/>
  <c r="R2685" i="13"/>
  <c r="S2685" i="13"/>
  <c r="T2685" i="13"/>
  <c r="U2685" i="13"/>
  <c r="V2685" i="13"/>
  <c r="W2685" i="13"/>
  <c r="X2685" i="13"/>
  <c r="Y2685" i="13"/>
  <c r="Z2685" i="13"/>
  <c r="AA2685" i="13"/>
  <c r="AB2685" i="13"/>
  <c r="AC2685" i="13"/>
  <c r="AH2685" i="13"/>
  <c r="AK2685" i="13"/>
  <c r="C2686" i="13"/>
  <c r="D2686" i="13"/>
  <c r="E2686" i="13"/>
  <c r="F2686" i="13"/>
  <c r="G2686" i="13"/>
  <c r="H2686" i="13"/>
  <c r="L2686" i="13"/>
  <c r="O2686" i="13" s="1"/>
  <c r="M2686" i="13"/>
  <c r="N2686" i="13"/>
  <c r="P2686" i="13"/>
  <c r="Q2686" i="13"/>
  <c r="R2686" i="13"/>
  <c r="S2686" i="13"/>
  <c r="T2686" i="13"/>
  <c r="U2686" i="13"/>
  <c r="V2686" i="13"/>
  <c r="W2686" i="13"/>
  <c r="X2686" i="13"/>
  <c r="Y2686" i="13"/>
  <c r="Z2686" i="13"/>
  <c r="AA2686" i="13"/>
  <c r="AB2686" i="13"/>
  <c r="AC2686" i="13"/>
  <c r="AH2686" i="13"/>
  <c r="AK2686" i="13"/>
  <c r="C2687" i="13"/>
  <c r="D2687" i="13"/>
  <c r="E2687" i="13"/>
  <c r="F2687" i="13"/>
  <c r="G2687" i="13"/>
  <c r="H2687" i="13"/>
  <c r="L2687" i="13"/>
  <c r="O2687" i="13" s="1"/>
  <c r="M2687" i="13"/>
  <c r="N2687" i="13"/>
  <c r="P2687" i="13"/>
  <c r="Q2687" i="13"/>
  <c r="R2687" i="13"/>
  <c r="S2687" i="13"/>
  <c r="T2687" i="13"/>
  <c r="U2687" i="13"/>
  <c r="V2687" i="13"/>
  <c r="W2687" i="13"/>
  <c r="X2687" i="13"/>
  <c r="Y2687" i="13"/>
  <c r="Z2687" i="13"/>
  <c r="AA2687" i="13"/>
  <c r="AB2687" i="13"/>
  <c r="AC2687" i="13"/>
  <c r="AH2687" i="13"/>
  <c r="AK2687" i="13"/>
  <c r="C2688" i="13"/>
  <c r="D2688" i="13"/>
  <c r="E2688" i="13"/>
  <c r="F2688" i="13"/>
  <c r="G2688" i="13"/>
  <c r="H2688" i="13"/>
  <c r="L2688" i="13"/>
  <c r="O2688" i="13" s="1"/>
  <c r="M2688" i="13"/>
  <c r="N2688" i="13"/>
  <c r="P2688" i="13"/>
  <c r="Q2688" i="13"/>
  <c r="R2688" i="13"/>
  <c r="S2688" i="13"/>
  <c r="T2688" i="13"/>
  <c r="U2688" i="13"/>
  <c r="V2688" i="13"/>
  <c r="W2688" i="13"/>
  <c r="X2688" i="13"/>
  <c r="Y2688" i="13"/>
  <c r="Z2688" i="13"/>
  <c r="AA2688" i="13"/>
  <c r="AB2688" i="13"/>
  <c r="AC2688" i="13"/>
  <c r="AH2688" i="13"/>
  <c r="AK2688" i="13"/>
  <c r="C2689" i="13"/>
  <c r="D2689" i="13"/>
  <c r="E2689" i="13"/>
  <c r="F2689" i="13"/>
  <c r="G2689" i="13"/>
  <c r="H2689" i="13"/>
  <c r="L2689" i="13"/>
  <c r="O2689" i="13" s="1"/>
  <c r="M2689" i="13"/>
  <c r="N2689" i="13"/>
  <c r="P2689" i="13"/>
  <c r="Q2689" i="13"/>
  <c r="R2689" i="13"/>
  <c r="S2689" i="13"/>
  <c r="T2689" i="13"/>
  <c r="U2689" i="13"/>
  <c r="V2689" i="13"/>
  <c r="W2689" i="13"/>
  <c r="X2689" i="13"/>
  <c r="Y2689" i="13"/>
  <c r="Z2689" i="13"/>
  <c r="AA2689" i="13"/>
  <c r="AB2689" i="13"/>
  <c r="AC2689" i="13"/>
  <c r="AH2689" i="13"/>
  <c r="AK2689" i="13"/>
  <c r="C2690" i="13"/>
  <c r="D2690" i="13"/>
  <c r="E2690" i="13"/>
  <c r="F2690" i="13"/>
  <c r="G2690" i="13"/>
  <c r="H2690" i="13"/>
  <c r="L2690" i="13"/>
  <c r="O2690" i="13" s="1"/>
  <c r="M2690" i="13"/>
  <c r="N2690" i="13"/>
  <c r="P2690" i="13"/>
  <c r="Q2690" i="13"/>
  <c r="R2690" i="13"/>
  <c r="S2690" i="13"/>
  <c r="T2690" i="13"/>
  <c r="U2690" i="13"/>
  <c r="V2690" i="13"/>
  <c r="W2690" i="13"/>
  <c r="X2690" i="13"/>
  <c r="Y2690" i="13"/>
  <c r="Z2690" i="13"/>
  <c r="AA2690" i="13"/>
  <c r="AB2690" i="13"/>
  <c r="AC2690" i="13"/>
  <c r="AH2690" i="13"/>
  <c r="AK2690" i="13"/>
  <c r="C2691" i="13"/>
  <c r="D2691" i="13"/>
  <c r="E2691" i="13"/>
  <c r="F2691" i="13"/>
  <c r="G2691" i="13"/>
  <c r="H2691" i="13"/>
  <c r="L2691" i="13"/>
  <c r="O2691" i="13" s="1"/>
  <c r="M2691" i="13"/>
  <c r="N2691" i="13"/>
  <c r="P2691" i="13"/>
  <c r="Q2691" i="13"/>
  <c r="R2691" i="13"/>
  <c r="S2691" i="13"/>
  <c r="T2691" i="13"/>
  <c r="U2691" i="13"/>
  <c r="V2691" i="13"/>
  <c r="W2691" i="13"/>
  <c r="X2691" i="13"/>
  <c r="Y2691" i="13"/>
  <c r="Z2691" i="13"/>
  <c r="AA2691" i="13"/>
  <c r="AB2691" i="13"/>
  <c r="AC2691" i="13"/>
  <c r="AH2691" i="13"/>
  <c r="AK2691" i="13"/>
  <c r="C2692" i="13"/>
  <c r="D2692" i="13"/>
  <c r="E2692" i="13"/>
  <c r="F2692" i="13"/>
  <c r="G2692" i="13"/>
  <c r="H2692" i="13"/>
  <c r="L2692" i="13"/>
  <c r="O2692" i="13" s="1"/>
  <c r="M2692" i="13"/>
  <c r="N2692" i="13"/>
  <c r="P2692" i="13"/>
  <c r="Q2692" i="13"/>
  <c r="R2692" i="13"/>
  <c r="S2692" i="13"/>
  <c r="T2692" i="13"/>
  <c r="U2692" i="13"/>
  <c r="V2692" i="13"/>
  <c r="W2692" i="13"/>
  <c r="X2692" i="13"/>
  <c r="Y2692" i="13"/>
  <c r="Z2692" i="13"/>
  <c r="AA2692" i="13"/>
  <c r="AB2692" i="13"/>
  <c r="AC2692" i="13"/>
  <c r="AH2692" i="13"/>
  <c r="AK2692" i="13"/>
  <c r="C2693" i="13"/>
  <c r="D2693" i="13"/>
  <c r="E2693" i="13"/>
  <c r="F2693" i="13"/>
  <c r="G2693" i="13"/>
  <c r="H2693" i="13"/>
  <c r="L2693" i="13"/>
  <c r="O2693" i="13" s="1"/>
  <c r="M2693" i="13"/>
  <c r="N2693" i="13"/>
  <c r="P2693" i="13"/>
  <c r="Q2693" i="13"/>
  <c r="R2693" i="13"/>
  <c r="S2693" i="13"/>
  <c r="T2693" i="13"/>
  <c r="U2693" i="13"/>
  <c r="V2693" i="13"/>
  <c r="W2693" i="13"/>
  <c r="X2693" i="13"/>
  <c r="Y2693" i="13"/>
  <c r="Z2693" i="13"/>
  <c r="AA2693" i="13"/>
  <c r="AB2693" i="13"/>
  <c r="AC2693" i="13"/>
  <c r="AH2693" i="13"/>
  <c r="AK2693" i="13"/>
  <c r="C2694" i="13"/>
  <c r="D2694" i="13"/>
  <c r="E2694" i="13"/>
  <c r="F2694" i="13"/>
  <c r="G2694" i="13"/>
  <c r="H2694" i="13"/>
  <c r="L2694" i="13"/>
  <c r="O2694" i="13" s="1"/>
  <c r="M2694" i="13"/>
  <c r="N2694" i="13"/>
  <c r="P2694" i="13"/>
  <c r="Q2694" i="13"/>
  <c r="R2694" i="13"/>
  <c r="S2694" i="13"/>
  <c r="T2694" i="13"/>
  <c r="U2694" i="13"/>
  <c r="V2694" i="13"/>
  <c r="W2694" i="13"/>
  <c r="X2694" i="13"/>
  <c r="Y2694" i="13"/>
  <c r="Z2694" i="13"/>
  <c r="AA2694" i="13"/>
  <c r="AB2694" i="13"/>
  <c r="AC2694" i="13"/>
  <c r="AH2694" i="13"/>
  <c r="AK2694" i="13"/>
  <c r="C2695" i="13"/>
  <c r="D2695" i="13"/>
  <c r="E2695" i="13"/>
  <c r="F2695" i="13"/>
  <c r="G2695" i="13"/>
  <c r="H2695" i="13"/>
  <c r="L2695" i="13"/>
  <c r="O2695" i="13" s="1"/>
  <c r="M2695" i="13"/>
  <c r="N2695" i="13"/>
  <c r="P2695" i="13"/>
  <c r="Q2695" i="13"/>
  <c r="R2695" i="13"/>
  <c r="S2695" i="13"/>
  <c r="T2695" i="13"/>
  <c r="U2695" i="13"/>
  <c r="V2695" i="13"/>
  <c r="W2695" i="13"/>
  <c r="X2695" i="13"/>
  <c r="Y2695" i="13"/>
  <c r="Z2695" i="13"/>
  <c r="AA2695" i="13"/>
  <c r="AB2695" i="13"/>
  <c r="AC2695" i="13"/>
  <c r="AH2695" i="13"/>
  <c r="AK2695" i="13"/>
  <c r="C2696" i="13"/>
  <c r="D2696" i="13"/>
  <c r="E2696" i="13"/>
  <c r="F2696" i="13"/>
  <c r="G2696" i="13"/>
  <c r="H2696" i="13"/>
  <c r="L2696" i="13"/>
  <c r="O2696" i="13" s="1"/>
  <c r="M2696" i="13"/>
  <c r="N2696" i="13"/>
  <c r="P2696" i="13"/>
  <c r="Q2696" i="13"/>
  <c r="R2696" i="13"/>
  <c r="S2696" i="13"/>
  <c r="T2696" i="13"/>
  <c r="U2696" i="13"/>
  <c r="V2696" i="13"/>
  <c r="W2696" i="13"/>
  <c r="X2696" i="13"/>
  <c r="Y2696" i="13"/>
  <c r="Z2696" i="13"/>
  <c r="AA2696" i="13"/>
  <c r="AB2696" i="13"/>
  <c r="AC2696" i="13"/>
  <c r="AH2696" i="13"/>
  <c r="AK2696" i="13"/>
  <c r="C2697" i="13"/>
  <c r="D2697" i="13"/>
  <c r="E2697" i="13"/>
  <c r="F2697" i="13"/>
  <c r="G2697" i="13"/>
  <c r="H2697" i="13"/>
  <c r="L2697" i="13"/>
  <c r="O2697" i="13" s="1"/>
  <c r="M2697" i="13"/>
  <c r="N2697" i="13"/>
  <c r="P2697" i="13"/>
  <c r="Q2697" i="13"/>
  <c r="R2697" i="13"/>
  <c r="S2697" i="13"/>
  <c r="T2697" i="13"/>
  <c r="U2697" i="13"/>
  <c r="V2697" i="13"/>
  <c r="W2697" i="13"/>
  <c r="X2697" i="13"/>
  <c r="Y2697" i="13"/>
  <c r="Z2697" i="13"/>
  <c r="AA2697" i="13"/>
  <c r="AB2697" i="13"/>
  <c r="AC2697" i="13"/>
  <c r="AH2697" i="13"/>
  <c r="AK2697" i="13"/>
  <c r="C2698" i="13"/>
  <c r="D2698" i="13"/>
  <c r="E2698" i="13"/>
  <c r="F2698" i="13"/>
  <c r="G2698" i="13"/>
  <c r="H2698" i="13"/>
  <c r="L2698" i="13"/>
  <c r="O2698" i="13" s="1"/>
  <c r="M2698" i="13"/>
  <c r="N2698" i="13"/>
  <c r="P2698" i="13"/>
  <c r="Q2698" i="13"/>
  <c r="R2698" i="13"/>
  <c r="S2698" i="13"/>
  <c r="T2698" i="13"/>
  <c r="U2698" i="13"/>
  <c r="V2698" i="13"/>
  <c r="W2698" i="13"/>
  <c r="X2698" i="13"/>
  <c r="Y2698" i="13"/>
  <c r="Z2698" i="13"/>
  <c r="AA2698" i="13"/>
  <c r="AB2698" i="13"/>
  <c r="AC2698" i="13"/>
  <c r="AH2698" i="13"/>
  <c r="AK2698" i="13"/>
  <c r="C2699" i="13"/>
  <c r="D2699" i="13"/>
  <c r="E2699" i="13"/>
  <c r="F2699" i="13"/>
  <c r="G2699" i="13"/>
  <c r="H2699" i="13"/>
  <c r="L2699" i="13"/>
  <c r="O2699" i="13" s="1"/>
  <c r="M2699" i="13"/>
  <c r="N2699" i="13"/>
  <c r="P2699" i="13"/>
  <c r="Q2699" i="13"/>
  <c r="R2699" i="13"/>
  <c r="S2699" i="13"/>
  <c r="T2699" i="13"/>
  <c r="U2699" i="13"/>
  <c r="V2699" i="13"/>
  <c r="W2699" i="13"/>
  <c r="X2699" i="13"/>
  <c r="Y2699" i="13"/>
  <c r="Z2699" i="13"/>
  <c r="AA2699" i="13"/>
  <c r="AB2699" i="13"/>
  <c r="AC2699" i="13"/>
  <c r="AH2699" i="13"/>
  <c r="AK2699" i="13"/>
  <c r="C2700" i="13"/>
  <c r="D2700" i="13"/>
  <c r="E2700" i="13"/>
  <c r="F2700" i="13"/>
  <c r="G2700" i="13"/>
  <c r="H2700" i="13"/>
  <c r="L2700" i="13"/>
  <c r="O2700" i="13" s="1"/>
  <c r="M2700" i="13"/>
  <c r="N2700" i="13"/>
  <c r="P2700" i="13"/>
  <c r="Q2700" i="13"/>
  <c r="R2700" i="13"/>
  <c r="S2700" i="13"/>
  <c r="T2700" i="13"/>
  <c r="U2700" i="13"/>
  <c r="V2700" i="13"/>
  <c r="W2700" i="13"/>
  <c r="X2700" i="13"/>
  <c r="Y2700" i="13"/>
  <c r="Z2700" i="13"/>
  <c r="AA2700" i="13"/>
  <c r="AB2700" i="13"/>
  <c r="AC2700" i="13"/>
  <c r="AH2700" i="13"/>
  <c r="AK2700" i="13"/>
  <c r="C2701" i="13"/>
  <c r="D2701" i="13"/>
  <c r="E2701" i="13"/>
  <c r="F2701" i="13"/>
  <c r="G2701" i="13"/>
  <c r="H2701" i="13"/>
  <c r="L2701" i="13"/>
  <c r="O2701" i="13" s="1"/>
  <c r="M2701" i="13"/>
  <c r="N2701" i="13"/>
  <c r="P2701" i="13"/>
  <c r="Q2701" i="13"/>
  <c r="R2701" i="13"/>
  <c r="S2701" i="13"/>
  <c r="T2701" i="13"/>
  <c r="U2701" i="13"/>
  <c r="V2701" i="13"/>
  <c r="W2701" i="13"/>
  <c r="X2701" i="13"/>
  <c r="Y2701" i="13"/>
  <c r="Z2701" i="13"/>
  <c r="AA2701" i="13"/>
  <c r="AB2701" i="13"/>
  <c r="AC2701" i="13"/>
  <c r="AH2701" i="13"/>
  <c r="AK2701" i="13"/>
  <c r="C2702" i="13"/>
  <c r="D2702" i="13"/>
  <c r="E2702" i="13"/>
  <c r="F2702" i="13"/>
  <c r="G2702" i="13"/>
  <c r="H2702" i="13"/>
  <c r="L2702" i="13"/>
  <c r="O2702" i="13" s="1"/>
  <c r="M2702" i="13"/>
  <c r="N2702" i="13"/>
  <c r="P2702" i="13"/>
  <c r="Q2702" i="13"/>
  <c r="R2702" i="13"/>
  <c r="S2702" i="13"/>
  <c r="T2702" i="13"/>
  <c r="U2702" i="13"/>
  <c r="V2702" i="13"/>
  <c r="W2702" i="13"/>
  <c r="X2702" i="13"/>
  <c r="Y2702" i="13"/>
  <c r="Z2702" i="13"/>
  <c r="AA2702" i="13"/>
  <c r="AB2702" i="13"/>
  <c r="AC2702" i="13"/>
  <c r="AH2702" i="13"/>
  <c r="AK2702" i="13"/>
  <c r="C2703" i="13"/>
  <c r="D2703" i="13"/>
  <c r="E2703" i="13"/>
  <c r="F2703" i="13"/>
  <c r="G2703" i="13"/>
  <c r="H2703" i="13"/>
  <c r="L2703" i="13"/>
  <c r="O2703" i="13" s="1"/>
  <c r="M2703" i="13"/>
  <c r="N2703" i="13"/>
  <c r="P2703" i="13"/>
  <c r="Q2703" i="13"/>
  <c r="R2703" i="13"/>
  <c r="S2703" i="13"/>
  <c r="T2703" i="13"/>
  <c r="U2703" i="13"/>
  <c r="V2703" i="13"/>
  <c r="W2703" i="13"/>
  <c r="X2703" i="13"/>
  <c r="Y2703" i="13"/>
  <c r="Z2703" i="13"/>
  <c r="AA2703" i="13"/>
  <c r="AB2703" i="13"/>
  <c r="AC2703" i="13"/>
  <c r="AH2703" i="13"/>
  <c r="AK2703" i="13"/>
  <c r="C2704" i="13"/>
  <c r="D2704" i="13"/>
  <c r="E2704" i="13"/>
  <c r="F2704" i="13"/>
  <c r="G2704" i="13"/>
  <c r="H2704" i="13"/>
  <c r="L2704" i="13"/>
  <c r="O2704" i="13" s="1"/>
  <c r="M2704" i="13"/>
  <c r="N2704" i="13"/>
  <c r="P2704" i="13"/>
  <c r="Q2704" i="13"/>
  <c r="R2704" i="13"/>
  <c r="S2704" i="13"/>
  <c r="T2704" i="13"/>
  <c r="U2704" i="13"/>
  <c r="V2704" i="13"/>
  <c r="W2704" i="13"/>
  <c r="X2704" i="13"/>
  <c r="Y2704" i="13"/>
  <c r="Z2704" i="13"/>
  <c r="AA2704" i="13"/>
  <c r="AB2704" i="13"/>
  <c r="AC2704" i="13"/>
  <c r="AH2704" i="13"/>
  <c r="AK2704" i="13"/>
  <c r="C2705" i="13"/>
  <c r="D2705" i="13"/>
  <c r="E2705" i="13"/>
  <c r="F2705" i="13"/>
  <c r="G2705" i="13"/>
  <c r="H2705" i="13"/>
  <c r="L2705" i="13"/>
  <c r="O2705" i="13" s="1"/>
  <c r="M2705" i="13"/>
  <c r="N2705" i="13"/>
  <c r="P2705" i="13"/>
  <c r="Q2705" i="13"/>
  <c r="R2705" i="13"/>
  <c r="S2705" i="13"/>
  <c r="T2705" i="13"/>
  <c r="U2705" i="13"/>
  <c r="V2705" i="13"/>
  <c r="W2705" i="13"/>
  <c r="X2705" i="13"/>
  <c r="Y2705" i="13"/>
  <c r="Z2705" i="13"/>
  <c r="AA2705" i="13"/>
  <c r="AB2705" i="13"/>
  <c r="AC2705" i="13"/>
  <c r="AH2705" i="13"/>
  <c r="AK2705" i="13"/>
  <c r="C2706" i="13"/>
  <c r="D2706" i="13"/>
  <c r="E2706" i="13"/>
  <c r="F2706" i="13"/>
  <c r="G2706" i="13"/>
  <c r="H2706" i="13"/>
  <c r="L2706" i="13"/>
  <c r="O2706" i="13" s="1"/>
  <c r="M2706" i="13"/>
  <c r="N2706" i="13"/>
  <c r="P2706" i="13"/>
  <c r="Q2706" i="13"/>
  <c r="R2706" i="13"/>
  <c r="S2706" i="13"/>
  <c r="T2706" i="13"/>
  <c r="U2706" i="13"/>
  <c r="V2706" i="13"/>
  <c r="W2706" i="13"/>
  <c r="X2706" i="13"/>
  <c r="Y2706" i="13"/>
  <c r="Z2706" i="13"/>
  <c r="AA2706" i="13"/>
  <c r="AB2706" i="13"/>
  <c r="AC2706" i="13"/>
  <c r="AH2706" i="13"/>
  <c r="AK2706" i="13"/>
  <c r="C2707" i="13"/>
  <c r="D2707" i="13"/>
  <c r="E2707" i="13"/>
  <c r="F2707" i="13"/>
  <c r="G2707" i="13"/>
  <c r="H2707" i="13"/>
  <c r="L2707" i="13"/>
  <c r="O2707" i="13" s="1"/>
  <c r="M2707" i="13"/>
  <c r="N2707" i="13"/>
  <c r="P2707" i="13"/>
  <c r="Q2707" i="13"/>
  <c r="R2707" i="13"/>
  <c r="S2707" i="13"/>
  <c r="T2707" i="13"/>
  <c r="U2707" i="13"/>
  <c r="V2707" i="13"/>
  <c r="W2707" i="13"/>
  <c r="X2707" i="13"/>
  <c r="Y2707" i="13"/>
  <c r="Z2707" i="13"/>
  <c r="AA2707" i="13"/>
  <c r="AB2707" i="13"/>
  <c r="AC2707" i="13"/>
  <c r="AH2707" i="13"/>
  <c r="AK2707" i="13"/>
  <c r="C2708" i="13"/>
  <c r="D2708" i="13"/>
  <c r="E2708" i="13"/>
  <c r="F2708" i="13"/>
  <c r="G2708" i="13"/>
  <c r="H2708" i="13"/>
  <c r="L2708" i="13"/>
  <c r="O2708" i="13" s="1"/>
  <c r="M2708" i="13"/>
  <c r="N2708" i="13"/>
  <c r="P2708" i="13"/>
  <c r="Q2708" i="13"/>
  <c r="R2708" i="13"/>
  <c r="S2708" i="13"/>
  <c r="T2708" i="13"/>
  <c r="U2708" i="13"/>
  <c r="V2708" i="13"/>
  <c r="W2708" i="13"/>
  <c r="X2708" i="13"/>
  <c r="Y2708" i="13"/>
  <c r="Z2708" i="13"/>
  <c r="AA2708" i="13"/>
  <c r="AB2708" i="13"/>
  <c r="AC2708" i="13"/>
  <c r="AH2708" i="13"/>
  <c r="AK2708" i="13"/>
  <c r="C2709" i="13"/>
  <c r="D2709" i="13"/>
  <c r="E2709" i="13"/>
  <c r="F2709" i="13"/>
  <c r="G2709" i="13"/>
  <c r="H2709" i="13"/>
  <c r="L2709" i="13"/>
  <c r="O2709" i="13" s="1"/>
  <c r="M2709" i="13"/>
  <c r="N2709" i="13"/>
  <c r="P2709" i="13"/>
  <c r="Q2709" i="13"/>
  <c r="R2709" i="13"/>
  <c r="S2709" i="13"/>
  <c r="T2709" i="13"/>
  <c r="U2709" i="13"/>
  <c r="V2709" i="13"/>
  <c r="W2709" i="13"/>
  <c r="X2709" i="13"/>
  <c r="Y2709" i="13"/>
  <c r="Z2709" i="13"/>
  <c r="AA2709" i="13"/>
  <c r="AB2709" i="13"/>
  <c r="AC2709" i="13"/>
  <c r="AH2709" i="13"/>
  <c r="AK2709" i="13"/>
  <c r="C2710" i="13"/>
  <c r="D2710" i="13"/>
  <c r="E2710" i="13"/>
  <c r="F2710" i="13"/>
  <c r="G2710" i="13"/>
  <c r="H2710" i="13"/>
  <c r="L2710" i="13"/>
  <c r="O2710" i="13" s="1"/>
  <c r="M2710" i="13"/>
  <c r="N2710" i="13"/>
  <c r="P2710" i="13"/>
  <c r="Q2710" i="13"/>
  <c r="R2710" i="13"/>
  <c r="S2710" i="13"/>
  <c r="T2710" i="13"/>
  <c r="U2710" i="13"/>
  <c r="V2710" i="13"/>
  <c r="W2710" i="13"/>
  <c r="X2710" i="13"/>
  <c r="Y2710" i="13"/>
  <c r="Z2710" i="13"/>
  <c r="AA2710" i="13"/>
  <c r="AB2710" i="13"/>
  <c r="AC2710" i="13"/>
  <c r="AH2710" i="13"/>
  <c r="AK2710" i="13"/>
  <c r="C2711" i="13"/>
  <c r="D2711" i="13"/>
  <c r="E2711" i="13"/>
  <c r="F2711" i="13"/>
  <c r="G2711" i="13"/>
  <c r="H2711" i="13"/>
  <c r="L2711" i="13"/>
  <c r="O2711" i="13" s="1"/>
  <c r="M2711" i="13"/>
  <c r="N2711" i="13"/>
  <c r="P2711" i="13"/>
  <c r="Q2711" i="13"/>
  <c r="R2711" i="13"/>
  <c r="S2711" i="13"/>
  <c r="T2711" i="13"/>
  <c r="U2711" i="13"/>
  <c r="V2711" i="13"/>
  <c r="W2711" i="13"/>
  <c r="X2711" i="13"/>
  <c r="Y2711" i="13"/>
  <c r="Z2711" i="13"/>
  <c r="AA2711" i="13"/>
  <c r="AB2711" i="13"/>
  <c r="AC2711" i="13"/>
  <c r="AH2711" i="13"/>
  <c r="AK2711" i="13"/>
  <c r="C2712" i="13"/>
  <c r="D2712" i="13"/>
  <c r="E2712" i="13"/>
  <c r="F2712" i="13"/>
  <c r="G2712" i="13"/>
  <c r="H2712" i="13"/>
  <c r="L2712" i="13"/>
  <c r="O2712" i="13" s="1"/>
  <c r="M2712" i="13"/>
  <c r="N2712" i="13"/>
  <c r="P2712" i="13"/>
  <c r="Q2712" i="13"/>
  <c r="R2712" i="13"/>
  <c r="S2712" i="13"/>
  <c r="T2712" i="13"/>
  <c r="U2712" i="13"/>
  <c r="V2712" i="13"/>
  <c r="W2712" i="13"/>
  <c r="X2712" i="13"/>
  <c r="Y2712" i="13"/>
  <c r="Z2712" i="13"/>
  <c r="AA2712" i="13"/>
  <c r="AB2712" i="13"/>
  <c r="AC2712" i="13"/>
  <c r="AH2712" i="13"/>
  <c r="AK2712" i="13"/>
  <c r="C2713" i="13"/>
  <c r="D2713" i="13"/>
  <c r="E2713" i="13"/>
  <c r="F2713" i="13"/>
  <c r="G2713" i="13"/>
  <c r="H2713" i="13"/>
  <c r="L2713" i="13"/>
  <c r="O2713" i="13" s="1"/>
  <c r="M2713" i="13"/>
  <c r="N2713" i="13"/>
  <c r="P2713" i="13"/>
  <c r="Q2713" i="13"/>
  <c r="R2713" i="13"/>
  <c r="S2713" i="13"/>
  <c r="T2713" i="13"/>
  <c r="U2713" i="13"/>
  <c r="V2713" i="13"/>
  <c r="W2713" i="13"/>
  <c r="X2713" i="13"/>
  <c r="Y2713" i="13"/>
  <c r="Z2713" i="13"/>
  <c r="AA2713" i="13"/>
  <c r="AB2713" i="13"/>
  <c r="AC2713" i="13"/>
  <c r="AH2713" i="13"/>
  <c r="AK2713" i="13"/>
  <c r="C2714" i="13"/>
  <c r="D2714" i="13"/>
  <c r="E2714" i="13"/>
  <c r="F2714" i="13"/>
  <c r="G2714" i="13"/>
  <c r="H2714" i="13"/>
  <c r="L2714" i="13"/>
  <c r="O2714" i="13" s="1"/>
  <c r="M2714" i="13"/>
  <c r="N2714" i="13"/>
  <c r="P2714" i="13"/>
  <c r="Q2714" i="13"/>
  <c r="R2714" i="13"/>
  <c r="S2714" i="13"/>
  <c r="T2714" i="13"/>
  <c r="U2714" i="13"/>
  <c r="V2714" i="13"/>
  <c r="W2714" i="13"/>
  <c r="X2714" i="13"/>
  <c r="Y2714" i="13"/>
  <c r="Z2714" i="13"/>
  <c r="AA2714" i="13"/>
  <c r="AB2714" i="13"/>
  <c r="AC2714" i="13"/>
  <c r="AH2714" i="13"/>
  <c r="AK2714" i="13"/>
  <c r="C2715" i="13"/>
  <c r="D2715" i="13"/>
  <c r="E2715" i="13"/>
  <c r="F2715" i="13"/>
  <c r="G2715" i="13"/>
  <c r="H2715" i="13"/>
  <c r="L2715" i="13"/>
  <c r="O2715" i="13" s="1"/>
  <c r="M2715" i="13"/>
  <c r="N2715" i="13"/>
  <c r="P2715" i="13"/>
  <c r="Q2715" i="13"/>
  <c r="R2715" i="13"/>
  <c r="S2715" i="13"/>
  <c r="T2715" i="13"/>
  <c r="U2715" i="13"/>
  <c r="V2715" i="13"/>
  <c r="W2715" i="13"/>
  <c r="X2715" i="13"/>
  <c r="Y2715" i="13"/>
  <c r="Z2715" i="13"/>
  <c r="AA2715" i="13"/>
  <c r="AB2715" i="13"/>
  <c r="AC2715" i="13"/>
  <c r="AH2715" i="13"/>
  <c r="AK2715" i="13"/>
  <c r="C2716" i="13"/>
  <c r="D2716" i="13"/>
  <c r="E2716" i="13"/>
  <c r="F2716" i="13"/>
  <c r="G2716" i="13"/>
  <c r="H2716" i="13"/>
  <c r="L2716" i="13"/>
  <c r="O2716" i="13" s="1"/>
  <c r="M2716" i="13"/>
  <c r="N2716" i="13"/>
  <c r="P2716" i="13"/>
  <c r="Q2716" i="13"/>
  <c r="R2716" i="13"/>
  <c r="S2716" i="13"/>
  <c r="T2716" i="13"/>
  <c r="U2716" i="13"/>
  <c r="V2716" i="13"/>
  <c r="W2716" i="13"/>
  <c r="X2716" i="13"/>
  <c r="Y2716" i="13"/>
  <c r="Z2716" i="13"/>
  <c r="AA2716" i="13"/>
  <c r="AB2716" i="13"/>
  <c r="AC2716" i="13"/>
  <c r="AH2716" i="13"/>
  <c r="AK2716" i="13"/>
  <c r="C2717" i="13"/>
  <c r="D2717" i="13"/>
  <c r="E2717" i="13"/>
  <c r="F2717" i="13"/>
  <c r="G2717" i="13"/>
  <c r="H2717" i="13"/>
  <c r="L2717" i="13"/>
  <c r="O2717" i="13" s="1"/>
  <c r="M2717" i="13"/>
  <c r="N2717" i="13"/>
  <c r="P2717" i="13"/>
  <c r="Q2717" i="13"/>
  <c r="R2717" i="13"/>
  <c r="S2717" i="13"/>
  <c r="T2717" i="13"/>
  <c r="U2717" i="13"/>
  <c r="V2717" i="13"/>
  <c r="W2717" i="13"/>
  <c r="X2717" i="13"/>
  <c r="Y2717" i="13"/>
  <c r="Z2717" i="13"/>
  <c r="AA2717" i="13"/>
  <c r="AB2717" i="13"/>
  <c r="AC2717" i="13"/>
  <c r="AH2717" i="13"/>
  <c r="AK2717" i="13"/>
  <c r="C2718" i="13"/>
  <c r="D2718" i="13"/>
  <c r="E2718" i="13"/>
  <c r="F2718" i="13"/>
  <c r="G2718" i="13"/>
  <c r="H2718" i="13"/>
  <c r="L2718" i="13"/>
  <c r="O2718" i="13" s="1"/>
  <c r="M2718" i="13"/>
  <c r="N2718" i="13"/>
  <c r="P2718" i="13"/>
  <c r="Q2718" i="13"/>
  <c r="R2718" i="13"/>
  <c r="S2718" i="13"/>
  <c r="T2718" i="13"/>
  <c r="U2718" i="13"/>
  <c r="V2718" i="13"/>
  <c r="W2718" i="13"/>
  <c r="X2718" i="13"/>
  <c r="Y2718" i="13"/>
  <c r="Z2718" i="13"/>
  <c r="AA2718" i="13"/>
  <c r="AB2718" i="13"/>
  <c r="AC2718" i="13"/>
  <c r="AH2718" i="13"/>
  <c r="AK2718" i="13"/>
  <c r="C2719" i="13"/>
  <c r="D2719" i="13"/>
  <c r="E2719" i="13"/>
  <c r="F2719" i="13"/>
  <c r="G2719" i="13"/>
  <c r="H2719" i="13"/>
  <c r="L2719" i="13"/>
  <c r="O2719" i="13" s="1"/>
  <c r="M2719" i="13"/>
  <c r="N2719" i="13"/>
  <c r="P2719" i="13"/>
  <c r="Q2719" i="13"/>
  <c r="R2719" i="13"/>
  <c r="S2719" i="13"/>
  <c r="T2719" i="13"/>
  <c r="U2719" i="13"/>
  <c r="V2719" i="13"/>
  <c r="W2719" i="13"/>
  <c r="X2719" i="13"/>
  <c r="Y2719" i="13"/>
  <c r="Z2719" i="13"/>
  <c r="AA2719" i="13"/>
  <c r="AB2719" i="13"/>
  <c r="AC2719" i="13"/>
  <c r="AH2719" i="13"/>
  <c r="AK2719" i="13"/>
  <c r="C2720" i="13"/>
  <c r="D2720" i="13"/>
  <c r="E2720" i="13"/>
  <c r="F2720" i="13"/>
  <c r="G2720" i="13"/>
  <c r="H2720" i="13"/>
  <c r="L2720" i="13"/>
  <c r="O2720" i="13" s="1"/>
  <c r="M2720" i="13"/>
  <c r="N2720" i="13"/>
  <c r="P2720" i="13"/>
  <c r="Q2720" i="13"/>
  <c r="R2720" i="13"/>
  <c r="S2720" i="13"/>
  <c r="T2720" i="13"/>
  <c r="U2720" i="13"/>
  <c r="V2720" i="13"/>
  <c r="W2720" i="13"/>
  <c r="X2720" i="13"/>
  <c r="Y2720" i="13"/>
  <c r="Z2720" i="13"/>
  <c r="AA2720" i="13"/>
  <c r="AB2720" i="13"/>
  <c r="AC2720" i="13"/>
  <c r="AH2720" i="13"/>
  <c r="AK2720" i="13"/>
  <c r="C2721" i="13"/>
  <c r="D2721" i="13"/>
  <c r="E2721" i="13"/>
  <c r="F2721" i="13"/>
  <c r="G2721" i="13"/>
  <c r="H2721" i="13"/>
  <c r="L2721" i="13"/>
  <c r="O2721" i="13" s="1"/>
  <c r="M2721" i="13"/>
  <c r="N2721" i="13"/>
  <c r="P2721" i="13"/>
  <c r="Q2721" i="13"/>
  <c r="R2721" i="13"/>
  <c r="S2721" i="13"/>
  <c r="T2721" i="13"/>
  <c r="U2721" i="13"/>
  <c r="V2721" i="13"/>
  <c r="W2721" i="13"/>
  <c r="X2721" i="13"/>
  <c r="Y2721" i="13"/>
  <c r="Z2721" i="13"/>
  <c r="AA2721" i="13"/>
  <c r="AB2721" i="13"/>
  <c r="AC2721" i="13"/>
  <c r="AH2721" i="13"/>
  <c r="AK2721" i="13"/>
  <c r="C2722" i="13"/>
  <c r="D2722" i="13"/>
  <c r="E2722" i="13"/>
  <c r="F2722" i="13"/>
  <c r="G2722" i="13"/>
  <c r="H2722" i="13"/>
  <c r="L2722" i="13"/>
  <c r="O2722" i="13" s="1"/>
  <c r="M2722" i="13"/>
  <c r="N2722" i="13"/>
  <c r="P2722" i="13"/>
  <c r="Q2722" i="13"/>
  <c r="R2722" i="13"/>
  <c r="S2722" i="13"/>
  <c r="T2722" i="13"/>
  <c r="U2722" i="13"/>
  <c r="V2722" i="13"/>
  <c r="W2722" i="13"/>
  <c r="X2722" i="13"/>
  <c r="Y2722" i="13"/>
  <c r="Z2722" i="13"/>
  <c r="AA2722" i="13"/>
  <c r="AB2722" i="13"/>
  <c r="AC2722" i="13"/>
  <c r="AH2722" i="13"/>
  <c r="AK2722" i="13"/>
  <c r="C2723" i="13"/>
  <c r="D2723" i="13"/>
  <c r="E2723" i="13"/>
  <c r="F2723" i="13"/>
  <c r="G2723" i="13"/>
  <c r="H2723" i="13"/>
  <c r="L2723" i="13"/>
  <c r="O2723" i="13" s="1"/>
  <c r="M2723" i="13"/>
  <c r="N2723" i="13"/>
  <c r="P2723" i="13"/>
  <c r="Q2723" i="13"/>
  <c r="R2723" i="13"/>
  <c r="S2723" i="13"/>
  <c r="T2723" i="13"/>
  <c r="U2723" i="13"/>
  <c r="V2723" i="13"/>
  <c r="W2723" i="13"/>
  <c r="X2723" i="13"/>
  <c r="Y2723" i="13"/>
  <c r="Z2723" i="13"/>
  <c r="AA2723" i="13"/>
  <c r="AB2723" i="13"/>
  <c r="AC2723" i="13"/>
  <c r="AH2723" i="13"/>
  <c r="AK2723" i="13"/>
  <c r="C2724" i="13"/>
  <c r="D2724" i="13"/>
  <c r="E2724" i="13"/>
  <c r="F2724" i="13"/>
  <c r="G2724" i="13"/>
  <c r="H2724" i="13"/>
  <c r="L2724" i="13"/>
  <c r="O2724" i="13" s="1"/>
  <c r="M2724" i="13"/>
  <c r="N2724" i="13"/>
  <c r="P2724" i="13"/>
  <c r="Q2724" i="13"/>
  <c r="R2724" i="13"/>
  <c r="S2724" i="13"/>
  <c r="T2724" i="13"/>
  <c r="U2724" i="13"/>
  <c r="V2724" i="13"/>
  <c r="W2724" i="13"/>
  <c r="X2724" i="13"/>
  <c r="Y2724" i="13"/>
  <c r="Z2724" i="13"/>
  <c r="AA2724" i="13"/>
  <c r="AB2724" i="13"/>
  <c r="AC2724" i="13"/>
  <c r="AH2724" i="13"/>
  <c r="AK2724" i="13"/>
  <c r="C2725" i="13"/>
  <c r="D2725" i="13"/>
  <c r="E2725" i="13"/>
  <c r="F2725" i="13"/>
  <c r="G2725" i="13"/>
  <c r="H2725" i="13"/>
  <c r="L2725" i="13"/>
  <c r="O2725" i="13" s="1"/>
  <c r="M2725" i="13"/>
  <c r="N2725" i="13"/>
  <c r="P2725" i="13"/>
  <c r="Q2725" i="13"/>
  <c r="R2725" i="13"/>
  <c r="S2725" i="13"/>
  <c r="T2725" i="13"/>
  <c r="U2725" i="13"/>
  <c r="V2725" i="13"/>
  <c r="W2725" i="13"/>
  <c r="X2725" i="13"/>
  <c r="Y2725" i="13"/>
  <c r="Z2725" i="13"/>
  <c r="AA2725" i="13"/>
  <c r="AB2725" i="13"/>
  <c r="AC2725" i="13"/>
  <c r="AH2725" i="13"/>
  <c r="AK2725" i="13"/>
  <c r="C2726" i="13"/>
  <c r="D2726" i="13"/>
  <c r="E2726" i="13"/>
  <c r="F2726" i="13"/>
  <c r="G2726" i="13"/>
  <c r="H2726" i="13"/>
  <c r="L2726" i="13"/>
  <c r="O2726" i="13" s="1"/>
  <c r="M2726" i="13"/>
  <c r="N2726" i="13"/>
  <c r="P2726" i="13"/>
  <c r="Q2726" i="13"/>
  <c r="R2726" i="13"/>
  <c r="S2726" i="13"/>
  <c r="T2726" i="13"/>
  <c r="U2726" i="13"/>
  <c r="V2726" i="13"/>
  <c r="W2726" i="13"/>
  <c r="X2726" i="13"/>
  <c r="Y2726" i="13"/>
  <c r="Z2726" i="13"/>
  <c r="AA2726" i="13"/>
  <c r="AB2726" i="13"/>
  <c r="AC2726" i="13"/>
  <c r="AH2726" i="13"/>
  <c r="AK2726" i="13"/>
  <c r="C2727" i="13"/>
  <c r="D2727" i="13"/>
  <c r="E2727" i="13"/>
  <c r="F2727" i="13"/>
  <c r="G2727" i="13"/>
  <c r="H2727" i="13"/>
  <c r="L2727" i="13"/>
  <c r="O2727" i="13" s="1"/>
  <c r="M2727" i="13"/>
  <c r="N2727" i="13"/>
  <c r="P2727" i="13"/>
  <c r="Q2727" i="13"/>
  <c r="R2727" i="13"/>
  <c r="S2727" i="13"/>
  <c r="T2727" i="13"/>
  <c r="U2727" i="13"/>
  <c r="V2727" i="13"/>
  <c r="W2727" i="13"/>
  <c r="X2727" i="13"/>
  <c r="Y2727" i="13"/>
  <c r="Z2727" i="13"/>
  <c r="AA2727" i="13"/>
  <c r="AB2727" i="13"/>
  <c r="AC2727" i="13"/>
  <c r="AH2727" i="13"/>
  <c r="AK2727" i="13"/>
  <c r="C2728" i="13"/>
  <c r="D2728" i="13"/>
  <c r="E2728" i="13"/>
  <c r="F2728" i="13"/>
  <c r="G2728" i="13"/>
  <c r="H2728" i="13"/>
  <c r="L2728" i="13"/>
  <c r="O2728" i="13" s="1"/>
  <c r="M2728" i="13"/>
  <c r="N2728" i="13"/>
  <c r="P2728" i="13"/>
  <c r="Q2728" i="13"/>
  <c r="R2728" i="13"/>
  <c r="S2728" i="13"/>
  <c r="T2728" i="13"/>
  <c r="U2728" i="13"/>
  <c r="V2728" i="13"/>
  <c r="W2728" i="13"/>
  <c r="X2728" i="13"/>
  <c r="Y2728" i="13"/>
  <c r="Z2728" i="13"/>
  <c r="AA2728" i="13"/>
  <c r="AB2728" i="13"/>
  <c r="AC2728" i="13"/>
  <c r="AH2728" i="13"/>
  <c r="AK2728" i="13"/>
  <c r="C2729" i="13"/>
  <c r="D2729" i="13"/>
  <c r="E2729" i="13"/>
  <c r="F2729" i="13"/>
  <c r="G2729" i="13"/>
  <c r="H2729" i="13"/>
  <c r="L2729" i="13"/>
  <c r="O2729" i="13" s="1"/>
  <c r="M2729" i="13"/>
  <c r="N2729" i="13"/>
  <c r="P2729" i="13"/>
  <c r="Q2729" i="13"/>
  <c r="R2729" i="13"/>
  <c r="S2729" i="13"/>
  <c r="T2729" i="13"/>
  <c r="U2729" i="13"/>
  <c r="V2729" i="13"/>
  <c r="W2729" i="13"/>
  <c r="X2729" i="13"/>
  <c r="Y2729" i="13"/>
  <c r="Z2729" i="13"/>
  <c r="AA2729" i="13"/>
  <c r="AB2729" i="13"/>
  <c r="AC2729" i="13"/>
  <c r="AH2729" i="13"/>
  <c r="AK2729" i="13"/>
  <c r="C2730" i="13"/>
  <c r="D2730" i="13"/>
  <c r="E2730" i="13"/>
  <c r="F2730" i="13"/>
  <c r="G2730" i="13"/>
  <c r="H2730" i="13"/>
  <c r="L2730" i="13"/>
  <c r="O2730" i="13" s="1"/>
  <c r="M2730" i="13"/>
  <c r="N2730" i="13"/>
  <c r="P2730" i="13"/>
  <c r="Q2730" i="13"/>
  <c r="R2730" i="13"/>
  <c r="S2730" i="13"/>
  <c r="T2730" i="13"/>
  <c r="U2730" i="13"/>
  <c r="V2730" i="13"/>
  <c r="W2730" i="13"/>
  <c r="X2730" i="13"/>
  <c r="Y2730" i="13"/>
  <c r="Z2730" i="13"/>
  <c r="AA2730" i="13"/>
  <c r="AB2730" i="13"/>
  <c r="AC2730" i="13"/>
  <c r="AH2730" i="13"/>
  <c r="AK2730" i="13"/>
  <c r="C2731" i="13"/>
  <c r="D2731" i="13"/>
  <c r="E2731" i="13"/>
  <c r="F2731" i="13"/>
  <c r="G2731" i="13"/>
  <c r="H2731" i="13"/>
  <c r="L2731" i="13"/>
  <c r="O2731" i="13" s="1"/>
  <c r="M2731" i="13"/>
  <c r="N2731" i="13"/>
  <c r="P2731" i="13"/>
  <c r="Q2731" i="13"/>
  <c r="R2731" i="13"/>
  <c r="S2731" i="13"/>
  <c r="T2731" i="13"/>
  <c r="U2731" i="13"/>
  <c r="V2731" i="13"/>
  <c r="W2731" i="13"/>
  <c r="X2731" i="13"/>
  <c r="Y2731" i="13"/>
  <c r="Z2731" i="13"/>
  <c r="AA2731" i="13"/>
  <c r="AB2731" i="13"/>
  <c r="AC2731" i="13"/>
  <c r="AH2731" i="13"/>
  <c r="AK2731" i="13"/>
  <c r="C2732" i="13"/>
  <c r="D2732" i="13"/>
  <c r="E2732" i="13"/>
  <c r="F2732" i="13"/>
  <c r="G2732" i="13"/>
  <c r="H2732" i="13"/>
  <c r="L2732" i="13"/>
  <c r="O2732" i="13" s="1"/>
  <c r="M2732" i="13"/>
  <c r="N2732" i="13"/>
  <c r="P2732" i="13"/>
  <c r="Q2732" i="13"/>
  <c r="R2732" i="13"/>
  <c r="S2732" i="13"/>
  <c r="T2732" i="13"/>
  <c r="U2732" i="13"/>
  <c r="V2732" i="13"/>
  <c r="W2732" i="13"/>
  <c r="X2732" i="13"/>
  <c r="Y2732" i="13"/>
  <c r="Z2732" i="13"/>
  <c r="AA2732" i="13"/>
  <c r="AB2732" i="13"/>
  <c r="AC2732" i="13"/>
  <c r="AH2732" i="13"/>
  <c r="AK2732" i="13"/>
  <c r="C2733" i="13"/>
  <c r="D2733" i="13"/>
  <c r="E2733" i="13"/>
  <c r="F2733" i="13"/>
  <c r="G2733" i="13"/>
  <c r="H2733" i="13"/>
  <c r="L2733" i="13"/>
  <c r="M2733" i="13"/>
  <c r="N2733" i="13"/>
  <c r="P2733" i="13"/>
  <c r="Q2733" i="13"/>
  <c r="R2733" i="13"/>
  <c r="S2733" i="13"/>
  <c r="T2733" i="13"/>
  <c r="U2733" i="13"/>
  <c r="V2733" i="13"/>
  <c r="W2733" i="13"/>
  <c r="X2733" i="13"/>
  <c r="Y2733" i="13"/>
  <c r="Z2733" i="13"/>
  <c r="AA2733" i="13"/>
  <c r="AB2733" i="13"/>
  <c r="AC2733" i="13"/>
  <c r="AH2733" i="13"/>
  <c r="AK2733" i="13"/>
  <c r="C2734" i="13"/>
  <c r="D2734" i="13"/>
  <c r="E2734" i="13"/>
  <c r="F2734" i="13"/>
  <c r="G2734" i="13"/>
  <c r="H2734" i="13"/>
  <c r="L2734" i="13"/>
  <c r="M2734" i="13"/>
  <c r="N2734" i="13"/>
  <c r="P2734" i="13"/>
  <c r="Q2734" i="13"/>
  <c r="R2734" i="13"/>
  <c r="S2734" i="13"/>
  <c r="T2734" i="13"/>
  <c r="U2734" i="13"/>
  <c r="V2734" i="13"/>
  <c r="W2734" i="13"/>
  <c r="X2734" i="13"/>
  <c r="Y2734" i="13"/>
  <c r="Z2734" i="13"/>
  <c r="AA2734" i="13"/>
  <c r="AB2734" i="13"/>
  <c r="AC2734" i="13"/>
  <c r="AH2734" i="13"/>
  <c r="AK2734" i="13"/>
  <c r="C2735" i="13"/>
  <c r="D2735" i="13"/>
  <c r="E2735" i="13"/>
  <c r="F2735" i="13"/>
  <c r="G2735" i="13"/>
  <c r="H2735" i="13"/>
  <c r="L2735" i="13"/>
  <c r="M2735" i="13"/>
  <c r="N2735" i="13"/>
  <c r="P2735" i="13"/>
  <c r="Q2735" i="13"/>
  <c r="R2735" i="13"/>
  <c r="S2735" i="13"/>
  <c r="T2735" i="13"/>
  <c r="U2735" i="13"/>
  <c r="V2735" i="13"/>
  <c r="W2735" i="13"/>
  <c r="X2735" i="13"/>
  <c r="Y2735" i="13"/>
  <c r="Z2735" i="13"/>
  <c r="AA2735" i="13"/>
  <c r="AB2735" i="13"/>
  <c r="AC2735" i="13"/>
  <c r="AH2735" i="13"/>
  <c r="AK2735" i="13"/>
  <c r="C2736" i="13"/>
  <c r="D2736" i="13"/>
  <c r="E2736" i="13"/>
  <c r="F2736" i="13"/>
  <c r="G2736" i="13"/>
  <c r="H2736" i="13"/>
  <c r="L2736" i="13"/>
  <c r="O2736" i="13" s="1"/>
  <c r="M2736" i="13"/>
  <c r="N2736" i="13"/>
  <c r="P2736" i="13"/>
  <c r="Q2736" i="13"/>
  <c r="R2736" i="13"/>
  <c r="S2736" i="13"/>
  <c r="T2736" i="13"/>
  <c r="U2736" i="13"/>
  <c r="V2736" i="13"/>
  <c r="W2736" i="13"/>
  <c r="X2736" i="13"/>
  <c r="Y2736" i="13"/>
  <c r="Z2736" i="13"/>
  <c r="AA2736" i="13"/>
  <c r="AB2736" i="13"/>
  <c r="AC2736" i="13"/>
  <c r="AH2736" i="13"/>
  <c r="AK2736" i="13"/>
  <c r="C2737" i="13"/>
  <c r="D2737" i="13"/>
  <c r="E2737" i="13"/>
  <c r="F2737" i="13"/>
  <c r="G2737" i="13"/>
  <c r="H2737" i="13"/>
  <c r="L2737" i="13"/>
  <c r="O2737" i="13" s="1"/>
  <c r="M2737" i="13"/>
  <c r="N2737" i="13"/>
  <c r="P2737" i="13"/>
  <c r="Q2737" i="13"/>
  <c r="R2737" i="13"/>
  <c r="S2737" i="13"/>
  <c r="T2737" i="13"/>
  <c r="U2737" i="13"/>
  <c r="V2737" i="13"/>
  <c r="W2737" i="13"/>
  <c r="X2737" i="13"/>
  <c r="Y2737" i="13"/>
  <c r="Z2737" i="13"/>
  <c r="AA2737" i="13"/>
  <c r="AB2737" i="13"/>
  <c r="AC2737" i="13"/>
  <c r="AH2737" i="13"/>
  <c r="AK2737" i="13"/>
  <c r="C2738" i="13"/>
  <c r="D2738" i="13"/>
  <c r="E2738" i="13"/>
  <c r="F2738" i="13"/>
  <c r="G2738" i="13"/>
  <c r="H2738" i="13"/>
  <c r="L2738" i="13"/>
  <c r="O2738" i="13" s="1"/>
  <c r="M2738" i="13"/>
  <c r="N2738" i="13"/>
  <c r="P2738" i="13"/>
  <c r="Q2738" i="13"/>
  <c r="R2738" i="13"/>
  <c r="S2738" i="13"/>
  <c r="T2738" i="13"/>
  <c r="U2738" i="13"/>
  <c r="V2738" i="13"/>
  <c r="W2738" i="13"/>
  <c r="X2738" i="13"/>
  <c r="Y2738" i="13"/>
  <c r="Z2738" i="13"/>
  <c r="AA2738" i="13"/>
  <c r="AB2738" i="13"/>
  <c r="AC2738" i="13"/>
  <c r="AH2738" i="13"/>
  <c r="AK2738" i="13"/>
  <c r="C2739" i="13"/>
  <c r="D2739" i="13"/>
  <c r="E2739" i="13"/>
  <c r="F2739" i="13"/>
  <c r="G2739" i="13"/>
  <c r="H2739" i="13"/>
  <c r="L2739" i="13"/>
  <c r="O2739" i="13" s="1"/>
  <c r="M2739" i="13"/>
  <c r="N2739" i="13"/>
  <c r="P2739" i="13"/>
  <c r="Q2739" i="13"/>
  <c r="R2739" i="13"/>
  <c r="S2739" i="13"/>
  <c r="T2739" i="13"/>
  <c r="U2739" i="13"/>
  <c r="V2739" i="13"/>
  <c r="W2739" i="13"/>
  <c r="X2739" i="13"/>
  <c r="Y2739" i="13"/>
  <c r="Z2739" i="13"/>
  <c r="AA2739" i="13"/>
  <c r="AB2739" i="13"/>
  <c r="AC2739" i="13"/>
  <c r="AH2739" i="13"/>
  <c r="AK2739" i="13"/>
  <c r="C2740" i="13"/>
  <c r="D2740" i="13"/>
  <c r="E2740" i="13"/>
  <c r="F2740" i="13"/>
  <c r="G2740" i="13"/>
  <c r="H2740" i="13"/>
  <c r="L2740" i="13"/>
  <c r="O2740" i="13" s="1"/>
  <c r="M2740" i="13"/>
  <c r="N2740" i="13"/>
  <c r="P2740" i="13"/>
  <c r="Q2740" i="13"/>
  <c r="R2740" i="13"/>
  <c r="S2740" i="13"/>
  <c r="T2740" i="13"/>
  <c r="U2740" i="13"/>
  <c r="V2740" i="13"/>
  <c r="W2740" i="13"/>
  <c r="X2740" i="13"/>
  <c r="Y2740" i="13"/>
  <c r="Z2740" i="13"/>
  <c r="AA2740" i="13"/>
  <c r="AB2740" i="13"/>
  <c r="AC2740" i="13"/>
  <c r="AH2740" i="13"/>
  <c r="AK2740" i="13"/>
  <c r="C2741" i="13"/>
  <c r="D2741" i="13"/>
  <c r="E2741" i="13"/>
  <c r="F2741" i="13"/>
  <c r="G2741" i="13"/>
  <c r="H2741" i="13"/>
  <c r="L2741" i="13"/>
  <c r="O2741" i="13" s="1"/>
  <c r="M2741" i="13"/>
  <c r="N2741" i="13"/>
  <c r="P2741" i="13"/>
  <c r="Q2741" i="13"/>
  <c r="R2741" i="13"/>
  <c r="S2741" i="13"/>
  <c r="T2741" i="13"/>
  <c r="U2741" i="13"/>
  <c r="V2741" i="13"/>
  <c r="W2741" i="13"/>
  <c r="X2741" i="13"/>
  <c r="Y2741" i="13"/>
  <c r="Z2741" i="13"/>
  <c r="AA2741" i="13"/>
  <c r="AB2741" i="13"/>
  <c r="AC2741" i="13"/>
  <c r="AH2741" i="13"/>
  <c r="AK2741" i="13"/>
  <c r="C2742" i="13"/>
  <c r="D2742" i="13"/>
  <c r="E2742" i="13"/>
  <c r="F2742" i="13"/>
  <c r="G2742" i="13"/>
  <c r="H2742" i="13"/>
  <c r="L2742" i="13"/>
  <c r="O2742" i="13" s="1"/>
  <c r="M2742" i="13"/>
  <c r="N2742" i="13"/>
  <c r="P2742" i="13"/>
  <c r="Q2742" i="13"/>
  <c r="R2742" i="13"/>
  <c r="S2742" i="13"/>
  <c r="T2742" i="13"/>
  <c r="U2742" i="13"/>
  <c r="V2742" i="13"/>
  <c r="W2742" i="13"/>
  <c r="X2742" i="13"/>
  <c r="Y2742" i="13"/>
  <c r="Z2742" i="13"/>
  <c r="AA2742" i="13"/>
  <c r="AB2742" i="13"/>
  <c r="AC2742" i="13"/>
  <c r="AH2742" i="13"/>
  <c r="AK2742" i="13"/>
  <c r="C2743" i="13"/>
  <c r="D2743" i="13"/>
  <c r="E2743" i="13"/>
  <c r="F2743" i="13"/>
  <c r="G2743" i="13"/>
  <c r="H2743" i="13"/>
  <c r="L2743" i="13"/>
  <c r="O2743" i="13" s="1"/>
  <c r="M2743" i="13"/>
  <c r="N2743" i="13"/>
  <c r="P2743" i="13"/>
  <c r="Q2743" i="13"/>
  <c r="R2743" i="13"/>
  <c r="S2743" i="13"/>
  <c r="T2743" i="13"/>
  <c r="U2743" i="13"/>
  <c r="V2743" i="13"/>
  <c r="W2743" i="13"/>
  <c r="X2743" i="13"/>
  <c r="Y2743" i="13"/>
  <c r="Z2743" i="13"/>
  <c r="AA2743" i="13"/>
  <c r="AB2743" i="13"/>
  <c r="AC2743" i="13"/>
  <c r="AH2743" i="13"/>
  <c r="AK2743" i="13"/>
  <c r="C2744" i="13"/>
  <c r="D2744" i="13"/>
  <c r="E2744" i="13"/>
  <c r="F2744" i="13"/>
  <c r="G2744" i="13"/>
  <c r="H2744" i="13"/>
  <c r="L2744" i="13"/>
  <c r="O2744" i="13" s="1"/>
  <c r="M2744" i="13"/>
  <c r="N2744" i="13"/>
  <c r="P2744" i="13"/>
  <c r="Q2744" i="13"/>
  <c r="R2744" i="13"/>
  <c r="S2744" i="13"/>
  <c r="T2744" i="13"/>
  <c r="U2744" i="13"/>
  <c r="V2744" i="13"/>
  <c r="W2744" i="13"/>
  <c r="X2744" i="13"/>
  <c r="Y2744" i="13"/>
  <c r="Z2744" i="13"/>
  <c r="AA2744" i="13"/>
  <c r="AB2744" i="13"/>
  <c r="AC2744" i="13"/>
  <c r="AH2744" i="13"/>
  <c r="AK2744" i="13"/>
  <c r="C2745" i="13"/>
  <c r="D2745" i="13"/>
  <c r="E2745" i="13"/>
  <c r="F2745" i="13"/>
  <c r="G2745" i="13"/>
  <c r="H2745" i="13"/>
  <c r="L2745" i="13"/>
  <c r="O2745" i="13" s="1"/>
  <c r="M2745" i="13"/>
  <c r="N2745" i="13"/>
  <c r="P2745" i="13"/>
  <c r="Q2745" i="13"/>
  <c r="R2745" i="13"/>
  <c r="S2745" i="13"/>
  <c r="T2745" i="13"/>
  <c r="U2745" i="13"/>
  <c r="V2745" i="13"/>
  <c r="W2745" i="13"/>
  <c r="X2745" i="13"/>
  <c r="Y2745" i="13"/>
  <c r="Z2745" i="13"/>
  <c r="AA2745" i="13"/>
  <c r="AB2745" i="13"/>
  <c r="AC2745" i="13"/>
  <c r="AH2745" i="13"/>
  <c r="AK2745" i="13"/>
  <c r="C2746" i="13"/>
  <c r="D2746" i="13"/>
  <c r="E2746" i="13"/>
  <c r="F2746" i="13"/>
  <c r="G2746" i="13"/>
  <c r="H2746" i="13"/>
  <c r="L2746" i="13"/>
  <c r="O2746" i="13" s="1"/>
  <c r="M2746" i="13"/>
  <c r="N2746" i="13"/>
  <c r="P2746" i="13"/>
  <c r="Q2746" i="13"/>
  <c r="R2746" i="13"/>
  <c r="S2746" i="13"/>
  <c r="T2746" i="13"/>
  <c r="U2746" i="13"/>
  <c r="V2746" i="13"/>
  <c r="W2746" i="13"/>
  <c r="X2746" i="13"/>
  <c r="Y2746" i="13"/>
  <c r="Z2746" i="13"/>
  <c r="AA2746" i="13"/>
  <c r="AB2746" i="13"/>
  <c r="AC2746" i="13"/>
  <c r="AH2746" i="13"/>
  <c r="AK2746" i="13"/>
  <c r="C2747" i="13"/>
  <c r="D2747" i="13"/>
  <c r="E2747" i="13"/>
  <c r="F2747" i="13"/>
  <c r="G2747" i="13"/>
  <c r="H2747" i="13"/>
  <c r="L2747" i="13"/>
  <c r="O2747" i="13" s="1"/>
  <c r="M2747" i="13"/>
  <c r="N2747" i="13"/>
  <c r="P2747" i="13"/>
  <c r="Q2747" i="13"/>
  <c r="R2747" i="13"/>
  <c r="S2747" i="13"/>
  <c r="T2747" i="13"/>
  <c r="U2747" i="13"/>
  <c r="V2747" i="13"/>
  <c r="W2747" i="13"/>
  <c r="X2747" i="13"/>
  <c r="Y2747" i="13"/>
  <c r="Z2747" i="13"/>
  <c r="AA2747" i="13"/>
  <c r="AB2747" i="13"/>
  <c r="AC2747" i="13"/>
  <c r="AH2747" i="13"/>
  <c r="AK2747" i="13"/>
  <c r="C2748" i="13"/>
  <c r="D2748" i="13"/>
  <c r="E2748" i="13"/>
  <c r="F2748" i="13"/>
  <c r="G2748" i="13"/>
  <c r="H2748" i="13"/>
  <c r="L2748" i="13"/>
  <c r="O2748" i="13" s="1"/>
  <c r="M2748" i="13"/>
  <c r="N2748" i="13"/>
  <c r="P2748" i="13"/>
  <c r="Q2748" i="13"/>
  <c r="R2748" i="13"/>
  <c r="S2748" i="13"/>
  <c r="T2748" i="13"/>
  <c r="U2748" i="13"/>
  <c r="V2748" i="13"/>
  <c r="W2748" i="13"/>
  <c r="X2748" i="13"/>
  <c r="Y2748" i="13"/>
  <c r="Z2748" i="13"/>
  <c r="AA2748" i="13"/>
  <c r="AB2748" i="13"/>
  <c r="AC2748" i="13"/>
  <c r="AH2748" i="13"/>
  <c r="AK2748" i="13"/>
  <c r="C2749" i="13"/>
  <c r="D2749" i="13"/>
  <c r="E2749" i="13"/>
  <c r="F2749" i="13"/>
  <c r="G2749" i="13"/>
  <c r="H2749" i="13"/>
  <c r="L2749" i="13"/>
  <c r="O2749" i="13" s="1"/>
  <c r="M2749" i="13"/>
  <c r="N2749" i="13"/>
  <c r="P2749" i="13"/>
  <c r="Q2749" i="13"/>
  <c r="R2749" i="13"/>
  <c r="S2749" i="13"/>
  <c r="T2749" i="13"/>
  <c r="U2749" i="13"/>
  <c r="V2749" i="13"/>
  <c r="W2749" i="13"/>
  <c r="X2749" i="13"/>
  <c r="Y2749" i="13"/>
  <c r="Z2749" i="13"/>
  <c r="AA2749" i="13"/>
  <c r="AB2749" i="13"/>
  <c r="AC2749" i="13"/>
  <c r="AH2749" i="13"/>
  <c r="AK2749" i="13"/>
  <c r="C2750" i="13"/>
  <c r="D2750" i="13"/>
  <c r="E2750" i="13"/>
  <c r="F2750" i="13"/>
  <c r="G2750" i="13"/>
  <c r="H2750" i="13"/>
  <c r="L2750" i="13"/>
  <c r="O2750" i="13" s="1"/>
  <c r="M2750" i="13"/>
  <c r="N2750" i="13"/>
  <c r="P2750" i="13"/>
  <c r="Q2750" i="13"/>
  <c r="R2750" i="13"/>
  <c r="S2750" i="13"/>
  <c r="T2750" i="13"/>
  <c r="U2750" i="13"/>
  <c r="V2750" i="13"/>
  <c r="W2750" i="13"/>
  <c r="X2750" i="13"/>
  <c r="Y2750" i="13"/>
  <c r="Z2750" i="13"/>
  <c r="AA2750" i="13"/>
  <c r="AB2750" i="13"/>
  <c r="AC2750" i="13"/>
  <c r="AH2750" i="13"/>
  <c r="AK2750" i="13"/>
  <c r="C2751" i="13"/>
  <c r="D2751" i="13"/>
  <c r="E2751" i="13"/>
  <c r="F2751" i="13"/>
  <c r="G2751" i="13"/>
  <c r="H2751" i="13"/>
  <c r="L2751" i="13"/>
  <c r="O2751" i="13" s="1"/>
  <c r="M2751" i="13"/>
  <c r="N2751" i="13"/>
  <c r="P2751" i="13"/>
  <c r="Q2751" i="13"/>
  <c r="R2751" i="13"/>
  <c r="S2751" i="13"/>
  <c r="T2751" i="13"/>
  <c r="U2751" i="13"/>
  <c r="V2751" i="13"/>
  <c r="W2751" i="13"/>
  <c r="X2751" i="13"/>
  <c r="Y2751" i="13"/>
  <c r="Z2751" i="13"/>
  <c r="AA2751" i="13"/>
  <c r="AB2751" i="13"/>
  <c r="AC2751" i="13"/>
  <c r="AH2751" i="13"/>
  <c r="AK2751" i="13"/>
  <c r="C2752" i="13"/>
  <c r="D2752" i="13"/>
  <c r="E2752" i="13"/>
  <c r="F2752" i="13"/>
  <c r="G2752" i="13"/>
  <c r="H2752" i="13"/>
  <c r="L2752" i="13"/>
  <c r="O2752" i="13" s="1"/>
  <c r="M2752" i="13"/>
  <c r="N2752" i="13"/>
  <c r="P2752" i="13"/>
  <c r="Q2752" i="13"/>
  <c r="R2752" i="13"/>
  <c r="S2752" i="13"/>
  <c r="T2752" i="13"/>
  <c r="U2752" i="13"/>
  <c r="V2752" i="13"/>
  <c r="W2752" i="13"/>
  <c r="X2752" i="13"/>
  <c r="Y2752" i="13"/>
  <c r="Z2752" i="13"/>
  <c r="AA2752" i="13"/>
  <c r="AB2752" i="13"/>
  <c r="AC2752" i="13"/>
  <c r="AH2752" i="13"/>
  <c r="AK2752" i="13"/>
  <c r="C2753" i="13"/>
  <c r="D2753" i="13"/>
  <c r="E2753" i="13"/>
  <c r="F2753" i="13"/>
  <c r="G2753" i="13"/>
  <c r="H2753" i="13"/>
  <c r="L2753" i="13"/>
  <c r="O2753" i="13" s="1"/>
  <c r="M2753" i="13"/>
  <c r="N2753" i="13"/>
  <c r="P2753" i="13"/>
  <c r="Q2753" i="13"/>
  <c r="R2753" i="13"/>
  <c r="S2753" i="13"/>
  <c r="T2753" i="13"/>
  <c r="U2753" i="13"/>
  <c r="V2753" i="13"/>
  <c r="W2753" i="13"/>
  <c r="X2753" i="13"/>
  <c r="Y2753" i="13"/>
  <c r="Z2753" i="13"/>
  <c r="AA2753" i="13"/>
  <c r="AB2753" i="13"/>
  <c r="AC2753" i="13"/>
  <c r="AH2753" i="13"/>
  <c r="AK2753" i="13"/>
  <c r="C2754" i="13"/>
  <c r="D2754" i="13"/>
  <c r="E2754" i="13"/>
  <c r="F2754" i="13"/>
  <c r="G2754" i="13"/>
  <c r="H2754" i="13"/>
  <c r="L2754" i="13"/>
  <c r="O2754" i="13" s="1"/>
  <c r="M2754" i="13"/>
  <c r="N2754" i="13"/>
  <c r="P2754" i="13"/>
  <c r="Q2754" i="13"/>
  <c r="R2754" i="13"/>
  <c r="S2754" i="13"/>
  <c r="T2754" i="13"/>
  <c r="U2754" i="13"/>
  <c r="V2754" i="13"/>
  <c r="W2754" i="13"/>
  <c r="X2754" i="13"/>
  <c r="Y2754" i="13"/>
  <c r="Z2754" i="13"/>
  <c r="AA2754" i="13"/>
  <c r="AB2754" i="13"/>
  <c r="AC2754" i="13"/>
  <c r="AH2754" i="13"/>
  <c r="AK2754" i="13"/>
  <c r="C2755" i="13"/>
  <c r="D2755" i="13"/>
  <c r="E2755" i="13"/>
  <c r="F2755" i="13"/>
  <c r="G2755" i="13"/>
  <c r="H2755" i="13"/>
  <c r="L2755" i="13"/>
  <c r="O2755" i="13" s="1"/>
  <c r="M2755" i="13"/>
  <c r="N2755" i="13"/>
  <c r="P2755" i="13"/>
  <c r="Q2755" i="13"/>
  <c r="R2755" i="13"/>
  <c r="S2755" i="13"/>
  <c r="T2755" i="13"/>
  <c r="U2755" i="13"/>
  <c r="V2755" i="13"/>
  <c r="W2755" i="13"/>
  <c r="X2755" i="13"/>
  <c r="Y2755" i="13"/>
  <c r="Z2755" i="13"/>
  <c r="AA2755" i="13"/>
  <c r="AB2755" i="13"/>
  <c r="AC2755" i="13"/>
  <c r="AH2755" i="13"/>
  <c r="AK2755" i="13"/>
  <c r="C2756" i="13"/>
  <c r="D2756" i="13"/>
  <c r="E2756" i="13"/>
  <c r="F2756" i="13"/>
  <c r="G2756" i="13"/>
  <c r="H2756" i="13"/>
  <c r="L2756" i="13"/>
  <c r="O2756" i="13" s="1"/>
  <c r="M2756" i="13"/>
  <c r="N2756" i="13"/>
  <c r="P2756" i="13"/>
  <c r="Q2756" i="13"/>
  <c r="R2756" i="13"/>
  <c r="S2756" i="13"/>
  <c r="T2756" i="13"/>
  <c r="U2756" i="13"/>
  <c r="V2756" i="13"/>
  <c r="W2756" i="13"/>
  <c r="X2756" i="13"/>
  <c r="Y2756" i="13"/>
  <c r="Z2756" i="13"/>
  <c r="AA2756" i="13"/>
  <c r="AB2756" i="13"/>
  <c r="AC2756" i="13"/>
  <c r="AH2756" i="13"/>
  <c r="AK2756" i="13"/>
  <c r="C2757" i="13"/>
  <c r="D2757" i="13"/>
  <c r="E2757" i="13"/>
  <c r="F2757" i="13"/>
  <c r="G2757" i="13"/>
  <c r="H2757" i="13"/>
  <c r="L2757" i="13"/>
  <c r="O2757" i="13" s="1"/>
  <c r="M2757" i="13"/>
  <c r="N2757" i="13"/>
  <c r="P2757" i="13"/>
  <c r="Q2757" i="13"/>
  <c r="R2757" i="13"/>
  <c r="S2757" i="13"/>
  <c r="T2757" i="13"/>
  <c r="U2757" i="13"/>
  <c r="V2757" i="13"/>
  <c r="W2757" i="13"/>
  <c r="X2757" i="13"/>
  <c r="Y2757" i="13"/>
  <c r="Z2757" i="13"/>
  <c r="AA2757" i="13"/>
  <c r="AB2757" i="13"/>
  <c r="AC2757" i="13"/>
  <c r="AH2757" i="13"/>
  <c r="AK2757" i="13"/>
  <c r="C2758" i="13"/>
  <c r="D2758" i="13"/>
  <c r="E2758" i="13"/>
  <c r="F2758" i="13"/>
  <c r="G2758" i="13"/>
  <c r="H2758" i="13"/>
  <c r="L2758" i="13"/>
  <c r="O2758" i="13" s="1"/>
  <c r="M2758" i="13"/>
  <c r="N2758" i="13"/>
  <c r="P2758" i="13"/>
  <c r="Q2758" i="13"/>
  <c r="R2758" i="13"/>
  <c r="S2758" i="13"/>
  <c r="T2758" i="13"/>
  <c r="U2758" i="13"/>
  <c r="V2758" i="13"/>
  <c r="W2758" i="13"/>
  <c r="X2758" i="13"/>
  <c r="Y2758" i="13"/>
  <c r="Z2758" i="13"/>
  <c r="AA2758" i="13"/>
  <c r="AB2758" i="13"/>
  <c r="AC2758" i="13"/>
  <c r="AH2758" i="13"/>
  <c r="AK2758" i="13"/>
  <c r="C2759" i="13"/>
  <c r="D2759" i="13"/>
  <c r="E2759" i="13"/>
  <c r="F2759" i="13"/>
  <c r="G2759" i="13"/>
  <c r="H2759" i="13"/>
  <c r="L2759" i="13"/>
  <c r="O2759" i="13" s="1"/>
  <c r="M2759" i="13"/>
  <c r="N2759" i="13"/>
  <c r="P2759" i="13"/>
  <c r="Q2759" i="13"/>
  <c r="R2759" i="13"/>
  <c r="S2759" i="13"/>
  <c r="T2759" i="13"/>
  <c r="U2759" i="13"/>
  <c r="V2759" i="13"/>
  <c r="W2759" i="13"/>
  <c r="X2759" i="13"/>
  <c r="Y2759" i="13"/>
  <c r="Z2759" i="13"/>
  <c r="AA2759" i="13"/>
  <c r="AB2759" i="13"/>
  <c r="AC2759" i="13"/>
  <c r="AH2759" i="13"/>
  <c r="AK2759" i="13"/>
  <c r="C2760" i="13"/>
  <c r="D2760" i="13"/>
  <c r="E2760" i="13"/>
  <c r="F2760" i="13"/>
  <c r="G2760" i="13"/>
  <c r="H2760" i="13"/>
  <c r="L2760" i="13"/>
  <c r="O2760" i="13" s="1"/>
  <c r="M2760" i="13"/>
  <c r="N2760" i="13"/>
  <c r="P2760" i="13"/>
  <c r="Q2760" i="13"/>
  <c r="R2760" i="13"/>
  <c r="S2760" i="13"/>
  <c r="T2760" i="13"/>
  <c r="U2760" i="13"/>
  <c r="V2760" i="13"/>
  <c r="W2760" i="13"/>
  <c r="X2760" i="13"/>
  <c r="Y2760" i="13"/>
  <c r="Z2760" i="13"/>
  <c r="AA2760" i="13"/>
  <c r="AB2760" i="13"/>
  <c r="AC2760" i="13"/>
  <c r="AH2760" i="13"/>
  <c r="AK2760" i="13"/>
  <c r="C2761" i="13"/>
  <c r="D2761" i="13"/>
  <c r="E2761" i="13"/>
  <c r="F2761" i="13"/>
  <c r="G2761" i="13"/>
  <c r="H2761" i="13"/>
  <c r="L2761" i="13"/>
  <c r="O2761" i="13" s="1"/>
  <c r="M2761" i="13"/>
  <c r="N2761" i="13"/>
  <c r="P2761" i="13"/>
  <c r="Q2761" i="13"/>
  <c r="R2761" i="13"/>
  <c r="S2761" i="13"/>
  <c r="T2761" i="13"/>
  <c r="U2761" i="13"/>
  <c r="V2761" i="13"/>
  <c r="W2761" i="13"/>
  <c r="X2761" i="13"/>
  <c r="Y2761" i="13"/>
  <c r="Z2761" i="13"/>
  <c r="AA2761" i="13"/>
  <c r="AB2761" i="13"/>
  <c r="AC2761" i="13"/>
  <c r="AH2761" i="13"/>
  <c r="AK2761" i="13"/>
  <c r="C2762" i="13"/>
  <c r="D2762" i="13"/>
  <c r="E2762" i="13"/>
  <c r="F2762" i="13"/>
  <c r="G2762" i="13"/>
  <c r="H2762" i="13"/>
  <c r="L2762" i="13"/>
  <c r="O2762" i="13" s="1"/>
  <c r="M2762" i="13"/>
  <c r="N2762" i="13"/>
  <c r="P2762" i="13"/>
  <c r="Q2762" i="13"/>
  <c r="R2762" i="13"/>
  <c r="S2762" i="13"/>
  <c r="T2762" i="13"/>
  <c r="U2762" i="13"/>
  <c r="V2762" i="13"/>
  <c r="W2762" i="13"/>
  <c r="X2762" i="13"/>
  <c r="Y2762" i="13"/>
  <c r="Z2762" i="13"/>
  <c r="AA2762" i="13"/>
  <c r="AB2762" i="13"/>
  <c r="AC2762" i="13"/>
  <c r="AH2762" i="13"/>
  <c r="AK2762" i="13"/>
  <c r="C2763" i="13"/>
  <c r="D2763" i="13"/>
  <c r="E2763" i="13"/>
  <c r="F2763" i="13"/>
  <c r="G2763" i="13"/>
  <c r="H2763" i="13"/>
  <c r="L2763" i="13"/>
  <c r="O2763" i="13" s="1"/>
  <c r="M2763" i="13"/>
  <c r="N2763" i="13"/>
  <c r="P2763" i="13"/>
  <c r="Q2763" i="13"/>
  <c r="R2763" i="13"/>
  <c r="S2763" i="13"/>
  <c r="T2763" i="13"/>
  <c r="U2763" i="13"/>
  <c r="V2763" i="13"/>
  <c r="W2763" i="13"/>
  <c r="X2763" i="13"/>
  <c r="Y2763" i="13"/>
  <c r="Z2763" i="13"/>
  <c r="AA2763" i="13"/>
  <c r="AB2763" i="13"/>
  <c r="AC2763" i="13"/>
  <c r="AH2763" i="13"/>
  <c r="AK2763" i="13"/>
  <c r="C2764" i="13"/>
  <c r="D2764" i="13"/>
  <c r="E2764" i="13"/>
  <c r="F2764" i="13"/>
  <c r="G2764" i="13"/>
  <c r="H2764" i="13"/>
  <c r="L2764" i="13"/>
  <c r="O2764" i="13" s="1"/>
  <c r="M2764" i="13"/>
  <c r="N2764" i="13"/>
  <c r="P2764" i="13"/>
  <c r="Q2764" i="13"/>
  <c r="R2764" i="13"/>
  <c r="S2764" i="13"/>
  <c r="T2764" i="13"/>
  <c r="U2764" i="13"/>
  <c r="V2764" i="13"/>
  <c r="W2764" i="13"/>
  <c r="X2764" i="13"/>
  <c r="Y2764" i="13"/>
  <c r="Z2764" i="13"/>
  <c r="AA2764" i="13"/>
  <c r="AB2764" i="13"/>
  <c r="AC2764" i="13"/>
  <c r="AH2764" i="13"/>
  <c r="AK2764" i="13"/>
  <c r="C2765" i="13"/>
  <c r="D2765" i="13"/>
  <c r="E2765" i="13"/>
  <c r="F2765" i="13"/>
  <c r="G2765" i="13"/>
  <c r="H2765" i="13"/>
  <c r="L2765" i="13"/>
  <c r="O2765" i="13" s="1"/>
  <c r="M2765" i="13"/>
  <c r="N2765" i="13"/>
  <c r="P2765" i="13"/>
  <c r="Q2765" i="13"/>
  <c r="R2765" i="13"/>
  <c r="S2765" i="13"/>
  <c r="T2765" i="13"/>
  <c r="U2765" i="13"/>
  <c r="V2765" i="13"/>
  <c r="W2765" i="13"/>
  <c r="X2765" i="13"/>
  <c r="Y2765" i="13"/>
  <c r="Z2765" i="13"/>
  <c r="AA2765" i="13"/>
  <c r="AB2765" i="13"/>
  <c r="AC2765" i="13"/>
  <c r="AH2765" i="13"/>
  <c r="AK2765" i="13"/>
  <c r="C2766" i="13"/>
  <c r="D2766" i="13"/>
  <c r="E2766" i="13"/>
  <c r="F2766" i="13"/>
  <c r="G2766" i="13"/>
  <c r="H2766" i="13"/>
  <c r="L2766" i="13"/>
  <c r="O2766" i="13" s="1"/>
  <c r="M2766" i="13"/>
  <c r="N2766" i="13"/>
  <c r="P2766" i="13"/>
  <c r="Q2766" i="13"/>
  <c r="R2766" i="13"/>
  <c r="S2766" i="13"/>
  <c r="T2766" i="13"/>
  <c r="U2766" i="13"/>
  <c r="V2766" i="13"/>
  <c r="W2766" i="13"/>
  <c r="X2766" i="13"/>
  <c r="Y2766" i="13"/>
  <c r="Z2766" i="13"/>
  <c r="AA2766" i="13"/>
  <c r="AB2766" i="13"/>
  <c r="AC2766" i="13"/>
  <c r="AH2766" i="13"/>
  <c r="AK2766" i="13"/>
  <c r="C2767" i="13"/>
  <c r="D2767" i="13"/>
  <c r="E2767" i="13"/>
  <c r="F2767" i="13"/>
  <c r="G2767" i="13"/>
  <c r="H2767" i="13"/>
  <c r="L2767" i="13"/>
  <c r="O2767" i="13" s="1"/>
  <c r="M2767" i="13"/>
  <c r="N2767" i="13"/>
  <c r="P2767" i="13"/>
  <c r="Q2767" i="13"/>
  <c r="R2767" i="13"/>
  <c r="S2767" i="13"/>
  <c r="T2767" i="13"/>
  <c r="U2767" i="13"/>
  <c r="V2767" i="13"/>
  <c r="W2767" i="13"/>
  <c r="X2767" i="13"/>
  <c r="Y2767" i="13"/>
  <c r="Z2767" i="13"/>
  <c r="AA2767" i="13"/>
  <c r="AB2767" i="13"/>
  <c r="AC2767" i="13"/>
  <c r="AH2767" i="13"/>
  <c r="AK2767" i="13"/>
  <c r="C2768" i="13"/>
  <c r="D2768" i="13"/>
  <c r="E2768" i="13"/>
  <c r="F2768" i="13"/>
  <c r="G2768" i="13"/>
  <c r="H2768" i="13"/>
  <c r="L2768" i="13"/>
  <c r="O2768" i="13" s="1"/>
  <c r="M2768" i="13"/>
  <c r="N2768" i="13"/>
  <c r="P2768" i="13"/>
  <c r="Q2768" i="13"/>
  <c r="R2768" i="13"/>
  <c r="S2768" i="13"/>
  <c r="T2768" i="13"/>
  <c r="U2768" i="13"/>
  <c r="V2768" i="13"/>
  <c r="W2768" i="13"/>
  <c r="X2768" i="13"/>
  <c r="Y2768" i="13"/>
  <c r="Z2768" i="13"/>
  <c r="AA2768" i="13"/>
  <c r="AB2768" i="13"/>
  <c r="AC2768" i="13"/>
  <c r="AH2768" i="13"/>
  <c r="AK2768" i="13"/>
  <c r="C2769" i="13"/>
  <c r="D2769" i="13"/>
  <c r="E2769" i="13"/>
  <c r="F2769" i="13"/>
  <c r="G2769" i="13"/>
  <c r="H2769" i="13"/>
  <c r="L2769" i="13"/>
  <c r="O2769" i="13" s="1"/>
  <c r="M2769" i="13"/>
  <c r="N2769" i="13"/>
  <c r="P2769" i="13"/>
  <c r="Q2769" i="13"/>
  <c r="R2769" i="13"/>
  <c r="S2769" i="13"/>
  <c r="T2769" i="13"/>
  <c r="U2769" i="13"/>
  <c r="V2769" i="13"/>
  <c r="W2769" i="13"/>
  <c r="X2769" i="13"/>
  <c r="Y2769" i="13"/>
  <c r="Z2769" i="13"/>
  <c r="AA2769" i="13"/>
  <c r="AB2769" i="13"/>
  <c r="AC2769" i="13"/>
  <c r="AH2769" i="13"/>
  <c r="AK2769" i="13"/>
  <c r="C2770" i="13"/>
  <c r="D2770" i="13"/>
  <c r="E2770" i="13"/>
  <c r="F2770" i="13"/>
  <c r="G2770" i="13"/>
  <c r="H2770" i="13"/>
  <c r="L2770" i="13"/>
  <c r="O2770" i="13" s="1"/>
  <c r="M2770" i="13"/>
  <c r="N2770" i="13"/>
  <c r="P2770" i="13"/>
  <c r="Q2770" i="13"/>
  <c r="R2770" i="13"/>
  <c r="S2770" i="13"/>
  <c r="T2770" i="13"/>
  <c r="U2770" i="13"/>
  <c r="V2770" i="13"/>
  <c r="W2770" i="13"/>
  <c r="X2770" i="13"/>
  <c r="Y2770" i="13"/>
  <c r="Z2770" i="13"/>
  <c r="AA2770" i="13"/>
  <c r="AB2770" i="13"/>
  <c r="AC2770" i="13"/>
  <c r="AH2770" i="13"/>
  <c r="AK2770" i="13"/>
  <c r="C2771" i="13"/>
  <c r="D2771" i="13"/>
  <c r="E2771" i="13"/>
  <c r="F2771" i="13"/>
  <c r="G2771" i="13"/>
  <c r="H2771" i="13"/>
  <c r="L2771" i="13"/>
  <c r="O2771" i="13" s="1"/>
  <c r="M2771" i="13"/>
  <c r="N2771" i="13"/>
  <c r="P2771" i="13"/>
  <c r="Q2771" i="13"/>
  <c r="R2771" i="13"/>
  <c r="S2771" i="13"/>
  <c r="T2771" i="13"/>
  <c r="U2771" i="13"/>
  <c r="V2771" i="13"/>
  <c r="W2771" i="13"/>
  <c r="X2771" i="13"/>
  <c r="Y2771" i="13"/>
  <c r="Z2771" i="13"/>
  <c r="AA2771" i="13"/>
  <c r="AB2771" i="13"/>
  <c r="AC2771" i="13"/>
  <c r="AH2771" i="13"/>
  <c r="AK2771" i="13"/>
  <c r="C2772" i="13"/>
  <c r="D2772" i="13"/>
  <c r="E2772" i="13"/>
  <c r="F2772" i="13"/>
  <c r="G2772" i="13"/>
  <c r="H2772" i="13"/>
  <c r="L2772" i="13"/>
  <c r="O2772" i="13" s="1"/>
  <c r="M2772" i="13"/>
  <c r="N2772" i="13"/>
  <c r="P2772" i="13"/>
  <c r="Q2772" i="13"/>
  <c r="R2772" i="13"/>
  <c r="S2772" i="13"/>
  <c r="T2772" i="13"/>
  <c r="U2772" i="13"/>
  <c r="V2772" i="13"/>
  <c r="W2772" i="13"/>
  <c r="X2772" i="13"/>
  <c r="Y2772" i="13"/>
  <c r="Z2772" i="13"/>
  <c r="AA2772" i="13"/>
  <c r="AB2772" i="13"/>
  <c r="AC2772" i="13"/>
  <c r="AH2772" i="13"/>
  <c r="AK2772" i="13"/>
  <c r="C2773" i="13"/>
  <c r="D2773" i="13"/>
  <c r="E2773" i="13"/>
  <c r="F2773" i="13"/>
  <c r="G2773" i="13"/>
  <c r="H2773" i="13"/>
  <c r="L2773" i="13"/>
  <c r="O2773" i="13" s="1"/>
  <c r="M2773" i="13"/>
  <c r="N2773" i="13"/>
  <c r="P2773" i="13"/>
  <c r="Q2773" i="13"/>
  <c r="R2773" i="13"/>
  <c r="S2773" i="13"/>
  <c r="T2773" i="13"/>
  <c r="U2773" i="13"/>
  <c r="V2773" i="13"/>
  <c r="W2773" i="13"/>
  <c r="X2773" i="13"/>
  <c r="Y2773" i="13"/>
  <c r="Z2773" i="13"/>
  <c r="AA2773" i="13"/>
  <c r="AB2773" i="13"/>
  <c r="AC2773" i="13"/>
  <c r="AH2773" i="13"/>
  <c r="AK2773" i="13"/>
  <c r="C2774" i="13"/>
  <c r="D2774" i="13"/>
  <c r="E2774" i="13"/>
  <c r="F2774" i="13"/>
  <c r="G2774" i="13"/>
  <c r="H2774" i="13"/>
  <c r="L2774" i="13"/>
  <c r="O2774" i="13" s="1"/>
  <c r="M2774" i="13"/>
  <c r="N2774" i="13"/>
  <c r="P2774" i="13"/>
  <c r="Q2774" i="13"/>
  <c r="R2774" i="13"/>
  <c r="S2774" i="13"/>
  <c r="T2774" i="13"/>
  <c r="U2774" i="13"/>
  <c r="V2774" i="13"/>
  <c r="W2774" i="13"/>
  <c r="X2774" i="13"/>
  <c r="Y2774" i="13"/>
  <c r="Z2774" i="13"/>
  <c r="AA2774" i="13"/>
  <c r="AB2774" i="13"/>
  <c r="AC2774" i="13"/>
  <c r="AH2774" i="13"/>
  <c r="AK2774" i="13"/>
  <c r="C2775" i="13"/>
  <c r="D2775" i="13"/>
  <c r="E2775" i="13"/>
  <c r="F2775" i="13"/>
  <c r="G2775" i="13"/>
  <c r="H2775" i="13"/>
  <c r="L2775" i="13"/>
  <c r="M2775" i="13"/>
  <c r="N2775" i="13"/>
  <c r="P2775" i="13"/>
  <c r="Q2775" i="13"/>
  <c r="R2775" i="13"/>
  <c r="S2775" i="13"/>
  <c r="T2775" i="13"/>
  <c r="U2775" i="13"/>
  <c r="V2775" i="13"/>
  <c r="W2775" i="13"/>
  <c r="X2775" i="13"/>
  <c r="Y2775" i="13"/>
  <c r="Z2775" i="13"/>
  <c r="AA2775" i="13"/>
  <c r="AB2775" i="13"/>
  <c r="AC2775" i="13"/>
  <c r="AH2775" i="13"/>
  <c r="AK2775" i="13"/>
  <c r="C2776" i="13"/>
  <c r="D2776" i="13"/>
  <c r="E2776" i="13"/>
  <c r="F2776" i="13"/>
  <c r="G2776" i="13"/>
  <c r="H2776" i="13"/>
  <c r="L2776" i="13"/>
  <c r="O2776" i="13" s="1"/>
  <c r="M2776" i="13"/>
  <c r="N2776" i="13"/>
  <c r="P2776" i="13"/>
  <c r="Q2776" i="13"/>
  <c r="R2776" i="13"/>
  <c r="S2776" i="13"/>
  <c r="T2776" i="13"/>
  <c r="U2776" i="13"/>
  <c r="V2776" i="13"/>
  <c r="W2776" i="13"/>
  <c r="X2776" i="13"/>
  <c r="Y2776" i="13"/>
  <c r="Z2776" i="13"/>
  <c r="AA2776" i="13"/>
  <c r="AB2776" i="13"/>
  <c r="AC2776" i="13"/>
  <c r="AH2776" i="13"/>
  <c r="AK2776" i="13"/>
  <c r="C2777" i="13"/>
  <c r="D2777" i="13"/>
  <c r="E2777" i="13"/>
  <c r="F2777" i="13"/>
  <c r="G2777" i="13"/>
  <c r="H2777" i="13"/>
  <c r="L2777" i="13"/>
  <c r="O2777" i="13" s="1"/>
  <c r="M2777" i="13"/>
  <c r="N2777" i="13"/>
  <c r="P2777" i="13"/>
  <c r="Q2777" i="13"/>
  <c r="R2777" i="13"/>
  <c r="S2777" i="13"/>
  <c r="T2777" i="13"/>
  <c r="U2777" i="13"/>
  <c r="V2777" i="13"/>
  <c r="W2777" i="13"/>
  <c r="X2777" i="13"/>
  <c r="Y2777" i="13"/>
  <c r="Z2777" i="13"/>
  <c r="AA2777" i="13"/>
  <c r="AB2777" i="13"/>
  <c r="AC2777" i="13"/>
  <c r="AH2777" i="13"/>
  <c r="AK2777" i="13"/>
  <c r="C2778" i="13"/>
  <c r="D2778" i="13"/>
  <c r="E2778" i="13"/>
  <c r="F2778" i="13"/>
  <c r="G2778" i="13"/>
  <c r="H2778" i="13"/>
  <c r="L2778" i="13"/>
  <c r="O2778" i="13" s="1"/>
  <c r="M2778" i="13"/>
  <c r="N2778" i="13"/>
  <c r="P2778" i="13"/>
  <c r="Q2778" i="13"/>
  <c r="R2778" i="13"/>
  <c r="S2778" i="13"/>
  <c r="T2778" i="13"/>
  <c r="U2778" i="13"/>
  <c r="V2778" i="13"/>
  <c r="W2778" i="13"/>
  <c r="X2778" i="13"/>
  <c r="Y2778" i="13"/>
  <c r="Z2778" i="13"/>
  <c r="AA2778" i="13"/>
  <c r="AB2778" i="13"/>
  <c r="AC2778" i="13"/>
  <c r="AH2778" i="13"/>
  <c r="AK2778" i="13"/>
  <c r="C2779" i="13"/>
  <c r="D2779" i="13"/>
  <c r="E2779" i="13"/>
  <c r="F2779" i="13"/>
  <c r="G2779" i="13"/>
  <c r="H2779" i="13"/>
  <c r="L2779" i="13"/>
  <c r="O2779" i="13" s="1"/>
  <c r="M2779" i="13"/>
  <c r="N2779" i="13"/>
  <c r="P2779" i="13"/>
  <c r="Q2779" i="13"/>
  <c r="R2779" i="13"/>
  <c r="S2779" i="13"/>
  <c r="T2779" i="13"/>
  <c r="U2779" i="13"/>
  <c r="V2779" i="13"/>
  <c r="W2779" i="13"/>
  <c r="X2779" i="13"/>
  <c r="Y2779" i="13"/>
  <c r="Z2779" i="13"/>
  <c r="AA2779" i="13"/>
  <c r="AB2779" i="13"/>
  <c r="AC2779" i="13"/>
  <c r="AH2779" i="13"/>
  <c r="AK2779" i="13"/>
  <c r="C2780" i="13"/>
  <c r="D2780" i="13"/>
  <c r="E2780" i="13"/>
  <c r="F2780" i="13"/>
  <c r="G2780" i="13"/>
  <c r="H2780" i="13"/>
  <c r="L2780" i="13"/>
  <c r="O2780" i="13" s="1"/>
  <c r="M2780" i="13"/>
  <c r="N2780" i="13"/>
  <c r="P2780" i="13"/>
  <c r="Q2780" i="13"/>
  <c r="R2780" i="13"/>
  <c r="S2780" i="13"/>
  <c r="T2780" i="13"/>
  <c r="U2780" i="13"/>
  <c r="V2780" i="13"/>
  <c r="W2780" i="13"/>
  <c r="X2780" i="13"/>
  <c r="Y2780" i="13"/>
  <c r="Z2780" i="13"/>
  <c r="AA2780" i="13"/>
  <c r="AB2780" i="13"/>
  <c r="AC2780" i="13"/>
  <c r="AH2780" i="13"/>
  <c r="AK2780" i="13"/>
  <c r="C2781" i="13"/>
  <c r="D2781" i="13"/>
  <c r="E2781" i="13"/>
  <c r="F2781" i="13"/>
  <c r="G2781" i="13"/>
  <c r="H2781" i="13"/>
  <c r="L2781" i="13"/>
  <c r="O2781" i="13" s="1"/>
  <c r="M2781" i="13"/>
  <c r="N2781" i="13"/>
  <c r="P2781" i="13"/>
  <c r="Q2781" i="13"/>
  <c r="R2781" i="13"/>
  <c r="S2781" i="13"/>
  <c r="T2781" i="13"/>
  <c r="U2781" i="13"/>
  <c r="V2781" i="13"/>
  <c r="W2781" i="13"/>
  <c r="X2781" i="13"/>
  <c r="Y2781" i="13"/>
  <c r="Z2781" i="13"/>
  <c r="AA2781" i="13"/>
  <c r="AB2781" i="13"/>
  <c r="AC2781" i="13"/>
  <c r="AH2781" i="13"/>
  <c r="AK2781" i="13"/>
  <c r="C2782" i="13"/>
  <c r="D2782" i="13"/>
  <c r="E2782" i="13"/>
  <c r="F2782" i="13"/>
  <c r="G2782" i="13"/>
  <c r="H2782" i="13"/>
  <c r="L2782" i="13"/>
  <c r="O2782" i="13" s="1"/>
  <c r="M2782" i="13"/>
  <c r="N2782" i="13"/>
  <c r="P2782" i="13"/>
  <c r="Q2782" i="13"/>
  <c r="R2782" i="13"/>
  <c r="S2782" i="13"/>
  <c r="T2782" i="13"/>
  <c r="U2782" i="13"/>
  <c r="V2782" i="13"/>
  <c r="W2782" i="13"/>
  <c r="X2782" i="13"/>
  <c r="Y2782" i="13"/>
  <c r="Z2782" i="13"/>
  <c r="AA2782" i="13"/>
  <c r="AB2782" i="13"/>
  <c r="AC2782" i="13"/>
  <c r="AH2782" i="13"/>
  <c r="AK2782" i="13"/>
  <c r="C2783" i="13"/>
  <c r="D2783" i="13"/>
  <c r="E2783" i="13"/>
  <c r="F2783" i="13"/>
  <c r="G2783" i="13"/>
  <c r="H2783" i="13"/>
  <c r="L2783" i="13"/>
  <c r="O2783" i="13" s="1"/>
  <c r="M2783" i="13"/>
  <c r="N2783" i="13"/>
  <c r="P2783" i="13"/>
  <c r="Q2783" i="13"/>
  <c r="R2783" i="13"/>
  <c r="S2783" i="13"/>
  <c r="T2783" i="13"/>
  <c r="U2783" i="13"/>
  <c r="V2783" i="13"/>
  <c r="W2783" i="13"/>
  <c r="X2783" i="13"/>
  <c r="Y2783" i="13"/>
  <c r="Z2783" i="13"/>
  <c r="AA2783" i="13"/>
  <c r="AB2783" i="13"/>
  <c r="AC2783" i="13"/>
  <c r="AH2783" i="13"/>
  <c r="AK2783" i="13"/>
  <c r="C2784" i="13"/>
  <c r="D2784" i="13"/>
  <c r="E2784" i="13"/>
  <c r="F2784" i="13"/>
  <c r="G2784" i="13"/>
  <c r="H2784" i="13"/>
  <c r="L2784" i="13"/>
  <c r="O2784" i="13" s="1"/>
  <c r="M2784" i="13"/>
  <c r="N2784" i="13"/>
  <c r="P2784" i="13"/>
  <c r="Q2784" i="13"/>
  <c r="R2784" i="13"/>
  <c r="S2784" i="13"/>
  <c r="T2784" i="13"/>
  <c r="U2784" i="13"/>
  <c r="V2784" i="13"/>
  <c r="W2784" i="13"/>
  <c r="X2784" i="13"/>
  <c r="Y2784" i="13"/>
  <c r="Z2784" i="13"/>
  <c r="AA2784" i="13"/>
  <c r="AB2784" i="13"/>
  <c r="AC2784" i="13"/>
  <c r="AH2784" i="13"/>
  <c r="AK2784" i="13"/>
  <c r="C2785" i="13"/>
  <c r="D2785" i="13"/>
  <c r="E2785" i="13"/>
  <c r="F2785" i="13"/>
  <c r="G2785" i="13"/>
  <c r="H2785" i="13"/>
  <c r="L2785" i="13"/>
  <c r="M2785" i="13"/>
  <c r="N2785" i="13"/>
  <c r="P2785" i="13"/>
  <c r="Q2785" i="13"/>
  <c r="R2785" i="13"/>
  <c r="S2785" i="13"/>
  <c r="T2785" i="13"/>
  <c r="U2785" i="13"/>
  <c r="V2785" i="13"/>
  <c r="W2785" i="13"/>
  <c r="X2785" i="13"/>
  <c r="Y2785" i="13"/>
  <c r="Z2785" i="13"/>
  <c r="AA2785" i="13"/>
  <c r="AB2785" i="13"/>
  <c r="AC2785" i="13"/>
  <c r="AH2785" i="13"/>
  <c r="AK2785" i="13"/>
  <c r="C2786" i="13"/>
  <c r="D2786" i="13"/>
  <c r="E2786" i="13"/>
  <c r="F2786" i="13"/>
  <c r="G2786" i="13"/>
  <c r="H2786" i="13"/>
  <c r="L2786" i="13"/>
  <c r="M2786" i="13"/>
  <c r="N2786" i="13"/>
  <c r="P2786" i="13"/>
  <c r="Q2786" i="13"/>
  <c r="R2786" i="13"/>
  <c r="S2786" i="13"/>
  <c r="T2786" i="13"/>
  <c r="U2786" i="13"/>
  <c r="V2786" i="13"/>
  <c r="W2786" i="13"/>
  <c r="X2786" i="13"/>
  <c r="Y2786" i="13"/>
  <c r="Z2786" i="13"/>
  <c r="AA2786" i="13"/>
  <c r="AB2786" i="13"/>
  <c r="AC2786" i="13"/>
  <c r="AH2786" i="13"/>
  <c r="AK2786" i="13"/>
  <c r="C2787" i="13"/>
  <c r="D2787" i="13"/>
  <c r="E2787" i="13"/>
  <c r="F2787" i="13"/>
  <c r="G2787" i="13"/>
  <c r="H2787" i="13"/>
  <c r="L2787" i="13"/>
  <c r="O2787" i="13" s="1"/>
  <c r="M2787" i="13"/>
  <c r="N2787" i="13"/>
  <c r="P2787" i="13"/>
  <c r="Q2787" i="13"/>
  <c r="R2787" i="13"/>
  <c r="S2787" i="13"/>
  <c r="T2787" i="13"/>
  <c r="U2787" i="13"/>
  <c r="V2787" i="13"/>
  <c r="W2787" i="13"/>
  <c r="X2787" i="13"/>
  <c r="Y2787" i="13"/>
  <c r="Z2787" i="13"/>
  <c r="AA2787" i="13"/>
  <c r="AB2787" i="13"/>
  <c r="AC2787" i="13"/>
  <c r="AH2787" i="13"/>
  <c r="AK2787" i="13"/>
  <c r="C2788" i="13"/>
  <c r="D2788" i="13"/>
  <c r="E2788" i="13"/>
  <c r="F2788" i="13"/>
  <c r="G2788" i="13"/>
  <c r="H2788" i="13"/>
  <c r="L2788" i="13"/>
  <c r="O2788" i="13" s="1"/>
  <c r="M2788" i="13"/>
  <c r="N2788" i="13"/>
  <c r="P2788" i="13"/>
  <c r="Q2788" i="13"/>
  <c r="R2788" i="13"/>
  <c r="S2788" i="13"/>
  <c r="T2788" i="13"/>
  <c r="U2788" i="13"/>
  <c r="V2788" i="13"/>
  <c r="W2788" i="13"/>
  <c r="X2788" i="13"/>
  <c r="Y2788" i="13"/>
  <c r="Z2788" i="13"/>
  <c r="AA2788" i="13"/>
  <c r="AB2788" i="13"/>
  <c r="AC2788" i="13"/>
  <c r="AH2788" i="13"/>
  <c r="AK2788" i="13"/>
  <c r="C2789" i="13"/>
  <c r="D2789" i="13"/>
  <c r="E2789" i="13"/>
  <c r="F2789" i="13"/>
  <c r="G2789" i="13"/>
  <c r="H2789" i="13"/>
  <c r="L2789" i="13"/>
  <c r="O2789" i="13" s="1"/>
  <c r="M2789" i="13"/>
  <c r="N2789" i="13"/>
  <c r="P2789" i="13"/>
  <c r="Q2789" i="13"/>
  <c r="R2789" i="13"/>
  <c r="S2789" i="13"/>
  <c r="T2789" i="13"/>
  <c r="U2789" i="13"/>
  <c r="V2789" i="13"/>
  <c r="W2789" i="13"/>
  <c r="X2789" i="13"/>
  <c r="Y2789" i="13"/>
  <c r="Z2789" i="13"/>
  <c r="AA2789" i="13"/>
  <c r="AB2789" i="13"/>
  <c r="AC2789" i="13"/>
  <c r="AH2789" i="13"/>
  <c r="AK2789" i="13"/>
  <c r="C2790" i="13"/>
  <c r="D2790" i="13"/>
  <c r="E2790" i="13"/>
  <c r="F2790" i="13"/>
  <c r="G2790" i="13"/>
  <c r="H2790" i="13"/>
  <c r="L2790" i="13"/>
  <c r="O2790" i="13" s="1"/>
  <c r="M2790" i="13"/>
  <c r="N2790" i="13"/>
  <c r="P2790" i="13"/>
  <c r="Q2790" i="13"/>
  <c r="R2790" i="13"/>
  <c r="S2790" i="13"/>
  <c r="T2790" i="13"/>
  <c r="U2790" i="13"/>
  <c r="V2790" i="13"/>
  <c r="W2790" i="13"/>
  <c r="X2790" i="13"/>
  <c r="Y2790" i="13"/>
  <c r="Z2790" i="13"/>
  <c r="AA2790" i="13"/>
  <c r="AB2790" i="13"/>
  <c r="AC2790" i="13"/>
  <c r="AH2790" i="13"/>
  <c r="AK2790" i="13"/>
  <c r="C2791" i="13"/>
  <c r="D2791" i="13"/>
  <c r="E2791" i="13"/>
  <c r="F2791" i="13"/>
  <c r="G2791" i="13"/>
  <c r="H2791" i="13"/>
  <c r="L2791" i="13"/>
  <c r="O2791" i="13" s="1"/>
  <c r="M2791" i="13"/>
  <c r="N2791" i="13"/>
  <c r="P2791" i="13"/>
  <c r="Q2791" i="13"/>
  <c r="R2791" i="13"/>
  <c r="S2791" i="13"/>
  <c r="T2791" i="13"/>
  <c r="U2791" i="13"/>
  <c r="V2791" i="13"/>
  <c r="W2791" i="13"/>
  <c r="X2791" i="13"/>
  <c r="Y2791" i="13"/>
  <c r="Z2791" i="13"/>
  <c r="AA2791" i="13"/>
  <c r="AB2791" i="13"/>
  <c r="AC2791" i="13"/>
  <c r="AH2791" i="13"/>
  <c r="AK2791" i="13"/>
  <c r="C2792" i="13"/>
  <c r="D2792" i="13"/>
  <c r="E2792" i="13"/>
  <c r="F2792" i="13"/>
  <c r="G2792" i="13"/>
  <c r="H2792" i="13"/>
  <c r="L2792" i="13"/>
  <c r="O2792" i="13" s="1"/>
  <c r="M2792" i="13"/>
  <c r="N2792" i="13"/>
  <c r="P2792" i="13"/>
  <c r="Q2792" i="13"/>
  <c r="R2792" i="13"/>
  <c r="S2792" i="13"/>
  <c r="T2792" i="13"/>
  <c r="U2792" i="13"/>
  <c r="V2792" i="13"/>
  <c r="W2792" i="13"/>
  <c r="X2792" i="13"/>
  <c r="Y2792" i="13"/>
  <c r="Z2792" i="13"/>
  <c r="AA2792" i="13"/>
  <c r="AB2792" i="13"/>
  <c r="AC2792" i="13"/>
  <c r="AH2792" i="13"/>
  <c r="AK2792" i="13"/>
  <c r="C2793" i="13"/>
  <c r="D2793" i="13"/>
  <c r="E2793" i="13"/>
  <c r="F2793" i="13"/>
  <c r="G2793" i="13"/>
  <c r="H2793" i="13"/>
  <c r="L2793" i="13"/>
  <c r="O2793" i="13" s="1"/>
  <c r="M2793" i="13"/>
  <c r="N2793" i="13"/>
  <c r="P2793" i="13"/>
  <c r="Q2793" i="13"/>
  <c r="R2793" i="13"/>
  <c r="S2793" i="13"/>
  <c r="T2793" i="13"/>
  <c r="U2793" i="13"/>
  <c r="V2793" i="13"/>
  <c r="W2793" i="13"/>
  <c r="X2793" i="13"/>
  <c r="Y2793" i="13"/>
  <c r="Z2793" i="13"/>
  <c r="AA2793" i="13"/>
  <c r="AB2793" i="13"/>
  <c r="AC2793" i="13"/>
  <c r="AH2793" i="13"/>
  <c r="AK2793" i="13"/>
  <c r="C2794" i="13"/>
  <c r="D2794" i="13"/>
  <c r="E2794" i="13"/>
  <c r="F2794" i="13"/>
  <c r="G2794" i="13"/>
  <c r="H2794" i="13"/>
  <c r="L2794" i="13"/>
  <c r="O2794" i="13" s="1"/>
  <c r="M2794" i="13"/>
  <c r="N2794" i="13"/>
  <c r="P2794" i="13"/>
  <c r="Q2794" i="13"/>
  <c r="R2794" i="13"/>
  <c r="S2794" i="13"/>
  <c r="T2794" i="13"/>
  <c r="U2794" i="13"/>
  <c r="V2794" i="13"/>
  <c r="W2794" i="13"/>
  <c r="X2794" i="13"/>
  <c r="Y2794" i="13"/>
  <c r="Z2794" i="13"/>
  <c r="AA2794" i="13"/>
  <c r="AB2794" i="13"/>
  <c r="AC2794" i="13"/>
  <c r="AH2794" i="13"/>
  <c r="AK2794" i="13"/>
  <c r="C2795" i="13"/>
  <c r="D2795" i="13"/>
  <c r="E2795" i="13"/>
  <c r="F2795" i="13"/>
  <c r="G2795" i="13"/>
  <c r="H2795" i="13"/>
  <c r="L2795" i="13"/>
  <c r="O2795" i="13" s="1"/>
  <c r="M2795" i="13"/>
  <c r="N2795" i="13"/>
  <c r="P2795" i="13"/>
  <c r="Q2795" i="13"/>
  <c r="R2795" i="13"/>
  <c r="S2795" i="13"/>
  <c r="T2795" i="13"/>
  <c r="U2795" i="13"/>
  <c r="V2795" i="13"/>
  <c r="W2795" i="13"/>
  <c r="X2795" i="13"/>
  <c r="Y2795" i="13"/>
  <c r="Z2795" i="13"/>
  <c r="AA2795" i="13"/>
  <c r="AB2795" i="13"/>
  <c r="AC2795" i="13"/>
  <c r="AH2795" i="13"/>
  <c r="AK2795" i="13"/>
  <c r="C2796" i="13"/>
  <c r="D2796" i="13"/>
  <c r="E2796" i="13"/>
  <c r="F2796" i="13"/>
  <c r="G2796" i="13"/>
  <c r="H2796" i="13"/>
  <c r="L2796" i="13"/>
  <c r="O2796" i="13" s="1"/>
  <c r="M2796" i="13"/>
  <c r="N2796" i="13"/>
  <c r="P2796" i="13"/>
  <c r="Q2796" i="13"/>
  <c r="R2796" i="13"/>
  <c r="S2796" i="13"/>
  <c r="T2796" i="13"/>
  <c r="U2796" i="13"/>
  <c r="V2796" i="13"/>
  <c r="W2796" i="13"/>
  <c r="X2796" i="13"/>
  <c r="Y2796" i="13"/>
  <c r="Z2796" i="13"/>
  <c r="AA2796" i="13"/>
  <c r="AB2796" i="13"/>
  <c r="AC2796" i="13"/>
  <c r="AH2796" i="13"/>
  <c r="AK2796" i="13"/>
  <c r="C2797" i="13"/>
  <c r="D2797" i="13"/>
  <c r="E2797" i="13"/>
  <c r="F2797" i="13"/>
  <c r="G2797" i="13"/>
  <c r="H2797" i="13"/>
  <c r="L2797" i="13"/>
  <c r="O2797" i="13" s="1"/>
  <c r="M2797" i="13"/>
  <c r="N2797" i="13"/>
  <c r="P2797" i="13"/>
  <c r="Q2797" i="13"/>
  <c r="R2797" i="13"/>
  <c r="S2797" i="13"/>
  <c r="T2797" i="13"/>
  <c r="U2797" i="13"/>
  <c r="V2797" i="13"/>
  <c r="W2797" i="13"/>
  <c r="X2797" i="13"/>
  <c r="Y2797" i="13"/>
  <c r="Z2797" i="13"/>
  <c r="AA2797" i="13"/>
  <c r="AB2797" i="13"/>
  <c r="AC2797" i="13"/>
  <c r="AH2797" i="13"/>
  <c r="AK2797" i="13"/>
  <c r="C2798" i="13"/>
  <c r="D2798" i="13"/>
  <c r="E2798" i="13"/>
  <c r="F2798" i="13"/>
  <c r="G2798" i="13"/>
  <c r="H2798" i="13"/>
  <c r="L2798" i="13"/>
  <c r="O2798" i="13" s="1"/>
  <c r="M2798" i="13"/>
  <c r="N2798" i="13"/>
  <c r="P2798" i="13"/>
  <c r="Q2798" i="13"/>
  <c r="R2798" i="13"/>
  <c r="S2798" i="13"/>
  <c r="T2798" i="13"/>
  <c r="U2798" i="13"/>
  <c r="V2798" i="13"/>
  <c r="W2798" i="13"/>
  <c r="X2798" i="13"/>
  <c r="Y2798" i="13"/>
  <c r="Z2798" i="13"/>
  <c r="AA2798" i="13"/>
  <c r="AB2798" i="13"/>
  <c r="AC2798" i="13"/>
  <c r="AH2798" i="13"/>
  <c r="AK2798" i="13"/>
  <c r="C2799" i="13"/>
  <c r="D2799" i="13"/>
  <c r="E2799" i="13"/>
  <c r="F2799" i="13"/>
  <c r="G2799" i="13"/>
  <c r="H2799" i="13"/>
  <c r="L2799" i="13"/>
  <c r="O2799" i="13" s="1"/>
  <c r="M2799" i="13"/>
  <c r="N2799" i="13"/>
  <c r="P2799" i="13"/>
  <c r="Q2799" i="13"/>
  <c r="R2799" i="13"/>
  <c r="S2799" i="13"/>
  <c r="T2799" i="13"/>
  <c r="U2799" i="13"/>
  <c r="V2799" i="13"/>
  <c r="W2799" i="13"/>
  <c r="X2799" i="13"/>
  <c r="Y2799" i="13"/>
  <c r="Z2799" i="13"/>
  <c r="AA2799" i="13"/>
  <c r="AB2799" i="13"/>
  <c r="AC2799" i="13"/>
  <c r="AH2799" i="13"/>
  <c r="AK2799" i="13"/>
  <c r="C2800" i="13"/>
  <c r="D2800" i="13"/>
  <c r="E2800" i="13"/>
  <c r="F2800" i="13"/>
  <c r="G2800" i="13"/>
  <c r="H2800" i="13"/>
  <c r="L2800" i="13"/>
  <c r="O2800" i="13" s="1"/>
  <c r="M2800" i="13"/>
  <c r="N2800" i="13"/>
  <c r="P2800" i="13"/>
  <c r="Q2800" i="13"/>
  <c r="R2800" i="13"/>
  <c r="S2800" i="13"/>
  <c r="T2800" i="13"/>
  <c r="U2800" i="13"/>
  <c r="V2800" i="13"/>
  <c r="W2800" i="13"/>
  <c r="X2800" i="13"/>
  <c r="Y2800" i="13"/>
  <c r="Z2800" i="13"/>
  <c r="AA2800" i="13"/>
  <c r="AB2800" i="13"/>
  <c r="AC2800" i="13"/>
  <c r="AH2800" i="13"/>
  <c r="AK2800" i="13"/>
  <c r="C2801" i="13"/>
  <c r="D2801" i="13"/>
  <c r="E2801" i="13"/>
  <c r="F2801" i="13"/>
  <c r="G2801" i="13"/>
  <c r="H2801" i="13"/>
  <c r="L2801" i="13"/>
  <c r="O2801" i="13" s="1"/>
  <c r="M2801" i="13"/>
  <c r="N2801" i="13"/>
  <c r="P2801" i="13"/>
  <c r="Q2801" i="13"/>
  <c r="R2801" i="13"/>
  <c r="S2801" i="13"/>
  <c r="T2801" i="13"/>
  <c r="U2801" i="13"/>
  <c r="V2801" i="13"/>
  <c r="W2801" i="13"/>
  <c r="X2801" i="13"/>
  <c r="Y2801" i="13"/>
  <c r="Z2801" i="13"/>
  <c r="AA2801" i="13"/>
  <c r="AB2801" i="13"/>
  <c r="AC2801" i="13"/>
  <c r="AH2801" i="13"/>
  <c r="AK2801" i="13"/>
  <c r="C2802" i="13"/>
  <c r="D2802" i="13"/>
  <c r="E2802" i="13"/>
  <c r="F2802" i="13"/>
  <c r="G2802" i="13"/>
  <c r="H2802" i="13"/>
  <c r="L2802" i="13"/>
  <c r="O2802" i="13" s="1"/>
  <c r="M2802" i="13"/>
  <c r="N2802" i="13"/>
  <c r="P2802" i="13"/>
  <c r="Q2802" i="13"/>
  <c r="R2802" i="13"/>
  <c r="S2802" i="13"/>
  <c r="T2802" i="13"/>
  <c r="U2802" i="13"/>
  <c r="V2802" i="13"/>
  <c r="W2802" i="13"/>
  <c r="X2802" i="13"/>
  <c r="Y2802" i="13"/>
  <c r="Z2802" i="13"/>
  <c r="AA2802" i="13"/>
  <c r="AB2802" i="13"/>
  <c r="AC2802" i="13"/>
  <c r="AH2802" i="13"/>
  <c r="AK2802" i="13"/>
  <c r="C2803" i="13"/>
  <c r="D2803" i="13"/>
  <c r="E2803" i="13"/>
  <c r="F2803" i="13"/>
  <c r="G2803" i="13"/>
  <c r="H2803" i="13"/>
  <c r="L2803" i="13"/>
  <c r="O2803" i="13" s="1"/>
  <c r="M2803" i="13"/>
  <c r="N2803" i="13"/>
  <c r="P2803" i="13"/>
  <c r="Q2803" i="13"/>
  <c r="R2803" i="13"/>
  <c r="S2803" i="13"/>
  <c r="T2803" i="13"/>
  <c r="U2803" i="13"/>
  <c r="V2803" i="13"/>
  <c r="W2803" i="13"/>
  <c r="X2803" i="13"/>
  <c r="Y2803" i="13"/>
  <c r="Z2803" i="13"/>
  <c r="AA2803" i="13"/>
  <c r="AB2803" i="13"/>
  <c r="AC2803" i="13"/>
  <c r="AH2803" i="13"/>
  <c r="AK2803" i="13"/>
  <c r="C2804" i="13"/>
  <c r="D2804" i="13"/>
  <c r="E2804" i="13"/>
  <c r="F2804" i="13"/>
  <c r="G2804" i="13"/>
  <c r="H2804" i="13"/>
  <c r="L2804" i="13"/>
  <c r="O2804" i="13" s="1"/>
  <c r="M2804" i="13"/>
  <c r="N2804" i="13"/>
  <c r="P2804" i="13"/>
  <c r="Q2804" i="13"/>
  <c r="R2804" i="13"/>
  <c r="S2804" i="13"/>
  <c r="T2804" i="13"/>
  <c r="U2804" i="13"/>
  <c r="V2804" i="13"/>
  <c r="W2804" i="13"/>
  <c r="X2804" i="13"/>
  <c r="Y2804" i="13"/>
  <c r="Z2804" i="13"/>
  <c r="AA2804" i="13"/>
  <c r="AB2804" i="13"/>
  <c r="AC2804" i="13"/>
  <c r="AH2804" i="13"/>
  <c r="AK2804" i="13"/>
  <c r="C2805" i="13"/>
  <c r="D2805" i="13"/>
  <c r="E2805" i="13"/>
  <c r="F2805" i="13"/>
  <c r="G2805" i="13"/>
  <c r="H2805" i="13"/>
  <c r="L2805" i="13"/>
  <c r="O2805" i="13" s="1"/>
  <c r="M2805" i="13"/>
  <c r="N2805" i="13"/>
  <c r="P2805" i="13"/>
  <c r="Q2805" i="13"/>
  <c r="R2805" i="13"/>
  <c r="S2805" i="13"/>
  <c r="T2805" i="13"/>
  <c r="U2805" i="13"/>
  <c r="V2805" i="13"/>
  <c r="W2805" i="13"/>
  <c r="X2805" i="13"/>
  <c r="Y2805" i="13"/>
  <c r="Z2805" i="13"/>
  <c r="AA2805" i="13"/>
  <c r="AB2805" i="13"/>
  <c r="AC2805" i="13"/>
  <c r="AH2805" i="13"/>
  <c r="AK2805" i="13"/>
  <c r="C2806" i="13"/>
  <c r="D2806" i="13"/>
  <c r="E2806" i="13"/>
  <c r="F2806" i="13"/>
  <c r="G2806" i="13"/>
  <c r="H2806" i="13"/>
  <c r="L2806" i="13"/>
  <c r="O2806" i="13" s="1"/>
  <c r="M2806" i="13"/>
  <c r="N2806" i="13"/>
  <c r="P2806" i="13"/>
  <c r="Q2806" i="13"/>
  <c r="R2806" i="13"/>
  <c r="S2806" i="13"/>
  <c r="T2806" i="13"/>
  <c r="U2806" i="13"/>
  <c r="V2806" i="13"/>
  <c r="W2806" i="13"/>
  <c r="X2806" i="13"/>
  <c r="Y2806" i="13"/>
  <c r="Z2806" i="13"/>
  <c r="AA2806" i="13"/>
  <c r="AB2806" i="13"/>
  <c r="AC2806" i="13"/>
  <c r="AH2806" i="13"/>
  <c r="AK2806" i="13"/>
  <c r="C2807" i="13"/>
  <c r="D2807" i="13"/>
  <c r="E2807" i="13"/>
  <c r="F2807" i="13"/>
  <c r="G2807" i="13"/>
  <c r="H2807" i="13"/>
  <c r="L2807" i="13"/>
  <c r="O2807" i="13" s="1"/>
  <c r="M2807" i="13"/>
  <c r="N2807" i="13"/>
  <c r="P2807" i="13"/>
  <c r="Q2807" i="13"/>
  <c r="R2807" i="13"/>
  <c r="S2807" i="13"/>
  <c r="T2807" i="13"/>
  <c r="U2807" i="13"/>
  <c r="V2807" i="13"/>
  <c r="W2807" i="13"/>
  <c r="X2807" i="13"/>
  <c r="Y2807" i="13"/>
  <c r="Z2807" i="13"/>
  <c r="AA2807" i="13"/>
  <c r="AB2807" i="13"/>
  <c r="AC2807" i="13"/>
  <c r="AH2807" i="13"/>
  <c r="AK2807" i="13"/>
  <c r="C2808" i="13"/>
  <c r="D2808" i="13"/>
  <c r="E2808" i="13"/>
  <c r="F2808" i="13"/>
  <c r="G2808" i="13"/>
  <c r="H2808" i="13"/>
  <c r="L2808" i="13"/>
  <c r="O2808" i="13" s="1"/>
  <c r="M2808" i="13"/>
  <c r="N2808" i="13"/>
  <c r="P2808" i="13"/>
  <c r="Q2808" i="13"/>
  <c r="R2808" i="13"/>
  <c r="S2808" i="13"/>
  <c r="T2808" i="13"/>
  <c r="U2808" i="13"/>
  <c r="V2808" i="13"/>
  <c r="W2808" i="13"/>
  <c r="X2808" i="13"/>
  <c r="Y2808" i="13"/>
  <c r="Z2808" i="13"/>
  <c r="AA2808" i="13"/>
  <c r="AB2808" i="13"/>
  <c r="AC2808" i="13"/>
  <c r="AH2808" i="13"/>
  <c r="AK2808" i="13"/>
  <c r="C2809" i="13"/>
  <c r="D2809" i="13"/>
  <c r="E2809" i="13"/>
  <c r="F2809" i="13"/>
  <c r="G2809" i="13"/>
  <c r="H2809" i="13"/>
  <c r="L2809" i="13"/>
  <c r="O2809" i="13" s="1"/>
  <c r="M2809" i="13"/>
  <c r="N2809" i="13"/>
  <c r="P2809" i="13"/>
  <c r="Q2809" i="13"/>
  <c r="R2809" i="13"/>
  <c r="S2809" i="13"/>
  <c r="T2809" i="13"/>
  <c r="U2809" i="13"/>
  <c r="V2809" i="13"/>
  <c r="W2809" i="13"/>
  <c r="X2809" i="13"/>
  <c r="Y2809" i="13"/>
  <c r="Z2809" i="13"/>
  <c r="AA2809" i="13"/>
  <c r="AB2809" i="13"/>
  <c r="AC2809" i="13"/>
  <c r="AH2809" i="13"/>
  <c r="AK2809" i="13"/>
  <c r="C2810" i="13"/>
  <c r="D2810" i="13"/>
  <c r="E2810" i="13"/>
  <c r="F2810" i="13"/>
  <c r="G2810" i="13"/>
  <c r="H2810" i="13"/>
  <c r="L2810" i="13"/>
  <c r="O2810" i="13" s="1"/>
  <c r="M2810" i="13"/>
  <c r="N2810" i="13"/>
  <c r="P2810" i="13"/>
  <c r="Q2810" i="13"/>
  <c r="R2810" i="13"/>
  <c r="S2810" i="13"/>
  <c r="T2810" i="13"/>
  <c r="U2810" i="13"/>
  <c r="V2810" i="13"/>
  <c r="W2810" i="13"/>
  <c r="X2810" i="13"/>
  <c r="Y2810" i="13"/>
  <c r="Z2810" i="13"/>
  <c r="AA2810" i="13"/>
  <c r="AB2810" i="13"/>
  <c r="AC2810" i="13"/>
  <c r="AH2810" i="13"/>
  <c r="AK2810" i="13"/>
  <c r="C2811" i="13"/>
  <c r="D2811" i="13"/>
  <c r="E2811" i="13"/>
  <c r="F2811" i="13"/>
  <c r="G2811" i="13"/>
  <c r="H2811" i="13"/>
  <c r="L2811" i="13"/>
  <c r="O2811" i="13" s="1"/>
  <c r="M2811" i="13"/>
  <c r="N2811" i="13"/>
  <c r="P2811" i="13"/>
  <c r="Q2811" i="13"/>
  <c r="R2811" i="13"/>
  <c r="S2811" i="13"/>
  <c r="T2811" i="13"/>
  <c r="U2811" i="13"/>
  <c r="V2811" i="13"/>
  <c r="W2811" i="13"/>
  <c r="X2811" i="13"/>
  <c r="Y2811" i="13"/>
  <c r="Z2811" i="13"/>
  <c r="AA2811" i="13"/>
  <c r="AB2811" i="13"/>
  <c r="AC2811" i="13"/>
  <c r="AH2811" i="13"/>
  <c r="AK2811" i="13"/>
  <c r="C2812" i="13"/>
  <c r="D2812" i="13"/>
  <c r="E2812" i="13"/>
  <c r="F2812" i="13"/>
  <c r="G2812" i="13"/>
  <c r="H2812" i="13"/>
  <c r="L2812" i="13"/>
  <c r="O2812" i="13" s="1"/>
  <c r="M2812" i="13"/>
  <c r="N2812" i="13"/>
  <c r="P2812" i="13"/>
  <c r="Q2812" i="13"/>
  <c r="R2812" i="13"/>
  <c r="S2812" i="13"/>
  <c r="T2812" i="13"/>
  <c r="U2812" i="13"/>
  <c r="V2812" i="13"/>
  <c r="W2812" i="13"/>
  <c r="X2812" i="13"/>
  <c r="Y2812" i="13"/>
  <c r="Z2812" i="13"/>
  <c r="AA2812" i="13"/>
  <c r="AB2812" i="13"/>
  <c r="AC2812" i="13"/>
  <c r="AH2812" i="13"/>
  <c r="AK2812" i="13"/>
  <c r="C2813" i="13"/>
  <c r="D2813" i="13"/>
  <c r="E2813" i="13"/>
  <c r="F2813" i="13"/>
  <c r="G2813" i="13"/>
  <c r="H2813" i="13"/>
  <c r="L2813" i="13"/>
  <c r="O2813" i="13" s="1"/>
  <c r="M2813" i="13"/>
  <c r="N2813" i="13"/>
  <c r="P2813" i="13"/>
  <c r="Q2813" i="13"/>
  <c r="R2813" i="13"/>
  <c r="S2813" i="13"/>
  <c r="T2813" i="13"/>
  <c r="U2813" i="13"/>
  <c r="V2813" i="13"/>
  <c r="W2813" i="13"/>
  <c r="X2813" i="13"/>
  <c r="Y2813" i="13"/>
  <c r="Z2813" i="13"/>
  <c r="AA2813" i="13"/>
  <c r="AB2813" i="13"/>
  <c r="AC2813" i="13"/>
  <c r="AH2813" i="13"/>
  <c r="AK2813" i="13"/>
  <c r="C2814" i="13"/>
  <c r="D2814" i="13"/>
  <c r="E2814" i="13"/>
  <c r="F2814" i="13"/>
  <c r="G2814" i="13"/>
  <c r="H2814" i="13"/>
  <c r="L2814" i="13"/>
  <c r="O2814" i="13" s="1"/>
  <c r="M2814" i="13"/>
  <c r="N2814" i="13"/>
  <c r="P2814" i="13"/>
  <c r="Q2814" i="13"/>
  <c r="R2814" i="13"/>
  <c r="S2814" i="13"/>
  <c r="T2814" i="13"/>
  <c r="U2814" i="13"/>
  <c r="V2814" i="13"/>
  <c r="W2814" i="13"/>
  <c r="X2814" i="13"/>
  <c r="Y2814" i="13"/>
  <c r="Z2814" i="13"/>
  <c r="AA2814" i="13"/>
  <c r="AB2814" i="13"/>
  <c r="AC2814" i="13"/>
  <c r="AH2814" i="13"/>
  <c r="AK2814" i="13"/>
  <c r="C2815" i="13"/>
  <c r="D2815" i="13"/>
  <c r="E2815" i="13"/>
  <c r="F2815" i="13"/>
  <c r="G2815" i="13"/>
  <c r="H2815" i="13"/>
  <c r="L2815" i="13"/>
  <c r="O2815" i="13" s="1"/>
  <c r="M2815" i="13"/>
  <c r="N2815" i="13"/>
  <c r="P2815" i="13"/>
  <c r="Q2815" i="13"/>
  <c r="R2815" i="13"/>
  <c r="S2815" i="13"/>
  <c r="T2815" i="13"/>
  <c r="U2815" i="13"/>
  <c r="V2815" i="13"/>
  <c r="W2815" i="13"/>
  <c r="X2815" i="13"/>
  <c r="Y2815" i="13"/>
  <c r="Z2815" i="13"/>
  <c r="AA2815" i="13"/>
  <c r="AB2815" i="13"/>
  <c r="AC2815" i="13"/>
  <c r="AH2815" i="13"/>
  <c r="AK2815" i="13"/>
  <c r="C2816" i="13"/>
  <c r="D2816" i="13"/>
  <c r="E2816" i="13"/>
  <c r="F2816" i="13"/>
  <c r="G2816" i="13"/>
  <c r="H2816" i="13"/>
  <c r="L2816" i="13"/>
  <c r="O2816" i="13" s="1"/>
  <c r="M2816" i="13"/>
  <c r="N2816" i="13"/>
  <c r="P2816" i="13"/>
  <c r="Q2816" i="13"/>
  <c r="R2816" i="13"/>
  <c r="S2816" i="13"/>
  <c r="T2816" i="13"/>
  <c r="U2816" i="13"/>
  <c r="V2816" i="13"/>
  <c r="W2816" i="13"/>
  <c r="X2816" i="13"/>
  <c r="Y2816" i="13"/>
  <c r="Z2816" i="13"/>
  <c r="AA2816" i="13"/>
  <c r="AB2816" i="13"/>
  <c r="AC2816" i="13"/>
  <c r="AH2816" i="13"/>
  <c r="AK2816" i="13"/>
  <c r="C2817" i="13"/>
  <c r="D2817" i="13"/>
  <c r="E2817" i="13"/>
  <c r="F2817" i="13"/>
  <c r="G2817" i="13"/>
  <c r="H2817" i="13"/>
  <c r="L2817" i="13"/>
  <c r="O2817" i="13" s="1"/>
  <c r="M2817" i="13"/>
  <c r="N2817" i="13"/>
  <c r="P2817" i="13"/>
  <c r="Q2817" i="13"/>
  <c r="R2817" i="13"/>
  <c r="S2817" i="13"/>
  <c r="T2817" i="13"/>
  <c r="U2817" i="13"/>
  <c r="V2817" i="13"/>
  <c r="W2817" i="13"/>
  <c r="X2817" i="13"/>
  <c r="Y2817" i="13"/>
  <c r="Z2817" i="13"/>
  <c r="AA2817" i="13"/>
  <c r="AB2817" i="13"/>
  <c r="AC2817" i="13"/>
  <c r="AH2817" i="13"/>
  <c r="AK2817" i="13"/>
  <c r="C2818" i="13"/>
  <c r="D2818" i="13"/>
  <c r="E2818" i="13"/>
  <c r="F2818" i="13"/>
  <c r="G2818" i="13"/>
  <c r="H2818" i="13"/>
  <c r="L2818" i="13"/>
  <c r="O2818" i="13" s="1"/>
  <c r="M2818" i="13"/>
  <c r="N2818" i="13"/>
  <c r="P2818" i="13"/>
  <c r="Q2818" i="13"/>
  <c r="R2818" i="13"/>
  <c r="S2818" i="13"/>
  <c r="T2818" i="13"/>
  <c r="U2818" i="13"/>
  <c r="V2818" i="13"/>
  <c r="W2818" i="13"/>
  <c r="X2818" i="13"/>
  <c r="Y2818" i="13"/>
  <c r="Z2818" i="13"/>
  <c r="AA2818" i="13"/>
  <c r="AB2818" i="13"/>
  <c r="AC2818" i="13"/>
  <c r="AH2818" i="13"/>
  <c r="AK2818" i="13"/>
  <c r="C2819" i="13"/>
  <c r="D2819" i="13"/>
  <c r="E2819" i="13"/>
  <c r="F2819" i="13"/>
  <c r="G2819" i="13"/>
  <c r="H2819" i="13"/>
  <c r="L2819" i="13"/>
  <c r="O2819" i="13" s="1"/>
  <c r="M2819" i="13"/>
  <c r="N2819" i="13"/>
  <c r="P2819" i="13"/>
  <c r="Q2819" i="13"/>
  <c r="R2819" i="13"/>
  <c r="S2819" i="13"/>
  <c r="T2819" i="13"/>
  <c r="U2819" i="13"/>
  <c r="V2819" i="13"/>
  <c r="W2819" i="13"/>
  <c r="X2819" i="13"/>
  <c r="Y2819" i="13"/>
  <c r="Z2819" i="13"/>
  <c r="AA2819" i="13"/>
  <c r="AB2819" i="13"/>
  <c r="AC2819" i="13"/>
  <c r="AH2819" i="13"/>
  <c r="AK2819" i="13"/>
  <c r="C2820" i="13"/>
  <c r="D2820" i="13"/>
  <c r="E2820" i="13"/>
  <c r="F2820" i="13"/>
  <c r="G2820" i="13"/>
  <c r="H2820" i="13"/>
  <c r="L2820" i="13"/>
  <c r="O2820" i="13" s="1"/>
  <c r="M2820" i="13"/>
  <c r="N2820" i="13"/>
  <c r="P2820" i="13"/>
  <c r="Q2820" i="13"/>
  <c r="R2820" i="13"/>
  <c r="S2820" i="13"/>
  <c r="T2820" i="13"/>
  <c r="U2820" i="13"/>
  <c r="V2820" i="13"/>
  <c r="W2820" i="13"/>
  <c r="X2820" i="13"/>
  <c r="Y2820" i="13"/>
  <c r="Z2820" i="13"/>
  <c r="AA2820" i="13"/>
  <c r="AB2820" i="13"/>
  <c r="AC2820" i="13"/>
  <c r="AH2820" i="13"/>
  <c r="AK2820" i="13"/>
  <c r="C2821" i="13"/>
  <c r="D2821" i="13"/>
  <c r="E2821" i="13"/>
  <c r="F2821" i="13"/>
  <c r="G2821" i="13"/>
  <c r="H2821" i="13"/>
  <c r="L2821" i="13"/>
  <c r="O2821" i="13" s="1"/>
  <c r="M2821" i="13"/>
  <c r="N2821" i="13"/>
  <c r="P2821" i="13"/>
  <c r="Q2821" i="13"/>
  <c r="R2821" i="13"/>
  <c r="S2821" i="13"/>
  <c r="T2821" i="13"/>
  <c r="U2821" i="13"/>
  <c r="V2821" i="13"/>
  <c r="W2821" i="13"/>
  <c r="X2821" i="13"/>
  <c r="Y2821" i="13"/>
  <c r="Z2821" i="13"/>
  <c r="AA2821" i="13"/>
  <c r="AB2821" i="13"/>
  <c r="AC2821" i="13"/>
  <c r="AH2821" i="13"/>
  <c r="AK2821" i="13"/>
  <c r="C2822" i="13"/>
  <c r="D2822" i="13"/>
  <c r="E2822" i="13"/>
  <c r="F2822" i="13"/>
  <c r="G2822" i="13"/>
  <c r="H2822" i="13"/>
  <c r="L2822" i="13"/>
  <c r="O2822" i="13" s="1"/>
  <c r="M2822" i="13"/>
  <c r="N2822" i="13"/>
  <c r="P2822" i="13"/>
  <c r="Q2822" i="13"/>
  <c r="R2822" i="13"/>
  <c r="S2822" i="13"/>
  <c r="T2822" i="13"/>
  <c r="U2822" i="13"/>
  <c r="V2822" i="13"/>
  <c r="W2822" i="13"/>
  <c r="X2822" i="13"/>
  <c r="Y2822" i="13"/>
  <c r="Z2822" i="13"/>
  <c r="AA2822" i="13"/>
  <c r="AB2822" i="13"/>
  <c r="AC2822" i="13"/>
  <c r="AH2822" i="13"/>
  <c r="AK2822" i="13"/>
  <c r="C2823" i="13"/>
  <c r="D2823" i="13"/>
  <c r="E2823" i="13"/>
  <c r="F2823" i="13"/>
  <c r="G2823" i="13"/>
  <c r="H2823" i="13"/>
  <c r="L2823" i="13"/>
  <c r="O2823" i="13" s="1"/>
  <c r="M2823" i="13"/>
  <c r="N2823" i="13"/>
  <c r="P2823" i="13"/>
  <c r="Q2823" i="13"/>
  <c r="R2823" i="13"/>
  <c r="S2823" i="13"/>
  <c r="T2823" i="13"/>
  <c r="U2823" i="13"/>
  <c r="V2823" i="13"/>
  <c r="W2823" i="13"/>
  <c r="X2823" i="13"/>
  <c r="Y2823" i="13"/>
  <c r="Z2823" i="13"/>
  <c r="AA2823" i="13"/>
  <c r="AB2823" i="13"/>
  <c r="AC2823" i="13"/>
  <c r="AH2823" i="13"/>
  <c r="AK2823" i="13"/>
  <c r="C2824" i="13"/>
  <c r="D2824" i="13"/>
  <c r="E2824" i="13"/>
  <c r="F2824" i="13"/>
  <c r="G2824" i="13"/>
  <c r="H2824" i="13"/>
  <c r="L2824" i="13"/>
  <c r="O2824" i="13" s="1"/>
  <c r="M2824" i="13"/>
  <c r="N2824" i="13"/>
  <c r="P2824" i="13"/>
  <c r="Q2824" i="13"/>
  <c r="R2824" i="13"/>
  <c r="S2824" i="13"/>
  <c r="T2824" i="13"/>
  <c r="U2824" i="13"/>
  <c r="V2824" i="13"/>
  <c r="W2824" i="13"/>
  <c r="X2824" i="13"/>
  <c r="Y2824" i="13"/>
  <c r="Z2824" i="13"/>
  <c r="AA2824" i="13"/>
  <c r="AB2824" i="13"/>
  <c r="AC2824" i="13"/>
  <c r="AH2824" i="13"/>
  <c r="AK2824" i="13"/>
  <c r="C2825" i="13"/>
  <c r="D2825" i="13"/>
  <c r="E2825" i="13"/>
  <c r="F2825" i="13"/>
  <c r="G2825" i="13"/>
  <c r="H2825" i="13"/>
  <c r="L2825" i="13"/>
  <c r="O2825" i="13" s="1"/>
  <c r="M2825" i="13"/>
  <c r="N2825" i="13"/>
  <c r="P2825" i="13"/>
  <c r="Q2825" i="13"/>
  <c r="R2825" i="13"/>
  <c r="S2825" i="13"/>
  <c r="T2825" i="13"/>
  <c r="U2825" i="13"/>
  <c r="V2825" i="13"/>
  <c r="W2825" i="13"/>
  <c r="X2825" i="13"/>
  <c r="Y2825" i="13"/>
  <c r="Z2825" i="13"/>
  <c r="AA2825" i="13"/>
  <c r="AB2825" i="13"/>
  <c r="AC2825" i="13"/>
  <c r="AH2825" i="13"/>
  <c r="AK2825" i="13"/>
  <c r="C2826" i="13"/>
  <c r="D2826" i="13"/>
  <c r="E2826" i="13"/>
  <c r="F2826" i="13"/>
  <c r="G2826" i="13"/>
  <c r="H2826" i="13"/>
  <c r="L2826" i="13"/>
  <c r="O2826" i="13" s="1"/>
  <c r="M2826" i="13"/>
  <c r="N2826" i="13"/>
  <c r="P2826" i="13"/>
  <c r="Q2826" i="13"/>
  <c r="R2826" i="13"/>
  <c r="S2826" i="13"/>
  <c r="T2826" i="13"/>
  <c r="U2826" i="13"/>
  <c r="V2826" i="13"/>
  <c r="W2826" i="13"/>
  <c r="X2826" i="13"/>
  <c r="Y2826" i="13"/>
  <c r="Z2826" i="13"/>
  <c r="AA2826" i="13"/>
  <c r="AB2826" i="13"/>
  <c r="AC2826" i="13"/>
  <c r="AH2826" i="13"/>
  <c r="AK2826" i="13"/>
  <c r="C2827" i="13"/>
  <c r="D2827" i="13"/>
  <c r="E2827" i="13"/>
  <c r="F2827" i="13"/>
  <c r="G2827" i="13"/>
  <c r="H2827" i="13"/>
  <c r="L2827" i="13"/>
  <c r="O2827" i="13" s="1"/>
  <c r="M2827" i="13"/>
  <c r="N2827" i="13"/>
  <c r="P2827" i="13"/>
  <c r="Q2827" i="13"/>
  <c r="R2827" i="13"/>
  <c r="S2827" i="13"/>
  <c r="T2827" i="13"/>
  <c r="U2827" i="13"/>
  <c r="V2827" i="13"/>
  <c r="W2827" i="13"/>
  <c r="X2827" i="13"/>
  <c r="Y2827" i="13"/>
  <c r="Z2827" i="13"/>
  <c r="AA2827" i="13"/>
  <c r="AB2827" i="13"/>
  <c r="AC2827" i="13"/>
  <c r="AH2827" i="13"/>
  <c r="AK2827" i="13"/>
  <c r="C2828" i="13"/>
  <c r="D2828" i="13"/>
  <c r="E2828" i="13"/>
  <c r="F2828" i="13"/>
  <c r="G2828" i="13"/>
  <c r="H2828" i="13"/>
  <c r="L2828" i="13"/>
  <c r="O2828" i="13" s="1"/>
  <c r="M2828" i="13"/>
  <c r="N2828" i="13"/>
  <c r="P2828" i="13"/>
  <c r="Q2828" i="13"/>
  <c r="R2828" i="13"/>
  <c r="S2828" i="13"/>
  <c r="T2828" i="13"/>
  <c r="U2828" i="13"/>
  <c r="V2828" i="13"/>
  <c r="W2828" i="13"/>
  <c r="X2828" i="13"/>
  <c r="Y2828" i="13"/>
  <c r="Z2828" i="13"/>
  <c r="AA2828" i="13"/>
  <c r="AB2828" i="13"/>
  <c r="AC2828" i="13"/>
  <c r="AH2828" i="13"/>
  <c r="AK2828" i="13"/>
  <c r="C2829" i="13"/>
  <c r="D2829" i="13"/>
  <c r="E2829" i="13"/>
  <c r="F2829" i="13"/>
  <c r="G2829" i="13"/>
  <c r="H2829" i="13"/>
  <c r="L2829" i="13"/>
  <c r="O2829" i="13" s="1"/>
  <c r="M2829" i="13"/>
  <c r="N2829" i="13"/>
  <c r="P2829" i="13"/>
  <c r="Q2829" i="13"/>
  <c r="R2829" i="13"/>
  <c r="S2829" i="13"/>
  <c r="T2829" i="13"/>
  <c r="U2829" i="13"/>
  <c r="V2829" i="13"/>
  <c r="W2829" i="13"/>
  <c r="X2829" i="13"/>
  <c r="Y2829" i="13"/>
  <c r="Z2829" i="13"/>
  <c r="AA2829" i="13"/>
  <c r="AB2829" i="13"/>
  <c r="AC2829" i="13"/>
  <c r="AH2829" i="13"/>
  <c r="AK2829" i="13"/>
  <c r="C2830" i="13"/>
  <c r="D2830" i="13"/>
  <c r="E2830" i="13"/>
  <c r="F2830" i="13"/>
  <c r="G2830" i="13"/>
  <c r="H2830" i="13"/>
  <c r="L2830" i="13"/>
  <c r="O2830" i="13" s="1"/>
  <c r="M2830" i="13"/>
  <c r="N2830" i="13"/>
  <c r="P2830" i="13"/>
  <c r="Q2830" i="13"/>
  <c r="R2830" i="13"/>
  <c r="S2830" i="13"/>
  <c r="T2830" i="13"/>
  <c r="U2830" i="13"/>
  <c r="V2830" i="13"/>
  <c r="W2830" i="13"/>
  <c r="X2830" i="13"/>
  <c r="Y2830" i="13"/>
  <c r="Z2830" i="13"/>
  <c r="AA2830" i="13"/>
  <c r="AB2830" i="13"/>
  <c r="AC2830" i="13"/>
  <c r="AH2830" i="13"/>
  <c r="AK2830" i="13"/>
  <c r="C2831" i="13"/>
  <c r="D2831" i="13"/>
  <c r="E2831" i="13"/>
  <c r="F2831" i="13"/>
  <c r="G2831" i="13"/>
  <c r="H2831" i="13"/>
  <c r="L2831" i="13"/>
  <c r="O2831" i="13" s="1"/>
  <c r="M2831" i="13"/>
  <c r="N2831" i="13"/>
  <c r="P2831" i="13"/>
  <c r="Q2831" i="13"/>
  <c r="R2831" i="13"/>
  <c r="S2831" i="13"/>
  <c r="T2831" i="13"/>
  <c r="U2831" i="13"/>
  <c r="V2831" i="13"/>
  <c r="W2831" i="13"/>
  <c r="X2831" i="13"/>
  <c r="Y2831" i="13"/>
  <c r="Z2831" i="13"/>
  <c r="AA2831" i="13"/>
  <c r="AB2831" i="13"/>
  <c r="AC2831" i="13"/>
  <c r="AH2831" i="13"/>
  <c r="AK2831" i="13"/>
  <c r="C2832" i="13"/>
  <c r="D2832" i="13"/>
  <c r="E2832" i="13"/>
  <c r="F2832" i="13"/>
  <c r="G2832" i="13"/>
  <c r="H2832" i="13"/>
  <c r="L2832" i="13"/>
  <c r="O2832" i="13" s="1"/>
  <c r="M2832" i="13"/>
  <c r="N2832" i="13"/>
  <c r="P2832" i="13"/>
  <c r="Q2832" i="13"/>
  <c r="R2832" i="13"/>
  <c r="S2832" i="13"/>
  <c r="T2832" i="13"/>
  <c r="U2832" i="13"/>
  <c r="V2832" i="13"/>
  <c r="W2832" i="13"/>
  <c r="X2832" i="13"/>
  <c r="Y2832" i="13"/>
  <c r="Z2832" i="13"/>
  <c r="AA2832" i="13"/>
  <c r="AB2832" i="13"/>
  <c r="AC2832" i="13"/>
  <c r="AH2832" i="13"/>
  <c r="AK2832" i="13"/>
  <c r="C2833" i="13"/>
  <c r="D2833" i="13"/>
  <c r="E2833" i="13"/>
  <c r="F2833" i="13"/>
  <c r="G2833" i="13"/>
  <c r="H2833" i="13"/>
  <c r="L2833" i="13"/>
  <c r="O2833" i="13" s="1"/>
  <c r="M2833" i="13"/>
  <c r="N2833" i="13"/>
  <c r="P2833" i="13"/>
  <c r="Q2833" i="13"/>
  <c r="R2833" i="13"/>
  <c r="S2833" i="13"/>
  <c r="T2833" i="13"/>
  <c r="U2833" i="13"/>
  <c r="V2833" i="13"/>
  <c r="W2833" i="13"/>
  <c r="X2833" i="13"/>
  <c r="Y2833" i="13"/>
  <c r="Z2833" i="13"/>
  <c r="AA2833" i="13"/>
  <c r="AB2833" i="13"/>
  <c r="AC2833" i="13"/>
  <c r="AH2833" i="13"/>
  <c r="AK2833" i="13"/>
  <c r="C2834" i="13"/>
  <c r="D2834" i="13"/>
  <c r="E2834" i="13"/>
  <c r="F2834" i="13"/>
  <c r="G2834" i="13"/>
  <c r="H2834" i="13"/>
  <c r="L2834" i="13"/>
  <c r="O2834" i="13" s="1"/>
  <c r="M2834" i="13"/>
  <c r="N2834" i="13"/>
  <c r="P2834" i="13"/>
  <c r="Q2834" i="13"/>
  <c r="R2834" i="13"/>
  <c r="S2834" i="13"/>
  <c r="T2834" i="13"/>
  <c r="U2834" i="13"/>
  <c r="V2834" i="13"/>
  <c r="W2834" i="13"/>
  <c r="X2834" i="13"/>
  <c r="Y2834" i="13"/>
  <c r="Z2834" i="13"/>
  <c r="AA2834" i="13"/>
  <c r="AB2834" i="13"/>
  <c r="AC2834" i="13"/>
  <c r="AH2834" i="13"/>
  <c r="AK2834" i="13"/>
  <c r="C2835" i="13"/>
  <c r="D2835" i="13"/>
  <c r="E2835" i="13"/>
  <c r="F2835" i="13"/>
  <c r="G2835" i="13"/>
  <c r="H2835" i="13"/>
  <c r="L2835" i="13"/>
  <c r="O2835" i="13" s="1"/>
  <c r="M2835" i="13"/>
  <c r="N2835" i="13"/>
  <c r="P2835" i="13"/>
  <c r="Q2835" i="13"/>
  <c r="R2835" i="13"/>
  <c r="S2835" i="13"/>
  <c r="T2835" i="13"/>
  <c r="U2835" i="13"/>
  <c r="V2835" i="13"/>
  <c r="W2835" i="13"/>
  <c r="X2835" i="13"/>
  <c r="Y2835" i="13"/>
  <c r="Z2835" i="13"/>
  <c r="AA2835" i="13"/>
  <c r="AB2835" i="13"/>
  <c r="AC2835" i="13"/>
  <c r="AH2835" i="13"/>
  <c r="AK2835" i="13"/>
  <c r="C2836" i="13"/>
  <c r="D2836" i="13"/>
  <c r="E2836" i="13"/>
  <c r="F2836" i="13"/>
  <c r="G2836" i="13"/>
  <c r="H2836" i="13"/>
  <c r="L2836" i="13"/>
  <c r="O2836" i="13" s="1"/>
  <c r="M2836" i="13"/>
  <c r="N2836" i="13"/>
  <c r="P2836" i="13"/>
  <c r="Q2836" i="13"/>
  <c r="R2836" i="13"/>
  <c r="S2836" i="13"/>
  <c r="T2836" i="13"/>
  <c r="U2836" i="13"/>
  <c r="V2836" i="13"/>
  <c r="W2836" i="13"/>
  <c r="X2836" i="13"/>
  <c r="Y2836" i="13"/>
  <c r="Z2836" i="13"/>
  <c r="AA2836" i="13"/>
  <c r="AB2836" i="13"/>
  <c r="AC2836" i="13"/>
  <c r="AH2836" i="13"/>
  <c r="AK2836" i="13"/>
  <c r="C2837" i="13"/>
  <c r="D2837" i="13"/>
  <c r="E2837" i="13"/>
  <c r="F2837" i="13"/>
  <c r="G2837" i="13"/>
  <c r="H2837" i="13"/>
  <c r="L2837" i="13"/>
  <c r="O2837" i="13" s="1"/>
  <c r="M2837" i="13"/>
  <c r="N2837" i="13"/>
  <c r="P2837" i="13"/>
  <c r="Q2837" i="13"/>
  <c r="R2837" i="13"/>
  <c r="S2837" i="13"/>
  <c r="T2837" i="13"/>
  <c r="U2837" i="13"/>
  <c r="V2837" i="13"/>
  <c r="W2837" i="13"/>
  <c r="X2837" i="13"/>
  <c r="Y2837" i="13"/>
  <c r="Z2837" i="13"/>
  <c r="AA2837" i="13"/>
  <c r="AB2837" i="13"/>
  <c r="AC2837" i="13"/>
  <c r="AH2837" i="13"/>
  <c r="AK2837" i="13"/>
  <c r="C2838" i="13"/>
  <c r="D2838" i="13"/>
  <c r="E2838" i="13"/>
  <c r="F2838" i="13"/>
  <c r="G2838" i="13"/>
  <c r="H2838" i="13"/>
  <c r="L2838" i="13"/>
  <c r="O2838" i="13" s="1"/>
  <c r="M2838" i="13"/>
  <c r="N2838" i="13"/>
  <c r="P2838" i="13"/>
  <c r="Q2838" i="13"/>
  <c r="R2838" i="13"/>
  <c r="S2838" i="13"/>
  <c r="T2838" i="13"/>
  <c r="U2838" i="13"/>
  <c r="V2838" i="13"/>
  <c r="W2838" i="13"/>
  <c r="X2838" i="13"/>
  <c r="Y2838" i="13"/>
  <c r="Z2838" i="13"/>
  <c r="AA2838" i="13"/>
  <c r="AB2838" i="13"/>
  <c r="AC2838" i="13"/>
  <c r="AH2838" i="13"/>
  <c r="AK2838" i="13"/>
  <c r="C2839" i="13"/>
  <c r="D2839" i="13"/>
  <c r="E2839" i="13"/>
  <c r="F2839" i="13"/>
  <c r="G2839" i="13"/>
  <c r="H2839" i="13"/>
  <c r="L2839" i="13"/>
  <c r="O2839" i="13" s="1"/>
  <c r="M2839" i="13"/>
  <c r="N2839" i="13"/>
  <c r="P2839" i="13"/>
  <c r="Q2839" i="13"/>
  <c r="R2839" i="13"/>
  <c r="S2839" i="13"/>
  <c r="T2839" i="13"/>
  <c r="U2839" i="13"/>
  <c r="V2839" i="13"/>
  <c r="W2839" i="13"/>
  <c r="X2839" i="13"/>
  <c r="Y2839" i="13"/>
  <c r="Z2839" i="13"/>
  <c r="AA2839" i="13"/>
  <c r="AB2839" i="13"/>
  <c r="AC2839" i="13"/>
  <c r="AH2839" i="13"/>
  <c r="AK2839" i="13"/>
  <c r="C2840" i="13"/>
  <c r="D2840" i="13"/>
  <c r="E2840" i="13"/>
  <c r="F2840" i="13"/>
  <c r="G2840" i="13"/>
  <c r="H2840" i="13"/>
  <c r="L2840" i="13"/>
  <c r="O2840" i="13" s="1"/>
  <c r="M2840" i="13"/>
  <c r="N2840" i="13"/>
  <c r="P2840" i="13"/>
  <c r="Q2840" i="13"/>
  <c r="R2840" i="13"/>
  <c r="S2840" i="13"/>
  <c r="T2840" i="13"/>
  <c r="U2840" i="13"/>
  <c r="V2840" i="13"/>
  <c r="W2840" i="13"/>
  <c r="X2840" i="13"/>
  <c r="Y2840" i="13"/>
  <c r="Z2840" i="13"/>
  <c r="AA2840" i="13"/>
  <c r="AB2840" i="13"/>
  <c r="AC2840" i="13"/>
  <c r="AH2840" i="13"/>
  <c r="AK2840" i="13"/>
  <c r="C2841" i="13"/>
  <c r="D2841" i="13"/>
  <c r="E2841" i="13"/>
  <c r="F2841" i="13"/>
  <c r="G2841" i="13"/>
  <c r="H2841" i="13"/>
  <c r="L2841" i="13"/>
  <c r="O2841" i="13" s="1"/>
  <c r="M2841" i="13"/>
  <c r="N2841" i="13"/>
  <c r="P2841" i="13"/>
  <c r="Q2841" i="13"/>
  <c r="R2841" i="13"/>
  <c r="S2841" i="13"/>
  <c r="T2841" i="13"/>
  <c r="U2841" i="13"/>
  <c r="V2841" i="13"/>
  <c r="W2841" i="13"/>
  <c r="X2841" i="13"/>
  <c r="Y2841" i="13"/>
  <c r="Z2841" i="13"/>
  <c r="AA2841" i="13"/>
  <c r="AB2841" i="13"/>
  <c r="AC2841" i="13"/>
  <c r="AH2841" i="13"/>
  <c r="AK2841" i="13"/>
  <c r="C2842" i="13"/>
  <c r="D2842" i="13"/>
  <c r="E2842" i="13"/>
  <c r="F2842" i="13"/>
  <c r="G2842" i="13"/>
  <c r="H2842" i="13"/>
  <c r="L2842" i="13"/>
  <c r="O2842" i="13" s="1"/>
  <c r="M2842" i="13"/>
  <c r="N2842" i="13"/>
  <c r="P2842" i="13"/>
  <c r="Q2842" i="13"/>
  <c r="R2842" i="13"/>
  <c r="S2842" i="13"/>
  <c r="T2842" i="13"/>
  <c r="U2842" i="13"/>
  <c r="V2842" i="13"/>
  <c r="W2842" i="13"/>
  <c r="X2842" i="13"/>
  <c r="Y2842" i="13"/>
  <c r="Z2842" i="13"/>
  <c r="AA2842" i="13"/>
  <c r="AB2842" i="13"/>
  <c r="AC2842" i="13"/>
  <c r="AH2842" i="13"/>
  <c r="AK2842" i="13"/>
  <c r="C2843" i="13"/>
  <c r="D2843" i="13"/>
  <c r="E2843" i="13"/>
  <c r="F2843" i="13"/>
  <c r="G2843" i="13"/>
  <c r="H2843" i="13"/>
  <c r="L2843" i="13"/>
  <c r="O2843" i="13" s="1"/>
  <c r="M2843" i="13"/>
  <c r="N2843" i="13"/>
  <c r="P2843" i="13"/>
  <c r="Q2843" i="13"/>
  <c r="R2843" i="13"/>
  <c r="S2843" i="13"/>
  <c r="T2843" i="13"/>
  <c r="U2843" i="13"/>
  <c r="V2843" i="13"/>
  <c r="W2843" i="13"/>
  <c r="X2843" i="13"/>
  <c r="Y2843" i="13"/>
  <c r="Z2843" i="13"/>
  <c r="AA2843" i="13"/>
  <c r="AB2843" i="13"/>
  <c r="AC2843" i="13"/>
  <c r="AH2843" i="13"/>
  <c r="AK2843" i="13"/>
  <c r="C2844" i="13"/>
  <c r="D2844" i="13"/>
  <c r="E2844" i="13"/>
  <c r="F2844" i="13"/>
  <c r="G2844" i="13"/>
  <c r="H2844" i="13"/>
  <c r="L2844" i="13"/>
  <c r="O2844" i="13" s="1"/>
  <c r="M2844" i="13"/>
  <c r="N2844" i="13"/>
  <c r="P2844" i="13"/>
  <c r="Q2844" i="13"/>
  <c r="R2844" i="13"/>
  <c r="S2844" i="13"/>
  <c r="T2844" i="13"/>
  <c r="U2844" i="13"/>
  <c r="V2844" i="13"/>
  <c r="W2844" i="13"/>
  <c r="X2844" i="13"/>
  <c r="Y2844" i="13"/>
  <c r="Z2844" i="13"/>
  <c r="AA2844" i="13"/>
  <c r="AB2844" i="13"/>
  <c r="AC2844" i="13"/>
  <c r="AH2844" i="13"/>
  <c r="AK2844" i="13"/>
  <c r="C2845" i="13"/>
  <c r="D2845" i="13"/>
  <c r="E2845" i="13"/>
  <c r="F2845" i="13"/>
  <c r="G2845" i="13"/>
  <c r="H2845" i="13"/>
  <c r="L2845" i="13"/>
  <c r="O2845" i="13" s="1"/>
  <c r="M2845" i="13"/>
  <c r="N2845" i="13"/>
  <c r="P2845" i="13"/>
  <c r="Q2845" i="13"/>
  <c r="R2845" i="13"/>
  <c r="S2845" i="13"/>
  <c r="T2845" i="13"/>
  <c r="U2845" i="13"/>
  <c r="V2845" i="13"/>
  <c r="W2845" i="13"/>
  <c r="X2845" i="13"/>
  <c r="Y2845" i="13"/>
  <c r="Z2845" i="13"/>
  <c r="AA2845" i="13"/>
  <c r="AB2845" i="13"/>
  <c r="AC2845" i="13"/>
  <c r="AH2845" i="13"/>
  <c r="AK2845" i="13"/>
  <c r="C2846" i="13"/>
  <c r="D2846" i="13"/>
  <c r="E2846" i="13"/>
  <c r="F2846" i="13"/>
  <c r="G2846" i="13"/>
  <c r="H2846" i="13"/>
  <c r="L2846" i="13"/>
  <c r="O2846" i="13" s="1"/>
  <c r="M2846" i="13"/>
  <c r="N2846" i="13"/>
  <c r="P2846" i="13"/>
  <c r="Q2846" i="13"/>
  <c r="R2846" i="13"/>
  <c r="S2846" i="13"/>
  <c r="T2846" i="13"/>
  <c r="U2846" i="13"/>
  <c r="V2846" i="13"/>
  <c r="W2846" i="13"/>
  <c r="X2846" i="13"/>
  <c r="Y2846" i="13"/>
  <c r="Z2846" i="13"/>
  <c r="AA2846" i="13"/>
  <c r="AB2846" i="13"/>
  <c r="AC2846" i="13"/>
  <c r="AH2846" i="13"/>
  <c r="AK2846" i="13"/>
  <c r="C2847" i="13"/>
  <c r="D2847" i="13"/>
  <c r="E2847" i="13"/>
  <c r="F2847" i="13"/>
  <c r="G2847" i="13"/>
  <c r="H2847" i="13"/>
  <c r="L2847" i="13"/>
  <c r="O2847" i="13" s="1"/>
  <c r="M2847" i="13"/>
  <c r="N2847" i="13"/>
  <c r="P2847" i="13"/>
  <c r="Q2847" i="13"/>
  <c r="R2847" i="13"/>
  <c r="S2847" i="13"/>
  <c r="T2847" i="13"/>
  <c r="U2847" i="13"/>
  <c r="V2847" i="13"/>
  <c r="W2847" i="13"/>
  <c r="X2847" i="13"/>
  <c r="Y2847" i="13"/>
  <c r="Z2847" i="13"/>
  <c r="AA2847" i="13"/>
  <c r="AB2847" i="13"/>
  <c r="AC2847" i="13"/>
  <c r="AH2847" i="13"/>
  <c r="AK2847" i="13"/>
  <c r="C2848" i="13"/>
  <c r="D2848" i="13"/>
  <c r="E2848" i="13"/>
  <c r="F2848" i="13"/>
  <c r="G2848" i="13"/>
  <c r="H2848" i="13"/>
  <c r="L2848" i="13"/>
  <c r="M2848" i="13"/>
  <c r="N2848" i="13"/>
  <c r="P2848" i="13"/>
  <c r="Q2848" i="13"/>
  <c r="R2848" i="13"/>
  <c r="S2848" i="13"/>
  <c r="T2848" i="13"/>
  <c r="U2848" i="13"/>
  <c r="V2848" i="13"/>
  <c r="W2848" i="13"/>
  <c r="X2848" i="13"/>
  <c r="Y2848" i="13"/>
  <c r="Z2848" i="13"/>
  <c r="AA2848" i="13"/>
  <c r="AB2848" i="13"/>
  <c r="AC2848" i="13"/>
  <c r="AH2848" i="13"/>
  <c r="AK2848" i="13"/>
  <c r="C2849" i="13"/>
  <c r="D2849" i="13"/>
  <c r="E2849" i="13"/>
  <c r="F2849" i="13"/>
  <c r="G2849" i="13"/>
  <c r="H2849" i="13"/>
  <c r="L2849" i="13"/>
  <c r="M2849" i="13"/>
  <c r="N2849" i="13"/>
  <c r="P2849" i="13"/>
  <c r="Q2849" i="13"/>
  <c r="R2849" i="13"/>
  <c r="S2849" i="13"/>
  <c r="T2849" i="13"/>
  <c r="U2849" i="13"/>
  <c r="V2849" i="13"/>
  <c r="W2849" i="13"/>
  <c r="X2849" i="13"/>
  <c r="Y2849" i="13"/>
  <c r="Z2849" i="13"/>
  <c r="AA2849" i="13"/>
  <c r="AB2849" i="13"/>
  <c r="AC2849" i="13"/>
  <c r="AH2849" i="13"/>
  <c r="AK2849" i="13"/>
  <c r="C2850" i="13"/>
  <c r="D2850" i="13"/>
  <c r="E2850" i="13"/>
  <c r="F2850" i="13"/>
  <c r="G2850" i="13"/>
  <c r="H2850" i="13"/>
  <c r="L2850" i="13"/>
  <c r="O2850" i="13" s="1"/>
  <c r="M2850" i="13"/>
  <c r="N2850" i="13"/>
  <c r="P2850" i="13"/>
  <c r="Q2850" i="13"/>
  <c r="R2850" i="13"/>
  <c r="S2850" i="13"/>
  <c r="T2850" i="13"/>
  <c r="U2850" i="13"/>
  <c r="V2850" i="13"/>
  <c r="W2850" i="13"/>
  <c r="X2850" i="13"/>
  <c r="Y2850" i="13"/>
  <c r="Z2850" i="13"/>
  <c r="AA2850" i="13"/>
  <c r="AB2850" i="13"/>
  <c r="AC2850" i="13"/>
  <c r="AH2850" i="13"/>
  <c r="AK2850" i="13"/>
  <c r="C2851" i="13"/>
  <c r="D2851" i="13"/>
  <c r="E2851" i="13"/>
  <c r="F2851" i="13"/>
  <c r="G2851" i="13"/>
  <c r="H2851" i="13"/>
  <c r="L2851" i="13"/>
  <c r="O2851" i="13" s="1"/>
  <c r="M2851" i="13"/>
  <c r="N2851" i="13"/>
  <c r="P2851" i="13"/>
  <c r="Q2851" i="13"/>
  <c r="R2851" i="13"/>
  <c r="S2851" i="13"/>
  <c r="T2851" i="13"/>
  <c r="U2851" i="13"/>
  <c r="V2851" i="13"/>
  <c r="W2851" i="13"/>
  <c r="X2851" i="13"/>
  <c r="Y2851" i="13"/>
  <c r="Z2851" i="13"/>
  <c r="AA2851" i="13"/>
  <c r="AB2851" i="13"/>
  <c r="AC2851" i="13"/>
  <c r="AH2851" i="13"/>
  <c r="AK2851" i="13"/>
  <c r="C2852" i="13"/>
  <c r="D2852" i="13"/>
  <c r="E2852" i="13"/>
  <c r="F2852" i="13"/>
  <c r="G2852" i="13"/>
  <c r="H2852" i="13"/>
  <c r="L2852" i="13"/>
  <c r="O2852" i="13" s="1"/>
  <c r="M2852" i="13"/>
  <c r="N2852" i="13"/>
  <c r="P2852" i="13"/>
  <c r="Q2852" i="13"/>
  <c r="R2852" i="13"/>
  <c r="S2852" i="13"/>
  <c r="T2852" i="13"/>
  <c r="U2852" i="13"/>
  <c r="V2852" i="13"/>
  <c r="W2852" i="13"/>
  <c r="X2852" i="13"/>
  <c r="Y2852" i="13"/>
  <c r="Z2852" i="13"/>
  <c r="AA2852" i="13"/>
  <c r="AB2852" i="13"/>
  <c r="AC2852" i="13"/>
  <c r="AH2852" i="13"/>
  <c r="AK2852" i="13"/>
  <c r="C2853" i="13"/>
  <c r="D2853" i="13"/>
  <c r="E2853" i="13"/>
  <c r="F2853" i="13"/>
  <c r="G2853" i="13"/>
  <c r="H2853" i="13"/>
  <c r="L2853" i="13"/>
  <c r="O2853" i="13" s="1"/>
  <c r="M2853" i="13"/>
  <c r="N2853" i="13"/>
  <c r="P2853" i="13"/>
  <c r="Q2853" i="13"/>
  <c r="R2853" i="13"/>
  <c r="S2853" i="13"/>
  <c r="T2853" i="13"/>
  <c r="U2853" i="13"/>
  <c r="V2853" i="13"/>
  <c r="W2853" i="13"/>
  <c r="X2853" i="13"/>
  <c r="Y2853" i="13"/>
  <c r="Z2853" i="13"/>
  <c r="AA2853" i="13"/>
  <c r="AB2853" i="13"/>
  <c r="AC2853" i="13"/>
  <c r="AH2853" i="13"/>
  <c r="AK2853" i="13"/>
  <c r="C2854" i="13"/>
  <c r="D2854" i="13"/>
  <c r="E2854" i="13"/>
  <c r="F2854" i="13"/>
  <c r="G2854" i="13"/>
  <c r="H2854" i="13"/>
  <c r="L2854" i="13"/>
  <c r="O2854" i="13" s="1"/>
  <c r="M2854" i="13"/>
  <c r="N2854" i="13"/>
  <c r="P2854" i="13"/>
  <c r="Q2854" i="13"/>
  <c r="R2854" i="13"/>
  <c r="S2854" i="13"/>
  <c r="T2854" i="13"/>
  <c r="U2854" i="13"/>
  <c r="V2854" i="13"/>
  <c r="W2854" i="13"/>
  <c r="X2854" i="13"/>
  <c r="Y2854" i="13"/>
  <c r="Z2854" i="13"/>
  <c r="AA2854" i="13"/>
  <c r="AB2854" i="13"/>
  <c r="AC2854" i="13"/>
  <c r="AH2854" i="13"/>
  <c r="AK2854" i="13"/>
  <c r="C2855" i="13"/>
  <c r="D2855" i="13"/>
  <c r="E2855" i="13"/>
  <c r="F2855" i="13"/>
  <c r="G2855" i="13"/>
  <c r="H2855" i="13"/>
  <c r="L2855" i="13"/>
  <c r="O2855" i="13" s="1"/>
  <c r="M2855" i="13"/>
  <c r="N2855" i="13"/>
  <c r="P2855" i="13"/>
  <c r="Q2855" i="13"/>
  <c r="R2855" i="13"/>
  <c r="S2855" i="13"/>
  <c r="T2855" i="13"/>
  <c r="U2855" i="13"/>
  <c r="V2855" i="13"/>
  <c r="W2855" i="13"/>
  <c r="X2855" i="13"/>
  <c r="Y2855" i="13"/>
  <c r="Z2855" i="13"/>
  <c r="AA2855" i="13"/>
  <c r="AB2855" i="13"/>
  <c r="AC2855" i="13"/>
  <c r="AH2855" i="13"/>
  <c r="AK2855" i="13"/>
  <c r="C2856" i="13"/>
  <c r="D2856" i="13"/>
  <c r="E2856" i="13"/>
  <c r="F2856" i="13"/>
  <c r="G2856" i="13"/>
  <c r="H2856" i="13"/>
  <c r="L2856" i="13"/>
  <c r="O2856" i="13" s="1"/>
  <c r="M2856" i="13"/>
  <c r="N2856" i="13"/>
  <c r="P2856" i="13"/>
  <c r="Q2856" i="13"/>
  <c r="R2856" i="13"/>
  <c r="S2856" i="13"/>
  <c r="T2856" i="13"/>
  <c r="U2856" i="13"/>
  <c r="V2856" i="13"/>
  <c r="W2856" i="13"/>
  <c r="X2856" i="13"/>
  <c r="Y2856" i="13"/>
  <c r="Z2856" i="13"/>
  <c r="AA2856" i="13"/>
  <c r="AB2856" i="13"/>
  <c r="AC2856" i="13"/>
  <c r="AH2856" i="13"/>
  <c r="AK2856" i="13"/>
  <c r="C2857" i="13"/>
  <c r="D2857" i="13"/>
  <c r="E2857" i="13"/>
  <c r="F2857" i="13"/>
  <c r="G2857" i="13"/>
  <c r="H2857" i="13"/>
  <c r="L2857" i="13"/>
  <c r="O2857" i="13" s="1"/>
  <c r="M2857" i="13"/>
  <c r="N2857" i="13"/>
  <c r="P2857" i="13"/>
  <c r="Q2857" i="13"/>
  <c r="R2857" i="13"/>
  <c r="S2857" i="13"/>
  <c r="T2857" i="13"/>
  <c r="U2857" i="13"/>
  <c r="V2857" i="13"/>
  <c r="W2857" i="13"/>
  <c r="X2857" i="13"/>
  <c r="Y2857" i="13"/>
  <c r="Z2857" i="13"/>
  <c r="AA2857" i="13"/>
  <c r="AB2857" i="13"/>
  <c r="AC2857" i="13"/>
  <c r="AH2857" i="13"/>
  <c r="AK2857" i="13"/>
  <c r="C2858" i="13"/>
  <c r="D2858" i="13"/>
  <c r="E2858" i="13"/>
  <c r="F2858" i="13"/>
  <c r="G2858" i="13"/>
  <c r="H2858" i="13"/>
  <c r="L2858" i="13"/>
  <c r="O2858" i="13" s="1"/>
  <c r="M2858" i="13"/>
  <c r="N2858" i="13"/>
  <c r="P2858" i="13"/>
  <c r="Q2858" i="13"/>
  <c r="R2858" i="13"/>
  <c r="S2858" i="13"/>
  <c r="T2858" i="13"/>
  <c r="U2858" i="13"/>
  <c r="V2858" i="13"/>
  <c r="W2858" i="13"/>
  <c r="X2858" i="13"/>
  <c r="Y2858" i="13"/>
  <c r="Z2858" i="13"/>
  <c r="AA2858" i="13"/>
  <c r="AB2858" i="13"/>
  <c r="AC2858" i="13"/>
  <c r="AH2858" i="13"/>
  <c r="AK2858" i="13"/>
  <c r="C2859" i="13"/>
  <c r="D2859" i="13"/>
  <c r="E2859" i="13"/>
  <c r="F2859" i="13"/>
  <c r="G2859" i="13"/>
  <c r="H2859" i="13"/>
  <c r="L2859" i="13"/>
  <c r="O2859" i="13" s="1"/>
  <c r="M2859" i="13"/>
  <c r="N2859" i="13"/>
  <c r="P2859" i="13"/>
  <c r="Q2859" i="13"/>
  <c r="R2859" i="13"/>
  <c r="S2859" i="13"/>
  <c r="T2859" i="13"/>
  <c r="U2859" i="13"/>
  <c r="V2859" i="13"/>
  <c r="W2859" i="13"/>
  <c r="X2859" i="13"/>
  <c r="Y2859" i="13"/>
  <c r="Z2859" i="13"/>
  <c r="AA2859" i="13"/>
  <c r="AB2859" i="13"/>
  <c r="AC2859" i="13"/>
  <c r="AH2859" i="13"/>
  <c r="AK2859" i="13"/>
  <c r="C2860" i="13"/>
  <c r="D2860" i="13"/>
  <c r="E2860" i="13"/>
  <c r="F2860" i="13"/>
  <c r="G2860" i="13"/>
  <c r="H2860" i="13"/>
  <c r="L2860" i="13"/>
  <c r="O2860" i="13" s="1"/>
  <c r="M2860" i="13"/>
  <c r="N2860" i="13"/>
  <c r="P2860" i="13"/>
  <c r="Q2860" i="13"/>
  <c r="R2860" i="13"/>
  <c r="S2860" i="13"/>
  <c r="T2860" i="13"/>
  <c r="U2860" i="13"/>
  <c r="V2860" i="13"/>
  <c r="W2860" i="13"/>
  <c r="X2860" i="13"/>
  <c r="Y2860" i="13"/>
  <c r="Z2860" i="13"/>
  <c r="AA2860" i="13"/>
  <c r="AB2860" i="13"/>
  <c r="AC2860" i="13"/>
  <c r="AH2860" i="13"/>
  <c r="AK2860" i="13"/>
  <c r="C2861" i="13"/>
  <c r="D2861" i="13"/>
  <c r="E2861" i="13"/>
  <c r="F2861" i="13"/>
  <c r="G2861" i="13"/>
  <c r="H2861" i="13"/>
  <c r="L2861" i="13"/>
  <c r="O2861" i="13" s="1"/>
  <c r="M2861" i="13"/>
  <c r="N2861" i="13"/>
  <c r="P2861" i="13"/>
  <c r="Q2861" i="13"/>
  <c r="R2861" i="13"/>
  <c r="S2861" i="13"/>
  <c r="T2861" i="13"/>
  <c r="U2861" i="13"/>
  <c r="V2861" i="13"/>
  <c r="W2861" i="13"/>
  <c r="X2861" i="13"/>
  <c r="Y2861" i="13"/>
  <c r="Z2861" i="13"/>
  <c r="AA2861" i="13"/>
  <c r="AB2861" i="13"/>
  <c r="AC2861" i="13"/>
  <c r="AH2861" i="13"/>
  <c r="AK2861" i="13"/>
  <c r="C2862" i="13"/>
  <c r="D2862" i="13"/>
  <c r="E2862" i="13"/>
  <c r="F2862" i="13"/>
  <c r="G2862" i="13"/>
  <c r="H2862" i="13"/>
  <c r="L2862" i="13"/>
  <c r="O2862" i="13" s="1"/>
  <c r="M2862" i="13"/>
  <c r="N2862" i="13"/>
  <c r="P2862" i="13"/>
  <c r="Q2862" i="13"/>
  <c r="R2862" i="13"/>
  <c r="S2862" i="13"/>
  <c r="T2862" i="13"/>
  <c r="U2862" i="13"/>
  <c r="V2862" i="13"/>
  <c r="W2862" i="13"/>
  <c r="X2862" i="13"/>
  <c r="Y2862" i="13"/>
  <c r="Z2862" i="13"/>
  <c r="AA2862" i="13"/>
  <c r="AB2862" i="13"/>
  <c r="AC2862" i="13"/>
  <c r="AH2862" i="13"/>
  <c r="AK2862" i="13"/>
  <c r="C2863" i="13"/>
  <c r="D2863" i="13"/>
  <c r="E2863" i="13"/>
  <c r="F2863" i="13"/>
  <c r="G2863" i="13"/>
  <c r="H2863" i="13"/>
  <c r="L2863" i="13"/>
  <c r="O2863" i="13" s="1"/>
  <c r="M2863" i="13"/>
  <c r="N2863" i="13"/>
  <c r="P2863" i="13"/>
  <c r="Q2863" i="13"/>
  <c r="R2863" i="13"/>
  <c r="S2863" i="13"/>
  <c r="T2863" i="13"/>
  <c r="U2863" i="13"/>
  <c r="V2863" i="13"/>
  <c r="W2863" i="13"/>
  <c r="X2863" i="13"/>
  <c r="Y2863" i="13"/>
  <c r="Z2863" i="13"/>
  <c r="AA2863" i="13"/>
  <c r="AB2863" i="13"/>
  <c r="AC2863" i="13"/>
  <c r="AH2863" i="13"/>
  <c r="AK2863" i="13"/>
  <c r="C2864" i="13"/>
  <c r="D2864" i="13"/>
  <c r="E2864" i="13"/>
  <c r="F2864" i="13"/>
  <c r="G2864" i="13"/>
  <c r="H2864" i="13"/>
  <c r="L2864" i="13"/>
  <c r="O2864" i="13" s="1"/>
  <c r="M2864" i="13"/>
  <c r="N2864" i="13"/>
  <c r="P2864" i="13"/>
  <c r="Q2864" i="13"/>
  <c r="R2864" i="13"/>
  <c r="S2864" i="13"/>
  <c r="T2864" i="13"/>
  <c r="U2864" i="13"/>
  <c r="V2864" i="13"/>
  <c r="W2864" i="13"/>
  <c r="X2864" i="13"/>
  <c r="Y2864" i="13"/>
  <c r="Z2864" i="13"/>
  <c r="AA2864" i="13"/>
  <c r="AB2864" i="13"/>
  <c r="AC2864" i="13"/>
  <c r="AH2864" i="13"/>
  <c r="AK2864" i="13"/>
  <c r="C2865" i="13"/>
  <c r="D2865" i="13"/>
  <c r="E2865" i="13"/>
  <c r="F2865" i="13"/>
  <c r="G2865" i="13"/>
  <c r="H2865" i="13"/>
  <c r="L2865" i="13"/>
  <c r="O2865" i="13" s="1"/>
  <c r="M2865" i="13"/>
  <c r="N2865" i="13"/>
  <c r="P2865" i="13"/>
  <c r="Q2865" i="13"/>
  <c r="R2865" i="13"/>
  <c r="S2865" i="13"/>
  <c r="T2865" i="13"/>
  <c r="U2865" i="13"/>
  <c r="V2865" i="13"/>
  <c r="W2865" i="13"/>
  <c r="X2865" i="13"/>
  <c r="Y2865" i="13"/>
  <c r="Z2865" i="13"/>
  <c r="AA2865" i="13"/>
  <c r="AB2865" i="13"/>
  <c r="AC2865" i="13"/>
  <c r="AH2865" i="13"/>
  <c r="AK2865" i="13"/>
  <c r="C2866" i="13"/>
  <c r="D2866" i="13"/>
  <c r="E2866" i="13"/>
  <c r="F2866" i="13"/>
  <c r="G2866" i="13"/>
  <c r="H2866" i="13"/>
  <c r="L2866" i="13"/>
  <c r="O2866" i="13" s="1"/>
  <c r="M2866" i="13"/>
  <c r="N2866" i="13"/>
  <c r="P2866" i="13"/>
  <c r="Q2866" i="13"/>
  <c r="R2866" i="13"/>
  <c r="S2866" i="13"/>
  <c r="T2866" i="13"/>
  <c r="U2866" i="13"/>
  <c r="V2866" i="13"/>
  <c r="W2866" i="13"/>
  <c r="X2866" i="13"/>
  <c r="Y2866" i="13"/>
  <c r="Z2866" i="13"/>
  <c r="AA2866" i="13"/>
  <c r="AB2866" i="13"/>
  <c r="AC2866" i="13"/>
  <c r="AH2866" i="13"/>
  <c r="AK2866" i="13"/>
  <c r="C2867" i="13"/>
  <c r="D2867" i="13"/>
  <c r="E2867" i="13"/>
  <c r="F2867" i="13"/>
  <c r="G2867" i="13"/>
  <c r="H2867" i="13"/>
  <c r="L2867" i="13"/>
  <c r="M2867" i="13"/>
  <c r="N2867" i="13"/>
  <c r="P2867" i="13"/>
  <c r="Q2867" i="13"/>
  <c r="R2867" i="13"/>
  <c r="S2867" i="13"/>
  <c r="T2867" i="13"/>
  <c r="U2867" i="13"/>
  <c r="V2867" i="13"/>
  <c r="W2867" i="13"/>
  <c r="X2867" i="13"/>
  <c r="Y2867" i="13"/>
  <c r="Z2867" i="13"/>
  <c r="AA2867" i="13"/>
  <c r="AB2867" i="13"/>
  <c r="AC2867" i="13"/>
  <c r="AH2867" i="13"/>
  <c r="AK2867" i="13"/>
  <c r="C2868" i="13"/>
  <c r="D2868" i="13"/>
  <c r="E2868" i="13"/>
  <c r="F2868" i="13"/>
  <c r="G2868" i="13"/>
  <c r="H2868" i="13"/>
  <c r="L2868" i="13"/>
  <c r="M2868" i="13"/>
  <c r="N2868" i="13"/>
  <c r="P2868" i="13"/>
  <c r="Q2868" i="13"/>
  <c r="R2868" i="13"/>
  <c r="S2868" i="13"/>
  <c r="T2868" i="13"/>
  <c r="U2868" i="13"/>
  <c r="V2868" i="13"/>
  <c r="W2868" i="13"/>
  <c r="X2868" i="13"/>
  <c r="Y2868" i="13"/>
  <c r="Z2868" i="13"/>
  <c r="AA2868" i="13"/>
  <c r="AB2868" i="13"/>
  <c r="AC2868" i="13"/>
  <c r="AH2868" i="13"/>
  <c r="AK2868" i="13"/>
  <c r="C2869" i="13"/>
  <c r="D2869" i="13"/>
  <c r="E2869" i="13"/>
  <c r="F2869" i="13"/>
  <c r="G2869" i="13"/>
  <c r="H2869" i="13"/>
  <c r="L2869" i="13"/>
  <c r="O2869" i="13" s="1"/>
  <c r="M2869" i="13"/>
  <c r="N2869" i="13"/>
  <c r="P2869" i="13"/>
  <c r="Q2869" i="13"/>
  <c r="R2869" i="13"/>
  <c r="S2869" i="13"/>
  <c r="T2869" i="13"/>
  <c r="U2869" i="13"/>
  <c r="V2869" i="13"/>
  <c r="W2869" i="13"/>
  <c r="X2869" i="13"/>
  <c r="Y2869" i="13"/>
  <c r="Z2869" i="13"/>
  <c r="AA2869" i="13"/>
  <c r="AB2869" i="13"/>
  <c r="AC2869" i="13"/>
  <c r="AH2869" i="13"/>
  <c r="AK2869" i="13"/>
  <c r="C2870" i="13"/>
  <c r="D2870" i="13"/>
  <c r="E2870" i="13"/>
  <c r="F2870" i="13"/>
  <c r="G2870" i="13"/>
  <c r="H2870" i="13"/>
  <c r="L2870" i="13"/>
  <c r="O2870" i="13" s="1"/>
  <c r="M2870" i="13"/>
  <c r="N2870" i="13"/>
  <c r="P2870" i="13"/>
  <c r="Q2870" i="13"/>
  <c r="R2870" i="13"/>
  <c r="S2870" i="13"/>
  <c r="T2870" i="13"/>
  <c r="U2870" i="13"/>
  <c r="V2870" i="13"/>
  <c r="W2870" i="13"/>
  <c r="X2870" i="13"/>
  <c r="Y2870" i="13"/>
  <c r="Z2870" i="13"/>
  <c r="AA2870" i="13"/>
  <c r="AB2870" i="13"/>
  <c r="AC2870" i="13"/>
  <c r="AH2870" i="13"/>
  <c r="AK2870" i="13"/>
  <c r="C2871" i="13"/>
  <c r="D2871" i="13"/>
  <c r="E2871" i="13"/>
  <c r="F2871" i="13"/>
  <c r="G2871" i="13"/>
  <c r="H2871" i="13"/>
  <c r="L2871" i="13"/>
  <c r="O2871" i="13" s="1"/>
  <c r="M2871" i="13"/>
  <c r="N2871" i="13"/>
  <c r="P2871" i="13"/>
  <c r="Q2871" i="13"/>
  <c r="R2871" i="13"/>
  <c r="S2871" i="13"/>
  <c r="T2871" i="13"/>
  <c r="U2871" i="13"/>
  <c r="V2871" i="13"/>
  <c r="W2871" i="13"/>
  <c r="X2871" i="13"/>
  <c r="Y2871" i="13"/>
  <c r="Z2871" i="13"/>
  <c r="AA2871" i="13"/>
  <c r="AB2871" i="13"/>
  <c r="AC2871" i="13"/>
  <c r="AH2871" i="13"/>
  <c r="AK2871" i="13"/>
  <c r="C2872" i="13"/>
  <c r="D2872" i="13"/>
  <c r="E2872" i="13"/>
  <c r="F2872" i="13"/>
  <c r="G2872" i="13"/>
  <c r="H2872" i="13"/>
  <c r="L2872" i="13"/>
  <c r="O2872" i="13" s="1"/>
  <c r="M2872" i="13"/>
  <c r="N2872" i="13"/>
  <c r="P2872" i="13"/>
  <c r="Q2872" i="13"/>
  <c r="R2872" i="13"/>
  <c r="S2872" i="13"/>
  <c r="T2872" i="13"/>
  <c r="U2872" i="13"/>
  <c r="V2872" i="13"/>
  <c r="W2872" i="13"/>
  <c r="X2872" i="13"/>
  <c r="Y2872" i="13"/>
  <c r="Z2872" i="13"/>
  <c r="AA2872" i="13"/>
  <c r="AB2872" i="13"/>
  <c r="AC2872" i="13"/>
  <c r="AH2872" i="13"/>
  <c r="AK2872" i="13"/>
  <c r="C2873" i="13"/>
  <c r="D2873" i="13"/>
  <c r="E2873" i="13"/>
  <c r="F2873" i="13"/>
  <c r="G2873" i="13"/>
  <c r="H2873" i="13"/>
  <c r="L2873" i="13"/>
  <c r="O2873" i="13" s="1"/>
  <c r="M2873" i="13"/>
  <c r="N2873" i="13"/>
  <c r="P2873" i="13"/>
  <c r="Q2873" i="13"/>
  <c r="R2873" i="13"/>
  <c r="S2873" i="13"/>
  <c r="T2873" i="13"/>
  <c r="U2873" i="13"/>
  <c r="V2873" i="13"/>
  <c r="W2873" i="13"/>
  <c r="X2873" i="13"/>
  <c r="Y2873" i="13"/>
  <c r="Z2873" i="13"/>
  <c r="AA2873" i="13"/>
  <c r="AB2873" i="13"/>
  <c r="AC2873" i="13"/>
  <c r="AH2873" i="13"/>
  <c r="AK2873" i="13"/>
  <c r="C2874" i="13"/>
  <c r="D2874" i="13"/>
  <c r="E2874" i="13"/>
  <c r="F2874" i="13"/>
  <c r="G2874" i="13"/>
  <c r="H2874" i="13"/>
  <c r="L2874" i="13"/>
  <c r="M2874" i="13"/>
  <c r="N2874" i="13"/>
  <c r="P2874" i="13"/>
  <c r="Q2874" i="13"/>
  <c r="R2874" i="13"/>
  <c r="S2874" i="13"/>
  <c r="T2874" i="13"/>
  <c r="U2874" i="13"/>
  <c r="V2874" i="13"/>
  <c r="W2874" i="13"/>
  <c r="X2874" i="13"/>
  <c r="Y2874" i="13"/>
  <c r="Z2874" i="13"/>
  <c r="AA2874" i="13"/>
  <c r="AB2874" i="13"/>
  <c r="AC2874" i="13"/>
  <c r="AH2874" i="13"/>
  <c r="AK2874" i="13"/>
  <c r="C2875" i="13"/>
  <c r="D2875" i="13"/>
  <c r="E2875" i="13"/>
  <c r="F2875" i="13"/>
  <c r="G2875" i="13"/>
  <c r="H2875" i="13"/>
  <c r="L2875" i="13"/>
  <c r="M2875" i="13"/>
  <c r="N2875" i="13"/>
  <c r="P2875" i="13"/>
  <c r="Q2875" i="13"/>
  <c r="R2875" i="13"/>
  <c r="S2875" i="13"/>
  <c r="T2875" i="13"/>
  <c r="U2875" i="13"/>
  <c r="V2875" i="13"/>
  <c r="W2875" i="13"/>
  <c r="X2875" i="13"/>
  <c r="Y2875" i="13"/>
  <c r="Z2875" i="13"/>
  <c r="AA2875" i="13"/>
  <c r="AB2875" i="13"/>
  <c r="AC2875" i="13"/>
  <c r="AH2875" i="13"/>
  <c r="AK2875" i="13"/>
  <c r="C2876" i="13"/>
  <c r="D2876" i="13"/>
  <c r="E2876" i="13"/>
  <c r="F2876" i="13"/>
  <c r="G2876" i="13"/>
  <c r="H2876" i="13"/>
  <c r="L2876" i="13"/>
  <c r="O2876" i="13" s="1"/>
  <c r="M2876" i="13"/>
  <c r="N2876" i="13"/>
  <c r="P2876" i="13"/>
  <c r="Q2876" i="13"/>
  <c r="R2876" i="13"/>
  <c r="S2876" i="13"/>
  <c r="T2876" i="13"/>
  <c r="U2876" i="13"/>
  <c r="V2876" i="13"/>
  <c r="W2876" i="13"/>
  <c r="X2876" i="13"/>
  <c r="Y2876" i="13"/>
  <c r="Z2876" i="13"/>
  <c r="AA2876" i="13"/>
  <c r="AB2876" i="13"/>
  <c r="AC2876" i="13"/>
  <c r="AH2876" i="13"/>
  <c r="AK2876" i="13"/>
  <c r="C2877" i="13"/>
  <c r="D2877" i="13"/>
  <c r="E2877" i="13"/>
  <c r="F2877" i="13"/>
  <c r="G2877" i="13"/>
  <c r="H2877" i="13"/>
  <c r="L2877" i="13"/>
  <c r="O2877" i="13" s="1"/>
  <c r="M2877" i="13"/>
  <c r="N2877" i="13"/>
  <c r="P2877" i="13"/>
  <c r="Q2877" i="13"/>
  <c r="R2877" i="13"/>
  <c r="S2877" i="13"/>
  <c r="T2877" i="13"/>
  <c r="U2877" i="13"/>
  <c r="V2877" i="13"/>
  <c r="W2877" i="13"/>
  <c r="X2877" i="13"/>
  <c r="Y2877" i="13"/>
  <c r="Z2877" i="13"/>
  <c r="AA2877" i="13"/>
  <c r="AB2877" i="13"/>
  <c r="AC2877" i="13"/>
  <c r="AH2877" i="13"/>
  <c r="AK2877" i="13"/>
  <c r="C2878" i="13"/>
  <c r="D2878" i="13"/>
  <c r="E2878" i="13"/>
  <c r="F2878" i="13"/>
  <c r="G2878" i="13"/>
  <c r="H2878" i="13"/>
  <c r="L2878" i="13"/>
  <c r="O2878" i="13" s="1"/>
  <c r="M2878" i="13"/>
  <c r="N2878" i="13"/>
  <c r="P2878" i="13"/>
  <c r="Q2878" i="13"/>
  <c r="R2878" i="13"/>
  <c r="S2878" i="13"/>
  <c r="T2878" i="13"/>
  <c r="U2878" i="13"/>
  <c r="V2878" i="13"/>
  <c r="W2878" i="13"/>
  <c r="X2878" i="13"/>
  <c r="Y2878" i="13"/>
  <c r="Z2878" i="13"/>
  <c r="AA2878" i="13"/>
  <c r="AB2878" i="13"/>
  <c r="AC2878" i="13"/>
  <c r="AH2878" i="13"/>
  <c r="AK2878" i="13"/>
  <c r="C2879" i="13"/>
  <c r="D2879" i="13"/>
  <c r="E2879" i="13"/>
  <c r="F2879" i="13"/>
  <c r="G2879" i="13"/>
  <c r="H2879" i="13"/>
  <c r="L2879" i="13"/>
  <c r="O2879" i="13" s="1"/>
  <c r="M2879" i="13"/>
  <c r="N2879" i="13"/>
  <c r="P2879" i="13"/>
  <c r="Q2879" i="13"/>
  <c r="R2879" i="13"/>
  <c r="S2879" i="13"/>
  <c r="T2879" i="13"/>
  <c r="U2879" i="13"/>
  <c r="V2879" i="13"/>
  <c r="W2879" i="13"/>
  <c r="X2879" i="13"/>
  <c r="Y2879" i="13"/>
  <c r="Z2879" i="13"/>
  <c r="AA2879" i="13"/>
  <c r="AB2879" i="13"/>
  <c r="AC2879" i="13"/>
  <c r="AH2879" i="13"/>
  <c r="AK2879" i="13"/>
  <c r="C2880" i="13"/>
  <c r="D2880" i="13"/>
  <c r="E2880" i="13"/>
  <c r="F2880" i="13"/>
  <c r="G2880" i="13"/>
  <c r="H2880" i="13"/>
  <c r="L2880" i="13"/>
  <c r="O2880" i="13" s="1"/>
  <c r="M2880" i="13"/>
  <c r="N2880" i="13"/>
  <c r="P2880" i="13"/>
  <c r="Q2880" i="13"/>
  <c r="R2880" i="13"/>
  <c r="S2880" i="13"/>
  <c r="T2880" i="13"/>
  <c r="U2880" i="13"/>
  <c r="V2880" i="13"/>
  <c r="W2880" i="13"/>
  <c r="X2880" i="13"/>
  <c r="Y2880" i="13"/>
  <c r="Z2880" i="13"/>
  <c r="AA2880" i="13"/>
  <c r="AB2880" i="13"/>
  <c r="AC2880" i="13"/>
  <c r="AH2880" i="13"/>
  <c r="AK2880" i="13"/>
  <c r="C2881" i="13"/>
  <c r="D2881" i="13"/>
  <c r="E2881" i="13"/>
  <c r="F2881" i="13"/>
  <c r="G2881" i="13"/>
  <c r="H2881" i="13"/>
  <c r="L2881" i="13"/>
  <c r="O2881" i="13" s="1"/>
  <c r="M2881" i="13"/>
  <c r="N2881" i="13"/>
  <c r="P2881" i="13"/>
  <c r="Q2881" i="13"/>
  <c r="R2881" i="13"/>
  <c r="S2881" i="13"/>
  <c r="T2881" i="13"/>
  <c r="U2881" i="13"/>
  <c r="V2881" i="13"/>
  <c r="W2881" i="13"/>
  <c r="X2881" i="13"/>
  <c r="Y2881" i="13"/>
  <c r="Z2881" i="13"/>
  <c r="AA2881" i="13"/>
  <c r="AB2881" i="13"/>
  <c r="AC2881" i="13"/>
  <c r="AH2881" i="13"/>
  <c r="AK2881" i="13"/>
  <c r="C2882" i="13"/>
  <c r="D2882" i="13"/>
  <c r="E2882" i="13"/>
  <c r="F2882" i="13"/>
  <c r="G2882" i="13"/>
  <c r="H2882" i="13"/>
  <c r="L2882" i="13"/>
  <c r="O2882" i="13" s="1"/>
  <c r="M2882" i="13"/>
  <c r="N2882" i="13"/>
  <c r="P2882" i="13"/>
  <c r="Q2882" i="13"/>
  <c r="R2882" i="13"/>
  <c r="S2882" i="13"/>
  <c r="T2882" i="13"/>
  <c r="U2882" i="13"/>
  <c r="V2882" i="13"/>
  <c r="W2882" i="13"/>
  <c r="X2882" i="13"/>
  <c r="Y2882" i="13"/>
  <c r="Z2882" i="13"/>
  <c r="AA2882" i="13"/>
  <c r="AB2882" i="13"/>
  <c r="AC2882" i="13"/>
  <c r="AH2882" i="13"/>
  <c r="AK2882" i="13"/>
  <c r="C2883" i="13"/>
  <c r="D2883" i="13"/>
  <c r="E2883" i="13"/>
  <c r="F2883" i="13"/>
  <c r="G2883" i="13"/>
  <c r="H2883" i="13"/>
  <c r="L2883" i="13"/>
  <c r="O2883" i="13" s="1"/>
  <c r="M2883" i="13"/>
  <c r="N2883" i="13"/>
  <c r="P2883" i="13"/>
  <c r="Q2883" i="13"/>
  <c r="R2883" i="13"/>
  <c r="S2883" i="13"/>
  <c r="T2883" i="13"/>
  <c r="U2883" i="13"/>
  <c r="V2883" i="13"/>
  <c r="W2883" i="13"/>
  <c r="X2883" i="13"/>
  <c r="Y2883" i="13"/>
  <c r="Z2883" i="13"/>
  <c r="AA2883" i="13"/>
  <c r="AB2883" i="13"/>
  <c r="AC2883" i="13"/>
  <c r="AH2883" i="13"/>
  <c r="AK2883" i="13"/>
  <c r="C2884" i="13"/>
  <c r="D2884" i="13"/>
  <c r="E2884" i="13"/>
  <c r="F2884" i="13"/>
  <c r="G2884" i="13"/>
  <c r="H2884" i="13"/>
  <c r="L2884" i="13"/>
  <c r="O2884" i="13" s="1"/>
  <c r="M2884" i="13"/>
  <c r="N2884" i="13"/>
  <c r="P2884" i="13"/>
  <c r="Q2884" i="13"/>
  <c r="R2884" i="13"/>
  <c r="S2884" i="13"/>
  <c r="T2884" i="13"/>
  <c r="U2884" i="13"/>
  <c r="V2884" i="13"/>
  <c r="W2884" i="13"/>
  <c r="X2884" i="13"/>
  <c r="Y2884" i="13"/>
  <c r="Z2884" i="13"/>
  <c r="AA2884" i="13"/>
  <c r="AB2884" i="13"/>
  <c r="AC2884" i="13"/>
  <c r="AH2884" i="13"/>
  <c r="AK2884" i="13"/>
  <c r="C2885" i="13"/>
  <c r="D2885" i="13"/>
  <c r="E2885" i="13"/>
  <c r="F2885" i="13"/>
  <c r="G2885" i="13"/>
  <c r="H2885" i="13"/>
  <c r="L2885" i="13"/>
  <c r="O2885" i="13" s="1"/>
  <c r="M2885" i="13"/>
  <c r="N2885" i="13"/>
  <c r="P2885" i="13"/>
  <c r="Q2885" i="13"/>
  <c r="R2885" i="13"/>
  <c r="S2885" i="13"/>
  <c r="T2885" i="13"/>
  <c r="U2885" i="13"/>
  <c r="V2885" i="13"/>
  <c r="W2885" i="13"/>
  <c r="X2885" i="13"/>
  <c r="Y2885" i="13"/>
  <c r="Z2885" i="13"/>
  <c r="AA2885" i="13"/>
  <c r="AB2885" i="13"/>
  <c r="AC2885" i="13"/>
  <c r="AH2885" i="13"/>
  <c r="AK2885" i="13"/>
  <c r="C2886" i="13"/>
  <c r="D2886" i="13"/>
  <c r="E2886" i="13"/>
  <c r="F2886" i="13"/>
  <c r="G2886" i="13"/>
  <c r="H2886" i="13"/>
  <c r="L2886" i="13"/>
  <c r="O2886" i="13" s="1"/>
  <c r="M2886" i="13"/>
  <c r="N2886" i="13"/>
  <c r="P2886" i="13"/>
  <c r="Q2886" i="13"/>
  <c r="R2886" i="13"/>
  <c r="S2886" i="13"/>
  <c r="T2886" i="13"/>
  <c r="U2886" i="13"/>
  <c r="V2886" i="13"/>
  <c r="W2886" i="13"/>
  <c r="X2886" i="13"/>
  <c r="Y2886" i="13"/>
  <c r="Z2886" i="13"/>
  <c r="AA2886" i="13"/>
  <c r="AB2886" i="13"/>
  <c r="AC2886" i="13"/>
  <c r="AH2886" i="13"/>
  <c r="AK2886" i="13"/>
  <c r="C2887" i="13"/>
  <c r="D2887" i="13"/>
  <c r="E2887" i="13"/>
  <c r="F2887" i="13"/>
  <c r="G2887" i="13"/>
  <c r="H2887" i="13"/>
  <c r="L2887" i="13"/>
  <c r="O2887" i="13" s="1"/>
  <c r="M2887" i="13"/>
  <c r="N2887" i="13"/>
  <c r="P2887" i="13"/>
  <c r="Q2887" i="13"/>
  <c r="R2887" i="13"/>
  <c r="S2887" i="13"/>
  <c r="T2887" i="13"/>
  <c r="U2887" i="13"/>
  <c r="V2887" i="13"/>
  <c r="W2887" i="13"/>
  <c r="X2887" i="13"/>
  <c r="Y2887" i="13"/>
  <c r="Z2887" i="13"/>
  <c r="AA2887" i="13"/>
  <c r="AB2887" i="13"/>
  <c r="AC2887" i="13"/>
  <c r="AH2887" i="13"/>
  <c r="AK2887" i="13"/>
  <c r="C2888" i="13"/>
  <c r="D2888" i="13"/>
  <c r="E2888" i="13"/>
  <c r="F2888" i="13"/>
  <c r="G2888" i="13"/>
  <c r="H2888" i="13"/>
  <c r="L2888" i="13"/>
  <c r="O2888" i="13" s="1"/>
  <c r="M2888" i="13"/>
  <c r="N2888" i="13"/>
  <c r="P2888" i="13"/>
  <c r="Q2888" i="13"/>
  <c r="R2888" i="13"/>
  <c r="S2888" i="13"/>
  <c r="T2888" i="13"/>
  <c r="U2888" i="13"/>
  <c r="V2888" i="13"/>
  <c r="W2888" i="13"/>
  <c r="X2888" i="13"/>
  <c r="Y2888" i="13"/>
  <c r="Z2888" i="13"/>
  <c r="AA2888" i="13"/>
  <c r="AB2888" i="13"/>
  <c r="AC2888" i="13"/>
  <c r="AH2888" i="13"/>
  <c r="AK2888" i="13"/>
  <c r="C2889" i="13"/>
  <c r="D2889" i="13"/>
  <c r="E2889" i="13"/>
  <c r="F2889" i="13"/>
  <c r="G2889" i="13"/>
  <c r="H2889" i="13"/>
  <c r="L2889" i="13"/>
  <c r="O2889" i="13" s="1"/>
  <c r="M2889" i="13"/>
  <c r="N2889" i="13"/>
  <c r="P2889" i="13"/>
  <c r="Q2889" i="13"/>
  <c r="R2889" i="13"/>
  <c r="S2889" i="13"/>
  <c r="T2889" i="13"/>
  <c r="U2889" i="13"/>
  <c r="V2889" i="13"/>
  <c r="W2889" i="13"/>
  <c r="X2889" i="13"/>
  <c r="Y2889" i="13"/>
  <c r="Z2889" i="13"/>
  <c r="AA2889" i="13"/>
  <c r="AB2889" i="13"/>
  <c r="AC2889" i="13"/>
  <c r="AH2889" i="13"/>
  <c r="AK2889" i="13"/>
  <c r="C2890" i="13"/>
  <c r="D2890" i="13"/>
  <c r="E2890" i="13"/>
  <c r="F2890" i="13"/>
  <c r="G2890" i="13"/>
  <c r="H2890" i="13"/>
  <c r="L2890" i="13"/>
  <c r="O2890" i="13" s="1"/>
  <c r="M2890" i="13"/>
  <c r="N2890" i="13"/>
  <c r="P2890" i="13"/>
  <c r="Q2890" i="13"/>
  <c r="R2890" i="13"/>
  <c r="S2890" i="13"/>
  <c r="T2890" i="13"/>
  <c r="U2890" i="13"/>
  <c r="V2890" i="13"/>
  <c r="W2890" i="13"/>
  <c r="X2890" i="13"/>
  <c r="Y2890" i="13"/>
  <c r="Z2890" i="13"/>
  <c r="AA2890" i="13"/>
  <c r="AB2890" i="13"/>
  <c r="AC2890" i="13"/>
  <c r="AH2890" i="13"/>
  <c r="AK2890" i="13"/>
  <c r="C2891" i="13"/>
  <c r="D2891" i="13"/>
  <c r="E2891" i="13"/>
  <c r="F2891" i="13"/>
  <c r="G2891" i="13"/>
  <c r="H2891" i="13"/>
  <c r="L2891" i="13"/>
  <c r="O2891" i="13" s="1"/>
  <c r="M2891" i="13"/>
  <c r="N2891" i="13"/>
  <c r="P2891" i="13"/>
  <c r="Q2891" i="13"/>
  <c r="R2891" i="13"/>
  <c r="S2891" i="13"/>
  <c r="T2891" i="13"/>
  <c r="U2891" i="13"/>
  <c r="V2891" i="13"/>
  <c r="W2891" i="13"/>
  <c r="X2891" i="13"/>
  <c r="Y2891" i="13"/>
  <c r="Z2891" i="13"/>
  <c r="AA2891" i="13"/>
  <c r="AB2891" i="13"/>
  <c r="AC2891" i="13"/>
  <c r="AH2891" i="13"/>
  <c r="AK2891" i="13"/>
  <c r="C2892" i="13"/>
  <c r="D2892" i="13"/>
  <c r="E2892" i="13"/>
  <c r="F2892" i="13"/>
  <c r="G2892" i="13"/>
  <c r="H2892" i="13"/>
  <c r="L2892" i="13"/>
  <c r="O2892" i="13" s="1"/>
  <c r="M2892" i="13"/>
  <c r="N2892" i="13"/>
  <c r="P2892" i="13"/>
  <c r="Q2892" i="13"/>
  <c r="R2892" i="13"/>
  <c r="S2892" i="13"/>
  <c r="T2892" i="13"/>
  <c r="U2892" i="13"/>
  <c r="V2892" i="13"/>
  <c r="W2892" i="13"/>
  <c r="X2892" i="13"/>
  <c r="Y2892" i="13"/>
  <c r="Z2892" i="13"/>
  <c r="AA2892" i="13"/>
  <c r="AB2892" i="13"/>
  <c r="AC2892" i="13"/>
  <c r="AH2892" i="13"/>
  <c r="AK2892" i="13"/>
  <c r="C2893" i="13"/>
  <c r="D2893" i="13"/>
  <c r="E2893" i="13"/>
  <c r="F2893" i="13"/>
  <c r="G2893" i="13"/>
  <c r="H2893" i="13"/>
  <c r="L2893" i="13"/>
  <c r="O2893" i="13" s="1"/>
  <c r="M2893" i="13"/>
  <c r="N2893" i="13"/>
  <c r="P2893" i="13"/>
  <c r="Q2893" i="13"/>
  <c r="R2893" i="13"/>
  <c r="S2893" i="13"/>
  <c r="T2893" i="13"/>
  <c r="U2893" i="13"/>
  <c r="V2893" i="13"/>
  <c r="W2893" i="13"/>
  <c r="X2893" i="13"/>
  <c r="Y2893" i="13"/>
  <c r="Z2893" i="13"/>
  <c r="AA2893" i="13"/>
  <c r="AB2893" i="13"/>
  <c r="AC2893" i="13"/>
  <c r="AH2893" i="13"/>
  <c r="AK2893" i="13"/>
  <c r="C2894" i="13"/>
  <c r="D2894" i="13"/>
  <c r="E2894" i="13"/>
  <c r="F2894" i="13"/>
  <c r="G2894" i="13"/>
  <c r="H2894" i="13"/>
  <c r="L2894" i="13"/>
  <c r="O2894" i="13" s="1"/>
  <c r="M2894" i="13"/>
  <c r="N2894" i="13"/>
  <c r="P2894" i="13"/>
  <c r="Q2894" i="13"/>
  <c r="R2894" i="13"/>
  <c r="S2894" i="13"/>
  <c r="T2894" i="13"/>
  <c r="U2894" i="13"/>
  <c r="V2894" i="13"/>
  <c r="W2894" i="13"/>
  <c r="X2894" i="13"/>
  <c r="Y2894" i="13"/>
  <c r="Z2894" i="13"/>
  <c r="AA2894" i="13"/>
  <c r="AB2894" i="13"/>
  <c r="AC2894" i="13"/>
  <c r="AH2894" i="13"/>
  <c r="AK2894" i="13"/>
  <c r="C2895" i="13"/>
  <c r="D2895" i="13"/>
  <c r="E2895" i="13"/>
  <c r="F2895" i="13"/>
  <c r="G2895" i="13"/>
  <c r="H2895" i="13"/>
  <c r="L2895" i="13"/>
  <c r="O2895" i="13" s="1"/>
  <c r="M2895" i="13"/>
  <c r="N2895" i="13"/>
  <c r="P2895" i="13"/>
  <c r="Q2895" i="13"/>
  <c r="R2895" i="13"/>
  <c r="S2895" i="13"/>
  <c r="T2895" i="13"/>
  <c r="U2895" i="13"/>
  <c r="V2895" i="13"/>
  <c r="W2895" i="13"/>
  <c r="X2895" i="13"/>
  <c r="Y2895" i="13"/>
  <c r="Z2895" i="13"/>
  <c r="AA2895" i="13"/>
  <c r="AB2895" i="13"/>
  <c r="AC2895" i="13"/>
  <c r="AH2895" i="13"/>
  <c r="AK2895" i="13"/>
  <c r="C2896" i="13"/>
  <c r="D2896" i="13"/>
  <c r="E2896" i="13"/>
  <c r="F2896" i="13"/>
  <c r="G2896" i="13"/>
  <c r="H2896" i="13"/>
  <c r="L2896" i="13"/>
  <c r="O2896" i="13" s="1"/>
  <c r="M2896" i="13"/>
  <c r="N2896" i="13"/>
  <c r="P2896" i="13"/>
  <c r="Q2896" i="13"/>
  <c r="R2896" i="13"/>
  <c r="S2896" i="13"/>
  <c r="T2896" i="13"/>
  <c r="U2896" i="13"/>
  <c r="V2896" i="13"/>
  <c r="W2896" i="13"/>
  <c r="X2896" i="13"/>
  <c r="Y2896" i="13"/>
  <c r="Z2896" i="13"/>
  <c r="AA2896" i="13"/>
  <c r="AB2896" i="13"/>
  <c r="AC2896" i="13"/>
  <c r="AH2896" i="13"/>
  <c r="AK2896" i="13"/>
  <c r="C2897" i="13"/>
  <c r="D2897" i="13"/>
  <c r="E2897" i="13"/>
  <c r="F2897" i="13"/>
  <c r="G2897" i="13"/>
  <c r="H2897" i="13"/>
  <c r="L2897" i="13"/>
  <c r="O2897" i="13" s="1"/>
  <c r="M2897" i="13"/>
  <c r="N2897" i="13"/>
  <c r="P2897" i="13"/>
  <c r="Q2897" i="13"/>
  <c r="R2897" i="13"/>
  <c r="S2897" i="13"/>
  <c r="T2897" i="13"/>
  <c r="U2897" i="13"/>
  <c r="V2897" i="13"/>
  <c r="W2897" i="13"/>
  <c r="X2897" i="13"/>
  <c r="Y2897" i="13"/>
  <c r="Z2897" i="13"/>
  <c r="AA2897" i="13"/>
  <c r="AB2897" i="13"/>
  <c r="AC2897" i="13"/>
  <c r="AH2897" i="13"/>
  <c r="AK2897" i="13"/>
  <c r="C2898" i="13"/>
  <c r="D2898" i="13"/>
  <c r="E2898" i="13"/>
  <c r="F2898" i="13"/>
  <c r="G2898" i="13"/>
  <c r="H2898" i="13"/>
  <c r="L2898" i="13"/>
  <c r="O2898" i="13" s="1"/>
  <c r="M2898" i="13"/>
  <c r="N2898" i="13"/>
  <c r="P2898" i="13"/>
  <c r="Q2898" i="13"/>
  <c r="R2898" i="13"/>
  <c r="S2898" i="13"/>
  <c r="T2898" i="13"/>
  <c r="U2898" i="13"/>
  <c r="V2898" i="13"/>
  <c r="W2898" i="13"/>
  <c r="X2898" i="13"/>
  <c r="Y2898" i="13"/>
  <c r="Z2898" i="13"/>
  <c r="AA2898" i="13"/>
  <c r="AB2898" i="13"/>
  <c r="AC2898" i="13"/>
  <c r="AH2898" i="13"/>
  <c r="AK2898" i="13"/>
  <c r="C2899" i="13"/>
  <c r="D2899" i="13"/>
  <c r="E2899" i="13"/>
  <c r="F2899" i="13"/>
  <c r="G2899" i="13"/>
  <c r="H2899" i="13"/>
  <c r="L2899" i="13"/>
  <c r="O2899" i="13" s="1"/>
  <c r="M2899" i="13"/>
  <c r="N2899" i="13"/>
  <c r="P2899" i="13"/>
  <c r="Q2899" i="13"/>
  <c r="R2899" i="13"/>
  <c r="S2899" i="13"/>
  <c r="T2899" i="13"/>
  <c r="U2899" i="13"/>
  <c r="V2899" i="13"/>
  <c r="W2899" i="13"/>
  <c r="X2899" i="13"/>
  <c r="Y2899" i="13"/>
  <c r="Z2899" i="13"/>
  <c r="AA2899" i="13"/>
  <c r="AB2899" i="13"/>
  <c r="AC2899" i="13"/>
  <c r="AH2899" i="13"/>
  <c r="AK2899" i="13"/>
  <c r="C2900" i="13"/>
  <c r="D2900" i="13"/>
  <c r="E2900" i="13"/>
  <c r="F2900" i="13"/>
  <c r="G2900" i="13"/>
  <c r="H2900" i="13"/>
  <c r="L2900" i="13"/>
  <c r="O2900" i="13" s="1"/>
  <c r="M2900" i="13"/>
  <c r="N2900" i="13"/>
  <c r="P2900" i="13"/>
  <c r="Q2900" i="13"/>
  <c r="R2900" i="13"/>
  <c r="S2900" i="13"/>
  <c r="T2900" i="13"/>
  <c r="U2900" i="13"/>
  <c r="V2900" i="13"/>
  <c r="W2900" i="13"/>
  <c r="X2900" i="13"/>
  <c r="Y2900" i="13"/>
  <c r="Z2900" i="13"/>
  <c r="AA2900" i="13"/>
  <c r="AB2900" i="13"/>
  <c r="AC2900" i="13"/>
  <c r="AH2900" i="13"/>
  <c r="AK2900" i="13"/>
  <c r="C2901" i="13"/>
  <c r="D2901" i="13"/>
  <c r="E2901" i="13"/>
  <c r="F2901" i="13"/>
  <c r="G2901" i="13"/>
  <c r="H2901" i="13"/>
  <c r="L2901" i="13"/>
  <c r="O2901" i="13" s="1"/>
  <c r="M2901" i="13"/>
  <c r="N2901" i="13"/>
  <c r="P2901" i="13"/>
  <c r="Q2901" i="13"/>
  <c r="R2901" i="13"/>
  <c r="S2901" i="13"/>
  <c r="T2901" i="13"/>
  <c r="U2901" i="13"/>
  <c r="V2901" i="13"/>
  <c r="W2901" i="13"/>
  <c r="X2901" i="13"/>
  <c r="Y2901" i="13"/>
  <c r="Z2901" i="13"/>
  <c r="AA2901" i="13"/>
  <c r="AB2901" i="13"/>
  <c r="AC2901" i="13"/>
  <c r="AH2901" i="13"/>
  <c r="AK2901" i="13"/>
  <c r="C2902" i="13"/>
  <c r="D2902" i="13"/>
  <c r="E2902" i="13"/>
  <c r="F2902" i="13"/>
  <c r="G2902" i="13"/>
  <c r="H2902" i="13"/>
  <c r="L2902" i="13"/>
  <c r="O2902" i="13" s="1"/>
  <c r="M2902" i="13"/>
  <c r="N2902" i="13"/>
  <c r="P2902" i="13"/>
  <c r="Q2902" i="13"/>
  <c r="R2902" i="13"/>
  <c r="S2902" i="13"/>
  <c r="T2902" i="13"/>
  <c r="U2902" i="13"/>
  <c r="V2902" i="13"/>
  <c r="W2902" i="13"/>
  <c r="X2902" i="13"/>
  <c r="Y2902" i="13"/>
  <c r="Z2902" i="13"/>
  <c r="AA2902" i="13"/>
  <c r="AB2902" i="13"/>
  <c r="AC2902" i="13"/>
  <c r="AH2902" i="13"/>
  <c r="AK2902" i="13"/>
  <c r="C2903" i="13"/>
  <c r="D2903" i="13"/>
  <c r="E2903" i="13"/>
  <c r="F2903" i="13"/>
  <c r="G2903" i="13"/>
  <c r="H2903" i="13"/>
  <c r="L2903" i="13"/>
  <c r="O2903" i="13" s="1"/>
  <c r="M2903" i="13"/>
  <c r="N2903" i="13"/>
  <c r="P2903" i="13"/>
  <c r="Q2903" i="13"/>
  <c r="R2903" i="13"/>
  <c r="S2903" i="13"/>
  <c r="T2903" i="13"/>
  <c r="U2903" i="13"/>
  <c r="V2903" i="13"/>
  <c r="W2903" i="13"/>
  <c r="X2903" i="13"/>
  <c r="Y2903" i="13"/>
  <c r="Z2903" i="13"/>
  <c r="AA2903" i="13"/>
  <c r="AB2903" i="13"/>
  <c r="AC2903" i="13"/>
  <c r="AH2903" i="13"/>
  <c r="AK2903" i="13"/>
  <c r="C2904" i="13"/>
  <c r="D2904" i="13"/>
  <c r="E2904" i="13"/>
  <c r="F2904" i="13"/>
  <c r="G2904" i="13"/>
  <c r="H2904" i="13"/>
  <c r="L2904" i="13"/>
  <c r="O2904" i="13" s="1"/>
  <c r="M2904" i="13"/>
  <c r="N2904" i="13"/>
  <c r="P2904" i="13"/>
  <c r="Q2904" i="13"/>
  <c r="R2904" i="13"/>
  <c r="S2904" i="13"/>
  <c r="T2904" i="13"/>
  <c r="U2904" i="13"/>
  <c r="V2904" i="13"/>
  <c r="W2904" i="13"/>
  <c r="X2904" i="13"/>
  <c r="Y2904" i="13"/>
  <c r="Z2904" i="13"/>
  <c r="AA2904" i="13"/>
  <c r="AB2904" i="13"/>
  <c r="AC2904" i="13"/>
  <c r="AH2904" i="13"/>
  <c r="AK2904" i="13"/>
  <c r="C2905" i="13"/>
  <c r="D2905" i="13"/>
  <c r="E2905" i="13"/>
  <c r="F2905" i="13"/>
  <c r="G2905" i="13"/>
  <c r="H2905" i="13"/>
  <c r="L2905" i="13"/>
  <c r="O2905" i="13" s="1"/>
  <c r="M2905" i="13"/>
  <c r="N2905" i="13"/>
  <c r="P2905" i="13"/>
  <c r="Q2905" i="13"/>
  <c r="R2905" i="13"/>
  <c r="S2905" i="13"/>
  <c r="T2905" i="13"/>
  <c r="U2905" i="13"/>
  <c r="V2905" i="13"/>
  <c r="W2905" i="13"/>
  <c r="X2905" i="13"/>
  <c r="Y2905" i="13"/>
  <c r="Z2905" i="13"/>
  <c r="AA2905" i="13"/>
  <c r="AB2905" i="13"/>
  <c r="AC2905" i="13"/>
  <c r="AH2905" i="13"/>
  <c r="AK2905" i="13"/>
  <c r="C2906" i="13"/>
  <c r="D2906" i="13"/>
  <c r="E2906" i="13"/>
  <c r="F2906" i="13"/>
  <c r="G2906" i="13"/>
  <c r="H2906" i="13"/>
  <c r="L2906" i="13"/>
  <c r="O2906" i="13" s="1"/>
  <c r="M2906" i="13"/>
  <c r="N2906" i="13"/>
  <c r="P2906" i="13"/>
  <c r="Q2906" i="13"/>
  <c r="R2906" i="13"/>
  <c r="S2906" i="13"/>
  <c r="T2906" i="13"/>
  <c r="U2906" i="13"/>
  <c r="V2906" i="13"/>
  <c r="W2906" i="13"/>
  <c r="X2906" i="13"/>
  <c r="Y2906" i="13"/>
  <c r="Z2906" i="13"/>
  <c r="AA2906" i="13"/>
  <c r="AB2906" i="13"/>
  <c r="AC2906" i="13"/>
  <c r="AH2906" i="13"/>
  <c r="AK2906" i="13"/>
  <c r="C2124" i="13"/>
  <c r="D2124" i="13"/>
  <c r="E2124" i="13"/>
  <c r="F2124" i="13"/>
  <c r="G2124" i="13"/>
  <c r="H2124" i="13"/>
  <c r="L2124" i="13"/>
  <c r="O2124" i="13" s="1"/>
  <c r="M2124" i="13"/>
  <c r="N2124" i="13"/>
  <c r="P2124" i="13"/>
  <c r="Q2124" i="13"/>
  <c r="R2124" i="13"/>
  <c r="S2124" i="13"/>
  <c r="T2124" i="13"/>
  <c r="U2124" i="13"/>
  <c r="V2124" i="13"/>
  <c r="W2124" i="13"/>
  <c r="X2124" i="13"/>
  <c r="Y2124" i="13"/>
  <c r="Z2124" i="13"/>
  <c r="AA2124" i="13"/>
  <c r="AB2124" i="13"/>
  <c r="AC2124" i="13"/>
  <c r="AH2124" i="13"/>
  <c r="AK2124" i="13"/>
  <c r="C2125" i="13"/>
  <c r="D2125" i="13"/>
  <c r="E2125" i="13"/>
  <c r="F2125" i="13"/>
  <c r="G2125" i="13"/>
  <c r="H2125" i="13"/>
  <c r="L2125" i="13"/>
  <c r="O2125" i="13" s="1"/>
  <c r="M2125" i="13"/>
  <c r="N2125" i="13"/>
  <c r="P2125" i="13"/>
  <c r="Q2125" i="13"/>
  <c r="R2125" i="13"/>
  <c r="S2125" i="13"/>
  <c r="T2125" i="13"/>
  <c r="U2125" i="13"/>
  <c r="V2125" i="13"/>
  <c r="W2125" i="13"/>
  <c r="X2125" i="13"/>
  <c r="Y2125" i="13"/>
  <c r="Z2125" i="13"/>
  <c r="AA2125" i="13"/>
  <c r="AB2125" i="13"/>
  <c r="AC2125" i="13"/>
  <c r="AH2125" i="13"/>
  <c r="AK2125" i="13"/>
  <c r="C2126" i="13"/>
  <c r="D2126" i="13"/>
  <c r="E2126" i="13"/>
  <c r="F2126" i="13"/>
  <c r="G2126" i="13"/>
  <c r="H2126" i="13"/>
  <c r="L2126" i="13"/>
  <c r="O2126" i="13" s="1"/>
  <c r="M2126" i="13"/>
  <c r="N2126" i="13"/>
  <c r="P2126" i="13"/>
  <c r="Q2126" i="13"/>
  <c r="R2126" i="13"/>
  <c r="S2126" i="13"/>
  <c r="T2126" i="13"/>
  <c r="U2126" i="13"/>
  <c r="V2126" i="13"/>
  <c r="W2126" i="13"/>
  <c r="X2126" i="13"/>
  <c r="Y2126" i="13"/>
  <c r="Z2126" i="13"/>
  <c r="AA2126" i="13"/>
  <c r="AB2126" i="13"/>
  <c r="AC2126" i="13"/>
  <c r="AH2126" i="13"/>
  <c r="AK2126" i="13"/>
  <c r="C2127" i="13"/>
  <c r="D2127" i="13"/>
  <c r="E2127" i="13"/>
  <c r="F2127" i="13"/>
  <c r="G2127" i="13"/>
  <c r="H2127" i="13"/>
  <c r="L2127" i="13"/>
  <c r="O2127" i="13" s="1"/>
  <c r="M2127" i="13"/>
  <c r="N2127" i="13"/>
  <c r="P2127" i="13"/>
  <c r="Q2127" i="13"/>
  <c r="R2127" i="13"/>
  <c r="S2127" i="13"/>
  <c r="T2127" i="13"/>
  <c r="U2127" i="13"/>
  <c r="V2127" i="13"/>
  <c r="W2127" i="13"/>
  <c r="X2127" i="13"/>
  <c r="Y2127" i="13"/>
  <c r="Z2127" i="13"/>
  <c r="AA2127" i="13"/>
  <c r="AB2127" i="13"/>
  <c r="AC2127" i="13"/>
  <c r="AH2127" i="13"/>
  <c r="AK2127" i="13"/>
  <c r="C2128" i="13"/>
  <c r="D2128" i="13"/>
  <c r="E2128" i="13"/>
  <c r="F2128" i="13"/>
  <c r="G2128" i="13"/>
  <c r="H2128" i="13"/>
  <c r="L2128" i="13"/>
  <c r="O2128" i="13" s="1"/>
  <c r="M2128" i="13"/>
  <c r="N2128" i="13"/>
  <c r="P2128" i="13"/>
  <c r="Q2128" i="13"/>
  <c r="R2128" i="13"/>
  <c r="S2128" i="13"/>
  <c r="T2128" i="13"/>
  <c r="U2128" i="13"/>
  <c r="V2128" i="13"/>
  <c r="W2128" i="13"/>
  <c r="X2128" i="13"/>
  <c r="Y2128" i="13"/>
  <c r="Z2128" i="13"/>
  <c r="AA2128" i="13"/>
  <c r="AB2128" i="13"/>
  <c r="AC2128" i="13"/>
  <c r="AH2128" i="13"/>
  <c r="AK2128" i="13"/>
  <c r="C2129" i="13"/>
  <c r="D2129" i="13"/>
  <c r="E2129" i="13"/>
  <c r="F2129" i="13"/>
  <c r="G2129" i="13"/>
  <c r="H2129" i="13"/>
  <c r="L2129" i="13"/>
  <c r="O2129" i="13" s="1"/>
  <c r="M2129" i="13"/>
  <c r="N2129" i="13"/>
  <c r="P2129" i="13"/>
  <c r="Q2129" i="13"/>
  <c r="R2129" i="13"/>
  <c r="S2129" i="13"/>
  <c r="T2129" i="13"/>
  <c r="U2129" i="13"/>
  <c r="V2129" i="13"/>
  <c r="W2129" i="13"/>
  <c r="X2129" i="13"/>
  <c r="Y2129" i="13"/>
  <c r="Z2129" i="13"/>
  <c r="AA2129" i="13"/>
  <c r="AB2129" i="13"/>
  <c r="AC2129" i="13"/>
  <c r="AH2129" i="13"/>
  <c r="AK2129" i="13"/>
  <c r="C2130" i="13"/>
  <c r="D2130" i="13"/>
  <c r="E2130" i="13"/>
  <c r="F2130" i="13"/>
  <c r="G2130" i="13"/>
  <c r="H2130" i="13"/>
  <c r="L2130" i="13"/>
  <c r="O2130" i="13" s="1"/>
  <c r="M2130" i="13"/>
  <c r="N2130" i="13"/>
  <c r="P2130" i="13"/>
  <c r="Q2130" i="13"/>
  <c r="R2130" i="13"/>
  <c r="S2130" i="13"/>
  <c r="T2130" i="13"/>
  <c r="U2130" i="13"/>
  <c r="V2130" i="13"/>
  <c r="W2130" i="13"/>
  <c r="X2130" i="13"/>
  <c r="Y2130" i="13"/>
  <c r="Z2130" i="13"/>
  <c r="AA2130" i="13"/>
  <c r="AB2130" i="13"/>
  <c r="AC2130" i="13"/>
  <c r="AH2130" i="13"/>
  <c r="AK2130" i="13"/>
  <c r="C2131" i="13"/>
  <c r="D2131" i="13"/>
  <c r="E2131" i="13"/>
  <c r="F2131" i="13"/>
  <c r="G2131" i="13"/>
  <c r="H2131" i="13"/>
  <c r="L2131" i="13"/>
  <c r="O2131" i="13" s="1"/>
  <c r="M2131" i="13"/>
  <c r="N2131" i="13"/>
  <c r="P2131" i="13"/>
  <c r="Q2131" i="13"/>
  <c r="R2131" i="13"/>
  <c r="S2131" i="13"/>
  <c r="T2131" i="13"/>
  <c r="U2131" i="13"/>
  <c r="V2131" i="13"/>
  <c r="W2131" i="13"/>
  <c r="X2131" i="13"/>
  <c r="Y2131" i="13"/>
  <c r="Z2131" i="13"/>
  <c r="AA2131" i="13"/>
  <c r="AB2131" i="13"/>
  <c r="AC2131" i="13"/>
  <c r="AH2131" i="13"/>
  <c r="AK2131" i="13"/>
  <c r="C2132" i="13"/>
  <c r="D2132" i="13"/>
  <c r="E2132" i="13"/>
  <c r="F2132" i="13"/>
  <c r="G2132" i="13"/>
  <c r="H2132" i="13"/>
  <c r="L2132" i="13"/>
  <c r="O2132" i="13" s="1"/>
  <c r="M2132" i="13"/>
  <c r="N2132" i="13"/>
  <c r="P2132" i="13"/>
  <c r="Q2132" i="13"/>
  <c r="R2132" i="13"/>
  <c r="S2132" i="13"/>
  <c r="T2132" i="13"/>
  <c r="U2132" i="13"/>
  <c r="V2132" i="13"/>
  <c r="W2132" i="13"/>
  <c r="X2132" i="13"/>
  <c r="Y2132" i="13"/>
  <c r="Z2132" i="13"/>
  <c r="AA2132" i="13"/>
  <c r="AB2132" i="13"/>
  <c r="AC2132" i="13"/>
  <c r="AH2132" i="13"/>
  <c r="AK2132" i="13"/>
  <c r="C2133" i="13"/>
  <c r="D2133" i="13"/>
  <c r="E2133" i="13"/>
  <c r="F2133" i="13"/>
  <c r="G2133" i="13"/>
  <c r="H2133" i="13"/>
  <c r="L2133" i="13"/>
  <c r="M2133" i="13"/>
  <c r="N2133" i="13"/>
  <c r="P2133" i="13"/>
  <c r="Q2133" i="13"/>
  <c r="R2133" i="13"/>
  <c r="S2133" i="13"/>
  <c r="T2133" i="13"/>
  <c r="U2133" i="13"/>
  <c r="V2133" i="13"/>
  <c r="W2133" i="13"/>
  <c r="X2133" i="13"/>
  <c r="Y2133" i="13"/>
  <c r="Z2133" i="13"/>
  <c r="AA2133" i="13"/>
  <c r="AB2133" i="13"/>
  <c r="AC2133" i="13"/>
  <c r="AH2133" i="13"/>
  <c r="AK2133" i="13"/>
  <c r="C2134" i="13"/>
  <c r="D2134" i="13"/>
  <c r="E2134" i="13"/>
  <c r="F2134" i="13"/>
  <c r="G2134" i="13"/>
  <c r="H2134" i="13"/>
  <c r="L2134" i="13"/>
  <c r="O2134" i="13" s="1"/>
  <c r="M2134" i="13"/>
  <c r="N2134" i="13"/>
  <c r="P2134" i="13"/>
  <c r="Q2134" i="13"/>
  <c r="R2134" i="13"/>
  <c r="S2134" i="13"/>
  <c r="T2134" i="13"/>
  <c r="U2134" i="13"/>
  <c r="V2134" i="13"/>
  <c r="W2134" i="13"/>
  <c r="X2134" i="13"/>
  <c r="Y2134" i="13"/>
  <c r="Z2134" i="13"/>
  <c r="AA2134" i="13"/>
  <c r="AB2134" i="13"/>
  <c r="AC2134" i="13"/>
  <c r="AH2134" i="13"/>
  <c r="AK2134" i="13"/>
  <c r="C2135" i="13"/>
  <c r="D2135" i="13"/>
  <c r="E2135" i="13"/>
  <c r="F2135" i="13"/>
  <c r="G2135" i="13"/>
  <c r="H2135" i="13"/>
  <c r="L2135" i="13"/>
  <c r="O2135" i="13" s="1"/>
  <c r="M2135" i="13"/>
  <c r="N2135" i="13"/>
  <c r="P2135" i="13"/>
  <c r="Q2135" i="13"/>
  <c r="R2135" i="13"/>
  <c r="S2135" i="13"/>
  <c r="T2135" i="13"/>
  <c r="U2135" i="13"/>
  <c r="V2135" i="13"/>
  <c r="W2135" i="13"/>
  <c r="X2135" i="13"/>
  <c r="Y2135" i="13"/>
  <c r="Z2135" i="13"/>
  <c r="AA2135" i="13"/>
  <c r="AB2135" i="13"/>
  <c r="AC2135" i="13"/>
  <c r="AH2135" i="13"/>
  <c r="AK2135" i="13"/>
  <c r="C2136" i="13"/>
  <c r="D2136" i="13"/>
  <c r="E2136" i="13"/>
  <c r="F2136" i="13"/>
  <c r="G2136" i="13"/>
  <c r="H2136" i="13"/>
  <c r="L2136" i="13"/>
  <c r="O2136" i="13" s="1"/>
  <c r="M2136" i="13"/>
  <c r="N2136" i="13"/>
  <c r="P2136" i="13"/>
  <c r="Q2136" i="13"/>
  <c r="R2136" i="13"/>
  <c r="S2136" i="13"/>
  <c r="T2136" i="13"/>
  <c r="U2136" i="13"/>
  <c r="V2136" i="13"/>
  <c r="W2136" i="13"/>
  <c r="X2136" i="13"/>
  <c r="Y2136" i="13"/>
  <c r="Z2136" i="13"/>
  <c r="AA2136" i="13"/>
  <c r="AB2136" i="13"/>
  <c r="AC2136" i="13"/>
  <c r="AH2136" i="13"/>
  <c r="AK2136" i="13"/>
  <c r="C2137" i="13"/>
  <c r="D2137" i="13"/>
  <c r="E2137" i="13"/>
  <c r="F2137" i="13"/>
  <c r="G2137" i="13"/>
  <c r="H2137" i="13"/>
  <c r="L2137" i="13"/>
  <c r="O2137" i="13" s="1"/>
  <c r="M2137" i="13"/>
  <c r="N2137" i="13"/>
  <c r="P2137" i="13"/>
  <c r="Q2137" i="13"/>
  <c r="R2137" i="13"/>
  <c r="S2137" i="13"/>
  <c r="T2137" i="13"/>
  <c r="U2137" i="13"/>
  <c r="V2137" i="13"/>
  <c r="W2137" i="13"/>
  <c r="X2137" i="13"/>
  <c r="Y2137" i="13"/>
  <c r="Z2137" i="13"/>
  <c r="AA2137" i="13"/>
  <c r="AB2137" i="13"/>
  <c r="AC2137" i="13"/>
  <c r="AH2137" i="13"/>
  <c r="AK2137" i="13"/>
  <c r="C2138" i="13"/>
  <c r="D2138" i="13"/>
  <c r="E2138" i="13"/>
  <c r="F2138" i="13"/>
  <c r="G2138" i="13"/>
  <c r="H2138" i="13"/>
  <c r="L2138" i="13"/>
  <c r="O2138" i="13" s="1"/>
  <c r="M2138" i="13"/>
  <c r="N2138" i="13"/>
  <c r="P2138" i="13"/>
  <c r="Q2138" i="13"/>
  <c r="R2138" i="13"/>
  <c r="S2138" i="13"/>
  <c r="T2138" i="13"/>
  <c r="U2138" i="13"/>
  <c r="V2138" i="13"/>
  <c r="W2138" i="13"/>
  <c r="X2138" i="13"/>
  <c r="Y2138" i="13"/>
  <c r="Z2138" i="13"/>
  <c r="AA2138" i="13"/>
  <c r="AB2138" i="13"/>
  <c r="AC2138" i="13"/>
  <c r="AH2138" i="13"/>
  <c r="AK2138" i="13"/>
  <c r="C2139" i="13"/>
  <c r="D2139" i="13"/>
  <c r="E2139" i="13"/>
  <c r="F2139" i="13"/>
  <c r="G2139" i="13"/>
  <c r="H2139" i="13"/>
  <c r="L2139" i="13"/>
  <c r="O2139" i="13" s="1"/>
  <c r="M2139" i="13"/>
  <c r="N2139" i="13"/>
  <c r="P2139" i="13"/>
  <c r="Q2139" i="13"/>
  <c r="R2139" i="13"/>
  <c r="S2139" i="13"/>
  <c r="T2139" i="13"/>
  <c r="U2139" i="13"/>
  <c r="V2139" i="13"/>
  <c r="W2139" i="13"/>
  <c r="X2139" i="13"/>
  <c r="Y2139" i="13"/>
  <c r="Z2139" i="13"/>
  <c r="AA2139" i="13"/>
  <c r="AB2139" i="13"/>
  <c r="AC2139" i="13"/>
  <c r="AH2139" i="13"/>
  <c r="AK2139" i="13"/>
  <c r="C2140" i="13"/>
  <c r="D2140" i="13"/>
  <c r="E2140" i="13"/>
  <c r="F2140" i="13"/>
  <c r="G2140" i="13"/>
  <c r="H2140" i="13"/>
  <c r="L2140" i="13"/>
  <c r="O2140" i="13" s="1"/>
  <c r="M2140" i="13"/>
  <c r="N2140" i="13"/>
  <c r="P2140" i="13"/>
  <c r="Q2140" i="13"/>
  <c r="R2140" i="13"/>
  <c r="S2140" i="13"/>
  <c r="T2140" i="13"/>
  <c r="U2140" i="13"/>
  <c r="V2140" i="13"/>
  <c r="W2140" i="13"/>
  <c r="X2140" i="13"/>
  <c r="Y2140" i="13"/>
  <c r="Z2140" i="13"/>
  <c r="AA2140" i="13"/>
  <c r="AB2140" i="13"/>
  <c r="AC2140" i="13"/>
  <c r="AH2140" i="13"/>
  <c r="AK2140" i="13"/>
  <c r="C2141" i="13"/>
  <c r="D2141" i="13"/>
  <c r="E2141" i="13"/>
  <c r="F2141" i="13"/>
  <c r="G2141" i="13"/>
  <c r="H2141" i="13"/>
  <c r="L2141" i="13"/>
  <c r="O2141" i="13" s="1"/>
  <c r="M2141" i="13"/>
  <c r="N2141" i="13"/>
  <c r="P2141" i="13"/>
  <c r="Q2141" i="13"/>
  <c r="R2141" i="13"/>
  <c r="S2141" i="13"/>
  <c r="T2141" i="13"/>
  <c r="U2141" i="13"/>
  <c r="V2141" i="13"/>
  <c r="W2141" i="13"/>
  <c r="X2141" i="13"/>
  <c r="Y2141" i="13"/>
  <c r="Z2141" i="13"/>
  <c r="AA2141" i="13"/>
  <c r="AB2141" i="13"/>
  <c r="AC2141" i="13"/>
  <c r="AH2141" i="13"/>
  <c r="AK2141" i="13"/>
  <c r="C2142" i="13"/>
  <c r="D2142" i="13"/>
  <c r="E2142" i="13"/>
  <c r="F2142" i="13"/>
  <c r="G2142" i="13"/>
  <c r="H2142" i="13"/>
  <c r="L2142" i="13"/>
  <c r="O2142" i="13" s="1"/>
  <c r="M2142" i="13"/>
  <c r="N2142" i="13"/>
  <c r="P2142" i="13"/>
  <c r="Q2142" i="13"/>
  <c r="R2142" i="13"/>
  <c r="S2142" i="13"/>
  <c r="T2142" i="13"/>
  <c r="U2142" i="13"/>
  <c r="V2142" i="13"/>
  <c r="W2142" i="13"/>
  <c r="X2142" i="13"/>
  <c r="Y2142" i="13"/>
  <c r="Z2142" i="13"/>
  <c r="AA2142" i="13"/>
  <c r="AB2142" i="13"/>
  <c r="AC2142" i="13"/>
  <c r="AH2142" i="13"/>
  <c r="AK2142" i="13"/>
  <c r="C2143" i="13"/>
  <c r="D2143" i="13"/>
  <c r="E2143" i="13"/>
  <c r="F2143" i="13"/>
  <c r="G2143" i="13"/>
  <c r="H2143" i="13"/>
  <c r="L2143" i="13"/>
  <c r="O2143" i="13" s="1"/>
  <c r="M2143" i="13"/>
  <c r="N2143" i="13"/>
  <c r="P2143" i="13"/>
  <c r="Q2143" i="13"/>
  <c r="R2143" i="13"/>
  <c r="S2143" i="13"/>
  <c r="T2143" i="13"/>
  <c r="U2143" i="13"/>
  <c r="V2143" i="13"/>
  <c r="W2143" i="13"/>
  <c r="X2143" i="13"/>
  <c r="Y2143" i="13"/>
  <c r="Z2143" i="13"/>
  <c r="AA2143" i="13"/>
  <c r="AB2143" i="13"/>
  <c r="AC2143" i="13"/>
  <c r="AH2143" i="13"/>
  <c r="AK2143" i="13"/>
  <c r="C2144" i="13"/>
  <c r="D2144" i="13"/>
  <c r="E2144" i="13"/>
  <c r="F2144" i="13"/>
  <c r="G2144" i="13"/>
  <c r="H2144" i="13"/>
  <c r="L2144" i="13"/>
  <c r="O2144" i="13" s="1"/>
  <c r="M2144" i="13"/>
  <c r="N2144" i="13"/>
  <c r="P2144" i="13"/>
  <c r="Q2144" i="13"/>
  <c r="R2144" i="13"/>
  <c r="S2144" i="13"/>
  <c r="T2144" i="13"/>
  <c r="U2144" i="13"/>
  <c r="V2144" i="13"/>
  <c r="W2144" i="13"/>
  <c r="X2144" i="13"/>
  <c r="Y2144" i="13"/>
  <c r="Z2144" i="13"/>
  <c r="AA2144" i="13"/>
  <c r="AB2144" i="13"/>
  <c r="AC2144" i="13"/>
  <c r="AH2144" i="13"/>
  <c r="AK2144" i="13"/>
  <c r="C2145" i="13"/>
  <c r="D2145" i="13"/>
  <c r="E2145" i="13"/>
  <c r="F2145" i="13"/>
  <c r="G2145" i="13"/>
  <c r="H2145" i="13"/>
  <c r="L2145" i="13"/>
  <c r="O2145" i="13" s="1"/>
  <c r="M2145" i="13"/>
  <c r="N2145" i="13"/>
  <c r="P2145" i="13"/>
  <c r="Q2145" i="13"/>
  <c r="R2145" i="13"/>
  <c r="S2145" i="13"/>
  <c r="T2145" i="13"/>
  <c r="U2145" i="13"/>
  <c r="V2145" i="13"/>
  <c r="W2145" i="13"/>
  <c r="X2145" i="13"/>
  <c r="Y2145" i="13"/>
  <c r="Z2145" i="13"/>
  <c r="AA2145" i="13"/>
  <c r="AB2145" i="13"/>
  <c r="AC2145" i="13"/>
  <c r="AH2145" i="13"/>
  <c r="AK2145" i="13"/>
  <c r="C2146" i="13"/>
  <c r="D2146" i="13"/>
  <c r="E2146" i="13"/>
  <c r="F2146" i="13"/>
  <c r="G2146" i="13"/>
  <c r="H2146" i="13"/>
  <c r="L2146" i="13"/>
  <c r="O2146" i="13" s="1"/>
  <c r="M2146" i="13"/>
  <c r="N2146" i="13"/>
  <c r="P2146" i="13"/>
  <c r="Q2146" i="13"/>
  <c r="R2146" i="13"/>
  <c r="S2146" i="13"/>
  <c r="T2146" i="13"/>
  <c r="U2146" i="13"/>
  <c r="V2146" i="13"/>
  <c r="W2146" i="13"/>
  <c r="X2146" i="13"/>
  <c r="Y2146" i="13"/>
  <c r="Z2146" i="13"/>
  <c r="AA2146" i="13"/>
  <c r="AB2146" i="13"/>
  <c r="AC2146" i="13"/>
  <c r="AH2146" i="13"/>
  <c r="AK2146" i="13"/>
  <c r="C2147" i="13"/>
  <c r="D2147" i="13"/>
  <c r="E2147" i="13"/>
  <c r="F2147" i="13"/>
  <c r="G2147" i="13"/>
  <c r="H2147" i="13"/>
  <c r="L2147" i="13"/>
  <c r="O2147" i="13" s="1"/>
  <c r="M2147" i="13"/>
  <c r="N2147" i="13"/>
  <c r="P2147" i="13"/>
  <c r="Q2147" i="13"/>
  <c r="R2147" i="13"/>
  <c r="S2147" i="13"/>
  <c r="T2147" i="13"/>
  <c r="U2147" i="13"/>
  <c r="V2147" i="13"/>
  <c r="W2147" i="13"/>
  <c r="X2147" i="13"/>
  <c r="Y2147" i="13"/>
  <c r="Z2147" i="13"/>
  <c r="AA2147" i="13"/>
  <c r="AB2147" i="13"/>
  <c r="AC2147" i="13"/>
  <c r="AH2147" i="13"/>
  <c r="AK2147" i="13"/>
  <c r="C2148" i="13"/>
  <c r="D2148" i="13"/>
  <c r="E2148" i="13"/>
  <c r="F2148" i="13"/>
  <c r="G2148" i="13"/>
  <c r="H2148" i="13"/>
  <c r="L2148" i="13"/>
  <c r="M2148" i="13"/>
  <c r="N2148" i="13"/>
  <c r="P2148" i="13"/>
  <c r="Q2148" i="13"/>
  <c r="R2148" i="13"/>
  <c r="S2148" i="13"/>
  <c r="T2148" i="13"/>
  <c r="U2148" i="13"/>
  <c r="V2148" i="13"/>
  <c r="W2148" i="13"/>
  <c r="X2148" i="13"/>
  <c r="Y2148" i="13"/>
  <c r="Z2148" i="13"/>
  <c r="AA2148" i="13"/>
  <c r="AB2148" i="13"/>
  <c r="AC2148" i="13"/>
  <c r="AH2148" i="13"/>
  <c r="AK2148" i="13"/>
  <c r="C2149" i="13"/>
  <c r="D2149" i="13"/>
  <c r="E2149" i="13"/>
  <c r="F2149" i="13"/>
  <c r="G2149" i="13"/>
  <c r="H2149" i="13"/>
  <c r="L2149" i="13"/>
  <c r="O2149" i="13" s="1"/>
  <c r="M2149" i="13"/>
  <c r="N2149" i="13"/>
  <c r="P2149" i="13"/>
  <c r="Q2149" i="13"/>
  <c r="R2149" i="13"/>
  <c r="S2149" i="13"/>
  <c r="T2149" i="13"/>
  <c r="U2149" i="13"/>
  <c r="V2149" i="13"/>
  <c r="W2149" i="13"/>
  <c r="X2149" i="13"/>
  <c r="Y2149" i="13"/>
  <c r="Z2149" i="13"/>
  <c r="AA2149" i="13"/>
  <c r="AB2149" i="13"/>
  <c r="AC2149" i="13"/>
  <c r="AH2149" i="13"/>
  <c r="AK2149" i="13"/>
  <c r="C2150" i="13"/>
  <c r="D2150" i="13"/>
  <c r="E2150" i="13"/>
  <c r="F2150" i="13"/>
  <c r="G2150" i="13"/>
  <c r="H2150" i="13"/>
  <c r="L2150" i="13"/>
  <c r="O2150" i="13" s="1"/>
  <c r="M2150" i="13"/>
  <c r="N2150" i="13"/>
  <c r="P2150" i="13"/>
  <c r="Q2150" i="13"/>
  <c r="R2150" i="13"/>
  <c r="S2150" i="13"/>
  <c r="T2150" i="13"/>
  <c r="U2150" i="13"/>
  <c r="V2150" i="13"/>
  <c r="W2150" i="13"/>
  <c r="X2150" i="13"/>
  <c r="Y2150" i="13"/>
  <c r="Z2150" i="13"/>
  <c r="AA2150" i="13"/>
  <c r="AB2150" i="13"/>
  <c r="AC2150" i="13"/>
  <c r="AH2150" i="13"/>
  <c r="AK2150" i="13"/>
  <c r="C2151" i="13"/>
  <c r="D2151" i="13"/>
  <c r="E2151" i="13"/>
  <c r="F2151" i="13"/>
  <c r="G2151" i="13"/>
  <c r="H2151" i="13"/>
  <c r="L2151" i="13"/>
  <c r="O2151" i="13" s="1"/>
  <c r="M2151" i="13"/>
  <c r="N2151" i="13"/>
  <c r="P2151" i="13"/>
  <c r="Q2151" i="13"/>
  <c r="R2151" i="13"/>
  <c r="S2151" i="13"/>
  <c r="T2151" i="13"/>
  <c r="U2151" i="13"/>
  <c r="V2151" i="13"/>
  <c r="W2151" i="13"/>
  <c r="X2151" i="13"/>
  <c r="Y2151" i="13"/>
  <c r="Z2151" i="13"/>
  <c r="AA2151" i="13"/>
  <c r="AB2151" i="13"/>
  <c r="AC2151" i="13"/>
  <c r="AH2151" i="13"/>
  <c r="AK2151" i="13"/>
  <c r="C2152" i="13"/>
  <c r="D2152" i="13"/>
  <c r="E2152" i="13"/>
  <c r="F2152" i="13"/>
  <c r="G2152" i="13"/>
  <c r="H2152" i="13"/>
  <c r="L2152" i="13"/>
  <c r="O2152" i="13" s="1"/>
  <c r="M2152" i="13"/>
  <c r="N2152" i="13"/>
  <c r="P2152" i="13"/>
  <c r="Q2152" i="13"/>
  <c r="R2152" i="13"/>
  <c r="S2152" i="13"/>
  <c r="T2152" i="13"/>
  <c r="U2152" i="13"/>
  <c r="V2152" i="13"/>
  <c r="W2152" i="13"/>
  <c r="X2152" i="13"/>
  <c r="Y2152" i="13"/>
  <c r="Z2152" i="13"/>
  <c r="AA2152" i="13"/>
  <c r="AB2152" i="13"/>
  <c r="AC2152" i="13"/>
  <c r="AH2152" i="13"/>
  <c r="AK2152" i="13"/>
  <c r="C2153" i="13"/>
  <c r="D2153" i="13"/>
  <c r="E2153" i="13"/>
  <c r="F2153" i="13"/>
  <c r="G2153" i="13"/>
  <c r="H2153" i="13"/>
  <c r="L2153" i="13"/>
  <c r="M2153" i="13"/>
  <c r="N2153" i="13"/>
  <c r="P2153" i="13"/>
  <c r="Q2153" i="13"/>
  <c r="R2153" i="13"/>
  <c r="S2153" i="13"/>
  <c r="T2153" i="13"/>
  <c r="U2153" i="13"/>
  <c r="V2153" i="13"/>
  <c r="W2153" i="13"/>
  <c r="X2153" i="13"/>
  <c r="Y2153" i="13"/>
  <c r="Z2153" i="13"/>
  <c r="AA2153" i="13"/>
  <c r="AB2153" i="13"/>
  <c r="AC2153" i="13"/>
  <c r="AH2153" i="13"/>
  <c r="AK2153" i="13"/>
  <c r="C2154" i="13"/>
  <c r="D2154" i="13"/>
  <c r="E2154" i="13"/>
  <c r="F2154" i="13"/>
  <c r="G2154" i="13"/>
  <c r="H2154" i="13"/>
  <c r="L2154" i="13"/>
  <c r="O2154" i="13" s="1"/>
  <c r="M2154" i="13"/>
  <c r="N2154" i="13"/>
  <c r="P2154" i="13"/>
  <c r="Q2154" i="13"/>
  <c r="R2154" i="13"/>
  <c r="S2154" i="13"/>
  <c r="T2154" i="13"/>
  <c r="U2154" i="13"/>
  <c r="V2154" i="13"/>
  <c r="W2154" i="13"/>
  <c r="X2154" i="13"/>
  <c r="Y2154" i="13"/>
  <c r="Z2154" i="13"/>
  <c r="AA2154" i="13"/>
  <c r="AB2154" i="13"/>
  <c r="AC2154" i="13"/>
  <c r="AH2154" i="13"/>
  <c r="AK2154" i="13"/>
  <c r="C2155" i="13"/>
  <c r="D2155" i="13"/>
  <c r="E2155" i="13"/>
  <c r="F2155" i="13"/>
  <c r="G2155" i="13"/>
  <c r="H2155" i="13"/>
  <c r="L2155" i="13"/>
  <c r="O2155" i="13" s="1"/>
  <c r="M2155" i="13"/>
  <c r="N2155" i="13"/>
  <c r="P2155" i="13"/>
  <c r="Q2155" i="13"/>
  <c r="R2155" i="13"/>
  <c r="S2155" i="13"/>
  <c r="T2155" i="13"/>
  <c r="U2155" i="13"/>
  <c r="V2155" i="13"/>
  <c r="W2155" i="13"/>
  <c r="X2155" i="13"/>
  <c r="Y2155" i="13"/>
  <c r="Z2155" i="13"/>
  <c r="AA2155" i="13"/>
  <c r="AB2155" i="13"/>
  <c r="AC2155" i="13"/>
  <c r="AH2155" i="13"/>
  <c r="AK2155" i="13"/>
  <c r="C2156" i="13"/>
  <c r="D2156" i="13"/>
  <c r="E2156" i="13"/>
  <c r="F2156" i="13"/>
  <c r="G2156" i="13"/>
  <c r="H2156" i="13"/>
  <c r="L2156" i="13"/>
  <c r="O2156" i="13" s="1"/>
  <c r="M2156" i="13"/>
  <c r="N2156" i="13"/>
  <c r="P2156" i="13"/>
  <c r="Q2156" i="13"/>
  <c r="R2156" i="13"/>
  <c r="S2156" i="13"/>
  <c r="T2156" i="13"/>
  <c r="U2156" i="13"/>
  <c r="V2156" i="13"/>
  <c r="W2156" i="13"/>
  <c r="X2156" i="13"/>
  <c r="Y2156" i="13"/>
  <c r="Z2156" i="13"/>
  <c r="AA2156" i="13"/>
  <c r="AB2156" i="13"/>
  <c r="AC2156" i="13"/>
  <c r="AH2156" i="13"/>
  <c r="AK2156" i="13"/>
  <c r="C2157" i="13"/>
  <c r="D2157" i="13"/>
  <c r="E2157" i="13"/>
  <c r="F2157" i="13"/>
  <c r="G2157" i="13"/>
  <c r="H2157" i="13"/>
  <c r="L2157" i="13"/>
  <c r="O2157" i="13" s="1"/>
  <c r="M2157" i="13"/>
  <c r="N2157" i="13"/>
  <c r="P2157" i="13"/>
  <c r="Q2157" i="13"/>
  <c r="R2157" i="13"/>
  <c r="S2157" i="13"/>
  <c r="T2157" i="13"/>
  <c r="U2157" i="13"/>
  <c r="V2157" i="13"/>
  <c r="W2157" i="13"/>
  <c r="X2157" i="13"/>
  <c r="Y2157" i="13"/>
  <c r="Z2157" i="13"/>
  <c r="AA2157" i="13"/>
  <c r="AB2157" i="13"/>
  <c r="AC2157" i="13"/>
  <c r="AH2157" i="13"/>
  <c r="AK2157" i="13"/>
  <c r="C2158" i="13"/>
  <c r="D2158" i="13"/>
  <c r="E2158" i="13"/>
  <c r="F2158" i="13"/>
  <c r="G2158" i="13"/>
  <c r="H2158" i="13"/>
  <c r="L2158" i="13"/>
  <c r="O2158" i="13" s="1"/>
  <c r="M2158" i="13"/>
  <c r="N2158" i="13"/>
  <c r="P2158" i="13"/>
  <c r="Q2158" i="13"/>
  <c r="R2158" i="13"/>
  <c r="S2158" i="13"/>
  <c r="T2158" i="13"/>
  <c r="U2158" i="13"/>
  <c r="V2158" i="13"/>
  <c r="W2158" i="13"/>
  <c r="X2158" i="13"/>
  <c r="Y2158" i="13"/>
  <c r="Z2158" i="13"/>
  <c r="AA2158" i="13"/>
  <c r="AB2158" i="13"/>
  <c r="AC2158" i="13"/>
  <c r="AH2158" i="13"/>
  <c r="AK2158" i="13"/>
  <c r="C2159" i="13"/>
  <c r="D2159" i="13"/>
  <c r="E2159" i="13"/>
  <c r="F2159" i="13"/>
  <c r="G2159" i="13"/>
  <c r="H2159" i="13"/>
  <c r="L2159" i="13"/>
  <c r="O2159" i="13" s="1"/>
  <c r="M2159" i="13"/>
  <c r="N2159" i="13"/>
  <c r="P2159" i="13"/>
  <c r="Q2159" i="13"/>
  <c r="R2159" i="13"/>
  <c r="S2159" i="13"/>
  <c r="T2159" i="13"/>
  <c r="U2159" i="13"/>
  <c r="V2159" i="13"/>
  <c r="W2159" i="13"/>
  <c r="X2159" i="13"/>
  <c r="Y2159" i="13"/>
  <c r="Z2159" i="13"/>
  <c r="AA2159" i="13"/>
  <c r="AB2159" i="13"/>
  <c r="AC2159" i="13"/>
  <c r="AH2159" i="13"/>
  <c r="AK2159" i="13"/>
  <c r="C2160" i="13"/>
  <c r="D2160" i="13"/>
  <c r="E2160" i="13"/>
  <c r="F2160" i="13"/>
  <c r="G2160" i="13"/>
  <c r="H2160" i="13"/>
  <c r="L2160" i="13"/>
  <c r="O2160" i="13" s="1"/>
  <c r="M2160" i="13"/>
  <c r="N2160" i="13"/>
  <c r="P2160" i="13"/>
  <c r="Q2160" i="13"/>
  <c r="R2160" i="13"/>
  <c r="S2160" i="13"/>
  <c r="T2160" i="13"/>
  <c r="U2160" i="13"/>
  <c r="V2160" i="13"/>
  <c r="W2160" i="13"/>
  <c r="X2160" i="13"/>
  <c r="Y2160" i="13"/>
  <c r="Z2160" i="13"/>
  <c r="AA2160" i="13"/>
  <c r="AB2160" i="13"/>
  <c r="AC2160" i="13"/>
  <c r="AH2160" i="13"/>
  <c r="AK2160" i="13"/>
  <c r="C2161" i="13"/>
  <c r="D2161" i="13"/>
  <c r="E2161" i="13"/>
  <c r="F2161" i="13"/>
  <c r="G2161" i="13"/>
  <c r="H2161" i="13"/>
  <c r="L2161" i="13"/>
  <c r="O2161" i="13" s="1"/>
  <c r="M2161" i="13"/>
  <c r="N2161" i="13"/>
  <c r="P2161" i="13"/>
  <c r="Q2161" i="13"/>
  <c r="R2161" i="13"/>
  <c r="S2161" i="13"/>
  <c r="T2161" i="13"/>
  <c r="U2161" i="13"/>
  <c r="V2161" i="13"/>
  <c r="W2161" i="13"/>
  <c r="X2161" i="13"/>
  <c r="Y2161" i="13"/>
  <c r="Z2161" i="13"/>
  <c r="AA2161" i="13"/>
  <c r="AB2161" i="13"/>
  <c r="AC2161" i="13"/>
  <c r="AH2161" i="13"/>
  <c r="AK2161" i="13"/>
  <c r="C2162" i="13"/>
  <c r="D2162" i="13"/>
  <c r="E2162" i="13"/>
  <c r="F2162" i="13"/>
  <c r="G2162" i="13"/>
  <c r="H2162" i="13"/>
  <c r="L2162" i="13"/>
  <c r="O2162" i="13" s="1"/>
  <c r="M2162" i="13"/>
  <c r="N2162" i="13"/>
  <c r="P2162" i="13"/>
  <c r="Q2162" i="13"/>
  <c r="R2162" i="13"/>
  <c r="S2162" i="13"/>
  <c r="T2162" i="13"/>
  <c r="U2162" i="13"/>
  <c r="V2162" i="13"/>
  <c r="W2162" i="13"/>
  <c r="X2162" i="13"/>
  <c r="Y2162" i="13"/>
  <c r="Z2162" i="13"/>
  <c r="AA2162" i="13"/>
  <c r="AB2162" i="13"/>
  <c r="AC2162" i="13"/>
  <c r="AH2162" i="13"/>
  <c r="AK2162" i="13"/>
  <c r="C2163" i="13"/>
  <c r="D2163" i="13"/>
  <c r="E2163" i="13"/>
  <c r="F2163" i="13"/>
  <c r="G2163" i="13"/>
  <c r="H2163" i="13"/>
  <c r="L2163" i="13"/>
  <c r="O2163" i="13" s="1"/>
  <c r="M2163" i="13"/>
  <c r="N2163" i="13"/>
  <c r="P2163" i="13"/>
  <c r="Q2163" i="13"/>
  <c r="R2163" i="13"/>
  <c r="S2163" i="13"/>
  <c r="T2163" i="13"/>
  <c r="U2163" i="13"/>
  <c r="V2163" i="13"/>
  <c r="W2163" i="13"/>
  <c r="X2163" i="13"/>
  <c r="Y2163" i="13"/>
  <c r="Z2163" i="13"/>
  <c r="AA2163" i="13"/>
  <c r="AB2163" i="13"/>
  <c r="AC2163" i="13"/>
  <c r="AH2163" i="13"/>
  <c r="AK2163" i="13"/>
  <c r="C2164" i="13"/>
  <c r="D2164" i="13"/>
  <c r="E2164" i="13"/>
  <c r="F2164" i="13"/>
  <c r="G2164" i="13"/>
  <c r="H2164" i="13"/>
  <c r="L2164" i="13"/>
  <c r="O2164" i="13" s="1"/>
  <c r="M2164" i="13"/>
  <c r="N2164" i="13"/>
  <c r="P2164" i="13"/>
  <c r="Q2164" i="13"/>
  <c r="R2164" i="13"/>
  <c r="S2164" i="13"/>
  <c r="T2164" i="13"/>
  <c r="U2164" i="13"/>
  <c r="V2164" i="13"/>
  <c r="W2164" i="13"/>
  <c r="X2164" i="13"/>
  <c r="Y2164" i="13"/>
  <c r="Z2164" i="13"/>
  <c r="AA2164" i="13"/>
  <c r="AB2164" i="13"/>
  <c r="AC2164" i="13"/>
  <c r="AH2164" i="13"/>
  <c r="AK2164" i="13"/>
  <c r="C2165" i="13"/>
  <c r="D2165" i="13"/>
  <c r="E2165" i="13"/>
  <c r="F2165" i="13"/>
  <c r="G2165" i="13"/>
  <c r="H2165" i="13"/>
  <c r="L2165" i="13"/>
  <c r="O2165" i="13" s="1"/>
  <c r="M2165" i="13"/>
  <c r="N2165" i="13"/>
  <c r="P2165" i="13"/>
  <c r="Q2165" i="13"/>
  <c r="R2165" i="13"/>
  <c r="S2165" i="13"/>
  <c r="T2165" i="13"/>
  <c r="U2165" i="13"/>
  <c r="V2165" i="13"/>
  <c r="W2165" i="13"/>
  <c r="X2165" i="13"/>
  <c r="Y2165" i="13"/>
  <c r="Z2165" i="13"/>
  <c r="AA2165" i="13"/>
  <c r="AB2165" i="13"/>
  <c r="AC2165" i="13"/>
  <c r="AH2165" i="13"/>
  <c r="AK2165" i="13"/>
  <c r="C2166" i="13"/>
  <c r="D2166" i="13"/>
  <c r="E2166" i="13"/>
  <c r="F2166" i="13"/>
  <c r="G2166" i="13"/>
  <c r="H2166" i="13"/>
  <c r="L2166" i="13"/>
  <c r="O2166" i="13" s="1"/>
  <c r="M2166" i="13"/>
  <c r="N2166" i="13"/>
  <c r="P2166" i="13"/>
  <c r="Q2166" i="13"/>
  <c r="R2166" i="13"/>
  <c r="S2166" i="13"/>
  <c r="T2166" i="13"/>
  <c r="U2166" i="13"/>
  <c r="V2166" i="13"/>
  <c r="W2166" i="13"/>
  <c r="X2166" i="13"/>
  <c r="Y2166" i="13"/>
  <c r="Z2166" i="13"/>
  <c r="AA2166" i="13"/>
  <c r="AB2166" i="13"/>
  <c r="AC2166" i="13"/>
  <c r="AH2166" i="13"/>
  <c r="AK2166" i="13"/>
  <c r="C2167" i="13"/>
  <c r="D2167" i="13"/>
  <c r="E2167" i="13"/>
  <c r="F2167" i="13"/>
  <c r="G2167" i="13"/>
  <c r="H2167" i="13"/>
  <c r="L2167" i="13"/>
  <c r="O2167" i="13" s="1"/>
  <c r="M2167" i="13"/>
  <c r="N2167" i="13"/>
  <c r="P2167" i="13"/>
  <c r="Q2167" i="13"/>
  <c r="R2167" i="13"/>
  <c r="S2167" i="13"/>
  <c r="T2167" i="13"/>
  <c r="U2167" i="13"/>
  <c r="V2167" i="13"/>
  <c r="W2167" i="13"/>
  <c r="X2167" i="13"/>
  <c r="Y2167" i="13"/>
  <c r="Z2167" i="13"/>
  <c r="AA2167" i="13"/>
  <c r="AB2167" i="13"/>
  <c r="AC2167" i="13"/>
  <c r="AH2167" i="13"/>
  <c r="AK2167" i="13"/>
  <c r="C2168" i="13"/>
  <c r="D2168" i="13"/>
  <c r="E2168" i="13"/>
  <c r="F2168" i="13"/>
  <c r="G2168" i="13"/>
  <c r="H2168" i="13"/>
  <c r="L2168" i="13"/>
  <c r="O2168" i="13" s="1"/>
  <c r="M2168" i="13"/>
  <c r="N2168" i="13"/>
  <c r="P2168" i="13"/>
  <c r="Q2168" i="13"/>
  <c r="R2168" i="13"/>
  <c r="S2168" i="13"/>
  <c r="T2168" i="13"/>
  <c r="U2168" i="13"/>
  <c r="V2168" i="13"/>
  <c r="W2168" i="13"/>
  <c r="X2168" i="13"/>
  <c r="Y2168" i="13"/>
  <c r="Z2168" i="13"/>
  <c r="AA2168" i="13"/>
  <c r="AB2168" i="13"/>
  <c r="AC2168" i="13"/>
  <c r="AH2168" i="13"/>
  <c r="AK2168" i="13"/>
  <c r="C2169" i="13"/>
  <c r="D2169" i="13"/>
  <c r="E2169" i="13"/>
  <c r="F2169" i="13"/>
  <c r="G2169" i="13"/>
  <c r="H2169" i="13"/>
  <c r="L2169" i="13"/>
  <c r="O2169" i="13" s="1"/>
  <c r="M2169" i="13"/>
  <c r="N2169" i="13"/>
  <c r="P2169" i="13"/>
  <c r="Q2169" i="13"/>
  <c r="R2169" i="13"/>
  <c r="S2169" i="13"/>
  <c r="T2169" i="13"/>
  <c r="U2169" i="13"/>
  <c r="V2169" i="13"/>
  <c r="W2169" i="13"/>
  <c r="X2169" i="13"/>
  <c r="Y2169" i="13"/>
  <c r="Z2169" i="13"/>
  <c r="AA2169" i="13"/>
  <c r="AB2169" i="13"/>
  <c r="AC2169" i="13"/>
  <c r="AH2169" i="13"/>
  <c r="AK2169" i="13"/>
  <c r="C2170" i="13"/>
  <c r="D2170" i="13"/>
  <c r="E2170" i="13"/>
  <c r="F2170" i="13"/>
  <c r="G2170" i="13"/>
  <c r="H2170" i="13"/>
  <c r="L2170" i="13"/>
  <c r="O2170" i="13" s="1"/>
  <c r="M2170" i="13"/>
  <c r="N2170" i="13"/>
  <c r="P2170" i="13"/>
  <c r="Q2170" i="13"/>
  <c r="R2170" i="13"/>
  <c r="S2170" i="13"/>
  <c r="T2170" i="13"/>
  <c r="U2170" i="13"/>
  <c r="V2170" i="13"/>
  <c r="W2170" i="13"/>
  <c r="X2170" i="13"/>
  <c r="Y2170" i="13"/>
  <c r="Z2170" i="13"/>
  <c r="AA2170" i="13"/>
  <c r="AB2170" i="13"/>
  <c r="AC2170" i="13"/>
  <c r="AH2170" i="13"/>
  <c r="AK2170" i="13"/>
  <c r="C2171" i="13"/>
  <c r="D2171" i="13"/>
  <c r="E2171" i="13"/>
  <c r="F2171" i="13"/>
  <c r="G2171" i="13"/>
  <c r="H2171" i="13"/>
  <c r="L2171" i="13"/>
  <c r="O2171" i="13" s="1"/>
  <c r="M2171" i="13"/>
  <c r="N2171" i="13"/>
  <c r="P2171" i="13"/>
  <c r="Q2171" i="13"/>
  <c r="R2171" i="13"/>
  <c r="S2171" i="13"/>
  <c r="T2171" i="13"/>
  <c r="U2171" i="13"/>
  <c r="V2171" i="13"/>
  <c r="W2171" i="13"/>
  <c r="X2171" i="13"/>
  <c r="Y2171" i="13"/>
  <c r="Z2171" i="13"/>
  <c r="AA2171" i="13"/>
  <c r="AB2171" i="13"/>
  <c r="AC2171" i="13"/>
  <c r="AH2171" i="13"/>
  <c r="AK2171" i="13"/>
  <c r="C2172" i="13"/>
  <c r="D2172" i="13"/>
  <c r="E2172" i="13"/>
  <c r="F2172" i="13"/>
  <c r="G2172" i="13"/>
  <c r="H2172" i="13"/>
  <c r="L2172" i="13"/>
  <c r="O2172" i="13" s="1"/>
  <c r="M2172" i="13"/>
  <c r="N2172" i="13"/>
  <c r="P2172" i="13"/>
  <c r="Q2172" i="13"/>
  <c r="R2172" i="13"/>
  <c r="S2172" i="13"/>
  <c r="T2172" i="13"/>
  <c r="U2172" i="13"/>
  <c r="V2172" i="13"/>
  <c r="W2172" i="13"/>
  <c r="X2172" i="13"/>
  <c r="Y2172" i="13"/>
  <c r="Z2172" i="13"/>
  <c r="AA2172" i="13"/>
  <c r="AB2172" i="13"/>
  <c r="AC2172" i="13"/>
  <c r="AH2172" i="13"/>
  <c r="AK2172" i="13"/>
  <c r="C2173" i="13"/>
  <c r="D2173" i="13"/>
  <c r="E2173" i="13"/>
  <c r="F2173" i="13"/>
  <c r="G2173" i="13"/>
  <c r="H2173" i="13"/>
  <c r="L2173" i="13"/>
  <c r="O2173" i="13" s="1"/>
  <c r="M2173" i="13"/>
  <c r="N2173" i="13"/>
  <c r="P2173" i="13"/>
  <c r="Q2173" i="13"/>
  <c r="R2173" i="13"/>
  <c r="S2173" i="13"/>
  <c r="T2173" i="13"/>
  <c r="U2173" i="13"/>
  <c r="V2173" i="13"/>
  <c r="W2173" i="13"/>
  <c r="X2173" i="13"/>
  <c r="Y2173" i="13"/>
  <c r="Z2173" i="13"/>
  <c r="AA2173" i="13"/>
  <c r="AB2173" i="13"/>
  <c r="AC2173" i="13"/>
  <c r="AH2173" i="13"/>
  <c r="AK2173" i="13"/>
  <c r="C2174" i="13"/>
  <c r="D2174" i="13"/>
  <c r="E2174" i="13"/>
  <c r="F2174" i="13"/>
  <c r="G2174" i="13"/>
  <c r="H2174" i="13"/>
  <c r="L2174" i="13"/>
  <c r="O2174" i="13" s="1"/>
  <c r="M2174" i="13"/>
  <c r="N2174" i="13"/>
  <c r="P2174" i="13"/>
  <c r="Q2174" i="13"/>
  <c r="R2174" i="13"/>
  <c r="S2174" i="13"/>
  <c r="T2174" i="13"/>
  <c r="U2174" i="13"/>
  <c r="V2174" i="13"/>
  <c r="W2174" i="13"/>
  <c r="X2174" i="13"/>
  <c r="Y2174" i="13"/>
  <c r="Z2174" i="13"/>
  <c r="AA2174" i="13"/>
  <c r="AB2174" i="13"/>
  <c r="AC2174" i="13"/>
  <c r="AH2174" i="13"/>
  <c r="AK2174" i="13"/>
  <c r="C2175" i="13"/>
  <c r="D2175" i="13"/>
  <c r="E2175" i="13"/>
  <c r="F2175" i="13"/>
  <c r="G2175" i="13"/>
  <c r="H2175" i="13"/>
  <c r="L2175" i="13"/>
  <c r="O2175" i="13" s="1"/>
  <c r="M2175" i="13"/>
  <c r="N2175" i="13"/>
  <c r="P2175" i="13"/>
  <c r="Q2175" i="13"/>
  <c r="R2175" i="13"/>
  <c r="S2175" i="13"/>
  <c r="T2175" i="13"/>
  <c r="U2175" i="13"/>
  <c r="V2175" i="13"/>
  <c r="W2175" i="13"/>
  <c r="X2175" i="13"/>
  <c r="Y2175" i="13"/>
  <c r="Z2175" i="13"/>
  <c r="AA2175" i="13"/>
  <c r="AB2175" i="13"/>
  <c r="AC2175" i="13"/>
  <c r="AH2175" i="13"/>
  <c r="AK2175" i="13"/>
  <c r="C2176" i="13"/>
  <c r="D2176" i="13"/>
  <c r="E2176" i="13"/>
  <c r="F2176" i="13"/>
  <c r="G2176" i="13"/>
  <c r="H2176" i="13"/>
  <c r="L2176" i="13"/>
  <c r="O2176" i="13" s="1"/>
  <c r="M2176" i="13"/>
  <c r="N2176" i="13"/>
  <c r="P2176" i="13"/>
  <c r="Q2176" i="13"/>
  <c r="R2176" i="13"/>
  <c r="S2176" i="13"/>
  <c r="T2176" i="13"/>
  <c r="U2176" i="13"/>
  <c r="V2176" i="13"/>
  <c r="W2176" i="13"/>
  <c r="X2176" i="13"/>
  <c r="Y2176" i="13"/>
  <c r="Z2176" i="13"/>
  <c r="AA2176" i="13"/>
  <c r="AB2176" i="13"/>
  <c r="AC2176" i="13"/>
  <c r="AH2176" i="13"/>
  <c r="AK2176" i="13"/>
  <c r="C2177" i="13"/>
  <c r="D2177" i="13"/>
  <c r="E2177" i="13"/>
  <c r="F2177" i="13"/>
  <c r="G2177" i="13"/>
  <c r="H2177" i="13"/>
  <c r="L2177" i="13"/>
  <c r="O2177" i="13" s="1"/>
  <c r="M2177" i="13"/>
  <c r="N2177" i="13"/>
  <c r="P2177" i="13"/>
  <c r="Q2177" i="13"/>
  <c r="R2177" i="13"/>
  <c r="S2177" i="13"/>
  <c r="T2177" i="13"/>
  <c r="U2177" i="13"/>
  <c r="V2177" i="13"/>
  <c r="W2177" i="13"/>
  <c r="X2177" i="13"/>
  <c r="Y2177" i="13"/>
  <c r="Z2177" i="13"/>
  <c r="AA2177" i="13"/>
  <c r="AB2177" i="13"/>
  <c r="AC2177" i="13"/>
  <c r="AH2177" i="13"/>
  <c r="AK2177" i="13"/>
  <c r="C2178" i="13"/>
  <c r="D2178" i="13"/>
  <c r="E2178" i="13"/>
  <c r="F2178" i="13"/>
  <c r="G2178" i="13"/>
  <c r="H2178" i="13"/>
  <c r="L2178" i="13"/>
  <c r="O2178" i="13" s="1"/>
  <c r="M2178" i="13"/>
  <c r="N2178" i="13"/>
  <c r="P2178" i="13"/>
  <c r="Q2178" i="13"/>
  <c r="R2178" i="13"/>
  <c r="S2178" i="13"/>
  <c r="T2178" i="13"/>
  <c r="U2178" i="13"/>
  <c r="V2178" i="13"/>
  <c r="W2178" i="13"/>
  <c r="X2178" i="13"/>
  <c r="Y2178" i="13"/>
  <c r="Z2178" i="13"/>
  <c r="AA2178" i="13"/>
  <c r="AB2178" i="13"/>
  <c r="AC2178" i="13"/>
  <c r="AH2178" i="13"/>
  <c r="AK2178" i="13"/>
  <c r="C2179" i="13"/>
  <c r="D2179" i="13"/>
  <c r="E2179" i="13"/>
  <c r="F2179" i="13"/>
  <c r="G2179" i="13"/>
  <c r="H2179" i="13"/>
  <c r="L2179" i="13"/>
  <c r="O2179" i="13" s="1"/>
  <c r="M2179" i="13"/>
  <c r="N2179" i="13"/>
  <c r="P2179" i="13"/>
  <c r="Q2179" i="13"/>
  <c r="R2179" i="13"/>
  <c r="S2179" i="13"/>
  <c r="T2179" i="13"/>
  <c r="U2179" i="13"/>
  <c r="V2179" i="13"/>
  <c r="W2179" i="13"/>
  <c r="X2179" i="13"/>
  <c r="Y2179" i="13"/>
  <c r="Z2179" i="13"/>
  <c r="AA2179" i="13"/>
  <c r="AB2179" i="13"/>
  <c r="AC2179" i="13"/>
  <c r="AH2179" i="13"/>
  <c r="AK2179" i="13"/>
  <c r="C2180" i="13"/>
  <c r="D2180" i="13"/>
  <c r="E2180" i="13"/>
  <c r="F2180" i="13"/>
  <c r="G2180" i="13"/>
  <c r="H2180" i="13"/>
  <c r="L2180" i="13"/>
  <c r="O2180" i="13" s="1"/>
  <c r="M2180" i="13"/>
  <c r="N2180" i="13"/>
  <c r="P2180" i="13"/>
  <c r="Q2180" i="13"/>
  <c r="R2180" i="13"/>
  <c r="S2180" i="13"/>
  <c r="T2180" i="13"/>
  <c r="U2180" i="13"/>
  <c r="V2180" i="13"/>
  <c r="W2180" i="13"/>
  <c r="X2180" i="13"/>
  <c r="Y2180" i="13"/>
  <c r="Z2180" i="13"/>
  <c r="AA2180" i="13"/>
  <c r="AB2180" i="13"/>
  <c r="AC2180" i="13"/>
  <c r="AH2180" i="13"/>
  <c r="AK2180" i="13"/>
  <c r="C2181" i="13"/>
  <c r="D2181" i="13"/>
  <c r="E2181" i="13"/>
  <c r="F2181" i="13"/>
  <c r="G2181" i="13"/>
  <c r="H2181" i="13"/>
  <c r="L2181" i="13"/>
  <c r="O2181" i="13" s="1"/>
  <c r="M2181" i="13"/>
  <c r="N2181" i="13"/>
  <c r="P2181" i="13"/>
  <c r="Q2181" i="13"/>
  <c r="R2181" i="13"/>
  <c r="S2181" i="13"/>
  <c r="T2181" i="13"/>
  <c r="U2181" i="13"/>
  <c r="V2181" i="13"/>
  <c r="W2181" i="13"/>
  <c r="X2181" i="13"/>
  <c r="Y2181" i="13"/>
  <c r="Z2181" i="13"/>
  <c r="AA2181" i="13"/>
  <c r="AB2181" i="13"/>
  <c r="AC2181" i="13"/>
  <c r="AH2181" i="13"/>
  <c r="AK2181" i="13"/>
  <c r="C2182" i="13"/>
  <c r="D2182" i="13"/>
  <c r="E2182" i="13"/>
  <c r="F2182" i="13"/>
  <c r="G2182" i="13"/>
  <c r="H2182" i="13"/>
  <c r="L2182" i="13"/>
  <c r="O2182" i="13" s="1"/>
  <c r="M2182" i="13"/>
  <c r="N2182" i="13"/>
  <c r="P2182" i="13"/>
  <c r="Q2182" i="13"/>
  <c r="R2182" i="13"/>
  <c r="S2182" i="13"/>
  <c r="T2182" i="13"/>
  <c r="U2182" i="13"/>
  <c r="V2182" i="13"/>
  <c r="W2182" i="13"/>
  <c r="X2182" i="13"/>
  <c r="Y2182" i="13"/>
  <c r="Z2182" i="13"/>
  <c r="AA2182" i="13"/>
  <c r="AB2182" i="13"/>
  <c r="AC2182" i="13"/>
  <c r="AH2182" i="13"/>
  <c r="AK2182" i="13"/>
  <c r="C2183" i="13"/>
  <c r="D2183" i="13"/>
  <c r="E2183" i="13"/>
  <c r="F2183" i="13"/>
  <c r="G2183" i="13"/>
  <c r="H2183" i="13"/>
  <c r="L2183" i="13"/>
  <c r="O2183" i="13" s="1"/>
  <c r="M2183" i="13"/>
  <c r="N2183" i="13"/>
  <c r="P2183" i="13"/>
  <c r="Q2183" i="13"/>
  <c r="R2183" i="13"/>
  <c r="S2183" i="13"/>
  <c r="T2183" i="13"/>
  <c r="U2183" i="13"/>
  <c r="V2183" i="13"/>
  <c r="W2183" i="13"/>
  <c r="X2183" i="13"/>
  <c r="Y2183" i="13"/>
  <c r="Z2183" i="13"/>
  <c r="AA2183" i="13"/>
  <c r="AB2183" i="13"/>
  <c r="AC2183" i="13"/>
  <c r="AH2183" i="13"/>
  <c r="AK2183" i="13"/>
  <c r="C2184" i="13"/>
  <c r="D2184" i="13"/>
  <c r="E2184" i="13"/>
  <c r="F2184" i="13"/>
  <c r="G2184" i="13"/>
  <c r="H2184" i="13"/>
  <c r="L2184" i="13"/>
  <c r="O2184" i="13" s="1"/>
  <c r="M2184" i="13"/>
  <c r="N2184" i="13"/>
  <c r="P2184" i="13"/>
  <c r="Q2184" i="13"/>
  <c r="R2184" i="13"/>
  <c r="S2184" i="13"/>
  <c r="T2184" i="13"/>
  <c r="U2184" i="13"/>
  <c r="V2184" i="13"/>
  <c r="W2184" i="13"/>
  <c r="X2184" i="13"/>
  <c r="Y2184" i="13"/>
  <c r="Z2184" i="13"/>
  <c r="AA2184" i="13"/>
  <c r="AB2184" i="13"/>
  <c r="AC2184" i="13"/>
  <c r="AH2184" i="13"/>
  <c r="AK2184" i="13"/>
  <c r="C2185" i="13"/>
  <c r="D2185" i="13"/>
  <c r="E2185" i="13"/>
  <c r="F2185" i="13"/>
  <c r="G2185" i="13"/>
  <c r="H2185" i="13"/>
  <c r="L2185" i="13"/>
  <c r="O2185" i="13" s="1"/>
  <c r="M2185" i="13"/>
  <c r="N2185" i="13"/>
  <c r="P2185" i="13"/>
  <c r="Q2185" i="13"/>
  <c r="R2185" i="13"/>
  <c r="S2185" i="13"/>
  <c r="T2185" i="13"/>
  <c r="U2185" i="13"/>
  <c r="V2185" i="13"/>
  <c r="W2185" i="13"/>
  <c r="X2185" i="13"/>
  <c r="Y2185" i="13"/>
  <c r="Z2185" i="13"/>
  <c r="AA2185" i="13"/>
  <c r="AB2185" i="13"/>
  <c r="AC2185" i="13"/>
  <c r="AH2185" i="13"/>
  <c r="AK2185" i="13"/>
  <c r="C2186" i="13"/>
  <c r="D2186" i="13"/>
  <c r="E2186" i="13"/>
  <c r="F2186" i="13"/>
  <c r="G2186" i="13"/>
  <c r="H2186" i="13"/>
  <c r="L2186" i="13"/>
  <c r="O2186" i="13" s="1"/>
  <c r="M2186" i="13"/>
  <c r="N2186" i="13"/>
  <c r="P2186" i="13"/>
  <c r="Q2186" i="13"/>
  <c r="R2186" i="13"/>
  <c r="S2186" i="13"/>
  <c r="T2186" i="13"/>
  <c r="U2186" i="13"/>
  <c r="V2186" i="13"/>
  <c r="W2186" i="13"/>
  <c r="X2186" i="13"/>
  <c r="Y2186" i="13"/>
  <c r="Z2186" i="13"/>
  <c r="AA2186" i="13"/>
  <c r="AB2186" i="13"/>
  <c r="AC2186" i="13"/>
  <c r="AH2186" i="13"/>
  <c r="AK2186" i="13"/>
  <c r="C2187" i="13"/>
  <c r="D2187" i="13"/>
  <c r="E2187" i="13"/>
  <c r="F2187" i="13"/>
  <c r="G2187" i="13"/>
  <c r="H2187" i="13"/>
  <c r="L2187" i="13"/>
  <c r="O2187" i="13" s="1"/>
  <c r="M2187" i="13"/>
  <c r="N2187" i="13"/>
  <c r="P2187" i="13"/>
  <c r="Q2187" i="13"/>
  <c r="R2187" i="13"/>
  <c r="S2187" i="13"/>
  <c r="T2187" i="13"/>
  <c r="U2187" i="13"/>
  <c r="V2187" i="13"/>
  <c r="W2187" i="13"/>
  <c r="X2187" i="13"/>
  <c r="Y2187" i="13"/>
  <c r="Z2187" i="13"/>
  <c r="AA2187" i="13"/>
  <c r="AB2187" i="13"/>
  <c r="AC2187" i="13"/>
  <c r="AH2187" i="13"/>
  <c r="AK2187" i="13"/>
  <c r="C2188" i="13"/>
  <c r="D2188" i="13"/>
  <c r="E2188" i="13"/>
  <c r="F2188" i="13"/>
  <c r="G2188" i="13"/>
  <c r="H2188" i="13"/>
  <c r="L2188" i="13"/>
  <c r="O2188" i="13" s="1"/>
  <c r="M2188" i="13"/>
  <c r="N2188" i="13"/>
  <c r="P2188" i="13"/>
  <c r="Q2188" i="13"/>
  <c r="R2188" i="13"/>
  <c r="S2188" i="13"/>
  <c r="T2188" i="13"/>
  <c r="U2188" i="13"/>
  <c r="V2188" i="13"/>
  <c r="W2188" i="13"/>
  <c r="X2188" i="13"/>
  <c r="Y2188" i="13"/>
  <c r="Z2188" i="13"/>
  <c r="AA2188" i="13"/>
  <c r="AB2188" i="13"/>
  <c r="AC2188" i="13"/>
  <c r="AH2188" i="13"/>
  <c r="AK2188" i="13"/>
  <c r="C2189" i="13"/>
  <c r="D2189" i="13"/>
  <c r="E2189" i="13"/>
  <c r="F2189" i="13"/>
  <c r="G2189" i="13"/>
  <c r="H2189" i="13"/>
  <c r="L2189" i="13"/>
  <c r="O2189" i="13" s="1"/>
  <c r="M2189" i="13"/>
  <c r="N2189" i="13"/>
  <c r="P2189" i="13"/>
  <c r="Q2189" i="13"/>
  <c r="R2189" i="13"/>
  <c r="S2189" i="13"/>
  <c r="T2189" i="13"/>
  <c r="U2189" i="13"/>
  <c r="V2189" i="13"/>
  <c r="W2189" i="13"/>
  <c r="X2189" i="13"/>
  <c r="Y2189" i="13"/>
  <c r="Z2189" i="13"/>
  <c r="AA2189" i="13"/>
  <c r="AB2189" i="13"/>
  <c r="AC2189" i="13"/>
  <c r="AH2189" i="13"/>
  <c r="AK2189" i="13"/>
  <c r="C2190" i="13"/>
  <c r="D2190" i="13"/>
  <c r="E2190" i="13"/>
  <c r="F2190" i="13"/>
  <c r="G2190" i="13"/>
  <c r="H2190" i="13"/>
  <c r="L2190" i="13"/>
  <c r="O2190" i="13" s="1"/>
  <c r="M2190" i="13"/>
  <c r="N2190" i="13"/>
  <c r="P2190" i="13"/>
  <c r="Q2190" i="13"/>
  <c r="R2190" i="13"/>
  <c r="S2190" i="13"/>
  <c r="T2190" i="13"/>
  <c r="U2190" i="13"/>
  <c r="V2190" i="13"/>
  <c r="W2190" i="13"/>
  <c r="X2190" i="13"/>
  <c r="Y2190" i="13"/>
  <c r="Z2190" i="13"/>
  <c r="AA2190" i="13"/>
  <c r="AB2190" i="13"/>
  <c r="AC2190" i="13"/>
  <c r="AH2190" i="13"/>
  <c r="AK2190" i="13"/>
  <c r="C2191" i="13"/>
  <c r="D2191" i="13"/>
  <c r="E2191" i="13"/>
  <c r="F2191" i="13"/>
  <c r="G2191" i="13"/>
  <c r="H2191" i="13"/>
  <c r="L2191" i="13"/>
  <c r="O2191" i="13" s="1"/>
  <c r="M2191" i="13"/>
  <c r="N2191" i="13"/>
  <c r="P2191" i="13"/>
  <c r="Q2191" i="13"/>
  <c r="R2191" i="13"/>
  <c r="S2191" i="13"/>
  <c r="T2191" i="13"/>
  <c r="U2191" i="13"/>
  <c r="V2191" i="13"/>
  <c r="W2191" i="13"/>
  <c r="X2191" i="13"/>
  <c r="Y2191" i="13"/>
  <c r="Z2191" i="13"/>
  <c r="AA2191" i="13"/>
  <c r="AB2191" i="13"/>
  <c r="AC2191" i="13"/>
  <c r="AH2191" i="13"/>
  <c r="AK2191" i="13"/>
  <c r="C2192" i="13"/>
  <c r="D2192" i="13"/>
  <c r="E2192" i="13"/>
  <c r="F2192" i="13"/>
  <c r="G2192" i="13"/>
  <c r="H2192" i="13"/>
  <c r="L2192" i="13"/>
  <c r="O2192" i="13" s="1"/>
  <c r="M2192" i="13"/>
  <c r="N2192" i="13"/>
  <c r="P2192" i="13"/>
  <c r="Q2192" i="13"/>
  <c r="R2192" i="13"/>
  <c r="S2192" i="13"/>
  <c r="T2192" i="13"/>
  <c r="U2192" i="13"/>
  <c r="V2192" i="13"/>
  <c r="W2192" i="13"/>
  <c r="X2192" i="13"/>
  <c r="Y2192" i="13"/>
  <c r="Z2192" i="13"/>
  <c r="AA2192" i="13"/>
  <c r="AB2192" i="13"/>
  <c r="AC2192" i="13"/>
  <c r="AH2192" i="13"/>
  <c r="AK2192" i="13"/>
  <c r="C2193" i="13"/>
  <c r="D2193" i="13"/>
  <c r="E2193" i="13"/>
  <c r="F2193" i="13"/>
  <c r="G2193" i="13"/>
  <c r="H2193" i="13"/>
  <c r="L2193" i="13"/>
  <c r="O2193" i="13" s="1"/>
  <c r="M2193" i="13"/>
  <c r="N2193" i="13"/>
  <c r="P2193" i="13"/>
  <c r="Q2193" i="13"/>
  <c r="R2193" i="13"/>
  <c r="S2193" i="13"/>
  <c r="T2193" i="13"/>
  <c r="U2193" i="13"/>
  <c r="V2193" i="13"/>
  <c r="W2193" i="13"/>
  <c r="X2193" i="13"/>
  <c r="Y2193" i="13"/>
  <c r="Z2193" i="13"/>
  <c r="AA2193" i="13"/>
  <c r="AB2193" i="13"/>
  <c r="AC2193" i="13"/>
  <c r="AH2193" i="13"/>
  <c r="AK2193" i="13"/>
  <c r="C2194" i="13"/>
  <c r="D2194" i="13"/>
  <c r="E2194" i="13"/>
  <c r="F2194" i="13"/>
  <c r="G2194" i="13"/>
  <c r="H2194" i="13"/>
  <c r="L2194" i="13"/>
  <c r="O2194" i="13" s="1"/>
  <c r="M2194" i="13"/>
  <c r="N2194" i="13"/>
  <c r="P2194" i="13"/>
  <c r="Q2194" i="13"/>
  <c r="R2194" i="13"/>
  <c r="S2194" i="13"/>
  <c r="T2194" i="13"/>
  <c r="U2194" i="13"/>
  <c r="V2194" i="13"/>
  <c r="W2194" i="13"/>
  <c r="X2194" i="13"/>
  <c r="Y2194" i="13"/>
  <c r="Z2194" i="13"/>
  <c r="AA2194" i="13"/>
  <c r="AB2194" i="13"/>
  <c r="AC2194" i="13"/>
  <c r="AH2194" i="13"/>
  <c r="AK2194" i="13"/>
  <c r="C2195" i="13"/>
  <c r="D2195" i="13"/>
  <c r="E2195" i="13"/>
  <c r="F2195" i="13"/>
  <c r="G2195" i="13"/>
  <c r="H2195" i="13"/>
  <c r="L2195" i="13"/>
  <c r="O2195" i="13" s="1"/>
  <c r="M2195" i="13"/>
  <c r="N2195" i="13"/>
  <c r="P2195" i="13"/>
  <c r="Q2195" i="13"/>
  <c r="R2195" i="13"/>
  <c r="S2195" i="13"/>
  <c r="T2195" i="13"/>
  <c r="U2195" i="13"/>
  <c r="V2195" i="13"/>
  <c r="W2195" i="13"/>
  <c r="X2195" i="13"/>
  <c r="Y2195" i="13"/>
  <c r="Z2195" i="13"/>
  <c r="AA2195" i="13"/>
  <c r="AB2195" i="13"/>
  <c r="AC2195" i="13"/>
  <c r="AH2195" i="13"/>
  <c r="AK2195" i="13"/>
  <c r="C2196" i="13"/>
  <c r="D2196" i="13"/>
  <c r="E2196" i="13"/>
  <c r="F2196" i="13"/>
  <c r="G2196" i="13"/>
  <c r="H2196" i="13"/>
  <c r="L2196" i="13"/>
  <c r="O2196" i="13" s="1"/>
  <c r="M2196" i="13"/>
  <c r="N2196" i="13"/>
  <c r="P2196" i="13"/>
  <c r="Q2196" i="13"/>
  <c r="R2196" i="13"/>
  <c r="S2196" i="13"/>
  <c r="T2196" i="13"/>
  <c r="U2196" i="13"/>
  <c r="V2196" i="13"/>
  <c r="W2196" i="13"/>
  <c r="X2196" i="13"/>
  <c r="Y2196" i="13"/>
  <c r="Z2196" i="13"/>
  <c r="AA2196" i="13"/>
  <c r="AB2196" i="13"/>
  <c r="AC2196" i="13"/>
  <c r="AH2196" i="13"/>
  <c r="AK2196" i="13"/>
  <c r="C2197" i="13"/>
  <c r="D2197" i="13"/>
  <c r="E2197" i="13"/>
  <c r="F2197" i="13"/>
  <c r="G2197" i="13"/>
  <c r="H2197" i="13"/>
  <c r="L2197" i="13"/>
  <c r="O2197" i="13" s="1"/>
  <c r="M2197" i="13"/>
  <c r="N2197" i="13"/>
  <c r="P2197" i="13"/>
  <c r="Q2197" i="13"/>
  <c r="R2197" i="13"/>
  <c r="S2197" i="13"/>
  <c r="T2197" i="13"/>
  <c r="U2197" i="13"/>
  <c r="V2197" i="13"/>
  <c r="W2197" i="13"/>
  <c r="X2197" i="13"/>
  <c r="Y2197" i="13"/>
  <c r="Z2197" i="13"/>
  <c r="AA2197" i="13"/>
  <c r="AB2197" i="13"/>
  <c r="AC2197" i="13"/>
  <c r="AH2197" i="13"/>
  <c r="AK2197" i="13"/>
  <c r="C2198" i="13"/>
  <c r="D2198" i="13"/>
  <c r="E2198" i="13"/>
  <c r="F2198" i="13"/>
  <c r="G2198" i="13"/>
  <c r="H2198" i="13"/>
  <c r="L2198" i="13"/>
  <c r="O2198" i="13" s="1"/>
  <c r="M2198" i="13"/>
  <c r="N2198" i="13"/>
  <c r="P2198" i="13"/>
  <c r="Q2198" i="13"/>
  <c r="R2198" i="13"/>
  <c r="S2198" i="13"/>
  <c r="T2198" i="13"/>
  <c r="U2198" i="13"/>
  <c r="V2198" i="13"/>
  <c r="W2198" i="13"/>
  <c r="X2198" i="13"/>
  <c r="Y2198" i="13"/>
  <c r="Z2198" i="13"/>
  <c r="AA2198" i="13"/>
  <c r="AB2198" i="13"/>
  <c r="AC2198" i="13"/>
  <c r="AH2198" i="13"/>
  <c r="AK2198" i="13"/>
  <c r="C2199" i="13"/>
  <c r="D2199" i="13"/>
  <c r="E2199" i="13"/>
  <c r="F2199" i="13"/>
  <c r="G2199" i="13"/>
  <c r="H2199" i="13"/>
  <c r="L2199" i="13"/>
  <c r="O2199" i="13" s="1"/>
  <c r="M2199" i="13"/>
  <c r="N2199" i="13"/>
  <c r="P2199" i="13"/>
  <c r="Q2199" i="13"/>
  <c r="R2199" i="13"/>
  <c r="S2199" i="13"/>
  <c r="T2199" i="13"/>
  <c r="U2199" i="13"/>
  <c r="V2199" i="13"/>
  <c r="W2199" i="13"/>
  <c r="X2199" i="13"/>
  <c r="Y2199" i="13"/>
  <c r="Z2199" i="13"/>
  <c r="AA2199" i="13"/>
  <c r="AB2199" i="13"/>
  <c r="AC2199" i="13"/>
  <c r="AH2199" i="13"/>
  <c r="AK2199" i="13"/>
  <c r="C2200" i="13"/>
  <c r="D2200" i="13"/>
  <c r="E2200" i="13"/>
  <c r="F2200" i="13"/>
  <c r="G2200" i="13"/>
  <c r="H2200" i="13"/>
  <c r="L2200" i="13"/>
  <c r="O2200" i="13" s="1"/>
  <c r="M2200" i="13"/>
  <c r="N2200" i="13"/>
  <c r="P2200" i="13"/>
  <c r="Q2200" i="13"/>
  <c r="R2200" i="13"/>
  <c r="S2200" i="13"/>
  <c r="T2200" i="13"/>
  <c r="U2200" i="13"/>
  <c r="V2200" i="13"/>
  <c r="W2200" i="13"/>
  <c r="X2200" i="13"/>
  <c r="Y2200" i="13"/>
  <c r="Z2200" i="13"/>
  <c r="AA2200" i="13"/>
  <c r="AB2200" i="13"/>
  <c r="AC2200" i="13"/>
  <c r="AH2200" i="13"/>
  <c r="AK2200" i="13"/>
  <c r="C2201" i="13"/>
  <c r="D2201" i="13"/>
  <c r="E2201" i="13"/>
  <c r="F2201" i="13"/>
  <c r="G2201" i="13"/>
  <c r="H2201" i="13"/>
  <c r="L2201" i="13"/>
  <c r="O2201" i="13" s="1"/>
  <c r="M2201" i="13"/>
  <c r="N2201" i="13"/>
  <c r="P2201" i="13"/>
  <c r="Q2201" i="13"/>
  <c r="R2201" i="13"/>
  <c r="S2201" i="13"/>
  <c r="T2201" i="13"/>
  <c r="U2201" i="13"/>
  <c r="V2201" i="13"/>
  <c r="W2201" i="13"/>
  <c r="X2201" i="13"/>
  <c r="Y2201" i="13"/>
  <c r="Z2201" i="13"/>
  <c r="AA2201" i="13"/>
  <c r="AB2201" i="13"/>
  <c r="AC2201" i="13"/>
  <c r="AH2201" i="13"/>
  <c r="AK2201" i="13"/>
  <c r="C2202" i="13"/>
  <c r="D2202" i="13"/>
  <c r="E2202" i="13"/>
  <c r="F2202" i="13"/>
  <c r="G2202" i="13"/>
  <c r="H2202" i="13"/>
  <c r="L2202" i="13"/>
  <c r="O2202" i="13" s="1"/>
  <c r="M2202" i="13"/>
  <c r="N2202" i="13"/>
  <c r="P2202" i="13"/>
  <c r="Q2202" i="13"/>
  <c r="R2202" i="13"/>
  <c r="S2202" i="13"/>
  <c r="T2202" i="13"/>
  <c r="U2202" i="13"/>
  <c r="V2202" i="13"/>
  <c r="W2202" i="13"/>
  <c r="X2202" i="13"/>
  <c r="Y2202" i="13"/>
  <c r="Z2202" i="13"/>
  <c r="AA2202" i="13"/>
  <c r="AB2202" i="13"/>
  <c r="AC2202" i="13"/>
  <c r="AH2202" i="13"/>
  <c r="AK2202" i="13"/>
  <c r="C2203" i="13"/>
  <c r="D2203" i="13"/>
  <c r="E2203" i="13"/>
  <c r="F2203" i="13"/>
  <c r="G2203" i="13"/>
  <c r="H2203" i="13"/>
  <c r="L2203" i="13"/>
  <c r="O2203" i="13" s="1"/>
  <c r="M2203" i="13"/>
  <c r="N2203" i="13"/>
  <c r="P2203" i="13"/>
  <c r="Q2203" i="13"/>
  <c r="R2203" i="13"/>
  <c r="S2203" i="13"/>
  <c r="T2203" i="13"/>
  <c r="U2203" i="13"/>
  <c r="V2203" i="13"/>
  <c r="W2203" i="13"/>
  <c r="X2203" i="13"/>
  <c r="Y2203" i="13"/>
  <c r="Z2203" i="13"/>
  <c r="AA2203" i="13"/>
  <c r="AB2203" i="13"/>
  <c r="AC2203" i="13"/>
  <c r="AH2203" i="13"/>
  <c r="AK2203" i="13"/>
  <c r="C2204" i="13"/>
  <c r="D2204" i="13"/>
  <c r="E2204" i="13"/>
  <c r="F2204" i="13"/>
  <c r="G2204" i="13"/>
  <c r="H2204" i="13"/>
  <c r="L2204" i="13"/>
  <c r="O2204" i="13" s="1"/>
  <c r="M2204" i="13"/>
  <c r="N2204" i="13"/>
  <c r="P2204" i="13"/>
  <c r="Q2204" i="13"/>
  <c r="R2204" i="13"/>
  <c r="S2204" i="13"/>
  <c r="T2204" i="13"/>
  <c r="U2204" i="13"/>
  <c r="V2204" i="13"/>
  <c r="W2204" i="13"/>
  <c r="X2204" i="13"/>
  <c r="Y2204" i="13"/>
  <c r="Z2204" i="13"/>
  <c r="AA2204" i="13"/>
  <c r="AB2204" i="13"/>
  <c r="AC2204" i="13"/>
  <c r="AH2204" i="13"/>
  <c r="AK2204" i="13"/>
  <c r="C2205" i="13"/>
  <c r="D2205" i="13"/>
  <c r="E2205" i="13"/>
  <c r="F2205" i="13"/>
  <c r="G2205" i="13"/>
  <c r="H2205" i="13"/>
  <c r="L2205" i="13"/>
  <c r="O2205" i="13" s="1"/>
  <c r="M2205" i="13"/>
  <c r="N2205" i="13"/>
  <c r="P2205" i="13"/>
  <c r="Q2205" i="13"/>
  <c r="R2205" i="13"/>
  <c r="S2205" i="13"/>
  <c r="T2205" i="13"/>
  <c r="U2205" i="13"/>
  <c r="V2205" i="13"/>
  <c r="W2205" i="13"/>
  <c r="X2205" i="13"/>
  <c r="Y2205" i="13"/>
  <c r="Z2205" i="13"/>
  <c r="AA2205" i="13"/>
  <c r="AB2205" i="13"/>
  <c r="AC2205" i="13"/>
  <c r="AH2205" i="13"/>
  <c r="AK2205" i="13"/>
  <c r="C2206" i="13"/>
  <c r="D2206" i="13"/>
  <c r="E2206" i="13"/>
  <c r="F2206" i="13"/>
  <c r="G2206" i="13"/>
  <c r="H2206" i="13"/>
  <c r="L2206" i="13"/>
  <c r="O2206" i="13" s="1"/>
  <c r="M2206" i="13"/>
  <c r="N2206" i="13"/>
  <c r="P2206" i="13"/>
  <c r="Q2206" i="13"/>
  <c r="R2206" i="13"/>
  <c r="S2206" i="13"/>
  <c r="T2206" i="13"/>
  <c r="U2206" i="13"/>
  <c r="V2206" i="13"/>
  <c r="W2206" i="13"/>
  <c r="X2206" i="13"/>
  <c r="Y2206" i="13"/>
  <c r="Z2206" i="13"/>
  <c r="AA2206" i="13"/>
  <c r="AB2206" i="13"/>
  <c r="AC2206" i="13"/>
  <c r="AH2206" i="13"/>
  <c r="AK2206" i="13"/>
  <c r="C2207" i="13"/>
  <c r="D2207" i="13"/>
  <c r="E2207" i="13"/>
  <c r="F2207" i="13"/>
  <c r="G2207" i="13"/>
  <c r="H2207" i="13"/>
  <c r="L2207" i="13"/>
  <c r="O2207" i="13" s="1"/>
  <c r="M2207" i="13"/>
  <c r="N2207" i="13"/>
  <c r="P2207" i="13"/>
  <c r="Q2207" i="13"/>
  <c r="R2207" i="13"/>
  <c r="S2207" i="13"/>
  <c r="T2207" i="13"/>
  <c r="U2207" i="13"/>
  <c r="V2207" i="13"/>
  <c r="W2207" i="13"/>
  <c r="X2207" i="13"/>
  <c r="Y2207" i="13"/>
  <c r="Z2207" i="13"/>
  <c r="AA2207" i="13"/>
  <c r="AB2207" i="13"/>
  <c r="AC2207" i="13"/>
  <c r="AH2207" i="13"/>
  <c r="AK2207" i="13"/>
  <c r="C2208" i="13"/>
  <c r="D2208" i="13"/>
  <c r="E2208" i="13"/>
  <c r="F2208" i="13"/>
  <c r="G2208" i="13"/>
  <c r="H2208" i="13"/>
  <c r="L2208" i="13"/>
  <c r="O2208" i="13" s="1"/>
  <c r="M2208" i="13"/>
  <c r="N2208" i="13"/>
  <c r="P2208" i="13"/>
  <c r="Q2208" i="13"/>
  <c r="R2208" i="13"/>
  <c r="S2208" i="13"/>
  <c r="T2208" i="13"/>
  <c r="U2208" i="13"/>
  <c r="V2208" i="13"/>
  <c r="W2208" i="13"/>
  <c r="X2208" i="13"/>
  <c r="Y2208" i="13"/>
  <c r="Z2208" i="13"/>
  <c r="AA2208" i="13"/>
  <c r="AB2208" i="13"/>
  <c r="AC2208" i="13"/>
  <c r="AH2208" i="13"/>
  <c r="AK2208" i="13"/>
  <c r="C2209" i="13"/>
  <c r="D2209" i="13"/>
  <c r="E2209" i="13"/>
  <c r="F2209" i="13"/>
  <c r="G2209" i="13"/>
  <c r="H2209" i="13"/>
  <c r="L2209" i="13"/>
  <c r="O2209" i="13" s="1"/>
  <c r="M2209" i="13"/>
  <c r="N2209" i="13"/>
  <c r="P2209" i="13"/>
  <c r="Q2209" i="13"/>
  <c r="R2209" i="13"/>
  <c r="S2209" i="13"/>
  <c r="T2209" i="13"/>
  <c r="U2209" i="13"/>
  <c r="V2209" i="13"/>
  <c r="W2209" i="13"/>
  <c r="X2209" i="13"/>
  <c r="Y2209" i="13"/>
  <c r="Z2209" i="13"/>
  <c r="AA2209" i="13"/>
  <c r="AB2209" i="13"/>
  <c r="AC2209" i="13"/>
  <c r="AH2209" i="13"/>
  <c r="AK2209" i="13"/>
  <c r="C2210" i="13"/>
  <c r="D2210" i="13"/>
  <c r="E2210" i="13"/>
  <c r="F2210" i="13"/>
  <c r="G2210" i="13"/>
  <c r="H2210" i="13"/>
  <c r="L2210" i="13"/>
  <c r="O2210" i="13" s="1"/>
  <c r="M2210" i="13"/>
  <c r="N2210" i="13"/>
  <c r="P2210" i="13"/>
  <c r="Q2210" i="13"/>
  <c r="R2210" i="13"/>
  <c r="S2210" i="13"/>
  <c r="T2210" i="13"/>
  <c r="U2210" i="13"/>
  <c r="V2210" i="13"/>
  <c r="W2210" i="13"/>
  <c r="X2210" i="13"/>
  <c r="Y2210" i="13"/>
  <c r="Z2210" i="13"/>
  <c r="AA2210" i="13"/>
  <c r="AB2210" i="13"/>
  <c r="AC2210" i="13"/>
  <c r="AH2210" i="13"/>
  <c r="AK2210" i="13"/>
  <c r="C2211" i="13"/>
  <c r="D2211" i="13"/>
  <c r="E2211" i="13"/>
  <c r="F2211" i="13"/>
  <c r="G2211" i="13"/>
  <c r="H2211" i="13"/>
  <c r="L2211" i="13"/>
  <c r="O2211" i="13" s="1"/>
  <c r="M2211" i="13"/>
  <c r="N2211" i="13"/>
  <c r="P2211" i="13"/>
  <c r="Q2211" i="13"/>
  <c r="R2211" i="13"/>
  <c r="S2211" i="13"/>
  <c r="T2211" i="13"/>
  <c r="U2211" i="13"/>
  <c r="V2211" i="13"/>
  <c r="W2211" i="13"/>
  <c r="X2211" i="13"/>
  <c r="Y2211" i="13"/>
  <c r="Z2211" i="13"/>
  <c r="AA2211" i="13"/>
  <c r="AB2211" i="13"/>
  <c r="AC2211" i="13"/>
  <c r="AH2211" i="13"/>
  <c r="AK2211" i="13"/>
  <c r="C2212" i="13"/>
  <c r="D2212" i="13"/>
  <c r="E2212" i="13"/>
  <c r="F2212" i="13"/>
  <c r="G2212" i="13"/>
  <c r="H2212" i="13"/>
  <c r="L2212" i="13"/>
  <c r="O2212" i="13" s="1"/>
  <c r="M2212" i="13"/>
  <c r="N2212" i="13"/>
  <c r="P2212" i="13"/>
  <c r="Q2212" i="13"/>
  <c r="R2212" i="13"/>
  <c r="S2212" i="13"/>
  <c r="T2212" i="13"/>
  <c r="U2212" i="13"/>
  <c r="V2212" i="13"/>
  <c r="W2212" i="13"/>
  <c r="X2212" i="13"/>
  <c r="Y2212" i="13"/>
  <c r="Z2212" i="13"/>
  <c r="AA2212" i="13"/>
  <c r="AB2212" i="13"/>
  <c r="AC2212" i="13"/>
  <c r="AH2212" i="13"/>
  <c r="AK2212" i="13"/>
  <c r="C2213" i="13"/>
  <c r="D2213" i="13"/>
  <c r="E2213" i="13"/>
  <c r="F2213" i="13"/>
  <c r="G2213" i="13"/>
  <c r="H2213" i="13"/>
  <c r="L2213" i="13"/>
  <c r="O2213" i="13" s="1"/>
  <c r="M2213" i="13"/>
  <c r="N2213" i="13"/>
  <c r="P2213" i="13"/>
  <c r="Q2213" i="13"/>
  <c r="R2213" i="13"/>
  <c r="S2213" i="13"/>
  <c r="T2213" i="13"/>
  <c r="U2213" i="13"/>
  <c r="V2213" i="13"/>
  <c r="W2213" i="13"/>
  <c r="X2213" i="13"/>
  <c r="Y2213" i="13"/>
  <c r="Z2213" i="13"/>
  <c r="AA2213" i="13"/>
  <c r="AB2213" i="13"/>
  <c r="AC2213" i="13"/>
  <c r="AH2213" i="13"/>
  <c r="AK2213" i="13"/>
  <c r="C2214" i="13"/>
  <c r="D2214" i="13"/>
  <c r="E2214" i="13"/>
  <c r="F2214" i="13"/>
  <c r="G2214" i="13"/>
  <c r="H2214" i="13"/>
  <c r="L2214" i="13"/>
  <c r="O2214" i="13" s="1"/>
  <c r="M2214" i="13"/>
  <c r="N2214" i="13"/>
  <c r="P2214" i="13"/>
  <c r="Q2214" i="13"/>
  <c r="R2214" i="13"/>
  <c r="S2214" i="13"/>
  <c r="T2214" i="13"/>
  <c r="U2214" i="13"/>
  <c r="V2214" i="13"/>
  <c r="W2214" i="13"/>
  <c r="X2214" i="13"/>
  <c r="Y2214" i="13"/>
  <c r="Z2214" i="13"/>
  <c r="AA2214" i="13"/>
  <c r="AB2214" i="13"/>
  <c r="AC2214" i="13"/>
  <c r="AH2214" i="13"/>
  <c r="AK2214" i="13"/>
  <c r="C2215" i="13"/>
  <c r="D2215" i="13"/>
  <c r="E2215" i="13"/>
  <c r="F2215" i="13"/>
  <c r="G2215" i="13"/>
  <c r="H2215" i="13"/>
  <c r="L2215" i="13"/>
  <c r="O2215" i="13" s="1"/>
  <c r="M2215" i="13"/>
  <c r="N2215" i="13"/>
  <c r="P2215" i="13"/>
  <c r="Q2215" i="13"/>
  <c r="R2215" i="13"/>
  <c r="S2215" i="13"/>
  <c r="T2215" i="13"/>
  <c r="U2215" i="13"/>
  <c r="V2215" i="13"/>
  <c r="W2215" i="13"/>
  <c r="X2215" i="13"/>
  <c r="Y2215" i="13"/>
  <c r="Z2215" i="13"/>
  <c r="AA2215" i="13"/>
  <c r="AB2215" i="13"/>
  <c r="AC2215" i="13"/>
  <c r="AH2215" i="13"/>
  <c r="AK2215" i="13"/>
  <c r="C2216" i="13"/>
  <c r="D2216" i="13"/>
  <c r="E2216" i="13"/>
  <c r="F2216" i="13"/>
  <c r="G2216" i="13"/>
  <c r="H2216" i="13"/>
  <c r="L2216" i="13"/>
  <c r="O2216" i="13" s="1"/>
  <c r="M2216" i="13"/>
  <c r="N2216" i="13"/>
  <c r="P2216" i="13"/>
  <c r="Q2216" i="13"/>
  <c r="R2216" i="13"/>
  <c r="S2216" i="13"/>
  <c r="T2216" i="13"/>
  <c r="U2216" i="13"/>
  <c r="V2216" i="13"/>
  <c r="W2216" i="13"/>
  <c r="X2216" i="13"/>
  <c r="Y2216" i="13"/>
  <c r="Z2216" i="13"/>
  <c r="AA2216" i="13"/>
  <c r="AB2216" i="13"/>
  <c r="AC2216" i="13"/>
  <c r="AH2216" i="13"/>
  <c r="AK2216" i="13"/>
  <c r="C2217" i="13"/>
  <c r="D2217" i="13"/>
  <c r="E2217" i="13"/>
  <c r="F2217" i="13"/>
  <c r="G2217" i="13"/>
  <c r="H2217" i="13"/>
  <c r="L2217" i="13"/>
  <c r="O2217" i="13" s="1"/>
  <c r="M2217" i="13"/>
  <c r="N2217" i="13"/>
  <c r="P2217" i="13"/>
  <c r="Q2217" i="13"/>
  <c r="R2217" i="13"/>
  <c r="S2217" i="13"/>
  <c r="T2217" i="13"/>
  <c r="U2217" i="13"/>
  <c r="V2217" i="13"/>
  <c r="W2217" i="13"/>
  <c r="X2217" i="13"/>
  <c r="Y2217" i="13"/>
  <c r="Z2217" i="13"/>
  <c r="AA2217" i="13"/>
  <c r="AB2217" i="13"/>
  <c r="AC2217" i="13"/>
  <c r="AH2217" i="13"/>
  <c r="AK2217" i="13"/>
  <c r="C2218" i="13"/>
  <c r="D2218" i="13"/>
  <c r="E2218" i="13"/>
  <c r="F2218" i="13"/>
  <c r="G2218" i="13"/>
  <c r="H2218" i="13"/>
  <c r="L2218" i="13"/>
  <c r="O2218" i="13" s="1"/>
  <c r="M2218" i="13"/>
  <c r="N2218" i="13"/>
  <c r="P2218" i="13"/>
  <c r="Q2218" i="13"/>
  <c r="R2218" i="13"/>
  <c r="S2218" i="13"/>
  <c r="T2218" i="13"/>
  <c r="U2218" i="13"/>
  <c r="V2218" i="13"/>
  <c r="W2218" i="13"/>
  <c r="X2218" i="13"/>
  <c r="Y2218" i="13"/>
  <c r="Z2218" i="13"/>
  <c r="AA2218" i="13"/>
  <c r="AB2218" i="13"/>
  <c r="AC2218" i="13"/>
  <c r="AH2218" i="13"/>
  <c r="AK2218" i="13"/>
  <c r="C2219" i="13"/>
  <c r="D2219" i="13"/>
  <c r="E2219" i="13"/>
  <c r="F2219" i="13"/>
  <c r="G2219" i="13"/>
  <c r="H2219" i="13"/>
  <c r="L2219" i="13"/>
  <c r="O2219" i="13" s="1"/>
  <c r="M2219" i="13"/>
  <c r="N2219" i="13"/>
  <c r="P2219" i="13"/>
  <c r="Q2219" i="13"/>
  <c r="R2219" i="13"/>
  <c r="S2219" i="13"/>
  <c r="T2219" i="13"/>
  <c r="U2219" i="13"/>
  <c r="V2219" i="13"/>
  <c r="W2219" i="13"/>
  <c r="X2219" i="13"/>
  <c r="Y2219" i="13"/>
  <c r="Z2219" i="13"/>
  <c r="AA2219" i="13"/>
  <c r="AB2219" i="13"/>
  <c r="AC2219" i="13"/>
  <c r="AH2219" i="13"/>
  <c r="AK2219" i="13"/>
  <c r="C2220" i="13"/>
  <c r="D2220" i="13"/>
  <c r="E2220" i="13"/>
  <c r="F2220" i="13"/>
  <c r="G2220" i="13"/>
  <c r="H2220" i="13"/>
  <c r="L2220" i="13"/>
  <c r="O2220" i="13" s="1"/>
  <c r="M2220" i="13"/>
  <c r="N2220" i="13"/>
  <c r="P2220" i="13"/>
  <c r="Q2220" i="13"/>
  <c r="R2220" i="13"/>
  <c r="S2220" i="13"/>
  <c r="T2220" i="13"/>
  <c r="U2220" i="13"/>
  <c r="V2220" i="13"/>
  <c r="W2220" i="13"/>
  <c r="X2220" i="13"/>
  <c r="Y2220" i="13"/>
  <c r="Z2220" i="13"/>
  <c r="AA2220" i="13"/>
  <c r="AB2220" i="13"/>
  <c r="AC2220" i="13"/>
  <c r="AH2220" i="13"/>
  <c r="AK2220" i="13"/>
  <c r="C2221" i="13"/>
  <c r="D2221" i="13"/>
  <c r="E2221" i="13"/>
  <c r="F2221" i="13"/>
  <c r="G2221" i="13"/>
  <c r="H2221" i="13"/>
  <c r="L2221" i="13"/>
  <c r="O2221" i="13" s="1"/>
  <c r="M2221" i="13"/>
  <c r="N2221" i="13"/>
  <c r="P2221" i="13"/>
  <c r="Q2221" i="13"/>
  <c r="R2221" i="13"/>
  <c r="S2221" i="13"/>
  <c r="T2221" i="13"/>
  <c r="U2221" i="13"/>
  <c r="V2221" i="13"/>
  <c r="W2221" i="13"/>
  <c r="X2221" i="13"/>
  <c r="Y2221" i="13"/>
  <c r="Z2221" i="13"/>
  <c r="AA2221" i="13"/>
  <c r="AB2221" i="13"/>
  <c r="AC2221" i="13"/>
  <c r="AH2221" i="13"/>
  <c r="AK2221" i="13"/>
  <c r="C2222" i="13"/>
  <c r="D2222" i="13"/>
  <c r="E2222" i="13"/>
  <c r="F2222" i="13"/>
  <c r="G2222" i="13"/>
  <c r="H2222" i="13"/>
  <c r="L2222" i="13"/>
  <c r="O2222" i="13" s="1"/>
  <c r="M2222" i="13"/>
  <c r="N2222" i="13"/>
  <c r="P2222" i="13"/>
  <c r="Q2222" i="13"/>
  <c r="R2222" i="13"/>
  <c r="S2222" i="13"/>
  <c r="T2222" i="13"/>
  <c r="U2222" i="13"/>
  <c r="V2222" i="13"/>
  <c r="W2222" i="13"/>
  <c r="X2222" i="13"/>
  <c r="Y2222" i="13"/>
  <c r="Z2222" i="13"/>
  <c r="AA2222" i="13"/>
  <c r="AB2222" i="13"/>
  <c r="AC2222" i="13"/>
  <c r="AH2222" i="13"/>
  <c r="AK2222" i="13"/>
  <c r="C2223" i="13"/>
  <c r="D2223" i="13"/>
  <c r="E2223" i="13"/>
  <c r="F2223" i="13"/>
  <c r="G2223" i="13"/>
  <c r="H2223" i="13"/>
  <c r="L2223" i="13"/>
  <c r="O2223" i="13" s="1"/>
  <c r="M2223" i="13"/>
  <c r="N2223" i="13"/>
  <c r="P2223" i="13"/>
  <c r="Q2223" i="13"/>
  <c r="R2223" i="13"/>
  <c r="S2223" i="13"/>
  <c r="T2223" i="13"/>
  <c r="U2223" i="13"/>
  <c r="V2223" i="13"/>
  <c r="W2223" i="13"/>
  <c r="X2223" i="13"/>
  <c r="Y2223" i="13"/>
  <c r="Z2223" i="13"/>
  <c r="AA2223" i="13"/>
  <c r="AB2223" i="13"/>
  <c r="AC2223" i="13"/>
  <c r="AH2223" i="13"/>
  <c r="AK2223" i="13"/>
  <c r="C2224" i="13"/>
  <c r="D2224" i="13"/>
  <c r="E2224" i="13"/>
  <c r="F2224" i="13"/>
  <c r="G2224" i="13"/>
  <c r="H2224" i="13"/>
  <c r="L2224" i="13"/>
  <c r="O2224" i="13" s="1"/>
  <c r="M2224" i="13"/>
  <c r="N2224" i="13"/>
  <c r="P2224" i="13"/>
  <c r="Q2224" i="13"/>
  <c r="R2224" i="13"/>
  <c r="S2224" i="13"/>
  <c r="T2224" i="13"/>
  <c r="U2224" i="13"/>
  <c r="V2224" i="13"/>
  <c r="W2224" i="13"/>
  <c r="X2224" i="13"/>
  <c r="Y2224" i="13"/>
  <c r="Z2224" i="13"/>
  <c r="AA2224" i="13"/>
  <c r="AB2224" i="13"/>
  <c r="AC2224" i="13"/>
  <c r="AH2224" i="13"/>
  <c r="AK2224" i="13"/>
  <c r="C2225" i="13"/>
  <c r="D2225" i="13"/>
  <c r="E2225" i="13"/>
  <c r="F2225" i="13"/>
  <c r="G2225" i="13"/>
  <c r="H2225" i="13"/>
  <c r="L2225" i="13"/>
  <c r="O2225" i="13" s="1"/>
  <c r="M2225" i="13"/>
  <c r="N2225" i="13"/>
  <c r="P2225" i="13"/>
  <c r="Q2225" i="13"/>
  <c r="R2225" i="13"/>
  <c r="S2225" i="13"/>
  <c r="T2225" i="13"/>
  <c r="U2225" i="13"/>
  <c r="V2225" i="13"/>
  <c r="W2225" i="13"/>
  <c r="X2225" i="13"/>
  <c r="Y2225" i="13"/>
  <c r="Z2225" i="13"/>
  <c r="AA2225" i="13"/>
  <c r="AB2225" i="13"/>
  <c r="AC2225" i="13"/>
  <c r="AH2225" i="13"/>
  <c r="AK2225" i="13"/>
  <c r="C2226" i="13"/>
  <c r="D2226" i="13"/>
  <c r="E2226" i="13"/>
  <c r="F2226" i="13"/>
  <c r="G2226" i="13"/>
  <c r="H2226" i="13"/>
  <c r="L2226" i="13"/>
  <c r="O2226" i="13" s="1"/>
  <c r="M2226" i="13"/>
  <c r="N2226" i="13"/>
  <c r="P2226" i="13"/>
  <c r="Q2226" i="13"/>
  <c r="R2226" i="13"/>
  <c r="S2226" i="13"/>
  <c r="T2226" i="13"/>
  <c r="U2226" i="13"/>
  <c r="V2226" i="13"/>
  <c r="W2226" i="13"/>
  <c r="X2226" i="13"/>
  <c r="Y2226" i="13"/>
  <c r="Z2226" i="13"/>
  <c r="AA2226" i="13"/>
  <c r="AB2226" i="13"/>
  <c r="AC2226" i="13"/>
  <c r="AH2226" i="13"/>
  <c r="AK2226" i="13"/>
  <c r="C2227" i="13"/>
  <c r="D2227" i="13"/>
  <c r="E2227" i="13"/>
  <c r="F2227" i="13"/>
  <c r="G2227" i="13"/>
  <c r="H2227" i="13"/>
  <c r="L2227" i="13"/>
  <c r="O2227" i="13" s="1"/>
  <c r="M2227" i="13"/>
  <c r="N2227" i="13"/>
  <c r="P2227" i="13"/>
  <c r="Q2227" i="13"/>
  <c r="R2227" i="13"/>
  <c r="S2227" i="13"/>
  <c r="T2227" i="13"/>
  <c r="U2227" i="13"/>
  <c r="V2227" i="13"/>
  <c r="W2227" i="13"/>
  <c r="X2227" i="13"/>
  <c r="Y2227" i="13"/>
  <c r="Z2227" i="13"/>
  <c r="AA2227" i="13"/>
  <c r="AB2227" i="13"/>
  <c r="AC2227" i="13"/>
  <c r="AH2227" i="13"/>
  <c r="AK2227" i="13"/>
  <c r="C2228" i="13"/>
  <c r="D2228" i="13"/>
  <c r="E2228" i="13"/>
  <c r="F2228" i="13"/>
  <c r="G2228" i="13"/>
  <c r="H2228" i="13"/>
  <c r="L2228" i="13"/>
  <c r="O2228" i="13" s="1"/>
  <c r="M2228" i="13"/>
  <c r="N2228" i="13"/>
  <c r="P2228" i="13"/>
  <c r="Q2228" i="13"/>
  <c r="R2228" i="13"/>
  <c r="S2228" i="13"/>
  <c r="T2228" i="13"/>
  <c r="U2228" i="13"/>
  <c r="V2228" i="13"/>
  <c r="W2228" i="13"/>
  <c r="X2228" i="13"/>
  <c r="Y2228" i="13"/>
  <c r="Z2228" i="13"/>
  <c r="AA2228" i="13"/>
  <c r="AB2228" i="13"/>
  <c r="AC2228" i="13"/>
  <c r="AH2228" i="13"/>
  <c r="AK2228" i="13"/>
  <c r="C2229" i="13"/>
  <c r="D2229" i="13"/>
  <c r="E2229" i="13"/>
  <c r="F2229" i="13"/>
  <c r="G2229" i="13"/>
  <c r="H2229" i="13"/>
  <c r="L2229" i="13"/>
  <c r="O2229" i="13" s="1"/>
  <c r="M2229" i="13"/>
  <c r="N2229" i="13"/>
  <c r="P2229" i="13"/>
  <c r="Q2229" i="13"/>
  <c r="R2229" i="13"/>
  <c r="S2229" i="13"/>
  <c r="T2229" i="13"/>
  <c r="U2229" i="13"/>
  <c r="V2229" i="13"/>
  <c r="W2229" i="13"/>
  <c r="X2229" i="13"/>
  <c r="Y2229" i="13"/>
  <c r="Z2229" i="13"/>
  <c r="AA2229" i="13"/>
  <c r="AB2229" i="13"/>
  <c r="AC2229" i="13"/>
  <c r="AH2229" i="13"/>
  <c r="AK2229" i="13"/>
  <c r="C2230" i="13"/>
  <c r="D2230" i="13"/>
  <c r="E2230" i="13"/>
  <c r="F2230" i="13"/>
  <c r="G2230" i="13"/>
  <c r="H2230" i="13"/>
  <c r="L2230" i="13"/>
  <c r="O2230" i="13" s="1"/>
  <c r="M2230" i="13"/>
  <c r="N2230" i="13"/>
  <c r="P2230" i="13"/>
  <c r="Q2230" i="13"/>
  <c r="R2230" i="13"/>
  <c r="S2230" i="13"/>
  <c r="T2230" i="13"/>
  <c r="U2230" i="13"/>
  <c r="V2230" i="13"/>
  <c r="W2230" i="13"/>
  <c r="X2230" i="13"/>
  <c r="Y2230" i="13"/>
  <c r="Z2230" i="13"/>
  <c r="AA2230" i="13"/>
  <c r="AB2230" i="13"/>
  <c r="AC2230" i="13"/>
  <c r="AH2230" i="13"/>
  <c r="AK2230" i="13"/>
  <c r="C2231" i="13"/>
  <c r="D2231" i="13"/>
  <c r="E2231" i="13"/>
  <c r="F2231" i="13"/>
  <c r="G2231" i="13"/>
  <c r="H2231" i="13"/>
  <c r="L2231" i="13"/>
  <c r="O2231" i="13" s="1"/>
  <c r="M2231" i="13"/>
  <c r="N2231" i="13"/>
  <c r="P2231" i="13"/>
  <c r="Q2231" i="13"/>
  <c r="R2231" i="13"/>
  <c r="S2231" i="13"/>
  <c r="T2231" i="13"/>
  <c r="U2231" i="13"/>
  <c r="V2231" i="13"/>
  <c r="W2231" i="13"/>
  <c r="X2231" i="13"/>
  <c r="Y2231" i="13"/>
  <c r="Z2231" i="13"/>
  <c r="AA2231" i="13"/>
  <c r="AB2231" i="13"/>
  <c r="AC2231" i="13"/>
  <c r="AH2231" i="13"/>
  <c r="AK2231" i="13"/>
  <c r="C2232" i="13"/>
  <c r="D2232" i="13"/>
  <c r="E2232" i="13"/>
  <c r="F2232" i="13"/>
  <c r="G2232" i="13"/>
  <c r="H2232" i="13"/>
  <c r="L2232" i="13"/>
  <c r="O2232" i="13" s="1"/>
  <c r="M2232" i="13"/>
  <c r="N2232" i="13"/>
  <c r="P2232" i="13"/>
  <c r="Q2232" i="13"/>
  <c r="R2232" i="13"/>
  <c r="S2232" i="13"/>
  <c r="T2232" i="13"/>
  <c r="U2232" i="13"/>
  <c r="V2232" i="13"/>
  <c r="W2232" i="13"/>
  <c r="X2232" i="13"/>
  <c r="Y2232" i="13"/>
  <c r="Z2232" i="13"/>
  <c r="AA2232" i="13"/>
  <c r="AB2232" i="13"/>
  <c r="AC2232" i="13"/>
  <c r="AH2232" i="13"/>
  <c r="AK2232" i="13"/>
  <c r="C2233" i="13"/>
  <c r="D2233" i="13"/>
  <c r="E2233" i="13"/>
  <c r="F2233" i="13"/>
  <c r="G2233" i="13"/>
  <c r="H2233" i="13"/>
  <c r="L2233" i="13"/>
  <c r="O2233" i="13" s="1"/>
  <c r="M2233" i="13"/>
  <c r="N2233" i="13"/>
  <c r="P2233" i="13"/>
  <c r="Q2233" i="13"/>
  <c r="R2233" i="13"/>
  <c r="S2233" i="13"/>
  <c r="T2233" i="13"/>
  <c r="U2233" i="13"/>
  <c r="V2233" i="13"/>
  <c r="W2233" i="13"/>
  <c r="X2233" i="13"/>
  <c r="Y2233" i="13"/>
  <c r="Z2233" i="13"/>
  <c r="AA2233" i="13"/>
  <c r="AB2233" i="13"/>
  <c r="AC2233" i="13"/>
  <c r="AH2233" i="13"/>
  <c r="AK2233" i="13"/>
  <c r="C2234" i="13"/>
  <c r="D2234" i="13"/>
  <c r="E2234" i="13"/>
  <c r="F2234" i="13"/>
  <c r="G2234" i="13"/>
  <c r="H2234" i="13"/>
  <c r="L2234" i="13"/>
  <c r="O2234" i="13" s="1"/>
  <c r="M2234" i="13"/>
  <c r="N2234" i="13"/>
  <c r="P2234" i="13"/>
  <c r="Q2234" i="13"/>
  <c r="R2234" i="13"/>
  <c r="S2234" i="13"/>
  <c r="T2234" i="13"/>
  <c r="U2234" i="13"/>
  <c r="V2234" i="13"/>
  <c r="W2234" i="13"/>
  <c r="X2234" i="13"/>
  <c r="Y2234" i="13"/>
  <c r="Z2234" i="13"/>
  <c r="AA2234" i="13"/>
  <c r="AB2234" i="13"/>
  <c r="AC2234" i="13"/>
  <c r="AH2234" i="13"/>
  <c r="AK2234" i="13"/>
  <c r="C2235" i="13"/>
  <c r="D2235" i="13"/>
  <c r="E2235" i="13"/>
  <c r="F2235" i="13"/>
  <c r="G2235" i="13"/>
  <c r="H2235" i="13"/>
  <c r="L2235" i="13"/>
  <c r="O2235" i="13" s="1"/>
  <c r="M2235" i="13"/>
  <c r="N2235" i="13"/>
  <c r="P2235" i="13"/>
  <c r="Q2235" i="13"/>
  <c r="R2235" i="13"/>
  <c r="S2235" i="13"/>
  <c r="T2235" i="13"/>
  <c r="U2235" i="13"/>
  <c r="V2235" i="13"/>
  <c r="W2235" i="13"/>
  <c r="X2235" i="13"/>
  <c r="Y2235" i="13"/>
  <c r="Z2235" i="13"/>
  <c r="AA2235" i="13"/>
  <c r="AB2235" i="13"/>
  <c r="AC2235" i="13"/>
  <c r="AH2235" i="13"/>
  <c r="AK2235" i="13"/>
  <c r="C2236" i="13"/>
  <c r="D2236" i="13"/>
  <c r="E2236" i="13"/>
  <c r="F2236" i="13"/>
  <c r="G2236" i="13"/>
  <c r="H2236" i="13"/>
  <c r="L2236" i="13"/>
  <c r="O2236" i="13" s="1"/>
  <c r="M2236" i="13"/>
  <c r="N2236" i="13"/>
  <c r="P2236" i="13"/>
  <c r="Q2236" i="13"/>
  <c r="R2236" i="13"/>
  <c r="S2236" i="13"/>
  <c r="T2236" i="13"/>
  <c r="U2236" i="13"/>
  <c r="V2236" i="13"/>
  <c r="W2236" i="13"/>
  <c r="X2236" i="13"/>
  <c r="Y2236" i="13"/>
  <c r="Z2236" i="13"/>
  <c r="AA2236" i="13"/>
  <c r="AB2236" i="13"/>
  <c r="AC2236" i="13"/>
  <c r="AH2236" i="13"/>
  <c r="AK2236" i="13"/>
  <c r="C2237" i="13"/>
  <c r="D2237" i="13"/>
  <c r="E2237" i="13"/>
  <c r="F2237" i="13"/>
  <c r="G2237" i="13"/>
  <c r="H2237" i="13"/>
  <c r="L2237" i="13"/>
  <c r="O2237" i="13" s="1"/>
  <c r="M2237" i="13"/>
  <c r="N2237" i="13"/>
  <c r="P2237" i="13"/>
  <c r="Q2237" i="13"/>
  <c r="R2237" i="13"/>
  <c r="S2237" i="13"/>
  <c r="T2237" i="13"/>
  <c r="U2237" i="13"/>
  <c r="V2237" i="13"/>
  <c r="W2237" i="13"/>
  <c r="X2237" i="13"/>
  <c r="Y2237" i="13"/>
  <c r="Z2237" i="13"/>
  <c r="AA2237" i="13"/>
  <c r="AB2237" i="13"/>
  <c r="AC2237" i="13"/>
  <c r="AH2237" i="13"/>
  <c r="AK2237" i="13"/>
  <c r="C2238" i="13"/>
  <c r="D2238" i="13"/>
  <c r="E2238" i="13"/>
  <c r="F2238" i="13"/>
  <c r="G2238" i="13"/>
  <c r="H2238" i="13"/>
  <c r="L2238" i="13"/>
  <c r="O2238" i="13" s="1"/>
  <c r="M2238" i="13"/>
  <c r="N2238" i="13"/>
  <c r="P2238" i="13"/>
  <c r="Q2238" i="13"/>
  <c r="R2238" i="13"/>
  <c r="S2238" i="13"/>
  <c r="T2238" i="13"/>
  <c r="U2238" i="13"/>
  <c r="V2238" i="13"/>
  <c r="W2238" i="13"/>
  <c r="X2238" i="13"/>
  <c r="Y2238" i="13"/>
  <c r="Z2238" i="13"/>
  <c r="AA2238" i="13"/>
  <c r="AB2238" i="13"/>
  <c r="AC2238" i="13"/>
  <c r="AH2238" i="13"/>
  <c r="AK2238" i="13"/>
  <c r="C2239" i="13"/>
  <c r="D2239" i="13"/>
  <c r="E2239" i="13"/>
  <c r="F2239" i="13"/>
  <c r="G2239" i="13"/>
  <c r="H2239" i="13"/>
  <c r="L2239" i="13"/>
  <c r="O2239" i="13" s="1"/>
  <c r="M2239" i="13"/>
  <c r="N2239" i="13"/>
  <c r="P2239" i="13"/>
  <c r="Q2239" i="13"/>
  <c r="R2239" i="13"/>
  <c r="S2239" i="13"/>
  <c r="T2239" i="13"/>
  <c r="U2239" i="13"/>
  <c r="V2239" i="13"/>
  <c r="W2239" i="13"/>
  <c r="X2239" i="13"/>
  <c r="Y2239" i="13"/>
  <c r="Z2239" i="13"/>
  <c r="AA2239" i="13"/>
  <c r="AB2239" i="13"/>
  <c r="AC2239" i="13"/>
  <c r="AH2239" i="13"/>
  <c r="AK2239" i="13"/>
  <c r="C2240" i="13"/>
  <c r="D2240" i="13"/>
  <c r="E2240" i="13"/>
  <c r="F2240" i="13"/>
  <c r="G2240" i="13"/>
  <c r="H2240" i="13"/>
  <c r="L2240" i="13"/>
  <c r="O2240" i="13" s="1"/>
  <c r="M2240" i="13"/>
  <c r="N2240" i="13"/>
  <c r="P2240" i="13"/>
  <c r="Q2240" i="13"/>
  <c r="R2240" i="13"/>
  <c r="S2240" i="13"/>
  <c r="T2240" i="13"/>
  <c r="U2240" i="13"/>
  <c r="V2240" i="13"/>
  <c r="W2240" i="13"/>
  <c r="X2240" i="13"/>
  <c r="Y2240" i="13"/>
  <c r="Z2240" i="13"/>
  <c r="AA2240" i="13"/>
  <c r="AB2240" i="13"/>
  <c r="AC2240" i="13"/>
  <c r="AH2240" i="13"/>
  <c r="AK2240" i="13"/>
  <c r="C2241" i="13"/>
  <c r="D2241" i="13"/>
  <c r="E2241" i="13"/>
  <c r="F2241" i="13"/>
  <c r="G2241" i="13"/>
  <c r="H2241" i="13"/>
  <c r="L2241" i="13"/>
  <c r="O2241" i="13" s="1"/>
  <c r="M2241" i="13"/>
  <c r="N2241" i="13"/>
  <c r="P2241" i="13"/>
  <c r="Q2241" i="13"/>
  <c r="R2241" i="13"/>
  <c r="S2241" i="13"/>
  <c r="T2241" i="13"/>
  <c r="U2241" i="13"/>
  <c r="V2241" i="13"/>
  <c r="W2241" i="13"/>
  <c r="X2241" i="13"/>
  <c r="Y2241" i="13"/>
  <c r="Z2241" i="13"/>
  <c r="AA2241" i="13"/>
  <c r="AB2241" i="13"/>
  <c r="AC2241" i="13"/>
  <c r="AH2241" i="13"/>
  <c r="AK2241" i="13"/>
  <c r="C2242" i="13"/>
  <c r="D2242" i="13"/>
  <c r="E2242" i="13"/>
  <c r="F2242" i="13"/>
  <c r="G2242" i="13"/>
  <c r="H2242" i="13"/>
  <c r="L2242" i="13"/>
  <c r="O2242" i="13" s="1"/>
  <c r="M2242" i="13"/>
  <c r="N2242" i="13"/>
  <c r="P2242" i="13"/>
  <c r="Q2242" i="13"/>
  <c r="R2242" i="13"/>
  <c r="S2242" i="13"/>
  <c r="T2242" i="13"/>
  <c r="U2242" i="13"/>
  <c r="V2242" i="13"/>
  <c r="W2242" i="13"/>
  <c r="X2242" i="13"/>
  <c r="Y2242" i="13"/>
  <c r="Z2242" i="13"/>
  <c r="AA2242" i="13"/>
  <c r="AB2242" i="13"/>
  <c r="AC2242" i="13"/>
  <c r="AH2242" i="13"/>
  <c r="AK2242" i="13"/>
  <c r="C2243" i="13"/>
  <c r="D2243" i="13"/>
  <c r="E2243" i="13"/>
  <c r="F2243" i="13"/>
  <c r="G2243" i="13"/>
  <c r="H2243" i="13"/>
  <c r="L2243" i="13"/>
  <c r="O2243" i="13" s="1"/>
  <c r="M2243" i="13"/>
  <c r="N2243" i="13"/>
  <c r="P2243" i="13"/>
  <c r="Q2243" i="13"/>
  <c r="R2243" i="13"/>
  <c r="S2243" i="13"/>
  <c r="T2243" i="13"/>
  <c r="U2243" i="13"/>
  <c r="V2243" i="13"/>
  <c r="W2243" i="13"/>
  <c r="X2243" i="13"/>
  <c r="Y2243" i="13"/>
  <c r="Z2243" i="13"/>
  <c r="AA2243" i="13"/>
  <c r="AB2243" i="13"/>
  <c r="AC2243" i="13"/>
  <c r="AH2243" i="13"/>
  <c r="AK2243" i="13"/>
  <c r="C2244" i="13"/>
  <c r="D2244" i="13"/>
  <c r="E2244" i="13"/>
  <c r="F2244" i="13"/>
  <c r="G2244" i="13"/>
  <c r="H2244" i="13"/>
  <c r="L2244" i="13"/>
  <c r="O2244" i="13" s="1"/>
  <c r="M2244" i="13"/>
  <c r="N2244" i="13"/>
  <c r="P2244" i="13"/>
  <c r="Q2244" i="13"/>
  <c r="R2244" i="13"/>
  <c r="S2244" i="13"/>
  <c r="T2244" i="13"/>
  <c r="U2244" i="13"/>
  <c r="V2244" i="13"/>
  <c r="W2244" i="13"/>
  <c r="X2244" i="13"/>
  <c r="Y2244" i="13"/>
  <c r="Z2244" i="13"/>
  <c r="AA2244" i="13"/>
  <c r="AB2244" i="13"/>
  <c r="AC2244" i="13"/>
  <c r="AH2244" i="13"/>
  <c r="AK2244" i="13"/>
  <c r="C2245" i="13"/>
  <c r="D2245" i="13"/>
  <c r="E2245" i="13"/>
  <c r="F2245" i="13"/>
  <c r="G2245" i="13"/>
  <c r="H2245" i="13"/>
  <c r="L2245" i="13"/>
  <c r="O2245" i="13" s="1"/>
  <c r="M2245" i="13"/>
  <c r="N2245" i="13"/>
  <c r="P2245" i="13"/>
  <c r="Q2245" i="13"/>
  <c r="R2245" i="13"/>
  <c r="S2245" i="13"/>
  <c r="T2245" i="13"/>
  <c r="U2245" i="13"/>
  <c r="V2245" i="13"/>
  <c r="W2245" i="13"/>
  <c r="X2245" i="13"/>
  <c r="Y2245" i="13"/>
  <c r="Z2245" i="13"/>
  <c r="AA2245" i="13"/>
  <c r="AB2245" i="13"/>
  <c r="AC2245" i="13"/>
  <c r="AH2245" i="13"/>
  <c r="AK2245" i="13"/>
  <c r="C2246" i="13"/>
  <c r="D2246" i="13"/>
  <c r="E2246" i="13"/>
  <c r="F2246" i="13"/>
  <c r="G2246" i="13"/>
  <c r="H2246" i="13"/>
  <c r="L2246" i="13"/>
  <c r="O2246" i="13" s="1"/>
  <c r="M2246" i="13"/>
  <c r="N2246" i="13"/>
  <c r="P2246" i="13"/>
  <c r="Q2246" i="13"/>
  <c r="R2246" i="13"/>
  <c r="S2246" i="13"/>
  <c r="T2246" i="13"/>
  <c r="U2246" i="13"/>
  <c r="V2246" i="13"/>
  <c r="W2246" i="13"/>
  <c r="X2246" i="13"/>
  <c r="Y2246" i="13"/>
  <c r="Z2246" i="13"/>
  <c r="AA2246" i="13"/>
  <c r="AB2246" i="13"/>
  <c r="AC2246" i="13"/>
  <c r="AH2246" i="13"/>
  <c r="AK2246" i="13"/>
  <c r="C2247" i="13"/>
  <c r="D2247" i="13"/>
  <c r="E2247" i="13"/>
  <c r="F2247" i="13"/>
  <c r="G2247" i="13"/>
  <c r="H2247" i="13"/>
  <c r="L2247" i="13"/>
  <c r="O2247" i="13" s="1"/>
  <c r="M2247" i="13"/>
  <c r="N2247" i="13"/>
  <c r="P2247" i="13"/>
  <c r="Q2247" i="13"/>
  <c r="R2247" i="13"/>
  <c r="S2247" i="13"/>
  <c r="T2247" i="13"/>
  <c r="U2247" i="13"/>
  <c r="V2247" i="13"/>
  <c r="W2247" i="13"/>
  <c r="X2247" i="13"/>
  <c r="Y2247" i="13"/>
  <c r="Z2247" i="13"/>
  <c r="AA2247" i="13"/>
  <c r="AB2247" i="13"/>
  <c r="AC2247" i="13"/>
  <c r="AH2247" i="13"/>
  <c r="AK2247" i="13"/>
  <c r="C2248" i="13"/>
  <c r="D2248" i="13"/>
  <c r="E2248" i="13"/>
  <c r="F2248" i="13"/>
  <c r="G2248" i="13"/>
  <c r="H2248" i="13"/>
  <c r="L2248" i="13"/>
  <c r="O2248" i="13" s="1"/>
  <c r="M2248" i="13"/>
  <c r="N2248" i="13"/>
  <c r="P2248" i="13"/>
  <c r="Q2248" i="13"/>
  <c r="R2248" i="13"/>
  <c r="S2248" i="13"/>
  <c r="T2248" i="13"/>
  <c r="U2248" i="13"/>
  <c r="V2248" i="13"/>
  <c r="W2248" i="13"/>
  <c r="X2248" i="13"/>
  <c r="Y2248" i="13"/>
  <c r="Z2248" i="13"/>
  <c r="AA2248" i="13"/>
  <c r="AB2248" i="13"/>
  <c r="AC2248" i="13"/>
  <c r="AH2248" i="13"/>
  <c r="AK2248" i="13"/>
  <c r="C2249" i="13"/>
  <c r="D2249" i="13"/>
  <c r="E2249" i="13"/>
  <c r="F2249" i="13"/>
  <c r="G2249" i="13"/>
  <c r="H2249" i="13"/>
  <c r="L2249" i="13"/>
  <c r="O2249" i="13" s="1"/>
  <c r="M2249" i="13"/>
  <c r="N2249" i="13"/>
  <c r="P2249" i="13"/>
  <c r="Q2249" i="13"/>
  <c r="R2249" i="13"/>
  <c r="S2249" i="13"/>
  <c r="T2249" i="13"/>
  <c r="U2249" i="13"/>
  <c r="V2249" i="13"/>
  <c r="W2249" i="13"/>
  <c r="X2249" i="13"/>
  <c r="Y2249" i="13"/>
  <c r="Z2249" i="13"/>
  <c r="AA2249" i="13"/>
  <c r="AB2249" i="13"/>
  <c r="AC2249" i="13"/>
  <c r="AH2249" i="13"/>
  <c r="AK2249" i="13"/>
  <c r="C2250" i="13"/>
  <c r="D2250" i="13"/>
  <c r="E2250" i="13"/>
  <c r="F2250" i="13"/>
  <c r="G2250" i="13"/>
  <c r="H2250" i="13"/>
  <c r="L2250" i="13"/>
  <c r="O2250" i="13" s="1"/>
  <c r="M2250" i="13"/>
  <c r="N2250" i="13"/>
  <c r="P2250" i="13"/>
  <c r="Q2250" i="13"/>
  <c r="R2250" i="13"/>
  <c r="S2250" i="13"/>
  <c r="T2250" i="13"/>
  <c r="U2250" i="13"/>
  <c r="V2250" i="13"/>
  <c r="W2250" i="13"/>
  <c r="X2250" i="13"/>
  <c r="Y2250" i="13"/>
  <c r="Z2250" i="13"/>
  <c r="AA2250" i="13"/>
  <c r="AB2250" i="13"/>
  <c r="AC2250" i="13"/>
  <c r="AH2250" i="13"/>
  <c r="AK2250" i="13"/>
  <c r="C2251" i="13"/>
  <c r="D2251" i="13"/>
  <c r="E2251" i="13"/>
  <c r="F2251" i="13"/>
  <c r="G2251" i="13"/>
  <c r="H2251" i="13"/>
  <c r="L2251" i="13"/>
  <c r="O2251" i="13" s="1"/>
  <c r="M2251" i="13"/>
  <c r="N2251" i="13"/>
  <c r="P2251" i="13"/>
  <c r="Q2251" i="13"/>
  <c r="R2251" i="13"/>
  <c r="S2251" i="13"/>
  <c r="T2251" i="13"/>
  <c r="U2251" i="13"/>
  <c r="V2251" i="13"/>
  <c r="W2251" i="13"/>
  <c r="X2251" i="13"/>
  <c r="Y2251" i="13"/>
  <c r="Z2251" i="13"/>
  <c r="AA2251" i="13"/>
  <c r="AB2251" i="13"/>
  <c r="AC2251" i="13"/>
  <c r="AH2251" i="13"/>
  <c r="AK2251" i="13"/>
  <c r="C2252" i="13"/>
  <c r="D2252" i="13"/>
  <c r="E2252" i="13"/>
  <c r="F2252" i="13"/>
  <c r="G2252" i="13"/>
  <c r="H2252" i="13"/>
  <c r="L2252" i="13"/>
  <c r="O2252" i="13" s="1"/>
  <c r="M2252" i="13"/>
  <c r="N2252" i="13"/>
  <c r="P2252" i="13"/>
  <c r="Q2252" i="13"/>
  <c r="R2252" i="13"/>
  <c r="S2252" i="13"/>
  <c r="T2252" i="13"/>
  <c r="U2252" i="13"/>
  <c r="V2252" i="13"/>
  <c r="W2252" i="13"/>
  <c r="X2252" i="13"/>
  <c r="Y2252" i="13"/>
  <c r="Z2252" i="13"/>
  <c r="AA2252" i="13"/>
  <c r="AB2252" i="13"/>
  <c r="AC2252" i="13"/>
  <c r="AH2252" i="13"/>
  <c r="AK2252" i="13"/>
  <c r="C2253" i="13"/>
  <c r="D2253" i="13"/>
  <c r="E2253" i="13"/>
  <c r="F2253" i="13"/>
  <c r="G2253" i="13"/>
  <c r="H2253" i="13"/>
  <c r="L2253" i="13"/>
  <c r="O2253" i="13" s="1"/>
  <c r="M2253" i="13"/>
  <c r="N2253" i="13"/>
  <c r="P2253" i="13"/>
  <c r="Q2253" i="13"/>
  <c r="R2253" i="13"/>
  <c r="S2253" i="13"/>
  <c r="T2253" i="13"/>
  <c r="U2253" i="13"/>
  <c r="V2253" i="13"/>
  <c r="W2253" i="13"/>
  <c r="X2253" i="13"/>
  <c r="Y2253" i="13"/>
  <c r="Z2253" i="13"/>
  <c r="AA2253" i="13"/>
  <c r="AB2253" i="13"/>
  <c r="AC2253" i="13"/>
  <c r="AH2253" i="13"/>
  <c r="AK2253" i="13"/>
  <c r="C2254" i="13"/>
  <c r="D2254" i="13"/>
  <c r="E2254" i="13"/>
  <c r="F2254" i="13"/>
  <c r="G2254" i="13"/>
  <c r="H2254" i="13"/>
  <c r="L2254" i="13"/>
  <c r="O2254" i="13" s="1"/>
  <c r="M2254" i="13"/>
  <c r="N2254" i="13"/>
  <c r="P2254" i="13"/>
  <c r="Q2254" i="13"/>
  <c r="R2254" i="13"/>
  <c r="S2254" i="13"/>
  <c r="T2254" i="13"/>
  <c r="U2254" i="13"/>
  <c r="V2254" i="13"/>
  <c r="W2254" i="13"/>
  <c r="X2254" i="13"/>
  <c r="Y2254" i="13"/>
  <c r="Z2254" i="13"/>
  <c r="AA2254" i="13"/>
  <c r="AB2254" i="13"/>
  <c r="AC2254" i="13"/>
  <c r="AH2254" i="13"/>
  <c r="AK2254" i="13"/>
  <c r="C2255" i="13"/>
  <c r="D2255" i="13"/>
  <c r="E2255" i="13"/>
  <c r="F2255" i="13"/>
  <c r="G2255" i="13"/>
  <c r="H2255" i="13"/>
  <c r="L2255" i="13"/>
  <c r="O2255" i="13" s="1"/>
  <c r="M2255" i="13"/>
  <c r="N2255" i="13"/>
  <c r="P2255" i="13"/>
  <c r="Q2255" i="13"/>
  <c r="R2255" i="13"/>
  <c r="S2255" i="13"/>
  <c r="T2255" i="13"/>
  <c r="U2255" i="13"/>
  <c r="V2255" i="13"/>
  <c r="W2255" i="13"/>
  <c r="X2255" i="13"/>
  <c r="Y2255" i="13"/>
  <c r="Z2255" i="13"/>
  <c r="AA2255" i="13"/>
  <c r="AB2255" i="13"/>
  <c r="AC2255" i="13"/>
  <c r="AH2255" i="13"/>
  <c r="AK2255" i="13"/>
  <c r="C2256" i="13"/>
  <c r="D2256" i="13"/>
  <c r="E2256" i="13"/>
  <c r="F2256" i="13"/>
  <c r="G2256" i="13"/>
  <c r="H2256" i="13"/>
  <c r="L2256" i="13"/>
  <c r="O2256" i="13" s="1"/>
  <c r="M2256" i="13"/>
  <c r="N2256" i="13"/>
  <c r="P2256" i="13"/>
  <c r="Q2256" i="13"/>
  <c r="R2256" i="13"/>
  <c r="S2256" i="13"/>
  <c r="T2256" i="13"/>
  <c r="U2256" i="13"/>
  <c r="V2256" i="13"/>
  <c r="W2256" i="13"/>
  <c r="X2256" i="13"/>
  <c r="Y2256" i="13"/>
  <c r="Z2256" i="13"/>
  <c r="AA2256" i="13"/>
  <c r="AB2256" i="13"/>
  <c r="AC2256" i="13"/>
  <c r="AH2256" i="13"/>
  <c r="AK2256" i="13"/>
  <c r="C2257" i="13"/>
  <c r="D2257" i="13"/>
  <c r="E2257" i="13"/>
  <c r="F2257" i="13"/>
  <c r="G2257" i="13"/>
  <c r="H2257" i="13"/>
  <c r="L2257" i="13"/>
  <c r="O2257" i="13" s="1"/>
  <c r="M2257" i="13"/>
  <c r="N2257" i="13"/>
  <c r="P2257" i="13"/>
  <c r="Q2257" i="13"/>
  <c r="R2257" i="13"/>
  <c r="S2257" i="13"/>
  <c r="T2257" i="13"/>
  <c r="U2257" i="13"/>
  <c r="V2257" i="13"/>
  <c r="W2257" i="13"/>
  <c r="X2257" i="13"/>
  <c r="Y2257" i="13"/>
  <c r="Z2257" i="13"/>
  <c r="AA2257" i="13"/>
  <c r="AB2257" i="13"/>
  <c r="AC2257" i="13"/>
  <c r="AH2257" i="13"/>
  <c r="AK2257" i="13"/>
  <c r="C2258" i="13"/>
  <c r="D2258" i="13"/>
  <c r="E2258" i="13"/>
  <c r="F2258" i="13"/>
  <c r="G2258" i="13"/>
  <c r="H2258" i="13"/>
  <c r="L2258" i="13"/>
  <c r="O2258" i="13" s="1"/>
  <c r="M2258" i="13"/>
  <c r="N2258" i="13"/>
  <c r="P2258" i="13"/>
  <c r="Q2258" i="13"/>
  <c r="R2258" i="13"/>
  <c r="S2258" i="13"/>
  <c r="T2258" i="13"/>
  <c r="U2258" i="13"/>
  <c r="V2258" i="13"/>
  <c r="W2258" i="13"/>
  <c r="X2258" i="13"/>
  <c r="Y2258" i="13"/>
  <c r="Z2258" i="13"/>
  <c r="AA2258" i="13"/>
  <c r="AB2258" i="13"/>
  <c r="AC2258" i="13"/>
  <c r="AH2258" i="13"/>
  <c r="AK2258" i="13"/>
  <c r="C2259" i="13"/>
  <c r="D2259" i="13"/>
  <c r="E2259" i="13"/>
  <c r="F2259" i="13"/>
  <c r="G2259" i="13"/>
  <c r="H2259" i="13"/>
  <c r="L2259" i="13"/>
  <c r="O2259" i="13" s="1"/>
  <c r="M2259" i="13"/>
  <c r="N2259" i="13"/>
  <c r="P2259" i="13"/>
  <c r="Q2259" i="13"/>
  <c r="R2259" i="13"/>
  <c r="S2259" i="13"/>
  <c r="T2259" i="13"/>
  <c r="U2259" i="13"/>
  <c r="V2259" i="13"/>
  <c r="W2259" i="13"/>
  <c r="X2259" i="13"/>
  <c r="Y2259" i="13"/>
  <c r="Z2259" i="13"/>
  <c r="AA2259" i="13"/>
  <c r="AB2259" i="13"/>
  <c r="AC2259" i="13"/>
  <c r="AH2259" i="13"/>
  <c r="AK2259" i="13"/>
  <c r="C2260" i="13"/>
  <c r="D2260" i="13"/>
  <c r="E2260" i="13"/>
  <c r="F2260" i="13"/>
  <c r="G2260" i="13"/>
  <c r="H2260" i="13"/>
  <c r="L2260" i="13"/>
  <c r="O2260" i="13" s="1"/>
  <c r="M2260" i="13"/>
  <c r="N2260" i="13"/>
  <c r="P2260" i="13"/>
  <c r="Q2260" i="13"/>
  <c r="R2260" i="13"/>
  <c r="S2260" i="13"/>
  <c r="T2260" i="13"/>
  <c r="U2260" i="13"/>
  <c r="V2260" i="13"/>
  <c r="W2260" i="13"/>
  <c r="X2260" i="13"/>
  <c r="Y2260" i="13"/>
  <c r="Z2260" i="13"/>
  <c r="AA2260" i="13"/>
  <c r="AB2260" i="13"/>
  <c r="AC2260" i="13"/>
  <c r="AH2260" i="13"/>
  <c r="AK2260" i="13"/>
  <c r="C2261" i="13"/>
  <c r="D2261" i="13"/>
  <c r="E2261" i="13"/>
  <c r="F2261" i="13"/>
  <c r="G2261" i="13"/>
  <c r="H2261" i="13"/>
  <c r="L2261" i="13"/>
  <c r="O2261" i="13" s="1"/>
  <c r="M2261" i="13"/>
  <c r="N2261" i="13"/>
  <c r="P2261" i="13"/>
  <c r="Q2261" i="13"/>
  <c r="R2261" i="13"/>
  <c r="S2261" i="13"/>
  <c r="T2261" i="13"/>
  <c r="U2261" i="13"/>
  <c r="V2261" i="13"/>
  <c r="W2261" i="13"/>
  <c r="X2261" i="13"/>
  <c r="Y2261" i="13"/>
  <c r="Z2261" i="13"/>
  <c r="AA2261" i="13"/>
  <c r="AB2261" i="13"/>
  <c r="AC2261" i="13"/>
  <c r="AH2261" i="13"/>
  <c r="AK2261" i="13"/>
  <c r="C2262" i="13"/>
  <c r="D2262" i="13"/>
  <c r="E2262" i="13"/>
  <c r="F2262" i="13"/>
  <c r="G2262" i="13"/>
  <c r="H2262" i="13"/>
  <c r="L2262" i="13"/>
  <c r="O2262" i="13" s="1"/>
  <c r="M2262" i="13"/>
  <c r="N2262" i="13"/>
  <c r="P2262" i="13"/>
  <c r="Q2262" i="13"/>
  <c r="R2262" i="13"/>
  <c r="S2262" i="13"/>
  <c r="T2262" i="13"/>
  <c r="U2262" i="13"/>
  <c r="V2262" i="13"/>
  <c r="W2262" i="13"/>
  <c r="X2262" i="13"/>
  <c r="Y2262" i="13"/>
  <c r="Z2262" i="13"/>
  <c r="AA2262" i="13"/>
  <c r="AB2262" i="13"/>
  <c r="AC2262" i="13"/>
  <c r="AH2262" i="13"/>
  <c r="AK2262" i="13"/>
  <c r="C2263" i="13"/>
  <c r="D2263" i="13"/>
  <c r="E2263" i="13"/>
  <c r="F2263" i="13"/>
  <c r="G2263" i="13"/>
  <c r="H2263" i="13"/>
  <c r="L2263" i="13"/>
  <c r="O2263" i="13" s="1"/>
  <c r="M2263" i="13"/>
  <c r="N2263" i="13"/>
  <c r="P2263" i="13"/>
  <c r="Q2263" i="13"/>
  <c r="R2263" i="13"/>
  <c r="S2263" i="13"/>
  <c r="T2263" i="13"/>
  <c r="U2263" i="13"/>
  <c r="V2263" i="13"/>
  <c r="W2263" i="13"/>
  <c r="X2263" i="13"/>
  <c r="Y2263" i="13"/>
  <c r="Z2263" i="13"/>
  <c r="AA2263" i="13"/>
  <c r="AB2263" i="13"/>
  <c r="AC2263" i="13"/>
  <c r="AH2263" i="13"/>
  <c r="AK2263" i="13"/>
  <c r="C2264" i="13"/>
  <c r="D2264" i="13"/>
  <c r="E2264" i="13"/>
  <c r="F2264" i="13"/>
  <c r="G2264" i="13"/>
  <c r="H2264" i="13"/>
  <c r="L2264" i="13"/>
  <c r="O2264" i="13" s="1"/>
  <c r="M2264" i="13"/>
  <c r="N2264" i="13"/>
  <c r="P2264" i="13"/>
  <c r="Q2264" i="13"/>
  <c r="R2264" i="13"/>
  <c r="S2264" i="13"/>
  <c r="T2264" i="13"/>
  <c r="U2264" i="13"/>
  <c r="V2264" i="13"/>
  <c r="W2264" i="13"/>
  <c r="X2264" i="13"/>
  <c r="Y2264" i="13"/>
  <c r="Z2264" i="13"/>
  <c r="AA2264" i="13"/>
  <c r="AB2264" i="13"/>
  <c r="AC2264" i="13"/>
  <c r="AH2264" i="13"/>
  <c r="AK2264" i="13"/>
  <c r="C2265" i="13"/>
  <c r="D2265" i="13"/>
  <c r="E2265" i="13"/>
  <c r="F2265" i="13"/>
  <c r="G2265" i="13"/>
  <c r="H2265" i="13"/>
  <c r="L2265" i="13"/>
  <c r="O2265" i="13" s="1"/>
  <c r="M2265" i="13"/>
  <c r="N2265" i="13"/>
  <c r="P2265" i="13"/>
  <c r="Q2265" i="13"/>
  <c r="R2265" i="13"/>
  <c r="S2265" i="13"/>
  <c r="T2265" i="13"/>
  <c r="U2265" i="13"/>
  <c r="V2265" i="13"/>
  <c r="W2265" i="13"/>
  <c r="X2265" i="13"/>
  <c r="Y2265" i="13"/>
  <c r="Z2265" i="13"/>
  <c r="AA2265" i="13"/>
  <c r="AB2265" i="13"/>
  <c r="AC2265" i="13"/>
  <c r="AH2265" i="13"/>
  <c r="AK2265" i="13"/>
  <c r="C2266" i="13"/>
  <c r="D2266" i="13"/>
  <c r="E2266" i="13"/>
  <c r="F2266" i="13"/>
  <c r="G2266" i="13"/>
  <c r="H2266" i="13"/>
  <c r="L2266" i="13"/>
  <c r="O2266" i="13" s="1"/>
  <c r="M2266" i="13"/>
  <c r="N2266" i="13"/>
  <c r="P2266" i="13"/>
  <c r="Q2266" i="13"/>
  <c r="R2266" i="13"/>
  <c r="S2266" i="13"/>
  <c r="T2266" i="13"/>
  <c r="U2266" i="13"/>
  <c r="V2266" i="13"/>
  <c r="W2266" i="13"/>
  <c r="X2266" i="13"/>
  <c r="Y2266" i="13"/>
  <c r="Z2266" i="13"/>
  <c r="AA2266" i="13"/>
  <c r="AB2266" i="13"/>
  <c r="AC2266" i="13"/>
  <c r="AH2266" i="13"/>
  <c r="AK2266" i="13"/>
  <c r="C2267" i="13"/>
  <c r="D2267" i="13"/>
  <c r="E2267" i="13"/>
  <c r="F2267" i="13"/>
  <c r="G2267" i="13"/>
  <c r="H2267" i="13"/>
  <c r="L2267" i="13"/>
  <c r="O2267" i="13" s="1"/>
  <c r="M2267" i="13"/>
  <c r="N2267" i="13"/>
  <c r="P2267" i="13"/>
  <c r="Q2267" i="13"/>
  <c r="R2267" i="13"/>
  <c r="S2267" i="13"/>
  <c r="T2267" i="13"/>
  <c r="U2267" i="13"/>
  <c r="V2267" i="13"/>
  <c r="W2267" i="13"/>
  <c r="X2267" i="13"/>
  <c r="Y2267" i="13"/>
  <c r="Z2267" i="13"/>
  <c r="AA2267" i="13"/>
  <c r="AB2267" i="13"/>
  <c r="AC2267" i="13"/>
  <c r="AH2267" i="13"/>
  <c r="AK2267" i="13"/>
  <c r="C2268" i="13"/>
  <c r="D2268" i="13"/>
  <c r="E2268" i="13"/>
  <c r="F2268" i="13"/>
  <c r="G2268" i="13"/>
  <c r="H2268" i="13"/>
  <c r="L2268" i="13"/>
  <c r="O2268" i="13" s="1"/>
  <c r="M2268" i="13"/>
  <c r="N2268" i="13"/>
  <c r="P2268" i="13"/>
  <c r="Q2268" i="13"/>
  <c r="R2268" i="13"/>
  <c r="S2268" i="13"/>
  <c r="T2268" i="13"/>
  <c r="U2268" i="13"/>
  <c r="V2268" i="13"/>
  <c r="W2268" i="13"/>
  <c r="X2268" i="13"/>
  <c r="Y2268" i="13"/>
  <c r="Z2268" i="13"/>
  <c r="AA2268" i="13"/>
  <c r="AB2268" i="13"/>
  <c r="AC2268" i="13"/>
  <c r="AH2268" i="13"/>
  <c r="AK2268" i="13"/>
  <c r="C2269" i="13"/>
  <c r="D2269" i="13"/>
  <c r="E2269" i="13"/>
  <c r="F2269" i="13"/>
  <c r="G2269" i="13"/>
  <c r="H2269" i="13"/>
  <c r="L2269" i="13"/>
  <c r="O2269" i="13" s="1"/>
  <c r="M2269" i="13"/>
  <c r="N2269" i="13"/>
  <c r="P2269" i="13"/>
  <c r="Q2269" i="13"/>
  <c r="R2269" i="13"/>
  <c r="S2269" i="13"/>
  <c r="T2269" i="13"/>
  <c r="U2269" i="13"/>
  <c r="V2269" i="13"/>
  <c r="W2269" i="13"/>
  <c r="X2269" i="13"/>
  <c r="Y2269" i="13"/>
  <c r="Z2269" i="13"/>
  <c r="AA2269" i="13"/>
  <c r="AB2269" i="13"/>
  <c r="AC2269" i="13"/>
  <c r="AH2269" i="13"/>
  <c r="AK2269" i="13"/>
  <c r="C2270" i="13"/>
  <c r="D2270" i="13"/>
  <c r="E2270" i="13"/>
  <c r="F2270" i="13"/>
  <c r="G2270" i="13"/>
  <c r="H2270" i="13"/>
  <c r="L2270" i="13"/>
  <c r="O2270" i="13" s="1"/>
  <c r="M2270" i="13"/>
  <c r="N2270" i="13"/>
  <c r="P2270" i="13"/>
  <c r="Q2270" i="13"/>
  <c r="R2270" i="13"/>
  <c r="S2270" i="13"/>
  <c r="T2270" i="13"/>
  <c r="U2270" i="13"/>
  <c r="V2270" i="13"/>
  <c r="W2270" i="13"/>
  <c r="X2270" i="13"/>
  <c r="Y2270" i="13"/>
  <c r="Z2270" i="13"/>
  <c r="AA2270" i="13"/>
  <c r="AB2270" i="13"/>
  <c r="AC2270" i="13"/>
  <c r="AH2270" i="13"/>
  <c r="AK2270" i="13"/>
  <c r="C2271" i="13"/>
  <c r="D2271" i="13"/>
  <c r="E2271" i="13"/>
  <c r="F2271" i="13"/>
  <c r="G2271" i="13"/>
  <c r="H2271" i="13"/>
  <c r="L2271" i="13"/>
  <c r="O2271" i="13" s="1"/>
  <c r="M2271" i="13"/>
  <c r="N2271" i="13"/>
  <c r="P2271" i="13"/>
  <c r="Q2271" i="13"/>
  <c r="R2271" i="13"/>
  <c r="S2271" i="13"/>
  <c r="T2271" i="13"/>
  <c r="U2271" i="13"/>
  <c r="V2271" i="13"/>
  <c r="W2271" i="13"/>
  <c r="X2271" i="13"/>
  <c r="Y2271" i="13"/>
  <c r="Z2271" i="13"/>
  <c r="AA2271" i="13"/>
  <c r="AB2271" i="13"/>
  <c r="AC2271" i="13"/>
  <c r="AH2271" i="13"/>
  <c r="AK2271" i="13"/>
  <c r="C2272" i="13"/>
  <c r="D2272" i="13"/>
  <c r="E2272" i="13"/>
  <c r="F2272" i="13"/>
  <c r="G2272" i="13"/>
  <c r="H2272" i="13"/>
  <c r="L2272" i="13"/>
  <c r="O2272" i="13" s="1"/>
  <c r="M2272" i="13"/>
  <c r="N2272" i="13"/>
  <c r="P2272" i="13"/>
  <c r="Q2272" i="13"/>
  <c r="R2272" i="13"/>
  <c r="S2272" i="13"/>
  <c r="T2272" i="13"/>
  <c r="U2272" i="13"/>
  <c r="V2272" i="13"/>
  <c r="W2272" i="13"/>
  <c r="X2272" i="13"/>
  <c r="Y2272" i="13"/>
  <c r="Z2272" i="13"/>
  <c r="AA2272" i="13"/>
  <c r="AB2272" i="13"/>
  <c r="AC2272" i="13"/>
  <c r="AH2272" i="13"/>
  <c r="AK2272" i="13"/>
  <c r="C2273" i="13"/>
  <c r="D2273" i="13"/>
  <c r="E2273" i="13"/>
  <c r="F2273" i="13"/>
  <c r="G2273" i="13"/>
  <c r="H2273" i="13"/>
  <c r="L2273" i="13"/>
  <c r="O2273" i="13" s="1"/>
  <c r="M2273" i="13"/>
  <c r="N2273" i="13"/>
  <c r="P2273" i="13"/>
  <c r="Q2273" i="13"/>
  <c r="R2273" i="13"/>
  <c r="S2273" i="13"/>
  <c r="T2273" i="13"/>
  <c r="U2273" i="13"/>
  <c r="V2273" i="13"/>
  <c r="W2273" i="13"/>
  <c r="X2273" i="13"/>
  <c r="Y2273" i="13"/>
  <c r="Z2273" i="13"/>
  <c r="AA2273" i="13"/>
  <c r="AB2273" i="13"/>
  <c r="AC2273" i="13"/>
  <c r="AH2273" i="13"/>
  <c r="AK2273" i="13"/>
  <c r="C2274" i="13"/>
  <c r="D2274" i="13"/>
  <c r="E2274" i="13"/>
  <c r="F2274" i="13"/>
  <c r="G2274" i="13"/>
  <c r="H2274" i="13"/>
  <c r="L2274" i="13"/>
  <c r="O2274" i="13" s="1"/>
  <c r="M2274" i="13"/>
  <c r="N2274" i="13"/>
  <c r="P2274" i="13"/>
  <c r="Q2274" i="13"/>
  <c r="R2274" i="13"/>
  <c r="S2274" i="13"/>
  <c r="T2274" i="13"/>
  <c r="U2274" i="13"/>
  <c r="V2274" i="13"/>
  <c r="W2274" i="13"/>
  <c r="X2274" i="13"/>
  <c r="Y2274" i="13"/>
  <c r="Z2274" i="13"/>
  <c r="AA2274" i="13"/>
  <c r="AB2274" i="13"/>
  <c r="AC2274" i="13"/>
  <c r="AH2274" i="13"/>
  <c r="AK2274" i="13"/>
  <c r="C2275" i="13"/>
  <c r="D2275" i="13"/>
  <c r="E2275" i="13"/>
  <c r="F2275" i="13"/>
  <c r="G2275" i="13"/>
  <c r="H2275" i="13"/>
  <c r="L2275" i="13"/>
  <c r="O2275" i="13" s="1"/>
  <c r="M2275" i="13"/>
  <c r="N2275" i="13"/>
  <c r="P2275" i="13"/>
  <c r="Q2275" i="13"/>
  <c r="R2275" i="13"/>
  <c r="S2275" i="13"/>
  <c r="T2275" i="13"/>
  <c r="U2275" i="13"/>
  <c r="V2275" i="13"/>
  <c r="W2275" i="13"/>
  <c r="X2275" i="13"/>
  <c r="Y2275" i="13"/>
  <c r="Z2275" i="13"/>
  <c r="AA2275" i="13"/>
  <c r="AB2275" i="13"/>
  <c r="AC2275" i="13"/>
  <c r="AH2275" i="13"/>
  <c r="AK2275" i="13"/>
  <c r="C2276" i="13"/>
  <c r="D2276" i="13"/>
  <c r="E2276" i="13"/>
  <c r="F2276" i="13"/>
  <c r="G2276" i="13"/>
  <c r="H2276" i="13"/>
  <c r="L2276" i="13"/>
  <c r="O2276" i="13" s="1"/>
  <c r="M2276" i="13"/>
  <c r="N2276" i="13"/>
  <c r="P2276" i="13"/>
  <c r="Q2276" i="13"/>
  <c r="R2276" i="13"/>
  <c r="S2276" i="13"/>
  <c r="T2276" i="13"/>
  <c r="U2276" i="13"/>
  <c r="V2276" i="13"/>
  <c r="W2276" i="13"/>
  <c r="X2276" i="13"/>
  <c r="Y2276" i="13"/>
  <c r="Z2276" i="13"/>
  <c r="AA2276" i="13"/>
  <c r="AB2276" i="13"/>
  <c r="AC2276" i="13"/>
  <c r="AH2276" i="13"/>
  <c r="AK2276" i="13"/>
  <c r="C2277" i="13"/>
  <c r="D2277" i="13"/>
  <c r="E2277" i="13"/>
  <c r="F2277" i="13"/>
  <c r="G2277" i="13"/>
  <c r="H2277" i="13"/>
  <c r="L2277" i="13"/>
  <c r="O2277" i="13" s="1"/>
  <c r="M2277" i="13"/>
  <c r="N2277" i="13"/>
  <c r="P2277" i="13"/>
  <c r="Q2277" i="13"/>
  <c r="R2277" i="13"/>
  <c r="S2277" i="13"/>
  <c r="T2277" i="13"/>
  <c r="U2277" i="13"/>
  <c r="V2277" i="13"/>
  <c r="W2277" i="13"/>
  <c r="X2277" i="13"/>
  <c r="Y2277" i="13"/>
  <c r="Z2277" i="13"/>
  <c r="AA2277" i="13"/>
  <c r="AB2277" i="13"/>
  <c r="AC2277" i="13"/>
  <c r="AH2277" i="13"/>
  <c r="AK2277" i="13"/>
  <c r="C2278" i="13"/>
  <c r="D2278" i="13"/>
  <c r="E2278" i="13"/>
  <c r="F2278" i="13"/>
  <c r="G2278" i="13"/>
  <c r="H2278" i="13"/>
  <c r="L2278" i="13"/>
  <c r="O2278" i="13" s="1"/>
  <c r="M2278" i="13"/>
  <c r="N2278" i="13"/>
  <c r="P2278" i="13"/>
  <c r="Q2278" i="13"/>
  <c r="R2278" i="13"/>
  <c r="S2278" i="13"/>
  <c r="T2278" i="13"/>
  <c r="U2278" i="13"/>
  <c r="V2278" i="13"/>
  <c r="W2278" i="13"/>
  <c r="X2278" i="13"/>
  <c r="Y2278" i="13"/>
  <c r="Z2278" i="13"/>
  <c r="AA2278" i="13"/>
  <c r="AB2278" i="13"/>
  <c r="AC2278" i="13"/>
  <c r="AH2278" i="13"/>
  <c r="AK2278" i="13"/>
  <c r="C2279" i="13"/>
  <c r="D2279" i="13"/>
  <c r="E2279" i="13"/>
  <c r="F2279" i="13"/>
  <c r="G2279" i="13"/>
  <c r="H2279" i="13"/>
  <c r="L2279" i="13"/>
  <c r="O2279" i="13" s="1"/>
  <c r="M2279" i="13"/>
  <c r="N2279" i="13"/>
  <c r="P2279" i="13"/>
  <c r="Q2279" i="13"/>
  <c r="R2279" i="13"/>
  <c r="S2279" i="13"/>
  <c r="T2279" i="13"/>
  <c r="U2279" i="13"/>
  <c r="V2279" i="13"/>
  <c r="W2279" i="13"/>
  <c r="X2279" i="13"/>
  <c r="Y2279" i="13"/>
  <c r="Z2279" i="13"/>
  <c r="AA2279" i="13"/>
  <c r="AB2279" i="13"/>
  <c r="AC2279" i="13"/>
  <c r="AH2279" i="13"/>
  <c r="AK2279" i="13"/>
  <c r="C2280" i="13"/>
  <c r="D2280" i="13"/>
  <c r="E2280" i="13"/>
  <c r="F2280" i="13"/>
  <c r="G2280" i="13"/>
  <c r="H2280" i="13"/>
  <c r="L2280" i="13"/>
  <c r="O2280" i="13" s="1"/>
  <c r="M2280" i="13"/>
  <c r="N2280" i="13"/>
  <c r="P2280" i="13"/>
  <c r="Q2280" i="13"/>
  <c r="R2280" i="13"/>
  <c r="S2280" i="13"/>
  <c r="T2280" i="13"/>
  <c r="U2280" i="13"/>
  <c r="V2280" i="13"/>
  <c r="W2280" i="13"/>
  <c r="X2280" i="13"/>
  <c r="Y2280" i="13"/>
  <c r="Z2280" i="13"/>
  <c r="AA2280" i="13"/>
  <c r="AB2280" i="13"/>
  <c r="AC2280" i="13"/>
  <c r="AH2280" i="13"/>
  <c r="AK2280" i="13"/>
  <c r="C2281" i="13"/>
  <c r="D2281" i="13"/>
  <c r="E2281" i="13"/>
  <c r="F2281" i="13"/>
  <c r="G2281" i="13"/>
  <c r="H2281" i="13"/>
  <c r="L2281" i="13"/>
  <c r="O2281" i="13" s="1"/>
  <c r="M2281" i="13"/>
  <c r="N2281" i="13"/>
  <c r="P2281" i="13"/>
  <c r="Q2281" i="13"/>
  <c r="R2281" i="13"/>
  <c r="S2281" i="13"/>
  <c r="T2281" i="13"/>
  <c r="U2281" i="13"/>
  <c r="V2281" i="13"/>
  <c r="W2281" i="13"/>
  <c r="X2281" i="13"/>
  <c r="Y2281" i="13"/>
  <c r="Z2281" i="13"/>
  <c r="AA2281" i="13"/>
  <c r="AB2281" i="13"/>
  <c r="AC2281" i="13"/>
  <c r="AH2281" i="13"/>
  <c r="AK2281" i="13"/>
  <c r="C2282" i="13"/>
  <c r="D2282" i="13"/>
  <c r="E2282" i="13"/>
  <c r="F2282" i="13"/>
  <c r="G2282" i="13"/>
  <c r="H2282" i="13"/>
  <c r="L2282" i="13"/>
  <c r="O2282" i="13" s="1"/>
  <c r="M2282" i="13"/>
  <c r="N2282" i="13"/>
  <c r="P2282" i="13"/>
  <c r="Q2282" i="13"/>
  <c r="R2282" i="13"/>
  <c r="S2282" i="13"/>
  <c r="T2282" i="13"/>
  <c r="U2282" i="13"/>
  <c r="V2282" i="13"/>
  <c r="W2282" i="13"/>
  <c r="X2282" i="13"/>
  <c r="Y2282" i="13"/>
  <c r="Z2282" i="13"/>
  <c r="AA2282" i="13"/>
  <c r="AB2282" i="13"/>
  <c r="AC2282" i="13"/>
  <c r="AH2282" i="13"/>
  <c r="AK2282" i="13"/>
  <c r="C2283" i="13"/>
  <c r="D2283" i="13"/>
  <c r="E2283" i="13"/>
  <c r="F2283" i="13"/>
  <c r="G2283" i="13"/>
  <c r="H2283" i="13"/>
  <c r="L2283" i="13"/>
  <c r="O2283" i="13" s="1"/>
  <c r="M2283" i="13"/>
  <c r="N2283" i="13"/>
  <c r="P2283" i="13"/>
  <c r="Q2283" i="13"/>
  <c r="R2283" i="13"/>
  <c r="S2283" i="13"/>
  <c r="T2283" i="13"/>
  <c r="U2283" i="13"/>
  <c r="V2283" i="13"/>
  <c r="W2283" i="13"/>
  <c r="X2283" i="13"/>
  <c r="Y2283" i="13"/>
  <c r="Z2283" i="13"/>
  <c r="AA2283" i="13"/>
  <c r="AB2283" i="13"/>
  <c r="AC2283" i="13"/>
  <c r="AH2283" i="13"/>
  <c r="AK2283" i="13"/>
  <c r="C2284" i="13"/>
  <c r="D2284" i="13"/>
  <c r="E2284" i="13"/>
  <c r="F2284" i="13"/>
  <c r="G2284" i="13"/>
  <c r="H2284" i="13"/>
  <c r="L2284" i="13"/>
  <c r="O2284" i="13" s="1"/>
  <c r="M2284" i="13"/>
  <c r="N2284" i="13"/>
  <c r="P2284" i="13"/>
  <c r="Q2284" i="13"/>
  <c r="R2284" i="13"/>
  <c r="S2284" i="13"/>
  <c r="T2284" i="13"/>
  <c r="U2284" i="13"/>
  <c r="V2284" i="13"/>
  <c r="W2284" i="13"/>
  <c r="X2284" i="13"/>
  <c r="Y2284" i="13"/>
  <c r="Z2284" i="13"/>
  <c r="AA2284" i="13"/>
  <c r="AB2284" i="13"/>
  <c r="AC2284" i="13"/>
  <c r="AH2284" i="13"/>
  <c r="AK2284" i="13"/>
  <c r="C2285" i="13"/>
  <c r="D2285" i="13"/>
  <c r="E2285" i="13"/>
  <c r="F2285" i="13"/>
  <c r="G2285" i="13"/>
  <c r="H2285" i="13"/>
  <c r="L2285" i="13"/>
  <c r="O2285" i="13" s="1"/>
  <c r="M2285" i="13"/>
  <c r="N2285" i="13"/>
  <c r="P2285" i="13"/>
  <c r="Q2285" i="13"/>
  <c r="R2285" i="13"/>
  <c r="S2285" i="13"/>
  <c r="T2285" i="13"/>
  <c r="U2285" i="13"/>
  <c r="V2285" i="13"/>
  <c r="W2285" i="13"/>
  <c r="X2285" i="13"/>
  <c r="Y2285" i="13"/>
  <c r="Z2285" i="13"/>
  <c r="AA2285" i="13"/>
  <c r="AB2285" i="13"/>
  <c r="AC2285" i="13"/>
  <c r="AH2285" i="13"/>
  <c r="AK2285" i="13"/>
  <c r="C2286" i="13"/>
  <c r="D2286" i="13"/>
  <c r="E2286" i="13"/>
  <c r="F2286" i="13"/>
  <c r="G2286" i="13"/>
  <c r="H2286" i="13"/>
  <c r="L2286" i="13"/>
  <c r="O2286" i="13" s="1"/>
  <c r="M2286" i="13"/>
  <c r="N2286" i="13"/>
  <c r="P2286" i="13"/>
  <c r="Q2286" i="13"/>
  <c r="R2286" i="13"/>
  <c r="S2286" i="13"/>
  <c r="T2286" i="13"/>
  <c r="U2286" i="13"/>
  <c r="V2286" i="13"/>
  <c r="W2286" i="13"/>
  <c r="X2286" i="13"/>
  <c r="Y2286" i="13"/>
  <c r="Z2286" i="13"/>
  <c r="AA2286" i="13"/>
  <c r="AB2286" i="13"/>
  <c r="AC2286" i="13"/>
  <c r="AH2286" i="13"/>
  <c r="AK2286" i="13"/>
  <c r="C2287" i="13"/>
  <c r="D2287" i="13"/>
  <c r="E2287" i="13"/>
  <c r="F2287" i="13"/>
  <c r="G2287" i="13"/>
  <c r="H2287" i="13"/>
  <c r="L2287" i="13"/>
  <c r="O2287" i="13" s="1"/>
  <c r="M2287" i="13"/>
  <c r="N2287" i="13"/>
  <c r="P2287" i="13"/>
  <c r="Q2287" i="13"/>
  <c r="R2287" i="13"/>
  <c r="S2287" i="13"/>
  <c r="T2287" i="13"/>
  <c r="U2287" i="13"/>
  <c r="V2287" i="13"/>
  <c r="W2287" i="13"/>
  <c r="X2287" i="13"/>
  <c r="Y2287" i="13"/>
  <c r="Z2287" i="13"/>
  <c r="AA2287" i="13"/>
  <c r="AB2287" i="13"/>
  <c r="AC2287" i="13"/>
  <c r="AH2287" i="13"/>
  <c r="AK2287" i="13"/>
  <c r="C2288" i="13"/>
  <c r="D2288" i="13"/>
  <c r="E2288" i="13"/>
  <c r="F2288" i="13"/>
  <c r="G2288" i="13"/>
  <c r="H2288" i="13"/>
  <c r="L2288" i="13"/>
  <c r="O2288" i="13" s="1"/>
  <c r="M2288" i="13"/>
  <c r="N2288" i="13"/>
  <c r="P2288" i="13"/>
  <c r="Q2288" i="13"/>
  <c r="R2288" i="13"/>
  <c r="S2288" i="13"/>
  <c r="T2288" i="13"/>
  <c r="U2288" i="13"/>
  <c r="V2288" i="13"/>
  <c r="W2288" i="13"/>
  <c r="X2288" i="13"/>
  <c r="Y2288" i="13"/>
  <c r="Z2288" i="13"/>
  <c r="AA2288" i="13"/>
  <c r="AB2288" i="13"/>
  <c r="AC2288" i="13"/>
  <c r="AH2288" i="13"/>
  <c r="AK2288" i="13"/>
  <c r="C2289" i="13"/>
  <c r="D2289" i="13"/>
  <c r="E2289" i="13"/>
  <c r="F2289" i="13"/>
  <c r="G2289" i="13"/>
  <c r="H2289" i="13"/>
  <c r="L2289" i="13"/>
  <c r="O2289" i="13" s="1"/>
  <c r="M2289" i="13"/>
  <c r="N2289" i="13"/>
  <c r="P2289" i="13"/>
  <c r="Q2289" i="13"/>
  <c r="R2289" i="13"/>
  <c r="S2289" i="13"/>
  <c r="T2289" i="13"/>
  <c r="U2289" i="13"/>
  <c r="V2289" i="13"/>
  <c r="W2289" i="13"/>
  <c r="X2289" i="13"/>
  <c r="Y2289" i="13"/>
  <c r="Z2289" i="13"/>
  <c r="AA2289" i="13"/>
  <c r="AB2289" i="13"/>
  <c r="AC2289" i="13"/>
  <c r="AH2289" i="13"/>
  <c r="AK2289" i="13"/>
  <c r="C2290" i="13"/>
  <c r="D2290" i="13"/>
  <c r="E2290" i="13"/>
  <c r="F2290" i="13"/>
  <c r="G2290" i="13"/>
  <c r="H2290" i="13"/>
  <c r="L2290" i="13"/>
  <c r="O2290" i="13" s="1"/>
  <c r="M2290" i="13"/>
  <c r="N2290" i="13"/>
  <c r="P2290" i="13"/>
  <c r="Q2290" i="13"/>
  <c r="R2290" i="13"/>
  <c r="S2290" i="13"/>
  <c r="T2290" i="13"/>
  <c r="U2290" i="13"/>
  <c r="V2290" i="13"/>
  <c r="W2290" i="13"/>
  <c r="X2290" i="13"/>
  <c r="Y2290" i="13"/>
  <c r="Z2290" i="13"/>
  <c r="AA2290" i="13"/>
  <c r="AB2290" i="13"/>
  <c r="AC2290" i="13"/>
  <c r="AH2290" i="13"/>
  <c r="AK2290" i="13"/>
  <c r="C2291" i="13"/>
  <c r="D2291" i="13"/>
  <c r="E2291" i="13"/>
  <c r="F2291" i="13"/>
  <c r="G2291" i="13"/>
  <c r="H2291" i="13"/>
  <c r="L2291" i="13"/>
  <c r="O2291" i="13" s="1"/>
  <c r="M2291" i="13"/>
  <c r="N2291" i="13"/>
  <c r="P2291" i="13"/>
  <c r="Q2291" i="13"/>
  <c r="R2291" i="13"/>
  <c r="S2291" i="13"/>
  <c r="T2291" i="13"/>
  <c r="U2291" i="13"/>
  <c r="V2291" i="13"/>
  <c r="W2291" i="13"/>
  <c r="X2291" i="13"/>
  <c r="Y2291" i="13"/>
  <c r="Z2291" i="13"/>
  <c r="AA2291" i="13"/>
  <c r="AB2291" i="13"/>
  <c r="AC2291" i="13"/>
  <c r="AH2291" i="13"/>
  <c r="AK2291" i="13"/>
  <c r="C2292" i="13"/>
  <c r="D2292" i="13"/>
  <c r="E2292" i="13"/>
  <c r="F2292" i="13"/>
  <c r="G2292" i="13"/>
  <c r="H2292" i="13"/>
  <c r="L2292" i="13"/>
  <c r="O2292" i="13" s="1"/>
  <c r="M2292" i="13"/>
  <c r="N2292" i="13"/>
  <c r="P2292" i="13"/>
  <c r="Q2292" i="13"/>
  <c r="R2292" i="13"/>
  <c r="S2292" i="13"/>
  <c r="T2292" i="13"/>
  <c r="U2292" i="13"/>
  <c r="V2292" i="13"/>
  <c r="W2292" i="13"/>
  <c r="X2292" i="13"/>
  <c r="Y2292" i="13"/>
  <c r="Z2292" i="13"/>
  <c r="AA2292" i="13"/>
  <c r="AB2292" i="13"/>
  <c r="AC2292" i="13"/>
  <c r="AH2292" i="13"/>
  <c r="AK2292" i="13"/>
  <c r="C2293" i="13"/>
  <c r="D2293" i="13"/>
  <c r="E2293" i="13"/>
  <c r="F2293" i="13"/>
  <c r="G2293" i="13"/>
  <c r="H2293" i="13"/>
  <c r="L2293" i="13"/>
  <c r="O2293" i="13" s="1"/>
  <c r="M2293" i="13"/>
  <c r="N2293" i="13"/>
  <c r="P2293" i="13"/>
  <c r="Q2293" i="13"/>
  <c r="R2293" i="13"/>
  <c r="S2293" i="13"/>
  <c r="T2293" i="13"/>
  <c r="U2293" i="13"/>
  <c r="V2293" i="13"/>
  <c r="W2293" i="13"/>
  <c r="X2293" i="13"/>
  <c r="Y2293" i="13"/>
  <c r="Z2293" i="13"/>
  <c r="AA2293" i="13"/>
  <c r="AB2293" i="13"/>
  <c r="AC2293" i="13"/>
  <c r="AH2293" i="13"/>
  <c r="AK2293" i="13"/>
  <c r="C2294" i="13"/>
  <c r="D2294" i="13"/>
  <c r="E2294" i="13"/>
  <c r="F2294" i="13"/>
  <c r="G2294" i="13"/>
  <c r="H2294" i="13"/>
  <c r="L2294" i="13"/>
  <c r="O2294" i="13" s="1"/>
  <c r="M2294" i="13"/>
  <c r="N2294" i="13"/>
  <c r="P2294" i="13"/>
  <c r="Q2294" i="13"/>
  <c r="R2294" i="13"/>
  <c r="S2294" i="13"/>
  <c r="T2294" i="13"/>
  <c r="U2294" i="13"/>
  <c r="V2294" i="13"/>
  <c r="W2294" i="13"/>
  <c r="X2294" i="13"/>
  <c r="Y2294" i="13"/>
  <c r="Z2294" i="13"/>
  <c r="AA2294" i="13"/>
  <c r="AB2294" i="13"/>
  <c r="AC2294" i="13"/>
  <c r="AH2294" i="13"/>
  <c r="AK2294" i="13"/>
  <c r="C2295" i="13"/>
  <c r="D2295" i="13"/>
  <c r="E2295" i="13"/>
  <c r="F2295" i="13"/>
  <c r="G2295" i="13"/>
  <c r="H2295" i="13"/>
  <c r="L2295" i="13"/>
  <c r="O2295" i="13" s="1"/>
  <c r="M2295" i="13"/>
  <c r="N2295" i="13"/>
  <c r="P2295" i="13"/>
  <c r="Q2295" i="13"/>
  <c r="R2295" i="13"/>
  <c r="S2295" i="13"/>
  <c r="T2295" i="13"/>
  <c r="U2295" i="13"/>
  <c r="V2295" i="13"/>
  <c r="W2295" i="13"/>
  <c r="X2295" i="13"/>
  <c r="Y2295" i="13"/>
  <c r="Z2295" i="13"/>
  <c r="AA2295" i="13"/>
  <c r="AB2295" i="13"/>
  <c r="AC2295" i="13"/>
  <c r="AH2295" i="13"/>
  <c r="AK2295" i="13"/>
  <c r="C2296" i="13"/>
  <c r="D2296" i="13"/>
  <c r="E2296" i="13"/>
  <c r="F2296" i="13"/>
  <c r="G2296" i="13"/>
  <c r="H2296" i="13"/>
  <c r="L2296" i="13"/>
  <c r="O2296" i="13" s="1"/>
  <c r="M2296" i="13"/>
  <c r="N2296" i="13"/>
  <c r="P2296" i="13"/>
  <c r="Q2296" i="13"/>
  <c r="R2296" i="13"/>
  <c r="S2296" i="13"/>
  <c r="T2296" i="13"/>
  <c r="U2296" i="13"/>
  <c r="V2296" i="13"/>
  <c r="W2296" i="13"/>
  <c r="X2296" i="13"/>
  <c r="Y2296" i="13"/>
  <c r="Z2296" i="13"/>
  <c r="AA2296" i="13"/>
  <c r="AB2296" i="13"/>
  <c r="AC2296" i="13"/>
  <c r="AH2296" i="13"/>
  <c r="AK2296" i="13"/>
  <c r="C2297" i="13"/>
  <c r="D2297" i="13"/>
  <c r="E2297" i="13"/>
  <c r="F2297" i="13"/>
  <c r="G2297" i="13"/>
  <c r="H2297" i="13"/>
  <c r="L2297" i="13"/>
  <c r="O2297" i="13" s="1"/>
  <c r="M2297" i="13"/>
  <c r="N2297" i="13"/>
  <c r="P2297" i="13"/>
  <c r="Q2297" i="13"/>
  <c r="R2297" i="13"/>
  <c r="S2297" i="13"/>
  <c r="T2297" i="13"/>
  <c r="U2297" i="13"/>
  <c r="V2297" i="13"/>
  <c r="W2297" i="13"/>
  <c r="X2297" i="13"/>
  <c r="Y2297" i="13"/>
  <c r="Z2297" i="13"/>
  <c r="AA2297" i="13"/>
  <c r="AB2297" i="13"/>
  <c r="AC2297" i="13"/>
  <c r="AH2297" i="13"/>
  <c r="AK2297" i="13"/>
  <c r="C2298" i="13"/>
  <c r="D2298" i="13"/>
  <c r="E2298" i="13"/>
  <c r="F2298" i="13"/>
  <c r="G2298" i="13"/>
  <c r="H2298" i="13"/>
  <c r="L2298" i="13"/>
  <c r="O2298" i="13" s="1"/>
  <c r="M2298" i="13"/>
  <c r="N2298" i="13"/>
  <c r="P2298" i="13"/>
  <c r="Q2298" i="13"/>
  <c r="R2298" i="13"/>
  <c r="S2298" i="13"/>
  <c r="T2298" i="13"/>
  <c r="U2298" i="13"/>
  <c r="V2298" i="13"/>
  <c r="W2298" i="13"/>
  <c r="X2298" i="13"/>
  <c r="Y2298" i="13"/>
  <c r="Z2298" i="13"/>
  <c r="AA2298" i="13"/>
  <c r="AB2298" i="13"/>
  <c r="AC2298" i="13"/>
  <c r="AH2298" i="13"/>
  <c r="AK2298" i="13"/>
  <c r="C2299" i="13"/>
  <c r="D2299" i="13"/>
  <c r="E2299" i="13"/>
  <c r="F2299" i="13"/>
  <c r="G2299" i="13"/>
  <c r="H2299" i="13"/>
  <c r="L2299" i="13"/>
  <c r="O2299" i="13" s="1"/>
  <c r="M2299" i="13"/>
  <c r="N2299" i="13"/>
  <c r="P2299" i="13"/>
  <c r="Q2299" i="13"/>
  <c r="R2299" i="13"/>
  <c r="S2299" i="13"/>
  <c r="T2299" i="13"/>
  <c r="U2299" i="13"/>
  <c r="V2299" i="13"/>
  <c r="W2299" i="13"/>
  <c r="X2299" i="13"/>
  <c r="Y2299" i="13"/>
  <c r="Z2299" i="13"/>
  <c r="AA2299" i="13"/>
  <c r="AB2299" i="13"/>
  <c r="AC2299" i="13"/>
  <c r="AH2299" i="13"/>
  <c r="AK2299" i="13"/>
  <c r="C2300" i="13"/>
  <c r="D2300" i="13"/>
  <c r="E2300" i="13"/>
  <c r="F2300" i="13"/>
  <c r="G2300" i="13"/>
  <c r="H2300" i="13"/>
  <c r="L2300" i="13"/>
  <c r="O2300" i="13" s="1"/>
  <c r="M2300" i="13"/>
  <c r="N2300" i="13"/>
  <c r="P2300" i="13"/>
  <c r="Q2300" i="13"/>
  <c r="R2300" i="13"/>
  <c r="S2300" i="13"/>
  <c r="T2300" i="13"/>
  <c r="U2300" i="13"/>
  <c r="V2300" i="13"/>
  <c r="W2300" i="13"/>
  <c r="X2300" i="13"/>
  <c r="Y2300" i="13"/>
  <c r="Z2300" i="13"/>
  <c r="AA2300" i="13"/>
  <c r="AB2300" i="13"/>
  <c r="AC2300" i="13"/>
  <c r="AH2300" i="13"/>
  <c r="AK2300" i="13"/>
  <c r="C2301" i="13"/>
  <c r="D2301" i="13"/>
  <c r="E2301" i="13"/>
  <c r="F2301" i="13"/>
  <c r="G2301" i="13"/>
  <c r="H2301" i="13"/>
  <c r="L2301" i="13"/>
  <c r="O2301" i="13" s="1"/>
  <c r="M2301" i="13"/>
  <c r="N2301" i="13"/>
  <c r="P2301" i="13"/>
  <c r="Q2301" i="13"/>
  <c r="R2301" i="13"/>
  <c r="S2301" i="13"/>
  <c r="T2301" i="13"/>
  <c r="U2301" i="13"/>
  <c r="V2301" i="13"/>
  <c r="W2301" i="13"/>
  <c r="X2301" i="13"/>
  <c r="Y2301" i="13"/>
  <c r="Z2301" i="13"/>
  <c r="AA2301" i="13"/>
  <c r="AB2301" i="13"/>
  <c r="AC2301" i="13"/>
  <c r="AH2301" i="13"/>
  <c r="AK2301" i="13"/>
  <c r="C2302" i="13"/>
  <c r="D2302" i="13"/>
  <c r="E2302" i="13"/>
  <c r="F2302" i="13"/>
  <c r="G2302" i="13"/>
  <c r="H2302" i="13"/>
  <c r="L2302" i="13"/>
  <c r="O2302" i="13" s="1"/>
  <c r="M2302" i="13"/>
  <c r="N2302" i="13"/>
  <c r="P2302" i="13"/>
  <c r="Q2302" i="13"/>
  <c r="R2302" i="13"/>
  <c r="S2302" i="13"/>
  <c r="T2302" i="13"/>
  <c r="U2302" i="13"/>
  <c r="V2302" i="13"/>
  <c r="W2302" i="13"/>
  <c r="X2302" i="13"/>
  <c r="Y2302" i="13"/>
  <c r="Z2302" i="13"/>
  <c r="AA2302" i="13"/>
  <c r="AB2302" i="13"/>
  <c r="AC2302" i="13"/>
  <c r="AH2302" i="13"/>
  <c r="AK2302" i="13"/>
  <c r="C2303" i="13"/>
  <c r="D2303" i="13"/>
  <c r="E2303" i="13"/>
  <c r="F2303" i="13"/>
  <c r="G2303" i="13"/>
  <c r="H2303" i="13"/>
  <c r="L2303" i="13"/>
  <c r="O2303" i="13" s="1"/>
  <c r="M2303" i="13"/>
  <c r="N2303" i="13"/>
  <c r="P2303" i="13"/>
  <c r="Q2303" i="13"/>
  <c r="R2303" i="13"/>
  <c r="S2303" i="13"/>
  <c r="T2303" i="13"/>
  <c r="U2303" i="13"/>
  <c r="V2303" i="13"/>
  <c r="W2303" i="13"/>
  <c r="X2303" i="13"/>
  <c r="Y2303" i="13"/>
  <c r="Z2303" i="13"/>
  <c r="AA2303" i="13"/>
  <c r="AB2303" i="13"/>
  <c r="AC2303" i="13"/>
  <c r="AH2303" i="13"/>
  <c r="AK2303" i="13"/>
  <c r="C2304" i="13"/>
  <c r="D2304" i="13"/>
  <c r="E2304" i="13"/>
  <c r="F2304" i="13"/>
  <c r="G2304" i="13"/>
  <c r="H2304" i="13"/>
  <c r="L2304" i="13"/>
  <c r="O2304" i="13" s="1"/>
  <c r="M2304" i="13"/>
  <c r="N2304" i="13"/>
  <c r="P2304" i="13"/>
  <c r="Q2304" i="13"/>
  <c r="R2304" i="13"/>
  <c r="S2304" i="13"/>
  <c r="T2304" i="13"/>
  <c r="U2304" i="13"/>
  <c r="V2304" i="13"/>
  <c r="W2304" i="13"/>
  <c r="X2304" i="13"/>
  <c r="Y2304" i="13"/>
  <c r="Z2304" i="13"/>
  <c r="AA2304" i="13"/>
  <c r="AB2304" i="13"/>
  <c r="AC2304" i="13"/>
  <c r="AH2304" i="13"/>
  <c r="AK2304" i="13"/>
  <c r="C2305" i="13"/>
  <c r="D2305" i="13"/>
  <c r="E2305" i="13"/>
  <c r="F2305" i="13"/>
  <c r="G2305" i="13"/>
  <c r="H2305" i="13"/>
  <c r="L2305" i="13"/>
  <c r="O2305" i="13" s="1"/>
  <c r="M2305" i="13"/>
  <c r="N2305" i="13"/>
  <c r="P2305" i="13"/>
  <c r="Q2305" i="13"/>
  <c r="R2305" i="13"/>
  <c r="S2305" i="13"/>
  <c r="T2305" i="13"/>
  <c r="U2305" i="13"/>
  <c r="V2305" i="13"/>
  <c r="W2305" i="13"/>
  <c r="X2305" i="13"/>
  <c r="Y2305" i="13"/>
  <c r="Z2305" i="13"/>
  <c r="AA2305" i="13"/>
  <c r="AB2305" i="13"/>
  <c r="AC2305" i="13"/>
  <c r="AH2305" i="13"/>
  <c r="AK2305" i="13"/>
  <c r="C2306" i="13"/>
  <c r="D2306" i="13"/>
  <c r="E2306" i="13"/>
  <c r="F2306" i="13"/>
  <c r="G2306" i="13"/>
  <c r="H2306" i="13"/>
  <c r="L2306" i="13"/>
  <c r="O2306" i="13" s="1"/>
  <c r="M2306" i="13"/>
  <c r="N2306" i="13"/>
  <c r="P2306" i="13"/>
  <c r="Q2306" i="13"/>
  <c r="R2306" i="13"/>
  <c r="S2306" i="13"/>
  <c r="T2306" i="13"/>
  <c r="U2306" i="13"/>
  <c r="V2306" i="13"/>
  <c r="W2306" i="13"/>
  <c r="X2306" i="13"/>
  <c r="Y2306" i="13"/>
  <c r="Z2306" i="13"/>
  <c r="AA2306" i="13"/>
  <c r="AB2306" i="13"/>
  <c r="AC2306" i="13"/>
  <c r="AH2306" i="13"/>
  <c r="AK2306" i="13"/>
  <c r="C2307" i="13"/>
  <c r="D2307" i="13"/>
  <c r="E2307" i="13"/>
  <c r="F2307" i="13"/>
  <c r="G2307" i="13"/>
  <c r="H2307" i="13"/>
  <c r="L2307" i="13"/>
  <c r="O2307" i="13" s="1"/>
  <c r="M2307" i="13"/>
  <c r="N2307" i="13"/>
  <c r="P2307" i="13"/>
  <c r="Q2307" i="13"/>
  <c r="R2307" i="13"/>
  <c r="S2307" i="13"/>
  <c r="T2307" i="13"/>
  <c r="U2307" i="13"/>
  <c r="V2307" i="13"/>
  <c r="W2307" i="13"/>
  <c r="X2307" i="13"/>
  <c r="Y2307" i="13"/>
  <c r="Z2307" i="13"/>
  <c r="AA2307" i="13"/>
  <c r="AB2307" i="13"/>
  <c r="AC2307" i="13"/>
  <c r="AH2307" i="13"/>
  <c r="AK2307" i="13"/>
  <c r="C2308" i="13"/>
  <c r="D2308" i="13"/>
  <c r="E2308" i="13"/>
  <c r="F2308" i="13"/>
  <c r="G2308" i="13"/>
  <c r="H2308" i="13"/>
  <c r="L2308" i="13"/>
  <c r="O2308" i="13" s="1"/>
  <c r="M2308" i="13"/>
  <c r="N2308" i="13"/>
  <c r="P2308" i="13"/>
  <c r="Q2308" i="13"/>
  <c r="R2308" i="13"/>
  <c r="S2308" i="13"/>
  <c r="T2308" i="13"/>
  <c r="U2308" i="13"/>
  <c r="V2308" i="13"/>
  <c r="W2308" i="13"/>
  <c r="X2308" i="13"/>
  <c r="Y2308" i="13"/>
  <c r="Z2308" i="13"/>
  <c r="AA2308" i="13"/>
  <c r="AB2308" i="13"/>
  <c r="AC2308" i="13"/>
  <c r="AH2308" i="13"/>
  <c r="AK2308" i="13"/>
  <c r="C2309" i="13"/>
  <c r="D2309" i="13"/>
  <c r="E2309" i="13"/>
  <c r="F2309" i="13"/>
  <c r="G2309" i="13"/>
  <c r="H2309" i="13"/>
  <c r="L2309" i="13"/>
  <c r="O2309" i="13" s="1"/>
  <c r="M2309" i="13"/>
  <c r="N2309" i="13"/>
  <c r="P2309" i="13"/>
  <c r="Q2309" i="13"/>
  <c r="R2309" i="13"/>
  <c r="S2309" i="13"/>
  <c r="T2309" i="13"/>
  <c r="U2309" i="13"/>
  <c r="V2309" i="13"/>
  <c r="W2309" i="13"/>
  <c r="X2309" i="13"/>
  <c r="Y2309" i="13"/>
  <c r="Z2309" i="13"/>
  <c r="AA2309" i="13"/>
  <c r="AB2309" i="13"/>
  <c r="AC2309" i="13"/>
  <c r="AH2309" i="13"/>
  <c r="AK2309" i="13"/>
  <c r="C2310" i="13"/>
  <c r="D2310" i="13"/>
  <c r="E2310" i="13"/>
  <c r="F2310" i="13"/>
  <c r="G2310" i="13"/>
  <c r="H2310" i="13"/>
  <c r="L2310" i="13"/>
  <c r="O2310" i="13" s="1"/>
  <c r="M2310" i="13"/>
  <c r="N2310" i="13"/>
  <c r="P2310" i="13"/>
  <c r="Q2310" i="13"/>
  <c r="R2310" i="13"/>
  <c r="S2310" i="13"/>
  <c r="T2310" i="13"/>
  <c r="U2310" i="13"/>
  <c r="V2310" i="13"/>
  <c r="W2310" i="13"/>
  <c r="X2310" i="13"/>
  <c r="Y2310" i="13"/>
  <c r="Z2310" i="13"/>
  <c r="AA2310" i="13"/>
  <c r="AB2310" i="13"/>
  <c r="AC2310" i="13"/>
  <c r="AH2310" i="13"/>
  <c r="AK2310" i="13"/>
  <c r="C2311" i="13"/>
  <c r="D2311" i="13"/>
  <c r="E2311" i="13"/>
  <c r="F2311" i="13"/>
  <c r="G2311" i="13"/>
  <c r="H2311" i="13"/>
  <c r="L2311" i="13"/>
  <c r="O2311" i="13" s="1"/>
  <c r="M2311" i="13"/>
  <c r="N2311" i="13"/>
  <c r="P2311" i="13"/>
  <c r="Q2311" i="13"/>
  <c r="R2311" i="13"/>
  <c r="S2311" i="13"/>
  <c r="T2311" i="13"/>
  <c r="U2311" i="13"/>
  <c r="V2311" i="13"/>
  <c r="W2311" i="13"/>
  <c r="X2311" i="13"/>
  <c r="Y2311" i="13"/>
  <c r="Z2311" i="13"/>
  <c r="AA2311" i="13"/>
  <c r="AB2311" i="13"/>
  <c r="AC2311" i="13"/>
  <c r="AH2311" i="13"/>
  <c r="AK2311" i="13"/>
  <c r="C2312" i="13"/>
  <c r="D2312" i="13"/>
  <c r="E2312" i="13"/>
  <c r="F2312" i="13"/>
  <c r="G2312" i="13"/>
  <c r="H2312" i="13"/>
  <c r="L2312" i="13"/>
  <c r="O2312" i="13" s="1"/>
  <c r="M2312" i="13"/>
  <c r="N2312" i="13"/>
  <c r="P2312" i="13"/>
  <c r="Q2312" i="13"/>
  <c r="R2312" i="13"/>
  <c r="S2312" i="13"/>
  <c r="T2312" i="13"/>
  <c r="U2312" i="13"/>
  <c r="V2312" i="13"/>
  <c r="W2312" i="13"/>
  <c r="X2312" i="13"/>
  <c r="Y2312" i="13"/>
  <c r="Z2312" i="13"/>
  <c r="AA2312" i="13"/>
  <c r="AB2312" i="13"/>
  <c r="AC2312" i="13"/>
  <c r="AH2312" i="13"/>
  <c r="AK2312" i="13"/>
  <c r="C2313" i="13"/>
  <c r="D2313" i="13"/>
  <c r="E2313" i="13"/>
  <c r="F2313" i="13"/>
  <c r="G2313" i="13"/>
  <c r="H2313" i="13"/>
  <c r="L2313" i="13"/>
  <c r="M2313" i="13"/>
  <c r="N2313" i="13"/>
  <c r="P2313" i="13"/>
  <c r="Q2313" i="13"/>
  <c r="R2313" i="13"/>
  <c r="S2313" i="13"/>
  <c r="T2313" i="13"/>
  <c r="U2313" i="13"/>
  <c r="V2313" i="13"/>
  <c r="W2313" i="13"/>
  <c r="X2313" i="13"/>
  <c r="Y2313" i="13"/>
  <c r="Z2313" i="13"/>
  <c r="AA2313" i="13"/>
  <c r="AB2313" i="13"/>
  <c r="AC2313" i="13"/>
  <c r="AH2313" i="13"/>
  <c r="AK2313" i="13"/>
  <c r="C2314" i="13"/>
  <c r="D2314" i="13"/>
  <c r="E2314" i="13"/>
  <c r="F2314" i="13"/>
  <c r="G2314" i="13"/>
  <c r="H2314" i="13"/>
  <c r="L2314" i="13"/>
  <c r="O2314" i="13" s="1"/>
  <c r="M2314" i="13"/>
  <c r="N2314" i="13"/>
  <c r="P2314" i="13"/>
  <c r="Q2314" i="13"/>
  <c r="R2314" i="13"/>
  <c r="S2314" i="13"/>
  <c r="T2314" i="13"/>
  <c r="U2314" i="13"/>
  <c r="V2314" i="13"/>
  <c r="W2314" i="13"/>
  <c r="X2314" i="13"/>
  <c r="Y2314" i="13"/>
  <c r="Z2314" i="13"/>
  <c r="AA2314" i="13"/>
  <c r="AB2314" i="13"/>
  <c r="AC2314" i="13"/>
  <c r="AH2314" i="13"/>
  <c r="AK2314" i="13"/>
  <c r="C2315" i="13"/>
  <c r="D2315" i="13"/>
  <c r="E2315" i="13"/>
  <c r="F2315" i="13"/>
  <c r="G2315" i="13"/>
  <c r="H2315" i="13"/>
  <c r="L2315" i="13"/>
  <c r="O2315" i="13" s="1"/>
  <c r="M2315" i="13"/>
  <c r="N2315" i="13"/>
  <c r="P2315" i="13"/>
  <c r="Q2315" i="13"/>
  <c r="R2315" i="13"/>
  <c r="S2315" i="13"/>
  <c r="T2315" i="13"/>
  <c r="U2315" i="13"/>
  <c r="V2315" i="13"/>
  <c r="W2315" i="13"/>
  <c r="X2315" i="13"/>
  <c r="Y2315" i="13"/>
  <c r="Z2315" i="13"/>
  <c r="AA2315" i="13"/>
  <c r="AB2315" i="13"/>
  <c r="AC2315" i="13"/>
  <c r="AH2315" i="13"/>
  <c r="AK2315" i="13"/>
  <c r="C2316" i="13"/>
  <c r="D2316" i="13"/>
  <c r="E2316" i="13"/>
  <c r="F2316" i="13"/>
  <c r="G2316" i="13"/>
  <c r="H2316" i="13"/>
  <c r="L2316" i="13"/>
  <c r="O2316" i="13" s="1"/>
  <c r="M2316" i="13"/>
  <c r="N2316" i="13"/>
  <c r="P2316" i="13"/>
  <c r="Q2316" i="13"/>
  <c r="R2316" i="13"/>
  <c r="S2316" i="13"/>
  <c r="T2316" i="13"/>
  <c r="U2316" i="13"/>
  <c r="V2316" i="13"/>
  <c r="W2316" i="13"/>
  <c r="X2316" i="13"/>
  <c r="Y2316" i="13"/>
  <c r="Z2316" i="13"/>
  <c r="AA2316" i="13"/>
  <c r="AB2316" i="13"/>
  <c r="AC2316" i="13"/>
  <c r="AH2316" i="13"/>
  <c r="AK2316" i="13"/>
  <c r="C2317" i="13"/>
  <c r="D2317" i="13"/>
  <c r="E2317" i="13"/>
  <c r="F2317" i="13"/>
  <c r="G2317" i="13"/>
  <c r="H2317" i="13"/>
  <c r="L2317" i="13"/>
  <c r="O2317" i="13" s="1"/>
  <c r="M2317" i="13"/>
  <c r="N2317" i="13"/>
  <c r="P2317" i="13"/>
  <c r="Q2317" i="13"/>
  <c r="R2317" i="13"/>
  <c r="S2317" i="13"/>
  <c r="T2317" i="13"/>
  <c r="U2317" i="13"/>
  <c r="V2317" i="13"/>
  <c r="W2317" i="13"/>
  <c r="X2317" i="13"/>
  <c r="Y2317" i="13"/>
  <c r="Z2317" i="13"/>
  <c r="AA2317" i="13"/>
  <c r="AB2317" i="13"/>
  <c r="AC2317" i="13"/>
  <c r="AH2317" i="13"/>
  <c r="AK2317" i="13"/>
  <c r="C2318" i="13"/>
  <c r="D2318" i="13"/>
  <c r="E2318" i="13"/>
  <c r="F2318" i="13"/>
  <c r="G2318" i="13"/>
  <c r="H2318" i="13"/>
  <c r="L2318" i="13"/>
  <c r="O2318" i="13" s="1"/>
  <c r="M2318" i="13"/>
  <c r="N2318" i="13"/>
  <c r="P2318" i="13"/>
  <c r="Q2318" i="13"/>
  <c r="R2318" i="13"/>
  <c r="S2318" i="13"/>
  <c r="T2318" i="13"/>
  <c r="U2318" i="13"/>
  <c r="V2318" i="13"/>
  <c r="W2318" i="13"/>
  <c r="X2318" i="13"/>
  <c r="Y2318" i="13"/>
  <c r="Z2318" i="13"/>
  <c r="AA2318" i="13"/>
  <c r="AB2318" i="13"/>
  <c r="AC2318" i="13"/>
  <c r="AH2318" i="13"/>
  <c r="AK2318" i="13"/>
  <c r="C2319" i="13"/>
  <c r="D2319" i="13"/>
  <c r="E2319" i="13"/>
  <c r="F2319" i="13"/>
  <c r="G2319" i="13"/>
  <c r="H2319" i="13"/>
  <c r="L2319" i="13"/>
  <c r="O2319" i="13" s="1"/>
  <c r="M2319" i="13"/>
  <c r="N2319" i="13"/>
  <c r="P2319" i="13"/>
  <c r="Q2319" i="13"/>
  <c r="R2319" i="13"/>
  <c r="S2319" i="13"/>
  <c r="T2319" i="13"/>
  <c r="U2319" i="13"/>
  <c r="V2319" i="13"/>
  <c r="W2319" i="13"/>
  <c r="X2319" i="13"/>
  <c r="Y2319" i="13"/>
  <c r="Z2319" i="13"/>
  <c r="AA2319" i="13"/>
  <c r="AB2319" i="13"/>
  <c r="AC2319" i="13"/>
  <c r="AH2319" i="13"/>
  <c r="AK2319" i="13"/>
  <c r="C2320" i="13"/>
  <c r="D2320" i="13"/>
  <c r="E2320" i="13"/>
  <c r="F2320" i="13"/>
  <c r="G2320" i="13"/>
  <c r="H2320" i="13"/>
  <c r="L2320" i="13"/>
  <c r="O2320" i="13" s="1"/>
  <c r="M2320" i="13"/>
  <c r="N2320" i="13"/>
  <c r="P2320" i="13"/>
  <c r="Q2320" i="13"/>
  <c r="R2320" i="13"/>
  <c r="S2320" i="13"/>
  <c r="T2320" i="13"/>
  <c r="U2320" i="13"/>
  <c r="V2320" i="13"/>
  <c r="W2320" i="13"/>
  <c r="X2320" i="13"/>
  <c r="Y2320" i="13"/>
  <c r="Z2320" i="13"/>
  <c r="AA2320" i="13"/>
  <c r="AB2320" i="13"/>
  <c r="AC2320" i="13"/>
  <c r="AH2320" i="13"/>
  <c r="AK2320" i="13"/>
  <c r="C2321" i="13"/>
  <c r="D2321" i="13"/>
  <c r="E2321" i="13"/>
  <c r="F2321" i="13"/>
  <c r="G2321" i="13"/>
  <c r="H2321" i="13"/>
  <c r="L2321" i="13"/>
  <c r="O2321" i="13" s="1"/>
  <c r="M2321" i="13"/>
  <c r="N2321" i="13"/>
  <c r="P2321" i="13"/>
  <c r="Q2321" i="13"/>
  <c r="R2321" i="13"/>
  <c r="S2321" i="13"/>
  <c r="T2321" i="13"/>
  <c r="U2321" i="13"/>
  <c r="V2321" i="13"/>
  <c r="W2321" i="13"/>
  <c r="X2321" i="13"/>
  <c r="Y2321" i="13"/>
  <c r="Z2321" i="13"/>
  <c r="AA2321" i="13"/>
  <c r="AB2321" i="13"/>
  <c r="AC2321" i="13"/>
  <c r="AH2321" i="13"/>
  <c r="AK2321" i="13"/>
  <c r="C2322" i="13"/>
  <c r="D2322" i="13"/>
  <c r="E2322" i="13"/>
  <c r="F2322" i="13"/>
  <c r="G2322" i="13"/>
  <c r="H2322" i="13"/>
  <c r="L2322" i="13"/>
  <c r="O2322" i="13" s="1"/>
  <c r="M2322" i="13"/>
  <c r="N2322" i="13"/>
  <c r="P2322" i="13"/>
  <c r="Q2322" i="13"/>
  <c r="R2322" i="13"/>
  <c r="S2322" i="13"/>
  <c r="T2322" i="13"/>
  <c r="U2322" i="13"/>
  <c r="V2322" i="13"/>
  <c r="W2322" i="13"/>
  <c r="X2322" i="13"/>
  <c r="Y2322" i="13"/>
  <c r="Z2322" i="13"/>
  <c r="AA2322" i="13"/>
  <c r="AB2322" i="13"/>
  <c r="AC2322" i="13"/>
  <c r="AH2322" i="13"/>
  <c r="AK2322" i="13"/>
  <c r="C2323" i="13"/>
  <c r="D2323" i="13"/>
  <c r="E2323" i="13"/>
  <c r="F2323" i="13"/>
  <c r="G2323" i="13"/>
  <c r="H2323" i="13"/>
  <c r="L2323" i="13"/>
  <c r="O2323" i="13" s="1"/>
  <c r="M2323" i="13"/>
  <c r="N2323" i="13"/>
  <c r="P2323" i="13"/>
  <c r="Q2323" i="13"/>
  <c r="R2323" i="13"/>
  <c r="S2323" i="13"/>
  <c r="T2323" i="13"/>
  <c r="U2323" i="13"/>
  <c r="V2323" i="13"/>
  <c r="W2323" i="13"/>
  <c r="X2323" i="13"/>
  <c r="Y2323" i="13"/>
  <c r="Z2323" i="13"/>
  <c r="AA2323" i="13"/>
  <c r="AB2323" i="13"/>
  <c r="AC2323" i="13"/>
  <c r="AH2323" i="13"/>
  <c r="AK2323" i="13"/>
  <c r="C2324" i="13"/>
  <c r="D2324" i="13"/>
  <c r="E2324" i="13"/>
  <c r="F2324" i="13"/>
  <c r="G2324" i="13"/>
  <c r="H2324" i="13"/>
  <c r="L2324" i="13"/>
  <c r="O2324" i="13" s="1"/>
  <c r="M2324" i="13"/>
  <c r="N2324" i="13"/>
  <c r="P2324" i="13"/>
  <c r="Q2324" i="13"/>
  <c r="R2324" i="13"/>
  <c r="S2324" i="13"/>
  <c r="T2324" i="13"/>
  <c r="U2324" i="13"/>
  <c r="V2324" i="13"/>
  <c r="W2324" i="13"/>
  <c r="X2324" i="13"/>
  <c r="Y2324" i="13"/>
  <c r="Z2324" i="13"/>
  <c r="AA2324" i="13"/>
  <c r="AB2324" i="13"/>
  <c r="AC2324" i="13"/>
  <c r="AH2324" i="13"/>
  <c r="AK2324" i="13"/>
  <c r="C2325" i="13"/>
  <c r="D2325" i="13"/>
  <c r="E2325" i="13"/>
  <c r="F2325" i="13"/>
  <c r="G2325" i="13"/>
  <c r="H2325" i="13"/>
  <c r="L2325" i="13"/>
  <c r="O2325" i="13" s="1"/>
  <c r="M2325" i="13"/>
  <c r="N2325" i="13"/>
  <c r="P2325" i="13"/>
  <c r="Q2325" i="13"/>
  <c r="R2325" i="13"/>
  <c r="S2325" i="13"/>
  <c r="T2325" i="13"/>
  <c r="U2325" i="13"/>
  <c r="V2325" i="13"/>
  <c r="W2325" i="13"/>
  <c r="X2325" i="13"/>
  <c r="Y2325" i="13"/>
  <c r="Z2325" i="13"/>
  <c r="AA2325" i="13"/>
  <c r="AB2325" i="13"/>
  <c r="AC2325" i="13"/>
  <c r="AH2325" i="13"/>
  <c r="AK2325" i="13"/>
  <c r="C2326" i="13"/>
  <c r="D2326" i="13"/>
  <c r="E2326" i="13"/>
  <c r="F2326" i="13"/>
  <c r="G2326" i="13"/>
  <c r="H2326" i="13"/>
  <c r="L2326" i="13"/>
  <c r="O2326" i="13" s="1"/>
  <c r="M2326" i="13"/>
  <c r="N2326" i="13"/>
  <c r="P2326" i="13"/>
  <c r="Q2326" i="13"/>
  <c r="R2326" i="13"/>
  <c r="S2326" i="13"/>
  <c r="T2326" i="13"/>
  <c r="U2326" i="13"/>
  <c r="V2326" i="13"/>
  <c r="W2326" i="13"/>
  <c r="X2326" i="13"/>
  <c r="Y2326" i="13"/>
  <c r="Z2326" i="13"/>
  <c r="AA2326" i="13"/>
  <c r="AB2326" i="13"/>
  <c r="AC2326" i="13"/>
  <c r="AH2326" i="13"/>
  <c r="AK2326" i="13"/>
  <c r="C2327" i="13"/>
  <c r="D2327" i="13"/>
  <c r="E2327" i="13"/>
  <c r="F2327" i="13"/>
  <c r="G2327" i="13"/>
  <c r="H2327" i="13"/>
  <c r="L2327" i="13"/>
  <c r="O2327" i="13" s="1"/>
  <c r="M2327" i="13"/>
  <c r="N2327" i="13"/>
  <c r="P2327" i="13"/>
  <c r="Q2327" i="13"/>
  <c r="R2327" i="13"/>
  <c r="S2327" i="13"/>
  <c r="T2327" i="13"/>
  <c r="U2327" i="13"/>
  <c r="V2327" i="13"/>
  <c r="W2327" i="13"/>
  <c r="X2327" i="13"/>
  <c r="Y2327" i="13"/>
  <c r="Z2327" i="13"/>
  <c r="AA2327" i="13"/>
  <c r="AB2327" i="13"/>
  <c r="AC2327" i="13"/>
  <c r="AH2327" i="13"/>
  <c r="AK2327" i="13"/>
  <c r="C2328" i="13"/>
  <c r="D2328" i="13"/>
  <c r="E2328" i="13"/>
  <c r="F2328" i="13"/>
  <c r="G2328" i="13"/>
  <c r="H2328" i="13"/>
  <c r="L2328" i="13"/>
  <c r="O2328" i="13" s="1"/>
  <c r="M2328" i="13"/>
  <c r="N2328" i="13"/>
  <c r="P2328" i="13"/>
  <c r="Q2328" i="13"/>
  <c r="R2328" i="13"/>
  <c r="S2328" i="13"/>
  <c r="T2328" i="13"/>
  <c r="U2328" i="13"/>
  <c r="V2328" i="13"/>
  <c r="W2328" i="13"/>
  <c r="X2328" i="13"/>
  <c r="Y2328" i="13"/>
  <c r="Z2328" i="13"/>
  <c r="AA2328" i="13"/>
  <c r="AB2328" i="13"/>
  <c r="AC2328" i="13"/>
  <c r="AH2328" i="13"/>
  <c r="AK2328" i="13"/>
  <c r="C2329" i="13"/>
  <c r="D2329" i="13"/>
  <c r="E2329" i="13"/>
  <c r="F2329" i="13"/>
  <c r="G2329" i="13"/>
  <c r="H2329" i="13"/>
  <c r="L2329" i="13"/>
  <c r="O2329" i="13" s="1"/>
  <c r="M2329" i="13"/>
  <c r="N2329" i="13"/>
  <c r="P2329" i="13"/>
  <c r="Q2329" i="13"/>
  <c r="R2329" i="13"/>
  <c r="S2329" i="13"/>
  <c r="T2329" i="13"/>
  <c r="U2329" i="13"/>
  <c r="V2329" i="13"/>
  <c r="W2329" i="13"/>
  <c r="X2329" i="13"/>
  <c r="Y2329" i="13"/>
  <c r="Z2329" i="13"/>
  <c r="AA2329" i="13"/>
  <c r="AB2329" i="13"/>
  <c r="AC2329" i="13"/>
  <c r="AH2329" i="13"/>
  <c r="AK2329" i="13"/>
  <c r="C2330" i="13"/>
  <c r="D2330" i="13"/>
  <c r="E2330" i="13"/>
  <c r="F2330" i="13"/>
  <c r="G2330" i="13"/>
  <c r="H2330" i="13"/>
  <c r="L2330" i="13"/>
  <c r="O2330" i="13" s="1"/>
  <c r="M2330" i="13"/>
  <c r="N2330" i="13"/>
  <c r="P2330" i="13"/>
  <c r="Q2330" i="13"/>
  <c r="R2330" i="13"/>
  <c r="S2330" i="13"/>
  <c r="T2330" i="13"/>
  <c r="U2330" i="13"/>
  <c r="V2330" i="13"/>
  <c r="W2330" i="13"/>
  <c r="X2330" i="13"/>
  <c r="Y2330" i="13"/>
  <c r="Z2330" i="13"/>
  <c r="AA2330" i="13"/>
  <c r="AB2330" i="13"/>
  <c r="AC2330" i="13"/>
  <c r="AH2330" i="13"/>
  <c r="AK2330" i="13"/>
  <c r="C2331" i="13"/>
  <c r="D2331" i="13"/>
  <c r="E2331" i="13"/>
  <c r="F2331" i="13"/>
  <c r="G2331" i="13"/>
  <c r="H2331" i="13"/>
  <c r="L2331" i="13"/>
  <c r="O2331" i="13" s="1"/>
  <c r="M2331" i="13"/>
  <c r="N2331" i="13"/>
  <c r="P2331" i="13"/>
  <c r="Q2331" i="13"/>
  <c r="R2331" i="13"/>
  <c r="S2331" i="13"/>
  <c r="T2331" i="13"/>
  <c r="U2331" i="13"/>
  <c r="V2331" i="13"/>
  <c r="W2331" i="13"/>
  <c r="X2331" i="13"/>
  <c r="Y2331" i="13"/>
  <c r="Z2331" i="13"/>
  <c r="AA2331" i="13"/>
  <c r="AB2331" i="13"/>
  <c r="AC2331" i="13"/>
  <c r="AH2331" i="13"/>
  <c r="AK2331" i="13"/>
  <c r="C2332" i="13"/>
  <c r="D2332" i="13"/>
  <c r="E2332" i="13"/>
  <c r="F2332" i="13"/>
  <c r="G2332" i="13"/>
  <c r="H2332" i="13"/>
  <c r="L2332" i="13"/>
  <c r="O2332" i="13" s="1"/>
  <c r="M2332" i="13"/>
  <c r="N2332" i="13"/>
  <c r="P2332" i="13"/>
  <c r="Q2332" i="13"/>
  <c r="R2332" i="13"/>
  <c r="S2332" i="13"/>
  <c r="T2332" i="13"/>
  <c r="U2332" i="13"/>
  <c r="V2332" i="13"/>
  <c r="W2332" i="13"/>
  <c r="X2332" i="13"/>
  <c r="Y2332" i="13"/>
  <c r="Z2332" i="13"/>
  <c r="AA2332" i="13"/>
  <c r="AB2332" i="13"/>
  <c r="AC2332" i="13"/>
  <c r="AH2332" i="13"/>
  <c r="AK2332" i="13"/>
  <c r="C2333" i="13"/>
  <c r="D2333" i="13"/>
  <c r="E2333" i="13"/>
  <c r="F2333" i="13"/>
  <c r="G2333" i="13"/>
  <c r="H2333" i="13"/>
  <c r="L2333" i="13"/>
  <c r="O2333" i="13" s="1"/>
  <c r="M2333" i="13"/>
  <c r="N2333" i="13"/>
  <c r="P2333" i="13"/>
  <c r="Q2333" i="13"/>
  <c r="R2333" i="13"/>
  <c r="S2333" i="13"/>
  <c r="T2333" i="13"/>
  <c r="U2333" i="13"/>
  <c r="V2333" i="13"/>
  <c r="W2333" i="13"/>
  <c r="X2333" i="13"/>
  <c r="Y2333" i="13"/>
  <c r="Z2333" i="13"/>
  <c r="AA2333" i="13"/>
  <c r="AB2333" i="13"/>
  <c r="AC2333" i="13"/>
  <c r="AH2333" i="13"/>
  <c r="AK2333" i="13"/>
  <c r="C2334" i="13"/>
  <c r="D2334" i="13"/>
  <c r="E2334" i="13"/>
  <c r="F2334" i="13"/>
  <c r="G2334" i="13"/>
  <c r="H2334" i="13"/>
  <c r="L2334" i="13"/>
  <c r="O2334" i="13" s="1"/>
  <c r="M2334" i="13"/>
  <c r="N2334" i="13"/>
  <c r="P2334" i="13"/>
  <c r="Q2334" i="13"/>
  <c r="R2334" i="13"/>
  <c r="S2334" i="13"/>
  <c r="T2334" i="13"/>
  <c r="U2334" i="13"/>
  <c r="V2334" i="13"/>
  <c r="W2334" i="13"/>
  <c r="X2334" i="13"/>
  <c r="Y2334" i="13"/>
  <c r="Z2334" i="13"/>
  <c r="AA2334" i="13"/>
  <c r="AB2334" i="13"/>
  <c r="AC2334" i="13"/>
  <c r="AH2334" i="13"/>
  <c r="AK2334" i="13"/>
  <c r="C2335" i="13"/>
  <c r="D2335" i="13"/>
  <c r="E2335" i="13"/>
  <c r="F2335" i="13"/>
  <c r="G2335" i="13"/>
  <c r="H2335" i="13"/>
  <c r="L2335" i="13"/>
  <c r="O2335" i="13" s="1"/>
  <c r="M2335" i="13"/>
  <c r="N2335" i="13"/>
  <c r="P2335" i="13"/>
  <c r="Q2335" i="13"/>
  <c r="R2335" i="13"/>
  <c r="S2335" i="13"/>
  <c r="T2335" i="13"/>
  <c r="U2335" i="13"/>
  <c r="V2335" i="13"/>
  <c r="W2335" i="13"/>
  <c r="X2335" i="13"/>
  <c r="Y2335" i="13"/>
  <c r="Z2335" i="13"/>
  <c r="AA2335" i="13"/>
  <c r="AB2335" i="13"/>
  <c r="AC2335" i="13"/>
  <c r="AH2335" i="13"/>
  <c r="AK2335" i="13"/>
  <c r="C2336" i="13"/>
  <c r="D2336" i="13"/>
  <c r="E2336" i="13"/>
  <c r="F2336" i="13"/>
  <c r="G2336" i="13"/>
  <c r="H2336" i="13"/>
  <c r="L2336" i="13"/>
  <c r="O2336" i="13" s="1"/>
  <c r="M2336" i="13"/>
  <c r="N2336" i="13"/>
  <c r="P2336" i="13"/>
  <c r="Q2336" i="13"/>
  <c r="R2336" i="13"/>
  <c r="S2336" i="13"/>
  <c r="T2336" i="13"/>
  <c r="U2336" i="13"/>
  <c r="V2336" i="13"/>
  <c r="W2336" i="13"/>
  <c r="X2336" i="13"/>
  <c r="Y2336" i="13"/>
  <c r="Z2336" i="13"/>
  <c r="AA2336" i="13"/>
  <c r="AB2336" i="13"/>
  <c r="AC2336" i="13"/>
  <c r="AH2336" i="13"/>
  <c r="AK2336" i="13"/>
  <c r="C2337" i="13"/>
  <c r="D2337" i="13"/>
  <c r="E2337" i="13"/>
  <c r="F2337" i="13"/>
  <c r="G2337" i="13"/>
  <c r="H2337" i="13"/>
  <c r="L2337" i="13"/>
  <c r="O2337" i="13" s="1"/>
  <c r="M2337" i="13"/>
  <c r="N2337" i="13"/>
  <c r="P2337" i="13"/>
  <c r="Q2337" i="13"/>
  <c r="R2337" i="13"/>
  <c r="S2337" i="13"/>
  <c r="T2337" i="13"/>
  <c r="U2337" i="13"/>
  <c r="V2337" i="13"/>
  <c r="W2337" i="13"/>
  <c r="X2337" i="13"/>
  <c r="Y2337" i="13"/>
  <c r="Z2337" i="13"/>
  <c r="AA2337" i="13"/>
  <c r="AB2337" i="13"/>
  <c r="AC2337" i="13"/>
  <c r="AH2337" i="13"/>
  <c r="AK2337" i="13"/>
  <c r="C2338" i="13"/>
  <c r="D2338" i="13"/>
  <c r="E2338" i="13"/>
  <c r="F2338" i="13"/>
  <c r="G2338" i="13"/>
  <c r="H2338" i="13"/>
  <c r="L2338" i="13"/>
  <c r="O2338" i="13" s="1"/>
  <c r="M2338" i="13"/>
  <c r="N2338" i="13"/>
  <c r="P2338" i="13"/>
  <c r="Q2338" i="13"/>
  <c r="R2338" i="13"/>
  <c r="S2338" i="13"/>
  <c r="T2338" i="13"/>
  <c r="U2338" i="13"/>
  <c r="V2338" i="13"/>
  <c r="W2338" i="13"/>
  <c r="X2338" i="13"/>
  <c r="Y2338" i="13"/>
  <c r="Z2338" i="13"/>
  <c r="AA2338" i="13"/>
  <c r="AB2338" i="13"/>
  <c r="AC2338" i="13"/>
  <c r="AH2338" i="13"/>
  <c r="AK2338" i="13"/>
  <c r="C2339" i="13"/>
  <c r="D2339" i="13"/>
  <c r="E2339" i="13"/>
  <c r="F2339" i="13"/>
  <c r="G2339" i="13"/>
  <c r="H2339" i="13"/>
  <c r="L2339" i="13"/>
  <c r="O2339" i="13" s="1"/>
  <c r="M2339" i="13"/>
  <c r="N2339" i="13"/>
  <c r="P2339" i="13"/>
  <c r="Q2339" i="13"/>
  <c r="R2339" i="13"/>
  <c r="S2339" i="13"/>
  <c r="T2339" i="13"/>
  <c r="U2339" i="13"/>
  <c r="V2339" i="13"/>
  <c r="W2339" i="13"/>
  <c r="X2339" i="13"/>
  <c r="Y2339" i="13"/>
  <c r="Z2339" i="13"/>
  <c r="AA2339" i="13"/>
  <c r="AB2339" i="13"/>
  <c r="AC2339" i="13"/>
  <c r="AH2339" i="13"/>
  <c r="AK2339" i="13"/>
  <c r="C2340" i="13"/>
  <c r="D2340" i="13"/>
  <c r="E2340" i="13"/>
  <c r="F2340" i="13"/>
  <c r="G2340" i="13"/>
  <c r="H2340" i="13"/>
  <c r="L2340" i="13"/>
  <c r="O2340" i="13" s="1"/>
  <c r="M2340" i="13"/>
  <c r="N2340" i="13"/>
  <c r="P2340" i="13"/>
  <c r="Q2340" i="13"/>
  <c r="R2340" i="13"/>
  <c r="S2340" i="13"/>
  <c r="T2340" i="13"/>
  <c r="U2340" i="13"/>
  <c r="V2340" i="13"/>
  <c r="W2340" i="13"/>
  <c r="X2340" i="13"/>
  <c r="Y2340" i="13"/>
  <c r="Z2340" i="13"/>
  <c r="AA2340" i="13"/>
  <c r="AB2340" i="13"/>
  <c r="AC2340" i="13"/>
  <c r="AH2340" i="13"/>
  <c r="AK2340" i="13"/>
  <c r="C2341" i="13"/>
  <c r="D2341" i="13"/>
  <c r="E2341" i="13"/>
  <c r="F2341" i="13"/>
  <c r="G2341" i="13"/>
  <c r="H2341" i="13"/>
  <c r="L2341" i="13"/>
  <c r="O2341" i="13" s="1"/>
  <c r="M2341" i="13"/>
  <c r="N2341" i="13"/>
  <c r="P2341" i="13"/>
  <c r="Q2341" i="13"/>
  <c r="R2341" i="13"/>
  <c r="S2341" i="13"/>
  <c r="T2341" i="13"/>
  <c r="U2341" i="13"/>
  <c r="V2341" i="13"/>
  <c r="W2341" i="13"/>
  <c r="X2341" i="13"/>
  <c r="Y2341" i="13"/>
  <c r="Z2341" i="13"/>
  <c r="AA2341" i="13"/>
  <c r="AB2341" i="13"/>
  <c r="AC2341" i="13"/>
  <c r="AH2341" i="13"/>
  <c r="AK2341" i="13"/>
  <c r="C2342" i="13"/>
  <c r="D2342" i="13"/>
  <c r="E2342" i="13"/>
  <c r="F2342" i="13"/>
  <c r="G2342" i="13"/>
  <c r="H2342" i="13"/>
  <c r="L2342" i="13"/>
  <c r="O2342" i="13" s="1"/>
  <c r="M2342" i="13"/>
  <c r="N2342" i="13"/>
  <c r="P2342" i="13"/>
  <c r="Q2342" i="13"/>
  <c r="R2342" i="13"/>
  <c r="S2342" i="13"/>
  <c r="T2342" i="13"/>
  <c r="U2342" i="13"/>
  <c r="V2342" i="13"/>
  <c r="W2342" i="13"/>
  <c r="X2342" i="13"/>
  <c r="Y2342" i="13"/>
  <c r="Z2342" i="13"/>
  <c r="AA2342" i="13"/>
  <c r="AB2342" i="13"/>
  <c r="AC2342" i="13"/>
  <c r="AH2342" i="13"/>
  <c r="AK2342" i="13"/>
  <c r="C2343" i="13"/>
  <c r="D2343" i="13"/>
  <c r="E2343" i="13"/>
  <c r="F2343" i="13"/>
  <c r="G2343" i="13"/>
  <c r="H2343" i="13"/>
  <c r="L2343" i="13"/>
  <c r="O2343" i="13" s="1"/>
  <c r="M2343" i="13"/>
  <c r="N2343" i="13"/>
  <c r="P2343" i="13"/>
  <c r="Q2343" i="13"/>
  <c r="R2343" i="13"/>
  <c r="S2343" i="13"/>
  <c r="T2343" i="13"/>
  <c r="U2343" i="13"/>
  <c r="V2343" i="13"/>
  <c r="W2343" i="13"/>
  <c r="X2343" i="13"/>
  <c r="Y2343" i="13"/>
  <c r="Z2343" i="13"/>
  <c r="AA2343" i="13"/>
  <c r="AB2343" i="13"/>
  <c r="AC2343" i="13"/>
  <c r="AH2343" i="13"/>
  <c r="AK2343" i="13"/>
  <c r="C2344" i="13"/>
  <c r="D2344" i="13"/>
  <c r="E2344" i="13"/>
  <c r="F2344" i="13"/>
  <c r="G2344" i="13"/>
  <c r="H2344" i="13"/>
  <c r="L2344" i="13"/>
  <c r="O2344" i="13" s="1"/>
  <c r="M2344" i="13"/>
  <c r="N2344" i="13"/>
  <c r="P2344" i="13"/>
  <c r="Q2344" i="13"/>
  <c r="R2344" i="13"/>
  <c r="S2344" i="13"/>
  <c r="T2344" i="13"/>
  <c r="U2344" i="13"/>
  <c r="V2344" i="13"/>
  <c r="W2344" i="13"/>
  <c r="X2344" i="13"/>
  <c r="Y2344" i="13"/>
  <c r="Z2344" i="13"/>
  <c r="AA2344" i="13"/>
  <c r="AB2344" i="13"/>
  <c r="AC2344" i="13"/>
  <c r="AH2344" i="13"/>
  <c r="AK2344" i="13"/>
  <c r="C2345" i="13"/>
  <c r="D2345" i="13"/>
  <c r="E2345" i="13"/>
  <c r="F2345" i="13"/>
  <c r="G2345" i="13"/>
  <c r="H2345" i="13"/>
  <c r="L2345" i="13"/>
  <c r="O2345" i="13" s="1"/>
  <c r="M2345" i="13"/>
  <c r="N2345" i="13"/>
  <c r="P2345" i="13"/>
  <c r="Q2345" i="13"/>
  <c r="R2345" i="13"/>
  <c r="S2345" i="13"/>
  <c r="T2345" i="13"/>
  <c r="U2345" i="13"/>
  <c r="V2345" i="13"/>
  <c r="W2345" i="13"/>
  <c r="X2345" i="13"/>
  <c r="Y2345" i="13"/>
  <c r="Z2345" i="13"/>
  <c r="AA2345" i="13"/>
  <c r="AB2345" i="13"/>
  <c r="AC2345" i="13"/>
  <c r="AH2345" i="13"/>
  <c r="AK2345" i="13"/>
  <c r="C2346" i="13"/>
  <c r="D2346" i="13"/>
  <c r="E2346" i="13"/>
  <c r="F2346" i="13"/>
  <c r="G2346" i="13"/>
  <c r="H2346" i="13"/>
  <c r="L2346" i="13"/>
  <c r="O2346" i="13" s="1"/>
  <c r="M2346" i="13"/>
  <c r="N2346" i="13"/>
  <c r="P2346" i="13"/>
  <c r="Q2346" i="13"/>
  <c r="R2346" i="13"/>
  <c r="S2346" i="13"/>
  <c r="T2346" i="13"/>
  <c r="U2346" i="13"/>
  <c r="V2346" i="13"/>
  <c r="W2346" i="13"/>
  <c r="X2346" i="13"/>
  <c r="Y2346" i="13"/>
  <c r="Z2346" i="13"/>
  <c r="AA2346" i="13"/>
  <c r="AB2346" i="13"/>
  <c r="AC2346" i="13"/>
  <c r="AH2346" i="13"/>
  <c r="AK2346" i="13"/>
  <c r="C2347" i="13"/>
  <c r="D2347" i="13"/>
  <c r="E2347" i="13"/>
  <c r="F2347" i="13"/>
  <c r="G2347" i="13"/>
  <c r="H2347" i="13"/>
  <c r="L2347" i="13"/>
  <c r="O2347" i="13" s="1"/>
  <c r="M2347" i="13"/>
  <c r="N2347" i="13"/>
  <c r="P2347" i="13"/>
  <c r="Q2347" i="13"/>
  <c r="R2347" i="13"/>
  <c r="S2347" i="13"/>
  <c r="T2347" i="13"/>
  <c r="U2347" i="13"/>
  <c r="V2347" i="13"/>
  <c r="W2347" i="13"/>
  <c r="X2347" i="13"/>
  <c r="Y2347" i="13"/>
  <c r="Z2347" i="13"/>
  <c r="AA2347" i="13"/>
  <c r="AB2347" i="13"/>
  <c r="AC2347" i="13"/>
  <c r="AH2347" i="13"/>
  <c r="AK2347" i="13"/>
  <c r="C2348" i="13"/>
  <c r="D2348" i="13"/>
  <c r="E2348" i="13"/>
  <c r="F2348" i="13"/>
  <c r="G2348" i="13"/>
  <c r="H2348" i="13"/>
  <c r="L2348" i="13"/>
  <c r="O2348" i="13" s="1"/>
  <c r="M2348" i="13"/>
  <c r="N2348" i="13"/>
  <c r="P2348" i="13"/>
  <c r="Q2348" i="13"/>
  <c r="R2348" i="13"/>
  <c r="S2348" i="13"/>
  <c r="T2348" i="13"/>
  <c r="U2348" i="13"/>
  <c r="V2348" i="13"/>
  <c r="W2348" i="13"/>
  <c r="X2348" i="13"/>
  <c r="Y2348" i="13"/>
  <c r="Z2348" i="13"/>
  <c r="AA2348" i="13"/>
  <c r="AB2348" i="13"/>
  <c r="AC2348" i="13"/>
  <c r="AH2348" i="13"/>
  <c r="AK2348" i="13"/>
  <c r="C2349" i="13"/>
  <c r="D2349" i="13"/>
  <c r="E2349" i="13"/>
  <c r="F2349" i="13"/>
  <c r="G2349" i="13"/>
  <c r="H2349" i="13"/>
  <c r="L2349" i="13"/>
  <c r="O2349" i="13" s="1"/>
  <c r="M2349" i="13"/>
  <c r="N2349" i="13"/>
  <c r="P2349" i="13"/>
  <c r="Q2349" i="13"/>
  <c r="R2349" i="13"/>
  <c r="S2349" i="13"/>
  <c r="T2349" i="13"/>
  <c r="U2349" i="13"/>
  <c r="V2349" i="13"/>
  <c r="W2349" i="13"/>
  <c r="X2349" i="13"/>
  <c r="Y2349" i="13"/>
  <c r="Z2349" i="13"/>
  <c r="AA2349" i="13"/>
  <c r="AB2349" i="13"/>
  <c r="AC2349" i="13"/>
  <c r="AH2349" i="13"/>
  <c r="AK2349" i="13"/>
  <c r="C2350" i="13"/>
  <c r="D2350" i="13"/>
  <c r="E2350" i="13"/>
  <c r="F2350" i="13"/>
  <c r="G2350" i="13"/>
  <c r="H2350" i="13"/>
  <c r="L2350" i="13"/>
  <c r="O2350" i="13" s="1"/>
  <c r="M2350" i="13"/>
  <c r="N2350" i="13"/>
  <c r="P2350" i="13"/>
  <c r="Q2350" i="13"/>
  <c r="R2350" i="13"/>
  <c r="S2350" i="13"/>
  <c r="T2350" i="13"/>
  <c r="U2350" i="13"/>
  <c r="V2350" i="13"/>
  <c r="W2350" i="13"/>
  <c r="X2350" i="13"/>
  <c r="Y2350" i="13"/>
  <c r="Z2350" i="13"/>
  <c r="AA2350" i="13"/>
  <c r="AB2350" i="13"/>
  <c r="AC2350" i="13"/>
  <c r="AH2350" i="13"/>
  <c r="AK2350" i="13"/>
  <c r="C2351" i="13"/>
  <c r="D2351" i="13"/>
  <c r="E2351" i="13"/>
  <c r="F2351" i="13"/>
  <c r="G2351" i="13"/>
  <c r="H2351" i="13"/>
  <c r="L2351" i="13"/>
  <c r="O2351" i="13" s="1"/>
  <c r="M2351" i="13"/>
  <c r="N2351" i="13"/>
  <c r="P2351" i="13"/>
  <c r="Q2351" i="13"/>
  <c r="R2351" i="13"/>
  <c r="S2351" i="13"/>
  <c r="T2351" i="13"/>
  <c r="U2351" i="13"/>
  <c r="V2351" i="13"/>
  <c r="W2351" i="13"/>
  <c r="X2351" i="13"/>
  <c r="Y2351" i="13"/>
  <c r="Z2351" i="13"/>
  <c r="AA2351" i="13"/>
  <c r="AB2351" i="13"/>
  <c r="AC2351" i="13"/>
  <c r="AH2351" i="13"/>
  <c r="AK2351" i="13"/>
  <c r="C2352" i="13"/>
  <c r="D2352" i="13"/>
  <c r="E2352" i="13"/>
  <c r="F2352" i="13"/>
  <c r="G2352" i="13"/>
  <c r="H2352" i="13"/>
  <c r="L2352" i="13"/>
  <c r="O2352" i="13" s="1"/>
  <c r="M2352" i="13"/>
  <c r="N2352" i="13"/>
  <c r="P2352" i="13"/>
  <c r="Q2352" i="13"/>
  <c r="R2352" i="13"/>
  <c r="S2352" i="13"/>
  <c r="T2352" i="13"/>
  <c r="U2352" i="13"/>
  <c r="V2352" i="13"/>
  <c r="W2352" i="13"/>
  <c r="X2352" i="13"/>
  <c r="Y2352" i="13"/>
  <c r="Z2352" i="13"/>
  <c r="AA2352" i="13"/>
  <c r="AB2352" i="13"/>
  <c r="AC2352" i="13"/>
  <c r="AH2352" i="13"/>
  <c r="AK2352" i="13"/>
  <c r="C2353" i="13"/>
  <c r="D2353" i="13"/>
  <c r="E2353" i="13"/>
  <c r="F2353" i="13"/>
  <c r="G2353" i="13"/>
  <c r="H2353" i="13"/>
  <c r="L2353" i="13"/>
  <c r="O2353" i="13" s="1"/>
  <c r="M2353" i="13"/>
  <c r="N2353" i="13"/>
  <c r="P2353" i="13"/>
  <c r="Q2353" i="13"/>
  <c r="R2353" i="13"/>
  <c r="S2353" i="13"/>
  <c r="T2353" i="13"/>
  <c r="U2353" i="13"/>
  <c r="V2353" i="13"/>
  <c r="W2353" i="13"/>
  <c r="X2353" i="13"/>
  <c r="Y2353" i="13"/>
  <c r="Z2353" i="13"/>
  <c r="AA2353" i="13"/>
  <c r="AB2353" i="13"/>
  <c r="AC2353" i="13"/>
  <c r="AH2353" i="13"/>
  <c r="AK2353" i="13"/>
  <c r="C2354" i="13"/>
  <c r="D2354" i="13"/>
  <c r="E2354" i="13"/>
  <c r="F2354" i="13"/>
  <c r="G2354" i="13"/>
  <c r="H2354" i="13"/>
  <c r="L2354" i="13"/>
  <c r="O2354" i="13" s="1"/>
  <c r="M2354" i="13"/>
  <c r="N2354" i="13"/>
  <c r="P2354" i="13"/>
  <c r="Q2354" i="13"/>
  <c r="R2354" i="13"/>
  <c r="S2354" i="13"/>
  <c r="T2354" i="13"/>
  <c r="U2354" i="13"/>
  <c r="V2354" i="13"/>
  <c r="W2354" i="13"/>
  <c r="X2354" i="13"/>
  <c r="Y2354" i="13"/>
  <c r="Z2354" i="13"/>
  <c r="AA2354" i="13"/>
  <c r="AB2354" i="13"/>
  <c r="AC2354" i="13"/>
  <c r="AH2354" i="13"/>
  <c r="AK2354" i="13"/>
  <c r="C2355" i="13"/>
  <c r="D2355" i="13"/>
  <c r="E2355" i="13"/>
  <c r="F2355" i="13"/>
  <c r="G2355" i="13"/>
  <c r="H2355" i="13"/>
  <c r="L2355" i="13"/>
  <c r="O2355" i="13" s="1"/>
  <c r="M2355" i="13"/>
  <c r="N2355" i="13"/>
  <c r="P2355" i="13"/>
  <c r="Q2355" i="13"/>
  <c r="R2355" i="13"/>
  <c r="S2355" i="13"/>
  <c r="T2355" i="13"/>
  <c r="U2355" i="13"/>
  <c r="V2355" i="13"/>
  <c r="W2355" i="13"/>
  <c r="X2355" i="13"/>
  <c r="Y2355" i="13"/>
  <c r="Z2355" i="13"/>
  <c r="AA2355" i="13"/>
  <c r="AB2355" i="13"/>
  <c r="AC2355" i="13"/>
  <c r="AH2355" i="13"/>
  <c r="AK2355" i="13"/>
  <c r="C2356" i="13"/>
  <c r="D2356" i="13"/>
  <c r="E2356" i="13"/>
  <c r="F2356" i="13"/>
  <c r="G2356" i="13"/>
  <c r="H2356" i="13"/>
  <c r="L2356" i="13"/>
  <c r="O2356" i="13" s="1"/>
  <c r="M2356" i="13"/>
  <c r="N2356" i="13"/>
  <c r="P2356" i="13"/>
  <c r="Q2356" i="13"/>
  <c r="R2356" i="13"/>
  <c r="S2356" i="13"/>
  <c r="T2356" i="13"/>
  <c r="U2356" i="13"/>
  <c r="V2356" i="13"/>
  <c r="W2356" i="13"/>
  <c r="X2356" i="13"/>
  <c r="Y2356" i="13"/>
  <c r="Z2356" i="13"/>
  <c r="AA2356" i="13"/>
  <c r="AB2356" i="13"/>
  <c r="AC2356" i="13"/>
  <c r="AH2356" i="13"/>
  <c r="AK2356" i="13"/>
  <c r="C2357" i="13"/>
  <c r="D2357" i="13"/>
  <c r="E2357" i="13"/>
  <c r="F2357" i="13"/>
  <c r="G2357" i="13"/>
  <c r="H2357" i="13"/>
  <c r="L2357" i="13"/>
  <c r="O2357" i="13" s="1"/>
  <c r="M2357" i="13"/>
  <c r="N2357" i="13"/>
  <c r="P2357" i="13"/>
  <c r="Q2357" i="13"/>
  <c r="R2357" i="13"/>
  <c r="S2357" i="13"/>
  <c r="T2357" i="13"/>
  <c r="U2357" i="13"/>
  <c r="V2357" i="13"/>
  <c r="W2357" i="13"/>
  <c r="X2357" i="13"/>
  <c r="Y2357" i="13"/>
  <c r="Z2357" i="13"/>
  <c r="AA2357" i="13"/>
  <c r="AB2357" i="13"/>
  <c r="AC2357" i="13"/>
  <c r="AH2357" i="13"/>
  <c r="AK2357" i="13"/>
  <c r="C2358" i="13"/>
  <c r="D2358" i="13"/>
  <c r="E2358" i="13"/>
  <c r="F2358" i="13"/>
  <c r="G2358" i="13"/>
  <c r="H2358" i="13"/>
  <c r="L2358" i="13"/>
  <c r="O2358" i="13" s="1"/>
  <c r="M2358" i="13"/>
  <c r="N2358" i="13"/>
  <c r="P2358" i="13"/>
  <c r="Q2358" i="13"/>
  <c r="R2358" i="13"/>
  <c r="S2358" i="13"/>
  <c r="T2358" i="13"/>
  <c r="U2358" i="13"/>
  <c r="V2358" i="13"/>
  <c r="W2358" i="13"/>
  <c r="X2358" i="13"/>
  <c r="Y2358" i="13"/>
  <c r="Z2358" i="13"/>
  <c r="AA2358" i="13"/>
  <c r="AB2358" i="13"/>
  <c r="AC2358" i="13"/>
  <c r="AH2358" i="13"/>
  <c r="AK2358" i="13"/>
  <c r="C2359" i="13"/>
  <c r="D2359" i="13"/>
  <c r="E2359" i="13"/>
  <c r="F2359" i="13"/>
  <c r="G2359" i="13"/>
  <c r="H2359" i="13"/>
  <c r="L2359" i="13"/>
  <c r="O2359" i="13" s="1"/>
  <c r="M2359" i="13"/>
  <c r="N2359" i="13"/>
  <c r="P2359" i="13"/>
  <c r="Q2359" i="13"/>
  <c r="R2359" i="13"/>
  <c r="S2359" i="13"/>
  <c r="T2359" i="13"/>
  <c r="U2359" i="13"/>
  <c r="V2359" i="13"/>
  <c r="W2359" i="13"/>
  <c r="X2359" i="13"/>
  <c r="Y2359" i="13"/>
  <c r="Z2359" i="13"/>
  <c r="AA2359" i="13"/>
  <c r="AB2359" i="13"/>
  <c r="AC2359" i="13"/>
  <c r="AH2359" i="13"/>
  <c r="AK2359" i="13"/>
  <c r="C2360" i="13"/>
  <c r="D2360" i="13"/>
  <c r="E2360" i="13"/>
  <c r="F2360" i="13"/>
  <c r="G2360" i="13"/>
  <c r="H2360" i="13"/>
  <c r="L2360" i="13"/>
  <c r="O2360" i="13" s="1"/>
  <c r="M2360" i="13"/>
  <c r="N2360" i="13"/>
  <c r="P2360" i="13"/>
  <c r="Q2360" i="13"/>
  <c r="R2360" i="13"/>
  <c r="S2360" i="13"/>
  <c r="T2360" i="13"/>
  <c r="U2360" i="13"/>
  <c r="V2360" i="13"/>
  <c r="W2360" i="13"/>
  <c r="X2360" i="13"/>
  <c r="Y2360" i="13"/>
  <c r="Z2360" i="13"/>
  <c r="AA2360" i="13"/>
  <c r="AB2360" i="13"/>
  <c r="AC2360" i="13"/>
  <c r="AH2360" i="13"/>
  <c r="AK2360" i="13"/>
  <c r="C2361" i="13"/>
  <c r="D2361" i="13"/>
  <c r="E2361" i="13"/>
  <c r="F2361" i="13"/>
  <c r="G2361" i="13"/>
  <c r="H2361" i="13"/>
  <c r="L2361" i="13"/>
  <c r="O2361" i="13" s="1"/>
  <c r="M2361" i="13"/>
  <c r="N2361" i="13"/>
  <c r="P2361" i="13"/>
  <c r="Q2361" i="13"/>
  <c r="R2361" i="13"/>
  <c r="S2361" i="13"/>
  <c r="T2361" i="13"/>
  <c r="U2361" i="13"/>
  <c r="V2361" i="13"/>
  <c r="W2361" i="13"/>
  <c r="X2361" i="13"/>
  <c r="Y2361" i="13"/>
  <c r="Z2361" i="13"/>
  <c r="AA2361" i="13"/>
  <c r="AB2361" i="13"/>
  <c r="AC2361" i="13"/>
  <c r="AH2361" i="13"/>
  <c r="AK2361" i="13"/>
  <c r="C2362" i="13"/>
  <c r="D2362" i="13"/>
  <c r="E2362" i="13"/>
  <c r="F2362" i="13"/>
  <c r="G2362" i="13"/>
  <c r="H2362" i="13"/>
  <c r="L2362" i="13"/>
  <c r="O2362" i="13" s="1"/>
  <c r="M2362" i="13"/>
  <c r="N2362" i="13"/>
  <c r="P2362" i="13"/>
  <c r="Q2362" i="13"/>
  <c r="R2362" i="13"/>
  <c r="S2362" i="13"/>
  <c r="T2362" i="13"/>
  <c r="U2362" i="13"/>
  <c r="V2362" i="13"/>
  <c r="W2362" i="13"/>
  <c r="X2362" i="13"/>
  <c r="Y2362" i="13"/>
  <c r="Z2362" i="13"/>
  <c r="AA2362" i="13"/>
  <c r="AB2362" i="13"/>
  <c r="AC2362" i="13"/>
  <c r="AH2362" i="13"/>
  <c r="AK2362" i="13"/>
  <c r="C2363" i="13"/>
  <c r="D2363" i="13"/>
  <c r="E2363" i="13"/>
  <c r="F2363" i="13"/>
  <c r="G2363" i="13"/>
  <c r="H2363" i="13"/>
  <c r="L2363" i="13"/>
  <c r="O2363" i="13" s="1"/>
  <c r="M2363" i="13"/>
  <c r="N2363" i="13"/>
  <c r="P2363" i="13"/>
  <c r="Q2363" i="13"/>
  <c r="R2363" i="13"/>
  <c r="S2363" i="13"/>
  <c r="T2363" i="13"/>
  <c r="U2363" i="13"/>
  <c r="V2363" i="13"/>
  <c r="W2363" i="13"/>
  <c r="X2363" i="13"/>
  <c r="Y2363" i="13"/>
  <c r="Z2363" i="13"/>
  <c r="AA2363" i="13"/>
  <c r="AB2363" i="13"/>
  <c r="AC2363" i="13"/>
  <c r="AH2363" i="13"/>
  <c r="AK2363" i="13"/>
  <c r="C2364" i="13"/>
  <c r="D2364" i="13"/>
  <c r="E2364" i="13"/>
  <c r="F2364" i="13"/>
  <c r="G2364" i="13"/>
  <c r="H2364" i="13"/>
  <c r="L2364" i="13"/>
  <c r="O2364" i="13" s="1"/>
  <c r="M2364" i="13"/>
  <c r="N2364" i="13"/>
  <c r="P2364" i="13"/>
  <c r="Q2364" i="13"/>
  <c r="R2364" i="13"/>
  <c r="S2364" i="13"/>
  <c r="T2364" i="13"/>
  <c r="U2364" i="13"/>
  <c r="V2364" i="13"/>
  <c r="W2364" i="13"/>
  <c r="X2364" i="13"/>
  <c r="Y2364" i="13"/>
  <c r="Z2364" i="13"/>
  <c r="AA2364" i="13"/>
  <c r="AB2364" i="13"/>
  <c r="AC2364" i="13"/>
  <c r="AH2364" i="13"/>
  <c r="AK2364" i="13"/>
  <c r="C2365" i="13"/>
  <c r="D2365" i="13"/>
  <c r="E2365" i="13"/>
  <c r="F2365" i="13"/>
  <c r="G2365" i="13"/>
  <c r="H2365" i="13"/>
  <c r="L2365" i="13"/>
  <c r="O2365" i="13" s="1"/>
  <c r="M2365" i="13"/>
  <c r="N2365" i="13"/>
  <c r="P2365" i="13"/>
  <c r="Q2365" i="13"/>
  <c r="R2365" i="13"/>
  <c r="S2365" i="13"/>
  <c r="T2365" i="13"/>
  <c r="U2365" i="13"/>
  <c r="V2365" i="13"/>
  <c r="W2365" i="13"/>
  <c r="X2365" i="13"/>
  <c r="Y2365" i="13"/>
  <c r="Z2365" i="13"/>
  <c r="AA2365" i="13"/>
  <c r="AB2365" i="13"/>
  <c r="AC2365" i="13"/>
  <c r="AH2365" i="13"/>
  <c r="AK2365" i="13"/>
  <c r="C2366" i="13"/>
  <c r="D2366" i="13"/>
  <c r="E2366" i="13"/>
  <c r="F2366" i="13"/>
  <c r="G2366" i="13"/>
  <c r="H2366" i="13"/>
  <c r="L2366" i="13"/>
  <c r="O2366" i="13" s="1"/>
  <c r="M2366" i="13"/>
  <c r="N2366" i="13"/>
  <c r="P2366" i="13"/>
  <c r="Q2366" i="13"/>
  <c r="R2366" i="13"/>
  <c r="S2366" i="13"/>
  <c r="T2366" i="13"/>
  <c r="U2366" i="13"/>
  <c r="V2366" i="13"/>
  <c r="W2366" i="13"/>
  <c r="X2366" i="13"/>
  <c r="Y2366" i="13"/>
  <c r="Z2366" i="13"/>
  <c r="AA2366" i="13"/>
  <c r="AB2366" i="13"/>
  <c r="AC2366" i="13"/>
  <c r="AH2366" i="13"/>
  <c r="AK2366" i="13"/>
  <c r="C2367" i="13"/>
  <c r="D2367" i="13"/>
  <c r="E2367" i="13"/>
  <c r="F2367" i="13"/>
  <c r="G2367" i="13"/>
  <c r="H2367" i="13"/>
  <c r="L2367" i="13"/>
  <c r="O2367" i="13" s="1"/>
  <c r="M2367" i="13"/>
  <c r="N2367" i="13"/>
  <c r="P2367" i="13"/>
  <c r="Q2367" i="13"/>
  <c r="R2367" i="13"/>
  <c r="S2367" i="13"/>
  <c r="T2367" i="13"/>
  <c r="U2367" i="13"/>
  <c r="V2367" i="13"/>
  <c r="W2367" i="13"/>
  <c r="X2367" i="13"/>
  <c r="Y2367" i="13"/>
  <c r="Z2367" i="13"/>
  <c r="AA2367" i="13"/>
  <c r="AB2367" i="13"/>
  <c r="AC2367" i="13"/>
  <c r="AH2367" i="13"/>
  <c r="AK2367" i="13"/>
  <c r="C2368" i="13"/>
  <c r="D2368" i="13"/>
  <c r="E2368" i="13"/>
  <c r="F2368" i="13"/>
  <c r="G2368" i="13"/>
  <c r="H2368" i="13"/>
  <c r="L2368" i="13"/>
  <c r="O2368" i="13" s="1"/>
  <c r="M2368" i="13"/>
  <c r="N2368" i="13"/>
  <c r="P2368" i="13"/>
  <c r="Q2368" i="13"/>
  <c r="R2368" i="13"/>
  <c r="S2368" i="13"/>
  <c r="T2368" i="13"/>
  <c r="U2368" i="13"/>
  <c r="V2368" i="13"/>
  <c r="W2368" i="13"/>
  <c r="X2368" i="13"/>
  <c r="Y2368" i="13"/>
  <c r="Z2368" i="13"/>
  <c r="AA2368" i="13"/>
  <c r="AB2368" i="13"/>
  <c r="AC2368" i="13"/>
  <c r="AH2368" i="13"/>
  <c r="AK2368" i="13"/>
  <c r="C2369" i="13"/>
  <c r="D2369" i="13"/>
  <c r="E2369" i="13"/>
  <c r="F2369" i="13"/>
  <c r="G2369" i="13"/>
  <c r="H2369" i="13"/>
  <c r="L2369" i="13"/>
  <c r="O2369" i="13" s="1"/>
  <c r="M2369" i="13"/>
  <c r="N2369" i="13"/>
  <c r="P2369" i="13"/>
  <c r="Q2369" i="13"/>
  <c r="R2369" i="13"/>
  <c r="S2369" i="13"/>
  <c r="T2369" i="13"/>
  <c r="U2369" i="13"/>
  <c r="V2369" i="13"/>
  <c r="W2369" i="13"/>
  <c r="X2369" i="13"/>
  <c r="Y2369" i="13"/>
  <c r="Z2369" i="13"/>
  <c r="AA2369" i="13"/>
  <c r="AB2369" i="13"/>
  <c r="AC2369" i="13"/>
  <c r="AH2369" i="13"/>
  <c r="AK2369" i="13"/>
  <c r="C2370" i="13"/>
  <c r="D2370" i="13"/>
  <c r="E2370" i="13"/>
  <c r="F2370" i="13"/>
  <c r="G2370" i="13"/>
  <c r="H2370" i="13"/>
  <c r="L2370" i="13"/>
  <c r="O2370" i="13" s="1"/>
  <c r="M2370" i="13"/>
  <c r="N2370" i="13"/>
  <c r="P2370" i="13"/>
  <c r="Q2370" i="13"/>
  <c r="R2370" i="13"/>
  <c r="S2370" i="13"/>
  <c r="T2370" i="13"/>
  <c r="U2370" i="13"/>
  <c r="V2370" i="13"/>
  <c r="W2370" i="13"/>
  <c r="X2370" i="13"/>
  <c r="Y2370" i="13"/>
  <c r="Z2370" i="13"/>
  <c r="AA2370" i="13"/>
  <c r="AB2370" i="13"/>
  <c r="AC2370" i="13"/>
  <c r="AH2370" i="13"/>
  <c r="AK2370" i="13"/>
  <c r="C2371" i="13"/>
  <c r="D2371" i="13"/>
  <c r="E2371" i="13"/>
  <c r="F2371" i="13"/>
  <c r="G2371" i="13"/>
  <c r="H2371" i="13"/>
  <c r="L2371" i="13"/>
  <c r="O2371" i="13" s="1"/>
  <c r="M2371" i="13"/>
  <c r="N2371" i="13"/>
  <c r="P2371" i="13"/>
  <c r="Q2371" i="13"/>
  <c r="R2371" i="13"/>
  <c r="S2371" i="13"/>
  <c r="T2371" i="13"/>
  <c r="U2371" i="13"/>
  <c r="V2371" i="13"/>
  <c r="W2371" i="13"/>
  <c r="X2371" i="13"/>
  <c r="Y2371" i="13"/>
  <c r="Z2371" i="13"/>
  <c r="AA2371" i="13"/>
  <c r="AB2371" i="13"/>
  <c r="AC2371" i="13"/>
  <c r="AH2371" i="13"/>
  <c r="AK2371" i="13"/>
  <c r="C2372" i="13"/>
  <c r="D2372" i="13"/>
  <c r="E2372" i="13"/>
  <c r="F2372" i="13"/>
  <c r="G2372" i="13"/>
  <c r="H2372" i="13"/>
  <c r="L2372" i="13"/>
  <c r="O2372" i="13" s="1"/>
  <c r="M2372" i="13"/>
  <c r="N2372" i="13"/>
  <c r="P2372" i="13"/>
  <c r="Q2372" i="13"/>
  <c r="R2372" i="13"/>
  <c r="S2372" i="13"/>
  <c r="T2372" i="13"/>
  <c r="U2372" i="13"/>
  <c r="V2372" i="13"/>
  <c r="W2372" i="13"/>
  <c r="X2372" i="13"/>
  <c r="Y2372" i="13"/>
  <c r="Z2372" i="13"/>
  <c r="AA2372" i="13"/>
  <c r="AB2372" i="13"/>
  <c r="AC2372" i="13"/>
  <c r="AH2372" i="13"/>
  <c r="AK2372" i="13"/>
  <c r="C2373" i="13"/>
  <c r="D2373" i="13"/>
  <c r="E2373" i="13"/>
  <c r="F2373" i="13"/>
  <c r="G2373" i="13"/>
  <c r="H2373" i="13"/>
  <c r="L2373" i="13"/>
  <c r="O2373" i="13" s="1"/>
  <c r="M2373" i="13"/>
  <c r="N2373" i="13"/>
  <c r="P2373" i="13"/>
  <c r="Q2373" i="13"/>
  <c r="R2373" i="13"/>
  <c r="S2373" i="13"/>
  <c r="T2373" i="13"/>
  <c r="U2373" i="13"/>
  <c r="V2373" i="13"/>
  <c r="W2373" i="13"/>
  <c r="X2373" i="13"/>
  <c r="Y2373" i="13"/>
  <c r="Z2373" i="13"/>
  <c r="AA2373" i="13"/>
  <c r="AB2373" i="13"/>
  <c r="AC2373" i="13"/>
  <c r="AH2373" i="13"/>
  <c r="AK2373" i="13"/>
  <c r="C2374" i="13"/>
  <c r="D2374" i="13"/>
  <c r="E2374" i="13"/>
  <c r="F2374" i="13"/>
  <c r="G2374" i="13"/>
  <c r="H2374" i="13"/>
  <c r="L2374" i="13"/>
  <c r="O2374" i="13" s="1"/>
  <c r="M2374" i="13"/>
  <c r="N2374" i="13"/>
  <c r="P2374" i="13"/>
  <c r="Q2374" i="13"/>
  <c r="R2374" i="13"/>
  <c r="S2374" i="13"/>
  <c r="T2374" i="13"/>
  <c r="U2374" i="13"/>
  <c r="V2374" i="13"/>
  <c r="W2374" i="13"/>
  <c r="X2374" i="13"/>
  <c r="Y2374" i="13"/>
  <c r="Z2374" i="13"/>
  <c r="AA2374" i="13"/>
  <c r="AB2374" i="13"/>
  <c r="AC2374" i="13"/>
  <c r="AH2374" i="13"/>
  <c r="AK2374" i="13"/>
  <c r="C2375" i="13"/>
  <c r="D2375" i="13"/>
  <c r="E2375" i="13"/>
  <c r="F2375" i="13"/>
  <c r="G2375" i="13"/>
  <c r="H2375" i="13"/>
  <c r="L2375" i="13"/>
  <c r="O2375" i="13" s="1"/>
  <c r="M2375" i="13"/>
  <c r="N2375" i="13"/>
  <c r="P2375" i="13"/>
  <c r="Q2375" i="13"/>
  <c r="R2375" i="13"/>
  <c r="S2375" i="13"/>
  <c r="T2375" i="13"/>
  <c r="U2375" i="13"/>
  <c r="V2375" i="13"/>
  <c r="W2375" i="13"/>
  <c r="X2375" i="13"/>
  <c r="Y2375" i="13"/>
  <c r="Z2375" i="13"/>
  <c r="AA2375" i="13"/>
  <c r="AB2375" i="13"/>
  <c r="AC2375" i="13"/>
  <c r="AH2375" i="13"/>
  <c r="AK2375" i="13"/>
  <c r="C2376" i="13"/>
  <c r="D2376" i="13"/>
  <c r="E2376" i="13"/>
  <c r="F2376" i="13"/>
  <c r="G2376" i="13"/>
  <c r="H2376" i="13"/>
  <c r="L2376" i="13"/>
  <c r="O2376" i="13" s="1"/>
  <c r="M2376" i="13"/>
  <c r="N2376" i="13"/>
  <c r="P2376" i="13"/>
  <c r="Q2376" i="13"/>
  <c r="R2376" i="13"/>
  <c r="S2376" i="13"/>
  <c r="T2376" i="13"/>
  <c r="U2376" i="13"/>
  <c r="V2376" i="13"/>
  <c r="W2376" i="13"/>
  <c r="X2376" i="13"/>
  <c r="Y2376" i="13"/>
  <c r="Z2376" i="13"/>
  <c r="AA2376" i="13"/>
  <c r="AB2376" i="13"/>
  <c r="AC2376" i="13"/>
  <c r="AH2376" i="13"/>
  <c r="AK2376" i="13"/>
  <c r="C2377" i="13"/>
  <c r="D2377" i="13"/>
  <c r="E2377" i="13"/>
  <c r="F2377" i="13"/>
  <c r="G2377" i="13"/>
  <c r="H2377" i="13"/>
  <c r="L2377" i="13"/>
  <c r="O2377" i="13" s="1"/>
  <c r="M2377" i="13"/>
  <c r="N2377" i="13"/>
  <c r="P2377" i="13"/>
  <c r="Q2377" i="13"/>
  <c r="R2377" i="13"/>
  <c r="S2377" i="13"/>
  <c r="T2377" i="13"/>
  <c r="U2377" i="13"/>
  <c r="V2377" i="13"/>
  <c r="W2377" i="13"/>
  <c r="X2377" i="13"/>
  <c r="Y2377" i="13"/>
  <c r="Z2377" i="13"/>
  <c r="AA2377" i="13"/>
  <c r="AB2377" i="13"/>
  <c r="AC2377" i="13"/>
  <c r="AH2377" i="13"/>
  <c r="AK2377" i="13"/>
  <c r="C2378" i="13"/>
  <c r="D2378" i="13"/>
  <c r="E2378" i="13"/>
  <c r="F2378" i="13"/>
  <c r="G2378" i="13"/>
  <c r="H2378" i="13"/>
  <c r="L2378" i="13"/>
  <c r="O2378" i="13" s="1"/>
  <c r="M2378" i="13"/>
  <c r="N2378" i="13"/>
  <c r="P2378" i="13"/>
  <c r="Q2378" i="13"/>
  <c r="R2378" i="13"/>
  <c r="S2378" i="13"/>
  <c r="T2378" i="13"/>
  <c r="U2378" i="13"/>
  <c r="V2378" i="13"/>
  <c r="W2378" i="13"/>
  <c r="X2378" i="13"/>
  <c r="Y2378" i="13"/>
  <c r="Z2378" i="13"/>
  <c r="AA2378" i="13"/>
  <c r="AB2378" i="13"/>
  <c r="AC2378" i="13"/>
  <c r="AH2378" i="13"/>
  <c r="AK2378" i="13"/>
  <c r="C2379" i="13"/>
  <c r="D2379" i="13"/>
  <c r="E2379" i="13"/>
  <c r="F2379" i="13"/>
  <c r="G2379" i="13"/>
  <c r="H2379" i="13"/>
  <c r="L2379" i="13"/>
  <c r="O2379" i="13" s="1"/>
  <c r="M2379" i="13"/>
  <c r="N2379" i="13"/>
  <c r="P2379" i="13"/>
  <c r="Q2379" i="13"/>
  <c r="R2379" i="13"/>
  <c r="S2379" i="13"/>
  <c r="T2379" i="13"/>
  <c r="U2379" i="13"/>
  <c r="V2379" i="13"/>
  <c r="W2379" i="13"/>
  <c r="X2379" i="13"/>
  <c r="Y2379" i="13"/>
  <c r="Z2379" i="13"/>
  <c r="AA2379" i="13"/>
  <c r="AB2379" i="13"/>
  <c r="AC2379" i="13"/>
  <c r="AH2379" i="13"/>
  <c r="AK2379" i="13"/>
  <c r="C2380" i="13"/>
  <c r="D2380" i="13"/>
  <c r="E2380" i="13"/>
  <c r="F2380" i="13"/>
  <c r="G2380" i="13"/>
  <c r="H2380" i="13"/>
  <c r="L2380" i="13"/>
  <c r="O2380" i="13" s="1"/>
  <c r="M2380" i="13"/>
  <c r="N2380" i="13"/>
  <c r="P2380" i="13"/>
  <c r="Q2380" i="13"/>
  <c r="R2380" i="13"/>
  <c r="S2380" i="13"/>
  <c r="T2380" i="13"/>
  <c r="U2380" i="13"/>
  <c r="V2380" i="13"/>
  <c r="W2380" i="13"/>
  <c r="X2380" i="13"/>
  <c r="Y2380" i="13"/>
  <c r="Z2380" i="13"/>
  <c r="AA2380" i="13"/>
  <c r="AB2380" i="13"/>
  <c r="AC2380" i="13"/>
  <c r="AH2380" i="13"/>
  <c r="AK2380" i="13"/>
  <c r="C2381" i="13"/>
  <c r="D2381" i="13"/>
  <c r="E2381" i="13"/>
  <c r="F2381" i="13"/>
  <c r="G2381" i="13"/>
  <c r="H2381" i="13"/>
  <c r="L2381" i="13"/>
  <c r="O2381" i="13" s="1"/>
  <c r="M2381" i="13"/>
  <c r="N2381" i="13"/>
  <c r="P2381" i="13"/>
  <c r="Q2381" i="13"/>
  <c r="R2381" i="13"/>
  <c r="S2381" i="13"/>
  <c r="T2381" i="13"/>
  <c r="U2381" i="13"/>
  <c r="V2381" i="13"/>
  <c r="W2381" i="13"/>
  <c r="X2381" i="13"/>
  <c r="Y2381" i="13"/>
  <c r="Z2381" i="13"/>
  <c r="AA2381" i="13"/>
  <c r="AB2381" i="13"/>
  <c r="AC2381" i="13"/>
  <c r="AH2381" i="13"/>
  <c r="AK2381" i="13"/>
  <c r="C2382" i="13"/>
  <c r="D2382" i="13"/>
  <c r="E2382" i="13"/>
  <c r="F2382" i="13"/>
  <c r="G2382" i="13"/>
  <c r="H2382" i="13"/>
  <c r="L2382" i="13"/>
  <c r="O2382" i="13" s="1"/>
  <c r="M2382" i="13"/>
  <c r="N2382" i="13"/>
  <c r="P2382" i="13"/>
  <c r="Q2382" i="13"/>
  <c r="R2382" i="13"/>
  <c r="S2382" i="13"/>
  <c r="T2382" i="13"/>
  <c r="U2382" i="13"/>
  <c r="V2382" i="13"/>
  <c r="W2382" i="13"/>
  <c r="X2382" i="13"/>
  <c r="Y2382" i="13"/>
  <c r="Z2382" i="13"/>
  <c r="AA2382" i="13"/>
  <c r="AB2382" i="13"/>
  <c r="AC2382" i="13"/>
  <c r="AH2382" i="13"/>
  <c r="AK2382" i="13"/>
  <c r="C2383" i="13"/>
  <c r="D2383" i="13"/>
  <c r="E2383" i="13"/>
  <c r="F2383" i="13"/>
  <c r="G2383" i="13"/>
  <c r="H2383" i="13"/>
  <c r="L2383" i="13"/>
  <c r="O2383" i="13" s="1"/>
  <c r="M2383" i="13"/>
  <c r="N2383" i="13"/>
  <c r="P2383" i="13"/>
  <c r="Q2383" i="13"/>
  <c r="R2383" i="13"/>
  <c r="S2383" i="13"/>
  <c r="T2383" i="13"/>
  <c r="U2383" i="13"/>
  <c r="V2383" i="13"/>
  <c r="W2383" i="13"/>
  <c r="X2383" i="13"/>
  <c r="Y2383" i="13"/>
  <c r="Z2383" i="13"/>
  <c r="AA2383" i="13"/>
  <c r="AB2383" i="13"/>
  <c r="AC2383" i="13"/>
  <c r="AH2383" i="13"/>
  <c r="AK2383" i="13"/>
  <c r="C2384" i="13"/>
  <c r="D2384" i="13"/>
  <c r="E2384" i="13"/>
  <c r="F2384" i="13"/>
  <c r="G2384" i="13"/>
  <c r="H2384" i="13"/>
  <c r="L2384" i="13"/>
  <c r="O2384" i="13" s="1"/>
  <c r="M2384" i="13"/>
  <c r="N2384" i="13"/>
  <c r="P2384" i="13"/>
  <c r="Q2384" i="13"/>
  <c r="R2384" i="13"/>
  <c r="S2384" i="13"/>
  <c r="T2384" i="13"/>
  <c r="U2384" i="13"/>
  <c r="V2384" i="13"/>
  <c r="W2384" i="13"/>
  <c r="X2384" i="13"/>
  <c r="Y2384" i="13"/>
  <c r="Z2384" i="13"/>
  <c r="AA2384" i="13"/>
  <c r="AB2384" i="13"/>
  <c r="AC2384" i="13"/>
  <c r="AH2384" i="13"/>
  <c r="AK2384" i="13"/>
  <c r="C2385" i="13"/>
  <c r="D2385" i="13"/>
  <c r="E2385" i="13"/>
  <c r="F2385" i="13"/>
  <c r="G2385" i="13"/>
  <c r="H2385" i="13"/>
  <c r="L2385" i="13"/>
  <c r="O2385" i="13" s="1"/>
  <c r="M2385" i="13"/>
  <c r="N2385" i="13"/>
  <c r="P2385" i="13"/>
  <c r="Q2385" i="13"/>
  <c r="R2385" i="13"/>
  <c r="S2385" i="13"/>
  <c r="T2385" i="13"/>
  <c r="U2385" i="13"/>
  <c r="V2385" i="13"/>
  <c r="W2385" i="13"/>
  <c r="X2385" i="13"/>
  <c r="Y2385" i="13"/>
  <c r="Z2385" i="13"/>
  <c r="AA2385" i="13"/>
  <c r="AB2385" i="13"/>
  <c r="AC2385" i="13"/>
  <c r="AH2385" i="13"/>
  <c r="AK2385" i="13"/>
  <c r="C2386" i="13"/>
  <c r="D2386" i="13"/>
  <c r="E2386" i="13"/>
  <c r="F2386" i="13"/>
  <c r="G2386" i="13"/>
  <c r="H2386" i="13"/>
  <c r="L2386" i="13"/>
  <c r="O2386" i="13" s="1"/>
  <c r="M2386" i="13"/>
  <c r="N2386" i="13"/>
  <c r="P2386" i="13"/>
  <c r="Q2386" i="13"/>
  <c r="R2386" i="13"/>
  <c r="S2386" i="13"/>
  <c r="T2386" i="13"/>
  <c r="U2386" i="13"/>
  <c r="V2386" i="13"/>
  <c r="W2386" i="13"/>
  <c r="X2386" i="13"/>
  <c r="Y2386" i="13"/>
  <c r="Z2386" i="13"/>
  <c r="AA2386" i="13"/>
  <c r="AB2386" i="13"/>
  <c r="AC2386" i="13"/>
  <c r="AH2386" i="13"/>
  <c r="AK2386" i="13"/>
  <c r="C2387" i="13"/>
  <c r="D2387" i="13"/>
  <c r="E2387" i="13"/>
  <c r="F2387" i="13"/>
  <c r="G2387" i="13"/>
  <c r="H2387" i="13"/>
  <c r="L2387" i="13"/>
  <c r="O2387" i="13" s="1"/>
  <c r="M2387" i="13"/>
  <c r="N2387" i="13"/>
  <c r="P2387" i="13"/>
  <c r="Q2387" i="13"/>
  <c r="R2387" i="13"/>
  <c r="S2387" i="13"/>
  <c r="T2387" i="13"/>
  <c r="U2387" i="13"/>
  <c r="V2387" i="13"/>
  <c r="W2387" i="13"/>
  <c r="X2387" i="13"/>
  <c r="Y2387" i="13"/>
  <c r="Z2387" i="13"/>
  <c r="AA2387" i="13"/>
  <c r="AB2387" i="13"/>
  <c r="AC2387" i="13"/>
  <c r="AH2387" i="13"/>
  <c r="AK2387" i="13"/>
  <c r="C2388" i="13"/>
  <c r="D2388" i="13"/>
  <c r="E2388" i="13"/>
  <c r="F2388" i="13"/>
  <c r="G2388" i="13"/>
  <c r="H2388" i="13"/>
  <c r="L2388" i="13"/>
  <c r="O2388" i="13" s="1"/>
  <c r="M2388" i="13"/>
  <c r="N2388" i="13"/>
  <c r="P2388" i="13"/>
  <c r="Q2388" i="13"/>
  <c r="R2388" i="13"/>
  <c r="S2388" i="13"/>
  <c r="T2388" i="13"/>
  <c r="U2388" i="13"/>
  <c r="V2388" i="13"/>
  <c r="W2388" i="13"/>
  <c r="X2388" i="13"/>
  <c r="Y2388" i="13"/>
  <c r="Z2388" i="13"/>
  <c r="AA2388" i="13"/>
  <c r="AB2388" i="13"/>
  <c r="AC2388" i="13"/>
  <c r="AH2388" i="13"/>
  <c r="AK2388" i="13"/>
  <c r="C2389" i="13"/>
  <c r="D2389" i="13"/>
  <c r="E2389" i="13"/>
  <c r="F2389" i="13"/>
  <c r="G2389" i="13"/>
  <c r="H2389" i="13"/>
  <c r="L2389" i="13"/>
  <c r="O2389" i="13" s="1"/>
  <c r="M2389" i="13"/>
  <c r="N2389" i="13"/>
  <c r="P2389" i="13"/>
  <c r="Q2389" i="13"/>
  <c r="R2389" i="13"/>
  <c r="S2389" i="13"/>
  <c r="T2389" i="13"/>
  <c r="U2389" i="13"/>
  <c r="V2389" i="13"/>
  <c r="W2389" i="13"/>
  <c r="X2389" i="13"/>
  <c r="Y2389" i="13"/>
  <c r="Z2389" i="13"/>
  <c r="AA2389" i="13"/>
  <c r="AB2389" i="13"/>
  <c r="AC2389" i="13"/>
  <c r="AH2389" i="13"/>
  <c r="AK2389" i="13"/>
  <c r="C2390" i="13"/>
  <c r="D2390" i="13"/>
  <c r="E2390" i="13"/>
  <c r="F2390" i="13"/>
  <c r="G2390" i="13"/>
  <c r="H2390" i="13"/>
  <c r="L2390" i="13"/>
  <c r="O2390" i="13" s="1"/>
  <c r="M2390" i="13"/>
  <c r="N2390" i="13"/>
  <c r="P2390" i="13"/>
  <c r="Q2390" i="13"/>
  <c r="R2390" i="13"/>
  <c r="S2390" i="13"/>
  <c r="T2390" i="13"/>
  <c r="U2390" i="13"/>
  <c r="V2390" i="13"/>
  <c r="W2390" i="13"/>
  <c r="X2390" i="13"/>
  <c r="Y2390" i="13"/>
  <c r="Z2390" i="13"/>
  <c r="AA2390" i="13"/>
  <c r="AB2390" i="13"/>
  <c r="AC2390" i="13"/>
  <c r="AH2390" i="13"/>
  <c r="AK2390" i="13"/>
  <c r="C2391" i="13"/>
  <c r="D2391" i="13"/>
  <c r="E2391" i="13"/>
  <c r="F2391" i="13"/>
  <c r="G2391" i="13"/>
  <c r="H2391" i="13"/>
  <c r="L2391" i="13"/>
  <c r="O2391" i="13" s="1"/>
  <c r="M2391" i="13"/>
  <c r="N2391" i="13"/>
  <c r="P2391" i="13"/>
  <c r="Q2391" i="13"/>
  <c r="R2391" i="13"/>
  <c r="S2391" i="13"/>
  <c r="T2391" i="13"/>
  <c r="U2391" i="13"/>
  <c r="V2391" i="13"/>
  <c r="W2391" i="13"/>
  <c r="X2391" i="13"/>
  <c r="Y2391" i="13"/>
  <c r="Z2391" i="13"/>
  <c r="AA2391" i="13"/>
  <c r="AB2391" i="13"/>
  <c r="AC2391" i="13"/>
  <c r="AH2391" i="13"/>
  <c r="AK2391" i="13"/>
  <c r="C2392" i="13"/>
  <c r="D2392" i="13"/>
  <c r="E2392" i="13"/>
  <c r="F2392" i="13"/>
  <c r="G2392" i="13"/>
  <c r="H2392" i="13"/>
  <c r="L2392" i="13"/>
  <c r="O2392" i="13" s="1"/>
  <c r="M2392" i="13"/>
  <c r="N2392" i="13"/>
  <c r="P2392" i="13"/>
  <c r="Q2392" i="13"/>
  <c r="R2392" i="13"/>
  <c r="S2392" i="13"/>
  <c r="T2392" i="13"/>
  <c r="U2392" i="13"/>
  <c r="V2392" i="13"/>
  <c r="W2392" i="13"/>
  <c r="X2392" i="13"/>
  <c r="Y2392" i="13"/>
  <c r="Z2392" i="13"/>
  <c r="AA2392" i="13"/>
  <c r="AB2392" i="13"/>
  <c r="AC2392" i="13"/>
  <c r="AH2392" i="13"/>
  <c r="AK2392" i="13"/>
  <c r="C2393" i="13"/>
  <c r="D2393" i="13"/>
  <c r="E2393" i="13"/>
  <c r="F2393" i="13"/>
  <c r="G2393" i="13"/>
  <c r="H2393" i="13"/>
  <c r="L2393" i="13"/>
  <c r="O2393" i="13" s="1"/>
  <c r="M2393" i="13"/>
  <c r="N2393" i="13"/>
  <c r="P2393" i="13"/>
  <c r="Q2393" i="13"/>
  <c r="R2393" i="13"/>
  <c r="S2393" i="13"/>
  <c r="T2393" i="13"/>
  <c r="U2393" i="13"/>
  <c r="V2393" i="13"/>
  <c r="W2393" i="13"/>
  <c r="X2393" i="13"/>
  <c r="Y2393" i="13"/>
  <c r="Z2393" i="13"/>
  <c r="AA2393" i="13"/>
  <c r="AB2393" i="13"/>
  <c r="AC2393" i="13"/>
  <c r="AH2393" i="13"/>
  <c r="AK2393" i="13"/>
  <c r="C2394" i="13"/>
  <c r="D2394" i="13"/>
  <c r="E2394" i="13"/>
  <c r="F2394" i="13"/>
  <c r="G2394" i="13"/>
  <c r="H2394" i="13"/>
  <c r="L2394" i="13"/>
  <c r="O2394" i="13" s="1"/>
  <c r="M2394" i="13"/>
  <c r="N2394" i="13"/>
  <c r="P2394" i="13"/>
  <c r="Q2394" i="13"/>
  <c r="R2394" i="13"/>
  <c r="S2394" i="13"/>
  <c r="T2394" i="13"/>
  <c r="U2394" i="13"/>
  <c r="V2394" i="13"/>
  <c r="W2394" i="13"/>
  <c r="X2394" i="13"/>
  <c r="Y2394" i="13"/>
  <c r="Z2394" i="13"/>
  <c r="AA2394" i="13"/>
  <c r="AB2394" i="13"/>
  <c r="AC2394" i="13"/>
  <c r="AH2394" i="13"/>
  <c r="AK2394" i="13"/>
  <c r="C2395" i="13"/>
  <c r="D2395" i="13"/>
  <c r="E2395" i="13"/>
  <c r="F2395" i="13"/>
  <c r="G2395" i="13"/>
  <c r="H2395" i="13"/>
  <c r="L2395" i="13"/>
  <c r="O2395" i="13" s="1"/>
  <c r="M2395" i="13"/>
  <c r="N2395" i="13"/>
  <c r="P2395" i="13"/>
  <c r="Q2395" i="13"/>
  <c r="R2395" i="13"/>
  <c r="S2395" i="13"/>
  <c r="T2395" i="13"/>
  <c r="U2395" i="13"/>
  <c r="V2395" i="13"/>
  <c r="W2395" i="13"/>
  <c r="X2395" i="13"/>
  <c r="Y2395" i="13"/>
  <c r="Z2395" i="13"/>
  <c r="AA2395" i="13"/>
  <c r="AB2395" i="13"/>
  <c r="AC2395" i="13"/>
  <c r="AH2395" i="13"/>
  <c r="AK2395" i="13"/>
  <c r="C2396" i="13"/>
  <c r="D2396" i="13"/>
  <c r="E2396" i="13"/>
  <c r="F2396" i="13"/>
  <c r="G2396" i="13"/>
  <c r="H2396" i="13"/>
  <c r="L2396" i="13"/>
  <c r="O2396" i="13" s="1"/>
  <c r="M2396" i="13"/>
  <c r="N2396" i="13"/>
  <c r="P2396" i="13"/>
  <c r="Q2396" i="13"/>
  <c r="R2396" i="13"/>
  <c r="S2396" i="13"/>
  <c r="T2396" i="13"/>
  <c r="U2396" i="13"/>
  <c r="V2396" i="13"/>
  <c r="W2396" i="13"/>
  <c r="X2396" i="13"/>
  <c r="Y2396" i="13"/>
  <c r="Z2396" i="13"/>
  <c r="AA2396" i="13"/>
  <c r="AB2396" i="13"/>
  <c r="AC2396" i="13"/>
  <c r="AH2396" i="13"/>
  <c r="AK2396" i="13"/>
  <c r="C2397" i="13"/>
  <c r="D2397" i="13"/>
  <c r="E2397" i="13"/>
  <c r="F2397" i="13"/>
  <c r="G2397" i="13"/>
  <c r="H2397" i="13"/>
  <c r="L2397" i="13"/>
  <c r="O2397" i="13" s="1"/>
  <c r="M2397" i="13"/>
  <c r="N2397" i="13"/>
  <c r="P2397" i="13"/>
  <c r="Q2397" i="13"/>
  <c r="R2397" i="13"/>
  <c r="S2397" i="13"/>
  <c r="T2397" i="13"/>
  <c r="U2397" i="13"/>
  <c r="V2397" i="13"/>
  <c r="W2397" i="13"/>
  <c r="X2397" i="13"/>
  <c r="Y2397" i="13"/>
  <c r="Z2397" i="13"/>
  <c r="AA2397" i="13"/>
  <c r="AB2397" i="13"/>
  <c r="AC2397" i="13"/>
  <c r="AH2397" i="13"/>
  <c r="AK2397" i="13"/>
  <c r="C2398" i="13"/>
  <c r="D2398" i="13"/>
  <c r="E2398" i="13"/>
  <c r="F2398" i="13"/>
  <c r="G2398" i="13"/>
  <c r="H2398" i="13"/>
  <c r="L2398" i="13"/>
  <c r="O2398" i="13" s="1"/>
  <c r="M2398" i="13"/>
  <c r="N2398" i="13"/>
  <c r="P2398" i="13"/>
  <c r="Q2398" i="13"/>
  <c r="R2398" i="13"/>
  <c r="S2398" i="13"/>
  <c r="T2398" i="13"/>
  <c r="U2398" i="13"/>
  <c r="V2398" i="13"/>
  <c r="W2398" i="13"/>
  <c r="X2398" i="13"/>
  <c r="Y2398" i="13"/>
  <c r="Z2398" i="13"/>
  <c r="AA2398" i="13"/>
  <c r="AB2398" i="13"/>
  <c r="AC2398" i="13"/>
  <c r="AH2398" i="13"/>
  <c r="AK2398" i="13"/>
  <c r="C2399" i="13"/>
  <c r="D2399" i="13"/>
  <c r="E2399" i="13"/>
  <c r="F2399" i="13"/>
  <c r="G2399" i="13"/>
  <c r="H2399" i="13"/>
  <c r="L2399" i="13"/>
  <c r="O2399" i="13" s="1"/>
  <c r="M2399" i="13"/>
  <c r="N2399" i="13"/>
  <c r="P2399" i="13"/>
  <c r="Q2399" i="13"/>
  <c r="R2399" i="13"/>
  <c r="S2399" i="13"/>
  <c r="T2399" i="13"/>
  <c r="U2399" i="13"/>
  <c r="V2399" i="13"/>
  <c r="W2399" i="13"/>
  <c r="X2399" i="13"/>
  <c r="Y2399" i="13"/>
  <c r="Z2399" i="13"/>
  <c r="AA2399" i="13"/>
  <c r="AB2399" i="13"/>
  <c r="AC2399" i="13"/>
  <c r="AH2399" i="13"/>
  <c r="AK2399" i="13"/>
  <c r="C2400" i="13"/>
  <c r="D2400" i="13"/>
  <c r="E2400" i="13"/>
  <c r="F2400" i="13"/>
  <c r="G2400" i="13"/>
  <c r="H2400" i="13"/>
  <c r="L2400" i="13"/>
  <c r="O2400" i="13" s="1"/>
  <c r="M2400" i="13"/>
  <c r="N2400" i="13"/>
  <c r="P2400" i="13"/>
  <c r="Q2400" i="13"/>
  <c r="R2400" i="13"/>
  <c r="S2400" i="13"/>
  <c r="T2400" i="13"/>
  <c r="U2400" i="13"/>
  <c r="V2400" i="13"/>
  <c r="W2400" i="13"/>
  <c r="X2400" i="13"/>
  <c r="Y2400" i="13"/>
  <c r="Z2400" i="13"/>
  <c r="AA2400" i="13"/>
  <c r="AB2400" i="13"/>
  <c r="AC2400" i="13"/>
  <c r="AH2400" i="13"/>
  <c r="AK2400" i="13"/>
  <c r="C2401" i="13"/>
  <c r="D2401" i="13"/>
  <c r="E2401" i="13"/>
  <c r="F2401" i="13"/>
  <c r="G2401" i="13"/>
  <c r="H2401" i="13"/>
  <c r="L2401" i="13"/>
  <c r="O2401" i="13" s="1"/>
  <c r="M2401" i="13"/>
  <c r="N2401" i="13"/>
  <c r="P2401" i="13"/>
  <c r="Q2401" i="13"/>
  <c r="R2401" i="13"/>
  <c r="S2401" i="13"/>
  <c r="T2401" i="13"/>
  <c r="U2401" i="13"/>
  <c r="V2401" i="13"/>
  <c r="W2401" i="13"/>
  <c r="X2401" i="13"/>
  <c r="Y2401" i="13"/>
  <c r="Z2401" i="13"/>
  <c r="AA2401" i="13"/>
  <c r="AB2401" i="13"/>
  <c r="AC2401" i="13"/>
  <c r="AH2401" i="13"/>
  <c r="AK2401" i="13"/>
  <c r="C2402" i="13"/>
  <c r="D2402" i="13"/>
  <c r="E2402" i="13"/>
  <c r="F2402" i="13"/>
  <c r="G2402" i="13"/>
  <c r="H2402" i="13"/>
  <c r="L2402" i="13"/>
  <c r="O2402" i="13" s="1"/>
  <c r="M2402" i="13"/>
  <c r="N2402" i="13"/>
  <c r="P2402" i="13"/>
  <c r="Q2402" i="13"/>
  <c r="R2402" i="13"/>
  <c r="S2402" i="13"/>
  <c r="T2402" i="13"/>
  <c r="U2402" i="13"/>
  <c r="V2402" i="13"/>
  <c r="W2402" i="13"/>
  <c r="X2402" i="13"/>
  <c r="Y2402" i="13"/>
  <c r="Z2402" i="13"/>
  <c r="AA2402" i="13"/>
  <c r="AB2402" i="13"/>
  <c r="AC2402" i="13"/>
  <c r="AH2402" i="13"/>
  <c r="AK2402" i="13"/>
  <c r="C2403" i="13"/>
  <c r="D2403" i="13"/>
  <c r="E2403" i="13"/>
  <c r="F2403" i="13"/>
  <c r="G2403" i="13"/>
  <c r="H2403" i="13"/>
  <c r="L2403" i="13"/>
  <c r="O2403" i="13" s="1"/>
  <c r="M2403" i="13"/>
  <c r="N2403" i="13"/>
  <c r="P2403" i="13"/>
  <c r="Q2403" i="13"/>
  <c r="R2403" i="13"/>
  <c r="S2403" i="13"/>
  <c r="T2403" i="13"/>
  <c r="U2403" i="13"/>
  <c r="V2403" i="13"/>
  <c r="W2403" i="13"/>
  <c r="X2403" i="13"/>
  <c r="Y2403" i="13"/>
  <c r="Z2403" i="13"/>
  <c r="AA2403" i="13"/>
  <c r="AB2403" i="13"/>
  <c r="AC2403" i="13"/>
  <c r="AH2403" i="13"/>
  <c r="AK2403" i="13"/>
  <c r="C2404" i="13"/>
  <c r="D2404" i="13"/>
  <c r="E2404" i="13"/>
  <c r="F2404" i="13"/>
  <c r="G2404" i="13"/>
  <c r="H2404" i="13"/>
  <c r="L2404" i="13"/>
  <c r="O2404" i="13" s="1"/>
  <c r="M2404" i="13"/>
  <c r="N2404" i="13"/>
  <c r="P2404" i="13"/>
  <c r="Q2404" i="13"/>
  <c r="R2404" i="13"/>
  <c r="S2404" i="13"/>
  <c r="T2404" i="13"/>
  <c r="U2404" i="13"/>
  <c r="V2404" i="13"/>
  <c r="W2404" i="13"/>
  <c r="X2404" i="13"/>
  <c r="Y2404" i="13"/>
  <c r="Z2404" i="13"/>
  <c r="AA2404" i="13"/>
  <c r="AB2404" i="13"/>
  <c r="AC2404" i="13"/>
  <c r="AH2404" i="13"/>
  <c r="AK2404" i="13"/>
  <c r="C2405" i="13"/>
  <c r="D2405" i="13"/>
  <c r="E2405" i="13"/>
  <c r="F2405" i="13"/>
  <c r="G2405" i="13"/>
  <c r="H2405" i="13"/>
  <c r="L2405" i="13"/>
  <c r="O2405" i="13" s="1"/>
  <c r="M2405" i="13"/>
  <c r="N2405" i="13"/>
  <c r="P2405" i="13"/>
  <c r="Q2405" i="13"/>
  <c r="R2405" i="13"/>
  <c r="S2405" i="13"/>
  <c r="T2405" i="13"/>
  <c r="U2405" i="13"/>
  <c r="V2405" i="13"/>
  <c r="W2405" i="13"/>
  <c r="X2405" i="13"/>
  <c r="Y2405" i="13"/>
  <c r="Z2405" i="13"/>
  <c r="AA2405" i="13"/>
  <c r="AB2405" i="13"/>
  <c r="AC2405" i="13"/>
  <c r="AH2405" i="13"/>
  <c r="AK2405" i="13"/>
  <c r="C2406" i="13"/>
  <c r="D2406" i="13"/>
  <c r="E2406" i="13"/>
  <c r="F2406" i="13"/>
  <c r="G2406" i="13"/>
  <c r="H2406" i="13"/>
  <c r="L2406" i="13"/>
  <c r="O2406" i="13" s="1"/>
  <c r="M2406" i="13"/>
  <c r="N2406" i="13"/>
  <c r="P2406" i="13"/>
  <c r="Q2406" i="13"/>
  <c r="R2406" i="13"/>
  <c r="S2406" i="13"/>
  <c r="T2406" i="13"/>
  <c r="U2406" i="13"/>
  <c r="V2406" i="13"/>
  <c r="W2406" i="13"/>
  <c r="X2406" i="13"/>
  <c r="Y2406" i="13"/>
  <c r="Z2406" i="13"/>
  <c r="AA2406" i="13"/>
  <c r="AB2406" i="13"/>
  <c r="AC2406" i="13"/>
  <c r="AH2406" i="13"/>
  <c r="AK2406" i="13"/>
  <c r="C2407" i="13"/>
  <c r="D2407" i="13"/>
  <c r="E2407" i="13"/>
  <c r="F2407" i="13"/>
  <c r="G2407" i="13"/>
  <c r="H2407" i="13"/>
  <c r="L2407" i="13"/>
  <c r="O2407" i="13" s="1"/>
  <c r="M2407" i="13"/>
  <c r="N2407" i="13"/>
  <c r="P2407" i="13"/>
  <c r="Q2407" i="13"/>
  <c r="R2407" i="13"/>
  <c r="S2407" i="13"/>
  <c r="T2407" i="13"/>
  <c r="U2407" i="13"/>
  <c r="V2407" i="13"/>
  <c r="W2407" i="13"/>
  <c r="X2407" i="13"/>
  <c r="Y2407" i="13"/>
  <c r="Z2407" i="13"/>
  <c r="AA2407" i="13"/>
  <c r="AB2407" i="13"/>
  <c r="AC2407" i="13"/>
  <c r="AH2407" i="13"/>
  <c r="AK2407" i="13"/>
  <c r="C2408" i="13"/>
  <c r="D2408" i="13"/>
  <c r="E2408" i="13"/>
  <c r="F2408" i="13"/>
  <c r="G2408" i="13"/>
  <c r="H2408" i="13"/>
  <c r="L2408" i="13"/>
  <c r="O2408" i="13" s="1"/>
  <c r="M2408" i="13"/>
  <c r="N2408" i="13"/>
  <c r="P2408" i="13"/>
  <c r="Q2408" i="13"/>
  <c r="R2408" i="13"/>
  <c r="S2408" i="13"/>
  <c r="T2408" i="13"/>
  <c r="U2408" i="13"/>
  <c r="V2408" i="13"/>
  <c r="W2408" i="13"/>
  <c r="X2408" i="13"/>
  <c r="Y2408" i="13"/>
  <c r="Z2408" i="13"/>
  <c r="AA2408" i="13"/>
  <c r="AB2408" i="13"/>
  <c r="AC2408" i="13"/>
  <c r="AH2408" i="13"/>
  <c r="AK2408" i="13"/>
  <c r="C2409" i="13"/>
  <c r="D2409" i="13"/>
  <c r="E2409" i="13"/>
  <c r="F2409" i="13"/>
  <c r="G2409" i="13"/>
  <c r="H2409" i="13"/>
  <c r="L2409" i="13"/>
  <c r="O2409" i="13" s="1"/>
  <c r="M2409" i="13"/>
  <c r="N2409" i="13"/>
  <c r="P2409" i="13"/>
  <c r="Q2409" i="13"/>
  <c r="R2409" i="13"/>
  <c r="S2409" i="13"/>
  <c r="T2409" i="13"/>
  <c r="U2409" i="13"/>
  <c r="V2409" i="13"/>
  <c r="W2409" i="13"/>
  <c r="X2409" i="13"/>
  <c r="Y2409" i="13"/>
  <c r="Z2409" i="13"/>
  <c r="AA2409" i="13"/>
  <c r="AB2409" i="13"/>
  <c r="AC2409" i="13"/>
  <c r="AH2409" i="13"/>
  <c r="AK2409" i="13"/>
  <c r="C2410" i="13"/>
  <c r="D2410" i="13"/>
  <c r="E2410" i="13"/>
  <c r="F2410" i="13"/>
  <c r="G2410" i="13"/>
  <c r="H2410" i="13"/>
  <c r="L2410" i="13"/>
  <c r="O2410" i="13" s="1"/>
  <c r="M2410" i="13"/>
  <c r="N2410" i="13"/>
  <c r="P2410" i="13"/>
  <c r="Q2410" i="13"/>
  <c r="R2410" i="13"/>
  <c r="S2410" i="13"/>
  <c r="T2410" i="13"/>
  <c r="U2410" i="13"/>
  <c r="V2410" i="13"/>
  <c r="W2410" i="13"/>
  <c r="X2410" i="13"/>
  <c r="Y2410" i="13"/>
  <c r="Z2410" i="13"/>
  <c r="AA2410" i="13"/>
  <c r="AB2410" i="13"/>
  <c r="AC2410" i="13"/>
  <c r="AH2410" i="13"/>
  <c r="AK2410" i="13"/>
  <c r="C2411" i="13"/>
  <c r="D2411" i="13"/>
  <c r="E2411" i="13"/>
  <c r="F2411" i="13"/>
  <c r="G2411" i="13"/>
  <c r="H2411" i="13"/>
  <c r="L2411" i="13"/>
  <c r="O2411" i="13" s="1"/>
  <c r="M2411" i="13"/>
  <c r="N2411" i="13"/>
  <c r="P2411" i="13"/>
  <c r="Q2411" i="13"/>
  <c r="R2411" i="13"/>
  <c r="S2411" i="13"/>
  <c r="T2411" i="13"/>
  <c r="U2411" i="13"/>
  <c r="V2411" i="13"/>
  <c r="W2411" i="13"/>
  <c r="X2411" i="13"/>
  <c r="Y2411" i="13"/>
  <c r="Z2411" i="13"/>
  <c r="AA2411" i="13"/>
  <c r="AB2411" i="13"/>
  <c r="AC2411" i="13"/>
  <c r="AH2411" i="13"/>
  <c r="AK2411" i="13"/>
  <c r="C2412" i="13"/>
  <c r="D2412" i="13"/>
  <c r="E2412" i="13"/>
  <c r="F2412" i="13"/>
  <c r="G2412" i="13"/>
  <c r="H2412" i="13"/>
  <c r="L2412" i="13"/>
  <c r="O2412" i="13" s="1"/>
  <c r="M2412" i="13"/>
  <c r="N2412" i="13"/>
  <c r="P2412" i="13"/>
  <c r="Q2412" i="13"/>
  <c r="R2412" i="13"/>
  <c r="S2412" i="13"/>
  <c r="T2412" i="13"/>
  <c r="U2412" i="13"/>
  <c r="V2412" i="13"/>
  <c r="W2412" i="13"/>
  <c r="X2412" i="13"/>
  <c r="Y2412" i="13"/>
  <c r="Z2412" i="13"/>
  <c r="AA2412" i="13"/>
  <c r="AB2412" i="13"/>
  <c r="AC2412" i="13"/>
  <c r="AH2412" i="13"/>
  <c r="AK2412" i="13"/>
  <c r="C2413" i="13"/>
  <c r="D2413" i="13"/>
  <c r="E2413" i="13"/>
  <c r="F2413" i="13"/>
  <c r="G2413" i="13"/>
  <c r="H2413" i="13"/>
  <c r="L2413" i="13"/>
  <c r="O2413" i="13" s="1"/>
  <c r="M2413" i="13"/>
  <c r="N2413" i="13"/>
  <c r="P2413" i="13"/>
  <c r="Q2413" i="13"/>
  <c r="R2413" i="13"/>
  <c r="S2413" i="13"/>
  <c r="T2413" i="13"/>
  <c r="U2413" i="13"/>
  <c r="V2413" i="13"/>
  <c r="W2413" i="13"/>
  <c r="X2413" i="13"/>
  <c r="Y2413" i="13"/>
  <c r="Z2413" i="13"/>
  <c r="AA2413" i="13"/>
  <c r="AB2413" i="13"/>
  <c r="AC2413" i="13"/>
  <c r="AH2413" i="13"/>
  <c r="AK2413" i="13"/>
  <c r="C2414" i="13"/>
  <c r="D2414" i="13"/>
  <c r="E2414" i="13"/>
  <c r="F2414" i="13"/>
  <c r="G2414" i="13"/>
  <c r="H2414" i="13"/>
  <c r="L2414" i="13"/>
  <c r="O2414" i="13" s="1"/>
  <c r="M2414" i="13"/>
  <c r="N2414" i="13"/>
  <c r="P2414" i="13"/>
  <c r="Q2414" i="13"/>
  <c r="R2414" i="13"/>
  <c r="S2414" i="13"/>
  <c r="T2414" i="13"/>
  <c r="U2414" i="13"/>
  <c r="V2414" i="13"/>
  <c r="W2414" i="13"/>
  <c r="X2414" i="13"/>
  <c r="Y2414" i="13"/>
  <c r="Z2414" i="13"/>
  <c r="AA2414" i="13"/>
  <c r="AB2414" i="13"/>
  <c r="AC2414" i="13"/>
  <c r="AH2414" i="13"/>
  <c r="AK2414" i="13"/>
  <c r="C2415" i="13"/>
  <c r="D2415" i="13"/>
  <c r="E2415" i="13"/>
  <c r="F2415" i="13"/>
  <c r="G2415" i="13"/>
  <c r="H2415" i="13"/>
  <c r="L2415" i="13"/>
  <c r="O2415" i="13" s="1"/>
  <c r="M2415" i="13"/>
  <c r="N2415" i="13"/>
  <c r="P2415" i="13"/>
  <c r="Q2415" i="13"/>
  <c r="R2415" i="13"/>
  <c r="S2415" i="13"/>
  <c r="T2415" i="13"/>
  <c r="U2415" i="13"/>
  <c r="V2415" i="13"/>
  <c r="W2415" i="13"/>
  <c r="X2415" i="13"/>
  <c r="Y2415" i="13"/>
  <c r="Z2415" i="13"/>
  <c r="AA2415" i="13"/>
  <c r="AB2415" i="13"/>
  <c r="AC2415" i="13"/>
  <c r="AH2415" i="13"/>
  <c r="AK2415" i="13"/>
  <c r="C2416" i="13"/>
  <c r="D2416" i="13"/>
  <c r="E2416" i="13"/>
  <c r="F2416" i="13"/>
  <c r="G2416" i="13"/>
  <c r="H2416" i="13"/>
  <c r="L2416" i="13"/>
  <c r="O2416" i="13" s="1"/>
  <c r="M2416" i="13"/>
  <c r="N2416" i="13"/>
  <c r="P2416" i="13"/>
  <c r="Q2416" i="13"/>
  <c r="R2416" i="13"/>
  <c r="S2416" i="13"/>
  <c r="T2416" i="13"/>
  <c r="U2416" i="13"/>
  <c r="V2416" i="13"/>
  <c r="W2416" i="13"/>
  <c r="X2416" i="13"/>
  <c r="Y2416" i="13"/>
  <c r="Z2416" i="13"/>
  <c r="AA2416" i="13"/>
  <c r="AB2416" i="13"/>
  <c r="AC2416" i="13"/>
  <c r="AH2416" i="13"/>
  <c r="AK2416" i="13"/>
  <c r="C2417" i="13"/>
  <c r="D2417" i="13"/>
  <c r="E2417" i="13"/>
  <c r="F2417" i="13"/>
  <c r="G2417" i="13"/>
  <c r="H2417" i="13"/>
  <c r="L2417" i="13"/>
  <c r="O2417" i="13" s="1"/>
  <c r="M2417" i="13"/>
  <c r="N2417" i="13"/>
  <c r="P2417" i="13"/>
  <c r="Q2417" i="13"/>
  <c r="R2417" i="13"/>
  <c r="S2417" i="13"/>
  <c r="T2417" i="13"/>
  <c r="U2417" i="13"/>
  <c r="V2417" i="13"/>
  <c r="W2417" i="13"/>
  <c r="X2417" i="13"/>
  <c r="Y2417" i="13"/>
  <c r="Z2417" i="13"/>
  <c r="AA2417" i="13"/>
  <c r="AB2417" i="13"/>
  <c r="AC2417" i="13"/>
  <c r="AH2417" i="13"/>
  <c r="AK2417" i="13"/>
  <c r="C2418" i="13"/>
  <c r="D2418" i="13"/>
  <c r="E2418" i="13"/>
  <c r="F2418" i="13"/>
  <c r="G2418" i="13"/>
  <c r="H2418" i="13"/>
  <c r="L2418" i="13"/>
  <c r="O2418" i="13" s="1"/>
  <c r="M2418" i="13"/>
  <c r="N2418" i="13"/>
  <c r="P2418" i="13"/>
  <c r="Q2418" i="13"/>
  <c r="R2418" i="13"/>
  <c r="S2418" i="13"/>
  <c r="T2418" i="13"/>
  <c r="U2418" i="13"/>
  <c r="V2418" i="13"/>
  <c r="W2418" i="13"/>
  <c r="X2418" i="13"/>
  <c r="Y2418" i="13"/>
  <c r="Z2418" i="13"/>
  <c r="AA2418" i="13"/>
  <c r="AB2418" i="13"/>
  <c r="AC2418" i="13"/>
  <c r="AH2418" i="13"/>
  <c r="AK2418" i="13"/>
  <c r="C2419" i="13"/>
  <c r="D2419" i="13"/>
  <c r="E2419" i="13"/>
  <c r="F2419" i="13"/>
  <c r="G2419" i="13"/>
  <c r="H2419" i="13"/>
  <c r="L2419" i="13"/>
  <c r="O2419" i="13" s="1"/>
  <c r="M2419" i="13"/>
  <c r="N2419" i="13"/>
  <c r="P2419" i="13"/>
  <c r="Q2419" i="13"/>
  <c r="R2419" i="13"/>
  <c r="S2419" i="13"/>
  <c r="T2419" i="13"/>
  <c r="U2419" i="13"/>
  <c r="V2419" i="13"/>
  <c r="W2419" i="13"/>
  <c r="X2419" i="13"/>
  <c r="Y2419" i="13"/>
  <c r="Z2419" i="13"/>
  <c r="AA2419" i="13"/>
  <c r="AB2419" i="13"/>
  <c r="AC2419" i="13"/>
  <c r="AH2419" i="13"/>
  <c r="AK2419" i="13"/>
  <c r="C2420" i="13"/>
  <c r="D2420" i="13"/>
  <c r="E2420" i="13"/>
  <c r="F2420" i="13"/>
  <c r="G2420" i="13"/>
  <c r="H2420" i="13"/>
  <c r="L2420" i="13"/>
  <c r="O2420" i="13" s="1"/>
  <c r="M2420" i="13"/>
  <c r="N2420" i="13"/>
  <c r="P2420" i="13"/>
  <c r="Q2420" i="13"/>
  <c r="R2420" i="13"/>
  <c r="S2420" i="13"/>
  <c r="T2420" i="13"/>
  <c r="U2420" i="13"/>
  <c r="V2420" i="13"/>
  <c r="W2420" i="13"/>
  <c r="X2420" i="13"/>
  <c r="Y2420" i="13"/>
  <c r="Z2420" i="13"/>
  <c r="AA2420" i="13"/>
  <c r="AB2420" i="13"/>
  <c r="AC2420" i="13"/>
  <c r="AH2420" i="13"/>
  <c r="AK2420" i="13"/>
  <c r="C2421" i="13"/>
  <c r="D2421" i="13"/>
  <c r="E2421" i="13"/>
  <c r="F2421" i="13"/>
  <c r="G2421" i="13"/>
  <c r="H2421" i="13"/>
  <c r="L2421" i="13"/>
  <c r="O2421" i="13" s="1"/>
  <c r="M2421" i="13"/>
  <c r="N2421" i="13"/>
  <c r="P2421" i="13"/>
  <c r="Q2421" i="13"/>
  <c r="R2421" i="13"/>
  <c r="S2421" i="13"/>
  <c r="T2421" i="13"/>
  <c r="U2421" i="13"/>
  <c r="V2421" i="13"/>
  <c r="W2421" i="13"/>
  <c r="X2421" i="13"/>
  <c r="Y2421" i="13"/>
  <c r="Z2421" i="13"/>
  <c r="AA2421" i="13"/>
  <c r="AB2421" i="13"/>
  <c r="AC2421" i="13"/>
  <c r="AH2421" i="13"/>
  <c r="AK2421" i="13"/>
  <c r="C2422" i="13"/>
  <c r="D2422" i="13"/>
  <c r="E2422" i="13"/>
  <c r="F2422" i="13"/>
  <c r="G2422" i="13"/>
  <c r="H2422" i="13"/>
  <c r="L2422" i="13"/>
  <c r="O2422" i="13" s="1"/>
  <c r="M2422" i="13"/>
  <c r="N2422" i="13"/>
  <c r="P2422" i="13"/>
  <c r="Q2422" i="13"/>
  <c r="R2422" i="13"/>
  <c r="S2422" i="13"/>
  <c r="T2422" i="13"/>
  <c r="U2422" i="13"/>
  <c r="V2422" i="13"/>
  <c r="W2422" i="13"/>
  <c r="X2422" i="13"/>
  <c r="Y2422" i="13"/>
  <c r="Z2422" i="13"/>
  <c r="AA2422" i="13"/>
  <c r="AB2422" i="13"/>
  <c r="AC2422" i="13"/>
  <c r="AH2422" i="13"/>
  <c r="AK2422" i="13"/>
  <c r="C2423" i="13"/>
  <c r="D2423" i="13"/>
  <c r="E2423" i="13"/>
  <c r="F2423" i="13"/>
  <c r="G2423" i="13"/>
  <c r="H2423" i="13"/>
  <c r="L2423" i="13"/>
  <c r="O2423" i="13" s="1"/>
  <c r="M2423" i="13"/>
  <c r="N2423" i="13"/>
  <c r="P2423" i="13"/>
  <c r="Q2423" i="13"/>
  <c r="R2423" i="13"/>
  <c r="S2423" i="13"/>
  <c r="T2423" i="13"/>
  <c r="U2423" i="13"/>
  <c r="V2423" i="13"/>
  <c r="W2423" i="13"/>
  <c r="X2423" i="13"/>
  <c r="Y2423" i="13"/>
  <c r="Z2423" i="13"/>
  <c r="AA2423" i="13"/>
  <c r="AB2423" i="13"/>
  <c r="AC2423" i="13"/>
  <c r="AH2423" i="13"/>
  <c r="AK2423" i="13"/>
  <c r="C2424" i="13"/>
  <c r="D2424" i="13"/>
  <c r="E2424" i="13"/>
  <c r="F2424" i="13"/>
  <c r="G2424" i="13"/>
  <c r="H2424" i="13"/>
  <c r="L2424" i="13"/>
  <c r="O2424" i="13" s="1"/>
  <c r="M2424" i="13"/>
  <c r="N2424" i="13"/>
  <c r="P2424" i="13"/>
  <c r="Q2424" i="13"/>
  <c r="R2424" i="13"/>
  <c r="S2424" i="13"/>
  <c r="T2424" i="13"/>
  <c r="U2424" i="13"/>
  <c r="V2424" i="13"/>
  <c r="W2424" i="13"/>
  <c r="X2424" i="13"/>
  <c r="Y2424" i="13"/>
  <c r="Z2424" i="13"/>
  <c r="AA2424" i="13"/>
  <c r="AB2424" i="13"/>
  <c r="AC2424" i="13"/>
  <c r="AH2424" i="13"/>
  <c r="AK2424" i="13"/>
  <c r="C2425" i="13"/>
  <c r="D2425" i="13"/>
  <c r="E2425" i="13"/>
  <c r="F2425" i="13"/>
  <c r="G2425" i="13"/>
  <c r="H2425" i="13"/>
  <c r="L2425" i="13"/>
  <c r="O2425" i="13" s="1"/>
  <c r="M2425" i="13"/>
  <c r="N2425" i="13"/>
  <c r="P2425" i="13"/>
  <c r="Q2425" i="13"/>
  <c r="R2425" i="13"/>
  <c r="S2425" i="13"/>
  <c r="T2425" i="13"/>
  <c r="U2425" i="13"/>
  <c r="V2425" i="13"/>
  <c r="W2425" i="13"/>
  <c r="X2425" i="13"/>
  <c r="Y2425" i="13"/>
  <c r="Z2425" i="13"/>
  <c r="AA2425" i="13"/>
  <c r="AB2425" i="13"/>
  <c r="AC2425" i="13"/>
  <c r="AH2425" i="13"/>
  <c r="AK2425" i="13"/>
  <c r="C2426" i="13"/>
  <c r="D2426" i="13"/>
  <c r="E2426" i="13"/>
  <c r="F2426" i="13"/>
  <c r="G2426" i="13"/>
  <c r="H2426" i="13"/>
  <c r="L2426" i="13"/>
  <c r="O2426" i="13" s="1"/>
  <c r="M2426" i="13"/>
  <c r="N2426" i="13"/>
  <c r="P2426" i="13"/>
  <c r="Q2426" i="13"/>
  <c r="R2426" i="13"/>
  <c r="S2426" i="13"/>
  <c r="T2426" i="13"/>
  <c r="U2426" i="13"/>
  <c r="V2426" i="13"/>
  <c r="W2426" i="13"/>
  <c r="X2426" i="13"/>
  <c r="Y2426" i="13"/>
  <c r="Z2426" i="13"/>
  <c r="AA2426" i="13"/>
  <c r="AB2426" i="13"/>
  <c r="AC2426" i="13"/>
  <c r="AH2426" i="13"/>
  <c r="AK2426" i="13"/>
  <c r="C2427" i="13"/>
  <c r="D2427" i="13"/>
  <c r="E2427" i="13"/>
  <c r="F2427" i="13"/>
  <c r="G2427" i="13"/>
  <c r="H2427" i="13"/>
  <c r="L2427" i="13"/>
  <c r="O2427" i="13" s="1"/>
  <c r="M2427" i="13"/>
  <c r="N2427" i="13"/>
  <c r="P2427" i="13"/>
  <c r="Q2427" i="13"/>
  <c r="R2427" i="13"/>
  <c r="S2427" i="13"/>
  <c r="T2427" i="13"/>
  <c r="U2427" i="13"/>
  <c r="V2427" i="13"/>
  <c r="W2427" i="13"/>
  <c r="X2427" i="13"/>
  <c r="Y2427" i="13"/>
  <c r="Z2427" i="13"/>
  <c r="AA2427" i="13"/>
  <c r="AB2427" i="13"/>
  <c r="AC2427" i="13"/>
  <c r="AH2427" i="13"/>
  <c r="AK2427" i="13"/>
  <c r="C2428" i="13"/>
  <c r="D2428" i="13"/>
  <c r="E2428" i="13"/>
  <c r="F2428" i="13"/>
  <c r="G2428" i="13"/>
  <c r="H2428" i="13"/>
  <c r="L2428" i="13"/>
  <c r="O2428" i="13" s="1"/>
  <c r="M2428" i="13"/>
  <c r="N2428" i="13"/>
  <c r="P2428" i="13"/>
  <c r="Q2428" i="13"/>
  <c r="R2428" i="13"/>
  <c r="S2428" i="13"/>
  <c r="T2428" i="13"/>
  <c r="U2428" i="13"/>
  <c r="V2428" i="13"/>
  <c r="W2428" i="13"/>
  <c r="X2428" i="13"/>
  <c r="Y2428" i="13"/>
  <c r="Z2428" i="13"/>
  <c r="AA2428" i="13"/>
  <c r="AB2428" i="13"/>
  <c r="AC2428" i="13"/>
  <c r="AH2428" i="13"/>
  <c r="AK2428" i="13"/>
  <c r="C2429" i="13"/>
  <c r="D2429" i="13"/>
  <c r="E2429" i="13"/>
  <c r="F2429" i="13"/>
  <c r="G2429" i="13"/>
  <c r="H2429" i="13"/>
  <c r="L2429" i="13"/>
  <c r="O2429" i="13" s="1"/>
  <c r="M2429" i="13"/>
  <c r="N2429" i="13"/>
  <c r="P2429" i="13"/>
  <c r="Q2429" i="13"/>
  <c r="R2429" i="13"/>
  <c r="S2429" i="13"/>
  <c r="T2429" i="13"/>
  <c r="U2429" i="13"/>
  <c r="V2429" i="13"/>
  <c r="W2429" i="13"/>
  <c r="X2429" i="13"/>
  <c r="Y2429" i="13"/>
  <c r="Z2429" i="13"/>
  <c r="AA2429" i="13"/>
  <c r="AB2429" i="13"/>
  <c r="AC2429" i="13"/>
  <c r="AH2429" i="13"/>
  <c r="AK2429" i="13"/>
  <c r="C2430" i="13"/>
  <c r="D2430" i="13"/>
  <c r="E2430" i="13"/>
  <c r="F2430" i="13"/>
  <c r="G2430" i="13"/>
  <c r="H2430" i="13"/>
  <c r="L2430" i="13"/>
  <c r="O2430" i="13" s="1"/>
  <c r="M2430" i="13"/>
  <c r="N2430" i="13"/>
  <c r="P2430" i="13"/>
  <c r="Q2430" i="13"/>
  <c r="R2430" i="13"/>
  <c r="S2430" i="13"/>
  <c r="T2430" i="13"/>
  <c r="U2430" i="13"/>
  <c r="V2430" i="13"/>
  <c r="W2430" i="13"/>
  <c r="X2430" i="13"/>
  <c r="Y2430" i="13"/>
  <c r="Z2430" i="13"/>
  <c r="AA2430" i="13"/>
  <c r="AB2430" i="13"/>
  <c r="AC2430" i="13"/>
  <c r="AH2430" i="13"/>
  <c r="AK2430" i="13"/>
  <c r="C2431" i="13"/>
  <c r="D2431" i="13"/>
  <c r="E2431" i="13"/>
  <c r="F2431" i="13"/>
  <c r="G2431" i="13"/>
  <c r="H2431" i="13"/>
  <c r="L2431" i="13"/>
  <c r="O2431" i="13" s="1"/>
  <c r="M2431" i="13"/>
  <c r="N2431" i="13"/>
  <c r="P2431" i="13"/>
  <c r="Q2431" i="13"/>
  <c r="R2431" i="13"/>
  <c r="S2431" i="13"/>
  <c r="T2431" i="13"/>
  <c r="U2431" i="13"/>
  <c r="V2431" i="13"/>
  <c r="W2431" i="13"/>
  <c r="X2431" i="13"/>
  <c r="Y2431" i="13"/>
  <c r="Z2431" i="13"/>
  <c r="AA2431" i="13"/>
  <c r="AB2431" i="13"/>
  <c r="AC2431" i="13"/>
  <c r="AH2431" i="13"/>
  <c r="AK2431" i="13"/>
  <c r="C2432" i="13"/>
  <c r="D2432" i="13"/>
  <c r="E2432" i="13"/>
  <c r="F2432" i="13"/>
  <c r="G2432" i="13"/>
  <c r="H2432" i="13"/>
  <c r="L2432" i="13"/>
  <c r="O2432" i="13" s="1"/>
  <c r="M2432" i="13"/>
  <c r="N2432" i="13"/>
  <c r="P2432" i="13"/>
  <c r="Q2432" i="13"/>
  <c r="R2432" i="13"/>
  <c r="S2432" i="13"/>
  <c r="T2432" i="13"/>
  <c r="U2432" i="13"/>
  <c r="V2432" i="13"/>
  <c r="W2432" i="13"/>
  <c r="X2432" i="13"/>
  <c r="Y2432" i="13"/>
  <c r="Z2432" i="13"/>
  <c r="AA2432" i="13"/>
  <c r="AB2432" i="13"/>
  <c r="AC2432" i="13"/>
  <c r="AH2432" i="13"/>
  <c r="AK2432" i="13"/>
  <c r="C2433" i="13"/>
  <c r="D2433" i="13"/>
  <c r="E2433" i="13"/>
  <c r="F2433" i="13"/>
  <c r="G2433" i="13"/>
  <c r="H2433" i="13"/>
  <c r="L2433" i="13"/>
  <c r="O2433" i="13" s="1"/>
  <c r="M2433" i="13"/>
  <c r="N2433" i="13"/>
  <c r="P2433" i="13"/>
  <c r="Q2433" i="13"/>
  <c r="R2433" i="13"/>
  <c r="S2433" i="13"/>
  <c r="T2433" i="13"/>
  <c r="U2433" i="13"/>
  <c r="V2433" i="13"/>
  <c r="W2433" i="13"/>
  <c r="X2433" i="13"/>
  <c r="Y2433" i="13"/>
  <c r="Z2433" i="13"/>
  <c r="AA2433" i="13"/>
  <c r="AB2433" i="13"/>
  <c r="AC2433" i="13"/>
  <c r="AH2433" i="13"/>
  <c r="AK2433" i="13"/>
  <c r="C2434" i="13"/>
  <c r="D2434" i="13"/>
  <c r="E2434" i="13"/>
  <c r="F2434" i="13"/>
  <c r="G2434" i="13"/>
  <c r="H2434" i="13"/>
  <c r="L2434" i="13"/>
  <c r="O2434" i="13" s="1"/>
  <c r="M2434" i="13"/>
  <c r="N2434" i="13"/>
  <c r="P2434" i="13"/>
  <c r="Q2434" i="13"/>
  <c r="R2434" i="13"/>
  <c r="S2434" i="13"/>
  <c r="T2434" i="13"/>
  <c r="U2434" i="13"/>
  <c r="V2434" i="13"/>
  <c r="W2434" i="13"/>
  <c r="X2434" i="13"/>
  <c r="Y2434" i="13"/>
  <c r="Z2434" i="13"/>
  <c r="AA2434" i="13"/>
  <c r="AB2434" i="13"/>
  <c r="AC2434" i="13"/>
  <c r="AH2434" i="13"/>
  <c r="AK2434" i="13"/>
  <c r="C2435" i="13"/>
  <c r="D2435" i="13"/>
  <c r="E2435" i="13"/>
  <c r="F2435" i="13"/>
  <c r="G2435" i="13"/>
  <c r="H2435" i="13"/>
  <c r="L2435" i="13"/>
  <c r="O2435" i="13" s="1"/>
  <c r="M2435" i="13"/>
  <c r="N2435" i="13"/>
  <c r="P2435" i="13"/>
  <c r="Q2435" i="13"/>
  <c r="R2435" i="13"/>
  <c r="S2435" i="13"/>
  <c r="T2435" i="13"/>
  <c r="U2435" i="13"/>
  <c r="V2435" i="13"/>
  <c r="W2435" i="13"/>
  <c r="X2435" i="13"/>
  <c r="Y2435" i="13"/>
  <c r="Z2435" i="13"/>
  <c r="AA2435" i="13"/>
  <c r="AB2435" i="13"/>
  <c r="AC2435" i="13"/>
  <c r="AH2435" i="13"/>
  <c r="AK2435" i="13"/>
  <c r="C2436" i="13"/>
  <c r="D2436" i="13"/>
  <c r="E2436" i="13"/>
  <c r="F2436" i="13"/>
  <c r="G2436" i="13"/>
  <c r="H2436" i="13"/>
  <c r="L2436" i="13"/>
  <c r="O2436" i="13" s="1"/>
  <c r="M2436" i="13"/>
  <c r="N2436" i="13"/>
  <c r="P2436" i="13"/>
  <c r="Q2436" i="13"/>
  <c r="R2436" i="13"/>
  <c r="S2436" i="13"/>
  <c r="T2436" i="13"/>
  <c r="U2436" i="13"/>
  <c r="V2436" i="13"/>
  <c r="W2436" i="13"/>
  <c r="X2436" i="13"/>
  <c r="Y2436" i="13"/>
  <c r="Z2436" i="13"/>
  <c r="AA2436" i="13"/>
  <c r="AB2436" i="13"/>
  <c r="AC2436" i="13"/>
  <c r="AH2436" i="13"/>
  <c r="AK2436" i="13"/>
  <c r="C2437" i="13"/>
  <c r="D2437" i="13"/>
  <c r="E2437" i="13"/>
  <c r="F2437" i="13"/>
  <c r="G2437" i="13"/>
  <c r="H2437" i="13"/>
  <c r="L2437" i="13"/>
  <c r="O2437" i="13" s="1"/>
  <c r="M2437" i="13"/>
  <c r="N2437" i="13"/>
  <c r="P2437" i="13"/>
  <c r="Q2437" i="13"/>
  <c r="R2437" i="13"/>
  <c r="S2437" i="13"/>
  <c r="T2437" i="13"/>
  <c r="U2437" i="13"/>
  <c r="V2437" i="13"/>
  <c r="W2437" i="13"/>
  <c r="X2437" i="13"/>
  <c r="Y2437" i="13"/>
  <c r="Z2437" i="13"/>
  <c r="AA2437" i="13"/>
  <c r="AB2437" i="13"/>
  <c r="AC2437" i="13"/>
  <c r="AH2437" i="13"/>
  <c r="AK2437" i="13"/>
  <c r="C2438" i="13"/>
  <c r="D2438" i="13"/>
  <c r="E2438" i="13"/>
  <c r="F2438" i="13"/>
  <c r="G2438" i="13"/>
  <c r="H2438" i="13"/>
  <c r="L2438" i="13"/>
  <c r="O2438" i="13" s="1"/>
  <c r="M2438" i="13"/>
  <c r="N2438" i="13"/>
  <c r="P2438" i="13"/>
  <c r="Q2438" i="13"/>
  <c r="R2438" i="13"/>
  <c r="S2438" i="13"/>
  <c r="T2438" i="13"/>
  <c r="U2438" i="13"/>
  <c r="V2438" i="13"/>
  <c r="W2438" i="13"/>
  <c r="X2438" i="13"/>
  <c r="Y2438" i="13"/>
  <c r="Z2438" i="13"/>
  <c r="AA2438" i="13"/>
  <c r="AB2438" i="13"/>
  <c r="AC2438" i="13"/>
  <c r="AH2438" i="13"/>
  <c r="AK2438" i="13"/>
  <c r="C2439" i="13"/>
  <c r="D2439" i="13"/>
  <c r="E2439" i="13"/>
  <c r="F2439" i="13"/>
  <c r="G2439" i="13"/>
  <c r="H2439" i="13"/>
  <c r="L2439" i="13"/>
  <c r="O2439" i="13" s="1"/>
  <c r="M2439" i="13"/>
  <c r="N2439" i="13"/>
  <c r="P2439" i="13"/>
  <c r="Q2439" i="13"/>
  <c r="R2439" i="13"/>
  <c r="S2439" i="13"/>
  <c r="T2439" i="13"/>
  <c r="U2439" i="13"/>
  <c r="V2439" i="13"/>
  <c r="W2439" i="13"/>
  <c r="X2439" i="13"/>
  <c r="Y2439" i="13"/>
  <c r="Z2439" i="13"/>
  <c r="AA2439" i="13"/>
  <c r="AB2439" i="13"/>
  <c r="AC2439" i="13"/>
  <c r="AH2439" i="13"/>
  <c r="AK2439" i="13"/>
  <c r="C2440" i="13"/>
  <c r="D2440" i="13"/>
  <c r="E2440" i="13"/>
  <c r="F2440" i="13"/>
  <c r="G2440" i="13"/>
  <c r="H2440" i="13"/>
  <c r="L2440" i="13"/>
  <c r="O2440" i="13" s="1"/>
  <c r="M2440" i="13"/>
  <c r="N2440" i="13"/>
  <c r="P2440" i="13"/>
  <c r="Q2440" i="13"/>
  <c r="R2440" i="13"/>
  <c r="S2440" i="13"/>
  <c r="T2440" i="13"/>
  <c r="U2440" i="13"/>
  <c r="V2440" i="13"/>
  <c r="W2440" i="13"/>
  <c r="X2440" i="13"/>
  <c r="Y2440" i="13"/>
  <c r="Z2440" i="13"/>
  <c r="AA2440" i="13"/>
  <c r="AB2440" i="13"/>
  <c r="AC2440" i="13"/>
  <c r="AH2440" i="13"/>
  <c r="AK2440" i="13"/>
  <c r="C2441" i="13"/>
  <c r="D2441" i="13"/>
  <c r="E2441" i="13"/>
  <c r="F2441" i="13"/>
  <c r="G2441" i="13"/>
  <c r="H2441" i="13"/>
  <c r="L2441" i="13"/>
  <c r="O2441" i="13" s="1"/>
  <c r="M2441" i="13"/>
  <c r="N2441" i="13"/>
  <c r="P2441" i="13"/>
  <c r="Q2441" i="13"/>
  <c r="R2441" i="13"/>
  <c r="S2441" i="13"/>
  <c r="T2441" i="13"/>
  <c r="U2441" i="13"/>
  <c r="V2441" i="13"/>
  <c r="W2441" i="13"/>
  <c r="X2441" i="13"/>
  <c r="Y2441" i="13"/>
  <c r="Z2441" i="13"/>
  <c r="AA2441" i="13"/>
  <c r="AB2441" i="13"/>
  <c r="AC2441" i="13"/>
  <c r="AH2441" i="13"/>
  <c r="AK2441" i="13"/>
  <c r="C2442" i="13"/>
  <c r="D2442" i="13"/>
  <c r="E2442" i="13"/>
  <c r="F2442" i="13"/>
  <c r="G2442" i="13"/>
  <c r="H2442" i="13"/>
  <c r="L2442" i="13"/>
  <c r="O2442" i="13" s="1"/>
  <c r="M2442" i="13"/>
  <c r="N2442" i="13"/>
  <c r="P2442" i="13"/>
  <c r="Q2442" i="13"/>
  <c r="R2442" i="13"/>
  <c r="S2442" i="13"/>
  <c r="T2442" i="13"/>
  <c r="U2442" i="13"/>
  <c r="V2442" i="13"/>
  <c r="W2442" i="13"/>
  <c r="X2442" i="13"/>
  <c r="Y2442" i="13"/>
  <c r="Z2442" i="13"/>
  <c r="AA2442" i="13"/>
  <c r="AB2442" i="13"/>
  <c r="AC2442" i="13"/>
  <c r="AH2442" i="13"/>
  <c r="AK2442" i="13"/>
  <c r="C2443" i="13"/>
  <c r="D2443" i="13"/>
  <c r="E2443" i="13"/>
  <c r="F2443" i="13"/>
  <c r="G2443" i="13"/>
  <c r="H2443" i="13"/>
  <c r="L2443" i="13"/>
  <c r="O2443" i="13" s="1"/>
  <c r="M2443" i="13"/>
  <c r="N2443" i="13"/>
  <c r="P2443" i="13"/>
  <c r="Q2443" i="13"/>
  <c r="R2443" i="13"/>
  <c r="S2443" i="13"/>
  <c r="T2443" i="13"/>
  <c r="U2443" i="13"/>
  <c r="V2443" i="13"/>
  <c r="W2443" i="13"/>
  <c r="X2443" i="13"/>
  <c r="Y2443" i="13"/>
  <c r="Z2443" i="13"/>
  <c r="AA2443" i="13"/>
  <c r="AB2443" i="13"/>
  <c r="AC2443" i="13"/>
  <c r="AH2443" i="13"/>
  <c r="AK2443" i="13"/>
  <c r="C2444" i="13"/>
  <c r="D2444" i="13"/>
  <c r="E2444" i="13"/>
  <c r="F2444" i="13"/>
  <c r="G2444" i="13"/>
  <c r="H2444" i="13"/>
  <c r="L2444" i="13"/>
  <c r="O2444" i="13" s="1"/>
  <c r="M2444" i="13"/>
  <c r="N2444" i="13"/>
  <c r="P2444" i="13"/>
  <c r="Q2444" i="13"/>
  <c r="R2444" i="13"/>
  <c r="S2444" i="13"/>
  <c r="T2444" i="13"/>
  <c r="U2444" i="13"/>
  <c r="V2444" i="13"/>
  <c r="W2444" i="13"/>
  <c r="X2444" i="13"/>
  <c r="Y2444" i="13"/>
  <c r="Z2444" i="13"/>
  <c r="AA2444" i="13"/>
  <c r="AB2444" i="13"/>
  <c r="AC2444" i="13"/>
  <c r="AH2444" i="13"/>
  <c r="AK2444" i="13"/>
  <c r="C2445" i="13"/>
  <c r="D2445" i="13"/>
  <c r="E2445" i="13"/>
  <c r="F2445" i="13"/>
  <c r="G2445" i="13"/>
  <c r="H2445" i="13"/>
  <c r="L2445" i="13"/>
  <c r="O2445" i="13" s="1"/>
  <c r="M2445" i="13"/>
  <c r="N2445" i="13"/>
  <c r="P2445" i="13"/>
  <c r="Q2445" i="13"/>
  <c r="R2445" i="13"/>
  <c r="S2445" i="13"/>
  <c r="T2445" i="13"/>
  <c r="U2445" i="13"/>
  <c r="V2445" i="13"/>
  <c r="W2445" i="13"/>
  <c r="X2445" i="13"/>
  <c r="Y2445" i="13"/>
  <c r="Z2445" i="13"/>
  <c r="AA2445" i="13"/>
  <c r="AB2445" i="13"/>
  <c r="AC2445" i="13"/>
  <c r="AH2445" i="13"/>
  <c r="AK2445" i="13"/>
  <c r="C2446" i="13"/>
  <c r="D2446" i="13"/>
  <c r="E2446" i="13"/>
  <c r="F2446" i="13"/>
  <c r="G2446" i="13"/>
  <c r="H2446" i="13"/>
  <c r="L2446" i="13"/>
  <c r="O2446" i="13" s="1"/>
  <c r="M2446" i="13"/>
  <c r="N2446" i="13"/>
  <c r="P2446" i="13"/>
  <c r="Q2446" i="13"/>
  <c r="R2446" i="13"/>
  <c r="S2446" i="13"/>
  <c r="T2446" i="13"/>
  <c r="U2446" i="13"/>
  <c r="V2446" i="13"/>
  <c r="W2446" i="13"/>
  <c r="X2446" i="13"/>
  <c r="Y2446" i="13"/>
  <c r="Z2446" i="13"/>
  <c r="AA2446" i="13"/>
  <c r="AB2446" i="13"/>
  <c r="AC2446" i="13"/>
  <c r="AH2446" i="13"/>
  <c r="AK2446" i="13"/>
  <c r="C2447" i="13"/>
  <c r="D2447" i="13"/>
  <c r="E2447" i="13"/>
  <c r="F2447" i="13"/>
  <c r="G2447" i="13"/>
  <c r="H2447" i="13"/>
  <c r="L2447" i="13"/>
  <c r="O2447" i="13" s="1"/>
  <c r="M2447" i="13"/>
  <c r="N2447" i="13"/>
  <c r="P2447" i="13"/>
  <c r="Q2447" i="13"/>
  <c r="R2447" i="13"/>
  <c r="S2447" i="13"/>
  <c r="T2447" i="13"/>
  <c r="U2447" i="13"/>
  <c r="V2447" i="13"/>
  <c r="W2447" i="13"/>
  <c r="X2447" i="13"/>
  <c r="Y2447" i="13"/>
  <c r="Z2447" i="13"/>
  <c r="AA2447" i="13"/>
  <c r="AB2447" i="13"/>
  <c r="AC2447" i="13"/>
  <c r="AH2447" i="13"/>
  <c r="AK2447" i="13"/>
  <c r="C2448" i="13"/>
  <c r="D2448" i="13"/>
  <c r="E2448" i="13"/>
  <c r="F2448" i="13"/>
  <c r="G2448" i="13"/>
  <c r="H2448" i="13"/>
  <c r="L2448" i="13"/>
  <c r="O2448" i="13" s="1"/>
  <c r="M2448" i="13"/>
  <c r="N2448" i="13"/>
  <c r="P2448" i="13"/>
  <c r="Q2448" i="13"/>
  <c r="R2448" i="13"/>
  <c r="S2448" i="13"/>
  <c r="T2448" i="13"/>
  <c r="U2448" i="13"/>
  <c r="V2448" i="13"/>
  <c r="W2448" i="13"/>
  <c r="X2448" i="13"/>
  <c r="Y2448" i="13"/>
  <c r="Z2448" i="13"/>
  <c r="AA2448" i="13"/>
  <c r="AB2448" i="13"/>
  <c r="AC2448" i="13"/>
  <c r="AH2448" i="13"/>
  <c r="AK2448" i="13"/>
  <c r="C2449" i="13"/>
  <c r="D2449" i="13"/>
  <c r="E2449" i="13"/>
  <c r="F2449" i="13"/>
  <c r="G2449" i="13"/>
  <c r="H2449" i="13"/>
  <c r="L2449" i="13"/>
  <c r="O2449" i="13" s="1"/>
  <c r="M2449" i="13"/>
  <c r="N2449" i="13"/>
  <c r="P2449" i="13"/>
  <c r="Q2449" i="13"/>
  <c r="R2449" i="13"/>
  <c r="S2449" i="13"/>
  <c r="T2449" i="13"/>
  <c r="U2449" i="13"/>
  <c r="V2449" i="13"/>
  <c r="W2449" i="13"/>
  <c r="X2449" i="13"/>
  <c r="Y2449" i="13"/>
  <c r="Z2449" i="13"/>
  <c r="AA2449" i="13"/>
  <c r="AB2449" i="13"/>
  <c r="AC2449" i="13"/>
  <c r="AH2449" i="13"/>
  <c r="AK2449" i="13"/>
  <c r="C2450" i="13"/>
  <c r="D2450" i="13"/>
  <c r="E2450" i="13"/>
  <c r="F2450" i="13"/>
  <c r="G2450" i="13"/>
  <c r="H2450" i="13"/>
  <c r="L2450" i="13"/>
  <c r="O2450" i="13" s="1"/>
  <c r="M2450" i="13"/>
  <c r="N2450" i="13"/>
  <c r="P2450" i="13"/>
  <c r="Q2450" i="13"/>
  <c r="R2450" i="13"/>
  <c r="S2450" i="13"/>
  <c r="T2450" i="13"/>
  <c r="U2450" i="13"/>
  <c r="V2450" i="13"/>
  <c r="W2450" i="13"/>
  <c r="X2450" i="13"/>
  <c r="Y2450" i="13"/>
  <c r="Z2450" i="13"/>
  <c r="AA2450" i="13"/>
  <c r="AB2450" i="13"/>
  <c r="AC2450" i="13"/>
  <c r="AH2450" i="13"/>
  <c r="AK2450" i="13"/>
  <c r="C2451" i="13"/>
  <c r="D2451" i="13"/>
  <c r="E2451" i="13"/>
  <c r="F2451" i="13"/>
  <c r="G2451" i="13"/>
  <c r="H2451" i="13"/>
  <c r="L2451" i="13"/>
  <c r="O2451" i="13" s="1"/>
  <c r="M2451" i="13"/>
  <c r="N2451" i="13"/>
  <c r="P2451" i="13"/>
  <c r="Q2451" i="13"/>
  <c r="R2451" i="13"/>
  <c r="S2451" i="13"/>
  <c r="T2451" i="13"/>
  <c r="U2451" i="13"/>
  <c r="V2451" i="13"/>
  <c r="W2451" i="13"/>
  <c r="X2451" i="13"/>
  <c r="Y2451" i="13"/>
  <c r="Z2451" i="13"/>
  <c r="AA2451" i="13"/>
  <c r="AB2451" i="13"/>
  <c r="AC2451" i="13"/>
  <c r="AH2451" i="13"/>
  <c r="AK2451" i="13"/>
  <c r="C2452" i="13"/>
  <c r="D2452" i="13"/>
  <c r="E2452" i="13"/>
  <c r="F2452" i="13"/>
  <c r="G2452" i="13"/>
  <c r="H2452" i="13"/>
  <c r="L2452" i="13"/>
  <c r="O2452" i="13" s="1"/>
  <c r="M2452" i="13"/>
  <c r="N2452" i="13"/>
  <c r="P2452" i="13"/>
  <c r="Q2452" i="13"/>
  <c r="R2452" i="13"/>
  <c r="S2452" i="13"/>
  <c r="T2452" i="13"/>
  <c r="U2452" i="13"/>
  <c r="V2452" i="13"/>
  <c r="W2452" i="13"/>
  <c r="X2452" i="13"/>
  <c r="Y2452" i="13"/>
  <c r="AA2452" i="13"/>
  <c r="AB2452" i="13"/>
  <c r="AC2452" i="13"/>
  <c r="AH2452" i="13"/>
  <c r="AK2452" i="13"/>
  <c r="C2453" i="13"/>
  <c r="D2453" i="13"/>
  <c r="E2453" i="13"/>
  <c r="F2453" i="13"/>
  <c r="G2453" i="13"/>
  <c r="H2453" i="13"/>
  <c r="L2453" i="13"/>
  <c r="O2453" i="13" s="1"/>
  <c r="M2453" i="13"/>
  <c r="N2453" i="13"/>
  <c r="P2453" i="13"/>
  <c r="Q2453" i="13"/>
  <c r="R2453" i="13"/>
  <c r="S2453" i="13"/>
  <c r="T2453" i="13"/>
  <c r="U2453" i="13"/>
  <c r="V2453" i="13"/>
  <c r="W2453" i="13"/>
  <c r="X2453" i="13"/>
  <c r="Y2453" i="13"/>
  <c r="Z2453" i="13"/>
  <c r="AA2453" i="13"/>
  <c r="AB2453" i="13"/>
  <c r="AC2453" i="13"/>
  <c r="AH2453" i="13"/>
  <c r="AK2453" i="13"/>
  <c r="C2454" i="13"/>
  <c r="D2454" i="13"/>
  <c r="E2454" i="13"/>
  <c r="F2454" i="13"/>
  <c r="G2454" i="13"/>
  <c r="H2454" i="13"/>
  <c r="L2454" i="13"/>
  <c r="O2454" i="13" s="1"/>
  <c r="M2454" i="13"/>
  <c r="N2454" i="13"/>
  <c r="P2454" i="13"/>
  <c r="Q2454" i="13"/>
  <c r="R2454" i="13"/>
  <c r="S2454" i="13"/>
  <c r="T2454" i="13"/>
  <c r="U2454" i="13"/>
  <c r="V2454" i="13"/>
  <c r="W2454" i="13"/>
  <c r="X2454" i="13"/>
  <c r="Y2454" i="13"/>
  <c r="Z2454" i="13"/>
  <c r="AA2454" i="13"/>
  <c r="AB2454" i="13"/>
  <c r="AC2454" i="13"/>
  <c r="AH2454" i="13"/>
  <c r="AK2454" i="13"/>
  <c r="C2455" i="13"/>
  <c r="D2455" i="13"/>
  <c r="E2455" i="13"/>
  <c r="F2455" i="13"/>
  <c r="G2455" i="13"/>
  <c r="H2455" i="13"/>
  <c r="L2455" i="13"/>
  <c r="O2455" i="13" s="1"/>
  <c r="M2455" i="13"/>
  <c r="N2455" i="13"/>
  <c r="P2455" i="13"/>
  <c r="Q2455" i="13"/>
  <c r="R2455" i="13"/>
  <c r="S2455" i="13"/>
  <c r="T2455" i="13"/>
  <c r="U2455" i="13"/>
  <c r="V2455" i="13"/>
  <c r="W2455" i="13"/>
  <c r="X2455" i="13"/>
  <c r="Y2455" i="13"/>
  <c r="Z2455" i="13"/>
  <c r="AA2455" i="13"/>
  <c r="AB2455" i="13"/>
  <c r="AC2455" i="13"/>
  <c r="AH2455" i="13"/>
  <c r="AK2455" i="13"/>
  <c r="C2456" i="13"/>
  <c r="D2456" i="13"/>
  <c r="E2456" i="13"/>
  <c r="F2456" i="13"/>
  <c r="G2456" i="13"/>
  <c r="H2456" i="13"/>
  <c r="L2456" i="13"/>
  <c r="O2456" i="13" s="1"/>
  <c r="M2456" i="13"/>
  <c r="N2456" i="13"/>
  <c r="P2456" i="13"/>
  <c r="Q2456" i="13"/>
  <c r="R2456" i="13"/>
  <c r="S2456" i="13"/>
  <c r="T2456" i="13"/>
  <c r="U2456" i="13"/>
  <c r="V2456" i="13"/>
  <c r="W2456" i="13"/>
  <c r="X2456" i="13"/>
  <c r="Y2456" i="13"/>
  <c r="Z2456" i="13"/>
  <c r="AA2456" i="13"/>
  <c r="AB2456" i="13"/>
  <c r="AC2456" i="13"/>
  <c r="AH2456" i="13"/>
  <c r="AK2456" i="13"/>
  <c r="C2457" i="13"/>
  <c r="D2457" i="13"/>
  <c r="E2457" i="13"/>
  <c r="F2457" i="13"/>
  <c r="G2457" i="13"/>
  <c r="H2457" i="13"/>
  <c r="L2457" i="13"/>
  <c r="O2457" i="13" s="1"/>
  <c r="M2457" i="13"/>
  <c r="N2457" i="13"/>
  <c r="P2457" i="13"/>
  <c r="Q2457" i="13"/>
  <c r="R2457" i="13"/>
  <c r="S2457" i="13"/>
  <c r="T2457" i="13"/>
  <c r="U2457" i="13"/>
  <c r="V2457" i="13"/>
  <c r="W2457" i="13"/>
  <c r="X2457" i="13"/>
  <c r="Y2457" i="13"/>
  <c r="Z2457" i="13"/>
  <c r="AA2457" i="13"/>
  <c r="AB2457" i="13"/>
  <c r="AC2457" i="13"/>
  <c r="AH2457" i="13"/>
  <c r="AK2457" i="13"/>
  <c r="C2458" i="13"/>
  <c r="D2458" i="13"/>
  <c r="E2458" i="13"/>
  <c r="F2458" i="13"/>
  <c r="G2458" i="13"/>
  <c r="H2458" i="13"/>
  <c r="L2458" i="13"/>
  <c r="O2458" i="13" s="1"/>
  <c r="M2458" i="13"/>
  <c r="N2458" i="13"/>
  <c r="P2458" i="13"/>
  <c r="Q2458" i="13"/>
  <c r="R2458" i="13"/>
  <c r="S2458" i="13"/>
  <c r="T2458" i="13"/>
  <c r="U2458" i="13"/>
  <c r="V2458" i="13"/>
  <c r="W2458" i="13"/>
  <c r="X2458" i="13"/>
  <c r="Y2458" i="13"/>
  <c r="Z2458" i="13"/>
  <c r="AA2458" i="13"/>
  <c r="AB2458" i="13"/>
  <c r="AC2458" i="13"/>
  <c r="AH2458" i="13"/>
  <c r="AK2458" i="13"/>
  <c r="C2459" i="13"/>
  <c r="D2459" i="13"/>
  <c r="E2459" i="13"/>
  <c r="F2459" i="13"/>
  <c r="G2459" i="13"/>
  <c r="H2459" i="13"/>
  <c r="L2459" i="13"/>
  <c r="O2459" i="13" s="1"/>
  <c r="M2459" i="13"/>
  <c r="N2459" i="13"/>
  <c r="P2459" i="13"/>
  <c r="Q2459" i="13"/>
  <c r="R2459" i="13"/>
  <c r="S2459" i="13"/>
  <c r="T2459" i="13"/>
  <c r="U2459" i="13"/>
  <c r="V2459" i="13"/>
  <c r="W2459" i="13"/>
  <c r="X2459" i="13"/>
  <c r="Y2459" i="13"/>
  <c r="Z2459" i="13"/>
  <c r="AA2459" i="13"/>
  <c r="AB2459" i="13"/>
  <c r="AC2459" i="13"/>
  <c r="AH2459" i="13"/>
  <c r="AK2459" i="13"/>
  <c r="C2460" i="13"/>
  <c r="D2460" i="13"/>
  <c r="E2460" i="13"/>
  <c r="F2460" i="13"/>
  <c r="G2460" i="13"/>
  <c r="H2460" i="13"/>
  <c r="L2460" i="13"/>
  <c r="O2460" i="13" s="1"/>
  <c r="M2460" i="13"/>
  <c r="N2460" i="13"/>
  <c r="P2460" i="13"/>
  <c r="Q2460" i="13"/>
  <c r="R2460" i="13"/>
  <c r="S2460" i="13"/>
  <c r="T2460" i="13"/>
  <c r="U2460" i="13"/>
  <c r="V2460" i="13"/>
  <c r="W2460" i="13"/>
  <c r="X2460" i="13"/>
  <c r="Y2460" i="13"/>
  <c r="Z2460" i="13"/>
  <c r="AA2460" i="13"/>
  <c r="AB2460" i="13"/>
  <c r="AC2460" i="13"/>
  <c r="AH2460" i="13"/>
  <c r="AK2460" i="13"/>
  <c r="C2461" i="13"/>
  <c r="D2461" i="13"/>
  <c r="E2461" i="13"/>
  <c r="F2461" i="13"/>
  <c r="G2461" i="13"/>
  <c r="H2461" i="13"/>
  <c r="L2461" i="13"/>
  <c r="O2461" i="13" s="1"/>
  <c r="M2461" i="13"/>
  <c r="N2461" i="13"/>
  <c r="P2461" i="13"/>
  <c r="Q2461" i="13"/>
  <c r="R2461" i="13"/>
  <c r="S2461" i="13"/>
  <c r="T2461" i="13"/>
  <c r="U2461" i="13"/>
  <c r="V2461" i="13"/>
  <c r="W2461" i="13"/>
  <c r="X2461" i="13"/>
  <c r="Y2461" i="13"/>
  <c r="Z2461" i="13"/>
  <c r="AA2461" i="13"/>
  <c r="AB2461" i="13"/>
  <c r="AC2461" i="13"/>
  <c r="AH2461" i="13"/>
  <c r="AK2461" i="13"/>
  <c r="C2462" i="13"/>
  <c r="D2462" i="13"/>
  <c r="E2462" i="13"/>
  <c r="F2462" i="13"/>
  <c r="G2462" i="13"/>
  <c r="H2462" i="13"/>
  <c r="L2462" i="13"/>
  <c r="O2462" i="13" s="1"/>
  <c r="M2462" i="13"/>
  <c r="N2462" i="13"/>
  <c r="P2462" i="13"/>
  <c r="Q2462" i="13"/>
  <c r="R2462" i="13"/>
  <c r="S2462" i="13"/>
  <c r="T2462" i="13"/>
  <c r="U2462" i="13"/>
  <c r="V2462" i="13"/>
  <c r="W2462" i="13"/>
  <c r="X2462" i="13"/>
  <c r="Y2462" i="13"/>
  <c r="Z2462" i="13"/>
  <c r="AA2462" i="13"/>
  <c r="AB2462" i="13"/>
  <c r="AC2462" i="13"/>
  <c r="AH2462" i="13"/>
  <c r="AK2462" i="13"/>
  <c r="C2463" i="13"/>
  <c r="D2463" i="13"/>
  <c r="E2463" i="13"/>
  <c r="F2463" i="13"/>
  <c r="G2463" i="13"/>
  <c r="H2463" i="13"/>
  <c r="L2463" i="13"/>
  <c r="O2463" i="13" s="1"/>
  <c r="M2463" i="13"/>
  <c r="N2463" i="13"/>
  <c r="P2463" i="13"/>
  <c r="Q2463" i="13"/>
  <c r="R2463" i="13"/>
  <c r="S2463" i="13"/>
  <c r="T2463" i="13"/>
  <c r="U2463" i="13"/>
  <c r="V2463" i="13"/>
  <c r="W2463" i="13"/>
  <c r="X2463" i="13"/>
  <c r="Y2463" i="13"/>
  <c r="Z2463" i="13"/>
  <c r="AA2463" i="13"/>
  <c r="AB2463" i="13"/>
  <c r="AC2463" i="13"/>
  <c r="AH2463" i="13"/>
  <c r="AK2463" i="13"/>
  <c r="C2464" i="13"/>
  <c r="D2464" i="13"/>
  <c r="E2464" i="13"/>
  <c r="F2464" i="13"/>
  <c r="G2464" i="13"/>
  <c r="H2464" i="13"/>
  <c r="L2464" i="13"/>
  <c r="O2464" i="13" s="1"/>
  <c r="M2464" i="13"/>
  <c r="N2464" i="13"/>
  <c r="P2464" i="13"/>
  <c r="Q2464" i="13"/>
  <c r="R2464" i="13"/>
  <c r="S2464" i="13"/>
  <c r="T2464" i="13"/>
  <c r="U2464" i="13"/>
  <c r="V2464" i="13"/>
  <c r="W2464" i="13"/>
  <c r="X2464" i="13"/>
  <c r="Y2464" i="13"/>
  <c r="Z2464" i="13"/>
  <c r="AA2464" i="13"/>
  <c r="AB2464" i="13"/>
  <c r="AC2464" i="13"/>
  <c r="AH2464" i="13"/>
  <c r="AK2464" i="13"/>
  <c r="C2465" i="13"/>
  <c r="D2465" i="13"/>
  <c r="E2465" i="13"/>
  <c r="F2465" i="13"/>
  <c r="G2465" i="13"/>
  <c r="H2465" i="13"/>
  <c r="L2465" i="13"/>
  <c r="O2465" i="13" s="1"/>
  <c r="M2465" i="13"/>
  <c r="N2465" i="13"/>
  <c r="P2465" i="13"/>
  <c r="Q2465" i="13"/>
  <c r="R2465" i="13"/>
  <c r="S2465" i="13"/>
  <c r="T2465" i="13"/>
  <c r="U2465" i="13"/>
  <c r="V2465" i="13"/>
  <c r="W2465" i="13"/>
  <c r="X2465" i="13"/>
  <c r="Y2465" i="13"/>
  <c r="Z2465" i="13"/>
  <c r="AA2465" i="13"/>
  <c r="AB2465" i="13"/>
  <c r="AC2465" i="13"/>
  <c r="AH2465" i="13"/>
  <c r="AK2465" i="13"/>
  <c r="C2466" i="13"/>
  <c r="D2466" i="13"/>
  <c r="E2466" i="13"/>
  <c r="F2466" i="13"/>
  <c r="G2466" i="13"/>
  <c r="H2466" i="13"/>
  <c r="L2466" i="13"/>
  <c r="O2466" i="13" s="1"/>
  <c r="M2466" i="13"/>
  <c r="N2466" i="13"/>
  <c r="P2466" i="13"/>
  <c r="Q2466" i="13"/>
  <c r="R2466" i="13"/>
  <c r="S2466" i="13"/>
  <c r="T2466" i="13"/>
  <c r="U2466" i="13"/>
  <c r="V2466" i="13"/>
  <c r="W2466" i="13"/>
  <c r="X2466" i="13"/>
  <c r="Y2466" i="13"/>
  <c r="Z2466" i="13"/>
  <c r="AA2466" i="13"/>
  <c r="AB2466" i="13"/>
  <c r="AC2466" i="13"/>
  <c r="AH2466" i="13"/>
  <c r="AK2466" i="13"/>
  <c r="C2467" i="13"/>
  <c r="D2467" i="13"/>
  <c r="E2467" i="13"/>
  <c r="F2467" i="13"/>
  <c r="G2467" i="13"/>
  <c r="H2467" i="13"/>
  <c r="L2467" i="13"/>
  <c r="O2467" i="13" s="1"/>
  <c r="M2467" i="13"/>
  <c r="N2467" i="13"/>
  <c r="P2467" i="13"/>
  <c r="Q2467" i="13"/>
  <c r="R2467" i="13"/>
  <c r="S2467" i="13"/>
  <c r="T2467" i="13"/>
  <c r="U2467" i="13"/>
  <c r="V2467" i="13"/>
  <c r="W2467" i="13"/>
  <c r="X2467" i="13"/>
  <c r="Y2467" i="13"/>
  <c r="Z2467" i="13"/>
  <c r="AA2467" i="13"/>
  <c r="AB2467" i="13"/>
  <c r="AC2467" i="13"/>
  <c r="AH2467" i="13"/>
  <c r="AK2467" i="13"/>
  <c r="C2468" i="13"/>
  <c r="D2468" i="13"/>
  <c r="E2468" i="13"/>
  <c r="F2468" i="13"/>
  <c r="G2468" i="13"/>
  <c r="H2468" i="13"/>
  <c r="L2468" i="13"/>
  <c r="O2468" i="13" s="1"/>
  <c r="M2468" i="13"/>
  <c r="N2468" i="13"/>
  <c r="P2468" i="13"/>
  <c r="Q2468" i="13"/>
  <c r="R2468" i="13"/>
  <c r="S2468" i="13"/>
  <c r="T2468" i="13"/>
  <c r="U2468" i="13"/>
  <c r="V2468" i="13"/>
  <c r="W2468" i="13"/>
  <c r="X2468" i="13"/>
  <c r="Y2468" i="13"/>
  <c r="Z2468" i="13"/>
  <c r="AA2468" i="13"/>
  <c r="AB2468" i="13"/>
  <c r="AC2468" i="13"/>
  <c r="AH2468" i="13"/>
  <c r="AK2468" i="13"/>
  <c r="C2469" i="13"/>
  <c r="D2469" i="13"/>
  <c r="E2469" i="13"/>
  <c r="F2469" i="13"/>
  <c r="G2469" i="13"/>
  <c r="H2469" i="13"/>
  <c r="L2469" i="13"/>
  <c r="O2469" i="13" s="1"/>
  <c r="M2469" i="13"/>
  <c r="N2469" i="13"/>
  <c r="P2469" i="13"/>
  <c r="Q2469" i="13"/>
  <c r="R2469" i="13"/>
  <c r="S2469" i="13"/>
  <c r="T2469" i="13"/>
  <c r="U2469" i="13"/>
  <c r="V2469" i="13"/>
  <c r="W2469" i="13"/>
  <c r="X2469" i="13"/>
  <c r="Y2469" i="13"/>
  <c r="Z2469" i="13"/>
  <c r="AA2469" i="13"/>
  <c r="AB2469" i="13"/>
  <c r="AC2469" i="13"/>
  <c r="AH2469" i="13"/>
  <c r="AK2469" i="13"/>
  <c r="C2470" i="13"/>
  <c r="D2470" i="13"/>
  <c r="E2470" i="13"/>
  <c r="F2470" i="13"/>
  <c r="G2470" i="13"/>
  <c r="H2470" i="13"/>
  <c r="L2470" i="13"/>
  <c r="O2470" i="13" s="1"/>
  <c r="M2470" i="13"/>
  <c r="N2470" i="13"/>
  <c r="P2470" i="13"/>
  <c r="Q2470" i="13"/>
  <c r="R2470" i="13"/>
  <c r="S2470" i="13"/>
  <c r="T2470" i="13"/>
  <c r="U2470" i="13"/>
  <c r="V2470" i="13"/>
  <c r="W2470" i="13"/>
  <c r="X2470" i="13"/>
  <c r="Y2470" i="13"/>
  <c r="Z2470" i="13"/>
  <c r="AA2470" i="13"/>
  <c r="AB2470" i="13"/>
  <c r="AC2470" i="13"/>
  <c r="AH2470" i="13"/>
  <c r="AK2470" i="13"/>
  <c r="C2471" i="13"/>
  <c r="D2471" i="13"/>
  <c r="E2471" i="13"/>
  <c r="F2471" i="13"/>
  <c r="G2471" i="13"/>
  <c r="H2471" i="13"/>
  <c r="L2471" i="13"/>
  <c r="O2471" i="13" s="1"/>
  <c r="M2471" i="13"/>
  <c r="N2471" i="13"/>
  <c r="P2471" i="13"/>
  <c r="Q2471" i="13"/>
  <c r="R2471" i="13"/>
  <c r="S2471" i="13"/>
  <c r="T2471" i="13"/>
  <c r="U2471" i="13"/>
  <c r="V2471" i="13"/>
  <c r="W2471" i="13"/>
  <c r="X2471" i="13"/>
  <c r="Y2471" i="13"/>
  <c r="Z2471" i="13"/>
  <c r="AA2471" i="13"/>
  <c r="AB2471" i="13"/>
  <c r="AC2471" i="13"/>
  <c r="AH2471" i="13"/>
  <c r="AK2471" i="13"/>
  <c r="C2472" i="13"/>
  <c r="D2472" i="13"/>
  <c r="E2472" i="13"/>
  <c r="F2472" i="13"/>
  <c r="G2472" i="13"/>
  <c r="H2472" i="13"/>
  <c r="L2472" i="13"/>
  <c r="O2472" i="13" s="1"/>
  <c r="M2472" i="13"/>
  <c r="N2472" i="13"/>
  <c r="P2472" i="13"/>
  <c r="Q2472" i="13"/>
  <c r="R2472" i="13"/>
  <c r="S2472" i="13"/>
  <c r="T2472" i="13"/>
  <c r="U2472" i="13"/>
  <c r="V2472" i="13"/>
  <c r="W2472" i="13"/>
  <c r="X2472" i="13"/>
  <c r="Y2472" i="13"/>
  <c r="Z2472" i="13"/>
  <c r="AA2472" i="13"/>
  <c r="AB2472" i="13"/>
  <c r="AC2472" i="13"/>
  <c r="AH2472" i="13"/>
  <c r="AK2472" i="13"/>
  <c r="C2473" i="13"/>
  <c r="D2473" i="13"/>
  <c r="E2473" i="13"/>
  <c r="F2473" i="13"/>
  <c r="G2473" i="13"/>
  <c r="H2473" i="13"/>
  <c r="L2473" i="13"/>
  <c r="O2473" i="13" s="1"/>
  <c r="M2473" i="13"/>
  <c r="N2473" i="13"/>
  <c r="P2473" i="13"/>
  <c r="Q2473" i="13"/>
  <c r="R2473" i="13"/>
  <c r="S2473" i="13"/>
  <c r="T2473" i="13"/>
  <c r="U2473" i="13"/>
  <c r="V2473" i="13"/>
  <c r="W2473" i="13"/>
  <c r="X2473" i="13"/>
  <c r="Y2473" i="13"/>
  <c r="Z2473" i="13"/>
  <c r="AA2473" i="13"/>
  <c r="AB2473" i="13"/>
  <c r="AC2473" i="13"/>
  <c r="AH2473" i="13"/>
  <c r="AK2473" i="13"/>
  <c r="C2474" i="13"/>
  <c r="D2474" i="13"/>
  <c r="E2474" i="13"/>
  <c r="F2474" i="13"/>
  <c r="G2474" i="13"/>
  <c r="H2474" i="13"/>
  <c r="L2474" i="13"/>
  <c r="O2474" i="13" s="1"/>
  <c r="M2474" i="13"/>
  <c r="N2474" i="13"/>
  <c r="P2474" i="13"/>
  <c r="Q2474" i="13"/>
  <c r="R2474" i="13"/>
  <c r="S2474" i="13"/>
  <c r="T2474" i="13"/>
  <c r="U2474" i="13"/>
  <c r="V2474" i="13"/>
  <c r="W2474" i="13"/>
  <c r="X2474" i="13"/>
  <c r="Y2474" i="13"/>
  <c r="Z2474" i="13"/>
  <c r="AA2474" i="13"/>
  <c r="AB2474" i="13"/>
  <c r="AC2474" i="13"/>
  <c r="AH2474" i="13"/>
  <c r="AK2474" i="13"/>
  <c r="C2475" i="13"/>
  <c r="D2475" i="13"/>
  <c r="E2475" i="13"/>
  <c r="F2475" i="13"/>
  <c r="G2475" i="13"/>
  <c r="H2475" i="13"/>
  <c r="L2475" i="13"/>
  <c r="O2475" i="13" s="1"/>
  <c r="M2475" i="13"/>
  <c r="N2475" i="13"/>
  <c r="P2475" i="13"/>
  <c r="Q2475" i="13"/>
  <c r="R2475" i="13"/>
  <c r="S2475" i="13"/>
  <c r="T2475" i="13"/>
  <c r="U2475" i="13"/>
  <c r="V2475" i="13"/>
  <c r="W2475" i="13"/>
  <c r="X2475" i="13"/>
  <c r="Y2475" i="13"/>
  <c r="Z2475" i="13"/>
  <c r="AA2475" i="13"/>
  <c r="AB2475" i="13"/>
  <c r="AC2475" i="13"/>
  <c r="AH2475" i="13"/>
  <c r="AK2475" i="13"/>
  <c r="C2476" i="13"/>
  <c r="D2476" i="13"/>
  <c r="E2476" i="13"/>
  <c r="F2476" i="13"/>
  <c r="G2476" i="13"/>
  <c r="H2476" i="13"/>
  <c r="L2476" i="13"/>
  <c r="O2476" i="13" s="1"/>
  <c r="M2476" i="13"/>
  <c r="N2476" i="13"/>
  <c r="P2476" i="13"/>
  <c r="Q2476" i="13"/>
  <c r="R2476" i="13"/>
  <c r="S2476" i="13"/>
  <c r="T2476" i="13"/>
  <c r="U2476" i="13"/>
  <c r="V2476" i="13"/>
  <c r="W2476" i="13"/>
  <c r="X2476" i="13"/>
  <c r="Y2476" i="13"/>
  <c r="Z2476" i="13"/>
  <c r="AA2476" i="13"/>
  <c r="AB2476" i="13"/>
  <c r="AC2476" i="13"/>
  <c r="AH2476" i="13"/>
  <c r="AK2476" i="13"/>
  <c r="C2477" i="13"/>
  <c r="D2477" i="13"/>
  <c r="E2477" i="13"/>
  <c r="F2477" i="13"/>
  <c r="G2477" i="13"/>
  <c r="H2477" i="13"/>
  <c r="L2477" i="13"/>
  <c r="O2477" i="13" s="1"/>
  <c r="M2477" i="13"/>
  <c r="N2477" i="13"/>
  <c r="P2477" i="13"/>
  <c r="Q2477" i="13"/>
  <c r="R2477" i="13"/>
  <c r="S2477" i="13"/>
  <c r="T2477" i="13"/>
  <c r="U2477" i="13"/>
  <c r="V2477" i="13"/>
  <c r="W2477" i="13"/>
  <c r="X2477" i="13"/>
  <c r="Y2477" i="13"/>
  <c r="Z2477" i="13"/>
  <c r="AA2477" i="13"/>
  <c r="AB2477" i="13"/>
  <c r="AC2477" i="13"/>
  <c r="AH2477" i="13"/>
  <c r="AK2477" i="13"/>
  <c r="C2478" i="13"/>
  <c r="D2478" i="13"/>
  <c r="E2478" i="13"/>
  <c r="F2478" i="13"/>
  <c r="G2478" i="13"/>
  <c r="H2478" i="13"/>
  <c r="L2478" i="13"/>
  <c r="O2478" i="13" s="1"/>
  <c r="M2478" i="13"/>
  <c r="N2478" i="13"/>
  <c r="P2478" i="13"/>
  <c r="Q2478" i="13"/>
  <c r="R2478" i="13"/>
  <c r="S2478" i="13"/>
  <c r="T2478" i="13"/>
  <c r="U2478" i="13"/>
  <c r="V2478" i="13"/>
  <c r="W2478" i="13"/>
  <c r="X2478" i="13"/>
  <c r="Y2478" i="13"/>
  <c r="Z2478" i="13"/>
  <c r="AA2478" i="13"/>
  <c r="AB2478" i="13"/>
  <c r="AC2478" i="13"/>
  <c r="AH2478" i="13"/>
  <c r="AK2478" i="13"/>
  <c r="C2479" i="13"/>
  <c r="D2479" i="13"/>
  <c r="E2479" i="13"/>
  <c r="F2479" i="13"/>
  <c r="G2479" i="13"/>
  <c r="H2479" i="13"/>
  <c r="L2479" i="13"/>
  <c r="O2479" i="13" s="1"/>
  <c r="M2479" i="13"/>
  <c r="N2479" i="13"/>
  <c r="P2479" i="13"/>
  <c r="Q2479" i="13"/>
  <c r="R2479" i="13"/>
  <c r="S2479" i="13"/>
  <c r="T2479" i="13"/>
  <c r="U2479" i="13"/>
  <c r="V2479" i="13"/>
  <c r="W2479" i="13"/>
  <c r="X2479" i="13"/>
  <c r="Y2479" i="13"/>
  <c r="Z2479" i="13"/>
  <c r="AA2479" i="13"/>
  <c r="AB2479" i="13"/>
  <c r="AC2479" i="13"/>
  <c r="AH2479" i="13"/>
  <c r="AK2479" i="13"/>
  <c r="C2480" i="13"/>
  <c r="D2480" i="13"/>
  <c r="E2480" i="13"/>
  <c r="F2480" i="13"/>
  <c r="G2480" i="13"/>
  <c r="H2480" i="13"/>
  <c r="L2480" i="13"/>
  <c r="O2480" i="13" s="1"/>
  <c r="M2480" i="13"/>
  <c r="N2480" i="13"/>
  <c r="P2480" i="13"/>
  <c r="Q2480" i="13"/>
  <c r="R2480" i="13"/>
  <c r="S2480" i="13"/>
  <c r="T2480" i="13"/>
  <c r="U2480" i="13"/>
  <c r="V2480" i="13"/>
  <c r="W2480" i="13"/>
  <c r="X2480" i="13"/>
  <c r="Y2480" i="13"/>
  <c r="Z2480" i="13"/>
  <c r="AA2480" i="13"/>
  <c r="AB2480" i="13"/>
  <c r="AC2480" i="13"/>
  <c r="AH2480" i="13"/>
  <c r="AK2480" i="13"/>
  <c r="C2481" i="13"/>
  <c r="D2481" i="13"/>
  <c r="E2481" i="13"/>
  <c r="F2481" i="13"/>
  <c r="G2481" i="13"/>
  <c r="H2481" i="13"/>
  <c r="L2481" i="13"/>
  <c r="O2481" i="13" s="1"/>
  <c r="M2481" i="13"/>
  <c r="N2481" i="13"/>
  <c r="P2481" i="13"/>
  <c r="Q2481" i="13"/>
  <c r="R2481" i="13"/>
  <c r="S2481" i="13"/>
  <c r="T2481" i="13"/>
  <c r="U2481" i="13"/>
  <c r="V2481" i="13"/>
  <c r="W2481" i="13"/>
  <c r="X2481" i="13"/>
  <c r="Y2481" i="13"/>
  <c r="Z2481" i="13"/>
  <c r="AA2481" i="13"/>
  <c r="AB2481" i="13"/>
  <c r="AC2481" i="13"/>
  <c r="AH2481" i="13"/>
  <c r="AK2481" i="13"/>
  <c r="C2482" i="13"/>
  <c r="D2482" i="13"/>
  <c r="E2482" i="13"/>
  <c r="F2482" i="13"/>
  <c r="G2482" i="13"/>
  <c r="H2482" i="13"/>
  <c r="L2482" i="13"/>
  <c r="O2482" i="13" s="1"/>
  <c r="M2482" i="13"/>
  <c r="N2482" i="13"/>
  <c r="P2482" i="13"/>
  <c r="Q2482" i="13"/>
  <c r="R2482" i="13"/>
  <c r="S2482" i="13"/>
  <c r="T2482" i="13"/>
  <c r="U2482" i="13"/>
  <c r="V2482" i="13"/>
  <c r="W2482" i="13"/>
  <c r="X2482" i="13"/>
  <c r="Y2482" i="13"/>
  <c r="Z2482" i="13"/>
  <c r="AA2482" i="13"/>
  <c r="AB2482" i="13"/>
  <c r="AC2482" i="13"/>
  <c r="AH2482" i="13"/>
  <c r="AK2482" i="13"/>
  <c r="C2483" i="13"/>
  <c r="D2483" i="13"/>
  <c r="E2483" i="13"/>
  <c r="F2483" i="13"/>
  <c r="G2483" i="13"/>
  <c r="H2483" i="13"/>
  <c r="L2483" i="13"/>
  <c r="O2483" i="13" s="1"/>
  <c r="M2483" i="13"/>
  <c r="N2483" i="13"/>
  <c r="P2483" i="13"/>
  <c r="Q2483" i="13"/>
  <c r="R2483" i="13"/>
  <c r="S2483" i="13"/>
  <c r="T2483" i="13"/>
  <c r="U2483" i="13"/>
  <c r="V2483" i="13"/>
  <c r="W2483" i="13"/>
  <c r="X2483" i="13"/>
  <c r="Y2483" i="13"/>
  <c r="Z2483" i="13"/>
  <c r="AA2483" i="13"/>
  <c r="AB2483" i="13"/>
  <c r="AC2483" i="13"/>
  <c r="AH2483" i="13"/>
  <c r="AK2483" i="13"/>
  <c r="C2484" i="13"/>
  <c r="D2484" i="13"/>
  <c r="E2484" i="13"/>
  <c r="F2484" i="13"/>
  <c r="G2484" i="13"/>
  <c r="H2484" i="13"/>
  <c r="L2484" i="13"/>
  <c r="O2484" i="13" s="1"/>
  <c r="M2484" i="13"/>
  <c r="N2484" i="13"/>
  <c r="P2484" i="13"/>
  <c r="Q2484" i="13"/>
  <c r="R2484" i="13"/>
  <c r="S2484" i="13"/>
  <c r="T2484" i="13"/>
  <c r="U2484" i="13"/>
  <c r="V2484" i="13"/>
  <c r="W2484" i="13"/>
  <c r="X2484" i="13"/>
  <c r="Y2484" i="13"/>
  <c r="Z2484" i="13"/>
  <c r="AA2484" i="13"/>
  <c r="AB2484" i="13"/>
  <c r="AC2484" i="13"/>
  <c r="AH2484" i="13"/>
  <c r="AK2484" i="13"/>
  <c r="C2485" i="13"/>
  <c r="D2485" i="13"/>
  <c r="E2485" i="13"/>
  <c r="F2485" i="13"/>
  <c r="G2485" i="13"/>
  <c r="H2485" i="13"/>
  <c r="L2485" i="13"/>
  <c r="O2485" i="13" s="1"/>
  <c r="M2485" i="13"/>
  <c r="N2485" i="13"/>
  <c r="P2485" i="13"/>
  <c r="Q2485" i="13"/>
  <c r="R2485" i="13"/>
  <c r="S2485" i="13"/>
  <c r="T2485" i="13"/>
  <c r="U2485" i="13"/>
  <c r="V2485" i="13"/>
  <c r="W2485" i="13"/>
  <c r="X2485" i="13"/>
  <c r="Y2485" i="13"/>
  <c r="Z2485" i="13"/>
  <c r="AA2485" i="13"/>
  <c r="AB2485" i="13"/>
  <c r="AC2485" i="13"/>
  <c r="AH2485" i="13"/>
  <c r="AK2485" i="13"/>
  <c r="C2486" i="13"/>
  <c r="D2486" i="13"/>
  <c r="E2486" i="13"/>
  <c r="F2486" i="13"/>
  <c r="G2486" i="13"/>
  <c r="H2486" i="13"/>
  <c r="L2486" i="13"/>
  <c r="O2486" i="13" s="1"/>
  <c r="M2486" i="13"/>
  <c r="N2486" i="13"/>
  <c r="P2486" i="13"/>
  <c r="Q2486" i="13"/>
  <c r="R2486" i="13"/>
  <c r="S2486" i="13"/>
  <c r="T2486" i="13"/>
  <c r="U2486" i="13"/>
  <c r="V2486" i="13"/>
  <c r="W2486" i="13"/>
  <c r="X2486" i="13"/>
  <c r="Y2486" i="13"/>
  <c r="Z2486" i="13"/>
  <c r="AA2486" i="13"/>
  <c r="AB2486" i="13"/>
  <c r="AC2486" i="13"/>
  <c r="AH2486" i="13"/>
  <c r="AK2486" i="13"/>
  <c r="C2487" i="13"/>
  <c r="D2487" i="13"/>
  <c r="E2487" i="13"/>
  <c r="F2487" i="13"/>
  <c r="G2487" i="13"/>
  <c r="H2487" i="13"/>
  <c r="L2487" i="13"/>
  <c r="O2487" i="13" s="1"/>
  <c r="M2487" i="13"/>
  <c r="N2487" i="13"/>
  <c r="P2487" i="13"/>
  <c r="Q2487" i="13"/>
  <c r="R2487" i="13"/>
  <c r="S2487" i="13"/>
  <c r="T2487" i="13"/>
  <c r="U2487" i="13"/>
  <c r="V2487" i="13"/>
  <c r="W2487" i="13"/>
  <c r="X2487" i="13"/>
  <c r="Y2487" i="13"/>
  <c r="Z2487" i="13"/>
  <c r="AA2487" i="13"/>
  <c r="AB2487" i="13"/>
  <c r="AC2487" i="13"/>
  <c r="AH2487" i="13"/>
  <c r="AK2487" i="13"/>
  <c r="C2488" i="13"/>
  <c r="D2488" i="13"/>
  <c r="E2488" i="13"/>
  <c r="F2488" i="13"/>
  <c r="G2488" i="13"/>
  <c r="H2488" i="13"/>
  <c r="L2488" i="13"/>
  <c r="O2488" i="13" s="1"/>
  <c r="M2488" i="13"/>
  <c r="N2488" i="13"/>
  <c r="P2488" i="13"/>
  <c r="Q2488" i="13"/>
  <c r="R2488" i="13"/>
  <c r="S2488" i="13"/>
  <c r="T2488" i="13"/>
  <c r="U2488" i="13"/>
  <c r="V2488" i="13"/>
  <c r="W2488" i="13"/>
  <c r="X2488" i="13"/>
  <c r="Y2488" i="13"/>
  <c r="Z2488" i="13"/>
  <c r="AA2488" i="13"/>
  <c r="AB2488" i="13"/>
  <c r="AC2488" i="13"/>
  <c r="AH2488" i="13"/>
  <c r="AK2488" i="13"/>
  <c r="C2489" i="13"/>
  <c r="D2489" i="13"/>
  <c r="E2489" i="13"/>
  <c r="F2489" i="13"/>
  <c r="G2489" i="13"/>
  <c r="H2489" i="13"/>
  <c r="L2489" i="13"/>
  <c r="O2489" i="13" s="1"/>
  <c r="M2489" i="13"/>
  <c r="N2489" i="13"/>
  <c r="P2489" i="13"/>
  <c r="Q2489" i="13"/>
  <c r="R2489" i="13"/>
  <c r="S2489" i="13"/>
  <c r="T2489" i="13"/>
  <c r="U2489" i="13"/>
  <c r="V2489" i="13"/>
  <c r="W2489" i="13"/>
  <c r="X2489" i="13"/>
  <c r="Y2489" i="13"/>
  <c r="Z2489" i="13"/>
  <c r="AA2489" i="13"/>
  <c r="AB2489" i="13"/>
  <c r="AC2489" i="13"/>
  <c r="AH2489" i="13"/>
  <c r="AK2489" i="13"/>
  <c r="C2490" i="13"/>
  <c r="D2490" i="13"/>
  <c r="E2490" i="13"/>
  <c r="F2490" i="13"/>
  <c r="G2490" i="13"/>
  <c r="H2490" i="13"/>
  <c r="L2490" i="13"/>
  <c r="O2490" i="13" s="1"/>
  <c r="M2490" i="13"/>
  <c r="N2490" i="13"/>
  <c r="P2490" i="13"/>
  <c r="Q2490" i="13"/>
  <c r="R2490" i="13"/>
  <c r="S2490" i="13"/>
  <c r="T2490" i="13"/>
  <c r="U2490" i="13"/>
  <c r="V2490" i="13"/>
  <c r="W2490" i="13"/>
  <c r="X2490" i="13"/>
  <c r="Y2490" i="13"/>
  <c r="Z2490" i="13"/>
  <c r="AA2490" i="13"/>
  <c r="AB2490" i="13"/>
  <c r="AC2490" i="13"/>
  <c r="AH2490" i="13"/>
  <c r="AK2490" i="13"/>
  <c r="C2491" i="13"/>
  <c r="D2491" i="13"/>
  <c r="E2491" i="13"/>
  <c r="F2491" i="13"/>
  <c r="G2491" i="13"/>
  <c r="H2491" i="13"/>
  <c r="L2491" i="13"/>
  <c r="O2491" i="13" s="1"/>
  <c r="M2491" i="13"/>
  <c r="N2491" i="13"/>
  <c r="P2491" i="13"/>
  <c r="Q2491" i="13"/>
  <c r="R2491" i="13"/>
  <c r="S2491" i="13"/>
  <c r="T2491" i="13"/>
  <c r="U2491" i="13"/>
  <c r="V2491" i="13"/>
  <c r="W2491" i="13"/>
  <c r="X2491" i="13"/>
  <c r="Y2491" i="13"/>
  <c r="Z2491" i="13"/>
  <c r="AA2491" i="13"/>
  <c r="AB2491" i="13"/>
  <c r="AC2491" i="13"/>
  <c r="AH2491" i="13"/>
  <c r="AK2491" i="13"/>
  <c r="C2492" i="13"/>
  <c r="D2492" i="13"/>
  <c r="E2492" i="13"/>
  <c r="F2492" i="13"/>
  <c r="G2492" i="13"/>
  <c r="H2492" i="13"/>
  <c r="L2492" i="13"/>
  <c r="O2492" i="13" s="1"/>
  <c r="M2492" i="13"/>
  <c r="N2492" i="13"/>
  <c r="P2492" i="13"/>
  <c r="Q2492" i="13"/>
  <c r="R2492" i="13"/>
  <c r="S2492" i="13"/>
  <c r="T2492" i="13"/>
  <c r="U2492" i="13"/>
  <c r="V2492" i="13"/>
  <c r="W2492" i="13"/>
  <c r="X2492" i="13"/>
  <c r="Y2492" i="13"/>
  <c r="Z2492" i="13"/>
  <c r="AA2492" i="13"/>
  <c r="AB2492" i="13"/>
  <c r="AC2492" i="13"/>
  <c r="AH2492" i="13"/>
  <c r="AK2492" i="13"/>
  <c r="C2493" i="13"/>
  <c r="D2493" i="13"/>
  <c r="E2493" i="13"/>
  <c r="F2493" i="13"/>
  <c r="G2493" i="13"/>
  <c r="H2493" i="13"/>
  <c r="L2493" i="13"/>
  <c r="O2493" i="13" s="1"/>
  <c r="M2493" i="13"/>
  <c r="N2493" i="13"/>
  <c r="P2493" i="13"/>
  <c r="Q2493" i="13"/>
  <c r="R2493" i="13"/>
  <c r="S2493" i="13"/>
  <c r="T2493" i="13"/>
  <c r="U2493" i="13"/>
  <c r="V2493" i="13"/>
  <c r="W2493" i="13"/>
  <c r="X2493" i="13"/>
  <c r="Y2493" i="13"/>
  <c r="Z2493" i="13"/>
  <c r="AA2493" i="13"/>
  <c r="AB2493" i="13"/>
  <c r="AC2493" i="13"/>
  <c r="AH2493" i="13"/>
  <c r="AK2493" i="13"/>
  <c r="C2494" i="13"/>
  <c r="D2494" i="13"/>
  <c r="E2494" i="13"/>
  <c r="F2494" i="13"/>
  <c r="G2494" i="13"/>
  <c r="H2494" i="13"/>
  <c r="L2494" i="13"/>
  <c r="O2494" i="13" s="1"/>
  <c r="M2494" i="13"/>
  <c r="N2494" i="13"/>
  <c r="P2494" i="13"/>
  <c r="Q2494" i="13"/>
  <c r="R2494" i="13"/>
  <c r="S2494" i="13"/>
  <c r="T2494" i="13"/>
  <c r="U2494" i="13"/>
  <c r="V2494" i="13"/>
  <c r="W2494" i="13"/>
  <c r="X2494" i="13"/>
  <c r="Y2494" i="13"/>
  <c r="Z2494" i="13"/>
  <c r="AA2494" i="13"/>
  <c r="AB2494" i="13"/>
  <c r="AC2494" i="13"/>
  <c r="AH2494" i="13"/>
  <c r="AK2494" i="13"/>
  <c r="C2495" i="13"/>
  <c r="D2495" i="13"/>
  <c r="E2495" i="13"/>
  <c r="F2495" i="13"/>
  <c r="G2495" i="13"/>
  <c r="H2495" i="13"/>
  <c r="L2495" i="13"/>
  <c r="O2495" i="13" s="1"/>
  <c r="M2495" i="13"/>
  <c r="N2495" i="13"/>
  <c r="P2495" i="13"/>
  <c r="Q2495" i="13"/>
  <c r="R2495" i="13"/>
  <c r="S2495" i="13"/>
  <c r="T2495" i="13"/>
  <c r="U2495" i="13"/>
  <c r="V2495" i="13"/>
  <c r="W2495" i="13"/>
  <c r="X2495" i="13"/>
  <c r="Y2495" i="13"/>
  <c r="Z2495" i="13"/>
  <c r="AA2495" i="13"/>
  <c r="AB2495" i="13"/>
  <c r="AC2495" i="13"/>
  <c r="AH2495" i="13"/>
  <c r="AK2495" i="13"/>
  <c r="C2496" i="13"/>
  <c r="D2496" i="13"/>
  <c r="E2496" i="13"/>
  <c r="F2496" i="13"/>
  <c r="G2496" i="13"/>
  <c r="H2496" i="13"/>
  <c r="L2496" i="13"/>
  <c r="O2496" i="13" s="1"/>
  <c r="M2496" i="13"/>
  <c r="N2496" i="13"/>
  <c r="P2496" i="13"/>
  <c r="Q2496" i="13"/>
  <c r="R2496" i="13"/>
  <c r="S2496" i="13"/>
  <c r="T2496" i="13"/>
  <c r="U2496" i="13"/>
  <c r="V2496" i="13"/>
  <c r="W2496" i="13"/>
  <c r="X2496" i="13"/>
  <c r="Y2496" i="13"/>
  <c r="Z2496" i="13"/>
  <c r="AA2496" i="13"/>
  <c r="AB2496" i="13"/>
  <c r="AC2496" i="13"/>
  <c r="AH2496" i="13"/>
  <c r="AK2496" i="13"/>
  <c r="C2497" i="13"/>
  <c r="D2497" i="13"/>
  <c r="E2497" i="13"/>
  <c r="F2497" i="13"/>
  <c r="G2497" i="13"/>
  <c r="H2497" i="13"/>
  <c r="L2497" i="13"/>
  <c r="O2497" i="13" s="1"/>
  <c r="M2497" i="13"/>
  <c r="N2497" i="13"/>
  <c r="P2497" i="13"/>
  <c r="Q2497" i="13"/>
  <c r="R2497" i="13"/>
  <c r="S2497" i="13"/>
  <c r="T2497" i="13"/>
  <c r="U2497" i="13"/>
  <c r="V2497" i="13"/>
  <c r="W2497" i="13"/>
  <c r="X2497" i="13"/>
  <c r="Y2497" i="13"/>
  <c r="Z2497" i="13"/>
  <c r="AA2497" i="13"/>
  <c r="AB2497" i="13"/>
  <c r="AC2497" i="13"/>
  <c r="AH2497" i="13"/>
  <c r="AK2497" i="13"/>
  <c r="C2498" i="13"/>
  <c r="D2498" i="13"/>
  <c r="E2498" i="13"/>
  <c r="F2498" i="13"/>
  <c r="G2498" i="13"/>
  <c r="H2498" i="13"/>
  <c r="L2498" i="13"/>
  <c r="O2498" i="13" s="1"/>
  <c r="M2498" i="13"/>
  <c r="N2498" i="13"/>
  <c r="P2498" i="13"/>
  <c r="Q2498" i="13"/>
  <c r="R2498" i="13"/>
  <c r="S2498" i="13"/>
  <c r="T2498" i="13"/>
  <c r="U2498" i="13"/>
  <c r="V2498" i="13"/>
  <c r="W2498" i="13"/>
  <c r="X2498" i="13"/>
  <c r="Y2498" i="13"/>
  <c r="Z2498" i="13"/>
  <c r="AA2498" i="13"/>
  <c r="AB2498" i="13"/>
  <c r="AC2498" i="13"/>
  <c r="AH2498" i="13"/>
  <c r="AK2498" i="13"/>
  <c r="C2499" i="13"/>
  <c r="D2499" i="13"/>
  <c r="E2499" i="13"/>
  <c r="F2499" i="13"/>
  <c r="G2499" i="13"/>
  <c r="H2499" i="13"/>
  <c r="L2499" i="13"/>
  <c r="O2499" i="13" s="1"/>
  <c r="M2499" i="13"/>
  <c r="N2499" i="13"/>
  <c r="P2499" i="13"/>
  <c r="Q2499" i="13"/>
  <c r="R2499" i="13"/>
  <c r="S2499" i="13"/>
  <c r="T2499" i="13"/>
  <c r="U2499" i="13"/>
  <c r="V2499" i="13"/>
  <c r="W2499" i="13"/>
  <c r="X2499" i="13"/>
  <c r="Y2499" i="13"/>
  <c r="Z2499" i="13"/>
  <c r="AA2499" i="13"/>
  <c r="AB2499" i="13"/>
  <c r="AC2499" i="13"/>
  <c r="AH2499" i="13"/>
  <c r="AK2499" i="13"/>
  <c r="C2500" i="13"/>
  <c r="D2500" i="13"/>
  <c r="E2500" i="13"/>
  <c r="F2500" i="13"/>
  <c r="G2500" i="13"/>
  <c r="H2500" i="13"/>
  <c r="L2500" i="13"/>
  <c r="O2500" i="13" s="1"/>
  <c r="M2500" i="13"/>
  <c r="N2500" i="13"/>
  <c r="P2500" i="13"/>
  <c r="Q2500" i="13"/>
  <c r="R2500" i="13"/>
  <c r="S2500" i="13"/>
  <c r="T2500" i="13"/>
  <c r="U2500" i="13"/>
  <c r="V2500" i="13"/>
  <c r="W2500" i="13"/>
  <c r="X2500" i="13"/>
  <c r="Y2500" i="13"/>
  <c r="Z2500" i="13"/>
  <c r="AA2500" i="13"/>
  <c r="AB2500" i="13"/>
  <c r="AC2500" i="13"/>
  <c r="AH2500" i="13"/>
  <c r="AK2500" i="13"/>
  <c r="C2501" i="13"/>
  <c r="D2501" i="13"/>
  <c r="E2501" i="13"/>
  <c r="F2501" i="13"/>
  <c r="G2501" i="13"/>
  <c r="H2501" i="13"/>
  <c r="L2501" i="13"/>
  <c r="O2501" i="13" s="1"/>
  <c r="M2501" i="13"/>
  <c r="N2501" i="13"/>
  <c r="P2501" i="13"/>
  <c r="Q2501" i="13"/>
  <c r="R2501" i="13"/>
  <c r="S2501" i="13"/>
  <c r="T2501" i="13"/>
  <c r="U2501" i="13"/>
  <c r="V2501" i="13"/>
  <c r="W2501" i="13"/>
  <c r="X2501" i="13"/>
  <c r="Y2501" i="13"/>
  <c r="Z2501" i="13"/>
  <c r="AA2501" i="13"/>
  <c r="AB2501" i="13"/>
  <c r="AC2501" i="13"/>
  <c r="AH2501" i="13"/>
  <c r="AK2501" i="13"/>
  <c r="C2502" i="13"/>
  <c r="D2502" i="13"/>
  <c r="E2502" i="13"/>
  <c r="F2502" i="13"/>
  <c r="G2502" i="13"/>
  <c r="H2502" i="13"/>
  <c r="L2502" i="13"/>
  <c r="O2502" i="13" s="1"/>
  <c r="M2502" i="13"/>
  <c r="N2502" i="13"/>
  <c r="P2502" i="13"/>
  <c r="Q2502" i="13"/>
  <c r="R2502" i="13"/>
  <c r="S2502" i="13"/>
  <c r="T2502" i="13"/>
  <c r="U2502" i="13"/>
  <c r="V2502" i="13"/>
  <c r="W2502" i="13"/>
  <c r="X2502" i="13"/>
  <c r="Y2502" i="13"/>
  <c r="Z2502" i="13"/>
  <c r="AA2502" i="13"/>
  <c r="AB2502" i="13"/>
  <c r="AC2502" i="13"/>
  <c r="AH2502" i="13"/>
  <c r="AK2502" i="13"/>
  <c r="C2503" i="13"/>
  <c r="D2503" i="13"/>
  <c r="E2503" i="13"/>
  <c r="F2503" i="13"/>
  <c r="G2503" i="13"/>
  <c r="H2503" i="13"/>
  <c r="L2503" i="13"/>
  <c r="O2503" i="13" s="1"/>
  <c r="M2503" i="13"/>
  <c r="N2503" i="13"/>
  <c r="P2503" i="13"/>
  <c r="Q2503" i="13"/>
  <c r="R2503" i="13"/>
  <c r="S2503" i="13"/>
  <c r="T2503" i="13"/>
  <c r="U2503" i="13"/>
  <c r="V2503" i="13"/>
  <c r="W2503" i="13"/>
  <c r="X2503" i="13"/>
  <c r="Y2503" i="13"/>
  <c r="Z2503" i="13"/>
  <c r="AA2503" i="13"/>
  <c r="AB2503" i="13"/>
  <c r="AC2503" i="13"/>
  <c r="AH2503" i="13"/>
  <c r="AK2503" i="13"/>
  <c r="C2504" i="13"/>
  <c r="D2504" i="13"/>
  <c r="E2504" i="13"/>
  <c r="F2504" i="13"/>
  <c r="G2504" i="13"/>
  <c r="H2504" i="13"/>
  <c r="L2504" i="13"/>
  <c r="O2504" i="13" s="1"/>
  <c r="M2504" i="13"/>
  <c r="N2504" i="13"/>
  <c r="P2504" i="13"/>
  <c r="Q2504" i="13"/>
  <c r="R2504" i="13"/>
  <c r="S2504" i="13"/>
  <c r="T2504" i="13"/>
  <c r="U2504" i="13"/>
  <c r="V2504" i="13"/>
  <c r="W2504" i="13"/>
  <c r="X2504" i="13"/>
  <c r="Y2504" i="13"/>
  <c r="Z2504" i="13"/>
  <c r="AA2504" i="13"/>
  <c r="AB2504" i="13"/>
  <c r="AC2504" i="13"/>
  <c r="AH2504" i="13"/>
  <c r="AK2504" i="13"/>
  <c r="C2505" i="13"/>
  <c r="D2505" i="13"/>
  <c r="E2505" i="13"/>
  <c r="F2505" i="13"/>
  <c r="G2505" i="13"/>
  <c r="H2505" i="13"/>
  <c r="L2505" i="13"/>
  <c r="O2505" i="13" s="1"/>
  <c r="M2505" i="13"/>
  <c r="N2505" i="13"/>
  <c r="P2505" i="13"/>
  <c r="Q2505" i="13"/>
  <c r="R2505" i="13"/>
  <c r="S2505" i="13"/>
  <c r="T2505" i="13"/>
  <c r="U2505" i="13"/>
  <c r="V2505" i="13"/>
  <c r="W2505" i="13"/>
  <c r="X2505" i="13"/>
  <c r="Y2505" i="13"/>
  <c r="Z2505" i="13"/>
  <c r="AA2505" i="13"/>
  <c r="AB2505" i="13"/>
  <c r="AC2505" i="13"/>
  <c r="AH2505" i="13"/>
  <c r="AK2505" i="13"/>
  <c r="C2506" i="13"/>
  <c r="D2506" i="13"/>
  <c r="E2506" i="13"/>
  <c r="F2506" i="13"/>
  <c r="G2506" i="13"/>
  <c r="H2506" i="13"/>
  <c r="L2506" i="13"/>
  <c r="O2506" i="13" s="1"/>
  <c r="M2506" i="13"/>
  <c r="N2506" i="13"/>
  <c r="P2506" i="13"/>
  <c r="Q2506" i="13"/>
  <c r="R2506" i="13"/>
  <c r="S2506" i="13"/>
  <c r="T2506" i="13"/>
  <c r="U2506" i="13"/>
  <c r="V2506" i="13"/>
  <c r="W2506" i="13"/>
  <c r="X2506" i="13"/>
  <c r="Y2506" i="13"/>
  <c r="Z2506" i="13"/>
  <c r="AA2506" i="13"/>
  <c r="AB2506" i="13"/>
  <c r="AC2506" i="13"/>
  <c r="AH2506" i="13"/>
  <c r="AK2506" i="13"/>
  <c r="C2507" i="13"/>
  <c r="D2507" i="13"/>
  <c r="E2507" i="13"/>
  <c r="F2507" i="13"/>
  <c r="G2507" i="13"/>
  <c r="H2507" i="13"/>
  <c r="L2507" i="13"/>
  <c r="O2507" i="13" s="1"/>
  <c r="M2507" i="13"/>
  <c r="N2507" i="13"/>
  <c r="P2507" i="13"/>
  <c r="Q2507" i="13"/>
  <c r="R2507" i="13"/>
  <c r="S2507" i="13"/>
  <c r="T2507" i="13"/>
  <c r="U2507" i="13"/>
  <c r="V2507" i="13"/>
  <c r="W2507" i="13"/>
  <c r="X2507" i="13"/>
  <c r="Y2507" i="13"/>
  <c r="Z2507" i="13"/>
  <c r="AA2507" i="13"/>
  <c r="AB2507" i="13"/>
  <c r="AC2507" i="13"/>
  <c r="AH2507" i="13"/>
  <c r="AK2507" i="13"/>
  <c r="C2508" i="13"/>
  <c r="D2508" i="13"/>
  <c r="E2508" i="13"/>
  <c r="F2508" i="13"/>
  <c r="G2508" i="13"/>
  <c r="H2508" i="13"/>
  <c r="L2508" i="13"/>
  <c r="O2508" i="13" s="1"/>
  <c r="M2508" i="13"/>
  <c r="N2508" i="13"/>
  <c r="P2508" i="13"/>
  <c r="Q2508" i="13"/>
  <c r="R2508" i="13"/>
  <c r="S2508" i="13"/>
  <c r="T2508" i="13"/>
  <c r="U2508" i="13"/>
  <c r="V2508" i="13"/>
  <c r="W2508" i="13"/>
  <c r="X2508" i="13"/>
  <c r="Y2508" i="13"/>
  <c r="Z2508" i="13"/>
  <c r="AA2508" i="13"/>
  <c r="AB2508" i="13"/>
  <c r="AC2508" i="13"/>
  <c r="AH2508" i="13"/>
  <c r="AK2508" i="13"/>
  <c r="C2509" i="13"/>
  <c r="D2509" i="13"/>
  <c r="E2509" i="13"/>
  <c r="F2509" i="13"/>
  <c r="G2509" i="13"/>
  <c r="H2509" i="13"/>
  <c r="L2509" i="13"/>
  <c r="O2509" i="13" s="1"/>
  <c r="M2509" i="13"/>
  <c r="N2509" i="13"/>
  <c r="P2509" i="13"/>
  <c r="Q2509" i="13"/>
  <c r="R2509" i="13"/>
  <c r="S2509" i="13"/>
  <c r="T2509" i="13"/>
  <c r="U2509" i="13"/>
  <c r="V2509" i="13"/>
  <c r="W2509" i="13"/>
  <c r="X2509" i="13"/>
  <c r="Y2509" i="13"/>
  <c r="Z2509" i="13"/>
  <c r="AA2509" i="13"/>
  <c r="AB2509" i="13"/>
  <c r="AC2509" i="13"/>
  <c r="AH2509" i="13"/>
  <c r="AK2509" i="13"/>
  <c r="C2510" i="13"/>
  <c r="D2510" i="13"/>
  <c r="E2510" i="13"/>
  <c r="F2510" i="13"/>
  <c r="G2510" i="13"/>
  <c r="H2510" i="13"/>
  <c r="L2510" i="13"/>
  <c r="O2510" i="13" s="1"/>
  <c r="M2510" i="13"/>
  <c r="N2510" i="13"/>
  <c r="P2510" i="13"/>
  <c r="Q2510" i="13"/>
  <c r="R2510" i="13"/>
  <c r="S2510" i="13"/>
  <c r="T2510" i="13"/>
  <c r="U2510" i="13"/>
  <c r="V2510" i="13"/>
  <c r="W2510" i="13"/>
  <c r="X2510" i="13"/>
  <c r="Y2510" i="13"/>
  <c r="Z2510" i="13"/>
  <c r="AA2510" i="13"/>
  <c r="AB2510" i="13"/>
  <c r="AC2510" i="13"/>
  <c r="AH2510" i="13"/>
  <c r="AK2510" i="13"/>
  <c r="C2511" i="13"/>
  <c r="D2511" i="13"/>
  <c r="E2511" i="13"/>
  <c r="F2511" i="13"/>
  <c r="G2511" i="13"/>
  <c r="H2511" i="13"/>
  <c r="L2511" i="13"/>
  <c r="O2511" i="13" s="1"/>
  <c r="M2511" i="13"/>
  <c r="N2511" i="13"/>
  <c r="P2511" i="13"/>
  <c r="Q2511" i="13"/>
  <c r="R2511" i="13"/>
  <c r="S2511" i="13"/>
  <c r="T2511" i="13"/>
  <c r="U2511" i="13"/>
  <c r="V2511" i="13"/>
  <c r="W2511" i="13"/>
  <c r="X2511" i="13"/>
  <c r="Y2511" i="13"/>
  <c r="Z2511" i="13"/>
  <c r="AA2511" i="13"/>
  <c r="AB2511" i="13"/>
  <c r="AC2511" i="13"/>
  <c r="AH2511" i="13"/>
  <c r="AK2511" i="13"/>
  <c r="C2512" i="13"/>
  <c r="D2512" i="13"/>
  <c r="E2512" i="13"/>
  <c r="F2512" i="13"/>
  <c r="G2512" i="13"/>
  <c r="H2512" i="13"/>
  <c r="L2512" i="13"/>
  <c r="O2512" i="13" s="1"/>
  <c r="M2512" i="13"/>
  <c r="N2512" i="13"/>
  <c r="P2512" i="13"/>
  <c r="Q2512" i="13"/>
  <c r="R2512" i="13"/>
  <c r="S2512" i="13"/>
  <c r="T2512" i="13"/>
  <c r="U2512" i="13"/>
  <c r="V2512" i="13"/>
  <c r="W2512" i="13"/>
  <c r="X2512" i="13"/>
  <c r="Y2512" i="13"/>
  <c r="Z2512" i="13"/>
  <c r="AA2512" i="13"/>
  <c r="AB2512" i="13"/>
  <c r="AC2512" i="13"/>
  <c r="AH2512" i="13"/>
  <c r="AK2512" i="13"/>
  <c r="C2513" i="13"/>
  <c r="D2513" i="13"/>
  <c r="E2513" i="13"/>
  <c r="F2513" i="13"/>
  <c r="G2513" i="13"/>
  <c r="H2513" i="13"/>
  <c r="L2513" i="13"/>
  <c r="O2513" i="13" s="1"/>
  <c r="M2513" i="13"/>
  <c r="N2513" i="13"/>
  <c r="P2513" i="13"/>
  <c r="Q2513" i="13"/>
  <c r="R2513" i="13"/>
  <c r="S2513" i="13"/>
  <c r="T2513" i="13"/>
  <c r="U2513" i="13"/>
  <c r="V2513" i="13"/>
  <c r="W2513" i="13"/>
  <c r="X2513" i="13"/>
  <c r="Y2513" i="13"/>
  <c r="Z2513" i="13"/>
  <c r="AA2513" i="13"/>
  <c r="AB2513" i="13"/>
  <c r="AC2513" i="13"/>
  <c r="AH2513" i="13"/>
  <c r="AK2513" i="13"/>
  <c r="C2514" i="13"/>
  <c r="D2514" i="13"/>
  <c r="E2514" i="13"/>
  <c r="F2514" i="13"/>
  <c r="G2514" i="13"/>
  <c r="H2514" i="13"/>
  <c r="L2514" i="13"/>
  <c r="O2514" i="13" s="1"/>
  <c r="M2514" i="13"/>
  <c r="N2514" i="13"/>
  <c r="P2514" i="13"/>
  <c r="Q2514" i="13"/>
  <c r="R2514" i="13"/>
  <c r="S2514" i="13"/>
  <c r="T2514" i="13"/>
  <c r="U2514" i="13"/>
  <c r="V2514" i="13"/>
  <c r="W2514" i="13"/>
  <c r="X2514" i="13"/>
  <c r="Y2514" i="13"/>
  <c r="Z2514" i="13"/>
  <c r="AA2514" i="13"/>
  <c r="AB2514" i="13"/>
  <c r="AC2514" i="13"/>
  <c r="AH2514" i="13"/>
  <c r="AK2514" i="13"/>
  <c r="C2515" i="13"/>
  <c r="D2515" i="13"/>
  <c r="E2515" i="13"/>
  <c r="F2515" i="13"/>
  <c r="G2515" i="13"/>
  <c r="H2515" i="13"/>
  <c r="L2515" i="13"/>
  <c r="O2515" i="13" s="1"/>
  <c r="M2515" i="13"/>
  <c r="N2515" i="13"/>
  <c r="P2515" i="13"/>
  <c r="Q2515" i="13"/>
  <c r="R2515" i="13"/>
  <c r="S2515" i="13"/>
  <c r="T2515" i="13"/>
  <c r="U2515" i="13"/>
  <c r="V2515" i="13"/>
  <c r="W2515" i="13"/>
  <c r="X2515" i="13"/>
  <c r="Y2515" i="13"/>
  <c r="Z2515" i="13"/>
  <c r="AA2515" i="13"/>
  <c r="AB2515" i="13"/>
  <c r="AC2515" i="13"/>
  <c r="AH2515" i="13"/>
  <c r="AK2515" i="13"/>
  <c r="C2516" i="13"/>
  <c r="D2516" i="13"/>
  <c r="E2516" i="13"/>
  <c r="F2516" i="13"/>
  <c r="G2516" i="13"/>
  <c r="H2516" i="13"/>
  <c r="L2516" i="13"/>
  <c r="O2516" i="13" s="1"/>
  <c r="M2516" i="13"/>
  <c r="N2516" i="13"/>
  <c r="P2516" i="13"/>
  <c r="Q2516" i="13"/>
  <c r="R2516" i="13"/>
  <c r="S2516" i="13"/>
  <c r="T2516" i="13"/>
  <c r="U2516" i="13"/>
  <c r="V2516" i="13"/>
  <c r="W2516" i="13"/>
  <c r="X2516" i="13"/>
  <c r="Y2516" i="13"/>
  <c r="Z2516" i="13"/>
  <c r="AA2516" i="13"/>
  <c r="AB2516" i="13"/>
  <c r="AC2516" i="13"/>
  <c r="AH2516" i="13"/>
  <c r="AK2516" i="13"/>
  <c r="C2517" i="13"/>
  <c r="D2517" i="13"/>
  <c r="E2517" i="13"/>
  <c r="F2517" i="13"/>
  <c r="G2517" i="13"/>
  <c r="H2517" i="13"/>
  <c r="L2517" i="13"/>
  <c r="O2517" i="13" s="1"/>
  <c r="M2517" i="13"/>
  <c r="N2517" i="13"/>
  <c r="P2517" i="13"/>
  <c r="Q2517" i="13"/>
  <c r="R2517" i="13"/>
  <c r="S2517" i="13"/>
  <c r="T2517" i="13"/>
  <c r="U2517" i="13"/>
  <c r="V2517" i="13"/>
  <c r="W2517" i="13"/>
  <c r="X2517" i="13"/>
  <c r="Y2517" i="13"/>
  <c r="Z2517" i="13"/>
  <c r="AA2517" i="13"/>
  <c r="AB2517" i="13"/>
  <c r="AC2517" i="13"/>
  <c r="AH2517" i="13"/>
  <c r="AK2517" i="13"/>
  <c r="C2518" i="13"/>
  <c r="D2518" i="13"/>
  <c r="E2518" i="13"/>
  <c r="F2518" i="13"/>
  <c r="G2518" i="13"/>
  <c r="H2518" i="13"/>
  <c r="L2518" i="13"/>
  <c r="O2518" i="13" s="1"/>
  <c r="M2518" i="13"/>
  <c r="N2518" i="13"/>
  <c r="P2518" i="13"/>
  <c r="Q2518" i="13"/>
  <c r="R2518" i="13"/>
  <c r="S2518" i="13"/>
  <c r="T2518" i="13"/>
  <c r="U2518" i="13"/>
  <c r="V2518" i="13"/>
  <c r="W2518" i="13"/>
  <c r="X2518" i="13"/>
  <c r="Y2518" i="13"/>
  <c r="Z2518" i="13"/>
  <c r="AA2518" i="13"/>
  <c r="AB2518" i="13"/>
  <c r="AC2518" i="13"/>
  <c r="AH2518" i="13"/>
  <c r="AK2518" i="13"/>
  <c r="C2519" i="13"/>
  <c r="D2519" i="13"/>
  <c r="E2519" i="13"/>
  <c r="F2519" i="13"/>
  <c r="G2519" i="13"/>
  <c r="H2519" i="13"/>
  <c r="L2519" i="13"/>
  <c r="O2519" i="13" s="1"/>
  <c r="M2519" i="13"/>
  <c r="N2519" i="13"/>
  <c r="P2519" i="13"/>
  <c r="Q2519" i="13"/>
  <c r="R2519" i="13"/>
  <c r="S2519" i="13"/>
  <c r="T2519" i="13"/>
  <c r="U2519" i="13"/>
  <c r="V2519" i="13"/>
  <c r="W2519" i="13"/>
  <c r="X2519" i="13"/>
  <c r="Y2519" i="13"/>
  <c r="Z2519" i="13"/>
  <c r="AA2519" i="13"/>
  <c r="AB2519" i="13"/>
  <c r="AC2519" i="13"/>
  <c r="AH2519" i="13"/>
  <c r="AK2519" i="13"/>
  <c r="C2520" i="13"/>
  <c r="D2520" i="13"/>
  <c r="E2520" i="13"/>
  <c r="F2520" i="13"/>
  <c r="G2520" i="13"/>
  <c r="H2520" i="13"/>
  <c r="L2520" i="13"/>
  <c r="O2520" i="13" s="1"/>
  <c r="M2520" i="13"/>
  <c r="N2520" i="13"/>
  <c r="P2520" i="13"/>
  <c r="Q2520" i="13"/>
  <c r="R2520" i="13"/>
  <c r="S2520" i="13"/>
  <c r="T2520" i="13"/>
  <c r="U2520" i="13"/>
  <c r="V2520" i="13"/>
  <c r="W2520" i="13"/>
  <c r="X2520" i="13"/>
  <c r="Y2520" i="13"/>
  <c r="Z2520" i="13"/>
  <c r="AA2520" i="13"/>
  <c r="AB2520" i="13"/>
  <c r="AC2520" i="13"/>
  <c r="AH2520" i="13"/>
  <c r="AK2520" i="13"/>
  <c r="C2521" i="13"/>
  <c r="D2521" i="13"/>
  <c r="E2521" i="13"/>
  <c r="F2521" i="13"/>
  <c r="G2521" i="13"/>
  <c r="H2521" i="13"/>
  <c r="L2521" i="13"/>
  <c r="O2521" i="13" s="1"/>
  <c r="M2521" i="13"/>
  <c r="N2521" i="13"/>
  <c r="P2521" i="13"/>
  <c r="Q2521" i="13"/>
  <c r="R2521" i="13"/>
  <c r="S2521" i="13"/>
  <c r="T2521" i="13"/>
  <c r="U2521" i="13"/>
  <c r="V2521" i="13"/>
  <c r="W2521" i="13"/>
  <c r="X2521" i="13"/>
  <c r="Y2521" i="13"/>
  <c r="Z2521" i="13"/>
  <c r="AA2521" i="13"/>
  <c r="AB2521" i="13"/>
  <c r="AC2521" i="13"/>
  <c r="AH2521" i="13"/>
  <c r="AK2521" i="13"/>
  <c r="C2522" i="13"/>
  <c r="D2522" i="13"/>
  <c r="E2522" i="13"/>
  <c r="F2522" i="13"/>
  <c r="G2522" i="13"/>
  <c r="H2522" i="13"/>
  <c r="L2522" i="13"/>
  <c r="O2522" i="13" s="1"/>
  <c r="M2522" i="13"/>
  <c r="N2522" i="13"/>
  <c r="P2522" i="13"/>
  <c r="Q2522" i="13"/>
  <c r="R2522" i="13"/>
  <c r="S2522" i="13"/>
  <c r="T2522" i="13"/>
  <c r="U2522" i="13"/>
  <c r="V2522" i="13"/>
  <c r="W2522" i="13"/>
  <c r="X2522" i="13"/>
  <c r="Y2522" i="13"/>
  <c r="Z2522" i="13"/>
  <c r="AA2522" i="13"/>
  <c r="AB2522" i="13"/>
  <c r="AC2522" i="13"/>
  <c r="AH2522" i="13"/>
  <c r="AK2522" i="13"/>
  <c r="C2523" i="13"/>
  <c r="D2523" i="13"/>
  <c r="E2523" i="13"/>
  <c r="F2523" i="13"/>
  <c r="G2523" i="13"/>
  <c r="H2523" i="13"/>
  <c r="L2523" i="13"/>
  <c r="O2523" i="13" s="1"/>
  <c r="M2523" i="13"/>
  <c r="N2523" i="13"/>
  <c r="P2523" i="13"/>
  <c r="Q2523" i="13"/>
  <c r="R2523" i="13"/>
  <c r="S2523" i="13"/>
  <c r="T2523" i="13"/>
  <c r="U2523" i="13"/>
  <c r="V2523" i="13"/>
  <c r="W2523" i="13"/>
  <c r="X2523" i="13"/>
  <c r="Y2523" i="13"/>
  <c r="Z2523" i="13"/>
  <c r="AA2523" i="13"/>
  <c r="AB2523" i="13"/>
  <c r="AC2523" i="13"/>
  <c r="AH2523" i="13"/>
  <c r="AK2523" i="13"/>
  <c r="C2524" i="13"/>
  <c r="D2524" i="13"/>
  <c r="E2524" i="13"/>
  <c r="F2524" i="13"/>
  <c r="G2524" i="13"/>
  <c r="H2524" i="13"/>
  <c r="L2524" i="13"/>
  <c r="O2524" i="13" s="1"/>
  <c r="M2524" i="13"/>
  <c r="N2524" i="13"/>
  <c r="P2524" i="13"/>
  <c r="Q2524" i="13"/>
  <c r="R2524" i="13"/>
  <c r="S2524" i="13"/>
  <c r="T2524" i="13"/>
  <c r="U2524" i="13"/>
  <c r="V2524" i="13"/>
  <c r="W2524" i="13"/>
  <c r="X2524" i="13"/>
  <c r="Y2524" i="13"/>
  <c r="Z2524" i="13"/>
  <c r="AA2524" i="13"/>
  <c r="AB2524" i="13"/>
  <c r="AC2524" i="13"/>
  <c r="AH2524" i="13"/>
  <c r="AK2524" i="13"/>
  <c r="C2525" i="13"/>
  <c r="D2525" i="13"/>
  <c r="E2525" i="13"/>
  <c r="F2525" i="13"/>
  <c r="G2525" i="13"/>
  <c r="H2525" i="13"/>
  <c r="L2525" i="13"/>
  <c r="O2525" i="13" s="1"/>
  <c r="M2525" i="13"/>
  <c r="N2525" i="13"/>
  <c r="P2525" i="13"/>
  <c r="Q2525" i="13"/>
  <c r="R2525" i="13"/>
  <c r="S2525" i="13"/>
  <c r="T2525" i="13"/>
  <c r="U2525" i="13"/>
  <c r="V2525" i="13"/>
  <c r="W2525" i="13"/>
  <c r="X2525" i="13"/>
  <c r="Y2525" i="13"/>
  <c r="Z2525" i="13"/>
  <c r="AA2525" i="13"/>
  <c r="AB2525" i="13"/>
  <c r="AC2525" i="13"/>
  <c r="AH2525" i="13"/>
  <c r="AK2525" i="13"/>
  <c r="C2526" i="13"/>
  <c r="D2526" i="13"/>
  <c r="E2526" i="13"/>
  <c r="F2526" i="13"/>
  <c r="G2526" i="13"/>
  <c r="H2526" i="13"/>
  <c r="L2526" i="13"/>
  <c r="O2526" i="13" s="1"/>
  <c r="M2526" i="13"/>
  <c r="N2526" i="13"/>
  <c r="P2526" i="13"/>
  <c r="Q2526" i="13"/>
  <c r="R2526" i="13"/>
  <c r="S2526" i="13"/>
  <c r="T2526" i="13"/>
  <c r="U2526" i="13"/>
  <c r="V2526" i="13"/>
  <c r="W2526" i="13"/>
  <c r="X2526" i="13"/>
  <c r="Y2526" i="13"/>
  <c r="Z2526" i="13"/>
  <c r="AA2526" i="13"/>
  <c r="AB2526" i="13"/>
  <c r="AC2526" i="13"/>
  <c r="AH2526" i="13"/>
  <c r="AK2526" i="13"/>
  <c r="C2527" i="13"/>
  <c r="D2527" i="13"/>
  <c r="E2527" i="13"/>
  <c r="F2527" i="13"/>
  <c r="G2527" i="13"/>
  <c r="H2527" i="13"/>
  <c r="L2527" i="13"/>
  <c r="O2527" i="13" s="1"/>
  <c r="M2527" i="13"/>
  <c r="N2527" i="13"/>
  <c r="P2527" i="13"/>
  <c r="Q2527" i="13"/>
  <c r="R2527" i="13"/>
  <c r="S2527" i="13"/>
  <c r="T2527" i="13"/>
  <c r="U2527" i="13"/>
  <c r="V2527" i="13"/>
  <c r="W2527" i="13"/>
  <c r="X2527" i="13"/>
  <c r="Y2527" i="13"/>
  <c r="Z2527" i="13"/>
  <c r="AA2527" i="13"/>
  <c r="AB2527" i="13"/>
  <c r="AC2527" i="13"/>
  <c r="AH2527" i="13"/>
  <c r="AK2527" i="13"/>
  <c r="C2528" i="13"/>
  <c r="D2528" i="13"/>
  <c r="E2528" i="13"/>
  <c r="F2528" i="13"/>
  <c r="G2528" i="13"/>
  <c r="H2528" i="13"/>
  <c r="L2528" i="13"/>
  <c r="O2528" i="13" s="1"/>
  <c r="M2528" i="13"/>
  <c r="N2528" i="13"/>
  <c r="P2528" i="13"/>
  <c r="Q2528" i="13"/>
  <c r="R2528" i="13"/>
  <c r="S2528" i="13"/>
  <c r="T2528" i="13"/>
  <c r="U2528" i="13"/>
  <c r="V2528" i="13"/>
  <c r="W2528" i="13"/>
  <c r="X2528" i="13"/>
  <c r="Y2528" i="13"/>
  <c r="Z2528" i="13"/>
  <c r="AA2528" i="13"/>
  <c r="AB2528" i="13"/>
  <c r="AC2528" i="13"/>
  <c r="AH2528" i="13"/>
  <c r="AK2528" i="13"/>
  <c r="C2529" i="13"/>
  <c r="D2529" i="13"/>
  <c r="E2529" i="13"/>
  <c r="F2529" i="13"/>
  <c r="G2529" i="13"/>
  <c r="H2529" i="13"/>
  <c r="L2529" i="13"/>
  <c r="O2529" i="13" s="1"/>
  <c r="M2529" i="13"/>
  <c r="N2529" i="13"/>
  <c r="P2529" i="13"/>
  <c r="Q2529" i="13"/>
  <c r="R2529" i="13"/>
  <c r="S2529" i="13"/>
  <c r="T2529" i="13"/>
  <c r="U2529" i="13"/>
  <c r="V2529" i="13"/>
  <c r="W2529" i="13"/>
  <c r="X2529" i="13"/>
  <c r="Y2529" i="13"/>
  <c r="Z2529" i="13"/>
  <c r="AA2529" i="13"/>
  <c r="AB2529" i="13"/>
  <c r="AC2529" i="13"/>
  <c r="AH2529" i="13"/>
  <c r="AK2529" i="13"/>
  <c r="C2530" i="13"/>
  <c r="D2530" i="13"/>
  <c r="E2530" i="13"/>
  <c r="F2530" i="13"/>
  <c r="G2530" i="13"/>
  <c r="H2530" i="13"/>
  <c r="L2530" i="13"/>
  <c r="O2530" i="13" s="1"/>
  <c r="M2530" i="13"/>
  <c r="N2530" i="13"/>
  <c r="P2530" i="13"/>
  <c r="Q2530" i="13"/>
  <c r="R2530" i="13"/>
  <c r="S2530" i="13"/>
  <c r="T2530" i="13"/>
  <c r="U2530" i="13"/>
  <c r="V2530" i="13"/>
  <c r="W2530" i="13"/>
  <c r="X2530" i="13"/>
  <c r="Y2530" i="13"/>
  <c r="Z2530" i="13"/>
  <c r="AA2530" i="13"/>
  <c r="AB2530" i="13"/>
  <c r="AC2530" i="13"/>
  <c r="AH2530" i="13"/>
  <c r="AK2530" i="13"/>
  <c r="C2531" i="13"/>
  <c r="D2531" i="13"/>
  <c r="E2531" i="13"/>
  <c r="F2531" i="13"/>
  <c r="G2531" i="13"/>
  <c r="H2531" i="13"/>
  <c r="L2531" i="13"/>
  <c r="O2531" i="13" s="1"/>
  <c r="M2531" i="13"/>
  <c r="N2531" i="13"/>
  <c r="P2531" i="13"/>
  <c r="Q2531" i="13"/>
  <c r="R2531" i="13"/>
  <c r="S2531" i="13"/>
  <c r="T2531" i="13"/>
  <c r="U2531" i="13"/>
  <c r="V2531" i="13"/>
  <c r="W2531" i="13"/>
  <c r="X2531" i="13"/>
  <c r="Y2531" i="13"/>
  <c r="Z2531" i="13"/>
  <c r="AA2531" i="13"/>
  <c r="AB2531" i="13"/>
  <c r="AC2531" i="13"/>
  <c r="AH2531" i="13"/>
  <c r="AK2531" i="13"/>
  <c r="C2532" i="13"/>
  <c r="D2532" i="13"/>
  <c r="E2532" i="13"/>
  <c r="F2532" i="13"/>
  <c r="G2532" i="13"/>
  <c r="H2532" i="13"/>
  <c r="L2532" i="13"/>
  <c r="O2532" i="13" s="1"/>
  <c r="M2532" i="13"/>
  <c r="N2532" i="13"/>
  <c r="P2532" i="13"/>
  <c r="Q2532" i="13"/>
  <c r="R2532" i="13"/>
  <c r="S2532" i="13"/>
  <c r="T2532" i="13"/>
  <c r="U2532" i="13"/>
  <c r="V2532" i="13"/>
  <c r="W2532" i="13"/>
  <c r="X2532" i="13"/>
  <c r="Y2532" i="13"/>
  <c r="Z2532" i="13"/>
  <c r="AA2532" i="13"/>
  <c r="AB2532" i="13"/>
  <c r="AC2532" i="13"/>
  <c r="AH2532" i="13"/>
  <c r="AK2532" i="13"/>
  <c r="C2533" i="13"/>
  <c r="D2533" i="13"/>
  <c r="E2533" i="13"/>
  <c r="F2533" i="13"/>
  <c r="G2533" i="13"/>
  <c r="H2533" i="13"/>
  <c r="L2533" i="13"/>
  <c r="O2533" i="13" s="1"/>
  <c r="M2533" i="13"/>
  <c r="N2533" i="13"/>
  <c r="P2533" i="13"/>
  <c r="Q2533" i="13"/>
  <c r="R2533" i="13"/>
  <c r="S2533" i="13"/>
  <c r="T2533" i="13"/>
  <c r="U2533" i="13"/>
  <c r="V2533" i="13"/>
  <c r="W2533" i="13"/>
  <c r="X2533" i="13"/>
  <c r="Y2533" i="13"/>
  <c r="Z2533" i="13"/>
  <c r="AA2533" i="13"/>
  <c r="AB2533" i="13"/>
  <c r="AC2533" i="13"/>
  <c r="AH2533" i="13"/>
  <c r="AK2533" i="13"/>
  <c r="C2534" i="13"/>
  <c r="D2534" i="13"/>
  <c r="E2534" i="13"/>
  <c r="F2534" i="13"/>
  <c r="G2534" i="13"/>
  <c r="H2534" i="13"/>
  <c r="L2534" i="13"/>
  <c r="O2534" i="13" s="1"/>
  <c r="M2534" i="13"/>
  <c r="N2534" i="13"/>
  <c r="P2534" i="13"/>
  <c r="Q2534" i="13"/>
  <c r="R2534" i="13"/>
  <c r="S2534" i="13"/>
  <c r="T2534" i="13"/>
  <c r="U2534" i="13"/>
  <c r="V2534" i="13"/>
  <c r="W2534" i="13"/>
  <c r="X2534" i="13"/>
  <c r="Y2534" i="13"/>
  <c r="Z2534" i="13"/>
  <c r="AA2534" i="13"/>
  <c r="AB2534" i="13"/>
  <c r="AC2534" i="13"/>
  <c r="AH2534" i="13"/>
  <c r="AK2534" i="13"/>
  <c r="C2535" i="13"/>
  <c r="D2535" i="13"/>
  <c r="E2535" i="13"/>
  <c r="F2535" i="13"/>
  <c r="G2535" i="13"/>
  <c r="H2535" i="13"/>
  <c r="L2535" i="13"/>
  <c r="O2535" i="13" s="1"/>
  <c r="M2535" i="13"/>
  <c r="N2535" i="13"/>
  <c r="P2535" i="13"/>
  <c r="Q2535" i="13"/>
  <c r="R2535" i="13"/>
  <c r="S2535" i="13"/>
  <c r="T2535" i="13"/>
  <c r="U2535" i="13"/>
  <c r="V2535" i="13"/>
  <c r="W2535" i="13"/>
  <c r="X2535" i="13"/>
  <c r="Y2535" i="13"/>
  <c r="Z2535" i="13"/>
  <c r="AA2535" i="13"/>
  <c r="AB2535" i="13"/>
  <c r="AC2535" i="13"/>
  <c r="AH2535" i="13"/>
  <c r="AK2535" i="13"/>
  <c r="C2536" i="13"/>
  <c r="D2536" i="13"/>
  <c r="E2536" i="13"/>
  <c r="F2536" i="13"/>
  <c r="G2536" i="13"/>
  <c r="H2536" i="13"/>
  <c r="L2536" i="13"/>
  <c r="O2536" i="13" s="1"/>
  <c r="M2536" i="13"/>
  <c r="N2536" i="13"/>
  <c r="P2536" i="13"/>
  <c r="Q2536" i="13"/>
  <c r="R2536" i="13"/>
  <c r="S2536" i="13"/>
  <c r="T2536" i="13"/>
  <c r="U2536" i="13"/>
  <c r="V2536" i="13"/>
  <c r="W2536" i="13"/>
  <c r="X2536" i="13"/>
  <c r="Y2536" i="13"/>
  <c r="Z2536" i="13"/>
  <c r="AA2536" i="13"/>
  <c r="AB2536" i="13"/>
  <c r="AC2536" i="13"/>
  <c r="AH2536" i="13"/>
  <c r="AK2536" i="13"/>
  <c r="C2537" i="13"/>
  <c r="D2537" i="13"/>
  <c r="E2537" i="13"/>
  <c r="F2537" i="13"/>
  <c r="G2537" i="13"/>
  <c r="H2537" i="13"/>
  <c r="L2537" i="13"/>
  <c r="O2537" i="13" s="1"/>
  <c r="M2537" i="13"/>
  <c r="N2537" i="13"/>
  <c r="P2537" i="13"/>
  <c r="Q2537" i="13"/>
  <c r="R2537" i="13"/>
  <c r="S2537" i="13"/>
  <c r="T2537" i="13"/>
  <c r="U2537" i="13"/>
  <c r="V2537" i="13"/>
  <c r="W2537" i="13"/>
  <c r="X2537" i="13"/>
  <c r="Y2537" i="13"/>
  <c r="Z2537" i="13"/>
  <c r="AA2537" i="13"/>
  <c r="AB2537" i="13"/>
  <c r="AC2537" i="13"/>
  <c r="AH2537" i="13"/>
  <c r="AK2537" i="13"/>
  <c r="C2538" i="13"/>
  <c r="D2538" i="13"/>
  <c r="E2538" i="13"/>
  <c r="F2538" i="13"/>
  <c r="G2538" i="13"/>
  <c r="H2538" i="13"/>
  <c r="L2538" i="13"/>
  <c r="O2538" i="13" s="1"/>
  <c r="M2538" i="13"/>
  <c r="N2538" i="13"/>
  <c r="P2538" i="13"/>
  <c r="Q2538" i="13"/>
  <c r="R2538" i="13"/>
  <c r="S2538" i="13"/>
  <c r="T2538" i="13"/>
  <c r="U2538" i="13"/>
  <c r="V2538" i="13"/>
  <c r="W2538" i="13"/>
  <c r="X2538" i="13"/>
  <c r="Y2538" i="13"/>
  <c r="Z2538" i="13"/>
  <c r="AA2538" i="13"/>
  <c r="AB2538" i="13"/>
  <c r="AC2538" i="13"/>
  <c r="AH2538" i="13"/>
  <c r="AK2538" i="13"/>
  <c r="C2539" i="13"/>
  <c r="D2539" i="13"/>
  <c r="E2539" i="13"/>
  <c r="F2539" i="13"/>
  <c r="G2539" i="13"/>
  <c r="H2539" i="13"/>
  <c r="L2539" i="13"/>
  <c r="O2539" i="13" s="1"/>
  <c r="M2539" i="13"/>
  <c r="N2539" i="13"/>
  <c r="P2539" i="13"/>
  <c r="Q2539" i="13"/>
  <c r="R2539" i="13"/>
  <c r="S2539" i="13"/>
  <c r="T2539" i="13"/>
  <c r="U2539" i="13"/>
  <c r="V2539" i="13"/>
  <c r="W2539" i="13"/>
  <c r="X2539" i="13"/>
  <c r="Y2539" i="13"/>
  <c r="Z2539" i="13"/>
  <c r="AA2539" i="13"/>
  <c r="AB2539" i="13"/>
  <c r="AC2539" i="13"/>
  <c r="AH2539" i="13"/>
  <c r="AK2539" i="13"/>
  <c r="C2540" i="13"/>
  <c r="D2540" i="13"/>
  <c r="E2540" i="13"/>
  <c r="F2540" i="13"/>
  <c r="G2540" i="13"/>
  <c r="H2540" i="13"/>
  <c r="L2540" i="13"/>
  <c r="O2540" i="13" s="1"/>
  <c r="M2540" i="13"/>
  <c r="N2540" i="13"/>
  <c r="P2540" i="13"/>
  <c r="Q2540" i="13"/>
  <c r="R2540" i="13"/>
  <c r="S2540" i="13"/>
  <c r="T2540" i="13"/>
  <c r="U2540" i="13"/>
  <c r="V2540" i="13"/>
  <c r="W2540" i="13"/>
  <c r="X2540" i="13"/>
  <c r="Y2540" i="13"/>
  <c r="Z2540" i="13"/>
  <c r="AA2540" i="13"/>
  <c r="AB2540" i="13"/>
  <c r="AC2540" i="13"/>
  <c r="AH2540" i="13"/>
  <c r="AK2540" i="13"/>
  <c r="C2541" i="13"/>
  <c r="D2541" i="13"/>
  <c r="E2541" i="13"/>
  <c r="F2541" i="13"/>
  <c r="G2541" i="13"/>
  <c r="H2541" i="13"/>
  <c r="L2541" i="13"/>
  <c r="O2541" i="13" s="1"/>
  <c r="M2541" i="13"/>
  <c r="N2541" i="13"/>
  <c r="P2541" i="13"/>
  <c r="Q2541" i="13"/>
  <c r="R2541" i="13"/>
  <c r="S2541" i="13"/>
  <c r="T2541" i="13"/>
  <c r="U2541" i="13"/>
  <c r="V2541" i="13"/>
  <c r="W2541" i="13"/>
  <c r="X2541" i="13"/>
  <c r="Y2541" i="13"/>
  <c r="Z2541" i="13"/>
  <c r="AA2541" i="13"/>
  <c r="AB2541" i="13"/>
  <c r="AC2541" i="13"/>
  <c r="AH2541" i="13"/>
  <c r="AK2541" i="13"/>
  <c r="C2542" i="13"/>
  <c r="D2542" i="13"/>
  <c r="E2542" i="13"/>
  <c r="F2542" i="13"/>
  <c r="G2542" i="13"/>
  <c r="H2542" i="13"/>
  <c r="L2542" i="13"/>
  <c r="O2542" i="13" s="1"/>
  <c r="M2542" i="13"/>
  <c r="N2542" i="13"/>
  <c r="P2542" i="13"/>
  <c r="Q2542" i="13"/>
  <c r="R2542" i="13"/>
  <c r="S2542" i="13"/>
  <c r="T2542" i="13"/>
  <c r="U2542" i="13"/>
  <c r="V2542" i="13"/>
  <c r="W2542" i="13"/>
  <c r="X2542" i="13"/>
  <c r="Y2542" i="13"/>
  <c r="Z2542" i="13"/>
  <c r="AA2542" i="13"/>
  <c r="AB2542" i="13"/>
  <c r="AC2542" i="13"/>
  <c r="AH2542" i="13"/>
  <c r="AK2542" i="13"/>
  <c r="C2543" i="13"/>
  <c r="D2543" i="13"/>
  <c r="E2543" i="13"/>
  <c r="F2543" i="13"/>
  <c r="G2543" i="13"/>
  <c r="H2543" i="13"/>
  <c r="L2543" i="13"/>
  <c r="O2543" i="13" s="1"/>
  <c r="M2543" i="13"/>
  <c r="N2543" i="13"/>
  <c r="P2543" i="13"/>
  <c r="Q2543" i="13"/>
  <c r="R2543" i="13"/>
  <c r="S2543" i="13"/>
  <c r="T2543" i="13"/>
  <c r="U2543" i="13"/>
  <c r="V2543" i="13"/>
  <c r="W2543" i="13"/>
  <c r="X2543" i="13"/>
  <c r="Y2543" i="13"/>
  <c r="Z2543" i="13"/>
  <c r="AA2543" i="13"/>
  <c r="AB2543" i="13"/>
  <c r="AC2543" i="13"/>
  <c r="AH2543" i="13"/>
  <c r="AK2543" i="13"/>
  <c r="C2544" i="13"/>
  <c r="D2544" i="13"/>
  <c r="E2544" i="13"/>
  <c r="F2544" i="13"/>
  <c r="G2544" i="13"/>
  <c r="H2544" i="13"/>
  <c r="L2544" i="13"/>
  <c r="O2544" i="13" s="1"/>
  <c r="M2544" i="13"/>
  <c r="N2544" i="13"/>
  <c r="P2544" i="13"/>
  <c r="Q2544" i="13"/>
  <c r="R2544" i="13"/>
  <c r="S2544" i="13"/>
  <c r="T2544" i="13"/>
  <c r="U2544" i="13"/>
  <c r="V2544" i="13"/>
  <c r="W2544" i="13"/>
  <c r="X2544" i="13"/>
  <c r="Y2544" i="13"/>
  <c r="Z2544" i="13"/>
  <c r="AA2544" i="13"/>
  <c r="AB2544" i="13"/>
  <c r="AC2544" i="13"/>
  <c r="AH2544" i="13"/>
  <c r="AK2544" i="13"/>
  <c r="C2545" i="13"/>
  <c r="D2545" i="13"/>
  <c r="E2545" i="13"/>
  <c r="F2545" i="13"/>
  <c r="G2545" i="13"/>
  <c r="H2545" i="13"/>
  <c r="L2545" i="13"/>
  <c r="O2545" i="13" s="1"/>
  <c r="M2545" i="13"/>
  <c r="N2545" i="13"/>
  <c r="P2545" i="13"/>
  <c r="Q2545" i="13"/>
  <c r="R2545" i="13"/>
  <c r="S2545" i="13"/>
  <c r="T2545" i="13"/>
  <c r="U2545" i="13"/>
  <c r="V2545" i="13"/>
  <c r="W2545" i="13"/>
  <c r="X2545" i="13"/>
  <c r="Y2545" i="13"/>
  <c r="Z2545" i="13"/>
  <c r="AA2545" i="13"/>
  <c r="AB2545" i="13"/>
  <c r="AC2545" i="13"/>
  <c r="AH2545" i="13"/>
  <c r="AK2545" i="13"/>
  <c r="C2546" i="13"/>
  <c r="D2546" i="13"/>
  <c r="E2546" i="13"/>
  <c r="F2546" i="13"/>
  <c r="G2546" i="13"/>
  <c r="H2546" i="13"/>
  <c r="L2546" i="13"/>
  <c r="O2546" i="13" s="1"/>
  <c r="M2546" i="13"/>
  <c r="N2546" i="13"/>
  <c r="P2546" i="13"/>
  <c r="Q2546" i="13"/>
  <c r="R2546" i="13"/>
  <c r="S2546" i="13"/>
  <c r="T2546" i="13"/>
  <c r="U2546" i="13"/>
  <c r="V2546" i="13"/>
  <c r="W2546" i="13"/>
  <c r="X2546" i="13"/>
  <c r="Y2546" i="13"/>
  <c r="Z2546" i="13"/>
  <c r="AA2546" i="13"/>
  <c r="AB2546" i="13"/>
  <c r="AC2546" i="13"/>
  <c r="AH2546" i="13"/>
  <c r="AK2546" i="13"/>
  <c r="C2547" i="13"/>
  <c r="D2547" i="13"/>
  <c r="E2547" i="13"/>
  <c r="F2547" i="13"/>
  <c r="G2547" i="13"/>
  <c r="H2547" i="13"/>
  <c r="L2547" i="13"/>
  <c r="O2547" i="13" s="1"/>
  <c r="M2547" i="13"/>
  <c r="N2547" i="13"/>
  <c r="P2547" i="13"/>
  <c r="Q2547" i="13"/>
  <c r="R2547" i="13"/>
  <c r="S2547" i="13"/>
  <c r="T2547" i="13"/>
  <c r="U2547" i="13"/>
  <c r="V2547" i="13"/>
  <c r="W2547" i="13"/>
  <c r="X2547" i="13"/>
  <c r="Y2547" i="13"/>
  <c r="Z2547" i="13"/>
  <c r="AA2547" i="13"/>
  <c r="AB2547" i="13"/>
  <c r="AC2547" i="13"/>
  <c r="AH2547" i="13"/>
  <c r="AK2547" i="13"/>
  <c r="C2548" i="13"/>
  <c r="D2548" i="13"/>
  <c r="E2548" i="13"/>
  <c r="F2548" i="13"/>
  <c r="G2548" i="13"/>
  <c r="H2548" i="13"/>
  <c r="L2548" i="13"/>
  <c r="O2548" i="13" s="1"/>
  <c r="M2548" i="13"/>
  <c r="N2548" i="13"/>
  <c r="P2548" i="13"/>
  <c r="Q2548" i="13"/>
  <c r="R2548" i="13"/>
  <c r="S2548" i="13"/>
  <c r="T2548" i="13"/>
  <c r="U2548" i="13"/>
  <c r="V2548" i="13"/>
  <c r="W2548" i="13"/>
  <c r="X2548" i="13"/>
  <c r="Y2548" i="13"/>
  <c r="Z2548" i="13"/>
  <c r="AA2548" i="13"/>
  <c r="AB2548" i="13"/>
  <c r="AC2548" i="13"/>
  <c r="AH2548" i="13"/>
  <c r="AK2548" i="13"/>
  <c r="C2549" i="13"/>
  <c r="D2549" i="13"/>
  <c r="E2549" i="13"/>
  <c r="F2549" i="13"/>
  <c r="G2549" i="13"/>
  <c r="H2549" i="13"/>
  <c r="L2549" i="13"/>
  <c r="O2549" i="13" s="1"/>
  <c r="M2549" i="13"/>
  <c r="N2549" i="13"/>
  <c r="P2549" i="13"/>
  <c r="Q2549" i="13"/>
  <c r="R2549" i="13"/>
  <c r="S2549" i="13"/>
  <c r="T2549" i="13"/>
  <c r="U2549" i="13"/>
  <c r="V2549" i="13"/>
  <c r="W2549" i="13"/>
  <c r="X2549" i="13"/>
  <c r="Y2549" i="13"/>
  <c r="Z2549" i="13"/>
  <c r="AA2549" i="13"/>
  <c r="AB2549" i="13"/>
  <c r="AC2549" i="13"/>
  <c r="AH2549" i="13"/>
  <c r="AK2549" i="13"/>
  <c r="C2550" i="13"/>
  <c r="D2550" i="13"/>
  <c r="E2550" i="13"/>
  <c r="F2550" i="13"/>
  <c r="G2550" i="13"/>
  <c r="H2550" i="13"/>
  <c r="L2550" i="13"/>
  <c r="O2550" i="13" s="1"/>
  <c r="M2550" i="13"/>
  <c r="N2550" i="13"/>
  <c r="P2550" i="13"/>
  <c r="Q2550" i="13"/>
  <c r="R2550" i="13"/>
  <c r="S2550" i="13"/>
  <c r="T2550" i="13"/>
  <c r="U2550" i="13"/>
  <c r="V2550" i="13"/>
  <c r="W2550" i="13"/>
  <c r="X2550" i="13"/>
  <c r="Y2550" i="13"/>
  <c r="Z2550" i="13"/>
  <c r="AA2550" i="13"/>
  <c r="AB2550" i="13"/>
  <c r="AC2550" i="13"/>
  <c r="AH2550" i="13"/>
  <c r="AK2550" i="13"/>
  <c r="C2551" i="13"/>
  <c r="D2551" i="13"/>
  <c r="E2551" i="13"/>
  <c r="F2551" i="13"/>
  <c r="G2551" i="13"/>
  <c r="H2551" i="13"/>
  <c r="L2551" i="13"/>
  <c r="O2551" i="13" s="1"/>
  <c r="M2551" i="13"/>
  <c r="N2551" i="13"/>
  <c r="P2551" i="13"/>
  <c r="Q2551" i="13"/>
  <c r="R2551" i="13"/>
  <c r="S2551" i="13"/>
  <c r="T2551" i="13"/>
  <c r="U2551" i="13"/>
  <c r="V2551" i="13"/>
  <c r="W2551" i="13"/>
  <c r="X2551" i="13"/>
  <c r="Y2551" i="13"/>
  <c r="Z2551" i="13"/>
  <c r="AA2551" i="13"/>
  <c r="AB2551" i="13"/>
  <c r="AC2551" i="13"/>
  <c r="AH2551" i="13"/>
  <c r="AK2551" i="13"/>
  <c r="C2552" i="13"/>
  <c r="D2552" i="13"/>
  <c r="E2552" i="13"/>
  <c r="F2552" i="13"/>
  <c r="G2552" i="13"/>
  <c r="H2552" i="13"/>
  <c r="L2552" i="13"/>
  <c r="O2552" i="13" s="1"/>
  <c r="M2552" i="13"/>
  <c r="N2552" i="13"/>
  <c r="P2552" i="13"/>
  <c r="Q2552" i="13"/>
  <c r="R2552" i="13"/>
  <c r="S2552" i="13"/>
  <c r="T2552" i="13"/>
  <c r="U2552" i="13"/>
  <c r="V2552" i="13"/>
  <c r="W2552" i="13"/>
  <c r="X2552" i="13"/>
  <c r="Y2552" i="13"/>
  <c r="Z2552" i="13"/>
  <c r="AA2552" i="13"/>
  <c r="AB2552" i="13"/>
  <c r="AC2552" i="13"/>
  <c r="AH2552" i="13"/>
  <c r="AK2552" i="13"/>
  <c r="C2553" i="13"/>
  <c r="D2553" i="13"/>
  <c r="E2553" i="13"/>
  <c r="F2553" i="13"/>
  <c r="G2553" i="13"/>
  <c r="H2553" i="13"/>
  <c r="L2553" i="13"/>
  <c r="O2553" i="13" s="1"/>
  <c r="M2553" i="13"/>
  <c r="N2553" i="13"/>
  <c r="P2553" i="13"/>
  <c r="Q2553" i="13"/>
  <c r="R2553" i="13"/>
  <c r="S2553" i="13"/>
  <c r="T2553" i="13"/>
  <c r="U2553" i="13"/>
  <c r="V2553" i="13"/>
  <c r="W2553" i="13"/>
  <c r="X2553" i="13"/>
  <c r="Y2553" i="13"/>
  <c r="Z2553" i="13"/>
  <c r="AA2553" i="13"/>
  <c r="AB2553" i="13"/>
  <c r="AC2553" i="13"/>
  <c r="AH2553" i="13"/>
  <c r="AK2553" i="13"/>
  <c r="C2554" i="13"/>
  <c r="D2554" i="13"/>
  <c r="E2554" i="13"/>
  <c r="F2554" i="13"/>
  <c r="G2554" i="13"/>
  <c r="H2554" i="13"/>
  <c r="L2554" i="13"/>
  <c r="O2554" i="13" s="1"/>
  <c r="M2554" i="13"/>
  <c r="N2554" i="13"/>
  <c r="P2554" i="13"/>
  <c r="Q2554" i="13"/>
  <c r="R2554" i="13"/>
  <c r="S2554" i="13"/>
  <c r="T2554" i="13"/>
  <c r="U2554" i="13"/>
  <c r="V2554" i="13"/>
  <c r="W2554" i="13"/>
  <c r="X2554" i="13"/>
  <c r="Y2554" i="13"/>
  <c r="Z2554" i="13"/>
  <c r="AA2554" i="13"/>
  <c r="AB2554" i="13"/>
  <c r="AC2554" i="13"/>
  <c r="AH2554" i="13"/>
  <c r="AK2554" i="13"/>
  <c r="C2555" i="13"/>
  <c r="D2555" i="13"/>
  <c r="E2555" i="13"/>
  <c r="F2555" i="13"/>
  <c r="G2555" i="13"/>
  <c r="H2555" i="13"/>
  <c r="L2555" i="13"/>
  <c r="O2555" i="13" s="1"/>
  <c r="M2555" i="13"/>
  <c r="N2555" i="13"/>
  <c r="P2555" i="13"/>
  <c r="Q2555" i="13"/>
  <c r="R2555" i="13"/>
  <c r="S2555" i="13"/>
  <c r="T2555" i="13"/>
  <c r="U2555" i="13"/>
  <c r="V2555" i="13"/>
  <c r="W2555" i="13"/>
  <c r="X2555" i="13"/>
  <c r="Y2555" i="13"/>
  <c r="Z2555" i="13"/>
  <c r="AA2555" i="13"/>
  <c r="AB2555" i="13"/>
  <c r="AC2555" i="13"/>
  <c r="AH2555" i="13"/>
  <c r="AK2555" i="13"/>
  <c r="C2556" i="13"/>
  <c r="D2556" i="13"/>
  <c r="E2556" i="13"/>
  <c r="F2556" i="13"/>
  <c r="G2556" i="13"/>
  <c r="H2556" i="13"/>
  <c r="L2556" i="13"/>
  <c r="O2556" i="13" s="1"/>
  <c r="M2556" i="13"/>
  <c r="N2556" i="13"/>
  <c r="P2556" i="13"/>
  <c r="Q2556" i="13"/>
  <c r="R2556" i="13"/>
  <c r="S2556" i="13"/>
  <c r="T2556" i="13"/>
  <c r="U2556" i="13"/>
  <c r="V2556" i="13"/>
  <c r="W2556" i="13"/>
  <c r="X2556" i="13"/>
  <c r="Y2556" i="13"/>
  <c r="Z2556" i="13"/>
  <c r="AA2556" i="13"/>
  <c r="AB2556" i="13"/>
  <c r="AC2556" i="13"/>
  <c r="AH2556" i="13"/>
  <c r="AK2556" i="13"/>
  <c r="C2557" i="13"/>
  <c r="D2557" i="13"/>
  <c r="E2557" i="13"/>
  <c r="F2557" i="13"/>
  <c r="G2557" i="13"/>
  <c r="H2557" i="13"/>
  <c r="L2557" i="13"/>
  <c r="O2557" i="13" s="1"/>
  <c r="M2557" i="13"/>
  <c r="N2557" i="13"/>
  <c r="P2557" i="13"/>
  <c r="Q2557" i="13"/>
  <c r="R2557" i="13"/>
  <c r="S2557" i="13"/>
  <c r="T2557" i="13"/>
  <c r="U2557" i="13"/>
  <c r="V2557" i="13"/>
  <c r="W2557" i="13"/>
  <c r="X2557" i="13"/>
  <c r="Y2557" i="13"/>
  <c r="Z2557" i="13"/>
  <c r="AA2557" i="13"/>
  <c r="AB2557" i="13"/>
  <c r="AC2557" i="13"/>
  <c r="AH2557" i="13"/>
  <c r="AK2557" i="13"/>
  <c r="C2558" i="13"/>
  <c r="D2558" i="13"/>
  <c r="E2558" i="13"/>
  <c r="F2558" i="13"/>
  <c r="G2558" i="13"/>
  <c r="H2558" i="13"/>
  <c r="L2558" i="13"/>
  <c r="O2558" i="13" s="1"/>
  <c r="M2558" i="13"/>
  <c r="N2558" i="13"/>
  <c r="P2558" i="13"/>
  <c r="Q2558" i="13"/>
  <c r="R2558" i="13"/>
  <c r="S2558" i="13"/>
  <c r="T2558" i="13"/>
  <c r="U2558" i="13"/>
  <c r="V2558" i="13"/>
  <c r="W2558" i="13"/>
  <c r="X2558" i="13"/>
  <c r="Y2558" i="13"/>
  <c r="Z2558" i="13"/>
  <c r="AA2558" i="13"/>
  <c r="AB2558" i="13"/>
  <c r="AC2558" i="13"/>
  <c r="AH2558" i="13"/>
  <c r="AK2558" i="13"/>
  <c r="C2559" i="13"/>
  <c r="D2559" i="13"/>
  <c r="E2559" i="13"/>
  <c r="F2559" i="13"/>
  <c r="G2559" i="13"/>
  <c r="H2559" i="13"/>
  <c r="L2559" i="13"/>
  <c r="O2559" i="13" s="1"/>
  <c r="M2559" i="13"/>
  <c r="N2559" i="13"/>
  <c r="P2559" i="13"/>
  <c r="Q2559" i="13"/>
  <c r="R2559" i="13"/>
  <c r="S2559" i="13"/>
  <c r="T2559" i="13"/>
  <c r="U2559" i="13"/>
  <c r="V2559" i="13"/>
  <c r="W2559" i="13"/>
  <c r="X2559" i="13"/>
  <c r="Y2559" i="13"/>
  <c r="Z2559" i="13"/>
  <c r="AA2559" i="13"/>
  <c r="AB2559" i="13"/>
  <c r="AC2559" i="13"/>
  <c r="AH2559" i="13"/>
  <c r="AK2559" i="13"/>
  <c r="C2560" i="13"/>
  <c r="D2560" i="13"/>
  <c r="E2560" i="13"/>
  <c r="F2560" i="13"/>
  <c r="G2560" i="13"/>
  <c r="H2560" i="13"/>
  <c r="L2560" i="13"/>
  <c r="O2560" i="13" s="1"/>
  <c r="M2560" i="13"/>
  <c r="N2560" i="13"/>
  <c r="P2560" i="13"/>
  <c r="Q2560" i="13"/>
  <c r="R2560" i="13"/>
  <c r="S2560" i="13"/>
  <c r="T2560" i="13"/>
  <c r="U2560" i="13"/>
  <c r="V2560" i="13"/>
  <c r="W2560" i="13"/>
  <c r="X2560" i="13"/>
  <c r="Y2560" i="13"/>
  <c r="Z2560" i="13"/>
  <c r="AA2560" i="13"/>
  <c r="AB2560" i="13"/>
  <c r="AC2560" i="13"/>
  <c r="AH2560" i="13"/>
  <c r="AK2560" i="13"/>
  <c r="C2561" i="13"/>
  <c r="D2561" i="13"/>
  <c r="E2561" i="13"/>
  <c r="F2561" i="13"/>
  <c r="G2561" i="13"/>
  <c r="H2561" i="13"/>
  <c r="L2561" i="13"/>
  <c r="O2561" i="13" s="1"/>
  <c r="M2561" i="13"/>
  <c r="N2561" i="13"/>
  <c r="P2561" i="13"/>
  <c r="Q2561" i="13"/>
  <c r="R2561" i="13"/>
  <c r="S2561" i="13"/>
  <c r="T2561" i="13"/>
  <c r="U2561" i="13"/>
  <c r="V2561" i="13"/>
  <c r="W2561" i="13"/>
  <c r="X2561" i="13"/>
  <c r="Y2561" i="13"/>
  <c r="Z2561" i="13"/>
  <c r="AA2561" i="13"/>
  <c r="AB2561" i="13"/>
  <c r="AC2561" i="13"/>
  <c r="AH2561" i="13"/>
  <c r="AK2561" i="13"/>
  <c r="C2562" i="13"/>
  <c r="D2562" i="13"/>
  <c r="E2562" i="13"/>
  <c r="F2562" i="13"/>
  <c r="G2562" i="13"/>
  <c r="H2562" i="13"/>
  <c r="L2562" i="13"/>
  <c r="O2562" i="13" s="1"/>
  <c r="M2562" i="13"/>
  <c r="N2562" i="13"/>
  <c r="P2562" i="13"/>
  <c r="Q2562" i="13"/>
  <c r="R2562" i="13"/>
  <c r="S2562" i="13"/>
  <c r="T2562" i="13"/>
  <c r="U2562" i="13"/>
  <c r="V2562" i="13"/>
  <c r="W2562" i="13"/>
  <c r="X2562" i="13"/>
  <c r="Y2562" i="13"/>
  <c r="Z2562" i="13"/>
  <c r="AA2562" i="13"/>
  <c r="AB2562" i="13"/>
  <c r="AC2562" i="13"/>
  <c r="AH2562" i="13"/>
  <c r="AK2562" i="13"/>
  <c r="C2563" i="13"/>
  <c r="D2563" i="13"/>
  <c r="E2563" i="13"/>
  <c r="F2563" i="13"/>
  <c r="G2563" i="13"/>
  <c r="H2563" i="13"/>
  <c r="L2563" i="13"/>
  <c r="O2563" i="13" s="1"/>
  <c r="M2563" i="13"/>
  <c r="N2563" i="13"/>
  <c r="P2563" i="13"/>
  <c r="Q2563" i="13"/>
  <c r="R2563" i="13"/>
  <c r="S2563" i="13"/>
  <c r="T2563" i="13"/>
  <c r="U2563" i="13"/>
  <c r="V2563" i="13"/>
  <c r="W2563" i="13"/>
  <c r="X2563" i="13"/>
  <c r="Y2563" i="13"/>
  <c r="Z2563" i="13"/>
  <c r="AA2563" i="13"/>
  <c r="AB2563" i="13"/>
  <c r="AC2563" i="13"/>
  <c r="AH2563" i="13"/>
  <c r="AK2563" i="13"/>
  <c r="C2564" i="13"/>
  <c r="D2564" i="13"/>
  <c r="E2564" i="13"/>
  <c r="F2564" i="13"/>
  <c r="G2564" i="13"/>
  <c r="H2564" i="13"/>
  <c r="L2564" i="13"/>
  <c r="O2564" i="13" s="1"/>
  <c r="M2564" i="13"/>
  <c r="N2564" i="13"/>
  <c r="P2564" i="13"/>
  <c r="Q2564" i="13"/>
  <c r="R2564" i="13"/>
  <c r="S2564" i="13"/>
  <c r="T2564" i="13"/>
  <c r="U2564" i="13"/>
  <c r="V2564" i="13"/>
  <c r="W2564" i="13"/>
  <c r="X2564" i="13"/>
  <c r="Y2564" i="13"/>
  <c r="Z2564" i="13"/>
  <c r="AA2564" i="13"/>
  <c r="AB2564" i="13"/>
  <c r="AC2564" i="13"/>
  <c r="AH2564" i="13"/>
  <c r="AK2564" i="13"/>
  <c r="C2565" i="13"/>
  <c r="D2565" i="13"/>
  <c r="E2565" i="13"/>
  <c r="F2565" i="13"/>
  <c r="G2565" i="13"/>
  <c r="H2565" i="13"/>
  <c r="L2565" i="13"/>
  <c r="O2565" i="13" s="1"/>
  <c r="M2565" i="13"/>
  <c r="N2565" i="13"/>
  <c r="P2565" i="13"/>
  <c r="Q2565" i="13"/>
  <c r="R2565" i="13"/>
  <c r="S2565" i="13"/>
  <c r="T2565" i="13"/>
  <c r="U2565" i="13"/>
  <c r="V2565" i="13"/>
  <c r="W2565" i="13"/>
  <c r="X2565" i="13"/>
  <c r="Y2565" i="13"/>
  <c r="Z2565" i="13"/>
  <c r="AA2565" i="13"/>
  <c r="AB2565" i="13"/>
  <c r="AC2565" i="13"/>
  <c r="AH2565" i="13"/>
  <c r="AK2565" i="13"/>
  <c r="C2566" i="13"/>
  <c r="D2566" i="13"/>
  <c r="E2566" i="13"/>
  <c r="F2566" i="13"/>
  <c r="G2566" i="13"/>
  <c r="H2566" i="13"/>
  <c r="L2566" i="13"/>
  <c r="O2566" i="13" s="1"/>
  <c r="M2566" i="13"/>
  <c r="N2566" i="13"/>
  <c r="P2566" i="13"/>
  <c r="Q2566" i="13"/>
  <c r="R2566" i="13"/>
  <c r="S2566" i="13"/>
  <c r="T2566" i="13"/>
  <c r="U2566" i="13"/>
  <c r="V2566" i="13"/>
  <c r="W2566" i="13"/>
  <c r="X2566" i="13"/>
  <c r="Y2566" i="13"/>
  <c r="Z2566" i="13"/>
  <c r="AA2566" i="13"/>
  <c r="AB2566" i="13"/>
  <c r="AC2566" i="13"/>
  <c r="AH2566" i="13"/>
  <c r="AK2566" i="13"/>
  <c r="C2567" i="13"/>
  <c r="D2567" i="13"/>
  <c r="E2567" i="13"/>
  <c r="F2567" i="13"/>
  <c r="G2567" i="13"/>
  <c r="H2567" i="13"/>
  <c r="L2567" i="13"/>
  <c r="O2567" i="13" s="1"/>
  <c r="M2567" i="13"/>
  <c r="N2567" i="13"/>
  <c r="P2567" i="13"/>
  <c r="Q2567" i="13"/>
  <c r="R2567" i="13"/>
  <c r="S2567" i="13"/>
  <c r="T2567" i="13"/>
  <c r="U2567" i="13"/>
  <c r="V2567" i="13"/>
  <c r="W2567" i="13"/>
  <c r="X2567" i="13"/>
  <c r="Y2567" i="13"/>
  <c r="Z2567" i="13"/>
  <c r="AA2567" i="13"/>
  <c r="AB2567" i="13"/>
  <c r="AC2567" i="13"/>
  <c r="AH2567" i="13"/>
  <c r="AK2567" i="13"/>
  <c r="C2568" i="13"/>
  <c r="D2568" i="13"/>
  <c r="E2568" i="13"/>
  <c r="F2568" i="13"/>
  <c r="G2568" i="13"/>
  <c r="H2568" i="13"/>
  <c r="L2568" i="13"/>
  <c r="O2568" i="13" s="1"/>
  <c r="M2568" i="13"/>
  <c r="N2568" i="13"/>
  <c r="P2568" i="13"/>
  <c r="Q2568" i="13"/>
  <c r="R2568" i="13"/>
  <c r="S2568" i="13"/>
  <c r="T2568" i="13"/>
  <c r="U2568" i="13"/>
  <c r="V2568" i="13"/>
  <c r="W2568" i="13"/>
  <c r="X2568" i="13"/>
  <c r="Y2568" i="13"/>
  <c r="Z2568" i="13"/>
  <c r="AA2568" i="13"/>
  <c r="AB2568" i="13"/>
  <c r="AC2568" i="13"/>
  <c r="AH2568" i="13"/>
  <c r="AK2568" i="13"/>
  <c r="C2569" i="13"/>
  <c r="D2569" i="13"/>
  <c r="E2569" i="13"/>
  <c r="F2569" i="13"/>
  <c r="G2569" i="13"/>
  <c r="H2569" i="13"/>
  <c r="L2569" i="13"/>
  <c r="O2569" i="13" s="1"/>
  <c r="M2569" i="13"/>
  <c r="N2569" i="13"/>
  <c r="P2569" i="13"/>
  <c r="Q2569" i="13"/>
  <c r="R2569" i="13"/>
  <c r="S2569" i="13"/>
  <c r="T2569" i="13"/>
  <c r="U2569" i="13"/>
  <c r="V2569" i="13"/>
  <c r="W2569" i="13"/>
  <c r="X2569" i="13"/>
  <c r="Y2569" i="13"/>
  <c r="Z2569" i="13"/>
  <c r="AA2569" i="13"/>
  <c r="AB2569" i="13"/>
  <c r="AC2569" i="13"/>
  <c r="AH2569" i="13"/>
  <c r="AK2569" i="13"/>
  <c r="C2570" i="13"/>
  <c r="D2570" i="13"/>
  <c r="E2570" i="13"/>
  <c r="F2570" i="13"/>
  <c r="G2570" i="13"/>
  <c r="H2570" i="13"/>
  <c r="L2570" i="13"/>
  <c r="O2570" i="13" s="1"/>
  <c r="M2570" i="13"/>
  <c r="N2570" i="13"/>
  <c r="P2570" i="13"/>
  <c r="Q2570" i="13"/>
  <c r="R2570" i="13"/>
  <c r="S2570" i="13"/>
  <c r="T2570" i="13"/>
  <c r="U2570" i="13"/>
  <c r="V2570" i="13"/>
  <c r="W2570" i="13"/>
  <c r="X2570" i="13"/>
  <c r="Y2570" i="13"/>
  <c r="Z2570" i="13"/>
  <c r="AA2570" i="13"/>
  <c r="AB2570" i="13"/>
  <c r="AC2570" i="13"/>
  <c r="AH2570" i="13"/>
  <c r="AK2570" i="13"/>
  <c r="C2571" i="13"/>
  <c r="D2571" i="13"/>
  <c r="E2571" i="13"/>
  <c r="F2571" i="13"/>
  <c r="G2571" i="13"/>
  <c r="H2571" i="13"/>
  <c r="L2571" i="13"/>
  <c r="O2571" i="13" s="1"/>
  <c r="M2571" i="13"/>
  <c r="N2571" i="13"/>
  <c r="P2571" i="13"/>
  <c r="Q2571" i="13"/>
  <c r="R2571" i="13"/>
  <c r="S2571" i="13"/>
  <c r="T2571" i="13"/>
  <c r="U2571" i="13"/>
  <c r="V2571" i="13"/>
  <c r="W2571" i="13"/>
  <c r="X2571" i="13"/>
  <c r="Y2571" i="13"/>
  <c r="Z2571" i="13"/>
  <c r="AA2571" i="13"/>
  <c r="AB2571" i="13"/>
  <c r="AC2571" i="13"/>
  <c r="AH2571" i="13"/>
  <c r="AK2571" i="13"/>
  <c r="C2572" i="13"/>
  <c r="D2572" i="13"/>
  <c r="E2572" i="13"/>
  <c r="F2572" i="13"/>
  <c r="G2572" i="13"/>
  <c r="H2572" i="13"/>
  <c r="L2572" i="13"/>
  <c r="O2572" i="13" s="1"/>
  <c r="M2572" i="13"/>
  <c r="N2572" i="13"/>
  <c r="P2572" i="13"/>
  <c r="Q2572" i="13"/>
  <c r="R2572" i="13"/>
  <c r="S2572" i="13"/>
  <c r="T2572" i="13"/>
  <c r="U2572" i="13"/>
  <c r="V2572" i="13"/>
  <c r="W2572" i="13"/>
  <c r="X2572" i="13"/>
  <c r="Y2572" i="13"/>
  <c r="Z2572" i="13"/>
  <c r="AA2572" i="13"/>
  <c r="AB2572" i="13"/>
  <c r="AC2572" i="13"/>
  <c r="AH2572" i="13"/>
  <c r="AK2572" i="13"/>
  <c r="C2573" i="13"/>
  <c r="D2573" i="13"/>
  <c r="E2573" i="13"/>
  <c r="F2573" i="13"/>
  <c r="G2573" i="13"/>
  <c r="H2573" i="13"/>
  <c r="L2573" i="13"/>
  <c r="O2573" i="13" s="1"/>
  <c r="M2573" i="13"/>
  <c r="N2573" i="13"/>
  <c r="P2573" i="13"/>
  <c r="Q2573" i="13"/>
  <c r="R2573" i="13"/>
  <c r="S2573" i="13"/>
  <c r="T2573" i="13"/>
  <c r="U2573" i="13"/>
  <c r="V2573" i="13"/>
  <c r="W2573" i="13"/>
  <c r="X2573" i="13"/>
  <c r="Y2573" i="13"/>
  <c r="Z2573" i="13"/>
  <c r="AA2573" i="13"/>
  <c r="AB2573" i="13"/>
  <c r="AC2573" i="13"/>
  <c r="AH2573" i="13"/>
  <c r="AK2573" i="13"/>
  <c r="C2574" i="13"/>
  <c r="D2574" i="13"/>
  <c r="E2574" i="13"/>
  <c r="F2574" i="13"/>
  <c r="G2574" i="13"/>
  <c r="H2574" i="13"/>
  <c r="L2574" i="13"/>
  <c r="O2574" i="13" s="1"/>
  <c r="M2574" i="13"/>
  <c r="N2574" i="13"/>
  <c r="P2574" i="13"/>
  <c r="Q2574" i="13"/>
  <c r="R2574" i="13"/>
  <c r="S2574" i="13"/>
  <c r="T2574" i="13"/>
  <c r="U2574" i="13"/>
  <c r="V2574" i="13"/>
  <c r="W2574" i="13"/>
  <c r="X2574" i="13"/>
  <c r="Y2574" i="13"/>
  <c r="Z2574" i="13"/>
  <c r="AA2574" i="13"/>
  <c r="AB2574" i="13"/>
  <c r="AC2574" i="13"/>
  <c r="AH2574" i="13"/>
  <c r="AK2574" i="13"/>
  <c r="C2575" i="13"/>
  <c r="D2575" i="13"/>
  <c r="E2575" i="13"/>
  <c r="F2575" i="13"/>
  <c r="G2575" i="13"/>
  <c r="H2575" i="13"/>
  <c r="L2575" i="13"/>
  <c r="O2575" i="13" s="1"/>
  <c r="M2575" i="13"/>
  <c r="N2575" i="13"/>
  <c r="P2575" i="13"/>
  <c r="Q2575" i="13"/>
  <c r="R2575" i="13"/>
  <c r="S2575" i="13"/>
  <c r="T2575" i="13"/>
  <c r="U2575" i="13"/>
  <c r="V2575" i="13"/>
  <c r="W2575" i="13"/>
  <c r="X2575" i="13"/>
  <c r="Y2575" i="13"/>
  <c r="Z2575" i="13"/>
  <c r="AA2575" i="13"/>
  <c r="AB2575" i="13"/>
  <c r="AC2575" i="13"/>
  <c r="AH2575" i="13"/>
  <c r="AK2575" i="13"/>
  <c r="C2576" i="13"/>
  <c r="D2576" i="13"/>
  <c r="E2576" i="13"/>
  <c r="F2576" i="13"/>
  <c r="G2576" i="13"/>
  <c r="H2576" i="13"/>
  <c r="L2576" i="13"/>
  <c r="O2576" i="13" s="1"/>
  <c r="M2576" i="13"/>
  <c r="N2576" i="13"/>
  <c r="P2576" i="13"/>
  <c r="Q2576" i="13"/>
  <c r="R2576" i="13"/>
  <c r="S2576" i="13"/>
  <c r="T2576" i="13"/>
  <c r="U2576" i="13"/>
  <c r="V2576" i="13"/>
  <c r="W2576" i="13"/>
  <c r="X2576" i="13"/>
  <c r="Y2576" i="13"/>
  <c r="Z2576" i="13"/>
  <c r="AA2576" i="13"/>
  <c r="AB2576" i="13"/>
  <c r="AC2576" i="13"/>
  <c r="AH2576" i="13"/>
  <c r="AK2576" i="13"/>
  <c r="C2577" i="13"/>
  <c r="D2577" i="13"/>
  <c r="E2577" i="13"/>
  <c r="F2577" i="13"/>
  <c r="G2577" i="13"/>
  <c r="H2577" i="13"/>
  <c r="L2577" i="13"/>
  <c r="O2577" i="13" s="1"/>
  <c r="M2577" i="13"/>
  <c r="N2577" i="13"/>
  <c r="P2577" i="13"/>
  <c r="Q2577" i="13"/>
  <c r="R2577" i="13"/>
  <c r="S2577" i="13"/>
  <c r="T2577" i="13"/>
  <c r="U2577" i="13"/>
  <c r="V2577" i="13"/>
  <c r="W2577" i="13"/>
  <c r="X2577" i="13"/>
  <c r="Y2577" i="13"/>
  <c r="Z2577" i="13"/>
  <c r="AA2577" i="13"/>
  <c r="AB2577" i="13"/>
  <c r="AC2577" i="13"/>
  <c r="AH2577" i="13"/>
  <c r="AK2577" i="13"/>
  <c r="C2578" i="13"/>
  <c r="D2578" i="13"/>
  <c r="E2578" i="13"/>
  <c r="F2578" i="13"/>
  <c r="G2578" i="13"/>
  <c r="H2578" i="13"/>
  <c r="L2578" i="13"/>
  <c r="O2578" i="13" s="1"/>
  <c r="M2578" i="13"/>
  <c r="N2578" i="13"/>
  <c r="P2578" i="13"/>
  <c r="Q2578" i="13"/>
  <c r="R2578" i="13"/>
  <c r="S2578" i="13"/>
  <c r="T2578" i="13"/>
  <c r="U2578" i="13"/>
  <c r="V2578" i="13"/>
  <c r="W2578" i="13"/>
  <c r="X2578" i="13"/>
  <c r="Y2578" i="13"/>
  <c r="Z2578" i="13"/>
  <c r="AA2578" i="13"/>
  <c r="AB2578" i="13"/>
  <c r="AC2578" i="13"/>
  <c r="AH2578" i="13"/>
  <c r="AK2578" i="13"/>
  <c r="C2579" i="13"/>
  <c r="D2579" i="13"/>
  <c r="E2579" i="13"/>
  <c r="F2579" i="13"/>
  <c r="G2579" i="13"/>
  <c r="H2579" i="13"/>
  <c r="L2579" i="13"/>
  <c r="O2579" i="13" s="1"/>
  <c r="M2579" i="13"/>
  <c r="N2579" i="13"/>
  <c r="P2579" i="13"/>
  <c r="Q2579" i="13"/>
  <c r="R2579" i="13"/>
  <c r="S2579" i="13"/>
  <c r="T2579" i="13"/>
  <c r="U2579" i="13"/>
  <c r="V2579" i="13"/>
  <c r="W2579" i="13"/>
  <c r="X2579" i="13"/>
  <c r="Y2579" i="13"/>
  <c r="Z2579" i="13"/>
  <c r="AA2579" i="13"/>
  <c r="AB2579" i="13"/>
  <c r="AC2579" i="13"/>
  <c r="AH2579" i="13"/>
  <c r="AK2579" i="13"/>
  <c r="C2580" i="13"/>
  <c r="D2580" i="13"/>
  <c r="E2580" i="13"/>
  <c r="F2580" i="13"/>
  <c r="G2580" i="13"/>
  <c r="H2580" i="13"/>
  <c r="L2580" i="13"/>
  <c r="O2580" i="13" s="1"/>
  <c r="M2580" i="13"/>
  <c r="N2580" i="13"/>
  <c r="P2580" i="13"/>
  <c r="Q2580" i="13"/>
  <c r="R2580" i="13"/>
  <c r="S2580" i="13"/>
  <c r="T2580" i="13"/>
  <c r="U2580" i="13"/>
  <c r="V2580" i="13"/>
  <c r="W2580" i="13"/>
  <c r="X2580" i="13"/>
  <c r="Y2580" i="13"/>
  <c r="Z2580" i="13"/>
  <c r="AA2580" i="13"/>
  <c r="AB2580" i="13"/>
  <c r="AC2580" i="13"/>
  <c r="AH2580" i="13"/>
  <c r="AK2580" i="13"/>
  <c r="C2581" i="13"/>
  <c r="D2581" i="13"/>
  <c r="E2581" i="13"/>
  <c r="F2581" i="13"/>
  <c r="G2581" i="13"/>
  <c r="H2581" i="13"/>
  <c r="L2581" i="13"/>
  <c r="O2581" i="13" s="1"/>
  <c r="M2581" i="13"/>
  <c r="N2581" i="13"/>
  <c r="P2581" i="13"/>
  <c r="Q2581" i="13"/>
  <c r="R2581" i="13"/>
  <c r="S2581" i="13"/>
  <c r="T2581" i="13"/>
  <c r="U2581" i="13"/>
  <c r="V2581" i="13"/>
  <c r="W2581" i="13"/>
  <c r="X2581" i="13"/>
  <c r="Y2581" i="13"/>
  <c r="Z2581" i="13"/>
  <c r="AA2581" i="13"/>
  <c r="AB2581" i="13"/>
  <c r="AC2581" i="13"/>
  <c r="AH2581" i="13"/>
  <c r="AK2581" i="13"/>
  <c r="C2582" i="13"/>
  <c r="D2582" i="13"/>
  <c r="E2582" i="13"/>
  <c r="F2582" i="13"/>
  <c r="G2582" i="13"/>
  <c r="H2582" i="13"/>
  <c r="L2582" i="13"/>
  <c r="O2582" i="13" s="1"/>
  <c r="M2582" i="13"/>
  <c r="N2582" i="13"/>
  <c r="P2582" i="13"/>
  <c r="Q2582" i="13"/>
  <c r="R2582" i="13"/>
  <c r="S2582" i="13"/>
  <c r="T2582" i="13"/>
  <c r="U2582" i="13"/>
  <c r="V2582" i="13"/>
  <c r="W2582" i="13"/>
  <c r="X2582" i="13"/>
  <c r="Y2582" i="13"/>
  <c r="Z2582" i="13"/>
  <c r="AA2582" i="13"/>
  <c r="AB2582" i="13"/>
  <c r="AC2582" i="13"/>
  <c r="AH2582" i="13"/>
  <c r="AK2582" i="13"/>
  <c r="C2583" i="13"/>
  <c r="D2583" i="13"/>
  <c r="E2583" i="13"/>
  <c r="F2583" i="13"/>
  <c r="G2583" i="13"/>
  <c r="H2583" i="13"/>
  <c r="L2583" i="13"/>
  <c r="O2583" i="13" s="1"/>
  <c r="M2583" i="13"/>
  <c r="N2583" i="13"/>
  <c r="P2583" i="13"/>
  <c r="Q2583" i="13"/>
  <c r="R2583" i="13"/>
  <c r="S2583" i="13"/>
  <c r="T2583" i="13"/>
  <c r="U2583" i="13"/>
  <c r="V2583" i="13"/>
  <c r="W2583" i="13"/>
  <c r="X2583" i="13"/>
  <c r="Y2583" i="13"/>
  <c r="Z2583" i="13"/>
  <c r="AA2583" i="13"/>
  <c r="AB2583" i="13"/>
  <c r="AC2583" i="13"/>
  <c r="AH2583" i="13"/>
  <c r="AK2583" i="13"/>
  <c r="C2584" i="13"/>
  <c r="D2584" i="13"/>
  <c r="E2584" i="13"/>
  <c r="F2584" i="13"/>
  <c r="G2584" i="13"/>
  <c r="H2584" i="13"/>
  <c r="L2584" i="13"/>
  <c r="O2584" i="13" s="1"/>
  <c r="M2584" i="13"/>
  <c r="N2584" i="13"/>
  <c r="P2584" i="13"/>
  <c r="Q2584" i="13"/>
  <c r="R2584" i="13"/>
  <c r="S2584" i="13"/>
  <c r="T2584" i="13"/>
  <c r="U2584" i="13"/>
  <c r="V2584" i="13"/>
  <c r="W2584" i="13"/>
  <c r="X2584" i="13"/>
  <c r="Y2584" i="13"/>
  <c r="Z2584" i="13"/>
  <c r="AA2584" i="13"/>
  <c r="AB2584" i="13"/>
  <c r="AC2584" i="13"/>
  <c r="AH2584" i="13"/>
  <c r="AK2584" i="13"/>
  <c r="C2585" i="13"/>
  <c r="D2585" i="13"/>
  <c r="E2585" i="13"/>
  <c r="F2585" i="13"/>
  <c r="G2585" i="13"/>
  <c r="H2585" i="13"/>
  <c r="L2585" i="13"/>
  <c r="O2585" i="13" s="1"/>
  <c r="M2585" i="13"/>
  <c r="N2585" i="13"/>
  <c r="P2585" i="13"/>
  <c r="Q2585" i="13"/>
  <c r="R2585" i="13"/>
  <c r="S2585" i="13"/>
  <c r="T2585" i="13"/>
  <c r="U2585" i="13"/>
  <c r="V2585" i="13"/>
  <c r="W2585" i="13"/>
  <c r="X2585" i="13"/>
  <c r="Y2585" i="13"/>
  <c r="Z2585" i="13"/>
  <c r="AA2585" i="13"/>
  <c r="AB2585" i="13"/>
  <c r="AC2585" i="13"/>
  <c r="AH2585" i="13"/>
  <c r="AK2585" i="13"/>
  <c r="C2586" i="13"/>
  <c r="D2586" i="13"/>
  <c r="E2586" i="13"/>
  <c r="F2586" i="13"/>
  <c r="G2586" i="13"/>
  <c r="H2586" i="13"/>
  <c r="L2586" i="13"/>
  <c r="O2586" i="13" s="1"/>
  <c r="M2586" i="13"/>
  <c r="N2586" i="13"/>
  <c r="P2586" i="13"/>
  <c r="Q2586" i="13"/>
  <c r="R2586" i="13"/>
  <c r="S2586" i="13"/>
  <c r="T2586" i="13"/>
  <c r="U2586" i="13"/>
  <c r="V2586" i="13"/>
  <c r="W2586" i="13"/>
  <c r="X2586" i="13"/>
  <c r="Y2586" i="13"/>
  <c r="Z2586" i="13"/>
  <c r="AA2586" i="13"/>
  <c r="AB2586" i="13"/>
  <c r="AC2586" i="13"/>
  <c r="AH2586" i="13"/>
  <c r="AK2586" i="13"/>
  <c r="C2587" i="13"/>
  <c r="D2587" i="13"/>
  <c r="E2587" i="13"/>
  <c r="F2587" i="13"/>
  <c r="G2587" i="13"/>
  <c r="H2587" i="13"/>
  <c r="L2587" i="13"/>
  <c r="O2587" i="13" s="1"/>
  <c r="M2587" i="13"/>
  <c r="N2587" i="13"/>
  <c r="P2587" i="13"/>
  <c r="Q2587" i="13"/>
  <c r="R2587" i="13"/>
  <c r="S2587" i="13"/>
  <c r="T2587" i="13"/>
  <c r="U2587" i="13"/>
  <c r="V2587" i="13"/>
  <c r="W2587" i="13"/>
  <c r="X2587" i="13"/>
  <c r="Y2587" i="13"/>
  <c r="Z2587" i="13"/>
  <c r="AA2587" i="13"/>
  <c r="AB2587" i="13"/>
  <c r="AC2587" i="13"/>
  <c r="AH2587" i="13"/>
  <c r="AK2587" i="13"/>
  <c r="C2588" i="13"/>
  <c r="D2588" i="13"/>
  <c r="E2588" i="13"/>
  <c r="F2588" i="13"/>
  <c r="G2588" i="13"/>
  <c r="H2588" i="13"/>
  <c r="L2588" i="13"/>
  <c r="O2588" i="13" s="1"/>
  <c r="M2588" i="13"/>
  <c r="N2588" i="13"/>
  <c r="P2588" i="13"/>
  <c r="Q2588" i="13"/>
  <c r="R2588" i="13"/>
  <c r="S2588" i="13"/>
  <c r="T2588" i="13"/>
  <c r="U2588" i="13"/>
  <c r="V2588" i="13"/>
  <c r="W2588" i="13"/>
  <c r="X2588" i="13"/>
  <c r="Y2588" i="13"/>
  <c r="Z2588" i="13"/>
  <c r="AA2588" i="13"/>
  <c r="AB2588" i="13"/>
  <c r="AC2588" i="13"/>
  <c r="AH2588" i="13"/>
  <c r="AK2588" i="13"/>
  <c r="C2589" i="13"/>
  <c r="D2589" i="13"/>
  <c r="E2589" i="13"/>
  <c r="F2589" i="13"/>
  <c r="G2589" i="13"/>
  <c r="H2589" i="13"/>
  <c r="L2589" i="13"/>
  <c r="O2589" i="13" s="1"/>
  <c r="M2589" i="13"/>
  <c r="N2589" i="13"/>
  <c r="P2589" i="13"/>
  <c r="Q2589" i="13"/>
  <c r="R2589" i="13"/>
  <c r="S2589" i="13"/>
  <c r="T2589" i="13"/>
  <c r="U2589" i="13"/>
  <c r="V2589" i="13"/>
  <c r="W2589" i="13"/>
  <c r="X2589" i="13"/>
  <c r="Y2589" i="13"/>
  <c r="Z2589" i="13"/>
  <c r="AA2589" i="13"/>
  <c r="AB2589" i="13"/>
  <c r="AC2589" i="13"/>
  <c r="AH2589" i="13"/>
  <c r="AK2589" i="13"/>
  <c r="C2590" i="13"/>
  <c r="D2590" i="13"/>
  <c r="E2590" i="13"/>
  <c r="F2590" i="13"/>
  <c r="G2590" i="13"/>
  <c r="H2590" i="13"/>
  <c r="L2590" i="13"/>
  <c r="O2590" i="13" s="1"/>
  <c r="M2590" i="13"/>
  <c r="N2590" i="13"/>
  <c r="P2590" i="13"/>
  <c r="Q2590" i="13"/>
  <c r="R2590" i="13"/>
  <c r="S2590" i="13"/>
  <c r="T2590" i="13"/>
  <c r="U2590" i="13"/>
  <c r="V2590" i="13"/>
  <c r="W2590" i="13"/>
  <c r="X2590" i="13"/>
  <c r="Y2590" i="13"/>
  <c r="Z2590" i="13"/>
  <c r="AA2590" i="13"/>
  <c r="AB2590" i="13"/>
  <c r="AC2590" i="13"/>
  <c r="AH2590" i="13"/>
  <c r="AK2590" i="13"/>
  <c r="C2591" i="13"/>
  <c r="D2591" i="13"/>
  <c r="E2591" i="13"/>
  <c r="F2591" i="13"/>
  <c r="G2591" i="13"/>
  <c r="H2591" i="13"/>
  <c r="L2591" i="13"/>
  <c r="O2591" i="13" s="1"/>
  <c r="M2591" i="13"/>
  <c r="N2591" i="13"/>
  <c r="P2591" i="13"/>
  <c r="Q2591" i="13"/>
  <c r="R2591" i="13"/>
  <c r="S2591" i="13"/>
  <c r="T2591" i="13"/>
  <c r="U2591" i="13"/>
  <c r="V2591" i="13"/>
  <c r="W2591" i="13"/>
  <c r="X2591" i="13"/>
  <c r="Y2591" i="13"/>
  <c r="Z2591" i="13"/>
  <c r="AA2591" i="13"/>
  <c r="AB2591" i="13"/>
  <c r="AC2591" i="13"/>
  <c r="AH2591" i="13"/>
  <c r="AK2591" i="13"/>
  <c r="C2592" i="13"/>
  <c r="D2592" i="13"/>
  <c r="E2592" i="13"/>
  <c r="F2592" i="13"/>
  <c r="G2592" i="13"/>
  <c r="H2592" i="13"/>
  <c r="L2592" i="13"/>
  <c r="O2592" i="13" s="1"/>
  <c r="M2592" i="13"/>
  <c r="N2592" i="13"/>
  <c r="P2592" i="13"/>
  <c r="Q2592" i="13"/>
  <c r="R2592" i="13"/>
  <c r="S2592" i="13"/>
  <c r="T2592" i="13"/>
  <c r="U2592" i="13"/>
  <c r="V2592" i="13"/>
  <c r="W2592" i="13"/>
  <c r="X2592" i="13"/>
  <c r="Y2592" i="13"/>
  <c r="Z2592" i="13"/>
  <c r="AA2592" i="13"/>
  <c r="AB2592" i="13"/>
  <c r="AC2592" i="13"/>
  <c r="AH2592" i="13"/>
  <c r="AK2592" i="13"/>
  <c r="C2593" i="13"/>
  <c r="D2593" i="13"/>
  <c r="E2593" i="13"/>
  <c r="F2593" i="13"/>
  <c r="G2593" i="13"/>
  <c r="H2593" i="13"/>
  <c r="L2593" i="13"/>
  <c r="O2593" i="13" s="1"/>
  <c r="M2593" i="13"/>
  <c r="N2593" i="13"/>
  <c r="P2593" i="13"/>
  <c r="Q2593" i="13"/>
  <c r="R2593" i="13"/>
  <c r="S2593" i="13"/>
  <c r="T2593" i="13"/>
  <c r="U2593" i="13"/>
  <c r="V2593" i="13"/>
  <c r="W2593" i="13"/>
  <c r="X2593" i="13"/>
  <c r="Y2593" i="13"/>
  <c r="Z2593" i="13"/>
  <c r="AA2593" i="13"/>
  <c r="AB2593" i="13"/>
  <c r="AC2593" i="13"/>
  <c r="AH2593" i="13"/>
  <c r="AK2593" i="13"/>
  <c r="C2594" i="13"/>
  <c r="D2594" i="13"/>
  <c r="E2594" i="13"/>
  <c r="F2594" i="13"/>
  <c r="G2594" i="13"/>
  <c r="H2594" i="13"/>
  <c r="L2594" i="13"/>
  <c r="M2594" i="13"/>
  <c r="N2594" i="13"/>
  <c r="P2594" i="13"/>
  <c r="Q2594" i="13"/>
  <c r="R2594" i="13"/>
  <c r="S2594" i="13"/>
  <c r="T2594" i="13"/>
  <c r="U2594" i="13"/>
  <c r="V2594" i="13"/>
  <c r="W2594" i="13"/>
  <c r="X2594" i="13"/>
  <c r="Y2594" i="13"/>
  <c r="Z2594" i="13"/>
  <c r="AA2594" i="13"/>
  <c r="AB2594" i="13"/>
  <c r="AC2594" i="13"/>
  <c r="AH2594" i="13"/>
  <c r="AK2594" i="13"/>
  <c r="C2595" i="13"/>
  <c r="D2595" i="13"/>
  <c r="E2595" i="13"/>
  <c r="F2595" i="13"/>
  <c r="G2595" i="13"/>
  <c r="H2595" i="13"/>
  <c r="L2595" i="13"/>
  <c r="O2595" i="13" s="1"/>
  <c r="M2595" i="13"/>
  <c r="N2595" i="13"/>
  <c r="P2595" i="13"/>
  <c r="Q2595" i="13"/>
  <c r="R2595" i="13"/>
  <c r="S2595" i="13"/>
  <c r="T2595" i="13"/>
  <c r="U2595" i="13"/>
  <c r="V2595" i="13"/>
  <c r="W2595" i="13"/>
  <c r="X2595" i="13"/>
  <c r="Y2595" i="13"/>
  <c r="Z2595" i="13"/>
  <c r="AA2595" i="13"/>
  <c r="AB2595" i="13"/>
  <c r="AC2595" i="13"/>
  <c r="AH2595" i="13"/>
  <c r="AK2595" i="13"/>
  <c r="C2596" i="13"/>
  <c r="D2596" i="13"/>
  <c r="E2596" i="13"/>
  <c r="F2596" i="13"/>
  <c r="G2596" i="13"/>
  <c r="H2596" i="13"/>
  <c r="L2596" i="13"/>
  <c r="O2596" i="13" s="1"/>
  <c r="M2596" i="13"/>
  <c r="N2596" i="13"/>
  <c r="P2596" i="13"/>
  <c r="Q2596" i="13"/>
  <c r="R2596" i="13"/>
  <c r="S2596" i="13"/>
  <c r="T2596" i="13"/>
  <c r="U2596" i="13"/>
  <c r="V2596" i="13"/>
  <c r="W2596" i="13"/>
  <c r="X2596" i="13"/>
  <c r="Y2596" i="13"/>
  <c r="Z2596" i="13"/>
  <c r="AA2596" i="13"/>
  <c r="AB2596" i="13"/>
  <c r="AC2596" i="13"/>
  <c r="AH2596" i="13"/>
  <c r="AK2596" i="13"/>
  <c r="C2597" i="13"/>
  <c r="D2597" i="13"/>
  <c r="E2597" i="13"/>
  <c r="F2597" i="13"/>
  <c r="G2597" i="13"/>
  <c r="H2597" i="13"/>
  <c r="L2597" i="13"/>
  <c r="O2597" i="13" s="1"/>
  <c r="M2597" i="13"/>
  <c r="N2597" i="13"/>
  <c r="P2597" i="13"/>
  <c r="Q2597" i="13"/>
  <c r="R2597" i="13"/>
  <c r="S2597" i="13"/>
  <c r="T2597" i="13"/>
  <c r="U2597" i="13"/>
  <c r="V2597" i="13"/>
  <c r="W2597" i="13"/>
  <c r="X2597" i="13"/>
  <c r="Y2597" i="13"/>
  <c r="Z2597" i="13"/>
  <c r="AA2597" i="13"/>
  <c r="AB2597" i="13"/>
  <c r="AC2597" i="13"/>
  <c r="AH2597" i="13"/>
  <c r="AK2597" i="13"/>
  <c r="C2598" i="13"/>
  <c r="D2598" i="13"/>
  <c r="E2598" i="13"/>
  <c r="F2598" i="13"/>
  <c r="G2598" i="13"/>
  <c r="H2598" i="13"/>
  <c r="L2598" i="13"/>
  <c r="O2598" i="13" s="1"/>
  <c r="M2598" i="13"/>
  <c r="N2598" i="13"/>
  <c r="P2598" i="13"/>
  <c r="Q2598" i="13"/>
  <c r="R2598" i="13"/>
  <c r="S2598" i="13"/>
  <c r="T2598" i="13"/>
  <c r="U2598" i="13"/>
  <c r="V2598" i="13"/>
  <c r="W2598" i="13"/>
  <c r="X2598" i="13"/>
  <c r="Y2598" i="13"/>
  <c r="Z2598" i="13"/>
  <c r="AA2598" i="13"/>
  <c r="AB2598" i="13"/>
  <c r="AC2598" i="13"/>
  <c r="AH2598" i="13"/>
  <c r="AK2598" i="13"/>
  <c r="C2599" i="13"/>
  <c r="D2599" i="13"/>
  <c r="E2599" i="13"/>
  <c r="F2599" i="13"/>
  <c r="G2599" i="13"/>
  <c r="H2599" i="13"/>
  <c r="L2599" i="13"/>
  <c r="O2599" i="13" s="1"/>
  <c r="M2599" i="13"/>
  <c r="N2599" i="13"/>
  <c r="P2599" i="13"/>
  <c r="Q2599" i="13"/>
  <c r="R2599" i="13"/>
  <c r="S2599" i="13"/>
  <c r="T2599" i="13"/>
  <c r="U2599" i="13"/>
  <c r="V2599" i="13"/>
  <c r="W2599" i="13"/>
  <c r="X2599" i="13"/>
  <c r="Y2599" i="13"/>
  <c r="Z2599" i="13"/>
  <c r="AA2599" i="13"/>
  <c r="AB2599" i="13"/>
  <c r="AC2599" i="13"/>
  <c r="AH2599" i="13"/>
  <c r="AK2599" i="13"/>
  <c r="C2600" i="13"/>
  <c r="D2600" i="13"/>
  <c r="E2600" i="13"/>
  <c r="F2600" i="13"/>
  <c r="G2600" i="13"/>
  <c r="H2600" i="13"/>
  <c r="L2600" i="13"/>
  <c r="O2600" i="13" s="1"/>
  <c r="M2600" i="13"/>
  <c r="N2600" i="13"/>
  <c r="P2600" i="13"/>
  <c r="Q2600" i="13"/>
  <c r="R2600" i="13"/>
  <c r="S2600" i="13"/>
  <c r="T2600" i="13"/>
  <c r="U2600" i="13"/>
  <c r="V2600" i="13"/>
  <c r="W2600" i="13"/>
  <c r="X2600" i="13"/>
  <c r="Y2600" i="13"/>
  <c r="Z2600" i="13"/>
  <c r="AA2600" i="13"/>
  <c r="AB2600" i="13"/>
  <c r="AC2600" i="13"/>
  <c r="AH2600" i="13"/>
  <c r="AK2600" i="13"/>
  <c r="C2601" i="13"/>
  <c r="D2601" i="13"/>
  <c r="E2601" i="13"/>
  <c r="F2601" i="13"/>
  <c r="G2601" i="13"/>
  <c r="H2601" i="13"/>
  <c r="L2601" i="13"/>
  <c r="O2601" i="13" s="1"/>
  <c r="M2601" i="13"/>
  <c r="N2601" i="13"/>
  <c r="P2601" i="13"/>
  <c r="Q2601" i="13"/>
  <c r="R2601" i="13"/>
  <c r="S2601" i="13"/>
  <c r="T2601" i="13"/>
  <c r="U2601" i="13"/>
  <c r="V2601" i="13"/>
  <c r="W2601" i="13"/>
  <c r="X2601" i="13"/>
  <c r="Y2601" i="13"/>
  <c r="Z2601" i="13"/>
  <c r="AA2601" i="13"/>
  <c r="AB2601" i="13"/>
  <c r="AC2601" i="13"/>
  <c r="AH2601" i="13"/>
  <c r="AK2601" i="13"/>
  <c r="C2602" i="13"/>
  <c r="D2602" i="13"/>
  <c r="E2602" i="13"/>
  <c r="F2602" i="13"/>
  <c r="G2602" i="13"/>
  <c r="H2602" i="13"/>
  <c r="L2602" i="13"/>
  <c r="O2602" i="13" s="1"/>
  <c r="M2602" i="13"/>
  <c r="N2602" i="13"/>
  <c r="P2602" i="13"/>
  <c r="Q2602" i="13"/>
  <c r="R2602" i="13"/>
  <c r="S2602" i="13"/>
  <c r="T2602" i="13"/>
  <c r="U2602" i="13"/>
  <c r="V2602" i="13"/>
  <c r="W2602" i="13"/>
  <c r="X2602" i="13"/>
  <c r="Y2602" i="13"/>
  <c r="Z2602" i="13"/>
  <c r="AA2602" i="13"/>
  <c r="AB2602" i="13"/>
  <c r="AC2602" i="13"/>
  <c r="AH2602" i="13"/>
  <c r="AK2602" i="13"/>
  <c r="C2603" i="13"/>
  <c r="D2603" i="13"/>
  <c r="E2603" i="13"/>
  <c r="F2603" i="13"/>
  <c r="G2603" i="13"/>
  <c r="H2603" i="13"/>
  <c r="L2603" i="13"/>
  <c r="O2603" i="13" s="1"/>
  <c r="M2603" i="13"/>
  <c r="N2603" i="13"/>
  <c r="P2603" i="13"/>
  <c r="Q2603" i="13"/>
  <c r="R2603" i="13"/>
  <c r="S2603" i="13"/>
  <c r="T2603" i="13"/>
  <c r="U2603" i="13"/>
  <c r="V2603" i="13"/>
  <c r="W2603" i="13"/>
  <c r="X2603" i="13"/>
  <c r="Y2603" i="13"/>
  <c r="Z2603" i="13"/>
  <c r="AA2603" i="13"/>
  <c r="AB2603" i="13"/>
  <c r="AC2603" i="13"/>
  <c r="AH2603" i="13"/>
  <c r="AK2603" i="13"/>
  <c r="C2604" i="13"/>
  <c r="D2604" i="13"/>
  <c r="E2604" i="13"/>
  <c r="F2604" i="13"/>
  <c r="G2604" i="13"/>
  <c r="H2604" i="13"/>
  <c r="L2604" i="13"/>
  <c r="O2604" i="13" s="1"/>
  <c r="M2604" i="13"/>
  <c r="N2604" i="13"/>
  <c r="P2604" i="13"/>
  <c r="Q2604" i="13"/>
  <c r="R2604" i="13"/>
  <c r="S2604" i="13"/>
  <c r="T2604" i="13"/>
  <c r="U2604" i="13"/>
  <c r="V2604" i="13"/>
  <c r="W2604" i="13"/>
  <c r="X2604" i="13"/>
  <c r="Y2604" i="13"/>
  <c r="Z2604" i="13"/>
  <c r="AA2604" i="13"/>
  <c r="AB2604" i="13"/>
  <c r="AC2604" i="13"/>
  <c r="AH2604" i="13"/>
  <c r="AK2604" i="13"/>
  <c r="C2605" i="13"/>
  <c r="D2605" i="13"/>
  <c r="E2605" i="13"/>
  <c r="F2605" i="13"/>
  <c r="G2605" i="13"/>
  <c r="H2605" i="13"/>
  <c r="L2605" i="13"/>
  <c r="O2605" i="13" s="1"/>
  <c r="M2605" i="13"/>
  <c r="N2605" i="13"/>
  <c r="P2605" i="13"/>
  <c r="Q2605" i="13"/>
  <c r="R2605" i="13"/>
  <c r="S2605" i="13"/>
  <c r="T2605" i="13"/>
  <c r="U2605" i="13"/>
  <c r="V2605" i="13"/>
  <c r="W2605" i="13"/>
  <c r="X2605" i="13"/>
  <c r="Y2605" i="13"/>
  <c r="Z2605" i="13"/>
  <c r="AA2605" i="13"/>
  <c r="AB2605" i="13"/>
  <c r="AC2605" i="13"/>
  <c r="AH2605" i="13"/>
  <c r="AK2605" i="13"/>
  <c r="C2606" i="13"/>
  <c r="D2606" i="13"/>
  <c r="E2606" i="13"/>
  <c r="F2606" i="13"/>
  <c r="G2606" i="13"/>
  <c r="H2606" i="13"/>
  <c r="L2606" i="13"/>
  <c r="O2606" i="13" s="1"/>
  <c r="M2606" i="13"/>
  <c r="N2606" i="13"/>
  <c r="P2606" i="13"/>
  <c r="Q2606" i="13"/>
  <c r="R2606" i="13"/>
  <c r="S2606" i="13"/>
  <c r="T2606" i="13"/>
  <c r="U2606" i="13"/>
  <c r="V2606" i="13"/>
  <c r="W2606" i="13"/>
  <c r="X2606" i="13"/>
  <c r="Y2606" i="13"/>
  <c r="Z2606" i="13"/>
  <c r="AA2606" i="13"/>
  <c r="AB2606" i="13"/>
  <c r="AC2606" i="13"/>
  <c r="AH2606" i="13"/>
  <c r="AK2606" i="13"/>
  <c r="C2607" i="13"/>
  <c r="D2607" i="13"/>
  <c r="E2607" i="13"/>
  <c r="F2607" i="13"/>
  <c r="G2607" i="13"/>
  <c r="H2607" i="13"/>
  <c r="L2607" i="13"/>
  <c r="O2607" i="13" s="1"/>
  <c r="M2607" i="13"/>
  <c r="N2607" i="13"/>
  <c r="P2607" i="13"/>
  <c r="Q2607" i="13"/>
  <c r="R2607" i="13"/>
  <c r="S2607" i="13"/>
  <c r="T2607" i="13"/>
  <c r="U2607" i="13"/>
  <c r="V2607" i="13"/>
  <c r="W2607" i="13"/>
  <c r="X2607" i="13"/>
  <c r="Y2607" i="13"/>
  <c r="Z2607" i="13"/>
  <c r="AA2607" i="13"/>
  <c r="AB2607" i="13"/>
  <c r="AC2607" i="13"/>
  <c r="AH2607" i="13"/>
  <c r="AK2607" i="13"/>
  <c r="C2608" i="13"/>
  <c r="D2608" i="13"/>
  <c r="E2608" i="13"/>
  <c r="F2608" i="13"/>
  <c r="G2608" i="13"/>
  <c r="H2608" i="13"/>
  <c r="L2608" i="13"/>
  <c r="O2608" i="13" s="1"/>
  <c r="M2608" i="13"/>
  <c r="N2608" i="13"/>
  <c r="P2608" i="13"/>
  <c r="Q2608" i="13"/>
  <c r="R2608" i="13"/>
  <c r="S2608" i="13"/>
  <c r="T2608" i="13"/>
  <c r="U2608" i="13"/>
  <c r="V2608" i="13"/>
  <c r="W2608" i="13"/>
  <c r="X2608" i="13"/>
  <c r="Y2608" i="13"/>
  <c r="Z2608" i="13"/>
  <c r="AA2608" i="13"/>
  <c r="AB2608" i="13"/>
  <c r="AC2608" i="13"/>
  <c r="AH2608" i="13"/>
  <c r="AK2608" i="13"/>
  <c r="C2609" i="13"/>
  <c r="D2609" i="13"/>
  <c r="E2609" i="13"/>
  <c r="F2609" i="13"/>
  <c r="G2609" i="13"/>
  <c r="H2609" i="13"/>
  <c r="L2609" i="13"/>
  <c r="O2609" i="13" s="1"/>
  <c r="M2609" i="13"/>
  <c r="N2609" i="13"/>
  <c r="P2609" i="13"/>
  <c r="Q2609" i="13"/>
  <c r="R2609" i="13"/>
  <c r="S2609" i="13"/>
  <c r="T2609" i="13"/>
  <c r="U2609" i="13"/>
  <c r="V2609" i="13"/>
  <c r="W2609" i="13"/>
  <c r="X2609" i="13"/>
  <c r="Y2609" i="13"/>
  <c r="Z2609" i="13"/>
  <c r="AA2609" i="13"/>
  <c r="AB2609" i="13"/>
  <c r="AC2609" i="13"/>
  <c r="AH2609" i="13"/>
  <c r="AK2609" i="13"/>
  <c r="C2610" i="13"/>
  <c r="D2610" i="13"/>
  <c r="E2610" i="13"/>
  <c r="F2610" i="13"/>
  <c r="G2610" i="13"/>
  <c r="H2610" i="13"/>
  <c r="L2610" i="13"/>
  <c r="O2610" i="13" s="1"/>
  <c r="M2610" i="13"/>
  <c r="N2610" i="13"/>
  <c r="P2610" i="13"/>
  <c r="Q2610" i="13"/>
  <c r="R2610" i="13"/>
  <c r="S2610" i="13"/>
  <c r="T2610" i="13"/>
  <c r="U2610" i="13"/>
  <c r="V2610" i="13"/>
  <c r="W2610" i="13"/>
  <c r="X2610" i="13"/>
  <c r="Y2610" i="13"/>
  <c r="Z2610" i="13"/>
  <c r="AA2610" i="13"/>
  <c r="AB2610" i="13"/>
  <c r="AC2610" i="13"/>
  <c r="AH2610" i="13"/>
  <c r="AK2610" i="13"/>
  <c r="C2611" i="13"/>
  <c r="D2611" i="13"/>
  <c r="E2611" i="13"/>
  <c r="F2611" i="13"/>
  <c r="G2611" i="13"/>
  <c r="H2611" i="13"/>
  <c r="L2611" i="13"/>
  <c r="O2611" i="13" s="1"/>
  <c r="M2611" i="13"/>
  <c r="N2611" i="13"/>
  <c r="P2611" i="13"/>
  <c r="Q2611" i="13"/>
  <c r="R2611" i="13"/>
  <c r="S2611" i="13"/>
  <c r="T2611" i="13"/>
  <c r="U2611" i="13"/>
  <c r="V2611" i="13"/>
  <c r="W2611" i="13"/>
  <c r="X2611" i="13"/>
  <c r="Y2611" i="13"/>
  <c r="Z2611" i="13"/>
  <c r="AA2611" i="13"/>
  <c r="AB2611" i="13"/>
  <c r="AC2611" i="13"/>
  <c r="AH2611" i="13"/>
  <c r="AK2611" i="13"/>
  <c r="C2612" i="13"/>
  <c r="D2612" i="13"/>
  <c r="E2612" i="13"/>
  <c r="F2612" i="13"/>
  <c r="G2612" i="13"/>
  <c r="H2612" i="13"/>
  <c r="L2612" i="13"/>
  <c r="O2612" i="13" s="1"/>
  <c r="M2612" i="13"/>
  <c r="N2612" i="13"/>
  <c r="P2612" i="13"/>
  <c r="Q2612" i="13"/>
  <c r="R2612" i="13"/>
  <c r="S2612" i="13"/>
  <c r="T2612" i="13"/>
  <c r="U2612" i="13"/>
  <c r="V2612" i="13"/>
  <c r="W2612" i="13"/>
  <c r="X2612" i="13"/>
  <c r="Y2612" i="13"/>
  <c r="Z2612" i="13"/>
  <c r="AA2612" i="13"/>
  <c r="AB2612" i="13"/>
  <c r="AC2612" i="13"/>
  <c r="AH2612" i="13"/>
  <c r="AK2612" i="13"/>
  <c r="C2613" i="13"/>
  <c r="D2613" i="13"/>
  <c r="E2613" i="13"/>
  <c r="F2613" i="13"/>
  <c r="G2613" i="13"/>
  <c r="H2613" i="13"/>
  <c r="L2613" i="13"/>
  <c r="O2613" i="13" s="1"/>
  <c r="M2613" i="13"/>
  <c r="N2613" i="13"/>
  <c r="P2613" i="13"/>
  <c r="Q2613" i="13"/>
  <c r="R2613" i="13"/>
  <c r="S2613" i="13"/>
  <c r="T2613" i="13"/>
  <c r="U2613" i="13"/>
  <c r="V2613" i="13"/>
  <c r="W2613" i="13"/>
  <c r="X2613" i="13"/>
  <c r="Y2613" i="13"/>
  <c r="Z2613" i="13"/>
  <c r="AA2613" i="13"/>
  <c r="AB2613" i="13"/>
  <c r="AC2613" i="13"/>
  <c r="AH2613" i="13"/>
  <c r="AK2613" i="13"/>
  <c r="C2614" i="13"/>
  <c r="D2614" i="13"/>
  <c r="E2614" i="13"/>
  <c r="F2614" i="13"/>
  <c r="G2614" i="13"/>
  <c r="H2614" i="13"/>
  <c r="L2614" i="13"/>
  <c r="O2614" i="13" s="1"/>
  <c r="M2614" i="13"/>
  <c r="N2614" i="13"/>
  <c r="P2614" i="13"/>
  <c r="Q2614" i="13"/>
  <c r="R2614" i="13"/>
  <c r="S2614" i="13"/>
  <c r="T2614" i="13"/>
  <c r="U2614" i="13"/>
  <c r="V2614" i="13"/>
  <c r="W2614" i="13"/>
  <c r="X2614" i="13"/>
  <c r="Y2614" i="13"/>
  <c r="Z2614" i="13"/>
  <c r="AA2614" i="13"/>
  <c r="AB2614" i="13"/>
  <c r="AC2614" i="13"/>
  <c r="AH2614" i="13"/>
  <c r="AK2614" i="13"/>
  <c r="C2615" i="13"/>
  <c r="D2615" i="13"/>
  <c r="E2615" i="13"/>
  <c r="F2615" i="13"/>
  <c r="G2615" i="13"/>
  <c r="H2615" i="13"/>
  <c r="L2615" i="13"/>
  <c r="O2615" i="13" s="1"/>
  <c r="M2615" i="13"/>
  <c r="N2615" i="13"/>
  <c r="P2615" i="13"/>
  <c r="Q2615" i="13"/>
  <c r="R2615" i="13"/>
  <c r="S2615" i="13"/>
  <c r="T2615" i="13"/>
  <c r="U2615" i="13"/>
  <c r="V2615" i="13"/>
  <c r="W2615" i="13"/>
  <c r="X2615" i="13"/>
  <c r="Y2615" i="13"/>
  <c r="Z2615" i="13"/>
  <c r="AA2615" i="13"/>
  <c r="AB2615" i="13"/>
  <c r="AC2615" i="13"/>
  <c r="AH2615" i="13"/>
  <c r="AK2615" i="13"/>
  <c r="C2616" i="13"/>
  <c r="D2616" i="13"/>
  <c r="E2616" i="13"/>
  <c r="F2616" i="13"/>
  <c r="G2616" i="13"/>
  <c r="H2616" i="13"/>
  <c r="L2616" i="13"/>
  <c r="O2616" i="13" s="1"/>
  <c r="M2616" i="13"/>
  <c r="N2616" i="13"/>
  <c r="P2616" i="13"/>
  <c r="Q2616" i="13"/>
  <c r="R2616" i="13"/>
  <c r="S2616" i="13"/>
  <c r="T2616" i="13"/>
  <c r="U2616" i="13"/>
  <c r="V2616" i="13"/>
  <c r="W2616" i="13"/>
  <c r="X2616" i="13"/>
  <c r="Y2616" i="13"/>
  <c r="Z2616" i="13"/>
  <c r="AA2616" i="13"/>
  <c r="AB2616" i="13"/>
  <c r="AC2616" i="13"/>
  <c r="AH2616" i="13"/>
  <c r="AK2616" i="13"/>
  <c r="C2617" i="13"/>
  <c r="D2617" i="13"/>
  <c r="E2617" i="13"/>
  <c r="F2617" i="13"/>
  <c r="G2617" i="13"/>
  <c r="H2617" i="13"/>
  <c r="L2617" i="13"/>
  <c r="O2617" i="13" s="1"/>
  <c r="M2617" i="13"/>
  <c r="N2617" i="13"/>
  <c r="P2617" i="13"/>
  <c r="Q2617" i="13"/>
  <c r="R2617" i="13"/>
  <c r="S2617" i="13"/>
  <c r="T2617" i="13"/>
  <c r="U2617" i="13"/>
  <c r="V2617" i="13"/>
  <c r="W2617" i="13"/>
  <c r="X2617" i="13"/>
  <c r="Y2617" i="13"/>
  <c r="Z2617" i="13"/>
  <c r="AA2617" i="13"/>
  <c r="AB2617" i="13"/>
  <c r="AC2617" i="13"/>
  <c r="AH2617" i="13"/>
  <c r="AK2617" i="13"/>
  <c r="C2618" i="13"/>
  <c r="D2618" i="13"/>
  <c r="E2618" i="13"/>
  <c r="F2618" i="13"/>
  <c r="G2618" i="13"/>
  <c r="H2618" i="13"/>
  <c r="L2618" i="13"/>
  <c r="O2618" i="13" s="1"/>
  <c r="M2618" i="13"/>
  <c r="N2618" i="13"/>
  <c r="P2618" i="13"/>
  <c r="Q2618" i="13"/>
  <c r="R2618" i="13"/>
  <c r="S2618" i="13"/>
  <c r="T2618" i="13"/>
  <c r="U2618" i="13"/>
  <c r="V2618" i="13"/>
  <c r="W2618" i="13"/>
  <c r="X2618" i="13"/>
  <c r="Y2618" i="13"/>
  <c r="Z2618" i="13"/>
  <c r="AA2618" i="13"/>
  <c r="AB2618" i="13"/>
  <c r="AC2618" i="13"/>
  <c r="AH2618" i="13"/>
  <c r="AK2618" i="13"/>
  <c r="C2619" i="13"/>
  <c r="D2619" i="13"/>
  <c r="E2619" i="13"/>
  <c r="F2619" i="13"/>
  <c r="G2619" i="13"/>
  <c r="H2619" i="13"/>
  <c r="L2619" i="13"/>
  <c r="O2619" i="13" s="1"/>
  <c r="M2619" i="13"/>
  <c r="N2619" i="13"/>
  <c r="P2619" i="13"/>
  <c r="Q2619" i="13"/>
  <c r="R2619" i="13"/>
  <c r="S2619" i="13"/>
  <c r="T2619" i="13"/>
  <c r="U2619" i="13"/>
  <c r="V2619" i="13"/>
  <c r="W2619" i="13"/>
  <c r="X2619" i="13"/>
  <c r="Y2619" i="13"/>
  <c r="Z2619" i="13"/>
  <c r="AA2619" i="13"/>
  <c r="AB2619" i="13"/>
  <c r="AC2619" i="13"/>
  <c r="AH2619" i="13"/>
  <c r="AK2619" i="13"/>
  <c r="C2620" i="13"/>
  <c r="D2620" i="13"/>
  <c r="E2620" i="13"/>
  <c r="F2620" i="13"/>
  <c r="G2620" i="13"/>
  <c r="H2620" i="13"/>
  <c r="L2620" i="13"/>
  <c r="O2620" i="13" s="1"/>
  <c r="M2620" i="13"/>
  <c r="N2620" i="13"/>
  <c r="P2620" i="13"/>
  <c r="Q2620" i="13"/>
  <c r="R2620" i="13"/>
  <c r="S2620" i="13"/>
  <c r="T2620" i="13"/>
  <c r="U2620" i="13"/>
  <c r="V2620" i="13"/>
  <c r="W2620" i="13"/>
  <c r="X2620" i="13"/>
  <c r="Y2620" i="13"/>
  <c r="Z2620" i="13"/>
  <c r="AA2620" i="13"/>
  <c r="AB2620" i="13"/>
  <c r="AC2620" i="13"/>
  <c r="AH2620" i="13"/>
  <c r="AK2620" i="13"/>
  <c r="C2621" i="13"/>
  <c r="D2621" i="13"/>
  <c r="E2621" i="13"/>
  <c r="F2621" i="13"/>
  <c r="G2621" i="13"/>
  <c r="H2621" i="13"/>
  <c r="L2621" i="13"/>
  <c r="O2621" i="13" s="1"/>
  <c r="M2621" i="13"/>
  <c r="N2621" i="13"/>
  <c r="P2621" i="13"/>
  <c r="Q2621" i="13"/>
  <c r="R2621" i="13"/>
  <c r="S2621" i="13"/>
  <c r="T2621" i="13"/>
  <c r="U2621" i="13"/>
  <c r="V2621" i="13"/>
  <c r="W2621" i="13"/>
  <c r="X2621" i="13"/>
  <c r="Y2621" i="13"/>
  <c r="Z2621" i="13"/>
  <c r="AA2621" i="13"/>
  <c r="AB2621" i="13"/>
  <c r="AC2621" i="13"/>
  <c r="AH2621" i="13"/>
  <c r="AK2621" i="13"/>
  <c r="C2622" i="13"/>
  <c r="D2622" i="13"/>
  <c r="E2622" i="13"/>
  <c r="F2622" i="13"/>
  <c r="G2622" i="13"/>
  <c r="H2622" i="13"/>
  <c r="L2622" i="13"/>
  <c r="O2622" i="13" s="1"/>
  <c r="M2622" i="13"/>
  <c r="N2622" i="13"/>
  <c r="P2622" i="13"/>
  <c r="Q2622" i="13"/>
  <c r="R2622" i="13"/>
  <c r="S2622" i="13"/>
  <c r="T2622" i="13"/>
  <c r="U2622" i="13"/>
  <c r="V2622" i="13"/>
  <c r="W2622" i="13"/>
  <c r="X2622" i="13"/>
  <c r="Y2622" i="13"/>
  <c r="Z2622" i="13"/>
  <c r="AA2622" i="13"/>
  <c r="AB2622" i="13"/>
  <c r="AC2622" i="13"/>
  <c r="AH2622" i="13"/>
  <c r="AK2622" i="13"/>
  <c r="C2623" i="13"/>
  <c r="D2623" i="13"/>
  <c r="E2623" i="13"/>
  <c r="F2623" i="13"/>
  <c r="G2623" i="13"/>
  <c r="H2623" i="13"/>
  <c r="L2623" i="13"/>
  <c r="O2623" i="13" s="1"/>
  <c r="M2623" i="13"/>
  <c r="N2623" i="13"/>
  <c r="P2623" i="13"/>
  <c r="Q2623" i="13"/>
  <c r="R2623" i="13"/>
  <c r="S2623" i="13"/>
  <c r="T2623" i="13"/>
  <c r="U2623" i="13"/>
  <c r="V2623" i="13"/>
  <c r="W2623" i="13"/>
  <c r="X2623" i="13"/>
  <c r="Y2623" i="13"/>
  <c r="Z2623" i="13"/>
  <c r="AA2623" i="13"/>
  <c r="AB2623" i="13"/>
  <c r="AC2623" i="13"/>
  <c r="AH2623" i="13"/>
  <c r="AK2623" i="13"/>
  <c r="C2624" i="13"/>
  <c r="D2624" i="13"/>
  <c r="E2624" i="13"/>
  <c r="F2624" i="13"/>
  <c r="G2624" i="13"/>
  <c r="H2624" i="13"/>
  <c r="L2624" i="13"/>
  <c r="O2624" i="13" s="1"/>
  <c r="M2624" i="13"/>
  <c r="N2624" i="13"/>
  <c r="P2624" i="13"/>
  <c r="Q2624" i="13"/>
  <c r="R2624" i="13"/>
  <c r="S2624" i="13"/>
  <c r="T2624" i="13"/>
  <c r="U2624" i="13"/>
  <c r="V2624" i="13"/>
  <c r="W2624" i="13"/>
  <c r="X2624" i="13"/>
  <c r="Y2624" i="13"/>
  <c r="Z2624" i="13"/>
  <c r="AA2624" i="13"/>
  <c r="AB2624" i="13"/>
  <c r="AC2624" i="13"/>
  <c r="AH2624" i="13"/>
  <c r="AK2624" i="13"/>
  <c r="C2625" i="13"/>
  <c r="D2625" i="13"/>
  <c r="E2625" i="13"/>
  <c r="F2625" i="13"/>
  <c r="G2625" i="13"/>
  <c r="H2625" i="13"/>
  <c r="L2625" i="13"/>
  <c r="O2625" i="13" s="1"/>
  <c r="M2625" i="13"/>
  <c r="N2625" i="13"/>
  <c r="P2625" i="13"/>
  <c r="Q2625" i="13"/>
  <c r="R2625" i="13"/>
  <c r="S2625" i="13"/>
  <c r="T2625" i="13"/>
  <c r="U2625" i="13"/>
  <c r="V2625" i="13"/>
  <c r="W2625" i="13"/>
  <c r="X2625" i="13"/>
  <c r="Y2625" i="13"/>
  <c r="Z2625" i="13"/>
  <c r="AA2625" i="13"/>
  <c r="AB2625" i="13"/>
  <c r="AC2625" i="13"/>
  <c r="AH2625" i="13"/>
  <c r="AK2625" i="13"/>
  <c r="C2626" i="13"/>
  <c r="D2626" i="13"/>
  <c r="E2626" i="13"/>
  <c r="F2626" i="13"/>
  <c r="G2626" i="13"/>
  <c r="H2626" i="13"/>
  <c r="L2626" i="13"/>
  <c r="O2626" i="13" s="1"/>
  <c r="M2626" i="13"/>
  <c r="N2626" i="13"/>
  <c r="P2626" i="13"/>
  <c r="Q2626" i="13"/>
  <c r="R2626" i="13"/>
  <c r="S2626" i="13"/>
  <c r="T2626" i="13"/>
  <c r="U2626" i="13"/>
  <c r="V2626" i="13"/>
  <c r="W2626" i="13"/>
  <c r="X2626" i="13"/>
  <c r="Y2626" i="13"/>
  <c r="Z2626" i="13"/>
  <c r="AA2626" i="13"/>
  <c r="AB2626" i="13"/>
  <c r="AC2626" i="13"/>
  <c r="AH2626" i="13"/>
  <c r="AK2626" i="13"/>
  <c r="C2627" i="13"/>
  <c r="D2627" i="13"/>
  <c r="E2627" i="13"/>
  <c r="F2627" i="13"/>
  <c r="G2627" i="13"/>
  <c r="H2627" i="13"/>
  <c r="L2627" i="13"/>
  <c r="O2627" i="13" s="1"/>
  <c r="M2627" i="13"/>
  <c r="N2627" i="13"/>
  <c r="P2627" i="13"/>
  <c r="Q2627" i="13"/>
  <c r="R2627" i="13"/>
  <c r="S2627" i="13"/>
  <c r="T2627" i="13"/>
  <c r="U2627" i="13"/>
  <c r="V2627" i="13"/>
  <c r="W2627" i="13"/>
  <c r="X2627" i="13"/>
  <c r="Y2627" i="13"/>
  <c r="Z2627" i="13"/>
  <c r="AA2627" i="13"/>
  <c r="AB2627" i="13"/>
  <c r="AC2627" i="13"/>
  <c r="AH2627" i="13"/>
  <c r="AK2627" i="13"/>
  <c r="C1179" i="13"/>
  <c r="D1179" i="13"/>
  <c r="E1179" i="13"/>
  <c r="F1179" i="13"/>
  <c r="G1179" i="13"/>
  <c r="H1179" i="13"/>
  <c r="L1179" i="13"/>
  <c r="M1179" i="13"/>
  <c r="N1179" i="13"/>
  <c r="P1179" i="13"/>
  <c r="Q1179" i="13"/>
  <c r="R1179" i="13"/>
  <c r="S1179" i="13"/>
  <c r="T1179" i="13"/>
  <c r="U1179" i="13"/>
  <c r="V1179" i="13"/>
  <c r="W1179" i="13"/>
  <c r="X1179" i="13"/>
  <c r="Y1179" i="13"/>
  <c r="Z1179" i="13"/>
  <c r="AA1179" i="13"/>
  <c r="AB1179" i="13"/>
  <c r="AC1179" i="13"/>
  <c r="AH1179" i="13"/>
  <c r="AK1179" i="13"/>
  <c r="C1180" i="13"/>
  <c r="D1180" i="13"/>
  <c r="E1180" i="13"/>
  <c r="F1180" i="13"/>
  <c r="G1180" i="13"/>
  <c r="H1180" i="13"/>
  <c r="L1180" i="13"/>
  <c r="M1180" i="13"/>
  <c r="N1180" i="13"/>
  <c r="P1180" i="13"/>
  <c r="Q1180" i="13"/>
  <c r="R1180" i="13"/>
  <c r="S1180" i="13"/>
  <c r="T1180" i="13"/>
  <c r="U1180" i="13"/>
  <c r="V1180" i="13"/>
  <c r="W1180" i="13"/>
  <c r="X1180" i="13"/>
  <c r="Y1180" i="13"/>
  <c r="Z1180" i="13"/>
  <c r="AA1180" i="13"/>
  <c r="AB1180" i="13"/>
  <c r="AC1180" i="13"/>
  <c r="AH1180" i="13"/>
  <c r="AK1180" i="13"/>
  <c r="C1181" i="13"/>
  <c r="D1181" i="13"/>
  <c r="E1181" i="13"/>
  <c r="F1181" i="13"/>
  <c r="G1181" i="13"/>
  <c r="H1181" i="13"/>
  <c r="L1181" i="13"/>
  <c r="M1181" i="13"/>
  <c r="N1181" i="13"/>
  <c r="P1181" i="13"/>
  <c r="Q1181" i="13"/>
  <c r="R1181" i="13"/>
  <c r="S1181" i="13"/>
  <c r="T1181" i="13"/>
  <c r="U1181" i="13"/>
  <c r="V1181" i="13"/>
  <c r="W1181" i="13"/>
  <c r="X1181" i="13"/>
  <c r="Y1181" i="13"/>
  <c r="Z1181" i="13"/>
  <c r="AA1181" i="13"/>
  <c r="AB1181" i="13"/>
  <c r="AC1181" i="13"/>
  <c r="AH1181" i="13"/>
  <c r="AK1181" i="13"/>
  <c r="C1182" i="13"/>
  <c r="D1182" i="13"/>
  <c r="E1182" i="13"/>
  <c r="F1182" i="13"/>
  <c r="G1182" i="13"/>
  <c r="H1182" i="13"/>
  <c r="L1182" i="13"/>
  <c r="M1182" i="13"/>
  <c r="N1182" i="13"/>
  <c r="P1182" i="13"/>
  <c r="Q1182" i="13"/>
  <c r="R1182" i="13"/>
  <c r="S1182" i="13"/>
  <c r="T1182" i="13"/>
  <c r="U1182" i="13"/>
  <c r="V1182" i="13"/>
  <c r="W1182" i="13"/>
  <c r="X1182" i="13"/>
  <c r="Y1182" i="13"/>
  <c r="Z1182" i="13"/>
  <c r="AA1182" i="13"/>
  <c r="AB1182" i="13"/>
  <c r="AC1182" i="13"/>
  <c r="AH1182" i="13"/>
  <c r="AK1182" i="13"/>
  <c r="C1183" i="13"/>
  <c r="D1183" i="13"/>
  <c r="E1183" i="13"/>
  <c r="F1183" i="13"/>
  <c r="G1183" i="13"/>
  <c r="H1183" i="13"/>
  <c r="L1183" i="13"/>
  <c r="M1183" i="13"/>
  <c r="N1183" i="13"/>
  <c r="P1183" i="13"/>
  <c r="Q1183" i="13"/>
  <c r="R1183" i="13"/>
  <c r="S1183" i="13"/>
  <c r="T1183" i="13"/>
  <c r="U1183" i="13"/>
  <c r="V1183" i="13"/>
  <c r="W1183" i="13"/>
  <c r="X1183" i="13"/>
  <c r="Y1183" i="13"/>
  <c r="Z1183" i="13"/>
  <c r="AA1183" i="13"/>
  <c r="AB1183" i="13"/>
  <c r="AC1183" i="13"/>
  <c r="AH1183" i="13"/>
  <c r="AK1183" i="13"/>
  <c r="C1184" i="13"/>
  <c r="D1184" i="13"/>
  <c r="E1184" i="13"/>
  <c r="F1184" i="13"/>
  <c r="G1184" i="13"/>
  <c r="H1184" i="13"/>
  <c r="L1184" i="13"/>
  <c r="O1184" i="13" s="1"/>
  <c r="M1184" i="13"/>
  <c r="N1184" i="13"/>
  <c r="P1184" i="13"/>
  <c r="Q1184" i="13"/>
  <c r="R1184" i="13"/>
  <c r="S1184" i="13"/>
  <c r="T1184" i="13"/>
  <c r="U1184" i="13"/>
  <c r="V1184" i="13"/>
  <c r="W1184" i="13"/>
  <c r="X1184" i="13"/>
  <c r="Y1184" i="13"/>
  <c r="Z1184" i="13"/>
  <c r="AA1184" i="13"/>
  <c r="AB1184" i="13"/>
  <c r="AC1184" i="13"/>
  <c r="AH1184" i="13"/>
  <c r="AK1184" i="13"/>
  <c r="C1185" i="13"/>
  <c r="D1185" i="13"/>
  <c r="E1185" i="13"/>
  <c r="F1185" i="13"/>
  <c r="G1185" i="13"/>
  <c r="H1185" i="13"/>
  <c r="L1185" i="13"/>
  <c r="O1185" i="13" s="1"/>
  <c r="M1185" i="13"/>
  <c r="N1185" i="13"/>
  <c r="P1185" i="13"/>
  <c r="Q1185" i="13"/>
  <c r="R1185" i="13"/>
  <c r="S1185" i="13"/>
  <c r="T1185" i="13"/>
  <c r="U1185" i="13"/>
  <c r="V1185" i="13"/>
  <c r="W1185" i="13"/>
  <c r="X1185" i="13"/>
  <c r="Y1185" i="13"/>
  <c r="Z1185" i="13"/>
  <c r="AA1185" i="13"/>
  <c r="AB1185" i="13"/>
  <c r="AC1185" i="13"/>
  <c r="AH1185" i="13"/>
  <c r="AK1185" i="13"/>
  <c r="C1186" i="13"/>
  <c r="D1186" i="13"/>
  <c r="E1186" i="13"/>
  <c r="F1186" i="13"/>
  <c r="G1186" i="13"/>
  <c r="H1186" i="13"/>
  <c r="L1186" i="13"/>
  <c r="O1186" i="13" s="1"/>
  <c r="M1186" i="13"/>
  <c r="N1186" i="13"/>
  <c r="P1186" i="13"/>
  <c r="Q1186" i="13"/>
  <c r="R1186" i="13"/>
  <c r="S1186" i="13"/>
  <c r="T1186" i="13"/>
  <c r="U1186" i="13"/>
  <c r="V1186" i="13"/>
  <c r="W1186" i="13"/>
  <c r="X1186" i="13"/>
  <c r="Y1186" i="13"/>
  <c r="Z1186" i="13"/>
  <c r="AA1186" i="13"/>
  <c r="AB1186" i="13"/>
  <c r="AC1186" i="13"/>
  <c r="AH1186" i="13"/>
  <c r="AK1186" i="13"/>
  <c r="C1187" i="13"/>
  <c r="D1187" i="13"/>
  <c r="E1187" i="13"/>
  <c r="F1187" i="13"/>
  <c r="G1187" i="13"/>
  <c r="H1187" i="13"/>
  <c r="L1187" i="13"/>
  <c r="O1187" i="13" s="1"/>
  <c r="M1187" i="13"/>
  <c r="N1187" i="13"/>
  <c r="P1187" i="13"/>
  <c r="Q1187" i="13"/>
  <c r="R1187" i="13"/>
  <c r="S1187" i="13"/>
  <c r="T1187" i="13"/>
  <c r="U1187" i="13"/>
  <c r="V1187" i="13"/>
  <c r="W1187" i="13"/>
  <c r="X1187" i="13"/>
  <c r="Y1187" i="13"/>
  <c r="Z1187" i="13"/>
  <c r="AA1187" i="13"/>
  <c r="AB1187" i="13"/>
  <c r="AC1187" i="13"/>
  <c r="AH1187" i="13"/>
  <c r="AK1187" i="13"/>
  <c r="C1188" i="13"/>
  <c r="D1188" i="13"/>
  <c r="E1188" i="13"/>
  <c r="F1188" i="13"/>
  <c r="G1188" i="13"/>
  <c r="H1188" i="13"/>
  <c r="L1188" i="13"/>
  <c r="O1188" i="13" s="1"/>
  <c r="M1188" i="13"/>
  <c r="N1188" i="13"/>
  <c r="P1188" i="13"/>
  <c r="Q1188" i="13"/>
  <c r="R1188" i="13"/>
  <c r="S1188" i="13"/>
  <c r="T1188" i="13"/>
  <c r="U1188" i="13"/>
  <c r="V1188" i="13"/>
  <c r="W1188" i="13"/>
  <c r="X1188" i="13"/>
  <c r="Y1188" i="13"/>
  <c r="Z1188" i="13"/>
  <c r="AA1188" i="13"/>
  <c r="AB1188" i="13"/>
  <c r="AC1188" i="13"/>
  <c r="AH1188" i="13"/>
  <c r="AK1188" i="13"/>
  <c r="C1189" i="13"/>
  <c r="D1189" i="13"/>
  <c r="E1189" i="13"/>
  <c r="F1189" i="13"/>
  <c r="G1189" i="13"/>
  <c r="H1189" i="13"/>
  <c r="L1189" i="13"/>
  <c r="O1189" i="13" s="1"/>
  <c r="M1189" i="13"/>
  <c r="N1189" i="13"/>
  <c r="P1189" i="13"/>
  <c r="Q1189" i="13"/>
  <c r="R1189" i="13"/>
  <c r="S1189" i="13"/>
  <c r="T1189" i="13"/>
  <c r="U1189" i="13"/>
  <c r="V1189" i="13"/>
  <c r="W1189" i="13"/>
  <c r="X1189" i="13"/>
  <c r="Y1189" i="13"/>
  <c r="Z1189" i="13"/>
  <c r="AA1189" i="13"/>
  <c r="AB1189" i="13"/>
  <c r="AC1189" i="13"/>
  <c r="AH1189" i="13"/>
  <c r="AK1189" i="13"/>
  <c r="C1190" i="13"/>
  <c r="D1190" i="13"/>
  <c r="E1190" i="13"/>
  <c r="F1190" i="13"/>
  <c r="G1190" i="13"/>
  <c r="H1190" i="13"/>
  <c r="L1190" i="13"/>
  <c r="O1190" i="13" s="1"/>
  <c r="M1190" i="13"/>
  <c r="N1190" i="13"/>
  <c r="P1190" i="13"/>
  <c r="Q1190" i="13"/>
  <c r="R1190" i="13"/>
  <c r="S1190" i="13"/>
  <c r="T1190" i="13"/>
  <c r="U1190" i="13"/>
  <c r="V1190" i="13"/>
  <c r="W1190" i="13"/>
  <c r="X1190" i="13"/>
  <c r="Y1190" i="13"/>
  <c r="Z1190" i="13"/>
  <c r="AA1190" i="13"/>
  <c r="AB1190" i="13"/>
  <c r="AC1190" i="13"/>
  <c r="AH1190" i="13"/>
  <c r="AK1190" i="13"/>
  <c r="C1191" i="13"/>
  <c r="D1191" i="13"/>
  <c r="E1191" i="13"/>
  <c r="F1191" i="13"/>
  <c r="G1191" i="13"/>
  <c r="H1191" i="13"/>
  <c r="L1191" i="13"/>
  <c r="O1191" i="13" s="1"/>
  <c r="M1191" i="13"/>
  <c r="N1191" i="13"/>
  <c r="P1191" i="13"/>
  <c r="Q1191" i="13"/>
  <c r="R1191" i="13"/>
  <c r="S1191" i="13"/>
  <c r="T1191" i="13"/>
  <c r="U1191" i="13"/>
  <c r="V1191" i="13"/>
  <c r="W1191" i="13"/>
  <c r="X1191" i="13"/>
  <c r="Y1191" i="13"/>
  <c r="Z1191" i="13"/>
  <c r="AA1191" i="13"/>
  <c r="AB1191" i="13"/>
  <c r="AC1191" i="13"/>
  <c r="AH1191" i="13"/>
  <c r="AK1191" i="13"/>
  <c r="C1192" i="13"/>
  <c r="D1192" i="13"/>
  <c r="E1192" i="13"/>
  <c r="F1192" i="13"/>
  <c r="G1192" i="13"/>
  <c r="H1192" i="13"/>
  <c r="L1192" i="13"/>
  <c r="O1192" i="13" s="1"/>
  <c r="M1192" i="13"/>
  <c r="N1192" i="13"/>
  <c r="P1192" i="13"/>
  <c r="Q1192" i="13"/>
  <c r="R1192" i="13"/>
  <c r="S1192" i="13"/>
  <c r="T1192" i="13"/>
  <c r="U1192" i="13"/>
  <c r="V1192" i="13"/>
  <c r="W1192" i="13"/>
  <c r="X1192" i="13"/>
  <c r="Y1192" i="13"/>
  <c r="Z1192" i="13"/>
  <c r="AA1192" i="13"/>
  <c r="AB1192" i="13"/>
  <c r="AC1192" i="13"/>
  <c r="AH1192" i="13"/>
  <c r="AK1192" i="13"/>
  <c r="C1193" i="13"/>
  <c r="D1193" i="13"/>
  <c r="E1193" i="13"/>
  <c r="F1193" i="13"/>
  <c r="G1193" i="13"/>
  <c r="H1193" i="13"/>
  <c r="L1193" i="13"/>
  <c r="O1193" i="13" s="1"/>
  <c r="M1193" i="13"/>
  <c r="N1193" i="13"/>
  <c r="P1193" i="13"/>
  <c r="Q1193" i="13"/>
  <c r="R1193" i="13"/>
  <c r="S1193" i="13"/>
  <c r="T1193" i="13"/>
  <c r="U1193" i="13"/>
  <c r="V1193" i="13"/>
  <c r="W1193" i="13"/>
  <c r="X1193" i="13"/>
  <c r="Y1193" i="13"/>
  <c r="Z1193" i="13"/>
  <c r="AA1193" i="13"/>
  <c r="AB1193" i="13"/>
  <c r="AC1193" i="13"/>
  <c r="AH1193" i="13"/>
  <c r="AK1193" i="13"/>
  <c r="C1194" i="13"/>
  <c r="D1194" i="13"/>
  <c r="E1194" i="13"/>
  <c r="F1194" i="13"/>
  <c r="G1194" i="13"/>
  <c r="H1194" i="13"/>
  <c r="L1194" i="13"/>
  <c r="O1194" i="13" s="1"/>
  <c r="M1194" i="13"/>
  <c r="N1194" i="13"/>
  <c r="P1194" i="13"/>
  <c r="Q1194" i="13"/>
  <c r="R1194" i="13"/>
  <c r="S1194" i="13"/>
  <c r="T1194" i="13"/>
  <c r="U1194" i="13"/>
  <c r="V1194" i="13"/>
  <c r="W1194" i="13"/>
  <c r="X1194" i="13"/>
  <c r="Y1194" i="13"/>
  <c r="Z1194" i="13"/>
  <c r="AA1194" i="13"/>
  <c r="AB1194" i="13"/>
  <c r="AC1194" i="13"/>
  <c r="AH1194" i="13"/>
  <c r="AK1194" i="13"/>
  <c r="C1195" i="13"/>
  <c r="D1195" i="13"/>
  <c r="E1195" i="13"/>
  <c r="F1195" i="13"/>
  <c r="G1195" i="13"/>
  <c r="H1195" i="13"/>
  <c r="L1195" i="13"/>
  <c r="O1195" i="13" s="1"/>
  <c r="M1195" i="13"/>
  <c r="N1195" i="13"/>
  <c r="P1195" i="13"/>
  <c r="Q1195" i="13"/>
  <c r="R1195" i="13"/>
  <c r="S1195" i="13"/>
  <c r="T1195" i="13"/>
  <c r="U1195" i="13"/>
  <c r="V1195" i="13"/>
  <c r="W1195" i="13"/>
  <c r="X1195" i="13"/>
  <c r="Y1195" i="13"/>
  <c r="Z1195" i="13"/>
  <c r="AA1195" i="13"/>
  <c r="AB1195" i="13"/>
  <c r="AC1195" i="13"/>
  <c r="AH1195" i="13"/>
  <c r="AK1195" i="13"/>
  <c r="C1196" i="13"/>
  <c r="D1196" i="13"/>
  <c r="E1196" i="13"/>
  <c r="F1196" i="13"/>
  <c r="G1196" i="13"/>
  <c r="H1196" i="13"/>
  <c r="L1196" i="13"/>
  <c r="O1196" i="13" s="1"/>
  <c r="M1196" i="13"/>
  <c r="N1196" i="13"/>
  <c r="P1196" i="13"/>
  <c r="Q1196" i="13"/>
  <c r="R1196" i="13"/>
  <c r="S1196" i="13"/>
  <c r="T1196" i="13"/>
  <c r="U1196" i="13"/>
  <c r="V1196" i="13"/>
  <c r="W1196" i="13"/>
  <c r="X1196" i="13"/>
  <c r="Y1196" i="13"/>
  <c r="Z1196" i="13"/>
  <c r="AA1196" i="13"/>
  <c r="AB1196" i="13"/>
  <c r="AC1196" i="13"/>
  <c r="AH1196" i="13"/>
  <c r="AK1196" i="13"/>
  <c r="C1197" i="13"/>
  <c r="D1197" i="13"/>
  <c r="E1197" i="13"/>
  <c r="F1197" i="13"/>
  <c r="G1197" i="13"/>
  <c r="H1197" i="13"/>
  <c r="L1197" i="13"/>
  <c r="O1197" i="13" s="1"/>
  <c r="M1197" i="13"/>
  <c r="N1197" i="13"/>
  <c r="P1197" i="13"/>
  <c r="Q1197" i="13"/>
  <c r="R1197" i="13"/>
  <c r="S1197" i="13"/>
  <c r="T1197" i="13"/>
  <c r="U1197" i="13"/>
  <c r="V1197" i="13"/>
  <c r="W1197" i="13"/>
  <c r="X1197" i="13"/>
  <c r="Y1197" i="13"/>
  <c r="Z1197" i="13"/>
  <c r="AA1197" i="13"/>
  <c r="AB1197" i="13"/>
  <c r="AC1197" i="13"/>
  <c r="AH1197" i="13"/>
  <c r="AK1197" i="13"/>
  <c r="C1198" i="13"/>
  <c r="D1198" i="13"/>
  <c r="E1198" i="13"/>
  <c r="F1198" i="13"/>
  <c r="G1198" i="13"/>
  <c r="H1198" i="13"/>
  <c r="L1198" i="13"/>
  <c r="O1198" i="13" s="1"/>
  <c r="M1198" i="13"/>
  <c r="N1198" i="13"/>
  <c r="P1198" i="13"/>
  <c r="Q1198" i="13"/>
  <c r="R1198" i="13"/>
  <c r="S1198" i="13"/>
  <c r="T1198" i="13"/>
  <c r="U1198" i="13"/>
  <c r="V1198" i="13"/>
  <c r="W1198" i="13"/>
  <c r="X1198" i="13"/>
  <c r="Y1198" i="13"/>
  <c r="Z1198" i="13"/>
  <c r="AA1198" i="13"/>
  <c r="AB1198" i="13"/>
  <c r="AC1198" i="13"/>
  <c r="AH1198" i="13"/>
  <c r="AK1198" i="13"/>
  <c r="C1199" i="13"/>
  <c r="D1199" i="13"/>
  <c r="E1199" i="13"/>
  <c r="F1199" i="13"/>
  <c r="G1199" i="13"/>
  <c r="H1199" i="13"/>
  <c r="L1199" i="13"/>
  <c r="O1199" i="13" s="1"/>
  <c r="M1199" i="13"/>
  <c r="N1199" i="13"/>
  <c r="P1199" i="13"/>
  <c r="Q1199" i="13"/>
  <c r="R1199" i="13"/>
  <c r="S1199" i="13"/>
  <c r="T1199" i="13"/>
  <c r="U1199" i="13"/>
  <c r="V1199" i="13"/>
  <c r="W1199" i="13"/>
  <c r="X1199" i="13"/>
  <c r="Y1199" i="13"/>
  <c r="Z1199" i="13"/>
  <c r="AA1199" i="13"/>
  <c r="AB1199" i="13"/>
  <c r="AC1199" i="13"/>
  <c r="AH1199" i="13"/>
  <c r="AK1199" i="13"/>
  <c r="C1200" i="13"/>
  <c r="D1200" i="13"/>
  <c r="E1200" i="13"/>
  <c r="F1200" i="13"/>
  <c r="G1200" i="13"/>
  <c r="H1200" i="13"/>
  <c r="L1200" i="13"/>
  <c r="O1200" i="13" s="1"/>
  <c r="M1200" i="13"/>
  <c r="N1200" i="13"/>
  <c r="P1200" i="13"/>
  <c r="Q1200" i="13"/>
  <c r="R1200" i="13"/>
  <c r="S1200" i="13"/>
  <c r="T1200" i="13"/>
  <c r="U1200" i="13"/>
  <c r="V1200" i="13"/>
  <c r="W1200" i="13"/>
  <c r="X1200" i="13"/>
  <c r="Y1200" i="13"/>
  <c r="Z1200" i="13"/>
  <c r="AA1200" i="13"/>
  <c r="AB1200" i="13"/>
  <c r="AC1200" i="13"/>
  <c r="AH1200" i="13"/>
  <c r="AK1200" i="13"/>
  <c r="C1201" i="13"/>
  <c r="D1201" i="13"/>
  <c r="E1201" i="13"/>
  <c r="F1201" i="13"/>
  <c r="G1201" i="13"/>
  <c r="H1201" i="13"/>
  <c r="L1201" i="13"/>
  <c r="O1201" i="13" s="1"/>
  <c r="M1201" i="13"/>
  <c r="N1201" i="13"/>
  <c r="P1201" i="13"/>
  <c r="Q1201" i="13"/>
  <c r="R1201" i="13"/>
  <c r="S1201" i="13"/>
  <c r="T1201" i="13"/>
  <c r="U1201" i="13"/>
  <c r="V1201" i="13"/>
  <c r="W1201" i="13"/>
  <c r="X1201" i="13"/>
  <c r="Y1201" i="13"/>
  <c r="Z1201" i="13"/>
  <c r="AA1201" i="13"/>
  <c r="AB1201" i="13"/>
  <c r="AC1201" i="13"/>
  <c r="AH1201" i="13"/>
  <c r="AK1201" i="13"/>
  <c r="C1202" i="13"/>
  <c r="D1202" i="13"/>
  <c r="E1202" i="13"/>
  <c r="F1202" i="13"/>
  <c r="G1202" i="13"/>
  <c r="H1202" i="13"/>
  <c r="L1202" i="13"/>
  <c r="O1202" i="13" s="1"/>
  <c r="M1202" i="13"/>
  <c r="N1202" i="13"/>
  <c r="P1202" i="13"/>
  <c r="Q1202" i="13"/>
  <c r="R1202" i="13"/>
  <c r="S1202" i="13"/>
  <c r="T1202" i="13"/>
  <c r="U1202" i="13"/>
  <c r="V1202" i="13"/>
  <c r="W1202" i="13"/>
  <c r="X1202" i="13"/>
  <c r="Y1202" i="13"/>
  <c r="Z1202" i="13"/>
  <c r="AA1202" i="13"/>
  <c r="AB1202" i="13"/>
  <c r="AC1202" i="13"/>
  <c r="AH1202" i="13"/>
  <c r="AK1202" i="13"/>
  <c r="C1203" i="13"/>
  <c r="D1203" i="13"/>
  <c r="E1203" i="13"/>
  <c r="F1203" i="13"/>
  <c r="G1203" i="13"/>
  <c r="H1203" i="13"/>
  <c r="L1203" i="13"/>
  <c r="O1203" i="13" s="1"/>
  <c r="M1203" i="13"/>
  <c r="N1203" i="13"/>
  <c r="P1203" i="13"/>
  <c r="Q1203" i="13"/>
  <c r="R1203" i="13"/>
  <c r="S1203" i="13"/>
  <c r="T1203" i="13"/>
  <c r="U1203" i="13"/>
  <c r="V1203" i="13"/>
  <c r="W1203" i="13"/>
  <c r="X1203" i="13"/>
  <c r="Y1203" i="13"/>
  <c r="Z1203" i="13"/>
  <c r="AA1203" i="13"/>
  <c r="AB1203" i="13"/>
  <c r="AC1203" i="13"/>
  <c r="AH1203" i="13"/>
  <c r="AK1203" i="13"/>
  <c r="C1204" i="13"/>
  <c r="D1204" i="13"/>
  <c r="E1204" i="13"/>
  <c r="F1204" i="13"/>
  <c r="G1204" i="13"/>
  <c r="H1204" i="13"/>
  <c r="L1204" i="13"/>
  <c r="O1204" i="13" s="1"/>
  <c r="M1204" i="13"/>
  <c r="N1204" i="13"/>
  <c r="P1204" i="13"/>
  <c r="Q1204" i="13"/>
  <c r="R1204" i="13"/>
  <c r="S1204" i="13"/>
  <c r="T1204" i="13"/>
  <c r="U1204" i="13"/>
  <c r="V1204" i="13"/>
  <c r="W1204" i="13"/>
  <c r="X1204" i="13"/>
  <c r="Y1204" i="13"/>
  <c r="Z1204" i="13"/>
  <c r="AA1204" i="13"/>
  <c r="AB1204" i="13"/>
  <c r="AC1204" i="13"/>
  <c r="AH1204" i="13"/>
  <c r="AK1204" i="13"/>
  <c r="C1205" i="13"/>
  <c r="D1205" i="13"/>
  <c r="E1205" i="13"/>
  <c r="F1205" i="13"/>
  <c r="G1205" i="13"/>
  <c r="H1205" i="13"/>
  <c r="L1205" i="13"/>
  <c r="O1205" i="13" s="1"/>
  <c r="M1205" i="13"/>
  <c r="N1205" i="13"/>
  <c r="P1205" i="13"/>
  <c r="Q1205" i="13"/>
  <c r="R1205" i="13"/>
  <c r="S1205" i="13"/>
  <c r="T1205" i="13"/>
  <c r="U1205" i="13"/>
  <c r="V1205" i="13"/>
  <c r="W1205" i="13"/>
  <c r="X1205" i="13"/>
  <c r="Y1205" i="13"/>
  <c r="Z1205" i="13"/>
  <c r="AA1205" i="13"/>
  <c r="AB1205" i="13"/>
  <c r="AC1205" i="13"/>
  <c r="AH1205" i="13"/>
  <c r="AK1205" i="13"/>
  <c r="C1206" i="13"/>
  <c r="D1206" i="13"/>
  <c r="E1206" i="13"/>
  <c r="F1206" i="13"/>
  <c r="G1206" i="13"/>
  <c r="H1206" i="13"/>
  <c r="L1206" i="13"/>
  <c r="O1206" i="13" s="1"/>
  <c r="M1206" i="13"/>
  <c r="N1206" i="13"/>
  <c r="P1206" i="13"/>
  <c r="Q1206" i="13"/>
  <c r="R1206" i="13"/>
  <c r="S1206" i="13"/>
  <c r="T1206" i="13"/>
  <c r="U1206" i="13"/>
  <c r="V1206" i="13"/>
  <c r="W1206" i="13"/>
  <c r="X1206" i="13"/>
  <c r="Y1206" i="13"/>
  <c r="Z1206" i="13"/>
  <c r="AA1206" i="13"/>
  <c r="AB1206" i="13"/>
  <c r="AC1206" i="13"/>
  <c r="AH1206" i="13"/>
  <c r="AK1206" i="13"/>
  <c r="C1207" i="13"/>
  <c r="D1207" i="13"/>
  <c r="E1207" i="13"/>
  <c r="F1207" i="13"/>
  <c r="G1207" i="13"/>
  <c r="H1207" i="13"/>
  <c r="L1207" i="13"/>
  <c r="M1207" i="13"/>
  <c r="N1207" i="13"/>
  <c r="P1207" i="13"/>
  <c r="Q1207" i="13"/>
  <c r="R1207" i="13"/>
  <c r="S1207" i="13"/>
  <c r="T1207" i="13"/>
  <c r="U1207" i="13"/>
  <c r="V1207" i="13"/>
  <c r="W1207" i="13"/>
  <c r="X1207" i="13"/>
  <c r="Y1207" i="13"/>
  <c r="Z1207" i="13"/>
  <c r="AA1207" i="13"/>
  <c r="AB1207" i="13"/>
  <c r="AC1207" i="13"/>
  <c r="AH1207" i="13"/>
  <c r="AK1207" i="13"/>
  <c r="C1208" i="13"/>
  <c r="D1208" i="13"/>
  <c r="E1208" i="13"/>
  <c r="F1208" i="13"/>
  <c r="G1208" i="13"/>
  <c r="H1208" i="13"/>
  <c r="L1208" i="13"/>
  <c r="O1208" i="13" s="1"/>
  <c r="M1208" i="13"/>
  <c r="N1208" i="13"/>
  <c r="P1208" i="13"/>
  <c r="Q1208" i="13"/>
  <c r="R1208" i="13"/>
  <c r="S1208" i="13"/>
  <c r="T1208" i="13"/>
  <c r="U1208" i="13"/>
  <c r="V1208" i="13"/>
  <c r="W1208" i="13"/>
  <c r="X1208" i="13"/>
  <c r="Y1208" i="13"/>
  <c r="Z1208" i="13"/>
  <c r="AA1208" i="13"/>
  <c r="AB1208" i="13"/>
  <c r="AC1208" i="13"/>
  <c r="AH1208" i="13"/>
  <c r="AK1208" i="13"/>
  <c r="C1209" i="13"/>
  <c r="D1209" i="13"/>
  <c r="E1209" i="13"/>
  <c r="F1209" i="13"/>
  <c r="G1209" i="13"/>
  <c r="H1209" i="13"/>
  <c r="L1209" i="13"/>
  <c r="O1209" i="13" s="1"/>
  <c r="M1209" i="13"/>
  <c r="N1209" i="13"/>
  <c r="P1209" i="13"/>
  <c r="Q1209" i="13"/>
  <c r="R1209" i="13"/>
  <c r="S1209" i="13"/>
  <c r="T1209" i="13"/>
  <c r="U1209" i="13"/>
  <c r="V1209" i="13"/>
  <c r="W1209" i="13"/>
  <c r="X1209" i="13"/>
  <c r="Y1209" i="13"/>
  <c r="Z1209" i="13"/>
  <c r="AA1209" i="13"/>
  <c r="AB1209" i="13"/>
  <c r="AC1209" i="13"/>
  <c r="AH1209" i="13"/>
  <c r="AK1209" i="13"/>
  <c r="C1210" i="13"/>
  <c r="D1210" i="13"/>
  <c r="E1210" i="13"/>
  <c r="F1210" i="13"/>
  <c r="G1210" i="13"/>
  <c r="H1210" i="13"/>
  <c r="L1210" i="13"/>
  <c r="O1210" i="13" s="1"/>
  <c r="M1210" i="13"/>
  <c r="N1210" i="13"/>
  <c r="P1210" i="13"/>
  <c r="Q1210" i="13"/>
  <c r="R1210" i="13"/>
  <c r="S1210" i="13"/>
  <c r="T1210" i="13"/>
  <c r="U1210" i="13"/>
  <c r="V1210" i="13"/>
  <c r="W1210" i="13"/>
  <c r="X1210" i="13"/>
  <c r="Y1210" i="13"/>
  <c r="Z1210" i="13"/>
  <c r="AA1210" i="13"/>
  <c r="AB1210" i="13"/>
  <c r="AC1210" i="13"/>
  <c r="AH1210" i="13"/>
  <c r="AK1210" i="13"/>
  <c r="C1211" i="13"/>
  <c r="D1211" i="13"/>
  <c r="E1211" i="13"/>
  <c r="F1211" i="13"/>
  <c r="G1211" i="13"/>
  <c r="H1211" i="13"/>
  <c r="L1211" i="13"/>
  <c r="O1211" i="13" s="1"/>
  <c r="M1211" i="13"/>
  <c r="N1211" i="13"/>
  <c r="P1211" i="13"/>
  <c r="Q1211" i="13"/>
  <c r="R1211" i="13"/>
  <c r="T1211" i="13"/>
  <c r="U1211" i="13"/>
  <c r="V1211" i="13"/>
  <c r="W1211" i="13"/>
  <c r="X1211" i="13"/>
  <c r="Y1211" i="13"/>
  <c r="Z1211" i="13"/>
  <c r="AA1211" i="13"/>
  <c r="AB1211" i="13"/>
  <c r="AC1211" i="13"/>
  <c r="AH1211" i="13"/>
  <c r="AK1211" i="13"/>
  <c r="C1212" i="13"/>
  <c r="D1212" i="13"/>
  <c r="E1212" i="13"/>
  <c r="F1212" i="13"/>
  <c r="G1212" i="13"/>
  <c r="H1212" i="13"/>
  <c r="L1212" i="13"/>
  <c r="O1212" i="13" s="1"/>
  <c r="M1212" i="13"/>
  <c r="N1212" i="13"/>
  <c r="P1212" i="13"/>
  <c r="Q1212" i="13"/>
  <c r="R1212" i="13"/>
  <c r="S1212" i="13"/>
  <c r="T1212" i="13"/>
  <c r="U1212" i="13"/>
  <c r="V1212" i="13"/>
  <c r="W1212" i="13"/>
  <c r="X1212" i="13"/>
  <c r="Y1212" i="13"/>
  <c r="Z1212" i="13"/>
  <c r="AA1212" i="13"/>
  <c r="AB1212" i="13"/>
  <c r="AC1212" i="13"/>
  <c r="AH1212" i="13"/>
  <c r="AK1212" i="13"/>
  <c r="C1213" i="13"/>
  <c r="D1213" i="13"/>
  <c r="E1213" i="13"/>
  <c r="F1213" i="13"/>
  <c r="G1213" i="13"/>
  <c r="H1213" i="13"/>
  <c r="L1213" i="13"/>
  <c r="O1213" i="13" s="1"/>
  <c r="M1213" i="13"/>
  <c r="N1213" i="13"/>
  <c r="P1213" i="13"/>
  <c r="Q1213" i="13"/>
  <c r="R1213" i="13"/>
  <c r="S1213" i="13"/>
  <c r="T1213" i="13"/>
  <c r="U1213" i="13"/>
  <c r="V1213" i="13"/>
  <c r="W1213" i="13"/>
  <c r="X1213" i="13"/>
  <c r="Y1213" i="13"/>
  <c r="Z1213" i="13"/>
  <c r="AA1213" i="13"/>
  <c r="AB1213" i="13"/>
  <c r="AC1213" i="13"/>
  <c r="AH1213" i="13"/>
  <c r="AK1213" i="13"/>
  <c r="C1214" i="13"/>
  <c r="D1214" i="13"/>
  <c r="E1214" i="13"/>
  <c r="F1214" i="13"/>
  <c r="G1214" i="13"/>
  <c r="H1214" i="13"/>
  <c r="L1214" i="13"/>
  <c r="O1214" i="13" s="1"/>
  <c r="M1214" i="13"/>
  <c r="N1214" i="13"/>
  <c r="P1214" i="13"/>
  <c r="Q1214" i="13"/>
  <c r="R1214" i="13"/>
  <c r="S1214" i="13"/>
  <c r="T1214" i="13"/>
  <c r="U1214" i="13"/>
  <c r="V1214" i="13"/>
  <c r="W1214" i="13"/>
  <c r="X1214" i="13"/>
  <c r="Y1214" i="13"/>
  <c r="Z1214" i="13"/>
  <c r="AA1214" i="13"/>
  <c r="AB1214" i="13"/>
  <c r="AC1214" i="13"/>
  <c r="AH1214" i="13"/>
  <c r="AK1214" i="13"/>
  <c r="C1215" i="13"/>
  <c r="D1215" i="13"/>
  <c r="E1215" i="13"/>
  <c r="F1215" i="13"/>
  <c r="G1215" i="13"/>
  <c r="H1215" i="13"/>
  <c r="L1215" i="13"/>
  <c r="O1215" i="13" s="1"/>
  <c r="M1215" i="13"/>
  <c r="N1215" i="13"/>
  <c r="P1215" i="13"/>
  <c r="Q1215" i="13"/>
  <c r="R1215" i="13"/>
  <c r="S1215" i="13"/>
  <c r="T1215" i="13"/>
  <c r="U1215" i="13"/>
  <c r="V1215" i="13"/>
  <c r="W1215" i="13"/>
  <c r="X1215" i="13"/>
  <c r="Y1215" i="13"/>
  <c r="Z1215" i="13"/>
  <c r="AA1215" i="13"/>
  <c r="AB1215" i="13"/>
  <c r="AC1215" i="13"/>
  <c r="AH1215" i="13"/>
  <c r="AK1215" i="13"/>
  <c r="C1216" i="13"/>
  <c r="D1216" i="13"/>
  <c r="E1216" i="13"/>
  <c r="F1216" i="13"/>
  <c r="G1216" i="13"/>
  <c r="H1216" i="13"/>
  <c r="L1216" i="13"/>
  <c r="O1216" i="13" s="1"/>
  <c r="M1216" i="13"/>
  <c r="N1216" i="13"/>
  <c r="P1216" i="13"/>
  <c r="Q1216" i="13"/>
  <c r="R1216" i="13"/>
  <c r="S1216" i="13"/>
  <c r="T1216" i="13"/>
  <c r="U1216" i="13"/>
  <c r="V1216" i="13"/>
  <c r="W1216" i="13"/>
  <c r="X1216" i="13"/>
  <c r="Y1216" i="13"/>
  <c r="Z1216" i="13"/>
  <c r="AA1216" i="13"/>
  <c r="AB1216" i="13"/>
  <c r="AC1216" i="13"/>
  <c r="AH1216" i="13"/>
  <c r="AK1216" i="13"/>
  <c r="C1217" i="13"/>
  <c r="D1217" i="13"/>
  <c r="E1217" i="13"/>
  <c r="F1217" i="13"/>
  <c r="G1217" i="13"/>
  <c r="H1217" i="13"/>
  <c r="L1217" i="13"/>
  <c r="O1217" i="13" s="1"/>
  <c r="M1217" i="13"/>
  <c r="N1217" i="13"/>
  <c r="P1217" i="13"/>
  <c r="Q1217" i="13"/>
  <c r="R1217" i="13"/>
  <c r="S1217" i="13"/>
  <c r="T1217" i="13"/>
  <c r="U1217" i="13"/>
  <c r="V1217" i="13"/>
  <c r="W1217" i="13"/>
  <c r="X1217" i="13"/>
  <c r="Y1217" i="13"/>
  <c r="Z1217" i="13"/>
  <c r="AA1217" i="13"/>
  <c r="AB1217" i="13"/>
  <c r="AC1217" i="13"/>
  <c r="AH1217" i="13"/>
  <c r="AK1217" i="13"/>
  <c r="C1218" i="13"/>
  <c r="D1218" i="13"/>
  <c r="E1218" i="13"/>
  <c r="F1218" i="13"/>
  <c r="G1218" i="13"/>
  <c r="H1218" i="13"/>
  <c r="L1218" i="13"/>
  <c r="O1218" i="13" s="1"/>
  <c r="M1218" i="13"/>
  <c r="N1218" i="13"/>
  <c r="P1218" i="13"/>
  <c r="Q1218" i="13"/>
  <c r="R1218" i="13"/>
  <c r="S1218" i="13"/>
  <c r="T1218" i="13"/>
  <c r="U1218" i="13"/>
  <c r="V1218" i="13"/>
  <c r="W1218" i="13"/>
  <c r="X1218" i="13"/>
  <c r="Y1218" i="13"/>
  <c r="Z1218" i="13"/>
  <c r="AA1218" i="13"/>
  <c r="AB1218" i="13"/>
  <c r="AC1218" i="13"/>
  <c r="AH1218" i="13"/>
  <c r="AK1218" i="13"/>
  <c r="C1219" i="13"/>
  <c r="D1219" i="13"/>
  <c r="E1219" i="13"/>
  <c r="F1219" i="13"/>
  <c r="G1219" i="13"/>
  <c r="H1219" i="13"/>
  <c r="L1219" i="13"/>
  <c r="O1219" i="13" s="1"/>
  <c r="M1219" i="13"/>
  <c r="N1219" i="13"/>
  <c r="P1219" i="13"/>
  <c r="Q1219" i="13"/>
  <c r="R1219" i="13"/>
  <c r="S1219" i="13"/>
  <c r="T1219" i="13"/>
  <c r="U1219" i="13"/>
  <c r="V1219" i="13"/>
  <c r="W1219" i="13"/>
  <c r="X1219" i="13"/>
  <c r="Y1219" i="13"/>
  <c r="Z1219" i="13"/>
  <c r="AA1219" i="13"/>
  <c r="AB1219" i="13"/>
  <c r="AC1219" i="13"/>
  <c r="AH1219" i="13"/>
  <c r="AK1219" i="13"/>
  <c r="C1220" i="13"/>
  <c r="D1220" i="13"/>
  <c r="E1220" i="13"/>
  <c r="F1220" i="13"/>
  <c r="G1220" i="13"/>
  <c r="H1220" i="13"/>
  <c r="L1220" i="13"/>
  <c r="O1220" i="13" s="1"/>
  <c r="M1220" i="13"/>
  <c r="N1220" i="13"/>
  <c r="P1220" i="13"/>
  <c r="Q1220" i="13"/>
  <c r="R1220" i="13"/>
  <c r="S1220" i="13"/>
  <c r="T1220" i="13"/>
  <c r="U1220" i="13"/>
  <c r="V1220" i="13"/>
  <c r="W1220" i="13"/>
  <c r="X1220" i="13"/>
  <c r="Y1220" i="13"/>
  <c r="Z1220" i="13"/>
  <c r="AA1220" i="13"/>
  <c r="AB1220" i="13"/>
  <c r="AC1220" i="13"/>
  <c r="AH1220" i="13"/>
  <c r="AK1220" i="13"/>
  <c r="C1221" i="13"/>
  <c r="D1221" i="13"/>
  <c r="E1221" i="13"/>
  <c r="F1221" i="13"/>
  <c r="G1221" i="13"/>
  <c r="H1221" i="13"/>
  <c r="L1221" i="13"/>
  <c r="O1221" i="13" s="1"/>
  <c r="M1221" i="13"/>
  <c r="N1221" i="13"/>
  <c r="P1221" i="13"/>
  <c r="Q1221" i="13"/>
  <c r="R1221" i="13"/>
  <c r="S1221" i="13"/>
  <c r="T1221" i="13"/>
  <c r="U1221" i="13"/>
  <c r="V1221" i="13"/>
  <c r="W1221" i="13"/>
  <c r="X1221" i="13"/>
  <c r="Y1221" i="13"/>
  <c r="Z1221" i="13"/>
  <c r="AA1221" i="13"/>
  <c r="AB1221" i="13"/>
  <c r="AC1221" i="13"/>
  <c r="AH1221" i="13"/>
  <c r="AK1221" i="13"/>
  <c r="C1222" i="13"/>
  <c r="D1222" i="13"/>
  <c r="E1222" i="13"/>
  <c r="F1222" i="13"/>
  <c r="G1222" i="13"/>
  <c r="H1222" i="13"/>
  <c r="L1222" i="13"/>
  <c r="O1222" i="13" s="1"/>
  <c r="M1222" i="13"/>
  <c r="N1222" i="13"/>
  <c r="P1222" i="13"/>
  <c r="Q1222" i="13"/>
  <c r="R1222" i="13"/>
  <c r="S1222" i="13"/>
  <c r="T1222" i="13"/>
  <c r="U1222" i="13"/>
  <c r="V1222" i="13"/>
  <c r="W1222" i="13"/>
  <c r="X1222" i="13"/>
  <c r="Y1222" i="13"/>
  <c r="Z1222" i="13"/>
  <c r="AA1222" i="13"/>
  <c r="AB1222" i="13"/>
  <c r="AC1222" i="13"/>
  <c r="AH1222" i="13"/>
  <c r="AK1222" i="13"/>
  <c r="C1223" i="13"/>
  <c r="D1223" i="13"/>
  <c r="E1223" i="13"/>
  <c r="F1223" i="13"/>
  <c r="G1223" i="13"/>
  <c r="H1223" i="13"/>
  <c r="L1223" i="13"/>
  <c r="O1223" i="13" s="1"/>
  <c r="M1223" i="13"/>
  <c r="N1223" i="13"/>
  <c r="P1223" i="13"/>
  <c r="Q1223" i="13"/>
  <c r="R1223" i="13"/>
  <c r="S1223" i="13"/>
  <c r="T1223" i="13"/>
  <c r="U1223" i="13"/>
  <c r="V1223" i="13"/>
  <c r="W1223" i="13"/>
  <c r="X1223" i="13"/>
  <c r="Y1223" i="13"/>
  <c r="Z1223" i="13"/>
  <c r="AA1223" i="13"/>
  <c r="AB1223" i="13"/>
  <c r="AC1223" i="13"/>
  <c r="AH1223" i="13"/>
  <c r="AK1223" i="13"/>
  <c r="C1224" i="13"/>
  <c r="D1224" i="13"/>
  <c r="E1224" i="13"/>
  <c r="F1224" i="13"/>
  <c r="G1224" i="13"/>
  <c r="H1224" i="13"/>
  <c r="L1224" i="13"/>
  <c r="O1224" i="13" s="1"/>
  <c r="M1224" i="13"/>
  <c r="N1224" i="13"/>
  <c r="P1224" i="13"/>
  <c r="Q1224" i="13"/>
  <c r="R1224" i="13"/>
  <c r="S1224" i="13"/>
  <c r="T1224" i="13"/>
  <c r="U1224" i="13"/>
  <c r="V1224" i="13"/>
  <c r="W1224" i="13"/>
  <c r="X1224" i="13"/>
  <c r="Y1224" i="13"/>
  <c r="Z1224" i="13"/>
  <c r="AA1224" i="13"/>
  <c r="AB1224" i="13"/>
  <c r="AC1224" i="13"/>
  <c r="AH1224" i="13"/>
  <c r="AK1224" i="13"/>
  <c r="C1225" i="13"/>
  <c r="D1225" i="13"/>
  <c r="E1225" i="13"/>
  <c r="F1225" i="13"/>
  <c r="G1225" i="13"/>
  <c r="H1225" i="13"/>
  <c r="L1225" i="13"/>
  <c r="O1225" i="13" s="1"/>
  <c r="M1225" i="13"/>
  <c r="N1225" i="13"/>
  <c r="P1225" i="13"/>
  <c r="Q1225" i="13"/>
  <c r="R1225" i="13"/>
  <c r="S1225" i="13"/>
  <c r="T1225" i="13"/>
  <c r="U1225" i="13"/>
  <c r="V1225" i="13"/>
  <c r="W1225" i="13"/>
  <c r="X1225" i="13"/>
  <c r="Y1225" i="13"/>
  <c r="Z1225" i="13"/>
  <c r="AA1225" i="13"/>
  <c r="AB1225" i="13"/>
  <c r="AC1225" i="13"/>
  <c r="AH1225" i="13"/>
  <c r="AK1225" i="13"/>
  <c r="C1226" i="13"/>
  <c r="D1226" i="13"/>
  <c r="E1226" i="13"/>
  <c r="F1226" i="13"/>
  <c r="G1226" i="13"/>
  <c r="H1226" i="13"/>
  <c r="L1226" i="13"/>
  <c r="O1226" i="13" s="1"/>
  <c r="M1226" i="13"/>
  <c r="N1226" i="13"/>
  <c r="P1226" i="13"/>
  <c r="Q1226" i="13"/>
  <c r="R1226" i="13"/>
  <c r="S1226" i="13"/>
  <c r="T1226" i="13"/>
  <c r="U1226" i="13"/>
  <c r="V1226" i="13"/>
  <c r="W1226" i="13"/>
  <c r="X1226" i="13"/>
  <c r="Y1226" i="13"/>
  <c r="Z1226" i="13"/>
  <c r="AA1226" i="13"/>
  <c r="AB1226" i="13"/>
  <c r="AC1226" i="13"/>
  <c r="AH1226" i="13"/>
  <c r="AK1226" i="13"/>
  <c r="C1227" i="13"/>
  <c r="D1227" i="13"/>
  <c r="E1227" i="13"/>
  <c r="F1227" i="13"/>
  <c r="G1227" i="13"/>
  <c r="H1227" i="13"/>
  <c r="L1227" i="13"/>
  <c r="O1227" i="13" s="1"/>
  <c r="M1227" i="13"/>
  <c r="N1227" i="13"/>
  <c r="P1227" i="13"/>
  <c r="Q1227" i="13"/>
  <c r="R1227" i="13"/>
  <c r="S1227" i="13"/>
  <c r="T1227" i="13"/>
  <c r="U1227" i="13"/>
  <c r="V1227" i="13"/>
  <c r="W1227" i="13"/>
  <c r="X1227" i="13"/>
  <c r="Y1227" i="13"/>
  <c r="Z1227" i="13"/>
  <c r="AA1227" i="13"/>
  <c r="AB1227" i="13"/>
  <c r="AC1227" i="13"/>
  <c r="AH1227" i="13"/>
  <c r="AK1227" i="13"/>
  <c r="C1228" i="13"/>
  <c r="D1228" i="13"/>
  <c r="E1228" i="13"/>
  <c r="F1228" i="13"/>
  <c r="G1228" i="13"/>
  <c r="H1228" i="13"/>
  <c r="L1228" i="13"/>
  <c r="O1228" i="13" s="1"/>
  <c r="M1228" i="13"/>
  <c r="N1228" i="13"/>
  <c r="P1228" i="13"/>
  <c r="Q1228" i="13"/>
  <c r="R1228" i="13"/>
  <c r="S1228" i="13"/>
  <c r="T1228" i="13"/>
  <c r="U1228" i="13"/>
  <c r="V1228" i="13"/>
  <c r="W1228" i="13"/>
  <c r="X1228" i="13"/>
  <c r="Y1228" i="13"/>
  <c r="Z1228" i="13"/>
  <c r="AA1228" i="13"/>
  <c r="AB1228" i="13"/>
  <c r="AC1228" i="13"/>
  <c r="AH1228" i="13"/>
  <c r="AK1228" i="13"/>
  <c r="C1229" i="13"/>
  <c r="D1229" i="13"/>
  <c r="E1229" i="13"/>
  <c r="F1229" i="13"/>
  <c r="G1229" i="13"/>
  <c r="H1229" i="13"/>
  <c r="L1229" i="13"/>
  <c r="O1229" i="13" s="1"/>
  <c r="M1229" i="13"/>
  <c r="N1229" i="13"/>
  <c r="P1229" i="13"/>
  <c r="Q1229" i="13"/>
  <c r="R1229" i="13"/>
  <c r="S1229" i="13"/>
  <c r="T1229" i="13"/>
  <c r="U1229" i="13"/>
  <c r="V1229" i="13"/>
  <c r="W1229" i="13"/>
  <c r="X1229" i="13"/>
  <c r="Y1229" i="13"/>
  <c r="Z1229" i="13"/>
  <c r="AA1229" i="13"/>
  <c r="AB1229" i="13"/>
  <c r="AC1229" i="13"/>
  <c r="AH1229" i="13"/>
  <c r="AK1229" i="13"/>
  <c r="C1230" i="13"/>
  <c r="D1230" i="13"/>
  <c r="E1230" i="13"/>
  <c r="F1230" i="13"/>
  <c r="G1230" i="13"/>
  <c r="H1230" i="13"/>
  <c r="L1230" i="13"/>
  <c r="O1230" i="13" s="1"/>
  <c r="M1230" i="13"/>
  <c r="N1230" i="13"/>
  <c r="P1230" i="13"/>
  <c r="Q1230" i="13"/>
  <c r="R1230" i="13"/>
  <c r="S1230" i="13"/>
  <c r="T1230" i="13"/>
  <c r="U1230" i="13"/>
  <c r="V1230" i="13"/>
  <c r="W1230" i="13"/>
  <c r="X1230" i="13"/>
  <c r="Y1230" i="13"/>
  <c r="Z1230" i="13"/>
  <c r="AA1230" i="13"/>
  <c r="AB1230" i="13"/>
  <c r="AC1230" i="13"/>
  <c r="AH1230" i="13"/>
  <c r="AK1230" i="13"/>
  <c r="C1231" i="13"/>
  <c r="D1231" i="13"/>
  <c r="E1231" i="13"/>
  <c r="F1231" i="13"/>
  <c r="G1231" i="13"/>
  <c r="H1231" i="13"/>
  <c r="L1231" i="13"/>
  <c r="O1231" i="13" s="1"/>
  <c r="M1231" i="13"/>
  <c r="N1231" i="13"/>
  <c r="P1231" i="13"/>
  <c r="Q1231" i="13"/>
  <c r="R1231" i="13"/>
  <c r="S1231" i="13"/>
  <c r="T1231" i="13"/>
  <c r="U1231" i="13"/>
  <c r="V1231" i="13"/>
  <c r="W1231" i="13"/>
  <c r="X1231" i="13"/>
  <c r="Y1231" i="13"/>
  <c r="Z1231" i="13"/>
  <c r="AA1231" i="13"/>
  <c r="AB1231" i="13"/>
  <c r="AC1231" i="13"/>
  <c r="AH1231" i="13"/>
  <c r="AK1231" i="13"/>
  <c r="C1232" i="13"/>
  <c r="D1232" i="13"/>
  <c r="E1232" i="13"/>
  <c r="F1232" i="13"/>
  <c r="G1232" i="13"/>
  <c r="H1232" i="13"/>
  <c r="L1232" i="13"/>
  <c r="M1232" i="13"/>
  <c r="N1232" i="13"/>
  <c r="P1232" i="13"/>
  <c r="Q1232" i="13"/>
  <c r="R1232" i="13"/>
  <c r="S1232" i="13"/>
  <c r="T1232" i="13"/>
  <c r="U1232" i="13"/>
  <c r="V1232" i="13"/>
  <c r="W1232" i="13"/>
  <c r="X1232" i="13"/>
  <c r="Y1232" i="13"/>
  <c r="Z1232" i="13"/>
  <c r="AA1232" i="13"/>
  <c r="AB1232" i="13"/>
  <c r="AC1232" i="13"/>
  <c r="AH1232" i="13"/>
  <c r="AK1232" i="13"/>
  <c r="C1233" i="13"/>
  <c r="D1233" i="13"/>
  <c r="E1233" i="13"/>
  <c r="F1233" i="13"/>
  <c r="G1233" i="13"/>
  <c r="H1233" i="13"/>
  <c r="L1233" i="13"/>
  <c r="M1233" i="13"/>
  <c r="N1233" i="13"/>
  <c r="P1233" i="13"/>
  <c r="Q1233" i="13"/>
  <c r="R1233" i="13"/>
  <c r="S1233" i="13"/>
  <c r="T1233" i="13"/>
  <c r="U1233" i="13"/>
  <c r="V1233" i="13"/>
  <c r="W1233" i="13"/>
  <c r="X1233" i="13"/>
  <c r="Y1233" i="13"/>
  <c r="Z1233" i="13"/>
  <c r="AA1233" i="13"/>
  <c r="AB1233" i="13"/>
  <c r="AC1233" i="13"/>
  <c r="AH1233" i="13"/>
  <c r="AK1233" i="13"/>
  <c r="C1234" i="13"/>
  <c r="D1234" i="13"/>
  <c r="E1234" i="13"/>
  <c r="F1234" i="13"/>
  <c r="G1234" i="13"/>
  <c r="H1234" i="13"/>
  <c r="L1234" i="13"/>
  <c r="O1234" i="13" s="1"/>
  <c r="M1234" i="13"/>
  <c r="N1234" i="13"/>
  <c r="P1234" i="13"/>
  <c r="Q1234" i="13"/>
  <c r="R1234" i="13"/>
  <c r="S1234" i="13"/>
  <c r="T1234" i="13"/>
  <c r="U1234" i="13"/>
  <c r="V1234" i="13"/>
  <c r="W1234" i="13"/>
  <c r="X1234" i="13"/>
  <c r="Y1234" i="13"/>
  <c r="Z1234" i="13"/>
  <c r="AA1234" i="13"/>
  <c r="AB1234" i="13"/>
  <c r="AC1234" i="13"/>
  <c r="AH1234" i="13"/>
  <c r="AK1234" i="13"/>
  <c r="C1235" i="13"/>
  <c r="D1235" i="13"/>
  <c r="E1235" i="13"/>
  <c r="F1235" i="13"/>
  <c r="G1235" i="13"/>
  <c r="H1235" i="13"/>
  <c r="L1235" i="13"/>
  <c r="O1235" i="13" s="1"/>
  <c r="M1235" i="13"/>
  <c r="N1235" i="13"/>
  <c r="P1235" i="13"/>
  <c r="Q1235" i="13"/>
  <c r="R1235" i="13"/>
  <c r="S1235" i="13"/>
  <c r="T1235" i="13"/>
  <c r="U1235" i="13"/>
  <c r="V1235" i="13"/>
  <c r="W1235" i="13"/>
  <c r="X1235" i="13"/>
  <c r="Y1235" i="13"/>
  <c r="Z1235" i="13"/>
  <c r="AA1235" i="13"/>
  <c r="AB1235" i="13"/>
  <c r="AC1235" i="13"/>
  <c r="AH1235" i="13"/>
  <c r="AK1235" i="13"/>
  <c r="C1236" i="13"/>
  <c r="D1236" i="13"/>
  <c r="E1236" i="13"/>
  <c r="F1236" i="13"/>
  <c r="G1236" i="13"/>
  <c r="H1236" i="13"/>
  <c r="L1236" i="13"/>
  <c r="O1236" i="13" s="1"/>
  <c r="M1236" i="13"/>
  <c r="N1236" i="13"/>
  <c r="P1236" i="13"/>
  <c r="Q1236" i="13"/>
  <c r="R1236" i="13"/>
  <c r="S1236" i="13"/>
  <c r="T1236" i="13"/>
  <c r="U1236" i="13"/>
  <c r="V1236" i="13"/>
  <c r="W1236" i="13"/>
  <c r="X1236" i="13"/>
  <c r="Y1236" i="13"/>
  <c r="Z1236" i="13"/>
  <c r="AA1236" i="13"/>
  <c r="AB1236" i="13"/>
  <c r="AC1236" i="13"/>
  <c r="AH1236" i="13"/>
  <c r="AK1236" i="13"/>
  <c r="C1237" i="13"/>
  <c r="D1237" i="13"/>
  <c r="E1237" i="13"/>
  <c r="F1237" i="13"/>
  <c r="G1237" i="13"/>
  <c r="H1237" i="13"/>
  <c r="L1237" i="13"/>
  <c r="O1237" i="13" s="1"/>
  <c r="M1237" i="13"/>
  <c r="N1237" i="13"/>
  <c r="P1237" i="13"/>
  <c r="Q1237" i="13"/>
  <c r="R1237" i="13"/>
  <c r="S1237" i="13"/>
  <c r="T1237" i="13"/>
  <c r="U1237" i="13"/>
  <c r="V1237" i="13"/>
  <c r="W1237" i="13"/>
  <c r="X1237" i="13"/>
  <c r="Y1237" i="13"/>
  <c r="Z1237" i="13"/>
  <c r="AA1237" i="13"/>
  <c r="AB1237" i="13"/>
  <c r="AC1237" i="13"/>
  <c r="AH1237" i="13"/>
  <c r="AK1237" i="13"/>
  <c r="C1238" i="13"/>
  <c r="D1238" i="13"/>
  <c r="E1238" i="13"/>
  <c r="F1238" i="13"/>
  <c r="G1238" i="13"/>
  <c r="H1238" i="13"/>
  <c r="L1238" i="13"/>
  <c r="O1238" i="13" s="1"/>
  <c r="M1238" i="13"/>
  <c r="N1238" i="13"/>
  <c r="P1238" i="13"/>
  <c r="Q1238" i="13"/>
  <c r="R1238" i="13"/>
  <c r="S1238" i="13"/>
  <c r="T1238" i="13"/>
  <c r="U1238" i="13"/>
  <c r="V1238" i="13"/>
  <c r="W1238" i="13"/>
  <c r="X1238" i="13"/>
  <c r="Y1238" i="13"/>
  <c r="Z1238" i="13"/>
  <c r="AA1238" i="13"/>
  <c r="AB1238" i="13"/>
  <c r="AC1238" i="13"/>
  <c r="AH1238" i="13"/>
  <c r="AK1238" i="13"/>
  <c r="C1239" i="13"/>
  <c r="D1239" i="13"/>
  <c r="E1239" i="13"/>
  <c r="F1239" i="13"/>
  <c r="G1239" i="13"/>
  <c r="H1239" i="13"/>
  <c r="L1239" i="13"/>
  <c r="O1239" i="13" s="1"/>
  <c r="M1239" i="13"/>
  <c r="N1239" i="13"/>
  <c r="P1239" i="13"/>
  <c r="Q1239" i="13"/>
  <c r="R1239" i="13"/>
  <c r="S1239" i="13"/>
  <c r="T1239" i="13"/>
  <c r="U1239" i="13"/>
  <c r="V1239" i="13"/>
  <c r="W1239" i="13"/>
  <c r="X1239" i="13"/>
  <c r="Y1239" i="13"/>
  <c r="Z1239" i="13"/>
  <c r="AA1239" i="13"/>
  <c r="AB1239" i="13"/>
  <c r="AC1239" i="13"/>
  <c r="AH1239" i="13"/>
  <c r="AK1239" i="13"/>
  <c r="C1240" i="13"/>
  <c r="D1240" i="13"/>
  <c r="E1240" i="13"/>
  <c r="F1240" i="13"/>
  <c r="G1240" i="13"/>
  <c r="H1240" i="13"/>
  <c r="L1240" i="13"/>
  <c r="O1240" i="13" s="1"/>
  <c r="M1240" i="13"/>
  <c r="N1240" i="13"/>
  <c r="P1240" i="13"/>
  <c r="Q1240" i="13"/>
  <c r="R1240" i="13"/>
  <c r="S1240" i="13"/>
  <c r="T1240" i="13"/>
  <c r="U1240" i="13"/>
  <c r="V1240" i="13"/>
  <c r="W1240" i="13"/>
  <c r="X1240" i="13"/>
  <c r="Y1240" i="13"/>
  <c r="Z1240" i="13"/>
  <c r="AA1240" i="13"/>
  <c r="AB1240" i="13"/>
  <c r="AC1240" i="13"/>
  <c r="AH1240" i="13"/>
  <c r="AK1240" i="13"/>
  <c r="C1241" i="13"/>
  <c r="D1241" i="13"/>
  <c r="E1241" i="13"/>
  <c r="F1241" i="13"/>
  <c r="G1241" i="13"/>
  <c r="H1241" i="13"/>
  <c r="L1241" i="13"/>
  <c r="O1241" i="13" s="1"/>
  <c r="M1241" i="13"/>
  <c r="N1241" i="13"/>
  <c r="P1241" i="13"/>
  <c r="Q1241" i="13"/>
  <c r="R1241" i="13"/>
  <c r="S1241" i="13"/>
  <c r="T1241" i="13"/>
  <c r="U1241" i="13"/>
  <c r="V1241" i="13"/>
  <c r="W1241" i="13"/>
  <c r="X1241" i="13"/>
  <c r="Y1241" i="13"/>
  <c r="Z1241" i="13"/>
  <c r="AA1241" i="13"/>
  <c r="AB1241" i="13"/>
  <c r="AC1241" i="13"/>
  <c r="AH1241" i="13"/>
  <c r="AK1241" i="13"/>
  <c r="C1242" i="13"/>
  <c r="D1242" i="13"/>
  <c r="E1242" i="13"/>
  <c r="F1242" i="13"/>
  <c r="G1242" i="13"/>
  <c r="H1242" i="13"/>
  <c r="L1242" i="13"/>
  <c r="O1242" i="13" s="1"/>
  <c r="M1242" i="13"/>
  <c r="N1242" i="13"/>
  <c r="P1242" i="13"/>
  <c r="Q1242" i="13"/>
  <c r="R1242" i="13"/>
  <c r="S1242" i="13"/>
  <c r="T1242" i="13"/>
  <c r="U1242" i="13"/>
  <c r="V1242" i="13"/>
  <c r="W1242" i="13"/>
  <c r="X1242" i="13"/>
  <c r="Y1242" i="13"/>
  <c r="Z1242" i="13"/>
  <c r="AA1242" i="13"/>
  <c r="AB1242" i="13"/>
  <c r="AC1242" i="13"/>
  <c r="AH1242" i="13"/>
  <c r="AK1242" i="13"/>
  <c r="C1243" i="13"/>
  <c r="D1243" i="13"/>
  <c r="E1243" i="13"/>
  <c r="F1243" i="13"/>
  <c r="G1243" i="13"/>
  <c r="H1243" i="13"/>
  <c r="L1243" i="13"/>
  <c r="O1243" i="13" s="1"/>
  <c r="M1243" i="13"/>
  <c r="N1243" i="13"/>
  <c r="P1243" i="13"/>
  <c r="Q1243" i="13"/>
  <c r="R1243" i="13"/>
  <c r="S1243" i="13"/>
  <c r="T1243" i="13"/>
  <c r="U1243" i="13"/>
  <c r="V1243" i="13"/>
  <c r="W1243" i="13"/>
  <c r="X1243" i="13"/>
  <c r="Y1243" i="13"/>
  <c r="Z1243" i="13"/>
  <c r="AA1243" i="13"/>
  <c r="AB1243" i="13"/>
  <c r="AC1243" i="13"/>
  <c r="AH1243" i="13"/>
  <c r="AK1243" i="13"/>
  <c r="C1244" i="13"/>
  <c r="D1244" i="13"/>
  <c r="E1244" i="13"/>
  <c r="F1244" i="13"/>
  <c r="G1244" i="13"/>
  <c r="H1244" i="13"/>
  <c r="L1244" i="13"/>
  <c r="O1244" i="13" s="1"/>
  <c r="M1244" i="13"/>
  <c r="N1244" i="13"/>
  <c r="P1244" i="13"/>
  <c r="Q1244" i="13"/>
  <c r="R1244" i="13"/>
  <c r="S1244" i="13"/>
  <c r="T1244" i="13"/>
  <c r="U1244" i="13"/>
  <c r="V1244" i="13"/>
  <c r="W1244" i="13"/>
  <c r="X1244" i="13"/>
  <c r="Y1244" i="13"/>
  <c r="Z1244" i="13"/>
  <c r="AA1244" i="13"/>
  <c r="AB1244" i="13"/>
  <c r="AC1244" i="13"/>
  <c r="AH1244" i="13"/>
  <c r="AK1244" i="13"/>
  <c r="C1245" i="13"/>
  <c r="D1245" i="13"/>
  <c r="E1245" i="13"/>
  <c r="F1245" i="13"/>
  <c r="G1245" i="13"/>
  <c r="H1245" i="13"/>
  <c r="L1245" i="13"/>
  <c r="O1245" i="13" s="1"/>
  <c r="M1245" i="13"/>
  <c r="N1245" i="13"/>
  <c r="P1245" i="13"/>
  <c r="Q1245" i="13"/>
  <c r="R1245" i="13"/>
  <c r="S1245" i="13"/>
  <c r="T1245" i="13"/>
  <c r="U1245" i="13"/>
  <c r="V1245" i="13"/>
  <c r="W1245" i="13"/>
  <c r="X1245" i="13"/>
  <c r="Y1245" i="13"/>
  <c r="Z1245" i="13"/>
  <c r="AA1245" i="13"/>
  <c r="AB1245" i="13"/>
  <c r="AC1245" i="13"/>
  <c r="AH1245" i="13"/>
  <c r="AK1245" i="13"/>
  <c r="C1246" i="13"/>
  <c r="D1246" i="13"/>
  <c r="E1246" i="13"/>
  <c r="F1246" i="13"/>
  <c r="G1246" i="13"/>
  <c r="H1246" i="13"/>
  <c r="L1246" i="13"/>
  <c r="O1246" i="13" s="1"/>
  <c r="M1246" i="13"/>
  <c r="N1246" i="13"/>
  <c r="P1246" i="13"/>
  <c r="Q1246" i="13"/>
  <c r="R1246" i="13"/>
  <c r="S1246" i="13"/>
  <c r="T1246" i="13"/>
  <c r="U1246" i="13"/>
  <c r="V1246" i="13"/>
  <c r="W1246" i="13"/>
  <c r="X1246" i="13"/>
  <c r="Y1246" i="13"/>
  <c r="Z1246" i="13"/>
  <c r="AA1246" i="13"/>
  <c r="AB1246" i="13"/>
  <c r="AC1246" i="13"/>
  <c r="AH1246" i="13"/>
  <c r="AK1246" i="13"/>
  <c r="C1247" i="13"/>
  <c r="D1247" i="13"/>
  <c r="E1247" i="13"/>
  <c r="F1247" i="13"/>
  <c r="G1247" i="13"/>
  <c r="H1247" i="13"/>
  <c r="L1247" i="13"/>
  <c r="O1247" i="13" s="1"/>
  <c r="M1247" i="13"/>
  <c r="N1247" i="13"/>
  <c r="P1247" i="13"/>
  <c r="Q1247" i="13"/>
  <c r="R1247" i="13"/>
  <c r="S1247" i="13"/>
  <c r="T1247" i="13"/>
  <c r="U1247" i="13"/>
  <c r="V1247" i="13"/>
  <c r="W1247" i="13"/>
  <c r="X1247" i="13"/>
  <c r="Y1247" i="13"/>
  <c r="Z1247" i="13"/>
  <c r="AA1247" i="13"/>
  <c r="AB1247" i="13"/>
  <c r="AC1247" i="13"/>
  <c r="AH1247" i="13"/>
  <c r="AK1247" i="13"/>
  <c r="C1248" i="13"/>
  <c r="D1248" i="13"/>
  <c r="E1248" i="13"/>
  <c r="F1248" i="13"/>
  <c r="G1248" i="13"/>
  <c r="H1248" i="13"/>
  <c r="L1248" i="13"/>
  <c r="O1248" i="13" s="1"/>
  <c r="M1248" i="13"/>
  <c r="N1248" i="13"/>
  <c r="P1248" i="13"/>
  <c r="Q1248" i="13"/>
  <c r="R1248" i="13"/>
  <c r="S1248" i="13"/>
  <c r="T1248" i="13"/>
  <c r="U1248" i="13"/>
  <c r="V1248" i="13"/>
  <c r="W1248" i="13"/>
  <c r="X1248" i="13"/>
  <c r="Y1248" i="13"/>
  <c r="Z1248" i="13"/>
  <c r="AA1248" i="13"/>
  <c r="AB1248" i="13"/>
  <c r="AC1248" i="13"/>
  <c r="AH1248" i="13"/>
  <c r="AK1248" i="13"/>
  <c r="C1249" i="13"/>
  <c r="D1249" i="13"/>
  <c r="E1249" i="13"/>
  <c r="F1249" i="13"/>
  <c r="G1249" i="13"/>
  <c r="H1249" i="13"/>
  <c r="L1249" i="13"/>
  <c r="O1249" i="13" s="1"/>
  <c r="M1249" i="13"/>
  <c r="N1249" i="13"/>
  <c r="P1249" i="13"/>
  <c r="Q1249" i="13"/>
  <c r="R1249" i="13"/>
  <c r="S1249" i="13"/>
  <c r="T1249" i="13"/>
  <c r="U1249" i="13"/>
  <c r="V1249" i="13"/>
  <c r="W1249" i="13"/>
  <c r="X1249" i="13"/>
  <c r="Y1249" i="13"/>
  <c r="Z1249" i="13"/>
  <c r="AA1249" i="13"/>
  <c r="AB1249" i="13"/>
  <c r="AC1249" i="13"/>
  <c r="AH1249" i="13"/>
  <c r="AK1249" i="13"/>
  <c r="C1250" i="13"/>
  <c r="D1250" i="13"/>
  <c r="E1250" i="13"/>
  <c r="F1250" i="13"/>
  <c r="G1250" i="13"/>
  <c r="H1250" i="13"/>
  <c r="L1250" i="13"/>
  <c r="O1250" i="13" s="1"/>
  <c r="M1250" i="13"/>
  <c r="N1250" i="13"/>
  <c r="P1250" i="13"/>
  <c r="Q1250" i="13"/>
  <c r="R1250" i="13"/>
  <c r="S1250" i="13"/>
  <c r="T1250" i="13"/>
  <c r="U1250" i="13"/>
  <c r="V1250" i="13"/>
  <c r="W1250" i="13"/>
  <c r="X1250" i="13"/>
  <c r="Y1250" i="13"/>
  <c r="Z1250" i="13"/>
  <c r="AA1250" i="13"/>
  <c r="AB1250" i="13"/>
  <c r="AC1250" i="13"/>
  <c r="AH1250" i="13"/>
  <c r="AK1250" i="13"/>
  <c r="C1251" i="13"/>
  <c r="D1251" i="13"/>
  <c r="E1251" i="13"/>
  <c r="F1251" i="13"/>
  <c r="G1251" i="13"/>
  <c r="H1251" i="13"/>
  <c r="L1251" i="13"/>
  <c r="O1251" i="13" s="1"/>
  <c r="M1251" i="13"/>
  <c r="N1251" i="13"/>
  <c r="P1251" i="13"/>
  <c r="Q1251" i="13"/>
  <c r="R1251" i="13"/>
  <c r="S1251" i="13"/>
  <c r="T1251" i="13"/>
  <c r="U1251" i="13"/>
  <c r="V1251" i="13"/>
  <c r="W1251" i="13"/>
  <c r="X1251" i="13"/>
  <c r="Y1251" i="13"/>
  <c r="Z1251" i="13"/>
  <c r="AA1251" i="13"/>
  <c r="AB1251" i="13"/>
  <c r="AC1251" i="13"/>
  <c r="AH1251" i="13"/>
  <c r="AK1251" i="13"/>
  <c r="C1252" i="13"/>
  <c r="D1252" i="13"/>
  <c r="E1252" i="13"/>
  <c r="F1252" i="13"/>
  <c r="G1252" i="13"/>
  <c r="H1252" i="13"/>
  <c r="L1252" i="13"/>
  <c r="O1252" i="13" s="1"/>
  <c r="M1252" i="13"/>
  <c r="N1252" i="13"/>
  <c r="P1252" i="13"/>
  <c r="Q1252" i="13"/>
  <c r="R1252" i="13"/>
  <c r="S1252" i="13"/>
  <c r="T1252" i="13"/>
  <c r="U1252" i="13"/>
  <c r="V1252" i="13"/>
  <c r="W1252" i="13"/>
  <c r="X1252" i="13"/>
  <c r="Y1252" i="13"/>
  <c r="Z1252" i="13"/>
  <c r="AA1252" i="13"/>
  <c r="AB1252" i="13"/>
  <c r="AC1252" i="13"/>
  <c r="AH1252" i="13"/>
  <c r="AK1252" i="13"/>
  <c r="C1253" i="13"/>
  <c r="D1253" i="13"/>
  <c r="E1253" i="13"/>
  <c r="F1253" i="13"/>
  <c r="G1253" i="13"/>
  <c r="H1253" i="13"/>
  <c r="L1253" i="13"/>
  <c r="O1253" i="13" s="1"/>
  <c r="M1253" i="13"/>
  <c r="N1253" i="13"/>
  <c r="P1253" i="13"/>
  <c r="Q1253" i="13"/>
  <c r="R1253" i="13"/>
  <c r="S1253" i="13"/>
  <c r="T1253" i="13"/>
  <c r="U1253" i="13"/>
  <c r="V1253" i="13"/>
  <c r="W1253" i="13"/>
  <c r="X1253" i="13"/>
  <c r="Y1253" i="13"/>
  <c r="Z1253" i="13"/>
  <c r="AA1253" i="13"/>
  <c r="AB1253" i="13"/>
  <c r="AC1253" i="13"/>
  <c r="AH1253" i="13"/>
  <c r="AK1253" i="13"/>
  <c r="C1254" i="13"/>
  <c r="D1254" i="13"/>
  <c r="E1254" i="13"/>
  <c r="F1254" i="13"/>
  <c r="G1254" i="13"/>
  <c r="H1254" i="13"/>
  <c r="L1254" i="13"/>
  <c r="O1254" i="13" s="1"/>
  <c r="M1254" i="13"/>
  <c r="N1254" i="13"/>
  <c r="P1254" i="13"/>
  <c r="Q1254" i="13"/>
  <c r="R1254" i="13"/>
  <c r="S1254" i="13"/>
  <c r="T1254" i="13"/>
  <c r="U1254" i="13"/>
  <c r="V1254" i="13"/>
  <c r="W1254" i="13"/>
  <c r="X1254" i="13"/>
  <c r="Y1254" i="13"/>
  <c r="Z1254" i="13"/>
  <c r="AA1254" i="13"/>
  <c r="AB1254" i="13"/>
  <c r="AC1254" i="13"/>
  <c r="AH1254" i="13"/>
  <c r="AK1254" i="13"/>
  <c r="C1255" i="13"/>
  <c r="D1255" i="13"/>
  <c r="E1255" i="13"/>
  <c r="F1255" i="13"/>
  <c r="G1255" i="13"/>
  <c r="H1255" i="13"/>
  <c r="L1255" i="13"/>
  <c r="O1255" i="13" s="1"/>
  <c r="M1255" i="13"/>
  <c r="N1255" i="13"/>
  <c r="P1255" i="13"/>
  <c r="Q1255" i="13"/>
  <c r="R1255" i="13"/>
  <c r="S1255" i="13"/>
  <c r="T1255" i="13"/>
  <c r="U1255" i="13"/>
  <c r="V1255" i="13"/>
  <c r="W1255" i="13"/>
  <c r="X1255" i="13"/>
  <c r="Y1255" i="13"/>
  <c r="Z1255" i="13"/>
  <c r="AA1255" i="13"/>
  <c r="AB1255" i="13"/>
  <c r="AC1255" i="13"/>
  <c r="AH1255" i="13"/>
  <c r="AK1255" i="13"/>
  <c r="C1256" i="13"/>
  <c r="D1256" i="13"/>
  <c r="E1256" i="13"/>
  <c r="F1256" i="13"/>
  <c r="G1256" i="13"/>
  <c r="H1256" i="13"/>
  <c r="L1256" i="13"/>
  <c r="O1256" i="13" s="1"/>
  <c r="M1256" i="13"/>
  <c r="N1256" i="13"/>
  <c r="P1256" i="13"/>
  <c r="Q1256" i="13"/>
  <c r="R1256" i="13"/>
  <c r="S1256" i="13"/>
  <c r="T1256" i="13"/>
  <c r="U1256" i="13"/>
  <c r="V1256" i="13"/>
  <c r="W1256" i="13"/>
  <c r="X1256" i="13"/>
  <c r="Y1256" i="13"/>
  <c r="Z1256" i="13"/>
  <c r="AA1256" i="13"/>
  <c r="AB1256" i="13"/>
  <c r="AC1256" i="13"/>
  <c r="AH1256" i="13"/>
  <c r="AK1256" i="13"/>
  <c r="C1257" i="13"/>
  <c r="D1257" i="13"/>
  <c r="E1257" i="13"/>
  <c r="F1257" i="13"/>
  <c r="G1257" i="13"/>
  <c r="H1257" i="13"/>
  <c r="L1257" i="13"/>
  <c r="O1257" i="13" s="1"/>
  <c r="M1257" i="13"/>
  <c r="N1257" i="13"/>
  <c r="P1257" i="13"/>
  <c r="Q1257" i="13"/>
  <c r="R1257" i="13"/>
  <c r="S1257" i="13"/>
  <c r="T1257" i="13"/>
  <c r="U1257" i="13"/>
  <c r="V1257" i="13"/>
  <c r="W1257" i="13"/>
  <c r="X1257" i="13"/>
  <c r="Y1257" i="13"/>
  <c r="Z1257" i="13"/>
  <c r="AA1257" i="13"/>
  <c r="AB1257" i="13"/>
  <c r="AC1257" i="13"/>
  <c r="AH1257" i="13"/>
  <c r="AK1257" i="13"/>
  <c r="C1258" i="13"/>
  <c r="D1258" i="13"/>
  <c r="E1258" i="13"/>
  <c r="F1258" i="13"/>
  <c r="G1258" i="13"/>
  <c r="H1258" i="13"/>
  <c r="L1258" i="13"/>
  <c r="O1258" i="13" s="1"/>
  <c r="M1258" i="13"/>
  <c r="N1258" i="13"/>
  <c r="P1258" i="13"/>
  <c r="Q1258" i="13"/>
  <c r="R1258" i="13"/>
  <c r="S1258" i="13"/>
  <c r="T1258" i="13"/>
  <c r="U1258" i="13"/>
  <c r="V1258" i="13"/>
  <c r="W1258" i="13"/>
  <c r="X1258" i="13"/>
  <c r="Y1258" i="13"/>
  <c r="Z1258" i="13"/>
  <c r="AA1258" i="13"/>
  <c r="AB1258" i="13"/>
  <c r="AC1258" i="13"/>
  <c r="AH1258" i="13"/>
  <c r="AK1258" i="13"/>
  <c r="C1259" i="13"/>
  <c r="D1259" i="13"/>
  <c r="E1259" i="13"/>
  <c r="F1259" i="13"/>
  <c r="G1259" i="13"/>
  <c r="H1259" i="13"/>
  <c r="L1259" i="13"/>
  <c r="O1259" i="13" s="1"/>
  <c r="M1259" i="13"/>
  <c r="N1259" i="13"/>
  <c r="P1259" i="13"/>
  <c r="Q1259" i="13"/>
  <c r="R1259" i="13"/>
  <c r="S1259" i="13"/>
  <c r="T1259" i="13"/>
  <c r="U1259" i="13"/>
  <c r="V1259" i="13"/>
  <c r="W1259" i="13"/>
  <c r="X1259" i="13"/>
  <c r="Y1259" i="13"/>
  <c r="Z1259" i="13"/>
  <c r="AA1259" i="13"/>
  <c r="AB1259" i="13"/>
  <c r="AC1259" i="13"/>
  <c r="AH1259" i="13"/>
  <c r="AK1259" i="13"/>
  <c r="C1260" i="13"/>
  <c r="D1260" i="13"/>
  <c r="E1260" i="13"/>
  <c r="F1260" i="13"/>
  <c r="G1260" i="13"/>
  <c r="H1260" i="13"/>
  <c r="L1260" i="13"/>
  <c r="O1260" i="13" s="1"/>
  <c r="M1260" i="13"/>
  <c r="N1260" i="13"/>
  <c r="P1260" i="13"/>
  <c r="Q1260" i="13"/>
  <c r="R1260" i="13"/>
  <c r="S1260" i="13"/>
  <c r="T1260" i="13"/>
  <c r="U1260" i="13"/>
  <c r="V1260" i="13"/>
  <c r="W1260" i="13"/>
  <c r="X1260" i="13"/>
  <c r="Y1260" i="13"/>
  <c r="Z1260" i="13"/>
  <c r="AA1260" i="13"/>
  <c r="AB1260" i="13"/>
  <c r="AC1260" i="13"/>
  <c r="AH1260" i="13"/>
  <c r="AK1260" i="13"/>
  <c r="C1261" i="13"/>
  <c r="D1261" i="13"/>
  <c r="E1261" i="13"/>
  <c r="F1261" i="13"/>
  <c r="G1261" i="13"/>
  <c r="H1261" i="13"/>
  <c r="L1261" i="13"/>
  <c r="O1261" i="13" s="1"/>
  <c r="M1261" i="13"/>
  <c r="N1261" i="13"/>
  <c r="P1261" i="13"/>
  <c r="Q1261" i="13"/>
  <c r="R1261" i="13"/>
  <c r="S1261" i="13"/>
  <c r="T1261" i="13"/>
  <c r="U1261" i="13"/>
  <c r="V1261" i="13"/>
  <c r="W1261" i="13"/>
  <c r="X1261" i="13"/>
  <c r="Y1261" i="13"/>
  <c r="Z1261" i="13"/>
  <c r="AA1261" i="13"/>
  <c r="AB1261" i="13"/>
  <c r="AC1261" i="13"/>
  <c r="AH1261" i="13"/>
  <c r="AK1261" i="13"/>
  <c r="C1262" i="13"/>
  <c r="D1262" i="13"/>
  <c r="E1262" i="13"/>
  <c r="F1262" i="13"/>
  <c r="G1262" i="13"/>
  <c r="H1262" i="13"/>
  <c r="L1262" i="13"/>
  <c r="O1262" i="13" s="1"/>
  <c r="M1262" i="13"/>
  <c r="N1262" i="13"/>
  <c r="P1262" i="13"/>
  <c r="Q1262" i="13"/>
  <c r="R1262" i="13"/>
  <c r="S1262" i="13"/>
  <c r="T1262" i="13"/>
  <c r="U1262" i="13"/>
  <c r="V1262" i="13"/>
  <c r="W1262" i="13"/>
  <c r="X1262" i="13"/>
  <c r="Y1262" i="13"/>
  <c r="Z1262" i="13"/>
  <c r="AA1262" i="13"/>
  <c r="AB1262" i="13"/>
  <c r="AC1262" i="13"/>
  <c r="AH1262" i="13"/>
  <c r="AK1262" i="13"/>
  <c r="C1263" i="13"/>
  <c r="D1263" i="13"/>
  <c r="E1263" i="13"/>
  <c r="F1263" i="13"/>
  <c r="G1263" i="13"/>
  <c r="H1263" i="13"/>
  <c r="L1263" i="13"/>
  <c r="O1263" i="13" s="1"/>
  <c r="M1263" i="13"/>
  <c r="N1263" i="13"/>
  <c r="P1263" i="13"/>
  <c r="Q1263" i="13"/>
  <c r="R1263" i="13"/>
  <c r="S1263" i="13"/>
  <c r="T1263" i="13"/>
  <c r="U1263" i="13"/>
  <c r="V1263" i="13"/>
  <c r="W1263" i="13"/>
  <c r="X1263" i="13"/>
  <c r="Y1263" i="13"/>
  <c r="Z1263" i="13"/>
  <c r="AA1263" i="13"/>
  <c r="AB1263" i="13"/>
  <c r="AC1263" i="13"/>
  <c r="AH1263" i="13"/>
  <c r="AK1263" i="13"/>
  <c r="C1264" i="13"/>
  <c r="D1264" i="13"/>
  <c r="E1264" i="13"/>
  <c r="F1264" i="13"/>
  <c r="G1264" i="13"/>
  <c r="H1264" i="13"/>
  <c r="L1264" i="13"/>
  <c r="O1264" i="13" s="1"/>
  <c r="M1264" i="13"/>
  <c r="N1264" i="13"/>
  <c r="P1264" i="13"/>
  <c r="Q1264" i="13"/>
  <c r="R1264" i="13"/>
  <c r="S1264" i="13"/>
  <c r="T1264" i="13"/>
  <c r="U1264" i="13"/>
  <c r="V1264" i="13"/>
  <c r="W1264" i="13"/>
  <c r="X1264" i="13"/>
  <c r="Y1264" i="13"/>
  <c r="Z1264" i="13"/>
  <c r="AA1264" i="13"/>
  <c r="AB1264" i="13"/>
  <c r="AC1264" i="13"/>
  <c r="AH1264" i="13"/>
  <c r="AK1264" i="13"/>
  <c r="C1265" i="13"/>
  <c r="D1265" i="13"/>
  <c r="E1265" i="13"/>
  <c r="F1265" i="13"/>
  <c r="G1265" i="13"/>
  <c r="H1265" i="13"/>
  <c r="L1265" i="13"/>
  <c r="M1265" i="13"/>
  <c r="N1265" i="13"/>
  <c r="P1265" i="13"/>
  <c r="Q1265" i="13"/>
  <c r="R1265" i="13"/>
  <c r="S1265" i="13"/>
  <c r="T1265" i="13"/>
  <c r="U1265" i="13"/>
  <c r="V1265" i="13"/>
  <c r="W1265" i="13"/>
  <c r="X1265" i="13"/>
  <c r="Y1265" i="13"/>
  <c r="Z1265" i="13"/>
  <c r="AA1265" i="13"/>
  <c r="AB1265" i="13"/>
  <c r="AC1265" i="13"/>
  <c r="AH1265" i="13"/>
  <c r="AK1265" i="13"/>
  <c r="C1266" i="13"/>
  <c r="D1266" i="13"/>
  <c r="E1266" i="13"/>
  <c r="F1266" i="13"/>
  <c r="G1266" i="13"/>
  <c r="H1266" i="13"/>
  <c r="L1266" i="13"/>
  <c r="O1266" i="13" s="1"/>
  <c r="M1266" i="13"/>
  <c r="N1266" i="13"/>
  <c r="P1266" i="13"/>
  <c r="Q1266" i="13"/>
  <c r="R1266" i="13"/>
  <c r="S1266" i="13"/>
  <c r="T1266" i="13"/>
  <c r="U1266" i="13"/>
  <c r="V1266" i="13"/>
  <c r="W1266" i="13"/>
  <c r="X1266" i="13"/>
  <c r="Y1266" i="13"/>
  <c r="Z1266" i="13"/>
  <c r="AA1266" i="13"/>
  <c r="AB1266" i="13"/>
  <c r="AC1266" i="13"/>
  <c r="AH1266" i="13"/>
  <c r="AK1266" i="13"/>
  <c r="C1267" i="13"/>
  <c r="D1267" i="13"/>
  <c r="E1267" i="13"/>
  <c r="F1267" i="13"/>
  <c r="G1267" i="13"/>
  <c r="H1267" i="13"/>
  <c r="L1267" i="13"/>
  <c r="O1267" i="13" s="1"/>
  <c r="M1267" i="13"/>
  <c r="N1267" i="13"/>
  <c r="P1267" i="13"/>
  <c r="Q1267" i="13"/>
  <c r="R1267" i="13"/>
  <c r="S1267" i="13"/>
  <c r="T1267" i="13"/>
  <c r="U1267" i="13"/>
  <c r="V1267" i="13"/>
  <c r="W1267" i="13"/>
  <c r="X1267" i="13"/>
  <c r="Y1267" i="13"/>
  <c r="Z1267" i="13"/>
  <c r="AA1267" i="13"/>
  <c r="AB1267" i="13"/>
  <c r="AC1267" i="13"/>
  <c r="AH1267" i="13"/>
  <c r="AK1267" i="13"/>
  <c r="C1268" i="13"/>
  <c r="D1268" i="13"/>
  <c r="E1268" i="13"/>
  <c r="F1268" i="13"/>
  <c r="G1268" i="13"/>
  <c r="H1268" i="13"/>
  <c r="L1268" i="13"/>
  <c r="O1268" i="13" s="1"/>
  <c r="M1268" i="13"/>
  <c r="N1268" i="13"/>
  <c r="P1268" i="13"/>
  <c r="Q1268" i="13"/>
  <c r="R1268" i="13"/>
  <c r="S1268" i="13"/>
  <c r="T1268" i="13"/>
  <c r="U1268" i="13"/>
  <c r="V1268" i="13"/>
  <c r="W1268" i="13"/>
  <c r="X1268" i="13"/>
  <c r="Y1268" i="13"/>
  <c r="Z1268" i="13"/>
  <c r="AA1268" i="13"/>
  <c r="AB1268" i="13"/>
  <c r="AC1268" i="13"/>
  <c r="AH1268" i="13"/>
  <c r="AK1268" i="13"/>
  <c r="C1269" i="13"/>
  <c r="D1269" i="13"/>
  <c r="E1269" i="13"/>
  <c r="F1269" i="13"/>
  <c r="G1269" i="13"/>
  <c r="H1269" i="13"/>
  <c r="L1269" i="13"/>
  <c r="O1269" i="13" s="1"/>
  <c r="M1269" i="13"/>
  <c r="N1269" i="13"/>
  <c r="P1269" i="13"/>
  <c r="Q1269" i="13"/>
  <c r="R1269" i="13"/>
  <c r="S1269" i="13"/>
  <c r="T1269" i="13"/>
  <c r="U1269" i="13"/>
  <c r="V1269" i="13"/>
  <c r="W1269" i="13"/>
  <c r="X1269" i="13"/>
  <c r="Y1269" i="13"/>
  <c r="Z1269" i="13"/>
  <c r="AA1269" i="13"/>
  <c r="AB1269" i="13"/>
  <c r="AC1269" i="13"/>
  <c r="AH1269" i="13"/>
  <c r="AK1269" i="13"/>
  <c r="C1270" i="13"/>
  <c r="D1270" i="13"/>
  <c r="E1270" i="13"/>
  <c r="F1270" i="13"/>
  <c r="G1270" i="13"/>
  <c r="H1270" i="13"/>
  <c r="L1270" i="13"/>
  <c r="O1270" i="13" s="1"/>
  <c r="M1270" i="13"/>
  <c r="N1270" i="13"/>
  <c r="P1270" i="13"/>
  <c r="Q1270" i="13"/>
  <c r="R1270" i="13"/>
  <c r="S1270" i="13"/>
  <c r="T1270" i="13"/>
  <c r="U1270" i="13"/>
  <c r="V1270" i="13"/>
  <c r="W1270" i="13"/>
  <c r="X1270" i="13"/>
  <c r="Y1270" i="13"/>
  <c r="Z1270" i="13"/>
  <c r="AA1270" i="13"/>
  <c r="AB1270" i="13"/>
  <c r="AC1270" i="13"/>
  <c r="AH1270" i="13"/>
  <c r="AK1270" i="13"/>
  <c r="C1271" i="13"/>
  <c r="D1271" i="13"/>
  <c r="E1271" i="13"/>
  <c r="F1271" i="13"/>
  <c r="G1271" i="13"/>
  <c r="H1271" i="13"/>
  <c r="L1271" i="13"/>
  <c r="O1271" i="13" s="1"/>
  <c r="M1271" i="13"/>
  <c r="N1271" i="13"/>
  <c r="P1271" i="13"/>
  <c r="Q1271" i="13"/>
  <c r="R1271" i="13"/>
  <c r="S1271" i="13"/>
  <c r="T1271" i="13"/>
  <c r="U1271" i="13"/>
  <c r="V1271" i="13"/>
  <c r="W1271" i="13"/>
  <c r="X1271" i="13"/>
  <c r="Y1271" i="13"/>
  <c r="Z1271" i="13"/>
  <c r="AA1271" i="13"/>
  <c r="AB1271" i="13"/>
  <c r="AC1271" i="13"/>
  <c r="AH1271" i="13"/>
  <c r="AK1271" i="13"/>
  <c r="C1272" i="13"/>
  <c r="D1272" i="13"/>
  <c r="E1272" i="13"/>
  <c r="F1272" i="13"/>
  <c r="G1272" i="13"/>
  <c r="H1272" i="13"/>
  <c r="L1272" i="13"/>
  <c r="O1272" i="13" s="1"/>
  <c r="M1272" i="13"/>
  <c r="N1272" i="13"/>
  <c r="P1272" i="13"/>
  <c r="Q1272" i="13"/>
  <c r="R1272" i="13"/>
  <c r="S1272" i="13"/>
  <c r="T1272" i="13"/>
  <c r="U1272" i="13"/>
  <c r="V1272" i="13"/>
  <c r="W1272" i="13"/>
  <c r="X1272" i="13"/>
  <c r="Y1272" i="13"/>
  <c r="Z1272" i="13"/>
  <c r="AA1272" i="13"/>
  <c r="AB1272" i="13"/>
  <c r="AC1272" i="13"/>
  <c r="AH1272" i="13"/>
  <c r="AK1272" i="13"/>
  <c r="C1273" i="13"/>
  <c r="D1273" i="13"/>
  <c r="E1273" i="13"/>
  <c r="F1273" i="13"/>
  <c r="G1273" i="13"/>
  <c r="H1273" i="13"/>
  <c r="L1273" i="13"/>
  <c r="O1273" i="13" s="1"/>
  <c r="M1273" i="13"/>
  <c r="N1273" i="13"/>
  <c r="P1273" i="13"/>
  <c r="Q1273" i="13"/>
  <c r="R1273" i="13"/>
  <c r="S1273" i="13"/>
  <c r="T1273" i="13"/>
  <c r="U1273" i="13"/>
  <c r="V1273" i="13"/>
  <c r="W1273" i="13"/>
  <c r="X1273" i="13"/>
  <c r="Y1273" i="13"/>
  <c r="Z1273" i="13"/>
  <c r="AA1273" i="13"/>
  <c r="AB1273" i="13"/>
  <c r="AC1273" i="13"/>
  <c r="AH1273" i="13"/>
  <c r="AK1273" i="13"/>
  <c r="C1274" i="13"/>
  <c r="D1274" i="13"/>
  <c r="E1274" i="13"/>
  <c r="F1274" i="13"/>
  <c r="G1274" i="13"/>
  <c r="H1274" i="13"/>
  <c r="L1274" i="13"/>
  <c r="O1274" i="13" s="1"/>
  <c r="M1274" i="13"/>
  <c r="N1274" i="13"/>
  <c r="P1274" i="13"/>
  <c r="Q1274" i="13"/>
  <c r="R1274" i="13"/>
  <c r="S1274" i="13"/>
  <c r="T1274" i="13"/>
  <c r="U1274" i="13"/>
  <c r="V1274" i="13"/>
  <c r="W1274" i="13"/>
  <c r="X1274" i="13"/>
  <c r="Y1274" i="13"/>
  <c r="Z1274" i="13"/>
  <c r="AA1274" i="13"/>
  <c r="AB1274" i="13"/>
  <c r="AC1274" i="13"/>
  <c r="AH1274" i="13"/>
  <c r="AK1274" i="13"/>
  <c r="C1275" i="13"/>
  <c r="D1275" i="13"/>
  <c r="E1275" i="13"/>
  <c r="F1275" i="13"/>
  <c r="G1275" i="13"/>
  <c r="H1275" i="13"/>
  <c r="L1275" i="13"/>
  <c r="O1275" i="13" s="1"/>
  <c r="M1275" i="13"/>
  <c r="N1275" i="13"/>
  <c r="P1275" i="13"/>
  <c r="Q1275" i="13"/>
  <c r="R1275" i="13"/>
  <c r="S1275" i="13"/>
  <c r="T1275" i="13"/>
  <c r="U1275" i="13"/>
  <c r="V1275" i="13"/>
  <c r="W1275" i="13"/>
  <c r="X1275" i="13"/>
  <c r="Y1275" i="13"/>
  <c r="Z1275" i="13"/>
  <c r="AA1275" i="13"/>
  <c r="AB1275" i="13"/>
  <c r="AC1275" i="13"/>
  <c r="AH1275" i="13"/>
  <c r="AK1275" i="13"/>
  <c r="C1276" i="13"/>
  <c r="D1276" i="13"/>
  <c r="E1276" i="13"/>
  <c r="F1276" i="13"/>
  <c r="G1276" i="13"/>
  <c r="H1276" i="13"/>
  <c r="L1276" i="13"/>
  <c r="O1276" i="13" s="1"/>
  <c r="M1276" i="13"/>
  <c r="N1276" i="13"/>
  <c r="P1276" i="13"/>
  <c r="Q1276" i="13"/>
  <c r="R1276" i="13"/>
  <c r="S1276" i="13"/>
  <c r="T1276" i="13"/>
  <c r="U1276" i="13"/>
  <c r="V1276" i="13"/>
  <c r="W1276" i="13"/>
  <c r="X1276" i="13"/>
  <c r="Y1276" i="13"/>
  <c r="Z1276" i="13"/>
  <c r="AA1276" i="13"/>
  <c r="AB1276" i="13"/>
  <c r="AC1276" i="13"/>
  <c r="AH1276" i="13"/>
  <c r="AK1276" i="13"/>
  <c r="C1277" i="13"/>
  <c r="D1277" i="13"/>
  <c r="E1277" i="13"/>
  <c r="F1277" i="13"/>
  <c r="G1277" i="13"/>
  <c r="H1277" i="13"/>
  <c r="L1277" i="13"/>
  <c r="O1277" i="13" s="1"/>
  <c r="M1277" i="13"/>
  <c r="N1277" i="13"/>
  <c r="P1277" i="13"/>
  <c r="Q1277" i="13"/>
  <c r="R1277" i="13"/>
  <c r="S1277" i="13"/>
  <c r="T1277" i="13"/>
  <c r="U1277" i="13"/>
  <c r="V1277" i="13"/>
  <c r="W1277" i="13"/>
  <c r="X1277" i="13"/>
  <c r="Y1277" i="13"/>
  <c r="Z1277" i="13"/>
  <c r="AA1277" i="13"/>
  <c r="AB1277" i="13"/>
  <c r="AC1277" i="13"/>
  <c r="AH1277" i="13"/>
  <c r="AK1277" i="13"/>
  <c r="C1278" i="13"/>
  <c r="D1278" i="13"/>
  <c r="E1278" i="13"/>
  <c r="F1278" i="13"/>
  <c r="G1278" i="13"/>
  <c r="H1278" i="13"/>
  <c r="L1278" i="13"/>
  <c r="O1278" i="13" s="1"/>
  <c r="M1278" i="13"/>
  <c r="N1278" i="13"/>
  <c r="P1278" i="13"/>
  <c r="Q1278" i="13"/>
  <c r="R1278" i="13"/>
  <c r="S1278" i="13"/>
  <c r="T1278" i="13"/>
  <c r="U1278" i="13"/>
  <c r="V1278" i="13"/>
  <c r="W1278" i="13"/>
  <c r="X1278" i="13"/>
  <c r="Y1278" i="13"/>
  <c r="Z1278" i="13"/>
  <c r="AA1278" i="13"/>
  <c r="AB1278" i="13"/>
  <c r="AC1278" i="13"/>
  <c r="AH1278" i="13"/>
  <c r="AK1278" i="13"/>
  <c r="C1279" i="13"/>
  <c r="D1279" i="13"/>
  <c r="E1279" i="13"/>
  <c r="F1279" i="13"/>
  <c r="G1279" i="13"/>
  <c r="H1279" i="13"/>
  <c r="L1279" i="13"/>
  <c r="O1279" i="13" s="1"/>
  <c r="M1279" i="13"/>
  <c r="N1279" i="13"/>
  <c r="P1279" i="13"/>
  <c r="Q1279" i="13"/>
  <c r="R1279" i="13"/>
  <c r="S1279" i="13"/>
  <c r="T1279" i="13"/>
  <c r="U1279" i="13"/>
  <c r="V1279" i="13"/>
  <c r="W1279" i="13"/>
  <c r="X1279" i="13"/>
  <c r="Y1279" i="13"/>
  <c r="Z1279" i="13"/>
  <c r="AA1279" i="13"/>
  <c r="AB1279" i="13"/>
  <c r="AC1279" i="13"/>
  <c r="AH1279" i="13"/>
  <c r="AK1279" i="13"/>
  <c r="C1280" i="13"/>
  <c r="D1280" i="13"/>
  <c r="E1280" i="13"/>
  <c r="F1280" i="13"/>
  <c r="G1280" i="13"/>
  <c r="H1280" i="13"/>
  <c r="L1280" i="13"/>
  <c r="O1280" i="13" s="1"/>
  <c r="M1280" i="13"/>
  <c r="N1280" i="13"/>
  <c r="P1280" i="13"/>
  <c r="Q1280" i="13"/>
  <c r="R1280" i="13"/>
  <c r="S1280" i="13"/>
  <c r="T1280" i="13"/>
  <c r="U1280" i="13"/>
  <c r="V1280" i="13"/>
  <c r="W1280" i="13"/>
  <c r="X1280" i="13"/>
  <c r="Y1280" i="13"/>
  <c r="Z1280" i="13"/>
  <c r="AA1280" i="13"/>
  <c r="AB1280" i="13"/>
  <c r="AC1280" i="13"/>
  <c r="AH1280" i="13"/>
  <c r="AK1280" i="13"/>
  <c r="C1281" i="13"/>
  <c r="D1281" i="13"/>
  <c r="E1281" i="13"/>
  <c r="F1281" i="13"/>
  <c r="G1281" i="13"/>
  <c r="H1281" i="13"/>
  <c r="L1281" i="13"/>
  <c r="O1281" i="13" s="1"/>
  <c r="M1281" i="13"/>
  <c r="N1281" i="13"/>
  <c r="P1281" i="13"/>
  <c r="Q1281" i="13"/>
  <c r="R1281" i="13"/>
  <c r="S1281" i="13"/>
  <c r="T1281" i="13"/>
  <c r="U1281" i="13"/>
  <c r="V1281" i="13"/>
  <c r="W1281" i="13"/>
  <c r="X1281" i="13"/>
  <c r="Y1281" i="13"/>
  <c r="Z1281" i="13"/>
  <c r="AA1281" i="13"/>
  <c r="AB1281" i="13"/>
  <c r="AC1281" i="13"/>
  <c r="AH1281" i="13"/>
  <c r="AK1281" i="13"/>
  <c r="C1282" i="13"/>
  <c r="D1282" i="13"/>
  <c r="E1282" i="13"/>
  <c r="F1282" i="13"/>
  <c r="G1282" i="13"/>
  <c r="H1282" i="13"/>
  <c r="L1282" i="13"/>
  <c r="O1282" i="13" s="1"/>
  <c r="M1282" i="13"/>
  <c r="N1282" i="13"/>
  <c r="P1282" i="13"/>
  <c r="Q1282" i="13"/>
  <c r="R1282" i="13"/>
  <c r="S1282" i="13"/>
  <c r="T1282" i="13"/>
  <c r="U1282" i="13"/>
  <c r="V1282" i="13"/>
  <c r="W1282" i="13"/>
  <c r="X1282" i="13"/>
  <c r="Y1282" i="13"/>
  <c r="Z1282" i="13"/>
  <c r="AA1282" i="13"/>
  <c r="AB1282" i="13"/>
  <c r="AC1282" i="13"/>
  <c r="AH1282" i="13"/>
  <c r="AK1282" i="13"/>
  <c r="C1283" i="13"/>
  <c r="D1283" i="13"/>
  <c r="E1283" i="13"/>
  <c r="F1283" i="13"/>
  <c r="G1283" i="13"/>
  <c r="H1283" i="13"/>
  <c r="L1283" i="13"/>
  <c r="O1283" i="13" s="1"/>
  <c r="M1283" i="13"/>
  <c r="N1283" i="13"/>
  <c r="P1283" i="13"/>
  <c r="Q1283" i="13"/>
  <c r="R1283" i="13"/>
  <c r="S1283" i="13"/>
  <c r="T1283" i="13"/>
  <c r="U1283" i="13"/>
  <c r="V1283" i="13"/>
  <c r="W1283" i="13"/>
  <c r="X1283" i="13"/>
  <c r="Y1283" i="13"/>
  <c r="Z1283" i="13"/>
  <c r="AA1283" i="13"/>
  <c r="AB1283" i="13"/>
  <c r="AC1283" i="13"/>
  <c r="AH1283" i="13"/>
  <c r="AK1283" i="13"/>
  <c r="C1284" i="13"/>
  <c r="D1284" i="13"/>
  <c r="E1284" i="13"/>
  <c r="F1284" i="13"/>
  <c r="G1284" i="13"/>
  <c r="H1284" i="13"/>
  <c r="L1284" i="13"/>
  <c r="O1284" i="13" s="1"/>
  <c r="M1284" i="13"/>
  <c r="N1284" i="13"/>
  <c r="P1284" i="13"/>
  <c r="Q1284" i="13"/>
  <c r="R1284" i="13"/>
  <c r="S1284" i="13"/>
  <c r="T1284" i="13"/>
  <c r="U1284" i="13"/>
  <c r="V1284" i="13"/>
  <c r="W1284" i="13"/>
  <c r="X1284" i="13"/>
  <c r="Y1284" i="13"/>
  <c r="Z1284" i="13"/>
  <c r="AA1284" i="13"/>
  <c r="AB1284" i="13"/>
  <c r="AC1284" i="13"/>
  <c r="AH1284" i="13"/>
  <c r="AK1284" i="13"/>
  <c r="C1285" i="13"/>
  <c r="D1285" i="13"/>
  <c r="E1285" i="13"/>
  <c r="F1285" i="13"/>
  <c r="G1285" i="13"/>
  <c r="H1285" i="13"/>
  <c r="L1285" i="13"/>
  <c r="O1285" i="13" s="1"/>
  <c r="M1285" i="13"/>
  <c r="N1285" i="13"/>
  <c r="P1285" i="13"/>
  <c r="Q1285" i="13"/>
  <c r="R1285" i="13"/>
  <c r="S1285" i="13"/>
  <c r="T1285" i="13"/>
  <c r="U1285" i="13"/>
  <c r="V1285" i="13"/>
  <c r="W1285" i="13"/>
  <c r="X1285" i="13"/>
  <c r="Y1285" i="13"/>
  <c r="Z1285" i="13"/>
  <c r="AA1285" i="13"/>
  <c r="AB1285" i="13"/>
  <c r="AC1285" i="13"/>
  <c r="AH1285" i="13"/>
  <c r="AK1285" i="13"/>
  <c r="C1286" i="13"/>
  <c r="D1286" i="13"/>
  <c r="E1286" i="13"/>
  <c r="F1286" i="13"/>
  <c r="G1286" i="13"/>
  <c r="H1286" i="13"/>
  <c r="L1286" i="13"/>
  <c r="O1286" i="13" s="1"/>
  <c r="M1286" i="13"/>
  <c r="N1286" i="13"/>
  <c r="P1286" i="13"/>
  <c r="Q1286" i="13"/>
  <c r="R1286" i="13"/>
  <c r="S1286" i="13"/>
  <c r="T1286" i="13"/>
  <c r="U1286" i="13"/>
  <c r="V1286" i="13"/>
  <c r="W1286" i="13"/>
  <c r="X1286" i="13"/>
  <c r="Y1286" i="13"/>
  <c r="Z1286" i="13"/>
  <c r="AA1286" i="13"/>
  <c r="AB1286" i="13"/>
  <c r="AC1286" i="13"/>
  <c r="AH1286" i="13"/>
  <c r="AK1286" i="13"/>
  <c r="C1287" i="13"/>
  <c r="D1287" i="13"/>
  <c r="E1287" i="13"/>
  <c r="F1287" i="13"/>
  <c r="G1287" i="13"/>
  <c r="H1287" i="13"/>
  <c r="L1287" i="13"/>
  <c r="O1287" i="13" s="1"/>
  <c r="M1287" i="13"/>
  <c r="N1287" i="13"/>
  <c r="P1287" i="13"/>
  <c r="Q1287" i="13"/>
  <c r="R1287" i="13"/>
  <c r="S1287" i="13"/>
  <c r="T1287" i="13"/>
  <c r="U1287" i="13"/>
  <c r="V1287" i="13"/>
  <c r="W1287" i="13"/>
  <c r="X1287" i="13"/>
  <c r="Y1287" i="13"/>
  <c r="Z1287" i="13"/>
  <c r="AA1287" i="13"/>
  <c r="AB1287" i="13"/>
  <c r="AC1287" i="13"/>
  <c r="AH1287" i="13"/>
  <c r="AK1287" i="13"/>
  <c r="C1288" i="13"/>
  <c r="D1288" i="13"/>
  <c r="E1288" i="13"/>
  <c r="F1288" i="13"/>
  <c r="G1288" i="13"/>
  <c r="H1288" i="13"/>
  <c r="L1288" i="13"/>
  <c r="O1288" i="13" s="1"/>
  <c r="M1288" i="13"/>
  <c r="N1288" i="13"/>
  <c r="P1288" i="13"/>
  <c r="Q1288" i="13"/>
  <c r="R1288" i="13"/>
  <c r="S1288" i="13"/>
  <c r="T1288" i="13"/>
  <c r="U1288" i="13"/>
  <c r="V1288" i="13"/>
  <c r="W1288" i="13"/>
  <c r="X1288" i="13"/>
  <c r="Y1288" i="13"/>
  <c r="Z1288" i="13"/>
  <c r="AA1288" i="13"/>
  <c r="AB1288" i="13"/>
  <c r="AC1288" i="13"/>
  <c r="AH1288" i="13"/>
  <c r="AK1288" i="13"/>
  <c r="C1289" i="13"/>
  <c r="D1289" i="13"/>
  <c r="E1289" i="13"/>
  <c r="F1289" i="13"/>
  <c r="G1289" i="13"/>
  <c r="H1289" i="13"/>
  <c r="L1289" i="13"/>
  <c r="O1289" i="13" s="1"/>
  <c r="M1289" i="13"/>
  <c r="N1289" i="13"/>
  <c r="P1289" i="13"/>
  <c r="Q1289" i="13"/>
  <c r="R1289" i="13"/>
  <c r="S1289" i="13"/>
  <c r="T1289" i="13"/>
  <c r="U1289" i="13"/>
  <c r="V1289" i="13"/>
  <c r="W1289" i="13"/>
  <c r="X1289" i="13"/>
  <c r="Y1289" i="13"/>
  <c r="Z1289" i="13"/>
  <c r="AA1289" i="13"/>
  <c r="AB1289" i="13"/>
  <c r="AC1289" i="13"/>
  <c r="AH1289" i="13"/>
  <c r="AK1289" i="13"/>
  <c r="C1290" i="13"/>
  <c r="D1290" i="13"/>
  <c r="E1290" i="13"/>
  <c r="F1290" i="13"/>
  <c r="G1290" i="13"/>
  <c r="H1290" i="13"/>
  <c r="L1290" i="13"/>
  <c r="O1290" i="13" s="1"/>
  <c r="M1290" i="13"/>
  <c r="N1290" i="13"/>
  <c r="P1290" i="13"/>
  <c r="Q1290" i="13"/>
  <c r="R1290" i="13"/>
  <c r="S1290" i="13"/>
  <c r="T1290" i="13"/>
  <c r="U1290" i="13"/>
  <c r="V1290" i="13"/>
  <c r="W1290" i="13"/>
  <c r="X1290" i="13"/>
  <c r="Y1290" i="13"/>
  <c r="Z1290" i="13"/>
  <c r="AA1290" i="13"/>
  <c r="AB1290" i="13"/>
  <c r="AC1290" i="13"/>
  <c r="AH1290" i="13"/>
  <c r="AK1290" i="13"/>
  <c r="C1291" i="13"/>
  <c r="D1291" i="13"/>
  <c r="E1291" i="13"/>
  <c r="F1291" i="13"/>
  <c r="G1291" i="13"/>
  <c r="H1291" i="13"/>
  <c r="L1291" i="13"/>
  <c r="O1291" i="13" s="1"/>
  <c r="M1291" i="13"/>
  <c r="N1291" i="13"/>
  <c r="P1291" i="13"/>
  <c r="Q1291" i="13"/>
  <c r="R1291" i="13"/>
  <c r="S1291" i="13"/>
  <c r="T1291" i="13"/>
  <c r="U1291" i="13"/>
  <c r="V1291" i="13"/>
  <c r="W1291" i="13"/>
  <c r="X1291" i="13"/>
  <c r="Y1291" i="13"/>
  <c r="Z1291" i="13"/>
  <c r="AA1291" i="13"/>
  <c r="AB1291" i="13"/>
  <c r="AC1291" i="13"/>
  <c r="AH1291" i="13"/>
  <c r="AK1291" i="13"/>
  <c r="C1292" i="13"/>
  <c r="D1292" i="13"/>
  <c r="E1292" i="13"/>
  <c r="F1292" i="13"/>
  <c r="G1292" i="13"/>
  <c r="H1292" i="13"/>
  <c r="L1292" i="13"/>
  <c r="O1292" i="13" s="1"/>
  <c r="M1292" i="13"/>
  <c r="N1292" i="13"/>
  <c r="P1292" i="13"/>
  <c r="Q1292" i="13"/>
  <c r="R1292" i="13"/>
  <c r="S1292" i="13"/>
  <c r="T1292" i="13"/>
  <c r="U1292" i="13"/>
  <c r="V1292" i="13"/>
  <c r="W1292" i="13"/>
  <c r="X1292" i="13"/>
  <c r="Y1292" i="13"/>
  <c r="Z1292" i="13"/>
  <c r="AA1292" i="13"/>
  <c r="AB1292" i="13"/>
  <c r="AC1292" i="13"/>
  <c r="AH1292" i="13"/>
  <c r="AK1292" i="13"/>
  <c r="C1293" i="13"/>
  <c r="D1293" i="13"/>
  <c r="E1293" i="13"/>
  <c r="F1293" i="13"/>
  <c r="G1293" i="13"/>
  <c r="H1293" i="13"/>
  <c r="L1293" i="13"/>
  <c r="O1293" i="13" s="1"/>
  <c r="M1293" i="13"/>
  <c r="N1293" i="13"/>
  <c r="P1293" i="13"/>
  <c r="Q1293" i="13"/>
  <c r="R1293" i="13"/>
  <c r="S1293" i="13"/>
  <c r="T1293" i="13"/>
  <c r="U1293" i="13"/>
  <c r="V1293" i="13"/>
  <c r="W1293" i="13"/>
  <c r="X1293" i="13"/>
  <c r="Y1293" i="13"/>
  <c r="Z1293" i="13"/>
  <c r="AA1293" i="13"/>
  <c r="AB1293" i="13"/>
  <c r="AC1293" i="13"/>
  <c r="AH1293" i="13"/>
  <c r="AK1293" i="13"/>
  <c r="C1294" i="13"/>
  <c r="D1294" i="13"/>
  <c r="E1294" i="13"/>
  <c r="F1294" i="13"/>
  <c r="G1294" i="13"/>
  <c r="H1294" i="13"/>
  <c r="L1294" i="13"/>
  <c r="O1294" i="13" s="1"/>
  <c r="M1294" i="13"/>
  <c r="N1294" i="13"/>
  <c r="P1294" i="13"/>
  <c r="Q1294" i="13"/>
  <c r="R1294" i="13"/>
  <c r="S1294" i="13"/>
  <c r="T1294" i="13"/>
  <c r="U1294" i="13"/>
  <c r="V1294" i="13"/>
  <c r="W1294" i="13"/>
  <c r="X1294" i="13"/>
  <c r="Y1294" i="13"/>
  <c r="Z1294" i="13"/>
  <c r="AA1294" i="13"/>
  <c r="AB1294" i="13"/>
  <c r="AC1294" i="13"/>
  <c r="AH1294" i="13"/>
  <c r="AK1294" i="13"/>
  <c r="C1295" i="13"/>
  <c r="D1295" i="13"/>
  <c r="E1295" i="13"/>
  <c r="F1295" i="13"/>
  <c r="G1295" i="13"/>
  <c r="H1295" i="13"/>
  <c r="L1295" i="13"/>
  <c r="O1295" i="13" s="1"/>
  <c r="M1295" i="13"/>
  <c r="N1295" i="13"/>
  <c r="P1295" i="13"/>
  <c r="Q1295" i="13"/>
  <c r="R1295" i="13"/>
  <c r="S1295" i="13"/>
  <c r="T1295" i="13"/>
  <c r="U1295" i="13"/>
  <c r="V1295" i="13"/>
  <c r="W1295" i="13"/>
  <c r="X1295" i="13"/>
  <c r="Y1295" i="13"/>
  <c r="Z1295" i="13"/>
  <c r="AA1295" i="13"/>
  <c r="AB1295" i="13"/>
  <c r="AC1295" i="13"/>
  <c r="AH1295" i="13"/>
  <c r="AK1295" i="13"/>
  <c r="C1296" i="13"/>
  <c r="D1296" i="13"/>
  <c r="E1296" i="13"/>
  <c r="F1296" i="13"/>
  <c r="G1296" i="13"/>
  <c r="H1296" i="13"/>
  <c r="L1296" i="13"/>
  <c r="O1296" i="13" s="1"/>
  <c r="M1296" i="13"/>
  <c r="N1296" i="13"/>
  <c r="P1296" i="13"/>
  <c r="Q1296" i="13"/>
  <c r="R1296" i="13"/>
  <c r="S1296" i="13"/>
  <c r="T1296" i="13"/>
  <c r="U1296" i="13"/>
  <c r="V1296" i="13"/>
  <c r="W1296" i="13"/>
  <c r="X1296" i="13"/>
  <c r="Y1296" i="13"/>
  <c r="Z1296" i="13"/>
  <c r="AA1296" i="13"/>
  <c r="AB1296" i="13"/>
  <c r="AC1296" i="13"/>
  <c r="AH1296" i="13"/>
  <c r="AK1296" i="13"/>
  <c r="C1297" i="13"/>
  <c r="D1297" i="13"/>
  <c r="E1297" i="13"/>
  <c r="F1297" i="13"/>
  <c r="G1297" i="13"/>
  <c r="H1297" i="13"/>
  <c r="L1297" i="13"/>
  <c r="O1297" i="13" s="1"/>
  <c r="M1297" i="13"/>
  <c r="N1297" i="13"/>
  <c r="P1297" i="13"/>
  <c r="Q1297" i="13"/>
  <c r="R1297" i="13"/>
  <c r="S1297" i="13"/>
  <c r="T1297" i="13"/>
  <c r="U1297" i="13"/>
  <c r="V1297" i="13"/>
  <c r="W1297" i="13"/>
  <c r="X1297" i="13"/>
  <c r="Y1297" i="13"/>
  <c r="Z1297" i="13"/>
  <c r="AA1297" i="13"/>
  <c r="AB1297" i="13"/>
  <c r="AC1297" i="13"/>
  <c r="AH1297" i="13"/>
  <c r="AK1297" i="13"/>
  <c r="C1298" i="13"/>
  <c r="D1298" i="13"/>
  <c r="E1298" i="13"/>
  <c r="F1298" i="13"/>
  <c r="G1298" i="13"/>
  <c r="H1298" i="13"/>
  <c r="L1298" i="13"/>
  <c r="O1298" i="13" s="1"/>
  <c r="M1298" i="13"/>
  <c r="N1298" i="13"/>
  <c r="P1298" i="13"/>
  <c r="Q1298" i="13"/>
  <c r="R1298" i="13"/>
  <c r="S1298" i="13"/>
  <c r="T1298" i="13"/>
  <c r="U1298" i="13"/>
  <c r="V1298" i="13"/>
  <c r="W1298" i="13"/>
  <c r="X1298" i="13"/>
  <c r="Y1298" i="13"/>
  <c r="Z1298" i="13"/>
  <c r="AA1298" i="13"/>
  <c r="AB1298" i="13"/>
  <c r="AC1298" i="13"/>
  <c r="AH1298" i="13"/>
  <c r="AK1298" i="13"/>
  <c r="C1299" i="13"/>
  <c r="D1299" i="13"/>
  <c r="E1299" i="13"/>
  <c r="F1299" i="13"/>
  <c r="G1299" i="13"/>
  <c r="H1299" i="13"/>
  <c r="L1299" i="13"/>
  <c r="O1299" i="13" s="1"/>
  <c r="M1299" i="13"/>
  <c r="N1299" i="13"/>
  <c r="P1299" i="13"/>
  <c r="Q1299" i="13"/>
  <c r="R1299" i="13"/>
  <c r="S1299" i="13"/>
  <c r="T1299" i="13"/>
  <c r="U1299" i="13"/>
  <c r="V1299" i="13"/>
  <c r="W1299" i="13"/>
  <c r="X1299" i="13"/>
  <c r="Y1299" i="13"/>
  <c r="Z1299" i="13"/>
  <c r="AA1299" i="13"/>
  <c r="AB1299" i="13"/>
  <c r="AC1299" i="13"/>
  <c r="AH1299" i="13"/>
  <c r="AK1299" i="13"/>
  <c r="C1300" i="13"/>
  <c r="D1300" i="13"/>
  <c r="E1300" i="13"/>
  <c r="F1300" i="13"/>
  <c r="G1300" i="13"/>
  <c r="H1300" i="13"/>
  <c r="L1300" i="13"/>
  <c r="O1300" i="13" s="1"/>
  <c r="M1300" i="13"/>
  <c r="N1300" i="13"/>
  <c r="P1300" i="13"/>
  <c r="Q1300" i="13"/>
  <c r="R1300" i="13"/>
  <c r="S1300" i="13"/>
  <c r="T1300" i="13"/>
  <c r="U1300" i="13"/>
  <c r="V1300" i="13"/>
  <c r="W1300" i="13"/>
  <c r="X1300" i="13"/>
  <c r="Y1300" i="13"/>
  <c r="Z1300" i="13"/>
  <c r="AA1300" i="13"/>
  <c r="AB1300" i="13"/>
  <c r="AC1300" i="13"/>
  <c r="AH1300" i="13"/>
  <c r="AK1300" i="13"/>
  <c r="C1301" i="13"/>
  <c r="D1301" i="13"/>
  <c r="E1301" i="13"/>
  <c r="F1301" i="13"/>
  <c r="G1301" i="13"/>
  <c r="H1301" i="13"/>
  <c r="L1301" i="13"/>
  <c r="O1301" i="13" s="1"/>
  <c r="M1301" i="13"/>
  <c r="N1301" i="13"/>
  <c r="P1301" i="13"/>
  <c r="Q1301" i="13"/>
  <c r="R1301" i="13"/>
  <c r="S1301" i="13"/>
  <c r="T1301" i="13"/>
  <c r="U1301" i="13"/>
  <c r="V1301" i="13"/>
  <c r="W1301" i="13"/>
  <c r="X1301" i="13"/>
  <c r="Y1301" i="13"/>
  <c r="Z1301" i="13"/>
  <c r="AA1301" i="13"/>
  <c r="AB1301" i="13"/>
  <c r="AC1301" i="13"/>
  <c r="AH1301" i="13"/>
  <c r="AK1301" i="13"/>
  <c r="C1302" i="13"/>
  <c r="D1302" i="13"/>
  <c r="E1302" i="13"/>
  <c r="F1302" i="13"/>
  <c r="G1302" i="13"/>
  <c r="H1302" i="13"/>
  <c r="L1302" i="13"/>
  <c r="O1302" i="13" s="1"/>
  <c r="M1302" i="13"/>
  <c r="N1302" i="13"/>
  <c r="P1302" i="13"/>
  <c r="Q1302" i="13"/>
  <c r="R1302" i="13"/>
  <c r="S1302" i="13"/>
  <c r="T1302" i="13"/>
  <c r="U1302" i="13"/>
  <c r="V1302" i="13"/>
  <c r="W1302" i="13"/>
  <c r="X1302" i="13"/>
  <c r="Y1302" i="13"/>
  <c r="Z1302" i="13"/>
  <c r="AA1302" i="13"/>
  <c r="AB1302" i="13"/>
  <c r="AC1302" i="13"/>
  <c r="AH1302" i="13"/>
  <c r="AK1302" i="13"/>
  <c r="C1303" i="13"/>
  <c r="D1303" i="13"/>
  <c r="E1303" i="13"/>
  <c r="F1303" i="13"/>
  <c r="G1303" i="13"/>
  <c r="H1303" i="13"/>
  <c r="L1303" i="13"/>
  <c r="O1303" i="13" s="1"/>
  <c r="M1303" i="13"/>
  <c r="N1303" i="13"/>
  <c r="P1303" i="13"/>
  <c r="Q1303" i="13"/>
  <c r="R1303" i="13"/>
  <c r="S1303" i="13"/>
  <c r="T1303" i="13"/>
  <c r="U1303" i="13"/>
  <c r="V1303" i="13"/>
  <c r="W1303" i="13"/>
  <c r="X1303" i="13"/>
  <c r="Y1303" i="13"/>
  <c r="Z1303" i="13"/>
  <c r="AA1303" i="13"/>
  <c r="AB1303" i="13"/>
  <c r="AC1303" i="13"/>
  <c r="AH1303" i="13"/>
  <c r="AK1303" i="13"/>
  <c r="C1304" i="13"/>
  <c r="D1304" i="13"/>
  <c r="E1304" i="13"/>
  <c r="F1304" i="13"/>
  <c r="G1304" i="13"/>
  <c r="H1304" i="13"/>
  <c r="L1304" i="13"/>
  <c r="O1304" i="13" s="1"/>
  <c r="M1304" i="13"/>
  <c r="N1304" i="13"/>
  <c r="P1304" i="13"/>
  <c r="Q1304" i="13"/>
  <c r="R1304" i="13"/>
  <c r="S1304" i="13"/>
  <c r="T1304" i="13"/>
  <c r="U1304" i="13"/>
  <c r="V1304" i="13"/>
  <c r="W1304" i="13"/>
  <c r="X1304" i="13"/>
  <c r="Y1304" i="13"/>
  <c r="Z1304" i="13"/>
  <c r="AA1304" i="13"/>
  <c r="AB1304" i="13"/>
  <c r="AC1304" i="13"/>
  <c r="AH1304" i="13"/>
  <c r="AK1304" i="13"/>
  <c r="C1305" i="13"/>
  <c r="D1305" i="13"/>
  <c r="E1305" i="13"/>
  <c r="F1305" i="13"/>
  <c r="G1305" i="13"/>
  <c r="H1305" i="13"/>
  <c r="L1305" i="13"/>
  <c r="O1305" i="13" s="1"/>
  <c r="M1305" i="13"/>
  <c r="N1305" i="13"/>
  <c r="P1305" i="13"/>
  <c r="Q1305" i="13"/>
  <c r="R1305" i="13"/>
  <c r="S1305" i="13"/>
  <c r="T1305" i="13"/>
  <c r="U1305" i="13"/>
  <c r="V1305" i="13"/>
  <c r="W1305" i="13"/>
  <c r="X1305" i="13"/>
  <c r="Y1305" i="13"/>
  <c r="Z1305" i="13"/>
  <c r="AA1305" i="13"/>
  <c r="AB1305" i="13"/>
  <c r="AC1305" i="13"/>
  <c r="AH1305" i="13"/>
  <c r="AK1305" i="13"/>
  <c r="C1306" i="13"/>
  <c r="D1306" i="13"/>
  <c r="E1306" i="13"/>
  <c r="F1306" i="13"/>
  <c r="G1306" i="13"/>
  <c r="H1306" i="13"/>
  <c r="L1306" i="13"/>
  <c r="O1306" i="13" s="1"/>
  <c r="M1306" i="13"/>
  <c r="N1306" i="13"/>
  <c r="P1306" i="13"/>
  <c r="Q1306" i="13"/>
  <c r="R1306" i="13"/>
  <c r="S1306" i="13"/>
  <c r="T1306" i="13"/>
  <c r="U1306" i="13"/>
  <c r="V1306" i="13"/>
  <c r="W1306" i="13"/>
  <c r="X1306" i="13"/>
  <c r="Y1306" i="13"/>
  <c r="Z1306" i="13"/>
  <c r="AA1306" i="13"/>
  <c r="AB1306" i="13"/>
  <c r="AC1306" i="13"/>
  <c r="AH1306" i="13"/>
  <c r="AK1306" i="13"/>
  <c r="C1307" i="13"/>
  <c r="D1307" i="13"/>
  <c r="E1307" i="13"/>
  <c r="F1307" i="13"/>
  <c r="G1307" i="13"/>
  <c r="H1307" i="13"/>
  <c r="L1307" i="13"/>
  <c r="O1307" i="13" s="1"/>
  <c r="M1307" i="13"/>
  <c r="N1307" i="13"/>
  <c r="P1307" i="13"/>
  <c r="Q1307" i="13"/>
  <c r="R1307" i="13"/>
  <c r="S1307" i="13"/>
  <c r="T1307" i="13"/>
  <c r="U1307" i="13"/>
  <c r="V1307" i="13"/>
  <c r="W1307" i="13"/>
  <c r="X1307" i="13"/>
  <c r="Y1307" i="13"/>
  <c r="Z1307" i="13"/>
  <c r="AA1307" i="13"/>
  <c r="AB1307" i="13"/>
  <c r="AC1307" i="13"/>
  <c r="AH1307" i="13"/>
  <c r="AK1307" i="13"/>
  <c r="C1308" i="13"/>
  <c r="D1308" i="13"/>
  <c r="E1308" i="13"/>
  <c r="F1308" i="13"/>
  <c r="G1308" i="13"/>
  <c r="H1308" i="13"/>
  <c r="L1308" i="13"/>
  <c r="O1308" i="13" s="1"/>
  <c r="M1308" i="13"/>
  <c r="N1308" i="13"/>
  <c r="P1308" i="13"/>
  <c r="Q1308" i="13"/>
  <c r="R1308" i="13"/>
  <c r="S1308" i="13"/>
  <c r="T1308" i="13"/>
  <c r="U1308" i="13"/>
  <c r="V1308" i="13"/>
  <c r="W1308" i="13"/>
  <c r="X1308" i="13"/>
  <c r="Y1308" i="13"/>
  <c r="Z1308" i="13"/>
  <c r="AA1308" i="13"/>
  <c r="AB1308" i="13"/>
  <c r="AC1308" i="13"/>
  <c r="AH1308" i="13"/>
  <c r="AK1308" i="13"/>
  <c r="C1309" i="13"/>
  <c r="D1309" i="13"/>
  <c r="E1309" i="13"/>
  <c r="F1309" i="13"/>
  <c r="G1309" i="13"/>
  <c r="H1309" i="13"/>
  <c r="L1309" i="13"/>
  <c r="O1309" i="13" s="1"/>
  <c r="M1309" i="13"/>
  <c r="N1309" i="13"/>
  <c r="P1309" i="13"/>
  <c r="Q1309" i="13"/>
  <c r="R1309" i="13"/>
  <c r="S1309" i="13"/>
  <c r="T1309" i="13"/>
  <c r="U1309" i="13"/>
  <c r="V1309" i="13"/>
  <c r="W1309" i="13"/>
  <c r="X1309" i="13"/>
  <c r="Y1309" i="13"/>
  <c r="Z1309" i="13"/>
  <c r="AA1309" i="13"/>
  <c r="AB1309" i="13"/>
  <c r="AC1309" i="13"/>
  <c r="AH1309" i="13"/>
  <c r="AK1309" i="13"/>
  <c r="C1310" i="13"/>
  <c r="D1310" i="13"/>
  <c r="E1310" i="13"/>
  <c r="F1310" i="13"/>
  <c r="G1310" i="13"/>
  <c r="H1310" i="13"/>
  <c r="L1310" i="13"/>
  <c r="O1310" i="13" s="1"/>
  <c r="M1310" i="13"/>
  <c r="N1310" i="13"/>
  <c r="P1310" i="13"/>
  <c r="Q1310" i="13"/>
  <c r="R1310" i="13"/>
  <c r="S1310" i="13"/>
  <c r="T1310" i="13"/>
  <c r="U1310" i="13"/>
  <c r="V1310" i="13"/>
  <c r="W1310" i="13"/>
  <c r="X1310" i="13"/>
  <c r="Y1310" i="13"/>
  <c r="Z1310" i="13"/>
  <c r="AA1310" i="13"/>
  <c r="AB1310" i="13"/>
  <c r="AC1310" i="13"/>
  <c r="AH1310" i="13"/>
  <c r="AK1310" i="13"/>
  <c r="C1311" i="13"/>
  <c r="D1311" i="13"/>
  <c r="E1311" i="13"/>
  <c r="F1311" i="13"/>
  <c r="G1311" i="13"/>
  <c r="H1311" i="13"/>
  <c r="L1311" i="13"/>
  <c r="O1311" i="13" s="1"/>
  <c r="M1311" i="13"/>
  <c r="N1311" i="13"/>
  <c r="P1311" i="13"/>
  <c r="Q1311" i="13"/>
  <c r="R1311" i="13"/>
  <c r="S1311" i="13"/>
  <c r="T1311" i="13"/>
  <c r="U1311" i="13"/>
  <c r="V1311" i="13"/>
  <c r="W1311" i="13"/>
  <c r="X1311" i="13"/>
  <c r="Y1311" i="13"/>
  <c r="Z1311" i="13"/>
  <c r="AA1311" i="13"/>
  <c r="AB1311" i="13"/>
  <c r="AC1311" i="13"/>
  <c r="AH1311" i="13"/>
  <c r="AK1311" i="13"/>
  <c r="C1312" i="13"/>
  <c r="D1312" i="13"/>
  <c r="E1312" i="13"/>
  <c r="F1312" i="13"/>
  <c r="G1312" i="13"/>
  <c r="H1312" i="13"/>
  <c r="L1312" i="13"/>
  <c r="O1312" i="13" s="1"/>
  <c r="M1312" i="13"/>
  <c r="N1312" i="13"/>
  <c r="P1312" i="13"/>
  <c r="Q1312" i="13"/>
  <c r="R1312" i="13"/>
  <c r="S1312" i="13"/>
  <c r="T1312" i="13"/>
  <c r="U1312" i="13"/>
  <c r="V1312" i="13"/>
  <c r="W1312" i="13"/>
  <c r="X1312" i="13"/>
  <c r="Y1312" i="13"/>
  <c r="Z1312" i="13"/>
  <c r="AA1312" i="13"/>
  <c r="AB1312" i="13"/>
  <c r="AC1312" i="13"/>
  <c r="AH1312" i="13"/>
  <c r="AK1312" i="13"/>
  <c r="C1313" i="13"/>
  <c r="D1313" i="13"/>
  <c r="E1313" i="13"/>
  <c r="F1313" i="13"/>
  <c r="G1313" i="13"/>
  <c r="H1313" i="13"/>
  <c r="L1313" i="13"/>
  <c r="O1313" i="13" s="1"/>
  <c r="M1313" i="13"/>
  <c r="N1313" i="13"/>
  <c r="P1313" i="13"/>
  <c r="Q1313" i="13"/>
  <c r="R1313" i="13"/>
  <c r="S1313" i="13"/>
  <c r="T1313" i="13"/>
  <c r="U1313" i="13"/>
  <c r="V1313" i="13"/>
  <c r="W1313" i="13"/>
  <c r="X1313" i="13"/>
  <c r="Y1313" i="13"/>
  <c r="Z1313" i="13"/>
  <c r="AA1313" i="13"/>
  <c r="AB1313" i="13"/>
  <c r="AC1313" i="13"/>
  <c r="AH1313" i="13"/>
  <c r="AK1313" i="13"/>
  <c r="C1314" i="13"/>
  <c r="D1314" i="13"/>
  <c r="E1314" i="13"/>
  <c r="F1314" i="13"/>
  <c r="G1314" i="13"/>
  <c r="H1314" i="13"/>
  <c r="L1314" i="13"/>
  <c r="O1314" i="13" s="1"/>
  <c r="M1314" i="13"/>
  <c r="N1314" i="13"/>
  <c r="P1314" i="13"/>
  <c r="Q1314" i="13"/>
  <c r="R1314" i="13"/>
  <c r="S1314" i="13"/>
  <c r="T1314" i="13"/>
  <c r="U1314" i="13"/>
  <c r="V1314" i="13"/>
  <c r="W1314" i="13"/>
  <c r="X1314" i="13"/>
  <c r="Y1314" i="13"/>
  <c r="Z1314" i="13"/>
  <c r="AA1314" i="13"/>
  <c r="AB1314" i="13"/>
  <c r="AC1314" i="13"/>
  <c r="AH1314" i="13"/>
  <c r="AK1314" i="13"/>
  <c r="C1315" i="13"/>
  <c r="D1315" i="13"/>
  <c r="E1315" i="13"/>
  <c r="F1315" i="13"/>
  <c r="G1315" i="13"/>
  <c r="H1315" i="13"/>
  <c r="L1315" i="13"/>
  <c r="O1315" i="13" s="1"/>
  <c r="M1315" i="13"/>
  <c r="N1315" i="13"/>
  <c r="P1315" i="13"/>
  <c r="Q1315" i="13"/>
  <c r="R1315" i="13"/>
  <c r="S1315" i="13"/>
  <c r="T1315" i="13"/>
  <c r="U1315" i="13"/>
  <c r="V1315" i="13"/>
  <c r="W1315" i="13"/>
  <c r="X1315" i="13"/>
  <c r="Y1315" i="13"/>
  <c r="Z1315" i="13"/>
  <c r="AA1315" i="13"/>
  <c r="AB1315" i="13"/>
  <c r="AC1315" i="13"/>
  <c r="AH1315" i="13"/>
  <c r="AK1315" i="13"/>
  <c r="C1316" i="13"/>
  <c r="D1316" i="13"/>
  <c r="E1316" i="13"/>
  <c r="F1316" i="13"/>
  <c r="G1316" i="13"/>
  <c r="H1316" i="13"/>
  <c r="L1316" i="13"/>
  <c r="O1316" i="13" s="1"/>
  <c r="M1316" i="13"/>
  <c r="N1316" i="13"/>
  <c r="P1316" i="13"/>
  <c r="Q1316" i="13"/>
  <c r="R1316" i="13"/>
  <c r="S1316" i="13"/>
  <c r="T1316" i="13"/>
  <c r="U1316" i="13"/>
  <c r="V1316" i="13"/>
  <c r="W1316" i="13"/>
  <c r="X1316" i="13"/>
  <c r="Y1316" i="13"/>
  <c r="Z1316" i="13"/>
  <c r="AA1316" i="13"/>
  <c r="AB1316" i="13"/>
  <c r="AC1316" i="13"/>
  <c r="AH1316" i="13"/>
  <c r="AK1316" i="13"/>
  <c r="C1317" i="13"/>
  <c r="D1317" i="13"/>
  <c r="E1317" i="13"/>
  <c r="F1317" i="13"/>
  <c r="G1317" i="13"/>
  <c r="H1317" i="13"/>
  <c r="L1317" i="13"/>
  <c r="O1317" i="13" s="1"/>
  <c r="M1317" i="13"/>
  <c r="N1317" i="13"/>
  <c r="P1317" i="13"/>
  <c r="Q1317" i="13"/>
  <c r="R1317" i="13"/>
  <c r="S1317" i="13"/>
  <c r="T1317" i="13"/>
  <c r="U1317" i="13"/>
  <c r="V1317" i="13"/>
  <c r="W1317" i="13"/>
  <c r="X1317" i="13"/>
  <c r="Y1317" i="13"/>
  <c r="Z1317" i="13"/>
  <c r="AA1317" i="13"/>
  <c r="AB1317" i="13"/>
  <c r="AC1317" i="13"/>
  <c r="AH1317" i="13"/>
  <c r="AK1317" i="13"/>
  <c r="C1318" i="13"/>
  <c r="D1318" i="13"/>
  <c r="E1318" i="13"/>
  <c r="F1318" i="13"/>
  <c r="G1318" i="13"/>
  <c r="H1318" i="13"/>
  <c r="L1318" i="13"/>
  <c r="O1318" i="13" s="1"/>
  <c r="M1318" i="13"/>
  <c r="N1318" i="13"/>
  <c r="P1318" i="13"/>
  <c r="Q1318" i="13"/>
  <c r="R1318" i="13"/>
  <c r="S1318" i="13"/>
  <c r="T1318" i="13"/>
  <c r="U1318" i="13"/>
  <c r="V1318" i="13"/>
  <c r="W1318" i="13"/>
  <c r="X1318" i="13"/>
  <c r="Y1318" i="13"/>
  <c r="Z1318" i="13"/>
  <c r="AA1318" i="13"/>
  <c r="AB1318" i="13"/>
  <c r="AC1318" i="13"/>
  <c r="AH1318" i="13"/>
  <c r="AK1318" i="13"/>
  <c r="C1319" i="13"/>
  <c r="D1319" i="13"/>
  <c r="E1319" i="13"/>
  <c r="F1319" i="13"/>
  <c r="G1319" i="13"/>
  <c r="H1319" i="13"/>
  <c r="L1319" i="13"/>
  <c r="O1319" i="13" s="1"/>
  <c r="M1319" i="13"/>
  <c r="N1319" i="13"/>
  <c r="P1319" i="13"/>
  <c r="Q1319" i="13"/>
  <c r="R1319" i="13"/>
  <c r="S1319" i="13"/>
  <c r="T1319" i="13"/>
  <c r="U1319" i="13"/>
  <c r="V1319" i="13"/>
  <c r="W1319" i="13"/>
  <c r="X1319" i="13"/>
  <c r="Y1319" i="13"/>
  <c r="Z1319" i="13"/>
  <c r="AA1319" i="13"/>
  <c r="AB1319" i="13"/>
  <c r="AC1319" i="13"/>
  <c r="AH1319" i="13"/>
  <c r="AK1319" i="13"/>
  <c r="C1320" i="13"/>
  <c r="D1320" i="13"/>
  <c r="E1320" i="13"/>
  <c r="F1320" i="13"/>
  <c r="G1320" i="13"/>
  <c r="H1320" i="13"/>
  <c r="L1320" i="13"/>
  <c r="O1320" i="13" s="1"/>
  <c r="M1320" i="13"/>
  <c r="N1320" i="13"/>
  <c r="P1320" i="13"/>
  <c r="Q1320" i="13"/>
  <c r="R1320" i="13"/>
  <c r="S1320" i="13"/>
  <c r="T1320" i="13"/>
  <c r="U1320" i="13"/>
  <c r="V1320" i="13"/>
  <c r="W1320" i="13"/>
  <c r="X1320" i="13"/>
  <c r="Y1320" i="13"/>
  <c r="Z1320" i="13"/>
  <c r="AA1320" i="13"/>
  <c r="AB1320" i="13"/>
  <c r="AC1320" i="13"/>
  <c r="AH1320" i="13"/>
  <c r="AK1320" i="13"/>
  <c r="C1321" i="13"/>
  <c r="D1321" i="13"/>
  <c r="E1321" i="13"/>
  <c r="F1321" i="13"/>
  <c r="G1321" i="13"/>
  <c r="H1321" i="13"/>
  <c r="L1321" i="13"/>
  <c r="O1321" i="13" s="1"/>
  <c r="M1321" i="13"/>
  <c r="N1321" i="13"/>
  <c r="P1321" i="13"/>
  <c r="Q1321" i="13"/>
  <c r="R1321" i="13"/>
  <c r="S1321" i="13"/>
  <c r="T1321" i="13"/>
  <c r="U1321" i="13"/>
  <c r="V1321" i="13"/>
  <c r="W1321" i="13"/>
  <c r="X1321" i="13"/>
  <c r="Y1321" i="13"/>
  <c r="Z1321" i="13"/>
  <c r="AA1321" i="13"/>
  <c r="AB1321" i="13"/>
  <c r="AC1321" i="13"/>
  <c r="AH1321" i="13"/>
  <c r="AK1321" i="13"/>
  <c r="C1322" i="13"/>
  <c r="D1322" i="13"/>
  <c r="E1322" i="13"/>
  <c r="F1322" i="13"/>
  <c r="G1322" i="13"/>
  <c r="H1322" i="13"/>
  <c r="L1322" i="13"/>
  <c r="O1322" i="13" s="1"/>
  <c r="M1322" i="13"/>
  <c r="N1322" i="13"/>
  <c r="P1322" i="13"/>
  <c r="Q1322" i="13"/>
  <c r="R1322" i="13"/>
  <c r="S1322" i="13"/>
  <c r="T1322" i="13"/>
  <c r="U1322" i="13"/>
  <c r="V1322" i="13"/>
  <c r="W1322" i="13"/>
  <c r="X1322" i="13"/>
  <c r="Y1322" i="13"/>
  <c r="Z1322" i="13"/>
  <c r="AA1322" i="13"/>
  <c r="AB1322" i="13"/>
  <c r="AC1322" i="13"/>
  <c r="AH1322" i="13"/>
  <c r="AK1322" i="13"/>
  <c r="C1323" i="13"/>
  <c r="D1323" i="13"/>
  <c r="E1323" i="13"/>
  <c r="F1323" i="13"/>
  <c r="G1323" i="13"/>
  <c r="H1323" i="13"/>
  <c r="L1323" i="13"/>
  <c r="O1323" i="13" s="1"/>
  <c r="M1323" i="13"/>
  <c r="N1323" i="13"/>
  <c r="P1323" i="13"/>
  <c r="Q1323" i="13"/>
  <c r="R1323" i="13"/>
  <c r="S1323" i="13"/>
  <c r="T1323" i="13"/>
  <c r="U1323" i="13"/>
  <c r="V1323" i="13"/>
  <c r="W1323" i="13"/>
  <c r="X1323" i="13"/>
  <c r="Y1323" i="13"/>
  <c r="Z1323" i="13"/>
  <c r="AA1323" i="13"/>
  <c r="AB1323" i="13"/>
  <c r="AC1323" i="13"/>
  <c r="AH1323" i="13"/>
  <c r="AK1323" i="13"/>
  <c r="C1324" i="13"/>
  <c r="D1324" i="13"/>
  <c r="E1324" i="13"/>
  <c r="F1324" i="13"/>
  <c r="G1324" i="13"/>
  <c r="H1324" i="13"/>
  <c r="L1324" i="13"/>
  <c r="O1324" i="13" s="1"/>
  <c r="M1324" i="13"/>
  <c r="N1324" i="13"/>
  <c r="P1324" i="13"/>
  <c r="Q1324" i="13"/>
  <c r="R1324" i="13"/>
  <c r="S1324" i="13"/>
  <c r="T1324" i="13"/>
  <c r="U1324" i="13"/>
  <c r="V1324" i="13"/>
  <c r="W1324" i="13"/>
  <c r="X1324" i="13"/>
  <c r="Y1324" i="13"/>
  <c r="Z1324" i="13"/>
  <c r="AA1324" i="13"/>
  <c r="AB1324" i="13"/>
  <c r="AC1324" i="13"/>
  <c r="AH1324" i="13"/>
  <c r="AK1324" i="13"/>
  <c r="C1325" i="13"/>
  <c r="D1325" i="13"/>
  <c r="E1325" i="13"/>
  <c r="F1325" i="13"/>
  <c r="G1325" i="13"/>
  <c r="H1325" i="13"/>
  <c r="L1325" i="13"/>
  <c r="O1325" i="13" s="1"/>
  <c r="M1325" i="13"/>
  <c r="N1325" i="13"/>
  <c r="P1325" i="13"/>
  <c r="Q1325" i="13"/>
  <c r="R1325" i="13"/>
  <c r="S1325" i="13"/>
  <c r="T1325" i="13"/>
  <c r="U1325" i="13"/>
  <c r="V1325" i="13"/>
  <c r="W1325" i="13"/>
  <c r="X1325" i="13"/>
  <c r="Y1325" i="13"/>
  <c r="Z1325" i="13"/>
  <c r="AA1325" i="13"/>
  <c r="AB1325" i="13"/>
  <c r="AC1325" i="13"/>
  <c r="AH1325" i="13"/>
  <c r="AK1325" i="13"/>
  <c r="C1326" i="13"/>
  <c r="D1326" i="13"/>
  <c r="E1326" i="13"/>
  <c r="F1326" i="13"/>
  <c r="G1326" i="13"/>
  <c r="H1326" i="13"/>
  <c r="L1326" i="13"/>
  <c r="O1326" i="13" s="1"/>
  <c r="M1326" i="13"/>
  <c r="N1326" i="13"/>
  <c r="P1326" i="13"/>
  <c r="Q1326" i="13"/>
  <c r="R1326" i="13"/>
  <c r="S1326" i="13"/>
  <c r="T1326" i="13"/>
  <c r="U1326" i="13"/>
  <c r="V1326" i="13"/>
  <c r="W1326" i="13"/>
  <c r="X1326" i="13"/>
  <c r="Y1326" i="13"/>
  <c r="Z1326" i="13"/>
  <c r="AA1326" i="13"/>
  <c r="AB1326" i="13"/>
  <c r="AC1326" i="13"/>
  <c r="AH1326" i="13"/>
  <c r="AK1326" i="13"/>
  <c r="C1327" i="13"/>
  <c r="D1327" i="13"/>
  <c r="E1327" i="13"/>
  <c r="F1327" i="13"/>
  <c r="G1327" i="13"/>
  <c r="H1327" i="13"/>
  <c r="L1327" i="13"/>
  <c r="O1327" i="13" s="1"/>
  <c r="M1327" i="13"/>
  <c r="N1327" i="13"/>
  <c r="P1327" i="13"/>
  <c r="Q1327" i="13"/>
  <c r="R1327" i="13"/>
  <c r="S1327" i="13"/>
  <c r="T1327" i="13"/>
  <c r="U1327" i="13"/>
  <c r="V1327" i="13"/>
  <c r="W1327" i="13"/>
  <c r="X1327" i="13"/>
  <c r="Y1327" i="13"/>
  <c r="Z1327" i="13"/>
  <c r="AA1327" i="13"/>
  <c r="AB1327" i="13"/>
  <c r="AC1327" i="13"/>
  <c r="AH1327" i="13"/>
  <c r="AK1327" i="13"/>
  <c r="C1328" i="13"/>
  <c r="D1328" i="13"/>
  <c r="E1328" i="13"/>
  <c r="F1328" i="13"/>
  <c r="G1328" i="13"/>
  <c r="H1328" i="13"/>
  <c r="L1328" i="13"/>
  <c r="O1328" i="13" s="1"/>
  <c r="M1328" i="13"/>
  <c r="N1328" i="13"/>
  <c r="P1328" i="13"/>
  <c r="Q1328" i="13"/>
  <c r="R1328" i="13"/>
  <c r="S1328" i="13"/>
  <c r="T1328" i="13"/>
  <c r="U1328" i="13"/>
  <c r="V1328" i="13"/>
  <c r="W1328" i="13"/>
  <c r="X1328" i="13"/>
  <c r="Y1328" i="13"/>
  <c r="Z1328" i="13"/>
  <c r="AA1328" i="13"/>
  <c r="AB1328" i="13"/>
  <c r="AC1328" i="13"/>
  <c r="AH1328" i="13"/>
  <c r="AK1328" i="13"/>
  <c r="C1329" i="13"/>
  <c r="D1329" i="13"/>
  <c r="E1329" i="13"/>
  <c r="F1329" i="13"/>
  <c r="G1329" i="13"/>
  <c r="H1329" i="13"/>
  <c r="L1329" i="13"/>
  <c r="O1329" i="13" s="1"/>
  <c r="M1329" i="13"/>
  <c r="N1329" i="13"/>
  <c r="P1329" i="13"/>
  <c r="Q1329" i="13"/>
  <c r="R1329" i="13"/>
  <c r="S1329" i="13"/>
  <c r="T1329" i="13"/>
  <c r="U1329" i="13"/>
  <c r="V1329" i="13"/>
  <c r="W1329" i="13"/>
  <c r="X1329" i="13"/>
  <c r="Y1329" i="13"/>
  <c r="Z1329" i="13"/>
  <c r="AA1329" i="13"/>
  <c r="AB1329" i="13"/>
  <c r="AC1329" i="13"/>
  <c r="AH1329" i="13"/>
  <c r="AK1329" i="13"/>
  <c r="C1330" i="13"/>
  <c r="D1330" i="13"/>
  <c r="E1330" i="13"/>
  <c r="F1330" i="13"/>
  <c r="G1330" i="13"/>
  <c r="H1330" i="13"/>
  <c r="L1330" i="13"/>
  <c r="O1330" i="13" s="1"/>
  <c r="M1330" i="13"/>
  <c r="N1330" i="13"/>
  <c r="P1330" i="13"/>
  <c r="Q1330" i="13"/>
  <c r="R1330" i="13"/>
  <c r="S1330" i="13"/>
  <c r="T1330" i="13"/>
  <c r="U1330" i="13"/>
  <c r="V1330" i="13"/>
  <c r="W1330" i="13"/>
  <c r="X1330" i="13"/>
  <c r="Y1330" i="13"/>
  <c r="Z1330" i="13"/>
  <c r="AA1330" i="13"/>
  <c r="AB1330" i="13"/>
  <c r="AC1330" i="13"/>
  <c r="AH1330" i="13"/>
  <c r="AK1330" i="13"/>
  <c r="C1331" i="13"/>
  <c r="D1331" i="13"/>
  <c r="E1331" i="13"/>
  <c r="F1331" i="13"/>
  <c r="G1331" i="13"/>
  <c r="H1331" i="13"/>
  <c r="L1331" i="13"/>
  <c r="O1331" i="13" s="1"/>
  <c r="M1331" i="13"/>
  <c r="N1331" i="13"/>
  <c r="P1331" i="13"/>
  <c r="Q1331" i="13"/>
  <c r="R1331" i="13"/>
  <c r="S1331" i="13"/>
  <c r="T1331" i="13"/>
  <c r="U1331" i="13"/>
  <c r="V1331" i="13"/>
  <c r="W1331" i="13"/>
  <c r="X1331" i="13"/>
  <c r="Y1331" i="13"/>
  <c r="Z1331" i="13"/>
  <c r="AA1331" i="13"/>
  <c r="AB1331" i="13"/>
  <c r="AC1331" i="13"/>
  <c r="AH1331" i="13"/>
  <c r="AK1331" i="13"/>
  <c r="C1332" i="13"/>
  <c r="D1332" i="13"/>
  <c r="E1332" i="13"/>
  <c r="F1332" i="13"/>
  <c r="G1332" i="13"/>
  <c r="H1332" i="13"/>
  <c r="L1332" i="13"/>
  <c r="O1332" i="13" s="1"/>
  <c r="M1332" i="13"/>
  <c r="N1332" i="13"/>
  <c r="P1332" i="13"/>
  <c r="Q1332" i="13"/>
  <c r="R1332" i="13"/>
  <c r="S1332" i="13"/>
  <c r="T1332" i="13"/>
  <c r="U1332" i="13"/>
  <c r="V1332" i="13"/>
  <c r="W1332" i="13"/>
  <c r="X1332" i="13"/>
  <c r="Y1332" i="13"/>
  <c r="Z1332" i="13"/>
  <c r="AA1332" i="13"/>
  <c r="AB1332" i="13"/>
  <c r="AC1332" i="13"/>
  <c r="AH1332" i="13"/>
  <c r="AK1332" i="13"/>
  <c r="C1333" i="13"/>
  <c r="D1333" i="13"/>
  <c r="E1333" i="13"/>
  <c r="F1333" i="13"/>
  <c r="G1333" i="13"/>
  <c r="H1333" i="13"/>
  <c r="L1333" i="13"/>
  <c r="O1333" i="13" s="1"/>
  <c r="M1333" i="13"/>
  <c r="N1333" i="13"/>
  <c r="P1333" i="13"/>
  <c r="Q1333" i="13"/>
  <c r="R1333" i="13"/>
  <c r="S1333" i="13"/>
  <c r="T1333" i="13"/>
  <c r="U1333" i="13"/>
  <c r="V1333" i="13"/>
  <c r="W1333" i="13"/>
  <c r="X1333" i="13"/>
  <c r="Y1333" i="13"/>
  <c r="Z1333" i="13"/>
  <c r="AA1333" i="13"/>
  <c r="AB1333" i="13"/>
  <c r="AC1333" i="13"/>
  <c r="AH1333" i="13"/>
  <c r="AK1333" i="13"/>
  <c r="C1334" i="13"/>
  <c r="D1334" i="13"/>
  <c r="E1334" i="13"/>
  <c r="F1334" i="13"/>
  <c r="G1334" i="13"/>
  <c r="H1334" i="13"/>
  <c r="L1334" i="13"/>
  <c r="O1334" i="13" s="1"/>
  <c r="M1334" i="13"/>
  <c r="N1334" i="13"/>
  <c r="P1334" i="13"/>
  <c r="Q1334" i="13"/>
  <c r="R1334" i="13"/>
  <c r="S1334" i="13"/>
  <c r="T1334" i="13"/>
  <c r="U1334" i="13"/>
  <c r="V1334" i="13"/>
  <c r="W1334" i="13"/>
  <c r="X1334" i="13"/>
  <c r="Y1334" i="13"/>
  <c r="Z1334" i="13"/>
  <c r="AA1334" i="13"/>
  <c r="AB1334" i="13"/>
  <c r="AC1334" i="13"/>
  <c r="AH1334" i="13"/>
  <c r="AK1334" i="13"/>
  <c r="C1335" i="13"/>
  <c r="D1335" i="13"/>
  <c r="E1335" i="13"/>
  <c r="F1335" i="13"/>
  <c r="G1335" i="13"/>
  <c r="H1335" i="13"/>
  <c r="L1335" i="13"/>
  <c r="O1335" i="13" s="1"/>
  <c r="M1335" i="13"/>
  <c r="N1335" i="13"/>
  <c r="P1335" i="13"/>
  <c r="Q1335" i="13"/>
  <c r="R1335" i="13"/>
  <c r="S1335" i="13"/>
  <c r="T1335" i="13"/>
  <c r="U1335" i="13"/>
  <c r="V1335" i="13"/>
  <c r="W1335" i="13"/>
  <c r="X1335" i="13"/>
  <c r="Y1335" i="13"/>
  <c r="Z1335" i="13"/>
  <c r="AA1335" i="13"/>
  <c r="AB1335" i="13"/>
  <c r="AC1335" i="13"/>
  <c r="AH1335" i="13"/>
  <c r="AK1335" i="13"/>
  <c r="C1336" i="13"/>
  <c r="D1336" i="13"/>
  <c r="E1336" i="13"/>
  <c r="F1336" i="13"/>
  <c r="G1336" i="13"/>
  <c r="H1336" i="13"/>
  <c r="L1336" i="13"/>
  <c r="O1336" i="13" s="1"/>
  <c r="M1336" i="13"/>
  <c r="N1336" i="13"/>
  <c r="P1336" i="13"/>
  <c r="Q1336" i="13"/>
  <c r="R1336" i="13"/>
  <c r="S1336" i="13"/>
  <c r="T1336" i="13"/>
  <c r="U1336" i="13"/>
  <c r="V1336" i="13"/>
  <c r="W1336" i="13"/>
  <c r="X1336" i="13"/>
  <c r="Y1336" i="13"/>
  <c r="Z1336" i="13"/>
  <c r="AA1336" i="13"/>
  <c r="AB1336" i="13"/>
  <c r="AC1336" i="13"/>
  <c r="AH1336" i="13"/>
  <c r="AK1336" i="13"/>
  <c r="C1337" i="13"/>
  <c r="D1337" i="13"/>
  <c r="E1337" i="13"/>
  <c r="F1337" i="13"/>
  <c r="G1337" i="13"/>
  <c r="H1337" i="13"/>
  <c r="L1337" i="13"/>
  <c r="O1337" i="13" s="1"/>
  <c r="M1337" i="13"/>
  <c r="N1337" i="13"/>
  <c r="P1337" i="13"/>
  <c r="Q1337" i="13"/>
  <c r="R1337" i="13"/>
  <c r="S1337" i="13"/>
  <c r="T1337" i="13"/>
  <c r="U1337" i="13"/>
  <c r="V1337" i="13"/>
  <c r="W1337" i="13"/>
  <c r="X1337" i="13"/>
  <c r="Y1337" i="13"/>
  <c r="Z1337" i="13"/>
  <c r="AA1337" i="13"/>
  <c r="AB1337" i="13"/>
  <c r="AC1337" i="13"/>
  <c r="AH1337" i="13"/>
  <c r="AK1337" i="13"/>
  <c r="C1338" i="13"/>
  <c r="D1338" i="13"/>
  <c r="E1338" i="13"/>
  <c r="F1338" i="13"/>
  <c r="G1338" i="13"/>
  <c r="H1338" i="13"/>
  <c r="L1338" i="13"/>
  <c r="O1338" i="13" s="1"/>
  <c r="M1338" i="13"/>
  <c r="N1338" i="13"/>
  <c r="P1338" i="13"/>
  <c r="Q1338" i="13"/>
  <c r="R1338" i="13"/>
  <c r="S1338" i="13"/>
  <c r="T1338" i="13"/>
  <c r="U1338" i="13"/>
  <c r="V1338" i="13"/>
  <c r="W1338" i="13"/>
  <c r="X1338" i="13"/>
  <c r="Y1338" i="13"/>
  <c r="Z1338" i="13"/>
  <c r="AA1338" i="13"/>
  <c r="AB1338" i="13"/>
  <c r="AC1338" i="13"/>
  <c r="AH1338" i="13"/>
  <c r="AK1338" i="13"/>
  <c r="C1339" i="13"/>
  <c r="D1339" i="13"/>
  <c r="E1339" i="13"/>
  <c r="F1339" i="13"/>
  <c r="G1339" i="13"/>
  <c r="H1339" i="13"/>
  <c r="L1339" i="13"/>
  <c r="O1339" i="13" s="1"/>
  <c r="M1339" i="13"/>
  <c r="N1339" i="13"/>
  <c r="P1339" i="13"/>
  <c r="Q1339" i="13"/>
  <c r="R1339" i="13"/>
  <c r="S1339" i="13"/>
  <c r="T1339" i="13"/>
  <c r="U1339" i="13"/>
  <c r="V1339" i="13"/>
  <c r="W1339" i="13"/>
  <c r="X1339" i="13"/>
  <c r="Y1339" i="13"/>
  <c r="Z1339" i="13"/>
  <c r="AA1339" i="13"/>
  <c r="AB1339" i="13"/>
  <c r="AC1339" i="13"/>
  <c r="AH1339" i="13"/>
  <c r="AK1339" i="13"/>
  <c r="C1340" i="13"/>
  <c r="D1340" i="13"/>
  <c r="E1340" i="13"/>
  <c r="F1340" i="13"/>
  <c r="G1340" i="13"/>
  <c r="H1340" i="13"/>
  <c r="L1340" i="13"/>
  <c r="O1340" i="13" s="1"/>
  <c r="M1340" i="13"/>
  <c r="N1340" i="13"/>
  <c r="P1340" i="13"/>
  <c r="Q1340" i="13"/>
  <c r="R1340" i="13"/>
  <c r="S1340" i="13"/>
  <c r="T1340" i="13"/>
  <c r="U1340" i="13"/>
  <c r="V1340" i="13"/>
  <c r="W1340" i="13"/>
  <c r="X1340" i="13"/>
  <c r="Y1340" i="13"/>
  <c r="Z1340" i="13"/>
  <c r="AA1340" i="13"/>
  <c r="AB1340" i="13"/>
  <c r="AC1340" i="13"/>
  <c r="AH1340" i="13"/>
  <c r="AK1340" i="13"/>
  <c r="C1341" i="13"/>
  <c r="D1341" i="13"/>
  <c r="E1341" i="13"/>
  <c r="F1341" i="13"/>
  <c r="G1341" i="13"/>
  <c r="H1341" i="13"/>
  <c r="L1341" i="13"/>
  <c r="O1341" i="13" s="1"/>
  <c r="M1341" i="13"/>
  <c r="N1341" i="13"/>
  <c r="P1341" i="13"/>
  <c r="Q1341" i="13"/>
  <c r="R1341" i="13"/>
  <c r="S1341" i="13"/>
  <c r="T1341" i="13"/>
  <c r="U1341" i="13"/>
  <c r="V1341" i="13"/>
  <c r="W1341" i="13"/>
  <c r="X1341" i="13"/>
  <c r="Y1341" i="13"/>
  <c r="Z1341" i="13"/>
  <c r="AA1341" i="13"/>
  <c r="AB1341" i="13"/>
  <c r="AC1341" i="13"/>
  <c r="AH1341" i="13"/>
  <c r="AK1341" i="13"/>
  <c r="C1342" i="13"/>
  <c r="D1342" i="13"/>
  <c r="E1342" i="13"/>
  <c r="F1342" i="13"/>
  <c r="G1342" i="13"/>
  <c r="H1342" i="13"/>
  <c r="L1342" i="13"/>
  <c r="O1342" i="13" s="1"/>
  <c r="M1342" i="13"/>
  <c r="N1342" i="13"/>
  <c r="P1342" i="13"/>
  <c r="Q1342" i="13"/>
  <c r="R1342" i="13"/>
  <c r="S1342" i="13"/>
  <c r="T1342" i="13"/>
  <c r="U1342" i="13"/>
  <c r="V1342" i="13"/>
  <c r="W1342" i="13"/>
  <c r="X1342" i="13"/>
  <c r="Y1342" i="13"/>
  <c r="Z1342" i="13"/>
  <c r="AA1342" i="13"/>
  <c r="AB1342" i="13"/>
  <c r="AC1342" i="13"/>
  <c r="AH1342" i="13"/>
  <c r="AK1342" i="13"/>
  <c r="C1343" i="13"/>
  <c r="D1343" i="13"/>
  <c r="E1343" i="13"/>
  <c r="F1343" i="13"/>
  <c r="G1343" i="13"/>
  <c r="H1343" i="13"/>
  <c r="L1343" i="13"/>
  <c r="O1343" i="13" s="1"/>
  <c r="M1343" i="13"/>
  <c r="N1343" i="13"/>
  <c r="P1343" i="13"/>
  <c r="Q1343" i="13"/>
  <c r="R1343" i="13"/>
  <c r="S1343" i="13"/>
  <c r="T1343" i="13"/>
  <c r="U1343" i="13"/>
  <c r="V1343" i="13"/>
  <c r="W1343" i="13"/>
  <c r="X1343" i="13"/>
  <c r="Y1343" i="13"/>
  <c r="Z1343" i="13"/>
  <c r="AA1343" i="13"/>
  <c r="AB1343" i="13"/>
  <c r="AC1343" i="13"/>
  <c r="AH1343" i="13"/>
  <c r="AK1343" i="13"/>
  <c r="C1344" i="13"/>
  <c r="D1344" i="13"/>
  <c r="E1344" i="13"/>
  <c r="F1344" i="13"/>
  <c r="G1344" i="13"/>
  <c r="H1344" i="13"/>
  <c r="L1344" i="13"/>
  <c r="O1344" i="13" s="1"/>
  <c r="M1344" i="13"/>
  <c r="N1344" i="13"/>
  <c r="P1344" i="13"/>
  <c r="Q1344" i="13"/>
  <c r="R1344" i="13"/>
  <c r="S1344" i="13"/>
  <c r="T1344" i="13"/>
  <c r="U1344" i="13"/>
  <c r="V1344" i="13"/>
  <c r="W1344" i="13"/>
  <c r="X1344" i="13"/>
  <c r="Y1344" i="13"/>
  <c r="Z1344" i="13"/>
  <c r="AA1344" i="13"/>
  <c r="AB1344" i="13"/>
  <c r="AC1344" i="13"/>
  <c r="AH1344" i="13"/>
  <c r="AK1344" i="13"/>
  <c r="C1345" i="13"/>
  <c r="D1345" i="13"/>
  <c r="E1345" i="13"/>
  <c r="F1345" i="13"/>
  <c r="G1345" i="13"/>
  <c r="H1345" i="13"/>
  <c r="L1345" i="13"/>
  <c r="O1345" i="13" s="1"/>
  <c r="M1345" i="13"/>
  <c r="N1345" i="13"/>
  <c r="P1345" i="13"/>
  <c r="Q1345" i="13"/>
  <c r="R1345" i="13"/>
  <c r="S1345" i="13"/>
  <c r="T1345" i="13"/>
  <c r="U1345" i="13"/>
  <c r="V1345" i="13"/>
  <c r="W1345" i="13"/>
  <c r="X1345" i="13"/>
  <c r="Y1345" i="13"/>
  <c r="Z1345" i="13"/>
  <c r="AA1345" i="13"/>
  <c r="AB1345" i="13"/>
  <c r="AC1345" i="13"/>
  <c r="AH1345" i="13"/>
  <c r="AK1345" i="13"/>
  <c r="C1346" i="13"/>
  <c r="D1346" i="13"/>
  <c r="E1346" i="13"/>
  <c r="F1346" i="13"/>
  <c r="G1346" i="13"/>
  <c r="H1346" i="13"/>
  <c r="L1346" i="13"/>
  <c r="O1346" i="13" s="1"/>
  <c r="M1346" i="13"/>
  <c r="N1346" i="13"/>
  <c r="P1346" i="13"/>
  <c r="Q1346" i="13"/>
  <c r="R1346" i="13"/>
  <c r="S1346" i="13"/>
  <c r="T1346" i="13"/>
  <c r="U1346" i="13"/>
  <c r="V1346" i="13"/>
  <c r="W1346" i="13"/>
  <c r="X1346" i="13"/>
  <c r="Y1346" i="13"/>
  <c r="Z1346" i="13"/>
  <c r="AA1346" i="13"/>
  <c r="AB1346" i="13"/>
  <c r="AC1346" i="13"/>
  <c r="AH1346" i="13"/>
  <c r="AK1346" i="13"/>
  <c r="C1347" i="13"/>
  <c r="D1347" i="13"/>
  <c r="E1347" i="13"/>
  <c r="F1347" i="13"/>
  <c r="G1347" i="13"/>
  <c r="H1347" i="13"/>
  <c r="L1347" i="13"/>
  <c r="O1347" i="13" s="1"/>
  <c r="M1347" i="13"/>
  <c r="N1347" i="13"/>
  <c r="P1347" i="13"/>
  <c r="Q1347" i="13"/>
  <c r="R1347" i="13"/>
  <c r="S1347" i="13"/>
  <c r="T1347" i="13"/>
  <c r="U1347" i="13"/>
  <c r="V1347" i="13"/>
  <c r="W1347" i="13"/>
  <c r="X1347" i="13"/>
  <c r="Y1347" i="13"/>
  <c r="Z1347" i="13"/>
  <c r="AA1347" i="13"/>
  <c r="AB1347" i="13"/>
  <c r="AC1347" i="13"/>
  <c r="AH1347" i="13"/>
  <c r="AK1347" i="13"/>
  <c r="C1348" i="13"/>
  <c r="D1348" i="13"/>
  <c r="E1348" i="13"/>
  <c r="F1348" i="13"/>
  <c r="G1348" i="13"/>
  <c r="H1348" i="13"/>
  <c r="L1348" i="13"/>
  <c r="O1348" i="13" s="1"/>
  <c r="M1348" i="13"/>
  <c r="N1348" i="13"/>
  <c r="P1348" i="13"/>
  <c r="Q1348" i="13"/>
  <c r="R1348" i="13"/>
  <c r="S1348" i="13"/>
  <c r="T1348" i="13"/>
  <c r="U1348" i="13"/>
  <c r="V1348" i="13"/>
  <c r="W1348" i="13"/>
  <c r="X1348" i="13"/>
  <c r="Y1348" i="13"/>
  <c r="Z1348" i="13"/>
  <c r="AA1348" i="13"/>
  <c r="AB1348" i="13"/>
  <c r="AC1348" i="13"/>
  <c r="AH1348" i="13"/>
  <c r="AK1348" i="13"/>
  <c r="C1349" i="13"/>
  <c r="D1349" i="13"/>
  <c r="E1349" i="13"/>
  <c r="F1349" i="13"/>
  <c r="G1349" i="13"/>
  <c r="H1349" i="13"/>
  <c r="L1349" i="13"/>
  <c r="O1349" i="13" s="1"/>
  <c r="M1349" i="13"/>
  <c r="N1349" i="13"/>
  <c r="P1349" i="13"/>
  <c r="Q1349" i="13"/>
  <c r="R1349" i="13"/>
  <c r="S1349" i="13"/>
  <c r="T1349" i="13"/>
  <c r="U1349" i="13"/>
  <c r="V1349" i="13"/>
  <c r="W1349" i="13"/>
  <c r="X1349" i="13"/>
  <c r="Y1349" i="13"/>
  <c r="Z1349" i="13"/>
  <c r="AA1349" i="13"/>
  <c r="AB1349" i="13"/>
  <c r="AC1349" i="13"/>
  <c r="AH1349" i="13"/>
  <c r="AK1349" i="13"/>
  <c r="C1350" i="13"/>
  <c r="D1350" i="13"/>
  <c r="E1350" i="13"/>
  <c r="F1350" i="13"/>
  <c r="G1350" i="13"/>
  <c r="H1350" i="13"/>
  <c r="L1350" i="13"/>
  <c r="O1350" i="13" s="1"/>
  <c r="M1350" i="13"/>
  <c r="N1350" i="13"/>
  <c r="P1350" i="13"/>
  <c r="Q1350" i="13"/>
  <c r="R1350" i="13"/>
  <c r="S1350" i="13"/>
  <c r="T1350" i="13"/>
  <c r="U1350" i="13"/>
  <c r="V1350" i="13"/>
  <c r="W1350" i="13"/>
  <c r="X1350" i="13"/>
  <c r="Y1350" i="13"/>
  <c r="Z1350" i="13"/>
  <c r="AA1350" i="13"/>
  <c r="AB1350" i="13"/>
  <c r="AC1350" i="13"/>
  <c r="AH1350" i="13"/>
  <c r="AK1350" i="13"/>
  <c r="C1351" i="13"/>
  <c r="D1351" i="13"/>
  <c r="E1351" i="13"/>
  <c r="F1351" i="13"/>
  <c r="G1351" i="13"/>
  <c r="H1351" i="13"/>
  <c r="L1351" i="13"/>
  <c r="O1351" i="13" s="1"/>
  <c r="M1351" i="13"/>
  <c r="N1351" i="13"/>
  <c r="P1351" i="13"/>
  <c r="Q1351" i="13"/>
  <c r="R1351" i="13"/>
  <c r="S1351" i="13"/>
  <c r="T1351" i="13"/>
  <c r="U1351" i="13"/>
  <c r="V1351" i="13"/>
  <c r="W1351" i="13"/>
  <c r="X1351" i="13"/>
  <c r="Y1351" i="13"/>
  <c r="Z1351" i="13"/>
  <c r="AA1351" i="13"/>
  <c r="AB1351" i="13"/>
  <c r="AC1351" i="13"/>
  <c r="AH1351" i="13"/>
  <c r="AK1351" i="13"/>
  <c r="C1352" i="13"/>
  <c r="D1352" i="13"/>
  <c r="E1352" i="13"/>
  <c r="F1352" i="13"/>
  <c r="G1352" i="13"/>
  <c r="H1352" i="13"/>
  <c r="L1352" i="13"/>
  <c r="O1352" i="13" s="1"/>
  <c r="M1352" i="13"/>
  <c r="N1352" i="13"/>
  <c r="P1352" i="13"/>
  <c r="Q1352" i="13"/>
  <c r="R1352" i="13"/>
  <c r="S1352" i="13"/>
  <c r="T1352" i="13"/>
  <c r="U1352" i="13"/>
  <c r="V1352" i="13"/>
  <c r="W1352" i="13"/>
  <c r="X1352" i="13"/>
  <c r="Y1352" i="13"/>
  <c r="Z1352" i="13"/>
  <c r="AA1352" i="13"/>
  <c r="AB1352" i="13"/>
  <c r="AC1352" i="13"/>
  <c r="AH1352" i="13"/>
  <c r="AK1352" i="13"/>
  <c r="C1353" i="13"/>
  <c r="D1353" i="13"/>
  <c r="E1353" i="13"/>
  <c r="F1353" i="13"/>
  <c r="G1353" i="13"/>
  <c r="H1353" i="13"/>
  <c r="L1353" i="13"/>
  <c r="O1353" i="13" s="1"/>
  <c r="M1353" i="13"/>
  <c r="N1353" i="13"/>
  <c r="P1353" i="13"/>
  <c r="Q1353" i="13"/>
  <c r="R1353" i="13"/>
  <c r="S1353" i="13"/>
  <c r="T1353" i="13"/>
  <c r="U1353" i="13"/>
  <c r="V1353" i="13"/>
  <c r="W1353" i="13"/>
  <c r="X1353" i="13"/>
  <c r="Y1353" i="13"/>
  <c r="Z1353" i="13"/>
  <c r="AA1353" i="13"/>
  <c r="AB1353" i="13"/>
  <c r="AC1353" i="13"/>
  <c r="AH1353" i="13"/>
  <c r="AK1353" i="13"/>
  <c r="C1354" i="13"/>
  <c r="D1354" i="13"/>
  <c r="E1354" i="13"/>
  <c r="F1354" i="13"/>
  <c r="G1354" i="13"/>
  <c r="H1354" i="13"/>
  <c r="L1354" i="13"/>
  <c r="O1354" i="13" s="1"/>
  <c r="M1354" i="13"/>
  <c r="N1354" i="13"/>
  <c r="P1354" i="13"/>
  <c r="Q1354" i="13"/>
  <c r="R1354" i="13"/>
  <c r="S1354" i="13"/>
  <c r="T1354" i="13"/>
  <c r="U1354" i="13"/>
  <c r="V1354" i="13"/>
  <c r="W1354" i="13"/>
  <c r="X1354" i="13"/>
  <c r="Y1354" i="13"/>
  <c r="Z1354" i="13"/>
  <c r="AA1354" i="13"/>
  <c r="AB1354" i="13"/>
  <c r="AC1354" i="13"/>
  <c r="AH1354" i="13"/>
  <c r="AK1354" i="13"/>
  <c r="C1355" i="13"/>
  <c r="D1355" i="13"/>
  <c r="E1355" i="13"/>
  <c r="F1355" i="13"/>
  <c r="G1355" i="13"/>
  <c r="H1355" i="13"/>
  <c r="L1355" i="13"/>
  <c r="O1355" i="13" s="1"/>
  <c r="M1355" i="13"/>
  <c r="N1355" i="13"/>
  <c r="P1355" i="13"/>
  <c r="Q1355" i="13"/>
  <c r="R1355" i="13"/>
  <c r="S1355" i="13"/>
  <c r="T1355" i="13"/>
  <c r="U1355" i="13"/>
  <c r="V1355" i="13"/>
  <c r="W1355" i="13"/>
  <c r="X1355" i="13"/>
  <c r="Y1355" i="13"/>
  <c r="Z1355" i="13"/>
  <c r="AA1355" i="13"/>
  <c r="AB1355" i="13"/>
  <c r="AC1355" i="13"/>
  <c r="AH1355" i="13"/>
  <c r="AK1355" i="13"/>
  <c r="C1356" i="13"/>
  <c r="D1356" i="13"/>
  <c r="E1356" i="13"/>
  <c r="F1356" i="13"/>
  <c r="G1356" i="13"/>
  <c r="H1356" i="13"/>
  <c r="L1356" i="13"/>
  <c r="O1356" i="13" s="1"/>
  <c r="M1356" i="13"/>
  <c r="N1356" i="13"/>
  <c r="P1356" i="13"/>
  <c r="Q1356" i="13"/>
  <c r="R1356" i="13"/>
  <c r="S1356" i="13"/>
  <c r="T1356" i="13"/>
  <c r="U1356" i="13"/>
  <c r="V1356" i="13"/>
  <c r="W1356" i="13"/>
  <c r="X1356" i="13"/>
  <c r="Y1356" i="13"/>
  <c r="Z1356" i="13"/>
  <c r="AA1356" i="13"/>
  <c r="AB1356" i="13"/>
  <c r="AC1356" i="13"/>
  <c r="AH1356" i="13"/>
  <c r="AK1356" i="13"/>
  <c r="C1357" i="13"/>
  <c r="D1357" i="13"/>
  <c r="E1357" i="13"/>
  <c r="F1357" i="13"/>
  <c r="G1357" i="13"/>
  <c r="H1357" i="13"/>
  <c r="L1357" i="13"/>
  <c r="O1357" i="13" s="1"/>
  <c r="M1357" i="13"/>
  <c r="N1357" i="13"/>
  <c r="P1357" i="13"/>
  <c r="Q1357" i="13"/>
  <c r="R1357" i="13"/>
  <c r="S1357" i="13"/>
  <c r="T1357" i="13"/>
  <c r="U1357" i="13"/>
  <c r="V1357" i="13"/>
  <c r="W1357" i="13"/>
  <c r="X1357" i="13"/>
  <c r="Y1357" i="13"/>
  <c r="Z1357" i="13"/>
  <c r="AA1357" i="13"/>
  <c r="AB1357" i="13"/>
  <c r="AC1357" i="13"/>
  <c r="AH1357" i="13"/>
  <c r="AK1357" i="13"/>
  <c r="C1358" i="13"/>
  <c r="D1358" i="13"/>
  <c r="E1358" i="13"/>
  <c r="F1358" i="13"/>
  <c r="G1358" i="13"/>
  <c r="H1358" i="13"/>
  <c r="L1358" i="13"/>
  <c r="O1358" i="13" s="1"/>
  <c r="M1358" i="13"/>
  <c r="N1358" i="13"/>
  <c r="P1358" i="13"/>
  <c r="Q1358" i="13"/>
  <c r="R1358" i="13"/>
  <c r="S1358" i="13"/>
  <c r="T1358" i="13"/>
  <c r="U1358" i="13"/>
  <c r="V1358" i="13"/>
  <c r="W1358" i="13"/>
  <c r="X1358" i="13"/>
  <c r="Y1358" i="13"/>
  <c r="Z1358" i="13"/>
  <c r="AA1358" i="13"/>
  <c r="AB1358" i="13"/>
  <c r="AC1358" i="13"/>
  <c r="AH1358" i="13"/>
  <c r="AK1358" i="13"/>
  <c r="C1359" i="13"/>
  <c r="D1359" i="13"/>
  <c r="E1359" i="13"/>
  <c r="F1359" i="13"/>
  <c r="G1359" i="13"/>
  <c r="H1359" i="13"/>
  <c r="L1359" i="13"/>
  <c r="O1359" i="13" s="1"/>
  <c r="M1359" i="13"/>
  <c r="N1359" i="13"/>
  <c r="P1359" i="13"/>
  <c r="Q1359" i="13"/>
  <c r="R1359" i="13"/>
  <c r="S1359" i="13"/>
  <c r="T1359" i="13"/>
  <c r="U1359" i="13"/>
  <c r="V1359" i="13"/>
  <c r="W1359" i="13"/>
  <c r="X1359" i="13"/>
  <c r="Y1359" i="13"/>
  <c r="Z1359" i="13"/>
  <c r="AA1359" i="13"/>
  <c r="AB1359" i="13"/>
  <c r="AC1359" i="13"/>
  <c r="AH1359" i="13"/>
  <c r="AK1359" i="13"/>
  <c r="C1360" i="13"/>
  <c r="D1360" i="13"/>
  <c r="E1360" i="13"/>
  <c r="F1360" i="13"/>
  <c r="G1360" i="13"/>
  <c r="H1360" i="13"/>
  <c r="L1360" i="13"/>
  <c r="O1360" i="13" s="1"/>
  <c r="M1360" i="13"/>
  <c r="N1360" i="13"/>
  <c r="P1360" i="13"/>
  <c r="Q1360" i="13"/>
  <c r="R1360" i="13"/>
  <c r="S1360" i="13"/>
  <c r="T1360" i="13"/>
  <c r="U1360" i="13"/>
  <c r="V1360" i="13"/>
  <c r="W1360" i="13"/>
  <c r="X1360" i="13"/>
  <c r="Y1360" i="13"/>
  <c r="Z1360" i="13"/>
  <c r="AA1360" i="13"/>
  <c r="AB1360" i="13"/>
  <c r="AC1360" i="13"/>
  <c r="AH1360" i="13"/>
  <c r="AK1360" i="13"/>
  <c r="C1361" i="13"/>
  <c r="D1361" i="13"/>
  <c r="E1361" i="13"/>
  <c r="F1361" i="13"/>
  <c r="G1361" i="13"/>
  <c r="H1361" i="13"/>
  <c r="L1361" i="13"/>
  <c r="O1361" i="13" s="1"/>
  <c r="M1361" i="13"/>
  <c r="N1361" i="13"/>
  <c r="P1361" i="13"/>
  <c r="Q1361" i="13"/>
  <c r="R1361" i="13"/>
  <c r="S1361" i="13"/>
  <c r="T1361" i="13"/>
  <c r="U1361" i="13"/>
  <c r="V1361" i="13"/>
  <c r="W1361" i="13"/>
  <c r="X1361" i="13"/>
  <c r="Y1361" i="13"/>
  <c r="Z1361" i="13"/>
  <c r="AA1361" i="13"/>
  <c r="AB1361" i="13"/>
  <c r="AC1361" i="13"/>
  <c r="AH1361" i="13"/>
  <c r="AK1361" i="13"/>
  <c r="C1362" i="13"/>
  <c r="D1362" i="13"/>
  <c r="E1362" i="13"/>
  <c r="F1362" i="13"/>
  <c r="G1362" i="13"/>
  <c r="H1362" i="13"/>
  <c r="L1362" i="13"/>
  <c r="O1362" i="13" s="1"/>
  <c r="M1362" i="13"/>
  <c r="N1362" i="13"/>
  <c r="P1362" i="13"/>
  <c r="Q1362" i="13"/>
  <c r="R1362" i="13"/>
  <c r="S1362" i="13"/>
  <c r="T1362" i="13"/>
  <c r="U1362" i="13"/>
  <c r="V1362" i="13"/>
  <c r="W1362" i="13"/>
  <c r="X1362" i="13"/>
  <c r="Y1362" i="13"/>
  <c r="Z1362" i="13"/>
  <c r="AA1362" i="13"/>
  <c r="AB1362" i="13"/>
  <c r="AC1362" i="13"/>
  <c r="AH1362" i="13"/>
  <c r="AK1362" i="13"/>
  <c r="C1363" i="13"/>
  <c r="D1363" i="13"/>
  <c r="E1363" i="13"/>
  <c r="F1363" i="13"/>
  <c r="G1363" i="13"/>
  <c r="H1363" i="13"/>
  <c r="L1363" i="13"/>
  <c r="O1363" i="13" s="1"/>
  <c r="M1363" i="13"/>
  <c r="N1363" i="13"/>
  <c r="P1363" i="13"/>
  <c r="Q1363" i="13"/>
  <c r="R1363" i="13"/>
  <c r="S1363" i="13"/>
  <c r="T1363" i="13"/>
  <c r="U1363" i="13"/>
  <c r="V1363" i="13"/>
  <c r="W1363" i="13"/>
  <c r="X1363" i="13"/>
  <c r="Y1363" i="13"/>
  <c r="Z1363" i="13"/>
  <c r="AA1363" i="13"/>
  <c r="AB1363" i="13"/>
  <c r="AC1363" i="13"/>
  <c r="AH1363" i="13"/>
  <c r="AK1363" i="13"/>
  <c r="C1364" i="13"/>
  <c r="D1364" i="13"/>
  <c r="E1364" i="13"/>
  <c r="F1364" i="13"/>
  <c r="G1364" i="13"/>
  <c r="H1364" i="13"/>
  <c r="L1364" i="13"/>
  <c r="O1364" i="13" s="1"/>
  <c r="M1364" i="13"/>
  <c r="N1364" i="13"/>
  <c r="P1364" i="13"/>
  <c r="Q1364" i="13"/>
  <c r="R1364" i="13"/>
  <c r="S1364" i="13"/>
  <c r="T1364" i="13"/>
  <c r="U1364" i="13"/>
  <c r="V1364" i="13"/>
  <c r="W1364" i="13"/>
  <c r="X1364" i="13"/>
  <c r="Y1364" i="13"/>
  <c r="Z1364" i="13"/>
  <c r="AA1364" i="13"/>
  <c r="AB1364" i="13"/>
  <c r="AC1364" i="13"/>
  <c r="AH1364" i="13"/>
  <c r="AK1364" i="13"/>
  <c r="C1365" i="13"/>
  <c r="D1365" i="13"/>
  <c r="E1365" i="13"/>
  <c r="F1365" i="13"/>
  <c r="G1365" i="13"/>
  <c r="H1365" i="13"/>
  <c r="L1365" i="13"/>
  <c r="O1365" i="13" s="1"/>
  <c r="M1365" i="13"/>
  <c r="N1365" i="13"/>
  <c r="P1365" i="13"/>
  <c r="Q1365" i="13"/>
  <c r="R1365" i="13"/>
  <c r="S1365" i="13"/>
  <c r="T1365" i="13"/>
  <c r="U1365" i="13"/>
  <c r="V1365" i="13"/>
  <c r="W1365" i="13"/>
  <c r="X1365" i="13"/>
  <c r="Y1365" i="13"/>
  <c r="Z1365" i="13"/>
  <c r="AA1365" i="13"/>
  <c r="AB1365" i="13"/>
  <c r="AC1365" i="13"/>
  <c r="AH1365" i="13"/>
  <c r="AK1365" i="13"/>
  <c r="C1366" i="13"/>
  <c r="D1366" i="13"/>
  <c r="E1366" i="13"/>
  <c r="F1366" i="13"/>
  <c r="G1366" i="13"/>
  <c r="H1366" i="13"/>
  <c r="L1366" i="13"/>
  <c r="O1366" i="13" s="1"/>
  <c r="M1366" i="13"/>
  <c r="N1366" i="13"/>
  <c r="P1366" i="13"/>
  <c r="Q1366" i="13"/>
  <c r="R1366" i="13"/>
  <c r="S1366" i="13"/>
  <c r="T1366" i="13"/>
  <c r="U1366" i="13"/>
  <c r="V1366" i="13"/>
  <c r="W1366" i="13"/>
  <c r="X1366" i="13"/>
  <c r="Y1366" i="13"/>
  <c r="Z1366" i="13"/>
  <c r="AA1366" i="13"/>
  <c r="AB1366" i="13"/>
  <c r="AC1366" i="13"/>
  <c r="AH1366" i="13"/>
  <c r="AK1366" i="13"/>
  <c r="C1367" i="13"/>
  <c r="D1367" i="13"/>
  <c r="E1367" i="13"/>
  <c r="F1367" i="13"/>
  <c r="G1367" i="13"/>
  <c r="H1367" i="13"/>
  <c r="L1367" i="13"/>
  <c r="O1367" i="13" s="1"/>
  <c r="M1367" i="13"/>
  <c r="N1367" i="13"/>
  <c r="P1367" i="13"/>
  <c r="Q1367" i="13"/>
  <c r="R1367" i="13"/>
  <c r="S1367" i="13"/>
  <c r="T1367" i="13"/>
  <c r="U1367" i="13"/>
  <c r="V1367" i="13"/>
  <c r="W1367" i="13"/>
  <c r="X1367" i="13"/>
  <c r="Y1367" i="13"/>
  <c r="Z1367" i="13"/>
  <c r="AA1367" i="13"/>
  <c r="AB1367" i="13"/>
  <c r="AC1367" i="13"/>
  <c r="AH1367" i="13"/>
  <c r="AK1367" i="13"/>
  <c r="C1368" i="13"/>
  <c r="D1368" i="13"/>
  <c r="E1368" i="13"/>
  <c r="F1368" i="13"/>
  <c r="G1368" i="13"/>
  <c r="H1368" i="13"/>
  <c r="L1368" i="13"/>
  <c r="O1368" i="13" s="1"/>
  <c r="M1368" i="13"/>
  <c r="N1368" i="13"/>
  <c r="P1368" i="13"/>
  <c r="Q1368" i="13"/>
  <c r="R1368" i="13"/>
  <c r="S1368" i="13"/>
  <c r="T1368" i="13"/>
  <c r="U1368" i="13"/>
  <c r="V1368" i="13"/>
  <c r="W1368" i="13"/>
  <c r="X1368" i="13"/>
  <c r="Y1368" i="13"/>
  <c r="Z1368" i="13"/>
  <c r="AA1368" i="13"/>
  <c r="AB1368" i="13"/>
  <c r="AC1368" i="13"/>
  <c r="AH1368" i="13"/>
  <c r="AK1368" i="13"/>
  <c r="C1369" i="13"/>
  <c r="D1369" i="13"/>
  <c r="E1369" i="13"/>
  <c r="F1369" i="13"/>
  <c r="G1369" i="13"/>
  <c r="H1369" i="13"/>
  <c r="L1369" i="13"/>
  <c r="O1369" i="13" s="1"/>
  <c r="M1369" i="13"/>
  <c r="N1369" i="13"/>
  <c r="P1369" i="13"/>
  <c r="Q1369" i="13"/>
  <c r="R1369" i="13"/>
  <c r="S1369" i="13"/>
  <c r="T1369" i="13"/>
  <c r="U1369" i="13"/>
  <c r="V1369" i="13"/>
  <c r="W1369" i="13"/>
  <c r="X1369" i="13"/>
  <c r="Y1369" i="13"/>
  <c r="Z1369" i="13"/>
  <c r="AA1369" i="13"/>
  <c r="AB1369" i="13"/>
  <c r="AC1369" i="13"/>
  <c r="AH1369" i="13"/>
  <c r="AK1369" i="13"/>
  <c r="C1370" i="13"/>
  <c r="D1370" i="13"/>
  <c r="E1370" i="13"/>
  <c r="F1370" i="13"/>
  <c r="G1370" i="13"/>
  <c r="H1370" i="13"/>
  <c r="L1370" i="13"/>
  <c r="O1370" i="13" s="1"/>
  <c r="M1370" i="13"/>
  <c r="N1370" i="13"/>
  <c r="P1370" i="13"/>
  <c r="Q1370" i="13"/>
  <c r="R1370" i="13"/>
  <c r="S1370" i="13"/>
  <c r="T1370" i="13"/>
  <c r="U1370" i="13"/>
  <c r="V1370" i="13"/>
  <c r="W1370" i="13"/>
  <c r="X1370" i="13"/>
  <c r="Y1370" i="13"/>
  <c r="Z1370" i="13"/>
  <c r="AA1370" i="13"/>
  <c r="AB1370" i="13"/>
  <c r="AC1370" i="13"/>
  <c r="AH1370" i="13"/>
  <c r="AK1370" i="13"/>
  <c r="C1371" i="13"/>
  <c r="D1371" i="13"/>
  <c r="E1371" i="13"/>
  <c r="F1371" i="13"/>
  <c r="G1371" i="13"/>
  <c r="H1371" i="13"/>
  <c r="L1371" i="13"/>
  <c r="O1371" i="13" s="1"/>
  <c r="M1371" i="13"/>
  <c r="N1371" i="13"/>
  <c r="P1371" i="13"/>
  <c r="Q1371" i="13"/>
  <c r="R1371" i="13"/>
  <c r="S1371" i="13"/>
  <c r="T1371" i="13"/>
  <c r="U1371" i="13"/>
  <c r="V1371" i="13"/>
  <c r="W1371" i="13"/>
  <c r="X1371" i="13"/>
  <c r="Y1371" i="13"/>
  <c r="Z1371" i="13"/>
  <c r="AA1371" i="13"/>
  <c r="AB1371" i="13"/>
  <c r="AC1371" i="13"/>
  <c r="AH1371" i="13"/>
  <c r="AK1371" i="13"/>
  <c r="C1372" i="13"/>
  <c r="D1372" i="13"/>
  <c r="E1372" i="13"/>
  <c r="F1372" i="13"/>
  <c r="G1372" i="13"/>
  <c r="H1372" i="13"/>
  <c r="L1372" i="13"/>
  <c r="O1372" i="13" s="1"/>
  <c r="M1372" i="13"/>
  <c r="N1372" i="13"/>
  <c r="P1372" i="13"/>
  <c r="Q1372" i="13"/>
  <c r="R1372" i="13"/>
  <c r="S1372" i="13"/>
  <c r="T1372" i="13"/>
  <c r="U1372" i="13"/>
  <c r="V1372" i="13"/>
  <c r="W1372" i="13"/>
  <c r="X1372" i="13"/>
  <c r="Y1372" i="13"/>
  <c r="Z1372" i="13"/>
  <c r="AA1372" i="13"/>
  <c r="AB1372" i="13"/>
  <c r="AC1372" i="13"/>
  <c r="AH1372" i="13"/>
  <c r="AK1372" i="13"/>
  <c r="C1373" i="13"/>
  <c r="D1373" i="13"/>
  <c r="E1373" i="13"/>
  <c r="F1373" i="13"/>
  <c r="G1373" i="13"/>
  <c r="H1373" i="13"/>
  <c r="L1373" i="13"/>
  <c r="O1373" i="13" s="1"/>
  <c r="M1373" i="13"/>
  <c r="N1373" i="13"/>
  <c r="P1373" i="13"/>
  <c r="Q1373" i="13"/>
  <c r="R1373" i="13"/>
  <c r="S1373" i="13"/>
  <c r="T1373" i="13"/>
  <c r="U1373" i="13"/>
  <c r="V1373" i="13"/>
  <c r="W1373" i="13"/>
  <c r="X1373" i="13"/>
  <c r="Y1373" i="13"/>
  <c r="Z1373" i="13"/>
  <c r="AA1373" i="13"/>
  <c r="AB1373" i="13"/>
  <c r="AC1373" i="13"/>
  <c r="AH1373" i="13"/>
  <c r="AK1373" i="13"/>
  <c r="C1374" i="13"/>
  <c r="D1374" i="13"/>
  <c r="E1374" i="13"/>
  <c r="F1374" i="13"/>
  <c r="G1374" i="13"/>
  <c r="H1374" i="13"/>
  <c r="L1374" i="13"/>
  <c r="O1374" i="13" s="1"/>
  <c r="M1374" i="13"/>
  <c r="N1374" i="13"/>
  <c r="P1374" i="13"/>
  <c r="Q1374" i="13"/>
  <c r="R1374" i="13"/>
  <c r="S1374" i="13"/>
  <c r="T1374" i="13"/>
  <c r="U1374" i="13"/>
  <c r="V1374" i="13"/>
  <c r="W1374" i="13"/>
  <c r="X1374" i="13"/>
  <c r="Y1374" i="13"/>
  <c r="Z1374" i="13"/>
  <c r="AA1374" i="13"/>
  <c r="AB1374" i="13"/>
  <c r="AC1374" i="13"/>
  <c r="AH1374" i="13"/>
  <c r="AK1374" i="13"/>
  <c r="C1375" i="13"/>
  <c r="D1375" i="13"/>
  <c r="E1375" i="13"/>
  <c r="F1375" i="13"/>
  <c r="G1375" i="13"/>
  <c r="H1375" i="13"/>
  <c r="L1375" i="13"/>
  <c r="O1375" i="13" s="1"/>
  <c r="M1375" i="13"/>
  <c r="N1375" i="13"/>
  <c r="P1375" i="13"/>
  <c r="Q1375" i="13"/>
  <c r="R1375" i="13"/>
  <c r="S1375" i="13"/>
  <c r="T1375" i="13"/>
  <c r="U1375" i="13"/>
  <c r="V1375" i="13"/>
  <c r="W1375" i="13"/>
  <c r="X1375" i="13"/>
  <c r="Y1375" i="13"/>
  <c r="Z1375" i="13"/>
  <c r="AA1375" i="13"/>
  <c r="AB1375" i="13"/>
  <c r="AC1375" i="13"/>
  <c r="AH1375" i="13"/>
  <c r="AK1375" i="13"/>
  <c r="C1376" i="13"/>
  <c r="D1376" i="13"/>
  <c r="E1376" i="13"/>
  <c r="F1376" i="13"/>
  <c r="G1376" i="13"/>
  <c r="H1376" i="13"/>
  <c r="L1376" i="13"/>
  <c r="O1376" i="13" s="1"/>
  <c r="M1376" i="13"/>
  <c r="N1376" i="13"/>
  <c r="P1376" i="13"/>
  <c r="Q1376" i="13"/>
  <c r="R1376" i="13"/>
  <c r="S1376" i="13"/>
  <c r="T1376" i="13"/>
  <c r="U1376" i="13"/>
  <c r="V1376" i="13"/>
  <c r="W1376" i="13"/>
  <c r="X1376" i="13"/>
  <c r="Y1376" i="13"/>
  <c r="Z1376" i="13"/>
  <c r="AA1376" i="13"/>
  <c r="AB1376" i="13"/>
  <c r="AC1376" i="13"/>
  <c r="AH1376" i="13"/>
  <c r="AK1376" i="13"/>
  <c r="C1377" i="13"/>
  <c r="D1377" i="13"/>
  <c r="E1377" i="13"/>
  <c r="F1377" i="13"/>
  <c r="G1377" i="13"/>
  <c r="H1377" i="13"/>
  <c r="L1377" i="13"/>
  <c r="O1377" i="13" s="1"/>
  <c r="M1377" i="13"/>
  <c r="N1377" i="13"/>
  <c r="P1377" i="13"/>
  <c r="Q1377" i="13"/>
  <c r="R1377" i="13"/>
  <c r="S1377" i="13"/>
  <c r="T1377" i="13"/>
  <c r="U1377" i="13"/>
  <c r="V1377" i="13"/>
  <c r="W1377" i="13"/>
  <c r="X1377" i="13"/>
  <c r="Y1377" i="13"/>
  <c r="Z1377" i="13"/>
  <c r="AA1377" i="13"/>
  <c r="AB1377" i="13"/>
  <c r="AC1377" i="13"/>
  <c r="AH1377" i="13"/>
  <c r="AK1377" i="13"/>
  <c r="C1378" i="13"/>
  <c r="D1378" i="13"/>
  <c r="E1378" i="13"/>
  <c r="F1378" i="13"/>
  <c r="G1378" i="13"/>
  <c r="H1378" i="13"/>
  <c r="L1378" i="13"/>
  <c r="O1378" i="13" s="1"/>
  <c r="M1378" i="13"/>
  <c r="N1378" i="13"/>
  <c r="P1378" i="13"/>
  <c r="Q1378" i="13"/>
  <c r="R1378" i="13"/>
  <c r="S1378" i="13"/>
  <c r="T1378" i="13"/>
  <c r="U1378" i="13"/>
  <c r="V1378" i="13"/>
  <c r="W1378" i="13"/>
  <c r="X1378" i="13"/>
  <c r="Y1378" i="13"/>
  <c r="Z1378" i="13"/>
  <c r="AA1378" i="13"/>
  <c r="AB1378" i="13"/>
  <c r="AC1378" i="13"/>
  <c r="AH1378" i="13"/>
  <c r="AK1378" i="13"/>
  <c r="C1379" i="13"/>
  <c r="D1379" i="13"/>
  <c r="E1379" i="13"/>
  <c r="F1379" i="13"/>
  <c r="G1379" i="13"/>
  <c r="H1379" i="13"/>
  <c r="L1379" i="13"/>
  <c r="O1379" i="13" s="1"/>
  <c r="M1379" i="13"/>
  <c r="N1379" i="13"/>
  <c r="P1379" i="13"/>
  <c r="Q1379" i="13"/>
  <c r="R1379" i="13"/>
  <c r="S1379" i="13"/>
  <c r="T1379" i="13"/>
  <c r="U1379" i="13"/>
  <c r="V1379" i="13"/>
  <c r="W1379" i="13"/>
  <c r="X1379" i="13"/>
  <c r="Y1379" i="13"/>
  <c r="Z1379" i="13"/>
  <c r="AA1379" i="13"/>
  <c r="AB1379" i="13"/>
  <c r="AC1379" i="13"/>
  <c r="AH1379" i="13"/>
  <c r="AK1379" i="13"/>
  <c r="C1380" i="13"/>
  <c r="D1380" i="13"/>
  <c r="E1380" i="13"/>
  <c r="F1380" i="13"/>
  <c r="G1380" i="13"/>
  <c r="H1380" i="13"/>
  <c r="L1380" i="13"/>
  <c r="O1380" i="13" s="1"/>
  <c r="M1380" i="13"/>
  <c r="N1380" i="13"/>
  <c r="P1380" i="13"/>
  <c r="Q1380" i="13"/>
  <c r="R1380" i="13"/>
  <c r="S1380" i="13"/>
  <c r="T1380" i="13"/>
  <c r="U1380" i="13"/>
  <c r="V1380" i="13"/>
  <c r="W1380" i="13"/>
  <c r="X1380" i="13"/>
  <c r="Y1380" i="13"/>
  <c r="Z1380" i="13"/>
  <c r="AA1380" i="13"/>
  <c r="AB1380" i="13"/>
  <c r="AC1380" i="13"/>
  <c r="AH1380" i="13"/>
  <c r="AK1380" i="13"/>
  <c r="C1381" i="13"/>
  <c r="D1381" i="13"/>
  <c r="E1381" i="13"/>
  <c r="F1381" i="13"/>
  <c r="G1381" i="13"/>
  <c r="H1381" i="13"/>
  <c r="L1381" i="13"/>
  <c r="M1381" i="13"/>
  <c r="N1381" i="13"/>
  <c r="P1381" i="13"/>
  <c r="Q1381" i="13"/>
  <c r="R1381" i="13"/>
  <c r="S1381" i="13"/>
  <c r="T1381" i="13"/>
  <c r="U1381" i="13"/>
  <c r="V1381" i="13"/>
  <c r="W1381" i="13"/>
  <c r="X1381" i="13"/>
  <c r="Y1381" i="13"/>
  <c r="Z1381" i="13"/>
  <c r="AA1381" i="13"/>
  <c r="AB1381" i="13"/>
  <c r="AC1381" i="13"/>
  <c r="AH1381" i="13"/>
  <c r="AK1381" i="13"/>
  <c r="C1382" i="13"/>
  <c r="D1382" i="13"/>
  <c r="E1382" i="13"/>
  <c r="F1382" i="13"/>
  <c r="G1382" i="13"/>
  <c r="H1382" i="13"/>
  <c r="L1382" i="13"/>
  <c r="O1382" i="13" s="1"/>
  <c r="M1382" i="13"/>
  <c r="N1382" i="13"/>
  <c r="P1382" i="13"/>
  <c r="Q1382" i="13"/>
  <c r="R1382" i="13"/>
  <c r="S1382" i="13"/>
  <c r="T1382" i="13"/>
  <c r="U1382" i="13"/>
  <c r="V1382" i="13"/>
  <c r="W1382" i="13"/>
  <c r="X1382" i="13"/>
  <c r="Y1382" i="13"/>
  <c r="Z1382" i="13"/>
  <c r="AA1382" i="13"/>
  <c r="AB1382" i="13"/>
  <c r="AC1382" i="13"/>
  <c r="AH1382" i="13"/>
  <c r="AK1382" i="13"/>
  <c r="C1383" i="13"/>
  <c r="D1383" i="13"/>
  <c r="E1383" i="13"/>
  <c r="F1383" i="13"/>
  <c r="G1383" i="13"/>
  <c r="H1383" i="13"/>
  <c r="L1383" i="13"/>
  <c r="O1383" i="13" s="1"/>
  <c r="M1383" i="13"/>
  <c r="N1383" i="13"/>
  <c r="P1383" i="13"/>
  <c r="Q1383" i="13"/>
  <c r="R1383" i="13"/>
  <c r="S1383" i="13"/>
  <c r="T1383" i="13"/>
  <c r="U1383" i="13"/>
  <c r="V1383" i="13"/>
  <c r="W1383" i="13"/>
  <c r="X1383" i="13"/>
  <c r="Y1383" i="13"/>
  <c r="Z1383" i="13"/>
  <c r="AA1383" i="13"/>
  <c r="AB1383" i="13"/>
  <c r="AC1383" i="13"/>
  <c r="AH1383" i="13"/>
  <c r="AK1383" i="13"/>
  <c r="C1384" i="13"/>
  <c r="D1384" i="13"/>
  <c r="E1384" i="13"/>
  <c r="F1384" i="13"/>
  <c r="G1384" i="13"/>
  <c r="H1384" i="13"/>
  <c r="L1384" i="13"/>
  <c r="O1384" i="13" s="1"/>
  <c r="M1384" i="13"/>
  <c r="N1384" i="13"/>
  <c r="P1384" i="13"/>
  <c r="Q1384" i="13"/>
  <c r="R1384" i="13"/>
  <c r="S1384" i="13"/>
  <c r="T1384" i="13"/>
  <c r="U1384" i="13"/>
  <c r="V1384" i="13"/>
  <c r="W1384" i="13"/>
  <c r="X1384" i="13"/>
  <c r="Y1384" i="13"/>
  <c r="Z1384" i="13"/>
  <c r="AA1384" i="13"/>
  <c r="AB1384" i="13"/>
  <c r="AC1384" i="13"/>
  <c r="AH1384" i="13"/>
  <c r="AK1384" i="13"/>
  <c r="C1385" i="13"/>
  <c r="D1385" i="13"/>
  <c r="E1385" i="13"/>
  <c r="F1385" i="13"/>
  <c r="G1385" i="13"/>
  <c r="H1385" i="13"/>
  <c r="L1385" i="13"/>
  <c r="O1385" i="13" s="1"/>
  <c r="M1385" i="13"/>
  <c r="N1385" i="13"/>
  <c r="P1385" i="13"/>
  <c r="Q1385" i="13"/>
  <c r="R1385" i="13"/>
  <c r="S1385" i="13"/>
  <c r="T1385" i="13"/>
  <c r="U1385" i="13"/>
  <c r="V1385" i="13"/>
  <c r="W1385" i="13"/>
  <c r="X1385" i="13"/>
  <c r="Y1385" i="13"/>
  <c r="Z1385" i="13"/>
  <c r="AA1385" i="13"/>
  <c r="AB1385" i="13"/>
  <c r="AC1385" i="13"/>
  <c r="AH1385" i="13"/>
  <c r="AK1385" i="13"/>
  <c r="C1386" i="13"/>
  <c r="D1386" i="13"/>
  <c r="E1386" i="13"/>
  <c r="F1386" i="13"/>
  <c r="G1386" i="13"/>
  <c r="H1386" i="13"/>
  <c r="L1386" i="13"/>
  <c r="O1386" i="13" s="1"/>
  <c r="M1386" i="13"/>
  <c r="N1386" i="13"/>
  <c r="P1386" i="13"/>
  <c r="Q1386" i="13"/>
  <c r="R1386" i="13"/>
  <c r="S1386" i="13"/>
  <c r="T1386" i="13"/>
  <c r="U1386" i="13"/>
  <c r="V1386" i="13"/>
  <c r="W1386" i="13"/>
  <c r="X1386" i="13"/>
  <c r="Y1386" i="13"/>
  <c r="Z1386" i="13"/>
  <c r="AA1386" i="13"/>
  <c r="AB1386" i="13"/>
  <c r="AC1386" i="13"/>
  <c r="AH1386" i="13"/>
  <c r="AK1386" i="13"/>
  <c r="C1387" i="13"/>
  <c r="D1387" i="13"/>
  <c r="E1387" i="13"/>
  <c r="F1387" i="13"/>
  <c r="G1387" i="13"/>
  <c r="H1387" i="13"/>
  <c r="L1387" i="13"/>
  <c r="O1387" i="13" s="1"/>
  <c r="M1387" i="13"/>
  <c r="N1387" i="13"/>
  <c r="P1387" i="13"/>
  <c r="Q1387" i="13"/>
  <c r="R1387" i="13"/>
  <c r="S1387" i="13"/>
  <c r="T1387" i="13"/>
  <c r="U1387" i="13"/>
  <c r="V1387" i="13"/>
  <c r="W1387" i="13"/>
  <c r="X1387" i="13"/>
  <c r="Y1387" i="13"/>
  <c r="Z1387" i="13"/>
  <c r="AA1387" i="13"/>
  <c r="AB1387" i="13"/>
  <c r="AC1387" i="13"/>
  <c r="AH1387" i="13"/>
  <c r="AK1387" i="13"/>
  <c r="C1388" i="13"/>
  <c r="D1388" i="13"/>
  <c r="E1388" i="13"/>
  <c r="F1388" i="13"/>
  <c r="G1388" i="13"/>
  <c r="H1388" i="13"/>
  <c r="L1388" i="13"/>
  <c r="O1388" i="13" s="1"/>
  <c r="M1388" i="13"/>
  <c r="N1388" i="13"/>
  <c r="P1388" i="13"/>
  <c r="Q1388" i="13"/>
  <c r="R1388" i="13"/>
  <c r="S1388" i="13"/>
  <c r="T1388" i="13"/>
  <c r="U1388" i="13"/>
  <c r="V1388" i="13"/>
  <c r="W1388" i="13"/>
  <c r="X1388" i="13"/>
  <c r="Y1388" i="13"/>
  <c r="Z1388" i="13"/>
  <c r="AA1388" i="13"/>
  <c r="AB1388" i="13"/>
  <c r="AC1388" i="13"/>
  <c r="AH1388" i="13"/>
  <c r="AK1388" i="13"/>
  <c r="C1389" i="13"/>
  <c r="D1389" i="13"/>
  <c r="E1389" i="13"/>
  <c r="F1389" i="13"/>
  <c r="G1389" i="13"/>
  <c r="H1389" i="13"/>
  <c r="L1389" i="13"/>
  <c r="O1389" i="13" s="1"/>
  <c r="M1389" i="13"/>
  <c r="N1389" i="13"/>
  <c r="P1389" i="13"/>
  <c r="Q1389" i="13"/>
  <c r="R1389" i="13"/>
  <c r="S1389" i="13"/>
  <c r="T1389" i="13"/>
  <c r="U1389" i="13"/>
  <c r="V1389" i="13"/>
  <c r="W1389" i="13"/>
  <c r="X1389" i="13"/>
  <c r="Y1389" i="13"/>
  <c r="Z1389" i="13"/>
  <c r="AA1389" i="13"/>
  <c r="AB1389" i="13"/>
  <c r="AC1389" i="13"/>
  <c r="AH1389" i="13"/>
  <c r="AK1389" i="13"/>
  <c r="C1390" i="13"/>
  <c r="D1390" i="13"/>
  <c r="E1390" i="13"/>
  <c r="F1390" i="13"/>
  <c r="G1390" i="13"/>
  <c r="H1390" i="13"/>
  <c r="L1390" i="13"/>
  <c r="M1390" i="13"/>
  <c r="N1390" i="13"/>
  <c r="P1390" i="13"/>
  <c r="Q1390" i="13"/>
  <c r="R1390" i="13"/>
  <c r="S1390" i="13"/>
  <c r="T1390" i="13"/>
  <c r="U1390" i="13"/>
  <c r="V1390" i="13"/>
  <c r="W1390" i="13"/>
  <c r="X1390" i="13"/>
  <c r="Y1390" i="13"/>
  <c r="Z1390" i="13"/>
  <c r="AA1390" i="13"/>
  <c r="AB1390" i="13"/>
  <c r="AC1390" i="13"/>
  <c r="AH1390" i="13"/>
  <c r="AK1390" i="13"/>
  <c r="C1391" i="13"/>
  <c r="D1391" i="13"/>
  <c r="E1391" i="13"/>
  <c r="F1391" i="13"/>
  <c r="G1391" i="13"/>
  <c r="H1391" i="13"/>
  <c r="L1391" i="13"/>
  <c r="O1391" i="13" s="1"/>
  <c r="M1391" i="13"/>
  <c r="N1391" i="13"/>
  <c r="P1391" i="13"/>
  <c r="Q1391" i="13"/>
  <c r="R1391" i="13"/>
  <c r="S1391" i="13"/>
  <c r="T1391" i="13"/>
  <c r="U1391" i="13"/>
  <c r="V1391" i="13"/>
  <c r="W1391" i="13"/>
  <c r="X1391" i="13"/>
  <c r="Y1391" i="13"/>
  <c r="Z1391" i="13"/>
  <c r="AA1391" i="13"/>
  <c r="AB1391" i="13"/>
  <c r="AC1391" i="13"/>
  <c r="AH1391" i="13"/>
  <c r="AK1391" i="13"/>
  <c r="C1392" i="13"/>
  <c r="D1392" i="13"/>
  <c r="E1392" i="13"/>
  <c r="F1392" i="13"/>
  <c r="G1392" i="13"/>
  <c r="H1392" i="13"/>
  <c r="L1392" i="13"/>
  <c r="O1392" i="13" s="1"/>
  <c r="M1392" i="13"/>
  <c r="N1392" i="13"/>
  <c r="P1392" i="13"/>
  <c r="Q1392" i="13"/>
  <c r="R1392" i="13"/>
  <c r="S1392" i="13"/>
  <c r="T1392" i="13"/>
  <c r="U1392" i="13"/>
  <c r="V1392" i="13"/>
  <c r="W1392" i="13"/>
  <c r="X1392" i="13"/>
  <c r="Y1392" i="13"/>
  <c r="Z1392" i="13"/>
  <c r="AA1392" i="13"/>
  <c r="AB1392" i="13"/>
  <c r="AC1392" i="13"/>
  <c r="AH1392" i="13"/>
  <c r="AK1392" i="13"/>
  <c r="C1393" i="13"/>
  <c r="D1393" i="13"/>
  <c r="E1393" i="13"/>
  <c r="F1393" i="13"/>
  <c r="G1393" i="13"/>
  <c r="H1393" i="13"/>
  <c r="L1393" i="13"/>
  <c r="O1393" i="13" s="1"/>
  <c r="M1393" i="13"/>
  <c r="N1393" i="13"/>
  <c r="P1393" i="13"/>
  <c r="Q1393" i="13"/>
  <c r="R1393" i="13"/>
  <c r="S1393" i="13"/>
  <c r="T1393" i="13"/>
  <c r="U1393" i="13"/>
  <c r="V1393" i="13"/>
  <c r="W1393" i="13"/>
  <c r="X1393" i="13"/>
  <c r="Y1393" i="13"/>
  <c r="Z1393" i="13"/>
  <c r="AA1393" i="13"/>
  <c r="AB1393" i="13"/>
  <c r="AC1393" i="13"/>
  <c r="AH1393" i="13"/>
  <c r="AK1393" i="13"/>
  <c r="C1394" i="13"/>
  <c r="D1394" i="13"/>
  <c r="E1394" i="13"/>
  <c r="F1394" i="13"/>
  <c r="G1394" i="13"/>
  <c r="H1394" i="13"/>
  <c r="L1394" i="13"/>
  <c r="O1394" i="13" s="1"/>
  <c r="M1394" i="13"/>
  <c r="N1394" i="13"/>
  <c r="P1394" i="13"/>
  <c r="Q1394" i="13"/>
  <c r="R1394" i="13"/>
  <c r="S1394" i="13"/>
  <c r="T1394" i="13"/>
  <c r="U1394" i="13"/>
  <c r="V1394" i="13"/>
  <c r="W1394" i="13"/>
  <c r="X1394" i="13"/>
  <c r="Y1394" i="13"/>
  <c r="Z1394" i="13"/>
  <c r="AA1394" i="13"/>
  <c r="AB1394" i="13"/>
  <c r="AC1394" i="13"/>
  <c r="AH1394" i="13"/>
  <c r="AK1394" i="13"/>
  <c r="C1395" i="13"/>
  <c r="D1395" i="13"/>
  <c r="E1395" i="13"/>
  <c r="F1395" i="13"/>
  <c r="G1395" i="13"/>
  <c r="H1395" i="13"/>
  <c r="L1395" i="13"/>
  <c r="O1395" i="13" s="1"/>
  <c r="M1395" i="13"/>
  <c r="N1395" i="13"/>
  <c r="P1395" i="13"/>
  <c r="Q1395" i="13"/>
  <c r="R1395" i="13"/>
  <c r="S1395" i="13"/>
  <c r="T1395" i="13"/>
  <c r="U1395" i="13"/>
  <c r="V1395" i="13"/>
  <c r="W1395" i="13"/>
  <c r="X1395" i="13"/>
  <c r="Y1395" i="13"/>
  <c r="Z1395" i="13"/>
  <c r="AA1395" i="13"/>
  <c r="AB1395" i="13"/>
  <c r="AC1395" i="13"/>
  <c r="AH1395" i="13"/>
  <c r="AK1395" i="13"/>
  <c r="C1396" i="13"/>
  <c r="D1396" i="13"/>
  <c r="E1396" i="13"/>
  <c r="F1396" i="13"/>
  <c r="G1396" i="13"/>
  <c r="H1396" i="13"/>
  <c r="L1396" i="13"/>
  <c r="O1396" i="13" s="1"/>
  <c r="M1396" i="13"/>
  <c r="N1396" i="13"/>
  <c r="P1396" i="13"/>
  <c r="Q1396" i="13"/>
  <c r="R1396" i="13"/>
  <c r="S1396" i="13"/>
  <c r="T1396" i="13"/>
  <c r="U1396" i="13"/>
  <c r="V1396" i="13"/>
  <c r="W1396" i="13"/>
  <c r="X1396" i="13"/>
  <c r="Y1396" i="13"/>
  <c r="Z1396" i="13"/>
  <c r="AA1396" i="13"/>
  <c r="AB1396" i="13"/>
  <c r="AC1396" i="13"/>
  <c r="AH1396" i="13"/>
  <c r="AK1396" i="13"/>
  <c r="C1397" i="13"/>
  <c r="D1397" i="13"/>
  <c r="E1397" i="13"/>
  <c r="F1397" i="13"/>
  <c r="G1397" i="13"/>
  <c r="H1397" i="13"/>
  <c r="L1397" i="13"/>
  <c r="O1397" i="13" s="1"/>
  <c r="M1397" i="13"/>
  <c r="N1397" i="13"/>
  <c r="P1397" i="13"/>
  <c r="Q1397" i="13"/>
  <c r="R1397" i="13"/>
  <c r="S1397" i="13"/>
  <c r="T1397" i="13"/>
  <c r="U1397" i="13"/>
  <c r="V1397" i="13"/>
  <c r="W1397" i="13"/>
  <c r="X1397" i="13"/>
  <c r="Y1397" i="13"/>
  <c r="Z1397" i="13"/>
  <c r="AA1397" i="13"/>
  <c r="AB1397" i="13"/>
  <c r="AC1397" i="13"/>
  <c r="AH1397" i="13"/>
  <c r="AK1397" i="13"/>
  <c r="C1398" i="13"/>
  <c r="D1398" i="13"/>
  <c r="E1398" i="13"/>
  <c r="F1398" i="13"/>
  <c r="G1398" i="13"/>
  <c r="H1398" i="13"/>
  <c r="L1398" i="13"/>
  <c r="O1398" i="13" s="1"/>
  <c r="M1398" i="13"/>
  <c r="N1398" i="13"/>
  <c r="P1398" i="13"/>
  <c r="Q1398" i="13"/>
  <c r="R1398" i="13"/>
  <c r="S1398" i="13"/>
  <c r="T1398" i="13"/>
  <c r="U1398" i="13"/>
  <c r="V1398" i="13"/>
  <c r="W1398" i="13"/>
  <c r="X1398" i="13"/>
  <c r="Y1398" i="13"/>
  <c r="Z1398" i="13"/>
  <c r="AA1398" i="13"/>
  <c r="AB1398" i="13"/>
  <c r="AC1398" i="13"/>
  <c r="AH1398" i="13"/>
  <c r="AK1398" i="13"/>
  <c r="C1399" i="13"/>
  <c r="D1399" i="13"/>
  <c r="E1399" i="13"/>
  <c r="F1399" i="13"/>
  <c r="G1399" i="13"/>
  <c r="H1399" i="13"/>
  <c r="L1399" i="13"/>
  <c r="O1399" i="13" s="1"/>
  <c r="M1399" i="13"/>
  <c r="N1399" i="13"/>
  <c r="P1399" i="13"/>
  <c r="Q1399" i="13"/>
  <c r="R1399" i="13"/>
  <c r="S1399" i="13"/>
  <c r="T1399" i="13"/>
  <c r="U1399" i="13"/>
  <c r="V1399" i="13"/>
  <c r="W1399" i="13"/>
  <c r="X1399" i="13"/>
  <c r="Y1399" i="13"/>
  <c r="Z1399" i="13"/>
  <c r="AA1399" i="13"/>
  <c r="AB1399" i="13"/>
  <c r="AC1399" i="13"/>
  <c r="AH1399" i="13"/>
  <c r="AK1399" i="13"/>
  <c r="C1400" i="13"/>
  <c r="D1400" i="13"/>
  <c r="E1400" i="13"/>
  <c r="F1400" i="13"/>
  <c r="G1400" i="13"/>
  <c r="H1400" i="13"/>
  <c r="L1400" i="13"/>
  <c r="O1400" i="13" s="1"/>
  <c r="M1400" i="13"/>
  <c r="N1400" i="13"/>
  <c r="P1400" i="13"/>
  <c r="Q1400" i="13"/>
  <c r="R1400" i="13"/>
  <c r="S1400" i="13"/>
  <c r="T1400" i="13"/>
  <c r="U1400" i="13"/>
  <c r="V1400" i="13"/>
  <c r="W1400" i="13"/>
  <c r="X1400" i="13"/>
  <c r="Y1400" i="13"/>
  <c r="Z1400" i="13"/>
  <c r="AA1400" i="13"/>
  <c r="AB1400" i="13"/>
  <c r="AC1400" i="13"/>
  <c r="AH1400" i="13"/>
  <c r="AK1400" i="13"/>
  <c r="C1401" i="13"/>
  <c r="D1401" i="13"/>
  <c r="E1401" i="13"/>
  <c r="F1401" i="13"/>
  <c r="G1401" i="13"/>
  <c r="H1401" i="13"/>
  <c r="L1401" i="13"/>
  <c r="O1401" i="13" s="1"/>
  <c r="M1401" i="13"/>
  <c r="N1401" i="13"/>
  <c r="P1401" i="13"/>
  <c r="Q1401" i="13"/>
  <c r="R1401" i="13"/>
  <c r="S1401" i="13"/>
  <c r="T1401" i="13"/>
  <c r="U1401" i="13"/>
  <c r="V1401" i="13"/>
  <c r="W1401" i="13"/>
  <c r="X1401" i="13"/>
  <c r="Y1401" i="13"/>
  <c r="Z1401" i="13"/>
  <c r="AA1401" i="13"/>
  <c r="AB1401" i="13"/>
  <c r="AC1401" i="13"/>
  <c r="AH1401" i="13"/>
  <c r="AK1401" i="13"/>
  <c r="C1402" i="13"/>
  <c r="D1402" i="13"/>
  <c r="E1402" i="13"/>
  <c r="F1402" i="13"/>
  <c r="G1402" i="13"/>
  <c r="H1402" i="13"/>
  <c r="L1402" i="13"/>
  <c r="O1402" i="13" s="1"/>
  <c r="M1402" i="13"/>
  <c r="N1402" i="13"/>
  <c r="P1402" i="13"/>
  <c r="Q1402" i="13"/>
  <c r="R1402" i="13"/>
  <c r="S1402" i="13"/>
  <c r="T1402" i="13"/>
  <c r="U1402" i="13"/>
  <c r="V1402" i="13"/>
  <c r="W1402" i="13"/>
  <c r="X1402" i="13"/>
  <c r="Y1402" i="13"/>
  <c r="Z1402" i="13"/>
  <c r="AA1402" i="13"/>
  <c r="AB1402" i="13"/>
  <c r="AC1402" i="13"/>
  <c r="AH1402" i="13"/>
  <c r="AK1402" i="13"/>
  <c r="C1403" i="13"/>
  <c r="D1403" i="13"/>
  <c r="E1403" i="13"/>
  <c r="F1403" i="13"/>
  <c r="G1403" i="13"/>
  <c r="H1403" i="13"/>
  <c r="L1403" i="13"/>
  <c r="O1403" i="13" s="1"/>
  <c r="M1403" i="13"/>
  <c r="N1403" i="13"/>
  <c r="P1403" i="13"/>
  <c r="Q1403" i="13"/>
  <c r="R1403" i="13"/>
  <c r="S1403" i="13"/>
  <c r="T1403" i="13"/>
  <c r="U1403" i="13"/>
  <c r="V1403" i="13"/>
  <c r="W1403" i="13"/>
  <c r="X1403" i="13"/>
  <c r="Y1403" i="13"/>
  <c r="Z1403" i="13"/>
  <c r="AA1403" i="13"/>
  <c r="AB1403" i="13"/>
  <c r="AC1403" i="13"/>
  <c r="AH1403" i="13"/>
  <c r="AK1403" i="13"/>
  <c r="C1404" i="13"/>
  <c r="D1404" i="13"/>
  <c r="E1404" i="13"/>
  <c r="F1404" i="13"/>
  <c r="G1404" i="13"/>
  <c r="H1404" i="13"/>
  <c r="L1404" i="13"/>
  <c r="O1404" i="13" s="1"/>
  <c r="M1404" i="13"/>
  <c r="N1404" i="13"/>
  <c r="P1404" i="13"/>
  <c r="Q1404" i="13"/>
  <c r="R1404" i="13"/>
  <c r="S1404" i="13"/>
  <c r="T1404" i="13"/>
  <c r="U1404" i="13"/>
  <c r="V1404" i="13"/>
  <c r="W1404" i="13"/>
  <c r="X1404" i="13"/>
  <c r="Y1404" i="13"/>
  <c r="Z1404" i="13"/>
  <c r="AA1404" i="13"/>
  <c r="AB1404" i="13"/>
  <c r="AC1404" i="13"/>
  <c r="AH1404" i="13"/>
  <c r="AK1404" i="13"/>
  <c r="C1405" i="13"/>
  <c r="D1405" i="13"/>
  <c r="E1405" i="13"/>
  <c r="F1405" i="13"/>
  <c r="G1405" i="13"/>
  <c r="H1405" i="13"/>
  <c r="L1405" i="13"/>
  <c r="O1405" i="13" s="1"/>
  <c r="M1405" i="13"/>
  <c r="N1405" i="13"/>
  <c r="P1405" i="13"/>
  <c r="Q1405" i="13"/>
  <c r="R1405" i="13"/>
  <c r="S1405" i="13"/>
  <c r="T1405" i="13"/>
  <c r="U1405" i="13"/>
  <c r="V1405" i="13"/>
  <c r="W1405" i="13"/>
  <c r="X1405" i="13"/>
  <c r="Y1405" i="13"/>
  <c r="Z1405" i="13"/>
  <c r="AA1405" i="13"/>
  <c r="AB1405" i="13"/>
  <c r="AC1405" i="13"/>
  <c r="AH1405" i="13"/>
  <c r="AK1405" i="13"/>
  <c r="C1406" i="13"/>
  <c r="D1406" i="13"/>
  <c r="E1406" i="13"/>
  <c r="F1406" i="13"/>
  <c r="G1406" i="13"/>
  <c r="H1406" i="13"/>
  <c r="L1406" i="13"/>
  <c r="O1406" i="13" s="1"/>
  <c r="M1406" i="13"/>
  <c r="N1406" i="13"/>
  <c r="P1406" i="13"/>
  <c r="Q1406" i="13"/>
  <c r="R1406" i="13"/>
  <c r="S1406" i="13"/>
  <c r="T1406" i="13"/>
  <c r="U1406" i="13"/>
  <c r="V1406" i="13"/>
  <c r="W1406" i="13"/>
  <c r="X1406" i="13"/>
  <c r="Y1406" i="13"/>
  <c r="Z1406" i="13"/>
  <c r="AA1406" i="13"/>
  <c r="AB1406" i="13"/>
  <c r="AC1406" i="13"/>
  <c r="AH1406" i="13"/>
  <c r="AK1406" i="13"/>
  <c r="C1407" i="13"/>
  <c r="D1407" i="13"/>
  <c r="E1407" i="13"/>
  <c r="F1407" i="13"/>
  <c r="G1407" i="13"/>
  <c r="H1407" i="13"/>
  <c r="L1407" i="13"/>
  <c r="O1407" i="13" s="1"/>
  <c r="M1407" i="13"/>
  <c r="N1407" i="13"/>
  <c r="P1407" i="13"/>
  <c r="Q1407" i="13"/>
  <c r="R1407" i="13"/>
  <c r="S1407" i="13"/>
  <c r="T1407" i="13"/>
  <c r="U1407" i="13"/>
  <c r="V1407" i="13"/>
  <c r="W1407" i="13"/>
  <c r="X1407" i="13"/>
  <c r="Y1407" i="13"/>
  <c r="Z1407" i="13"/>
  <c r="AA1407" i="13"/>
  <c r="AB1407" i="13"/>
  <c r="AC1407" i="13"/>
  <c r="AH1407" i="13"/>
  <c r="AK1407" i="13"/>
  <c r="C1408" i="13"/>
  <c r="D1408" i="13"/>
  <c r="E1408" i="13"/>
  <c r="F1408" i="13"/>
  <c r="G1408" i="13"/>
  <c r="H1408" i="13"/>
  <c r="L1408" i="13"/>
  <c r="O1408" i="13" s="1"/>
  <c r="M1408" i="13"/>
  <c r="N1408" i="13"/>
  <c r="P1408" i="13"/>
  <c r="Q1408" i="13"/>
  <c r="R1408" i="13"/>
  <c r="S1408" i="13"/>
  <c r="T1408" i="13"/>
  <c r="U1408" i="13"/>
  <c r="V1408" i="13"/>
  <c r="W1408" i="13"/>
  <c r="X1408" i="13"/>
  <c r="Y1408" i="13"/>
  <c r="Z1408" i="13"/>
  <c r="AA1408" i="13"/>
  <c r="AB1408" i="13"/>
  <c r="AC1408" i="13"/>
  <c r="AH1408" i="13"/>
  <c r="AK1408" i="13"/>
  <c r="C1409" i="13"/>
  <c r="D1409" i="13"/>
  <c r="E1409" i="13"/>
  <c r="F1409" i="13"/>
  <c r="G1409" i="13"/>
  <c r="H1409" i="13"/>
  <c r="L1409" i="13"/>
  <c r="O1409" i="13" s="1"/>
  <c r="M1409" i="13"/>
  <c r="N1409" i="13"/>
  <c r="P1409" i="13"/>
  <c r="Q1409" i="13"/>
  <c r="R1409" i="13"/>
  <c r="S1409" i="13"/>
  <c r="T1409" i="13"/>
  <c r="U1409" i="13"/>
  <c r="V1409" i="13"/>
  <c r="W1409" i="13"/>
  <c r="X1409" i="13"/>
  <c r="Y1409" i="13"/>
  <c r="Z1409" i="13"/>
  <c r="AA1409" i="13"/>
  <c r="AB1409" i="13"/>
  <c r="AC1409" i="13"/>
  <c r="AH1409" i="13"/>
  <c r="AK1409" i="13"/>
  <c r="C1410" i="13"/>
  <c r="D1410" i="13"/>
  <c r="E1410" i="13"/>
  <c r="F1410" i="13"/>
  <c r="G1410" i="13"/>
  <c r="H1410" i="13"/>
  <c r="L1410" i="13"/>
  <c r="O1410" i="13" s="1"/>
  <c r="M1410" i="13"/>
  <c r="N1410" i="13"/>
  <c r="P1410" i="13"/>
  <c r="Q1410" i="13"/>
  <c r="R1410" i="13"/>
  <c r="S1410" i="13"/>
  <c r="T1410" i="13"/>
  <c r="U1410" i="13"/>
  <c r="V1410" i="13"/>
  <c r="W1410" i="13"/>
  <c r="X1410" i="13"/>
  <c r="Y1410" i="13"/>
  <c r="Z1410" i="13"/>
  <c r="AA1410" i="13"/>
  <c r="AB1410" i="13"/>
  <c r="AC1410" i="13"/>
  <c r="AH1410" i="13"/>
  <c r="AK1410" i="13"/>
  <c r="C1411" i="13"/>
  <c r="D1411" i="13"/>
  <c r="E1411" i="13"/>
  <c r="F1411" i="13"/>
  <c r="G1411" i="13"/>
  <c r="H1411" i="13"/>
  <c r="L1411" i="13"/>
  <c r="O1411" i="13" s="1"/>
  <c r="M1411" i="13"/>
  <c r="N1411" i="13"/>
  <c r="P1411" i="13"/>
  <c r="Q1411" i="13"/>
  <c r="R1411" i="13"/>
  <c r="S1411" i="13"/>
  <c r="T1411" i="13"/>
  <c r="U1411" i="13"/>
  <c r="V1411" i="13"/>
  <c r="W1411" i="13"/>
  <c r="X1411" i="13"/>
  <c r="Y1411" i="13"/>
  <c r="Z1411" i="13"/>
  <c r="AA1411" i="13"/>
  <c r="AB1411" i="13"/>
  <c r="AC1411" i="13"/>
  <c r="AH1411" i="13"/>
  <c r="AK1411" i="13"/>
  <c r="C1412" i="13"/>
  <c r="D1412" i="13"/>
  <c r="E1412" i="13"/>
  <c r="F1412" i="13"/>
  <c r="G1412" i="13"/>
  <c r="H1412" i="13"/>
  <c r="L1412" i="13"/>
  <c r="O1412" i="13" s="1"/>
  <c r="M1412" i="13"/>
  <c r="N1412" i="13"/>
  <c r="P1412" i="13"/>
  <c r="Q1412" i="13"/>
  <c r="R1412" i="13"/>
  <c r="S1412" i="13"/>
  <c r="T1412" i="13"/>
  <c r="U1412" i="13"/>
  <c r="V1412" i="13"/>
  <c r="W1412" i="13"/>
  <c r="X1412" i="13"/>
  <c r="Y1412" i="13"/>
  <c r="Z1412" i="13"/>
  <c r="AA1412" i="13"/>
  <c r="AB1412" i="13"/>
  <c r="AC1412" i="13"/>
  <c r="AH1412" i="13"/>
  <c r="AK1412" i="13"/>
  <c r="C1413" i="13"/>
  <c r="D1413" i="13"/>
  <c r="E1413" i="13"/>
  <c r="F1413" i="13"/>
  <c r="G1413" i="13"/>
  <c r="H1413" i="13"/>
  <c r="L1413" i="13"/>
  <c r="O1413" i="13" s="1"/>
  <c r="M1413" i="13"/>
  <c r="N1413" i="13"/>
  <c r="P1413" i="13"/>
  <c r="Q1413" i="13"/>
  <c r="R1413" i="13"/>
  <c r="S1413" i="13"/>
  <c r="T1413" i="13"/>
  <c r="U1413" i="13"/>
  <c r="V1413" i="13"/>
  <c r="W1413" i="13"/>
  <c r="X1413" i="13"/>
  <c r="Y1413" i="13"/>
  <c r="Z1413" i="13"/>
  <c r="AA1413" i="13"/>
  <c r="AB1413" i="13"/>
  <c r="AC1413" i="13"/>
  <c r="AH1413" i="13"/>
  <c r="AK1413" i="13"/>
  <c r="C1414" i="13"/>
  <c r="D1414" i="13"/>
  <c r="E1414" i="13"/>
  <c r="F1414" i="13"/>
  <c r="G1414" i="13"/>
  <c r="H1414" i="13"/>
  <c r="L1414" i="13"/>
  <c r="O1414" i="13" s="1"/>
  <c r="M1414" i="13"/>
  <c r="N1414" i="13"/>
  <c r="P1414" i="13"/>
  <c r="Q1414" i="13"/>
  <c r="R1414" i="13"/>
  <c r="S1414" i="13"/>
  <c r="T1414" i="13"/>
  <c r="U1414" i="13"/>
  <c r="V1414" i="13"/>
  <c r="W1414" i="13"/>
  <c r="X1414" i="13"/>
  <c r="Y1414" i="13"/>
  <c r="Z1414" i="13"/>
  <c r="AA1414" i="13"/>
  <c r="AB1414" i="13"/>
  <c r="AC1414" i="13"/>
  <c r="AH1414" i="13"/>
  <c r="AK1414" i="13"/>
  <c r="C1415" i="13"/>
  <c r="D1415" i="13"/>
  <c r="E1415" i="13"/>
  <c r="F1415" i="13"/>
  <c r="G1415" i="13"/>
  <c r="H1415" i="13"/>
  <c r="L1415" i="13"/>
  <c r="O1415" i="13" s="1"/>
  <c r="M1415" i="13"/>
  <c r="N1415" i="13"/>
  <c r="P1415" i="13"/>
  <c r="Q1415" i="13"/>
  <c r="R1415" i="13"/>
  <c r="S1415" i="13"/>
  <c r="T1415" i="13"/>
  <c r="U1415" i="13"/>
  <c r="V1415" i="13"/>
  <c r="W1415" i="13"/>
  <c r="X1415" i="13"/>
  <c r="Y1415" i="13"/>
  <c r="Z1415" i="13"/>
  <c r="AA1415" i="13"/>
  <c r="AB1415" i="13"/>
  <c r="AC1415" i="13"/>
  <c r="AH1415" i="13"/>
  <c r="AK1415" i="13"/>
  <c r="C1416" i="13"/>
  <c r="D1416" i="13"/>
  <c r="E1416" i="13"/>
  <c r="F1416" i="13"/>
  <c r="G1416" i="13"/>
  <c r="H1416" i="13"/>
  <c r="L1416" i="13"/>
  <c r="O1416" i="13" s="1"/>
  <c r="M1416" i="13"/>
  <c r="N1416" i="13"/>
  <c r="P1416" i="13"/>
  <c r="Q1416" i="13"/>
  <c r="R1416" i="13"/>
  <c r="S1416" i="13"/>
  <c r="T1416" i="13"/>
  <c r="U1416" i="13"/>
  <c r="V1416" i="13"/>
  <c r="W1416" i="13"/>
  <c r="X1416" i="13"/>
  <c r="Y1416" i="13"/>
  <c r="Z1416" i="13"/>
  <c r="AA1416" i="13"/>
  <c r="AB1416" i="13"/>
  <c r="AC1416" i="13"/>
  <c r="AH1416" i="13"/>
  <c r="AK1416" i="13"/>
  <c r="C1417" i="13"/>
  <c r="D1417" i="13"/>
  <c r="E1417" i="13"/>
  <c r="F1417" i="13"/>
  <c r="G1417" i="13"/>
  <c r="H1417" i="13"/>
  <c r="L1417" i="13"/>
  <c r="O1417" i="13" s="1"/>
  <c r="M1417" i="13"/>
  <c r="N1417" i="13"/>
  <c r="P1417" i="13"/>
  <c r="Q1417" i="13"/>
  <c r="R1417" i="13"/>
  <c r="S1417" i="13"/>
  <c r="T1417" i="13"/>
  <c r="U1417" i="13"/>
  <c r="V1417" i="13"/>
  <c r="W1417" i="13"/>
  <c r="X1417" i="13"/>
  <c r="Y1417" i="13"/>
  <c r="Z1417" i="13"/>
  <c r="AA1417" i="13"/>
  <c r="AB1417" i="13"/>
  <c r="AC1417" i="13"/>
  <c r="AH1417" i="13"/>
  <c r="AK1417" i="13"/>
  <c r="C1418" i="13"/>
  <c r="D1418" i="13"/>
  <c r="E1418" i="13"/>
  <c r="F1418" i="13"/>
  <c r="G1418" i="13"/>
  <c r="H1418" i="13"/>
  <c r="L1418" i="13"/>
  <c r="O1418" i="13" s="1"/>
  <c r="M1418" i="13"/>
  <c r="N1418" i="13"/>
  <c r="P1418" i="13"/>
  <c r="Q1418" i="13"/>
  <c r="R1418" i="13"/>
  <c r="S1418" i="13"/>
  <c r="T1418" i="13"/>
  <c r="U1418" i="13"/>
  <c r="V1418" i="13"/>
  <c r="W1418" i="13"/>
  <c r="X1418" i="13"/>
  <c r="Y1418" i="13"/>
  <c r="Z1418" i="13"/>
  <c r="AA1418" i="13"/>
  <c r="AB1418" i="13"/>
  <c r="AC1418" i="13"/>
  <c r="AH1418" i="13"/>
  <c r="AK1418" i="13"/>
  <c r="C1419" i="13"/>
  <c r="D1419" i="13"/>
  <c r="E1419" i="13"/>
  <c r="F1419" i="13"/>
  <c r="G1419" i="13"/>
  <c r="H1419" i="13"/>
  <c r="L1419" i="13"/>
  <c r="O1419" i="13" s="1"/>
  <c r="M1419" i="13"/>
  <c r="N1419" i="13"/>
  <c r="P1419" i="13"/>
  <c r="Q1419" i="13"/>
  <c r="R1419" i="13"/>
  <c r="S1419" i="13"/>
  <c r="T1419" i="13"/>
  <c r="U1419" i="13"/>
  <c r="V1419" i="13"/>
  <c r="W1419" i="13"/>
  <c r="X1419" i="13"/>
  <c r="Y1419" i="13"/>
  <c r="Z1419" i="13"/>
  <c r="AA1419" i="13"/>
  <c r="AB1419" i="13"/>
  <c r="AC1419" i="13"/>
  <c r="AH1419" i="13"/>
  <c r="AK1419" i="13"/>
  <c r="C1420" i="13"/>
  <c r="D1420" i="13"/>
  <c r="E1420" i="13"/>
  <c r="F1420" i="13"/>
  <c r="G1420" i="13"/>
  <c r="H1420" i="13"/>
  <c r="L1420" i="13"/>
  <c r="O1420" i="13" s="1"/>
  <c r="M1420" i="13"/>
  <c r="N1420" i="13"/>
  <c r="P1420" i="13"/>
  <c r="Q1420" i="13"/>
  <c r="R1420" i="13"/>
  <c r="S1420" i="13"/>
  <c r="T1420" i="13"/>
  <c r="U1420" i="13"/>
  <c r="V1420" i="13"/>
  <c r="W1420" i="13"/>
  <c r="X1420" i="13"/>
  <c r="Y1420" i="13"/>
  <c r="Z1420" i="13"/>
  <c r="AA1420" i="13"/>
  <c r="AB1420" i="13"/>
  <c r="AC1420" i="13"/>
  <c r="AH1420" i="13"/>
  <c r="AK1420" i="13"/>
  <c r="C1421" i="13"/>
  <c r="D1421" i="13"/>
  <c r="E1421" i="13"/>
  <c r="F1421" i="13"/>
  <c r="G1421" i="13"/>
  <c r="H1421" i="13"/>
  <c r="L1421" i="13"/>
  <c r="O1421" i="13" s="1"/>
  <c r="M1421" i="13"/>
  <c r="N1421" i="13"/>
  <c r="P1421" i="13"/>
  <c r="Q1421" i="13"/>
  <c r="R1421" i="13"/>
  <c r="S1421" i="13"/>
  <c r="T1421" i="13"/>
  <c r="U1421" i="13"/>
  <c r="V1421" i="13"/>
  <c r="W1421" i="13"/>
  <c r="X1421" i="13"/>
  <c r="Y1421" i="13"/>
  <c r="Z1421" i="13"/>
  <c r="AA1421" i="13"/>
  <c r="AB1421" i="13"/>
  <c r="AC1421" i="13"/>
  <c r="AH1421" i="13"/>
  <c r="AK1421" i="13"/>
  <c r="C1422" i="13"/>
  <c r="D1422" i="13"/>
  <c r="E1422" i="13"/>
  <c r="F1422" i="13"/>
  <c r="G1422" i="13"/>
  <c r="H1422" i="13"/>
  <c r="L1422" i="13"/>
  <c r="O1422" i="13" s="1"/>
  <c r="M1422" i="13"/>
  <c r="N1422" i="13"/>
  <c r="P1422" i="13"/>
  <c r="Q1422" i="13"/>
  <c r="R1422" i="13"/>
  <c r="S1422" i="13"/>
  <c r="T1422" i="13"/>
  <c r="U1422" i="13"/>
  <c r="V1422" i="13"/>
  <c r="W1422" i="13"/>
  <c r="X1422" i="13"/>
  <c r="Y1422" i="13"/>
  <c r="Z1422" i="13"/>
  <c r="AA1422" i="13"/>
  <c r="AB1422" i="13"/>
  <c r="AC1422" i="13"/>
  <c r="AH1422" i="13"/>
  <c r="AK1422" i="13"/>
  <c r="C1423" i="13"/>
  <c r="D1423" i="13"/>
  <c r="E1423" i="13"/>
  <c r="F1423" i="13"/>
  <c r="G1423" i="13"/>
  <c r="H1423" i="13"/>
  <c r="L1423" i="13"/>
  <c r="O1423" i="13" s="1"/>
  <c r="M1423" i="13"/>
  <c r="N1423" i="13"/>
  <c r="P1423" i="13"/>
  <c r="Q1423" i="13"/>
  <c r="R1423" i="13"/>
  <c r="S1423" i="13"/>
  <c r="T1423" i="13"/>
  <c r="U1423" i="13"/>
  <c r="V1423" i="13"/>
  <c r="W1423" i="13"/>
  <c r="X1423" i="13"/>
  <c r="Y1423" i="13"/>
  <c r="Z1423" i="13"/>
  <c r="AA1423" i="13"/>
  <c r="AB1423" i="13"/>
  <c r="AC1423" i="13"/>
  <c r="AH1423" i="13"/>
  <c r="AK1423" i="13"/>
  <c r="C1424" i="13"/>
  <c r="D1424" i="13"/>
  <c r="E1424" i="13"/>
  <c r="F1424" i="13"/>
  <c r="G1424" i="13"/>
  <c r="H1424" i="13"/>
  <c r="L1424" i="13"/>
  <c r="O1424" i="13" s="1"/>
  <c r="M1424" i="13"/>
  <c r="N1424" i="13"/>
  <c r="P1424" i="13"/>
  <c r="Q1424" i="13"/>
  <c r="R1424" i="13"/>
  <c r="S1424" i="13"/>
  <c r="T1424" i="13"/>
  <c r="U1424" i="13"/>
  <c r="V1424" i="13"/>
  <c r="W1424" i="13"/>
  <c r="X1424" i="13"/>
  <c r="Y1424" i="13"/>
  <c r="Z1424" i="13"/>
  <c r="AA1424" i="13"/>
  <c r="AB1424" i="13"/>
  <c r="AC1424" i="13"/>
  <c r="AH1424" i="13"/>
  <c r="AK1424" i="13"/>
  <c r="C1425" i="13"/>
  <c r="D1425" i="13"/>
  <c r="E1425" i="13"/>
  <c r="F1425" i="13"/>
  <c r="G1425" i="13"/>
  <c r="H1425" i="13"/>
  <c r="L1425" i="13"/>
  <c r="O1425" i="13" s="1"/>
  <c r="M1425" i="13"/>
  <c r="N1425" i="13"/>
  <c r="P1425" i="13"/>
  <c r="Q1425" i="13"/>
  <c r="R1425" i="13"/>
  <c r="S1425" i="13"/>
  <c r="T1425" i="13"/>
  <c r="U1425" i="13"/>
  <c r="V1425" i="13"/>
  <c r="W1425" i="13"/>
  <c r="X1425" i="13"/>
  <c r="Y1425" i="13"/>
  <c r="Z1425" i="13"/>
  <c r="AA1425" i="13"/>
  <c r="AB1425" i="13"/>
  <c r="AC1425" i="13"/>
  <c r="AH1425" i="13"/>
  <c r="AK1425" i="13"/>
  <c r="C1426" i="13"/>
  <c r="D1426" i="13"/>
  <c r="E1426" i="13"/>
  <c r="F1426" i="13"/>
  <c r="G1426" i="13"/>
  <c r="H1426" i="13"/>
  <c r="L1426" i="13"/>
  <c r="O1426" i="13" s="1"/>
  <c r="M1426" i="13"/>
  <c r="N1426" i="13"/>
  <c r="P1426" i="13"/>
  <c r="Q1426" i="13"/>
  <c r="R1426" i="13"/>
  <c r="S1426" i="13"/>
  <c r="T1426" i="13"/>
  <c r="U1426" i="13"/>
  <c r="V1426" i="13"/>
  <c r="W1426" i="13"/>
  <c r="X1426" i="13"/>
  <c r="Y1426" i="13"/>
  <c r="Z1426" i="13"/>
  <c r="AA1426" i="13"/>
  <c r="AB1426" i="13"/>
  <c r="AC1426" i="13"/>
  <c r="AH1426" i="13"/>
  <c r="AK1426" i="13"/>
  <c r="C1427" i="13"/>
  <c r="D1427" i="13"/>
  <c r="E1427" i="13"/>
  <c r="F1427" i="13"/>
  <c r="G1427" i="13"/>
  <c r="H1427" i="13"/>
  <c r="L1427" i="13"/>
  <c r="O1427" i="13" s="1"/>
  <c r="M1427" i="13"/>
  <c r="N1427" i="13"/>
  <c r="P1427" i="13"/>
  <c r="Q1427" i="13"/>
  <c r="R1427" i="13"/>
  <c r="S1427" i="13"/>
  <c r="T1427" i="13"/>
  <c r="U1427" i="13"/>
  <c r="V1427" i="13"/>
  <c r="W1427" i="13"/>
  <c r="X1427" i="13"/>
  <c r="Y1427" i="13"/>
  <c r="Z1427" i="13"/>
  <c r="AA1427" i="13"/>
  <c r="AB1427" i="13"/>
  <c r="AC1427" i="13"/>
  <c r="AH1427" i="13"/>
  <c r="AK1427" i="13"/>
  <c r="C1428" i="13"/>
  <c r="D1428" i="13"/>
  <c r="E1428" i="13"/>
  <c r="F1428" i="13"/>
  <c r="G1428" i="13"/>
  <c r="H1428" i="13"/>
  <c r="L1428" i="13"/>
  <c r="O1428" i="13" s="1"/>
  <c r="M1428" i="13"/>
  <c r="N1428" i="13"/>
  <c r="P1428" i="13"/>
  <c r="Q1428" i="13"/>
  <c r="R1428" i="13"/>
  <c r="S1428" i="13"/>
  <c r="T1428" i="13"/>
  <c r="U1428" i="13"/>
  <c r="V1428" i="13"/>
  <c r="W1428" i="13"/>
  <c r="X1428" i="13"/>
  <c r="Y1428" i="13"/>
  <c r="Z1428" i="13"/>
  <c r="AA1428" i="13"/>
  <c r="AB1428" i="13"/>
  <c r="AC1428" i="13"/>
  <c r="AH1428" i="13"/>
  <c r="AK1428" i="13"/>
  <c r="C1429" i="13"/>
  <c r="D1429" i="13"/>
  <c r="E1429" i="13"/>
  <c r="F1429" i="13"/>
  <c r="G1429" i="13"/>
  <c r="H1429" i="13"/>
  <c r="L1429" i="13"/>
  <c r="O1429" i="13" s="1"/>
  <c r="M1429" i="13"/>
  <c r="N1429" i="13"/>
  <c r="P1429" i="13"/>
  <c r="Q1429" i="13"/>
  <c r="R1429" i="13"/>
  <c r="S1429" i="13"/>
  <c r="T1429" i="13"/>
  <c r="U1429" i="13"/>
  <c r="V1429" i="13"/>
  <c r="W1429" i="13"/>
  <c r="X1429" i="13"/>
  <c r="Y1429" i="13"/>
  <c r="Z1429" i="13"/>
  <c r="AA1429" i="13"/>
  <c r="AB1429" i="13"/>
  <c r="AC1429" i="13"/>
  <c r="AH1429" i="13"/>
  <c r="AK1429" i="13"/>
  <c r="C1430" i="13"/>
  <c r="D1430" i="13"/>
  <c r="E1430" i="13"/>
  <c r="F1430" i="13"/>
  <c r="G1430" i="13"/>
  <c r="H1430" i="13"/>
  <c r="L1430" i="13"/>
  <c r="O1430" i="13" s="1"/>
  <c r="M1430" i="13"/>
  <c r="N1430" i="13"/>
  <c r="P1430" i="13"/>
  <c r="Q1430" i="13"/>
  <c r="R1430" i="13"/>
  <c r="S1430" i="13"/>
  <c r="T1430" i="13"/>
  <c r="U1430" i="13"/>
  <c r="V1430" i="13"/>
  <c r="W1430" i="13"/>
  <c r="X1430" i="13"/>
  <c r="Y1430" i="13"/>
  <c r="Z1430" i="13"/>
  <c r="AA1430" i="13"/>
  <c r="AB1430" i="13"/>
  <c r="AC1430" i="13"/>
  <c r="AH1430" i="13"/>
  <c r="AK1430" i="13"/>
  <c r="C1431" i="13"/>
  <c r="D1431" i="13"/>
  <c r="E1431" i="13"/>
  <c r="F1431" i="13"/>
  <c r="G1431" i="13"/>
  <c r="H1431" i="13"/>
  <c r="L1431" i="13"/>
  <c r="O1431" i="13" s="1"/>
  <c r="M1431" i="13"/>
  <c r="N1431" i="13"/>
  <c r="P1431" i="13"/>
  <c r="Q1431" i="13"/>
  <c r="R1431" i="13"/>
  <c r="S1431" i="13"/>
  <c r="T1431" i="13"/>
  <c r="U1431" i="13"/>
  <c r="V1431" i="13"/>
  <c r="W1431" i="13"/>
  <c r="X1431" i="13"/>
  <c r="Y1431" i="13"/>
  <c r="Z1431" i="13"/>
  <c r="AA1431" i="13"/>
  <c r="AB1431" i="13"/>
  <c r="AC1431" i="13"/>
  <c r="AH1431" i="13"/>
  <c r="AK1431" i="13"/>
  <c r="C1432" i="13"/>
  <c r="D1432" i="13"/>
  <c r="E1432" i="13"/>
  <c r="F1432" i="13"/>
  <c r="G1432" i="13"/>
  <c r="H1432" i="13"/>
  <c r="L1432" i="13"/>
  <c r="O1432" i="13" s="1"/>
  <c r="M1432" i="13"/>
  <c r="N1432" i="13"/>
  <c r="P1432" i="13"/>
  <c r="Q1432" i="13"/>
  <c r="R1432" i="13"/>
  <c r="S1432" i="13"/>
  <c r="T1432" i="13"/>
  <c r="U1432" i="13"/>
  <c r="V1432" i="13"/>
  <c r="W1432" i="13"/>
  <c r="X1432" i="13"/>
  <c r="Y1432" i="13"/>
  <c r="Z1432" i="13"/>
  <c r="AA1432" i="13"/>
  <c r="AB1432" i="13"/>
  <c r="AC1432" i="13"/>
  <c r="AH1432" i="13"/>
  <c r="AK1432" i="13"/>
  <c r="C1433" i="13"/>
  <c r="D1433" i="13"/>
  <c r="E1433" i="13"/>
  <c r="F1433" i="13"/>
  <c r="G1433" i="13"/>
  <c r="H1433" i="13"/>
  <c r="L1433" i="13"/>
  <c r="O1433" i="13" s="1"/>
  <c r="M1433" i="13"/>
  <c r="N1433" i="13"/>
  <c r="P1433" i="13"/>
  <c r="Q1433" i="13"/>
  <c r="R1433" i="13"/>
  <c r="S1433" i="13"/>
  <c r="T1433" i="13"/>
  <c r="U1433" i="13"/>
  <c r="V1433" i="13"/>
  <c r="W1433" i="13"/>
  <c r="X1433" i="13"/>
  <c r="Y1433" i="13"/>
  <c r="Z1433" i="13"/>
  <c r="AA1433" i="13"/>
  <c r="AB1433" i="13"/>
  <c r="AC1433" i="13"/>
  <c r="AH1433" i="13"/>
  <c r="AK1433" i="13"/>
  <c r="C1434" i="13"/>
  <c r="D1434" i="13"/>
  <c r="E1434" i="13"/>
  <c r="F1434" i="13"/>
  <c r="G1434" i="13"/>
  <c r="H1434" i="13"/>
  <c r="L1434" i="13"/>
  <c r="O1434" i="13" s="1"/>
  <c r="M1434" i="13"/>
  <c r="N1434" i="13"/>
  <c r="P1434" i="13"/>
  <c r="Q1434" i="13"/>
  <c r="R1434" i="13"/>
  <c r="S1434" i="13"/>
  <c r="T1434" i="13"/>
  <c r="U1434" i="13"/>
  <c r="V1434" i="13"/>
  <c r="W1434" i="13"/>
  <c r="X1434" i="13"/>
  <c r="Y1434" i="13"/>
  <c r="Z1434" i="13"/>
  <c r="AA1434" i="13"/>
  <c r="AB1434" i="13"/>
  <c r="AC1434" i="13"/>
  <c r="AH1434" i="13"/>
  <c r="AK1434" i="13"/>
  <c r="C1435" i="13"/>
  <c r="D1435" i="13"/>
  <c r="E1435" i="13"/>
  <c r="F1435" i="13"/>
  <c r="G1435" i="13"/>
  <c r="H1435" i="13"/>
  <c r="L1435" i="13"/>
  <c r="O1435" i="13" s="1"/>
  <c r="M1435" i="13"/>
  <c r="N1435" i="13"/>
  <c r="P1435" i="13"/>
  <c r="Q1435" i="13"/>
  <c r="R1435" i="13"/>
  <c r="S1435" i="13"/>
  <c r="T1435" i="13"/>
  <c r="U1435" i="13"/>
  <c r="V1435" i="13"/>
  <c r="W1435" i="13"/>
  <c r="X1435" i="13"/>
  <c r="Y1435" i="13"/>
  <c r="Z1435" i="13"/>
  <c r="AA1435" i="13"/>
  <c r="AB1435" i="13"/>
  <c r="AC1435" i="13"/>
  <c r="AH1435" i="13"/>
  <c r="AK1435" i="13"/>
  <c r="C1436" i="13"/>
  <c r="D1436" i="13"/>
  <c r="E1436" i="13"/>
  <c r="F1436" i="13"/>
  <c r="G1436" i="13"/>
  <c r="H1436" i="13"/>
  <c r="L1436" i="13"/>
  <c r="O1436" i="13" s="1"/>
  <c r="M1436" i="13"/>
  <c r="N1436" i="13"/>
  <c r="P1436" i="13"/>
  <c r="Q1436" i="13"/>
  <c r="R1436" i="13"/>
  <c r="S1436" i="13"/>
  <c r="T1436" i="13"/>
  <c r="U1436" i="13"/>
  <c r="V1436" i="13"/>
  <c r="W1436" i="13"/>
  <c r="X1436" i="13"/>
  <c r="Y1436" i="13"/>
  <c r="Z1436" i="13"/>
  <c r="AA1436" i="13"/>
  <c r="AB1436" i="13"/>
  <c r="AC1436" i="13"/>
  <c r="AH1436" i="13"/>
  <c r="AK1436" i="13"/>
  <c r="C1437" i="13"/>
  <c r="D1437" i="13"/>
  <c r="E1437" i="13"/>
  <c r="F1437" i="13"/>
  <c r="G1437" i="13"/>
  <c r="H1437" i="13"/>
  <c r="L1437" i="13"/>
  <c r="O1437" i="13" s="1"/>
  <c r="M1437" i="13"/>
  <c r="N1437" i="13"/>
  <c r="P1437" i="13"/>
  <c r="Q1437" i="13"/>
  <c r="R1437" i="13"/>
  <c r="S1437" i="13"/>
  <c r="T1437" i="13"/>
  <c r="U1437" i="13"/>
  <c r="V1437" i="13"/>
  <c r="W1437" i="13"/>
  <c r="X1437" i="13"/>
  <c r="Y1437" i="13"/>
  <c r="Z1437" i="13"/>
  <c r="AA1437" i="13"/>
  <c r="AB1437" i="13"/>
  <c r="AC1437" i="13"/>
  <c r="AH1437" i="13"/>
  <c r="AK1437" i="13"/>
  <c r="C1438" i="13"/>
  <c r="D1438" i="13"/>
  <c r="E1438" i="13"/>
  <c r="F1438" i="13"/>
  <c r="G1438" i="13"/>
  <c r="H1438" i="13"/>
  <c r="L1438" i="13"/>
  <c r="O1438" i="13" s="1"/>
  <c r="M1438" i="13"/>
  <c r="N1438" i="13"/>
  <c r="P1438" i="13"/>
  <c r="Q1438" i="13"/>
  <c r="R1438" i="13"/>
  <c r="S1438" i="13"/>
  <c r="T1438" i="13"/>
  <c r="U1438" i="13"/>
  <c r="V1438" i="13"/>
  <c r="W1438" i="13"/>
  <c r="X1438" i="13"/>
  <c r="Y1438" i="13"/>
  <c r="Z1438" i="13"/>
  <c r="AA1438" i="13"/>
  <c r="AB1438" i="13"/>
  <c r="AC1438" i="13"/>
  <c r="AH1438" i="13"/>
  <c r="AK1438" i="13"/>
  <c r="C1439" i="13"/>
  <c r="D1439" i="13"/>
  <c r="E1439" i="13"/>
  <c r="F1439" i="13"/>
  <c r="G1439" i="13"/>
  <c r="H1439" i="13"/>
  <c r="L1439" i="13"/>
  <c r="O1439" i="13" s="1"/>
  <c r="M1439" i="13"/>
  <c r="N1439" i="13"/>
  <c r="P1439" i="13"/>
  <c r="Q1439" i="13"/>
  <c r="R1439" i="13"/>
  <c r="S1439" i="13"/>
  <c r="T1439" i="13"/>
  <c r="U1439" i="13"/>
  <c r="V1439" i="13"/>
  <c r="W1439" i="13"/>
  <c r="X1439" i="13"/>
  <c r="Y1439" i="13"/>
  <c r="Z1439" i="13"/>
  <c r="AA1439" i="13"/>
  <c r="AB1439" i="13"/>
  <c r="AC1439" i="13"/>
  <c r="AH1439" i="13"/>
  <c r="AK1439" i="13"/>
  <c r="C1440" i="13"/>
  <c r="D1440" i="13"/>
  <c r="E1440" i="13"/>
  <c r="F1440" i="13"/>
  <c r="G1440" i="13"/>
  <c r="H1440" i="13"/>
  <c r="L1440" i="13"/>
  <c r="O1440" i="13" s="1"/>
  <c r="M1440" i="13"/>
  <c r="N1440" i="13"/>
  <c r="P1440" i="13"/>
  <c r="Q1440" i="13"/>
  <c r="R1440" i="13"/>
  <c r="S1440" i="13"/>
  <c r="T1440" i="13"/>
  <c r="U1440" i="13"/>
  <c r="V1440" i="13"/>
  <c r="W1440" i="13"/>
  <c r="X1440" i="13"/>
  <c r="Y1440" i="13"/>
  <c r="Z1440" i="13"/>
  <c r="AA1440" i="13"/>
  <c r="AB1440" i="13"/>
  <c r="AC1440" i="13"/>
  <c r="AH1440" i="13"/>
  <c r="AK1440" i="13"/>
  <c r="C1441" i="13"/>
  <c r="D1441" i="13"/>
  <c r="E1441" i="13"/>
  <c r="F1441" i="13"/>
  <c r="G1441" i="13"/>
  <c r="H1441" i="13"/>
  <c r="L1441" i="13"/>
  <c r="O1441" i="13" s="1"/>
  <c r="M1441" i="13"/>
  <c r="N1441" i="13"/>
  <c r="P1441" i="13"/>
  <c r="Q1441" i="13"/>
  <c r="R1441" i="13"/>
  <c r="S1441" i="13"/>
  <c r="T1441" i="13"/>
  <c r="U1441" i="13"/>
  <c r="V1441" i="13"/>
  <c r="W1441" i="13"/>
  <c r="X1441" i="13"/>
  <c r="Y1441" i="13"/>
  <c r="Z1441" i="13"/>
  <c r="AA1441" i="13"/>
  <c r="AB1441" i="13"/>
  <c r="AC1441" i="13"/>
  <c r="AH1441" i="13"/>
  <c r="AK1441" i="13"/>
  <c r="C1442" i="13"/>
  <c r="D1442" i="13"/>
  <c r="E1442" i="13"/>
  <c r="F1442" i="13"/>
  <c r="G1442" i="13"/>
  <c r="H1442" i="13"/>
  <c r="L1442" i="13"/>
  <c r="O1442" i="13" s="1"/>
  <c r="M1442" i="13"/>
  <c r="N1442" i="13"/>
  <c r="P1442" i="13"/>
  <c r="Q1442" i="13"/>
  <c r="R1442" i="13"/>
  <c r="S1442" i="13"/>
  <c r="T1442" i="13"/>
  <c r="U1442" i="13"/>
  <c r="V1442" i="13"/>
  <c r="W1442" i="13"/>
  <c r="X1442" i="13"/>
  <c r="Y1442" i="13"/>
  <c r="Z1442" i="13"/>
  <c r="AA1442" i="13"/>
  <c r="AB1442" i="13"/>
  <c r="AC1442" i="13"/>
  <c r="AH1442" i="13"/>
  <c r="AK1442" i="13"/>
  <c r="C1443" i="13"/>
  <c r="D1443" i="13"/>
  <c r="E1443" i="13"/>
  <c r="F1443" i="13"/>
  <c r="G1443" i="13"/>
  <c r="H1443" i="13"/>
  <c r="L1443" i="13"/>
  <c r="O1443" i="13" s="1"/>
  <c r="M1443" i="13"/>
  <c r="N1443" i="13"/>
  <c r="P1443" i="13"/>
  <c r="Q1443" i="13"/>
  <c r="R1443" i="13"/>
  <c r="S1443" i="13"/>
  <c r="T1443" i="13"/>
  <c r="U1443" i="13"/>
  <c r="V1443" i="13"/>
  <c r="W1443" i="13"/>
  <c r="X1443" i="13"/>
  <c r="Y1443" i="13"/>
  <c r="Z1443" i="13"/>
  <c r="AA1443" i="13"/>
  <c r="AB1443" i="13"/>
  <c r="AC1443" i="13"/>
  <c r="AH1443" i="13"/>
  <c r="AK1443" i="13"/>
  <c r="C1444" i="13"/>
  <c r="D1444" i="13"/>
  <c r="E1444" i="13"/>
  <c r="F1444" i="13"/>
  <c r="G1444" i="13"/>
  <c r="H1444" i="13"/>
  <c r="L1444" i="13"/>
  <c r="O1444" i="13" s="1"/>
  <c r="M1444" i="13"/>
  <c r="N1444" i="13"/>
  <c r="P1444" i="13"/>
  <c r="Q1444" i="13"/>
  <c r="R1444" i="13"/>
  <c r="S1444" i="13"/>
  <c r="T1444" i="13"/>
  <c r="U1444" i="13"/>
  <c r="V1444" i="13"/>
  <c r="W1444" i="13"/>
  <c r="X1444" i="13"/>
  <c r="Y1444" i="13"/>
  <c r="Z1444" i="13"/>
  <c r="AA1444" i="13"/>
  <c r="AB1444" i="13"/>
  <c r="AC1444" i="13"/>
  <c r="AH1444" i="13"/>
  <c r="AK1444" i="13"/>
  <c r="C1445" i="13"/>
  <c r="D1445" i="13"/>
  <c r="E1445" i="13"/>
  <c r="F1445" i="13"/>
  <c r="G1445" i="13"/>
  <c r="H1445" i="13"/>
  <c r="L1445" i="13"/>
  <c r="O1445" i="13" s="1"/>
  <c r="M1445" i="13"/>
  <c r="N1445" i="13"/>
  <c r="P1445" i="13"/>
  <c r="Q1445" i="13"/>
  <c r="R1445" i="13"/>
  <c r="S1445" i="13"/>
  <c r="T1445" i="13"/>
  <c r="U1445" i="13"/>
  <c r="V1445" i="13"/>
  <c r="W1445" i="13"/>
  <c r="X1445" i="13"/>
  <c r="Y1445" i="13"/>
  <c r="Z1445" i="13"/>
  <c r="AA1445" i="13"/>
  <c r="AB1445" i="13"/>
  <c r="AC1445" i="13"/>
  <c r="AH1445" i="13"/>
  <c r="AK1445" i="13"/>
  <c r="C1446" i="13"/>
  <c r="D1446" i="13"/>
  <c r="E1446" i="13"/>
  <c r="F1446" i="13"/>
  <c r="G1446" i="13"/>
  <c r="H1446" i="13"/>
  <c r="L1446" i="13"/>
  <c r="O1446" i="13" s="1"/>
  <c r="M1446" i="13"/>
  <c r="N1446" i="13"/>
  <c r="P1446" i="13"/>
  <c r="Q1446" i="13"/>
  <c r="R1446" i="13"/>
  <c r="S1446" i="13"/>
  <c r="T1446" i="13"/>
  <c r="U1446" i="13"/>
  <c r="V1446" i="13"/>
  <c r="W1446" i="13"/>
  <c r="X1446" i="13"/>
  <c r="Y1446" i="13"/>
  <c r="Z1446" i="13"/>
  <c r="AA1446" i="13"/>
  <c r="AB1446" i="13"/>
  <c r="AC1446" i="13"/>
  <c r="AH1446" i="13"/>
  <c r="AK1446" i="13"/>
  <c r="C1447" i="13"/>
  <c r="D1447" i="13"/>
  <c r="E1447" i="13"/>
  <c r="F1447" i="13"/>
  <c r="G1447" i="13"/>
  <c r="H1447" i="13"/>
  <c r="L1447" i="13"/>
  <c r="O1447" i="13" s="1"/>
  <c r="M1447" i="13"/>
  <c r="N1447" i="13"/>
  <c r="P1447" i="13"/>
  <c r="Q1447" i="13"/>
  <c r="R1447" i="13"/>
  <c r="S1447" i="13"/>
  <c r="T1447" i="13"/>
  <c r="U1447" i="13"/>
  <c r="V1447" i="13"/>
  <c r="W1447" i="13"/>
  <c r="X1447" i="13"/>
  <c r="Y1447" i="13"/>
  <c r="Z1447" i="13"/>
  <c r="AA1447" i="13"/>
  <c r="AB1447" i="13"/>
  <c r="AC1447" i="13"/>
  <c r="AH1447" i="13"/>
  <c r="AK1447" i="13"/>
  <c r="C1448" i="13"/>
  <c r="D1448" i="13"/>
  <c r="E1448" i="13"/>
  <c r="F1448" i="13"/>
  <c r="G1448" i="13"/>
  <c r="H1448" i="13"/>
  <c r="L1448" i="13"/>
  <c r="O1448" i="13" s="1"/>
  <c r="M1448" i="13"/>
  <c r="N1448" i="13"/>
  <c r="P1448" i="13"/>
  <c r="Q1448" i="13"/>
  <c r="R1448" i="13"/>
  <c r="S1448" i="13"/>
  <c r="T1448" i="13"/>
  <c r="U1448" i="13"/>
  <c r="V1448" i="13"/>
  <c r="W1448" i="13"/>
  <c r="X1448" i="13"/>
  <c r="Y1448" i="13"/>
  <c r="Z1448" i="13"/>
  <c r="AA1448" i="13"/>
  <c r="AB1448" i="13"/>
  <c r="AC1448" i="13"/>
  <c r="AH1448" i="13"/>
  <c r="AK1448" i="13"/>
  <c r="C1449" i="13"/>
  <c r="D1449" i="13"/>
  <c r="E1449" i="13"/>
  <c r="F1449" i="13"/>
  <c r="G1449" i="13"/>
  <c r="H1449" i="13"/>
  <c r="L1449" i="13"/>
  <c r="O1449" i="13" s="1"/>
  <c r="M1449" i="13"/>
  <c r="N1449" i="13"/>
  <c r="P1449" i="13"/>
  <c r="Q1449" i="13"/>
  <c r="R1449" i="13"/>
  <c r="S1449" i="13"/>
  <c r="T1449" i="13"/>
  <c r="U1449" i="13"/>
  <c r="V1449" i="13"/>
  <c r="W1449" i="13"/>
  <c r="X1449" i="13"/>
  <c r="Y1449" i="13"/>
  <c r="Z1449" i="13"/>
  <c r="AA1449" i="13"/>
  <c r="AB1449" i="13"/>
  <c r="AC1449" i="13"/>
  <c r="AH1449" i="13"/>
  <c r="AK1449" i="13"/>
  <c r="C1450" i="13"/>
  <c r="D1450" i="13"/>
  <c r="E1450" i="13"/>
  <c r="F1450" i="13"/>
  <c r="G1450" i="13"/>
  <c r="H1450" i="13"/>
  <c r="L1450" i="13"/>
  <c r="O1450" i="13" s="1"/>
  <c r="M1450" i="13"/>
  <c r="N1450" i="13"/>
  <c r="P1450" i="13"/>
  <c r="Q1450" i="13"/>
  <c r="R1450" i="13"/>
  <c r="S1450" i="13"/>
  <c r="T1450" i="13"/>
  <c r="U1450" i="13"/>
  <c r="V1450" i="13"/>
  <c r="W1450" i="13"/>
  <c r="X1450" i="13"/>
  <c r="Y1450" i="13"/>
  <c r="Z1450" i="13"/>
  <c r="AA1450" i="13"/>
  <c r="AB1450" i="13"/>
  <c r="AC1450" i="13"/>
  <c r="AH1450" i="13"/>
  <c r="AK1450" i="13"/>
  <c r="C1451" i="13"/>
  <c r="D1451" i="13"/>
  <c r="E1451" i="13"/>
  <c r="F1451" i="13"/>
  <c r="G1451" i="13"/>
  <c r="H1451" i="13"/>
  <c r="L1451" i="13"/>
  <c r="O1451" i="13" s="1"/>
  <c r="M1451" i="13"/>
  <c r="N1451" i="13"/>
  <c r="P1451" i="13"/>
  <c r="Q1451" i="13"/>
  <c r="R1451" i="13"/>
  <c r="S1451" i="13"/>
  <c r="T1451" i="13"/>
  <c r="U1451" i="13"/>
  <c r="V1451" i="13"/>
  <c r="W1451" i="13"/>
  <c r="X1451" i="13"/>
  <c r="Y1451" i="13"/>
  <c r="Z1451" i="13"/>
  <c r="AA1451" i="13"/>
  <c r="AB1451" i="13"/>
  <c r="AC1451" i="13"/>
  <c r="AH1451" i="13"/>
  <c r="AK1451" i="13"/>
  <c r="C1452" i="13"/>
  <c r="D1452" i="13"/>
  <c r="E1452" i="13"/>
  <c r="F1452" i="13"/>
  <c r="G1452" i="13"/>
  <c r="H1452" i="13"/>
  <c r="L1452" i="13"/>
  <c r="O1452" i="13" s="1"/>
  <c r="M1452" i="13"/>
  <c r="N1452" i="13"/>
  <c r="P1452" i="13"/>
  <c r="Q1452" i="13"/>
  <c r="R1452" i="13"/>
  <c r="S1452" i="13"/>
  <c r="T1452" i="13"/>
  <c r="U1452" i="13"/>
  <c r="V1452" i="13"/>
  <c r="W1452" i="13"/>
  <c r="X1452" i="13"/>
  <c r="Y1452" i="13"/>
  <c r="Z1452" i="13"/>
  <c r="AA1452" i="13"/>
  <c r="AB1452" i="13"/>
  <c r="AC1452" i="13"/>
  <c r="AH1452" i="13"/>
  <c r="AK1452" i="13"/>
  <c r="C1453" i="13"/>
  <c r="D1453" i="13"/>
  <c r="E1453" i="13"/>
  <c r="F1453" i="13"/>
  <c r="G1453" i="13"/>
  <c r="H1453" i="13"/>
  <c r="L1453" i="13"/>
  <c r="O1453" i="13" s="1"/>
  <c r="M1453" i="13"/>
  <c r="N1453" i="13"/>
  <c r="P1453" i="13"/>
  <c r="Q1453" i="13"/>
  <c r="R1453" i="13"/>
  <c r="S1453" i="13"/>
  <c r="T1453" i="13"/>
  <c r="U1453" i="13"/>
  <c r="V1453" i="13"/>
  <c r="W1453" i="13"/>
  <c r="X1453" i="13"/>
  <c r="Y1453" i="13"/>
  <c r="Z1453" i="13"/>
  <c r="AA1453" i="13"/>
  <c r="AB1453" i="13"/>
  <c r="AC1453" i="13"/>
  <c r="AH1453" i="13"/>
  <c r="AK1453" i="13"/>
  <c r="C1454" i="13"/>
  <c r="D1454" i="13"/>
  <c r="E1454" i="13"/>
  <c r="F1454" i="13"/>
  <c r="G1454" i="13"/>
  <c r="H1454" i="13"/>
  <c r="L1454" i="13"/>
  <c r="O1454" i="13" s="1"/>
  <c r="M1454" i="13"/>
  <c r="N1454" i="13"/>
  <c r="P1454" i="13"/>
  <c r="Q1454" i="13"/>
  <c r="R1454" i="13"/>
  <c r="S1454" i="13"/>
  <c r="T1454" i="13"/>
  <c r="U1454" i="13"/>
  <c r="V1454" i="13"/>
  <c r="W1454" i="13"/>
  <c r="X1454" i="13"/>
  <c r="Y1454" i="13"/>
  <c r="Z1454" i="13"/>
  <c r="AA1454" i="13"/>
  <c r="AB1454" i="13"/>
  <c r="AC1454" i="13"/>
  <c r="AH1454" i="13"/>
  <c r="AK1454" i="13"/>
  <c r="C1455" i="13"/>
  <c r="D1455" i="13"/>
  <c r="E1455" i="13"/>
  <c r="F1455" i="13"/>
  <c r="G1455" i="13"/>
  <c r="H1455" i="13"/>
  <c r="L1455" i="13"/>
  <c r="O1455" i="13" s="1"/>
  <c r="M1455" i="13"/>
  <c r="N1455" i="13"/>
  <c r="P1455" i="13"/>
  <c r="Q1455" i="13"/>
  <c r="R1455" i="13"/>
  <c r="S1455" i="13"/>
  <c r="T1455" i="13"/>
  <c r="U1455" i="13"/>
  <c r="V1455" i="13"/>
  <c r="W1455" i="13"/>
  <c r="X1455" i="13"/>
  <c r="Y1455" i="13"/>
  <c r="Z1455" i="13"/>
  <c r="AA1455" i="13"/>
  <c r="AB1455" i="13"/>
  <c r="AC1455" i="13"/>
  <c r="AH1455" i="13"/>
  <c r="AK1455" i="13"/>
  <c r="C1456" i="13"/>
  <c r="D1456" i="13"/>
  <c r="E1456" i="13"/>
  <c r="F1456" i="13"/>
  <c r="G1456" i="13"/>
  <c r="H1456" i="13"/>
  <c r="L1456" i="13"/>
  <c r="O1456" i="13" s="1"/>
  <c r="M1456" i="13"/>
  <c r="N1456" i="13"/>
  <c r="P1456" i="13"/>
  <c r="Q1456" i="13"/>
  <c r="R1456" i="13"/>
  <c r="S1456" i="13"/>
  <c r="T1456" i="13"/>
  <c r="U1456" i="13"/>
  <c r="V1456" i="13"/>
  <c r="W1456" i="13"/>
  <c r="X1456" i="13"/>
  <c r="Y1456" i="13"/>
  <c r="Z1456" i="13"/>
  <c r="AA1456" i="13"/>
  <c r="AB1456" i="13"/>
  <c r="AC1456" i="13"/>
  <c r="AH1456" i="13"/>
  <c r="AK1456" i="13"/>
  <c r="C1457" i="13"/>
  <c r="D1457" i="13"/>
  <c r="E1457" i="13"/>
  <c r="F1457" i="13"/>
  <c r="G1457" i="13"/>
  <c r="H1457" i="13"/>
  <c r="L1457" i="13"/>
  <c r="O1457" i="13" s="1"/>
  <c r="M1457" i="13"/>
  <c r="N1457" i="13"/>
  <c r="P1457" i="13"/>
  <c r="Q1457" i="13"/>
  <c r="R1457" i="13"/>
  <c r="S1457" i="13"/>
  <c r="T1457" i="13"/>
  <c r="U1457" i="13"/>
  <c r="V1457" i="13"/>
  <c r="W1457" i="13"/>
  <c r="X1457" i="13"/>
  <c r="Y1457" i="13"/>
  <c r="Z1457" i="13"/>
  <c r="AA1457" i="13"/>
  <c r="AB1457" i="13"/>
  <c r="AC1457" i="13"/>
  <c r="AH1457" i="13"/>
  <c r="AK1457" i="13"/>
  <c r="C1458" i="13"/>
  <c r="D1458" i="13"/>
  <c r="E1458" i="13"/>
  <c r="F1458" i="13"/>
  <c r="G1458" i="13"/>
  <c r="H1458" i="13"/>
  <c r="L1458" i="13"/>
  <c r="O1458" i="13" s="1"/>
  <c r="M1458" i="13"/>
  <c r="N1458" i="13"/>
  <c r="P1458" i="13"/>
  <c r="Q1458" i="13"/>
  <c r="R1458" i="13"/>
  <c r="S1458" i="13"/>
  <c r="T1458" i="13"/>
  <c r="U1458" i="13"/>
  <c r="V1458" i="13"/>
  <c r="W1458" i="13"/>
  <c r="X1458" i="13"/>
  <c r="Y1458" i="13"/>
  <c r="Z1458" i="13"/>
  <c r="AA1458" i="13"/>
  <c r="AB1458" i="13"/>
  <c r="AC1458" i="13"/>
  <c r="AH1458" i="13"/>
  <c r="AK1458" i="13"/>
  <c r="C1459" i="13"/>
  <c r="D1459" i="13"/>
  <c r="E1459" i="13"/>
  <c r="F1459" i="13"/>
  <c r="G1459" i="13"/>
  <c r="H1459" i="13"/>
  <c r="L1459" i="13"/>
  <c r="O1459" i="13" s="1"/>
  <c r="M1459" i="13"/>
  <c r="N1459" i="13"/>
  <c r="P1459" i="13"/>
  <c r="Q1459" i="13"/>
  <c r="R1459" i="13"/>
  <c r="S1459" i="13"/>
  <c r="T1459" i="13"/>
  <c r="U1459" i="13"/>
  <c r="V1459" i="13"/>
  <c r="W1459" i="13"/>
  <c r="X1459" i="13"/>
  <c r="Y1459" i="13"/>
  <c r="Z1459" i="13"/>
  <c r="AA1459" i="13"/>
  <c r="AB1459" i="13"/>
  <c r="AC1459" i="13"/>
  <c r="AH1459" i="13"/>
  <c r="AK1459" i="13"/>
  <c r="C1460" i="13"/>
  <c r="D1460" i="13"/>
  <c r="E1460" i="13"/>
  <c r="F1460" i="13"/>
  <c r="G1460" i="13"/>
  <c r="H1460" i="13"/>
  <c r="L1460" i="13"/>
  <c r="O1460" i="13" s="1"/>
  <c r="M1460" i="13"/>
  <c r="N1460" i="13"/>
  <c r="P1460" i="13"/>
  <c r="Q1460" i="13"/>
  <c r="R1460" i="13"/>
  <c r="S1460" i="13"/>
  <c r="T1460" i="13"/>
  <c r="U1460" i="13"/>
  <c r="V1460" i="13"/>
  <c r="W1460" i="13"/>
  <c r="X1460" i="13"/>
  <c r="Y1460" i="13"/>
  <c r="Z1460" i="13"/>
  <c r="AA1460" i="13"/>
  <c r="AB1460" i="13"/>
  <c r="AC1460" i="13"/>
  <c r="AH1460" i="13"/>
  <c r="AK1460" i="13"/>
  <c r="C1461" i="13"/>
  <c r="D1461" i="13"/>
  <c r="E1461" i="13"/>
  <c r="F1461" i="13"/>
  <c r="G1461" i="13"/>
  <c r="H1461" i="13"/>
  <c r="L1461" i="13"/>
  <c r="O1461" i="13" s="1"/>
  <c r="M1461" i="13"/>
  <c r="N1461" i="13"/>
  <c r="P1461" i="13"/>
  <c r="Q1461" i="13"/>
  <c r="R1461" i="13"/>
  <c r="S1461" i="13"/>
  <c r="T1461" i="13"/>
  <c r="U1461" i="13"/>
  <c r="V1461" i="13"/>
  <c r="W1461" i="13"/>
  <c r="X1461" i="13"/>
  <c r="Y1461" i="13"/>
  <c r="Z1461" i="13"/>
  <c r="AA1461" i="13"/>
  <c r="AB1461" i="13"/>
  <c r="AC1461" i="13"/>
  <c r="AH1461" i="13"/>
  <c r="AK1461" i="13"/>
  <c r="C1462" i="13"/>
  <c r="D1462" i="13"/>
  <c r="E1462" i="13"/>
  <c r="F1462" i="13"/>
  <c r="G1462" i="13"/>
  <c r="H1462" i="13"/>
  <c r="L1462" i="13"/>
  <c r="O1462" i="13" s="1"/>
  <c r="M1462" i="13"/>
  <c r="N1462" i="13"/>
  <c r="P1462" i="13"/>
  <c r="Q1462" i="13"/>
  <c r="R1462" i="13"/>
  <c r="S1462" i="13"/>
  <c r="T1462" i="13"/>
  <c r="U1462" i="13"/>
  <c r="V1462" i="13"/>
  <c r="W1462" i="13"/>
  <c r="X1462" i="13"/>
  <c r="Y1462" i="13"/>
  <c r="Z1462" i="13"/>
  <c r="AA1462" i="13"/>
  <c r="AB1462" i="13"/>
  <c r="AC1462" i="13"/>
  <c r="AH1462" i="13"/>
  <c r="AK1462" i="13"/>
  <c r="C1463" i="13"/>
  <c r="D1463" i="13"/>
  <c r="E1463" i="13"/>
  <c r="F1463" i="13"/>
  <c r="G1463" i="13"/>
  <c r="H1463" i="13"/>
  <c r="L1463" i="13"/>
  <c r="O1463" i="13" s="1"/>
  <c r="M1463" i="13"/>
  <c r="N1463" i="13"/>
  <c r="P1463" i="13"/>
  <c r="Q1463" i="13"/>
  <c r="R1463" i="13"/>
  <c r="S1463" i="13"/>
  <c r="T1463" i="13"/>
  <c r="U1463" i="13"/>
  <c r="V1463" i="13"/>
  <c r="W1463" i="13"/>
  <c r="X1463" i="13"/>
  <c r="Y1463" i="13"/>
  <c r="Z1463" i="13"/>
  <c r="AA1463" i="13"/>
  <c r="AB1463" i="13"/>
  <c r="AC1463" i="13"/>
  <c r="AH1463" i="13"/>
  <c r="AK1463" i="13"/>
  <c r="C1464" i="13"/>
  <c r="D1464" i="13"/>
  <c r="E1464" i="13"/>
  <c r="F1464" i="13"/>
  <c r="G1464" i="13"/>
  <c r="H1464" i="13"/>
  <c r="L1464" i="13"/>
  <c r="O1464" i="13" s="1"/>
  <c r="M1464" i="13"/>
  <c r="N1464" i="13"/>
  <c r="P1464" i="13"/>
  <c r="Q1464" i="13"/>
  <c r="R1464" i="13"/>
  <c r="S1464" i="13"/>
  <c r="T1464" i="13"/>
  <c r="U1464" i="13"/>
  <c r="V1464" i="13"/>
  <c r="W1464" i="13"/>
  <c r="X1464" i="13"/>
  <c r="Y1464" i="13"/>
  <c r="Z1464" i="13"/>
  <c r="AA1464" i="13"/>
  <c r="AB1464" i="13"/>
  <c r="AC1464" i="13"/>
  <c r="AH1464" i="13"/>
  <c r="AK1464" i="13"/>
  <c r="C1465" i="13"/>
  <c r="D1465" i="13"/>
  <c r="E1465" i="13"/>
  <c r="F1465" i="13"/>
  <c r="G1465" i="13"/>
  <c r="H1465" i="13"/>
  <c r="L1465" i="13"/>
  <c r="O1465" i="13" s="1"/>
  <c r="M1465" i="13"/>
  <c r="N1465" i="13"/>
  <c r="P1465" i="13"/>
  <c r="Q1465" i="13"/>
  <c r="R1465" i="13"/>
  <c r="S1465" i="13"/>
  <c r="T1465" i="13"/>
  <c r="U1465" i="13"/>
  <c r="V1465" i="13"/>
  <c r="W1465" i="13"/>
  <c r="X1465" i="13"/>
  <c r="Y1465" i="13"/>
  <c r="Z1465" i="13"/>
  <c r="AA1465" i="13"/>
  <c r="AB1465" i="13"/>
  <c r="AC1465" i="13"/>
  <c r="AH1465" i="13"/>
  <c r="AK1465" i="13"/>
  <c r="C1466" i="13"/>
  <c r="D1466" i="13"/>
  <c r="E1466" i="13"/>
  <c r="F1466" i="13"/>
  <c r="G1466" i="13"/>
  <c r="H1466" i="13"/>
  <c r="L1466" i="13"/>
  <c r="O1466" i="13" s="1"/>
  <c r="M1466" i="13"/>
  <c r="N1466" i="13"/>
  <c r="P1466" i="13"/>
  <c r="Q1466" i="13"/>
  <c r="R1466" i="13"/>
  <c r="S1466" i="13"/>
  <c r="T1466" i="13"/>
  <c r="U1466" i="13"/>
  <c r="V1466" i="13"/>
  <c r="W1466" i="13"/>
  <c r="X1466" i="13"/>
  <c r="Y1466" i="13"/>
  <c r="Z1466" i="13"/>
  <c r="AA1466" i="13"/>
  <c r="AB1466" i="13"/>
  <c r="AC1466" i="13"/>
  <c r="AH1466" i="13"/>
  <c r="AK1466" i="13"/>
  <c r="C1467" i="13"/>
  <c r="D1467" i="13"/>
  <c r="E1467" i="13"/>
  <c r="F1467" i="13"/>
  <c r="G1467" i="13"/>
  <c r="H1467" i="13"/>
  <c r="L1467" i="13"/>
  <c r="O1467" i="13" s="1"/>
  <c r="M1467" i="13"/>
  <c r="N1467" i="13"/>
  <c r="P1467" i="13"/>
  <c r="Q1467" i="13"/>
  <c r="R1467" i="13"/>
  <c r="S1467" i="13"/>
  <c r="T1467" i="13"/>
  <c r="U1467" i="13"/>
  <c r="V1467" i="13"/>
  <c r="W1467" i="13"/>
  <c r="X1467" i="13"/>
  <c r="Y1467" i="13"/>
  <c r="Z1467" i="13"/>
  <c r="AA1467" i="13"/>
  <c r="AB1467" i="13"/>
  <c r="AC1467" i="13"/>
  <c r="AH1467" i="13"/>
  <c r="AK1467" i="13"/>
  <c r="C1468" i="13"/>
  <c r="D1468" i="13"/>
  <c r="E1468" i="13"/>
  <c r="F1468" i="13"/>
  <c r="G1468" i="13"/>
  <c r="H1468" i="13"/>
  <c r="L1468" i="13"/>
  <c r="O1468" i="13" s="1"/>
  <c r="M1468" i="13"/>
  <c r="N1468" i="13"/>
  <c r="P1468" i="13"/>
  <c r="Q1468" i="13"/>
  <c r="R1468" i="13"/>
  <c r="S1468" i="13"/>
  <c r="T1468" i="13"/>
  <c r="U1468" i="13"/>
  <c r="V1468" i="13"/>
  <c r="W1468" i="13"/>
  <c r="X1468" i="13"/>
  <c r="Y1468" i="13"/>
  <c r="Z1468" i="13"/>
  <c r="AA1468" i="13"/>
  <c r="AB1468" i="13"/>
  <c r="AC1468" i="13"/>
  <c r="AH1468" i="13"/>
  <c r="AK1468" i="13"/>
  <c r="C1469" i="13"/>
  <c r="D1469" i="13"/>
  <c r="E1469" i="13"/>
  <c r="F1469" i="13"/>
  <c r="G1469" i="13"/>
  <c r="H1469" i="13"/>
  <c r="L1469" i="13"/>
  <c r="O1469" i="13" s="1"/>
  <c r="M1469" i="13"/>
  <c r="N1469" i="13"/>
  <c r="P1469" i="13"/>
  <c r="Q1469" i="13"/>
  <c r="R1469" i="13"/>
  <c r="S1469" i="13"/>
  <c r="T1469" i="13"/>
  <c r="U1469" i="13"/>
  <c r="V1469" i="13"/>
  <c r="W1469" i="13"/>
  <c r="X1469" i="13"/>
  <c r="Y1469" i="13"/>
  <c r="Z1469" i="13"/>
  <c r="AA1469" i="13"/>
  <c r="AB1469" i="13"/>
  <c r="AC1469" i="13"/>
  <c r="AH1469" i="13"/>
  <c r="AK1469" i="13"/>
  <c r="C1470" i="13"/>
  <c r="D1470" i="13"/>
  <c r="E1470" i="13"/>
  <c r="F1470" i="13"/>
  <c r="G1470" i="13"/>
  <c r="H1470" i="13"/>
  <c r="L1470" i="13"/>
  <c r="O1470" i="13" s="1"/>
  <c r="M1470" i="13"/>
  <c r="N1470" i="13"/>
  <c r="P1470" i="13"/>
  <c r="Q1470" i="13"/>
  <c r="R1470" i="13"/>
  <c r="S1470" i="13"/>
  <c r="T1470" i="13"/>
  <c r="U1470" i="13"/>
  <c r="V1470" i="13"/>
  <c r="W1470" i="13"/>
  <c r="X1470" i="13"/>
  <c r="Y1470" i="13"/>
  <c r="Z1470" i="13"/>
  <c r="AA1470" i="13"/>
  <c r="AB1470" i="13"/>
  <c r="AC1470" i="13"/>
  <c r="AH1470" i="13"/>
  <c r="AK1470" i="13"/>
  <c r="C1471" i="13"/>
  <c r="D1471" i="13"/>
  <c r="E1471" i="13"/>
  <c r="F1471" i="13"/>
  <c r="G1471" i="13"/>
  <c r="H1471" i="13"/>
  <c r="L1471" i="13"/>
  <c r="O1471" i="13" s="1"/>
  <c r="M1471" i="13"/>
  <c r="N1471" i="13"/>
  <c r="P1471" i="13"/>
  <c r="Q1471" i="13"/>
  <c r="R1471" i="13"/>
  <c r="S1471" i="13"/>
  <c r="T1471" i="13"/>
  <c r="U1471" i="13"/>
  <c r="V1471" i="13"/>
  <c r="W1471" i="13"/>
  <c r="X1471" i="13"/>
  <c r="Y1471" i="13"/>
  <c r="Z1471" i="13"/>
  <c r="AA1471" i="13"/>
  <c r="AB1471" i="13"/>
  <c r="AC1471" i="13"/>
  <c r="AH1471" i="13"/>
  <c r="AK1471" i="13"/>
  <c r="C1472" i="13"/>
  <c r="D1472" i="13"/>
  <c r="E1472" i="13"/>
  <c r="F1472" i="13"/>
  <c r="G1472" i="13"/>
  <c r="H1472" i="13"/>
  <c r="L1472" i="13"/>
  <c r="O1472" i="13" s="1"/>
  <c r="M1472" i="13"/>
  <c r="N1472" i="13"/>
  <c r="P1472" i="13"/>
  <c r="Q1472" i="13"/>
  <c r="R1472" i="13"/>
  <c r="S1472" i="13"/>
  <c r="T1472" i="13"/>
  <c r="U1472" i="13"/>
  <c r="V1472" i="13"/>
  <c r="W1472" i="13"/>
  <c r="X1472" i="13"/>
  <c r="Y1472" i="13"/>
  <c r="Z1472" i="13"/>
  <c r="AA1472" i="13"/>
  <c r="AB1472" i="13"/>
  <c r="AC1472" i="13"/>
  <c r="AH1472" i="13"/>
  <c r="AK1472" i="13"/>
  <c r="C1473" i="13"/>
  <c r="D1473" i="13"/>
  <c r="E1473" i="13"/>
  <c r="F1473" i="13"/>
  <c r="G1473" i="13"/>
  <c r="H1473" i="13"/>
  <c r="L1473" i="13"/>
  <c r="O1473" i="13" s="1"/>
  <c r="M1473" i="13"/>
  <c r="N1473" i="13"/>
  <c r="P1473" i="13"/>
  <c r="Q1473" i="13"/>
  <c r="R1473" i="13"/>
  <c r="S1473" i="13"/>
  <c r="T1473" i="13"/>
  <c r="U1473" i="13"/>
  <c r="V1473" i="13"/>
  <c r="W1473" i="13"/>
  <c r="X1473" i="13"/>
  <c r="Y1473" i="13"/>
  <c r="Z1473" i="13"/>
  <c r="AA1473" i="13"/>
  <c r="AB1473" i="13"/>
  <c r="AC1473" i="13"/>
  <c r="AH1473" i="13"/>
  <c r="AK1473" i="13"/>
  <c r="C1474" i="13"/>
  <c r="D1474" i="13"/>
  <c r="E1474" i="13"/>
  <c r="F1474" i="13"/>
  <c r="G1474" i="13"/>
  <c r="H1474" i="13"/>
  <c r="L1474" i="13"/>
  <c r="O1474" i="13" s="1"/>
  <c r="M1474" i="13"/>
  <c r="N1474" i="13"/>
  <c r="P1474" i="13"/>
  <c r="Q1474" i="13"/>
  <c r="R1474" i="13"/>
  <c r="S1474" i="13"/>
  <c r="T1474" i="13"/>
  <c r="U1474" i="13"/>
  <c r="V1474" i="13"/>
  <c r="W1474" i="13"/>
  <c r="X1474" i="13"/>
  <c r="Y1474" i="13"/>
  <c r="Z1474" i="13"/>
  <c r="AA1474" i="13"/>
  <c r="AB1474" i="13"/>
  <c r="AC1474" i="13"/>
  <c r="AH1474" i="13"/>
  <c r="AK1474" i="13"/>
  <c r="C1475" i="13"/>
  <c r="D1475" i="13"/>
  <c r="E1475" i="13"/>
  <c r="F1475" i="13"/>
  <c r="G1475" i="13"/>
  <c r="H1475" i="13"/>
  <c r="L1475" i="13"/>
  <c r="O1475" i="13" s="1"/>
  <c r="M1475" i="13"/>
  <c r="N1475" i="13"/>
  <c r="P1475" i="13"/>
  <c r="Q1475" i="13"/>
  <c r="R1475" i="13"/>
  <c r="S1475" i="13"/>
  <c r="T1475" i="13"/>
  <c r="U1475" i="13"/>
  <c r="V1475" i="13"/>
  <c r="W1475" i="13"/>
  <c r="X1475" i="13"/>
  <c r="Y1475" i="13"/>
  <c r="Z1475" i="13"/>
  <c r="AA1475" i="13"/>
  <c r="AB1475" i="13"/>
  <c r="AC1475" i="13"/>
  <c r="AH1475" i="13"/>
  <c r="AK1475" i="13"/>
  <c r="C1476" i="13"/>
  <c r="D1476" i="13"/>
  <c r="E1476" i="13"/>
  <c r="F1476" i="13"/>
  <c r="G1476" i="13"/>
  <c r="H1476" i="13"/>
  <c r="L1476" i="13"/>
  <c r="O1476" i="13" s="1"/>
  <c r="M1476" i="13"/>
  <c r="N1476" i="13"/>
  <c r="P1476" i="13"/>
  <c r="Q1476" i="13"/>
  <c r="R1476" i="13"/>
  <c r="S1476" i="13"/>
  <c r="T1476" i="13"/>
  <c r="U1476" i="13"/>
  <c r="V1476" i="13"/>
  <c r="W1476" i="13"/>
  <c r="X1476" i="13"/>
  <c r="Y1476" i="13"/>
  <c r="Z1476" i="13"/>
  <c r="AA1476" i="13"/>
  <c r="AB1476" i="13"/>
  <c r="AC1476" i="13"/>
  <c r="AH1476" i="13"/>
  <c r="AK1476" i="13"/>
  <c r="C1477" i="13"/>
  <c r="D1477" i="13"/>
  <c r="E1477" i="13"/>
  <c r="F1477" i="13"/>
  <c r="G1477" i="13"/>
  <c r="H1477" i="13"/>
  <c r="L1477" i="13"/>
  <c r="O1477" i="13" s="1"/>
  <c r="M1477" i="13"/>
  <c r="N1477" i="13"/>
  <c r="P1477" i="13"/>
  <c r="Q1477" i="13"/>
  <c r="R1477" i="13"/>
  <c r="S1477" i="13"/>
  <c r="T1477" i="13"/>
  <c r="U1477" i="13"/>
  <c r="V1477" i="13"/>
  <c r="W1477" i="13"/>
  <c r="X1477" i="13"/>
  <c r="Y1477" i="13"/>
  <c r="Z1477" i="13"/>
  <c r="AA1477" i="13"/>
  <c r="AB1477" i="13"/>
  <c r="AC1477" i="13"/>
  <c r="AH1477" i="13"/>
  <c r="AK1477" i="13"/>
  <c r="C1478" i="13"/>
  <c r="D1478" i="13"/>
  <c r="E1478" i="13"/>
  <c r="F1478" i="13"/>
  <c r="G1478" i="13"/>
  <c r="H1478" i="13"/>
  <c r="L1478" i="13"/>
  <c r="O1478" i="13" s="1"/>
  <c r="M1478" i="13"/>
  <c r="N1478" i="13"/>
  <c r="P1478" i="13"/>
  <c r="Q1478" i="13"/>
  <c r="R1478" i="13"/>
  <c r="S1478" i="13"/>
  <c r="T1478" i="13"/>
  <c r="U1478" i="13"/>
  <c r="V1478" i="13"/>
  <c r="W1478" i="13"/>
  <c r="X1478" i="13"/>
  <c r="Y1478" i="13"/>
  <c r="Z1478" i="13"/>
  <c r="AA1478" i="13"/>
  <c r="AB1478" i="13"/>
  <c r="AC1478" i="13"/>
  <c r="AH1478" i="13"/>
  <c r="AK1478" i="13"/>
  <c r="C1479" i="13"/>
  <c r="D1479" i="13"/>
  <c r="E1479" i="13"/>
  <c r="F1479" i="13"/>
  <c r="G1479" i="13"/>
  <c r="H1479" i="13"/>
  <c r="L1479" i="13"/>
  <c r="O1479" i="13" s="1"/>
  <c r="M1479" i="13"/>
  <c r="N1479" i="13"/>
  <c r="P1479" i="13"/>
  <c r="Q1479" i="13"/>
  <c r="R1479" i="13"/>
  <c r="S1479" i="13"/>
  <c r="T1479" i="13"/>
  <c r="U1479" i="13"/>
  <c r="V1479" i="13"/>
  <c r="W1479" i="13"/>
  <c r="X1479" i="13"/>
  <c r="Y1479" i="13"/>
  <c r="Z1479" i="13"/>
  <c r="AA1479" i="13"/>
  <c r="AB1479" i="13"/>
  <c r="AC1479" i="13"/>
  <c r="AH1479" i="13"/>
  <c r="AK1479" i="13"/>
  <c r="C1480" i="13"/>
  <c r="D1480" i="13"/>
  <c r="E1480" i="13"/>
  <c r="F1480" i="13"/>
  <c r="G1480" i="13"/>
  <c r="H1480" i="13"/>
  <c r="L1480" i="13"/>
  <c r="O1480" i="13" s="1"/>
  <c r="M1480" i="13"/>
  <c r="N1480" i="13"/>
  <c r="P1480" i="13"/>
  <c r="Q1480" i="13"/>
  <c r="R1480" i="13"/>
  <c r="S1480" i="13"/>
  <c r="T1480" i="13"/>
  <c r="U1480" i="13"/>
  <c r="V1480" i="13"/>
  <c r="W1480" i="13"/>
  <c r="X1480" i="13"/>
  <c r="Y1480" i="13"/>
  <c r="Z1480" i="13"/>
  <c r="AA1480" i="13"/>
  <c r="AB1480" i="13"/>
  <c r="AC1480" i="13"/>
  <c r="AH1480" i="13"/>
  <c r="AK1480" i="13"/>
  <c r="C1481" i="13"/>
  <c r="D1481" i="13"/>
  <c r="E1481" i="13"/>
  <c r="F1481" i="13"/>
  <c r="G1481" i="13"/>
  <c r="H1481" i="13"/>
  <c r="L1481" i="13"/>
  <c r="O1481" i="13" s="1"/>
  <c r="M1481" i="13"/>
  <c r="N1481" i="13"/>
  <c r="P1481" i="13"/>
  <c r="Q1481" i="13"/>
  <c r="R1481" i="13"/>
  <c r="S1481" i="13"/>
  <c r="T1481" i="13"/>
  <c r="U1481" i="13"/>
  <c r="V1481" i="13"/>
  <c r="W1481" i="13"/>
  <c r="X1481" i="13"/>
  <c r="Y1481" i="13"/>
  <c r="Z1481" i="13"/>
  <c r="AA1481" i="13"/>
  <c r="AB1481" i="13"/>
  <c r="AC1481" i="13"/>
  <c r="AH1481" i="13"/>
  <c r="AK1481" i="13"/>
  <c r="C1482" i="13"/>
  <c r="D1482" i="13"/>
  <c r="E1482" i="13"/>
  <c r="F1482" i="13"/>
  <c r="G1482" i="13"/>
  <c r="H1482" i="13"/>
  <c r="L1482" i="13"/>
  <c r="O1482" i="13" s="1"/>
  <c r="M1482" i="13"/>
  <c r="N1482" i="13"/>
  <c r="P1482" i="13"/>
  <c r="Q1482" i="13"/>
  <c r="R1482" i="13"/>
  <c r="S1482" i="13"/>
  <c r="T1482" i="13"/>
  <c r="U1482" i="13"/>
  <c r="V1482" i="13"/>
  <c r="W1482" i="13"/>
  <c r="X1482" i="13"/>
  <c r="Y1482" i="13"/>
  <c r="Z1482" i="13"/>
  <c r="AA1482" i="13"/>
  <c r="AB1482" i="13"/>
  <c r="AC1482" i="13"/>
  <c r="AH1482" i="13"/>
  <c r="AK1482" i="13"/>
  <c r="C1483" i="13"/>
  <c r="D1483" i="13"/>
  <c r="E1483" i="13"/>
  <c r="F1483" i="13"/>
  <c r="G1483" i="13"/>
  <c r="H1483" i="13"/>
  <c r="L1483" i="13"/>
  <c r="O1483" i="13" s="1"/>
  <c r="M1483" i="13"/>
  <c r="N1483" i="13"/>
  <c r="P1483" i="13"/>
  <c r="Q1483" i="13"/>
  <c r="R1483" i="13"/>
  <c r="S1483" i="13"/>
  <c r="T1483" i="13"/>
  <c r="U1483" i="13"/>
  <c r="V1483" i="13"/>
  <c r="W1483" i="13"/>
  <c r="X1483" i="13"/>
  <c r="Y1483" i="13"/>
  <c r="Z1483" i="13"/>
  <c r="AA1483" i="13"/>
  <c r="AB1483" i="13"/>
  <c r="AC1483" i="13"/>
  <c r="AH1483" i="13"/>
  <c r="AK1483" i="13"/>
  <c r="C1484" i="13"/>
  <c r="D1484" i="13"/>
  <c r="E1484" i="13"/>
  <c r="F1484" i="13"/>
  <c r="G1484" i="13"/>
  <c r="H1484" i="13"/>
  <c r="L1484" i="13"/>
  <c r="O1484" i="13" s="1"/>
  <c r="M1484" i="13"/>
  <c r="N1484" i="13"/>
  <c r="P1484" i="13"/>
  <c r="Q1484" i="13"/>
  <c r="R1484" i="13"/>
  <c r="S1484" i="13"/>
  <c r="T1484" i="13"/>
  <c r="U1484" i="13"/>
  <c r="V1484" i="13"/>
  <c r="W1484" i="13"/>
  <c r="X1484" i="13"/>
  <c r="Y1484" i="13"/>
  <c r="Z1484" i="13"/>
  <c r="AA1484" i="13"/>
  <c r="AB1484" i="13"/>
  <c r="AC1484" i="13"/>
  <c r="AH1484" i="13"/>
  <c r="AK1484" i="13"/>
  <c r="C1485" i="13"/>
  <c r="D1485" i="13"/>
  <c r="E1485" i="13"/>
  <c r="F1485" i="13"/>
  <c r="G1485" i="13"/>
  <c r="H1485" i="13"/>
  <c r="L1485" i="13"/>
  <c r="O1485" i="13" s="1"/>
  <c r="M1485" i="13"/>
  <c r="N1485" i="13"/>
  <c r="P1485" i="13"/>
  <c r="Q1485" i="13"/>
  <c r="R1485" i="13"/>
  <c r="S1485" i="13"/>
  <c r="T1485" i="13"/>
  <c r="U1485" i="13"/>
  <c r="V1485" i="13"/>
  <c r="W1485" i="13"/>
  <c r="X1485" i="13"/>
  <c r="Y1485" i="13"/>
  <c r="Z1485" i="13"/>
  <c r="AA1485" i="13"/>
  <c r="AB1485" i="13"/>
  <c r="AC1485" i="13"/>
  <c r="AH1485" i="13"/>
  <c r="AK1485" i="13"/>
  <c r="C1486" i="13"/>
  <c r="D1486" i="13"/>
  <c r="E1486" i="13"/>
  <c r="F1486" i="13"/>
  <c r="G1486" i="13"/>
  <c r="H1486" i="13"/>
  <c r="L1486" i="13"/>
  <c r="O1486" i="13" s="1"/>
  <c r="M1486" i="13"/>
  <c r="N1486" i="13"/>
  <c r="P1486" i="13"/>
  <c r="Q1486" i="13"/>
  <c r="R1486" i="13"/>
  <c r="S1486" i="13"/>
  <c r="T1486" i="13"/>
  <c r="U1486" i="13"/>
  <c r="V1486" i="13"/>
  <c r="W1486" i="13"/>
  <c r="X1486" i="13"/>
  <c r="Y1486" i="13"/>
  <c r="Z1486" i="13"/>
  <c r="AA1486" i="13"/>
  <c r="AB1486" i="13"/>
  <c r="AC1486" i="13"/>
  <c r="AH1486" i="13"/>
  <c r="AK1486" i="13"/>
  <c r="C1487" i="13"/>
  <c r="D1487" i="13"/>
  <c r="E1487" i="13"/>
  <c r="F1487" i="13"/>
  <c r="G1487" i="13"/>
  <c r="H1487" i="13"/>
  <c r="L1487" i="13"/>
  <c r="O1487" i="13" s="1"/>
  <c r="M1487" i="13"/>
  <c r="N1487" i="13"/>
  <c r="P1487" i="13"/>
  <c r="Q1487" i="13"/>
  <c r="R1487" i="13"/>
  <c r="S1487" i="13"/>
  <c r="T1487" i="13"/>
  <c r="U1487" i="13"/>
  <c r="V1487" i="13"/>
  <c r="W1487" i="13"/>
  <c r="X1487" i="13"/>
  <c r="Y1487" i="13"/>
  <c r="Z1487" i="13"/>
  <c r="AA1487" i="13"/>
  <c r="AB1487" i="13"/>
  <c r="AC1487" i="13"/>
  <c r="AH1487" i="13"/>
  <c r="AK1487" i="13"/>
  <c r="C1488" i="13"/>
  <c r="D1488" i="13"/>
  <c r="E1488" i="13"/>
  <c r="F1488" i="13"/>
  <c r="G1488" i="13"/>
  <c r="H1488" i="13"/>
  <c r="L1488" i="13"/>
  <c r="O1488" i="13" s="1"/>
  <c r="M1488" i="13"/>
  <c r="N1488" i="13"/>
  <c r="P1488" i="13"/>
  <c r="Q1488" i="13"/>
  <c r="R1488" i="13"/>
  <c r="S1488" i="13"/>
  <c r="T1488" i="13"/>
  <c r="U1488" i="13"/>
  <c r="V1488" i="13"/>
  <c r="W1488" i="13"/>
  <c r="X1488" i="13"/>
  <c r="Y1488" i="13"/>
  <c r="Z1488" i="13"/>
  <c r="AA1488" i="13"/>
  <c r="AB1488" i="13"/>
  <c r="AC1488" i="13"/>
  <c r="AH1488" i="13"/>
  <c r="AK1488" i="13"/>
  <c r="C1489" i="13"/>
  <c r="D1489" i="13"/>
  <c r="E1489" i="13"/>
  <c r="F1489" i="13"/>
  <c r="G1489" i="13"/>
  <c r="H1489" i="13"/>
  <c r="L1489" i="13"/>
  <c r="O1489" i="13" s="1"/>
  <c r="M1489" i="13"/>
  <c r="N1489" i="13"/>
  <c r="P1489" i="13"/>
  <c r="Q1489" i="13"/>
  <c r="R1489" i="13"/>
  <c r="S1489" i="13"/>
  <c r="T1489" i="13"/>
  <c r="U1489" i="13"/>
  <c r="V1489" i="13"/>
  <c r="W1489" i="13"/>
  <c r="X1489" i="13"/>
  <c r="Y1489" i="13"/>
  <c r="Z1489" i="13"/>
  <c r="AA1489" i="13"/>
  <c r="AB1489" i="13"/>
  <c r="AC1489" i="13"/>
  <c r="AH1489" i="13"/>
  <c r="AK1489" i="13"/>
  <c r="C1490" i="13"/>
  <c r="D1490" i="13"/>
  <c r="E1490" i="13"/>
  <c r="F1490" i="13"/>
  <c r="G1490" i="13"/>
  <c r="H1490" i="13"/>
  <c r="L1490" i="13"/>
  <c r="O1490" i="13" s="1"/>
  <c r="M1490" i="13"/>
  <c r="N1490" i="13"/>
  <c r="P1490" i="13"/>
  <c r="Q1490" i="13"/>
  <c r="R1490" i="13"/>
  <c r="S1490" i="13"/>
  <c r="T1490" i="13"/>
  <c r="U1490" i="13"/>
  <c r="V1490" i="13"/>
  <c r="W1490" i="13"/>
  <c r="X1490" i="13"/>
  <c r="Y1490" i="13"/>
  <c r="Z1490" i="13"/>
  <c r="AA1490" i="13"/>
  <c r="AB1490" i="13"/>
  <c r="AC1490" i="13"/>
  <c r="AH1490" i="13"/>
  <c r="AK1490" i="13"/>
  <c r="C1491" i="13"/>
  <c r="D1491" i="13"/>
  <c r="E1491" i="13"/>
  <c r="F1491" i="13"/>
  <c r="G1491" i="13"/>
  <c r="H1491" i="13"/>
  <c r="L1491" i="13"/>
  <c r="O1491" i="13" s="1"/>
  <c r="M1491" i="13"/>
  <c r="N1491" i="13"/>
  <c r="P1491" i="13"/>
  <c r="Q1491" i="13"/>
  <c r="R1491" i="13"/>
  <c r="S1491" i="13"/>
  <c r="T1491" i="13"/>
  <c r="U1491" i="13"/>
  <c r="V1491" i="13"/>
  <c r="W1491" i="13"/>
  <c r="X1491" i="13"/>
  <c r="Y1491" i="13"/>
  <c r="Z1491" i="13"/>
  <c r="AA1491" i="13"/>
  <c r="AB1491" i="13"/>
  <c r="AC1491" i="13"/>
  <c r="AH1491" i="13"/>
  <c r="AK1491" i="13"/>
  <c r="C1492" i="13"/>
  <c r="D1492" i="13"/>
  <c r="E1492" i="13"/>
  <c r="F1492" i="13"/>
  <c r="G1492" i="13"/>
  <c r="H1492" i="13"/>
  <c r="L1492" i="13"/>
  <c r="O1492" i="13" s="1"/>
  <c r="M1492" i="13"/>
  <c r="N1492" i="13"/>
  <c r="P1492" i="13"/>
  <c r="Q1492" i="13"/>
  <c r="R1492" i="13"/>
  <c r="S1492" i="13"/>
  <c r="T1492" i="13"/>
  <c r="U1492" i="13"/>
  <c r="V1492" i="13"/>
  <c r="W1492" i="13"/>
  <c r="X1492" i="13"/>
  <c r="Y1492" i="13"/>
  <c r="Z1492" i="13"/>
  <c r="AA1492" i="13"/>
  <c r="AB1492" i="13"/>
  <c r="AC1492" i="13"/>
  <c r="AH1492" i="13"/>
  <c r="AK1492" i="13"/>
  <c r="C1493" i="13"/>
  <c r="D1493" i="13"/>
  <c r="E1493" i="13"/>
  <c r="F1493" i="13"/>
  <c r="G1493" i="13"/>
  <c r="H1493" i="13"/>
  <c r="L1493" i="13"/>
  <c r="O1493" i="13" s="1"/>
  <c r="M1493" i="13"/>
  <c r="N1493" i="13"/>
  <c r="P1493" i="13"/>
  <c r="Q1493" i="13"/>
  <c r="R1493" i="13"/>
  <c r="S1493" i="13"/>
  <c r="T1493" i="13"/>
  <c r="U1493" i="13"/>
  <c r="V1493" i="13"/>
  <c r="W1493" i="13"/>
  <c r="X1493" i="13"/>
  <c r="Y1493" i="13"/>
  <c r="Z1493" i="13"/>
  <c r="AA1493" i="13"/>
  <c r="AB1493" i="13"/>
  <c r="AC1493" i="13"/>
  <c r="AH1493" i="13"/>
  <c r="AK1493" i="13"/>
  <c r="C1494" i="13"/>
  <c r="D1494" i="13"/>
  <c r="E1494" i="13"/>
  <c r="F1494" i="13"/>
  <c r="G1494" i="13"/>
  <c r="H1494" i="13"/>
  <c r="L1494" i="13"/>
  <c r="O1494" i="13" s="1"/>
  <c r="M1494" i="13"/>
  <c r="N1494" i="13"/>
  <c r="P1494" i="13"/>
  <c r="Q1494" i="13"/>
  <c r="R1494" i="13"/>
  <c r="S1494" i="13"/>
  <c r="T1494" i="13"/>
  <c r="U1494" i="13"/>
  <c r="V1494" i="13"/>
  <c r="W1494" i="13"/>
  <c r="X1494" i="13"/>
  <c r="Y1494" i="13"/>
  <c r="Z1494" i="13"/>
  <c r="AA1494" i="13"/>
  <c r="AB1494" i="13"/>
  <c r="AC1494" i="13"/>
  <c r="AH1494" i="13"/>
  <c r="AK1494" i="13"/>
  <c r="C1495" i="13"/>
  <c r="D1495" i="13"/>
  <c r="E1495" i="13"/>
  <c r="F1495" i="13"/>
  <c r="G1495" i="13"/>
  <c r="H1495" i="13"/>
  <c r="L1495" i="13"/>
  <c r="O1495" i="13" s="1"/>
  <c r="M1495" i="13"/>
  <c r="N1495" i="13"/>
  <c r="P1495" i="13"/>
  <c r="Q1495" i="13"/>
  <c r="R1495" i="13"/>
  <c r="S1495" i="13"/>
  <c r="T1495" i="13"/>
  <c r="U1495" i="13"/>
  <c r="V1495" i="13"/>
  <c r="W1495" i="13"/>
  <c r="X1495" i="13"/>
  <c r="Y1495" i="13"/>
  <c r="Z1495" i="13"/>
  <c r="AA1495" i="13"/>
  <c r="AB1495" i="13"/>
  <c r="AC1495" i="13"/>
  <c r="AH1495" i="13"/>
  <c r="AK1495" i="13"/>
  <c r="C1496" i="13"/>
  <c r="D1496" i="13"/>
  <c r="E1496" i="13"/>
  <c r="F1496" i="13"/>
  <c r="G1496" i="13"/>
  <c r="H1496" i="13"/>
  <c r="L1496" i="13"/>
  <c r="O1496" i="13" s="1"/>
  <c r="M1496" i="13"/>
  <c r="N1496" i="13"/>
  <c r="P1496" i="13"/>
  <c r="Q1496" i="13"/>
  <c r="R1496" i="13"/>
  <c r="S1496" i="13"/>
  <c r="T1496" i="13"/>
  <c r="U1496" i="13"/>
  <c r="V1496" i="13"/>
  <c r="W1496" i="13"/>
  <c r="X1496" i="13"/>
  <c r="Y1496" i="13"/>
  <c r="Z1496" i="13"/>
  <c r="AA1496" i="13"/>
  <c r="AB1496" i="13"/>
  <c r="AC1496" i="13"/>
  <c r="AH1496" i="13"/>
  <c r="AK1496" i="13"/>
  <c r="C1497" i="13"/>
  <c r="D1497" i="13"/>
  <c r="E1497" i="13"/>
  <c r="F1497" i="13"/>
  <c r="G1497" i="13"/>
  <c r="H1497" i="13"/>
  <c r="L1497" i="13"/>
  <c r="O1497" i="13" s="1"/>
  <c r="M1497" i="13"/>
  <c r="N1497" i="13"/>
  <c r="P1497" i="13"/>
  <c r="Q1497" i="13"/>
  <c r="R1497" i="13"/>
  <c r="S1497" i="13"/>
  <c r="T1497" i="13"/>
  <c r="U1497" i="13"/>
  <c r="V1497" i="13"/>
  <c r="W1497" i="13"/>
  <c r="X1497" i="13"/>
  <c r="Y1497" i="13"/>
  <c r="Z1497" i="13"/>
  <c r="AA1497" i="13"/>
  <c r="AB1497" i="13"/>
  <c r="AC1497" i="13"/>
  <c r="AH1497" i="13"/>
  <c r="AK1497" i="13"/>
  <c r="C1498" i="13"/>
  <c r="D1498" i="13"/>
  <c r="E1498" i="13"/>
  <c r="F1498" i="13"/>
  <c r="G1498" i="13"/>
  <c r="H1498" i="13"/>
  <c r="L1498" i="13"/>
  <c r="O1498" i="13" s="1"/>
  <c r="M1498" i="13"/>
  <c r="N1498" i="13"/>
  <c r="P1498" i="13"/>
  <c r="Q1498" i="13"/>
  <c r="R1498" i="13"/>
  <c r="S1498" i="13"/>
  <c r="T1498" i="13"/>
  <c r="U1498" i="13"/>
  <c r="V1498" i="13"/>
  <c r="W1498" i="13"/>
  <c r="X1498" i="13"/>
  <c r="Y1498" i="13"/>
  <c r="Z1498" i="13"/>
  <c r="AA1498" i="13"/>
  <c r="AB1498" i="13"/>
  <c r="AC1498" i="13"/>
  <c r="AH1498" i="13"/>
  <c r="AK1498" i="13"/>
  <c r="C1499" i="13"/>
  <c r="D1499" i="13"/>
  <c r="E1499" i="13"/>
  <c r="F1499" i="13"/>
  <c r="G1499" i="13"/>
  <c r="H1499" i="13"/>
  <c r="L1499" i="13"/>
  <c r="O1499" i="13" s="1"/>
  <c r="M1499" i="13"/>
  <c r="N1499" i="13"/>
  <c r="P1499" i="13"/>
  <c r="Q1499" i="13"/>
  <c r="R1499" i="13"/>
  <c r="S1499" i="13"/>
  <c r="T1499" i="13"/>
  <c r="U1499" i="13"/>
  <c r="V1499" i="13"/>
  <c r="W1499" i="13"/>
  <c r="X1499" i="13"/>
  <c r="Y1499" i="13"/>
  <c r="Z1499" i="13"/>
  <c r="AA1499" i="13"/>
  <c r="AB1499" i="13"/>
  <c r="AC1499" i="13"/>
  <c r="AH1499" i="13"/>
  <c r="AK1499" i="13"/>
  <c r="C1500" i="13"/>
  <c r="D1500" i="13"/>
  <c r="E1500" i="13"/>
  <c r="F1500" i="13"/>
  <c r="G1500" i="13"/>
  <c r="H1500" i="13"/>
  <c r="L1500" i="13"/>
  <c r="O1500" i="13" s="1"/>
  <c r="M1500" i="13"/>
  <c r="N1500" i="13"/>
  <c r="P1500" i="13"/>
  <c r="Q1500" i="13"/>
  <c r="R1500" i="13"/>
  <c r="S1500" i="13"/>
  <c r="T1500" i="13"/>
  <c r="U1500" i="13"/>
  <c r="V1500" i="13"/>
  <c r="W1500" i="13"/>
  <c r="X1500" i="13"/>
  <c r="Y1500" i="13"/>
  <c r="Z1500" i="13"/>
  <c r="AA1500" i="13"/>
  <c r="AB1500" i="13"/>
  <c r="AC1500" i="13"/>
  <c r="AH1500" i="13"/>
  <c r="AK1500" i="13"/>
  <c r="C1501" i="13"/>
  <c r="D1501" i="13"/>
  <c r="E1501" i="13"/>
  <c r="F1501" i="13"/>
  <c r="G1501" i="13"/>
  <c r="H1501" i="13"/>
  <c r="L1501" i="13"/>
  <c r="O1501" i="13" s="1"/>
  <c r="M1501" i="13"/>
  <c r="N1501" i="13"/>
  <c r="P1501" i="13"/>
  <c r="Q1501" i="13"/>
  <c r="R1501" i="13"/>
  <c r="S1501" i="13"/>
  <c r="T1501" i="13"/>
  <c r="U1501" i="13"/>
  <c r="V1501" i="13"/>
  <c r="W1501" i="13"/>
  <c r="X1501" i="13"/>
  <c r="Y1501" i="13"/>
  <c r="Z1501" i="13"/>
  <c r="AA1501" i="13"/>
  <c r="AB1501" i="13"/>
  <c r="AC1501" i="13"/>
  <c r="AH1501" i="13"/>
  <c r="AK1501" i="13"/>
  <c r="C1502" i="13"/>
  <c r="D1502" i="13"/>
  <c r="E1502" i="13"/>
  <c r="F1502" i="13"/>
  <c r="G1502" i="13"/>
  <c r="H1502" i="13"/>
  <c r="L1502" i="13"/>
  <c r="O1502" i="13" s="1"/>
  <c r="M1502" i="13"/>
  <c r="N1502" i="13"/>
  <c r="P1502" i="13"/>
  <c r="Q1502" i="13"/>
  <c r="R1502" i="13"/>
  <c r="S1502" i="13"/>
  <c r="T1502" i="13"/>
  <c r="U1502" i="13"/>
  <c r="V1502" i="13"/>
  <c r="W1502" i="13"/>
  <c r="X1502" i="13"/>
  <c r="Y1502" i="13"/>
  <c r="Z1502" i="13"/>
  <c r="AA1502" i="13"/>
  <c r="AB1502" i="13"/>
  <c r="AC1502" i="13"/>
  <c r="AH1502" i="13"/>
  <c r="AK1502" i="13"/>
  <c r="C1503" i="13"/>
  <c r="D1503" i="13"/>
  <c r="E1503" i="13"/>
  <c r="F1503" i="13"/>
  <c r="G1503" i="13"/>
  <c r="H1503" i="13"/>
  <c r="L1503" i="13"/>
  <c r="O1503" i="13" s="1"/>
  <c r="M1503" i="13"/>
  <c r="N1503" i="13"/>
  <c r="P1503" i="13"/>
  <c r="Q1503" i="13"/>
  <c r="R1503" i="13"/>
  <c r="S1503" i="13"/>
  <c r="T1503" i="13"/>
  <c r="U1503" i="13"/>
  <c r="V1503" i="13"/>
  <c r="W1503" i="13"/>
  <c r="X1503" i="13"/>
  <c r="Y1503" i="13"/>
  <c r="Z1503" i="13"/>
  <c r="AA1503" i="13"/>
  <c r="AB1503" i="13"/>
  <c r="AC1503" i="13"/>
  <c r="AH1503" i="13"/>
  <c r="AK1503" i="13"/>
  <c r="C1504" i="13"/>
  <c r="D1504" i="13"/>
  <c r="E1504" i="13"/>
  <c r="F1504" i="13"/>
  <c r="G1504" i="13"/>
  <c r="H1504" i="13"/>
  <c r="L1504" i="13"/>
  <c r="O1504" i="13" s="1"/>
  <c r="M1504" i="13"/>
  <c r="N1504" i="13"/>
  <c r="P1504" i="13"/>
  <c r="Q1504" i="13"/>
  <c r="R1504" i="13"/>
  <c r="S1504" i="13"/>
  <c r="T1504" i="13"/>
  <c r="U1504" i="13"/>
  <c r="V1504" i="13"/>
  <c r="W1504" i="13"/>
  <c r="X1504" i="13"/>
  <c r="Y1504" i="13"/>
  <c r="Z1504" i="13"/>
  <c r="AA1504" i="13"/>
  <c r="AB1504" i="13"/>
  <c r="AC1504" i="13"/>
  <c r="AH1504" i="13"/>
  <c r="AK1504" i="13"/>
  <c r="C1505" i="13"/>
  <c r="D1505" i="13"/>
  <c r="E1505" i="13"/>
  <c r="F1505" i="13"/>
  <c r="G1505" i="13"/>
  <c r="H1505" i="13"/>
  <c r="L1505" i="13"/>
  <c r="O1505" i="13" s="1"/>
  <c r="M1505" i="13"/>
  <c r="N1505" i="13"/>
  <c r="P1505" i="13"/>
  <c r="Q1505" i="13"/>
  <c r="R1505" i="13"/>
  <c r="S1505" i="13"/>
  <c r="T1505" i="13"/>
  <c r="U1505" i="13"/>
  <c r="V1505" i="13"/>
  <c r="W1505" i="13"/>
  <c r="X1505" i="13"/>
  <c r="Y1505" i="13"/>
  <c r="Z1505" i="13"/>
  <c r="AA1505" i="13"/>
  <c r="AB1505" i="13"/>
  <c r="AC1505" i="13"/>
  <c r="AH1505" i="13"/>
  <c r="AK1505" i="13"/>
  <c r="C1506" i="13"/>
  <c r="D1506" i="13"/>
  <c r="E1506" i="13"/>
  <c r="F1506" i="13"/>
  <c r="G1506" i="13"/>
  <c r="H1506" i="13"/>
  <c r="L1506" i="13"/>
  <c r="O1506" i="13" s="1"/>
  <c r="M1506" i="13"/>
  <c r="N1506" i="13"/>
  <c r="P1506" i="13"/>
  <c r="Q1506" i="13"/>
  <c r="R1506" i="13"/>
  <c r="S1506" i="13"/>
  <c r="T1506" i="13"/>
  <c r="U1506" i="13"/>
  <c r="V1506" i="13"/>
  <c r="W1506" i="13"/>
  <c r="X1506" i="13"/>
  <c r="Y1506" i="13"/>
  <c r="Z1506" i="13"/>
  <c r="AA1506" i="13"/>
  <c r="AB1506" i="13"/>
  <c r="AC1506" i="13"/>
  <c r="AH1506" i="13"/>
  <c r="AK1506" i="13"/>
  <c r="C1507" i="13"/>
  <c r="D1507" i="13"/>
  <c r="E1507" i="13"/>
  <c r="F1507" i="13"/>
  <c r="G1507" i="13"/>
  <c r="H1507" i="13"/>
  <c r="L1507" i="13"/>
  <c r="O1507" i="13" s="1"/>
  <c r="M1507" i="13"/>
  <c r="N1507" i="13"/>
  <c r="P1507" i="13"/>
  <c r="Q1507" i="13"/>
  <c r="R1507" i="13"/>
  <c r="S1507" i="13"/>
  <c r="T1507" i="13"/>
  <c r="U1507" i="13"/>
  <c r="V1507" i="13"/>
  <c r="W1507" i="13"/>
  <c r="X1507" i="13"/>
  <c r="Y1507" i="13"/>
  <c r="Z1507" i="13"/>
  <c r="AA1507" i="13"/>
  <c r="AB1507" i="13"/>
  <c r="AC1507" i="13"/>
  <c r="AH1507" i="13"/>
  <c r="AK1507" i="13"/>
  <c r="C1508" i="13"/>
  <c r="D1508" i="13"/>
  <c r="E1508" i="13"/>
  <c r="F1508" i="13"/>
  <c r="G1508" i="13"/>
  <c r="H1508" i="13"/>
  <c r="L1508" i="13"/>
  <c r="O1508" i="13" s="1"/>
  <c r="M1508" i="13"/>
  <c r="N1508" i="13"/>
  <c r="P1508" i="13"/>
  <c r="Q1508" i="13"/>
  <c r="R1508" i="13"/>
  <c r="S1508" i="13"/>
  <c r="T1508" i="13"/>
  <c r="U1508" i="13"/>
  <c r="V1508" i="13"/>
  <c r="W1508" i="13"/>
  <c r="X1508" i="13"/>
  <c r="Y1508" i="13"/>
  <c r="Z1508" i="13"/>
  <c r="AA1508" i="13"/>
  <c r="AB1508" i="13"/>
  <c r="AC1508" i="13"/>
  <c r="AH1508" i="13"/>
  <c r="AK1508" i="13"/>
  <c r="C1509" i="13"/>
  <c r="D1509" i="13"/>
  <c r="E1509" i="13"/>
  <c r="F1509" i="13"/>
  <c r="G1509" i="13"/>
  <c r="H1509" i="13"/>
  <c r="L1509" i="13"/>
  <c r="O1509" i="13" s="1"/>
  <c r="M1509" i="13"/>
  <c r="N1509" i="13"/>
  <c r="P1509" i="13"/>
  <c r="Q1509" i="13"/>
  <c r="R1509" i="13"/>
  <c r="S1509" i="13"/>
  <c r="T1509" i="13"/>
  <c r="U1509" i="13"/>
  <c r="V1509" i="13"/>
  <c r="W1509" i="13"/>
  <c r="X1509" i="13"/>
  <c r="Y1509" i="13"/>
  <c r="Z1509" i="13"/>
  <c r="AA1509" i="13"/>
  <c r="AB1509" i="13"/>
  <c r="AC1509" i="13"/>
  <c r="AH1509" i="13"/>
  <c r="AK1509" i="13"/>
  <c r="C1510" i="13"/>
  <c r="D1510" i="13"/>
  <c r="E1510" i="13"/>
  <c r="F1510" i="13"/>
  <c r="G1510" i="13"/>
  <c r="H1510" i="13"/>
  <c r="L1510" i="13"/>
  <c r="O1510" i="13" s="1"/>
  <c r="M1510" i="13"/>
  <c r="N1510" i="13"/>
  <c r="P1510" i="13"/>
  <c r="Q1510" i="13"/>
  <c r="R1510" i="13"/>
  <c r="S1510" i="13"/>
  <c r="T1510" i="13"/>
  <c r="U1510" i="13"/>
  <c r="V1510" i="13"/>
  <c r="W1510" i="13"/>
  <c r="X1510" i="13"/>
  <c r="Y1510" i="13"/>
  <c r="Z1510" i="13"/>
  <c r="AA1510" i="13"/>
  <c r="AB1510" i="13"/>
  <c r="AC1510" i="13"/>
  <c r="AH1510" i="13"/>
  <c r="AK1510" i="13"/>
  <c r="C1511" i="13"/>
  <c r="D1511" i="13"/>
  <c r="E1511" i="13"/>
  <c r="F1511" i="13"/>
  <c r="G1511" i="13"/>
  <c r="H1511" i="13"/>
  <c r="L1511" i="13"/>
  <c r="O1511" i="13" s="1"/>
  <c r="M1511" i="13"/>
  <c r="N1511" i="13"/>
  <c r="P1511" i="13"/>
  <c r="Q1511" i="13"/>
  <c r="R1511" i="13"/>
  <c r="S1511" i="13"/>
  <c r="T1511" i="13"/>
  <c r="U1511" i="13"/>
  <c r="V1511" i="13"/>
  <c r="W1511" i="13"/>
  <c r="X1511" i="13"/>
  <c r="Y1511" i="13"/>
  <c r="Z1511" i="13"/>
  <c r="AA1511" i="13"/>
  <c r="AB1511" i="13"/>
  <c r="AC1511" i="13"/>
  <c r="AH1511" i="13"/>
  <c r="AK1511" i="13"/>
  <c r="C1512" i="13"/>
  <c r="D1512" i="13"/>
  <c r="E1512" i="13"/>
  <c r="F1512" i="13"/>
  <c r="G1512" i="13"/>
  <c r="H1512" i="13"/>
  <c r="L1512" i="13"/>
  <c r="O1512" i="13" s="1"/>
  <c r="M1512" i="13"/>
  <c r="N1512" i="13"/>
  <c r="P1512" i="13"/>
  <c r="Q1512" i="13"/>
  <c r="R1512" i="13"/>
  <c r="S1512" i="13"/>
  <c r="T1512" i="13"/>
  <c r="U1512" i="13"/>
  <c r="V1512" i="13"/>
  <c r="W1512" i="13"/>
  <c r="X1512" i="13"/>
  <c r="Y1512" i="13"/>
  <c r="Z1512" i="13"/>
  <c r="AA1512" i="13"/>
  <c r="AB1512" i="13"/>
  <c r="AC1512" i="13"/>
  <c r="AH1512" i="13"/>
  <c r="AK1512" i="13"/>
  <c r="C1513" i="13"/>
  <c r="D1513" i="13"/>
  <c r="E1513" i="13"/>
  <c r="F1513" i="13"/>
  <c r="G1513" i="13"/>
  <c r="H1513" i="13"/>
  <c r="L1513" i="13"/>
  <c r="O1513" i="13" s="1"/>
  <c r="M1513" i="13"/>
  <c r="N1513" i="13"/>
  <c r="P1513" i="13"/>
  <c r="Q1513" i="13"/>
  <c r="R1513" i="13"/>
  <c r="S1513" i="13"/>
  <c r="T1513" i="13"/>
  <c r="U1513" i="13"/>
  <c r="V1513" i="13"/>
  <c r="W1513" i="13"/>
  <c r="X1513" i="13"/>
  <c r="Y1513" i="13"/>
  <c r="Z1513" i="13"/>
  <c r="AA1513" i="13"/>
  <c r="AB1513" i="13"/>
  <c r="AC1513" i="13"/>
  <c r="AH1513" i="13"/>
  <c r="AK1513" i="13"/>
  <c r="C1514" i="13"/>
  <c r="D1514" i="13"/>
  <c r="E1514" i="13"/>
  <c r="F1514" i="13"/>
  <c r="G1514" i="13"/>
  <c r="H1514" i="13"/>
  <c r="L1514" i="13"/>
  <c r="O1514" i="13" s="1"/>
  <c r="M1514" i="13"/>
  <c r="N1514" i="13"/>
  <c r="P1514" i="13"/>
  <c r="Q1514" i="13"/>
  <c r="R1514" i="13"/>
  <c r="S1514" i="13"/>
  <c r="T1514" i="13"/>
  <c r="U1514" i="13"/>
  <c r="V1514" i="13"/>
  <c r="W1514" i="13"/>
  <c r="X1514" i="13"/>
  <c r="Y1514" i="13"/>
  <c r="Z1514" i="13"/>
  <c r="AA1514" i="13"/>
  <c r="AB1514" i="13"/>
  <c r="AC1514" i="13"/>
  <c r="AH1514" i="13"/>
  <c r="AK1514" i="13"/>
  <c r="C1515" i="13"/>
  <c r="D1515" i="13"/>
  <c r="E1515" i="13"/>
  <c r="F1515" i="13"/>
  <c r="G1515" i="13"/>
  <c r="H1515" i="13"/>
  <c r="L1515" i="13"/>
  <c r="O1515" i="13" s="1"/>
  <c r="M1515" i="13"/>
  <c r="N1515" i="13"/>
  <c r="P1515" i="13"/>
  <c r="Q1515" i="13"/>
  <c r="R1515" i="13"/>
  <c r="S1515" i="13"/>
  <c r="T1515" i="13"/>
  <c r="U1515" i="13"/>
  <c r="V1515" i="13"/>
  <c r="W1515" i="13"/>
  <c r="X1515" i="13"/>
  <c r="Y1515" i="13"/>
  <c r="Z1515" i="13"/>
  <c r="AA1515" i="13"/>
  <c r="AB1515" i="13"/>
  <c r="AC1515" i="13"/>
  <c r="AH1515" i="13"/>
  <c r="AK1515" i="13"/>
  <c r="C1516" i="13"/>
  <c r="D1516" i="13"/>
  <c r="E1516" i="13"/>
  <c r="F1516" i="13"/>
  <c r="G1516" i="13"/>
  <c r="H1516" i="13"/>
  <c r="L1516" i="13"/>
  <c r="O1516" i="13" s="1"/>
  <c r="M1516" i="13"/>
  <c r="N1516" i="13"/>
  <c r="P1516" i="13"/>
  <c r="Q1516" i="13"/>
  <c r="R1516" i="13"/>
  <c r="S1516" i="13"/>
  <c r="T1516" i="13"/>
  <c r="U1516" i="13"/>
  <c r="V1516" i="13"/>
  <c r="W1516" i="13"/>
  <c r="X1516" i="13"/>
  <c r="Y1516" i="13"/>
  <c r="Z1516" i="13"/>
  <c r="AA1516" i="13"/>
  <c r="AB1516" i="13"/>
  <c r="AC1516" i="13"/>
  <c r="AH1516" i="13"/>
  <c r="AK1516" i="13"/>
  <c r="C1517" i="13"/>
  <c r="D1517" i="13"/>
  <c r="E1517" i="13"/>
  <c r="F1517" i="13"/>
  <c r="G1517" i="13"/>
  <c r="H1517" i="13"/>
  <c r="L1517" i="13"/>
  <c r="O1517" i="13" s="1"/>
  <c r="M1517" i="13"/>
  <c r="N1517" i="13"/>
  <c r="P1517" i="13"/>
  <c r="Q1517" i="13"/>
  <c r="R1517" i="13"/>
  <c r="S1517" i="13"/>
  <c r="T1517" i="13"/>
  <c r="U1517" i="13"/>
  <c r="V1517" i="13"/>
  <c r="W1517" i="13"/>
  <c r="X1517" i="13"/>
  <c r="Y1517" i="13"/>
  <c r="Z1517" i="13"/>
  <c r="AA1517" i="13"/>
  <c r="AB1517" i="13"/>
  <c r="AC1517" i="13"/>
  <c r="AH1517" i="13"/>
  <c r="AK1517" i="13"/>
  <c r="C1518" i="13"/>
  <c r="D1518" i="13"/>
  <c r="E1518" i="13"/>
  <c r="F1518" i="13"/>
  <c r="G1518" i="13"/>
  <c r="H1518" i="13"/>
  <c r="L1518" i="13"/>
  <c r="M1518" i="13"/>
  <c r="N1518" i="13"/>
  <c r="P1518" i="13"/>
  <c r="Q1518" i="13"/>
  <c r="R1518" i="13"/>
  <c r="S1518" i="13"/>
  <c r="T1518" i="13"/>
  <c r="U1518" i="13"/>
  <c r="V1518" i="13"/>
  <c r="W1518" i="13"/>
  <c r="X1518" i="13"/>
  <c r="Y1518" i="13"/>
  <c r="Z1518" i="13"/>
  <c r="AA1518" i="13"/>
  <c r="AB1518" i="13"/>
  <c r="AC1518" i="13"/>
  <c r="AH1518" i="13"/>
  <c r="AK1518" i="13"/>
  <c r="C1519" i="13"/>
  <c r="D1519" i="13"/>
  <c r="E1519" i="13"/>
  <c r="F1519" i="13"/>
  <c r="G1519" i="13"/>
  <c r="H1519" i="13"/>
  <c r="L1519" i="13"/>
  <c r="O1519" i="13" s="1"/>
  <c r="M1519" i="13"/>
  <c r="N1519" i="13"/>
  <c r="P1519" i="13"/>
  <c r="Q1519" i="13"/>
  <c r="R1519" i="13"/>
  <c r="S1519" i="13"/>
  <c r="T1519" i="13"/>
  <c r="U1519" i="13"/>
  <c r="V1519" i="13"/>
  <c r="W1519" i="13"/>
  <c r="X1519" i="13"/>
  <c r="Y1519" i="13"/>
  <c r="Z1519" i="13"/>
  <c r="AA1519" i="13"/>
  <c r="AB1519" i="13"/>
  <c r="AC1519" i="13"/>
  <c r="AH1519" i="13"/>
  <c r="AK1519" i="13"/>
  <c r="C1520" i="13"/>
  <c r="D1520" i="13"/>
  <c r="E1520" i="13"/>
  <c r="F1520" i="13"/>
  <c r="G1520" i="13"/>
  <c r="H1520" i="13"/>
  <c r="L1520" i="13"/>
  <c r="O1520" i="13" s="1"/>
  <c r="M1520" i="13"/>
  <c r="N1520" i="13"/>
  <c r="P1520" i="13"/>
  <c r="Q1520" i="13"/>
  <c r="R1520" i="13"/>
  <c r="S1520" i="13"/>
  <c r="T1520" i="13"/>
  <c r="U1520" i="13"/>
  <c r="V1520" i="13"/>
  <c r="W1520" i="13"/>
  <c r="X1520" i="13"/>
  <c r="Y1520" i="13"/>
  <c r="Z1520" i="13"/>
  <c r="AA1520" i="13"/>
  <c r="AB1520" i="13"/>
  <c r="AC1520" i="13"/>
  <c r="AH1520" i="13"/>
  <c r="AK1520" i="13"/>
  <c r="C1521" i="13"/>
  <c r="D1521" i="13"/>
  <c r="E1521" i="13"/>
  <c r="F1521" i="13"/>
  <c r="G1521" i="13"/>
  <c r="H1521" i="13"/>
  <c r="L1521" i="13"/>
  <c r="O1521" i="13" s="1"/>
  <c r="M1521" i="13"/>
  <c r="N1521" i="13"/>
  <c r="P1521" i="13"/>
  <c r="Q1521" i="13"/>
  <c r="R1521" i="13"/>
  <c r="S1521" i="13"/>
  <c r="T1521" i="13"/>
  <c r="U1521" i="13"/>
  <c r="V1521" i="13"/>
  <c r="W1521" i="13"/>
  <c r="X1521" i="13"/>
  <c r="Y1521" i="13"/>
  <c r="Z1521" i="13"/>
  <c r="AA1521" i="13"/>
  <c r="AB1521" i="13"/>
  <c r="AC1521" i="13"/>
  <c r="AH1521" i="13"/>
  <c r="AK1521" i="13"/>
  <c r="C1522" i="13"/>
  <c r="D1522" i="13"/>
  <c r="E1522" i="13"/>
  <c r="F1522" i="13"/>
  <c r="G1522" i="13"/>
  <c r="H1522" i="13"/>
  <c r="L1522" i="13"/>
  <c r="O1522" i="13" s="1"/>
  <c r="M1522" i="13"/>
  <c r="N1522" i="13"/>
  <c r="P1522" i="13"/>
  <c r="Q1522" i="13"/>
  <c r="R1522" i="13"/>
  <c r="S1522" i="13"/>
  <c r="T1522" i="13"/>
  <c r="U1522" i="13"/>
  <c r="V1522" i="13"/>
  <c r="W1522" i="13"/>
  <c r="X1522" i="13"/>
  <c r="Y1522" i="13"/>
  <c r="Z1522" i="13"/>
  <c r="AA1522" i="13"/>
  <c r="AB1522" i="13"/>
  <c r="AC1522" i="13"/>
  <c r="AH1522" i="13"/>
  <c r="AK1522" i="13"/>
  <c r="C1523" i="13"/>
  <c r="D1523" i="13"/>
  <c r="E1523" i="13"/>
  <c r="F1523" i="13"/>
  <c r="G1523" i="13"/>
  <c r="H1523" i="13"/>
  <c r="L1523" i="13"/>
  <c r="O1523" i="13" s="1"/>
  <c r="M1523" i="13"/>
  <c r="N1523" i="13"/>
  <c r="P1523" i="13"/>
  <c r="Q1523" i="13"/>
  <c r="R1523" i="13"/>
  <c r="S1523" i="13"/>
  <c r="T1523" i="13"/>
  <c r="U1523" i="13"/>
  <c r="V1523" i="13"/>
  <c r="W1523" i="13"/>
  <c r="X1523" i="13"/>
  <c r="Y1523" i="13"/>
  <c r="Z1523" i="13"/>
  <c r="AA1523" i="13"/>
  <c r="AB1523" i="13"/>
  <c r="AC1523" i="13"/>
  <c r="AH1523" i="13"/>
  <c r="AK1523" i="13"/>
  <c r="C1524" i="13"/>
  <c r="D1524" i="13"/>
  <c r="E1524" i="13"/>
  <c r="F1524" i="13"/>
  <c r="G1524" i="13"/>
  <c r="H1524" i="13"/>
  <c r="L1524" i="13"/>
  <c r="O1524" i="13" s="1"/>
  <c r="M1524" i="13"/>
  <c r="N1524" i="13"/>
  <c r="P1524" i="13"/>
  <c r="Q1524" i="13"/>
  <c r="R1524" i="13"/>
  <c r="S1524" i="13"/>
  <c r="T1524" i="13"/>
  <c r="U1524" i="13"/>
  <c r="V1524" i="13"/>
  <c r="W1524" i="13"/>
  <c r="X1524" i="13"/>
  <c r="Y1524" i="13"/>
  <c r="Z1524" i="13"/>
  <c r="AA1524" i="13"/>
  <c r="AB1524" i="13"/>
  <c r="AC1524" i="13"/>
  <c r="AH1524" i="13"/>
  <c r="AK1524" i="13"/>
  <c r="C1525" i="13"/>
  <c r="D1525" i="13"/>
  <c r="E1525" i="13"/>
  <c r="F1525" i="13"/>
  <c r="G1525" i="13"/>
  <c r="H1525" i="13"/>
  <c r="L1525" i="13"/>
  <c r="O1525" i="13" s="1"/>
  <c r="M1525" i="13"/>
  <c r="N1525" i="13"/>
  <c r="P1525" i="13"/>
  <c r="Q1525" i="13"/>
  <c r="R1525" i="13"/>
  <c r="S1525" i="13"/>
  <c r="T1525" i="13"/>
  <c r="U1525" i="13"/>
  <c r="V1525" i="13"/>
  <c r="W1525" i="13"/>
  <c r="X1525" i="13"/>
  <c r="Y1525" i="13"/>
  <c r="Z1525" i="13"/>
  <c r="AA1525" i="13"/>
  <c r="AB1525" i="13"/>
  <c r="AC1525" i="13"/>
  <c r="AH1525" i="13"/>
  <c r="AK1525" i="13"/>
  <c r="C1526" i="13"/>
  <c r="D1526" i="13"/>
  <c r="E1526" i="13"/>
  <c r="F1526" i="13"/>
  <c r="G1526" i="13"/>
  <c r="H1526" i="13"/>
  <c r="L1526" i="13"/>
  <c r="O1526" i="13" s="1"/>
  <c r="M1526" i="13"/>
  <c r="N1526" i="13"/>
  <c r="P1526" i="13"/>
  <c r="Q1526" i="13"/>
  <c r="R1526" i="13"/>
  <c r="S1526" i="13"/>
  <c r="T1526" i="13"/>
  <c r="U1526" i="13"/>
  <c r="V1526" i="13"/>
  <c r="W1526" i="13"/>
  <c r="X1526" i="13"/>
  <c r="Y1526" i="13"/>
  <c r="Z1526" i="13"/>
  <c r="AA1526" i="13"/>
  <c r="AB1526" i="13"/>
  <c r="AC1526" i="13"/>
  <c r="AH1526" i="13"/>
  <c r="AK1526" i="13"/>
  <c r="C1527" i="13"/>
  <c r="D1527" i="13"/>
  <c r="E1527" i="13"/>
  <c r="F1527" i="13"/>
  <c r="G1527" i="13"/>
  <c r="H1527" i="13"/>
  <c r="L1527" i="13"/>
  <c r="O1527" i="13" s="1"/>
  <c r="M1527" i="13"/>
  <c r="N1527" i="13"/>
  <c r="P1527" i="13"/>
  <c r="Q1527" i="13"/>
  <c r="R1527" i="13"/>
  <c r="S1527" i="13"/>
  <c r="T1527" i="13"/>
  <c r="U1527" i="13"/>
  <c r="V1527" i="13"/>
  <c r="W1527" i="13"/>
  <c r="X1527" i="13"/>
  <c r="Y1527" i="13"/>
  <c r="Z1527" i="13"/>
  <c r="AA1527" i="13"/>
  <c r="AB1527" i="13"/>
  <c r="AC1527" i="13"/>
  <c r="AH1527" i="13"/>
  <c r="AK1527" i="13"/>
  <c r="C1528" i="13"/>
  <c r="D1528" i="13"/>
  <c r="E1528" i="13"/>
  <c r="F1528" i="13"/>
  <c r="G1528" i="13"/>
  <c r="H1528" i="13"/>
  <c r="L1528" i="13"/>
  <c r="O1528" i="13" s="1"/>
  <c r="M1528" i="13"/>
  <c r="N1528" i="13"/>
  <c r="P1528" i="13"/>
  <c r="Q1528" i="13"/>
  <c r="R1528" i="13"/>
  <c r="S1528" i="13"/>
  <c r="T1528" i="13"/>
  <c r="U1528" i="13"/>
  <c r="V1528" i="13"/>
  <c r="W1528" i="13"/>
  <c r="X1528" i="13"/>
  <c r="Y1528" i="13"/>
  <c r="Z1528" i="13"/>
  <c r="AA1528" i="13"/>
  <c r="AB1528" i="13"/>
  <c r="AC1528" i="13"/>
  <c r="AH1528" i="13"/>
  <c r="AK1528" i="13"/>
  <c r="C1529" i="13"/>
  <c r="D1529" i="13"/>
  <c r="E1529" i="13"/>
  <c r="F1529" i="13"/>
  <c r="G1529" i="13"/>
  <c r="H1529" i="13"/>
  <c r="L1529" i="13"/>
  <c r="O1529" i="13" s="1"/>
  <c r="M1529" i="13"/>
  <c r="N1529" i="13"/>
  <c r="P1529" i="13"/>
  <c r="Q1529" i="13"/>
  <c r="R1529" i="13"/>
  <c r="S1529" i="13"/>
  <c r="T1529" i="13"/>
  <c r="U1529" i="13"/>
  <c r="V1529" i="13"/>
  <c r="W1529" i="13"/>
  <c r="X1529" i="13"/>
  <c r="Y1529" i="13"/>
  <c r="Z1529" i="13"/>
  <c r="AA1529" i="13"/>
  <c r="AB1529" i="13"/>
  <c r="AC1529" i="13"/>
  <c r="AH1529" i="13"/>
  <c r="AK1529" i="13"/>
  <c r="C1530" i="13"/>
  <c r="D1530" i="13"/>
  <c r="E1530" i="13"/>
  <c r="F1530" i="13"/>
  <c r="G1530" i="13"/>
  <c r="H1530" i="13"/>
  <c r="L1530" i="13"/>
  <c r="O1530" i="13" s="1"/>
  <c r="M1530" i="13"/>
  <c r="N1530" i="13"/>
  <c r="P1530" i="13"/>
  <c r="Q1530" i="13"/>
  <c r="R1530" i="13"/>
  <c r="S1530" i="13"/>
  <c r="T1530" i="13"/>
  <c r="U1530" i="13"/>
  <c r="V1530" i="13"/>
  <c r="W1530" i="13"/>
  <c r="X1530" i="13"/>
  <c r="Y1530" i="13"/>
  <c r="Z1530" i="13"/>
  <c r="AA1530" i="13"/>
  <c r="AB1530" i="13"/>
  <c r="AC1530" i="13"/>
  <c r="AH1530" i="13"/>
  <c r="AK1530" i="13"/>
  <c r="C1531" i="13"/>
  <c r="D1531" i="13"/>
  <c r="E1531" i="13"/>
  <c r="F1531" i="13"/>
  <c r="G1531" i="13"/>
  <c r="H1531" i="13"/>
  <c r="L1531" i="13"/>
  <c r="O1531" i="13" s="1"/>
  <c r="M1531" i="13"/>
  <c r="N1531" i="13"/>
  <c r="P1531" i="13"/>
  <c r="Q1531" i="13"/>
  <c r="R1531" i="13"/>
  <c r="S1531" i="13"/>
  <c r="T1531" i="13"/>
  <c r="U1531" i="13"/>
  <c r="V1531" i="13"/>
  <c r="W1531" i="13"/>
  <c r="X1531" i="13"/>
  <c r="Y1531" i="13"/>
  <c r="Z1531" i="13"/>
  <c r="AA1531" i="13"/>
  <c r="AB1531" i="13"/>
  <c r="AC1531" i="13"/>
  <c r="AH1531" i="13"/>
  <c r="AK1531" i="13"/>
  <c r="C1532" i="13"/>
  <c r="D1532" i="13"/>
  <c r="E1532" i="13"/>
  <c r="F1532" i="13"/>
  <c r="G1532" i="13"/>
  <c r="H1532" i="13"/>
  <c r="L1532" i="13"/>
  <c r="O1532" i="13" s="1"/>
  <c r="M1532" i="13"/>
  <c r="N1532" i="13"/>
  <c r="P1532" i="13"/>
  <c r="Q1532" i="13"/>
  <c r="R1532" i="13"/>
  <c r="S1532" i="13"/>
  <c r="T1532" i="13"/>
  <c r="U1532" i="13"/>
  <c r="V1532" i="13"/>
  <c r="W1532" i="13"/>
  <c r="X1532" i="13"/>
  <c r="Y1532" i="13"/>
  <c r="Z1532" i="13"/>
  <c r="AA1532" i="13"/>
  <c r="AB1532" i="13"/>
  <c r="AC1532" i="13"/>
  <c r="AH1532" i="13"/>
  <c r="AK1532" i="13"/>
  <c r="C1533" i="13"/>
  <c r="D1533" i="13"/>
  <c r="E1533" i="13"/>
  <c r="F1533" i="13"/>
  <c r="G1533" i="13"/>
  <c r="H1533" i="13"/>
  <c r="L1533" i="13"/>
  <c r="O1533" i="13" s="1"/>
  <c r="M1533" i="13"/>
  <c r="N1533" i="13"/>
  <c r="P1533" i="13"/>
  <c r="Q1533" i="13"/>
  <c r="R1533" i="13"/>
  <c r="S1533" i="13"/>
  <c r="T1533" i="13"/>
  <c r="U1533" i="13"/>
  <c r="V1533" i="13"/>
  <c r="W1533" i="13"/>
  <c r="X1533" i="13"/>
  <c r="Y1533" i="13"/>
  <c r="Z1533" i="13"/>
  <c r="AA1533" i="13"/>
  <c r="AB1533" i="13"/>
  <c r="AC1533" i="13"/>
  <c r="AH1533" i="13"/>
  <c r="AK1533" i="13"/>
  <c r="C1534" i="13"/>
  <c r="D1534" i="13"/>
  <c r="E1534" i="13"/>
  <c r="F1534" i="13"/>
  <c r="G1534" i="13"/>
  <c r="H1534" i="13"/>
  <c r="L1534" i="13"/>
  <c r="O1534" i="13" s="1"/>
  <c r="M1534" i="13"/>
  <c r="N1534" i="13"/>
  <c r="P1534" i="13"/>
  <c r="Q1534" i="13"/>
  <c r="R1534" i="13"/>
  <c r="S1534" i="13"/>
  <c r="T1534" i="13"/>
  <c r="U1534" i="13"/>
  <c r="V1534" i="13"/>
  <c r="W1534" i="13"/>
  <c r="X1534" i="13"/>
  <c r="Y1534" i="13"/>
  <c r="Z1534" i="13"/>
  <c r="AA1534" i="13"/>
  <c r="AB1534" i="13"/>
  <c r="AC1534" i="13"/>
  <c r="AH1534" i="13"/>
  <c r="AK1534" i="13"/>
  <c r="C1535" i="13"/>
  <c r="D1535" i="13"/>
  <c r="E1535" i="13"/>
  <c r="F1535" i="13"/>
  <c r="G1535" i="13"/>
  <c r="H1535" i="13"/>
  <c r="L1535" i="13"/>
  <c r="O1535" i="13" s="1"/>
  <c r="M1535" i="13"/>
  <c r="N1535" i="13"/>
  <c r="P1535" i="13"/>
  <c r="Q1535" i="13"/>
  <c r="R1535" i="13"/>
  <c r="S1535" i="13"/>
  <c r="T1535" i="13"/>
  <c r="U1535" i="13"/>
  <c r="V1535" i="13"/>
  <c r="W1535" i="13"/>
  <c r="X1535" i="13"/>
  <c r="Y1535" i="13"/>
  <c r="Z1535" i="13"/>
  <c r="AA1535" i="13"/>
  <c r="AB1535" i="13"/>
  <c r="AC1535" i="13"/>
  <c r="AH1535" i="13"/>
  <c r="AK1535" i="13"/>
  <c r="C1536" i="13"/>
  <c r="D1536" i="13"/>
  <c r="E1536" i="13"/>
  <c r="F1536" i="13"/>
  <c r="G1536" i="13"/>
  <c r="H1536" i="13"/>
  <c r="L1536" i="13"/>
  <c r="O1536" i="13" s="1"/>
  <c r="M1536" i="13"/>
  <c r="N1536" i="13"/>
  <c r="P1536" i="13"/>
  <c r="Q1536" i="13"/>
  <c r="R1536" i="13"/>
  <c r="S1536" i="13"/>
  <c r="T1536" i="13"/>
  <c r="U1536" i="13"/>
  <c r="V1536" i="13"/>
  <c r="W1536" i="13"/>
  <c r="X1536" i="13"/>
  <c r="Y1536" i="13"/>
  <c r="Z1536" i="13"/>
  <c r="AA1536" i="13"/>
  <c r="AB1536" i="13"/>
  <c r="AC1536" i="13"/>
  <c r="AH1536" i="13"/>
  <c r="AK1536" i="13"/>
  <c r="C1537" i="13"/>
  <c r="D1537" i="13"/>
  <c r="E1537" i="13"/>
  <c r="F1537" i="13"/>
  <c r="G1537" i="13"/>
  <c r="H1537" i="13"/>
  <c r="L1537" i="13"/>
  <c r="O1537" i="13" s="1"/>
  <c r="M1537" i="13"/>
  <c r="N1537" i="13"/>
  <c r="P1537" i="13"/>
  <c r="Q1537" i="13"/>
  <c r="R1537" i="13"/>
  <c r="S1537" i="13"/>
  <c r="T1537" i="13"/>
  <c r="U1537" i="13"/>
  <c r="V1537" i="13"/>
  <c r="W1537" i="13"/>
  <c r="X1537" i="13"/>
  <c r="Y1537" i="13"/>
  <c r="Z1537" i="13"/>
  <c r="AA1537" i="13"/>
  <c r="AB1537" i="13"/>
  <c r="AC1537" i="13"/>
  <c r="AH1537" i="13"/>
  <c r="AK1537" i="13"/>
  <c r="C1538" i="13"/>
  <c r="D1538" i="13"/>
  <c r="E1538" i="13"/>
  <c r="F1538" i="13"/>
  <c r="G1538" i="13"/>
  <c r="H1538" i="13"/>
  <c r="L1538" i="13"/>
  <c r="O1538" i="13" s="1"/>
  <c r="M1538" i="13"/>
  <c r="N1538" i="13"/>
  <c r="P1538" i="13"/>
  <c r="Q1538" i="13"/>
  <c r="R1538" i="13"/>
  <c r="S1538" i="13"/>
  <c r="T1538" i="13"/>
  <c r="U1538" i="13"/>
  <c r="V1538" i="13"/>
  <c r="W1538" i="13"/>
  <c r="X1538" i="13"/>
  <c r="Y1538" i="13"/>
  <c r="Z1538" i="13"/>
  <c r="AA1538" i="13"/>
  <c r="AB1538" i="13"/>
  <c r="AC1538" i="13"/>
  <c r="AH1538" i="13"/>
  <c r="AK1538" i="13"/>
  <c r="C1539" i="13"/>
  <c r="D1539" i="13"/>
  <c r="E1539" i="13"/>
  <c r="F1539" i="13"/>
  <c r="G1539" i="13"/>
  <c r="H1539" i="13"/>
  <c r="L1539" i="13"/>
  <c r="O1539" i="13" s="1"/>
  <c r="M1539" i="13"/>
  <c r="N1539" i="13"/>
  <c r="P1539" i="13"/>
  <c r="Q1539" i="13"/>
  <c r="R1539" i="13"/>
  <c r="S1539" i="13"/>
  <c r="T1539" i="13"/>
  <c r="U1539" i="13"/>
  <c r="V1539" i="13"/>
  <c r="W1539" i="13"/>
  <c r="X1539" i="13"/>
  <c r="Y1539" i="13"/>
  <c r="Z1539" i="13"/>
  <c r="AA1539" i="13"/>
  <c r="AB1539" i="13"/>
  <c r="AC1539" i="13"/>
  <c r="AH1539" i="13"/>
  <c r="AK1539" i="13"/>
  <c r="C1540" i="13"/>
  <c r="D1540" i="13"/>
  <c r="E1540" i="13"/>
  <c r="F1540" i="13"/>
  <c r="G1540" i="13"/>
  <c r="H1540" i="13"/>
  <c r="L1540" i="13"/>
  <c r="O1540" i="13" s="1"/>
  <c r="M1540" i="13"/>
  <c r="N1540" i="13"/>
  <c r="P1540" i="13"/>
  <c r="Q1540" i="13"/>
  <c r="R1540" i="13"/>
  <c r="S1540" i="13"/>
  <c r="T1540" i="13"/>
  <c r="U1540" i="13"/>
  <c r="V1540" i="13"/>
  <c r="W1540" i="13"/>
  <c r="X1540" i="13"/>
  <c r="Y1540" i="13"/>
  <c r="Z1540" i="13"/>
  <c r="AA1540" i="13"/>
  <c r="AB1540" i="13"/>
  <c r="AC1540" i="13"/>
  <c r="AH1540" i="13"/>
  <c r="AK1540" i="13"/>
  <c r="C1541" i="13"/>
  <c r="D1541" i="13"/>
  <c r="E1541" i="13"/>
  <c r="F1541" i="13"/>
  <c r="G1541" i="13"/>
  <c r="H1541" i="13"/>
  <c r="L1541" i="13"/>
  <c r="O1541" i="13" s="1"/>
  <c r="M1541" i="13"/>
  <c r="N1541" i="13"/>
  <c r="P1541" i="13"/>
  <c r="Q1541" i="13"/>
  <c r="R1541" i="13"/>
  <c r="S1541" i="13"/>
  <c r="T1541" i="13"/>
  <c r="U1541" i="13"/>
  <c r="V1541" i="13"/>
  <c r="W1541" i="13"/>
  <c r="X1541" i="13"/>
  <c r="Y1541" i="13"/>
  <c r="Z1541" i="13"/>
  <c r="AA1541" i="13"/>
  <c r="AB1541" i="13"/>
  <c r="AC1541" i="13"/>
  <c r="AH1541" i="13"/>
  <c r="AK1541" i="13"/>
  <c r="C1542" i="13"/>
  <c r="D1542" i="13"/>
  <c r="E1542" i="13"/>
  <c r="F1542" i="13"/>
  <c r="G1542" i="13"/>
  <c r="H1542" i="13"/>
  <c r="L1542" i="13"/>
  <c r="O1542" i="13" s="1"/>
  <c r="M1542" i="13"/>
  <c r="N1542" i="13"/>
  <c r="P1542" i="13"/>
  <c r="Q1542" i="13"/>
  <c r="R1542" i="13"/>
  <c r="S1542" i="13"/>
  <c r="T1542" i="13"/>
  <c r="U1542" i="13"/>
  <c r="V1542" i="13"/>
  <c r="W1542" i="13"/>
  <c r="X1542" i="13"/>
  <c r="Y1542" i="13"/>
  <c r="Z1542" i="13"/>
  <c r="AA1542" i="13"/>
  <c r="AB1542" i="13"/>
  <c r="AC1542" i="13"/>
  <c r="AH1542" i="13"/>
  <c r="AK1542" i="13"/>
  <c r="C1543" i="13"/>
  <c r="D1543" i="13"/>
  <c r="E1543" i="13"/>
  <c r="F1543" i="13"/>
  <c r="G1543" i="13"/>
  <c r="H1543" i="13"/>
  <c r="L1543" i="13"/>
  <c r="O1543" i="13" s="1"/>
  <c r="M1543" i="13"/>
  <c r="N1543" i="13"/>
  <c r="P1543" i="13"/>
  <c r="Q1543" i="13"/>
  <c r="R1543" i="13"/>
  <c r="S1543" i="13"/>
  <c r="T1543" i="13"/>
  <c r="U1543" i="13"/>
  <c r="V1543" i="13"/>
  <c r="W1543" i="13"/>
  <c r="X1543" i="13"/>
  <c r="Y1543" i="13"/>
  <c r="Z1543" i="13"/>
  <c r="AA1543" i="13"/>
  <c r="AB1543" i="13"/>
  <c r="AC1543" i="13"/>
  <c r="AH1543" i="13"/>
  <c r="AK1543" i="13"/>
  <c r="C1544" i="13"/>
  <c r="D1544" i="13"/>
  <c r="E1544" i="13"/>
  <c r="F1544" i="13"/>
  <c r="G1544" i="13"/>
  <c r="H1544" i="13"/>
  <c r="L1544" i="13"/>
  <c r="O1544" i="13" s="1"/>
  <c r="M1544" i="13"/>
  <c r="N1544" i="13"/>
  <c r="P1544" i="13"/>
  <c r="Q1544" i="13"/>
  <c r="R1544" i="13"/>
  <c r="S1544" i="13"/>
  <c r="T1544" i="13"/>
  <c r="U1544" i="13"/>
  <c r="V1544" i="13"/>
  <c r="W1544" i="13"/>
  <c r="X1544" i="13"/>
  <c r="Y1544" i="13"/>
  <c r="Z1544" i="13"/>
  <c r="AA1544" i="13"/>
  <c r="AB1544" i="13"/>
  <c r="AC1544" i="13"/>
  <c r="AH1544" i="13"/>
  <c r="AK1544" i="13"/>
  <c r="C1545" i="13"/>
  <c r="D1545" i="13"/>
  <c r="E1545" i="13"/>
  <c r="F1545" i="13"/>
  <c r="G1545" i="13"/>
  <c r="H1545" i="13"/>
  <c r="L1545" i="13"/>
  <c r="O1545" i="13" s="1"/>
  <c r="M1545" i="13"/>
  <c r="N1545" i="13"/>
  <c r="P1545" i="13"/>
  <c r="Q1545" i="13"/>
  <c r="R1545" i="13"/>
  <c r="S1545" i="13"/>
  <c r="T1545" i="13"/>
  <c r="U1545" i="13"/>
  <c r="V1545" i="13"/>
  <c r="W1545" i="13"/>
  <c r="X1545" i="13"/>
  <c r="Y1545" i="13"/>
  <c r="Z1545" i="13"/>
  <c r="AA1545" i="13"/>
  <c r="AB1545" i="13"/>
  <c r="AC1545" i="13"/>
  <c r="AH1545" i="13"/>
  <c r="AK1545" i="13"/>
  <c r="C1546" i="13"/>
  <c r="D1546" i="13"/>
  <c r="E1546" i="13"/>
  <c r="F1546" i="13"/>
  <c r="G1546" i="13"/>
  <c r="H1546" i="13"/>
  <c r="L1546" i="13"/>
  <c r="O1546" i="13" s="1"/>
  <c r="M1546" i="13"/>
  <c r="N1546" i="13"/>
  <c r="P1546" i="13"/>
  <c r="Q1546" i="13"/>
  <c r="R1546" i="13"/>
  <c r="S1546" i="13"/>
  <c r="T1546" i="13"/>
  <c r="U1546" i="13"/>
  <c r="V1546" i="13"/>
  <c r="W1546" i="13"/>
  <c r="X1546" i="13"/>
  <c r="Y1546" i="13"/>
  <c r="Z1546" i="13"/>
  <c r="AA1546" i="13"/>
  <c r="AB1546" i="13"/>
  <c r="AC1546" i="13"/>
  <c r="AH1546" i="13"/>
  <c r="AK1546" i="13"/>
  <c r="C1547" i="13"/>
  <c r="D1547" i="13"/>
  <c r="E1547" i="13"/>
  <c r="F1547" i="13"/>
  <c r="G1547" i="13"/>
  <c r="H1547" i="13"/>
  <c r="L1547" i="13"/>
  <c r="O1547" i="13" s="1"/>
  <c r="M1547" i="13"/>
  <c r="N1547" i="13"/>
  <c r="P1547" i="13"/>
  <c r="Q1547" i="13"/>
  <c r="R1547" i="13"/>
  <c r="S1547" i="13"/>
  <c r="T1547" i="13"/>
  <c r="U1547" i="13"/>
  <c r="V1547" i="13"/>
  <c r="W1547" i="13"/>
  <c r="X1547" i="13"/>
  <c r="Y1547" i="13"/>
  <c r="Z1547" i="13"/>
  <c r="AA1547" i="13"/>
  <c r="AB1547" i="13"/>
  <c r="AC1547" i="13"/>
  <c r="AH1547" i="13"/>
  <c r="AK1547" i="13"/>
  <c r="C1548" i="13"/>
  <c r="D1548" i="13"/>
  <c r="E1548" i="13"/>
  <c r="F1548" i="13"/>
  <c r="G1548" i="13"/>
  <c r="H1548" i="13"/>
  <c r="L1548" i="13"/>
  <c r="O1548" i="13" s="1"/>
  <c r="M1548" i="13"/>
  <c r="N1548" i="13"/>
  <c r="P1548" i="13"/>
  <c r="Q1548" i="13"/>
  <c r="R1548" i="13"/>
  <c r="S1548" i="13"/>
  <c r="T1548" i="13"/>
  <c r="U1548" i="13"/>
  <c r="V1548" i="13"/>
  <c r="W1548" i="13"/>
  <c r="X1548" i="13"/>
  <c r="Y1548" i="13"/>
  <c r="Z1548" i="13"/>
  <c r="AA1548" i="13"/>
  <c r="AB1548" i="13"/>
  <c r="AC1548" i="13"/>
  <c r="AH1548" i="13"/>
  <c r="AK1548" i="13"/>
  <c r="C1549" i="13"/>
  <c r="D1549" i="13"/>
  <c r="E1549" i="13"/>
  <c r="F1549" i="13"/>
  <c r="G1549" i="13"/>
  <c r="H1549" i="13"/>
  <c r="L1549" i="13"/>
  <c r="O1549" i="13" s="1"/>
  <c r="M1549" i="13"/>
  <c r="N1549" i="13"/>
  <c r="P1549" i="13"/>
  <c r="Q1549" i="13"/>
  <c r="R1549" i="13"/>
  <c r="S1549" i="13"/>
  <c r="T1549" i="13"/>
  <c r="U1549" i="13"/>
  <c r="V1549" i="13"/>
  <c r="W1549" i="13"/>
  <c r="X1549" i="13"/>
  <c r="Y1549" i="13"/>
  <c r="Z1549" i="13"/>
  <c r="AA1549" i="13"/>
  <c r="AB1549" i="13"/>
  <c r="AC1549" i="13"/>
  <c r="AH1549" i="13"/>
  <c r="AK1549" i="13"/>
  <c r="C1550" i="13"/>
  <c r="D1550" i="13"/>
  <c r="E1550" i="13"/>
  <c r="F1550" i="13"/>
  <c r="G1550" i="13"/>
  <c r="H1550" i="13"/>
  <c r="L1550" i="13"/>
  <c r="O1550" i="13" s="1"/>
  <c r="M1550" i="13"/>
  <c r="N1550" i="13"/>
  <c r="P1550" i="13"/>
  <c r="Q1550" i="13"/>
  <c r="R1550" i="13"/>
  <c r="S1550" i="13"/>
  <c r="T1550" i="13"/>
  <c r="U1550" i="13"/>
  <c r="V1550" i="13"/>
  <c r="W1550" i="13"/>
  <c r="X1550" i="13"/>
  <c r="Y1550" i="13"/>
  <c r="Z1550" i="13"/>
  <c r="AA1550" i="13"/>
  <c r="AB1550" i="13"/>
  <c r="AC1550" i="13"/>
  <c r="AH1550" i="13"/>
  <c r="AK1550" i="13"/>
  <c r="C1551" i="13"/>
  <c r="D1551" i="13"/>
  <c r="E1551" i="13"/>
  <c r="F1551" i="13"/>
  <c r="G1551" i="13"/>
  <c r="H1551" i="13"/>
  <c r="L1551" i="13"/>
  <c r="O1551" i="13" s="1"/>
  <c r="M1551" i="13"/>
  <c r="N1551" i="13"/>
  <c r="P1551" i="13"/>
  <c r="Q1551" i="13"/>
  <c r="R1551" i="13"/>
  <c r="S1551" i="13"/>
  <c r="T1551" i="13"/>
  <c r="U1551" i="13"/>
  <c r="V1551" i="13"/>
  <c r="W1551" i="13"/>
  <c r="X1551" i="13"/>
  <c r="Y1551" i="13"/>
  <c r="Z1551" i="13"/>
  <c r="AA1551" i="13"/>
  <c r="AB1551" i="13"/>
  <c r="AC1551" i="13"/>
  <c r="AH1551" i="13"/>
  <c r="AK1551" i="13"/>
  <c r="C1552" i="13"/>
  <c r="D1552" i="13"/>
  <c r="E1552" i="13"/>
  <c r="F1552" i="13"/>
  <c r="G1552" i="13"/>
  <c r="H1552" i="13"/>
  <c r="L1552" i="13"/>
  <c r="O1552" i="13" s="1"/>
  <c r="M1552" i="13"/>
  <c r="N1552" i="13"/>
  <c r="P1552" i="13"/>
  <c r="Q1552" i="13"/>
  <c r="R1552" i="13"/>
  <c r="S1552" i="13"/>
  <c r="T1552" i="13"/>
  <c r="U1552" i="13"/>
  <c r="V1552" i="13"/>
  <c r="W1552" i="13"/>
  <c r="X1552" i="13"/>
  <c r="Y1552" i="13"/>
  <c r="Z1552" i="13"/>
  <c r="AA1552" i="13"/>
  <c r="AB1552" i="13"/>
  <c r="AC1552" i="13"/>
  <c r="AH1552" i="13"/>
  <c r="AK1552" i="13"/>
  <c r="C1553" i="13"/>
  <c r="D1553" i="13"/>
  <c r="E1553" i="13"/>
  <c r="F1553" i="13"/>
  <c r="G1553" i="13"/>
  <c r="H1553" i="13"/>
  <c r="L1553" i="13"/>
  <c r="O1553" i="13" s="1"/>
  <c r="M1553" i="13"/>
  <c r="N1553" i="13"/>
  <c r="P1553" i="13"/>
  <c r="Q1553" i="13"/>
  <c r="R1553" i="13"/>
  <c r="S1553" i="13"/>
  <c r="T1553" i="13"/>
  <c r="U1553" i="13"/>
  <c r="V1553" i="13"/>
  <c r="W1553" i="13"/>
  <c r="X1553" i="13"/>
  <c r="Y1553" i="13"/>
  <c r="Z1553" i="13"/>
  <c r="AA1553" i="13"/>
  <c r="AB1553" i="13"/>
  <c r="AC1553" i="13"/>
  <c r="AH1553" i="13"/>
  <c r="AK1553" i="13"/>
  <c r="C1554" i="13"/>
  <c r="D1554" i="13"/>
  <c r="E1554" i="13"/>
  <c r="F1554" i="13"/>
  <c r="G1554" i="13"/>
  <c r="H1554" i="13"/>
  <c r="L1554" i="13"/>
  <c r="O1554" i="13" s="1"/>
  <c r="M1554" i="13"/>
  <c r="N1554" i="13"/>
  <c r="P1554" i="13"/>
  <c r="Q1554" i="13"/>
  <c r="R1554" i="13"/>
  <c r="S1554" i="13"/>
  <c r="T1554" i="13"/>
  <c r="U1554" i="13"/>
  <c r="V1554" i="13"/>
  <c r="W1554" i="13"/>
  <c r="X1554" i="13"/>
  <c r="Y1554" i="13"/>
  <c r="Z1554" i="13"/>
  <c r="AA1554" i="13"/>
  <c r="AB1554" i="13"/>
  <c r="AC1554" i="13"/>
  <c r="AH1554" i="13"/>
  <c r="AK1554" i="13"/>
  <c r="C1555" i="13"/>
  <c r="D1555" i="13"/>
  <c r="E1555" i="13"/>
  <c r="F1555" i="13"/>
  <c r="G1555" i="13"/>
  <c r="H1555" i="13"/>
  <c r="L1555" i="13"/>
  <c r="O1555" i="13" s="1"/>
  <c r="M1555" i="13"/>
  <c r="N1555" i="13"/>
  <c r="P1555" i="13"/>
  <c r="Q1555" i="13"/>
  <c r="R1555" i="13"/>
  <c r="S1555" i="13"/>
  <c r="T1555" i="13"/>
  <c r="U1555" i="13"/>
  <c r="V1555" i="13"/>
  <c r="W1555" i="13"/>
  <c r="X1555" i="13"/>
  <c r="Y1555" i="13"/>
  <c r="Z1555" i="13"/>
  <c r="AA1555" i="13"/>
  <c r="AB1555" i="13"/>
  <c r="AC1555" i="13"/>
  <c r="AH1555" i="13"/>
  <c r="AK1555" i="13"/>
  <c r="C1556" i="13"/>
  <c r="D1556" i="13"/>
  <c r="E1556" i="13"/>
  <c r="F1556" i="13"/>
  <c r="G1556" i="13"/>
  <c r="H1556" i="13"/>
  <c r="L1556" i="13"/>
  <c r="O1556" i="13" s="1"/>
  <c r="M1556" i="13"/>
  <c r="N1556" i="13"/>
  <c r="P1556" i="13"/>
  <c r="Q1556" i="13"/>
  <c r="R1556" i="13"/>
  <c r="S1556" i="13"/>
  <c r="T1556" i="13"/>
  <c r="U1556" i="13"/>
  <c r="V1556" i="13"/>
  <c r="W1556" i="13"/>
  <c r="X1556" i="13"/>
  <c r="Y1556" i="13"/>
  <c r="Z1556" i="13"/>
  <c r="AA1556" i="13"/>
  <c r="AB1556" i="13"/>
  <c r="AC1556" i="13"/>
  <c r="AH1556" i="13"/>
  <c r="AK1556" i="13"/>
  <c r="C1557" i="13"/>
  <c r="D1557" i="13"/>
  <c r="E1557" i="13"/>
  <c r="F1557" i="13"/>
  <c r="G1557" i="13"/>
  <c r="H1557" i="13"/>
  <c r="L1557" i="13"/>
  <c r="O1557" i="13" s="1"/>
  <c r="M1557" i="13"/>
  <c r="N1557" i="13"/>
  <c r="P1557" i="13"/>
  <c r="Q1557" i="13"/>
  <c r="R1557" i="13"/>
  <c r="S1557" i="13"/>
  <c r="T1557" i="13"/>
  <c r="U1557" i="13"/>
  <c r="V1557" i="13"/>
  <c r="W1557" i="13"/>
  <c r="X1557" i="13"/>
  <c r="Y1557" i="13"/>
  <c r="Z1557" i="13"/>
  <c r="AA1557" i="13"/>
  <c r="AB1557" i="13"/>
  <c r="AC1557" i="13"/>
  <c r="AH1557" i="13"/>
  <c r="AK1557" i="13"/>
  <c r="C1558" i="13"/>
  <c r="D1558" i="13"/>
  <c r="E1558" i="13"/>
  <c r="F1558" i="13"/>
  <c r="G1558" i="13"/>
  <c r="H1558" i="13"/>
  <c r="L1558" i="13"/>
  <c r="O1558" i="13" s="1"/>
  <c r="M1558" i="13"/>
  <c r="N1558" i="13"/>
  <c r="P1558" i="13"/>
  <c r="Q1558" i="13"/>
  <c r="R1558" i="13"/>
  <c r="S1558" i="13"/>
  <c r="T1558" i="13"/>
  <c r="U1558" i="13"/>
  <c r="V1558" i="13"/>
  <c r="W1558" i="13"/>
  <c r="X1558" i="13"/>
  <c r="Y1558" i="13"/>
  <c r="Z1558" i="13"/>
  <c r="AA1558" i="13"/>
  <c r="AB1558" i="13"/>
  <c r="AC1558" i="13"/>
  <c r="AH1558" i="13"/>
  <c r="AK1558" i="13"/>
  <c r="C1559" i="13"/>
  <c r="D1559" i="13"/>
  <c r="E1559" i="13"/>
  <c r="F1559" i="13"/>
  <c r="G1559" i="13"/>
  <c r="H1559" i="13"/>
  <c r="L1559" i="13"/>
  <c r="O1559" i="13" s="1"/>
  <c r="M1559" i="13"/>
  <c r="N1559" i="13"/>
  <c r="P1559" i="13"/>
  <c r="Q1559" i="13"/>
  <c r="R1559" i="13"/>
  <c r="S1559" i="13"/>
  <c r="T1559" i="13"/>
  <c r="U1559" i="13"/>
  <c r="V1559" i="13"/>
  <c r="W1559" i="13"/>
  <c r="X1559" i="13"/>
  <c r="Y1559" i="13"/>
  <c r="Z1559" i="13"/>
  <c r="AA1559" i="13"/>
  <c r="AB1559" i="13"/>
  <c r="AC1559" i="13"/>
  <c r="AH1559" i="13"/>
  <c r="AK1559" i="13"/>
  <c r="C1560" i="13"/>
  <c r="D1560" i="13"/>
  <c r="E1560" i="13"/>
  <c r="F1560" i="13"/>
  <c r="G1560" i="13"/>
  <c r="H1560" i="13"/>
  <c r="L1560" i="13"/>
  <c r="O1560" i="13" s="1"/>
  <c r="M1560" i="13"/>
  <c r="N1560" i="13"/>
  <c r="P1560" i="13"/>
  <c r="Q1560" i="13"/>
  <c r="R1560" i="13"/>
  <c r="S1560" i="13"/>
  <c r="T1560" i="13"/>
  <c r="U1560" i="13"/>
  <c r="V1560" i="13"/>
  <c r="W1560" i="13"/>
  <c r="X1560" i="13"/>
  <c r="Y1560" i="13"/>
  <c r="Z1560" i="13"/>
  <c r="AA1560" i="13"/>
  <c r="AB1560" i="13"/>
  <c r="AC1560" i="13"/>
  <c r="AH1560" i="13"/>
  <c r="AK1560" i="13"/>
  <c r="C1561" i="13"/>
  <c r="D1561" i="13"/>
  <c r="E1561" i="13"/>
  <c r="F1561" i="13"/>
  <c r="G1561" i="13"/>
  <c r="H1561" i="13"/>
  <c r="L1561" i="13"/>
  <c r="O1561" i="13" s="1"/>
  <c r="M1561" i="13"/>
  <c r="N1561" i="13"/>
  <c r="P1561" i="13"/>
  <c r="Q1561" i="13"/>
  <c r="R1561" i="13"/>
  <c r="S1561" i="13"/>
  <c r="T1561" i="13"/>
  <c r="U1561" i="13"/>
  <c r="V1561" i="13"/>
  <c r="W1561" i="13"/>
  <c r="X1561" i="13"/>
  <c r="Y1561" i="13"/>
  <c r="Z1561" i="13"/>
  <c r="AA1561" i="13"/>
  <c r="AB1561" i="13"/>
  <c r="AC1561" i="13"/>
  <c r="AH1561" i="13"/>
  <c r="AK1561" i="13"/>
  <c r="C1562" i="13"/>
  <c r="D1562" i="13"/>
  <c r="E1562" i="13"/>
  <c r="F1562" i="13"/>
  <c r="G1562" i="13"/>
  <c r="H1562" i="13"/>
  <c r="L1562" i="13"/>
  <c r="O1562" i="13" s="1"/>
  <c r="M1562" i="13"/>
  <c r="N1562" i="13"/>
  <c r="P1562" i="13"/>
  <c r="Q1562" i="13"/>
  <c r="R1562" i="13"/>
  <c r="S1562" i="13"/>
  <c r="T1562" i="13"/>
  <c r="U1562" i="13"/>
  <c r="V1562" i="13"/>
  <c r="W1562" i="13"/>
  <c r="X1562" i="13"/>
  <c r="Y1562" i="13"/>
  <c r="Z1562" i="13"/>
  <c r="AA1562" i="13"/>
  <c r="AB1562" i="13"/>
  <c r="AC1562" i="13"/>
  <c r="AH1562" i="13"/>
  <c r="AK1562" i="13"/>
  <c r="C1563" i="13"/>
  <c r="D1563" i="13"/>
  <c r="E1563" i="13"/>
  <c r="F1563" i="13"/>
  <c r="G1563" i="13"/>
  <c r="H1563" i="13"/>
  <c r="L1563" i="13"/>
  <c r="O1563" i="13" s="1"/>
  <c r="M1563" i="13"/>
  <c r="N1563" i="13"/>
  <c r="P1563" i="13"/>
  <c r="Q1563" i="13"/>
  <c r="R1563" i="13"/>
  <c r="S1563" i="13"/>
  <c r="T1563" i="13"/>
  <c r="U1563" i="13"/>
  <c r="V1563" i="13"/>
  <c r="W1563" i="13"/>
  <c r="X1563" i="13"/>
  <c r="Y1563" i="13"/>
  <c r="Z1563" i="13"/>
  <c r="AA1563" i="13"/>
  <c r="AB1563" i="13"/>
  <c r="AC1563" i="13"/>
  <c r="AH1563" i="13"/>
  <c r="AK1563" i="13"/>
  <c r="C1564" i="13"/>
  <c r="D1564" i="13"/>
  <c r="E1564" i="13"/>
  <c r="F1564" i="13"/>
  <c r="G1564" i="13"/>
  <c r="H1564" i="13"/>
  <c r="L1564" i="13"/>
  <c r="O1564" i="13" s="1"/>
  <c r="M1564" i="13"/>
  <c r="N1564" i="13"/>
  <c r="P1564" i="13"/>
  <c r="Q1564" i="13"/>
  <c r="R1564" i="13"/>
  <c r="S1564" i="13"/>
  <c r="T1564" i="13"/>
  <c r="U1564" i="13"/>
  <c r="V1564" i="13"/>
  <c r="W1564" i="13"/>
  <c r="X1564" i="13"/>
  <c r="Y1564" i="13"/>
  <c r="Z1564" i="13"/>
  <c r="AA1564" i="13"/>
  <c r="AB1564" i="13"/>
  <c r="AC1564" i="13"/>
  <c r="AH1564" i="13"/>
  <c r="AK1564" i="13"/>
  <c r="C1565" i="13"/>
  <c r="D1565" i="13"/>
  <c r="E1565" i="13"/>
  <c r="F1565" i="13"/>
  <c r="G1565" i="13"/>
  <c r="H1565" i="13"/>
  <c r="L1565" i="13"/>
  <c r="O1565" i="13" s="1"/>
  <c r="M1565" i="13"/>
  <c r="N1565" i="13"/>
  <c r="P1565" i="13"/>
  <c r="Q1565" i="13"/>
  <c r="R1565" i="13"/>
  <c r="S1565" i="13"/>
  <c r="T1565" i="13"/>
  <c r="U1565" i="13"/>
  <c r="V1565" i="13"/>
  <c r="W1565" i="13"/>
  <c r="X1565" i="13"/>
  <c r="Y1565" i="13"/>
  <c r="Z1565" i="13"/>
  <c r="AA1565" i="13"/>
  <c r="AB1565" i="13"/>
  <c r="AC1565" i="13"/>
  <c r="AH1565" i="13"/>
  <c r="AK1565" i="13"/>
  <c r="C1566" i="13"/>
  <c r="D1566" i="13"/>
  <c r="E1566" i="13"/>
  <c r="F1566" i="13"/>
  <c r="G1566" i="13"/>
  <c r="H1566" i="13"/>
  <c r="L1566" i="13"/>
  <c r="O1566" i="13" s="1"/>
  <c r="M1566" i="13"/>
  <c r="N1566" i="13"/>
  <c r="P1566" i="13"/>
  <c r="Q1566" i="13"/>
  <c r="R1566" i="13"/>
  <c r="S1566" i="13"/>
  <c r="T1566" i="13"/>
  <c r="U1566" i="13"/>
  <c r="V1566" i="13"/>
  <c r="W1566" i="13"/>
  <c r="X1566" i="13"/>
  <c r="Y1566" i="13"/>
  <c r="Z1566" i="13"/>
  <c r="AA1566" i="13"/>
  <c r="AB1566" i="13"/>
  <c r="AC1566" i="13"/>
  <c r="AH1566" i="13"/>
  <c r="AK1566" i="13"/>
  <c r="C1567" i="13"/>
  <c r="D1567" i="13"/>
  <c r="E1567" i="13"/>
  <c r="F1567" i="13"/>
  <c r="G1567" i="13"/>
  <c r="H1567" i="13"/>
  <c r="L1567" i="13"/>
  <c r="O1567" i="13" s="1"/>
  <c r="M1567" i="13"/>
  <c r="N1567" i="13"/>
  <c r="P1567" i="13"/>
  <c r="Q1567" i="13"/>
  <c r="R1567" i="13"/>
  <c r="S1567" i="13"/>
  <c r="T1567" i="13"/>
  <c r="U1567" i="13"/>
  <c r="V1567" i="13"/>
  <c r="W1567" i="13"/>
  <c r="X1567" i="13"/>
  <c r="Y1567" i="13"/>
  <c r="Z1567" i="13"/>
  <c r="AA1567" i="13"/>
  <c r="AB1567" i="13"/>
  <c r="AC1567" i="13"/>
  <c r="AH1567" i="13"/>
  <c r="AK1567" i="13"/>
  <c r="C1568" i="13"/>
  <c r="D1568" i="13"/>
  <c r="E1568" i="13"/>
  <c r="F1568" i="13"/>
  <c r="G1568" i="13"/>
  <c r="H1568" i="13"/>
  <c r="L1568" i="13"/>
  <c r="O1568" i="13" s="1"/>
  <c r="M1568" i="13"/>
  <c r="N1568" i="13"/>
  <c r="P1568" i="13"/>
  <c r="Q1568" i="13"/>
  <c r="R1568" i="13"/>
  <c r="S1568" i="13"/>
  <c r="T1568" i="13"/>
  <c r="U1568" i="13"/>
  <c r="V1568" i="13"/>
  <c r="W1568" i="13"/>
  <c r="X1568" i="13"/>
  <c r="Y1568" i="13"/>
  <c r="Z1568" i="13"/>
  <c r="AA1568" i="13"/>
  <c r="AB1568" i="13"/>
  <c r="AC1568" i="13"/>
  <c r="AH1568" i="13"/>
  <c r="AK1568" i="13"/>
  <c r="C1569" i="13"/>
  <c r="D1569" i="13"/>
  <c r="E1569" i="13"/>
  <c r="F1569" i="13"/>
  <c r="G1569" i="13"/>
  <c r="H1569" i="13"/>
  <c r="L1569" i="13"/>
  <c r="O1569" i="13" s="1"/>
  <c r="M1569" i="13"/>
  <c r="N1569" i="13"/>
  <c r="P1569" i="13"/>
  <c r="Q1569" i="13"/>
  <c r="R1569" i="13"/>
  <c r="S1569" i="13"/>
  <c r="T1569" i="13"/>
  <c r="U1569" i="13"/>
  <c r="V1569" i="13"/>
  <c r="W1569" i="13"/>
  <c r="X1569" i="13"/>
  <c r="Y1569" i="13"/>
  <c r="Z1569" i="13"/>
  <c r="AA1569" i="13"/>
  <c r="AB1569" i="13"/>
  <c r="AC1569" i="13"/>
  <c r="AH1569" i="13"/>
  <c r="AK1569" i="13"/>
  <c r="C1570" i="13"/>
  <c r="D1570" i="13"/>
  <c r="E1570" i="13"/>
  <c r="F1570" i="13"/>
  <c r="G1570" i="13"/>
  <c r="H1570" i="13"/>
  <c r="L1570" i="13"/>
  <c r="O1570" i="13" s="1"/>
  <c r="M1570" i="13"/>
  <c r="N1570" i="13"/>
  <c r="P1570" i="13"/>
  <c r="Q1570" i="13"/>
  <c r="R1570" i="13"/>
  <c r="S1570" i="13"/>
  <c r="T1570" i="13"/>
  <c r="U1570" i="13"/>
  <c r="V1570" i="13"/>
  <c r="W1570" i="13"/>
  <c r="X1570" i="13"/>
  <c r="Y1570" i="13"/>
  <c r="Z1570" i="13"/>
  <c r="AA1570" i="13"/>
  <c r="AB1570" i="13"/>
  <c r="AC1570" i="13"/>
  <c r="AH1570" i="13"/>
  <c r="AK1570" i="13"/>
  <c r="C1571" i="13"/>
  <c r="D1571" i="13"/>
  <c r="E1571" i="13"/>
  <c r="F1571" i="13"/>
  <c r="G1571" i="13"/>
  <c r="H1571" i="13"/>
  <c r="L1571" i="13"/>
  <c r="O1571" i="13" s="1"/>
  <c r="M1571" i="13"/>
  <c r="N1571" i="13"/>
  <c r="P1571" i="13"/>
  <c r="Q1571" i="13"/>
  <c r="R1571" i="13"/>
  <c r="S1571" i="13"/>
  <c r="T1571" i="13"/>
  <c r="U1571" i="13"/>
  <c r="V1571" i="13"/>
  <c r="W1571" i="13"/>
  <c r="X1571" i="13"/>
  <c r="Y1571" i="13"/>
  <c r="Z1571" i="13"/>
  <c r="AA1571" i="13"/>
  <c r="AB1571" i="13"/>
  <c r="AC1571" i="13"/>
  <c r="AH1571" i="13"/>
  <c r="AK1571" i="13"/>
  <c r="C1572" i="13"/>
  <c r="D1572" i="13"/>
  <c r="E1572" i="13"/>
  <c r="F1572" i="13"/>
  <c r="G1572" i="13"/>
  <c r="H1572" i="13"/>
  <c r="L1572" i="13"/>
  <c r="O1572" i="13" s="1"/>
  <c r="M1572" i="13"/>
  <c r="N1572" i="13"/>
  <c r="P1572" i="13"/>
  <c r="Q1572" i="13"/>
  <c r="R1572" i="13"/>
  <c r="S1572" i="13"/>
  <c r="T1572" i="13"/>
  <c r="U1572" i="13"/>
  <c r="V1572" i="13"/>
  <c r="W1572" i="13"/>
  <c r="X1572" i="13"/>
  <c r="Y1572" i="13"/>
  <c r="Z1572" i="13"/>
  <c r="AA1572" i="13"/>
  <c r="AB1572" i="13"/>
  <c r="AC1572" i="13"/>
  <c r="AH1572" i="13"/>
  <c r="AK1572" i="13"/>
  <c r="C1573" i="13"/>
  <c r="D1573" i="13"/>
  <c r="E1573" i="13"/>
  <c r="F1573" i="13"/>
  <c r="G1573" i="13"/>
  <c r="H1573" i="13"/>
  <c r="L1573" i="13"/>
  <c r="O1573" i="13" s="1"/>
  <c r="M1573" i="13"/>
  <c r="N1573" i="13"/>
  <c r="P1573" i="13"/>
  <c r="Q1573" i="13"/>
  <c r="R1573" i="13"/>
  <c r="S1573" i="13"/>
  <c r="T1573" i="13"/>
  <c r="U1573" i="13"/>
  <c r="V1573" i="13"/>
  <c r="W1573" i="13"/>
  <c r="X1573" i="13"/>
  <c r="Y1573" i="13"/>
  <c r="Z1573" i="13"/>
  <c r="AA1573" i="13"/>
  <c r="AB1573" i="13"/>
  <c r="AC1573" i="13"/>
  <c r="AH1573" i="13"/>
  <c r="AK1573" i="13"/>
  <c r="C1574" i="13"/>
  <c r="D1574" i="13"/>
  <c r="E1574" i="13"/>
  <c r="F1574" i="13"/>
  <c r="G1574" i="13"/>
  <c r="H1574" i="13"/>
  <c r="L1574" i="13"/>
  <c r="O1574" i="13" s="1"/>
  <c r="M1574" i="13"/>
  <c r="N1574" i="13"/>
  <c r="P1574" i="13"/>
  <c r="Q1574" i="13"/>
  <c r="R1574" i="13"/>
  <c r="S1574" i="13"/>
  <c r="T1574" i="13"/>
  <c r="U1574" i="13"/>
  <c r="V1574" i="13"/>
  <c r="W1574" i="13"/>
  <c r="X1574" i="13"/>
  <c r="Y1574" i="13"/>
  <c r="Z1574" i="13"/>
  <c r="AA1574" i="13"/>
  <c r="AB1574" i="13"/>
  <c r="AC1574" i="13"/>
  <c r="AH1574" i="13"/>
  <c r="AK1574" i="13"/>
  <c r="C1575" i="13"/>
  <c r="D1575" i="13"/>
  <c r="E1575" i="13"/>
  <c r="F1575" i="13"/>
  <c r="G1575" i="13"/>
  <c r="H1575" i="13"/>
  <c r="L1575" i="13"/>
  <c r="O1575" i="13" s="1"/>
  <c r="M1575" i="13"/>
  <c r="N1575" i="13"/>
  <c r="P1575" i="13"/>
  <c r="Q1575" i="13"/>
  <c r="R1575" i="13"/>
  <c r="S1575" i="13"/>
  <c r="T1575" i="13"/>
  <c r="U1575" i="13"/>
  <c r="V1575" i="13"/>
  <c r="W1575" i="13"/>
  <c r="X1575" i="13"/>
  <c r="Y1575" i="13"/>
  <c r="Z1575" i="13"/>
  <c r="AA1575" i="13"/>
  <c r="AB1575" i="13"/>
  <c r="AC1575" i="13"/>
  <c r="AH1575" i="13"/>
  <c r="AK1575" i="13"/>
  <c r="C1576" i="13"/>
  <c r="D1576" i="13"/>
  <c r="E1576" i="13"/>
  <c r="F1576" i="13"/>
  <c r="G1576" i="13"/>
  <c r="H1576" i="13"/>
  <c r="L1576" i="13"/>
  <c r="O1576" i="13" s="1"/>
  <c r="M1576" i="13"/>
  <c r="N1576" i="13"/>
  <c r="P1576" i="13"/>
  <c r="Q1576" i="13"/>
  <c r="R1576" i="13"/>
  <c r="S1576" i="13"/>
  <c r="T1576" i="13"/>
  <c r="U1576" i="13"/>
  <c r="V1576" i="13"/>
  <c r="W1576" i="13"/>
  <c r="X1576" i="13"/>
  <c r="Y1576" i="13"/>
  <c r="Z1576" i="13"/>
  <c r="AA1576" i="13"/>
  <c r="AB1576" i="13"/>
  <c r="AC1576" i="13"/>
  <c r="AH1576" i="13"/>
  <c r="AK1576" i="13"/>
  <c r="C1577" i="13"/>
  <c r="D1577" i="13"/>
  <c r="E1577" i="13"/>
  <c r="F1577" i="13"/>
  <c r="G1577" i="13"/>
  <c r="H1577" i="13"/>
  <c r="L1577" i="13"/>
  <c r="O1577" i="13" s="1"/>
  <c r="M1577" i="13"/>
  <c r="N1577" i="13"/>
  <c r="P1577" i="13"/>
  <c r="Q1577" i="13"/>
  <c r="R1577" i="13"/>
  <c r="S1577" i="13"/>
  <c r="T1577" i="13"/>
  <c r="U1577" i="13"/>
  <c r="V1577" i="13"/>
  <c r="W1577" i="13"/>
  <c r="X1577" i="13"/>
  <c r="Y1577" i="13"/>
  <c r="Z1577" i="13"/>
  <c r="AA1577" i="13"/>
  <c r="AB1577" i="13"/>
  <c r="AC1577" i="13"/>
  <c r="AH1577" i="13"/>
  <c r="AK1577" i="13"/>
  <c r="C1578" i="13"/>
  <c r="D1578" i="13"/>
  <c r="E1578" i="13"/>
  <c r="F1578" i="13"/>
  <c r="G1578" i="13"/>
  <c r="H1578" i="13"/>
  <c r="L1578" i="13"/>
  <c r="O1578" i="13" s="1"/>
  <c r="M1578" i="13"/>
  <c r="N1578" i="13"/>
  <c r="P1578" i="13"/>
  <c r="Q1578" i="13"/>
  <c r="R1578" i="13"/>
  <c r="S1578" i="13"/>
  <c r="T1578" i="13"/>
  <c r="U1578" i="13"/>
  <c r="V1578" i="13"/>
  <c r="W1578" i="13"/>
  <c r="X1578" i="13"/>
  <c r="Y1578" i="13"/>
  <c r="Z1578" i="13"/>
  <c r="AA1578" i="13"/>
  <c r="AB1578" i="13"/>
  <c r="AC1578" i="13"/>
  <c r="AH1578" i="13"/>
  <c r="AK1578" i="13"/>
  <c r="C1579" i="13"/>
  <c r="D1579" i="13"/>
  <c r="E1579" i="13"/>
  <c r="F1579" i="13"/>
  <c r="G1579" i="13"/>
  <c r="H1579" i="13"/>
  <c r="L1579" i="13"/>
  <c r="O1579" i="13" s="1"/>
  <c r="M1579" i="13"/>
  <c r="N1579" i="13"/>
  <c r="P1579" i="13"/>
  <c r="Q1579" i="13"/>
  <c r="R1579" i="13"/>
  <c r="S1579" i="13"/>
  <c r="T1579" i="13"/>
  <c r="U1579" i="13"/>
  <c r="V1579" i="13"/>
  <c r="W1579" i="13"/>
  <c r="X1579" i="13"/>
  <c r="Y1579" i="13"/>
  <c r="Z1579" i="13"/>
  <c r="AA1579" i="13"/>
  <c r="AB1579" i="13"/>
  <c r="AC1579" i="13"/>
  <c r="AH1579" i="13"/>
  <c r="AK1579" i="13"/>
  <c r="C1580" i="13"/>
  <c r="D1580" i="13"/>
  <c r="E1580" i="13"/>
  <c r="F1580" i="13"/>
  <c r="G1580" i="13"/>
  <c r="H1580" i="13"/>
  <c r="L1580" i="13"/>
  <c r="O1580" i="13" s="1"/>
  <c r="M1580" i="13"/>
  <c r="N1580" i="13"/>
  <c r="P1580" i="13"/>
  <c r="Q1580" i="13"/>
  <c r="R1580" i="13"/>
  <c r="S1580" i="13"/>
  <c r="T1580" i="13"/>
  <c r="U1580" i="13"/>
  <c r="V1580" i="13"/>
  <c r="W1580" i="13"/>
  <c r="X1580" i="13"/>
  <c r="Y1580" i="13"/>
  <c r="Z1580" i="13"/>
  <c r="AA1580" i="13"/>
  <c r="AB1580" i="13"/>
  <c r="AC1580" i="13"/>
  <c r="AH1580" i="13"/>
  <c r="AK1580" i="13"/>
  <c r="C1581" i="13"/>
  <c r="D1581" i="13"/>
  <c r="E1581" i="13"/>
  <c r="F1581" i="13"/>
  <c r="G1581" i="13"/>
  <c r="H1581" i="13"/>
  <c r="L1581" i="13"/>
  <c r="O1581" i="13" s="1"/>
  <c r="M1581" i="13"/>
  <c r="N1581" i="13"/>
  <c r="P1581" i="13"/>
  <c r="Q1581" i="13"/>
  <c r="R1581" i="13"/>
  <c r="S1581" i="13"/>
  <c r="T1581" i="13"/>
  <c r="U1581" i="13"/>
  <c r="V1581" i="13"/>
  <c r="W1581" i="13"/>
  <c r="X1581" i="13"/>
  <c r="Y1581" i="13"/>
  <c r="Z1581" i="13"/>
  <c r="AA1581" i="13"/>
  <c r="AB1581" i="13"/>
  <c r="AC1581" i="13"/>
  <c r="AH1581" i="13"/>
  <c r="AK1581" i="13"/>
  <c r="C1582" i="13"/>
  <c r="D1582" i="13"/>
  <c r="E1582" i="13"/>
  <c r="F1582" i="13"/>
  <c r="G1582" i="13"/>
  <c r="H1582" i="13"/>
  <c r="L1582" i="13"/>
  <c r="O1582" i="13" s="1"/>
  <c r="M1582" i="13"/>
  <c r="N1582" i="13"/>
  <c r="P1582" i="13"/>
  <c r="Q1582" i="13"/>
  <c r="R1582" i="13"/>
  <c r="S1582" i="13"/>
  <c r="T1582" i="13"/>
  <c r="U1582" i="13"/>
  <c r="V1582" i="13"/>
  <c r="W1582" i="13"/>
  <c r="X1582" i="13"/>
  <c r="Y1582" i="13"/>
  <c r="Z1582" i="13"/>
  <c r="AA1582" i="13"/>
  <c r="AB1582" i="13"/>
  <c r="AC1582" i="13"/>
  <c r="AH1582" i="13"/>
  <c r="AK1582" i="13"/>
  <c r="C1583" i="13"/>
  <c r="D1583" i="13"/>
  <c r="E1583" i="13"/>
  <c r="F1583" i="13"/>
  <c r="G1583" i="13"/>
  <c r="H1583" i="13"/>
  <c r="L1583" i="13"/>
  <c r="O1583" i="13" s="1"/>
  <c r="M1583" i="13"/>
  <c r="N1583" i="13"/>
  <c r="P1583" i="13"/>
  <c r="Q1583" i="13"/>
  <c r="R1583" i="13"/>
  <c r="S1583" i="13"/>
  <c r="T1583" i="13"/>
  <c r="U1583" i="13"/>
  <c r="V1583" i="13"/>
  <c r="W1583" i="13"/>
  <c r="X1583" i="13"/>
  <c r="Y1583" i="13"/>
  <c r="Z1583" i="13"/>
  <c r="AA1583" i="13"/>
  <c r="AB1583" i="13"/>
  <c r="AC1583" i="13"/>
  <c r="AH1583" i="13"/>
  <c r="AK1583" i="13"/>
  <c r="C1584" i="13"/>
  <c r="D1584" i="13"/>
  <c r="E1584" i="13"/>
  <c r="F1584" i="13"/>
  <c r="G1584" i="13"/>
  <c r="H1584" i="13"/>
  <c r="L1584" i="13"/>
  <c r="O1584" i="13" s="1"/>
  <c r="M1584" i="13"/>
  <c r="N1584" i="13"/>
  <c r="P1584" i="13"/>
  <c r="Q1584" i="13"/>
  <c r="R1584" i="13"/>
  <c r="S1584" i="13"/>
  <c r="T1584" i="13"/>
  <c r="U1584" i="13"/>
  <c r="V1584" i="13"/>
  <c r="W1584" i="13"/>
  <c r="X1584" i="13"/>
  <c r="Y1584" i="13"/>
  <c r="Z1584" i="13"/>
  <c r="AA1584" i="13"/>
  <c r="AB1584" i="13"/>
  <c r="AC1584" i="13"/>
  <c r="AH1584" i="13"/>
  <c r="AK1584" i="13"/>
  <c r="C1585" i="13"/>
  <c r="D1585" i="13"/>
  <c r="E1585" i="13"/>
  <c r="F1585" i="13"/>
  <c r="G1585" i="13"/>
  <c r="H1585" i="13"/>
  <c r="L1585" i="13"/>
  <c r="O1585" i="13" s="1"/>
  <c r="M1585" i="13"/>
  <c r="N1585" i="13"/>
  <c r="P1585" i="13"/>
  <c r="Q1585" i="13"/>
  <c r="R1585" i="13"/>
  <c r="S1585" i="13"/>
  <c r="T1585" i="13"/>
  <c r="U1585" i="13"/>
  <c r="V1585" i="13"/>
  <c r="W1585" i="13"/>
  <c r="X1585" i="13"/>
  <c r="Y1585" i="13"/>
  <c r="Z1585" i="13"/>
  <c r="AA1585" i="13"/>
  <c r="AB1585" i="13"/>
  <c r="AC1585" i="13"/>
  <c r="AH1585" i="13"/>
  <c r="AK1585" i="13"/>
  <c r="C1586" i="13"/>
  <c r="D1586" i="13"/>
  <c r="E1586" i="13"/>
  <c r="F1586" i="13"/>
  <c r="G1586" i="13"/>
  <c r="H1586" i="13"/>
  <c r="L1586" i="13"/>
  <c r="O1586" i="13" s="1"/>
  <c r="M1586" i="13"/>
  <c r="N1586" i="13"/>
  <c r="P1586" i="13"/>
  <c r="Q1586" i="13"/>
  <c r="R1586" i="13"/>
  <c r="S1586" i="13"/>
  <c r="T1586" i="13"/>
  <c r="U1586" i="13"/>
  <c r="V1586" i="13"/>
  <c r="W1586" i="13"/>
  <c r="X1586" i="13"/>
  <c r="Y1586" i="13"/>
  <c r="Z1586" i="13"/>
  <c r="AA1586" i="13"/>
  <c r="AB1586" i="13"/>
  <c r="AC1586" i="13"/>
  <c r="AH1586" i="13"/>
  <c r="AK1586" i="13"/>
  <c r="C1587" i="13"/>
  <c r="D1587" i="13"/>
  <c r="E1587" i="13"/>
  <c r="F1587" i="13"/>
  <c r="G1587" i="13"/>
  <c r="H1587" i="13"/>
  <c r="L1587" i="13"/>
  <c r="O1587" i="13" s="1"/>
  <c r="M1587" i="13"/>
  <c r="N1587" i="13"/>
  <c r="P1587" i="13"/>
  <c r="Q1587" i="13"/>
  <c r="R1587" i="13"/>
  <c r="S1587" i="13"/>
  <c r="T1587" i="13"/>
  <c r="U1587" i="13"/>
  <c r="V1587" i="13"/>
  <c r="W1587" i="13"/>
  <c r="X1587" i="13"/>
  <c r="Y1587" i="13"/>
  <c r="Z1587" i="13"/>
  <c r="AA1587" i="13"/>
  <c r="AB1587" i="13"/>
  <c r="AC1587" i="13"/>
  <c r="AH1587" i="13"/>
  <c r="AK1587" i="13"/>
  <c r="C1588" i="13"/>
  <c r="D1588" i="13"/>
  <c r="E1588" i="13"/>
  <c r="F1588" i="13"/>
  <c r="G1588" i="13"/>
  <c r="H1588" i="13"/>
  <c r="L1588" i="13"/>
  <c r="O1588" i="13" s="1"/>
  <c r="M1588" i="13"/>
  <c r="N1588" i="13"/>
  <c r="P1588" i="13"/>
  <c r="Q1588" i="13"/>
  <c r="R1588" i="13"/>
  <c r="S1588" i="13"/>
  <c r="T1588" i="13"/>
  <c r="U1588" i="13"/>
  <c r="V1588" i="13"/>
  <c r="W1588" i="13"/>
  <c r="X1588" i="13"/>
  <c r="Y1588" i="13"/>
  <c r="Z1588" i="13"/>
  <c r="AA1588" i="13"/>
  <c r="AB1588" i="13"/>
  <c r="AC1588" i="13"/>
  <c r="AH1588" i="13"/>
  <c r="AK1588" i="13"/>
  <c r="C1589" i="13"/>
  <c r="D1589" i="13"/>
  <c r="E1589" i="13"/>
  <c r="F1589" i="13"/>
  <c r="G1589" i="13"/>
  <c r="H1589" i="13"/>
  <c r="L1589" i="13"/>
  <c r="O1589" i="13" s="1"/>
  <c r="M1589" i="13"/>
  <c r="N1589" i="13"/>
  <c r="P1589" i="13"/>
  <c r="Q1589" i="13"/>
  <c r="R1589" i="13"/>
  <c r="S1589" i="13"/>
  <c r="T1589" i="13"/>
  <c r="U1589" i="13"/>
  <c r="V1589" i="13"/>
  <c r="W1589" i="13"/>
  <c r="X1589" i="13"/>
  <c r="Y1589" i="13"/>
  <c r="Z1589" i="13"/>
  <c r="AA1589" i="13"/>
  <c r="AB1589" i="13"/>
  <c r="AC1589" i="13"/>
  <c r="AH1589" i="13"/>
  <c r="AK1589" i="13"/>
  <c r="C1590" i="13"/>
  <c r="D1590" i="13"/>
  <c r="E1590" i="13"/>
  <c r="F1590" i="13"/>
  <c r="G1590" i="13"/>
  <c r="H1590" i="13"/>
  <c r="L1590" i="13"/>
  <c r="O1590" i="13" s="1"/>
  <c r="M1590" i="13"/>
  <c r="N1590" i="13"/>
  <c r="P1590" i="13"/>
  <c r="Q1590" i="13"/>
  <c r="R1590" i="13"/>
  <c r="S1590" i="13"/>
  <c r="T1590" i="13"/>
  <c r="U1590" i="13"/>
  <c r="V1590" i="13"/>
  <c r="W1590" i="13"/>
  <c r="X1590" i="13"/>
  <c r="Y1590" i="13"/>
  <c r="Z1590" i="13"/>
  <c r="AA1590" i="13"/>
  <c r="AB1590" i="13"/>
  <c r="AC1590" i="13"/>
  <c r="AH1590" i="13"/>
  <c r="AK1590" i="13"/>
  <c r="C1591" i="13"/>
  <c r="D1591" i="13"/>
  <c r="E1591" i="13"/>
  <c r="F1591" i="13"/>
  <c r="G1591" i="13"/>
  <c r="H1591" i="13"/>
  <c r="L1591" i="13"/>
  <c r="O1591" i="13" s="1"/>
  <c r="M1591" i="13"/>
  <c r="N1591" i="13"/>
  <c r="P1591" i="13"/>
  <c r="Q1591" i="13"/>
  <c r="R1591" i="13"/>
  <c r="S1591" i="13"/>
  <c r="T1591" i="13"/>
  <c r="U1591" i="13"/>
  <c r="V1591" i="13"/>
  <c r="W1591" i="13"/>
  <c r="X1591" i="13"/>
  <c r="Y1591" i="13"/>
  <c r="Z1591" i="13"/>
  <c r="AA1591" i="13"/>
  <c r="AB1591" i="13"/>
  <c r="AC1591" i="13"/>
  <c r="AH1591" i="13"/>
  <c r="AK1591" i="13"/>
  <c r="C1592" i="13"/>
  <c r="D1592" i="13"/>
  <c r="E1592" i="13"/>
  <c r="F1592" i="13"/>
  <c r="G1592" i="13"/>
  <c r="H1592" i="13"/>
  <c r="L1592" i="13"/>
  <c r="O1592" i="13" s="1"/>
  <c r="M1592" i="13"/>
  <c r="N1592" i="13"/>
  <c r="P1592" i="13"/>
  <c r="Q1592" i="13"/>
  <c r="R1592" i="13"/>
  <c r="S1592" i="13"/>
  <c r="T1592" i="13"/>
  <c r="U1592" i="13"/>
  <c r="V1592" i="13"/>
  <c r="W1592" i="13"/>
  <c r="X1592" i="13"/>
  <c r="Y1592" i="13"/>
  <c r="Z1592" i="13"/>
  <c r="AA1592" i="13"/>
  <c r="AB1592" i="13"/>
  <c r="AC1592" i="13"/>
  <c r="AH1592" i="13"/>
  <c r="AK1592" i="13"/>
  <c r="C1593" i="13"/>
  <c r="D1593" i="13"/>
  <c r="E1593" i="13"/>
  <c r="F1593" i="13"/>
  <c r="G1593" i="13"/>
  <c r="H1593" i="13"/>
  <c r="L1593" i="13"/>
  <c r="O1593" i="13" s="1"/>
  <c r="M1593" i="13"/>
  <c r="N1593" i="13"/>
  <c r="P1593" i="13"/>
  <c r="Q1593" i="13"/>
  <c r="R1593" i="13"/>
  <c r="S1593" i="13"/>
  <c r="T1593" i="13"/>
  <c r="U1593" i="13"/>
  <c r="V1593" i="13"/>
  <c r="W1593" i="13"/>
  <c r="X1593" i="13"/>
  <c r="Y1593" i="13"/>
  <c r="Z1593" i="13"/>
  <c r="AA1593" i="13"/>
  <c r="AB1593" i="13"/>
  <c r="AC1593" i="13"/>
  <c r="AH1593" i="13"/>
  <c r="AK1593" i="13"/>
  <c r="C1594" i="13"/>
  <c r="D1594" i="13"/>
  <c r="E1594" i="13"/>
  <c r="F1594" i="13"/>
  <c r="G1594" i="13"/>
  <c r="H1594" i="13"/>
  <c r="L1594" i="13"/>
  <c r="O1594" i="13" s="1"/>
  <c r="M1594" i="13"/>
  <c r="N1594" i="13"/>
  <c r="P1594" i="13"/>
  <c r="Q1594" i="13"/>
  <c r="R1594" i="13"/>
  <c r="S1594" i="13"/>
  <c r="T1594" i="13"/>
  <c r="U1594" i="13"/>
  <c r="V1594" i="13"/>
  <c r="W1594" i="13"/>
  <c r="X1594" i="13"/>
  <c r="Y1594" i="13"/>
  <c r="Z1594" i="13"/>
  <c r="AA1594" i="13"/>
  <c r="AB1594" i="13"/>
  <c r="AC1594" i="13"/>
  <c r="AH1594" i="13"/>
  <c r="AK1594" i="13"/>
  <c r="C1595" i="13"/>
  <c r="D1595" i="13"/>
  <c r="E1595" i="13"/>
  <c r="F1595" i="13"/>
  <c r="G1595" i="13"/>
  <c r="H1595" i="13"/>
  <c r="L1595" i="13"/>
  <c r="O1595" i="13" s="1"/>
  <c r="M1595" i="13"/>
  <c r="N1595" i="13"/>
  <c r="P1595" i="13"/>
  <c r="Q1595" i="13"/>
  <c r="R1595" i="13"/>
  <c r="S1595" i="13"/>
  <c r="T1595" i="13"/>
  <c r="U1595" i="13"/>
  <c r="V1595" i="13"/>
  <c r="W1595" i="13"/>
  <c r="X1595" i="13"/>
  <c r="Y1595" i="13"/>
  <c r="Z1595" i="13"/>
  <c r="AA1595" i="13"/>
  <c r="AB1595" i="13"/>
  <c r="AC1595" i="13"/>
  <c r="AH1595" i="13"/>
  <c r="AK1595" i="13"/>
  <c r="C1596" i="13"/>
  <c r="D1596" i="13"/>
  <c r="E1596" i="13"/>
  <c r="F1596" i="13"/>
  <c r="G1596" i="13"/>
  <c r="H1596" i="13"/>
  <c r="L1596" i="13"/>
  <c r="O1596" i="13" s="1"/>
  <c r="M1596" i="13"/>
  <c r="N1596" i="13"/>
  <c r="P1596" i="13"/>
  <c r="Q1596" i="13"/>
  <c r="R1596" i="13"/>
  <c r="S1596" i="13"/>
  <c r="T1596" i="13"/>
  <c r="U1596" i="13"/>
  <c r="V1596" i="13"/>
  <c r="W1596" i="13"/>
  <c r="X1596" i="13"/>
  <c r="Y1596" i="13"/>
  <c r="Z1596" i="13"/>
  <c r="AA1596" i="13"/>
  <c r="AB1596" i="13"/>
  <c r="AC1596" i="13"/>
  <c r="AH1596" i="13"/>
  <c r="AK1596" i="13"/>
  <c r="C1597" i="13"/>
  <c r="D1597" i="13"/>
  <c r="E1597" i="13"/>
  <c r="F1597" i="13"/>
  <c r="G1597" i="13"/>
  <c r="H1597" i="13"/>
  <c r="L1597" i="13"/>
  <c r="O1597" i="13" s="1"/>
  <c r="M1597" i="13"/>
  <c r="N1597" i="13"/>
  <c r="P1597" i="13"/>
  <c r="Q1597" i="13"/>
  <c r="R1597" i="13"/>
  <c r="S1597" i="13"/>
  <c r="T1597" i="13"/>
  <c r="U1597" i="13"/>
  <c r="V1597" i="13"/>
  <c r="W1597" i="13"/>
  <c r="X1597" i="13"/>
  <c r="Y1597" i="13"/>
  <c r="Z1597" i="13"/>
  <c r="AA1597" i="13"/>
  <c r="AB1597" i="13"/>
  <c r="AC1597" i="13"/>
  <c r="AH1597" i="13"/>
  <c r="AK1597" i="13"/>
  <c r="C1598" i="13"/>
  <c r="D1598" i="13"/>
  <c r="E1598" i="13"/>
  <c r="F1598" i="13"/>
  <c r="G1598" i="13"/>
  <c r="H1598" i="13"/>
  <c r="L1598" i="13"/>
  <c r="O1598" i="13" s="1"/>
  <c r="M1598" i="13"/>
  <c r="N1598" i="13"/>
  <c r="P1598" i="13"/>
  <c r="Q1598" i="13"/>
  <c r="R1598" i="13"/>
  <c r="S1598" i="13"/>
  <c r="T1598" i="13"/>
  <c r="U1598" i="13"/>
  <c r="V1598" i="13"/>
  <c r="W1598" i="13"/>
  <c r="X1598" i="13"/>
  <c r="Y1598" i="13"/>
  <c r="Z1598" i="13"/>
  <c r="AA1598" i="13"/>
  <c r="AB1598" i="13"/>
  <c r="AC1598" i="13"/>
  <c r="AH1598" i="13"/>
  <c r="AK1598" i="13"/>
  <c r="C1599" i="13"/>
  <c r="D1599" i="13"/>
  <c r="E1599" i="13"/>
  <c r="F1599" i="13"/>
  <c r="G1599" i="13"/>
  <c r="H1599" i="13"/>
  <c r="L1599" i="13"/>
  <c r="O1599" i="13" s="1"/>
  <c r="M1599" i="13"/>
  <c r="N1599" i="13"/>
  <c r="P1599" i="13"/>
  <c r="Q1599" i="13"/>
  <c r="R1599" i="13"/>
  <c r="S1599" i="13"/>
  <c r="T1599" i="13"/>
  <c r="U1599" i="13"/>
  <c r="V1599" i="13"/>
  <c r="W1599" i="13"/>
  <c r="X1599" i="13"/>
  <c r="Y1599" i="13"/>
  <c r="Z1599" i="13"/>
  <c r="AA1599" i="13"/>
  <c r="AB1599" i="13"/>
  <c r="AC1599" i="13"/>
  <c r="AH1599" i="13"/>
  <c r="AK1599" i="13"/>
  <c r="C1600" i="13"/>
  <c r="D1600" i="13"/>
  <c r="E1600" i="13"/>
  <c r="F1600" i="13"/>
  <c r="G1600" i="13"/>
  <c r="H1600" i="13"/>
  <c r="L1600" i="13"/>
  <c r="O1600" i="13" s="1"/>
  <c r="M1600" i="13"/>
  <c r="N1600" i="13"/>
  <c r="P1600" i="13"/>
  <c r="Q1600" i="13"/>
  <c r="R1600" i="13"/>
  <c r="S1600" i="13"/>
  <c r="T1600" i="13"/>
  <c r="U1600" i="13"/>
  <c r="V1600" i="13"/>
  <c r="W1600" i="13"/>
  <c r="X1600" i="13"/>
  <c r="Y1600" i="13"/>
  <c r="Z1600" i="13"/>
  <c r="AA1600" i="13"/>
  <c r="AB1600" i="13"/>
  <c r="AC1600" i="13"/>
  <c r="AH1600" i="13"/>
  <c r="AK1600" i="13"/>
  <c r="C1601" i="13"/>
  <c r="D1601" i="13"/>
  <c r="E1601" i="13"/>
  <c r="F1601" i="13"/>
  <c r="G1601" i="13"/>
  <c r="H1601" i="13"/>
  <c r="L1601" i="13"/>
  <c r="O1601" i="13" s="1"/>
  <c r="M1601" i="13"/>
  <c r="N1601" i="13"/>
  <c r="P1601" i="13"/>
  <c r="Q1601" i="13"/>
  <c r="R1601" i="13"/>
  <c r="S1601" i="13"/>
  <c r="T1601" i="13"/>
  <c r="U1601" i="13"/>
  <c r="V1601" i="13"/>
  <c r="W1601" i="13"/>
  <c r="X1601" i="13"/>
  <c r="Y1601" i="13"/>
  <c r="Z1601" i="13"/>
  <c r="AA1601" i="13"/>
  <c r="AB1601" i="13"/>
  <c r="AC1601" i="13"/>
  <c r="AH1601" i="13"/>
  <c r="AK1601" i="13"/>
  <c r="C1602" i="13"/>
  <c r="D1602" i="13"/>
  <c r="E1602" i="13"/>
  <c r="F1602" i="13"/>
  <c r="G1602" i="13"/>
  <c r="H1602" i="13"/>
  <c r="L1602" i="13"/>
  <c r="O1602" i="13" s="1"/>
  <c r="M1602" i="13"/>
  <c r="N1602" i="13"/>
  <c r="P1602" i="13"/>
  <c r="Q1602" i="13"/>
  <c r="R1602" i="13"/>
  <c r="S1602" i="13"/>
  <c r="T1602" i="13"/>
  <c r="U1602" i="13"/>
  <c r="V1602" i="13"/>
  <c r="W1602" i="13"/>
  <c r="X1602" i="13"/>
  <c r="Y1602" i="13"/>
  <c r="Z1602" i="13"/>
  <c r="AA1602" i="13"/>
  <c r="AB1602" i="13"/>
  <c r="AC1602" i="13"/>
  <c r="AH1602" i="13"/>
  <c r="AK1602" i="13"/>
  <c r="C1603" i="13"/>
  <c r="D1603" i="13"/>
  <c r="E1603" i="13"/>
  <c r="F1603" i="13"/>
  <c r="G1603" i="13"/>
  <c r="H1603" i="13"/>
  <c r="L1603" i="13"/>
  <c r="O1603" i="13" s="1"/>
  <c r="M1603" i="13"/>
  <c r="N1603" i="13"/>
  <c r="P1603" i="13"/>
  <c r="Q1603" i="13"/>
  <c r="R1603" i="13"/>
  <c r="S1603" i="13"/>
  <c r="T1603" i="13"/>
  <c r="U1603" i="13"/>
  <c r="V1603" i="13"/>
  <c r="W1603" i="13"/>
  <c r="X1603" i="13"/>
  <c r="Y1603" i="13"/>
  <c r="Z1603" i="13"/>
  <c r="AA1603" i="13"/>
  <c r="AB1603" i="13"/>
  <c r="AC1603" i="13"/>
  <c r="AH1603" i="13"/>
  <c r="AK1603" i="13"/>
  <c r="C1604" i="13"/>
  <c r="D1604" i="13"/>
  <c r="E1604" i="13"/>
  <c r="F1604" i="13"/>
  <c r="G1604" i="13"/>
  <c r="H1604" i="13"/>
  <c r="L1604" i="13"/>
  <c r="O1604" i="13" s="1"/>
  <c r="M1604" i="13"/>
  <c r="N1604" i="13"/>
  <c r="P1604" i="13"/>
  <c r="Q1604" i="13"/>
  <c r="R1604" i="13"/>
  <c r="S1604" i="13"/>
  <c r="T1604" i="13"/>
  <c r="U1604" i="13"/>
  <c r="V1604" i="13"/>
  <c r="W1604" i="13"/>
  <c r="X1604" i="13"/>
  <c r="Y1604" i="13"/>
  <c r="Z1604" i="13"/>
  <c r="AA1604" i="13"/>
  <c r="AB1604" i="13"/>
  <c r="AC1604" i="13"/>
  <c r="AH1604" i="13"/>
  <c r="AK1604" i="13"/>
  <c r="C1605" i="13"/>
  <c r="D1605" i="13"/>
  <c r="E1605" i="13"/>
  <c r="F1605" i="13"/>
  <c r="G1605" i="13"/>
  <c r="H1605" i="13"/>
  <c r="L1605" i="13"/>
  <c r="O1605" i="13" s="1"/>
  <c r="M1605" i="13"/>
  <c r="N1605" i="13"/>
  <c r="P1605" i="13"/>
  <c r="Q1605" i="13"/>
  <c r="R1605" i="13"/>
  <c r="S1605" i="13"/>
  <c r="T1605" i="13"/>
  <c r="U1605" i="13"/>
  <c r="V1605" i="13"/>
  <c r="W1605" i="13"/>
  <c r="X1605" i="13"/>
  <c r="Y1605" i="13"/>
  <c r="Z1605" i="13"/>
  <c r="AA1605" i="13"/>
  <c r="AB1605" i="13"/>
  <c r="AC1605" i="13"/>
  <c r="AH1605" i="13"/>
  <c r="AK1605" i="13"/>
  <c r="C1606" i="13"/>
  <c r="D1606" i="13"/>
  <c r="E1606" i="13"/>
  <c r="F1606" i="13"/>
  <c r="G1606" i="13"/>
  <c r="H1606" i="13"/>
  <c r="L1606" i="13"/>
  <c r="O1606" i="13" s="1"/>
  <c r="M1606" i="13"/>
  <c r="N1606" i="13"/>
  <c r="P1606" i="13"/>
  <c r="Q1606" i="13"/>
  <c r="R1606" i="13"/>
  <c r="S1606" i="13"/>
  <c r="T1606" i="13"/>
  <c r="U1606" i="13"/>
  <c r="V1606" i="13"/>
  <c r="W1606" i="13"/>
  <c r="X1606" i="13"/>
  <c r="Y1606" i="13"/>
  <c r="Z1606" i="13"/>
  <c r="AA1606" i="13"/>
  <c r="AB1606" i="13"/>
  <c r="AC1606" i="13"/>
  <c r="AH1606" i="13"/>
  <c r="AK1606" i="13"/>
  <c r="C1607" i="13"/>
  <c r="D1607" i="13"/>
  <c r="E1607" i="13"/>
  <c r="F1607" i="13"/>
  <c r="G1607" i="13"/>
  <c r="H1607" i="13"/>
  <c r="L1607" i="13"/>
  <c r="O1607" i="13" s="1"/>
  <c r="M1607" i="13"/>
  <c r="N1607" i="13"/>
  <c r="P1607" i="13"/>
  <c r="Q1607" i="13"/>
  <c r="R1607" i="13"/>
  <c r="S1607" i="13"/>
  <c r="T1607" i="13"/>
  <c r="U1607" i="13"/>
  <c r="V1607" i="13"/>
  <c r="W1607" i="13"/>
  <c r="X1607" i="13"/>
  <c r="Y1607" i="13"/>
  <c r="Z1607" i="13"/>
  <c r="AA1607" i="13"/>
  <c r="AB1607" i="13"/>
  <c r="AC1607" i="13"/>
  <c r="AH1607" i="13"/>
  <c r="AK1607" i="13"/>
  <c r="C1608" i="13"/>
  <c r="D1608" i="13"/>
  <c r="E1608" i="13"/>
  <c r="F1608" i="13"/>
  <c r="G1608" i="13"/>
  <c r="H1608" i="13"/>
  <c r="L1608" i="13"/>
  <c r="O1608" i="13" s="1"/>
  <c r="M1608" i="13"/>
  <c r="N1608" i="13"/>
  <c r="P1608" i="13"/>
  <c r="Q1608" i="13"/>
  <c r="R1608" i="13"/>
  <c r="S1608" i="13"/>
  <c r="T1608" i="13"/>
  <c r="U1608" i="13"/>
  <c r="V1608" i="13"/>
  <c r="W1608" i="13"/>
  <c r="X1608" i="13"/>
  <c r="Y1608" i="13"/>
  <c r="Z1608" i="13"/>
  <c r="AA1608" i="13"/>
  <c r="AB1608" i="13"/>
  <c r="AC1608" i="13"/>
  <c r="AH1608" i="13"/>
  <c r="AK1608" i="13"/>
  <c r="C1609" i="13"/>
  <c r="D1609" i="13"/>
  <c r="E1609" i="13"/>
  <c r="F1609" i="13"/>
  <c r="G1609" i="13"/>
  <c r="H1609" i="13"/>
  <c r="L1609" i="13"/>
  <c r="O1609" i="13" s="1"/>
  <c r="M1609" i="13"/>
  <c r="N1609" i="13"/>
  <c r="P1609" i="13"/>
  <c r="Q1609" i="13"/>
  <c r="R1609" i="13"/>
  <c r="S1609" i="13"/>
  <c r="T1609" i="13"/>
  <c r="U1609" i="13"/>
  <c r="V1609" i="13"/>
  <c r="W1609" i="13"/>
  <c r="X1609" i="13"/>
  <c r="Y1609" i="13"/>
  <c r="Z1609" i="13"/>
  <c r="AA1609" i="13"/>
  <c r="AB1609" i="13"/>
  <c r="AC1609" i="13"/>
  <c r="AH1609" i="13"/>
  <c r="AK1609" i="13"/>
  <c r="C1610" i="13"/>
  <c r="D1610" i="13"/>
  <c r="E1610" i="13"/>
  <c r="F1610" i="13"/>
  <c r="G1610" i="13"/>
  <c r="H1610" i="13"/>
  <c r="L1610" i="13"/>
  <c r="O1610" i="13" s="1"/>
  <c r="M1610" i="13"/>
  <c r="N1610" i="13"/>
  <c r="P1610" i="13"/>
  <c r="Q1610" i="13"/>
  <c r="R1610" i="13"/>
  <c r="S1610" i="13"/>
  <c r="T1610" i="13"/>
  <c r="U1610" i="13"/>
  <c r="V1610" i="13"/>
  <c r="W1610" i="13"/>
  <c r="X1610" i="13"/>
  <c r="Y1610" i="13"/>
  <c r="Z1610" i="13"/>
  <c r="AA1610" i="13"/>
  <c r="AB1610" i="13"/>
  <c r="AC1610" i="13"/>
  <c r="AH1610" i="13"/>
  <c r="AK1610" i="13"/>
  <c r="C1611" i="13"/>
  <c r="D1611" i="13"/>
  <c r="E1611" i="13"/>
  <c r="F1611" i="13"/>
  <c r="G1611" i="13"/>
  <c r="H1611" i="13"/>
  <c r="L1611" i="13"/>
  <c r="O1611" i="13" s="1"/>
  <c r="M1611" i="13"/>
  <c r="N1611" i="13"/>
  <c r="P1611" i="13"/>
  <c r="Q1611" i="13"/>
  <c r="R1611" i="13"/>
  <c r="S1611" i="13"/>
  <c r="T1611" i="13"/>
  <c r="U1611" i="13"/>
  <c r="V1611" i="13"/>
  <c r="W1611" i="13"/>
  <c r="X1611" i="13"/>
  <c r="Y1611" i="13"/>
  <c r="Z1611" i="13"/>
  <c r="AA1611" i="13"/>
  <c r="AB1611" i="13"/>
  <c r="AC1611" i="13"/>
  <c r="AH1611" i="13"/>
  <c r="AK1611" i="13"/>
  <c r="C1612" i="13"/>
  <c r="D1612" i="13"/>
  <c r="E1612" i="13"/>
  <c r="F1612" i="13"/>
  <c r="G1612" i="13"/>
  <c r="H1612" i="13"/>
  <c r="L1612" i="13"/>
  <c r="O1612" i="13" s="1"/>
  <c r="M1612" i="13"/>
  <c r="N1612" i="13"/>
  <c r="P1612" i="13"/>
  <c r="Q1612" i="13"/>
  <c r="R1612" i="13"/>
  <c r="S1612" i="13"/>
  <c r="T1612" i="13"/>
  <c r="U1612" i="13"/>
  <c r="V1612" i="13"/>
  <c r="W1612" i="13"/>
  <c r="X1612" i="13"/>
  <c r="Y1612" i="13"/>
  <c r="Z1612" i="13"/>
  <c r="AA1612" i="13"/>
  <c r="AB1612" i="13"/>
  <c r="AC1612" i="13"/>
  <c r="AH1612" i="13"/>
  <c r="AK1612" i="13"/>
  <c r="C1613" i="13"/>
  <c r="D1613" i="13"/>
  <c r="E1613" i="13"/>
  <c r="F1613" i="13"/>
  <c r="G1613" i="13"/>
  <c r="H1613" i="13"/>
  <c r="L1613" i="13"/>
  <c r="O1613" i="13" s="1"/>
  <c r="M1613" i="13"/>
  <c r="N1613" i="13"/>
  <c r="P1613" i="13"/>
  <c r="Q1613" i="13"/>
  <c r="R1613" i="13"/>
  <c r="S1613" i="13"/>
  <c r="T1613" i="13"/>
  <c r="U1613" i="13"/>
  <c r="V1613" i="13"/>
  <c r="W1613" i="13"/>
  <c r="X1613" i="13"/>
  <c r="Y1613" i="13"/>
  <c r="Z1613" i="13"/>
  <c r="AA1613" i="13"/>
  <c r="AB1613" i="13"/>
  <c r="AC1613" i="13"/>
  <c r="AH1613" i="13"/>
  <c r="AK1613" i="13"/>
  <c r="C1614" i="13"/>
  <c r="D1614" i="13"/>
  <c r="E1614" i="13"/>
  <c r="F1614" i="13"/>
  <c r="G1614" i="13"/>
  <c r="H1614" i="13"/>
  <c r="L1614" i="13"/>
  <c r="O1614" i="13" s="1"/>
  <c r="M1614" i="13"/>
  <c r="N1614" i="13"/>
  <c r="P1614" i="13"/>
  <c r="Q1614" i="13"/>
  <c r="R1614" i="13"/>
  <c r="S1614" i="13"/>
  <c r="T1614" i="13"/>
  <c r="U1614" i="13"/>
  <c r="V1614" i="13"/>
  <c r="W1614" i="13"/>
  <c r="X1614" i="13"/>
  <c r="Y1614" i="13"/>
  <c r="Z1614" i="13"/>
  <c r="AA1614" i="13"/>
  <c r="AB1614" i="13"/>
  <c r="AC1614" i="13"/>
  <c r="AH1614" i="13"/>
  <c r="AK1614" i="13"/>
  <c r="C1615" i="13"/>
  <c r="D1615" i="13"/>
  <c r="E1615" i="13"/>
  <c r="F1615" i="13"/>
  <c r="G1615" i="13"/>
  <c r="H1615" i="13"/>
  <c r="L1615" i="13"/>
  <c r="O1615" i="13" s="1"/>
  <c r="M1615" i="13"/>
  <c r="N1615" i="13"/>
  <c r="P1615" i="13"/>
  <c r="Q1615" i="13"/>
  <c r="R1615" i="13"/>
  <c r="S1615" i="13"/>
  <c r="T1615" i="13"/>
  <c r="U1615" i="13"/>
  <c r="V1615" i="13"/>
  <c r="W1615" i="13"/>
  <c r="X1615" i="13"/>
  <c r="Y1615" i="13"/>
  <c r="Z1615" i="13"/>
  <c r="AA1615" i="13"/>
  <c r="AB1615" i="13"/>
  <c r="AC1615" i="13"/>
  <c r="AH1615" i="13"/>
  <c r="AK1615" i="13"/>
  <c r="C1616" i="13"/>
  <c r="D1616" i="13"/>
  <c r="E1616" i="13"/>
  <c r="F1616" i="13"/>
  <c r="G1616" i="13"/>
  <c r="H1616" i="13"/>
  <c r="L1616" i="13"/>
  <c r="O1616" i="13" s="1"/>
  <c r="M1616" i="13"/>
  <c r="N1616" i="13"/>
  <c r="P1616" i="13"/>
  <c r="Q1616" i="13"/>
  <c r="R1616" i="13"/>
  <c r="S1616" i="13"/>
  <c r="T1616" i="13"/>
  <c r="U1616" i="13"/>
  <c r="V1616" i="13"/>
  <c r="W1616" i="13"/>
  <c r="X1616" i="13"/>
  <c r="Y1616" i="13"/>
  <c r="Z1616" i="13"/>
  <c r="AA1616" i="13"/>
  <c r="AB1616" i="13"/>
  <c r="AC1616" i="13"/>
  <c r="AH1616" i="13"/>
  <c r="AK1616" i="13"/>
  <c r="C1617" i="13"/>
  <c r="D1617" i="13"/>
  <c r="E1617" i="13"/>
  <c r="F1617" i="13"/>
  <c r="G1617" i="13"/>
  <c r="H1617" i="13"/>
  <c r="L1617" i="13"/>
  <c r="O1617" i="13" s="1"/>
  <c r="M1617" i="13"/>
  <c r="N1617" i="13"/>
  <c r="P1617" i="13"/>
  <c r="Q1617" i="13"/>
  <c r="R1617" i="13"/>
  <c r="S1617" i="13"/>
  <c r="T1617" i="13"/>
  <c r="U1617" i="13"/>
  <c r="V1617" i="13"/>
  <c r="W1617" i="13"/>
  <c r="X1617" i="13"/>
  <c r="Y1617" i="13"/>
  <c r="Z1617" i="13"/>
  <c r="AA1617" i="13"/>
  <c r="AB1617" i="13"/>
  <c r="AC1617" i="13"/>
  <c r="AH1617" i="13"/>
  <c r="AK1617" i="13"/>
  <c r="C1618" i="13"/>
  <c r="D1618" i="13"/>
  <c r="E1618" i="13"/>
  <c r="F1618" i="13"/>
  <c r="G1618" i="13"/>
  <c r="H1618" i="13"/>
  <c r="L1618" i="13"/>
  <c r="O1618" i="13" s="1"/>
  <c r="M1618" i="13"/>
  <c r="N1618" i="13"/>
  <c r="P1618" i="13"/>
  <c r="Q1618" i="13"/>
  <c r="R1618" i="13"/>
  <c r="S1618" i="13"/>
  <c r="T1618" i="13"/>
  <c r="U1618" i="13"/>
  <c r="V1618" i="13"/>
  <c r="W1618" i="13"/>
  <c r="X1618" i="13"/>
  <c r="Y1618" i="13"/>
  <c r="Z1618" i="13"/>
  <c r="AA1618" i="13"/>
  <c r="AB1618" i="13"/>
  <c r="AC1618" i="13"/>
  <c r="AH1618" i="13"/>
  <c r="AK1618" i="13"/>
  <c r="C1619" i="13"/>
  <c r="D1619" i="13"/>
  <c r="E1619" i="13"/>
  <c r="F1619" i="13"/>
  <c r="G1619" i="13"/>
  <c r="H1619" i="13"/>
  <c r="L1619" i="13"/>
  <c r="O1619" i="13" s="1"/>
  <c r="M1619" i="13"/>
  <c r="N1619" i="13"/>
  <c r="P1619" i="13"/>
  <c r="Q1619" i="13"/>
  <c r="R1619" i="13"/>
  <c r="S1619" i="13"/>
  <c r="T1619" i="13"/>
  <c r="U1619" i="13"/>
  <c r="V1619" i="13"/>
  <c r="W1619" i="13"/>
  <c r="X1619" i="13"/>
  <c r="Y1619" i="13"/>
  <c r="Z1619" i="13"/>
  <c r="AA1619" i="13"/>
  <c r="AB1619" i="13"/>
  <c r="AC1619" i="13"/>
  <c r="AH1619" i="13"/>
  <c r="AK1619" i="13"/>
  <c r="C1620" i="13"/>
  <c r="D1620" i="13"/>
  <c r="E1620" i="13"/>
  <c r="F1620" i="13"/>
  <c r="G1620" i="13"/>
  <c r="H1620" i="13"/>
  <c r="L1620" i="13"/>
  <c r="O1620" i="13" s="1"/>
  <c r="M1620" i="13"/>
  <c r="N1620" i="13"/>
  <c r="P1620" i="13"/>
  <c r="Q1620" i="13"/>
  <c r="R1620" i="13"/>
  <c r="S1620" i="13"/>
  <c r="T1620" i="13"/>
  <c r="U1620" i="13"/>
  <c r="V1620" i="13"/>
  <c r="W1620" i="13"/>
  <c r="X1620" i="13"/>
  <c r="Y1620" i="13"/>
  <c r="Z1620" i="13"/>
  <c r="AA1620" i="13"/>
  <c r="AB1620" i="13"/>
  <c r="AC1620" i="13"/>
  <c r="AH1620" i="13"/>
  <c r="AK1620" i="13"/>
  <c r="C1621" i="13"/>
  <c r="D1621" i="13"/>
  <c r="E1621" i="13"/>
  <c r="F1621" i="13"/>
  <c r="G1621" i="13"/>
  <c r="H1621" i="13"/>
  <c r="L1621" i="13"/>
  <c r="O1621" i="13" s="1"/>
  <c r="M1621" i="13"/>
  <c r="N1621" i="13"/>
  <c r="P1621" i="13"/>
  <c r="Q1621" i="13"/>
  <c r="R1621" i="13"/>
  <c r="S1621" i="13"/>
  <c r="T1621" i="13"/>
  <c r="U1621" i="13"/>
  <c r="V1621" i="13"/>
  <c r="W1621" i="13"/>
  <c r="X1621" i="13"/>
  <c r="Y1621" i="13"/>
  <c r="Z1621" i="13"/>
  <c r="AA1621" i="13"/>
  <c r="AB1621" i="13"/>
  <c r="AC1621" i="13"/>
  <c r="AH1621" i="13"/>
  <c r="AK1621" i="13"/>
  <c r="C1622" i="13"/>
  <c r="D1622" i="13"/>
  <c r="E1622" i="13"/>
  <c r="F1622" i="13"/>
  <c r="G1622" i="13"/>
  <c r="H1622" i="13"/>
  <c r="L1622" i="13"/>
  <c r="O1622" i="13" s="1"/>
  <c r="M1622" i="13"/>
  <c r="N1622" i="13"/>
  <c r="P1622" i="13"/>
  <c r="Q1622" i="13"/>
  <c r="R1622" i="13"/>
  <c r="S1622" i="13"/>
  <c r="T1622" i="13"/>
  <c r="U1622" i="13"/>
  <c r="V1622" i="13"/>
  <c r="W1622" i="13"/>
  <c r="X1622" i="13"/>
  <c r="Y1622" i="13"/>
  <c r="Z1622" i="13"/>
  <c r="AA1622" i="13"/>
  <c r="AB1622" i="13"/>
  <c r="AC1622" i="13"/>
  <c r="AH1622" i="13"/>
  <c r="AK1622" i="13"/>
  <c r="C1623" i="13"/>
  <c r="D1623" i="13"/>
  <c r="E1623" i="13"/>
  <c r="F1623" i="13"/>
  <c r="G1623" i="13"/>
  <c r="H1623" i="13"/>
  <c r="L1623" i="13"/>
  <c r="O1623" i="13" s="1"/>
  <c r="M1623" i="13"/>
  <c r="N1623" i="13"/>
  <c r="P1623" i="13"/>
  <c r="Q1623" i="13"/>
  <c r="R1623" i="13"/>
  <c r="S1623" i="13"/>
  <c r="T1623" i="13"/>
  <c r="U1623" i="13"/>
  <c r="V1623" i="13"/>
  <c r="W1623" i="13"/>
  <c r="X1623" i="13"/>
  <c r="Y1623" i="13"/>
  <c r="Z1623" i="13"/>
  <c r="AA1623" i="13"/>
  <c r="AB1623" i="13"/>
  <c r="AC1623" i="13"/>
  <c r="AH1623" i="13"/>
  <c r="AK1623" i="13"/>
  <c r="C1624" i="13"/>
  <c r="D1624" i="13"/>
  <c r="E1624" i="13"/>
  <c r="F1624" i="13"/>
  <c r="G1624" i="13"/>
  <c r="H1624" i="13"/>
  <c r="L1624" i="13"/>
  <c r="O1624" i="13" s="1"/>
  <c r="M1624" i="13"/>
  <c r="N1624" i="13"/>
  <c r="P1624" i="13"/>
  <c r="Q1624" i="13"/>
  <c r="R1624" i="13"/>
  <c r="S1624" i="13"/>
  <c r="T1624" i="13"/>
  <c r="U1624" i="13"/>
  <c r="V1624" i="13"/>
  <c r="W1624" i="13"/>
  <c r="X1624" i="13"/>
  <c r="Y1624" i="13"/>
  <c r="Z1624" i="13"/>
  <c r="AA1624" i="13"/>
  <c r="AB1624" i="13"/>
  <c r="AC1624" i="13"/>
  <c r="AH1624" i="13"/>
  <c r="AK1624" i="13"/>
  <c r="C1625" i="13"/>
  <c r="D1625" i="13"/>
  <c r="E1625" i="13"/>
  <c r="F1625" i="13"/>
  <c r="G1625" i="13"/>
  <c r="H1625" i="13"/>
  <c r="L1625" i="13"/>
  <c r="O1625" i="13" s="1"/>
  <c r="M1625" i="13"/>
  <c r="N1625" i="13"/>
  <c r="P1625" i="13"/>
  <c r="Q1625" i="13"/>
  <c r="R1625" i="13"/>
  <c r="S1625" i="13"/>
  <c r="T1625" i="13"/>
  <c r="U1625" i="13"/>
  <c r="V1625" i="13"/>
  <c r="W1625" i="13"/>
  <c r="X1625" i="13"/>
  <c r="Y1625" i="13"/>
  <c r="Z1625" i="13"/>
  <c r="AA1625" i="13"/>
  <c r="AB1625" i="13"/>
  <c r="AC1625" i="13"/>
  <c r="AH1625" i="13"/>
  <c r="AK1625" i="13"/>
  <c r="C1626" i="13"/>
  <c r="D1626" i="13"/>
  <c r="E1626" i="13"/>
  <c r="F1626" i="13"/>
  <c r="G1626" i="13"/>
  <c r="H1626" i="13"/>
  <c r="L1626" i="13"/>
  <c r="O1626" i="13" s="1"/>
  <c r="M1626" i="13"/>
  <c r="N1626" i="13"/>
  <c r="P1626" i="13"/>
  <c r="Q1626" i="13"/>
  <c r="R1626" i="13"/>
  <c r="S1626" i="13"/>
  <c r="T1626" i="13"/>
  <c r="U1626" i="13"/>
  <c r="V1626" i="13"/>
  <c r="W1626" i="13"/>
  <c r="X1626" i="13"/>
  <c r="Y1626" i="13"/>
  <c r="Z1626" i="13"/>
  <c r="AA1626" i="13"/>
  <c r="AB1626" i="13"/>
  <c r="AC1626" i="13"/>
  <c r="AH1626" i="13"/>
  <c r="AK1626" i="13"/>
  <c r="C1627" i="13"/>
  <c r="D1627" i="13"/>
  <c r="E1627" i="13"/>
  <c r="F1627" i="13"/>
  <c r="G1627" i="13"/>
  <c r="H1627" i="13"/>
  <c r="L1627" i="13"/>
  <c r="O1627" i="13" s="1"/>
  <c r="M1627" i="13"/>
  <c r="N1627" i="13"/>
  <c r="P1627" i="13"/>
  <c r="Q1627" i="13"/>
  <c r="R1627" i="13"/>
  <c r="S1627" i="13"/>
  <c r="T1627" i="13"/>
  <c r="U1627" i="13"/>
  <c r="V1627" i="13"/>
  <c r="W1627" i="13"/>
  <c r="X1627" i="13"/>
  <c r="Y1627" i="13"/>
  <c r="Z1627" i="13"/>
  <c r="AA1627" i="13"/>
  <c r="AB1627" i="13"/>
  <c r="AC1627" i="13"/>
  <c r="AH1627" i="13"/>
  <c r="AK1627" i="13"/>
  <c r="C1628" i="13"/>
  <c r="D1628" i="13"/>
  <c r="E1628" i="13"/>
  <c r="F1628" i="13"/>
  <c r="G1628" i="13"/>
  <c r="H1628" i="13"/>
  <c r="L1628" i="13"/>
  <c r="O1628" i="13" s="1"/>
  <c r="M1628" i="13"/>
  <c r="N1628" i="13"/>
  <c r="P1628" i="13"/>
  <c r="Q1628" i="13"/>
  <c r="R1628" i="13"/>
  <c r="S1628" i="13"/>
  <c r="T1628" i="13"/>
  <c r="U1628" i="13"/>
  <c r="V1628" i="13"/>
  <c r="W1628" i="13"/>
  <c r="X1628" i="13"/>
  <c r="Y1628" i="13"/>
  <c r="Z1628" i="13"/>
  <c r="AA1628" i="13"/>
  <c r="AB1628" i="13"/>
  <c r="AC1628" i="13"/>
  <c r="AH1628" i="13"/>
  <c r="AK1628" i="13"/>
  <c r="C1629" i="13"/>
  <c r="D1629" i="13"/>
  <c r="E1629" i="13"/>
  <c r="F1629" i="13"/>
  <c r="G1629" i="13"/>
  <c r="H1629" i="13"/>
  <c r="L1629" i="13"/>
  <c r="O1629" i="13" s="1"/>
  <c r="M1629" i="13"/>
  <c r="N1629" i="13"/>
  <c r="P1629" i="13"/>
  <c r="Q1629" i="13"/>
  <c r="R1629" i="13"/>
  <c r="S1629" i="13"/>
  <c r="T1629" i="13"/>
  <c r="U1629" i="13"/>
  <c r="V1629" i="13"/>
  <c r="W1629" i="13"/>
  <c r="X1629" i="13"/>
  <c r="Y1629" i="13"/>
  <c r="Z1629" i="13"/>
  <c r="AA1629" i="13"/>
  <c r="AB1629" i="13"/>
  <c r="AC1629" i="13"/>
  <c r="AH1629" i="13"/>
  <c r="AK1629" i="13"/>
  <c r="C1630" i="13"/>
  <c r="D1630" i="13"/>
  <c r="E1630" i="13"/>
  <c r="F1630" i="13"/>
  <c r="G1630" i="13"/>
  <c r="H1630" i="13"/>
  <c r="L1630" i="13"/>
  <c r="O1630" i="13" s="1"/>
  <c r="M1630" i="13"/>
  <c r="N1630" i="13"/>
  <c r="P1630" i="13"/>
  <c r="Q1630" i="13"/>
  <c r="R1630" i="13"/>
  <c r="S1630" i="13"/>
  <c r="T1630" i="13"/>
  <c r="U1630" i="13"/>
  <c r="V1630" i="13"/>
  <c r="W1630" i="13"/>
  <c r="X1630" i="13"/>
  <c r="Y1630" i="13"/>
  <c r="Z1630" i="13"/>
  <c r="AA1630" i="13"/>
  <c r="AB1630" i="13"/>
  <c r="AC1630" i="13"/>
  <c r="AH1630" i="13"/>
  <c r="AK1630" i="13"/>
  <c r="C1631" i="13"/>
  <c r="D1631" i="13"/>
  <c r="E1631" i="13"/>
  <c r="F1631" i="13"/>
  <c r="G1631" i="13"/>
  <c r="H1631" i="13"/>
  <c r="L1631" i="13"/>
  <c r="O1631" i="13" s="1"/>
  <c r="M1631" i="13"/>
  <c r="N1631" i="13"/>
  <c r="P1631" i="13"/>
  <c r="Q1631" i="13"/>
  <c r="R1631" i="13"/>
  <c r="S1631" i="13"/>
  <c r="T1631" i="13"/>
  <c r="U1631" i="13"/>
  <c r="V1631" i="13"/>
  <c r="W1631" i="13"/>
  <c r="X1631" i="13"/>
  <c r="Y1631" i="13"/>
  <c r="Z1631" i="13"/>
  <c r="AA1631" i="13"/>
  <c r="AB1631" i="13"/>
  <c r="AC1631" i="13"/>
  <c r="AH1631" i="13"/>
  <c r="AK1631" i="13"/>
  <c r="C1632" i="13"/>
  <c r="D1632" i="13"/>
  <c r="E1632" i="13"/>
  <c r="F1632" i="13"/>
  <c r="G1632" i="13"/>
  <c r="H1632" i="13"/>
  <c r="L1632" i="13"/>
  <c r="O1632" i="13" s="1"/>
  <c r="M1632" i="13"/>
  <c r="N1632" i="13"/>
  <c r="P1632" i="13"/>
  <c r="Q1632" i="13"/>
  <c r="R1632" i="13"/>
  <c r="S1632" i="13"/>
  <c r="T1632" i="13"/>
  <c r="U1632" i="13"/>
  <c r="V1632" i="13"/>
  <c r="W1632" i="13"/>
  <c r="X1632" i="13"/>
  <c r="Y1632" i="13"/>
  <c r="Z1632" i="13"/>
  <c r="AA1632" i="13"/>
  <c r="AB1632" i="13"/>
  <c r="AC1632" i="13"/>
  <c r="AH1632" i="13"/>
  <c r="AK1632" i="13"/>
  <c r="C1633" i="13"/>
  <c r="D1633" i="13"/>
  <c r="E1633" i="13"/>
  <c r="F1633" i="13"/>
  <c r="G1633" i="13"/>
  <c r="H1633" i="13"/>
  <c r="L1633" i="13"/>
  <c r="O1633" i="13" s="1"/>
  <c r="M1633" i="13"/>
  <c r="N1633" i="13"/>
  <c r="P1633" i="13"/>
  <c r="Q1633" i="13"/>
  <c r="R1633" i="13"/>
  <c r="S1633" i="13"/>
  <c r="T1633" i="13"/>
  <c r="U1633" i="13"/>
  <c r="V1633" i="13"/>
  <c r="W1633" i="13"/>
  <c r="X1633" i="13"/>
  <c r="Y1633" i="13"/>
  <c r="Z1633" i="13"/>
  <c r="AA1633" i="13"/>
  <c r="AB1633" i="13"/>
  <c r="AC1633" i="13"/>
  <c r="AH1633" i="13"/>
  <c r="AK1633" i="13"/>
  <c r="C1634" i="13"/>
  <c r="D1634" i="13"/>
  <c r="E1634" i="13"/>
  <c r="F1634" i="13"/>
  <c r="G1634" i="13"/>
  <c r="H1634" i="13"/>
  <c r="L1634" i="13"/>
  <c r="O1634" i="13" s="1"/>
  <c r="M1634" i="13"/>
  <c r="N1634" i="13"/>
  <c r="P1634" i="13"/>
  <c r="Q1634" i="13"/>
  <c r="R1634" i="13"/>
  <c r="S1634" i="13"/>
  <c r="T1634" i="13"/>
  <c r="U1634" i="13"/>
  <c r="V1634" i="13"/>
  <c r="W1634" i="13"/>
  <c r="X1634" i="13"/>
  <c r="Y1634" i="13"/>
  <c r="Z1634" i="13"/>
  <c r="AA1634" i="13"/>
  <c r="AB1634" i="13"/>
  <c r="AC1634" i="13"/>
  <c r="AH1634" i="13"/>
  <c r="AK1634" i="13"/>
  <c r="C1635" i="13"/>
  <c r="D1635" i="13"/>
  <c r="E1635" i="13"/>
  <c r="F1635" i="13"/>
  <c r="G1635" i="13"/>
  <c r="H1635" i="13"/>
  <c r="L1635" i="13"/>
  <c r="O1635" i="13" s="1"/>
  <c r="M1635" i="13"/>
  <c r="N1635" i="13"/>
  <c r="P1635" i="13"/>
  <c r="Q1635" i="13"/>
  <c r="R1635" i="13"/>
  <c r="S1635" i="13"/>
  <c r="T1635" i="13"/>
  <c r="U1635" i="13"/>
  <c r="V1635" i="13"/>
  <c r="W1635" i="13"/>
  <c r="X1635" i="13"/>
  <c r="Y1635" i="13"/>
  <c r="Z1635" i="13"/>
  <c r="AA1635" i="13"/>
  <c r="AB1635" i="13"/>
  <c r="AC1635" i="13"/>
  <c r="AH1635" i="13"/>
  <c r="AK1635" i="13"/>
  <c r="C1636" i="13"/>
  <c r="D1636" i="13"/>
  <c r="E1636" i="13"/>
  <c r="F1636" i="13"/>
  <c r="G1636" i="13"/>
  <c r="H1636" i="13"/>
  <c r="L1636" i="13"/>
  <c r="O1636" i="13" s="1"/>
  <c r="M1636" i="13"/>
  <c r="N1636" i="13"/>
  <c r="P1636" i="13"/>
  <c r="Q1636" i="13"/>
  <c r="R1636" i="13"/>
  <c r="S1636" i="13"/>
  <c r="T1636" i="13"/>
  <c r="U1636" i="13"/>
  <c r="V1636" i="13"/>
  <c r="W1636" i="13"/>
  <c r="X1636" i="13"/>
  <c r="Y1636" i="13"/>
  <c r="Z1636" i="13"/>
  <c r="AA1636" i="13"/>
  <c r="AB1636" i="13"/>
  <c r="AC1636" i="13"/>
  <c r="AH1636" i="13"/>
  <c r="AK1636" i="13"/>
  <c r="C1637" i="13"/>
  <c r="D1637" i="13"/>
  <c r="E1637" i="13"/>
  <c r="F1637" i="13"/>
  <c r="G1637" i="13"/>
  <c r="H1637" i="13"/>
  <c r="L1637" i="13"/>
  <c r="O1637" i="13" s="1"/>
  <c r="M1637" i="13"/>
  <c r="N1637" i="13"/>
  <c r="P1637" i="13"/>
  <c r="Q1637" i="13"/>
  <c r="R1637" i="13"/>
  <c r="S1637" i="13"/>
  <c r="T1637" i="13"/>
  <c r="U1637" i="13"/>
  <c r="V1637" i="13"/>
  <c r="W1637" i="13"/>
  <c r="X1637" i="13"/>
  <c r="Y1637" i="13"/>
  <c r="Z1637" i="13"/>
  <c r="AA1637" i="13"/>
  <c r="AB1637" i="13"/>
  <c r="AC1637" i="13"/>
  <c r="AH1637" i="13"/>
  <c r="AK1637" i="13"/>
  <c r="C1638" i="13"/>
  <c r="D1638" i="13"/>
  <c r="E1638" i="13"/>
  <c r="F1638" i="13"/>
  <c r="G1638" i="13"/>
  <c r="H1638" i="13"/>
  <c r="L1638" i="13"/>
  <c r="O1638" i="13" s="1"/>
  <c r="M1638" i="13"/>
  <c r="N1638" i="13"/>
  <c r="P1638" i="13"/>
  <c r="Q1638" i="13"/>
  <c r="R1638" i="13"/>
  <c r="S1638" i="13"/>
  <c r="T1638" i="13"/>
  <c r="U1638" i="13"/>
  <c r="V1638" i="13"/>
  <c r="W1638" i="13"/>
  <c r="X1638" i="13"/>
  <c r="Y1638" i="13"/>
  <c r="Z1638" i="13"/>
  <c r="AA1638" i="13"/>
  <c r="AB1638" i="13"/>
  <c r="AC1638" i="13"/>
  <c r="AH1638" i="13"/>
  <c r="AK1638" i="13"/>
  <c r="C1639" i="13"/>
  <c r="D1639" i="13"/>
  <c r="E1639" i="13"/>
  <c r="F1639" i="13"/>
  <c r="G1639" i="13"/>
  <c r="H1639" i="13"/>
  <c r="L1639" i="13"/>
  <c r="O1639" i="13" s="1"/>
  <c r="M1639" i="13"/>
  <c r="N1639" i="13"/>
  <c r="P1639" i="13"/>
  <c r="Q1639" i="13"/>
  <c r="R1639" i="13"/>
  <c r="S1639" i="13"/>
  <c r="T1639" i="13"/>
  <c r="U1639" i="13"/>
  <c r="V1639" i="13"/>
  <c r="W1639" i="13"/>
  <c r="X1639" i="13"/>
  <c r="Y1639" i="13"/>
  <c r="Z1639" i="13"/>
  <c r="AA1639" i="13"/>
  <c r="AB1639" i="13"/>
  <c r="AC1639" i="13"/>
  <c r="AH1639" i="13"/>
  <c r="AK1639" i="13"/>
  <c r="C1640" i="13"/>
  <c r="D1640" i="13"/>
  <c r="E1640" i="13"/>
  <c r="F1640" i="13"/>
  <c r="G1640" i="13"/>
  <c r="H1640" i="13"/>
  <c r="L1640" i="13"/>
  <c r="O1640" i="13" s="1"/>
  <c r="M1640" i="13"/>
  <c r="N1640" i="13"/>
  <c r="P1640" i="13"/>
  <c r="Q1640" i="13"/>
  <c r="R1640" i="13"/>
  <c r="S1640" i="13"/>
  <c r="T1640" i="13"/>
  <c r="U1640" i="13"/>
  <c r="V1640" i="13"/>
  <c r="W1640" i="13"/>
  <c r="X1640" i="13"/>
  <c r="Y1640" i="13"/>
  <c r="Z1640" i="13"/>
  <c r="AA1640" i="13"/>
  <c r="AB1640" i="13"/>
  <c r="AC1640" i="13"/>
  <c r="AH1640" i="13"/>
  <c r="AK1640" i="13"/>
  <c r="C1641" i="13"/>
  <c r="D1641" i="13"/>
  <c r="E1641" i="13"/>
  <c r="F1641" i="13"/>
  <c r="G1641" i="13"/>
  <c r="H1641" i="13"/>
  <c r="L1641" i="13"/>
  <c r="O1641" i="13" s="1"/>
  <c r="M1641" i="13"/>
  <c r="N1641" i="13"/>
  <c r="P1641" i="13"/>
  <c r="Q1641" i="13"/>
  <c r="R1641" i="13"/>
  <c r="S1641" i="13"/>
  <c r="T1641" i="13"/>
  <c r="U1641" i="13"/>
  <c r="V1641" i="13"/>
  <c r="W1641" i="13"/>
  <c r="X1641" i="13"/>
  <c r="Y1641" i="13"/>
  <c r="Z1641" i="13"/>
  <c r="AA1641" i="13"/>
  <c r="AB1641" i="13"/>
  <c r="AC1641" i="13"/>
  <c r="AH1641" i="13"/>
  <c r="AK1641" i="13"/>
  <c r="C1642" i="13"/>
  <c r="D1642" i="13"/>
  <c r="E1642" i="13"/>
  <c r="F1642" i="13"/>
  <c r="G1642" i="13"/>
  <c r="H1642" i="13"/>
  <c r="L1642" i="13"/>
  <c r="O1642" i="13" s="1"/>
  <c r="M1642" i="13"/>
  <c r="N1642" i="13"/>
  <c r="P1642" i="13"/>
  <c r="Q1642" i="13"/>
  <c r="R1642" i="13"/>
  <c r="S1642" i="13"/>
  <c r="T1642" i="13"/>
  <c r="U1642" i="13"/>
  <c r="V1642" i="13"/>
  <c r="W1642" i="13"/>
  <c r="X1642" i="13"/>
  <c r="Y1642" i="13"/>
  <c r="Z1642" i="13"/>
  <c r="AA1642" i="13"/>
  <c r="AB1642" i="13"/>
  <c r="AC1642" i="13"/>
  <c r="AH1642" i="13"/>
  <c r="AK1642" i="13"/>
  <c r="C1643" i="13"/>
  <c r="D1643" i="13"/>
  <c r="E1643" i="13"/>
  <c r="F1643" i="13"/>
  <c r="G1643" i="13"/>
  <c r="H1643" i="13"/>
  <c r="L1643" i="13"/>
  <c r="O1643" i="13" s="1"/>
  <c r="M1643" i="13"/>
  <c r="N1643" i="13"/>
  <c r="P1643" i="13"/>
  <c r="Q1643" i="13"/>
  <c r="R1643" i="13"/>
  <c r="S1643" i="13"/>
  <c r="T1643" i="13"/>
  <c r="U1643" i="13"/>
  <c r="V1643" i="13"/>
  <c r="W1643" i="13"/>
  <c r="X1643" i="13"/>
  <c r="Y1643" i="13"/>
  <c r="Z1643" i="13"/>
  <c r="AA1643" i="13"/>
  <c r="AB1643" i="13"/>
  <c r="AC1643" i="13"/>
  <c r="AH1643" i="13"/>
  <c r="AK1643" i="13"/>
  <c r="C1644" i="13"/>
  <c r="D1644" i="13"/>
  <c r="E1644" i="13"/>
  <c r="F1644" i="13"/>
  <c r="G1644" i="13"/>
  <c r="H1644" i="13"/>
  <c r="L1644" i="13"/>
  <c r="O1644" i="13" s="1"/>
  <c r="M1644" i="13"/>
  <c r="N1644" i="13"/>
  <c r="P1644" i="13"/>
  <c r="Q1644" i="13"/>
  <c r="R1644" i="13"/>
  <c r="S1644" i="13"/>
  <c r="T1644" i="13"/>
  <c r="U1644" i="13"/>
  <c r="V1644" i="13"/>
  <c r="W1644" i="13"/>
  <c r="X1644" i="13"/>
  <c r="Y1644" i="13"/>
  <c r="Z1644" i="13"/>
  <c r="AA1644" i="13"/>
  <c r="AB1644" i="13"/>
  <c r="AC1644" i="13"/>
  <c r="AH1644" i="13"/>
  <c r="AK1644" i="13"/>
  <c r="C1645" i="13"/>
  <c r="D1645" i="13"/>
  <c r="E1645" i="13"/>
  <c r="F1645" i="13"/>
  <c r="G1645" i="13"/>
  <c r="H1645" i="13"/>
  <c r="L1645" i="13"/>
  <c r="O1645" i="13" s="1"/>
  <c r="M1645" i="13"/>
  <c r="N1645" i="13"/>
  <c r="P1645" i="13"/>
  <c r="Q1645" i="13"/>
  <c r="R1645" i="13"/>
  <c r="S1645" i="13"/>
  <c r="T1645" i="13"/>
  <c r="U1645" i="13"/>
  <c r="V1645" i="13"/>
  <c r="W1645" i="13"/>
  <c r="X1645" i="13"/>
  <c r="Y1645" i="13"/>
  <c r="Z1645" i="13"/>
  <c r="AA1645" i="13"/>
  <c r="AB1645" i="13"/>
  <c r="AC1645" i="13"/>
  <c r="AH1645" i="13"/>
  <c r="AK1645" i="13"/>
  <c r="C1646" i="13"/>
  <c r="D1646" i="13"/>
  <c r="E1646" i="13"/>
  <c r="F1646" i="13"/>
  <c r="G1646" i="13"/>
  <c r="H1646" i="13"/>
  <c r="L1646" i="13"/>
  <c r="O1646" i="13" s="1"/>
  <c r="M1646" i="13"/>
  <c r="N1646" i="13"/>
  <c r="P1646" i="13"/>
  <c r="Q1646" i="13"/>
  <c r="R1646" i="13"/>
  <c r="S1646" i="13"/>
  <c r="T1646" i="13"/>
  <c r="U1646" i="13"/>
  <c r="V1646" i="13"/>
  <c r="W1646" i="13"/>
  <c r="X1646" i="13"/>
  <c r="Y1646" i="13"/>
  <c r="Z1646" i="13"/>
  <c r="AA1646" i="13"/>
  <c r="AB1646" i="13"/>
  <c r="AC1646" i="13"/>
  <c r="AH1646" i="13"/>
  <c r="AK1646" i="13"/>
  <c r="C1647" i="13"/>
  <c r="D1647" i="13"/>
  <c r="E1647" i="13"/>
  <c r="F1647" i="13"/>
  <c r="G1647" i="13"/>
  <c r="H1647" i="13"/>
  <c r="L1647" i="13"/>
  <c r="O1647" i="13" s="1"/>
  <c r="M1647" i="13"/>
  <c r="N1647" i="13"/>
  <c r="P1647" i="13"/>
  <c r="Q1647" i="13"/>
  <c r="R1647" i="13"/>
  <c r="S1647" i="13"/>
  <c r="T1647" i="13"/>
  <c r="U1647" i="13"/>
  <c r="V1647" i="13"/>
  <c r="W1647" i="13"/>
  <c r="X1647" i="13"/>
  <c r="Y1647" i="13"/>
  <c r="Z1647" i="13"/>
  <c r="AA1647" i="13"/>
  <c r="AB1647" i="13"/>
  <c r="AC1647" i="13"/>
  <c r="AH1647" i="13"/>
  <c r="AK1647" i="13"/>
  <c r="C1648" i="13"/>
  <c r="D1648" i="13"/>
  <c r="E1648" i="13"/>
  <c r="F1648" i="13"/>
  <c r="G1648" i="13"/>
  <c r="H1648" i="13"/>
  <c r="L1648" i="13"/>
  <c r="O1648" i="13" s="1"/>
  <c r="M1648" i="13"/>
  <c r="N1648" i="13"/>
  <c r="P1648" i="13"/>
  <c r="Q1648" i="13"/>
  <c r="R1648" i="13"/>
  <c r="S1648" i="13"/>
  <c r="T1648" i="13"/>
  <c r="U1648" i="13"/>
  <c r="V1648" i="13"/>
  <c r="W1648" i="13"/>
  <c r="X1648" i="13"/>
  <c r="Y1648" i="13"/>
  <c r="Z1648" i="13"/>
  <c r="AA1648" i="13"/>
  <c r="AB1648" i="13"/>
  <c r="AC1648" i="13"/>
  <c r="AH1648" i="13"/>
  <c r="AK1648" i="13"/>
  <c r="C1649" i="13"/>
  <c r="D1649" i="13"/>
  <c r="E1649" i="13"/>
  <c r="F1649" i="13"/>
  <c r="G1649" i="13"/>
  <c r="H1649" i="13"/>
  <c r="L1649" i="13"/>
  <c r="O1649" i="13" s="1"/>
  <c r="M1649" i="13"/>
  <c r="N1649" i="13"/>
  <c r="P1649" i="13"/>
  <c r="Q1649" i="13"/>
  <c r="R1649" i="13"/>
  <c r="S1649" i="13"/>
  <c r="T1649" i="13"/>
  <c r="U1649" i="13"/>
  <c r="V1649" i="13"/>
  <c r="W1649" i="13"/>
  <c r="X1649" i="13"/>
  <c r="Y1649" i="13"/>
  <c r="Z1649" i="13"/>
  <c r="AA1649" i="13"/>
  <c r="AB1649" i="13"/>
  <c r="AC1649" i="13"/>
  <c r="AH1649" i="13"/>
  <c r="AK1649" i="13"/>
  <c r="C1650" i="13"/>
  <c r="D1650" i="13"/>
  <c r="E1650" i="13"/>
  <c r="F1650" i="13"/>
  <c r="G1650" i="13"/>
  <c r="H1650" i="13"/>
  <c r="L1650" i="13"/>
  <c r="O1650" i="13" s="1"/>
  <c r="M1650" i="13"/>
  <c r="N1650" i="13"/>
  <c r="P1650" i="13"/>
  <c r="Q1650" i="13"/>
  <c r="R1650" i="13"/>
  <c r="S1650" i="13"/>
  <c r="T1650" i="13"/>
  <c r="U1650" i="13"/>
  <c r="V1650" i="13"/>
  <c r="W1650" i="13"/>
  <c r="X1650" i="13"/>
  <c r="Y1650" i="13"/>
  <c r="Z1650" i="13"/>
  <c r="AA1650" i="13"/>
  <c r="AB1650" i="13"/>
  <c r="AC1650" i="13"/>
  <c r="AH1650" i="13"/>
  <c r="AK1650" i="13"/>
  <c r="C1651" i="13"/>
  <c r="D1651" i="13"/>
  <c r="E1651" i="13"/>
  <c r="F1651" i="13"/>
  <c r="G1651" i="13"/>
  <c r="H1651" i="13"/>
  <c r="L1651" i="13"/>
  <c r="O1651" i="13" s="1"/>
  <c r="M1651" i="13"/>
  <c r="N1651" i="13"/>
  <c r="P1651" i="13"/>
  <c r="Q1651" i="13"/>
  <c r="R1651" i="13"/>
  <c r="S1651" i="13"/>
  <c r="T1651" i="13"/>
  <c r="U1651" i="13"/>
  <c r="V1651" i="13"/>
  <c r="W1651" i="13"/>
  <c r="X1651" i="13"/>
  <c r="Y1651" i="13"/>
  <c r="Z1651" i="13"/>
  <c r="AA1651" i="13"/>
  <c r="AB1651" i="13"/>
  <c r="AC1651" i="13"/>
  <c r="AH1651" i="13"/>
  <c r="AK1651" i="13"/>
  <c r="C1652" i="13"/>
  <c r="D1652" i="13"/>
  <c r="E1652" i="13"/>
  <c r="F1652" i="13"/>
  <c r="G1652" i="13"/>
  <c r="H1652" i="13"/>
  <c r="L1652" i="13"/>
  <c r="O1652" i="13" s="1"/>
  <c r="M1652" i="13"/>
  <c r="N1652" i="13"/>
  <c r="P1652" i="13"/>
  <c r="Q1652" i="13"/>
  <c r="R1652" i="13"/>
  <c r="S1652" i="13"/>
  <c r="T1652" i="13"/>
  <c r="U1652" i="13"/>
  <c r="V1652" i="13"/>
  <c r="W1652" i="13"/>
  <c r="X1652" i="13"/>
  <c r="Y1652" i="13"/>
  <c r="Z1652" i="13"/>
  <c r="AA1652" i="13"/>
  <c r="AB1652" i="13"/>
  <c r="AC1652" i="13"/>
  <c r="AH1652" i="13"/>
  <c r="AK1652" i="13"/>
  <c r="C1653" i="13"/>
  <c r="D1653" i="13"/>
  <c r="E1653" i="13"/>
  <c r="F1653" i="13"/>
  <c r="G1653" i="13"/>
  <c r="H1653" i="13"/>
  <c r="L1653" i="13"/>
  <c r="O1653" i="13" s="1"/>
  <c r="M1653" i="13"/>
  <c r="N1653" i="13"/>
  <c r="P1653" i="13"/>
  <c r="Q1653" i="13"/>
  <c r="R1653" i="13"/>
  <c r="S1653" i="13"/>
  <c r="T1653" i="13"/>
  <c r="U1653" i="13"/>
  <c r="V1653" i="13"/>
  <c r="W1653" i="13"/>
  <c r="X1653" i="13"/>
  <c r="Y1653" i="13"/>
  <c r="Z1653" i="13"/>
  <c r="AA1653" i="13"/>
  <c r="AB1653" i="13"/>
  <c r="AC1653" i="13"/>
  <c r="AH1653" i="13"/>
  <c r="AK1653" i="13"/>
  <c r="C1654" i="13"/>
  <c r="D1654" i="13"/>
  <c r="E1654" i="13"/>
  <c r="F1654" i="13"/>
  <c r="G1654" i="13"/>
  <c r="H1654" i="13"/>
  <c r="L1654" i="13"/>
  <c r="O1654" i="13" s="1"/>
  <c r="M1654" i="13"/>
  <c r="N1654" i="13"/>
  <c r="P1654" i="13"/>
  <c r="Q1654" i="13"/>
  <c r="R1654" i="13"/>
  <c r="S1654" i="13"/>
  <c r="T1654" i="13"/>
  <c r="U1654" i="13"/>
  <c r="V1654" i="13"/>
  <c r="W1654" i="13"/>
  <c r="X1654" i="13"/>
  <c r="Y1654" i="13"/>
  <c r="Z1654" i="13"/>
  <c r="AA1654" i="13"/>
  <c r="AB1654" i="13"/>
  <c r="AC1654" i="13"/>
  <c r="AH1654" i="13"/>
  <c r="AK1654" i="13"/>
  <c r="C1655" i="13"/>
  <c r="D1655" i="13"/>
  <c r="E1655" i="13"/>
  <c r="F1655" i="13"/>
  <c r="G1655" i="13"/>
  <c r="H1655" i="13"/>
  <c r="L1655" i="13"/>
  <c r="O1655" i="13" s="1"/>
  <c r="M1655" i="13"/>
  <c r="N1655" i="13"/>
  <c r="P1655" i="13"/>
  <c r="Q1655" i="13"/>
  <c r="R1655" i="13"/>
  <c r="S1655" i="13"/>
  <c r="T1655" i="13"/>
  <c r="U1655" i="13"/>
  <c r="V1655" i="13"/>
  <c r="W1655" i="13"/>
  <c r="X1655" i="13"/>
  <c r="Y1655" i="13"/>
  <c r="Z1655" i="13"/>
  <c r="AA1655" i="13"/>
  <c r="AB1655" i="13"/>
  <c r="AC1655" i="13"/>
  <c r="AH1655" i="13"/>
  <c r="AK1655" i="13"/>
  <c r="C1656" i="13"/>
  <c r="D1656" i="13"/>
  <c r="E1656" i="13"/>
  <c r="F1656" i="13"/>
  <c r="G1656" i="13"/>
  <c r="H1656" i="13"/>
  <c r="L1656" i="13"/>
  <c r="O1656" i="13" s="1"/>
  <c r="M1656" i="13"/>
  <c r="N1656" i="13"/>
  <c r="P1656" i="13"/>
  <c r="Q1656" i="13"/>
  <c r="R1656" i="13"/>
  <c r="S1656" i="13"/>
  <c r="T1656" i="13"/>
  <c r="U1656" i="13"/>
  <c r="V1656" i="13"/>
  <c r="W1656" i="13"/>
  <c r="X1656" i="13"/>
  <c r="Y1656" i="13"/>
  <c r="Z1656" i="13"/>
  <c r="AA1656" i="13"/>
  <c r="AB1656" i="13"/>
  <c r="AC1656" i="13"/>
  <c r="AH1656" i="13"/>
  <c r="AK1656" i="13"/>
  <c r="C1657" i="13"/>
  <c r="D1657" i="13"/>
  <c r="E1657" i="13"/>
  <c r="F1657" i="13"/>
  <c r="G1657" i="13"/>
  <c r="H1657" i="13"/>
  <c r="L1657" i="13"/>
  <c r="O1657" i="13" s="1"/>
  <c r="M1657" i="13"/>
  <c r="N1657" i="13"/>
  <c r="P1657" i="13"/>
  <c r="Q1657" i="13"/>
  <c r="R1657" i="13"/>
  <c r="S1657" i="13"/>
  <c r="T1657" i="13"/>
  <c r="U1657" i="13"/>
  <c r="V1657" i="13"/>
  <c r="W1657" i="13"/>
  <c r="X1657" i="13"/>
  <c r="Y1657" i="13"/>
  <c r="Z1657" i="13"/>
  <c r="AA1657" i="13"/>
  <c r="AB1657" i="13"/>
  <c r="AC1657" i="13"/>
  <c r="AH1657" i="13"/>
  <c r="AK1657" i="13"/>
  <c r="C1658" i="13"/>
  <c r="D1658" i="13"/>
  <c r="E1658" i="13"/>
  <c r="F1658" i="13"/>
  <c r="G1658" i="13"/>
  <c r="H1658" i="13"/>
  <c r="L1658" i="13"/>
  <c r="O1658" i="13" s="1"/>
  <c r="M1658" i="13"/>
  <c r="N1658" i="13"/>
  <c r="P1658" i="13"/>
  <c r="Q1658" i="13"/>
  <c r="R1658" i="13"/>
  <c r="S1658" i="13"/>
  <c r="T1658" i="13"/>
  <c r="U1658" i="13"/>
  <c r="V1658" i="13"/>
  <c r="W1658" i="13"/>
  <c r="X1658" i="13"/>
  <c r="Y1658" i="13"/>
  <c r="Z1658" i="13"/>
  <c r="AA1658" i="13"/>
  <c r="AB1658" i="13"/>
  <c r="AC1658" i="13"/>
  <c r="AH1658" i="13"/>
  <c r="AK1658" i="13"/>
  <c r="C1659" i="13"/>
  <c r="D1659" i="13"/>
  <c r="E1659" i="13"/>
  <c r="F1659" i="13"/>
  <c r="G1659" i="13"/>
  <c r="H1659" i="13"/>
  <c r="L1659" i="13"/>
  <c r="O1659" i="13" s="1"/>
  <c r="M1659" i="13"/>
  <c r="N1659" i="13"/>
  <c r="P1659" i="13"/>
  <c r="Q1659" i="13"/>
  <c r="R1659" i="13"/>
  <c r="S1659" i="13"/>
  <c r="T1659" i="13"/>
  <c r="U1659" i="13"/>
  <c r="V1659" i="13"/>
  <c r="W1659" i="13"/>
  <c r="X1659" i="13"/>
  <c r="Y1659" i="13"/>
  <c r="Z1659" i="13"/>
  <c r="AA1659" i="13"/>
  <c r="AB1659" i="13"/>
  <c r="AC1659" i="13"/>
  <c r="AH1659" i="13"/>
  <c r="AK1659" i="13"/>
  <c r="C1660" i="13"/>
  <c r="D1660" i="13"/>
  <c r="E1660" i="13"/>
  <c r="F1660" i="13"/>
  <c r="G1660" i="13"/>
  <c r="H1660" i="13"/>
  <c r="L1660" i="13"/>
  <c r="O1660" i="13" s="1"/>
  <c r="M1660" i="13"/>
  <c r="N1660" i="13"/>
  <c r="P1660" i="13"/>
  <c r="Q1660" i="13"/>
  <c r="R1660" i="13"/>
  <c r="S1660" i="13"/>
  <c r="T1660" i="13"/>
  <c r="U1660" i="13"/>
  <c r="V1660" i="13"/>
  <c r="W1660" i="13"/>
  <c r="X1660" i="13"/>
  <c r="Y1660" i="13"/>
  <c r="Z1660" i="13"/>
  <c r="AA1660" i="13"/>
  <c r="AB1660" i="13"/>
  <c r="AC1660" i="13"/>
  <c r="AH1660" i="13"/>
  <c r="AK1660" i="13"/>
  <c r="C1661" i="13"/>
  <c r="D1661" i="13"/>
  <c r="E1661" i="13"/>
  <c r="F1661" i="13"/>
  <c r="G1661" i="13"/>
  <c r="H1661" i="13"/>
  <c r="L1661" i="13"/>
  <c r="O1661" i="13" s="1"/>
  <c r="M1661" i="13"/>
  <c r="N1661" i="13"/>
  <c r="P1661" i="13"/>
  <c r="Q1661" i="13"/>
  <c r="R1661" i="13"/>
  <c r="S1661" i="13"/>
  <c r="T1661" i="13"/>
  <c r="U1661" i="13"/>
  <c r="V1661" i="13"/>
  <c r="W1661" i="13"/>
  <c r="X1661" i="13"/>
  <c r="Y1661" i="13"/>
  <c r="Z1661" i="13"/>
  <c r="AA1661" i="13"/>
  <c r="AB1661" i="13"/>
  <c r="AC1661" i="13"/>
  <c r="AH1661" i="13"/>
  <c r="AK1661" i="13"/>
  <c r="C1662" i="13"/>
  <c r="D1662" i="13"/>
  <c r="E1662" i="13"/>
  <c r="F1662" i="13"/>
  <c r="G1662" i="13"/>
  <c r="H1662" i="13"/>
  <c r="L1662" i="13"/>
  <c r="O1662" i="13" s="1"/>
  <c r="M1662" i="13"/>
  <c r="N1662" i="13"/>
  <c r="P1662" i="13"/>
  <c r="Q1662" i="13"/>
  <c r="R1662" i="13"/>
  <c r="S1662" i="13"/>
  <c r="T1662" i="13"/>
  <c r="U1662" i="13"/>
  <c r="V1662" i="13"/>
  <c r="W1662" i="13"/>
  <c r="X1662" i="13"/>
  <c r="Y1662" i="13"/>
  <c r="Z1662" i="13"/>
  <c r="AA1662" i="13"/>
  <c r="AB1662" i="13"/>
  <c r="AC1662" i="13"/>
  <c r="AH1662" i="13"/>
  <c r="AK1662" i="13"/>
  <c r="C1663" i="13"/>
  <c r="D1663" i="13"/>
  <c r="E1663" i="13"/>
  <c r="F1663" i="13"/>
  <c r="G1663" i="13"/>
  <c r="H1663" i="13"/>
  <c r="L1663" i="13"/>
  <c r="O1663" i="13" s="1"/>
  <c r="M1663" i="13"/>
  <c r="N1663" i="13"/>
  <c r="P1663" i="13"/>
  <c r="Q1663" i="13"/>
  <c r="R1663" i="13"/>
  <c r="S1663" i="13"/>
  <c r="T1663" i="13"/>
  <c r="U1663" i="13"/>
  <c r="V1663" i="13"/>
  <c r="W1663" i="13"/>
  <c r="X1663" i="13"/>
  <c r="Y1663" i="13"/>
  <c r="Z1663" i="13"/>
  <c r="AA1663" i="13"/>
  <c r="AB1663" i="13"/>
  <c r="AC1663" i="13"/>
  <c r="AH1663" i="13"/>
  <c r="AK1663" i="13"/>
  <c r="C1664" i="13"/>
  <c r="D1664" i="13"/>
  <c r="E1664" i="13"/>
  <c r="F1664" i="13"/>
  <c r="G1664" i="13"/>
  <c r="H1664" i="13"/>
  <c r="L1664" i="13"/>
  <c r="O1664" i="13" s="1"/>
  <c r="M1664" i="13"/>
  <c r="N1664" i="13"/>
  <c r="P1664" i="13"/>
  <c r="Q1664" i="13"/>
  <c r="R1664" i="13"/>
  <c r="S1664" i="13"/>
  <c r="T1664" i="13"/>
  <c r="U1664" i="13"/>
  <c r="V1664" i="13"/>
  <c r="W1664" i="13"/>
  <c r="X1664" i="13"/>
  <c r="Y1664" i="13"/>
  <c r="Z1664" i="13"/>
  <c r="AA1664" i="13"/>
  <c r="AB1664" i="13"/>
  <c r="AC1664" i="13"/>
  <c r="AH1664" i="13"/>
  <c r="AK1664" i="13"/>
  <c r="C1665" i="13"/>
  <c r="D1665" i="13"/>
  <c r="E1665" i="13"/>
  <c r="F1665" i="13"/>
  <c r="G1665" i="13"/>
  <c r="H1665" i="13"/>
  <c r="L1665" i="13"/>
  <c r="O1665" i="13" s="1"/>
  <c r="M1665" i="13"/>
  <c r="N1665" i="13"/>
  <c r="P1665" i="13"/>
  <c r="Q1665" i="13"/>
  <c r="R1665" i="13"/>
  <c r="S1665" i="13"/>
  <c r="T1665" i="13"/>
  <c r="U1665" i="13"/>
  <c r="V1665" i="13"/>
  <c r="W1665" i="13"/>
  <c r="X1665" i="13"/>
  <c r="Y1665" i="13"/>
  <c r="Z1665" i="13"/>
  <c r="AA1665" i="13"/>
  <c r="AB1665" i="13"/>
  <c r="AC1665" i="13"/>
  <c r="AH1665" i="13"/>
  <c r="AK1665" i="13"/>
  <c r="C1666" i="13"/>
  <c r="D1666" i="13"/>
  <c r="E1666" i="13"/>
  <c r="F1666" i="13"/>
  <c r="G1666" i="13"/>
  <c r="H1666" i="13"/>
  <c r="L1666" i="13"/>
  <c r="O1666" i="13" s="1"/>
  <c r="M1666" i="13"/>
  <c r="N1666" i="13"/>
  <c r="P1666" i="13"/>
  <c r="Q1666" i="13"/>
  <c r="R1666" i="13"/>
  <c r="S1666" i="13"/>
  <c r="T1666" i="13"/>
  <c r="U1666" i="13"/>
  <c r="V1666" i="13"/>
  <c r="W1666" i="13"/>
  <c r="X1666" i="13"/>
  <c r="Y1666" i="13"/>
  <c r="Z1666" i="13"/>
  <c r="AA1666" i="13"/>
  <c r="AB1666" i="13"/>
  <c r="AC1666" i="13"/>
  <c r="AH1666" i="13"/>
  <c r="AK1666" i="13"/>
  <c r="C1667" i="13"/>
  <c r="D1667" i="13"/>
  <c r="E1667" i="13"/>
  <c r="F1667" i="13"/>
  <c r="G1667" i="13"/>
  <c r="H1667" i="13"/>
  <c r="L1667" i="13"/>
  <c r="O1667" i="13" s="1"/>
  <c r="M1667" i="13"/>
  <c r="N1667" i="13"/>
  <c r="P1667" i="13"/>
  <c r="Q1667" i="13"/>
  <c r="R1667" i="13"/>
  <c r="S1667" i="13"/>
  <c r="T1667" i="13"/>
  <c r="U1667" i="13"/>
  <c r="V1667" i="13"/>
  <c r="W1667" i="13"/>
  <c r="X1667" i="13"/>
  <c r="Y1667" i="13"/>
  <c r="Z1667" i="13"/>
  <c r="AA1667" i="13"/>
  <c r="AB1667" i="13"/>
  <c r="AC1667" i="13"/>
  <c r="AH1667" i="13"/>
  <c r="AK1667" i="13"/>
  <c r="C1668" i="13"/>
  <c r="D1668" i="13"/>
  <c r="E1668" i="13"/>
  <c r="F1668" i="13"/>
  <c r="G1668" i="13"/>
  <c r="H1668" i="13"/>
  <c r="L1668" i="13"/>
  <c r="O1668" i="13" s="1"/>
  <c r="M1668" i="13"/>
  <c r="N1668" i="13"/>
  <c r="P1668" i="13"/>
  <c r="Q1668" i="13"/>
  <c r="R1668" i="13"/>
  <c r="S1668" i="13"/>
  <c r="T1668" i="13"/>
  <c r="U1668" i="13"/>
  <c r="V1668" i="13"/>
  <c r="W1668" i="13"/>
  <c r="X1668" i="13"/>
  <c r="Y1668" i="13"/>
  <c r="Z1668" i="13"/>
  <c r="AA1668" i="13"/>
  <c r="AB1668" i="13"/>
  <c r="AC1668" i="13"/>
  <c r="AH1668" i="13"/>
  <c r="AK1668" i="13"/>
  <c r="C1669" i="13"/>
  <c r="D1669" i="13"/>
  <c r="E1669" i="13"/>
  <c r="F1669" i="13"/>
  <c r="G1669" i="13"/>
  <c r="H1669" i="13"/>
  <c r="L1669" i="13"/>
  <c r="O1669" i="13" s="1"/>
  <c r="M1669" i="13"/>
  <c r="N1669" i="13"/>
  <c r="P1669" i="13"/>
  <c r="Q1669" i="13"/>
  <c r="R1669" i="13"/>
  <c r="S1669" i="13"/>
  <c r="T1669" i="13"/>
  <c r="U1669" i="13"/>
  <c r="V1669" i="13"/>
  <c r="W1669" i="13"/>
  <c r="X1669" i="13"/>
  <c r="Y1669" i="13"/>
  <c r="Z1669" i="13"/>
  <c r="AA1669" i="13"/>
  <c r="AB1669" i="13"/>
  <c r="AC1669" i="13"/>
  <c r="AH1669" i="13"/>
  <c r="AK1669" i="13"/>
  <c r="C1670" i="13"/>
  <c r="D1670" i="13"/>
  <c r="E1670" i="13"/>
  <c r="F1670" i="13"/>
  <c r="G1670" i="13"/>
  <c r="H1670" i="13"/>
  <c r="L1670" i="13"/>
  <c r="O1670" i="13" s="1"/>
  <c r="M1670" i="13"/>
  <c r="N1670" i="13"/>
  <c r="P1670" i="13"/>
  <c r="Q1670" i="13"/>
  <c r="R1670" i="13"/>
  <c r="S1670" i="13"/>
  <c r="T1670" i="13"/>
  <c r="U1670" i="13"/>
  <c r="V1670" i="13"/>
  <c r="W1670" i="13"/>
  <c r="X1670" i="13"/>
  <c r="Y1670" i="13"/>
  <c r="Z1670" i="13"/>
  <c r="AA1670" i="13"/>
  <c r="AB1670" i="13"/>
  <c r="AC1670" i="13"/>
  <c r="AH1670" i="13"/>
  <c r="AK1670" i="13"/>
  <c r="C1671" i="13"/>
  <c r="D1671" i="13"/>
  <c r="E1671" i="13"/>
  <c r="F1671" i="13"/>
  <c r="G1671" i="13"/>
  <c r="H1671" i="13"/>
  <c r="L1671" i="13"/>
  <c r="O1671" i="13" s="1"/>
  <c r="M1671" i="13"/>
  <c r="N1671" i="13"/>
  <c r="P1671" i="13"/>
  <c r="Q1671" i="13"/>
  <c r="R1671" i="13"/>
  <c r="S1671" i="13"/>
  <c r="T1671" i="13"/>
  <c r="U1671" i="13"/>
  <c r="V1671" i="13"/>
  <c r="W1671" i="13"/>
  <c r="X1671" i="13"/>
  <c r="Y1671" i="13"/>
  <c r="Z1671" i="13"/>
  <c r="AA1671" i="13"/>
  <c r="AB1671" i="13"/>
  <c r="AC1671" i="13"/>
  <c r="AH1671" i="13"/>
  <c r="AK1671" i="13"/>
  <c r="C1672" i="13"/>
  <c r="D1672" i="13"/>
  <c r="E1672" i="13"/>
  <c r="F1672" i="13"/>
  <c r="G1672" i="13"/>
  <c r="H1672" i="13"/>
  <c r="L1672" i="13"/>
  <c r="O1672" i="13" s="1"/>
  <c r="M1672" i="13"/>
  <c r="N1672" i="13"/>
  <c r="P1672" i="13"/>
  <c r="Q1672" i="13"/>
  <c r="R1672" i="13"/>
  <c r="S1672" i="13"/>
  <c r="T1672" i="13"/>
  <c r="U1672" i="13"/>
  <c r="V1672" i="13"/>
  <c r="W1672" i="13"/>
  <c r="X1672" i="13"/>
  <c r="Y1672" i="13"/>
  <c r="Z1672" i="13"/>
  <c r="AA1672" i="13"/>
  <c r="AB1672" i="13"/>
  <c r="AC1672" i="13"/>
  <c r="AH1672" i="13"/>
  <c r="AK1672" i="13"/>
  <c r="C1673" i="13"/>
  <c r="D1673" i="13"/>
  <c r="E1673" i="13"/>
  <c r="F1673" i="13"/>
  <c r="G1673" i="13"/>
  <c r="H1673" i="13"/>
  <c r="L1673" i="13"/>
  <c r="O1673" i="13" s="1"/>
  <c r="M1673" i="13"/>
  <c r="N1673" i="13"/>
  <c r="P1673" i="13"/>
  <c r="Q1673" i="13"/>
  <c r="R1673" i="13"/>
  <c r="S1673" i="13"/>
  <c r="T1673" i="13"/>
  <c r="U1673" i="13"/>
  <c r="V1673" i="13"/>
  <c r="W1673" i="13"/>
  <c r="X1673" i="13"/>
  <c r="Y1673" i="13"/>
  <c r="Z1673" i="13"/>
  <c r="AA1673" i="13"/>
  <c r="AB1673" i="13"/>
  <c r="AC1673" i="13"/>
  <c r="AH1673" i="13"/>
  <c r="AK1673" i="13"/>
  <c r="C1674" i="13"/>
  <c r="D1674" i="13"/>
  <c r="E1674" i="13"/>
  <c r="F1674" i="13"/>
  <c r="G1674" i="13"/>
  <c r="H1674" i="13"/>
  <c r="L1674" i="13"/>
  <c r="O1674" i="13" s="1"/>
  <c r="M1674" i="13"/>
  <c r="N1674" i="13"/>
  <c r="P1674" i="13"/>
  <c r="Q1674" i="13"/>
  <c r="R1674" i="13"/>
  <c r="S1674" i="13"/>
  <c r="T1674" i="13"/>
  <c r="U1674" i="13"/>
  <c r="V1674" i="13"/>
  <c r="W1674" i="13"/>
  <c r="X1674" i="13"/>
  <c r="Y1674" i="13"/>
  <c r="Z1674" i="13"/>
  <c r="AA1674" i="13"/>
  <c r="AB1674" i="13"/>
  <c r="AC1674" i="13"/>
  <c r="AH1674" i="13"/>
  <c r="AK1674" i="13"/>
  <c r="C1675" i="13"/>
  <c r="D1675" i="13"/>
  <c r="E1675" i="13"/>
  <c r="F1675" i="13"/>
  <c r="G1675" i="13"/>
  <c r="H1675" i="13"/>
  <c r="L1675" i="13"/>
  <c r="O1675" i="13" s="1"/>
  <c r="M1675" i="13"/>
  <c r="N1675" i="13"/>
  <c r="P1675" i="13"/>
  <c r="Q1675" i="13"/>
  <c r="R1675" i="13"/>
  <c r="S1675" i="13"/>
  <c r="T1675" i="13"/>
  <c r="U1675" i="13"/>
  <c r="V1675" i="13"/>
  <c r="W1675" i="13"/>
  <c r="X1675" i="13"/>
  <c r="Y1675" i="13"/>
  <c r="Z1675" i="13"/>
  <c r="AA1675" i="13"/>
  <c r="AB1675" i="13"/>
  <c r="AC1675" i="13"/>
  <c r="AH1675" i="13"/>
  <c r="AK1675" i="13"/>
  <c r="C1676" i="13"/>
  <c r="D1676" i="13"/>
  <c r="E1676" i="13"/>
  <c r="F1676" i="13"/>
  <c r="G1676" i="13"/>
  <c r="H1676" i="13"/>
  <c r="L1676" i="13"/>
  <c r="O1676" i="13" s="1"/>
  <c r="M1676" i="13"/>
  <c r="N1676" i="13"/>
  <c r="P1676" i="13"/>
  <c r="Q1676" i="13"/>
  <c r="R1676" i="13"/>
  <c r="S1676" i="13"/>
  <c r="T1676" i="13"/>
  <c r="U1676" i="13"/>
  <c r="V1676" i="13"/>
  <c r="W1676" i="13"/>
  <c r="X1676" i="13"/>
  <c r="Y1676" i="13"/>
  <c r="Z1676" i="13"/>
  <c r="AA1676" i="13"/>
  <c r="AB1676" i="13"/>
  <c r="AC1676" i="13"/>
  <c r="AH1676" i="13"/>
  <c r="AK1676" i="13"/>
  <c r="C1677" i="13"/>
  <c r="D1677" i="13"/>
  <c r="E1677" i="13"/>
  <c r="F1677" i="13"/>
  <c r="G1677" i="13"/>
  <c r="H1677" i="13"/>
  <c r="L1677" i="13"/>
  <c r="O1677" i="13" s="1"/>
  <c r="M1677" i="13"/>
  <c r="N1677" i="13"/>
  <c r="P1677" i="13"/>
  <c r="Q1677" i="13"/>
  <c r="R1677" i="13"/>
  <c r="S1677" i="13"/>
  <c r="T1677" i="13"/>
  <c r="U1677" i="13"/>
  <c r="V1677" i="13"/>
  <c r="W1677" i="13"/>
  <c r="X1677" i="13"/>
  <c r="Y1677" i="13"/>
  <c r="Z1677" i="13"/>
  <c r="AA1677" i="13"/>
  <c r="AB1677" i="13"/>
  <c r="AC1677" i="13"/>
  <c r="AH1677" i="13"/>
  <c r="AK1677" i="13"/>
  <c r="C1678" i="13"/>
  <c r="D1678" i="13"/>
  <c r="E1678" i="13"/>
  <c r="F1678" i="13"/>
  <c r="G1678" i="13"/>
  <c r="H1678" i="13"/>
  <c r="L1678" i="13"/>
  <c r="O1678" i="13" s="1"/>
  <c r="M1678" i="13"/>
  <c r="N1678" i="13"/>
  <c r="P1678" i="13"/>
  <c r="Q1678" i="13"/>
  <c r="R1678" i="13"/>
  <c r="S1678" i="13"/>
  <c r="T1678" i="13"/>
  <c r="U1678" i="13"/>
  <c r="V1678" i="13"/>
  <c r="W1678" i="13"/>
  <c r="X1678" i="13"/>
  <c r="Y1678" i="13"/>
  <c r="Z1678" i="13"/>
  <c r="AA1678" i="13"/>
  <c r="AB1678" i="13"/>
  <c r="AC1678" i="13"/>
  <c r="AH1678" i="13"/>
  <c r="AK1678" i="13"/>
  <c r="C1679" i="13"/>
  <c r="D1679" i="13"/>
  <c r="E1679" i="13"/>
  <c r="F1679" i="13"/>
  <c r="G1679" i="13"/>
  <c r="H1679" i="13"/>
  <c r="L1679" i="13"/>
  <c r="O1679" i="13" s="1"/>
  <c r="M1679" i="13"/>
  <c r="N1679" i="13"/>
  <c r="P1679" i="13"/>
  <c r="Q1679" i="13"/>
  <c r="R1679" i="13"/>
  <c r="S1679" i="13"/>
  <c r="T1679" i="13"/>
  <c r="U1679" i="13"/>
  <c r="V1679" i="13"/>
  <c r="W1679" i="13"/>
  <c r="X1679" i="13"/>
  <c r="Y1679" i="13"/>
  <c r="Z1679" i="13"/>
  <c r="AA1679" i="13"/>
  <c r="AB1679" i="13"/>
  <c r="AC1679" i="13"/>
  <c r="AH1679" i="13"/>
  <c r="AK1679" i="13"/>
  <c r="C1680" i="13"/>
  <c r="D1680" i="13"/>
  <c r="E1680" i="13"/>
  <c r="F1680" i="13"/>
  <c r="G1680" i="13"/>
  <c r="H1680" i="13"/>
  <c r="L1680" i="13"/>
  <c r="O1680" i="13" s="1"/>
  <c r="M1680" i="13"/>
  <c r="N1680" i="13"/>
  <c r="P1680" i="13"/>
  <c r="Q1680" i="13"/>
  <c r="R1680" i="13"/>
  <c r="S1680" i="13"/>
  <c r="T1680" i="13"/>
  <c r="U1680" i="13"/>
  <c r="V1680" i="13"/>
  <c r="W1680" i="13"/>
  <c r="X1680" i="13"/>
  <c r="Y1680" i="13"/>
  <c r="Z1680" i="13"/>
  <c r="AA1680" i="13"/>
  <c r="AB1680" i="13"/>
  <c r="AC1680" i="13"/>
  <c r="AH1680" i="13"/>
  <c r="AK1680" i="13"/>
  <c r="C1681" i="13"/>
  <c r="D1681" i="13"/>
  <c r="E1681" i="13"/>
  <c r="F1681" i="13"/>
  <c r="G1681" i="13"/>
  <c r="H1681" i="13"/>
  <c r="L1681" i="13"/>
  <c r="O1681" i="13" s="1"/>
  <c r="M1681" i="13"/>
  <c r="N1681" i="13"/>
  <c r="P1681" i="13"/>
  <c r="Q1681" i="13"/>
  <c r="R1681" i="13"/>
  <c r="S1681" i="13"/>
  <c r="T1681" i="13"/>
  <c r="U1681" i="13"/>
  <c r="V1681" i="13"/>
  <c r="W1681" i="13"/>
  <c r="X1681" i="13"/>
  <c r="Y1681" i="13"/>
  <c r="Z1681" i="13"/>
  <c r="AA1681" i="13"/>
  <c r="AB1681" i="13"/>
  <c r="AC1681" i="13"/>
  <c r="AH1681" i="13"/>
  <c r="AK1681" i="13"/>
  <c r="C1682" i="13"/>
  <c r="D1682" i="13"/>
  <c r="E1682" i="13"/>
  <c r="F1682" i="13"/>
  <c r="G1682" i="13"/>
  <c r="H1682" i="13"/>
  <c r="L1682" i="13"/>
  <c r="O1682" i="13" s="1"/>
  <c r="M1682" i="13"/>
  <c r="N1682" i="13"/>
  <c r="P1682" i="13"/>
  <c r="Q1682" i="13"/>
  <c r="R1682" i="13"/>
  <c r="S1682" i="13"/>
  <c r="T1682" i="13"/>
  <c r="U1682" i="13"/>
  <c r="V1682" i="13"/>
  <c r="W1682" i="13"/>
  <c r="X1682" i="13"/>
  <c r="Y1682" i="13"/>
  <c r="Z1682" i="13"/>
  <c r="AA1682" i="13"/>
  <c r="AB1682" i="13"/>
  <c r="AC1682" i="13"/>
  <c r="AH1682" i="13"/>
  <c r="AK1682" i="13"/>
  <c r="C1683" i="13"/>
  <c r="D1683" i="13"/>
  <c r="E1683" i="13"/>
  <c r="F1683" i="13"/>
  <c r="G1683" i="13"/>
  <c r="H1683" i="13"/>
  <c r="L1683" i="13"/>
  <c r="O1683" i="13" s="1"/>
  <c r="M1683" i="13"/>
  <c r="N1683" i="13"/>
  <c r="P1683" i="13"/>
  <c r="Q1683" i="13"/>
  <c r="R1683" i="13"/>
  <c r="S1683" i="13"/>
  <c r="T1683" i="13"/>
  <c r="U1683" i="13"/>
  <c r="V1683" i="13"/>
  <c r="W1683" i="13"/>
  <c r="X1683" i="13"/>
  <c r="Y1683" i="13"/>
  <c r="Z1683" i="13"/>
  <c r="AA1683" i="13"/>
  <c r="AB1683" i="13"/>
  <c r="AC1683" i="13"/>
  <c r="AH1683" i="13"/>
  <c r="AK1683" i="13"/>
  <c r="C1684" i="13"/>
  <c r="D1684" i="13"/>
  <c r="E1684" i="13"/>
  <c r="F1684" i="13"/>
  <c r="G1684" i="13"/>
  <c r="H1684" i="13"/>
  <c r="L1684" i="13"/>
  <c r="O1684" i="13" s="1"/>
  <c r="M1684" i="13"/>
  <c r="N1684" i="13"/>
  <c r="P1684" i="13"/>
  <c r="Q1684" i="13"/>
  <c r="R1684" i="13"/>
  <c r="S1684" i="13"/>
  <c r="T1684" i="13"/>
  <c r="U1684" i="13"/>
  <c r="V1684" i="13"/>
  <c r="W1684" i="13"/>
  <c r="X1684" i="13"/>
  <c r="Y1684" i="13"/>
  <c r="Z1684" i="13"/>
  <c r="AA1684" i="13"/>
  <c r="AB1684" i="13"/>
  <c r="AC1684" i="13"/>
  <c r="AH1684" i="13"/>
  <c r="AK1684" i="13"/>
  <c r="C1685" i="13"/>
  <c r="D1685" i="13"/>
  <c r="E1685" i="13"/>
  <c r="F1685" i="13"/>
  <c r="G1685" i="13"/>
  <c r="H1685" i="13"/>
  <c r="L1685" i="13"/>
  <c r="O1685" i="13" s="1"/>
  <c r="M1685" i="13"/>
  <c r="N1685" i="13"/>
  <c r="P1685" i="13"/>
  <c r="Q1685" i="13"/>
  <c r="R1685" i="13"/>
  <c r="S1685" i="13"/>
  <c r="T1685" i="13"/>
  <c r="U1685" i="13"/>
  <c r="V1685" i="13"/>
  <c r="W1685" i="13"/>
  <c r="X1685" i="13"/>
  <c r="Y1685" i="13"/>
  <c r="Z1685" i="13"/>
  <c r="AA1685" i="13"/>
  <c r="AB1685" i="13"/>
  <c r="AC1685" i="13"/>
  <c r="AH1685" i="13"/>
  <c r="AK1685" i="13"/>
  <c r="C1686" i="13"/>
  <c r="D1686" i="13"/>
  <c r="E1686" i="13"/>
  <c r="F1686" i="13"/>
  <c r="G1686" i="13"/>
  <c r="H1686" i="13"/>
  <c r="L1686" i="13"/>
  <c r="O1686" i="13" s="1"/>
  <c r="M1686" i="13"/>
  <c r="N1686" i="13"/>
  <c r="P1686" i="13"/>
  <c r="Q1686" i="13"/>
  <c r="R1686" i="13"/>
  <c r="S1686" i="13"/>
  <c r="T1686" i="13"/>
  <c r="U1686" i="13"/>
  <c r="V1686" i="13"/>
  <c r="W1686" i="13"/>
  <c r="X1686" i="13"/>
  <c r="Y1686" i="13"/>
  <c r="Z1686" i="13"/>
  <c r="AA1686" i="13"/>
  <c r="AB1686" i="13"/>
  <c r="AC1686" i="13"/>
  <c r="AH1686" i="13"/>
  <c r="AK1686" i="13"/>
  <c r="C1687" i="13"/>
  <c r="D1687" i="13"/>
  <c r="E1687" i="13"/>
  <c r="F1687" i="13"/>
  <c r="G1687" i="13"/>
  <c r="H1687" i="13"/>
  <c r="L1687" i="13"/>
  <c r="O1687" i="13" s="1"/>
  <c r="M1687" i="13"/>
  <c r="N1687" i="13"/>
  <c r="P1687" i="13"/>
  <c r="Q1687" i="13"/>
  <c r="R1687" i="13"/>
  <c r="S1687" i="13"/>
  <c r="T1687" i="13"/>
  <c r="U1687" i="13"/>
  <c r="V1687" i="13"/>
  <c r="W1687" i="13"/>
  <c r="X1687" i="13"/>
  <c r="Y1687" i="13"/>
  <c r="Z1687" i="13"/>
  <c r="AA1687" i="13"/>
  <c r="AB1687" i="13"/>
  <c r="AC1687" i="13"/>
  <c r="AH1687" i="13"/>
  <c r="AK1687" i="13"/>
  <c r="C1688" i="13"/>
  <c r="D1688" i="13"/>
  <c r="E1688" i="13"/>
  <c r="F1688" i="13"/>
  <c r="G1688" i="13"/>
  <c r="H1688" i="13"/>
  <c r="L1688" i="13"/>
  <c r="O1688" i="13" s="1"/>
  <c r="M1688" i="13"/>
  <c r="N1688" i="13"/>
  <c r="P1688" i="13"/>
  <c r="Q1688" i="13"/>
  <c r="R1688" i="13"/>
  <c r="S1688" i="13"/>
  <c r="T1688" i="13"/>
  <c r="U1688" i="13"/>
  <c r="V1688" i="13"/>
  <c r="W1688" i="13"/>
  <c r="X1688" i="13"/>
  <c r="Y1688" i="13"/>
  <c r="Z1688" i="13"/>
  <c r="AA1688" i="13"/>
  <c r="AB1688" i="13"/>
  <c r="AC1688" i="13"/>
  <c r="AH1688" i="13"/>
  <c r="AK1688" i="13"/>
  <c r="C1689" i="13"/>
  <c r="D1689" i="13"/>
  <c r="E1689" i="13"/>
  <c r="F1689" i="13"/>
  <c r="G1689" i="13"/>
  <c r="H1689" i="13"/>
  <c r="L1689" i="13"/>
  <c r="O1689" i="13" s="1"/>
  <c r="M1689" i="13"/>
  <c r="N1689" i="13"/>
  <c r="P1689" i="13"/>
  <c r="Q1689" i="13"/>
  <c r="R1689" i="13"/>
  <c r="S1689" i="13"/>
  <c r="T1689" i="13"/>
  <c r="U1689" i="13"/>
  <c r="V1689" i="13"/>
  <c r="W1689" i="13"/>
  <c r="X1689" i="13"/>
  <c r="Y1689" i="13"/>
  <c r="Z1689" i="13"/>
  <c r="AA1689" i="13"/>
  <c r="AB1689" i="13"/>
  <c r="AC1689" i="13"/>
  <c r="AH1689" i="13"/>
  <c r="AK1689" i="13"/>
  <c r="C1690" i="13"/>
  <c r="D1690" i="13"/>
  <c r="E1690" i="13"/>
  <c r="F1690" i="13"/>
  <c r="G1690" i="13"/>
  <c r="H1690" i="13"/>
  <c r="L1690" i="13"/>
  <c r="O1690" i="13" s="1"/>
  <c r="M1690" i="13"/>
  <c r="N1690" i="13"/>
  <c r="P1690" i="13"/>
  <c r="Q1690" i="13"/>
  <c r="R1690" i="13"/>
  <c r="S1690" i="13"/>
  <c r="T1690" i="13"/>
  <c r="U1690" i="13"/>
  <c r="V1690" i="13"/>
  <c r="W1690" i="13"/>
  <c r="X1690" i="13"/>
  <c r="Y1690" i="13"/>
  <c r="Z1690" i="13"/>
  <c r="AA1690" i="13"/>
  <c r="AB1690" i="13"/>
  <c r="AC1690" i="13"/>
  <c r="AH1690" i="13"/>
  <c r="AK1690" i="13"/>
  <c r="C1691" i="13"/>
  <c r="D1691" i="13"/>
  <c r="E1691" i="13"/>
  <c r="F1691" i="13"/>
  <c r="G1691" i="13"/>
  <c r="H1691" i="13"/>
  <c r="L1691" i="13"/>
  <c r="O1691" i="13" s="1"/>
  <c r="M1691" i="13"/>
  <c r="N1691" i="13"/>
  <c r="P1691" i="13"/>
  <c r="Q1691" i="13"/>
  <c r="R1691" i="13"/>
  <c r="S1691" i="13"/>
  <c r="T1691" i="13"/>
  <c r="U1691" i="13"/>
  <c r="V1691" i="13"/>
  <c r="W1691" i="13"/>
  <c r="X1691" i="13"/>
  <c r="Y1691" i="13"/>
  <c r="Z1691" i="13"/>
  <c r="AA1691" i="13"/>
  <c r="AB1691" i="13"/>
  <c r="AC1691" i="13"/>
  <c r="AH1691" i="13"/>
  <c r="AK1691" i="13"/>
  <c r="C1692" i="13"/>
  <c r="D1692" i="13"/>
  <c r="E1692" i="13"/>
  <c r="F1692" i="13"/>
  <c r="G1692" i="13"/>
  <c r="H1692" i="13"/>
  <c r="L1692" i="13"/>
  <c r="O1692" i="13" s="1"/>
  <c r="M1692" i="13"/>
  <c r="N1692" i="13"/>
  <c r="P1692" i="13"/>
  <c r="Q1692" i="13"/>
  <c r="R1692" i="13"/>
  <c r="S1692" i="13"/>
  <c r="T1692" i="13"/>
  <c r="U1692" i="13"/>
  <c r="V1692" i="13"/>
  <c r="W1692" i="13"/>
  <c r="X1692" i="13"/>
  <c r="Y1692" i="13"/>
  <c r="Z1692" i="13"/>
  <c r="AA1692" i="13"/>
  <c r="AB1692" i="13"/>
  <c r="AC1692" i="13"/>
  <c r="AH1692" i="13"/>
  <c r="AK1692" i="13"/>
  <c r="C1693" i="13"/>
  <c r="D1693" i="13"/>
  <c r="E1693" i="13"/>
  <c r="F1693" i="13"/>
  <c r="G1693" i="13"/>
  <c r="H1693" i="13"/>
  <c r="L1693" i="13"/>
  <c r="O1693" i="13" s="1"/>
  <c r="M1693" i="13"/>
  <c r="N1693" i="13"/>
  <c r="P1693" i="13"/>
  <c r="Q1693" i="13"/>
  <c r="R1693" i="13"/>
  <c r="S1693" i="13"/>
  <c r="T1693" i="13"/>
  <c r="U1693" i="13"/>
  <c r="V1693" i="13"/>
  <c r="W1693" i="13"/>
  <c r="X1693" i="13"/>
  <c r="Y1693" i="13"/>
  <c r="Z1693" i="13"/>
  <c r="AA1693" i="13"/>
  <c r="AB1693" i="13"/>
  <c r="AC1693" i="13"/>
  <c r="AH1693" i="13"/>
  <c r="AK1693" i="13"/>
  <c r="C1694" i="13"/>
  <c r="D1694" i="13"/>
  <c r="E1694" i="13"/>
  <c r="F1694" i="13"/>
  <c r="G1694" i="13"/>
  <c r="H1694" i="13"/>
  <c r="L1694" i="13"/>
  <c r="O1694" i="13" s="1"/>
  <c r="M1694" i="13"/>
  <c r="N1694" i="13"/>
  <c r="P1694" i="13"/>
  <c r="Q1694" i="13"/>
  <c r="R1694" i="13"/>
  <c r="S1694" i="13"/>
  <c r="T1694" i="13"/>
  <c r="U1694" i="13"/>
  <c r="V1694" i="13"/>
  <c r="W1694" i="13"/>
  <c r="X1694" i="13"/>
  <c r="Y1694" i="13"/>
  <c r="Z1694" i="13"/>
  <c r="AA1694" i="13"/>
  <c r="AB1694" i="13"/>
  <c r="AC1694" i="13"/>
  <c r="AH1694" i="13"/>
  <c r="AK1694" i="13"/>
  <c r="C1695" i="13"/>
  <c r="D1695" i="13"/>
  <c r="E1695" i="13"/>
  <c r="F1695" i="13"/>
  <c r="G1695" i="13"/>
  <c r="H1695" i="13"/>
  <c r="L1695" i="13"/>
  <c r="O1695" i="13" s="1"/>
  <c r="M1695" i="13"/>
  <c r="N1695" i="13"/>
  <c r="P1695" i="13"/>
  <c r="Q1695" i="13"/>
  <c r="R1695" i="13"/>
  <c r="S1695" i="13"/>
  <c r="T1695" i="13"/>
  <c r="U1695" i="13"/>
  <c r="V1695" i="13"/>
  <c r="W1695" i="13"/>
  <c r="X1695" i="13"/>
  <c r="Y1695" i="13"/>
  <c r="Z1695" i="13"/>
  <c r="AA1695" i="13"/>
  <c r="AB1695" i="13"/>
  <c r="AC1695" i="13"/>
  <c r="AH1695" i="13"/>
  <c r="AK1695" i="13"/>
  <c r="C1696" i="13"/>
  <c r="D1696" i="13"/>
  <c r="E1696" i="13"/>
  <c r="F1696" i="13"/>
  <c r="G1696" i="13"/>
  <c r="H1696" i="13"/>
  <c r="L1696" i="13"/>
  <c r="O1696" i="13" s="1"/>
  <c r="M1696" i="13"/>
  <c r="N1696" i="13"/>
  <c r="P1696" i="13"/>
  <c r="Q1696" i="13"/>
  <c r="R1696" i="13"/>
  <c r="S1696" i="13"/>
  <c r="T1696" i="13"/>
  <c r="U1696" i="13"/>
  <c r="V1696" i="13"/>
  <c r="W1696" i="13"/>
  <c r="X1696" i="13"/>
  <c r="Y1696" i="13"/>
  <c r="Z1696" i="13"/>
  <c r="AA1696" i="13"/>
  <c r="AB1696" i="13"/>
  <c r="AC1696" i="13"/>
  <c r="AH1696" i="13"/>
  <c r="AK1696" i="13"/>
  <c r="C1697" i="13"/>
  <c r="D1697" i="13"/>
  <c r="E1697" i="13"/>
  <c r="F1697" i="13"/>
  <c r="G1697" i="13"/>
  <c r="H1697" i="13"/>
  <c r="L1697" i="13"/>
  <c r="O1697" i="13" s="1"/>
  <c r="M1697" i="13"/>
  <c r="N1697" i="13"/>
  <c r="P1697" i="13"/>
  <c r="Q1697" i="13"/>
  <c r="R1697" i="13"/>
  <c r="S1697" i="13"/>
  <c r="T1697" i="13"/>
  <c r="U1697" i="13"/>
  <c r="V1697" i="13"/>
  <c r="W1697" i="13"/>
  <c r="X1697" i="13"/>
  <c r="Y1697" i="13"/>
  <c r="Z1697" i="13"/>
  <c r="AA1697" i="13"/>
  <c r="AB1697" i="13"/>
  <c r="AC1697" i="13"/>
  <c r="AH1697" i="13"/>
  <c r="AK1697" i="13"/>
  <c r="C1698" i="13"/>
  <c r="D1698" i="13"/>
  <c r="E1698" i="13"/>
  <c r="F1698" i="13"/>
  <c r="G1698" i="13"/>
  <c r="H1698" i="13"/>
  <c r="L1698" i="13"/>
  <c r="O1698" i="13" s="1"/>
  <c r="M1698" i="13"/>
  <c r="N1698" i="13"/>
  <c r="P1698" i="13"/>
  <c r="Q1698" i="13"/>
  <c r="R1698" i="13"/>
  <c r="S1698" i="13"/>
  <c r="T1698" i="13"/>
  <c r="U1698" i="13"/>
  <c r="V1698" i="13"/>
  <c r="W1698" i="13"/>
  <c r="X1698" i="13"/>
  <c r="Y1698" i="13"/>
  <c r="Z1698" i="13"/>
  <c r="AA1698" i="13"/>
  <c r="AB1698" i="13"/>
  <c r="AC1698" i="13"/>
  <c r="AH1698" i="13"/>
  <c r="AK1698" i="13"/>
  <c r="C1699" i="13"/>
  <c r="D1699" i="13"/>
  <c r="E1699" i="13"/>
  <c r="F1699" i="13"/>
  <c r="G1699" i="13"/>
  <c r="H1699" i="13"/>
  <c r="L1699" i="13"/>
  <c r="O1699" i="13" s="1"/>
  <c r="M1699" i="13"/>
  <c r="N1699" i="13"/>
  <c r="P1699" i="13"/>
  <c r="Q1699" i="13"/>
  <c r="R1699" i="13"/>
  <c r="S1699" i="13"/>
  <c r="T1699" i="13"/>
  <c r="U1699" i="13"/>
  <c r="V1699" i="13"/>
  <c r="W1699" i="13"/>
  <c r="X1699" i="13"/>
  <c r="Y1699" i="13"/>
  <c r="Z1699" i="13"/>
  <c r="AA1699" i="13"/>
  <c r="AB1699" i="13"/>
  <c r="AC1699" i="13"/>
  <c r="AH1699" i="13"/>
  <c r="AK1699" i="13"/>
  <c r="C1700" i="13"/>
  <c r="D1700" i="13"/>
  <c r="E1700" i="13"/>
  <c r="F1700" i="13"/>
  <c r="G1700" i="13"/>
  <c r="H1700" i="13"/>
  <c r="L1700" i="13"/>
  <c r="O1700" i="13" s="1"/>
  <c r="M1700" i="13"/>
  <c r="N1700" i="13"/>
  <c r="P1700" i="13"/>
  <c r="Q1700" i="13"/>
  <c r="R1700" i="13"/>
  <c r="S1700" i="13"/>
  <c r="T1700" i="13"/>
  <c r="U1700" i="13"/>
  <c r="V1700" i="13"/>
  <c r="W1700" i="13"/>
  <c r="X1700" i="13"/>
  <c r="Y1700" i="13"/>
  <c r="Z1700" i="13"/>
  <c r="AA1700" i="13"/>
  <c r="AB1700" i="13"/>
  <c r="AC1700" i="13"/>
  <c r="AH1700" i="13"/>
  <c r="AK1700" i="13"/>
  <c r="C1701" i="13"/>
  <c r="D1701" i="13"/>
  <c r="E1701" i="13"/>
  <c r="F1701" i="13"/>
  <c r="G1701" i="13"/>
  <c r="H1701" i="13"/>
  <c r="L1701" i="13"/>
  <c r="O1701" i="13" s="1"/>
  <c r="M1701" i="13"/>
  <c r="N1701" i="13"/>
  <c r="P1701" i="13"/>
  <c r="Q1701" i="13"/>
  <c r="R1701" i="13"/>
  <c r="S1701" i="13"/>
  <c r="T1701" i="13"/>
  <c r="U1701" i="13"/>
  <c r="V1701" i="13"/>
  <c r="W1701" i="13"/>
  <c r="X1701" i="13"/>
  <c r="Y1701" i="13"/>
  <c r="Z1701" i="13"/>
  <c r="AA1701" i="13"/>
  <c r="AB1701" i="13"/>
  <c r="AC1701" i="13"/>
  <c r="AH1701" i="13"/>
  <c r="AK1701" i="13"/>
  <c r="C1702" i="13"/>
  <c r="D1702" i="13"/>
  <c r="E1702" i="13"/>
  <c r="F1702" i="13"/>
  <c r="G1702" i="13"/>
  <c r="H1702" i="13"/>
  <c r="L1702" i="13"/>
  <c r="O1702" i="13" s="1"/>
  <c r="M1702" i="13"/>
  <c r="N1702" i="13"/>
  <c r="P1702" i="13"/>
  <c r="Q1702" i="13"/>
  <c r="R1702" i="13"/>
  <c r="S1702" i="13"/>
  <c r="T1702" i="13"/>
  <c r="U1702" i="13"/>
  <c r="V1702" i="13"/>
  <c r="W1702" i="13"/>
  <c r="X1702" i="13"/>
  <c r="Y1702" i="13"/>
  <c r="Z1702" i="13"/>
  <c r="AA1702" i="13"/>
  <c r="AB1702" i="13"/>
  <c r="AC1702" i="13"/>
  <c r="AH1702" i="13"/>
  <c r="AK1702" i="13"/>
  <c r="C1703" i="13"/>
  <c r="D1703" i="13"/>
  <c r="E1703" i="13"/>
  <c r="F1703" i="13"/>
  <c r="G1703" i="13"/>
  <c r="H1703" i="13"/>
  <c r="L1703" i="13"/>
  <c r="O1703" i="13" s="1"/>
  <c r="M1703" i="13"/>
  <c r="N1703" i="13"/>
  <c r="P1703" i="13"/>
  <c r="Q1703" i="13"/>
  <c r="R1703" i="13"/>
  <c r="S1703" i="13"/>
  <c r="T1703" i="13"/>
  <c r="U1703" i="13"/>
  <c r="V1703" i="13"/>
  <c r="W1703" i="13"/>
  <c r="X1703" i="13"/>
  <c r="Y1703" i="13"/>
  <c r="Z1703" i="13"/>
  <c r="AA1703" i="13"/>
  <c r="AB1703" i="13"/>
  <c r="AC1703" i="13"/>
  <c r="AH1703" i="13"/>
  <c r="AK1703" i="13"/>
  <c r="C1704" i="13"/>
  <c r="D1704" i="13"/>
  <c r="E1704" i="13"/>
  <c r="F1704" i="13"/>
  <c r="G1704" i="13"/>
  <c r="H1704" i="13"/>
  <c r="L1704" i="13"/>
  <c r="O1704" i="13" s="1"/>
  <c r="M1704" i="13"/>
  <c r="N1704" i="13"/>
  <c r="P1704" i="13"/>
  <c r="Q1704" i="13"/>
  <c r="R1704" i="13"/>
  <c r="S1704" i="13"/>
  <c r="T1704" i="13"/>
  <c r="U1704" i="13"/>
  <c r="V1704" i="13"/>
  <c r="W1704" i="13"/>
  <c r="X1704" i="13"/>
  <c r="Y1704" i="13"/>
  <c r="Z1704" i="13"/>
  <c r="AA1704" i="13"/>
  <c r="AB1704" i="13"/>
  <c r="AC1704" i="13"/>
  <c r="AH1704" i="13"/>
  <c r="AK1704" i="13"/>
  <c r="C1705" i="13"/>
  <c r="D1705" i="13"/>
  <c r="E1705" i="13"/>
  <c r="F1705" i="13"/>
  <c r="G1705" i="13"/>
  <c r="H1705" i="13"/>
  <c r="L1705" i="13"/>
  <c r="O1705" i="13" s="1"/>
  <c r="M1705" i="13"/>
  <c r="N1705" i="13"/>
  <c r="P1705" i="13"/>
  <c r="Q1705" i="13"/>
  <c r="R1705" i="13"/>
  <c r="S1705" i="13"/>
  <c r="T1705" i="13"/>
  <c r="U1705" i="13"/>
  <c r="V1705" i="13"/>
  <c r="W1705" i="13"/>
  <c r="X1705" i="13"/>
  <c r="Y1705" i="13"/>
  <c r="Z1705" i="13"/>
  <c r="AA1705" i="13"/>
  <c r="AB1705" i="13"/>
  <c r="AC1705" i="13"/>
  <c r="AH1705" i="13"/>
  <c r="AK1705" i="13"/>
  <c r="C1706" i="13"/>
  <c r="D1706" i="13"/>
  <c r="E1706" i="13"/>
  <c r="F1706" i="13"/>
  <c r="G1706" i="13"/>
  <c r="H1706" i="13"/>
  <c r="L1706" i="13"/>
  <c r="O1706" i="13" s="1"/>
  <c r="M1706" i="13"/>
  <c r="N1706" i="13"/>
  <c r="P1706" i="13"/>
  <c r="Q1706" i="13"/>
  <c r="R1706" i="13"/>
  <c r="S1706" i="13"/>
  <c r="T1706" i="13"/>
  <c r="U1706" i="13"/>
  <c r="V1706" i="13"/>
  <c r="W1706" i="13"/>
  <c r="X1706" i="13"/>
  <c r="Y1706" i="13"/>
  <c r="Z1706" i="13"/>
  <c r="AA1706" i="13"/>
  <c r="AB1706" i="13"/>
  <c r="AC1706" i="13"/>
  <c r="AH1706" i="13"/>
  <c r="AK1706" i="13"/>
  <c r="C1707" i="13"/>
  <c r="D1707" i="13"/>
  <c r="E1707" i="13"/>
  <c r="F1707" i="13"/>
  <c r="G1707" i="13"/>
  <c r="H1707" i="13"/>
  <c r="L1707" i="13"/>
  <c r="O1707" i="13" s="1"/>
  <c r="M1707" i="13"/>
  <c r="N1707" i="13"/>
  <c r="P1707" i="13"/>
  <c r="Q1707" i="13"/>
  <c r="R1707" i="13"/>
  <c r="S1707" i="13"/>
  <c r="T1707" i="13"/>
  <c r="U1707" i="13"/>
  <c r="V1707" i="13"/>
  <c r="W1707" i="13"/>
  <c r="X1707" i="13"/>
  <c r="Y1707" i="13"/>
  <c r="Z1707" i="13"/>
  <c r="AA1707" i="13"/>
  <c r="AB1707" i="13"/>
  <c r="AC1707" i="13"/>
  <c r="AH1707" i="13"/>
  <c r="AK1707" i="13"/>
  <c r="C1708" i="13"/>
  <c r="D1708" i="13"/>
  <c r="E1708" i="13"/>
  <c r="F1708" i="13"/>
  <c r="G1708" i="13"/>
  <c r="H1708" i="13"/>
  <c r="L1708" i="13"/>
  <c r="O1708" i="13" s="1"/>
  <c r="M1708" i="13"/>
  <c r="N1708" i="13"/>
  <c r="P1708" i="13"/>
  <c r="Q1708" i="13"/>
  <c r="R1708" i="13"/>
  <c r="S1708" i="13"/>
  <c r="T1708" i="13"/>
  <c r="U1708" i="13"/>
  <c r="V1708" i="13"/>
  <c r="W1708" i="13"/>
  <c r="X1708" i="13"/>
  <c r="Y1708" i="13"/>
  <c r="Z1708" i="13"/>
  <c r="AA1708" i="13"/>
  <c r="AB1708" i="13"/>
  <c r="AC1708" i="13"/>
  <c r="AH1708" i="13"/>
  <c r="AK1708" i="13"/>
  <c r="C1709" i="13"/>
  <c r="D1709" i="13"/>
  <c r="E1709" i="13"/>
  <c r="F1709" i="13"/>
  <c r="G1709" i="13"/>
  <c r="H1709" i="13"/>
  <c r="L1709" i="13"/>
  <c r="O1709" i="13" s="1"/>
  <c r="M1709" i="13"/>
  <c r="N1709" i="13"/>
  <c r="P1709" i="13"/>
  <c r="Q1709" i="13"/>
  <c r="R1709" i="13"/>
  <c r="S1709" i="13"/>
  <c r="T1709" i="13"/>
  <c r="U1709" i="13"/>
  <c r="V1709" i="13"/>
  <c r="W1709" i="13"/>
  <c r="X1709" i="13"/>
  <c r="Y1709" i="13"/>
  <c r="Z1709" i="13"/>
  <c r="AA1709" i="13"/>
  <c r="AB1709" i="13"/>
  <c r="AC1709" i="13"/>
  <c r="AH1709" i="13"/>
  <c r="AK1709" i="13"/>
  <c r="C1710" i="13"/>
  <c r="D1710" i="13"/>
  <c r="E1710" i="13"/>
  <c r="F1710" i="13"/>
  <c r="G1710" i="13"/>
  <c r="H1710" i="13"/>
  <c r="L1710" i="13"/>
  <c r="O1710" i="13" s="1"/>
  <c r="M1710" i="13"/>
  <c r="N1710" i="13"/>
  <c r="P1710" i="13"/>
  <c r="Q1710" i="13"/>
  <c r="R1710" i="13"/>
  <c r="S1710" i="13"/>
  <c r="T1710" i="13"/>
  <c r="U1710" i="13"/>
  <c r="V1710" i="13"/>
  <c r="W1710" i="13"/>
  <c r="X1710" i="13"/>
  <c r="Y1710" i="13"/>
  <c r="Z1710" i="13"/>
  <c r="AA1710" i="13"/>
  <c r="AB1710" i="13"/>
  <c r="AC1710" i="13"/>
  <c r="AH1710" i="13"/>
  <c r="AK1710" i="13"/>
  <c r="C1711" i="13"/>
  <c r="D1711" i="13"/>
  <c r="E1711" i="13"/>
  <c r="F1711" i="13"/>
  <c r="G1711" i="13"/>
  <c r="H1711" i="13"/>
  <c r="L1711" i="13"/>
  <c r="O1711" i="13" s="1"/>
  <c r="M1711" i="13"/>
  <c r="N1711" i="13"/>
  <c r="P1711" i="13"/>
  <c r="Q1711" i="13"/>
  <c r="R1711" i="13"/>
  <c r="S1711" i="13"/>
  <c r="T1711" i="13"/>
  <c r="U1711" i="13"/>
  <c r="V1711" i="13"/>
  <c r="W1711" i="13"/>
  <c r="X1711" i="13"/>
  <c r="Y1711" i="13"/>
  <c r="Z1711" i="13"/>
  <c r="AA1711" i="13"/>
  <c r="AB1711" i="13"/>
  <c r="AC1711" i="13"/>
  <c r="AH1711" i="13"/>
  <c r="AK1711" i="13"/>
  <c r="C1712" i="13"/>
  <c r="D1712" i="13"/>
  <c r="E1712" i="13"/>
  <c r="F1712" i="13"/>
  <c r="G1712" i="13"/>
  <c r="H1712" i="13"/>
  <c r="L1712" i="13"/>
  <c r="O1712" i="13" s="1"/>
  <c r="M1712" i="13"/>
  <c r="N1712" i="13"/>
  <c r="P1712" i="13"/>
  <c r="Q1712" i="13"/>
  <c r="R1712" i="13"/>
  <c r="S1712" i="13"/>
  <c r="T1712" i="13"/>
  <c r="U1712" i="13"/>
  <c r="V1712" i="13"/>
  <c r="W1712" i="13"/>
  <c r="X1712" i="13"/>
  <c r="Y1712" i="13"/>
  <c r="Z1712" i="13"/>
  <c r="AA1712" i="13"/>
  <c r="AB1712" i="13"/>
  <c r="AC1712" i="13"/>
  <c r="AH1712" i="13"/>
  <c r="AK1712" i="13"/>
  <c r="C1713" i="13"/>
  <c r="D1713" i="13"/>
  <c r="E1713" i="13"/>
  <c r="F1713" i="13"/>
  <c r="G1713" i="13"/>
  <c r="H1713" i="13"/>
  <c r="L1713" i="13"/>
  <c r="O1713" i="13" s="1"/>
  <c r="M1713" i="13"/>
  <c r="N1713" i="13"/>
  <c r="P1713" i="13"/>
  <c r="Q1713" i="13"/>
  <c r="R1713" i="13"/>
  <c r="S1713" i="13"/>
  <c r="T1713" i="13"/>
  <c r="U1713" i="13"/>
  <c r="V1713" i="13"/>
  <c r="W1713" i="13"/>
  <c r="X1713" i="13"/>
  <c r="Y1713" i="13"/>
  <c r="Z1713" i="13"/>
  <c r="AA1713" i="13"/>
  <c r="AB1713" i="13"/>
  <c r="AC1713" i="13"/>
  <c r="AH1713" i="13"/>
  <c r="AK1713" i="13"/>
  <c r="C1714" i="13"/>
  <c r="D1714" i="13"/>
  <c r="E1714" i="13"/>
  <c r="F1714" i="13"/>
  <c r="G1714" i="13"/>
  <c r="H1714" i="13"/>
  <c r="L1714" i="13"/>
  <c r="O1714" i="13" s="1"/>
  <c r="M1714" i="13"/>
  <c r="N1714" i="13"/>
  <c r="P1714" i="13"/>
  <c r="Q1714" i="13"/>
  <c r="R1714" i="13"/>
  <c r="S1714" i="13"/>
  <c r="T1714" i="13"/>
  <c r="U1714" i="13"/>
  <c r="V1714" i="13"/>
  <c r="W1714" i="13"/>
  <c r="X1714" i="13"/>
  <c r="Y1714" i="13"/>
  <c r="Z1714" i="13"/>
  <c r="AA1714" i="13"/>
  <c r="AB1714" i="13"/>
  <c r="AC1714" i="13"/>
  <c r="AH1714" i="13"/>
  <c r="AK1714" i="13"/>
  <c r="C1715" i="13"/>
  <c r="D1715" i="13"/>
  <c r="E1715" i="13"/>
  <c r="F1715" i="13"/>
  <c r="G1715" i="13"/>
  <c r="H1715" i="13"/>
  <c r="L1715" i="13"/>
  <c r="O1715" i="13" s="1"/>
  <c r="M1715" i="13"/>
  <c r="N1715" i="13"/>
  <c r="P1715" i="13"/>
  <c r="Q1715" i="13"/>
  <c r="R1715" i="13"/>
  <c r="S1715" i="13"/>
  <c r="T1715" i="13"/>
  <c r="U1715" i="13"/>
  <c r="V1715" i="13"/>
  <c r="W1715" i="13"/>
  <c r="X1715" i="13"/>
  <c r="Y1715" i="13"/>
  <c r="Z1715" i="13"/>
  <c r="AA1715" i="13"/>
  <c r="AB1715" i="13"/>
  <c r="AC1715" i="13"/>
  <c r="AH1715" i="13"/>
  <c r="AK1715" i="13"/>
  <c r="C1716" i="13"/>
  <c r="D1716" i="13"/>
  <c r="E1716" i="13"/>
  <c r="F1716" i="13"/>
  <c r="G1716" i="13"/>
  <c r="H1716" i="13"/>
  <c r="L1716" i="13"/>
  <c r="O1716" i="13" s="1"/>
  <c r="M1716" i="13"/>
  <c r="N1716" i="13"/>
  <c r="P1716" i="13"/>
  <c r="Q1716" i="13"/>
  <c r="R1716" i="13"/>
  <c r="S1716" i="13"/>
  <c r="T1716" i="13"/>
  <c r="U1716" i="13"/>
  <c r="V1716" i="13"/>
  <c r="W1716" i="13"/>
  <c r="X1716" i="13"/>
  <c r="Y1716" i="13"/>
  <c r="Z1716" i="13"/>
  <c r="AA1716" i="13"/>
  <c r="AB1716" i="13"/>
  <c r="AC1716" i="13"/>
  <c r="AH1716" i="13"/>
  <c r="AK1716" i="13"/>
  <c r="C1717" i="13"/>
  <c r="D1717" i="13"/>
  <c r="E1717" i="13"/>
  <c r="F1717" i="13"/>
  <c r="G1717" i="13"/>
  <c r="H1717" i="13"/>
  <c r="L1717" i="13"/>
  <c r="O1717" i="13" s="1"/>
  <c r="M1717" i="13"/>
  <c r="N1717" i="13"/>
  <c r="P1717" i="13"/>
  <c r="Q1717" i="13"/>
  <c r="R1717" i="13"/>
  <c r="S1717" i="13"/>
  <c r="T1717" i="13"/>
  <c r="U1717" i="13"/>
  <c r="V1717" i="13"/>
  <c r="W1717" i="13"/>
  <c r="X1717" i="13"/>
  <c r="Y1717" i="13"/>
  <c r="Z1717" i="13"/>
  <c r="AA1717" i="13"/>
  <c r="AB1717" i="13"/>
  <c r="AC1717" i="13"/>
  <c r="AH1717" i="13"/>
  <c r="AK1717" i="13"/>
  <c r="C1718" i="13"/>
  <c r="D1718" i="13"/>
  <c r="E1718" i="13"/>
  <c r="F1718" i="13"/>
  <c r="G1718" i="13"/>
  <c r="H1718" i="13"/>
  <c r="L1718" i="13"/>
  <c r="O1718" i="13" s="1"/>
  <c r="M1718" i="13"/>
  <c r="N1718" i="13"/>
  <c r="P1718" i="13"/>
  <c r="Q1718" i="13"/>
  <c r="R1718" i="13"/>
  <c r="S1718" i="13"/>
  <c r="T1718" i="13"/>
  <c r="U1718" i="13"/>
  <c r="V1718" i="13"/>
  <c r="W1718" i="13"/>
  <c r="X1718" i="13"/>
  <c r="Y1718" i="13"/>
  <c r="Z1718" i="13"/>
  <c r="AA1718" i="13"/>
  <c r="AB1718" i="13"/>
  <c r="AC1718" i="13"/>
  <c r="AH1718" i="13"/>
  <c r="AK1718" i="13"/>
  <c r="C1719" i="13"/>
  <c r="D1719" i="13"/>
  <c r="E1719" i="13"/>
  <c r="F1719" i="13"/>
  <c r="G1719" i="13"/>
  <c r="H1719" i="13"/>
  <c r="L1719" i="13"/>
  <c r="O1719" i="13" s="1"/>
  <c r="M1719" i="13"/>
  <c r="N1719" i="13"/>
  <c r="P1719" i="13"/>
  <c r="Q1719" i="13"/>
  <c r="R1719" i="13"/>
  <c r="S1719" i="13"/>
  <c r="T1719" i="13"/>
  <c r="U1719" i="13"/>
  <c r="V1719" i="13"/>
  <c r="W1719" i="13"/>
  <c r="X1719" i="13"/>
  <c r="Y1719" i="13"/>
  <c r="Z1719" i="13"/>
  <c r="AA1719" i="13"/>
  <c r="AB1719" i="13"/>
  <c r="AC1719" i="13"/>
  <c r="AH1719" i="13"/>
  <c r="AK1719" i="13"/>
  <c r="C1720" i="13"/>
  <c r="D1720" i="13"/>
  <c r="E1720" i="13"/>
  <c r="F1720" i="13"/>
  <c r="G1720" i="13"/>
  <c r="H1720" i="13"/>
  <c r="L1720" i="13"/>
  <c r="O1720" i="13" s="1"/>
  <c r="M1720" i="13"/>
  <c r="N1720" i="13"/>
  <c r="P1720" i="13"/>
  <c r="Q1720" i="13"/>
  <c r="R1720" i="13"/>
  <c r="S1720" i="13"/>
  <c r="T1720" i="13"/>
  <c r="U1720" i="13"/>
  <c r="V1720" i="13"/>
  <c r="W1720" i="13"/>
  <c r="X1720" i="13"/>
  <c r="Y1720" i="13"/>
  <c r="Z1720" i="13"/>
  <c r="AA1720" i="13"/>
  <c r="AB1720" i="13"/>
  <c r="AC1720" i="13"/>
  <c r="AH1720" i="13"/>
  <c r="AK1720" i="13"/>
  <c r="C1721" i="13"/>
  <c r="D1721" i="13"/>
  <c r="E1721" i="13"/>
  <c r="F1721" i="13"/>
  <c r="G1721" i="13"/>
  <c r="H1721" i="13"/>
  <c r="L1721" i="13"/>
  <c r="O1721" i="13" s="1"/>
  <c r="M1721" i="13"/>
  <c r="N1721" i="13"/>
  <c r="P1721" i="13"/>
  <c r="Q1721" i="13"/>
  <c r="R1721" i="13"/>
  <c r="S1721" i="13"/>
  <c r="T1721" i="13"/>
  <c r="U1721" i="13"/>
  <c r="V1721" i="13"/>
  <c r="W1721" i="13"/>
  <c r="X1721" i="13"/>
  <c r="Y1721" i="13"/>
  <c r="Z1721" i="13"/>
  <c r="AA1721" i="13"/>
  <c r="AB1721" i="13"/>
  <c r="AC1721" i="13"/>
  <c r="AH1721" i="13"/>
  <c r="AK1721" i="13"/>
  <c r="C1722" i="13"/>
  <c r="D1722" i="13"/>
  <c r="E1722" i="13"/>
  <c r="F1722" i="13"/>
  <c r="G1722" i="13"/>
  <c r="H1722" i="13"/>
  <c r="L1722" i="13"/>
  <c r="O1722" i="13" s="1"/>
  <c r="M1722" i="13"/>
  <c r="N1722" i="13"/>
  <c r="P1722" i="13"/>
  <c r="Q1722" i="13"/>
  <c r="R1722" i="13"/>
  <c r="S1722" i="13"/>
  <c r="T1722" i="13"/>
  <c r="U1722" i="13"/>
  <c r="V1722" i="13"/>
  <c r="W1722" i="13"/>
  <c r="X1722" i="13"/>
  <c r="Y1722" i="13"/>
  <c r="Z1722" i="13"/>
  <c r="AA1722" i="13"/>
  <c r="AB1722" i="13"/>
  <c r="AC1722" i="13"/>
  <c r="AH1722" i="13"/>
  <c r="AK1722" i="13"/>
  <c r="C1723" i="13"/>
  <c r="D1723" i="13"/>
  <c r="E1723" i="13"/>
  <c r="F1723" i="13"/>
  <c r="G1723" i="13"/>
  <c r="H1723" i="13"/>
  <c r="L1723" i="13"/>
  <c r="O1723" i="13" s="1"/>
  <c r="M1723" i="13"/>
  <c r="N1723" i="13"/>
  <c r="P1723" i="13"/>
  <c r="Q1723" i="13"/>
  <c r="R1723" i="13"/>
  <c r="S1723" i="13"/>
  <c r="T1723" i="13"/>
  <c r="U1723" i="13"/>
  <c r="V1723" i="13"/>
  <c r="W1723" i="13"/>
  <c r="X1723" i="13"/>
  <c r="Y1723" i="13"/>
  <c r="Z1723" i="13"/>
  <c r="AA1723" i="13"/>
  <c r="AB1723" i="13"/>
  <c r="AC1723" i="13"/>
  <c r="AH1723" i="13"/>
  <c r="AK1723" i="13"/>
  <c r="C1724" i="13"/>
  <c r="D1724" i="13"/>
  <c r="E1724" i="13"/>
  <c r="F1724" i="13"/>
  <c r="G1724" i="13"/>
  <c r="H1724" i="13"/>
  <c r="L1724" i="13"/>
  <c r="O1724" i="13" s="1"/>
  <c r="M1724" i="13"/>
  <c r="N1724" i="13"/>
  <c r="P1724" i="13"/>
  <c r="Q1724" i="13"/>
  <c r="R1724" i="13"/>
  <c r="S1724" i="13"/>
  <c r="T1724" i="13"/>
  <c r="U1724" i="13"/>
  <c r="V1724" i="13"/>
  <c r="W1724" i="13"/>
  <c r="X1724" i="13"/>
  <c r="Y1724" i="13"/>
  <c r="Z1724" i="13"/>
  <c r="AA1724" i="13"/>
  <c r="AB1724" i="13"/>
  <c r="AC1724" i="13"/>
  <c r="AH1724" i="13"/>
  <c r="AK1724" i="13"/>
  <c r="C1725" i="13"/>
  <c r="D1725" i="13"/>
  <c r="E1725" i="13"/>
  <c r="F1725" i="13"/>
  <c r="G1725" i="13"/>
  <c r="H1725" i="13"/>
  <c r="L1725" i="13"/>
  <c r="O1725" i="13" s="1"/>
  <c r="M1725" i="13"/>
  <c r="N1725" i="13"/>
  <c r="P1725" i="13"/>
  <c r="Q1725" i="13"/>
  <c r="R1725" i="13"/>
  <c r="S1725" i="13"/>
  <c r="T1725" i="13"/>
  <c r="U1725" i="13"/>
  <c r="V1725" i="13"/>
  <c r="W1725" i="13"/>
  <c r="X1725" i="13"/>
  <c r="Y1725" i="13"/>
  <c r="Z1725" i="13"/>
  <c r="AA1725" i="13"/>
  <c r="AB1725" i="13"/>
  <c r="AC1725" i="13"/>
  <c r="AH1725" i="13"/>
  <c r="AK1725" i="13"/>
  <c r="C1726" i="13"/>
  <c r="D1726" i="13"/>
  <c r="E1726" i="13"/>
  <c r="F1726" i="13"/>
  <c r="G1726" i="13"/>
  <c r="H1726" i="13"/>
  <c r="L1726" i="13"/>
  <c r="O1726" i="13" s="1"/>
  <c r="M1726" i="13"/>
  <c r="N1726" i="13"/>
  <c r="P1726" i="13"/>
  <c r="Q1726" i="13"/>
  <c r="R1726" i="13"/>
  <c r="S1726" i="13"/>
  <c r="T1726" i="13"/>
  <c r="U1726" i="13"/>
  <c r="V1726" i="13"/>
  <c r="W1726" i="13"/>
  <c r="X1726" i="13"/>
  <c r="Y1726" i="13"/>
  <c r="Z1726" i="13"/>
  <c r="AA1726" i="13"/>
  <c r="AB1726" i="13"/>
  <c r="AC1726" i="13"/>
  <c r="AH1726" i="13"/>
  <c r="AK1726" i="13"/>
  <c r="C1727" i="13"/>
  <c r="D1727" i="13"/>
  <c r="E1727" i="13"/>
  <c r="F1727" i="13"/>
  <c r="G1727" i="13"/>
  <c r="H1727" i="13"/>
  <c r="L1727" i="13"/>
  <c r="O1727" i="13" s="1"/>
  <c r="M1727" i="13"/>
  <c r="N1727" i="13"/>
  <c r="P1727" i="13"/>
  <c r="Q1727" i="13"/>
  <c r="R1727" i="13"/>
  <c r="S1727" i="13"/>
  <c r="T1727" i="13"/>
  <c r="U1727" i="13"/>
  <c r="V1727" i="13"/>
  <c r="W1727" i="13"/>
  <c r="X1727" i="13"/>
  <c r="Y1727" i="13"/>
  <c r="Z1727" i="13"/>
  <c r="AA1727" i="13"/>
  <c r="AB1727" i="13"/>
  <c r="AC1727" i="13"/>
  <c r="AH1727" i="13"/>
  <c r="AK1727" i="13"/>
  <c r="C1728" i="13"/>
  <c r="D1728" i="13"/>
  <c r="E1728" i="13"/>
  <c r="F1728" i="13"/>
  <c r="G1728" i="13"/>
  <c r="H1728" i="13"/>
  <c r="L1728" i="13"/>
  <c r="O1728" i="13" s="1"/>
  <c r="M1728" i="13"/>
  <c r="N1728" i="13"/>
  <c r="P1728" i="13"/>
  <c r="Q1728" i="13"/>
  <c r="R1728" i="13"/>
  <c r="S1728" i="13"/>
  <c r="T1728" i="13"/>
  <c r="U1728" i="13"/>
  <c r="V1728" i="13"/>
  <c r="W1728" i="13"/>
  <c r="X1728" i="13"/>
  <c r="Y1728" i="13"/>
  <c r="Z1728" i="13"/>
  <c r="AA1728" i="13"/>
  <c r="AB1728" i="13"/>
  <c r="AC1728" i="13"/>
  <c r="AH1728" i="13"/>
  <c r="AK1728" i="13"/>
  <c r="C1729" i="13"/>
  <c r="D1729" i="13"/>
  <c r="E1729" i="13"/>
  <c r="F1729" i="13"/>
  <c r="G1729" i="13"/>
  <c r="H1729" i="13"/>
  <c r="L1729" i="13"/>
  <c r="O1729" i="13" s="1"/>
  <c r="M1729" i="13"/>
  <c r="N1729" i="13"/>
  <c r="P1729" i="13"/>
  <c r="Q1729" i="13"/>
  <c r="R1729" i="13"/>
  <c r="S1729" i="13"/>
  <c r="T1729" i="13"/>
  <c r="U1729" i="13"/>
  <c r="V1729" i="13"/>
  <c r="W1729" i="13"/>
  <c r="X1729" i="13"/>
  <c r="Y1729" i="13"/>
  <c r="Z1729" i="13"/>
  <c r="AA1729" i="13"/>
  <c r="AB1729" i="13"/>
  <c r="AC1729" i="13"/>
  <c r="AH1729" i="13"/>
  <c r="AK1729" i="13"/>
  <c r="C1730" i="13"/>
  <c r="D1730" i="13"/>
  <c r="E1730" i="13"/>
  <c r="F1730" i="13"/>
  <c r="G1730" i="13"/>
  <c r="H1730" i="13"/>
  <c r="L1730" i="13"/>
  <c r="O1730" i="13" s="1"/>
  <c r="M1730" i="13"/>
  <c r="N1730" i="13"/>
  <c r="P1730" i="13"/>
  <c r="Q1730" i="13"/>
  <c r="R1730" i="13"/>
  <c r="S1730" i="13"/>
  <c r="T1730" i="13"/>
  <c r="U1730" i="13"/>
  <c r="V1730" i="13"/>
  <c r="W1730" i="13"/>
  <c r="X1730" i="13"/>
  <c r="Y1730" i="13"/>
  <c r="Z1730" i="13"/>
  <c r="AA1730" i="13"/>
  <c r="AB1730" i="13"/>
  <c r="AC1730" i="13"/>
  <c r="AH1730" i="13"/>
  <c r="AK1730" i="13"/>
  <c r="C1731" i="13"/>
  <c r="D1731" i="13"/>
  <c r="E1731" i="13"/>
  <c r="F1731" i="13"/>
  <c r="G1731" i="13"/>
  <c r="H1731" i="13"/>
  <c r="L1731" i="13"/>
  <c r="O1731" i="13" s="1"/>
  <c r="M1731" i="13"/>
  <c r="N1731" i="13"/>
  <c r="P1731" i="13"/>
  <c r="Q1731" i="13"/>
  <c r="R1731" i="13"/>
  <c r="S1731" i="13"/>
  <c r="T1731" i="13"/>
  <c r="U1731" i="13"/>
  <c r="V1731" i="13"/>
  <c r="W1731" i="13"/>
  <c r="X1731" i="13"/>
  <c r="Y1731" i="13"/>
  <c r="Z1731" i="13"/>
  <c r="AA1731" i="13"/>
  <c r="AB1731" i="13"/>
  <c r="AC1731" i="13"/>
  <c r="AH1731" i="13"/>
  <c r="AK1731" i="13"/>
  <c r="C1732" i="13"/>
  <c r="D1732" i="13"/>
  <c r="E1732" i="13"/>
  <c r="F1732" i="13"/>
  <c r="G1732" i="13"/>
  <c r="H1732" i="13"/>
  <c r="L1732" i="13"/>
  <c r="O1732" i="13" s="1"/>
  <c r="M1732" i="13"/>
  <c r="N1732" i="13"/>
  <c r="P1732" i="13"/>
  <c r="Q1732" i="13"/>
  <c r="R1732" i="13"/>
  <c r="S1732" i="13"/>
  <c r="T1732" i="13"/>
  <c r="U1732" i="13"/>
  <c r="V1732" i="13"/>
  <c r="W1732" i="13"/>
  <c r="X1732" i="13"/>
  <c r="Y1732" i="13"/>
  <c r="Z1732" i="13"/>
  <c r="AA1732" i="13"/>
  <c r="AB1732" i="13"/>
  <c r="AC1732" i="13"/>
  <c r="AH1732" i="13"/>
  <c r="AK1732" i="13"/>
  <c r="C1733" i="13"/>
  <c r="D1733" i="13"/>
  <c r="E1733" i="13"/>
  <c r="F1733" i="13"/>
  <c r="G1733" i="13"/>
  <c r="H1733" i="13"/>
  <c r="L1733" i="13"/>
  <c r="O1733" i="13" s="1"/>
  <c r="M1733" i="13"/>
  <c r="N1733" i="13"/>
  <c r="P1733" i="13"/>
  <c r="Q1733" i="13"/>
  <c r="R1733" i="13"/>
  <c r="S1733" i="13"/>
  <c r="T1733" i="13"/>
  <c r="U1733" i="13"/>
  <c r="V1733" i="13"/>
  <c r="W1733" i="13"/>
  <c r="X1733" i="13"/>
  <c r="Y1733" i="13"/>
  <c r="Z1733" i="13"/>
  <c r="AA1733" i="13"/>
  <c r="AB1733" i="13"/>
  <c r="AC1733" i="13"/>
  <c r="AH1733" i="13"/>
  <c r="AK1733" i="13"/>
  <c r="C1734" i="13"/>
  <c r="D1734" i="13"/>
  <c r="E1734" i="13"/>
  <c r="F1734" i="13"/>
  <c r="G1734" i="13"/>
  <c r="H1734" i="13"/>
  <c r="L1734" i="13"/>
  <c r="O1734" i="13" s="1"/>
  <c r="M1734" i="13"/>
  <c r="N1734" i="13"/>
  <c r="P1734" i="13"/>
  <c r="Q1734" i="13"/>
  <c r="R1734" i="13"/>
  <c r="S1734" i="13"/>
  <c r="T1734" i="13"/>
  <c r="U1734" i="13"/>
  <c r="V1734" i="13"/>
  <c r="W1734" i="13"/>
  <c r="X1734" i="13"/>
  <c r="Y1734" i="13"/>
  <c r="Z1734" i="13"/>
  <c r="AA1734" i="13"/>
  <c r="AB1734" i="13"/>
  <c r="AC1734" i="13"/>
  <c r="AH1734" i="13"/>
  <c r="AK1734" i="13"/>
  <c r="C1735" i="13"/>
  <c r="D1735" i="13"/>
  <c r="E1735" i="13"/>
  <c r="F1735" i="13"/>
  <c r="G1735" i="13"/>
  <c r="H1735" i="13"/>
  <c r="L1735" i="13"/>
  <c r="O1735" i="13" s="1"/>
  <c r="M1735" i="13"/>
  <c r="N1735" i="13"/>
  <c r="P1735" i="13"/>
  <c r="Q1735" i="13"/>
  <c r="R1735" i="13"/>
  <c r="S1735" i="13"/>
  <c r="T1735" i="13"/>
  <c r="U1735" i="13"/>
  <c r="V1735" i="13"/>
  <c r="W1735" i="13"/>
  <c r="X1735" i="13"/>
  <c r="Y1735" i="13"/>
  <c r="Z1735" i="13"/>
  <c r="AA1735" i="13"/>
  <c r="AB1735" i="13"/>
  <c r="AC1735" i="13"/>
  <c r="AH1735" i="13"/>
  <c r="AK1735" i="13"/>
  <c r="C1736" i="13"/>
  <c r="D1736" i="13"/>
  <c r="E1736" i="13"/>
  <c r="F1736" i="13"/>
  <c r="G1736" i="13"/>
  <c r="H1736" i="13"/>
  <c r="L1736" i="13"/>
  <c r="O1736" i="13" s="1"/>
  <c r="M1736" i="13"/>
  <c r="N1736" i="13"/>
  <c r="P1736" i="13"/>
  <c r="Q1736" i="13"/>
  <c r="R1736" i="13"/>
  <c r="S1736" i="13"/>
  <c r="T1736" i="13"/>
  <c r="U1736" i="13"/>
  <c r="V1736" i="13"/>
  <c r="W1736" i="13"/>
  <c r="X1736" i="13"/>
  <c r="Y1736" i="13"/>
  <c r="Z1736" i="13"/>
  <c r="AA1736" i="13"/>
  <c r="AB1736" i="13"/>
  <c r="AC1736" i="13"/>
  <c r="AH1736" i="13"/>
  <c r="AK1736" i="13"/>
  <c r="C1737" i="13"/>
  <c r="D1737" i="13"/>
  <c r="E1737" i="13"/>
  <c r="F1737" i="13"/>
  <c r="G1737" i="13"/>
  <c r="H1737" i="13"/>
  <c r="L1737" i="13"/>
  <c r="O1737" i="13" s="1"/>
  <c r="M1737" i="13"/>
  <c r="N1737" i="13"/>
  <c r="P1737" i="13"/>
  <c r="Q1737" i="13"/>
  <c r="R1737" i="13"/>
  <c r="S1737" i="13"/>
  <c r="T1737" i="13"/>
  <c r="U1737" i="13"/>
  <c r="V1737" i="13"/>
  <c r="W1737" i="13"/>
  <c r="X1737" i="13"/>
  <c r="Y1737" i="13"/>
  <c r="Z1737" i="13"/>
  <c r="AA1737" i="13"/>
  <c r="AB1737" i="13"/>
  <c r="AC1737" i="13"/>
  <c r="AH1737" i="13"/>
  <c r="AK1737" i="13"/>
  <c r="C1738" i="13"/>
  <c r="D1738" i="13"/>
  <c r="E1738" i="13"/>
  <c r="F1738" i="13"/>
  <c r="G1738" i="13"/>
  <c r="H1738" i="13"/>
  <c r="L1738" i="13"/>
  <c r="O1738" i="13" s="1"/>
  <c r="M1738" i="13"/>
  <c r="N1738" i="13"/>
  <c r="P1738" i="13"/>
  <c r="Q1738" i="13"/>
  <c r="R1738" i="13"/>
  <c r="S1738" i="13"/>
  <c r="T1738" i="13"/>
  <c r="U1738" i="13"/>
  <c r="V1738" i="13"/>
  <c r="W1738" i="13"/>
  <c r="X1738" i="13"/>
  <c r="Y1738" i="13"/>
  <c r="Z1738" i="13"/>
  <c r="AA1738" i="13"/>
  <c r="AB1738" i="13"/>
  <c r="AC1738" i="13"/>
  <c r="AH1738" i="13"/>
  <c r="AK1738" i="13"/>
  <c r="C1739" i="13"/>
  <c r="D1739" i="13"/>
  <c r="E1739" i="13"/>
  <c r="F1739" i="13"/>
  <c r="G1739" i="13"/>
  <c r="H1739" i="13"/>
  <c r="L1739" i="13"/>
  <c r="O1739" i="13" s="1"/>
  <c r="M1739" i="13"/>
  <c r="N1739" i="13"/>
  <c r="P1739" i="13"/>
  <c r="Q1739" i="13"/>
  <c r="R1739" i="13"/>
  <c r="S1739" i="13"/>
  <c r="T1739" i="13"/>
  <c r="U1739" i="13"/>
  <c r="V1739" i="13"/>
  <c r="W1739" i="13"/>
  <c r="X1739" i="13"/>
  <c r="Y1739" i="13"/>
  <c r="Z1739" i="13"/>
  <c r="AA1739" i="13"/>
  <c r="AB1739" i="13"/>
  <c r="AC1739" i="13"/>
  <c r="AH1739" i="13"/>
  <c r="AK1739" i="13"/>
  <c r="C1740" i="13"/>
  <c r="D1740" i="13"/>
  <c r="E1740" i="13"/>
  <c r="F1740" i="13"/>
  <c r="G1740" i="13"/>
  <c r="H1740" i="13"/>
  <c r="L1740" i="13"/>
  <c r="O1740" i="13" s="1"/>
  <c r="M1740" i="13"/>
  <c r="N1740" i="13"/>
  <c r="P1740" i="13"/>
  <c r="Q1740" i="13"/>
  <c r="R1740" i="13"/>
  <c r="S1740" i="13"/>
  <c r="T1740" i="13"/>
  <c r="U1740" i="13"/>
  <c r="V1740" i="13"/>
  <c r="W1740" i="13"/>
  <c r="X1740" i="13"/>
  <c r="Y1740" i="13"/>
  <c r="Z1740" i="13"/>
  <c r="AA1740" i="13"/>
  <c r="AB1740" i="13"/>
  <c r="AC1740" i="13"/>
  <c r="AH1740" i="13"/>
  <c r="AK1740" i="13"/>
  <c r="C1741" i="13"/>
  <c r="D1741" i="13"/>
  <c r="E1741" i="13"/>
  <c r="F1741" i="13"/>
  <c r="G1741" i="13"/>
  <c r="H1741" i="13"/>
  <c r="L1741" i="13"/>
  <c r="O1741" i="13" s="1"/>
  <c r="M1741" i="13"/>
  <c r="N1741" i="13"/>
  <c r="P1741" i="13"/>
  <c r="Q1741" i="13"/>
  <c r="R1741" i="13"/>
  <c r="S1741" i="13"/>
  <c r="T1741" i="13"/>
  <c r="U1741" i="13"/>
  <c r="V1741" i="13"/>
  <c r="W1741" i="13"/>
  <c r="X1741" i="13"/>
  <c r="Y1741" i="13"/>
  <c r="Z1741" i="13"/>
  <c r="AA1741" i="13"/>
  <c r="AB1741" i="13"/>
  <c r="AC1741" i="13"/>
  <c r="AH1741" i="13"/>
  <c r="AK1741" i="13"/>
  <c r="C1742" i="13"/>
  <c r="D1742" i="13"/>
  <c r="E1742" i="13"/>
  <c r="F1742" i="13"/>
  <c r="G1742" i="13"/>
  <c r="H1742" i="13"/>
  <c r="L1742" i="13"/>
  <c r="O1742" i="13" s="1"/>
  <c r="M1742" i="13"/>
  <c r="N1742" i="13"/>
  <c r="P1742" i="13"/>
  <c r="Q1742" i="13"/>
  <c r="R1742" i="13"/>
  <c r="S1742" i="13"/>
  <c r="T1742" i="13"/>
  <c r="U1742" i="13"/>
  <c r="V1742" i="13"/>
  <c r="W1742" i="13"/>
  <c r="X1742" i="13"/>
  <c r="Y1742" i="13"/>
  <c r="Z1742" i="13"/>
  <c r="AA1742" i="13"/>
  <c r="AB1742" i="13"/>
  <c r="AC1742" i="13"/>
  <c r="AH1742" i="13"/>
  <c r="AK1742" i="13"/>
  <c r="C1743" i="13"/>
  <c r="D1743" i="13"/>
  <c r="E1743" i="13"/>
  <c r="F1743" i="13"/>
  <c r="G1743" i="13"/>
  <c r="H1743" i="13"/>
  <c r="L1743" i="13"/>
  <c r="O1743" i="13" s="1"/>
  <c r="M1743" i="13"/>
  <c r="N1743" i="13"/>
  <c r="P1743" i="13"/>
  <c r="Q1743" i="13"/>
  <c r="R1743" i="13"/>
  <c r="S1743" i="13"/>
  <c r="T1743" i="13"/>
  <c r="U1743" i="13"/>
  <c r="V1743" i="13"/>
  <c r="W1743" i="13"/>
  <c r="X1743" i="13"/>
  <c r="Y1743" i="13"/>
  <c r="Z1743" i="13"/>
  <c r="AA1743" i="13"/>
  <c r="AB1743" i="13"/>
  <c r="AC1743" i="13"/>
  <c r="AH1743" i="13"/>
  <c r="AK1743" i="13"/>
  <c r="C1744" i="13"/>
  <c r="D1744" i="13"/>
  <c r="E1744" i="13"/>
  <c r="F1744" i="13"/>
  <c r="G1744" i="13"/>
  <c r="H1744" i="13"/>
  <c r="L1744" i="13"/>
  <c r="O1744" i="13" s="1"/>
  <c r="M1744" i="13"/>
  <c r="N1744" i="13"/>
  <c r="P1744" i="13"/>
  <c r="Q1744" i="13"/>
  <c r="R1744" i="13"/>
  <c r="S1744" i="13"/>
  <c r="T1744" i="13"/>
  <c r="U1744" i="13"/>
  <c r="V1744" i="13"/>
  <c r="W1744" i="13"/>
  <c r="X1744" i="13"/>
  <c r="Y1744" i="13"/>
  <c r="Z1744" i="13"/>
  <c r="AA1744" i="13"/>
  <c r="AB1744" i="13"/>
  <c r="AC1744" i="13"/>
  <c r="AH1744" i="13"/>
  <c r="AK1744" i="13"/>
  <c r="C1745" i="13"/>
  <c r="D1745" i="13"/>
  <c r="E1745" i="13"/>
  <c r="F1745" i="13"/>
  <c r="G1745" i="13"/>
  <c r="H1745" i="13"/>
  <c r="L1745" i="13"/>
  <c r="O1745" i="13" s="1"/>
  <c r="M1745" i="13"/>
  <c r="N1745" i="13"/>
  <c r="P1745" i="13"/>
  <c r="Q1745" i="13"/>
  <c r="R1745" i="13"/>
  <c r="S1745" i="13"/>
  <c r="T1745" i="13"/>
  <c r="U1745" i="13"/>
  <c r="V1745" i="13"/>
  <c r="W1745" i="13"/>
  <c r="X1745" i="13"/>
  <c r="Y1745" i="13"/>
  <c r="Z1745" i="13"/>
  <c r="AA1745" i="13"/>
  <c r="AB1745" i="13"/>
  <c r="AC1745" i="13"/>
  <c r="AH1745" i="13"/>
  <c r="AK1745" i="13"/>
  <c r="C1746" i="13"/>
  <c r="D1746" i="13"/>
  <c r="E1746" i="13"/>
  <c r="F1746" i="13"/>
  <c r="G1746" i="13"/>
  <c r="H1746" i="13"/>
  <c r="L1746" i="13"/>
  <c r="O1746" i="13" s="1"/>
  <c r="M1746" i="13"/>
  <c r="N1746" i="13"/>
  <c r="P1746" i="13"/>
  <c r="Q1746" i="13"/>
  <c r="R1746" i="13"/>
  <c r="S1746" i="13"/>
  <c r="T1746" i="13"/>
  <c r="U1746" i="13"/>
  <c r="V1746" i="13"/>
  <c r="W1746" i="13"/>
  <c r="X1746" i="13"/>
  <c r="Y1746" i="13"/>
  <c r="Z1746" i="13"/>
  <c r="AA1746" i="13"/>
  <c r="AB1746" i="13"/>
  <c r="AC1746" i="13"/>
  <c r="AH1746" i="13"/>
  <c r="AK1746" i="13"/>
  <c r="C1747" i="13"/>
  <c r="D1747" i="13"/>
  <c r="E1747" i="13"/>
  <c r="F1747" i="13"/>
  <c r="G1747" i="13"/>
  <c r="H1747" i="13"/>
  <c r="L1747" i="13"/>
  <c r="O1747" i="13" s="1"/>
  <c r="M1747" i="13"/>
  <c r="N1747" i="13"/>
  <c r="P1747" i="13"/>
  <c r="Q1747" i="13"/>
  <c r="R1747" i="13"/>
  <c r="S1747" i="13"/>
  <c r="T1747" i="13"/>
  <c r="U1747" i="13"/>
  <c r="V1747" i="13"/>
  <c r="W1747" i="13"/>
  <c r="X1747" i="13"/>
  <c r="Y1747" i="13"/>
  <c r="Z1747" i="13"/>
  <c r="AA1747" i="13"/>
  <c r="AB1747" i="13"/>
  <c r="AC1747" i="13"/>
  <c r="AH1747" i="13"/>
  <c r="AK1747" i="13"/>
  <c r="C1748" i="13"/>
  <c r="D1748" i="13"/>
  <c r="E1748" i="13"/>
  <c r="F1748" i="13"/>
  <c r="G1748" i="13"/>
  <c r="H1748" i="13"/>
  <c r="L1748" i="13"/>
  <c r="O1748" i="13" s="1"/>
  <c r="M1748" i="13"/>
  <c r="N1748" i="13"/>
  <c r="P1748" i="13"/>
  <c r="Q1748" i="13"/>
  <c r="R1748" i="13"/>
  <c r="S1748" i="13"/>
  <c r="T1748" i="13"/>
  <c r="U1748" i="13"/>
  <c r="V1748" i="13"/>
  <c r="W1748" i="13"/>
  <c r="X1748" i="13"/>
  <c r="Y1748" i="13"/>
  <c r="Z1748" i="13"/>
  <c r="AA1748" i="13"/>
  <c r="AB1748" i="13"/>
  <c r="AC1748" i="13"/>
  <c r="AH1748" i="13"/>
  <c r="AK1748" i="13"/>
  <c r="C1749" i="13"/>
  <c r="D1749" i="13"/>
  <c r="E1749" i="13"/>
  <c r="F1749" i="13"/>
  <c r="G1749" i="13"/>
  <c r="H1749" i="13"/>
  <c r="L1749" i="13"/>
  <c r="O1749" i="13" s="1"/>
  <c r="M1749" i="13"/>
  <c r="N1749" i="13"/>
  <c r="P1749" i="13"/>
  <c r="Q1749" i="13"/>
  <c r="R1749" i="13"/>
  <c r="S1749" i="13"/>
  <c r="T1749" i="13"/>
  <c r="U1749" i="13"/>
  <c r="V1749" i="13"/>
  <c r="W1749" i="13"/>
  <c r="X1749" i="13"/>
  <c r="Y1749" i="13"/>
  <c r="Z1749" i="13"/>
  <c r="AA1749" i="13"/>
  <c r="AB1749" i="13"/>
  <c r="AC1749" i="13"/>
  <c r="AH1749" i="13"/>
  <c r="AK1749" i="13"/>
  <c r="C1750" i="13"/>
  <c r="D1750" i="13"/>
  <c r="E1750" i="13"/>
  <c r="F1750" i="13"/>
  <c r="G1750" i="13"/>
  <c r="H1750" i="13"/>
  <c r="L1750" i="13"/>
  <c r="O1750" i="13" s="1"/>
  <c r="M1750" i="13"/>
  <c r="N1750" i="13"/>
  <c r="P1750" i="13"/>
  <c r="Q1750" i="13"/>
  <c r="R1750" i="13"/>
  <c r="S1750" i="13"/>
  <c r="T1750" i="13"/>
  <c r="U1750" i="13"/>
  <c r="V1750" i="13"/>
  <c r="W1750" i="13"/>
  <c r="X1750" i="13"/>
  <c r="Y1750" i="13"/>
  <c r="Z1750" i="13"/>
  <c r="AA1750" i="13"/>
  <c r="AB1750" i="13"/>
  <c r="AC1750" i="13"/>
  <c r="AH1750" i="13"/>
  <c r="AK1750" i="13"/>
  <c r="C1751" i="13"/>
  <c r="D1751" i="13"/>
  <c r="E1751" i="13"/>
  <c r="F1751" i="13"/>
  <c r="G1751" i="13"/>
  <c r="H1751" i="13"/>
  <c r="L1751" i="13"/>
  <c r="O1751" i="13" s="1"/>
  <c r="M1751" i="13"/>
  <c r="N1751" i="13"/>
  <c r="P1751" i="13"/>
  <c r="Q1751" i="13"/>
  <c r="R1751" i="13"/>
  <c r="S1751" i="13"/>
  <c r="T1751" i="13"/>
  <c r="U1751" i="13"/>
  <c r="V1751" i="13"/>
  <c r="W1751" i="13"/>
  <c r="X1751" i="13"/>
  <c r="Y1751" i="13"/>
  <c r="Z1751" i="13"/>
  <c r="AA1751" i="13"/>
  <c r="AB1751" i="13"/>
  <c r="AC1751" i="13"/>
  <c r="AH1751" i="13"/>
  <c r="AK1751" i="13"/>
  <c r="C1752" i="13"/>
  <c r="D1752" i="13"/>
  <c r="E1752" i="13"/>
  <c r="F1752" i="13"/>
  <c r="G1752" i="13"/>
  <c r="H1752" i="13"/>
  <c r="L1752" i="13"/>
  <c r="O1752" i="13" s="1"/>
  <c r="M1752" i="13"/>
  <c r="N1752" i="13"/>
  <c r="P1752" i="13"/>
  <c r="Q1752" i="13"/>
  <c r="R1752" i="13"/>
  <c r="S1752" i="13"/>
  <c r="T1752" i="13"/>
  <c r="U1752" i="13"/>
  <c r="V1752" i="13"/>
  <c r="W1752" i="13"/>
  <c r="X1752" i="13"/>
  <c r="Y1752" i="13"/>
  <c r="Z1752" i="13"/>
  <c r="AA1752" i="13"/>
  <c r="AB1752" i="13"/>
  <c r="AC1752" i="13"/>
  <c r="AH1752" i="13"/>
  <c r="AK1752" i="13"/>
  <c r="C1753" i="13"/>
  <c r="D1753" i="13"/>
  <c r="E1753" i="13"/>
  <c r="F1753" i="13"/>
  <c r="G1753" i="13"/>
  <c r="H1753" i="13"/>
  <c r="L1753" i="13"/>
  <c r="O1753" i="13" s="1"/>
  <c r="M1753" i="13"/>
  <c r="N1753" i="13"/>
  <c r="P1753" i="13"/>
  <c r="Q1753" i="13"/>
  <c r="R1753" i="13"/>
  <c r="S1753" i="13"/>
  <c r="T1753" i="13"/>
  <c r="U1753" i="13"/>
  <c r="V1753" i="13"/>
  <c r="W1753" i="13"/>
  <c r="X1753" i="13"/>
  <c r="Y1753" i="13"/>
  <c r="Z1753" i="13"/>
  <c r="AA1753" i="13"/>
  <c r="AB1753" i="13"/>
  <c r="AC1753" i="13"/>
  <c r="AH1753" i="13"/>
  <c r="AK1753" i="13"/>
  <c r="C1754" i="13"/>
  <c r="D1754" i="13"/>
  <c r="E1754" i="13"/>
  <c r="F1754" i="13"/>
  <c r="G1754" i="13"/>
  <c r="H1754" i="13"/>
  <c r="L1754" i="13"/>
  <c r="O1754" i="13" s="1"/>
  <c r="M1754" i="13"/>
  <c r="N1754" i="13"/>
  <c r="P1754" i="13"/>
  <c r="Q1754" i="13"/>
  <c r="R1754" i="13"/>
  <c r="S1754" i="13"/>
  <c r="T1754" i="13"/>
  <c r="U1754" i="13"/>
  <c r="V1754" i="13"/>
  <c r="W1754" i="13"/>
  <c r="X1754" i="13"/>
  <c r="Y1754" i="13"/>
  <c r="Z1754" i="13"/>
  <c r="AA1754" i="13"/>
  <c r="AB1754" i="13"/>
  <c r="AC1754" i="13"/>
  <c r="AH1754" i="13"/>
  <c r="AK1754" i="13"/>
  <c r="C1755" i="13"/>
  <c r="D1755" i="13"/>
  <c r="E1755" i="13"/>
  <c r="F1755" i="13"/>
  <c r="G1755" i="13"/>
  <c r="H1755" i="13"/>
  <c r="L1755" i="13"/>
  <c r="O1755" i="13" s="1"/>
  <c r="M1755" i="13"/>
  <c r="N1755" i="13"/>
  <c r="P1755" i="13"/>
  <c r="Q1755" i="13"/>
  <c r="R1755" i="13"/>
  <c r="S1755" i="13"/>
  <c r="T1755" i="13"/>
  <c r="U1755" i="13"/>
  <c r="V1755" i="13"/>
  <c r="W1755" i="13"/>
  <c r="X1755" i="13"/>
  <c r="Y1755" i="13"/>
  <c r="Z1755" i="13"/>
  <c r="AA1755" i="13"/>
  <c r="AB1755" i="13"/>
  <c r="AC1755" i="13"/>
  <c r="AH1755" i="13"/>
  <c r="AK1755" i="13"/>
  <c r="C1756" i="13"/>
  <c r="D1756" i="13"/>
  <c r="E1756" i="13"/>
  <c r="F1756" i="13"/>
  <c r="G1756" i="13"/>
  <c r="H1756" i="13"/>
  <c r="L1756" i="13"/>
  <c r="O1756" i="13" s="1"/>
  <c r="M1756" i="13"/>
  <c r="N1756" i="13"/>
  <c r="P1756" i="13"/>
  <c r="Q1756" i="13"/>
  <c r="R1756" i="13"/>
  <c r="S1756" i="13"/>
  <c r="T1756" i="13"/>
  <c r="U1756" i="13"/>
  <c r="V1756" i="13"/>
  <c r="W1756" i="13"/>
  <c r="X1756" i="13"/>
  <c r="Y1756" i="13"/>
  <c r="Z1756" i="13"/>
  <c r="AA1756" i="13"/>
  <c r="AB1756" i="13"/>
  <c r="AC1756" i="13"/>
  <c r="AH1756" i="13"/>
  <c r="AK1756" i="13"/>
  <c r="C1757" i="13"/>
  <c r="D1757" i="13"/>
  <c r="E1757" i="13"/>
  <c r="F1757" i="13"/>
  <c r="G1757" i="13"/>
  <c r="H1757" i="13"/>
  <c r="L1757" i="13"/>
  <c r="O1757" i="13" s="1"/>
  <c r="M1757" i="13"/>
  <c r="N1757" i="13"/>
  <c r="P1757" i="13"/>
  <c r="Q1757" i="13"/>
  <c r="R1757" i="13"/>
  <c r="S1757" i="13"/>
  <c r="T1757" i="13"/>
  <c r="U1757" i="13"/>
  <c r="V1757" i="13"/>
  <c r="W1757" i="13"/>
  <c r="X1757" i="13"/>
  <c r="Y1757" i="13"/>
  <c r="Z1757" i="13"/>
  <c r="AA1757" i="13"/>
  <c r="AB1757" i="13"/>
  <c r="AC1757" i="13"/>
  <c r="AH1757" i="13"/>
  <c r="AK1757" i="13"/>
  <c r="C1758" i="13"/>
  <c r="D1758" i="13"/>
  <c r="E1758" i="13"/>
  <c r="F1758" i="13"/>
  <c r="G1758" i="13"/>
  <c r="H1758" i="13"/>
  <c r="L1758" i="13"/>
  <c r="O1758" i="13" s="1"/>
  <c r="M1758" i="13"/>
  <c r="N1758" i="13"/>
  <c r="P1758" i="13"/>
  <c r="Q1758" i="13"/>
  <c r="R1758" i="13"/>
  <c r="S1758" i="13"/>
  <c r="T1758" i="13"/>
  <c r="U1758" i="13"/>
  <c r="V1758" i="13"/>
  <c r="W1758" i="13"/>
  <c r="X1758" i="13"/>
  <c r="Y1758" i="13"/>
  <c r="Z1758" i="13"/>
  <c r="AA1758" i="13"/>
  <c r="AB1758" i="13"/>
  <c r="AC1758" i="13"/>
  <c r="AH1758" i="13"/>
  <c r="AK1758" i="13"/>
  <c r="C1759" i="13"/>
  <c r="D1759" i="13"/>
  <c r="E1759" i="13"/>
  <c r="F1759" i="13"/>
  <c r="G1759" i="13"/>
  <c r="H1759" i="13"/>
  <c r="L1759" i="13"/>
  <c r="O1759" i="13" s="1"/>
  <c r="M1759" i="13"/>
  <c r="N1759" i="13"/>
  <c r="P1759" i="13"/>
  <c r="Q1759" i="13"/>
  <c r="R1759" i="13"/>
  <c r="S1759" i="13"/>
  <c r="T1759" i="13"/>
  <c r="U1759" i="13"/>
  <c r="V1759" i="13"/>
  <c r="W1759" i="13"/>
  <c r="X1759" i="13"/>
  <c r="Y1759" i="13"/>
  <c r="Z1759" i="13"/>
  <c r="AA1759" i="13"/>
  <c r="AB1759" i="13"/>
  <c r="AC1759" i="13"/>
  <c r="AH1759" i="13"/>
  <c r="AK1759" i="13"/>
  <c r="C1760" i="13"/>
  <c r="D1760" i="13"/>
  <c r="E1760" i="13"/>
  <c r="F1760" i="13"/>
  <c r="G1760" i="13"/>
  <c r="H1760" i="13"/>
  <c r="L1760" i="13"/>
  <c r="O1760" i="13" s="1"/>
  <c r="M1760" i="13"/>
  <c r="N1760" i="13"/>
  <c r="P1760" i="13"/>
  <c r="Q1760" i="13"/>
  <c r="R1760" i="13"/>
  <c r="S1760" i="13"/>
  <c r="T1760" i="13"/>
  <c r="U1760" i="13"/>
  <c r="V1760" i="13"/>
  <c r="W1760" i="13"/>
  <c r="X1760" i="13"/>
  <c r="Y1760" i="13"/>
  <c r="Z1760" i="13"/>
  <c r="AA1760" i="13"/>
  <c r="AB1760" i="13"/>
  <c r="AC1760" i="13"/>
  <c r="AH1760" i="13"/>
  <c r="AK1760" i="13"/>
  <c r="C1761" i="13"/>
  <c r="D1761" i="13"/>
  <c r="E1761" i="13"/>
  <c r="F1761" i="13"/>
  <c r="G1761" i="13"/>
  <c r="H1761" i="13"/>
  <c r="L1761" i="13"/>
  <c r="O1761" i="13" s="1"/>
  <c r="M1761" i="13"/>
  <c r="N1761" i="13"/>
  <c r="P1761" i="13"/>
  <c r="Q1761" i="13"/>
  <c r="R1761" i="13"/>
  <c r="S1761" i="13"/>
  <c r="T1761" i="13"/>
  <c r="U1761" i="13"/>
  <c r="V1761" i="13"/>
  <c r="W1761" i="13"/>
  <c r="X1761" i="13"/>
  <c r="Y1761" i="13"/>
  <c r="Z1761" i="13"/>
  <c r="AA1761" i="13"/>
  <c r="AB1761" i="13"/>
  <c r="AC1761" i="13"/>
  <c r="AH1761" i="13"/>
  <c r="AK1761" i="13"/>
  <c r="C1762" i="13"/>
  <c r="D1762" i="13"/>
  <c r="E1762" i="13"/>
  <c r="F1762" i="13"/>
  <c r="G1762" i="13"/>
  <c r="H1762" i="13"/>
  <c r="L1762" i="13"/>
  <c r="O1762" i="13" s="1"/>
  <c r="M1762" i="13"/>
  <c r="N1762" i="13"/>
  <c r="P1762" i="13"/>
  <c r="Q1762" i="13"/>
  <c r="R1762" i="13"/>
  <c r="S1762" i="13"/>
  <c r="T1762" i="13"/>
  <c r="U1762" i="13"/>
  <c r="V1762" i="13"/>
  <c r="W1762" i="13"/>
  <c r="X1762" i="13"/>
  <c r="Y1762" i="13"/>
  <c r="Z1762" i="13"/>
  <c r="AA1762" i="13"/>
  <c r="AB1762" i="13"/>
  <c r="AC1762" i="13"/>
  <c r="AH1762" i="13"/>
  <c r="AK1762" i="13"/>
  <c r="C1763" i="13"/>
  <c r="D1763" i="13"/>
  <c r="E1763" i="13"/>
  <c r="F1763" i="13"/>
  <c r="G1763" i="13"/>
  <c r="H1763" i="13"/>
  <c r="L1763" i="13"/>
  <c r="O1763" i="13" s="1"/>
  <c r="M1763" i="13"/>
  <c r="N1763" i="13"/>
  <c r="P1763" i="13"/>
  <c r="Q1763" i="13"/>
  <c r="R1763" i="13"/>
  <c r="S1763" i="13"/>
  <c r="T1763" i="13"/>
  <c r="U1763" i="13"/>
  <c r="V1763" i="13"/>
  <c r="W1763" i="13"/>
  <c r="X1763" i="13"/>
  <c r="Y1763" i="13"/>
  <c r="Z1763" i="13"/>
  <c r="AA1763" i="13"/>
  <c r="AB1763" i="13"/>
  <c r="AC1763" i="13"/>
  <c r="AH1763" i="13"/>
  <c r="AK1763" i="13"/>
  <c r="C1764" i="13"/>
  <c r="D1764" i="13"/>
  <c r="E1764" i="13"/>
  <c r="F1764" i="13"/>
  <c r="G1764" i="13"/>
  <c r="H1764" i="13"/>
  <c r="L1764" i="13"/>
  <c r="O1764" i="13" s="1"/>
  <c r="M1764" i="13"/>
  <c r="N1764" i="13"/>
  <c r="P1764" i="13"/>
  <c r="Q1764" i="13"/>
  <c r="R1764" i="13"/>
  <c r="S1764" i="13"/>
  <c r="T1764" i="13"/>
  <c r="U1764" i="13"/>
  <c r="V1764" i="13"/>
  <c r="W1764" i="13"/>
  <c r="X1764" i="13"/>
  <c r="Y1764" i="13"/>
  <c r="Z1764" i="13"/>
  <c r="AA1764" i="13"/>
  <c r="AB1764" i="13"/>
  <c r="AC1764" i="13"/>
  <c r="AH1764" i="13"/>
  <c r="AK1764" i="13"/>
  <c r="C1765" i="13"/>
  <c r="D1765" i="13"/>
  <c r="E1765" i="13"/>
  <c r="F1765" i="13"/>
  <c r="G1765" i="13"/>
  <c r="H1765" i="13"/>
  <c r="L1765" i="13"/>
  <c r="O1765" i="13" s="1"/>
  <c r="M1765" i="13"/>
  <c r="N1765" i="13"/>
  <c r="P1765" i="13"/>
  <c r="Q1765" i="13"/>
  <c r="R1765" i="13"/>
  <c r="S1765" i="13"/>
  <c r="T1765" i="13"/>
  <c r="U1765" i="13"/>
  <c r="V1765" i="13"/>
  <c r="W1765" i="13"/>
  <c r="X1765" i="13"/>
  <c r="Y1765" i="13"/>
  <c r="Z1765" i="13"/>
  <c r="AA1765" i="13"/>
  <c r="AB1765" i="13"/>
  <c r="AC1765" i="13"/>
  <c r="AH1765" i="13"/>
  <c r="AK1765" i="13"/>
  <c r="C1766" i="13"/>
  <c r="D1766" i="13"/>
  <c r="E1766" i="13"/>
  <c r="F1766" i="13"/>
  <c r="G1766" i="13"/>
  <c r="H1766" i="13"/>
  <c r="L1766" i="13"/>
  <c r="O1766" i="13" s="1"/>
  <c r="M1766" i="13"/>
  <c r="N1766" i="13"/>
  <c r="P1766" i="13"/>
  <c r="Q1766" i="13"/>
  <c r="R1766" i="13"/>
  <c r="S1766" i="13"/>
  <c r="T1766" i="13"/>
  <c r="U1766" i="13"/>
  <c r="V1766" i="13"/>
  <c r="W1766" i="13"/>
  <c r="X1766" i="13"/>
  <c r="Y1766" i="13"/>
  <c r="Z1766" i="13"/>
  <c r="AA1766" i="13"/>
  <c r="AB1766" i="13"/>
  <c r="AC1766" i="13"/>
  <c r="AH1766" i="13"/>
  <c r="AK1766" i="13"/>
  <c r="C1767" i="13"/>
  <c r="D1767" i="13"/>
  <c r="E1767" i="13"/>
  <c r="F1767" i="13"/>
  <c r="G1767" i="13"/>
  <c r="H1767" i="13"/>
  <c r="L1767" i="13"/>
  <c r="O1767" i="13" s="1"/>
  <c r="M1767" i="13"/>
  <c r="N1767" i="13"/>
  <c r="P1767" i="13"/>
  <c r="Q1767" i="13"/>
  <c r="R1767" i="13"/>
  <c r="S1767" i="13"/>
  <c r="T1767" i="13"/>
  <c r="U1767" i="13"/>
  <c r="V1767" i="13"/>
  <c r="W1767" i="13"/>
  <c r="X1767" i="13"/>
  <c r="Y1767" i="13"/>
  <c r="Z1767" i="13"/>
  <c r="AA1767" i="13"/>
  <c r="AB1767" i="13"/>
  <c r="AC1767" i="13"/>
  <c r="AH1767" i="13"/>
  <c r="AK1767" i="13"/>
  <c r="C1768" i="13"/>
  <c r="D1768" i="13"/>
  <c r="E1768" i="13"/>
  <c r="F1768" i="13"/>
  <c r="G1768" i="13"/>
  <c r="H1768" i="13"/>
  <c r="L1768" i="13"/>
  <c r="O1768" i="13" s="1"/>
  <c r="M1768" i="13"/>
  <c r="N1768" i="13"/>
  <c r="P1768" i="13"/>
  <c r="Q1768" i="13"/>
  <c r="R1768" i="13"/>
  <c r="S1768" i="13"/>
  <c r="T1768" i="13"/>
  <c r="U1768" i="13"/>
  <c r="V1768" i="13"/>
  <c r="W1768" i="13"/>
  <c r="X1768" i="13"/>
  <c r="Y1768" i="13"/>
  <c r="Z1768" i="13"/>
  <c r="AA1768" i="13"/>
  <c r="AB1768" i="13"/>
  <c r="AC1768" i="13"/>
  <c r="AH1768" i="13"/>
  <c r="AK1768" i="13"/>
  <c r="C1769" i="13"/>
  <c r="D1769" i="13"/>
  <c r="E1769" i="13"/>
  <c r="F1769" i="13"/>
  <c r="G1769" i="13"/>
  <c r="H1769" i="13"/>
  <c r="L1769" i="13"/>
  <c r="O1769" i="13" s="1"/>
  <c r="M1769" i="13"/>
  <c r="N1769" i="13"/>
  <c r="P1769" i="13"/>
  <c r="Q1769" i="13"/>
  <c r="R1769" i="13"/>
  <c r="S1769" i="13"/>
  <c r="T1769" i="13"/>
  <c r="U1769" i="13"/>
  <c r="V1769" i="13"/>
  <c r="W1769" i="13"/>
  <c r="X1769" i="13"/>
  <c r="Y1769" i="13"/>
  <c r="Z1769" i="13"/>
  <c r="AA1769" i="13"/>
  <c r="AB1769" i="13"/>
  <c r="AC1769" i="13"/>
  <c r="AH1769" i="13"/>
  <c r="AK1769" i="13"/>
  <c r="C1770" i="13"/>
  <c r="D1770" i="13"/>
  <c r="E1770" i="13"/>
  <c r="F1770" i="13"/>
  <c r="G1770" i="13"/>
  <c r="H1770" i="13"/>
  <c r="L1770" i="13"/>
  <c r="O1770" i="13" s="1"/>
  <c r="M1770" i="13"/>
  <c r="N1770" i="13"/>
  <c r="P1770" i="13"/>
  <c r="Q1770" i="13"/>
  <c r="R1770" i="13"/>
  <c r="S1770" i="13"/>
  <c r="T1770" i="13"/>
  <c r="U1770" i="13"/>
  <c r="V1770" i="13"/>
  <c r="W1770" i="13"/>
  <c r="X1770" i="13"/>
  <c r="Y1770" i="13"/>
  <c r="Z1770" i="13"/>
  <c r="AA1770" i="13"/>
  <c r="AB1770" i="13"/>
  <c r="AC1770" i="13"/>
  <c r="AH1770" i="13"/>
  <c r="AK1770" i="13"/>
  <c r="C1771" i="13"/>
  <c r="D1771" i="13"/>
  <c r="E1771" i="13"/>
  <c r="F1771" i="13"/>
  <c r="G1771" i="13"/>
  <c r="H1771" i="13"/>
  <c r="L1771" i="13"/>
  <c r="O1771" i="13" s="1"/>
  <c r="M1771" i="13"/>
  <c r="N1771" i="13"/>
  <c r="P1771" i="13"/>
  <c r="Q1771" i="13"/>
  <c r="R1771" i="13"/>
  <c r="S1771" i="13"/>
  <c r="T1771" i="13"/>
  <c r="U1771" i="13"/>
  <c r="V1771" i="13"/>
  <c r="W1771" i="13"/>
  <c r="X1771" i="13"/>
  <c r="Y1771" i="13"/>
  <c r="Z1771" i="13"/>
  <c r="AA1771" i="13"/>
  <c r="AB1771" i="13"/>
  <c r="AC1771" i="13"/>
  <c r="AH1771" i="13"/>
  <c r="AK1771" i="13"/>
  <c r="C1772" i="13"/>
  <c r="D1772" i="13"/>
  <c r="E1772" i="13"/>
  <c r="F1772" i="13"/>
  <c r="G1772" i="13"/>
  <c r="H1772" i="13"/>
  <c r="L1772" i="13"/>
  <c r="O1772" i="13" s="1"/>
  <c r="M1772" i="13"/>
  <c r="N1772" i="13"/>
  <c r="P1772" i="13"/>
  <c r="Q1772" i="13"/>
  <c r="R1772" i="13"/>
  <c r="S1772" i="13"/>
  <c r="T1772" i="13"/>
  <c r="U1772" i="13"/>
  <c r="V1772" i="13"/>
  <c r="W1772" i="13"/>
  <c r="X1772" i="13"/>
  <c r="Y1772" i="13"/>
  <c r="Z1772" i="13"/>
  <c r="AA1772" i="13"/>
  <c r="AB1772" i="13"/>
  <c r="AC1772" i="13"/>
  <c r="AH1772" i="13"/>
  <c r="AK1772" i="13"/>
  <c r="C1773" i="13"/>
  <c r="D1773" i="13"/>
  <c r="E1773" i="13"/>
  <c r="F1773" i="13"/>
  <c r="G1773" i="13"/>
  <c r="H1773" i="13"/>
  <c r="L1773" i="13"/>
  <c r="O1773" i="13" s="1"/>
  <c r="M1773" i="13"/>
  <c r="N1773" i="13"/>
  <c r="P1773" i="13"/>
  <c r="Q1773" i="13"/>
  <c r="R1773" i="13"/>
  <c r="S1773" i="13"/>
  <c r="T1773" i="13"/>
  <c r="U1773" i="13"/>
  <c r="V1773" i="13"/>
  <c r="W1773" i="13"/>
  <c r="X1773" i="13"/>
  <c r="Y1773" i="13"/>
  <c r="Z1773" i="13"/>
  <c r="AA1773" i="13"/>
  <c r="AB1773" i="13"/>
  <c r="AC1773" i="13"/>
  <c r="AH1773" i="13"/>
  <c r="AK1773" i="13"/>
  <c r="C1774" i="13"/>
  <c r="D1774" i="13"/>
  <c r="E1774" i="13"/>
  <c r="F1774" i="13"/>
  <c r="G1774" i="13"/>
  <c r="H1774" i="13"/>
  <c r="L1774" i="13"/>
  <c r="O1774" i="13" s="1"/>
  <c r="M1774" i="13"/>
  <c r="N1774" i="13"/>
  <c r="P1774" i="13"/>
  <c r="Q1774" i="13"/>
  <c r="R1774" i="13"/>
  <c r="S1774" i="13"/>
  <c r="T1774" i="13"/>
  <c r="U1774" i="13"/>
  <c r="V1774" i="13"/>
  <c r="W1774" i="13"/>
  <c r="X1774" i="13"/>
  <c r="Y1774" i="13"/>
  <c r="Z1774" i="13"/>
  <c r="AA1774" i="13"/>
  <c r="AB1774" i="13"/>
  <c r="AC1774" i="13"/>
  <c r="AH1774" i="13"/>
  <c r="AK1774" i="13"/>
  <c r="C1775" i="13"/>
  <c r="D1775" i="13"/>
  <c r="E1775" i="13"/>
  <c r="F1775" i="13"/>
  <c r="G1775" i="13"/>
  <c r="H1775" i="13"/>
  <c r="L1775" i="13"/>
  <c r="O1775" i="13" s="1"/>
  <c r="M1775" i="13"/>
  <c r="N1775" i="13"/>
  <c r="P1775" i="13"/>
  <c r="Q1775" i="13"/>
  <c r="R1775" i="13"/>
  <c r="S1775" i="13"/>
  <c r="T1775" i="13"/>
  <c r="U1775" i="13"/>
  <c r="V1775" i="13"/>
  <c r="W1775" i="13"/>
  <c r="X1775" i="13"/>
  <c r="Y1775" i="13"/>
  <c r="Z1775" i="13"/>
  <c r="AA1775" i="13"/>
  <c r="AB1775" i="13"/>
  <c r="AC1775" i="13"/>
  <c r="AH1775" i="13"/>
  <c r="AK1775" i="13"/>
  <c r="C1776" i="13"/>
  <c r="D1776" i="13"/>
  <c r="E1776" i="13"/>
  <c r="F1776" i="13"/>
  <c r="G1776" i="13"/>
  <c r="H1776" i="13"/>
  <c r="L1776" i="13"/>
  <c r="O1776" i="13" s="1"/>
  <c r="M1776" i="13"/>
  <c r="N1776" i="13"/>
  <c r="P1776" i="13"/>
  <c r="Q1776" i="13"/>
  <c r="R1776" i="13"/>
  <c r="S1776" i="13"/>
  <c r="T1776" i="13"/>
  <c r="U1776" i="13"/>
  <c r="V1776" i="13"/>
  <c r="W1776" i="13"/>
  <c r="X1776" i="13"/>
  <c r="Y1776" i="13"/>
  <c r="Z1776" i="13"/>
  <c r="AA1776" i="13"/>
  <c r="AB1776" i="13"/>
  <c r="AC1776" i="13"/>
  <c r="AH1776" i="13"/>
  <c r="AK1776" i="13"/>
  <c r="C1777" i="13"/>
  <c r="D1777" i="13"/>
  <c r="E1777" i="13"/>
  <c r="F1777" i="13"/>
  <c r="G1777" i="13"/>
  <c r="H1777" i="13"/>
  <c r="L1777" i="13"/>
  <c r="O1777" i="13" s="1"/>
  <c r="M1777" i="13"/>
  <c r="N1777" i="13"/>
  <c r="P1777" i="13"/>
  <c r="Q1777" i="13"/>
  <c r="R1777" i="13"/>
  <c r="S1777" i="13"/>
  <c r="T1777" i="13"/>
  <c r="U1777" i="13"/>
  <c r="V1777" i="13"/>
  <c r="W1777" i="13"/>
  <c r="X1777" i="13"/>
  <c r="Y1777" i="13"/>
  <c r="Z1777" i="13"/>
  <c r="AA1777" i="13"/>
  <c r="AB1777" i="13"/>
  <c r="AC1777" i="13"/>
  <c r="AH1777" i="13"/>
  <c r="AK1777" i="13"/>
  <c r="C1778" i="13"/>
  <c r="D1778" i="13"/>
  <c r="E1778" i="13"/>
  <c r="F1778" i="13"/>
  <c r="G1778" i="13"/>
  <c r="H1778" i="13"/>
  <c r="L1778" i="13"/>
  <c r="O1778" i="13" s="1"/>
  <c r="M1778" i="13"/>
  <c r="N1778" i="13"/>
  <c r="P1778" i="13"/>
  <c r="Q1778" i="13"/>
  <c r="R1778" i="13"/>
  <c r="S1778" i="13"/>
  <c r="T1778" i="13"/>
  <c r="U1778" i="13"/>
  <c r="V1778" i="13"/>
  <c r="W1778" i="13"/>
  <c r="X1778" i="13"/>
  <c r="Y1778" i="13"/>
  <c r="Z1778" i="13"/>
  <c r="AA1778" i="13"/>
  <c r="AB1778" i="13"/>
  <c r="AC1778" i="13"/>
  <c r="AH1778" i="13"/>
  <c r="AK1778" i="13"/>
  <c r="C1779" i="13"/>
  <c r="D1779" i="13"/>
  <c r="E1779" i="13"/>
  <c r="F1779" i="13"/>
  <c r="G1779" i="13"/>
  <c r="H1779" i="13"/>
  <c r="L1779" i="13"/>
  <c r="O1779" i="13" s="1"/>
  <c r="M1779" i="13"/>
  <c r="N1779" i="13"/>
  <c r="P1779" i="13"/>
  <c r="Q1779" i="13"/>
  <c r="R1779" i="13"/>
  <c r="S1779" i="13"/>
  <c r="T1779" i="13"/>
  <c r="U1779" i="13"/>
  <c r="V1779" i="13"/>
  <c r="W1779" i="13"/>
  <c r="X1779" i="13"/>
  <c r="Y1779" i="13"/>
  <c r="Z1779" i="13"/>
  <c r="AA1779" i="13"/>
  <c r="AB1779" i="13"/>
  <c r="AC1779" i="13"/>
  <c r="AH1779" i="13"/>
  <c r="AK1779" i="13"/>
  <c r="C1780" i="13"/>
  <c r="D1780" i="13"/>
  <c r="E1780" i="13"/>
  <c r="F1780" i="13"/>
  <c r="G1780" i="13"/>
  <c r="H1780" i="13"/>
  <c r="L1780" i="13"/>
  <c r="O1780" i="13" s="1"/>
  <c r="M1780" i="13"/>
  <c r="N1780" i="13"/>
  <c r="P1780" i="13"/>
  <c r="Q1780" i="13"/>
  <c r="R1780" i="13"/>
  <c r="S1780" i="13"/>
  <c r="T1780" i="13"/>
  <c r="U1780" i="13"/>
  <c r="V1780" i="13"/>
  <c r="W1780" i="13"/>
  <c r="X1780" i="13"/>
  <c r="Y1780" i="13"/>
  <c r="Z1780" i="13"/>
  <c r="AA1780" i="13"/>
  <c r="AB1780" i="13"/>
  <c r="AC1780" i="13"/>
  <c r="AH1780" i="13"/>
  <c r="AK1780" i="13"/>
  <c r="C1781" i="13"/>
  <c r="D1781" i="13"/>
  <c r="E1781" i="13"/>
  <c r="F1781" i="13"/>
  <c r="G1781" i="13"/>
  <c r="H1781" i="13"/>
  <c r="L1781" i="13"/>
  <c r="O1781" i="13" s="1"/>
  <c r="M1781" i="13"/>
  <c r="N1781" i="13"/>
  <c r="P1781" i="13"/>
  <c r="Q1781" i="13"/>
  <c r="R1781" i="13"/>
  <c r="S1781" i="13"/>
  <c r="T1781" i="13"/>
  <c r="U1781" i="13"/>
  <c r="V1781" i="13"/>
  <c r="W1781" i="13"/>
  <c r="X1781" i="13"/>
  <c r="Y1781" i="13"/>
  <c r="Z1781" i="13"/>
  <c r="AA1781" i="13"/>
  <c r="AB1781" i="13"/>
  <c r="AC1781" i="13"/>
  <c r="AH1781" i="13"/>
  <c r="AK1781" i="13"/>
  <c r="C1782" i="13"/>
  <c r="D1782" i="13"/>
  <c r="E1782" i="13"/>
  <c r="F1782" i="13"/>
  <c r="G1782" i="13"/>
  <c r="H1782" i="13"/>
  <c r="L1782" i="13"/>
  <c r="O1782" i="13" s="1"/>
  <c r="M1782" i="13"/>
  <c r="N1782" i="13"/>
  <c r="P1782" i="13"/>
  <c r="Q1782" i="13"/>
  <c r="R1782" i="13"/>
  <c r="S1782" i="13"/>
  <c r="T1782" i="13"/>
  <c r="U1782" i="13"/>
  <c r="V1782" i="13"/>
  <c r="W1782" i="13"/>
  <c r="X1782" i="13"/>
  <c r="Y1782" i="13"/>
  <c r="Z1782" i="13"/>
  <c r="AA1782" i="13"/>
  <c r="AB1782" i="13"/>
  <c r="AC1782" i="13"/>
  <c r="AH1782" i="13"/>
  <c r="AK1782" i="13"/>
  <c r="C1783" i="13"/>
  <c r="D1783" i="13"/>
  <c r="E1783" i="13"/>
  <c r="F1783" i="13"/>
  <c r="G1783" i="13"/>
  <c r="H1783" i="13"/>
  <c r="L1783" i="13"/>
  <c r="O1783" i="13" s="1"/>
  <c r="M1783" i="13"/>
  <c r="N1783" i="13"/>
  <c r="P1783" i="13"/>
  <c r="Q1783" i="13"/>
  <c r="R1783" i="13"/>
  <c r="S1783" i="13"/>
  <c r="T1783" i="13"/>
  <c r="U1783" i="13"/>
  <c r="V1783" i="13"/>
  <c r="W1783" i="13"/>
  <c r="X1783" i="13"/>
  <c r="Y1783" i="13"/>
  <c r="Z1783" i="13"/>
  <c r="AA1783" i="13"/>
  <c r="AB1783" i="13"/>
  <c r="AC1783" i="13"/>
  <c r="AH1783" i="13"/>
  <c r="AK1783" i="13"/>
  <c r="C1784" i="13"/>
  <c r="D1784" i="13"/>
  <c r="E1784" i="13"/>
  <c r="F1784" i="13"/>
  <c r="G1784" i="13"/>
  <c r="H1784" i="13"/>
  <c r="L1784" i="13"/>
  <c r="O1784" i="13" s="1"/>
  <c r="M1784" i="13"/>
  <c r="N1784" i="13"/>
  <c r="P1784" i="13"/>
  <c r="Q1784" i="13"/>
  <c r="R1784" i="13"/>
  <c r="S1784" i="13"/>
  <c r="T1784" i="13"/>
  <c r="U1784" i="13"/>
  <c r="V1784" i="13"/>
  <c r="W1784" i="13"/>
  <c r="X1784" i="13"/>
  <c r="Y1784" i="13"/>
  <c r="Z1784" i="13"/>
  <c r="AA1784" i="13"/>
  <c r="AB1784" i="13"/>
  <c r="AC1784" i="13"/>
  <c r="AH1784" i="13"/>
  <c r="AK1784" i="13"/>
  <c r="C1785" i="13"/>
  <c r="D1785" i="13"/>
  <c r="E1785" i="13"/>
  <c r="F1785" i="13"/>
  <c r="G1785" i="13"/>
  <c r="H1785" i="13"/>
  <c r="L1785" i="13"/>
  <c r="O1785" i="13" s="1"/>
  <c r="M1785" i="13"/>
  <c r="N1785" i="13"/>
  <c r="P1785" i="13"/>
  <c r="Q1785" i="13"/>
  <c r="R1785" i="13"/>
  <c r="S1785" i="13"/>
  <c r="T1785" i="13"/>
  <c r="U1785" i="13"/>
  <c r="V1785" i="13"/>
  <c r="W1785" i="13"/>
  <c r="X1785" i="13"/>
  <c r="Y1785" i="13"/>
  <c r="Z1785" i="13"/>
  <c r="AA1785" i="13"/>
  <c r="AB1785" i="13"/>
  <c r="AC1785" i="13"/>
  <c r="AH1785" i="13"/>
  <c r="AK1785" i="13"/>
  <c r="C1786" i="13"/>
  <c r="D1786" i="13"/>
  <c r="E1786" i="13"/>
  <c r="F1786" i="13"/>
  <c r="G1786" i="13"/>
  <c r="H1786" i="13"/>
  <c r="L1786" i="13"/>
  <c r="O1786" i="13" s="1"/>
  <c r="M1786" i="13"/>
  <c r="N1786" i="13"/>
  <c r="P1786" i="13"/>
  <c r="Q1786" i="13"/>
  <c r="R1786" i="13"/>
  <c r="S1786" i="13"/>
  <c r="T1786" i="13"/>
  <c r="U1786" i="13"/>
  <c r="V1786" i="13"/>
  <c r="W1786" i="13"/>
  <c r="X1786" i="13"/>
  <c r="Y1786" i="13"/>
  <c r="Z1786" i="13"/>
  <c r="AA1786" i="13"/>
  <c r="AB1786" i="13"/>
  <c r="AC1786" i="13"/>
  <c r="AH1786" i="13"/>
  <c r="AK1786" i="13"/>
  <c r="C1787" i="13"/>
  <c r="D1787" i="13"/>
  <c r="E1787" i="13"/>
  <c r="F1787" i="13"/>
  <c r="G1787" i="13"/>
  <c r="H1787" i="13"/>
  <c r="L1787" i="13"/>
  <c r="O1787" i="13" s="1"/>
  <c r="M1787" i="13"/>
  <c r="N1787" i="13"/>
  <c r="P1787" i="13"/>
  <c r="Q1787" i="13"/>
  <c r="R1787" i="13"/>
  <c r="S1787" i="13"/>
  <c r="T1787" i="13"/>
  <c r="U1787" i="13"/>
  <c r="V1787" i="13"/>
  <c r="W1787" i="13"/>
  <c r="X1787" i="13"/>
  <c r="Y1787" i="13"/>
  <c r="Z1787" i="13"/>
  <c r="AA1787" i="13"/>
  <c r="AB1787" i="13"/>
  <c r="AC1787" i="13"/>
  <c r="AH1787" i="13"/>
  <c r="AK1787" i="13"/>
  <c r="C1788" i="13"/>
  <c r="D1788" i="13"/>
  <c r="E1788" i="13"/>
  <c r="F1788" i="13"/>
  <c r="G1788" i="13"/>
  <c r="H1788" i="13"/>
  <c r="L1788" i="13"/>
  <c r="O1788" i="13" s="1"/>
  <c r="M1788" i="13"/>
  <c r="N1788" i="13"/>
  <c r="P1788" i="13"/>
  <c r="Q1788" i="13"/>
  <c r="R1788" i="13"/>
  <c r="S1788" i="13"/>
  <c r="T1788" i="13"/>
  <c r="U1788" i="13"/>
  <c r="V1788" i="13"/>
  <c r="W1788" i="13"/>
  <c r="X1788" i="13"/>
  <c r="Y1788" i="13"/>
  <c r="Z1788" i="13"/>
  <c r="AA1788" i="13"/>
  <c r="AB1788" i="13"/>
  <c r="AC1788" i="13"/>
  <c r="AH1788" i="13"/>
  <c r="AK1788" i="13"/>
  <c r="C1789" i="13"/>
  <c r="D1789" i="13"/>
  <c r="E1789" i="13"/>
  <c r="F1789" i="13"/>
  <c r="G1789" i="13"/>
  <c r="H1789" i="13"/>
  <c r="L1789" i="13"/>
  <c r="O1789" i="13" s="1"/>
  <c r="M1789" i="13"/>
  <c r="N1789" i="13"/>
  <c r="P1789" i="13"/>
  <c r="Q1789" i="13"/>
  <c r="R1789" i="13"/>
  <c r="S1789" i="13"/>
  <c r="T1789" i="13"/>
  <c r="U1789" i="13"/>
  <c r="V1789" i="13"/>
  <c r="W1789" i="13"/>
  <c r="X1789" i="13"/>
  <c r="Y1789" i="13"/>
  <c r="Z1789" i="13"/>
  <c r="AA1789" i="13"/>
  <c r="AB1789" i="13"/>
  <c r="AC1789" i="13"/>
  <c r="AH1789" i="13"/>
  <c r="AK1789" i="13"/>
  <c r="C1790" i="13"/>
  <c r="D1790" i="13"/>
  <c r="E1790" i="13"/>
  <c r="F1790" i="13"/>
  <c r="G1790" i="13"/>
  <c r="H1790" i="13"/>
  <c r="L1790" i="13"/>
  <c r="O1790" i="13" s="1"/>
  <c r="M1790" i="13"/>
  <c r="N1790" i="13"/>
  <c r="P1790" i="13"/>
  <c r="Q1790" i="13"/>
  <c r="R1790" i="13"/>
  <c r="S1790" i="13"/>
  <c r="T1790" i="13"/>
  <c r="U1790" i="13"/>
  <c r="V1790" i="13"/>
  <c r="W1790" i="13"/>
  <c r="X1790" i="13"/>
  <c r="Y1790" i="13"/>
  <c r="Z1790" i="13"/>
  <c r="AA1790" i="13"/>
  <c r="AB1790" i="13"/>
  <c r="AC1790" i="13"/>
  <c r="AH1790" i="13"/>
  <c r="AK1790" i="13"/>
  <c r="C1791" i="13"/>
  <c r="D1791" i="13"/>
  <c r="E1791" i="13"/>
  <c r="F1791" i="13"/>
  <c r="G1791" i="13"/>
  <c r="H1791" i="13"/>
  <c r="L1791" i="13"/>
  <c r="O1791" i="13" s="1"/>
  <c r="M1791" i="13"/>
  <c r="N1791" i="13"/>
  <c r="P1791" i="13"/>
  <c r="Q1791" i="13"/>
  <c r="R1791" i="13"/>
  <c r="S1791" i="13"/>
  <c r="T1791" i="13"/>
  <c r="U1791" i="13"/>
  <c r="V1791" i="13"/>
  <c r="W1791" i="13"/>
  <c r="X1791" i="13"/>
  <c r="Y1791" i="13"/>
  <c r="Z1791" i="13"/>
  <c r="AA1791" i="13"/>
  <c r="AB1791" i="13"/>
  <c r="AC1791" i="13"/>
  <c r="AH1791" i="13"/>
  <c r="AK1791" i="13"/>
  <c r="C1792" i="13"/>
  <c r="D1792" i="13"/>
  <c r="E1792" i="13"/>
  <c r="F1792" i="13"/>
  <c r="G1792" i="13"/>
  <c r="H1792" i="13"/>
  <c r="L1792" i="13"/>
  <c r="O1792" i="13" s="1"/>
  <c r="M1792" i="13"/>
  <c r="N1792" i="13"/>
  <c r="P1792" i="13"/>
  <c r="Q1792" i="13"/>
  <c r="R1792" i="13"/>
  <c r="S1792" i="13"/>
  <c r="T1792" i="13"/>
  <c r="U1792" i="13"/>
  <c r="V1792" i="13"/>
  <c r="W1792" i="13"/>
  <c r="X1792" i="13"/>
  <c r="Y1792" i="13"/>
  <c r="Z1792" i="13"/>
  <c r="AA1792" i="13"/>
  <c r="AB1792" i="13"/>
  <c r="AC1792" i="13"/>
  <c r="AH1792" i="13"/>
  <c r="AK1792" i="13"/>
  <c r="C1793" i="13"/>
  <c r="D1793" i="13"/>
  <c r="E1793" i="13"/>
  <c r="F1793" i="13"/>
  <c r="G1793" i="13"/>
  <c r="H1793" i="13"/>
  <c r="L1793" i="13"/>
  <c r="O1793" i="13" s="1"/>
  <c r="M1793" i="13"/>
  <c r="N1793" i="13"/>
  <c r="P1793" i="13"/>
  <c r="Q1793" i="13"/>
  <c r="R1793" i="13"/>
  <c r="S1793" i="13"/>
  <c r="T1793" i="13"/>
  <c r="U1793" i="13"/>
  <c r="V1793" i="13"/>
  <c r="W1793" i="13"/>
  <c r="X1793" i="13"/>
  <c r="Y1793" i="13"/>
  <c r="Z1793" i="13"/>
  <c r="AA1793" i="13"/>
  <c r="AB1793" i="13"/>
  <c r="AC1793" i="13"/>
  <c r="AH1793" i="13"/>
  <c r="AK1793" i="13"/>
  <c r="C1794" i="13"/>
  <c r="D1794" i="13"/>
  <c r="E1794" i="13"/>
  <c r="F1794" i="13"/>
  <c r="G1794" i="13"/>
  <c r="H1794" i="13"/>
  <c r="L1794" i="13"/>
  <c r="O1794" i="13" s="1"/>
  <c r="M1794" i="13"/>
  <c r="N1794" i="13"/>
  <c r="P1794" i="13"/>
  <c r="Q1794" i="13"/>
  <c r="R1794" i="13"/>
  <c r="S1794" i="13"/>
  <c r="T1794" i="13"/>
  <c r="U1794" i="13"/>
  <c r="V1794" i="13"/>
  <c r="W1794" i="13"/>
  <c r="X1794" i="13"/>
  <c r="Y1794" i="13"/>
  <c r="Z1794" i="13"/>
  <c r="AA1794" i="13"/>
  <c r="AB1794" i="13"/>
  <c r="AC1794" i="13"/>
  <c r="AH1794" i="13"/>
  <c r="AK1794" i="13"/>
  <c r="C1795" i="13"/>
  <c r="D1795" i="13"/>
  <c r="E1795" i="13"/>
  <c r="F1795" i="13"/>
  <c r="G1795" i="13"/>
  <c r="H1795" i="13"/>
  <c r="L1795" i="13"/>
  <c r="O1795" i="13" s="1"/>
  <c r="M1795" i="13"/>
  <c r="N1795" i="13"/>
  <c r="P1795" i="13"/>
  <c r="Q1795" i="13"/>
  <c r="R1795" i="13"/>
  <c r="S1795" i="13"/>
  <c r="T1795" i="13"/>
  <c r="U1795" i="13"/>
  <c r="V1795" i="13"/>
  <c r="W1795" i="13"/>
  <c r="X1795" i="13"/>
  <c r="Y1795" i="13"/>
  <c r="Z1795" i="13"/>
  <c r="AA1795" i="13"/>
  <c r="AB1795" i="13"/>
  <c r="AC1795" i="13"/>
  <c r="AH1795" i="13"/>
  <c r="AK1795" i="13"/>
  <c r="C1796" i="13"/>
  <c r="D1796" i="13"/>
  <c r="E1796" i="13"/>
  <c r="F1796" i="13"/>
  <c r="G1796" i="13"/>
  <c r="H1796" i="13"/>
  <c r="L1796" i="13"/>
  <c r="O1796" i="13" s="1"/>
  <c r="M1796" i="13"/>
  <c r="N1796" i="13"/>
  <c r="P1796" i="13"/>
  <c r="Q1796" i="13"/>
  <c r="R1796" i="13"/>
  <c r="S1796" i="13"/>
  <c r="T1796" i="13"/>
  <c r="U1796" i="13"/>
  <c r="V1796" i="13"/>
  <c r="W1796" i="13"/>
  <c r="X1796" i="13"/>
  <c r="Y1796" i="13"/>
  <c r="Z1796" i="13"/>
  <c r="AA1796" i="13"/>
  <c r="AB1796" i="13"/>
  <c r="AC1796" i="13"/>
  <c r="AH1796" i="13"/>
  <c r="AK1796" i="13"/>
  <c r="C1797" i="13"/>
  <c r="D1797" i="13"/>
  <c r="E1797" i="13"/>
  <c r="F1797" i="13"/>
  <c r="G1797" i="13"/>
  <c r="H1797" i="13"/>
  <c r="L1797" i="13"/>
  <c r="O1797" i="13" s="1"/>
  <c r="M1797" i="13"/>
  <c r="N1797" i="13"/>
  <c r="P1797" i="13"/>
  <c r="Q1797" i="13"/>
  <c r="R1797" i="13"/>
  <c r="S1797" i="13"/>
  <c r="T1797" i="13"/>
  <c r="U1797" i="13"/>
  <c r="V1797" i="13"/>
  <c r="W1797" i="13"/>
  <c r="X1797" i="13"/>
  <c r="Y1797" i="13"/>
  <c r="Z1797" i="13"/>
  <c r="AA1797" i="13"/>
  <c r="AB1797" i="13"/>
  <c r="AC1797" i="13"/>
  <c r="AH1797" i="13"/>
  <c r="AK1797" i="13"/>
  <c r="C1798" i="13"/>
  <c r="D1798" i="13"/>
  <c r="E1798" i="13"/>
  <c r="F1798" i="13"/>
  <c r="G1798" i="13"/>
  <c r="H1798" i="13"/>
  <c r="L1798" i="13"/>
  <c r="O1798" i="13" s="1"/>
  <c r="M1798" i="13"/>
  <c r="N1798" i="13"/>
  <c r="P1798" i="13"/>
  <c r="Q1798" i="13"/>
  <c r="R1798" i="13"/>
  <c r="S1798" i="13"/>
  <c r="T1798" i="13"/>
  <c r="U1798" i="13"/>
  <c r="V1798" i="13"/>
  <c r="W1798" i="13"/>
  <c r="X1798" i="13"/>
  <c r="Y1798" i="13"/>
  <c r="Z1798" i="13"/>
  <c r="AA1798" i="13"/>
  <c r="AB1798" i="13"/>
  <c r="AC1798" i="13"/>
  <c r="AH1798" i="13"/>
  <c r="AK1798" i="13"/>
  <c r="C1799" i="13"/>
  <c r="D1799" i="13"/>
  <c r="E1799" i="13"/>
  <c r="F1799" i="13"/>
  <c r="G1799" i="13"/>
  <c r="H1799" i="13"/>
  <c r="L1799" i="13"/>
  <c r="O1799" i="13" s="1"/>
  <c r="M1799" i="13"/>
  <c r="N1799" i="13"/>
  <c r="P1799" i="13"/>
  <c r="Q1799" i="13"/>
  <c r="R1799" i="13"/>
  <c r="S1799" i="13"/>
  <c r="T1799" i="13"/>
  <c r="U1799" i="13"/>
  <c r="V1799" i="13"/>
  <c r="W1799" i="13"/>
  <c r="X1799" i="13"/>
  <c r="Y1799" i="13"/>
  <c r="Z1799" i="13"/>
  <c r="AA1799" i="13"/>
  <c r="AB1799" i="13"/>
  <c r="AC1799" i="13"/>
  <c r="AH1799" i="13"/>
  <c r="AK1799" i="13"/>
  <c r="C1800" i="13"/>
  <c r="D1800" i="13"/>
  <c r="E1800" i="13"/>
  <c r="F1800" i="13"/>
  <c r="G1800" i="13"/>
  <c r="H1800" i="13"/>
  <c r="L1800" i="13"/>
  <c r="O1800" i="13" s="1"/>
  <c r="M1800" i="13"/>
  <c r="N1800" i="13"/>
  <c r="P1800" i="13"/>
  <c r="Q1800" i="13"/>
  <c r="R1800" i="13"/>
  <c r="S1800" i="13"/>
  <c r="T1800" i="13"/>
  <c r="U1800" i="13"/>
  <c r="V1800" i="13"/>
  <c r="W1800" i="13"/>
  <c r="X1800" i="13"/>
  <c r="Y1800" i="13"/>
  <c r="Z1800" i="13"/>
  <c r="AA1800" i="13"/>
  <c r="AB1800" i="13"/>
  <c r="AC1800" i="13"/>
  <c r="AH1800" i="13"/>
  <c r="AK1800" i="13"/>
  <c r="C1801" i="13"/>
  <c r="D1801" i="13"/>
  <c r="E1801" i="13"/>
  <c r="F1801" i="13"/>
  <c r="G1801" i="13"/>
  <c r="H1801" i="13"/>
  <c r="L1801" i="13"/>
  <c r="O1801" i="13" s="1"/>
  <c r="M1801" i="13"/>
  <c r="N1801" i="13"/>
  <c r="P1801" i="13"/>
  <c r="Q1801" i="13"/>
  <c r="R1801" i="13"/>
  <c r="S1801" i="13"/>
  <c r="T1801" i="13"/>
  <c r="U1801" i="13"/>
  <c r="V1801" i="13"/>
  <c r="W1801" i="13"/>
  <c r="X1801" i="13"/>
  <c r="Y1801" i="13"/>
  <c r="Z1801" i="13"/>
  <c r="AA1801" i="13"/>
  <c r="AB1801" i="13"/>
  <c r="AC1801" i="13"/>
  <c r="AH1801" i="13"/>
  <c r="AK1801" i="13"/>
  <c r="C1802" i="13"/>
  <c r="D1802" i="13"/>
  <c r="E1802" i="13"/>
  <c r="F1802" i="13"/>
  <c r="G1802" i="13"/>
  <c r="H1802" i="13"/>
  <c r="L1802" i="13"/>
  <c r="O1802" i="13" s="1"/>
  <c r="M1802" i="13"/>
  <c r="N1802" i="13"/>
  <c r="P1802" i="13"/>
  <c r="Q1802" i="13"/>
  <c r="R1802" i="13"/>
  <c r="S1802" i="13"/>
  <c r="T1802" i="13"/>
  <c r="U1802" i="13"/>
  <c r="V1802" i="13"/>
  <c r="W1802" i="13"/>
  <c r="X1802" i="13"/>
  <c r="Y1802" i="13"/>
  <c r="Z1802" i="13"/>
  <c r="AA1802" i="13"/>
  <c r="AB1802" i="13"/>
  <c r="AC1802" i="13"/>
  <c r="AH1802" i="13"/>
  <c r="AK1802" i="13"/>
  <c r="C1803" i="13"/>
  <c r="D1803" i="13"/>
  <c r="E1803" i="13"/>
  <c r="F1803" i="13"/>
  <c r="G1803" i="13"/>
  <c r="H1803" i="13"/>
  <c r="L1803" i="13"/>
  <c r="O1803" i="13" s="1"/>
  <c r="M1803" i="13"/>
  <c r="N1803" i="13"/>
  <c r="P1803" i="13"/>
  <c r="Q1803" i="13"/>
  <c r="R1803" i="13"/>
  <c r="S1803" i="13"/>
  <c r="T1803" i="13"/>
  <c r="U1803" i="13"/>
  <c r="V1803" i="13"/>
  <c r="W1803" i="13"/>
  <c r="X1803" i="13"/>
  <c r="Y1803" i="13"/>
  <c r="Z1803" i="13"/>
  <c r="AA1803" i="13"/>
  <c r="AB1803" i="13"/>
  <c r="AC1803" i="13"/>
  <c r="AH1803" i="13"/>
  <c r="AK1803" i="13"/>
  <c r="C1804" i="13"/>
  <c r="D1804" i="13"/>
  <c r="E1804" i="13"/>
  <c r="F1804" i="13"/>
  <c r="G1804" i="13"/>
  <c r="H1804" i="13"/>
  <c r="L1804" i="13"/>
  <c r="O1804" i="13" s="1"/>
  <c r="M1804" i="13"/>
  <c r="N1804" i="13"/>
  <c r="P1804" i="13"/>
  <c r="Q1804" i="13"/>
  <c r="R1804" i="13"/>
  <c r="S1804" i="13"/>
  <c r="T1804" i="13"/>
  <c r="U1804" i="13"/>
  <c r="V1804" i="13"/>
  <c r="W1804" i="13"/>
  <c r="X1804" i="13"/>
  <c r="Y1804" i="13"/>
  <c r="Z1804" i="13"/>
  <c r="AA1804" i="13"/>
  <c r="AB1804" i="13"/>
  <c r="AC1804" i="13"/>
  <c r="AH1804" i="13"/>
  <c r="AK1804" i="13"/>
  <c r="C1805" i="13"/>
  <c r="D1805" i="13"/>
  <c r="E1805" i="13"/>
  <c r="F1805" i="13"/>
  <c r="G1805" i="13"/>
  <c r="H1805" i="13"/>
  <c r="L1805" i="13"/>
  <c r="O1805" i="13" s="1"/>
  <c r="M1805" i="13"/>
  <c r="N1805" i="13"/>
  <c r="P1805" i="13"/>
  <c r="Q1805" i="13"/>
  <c r="R1805" i="13"/>
  <c r="S1805" i="13"/>
  <c r="T1805" i="13"/>
  <c r="U1805" i="13"/>
  <c r="V1805" i="13"/>
  <c r="W1805" i="13"/>
  <c r="X1805" i="13"/>
  <c r="Y1805" i="13"/>
  <c r="Z1805" i="13"/>
  <c r="AA1805" i="13"/>
  <c r="AB1805" i="13"/>
  <c r="AC1805" i="13"/>
  <c r="AH1805" i="13"/>
  <c r="AK1805" i="13"/>
  <c r="C1806" i="13"/>
  <c r="D1806" i="13"/>
  <c r="E1806" i="13"/>
  <c r="F1806" i="13"/>
  <c r="G1806" i="13"/>
  <c r="H1806" i="13"/>
  <c r="L1806" i="13"/>
  <c r="O1806" i="13" s="1"/>
  <c r="M1806" i="13"/>
  <c r="N1806" i="13"/>
  <c r="P1806" i="13"/>
  <c r="Q1806" i="13"/>
  <c r="R1806" i="13"/>
  <c r="S1806" i="13"/>
  <c r="T1806" i="13"/>
  <c r="U1806" i="13"/>
  <c r="V1806" i="13"/>
  <c r="W1806" i="13"/>
  <c r="X1806" i="13"/>
  <c r="Y1806" i="13"/>
  <c r="Z1806" i="13"/>
  <c r="AA1806" i="13"/>
  <c r="AB1806" i="13"/>
  <c r="AC1806" i="13"/>
  <c r="AH1806" i="13"/>
  <c r="AK1806" i="13"/>
  <c r="C1807" i="13"/>
  <c r="D1807" i="13"/>
  <c r="E1807" i="13"/>
  <c r="F1807" i="13"/>
  <c r="G1807" i="13"/>
  <c r="H1807" i="13"/>
  <c r="L1807" i="13"/>
  <c r="O1807" i="13" s="1"/>
  <c r="M1807" i="13"/>
  <c r="N1807" i="13"/>
  <c r="P1807" i="13"/>
  <c r="Q1807" i="13"/>
  <c r="R1807" i="13"/>
  <c r="S1807" i="13"/>
  <c r="T1807" i="13"/>
  <c r="U1807" i="13"/>
  <c r="V1807" i="13"/>
  <c r="W1807" i="13"/>
  <c r="X1807" i="13"/>
  <c r="Y1807" i="13"/>
  <c r="Z1807" i="13"/>
  <c r="AA1807" i="13"/>
  <c r="AB1807" i="13"/>
  <c r="AC1807" i="13"/>
  <c r="AH1807" i="13"/>
  <c r="AK1807" i="13"/>
  <c r="C1808" i="13"/>
  <c r="D1808" i="13"/>
  <c r="E1808" i="13"/>
  <c r="F1808" i="13"/>
  <c r="G1808" i="13"/>
  <c r="H1808" i="13"/>
  <c r="L1808" i="13"/>
  <c r="O1808" i="13" s="1"/>
  <c r="M1808" i="13"/>
  <c r="N1808" i="13"/>
  <c r="P1808" i="13"/>
  <c r="Q1808" i="13"/>
  <c r="R1808" i="13"/>
  <c r="S1808" i="13"/>
  <c r="T1808" i="13"/>
  <c r="U1808" i="13"/>
  <c r="V1808" i="13"/>
  <c r="W1808" i="13"/>
  <c r="X1808" i="13"/>
  <c r="Y1808" i="13"/>
  <c r="Z1808" i="13"/>
  <c r="AA1808" i="13"/>
  <c r="AB1808" i="13"/>
  <c r="AC1808" i="13"/>
  <c r="AH1808" i="13"/>
  <c r="AK1808" i="13"/>
  <c r="C1809" i="13"/>
  <c r="D1809" i="13"/>
  <c r="E1809" i="13"/>
  <c r="F1809" i="13"/>
  <c r="G1809" i="13"/>
  <c r="H1809" i="13"/>
  <c r="L1809" i="13"/>
  <c r="O1809" i="13" s="1"/>
  <c r="M1809" i="13"/>
  <c r="N1809" i="13"/>
  <c r="P1809" i="13"/>
  <c r="Q1809" i="13"/>
  <c r="R1809" i="13"/>
  <c r="S1809" i="13"/>
  <c r="T1809" i="13"/>
  <c r="U1809" i="13"/>
  <c r="V1809" i="13"/>
  <c r="W1809" i="13"/>
  <c r="X1809" i="13"/>
  <c r="Y1809" i="13"/>
  <c r="Z1809" i="13"/>
  <c r="AA1809" i="13"/>
  <c r="AB1809" i="13"/>
  <c r="AC1809" i="13"/>
  <c r="AH1809" i="13"/>
  <c r="AK1809" i="13"/>
  <c r="C1810" i="13"/>
  <c r="D1810" i="13"/>
  <c r="E1810" i="13"/>
  <c r="F1810" i="13"/>
  <c r="G1810" i="13"/>
  <c r="H1810" i="13"/>
  <c r="L1810" i="13"/>
  <c r="O1810" i="13" s="1"/>
  <c r="M1810" i="13"/>
  <c r="N1810" i="13"/>
  <c r="P1810" i="13"/>
  <c r="Q1810" i="13"/>
  <c r="R1810" i="13"/>
  <c r="S1810" i="13"/>
  <c r="T1810" i="13"/>
  <c r="U1810" i="13"/>
  <c r="V1810" i="13"/>
  <c r="W1810" i="13"/>
  <c r="X1810" i="13"/>
  <c r="Y1810" i="13"/>
  <c r="Z1810" i="13"/>
  <c r="AA1810" i="13"/>
  <c r="AB1810" i="13"/>
  <c r="AC1810" i="13"/>
  <c r="AH1810" i="13"/>
  <c r="AK1810" i="13"/>
  <c r="C1811" i="13"/>
  <c r="D1811" i="13"/>
  <c r="E1811" i="13"/>
  <c r="F1811" i="13"/>
  <c r="G1811" i="13"/>
  <c r="H1811" i="13"/>
  <c r="L1811" i="13"/>
  <c r="O1811" i="13" s="1"/>
  <c r="M1811" i="13"/>
  <c r="N1811" i="13"/>
  <c r="P1811" i="13"/>
  <c r="Q1811" i="13"/>
  <c r="R1811" i="13"/>
  <c r="S1811" i="13"/>
  <c r="T1811" i="13"/>
  <c r="U1811" i="13"/>
  <c r="V1811" i="13"/>
  <c r="W1811" i="13"/>
  <c r="X1811" i="13"/>
  <c r="Y1811" i="13"/>
  <c r="Z1811" i="13"/>
  <c r="AA1811" i="13"/>
  <c r="AB1811" i="13"/>
  <c r="AC1811" i="13"/>
  <c r="AH1811" i="13"/>
  <c r="AK1811" i="13"/>
  <c r="C1812" i="13"/>
  <c r="D1812" i="13"/>
  <c r="E1812" i="13"/>
  <c r="F1812" i="13"/>
  <c r="G1812" i="13"/>
  <c r="H1812" i="13"/>
  <c r="L1812" i="13"/>
  <c r="O1812" i="13" s="1"/>
  <c r="M1812" i="13"/>
  <c r="N1812" i="13"/>
  <c r="P1812" i="13"/>
  <c r="Q1812" i="13"/>
  <c r="R1812" i="13"/>
  <c r="S1812" i="13"/>
  <c r="T1812" i="13"/>
  <c r="U1812" i="13"/>
  <c r="V1812" i="13"/>
  <c r="W1812" i="13"/>
  <c r="X1812" i="13"/>
  <c r="Y1812" i="13"/>
  <c r="Z1812" i="13"/>
  <c r="AA1812" i="13"/>
  <c r="AB1812" i="13"/>
  <c r="AC1812" i="13"/>
  <c r="AH1812" i="13"/>
  <c r="AK1812" i="13"/>
  <c r="C1813" i="13"/>
  <c r="D1813" i="13"/>
  <c r="E1813" i="13"/>
  <c r="F1813" i="13"/>
  <c r="G1813" i="13"/>
  <c r="H1813" i="13"/>
  <c r="L1813" i="13"/>
  <c r="O1813" i="13" s="1"/>
  <c r="M1813" i="13"/>
  <c r="N1813" i="13"/>
  <c r="P1813" i="13"/>
  <c r="Q1813" i="13"/>
  <c r="R1813" i="13"/>
  <c r="S1813" i="13"/>
  <c r="T1813" i="13"/>
  <c r="U1813" i="13"/>
  <c r="V1813" i="13"/>
  <c r="W1813" i="13"/>
  <c r="X1813" i="13"/>
  <c r="Y1813" i="13"/>
  <c r="Z1813" i="13"/>
  <c r="AA1813" i="13"/>
  <c r="AB1813" i="13"/>
  <c r="AC1813" i="13"/>
  <c r="AH1813" i="13"/>
  <c r="AK1813" i="13"/>
  <c r="C1814" i="13"/>
  <c r="D1814" i="13"/>
  <c r="E1814" i="13"/>
  <c r="F1814" i="13"/>
  <c r="G1814" i="13"/>
  <c r="H1814" i="13"/>
  <c r="L1814" i="13"/>
  <c r="O1814" i="13" s="1"/>
  <c r="M1814" i="13"/>
  <c r="N1814" i="13"/>
  <c r="P1814" i="13"/>
  <c r="Q1814" i="13"/>
  <c r="R1814" i="13"/>
  <c r="S1814" i="13"/>
  <c r="T1814" i="13"/>
  <c r="U1814" i="13"/>
  <c r="V1814" i="13"/>
  <c r="W1814" i="13"/>
  <c r="X1814" i="13"/>
  <c r="Y1814" i="13"/>
  <c r="Z1814" i="13"/>
  <c r="AA1814" i="13"/>
  <c r="AB1814" i="13"/>
  <c r="AC1814" i="13"/>
  <c r="AH1814" i="13"/>
  <c r="AK1814" i="13"/>
  <c r="C1815" i="13"/>
  <c r="D1815" i="13"/>
  <c r="E1815" i="13"/>
  <c r="F1815" i="13"/>
  <c r="G1815" i="13"/>
  <c r="H1815" i="13"/>
  <c r="L1815" i="13"/>
  <c r="O1815" i="13" s="1"/>
  <c r="M1815" i="13"/>
  <c r="N1815" i="13"/>
  <c r="P1815" i="13"/>
  <c r="Q1815" i="13"/>
  <c r="R1815" i="13"/>
  <c r="S1815" i="13"/>
  <c r="T1815" i="13"/>
  <c r="U1815" i="13"/>
  <c r="V1815" i="13"/>
  <c r="W1815" i="13"/>
  <c r="X1815" i="13"/>
  <c r="Y1815" i="13"/>
  <c r="Z1815" i="13"/>
  <c r="AA1815" i="13"/>
  <c r="AB1815" i="13"/>
  <c r="AC1815" i="13"/>
  <c r="AH1815" i="13"/>
  <c r="AK1815" i="13"/>
  <c r="C1816" i="13"/>
  <c r="D1816" i="13"/>
  <c r="E1816" i="13"/>
  <c r="F1816" i="13"/>
  <c r="G1816" i="13"/>
  <c r="H1816" i="13"/>
  <c r="L1816" i="13"/>
  <c r="O1816" i="13" s="1"/>
  <c r="M1816" i="13"/>
  <c r="N1816" i="13"/>
  <c r="P1816" i="13"/>
  <c r="Q1816" i="13"/>
  <c r="R1816" i="13"/>
  <c r="S1816" i="13"/>
  <c r="T1816" i="13"/>
  <c r="U1816" i="13"/>
  <c r="V1816" i="13"/>
  <c r="W1816" i="13"/>
  <c r="X1816" i="13"/>
  <c r="Y1816" i="13"/>
  <c r="Z1816" i="13"/>
  <c r="AA1816" i="13"/>
  <c r="AB1816" i="13"/>
  <c r="AC1816" i="13"/>
  <c r="AH1816" i="13"/>
  <c r="AK1816" i="13"/>
  <c r="C1817" i="13"/>
  <c r="D1817" i="13"/>
  <c r="E1817" i="13"/>
  <c r="F1817" i="13"/>
  <c r="G1817" i="13"/>
  <c r="H1817" i="13"/>
  <c r="L1817" i="13"/>
  <c r="M1817" i="13"/>
  <c r="N1817" i="13"/>
  <c r="P1817" i="13"/>
  <c r="Q1817" i="13"/>
  <c r="R1817" i="13"/>
  <c r="S1817" i="13"/>
  <c r="T1817" i="13"/>
  <c r="U1817" i="13"/>
  <c r="V1817" i="13"/>
  <c r="W1817" i="13"/>
  <c r="X1817" i="13"/>
  <c r="Y1817" i="13"/>
  <c r="Z1817" i="13"/>
  <c r="AA1817" i="13"/>
  <c r="AB1817" i="13"/>
  <c r="AC1817" i="13"/>
  <c r="AH1817" i="13"/>
  <c r="AK1817" i="13"/>
  <c r="C1818" i="13"/>
  <c r="D1818" i="13"/>
  <c r="E1818" i="13"/>
  <c r="F1818" i="13"/>
  <c r="G1818" i="13"/>
  <c r="H1818" i="13"/>
  <c r="L1818" i="13"/>
  <c r="M1818" i="13"/>
  <c r="N1818" i="13"/>
  <c r="P1818" i="13"/>
  <c r="Q1818" i="13"/>
  <c r="R1818" i="13"/>
  <c r="S1818" i="13"/>
  <c r="T1818" i="13"/>
  <c r="U1818" i="13"/>
  <c r="V1818" i="13"/>
  <c r="W1818" i="13"/>
  <c r="X1818" i="13"/>
  <c r="Y1818" i="13"/>
  <c r="Z1818" i="13"/>
  <c r="AA1818" i="13"/>
  <c r="AB1818" i="13"/>
  <c r="AC1818" i="13"/>
  <c r="AH1818" i="13"/>
  <c r="AK1818" i="13"/>
  <c r="C1819" i="13"/>
  <c r="D1819" i="13"/>
  <c r="E1819" i="13"/>
  <c r="F1819" i="13"/>
  <c r="G1819" i="13"/>
  <c r="H1819" i="13"/>
  <c r="L1819" i="13"/>
  <c r="O1819" i="13" s="1"/>
  <c r="M1819" i="13"/>
  <c r="N1819" i="13"/>
  <c r="P1819" i="13"/>
  <c r="Q1819" i="13"/>
  <c r="R1819" i="13"/>
  <c r="S1819" i="13"/>
  <c r="T1819" i="13"/>
  <c r="U1819" i="13"/>
  <c r="V1819" i="13"/>
  <c r="W1819" i="13"/>
  <c r="X1819" i="13"/>
  <c r="Y1819" i="13"/>
  <c r="Z1819" i="13"/>
  <c r="AA1819" i="13"/>
  <c r="AB1819" i="13"/>
  <c r="AC1819" i="13"/>
  <c r="AH1819" i="13"/>
  <c r="AK1819" i="13"/>
  <c r="C1820" i="13"/>
  <c r="D1820" i="13"/>
  <c r="E1820" i="13"/>
  <c r="F1820" i="13"/>
  <c r="G1820" i="13"/>
  <c r="H1820" i="13"/>
  <c r="L1820" i="13"/>
  <c r="O1820" i="13" s="1"/>
  <c r="M1820" i="13"/>
  <c r="N1820" i="13"/>
  <c r="P1820" i="13"/>
  <c r="Q1820" i="13"/>
  <c r="R1820" i="13"/>
  <c r="S1820" i="13"/>
  <c r="T1820" i="13"/>
  <c r="U1820" i="13"/>
  <c r="V1820" i="13"/>
  <c r="W1820" i="13"/>
  <c r="X1820" i="13"/>
  <c r="Y1820" i="13"/>
  <c r="Z1820" i="13"/>
  <c r="AA1820" i="13"/>
  <c r="AB1820" i="13"/>
  <c r="AC1820" i="13"/>
  <c r="AH1820" i="13"/>
  <c r="AK1820" i="13"/>
  <c r="C1821" i="13"/>
  <c r="D1821" i="13"/>
  <c r="E1821" i="13"/>
  <c r="F1821" i="13"/>
  <c r="G1821" i="13"/>
  <c r="H1821" i="13"/>
  <c r="L1821" i="13"/>
  <c r="O1821" i="13" s="1"/>
  <c r="M1821" i="13"/>
  <c r="N1821" i="13"/>
  <c r="P1821" i="13"/>
  <c r="Q1821" i="13"/>
  <c r="R1821" i="13"/>
  <c r="S1821" i="13"/>
  <c r="T1821" i="13"/>
  <c r="U1821" i="13"/>
  <c r="V1821" i="13"/>
  <c r="W1821" i="13"/>
  <c r="X1821" i="13"/>
  <c r="Y1821" i="13"/>
  <c r="Z1821" i="13"/>
  <c r="AA1821" i="13"/>
  <c r="AB1821" i="13"/>
  <c r="AC1821" i="13"/>
  <c r="AH1821" i="13"/>
  <c r="AK1821" i="13"/>
  <c r="C1822" i="13"/>
  <c r="D1822" i="13"/>
  <c r="E1822" i="13"/>
  <c r="F1822" i="13"/>
  <c r="G1822" i="13"/>
  <c r="H1822" i="13"/>
  <c r="L1822" i="13"/>
  <c r="O1822" i="13" s="1"/>
  <c r="M1822" i="13"/>
  <c r="N1822" i="13"/>
  <c r="P1822" i="13"/>
  <c r="Q1822" i="13"/>
  <c r="R1822" i="13"/>
  <c r="S1822" i="13"/>
  <c r="T1822" i="13"/>
  <c r="U1822" i="13"/>
  <c r="V1822" i="13"/>
  <c r="W1822" i="13"/>
  <c r="X1822" i="13"/>
  <c r="Y1822" i="13"/>
  <c r="Z1822" i="13"/>
  <c r="AA1822" i="13"/>
  <c r="AB1822" i="13"/>
  <c r="AC1822" i="13"/>
  <c r="AH1822" i="13"/>
  <c r="AK1822" i="13"/>
  <c r="C1823" i="13"/>
  <c r="D1823" i="13"/>
  <c r="E1823" i="13"/>
  <c r="F1823" i="13"/>
  <c r="G1823" i="13"/>
  <c r="H1823" i="13"/>
  <c r="L1823" i="13"/>
  <c r="O1823" i="13" s="1"/>
  <c r="M1823" i="13"/>
  <c r="N1823" i="13"/>
  <c r="P1823" i="13"/>
  <c r="Q1823" i="13"/>
  <c r="R1823" i="13"/>
  <c r="S1823" i="13"/>
  <c r="T1823" i="13"/>
  <c r="U1823" i="13"/>
  <c r="V1823" i="13"/>
  <c r="W1823" i="13"/>
  <c r="X1823" i="13"/>
  <c r="Y1823" i="13"/>
  <c r="Z1823" i="13"/>
  <c r="AA1823" i="13"/>
  <c r="AB1823" i="13"/>
  <c r="AC1823" i="13"/>
  <c r="AH1823" i="13"/>
  <c r="AK1823" i="13"/>
  <c r="C1824" i="13"/>
  <c r="D1824" i="13"/>
  <c r="E1824" i="13"/>
  <c r="F1824" i="13"/>
  <c r="G1824" i="13"/>
  <c r="H1824" i="13"/>
  <c r="L1824" i="13"/>
  <c r="O1824" i="13" s="1"/>
  <c r="M1824" i="13"/>
  <c r="N1824" i="13"/>
  <c r="P1824" i="13"/>
  <c r="Q1824" i="13"/>
  <c r="R1824" i="13"/>
  <c r="S1824" i="13"/>
  <c r="T1824" i="13"/>
  <c r="U1824" i="13"/>
  <c r="V1824" i="13"/>
  <c r="W1824" i="13"/>
  <c r="X1824" i="13"/>
  <c r="Y1824" i="13"/>
  <c r="Z1824" i="13"/>
  <c r="AA1824" i="13"/>
  <c r="AB1824" i="13"/>
  <c r="AC1824" i="13"/>
  <c r="AH1824" i="13"/>
  <c r="AK1824" i="13"/>
  <c r="C1825" i="13"/>
  <c r="D1825" i="13"/>
  <c r="E1825" i="13"/>
  <c r="F1825" i="13"/>
  <c r="G1825" i="13"/>
  <c r="H1825" i="13"/>
  <c r="L1825" i="13"/>
  <c r="O1825" i="13" s="1"/>
  <c r="M1825" i="13"/>
  <c r="N1825" i="13"/>
  <c r="P1825" i="13"/>
  <c r="Q1825" i="13"/>
  <c r="R1825" i="13"/>
  <c r="S1825" i="13"/>
  <c r="T1825" i="13"/>
  <c r="U1825" i="13"/>
  <c r="V1825" i="13"/>
  <c r="W1825" i="13"/>
  <c r="X1825" i="13"/>
  <c r="Y1825" i="13"/>
  <c r="Z1825" i="13"/>
  <c r="AA1825" i="13"/>
  <c r="AB1825" i="13"/>
  <c r="AC1825" i="13"/>
  <c r="AH1825" i="13"/>
  <c r="AK1825" i="13"/>
  <c r="C1826" i="13"/>
  <c r="D1826" i="13"/>
  <c r="E1826" i="13"/>
  <c r="F1826" i="13"/>
  <c r="G1826" i="13"/>
  <c r="H1826" i="13"/>
  <c r="L1826" i="13"/>
  <c r="O1826" i="13" s="1"/>
  <c r="M1826" i="13"/>
  <c r="N1826" i="13"/>
  <c r="P1826" i="13"/>
  <c r="Q1826" i="13"/>
  <c r="R1826" i="13"/>
  <c r="S1826" i="13"/>
  <c r="T1826" i="13"/>
  <c r="U1826" i="13"/>
  <c r="V1826" i="13"/>
  <c r="W1826" i="13"/>
  <c r="X1826" i="13"/>
  <c r="Y1826" i="13"/>
  <c r="Z1826" i="13"/>
  <c r="AA1826" i="13"/>
  <c r="AB1826" i="13"/>
  <c r="AC1826" i="13"/>
  <c r="AH1826" i="13"/>
  <c r="AK1826" i="13"/>
  <c r="C1827" i="13"/>
  <c r="D1827" i="13"/>
  <c r="E1827" i="13"/>
  <c r="F1827" i="13"/>
  <c r="G1827" i="13"/>
  <c r="H1827" i="13"/>
  <c r="L1827" i="13"/>
  <c r="O1827" i="13" s="1"/>
  <c r="M1827" i="13"/>
  <c r="N1827" i="13"/>
  <c r="P1827" i="13"/>
  <c r="Q1827" i="13"/>
  <c r="R1827" i="13"/>
  <c r="S1827" i="13"/>
  <c r="T1827" i="13"/>
  <c r="U1827" i="13"/>
  <c r="V1827" i="13"/>
  <c r="W1827" i="13"/>
  <c r="X1827" i="13"/>
  <c r="Y1827" i="13"/>
  <c r="Z1827" i="13"/>
  <c r="AA1827" i="13"/>
  <c r="AB1827" i="13"/>
  <c r="AC1827" i="13"/>
  <c r="AH1827" i="13"/>
  <c r="AK1827" i="13"/>
  <c r="C1828" i="13"/>
  <c r="D1828" i="13"/>
  <c r="E1828" i="13"/>
  <c r="F1828" i="13"/>
  <c r="G1828" i="13"/>
  <c r="H1828" i="13"/>
  <c r="L1828" i="13"/>
  <c r="O1828" i="13" s="1"/>
  <c r="M1828" i="13"/>
  <c r="N1828" i="13"/>
  <c r="P1828" i="13"/>
  <c r="Q1828" i="13"/>
  <c r="R1828" i="13"/>
  <c r="S1828" i="13"/>
  <c r="T1828" i="13"/>
  <c r="U1828" i="13"/>
  <c r="V1828" i="13"/>
  <c r="W1828" i="13"/>
  <c r="X1828" i="13"/>
  <c r="Y1828" i="13"/>
  <c r="Z1828" i="13"/>
  <c r="AA1828" i="13"/>
  <c r="AB1828" i="13"/>
  <c r="AC1828" i="13"/>
  <c r="AH1828" i="13"/>
  <c r="AK1828" i="13"/>
  <c r="C1829" i="13"/>
  <c r="D1829" i="13"/>
  <c r="E1829" i="13"/>
  <c r="F1829" i="13"/>
  <c r="G1829" i="13"/>
  <c r="H1829" i="13"/>
  <c r="L1829" i="13"/>
  <c r="O1829" i="13" s="1"/>
  <c r="M1829" i="13"/>
  <c r="N1829" i="13"/>
  <c r="P1829" i="13"/>
  <c r="Q1829" i="13"/>
  <c r="R1829" i="13"/>
  <c r="S1829" i="13"/>
  <c r="U1829" i="13"/>
  <c r="V1829" i="13"/>
  <c r="W1829" i="13"/>
  <c r="X1829" i="13"/>
  <c r="Y1829" i="13"/>
  <c r="Z1829" i="13"/>
  <c r="AA1829" i="13"/>
  <c r="AB1829" i="13"/>
  <c r="AC1829" i="13"/>
  <c r="AH1829" i="13"/>
  <c r="AK1829" i="13"/>
  <c r="C1830" i="13"/>
  <c r="D1830" i="13"/>
  <c r="E1830" i="13"/>
  <c r="F1830" i="13"/>
  <c r="G1830" i="13"/>
  <c r="H1830" i="13"/>
  <c r="L1830" i="13"/>
  <c r="O1830" i="13" s="1"/>
  <c r="M1830" i="13"/>
  <c r="N1830" i="13"/>
  <c r="P1830" i="13"/>
  <c r="Q1830" i="13"/>
  <c r="R1830" i="13"/>
  <c r="S1830" i="13"/>
  <c r="T1830" i="13"/>
  <c r="U1830" i="13"/>
  <c r="V1830" i="13"/>
  <c r="W1830" i="13"/>
  <c r="X1830" i="13"/>
  <c r="Y1830" i="13"/>
  <c r="Z1830" i="13"/>
  <c r="AA1830" i="13"/>
  <c r="AB1830" i="13"/>
  <c r="AC1830" i="13"/>
  <c r="AH1830" i="13"/>
  <c r="AK1830" i="13"/>
  <c r="C1831" i="13"/>
  <c r="D1831" i="13"/>
  <c r="E1831" i="13"/>
  <c r="F1831" i="13"/>
  <c r="G1831" i="13"/>
  <c r="H1831" i="13"/>
  <c r="L1831" i="13"/>
  <c r="O1831" i="13" s="1"/>
  <c r="M1831" i="13"/>
  <c r="N1831" i="13"/>
  <c r="P1831" i="13"/>
  <c r="Q1831" i="13"/>
  <c r="R1831" i="13"/>
  <c r="S1831" i="13"/>
  <c r="T1831" i="13"/>
  <c r="U1831" i="13"/>
  <c r="V1831" i="13"/>
  <c r="W1831" i="13"/>
  <c r="X1831" i="13"/>
  <c r="Y1831" i="13"/>
  <c r="Z1831" i="13"/>
  <c r="AA1831" i="13"/>
  <c r="AB1831" i="13"/>
  <c r="AC1831" i="13"/>
  <c r="AH1831" i="13"/>
  <c r="AK1831" i="13"/>
  <c r="C1832" i="13"/>
  <c r="D1832" i="13"/>
  <c r="E1832" i="13"/>
  <c r="F1832" i="13"/>
  <c r="G1832" i="13"/>
  <c r="H1832" i="13"/>
  <c r="L1832" i="13"/>
  <c r="O1832" i="13" s="1"/>
  <c r="M1832" i="13"/>
  <c r="N1832" i="13"/>
  <c r="P1832" i="13"/>
  <c r="Q1832" i="13"/>
  <c r="R1832" i="13"/>
  <c r="S1832" i="13"/>
  <c r="T1832" i="13"/>
  <c r="U1832" i="13"/>
  <c r="V1832" i="13"/>
  <c r="W1832" i="13"/>
  <c r="X1832" i="13"/>
  <c r="Y1832" i="13"/>
  <c r="Z1832" i="13"/>
  <c r="AA1832" i="13"/>
  <c r="AB1832" i="13"/>
  <c r="AC1832" i="13"/>
  <c r="AH1832" i="13"/>
  <c r="AK1832" i="13"/>
  <c r="C1833" i="13"/>
  <c r="D1833" i="13"/>
  <c r="E1833" i="13"/>
  <c r="F1833" i="13"/>
  <c r="G1833" i="13"/>
  <c r="H1833" i="13"/>
  <c r="L1833" i="13"/>
  <c r="O1833" i="13" s="1"/>
  <c r="M1833" i="13"/>
  <c r="N1833" i="13"/>
  <c r="P1833" i="13"/>
  <c r="Q1833" i="13"/>
  <c r="R1833" i="13"/>
  <c r="S1833" i="13"/>
  <c r="T1833" i="13"/>
  <c r="U1833" i="13"/>
  <c r="V1833" i="13"/>
  <c r="W1833" i="13"/>
  <c r="X1833" i="13"/>
  <c r="Y1833" i="13"/>
  <c r="Z1833" i="13"/>
  <c r="AA1833" i="13"/>
  <c r="AB1833" i="13"/>
  <c r="AC1833" i="13"/>
  <c r="AH1833" i="13"/>
  <c r="AK1833" i="13"/>
  <c r="C1834" i="13"/>
  <c r="D1834" i="13"/>
  <c r="E1834" i="13"/>
  <c r="F1834" i="13"/>
  <c r="G1834" i="13"/>
  <c r="H1834" i="13"/>
  <c r="L1834" i="13"/>
  <c r="O1834" i="13" s="1"/>
  <c r="M1834" i="13"/>
  <c r="N1834" i="13"/>
  <c r="P1834" i="13"/>
  <c r="Q1834" i="13"/>
  <c r="R1834" i="13"/>
  <c r="S1834" i="13"/>
  <c r="T1834" i="13"/>
  <c r="U1834" i="13"/>
  <c r="V1834" i="13"/>
  <c r="W1834" i="13"/>
  <c r="X1834" i="13"/>
  <c r="Y1834" i="13"/>
  <c r="Z1834" i="13"/>
  <c r="AA1834" i="13"/>
  <c r="AB1834" i="13"/>
  <c r="AC1834" i="13"/>
  <c r="AH1834" i="13"/>
  <c r="AK1834" i="13"/>
  <c r="C1835" i="13"/>
  <c r="D1835" i="13"/>
  <c r="E1835" i="13"/>
  <c r="F1835" i="13"/>
  <c r="G1835" i="13"/>
  <c r="H1835" i="13"/>
  <c r="L1835" i="13"/>
  <c r="O1835" i="13" s="1"/>
  <c r="M1835" i="13"/>
  <c r="N1835" i="13"/>
  <c r="P1835" i="13"/>
  <c r="Q1835" i="13"/>
  <c r="R1835" i="13"/>
  <c r="S1835" i="13"/>
  <c r="T1835" i="13"/>
  <c r="U1835" i="13"/>
  <c r="V1835" i="13"/>
  <c r="W1835" i="13"/>
  <c r="X1835" i="13"/>
  <c r="Y1835" i="13"/>
  <c r="Z1835" i="13"/>
  <c r="AA1835" i="13"/>
  <c r="AB1835" i="13"/>
  <c r="AC1835" i="13"/>
  <c r="AH1835" i="13"/>
  <c r="AK1835" i="13"/>
  <c r="C1836" i="13"/>
  <c r="D1836" i="13"/>
  <c r="E1836" i="13"/>
  <c r="F1836" i="13"/>
  <c r="G1836" i="13"/>
  <c r="H1836" i="13"/>
  <c r="L1836" i="13"/>
  <c r="O1836" i="13" s="1"/>
  <c r="M1836" i="13"/>
  <c r="N1836" i="13"/>
  <c r="P1836" i="13"/>
  <c r="Q1836" i="13"/>
  <c r="R1836" i="13"/>
  <c r="S1836" i="13"/>
  <c r="T1836" i="13"/>
  <c r="U1836" i="13"/>
  <c r="V1836" i="13"/>
  <c r="W1836" i="13"/>
  <c r="X1836" i="13"/>
  <c r="Y1836" i="13"/>
  <c r="Z1836" i="13"/>
  <c r="AA1836" i="13"/>
  <c r="AB1836" i="13"/>
  <c r="AC1836" i="13"/>
  <c r="AH1836" i="13"/>
  <c r="AK1836" i="13"/>
  <c r="C1837" i="13"/>
  <c r="D1837" i="13"/>
  <c r="E1837" i="13"/>
  <c r="F1837" i="13"/>
  <c r="G1837" i="13"/>
  <c r="H1837" i="13"/>
  <c r="L1837" i="13"/>
  <c r="O1837" i="13" s="1"/>
  <c r="M1837" i="13"/>
  <c r="N1837" i="13"/>
  <c r="P1837" i="13"/>
  <c r="Q1837" i="13"/>
  <c r="R1837" i="13"/>
  <c r="S1837" i="13"/>
  <c r="T1837" i="13"/>
  <c r="U1837" i="13"/>
  <c r="V1837" i="13"/>
  <c r="W1837" i="13"/>
  <c r="X1837" i="13"/>
  <c r="Y1837" i="13"/>
  <c r="Z1837" i="13"/>
  <c r="AA1837" i="13"/>
  <c r="AB1837" i="13"/>
  <c r="AC1837" i="13"/>
  <c r="AH1837" i="13"/>
  <c r="AK1837" i="13"/>
  <c r="C1838" i="13"/>
  <c r="D1838" i="13"/>
  <c r="E1838" i="13"/>
  <c r="F1838" i="13"/>
  <c r="G1838" i="13"/>
  <c r="H1838" i="13"/>
  <c r="L1838" i="13"/>
  <c r="O1838" i="13" s="1"/>
  <c r="M1838" i="13"/>
  <c r="N1838" i="13"/>
  <c r="P1838" i="13"/>
  <c r="Q1838" i="13"/>
  <c r="R1838" i="13"/>
  <c r="S1838" i="13"/>
  <c r="T1838" i="13"/>
  <c r="U1838" i="13"/>
  <c r="V1838" i="13"/>
  <c r="W1838" i="13"/>
  <c r="X1838" i="13"/>
  <c r="Y1838" i="13"/>
  <c r="Z1838" i="13"/>
  <c r="AA1838" i="13"/>
  <c r="AB1838" i="13"/>
  <c r="AC1838" i="13"/>
  <c r="AH1838" i="13"/>
  <c r="AK1838" i="13"/>
  <c r="C1839" i="13"/>
  <c r="D1839" i="13"/>
  <c r="E1839" i="13"/>
  <c r="F1839" i="13"/>
  <c r="G1839" i="13"/>
  <c r="H1839" i="13"/>
  <c r="L1839" i="13"/>
  <c r="O1839" i="13" s="1"/>
  <c r="M1839" i="13"/>
  <c r="N1839" i="13"/>
  <c r="P1839" i="13"/>
  <c r="Q1839" i="13"/>
  <c r="R1839" i="13"/>
  <c r="S1839" i="13"/>
  <c r="T1839" i="13"/>
  <c r="U1839" i="13"/>
  <c r="V1839" i="13"/>
  <c r="W1839" i="13"/>
  <c r="X1839" i="13"/>
  <c r="Y1839" i="13"/>
  <c r="Z1839" i="13"/>
  <c r="AA1839" i="13"/>
  <c r="AB1839" i="13"/>
  <c r="AC1839" i="13"/>
  <c r="AH1839" i="13"/>
  <c r="AK1839" i="13"/>
  <c r="C1840" i="13"/>
  <c r="D1840" i="13"/>
  <c r="E1840" i="13"/>
  <c r="F1840" i="13"/>
  <c r="G1840" i="13"/>
  <c r="H1840" i="13"/>
  <c r="L1840" i="13"/>
  <c r="O1840" i="13" s="1"/>
  <c r="M1840" i="13"/>
  <c r="N1840" i="13"/>
  <c r="P1840" i="13"/>
  <c r="Q1840" i="13"/>
  <c r="R1840" i="13"/>
  <c r="S1840" i="13"/>
  <c r="T1840" i="13"/>
  <c r="U1840" i="13"/>
  <c r="V1840" i="13"/>
  <c r="W1840" i="13"/>
  <c r="X1840" i="13"/>
  <c r="Y1840" i="13"/>
  <c r="Z1840" i="13"/>
  <c r="AA1840" i="13"/>
  <c r="AB1840" i="13"/>
  <c r="AC1840" i="13"/>
  <c r="AH1840" i="13"/>
  <c r="AK1840" i="13"/>
  <c r="C1841" i="13"/>
  <c r="D1841" i="13"/>
  <c r="E1841" i="13"/>
  <c r="F1841" i="13"/>
  <c r="G1841" i="13"/>
  <c r="H1841" i="13"/>
  <c r="L1841" i="13"/>
  <c r="O1841" i="13" s="1"/>
  <c r="M1841" i="13"/>
  <c r="N1841" i="13"/>
  <c r="P1841" i="13"/>
  <c r="Q1841" i="13"/>
  <c r="R1841" i="13"/>
  <c r="S1841" i="13"/>
  <c r="T1841" i="13"/>
  <c r="U1841" i="13"/>
  <c r="V1841" i="13"/>
  <c r="W1841" i="13"/>
  <c r="X1841" i="13"/>
  <c r="Y1841" i="13"/>
  <c r="Z1841" i="13"/>
  <c r="AA1841" i="13"/>
  <c r="AB1841" i="13"/>
  <c r="AC1841" i="13"/>
  <c r="AH1841" i="13"/>
  <c r="AK1841" i="13"/>
  <c r="C1842" i="13"/>
  <c r="D1842" i="13"/>
  <c r="E1842" i="13"/>
  <c r="F1842" i="13"/>
  <c r="G1842" i="13"/>
  <c r="H1842" i="13"/>
  <c r="L1842" i="13"/>
  <c r="O1842" i="13" s="1"/>
  <c r="M1842" i="13"/>
  <c r="N1842" i="13"/>
  <c r="P1842" i="13"/>
  <c r="Q1842" i="13"/>
  <c r="R1842" i="13"/>
  <c r="S1842" i="13"/>
  <c r="T1842" i="13"/>
  <c r="U1842" i="13"/>
  <c r="V1842" i="13"/>
  <c r="W1842" i="13"/>
  <c r="X1842" i="13"/>
  <c r="Y1842" i="13"/>
  <c r="Z1842" i="13"/>
  <c r="AA1842" i="13"/>
  <c r="AB1842" i="13"/>
  <c r="AC1842" i="13"/>
  <c r="AH1842" i="13"/>
  <c r="AK1842" i="13"/>
  <c r="C1843" i="13"/>
  <c r="D1843" i="13"/>
  <c r="E1843" i="13"/>
  <c r="F1843" i="13"/>
  <c r="G1843" i="13"/>
  <c r="H1843" i="13"/>
  <c r="L1843" i="13"/>
  <c r="O1843" i="13" s="1"/>
  <c r="M1843" i="13"/>
  <c r="N1843" i="13"/>
  <c r="P1843" i="13"/>
  <c r="Q1843" i="13"/>
  <c r="R1843" i="13"/>
  <c r="S1843" i="13"/>
  <c r="T1843" i="13"/>
  <c r="U1843" i="13"/>
  <c r="V1843" i="13"/>
  <c r="W1843" i="13"/>
  <c r="X1843" i="13"/>
  <c r="Y1843" i="13"/>
  <c r="Z1843" i="13"/>
  <c r="AA1843" i="13"/>
  <c r="AB1843" i="13"/>
  <c r="AC1843" i="13"/>
  <c r="AH1843" i="13"/>
  <c r="AK1843" i="13"/>
  <c r="C1844" i="13"/>
  <c r="D1844" i="13"/>
  <c r="E1844" i="13"/>
  <c r="F1844" i="13"/>
  <c r="G1844" i="13"/>
  <c r="H1844" i="13"/>
  <c r="L1844" i="13"/>
  <c r="O1844" i="13" s="1"/>
  <c r="M1844" i="13"/>
  <c r="N1844" i="13"/>
  <c r="P1844" i="13"/>
  <c r="Q1844" i="13"/>
  <c r="R1844" i="13"/>
  <c r="S1844" i="13"/>
  <c r="T1844" i="13"/>
  <c r="U1844" i="13"/>
  <c r="V1844" i="13"/>
  <c r="W1844" i="13"/>
  <c r="X1844" i="13"/>
  <c r="Y1844" i="13"/>
  <c r="Z1844" i="13"/>
  <c r="AA1844" i="13"/>
  <c r="AB1844" i="13"/>
  <c r="AC1844" i="13"/>
  <c r="AH1844" i="13"/>
  <c r="AK1844" i="13"/>
  <c r="C1845" i="13"/>
  <c r="D1845" i="13"/>
  <c r="E1845" i="13"/>
  <c r="F1845" i="13"/>
  <c r="G1845" i="13"/>
  <c r="H1845" i="13"/>
  <c r="L1845" i="13"/>
  <c r="O1845" i="13" s="1"/>
  <c r="M1845" i="13"/>
  <c r="N1845" i="13"/>
  <c r="P1845" i="13"/>
  <c r="Q1845" i="13"/>
  <c r="R1845" i="13"/>
  <c r="S1845" i="13"/>
  <c r="T1845" i="13"/>
  <c r="U1845" i="13"/>
  <c r="V1845" i="13"/>
  <c r="W1845" i="13"/>
  <c r="X1845" i="13"/>
  <c r="Y1845" i="13"/>
  <c r="Z1845" i="13"/>
  <c r="AA1845" i="13"/>
  <c r="AB1845" i="13"/>
  <c r="AC1845" i="13"/>
  <c r="AH1845" i="13"/>
  <c r="AK1845" i="13"/>
  <c r="C1846" i="13"/>
  <c r="D1846" i="13"/>
  <c r="E1846" i="13"/>
  <c r="F1846" i="13"/>
  <c r="G1846" i="13"/>
  <c r="H1846" i="13"/>
  <c r="L1846" i="13"/>
  <c r="O1846" i="13" s="1"/>
  <c r="M1846" i="13"/>
  <c r="N1846" i="13"/>
  <c r="P1846" i="13"/>
  <c r="Q1846" i="13"/>
  <c r="R1846" i="13"/>
  <c r="S1846" i="13"/>
  <c r="T1846" i="13"/>
  <c r="U1846" i="13"/>
  <c r="V1846" i="13"/>
  <c r="W1846" i="13"/>
  <c r="X1846" i="13"/>
  <c r="Y1846" i="13"/>
  <c r="Z1846" i="13"/>
  <c r="AA1846" i="13"/>
  <c r="AB1846" i="13"/>
  <c r="AC1846" i="13"/>
  <c r="AH1846" i="13"/>
  <c r="AK1846" i="13"/>
  <c r="C1847" i="13"/>
  <c r="D1847" i="13"/>
  <c r="E1847" i="13"/>
  <c r="F1847" i="13"/>
  <c r="G1847" i="13"/>
  <c r="H1847" i="13"/>
  <c r="L1847" i="13"/>
  <c r="O1847" i="13" s="1"/>
  <c r="M1847" i="13"/>
  <c r="N1847" i="13"/>
  <c r="P1847" i="13"/>
  <c r="Q1847" i="13"/>
  <c r="R1847" i="13"/>
  <c r="S1847" i="13"/>
  <c r="T1847" i="13"/>
  <c r="U1847" i="13"/>
  <c r="V1847" i="13"/>
  <c r="W1847" i="13"/>
  <c r="X1847" i="13"/>
  <c r="Y1847" i="13"/>
  <c r="Z1847" i="13"/>
  <c r="AA1847" i="13"/>
  <c r="AB1847" i="13"/>
  <c r="AC1847" i="13"/>
  <c r="AH1847" i="13"/>
  <c r="AK1847" i="13"/>
  <c r="C1848" i="13"/>
  <c r="D1848" i="13"/>
  <c r="E1848" i="13"/>
  <c r="F1848" i="13"/>
  <c r="G1848" i="13"/>
  <c r="H1848" i="13"/>
  <c r="L1848" i="13"/>
  <c r="O1848" i="13" s="1"/>
  <c r="M1848" i="13"/>
  <c r="N1848" i="13"/>
  <c r="P1848" i="13"/>
  <c r="Q1848" i="13"/>
  <c r="R1848" i="13"/>
  <c r="S1848" i="13"/>
  <c r="T1848" i="13"/>
  <c r="U1848" i="13"/>
  <c r="V1848" i="13"/>
  <c r="W1848" i="13"/>
  <c r="X1848" i="13"/>
  <c r="Y1848" i="13"/>
  <c r="Z1848" i="13"/>
  <c r="AA1848" i="13"/>
  <c r="AB1848" i="13"/>
  <c r="AC1848" i="13"/>
  <c r="AH1848" i="13"/>
  <c r="AK1848" i="13"/>
  <c r="C1849" i="13"/>
  <c r="D1849" i="13"/>
  <c r="E1849" i="13"/>
  <c r="F1849" i="13"/>
  <c r="G1849" i="13"/>
  <c r="H1849" i="13"/>
  <c r="L1849" i="13"/>
  <c r="O1849" i="13" s="1"/>
  <c r="M1849" i="13"/>
  <c r="N1849" i="13"/>
  <c r="P1849" i="13"/>
  <c r="Q1849" i="13"/>
  <c r="R1849" i="13"/>
  <c r="S1849" i="13"/>
  <c r="T1849" i="13"/>
  <c r="U1849" i="13"/>
  <c r="V1849" i="13"/>
  <c r="W1849" i="13"/>
  <c r="X1849" i="13"/>
  <c r="Y1849" i="13"/>
  <c r="Z1849" i="13"/>
  <c r="AA1849" i="13"/>
  <c r="AB1849" i="13"/>
  <c r="AC1849" i="13"/>
  <c r="AH1849" i="13"/>
  <c r="AK1849" i="13"/>
  <c r="C1850" i="13"/>
  <c r="D1850" i="13"/>
  <c r="E1850" i="13"/>
  <c r="F1850" i="13"/>
  <c r="G1850" i="13"/>
  <c r="H1850" i="13"/>
  <c r="L1850" i="13"/>
  <c r="O1850" i="13" s="1"/>
  <c r="M1850" i="13"/>
  <c r="N1850" i="13"/>
  <c r="P1850" i="13"/>
  <c r="Q1850" i="13"/>
  <c r="R1850" i="13"/>
  <c r="S1850" i="13"/>
  <c r="T1850" i="13"/>
  <c r="U1850" i="13"/>
  <c r="V1850" i="13"/>
  <c r="W1850" i="13"/>
  <c r="X1850" i="13"/>
  <c r="Y1850" i="13"/>
  <c r="Z1850" i="13"/>
  <c r="AA1850" i="13"/>
  <c r="AB1850" i="13"/>
  <c r="AC1850" i="13"/>
  <c r="AH1850" i="13"/>
  <c r="AK1850" i="13"/>
  <c r="C1851" i="13"/>
  <c r="D1851" i="13"/>
  <c r="E1851" i="13"/>
  <c r="F1851" i="13"/>
  <c r="G1851" i="13"/>
  <c r="H1851" i="13"/>
  <c r="L1851" i="13"/>
  <c r="O1851" i="13" s="1"/>
  <c r="M1851" i="13"/>
  <c r="N1851" i="13"/>
  <c r="P1851" i="13"/>
  <c r="Q1851" i="13"/>
  <c r="R1851" i="13"/>
  <c r="S1851" i="13"/>
  <c r="T1851" i="13"/>
  <c r="U1851" i="13"/>
  <c r="V1851" i="13"/>
  <c r="W1851" i="13"/>
  <c r="X1851" i="13"/>
  <c r="Y1851" i="13"/>
  <c r="Z1851" i="13"/>
  <c r="AA1851" i="13"/>
  <c r="AB1851" i="13"/>
  <c r="AC1851" i="13"/>
  <c r="AH1851" i="13"/>
  <c r="AK1851" i="13"/>
  <c r="C1852" i="13"/>
  <c r="D1852" i="13"/>
  <c r="E1852" i="13"/>
  <c r="F1852" i="13"/>
  <c r="G1852" i="13"/>
  <c r="H1852" i="13"/>
  <c r="L1852" i="13"/>
  <c r="O1852" i="13" s="1"/>
  <c r="M1852" i="13"/>
  <c r="N1852" i="13"/>
  <c r="P1852" i="13"/>
  <c r="Q1852" i="13"/>
  <c r="R1852" i="13"/>
  <c r="S1852" i="13"/>
  <c r="T1852" i="13"/>
  <c r="U1852" i="13"/>
  <c r="V1852" i="13"/>
  <c r="W1852" i="13"/>
  <c r="X1852" i="13"/>
  <c r="Y1852" i="13"/>
  <c r="Z1852" i="13"/>
  <c r="AA1852" i="13"/>
  <c r="AB1852" i="13"/>
  <c r="AC1852" i="13"/>
  <c r="AH1852" i="13"/>
  <c r="AK1852" i="13"/>
  <c r="C1853" i="13"/>
  <c r="D1853" i="13"/>
  <c r="E1853" i="13"/>
  <c r="F1853" i="13"/>
  <c r="G1853" i="13"/>
  <c r="H1853" i="13"/>
  <c r="L1853" i="13"/>
  <c r="O1853" i="13" s="1"/>
  <c r="M1853" i="13"/>
  <c r="N1853" i="13"/>
  <c r="P1853" i="13"/>
  <c r="Q1853" i="13"/>
  <c r="R1853" i="13"/>
  <c r="S1853" i="13"/>
  <c r="T1853" i="13"/>
  <c r="U1853" i="13"/>
  <c r="V1853" i="13"/>
  <c r="W1853" i="13"/>
  <c r="X1853" i="13"/>
  <c r="Y1853" i="13"/>
  <c r="Z1853" i="13"/>
  <c r="AA1853" i="13"/>
  <c r="AB1853" i="13"/>
  <c r="AC1853" i="13"/>
  <c r="AH1853" i="13"/>
  <c r="AK1853" i="13"/>
  <c r="C1854" i="13"/>
  <c r="D1854" i="13"/>
  <c r="E1854" i="13"/>
  <c r="F1854" i="13"/>
  <c r="G1854" i="13"/>
  <c r="H1854" i="13"/>
  <c r="L1854" i="13"/>
  <c r="O1854" i="13" s="1"/>
  <c r="M1854" i="13"/>
  <c r="N1854" i="13"/>
  <c r="P1854" i="13"/>
  <c r="Q1854" i="13"/>
  <c r="R1854" i="13"/>
  <c r="S1854" i="13"/>
  <c r="T1854" i="13"/>
  <c r="U1854" i="13"/>
  <c r="V1854" i="13"/>
  <c r="W1854" i="13"/>
  <c r="X1854" i="13"/>
  <c r="Y1854" i="13"/>
  <c r="Z1854" i="13"/>
  <c r="AA1854" i="13"/>
  <c r="AB1854" i="13"/>
  <c r="AC1854" i="13"/>
  <c r="AH1854" i="13"/>
  <c r="AK1854" i="13"/>
  <c r="C1855" i="13"/>
  <c r="D1855" i="13"/>
  <c r="E1855" i="13"/>
  <c r="F1855" i="13"/>
  <c r="G1855" i="13"/>
  <c r="H1855" i="13"/>
  <c r="L1855" i="13"/>
  <c r="O1855" i="13" s="1"/>
  <c r="M1855" i="13"/>
  <c r="N1855" i="13"/>
  <c r="P1855" i="13"/>
  <c r="Q1855" i="13"/>
  <c r="R1855" i="13"/>
  <c r="S1855" i="13"/>
  <c r="T1855" i="13"/>
  <c r="U1855" i="13"/>
  <c r="V1855" i="13"/>
  <c r="W1855" i="13"/>
  <c r="X1855" i="13"/>
  <c r="Y1855" i="13"/>
  <c r="Z1855" i="13"/>
  <c r="AA1855" i="13"/>
  <c r="AB1855" i="13"/>
  <c r="AC1855" i="13"/>
  <c r="AH1855" i="13"/>
  <c r="AK1855" i="13"/>
  <c r="C1856" i="13"/>
  <c r="D1856" i="13"/>
  <c r="E1856" i="13"/>
  <c r="F1856" i="13"/>
  <c r="G1856" i="13"/>
  <c r="H1856" i="13"/>
  <c r="L1856" i="13"/>
  <c r="O1856" i="13" s="1"/>
  <c r="M1856" i="13"/>
  <c r="N1856" i="13"/>
  <c r="P1856" i="13"/>
  <c r="Q1856" i="13"/>
  <c r="R1856" i="13"/>
  <c r="S1856" i="13"/>
  <c r="T1856" i="13"/>
  <c r="U1856" i="13"/>
  <c r="V1856" i="13"/>
  <c r="W1856" i="13"/>
  <c r="X1856" i="13"/>
  <c r="Y1856" i="13"/>
  <c r="Z1856" i="13"/>
  <c r="AA1856" i="13"/>
  <c r="AB1856" i="13"/>
  <c r="AC1856" i="13"/>
  <c r="AH1856" i="13"/>
  <c r="AK1856" i="13"/>
  <c r="C1857" i="13"/>
  <c r="D1857" i="13"/>
  <c r="E1857" i="13"/>
  <c r="F1857" i="13"/>
  <c r="G1857" i="13"/>
  <c r="H1857" i="13"/>
  <c r="L1857" i="13"/>
  <c r="O1857" i="13" s="1"/>
  <c r="M1857" i="13"/>
  <c r="N1857" i="13"/>
  <c r="P1857" i="13"/>
  <c r="Q1857" i="13"/>
  <c r="R1857" i="13"/>
  <c r="S1857" i="13"/>
  <c r="T1857" i="13"/>
  <c r="U1857" i="13"/>
  <c r="V1857" i="13"/>
  <c r="W1857" i="13"/>
  <c r="X1857" i="13"/>
  <c r="Y1857" i="13"/>
  <c r="Z1857" i="13"/>
  <c r="AA1857" i="13"/>
  <c r="AB1857" i="13"/>
  <c r="AC1857" i="13"/>
  <c r="AH1857" i="13"/>
  <c r="AK1857" i="13"/>
  <c r="C1858" i="13"/>
  <c r="D1858" i="13"/>
  <c r="E1858" i="13"/>
  <c r="F1858" i="13"/>
  <c r="G1858" i="13"/>
  <c r="H1858" i="13"/>
  <c r="L1858" i="13"/>
  <c r="O1858" i="13" s="1"/>
  <c r="M1858" i="13"/>
  <c r="N1858" i="13"/>
  <c r="P1858" i="13"/>
  <c r="Q1858" i="13"/>
  <c r="R1858" i="13"/>
  <c r="S1858" i="13"/>
  <c r="T1858" i="13"/>
  <c r="U1858" i="13"/>
  <c r="V1858" i="13"/>
  <c r="W1858" i="13"/>
  <c r="X1858" i="13"/>
  <c r="Y1858" i="13"/>
  <c r="Z1858" i="13"/>
  <c r="AA1858" i="13"/>
  <c r="AB1858" i="13"/>
  <c r="AC1858" i="13"/>
  <c r="AH1858" i="13"/>
  <c r="AK1858" i="13"/>
  <c r="C1859" i="13"/>
  <c r="D1859" i="13"/>
  <c r="E1859" i="13"/>
  <c r="F1859" i="13"/>
  <c r="G1859" i="13"/>
  <c r="H1859" i="13"/>
  <c r="L1859" i="13"/>
  <c r="O1859" i="13" s="1"/>
  <c r="M1859" i="13"/>
  <c r="N1859" i="13"/>
  <c r="P1859" i="13"/>
  <c r="Q1859" i="13"/>
  <c r="R1859" i="13"/>
  <c r="S1859" i="13"/>
  <c r="T1859" i="13"/>
  <c r="U1859" i="13"/>
  <c r="V1859" i="13"/>
  <c r="W1859" i="13"/>
  <c r="X1859" i="13"/>
  <c r="Y1859" i="13"/>
  <c r="Z1859" i="13"/>
  <c r="AA1859" i="13"/>
  <c r="AB1859" i="13"/>
  <c r="AC1859" i="13"/>
  <c r="AH1859" i="13"/>
  <c r="AK1859" i="13"/>
  <c r="C1860" i="13"/>
  <c r="D1860" i="13"/>
  <c r="E1860" i="13"/>
  <c r="F1860" i="13"/>
  <c r="G1860" i="13"/>
  <c r="H1860" i="13"/>
  <c r="L1860" i="13"/>
  <c r="O1860" i="13" s="1"/>
  <c r="M1860" i="13"/>
  <c r="N1860" i="13"/>
  <c r="P1860" i="13"/>
  <c r="Q1860" i="13"/>
  <c r="R1860" i="13"/>
  <c r="S1860" i="13"/>
  <c r="T1860" i="13"/>
  <c r="U1860" i="13"/>
  <c r="V1860" i="13"/>
  <c r="W1860" i="13"/>
  <c r="X1860" i="13"/>
  <c r="Y1860" i="13"/>
  <c r="Z1860" i="13"/>
  <c r="AA1860" i="13"/>
  <c r="AB1860" i="13"/>
  <c r="AC1860" i="13"/>
  <c r="AH1860" i="13"/>
  <c r="AK1860" i="13"/>
  <c r="C1861" i="13"/>
  <c r="D1861" i="13"/>
  <c r="E1861" i="13"/>
  <c r="F1861" i="13"/>
  <c r="G1861" i="13"/>
  <c r="H1861" i="13"/>
  <c r="L1861" i="13"/>
  <c r="O1861" i="13" s="1"/>
  <c r="M1861" i="13"/>
  <c r="N1861" i="13"/>
  <c r="P1861" i="13"/>
  <c r="Q1861" i="13"/>
  <c r="R1861" i="13"/>
  <c r="S1861" i="13"/>
  <c r="T1861" i="13"/>
  <c r="U1861" i="13"/>
  <c r="V1861" i="13"/>
  <c r="W1861" i="13"/>
  <c r="X1861" i="13"/>
  <c r="Y1861" i="13"/>
  <c r="Z1861" i="13"/>
  <c r="AA1861" i="13"/>
  <c r="AB1861" i="13"/>
  <c r="AC1861" i="13"/>
  <c r="AH1861" i="13"/>
  <c r="AK1861" i="13"/>
  <c r="C1862" i="13"/>
  <c r="D1862" i="13"/>
  <c r="E1862" i="13"/>
  <c r="F1862" i="13"/>
  <c r="G1862" i="13"/>
  <c r="H1862" i="13"/>
  <c r="L1862" i="13"/>
  <c r="O1862" i="13" s="1"/>
  <c r="M1862" i="13"/>
  <c r="N1862" i="13"/>
  <c r="P1862" i="13"/>
  <c r="Q1862" i="13"/>
  <c r="R1862" i="13"/>
  <c r="S1862" i="13"/>
  <c r="T1862" i="13"/>
  <c r="U1862" i="13"/>
  <c r="V1862" i="13"/>
  <c r="W1862" i="13"/>
  <c r="X1862" i="13"/>
  <c r="Y1862" i="13"/>
  <c r="Z1862" i="13"/>
  <c r="AA1862" i="13"/>
  <c r="AB1862" i="13"/>
  <c r="AC1862" i="13"/>
  <c r="AH1862" i="13"/>
  <c r="AK1862" i="13"/>
  <c r="C1863" i="13"/>
  <c r="D1863" i="13"/>
  <c r="E1863" i="13"/>
  <c r="F1863" i="13"/>
  <c r="G1863" i="13"/>
  <c r="H1863" i="13"/>
  <c r="L1863" i="13"/>
  <c r="O1863" i="13" s="1"/>
  <c r="M1863" i="13"/>
  <c r="N1863" i="13"/>
  <c r="P1863" i="13"/>
  <c r="Q1863" i="13"/>
  <c r="R1863" i="13"/>
  <c r="S1863" i="13"/>
  <c r="T1863" i="13"/>
  <c r="U1863" i="13"/>
  <c r="V1863" i="13"/>
  <c r="W1863" i="13"/>
  <c r="X1863" i="13"/>
  <c r="Y1863" i="13"/>
  <c r="Z1863" i="13"/>
  <c r="AA1863" i="13"/>
  <c r="AB1863" i="13"/>
  <c r="AC1863" i="13"/>
  <c r="AH1863" i="13"/>
  <c r="AK1863" i="13"/>
  <c r="C1864" i="13"/>
  <c r="D1864" i="13"/>
  <c r="E1864" i="13"/>
  <c r="F1864" i="13"/>
  <c r="G1864" i="13"/>
  <c r="H1864" i="13"/>
  <c r="L1864" i="13"/>
  <c r="O1864" i="13" s="1"/>
  <c r="M1864" i="13"/>
  <c r="N1864" i="13"/>
  <c r="P1864" i="13"/>
  <c r="Q1864" i="13"/>
  <c r="R1864" i="13"/>
  <c r="S1864" i="13"/>
  <c r="T1864" i="13"/>
  <c r="U1864" i="13"/>
  <c r="V1864" i="13"/>
  <c r="W1864" i="13"/>
  <c r="X1864" i="13"/>
  <c r="Y1864" i="13"/>
  <c r="Z1864" i="13"/>
  <c r="AA1864" i="13"/>
  <c r="AB1864" i="13"/>
  <c r="AC1864" i="13"/>
  <c r="AH1864" i="13"/>
  <c r="AK1864" i="13"/>
  <c r="C1865" i="13"/>
  <c r="D1865" i="13"/>
  <c r="E1865" i="13"/>
  <c r="F1865" i="13"/>
  <c r="G1865" i="13"/>
  <c r="H1865" i="13"/>
  <c r="L1865" i="13"/>
  <c r="O1865" i="13" s="1"/>
  <c r="M1865" i="13"/>
  <c r="N1865" i="13"/>
  <c r="P1865" i="13"/>
  <c r="Q1865" i="13"/>
  <c r="R1865" i="13"/>
  <c r="S1865" i="13"/>
  <c r="T1865" i="13"/>
  <c r="U1865" i="13"/>
  <c r="V1865" i="13"/>
  <c r="W1865" i="13"/>
  <c r="X1865" i="13"/>
  <c r="Y1865" i="13"/>
  <c r="Z1865" i="13"/>
  <c r="AA1865" i="13"/>
  <c r="AB1865" i="13"/>
  <c r="AC1865" i="13"/>
  <c r="AH1865" i="13"/>
  <c r="AK1865" i="13"/>
  <c r="C1866" i="13"/>
  <c r="D1866" i="13"/>
  <c r="E1866" i="13"/>
  <c r="F1866" i="13"/>
  <c r="G1866" i="13"/>
  <c r="H1866" i="13"/>
  <c r="L1866" i="13"/>
  <c r="O1866" i="13" s="1"/>
  <c r="M1866" i="13"/>
  <c r="N1866" i="13"/>
  <c r="P1866" i="13"/>
  <c r="Q1866" i="13"/>
  <c r="R1866" i="13"/>
  <c r="S1866" i="13"/>
  <c r="T1866" i="13"/>
  <c r="U1866" i="13"/>
  <c r="V1866" i="13"/>
  <c r="W1866" i="13"/>
  <c r="X1866" i="13"/>
  <c r="Y1866" i="13"/>
  <c r="Z1866" i="13"/>
  <c r="AA1866" i="13"/>
  <c r="AB1866" i="13"/>
  <c r="AC1866" i="13"/>
  <c r="AH1866" i="13"/>
  <c r="AK1866" i="13"/>
  <c r="C1867" i="13"/>
  <c r="D1867" i="13"/>
  <c r="E1867" i="13"/>
  <c r="F1867" i="13"/>
  <c r="G1867" i="13"/>
  <c r="H1867" i="13"/>
  <c r="L1867" i="13"/>
  <c r="O1867" i="13" s="1"/>
  <c r="M1867" i="13"/>
  <c r="N1867" i="13"/>
  <c r="P1867" i="13"/>
  <c r="Q1867" i="13"/>
  <c r="R1867" i="13"/>
  <c r="S1867" i="13"/>
  <c r="T1867" i="13"/>
  <c r="U1867" i="13"/>
  <c r="V1867" i="13"/>
  <c r="W1867" i="13"/>
  <c r="X1867" i="13"/>
  <c r="Y1867" i="13"/>
  <c r="Z1867" i="13"/>
  <c r="AA1867" i="13"/>
  <c r="AB1867" i="13"/>
  <c r="AC1867" i="13"/>
  <c r="AH1867" i="13"/>
  <c r="AK1867" i="13"/>
  <c r="C1868" i="13"/>
  <c r="D1868" i="13"/>
  <c r="E1868" i="13"/>
  <c r="F1868" i="13"/>
  <c r="G1868" i="13"/>
  <c r="H1868" i="13"/>
  <c r="L1868" i="13"/>
  <c r="O1868" i="13" s="1"/>
  <c r="M1868" i="13"/>
  <c r="N1868" i="13"/>
  <c r="P1868" i="13"/>
  <c r="Q1868" i="13"/>
  <c r="R1868" i="13"/>
  <c r="S1868" i="13"/>
  <c r="T1868" i="13"/>
  <c r="U1868" i="13"/>
  <c r="V1868" i="13"/>
  <c r="W1868" i="13"/>
  <c r="X1868" i="13"/>
  <c r="Y1868" i="13"/>
  <c r="Z1868" i="13"/>
  <c r="AA1868" i="13"/>
  <c r="AB1868" i="13"/>
  <c r="AC1868" i="13"/>
  <c r="AH1868" i="13"/>
  <c r="AK1868" i="13"/>
  <c r="C1869" i="13"/>
  <c r="D1869" i="13"/>
  <c r="E1869" i="13"/>
  <c r="F1869" i="13"/>
  <c r="G1869" i="13"/>
  <c r="H1869" i="13"/>
  <c r="L1869" i="13"/>
  <c r="O1869" i="13" s="1"/>
  <c r="M1869" i="13"/>
  <c r="N1869" i="13"/>
  <c r="P1869" i="13"/>
  <c r="Q1869" i="13"/>
  <c r="R1869" i="13"/>
  <c r="S1869" i="13"/>
  <c r="T1869" i="13"/>
  <c r="U1869" i="13"/>
  <c r="V1869" i="13"/>
  <c r="W1869" i="13"/>
  <c r="X1869" i="13"/>
  <c r="Y1869" i="13"/>
  <c r="Z1869" i="13"/>
  <c r="AA1869" i="13"/>
  <c r="AB1869" i="13"/>
  <c r="AC1869" i="13"/>
  <c r="AH1869" i="13"/>
  <c r="AK1869" i="13"/>
  <c r="C1870" i="13"/>
  <c r="D1870" i="13"/>
  <c r="E1870" i="13"/>
  <c r="F1870" i="13"/>
  <c r="G1870" i="13"/>
  <c r="H1870" i="13"/>
  <c r="L1870" i="13"/>
  <c r="O1870" i="13" s="1"/>
  <c r="M1870" i="13"/>
  <c r="N1870" i="13"/>
  <c r="P1870" i="13"/>
  <c r="Q1870" i="13"/>
  <c r="R1870" i="13"/>
  <c r="S1870" i="13"/>
  <c r="T1870" i="13"/>
  <c r="U1870" i="13"/>
  <c r="V1870" i="13"/>
  <c r="W1870" i="13"/>
  <c r="X1870" i="13"/>
  <c r="Y1870" i="13"/>
  <c r="Z1870" i="13"/>
  <c r="AA1870" i="13"/>
  <c r="AB1870" i="13"/>
  <c r="AC1870" i="13"/>
  <c r="AH1870" i="13"/>
  <c r="AK1870" i="13"/>
  <c r="C1871" i="13"/>
  <c r="D1871" i="13"/>
  <c r="E1871" i="13"/>
  <c r="F1871" i="13"/>
  <c r="G1871" i="13"/>
  <c r="H1871" i="13"/>
  <c r="L1871" i="13"/>
  <c r="O1871" i="13" s="1"/>
  <c r="M1871" i="13"/>
  <c r="N1871" i="13"/>
  <c r="P1871" i="13"/>
  <c r="Q1871" i="13"/>
  <c r="R1871" i="13"/>
  <c r="S1871" i="13"/>
  <c r="T1871" i="13"/>
  <c r="U1871" i="13"/>
  <c r="V1871" i="13"/>
  <c r="W1871" i="13"/>
  <c r="X1871" i="13"/>
  <c r="Y1871" i="13"/>
  <c r="Z1871" i="13"/>
  <c r="AA1871" i="13"/>
  <c r="AB1871" i="13"/>
  <c r="AC1871" i="13"/>
  <c r="AH1871" i="13"/>
  <c r="AK1871" i="13"/>
  <c r="C1872" i="13"/>
  <c r="D1872" i="13"/>
  <c r="E1872" i="13"/>
  <c r="F1872" i="13"/>
  <c r="G1872" i="13"/>
  <c r="H1872" i="13"/>
  <c r="L1872" i="13"/>
  <c r="O1872" i="13" s="1"/>
  <c r="M1872" i="13"/>
  <c r="N1872" i="13"/>
  <c r="P1872" i="13"/>
  <c r="Q1872" i="13"/>
  <c r="R1872" i="13"/>
  <c r="S1872" i="13"/>
  <c r="T1872" i="13"/>
  <c r="U1872" i="13"/>
  <c r="V1872" i="13"/>
  <c r="W1872" i="13"/>
  <c r="X1872" i="13"/>
  <c r="Y1872" i="13"/>
  <c r="Z1872" i="13"/>
  <c r="AA1872" i="13"/>
  <c r="AB1872" i="13"/>
  <c r="AC1872" i="13"/>
  <c r="AH1872" i="13"/>
  <c r="AK1872" i="13"/>
  <c r="C1873" i="13"/>
  <c r="D1873" i="13"/>
  <c r="E1873" i="13"/>
  <c r="F1873" i="13"/>
  <c r="G1873" i="13"/>
  <c r="H1873" i="13"/>
  <c r="L1873" i="13"/>
  <c r="O1873" i="13" s="1"/>
  <c r="M1873" i="13"/>
  <c r="N1873" i="13"/>
  <c r="P1873" i="13"/>
  <c r="Q1873" i="13"/>
  <c r="R1873" i="13"/>
  <c r="S1873" i="13"/>
  <c r="T1873" i="13"/>
  <c r="U1873" i="13"/>
  <c r="V1873" i="13"/>
  <c r="W1873" i="13"/>
  <c r="X1873" i="13"/>
  <c r="Y1873" i="13"/>
  <c r="Z1873" i="13"/>
  <c r="AA1873" i="13"/>
  <c r="AB1873" i="13"/>
  <c r="AC1873" i="13"/>
  <c r="AH1873" i="13"/>
  <c r="AK1873" i="13"/>
  <c r="C1874" i="13"/>
  <c r="D1874" i="13"/>
  <c r="E1874" i="13"/>
  <c r="F1874" i="13"/>
  <c r="G1874" i="13"/>
  <c r="H1874" i="13"/>
  <c r="L1874" i="13"/>
  <c r="O1874" i="13" s="1"/>
  <c r="M1874" i="13"/>
  <c r="N1874" i="13"/>
  <c r="P1874" i="13"/>
  <c r="Q1874" i="13"/>
  <c r="R1874" i="13"/>
  <c r="S1874" i="13"/>
  <c r="T1874" i="13"/>
  <c r="U1874" i="13"/>
  <c r="V1874" i="13"/>
  <c r="W1874" i="13"/>
  <c r="X1874" i="13"/>
  <c r="Y1874" i="13"/>
  <c r="Z1874" i="13"/>
  <c r="AA1874" i="13"/>
  <c r="AB1874" i="13"/>
  <c r="AC1874" i="13"/>
  <c r="AH1874" i="13"/>
  <c r="AK1874" i="13"/>
  <c r="C1875" i="13"/>
  <c r="D1875" i="13"/>
  <c r="E1875" i="13"/>
  <c r="F1875" i="13"/>
  <c r="G1875" i="13"/>
  <c r="H1875" i="13"/>
  <c r="L1875" i="13"/>
  <c r="O1875" i="13" s="1"/>
  <c r="M1875" i="13"/>
  <c r="N1875" i="13"/>
  <c r="P1875" i="13"/>
  <c r="Q1875" i="13"/>
  <c r="R1875" i="13"/>
  <c r="S1875" i="13"/>
  <c r="T1875" i="13"/>
  <c r="U1875" i="13"/>
  <c r="V1875" i="13"/>
  <c r="W1875" i="13"/>
  <c r="X1875" i="13"/>
  <c r="Y1875" i="13"/>
  <c r="Z1875" i="13"/>
  <c r="AA1875" i="13"/>
  <c r="AB1875" i="13"/>
  <c r="AC1875" i="13"/>
  <c r="AH1875" i="13"/>
  <c r="AK1875" i="13"/>
  <c r="C1876" i="13"/>
  <c r="D1876" i="13"/>
  <c r="E1876" i="13"/>
  <c r="F1876" i="13"/>
  <c r="G1876" i="13"/>
  <c r="H1876" i="13"/>
  <c r="L1876" i="13"/>
  <c r="O1876" i="13" s="1"/>
  <c r="M1876" i="13"/>
  <c r="N1876" i="13"/>
  <c r="P1876" i="13"/>
  <c r="Q1876" i="13"/>
  <c r="R1876" i="13"/>
  <c r="S1876" i="13"/>
  <c r="T1876" i="13"/>
  <c r="U1876" i="13"/>
  <c r="V1876" i="13"/>
  <c r="W1876" i="13"/>
  <c r="X1876" i="13"/>
  <c r="Y1876" i="13"/>
  <c r="Z1876" i="13"/>
  <c r="AA1876" i="13"/>
  <c r="AB1876" i="13"/>
  <c r="AC1876" i="13"/>
  <c r="AH1876" i="13"/>
  <c r="AK1876" i="13"/>
  <c r="C1877" i="13"/>
  <c r="D1877" i="13"/>
  <c r="E1877" i="13"/>
  <c r="F1877" i="13"/>
  <c r="G1877" i="13"/>
  <c r="H1877" i="13"/>
  <c r="L1877" i="13"/>
  <c r="O1877" i="13" s="1"/>
  <c r="M1877" i="13"/>
  <c r="N1877" i="13"/>
  <c r="P1877" i="13"/>
  <c r="Q1877" i="13"/>
  <c r="R1877" i="13"/>
  <c r="S1877" i="13"/>
  <c r="T1877" i="13"/>
  <c r="U1877" i="13"/>
  <c r="V1877" i="13"/>
  <c r="W1877" i="13"/>
  <c r="X1877" i="13"/>
  <c r="Y1877" i="13"/>
  <c r="Z1877" i="13"/>
  <c r="AA1877" i="13"/>
  <c r="AB1877" i="13"/>
  <c r="AC1877" i="13"/>
  <c r="AH1877" i="13"/>
  <c r="AK1877" i="13"/>
  <c r="C1878" i="13"/>
  <c r="D1878" i="13"/>
  <c r="E1878" i="13"/>
  <c r="F1878" i="13"/>
  <c r="G1878" i="13"/>
  <c r="H1878" i="13"/>
  <c r="L1878" i="13"/>
  <c r="O1878" i="13" s="1"/>
  <c r="M1878" i="13"/>
  <c r="N1878" i="13"/>
  <c r="P1878" i="13"/>
  <c r="Q1878" i="13"/>
  <c r="R1878" i="13"/>
  <c r="S1878" i="13"/>
  <c r="T1878" i="13"/>
  <c r="U1878" i="13"/>
  <c r="V1878" i="13"/>
  <c r="W1878" i="13"/>
  <c r="X1878" i="13"/>
  <c r="Y1878" i="13"/>
  <c r="Z1878" i="13"/>
  <c r="AA1878" i="13"/>
  <c r="AB1878" i="13"/>
  <c r="AC1878" i="13"/>
  <c r="AH1878" i="13"/>
  <c r="AK1878" i="13"/>
  <c r="C1879" i="13"/>
  <c r="D1879" i="13"/>
  <c r="E1879" i="13"/>
  <c r="F1879" i="13"/>
  <c r="G1879" i="13"/>
  <c r="H1879" i="13"/>
  <c r="L1879" i="13"/>
  <c r="O1879" i="13" s="1"/>
  <c r="M1879" i="13"/>
  <c r="N1879" i="13"/>
  <c r="P1879" i="13"/>
  <c r="Q1879" i="13"/>
  <c r="R1879" i="13"/>
  <c r="S1879" i="13"/>
  <c r="T1879" i="13"/>
  <c r="U1879" i="13"/>
  <c r="V1879" i="13"/>
  <c r="W1879" i="13"/>
  <c r="X1879" i="13"/>
  <c r="Y1879" i="13"/>
  <c r="Z1879" i="13"/>
  <c r="AA1879" i="13"/>
  <c r="AB1879" i="13"/>
  <c r="AC1879" i="13"/>
  <c r="AH1879" i="13"/>
  <c r="AK1879" i="13"/>
  <c r="C1880" i="13"/>
  <c r="D1880" i="13"/>
  <c r="E1880" i="13"/>
  <c r="F1880" i="13"/>
  <c r="G1880" i="13"/>
  <c r="H1880" i="13"/>
  <c r="L1880" i="13"/>
  <c r="O1880" i="13" s="1"/>
  <c r="M1880" i="13"/>
  <c r="N1880" i="13"/>
  <c r="P1880" i="13"/>
  <c r="Q1880" i="13"/>
  <c r="R1880" i="13"/>
  <c r="S1880" i="13"/>
  <c r="T1880" i="13"/>
  <c r="U1880" i="13"/>
  <c r="V1880" i="13"/>
  <c r="W1880" i="13"/>
  <c r="X1880" i="13"/>
  <c r="Y1880" i="13"/>
  <c r="Z1880" i="13"/>
  <c r="AA1880" i="13"/>
  <c r="AB1880" i="13"/>
  <c r="AC1880" i="13"/>
  <c r="AH1880" i="13"/>
  <c r="AK1880" i="13"/>
  <c r="C1881" i="13"/>
  <c r="D1881" i="13"/>
  <c r="E1881" i="13"/>
  <c r="F1881" i="13"/>
  <c r="G1881" i="13"/>
  <c r="H1881" i="13"/>
  <c r="L1881" i="13"/>
  <c r="O1881" i="13" s="1"/>
  <c r="M1881" i="13"/>
  <c r="N1881" i="13"/>
  <c r="P1881" i="13"/>
  <c r="Q1881" i="13"/>
  <c r="R1881" i="13"/>
  <c r="S1881" i="13"/>
  <c r="T1881" i="13"/>
  <c r="U1881" i="13"/>
  <c r="V1881" i="13"/>
  <c r="W1881" i="13"/>
  <c r="X1881" i="13"/>
  <c r="Y1881" i="13"/>
  <c r="Z1881" i="13"/>
  <c r="AA1881" i="13"/>
  <c r="AB1881" i="13"/>
  <c r="AC1881" i="13"/>
  <c r="AH1881" i="13"/>
  <c r="AK1881" i="13"/>
  <c r="C1882" i="13"/>
  <c r="D1882" i="13"/>
  <c r="E1882" i="13"/>
  <c r="F1882" i="13"/>
  <c r="G1882" i="13"/>
  <c r="H1882" i="13"/>
  <c r="L1882" i="13"/>
  <c r="O1882" i="13" s="1"/>
  <c r="M1882" i="13"/>
  <c r="N1882" i="13"/>
  <c r="P1882" i="13"/>
  <c r="Q1882" i="13"/>
  <c r="R1882" i="13"/>
  <c r="S1882" i="13"/>
  <c r="T1882" i="13"/>
  <c r="U1882" i="13"/>
  <c r="V1882" i="13"/>
  <c r="W1882" i="13"/>
  <c r="X1882" i="13"/>
  <c r="Y1882" i="13"/>
  <c r="Z1882" i="13"/>
  <c r="AA1882" i="13"/>
  <c r="AB1882" i="13"/>
  <c r="AC1882" i="13"/>
  <c r="AH1882" i="13"/>
  <c r="AK1882" i="13"/>
  <c r="C1883" i="13"/>
  <c r="D1883" i="13"/>
  <c r="E1883" i="13"/>
  <c r="F1883" i="13"/>
  <c r="G1883" i="13"/>
  <c r="H1883" i="13"/>
  <c r="L1883" i="13"/>
  <c r="O1883" i="13" s="1"/>
  <c r="M1883" i="13"/>
  <c r="N1883" i="13"/>
  <c r="P1883" i="13"/>
  <c r="Q1883" i="13"/>
  <c r="R1883" i="13"/>
  <c r="S1883" i="13"/>
  <c r="T1883" i="13"/>
  <c r="U1883" i="13"/>
  <c r="V1883" i="13"/>
  <c r="W1883" i="13"/>
  <c r="X1883" i="13"/>
  <c r="Y1883" i="13"/>
  <c r="Z1883" i="13"/>
  <c r="AA1883" i="13"/>
  <c r="AB1883" i="13"/>
  <c r="AC1883" i="13"/>
  <c r="AH1883" i="13"/>
  <c r="AK1883" i="13"/>
  <c r="C1884" i="13"/>
  <c r="D1884" i="13"/>
  <c r="E1884" i="13"/>
  <c r="F1884" i="13"/>
  <c r="G1884" i="13"/>
  <c r="H1884" i="13"/>
  <c r="L1884" i="13"/>
  <c r="O1884" i="13" s="1"/>
  <c r="M1884" i="13"/>
  <c r="N1884" i="13"/>
  <c r="P1884" i="13"/>
  <c r="Q1884" i="13"/>
  <c r="R1884" i="13"/>
  <c r="S1884" i="13"/>
  <c r="T1884" i="13"/>
  <c r="U1884" i="13"/>
  <c r="V1884" i="13"/>
  <c r="W1884" i="13"/>
  <c r="X1884" i="13"/>
  <c r="Y1884" i="13"/>
  <c r="Z1884" i="13"/>
  <c r="AA1884" i="13"/>
  <c r="AB1884" i="13"/>
  <c r="AC1884" i="13"/>
  <c r="AH1884" i="13"/>
  <c r="AK1884" i="13"/>
  <c r="C1885" i="13"/>
  <c r="D1885" i="13"/>
  <c r="E1885" i="13"/>
  <c r="F1885" i="13"/>
  <c r="G1885" i="13"/>
  <c r="H1885" i="13"/>
  <c r="L1885" i="13"/>
  <c r="O1885" i="13" s="1"/>
  <c r="M1885" i="13"/>
  <c r="N1885" i="13"/>
  <c r="P1885" i="13"/>
  <c r="Q1885" i="13"/>
  <c r="R1885" i="13"/>
  <c r="S1885" i="13"/>
  <c r="T1885" i="13"/>
  <c r="U1885" i="13"/>
  <c r="V1885" i="13"/>
  <c r="W1885" i="13"/>
  <c r="X1885" i="13"/>
  <c r="Y1885" i="13"/>
  <c r="Z1885" i="13"/>
  <c r="AA1885" i="13"/>
  <c r="AB1885" i="13"/>
  <c r="AC1885" i="13"/>
  <c r="AH1885" i="13"/>
  <c r="AK1885" i="13"/>
  <c r="C1886" i="13"/>
  <c r="D1886" i="13"/>
  <c r="E1886" i="13"/>
  <c r="F1886" i="13"/>
  <c r="G1886" i="13"/>
  <c r="H1886" i="13"/>
  <c r="L1886" i="13"/>
  <c r="O1886" i="13" s="1"/>
  <c r="M1886" i="13"/>
  <c r="N1886" i="13"/>
  <c r="P1886" i="13"/>
  <c r="Q1886" i="13"/>
  <c r="R1886" i="13"/>
  <c r="S1886" i="13"/>
  <c r="T1886" i="13"/>
  <c r="U1886" i="13"/>
  <c r="V1886" i="13"/>
  <c r="W1886" i="13"/>
  <c r="X1886" i="13"/>
  <c r="Y1886" i="13"/>
  <c r="Z1886" i="13"/>
  <c r="AA1886" i="13"/>
  <c r="AB1886" i="13"/>
  <c r="AC1886" i="13"/>
  <c r="AH1886" i="13"/>
  <c r="AK1886" i="13"/>
  <c r="C1887" i="13"/>
  <c r="D1887" i="13"/>
  <c r="E1887" i="13"/>
  <c r="F1887" i="13"/>
  <c r="G1887" i="13"/>
  <c r="H1887" i="13"/>
  <c r="L1887" i="13"/>
  <c r="O1887" i="13" s="1"/>
  <c r="M1887" i="13"/>
  <c r="N1887" i="13"/>
  <c r="P1887" i="13"/>
  <c r="Q1887" i="13"/>
  <c r="R1887" i="13"/>
  <c r="S1887" i="13"/>
  <c r="T1887" i="13"/>
  <c r="U1887" i="13"/>
  <c r="V1887" i="13"/>
  <c r="W1887" i="13"/>
  <c r="X1887" i="13"/>
  <c r="Y1887" i="13"/>
  <c r="Z1887" i="13"/>
  <c r="AA1887" i="13"/>
  <c r="AB1887" i="13"/>
  <c r="AC1887" i="13"/>
  <c r="AH1887" i="13"/>
  <c r="AK1887" i="13"/>
  <c r="C1888" i="13"/>
  <c r="D1888" i="13"/>
  <c r="E1888" i="13"/>
  <c r="F1888" i="13"/>
  <c r="G1888" i="13"/>
  <c r="H1888" i="13"/>
  <c r="L1888" i="13"/>
  <c r="O1888" i="13" s="1"/>
  <c r="M1888" i="13"/>
  <c r="N1888" i="13"/>
  <c r="P1888" i="13"/>
  <c r="Q1888" i="13"/>
  <c r="R1888" i="13"/>
  <c r="S1888" i="13"/>
  <c r="T1888" i="13"/>
  <c r="U1888" i="13"/>
  <c r="V1888" i="13"/>
  <c r="W1888" i="13"/>
  <c r="X1888" i="13"/>
  <c r="Y1888" i="13"/>
  <c r="Z1888" i="13"/>
  <c r="AA1888" i="13"/>
  <c r="AB1888" i="13"/>
  <c r="AC1888" i="13"/>
  <c r="AH1888" i="13"/>
  <c r="AK1888" i="13"/>
  <c r="C1889" i="13"/>
  <c r="D1889" i="13"/>
  <c r="E1889" i="13"/>
  <c r="F1889" i="13"/>
  <c r="G1889" i="13"/>
  <c r="H1889" i="13"/>
  <c r="L1889" i="13"/>
  <c r="O1889" i="13" s="1"/>
  <c r="M1889" i="13"/>
  <c r="N1889" i="13"/>
  <c r="P1889" i="13"/>
  <c r="Q1889" i="13"/>
  <c r="R1889" i="13"/>
  <c r="S1889" i="13"/>
  <c r="T1889" i="13"/>
  <c r="U1889" i="13"/>
  <c r="V1889" i="13"/>
  <c r="W1889" i="13"/>
  <c r="X1889" i="13"/>
  <c r="Y1889" i="13"/>
  <c r="Z1889" i="13"/>
  <c r="AA1889" i="13"/>
  <c r="AB1889" i="13"/>
  <c r="AC1889" i="13"/>
  <c r="AH1889" i="13"/>
  <c r="AK1889" i="13"/>
  <c r="C1890" i="13"/>
  <c r="D1890" i="13"/>
  <c r="E1890" i="13"/>
  <c r="F1890" i="13"/>
  <c r="G1890" i="13"/>
  <c r="H1890" i="13"/>
  <c r="L1890" i="13"/>
  <c r="O1890" i="13" s="1"/>
  <c r="M1890" i="13"/>
  <c r="N1890" i="13"/>
  <c r="P1890" i="13"/>
  <c r="Q1890" i="13"/>
  <c r="R1890" i="13"/>
  <c r="S1890" i="13"/>
  <c r="T1890" i="13"/>
  <c r="U1890" i="13"/>
  <c r="V1890" i="13"/>
  <c r="W1890" i="13"/>
  <c r="X1890" i="13"/>
  <c r="Y1890" i="13"/>
  <c r="Z1890" i="13"/>
  <c r="AA1890" i="13"/>
  <c r="AB1890" i="13"/>
  <c r="AC1890" i="13"/>
  <c r="AH1890" i="13"/>
  <c r="AK1890" i="13"/>
  <c r="C1891" i="13"/>
  <c r="D1891" i="13"/>
  <c r="E1891" i="13"/>
  <c r="F1891" i="13"/>
  <c r="G1891" i="13"/>
  <c r="H1891" i="13"/>
  <c r="L1891" i="13"/>
  <c r="O1891" i="13" s="1"/>
  <c r="M1891" i="13"/>
  <c r="N1891" i="13"/>
  <c r="P1891" i="13"/>
  <c r="Q1891" i="13"/>
  <c r="R1891" i="13"/>
  <c r="S1891" i="13"/>
  <c r="T1891" i="13"/>
  <c r="U1891" i="13"/>
  <c r="V1891" i="13"/>
  <c r="W1891" i="13"/>
  <c r="X1891" i="13"/>
  <c r="Y1891" i="13"/>
  <c r="Z1891" i="13"/>
  <c r="AA1891" i="13"/>
  <c r="AB1891" i="13"/>
  <c r="AC1891" i="13"/>
  <c r="AH1891" i="13"/>
  <c r="AK1891" i="13"/>
  <c r="C1892" i="13"/>
  <c r="D1892" i="13"/>
  <c r="E1892" i="13"/>
  <c r="F1892" i="13"/>
  <c r="G1892" i="13"/>
  <c r="H1892" i="13"/>
  <c r="L1892" i="13"/>
  <c r="O1892" i="13" s="1"/>
  <c r="M1892" i="13"/>
  <c r="N1892" i="13"/>
  <c r="P1892" i="13"/>
  <c r="Q1892" i="13"/>
  <c r="R1892" i="13"/>
  <c r="S1892" i="13"/>
  <c r="T1892" i="13"/>
  <c r="U1892" i="13"/>
  <c r="V1892" i="13"/>
  <c r="W1892" i="13"/>
  <c r="X1892" i="13"/>
  <c r="Y1892" i="13"/>
  <c r="Z1892" i="13"/>
  <c r="AA1892" i="13"/>
  <c r="AB1892" i="13"/>
  <c r="AC1892" i="13"/>
  <c r="AH1892" i="13"/>
  <c r="AK1892" i="13"/>
  <c r="C1893" i="13"/>
  <c r="D1893" i="13"/>
  <c r="E1893" i="13"/>
  <c r="F1893" i="13"/>
  <c r="G1893" i="13"/>
  <c r="H1893" i="13"/>
  <c r="L1893" i="13"/>
  <c r="O1893" i="13" s="1"/>
  <c r="M1893" i="13"/>
  <c r="N1893" i="13"/>
  <c r="P1893" i="13"/>
  <c r="Q1893" i="13"/>
  <c r="R1893" i="13"/>
  <c r="S1893" i="13"/>
  <c r="T1893" i="13"/>
  <c r="U1893" i="13"/>
  <c r="V1893" i="13"/>
  <c r="W1893" i="13"/>
  <c r="X1893" i="13"/>
  <c r="Y1893" i="13"/>
  <c r="Z1893" i="13"/>
  <c r="AA1893" i="13"/>
  <c r="AB1893" i="13"/>
  <c r="AC1893" i="13"/>
  <c r="AH1893" i="13"/>
  <c r="AK1893" i="13"/>
  <c r="C1894" i="13"/>
  <c r="D1894" i="13"/>
  <c r="E1894" i="13"/>
  <c r="F1894" i="13"/>
  <c r="G1894" i="13"/>
  <c r="H1894" i="13"/>
  <c r="L1894" i="13"/>
  <c r="O1894" i="13" s="1"/>
  <c r="M1894" i="13"/>
  <c r="N1894" i="13"/>
  <c r="P1894" i="13"/>
  <c r="Q1894" i="13"/>
  <c r="R1894" i="13"/>
  <c r="S1894" i="13"/>
  <c r="T1894" i="13"/>
  <c r="U1894" i="13"/>
  <c r="V1894" i="13"/>
  <c r="W1894" i="13"/>
  <c r="X1894" i="13"/>
  <c r="Y1894" i="13"/>
  <c r="Z1894" i="13"/>
  <c r="AA1894" i="13"/>
  <c r="AB1894" i="13"/>
  <c r="AC1894" i="13"/>
  <c r="AH1894" i="13"/>
  <c r="AK1894" i="13"/>
  <c r="C1895" i="13"/>
  <c r="D1895" i="13"/>
  <c r="E1895" i="13"/>
  <c r="F1895" i="13"/>
  <c r="G1895" i="13"/>
  <c r="H1895" i="13"/>
  <c r="L1895" i="13"/>
  <c r="O1895" i="13" s="1"/>
  <c r="M1895" i="13"/>
  <c r="N1895" i="13"/>
  <c r="P1895" i="13"/>
  <c r="Q1895" i="13"/>
  <c r="R1895" i="13"/>
  <c r="S1895" i="13"/>
  <c r="T1895" i="13"/>
  <c r="U1895" i="13"/>
  <c r="V1895" i="13"/>
  <c r="W1895" i="13"/>
  <c r="X1895" i="13"/>
  <c r="Y1895" i="13"/>
  <c r="Z1895" i="13"/>
  <c r="AA1895" i="13"/>
  <c r="AB1895" i="13"/>
  <c r="AC1895" i="13"/>
  <c r="AH1895" i="13"/>
  <c r="AK1895" i="13"/>
  <c r="C1896" i="13"/>
  <c r="D1896" i="13"/>
  <c r="E1896" i="13"/>
  <c r="F1896" i="13"/>
  <c r="G1896" i="13"/>
  <c r="H1896" i="13"/>
  <c r="L1896" i="13"/>
  <c r="O1896" i="13" s="1"/>
  <c r="M1896" i="13"/>
  <c r="N1896" i="13"/>
  <c r="P1896" i="13"/>
  <c r="Q1896" i="13"/>
  <c r="R1896" i="13"/>
  <c r="S1896" i="13"/>
  <c r="T1896" i="13"/>
  <c r="U1896" i="13"/>
  <c r="V1896" i="13"/>
  <c r="W1896" i="13"/>
  <c r="X1896" i="13"/>
  <c r="Y1896" i="13"/>
  <c r="Z1896" i="13"/>
  <c r="AA1896" i="13"/>
  <c r="AB1896" i="13"/>
  <c r="AC1896" i="13"/>
  <c r="AH1896" i="13"/>
  <c r="AK1896" i="13"/>
  <c r="C1897" i="13"/>
  <c r="D1897" i="13"/>
  <c r="E1897" i="13"/>
  <c r="F1897" i="13"/>
  <c r="G1897" i="13"/>
  <c r="H1897" i="13"/>
  <c r="L1897" i="13"/>
  <c r="O1897" i="13" s="1"/>
  <c r="M1897" i="13"/>
  <c r="N1897" i="13"/>
  <c r="P1897" i="13"/>
  <c r="Q1897" i="13"/>
  <c r="R1897" i="13"/>
  <c r="S1897" i="13"/>
  <c r="T1897" i="13"/>
  <c r="U1897" i="13"/>
  <c r="V1897" i="13"/>
  <c r="W1897" i="13"/>
  <c r="X1897" i="13"/>
  <c r="Y1897" i="13"/>
  <c r="Z1897" i="13"/>
  <c r="AA1897" i="13"/>
  <c r="AB1897" i="13"/>
  <c r="AC1897" i="13"/>
  <c r="AH1897" i="13"/>
  <c r="AK1897" i="13"/>
  <c r="C1898" i="13"/>
  <c r="D1898" i="13"/>
  <c r="E1898" i="13"/>
  <c r="F1898" i="13"/>
  <c r="G1898" i="13"/>
  <c r="H1898" i="13"/>
  <c r="L1898" i="13"/>
  <c r="O1898" i="13" s="1"/>
  <c r="M1898" i="13"/>
  <c r="N1898" i="13"/>
  <c r="P1898" i="13"/>
  <c r="Q1898" i="13"/>
  <c r="R1898" i="13"/>
  <c r="S1898" i="13"/>
  <c r="T1898" i="13"/>
  <c r="U1898" i="13"/>
  <c r="V1898" i="13"/>
  <c r="W1898" i="13"/>
  <c r="X1898" i="13"/>
  <c r="Y1898" i="13"/>
  <c r="Z1898" i="13"/>
  <c r="AA1898" i="13"/>
  <c r="AB1898" i="13"/>
  <c r="AC1898" i="13"/>
  <c r="AH1898" i="13"/>
  <c r="AK1898" i="13"/>
  <c r="C1899" i="13"/>
  <c r="D1899" i="13"/>
  <c r="E1899" i="13"/>
  <c r="F1899" i="13"/>
  <c r="G1899" i="13"/>
  <c r="H1899" i="13"/>
  <c r="L1899" i="13"/>
  <c r="O1899" i="13" s="1"/>
  <c r="M1899" i="13"/>
  <c r="N1899" i="13"/>
  <c r="P1899" i="13"/>
  <c r="Q1899" i="13"/>
  <c r="R1899" i="13"/>
  <c r="S1899" i="13"/>
  <c r="T1899" i="13"/>
  <c r="U1899" i="13"/>
  <c r="V1899" i="13"/>
  <c r="W1899" i="13"/>
  <c r="X1899" i="13"/>
  <c r="Y1899" i="13"/>
  <c r="Z1899" i="13"/>
  <c r="AA1899" i="13"/>
  <c r="AB1899" i="13"/>
  <c r="AC1899" i="13"/>
  <c r="AH1899" i="13"/>
  <c r="AK1899" i="13"/>
  <c r="C1900" i="13"/>
  <c r="D1900" i="13"/>
  <c r="E1900" i="13"/>
  <c r="F1900" i="13"/>
  <c r="G1900" i="13"/>
  <c r="H1900" i="13"/>
  <c r="L1900" i="13"/>
  <c r="O1900" i="13" s="1"/>
  <c r="M1900" i="13"/>
  <c r="N1900" i="13"/>
  <c r="P1900" i="13"/>
  <c r="Q1900" i="13"/>
  <c r="R1900" i="13"/>
  <c r="S1900" i="13"/>
  <c r="T1900" i="13"/>
  <c r="U1900" i="13"/>
  <c r="V1900" i="13"/>
  <c r="W1900" i="13"/>
  <c r="X1900" i="13"/>
  <c r="Y1900" i="13"/>
  <c r="Z1900" i="13"/>
  <c r="AA1900" i="13"/>
  <c r="AB1900" i="13"/>
  <c r="AC1900" i="13"/>
  <c r="AH1900" i="13"/>
  <c r="AK1900" i="13"/>
  <c r="C1901" i="13"/>
  <c r="D1901" i="13"/>
  <c r="E1901" i="13"/>
  <c r="F1901" i="13"/>
  <c r="G1901" i="13"/>
  <c r="H1901" i="13"/>
  <c r="L1901" i="13"/>
  <c r="O1901" i="13" s="1"/>
  <c r="M1901" i="13"/>
  <c r="N1901" i="13"/>
  <c r="P1901" i="13"/>
  <c r="Q1901" i="13"/>
  <c r="R1901" i="13"/>
  <c r="S1901" i="13"/>
  <c r="T1901" i="13"/>
  <c r="U1901" i="13"/>
  <c r="V1901" i="13"/>
  <c r="W1901" i="13"/>
  <c r="X1901" i="13"/>
  <c r="Y1901" i="13"/>
  <c r="Z1901" i="13"/>
  <c r="AA1901" i="13"/>
  <c r="AB1901" i="13"/>
  <c r="AC1901" i="13"/>
  <c r="AH1901" i="13"/>
  <c r="AK1901" i="13"/>
  <c r="C1902" i="13"/>
  <c r="D1902" i="13"/>
  <c r="E1902" i="13"/>
  <c r="F1902" i="13"/>
  <c r="G1902" i="13"/>
  <c r="H1902" i="13"/>
  <c r="L1902" i="13"/>
  <c r="O1902" i="13" s="1"/>
  <c r="M1902" i="13"/>
  <c r="N1902" i="13"/>
  <c r="P1902" i="13"/>
  <c r="Q1902" i="13"/>
  <c r="R1902" i="13"/>
  <c r="S1902" i="13"/>
  <c r="T1902" i="13"/>
  <c r="U1902" i="13"/>
  <c r="V1902" i="13"/>
  <c r="W1902" i="13"/>
  <c r="X1902" i="13"/>
  <c r="Y1902" i="13"/>
  <c r="Z1902" i="13"/>
  <c r="AA1902" i="13"/>
  <c r="AB1902" i="13"/>
  <c r="AC1902" i="13"/>
  <c r="AH1902" i="13"/>
  <c r="AK1902" i="13"/>
  <c r="C1903" i="13"/>
  <c r="D1903" i="13"/>
  <c r="E1903" i="13"/>
  <c r="F1903" i="13"/>
  <c r="G1903" i="13"/>
  <c r="H1903" i="13"/>
  <c r="L1903" i="13"/>
  <c r="O1903" i="13" s="1"/>
  <c r="M1903" i="13"/>
  <c r="N1903" i="13"/>
  <c r="P1903" i="13"/>
  <c r="Q1903" i="13"/>
  <c r="R1903" i="13"/>
  <c r="S1903" i="13"/>
  <c r="T1903" i="13"/>
  <c r="U1903" i="13"/>
  <c r="V1903" i="13"/>
  <c r="W1903" i="13"/>
  <c r="X1903" i="13"/>
  <c r="Y1903" i="13"/>
  <c r="Z1903" i="13"/>
  <c r="AA1903" i="13"/>
  <c r="AB1903" i="13"/>
  <c r="AC1903" i="13"/>
  <c r="AH1903" i="13"/>
  <c r="AK1903" i="13"/>
  <c r="C1904" i="13"/>
  <c r="D1904" i="13"/>
  <c r="E1904" i="13"/>
  <c r="F1904" i="13"/>
  <c r="G1904" i="13"/>
  <c r="H1904" i="13"/>
  <c r="L1904" i="13"/>
  <c r="O1904" i="13" s="1"/>
  <c r="M1904" i="13"/>
  <c r="N1904" i="13"/>
  <c r="P1904" i="13"/>
  <c r="Q1904" i="13"/>
  <c r="R1904" i="13"/>
  <c r="S1904" i="13"/>
  <c r="T1904" i="13"/>
  <c r="U1904" i="13"/>
  <c r="V1904" i="13"/>
  <c r="W1904" i="13"/>
  <c r="X1904" i="13"/>
  <c r="Y1904" i="13"/>
  <c r="Z1904" i="13"/>
  <c r="AA1904" i="13"/>
  <c r="AB1904" i="13"/>
  <c r="AC1904" i="13"/>
  <c r="AH1904" i="13"/>
  <c r="AK1904" i="13"/>
  <c r="C1905" i="13"/>
  <c r="D1905" i="13"/>
  <c r="E1905" i="13"/>
  <c r="F1905" i="13"/>
  <c r="G1905" i="13"/>
  <c r="H1905" i="13"/>
  <c r="L1905" i="13"/>
  <c r="O1905" i="13" s="1"/>
  <c r="M1905" i="13"/>
  <c r="N1905" i="13"/>
  <c r="P1905" i="13"/>
  <c r="Q1905" i="13"/>
  <c r="R1905" i="13"/>
  <c r="S1905" i="13"/>
  <c r="T1905" i="13"/>
  <c r="U1905" i="13"/>
  <c r="V1905" i="13"/>
  <c r="W1905" i="13"/>
  <c r="X1905" i="13"/>
  <c r="Y1905" i="13"/>
  <c r="Z1905" i="13"/>
  <c r="AA1905" i="13"/>
  <c r="AB1905" i="13"/>
  <c r="AC1905" i="13"/>
  <c r="AH1905" i="13"/>
  <c r="AK1905" i="13"/>
  <c r="C1906" i="13"/>
  <c r="D1906" i="13"/>
  <c r="E1906" i="13"/>
  <c r="F1906" i="13"/>
  <c r="G1906" i="13"/>
  <c r="H1906" i="13"/>
  <c r="L1906" i="13"/>
  <c r="O1906" i="13" s="1"/>
  <c r="M1906" i="13"/>
  <c r="N1906" i="13"/>
  <c r="P1906" i="13"/>
  <c r="Q1906" i="13"/>
  <c r="R1906" i="13"/>
  <c r="S1906" i="13"/>
  <c r="T1906" i="13"/>
  <c r="U1906" i="13"/>
  <c r="V1906" i="13"/>
  <c r="W1906" i="13"/>
  <c r="X1906" i="13"/>
  <c r="Y1906" i="13"/>
  <c r="Z1906" i="13"/>
  <c r="AA1906" i="13"/>
  <c r="AB1906" i="13"/>
  <c r="AC1906" i="13"/>
  <c r="AH1906" i="13"/>
  <c r="AK1906" i="13"/>
  <c r="C1907" i="13"/>
  <c r="D1907" i="13"/>
  <c r="E1907" i="13"/>
  <c r="F1907" i="13"/>
  <c r="G1907" i="13"/>
  <c r="H1907" i="13"/>
  <c r="L1907" i="13"/>
  <c r="O1907" i="13" s="1"/>
  <c r="M1907" i="13"/>
  <c r="N1907" i="13"/>
  <c r="P1907" i="13"/>
  <c r="Q1907" i="13"/>
  <c r="R1907" i="13"/>
  <c r="S1907" i="13"/>
  <c r="T1907" i="13"/>
  <c r="U1907" i="13"/>
  <c r="V1907" i="13"/>
  <c r="W1907" i="13"/>
  <c r="X1907" i="13"/>
  <c r="Y1907" i="13"/>
  <c r="Z1907" i="13"/>
  <c r="AA1907" i="13"/>
  <c r="AB1907" i="13"/>
  <c r="AC1907" i="13"/>
  <c r="AH1907" i="13"/>
  <c r="AK1907" i="13"/>
  <c r="C1908" i="13"/>
  <c r="D1908" i="13"/>
  <c r="E1908" i="13"/>
  <c r="F1908" i="13"/>
  <c r="G1908" i="13"/>
  <c r="H1908" i="13"/>
  <c r="L1908" i="13"/>
  <c r="O1908" i="13" s="1"/>
  <c r="M1908" i="13"/>
  <c r="N1908" i="13"/>
  <c r="P1908" i="13"/>
  <c r="Q1908" i="13"/>
  <c r="R1908" i="13"/>
  <c r="S1908" i="13"/>
  <c r="T1908" i="13"/>
  <c r="U1908" i="13"/>
  <c r="V1908" i="13"/>
  <c r="W1908" i="13"/>
  <c r="X1908" i="13"/>
  <c r="Y1908" i="13"/>
  <c r="Z1908" i="13"/>
  <c r="AA1908" i="13"/>
  <c r="AB1908" i="13"/>
  <c r="AC1908" i="13"/>
  <c r="AH1908" i="13"/>
  <c r="AK1908" i="13"/>
  <c r="C1909" i="13"/>
  <c r="D1909" i="13"/>
  <c r="E1909" i="13"/>
  <c r="F1909" i="13"/>
  <c r="G1909" i="13"/>
  <c r="H1909" i="13"/>
  <c r="L1909" i="13"/>
  <c r="O1909" i="13" s="1"/>
  <c r="M1909" i="13"/>
  <c r="N1909" i="13"/>
  <c r="P1909" i="13"/>
  <c r="Q1909" i="13"/>
  <c r="R1909" i="13"/>
  <c r="S1909" i="13"/>
  <c r="T1909" i="13"/>
  <c r="U1909" i="13"/>
  <c r="V1909" i="13"/>
  <c r="W1909" i="13"/>
  <c r="X1909" i="13"/>
  <c r="Y1909" i="13"/>
  <c r="Z1909" i="13"/>
  <c r="AA1909" i="13"/>
  <c r="AB1909" i="13"/>
  <c r="AC1909" i="13"/>
  <c r="AH1909" i="13"/>
  <c r="AK1909" i="13"/>
  <c r="C1910" i="13"/>
  <c r="D1910" i="13"/>
  <c r="E1910" i="13"/>
  <c r="F1910" i="13"/>
  <c r="G1910" i="13"/>
  <c r="H1910" i="13"/>
  <c r="L1910" i="13"/>
  <c r="O1910" i="13" s="1"/>
  <c r="M1910" i="13"/>
  <c r="N1910" i="13"/>
  <c r="P1910" i="13"/>
  <c r="Q1910" i="13"/>
  <c r="R1910" i="13"/>
  <c r="S1910" i="13"/>
  <c r="T1910" i="13"/>
  <c r="U1910" i="13"/>
  <c r="V1910" i="13"/>
  <c r="W1910" i="13"/>
  <c r="X1910" i="13"/>
  <c r="Y1910" i="13"/>
  <c r="Z1910" i="13"/>
  <c r="AA1910" i="13"/>
  <c r="AB1910" i="13"/>
  <c r="AC1910" i="13"/>
  <c r="AH1910" i="13"/>
  <c r="AK1910" i="13"/>
  <c r="C1911" i="13"/>
  <c r="D1911" i="13"/>
  <c r="E1911" i="13"/>
  <c r="F1911" i="13"/>
  <c r="G1911" i="13"/>
  <c r="H1911" i="13"/>
  <c r="L1911" i="13"/>
  <c r="O1911" i="13" s="1"/>
  <c r="M1911" i="13"/>
  <c r="N1911" i="13"/>
  <c r="P1911" i="13"/>
  <c r="Q1911" i="13"/>
  <c r="R1911" i="13"/>
  <c r="S1911" i="13"/>
  <c r="T1911" i="13"/>
  <c r="U1911" i="13"/>
  <c r="V1911" i="13"/>
  <c r="W1911" i="13"/>
  <c r="X1911" i="13"/>
  <c r="Y1911" i="13"/>
  <c r="Z1911" i="13"/>
  <c r="AA1911" i="13"/>
  <c r="AB1911" i="13"/>
  <c r="AC1911" i="13"/>
  <c r="AH1911" i="13"/>
  <c r="AK1911" i="13"/>
  <c r="C1912" i="13"/>
  <c r="D1912" i="13"/>
  <c r="E1912" i="13"/>
  <c r="F1912" i="13"/>
  <c r="G1912" i="13"/>
  <c r="H1912" i="13"/>
  <c r="L1912" i="13"/>
  <c r="O1912" i="13" s="1"/>
  <c r="M1912" i="13"/>
  <c r="N1912" i="13"/>
  <c r="P1912" i="13"/>
  <c r="Q1912" i="13"/>
  <c r="R1912" i="13"/>
  <c r="S1912" i="13"/>
  <c r="T1912" i="13"/>
  <c r="U1912" i="13"/>
  <c r="V1912" i="13"/>
  <c r="W1912" i="13"/>
  <c r="X1912" i="13"/>
  <c r="Y1912" i="13"/>
  <c r="Z1912" i="13"/>
  <c r="AA1912" i="13"/>
  <c r="AB1912" i="13"/>
  <c r="AC1912" i="13"/>
  <c r="AH1912" i="13"/>
  <c r="AK1912" i="13"/>
  <c r="C1913" i="13"/>
  <c r="D1913" i="13"/>
  <c r="E1913" i="13"/>
  <c r="F1913" i="13"/>
  <c r="G1913" i="13"/>
  <c r="H1913" i="13"/>
  <c r="L1913" i="13"/>
  <c r="O1913" i="13" s="1"/>
  <c r="M1913" i="13"/>
  <c r="N1913" i="13"/>
  <c r="P1913" i="13"/>
  <c r="Q1913" i="13"/>
  <c r="R1913" i="13"/>
  <c r="S1913" i="13"/>
  <c r="T1913" i="13"/>
  <c r="U1913" i="13"/>
  <c r="V1913" i="13"/>
  <c r="W1913" i="13"/>
  <c r="X1913" i="13"/>
  <c r="Y1913" i="13"/>
  <c r="Z1913" i="13"/>
  <c r="AA1913" i="13"/>
  <c r="AB1913" i="13"/>
  <c r="AC1913" i="13"/>
  <c r="AH1913" i="13"/>
  <c r="AK1913" i="13"/>
  <c r="C1914" i="13"/>
  <c r="D1914" i="13"/>
  <c r="E1914" i="13"/>
  <c r="F1914" i="13"/>
  <c r="G1914" i="13"/>
  <c r="H1914" i="13"/>
  <c r="L1914" i="13"/>
  <c r="O1914" i="13" s="1"/>
  <c r="M1914" i="13"/>
  <c r="N1914" i="13"/>
  <c r="P1914" i="13"/>
  <c r="Q1914" i="13"/>
  <c r="R1914" i="13"/>
  <c r="S1914" i="13"/>
  <c r="T1914" i="13"/>
  <c r="U1914" i="13"/>
  <c r="V1914" i="13"/>
  <c r="W1914" i="13"/>
  <c r="X1914" i="13"/>
  <c r="Y1914" i="13"/>
  <c r="Z1914" i="13"/>
  <c r="AA1914" i="13"/>
  <c r="AB1914" i="13"/>
  <c r="AC1914" i="13"/>
  <c r="AH1914" i="13"/>
  <c r="AK1914" i="13"/>
  <c r="C1915" i="13"/>
  <c r="D1915" i="13"/>
  <c r="E1915" i="13"/>
  <c r="F1915" i="13"/>
  <c r="G1915" i="13"/>
  <c r="H1915" i="13"/>
  <c r="L1915" i="13"/>
  <c r="O1915" i="13" s="1"/>
  <c r="M1915" i="13"/>
  <c r="N1915" i="13"/>
  <c r="P1915" i="13"/>
  <c r="Q1915" i="13"/>
  <c r="R1915" i="13"/>
  <c r="S1915" i="13"/>
  <c r="T1915" i="13"/>
  <c r="U1915" i="13"/>
  <c r="V1915" i="13"/>
  <c r="W1915" i="13"/>
  <c r="X1915" i="13"/>
  <c r="Y1915" i="13"/>
  <c r="Z1915" i="13"/>
  <c r="AA1915" i="13"/>
  <c r="AB1915" i="13"/>
  <c r="AC1915" i="13"/>
  <c r="AH1915" i="13"/>
  <c r="AK1915" i="13"/>
  <c r="C1916" i="13"/>
  <c r="D1916" i="13"/>
  <c r="E1916" i="13"/>
  <c r="F1916" i="13"/>
  <c r="G1916" i="13"/>
  <c r="H1916" i="13"/>
  <c r="L1916" i="13"/>
  <c r="O1916" i="13" s="1"/>
  <c r="M1916" i="13"/>
  <c r="N1916" i="13"/>
  <c r="P1916" i="13"/>
  <c r="Q1916" i="13"/>
  <c r="R1916" i="13"/>
  <c r="S1916" i="13"/>
  <c r="T1916" i="13"/>
  <c r="U1916" i="13"/>
  <c r="V1916" i="13"/>
  <c r="W1916" i="13"/>
  <c r="X1916" i="13"/>
  <c r="Y1916" i="13"/>
  <c r="Z1916" i="13"/>
  <c r="AA1916" i="13"/>
  <c r="AB1916" i="13"/>
  <c r="AC1916" i="13"/>
  <c r="AH1916" i="13"/>
  <c r="AK1916" i="13"/>
  <c r="C1917" i="13"/>
  <c r="D1917" i="13"/>
  <c r="E1917" i="13"/>
  <c r="F1917" i="13"/>
  <c r="G1917" i="13"/>
  <c r="H1917" i="13"/>
  <c r="L1917" i="13"/>
  <c r="O1917" i="13" s="1"/>
  <c r="M1917" i="13"/>
  <c r="N1917" i="13"/>
  <c r="P1917" i="13"/>
  <c r="Q1917" i="13"/>
  <c r="R1917" i="13"/>
  <c r="S1917" i="13"/>
  <c r="T1917" i="13"/>
  <c r="U1917" i="13"/>
  <c r="V1917" i="13"/>
  <c r="W1917" i="13"/>
  <c r="X1917" i="13"/>
  <c r="Y1917" i="13"/>
  <c r="Z1917" i="13"/>
  <c r="AA1917" i="13"/>
  <c r="AB1917" i="13"/>
  <c r="AC1917" i="13"/>
  <c r="AH1917" i="13"/>
  <c r="AK1917" i="13"/>
  <c r="C1918" i="13"/>
  <c r="D1918" i="13"/>
  <c r="E1918" i="13"/>
  <c r="F1918" i="13"/>
  <c r="G1918" i="13"/>
  <c r="H1918" i="13"/>
  <c r="L1918" i="13"/>
  <c r="O1918" i="13" s="1"/>
  <c r="M1918" i="13"/>
  <c r="N1918" i="13"/>
  <c r="P1918" i="13"/>
  <c r="Q1918" i="13"/>
  <c r="R1918" i="13"/>
  <c r="S1918" i="13"/>
  <c r="T1918" i="13"/>
  <c r="U1918" i="13"/>
  <c r="V1918" i="13"/>
  <c r="W1918" i="13"/>
  <c r="X1918" i="13"/>
  <c r="Y1918" i="13"/>
  <c r="Z1918" i="13"/>
  <c r="AA1918" i="13"/>
  <c r="AB1918" i="13"/>
  <c r="AC1918" i="13"/>
  <c r="AH1918" i="13"/>
  <c r="AK1918" i="13"/>
  <c r="C1919" i="13"/>
  <c r="D1919" i="13"/>
  <c r="E1919" i="13"/>
  <c r="F1919" i="13"/>
  <c r="G1919" i="13"/>
  <c r="H1919" i="13"/>
  <c r="L1919" i="13"/>
  <c r="O1919" i="13" s="1"/>
  <c r="M1919" i="13"/>
  <c r="N1919" i="13"/>
  <c r="P1919" i="13"/>
  <c r="Q1919" i="13"/>
  <c r="R1919" i="13"/>
  <c r="S1919" i="13"/>
  <c r="T1919" i="13"/>
  <c r="U1919" i="13"/>
  <c r="V1919" i="13"/>
  <c r="W1919" i="13"/>
  <c r="X1919" i="13"/>
  <c r="Y1919" i="13"/>
  <c r="Z1919" i="13"/>
  <c r="AA1919" i="13"/>
  <c r="AB1919" i="13"/>
  <c r="AC1919" i="13"/>
  <c r="AH1919" i="13"/>
  <c r="AK1919" i="13"/>
  <c r="C1920" i="13"/>
  <c r="D1920" i="13"/>
  <c r="E1920" i="13"/>
  <c r="F1920" i="13"/>
  <c r="G1920" i="13"/>
  <c r="H1920" i="13"/>
  <c r="L1920" i="13"/>
  <c r="O1920" i="13" s="1"/>
  <c r="M1920" i="13"/>
  <c r="N1920" i="13"/>
  <c r="P1920" i="13"/>
  <c r="Q1920" i="13"/>
  <c r="R1920" i="13"/>
  <c r="S1920" i="13"/>
  <c r="T1920" i="13"/>
  <c r="U1920" i="13"/>
  <c r="V1920" i="13"/>
  <c r="W1920" i="13"/>
  <c r="X1920" i="13"/>
  <c r="Y1920" i="13"/>
  <c r="Z1920" i="13"/>
  <c r="AA1920" i="13"/>
  <c r="AB1920" i="13"/>
  <c r="AC1920" i="13"/>
  <c r="AH1920" i="13"/>
  <c r="AK1920" i="13"/>
  <c r="C1921" i="13"/>
  <c r="D1921" i="13"/>
  <c r="E1921" i="13"/>
  <c r="F1921" i="13"/>
  <c r="G1921" i="13"/>
  <c r="H1921" i="13"/>
  <c r="L1921" i="13"/>
  <c r="O1921" i="13" s="1"/>
  <c r="M1921" i="13"/>
  <c r="N1921" i="13"/>
  <c r="P1921" i="13"/>
  <c r="Q1921" i="13"/>
  <c r="R1921" i="13"/>
  <c r="S1921" i="13"/>
  <c r="T1921" i="13"/>
  <c r="U1921" i="13"/>
  <c r="V1921" i="13"/>
  <c r="W1921" i="13"/>
  <c r="X1921" i="13"/>
  <c r="Y1921" i="13"/>
  <c r="Z1921" i="13"/>
  <c r="AA1921" i="13"/>
  <c r="AB1921" i="13"/>
  <c r="AC1921" i="13"/>
  <c r="AH1921" i="13"/>
  <c r="AK1921" i="13"/>
  <c r="C1922" i="13"/>
  <c r="D1922" i="13"/>
  <c r="E1922" i="13"/>
  <c r="F1922" i="13"/>
  <c r="G1922" i="13"/>
  <c r="H1922" i="13"/>
  <c r="L1922" i="13"/>
  <c r="O1922" i="13" s="1"/>
  <c r="M1922" i="13"/>
  <c r="N1922" i="13"/>
  <c r="P1922" i="13"/>
  <c r="Q1922" i="13"/>
  <c r="R1922" i="13"/>
  <c r="S1922" i="13"/>
  <c r="T1922" i="13"/>
  <c r="U1922" i="13"/>
  <c r="V1922" i="13"/>
  <c r="W1922" i="13"/>
  <c r="X1922" i="13"/>
  <c r="Y1922" i="13"/>
  <c r="Z1922" i="13"/>
  <c r="AA1922" i="13"/>
  <c r="AB1922" i="13"/>
  <c r="AC1922" i="13"/>
  <c r="AH1922" i="13"/>
  <c r="AK1922" i="13"/>
  <c r="C1923" i="13"/>
  <c r="D1923" i="13"/>
  <c r="E1923" i="13"/>
  <c r="F1923" i="13"/>
  <c r="G1923" i="13"/>
  <c r="H1923" i="13"/>
  <c r="L1923" i="13"/>
  <c r="O1923" i="13" s="1"/>
  <c r="M1923" i="13"/>
  <c r="N1923" i="13"/>
  <c r="P1923" i="13"/>
  <c r="Q1923" i="13"/>
  <c r="R1923" i="13"/>
  <c r="S1923" i="13"/>
  <c r="T1923" i="13"/>
  <c r="U1923" i="13"/>
  <c r="V1923" i="13"/>
  <c r="W1923" i="13"/>
  <c r="X1923" i="13"/>
  <c r="Y1923" i="13"/>
  <c r="Z1923" i="13"/>
  <c r="AA1923" i="13"/>
  <c r="AB1923" i="13"/>
  <c r="AC1923" i="13"/>
  <c r="AH1923" i="13"/>
  <c r="AK1923" i="13"/>
  <c r="C1924" i="13"/>
  <c r="D1924" i="13"/>
  <c r="E1924" i="13"/>
  <c r="F1924" i="13"/>
  <c r="G1924" i="13"/>
  <c r="H1924" i="13"/>
  <c r="L1924" i="13"/>
  <c r="O1924" i="13" s="1"/>
  <c r="M1924" i="13"/>
  <c r="N1924" i="13"/>
  <c r="P1924" i="13"/>
  <c r="Q1924" i="13"/>
  <c r="R1924" i="13"/>
  <c r="S1924" i="13"/>
  <c r="T1924" i="13"/>
  <c r="U1924" i="13"/>
  <c r="V1924" i="13"/>
  <c r="W1924" i="13"/>
  <c r="X1924" i="13"/>
  <c r="Y1924" i="13"/>
  <c r="Z1924" i="13"/>
  <c r="AA1924" i="13"/>
  <c r="AB1924" i="13"/>
  <c r="AC1924" i="13"/>
  <c r="AH1924" i="13"/>
  <c r="AK1924" i="13"/>
  <c r="C1925" i="13"/>
  <c r="D1925" i="13"/>
  <c r="E1925" i="13"/>
  <c r="F1925" i="13"/>
  <c r="G1925" i="13"/>
  <c r="H1925" i="13"/>
  <c r="L1925" i="13"/>
  <c r="O1925" i="13" s="1"/>
  <c r="M1925" i="13"/>
  <c r="N1925" i="13"/>
  <c r="P1925" i="13"/>
  <c r="Q1925" i="13"/>
  <c r="R1925" i="13"/>
  <c r="S1925" i="13"/>
  <c r="T1925" i="13"/>
  <c r="U1925" i="13"/>
  <c r="V1925" i="13"/>
  <c r="W1925" i="13"/>
  <c r="X1925" i="13"/>
  <c r="Y1925" i="13"/>
  <c r="Z1925" i="13"/>
  <c r="AA1925" i="13"/>
  <c r="AB1925" i="13"/>
  <c r="AC1925" i="13"/>
  <c r="AH1925" i="13"/>
  <c r="AK1925" i="13"/>
  <c r="C1926" i="13"/>
  <c r="D1926" i="13"/>
  <c r="E1926" i="13"/>
  <c r="F1926" i="13"/>
  <c r="G1926" i="13"/>
  <c r="H1926" i="13"/>
  <c r="L1926" i="13"/>
  <c r="O1926" i="13" s="1"/>
  <c r="M1926" i="13"/>
  <c r="N1926" i="13"/>
  <c r="P1926" i="13"/>
  <c r="Q1926" i="13"/>
  <c r="R1926" i="13"/>
  <c r="S1926" i="13"/>
  <c r="T1926" i="13"/>
  <c r="U1926" i="13"/>
  <c r="V1926" i="13"/>
  <c r="W1926" i="13"/>
  <c r="X1926" i="13"/>
  <c r="Y1926" i="13"/>
  <c r="Z1926" i="13"/>
  <c r="AA1926" i="13"/>
  <c r="AB1926" i="13"/>
  <c r="AC1926" i="13"/>
  <c r="AH1926" i="13"/>
  <c r="AK1926" i="13"/>
  <c r="C1927" i="13"/>
  <c r="D1927" i="13"/>
  <c r="E1927" i="13"/>
  <c r="F1927" i="13"/>
  <c r="G1927" i="13"/>
  <c r="H1927" i="13"/>
  <c r="L1927" i="13"/>
  <c r="O1927" i="13" s="1"/>
  <c r="M1927" i="13"/>
  <c r="N1927" i="13"/>
  <c r="P1927" i="13"/>
  <c r="Q1927" i="13"/>
  <c r="R1927" i="13"/>
  <c r="S1927" i="13"/>
  <c r="T1927" i="13"/>
  <c r="U1927" i="13"/>
  <c r="V1927" i="13"/>
  <c r="W1927" i="13"/>
  <c r="X1927" i="13"/>
  <c r="Y1927" i="13"/>
  <c r="Z1927" i="13"/>
  <c r="AA1927" i="13"/>
  <c r="AB1927" i="13"/>
  <c r="AC1927" i="13"/>
  <c r="AH1927" i="13"/>
  <c r="AK1927" i="13"/>
  <c r="C1928" i="13"/>
  <c r="D1928" i="13"/>
  <c r="E1928" i="13"/>
  <c r="F1928" i="13"/>
  <c r="G1928" i="13"/>
  <c r="H1928" i="13"/>
  <c r="L1928" i="13"/>
  <c r="O1928" i="13" s="1"/>
  <c r="M1928" i="13"/>
  <c r="N1928" i="13"/>
  <c r="P1928" i="13"/>
  <c r="Q1928" i="13"/>
  <c r="R1928" i="13"/>
  <c r="S1928" i="13"/>
  <c r="T1928" i="13"/>
  <c r="U1928" i="13"/>
  <c r="V1928" i="13"/>
  <c r="W1928" i="13"/>
  <c r="X1928" i="13"/>
  <c r="Y1928" i="13"/>
  <c r="Z1928" i="13"/>
  <c r="AA1928" i="13"/>
  <c r="AB1928" i="13"/>
  <c r="AC1928" i="13"/>
  <c r="AH1928" i="13"/>
  <c r="AK1928" i="13"/>
  <c r="C1929" i="13"/>
  <c r="D1929" i="13"/>
  <c r="E1929" i="13"/>
  <c r="F1929" i="13"/>
  <c r="G1929" i="13"/>
  <c r="H1929" i="13"/>
  <c r="L1929" i="13"/>
  <c r="O1929" i="13" s="1"/>
  <c r="M1929" i="13"/>
  <c r="N1929" i="13"/>
  <c r="P1929" i="13"/>
  <c r="Q1929" i="13"/>
  <c r="R1929" i="13"/>
  <c r="S1929" i="13"/>
  <c r="T1929" i="13"/>
  <c r="U1929" i="13"/>
  <c r="V1929" i="13"/>
  <c r="W1929" i="13"/>
  <c r="X1929" i="13"/>
  <c r="Y1929" i="13"/>
  <c r="Z1929" i="13"/>
  <c r="AA1929" i="13"/>
  <c r="AB1929" i="13"/>
  <c r="AC1929" i="13"/>
  <c r="AH1929" i="13"/>
  <c r="AK1929" i="13"/>
  <c r="C1930" i="13"/>
  <c r="D1930" i="13"/>
  <c r="E1930" i="13"/>
  <c r="F1930" i="13"/>
  <c r="G1930" i="13"/>
  <c r="H1930" i="13"/>
  <c r="L1930" i="13"/>
  <c r="O1930" i="13" s="1"/>
  <c r="M1930" i="13"/>
  <c r="N1930" i="13"/>
  <c r="P1930" i="13"/>
  <c r="Q1930" i="13"/>
  <c r="R1930" i="13"/>
  <c r="S1930" i="13"/>
  <c r="T1930" i="13"/>
  <c r="U1930" i="13"/>
  <c r="V1930" i="13"/>
  <c r="W1930" i="13"/>
  <c r="X1930" i="13"/>
  <c r="Y1930" i="13"/>
  <c r="Z1930" i="13"/>
  <c r="AA1930" i="13"/>
  <c r="AB1930" i="13"/>
  <c r="AC1930" i="13"/>
  <c r="AH1930" i="13"/>
  <c r="AK1930" i="13"/>
  <c r="C1931" i="13"/>
  <c r="D1931" i="13"/>
  <c r="E1931" i="13"/>
  <c r="F1931" i="13"/>
  <c r="G1931" i="13"/>
  <c r="H1931" i="13"/>
  <c r="L1931" i="13"/>
  <c r="O1931" i="13" s="1"/>
  <c r="M1931" i="13"/>
  <c r="N1931" i="13"/>
  <c r="P1931" i="13"/>
  <c r="Q1931" i="13"/>
  <c r="R1931" i="13"/>
  <c r="S1931" i="13"/>
  <c r="T1931" i="13"/>
  <c r="U1931" i="13"/>
  <c r="V1931" i="13"/>
  <c r="W1931" i="13"/>
  <c r="X1931" i="13"/>
  <c r="Y1931" i="13"/>
  <c r="Z1931" i="13"/>
  <c r="AA1931" i="13"/>
  <c r="AB1931" i="13"/>
  <c r="AC1931" i="13"/>
  <c r="AH1931" i="13"/>
  <c r="AK1931" i="13"/>
  <c r="C1932" i="13"/>
  <c r="D1932" i="13"/>
  <c r="E1932" i="13"/>
  <c r="F1932" i="13"/>
  <c r="G1932" i="13"/>
  <c r="H1932" i="13"/>
  <c r="L1932" i="13"/>
  <c r="O1932" i="13" s="1"/>
  <c r="M1932" i="13"/>
  <c r="N1932" i="13"/>
  <c r="P1932" i="13"/>
  <c r="Q1932" i="13"/>
  <c r="R1932" i="13"/>
  <c r="S1932" i="13"/>
  <c r="T1932" i="13"/>
  <c r="U1932" i="13"/>
  <c r="V1932" i="13"/>
  <c r="W1932" i="13"/>
  <c r="X1932" i="13"/>
  <c r="Y1932" i="13"/>
  <c r="Z1932" i="13"/>
  <c r="AA1932" i="13"/>
  <c r="AB1932" i="13"/>
  <c r="AC1932" i="13"/>
  <c r="AH1932" i="13"/>
  <c r="AK1932" i="13"/>
  <c r="C1933" i="13"/>
  <c r="D1933" i="13"/>
  <c r="E1933" i="13"/>
  <c r="F1933" i="13"/>
  <c r="G1933" i="13"/>
  <c r="H1933" i="13"/>
  <c r="L1933" i="13"/>
  <c r="O1933" i="13" s="1"/>
  <c r="M1933" i="13"/>
  <c r="N1933" i="13"/>
  <c r="P1933" i="13"/>
  <c r="Q1933" i="13"/>
  <c r="R1933" i="13"/>
  <c r="S1933" i="13"/>
  <c r="T1933" i="13"/>
  <c r="U1933" i="13"/>
  <c r="V1933" i="13"/>
  <c r="W1933" i="13"/>
  <c r="X1933" i="13"/>
  <c r="Y1933" i="13"/>
  <c r="Z1933" i="13"/>
  <c r="AA1933" i="13"/>
  <c r="AB1933" i="13"/>
  <c r="AC1933" i="13"/>
  <c r="AH1933" i="13"/>
  <c r="AK1933" i="13"/>
  <c r="C1934" i="13"/>
  <c r="D1934" i="13"/>
  <c r="E1934" i="13"/>
  <c r="F1934" i="13"/>
  <c r="G1934" i="13"/>
  <c r="H1934" i="13"/>
  <c r="L1934" i="13"/>
  <c r="O1934" i="13" s="1"/>
  <c r="M1934" i="13"/>
  <c r="N1934" i="13"/>
  <c r="P1934" i="13"/>
  <c r="Q1934" i="13"/>
  <c r="R1934" i="13"/>
  <c r="S1934" i="13"/>
  <c r="T1934" i="13"/>
  <c r="U1934" i="13"/>
  <c r="V1934" i="13"/>
  <c r="W1934" i="13"/>
  <c r="X1934" i="13"/>
  <c r="Y1934" i="13"/>
  <c r="Z1934" i="13"/>
  <c r="AA1934" i="13"/>
  <c r="AB1934" i="13"/>
  <c r="AC1934" i="13"/>
  <c r="AH1934" i="13"/>
  <c r="AK1934" i="13"/>
  <c r="C1935" i="13"/>
  <c r="D1935" i="13"/>
  <c r="E1935" i="13"/>
  <c r="F1935" i="13"/>
  <c r="G1935" i="13"/>
  <c r="H1935" i="13"/>
  <c r="L1935" i="13"/>
  <c r="O1935" i="13" s="1"/>
  <c r="M1935" i="13"/>
  <c r="N1935" i="13"/>
  <c r="P1935" i="13"/>
  <c r="Q1935" i="13"/>
  <c r="R1935" i="13"/>
  <c r="S1935" i="13"/>
  <c r="T1935" i="13"/>
  <c r="U1935" i="13"/>
  <c r="V1935" i="13"/>
  <c r="W1935" i="13"/>
  <c r="X1935" i="13"/>
  <c r="Y1935" i="13"/>
  <c r="Z1935" i="13"/>
  <c r="AA1935" i="13"/>
  <c r="AB1935" i="13"/>
  <c r="AC1935" i="13"/>
  <c r="AH1935" i="13"/>
  <c r="AK1935" i="13"/>
  <c r="C1936" i="13"/>
  <c r="D1936" i="13"/>
  <c r="E1936" i="13"/>
  <c r="F1936" i="13"/>
  <c r="G1936" i="13"/>
  <c r="H1936" i="13"/>
  <c r="L1936" i="13"/>
  <c r="O1936" i="13" s="1"/>
  <c r="M1936" i="13"/>
  <c r="N1936" i="13"/>
  <c r="P1936" i="13"/>
  <c r="Q1936" i="13"/>
  <c r="R1936" i="13"/>
  <c r="S1936" i="13"/>
  <c r="T1936" i="13"/>
  <c r="U1936" i="13"/>
  <c r="V1936" i="13"/>
  <c r="W1936" i="13"/>
  <c r="X1936" i="13"/>
  <c r="Y1936" i="13"/>
  <c r="Z1936" i="13"/>
  <c r="AA1936" i="13"/>
  <c r="AB1936" i="13"/>
  <c r="AC1936" i="13"/>
  <c r="AH1936" i="13"/>
  <c r="AK1936" i="13"/>
  <c r="C1937" i="13"/>
  <c r="D1937" i="13"/>
  <c r="E1937" i="13"/>
  <c r="F1937" i="13"/>
  <c r="G1937" i="13"/>
  <c r="H1937" i="13"/>
  <c r="L1937" i="13"/>
  <c r="O1937" i="13" s="1"/>
  <c r="M1937" i="13"/>
  <c r="N1937" i="13"/>
  <c r="P1937" i="13"/>
  <c r="Q1937" i="13"/>
  <c r="R1937" i="13"/>
  <c r="S1937" i="13"/>
  <c r="T1937" i="13"/>
  <c r="U1937" i="13"/>
  <c r="V1937" i="13"/>
  <c r="W1937" i="13"/>
  <c r="X1937" i="13"/>
  <c r="Y1937" i="13"/>
  <c r="Z1937" i="13"/>
  <c r="AA1937" i="13"/>
  <c r="AB1937" i="13"/>
  <c r="AC1937" i="13"/>
  <c r="AH1937" i="13"/>
  <c r="AK1937" i="13"/>
  <c r="C1938" i="13"/>
  <c r="D1938" i="13"/>
  <c r="E1938" i="13"/>
  <c r="F1938" i="13"/>
  <c r="G1938" i="13"/>
  <c r="H1938" i="13"/>
  <c r="L1938" i="13"/>
  <c r="O1938" i="13" s="1"/>
  <c r="M1938" i="13"/>
  <c r="N1938" i="13"/>
  <c r="P1938" i="13"/>
  <c r="Q1938" i="13"/>
  <c r="R1938" i="13"/>
  <c r="S1938" i="13"/>
  <c r="T1938" i="13"/>
  <c r="U1938" i="13"/>
  <c r="V1938" i="13"/>
  <c r="W1938" i="13"/>
  <c r="X1938" i="13"/>
  <c r="Y1938" i="13"/>
  <c r="Z1938" i="13"/>
  <c r="AA1938" i="13"/>
  <c r="AB1938" i="13"/>
  <c r="AC1938" i="13"/>
  <c r="AH1938" i="13"/>
  <c r="AK1938" i="13"/>
  <c r="C1939" i="13"/>
  <c r="D1939" i="13"/>
  <c r="E1939" i="13"/>
  <c r="F1939" i="13"/>
  <c r="G1939" i="13"/>
  <c r="H1939" i="13"/>
  <c r="L1939" i="13"/>
  <c r="O1939" i="13" s="1"/>
  <c r="M1939" i="13"/>
  <c r="N1939" i="13"/>
  <c r="P1939" i="13"/>
  <c r="Q1939" i="13"/>
  <c r="R1939" i="13"/>
  <c r="S1939" i="13"/>
  <c r="T1939" i="13"/>
  <c r="U1939" i="13"/>
  <c r="V1939" i="13"/>
  <c r="W1939" i="13"/>
  <c r="X1939" i="13"/>
  <c r="Y1939" i="13"/>
  <c r="Z1939" i="13"/>
  <c r="AA1939" i="13"/>
  <c r="AB1939" i="13"/>
  <c r="AC1939" i="13"/>
  <c r="AH1939" i="13"/>
  <c r="AK1939" i="13"/>
  <c r="C1940" i="13"/>
  <c r="D1940" i="13"/>
  <c r="E1940" i="13"/>
  <c r="F1940" i="13"/>
  <c r="G1940" i="13"/>
  <c r="H1940" i="13"/>
  <c r="L1940" i="13"/>
  <c r="O1940" i="13" s="1"/>
  <c r="M1940" i="13"/>
  <c r="N1940" i="13"/>
  <c r="P1940" i="13"/>
  <c r="Q1940" i="13"/>
  <c r="R1940" i="13"/>
  <c r="S1940" i="13"/>
  <c r="T1940" i="13"/>
  <c r="U1940" i="13"/>
  <c r="V1940" i="13"/>
  <c r="W1940" i="13"/>
  <c r="X1940" i="13"/>
  <c r="Y1940" i="13"/>
  <c r="Z1940" i="13"/>
  <c r="AA1940" i="13"/>
  <c r="AB1940" i="13"/>
  <c r="AC1940" i="13"/>
  <c r="AH1940" i="13"/>
  <c r="AK1940" i="13"/>
  <c r="C1941" i="13"/>
  <c r="D1941" i="13"/>
  <c r="E1941" i="13"/>
  <c r="F1941" i="13"/>
  <c r="G1941" i="13"/>
  <c r="H1941" i="13"/>
  <c r="L1941" i="13"/>
  <c r="O1941" i="13" s="1"/>
  <c r="M1941" i="13"/>
  <c r="N1941" i="13"/>
  <c r="P1941" i="13"/>
  <c r="Q1941" i="13"/>
  <c r="R1941" i="13"/>
  <c r="S1941" i="13"/>
  <c r="T1941" i="13"/>
  <c r="U1941" i="13"/>
  <c r="V1941" i="13"/>
  <c r="W1941" i="13"/>
  <c r="X1941" i="13"/>
  <c r="Y1941" i="13"/>
  <c r="Z1941" i="13"/>
  <c r="AA1941" i="13"/>
  <c r="AB1941" i="13"/>
  <c r="AC1941" i="13"/>
  <c r="AH1941" i="13"/>
  <c r="AK1941" i="13"/>
  <c r="C1942" i="13"/>
  <c r="D1942" i="13"/>
  <c r="E1942" i="13"/>
  <c r="F1942" i="13"/>
  <c r="G1942" i="13"/>
  <c r="H1942" i="13"/>
  <c r="L1942" i="13"/>
  <c r="O1942" i="13" s="1"/>
  <c r="M1942" i="13"/>
  <c r="N1942" i="13"/>
  <c r="P1942" i="13"/>
  <c r="Q1942" i="13"/>
  <c r="R1942" i="13"/>
  <c r="S1942" i="13"/>
  <c r="T1942" i="13"/>
  <c r="U1942" i="13"/>
  <c r="V1942" i="13"/>
  <c r="W1942" i="13"/>
  <c r="X1942" i="13"/>
  <c r="Y1942" i="13"/>
  <c r="Z1942" i="13"/>
  <c r="AA1942" i="13"/>
  <c r="AB1942" i="13"/>
  <c r="AC1942" i="13"/>
  <c r="AH1942" i="13"/>
  <c r="AK1942" i="13"/>
  <c r="C1943" i="13"/>
  <c r="D1943" i="13"/>
  <c r="E1943" i="13"/>
  <c r="F1943" i="13"/>
  <c r="G1943" i="13"/>
  <c r="H1943" i="13"/>
  <c r="L1943" i="13"/>
  <c r="O1943" i="13" s="1"/>
  <c r="M1943" i="13"/>
  <c r="N1943" i="13"/>
  <c r="P1943" i="13"/>
  <c r="Q1943" i="13"/>
  <c r="R1943" i="13"/>
  <c r="S1943" i="13"/>
  <c r="T1943" i="13"/>
  <c r="U1943" i="13"/>
  <c r="V1943" i="13"/>
  <c r="W1943" i="13"/>
  <c r="X1943" i="13"/>
  <c r="Y1943" i="13"/>
  <c r="Z1943" i="13"/>
  <c r="AA1943" i="13"/>
  <c r="AB1943" i="13"/>
  <c r="AC1943" i="13"/>
  <c r="AH1943" i="13"/>
  <c r="AK1943" i="13"/>
  <c r="C1944" i="13"/>
  <c r="D1944" i="13"/>
  <c r="E1944" i="13"/>
  <c r="F1944" i="13"/>
  <c r="G1944" i="13"/>
  <c r="H1944" i="13"/>
  <c r="L1944" i="13"/>
  <c r="O1944" i="13" s="1"/>
  <c r="M1944" i="13"/>
  <c r="N1944" i="13"/>
  <c r="P1944" i="13"/>
  <c r="Q1944" i="13"/>
  <c r="R1944" i="13"/>
  <c r="S1944" i="13"/>
  <c r="T1944" i="13"/>
  <c r="U1944" i="13"/>
  <c r="V1944" i="13"/>
  <c r="W1944" i="13"/>
  <c r="X1944" i="13"/>
  <c r="Y1944" i="13"/>
  <c r="Z1944" i="13"/>
  <c r="AA1944" i="13"/>
  <c r="AB1944" i="13"/>
  <c r="AC1944" i="13"/>
  <c r="AH1944" i="13"/>
  <c r="AK1944" i="13"/>
  <c r="C1945" i="13"/>
  <c r="D1945" i="13"/>
  <c r="E1945" i="13"/>
  <c r="F1945" i="13"/>
  <c r="G1945" i="13"/>
  <c r="H1945" i="13"/>
  <c r="L1945" i="13"/>
  <c r="O1945" i="13" s="1"/>
  <c r="M1945" i="13"/>
  <c r="N1945" i="13"/>
  <c r="P1945" i="13"/>
  <c r="Q1945" i="13"/>
  <c r="R1945" i="13"/>
  <c r="S1945" i="13"/>
  <c r="T1945" i="13"/>
  <c r="U1945" i="13"/>
  <c r="V1945" i="13"/>
  <c r="W1945" i="13"/>
  <c r="X1945" i="13"/>
  <c r="Y1945" i="13"/>
  <c r="Z1945" i="13"/>
  <c r="AA1945" i="13"/>
  <c r="AB1945" i="13"/>
  <c r="AC1945" i="13"/>
  <c r="AH1945" i="13"/>
  <c r="AK1945" i="13"/>
  <c r="C1946" i="13"/>
  <c r="D1946" i="13"/>
  <c r="E1946" i="13"/>
  <c r="F1946" i="13"/>
  <c r="G1946" i="13"/>
  <c r="H1946" i="13"/>
  <c r="L1946" i="13"/>
  <c r="O1946" i="13" s="1"/>
  <c r="M1946" i="13"/>
  <c r="N1946" i="13"/>
  <c r="P1946" i="13"/>
  <c r="Q1946" i="13"/>
  <c r="R1946" i="13"/>
  <c r="S1946" i="13"/>
  <c r="T1946" i="13"/>
  <c r="U1946" i="13"/>
  <c r="V1946" i="13"/>
  <c r="W1946" i="13"/>
  <c r="X1946" i="13"/>
  <c r="Y1946" i="13"/>
  <c r="Z1946" i="13"/>
  <c r="AA1946" i="13"/>
  <c r="AB1946" i="13"/>
  <c r="AC1946" i="13"/>
  <c r="AH1946" i="13"/>
  <c r="AK1946" i="13"/>
  <c r="C1947" i="13"/>
  <c r="D1947" i="13"/>
  <c r="E1947" i="13"/>
  <c r="F1947" i="13"/>
  <c r="G1947" i="13"/>
  <c r="H1947" i="13"/>
  <c r="L1947" i="13"/>
  <c r="O1947" i="13" s="1"/>
  <c r="M1947" i="13"/>
  <c r="N1947" i="13"/>
  <c r="P1947" i="13"/>
  <c r="Q1947" i="13"/>
  <c r="R1947" i="13"/>
  <c r="S1947" i="13"/>
  <c r="T1947" i="13"/>
  <c r="U1947" i="13"/>
  <c r="V1947" i="13"/>
  <c r="W1947" i="13"/>
  <c r="X1947" i="13"/>
  <c r="Y1947" i="13"/>
  <c r="Z1947" i="13"/>
  <c r="AA1947" i="13"/>
  <c r="AB1947" i="13"/>
  <c r="AC1947" i="13"/>
  <c r="AH1947" i="13"/>
  <c r="AK1947" i="13"/>
  <c r="C1948" i="13"/>
  <c r="D1948" i="13"/>
  <c r="E1948" i="13"/>
  <c r="F1948" i="13"/>
  <c r="G1948" i="13"/>
  <c r="H1948" i="13"/>
  <c r="L1948" i="13"/>
  <c r="O1948" i="13" s="1"/>
  <c r="M1948" i="13"/>
  <c r="N1948" i="13"/>
  <c r="P1948" i="13"/>
  <c r="Q1948" i="13"/>
  <c r="R1948" i="13"/>
  <c r="S1948" i="13"/>
  <c r="T1948" i="13"/>
  <c r="U1948" i="13"/>
  <c r="V1948" i="13"/>
  <c r="W1948" i="13"/>
  <c r="X1948" i="13"/>
  <c r="Y1948" i="13"/>
  <c r="Z1948" i="13"/>
  <c r="AA1948" i="13"/>
  <c r="AB1948" i="13"/>
  <c r="AC1948" i="13"/>
  <c r="AH1948" i="13"/>
  <c r="AK1948" i="13"/>
  <c r="C1949" i="13"/>
  <c r="D1949" i="13"/>
  <c r="E1949" i="13"/>
  <c r="F1949" i="13"/>
  <c r="G1949" i="13"/>
  <c r="H1949" i="13"/>
  <c r="L1949" i="13"/>
  <c r="O1949" i="13" s="1"/>
  <c r="M1949" i="13"/>
  <c r="N1949" i="13"/>
  <c r="P1949" i="13"/>
  <c r="Q1949" i="13"/>
  <c r="R1949" i="13"/>
  <c r="S1949" i="13"/>
  <c r="T1949" i="13"/>
  <c r="U1949" i="13"/>
  <c r="V1949" i="13"/>
  <c r="W1949" i="13"/>
  <c r="X1949" i="13"/>
  <c r="Y1949" i="13"/>
  <c r="Z1949" i="13"/>
  <c r="AA1949" i="13"/>
  <c r="AB1949" i="13"/>
  <c r="AC1949" i="13"/>
  <c r="AH1949" i="13"/>
  <c r="AK1949" i="13"/>
  <c r="C1950" i="13"/>
  <c r="D1950" i="13"/>
  <c r="E1950" i="13"/>
  <c r="F1950" i="13"/>
  <c r="G1950" i="13"/>
  <c r="H1950" i="13"/>
  <c r="L1950" i="13"/>
  <c r="O1950" i="13" s="1"/>
  <c r="M1950" i="13"/>
  <c r="N1950" i="13"/>
  <c r="P1950" i="13"/>
  <c r="Q1950" i="13"/>
  <c r="R1950" i="13"/>
  <c r="S1950" i="13"/>
  <c r="T1950" i="13"/>
  <c r="U1950" i="13"/>
  <c r="V1950" i="13"/>
  <c r="W1950" i="13"/>
  <c r="X1950" i="13"/>
  <c r="Y1950" i="13"/>
  <c r="Z1950" i="13"/>
  <c r="AA1950" i="13"/>
  <c r="AB1950" i="13"/>
  <c r="AC1950" i="13"/>
  <c r="AH1950" i="13"/>
  <c r="AK1950" i="13"/>
  <c r="C1951" i="13"/>
  <c r="D1951" i="13"/>
  <c r="E1951" i="13"/>
  <c r="F1951" i="13"/>
  <c r="G1951" i="13"/>
  <c r="H1951" i="13"/>
  <c r="L1951" i="13"/>
  <c r="O1951" i="13" s="1"/>
  <c r="M1951" i="13"/>
  <c r="N1951" i="13"/>
  <c r="P1951" i="13"/>
  <c r="Q1951" i="13"/>
  <c r="R1951" i="13"/>
  <c r="S1951" i="13"/>
  <c r="T1951" i="13"/>
  <c r="U1951" i="13"/>
  <c r="V1951" i="13"/>
  <c r="W1951" i="13"/>
  <c r="X1951" i="13"/>
  <c r="Y1951" i="13"/>
  <c r="Z1951" i="13"/>
  <c r="AA1951" i="13"/>
  <c r="AB1951" i="13"/>
  <c r="AC1951" i="13"/>
  <c r="AH1951" i="13"/>
  <c r="AK1951" i="13"/>
  <c r="C1952" i="13"/>
  <c r="D1952" i="13"/>
  <c r="E1952" i="13"/>
  <c r="F1952" i="13"/>
  <c r="G1952" i="13"/>
  <c r="H1952" i="13"/>
  <c r="L1952" i="13"/>
  <c r="O1952" i="13" s="1"/>
  <c r="M1952" i="13"/>
  <c r="N1952" i="13"/>
  <c r="P1952" i="13"/>
  <c r="Q1952" i="13"/>
  <c r="R1952" i="13"/>
  <c r="S1952" i="13"/>
  <c r="T1952" i="13"/>
  <c r="U1952" i="13"/>
  <c r="V1952" i="13"/>
  <c r="W1952" i="13"/>
  <c r="X1952" i="13"/>
  <c r="Y1952" i="13"/>
  <c r="Z1952" i="13"/>
  <c r="AA1952" i="13"/>
  <c r="AB1952" i="13"/>
  <c r="AC1952" i="13"/>
  <c r="AH1952" i="13"/>
  <c r="AK1952" i="13"/>
  <c r="C1953" i="13"/>
  <c r="D1953" i="13"/>
  <c r="E1953" i="13"/>
  <c r="F1953" i="13"/>
  <c r="G1953" i="13"/>
  <c r="H1953" i="13"/>
  <c r="L1953" i="13"/>
  <c r="O1953" i="13" s="1"/>
  <c r="M1953" i="13"/>
  <c r="N1953" i="13"/>
  <c r="P1953" i="13"/>
  <c r="Q1953" i="13"/>
  <c r="R1953" i="13"/>
  <c r="S1953" i="13"/>
  <c r="T1953" i="13"/>
  <c r="U1953" i="13"/>
  <c r="V1953" i="13"/>
  <c r="W1953" i="13"/>
  <c r="X1953" i="13"/>
  <c r="Y1953" i="13"/>
  <c r="Z1953" i="13"/>
  <c r="AA1953" i="13"/>
  <c r="AB1953" i="13"/>
  <c r="AC1953" i="13"/>
  <c r="AH1953" i="13"/>
  <c r="AK1953" i="13"/>
  <c r="C1954" i="13"/>
  <c r="D1954" i="13"/>
  <c r="E1954" i="13"/>
  <c r="F1954" i="13"/>
  <c r="G1954" i="13"/>
  <c r="H1954" i="13"/>
  <c r="L1954" i="13"/>
  <c r="O1954" i="13" s="1"/>
  <c r="M1954" i="13"/>
  <c r="N1954" i="13"/>
  <c r="P1954" i="13"/>
  <c r="Q1954" i="13"/>
  <c r="R1954" i="13"/>
  <c r="S1954" i="13"/>
  <c r="T1954" i="13"/>
  <c r="U1954" i="13"/>
  <c r="V1954" i="13"/>
  <c r="W1954" i="13"/>
  <c r="X1954" i="13"/>
  <c r="Y1954" i="13"/>
  <c r="Z1954" i="13"/>
  <c r="AA1954" i="13"/>
  <c r="AB1954" i="13"/>
  <c r="AC1954" i="13"/>
  <c r="AH1954" i="13"/>
  <c r="AK1954" i="13"/>
  <c r="C1955" i="13"/>
  <c r="D1955" i="13"/>
  <c r="E1955" i="13"/>
  <c r="F1955" i="13"/>
  <c r="G1955" i="13"/>
  <c r="H1955" i="13"/>
  <c r="L1955" i="13"/>
  <c r="O1955" i="13" s="1"/>
  <c r="M1955" i="13"/>
  <c r="N1955" i="13"/>
  <c r="P1955" i="13"/>
  <c r="Q1955" i="13"/>
  <c r="R1955" i="13"/>
  <c r="S1955" i="13"/>
  <c r="T1955" i="13"/>
  <c r="U1955" i="13"/>
  <c r="V1955" i="13"/>
  <c r="W1955" i="13"/>
  <c r="X1955" i="13"/>
  <c r="Y1955" i="13"/>
  <c r="Z1955" i="13"/>
  <c r="AA1955" i="13"/>
  <c r="AB1955" i="13"/>
  <c r="AC1955" i="13"/>
  <c r="AH1955" i="13"/>
  <c r="AK1955" i="13"/>
  <c r="C1956" i="13"/>
  <c r="D1956" i="13"/>
  <c r="E1956" i="13"/>
  <c r="F1956" i="13"/>
  <c r="G1956" i="13"/>
  <c r="H1956" i="13"/>
  <c r="L1956" i="13"/>
  <c r="O1956" i="13" s="1"/>
  <c r="M1956" i="13"/>
  <c r="N1956" i="13"/>
  <c r="P1956" i="13"/>
  <c r="Q1956" i="13"/>
  <c r="R1956" i="13"/>
  <c r="S1956" i="13"/>
  <c r="T1956" i="13"/>
  <c r="U1956" i="13"/>
  <c r="V1956" i="13"/>
  <c r="W1956" i="13"/>
  <c r="X1956" i="13"/>
  <c r="Y1956" i="13"/>
  <c r="Z1956" i="13"/>
  <c r="AA1956" i="13"/>
  <c r="AB1956" i="13"/>
  <c r="AC1956" i="13"/>
  <c r="AH1956" i="13"/>
  <c r="AK1956" i="13"/>
  <c r="C1957" i="13"/>
  <c r="D1957" i="13"/>
  <c r="E1957" i="13"/>
  <c r="F1957" i="13"/>
  <c r="G1957" i="13"/>
  <c r="H1957" i="13"/>
  <c r="L1957" i="13"/>
  <c r="O1957" i="13" s="1"/>
  <c r="M1957" i="13"/>
  <c r="N1957" i="13"/>
  <c r="P1957" i="13"/>
  <c r="Q1957" i="13"/>
  <c r="R1957" i="13"/>
  <c r="S1957" i="13"/>
  <c r="T1957" i="13"/>
  <c r="U1957" i="13"/>
  <c r="V1957" i="13"/>
  <c r="W1957" i="13"/>
  <c r="X1957" i="13"/>
  <c r="Y1957" i="13"/>
  <c r="Z1957" i="13"/>
  <c r="AA1957" i="13"/>
  <c r="AB1957" i="13"/>
  <c r="AC1957" i="13"/>
  <c r="AH1957" i="13"/>
  <c r="AK1957" i="13"/>
  <c r="C1958" i="13"/>
  <c r="D1958" i="13"/>
  <c r="E1958" i="13"/>
  <c r="F1958" i="13"/>
  <c r="G1958" i="13"/>
  <c r="H1958" i="13"/>
  <c r="L1958" i="13"/>
  <c r="O1958" i="13" s="1"/>
  <c r="M1958" i="13"/>
  <c r="N1958" i="13"/>
  <c r="P1958" i="13"/>
  <c r="Q1958" i="13"/>
  <c r="R1958" i="13"/>
  <c r="S1958" i="13"/>
  <c r="T1958" i="13"/>
  <c r="U1958" i="13"/>
  <c r="V1958" i="13"/>
  <c r="W1958" i="13"/>
  <c r="X1958" i="13"/>
  <c r="Y1958" i="13"/>
  <c r="Z1958" i="13"/>
  <c r="AA1958" i="13"/>
  <c r="AB1958" i="13"/>
  <c r="AC1958" i="13"/>
  <c r="AH1958" i="13"/>
  <c r="AK1958" i="13"/>
  <c r="C1959" i="13"/>
  <c r="D1959" i="13"/>
  <c r="E1959" i="13"/>
  <c r="F1959" i="13"/>
  <c r="G1959" i="13"/>
  <c r="H1959" i="13"/>
  <c r="L1959" i="13"/>
  <c r="O1959" i="13" s="1"/>
  <c r="M1959" i="13"/>
  <c r="N1959" i="13"/>
  <c r="P1959" i="13"/>
  <c r="Q1959" i="13"/>
  <c r="R1959" i="13"/>
  <c r="S1959" i="13"/>
  <c r="T1959" i="13"/>
  <c r="U1959" i="13"/>
  <c r="V1959" i="13"/>
  <c r="W1959" i="13"/>
  <c r="X1959" i="13"/>
  <c r="Y1959" i="13"/>
  <c r="Z1959" i="13"/>
  <c r="AA1959" i="13"/>
  <c r="AB1959" i="13"/>
  <c r="AC1959" i="13"/>
  <c r="AH1959" i="13"/>
  <c r="AK1959" i="13"/>
  <c r="C1960" i="13"/>
  <c r="D1960" i="13"/>
  <c r="E1960" i="13"/>
  <c r="F1960" i="13"/>
  <c r="G1960" i="13"/>
  <c r="H1960" i="13"/>
  <c r="L1960" i="13"/>
  <c r="O1960" i="13" s="1"/>
  <c r="M1960" i="13"/>
  <c r="N1960" i="13"/>
  <c r="P1960" i="13"/>
  <c r="Q1960" i="13"/>
  <c r="R1960" i="13"/>
  <c r="S1960" i="13"/>
  <c r="T1960" i="13"/>
  <c r="U1960" i="13"/>
  <c r="V1960" i="13"/>
  <c r="W1960" i="13"/>
  <c r="X1960" i="13"/>
  <c r="Y1960" i="13"/>
  <c r="Z1960" i="13"/>
  <c r="AA1960" i="13"/>
  <c r="AB1960" i="13"/>
  <c r="AC1960" i="13"/>
  <c r="AH1960" i="13"/>
  <c r="AK1960" i="13"/>
  <c r="C1961" i="13"/>
  <c r="D1961" i="13"/>
  <c r="E1961" i="13"/>
  <c r="F1961" i="13"/>
  <c r="G1961" i="13"/>
  <c r="H1961" i="13"/>
  <c r="L1961" i="13"/>
  <c r="O1961" i="13" s="1"/>
  <c r="M1961" i="13"/>
  <c r="N1961" i="13"/>
  <c r="P1961" i="13"/>
  <c r="Q1961" i="13"/>
  <c r="R1961" i="13"/>
  <c r="S1961" i="13"/>
  <c r="T1961" i="13"/>
  <c r="U1961" i="13"/>
  <c r="V1961" i="13"/>
  <c r="W1961" i="13"/>
  <c r="X1961" i="13"/>
  <c r="Y1961" i="13"/>
  <c r="Z1961" i="13"/>
  <c r="AA1961" i="13"/>
  <c r="AB1961" i="13"/>
  <c r="AC1961" i="13"/>
  <c r="AH1961" i="13"/>
  <c r="AK1961" i="13"/>
  <c r="C1962" i="13"/>
  <c r="D1962" i="13"/>
  <c r="E1962" i="13"/>
  <c r="F1962" i="13"/>
  <c r="G1962" i="13"/>
  <c r="H1962" i="13"/>
  <c r="L1962" i="13"/>
  <c r="O1962" i="13" s="1"/>
  <c r="M1962" i="13"/>
  <c r="N1962" i="13"/>
  <c r="P1962" i="13"/>
  <c r="Q1962" i="13"/>
  <c r="R1962" i="13"/>
  <c r="S1962" i="13"/>
  <c r="T1962" i="13"/>
  <c r="U1962" i="13"/>
  <c r="V1962" i="13"/>
  <c r="W1962" i="13"/>
  <c r="X1962" i="13"/>
  <c r="Y1962" i="13"/>
  <c r="Z1962" i="13"/>
  <c r="AA1962" i="13"/>
  <c r="AB1962" i="13"/>
  <c r="AC1962" i="13"/>
  <c r="AH1962" i="13"/>
  <c r="AK1962" i="13"/>
  <c r="C1963" i="13"/>
  <c r="D1963" i="13"/>
  <c r="E1963" i="13"/>
  <c r="F1963" i="13"/>
  <c r="G1963" i="13"/>
  <c r="H1963" i="13"/>
  <c r="L1963" i="13"/>
  <c r="O1963" i="13" s="1"/>
  <c r="M1963" i="13"/>
  <c r="N1963" i="13"/>
  <c r="P1963" i="13"/>
  <c r="Q1963" i="13"/>
  <c r="R1963" i="13"/>
  <c r="S1963" i="13"/>
  <c r="T1963" i="13"/>
  <c r="U1963" i="13"/>
  <c r="V1963" i="13"/>
  <c r="W1963" i="13"/>
  <c r="X1963" i="13"/>
  <c r="Y1963" i="13"/>
  <c r="Z1963" i="13"/>
  <c r="AA1963" i="13"/>
  <c r="AB1963" i="13"/>
  <c r="AC1963" i="13"/>
  <c r="AH1963" i="13"/>
  <c r="AK1963" i="13"/>
  <c r="C1964" i="13"/>
  <c r="D1964" i="13"/>
  <c r="E1964" i="13"/>
  <c r="F1964" i="13"/>
  <c r="G1964" i="13"/>
  <c r="H1964" i="13"/>
  <c r="L1964" i="13"/>
  <c r="O1964" i="13" s="1"/>
  <c r="M1964" i="13"/>
  <c r="N1964" i="13"/>
  <c r="P1964" i="13"/>
  <c r="Q1964" i="13"/>
  <c r="R1964" i="13"/>
  <c r="S1964" i="13"/>
  <c r="T1964" i="13"/>
  <c r="U1964" i="13"/>
  <c r="V1964" i="13"/>
  <c r="W1964" i="13"/>
  <c r="X1964" i="13"/>
  <c r="Y1964" i="13"/>
  <c r="Z1964" i="13"/>
  <c r="AA1964" i="13"/>
  <c r="AB1964" i="13"/>
  <c r="AC1964" i="13"/>
  <c r="AH1964" i="13"/>
  <c r="AK1964" i="13"/>
  <c r="C1965" i="13"/>
  <c r="D1965" i="13"/>
  <c r="E1965" i="13"/>
  <c r="F1965" i="13"/>
  <c r="G1965" i="13"/>
  <c r="H1965" i="13"/>
  <c r="L1965" i="13"/>
  <c r="O1965" i="13" s="1"/>
  <c r="M1965" i="13"/>
  <c r="N1965" i="13"/>
  <c r="P1965" i="13"/>
  <c r="Q1965" i="13"/>
  <c r="R1965" i="13"/>
  <c r="S1965" i="13"/>
  <c r="T1965" i="13"/>
  <c r="U1965" i="13"/>
  <c r="V1965" i="13"/>
  <c r="W1965" i="13"/>
  <c r="X1965" i="13"/>
  <c r="Y1965" i="13"/>
  <c r="Z1965" i="13"/>
  <c r="AA1965" i="13"/>
  <c r="AB1965" i="13"/>
  <c r="AC1965" i="13"/>
  <c r="AH1965" i="13"/>
  <c r="AK1965" i="13"/>
  <c r="C1966" i="13"/>
  <c r="D1966" i="13"/>
  <c r="E1966" i="13"/>
  <c r="F1966" i="13"/>
  <c r="G1966" i="13"/>
  <c r="H1966" i="13"/>
  <c r="L1966" i="13"/>
  <c r="O1966" i="13" s="1"/>
  <c r="M1966" i="13"/>
  <c r="N1966" i="13"/>
  <c r="P1966" i="13"/>
  <c r="Q1966" i="13"/>
  <c r="R1966" i="13"/>
  <c r="S1966" i="13"/>
  <c r="T1966" i="13"/>
  <c r="U1966" i="13"/>
  <c r="V1966" i="13"/>
  <c r="W1966" i="13"/>
  <c r="X1966" i="13"/>
  <c r="Y1966" i="13"/>
  <c r="Z1966" i="13"/>
  <c r="AA1966" i="13"/>
  <c r="AB1966" i="13"/>
  <c r="AC1966" i="13"/>
  <c r="AH1966" i="13"/>
  <c r="AK1966" i="13"/>
  <c r="C1967" i="13"/>
  <c r="D1967" i="13"/>
  <c r="E1967" i="13"/>
  <c r="F1967" i="13"/>
  <c r="G1967" i="13"/>
  <c r="H1967" i="13"/>
  <c r="L1967" i="13"/>
  <c r="O1967" i="13" s="1"/>
  <c r="M1967" i="13"/>
  <c r="N1967" i="13"/>
  <c r="P1967" i="13"/>
  <c r="Q1967" i="13"/>
  <c r="R1967" i="13"/>
  <c r="S1967" i="13"/>
  <c r="T1967" i="13"/>
  <c r="U1967" i="13"/>
  <c r="V1967" i="13"/>
  <c r="W1967" i="13"/>
  <c r="X1967" i="13"/>
  <c r="Y1967" i="13"/>
  <c r="Z1967" i="13"/>
  <c r="AA1967" i="13"/>
  <c r="AB1967" i="13"/>
  <c r="AC1967" i="13"/>
  <c r="AH1967" i="13"/>
  <c r="AK1967" i="13"/>
  <c r="C1968" i="13"/>
  <c r="D1968" i="13"/>
  <c r="E1968" i="13"/>
  <c r="F1968" i="13"/>
  <c r="G1968" i="13"/>
  <c r="H1968" i="13"/>
  <c r="L1968" i="13"/>
  <c r="O1968" i="13" s="1"/>
  <c r="M1968" i="13"/>
  <c r="N1968" i="13"/>
  <c r="P1968" i="13"/>
  <c r="Q1968" i="13"/>
  <c r="R1968" i="13"/>
  <c r="S1968" i="13"/>
  <c r="T1968" i="13"/>
  <c r="U1968" i="13"/>
  <c r="V1968" i="13"/>
  <c r="W1968" i="13"/>
  <c r="X1968" i="13"/>
  <c r="Y1968" i="13"/>
  <c r="Z1968" i="13"/>
  <c r="AA1968" i="13"/>
  <c r="AB1968" i="13"/>
  <c r="AC1968" i="13"/>
  <c r="AH1968" i="13"/>
  <c r="AK1968" i="13"/>
  <c r="C1969" i="13"/>
  <c r="D1969" i="13"/>
  <c r="E1969" i="13"/>
  <c r="F1969" i="13"/>
  <c r="G1969" i="13"/>
  <c r="H1969" i="13"/>
  <c r="L1969" i="13"/>
  <c r="O1969" i="13" s="1"/>
  <c r="M1969" i="13"/>
  <c r="N1969" i="13"/>
  <c r="P1969" i="13"/>
  <c r="Q1969" i="13"/>
  <c r="R1969" i="13"/>
  <c r="S1969" i="13"/>
  <c r="T1969" i="13"/>
  <c r="U1969" i="13"/>
  <c r="V1969" i="13"/>
  <c r="W1969" i="13"/>
  <c r="X1969" i="13"/>
  <c r="Y1969" i="13"/>
  <c r="Z1969" i="13"/>
  <c r="AA1969" i="13"/>
  <c r="AB1969" i="13"/>
  <c r="AC1969" i="13"/>
  <c r="AH1969" i="13"/>
  <c r="AK1969" i="13"/>
  <c r="C1970" i="13"/>
  <c r="D1970" i="13"/>
  <c r="E1970" i="13"/>
  <c r="F1970" i="13"/>
  <c r="G1970" i="13"/>
  <c r="H1970" i="13"/>
  <c r="L1970" i="13"/>
  <c r="O1970" i="13" s="1"/>
  <c r="M1970" i="13"/>
  <c r="N1970" i="13"/>
  <c r="P1970" i="13"/>
  <c r="Q1970" i="13"/>
  <c r="R1970" i="13"/>
  <c r="S1970" i="13"/>
  <c r="T1970" i="13"/>
  <c r="U1970" i="13"/>
  <c r="V1970" i="13"/>
  <c r="W1970" i="13"/>
  <c r="X1970" i="13"/>
  <c r="Y1970" i="13"/>
  <c r="Z1970" i="13"/>
  <c r="AA1970" i="13"/>
  <c r="AB1970" i="13"/>
  <c r="AC1970" i="13"/>
  <c r="AH1970" i="13"/>
  <c r="AK1970" i="13"/>
  <c r="C1971" i="13"/>
  <c r="D1971" i="13"/>
  <c r="E1971" i="13"/>
  <c r="F1971" i="13"/>
  <c r="G1971" i="13"/>
  <c r="H1971" i="13"/>
  <c r="L1971" i="13"/>
  <c r="O1971" i="13" s="1"/>
  <c r="M1971" i="13"/>
  <c r="N1971" i="13"/>
  <c r="P1971" i="13"/>
  <c r="Q1971" i="13"/>
  <c r="R1971" i="13"/>
  <c r="S1971" i="13"/>
  <c r="T1971" i="13"/>
  <c r="U1971" i="13"/>
  <c r="V1971" i="13"/>
  <c r="W1971" i="13"/>
  <c r="X1971" i="13"/>
  <c r="Y1971" i="13"/>
  <c r="Z1971" i="13"/>
  <c r="AA1971" i="13"/>
  <c r="AB1971" i="13"/>
  <c r="AC1971" i="13"/>
  <c r="AH1971" i="13"/>
  <c r="AK1971" i="13"/>
  <c r="C1972" i="13"/>
  <c r="D1972" i="13"/>
  <c r="E1972" i="13"/>
  <c r="F1972" i="13"/>
  <c r="G1972" i="13"/>
  <c r="H1972" i="13"/>
  <c r="L1972" i="13"/>
  <c r="O1972" i="13" s="1"/>
  <c r="M1972" i="13"/>
  <c r="N1972" i="13"/>
  <c r="P1972" i="13"/>
  <c r="Q1972" i="13"/>
  <c r="R1972" i="13"/>
  <c r="S1972" i="13"/>
  <c r="T1972" i="13"/>
  <c r="U1972" i="13"/>
  <c r="V1972" i="13"/>
  <c r="W1972" i="13"/>
  <c r="X1972" i="13"/>
  <c r="Y1972" i="13"/>
  <c r="Z1972" i="13"/>
  <c r="AA1972" i="13"/>
  <c r="AB1972" i="13"/>
  <c r="AC1972" i="13"/>
  <c r="AH1972" i="13"/>
  <c r="AK1972" i="13"/>
  <c r="C1973" i="13"/>
  <c r="D1973" i="13"/>
  <c r="E1973" i="13"/>
  <c r="F1973" i="13"/>
  <c r="G1973" i="13"/>
  <c r="H1973" i="13"/>
  <c r="L1973" i="13"/>
  <c r="O1973" i="13" s="1"/>
  <c r="M1973" i="13"/>
  <c r="N1973" i="13"/>
  <c r="P1973" i="13"/>
  <c r="Q1973" i="13"/>
  <c r="R1973" i="13"/>
  <c r="S1973" i="13"/>
  <c r="T1973" i="13"/>
  <c r="U1973" i="13"/>
  <c r="V1973" i="13"/>
  <c r="W1973" i="13"/>
  <c r="X1973" i="13"/>
  <c r="Y1973" i="13"/>
  <c r="Z1973" i="13"/>
  <c r="AA1973" i="13"/>
  <c r="AB1973" i="13"/>
  <c r="AC1973" i="13"/>
  <c r="AH1973" i="13"/>
  <c r="AK1973" i="13"/>
  <c r="C1974" i="13"/>
  <c r="D1974" i="13"/>
  <c r="E1974" i="13"/>
  <c r="F1974" i="13"/>
  <c r="G1974" i="13"/>
  <c r="H1974" i="13"/>
  <c r="L1974" i="13"/>
  <c r="O1974" i="13" s="1"/>
  <c r="M1974" i="13"/>
  <c r="N1974" i="13"/>
  <c r="P1974" i="13"/>
  <c r="Q1974" i="13"/>
  <c r="R1974" i="13"/>
  <c r="S1974" i="13"/>
  <c r="T1974" i="13"/>
  <c r="U1974" i="13"/>
  <c r="V1974" i="13"/>
  <c r="W1974" i="13"/>
  <c r="X1974" i="13"/>
  <c r="Y1974" i="13"/>
  <c r="Z1974" i="13"/>
  <c r="AA1974" i="13"/>
  <c r="AB1974" i="13"/>
  <c r="AC1974" i="13"/>
  <c r="AH1974" i="13"/>
  <c r="AK1974" i="13"/>
  <c r="C1975" i="13"/>
  <c r="D1975" i="13"/>
  <c r="E1975" i="13"/>
  <c r="F1975" i="13"/>
  <c r="G1975" i="13"/>
  <c r="H1975" i="13"/>
  <c r="L1975" i="13"/>
  <c r="O1975" i="13" s="1"/>
  <c r="M1975" i="13"/>
  <c r="N1975" i="13"/>
  <c r="P1975" i="13"/>
  <c r="Q1975" i="13"/>
  <c r="R1975" i="13"/>
  <c r="S1975" i="13"/>
  <c r="T1975" i="13"/>
  <c r="U1975" i="13"/>
  <c r="V1975" i="13"/>
  <c r="W1975" i="13"/>
  <c r="X1975" i="13"/>
  <c r="Y1975" i="13"/>
  <c r="Z1975" i="13"/>
  <c r="AA1975" i="13"/>
  <c r="AB1975" i="13"/>
  <c r="AC1975" i="13"/>
  <c r="AH1975" i="13"/>
  <c r="AK1975" i="13"/>
  <c r="C1976" i="13"/>
  <c r="D1976" i="13"/>
  <c r="E1976" i="13"/>
  <c r="F1976" i="13"/>
  <c r="G1976" i="13"/>
  <c r="H1976" i="13"/>
  <c r="L1976" i="13"/>
  <c r="O1976" i="13" s="1"/>
  <c r="M1976" i="13"/>
  <c r="N1976" i="13"/>
  <c r="P1976" i="13"/>
  <c r="Q1976" i="13"/>
  <c r="R1976" i="13"/>
  <c r="S1976" i="13"/>
  <c r="T1976" i="13"/>
  <c r="U1976" i="13"/>
  <c r="V1976" i="13"/>
  <c r="W1976" i="13"/>
  <c r="X1976" i="13"/>
  <c r="Y1976" i="13"/>
  <c r="Z1976" i="13"/>
  <c r="AA1976" i="13"/>
  <c r="AB1976" i="13"/>
  <c r="AC1976" i="13"/>
  <c r="AH1976" i="13"/>
  <c r="AK1976" i="13"/>
  <c r="C1977" i="13"/>
  <c r="D1977" i="13"/>
  <c r="E1977" i="13"/>
  <c r="F1977" i="13"/>
  <c r="G1977" i="13"/>
  <c r="H1977" i="13"/>
  <c r="L1977" i="13"/>
  <c r="O1977" i="13" s="1"/>
  <c r="M1977" i="13"/>
  <c r="N1977" i="13"/>
  <c r="P1977" i="13"/>
  <c r="Q1977" i="13"/>
  <c r="R1977" i="13"/>
  <c r="S1977" i="13"/>
  <c r="T1977" i="13"/>
  <c r="U1977" i="13"/>
  <c r="V1977" i="13"/>
  <c r="W1977" i="13"/>
  <c r="X1977" i="13"/>
  <c r="Y1977" i="13"/>
  <c r="Z1977" i="13"/>
  <c r="AA1977" i="13"/>
  <c r="AB1977" i="13"/>
  <c r="AC1977" i="13"/>
  <c r="AH1977" i="13"/>
  <c r="AK1977" i="13"/>
  <c r="C1978" i="13"/>
  <c r="D1978" i="13"/>
  <c r="E1978" i="13"/>
  <c r="F1978" i="13"/>
  <c r="G1978" i="13"/>
  <c r="H1978" i="13"/>
  <c r="L1978" i="13"/>
  <c r="O1978" i="13" s="1"/>
  <c r="M1978" i="13"/>
  <c r="N1978" i="13"/>
  <c r="P1978" i="13"/>
  <c r="Q1978" i="13"/>
  <c r="R1978" i="13"/>
  <c r="S1978" i="13"/>
  <c r="T1978" i="13"/>
  <c r="U1978" i="13"/>
  <c r="V1978" i="13"/>
  <c r="W1978" i="13"/>
  <c r="X1978" i="13"/>
  <c r="Y1978" i="13"/>
  <c r="Z1978" i="13"/>
  <c r="AA1978" i="13"/>
  <c r="AB1978" i="13"/>
  <c r="AC1978" i="13"/>
  <c r="AH1978" i="13"/>
  <c r="AK1978" i="13"/>
  <c r="C1979" i="13"/>
  <c r="D1979" i="13"/>
  <c r="E1979" i="13"/>
  <c r="F1979" i="13"/>
  <c r="G1979" i="13"/>
  <c r="H1979" i="13"/>
  <c r="L1979" i="13"/>
  <c r="O1979" i="13" s="1"/>
  <c r="M1979" i="13"/>
  <c r="N1979" i="13"/>
  <c r="P1979" i="13"/>
  <c r="Q1979" i="13"/>
  <c r="R1979" i="13"/>
  <c r="S1979" i="13"/>
  <c r="T1979" i="13"/>
  <c r="U1979" i="13"/>
  <c r="V1979" i="13"/>
  <c r="W1979" i="13"/>
  <c r="X1979" i="13"/>
  <c r="Y1979" i="13"/>
  <c r="Z1979" i="13"/>
  <c r="AA1979" i="13"/>
  <c r="AB1979" i="13"/>
  <c r="AC1979" i="13"/>
  <c r="AH1979" i="13"/>
  <c r="AK1979" i="13"/>
  <c r="C1980" i="13"/>
  <c r="D1980" i="13"/>
  <c r="E1980" i="13"/>
  <c r="F1980" i="13"/>
  <c r="G1980" i="13"/>
  <c r="H1980" i="13"/>
  <c r="L1980" i="13"/>
  <c r="O1980" i="13" s="1"/>
  <c r="M1980" i="13"/>
  <c r="N1980" i="13"/>
  <c r="P1980" i="13"/>
  <c r="Q1980" i="13"/>
  <c r="R1980" i="13"/>
  <c r="S1980" i="13"/>
  <c r="T1980" i="13"/>
  <c r="U1980" i="13"/>
  <c r="V1980" i="13"/>
  <c r="W1980" i="13"/>
  <c r="X1980" i="13"/>
  <c r="Y1980" i="13"/>
  <c r="Z1980" i="13"/>
  <c r="AA1980" i="13"/>
  <c r="AB1980" i="13"/>
  <c r="AC1980" i="13"/>
  <c r="AH1980" i="13"/>
  <c r="AK1980" i="13"/>
  <c r="C1981" i="13"/>
  <c r="D1981" i="13"/>
  <c r="E1981" i="13"/>
  <c r="F1981" i="13"/>
  <c r="G1981" i="13"/>
  <c r="H1981" i="13"/>
  <c r="L1981" i="13"/>
  <c r="O1981" i="13" s="1"/>
  <c r="M1981" i="13"/>
  <c r="N1981" i="13"/>
  <c r="P1981" i="13"/>
  <c r="Q1981" i="13"/>
  <c r="R1981" i="13"/>
  <c r="S1981" i="13"/>
  <c r="T1981" i="13"/>
  <c r="U1981" i="13"/>
  <c r="V1981" i="13"/>
  <c r="W1981" i="13"/>
  <c r="X1981" i="13"/>
  <c r="Y1981" i="13"/>
  <c r="Z1981" i="13"/>
  <c r="AA1981" i="13"/>
  <c r="AB1981" i="13"/>
  <c r="AC1981" i="13"/>
  <c r="AH1981" i="13"/>
  <c r="AK1981" i="13"/>
  <c r="C1982" i="13"/>
  <c r="D1982" i="13"/>
  <c r="E1982" i="13"/>
  <c r="F1982" i="13"/>
  <c r="G1982" i="13"/>
  <c r="H1982" i="13"/>
  <c r="L1982" i="13"/>
  <c r="O1982" i="13" s="1"/>
  <c r="M1982" i="13"/>
  <c r="N1982" i="13"/>
  <c r="P1982" i="13"/>
  <c r="Q1982" i="13"/>
  <c r="R1982" i="13"/>
  <c r="S1982" i="13"/>
  <c r="T1982" i="13"/>
  <c r="U1982" i="13"/>
  <c r="V1982" i="13"/>
  <c r="W1982" i="13"/>
  <c r="X1982" i="13"/>
  <c r="Y1982" i="13"/>
  <c r="Z1982" i="13"/>
  <c r="AA1982" i="13"/>
  <c r="AB1982" i="13"/>
  <c r="AC1982" i="13"/>
  <c r="AH1982" i="13"/>
  <c r="AK1982" i="13"/>
  <c r="C1983" i="13"/>
  <c r="D1983" i="13"/>
  <c r="E1983" i="13"/>
  <c r="F1983" i="13"/>
  <c r="G1983" i="13"/>
  <c r="H1983" i="13"/>
  <c r="L1983" i="13"/>
  <c r="O1983" i="13" s="1"/>
  <c r="M1983" i="13"/>
  <c r="N1983" i="13"/>
  <c r="P1983" i="13"/>
  <c r="Q1983" i="13"/>
  <c r="R1983" i="13"/>
  <c r="S1983" i="13"/>
  <c r="T1983" i="13"/>
  <c r="U1983" i="13"/>
  <c r="V1983" i="13"/>
  <c r="W1983" i="13"/>
  <c r="X1983" i="13"/>
  <c r="Y1983" i="13"/>
  <c r="Z1983" i="13"/>
  <c r="AA1983" i="13"/>
  <c r="AB1983" i="13"/>
  <c r="AC1983" i="13"/>
  <c r="AH1983" i="13"/>
  <c r="AK1983" i="13"/>
  <c r="C1984" i="13"/>
  <c r="D1984" i="13"/>
  <c r="E1984" i="13"/>
  <c r="F1984" i="13"/>
  <c r="G1984" i="13"/>
  <c r="H1984" i="13"/>
  <c r="L1984" i="13"/>
  <c r="O1984" i="13" s="1"/>
  <c r="M1984" i="13"/>
  <c r="N1984" i="13"/>
  <c r="P1984" i="13"/>
  <c r="Q1984" i="13"/>
  <c r="R1984" i="13"/>
  <c r="S1984" i="13"/>
  <c r="T1984" i="13"/>
  <c r="U1984" i="13"/>
  <c r="V1984" i="13"/>
  <c r="W1984" i="13"/>
  <c r="X1984" i="13"/>
  <c r="Y1984" i="13"/>
  <c r="Z1984" i="13"/>
  <c r="AA1984" i="13"/>
  <c r="AB1984" i="13"/>
  <c r="AC1984" i="13"/>
  <c r="AH1984" i="13"/>
  <c r="AK1984" i="13"/>
  <c r="C1985" i="13"/>
  <c r="D1985" i="13"/>
  <c r="E1985" i="13"/>
  <c r="F1985" i="13"/>
  <c r="G1985" i="13"/>
  <c r="H1985" i="13"/>
  <c r="L1985" i="13"/>
  <c r="O1985" i="13" s="1"/>
  <c r="M1985" i="13"/>
  <c r="N1985" i="13"/>
  <c r="P1985" i="13"/>
  <c r="Q1985" i="13"/>
  <c r="R1985" i="13"/>
  <c r="S1985" i="13"/>
  <c r="T1985" i="13"/>
  <c r="U1985" i="13"/>
  <c r="V1985" i="13"/>
  <c r="W1985" i="13"/>
  <c r="X1985" i="13"/>
  <c r="Y1985" i="13"/>
  <c r="Z1985" i="13"/>
  <c r="AA1985" i="13"/>
  <c r="AB1985" i="13"/>
  <c r="AC1985" i="13"/>
  <c r="AH1985" i="13"/>
  <c r="AK1985" i="13"/>
  <c r="C1986" i="13"/>
  <c r="D1986" i="13"/>
  <c r="E1986" i="13"/>
  <c r="F1986" i="13"/>
  <c r="G1986" i="13"/>
  <c r="H1986" i="13"/>
  <c r="L1986" i="13"/>
  <c r="O1986" i="13" s="1"/>
  <c r="M1986" i="13"/>
  <c r="N1986" i="13"/>
  <c r="P1986" i="13"/>
  <c r="Q1986" i="13"/>
  <c r="R1986" i="13"/>
  <c r="S1986" i="13"/>
  <c r="T1986" i="13"/>
  <c r="U1986" i="13"/>
  <c r="V1986" i="13"/>
  <c r="W1986" i="13"/>
  <c r="X1986" i="13"/>
  <c r="Y1986" i="13"/>
  <c r="Z1986" i="13"/>
  <c r="AA1986" i="13"/>
  <c r="AB1986" i="13"/>
  <c r="AC1986" i="13"/>
  <c r="AH1986" i="13"/>
  <c r="AK1986" i="13"/>
  <c r="C1987" i="13"/>
  <c r="D1987" i="13"/>
  <c r="E1987" i="13"/>
  <c r="F1987" i="13"/>
  <c r="G1987" i="13"/>
  <c r="H1987" i="13"/>
  <c r="L1987" i="13"/>
  <c r="O1987" i="13" s="1"/>
  <c r="M1987" i="13"/>
  <c r="N1987" i="13"/>
  <c r="P1987" i="13"/>
  <c r="Q1987" i="13"/>
  <c r="R1987" i="13"/>
  <c r="S1987" i="13"/>
  <c r="T1987" i="13"/>
  <c r="U1987" i="13"/>
  <c r="V1987" i="13"/>
  <c r="W1987" i="13"/>
  <c r="X1987" i="13"/>
  <c r="Y1987" i="13"/>
  <c r="Z1987" i="13"/>
  <c r="AA1987" i="13"/>
  <c r="AB1987" i="13"/>
  <c r="AC1987" i="13"/>
  <c r="AH1987" i="13"/>
  <c r="AK1987" i="13"/>
  <c r="C1988" i="13"/>
  <c r="D1988" i="13"/>
  <c r="E1988" i="13"/>
  <c r="F1988" i="13"/>
  <c r="G1988" i="13"/>
  <c r="H1988" i="13"/>
  <c r="L1988" i="13"/>
  <c r="O1988" i="13" s="1"/>
  <c r="M1988" i="13"/>
  <c r="N1988" i="13"/>
  <c r="P1988" i="13"/>
  <c r="Q1988" i="13"/>
  <c r="R1988" i="13"/>
  <c r="S1988" i="13"/>
  <c r="T1988" i="13"/>
  <c r="U1988" i="13"/>
  <c r="V1988" i="13"/>
  <c r="W1988" i="13"/>
  <c r="X1988" i="13"/>
  <c r="Y1988" i="13"/>
  <c r="Z1988" i="13"/>
  <c r="AA1988" i="13"/>
  <c r="AB1988" i="13"/>
  <c r="AC1988" i="13"/>
  <c r="AH1988" i="13"/>
  <c r="AK1988" i="13"/>
  <c r="C1989" i="13"/>
  <c r="D1989" i="13"/>
  <c r="E1989" i="13"/>
  <c r="F1989" i="13"/>
  <c r="G1989" i="13"/>
  <c r="H1989" i="13"/>
  <c r="L1989" i="13"/>
  <c r="O1989" i="13" s="1"/>
  <c r="M1989" i="13"/>
  <c r="N1989" i="13"/>
  <c r="P1989" i="13"/>
  <c r="Q1989" i="13"/>
  <c r="R1989" i="13"/>
  <c r="S1989" i="13"/>
  <c r="T1989" i="13"/>
  <c r="U1989" i="13"/>
  <c r="V1989" i="13"/>
  <c r="W1989" i="13"/>
  <c r="X1989" i="13"/>
  <c r="Y1989" i="13"/>
  <c r="Z1989" i="13"/>
  <c r="AA1989" i="13"/>
  <c r="AB1989" i="13"/>
  <c r="AC1989" i="13"/>
  <c r="AH1989" i="13"/>
  <c r="AK1989" i="13"/>
  <c r="C1990" i="13"/>
  <c r="D1990" i="13"/>
  <c r="E1990" i="13"/>
  <c r="F1990" i="13"/>
  <c r="G1990" i="13"/>
  <c r="H1990" i="13"/>
  <c r="L1990" i="13"/>
  <c r="O1990" i="13" s="1"/>
  <c r="M1990" i="13"/>
  <c r="N1990" i="13"/>
  <c r="P1990" i="13"/>
  <c r="Q1990" i="13"/>
  <c r="R1990" i="13"/>
  <c r="S1990" i="13"/>
  <c r="T1990" i="13"/>
  <c r="U1990" i="13"/>
  <c r="V1990" i="13"/>
  <c r="W1990" i="13"/>
  <c r="X1990" i="13"/>
  <c r="Y1990" i="13"/>
  <c r="Z1990" i="13"/>
  <c r="AA1990" i="13"/>
  <c r="AB1990" i="13"/>
  <c r="AC1990" i="13"/>
  <c r="AH1990" i="13"/>
  <c r="AK1990" i="13"/>
  <c r="C1991" i="13"/>
  <c r="D1991" i="13"/>
  <c r="E1991" i="13"/>
  <c r="F1991" i="13"/>
  <c r="G1991" i="13"/>
  <c r="H1991" i="13"/>
  <c r="L1991" i="13"/>
  <c r="O1991" i="13" s="1"/>
  <c r="M1991" i="13"/>
  <c r="N1991" i="13"/>
  <c r="P1991" i="13"/>
  <c r="Q1991" i="13"/>
  <c r="R1991" i="13"/>
  <c r="S1991" i="13"/>
  <c r="T1991" i="13"/>
  <c r="U1991" i="13"/>
  <c r="V1991" i="13"/>
  <c r="W1991" i="13"/>
  <c r="X1991" i="13"/>
  <c r="Y1991" i="13"/>
  <c r="Z1991" i="13"/>
  <c r="AA1991" i="13"/>
  <c r="AB1991" i="13"/>
  <c r="AC1991" i="13"/>
  <c r="AH1991" i="13"/>
  <c r="AK1991" i="13"/>
  <c r="C1992" i="13"/>
  <c r="D1992" i="13"/>
  <c r="E1992" i="13"/>
  <c r="F1992" i="13"/>
  <c r="G1992" i="13"/>
  <c r="H1992" i="13"/>
  <c r="L1992" i="13"/>
  <c r="O1992" i="13" s="1"/>
  <c r="M1992" i="13"/>
  <c r="N1992" i="13"/>
  <c r="P1992" i="13"/>
  <c r="Q1992" i="13"/>
  <c r="R1992" i="13"/>
  <c r="S1992" i="13"/>
  <c r="T1992" i="13"/>
  <c r="U1992" i="13"/>
  <c r="V1992" i="13"/>
  <c r="W1992" i="13"/>
  <c r="X1992" i="13"/>
  <c r="Y1992" i="13"/>
  <c r="Z1992" i="13"/>
  <c r="AA1992" i="13"/>
  <c r="AB1992" i="13"/>
  <c r="AC1992" i="13"/>
  <c r="AH1992" i="13"/>
  <c r="AK1992" i="13"/>
  <c r="C1993" i="13"/>
  <c r="D1993" i="13"/>
  <c r="E1993" i="13"/>
  <c r="F1993" i="13"/>
  <c r="G1993" i="13"/>
  <c r="H1993" i="13"/>
  <c r="L1993" i="13"/>
  <c r="O1993" i="13" s="1"/>
  <c r="M1993" i="13"/>
  <c r="N1993" i="13"/>
  <c r="P1993" i="13"/>
  <c r="Q1993" i="13"/>
  <c r="R1993" i="13"/>
  <c r="S1993" i="13"/>
  <c r="T1993" i="13"/>
  <c r="U1993" i="13"/>
  <c r="V1993" i="13"/>
  <c r="W1993" i="13"/>
  <c r="X1993" i="13"/>
  <c r="Y1993" i="13"/>
  <c r="Z1993" i="13"/>
  <c r="AA1993" i="13"/>
  <c r="AB1993" i="13"/>
  <c r="AC1993" i="13"/>
  <c r="AH1993" i="13"/>
  <c r="AK1993" i="13"/>
  <c r="C1994" i="13"/>
  <c r="D1994" i="13"/>
  <c r="E1994" i="13"/>
  <c r="F1994" i="13"/>
  <c r="G1994" i="13"/>
  <c r="H1994" i="13"/>
  <c r="L1994" i="13"/>
  <c r="O1994" i="13" s="1"/>
  <c r="M1994" i="13"/>
  <c r="N1994" i="13"/>
  <c r="P1994" i="13"/>
  <c r="Q1994" i="13"/>
  <c r="R1994" i="13"/>
  <c r="S1994" i="13"/>
  <c r="T1994" i="13"/>
  <c r="U1994" i="13"/>
  <c r="V1994" i="13"/>
  <c r="W1994" i="13"/>
  <c r="X1994" i="13"/>
  <c r="Y1994" i="13"/>
  <c r="Z1994" i="13"/>
  <c r="AA1994" i="13"/>
  <c r="AB1994" i="13"/>
  <c r="AC1994" i="13"/>
  <c r="AH1994" i="13"/>
  <c r="AK1994" i="13"/>
  <c r="C1995" i="13"/>
  <c r="D1995" i="13"/>
  <c r="E1995" i="13"/>
  <c r="F1995" i="13"/>
  <c r="G1995" i="13"/>
  <c r="H1995" i="13"/>
  <c r="L1995" i="13"/>
  <c r="O1995" i="13" s="1"/>
  <c r="M1995" i="13"/>
  <c r="N1995" i="13"/>
  <c r="P1995" i="13"/>
  <c r="Q1995" i="13"/>
  <c r="R1995" i="13"/>
  <c r="S1995" i="13"/>
  <c r="T1995" i="13"/>
  <c r="U1995" i="13"/>
  <c r="V1995" i="13"/>
  <c r="W1995" i="13"/>
  <c r="X1995" i="13"/>
  <c r="Y1995" i="13"/>
  <c r="Z1995" i="13"/>
  <c r="AA1995" i="13"/>
  <c r="AB1995" i="13"/>
  <c r="AC1995" i="13"/>
  <c r="AH1995" i="13"/>
  <c r="AK1995" i="13"/>
  <c r="C1996" i="13"/>
  <c r="D1996" i="13"/>
  <c r="E1996" i="13"/>
  <c r="F1996" i="13"/>
  <c r="G1996" i="13"/>
  <c r="H1996" i="13"/>
  <c r="L1996" i="13"/>
  <c r="O1996" i="13" s="1"/>
  <c r="M1996" i="13"/>
  <c r="N1996" i="13"/>
  <c r="P1996" i="13"/>
  <c r="Q1996" i="13"/>
  <c r="R1996" i="13"/>
  <c r="S1996" i="13"/>
  <c r="T1996" i="13"/>
  <c r="U1996" i="13"/>
  <c r="V1996" i="13"/>
  <c r="W1996" i="13"/>
  <c r="X1996" i="13"/>
  <c r="Y1996" i="13"/>
  <c r="Z1996" i="13"/>
  <c r="AA1996" i="13"/>
  <c r="AB1996" i="13"/>
  <c r="AC1996" i="13"/>
  <c r="AH1996" i="13"/>
  <c r="AK1996" i="13"/>
  <c r="C1997" i="13"/>
  <c r="D1997" i="13"/>
  <c r="E1997" i="13"/>
  <c r="F1997" i="13"/>
  <c r="G1997" i="13"/>
  <c r="H1997" i="13"/>
  <c r="L1997" i="13"/>
  <c r="O1997" i="13" s="1"/>
  <c r="M1997" i="13"/>
  <c r="N1997" i="13"/>
  <c r="P1997" i="13"/>
  <c r="Q1997" i="13"/>
  <c r="R1997" i="13"/>
  <c r="S1997" i="13"/>
  <c r="T1997" i="13"/>
  <c r="U1997" i="13"/>
  <c r="V1997" i="13"/>
  <c r="W1997" i="13"/>
  <c r="X1997" i="13"/>
  <c r="Y1997" i="13"/>
  <c r="Z1997" i="13"/>
  <c r="AA1997" i="13"/>
  <c r="AB1997" i="13"/>
  <c r="AC1997" i="13"/>
  <c r="AH1997" i="13"/>
  <c r="AK1997" i="13"/>
  <c r="C1998" i="13"/>
  <c r="D1998" i="13"/>
  <c r="E1998" i="13"/>
  <c r="F1998" i="13"/>
  <c r="G1998" i="13"/>
  <c r="H1998" i="13"/>
  <c r="L1998" i="13"/>
  <c r="O1998" i="13" s="1"/>
  <c r="M1998" i="13"/>
  <c r="N1998" i="13"/>
  <c r="P1998" i="13"/>
  <c r="Q1998" i="13"/>
  <c r="R1998" i="13"/>
  <c r="S1998" i="13"/>
  <c r="T1998" i="13"/>
  <c r="U1998" i="13"/>
  <c r="V1998" i="13"/>
  <c r="W1998" i="13"/>
  <c r="X1998" i="13"/>
  <c r="Y1998" i="13"/>
  <c r="Z1998" i="13"/>
  <c r="AA1998" i="13"/>
  <c r="AB1998" i="13"/>
  <c r="AC1998" i="13"/>
  <c r="AH1998" i="13"/>
  <c r="AK1998" i="13"/>
  <c r="C1999" i="13"/>
  <c r="D1999" i="13"/>
  <c r="E1999" i="13"/>
  <c r="F1999" i="13"/>
  <c r="G1999" i="13"/>
  <c r="H1999" i="13"/>
  <c r="L1999" i="13"/>
  <c r="O1999" i="13" s="1"/>
  <c r="M1999" i="13"/>
  <c r="N1999" i="13"/>
  <c r="P1999" i="13"/>
  <c r="Q1999" i="13"/>
  <c r="R1999" i="13"/>
  <c r="S1999" i="13"/>
  <c r="T1999" i="13"/>
  <c r="U1999" i="13"/>
  <c r="V1999" i="13"/>
  <c r="W1999" i="13"/>
  <c r="X1999" i="13"/>
  <c r="Y1999" i="13"/>
  <c r="Z1999" i="13"/>
  <c r="AA1999" i="13"/>
  <c r="AB1999" i="13"/>
  <c r="AC1999" i="13"/>
  <c r="AH1999" i="13"/>
  <c r="AK1999" i="13"/>
  <c r="C2000" i="13"/>
  <c r="D2000" i="13"/>
  <c r="E2000" i="13"/>
  <c r="F2000" i="13"/>
  <c r="G2000" i="13"/>
  <c r="H2000" i="13"/>
  <c r="L2000" i="13"/>
  <c r="O2000" i="13" s="1"/>
  <c r="M2000" i="13"/>
  <c r="N2000" i="13"/>
  <c r="P2000" i="13"/>
  <c r="Q2000" i="13"/>
  <c r="R2000" i="13"/>
  <c r="S2000" i="13"/>
  <c r="T2000" i="13"/>
  <c r="U2000" i="13"/>
  <c r="V2000" i="13"/>
  <c r="W2000" i="13"/>
  <c r="X2000" i="13"/>
  <c r="Y2000" i="13"/>
  <c r="Z2000" i="13"/>
  <c r="AA2000" i="13"/>
  <c r="AB2000" i="13"/>
  <c r="AC2000" i="13"/>
  <c r="AH2000" i="13"/>
  <c r="AK2000" i="13"/>
  <c r="C2001" i="13"/>
  <c r="D2001" i="13"/>
  <c r="E2001" i="13"/>
  <c r="F2001" i="13"/>
  <c r="G2001" i="13"/>
  <c r="H2001" i="13"/>
  <c r="L2001" i="13"/>
  <c r="O2001" i="13" s="1"/>
  <c r="M2001" i="13"/>
  <c r="N2001" i="13"/>
  <c r="P2001" i="13"/>
  <c r="Q2001" i="13"/>
  <c r="R2001" i="13"/>
  <c r="S2001" i="13"/>
  <c r="T2001" i="13"/>
  <c r="U2001" i="13"/>
  <c r="V2001" i="13"/>
  <c r="W2001" i="13"/>
  <c r="X2001" i="13"/>
  <c r="Y2001" i="13"/>
  <c r="Z2001" i="13"/>
  <c r="AA2001" i="13"/>
  <c r="AB2001" i="13"/>
  <c r="AC2001" i="13"/>
  <c r="AH2001" i="13"/>
  <c r="AK2001" i="13"/>
  <c r="C2002" i="13"/>
  <c r="D2002" i="13"/>
  <c r="E2002" i="13"/>
  <c r="F2002" i="13"/>
  <c r="G2002" i="13"/>
  <c r="H2002" i="13"/>
  <c r="L2002" i="13"/>
  <c r="O2002" i="13" s="1"/>
  <c r="M2002" i="13"/>
  <c r="N2002" i="13"/>
  <c r="P2002" i="13"/>
  <c r="Q2002" i="13"/>
  <c r="R2002" i="13"/>
  <c r="S2002" i="13"/>
  <c r="T2002" i="13"/>
  <c r="U2002" i="13"/>
  <c r="V2002" i="13"/>
  <c r="W2002" i="13"/>
  <c r="X2002" i="13"/>
  <c r="Y2002" i="13"/>
  <c r="Z2002" i="13"/>
  <c r="AA2002" i="13"/>
  <c r="AB2002" i="13"/>
  <c r="AC2002" i="13"/>
  <c r="AH2002" i="13"/>
  <c r="AK2002" i="13"/>
  <c r="C2003" i="13"/>
  <c r="D2003" i="13"/>
  <c r="E2003" i="13"/>
  <c r="F2003" i="13"/>
  <c r="G2003" i="13"/>
  <c r="H2003" i="13"/>
  <c r="L2003" i="13"/>
  <c r="O2003" i="13" s="1"/>
  <c r="M2003" i="13"/>
  <c r="N2003" i="13"/>
  <c r="P2003" i="13"/>
  <c r="Q2003" i="13"/>
  <c r="R2003" i="13"/>
  <c r="S2003" i="13"/>
  <c r="T2003" i="13"/>
  <c r="U2003" i="13"/>
  <c r="V2003" i="13"/>
  <c r="W2003" i="13"/>
  <c r="X2003" i="13"/>
  <c r="Y2003" i="13"/>
  <c r="Z2003" i="13"/>
  <c r="AA2003" i="13"/>
  <c r="AB2003" i="13"/>
  <c r="AC2003" i="13"/>
  <c r="AH2003" i="13"/>
  <c r="AK2003" i="13"/>
  <c r="C2004" i="13"/>
  <c r="D2004" i="13"/>
  <c r="E2004" i="13"/>
  <c r="F2004" i="13"/>
  <c r="G2004" i="13"/>
  <c r="H2004" i="13"/>
  <c r="L2004" i="13"/>
  <c r="O2004" i="13" s="1"/>
  <c r="M2004" i="13"/>
  <c r="N2004" i="13"/>
  <c r="P2004" i="13"/>
  <c r="Q2004" i="13"/>
  <c r="R2004" i="13"/>
  <c r="S2004" i="13"/>
  <c r="T2004" i="13"/>
  <c r="U2004" i="13"/>
  <c r="V2004" i="13"/>
  <c r="W2004" i="13"/>
  <c r="X2004" i="13"/>
  <c r="Y2004" i="13"/>
  <c r="Z2004" i="13"/>
  <c r="AA2004" i="13"/>
  <c r="AB2004" i="13"/>
  <c r="AC2004" i="13"/>
  <c r="AH2004" i="13"/>
  <c r="AK2004" i="13"/>
  <c r="C2005" i="13"/>
  <c r="D2005" i="13"/>
  <c r="E2005" i="13"/>
  <c r="F2005" i="13"/>
  <c r="G2005" i="13"/>
  <c r="H2005" i="13"/>
  <c r="L2005" i="13"/>
  <c r="O2005" i="13" s="1"/>
  <c r="M2005" i="13"/>
  <c r="N2005" i="13"/>
  <c r="P2005" i="13"/>
  <c r="Q2005" i="13"/>
  <c r="R2005" i="13"/>
  <c r="S2005" i="13"/>
  <c r="T2005" i="13"/>
  <c r="U2005" i="13"/>
  <c r="V2005" i="13"/>
  <c r="W2005" i="13"/>
  <c r="X2005" i="13"/>
  <c r="Y2005" i="13"/>
  <c r="Z2005" i="13"/>
  <c r="AA2005" i="13"/>
  <c r="AB2005" i="13"/>
  <c r="AC2005" i="13"/>
  <c r="AH2005" i="13"/>
  <c r="AK2005" i="13"/>
  <c r="C2006" i="13"/>
  <c r="D2006" i="13"/>
  <c r="E2006" i="13"/>
  <c r="F2006" i="13"/>
  <c r="G2006" i="13"/>
  <c r="H2006" i="13"/>
  <c r="L2006" i="13"/>
  <c r="O2006" i="13" s="1"/>
  <c r="M2006" i="13"/>
  <c r="N2006" i="13"/>
  <c r="P2006" i="13"/>
  <c r="Q2006" i="13"/>
  <c r="R2006" i="13"/>
  <c r="S2006" i="13"/>
  <c r="T2006" i="13"/>
  <c r="U2006" i="13"/>
  <c r="V2006" i="13"/>
  <c r="W2006" i="13"/>
  <c r="X2006" i="13"/>
  <c r="Y2006" i="13"/>
  <c r="Z2006" i="13"/>
  <c r="AA2006" i="13"/>
  <c r="AB2006" i="13"/>
  <c r="AC2006" i="13"/>
  <c r="AH2006" i="13"/>
  <c r="AK2006" i="13"/>
  <c r="C2007" i="13"/>
  <c r="D2007" i="13"/>
  <c r="E2007" i="13"/>
  <c r="F2007" i="13"/>
  <c r="G2007" i="13"/>
  <c r="H2007" i="13"/>
  <c r="L2007" i="13"/>
  <c r="O2007" i="13" s="1"/>
  <c r="M2007" i="13"/>
  <c r="N2007" i="13"/>
  <c r="P2007" i="13"/>
  <c r="Q2007" i="13"/>
  <c r="R2007" i="13"/>
  <c r="S2007" i="13"/>
  <c r="T2007" i="13"/>
  <c r="U2007" i="13"/>
  <c r="V2007" i="13"/>
  <c r="W2007" i="13"/>
  <c r="X2007" i="13"/>
  <c r="Y2007" i="13"/>
  <c r="Z2007" i="13"/>
  <c r="AA2007" i="13"/>
  <c r="AB2007" i="13"/>
  <c r="AC2007" i="13"/>
  <c r="AH2007" i="13"/>
  <c r="AK2007" i="13"/>
  <c r="C2008" i="13"/>
  <c r="D2008" i="13"/>
  <c r="E2008" i="13"/>
  <c r="F2008" i="13"/>
  <c r="G2008" i="13"/>
  <c r="H2008" i="13"/>
  <c r="L2008" i="13"/>
  <c r="O2008" i="13" s="1"/>
  <c r="M2008" i="13"/>
  <c r="N2008" i="13"/>
  <c r="P2008" i="13"/>
  <c r="Q2008" i="13"/>
  <c r="R2008" i="13"/>
  <c r="S2008" i="13"/>
  <c r="T2008" i="13"/>
  <c r="U2008" i="13"/>
  <c r="V2008" i="13"/>
  <c r="W2008" i="13"/>
  <c r="X2008" i="13"/>
  <c r="Y2008" i="13"/>
  <c r="Z2008" i="13"/>
  <c r="AA2008" i="13"/>
  <c r="AB2008" i="13"/>
  <c r="AC2008" i="13"/>
  <c r="AH2008" i="13"/>
  <c r="AK2008" i="13"/>
  <c r="C2009" i="13"/>
  <c r="D2009" i="13"/>
  <c r="E2009" i="13"/>
  <c r="F2009" i="13"/>
  <c r="G2009" i="13"/>
  <c r="H2009" i="13"/>
  <c r="L2009" i="13"/>
  <c r="O2009" i="13" s="1"/>
  <c r="M2009" i="13"/>
  <c r="N2009" i="13"/>
  <c r="P2009" i="13"/>
  <c r="Q2009" i="13"/>
  <c r="R2009" i="13"/>
  <c r="S2009" i="13"/>
  <c r="T2009" i="13"/>
  <c r="U2009" i="13"/>
  <c r="V2009" i="13"/>
  <c r="W2009" i="13"/>
  <c r="X2009" i="13"/>
  <c r="Y2009" i="13"/>
  <c r="Z2009" i="13"/>
  <c r="AA2009" i="13"/>
  <c r="AB2009" i="13"/>
  <c r="AC2009" i="13"/>
  <c r="AH2009" i="13"/>
  <c r="AK2009" i="13"/>
  <c r="C2010" i="13"/>
  <c r="D2010" i="13"/>
  <c r="E2010" i="13"/>
  <c r="F2010" i="13"/>
  <c r="G2010" i="13"/>
  <c r="H2010" i="13"/>
  <c r="L2010" i="13"/>
  <c r="O2010" i="13" s="1"/>
  <c r="M2010" i="13"/>
  <c r="N2010" i="13"/>
  <c r="P2010" i="13"/>
  <c r="Q2010" i="13"/>
  <c r="R2010" i="13"/>
  <c r="S2010" i="13"/>
  <c r="T2010" i="13"/>
  <c r="U2010" i="13"/>
  <c r="V2010" i="13"/>
  <c r="W2010" i="13"/>
  <c r="X2010" i="13"/>
  <c r="Y2010" i="13"/>
  <c r="Z2010" i="13"/>
  <c r="AA2010" i="13"/>
  <c r="AB2010" i="13"/>
  <c r="AC2010" i="13"/>
  <c r="AH2010" i="13"/>
  <c r="AK2010" i="13"/>
  <c r="C2011" i="13"/>
  <c r="D2011" i="13"/>
  <c r="E2011" i="13"/>
  <c r="F2011" i="13"/>
  <c r="G2011" i="13"/>
  <c r="H2011" i="13"/>
  <c r="L2011" i="13"/>
  <c r="O2011" i="13" s="1"/>
  <c r="M2011" i="13"/>
  <c r="N2011" i="13"/>
  <c r="P2011" i="13"/>
  <c r="Q2011" i="13"/>
  <c r="R2011" i="13"/>
  <c r="S2011" i="13"/>
  <c r="T2011" i="13"/>
  <c r="U2011" i="13"/>
  <c r="V2011" i="13"/>
  <c r="W2011" i="13"/>
  <c r="X2011" i="13"/>
  <c r="Y2011" i="13"/>
  <c r="Z2011" i="13"/>
  <c r="AA2011" i="13"/>
  <c r="AB2011" i="13"/>
  <c r="AC2011" i="13"/>
  <c r="AH2011" i="13"/>
  <c r="AK2011" i="13"/>
  <c r="C2012" i="13"/>
  <c r="D2012" i="13"/>
  <c r="E2012" i="13"/>
  <c r="F2012" i="13"/>
  <c r="G2012" i="13"/>
  <c r="H2012" i="13"/>
  <c r="L2012" i="13"/>
  <c r="O2012" i="13" s="1"/>
  <c r="M2012" i="13"/>
  <c r="N2012" i="13"/>
  <c r="P2012" i="13"/>
  <c r="Q2012" i="13"/>
  <c r="R2012" i="13"/>
  <c r="S2012" i="13"/>
  <c r="T2012" i="13"/>
  <c r="U2012" i="13"/>
  <c r="V2012" i="13"/>
  <c r="W2012" i="13"/>
  <c r="X2012" i="13"/>
  <c r="Y2012" i="13"/>
  <c r="Z2012" i="13"/>
  <c r="AA2012" i="13"/>
  <c r="AB2012" i="13"/>
  <c r="AC2012" i="13"/>
  <c r="AH2012" i="13"/>
  <c r="AK2012" i="13"/>
  <c r="C2013" i="13"/>
  <c r="D2013" i="13"/>
  <c r="E2013" i="13"/>
  <c r="F2013" i="13"/>
  <c r="G2013" i="13"/>
  <c r="H2013" i="13"/>
  <c r="L2013" i="13"/>
  <c r="O2013" i="13" s="1"/>
  <c r="M2013" i="13"/>
  <c r="N2013" i="13"/>
  <c r="P2013" i="13"/>
  <c r="Q2013" i="13"/>
  <c r="R2013" i="13"/>
  <c r="S2013" i="13"/>
  <c r="T2013" i="13"/>
  <c r="U2013" i="13"/>
  <c r="V2013" i="13"/>
  <c r="W2013" i="13"/>
  <c r="X2013" i="13"/>
  <c r="Y2013" i="13"/>
  <c r="Z2013" i="13"/>
  <c r="AA2013" i="13"/>
  <c r="AB2013" i="13"/>
  <c r="AC2013" i="13"/>
  <c r="AH2013" i="13"/>
  <c r="AK2013" i="13"/>
  <c r="C2014" i="13"/>
  <c r="D2014" i="13"/>
  <c r="E2014" i="13"/>
  <c r="F2014" i="13"/>
  <c r="G2014" i="13"/>
  <c r="H2014" i="13"/>
  <c r="L2014" i="13"/>
  <c r="O2014" i="13" s="1"/>
  <c r="M2014" i="13"/>
  <c r="N2014" i="13"/>
  <c r="P2014" i="13"/>
  <c r="Q2014" i="13"/>
  <c r="R2014" i="13"/>
  <c r="S2014" i="13"/>
  <c r="T2014" i="13"/>
  <c r="U2014" i="13"/>
  <c r="V2014" i="13"/>
  <c r="W2014" i="13"/>
  <c r="X2014" i="13"/>
  <c r="Y2014" i="13"/>
  <c r="Z2014" i="13"/>
  <c r="AA2014" i="13"/>
  <c r="AB2014" i="13"/>
  <c r="AC2014" i="13"/>
  <c r="AH2014" i="13"/>
  <c r="AK2014" i="13"/>
  <c r="C2015" i="13"/>
  <c r="D2015" i="13"/>
  <c r="E2015" i="13"/>
  <c r="F2015" i="13"/>
  <c r="G2015" i="13"/>
  <c r="H2015" i="13"/>
  <c r="L2015" i="13"/>
  <c r="O2015" i="13" s="1"/>
  <c r="M2015" i="13"/>
  <c r="N2015" i="13"/>
  <c r="P2015" i="13"/>
  <c r="Q2015" i="13"/>
  <c r="R2015" i="13"/>
  <c r="S2015" i="13"/>
  <c r="T2015" i="13"/>
  <c r="U2015" i="13"/>
  <c r="V2015" i="13"/>
  <c r="W2015" i="13"/>
  <c r="X2015" i="13"/>
  <c r="Y2015" i="13"/>
  <c r="Z2015" i="13"/>
  <c r="AA2015" i="13"/>
  <c r="AB2015" i="13"/>
  <c r="AC2015" i="13"/>
  <c r="AH2015" i="13"/>
  <c r="AK2015" i="13"/>
  <c r="C2016" i="13"/>
  <c r="D2016" i="13"/>
  <c r="E2016" i="13"/>
  <c r="F2016" i="13"/>
  <c r="G2016" i="13"/>
  <c r="H2016" i="13"/>
  <c r="L2016" i="13"/>
  <c r="O2016" i="13" s="1"/>
  <c r="M2016" i="13"/>
  <c r="N2016" i="13"/>
  <c r="P2016" i="13"/>
  <c r="Q2016" i="13"/>
  <c r="R2016" i="13"/>
  <c r="S2016" i="13"/>
  <c r="T2016" i="13"/>
  <c r="U2016" i="13"/>
  <c r="V2016" i="13"/>
  <c r="W2016" i="13"/>
  <c r="X2016" i="13"/>
  <c r="Y2016" i="13"/>
  <c r="Z2016" i="13"/>
  <c r="AA2016" i="13"/>
  <c r="AB2016" i="13"/>
  <c r="AC2016" i="13"/>
  <c r="AH2016" i="13"/>
  <c r="AK2016" i="13"/>
  <c r="C2017" i="13"/>
  <c r="D2017" i="13"/>
  <c r="E2017" i="13"/>
  <c r="F2017" i="13"/>
  <c r="G2017" i="13"/>
  <c r="H2017" i="13"/>
  <c r="L2017" i="13"/>
  <c r="O2017" i="13" s="1"/>
  <c r="M2017" i="13"/>
  <c r="N2017" i="13"/>
  <c r="P2017" i="13"/>
  <c r="Q2017" i="13"/>
  <c r="R2017" i="13"/>
  <c r="S2017" i="13"/>
  <c r="T2017" i="13"/>
  <c r="U2017" i="13"/>
  <c r="V2017" i="13"/>
  <c r="W2017" i="13"/>
  <c r="X2017" i="13"/>
  <c r="Y2017" i="13"/>
  <c r="Z2017" i="13"/>
  <c r="AA2017" i="13"/>
  <c r="AB2017" i="13"/>
  <c r="AC2017" i="13"/>
  <c r="AH2017" i="13"/>
  <c r="AK2017" i="13"/>
  <c r="C2018" i="13"/>
  <c r="D2018" i="13"/>
  <c r="E2018" i="13"/>
  <c r="F2018" i="13"/>
  <c r="G2018" i="13"/>
  <c r="H2018" i="13"/>
  <c r="L2018" i="13"/>
  <c r="O2018" i="13" s="1"/>
  <c r="M2018" i="13"/>
  <c r="N2018" i="13"/>
  <c r="P2018" i="13"/>
  <c r="Q2018" i="13"/>
  <c r="R2018" i="13"/>
  <c r="S2018" i="13"/>
  <c r="T2018" i="13"/>
  <c r="U2018" i="13"/>
  <c r="V2018" i="13"/>
  <c r="W2018" i="13"/>
  <c r="X2018" i="13"/>
  <c r="Y2018" i="13"/>
  <c r="Z2018" i="13"/>
  <c r="AA2018" i="13"/>
  <c r="AB2018" i="13"/>
  <c r="AC2018" i="13"/>
  <c r="AH2018" i="13"/>
  <c r="AK2018" i="13"/>
  <c r="C2019" i="13"/>
  <c r="D2019" i="13"/>
  <c r="E2019" i="13"/>
  <c r="F2019" i="13"/>
  <c r="G2019" i="13"/>
  <c r="H2019" i="13"/>
  <c r="L2019" i="13"/>
  <c r="O2019" i="13" s="1"/>
  <c r="M2019" i="13"/>
  <c r="N2019" i="13"/>
  <c r="P2019" i="13"/>
  <c r="Q2019" i="13"/>
  <c r="R2019" i="13"/>
  <c r="S2019" i="13"/>
  <c r="T2019" i="13"/>
  <c r="U2019" i="13"/>
  <c r="V2019" i="13"/>
  <c r="W2019" i="13"/>
  <c r="X2019" i="13"/>
  <c r="Y2019" i="13"/>
  <c r="Z2019" i="13"/>
  <c r="AA2019" i="13"/>
  <c r="AB2019" i="13"/>
  <c r="AC2019" i="13"/>
  <c r="AH2019" i="13"/>
  <c r="AK2019" i="13"/>
  <c r="C2020" i="13"/>
  <c r="D2020" i="13"/>
  <c r="E2020" i="13"/>
  <c r="F2020" i="13"/>
  <c r="G2020" i="13"/>
  <c r="H2020" i="13"/>
  <c r="L2020" i="13"/>
  <c r="O2020" i="13" s="1"/>
  <c r="M2020" i="13"/>
  <c r="N2020" i="13"/>
  <c r="P2020" i="13"/>
  <c r="Q2020" i="13"/>
  <c r="R2020" i="13"/>
  <c r="S2020" i="13"/>
  <c r="T2020" i="13"/>
  <c r="U2020" i="13"/>
  <c r="V2020" i="13"/>
  <c r="W2020" i="13"/>
  <c r="X2020" i="13"/>
  <c r="Y2020" i="13"/>
  <c r="Z2020" i="13"/>
  <c r="AA2020" i="13"/>
  <c r="AB2020" i="13"/>
  <c r="AC2020" i="13"/>
  <c r="AH2020" i="13"/>
  <c r="AK2020" i="13"/>
  <c r="C2021" i="13"/>
  <c r="D2021" i="13"/>
  <c r="E2021" i="13"/>
  <c r="F2021" i="13"/>
  <c r="G2021" i="13"/>
  <c r="H2021" i="13"/>
  <c r="L2021" i="13"/>
  <c r="O2021" i="13" s="1"/>
  <c r="M2021" i="13"/>
  <c r="N2021" i="13"/>
  <c r="P2021" i="13"/>
  <c r="Q2021" i="13"/>
  <c r="R2021" i="13"/>
  <c r="S2021" i="13"/>
  <c r="T2021" i="13"/>
  <c r="U2021" i="13"/>
  <c r="V2021" i="13"/>
  <c r="W2021" i="13"/>
  <c r="X2021" i="13"/>
  <c r="Y2021" i="13"/>
  <c r="Z2021" i="13"/>
  <c r="AA2021" i="13"/>
  <c r="AB2021" i="13"/>
  <c r="AC2021" i="13"/>
  <c r="AH2021" i="13"/>
  <c r="AK2021" i="13"/>
  <c r="C2022" i="13"/>
  <c r="D2022" i="13"/>
  <c r="E2022" i="13"/>
  <c r="F2022" i="13"/>
  <c r="G2022" i="13"/>
  <c r="H2022" i="13"/>
  <c r="L2022" i="13"/>
  <c r="O2022" i="13" s="1"/>
  <c r="M2022" i="13"/>
  <c r="N2022" i="13"/>
  <c r="P2022" i="13"/>
  <c r="Q2022" i="13"/>
  <c r="R2022" i="13"/>
  <c r="S2022" i="13"/>
  <c r="T2022" i="13"/>
  <c r="U2022" i="13"/>
  <c r="V2022" i="13"/>
  <c r="W2022" i="13"/>
  <c r="X2022" i="13"/>
  <c r="Y2022" i="13"/>
  <c r="Z2022" i="13"/>
  <c r="AA2022" i="13"/>
  <c r="AB2022" i="13"/>
  <c r="AC2022" i="13"/>
  <c r="AH2022" i="13"/>
  <c r="AK2022" i="13"/>
  <c r="C2023" i="13"/>
  <c r="D2023" i="13"/>
  <c r="E2023" i="13"/>
  <c r="F2023" i="13"/>
  <c r="G2023" i="13"/>
  <c r="H2023" i="13"/>
  <c r="L2023" i="13"/>
  <c r="O2023" i="13" s="1"/>
  <c r="M2023" i="13"/>
  <c r="N2023" i="13"/>
  <c r="P2023" i="13"/>
  <c r="Q2023" i="13"/>
  <c r="R2023" i="13"/>
  <c r="S2023" i="13"/>
  <c r="T2023" i="13"/>
  <c r="U2023" i="13"/>
  <c r="V2023" i="13"/>
  <c r="W2023" i="13"/>
  <c r="X2023" i="13"/>
  <c r="Y2023" i="13"/>
  <c r="Z2023" i="13"/>
  <c r="AA2023" i="13"/>
  <c r="AB2023" i="13"/>
  <c r="AC2023" i="13"/>
  <c r="AH2023" i="13"/>
  <c r="AK2023" i="13"/>
  <c r="C2024" i="13"/>
  <c r="D2024" i="13"/>
  <c r="E2024" i="13"/>
  <c r="F2024" i="13"/>
  <c r="G2024" i="13"/>
  <c r="H2024" i="13"/>
  <c r="L2024" i="13"/>
  <c r="O2024" i="13" s="1"/>
  <c r="M2024" i="13"/>
  <c r="N2024" i="13"/>
  <c r="P2024" i="13"/>
  <c r="Q2024" i="13"/>
  <c r="R2024" i="13"/>
  <c r="S2024" i="13"/>
  <c r="T2024" i="13"/>
  <c r="U2024" i="13"/>
  <c r="V2024" i="13"/>
  <c r="W2024" i="13"/>
  <c r="X2024" i="13"/>
  <c r="Y2024" i="13"/>
  <c r="Z2024" i="13"/>
  <c r="AA2024" i="13"/>
  <c r="AB2024" i="13"/>
  <c r="AC2024" i="13"/>
  <c r="AH2024" i="13"/>
  <c r="AK2024" i="13"/>
  <c r="C2025" i="13"/>
  <c r="D2025" i="13"/>
  <c r="E2025" i="13"/>
  <c r="F2025" i="13"/>
  <c r="G2025" i="13"/>
  <c r="H2025" i="13"/>
  <c r="L2025" i="13"/>
  <c r="O2025" i="13" s="1"/>
  <c r="M2025" i="13"/>
  <c r="N2025" i="13"/>
  <c r="P2025" i="13"/>
  <c r="Q2025" i="13"/>
  <c r="R2025" i="13"/>
  <c r="S2025" i="13"/>
  <c r="T2025" i="13"/>
  <c r="U2025" i="13"/>
  <c r="V2025" i="13"/>
  <c r="W2025" i="13"/>
  <c r="X2025" i="13"/>
  <c r="Y2025" i="13"/>
  <c r="Z2025" i="13"/>
  <c r="AA2025" i="13"/>
  <c r="AB2025" i="13"/>
  <c r="AC2025" i="13"/>
  <c r="AH2025" i="13"/>
  <c r="AK2025" i="13"/>
  <c r="C2026" i="13"/>
  <c r="D2026" i="13"/>
  <c r="E2026" i="13"/>
  <c r="F2026" i="13"/>
  <c r="G2026" i="13"/>
  <c r="H2026" i="13"/>
  <c r="L2026" i="13"/>
  <c r="O2026" i="13" s="1"/>
  <c r="M2026" i="13"/>
  <c r="N2026" i="13"/>
  <c r="P2026" i="13"/>
  <c r="Q2026" i="13"/>
  <c r="R2026" i="13"/>
  <c r="S2026" i="13"/>
  <c r="T2026" i="13"/>
  <c r="U2026" i="13"/>
  <c r="V2026" i="13"/>
  <c r="W2026" i="13"/>
  <c r="X2026" i="13"/>
  <c r="Y2026" i="13"/>
  <c r="Z2026" i="13"/>
  <c r="AA2026" i="13"/>
  <c r="AB2026" i="13"/>
  <c r="AC2026" i="13"/>
  <c r="AH2026" i="13"/>
  <c r="AK2026" i="13"/>
  <c r="C2027" i="13"/>
  <c r="D2027" i="13"/>
  <c r="E2027" i="13"/>
  <c r="F2027" i="13"/>
  <c r="G2027" i="13"/>
  <c r="H2027" i="13"/>
  <c r="L2027" i="13"/>
  <c r="O2027" i="13" s="1"/>
  <c r="M2027" i="13"/>
  <c r="N2027" i="13"/>
  <c r="P2027" i="13"/>
  <c r="Q2027" i="13"/>
  <c r="R2027" i="13"/>
  <c r="S2027" i="13"/>
  <c r="T2027" i="13"/>
  <c r="U2027" i="13"/>
  <c r="V2027" i="13"/>
  <c r="W2027" i="13"/>
  <c r="X2027" i="13"/>
  <c r="Y2027" i="13"/>
  <c r="Z2027" i="13"/>
  <c r="AA2027" i="13"/>
  <c r="AB2027" i="13"/>
  <c r="AC2027" i="13"/>
  <c r="AH2027" i="13"/>
  <c r="AK2027" i="13"/>
  <c r="C2028" i="13"/>
  <c r="D2028" i="13"/>
  <c r="E2028" i="13"/>
  <c r="F2028" i="13"/>
  <c r="G2028" i="13"/>
  <c r="H2028" i="13"/>
  <c r="L2028" i="13"/>
  <c r="O2028" i="13" s="1"/>
  <c r="M2028" i="13"/>
  <c r="N2028" i="13"/>
  <c r="P2028" i="13"/>
  <c r="Q2028" i="13"/>
  <c r="R2028" i="13"/>
  <c r="S2028" i="13"/>
  <c r="T2028" i="13"/>
  <c r="U2028" i="13"/>
  <c r="V2028" i="13"/>
  <c r="W2028" i="13"/>
  <c r="X2028" i="13"/>
  <c r="Y2028" i="13"/>
  <c r="Z2028" i="13"/>
  <c r="AA2028" i="13"/>
  <c r="AB2028" i="13"/>
  <c r="AC2028" i="13"/>
  <c r="AH2028" i="13"/>
  <c r="AK2028" i="13"/>
  <c r="C2029" i="13"/>
  <c r="D2029" i="13"/>
  <c r="E2029" i="13"/>
  <c r="F2029" i="13"/>
  <c r="G2029" i="13"/>
  <c r="H2029" i="13"/>
  <c r="L2029" i="13"/>
  <c r="O2029" i="13" s="1"/>
  <c r="M2029" i="13"/>
  <c r="N2029" i="13"/>
  <c r="P2029" i="13"/>
  <c r="Q2029" i="13"/>
  <c r="R2029" i="13"/>
  <c r="S2029" i="13"/>
  <c r="T2029" i="13"/>
  <c r="U2029" i="13"/>
  <c r="V2029" i="13"/>
  <c r="W2029" i="13"/>
  <c r="X2029" i="13"/>
  <c r="Y2029" i="13"/>
  <c r="Z2029" i="13"/>
  <c r="AA2029" i="13"/>
  <c r="AB2029" i="13"/>
  <c r="AC2029" i="13"/>
  <c r="AH2029" i="13"/>
  <c r="AK2029" i="13"/>
  <c r="C2030" i="13"/>
  <c r="D2030" i="13"/>
  <c r="E2030" i="13"/>
  <c r="F2030" i="13"/>
  <c r="G2030" i="13"/>
  <c r="H2030" i="13"/>
  <c r="L2030" i="13"/>
  <c r="O2030" i="13" s="1"/>
  <c r="M2030" i="13"/>
  <c r="N2030" i="13"/>
  <c r="P2030" i="13"/>
  <c r="Q2030" i="13"/>
  <c r="R2030" i="13"/>
  <c r="S2030" i="13"/>
  <c r="T2030" i="13"/>
  <c r="U2030" i="13"/>
  <c r="V2030" i="13"/>
  <c r="W2030" i="13"/>
  <c r="X2030" i="13"/>
  <c r="Y2030" i="13"/>
  <c r="Z2030" i="13"/>
  <c r="AA2030" i="13"/>
  <c r="AB2030" i="13"/>
  <c r="AC2030" i="13"/>
  <c r="AH2030" i="13"/>
  <c r="AK2030" i="13"/>
  <c r="C2031" i="13"/>
  <c r="D2031" i="13"/>
  <c r="E2031" i="13"/>
  <c r="F2031" i="13"/>
  <c r="G2031" i="13"/>
  <c r="H2031" i="13"/>
  <c r="L2031" i="13"/>
  <c r="O2031" i="13" s="1"/>
  <c r="M2031" i="13"/>
  <c r="N2031" i="13"/>
  <c r="P2031" i="13"/>
  <c r="Q2031" i="13"/>
  <c r="R2031" i="13"/>
  <c r="S2031" i="13"/>
  <c r="T2031" i="13"/>
  <c r="U2031" i="13"/>
  <c r="V2031" i="13"/>
  <c r="W2031" i="13"/>
  <c r="X2031" i="13"/>
  <c r="Y2031" i="13"/>
  <c r="Z2031" i="13"/>
  <c r="AA2031" i="13"/>
  <c r="AB2031" i="13"/>
  <c r="AC2031" i="13"/>
  <c r="AH2031" i="13"/>
  <c r="AK2031" i="13"/>
  <c r="C2032" i="13"/>
  <c r="D2032" i="13"/>
  <c r="E2032" i="13"/>
  <c r="F2032" i="13"/>
  <c r="G2032" i="13"/>
  <c r="H2032" i="13"/>
  <c r="L2032" i="13"/>
  <c r="O2032" i="13" s="1"/>
  <c r="M2032" i="13"/>
  <c r="N2032" i="13"/>
  <c r="P2032" i="13"/>
  <c r="Q2032" i="13"/>
  <c r="R2032" i="13"/>
  <c r="S2032" i="13"/>
  <c r="T2032" i="13"/>
  <c r="U2032" i="13"/>
  <c r="V2032" i="13"/>
  <c r="W2032" i="13"/>
  <c r="X2032" i="13"/>
  <c r="Y2032" i="13"/>
  <c r="Z2032" i="13"/>
  <c r="AA2032" i="13"/>
  <c r="AB2032" i="13"/>
  <c r="AC2032" i="13"/>
  <c r="AH2032" i="13"/>
  <c r="AK2032" i="13"/>
  <c r="C2033" i="13"/>
  <c r="D2033" i="13"/>
  <c r="E2033" i="13"/>
  <c r="F2033" i="13"/>
  <c r="G2033" i="13"/>
  <c r="H2033" i="13"/>
  <c r="L2033" i="13"/>
  <c r="O2033" i="13" s="1"/>
  <c r="M2033" i="13"/>
  <c r="N2033" i="13"/>
  <c r="P2033" i="13"/>
  <c r="Q2033" i="13"/>
  <c r="R2033" i="13"/>
  <c r="S2033" i="13"/>
  <c r="T2033" i="13"/>
  <c r="U2033" i="13"/>
  <c r="V2033" i="13"/>
  <c r="W2033" i="13"/>
  <c r="X2033" i="13"/>
  <c r="Y2033" i="13"/>
  <c r="Z2033" i="13"/>
  <c r="AA2033" i="13"/>
  <c r="AB2033" i="13"/>
  <c r="AC2033" i="13"/>
  <c r="AH2033" i="13"/>
  <c r="AK2033" i="13"/>
  <c r="C2034" i="13"/>
  <c r="D2034" i="13"/>
  <c r="E2034" i="13"/>
  <c r="F2034" i="13"/>
  <c r="G2034" i="13"/>
  <c r="H2034" i="13"/>
  <c r="L2034" i="13"/>
  <c r="O2034" i="13" s="1"/>
  <c r="M2034" i="13"/>
  <c r="N2034" i="13"/>
  <c r="P2034" i="13"/>
  <c r="Q2034" i="13"/>
  <c r="R2034" i="13"/>
  <c r="S2034" i="13"/>
  <c r="T2034" i="13"/>
  <c r="U2034" i="13"/>
  <c r="V2034" i="13"/>
  <c r="W2034" i="13"/>
  <c r="X2034" i="13"/>
  <c r="Y2034" i="13"/>
  <c r="Z2034" i="13"/>
  <c r="AA2034" i="13"/>
  <c r="AB2034" i="13"/>
  <c r="AC2034" i="13"/>
  <c r="AH2034" i="13"/>
  <c r="AK2034" i="13"/>
  <c r="C2035" i="13"/>
  <c r="D2035" i="13"/>
  <c r="E2035" i="13"/>
  <c r="F2035" i="13"/>
  <c r="G2035" i="13"/>
  <c r="H2035" i="13"/>
  <c r="L2035" i="13"/>
  <c r="O2035" i="13" s="1"/>
  <c r="M2035" i="13"/>
  <c r="N2035" i="13"/>
  <c r="P2035" i="13"/>
  <c r="Q2035" i="13"/>
  <c r="R2035" i="13"/>
  <c r="S2035" i="13"/>
  <c r="T2035" i="13"/>
  <c r="U2035" i="13"/>
  <c r="V2035" i="13"/>
  <c r="W2035" i="13"/>
  <c r="X2035" i="13"/>
  <c r="Y2035" i="13"/>
  <c r="Z2035" i="13"/>
  <c r="AA2035" i="13"/>
  <c r="AB2035" i="13"/>
  <c r="AC2035" i="13"/>
  <c r="AH2035" i="13"/>
  <c r="AK2035" i="13"/>
  <c r="C2036" i="13"/>
  <c r="D2036" i="13"/>
  <c r="E2036" i="13"/>
  <c r="F2036" i="13"/>
  <c r="G2036" i="13"/>
  <c r="H2036" i="13"/>
  <c r="L2036" i="13"/>
  <c r="O2036" i="13" s="1"/>
  <c r="M2036" i="13"/>
  <c r="N2036" i="13"/>
  <c r="P2036" i="13"/>
  <c r="Q2036" i="13"/>
  <c r="R2036" i="13"/>
  <c r="S2036" i="13"/>
  <c r="T2036" i="13"/>
  <c r="U2036" i="13"/>
  <c r="V2036" i="13"/>
  <c r="W2036" i="13"/>
  <c r="X2036" i="13"/>
  <c r="Y2036" i="13"/>
  <c r="Z2036" i="13"/>
  <c r="AA2036" i="13"/>
  <c r="AB2036" i="13"/>
  <c r="AC2036" i="13"/>
  <c r="AH2036" i="13"/>
  <c r="AK2036" i="13"/>
  <c r="C2037" i="13"/>
  <c r="D2037" i="13"/>
  <c r="E2037" i="13"/>
  <c r="F2037" i="13"/>
  <c r="G2037" i="13"/>
  <c r="H2037" i="13"/>
  <c r="L2037" i="13"/>
  <c r="O2037" i="13" s="1"/>
  <c r="M2037" i="13"/>
  <c r="N2037" i="13"/>
  <c r="P2037" i="13"/>
  <c r="Q2037" i="13"/>
  <c r="R2037" i="13"/>
  <c r="S2037" i="13"/>
  <c r="T2037" i="13"/>
  <c r="U2037" i="13"/>
  <c r="V2037" i="13"/>
  <c r="W2037" i="13"/>
  <c r="X2037" i="13"/>
  <c r="Y2037" i="13"/>
  <c r="Z2037" i="13"/>
  <c r="AA2037" i="13"/>
  <c r="AB2037" i="13"/>
  <c r="AC2037" i="13"/>
  <c r="AH2037" i="13"/>
  <c r="AK2037" i="13"/>
  <c r="C2038" i="13"/>
  <c r="D2038" i="13"/>
  <c r="E2038" i="13"/>
  <c r="F2038" i="13"/>
  <c r="G2038" i="13"/>
  <c r="H2038" i="13"/>
  <c r="L2038" i="13"/>
  <c r="O2038" i="13" s="1"/>
  <c r="M2038" i="13"/>
  <c r="N2038" i="13"/>
  <c r="P2038" i="13"/>
  <c r="Q2038" i="13"/>
  <c r="R2038" i="13"/>
  <c r="S2038" i="13"/>
  <c r="T2038" i="13"/>
  <c r="U2038" i="13"/>
  <c r="V2038" i="13"/>
  <c r="W2038" i="13"/>
  <c r="X2038" i="13"/>
  <c r="Y2038" i="13"/>
  <c r="Z2038" i="13"/>
  <c r="AA2038" i="13"/>
  <c r="AB2038" i="13"/>
  <c r="AC2038" i="13"/>
  <c r="AH2038" i="13"/>
  <c r="AK2038" i="13"/>
  <c r="C2039" i="13"/>
  <c r="D2039" i="13"/>
  <c r="E2039" i="13"/>
  <c r="F2039" i="13"/>
  <c r="G2039" i="13"/>
  <c r="H2039" i="13"/>
  <c r="L2039" i="13"/>
  <c r="O2039" i="13" s="1"/>
  <c r="M2039" i="13"/>
  <c r="N2039" i="13"/>
  <c r="P2039" i="13"/>
  <c r="Q2039" i="13"/>
  <c r="R2039" i="13"/>
  <c r="S2039" i="13"/>
  <c r="T2039" i="13"/>
  <c r="U2039" i="13"/>
  <c r="V2039" i="13"/>
  <c r="W2039" i="13"/>
  <c r="X2039" i="13"/>
  <c r="Y2039" i="13"/>
  <c r="Z2039" i="13"/>
  <c r="AA2039" i="13"/>
  <c r="AB2039" i="13"/>
  <c r="AC2039" i="13"/>
  <c r="AH2039" i="13"/>
  <c r="AK2039" i="13"/>
  <c r="C2040" i="13"/>
  <c r="D2040" i="13"/>
  <c r="E2040" i="13"/>
  <c r="F2040" i="13"/>
  <c r="G2040" i="13"/>
  <c r="H2040" i="13"/>
  <c r="L2040" i="13"/>
  <c r="O2040" i="13" s="1"/>
  <c r="M2040" i="13"/>
  <c r="N2040" i="13"/>
  <c r="P2040" i="13"/>
  <c r="Q2040" i="13"/>
  <c r="R2040" i="13"/>
  <c r="S2040" i="13"/>
  <c r="T2040" i="13"/>
  <c r="U2040" i="13"/>
  <c r="V2040" i="13"/>
  <c r="W2040" i="13"/>
  <c r="X2040" i="13"/>
  <c r="Y2040" i="13"/>
  <c r="Z2040" i="13"/>
  <c r="AA2040" i="13"/>
  <c r="AB2040" i="13"/>
  <c r="AC2040" i="13"/>
  <c r="AH2040" i="13"/>
  <c r="AK2040" i="13"/>
  <c r="C2041" i="13"/>
  <c r="D2041" i="13"/>
  <c r="E2041" i="13"/>
  <c r="F2041" i="13"/>
  <c r="G2041" i="13"/>
  <c r="H2041" i="13"/>
  <c r="L2041" i="13"/>
  <c r="O2041" i="13" s="1"/>
  <c r="M2041" i="13"/>
  <c r="N2041" i="13"/>
  <c r="P2041" i="13"/>
  <c r="Q2041" i="13"/>
  <c r="R2041" i="13"/>
  <c r="S2041" i="13"/>
  <c r="T2041" i="13"/>
  <c r="U2041" i="13"/>
  <c r="V2041" i="13"/>
  <c r="W2041" i="13"/>
  <c r="X2041" i="13"/>
  <c r="Y2041" i="13"/>
  <c r="Z2041" i="13"/>
  <c r="AA2041" i="13"/>
  <c r="AB2041" i="13"/>
  <c r="AC2041" i="13"/>
  <c r="AH2041" i="13"/>
  <c r="AK2041" i="13"/>
  <c r="C2042" i="13"/>
  <c r="D2042" i="13"/>
  <c r="E2042" i="13"/>
  <c r="F2042" i="13"/>
  <c r="G2042" i="13"/>
  <c r="H2042" i="13"/>
  <c r="L2042" i="13"/>
  <c r="O2042" i="13" s="1"/>
  <c r="M2042" i="13"/>
  <c r="N2042" i="13"/>
  <c r="P2042" i="13"/>
  <c r="Q2042" i="13"/>
  <c r="R2042" i="13"/>
  <c r="S2042" i="13"/>
  <c r="T2042" i="13"/>
  <c r="U2042" i="13"/>
  <c r="V2042" i="13"/>
  <c r="W2042" i="13"/>
  <c r="X2042" i="13"/>
  <c r="Y2042" i="13"/>
  <c r="Z2042" i="13"/>
  <c r="AA2042" i="13"/>
  <c r="AB2042" i="13"/>
  <c r="AC2042" i="13"/>
  <c r="AH2042" i="13"/>
  <c r="AK2042" i="13"/>
  <c r="C2043" i="13"/>
  <c r="D2043" i="13"/>
  <c r="E2043" i="13"/>
  <c r="F2043" i="13"/>
  <c r="G2043" i="13"/>
  <c r="H2043" i="13"/>
  <c r="L2043" i="13"/>
  <c r="O2043" i="13" s="1"/>
  <c r="M2043" i="13"/>
  <c r="N2043" i="13"/>
  <c r="P2043" i="13"/>
  <c r="Q2043" i="13"/>
  <c r="R2043" i="13"/>
  <c r="S2043" i="13"/>
  <c r="T2043" i="13"/>
  <c r="U2043" i="13"/>
  <c r="V2043" i="13"/>
  <c r="W2043" i="13"/>
  <c r="X2043" i="13"/>
  <c r="Y2043" i="13"/>
  <c r="Z2043" i="13"/>
  <c r="AA2043" i="13"/>
  <c r="AB2043" i="13"/>
  <c r="AC2043" i="13"/>
  <c r="AH2043" i="13"/>
  <c r="AK2043" i="13"/>
  <c r="C2044" i="13"/>
  <c r="D2044" i="13"/>
  <c r="E2044" i="13"/>
  <c r="F2044" i="13"/>
  <c r="G2044" i="13"/>
  <c r="H2044" i="13"/>
  <c r="L2044" i="13"/>
  <c r="O2044" i="13" s="1"/>
  <c r="M2044" i="13"/>
  <c r="N2044" i="13"/>
  <c r="P2044" i="13"/>
  <c r="Q2044" i="13"/>
  <c r="R2044" i="13"/>
  <c r="S2044" i="13"/>
  <c r="T2044" i="13"/>
  <c r="U2044" i="13"/>
  <c r="V2044" i="13"/>
  <c r="W2044" i="13"/>
  <c r="X2044" i="13"/>
  <c r="Y2044" i="13"/>
  <c r="Z2044" i="13"/>
  <c r="AA2044" i="13"/>
  <c r="AB2044" i="13"/>
  <c r="AC2044" i="13"/>
  <c r="AH2044" i="13"/>
  <c r="AK2044" i="13"/>
  <c r="C2045" i="13"/>
  <c r="D2045" i="13"/>
  <c r="E2045" i="13"/>
  <c r="F2045" i="13"/>
  <c r="G2045" i="13"/>
  <c r="H2045" i="13"/>
  <c r="L2045" i="13"/>
  <c r="O2045" i="13" s="1"/>
  <c r="M2045" i="13"/>
  <c r="N2045" i="13"/>
  <c r="P2045" i="13"/>
  <c r="Q2045" i="13"/>
  <c r="R2045" i="13"/>
  <c r="S2045" i="13"/>
  <c r="T2045" i="13"/>
  <c r="U2045" i="13"/>
  <c r="V2045" i="13"/>
  <c r="W2045" i="13"/>
  <c r="X2045" i="13"/>
  <c r="Y2045" i="13"/>
  <c r="Z2045" i="13"/>
  <c r="AA2045" i="13"/>
  <c r="AB2045" i="13"/>
  <c r="AC2045" i="13"/>
  <c r="AH2045" i="13"/>
  <c r="AK2045" i="13"/>
  <c r="C2046" i="13"/>
  <c r="D2046" i="13"/>
  <c r="E2046" i="13"/>
  <c r="F2046" i="13"/>
  <c r="G2046" i="13"/>
  <c r="H2046" i="13"/>
  <c r="L2046" i="13"/>
  <c r="O2046" i="13" s="1"/>
  <c r="M2046" i="13"/>
  <c r="N2046" i="13"/>
  <c r="P2046" i="13"/>
  <c r="Q2046" i="13"/>
  <c r="R2046" i="13"/>
  <c r="S2046" i="13"/>
  <c r="T2046" i="13"/>
  <c r="U2046" i="13"/>
  <c r="V2046" i="13"/>
  <c r="W2046" i="13"/>
  <c r="X2046" i="13"/>
  <c r="Y2046" i="13"/>
  <c r="Z2046" i="13"/>
  <c r="AA2046" i="13"/>
  <c r="AB2046" i="13"/>
  <c r="AC2046" i="13"/>
  <c r="AH2046" i="13"/>
  <c r="AK2046" i="13"/>
  <c r="C2047" i="13"/>
  <c r="D2047" i="13"/>
  <c r="E2047" i="13"/>
  <c r="F2047" i="13"/>
  <c r="G2047" i="13"/>
  <c r="H2047" i="13"/>
  <c r="L2047" i="13"/>
  <c r="O2047" i="13" s="1"/>
  <c r="M2047" i="13"/>
  <c r="N2047" i="13"/>
  <c r="P2047" i="13"/>
  <c r="Q2047" i="13"/>
  <c r="R2047" i="13"/>
  <c r="S2047" i="13"/>
  <c r="T2047" i="13"/>
  <c r="U2047" i="13"/>
  <c r="V2047" i="13"/>
  <c r="W2047" i="13"/>
  <c r="X2047" i="13"/>
  <c r="Y2047" i="13"/>
  <c r="Z2047" i="13"/>
  <c r="AA2047" i="13"/>
  <c r="AB2047" i="13"/>
  <c r="AC2047" i="13"/>
  <c r="AH2047" i="13"/>
  <c r="AK2047" i="13"/>
  <c r="C2048" i="13"/>
  <c r="D2048" i="13"/>
  <c r="E2048" i="13"/>
  <c r="F2048" i="13"/>
  <c r="G2048" i="13"/>
  <c r="H2048" i="13"/>
  <c r="L2048" i="13"/>
  <c r="O2048" i="13" s="1"/>
  <c r="M2048" i="13"/>
  <c r="N2048" i="13"/>
  <c r="P2048" i="13"/>
  <c r="Q2048" i="13"/>
  <c r="R2048" i="13"/>
  <c r="S2048" i="13"/>
  <c r="T2048" i="13"/>
  <c r="U2048" i="13"/>
  <c r="V2048" i="13"/>
  <c r="W2048" i="13"/>
  <c r="X2048" i="13"/>
  <c r="Y2048" i="13"/>
  <c r="Z2048" i="13"/>
  <c r="AA2048" i="13"/>
  <c r="AB2048" i="13"/>
  <c r="AC2048" i="13"/>
  <c r="AH2048" i="13"/>
  <c r="AK2048" i="13"/>
  <c r="C2049" i="13"/>
  <c r="D2049" i="13"/>
  <c r="E2049" i="13"/>
  <c r="F2049" i="13"/>
  <c r="G2049" i="13"/>
  <c r="H2049" i="13"/>
  <c r="L2049" i="13"/>
  <c r="O2049" i="13" s="1"/>
  <c r="M2049" i="13"/>
  <c r="N2049" i="13"/>
  <c r="P2049" i="13"/>
  <c r="Q2049" i="13"/>
  <c r="R2049" i="13"/>
  <c r="S2049" i="13"/>
  <c r="T2049" i="13"/>
  <c r="U2049" i="13"/>
  <c r="V2049" i="13"/>
  <c r="W2049" i="13"/>
  <c r="X2049" i="13"/>
  <c r="Y2049" i="13"/>
  <c r="Z2049" i="13"/>
  <c r="AA2049" i="13"/>
  <c r="AB2049" i="13"/>
  <c r="AC2049" i="13"/>
  <c r="AH2049" i="13"/>
  <c r="AK2049" i="13"/>
  <c r="C2050" i="13"/>
  <c r="D2050" i="13"/>
  <c r="E2050" i="13"/>
  <c r="F2050" i="13"/>
  <c r="G2050" i="13"/>
  <c r="H2050" i="13"/>
  <c r="L2050" i="13"/>
  <c r="O2050" i="13" s="1"/>
  <c r="M2050" i="13"/>
  <c r="N2050" i="13"/>
  <c r="P2050" i="13"/>
  <c r="Q2050" i="13"/>
  <c r="R2050" i="13"/>
  <c r="S2050" i="13"/>
  <c r="T2050" i="13"/>
  <c r="U2050" i="13"/>
  <c r="V2050" i="13"/>
  <c r="W2050" i="13"/>
  <c r="X2050" i="13"/>
  <c r="Y2050" i="13"/>
  <c r="Z2050" i="13"/>
  <c r="AA2050" i="13"/>
  <c r="AB2050" i="13"/>
  <c r="AC2050" i="13"/>
  <c r="AH2050" i="13"/>
  <c r="AK2050" i="13"/>
  <c r="C2051" i="13"/>
  <c r="D2051" i="13"/>
  <c r="E2051" i="13"/>
  <c r="F2051" i="13"/>
  <c r="G2051" i="13"/>
  <c r="H2051" i="13"/>
  <c r="L2051" i="13"/>
  <c r="O2051" i="13" s="1"/>
  <c r="M2051" i="13"/>
  <c r="N2051" i="13"/>
  <c r="P2051" i="13"/>
  <c r="Q2051" i="13"/>
  <c r="R2051" i="13"/>
  <c r="S2051" i="13"/>
  <c r="T2051" i="13"/>
  <c r="U2051" i="13"/>
  <c r="V2051" i="13"/>
  <c r="W2051" i="13"/>
  <c r="X2051" i="13"/>
  <c r="Y2051" i="13"/>
  <c r="Z2051" i="13"/>
  <c r="AA2051" i="13"/>
  <c r="AB2051" i="13"/>
  <c r="AC2051" i="13"/>
  <c r="AH2051" i="13"/>
  <c r="AK2051" i="13"/>
  <c r="C2052" i="13"/>
  <c r="D2052" i="13"/>
  <c r="E2052" i="13"/>
  <c r="F2052" i="13"/>
  <c r="G2052" i="13"/>
  <c r="H2052" i="13"/>
  <c r="L2052" i="13"/>
  <c r="O2052" i="13" s="1"/>
  <c r="M2052" i="13"/>
  <c r="N2052" i="13"/>
  <c r="P2052" i="13"/>
  <c r="Q2052" i="13"/>
  <c r="R2052" i="13"/>
  <c r="S2052" i="13"/>
  <c r="T2052" i="13"/>
  <c r="U2052" i="13"/>
  <c r="V2052" i="13"/>
  <c r="W2052" i="13"/>
  <c r="X2052" i="13"/>
  <c r="Y2052" i="13"/>
  <c r="Z2052" i="13"/>
  <c r="AA2052" i="13"/>
  <c r="AB2052" i="13"/>
  <c r="AC2052" i="13"/>
  <c r="AH2052" i="13"/>
  <c r="AK2052" i="13"/>
  <c r="C2053" i="13"/>
  <c r="D2053" i="13"/>
  <c r="E2053" i="13"/>
  <c r="F2053" i="13"/>
  <c r="G2053" i="13"/>
  <c r="H2053" i="13"/>
  <c r="L2053" i="13"/>
  <c r="O2053" i="13" s="1"/>
  <c r="M2053" i="13"/>
  <c r="N2053" i="13"/>
  <c r="P2053" i="13"/>
  <c r="Q2053" i="13"/>
  <c r="R2053" i="13"/>
  <c r="S2053" i="13"/>
  <c r="T2053" i="13"/>
  <c r="U2053" i="13"/>
  <c r="V2053" i="13"/>
  <c r="W2053" i="13"/>
  <c r="X2053" i="13"/>
  <c r="Y2053" i="13"/>
  <c r="Z2053" i="13"/>
  <c r="AA2053" i="13"/>
  <c r="AB2053" i="13"/>
  <c r="AC2053" i="13"/>
  <c r="AH2053" i="13"/>
  <c r="AK2053" i="13"/>
  <c r="C2054" i="13"/>
  <c r="D2054" i="13"/>
  <c r="E2054" i="13"/>
  <c r="F2054" i="13"/>
  <c r="G2054" i="13"/>
  <c r="H2054" i="13"/>
  <c r="L2054" i="13"/>
  <c r="O2054" i="13" s="1"/>
  <c r="M2054" i="13"/>
  <c r="N2054" i="13"/>
  <c r="P2054" i="13"/>
  <c r="Q2054" i="13"/>
  <c r="R2054" i="13"/>
  <c r="S2054" i="13"/>
  <c r="T2054" i="13"/>
  <c r="U2054" i="13"/>
  <c r="V2054" i="13"/>
  <c r="W2054" i="13"/>
  <c r="X2054" i="13"/>
  <c r="Y2054" i="13"/>
  <c r="Z2054" i="13"/>
  <c r="AA2054" i="13"/>
  <c r="AB2054" i="13"/>
  <c r="AC2054" i="13"/>
  <c r="AH2054" i="13"/>
  <c r="AK2054" i="13"/>
  <c r="C2055" i="13"/>
  <c r="D2055" i="13"/>
  <c r="E2055" i="13"/>
  <c r="F2055" i="13"/>
  <c r="G2055" i="13"/>
  <c r="H2055" i="13"/>
  <c r="L2055" i="13"/>
  <c r="O2055" i="13" s="1"/>
  <c r="M2055" i="13"/>
  <c r="N2055" i="13"/>
  <c r="P2055" i="13"/>
  <c r="Q2055" i="13"/>
  <c r="R2055" i="13"/>
  <c r="S2055" i="13"/>
  <c r="T2055" i="13"/>
  <c r="U2055" i="13"/>
  <c r="V2055" i="13"/>
  <c r="W2055" i="13"/>
  <c r="X2055" i="13"/>
  <c r="Y2055" i="13"/>
  <c r="Z2055" i="13"/>
  <c r="AA2055" i="13"/>
  <c r="AB2055" i="13"/>
  <c r="AC2055" i="13"/>
  <c r="AH2055" i="13"/>
  <c r="AK2055" i="13"/>
  <c r="C2056" i="13"/>
  <c r="D2056" i="13"/>
  <c r="E2056" i="13"/>
  <c r="F2056" i="13"/>
  <c r="G2056" i="13"/>
  <c r="H2056" i="13"/>
  <c r="L2056" i="13"/>
  <c r="O2056" i="13" s="1"/>
  <c r="M2056" i="13"/>
  <c r="N2056" i="13"/>
  <c r="P2056" i="13"/>
  <c r="Q2056" i="13"/>
  <c r="R2056" i="13"/>
  <c r="S2056" i="13"/>
  <c r="T2056" i="13"/>
  <c r="U2056" i="13"/>
  <c r="V2056" i="13"/>
  <c r="W2056" i="13"/>
  <c r="X2056" i="13"/>
  <c r="Y2056" i="13"/>
  <c r="Z2056" i="13"/>
  <c r="AA2056" i="13"/>
  <c r="AB2056" i="13"/>
  <c r="AC2056" i="13"/>
  <c r="AH2056" i="13"/>
  <c r="AK2056" i="13"/>
  <c r="C2057" i="13"/>
  <c r="D2057" i="13"/>
  <c r="E2057" i="13"/>
  <c r="F2057" i="13"/>
  <c r="G2057" i="13"/>
  <c r="H2057" i="13"/>
  <c r="L2057" i="13"/>
  <c r="O2057" i="13" s="1"/>
  <c r="M2057" i="13"/>
  <c r="N2057" i="13"/>
  <c r="P2057" i="13"/>
  <c r="Q2057" i="13"/>
  <c r="R2057" i="13"/>
  <c r="S2057" i="13"/>
  <c r="T2057" i="13"/>
  <c r="U2057" i="13"/>
  <c r="V2057" i="13"/>
  <c r="W2057" i="13"/>
  <c r="X2057" i="13"/>
  <c r="Y2057" i="13"/>
  <c r="Z2057" i="13"/>
  <c r="AA2057" i="13"/>
  <c r="AB2057" i="13"/>
  <c r="AC2057" i="13"/>
  <c r="AH2057" i="13"/>
  <c r="AK2057" i="13"/>
  <c r="C2058" i="13"/>
  <c r="D2058" i="13"/>
  <c r="E2058" i="13"/>
  <c r="F2058" i="13"/>
  <c r="G2058" i="13"/>
  <c r="H2058" i="13"/>
  <c r="L2058" i="13"/>
  <c r="O2058" i="13" s="1"/>
  <c r="M2058" i="13"/>
  <c r="N2058" i="13"/>
  <c r="P2058" i="13"/>
  <c r="Q2058" i="13"/>
  <c r="R2058" i="13"/>
  <c r="S2058" i="13"/>
  <c r="T2058" i="13"/>
  <c r="U2058" i="13"/>
  <c r="V2058" i="13"/>
  <c r="W2058" i="13"/>
  <c r="X2058" i="13"/>
  <c r="Y2058" i="13"/>
  <c r="Z2058" i="13"/>
  <c r="AA2058" i="13"/>
  <c r="AB2058" i="13"/>
  <c r="AC2058" i="13"/>
  <c r="AH2058" i="13"/>
  <c r="AK2058" i="13"/>
  <c r="C2059" i="13"/>
  <c r="D2059" i="13"/>
  <c r="E2059" i="13"/>
  <c r="F2059" i="13"/>
  <c r="G2059" i="13"/>
  <c r="H2059" i="13"/>
  <c r="L2059" i="13"/>
  <c r="M2059" i="13"/>
  <c r="N2059" i="13"/>
  <c r="P2059" i="13"/>
  <c r="Q2059" i="13"/>
  <c r="R2059" i="13"/>
  <c r="S2059" i="13"/>
  <c r="T2059" i="13"/>
  <c r="U2059" i="13"/>
  <c r="V2059" i="13"/>
  <c r="W2059" i="13"/>
  <c r="X2059" i="13"/>
  <c r="Y2059" i="13"/>
  <c r="Z2059" i="13"/>
  <c r="AA2059" i="13"/>
  <c r="AB2059" i="13"/>
  <c r="AC2059" i="13"/>
  <c r="AH2059" i="13"/>
  <c r="AK2059" i="13"/>
  <c r="C2060" i="13"/>
  <c r="D2060" i="13"/>
  <c r="E2060" i="13"/>
  <c r="F2060" i="13"/>
  <c r="G2060" i="13"/>
  <c r="H2060" i="13"/>
  <c r="L2060" i="13"/>
  <c r="M2060" i="13"/>
  <c r="N2060" i="13"/>
  <c r="P2060" i="13"/>
  <c r="Q2060" i="13"/>
  <c r="R2060" i="13"/>
  <c r="S2060" i="13"/>
  <c r="T2060" i="13"/>
  <c r="U2060" i="13"/>
  <c r="V2060" i="13"/>
  <c r="W2060" i="13"/>
  <c r="X2060" i="13"/>
  <c r="Y2060" i="13"/>
  <c r="Z2060" i="13"/>
  <c r="AA2060" i="13"/>
  <c r="AB2060" i="13"/>
  <c r="AC2060" i="13"/>
  <c r="AH2060" i="13"/>
  <c r="AK2060" i="13"/>
  <c r="C2061" i="13"/>
  <c r="D2061" i="13"/>
  <c r="E2061" i="13"/>
  <c r="F2061" i="13"/>
  <c r="G2061" i="13"/>
  <c r="H2061" i="13"/>
  <c r="L2061" i="13"/>
  <c r="M2061" i="13"/>
  <c r="N2061" i="13"/>
  <c r="P2061" i="13"/>
  <c r="Q2061" i="13"/>
  <c r="R2061" i="13"/>
  <c r="S2061" i="13"/>
  <c r="T2061" i="13"/>
  <c r="U2061" i="13"/>
  <c r="V2061" i="13"/>
  <c r="W2061" i="13"/>
  <c r="X2061" i="13"/>
  <c r="Y2061" i="13"/>
  <c r="Z2061" i="13"/>
  <c r="AA2061" i="13"/>
  <c r="AB2061" i="13"/>
  <c r="AC2061" i="13"/>
  <c r="AH2061" i="13"/>
  <c r="AK2061" i="13"/>
  <c r="C2062" i="13"/>
  <c r="D2062" i="13"/>
  <c r="E2062" i="13"/>
  <c r="F2062" i="13"/>
  <c r="G2062" i="13"/>
  <c r="H2062" i="13"/>
  <c r="L2062" i="13"/>
  <c r="M2062" i="13"/>
  <c r="N2062" i="13"/>
  <c r="P2062" i="13"/>
  <c r="Q2062" i="13"/>
  <c r="R2062" i="13"/>
  <c r="S2062" i="13"/>
  <c r="T2062" i="13"/>
  <c r="U2062" i="13"/>
  <c r="V2062" i="13"/>
  <c r="W2062" i="13"/>
  <c r="X2062" i="13"/>
  <c r="Y2062" i="13"/>
  <c r="Z2062" i="13"/>
  <c r="AA2062" i="13"/>
  <c r="AB2062" i="13"/>
  <c r="AC2062" i="13"/>
  <c r="AH2062" i="13"/>
  <c r="AK2062" i="13"/>
  <c r="C2063" i="13"/>
  <c r="D2063" i="13"/>
  <c r="E2063" i="13"/>
  <c r="F2063" i="13"/>
  <c r="G2063" i="13"/>
  <c r="H2063" i="13"/>
  <c r="L2063" i="13"/>
  <c r="M2063" i="13"/>
  <c r="N2063" i="13"/>
  <c r="P2063" i="13"/>
  <c r="Q2063" i="13"/>
  <c r="R2063" i="13"/>
  <c r="S2063" i="13"/>
  <c r="T2063" i="13"/>
  <c r="U2063" i="13"/>
  <c r="V2063" i="13"/>
  <c r="W2063" i="13"/>
  <c r="X2063" i="13"/>
  <c r="Y2063" i="13"/>
  <c r="Z2063" i="13"/>
  <c r="AA2063" i="13"/>
  <c r="AB2063" i="13"/>
  <c r="AC2063" i="13"/>
  <c r="AH2063" i="13"/>
  <c r="AK2063" i="13"/>
  <c r="C2064" i="13"/>
  <c r="D2064" i="13"/>
  <c r="E2064" i="13"/>
  <c r="F2064" i="13"/>
  <c r="G2064" i="13"/>
  <c r="H2064" i="13"/>
  <c r="L2064" i="13"/>
  <c r="M2064" i="13"/>
  <c r="N2064" i="13"/>
  <c r="P2064" i="13"/>
  <c r="Q2064" i="13"/>
  <c r="R2064" i="13"/>
  <c r="S2064" i="13"/>
  <c r="T2064" i="13"/>
  <c r="U2064" i="13"/>
  <c r="V2064" i="13"/>
  <c r="W2064" i="13"/>
  <c r="X2064" i="13"/>
  <c r="Y2064" i="13"/>
  <c r="Z2064" i="13"/>
  <c r="AA2064" i="13"/>
  <c r="AB2064" i="13"/>
  <c r="AC2064" i="13"/>
  <c r="AH2064" i="13"/>
  <c r="AK2064" i="13"/>
  <c r="C2065" i="13"/>
  <c r="D2065" i="13"/>
  <c r="E2065" i="13"/>
  <c r="F2065" i="13"/>
  <c r="G2065" i="13"/>
  <c r="H2065" i="13"/>
  <c r="L2065" i="13"/>
  <c r="M2065" i="13"/>
  <c r="N2065" i="13"/>
  <c r="P2065" i="13"/>
  <c r="Q2065" i="13"/>
  <c r="R2065" i="13"/>
  <c r="S2065" i="13"/>
  <c r="T2065" i="13"/>
  <c r="U2065" i="13"/>
  <c r="V2065" i="13"/>
  <c r="W2065" i="13"/>
  <c r="X2065" i="13"/>
  <c r="Y2065" i="13"/>
  <c r="Z2065" i="13"/>
  <c r="AA2065" i="13"/>
  <c r="AB2065" i="13"/>
  <c r="AC2065" i="13"/>
  <c r="AH2065" i="13"/>
  <c r="AK2065" i="13"/>
  <c r="C2066" i="13"/>
  <c r="D2066" i="13"/>
  <c r="E2066" i="13"/>
  <c r="F2066" i="13"/>
  <c r="G2066" i="13"/>
  <c r="H2066" i="13"/>
  <c r="L2066" i="13"/>
  <c r="M2066" i="13"/>
  <c r="N2066" i="13"/>
  <c r="P2066" i="13"/>
  <c r="Q2066" i="13"/>
  <c r="R2066" i="13"/>
  <c r="S2066" i="13"/>
  <c r="T2066" i="13"/>
  <c r="U2066" i="13"/>
  <c r="V2066" i="13"/>
  <c r="W2066" i="13"/>
  <c r="X2066" i="13"/>
  <c r="Y2066" i="13"/>
  <c r="Z2066" i="13"/>
  <c r="AA2066" i="13"/>
  <c r="AB2066" i="13"/>
  <c r="AC2066" i="13"/>
  <c r="AH2066" i="13"/>
  <c r="AK2066" i="13"/>
  <c r="C2067" i="13"/>
  <c r="D2067" i="13"/>
  <c r="E2067" i="13"/>
  <c r="F2067" i="13"/>
  <c r="G2067" i="13"/>
  <c r="H2067" i="13"/>
  <c r="L2067" i="13"/>
  <c r="M2067" i="13"/>
  <c r="N2067" i="13"/>
  <c r="P2067" i="13"/>
  <c r="Q2067" i="13"/>
  <c r="R2067" i="13"/>
  <c r="S2067" i="13"/>
  <c r="T2067" i="13"/>
  <c r="U2067" i="13"/>
  <c r="V2067" i="13"/>
  <c r="W2067" i="13"/>
  <c r="X2067" i="13"/>
  <c r="Y2067" i="13"/>
  <c r="Z2067" i="13"/>
  <c r="AA2067" i="13"/>
  <c r="AB2067" i="13"/>
  <c r="AC2067" i="13"/>
  <c r="AH2067" i="13"/>
  <c r="AK2067" i="13"/>
  <c r="C2068" i="13"/>
  <c r="D2068" i="13"/>
  <c r="E2068" i="13"/>
  <c r="F2068" i="13"/>
  <c r="G2068" i="13"/>
  <c r="H2068" i="13"/>
  <c r="L2068" i="13"/>
  <c r="M2068" i="13"/>
  <c r="N2068" i="13"/>
  <c r="P2068" i="13"/>
  <c r="Q2068" i="13"/>
  <c r="R2068" i="13"/>
  <c r="S2068" i="13"/>
  <c r="T2068" i="13"/>
  <c r="U2068" i="13"/>
  <c r="V2068" i="13"/>
  <c r="W2068" i="13"/>
  <c r="X2068" i="13"/>
  <c r="Y2068" i="13"/>
  <c r="Z2068" i="13"/>
  <c r="AA2068" i="13"/>
  <c r="AB2068" i="13"/>
  <c r="AC2068" i="13"/>
  <c r="AH2068" i="13"/>
  <c r="AK2068" i="13"/>
  <c r="C2069" i="13"/>
  <c r="D2069" i="13"/>
  <c r="E2069" i="13"/>
  <c r="F2069" i="13"/>
  <c r="G2069" i="13"/>
  <c r="H2069" i="13"/>
  <c r="L2069" i="13"/>
  <c r="O2069" i="13" s="1"/>
  <c r="M2069" i="13"/>
  <c r="N2069" i="13"/>
  <c r="P2069" i="13"/>
  <c r="Q2069" i="13"/>
  <c r="R2069" i="13"/>
  <c r="S2069" i="13"/>
  <c r="T2069" i="13"/>
  <c r="U2069" i="13"/>
  <c r="V2069" i="13"/>
  <c r="W2069" i="13"/>
  <c r="X2069" i="13"/>
  <c r="Y2069" i="13"/>
  <c r="Z2069" i="13"/>
  <c r="AA2069" i="13"/>
  <c r="AB2069" i="13"/>
  <c r="AC2069" i="13"/>
  <c r="AH2069" i="13"/>
  <c r="AK2069" i="13"/>
  <c r="C2070" i="13"/>
  <c r="D2070" i="13"/>
  <c r="E2070" i="13"/>
  <c r="F2070" i="13"/>
  <c r="G2070" i="13"/>
  <c r="H2070" i="13"/>
  <c r="L2070" i="13"/>
  <c r="O2070" i="13" s="1"/>
  <c r="M2070" i="13"/>
  <c r="N2070" i="13"/>
  <c r="P2070" i="13"/>
  <c r="Q2070" i="13"/>
  <c r="R2070" i="13"/>
  <c r="S2070" i="13"/>
  <c r="T2070" i="13"/>
  <c r="U2070" i="13"/>
  <c r="V2070" i="13"/>
  <c r="W2070" i="13"/>
  <c r="X2070" i="13"/>
  <c r="Y2070" i="13"/>
  <c r="Z2070" i="13"/>
  <c r="AA2070" i="13"/>
  <c r="AB2070" i="13"/>
  <c r="AC2070" i="13"/>
  <c r="AH2070" i="13"/>
  <c r="AK2070" i="13"/>
  <c r="C2071" i="13"/>
  <c r="D2071" i="13"/>
  <c r="E2071" i="13"/>
  <c r="F2071" i="13"/>
  <c r="G2071" i="13"/>
  <c r="H2071" i="13"/>
  <c r="L2071" i="13"/>
  <c r="O2071" i="13" s="1"/>
  <c r="M2071" i="13"/>
  <c r="N2071" i="13"/>
  <c r="P2071" i="13"/>
  <c r="Q2071" i="13"/>
  <c r="R2071" i="13"/>
  <c r="S2071" i="13"/>
  <c r="T2071" i="13"/>
  <c r="U2071" i="13"/>
  <c r="V2071" i="13"/>
  <c r="W2071" i="13"/>
  <c r="X2071" i="13"/>
  <c r="Y2071" i="13"/>
  <c r="Z2071" i="13"/>
  <c r="AA2071" i="13"/>
  <c r="AB2071" i="13"/>
  <c r="AC2071" i="13"/>
  <c r="AH2071" i="13"/>
  <c r="AK2071" i="13"/>
  <c r="C2072" i="13"/>
  <c r="D2072" i="13"/>
  <c r="E2072" i="13"/>
  <c r="F2072" i="13"/>
  <c r="G2072" i="13"/>
  <c r="H2072" i="13"/>
  <c r="L2072" i="13"/>
  <c r="M2072" i="13"/>
  <c r="N2072" i="13"/>
  <c r="P2072" i="13"/>
  <c r="Q2072" i="13"/>
  <c r="R2072" i="13"/>
  <c r="S2072" i="13"/>
  <c r="T2072" i="13"/>
  <c r="U2072" i="13"/>
  <c r="V2072" i="13"/>
  <c r="W2072" i="13"/>
  <c r="X2072" i="13"/>
  <c r="Y2072" i="13"/>
  <c r="AA2072" i="13"/>
  <c r="AB2072" i="13"/>
  <c r="AC2072" i="13"/>
  <c r="AH2072" i="13"/>
  <c r="AK2072" i="13"/>
  <c r="C2073" i="13"/>
  <c r="D2073" i="13"/>
  <c r="E2073" i="13"/>
  <c r="F2073" i="13"/>
  <c r="G2073" i="13"/>
  <c r="H2073" i="13"/>
  <c r="L2073" i="13"/>
  <c r="O2073" i="13" s="1"/>
  <c r="M2073" i="13"/>
  <c r="N2073" i="13"/>
  <c r="P2073" i="13"/>
  <c r="Q2073" i="13"/>
  <c r="R2073" i="13"/>
  <c r="S2073" i="13"/>
  <c r="T2073" i="13"/>
  <c r="U2073" i="13"/>
  <c r="V2073" i="13"/>
  <c r="W2073" i="13"/>
  <c r="X2073" i="13"/>
  <c r="Y2073" i="13"/>
  <c r="Z2073" i="13"/>
  <c r="AA2073" i="13"/>
  <c r="AB2073" i="13"/>
  <c r="AC2073" i="13"/>
  <c r="AH2073" i="13"/>
  <c r="AK2073" i="13"/>
  <c r="C2074" i="13"/>
  <c r="D2074" i="13"/>
  <c r="E2074" i="13"/>
  <c r="F2074" i="13"/>
  <c r="G2074" i="13"/>
  <c r="H2074" i="13"/>
  <c r="L2074" i="13"/>
  <c r="O2074" i="13" s="1"/>
  <c r="M2074" i="13"/>
  <c r="N2074" i="13"/>
  <c r="P2074" i="13"/>
  <c r="Q2074" i="13"/>
  <c r="R2074" i="13"/>
  <c r="S2074" i="13"/>
  <c r="T2074" i="13"/>
  <c r="U2074" i="13"/>
  <c r="V2074" i="13"/>
  <c r="W2074" i="13"/>
  <c r="X2074" i="13"/>
  <c r="Y2074" i="13"/>
  <c r="Z2074" i="13"/>
  <c r="AA2074" i="13"/>
  <c r="AB2074" i="13"/>
  <c r="AC2074" i="13"/>
  <c r="AH2074" i="13"/>
  <c r="AK2074" i="13"/>
  <c r="C2075" i="13"/>
  <c r="D2075" i="13"/>
  <c r="E2075" i="13"/>
  <c r="F2075" i="13"/>
  <c r="G2075" i="13"/>
  <c r="H2075" i="13"/>
  <c r="L2075" i="13"/>
  <c r="O2075" i="13" s="1"/>
  <c r="M2075" i="13"/>
  <c r="N2075" i="13"/>
  <c r="P2075" i="13"/>
  <c r="Q2075" i="13"/>
  <c r="R2075" i="13"/>
  <c r="S2075" i="13"/>
  <c r="T2075" i="13"/>
  <c r="U2075" i="13"/>
  <c r="V2075" i="13"/>
  <c r="W2075" i="13"/>
  <c r="X2075" i="13"/>
  <c r="Y2075" i="13"/>
  <c r="Z2075" i="13"/>
  <c r="AA2075" i="13"/>
  <c r="AB2075" i="13"/>
  <c r="AC2075" i="13"/>
  <c r="AH2075" i="13"/>
  <c r="AK2075" i="13"/>
  <c r="C2076" i="13"/>
  <c r="D2076" i="13"/>
  <c r="E2076" i="13"/>
  <c r="F2076" i="13"/>
  <c r="G2076" i="13"/>
  <c r="H2076" i="13"/>
  <c r="L2076" i="13"/>
  <c r="M2076" i="13"/>
  <c r="N2076" i="13"/>
  <c r="P2076" i="13"/>
  <c r="Q2076" i="13"/>
  <c r="R2076" i="13"/>
  <c r="S2076" i="13"/>
  <c r="T2076" i="13"/>
  <c r="U2076" i="13"/>
  <c r="V2076" i="13"/>
  <c r="W2076" i="13"/>
  <c r="X2076" i="13"/>
  <c r="Y2076" i="13"/>
  <c r="Z2076" i="13"/>
  <c r="AA2076" i="13"/>
  <c r="AB2076" i="13"/>
  <c r="AC2076" i="13"/>
  <c r="AH2076" i="13"/>
  <c r="AK2076" i="13"/>
  <c r="C2077" i="13"/>
  <c r="D2077" i="13"/>
  <c r="E2077" i="13"/>
  <c r="F2077" i="13"/>
  <c r="G2077" i="13"/>
  <c r="H2077" i="13"/>
  <c r="L2077" i="13"/>
  <c r="O2077" i="13" s="1"/>
  <c r="M2077" i="13"/>
  <c r="N2077" i="13"/>
  <c r="P2077" i="13"/>
  <c r="Q2077" i="13"/>
  <c r="R2077" i="13"/>
  <c r="S2077" i="13"/>
  <c r="T2077" i="13"/>
  <c r="U2077" i="13"/>
  <c r="V2077" i="13"/>
  <c r="W2077" i="13"/>
  <c r="X2077" i="13"/>
  <c r="Y2077" i="13"/>
  <c r="Z2077" i="13"/>
  <c r="AA2077" i="13"/>
  <c r="AB2077" i="13"/>
  <c r="AC2077" i="13"/>
  <c r="AH2077" i="13"/>
  <c r="AK2077" i="13"/>
  <c r="C2078" i="13"/>
  <c r="D2078" i="13"/>
  <c r="E2078" i="13"/>
  <c r="F2078" i="13"/>
  <c r="G2078" i="13"/>
  <c r="H2078" i="13"/>
  <c r="L2078" i="13"/>
  <c r="O2078" i="13" s="1"/>
  <c r="M2078" i="13"/>
  <c r="N2078" i="13"/>
  <c r="P2078" i="13"/>
  <c r="Q2078" i="13"/>
  <c r="R2078" i="13"/>
  <c r="S2078" i="13"/>
  <c r="T2078" i="13"/>
  <c r="U2078" i="13"/>
  <c r="V2078" i="13"/>
  <c r="W2078" i="13"/>
  <c r="X2078" i="13"/>
  <c r="Y2078" i="13"/>
  <c r="Z2078" i="13"/>
  <c r="AA2078" i="13"/>
  <c r="AB2078" i="13"/>
  <c r="AC2078" i="13"/>
  <c r="AH2078" i="13"/>
  <c r="AK2078" i="13"/>
  <c r="C2079" i="13"/>
  <c r="D2079" i="13"/>
  <c r="E2079" i="13"/>
  <c r="F2079" i="13"/>
  <c r="G2079" i="13"/>
  <c r="H2079" i="13"/>
  <c r="L2079" i="13"/>
  <c r="O2079" i="13" s="1"/>
  <c r="M2079" i="13"/>
  <c r="N2079" i="13"/>
  <c r="P2079" i="13"/>
  <c r="Q2079" i="13"/>
  <c r="R2079" i="13"/>
  <c r="S2079" i="13"/>
  <c r="T2079" i="13"/>
  <c r="U2079" i="13"/>
  <c r="V2079" i="13"/>
  <c r="W2079" i="13"/>
  <c r="X2079" i="13"/>
  <c r="Y2079" i="13"/>
  <c r="Z2079" i="13"/>
  <c r="AA2079" i="13"/>
  <c r="AB2079" i="13"/>
  <c r="AC2079" i="13"/>
  <c r="AH2079" i="13"/>
  <c r="AK2079" i="13"/>
  <c r="C2080" i="13"/>
  <c r="D2080" i="13"/>
  <c r="E2080" i="13"/>
  <c r="F2080" i="13"/>
  <c r="G2080" i="13"/>
  <c r="H2080" i="13"/>
  <c r="L2080" i="13"/>
  <c r="O2080" i="13" s="1"/>
  <c r="M2080" i="13"/>
  <c r="N2080" i="13"/>
  <c r="P2080" i="13"/>
  <c r="Q2080" i="13"/>
  <c r="R2080" i="13"/>
  <c r="S2080" i="13"/>
  <c r="T2080" i="13"/>
  <c r="U2080" i="13"/>
  <c r="V2080" i="13"/>
  <c r="W2080" i="13"/>
  <c r="X2080" i="13"/>
  <c r="Y2080" i="13"/>
  <c r="Z2080" i="13"/>
  <c r="AA2080" i="13"/>
  <c r="AB2080" i="13"/>
  <c r="AC2080" i="13"/>
  <c r="AH2080" i="13"/>
  <c r="AK2080" i="13"/>
  <c r="C2081" i="13"/>
  <c r="D2081" i="13"/>
  <c r="E2081" i="13"/>
  <c r="F2081" i="13"/>
  <c r="G2081" i="13"/>
  <c r="H2081" i="13"/>
  <c r="L2081" i="13"/>
  <c r="O2081" i="13" s="1"/>
  <c r="M2081" i="13"/>
  <c r="N2081" i="13"/>
  <c r="P2081" i="13"/>
  <c r="Q2081" i="13"/>
  <c r="R2081" i="13"/>
  <c r="S2081" i="13"/>
  <c r="T2081" i="13"/>
  <c r="U2081" i="13"/>
  <c r="V2081" i="13"/>
  <c r="W2081" i="13"/>
  <c r="X2081" i="13"/>
  <c r="Y2081" i="13"/>
  <c r="Z2081" i="13"/>
  <c r="AA2081" i="13"/>
  <c r="AB2081" i="13"/>
  <c r="AC2081" i="13"/>
  <c r="AH2081" i="13"/>
  <c r="AK2081" i="13"/>
  <c r="C2082" i="13"/>
  <c r="D2082" i="13"/>
  <c r="E2082" i="13"/>
  <c r="F2082" i="13"/>
  <c r="G2082" i="13"/>
  <c r="H2082" i="13"/>
  <c r="L2082" i="13"/>
  <c r="O2082" i="13" s="1"/>
  <c r="M2082" i="13"/>
  <c r="N2082" i="13"/>
  <c r="P2082" i="13"/>
  <c r="Q2082" i="13"/>
  <c r="R2082" i="13"/>
  <c r="S2082" i="13"/>
  <c r="T2082" i="13"/>
  <c r="U2082" i="13"/>
  <c r="V2082" i="13"/>
  <c r="W2082" i="13"/>
  <c r="X2082" i="13"/>
  <c r="Y2082" i="13"/>
  <c r="Z2082" i="13"/>
  <c r="AA2082" i="13"/>
  <c r="AB2082" i="13"/>
  <c r="AC2082" i="13"/>
  <c r="AH2082" i="13"/>
  <c r="AK2082" i="13"/>
  <c r="C2083" i="13"/>
  <c r="D2083" i="13"/>
  <c r="E2083" i="13"/>
  <c r="F2083" i="13"/>
  <c r="G2083" i="13"/>
  <c r="H2083" i="13"/>
  <c r="L2083" i="13"/>
  <c r="O2083" i="13" s="1"/>
  <c r="M2083" i="13"/>
  <c r="N2083" i="13"/>
  <c r="P2083" i="13"/>
  <c r="Q2083" i="13"/>
  <c r="R2083" i="13"/>
  <c r="S2083" i="13"/>
  <c r="T2083" i="13"/>
  <c r="U2083" i="13"/>
  <c r="V2083" i="13"/>
  <c r="W2083" i="13"/>
  <c r="X2083" i="13"/>
  <c r="Y2083" i="13"/>
  <c r="Z2083" i="13"/>
  <c r="AA2083" i="13"/>
  <c r="AB2083" i="13"/>
  <c r="AC2083" i="13"/>
  <c r="AH2083" i="13"/>
  <c r="AK2083" i="13"/>
  <c r="C2084" i="13"/>
  <c r="D2084" i="13"/>
  <c r="E2084" i="13"/>
  <c r="F2084" i="13"/>
  <c r="G2084" i="13"/>
  <c r="H2084" i="13"/>
  <c r="L2084" i="13"/>
  <c r="O2084" i="13" s="1"/>
  <c r="M2084" i="13"/>
  <c r="N2084" i="13"/>
  <c r="P2084" i="13"/>
  <c r="Q2084" i="13"/>
  <c r="R2084" i="13"/>
  <c r="S2084" i="13"/>
  <c r="T2084" i="13"/>
  <c r="U2084" i="13"/>
  <c r="V2084" i="13"/>
  <c r="W2084" i="13"/>
  <c r="X2084" i="13"/>
  <c r="Y2084" i="13"/>
  <c r="Z2084" i="13"/>
  <c r="AA2084" i="13"/>
  <c r="AB2084" i="13"/>
  <c r="AC2084" i="13"/>
  <c r="AH2084" i="13"/>
  <c r="AK2084" i="13"/>
  <c r="C2085" i="13"/>
  <c r="D2085" i="13"/>
  <c r="E2085" i="13"/>
  <c r="F2085" i="13"/>
  <c r="G2085" i="13"/>
  <c r="H2085" i="13"/>
  <c r="L2085" i="13"/>
  <c r="O2085" i="13" s="1"/>
  <c r="M2085" i="13"/>
  <c r="N2085" i="13"/>
  <c r="P2085" i="13"/>
  <c r="Q2085" i="13"/>
  <c r="R2085" i="13"/>
  <c r="S2085" i="13"/>
  <c r="T2085" i="13"/>
  <c r="U2085" i="13"/>
  <c r="V2085" i="13"/>
  <c r="W2085" i="13"/>
  <c r="X2085" i="13"/>
  <c r="Y2085" i="13"/>
  <c r="Z2085" i="13"/>
  <c r="AA2085" i="13"/>
  <c r="AB2085" i="13"/>
  <c r="AC2085" i="13"/>
  <c r="AH2085" i="13"/>
  <c r="AK2085" i="13"/>
  <c r="C2086" i="13"/>
  <c r="D2086" i="13"/>
  <c r="E2086" i="13"/>
  <c r="F2086" i="13"/>
  <c r="G2086" i="13"/>
  <c r="H2086" i="13"/>
  <c r="L2086" i="13"/>
  <c r="O2086" i="13" s="1"/>
  <c r="M2086" i="13"/>
  <c r="N2086" i="13"/>
  <c r="P2086" i="13"/>
  <c r="Q2086" i="13"/>
  <c r="R2086" i="13"/>
  <c r="S2086" i="13"/>
  <c r="T2086" i="13"/>
  <c r="U2086" i="13"/>
  <c r="V2086" i="13"/>
  <c r="W2086" i="13"/>
  <c r="X2086" i="13"/>
  <c r="Y2086" i="13"/>
  <c r="Z2086" i="13"/>
  <c r="AA2086" i="13"/>
  <c r="AB2086" i="13"/>
  <c r="AC2086" i="13"/>
  <c r="AH2086" i="13"/>
  <c r="AK2086" i="13"/>
  <c r="C2087" i="13"/>
  <c r="D2087" i="13"/>
  <c r="E2087" i="13"/>
  <c r="F2087" i="13"/>
  <c r="G2087" i="13"/>
  <c r="H2087" i="13"/>
  <c r="L2087" i="13"/>
  <c r="O2087" i="13" s="1"/>
  <c r="M2087" i="13"/>
  <c r="N2087" i="13"/>
  <c r="P2087" i="13"/>
  <c r="Q2087" i="13"/>
  <c r="R2087" i="13"/>
  <c r="S2087" i="13"/>
  <c r="T2087" i="13"/>
  <c r="U2087" i="13"/>
  <c r="V2087" i="13"/>
  <c r="W2087" i="13"/>
  <c r="X2087" i="13"/>
  <c r="Y2087" i="13"/>
  <c r="Z2087" i="13"/>
  <c r="AA2087" i="13"/>
  <c r="AB2087" i="13"/>
  <c r="AC2087" i="13"/>
  <c r="AH2087" i="13"/>
  <c r="AK2087" i="13"/>
  <c r="C2088" i="13"/>
  <c r="D2088" i="13"/>
  <c r="E2088" i="13"/>
  <c r="F2088" i="13"/>
  <c r="G2088" i="13"/>
  <c r="H2088" i="13"/>
  <c r="L2088" i="13"/>
  <c r="O2088" i="13" s="1"/>
  <c r="M2088" i="13"/>
  <c r="N2088" i="13"/>
  <c r="P2088" i="13"/>
  <c r="Q2088" i="13"/>
  <c r="R2088" i="13"/>
  <c r="S2088" i="13"/>
  <c r="T2088" i="13"/>
  <c r="U2088" i="13"/>
  <c r="V2088" i="13"/>
  <c r="W2088" i="13"/>
  <c r="X2088" i="13"/>
  <c r="Y2088" i="13"/>
  <c r="Z2088" i="13"/>
  <c r="AA2088" i="13"/>
  <c r="AB2088" i="13"/>
  <c r="AC2088" i="13"/>
  <c r="AH2088" i="13"/>
  <c r="AK2088" i="13"/>
  <c r="C2089" i="13"/>
  <c r="D2089" i="13"/>
  <c r="E2089" i="13"/>
  <c r="F2089" i="13"/>
  <c r="G2089" i="13"/>
  <c r="H2089" i="13"/>
  <c r="L2089" i="13"/>
  <c r="O2089" i="13" s="1"/>
  <c r="M2089" i="13"/>
  <c r="N2089" i="13"/>
  <c r="P2089" i="13"/>
  <c r="Q2089" i="13"/>
  <c r="R2089" i="13"/>
  <c r="S2089" i="13"/>
  <c r="T2089" i="13"/>
  <c r="U2089" i="13"/>
  <c r="V2089" i="13"/>
  <c r="W2089" i="13"/>
  <c r="X2089" i="13"/>
  <c r="Y2089" i="13"/>
  <c r="Z2089" i="13"/>
  <c r="AA2089" i="13"/>
  <c r="AB2089" i="13"/>
  <c r="AC2089" i="13"/>
  <c r="AH2089" i="13"/>
  <c r="AK2089" i="13"/>
  <c r="C2090" i="13"/>
  <c r="D2090" i="13"/>
  <c r="E2090" i="13"/>
  <c r="F2090" i="13"/>
  <c r="G2090" i="13"/>
  <c r="H2090" i="13"/>
  <c r="L2090" i="13"/>
  <c r="O2090" i="13" s="1"/>
  <c r="M2090" i="13"/>
  <c r="N2090" i="13"/>
  <c r="P2090" i="13"/>
  <c r="Q2090" i="13"/>
  <c r="R2090" i="13"/>
  <c r="S2090" i="13"/>
  <c r="T2090" i="13"/>
  <c r="U2090" i="13"/>
  <c r="V2090" i="13"/>
  <c r="W2090" i="13"/>
  <c r="X2090" i="13"/>
  <c r="Y2090" i="13"/>
  <c r="Z2090" i="13"/>
  <c r="AA2090" i="13"/>
  <c r="AB2090" i="13"/>
  <c r="AC2090" i="13"/>
  <c r="AH2090" i="13"/>
  <c r="AK2090" i="13"/>
  <c r="C2091" i="13"/>
  <c r="D2091" i="13"/>
  <c r="E2091" i="13"/>
  <c r="F2091" i="13"/>
  <c r="G2091" i="13"/>
  <c r="H2091" i="13"/>
  <c r="L2091" i="13"/>
  <c r="O2091" i="13" s="1"/>
  <c r="M2091" i="13"/>
  <c r="N2091" i="13"/>
  <c r="P2091" i="13"/>
  <c r="Q2091" i="13"/>
  <c r="R2091" i="13"/>
  <c r="S2091" i="13"/>
  <c r="T2091" i="13"/>
  <c r="U2091" i="13"/>
  <c r="V2091" i="13"/>
  <c r="W2091" i="13"/>
  <c r="X2091" i="13"/>
  <c r="Y2091" i="13"/>
  <c r="Z2091" i="13"/>
  <c r="AA2091" i="13"/>
  <c r="AB2091" i="13"/>
  <c r="AC2091" i="13"/>
  <c r="AH2091" i="13"/>
  <c r="AK2091" i="13"/>
  <c r="C2092" i="13"/>
  <c r="D2092" i="13"/>
  <c r="E2092" i="13"/>
  <c r="F2092" i="13"/>
  <c r="G2092" i="13"/>
  <c r="H2092" i="13"/>
  <c r="L2092" i="13"/>
  <c r="O2092" i="13" s="1"/>
  <c r="M2092" i="13"/>
  <c r="N2092" i="13"/>
  <c r="P2092" i="13"/>
  <c r="Q2092" i="13"/>
  <c r="R2092" i="13"/>
  <c r="S2092" i="13"/>
  <c r="T2092" i="13"/>
  <c r="U2092" i="13"/>
  <c r="V2092" i="13"/>
  <c r="W2092" i="13"/>
  <c r="X2092" i="13"/>
  <c r="Y2092" i="13"/>
  <c r="Z2092" i="13"/>
  <c r="AA2092" i="13"/>
  <c r="AB2092" i="13"/>
  <c r="AC2092" i="13"/>
  <c r="AH2092" i="13"/>
  <c r="AK2092" i="13"/>
  <c r="C2093" i="13"/>
  <c r="D2093" i="13"/>
  <c r="E2093" i="13"/>
  <c r="F2093" i="13"/>
  <c r="G2093" i="13"/>
  <c r="H2093" i="13"/>
  <c r="L2093" i="13"/>
  <c r="O2093" i="13" s="1"/>
  <c r="M2093" i="13"/>
  <c r="N2093" i="13"/>
  <c r="P2093" i="13"/>
  <c r="Q2093" i="13"/>
  <c r="R2093" i="13"/>
  <c r="S2093" i="13"/>
  <c r="T2093" i="13"/>
  <c r="U2093" i="13"/>
  <c r="V2093" i="13"/>
  <c r="W2093" i="13"/>
  <c r="X2093" i="13"/>
  <c r="Y2093" i="13"/>
  <c r="Z2093" i="13"/>
  <c r="AA2093" i="13"/>
  <c r="AB2093" i="13"/>
  <c r="AC2093" i="13"/>
  <c r="AH2093" i="13"/>
  <c r="AK2093" i="13"/>
  <c r="C2094" i="13"/>
  <c r="D2094" i="13"/>
  <c r="E2094" i="13"/>
  <c r="F2094" i="13"/>
  <c r="G2094" i="13"/>
  <c r="H2094" i="13"/>
  <c r="L2094" i="13"/>
  <c r="O2094" i="13" s="1"/>
  <c r="M2094" i="13"/>
  <c r="N2094" i="13"/>
  <c r="P2094" i="13"/>
  <c r="Q2094" i="13"/>
  <c r="R2094" i="13"/>
  <c r="S2094" i="13"/>
  <c r="T2094" i="13"/>
  <c r="U2094" i="13"/>
  <c r="V2094" i="13"/>
  <c r="W2094" i="13"/>
  <c r="X2094" i="13"/>
  <c r="Y2094" i="13"/>
  <c r="Z2094" i="13"/>
  <c r="AA2094" i="13"/>
  <c r="AB2094" i="13"/>
  <c r="AC2094" i="13"/>
  <c r="AH2094" i="13"/>
  <c r="AK2094" i="13"/>
  <c r="C2095" i="13"/>
  <c r="D2095" i="13"/>
  <c r="E2095" i="13"/>
  <c r="F2095" i="13"/>
  <c r="G2095" i="13"/>
  <c r="H2095" i="13"/>
  <c r="L2095" i="13"/>
  <c r="O2095" i="13" s="1"/>
  <c r="M2095" i="13"/>
  <c r="N2095" i="13"/>
  <c r="P2095" i="13"/>
  <c r="Q2095" i="13"/>
  <c r="R2095" i="13"/>
  <c r="S2095" i="13"/>
  <c r="T2095" i="13"/>
  <c r="U2095" i="13"/>
  <c r="V2095" i="13"/>
  <c r="W2095" i="13"/>
  <c r="X2095" i="13"/>
  <c r="Y2095" i="13"/>
  <c r="Z2095" i="13"/>
  <c r="AA2095" i="13"/>
  <c r="AB2095" i="13"/>
  <c r="AC2095" i="13"/>
  <c r="AH2095" i="13"/>
  <c r="AK2095" i="13"/>
  <c r="C2096" i="13"/>
  <c r="D2096" i="13"/>
  <c r="E2096" i="13"/>
  <c r="F2096" i="13"/>
  <c r="G2096" i="13"/>
  <c r="H2096" i="13"/>
  <c r="L2096" i="13"/>
  <c r="O2096" i="13" s="1"/>
  <c r="M2096" i="13"/>
  <c r="N2096" i="13"/>
  <c r="P2096" i="13"/>
  <c r="Q2096" i="13"/>
  <c r="R2096" i="13"/>
  <c r="S2096" i="13"/>
  <c r="T2096" i="13"/>
  <c r="U2096" i="13"/>
  <c r="V2096" i="13"/>
  <c r="W2096" i="13"/>
  <c r="X2096" i="13"/>
  <c r="Y2096" i="13"/>
  <c r="Z2096" i="13"/>
  <c r="AA2096" i="13"/>
  <c r="AB2096" i="13"/>
  <c r="AC2096" i="13"/>
  <c r="AH2096" i="13"/>
  <c r="AK2096" i="13"/>
  <c r="C2097" i="13"/>
  <c r="D2097" i="13"/>
  <c r="E2097" i="13"/>
  <c r="F2097" i="13"/>
  <c r="G2097" i="13"/>
  <c r="H2097" i="13"/>
  <c r="L2097" i="13"/>
  <c r="O2097" i="13" s="1"/>
  <c r="M2097" i="13"/>
  <c r="N2097" i="13"/>
  <c r="P2097" i="13"/>
  <c r="Q2097" i="13"/>
  <c r="R2097" i="13"/>
  <c r="S2097" i="13"/>
  <c r="T2097" i="13"/>
  <c r="U2097" i="13"/>
  <c r="V2097" i="13"/>
  <c r="W2097" i="13"/>
  <c r="X2097" i="13"/>
  <c r="Y2097" i="13"/>
  <c r="Z2097" i="13"/>
  <c r="AA2097" i="13"/>
  <c r="AB2097" i="13"/>
  <c r="AC2097" i="13"/>
  <c r="AH2097" i="13"/>
  <c r="AK2097" i="13"/>
  <c r="C2098" i="13"/>
  <c r="D2098" i="13"/>
  <c r="E2098" i="13"/>
  <c r="F2098" i="13"/>
  <c r="G2098" i="13"/>
  <c r="H2098" i="13"/>
  <c r="L2098" i="13"/>
  <c r="O2098" i="13" s="1"/>
  <c r="M2098" i="13"/>
  <c r="N2098" i="13"/>
  <c r="P2098" i="13"/>
  <c r="Q2098" i="13"/>
  <c r="R2098" i="13"/>
  <c r="S2098" i="13"/>
  <c r="T2098" i="13"/>
  <c r="U2098" i="13"/>
  <c r="V2098" i="13"/>
  <c r="W2098" i="13"/>
  <c r="X2098" i="13"/>
  <c r="Y2098" i="13"/>
  <c r="Z2098" i="13"/>
  <c r="AA2098" i="13"/>
  <c r="AB2098" i="13"/>
  <c r="AC2098" i="13"/>
  <c r="AH2098" i="13"/>
  <c r="AK2098" i="13"/>
  <c r="C2099" i="13"/>
  <c r="D2099" i="13"/>
  <c r="E2099" i="13"/>
  <c r="F2099" i="13"/>
  <c r="G2099" i="13"/>
  <c r="H2099" i="13"/>
  <c r="L2099" i="13"/>
  <c r="O2099" i="13" s="1"/>
  <c r="M2099" i="13"/>
  <c r="N2099" i="13"/>
  <c r="P2099" i="13"/>
  <c r="Q2099" i="13"/>
  <c r="R2099" i="13"/>
  <c r="S2099" i="13"/>
  <c r="T2099" i="13"/>
  <c r="U2099" i="13"/>
  <c r="V2099" i="13"/>
  <c r="W2099" i="13"/>
  <c r="X2099" i="13"/>
  <c r="Y2099" i="13"/>
  <c r="Z2099" i="13"/>
  <c r="AA2099" i="13"/>
  <c r="AB2099" i="13"/>
  <c r="AC2099" i="13"/>
  <c r="AH2099" i="13"/>
  <c r="AK2099" i="13"/>
  <c r="C2100" i="13"/>
  <c r="D2100" i="13"/>
  <c r="E2100" i="13"/>
  <c r="F2100" i="13"/>
  <c r="G2100" i="13"/>
  <c r="H2100" i="13"/>
  <c r="L2100" i="13"/>
  <c r="O2100" i="13" s="1"/>
  <c r="M2100" i="13"/>
  <c r="N2100" i="13"/>
  <c r="P2100" i="13"/>
  <c r="Q2100" i="13"/>
  <c r="R2100" i="13"/>
  <c r="S2100" i="13"/>
  <c r="T2100" i="13"/>
  <c r="U2100" i="13"/>
  <c r="V2100" i="13"/>
  <c r="W2100" i="13"/>
  <c r="X2100" i="13"/>
  <c r="Y2100" i="13"/>
  <c r="Z2100" i="13"/>
  <c r="AA2100" i="13"/>
  <c r="AB2100" i="13"/>
  <c r="AC2100" i="13"/>
  <c r="AH2100" i="13"/>
  <c r="AK2100" i="13"/>
  <c r="C2101" i="13"/>
  <c r="D2101" i="13"/>
  <c r="E2101" i="13"/>
  <c r="F2101" i="13"/>
  <c r="G2101" i="13"/>
  <c r="H2101" i="13"/>
  <c r="L2101" i="13"/>
  <c r="O2101" i="13" s="1"/>
  <c r="M2101" i="13"/>
  <c r="N2101" i="13"/>
  <c r="P2101" i="13"/>
  <c r="Q2101" i="13"/>
  <c r="R2101" i="13"/>
  <c r="S2101" i="13"/>
  <c r="T2101" i="13"/>
  <c r="U2101" i="13"/>
  <c r="V2101" i="13"/>
  <c r="W2101" i="13"/>
  <c r="X2101" i="13"/>
  <c r="Y2101" i="13"/>
  <c r="Z2101" i="13"/>
  <c r="AA2101" i="13"/>
  <c r="AB2101" i="13"/>
  <c r="AC2101" i="13"/>
  <c r="AH2101" i="13"/>
  <c r="AK2101" i="13"/>
  <c r="C2102" i="13"/>
  <c r="D2102" i="13"/>
  <c r="E2102" i="13"/>
  <c r="F2102" i="13"/>
  <c r="G2102" i="13"/>
  <c r="H2102" i="13"/>
  <c r="L2102" i="13"/>
  <c r="M2102" i="13"/>
  <c r="N2102" i="13"/>
  <c r="P2102" i="13"/>
  <c r="Q2102" i="13"/>
  <c r="R2102" i="13"/>
  <c r="S2102" i="13"/>
  <c r="T2102" i="13"/>
  <c r="U2102" i="13"/>
  <c r="V2102" i="13"/>
  <c r="W2102" i="13"/>
  <c r="X2102" i="13"/>
  <c r="Y2102" i="13"/>
  <c r="Z2102" i="13"/>
  <c r="AA2102" i="13"/>
  <c r="AB2102" i="13"/>
  <c r="AC2102" i="13"/>
  <c r="AH2102" i="13"/>
  <c r="AK2102" i="13"/>
  <c r="C2103" i="13"/>
  <c r="D2103" i="13"/>
  <c r="E2103" i="13"/>
  <c r="F2103" i="13"/>
  <c r="G2103" i="13"/>
  <c r="H2103" i="13"/>
  <c r="L2103" i="13"/>
  <c r="M2103" i="13"/>
  <c r="N2103" i="13"/>
  <c r="P2103" i="13"/>
  <c r="Q2103" i="13"/>
  <c r="R2103" i="13"/>
  <c r="S2103" i="13"/>
  <c r="T2103" i="13"/>
  <c r="U2103" i="13"/>
  <c r="V2103" i="13"/>
  <c r="W2103" i="13"/>
  <c r="X2103" i="13"/>
  <c r="Y2103" i="13"/>
  <c r="Z2103" i="13"/>
  <c r="AA2103" i="13"/>
  <c r="AB2103" i="13"/>
  <c r="AC2103" i="13"/>
  <c r="AH2103" i="13"/>
  <c r="AK2103" i="13"/>
  <c r="C2104" i="13"/>
  <c r="D2104" i="13"/>
  <c r="E2104" i="13"/>
  <c r="F2104" i="13"/>
  <c r="G2104" i="13"/>
  <c r="H2104" i="13"/>
  <c r="L2104" i="13"/>
  <c r="O2104" i="13" s="1"/>
  <c r="M2104" i="13"/>
  <c r="N2104" i="13"/>
  <c r="P2104" i="13"/>
  <c r="Q2104" i="13"/>
  <c r="R2104" i="13"/>
  <c r="S2104" i="13"/>
  <c r="T2104" i="13"/>
  <c r="U2104" i="13"/>
  <c r="V2104" i="13"/>
  <c r="W2104" i="13"/>
  <c r="X2104" i="13"/>
  <c r="Y2104" i="13"/>
  <c r="Z2104" i="13"/>
  <c r="AA2104" i="13"/>
  <c r="AB2104" i="13"/>
  <c r="AC2104" i="13"/>
  <c r="AH2104" i="13"/>
  <c r="AK2104" i="13"/>
  <c r="C2105" i="13"/>
  <c r="D2105" i="13"/>
  <c r="E2105" i="13"/>
  <c r="F2105" i="13"/>
  <c r="G2105" i="13"/>
  <c r="H2105" i="13"/>
  <c r="L2105" i="13"/>
  <c r="O2105" i="13" s="1"/>
  <c r="M2105" i="13"/>
  <c r="N2105" i="13"/>
  <c r="P2105" i="13"/>
  <c r="Q2105" i="13"/>
  <c r="R2105" i="13"/>
  <c r="S2105" i="13"/>
  <c r="T2105" i="13"/>
  <c r="U2105" i="13"/>
  <c r="V2105" i="13"/>
  <c r="W2105" i="13"/>
  <c r="X2105" i="13"/>
  <c r="Y2105" i="13"/>
  <c r="Z2105" i="13"/>
  <c r="AA2105" i="13"/>
  <c r="AB2105" i="13"/>
  <c r="AC2105" i="13"/>
  <c r="AH2105" i="13"/>
  <c r="AK2105" i="13"/>
  <c r="C2106" i="13"/>
  <c r="D2106" i="13"/>
  <c r="E2106" i="13"/>
  <c r="F2106" i="13"/>
  <c r="G2106" i="13"/>
  <c r="H2106" i="13"/>
  <c r="L2106" i="13"/>
  <c r="O2106" i="13" s="1"/>
  <c r="M2106" i="13"/>
  <c r="N2106" i="13"/>
  <c r="P2106" i="13"/>
  <c r="Q2106" i="13"/>
  <c r="R2106" i="13"/>
  <c r="S2106" i="13"/>
  <c r="T2106" i="13"/>
  <c r="U2106" i="13"/>
  <c r="V2106" i="13"/>
  <c r="W2106" i="13"/>
  <c r="X2106" i="13"/>
  <c r="Y2106" i="13"/>
  <c r="Z2106" i="13"/>
  <c r="AA2106" i="13"/>
  <c r="AB2106" i="13"/>
  <c r="AC2106" i="13"/>
  <c r="AH2106" i="13"/>
  <c r="AK2106" i="13"/>
  <c r="C2107" i="13"/>
  <c r="D2107" i="13"/>
  <c r="E2107" i="13"/>
  <c r="F2107" i="13"/>
  <c r="G2107" i="13"/>
  <c r="H2107" i="13"/>
  <c r="L2107" i="13"/>
  <c r="O2107" i="13" s="1"/>
  <c r="M2107" i="13"/>
  <c r="N2107" i="13"/>
  <c r="P2107" i="13"/>
  <c r="Q2107" i="13"/>
  <c r="R2107" i="13"/>
  <c r="S2107" i="13"/>
  <c r="T2107" i="13"/>
  <c r="U2107" i="13"/>
  <c r="V2107" i="13"/>
  <c r="W2107" i="13"/>
  <c r="X2107" i="13"/>
  <c r="Y2107" i="13"/>
  <c r="Z2107" i="13"/>
  <c r="AA2107" i="13"/>
  <c r="AB2107" i="13"/>
  <c r="AC2107" i="13"/>
  <c r="AH2107" i="13"/>
  <c r="AK2107" i="13"/>
  <c r="C2108" i="13"/>
  <c r="D2108" i="13"/>
  <c r="E2108" i="13"/>
  <c r="F2108" i="13"/>
  <c r="G2108" i="13"/>
  <c r="H2108" i="13"/>
  <c r="L2108" i="13"/>
  <c r="O2108" i="13" s="1"/>
  <c r="M2108" i="13"/>
  <c r="N2108" i="13"/>
  <c r="P2108" i="13"/>
  <c r="Q2108" i="13"/>
  <c r="R2108" i="13"/>
  <c r="S2108" i="13"/>
  <c r="T2108" i="13"/>
  <c r="U2108" i="13"/>
  <c r="V2108" i="13"/>
  <c r="W2108" i="13"/>
  <c r="X2108" i="13"/>
  <c r="Y2108" i="13"/>
  <c r="Z2108" i="13"/>
  <c r="AA2108" i="13"/>
  <c r="AB2108" i="13"/>
  <c r="AC2108" i="13"/>
  <c r="AH2108" i="13"/>
  <c r="AK2108" i="13"/>
  <c r="C2109" i="13"/>
  <c r="D2109" i="13"/>
  <c r="E2109" i="13"/>
  <c r="F2109" i="13"/>
  <c r="G2109" i="13"/>
  <c r="H2109" i="13"/>
  <c r="L2109" i="13"/>
  <c r="O2109" i="13" s="1"/>
  <c r="M2109" i="13"/>
  <c r="N2109" i="13"/>
  <c r="P2109" i="13"/>
  <c r="Q2109" i="13"/>
  <c r="R2109" i="13"/>
  <c r="S2109" i="13"/>
  <c r="T2109" i="13"/>
  <c r="U2109" i="13"/>
  <c r="V2109" i="13"/>
  <c r="W2109" i="13"/>
  <c r="X2109" i="13"/>
  <c r="Y2109" i="13"/>
  <c r="Z2109" i="13"/>
  <c r="AA2109" i="13"/>
  <c r="AB2109" i="13"/>
  <c r="AC2109" i="13"/>
  <c r="AH2109" i="13"/>
  <c r="AK2109" i="13"/>
  <c r="C2110" i="13"/>
  <c r="D2110" i="13"/>
  <c r="E2110" i="13"/>
  <c r="F2110" i="13"/>
  <c r="G2110" i="13"/>
  <c r="H2110" i="13"/>
  <c r="L2110" i="13"/>
  <c r="O2110" i="13" s="1"/>
  <c r="M2110" i="13"/>
  <c r="N2110" i="13"/>
  <c r="P2110" i="13"/>
  <c r="Q2110" i="13"/>
  <c r="R2110" i="13"/>
  <c r="S2110" i="13"/>
  <c r="T2110" i="13"/>
  <c r="U2110" i="13"/>
  <c r="V2110" i="13"/>
  <c r="W2110" i="13"/>
  <c r="X2110" i="13"/>
  <c r="Y2110" i="13"/>
  <c r="Z2110" i="13"/>
  <c r="AA2110" i="13"/>
  <c r="AB2110" i="13"/>
  <c r="AC2110" i="13"/>
  <c r="AH2110" i="13"/>
  <c r="AK2110" i="13"/>
  <c r="C2111" i="13"/>
  <c r="D2111" i="13"/>
  <c r="E2111" i="13"/>
  <c r="F2111" i="13"/>
  <c r="G2111" i="13"/>
  <c r="H2111" i="13"/>
  <c r="L2111" i="13"/>
  <c r="O2111" i="13" s="1"/>
  <c r="M2111" i="13"/>
  <c r="N2111" i="13"/>
  <c r="P2111" i="13"/>
  <c r="Q2111" i="13"/>
  <c r="R2111" i="13"/>
  <c r="S2111" i="13"/>
  <c r="T2111" i="13"/>
  <c r="U2111" i="13"/>
  <c r="V2111" i="13"/>
  <c r="W2111" i="13"/>
  <c r="X2111" i="13"/>
  <c r="Y2111" i="13"/>
  <c r="Z2111" i="13"/>
  <c r="AA2111" i="13"/>
  <c r="AB2111" i="13"/>
  <c r="AC2111" i="13"/>
  <c r="AH2111" i="13"/>
  <c r="AK2111" i="13"/>
  <c r="C2112" i="13"/>
  <c r="D2112" i="13"/>
  <c r="E2112" i="13"/>
  <c r="F2112" i="13"/>
  <c r="G2112" i="13"/>
  <c r="H2112" i="13"/>
  <c r="L2112" i="13"/>
  <c r="O2112" i="13" s="1"/>
  <c r="M2112" i="13"/>
  <c r="N2112" i="13"/>
  <c r="P2112" i="13"/>
  <c r="Q2112" i="13"/>
  <c r="R2112" i="13"/>
  <c r="S2112" i="13"/>
  <c r="T2112" i="13"/>
  <c r="U2112" i="13"/>
  <c r="V2112" i="13"/>
  <c r="W2112" i="13"/>
  <c r="X2112" i="13"/>
  <c r="Y2112" i="13"/>
  <c r="Z2112" i="13"/>
  <c r="AA2112" i="13"/>
  <c r="AB2112" i="13"/>
  <c r="AC2112" i="13"/>
  <c r="AH2112" i="13"/>
  <c r="AK2112" i="13"/>
  <c r="C2113" i="13"/>
  <c r="D2113" i="13"/>
  <c r="E2113" i="13"/>
  <c r="F2113" i="13"/>
  <c r="G2113" i="13"/>
  <c r="H2113" i="13"/>
  <c r="L2113" i="13"/>
  <c r="O2113" i="13" s="1"/>
  <c r="M2113" i="13"/>
  <c r="N2113" i="13"/>
  <c r="P2113" i="13"/>
  <c r="Q2113" i="13"/>
  <c r="R2113" i="13"/>
  <c r="S2113" i="13"/>
  <c r="T2113" i="13"/>
  <c r="U2113" i="13"/>
  <c r="V2113" i="13"/>
  <c r="W2113" i="13"/>
  <c r="X2113" i="13"/>
  <c r="Y2113" i="13"/>
  <c r="Z2113" i="13"/>
  <c r="AA2113" i="13"/>
  <c r="AB2113" i="13"/>
  <c r="AC2113" i="13"/>
  <c r="AH2113" i="13"/>
  <c r="AK2113" i="13"/>
  <c r="C2114" i="13"/>
  <c r="D2114" i="13"/>
  <c r="E2114" i="13"/>
  <c r="F2114" i="13"/>
  <c r="G2114" i="13"/>
  <c r="H2114" i="13"/>
  <c r="L2114" i="13"/>
  <c r="O2114" i="13" s="1"/>
  <c r="M2114" i="13"/>
  <c r="N2114" i="13"/>
  <c r="P2114" i="13"/>
  <c r="Q2114" i="13"/>
  <c r="R2114" i="13"/>
  <c r="S2114" i="13"/>
  <c r="T2114" i="13"/>
  <c r="U2114" i="13"/>
  <c r="V2114" i="13"/>
  <c r="W2114" i="13"/>
  <c r="X2114" i="13"/>
  <c r="Y2114" i="13"/>
  <c r="Z2114" i="13"/>
  <c r="AA2114" i="13"/>
  <c r="AB2114" i="13"/>
  <c r="AC2114" i="13"/>
  <c r="AH2114" i="13"/>
  <c r="AK2114" i="13"/>
  <c r="C2115" i="13"/>
  <c r="D2115" i="13"/>
  <c r="E2115" i="13"/>
  <c r="F2115" i="13"/>
  <c r="G2115" i="13"/>
  <c r="H2115" i="13"/>
  <c r="L2115" i="13"/>
  <c r="O2115" i="13" s="1"/>
  <c r="M2115" i="13"/>
  <c r="N2115" i="13"/>
  <c r="P2115" i="13"/>
  <c r="Q2115" i="13"/>
  <c r="R2115" i="13"/>
  <c r="S2115" i="13"/>
  <c r="T2115" i="13"/>
  <c r="U2115" i="13"/>
  <c r="V2115" i="13"/>
  <c r="W2115" i="13"/>
  <c r="X2115" i="13"/>
  <c r="Y2115" i="13"/>
  <c r="Z2115" i="13"/>
  <c r="AA2115" i="13"/>
  <c r="AB2115" i="13"/>
  <c r="AC2115" i="13"/>
  <c r="AH2115" i="13"/>
  <c r="AK2115" i="13"/>
  <c r="C2116" i="13"/>
  <c r="D2116" i="13"/>
  <c r="E2116" i="13"/>
  <c r="F2116" i="13"/>
  <c r="G2116" i="13"/>
  <c r="H2116" i="13"/>
  <c r="L2116" i="13"/>
  <c r="O2116" i="13" s="1"/>
  <c r="M2116" i="13"/>
  <c r="N2116" i="13"/>
  <c r="P2116" i="13"/>
  <c r="Q2116" i="13"/>
  <c r="R2116" i="13"/>
  <c r="S2116" i="13"/>
  <c r="T2116" i="13"/>
  <c r="U2116" i="13"/>
  <c r="V2116" i="13"/>
  <c r="W2116" i="13"/>
  <c r="X2116" i="13"/>
  <c r="Y2116" i="13"/>
  <c r="Z2116" i="13"/>
  <c r="AA2116" i="13"/>
  <c r="AB2116" i="13"/>
  <c r="AC2116" i="13"/>
  <c r="AH2116" i="13"/>
  <c r="AK2116" i="13"/>
  <c r="C2117" i="13"/>
  <c r="D2117" i="13"/>
  <c r="E2117" i="13"/>
  <c r="F2117" i="13"/>
  <c r="G2117" i="13"/>
  <c r="H2117" i="13"/>
  <c r="L2117" i="13"/>
  <c r="O2117" i="13" s="1"/>
  <c r="M2117" i="13"/>
  <c r="N2117" i="13"/>
  <c r="P2117" i="13"/>
  <c r="Q2117" i="13"/>
  <c r="R2117" i="13"/>
  <c r="S2117" i="13"/>
  <c r="T2117" i="13"/>
  <c r="U2117" i="13"/>
  <c r="V2117" i="13"/>
  <c r="W2117" i="13"/>
  <c r="X2117" i="13"/>
  <c r="Y2117" i="13"/>
  <c r="Z2117" i="13"/>
  <c r="AA2117" i="13"/>
  <c r="AB2117" i="13"/>
  <c r="AC2117" i="13"/>
  <c r="AH2117" i="13"/>
  <c r="AK2117" i="13"/>
  <c r="C2118" i="13"/>
  <c r="D2118" i="13"/>
  <c r="E2118" i="13"/>
  <c r="F2118" i="13"/>
  <c r="G2118" i="13"/>
  <c r="H2118" i="13"/>
  <c r="L2118" i="13"/>
  <c r="O2118" i="13" s="1"/>
  <c r="M2118" i="13"/>
  <c r="N2118" i="13"/>
  <c r="P2118" i="13"/>
  <c r="Q2118" i="13"/>
  <c r="R2118" i="13"/>
  <c r="S2118" i="13"/>
  <c r="T2118" i="13"/>
  <c r="U2118" i="13"/>
  <c r="V2118" i="13"/>
  <c r="W2118" i="13"/>
  <c r="X2118" i="13"/>
  <c r="Y2118" i="13"/>
  <c r="Z2118" i="13"/>
  <c r="AA2118" i="13"/>
  <c r="AB2118" i="13"/>
  <c r="AC2118" i="13"/>
  <c r="AH2118" i="13"/>
  <c r="AK2118" i="13"/>
  <c r="C2119" i="13"/>
  <c r="D2119" i="13"/>
  <c r="E2119" i="13"/>
  <c r="F2119" i="13"/>
  <c r="G2119" i="13"/>
  <c r="H2119" i="13"/>
  <c r="L2119" i="13"/>
  <c r="O2119" i="13" s="1"/>
  <c r="M2119" i="13"/>
  <c r="N2119" i="13"/>
  <c r="P2119" i="13"/>
  <c r="Q2119" i="13"/>
  <c r="R2119" i="13"/>
  <c r="S2119" i="13"/>
  <c r="T2119" i="13"/>
  <c r="U2119" i="13"/>
  <c r="V2119" i="13"/>
  <c r="W2119" i="13"/>
  <c r="X2119" i="13"/>
  <c r="Y2119" i="13"/>
  <c r="Z2119" i="13"/>
  <c r="AA2119" i="13"/>
  <c r="AB2119" i="13"/>
  <c r="AC2119" i="13"/>
  <c r="AH2119" i="13"/>
  <c r="AK2119" i="13"/>
  <c r="C2120" i="13"/>
  <c r="D2120" i="13"/>
  <c r="E2120" i="13"/>
  <c r="F2120" i="13"/>
  <c r="G2120" i="13"/>
  <c r="H2120" i="13"/>
  <c r="L2120" i="13"/>
  <c r="O2120" i="13" s="1"/>
  <c r="M2120" i="13"/>
  <c r="N2120" i="13"/>
  <c r="P2120" i="13"/>
  <c r="Q2120" i="13"/>
  <c r="R2120" i="13"/>
  <c r="S2120" i="13"/>
  <c r="T2120" i="13"/>
  <c r="U2120" i="13"/>
  <c r="V2120" i="13"/>
  <c r="W2120" i="13"/>
  <c r="X2120" i="13"/>
  <c r="Y2120" i="13"/>
  <c r="Z2120" i="13"/>
  <c r="AA2120" i="13"/>
  <c r="AB2120" i="13"/>
  <c r="AC2120" i="13"/>
  <c r="AH2120" i="13"/>
  <c r="AK2120" i="13"/>
  <c r="C2121" i="13"/>
  <c r="D2121" i="13"/>
  <c r="E2121" i="13"/>
  <c r="F2121" i="13"/>
  <c r="G2121" i="13"/>
  <c r="H2121" i="13"/>
  <c r="L2121" i="13"/>
  <c r="O2121" i="13" s="1"/>
  <c r="M2121" i="13"/>
  <c r="N2121" i="13"/>
  <c r="P2121" i="13"/>
  <c r="Q2121" i="13"/>
  <c r="R2121" i="13"/>
  <c r="S2121" i="13"/>
  <c r="T2121" i="13"/>
  <c r="U2121" i="13"/>
  <c r="V2121" i="13"/>
  <c r="W2121" i="13"/>
  <c r="X2121" i="13"/>
  <c r="Y2121" i="13"/>
  <c r="Z2121" i="13"/>
  <c r="AA2121" i="13"/>
  <c r="AB2121" i="13"/>
  <c r="AC2121" i="13"/>
  <c r="AH2121" i="13"/>
  <c r="AK2121" i="13"/>
  <c r="C2122" i="13"/>
  <c r="D2122" i="13"/>
  <c r="E2122" i="13"/>
  <c r="F2122" i="13"/>
  <c r="G2122" i="13"/>
  <c r="H2122" i="13"/>
  <c r="L2122" i="13"/>
  <c r="O2122" i="13" s="1"/>
  <c r="M2122" i="13"/>
  <c r="N2122" i="13"/>
  <c r="P2122" i="13"/>
  <c r="Q2122" i="13"/>
  <c r="R2122" i="13"/>
  <c r="S2122" i="13"/>
  <c r="T2122" i="13"/>
  <c r="U2122" i="13"/>
  <c r="V2122" i="13"/>
  <c r="W2122" i="13"/>
  <c r="X2122" i="13"/>
  <c r="Y2122" i="13"/>
  <c r="Z2122" i="13"/>
  <c r="AA2122" i="13"/>
  <c r="AB2122" i="13"/>
  <c r="AC2122" i="13"/>
  <c r="AH2122" i="13"/>
  <c r="AK2122" i="13"/>
  <c r="C2123" i="13"/>
  <c r="D2123" i="13"/>
  <c r="E2123" i="13"/>
  <c r="F2123" i="13"/>
  <c r="G2123" i="13"/>
  <c r="H2123" i="13"/>
  <c r="L2123" i="13"/>
  <c r="O2123" i="13" s="1"/>
  <c r="M2123" i="13"/>
  <c r="N2123" i="13"/>
  <c r="P2123" i="13"/>
  <c r="Q2123" i="13"/>
  <c r="R2123" i="13"/>
  <c r="S2123" i="13"/>
  <c r="T2123" i="13"/>
  <c r="U2123" i="13"/>
  <c r="V2123" i="13"/>
  <c r="W2123" i="13"/>
  <c r="X2123" i="13"/>
  <c r="Y2123" i="13"/>
  <c r="Z2123" i="13"/>
  <c r="AA2123" i="13"/>
  <c r="AB2123" i="13"/>
  <c r="AC2123" i="13"/>
  <c r="AH2123" i="13"/>
  <c r="AK2123" i="13"/>
  <c r="C61" i="13"/>
  <c r="D61" i="13"/>
  <c r="E61" i="13"/>
  <c r="F61" i="13"/>
  <c r="G61" i="13"/>
  <c r="H61" i="13"/>
  <c r="L61" i="13"/>
  <c r="O61" i="13" s="1"/>
  <c r="M61" i="13"/>
  <c r="N61" i="13"/>
  <c r="P61" i="13"/>
  <c r="Q61" i="13"/>
  <c r="R61" i="13"/>
  <c r="S61" i="13"/>
  <c r="T61" i="13"/>
  <c r="U61" i="13"/>
  <c r="V61" i="13"/>
  <c r="W61" i="13"/>
  <c r="X61" i="13"/>
  <c r="Y61" i="13"/>
  <c r="Z61" i="13"/>
  <c r="AA61" i="13"/>
  <c r="AB61" i="13"/>
  <c r="AC61" i="13"/>
  <c r="AH61" i="13"/>
  <c r="AK61" i="13"/>
  <c r="C62" i="13"/>
  <c r="D62" i="13"/>
  <c r="E62" i="13"/>
  <c r="F62" i="13"/>
  <c r="G62" i="13"/>
  <c r="H62" i="13"/>
  <c r="L62" i="13"/>
  <c r="O62" i="13" s="1"/>
  <c r="M62" i="13"/>
  <c r="N62" i="13"/>
  <c r="P62" i="13"/>
  <c r="Q62" i="13"/>
  <c r="R62" i="13"/>
  <c r="S62" i="13"/>
  <c r="T62" i="13"/>
  <c r="U62" i="13"/>
  <c r="V62" i="13"/>
  <c r="W62" i="13"/>
  <c r="X62" i="13"/>
  <c r="Y62" i="13"/>
  <c r="Z62" i="13"/>
  <c r="AA62" i="13"/>
  <c r="AB62" i="13"/>
  <c r="AC62" i="13"/>
  <c r="AH62" i="13"/>
  <c r="AK62" i="13"/>
  <c r="C63" i="13"/>
  <c r="D63" i="13"/>
  <c r="E63" i="13"/>
  <c r="F63" i="13"/>
  <c r="G63" i="13"/>
  <c r="H63" i="13"/>
  <c r="L63" i="13"/>
  <c r="O63" i="13" s="1"/>
  <c r="M63" i="13"/>
  <c r="N63" i="13"/>
  <c r="P63" i="13"/>
  <c r="Q63" i="13"/>
  <c r="R63" i="13"/>
  <c r="S63" i="13"/>
  <c r="T63" i="13"/>
  <c r="U63" i="13"/>
  <c r="V63" i="13"/>
  <c r="W63" i="13"/>
  <c r="X63" i="13"/>
  <c r="Y63" i="13"/>
  <c r="Z63" i="13"/>
  <c r="AA63" i="13"/>
  <c r="AB63" i="13"/>
  <c r="AC63" i="13"/>
  <c r="AH63" i="13"/>
  <c r="AK63" i="13"/>
  <c r="C64" i="13"/>
  <c r="D64" i="13"/>
  <c r="E64" i="13"/>
  <c r="F64" i="13"/>
  <c r="G64" i="13"/>
  <c r="H64" i="13"/>
  <c r="L64" i="13"/>
  <c r="O64" i="13" s="1"/>
  <c r="M64" i="13"/>
  <c r="N64" i="13"/>
  <c r="P64" i="13"/>
  <c r="Q64" i="13"/>
  <c r="R64" i="13"/>
  <c r="S64" i="13"/>
  <c r="T64" i="13"/>
  <c r="U64" i="13"/>
  <c r="V64" i="13"/>
  <c r="W64" i="13"/>
  <c r="X64" i="13"/>
  <c r="Y64" i="13"/>
  <c r="Z64" i="13"/>
  <c r="AA64" i="13"/>
  <c r="AB64" i="13"/>
  <c r="AC64" i="13"/>
  <c r="AH64" i="13"/>
  <c r="AK64" i="13"/>
  <c r="C65" i="13"/>
  <c r="D65" i="13"/>
  <c r="E65" i="13"/>
  <c r="F65" i="13"/>
  <c r="G65" i="13"/>
  <c r="H65" i="13"/>
  <c r="L65" i="13"/>
  <c r="O65" i="13" s="1"/>
  <c r="M65" i="13"/>
  <c r="N65" i="13"/>
  <c r="P65" i="13"/>
  <c r="Q65" i="13"/>
  <c r="R65" i="13"/>
  <c r="S65" i="13"/>
  <c r="T65" i="13"/>
  <c r="U65" i="13"/>
  <c r="V65" i="13"/>
  <c r="W65" i="13"/>
  <c r="X65" i="13"/>
  <c r="Y65" i="13"/>
  <c r="Z65" i="13"/>
  <c r="AA65" i="13"/>
  <c r="AB65" i="13"/>
  <c r="AC65" i="13"/>
  <c r="AH65" i="13"/>
  <c r="AK65" i="13"/>
  <c r="C66" i="13"/>
  <c r="D66" i="13"/>
  <c r="E66" i="13"/>
  <c r="F66" i="13"/>
  <c r="G66" i="13"/>
  <c r="H66" i="13"/>
  <c r="L66" i="13"/>
  <c r="O66" i="13" s="1"/>
  <c r="M66" i="13"/>
  <c r="N66" i="13"/>
  <c r="P66" i="13"/>
  <c r="Q66" i="13"/>
  <c r="R66" i="13"/>
  <c r="S66" i="13"/>
  <c r="T66" i="13"/>
  <c r="U66" i="13"/>
  <c r="V66" i="13"/>
  <c r="W66" i="13"/>
  <c r="X66" i="13"/>
  <c r="Y66" i="13"/>
  <c r="Z66" i="13"/>
  <c r="AA66" i="13"/>
  <c r="AB66" i="13"/>
  <c r="AC66" i="13"/>
  <c r="AH66" i="13"/>
  <c r="AK66" i="13"/>
  <c r="C67" i="13"/>
  <c r="D67" i="13"/>
  <c r="E67" i="13"/>
  <c r="F67" i="13"/>
  <c r="G67" i="13"/>
  <c r="H67" i="13"/>
  <c r="L67" i="13"/>
  <c r="O67" i="13" s="1"/>
  <c r="M67" i="13"/>
  <c r="N67" i="13"/>
  <c r="P67" i="13"/>
  <c r="Q67" i="13"/>
  <c r="R67" i="13"/>
  <c r="S67" i="13"/>
  <c r="T67" i="13"/>
  <c r="U67" i="13"/>
  <c r="V67" i="13"/>
  <c r="W67" i="13"/>
  <c r="X67" i="13"/>
  <c r="Y67" i="13"/>
  <c r="Z67" i="13"/>
  <c r="AA67" i="13"/>
  <c r="AB67" i="13"/>
  <c r="AC67" i="13"/>
  <c r="AH67" i="13"/>
  <c r="AK67" i="13"/>
  <c r="C68" i="13"/>
  <c r="D68" i="13"/>
  <c r="E68" i="13"/>
  <c r="F68" i="13"/>
  <c r="G68" i="13"/>
  <c r="H68" i="13"/>
  <c r="L68" i="13"/>
  <c r="M68" i="13"/>
  <c r="N68" i="13"/>
  <c r="P68" i="13"/>
  <c r="Q68" i="13"/>
  <c r="R68" i="13"/>
  <c r="S68" i="13"/>
  <c r="T68" i="13"/>
  <c r="U68" i="13"/>
  <c r="V68" i="13"/>
  <c r="W68" i="13"/>
  <c r="X68" i="13"/>
  <c r="Y68" i="13"/>
  <c r="Z68" i="13"/>
  <c r="AA68" i="13"/>
  <c r="AB68" i="13"/>
  <c r="AC68" i="13"/>
  <c r="AH68" i="13"/>
  <c r="AK68" i="13"/>
  <c r="C69" i="13"/>
  <c r="D69" i="13"/>
  <c r="E69" i="13"/>
  <c r="F69" i="13"/>
  <c r="G69" i="13"/>
  <c r="H69" i="13"/>
  <c r="L69" i="13"/>
  <c r="O69" i="13" s="1"/>
  <c r="M69" i="13"/>
  <c r="N69" i="13"/>
  <c r="P69" i="13"/>
  <c r="Q69" i="13"/>
  <c r="R69" i="13"/>
  <c r="S69" i="13"/>
  <c r="T69" i="13"/>
  <c r="U69" i="13"/>
  <c r="V69" i="13"/>
  <c r="W69" i="13"/>
  <c r="X69" i="13"/>
  <c r="Y69" i="13"/>
  <c r="Z69" i="13"/>
  <c r="AA69" i="13"/>
  <c r="AB69" i="13"/>
  <c r="AC69" i="13"/>
  <c r="AH69" i="13"/>
  <c r="AK69" i="13"/>
  <c r="C70" i="13"/>
  <c r="D70" i="13"/>
  <c r="E70" i="13"/>
  <c r="F70" i="13"/>
  <c r="G70" i="13"/>
  <c r="H70" i="13"/>
  <c r="L70" i="13"/>
  <c r="O70" i="13" s="1"/>
  <c r="M70" i="13"/>
  <c r="N70" i="13"/>
  <c r="P70" i="13"/>
  <c r="Q70" i="13"/>
  <c r="R70" i="13"/>
  <c r="S70" i="13"/>
  <c r="T70" i="13"/>
  <c r="U70" i="13"/>
  <c r="V70" i="13"/>
  <c r="W70" i="13"/>
  <c r="X70" i="13"/>
  <c r="Y70" i="13"/>
  <c r="Z70" i="13"/>
  <c r="AA70" i="13"/>
  <c r="AB70" i="13"/>
  <c r="AC70" i="13"/>
  <c r="AH70" i="13"/>
  <c r="AK70" i="13"/>
  <c r="C71" i="13"/>
  <c r="D71" i="13"/>
  <c r="E71" i="13"/>
  <c r="F71" i="13"/>
  <c r="G71" i="13"/>
  <c r="H71" i="13"/>
  <c r="L71" i="13"/>
  <c r="M71" i="13"/>
  <c r="N71" i="13"/>
  <c r="P71" i="13"/>
  <c r="Q71" i="13"/>
  <c r="R71" i="13"/>
  <c r="S71" i="13"/>
  <c r="T71" i="13"/>
  <c r="U71" i="13"/>
  <c r="V71" i="13"/>
  <c r="W71" i="13"/>
  <c r="X71" i="13"/>
  <c r="Y71" i="13"/>
  <c r="Z71" i="13"/>
  <c r="AA71" i="13"/>
  <c r="AB71" i="13"/>
  <c r="AC71" i="13"/>
  <c r="AH71" i="13"/>
  <c r="AK71" i="13"/>
  <c r="C72" i="13"/>
  <c r="D72" i="13"/>
  <c r="E72" i="13"/>
  <c r="F72" i="13"/>
  <c r="G72" i="13"/>
  <c r="H72" i="13"/>
  <c r="L72" i="13"/>
  <c r="O72" i="13" s="1"/>
  <c r="M72" i="13"/>
  <c r="N72" i="13"/>
  <c r="P72" i="13"/>
  <c r="Q72" i="13"/>
  <c r="R72" i="13"/>
  <c r="S72" i="13"/>
  <c r="T72" i="13"/>
  <c r="U72" i="13"/>
  <c r="V72" i="13"/>
  <c r="W72" i="13"/>
  <c r="X72" i="13"/>
  <c r="Y72" i="13"/>
  <c r="Z72" i="13"/>
  <c r="AA72" i="13"/>
  <c r="AB72" i="13"/>
  <c r="AC72" i="13"/>
  <c r="AH72" i="13"/>
  <c r="AK72" i="13"/>
  <c r="C73" i="13"/>
  <c r="D73" i="13"/>
  <c r="E73" i="13"/>
  <c r="F73" i="13"/>
  <c r="G73" i="13"/>
  <c r="H73" i="13"/>
  <c r="L73" i="13"/>
  <c r="O73" i="13" s="1"/>
  <c r="M73" i="13"/>
  <c r="N73" i="13"/>
  <c r="P73" i="13"/>
  <c r="Q73" i="13"/>
  <c r="R73" i="13"/>
  <c r="S73" i="13"/>
  <c r="T73" i="13"/>
  <c r="U73" i="13"/>
  <c r="V73" i="13"/>
  <c r="W73" i="13"/>
  <c r="X73" i="13"/>
  <c r="Y73" i="13"/>
  <c r="Z73" i="13"/>
  <c r="AA73" i="13"/>
  <c r="AB73" i="13"/>
  <c r="AC73" i="13"/>
  <c r="AH73" i="13"/>
  <c r="AK73" i="13"/>
  <c r="C74" i="13"/>
  <c r="D74" i="13"/>
  <c r="E74" i="13"/>
  <c r="F74" i="13"/>
  <c r="G74" i="13"/>
  <c r="H74" i="13"/>
  <c r="L74" i="13"/>
  <c r="O74" i="13" s="1"/>
  <c r="M74" i="13"/>
  <c r="N74" i="13"/>
  <c r="P74" i="13"/>
  <c r="Q74" i="13"/>
  <c r="R74" i="13"/>
  <c r="S74" i="13"/>
  <c r="T74" i="13"/>
  <c r="U74" i="13"/>
  <c r="V74" i="13"/>
  <c r="W74" i="13"/>
  <c r="X74" i="13"/>
  <c r="Y74" i="13"/>
  <c r="Z74" i="13"/>
  <c r="AA74" i="13"/>
  <c r="AB74" i="13"/>
  <c r="AC74" i="13"/>
  <c r="AH74" i="13"/>
  <c r="AK74" i="13"/>
  <c r="C75" i="13"/>
  <c r="D75" i="13"/>
  <c r="E75" i="13"/>
  <c r="F75" i="13"/>
  <c r="G75" i="13"/>
  <c r="H75" i="13"/>
  <c r="L75" i="13"/>
  <c r="O75" i="13" s="1"/>
  <c r="M75" i="13"/>
  <c r="N75" i="13"/>
  <c r="P75" i="13"/>
  <c r="Q75" i="13"/>
  <c r="R75" i="13"/>
  <c r="S75" i="13"/>
  <c r="T75" i="13"/>
  <c r="U75" i="13"/>
  <c r="V75" i="13"/>
  <c r="W75" i="13"/>
  <c r="X75" i="13"/>
  <c r="Y75" i="13"/>
  <c r="Z75" i="13"/>
  <c r="AA75" i="13"/>
  <c r="AB75" i="13"/>
  <c r="AC75" i="13"/>
  <c r="AH75" i="13"/>
  <c r="AK75" i="13"/>
  <c r="C76" i="13"/>
  <c r="D76" i="13"/>
  <c r="E76" i="13"/>
  <c r="F76" i="13"/>
  <c r="G76" i="13"/>
  <c r="H76" i="13"/>
  <c r="L76" i="13"/>
  <c r="M76" i="13"/>
  <c r="N76" i="13"/>
  <c r="P76" i="13"/>
  <c r="Q76" i="13"/>
  <c r="R76" i="13"/>
  <c r="S76" i="13"/>
  <c r="T76" i="13"/>
  <c r="U76" i="13"/>
  <c r="V76" i="13"/>
  <c r="W76" i="13"/>
  <c r="X76" i="13"/>
  <c r="Y76" i="13"/>
  <c r="Z76" i="13"/>
  <c r="AA76" i="13"/>
  <c r="AB76" i="13"/>
  <c r="AC76" i="13"/>
  <c r="AH76" i="13"/>
  <c r="AK76" i="13"/>
  <c r="C77" i="13"/>
  <c r="D77" i="13"/>
  <c r="E77" i="13"/>
  <c r="F77" i="13"/>
  <c r="G77" i="13"/>
  <c r="H77" i="13"/>
  <c r="L77" i="13"/>
  <c r="M77" i="13"/>
  <c r="N77" i="13"/>
  <c r="P77" i="13"/>
  <c r="Q77" i="13"/>
  <c r="R77" i="13"/>
  <c r="S77" i="13"/>
  <c r="T77" i="13"/>
  <c r="U77" i="13"/>
  <c r="V77" i="13"/>
  <c r="W77" i="13"/>
  <c r="X77" i="13"/>
  <c r="Y77" i="13"/>
  <c r="Z77" i="13"/>
  <c r="AA77" i="13"/>
  <c r="AB77" i="13"/>
  <c r="AC77" i="13"/>
  <c r="AH77" i="13"/>
  <c r="AK77" i="13"/>
  <c r="C78" i="13"/>
  <c r="D78" i="13"/>
  <c r="E78" i="13"/>
  <c r="F78" i="13"/>
  <c r="G78" i="13"/>
  <c r="H78" i="13"/>
  <c r="L78" i="13"/>
  <c r="M78" i="13"/>
  <c r="N78" i="13"/>
  <c r="P78" i="13"/>
  <c r="Q78" i="13"/>
  <c r="R78" i="13"/>
  <c r="S78" i="13"/>
  <c r="T78" i="13"/>
  <c r="U78" i="13"/>
  <c r="V78" i="13"/>
  <c r="W78" i="13"/>
  <c r="X78" i="13"/>
  <c r="Y78" i="13"/>
  <c r="Z78" i="13"/>
  <c r="AA78" i="13"/>
  <c r="AB78" i="13"/>
  <c r="AC78" i="13"/>
  <c r="AH78" i="13"/>
  <c r="AK78" i="13"/>
  <c r="C79" i="13"/>
  <c r="D79" i="13"/>
  <c r="E79" i="13"/>
  <c r="F79" i="13"/>
  <c r="G79" i="13"/>
  <c r="H79" i="13"/>
  <c r="L79" i="13"/>
  <c r="M79" i="13"/>
  <c r="N79" i="13"/>
  <c r="P79" i="13"/>
  <c r="Q79" i="13"/>
  <c r="R79" i="13"/>
  <c r="S79" i="13"/>
  <c r="T79" i="13"/>
  <c r="U79" i="13"/>
  <c r="V79" i="13"/>
  <c r="W79" i="13"/>
  <c r="X79" i="13"/>
  <c r="Y79" i="13"/>
  <c r="Z79" i="13"/>
  <c r="AA79" i="13"/>
  <c r="AB79" i="13"/>
  <c r="AC79" i="13"/>
  <c r="AH79" i="13"/>
  <c r="AK79" i="13"/>
  <c r="C80" i="13"/>
  <c r="D80" i="13"/>
  <c r="E80" i="13"/>
  <c r="F80" i="13"/>
  <c r="G80" i="13"/>
  <c r="H80" i="13"/>
  <c r="L80" i="13"/>
  <c r="O80" i="13" s="1"/>
  <c r="M80" i="13"/>
  <c r="N80" i="13"/>
  <c r="P80" i="13"/>
  <c r="Q80" i="13"/>
  <c r="R80" i="13"/>
  <c r="S80" i="13"/>
  <c r="T80" i="13"/>
  <c r="U80" i="13"/>
  <c r="V80" i="13"/>
  <c r="W80" i="13"/>
  <c r="X80" i="13"/>
  <c r="Y80" i="13"/>
  <c r="Z80" i="13"/>
  <c r="AA80" i="13"/>
  <c r="AB80" i="13"/>
  <c r="AC80" i="13"/>
  <c r="AH80" i="13"/>
  <c r="AK80" i="13"/>
  <c r="C81" i="13"/>
  <c r="D81" i="13"/>
  <c r="E81" i="13"/>
  <c r="F81" i="13"/>
  <c r="G81" i="13"/>
  <c r="H81" i="13"/>
  <c r="L81" i="13"/>
  <c r="O81" i="13" s="1"/>
  <c r="M81" i="13"/>
  <c r="N81" i="13"/>
  <c r="P81" i="13"/>
  <c r="Q81" i="13"/>
  <c r="R81" i="13"/>
  <c r="S81" i="13"/>
  <c r="T81" i="13"/>
  <c r="U81" i="13"/>
  <c r="V81" i="13"/>
  <c r="W81" i="13"/>
  <c r="X81" i="13"/>
  <c r="Y81" i="13"/>
  <c r="Z81" i="13"/>
  <c r="AA81" i="13"/>
  <c r="AB81" i="13"/>
  <c r="AC81" i="13"/>
  <c r="AH81" i="13"/>
  <c r="AK81" i="13"/>
  <c r="C82" i="13"/>
  <c r="D82" i="13"/>
  <c r="E82" i="13"/>
  <c r="F82" i="13"/>
  <c r="G82" i="13"/>
  <c r="H82" i="13"/>
  <c r="L82" i="13"/>
  <c r="M82" i="13"/>
  <c r="N82" i="13"/>
  <c r="P82" i="13"/>
  <c r="Q82" i="13"/>
  <c r="R82" i="13"/>
  <c r="S82" i="13"/>
  <c r="T82" i="13"/>
  <c r="U82" i="13"/>
  <c r="V82" i="13"/>
  <c r="W82" i="13"/>
  <c r="X82" i="13"/>
  <c r="Y82" i="13"/>
  <c r="Z82" i="13"/>
  <c r="AA82" i="13"/>
  <c r="AB82" i="13"/>
  <c r="AC82" i="13"/>
  <c r="AH82" i="13"/>
  <c r="AK82" i="13"/>
  <c r="C83" i="13"/>
  <c r="D83" i="13"/>
  <c r="E83" i="13"/>
  <c r="F83" i="13"/>
  <c r="G83" i="13"/>
  <c r="H83" i="13"/>
  <c r="L83" i="13"/>
  <c r="M83" i="13"/>
  <c r="N83" i="13"/>
  <c r="P83" i="13"/>
  <c r="Q83" i="13"/>
  <c r="R83" i="13"/>
  <c r="S83" i="13"/>
  <c r="T83" i="13"/>
  <c r="U83" i="13"/>
  <c r="V83" i="13"/>
  <c r="W83" i="13"/>
  <c r="X83" i="13"/>
  <c r="Y83" i="13"/>
  <c r="Z83" i="13"/>
  <c r="AA83" i="13"/>
  <c r="AB83" i="13"/>
  <c r="AC83" i="13"/>
  <c r="AH83" i="13"/>
  <c r="AK83" i="13"/>
  <c r="C84" i="13"/>
  <c r="D84" i="13"/>
  <c r="E84" i="13"/>
  <c r="F84" i="13"/>
  <c r="G84" i="13"/>
  <c r="H84" i="13"/>
  <c r="L84" i="13"/>
  <c r="M84" i="13"/>
  <c r="N84" i="13"/>
  <c r="P84" i="13"/>
  <c r="Q84" i="13"/>
  <c r="R84" i="13"/>
  <c r="S84" i="13"/>
  <c r="T84" i="13"/>
  <c r="U84" i="13"/>
  <c r="V84" i="13"/>
  <c r="W84" i="13"/>
  <c r="X84" i="13"/>
  <c r="Y84" i="13"/>
  <c r="Z84" i="13"/>
  <c r="AA84" i="13"/>
  <c r="AB84" i="13"/>
  <c r="AC84" i="13"/>
  <c r="AH84" i="13"/>
  <c r="AK84" i="13"/>
  <c r="C85" i="13"/>
  <c r="D85" i="13"/>
  <c r="E85" i="13"/>
  <c r="F85" i="13"/>
  <c r="G85" i="13"/>
  <c r="H85" i="13"/>
  <c r="L85" i="13"/>
  <c r="M85" i="13"/>
  <c r="N85" i="13"/>
  <c r="P85" i="13"/>
  <c r="Q85" i="13"/>
  <c r="R85" i="13"/>
  <c r="S85" i="13"/>
  <c r="T85" i="13"/>
  <c r="U85" i="13"/>
  <c r="V85" i="13"/>
  <c r="W85" i="13"/>
  <c r="X85" i="13"/>
  <c r="Y85" i="13"/>
  <c r="Z85" i="13"/>
  <c r="AA85" i="13"/>
  <c r="AB85" i="13"/>
  <c r="AC85" i="13"/>
  <c r="AH85" i="13"/>
  <c r="AK85" i="13"/>
  <c r="C86" i="13"/>
  <c r="D86" i="13"/>
  <c r="E86" i="13"/>
  <c r="F86" i="13"/>
  <c r="G86" i="13"/>
  <c r="H86" i="13"/>
  <c r="L86" i="13"/>
  <c r="M86" i="13"/>
  <c r="N86" i="13"/>
  <c r="P86" i="13"/>
  <c r="Q86" i="13"/>
  <c r="R86" i="13"/>
  <c r="S86" i="13"/>
  <c r="T86" i="13"/>
  <c r="U86" i="13"/>
  <c r="V86" i="13"/>
  <c r="W86" i="13"/>
  <c r="X86" i="13"/>
  <c r="Y86" i="13"/>
  <c r="Z86" i="13"/>
  <c r="AA86" i="13"/>
  <c r="AB86" i="13"/>
  <c r="AC86" i="13"/>
  <c r="AH86" i="13"/>
  <c r="AK86" i="13"/>
  <c r="C87" i="13"/>
  <c r="D87" i="13"/>
  <c r="E87" i="13"/>
  <c r="F87" i="13"/>
  <c r="G87" i="13"/>
  <c r="H87" i="13"/>
  <c r="L87" i="13"/>
  <c r="M87" i="13"/>
  <c r="N87" i="13"/>
  <c r="P87" i="13"/>
  <c r="Q87" i="13"/>
  <c r="R87" i="13"/>
  <c r="S87" i="13"/>
  <c r="T87" i="13"/>
  <c r="U87" i="13"/>
  <c r="V87" i="13"/>
  <c r="W87" i="13"/>
  <c r="X87" i="13"/>
  <c r="Y87" i="13"/>
  <c r="Z87" i="13"/>
  <c r="AA87" i="13"/>
  <c r="AB87" i="13"/>
  <c r="AC87" i="13"/>
  <c r="AH87" i="13"/>
  <c r="AK87" i="13"/>
  <c r="C88" i="13"/>
  <c r="D88" i="13"/>
  <c r="E88" i="13"/>
  <c r="F88" i="13"/>
  <c r="G88" i="13"/>
  <c r="H88" i="13"/>
  <c r="L88" i="13"/>
  <c r="M88" i="13"/>
  <c r="N88" i="13"/>
  <c r="P88" i="13"/>
  <c r="Q88" i="13"/>
  <c r="R88" i="13"/>
  <c r="S88" i="13"/>
  <c r="T88" i="13"/>
  <c r="U88" i="13"/>
  <c r="V88" i="13"/>
  <c r="W88" i="13"/>
  <c r="X88" i="13"/>
  <c r="Y88" i="13"/>
  <c r="Z88" i="13"/>
  <c r="AA88" i="13"/>
  <c r="AB88" i="13"/>
  <c r="AC88" i="13"/>
  <c r="AH88" i="13"/>
  <c r="AK88" i="13"/>
  <c r="C89" i="13"/>
  <c r="D89" i="13"/>
  <c r="E89" i="13"/>
  <c r="F89" i="13"/>
  <c r="G89" i="13"/>
  <c r="H89" i="13"/>
  <c r="L89" i="13"/>
  <c r="O89" i="13" s="1"/>
  <c r="M89" i="13"/>
  <c r="N89" i="13"/>
  <c r="P89" i="13"/>
  <c r="Q89" i="13"/>
  <c r="R89" i="13"/>
  <c r="S89" i="13"/>
  <c r="T89" i="13"/>
  <c r="U89" i="13"/>
  <c r="V89" i="13"/>
  <c r="W89" i="13"/>
  <c r="X89" i="13"/>
  <c r="Y89" i="13"/>
  <c r="Z89" i="13"/>
  <c r="AA89" i="13"/>
  <c r="AB89" i="13"/>
  <c r="AC89" i="13"/>
  <c r="AH89" i="13"/>
  <c r="AK89" i="13"/>
  <c r="C90" i="13"/>
  <c r="D90" i="13"/>
  <c r="E90" i="13"/>
  <c r="F90" i="13"/>
  <c r="G90" i="13"/>
  <c r="H90" i="13"/>
  <c r="L90" i="13"/>
  <c r="M90" i="13"/>
  <c r="N90" i="13"/>
  <c r="P90" i="13"/>
  <c r="Q90" i="13"/>
  <c r="R90" i="13"/>
  <c r="S90" i="13"/>
  <c r="T90" i="13"/>
  <c r="U90" i="13"/>
  <c r="V90" i="13"/>
  <c r="W90" i="13"/>
  <c r="X90" i="13"/>
  <c r="Y90" i="13"/>
  <c r="Z90" i="13"/>
  <c r="AA90" i="13"/>
  <c r="AB90" i="13"/>
  <c r="AC90" i="13"/>
  <c r="AH90" i="13"/>
  <c r="AK90" i="13"/>
  <c r="C91" i="13"/>
  <c r="D91" i="13"/>
  <c r="E91" i="13"/>
  <c r="F91" i="13"/>
  <c r="G91" i="13"/>
  <c r="H91" i="13"/>
  <c r="L91" i="13"/>
  <c r="M91" i="13"/>
  <c r="N91" i="13"/>
  <c r="P91" i="13"/>
  <c r="Q91" i="13"/>
  <c r="R91" i="13"/>
  <c r="S91" i="13"/>
  <c r="T91" i="13"/>
  <c r="U91" i="13"/>
  <c r="V91" i="13"/>
  <c r="W91" i="13"/>
  <c r="X91" i="13"/>
  <c r="Y91" i="13"/>
  <c r="Z91" i="13"/>
  <c r="AA91" i="13"/>
  <c r="AB91" i="13"/>
  <c r="AC91" i="13"/>
  <c r="AH91" i="13"/>
  <c r="AK91" i="13"/>
  <c r="C92" i="13"/>
  <c r="D92" i="13"/>
  <c r="E92" i="13"/>
  <c r="F92" i="13"/>
  <c r="G92" i="13"/>
  <c r="H92" i="13"/>
  <c r="L92" i="13"/>
  <c r="M92" i="13"/>
  <c r="N92" i="13"/>
  <c r="P92" i="13"/>
  <c r="Q92" i="13"/>
  <c r="R92" i="13"/>
  <c r="S92" i="13"/>
  <c r="T92" i="13"/>
  <c r="U92" i="13"/>
  <c r="V92" i="13"/>
  <c r="W92" i="13"/>
  <c r="X92" i="13"/>
  <c r="Y92" i="13"/>
  <c r="Z92" i="13"/>
  <c r="AA92" i="13"/>
  <c r="AB92" i="13"/>
  <c r="AC92" i="13"/>
  <c r="AH92" i="13"/>
  <c r="AK92" i="13"/>
  <c r="C93" i="13"/>
  <c r="D93" i="13"/>
  <c r="E93" i="13"/>
  <c r="F93" i="13"/>
  <c r="G93" i="13"/>
  <c r="H93" i="13"/>
  <c r="L93" i="13"/>
  <c r="M93" i="13"/>
  <c r="N93" i="13"/>
  <c r="P93" i="13"/>
  <c r="Q93" i="13"/>
  <c r="R93" i="13"/>
  <c r="S93" i="13"/>
  <c r="T93" i="13"/>
  <c r="U93" i="13"/>
  <c r="V93" i="13"/>
  <c r="W93" i="13"/>
  <c r="X93" i="13"/>
  <c r="Y93" i="13"/>
  <c r="Z93" i="13"/>
  <c r="AA93" i="13"/>
  <c r="AB93" i="13"/>
  <c r="AC93" i="13"/>
  <c r="AH93" i="13"/>
  <c r="AK93" i="13"/>
  <c r="C94" i="13"/>
  <c r="D94" i="13"/>
  <c r="E94" i="13"/>
  <c r="F94" i="13"/>
  <c r="G94" i="13"/>
  <c r="H94" i="13"/>
  <c r="L94" i="13"/>
  <c r="M94" i="13"/>
  <c r="N94" i="13"/>
  <c r="P94" i="13"/>
  <c r="Q94" i="13"/>
  <c r="R94" i="13"/>
  <c r="S94" i="13"/>
  <c r="T94" i="13"/>
  <c r="U94" i="13"/>
  <c r="V94" i="13"/>
  <c r="W94" i="13"/>
  <c r="X94" i="13"/>
  <c r="Y94" i="13"/>
  <c r="Z94" i="13"/>
  <c r="AA94" i="13"/>
  <c r="AB94" i="13"/>
  <c r="AC94" i="13"/>
  <c r="AH94" i="13"/>
  <c r="AK94" i="13"/>
  <c r="C95" i="13"/>
  <c r="D95" i="13"/>
  <c r="E95" i="13"/>
  <c r="F95" i="13"/>
  <c r="G95" i="13"/>
  <c r="H95" i="13"/>
  <c r="L95" i="13"/>
  <c r="M95" i="13"/>
  <c r="N95" i="13"/>
  <c r="P95" i="13"/>
  <c r="Q95" i="13"/>
  <c r="R95" i="13"/>
  <c r="S95" i="13"/>
  <c r="T95" i="13"/>
  <c r="U95" i="13"/>
  <c r="V95" i="13"/>
  <c r="W95" i="13"/>
  <c r="X95" i="13"/>
  <c r="Y95" i="13"/>
  <c r="Z95" i="13"/>
  <c r="AA95" i="13"/>
  <c r="AB95" i="13"/>
  <c r="AC95" i="13"/>
  <c r="AH95" i="13"/>
  <c r="AK95" i="13"/>
  <c r="C96" i="13"/>
  <c r="D96" i="13"/>
  <c r="E96" i="13"/>
  <c r="F96" i="13"/>
  <c r="G96" i="13"/>
  <c r="H96" i="13"/>
  <c r="L96" i="13"/>
  <c r="M96" i="13"/>
  <c r="N96" i="13"/>
  <c r="P96" i="13"/>
  <c r="Q96" i="13"/>
  <c r="R96" i="13"/>
  <c r="S96" i="13"/>
  <c r="T96" i="13"/>
  <c r="U96" i="13"/>
  <c r="V96" i="13"/>
  <c r="W96" i="13"/>
  <c r="X96" i="13"/>
  <c r="Y96" i="13"/>
  <c r="Z96" i="13"/>
  <c r="AA96" i="13"/>
  <c r="AB96" i="13"/>
  <c r="AC96" i="13"/>
  <c r="AH96" i="13"/>
  <c r="AK96" i="13"/>
  <c r="C97" i="13"/>
  <c r="D97" i="13"/>
  <c r="E97" i="13"/>
  <c r="F97" i="13"/>
  <c r="G97" i="13"/>
  <c r="H97" i="13"/>
  <c r="L97" i="13"/>
  <c r="M97" i="13"/>
  <c r="N97" i="13"/>
  <c r="P97" i="13"/>
  <c r="Q97" i="13"/>
  <c r="R97" i="13"/>
  <c r="S97" i="13"/>
  <c r="T97" i="13"/>
  <c r="U97" i="13"/>
  <c r="V97" i="13"/>
  <c r="W97" i="13"/>
  <c r="X97" i="13"/>
  <c r="Y97" i="13"/>
  <c r="Z97" i="13"/>
  <c r="AA97" i="13"/>
  <c r="AB97" i="13"/>
  <c r="AC97" i="13"/>
  <c r="AH97" i="13"/>
  <c r="AK97" i="13"/>
  <c r="C98" i="13"/>
  <c r="D98" i="13"/>
  <c r="E98" i="13"/>
  <c r="F98" i="13"/>
  <c r="G98" i="13"/>
  <c r="H98" i="13"/>
  <c r="L98" i="13"/>
  <c r="M98" i="13"/>
  <c r="N98" i="13"/>
  <c r="P98" i="13"/>
  <c r="Q98" i="13"/>
  <c r="R98" i="13"/>
  <c r="S98" i="13"/>
  <c r="T98" i="13"/>
  <c r="U98" i="13"/>
  <c r="V98" i="13"/>
  <c r="W98" i="13"/>
  <c r="X98" i="13"/>
  <c r="Y98" i="13"/>
  <c r="Z98" i="13"/>
  <c r="AA98" i="13"/>
  <c r="AB98" i="13"/>
  <c r="AC98" i="13"/>
  <c r="AH98" i="13"/>
  <c r="AK98" i="13"/>
  <c r="C99" i="13"/>
  <c r="D99" i="13"/>
  <c r="E99" i="13"/>
  <c r="F99" i="13"/>
  <c r="G99" i="13"/>
  <c r="H99" i="13"/>
  <c r="L99" i="13"/>
  <c r="O99" i="13" s="1"/>
  <c r="M99" i="13"/>
  <c r="N99" i="13"/>
  <c r="P99" i="13"/>
  <c r="Q99" i="13"/>
  <c r="R99" i="13"/>
  <c r="S99" i="13"/>
  <c r="T99" i="13"/>
  <c r="U99" i="13"/>
  <c r="V99" i="13"/>
  <c r="W99" i="13"/>
  <c r="X99" i="13"/>
  <c r="Y99" i="13"/>
  <c r="Z99" i="13"/>
  <c r="AA99" i="13"/>
  <c r="AB99" i="13"/>
  <c r="AC99" i="13"/>
  <c r="AH99" i="13"/>
  <c r="AK99" i="13"/>
  <c r="C100" i="13"/>
  <c r="D100" i="13"/>
  <c r="E100" i="13"/>
  <c r="F100" i="13"/>
  <c r="G100" i="13"/>
  <c r="H100" i="13"/>
  <c r="L100" i="13"/>
  <c r="M100" i="13"/>
  <c r="N100" i="13"/>
  <c r="P100" i="13"/>
  <c r="Q100" i="13"/>
  <c r="R100" i="13"/>
  <c r="S100" i="13"/>
  <c r="T100" i="13"/>
  <c r="U100" i="13"/>
  <c r="V100" i="13"/>
  <c r="W100" i="13"/>
  <c r="X100" i="13"/>
  <c r="Y100" i="13"/>
  <c r="Z100" i="13"/>
  <c r="AA100" i="13"/>
  <c r="AB100" i="13"/>
  <c r="AC100" i="13"/>
  <c r="AH100" i="13"/>
  <c r="AK100" i="13"/>
  <c r="C101" i="13"/>
  <c r="D101" i="13"/>
  <c r="E101" i="13"/>
  <c r="F101" i="13"/>
  <c r="G101" i="13"/>
  <c r="H101" i="13"/>
  <c r="L101" i="13"/>
  <c r="O101" i="13" s="1"/>
  <c r="M101" i="13"/>
  <c r="N101" i="13"/>
  <c r="P101" i="13"/>
  <c r="Q101" i="13"/>
  <c r="R101" i="13"/>
  <c r="S101" i="13"/>
  <c r="T101" i="13"/>
  <c r="U101" i="13"/>
  <c r="V101" i="13"/>
  <c r="W101" i="13"/>
  <c r="X101" i="13"/>
  <c r="Y101" i="13"/>
  <c r="Z101" i="13"/>
  <c r="AA101" i="13"/>
  <c r="AB101" i="13"/>
  <c r="AC101" i="13"/>
  <c r="AH101" i="13"/>
  <c r="AK101" i="13"/>
  <c r="C102" i="13"/>
  <c r="D102" i="13"/>
  <c r="E102" i="13"/>
  <c r="F102" i="13"/>
  <c r="G102" i="13"/>
  <c r="H102" i="13"/>
  <c r="L102" i="13"/>
  <c r="M102" i="13"/>
  <c r="N102" i="13"/>
  <c r="P102" i="13"/>
  <c r="Q102" i="13"/>
  <c r="R102" i="13"/>
  <c r="S102" i="13"/>
  <c r="T102" i="13"/>
  <c r="U102" i="13"/>
  <c r="V102" i="13"/>
  <c r="W102" i="13"/>
  <c r="X102" i="13"/>
  <c r="Y102" i="13"/>
  <c r="Z102" i="13"/>
  <c r="AA102" i="13"/>
  <c r="AB102" i="13"/>
  <c r="AC102" i="13"/>
  <c r="AH102" i="13"/>
  <c r="AK102" i="13"/>
  <c r="C103" i="13"/>
  <c r="D103" i="13"/>
  <c r="E103" i="13"/>
  <c r="F103" i="13"/>
  <c r="G103" i="13"/>
  <c r="H103" i="13"/>
  <c r="L103" i="13"/>
  <c r="O103" i="13" s="1"/>
  <c r="M103" i="13"/>
  <c r="N103" i="13"/>
  <c r="P103" i="13"/>
  <c r="Q103" i="13"/>
  <c r="R103" i="13"/>
  <c r="S103" i="13"/>
  <c r="T103" i="13"/>
  <c r="U103" i="13"/>
  <c r="V103" i="13"/>
  <c r="W103" i="13"/>
  <c r="X103" i="13"/>
  <c r="Y103" i="13"/>
  <c r="Z103" i="13"/>
  <c r="AA103" i="13"/>
  <c r="AB103" i="13"/>
  <c r="AC103" i="13"/>
  <c r="AH103" i="13"/>
  <c r="AK103" i="13"/>
  <c r="C104" i="13"/>
  <c r="D104" i="13"/>
  <c r="E104" i="13"/>
  <c r="F104" i="13"/>
  <c r="G104" i="13"/>
  <c r="H104" i="13"/>
  <c r="L104" i="13"/>
  <c r="O104" i="13" s="1"/>
  <c r="M104" i="13"/>
  <c r="N104" i="13"/>
  <c r="P104" i="13"/>
  <c r="Q104" i="13"/>
  <c r="R104" i="13"/>
  <c r="S104" i="13"/>
  <c r="T104" i="13"/>
  <c r="U104" i="13"/>
  <c r="V104" i="13"/>
  <c r="W104" i="13"/>
  <c r="X104" i="13"/>
  <c r="Y104" i="13"/>
  <c r="Z104" i="13"/>
  <c r="AA104" i="13"/>
  <c r="AB104" i="13"/>
  <c r="AC104" i="13"/>
  <c r="AH104" i="13"/>
  <c r="AK104" i="13"/>
  <c r="C105" i="13"/>
  <c r="D105" i="13"/>
  <c r="E105" i="13"/>
  <c r="F105" i="13"/>
  <c r="G105" i="13"/>
  <c r="H105" i="13"/>
  <c r="L105" i="13"/>
  <c r="O105" i="13" s="1"/>
  <c r="M105" i="13"/>
  <c r="N105" i="13"/>
  <c r="P105" i="13"/>
  <c r="Q105" i="13"/>
  <c r="R105" i="13"/>
  <c r="S105" i="13"/>
  <c r="T105" i="13"/>
  <c r="U105" i="13"/>
  <c r="V105" i="13"/>
  <c r="W105" i="13"/>
  <c r="X105" i="13"/>
  <c r="Y105" i="13"/>
  <c r="Z105" i="13"/>
  <c r="AA105" i="13"/>
  <c r="AB105" i="13"/>
  <c r="AC105" i="13"/>
  <c r="AH105" i="13"/>
  <c r="AK105" i="13"/>
  <c r="C106" i="13"/>
  <c r="D106" i="13"/>
  <c r="E106" i="13"/>
  <c r="F106" i="13"/>
  <c r="G106" i="13"/>
  <c r="H106" i="13"/>
  <c r="L106" i="13"/>
  <c r="O106" i="13" s="1"/>
  <c r="M106" i="13"/>
  <c r="N106" i="13"/>
  <c r="P106" i="13"/>
  <c r="Q106" i="13"/>
  <c r="R106" i="13"/>
  <c r="S106" i="13"/>
  <c r="T106" i="13"/>
  <c r="U106" i="13"/>
  <c r="V106" i="13"/>
  <c r="W106" i="13"/>
  <c r="X106" i="13"/>
  <c r="Y106" i="13"/>
  <c r="Z106" i="13"/>
  <c r="AA106" i="13"/>
  <c r="AB106" i="13"/>
  <c r="AC106" i="13"/>
  <c r="AH106" i="13"/>
  <c r="AK106" i="13"/>
  <c r="C107" i="13"/>
  <c r="D107" i="13"/>
  <c r="E107" i="13"/>
  <c r="F107" i="13"/>
  <c r="G107" i="13"/>
  <c r="H107" i="13"/>
  <c r="L107" i="13"/>
  <c r="O107" i="13" s="1"/>
  <c r="M107" i="13"/>
  <c r="N107" i="13"/>
  <c r="P107" i="13"/>
  <c r="Q107" i="13"/>
  <c r="R107" i="13"/>
  <c r="S107" i="13"/>
  <c r="T107" i="13"/>
  <c r="U107" i="13"/>
  <c r="V107" i="13"/>
  <c r="W107" i="13"/>
  <c r="X107" i="13"/>
  <c r="Y107" i="13"/>
  <c r="Z107" i="13"/>
  <c r="AA107" i="13"/>
  <c r="AB107" i="13"/>
  <c r="AC107" i="13"/>
  <c r="AH107" i="13"/>
  <c r="AK107" i="13"/>
  <c r="C108" i="13"/>
  <c r="D108" i="13"/>
  <c r="E108" i="13"/>
  <c r="F108" i="13"/>
  <c r="G108" i="13"/>
  <c r="H108" i="13"/>
  <c r="L108" i="13"/>
  <c r="O108" i="13" s="1"/>
  <c r="M108" i="13"/>
  <c r="N108" i="13"/>
  <c r="P108" i="13"/>
  <c r="Q108" i="13"/>
  <c r="R108" i="13"/>
  <c r="S108" i="13"/>
  <c r="T108" i="13"/>
  <c r="U108" i="13"/>
  <c r="V108" i="13"/>
  <c r="W108" i="13"/>
  <c r="X108" i="13"/>
  <c r="Y108" i="13"/>
  <c r="Z108" i="13"/>
  <c r="AA108" i="13"/>
  <c r="AB108" i="13"/>
  <c r="AC108" i="13"/>
  <c r="AH108" i="13"/>
  <c r="AK108" i="13"/>
  <c r="C109" i="13"/>
  <c r="D109" i="13"/>
  <c r="E109" i="13"/>
  <c r="F109" i="13"/>
  <c r="G109" i="13"/>
  <c r="H109" i="13"/>
  <c r="L109" i="13"/>
  <c r="O109" i="13" s="1"/>
  <c r="M109" i="13"/>
  <c r="N109" i="13"/>
  <c r="P109" i="13"/>
  <c r="Q109" i="13"/>
  <c r="R109" i="13"/>
  <c r="S109" i="13"/>
  <c r="T109" i="13"/>
  <c r="U109" i="13"/>
  <c r="V109" i="13"/>
  <c r="W109" i="13"/>
  <c r="X109" i="13"/>
  <c r="Y109" i="13"/>
  <c r="Z109" i="13"/>
  <c r="AA109" i="13"/>
  <c r="AB109" i="13"/>
  <c r="AC109" i="13"/>
  <c r="AH109" i="13"/>
  <c r="AK109" i="13"/>
  <c r="C110" i="13"/>
  <c r="D110" i="13"/>
  <c r="E110" i="13"/>
  <c r="F110" i="13"/>
  <c r="G110" i="13"/>
  <c r="H110" i="13"/>
  <c r="L110" i="13"/>
  <c r="O110" i="13" s="1"/>
  <c r="M110" i="13"/>
  <c r="N110" i="13"/>
  <c r="P110" i="13"/>
  <c r="Q110" i="13"/>
  <c r="R110" i="13"/>
  <c r="S110" i="13"/>
  <c r="T110" i="13"/>
  <c r="U110" i="13"/>
  <c r="V110" i="13"/>
  <c r="W110" i="13"/>
  <c r="X110" i="13"/>
  <c r="Y110" i="13"/>
  <c r="Z110" i="13"/>
  <c r="AA110" i="13"/>
  <c r="AB110" i="13"/>
  <c r="AC110" i="13"/>
  <c r="AH110" i="13"/>
  <c r="AK110" i="13"/>
  <c r="C111" i="13"/>
  <c r="D111" i="13"/>
  <c r="E111" i="13"/>
  <c r="F111" i="13"/>
  <c r="G111" i="13"/>
  <c r="H111" i="13"/>
  <c r="L111" i="13"/>
  <c r="M111" i="13"/>
  <c r="N111" i="13"/>
  <c r="P111" i="13"/>
  <c r="Q111" i="13"/>
  <c r="R111" i="13"/>
  <c r="S111" i="13"/>
  <c r="T111" i="13"/>
  <c r="U111" i="13"/>
  <c r="V111" i="13"/>
  <c r="W111" i="13"/>
  <c r="X111" i="13"/>
  <c r="Y111" i="13"/>
  <c r="Z111" i="13"/>
  <c r="AA111" i="13"/>
  <c r="AB111" i="13"/>
  <c r="AC111" i="13"/>
  <c r="AH111" i="13"/>
  <c r="AK111" i="13"/>
  <c r="C112" i="13"/>
  <c r="D112" i="13"/>
  <c r="E112" i="13"/>
  <c r="F112" i="13"/>
  <c r="G112" i="13"/>
  <c r="H112" i="13"/>
  <c r="L112" i="13"/>
  <c r="M112" i="13"/>
  <c r="N112" i="13"/>
  <c r="P112" i="13"/>
  <c r="Q112" i="13"/>
  <c r="R112" i="13"/>
  <c r="S112" i="13"/>
  <c r="T112" i="13"/>
  <c r="U112" i="13"/>
  <c r="V112" i="13"/>
  <c r="W112" i="13"/>
  <c r="X112" i="13"/>
  <c r="Y112" i="13"/>
  <c r="Z112" i="13"/>
  <c r="AA112" i="13"/>
  <c r="AB112" i="13"/>
  <c r="AC112" i="13"/>
  <c r="AH112" i="13"/>
  <c r="AK112" i="13"/>
  <c r="C113" i="13"/>
  <c r="D113" i="13"/>
  <c r="E113" i="13"/>
  <c r="F113" i="13"/>
  <c r="G113" i="13"/>
  <c r="H113" i="13"/>
  <c r="L113" i="13"/>
  <c r="O113" i="13" s="1"/>
  <c r="M113" i="13"/>
  <c r="N113" i="13"/>
  <c r="P113" i="13"/>
  <c r="Q113" i="13"/>
  <c r="R113" i="13"/>
  <c r="S113" i="13"/>
  <c r="T113" i="13"/>
  <c r="U113" i="13"/>
  <c r="V113" i="13"/>
  <c r="W113" i="13"/>
  <c r="X113" i="13"/>
  <c r="Y113" i="13"/>
  <c r="Z113" i="13"/>
  <c r="AA113" i="13"/>
  <c r="AB113" i="13"/>
  <c r="AC113" i="13"/>
  <c r="AH113" i="13"/>
  <c r="AK113" i="13"/>
  <c r="C114" i="13"/>
  <c r="D114" i="13"/>
  <c r="E114" i="13"/>
  <c r="F114" i="13"/>
  <c r="G114" i="13"/>
  <c r="H114" i="13"/>
  <c r="L114" i="13"/>
  <c r="O114" i="13" s="1"/>
  <c r="M114" i="13"/>
  <c r="N114" i="13"/>
  <c r="P114" i="13"/>
  <c r="Q114" i="13"/>
  <c r="R114" i="13"/>
  <c r="S114" i="13"/>
  <c r="T114" i="13"/>
  <c r="U114" i="13"/>
  <c r="V114" i="13"/>
  <c r="W114" i="13"/>
  <c r="X114" i="13"/>
  <c r="Y114" i="13"/>
  <c r="Z114" i="13"/>
  <c r="AA114" i="13"/>
  <c r="AB114" i="13"/>
  <c r="AC114" i="13"/>
  <c r="AH114" i="13"/>
  <c r="AK114" i="13"/>
  <c r="C115" i="13"/>
  <c r="D115" i="13"/>
  <c r="E115" i="13"/>
  <c r="F115" i="13"/>
  <c r="G115" i="13"/>
  <c r="H115" i="13"/>
  <c r="L115" i="13"/>
  <c r="O115" i="13" s="1"/>
  <c r="M115" i="13"/>
  <c r="N115" i="13"/>
  <c r="P115" i="13"/>
  <c r="Q115" i="13"/>
  <c r="R115" i="13"/>
  <c r="S115" i="13"/>
  <c r="T115" i="13"/>
  <c r="U115" i="13"/>
  <c r="V115" i="13"/>
  <c r="W115" i="13"/>
  <c r="X115" i="13"/>
  <c r="Y115" i="13"/>
  <c r="Z115" i="13"/>
  <c r="AA115" i="13"/>
  <c r="AB115" i="13"/>
  <c r="AC115" i="13"/>
  <c r="AH115" i="13"/>
  <c r="AK115" i="13"/>
  <c r="C116" i="13"/>
  <c r="D116" i="13"/>
  <c r="E116" i="13"/>
  <c r="F116" i="13"/>
  <c r="G116" i="13"/>
  <c r="H116" i="13"/>
  <c r="L116" i="13"/>
  <c r="M116" i="13"/>
  <c r="N116" i="13"/>
  <c r="P116" i="13"/>
  <c r="Q116" i="13"/>
  <c r="R116" i="13"/>
  <c r="S116" i="13"/>
  <c r="T116" i="13"/>
  <c r="U116" i="13"/>
  <c r="V116" i="13"/>
  <c r="W116" i="13"/>
  <c r="X116" i="13"/>
  <c r="Y116" i="13"/>
  <c r="Z116" i="13"/>
  <c r="AA116" i="13"/>
  <c r="AB116" i="13"/>
  <c r="AC116" i="13"/>
  <c r="AH116" i="13"/>
  <c r="AK116" i="13"/>
  <c r="C117" i="13"/>
  <c r="D117" i="13"/>
  <c r="E117" i="13"/>
  <c r="F117" i="13"/>
  <c r="G117" i="13"/>
  <c r="H117" i="13"/>
  <c r="L117" i="13"/>
  <c r="M117" i="13"/>
  <c r="N117" i="13"/>
  <c r="P117" i="13"/>
  <c r="Q117" i="13"/>
  <c r="R117" i="13"/>
  <c r="S117" i="13"/>
  <c r="T117" i="13"/>
  <c r="U117" i="13"/>
  <c r="V117" i="13"/>
  <c r="W117" i="13"/>
  <c r="X117" i="13"/>
  <c r="Y117" i="13"/>
  <c r="Z117" i="13"/>
  <c r="AA117" i="13"/>
  <c r="AB117" i="13"/>
  <c r="AC117" i="13"/>
  <c r="AH117" i="13"/>
  <c r="AK117" i="13"/>
  <c r="C118" i="13"/>
  <c r="D118" i="13"/>
  <c r="E118" i="13"/>
  <c r="F118" i="13"/>
  <c r="G118" i="13"/>
  <c r="H118" i="13"/>
  <c r="L118" i="13"/>
  <c r="M118" i="13"/>
  <c r="N118" i="13"/>
  <c r="P118" i="13"/>
  <c r="Q118" i="13"/>
  <c r="R118" i="13"/>
  <c r="S118" i="13"/>
  <c r="T118" i="13"/>
  <c r="U118" i="13"/>
  <c r="V118" i="13"/>
  <c r="W118" i="13"/>
  <c r="X118" i="13"/>
  <c r="Y118" i="13"/>
  <c r="Z118" i="13"/>
  <c r="AA118" i="13"/>
  <c r="AB118" i="13"/>
  <c r="AC118" i="13"/>
  <c r="AH118" i="13"/>
  <c r="AK118" i="13"/>
  <c r="C119" i="13"/>
  <c r="D119" i="13"/>
  <c r="E119" i="13"/>
  <c r="F119" i="13"/>
  <c r="G119" i="13"/>
  <c r="H119" i="13"/>
  <c r="L119" i="13"/>
  <c r="O119" i="13" s="1"/>
  <c r="M119" i="13"/>
  <c r="N119" i="13"/>
  <c r="P119" i="13"/>
  <c r="Q119" i="13"/>
  <c r="R119" i="13"/>
  <c r="S119" i="13"/>
  <c r="T119" i="13"/>
  <c r="U119" i="13"/>
  <c r="V119" i="13"/>
  <c r="W119" i="13"/>
  <c r="X119" i="13"/>
  <c r="Y119" i="13"/>
  <c r="Z119" i="13"/>
  <c r="AA119" i="13"/>
  <c r="AB119" i="13"/>
  <c r="AC119" i="13"/>
  <c r="AH119" i="13"/>
  <c r="AK119" i="13"/>
  <c r="C120" i="13"/>
  <c r="D120" i="13"/>
  <c r="E120" i="13"/>
  <c r="F120" i="13"/>
  <c r="G120" i="13"/>
  <c r="H120" i="13"/>
  <c r="L120" i="13"/>
  <c r="O120" i="13" s="1"/>
  <c r="M120" i="13"/>
  <c r="N120" i="13"/>
  <c r="P120" i="13"/>
  <c r="Q120" i="13"/>
  <c r="R120" i="13"/>
  <c r="S120" i="13"/>
  <c r="T120" i="13"/>
  <c r="U120" i="13"/>
  <c r="V120" i="13"/>
  <c r="W120" i="13"/>
  <c r="X120" i="13"/>
  <c r="Y120" i="13"/>
  <c r="Z120" i="13"/>
  <c r="AA120" i="13"/>
  <c r="AB120" i="13"/>
  <c r="AC120" i="13"/>
  <c r="AH120" i="13"/>
  <c r="AK120" i="13"/>
  <c r="C121" i="13"/>
  <c r="D121" i="13"/>
  <c r="E121" i="13"/>
  <c r="F121" i="13"/>
  <c r="G121" i="13"/>
  <c r="H121" i="13"/>
  <c r="L121" i="13"/>
  <c r="O121" i="13" s="1"/>
  <c r="M121" i="13"/>
  <c r="N121" i="13"/>
  <c r="P121" i="13"/>
  <c r="Q121" i="13"/>
  <c r="R121" i="13"/>
  <c r="S121" i="13"/>
  <c r="T121" i="13"/>
  <c r="U121" i="13"/>
  <c r="V121" i="13"/>
  <c r="W121" i="13"/>
  <c r="X121" i="13"/>
  <c r="Y121" i="13"/>
  <c r="Z121" i="13"/>
  <c r="AA121" i="13"/>
  <c r="AB121" i="13"/>
  <c r="AC121" i="13"/>
  <c r="AH121" i="13"/>
  <c r="AK121" i="13"/>
  <c r="C122" i="13"/>
  <c r="D122" i="13"/>
  <c r="E122" i="13"/>
  <c r="F122" i="13"/>
  <c r="G122" i="13"/>
  <c r="H122" i="13"/>
  <c r="L122" i="13"/>
  <c r="O122" i="13" s="1"/>
  <c r="M122" i="13"/>
  <c r="N122" i="13"/>
  <c r="P122" i="13"/>
  <c r="Q122" i="13"/>
  <c r="R122" i="13"/>
  <c r="S122" i="13"/>
  <c r="T122" i="13"/>
  <c r="U122" i="13"/>
  <c r="V122" i="13"/>
  <c r="W122" i="13"/>
  <c r="X122" i="13"/>
  <c r="Y122" i="13"/>
  <c r="Z122" i="13"/>
  <c r="AA122" i="13"/>
  <c r="AB122" i="13"/>
  <c r="AC122" i="13"/>
  <c r="AH122" i="13"/>
  <c r="AK122" i="13"/>
  <c r="C123" i="13"/>
  <c r="D123" i="13"/>
  <c r="E123" i="13"/>
  <c r="F123" i="13"/>
  <c r="G123" i="13"/>
  <c r="H123" i="13"/>
  <c r="L123" i="13"/>
  <c r="O123" i="13" s="1"/>
  <c r="M123" i="13"/>
  <c r="N123" i="13"/>
  <c r="P123" i="13"/>
  <c r="Q123" i="13"/>
  <c r="R123" i="13"/>
  <c r="S123" i="13"/>
  <c r="T123" i="13"/>
  <c r="U123" i="13"/>
  <c r="V123" i="13"/>
  <c r="W123" i="13"/>
  <c r="X123" i="13"/>
  <c r="Y123" i="13"/>
  <c r="Z123" i="13"/>
  <c r="AA123" i="13"/>
  <c r="AB123" i="13"/>
  <c r="AC123" i="13"/>
  <c r="AH123" i="13"/>
  <c r="AK123" i="13"/>
  <c r="C124" i="13"/>
  <c r="D124" i="13"/>
  <c r="E124" i="13"/>
  <c r="F124" i="13"/>
  <c r="G124" i="13"/>
  <c r="H124" i="13"/>
  <c r="L124" i="13"/>
  <c r="O124" i="13" s="1"/>
  <c r="M124" i="13"/>
  <c r="N124" i="13"/>
  <c r="P124" i="13"/>
  <c r="Q124" i="13"/>
  <c r="R124" i="13"/>
  <c r="S124" i="13"/>
  <c r="T124" i="13"/>
  <c r="U124" i="13"/>
  <c r="V124" i="13"/>
  <c r="W124" i="13"/>
  <c r="X124" i="13"/>
  <c r="Y124" i="13"/>
  <c r="Z124" i="13"/>
  <c r="AA124" i="13"/>
  <c r="AB124" i="13"/>
  <c r="AC124" i="13"/>
  <c r="AH124" i="13"/>
  <c r="AK124" i="13"/>
  <c r="C125" i="13"/>
  <c r="D125" i="13"/>
  <c r="E125" i="13"/>
  <c r="F125" i="13"/>
  <c r="G125" i="13"/>
  <c r="H125" i="13"/>
  <c r="L125" i="13"/>
  <c r="O125" i="13" s="1"/>
  <c r="M125" i="13"/>
  <c r="N125" i="13"/>
  <c r="P125" i="13"/>
  <c r="Q125" i="13"/>
  <c r="R125" i="13"/>
  <c r="S125" i="13"/>
  <c r="T125" i="13"/>
  <c r="U125" i="13"/>
  <c r="V125" i="13"/>
  <c r="W125" i="13"/>
  <c r="X125" i="13"/>
  <c r="Y125" i="13"/>
  <c r="Z125" i="13"/>
  <c r="AA125" i="13"/>
  <c r="AB125" i="13"/>
  <c r="AC125" i="13"/>
  <c r="AH125" i="13"/>
  <c r="AK125" i="13"/>
  <c r="C126" i="13"/>
  <c r="D126" i="13"/>
  <c r="E126" i="13"/>
  <c r="F126" i="13"/>
  <c r="G126" i="13"/>
  <c r="H126" i="13"/>
  <c r="L126" i="13"/>
  <c r="M126" i="13"/>
  <c r="N126" i="13"/>
  <c r="P126" i="13"/>
  <c r="Q126" i="13"/>
  <c r="R126" i="13"/>
  <c r="S126" i="13"/>
  <c r="T126" i="13"/>
  <c r="U126" i="13"/>
  <c r="V126" i="13"/>
  <c r="W126" i="13"/>
  <c r="X126" i="13"/>
  <c r="Y126" i="13"/>
  <c r="Z126" i="13"/>
  <c r="AA126" i="13"/>
  <c r="AB126" i="13"/>
  <c r="AC126" i="13"/>
  <c r="AH126" i="13"/>
  <c r="AK126" i="13"/>
  <c r="C127" i="13"/>
  <c r="D127" i="13"/>
  <c r="E127" i="13"/>
  <c r="F127" i="13"/>
  <c r="G127" i="13"/>
  <c r="H127" i="13"/>
  <c r="L127" i="13"/>
  <c r="M127" i="13"/>
  <c r="N127" i="13"/>
  <c r="P127" i="13"/>
  <c r="Q127" i="13"/>
  <c r="R127" i="13"/>
  <c r="S127" i="13"/>
  <c r="T127" i="13"/>
  <c r="U127" i="13"/>
  <c r="V127" i="13"/>
  <c r="W127" i="13"/>
  <c r="X127" i="13"/>
  <c r="Y127" i="13"/>
  <c r="Z127" i="13"/>
  <c r="AA127" i="13"/>
  <c r="AB127" i="13"/>
  <c r="AC127" i="13"/>
  <c r="AH127" i="13"/>
  <c r="AK127" i="13"/>
  <c r="C128" i="13"/>
  <c r="D128" i="13"/>
  <c r="E128" i="13"/>
  <c r="F128" i="13"/>
  <c r="G128" i="13"/>
  <c r="H128" i="13"/>
  <c r="L128" i="13"/>
  <c r="O128" i="13" s="1"/>
  <c r="M128" i="13"/>
  <c r="N128" i="13"/>
  <c r="P128" i="13"/>
  <c r="Q128" i="13"/>
  <c r="R128" i="13"/>
  <c r="S128" i="13"/>
  <c r="T128" i="13"/>
  <c r="U128" i="13"/>
  <c r="V128" i="13"/>
  <c r="W128" i="13"/>
  <c r="X128" i="13"/>
  <c r="Y128" i="13"/>
  <c r="Z128" i="13"/>
  <c r="AA128" i="13"/>
  <c r="AB128" i="13"/>
  <c r="AC128" i="13"/>
  <c r="AH128" i="13"/>
  <c r="AK128" i="13"/>
  <c r="C129" i="13"/>
  <c r="D129" i="13"/>
  <c r="E129" i="13"/>
  <c r="F129" i="13"/>
  <c r="G129" i="13"/>
  <c r="H129" i="13"/>
  <c r="L129" i="13"/>
  <c r="O129" i="13" s="1"/>
  <c r="M129" i="13"/>
  <c r="N129" i="13"/>
  <c r="P129" i="13"/>
  <c r="Q129" i="13"/>
  <c r="R129" i="13"/>
  <c r="S129" i="13"/>
  <c r="T129" i="13"/>
  <c r="U129" i="13"/>
  <c r="V129" i="13"/>
  <c r="W129" i="13"/>
  <c r="X129" i="13"/>
  <c r="Y129" i="13"/>
  <c r="Z129" i="13"/>
  <c r="AA129" i="13"/>
  <c r="AB129" i="13"/>
  <c r="AC129" i="13"/>
  <c r="AH129" i="13"/>
  <c r="AK129" i="13"/>
  <c r="C130" i="13"/>
  <c r="D130" i="13"/>
  <c r="E130" i="13"/>
  <c r="F130" i="13"/>
  <c r="G130" i="13"/>
  <c r="H130" i="13"/>
  <c r="L130" i="13"/>
  <c r="O130" i="13" s="1"/>
  <c r="M130" i="13"/>
  <c r="N130" i="13"/>
  <c r="P130" i="13"/>
  <c r="Q130" i="13"/>
  <c r="R130" i="13"/>
  <c r="S130" i="13"/>
  <c r="T130" i="13"/>
  <c r="U130" i="13"/>
  <c r="V130" i="13"/>
  <c r="W130" i="13"/>
  <c r="X130" i="13"/>
  <c r="Y130" i="13"/>
  <c r="Z130" i="13"/>
  <c r="AA130" i="13"/>
  <c r="AB130" i="13"/>
  <c r="AC130" i="13"/>
  <c r="AH130" i="13"/>
  <c r="AK130" i="13"/>
  <c r="C131" i="13"/>
  <c r="D131" i="13"/>
  <c r="E131" i="13"/>
  <c r="F131" i="13"/>
  <c r="G131" i="13"/>
  <c r="H131" i="13"/>
  <c r="L131" i="13"/>
  <c r="O131" i="13" s="1"/>
  <c r="M131" i="13"/>
  <c r="N131" i="13"/>
  <c r="P131" i="13"/>
  <c r="Q131" i="13"/>
  <c r="R131" i="13"/>
  <c r="S131" i="13"/>
  <c r="T131" i="13"/>
  <c r="U131" i="13"/>
  <c r="V131" i="13"/>
  <c r="W131" i="13"/>
  <c r="X131" i="13"/>
  <c r="Y131" i="13"/>
  <c r="Z131" i="13"/>
  <c r="AA131" i="13"/>
  <c r="AB131" i="13"/>
  <c r="AC131" i="13"/>
  <c r="AH131" i="13"/>
  <c r="AK131" i="13"/>
  <c r="C132" i="13"/>
  <c r="D132" i="13"/>
  <c r="E132" i="13"/>
  <c r="F132" i="13"/>
  <c r="G132" i="13"/>
  <c r="H132" i="13"/>
  <c r="L132" i="13"/>
  <c r="M132" i="13"/>
  <c r="N132" i="13"/>
  <c r="P132" i="13"/>
  <c r="Q132" i="13"/>
  <c r="R132" i="13"/>
  <c r="S132" i="13"/>
  <c r="T132" i="13"/>
  <c r="U132" i="13"/>
  <c r="V132" i="13"/>
  <c r="W132" i="13"/>
  <c r="X132" i="13"/>
  <c r="Y132" i="13"/>
  <c r="Z132" i="13"/>
  <c r="AA132" i="13"/>
  <c r="AB132" i="13"/>
  <c r="AC132" i="13"/>
  <c r="AH132" i="13"/>
  <c r="AK132" i="13"/>
  <c r="C133" i="13"/>
  <c r="D133" i="13"/>
  <c r="E133" i="13"/>
  <c r="F133" i="13"/>
  <c r="G133" i="13"/>
  <c r="H133" i="13"/>
  <c r="L133" i="13"/>
  <c r="M133" i="13"/>
  <c r="N133" i="13"/>
  <c r="P133" i="13"/>
  <c r="Q133" i="13"/>
  <c r="R133" i="13"/>
  <c r="S133" i="13"/>
  <c r="T133" i="13"/>
  <c r="U133" i="13"/>
  <c r="V133" i="13"/>
  <c r="W133" i="13"/>
  <c r="X133" i="13"/>
  <c r="Y133" i="13"/>
  <c r="Z133" i="13"/>
  <c r="AA133" i="13"/>
  <c r="AB133" i="13"/>
  <c r="AC133" i="13"/>
  <c r="AH133" i="13"/>
  <c r="AK133" i="13"/>
  <c r="C134" i="13"/>
  <c r="D134" i="13"/>
  <c r="E134" i="13"/>
  <c r="F134" i="13"/>
  <c r="G134" i="13"/>
  <c r="H134" i="13"/>
  <c r="L134" i="13"/>
  <c r="M134" i="13"/>
  <c r="N134" i="13"/>
  <c r="P134" i="13"/>
  <c r="Q134" i="13"/>
  <c r="R134" i="13"/>
  <c r="S134" i="13"/>
  <c r="T134" i="13"/>
  <c r="U134" i="13"/>
  <c r="V134" i="13"/>
  <c r="W134" i="13"/>
  <c r="X134" i="13"/>
  <c r="Y134" i="13"/>
  <c r="Z134" i="13"/>
  <c r="AA134" i="13"/>
  <c r="AB134" i="13"/>
  <c r="AC134" i="13"/>
  <c r="AH134" i="13"/>
  <c r="AK134" i="13"/>
  <c r="C135" i="13"/>
  <c r="D135" i="13"/>
  <c r="E135" i="13"/>
  <c r="F135" i="13"/>
  <c r="G135" i="13"/>
  <c r="H135" i="13"/>
  <c r="L135" i="13"/>
  <c r="M135" i="13"/>
  <c r="N135" i="13"/>
  <c r="P135" i="13"/>
  <c r="Q135" i="13"/>
  <c r="R135" i="13"/>
  <c r="S135" i="13"/>
  <c r="T135" i="13"/>
  <c r="U135" i="13"/>
  <c r="V135" i="13"/>
  <c r="W135" i="13"/>
  <c r="X135" i="13"/>
  <c r="Y135" i="13"/>
  <c r="Z135" i="13"/>
  <c r="AA135" i="13"/>
  <c r="AB135" i="13"/>
  <c r="AC135" i="13"/>
  <c r="AH135" i="13"/>
  <c r="AK135" i="13"/>
  <c r="C136" i="13"/>
  <c r="D136" i="13"/>
  <c r="E136" i="13"/>
  <c r="F136" i="13"/>
  <c r="G136" i="13"/>
  <c r="H136" i="13"/>
  <c r="L136" i="13"/>
  <c r="M136" i="13"/>
  <c r="N136" i="13"/>
  <c r="P136" i="13"/>
  <c r="Q136" i="13"/>
  <c r="R136" i="13"/>
  <c r="S136" i="13"/>
  <c r="T136" i="13"/>
  <c r="U136" i="13"/>
  <c r="V136" i="13"/>
  <c r="W136" i="13"/>
  <c r="X136" i="13"/>
  <c r="Y136" i="13"/>
  <c r="Z136" i="13"/>
  <c r="AA136" i="13"/>
  <c r="AB136" i="13"/>
  <c r="AC136" i="13"/>
  <c r="AH136" i="13"/>
  <c r="AK136" i="13"/>
  <c r="C137" i="13"/>
  <c r="D137" i="13"/>
  <c r="E137" i="13"/>
  <c r="F137" i="13"/>
  <c r="G137" i="13"/>
  <c r="H137" i="13"/>
  <c r="L137" i="13"/>
  <c r="M137" i="13"/>
  <c r="N137" i="13"/>
  <c r="P137" i="13"/>
  <c r="Q137" i="13"/>
  <c r="R137" i="13"/>
  <c r="S137" i="13"/>
  <c r="T137" i="13"/>
  <c r="U137" i="13"/>
  <c r="V137" i="13"/>
  <c r="W137" i="13"/>
  <c r="X137" i="13"/>
  <c r="Y137" i="13"/>
  <c r="Z137" i="13"/>
  <c r="AA137" i="13"/>
  <c r="AB137" i="13"/>
  <c r="AC137" i="13"/>
  <c r="AH137" i="13"/>
  <c r="AK137" i="13"/>
  <c r="C138" i="13"/>
  <c r="D138" i="13"/>
  <c r="E138" i="13"/>
  <c r="F138" i="13"/>
  <c r="G138" i="13"/>
  <c r="H138" i="13"/>
  <c r="L138" i="13"/>
  <c r="O138" i="13" s="1"/>
  <c r="M138" i="13"/>
  <c r="N138" i="13"/>
  <c r="P138" i="13"/>
  <c r="Q138" i="13"/>
  <c r="R138" i="13"/>
  <c r="S138" i="13"/>
  <c r="T138" i="13"/>
  <c r="U138" i="13"/>
  <c r="V138" i="13"/>
  <c r="W138" i="13"/>
  <c r="X138" i="13"/>
  <c r="Y138" i="13"/>
  <c r="Z138" i="13"/>
  <c r="AA138" i="13"/>
  <c r="AB138" i="13"/>
  <c r="AC138" i="13"/>
  <c r="AH138" i="13"/>
  <c r="AK138" i="13"/>
  <c r="C139" i="13"/>
  <c r="D139" i="13"/>
  <c r="E139" i="13"/>
  <c r="F139" i="13"/>
  <c r="G139" i="13"/>
  <c r="H139" i="13"/>
  <c r="L139" i="13"/>
  <c r="O139" i="13" s="1"/>
  <c r="M139" i="13"/>
  <c r="N139" i="13"/>
  <c r="P139" i="13"/>
  <c r="Q139" i="13"/>
  <c r="R139" i="13"/>
  <c r="S139" i="13"/>
  <c r="T139" i="13"/>
  <c r="U139" i="13"/>
  <c r="V139" i="13"/>
  <c r="W139" i="13"/>
  <c r="X139" i="13"/>
  <c r="Y139" i="13"/>
  <c r="Z139" i="13"/>
  <c r="AA139" i="13"/>
  <c r="AB139" i="13"/>
  <c r="AC139" i="13"/>
  <c r="AH139" i="13"/>
  <c r="AK139" i="13"/>
  <c r="C140" i="13"/>
  <c r="D140" i="13"/>
  <c r="E140" i="13"/>
  <c r="F140" i="13"/>
  <c r="G140" i="13"/>
  <c r="H140" i="13"/>
  <c r="L140" i="13"/>
  <c r="O140" i="13" s="1"/>
  <c r="M140" i="13"/>
  <c r="N140" i="13"/>
  <c r="P140" i="13"/>
  <c r="Q140" i="13"/>
  <c r="R140" i="13"/>
  <c r="S140" i="13"/>
  <c r="T140" i="13"/>
  <c r="U140" i="13"/>
  <c r="V140" i="13"/>
  <c r="W140" i="13"/>
  <c r="X140" i="13"/>
  <c r="Y140" i="13"/>
  <c r="Z140" i="13"/>
  <c r="AA140" i="13"/>
  <c r="AB140" i="13"/>
  <c r="AC140" i="13"/>
  <c r="AH140" i="13"/>
  <c r="AK140" i="13"/>
  <c r="C141" i="13"/>
  <c r="D141" i="13"/>
  <c r="E141" i="13"/>
  <c r="F141" i="13"/>
  <c r="G141" i="13"/>
  <c r="H141" i="13"/>
  <c r="L141" i="13"/>
  <c r="O141" i="13" s="1"/>
  <c r="M141" i="13"/>
  <c r="N141" i="13"/>
  <c r="P141" i="13"/>
  <c r="Q141" i="13"/>
  <c r="R141" i="13"/>
  <c r="S141" i="13"/>
  <c r="T141" i="13"/>
  <c r="U141" i="13"/>
  <c r="V141" i="13"/>
  <c r="W141" i="13"/>
  <c r="X141" i="13"/>
  <c r="Y141" i="13"/>
  <c r="Z141" i="13"/>
  <c r="AA141" i="13"/>
  <c r="AB141" i="13"/>
  <c r="AC141" i="13"/>
  <c r="AH141" i="13"/>
  <c r="AK141" i="13"/>
  <c r="C142" i="13"/>
  <c r="D142" i="13"/>
  <c r="E142" i="13"/>
  <c r="F142" i="13"/>
  <c r="G142" i="13"/>
  <c r="H142" i="13"/>
  <c r="L142" i="13"/>
  <c r="O142" i="13" s="1"/>
  <c r="M142" i="13"/>
  <c r="N142" i="13"/>
  <c r="P142" i="13"/>
  <c r="Q142" i="13"/>
  <c r="R142" i="13"/>
  <c r="S142" i="13"/>
  <c r="T142" i="13"/>
  <c r="U142" i="13"/>
  <c r="V142" i="13"/>
  <c r="W142" i="13"/>
  <c r="X142" i="13"/>
  <c r="Y142" i="13"/>
  <c r="Z142" i="13"/>
  <c r="AA142" i="13"/>
  <c r="AB142" i="13"/>
  <c r="AC142" i="13"/>
  <c r="AH142" i="13"/>
  <c r="AK142" i="13"/>
  <c r="C143" i="13"/>
  <c r="D143" i="13"/>
  <c r="E143" i="13"/>
  <c r="F143" i="13"/>
  <c r="G143" i="13"/>
  <c r="H143" i="13"/>
  <c r="L143" i="13"/>
  <c r="O143" i="13" s="1"/>
  <c r="M143" i="13"/>
  <c r="N143" i="13"/>
  <c r="P143" i="13"/>
  <c r="Q143" i="13"/>
  <c r="R143" i="13"/>
  <c r="S143" i="13"/>
  <c r="T143" i="13"/>
  <c r="U143" i="13"/>
  <c r="V143" i="13"/>
  <c r="W143" i="13"/>
  <c r="X143" i="13"/>
  <c r="Y143" i="13"/>
  <c r="Z143" i="13"/>
  <c r="AA143" i="13"/>
  <c r="AB143" i="13"/>
  <c r="AC143" i="13"/>
  <c r="AH143" i="13"/>
  <c r="AK143" i="13"/>
  <c r="C144" i="13"/>
  <c r="D144" i="13"/>
  <c r="E144" i="13"/>
  <c r="F144" i="13"/>
  <c r="G144" i="13"/>
  <c r="H144" i="13"/>
  <c r="L144" i="13"/>
  <c r="O144" i="13" s="1"/>
  <c r="M144" i="13"/>
  <c r="N144" i="13"/>
  <c r="P144" i="13"/>
  <c r="Q144" i="13"/>
  <c r="R144" i="13"/>
  <c r="S144" i="13"/>
  <c r="T144" i="13"/>
  <c r="U144" i="13"/>
  <c r="V144" i="13"/>
  <c r="W144" i="13"/>
  <c r="X144" i="13"/>
  <c r="Y144" i="13"/>
  <c r="Z144" i="13"/>
  <c r="AA144" i="13"/>
  <c r="AB144" i="13"/>
  <c r="AC144" i="13"/>
  <c r="AH144" i="13"/>
  <c r="AK144" i="13"/>
  <c r="C145" i="13"/>
  <c r="D145" i="13"/>
  <c r="E145" i="13"/>
  <c r="F145" i="13"/>
  <c r="G145" i="13"/>
  <c r="H145" i="13"/>
  <c r="L145" i="13"/>
  <c r="O145" i="13" s="1"/>
  <c r="M145" i="13"/>
  <c r="N145" i="13"/>
  <c r="P145" i="13"/>
  <c r="Q145" i="13"/>
  <c r="R145" i="13"/>
  <c r="S145" i="13"/>
  <c r="T145" i="13"/>
  <c r="U145" i="13"/>
  <c r="V145" i="13"/>
  <c r="W145" i="13"/>
  <c r="X145" i="13"/>
  <c r="Y145" i="13"/>
  <c r="Z145" i="13"/>
  <c r="AA145" i="13"/>
  <c r="AB145" i="13"/>
  <c r="AC145" i="13"/>
  <c r="AH145" i="13"/>
  <c r="AK145" i="13"/>
  <c r="C146" i="13"/>
  <c r="D146" i="13"/>
  <c r="E146" i="13"/>
  <c r="F146" i="13"/>
  <c r="G146" i="13"/>
  <c r="H146" i="13"/>
  <c r="L146" i="13"/>
  <c r="O146" i="13" s="1"/>
  <c r="M146" i="13"/>
  <c r="N146" i="13"/>
  <c r="P146" i="13"/>
  <c r="Q146" i="13"/>
  <c r="R146" i="13"/>
  <c r="S146" i="13"/>
  <c r="T146" i="13"/>
  <c r="U146" i="13"/>
  <c r="V146" i="13"/>
  <c r="W146" i="13"/>
  <c r="X146" i="13"/>
  <c r="Y146" i="13"/>
  <c r="Z146" i="13"/>
  <c r="AA146" i="13"/>
  <c r="AB146" i="13"/>
  <c r="AC146" i="13"/>
  <c r="AH146" i="13"/>
  <c r="AK146" i="13"/>
  <c r="C147" i="13"/>
  <c r="D147" i="13"/>
  <c r="E147" i="13"/>
  <c r="F147" i="13"/>
  <c r="G147" i="13"/>
  <c r="H147" i="13"/>
  <c r="L147" i="13"/>
  <c r="O147" i="13" s="1"/>
  <c r="M147" i="13"/>
  <c r="N147" i="13"/>
  <c r="P147" i="13"/>
  <c r="Q147" i="13"/>
  <c r="R147" i="13"/>
  <c r="S147" i="13"/>
  <c r="T147" i="13"/>
  <c r="U147" i="13"/>
  <c r="V147" i="13"/>
  <c r="W147" i="13"/>
  <c r="X147" i="13"/>
  <c r="Y147" i="13"/>
  <c r="Z147" i="13"/>
  <c r="AA147" i="13"/>
  <c r="AB147" i="13"/>
  <c r="AC147" i="13"/>
  <c r="AH147" i="13"/>
  <c r="AK147" i="13"/>
  <c r="C148" i="13"/>
  <c r="D148" i="13"/>
  <c r="E148" i="13"/>
  <c r="F148" i="13"/>
  <c r="G148" i="13"/>
  <c r="H148" i="13"/>
  <c r="L148" i="13"/>
  <c r="O148" i="13" s="1"/>
  <c r="M148" i="13"/>
  <c r="N148" i="13"/>
  <c r="P148" i="13"/>
  <c r="Q148" i="13"/>
  <c r="R148" i="13"/>
  <c r="S148" i="13"/>
  <c r="T148" i="13"/>
  <c r="U148" i="13"/>
  <c r="V148" i="13"/>
  <c r="W148" i="13"/>
  <c r="X148" i="13"/>
  <c r="Y148" i="13"/>
  <c r="Z148" i="13"/>
  <c r="AA148" i="13"/>
  <c r="AB148" i="13"/>
  <c r="AC148" i="13"/>
  <c r="AH148" i="13"/>
  <c r="AK148" i="13"/>
  <c r="C149" i="13"/>
  <c r="D149" i="13"/>
  <c r="E149" i="13"/>
  <c r="F149" i="13"/>
  <c r="G149" i="13"/>
  <c r="H149" i="13"/>
  <c r="L149" i="13"/>
  <c r="O149" i="13" s="1"/>
  <c r="M149" i="13"/>
  <c r="N149" i="13"/>
  <c r="P149" i="13"/>
  <c r="Q149" i="13"/>
  <c r="R149" i="13"/>
  <c r="S149" i="13"/>
  <c r="T149" i="13"/>
  <c r="U149" i="13"/>
  <c r="V149" i="13"/>
  <c r="W149" i="13"/>
  <c r="X149" i="13"/>
  <c r="Y149" i="13"/>
  <c r="Z149" i="13"/>
  <c r="AA149" i="13"/>
  <c r="AB149" i="13"/>
  <c r="AC149" i="13"/>
  <c r="AH149" i="13"/>
  <c r="AK149" i="13"/>
  <c r="C150" i="13"/>
  <c r="D150" i="13"/>
  <c r="E150" i="13"/>
  <c r="F150" i="13"/>
  <c r="G150" i="13"/>
  <c r="H150" i="13"/>
  <c r="L150" i="13"/>
  <c r="O150" i="13" s="1"/>
  <c r="M150" i="13"/>
  <c r="N150" i="13"/>
  <c r="P150" i="13"/>
  <c r="Q150" i="13"/>
  <c r="R150" i="13"/>
  <c r="S150" i="13"/>
  <c r="T150" i="13"/>
  <c r="U150" i="13"/>
  <c r="V150" i="13"/>
  <c r="W150" i="13"/>
  <c r="X150" i="13"/>
  <c r="Y150" i="13"/>
  <c r="Z150" i="13"/>
  <c r="AA150" i="13"/>
  <c r="AB150" i="13"/>
  <c r="AC150" i="13"/>
  <c r="AH150" i="13"/>
  <c r="AK150" i="13"/>
  <c r="C151" i="13"/>
  <c r="D151" i="13"/>
  <c r="E151" i="13"/>
  <c r="F151" i="13"/>
  <c r="G151" i="13"/>
  <c r="H151" i="13"/>
  <c r="L151" i="13"/>
  <c r="O151" i="13" s="1"/>
  <c r="M151" i="13"/>
  <c r="N151" i="13"/>
  <c r="P151" i="13"/>
  <c r="Q151" i="13"/>
  <c r="R151" i="13"/>
  <c r="S151" i="13"/>
  <c r="T151" i="13"/>
  <c r="U151" i="13"/>
  <c r="V151" i="13"/>
  <c r="W151" i="13"/>
  <c r="X151" i="13"/>
  <c r="Y151" i="13"/>
  <c r="Z151" i="13"/>
  <c r="AA151" i="13"/>
  <c r="AB151" i="13"/>
  <c r="AC151" i="13"/>
  <c r="AH151" i="13"/>
  <c r="AK151" i="13"/>
  <c r="C152" i="13"/>
  <c r="D152" i="13"/>
  <c r="E152" i="13"/>
  <c r="F152" i="13"/>
  <c r="G152" i="13"/>
  <c r="H152" i="13"/>
  <c r="L152" i="13"/>
  <c r="O152" i="13" s="1"/>
  <c r="M152" i="13"/>
  <c r="N152" i="13"/>
  <c r="P152" i="13"/>
  <c r="Q152" i="13"/>
  <c r="R152" i="13"/>
  <c r="S152" i="13"/>
  <c r="T152" i="13"/>
  <c r="U152" i="13"/>
  <c r="V152" i="13"/>
  <c r="W152" i="13"/>
  <c r="X152" i="13"/>
  <c r="Y152" i="13"/>
  <c r="Z152" i="13"/>
  <c r="AA152" i="13"/>
  <c r="AB152" i="13"/>
  <c r="AC152" i="13"/>
  <c r="AH152" i="13"/>
  <c r="AK152" i="13"/>
  <c r="C153" i="13"/>
  <c r="D153" i="13"/>
  <c r="E153" i="13"/>
  <c r="F153" i="13"/>
  <c r="G153" i="13"/>
  <c r="H153" i="13"/>
  <c r="L153" i="13"/>
  <c r="O153" i="13" s="1"/>
  <c r="M153" i="13"/>
  <c r="N153" i="13"/>
  <c r="P153" i="13"/>
  <c r="Q153" i="13"/>
  <c r="R153" i="13"/>
  <c r="S153" i="13"/>
  <c r="T153" i="13"/>
  <c r="U153" i="13"/>
  <c r="V153" i="13"/>
  <c r="W153" i="13"/>
  <c r="X153" i="13"/>
  <c r="Y153" i="13"/>
  <c r="Z153" i="13"/>
  <c r="AA153" i="13"/>
  <c r="AB153" i="13"/>
  <c r="AC153" i="13"/>
  <c r="AH153" i="13"/>
  <c r="AK153" i="13"/>
  <c r="C154" i="13"/>
  <c r="D154" i="13"/>
  <c r="E154" i="13"/>
  <c r="F154" i="13"/>
  <c r="G154" i="13"/>
  <c r="H154" i="13"/>
  <c r="L154" i="13"/>
  <c r="O154" i="13" s="1"/>
  <c r="M154" i="13"/>
  <c r="N154" i="13"/>
  <c r="P154" i="13"/>
  <c r="Q154" i="13"/>
  <c r="R154" i="13"/>
  <c r="S154" i="13"/>
  <c r="T154" i="13"/>
  <c r="U154" i="13"/>
  <c r="V154" i="13"/>
  <c r="W154" i="13"/>
  <c r="X154" i="13"/>
  <c r="Y154" i="13"/>
  <c r="Z154" i="13"/>
  <c r="AA154" i="13"/>
  <c r="AB154" i="13"/>
  <c r="AC154" i="13"/>
  <c r="AH154" i="13"/>
  <c r="AK154" i="13"/>
  <c r="C155" i="13"/>
  <c r="D155" i="13"/>
  <c r="E155" i="13"/>
  <c r="F155" i="13"/>
  <c r="G155" i="13"/>
  <c r="H155" i="13"/>
  <c r="L155" i="13"/>
  <c r="O155" i="13" s="1"/>
  <c r="M155" i="13"/>
  <c r="N155" i="13"/>
  <c r="P155" i="13"/>
  <c r="Q155" i="13"/>
  <c r="R155" i="13"/>
  <c r="S155" i="13"/>
  <c r="T155" i="13"/>
  <c r="U155" i="13"/>
  <c r="V155" i="13"/>
  <c r="W155" i="13"/>
  <c r="X155" i="13"/>
  <c r="Y155" i="13"/>
  <c r="Z155" i="13"/>
  <c r="AA155" i="13"/>
  <c r="AB155" i="13"/>
  <c r="AC155" i="13"/>
  <c r="AH155" i="13"/>
  <c r="AK155" i="13"/>
  <c r="C156" i="13"/>
  <c r="D156" i="13"/>
  <c r="E156" i="13"/>
  <c r="F156" i="13"/>
  <c r="G156" i="13"/>
  <c r="H156" i="13"/>
  <c r="L156" i="13"/>
  <c r="O156" i="13" s="1"/>
  <c r="M156" i="13"/>
  <c r="N156" i="13"/>
  <c r="P156" i="13"/>
  <c r="Q156" i="13"/>
  <c r="R156" i="13"/>
  <c r="S156" i="13"/>
  <c r="T156" i="13"/>
  <c r="U156" i="13"/>
  <c r="V156" i="13"/>
  <c r="W156" i="13"/>
  <c r="X156" i="13"/>
  <c r="Y156" i="13"/>
  <c r="Z156" i="13"/>
  <c r="AA156" i="13"/>
  <c r="AB156" i="13"/>
  <c r="AC156" i="13"/>
  <c r="AH156" i="13"/>
  <c r="AK156" i="13"/>
  <c r="C157" i="13"/>
  <c r="D157" i="13"/>
  <c r="E157" i="13"/>
  <c r="F157" i="13"/>
  <c r="G157" i="13"/>
  <c r="H157" i="13"/>
  <c r="L157" i="13"/>
  <c r="O157" i="13" s="1"/>
  <c r="M157" i="13"/>
  <c r="N157" i="13"/>
  <c r="P157" i="13"/>
  <c r="Q157" i="13"/>
  <c r="R157" i="13"/>
  <c r="S157" i="13"/>
  <c r="T157" i="13"/>
  <c r="U157" i="13"/>
  <c r="V157" i="13"/>
  <c r="W157" i="13"/>
  <c r="X157" i="13"/>
  <c r="Y157" i="13"/>
  <c r="Z157" i="13"/>
  <c r="AA157" i="13"/>
  <c r="AB157" i="13"/>
  <c r="AC157" i="13"/>
  <c r="AH157" i="13"/>
  <c r="AK157" i="13"/>
  <c r="C158" i="13"/>
  <c r="D158" i="13"/>
  <c r="E158" i="13"/>
  <c r="F158" i="13"/>
  <c r="G158" i="13"/>
  <c r="H158" i="13"/>
  <c r="L158" i="13"/>
  <c r="O158" i="13" s="1"/>
  <c r="M158" i="13"/>
  <c r="N158" i="13"/>
  <c r="P158" i="13"/>
  <c r="Q158" i="13"/>
  <c r="R158" i="13"/>
  <c r="S158" i="13"/>
  <c r="T158" i="13"/>
  <c r="U158" i="13"/>
  <c r="V158" i="13"/>
  <c r="W158" i="13"/>
  <c r="X158" i="13"/>
  <c r="Y158" i="13"/>
  <c r="Z158" i="13"/>
  <c r="AA158" i="13"/>
  <c r="AB158" i="13"/>
  <c r="AC158" i="13"/>
  <c r="AH158" i="13"/>
  <c r="AK158" i="13"/>
  <c r="C159" i="13"/>
  <c r="D159" i="13"/>
  <c r="E159" i="13"/>
  <c r="F159" i="13"/>
  <c r="G159" i="13"/>
  <c r="H159" i="13"/>
  <c r="L159" i="13"/>
  <c r="O159" i="13" s="1"/>
  <c r="M159" i="13"/>
  <c r="N159" i="13"/>
  <c r="P159" i="13"/>
  <c r="Q159" i="13"/>
  <c r="R159" i="13"/>
  <c r="S159" i="13"/>
  <c r="T159" i="13"/>
  <c r="U159" i="13"/>
  <c r="V159" i="13"/>
  <c r="W159" i="13"/>
  <c r="X159" i="13"/>
  <c r="Y159" i="13"/>
  <c r="Z159" i="13"/>
  <c r="AA159" i="13"/>
  <c r="AB159" i="13"/>
  <c r="AC159" i="13"/>
  <c r="AH159" i="13"/>
  <c r="AK159" i="13"/>
  <c r="C160" i="13"/>
  <c r="D160" i="13"/>
  <c r="E160" i="13"/>
  <c r="F160" i="13"/>
  <c r="G160" i="13"/>
  <c r="H160" i="13"/>
  <c r="L160" i="13"/>
  <c r="O160" i="13" s="1"/>
  <c r="M160" i="13"/>
  <c r="N160" i="13"/>
  <c r="P160" i="13"/>
  <c r="Q160" i="13"/>
  <c r="R160" i="13"/>
  <c r="S160" i="13"/>
  <c r="T160" i="13"/>
  <c r="U160" i="13"/>
  <c r="V160" i="13"/>
  <c r="W160" i="13"/>
  <c r="X160" i="13"/>
  <c r="Y160" i="13"/>
  <c r="Z160" i="13"/>
  <c r="AA160" i="13"/>
  <c r="AB160" i="13"/>
  <c r="AC160" i="13"/>
  <c r="AH160" i="13"/>
  <c r="AK160" i="13"/>
  <c r="C161" i="13"/>
  <c r="D161" i="13"/>
  <c r="E161" i="13"/>
  <c r="F161" i="13"/>
  <c r="G161" i="13"/>
  <c r="H161" i="13"/>
  <c r="L161" i="13"/>
  <c r="O161" i="13" s="1"/>
  <c r="M161" i="13"/>
  <c r="N161" i="13"/>
  <c r="P161" i="13"/>
  <c r="Q161" i="13"/>
  <c r="R161" i="13"/>
  <c r="S161" i="13"/>
  <c r="T161" i="13"/>
  <c r="U161" i="13"/>
  <c r="V161" i="13"/>
  <c r="W161" i="13"/>
  <c r="X161" i="13"/>
  <c r="Y161" i="13"/>
  <c r="Z161" i="13"/>
  <c r="AA161" i="13"/>
  <c r="AB161" i="13"/>
  <c r="AC161" i="13"/>
  <c r="AH161" i="13"/>
  <c r="AK161" i="13"/>
  <c r="C162" i="13"/>
  <c r="D162" i="13"/>
  <c r="E162" i="13"/>
  <c r="F162" i="13"/>
  <c r="G162" i="13"/>
  <c r="H162" i="13"/>
  <c r="L162" i="13"/>
  <c r="O162" i="13" s="1"/>
  <c r="M162" i="13"/>
  <c r="N162" i="13"/>
  <c r="P162" i="13"/>
  <c r="Q162" i="13"/>
  <c r="R162" i="13"/>
  <c r="S162" i="13"/>
  <c r="T162" i="13"/>
  <c r="U162" i="13"/>
  <c r="V162" i="13"/>
  <c r="W162" i="13"/>
  <c r="X162" i="13"/>
  <c r="Y162" i="13"/>
  <c r="Z162" i="13"/>
  <c r="AA162" i="13"/>
  <c r="AB162" i="13"/>
  <c r="AC162" i="13"/>
  <c r="AH162" i="13"/>
  <c r="AK162" i="13"/>
  <c r="C163" i="13"/>
  <c r="D163" i="13"/>
  <c r="E163" i="13"/>
  <c r="F163" i="13"/>
  <c r="G163" i="13"/>
  <c r="H163" i="13"/>
  <c r="L163" i="13"/>
  <c r="O163" i="13" s="1"/>
  <c r="M163" i="13"/>
  <c r="N163" i="13"/>
  <c r="P163" i="13"/>
  <c r="Q163" i="13"/>
  <c r="R163" i="13"/>
  <c r="S163" i="13"/>
  <c r="T163" i="13"/>
  <c r="U163" i="13"/>
  <c r="V163" i="13"/>
  <c r="W163" i="13"/>
  <c r="X163" i="13"/>
  <c r="Y163" i="13"/>
  <c r="Z163" i="13"/>
  <c r="AA163" i="13"/>
  <c r="AB163" i="13"/>
  <c r="AC163" i="13"/>
  <c r="AH163" i="13"/>
  <c r="AK163" i="13"/>
  <c r="C164" i="13"/>
  <c r="D164" i="13"/>
  <c r="E164" i="13"/>
  <c r="F164" i="13"/>
  <c r="G164" i="13"/>
  <c r="H164" i="13"/>
  <c r="L164" i="13"/>
  <c r="O164" i="13" s="1"/>
  <c r="M164" i="13"/>
  <c r="N164" i="13"/>
  <c r="P164" i="13"/>
  <c r="Q164" i="13"/>
  <c r="R164" i="13"/>
  <c r="S164" i="13"/>
  <c r="T164" i="13"/>
  <c r="U164" i="13"/>
  <c r="V164" i="13"/>
  <c r="W164" i="13"/>
  <c r="X164" i="13"/>
  <c r="Y164" i="13"/>
  <c r="Z164" i="13"/>
  <c r="AA164" i="13"/>
  <c r="AB164" i="13"/>
  <c r="AC164" i="13"/>
  <c r="AH164" i="13"/>
  <c r="AK164" i="13"/>
  <c r="C165" i="13"/>
  <c r="D165" i="13"/>
  <c r="E165" i="13"/>
  <c r="F165" i="13"/>
  <c r="G165" i="13"/>
  <c r="H165" i="13"/>
  <c r="L165" i="13"/>
  <c r="O165" i="13" s="1"/>
  <c r="M165" i="13"/>
  <c r="N165" i="13"/>
  <c r="P165" i="13"/>
  <c r="Q165" i="13"/>
  <c r="R165" i="13"/>
  <c r="S165" i="13"/>
  <c r="T165" i="13"/>
  <c r="U165" i="13"/>
  <c r="V165" i="13"/>
  <c r="W165" i="13"/>
  <c r="X165" i="13"/>
  <c r="Y165" i="13"/>
  <c r="Z165" i="13"/>
  <c r="AA165" i="13"/>
  <c r="AB165" i="13"/>
  <c r="AC165" i="13"/>
  <c r="AH165" i="13"/>
  <c r="AK165" i="13"/>
  <c r="C166" i="13"/>
  <c r="D166" i="13"/>
  <c r="E166" i="13"/>
  <c r="F166" i="13"/>
  <c r="G166" i="13"/>
  <c r="H166" i="13"/>
  <c r="L166" i="13"/>
  <c r="O166" i="13" s="1"/>
  <c r="M166" i="13"/>
  <c r="N166" i="13"/>
  <c r="P166" i="13"/>
  <c r="Q166" i="13"/>
  <c r="R166" i="13"/>
  <c r="S166" i="13"/>
  <c r="T166" i="13"/>
  <c r="U166" i="13"/>
  <c r="V166" i="13"/>
  <c r="W166" i="13"/>
  <c r="X166" i="13"/>
  <c r="Y166" i="13"/>
  <c r="Z166" i="13"/>
  <c r="AA166" i="13"/>
  <c r="AB166" i="13"/>
  <c r="AC166" i="13"/>
  <c r="AH166" i="13"/>
  <c r="AK166" i="13"/>
  <c r="C167" i="13"/>
  <c r="D167" i="13"/>
  <c r="E167" i="13"/>
  <c r="F167" i="13"/>
  <c r="G167" i="13"/>
  <c r="H167" i="13"/>
  <c r="L167" i="13"/>
  <c r="O167" i="13" s="1"/>
  <c r="M167" i="13"/>
  <c r="N167" i="13"/>
  <c r="P167" i="13"/>
  <c r="Q167" i="13"/>
  <c r="R167" i="13"/>
  <c r="S167" i="13"/>
  <c r="T167" i="13"/>
  <c r="U167" i="13"/>
  <c r="V167" i="13"/>
  <c r="W167" i="13"/>
  <c r="X167" i="13"/>
  <c r="Y167" i="13"/>
  <c r="Z167" i="13"/>
  <c r="AA167" i="13"/>
  <c r="AB167" i="13"/>
  <c r="AC167" i="13"/>
  <c r="AH167" i="13"/>
  <c r="AK167" i="13"/>
  <c r="C168" i="13"/>
  <c r="D168" i="13"/>
  <c r="E168" i="13"/>
  <c r="F168" i="13"/>
  <c r="G168" i="13"/>
  <c r="H168" i="13"/>
  <c r="L168" i="13"/>
  <c r="O168" i="13" s="1"/>
  <c r="M168" i="13"/>
  <c r="N168" i="13"/>
  <c r="P168" i="13"/>
  <c r="Q168" i="13"/>
  <c r="R168" i="13"/>
  <c r="S168" i="13"/>
  <c r="T168" i="13"/>
  <c r="U168" i="13"/>
  <c r="V168" i="13"/>
  <c r="W168" i="13"/>
  <c r="X168" i="13"/>
  <c r="Y168" i="13"/>
  <c r="Z168" i="13"/>
  <c r="AA168" i="13"/>
  <c r="AB168" i="13"/>
  <c r="AC168" i="13"/>
  <c r="AH168" i="13"/>
  <c r="AK168" i="13"/>
  <c r="C169" i="13"/>
  <c r="D169" i="13"/>
  <c r="E169" i="13"/>
  <c r="F169" i="13"/>
  <c r="G169" i="13"/>
  <c r="H169" i="13"/>
  <c r="L169" i="13"/>
  <c r="O169" i="13" s="1"/>
  <c r="M169" i="13"/>
  <c r="N169" i="13"/>
  <c r="P169" i="13"/>
  <c r="Q169" i="13"/>
  <c r="R169" i="13"/>
  <c r="S169" i="13"/>
  <c r="T169" i="13"/>
  <c r="U169" i="13"/>
  <c r="V169" i="13"/>
  <c r="W169" i="13"/>
  <c r="X169" i="13"/>
  <c r="Y169" i="13"/>
  <c r="Z169" i="13"/>
  <c r="AA169" i="13"/>
  <c r="AB169" i="13"/>
  <c r="AC169" i="13"/>
  <c r="AH169" i="13"/>
  <c r="AK169" i="13"/>
  <c r="C170" i="13"/>
  <c r="D170" i="13"/>
  <c r="E170" i="13"/>
  <c r="F170" i="13"/>
  <c r="G170" i="13"/>
  <c r="H170" i="13"/>
  <c r="L170" i="13"/>
  <c r="O170" i="13" s="1"/>
  <c r="M170" i="13"/>
  <c r="N170" i="13"/>
  <c r="P170" i="13"/>
  <c r="Q170" i="13"/>
  <c r="R170" i="13"/>
  <c r="S170" i="13"/>
  <c r="T170" i="13"/>
  <c r="U170" i="13"/>
  <c r="V170" i="13"/>
  <c r="W170" i="13"/>
  <c r="X170" i="13"/>
  <c r="Y170" i="13"/>
  <c r="Z170" i="13"/>
  <c r="AA170" i="13"/>
  <c r="AB170" i="13"/>
  <c r="AC170" i="13"/>
  <c r="AH170" i="13"/>
  <c r="AK170" i="13"/>
  <c r="C171" i="13"/>
  <c r="D171" i="13"/>
  <c r="E171" i="13"/>
  <c r="F171" i="13"/>
  <c r="G171" i="13"/>
  <c r="H171" i="13"/>
  <c r="L171" i="13"/>
  <c r="O171" i="13" s="1"/>
  <c r="M171" i="13"/>
  <c r="N171" i="13"/>
  <c r="P171" i="13"/>
  <c r="Q171" i="13"/>
  <c r="R171" i="13"/>
  <c r="S171" i="13"/>
  <c r="T171" i="13"/>
  <c r="U171" i="13"/>
  <c r="V171" i="13"/>
  <c r="W171" i="13"/>
  <c r="X171" i="13"/>
  <c r="Y171" i="13"/>
  <c r="Z171" i="13"/>
  <c r="AA171" i="13"/>
  <c r="AB171" i="13"/>
  <c r="AC171" i="13"/>
  <c r="AH171" i="13"/>
  <c r="AK171" i="13"/>
  <c r="C172" i="13"/>
  <c r="D172" i="13"/>
  <c r="E172" i="13"/>
  <c r="F172" i="13"/>
  <c r="G172" i="13"/>
  <c r="H172" i="13"/>
  <c r="L172" i="13"/>
  <c r="O172" i="13" s="1"/>
  <c r="M172" i="13"/>
  <c r="N172" i="13"/>
  <c r="P172" i="13"/>
  <c r="Q172" i="13"/>
  <c r="R172" i="13"/>
  <c r="S172" i="13"/>
  <c r="T172" i="13"/>
  <c r="U172" i="13"/>
  <c r="V172" i="13"/>
  <c r="W172" i="13"/>
  <c r="X172" i="13"/>
  <c r="Y172" i="13"/>
  <c r="Z172" i="13"/>
  <c r="AA172" i="13"/>
  <c r="AB172" i="13"/>
  <c r="AC172" i="13"/>
  <c r="AH172" i="13"/>
  <c r="AK172" i="13"/>
  <c r="C173" i="13"/>
  <c r="D173" i="13"/>
  <c r="E173" i="13"/>
  <c r="F173" i="13"/>
  <c r="G173" i="13"/>
  <c r="H173" i="13"/>
  <c r="L173" i="13"/>
  <c r="O173" i="13" s="1"/>
  <c r="M173" i="13"/>
  <c r="N173" i="13"/>
  <c r="P173" i="13"/>
  <c r="Q173" i="13"/>
  <c r="R173" i="13"/>
  <c r="S173" i="13"/>
  <c r="T173" i="13"/>
  <c r="U173" i="13"/>
  <c r="V173" i="13"/>
  <c r="W173" i="13"/>
  <c r="X173" i="13"/>
  <c r="Y173" i="13"/>
  <c r="Z173" i="13"/>
  <c r="AA173" i="13"/>
  <c r="AB173" i="13"/>
  <c r="AC173" i="13"/>
  <c r="AH173" i="13"/>
  <c r="AK173" i="13"/>
  <c r="C174" i="13"/>
  <c r="D174" i="13"/>
  <c r="E174" i="13"/>
  <c r="F174" i="13"/>
  <c r="G174" i="13"/>
  <c r="H174" i="13"/>
  <c r="L174" i="13"/>
  <c r="O174" i="13" s="1"/>
  <c r="M174" i="13"/>
  <c r="N174" i="13"/>
  <c r="P174" i="13"/>
  <c r="Q174" i="13"/>
  <c r="R174" i="13"/>
  <c r="S174" i="13"/>
  <c r="T174" i="13"/>
  <c r="U174" i="13"/>
  <c r="V174" i="13"/>
  <c r="W174" i="13"/>
  <c r="X174" i="13"/>
  <c r="Y174" i="13"/>
  <c r="Z174" i="13"/>
  <c r="AA174" i="13"/>
  <c r="AB174" i="13"/>
  <c r="AC174" i="13"/>
  <c r="AH174" i="13"/>
  <c r="AK174" i="13"/>
  <c r="C175" i="13"/>
  <c r="D175" i="13"/>
  <c r="E175" i="13"/>
  <c r="F175" i="13"/>
  <c r="G175" i="13"/>
  <c r="H175" i="13"/>
  <c r="L175" i="13"/>
  <c r="O175" i="13" s="1"/>
  <c r="M175" i="13"/>
  <c r="N175" i="13"/>
  <c r="P175" i="13"/>
  <c r="Q175" i="13"/>
  <c r="R175" i="13"/>
  <c r="S175" i="13"/>
  <c r="T175" i="13"/>
  <c r="U175" i="13"/>
  <c r="V175" i="13"/>
  <c r="W175" i="13"/>
  <c r="X175" i="13"/>
  <c r="Y175" i="13"/>
  <c r="Z175" i="13"/>
  <c r="AA175" i="13"/>
  <c r="AB175" i="13"/>
  <c r="AC175" i="13"/>
  <c r="AH175" i="13"/>
  <c r="AK175" i="13"/>
  <c r="C176" i="13"/>
  <c r="D176" i="13"/>
  <c r="E176" i="13"/>
  <c r="F176" i="13"/>
  <c r="G176" i="13"/>
  <c r="H176" i="13"/>
  <c r="L176" i="13"/>
  <c r="O176" i="13" s="1"/>
  <c r="M176" i="13"/>
  <c r="N176" i="13"/>
  <c r="P176" i="13"/>
  <c r="Q176" i="13"/>
  <c r="R176" i="13"/>
  <c r="S176" i="13"/>
  <c r="T176" i="13"/>
  <c r="U176" i="13"/>
  <c r="V176" i="13"/>
  <c r="W176" i="13"/>
  <c r="X176" i="13"/>
  <c r="Y176" i="13"/>
  <c r="Z176" i="13"/>
  <c r="AA176" i="13"/>
  <c r="AB176" i="13"/>
  <c r="AC176" i="13"/>
  <c r="AH176" i="13"/>
  <c r="AK176" i="13"/>
  <c r="C177" i="13"/>
  <c r="D177" i="13"/>
  <c r="E177" i="13"/>
  <c r="F177" i="13"/>
  <c r="G177" i="13"/>
  <c r="H177" i="13"/>
  <c r="L177" i="13"/>
  <c r="O177" i="13" s="1"/>
  <c r="M177" i="13"/>
  <c r="N177" i="13"/>
  <c r="P177" i="13"/>
  <c r="Q177" i="13"/>
  <c r="R177" i="13"/>
  <c r="S177" i="13"/>
  <c r="T177" i="13"/>
  <c r="U177" i="13"/>
  <c r="V177" i="13"/>
  <c r="W177" i="13"/>
  <c r="X177" i="13"/>
  <c r="Y177" i="13"/>
  <c r="Z177" i="13"/>
  <c r="AA177" i="13"/>
  <c r="AB177" i="13"/>
  <c r="AC177" i="13"/>
  <c r="AH177" i="13"/>
  <c r="AK177" i="13"/>
  <c r="C178" i="13"/>
  <c r="D178" i="13"/>
  <c r="E178" i="13"/>
  <c r="F178" i="13"/>
  <c r="G178" i="13"/>
  <c r="H178" i="13"/>
  <c r="L178" i="13"/>
  <c r="O178" i="13" s="1"/>
  <c r="M178" i="13"/>
  <c r="N178" i="13"/>
  <c r="P178" i="13"/>
  <c r="Q178" i="13"/>
  <c r="R178" i="13"/>
  <c r="S178" i="13"/>
  <c r="T178" i="13"/>
  <c r="U178" i="13"/>
  <c r="V178" i="13"/>
  <c r="W178" i="13"/>
  <c r="X178" i="13"/>
  <c r="Y178" i="13"/>
  <c r="Z178" i="13"/>
  <c r="AA178" i="13"/>
  <c r="AB178" i="13"/>
  <c r="AC178" i="13"/>
  <c r="AH178" i="13"/>
  <c r="AK178" i="13"/>
  <c r="C179" i="13"/>
  <c r="D179" i="13"/>
  <c r="E179" i="13"/>
  <c r="F179" i="13"/>
  <c r="G179" i="13"/>
  <c r="H179" i="13"/>
  <c r="L179" i="13"/>
  <c r="O179" i="13" s="1"/>
  <c r="M179" i="13"/>
  <c r="N179" i="13"/>
  <c r="P179" i="13"/>
  <c r="Q179" i="13"/>
  <c r="R179" i="13"/>
  <c r="S179" i="13"/>
  <c r="T179" i="13"/>
  <c r="U179" i="13"/>
  <c r="V179" i="13"/>
  <c r="W179" i="13"/>
  <c r="X179" i="13"/>
  <c r="Y179" i="13"/>
  <c r="Z179" i="13"/>
  <c r="AA179" i="13"/>
  <c r="AB179" i="13"/>
  <c r="AC179" i="13"/>
  <c r="AH179" i="13"/>
  <c r="AK179" i="13"/>
  <c r="C180" i="13"/>
  <c r="D180" i="13"/>
  <c r="E180" i="13"/>
  <c r="F180" i="13"/>
  <c r="G180" i="13"/>
  <c r="H180" i="13"/>
  <c r="L180" i="13"/>
  <c r="O180" i="13" s="1"/>
  <c r="M180" i="13"/>
  <c r="N180" i="13"/>
  <c r="P180" i="13"/>
  <c r="Q180" i="13"/>
  <c r="R180" i="13"/>
  <c r="S180" i="13"/>
  <c r="T180" i="13"/>
  <c r="U180" i="13"/>
  <c r="V180" i="13"/>
  <c r="W180" i="13"/>
  <c r="X180" i="13"/>
  <c r="Y180" i="13"/>
  <c r="Z180" i="13"/>
  <c r="AA180" i="13"/>
  <c r="AB180" i="13"/>
  <c r="AC180" i="13"/>
  <c r="AH180" i="13"/>
  <c r="AK180" i="13"/>
  <c r="C181" i="13"/>
  <c r="D181" i="13"/>
  <c r="E181" i="13"/>
  <c r="F181" i="13"/>
  <c r="G181" i="13"/>
  <c r="H181" i="13"/>
  <c r="L181" i="13"/>
  <c r="O181" i="13" s="1"/>
  <c r="M181" i="13"/>
  <c r="N181" i="13"/>
  <c r="P181" i="13"/>
  <c r="Q181" i="13"/>
  <c r="R181" i="13"/>
  <c r="S181" i="13"/>
  <c r="T181" i="13"/>
  <c r="U181" i="13"/>
  <c r="V181" i="13"/>
  <c r="W181" i="13"/>
  <c r="X181" i="13"/>
  <c r="Y181" i="13"/>
  <c r="Z181" i="13"/>
  <c r="AA181" i="13"/>
  <c r="AB181" i="13"/>
  <c r="AC181" i="13"/>
  <c r="AH181" i="13"/>
  <c r="AK181" i="13"/>
  <c r="C182" i="13"/>
  <c r="D182" i="13"/>
  <c r="E182" i="13"/>
  <c r="F182" i="13"/>
  <c r="G182" i="13"/>
  <c r="H182" i="13"/>
  <c r="L182" i="13"/>
  <c r="O182" i="13" s="1"/>
  <c r="M182" i="13"/>
  <c r="N182" i="13"/>
  <c r="P182" i="13"/>
  <c r="Q182" i="13"/>
  <c r="R182" i="13"/>
  <c r="S182" i="13"/>
  <c r="T182" i="13"/>
  <c r="U182" i="13"/>
  <c r="V182" i="13"/>
  <c r="W182" i="13"/>
  <c r="X182" i="13"/>
  <c r="Y182" i="13"/>
  <c r="Z182" i="13"/>
  <c r="AA182" i="13"/>
  <c r="AB182" i="13"/>
  <c r="AC182" i="13"/>
  <c r="AH182" i="13"/>
  <c r="AK182" i="13"/>
  <c r="C183" i="13"/>
  <c r="D183" i="13"/>
  <c r="E183" i="13"/>
  <c r="F183" i="13"/>
  <c r="G183" i="13"/>
  <c r="H183" i="13"/>
  <c r="L183" i="13"/>
  <c r="O183" i="13" s="1"/>
  <c r="M183" i="13"/>
  <c r="N183" i="13"/>
  <c r="P183" i="13"/>
  <c r="Q183" i="13"/>
  <c r="R183" i="13"/>
  <c r="S183" i="13"/>
  <c r="T183" i="13"/>
  <c r="U183" i="13"/>
  <c r="V183" i="13"/>
  <c r="W183" i="13"/>
  <c r="X183" i="13"/>
  <c r="Y183" i="13"/>
  <c r="Z183" i="13"/>
  <c r="AA183" i="13"/>
  <c r="AB183" i="13"/>
  <c r="AC183" i="13"/>
  <c r="AH183" i="13"/>
  <c r="AK183" i="13"/>
  <c r="C184" i="13"/>
  <c r="D184" i="13"/>
  <c r="E184" i="13"/>
  <c r="F184" i="13"/>
  <c r="G184" i="13"/>
  <c r="H184" i="13"/>
  <c r="L184" i="13"/>
  <c r="O184" i="13" s="1"/>
  <c r="M184" i="13"/>
  <c r="N184" i="13"/>
  <c r="P184" i="13"/>
  <c r="Q184" i="13"/>
  <c r="R184" i="13"/>
  <c r="S184" i="13"/>
  <c r="T184" i="13"/>
  <c r="U184" i="13"/>
  <c r="V184" i="13"/>
  <c r="W184" i="13"/>
  <c r="X184" i="13"/>
  <c r="Y184" i="13"/>
  <c r="Z184" i="13"/>
  <c r="AA184" i="13"/>
  <c r="AB184" i="13"/>
  <c r="AC184" i="13"/>
  <c r="AH184" i="13"/>
  <c r="AK184" i="13"/>
  <c r="C185" i="13"/>
  <c r="D185" i="13"/>
  <c r="E185" i="13"/>
  <c r="F185" i="13"/>
  <c r="G185" i="13"/>
  <c r="H185" i="13"/>
  <c r="L185" i="13"/>
  <c r="O185" i="13" s="1"/>
  <c r="M185" i="13"/>
  <c r="N185" i="13"/>
  <c r="P185" i="13"/>
  <c r="Q185" i="13"/>
  <c r="R185" i="13"/>
  <c r="S185" i="13"/>
  <c r="T185" i="13"/>
  <c r="U185" i="13"/>
  <c r="V185" i="13"/>
  <c r="W185" i="13"/>
  <c r="X185" i="13"/>
  <c r="Y185" i="13"/>
  <c r="Z185" i="13"/>
  <c r="AA185" i="13"/>
  <c r="AB185" i="13"/>
  <c r="AC185" i="13"/>
  <c r="AH185" i="13"/>
  <c r="AK185" i="13"/>
  <c r="C186" i="13"/>
  <c r="D186" i="13"/>
  <c r="E186" i="13"/>
  <c r="F186" i="13"/>
  <c r="G186" i="13"/>
  <c r="H186" i="13"/>
  <c r="L186" i="13"/>
  <c r="O186" i="13" s="1"/>
  <c r="M186" i="13"/>
  <c r="N186" i="13"/>
  <c r="P186" i="13"/>
  <c r="Q186" i="13"/>
  <c r="R186" i="13"/>
  <c r="S186" i="13"/>
  <c r="T186" i="13"/>
  <c r="U186" i="13"/>
  <c r="V186" i="13"/>
  <c r="W186" i="13"/>
  <c r="X186" i="13"/>
  <c r="Y186" i="13"/>
  <c r="Z186" i="13"/>
  <c r="AA186" i="13"/>
  <c r="AB186" i="13"/>
  <c r="AC186" i="13"/>
  <c r="AH186" i="13"/>
  <c r="AK186" i="13"/>
  <c r="C187" i="13"/>
  <c r="D187" i="13"/>
  <c r="E187" i="13"/>
  <c r="F187" i="13"/>
  <c r="G187" i="13"/>
  <c r="H187" i="13"/>
  <c r="L187" i="13"/>
  <c r="O187" i="13" s="1"/>
  <c r="M187" i="13"/>
  <c r="N187" i="13"/>
  <c r="P187" i="13"/>
  <c r="Q187" i="13"/>
  <c r="R187" i="13"/>
  <c r="S187" i="13"/>
  <c r="T187" i="13"/>
  <c r="U187" i="13"/>
  <c r="V187" i="13"/>
  <c r="W187" i="13"/>
  <c r="X187" i="13"/>
  <c r="Y187" i="13"/>
  <c r="Z187" i="13"/>
  <c r="AA187" i="13"/>
  <c r="AB187" i="13"/>
  <c r="AC187" i="13"/>
  <c r="AH187" i="13"/>
  <c r="AK187" i="13"/>
  <c r="C188" i="13"/>
  <c r="D188" i="13"/>
  <c r="E188" i="13"/>
  <c r="F188" i="13"/>
  <c r="G188" i="13"/>
  <c r="H188" i="13"/>
  <c r="L188" i="13"/>
  <c r="O188" i="13" s="1"/>
  <c r="M188" i="13"/>
  <c r="N188" i="13"/>
  <c r="P188" i="13"/>
  <c r="Q188" i="13"/>
  <c r="R188" i="13"/>
  <c r="S188" i="13"/>
  <c r="T188" i="13"/>
  <c r="U188" i="13"/>
  <c r="V188" i="13"/>
  <c r="W188" i="13"/>
  <c r="X188" i="13"/>
  <c r="Y188" i="13"/>
  <c r="Z188" i="13"/>
  <c r="AA188" i="13"/>
  <c r="AB188" i="13"/>
  <c r="AC188" i="13"/>
  <c r="AH188" i="13"/>
  <c r="AK188" i="13"/>
  <c r="C189" i="13"/>
  <c r="D189" i="13"/>
  <c r="E189" i="13"/>
  <c r="F189" i="13"/>
  <c r="G189" i="13"/>
  <c r="H189" i="13"/>
  <c r="L189" i="13"/>
  <c r="O189" i="13" s="1"/>
  <c r="M189" i="13"/>
  <c r="N189" i="13"/>
  <c r="P189" i="13"/>
  <c r="Q189" i="13"/>
  <c r="R189" i="13"/>
  <c r="S189" i="13"/>
  <c r="T189" i="13"/>
  <c r="U189" i="13"/>
  <c r="V189" i="13"/>
  <c r="W189" i="13"/>
  <c r="X189" i="13"/>
  <c r="Y189" i="13"/>
  <c r="Z189" i="13"/>
  <c r="AA189" i="13"/>
  <c r="AB189" i="13"/>
  <c r="AC189" i="13"/>
  <c r="AH189" i="13"/>
  <c r="AK189" i="13"/>
  <c r="C190" i="13"/>
  <c r="D190" i="13"/>
  <c r="E190" i="13"/>
  <c r="F190" i="13"/>
  <c r="G190" i="13"/>
  <c r="H190" i="13"/>
  <c r="L190" i="13"/>
  <c r="O190" i="13" s="1"/>
  <c r="M190" i="13"/>
  <c r="N190" i="13"/>
  <c r="P190" i="13"/>
  <c r="Q190" i="13"/>
  <c r="R190" i="13"/>
  <c r="S190" i="13"/>
  <c r="T190" i="13"/>
  <c r="U190" i="13"/>
  <c r="V190" i="13"/>
  <c r="W190" i="13"/>
  <c r="X190" i="13"/>
  <c r="Y190" i="13"/>
  <c r="Z190" i="13"/>
  <c r="AA190" i="13"/>
  <c r="AB190" i="13"/>
  <c r="AC190" i="13"/>
  <c r="AH190" i="13"/>
  <c r="AK190" i="13"/>
  <c r="C191" i="13"/>
  <c r="D191" i="13"/>
  <c r="E191" i="13"/>
  <c r="F191" i="13"/>
  <c r="G191" i="13"/>
  <c r="H191" i="13"/>
  <c r="L191" i="13"/>
  <c r="O191" i="13" s="1"/>
  <c r="M191" i="13"/>
  <c r="N191" i="13"/>
  <c r="P191" i="13"/>
  <c r="Q191" i="13"/>
  <c r="R191" i="13"/>
  <c r="S191" i="13"/>
  <c r="T191" i="13"/>
  <c r="U191" i="13"/>
  <c r="V191" i="13"/>
  <c r="W191" i="13"/>
  <c r="X191" i="13"/>
  <c r="Y191" i="13"/>
  <c r="Z191" i="13"/>
  <c r="AA191" i="13"/>
  <c r="AB191" i="13"/>
  <c r="AC191" i="13"/>
  <c r="AH191" i="13"/>
  <c r="AK191" i="13"/>
  <c r="C192" i="13"/>
  <c r="D192" i="13"/>
  <c r="E192" i="13"/>
  <c r="F192" i="13"/>
  <c r="G192" i="13"/>
  <c r="H192" i="13"/>
  <c r="L192" i="13"/>
  <c r="O192" i="13" s="1"/>
  <c r="M192" i="13"/>
  <c r="N192" i="13"/>
  <c r="P192" i="13"/>
  <c r="Q192" i="13"/>
  <c r="R192" i="13"/>
  <c r="S192" i="13"/>
  <c r="T192" i="13"/>
  <c r="U192" i="13"/>
  <c r="V192" i="13"/>
  <c r="W192" i="13"/>
  <c r="X192" i="13"/>
  <c r="Y192" i="13"/>
  <c r="Z192" i="13"/>
  <c r="AA192" i="13"/>
  <c r="AB192" i="13"/>
  <c r="AC192" i="13"/>
  <c r="AH192" i="13"/>
  <c r="AK192" i="13"/>
  <c r="C193" i="13"/>
  <c r="D193" i="13"/>
  <c r="E193" i="13"/>
  <c r="F193" i="13"/>
  <c r="G193" i="13"/>
  <c r="H193" i="13"/>
  <c r="L193" i="13"/>
  <c r="O193" i="13" s="1"/>
  <c r="M193" i="13"/>
  <c r="N193" i="13"/>
  <c r="P193" i="13"/>
  <c r="Q193" i="13"/>
  <c r="R193" i="13"/>
  <c r="S193" i="13"/>
  <c r="T193" i="13"/>
  <c r="U193" i="13"/>
  <c r="V193" i="13"/>
  <c r="W193" i="13"/>
  <c r="X193" i="13"/>
  <c r="Y193" i="13"/>
  <c r="Z193" i="13"/>
  <c r="AA193" i="13"/>
  <c r="AB193" i="13"/>
  <c r="AC193" i="13"/>
  <c r="AH193" i="13"/>
  <c r="AK193" i="13"/>
  <c r="C194" i="13"/>
  <c r="D194" i="13"/>
  <c r="E194" i="13"/>
  <c r="F194" i="13"/>
  <c r="G194" i="13"/>
  <c r="H194" i="13"/>
  <c r="L194" i="13"/>
  <c r="M194" i="13"/>
  <c r="N194" i="13"/>
  <c r="P194" i="13"/>
  <c r="Q194" i="13"/>
  <c r="R194" i="13"/>
  <c r="S194" i="13"/>
  <c r="T194" i="13"/>
  <c r="U194" i="13"/>
  <c r="V194" i="13"/>
  <c r="W194" i="13"/>
  <c r="X194" i="13"/>
  <c r="Y194" i="13"/>
  <c r="Z194" i="13"/>
  <c r="AA194" i="13"/>
  <c r="AB194" i="13"/>
  <c r="AC194" i="13"/>
  <c r="AH194" i="13"/>
  <c r="AK194" i="13"/>
  <c r="C195" i="13"/>
  <c r="D195" i="13"/>
  <c r="E195" i="13"/>
  <c r="F195" i="13"/>
  <c r="G195" i="13"/>
  <c r="H195" i="13"/>
  <c r="L195" i="13"/>
  <c r="O195" i="13" s="1"/>
  <c r="M195" i="13"/>
  <c r="N195" i="13"/>
  <c r="P195" i="13"/>
  <c r="Q195" i="13"/>
  <c r="R195" i="13"/>
  <c r="S195" i="13"/>
  <c r="T195" i="13"/>
  <c r="U195" i="13"/>
  <c r="V195" i="13"/>
  <c r="W195" i="13"/>
  <c r="X195" i="13"/>
  <c r="Y195" i="13"/>
  <c r="Z195" i="13"/>
  <c r="AA195" i="13"/>
  <c r="AB195" i="13"/>
  <c r="AC195" i="13"/>
  <c r="AH195" i="13"/>
  <c r="AK195" i="13"/>
  <c r="C196" i="13"/>
  <c r="D196" i="13"/>
  <c r="E196" i="13"/>
  <c r="F196" i="13"/>
  <c r="G196" i="13"/>
  <c r="H196" i="13"/>
  <c r="L196" i="13"/>
  <c r="O196" i="13" s="1"/>
  <c r="M196" i="13"/>
  <c r="N196" i="13"/>
  <c r="P196" i="13"/>
  <c r="Q196" i="13"/>
  <c r="R196" i="13"/>
  <c r="S196" i="13"/>
  <c r="T196" i="13"/>
  <c r="U196" i="13"/>
  <c r="V196" i="13"/>
  <c r="W196" i="13"/>
  <c r="X196" i="13"/>
  <c r="Y196" i="13"/>
  <c r="Z196" i="13"/>
  <c r="AA196" i="13"/>
  <c r="AB196" i="13"/>
  <c r="AC196" i="13"/>
  <c r="AH196" i="13"/>
  <c r="AK196" i="13"/>
  <c r="C197" i="13"/>
  <c r="D197" i="13"/>
  <c r="E197" i="13"/>
  <c r="F197" i="13"/>
  <c r="G197" i="13"/>
  <c r="H197" i="13"/>
  <c r="L197" i="13"/>
  <c r="O197" i="13" s="1"/>
  <c r="M197" i="13"/>
  <c r="N197" i="13"/>
  <c r="P197" i="13"/>
  <c r="Q197" i="13"/>
  <c r="R197" i="13"/>
  <c r="S197" i="13"/>
  <c r="T197" i="13"/>
  <c r="U197" i="13"/>
  <c r="V197" i="13"/>
  <c r="W197" i="13"/>
  <c r="X197" i="13"/>
  <c r="Y197" i="13"/>
  <c r="Z197" i="13"/>
  <c r="AA197" i="13"/>
  <c r="AB197" i="13"/>
  <c r="AC197" i="13"/>
  <c r="AH197" i="13"/>
  <c r="AK197" i="13"/>
  <c r="C198" i="13"/>
  <c r="D198" i="13"/>
  <c r="E198" i="13"/>
  <c r="F198" i="13"/>
  <c r="G198" i="13"/>
  <c r="H198" i="13"/>
  <c r="L198" i="13"/>
  <c r="O198" i="13" s="1"/>
  <c r="M198" i="13"/>
  <c r="N198" i="13"/>
  <c r="P198" i="13"/>
  <c r="Q198" i="13"/>
  <c r="R198" i="13"/>
  <c r="S198" i="13"/>
  <c r="T198" i="13"/>
  <c r="U198" i="13"/>
  <c r="V198" i="13"/>
  <c r="W198" i="13"/>
  <c r="X198" i="13"/>
  <c r="Y198" i="13"/>
  <c r="Z198" i="13"/>
  <c r="AA198" i="13"/>
  <c r="AB198" i="13"/>
  <c r="AC198" i="13"/>
  <c r="AH198" i="13"/>
  <c r="AK198" i="13"/>
  <c r="C199" i="13"/>
  <c r="D199" i="13"/>
  <c r="E199" i="13"/>
  <c r="F199" i="13"/>
  <c r="G199" i="13"/>
  <c r="H199" i="13"/>
  <c r="L199" i="13"/>
  <c r="O199" i="13" s="1"/>
  <c r="M199" i="13"/>
  <c r="N199" i="13"/>
  <c r="P199" i="13"/>
  <c r="Q199" i="13"/>
  <c r="R199" i="13"/>
  <c r="S199" i="13"/>
  <c r="T199" i="13"/>
  <c r="U199" i="13"/>
  <c r="V199" i="13"/>
  <c r="W199" i="13"/>
  <c r="X199" i="13"/>
  <c r="Y199" i="13"/>
  <c r="Z199" i="13"/>
  <c r="AA199" i="13"/>
  <c r="AB199" i="13"/>
  <c r="AC199" i="13"/>
  <c r="AH199" i="13"/>
  <c r="AK199" i="13"/>
  <c r="C200" i="13"/>
  <c r="D200" i="13"/>
  <c r="E200" i="13"/>
  <c r="F200" i="13"/>
  <c r="G200" i="13"/>
  <c r="H200" i="13"/>
  <c r="L200" i="13"/>
  <c r="O200" i="13" s="1"/>
  <c r="M200" i="13"/>
  <c r="N200" i="13"/>
  <c r="P200" i="13"/>
  <c r="Q200" i="13"/>
  <c r="R200" i="13"/>
  <c r="S200" i="13"/>
  <c r="T200" i="13"/>
  <c r="U200" i="13"/>
  <c r="V200" i="13"/>
  <c r="W200" i="13"/>
  <c r="X200" i="13"/>
  <c r="Y200" i="13"/>
  <c r="Z200" i="13"/>
  <c r="AA200" i="13"/>
  <c r="AB200" i="13"/>
  <c r="AC200" i="13"/>
  <c r="AH200" i="13"/>
  <c r="AK200" i="13"/>
  <c r="C201" i="13"/>
  <c r="D201" i="13"/>
  <c r="E201" i="13"/>
  <c r="F201" i="13"/>
  <c r="G201" i="13"/>
  <c r="H201" i="13"/>
  <c r="L201" i="13"/>
  <c r="O201" i="13" s="1"/>
  <c r="M201" i="13"/>
  <c r="N201" i="13"/>
  <c r="P201" i="13"/>
  <c r="Q201" i="13"/>
  <c r="R201" i="13"/>
  <c r="S201" i="13"/>
  <c r="T201" i="13"/>
  <c r="U201" i="13"/>
  <c r="V201" i="13"/>
  <c r="W201" i="13"/>
  <c r="X201" i="13"/>
  <c r="Y201" i="13"/>
  <c r="Z201" i="13"/>
  <c r="AA201" i="13"/>
  <c r="AB201" i="13"/>
  <c r="AC201" i="13"/>
  <c r="AH201" i="13"/>
  <c r="AK201" i="13"/>
  <c r="C202" i="13"/>
  <c r="D202" i="13"/>
  <c r="E202" i="13"/>
  <c r="F202" i="13"/>
  <c r="G202" i="13"/>
  <c r="H202" i="13"/>
  <c r="L202" i="13"/>
  <c r="O202" i="13" s="1"/>
  <c r="M202" i="13"/>
  <c r="N202" i="13"/>
  <c r="P202" i="13"/>
  <c r="Q202" i="13"/>
  <c r="R202" i="13"/>
  <c r="S202" i="13"/>
  <c r="T202" i="13"/>
  <c r="U202" i="13"/>
  <c r="V202" i="13"/>
  <c r="W202" i="13"/>
  <c r="X202" i="13"/>
  <c r="Y202" i="13"/>
  <c r="Z202" i="13"/>
  <c r="AA202" i="13"/>
  <c r="AB202" i="13"/>
  <c r="AC202" i="13"/>
  <c r="AH202" i="13"/>
  <c r="AK202" i="13"/>
  <c r="C203" i="13"/>
  <c r="D203" i="13"/>
  <c r="E203" i="13"/>
  <c r="F203" i="13"/>
  <c r="G203" i="13"/>
  <c r="H203" i="13"/>
  <c r="L203" i="13"/>
  <c r="O203" i="13" s="1"/>
  <c r="M203" i="13"/>
  <c r="N203" i="13"/>
  <c r="P203" i="13"/>
  <c r="Q203" i="13"/>
  <c r="R203" i="13"/>
  <c r="S203" i="13"/>
  <c r="T203" i="13"/>
  <c r="U203" i="13"/>
  <c r="V203" i="13"/>
  <c r="W203" i="13"/>
  <c r="X203" i="13"/>
  <c r="Y203" i="13"/>
  <c r="Z203" i="13"/>
  <c r="AA203" i="13"/>
  <c r="AB203" i="13"/>
  <c r="AC203" i="13"/>
  <c r="AH203" i="13"/>
  <c r="AK203" i="13"/>
  <c r="C204" i="13"/>
  <c r="D204" i="13"/>
  <c r="E204" i="13"/>
  <c r="F204" i="13"/>
  <c r="G204" i="13"/>
  <c r="H204" i="13"/>
  <c r="L204" i="13"/>
  <c r="O204" i="13" s="1"/>
  <c r="M204" i="13"/>
  <c r="N204" i="13"/>
  <c r="P204" i="13"/>
  <c r="Q204" i="13"/>
  <c r="R204" i="13"/>
  <c r="S204" i="13"/>
  <c r="T204" i="13"/>
  <c r="U204" i="13"/>
  <c r="V204" i="13"/>
  <c r="W204" i="13"/>
  <c r="X204" i="13"/>
  <c r="Y204" i="13"/>
  <c r="Z204" i="13"/>
  <c r="AA204" i="13"/>
  <c r="AB204" i="13"/>
  <c r="AC204" i="13"/>
  <c r="AH204" i="13"/>
  <c r="AK204" i="13"/>
  <c r="C205" i="13"/>
  <c r="D205" i="13"/>
  <c r="E205" i="13"/>
  <c r="F205" i="13"/>
  <c r="G205" i="13"/>
  <c r="H205" i="13"/>
  <c r="L205" i="13"/>
  <c r="O205" i="13" s="1"/>
  <c r="M205" i="13"/>
  <c r="N205" i="13"/>
  <c r="P205" i="13"/>
  <c r="Q205" i="13"/>
  <c r="R205" i="13"/>
  <c r="S205" i="13"/>
  <c r="T205" i="13"/>
  <c r="U205" i="13"/>
  <c r="V205" i="13"/>
  <c r="W205" i="13"/>
  <c r="X205" i="13"/>
  <c r="Y205" i="13"/>
  <c r="Z205" i="13"/>
  <c r="AA205" i="13"/>
  <c r="AB205" i="13"/>
  <c r="AC205" i="13"/>
  <c r="AH205" i="13"/>
  <c r="AK205" i="13"/>
  <c r="C206" i="13"/>
  <c r="D206" i="13"/>
  <c r="E206" i="13"/>
  <c r="F206" i="13"/>
  <c r="G206" i="13"/>
  <c r="H206" i="13"/>
  <c r="L206" i="13"/>
  <c r="O206" i="13" s="1"/>
  <c r="M206" i="13"/>
  <c r="N206" i="13"/>
  <c r="P206" i="13"/>
  <c r="Q206" i="13"/>
  <c r="R206" i="13"/>
  <c r="S206" i="13"/>
  <c r="T206" i="13"/>
  <c r="U206" i="13"/>
  <c r="V206" i="13"/>
  <c r="W206" i="13"/>
  <c r="X206" i="13"/>
  <c r="Y206" i="13"/>
  <c r="Z206" i="13"/>
  <c r="AA206" i="13"/>
  <c r="AB206" i="13"/>
  <c r="AC206" i="13"/>
  <c r="AH206" i="13"/>
  <c r="AK206" i="13"/>
  <c r="C207" i="13"/>
  <c r="D207" i="13"/>
  <c r="E207" i="13"/>
  <c r="F207" i="13"/>
  <c r="G207" i="13"/>
  <c r="H207" i="13"/>
  <c r="L207" i="13"/>
  <c r="O207" i="13" s="1"/>
  <c r="M207" i="13"/>
  <c r="N207" i="13"/>
  <c r="P207" i="13"/>
  <c r="Q207" i="13"/>
  <c r="R207" i="13"/>
  <c r="S207" i="13"/>
  <c r="T207" i="13"/>
  <c r="U207" i="13"/>
  <c r="V207" i="13"/>
  <c r="W207" i="13"/>
  <c r="X207" i="13"/>
  <c r="Y207" i="13"/>
  <c r="Z207" i="13"/>
  <c r="AA207" i="13"/>
  <c r="AB207" i="13"/>
  <c r="AC207" i="13"/>
  <c r="AH207" i="13"/>
  <c r="AK207" i="13"/>
  <c r="C208" i="13"/>
  <c r="D208" i="13"/>
  <c r="E208" i="13"/>
  <c r="F208" i="13"/>
  <c r="G208" i="13"/>
  <c r="H208" i="13"/>
  <c r="L208" i="13"/>
  <c r="O208" i="13" s="1"/>
  <c r="M208" i="13"/>
  <c r="N208" i="13"/>
  <c r="P208" i="13"/>
  <c r="Q208" i="13"/>
  <c r="R208" i="13"/>
  <c r="S208" i="13"/>
  <c r="T208" i="13"/>
  <c r="U208" i="13"/>
  <c r="V208" i="13"/>
  <c r="W208" i="13"/>
  <c r="X208" i="13"/>
  <c r="Y208" i="13"/>
  <c r="Z208" i="13"/>
  <c r="AA208" i="13"/>
  <c r="AB208" i="13"/>
  <c r="AC208" i="13"/>
  <c r="AH208" i="13"/>
  <c r="AK208" i="13"/>
  <c r="C209" i="13"/>
  <c r="D209" i="13"/>
  <c r="E209" i="13"/>
  <c r="F209" i="13"/>
  <c r="G209" i="13"/>
  <c r="H209" i="13"/>
  <c r="L209" i="13"/>
  <c r="O209" i="13" s="1"/>
  <c r="M209" i="13"/>
  <c r="N209" i="13"/>
  <c r="P209" i="13"/>
  <c r="Q209" i="13"/>
  <c r="R209" i="13"/>
  <c r="S209" i="13"/>
  <c r="T209" i="13"/>
  <c r="U209" i="13"/>
  <c r="V209" i="13"/>
  <c r="W209" i="13"/>
  <c r="X209" i="13"/>
  <c r="Y209" i="13"/>
  <c r="Z209" i="13"/>
  <c r="AA209" i="13"/>
  <c r="AB209" i="13"/>
  <c r="AC209" i="13"/>
  <c r="AH209" i="13"/>
  <c r="AK209" i="13"/>
  <c r="C210" i="13"/>
  <c r="D210" i="13"/>
  <c r="E210" i="13"/>
  <c r="F210" i="13"/>
  <c r="G210" i="13"/>
  <c r="H210" i="13"/>
  <c r="L210" i="13"/>
  <c r="O210" i="13" s="1"/>
  <c r="M210" i="13"/>
  <c r="N210" i="13"/>
  <c r="P210" i="13"/>
  <c r="Q210" i="13"/>
  <c r="R210" i="13"/>
  <c r="S210" i="13"/>
  <c r="T210" i="13"/>
  <c r="U210" i="13"/>
  <c r="V210" i="13"/>
  <c r="W210" i="13"/>
  <c r="X210" i="13"/>
  <c r="Y210" i="13"/>
  <c r="Z210" i="13"/>
  <c r="AA210" i="13"/>
  <c r="AB210" i="13"/>
  <c r="AC210" i="13"/>
  <c r="AH210" i="13"/>
  <c r="AK210" i="13"/>
  <c r="C211" i="13"/>
  <c r="D211" i="13"/>
  <c r="E211" i="13"/>
  <c r="F211" i="13"/>
  <c r="G211" i="13"/>
  <c r="H211" i="13"/>
  <c r="L211" i="13"/>
  <c r="O211" i="13" s="1"/>
  <c r="M211" i="13"/>
  <c r="N211" i="13"/>
  <c r="P211" i="13"/>
  <c r="Q211" i="13"/>
  <c r="R211" i="13"/>
  <c r="S211" i="13"/>
  <c r="T211" i="13"/>
  <c r="U211" i="13"/>
  <c r="V211" i="13"/>
  <c r="W211" i="13"/>
  <c r="X211" i="13"/>
  <c r="Y211" i="13"/>
  <c r="Z211" i="13"/>
  <c r="AA211" i="13"/>
  <c r="AB211" i="13"/>
  <c r="AC211" i="13"/>
  <c r="AH211" i="13"/>
  <c r="AK211" i="13"/>
  <c r="C212" i="13"/>
  <c r="D212" i="13"/>
  <c r="E212" i="13"/>
  <c r="F212" i="13"/>
  <c r="G212" i="13"/>
  <c r="H212" i="13"/>
  <c r="L212" i="13"/>
  <c r="O212" i="13" s="1"/>
  <c r="M212" i="13"/>
  <c r="N212" i="13"/>
  <c r="P212" i="13"/>
  <c r="Q212" i="13"/>
  <c r="R212" i="13"/>
  <c r="S212" i="13"/>
  <c r="T212" i="13"/>
  <c r="U212" i="13"/>
  <c r="V212" i="13"/>
  <c r="W212" i="13"/>
  <c r="X212" i="13"/>
  <c r="Y212" i="13"/>
  <c r="Z212" i="13"/>
  <c r="AA212" i="13"/>
  <c r="AB212" i="13"/>
  <c r="AC212" i="13"/>
  <c r="AH212" i="13"/>
  <c r="AK212" i="13"/>
  <c r="C213" i="13"/>
  <c r="D213" i="13"/>
  <c r="E213" i="13"/>
  <c r="F213" i="13"/>
  <c r="G213" i="13"/>
  <c r="H213" i="13"/>
  <c r="L213" i="13"/>
  <c r="O213" i="13" s="1"/>
  <c r="M213" i="13"/>
  <c r="N213" i="13"/>
  <c r="P213" i="13"/>
  <c r="Q213" i="13"/>
  <c r="R213" i="13"/>
  <c r="S213" i="13"/>
  <c r="T213" i="13"/>
  <c r="U213" i="13"/>
  <c r="V213" i="13"/>
  <c r="W213" i="13"/>
  <c r="X213" i="13"/>
  <c r="Y213" i="13"/>
  <c r="Z213" i="13"/>
  <c r="AA213" i="13"/>
  <c r="AB213" i="13"/>
  <c r="AC213" i="13"/>
  <c r="AH213" i="13"/>
  <c r="AK213" i="13"/>
  <c r="C214" i="13"/>
  <c r="D214" i="13"/>
  <c r="E214" i="13"/>
  <c r="F214" i="13"/>
  <c r="G214" i="13"/>
  <c r="H214" i="13"/>
  <c r="L214" i="13"/>
  <c r="O214" i="13" s="1"/>
  <c r="M214" i="13"/>
  <c r="N214" i="13"/>
  <c r="P214" i="13"/>
  <c r="Q214" i="13"/>
  <c r="R214" i="13"/>
  <c r="S214" i="13"/>
  <c r="T214" i="13"/>
  <c r="U214" i="13"/>
  <c r="V214" i="13"/>
  <c r="W214" i="13"/>
  <c r="X214" i="13"/>
  <c r="Y214" i="13"/>
  <c r="Z214" i="13"/>
  <c r="AA214" i="13"/>
  <c r="AB214" i="13"/>
  <c r="AC214" i="13"/>
  <c r="AH214" i="13"/>
  <c r="AK214" i="13"/>
  <c r="C215" i="13"/>
  <c r="D215" i="13"/>
  <c r="E215" i="13"/>
  <c r="F215" i="13"/>
  <c r="G215" i="13"/>
  <c r="H215" i="13"/>
  <c r="L215" i="13"/>
  <c r="O215" i="13" s="1"/>
  <c r="M215" i="13"/>
  <c r="N215" i="13"/>
  <c r="P215" i="13"/>
  <c r="Q215" i="13"/>
  <c r="R215" i="13"/>
  <c r="S215" i="13"/>
  <c r="T215" i="13"/>
  <c r="U215" i="13"/>
  <c r="V215" i="13"/>
  <c r="W215" i="13"/>
  <c r="X215" i="13"/>
  <c r="Y215" i="13"/>
  <c r="Z215" i="13"/>
  <c r="AA215" i="13"/>
  <c r="AB215" i="13"/>
  <c r="AC215" i="13"/>
  <c r="AH215" i="13"/>
  <c r="AK215" i="13"/>
  <c r="C216" i="13"/>
  <c r="D216" i="13"/>
  <c r="E216" i="13"/>
  <c r="F216" i="13"/>
  <c r="G216" i="13"/>
  <c r="H216" i="13"/>
  <c r="L216" i="13"/>
  <c r="O216" i="13" s="1"/>
  <c r="M216" i="13"/>
  <c r="N216" i="13"/>
  <c r="P216" i="13"/>
  <c r="Q216" i="13"/>
  <c r="R216" i="13"/>
  <c r="S216" i="13"/>
  <c r="T216" i="13"/>
  <c r="U216" i="13"/>
  <c r="V216" i="13"/>
  <c r="W216" i="13"/>
  <c r="X216" i="13"/>
  <c r="Y216" i="13"/>
  <c r="Z216" i="13"/>
  <c r="AA216" i="13"/>
  <c r="AB216" i="13"/>
  <c r="AC216" i="13"/>
  <c r="AH216" i="13"/>
  <c r="AK216" i="13"/>
  <c r="C217" i="13"/>
  <c r="D217" i="13"/>
  <c r="E217" i="13"/>
  <c r="F217" i="13"/>
  <c r="G217" i="13"/>
  <c r="H217" i="13"/>
  <c r="L217" i="13"/>
  <c r="O217" i="13" s="1"/>
  <c r="M217" i="13"/>
  <c r="N217" i="13"/>
  <c r="P217" i="13"/>
  <c r="Q217" i="13"/>
  <c r="R217" i="13"/>
  <c r="S217" i="13"/>
  <c r="T217" i="13"/>
  <c r="U217" i="13"/>
  <c r="V217" i="13"/>
  <c r="W217" i="13"/>
  <c r="X217" i="13"/>
  <c r="Y217" i="13"/>
  <c r="Z217" i="13"/>
  <c r="AA217" i="13"/>
  <c r="AB217" i="13"/>
  <c r="AC217" i="13"/>
  <c r="AH217" i="13"/>
  <c r="AK217" i="13"/>
  <c r="C218" i="13"/>
  <c r="D218" i="13"/>
  <c r="E218" i="13"/>
  <c r="F218" i="13"/>
  <c r="G218" i="13"/>
  <c r="H218" i="13"/>
  <c r="L218" i="13"/>
  <c r="O218" i="13" s="1"/>
  <c r="M218" i="13"/>
  <c r="N218" i="13"/>
  <c r="P218" i="13"/>
  <c r="Q218" i="13"/>
  <c r="R218" i="13"/>
  <c r="S218" i="13"/>
  <c r="T218" i="13"/>
  <c r="U218" i="13"/>
  <c r="V218" i="13"/>
  <c r="W218" i="13"/>
  <c r="X218" i="13"/>
  <c r="Y218" i="13"/>
  <c r="Z218" i="13"/>
  <c r="AA218" i="13"/>
  <c r="AB218" i="13"/>
  <c r="AC218" i="13"/>
  <c r="AH218" i="13"/>
  <c r="AK218" i="13"/>
  <c r="C219" i="13"/>
  <c r="D219" i="13"/>
  <c r="E219" i="13"/>
  <c r="F219" i="13"/>
  <c r="G219" i="13"/>
  <c r="H219" i="13"/>
  <c r="L219" i="13"/>
  <c r="O219" i="13" s="1"/>
  <c r="M219" i="13"/>
  <c r="N219" i="13"/>
  <c r="P219" i="13"/>
  <c r="Q219" i="13"/>
  <c r="R219" i="13"/>
  <c r="S219" i="13"/>
  <c r="T219" i="13"/>
  <c r="U219" i="13"/>
  <c r="V219" i="13"/>
  <c r="W219" i="13"/>
  <c r="X219" i="13"/>
  <c r="Y219" i="13"/>
  <c r="Z219" i="13"/>
  <c r="AA219" i="13"/>
  <c r="AB219" i="13"/>
  <c r="AC219" i="13"/>
  <c r="AH219" i="13"/>
  <c r="AK219" i="13"/>
  <c r="C220" i="13"/>
  <c r="D220" i="13"/>
  <c r="E220" i="13"/>
  <c r="F220" i="13"/>
  <c r="G220" i="13"/>
  <c r="H220" i="13"/>
  <c r="L220" i="13"/>
  <c r="O220" i="13" s="1"/>
  <c r="M220" i="13"/>
  <c r="N220" i="13"/>
  <c r="P220" i="13"/>
  <c r="Q220" i="13"/>
  <c r="R220" i="13"/>
  <c r="S220" i="13"/>
  <c r="T220" i="13"/>
  <c r="U220" i="13"/>
  <c r="V220" i="13"/>
  <c r="W220" i="13"/>
  <c r="X220" i="13"/>
  <c r="Y220" i="13"/>
  <c r="Z220" i="13"/>
  <c r="AA220" i="13"/>
  <c r="AB220" i="13"/>
  <c r="AC220" i="13"/>
  <c r="AH220" i="13"/>
  <c r="AK220" i="13"/>
  <c r="C221" i="13"/>
  <c r="D221" i="13"/>
  <c r="E221" i="13"/>
  <c r="F221" i="13"/>
  <c r="G221" i="13"/>
  <c r="H221" i="13"/>
  <c r="L221" i="13"/>
  <c r="O221" i="13" s="1"/>
  <c r="M221" i="13"/>
  <c r="N221" i="13"/>
  <c r="P221" i="13"/>
  <c r="Q221" i="13"/>
  <c r="R221" i="13"/>
  <c r="S221" i="13"/>
  <c r="T221" i="13"/>
  <c r="U221" i="13"/>
  <c r="V221" i="13"/>
  <c r="W221" i="13"/>
  <c r="X221" i="13"/>
  <c r="Y221" i="13"/>
  <c r="Z221" i="13"/>
  <c r="AA221" i="13"/>
  <c r="AB221" i="13"/>
  <c r="AC221" i="13"/>
  <c r="AH221" i="13"/>
  <c r="AK221" i="13"/>
  <c r="C222" i="13"/>
  <c r="D222" i="13"/>
  <c r="E222" i="13"/>
  <c r="F222" i="13"/>
  <c r="G222" i="13"/>
  <c r="H222" i="13"/>
  <c r="L222" i="13"/>
  <c r="O222" i="13" s="1"/>
  <c r="M222" i="13"/>
  <c r="N222" i="13"/>
  <c r="P222" i="13"/>
  <c r="Q222" i="13"/>
  <c r="R222" i="13"/>
  <c r="S222" i="13"/>
  <c r="T222" i="13"/>
  <c r="U222" i="13"/>
  <c r="V222" i="13"/>
  <c r="W222" i="13"/>
  <c r="X222" i="13"/>
  <c r="Y222" i="13"/>
  <c r="Z222" i="13"/>
  <c r="AA222" i="13"/>
  <c r="AB222" i="13"/>
  <c r="AC222" i="13"/>
  <c r="AH222" i="13"/>
  <c r="AK222" i="13"/>
  <c r="C223" i="13"/>
  <c r="D223" i="13"/>
  <c r="E223" i="13"/>
  <c r="F223" i="13"/>
  <c r="G223" i="13"/>
  <c r="H223" i="13"/>
  <c r="L223" i="13"/>
  <c r="O223" i="13" s="1"/>
  <c r="M223" i="13"/>
  <c r="N223" i="13"/>
  <c r="P223" i="13"/>
  <c r="Q223" i="13"/>
  <c r="R223" i="13"/>
  <c r="S223" i="13"/>
  <c r="T223" i="13"/>
  <c r="U223" i="13"/>
  <c r="V223" i="13"/>
  <c r="W223" i="13"/>
  <c r="X223" i="13"/>
  <c r="Y223" i="13"/>
  <c r="Z223" i="13"/>
  <c r="AA223" i="13"/>
  <c r="AB223" i="13"/>
  <c r="AC223" i="13"/>
  <c r="AH223" i="13"/>
  <c r="AK223" i="13"/>
  <c r="C224" i="13"/>
  <c r="D224" i="13"/>
  <c r="E224" i="13"/>
  <c r="F224" i="13"/>
  <c r="G224" i="13"/>
  <c r="H224" i="13"/>
  <c r="L224" i="13"/>
  <c r="O224" i="13" s="1"/>
  <c r="M224" i="13"/>
  <c r="N224" i="13"/>
  <c r="P224" i="13"/>
  <c r="Q224" i="13"/>
  <c r="R224" i="13"/>
  <c r="S224" i="13"/>
  <c r="T224" i="13"/>
  <c r="U224" i="13"/>
  <c r="V224" i="13"/>
  <c r="W224" i="13"/>
  <c r="X224" i="13"/>
  <c r="Y224" i="13"/>
  <c r="Z224" i="13"/>
  <c r="AA224" i="13"/>
  <c r="AB224" i="13"/>
  <c r="AC224" i="13"/>
  <c r="AH224" i="13"/>
  <c r="AK224" i="13"/>
  <c r="C225" i="13"/>
  <c r="D225" i="13"/>
  <c r="E225" i="13"/>
  <c r="F225" i="13"/>
  <c r="G225" i="13"/>
  <c r="H225" i="13"/>
  <c r="L225" i="13"/>
  <c r="O225" i="13" s="1"/>
  <c r="M225" i="13"/>
  <c r="N225" i="13"/>
  <c r="P225" i="13"/>
  <c r="Q225" i="13"/>
  <c r="R225" i="13"/>
  <c r="S225" i="13"/>
  <c r="T225" i="13"/>
  <c r="U225" i="13"/>
  <c r="V225" i="13"/>
  <c r="W225" i="13"/>
  <c r="X225" i="13"/>
  <c r="Y225" i="13"/>
  <c r="Z225" i="13"/>
  <c r="AA225" i="13"/>
  <c r="AB225" i="13"/>
  <c r="AC225" i="13"/>
  <c r="AH225" i="13"/>
  <c r="AK225" i="13"/>
  <c r="C226" i="13"/>
  <c r="D226" i="13"/>
  <c r="E226" i="13"/>
  <c r="F226" i="13"/>
  <c r="G226" i="13"/>
  <c r="H226" i="13"/>
  <c r="L226" i="13"/>
  <c r="O226" i="13" s="1"/>
  <c r="M226" i="13"/>
  <c r="N226" i="13"/>
  <c r="P226" i="13"/>
  <c r="Q226" i="13"/>
  <c r="R226" i="13"/>
  <c r="S226" i="13"/>
  <c r="T226" i="13"/>
  <c r="U226" i="13"/>
  <c r="V226" i="13"/>
  <c r="W226" i="13"/>
  <c r="X226" i="13"/>
  <c r="Y226" i="13"/>
  <c r="Z226" i="13"/>
  <c r="AA226" i="13"/>
  <c r="AB226" i="13"/>
  <c r="AC226" i="13"/>
  <c r="AH226" i="13"/>
  <c r="AK226" i="13"/>
  <c r="C227" i="13"/>
  <c r="D227" i="13"/>
  <c r="E227" i="13"/>
  <c r="F227" i="13"/>
  <c r="G227" i="13"/>
  <c r="H227" i="13"/>
  <c r="L227" i="13"/>
  <c r="O227" i="13" s="1"/>
  <c r="M227" i="13"/>
  <c r="N227" i="13"/>
  <c r="P227" i="13"/>
  <c r="Q227" i="13"/>
  <c r="R227" i="13"/>
  <c r="S227" i="13"/>
  <c r="T227" i="13"/>
  <c r="U227" i="13"/>
  <c r="V227" i="13"/>
  <c r="W227" i="13"/>
  <c r="X227" i="13"/>
  <c r="Y227" i="13"/>
  <c r="Z227" i="13"/>
  <c r="AA227" i="13"/>
  <c r="AB227" i="13"/>
  <c r="AC227" i="13"/>
  <c r="AH227" i="13"/>
  <c r="AK227" i="13"/>
  <c r="C228" i="13"/>
  <c r="D228" i="13"/>
  <c r="E228" i="13"/>
  <c r="F228" i="13"/>
  <c r="G228" i="13"/>
  <c r="H228" i="13"/>
  <c r="L228" i="13"/>
  <c r="O228" i="13" s="1"/>
  <c r="M228" i="13"/>
  <c r="N228" i="13"/>
  <c r="P228" i="13"/>
  <c r="Q228" i="13"/>
  <c r="R228" i="13"/>
  <c r="S228" i="13"/>
  <c r="T228" i="13"/>
  <c r="U228" i="13"/>
  <c r="V228" i="13"/>
  <c r="W228" i="13"/>
  <c r="X228" i="13"/>
  <c r="Y228" i="13"/>
  <c r="Z228" i="13"/>
  <c r="AA228" i="13"/>
  <c r="AB228" i="13"/>
  <c r="AC228" i="13"/>
  <c r="AH228" i="13"/>
  <c r="AK228" i="13"/>
  <c r="C229" i="13"/>
  <c r="D229" i="13"/>
  <c r="E229" i="13"/>
  <c r="F229" i="13"/>
  <c r="G229" i="13"/>
  <c r="H229" i="13"/>
  <c r="L229" i="13"/>
  <c r="O229" i="13" s="1"/>
  <c r="M229" i="13"/>
  <c r="N229" i="13"/>
  <c r="P229" i="13"/>
  <c r="Q229" i="13"/>
  <c r="R229" i="13"/>
  <c r="S229" i="13"/>
  <c r="T229" i="13"/>
  <c r="U229" i="13"/>
  <c r="V229" i="13"/>
  <c r="W229" i="13"/>
  <c r="X229" i="13"/>
  <c r="Y229" i="13"/>
  <c r="Z229" i="13"/>
  <c r="AA229" i="13"/>
  <c r="AB229" i="13"/>
  <c r="AC229" i="13"/>
  <c r="AH229" i="13"/>
  <c r="AK229" i="13"/>
  <c r="C230" i="13"/>
  <c r="D230" i="13"/>
  <c r="E230" i="13"/>
  <c r="F230" i="13"/>
  <c r="G230" i="13"/>
  <c r="H230" i="13"/>
  <c r="L230" i="13"/>
  <c r="O230" i="13" s="1"/>
  <c r="M230" i="13"/>
  <c r="N230" i="13"/>
  <c r="P230" i="13"/>
  <c r="Q230" i="13"/>
  <c r="R230" i="13"/>
  <c r="S230" i="13"/>
  <c r="T230" i="13"/>
  <c r="U230" i="13"/>
  <c r="V230" i="13"/>
  <c r="W230" i="13"/>
  <c r="X230" i="13"/>
  <c r="Y230" i="13"/>
  <c r="Z230" i="13"/>
  <c r="AA230" i="13"/>
  <c r="AB230" i="13"/>
  <c r="AC230" i="13"/>
  <c r="AH230" i="13"/>
  <c r="AK230" i="13"/>
  <c r="C231" i="13"/>
  <c r="D231" i="13"/>
  <c r="E231" i="13"/>
  <c r="F231" i="13"/>
  <c r="G231" i="13"/>
  <c r="H231" i="13"/>
  <c r="L231" i="13"/>
  <c r="O231" i="13" s="1"/>
  <c r="M231" i="13"/>
  <c r="N231" i="13"/>
  <c r="P231" i="13"/>
  <c r="Q231" i="13"/>
  <c r="R231" i="13"/>
  <c r="S231" i="13"/>
  <c r="T231" i="13"/>
  <c r="U231" i="13"/>
  <c r="V231" i="13"/>
  <c r="W231" i="13"/>
  <c r="X231" i="13"/>
  <c r="Y231" i="13"/>
  <c r="Z231" i="13"/>
  <c r="AA231" i="13"/>
  <c r="AB231" i="13"/>
  <c r="AC231" i="13"/>
  <c r="AH231" i="13"/>
  <c r="AK231" i="13"/>
  <c r="C232" i="13"/>
  <c r="D232" i="13"/>
  <c r="E232" i="13"/>
  <c r="F232" i="13"/>
  <c r="G232" i="13"/>
  <c r="H232" i="13"/>
  <c r="L232" i="13"/>
  <c r="O232" i="13" s="1"/>
  <c r="M232" i="13"/>
  <c r="N232" i="13"/>
  <c r="P232" i="13"/>
  <c r="Q232" i="13"/>
  <c r="R232" i="13"/>
  <c r="S232" i="13"/>
  <c r="T232" i="13"/>
  <c r="U232" i="13"/>
  <c r="V232" i="13"/>
  <c r="W232" i="13"/>
  <c r="X232" i="13"/>
  <c r="Y232" i="13"/>
  <c r="Z232" i="13"/>
  <c r="AA232" i="13"/>
  <c r="AB232" i="13"/>
  <c r="AC232" i="13"/>
  <c r="AH232" i="13"/>
  <c r="AK232" i="13"/>
  <c r="C233" i="13"/>
  <c r="D233" i="13"/>
  <c r="E233" i="13"/>
  <c r="F233" i="13"/>
  <c r="G233" i="13"/>
  <c r="H233" i="13"/>
  <c r="L233" i="13"/>
  <c r="O233" i="13" s="1"/>
  <c r="M233" i="13"/>
  <c r="N233" i="13"/>
  <c r="P233" i="13"/>
  <c r="Q233" i="13"/>
  <c r="R233" i="13"/>
  <c r="S233" i="13"/>
  <c r="T233" i="13"/>
  <c r="U233" i="13"/>
  <c r="V233" i="13"/>
  <c r="W233" i="13"/>
  <c r="X233" i="13"/>
  <c r="Y233" i="13"/>
  <c r="Z233" i="13"/>
  <c r="AA233" i="13"/>
  <c r="AB233" i="13"/>
  <c r="AC233" i="13"/>
  <c r="AH233" i="13"/>
  <c r="AK233" i="13"/>
  <c r="C234" i="13"/>
  <c r="D234" i="13"/>
  <c r="E234" i="13"/>
  <c r="F234" i="13"/>
  <c r="G234" i="13"/>
  <c r="H234" i="13"/>
  <c r="L234" i="13"/>
  <c r="O234" i="13" s="1"/>
  <c r="M234" i="13"/>
  <c r="N234" i="13"/>
  <c r="P234" i="13"/>
  <c r="Q234" i="13"/>
  <c r="R234" i="13"/>
  <c r="S234" i="13"/>
  <c r="T234" i="13"/>
  <c r="U234" i="13"/>
  <c r="V234" i="13"/>
  <c r="W234" i="13"/>
  <c r="X234" i="13"/>
  <c r="Y234" i="13"/>
  <c r="Z234" i="13"/>
  <c r="AA234" i="13"/>
  <c r="AB234" i="13"/>
  <c r="AC234" i="13"/>
  <c r="AH234" i="13"/>
  <c r="AK234" i="13"/>
  <c r="C235" i="13"/>
  <c r="D235" i="13"/>
  <c r="E235" i="13"/>
  <c r="F235" i="13"/>
  <c r="G235" i="13"/>
  <c r="H235" i="13"/>
  <c r="L235" i="13"/>
  <c r="O235" i="13" s="1"/>
  <c r="M235" i="13"/>
  <c r="N235" i="13"/>
  <c r="P235" i="13"/>
  <c r="Q235" i="13"/>
  <c r="R235" i="13"/>
  <c r="S235" i="13"/>
  <c r="T235" i="13"/>
  <c r="U235" i="13"/>
  <c r="V235" i="13"/>
  <c r="W235" i="13"/>
  <c r="X235" i="13"/>
  <c r="Y235" i="13"/>
  <c r="Z235" i="13"/>
  <c r="AA235" i="13"/>
  <c r="AB235" i="13"/>
  <c r="AC235" i="13"/>
  <c r="AH235" i="13"/>
  <c r="AK235" i="13"/>
  <c r="C236" i="13"/>
  <c r="D236" i="13"/>
  <c r="E236" i="13"/>
  <c r="F236" i="13"/>
  <c r="G236" i="13"/>
  <c r="H236" i="13"/>
  <c r="L236" i="13"/>
  <c r="O236" i="13" s="1"/>
  <c r="M236" i="13"/>
  <c r="N236" i="13"/>
  <c r="P236" i="13"/>
  <c r="Q236" i="13"/>
  <c r="R236" i="13"/>
  <c r="S236" i="13"/>
  <c r="T236" i="13"/>
  <c r="U236" i="13"/>
  <c r="V236" i="13"/>
  <c r="W236" i="13"/>
  <c r="X236" i="13"/>
  <c r="Y236" i="13"/>
  <c r="Z236" i="13"/>
  <c r="AA236" i="13"/>
  <c r="AB236" i="13"/>
  <c r="AC236" i="13"/>
  <c r="AH236" i="13"/>
  <c r="AK236" i="13"/>
  <c r="C237" i="13"/>
  <c r="D237" i="13"/>
  <c r="E237" i="13"/>
  <c r="F237" i="13"/>
  <c r="G237" i="13"/>
  <c r="H237" i="13"/>
  <c r="L237" i="13"/>
  <c r="O237" i="13" s="1"/>
  <c r="M237" i="13"/>
  <c r="N237" i="13"/>
  <c r="P237" i="13"/>
  <c r="Q237" i="13"/>
  <c r="R237" i="13"/>
  <c r="S237" i="13"/>
  <c r="T237" i="13"/>
  <c r="U237" i="13"/>
  <c r="V237" i="13"/>
  <c r="W237" i="13"/>
  <c r="X237" i="13"/>
  <c r="Y237" i="13"/>
  <c r="Z237" i="13"/>
  <c r="AA237" i="13"/>
  <c r="AB237" i="13"/>
  <c r="AC237" i="13"/>
  <c r="AH237" i="13"/>
  <c r="AK237" i="13"/>
  <c r="C238" i="13"/>
  <c r="D238" i="13"/>
  <c r="E238" i="13"/>
  <c r="F238" i="13"/>
  <c r="G238" i="13"/>
  <c r="H238" i="13"/>
  <c r="L238" i="13"/>
  <c r="O238" i="13" s="1"/>
  <c r="M238" i="13"/>
  <c r="N238" i="13"/>
  <c r="P238" i="13"/>
  <c r="Q238" i="13"/>
  <c r="R238" i="13"/>
  <c r="S238" i="13"/>
  <c r="T238" i="13"/>
  <c r="U238" i="13"/>
  <c r="V238" i="13"/>
  <c r="W238" i="13"/>
  <c r="X238" i="13"/>
  <c r="Y238" i="13"/>
  <c r="Z238" i="13"/>
  <c r="AA238" i="13"/>
  <c r="AB238" i="13"/>
  <c r="AC238" i="13"/>
  <c r="AH238" i="13"/>
  <c r="AK238" i="13"/>
  <c r="C239" i="13"/>
  <c r="D239" i="13"/>
  <c r="E239" i="13"/>
  <c r="F239" i="13"/>
  <c r="G239" i="13"/>
  <c r="H239" i="13"/>
  <c r="L239" i="13"/>
  <c r="O239" i="13" s="1"/>
  <c r="M239" i="13"/>
  <c r="N239" i="13"/>
  <c r="P239" i="13"/>
  <c r="Q239" i="13"/>
  <c r="R239" i="13"/>
  <c r="S239" i="13"/>
  <c r="T239" i="13"/>
  <c r="U239" i="13"/>
  <c r="V239" i="13"/>
  <c r="W239" i="13"/>
  <c r="X239" i="13"/>
  <c r="Y239" i="13"/>
  <c r="Z239" i="13"/>
  <c r="AA239" i="13"/>
  <c r="AB239" i="13"/>
  <c r="AC239" i="13"/>
  <c r="AH239" i="13"/>
  <c r="AK239" i="13"/>
  <c r="C240" i="13"/>
  <c r="D240" i="13"/>
  <c r="E240" i="13"/>
  <c r="F240" i="13"/>
  <c r="G240" i="13"/>
  <c r="H240" i="13"/>
  <c r="L240" i="13"/>
  <c r="O240" i="13" s="1"/>
  <c r="M240" i="13"/>
  <c r="N240" i="13"/>
  <c r="P240" i="13"/>
  <c r="Q240" i="13"/>
  <c r="R240" i="13"/>
  <c r="S240" i="13"/>
  <c r="T240" i="13"/>
  <c r="U240" i="13"/>
  <c r="V240" i="13"/>
  <c r="W240" i="13"/>
  <c r="X240" i="13"/>
  <c r="Y240" i="13"/>
  <c r="Z240" i="13"/>
  <c r="AA240" i="13"/>
  <c r="AB240" i="13"/>
  <c r="AC240" i="13"/>
  <c r="AH240" i="13"/>
  <c r="AK240" i="13"/>
  <c r="C241" i="13"/>
  <c r="D241" i="13"/>
  <c r="E241" i="13"/>
  <c r="F241" i="13"/>
  <c r="G241" i="13"/>
  <c r="H241" i="13"/>
  <c r="L241" i="13"/>
  <c r="O241" i="13" s="1"/>
  <c r="M241" i="13"/>
  <c r="N241" i="13"/>
  <c r="P241" i="13"/>
  <c r="Q241" i="13"/>
  <c r="R241" i="13"/>
  <c r="S241" i="13"/>
  <c r="T241" i="13"/>
  <c r="U241" i="13"/>
  <c r="V241" i="13"/>
  <c r="W241" i="13"/>
  <c r="X241" i="13"/>
  <c r="Y241" i="13"/>
  <c r="Z241" i="13"/>
  <c r="AA241" i="13"/>
  <c r="AB241" i="13"/>
  <c r="AC241" i="13"/>
  <c r="AH241" i="13"/>
  <c r="AK241" i="13"/>
  <c r="C242" i="13"/>
  <c r="D242" i="13"/>
  <c r="E242" i="13"/>
  <c r="F242" i="13"/>
  <c r="G242" i="13"/>
  <c r="H242" i="13"/>
  <c r="L242" i="13"/>
  <c r="O242" i="13" s="1"/>
  <c r="M242" i="13"/>
  <c r="N242" i="13"/>
  <c r="P242" i="13"/>
  <c r="Q242" i="13"/>
  <c r="R242" i="13"/>
  <c r="S242" i="13"/>
  <c r="T242" i="13"/>
  <c r="U242" i="13"/>
  <c r="V242" i="13"/>
  <c r="W242" i="13"/>
  <c r="X242" i="13"/>
  <c r="Y242" i="13"/>
  <c r="Z242" i="13"/>
  <c r="AA242" i="13"/>
  <c r="AB242" i="13"/>
  <c r="AC242" i="13"/>
  <c r="AH242" i="13"/>
  <c r="AK242" i="13"/>
  <c r="C243" i="13"/>
  <c r="D243" i="13"/>
  <c r="E243" i="13"/>
  <c r="F243" i="13"/>
  <c r="G243" i="13"/>
  <c r="H243" i="13"/>
  <c r="L243" i="13"/>
  <c r="O243" i="13" s="1"/>
  <c r="M243" i="13"/>
  <c r="N243" i="13"/>
  <c r="P243" i="13"/>
  <c r="Q243" i="13"/>
  <c r="R243" i="13"/>
  <c r="S243" i="13"/>
  <c r="T243" i="13"/>
  <c r="U243" i="13"/>
  <c r="V243" i="13"/>
  <c r="W243" i="13"/>
  <c r="X243" i="13"/>
  <c r="Y243" i="13"/>
  <c r="Z243" i="13"/>
  <c r="AA243" i="13"/>
  <c r="AB243" i="13"/>
  <c r="AC243" i="13"/>
  <c r="AH243" i="13"/>
  <c r="AK243" i="13"/>
  <c r="C244" i="13"/>
  <c r="D244" i="13"/>
  <c r="E244" i="13"/>
  <c r="F244" i="13"/>
  <c r="G244" i="13"/>
  <c r="H244" i="13"/>
  <c r="L244" i="13"/>
  <c r="O244" i="13" s="1"/>
  <c r="M244" i="13"/>
  <c r="N244" i="13"/>
  <c r="P244" i="13"/>
  <c r="Q244" i="13"/>
  <c r="R244" i="13"/>
  <c r="S244" i="13"/>
  <c r="T244" i="13"/>
  <c r="U244" i="13"/>
  <c r="V244" i="13"/>
  <c r="W244" i="13"/>
  <c r="X244" i="13"/>
  <c r="Y244" i="13"/>
  <c r="Z244" i="13"/>
  <c r="AA244" i="13"/>
  <c r="AB244" i="13"/>
  <c r="AC244" i="13"/>
  <c r="AH244" i="13"/>
  <c r="AK244" i="13"/>
  <c r="C245" i="13"/>
  <c r="D245" i="13"/>
  <c r="E245" i="13"/>
  <c r="F245" i="13"/>
  <c r="G245" i="13"/>
  <c r="H245" i="13"/>
  <c r="L245" i="13"/>
  <c r="O245" i="13" s="1"/>
  <c r="M245" i="13"/>
  <c r="N245" i="13"/>
  <c r="P245" i="13"/>
  <c r="Q245" i="13"/>
  <c r="R245" i="13"/>
  <c r="S245" i="13"/>
  <c r="T245" i="13"/>
  <c r="U245" i="13"/>
  <c r="V245" i="13"/>
  <c r="W245" i="13"/>
  <c r="X245" i="13"/>
  <c r="Y245" i="13"/>
  <c r="Z245" i="13"/>
  <c r="AA245" i="13"/>
  <c r="AB245" i="13"/>
  <c r="AC245" i="13"/>
  <c r="AH245" i="13"/>
  <c r="AK245" i="13"/>
  <c r="C246" i="13"/>
  <c r="D246" i="13"/>
  <c r="E246" i="13"/>
  <c r="F246" i="13"/>
  <c r="G246" i="13"/>
  <c r="H246" i="13"/>
  <c r="L246" i="13"/>
  <c r="M246" i="13"/>
  <c r="N246" i="13"/>
  <c r="P246" i="13"/>
  <c r="Q246" i="13"/>
  <c r="R246" i="13"/>
  <c r="S246" i="13"/>
  <c r="T246" i="13"/>
  <c r="U246" i="13"/>
  <c r="V246" i="13"/>
  <c r="W246" i="13"/>
  <c r="X246" i="13"/>
  <c r="Y246" i="13"/>
  <c r="Z246" i="13"/>
  <c r="AA246" i="13"/>
  <c r="AB246" i="13"/>
  <c r="AC246" i="13"/>
  <c r="AH246" i="13"/>
  <c r="AK246" i="13"/>
  <c r="C247" i="13"/>
  <c r="D247" i="13"/>
  <c r="E247" i="13"/>
  <c r="F247" i="13"/>
  <c r="G247" i="13"/>
  <c r="H247" i="13"/>
  <c r="L247" i="13"/>
  <c r="M247" i="13"/>
  <c r="N247" i="13"/>
  <c r="P247" i="13"/>
  <c r="Q247" i="13"/>
  <c r="R247" i="13"/>
  <c r="S247" i="13"/>
  <c r="T247" i="13"/>
  <c r="U247" i="13"/>
  <c r="V247" i="13"/>
  <c r="W247" i="13"/>
  <c r="X247" i="13"/>
  <c r="Y247" i="13"/>
  <c r="Z247" i="13"/>
  <c r="AA247" i="13"/>
  <c r="AB247" i="13"/>
  <c r="AC247" i="13"/>
  <c r="AH247" i="13"/>
  <c r="AK247" i="13"/>
  <c r="C248" i="13"/>
  <c r="D248" i="13"/>
  <c r="E248" i="13"/>
  <c r="F248" i="13"/>
  <c r="G248" i="13"/>
  <c r="H248" i="13"/>
  <c r="L248" i="13"/>
  <c r="M248" i="13"/>
  <c r="N248" i="13"/>
  <c r="P248" i="13"/>
  <c r="Q248" i="13"/>
  <c r="R248" i="13"/>
  <c r="S248" i="13"/>
  <c r="T248" i="13"/>
  <c r="U248" i="13"/>
  <c r="V248" i="13"/>
  <c r="W248" i="13"/>
  <c r="X248" i="13"/>
  <c r="Y248" i="13"/>
  <c r="Z248" i="13"/>
  <c r="AA248" i="13"/>
  <c r="AB248" i="13"/>
  <c r="AC248" i="13"/>
  <c r="AH248" i="13"/>
  <c r="AK248" i="13"/>
  <c r="C249" i="13"/>
  <c r="D249" i="13"/>
  <c r="E249" i="13"/>
  <c r="F249" i="13"/>
  <c r="G249" i="13"/>
  <c r="H249" i="13"/>
  <c r="L249" i="13"/>
  <c r="M249" i="13"/>
  <c r="N249" i="13"/>
  <c r="P249" i="13"/>
  <c r="Q249" i="13"/>
  <c r="R249" i="13"/>
  <c r="S249" i="13"/>
  <c r="T249" i="13"/>
  <c r="U249" i="13"/>
  <c r="V249" i="13"/>
  <c r="W249" i="13"/>
  <c r="X249" i="13"/>
  <c r="Y249" i="13"/>
  <c r="Z249" i="13"/>
  <c r="AA249" i="13"/>
  <c r="AB249" i="13"/>
  <c r="AC249" i="13"/>
  <c r="AH249" i="13"/>
  <c r="AK249" i="13"/>
  <c r="C250" i="13"/>
  <c r="D250" i="13"/>
  <c r="E250" i="13"/>
  <c r="F250" i="13"/>
  <c r="G250" i="13"/>
  <c r="H250" i="13"/>
  <c r="L250" i="13"/>
  <c r="M250" i="13"/>
  <c r="N250" i="13"/>
  <c r="P250" i="13"/>
  <c r="Q250" i="13"/>
  <c r="R250" i="13"/>
  <c r="S250" i="13"/>
  <c r="T250" i="13"/>
  <c r="U250" i="13"/>
  <c r="V250" i="13"/>
  <c r="W250" i="13"/>
  <c r="X250" i="13"/>
  <c r="Y250" i="13"/>
  <c r="Z250" i="13"/>
  <c r="AA250" i="13"/>
  <c r="AB250" i="13"/>
  <c r="AC250" i="13"/>
  <c r="AH250" i="13"/>
  <c r="AK250" i="13"/>
  <c r="C251" i="13"/>
  <c r="D251" i="13"/>
  <c r="E251" i="13"/>
  <c r="F251" i="13"/>
  <c r="G251" i="13"/>
  <c r="H251" i="13"/>
  <c r="L251" i="13"/>
  <c r="M251" i="13"/>
  <c r="N251" i="13"/>
  <c r="P251" i="13"/>
  <c r="Q251" i="13"/>
  <c r="R251" i="13"/>
  <c r="S251" i="13"/>
  <c r="T251" i="13"/>
  <c r="U251" i="13"/>
  <c r="V251" i="13"/>
  <c r="W251" i="13"/>
  <c r="X251" i="13"/>
  <c r="Y251" i="13"/>
  <c r="Z251" i="13"/>
  <c r="AA251" i="13"/>
  <c r="AB251" i="13"/>
  <c r="AC251" i="13"/>
  <c r="AH251" i="13"/>
  <c r="AK251" i="13"/>
  <c r="C252" i="13"/>
  <c r="D252" i="13"/>
  <c r="E252" i="13"/>
  <c r="F252" i="13"/>
  <c r="G252" i="13"/>
  <c r="H252" i="13"/>
  <c r="L252" i="13"/>
  <c r="M252" i="13"/>
  <c r="N252" i="13"/>
  <c r="P252" i="13"/>
  <c r="Q252" i="13"/>
  <c r="R252" i="13"/>
  <c r="S252" i="13"/>
  <c r="T252" i="13"/>
  <c r="U252" i="13"/>
  <c r="V252" i="13"/>
  <c r="W252" i="13"/>
  <c r="X252" i="13"/>
  <c r="Y252" i="13"/>
  <c r="Z252" i="13"/>
  <c r="AA252" i="13"/>
  <c r="AB252" i="13"/>
  <c r="AC252" i="13"/>
  <c r="AH252" i="13"/>
  <c r="AK252" i="13"/>
  <c r="C253" i="13"/>
  <c r="D253" i="13"/>
  <c r="E253" i="13"/>
  <c r="F253" i="13"/>
  <c r="G253" i="13"/>
  <c r="H253" i="13"/>
  <c r="L253" i="13"/>
  <c r="M253" i="13"/>
  <c r="N253" i="13"/>
  <c r="P253" i="13"/>
  <c r="Q253" i="13"/>
  <c r="R253" i="13"/>
  <c r="S253" i="13"/>
  <c r="T253" i="13"/>
  <c r="U253" i="13"/>
  <c r="V253" i="13"/>
  <c r="W253" i="13"/>
  <c r="X253" i="13"/>
  <c r="Y253" i="13"/>
  <c r="Z253" i="13"/>
  <c r="AA253" i="13"/>
  <c r="AB253" i="13"/>
  <c r="AC253" i="13"/>
  <c r="AH253" i="13"/>
  <c r="AK253" i="13"/>
  <c r="C254" i="13"/>
  <c r="D254" i="13"/>
  <c r="E254" i="13"/>
  <c r="F254" i="13"/>
  <c r="G254" i="13"/>
  <c r="H254" i="13"/>
  <c r="L254" i="13"/>
  <c r="M254" i="13"/>
  <c r="N254" i="13"/>
  <c r="P254" i="13"/>
  <c r="Q254" i="13"/>
  <c r="R254" i="13"/>
  <c r="S254" i="13"/>
  <c r="T254" i="13"/>
  <c r="U254" i="13"/>
  <c r="V254" i="13"/>
  <c r="W254" i="13"/>
  <c r="X254" i="13"/>
  <c r="Y254" i="13"/>
  <c r="Z254" i="13"/>
  <c r="AA254" i="13"/>
  <c r="AB254" i="13"/>
  <c r="AC254" i="13"/>
  <c r="AH254" i="13"/>
  <c r="AK254" i="13"/>
  <c r="C255" i="13"/>
  <c r="D255" i="13"/>
  <c r="E255" i="13"/>
  <c r="F255" i="13"/>
  <c r="G255" i="13"/>
  <c r="H255" i="13"/>
  <c r="L255" i="13"/>
  <c r="M255" i="13"/>
  <c r="N255" i="13"/>
  <c r="P255" i="13"/>
  <c r="Q255" i="13"/>
  <c r="R255" i="13"/>
  <c r="S255" i="13"/>
  <c r="T255" i="13"/>
  <c r="U255" i="13"/>
  <c r="V255" i="13"/>
  <c r="W255" i="13"/>
  <c r="X255" i="13"/>
  <c r="Y255" i="13"/>
  <c r="Z255" i="13"/>
  <c r="AA255" i="13"/>
  <c r="AB255" i="13"/>
  <c r="AC255" i="13"/>
  <c r="AH255" i="13"/>
  <c r="AK255" i="13"/>
  <c r="C256" i="13"/>
  <c r="D256" i="13"/>
  <c r="E256" i="13"/>
  <c r="F256" i="13"/>
  <c r="G256" i="13"/>
  <c r="H256" i="13"/>
  <c r="L256" i="13"/>
  <c r="M256" i="13"/>
  <c r="N256" i="13"/>
  <c r="P256" i="13"/>
  <c r="Q256" i="13"/>
  <c r="R256" i="13"/>
  <c r="S256" i="13"/>
  <c r="T256" i="13"/>
  <c r="U256" i="13"/>
  <c r="V256" i="13"/>
  <c r="W256" i="13"/>
  <c r="X256" i="13"/>
  <c r="Y256" i="13"/>
  <c r="Z256" i="13"/>
  <c r="AA256" i="13"/>
  <c r="AB256" i="13"/>
  <c r="AC256" i="13"/>
  <c r="AH256" i="13"/>
  <c r="AK256" i="13"/>
  <c r="C257" i="13"/>
  <c r="D257" i="13"/>
  <c r="E257" i="13"/>
  <c r="F257" i="13"/>
  <c r="G257" i="13"/>
  <c r="H257" i="13"/>
  <c r="L257" i="13"/>
  <c r="M257" i="13"/>
  <c r="N257" i="13"/>
  <c r="P257" i="13"/>
  <c r="Q257" i="13"/>
  <c r="R257" i="13"/>
  <c r="S257" i="13"/>
  <c r="T257" i="13"/>
  <c r="U257" i="13"/>
  <c r="V257" i="13"/>
  <c r="W257" i="13"/>
  <c r="X257" i="13"/>
  <c r="Y257" i="13"/>
  <c r="Z257" i="13"/>
  <c r="AA257" i="13"/>
  <c r="AB257" i="13"/>
  <c r="AC257" i="13"/>
  <c r="AH257" i="13"/>
  <c r="AK257" i="13"/>
  <c r="C258" i="13"/>
  <c r="D258" i="13"/>
  <c r="E258" i="13"/>
  <c r="F258" i="13"/>
  <c r="G258" i="13"/>
  <c r="H258" i="13"/>
  <c r="L258" i="13"/>
  <c r="M258" i="13"/>
  <c r="N258" i="13"/>
  <c r="P258" i="13"/>
  <c r="Q258" i="13"/>
  <c r="R258" i="13"/>
  <c r="S258" i="13"/>
  <c r="T258" i="13"/>
  <c r="U258" i="13"/>
  <c r="V258" i="13"/>
  <c r="W258" i="13"/>
  <c r="X258" i="13"/>
  <c r="Y258" i="13"/>
  <c r="Z258" i="13"/>
  <c r="AA258" i="13"/>
  <c r="AB258" i="13"/>
  <c r="AC258" i="13"/>
  <c r="AH258" i="13"/>
  <c r="AK258" i="13"/>
  <c r="C259" i="13"/>
  <c r="D259" i="13"/>
  <c r="E259" i="13"/>
  <c r="F259" i="13"/>
  <c r="G259" i="13"/>
  <c r="H259" i="13"/>
  <c r="L259" i="13"/>
  <c r="M259" i="13"/>
  <c r="N259" i="13"/>
  <c r="P259" i="13"/>
  <c r="Q259" i="13"/>
  <c r="R259" i="13"/>
  <c r="S259" i="13"/>
  <c r="T259" i="13"/>
  <c r="U259" i="13"/>
  <c r="V259" i="13"/>
  <c r="W259" i="13"/>
  <c r="X259" i="13"/>
  <c r="Y259" i="13"/>
  <c r="Z259" i="13"/>
  <c r="AA259" i="13"/>
  <c r="AB259" i="13"/>
  <c r="AC259" i="13"/>
  <c r="AH259" i="13"/>
  <c r="AK259" i="13"/>
  <c r="C260" i="13"/>
  <c r="D260" i="13"/>
  <c r="E260" i="13"/>
  <c r="F260" i="13"/>
  <c r="G260" i="13"/>
  <c r="H260" i="13"/>
  <c r="L260" i="13"/>
  <c r="M260" i="13"/>
  <c r="N260" i="13"/>
  <c r="P260" i="13"/>
  <c r="Q260" i="13"/>
  <c r="R260" i="13"/>
  <c r="S260" i="13"/>
  <c r="T260" i="13"/>
  <c r="U260" i="13"/>
  <c r="V260" i="13"/>
  <c r="W260" i="13"/>
  <c r="X260" i="13"/>
  <c r="Y260" i="13"/>
  <c r="Z260" i="13"/>
  <c r="AA260" i="13"/>
  <c r="AB260" i="13"/>
  <c r="AC260" i="13"/>
  <c r="AH260" i="13"/>
  <c r="AK260" i="13"/>
  <c r="C261" i="13"/>
  <c r="D261" i="13"/>
  <c r="E261" i="13"/>
  <c r="F261" i="13"/>
  <c r="G261" i="13"/>
  <c r="H261" i="13"/>
  <c r="L261" i="13"/>
  <c r="M261" i="13"/>
  <c r="N261" i="13"/>
  <c r="P261" i="13"/>
  <c r="Q261" i="13"/>
  <c r="R261" i="13"/>
  <c r="S261" i="13"/>
  <c r="T261" i="13"/>
  <c r="U261" i="13"/>
  <c r="V261" i="13"/>
  <c r="W261" i="13"/>
  <c r="X261" i="13"/>
  <c r="Y261" i="13"/>
  <c r="Z261" i="13"/>
  <c r="AA261" i="13"/>
  <c r="AB261" i="13"/>
  <c r="AC261" i="13"/>
  <c r="AH261" i="13"/>
  <c r="AK261" i="13"/>
  <c r="C262" i="13"/>
  <c r="D262" i="13"/>
  <c r="E262" i="13"/>
  <c r="F262" i="13"/>
  <c r="G262" i="13"/>
  <c r="H262" i="13"/>
  <c r="L262" i="13"/>
  <c r="M262" i="13"/>
  <c r="N262" i="13"/>
  <c r="P262" i="13"/>
  <c r="Q262" i="13"/>
  <c r="R262" i="13"/>
  <c r="S262" i="13"/>
  <c r="T262" i="13"/>
  <c r="U262" i="13"/>
  <c r="V262" i="13"/>
  <c r="W262" i="13"/>
  <c r="X262" i="13"/>
  <c r="Y262" i="13"/>
  <c r="Z262" i="13"/>
  <c r="AA262" i="13"/>
  <c r="AB262" i="13"/>
  <c r="AC262" i="13"/>
  <c r="AH262" i="13"/>
  <c r="AK262" i="13"/>
  <c r="C263" i="13"/>
  <c r="D263" i="13"/>
  <c r="E263" i="13"/>
  <c r="F263" i="13"/>
  <c r="G263" i="13"/>
  <c r="H263" i="13"/>
  <c r="L263" i="13"/>
  <c r="M263" i="13"/>
  <c r="N263" i="13"/>
  <c r="P263" i="13"/>
  <c r="Q263" i="13"/>
  <c r="R263" i="13"/>
  <c r="S263" i="13"/>
  <c r="T263" i="13"/>
  <c r="U263" i="13"/>
  <c r="V263" i="13"/>
  <c r="W263" i="13"/>
  <c r="X263" i="13"/>
  <c r="Y263" i="13"/>
  <c r="Z263" i="13"/>
  <c r="AA263" i="13"/>
  <c r="AB263" i="13"/>
  <c r="AC263" i="13"/>
  <c r="AH263" i="13"/>
  <c r="AK263" i="13"/>
  <c r="C264" i="13"/>
  <c r="D264" i="13"/>
  <c r="E264" i="13"/>
  <c r="F264" i="13"/>
  <c r="G264" i="13"/>
  <c r="H264" i="13"/>
  <c r="L264" i="13"/>
  <c r="M264" i="13"/>
  <c r="N264" i="13"/>
  <c r="P264" i="13"/>
  <c r="Q264" i="13"/>
  <c r="R264" i="13"/>
  <c r="S264" i="13"/>
  <c r="T264" i="13"/>
  <c r="U264" i="13"/>
  <c r="V264" i="13"/>
  <c r="W264" i="13"/>
  <c r="X264" i="13"/>
  <c r="Y264" i="13"/>
  <c r="Z264" i="13"/>
  <c r="AA264" i="13"/>
  <c r="AB264" i="13"/>
  <c r="AC264" i="13"/>
  <c r="AH264" i="13"/>
  <c r="AK264" i="13"/>
  <c r="C265" i="13"/>
  <c r="D265" i="13"/>
  <c r="E265" i="13"/>
  <c r="F265" i="13"/>
  <c r="G265" i="13"/>
  <c r="H265" i="13"/>
  <c r="L265" i="13"/>
  <c r="M265" i="13"/>
  <c r="N265" i="13"/>
  <c r="P265" i="13"/>
  <c r="Q265" i="13"/>
  <c r="R265" i="13"/>
  <c r="S265" i="13"/>
  <c r="T265" i="13"/>
  <c r="U265" i="13"/>
  <c r="V265" i="13"/>
  <c r="W265" i="13"/>
  <c r="X265" i="13"/>
  <c r="Y265" i="13"/>
  <c r="Z265" i="13"/>
  <c r="AA265" i="13"/>
  <c r="AB265" i="13"/>
  <c r="AC265" i="13"/>
  <c r="AH265" i="13"/>
  <c r="AK265" i="13"/>
  <c r="C266" i="13"/>
  <c r="D266" i="13"/>
  <c r="E266" i="13"/>
  <c r="F266" i="13"/>
  <c r="G266" i="13"/>
  <c r="H266" i="13"/>
  <c r="L266" i="13"/>
  <c r="M266" i="13"/>
  <c r="N266" i="13"/>
  <c r="P266" i="13"/>
  <c r="Q266" i="13"/>
  <c r="R266" i="13"/>
  <c r="S266" i="13"/>
  <c r="T266" i="13"/>
  <c r="U266" i="13"/>
  <c r="V266" i="13"/>
  <c r="W266" i="13"/>
  <c r="X266" i="13"/>
  <c r="Y266" i="13"/>
  <c r="Z266" i="13"/>
  <c r="AA266" i="13"/>
  <c r="AB266" i="13"/>
  <c r="AC266" i="13"/>
  <c r="AH266" i="13"/>
  <c r="AK266" i="13"/>
  <c r="C267" i="13"/>
  <c r="D267" i="13"/>
  <c r="E267" i="13"/>
  <c r="F267" i="13"/>
  <c r="G267" i="13"/>
  <c r="H267" i="13"/>
  <c r="L267" i="13"/>
  <c r="M267" i="13"/>
  <c r="N267" i="13"/>
  <c r="P267" i="13"/>
  <c r="Q267" i="13"/>
  <c r="R267" i="13"/>
  <c r="S267" i="13"/>
  <c r="T267" i="13"/>
  <c r="U267" i="13"/>
  <c r="V267" i="13"/>
  <c r="W267" i="13"/>
  <c r="X267" i="13"/>
  <c r="Y267" i="13"/>
  <c r="Z267" i="13"/>
  <c r="AA267" i="13"/>
  <c r="AB267" i="13"/>
  <c r="AC267" i="13"/>
  <c r="AH267" i="13"/>
  <c r="AK267" i="13"/>
  <c r="C268" i="13"/>
  <c r="D268" i="13"/>
  <c r="E268" i="13"/>
  <c r="F268" i="13"/>
  <c r="G268" i="13"/>
  <c r="H268" i="13"/>
  <c r="L268" i="13"/>
  <c r="M268" i="13"/>
  <c r="N268" i="13"/>
  <c r="P268" i="13"/>
  <c r="Q268" i="13"/>
  <c r="R268" i="13"/>
  <c r="S268" i="13"/>
  <c r="T268" i="13"/>
  <c r="U268" i="13"/>
  <c r="V268" i="13"/>
  <c r="W268" i="13"/>
  <c r="X268" i="13"/>
  <c r="Y268" i="13"/>
  <c r="Z268" i="13"/>
  <c r="AA268" i="13"/>
  <c r="AB268" i="13"/>
  <c r="AC268" i="13"/>
  <c r="AH268" i="13"/>
  <c r="AK268" i="13"/>
  <c r="C269" i="13"/>
  <c r="D269" i="13"/>
  <c r="E269" i="13"/>
  <c r="F269" i="13"/>
  <c r="G269" i="13"/>
  <c r="H269" i="13"/>
  <c r="L269" i="13"/>
  <c r="M269" i="13"/>
  <c r="N269" i="13"/>
  <c r="P269" i="13"/>
  <c r="Q269" i="13"/>
  <c r="R269" i="13"/>
  <c r="S269" i="13"/>
  <c r="T269" i="13"/>
  <c r="U269" i="13"/>
  <c r="V269" i="13"/>
  <c r="W269" i="13"/>
  <c r="X269" i="13"/>
  <c r="Y269" i="13"/>
  <c r="Z269" i="13"/>
  <c r="AA269" i="13"/>
  <c r="AB269" i="13"/>
  <c r="AC269" i="13"/>
  <c r="AH269" i="13"/>
  <c r="AK269" i="13"/>
  <c r="C270" i="13"/>
  <c r="D270" i="13"/>
  <c r="E270" i="13"/>
  <c r="F270" i="13"/>
  <c r="G270" i="13"/>
  <c r="H270" i="13"/>
  <c r="L270" i="13"/>
  <c r="M270" i="13"/>
  <c r="N270" i="13"/>
  <c r="P270" i="13"/>
  <c r="Q270" i="13"/>
  <c r="R270" i="13"/>
  <c r="S270" i="13"/>
  <c r="T270" i="13"/>
  <c r="U270" i="13"/>
  <c r="V270" i="13"/>
  <c r="W270" i="13"/>
  <c r="X270" i="13"/>
  <c r="Y270" i="13"/>
  <c r="Z270" i="13"/>
  <c r="AA270" i="13"/>
  <c r="AB270" i="13"/>
  <c r="AC270" i="13"/>
  <c r="AH270" i="13"/>
  <c r="AK270" i="13"/>
  <c r="C271" i="13"/>
  <c r="D271" i="13"/>
  <c r="E271" i="13"/>
  <c r="F271" i="13"/>
  <c r="G271" i="13"/>
  <c r="H271" i="13"/>
  <c r="L271" i="13"/>
  <c r="M271" i="13"/>
  <c r="N271" i="13"/>
  <c r="P271" i="13"/>
  <c r="Q271" i="13"/>
  <c r="R271" i="13"/>
  <c r="S271" i="13"/>
  <c r="T271" i="13"/>
  <c r="U271" i="13"/>
  <c r="V271" i="13"/>
  <c r="W271" i="13"/>
  <c r="X271" i="13"/>
  <c r="Y271" i="13"/>
  <c r="Z271" i="13"/>
  <c r="AA271" i="13"/>
  <c r="AB271" i="13"/>
  <c r="AC271" i="13"/>
  <c r="AH271" i="13"/>
  <c r="AK271" i="13"/>
  <c r="C272" i="13"/>
  <c r="D272" i="13"/>
  <c r="E272" i="13"/>
  <c r="F272" i="13"/>
  <c r="G272" i="13"/>
  <c r="H272" i="13"/>
  <c r="L272" i="13"/>
  <c r="M272" i="13"/>
  <c r="N272" i="13"/>
  <c r="P272" i="13"/>
  <c r="Q272" i="13"/>
  <c r="R272" i="13"/>
  <c r="S272" i="13"/>
  <c r="T272" i="13"/>
  <c r="U272" i="13"/>
  <c r="V272" i="13"/>
  <c r="W272" i="13"/>
  <c r="X272" i="13"/>
  <c r="Y272" i="13"/>
  <c r="Z272" i="13"/>
  <c r="AA272" i="13"/>
  <c r="AB272" i="13"/>
  <c r="AC272" i="13"/>
  <c r="AH272" i="13"/>
  <c r="AK272" i="13"/>
  <c r="C273" i="13"/>
  <c r="D273" i="13"/>
  <c r="E273" i="13"/>
  <c r="F273" i="13"/>
  <c r="G273" i="13"/>
  <c r="H273" i="13"/>
  <c r="L273" i="13"/>
  <c r="M273" i="13"/>
  <c r="N273" i="13"/>
  <c r="P273" i="13"/>
  <c r="Q273" i="13"/>
  <c r="R273" i="13"/>
  <c r="S273" i="13"/>
  <c r="T273" i="13"/>
  <c r="U273" i="13"/>
  <c r="V273" i="13"/>
  <c r="W273" i="13"/>
  <c r="X273" i="13"/>
  <c r="Y273" i="13"/>
  <c r="Z273" i="13"/>
  <c r="AA273" i="13"/>
  <c r="AB273" i="13"/>
  <c r="AC273" i="13"/>
  <c r="AH273" i="13"/>
  <c r="AK273" i="13"/>
  <c r="C274" i="13"/>
  <c r="D274" i="13"/>
  <c r="E274" i="13"/>
  <c r="F274" i="13"/>
  <c r="G274" i="13"/>
  <c r="H274" i="13"/>
  <c r="L274" i="13"/>
  <c r="M274" i="13"/>
  <c r="N274" i="13"/>
  <c r="P274" i="13"/>
  <c r="Q274" i="13"/>
  <c r="R274" i="13"/>
  <c r="S274" i="13"/>
  <c r="T274" i="13"/>
  <c r="U274" i="13"/>
  <c r="V274" i="13"/>
  <c r="W274" i="13"/>
  <c r="X274" i="13"/>
  <c r="Y274" i="13"/>
  <c r="Z274" i="13"/>
  <c r="AA274" i="13"/>
  <c r="AB274" i="13"/>
  <c r="AC274" i="13"/>
  <c r="AH274" i="13"/>
  <c r="AK274" i="13"/>
  <c r="C275" i="13"/>
  <c r="D275" i="13"/>
  <c r="E275" i="13"/>
  <c r="F275" i="13"/>
  <c r="G275" i="13"/>
  <c r="H275" i="13"/>
  <c r="L275" i="13"/>
  <c r="M275" i="13"/>
  <c r="N275" i="13"/>
  <c r="P275" i="13"/>
  <c r="Q275" i="13"/>
  <c r="R275" i="13"/>
  <c r="S275" i="13"/>
  <c r="T275" i="13"/>
  <c r="U275" i="13"/>
  <c r="V275" i="13"/>
  <c r="W275" i="13"/>
  <c r="X275" i="13"/>
  <c r="Y275" i="13"/>
  <c r="Z275" i="13"/>
  <c r="AA275" i="13"/>
  <c r="AB275" i="13"/>
  <c r="AC275" i="13"/>
  <c r="AH275" i="13"/>
  <c r="AK275" i="13"/>
  <c r="C276" i="13"/>
  <c r="D276" i="13"/>
  <c r="E276" i="13"/>
  <c r="F276" i="13"/>
  <c r="G276" i="13"/>
  <c r="H276" i="13"/>
  <c r="L276" i="13"/>
  <c r="M276" i="13"/>
  <c r="N276" i="13"/>
  <c r="P276" i="13"/>
  <c r="Q276" i="13"/>
  <c r="R276" i="13"/>
  <c r="S276" i="13"/>
  <c r="T276" i="13"/>
  <c r="U276" i="13"/>
  <c r="V276" i="13"/>
  <c r="W276" i="13"/>
  <c r="X276" i="13"/>
  <c r="Y276" i="13"/>
  <c r="Z276" i="13"/>
  <c r="AA276" i="13"/>
  <c r="AB276" i="13"/>
  <c r="AC276" i="13"/>
  <c r="AH276" i="13"/>
  <c r="AK276" i="13"/>
  <c r="C277" i="13"/>
  <c r="D277" i="13"/>
  <c r="E277" i="13"/>
  <c r="F277" i="13"/>
  <c r="G277" i="13"/>
  <c r="H277" i="13"/>
  <c r="L277" i="13"/>
  <c r="M277" i="13"/>
  <c r="N277" i="13"/>
  <c r="P277" i="13"/>
  <c r="Q277" i="13"/>
  <c r="R277" i="13"/>
  <c r="S277" i="13"/>
  <c r="T277" i="13"/>
  <c r="U277" i="13"/>
  <c r="V277" i="13"/>
  <c r="W277" i="13"/>
  <c r="X277" i="13"/>
  <c r="Y277" i="13"/>
  <c r="Z277" i="13"/>
  <c r="AA277" i="13"/>
  <c r="AB277" i="13"/>
  <c r="AC277" i="13"/>
  <c r="AH277" i="13"/>
  <c r="AK277" i="13"/>
  <c r="C278" i="13"/>
  <c r="D278" i="13"/>
  <c r="E278" i="13"/>
  <c r="F278" i="13"/>
  <c r="G278" i="13"/>
  <c r="H278" i="13"/>
  <c r="L278" i="13"/>
  <c r="M278" i="13"/>
  <c r="N278" i="13"/>
  <c r="P278" i="13"/>
  <c r="Q278" i="13"/>
  <c r="R278" i="13"/>
  <c r="S278" i="13"/>
  <c r="T278" i="13"/>
  <c r="U278" i="13"/>
  <c r="V278" i="13"/>
  <c r="W278" i="13"/>
  <c r="X278" i="13"/>
  <c r="Y278" i="13"/>
  <c r="Z278" i="13"/>
  <c r="AA278" i="13"/>
  <c r="AB278" i="13"/>
  <c r="AC278" i="13"/>
  <c r="AH278" i="13"/>
  <c r="AK278" i="13"/>
  <c r="C279" i="13"/>
  <c r="D279" i="13"/>
  <c r="E279" i="13"/>
  <c r="F279" i="13"/>
  <c r="G279" i="13"/>
  <c r="H279" i="13"/>
  <c r="L279" i="13"/>
  <c r="M279" i="13"/>
  <c r="N279" i="13"/>
  <c r="P279" i="13"/>
  <c r="Q279" i="13"/>
  <c r="R279" i="13"/>
  <c r="S279" i="13"/>
  <c r="T279" i="13"/>
  <c r="U279" i="13"/>
  <c r="V279" i="13"/>
  <c r="W279" i="13"/>
  <c r="X279" i="13"/>
  <c r="Y279" i="13"/>
  <c r="Z279" i="13"/>
  <c r="AA279" i="13"/>
  <c r="AB279" i="13"/>
  <c r="AC279" i="13"/>
  <c r="AH279" i="13"/>
  <c r="AK279" i="13"/>
  <c r="C280" i="13"/>
  <c r="D280" i="13"/>
  <c r="E280" i="13"/>
  <c r="F280" i="13"/>
  <c r="G280" i="13"/>
  <c r="H280" i="13"/>
  <c r="L280" i="13"/>
  <c r="M280" i="13"/>
  <c r="N280" i="13"/>
  <c r="P280" i="13"/>
  <c r="Q280" i="13"/>
  <c r="R280" i="13"/>
  <c r="S280" i="13"/>
  <c r="T280" i="13"/>
  <c r="U280" i="13"/>
  <c r="V280" i="13"/>
  <c r="W280" i="13"/>
  <c r="X280" i="13"/>
  <c r="Y280" i="13"/>
  <c r="Z280" i="13"/>
  <c r="AA280" i="13"/>
  <c r="AB280" i="13"/>
  <c r="AC280" i="13"/>
  <c r="AH280" i="13"/>
  <c r="AK280" i="13"/>
  <c r="C281" i="13"/>
  <c r="D281" i="13"/>
  <c r="E281" i="13"/>
  <c r="F281" i="13"/>
  <c r="G281" i="13"/>
  <c r="H281" i="13"/>
  <c r="L281" i="13"/>
  <c r="M281" i="13"/>
  <c r="N281" i="13"/>
  <c r="P281" i="13"/>
  <c r="Q281" i="13"/>
  <c r="R281" i="13"/>
  <c r="S281" i="13"/>
  <c r="T281" i="13"/>
  <c r="U281" i="13"/>
  <c r="V281" i="13"/>
  <c r="W281" i="13"/>
  <c r="X281" i="13"/>
  <c r="Y281" i="13"/>
  <c r="Z281" i="13"/>
  <c r="AA281" i="13"/>
  <c r="AB281" i="13"/>
  <c r="AC281" i="13"/>
  <c r="AH281" i="13"/>
  <c r="AK281" i="13"/>
  <c r="C282" i="13"/>
  <c r="D282" i="13"/>
  <c r="E282" i="13"/>
  <c r="F282" i="13"/>
  <c r="G282" i="13"/>
  <c r="H282" i="13"/>
  <c r="L282" i="13"/>
  <c r="M282" i="13"/>
  <c r="N282" i="13"/>
  <c r="P282" i="13"/>
  <c r="Q282" i="13"/>
  <c r="R282" i="13"/>
  <c r="S282" i="13"/>
  <c r="T282" i="13"/>
  <c r="U282" i="13"/>
  <c r="V282" i="13"/>
  <c r="W282" i="13"/>
  <c r="X282" i="13"/>
  <c r="Y282" i="13"/>
  <c r="Z282" i="13"/>
  <c r="AA282" i="13"/>
  <c r="AB282" i="13"/>
  <c r="AC282" i="13"/>
  <c r="AH282" i="13"/>
  <c r="AK282" i="13"/>
  <c r="C283" i="13"/>
  <c r="D283" i="13"/>
  <c r="E283" i="13"/>
  <c r="F283" i="13"/>
  <c r="G283" i="13"/>
  <c r="H283" i="13"/>
  <c r="L283" i="13"/>
  <c r="M283" i="13"/>
  <c r="N283" i="13"/>
  <c r="P283" i="13"/>
  <c r="Q283" i="13"/>
  <c r="R283" i="13"/>
  <c r="S283" i="13"/>
  <c r="T283" i="13"/>
  <c r="U283" i="13"/>
  <c r="V283" i="13"/>
  <c r="W283" i="13"/>
  <c r="X283" i="13"/>
  <c r="Y283" i="13"/>
  <c r="Z283" i="13"/>
  <c r="AA283" i="13"/>
  <c r="AB283" i="13"/>
  <c r="AC283" i="13"/>
  <c r="AH283" i="13"/>
  <c r="AK283" i="13"/>
  <c r="C284" i="13"/>
  <c r="D284" i="13"/>
  <c r="E284" i="13"/>
  <c r="F284" i="13"/>
  <c r="G284" i="13"/>
  <c r="H284" i="13"/>
  <c r="L284" i="13"/>
  <c r="M284" i="13"/>
  <c r="N284" i="13"/>
  <c r="P284" i="13"/>
  <c r="Q284" i="13"/>
  <c r="R284" i="13"/>
  <c r="S284" i="13"/>
  <c r="T284" i="13"/>
  <c r="U284" i="13"/>
  <c r="V284" i="13"/>
  <c r="W284" i="13"/>
  <c r="X284" i="13"/>
  <c r="Y284" i="13"/>
  <c r="Z284" i="13"/>
  <c r="AA284" i="13"/>
  <c r="AB284" i="13"/>
  <c r="AC284" i="13"/>
  <c r="AH284" i="13"/>
  <c r="AK284" i="13"/>
  <c r="C285" i="13"/>
  <c r="D285" i="13"/>
  <c r="E285" i="13"/>
  <c r="F285" i="13"/>
  <c r="G285" i="13"/>
  <c r="H285" i="13"/>
  <c r="L285" i="13"/>
  <c r="M285" i="13"/>
  <c r="N285" i="13"/>
  <c r="P285" i="13"/>
  <c r="Q285" i="13"/>
  <c r="R285" i="13"/>
  <c r="S285" i="13"/>
  <c r="T285" i="13"/>
  <c r="U285" i="13"/>
  <c r="V285" i="13"/>
  <c r="W285" i="13"/>
  <c r="X285" i="13"/>
  <c r="Y285" i="13"/>
  <c r="Z285" i="13"/>
  <c r="AA285" i="13"/>
  <c r="AB285" i="13"/>
  <c r="AC285" i="13"/>
  <c r="AH285" i="13"/>
  <c r="AK285" i="13"/>
  <c r="C286" i="13"/>
  <c r="D286" i="13"/>
  <c r="E286" i="13"/>
  <c r="F286" i="13"/>
  <c r="G286" i="13"/>
  <c r="H286" i="13"/>
  <c r="L286" i="13"/>
  <c r="M286" i="13"/>
  <c r="N286" i="13"/>
  <c r="P286" i="13"/>
  <c r="Q286" i="13"/>
  <c r="R286" i="13"/>
  <c r="S286" i="13"/>
  <c r="T286" i="13"/>
  <c r="U286" i="13"/>
  <c r="V286" i="13"/>
  <c r="W286" i="13"/>
  <c r="X286" i="13"/>
  <c r="Y286" i="13"/>
  <c r="Z286" i="13"/>
  <c r="AA286" i="13"/>
  <c r="AB286" i="13"/>
  <c r="AC286" i="13"/>
  <c r="AH286" i="13"/>
  <c r="AK286" i="13"/>
  <c r="C287" i="13"/>
  <c r="D287" i="13"/>
  <c r="E287" i="13"/>
  <c r="F287" i="13"/>
  <c r="G287" i="13"/>
  <c r="H287" i="13"/>
  <c r="L287" i="13"/>
  <c r="M287" i="13"/>
  <c r="N287" i="13"/>
  <c r="P287" i="13"/>
  <c r="Q287" i="13"/>
  <c r="R287" i="13"/>
  <c r="S287" i="13"/>
  <c r="T287" i="13"/>
  <c r="U287" i="13"/>
  <c r="V287" i="13"/>
  <c r="W287" i="13"/>
  <c r="X287" i="13"/>
  <c r="Y287" i="13"/>
  <c r="Z287" i="13"/>
  <c r="AA287" i="13"/>
  <c r="AB287" i="13"/>
  <c r="AC287" i="13"/>
  <c r="AH287" i="13"/>
  <c r="AK287" i="13"/>
  <c r="C288" i="13"/>
  <c r="D288" i="13"/>
  <c r="E288" i="13"/>
  <c r="F288" i="13"/>
  <c r="G288" i="13"/>
  <c r="H288" i="13"/>
  <c r="L288" i="13"/>
  <c r="M288" i="13"/>
  <c r="N288" i="13"/>
  <c r="P288" i="13"/>
  <c r="Q288" i="13"/>
  <c r="R288" i="13"/>
  <c r="S288" i="13"/>
  <c r="T288" i="13"/>
  <c r="U288" i="13"/>
  <c r="V288" i="13"/>
  <c r="W288" i="13"/>
  <c r="X288" i="13"/>
  <c r="Y288" i="13"/>
  <c r="Z288" i="13"/>
  <c r="AA288" i="13"/>
  <c r="AB288" i="13"/>
  <c r="AC288" i="13"/>
  <c r="AH288" i="13"/>
  <c r="AK288" i="13"/>
  <c r="C289" i="13"/>
  <c r="D289" i="13"/>
  <c r="E289" i="13"/>
  <c r="F289" i="13"/>
  <c r="G289" i="13"/>
  <c r="H289" i="13"/>
  <c r="L289" i="13"/>
  <c r="M289" i="13"/>
  <c r="N289" i="13"/>
  <c r="P289" i="13"/>
  <c r="Q289" i="13"/>
  <c r="R289" i="13"/>
  <c r="S289" i="13"/>
  <c r="T289" i="13"/>
  <c r="U289" i="13"/>
  <c r="V289" i="13"/>
  <c r="W289" i="13"/>
  <c r="X289" i="13"/>
  <c r="Y289" i="13"/>
  <c r="Z289" i="13"/>
  <c r="AA289" i="13"/>
  <c r="AB289" i="13"/>
  <c r="AC289" i="13"/>
  <c r="AH289" i="13"/>
  <c r="AK289" i="13"/>
  <c r="C290" i="13"/>
  <c r="D290" i="13"/>
  <c r="E290" i="13"/>
  <c r="F290" i="13"/>
  <c r="G290" i="13"/>
  <c r="H290" i="13"/>
  <c r="L290" i="13"/>
  <c r="M290" i="13"/>
  <c r="N290" i="13"/>
  <c r="P290" i="13"/>
  <c r="Q290" i="13"/>
  <c r="R290" i="13"/>
  <c r="S290" i="13"/>
  <c r="T290" i="13"/>
  <c r="U290" i="13"/>
  <c r="V290" i="13"/>
  <c r="W290" i="13"/>
  <c r="X290" i="13"/>
  <c r="Y290" i="13"/>
  <c r="Z290" i="13"/>
  <c r="AA290" i="13"/>
  <c r="AB290" i="13"/>
  <c r="AC290" i="13"/>
  <c r="AH290" i="13"/>
  <c r="AK290" i="13"/>
  <c r="C291" i="13"/>
  <c r="D291" i="13"/>
  <c r="E291" i="13"/>
  <c r="F291" i="13"/>
  <c r="G291" i="13"/>
  <c r="H291" i="13"/>
  <c r="L291" i="13"/>
  <c r="M291" i="13"/>
  <c r="N291" i="13"/>
  <c r="P291" i="13"/>
  <c r="Q291" i="13"/>
  <c r="R291" i="13"/>
  <c r="S291" i="13"/>
  <c r="T291" i="13"/>
  <c r="U291" i="13"/>
  <c r="V291" i="13"/>
  <c r="W291" i="13"/>
  <c r="X291" i="13"/>
  <c r="Y291" i="13"/>
  <c r="Z291" i="13"/>
  <c r="AA291" i="13"/>
  <c r="AB291" i="13"/>
  <c r="AC291" i="13"/>
  <c r="AH291" i="13"/>
  <c r="AK291" i="13"/>
  <c r="C292" i="13"/>
  <c r="D292" i="13"/>
  <c r="E292" i="13"/>
  <c r="F292" i="13"/>
  <c r="G292" i="13"/>
  <c r="H292" i="13"/>
  <c r="L292" i="13"/>
  <c r="M292" i="13"/>
  <c r="N292" i="13"/>
  <c r="P292" i="13"/>
  <c r="Q292" i="13"/>
  <c r="R292" i="13"/>
  <c r="S292" i="13"/>
  <c r="T292" i="13"/>
  <c r="U292" i="13"/>
  <c r="V292" i="13"/>
  <c r="W292" i="13"/>
  <c r="X292" i="13"/>
  <c r="Y292" i="13"/>
  <c r="Z292" i="13"/>
  <c r="AA292" i="13"/>
  <c r="AB292" i="13"/>
  <c r="AC292" i="13"/>
  <c r="AH292" i="13"/>
  <c r="AK292" i="13"/>
  <c r="C293" i="13"/>
  <c r="D293" i="13"/>
  <c r="E293" i="13"/>
  <c r="F293" i="13"/>
  <c r="G293" i="13"/>
  <c r="H293" i="13"/>
  <c r="L293" i="13"/>
  <c r="M293" i="13"/>
  <c r="N293" i="13"/>
  <c r="P293" i="13"/>
  <c r="Q293" i="13"/>
  <c r="R293" i="13"/>
  <c r="S293" i="13"/>
  <c r="T293" i="13"/>
  <c r="U293" i="13"/>
  <c r="V293" i="13"/>
  <c r="W293" i="13"/>
  <c r="X293" i="13"/>
  <c r="Y293" i="13"/>
  <c r="Z293" i="13"/>
  <c r="AA293" i="13"/>
  <c r="AB293" i="13"/>
  <c r="AC293" i="13"/>
  <c r="AH293" i="13"/>
  <c r="AK293" i="13"/>
  <c r="C294" i="13"/>
  <c r="D294" i="13"/>
  <c r="E294" i="13"/>
  <c r="F294" i="13"/>
  <c r="G294" i="13"/>
  <c r="H294" i="13"/>
  <c r="L294" i="13"/>
  <c r="M294" i="13"/>
  <c r="N294" i="13"/>
  <c r="P294" i="13"/>
  <c r="Q294" i="13"/>
  <c r="R294" i="13"/>
  <c r="S294" i="13"/>
  <c r="T294" i="13"/>
  <c r="U294" i="13"/>
  <c r="V294" i="13"/>
  <c r="W294" i="13"/>
  <c r="X294" i="13"/>
  <c r="Y294" i="13"/>
  <c r="Z294" i="13"/>
  <c r="AA294" i="13"/>
  <c r="AB294" i="13"/>
  <c r="AC294" i="13"/>
  <c r="AH294" i="13"/>
  <c r="AK294" i="13"/>
  <c r="C295" i="13"/>
  <c r="D295" i="13"/>
  <c r="E295" i="13"/>
  <c r="F295" i="13"/>
  <c r="G295" i="13"/>
  <c r="H295" i="13"/>
  <c r="L295" i="13"/>
  <c r="M295" i="13"/>
  <c r="N295" i="13"/>
  <c r="P295" i="13"/>
  <c r="Q295" i="13"/>
  <c r="R295" i="13"/>
  <c r="S295" i="13"/>
  <c r="T295" i="13"/>
  <c r="U295" i="13"/>
  <c r="V295" i="13"/>
  <c r="W295" i="13"/>
  <c r="X295" i="13"/>
  <c r="Y295" i="13"/>
  <c r="Z295" i="13"/>
  <c r="AA295" i="13"/>
  <c r="AB295" i="13"/>
  <c r="AC295" i="13"/>
  <c r="AH295" i="13"/>
  <c r="AK295" i="13"/>
  <c r="C296" i="13"/>
  <c r="D296" i="13"/>
  <c r="E296" i="13"/>
  <c r="F296" i="13"/>
  <c r="G296" i="13"/>
  <c r="H296" i="13"/>
  <c r="L296" i="13"/>
  <c r="M296" i="13"/>
  <c r="N296" i="13"/>
  <c r="P296" i="13"/>
  <c r="Q296" i="13"/>
  <c r="R296" i="13"/>
  <c r="S296" i="13"/>
  <c r="T296" i="13"/>
  <c r="U296" i="13"/>
  <c r="V296" i="13"/>
  <c r="W296" i="13"/>
  <c r="X296" i="13"/>
  <c r="Y296" i="13"/>
  <c r="Z296" i="13"/>
  <c r="AA296" i="13"/>
  <c r="AB296" i="13"/>
  <c r="AC296" i="13"/>
  <c r="AH296" i="13"/>
  <c r="AK296" i="13"/>
  <c r="C297" i="13"/>
  <c r="D297" i="13"/>
  <c r="E297" i="13"/>
  <c r="F297" i="13"/>
  <c r="G297" i="13"/>
  <c r="H297" i="13"/>
  <c r="L297" i="13"/>
  <c r="M297" i="13"/>
  <c r="N297" i="13"/>
  <c r="P297" i="13"/>
  <c r="Q297" i="13"/>
  <c r="R297" i="13"/>
  <c r="S297" i="13"/>
  <c r="T297" i="13"/>
  <c r="U297" i="13"/>
  <c r="V297" i="13"/>
  <c r="W297" i="13"/>
  <c r="X297" i="13"/>
  <c r="Y297" i="13"/>
  <c r="Z297" i="13"/>
  <c r="AA297" i="13"/>
  <c r="AB297" i="13"/>
  <c r="AC297" i="13"/>
  <c r="AH297" i="13"/>
  <c r="AK297" i="13"/>
  <c r="C298" i="13"/>
  <c r="D298" i="13"/>
  <c r="E298" i="13"/>
  <c r="F298" i="13"/>
  <c r="G298" i="13"/>
  <c r="H298" i="13"/>
  <c r="L298" i="13"/>
  <c r="M298" i="13"/>
  <c r="N298" i="13"/>
  <c r="P298" i="13"/>
  <c r="Q298" i="13"/>
  <c r="R298" i="13"/>
  <c r="S298" i="13"/>
  <c r="T298" i="13"/>
  <c r="U298" i="13"/>
  <c r="V298" i="13"/>
  <c r="W298" i="13"/>
  <c r="X298" i="13"/>
  <c r="Y298" i="13"/>
  <c r="Z298" i="13"/>
  <c r="AA298" i="13"/>
  <c r="AB298" i="13"/>
  <c r="AC298" i="13"/>
  <c r="AH298" i="13"/>
  <c r="AK298" i="13"/>
  <c r="C299" i="13"/>
  <c r="D299" i="13"/>
  <c r="E299" i="13"/>
  <c r="F299" i="13"/>
  <c r="G299" i="13"/>
  <c r="H299" i="13"/>
  <c r="L299" i="13"/>
  <c r="M299" i="13"/>
  <c r="N299" i="13"/>
  <c r="P299" i="13"/>
  <c r="Q299" i="13"/>
  <c r="R299" i="13"/>
  <c r="S299" i="13"/>
  <c r="T299" i="13"/>
  <c r="U299" i="13"/>
  <c r="V299" i="13"/>
  <c r="W299" i="13"/>
  <c r="X299" i="13"/>
  <c r="Y299" i="13"/>
  <c r="Z299" i="13"/>
  <c r="AA299" i="13"/>
  <c r="AB299" i="13"/>
  <c r="AC299" i="13"/>
  <c r="AH299" i="13"/>
  <c r="AK299" i="13"/>
  <c r="C300" i="13"/>
  <c r="D300" i="13"/>
  <c r="E300" i="13"/>
  <c r="F300" i="13"/>
  <c r="G300" i="13"/>
  <c r="H300" i="13"/>
  <c r="L300" i="13"/>
  <c r="M300" i="13"/>
  <c r="N300" i="13"/>
  <c r="P300" i="13"/>
  <c r="Q300" i="13"/>
  <c r="R300" i="13"/>
  <c r="S300" i="13"/>
  <c r="T300" i="13"/>
  <c r="U300" i="13"/>
  <c r="V300" i="13"/>
  <c r="W300" i="13"/>
  <c r="X300" i="13"/>
  <c r="Y300" i="13"/>
  <c r="Z300" i="13"/>
  <c r="AA300" i="13"/>
  <c r="AB300" i="13"/>
  <c r="AC300" i="13"/>
  <c r="AH300" i="13"/>
  <c r="AK300" i="13"/>
  <c r="C301" i="13"/>
  <c r="D301" i="13"/>
  <c r="E301" i="13"/>
  <c r="F301" i="13"/>
  <c r="G301" i="13"/>
  <c r="H301" i="13"/>
  <c r="L301" i="13"/>
  <c r="M301" i="13"/>
  <c r="N301" i="13"/>
  <c r="P301" i="13"/>
  <c r="Q301" i="13"/>
  <c r="R301" i="13"/>
  <c r="S301" i="13"/>
  <c r="T301" i="13"/>
  <c r="U301" i="13"/>
  <c r="V301" i="13"/>
  <c r="W301" i="13"/>
  <c r="X301" i="13"/>
  <c r="Y301" i="13"/>
  <c r="Z301" i="13"/>
  <c r="AA301" i="13"/>
  <c r="AB301" i="13"/>
  <c r="AC301" i="13"/>
  <c r="AH301" i="13"/>
  <c r="AK301" i="13"/>
  <c r="C302" i="13"/>
  <c r="D302" i="13"/>
  <c r="E302" i="13"/>
  <c r="F302" i="13"/>
  <c r="G302" i="13"/>
  <c r="H302" i="13"/>
  <c r="L302" i="13"/>
  <c r="M302" i="13"/>
  <c r="N302" i="13"/>
  <c r="P302" i="13"/>
  <c r="Q302" i="13"/>
  <c r="R302" i="13"/>
  <c r="S302" i="13"/>
  <c r="T302" i="13"/>
  <c r="U302" i="13"/>
  <c r="V302" i="13"/>
  <c r="W302" i="13"/>
  <c r="X302" i="13"/>
  <c r="Y302" i="13"/>
  <c r="Z302" i="13"/>
  <c r="AA302" i="13"/>
  <c r="AB302" i="13"/>
  <c r="AC302" i="13"/>
  <c r="AH302" i="13"/>
  <c r="AK302" i="13"/>
  <c r="C303" i="13"/>
  <c r="D303" i="13"/>
  <c r="E303" i="13"/>
  <c r="F303" i="13"/>
  <c r="G303" i="13"/>
  <c r="H303" i="13"/>
  <c r="L303" i="13"/>
  <c r="M303" i="13"/>
  <c r="N303" i="13"/>
  <c r="P303" i="13"/>
  <c r="Q303" i="13"/>
  <c r="R303" i="13"/>
  <c r="S303" i="13"/>
  <c r="T303" i="13"/>
  <c r="U303" i="13"/>
  <c r="V303" i="13"/>
  <c r="W303" i="13"/>
  <c r="X303" i="13"/>
  <c r="Y303" i="13"/>
  <c r="Z303" i="13"/>
  <c r="AA303" i="13"/>
  <c r="AB303" i="13"/>
  <c r="AC303" i="13"/>
  <c r="AH303" i="13"/>
  <c r="AK303" i="13"/>
  <c r="C304" i="13"/>
  <c r="D304" i="13"/>
  <c r="E304" i="13"/>
  <c r="F304" i="13"/>
  <c r="G304" i="13"/>
  <c r="H304" i="13"/>
  <c r="L304" i="13"/>
  <c r="M304" i="13"/>
  <c r="N304" i="13"/>
  <c r="P304" i="13"/>
  <c r="Q304" i="13"/>
  <c r="R304" i="13"/>
  <c r="S304" i="13"/>
  <c r="T304" i="13"/>
  <c r="U304" i="13"/>
  <c r="V304" i="13"/>
  <c r="W304" i="13"/>
  <c r="X304" i="13"/>
  <c r="Y304" i="13"/>
  <c r="Z304" i="13"/>
  <c r="AA304" i="13"/>
  <c r="AB304" i="13"/>
  <c r="AC304" i="13"/>
  <c r="AH304" i="13"/>
  <c r="AK304" i="13"/>
  <c r="C305" i="13"/>
  <c r="D305" i="13"/>
  <c r="E305" i="13"/>
  <c r="F305" i="13"/>
  <c r="G305" i="13"/>
  <c r="H305" i="13"/>
  <c r="L305" i="13"/>
  <c r="O305" i="13" s="1"/>
  <c r="M305" i="13"/>
  <c r="N305" i="13"/>
  <c r="P305" i="13"/>
  <c r="Q305" i="13"/>
  <c r="R305" i="13"/>
  <c r="S305" i="13"/>
  <c r="T305" i="13"/>
  <c r="U305" i="13"/>
  <c r="V305" i="13"/>
  <c r="W305" i="13"/>
  <c r="X305" i="13"/>
  <c r="Y305" i="13"/>
  <c r="Z305" i="13"/>
  <c r="AA305" i="13"/>
  <c r="AB305" i="13"/>
  <c r="AC305" i="13"/>
  <c r="AH305" i="13"/>
  <c r="AK305" i="13"/>
  <c r="C306" i="13"/>
  <c r="D306" i="13"/>
  <c r="E306" i="13"/>
  <c r="F306" i="13"/>
  <c r="G306" i="13"/>
  <c r="H306" i="13"/>
  <c r="L306" i="13"/>
  <c r="O306" i="13" s="1"/>
  <c r="M306" i="13"/>
  <c r="N306" i="13"/>
  <c r="P306" i="13"/>
  <c r="Q306" i="13"/>
  <c r="R306" i="13"/>
  <c r="S306" i="13"/>
  <c r="T306" i="13"/>
  <c r="U306" i="13"/>
  <c r="V306" i="13"/>
  <c r="W306" i="13"/>
  <c r="X306" i="13"/>
  <c r="Y306" i="13"/>
  <c r="Z306" i="13"/>
  <c r="AA306" i="13"/>
  <c r="AB306" i="13"/>
  <c r="AC306" i="13"/>
  <c r="AH306" i="13"/>
  <c r="AK306" i="13"/>
  <c r="C307" i="13"/>
  <c r="D307" i="13"/>
  <c r="E307" i="13"/>
  <c r="F307" i="13"/>
  <c r="G307" i="13"/>
  <c r="H307" i="13"/>
  <c r="L307" i="13"/>
  <c r="O307" i="13" s="1"/>
  <c r="M307" i="13"/>
  <c r="N307" i="13"/>
  <c r="P307" i="13"/>
  <c r="Q307" i="13"/>
  <c r="R307" i="13"/>
  <c r="S307" i="13"/>
  <c r="T307" i="13"/>
  <c r="U307" i="13"/>
  <c r="V307" i="13"/>
  <c r="W307" i="13"/>
  <c r="X307" i="13"/>
  <c r="Y307" i="13"/>
  <c r="Z307" i="13"/>
  <c r="AA307" i="13"/>
  <c r="AB307" i="13"/>
  <c r="AC307" i="13"/>
  <c r="AH307" i="13"/>
  <c r="AK307" i="13"/>
  <c r="C308" i="13"/>
  <c r="D308" i="13"/>
  <c r="E308" i="13"/>
  <c r="F308" i="13"/>
  <c r="G308" i="13"/>
  <c r="H308" i="13"/>
  <c r="L308" i="13"/>
  <c r="O308" i="13" s="1"/>
  <c r="M308" i="13"/>
  <c r="N308" i="13"/>
  <c r="P308" i="13"/>
  <c r="Q308" i="13"/>
  <c r="R308" i="13"/>
  <c r="S308" i="13"/>
  <c r="T308" i="13"/>
  <c r="U308" i="13"/>
  <c r="V308" i="13"/>
  <c r="W308" i="13"/>
  <c r="X308" i="13"/>
  <c r="Y308" i="13"/>
  <c r="Z308" i="13"/>
  <c r="AA308" i="13"/>
  <c r="AB308" i="13"/>
  <c r="AC308" i="13"/>
  <c r="AH308" i="13"/>
  <c r="AK308" i="13"/>
  <c r="C309" i="13"/>
  <c r="D309" i="13"/>
  <c r="E309" i="13"/>
  <c r="F309" i="13"/>
  <c r="G309" i="13"/>
  <c r="H309" i="13"/>
  <c r="L309" i="13"/>
  <c r="O309" i="13" s="1"/>
  <c r="M309" i="13"/>
  <c r="N309" i="13"/>
  <c r="P309" i="13"/>
  <c r="Q309" i="13"/>
  <c r="R309" i="13"/>
  <c r="S309" i="13"/>
  <c r="T309" i="13"/>
  <c r="U309" i="13"/>
  <c r="V309" i="13"/>
  <c r="W309" i="13"/>
  <c r="X309" i="13"/>
  <c r="Y309" i="13"/>
  <c r="Z309" i="13"/>
  <c r="AA309" i="13"/>
  <c r="AB309" i="13"/>
  <c r="AC309" i="13"/>
  <c r="AH309" i="13"/>
  <c r="AK309" i="13"/>
  <c r="C310" i="13"/>
  <c r="D310" i="13"/>
  <c r="E310" i="13"/>
  <c r="F310" i="13"/>
  <c r="G310" i="13"/>
  <c r="H310" i="13"/>
  <c r="L310" i="13"/>
  <c r="O310" i="13" s="1"/>
  <c r="M310" i="13"/>
  <c r="N310" i="13"/>
  <c r="P310" i="13"/>
  <c r="Q310" i="13"/>
  <c r="R310" i="13"/>
  <c r="S310" i="13"/>
  <c r="T310" i="13"/>
  <c r="U310" i="13"/>
  <c r="V310" i="13"/>
  <c r="W310" i="13"/>
  <c r="X310" i="13"/>
  <c r="Y310" i="13"/>
  <c r="Z310" i="13"/>
  <c r="AA310" i="13"/>
  <c r="AB310" i="13"/>
  <c r="AC310" i="13"/>
  <c r="AH310" i="13"/>
  <c r="AK310" i="13"/>
  <c r="C311" i="13"/>
  <c r="D311" i="13"/>
  <c r="E311" i="13"/>
  <c r="F311" i="13"/>
  <c r="G311" i="13"/>
  <c r="H311" i="13"/>
  <c r="L311" i="13"/>
  <c r="O311" i="13" s="1"/>
  <c r="M311" i="13"/>
  <c r="N311" i="13"/>
  <c r="P311" i="13"/>
  <c r="Q311" i="13"/>
  <c r="R311" i="13"/>
  <c r="S311" i="13"/>
  <c r="T311" i="13"/>
  <c r="U311" i="13"/>
  <c r="V311" i="13"/>
  <c r="W311" i="13"/>
  <c r="X311" i="13"/>
  <c r="Y311" i="13"/>
  <c r="Z311" i="13"/>
  <c r="AA311" i="13"/>
  <c r="AB311" i="13"/>
  <c r="AC311" i="13"/>
  <c r="AH311" i="13"/>
  <c r="AK311" i="13"/>
  <c r="C312" i="13"/>
  <c r="D312" i="13"/>
  <c r="E312" i="13"/>
  <c r="F312" i="13"/>
  <c r="G312" i="13"/>
  <c r="H312" i="13"/>
  <c r="L312" i="13"/>
  <c r="O312" i="13" s="1"/>
  <c r="M312" i="13"/>
  <c r="N312" i="13"/>
  <c r="P312" i="13"/>
  <c r="Q312" i="13"/>
  <c r="R312" i="13"/>
  <c r="S312" i="13"/>
  <c r="T312" i="13"/>
  <c r="U312" i="13"/>
  <c r="V312" i="13"/>
  <c r="W312" i="13"/>
  <c r="X312" i="13"/>
  <c r="Y312" i="13"/>
  <c r="Z312" i="13"/>
  <c r="AA312" i="13"/>
  <c r="AB312" i="13"/>
  <c r="AC312" i="13"/>
  <c r="AH312" i="13"/>
  <c r="AK312" i="13"/>
  <c r="C313" i="13"/>
  <c r="D313" i="13"/>
  <c r="E313" i="13"/>
  <c r="F313" i="13"/>
  <c r="G313" i="13"/>
  <c r="H313" i="13"/>
  <c r="L313" i="13"/>
  <c r="O313" i="13" s="1"/>
  <c r="M313" i="13"/>
  <c r="N313" i="13"/>
  <c r="P313" i="13"/>
  <c r="Q313" i="13"/>
  <c r="R313" i="13"/>
  <c r="S313" i="13"/>
  <c r="T313" i="13"/>
  <c r="U313" i="13"/>
  <c r="V313" i="13"/>
  <c r="W313" i="13"/>
  <c r="X313" i="13"/>
  <c r="Y313" i="13"/>
  <c r="Z313" i="13"/>
  <c r="AA313" i="13"/>
  <c r="AB313" i="13"/>
  <c r="AC313" i="13"/>
  <c r="AH313" i="13"/>
  <c r="AK313" i="13"/>
  <c r="C314" i="13"/>
  <c r="D314" i="13"/>
  <c r="E314" i="13"/>
  <c r="F314" i="13"/>
  <c r="G314" i="13"/>
  <c r="H314" i="13"/>
  <c r="L314" i="13"/>
  <c r="O314" i="13" s="1"/>
  <c r="M314" i="13"/>
  <c r="N314" i="13"/>
  <c r="P314" i="13"/>
  <c r="Q314" i="13"/>
  <c r="R314" i="13"/>
  <c r="S314" i="13"/>
  <c r="T314" i="13"/>
  <c r="U314" i="13"/>
  <c r="V314" i="13"/>
  <c r="W314" i="13"/>
  <c r="X314" i="13"/>
  <c r="Y314" i="13"/>
  <c r="Z314" i="13"/>
  <c r="AA314" i="13"/>
  <c r="AB314" i="13"/>
  <c r="AC314" i="13"/>
  <c r="AH314" i="13"/>
  <c r="AK314" i="13"/>
  <c r="C315" i="13"/>
  <c r="D315" i="13"/>
  <c r="E315" i="13"/>
  <c r="F315" i="13"/>
  <c r="G315" i="13"/>
  <c r="H315" i="13"/>
  <c r="L315" i="13"/>
  <c r="O315" i="13" s="1"/>
  <c r="M315" i="13"/>
  <c r="N315" i="13"/>
  <c r="P315" i="13"/>
  <c r="Q315" i="13"/>
  <c r="R315" i="13"/>
  <c r="S315" i="13"/>
  <c r="T315" i="13"/>
  <c r="U315" i="13"/>
  <c r="V315" i="13"/>
  <c r="W315" i="13"/>
  <c r="X315" i="13"/>
  <c r="Y315" i="13"/>
  <c r="Z315" i="13"/>
  <c r="AA315" i="13"/>
  <c r="AB315" i="13"/>
  <c r="AC315" i="13"/>
  <c r="AH315" i="13"/>
  <c r="AK315" i="13"/>
  <c r="C316" i="13"/>
  <c r="D316" i="13"/>
  <c r="E316" i="13"/>
  <c r="F316" i="13"/>
  <c r="G316" i="13"/>
  <c r="H316" i="13"/>
  <c r="L316" i="13"/>
  <c r="O316" i="13" s="1"/>
  <c r="M316" i="13"/>
  <c r="N316" i="13"/>
  <c r="P316" i="13"/>
  <c r="Q316" i="13"/>
  <c r="R316" i="13"/>
  <c r="S316" i="13"/>
  <c r="T316" i="13"/>
  <c r="U316" i="13"/>
  <c r="V316" i="13"/>
  <c r="W316" i="13"/>
  <c r="X316" i="13"/>
  <c r="Y316" i="13"/>
  <c r="Z316" i="13"/>
  <c r="AA316" i="13"/>
  <c r="AB316" i="13"/>
  <c r="AC316" i="13"/>
  <c r="AH316" i="13"/>
  <c r="AK316" i="13"/>
  <c r="C317" i="13"/>
  <c r="D317" i="13"/>
  <c r="E317" i="13"/>
  <c r="F317" i="13"/>
  <c r="G317" i="13"/>
  <c r="H317" i="13"/>
  <c r="L317" i="13"/>
  <c r="O317" i="13" s="1"/>
  <c r="M317" i="13"/>
  <c r="N317" i="13"/>
  <c r="P317" i="13"/>
  <c r="Q317" i="13"/>
  <c r="R317" i="13"/>
  <c r="S317" i="13"/>
  <c r="T317" i="13"/>
  <c r="U317" i="13"/>
  <c r="V317" i="13"/>
  <c r="W317" i="13"/>
  <c r="X317" i="13"/>
  <c r="Y317" i="13"/>
  <c r="Z317" i="13"/>
  <c r="AA317" i="13"/>
  <c r="AB317" i="13"/>
  <c r="AC317" i="13"/>
  <c r="AH317" i="13"/>
  <c r="AK317" i="13"/>
  <c r="C318" i="13"/>
  <c r="D318" i="13"/>
  <c r="E318" i="13"/>
  <c r="F318" i="13"/>
  <c r="G318" i="13"/>
  <c r="H318" i="13"/>
  <c r="L318" i="13"/>
  <c r="O318" i="13" s="1"/>
  <c r="M318" i="13"/>
  <c r="N318" i="13"/>
  <c r="P318" i="13"/>
  <c r="Q318" i="13"/>
  <c r="R318" i="13"/>
  <c r="S318" i="13"/>
  <c r="T318" i="13"/>
  <c r="U318" i="13"/>
  <c r="V318" i="13"/>
  <c r="W318" i="13"/>
  <c r="X318" i="13"/>
  <c r="Y318" i="13"/>
  <c r="Z318" i="13"/>
  <c r="AA318" i="13"/>
  <c r="AB318" i="13"/>
  <c r="AC318" i="13"/>
  <c r="AH318" i="13"/>
  <c r="AK318" i="13"/>
  <c r="C319" i="13"/>
  <c r="D319" i="13"/>
  <c r="E319" i="13"/>
  <c r="F319" i="13"/>
  <c r="G319" i="13"/>
  <c r="H319" i="13"/>
  <c r="L319" i="13"/>
  <c r="O319" i="13" s="1"/>
  <c r="M319" i="13"/>
  <c r="N319" i="13"/>
  <c r="P319" i="13"/>
  <c r="Q319" i="13"/>
  <c r="R319" i="13"/>
  <c r="S319" i="13"/>
  <c r="T319" i="13"/>
  <c r="U319" i="13"/>
  <c r="V319" i="13"/>
  <c r="W319" i="13"/>
  <c r="X319" i="13"/>
  <c r="Y319" i="13"/>
  <c r="Z319" i="13"/>
  <c r="AA319" i="13"/>
  <c r="AB319" i="13"/>
  <c r="AC319" i="13"/>
  <c r="AH319" i="13"/>
  <c r="AK319" i="13"/>
  <c r="C320" i="13"/>
  <c r="D320" i="13"/>
  <c r="E320" i="13"/>
  <c r="F320" i="13"/>
  <c r="G320" i="13"/>
  <c r="H320" i="13"/>
  <c r="L320" i="13"/>
  <c r="O320" i="13" s="1"/>
  <c r="M320" i="13"/>
  <c r="N320" i="13"/>
  <c r="P320" i="13"/>
  <c r="Q320" i="13"/>
  <c r="R320" i="13"/>
  <c r="S320" i="13"/>
  <c r="T320" i="13"/>
  <c r="U320" i="13"/>
  <c r="V320" i="13"/>
  <c r="W320" i="13"/>
  <c r="X320" i="13"/>
  <c r="Y320" i="13"/>
  <c r="Z320" i="13"/>
  <c r="AA320" i="13"/>
  <c r="AB320" i="13"/>
  <c r="AC320" i="13"/>
  <c r="AH320" i="13"/>
  <c r="AK320" i="13"/>
  <c r="C321" i="13"/>
  <c r="D321" i="13"/>
  <c r="E321" i="13"/>
  <c r="F321" i="13"/>
  <c r="G321" i="13"/>
  <c r="H321" i="13"/>
  <c r="L321" i="13"/>
  <c r="O321" i="13" s="1"/>
  <c r="M321" i="13"/>
  <c r="N321" i="13"/>
  <c r="P321" i="13"/>
  <c r="Q321" i="13"/>
  <c r="R321" i="13"/>
  <c r="S321" i="13"/>
  <c r="T321" i="13"/>
  <c r="U321" i="13"/>
  <c r="V321" i="13"/>
  <c r="W321" i="13"/>
  <c r="X321" i="13"/>
  <c r="Y321" i="13"/>
  <c r="Z321" i="13"/>
  <c r="AA321" i="13"/>
  <c r="AB321" i="13"/>
  <c r="AC321" i="13"/>
  <c r="AH321" i="13"/>
  <c r="AK321" i="13"/>
  <c r="C322" i="13"/>
  <c r="D322" i="13"/>
  <c r="E322" i="13"/>
  <c r="F322" i="13"/>
  <c r="G322" i="13"/>
  <c r="H322" i="13"/>
  <c r="L322" i="13"/>
  <c r="O322" i="13" s="1"/>
  <c r="M322" i="13"/>
  <c r="N322" i="13"/>
  <c r="P322" i="13"/>
  <c r="Q322" i="13"/>
  <c r="R322" i="13"/>
  <c r="S322" i="13"/>
  <c r="T322" i="13"/>
  <c r="U322" i="13"/>
  <c r="V322" i="13"/>
  <c r="W322" i="13"/>
  <c r="X322" i="13"/>
  <c r="Y322" i="13"/>
  <c r="Z322" i="13"/>
  <c r="AA322" i="13"/>
  <c r="AB322" i="13"/>
  <c r="AC322" i="13"/>
  <c r="AH322" i="13"/>
  <c r="AK322" i="13"/>
  <c r="C323" i="13"/>
  <c r="D323" i="13"/>
  <c r="E323" i="13"/>
  <c r="F323" i="13"/>
  <c r="G323" i="13"/>
  <c r="H323" i="13"/>
  <c r="L323" i="13"/>
  <c r="O323" i="13" s="1"/>
  <c r="M323" i="13"/>
  <c r="N323" i="13"/>
  <c r="P323" i="13"/>
  <c r="Q323" i="13"/>
  <c r="R323" i="13"/>
  <c r="S323" i="13"/>
  <c r="T323" i="13"/>
  <c r="U323" i="13"/>
  <c r="V323" i="13"/>
  <c r="W323" i="13"/>
  <c r="X323" i="13"/>
  <c r="Y323" i="13"/>
  <c r="Z323" i="13"/>
  <c r="AA323" i="13"/>
  <c r="AB323" i="13"/>
  <c r="AC323" i="13"/>
  <c r="AH323" i="13"/>
  <c r="AK323" i="13"/>
  <c r="C324" i="13"/>
  <c r="D324" i="13"/>
  <c r="E324" i="13"/>
  <c r="F324" i="13"/>
  <c r="G324" i="13"/>
  <c r="H324" i="13"/>
  <c r="L324" i="13"/>
  <c r="O324" i="13" s="1"/>
  <c r="M324" i="13"/>
  <c r="N324" i="13"/>
  <c r="P324" i="13"/>
  <c r="Q324" i="13"/>
  <c r="R324" i="13"/>
  <c r="S324" i="13"/>
  <c r="T324" i="13"/>
  <c r="U324" i="13"/>
  <c r="V324" i="13"/>
  <c r="W324" i="13"/>
  <c r="X324" i="13"/>
  <c r="Y324" i="13"/>
  <c r="Z324" i="13"/>
  <c r="AA324" i="13"/>
  <c r="AB324" i="13"/>
  <c r="AC324" i="13"/>
  <c r="AH324" i="13"/>
  <c r="AK324" i="13"/>
  <c r="C325" i="13"/>
  <c r="D325" i="13"/>
  <c r="E325" i="13"/>
  <c r="F325" i="13"/>
  <c r="G325" i="13"/>
  <c r="H325" i="13"/>
  <c r="L325" i="13"/>
  <c r="O325" i="13" s="1"/>
  <c r="M325" i="13"/>
  <c r="N325" i="13"/>
  <c r="P325" i="13"/>
  <c r="Q325" i="13"/>
  <c r="R325" i="13"/>
  <c r="S325" i="13"/>
  <c r="T325" i="13"/>
  <c r="U325" i="13"/>
  <c r="V325" i="13"/>
  <c r="W325" i="13"/>
  <c r="X325" i="13"/>
  <c r="Y325" i="13"/>
  <c r="Z325" i="13"/>
  <c r="AA325" i="13"/>
  <c r="AB325" i="13"/>
  <c r="AC325" i="13"/>
  <c r="AH325" i="13"/>
  <c r="AK325" i="13"/>
  <c r="C326" i="13"/>
  <c r="D326" i="13"/>
  <c r="E326" i="13"/>
  <c r="F326" i="13"/>
  <c r="G326" i="13"/>
  <c r="H326" i="13"/>
  <c r="L326" i="13"/>
  <c r="O326" i="13" s="1"/>
  <c r="M326" i="13"/>
  <c r="N326" i="13"/>
  <c r="P326" i="13"/>
  <c r="Q326" i="13"/>
  <c r="R326" i="13"/>
  <c r="S326" i="13"/>
  <c r="T326" i="13"/>
  <c r="U326" i="13"/>
  <c r="V326" i="13"/>
  <c r="W326" i="13"/>
  <c r="X326" i="13"/>
  <c r="Y326" i="13"/>
  <c r="Z326" i="13"/>
  <c r="AA326" i="13"/>
  <c r="AB326" i="13"/>
  <c r="AC326" i="13"/>
  <c r="AH326" i="13"/>
  <c r="AK326" i="13"/>
  <c r="C327" i="13"/>
  <c r="D327" i="13"/>
  <c r="E327" i="13"/>
  <c r="F327" i="13"/>
  <c r="G327" i="13"/>
  <c r="H327" i="13"/>
  <c r="L327" i="13"/>
  <c r="O327" i="13" s="1"/>
  <c r="M327" i="13"/>
  <c r="N327" i="13"/>
  <c r="P327" i="13"/>
  <c r="Q327" i="13"/>
  <c r="R327" i="13"/>
  <c r="S327" i="13"/>
  <c r="T327" i="13"/>
  <c r="U327" i="13"/>
  <c r="V327" i="13"/>
  <c r="W327" i="13"/>
  <c r="X327" i="13"/>
  <c r="Y327" i="13"/>
  <c r="Z327" i="13"/>
  <c r="AA327" i="13"/>
  <c r="AB327" i="13"/>
  <c r="AC327" i="13"/>
  <c r="AH327" i="13"/>
  <c r="AK327" i="13"/>
  <c r="C328" i="13"/>
  <c r="D328" i="13"/>
  <c r="E328" i="13"/>
  <c r="F328" i="13"/>
  <c r="G328" i="13"/>
  <c r="H328" i="13"/>
  <c r="L328" i="13"/>
  <c r="O328" i="13" s="1"/>
  <c r="M328" i="13"/>
  <c r="N328" i="13"/>
  <c r="P328" i="13"/>
  <c r="Q328" i="13"/>
  <c r="R328" i="13"/>
  <c r="S328" i="13"/>
  <c r="T328" i="13"/>
  <c r="U328" i="13"/>
  <c r="V328" i="13"/>
  <c r="W328" i="13"/>
  <c r="X328" i="13"/>
  <c r="Y328" i="13"/>
  <c r="Z328" i="13"/>
  <c r="AA328" i="13"/>
  <c r="AB328" i="13"/>
  <c r="AC328" i="13"/>
  <c r="AH328" i="13"/>
  <c r="AK328" i="13"/>
  <c r="C329" i="13"/>
  <c r="D329" i="13"/>
  <c r="E329" i="13"/>
  <c r="F329" i="13"/>
  <c r="G329" i="13"/>
  <c r="H329" i="13"/>
  <c r="L329" i="13"/>
  <c r="O329" i="13" s="1"/>
  <c r="M329" i="13"/>
  <c r="N329" i="13"/>
  <c r="P329" i="13"/>
  <c r="Q329" i="13"/>
  <c r="R329" i="13"/>
  <c r="S329" i="13"/>
  <c r="T329" i="13"/>
  <c r="U329" i="13"/>
  <c r="V329" i="13"/>
  <c r="W329" i="13"/>
  <c r="X329" i="13"/>
  <c r="Y329" i="13"/>
  <c r="Z329" i="13"/>
  <c r="AA329" i="13"/>
  <c r="AB329" i="13"/>
  <c r="AC329" i="13"/>
  <c r="AH329" i="13"/>
  <c r="AK329" i="13"/>
  <c r="C330" i="13"/>
  <c r="D330" i="13"/>
  <c r="E330" i="13"/>
  <c r="F330" i="13"/>
  <c r="G330" i="13"/>
  <c r="H330" i="13"/>
  <c r="L330" i="13"/>
  <c r="O330" i="13" s="1"/>
  <c r="M330" i="13"/>
  <c r="N330" i="13"/>
  <c r="P330" i="13"/>
  <c r="Q330" i="13"/>
  <c r="R330" i="13"/>
  <c r="S330" i="13"/>
  <c r="T330" i="13"/>
  <c r="U330" i="13"/>
  <c r="V330" i="13"/>
  <c r="W330" i="13"/>
  <c r="X330" i="13"/>
  <c r="Y330" i="13"/>
  <c r="Z330" i="13"/>
  <c r="AA330" i="13"/>
  <c r="AB330" i="13"/>
  <c r="AC330" i="13"/>
  <c r="AH330" i="13"/>
  <c r="AK330" i="13"/>
  <c r="C331" i="13"/>
  <c r="D331" i="13"/>
  <c r="E331" i="13"/>
  <c r="F331" i="13"/>
  <c r="G331" i="13"/>
  <c r="H331" i="13"/>
  <c r="L331" i="13"/>
  <c r="O331" i="13" s="1"/>
  <c r="M331" i="13"/>
  <c r="N331" i="13"/>
  <c r="P331" i="13"/>
  <c r="Q331" i="13"/>
  <c r="R331" i="13"/>
  <c r="S331" i="13"/>
  <c r="T331" i="13"/>
  <c r="U331" i="13"/>
  <c r="V331" i="13"/>
  <c r="W331" i="13"/>
  <c r="X331" i="13"/>
  <c r="Y331" i="13"/>
  <c r="Z331" i="13"/>
  <c r="AA331" i="13"/>
  <c r="AB331" i="13"/>
  <c r="AC331" i="13"/>
  <c r="AH331" i="13"/>
  <c r="AK331" i="13"/>
  <c r="C332" i="13"/>
  <c r="D332" i="13"/>
  <c r="E332" i="13"/>
  <c r="F332" i="13"/>
  <c r="G332" i="13"/>
  <c r="H332" i="13"/>
  <c r="L332" i="13"/>
  <c r="O332" i="13" s="1"/>
  <c r="M332" i="13"/>
  <c r="N332" i="13"/>
  <c r="P332" i="13"/>
  <c r="Q332" i="13"/>
  <c r="R332" i="13"/>
  <c r="S332" i="13"/>
  <c r="T332" i="13"/>
  <c r="U332" i="13"/>
  <c r="V332" i="13"/>
  <c r="W332" i="13"/>
  <c r="X332" i="13"/>
  <c r="Y332" i="13"/>
  <c r="Z332" i="13"/>
  <c r="AA332" i="13"/>
  <c r="AB332" i="13"/>
  <c r="AC332" i="13"/>
  <c r="AH332" i="13"/>
  <c r="AK332" i="13"/>
  <c r="C333" i="13"/>
  <c r="D333" i="13"/>
  <c r="E333" i="13"/>
  <c r="F333" i="13"/>
  <c r="G333" i="13"/>
  <c r="H333" i="13"/>
  <c r="L333" i="13"/>
  <c r="O333" i="13" s="1"/>
  <c r="M333" i="13"/>
  <c r="N333" i="13"/>
  <c r="P333" i="13"/>
  <c r="Q333" i="13"/>
  <c r="R333" i="13"/>
  <c r="S333" i="13"/>
  <c r="T333" i="13"/>
  <c r="U333" i="13"/>
  <c r="V333" i="13"/>
  <c r="W333" i="13"/>
  <c r="X333" i="13"/>
  <c r="Y333" i="13"/>
  <c r="Z333" i="13"/>
  <c r="AA333" i="13"/>
  <c r="AB333" i="13"/>
  <c r="AC333" i="13"/>
  <c r="AH333" i="13"/>
  <c r="AK333" i="13"/>
  <c r="C334" i="13"/>
  <c r="D334" i="13"/>
  <c r="E334" i="13"/>
  <c r="F334" i="13"/>
  <c r="G334" i="13"/>
  <c r="H334" i="13"/>
  <c r="L334" i="13"/>
  <c r="O334" i="13" s="1"/>
  <c r="M334" i="13"/>
  <c r="N334" i="13"/>
  <c r="P334" i="13"/>
  <c r="Q334" i="13"/>
  <c r="R334" i="13"/>
  <c r="S334" i="13"/>
  <c r="T334" i="13"/>
  <c r="U334" i="13"/>
  <c r="V334" i="13"/>
  <c r="W334" i="13"/>
  <c r="X334" i="13"/>
  <c r="Y334" i="13"/>
  <c r="Z334" i="13"/>
  <c r="AA334" i="13"/>
  <c r="AB334" i="13"/>
  <c r="AC334" i="13"/>
  <c r="AH334" i="13"/>
  <c r="AK334" i="13"/>
  <c r="C335" i="13"/>
  <c r="D335" i="13"/>
  <c r="E335" i="13"/>
  <c r="F335" i="13"/>
  <c r="G335" i="13"/>
  <c r="H335" i="13"/>
  <c r="L335" i="13"/>
  <c r="O335" i="13" s="1"/>
  <c r="M335" i="13"/>
  <c r="N335" i="13"/>
  <c r="P335" i="13"/>
  <c r="Q335" i="13"/>
  <c r="R335" i="13"/>
  <c r="S335" i="13"/>
  <c r="T335" i="13"/>
  <c r="U335" i="13"/>
  <c r="V335" i="13"/>
  <c r="W335" i="13"/>
  <c r="X335" i="13"/>
  <c r="Y335" i="13"/>
  <c r="Z335" i="13"/>
  <c r="AA335" i="13"/>
  <c r="AB335" i="13"/>
  <c r="AC335" i="13"/>
  <c r="AH335" i="13"/>
  <c r="AK335" i="13"/>
  <c r="C336" i="13"/>
  <c r="D336" i="13"/>
  <c r="E336" i="13"/>
  <c r="F336" i="13"/>
  <c r="G336" i="13"/>
  <c r="H336" i="13"/>
  <c r="L336" i="13"/>
  <c r="O336" i="13" s="1"/>
  <c r="M336" i="13"/>
  <c r="N336" i="13"/>
  <c r="P336" i="13"/>
  <c r="Q336" i="13"/>
  <c r="R336" i="13"/>
  <c r="S336" i="13"/>
  <c r="T336" i="13"/>
  <c r="U336" i="13"/>
  <c r="V336" i="13"/>
  <c r="W336" i="13"/>
  <c r="X336" i="13"/>
  <c r="Y336" i="13"/>
  <c r="Z336" i="13"/>
  <c r="AA336" i="13"/>
  <c r="AB336" i="13"/>
  <c r="AC336" i="13"/>
  <c r="AH336" i="13"/>
  <c r="AK336" i="13"/>
  <c r="C337" i="13"/>
  <c r="D337" i="13"/>
  <c r="E337" i="13"/>
  <c r="F337" i="13"/>
  <c r="G337" i="13"/>
  <c r="H337" i="13"/>
  <c r="L337" i="13"/>
  <c r="O337" i="13" s="1"/>
  <c r="M337" i="13"/>
  <c r="N337" i="13"/>
  <c r="P337" i="13"/>
  <c r="Q337" i="13"/>
  <c r="R337" i="13"/>
  <c r="S337" i="13"/>
  <c r="T337" i="13"/>
  <c r="U337" i="13"/>
  <c r="V337" i="13"/>
  <c r="W337" i="13"/>
  <c r="X337" i="13"/>
  <c r="Y337" i="13"/>
  <c r="Z337" i="13"/>
  <c r="AA337" i="13"/>
  <c r="AB337" i="13"/>
  <c r="AC337" i="13"/>
  <c r="AH337" i="13"/>
  <c r="AK337" i="13"/>
  <c r="C338" i="13"/>
  <c r="D338" i="13"/>
  <c r="E338" i="13"/>
  <c r="F338" i="13"/>
  <c r="G338" i="13"/>
  <c r="H338" i="13"/>
  <c r="L338" i="13"/>
  <c r="O338" i="13" s="1"/>
  <c r="M338" i="13"/>
  <c r="N338" i="13"/>
  <c r="P338" i="13"/>
  <c r="Q338" i="13"/>
  <c r="R338" i="13"/>
  <c r="S338" i="13"/>
  <c r="T338" i="13"/>
  <c r="U338" i="13"/>
  <c r="V338" i="13"/>
  <c r="W338" i="13"/>
  <c r="X338" i="13"/>
  <c r="Y338" i="13"/>
  <c r="Z338" i="13"/>
  <c r="AB338" i="13"/>
  <c r="AC338" i="13"/>
  <c r="AH338" i="13"/>
  <c r="AK338" i="13"/>
  <c r="C339" i="13"/>
  <c r="D339" i="13"/>
  <c r="E339" i="13"/>
  <c r="F339" i="13"/>
  <c r="G339" i="13"/>
  <c r="H339" i="13"/>
  <c r="L339" i="13"/>
  <c r="O339" i="13" s="1"/>
  <c r="M339" i="13"/>
  <c r="N339" i="13"/>
  <c r="P339" i="13"/>
  <c r="Q339" i="13"/>
  <c r="R339" i="13"/>
  <c r="S339" i="13"/>
  <c r="T339" i="13"/>
  <c r="U339" i="13"/>
  <c r="V339" i="13"/>
  <c r="W339" i="13"/>
  <c r="X339" i="13"/>
  <c r="Y339" i="13"/>
  <c r="Z339" i="13"/>
  <c r="AA339" i="13"/>
  <c r="AB339" i="13"/>
  <c r="AC339" i="13"/>
  <c r="AH339" i="13"/>
  <c r="AK339" i="13"/>
  <c r="C340" i="13"/>
  <c r="D340" i="13"/>
  <c r="E340" i="13"/>
  <c r="F340" i="13"/>
  <c r="G340" i="13"/>
  <c r="H340" i="13"/>
  <c r="L340" i="13"/>
  <c r="O340" i="13" s="1"/>
  <c r="M340" i="13"/>
  <c r="N340" i="13"/>
  <c r="P340" i="13"/>
  <c r="Q340" i="13"/>
  <c r="R340" i="13"/>
  <c r="S340" i="13"/>
  <c r="T340" i="13"/>
  <c r="U340" i="13"/>
  <c r="V340" i="13"/>
  <c r="W340" i="13"/>
  <c r="X340" i="13"/>
  <c r="Y340" i="13"/>
  <c r="Z340" i="13"/>
  <c r="AA340" i="13"/>
  <c r="AB340" i="13"/>
  <c r="AC340" i="13"/>
  <c r="AH340" i="13"/>
  <c r="AK340" i="13"/>
  <c r="C341" i="13"/>
  <c r="D341" i="13"/>
  <c r="E341" i="13"/>
  <c r="F341" i="13"/>
  <c r="G341" i="13"/>
  <c r="H341" i="13"/>
  <c r="L341" i="13"/>
  <c r="O341" i="13" s="1"/>
  <c r="M341" i="13"/>
  <c r="N341" i="13"/>
  <c r="P341" i="13"/>
  <c r="Q341" i="13"/>
  <c r="R341" i="13"/>
  <c r="S341" i="13"/>
  <c r="T341" i="13"/>
  <c r="U341" i="13"/>
  <c r="V341" i="13"/>
  <c r="W341" i="13"/>
  <c r="X341" i="13"/>
  <c r="Y341" i="13"/>
  <c r="Z341" i="13"/>
  <c r="AA341" i="13"/>
  <c r="AB341" i="13"/>
  <c r="AC341" i="13"/>
  <c r="AH341" i="13"/>
  <c r="AK341" i="13"/>
  <c r="C342" i="13"/>
  <c r="D342" i="13"/>
  <c r="E342" i="13"/>
  <c r="F342" i="13"/>
  <c r="G342" i="13"/>
  <c r="H342" i="13"/>
  <c r="L342" i="13"/>
  <c r="O342" i="13" s="1"/>
  <c r="M342" i="13"/>
  <c r="N342" i="13"/>
  <c r="P342" i="13"/>
  <c r="Q342" i="13"/>
  <c r="R342" i="13"/>
  <c r="S342" i="13"/>
  <c r="T342" i="13"/>
  <c r="U342" i="13"/>
  <c r="V342" i="13"/>
  <c r="W342" i="13"/>
  <c r="X342" i="13"/>
  <c r="Y342" i="13"/>
  <c r="Z342" i="13"/>
  <c r="AA342" i="13"/>
  <c r="AB342" i="13"/>
  <c r="AC342" i="13"/>
  <c r="AH342" i="13"/>
  <c r="AK342" i="13"/>
  <c r="C343" i="13"/>
  <c r="D343" i="13"/>
  <c r="E343" i="13"/>
  <c r="F343" i="13"/>
  <c r="G343" i="13"/>
  <c r="H343" i="13"/>
  <c r="L343" i="13"/>
  <c r="O343" i="13" s="1"/>
  <c r="M343" i="13"/>
  <c r="N343" i="13"/>
  <c r="P343" i="13"/>
  <c r="Q343" i="13"/>
  <c r="R343" i="13"/>
  <c r="S343" i="13"/>
  <c r="T343" i="13"/>
  <c r="U343" i="13"/>
  <c r="V343" i="13"/>
  <c r="W343" i="13"/>
  <c r="X343" i="13"/>
  <c r="Y343" i="13"/>
  <c r="Z343" i="13"/>
  <c r="AA343" i="13"/>
  <c r="AB343" i="13"/>
  <c r="AC343" i="13"/>
  <c r="AH343" i="13"/>
  <c r="AK343" i="13"/>
  <c r="C344" i="13"/>
  <c r="D344" i="13"/>
  <c r="E344" i="13"/>
  <c r="F344" i="13"/>
  <c r="G344" i="13"/>
  <c r="H344" i="13"/>
  <c r="L344" i="13"/>
  <c r="O344" i="13" s="1"/>
  <c r="M344" i="13"/>
  <c r="N344" i="13"/>
  <c r="P344" i="13"/>
  <c r="Q344" i="13"/>
  <c r="R344" i="13"/>
  <c r="S344" i="13"/>
  <c r="T344" i="13"/>
  <c r="U344" i="13"/>
  <c r="V344" i="13"/>
  <c r="W344" i="13"/>
  <c r="X344" i="13"/>
  <c r="Y344" i="13"/>
  <c r="Z344" i="13"/>
  <c r="AA344" i="13"/>
  <c r="AB344" i="13"/>
  <c r="AC344" i="13"/>
  <c r="AH344" i="13"/>
  <c r="AK344" i="13"/>
  <c r="C345" i="13"/>
  <c r="D345" i="13"/>
  <c r="E345" i="13"/>
  <c r="F345" i="13"/>
  <c r="G345" i="13"/>
  <c r="H345" i="13"/>
  <c r="L345" i="13"/>
  <c r="O345" i="13" s="1"/>
  <c r="M345" i="13"/>
  <c r="N345" i="13"/>
  <c r="P345" i="13"/>
  <c r="Q345" i="13"/>
  <c r="R345" i="13"/>
  <c r="S345" i="13"/>
  <c r="T345" i="13"/>
  <c r="U345" i="13"/>
  <c r="V345" i="13"/>
  <c r="W345" i="13"/>
  <c r="X345" i="13"/>
  <c r="Y345" i="13"/>
  <c r="Z345" i="13"/>
  <c r="AA345" i="13"/>
  <c r="AB345" i="13"/>
  <c r="AC345" i="13"/>
  <c r="AH345" i="13"/>
  <c r="AK345" i="13"/>
  <c r="C346" i="13"/>
  <c r="D346" i="13"/>
  <c r="E346" i="13"/>
  <c r="F346" i="13"/>
  <c r="G346" i="13"/>
  <c r="H346" i="13"/>
  <c r="L346" i="13"/>
  <c r="O346" i="13" s="1"/>
  <c r="M346" i="13"/>
  <c r="N346" i="13"/>
  <c r="P346" i="13"/>
  <c r="Q346" i="13"/>
  <c r="R346" i="13"/>
  <c r="S346" i="13"/>
  <c r="T346" i="13"/>
  <c r="U346" i="13"/>
  <c r="V346" i="13"/>
  <c r="W346" i="13"/>
  <c r="X346" i="13"/>
  <c r="Y346" i="13"/>
  <c r="Z346" i="13"/>
  <c r="AA346" i="13"/>
  <c r="AB346" i="13"/>
  <c r="AC346" i="13"/>
  <c r="AH346" i="13"/>
  <c r="AK346" i="13"/>
  <c r="C347" i="13"/>
  <c r="D347" i="13"/>
  <c r="E347" i="13"/>
  <c r="F347" i="13"/>
  <c r="G347" i="13"/>
  <c r="H347" i="13"/>
  <c r="L347" i="13"/>
  <c r="O347" i="13" s="1"/>
  <c r="M347" i="13"/>
  <c r="N347" i="13"/>
  <c r="P347" i="13"/>
  <c r="Q347" i="13"/>
  <c r="R347" i="13"/>
  <c r="S347" i="13"/>
  <c r="T347" i="13"/>
  <c r="U347" i="13"/>
  <c r="V347" i="13"/>
  <c r="W347" i="13"/>
  <c r="X347" i="13"/>
  <c r="Y347" i="13"/>
  <c r="Z347" i="13"/>
  <c r="AA347" i="13"/>
  <c r="AB347" i="13"/>
  <c r="AC347" i="13"/>
  <c r="AH347" i="13"/>
  <c r="AK347" i="13"/>
  <c r="C348" i="13"/>
  <c r="D348" i="13"/>
  <c r="E348" i="13"/>
  <c r="F348" i="13"/>
  <c r="G348" i="13"/>
  <c r="H348" i="13"/>
  <c r="L348" i="13"/>
  <c r="O348" i="13" s="1"/>
  <c r="M348" i="13"/>
  <c r="N348" i="13"/>
  <c r="P348" i="13"/>
  <c r="Q348" i="13"/>
  <c r="R348" i="13"/>
  <c r="S348" i="13"/>
  <c r="T348" i="13"/>
  <c r="U348" i="13"/>
  <c r="V348" i="13"/>
  <c r="W348" i="13"/>
  <c r="X348" i="13"/>
  <c r="Y348" i="13"/>
  <c r="Z348" i="13"/>
  <c r="AA348" i="13"/>
  <c r="AB348" i="13"/>
  <c r="AC348" i="13"/>
  <c r="AH348" i="13"/>
  <c r="AK348" i="13"/>
  <c r="C349" i="13"/>
  <c r="D349" i="13"/>
  <c r="E349" i="13"/>
  <c r="F349" i="13"/>
  <c r="G349" i="13"/>
  <c r="H349" i="13"/>
  <c r="L349" i="13"/>
  <c r="O349" i="13" s="1"/>
  <c r="M349" i="13"/>
  <c r="N349" i="13"/>
  <c r="P349" i="13"/>
  <c r="Q349" i="13"/>
  <c r="R349" i="13"/>
  <c r="S349" i="13"/>
  <c r="T349" i="13"/>
  <c r="U349" i="13"/>
  <c r="V349" i="13"/>
  <c r="W349" i="13"/>
  <c r="X349" i="13"/>
  <c r="Y349" i="13"/>
  <c r="Z349" i="13"/>
  <c r="AA349" i="13"/>
  <c r="AB349" i="13"/>
  <c r="AC349" i="13"/>
  <c r="AH349" i="13"/>
  <c r="AK349" i="13"/>
  <c r="C350" i="13"/>
  <c r="D350" i="13"/>
  <c r="E350" i="13"/>
  <c r="F350" i="13"/>
  <c r="G350" i="13"/>
  <c r="H350" i="13"/>
  <c r="L350" i="13"/>
  <c r="O350" i="13" s="1"/>
  <c r="M350" i="13"/>
  <c r="N350" i="13"/>
  <c r="P350" i="13"/>
  <c r="Q350" i="13"/>
  <c r="R350" i="13"/>
  <c r="S350" i="13"/>
  <c r="T350" i="13"/>
  <c r="U350" i="13"/>
  <c r="V350" i="13"/>
  <c r="W350" i="13"/>
  <c r="X350" i="13"/>
  <c r="Y350" i="13"/>
  <c r="Z350" i="13"/>
  <c r="AA350" i="13"/>
  <c r="AB350" i="13"/>
  <c r="AC350" i="13"/>
  <c r="AH350" i="13"/>
  <c r="AK350" i="13"/>
  <c r="C351" i="13"/>
  <c r="D351" i="13"/>
  <c r="E351" i="13"/>
  <c r="F351" i="13"/>
  <c r="G351" i="13"/>
  <c r="H351" i="13"/>
  <c r="L351" i="13"/>
  <c r="O351" i="13" s="1"/>
  <c r="M351" i="13"/>
  <c r="N351" i="13"/>
  <c r="P351" i="13"/>
  <c r="Q351" i="13"/>
  <c r="R351" i="13"/>
  <c r="S351" i="13"/>
  <c r="T351" i="13"/>
  <c r="U351" i="13"/>
  <c r="V351" i="13"/>
  <c r="W351" i="13"/>
  <c r="X351" i="13"/>
  <c r="Y351" i="13"/>
  <c r="Z351" i="13"/>
  <c r="AA351" i="13"/>
  <c r="AB351" i="13"/>
  <c r="AC351" i="13"/>
  <c r="AH351" i="13"/>
  <c r="AK351" i="13"/>
  <c r="C352" i="13"/>
  <c r="D352" i="13"/>
  <c r="E352" i="13"/>
  <c r="F352" i="13"/>
  <c r="G352" i="13"/>
  <c r="H352" i="13"/>
  <c r="L352" i="13"/>
  <c r="O352" i="13" s="1"/>
  <c r="M352" i="13"/>
  <c r="N352" i="13"/>
  <c r="P352" i="13"/>
  <c r="Q352" i="13"/>
  <c r="R352" i="13"/>
  <c r="S352" i="13"/>
  <c r="T352" i="13"/>
  <c r="U352" i="13"/>
  <c r="V352" i="13"/>
  <c r="W352" i="13"/>
  <c r="X352" i="13"/>
  <c r="Y352" i="13"/>
  <c r="Z352" i="13"/>
  <c r="AA352" i="13"/>
  <c r="AB352" i="13"/>
  <c r="AC352" i="13"/>
  <c r="AH352" i="13"/>
  <c r="AK352" i="13"/>
  <c r="C353" i="13"/>
  <c r="D353" i="13"/>
  <c r="E353" i="13"/>
  <c r="F353" i="13"/>
  <c r="G353" i="13"/>
  <c r="H353" i="13"/>
  <c r="L353" i="13"/>
  <c r="O353" i="13" s="1"/>
  <c r="M353" i="13"/>
  <c r="N353" i="13"/>
  <c r="P353" i="13"/>
  <c r="Q353" i="13"/>
  <c r="R353" i="13"/>
  <c r="S353" i="13"/>
  <c r="T353" i="13"/>
  <c r="U353" i="13"/>
  <c r="V353" i="13"/>
  <c r="W353" i="13"/>
  <c r="X353" i="13"/>
  <c r="Y353" i="13"/>
  <c r="Z353" i="13"/>
  <c r="AA353" i="13"/>
  <c r="AB353" i="13"/>
  <c r="AC353" i="13"/>
  <c r="AH353" i="13"/>
  <c r="AK353" i="13"/>
  <c r="C354" i="13"/>
  <c r="D354" i="13"/>
  <c r="E354" i="13"/>
  <c r="F354" i="13"/>
  <c r="G354" i="13"/>
  <c r="H354" i="13"/>
  <c r="L354" i="13"/>
  <c r="O354" i="13" s="1"/>
  <c r="M354" i="13"/>
  <c r="N354" i="13"/>
  <c r="P354" i="13"/>
  <c r="Q354" i="13"/>
  <c r="R354" i="13"/>
  <c r="S354" i="13"/>
  <c r="T354" i="13"/>
  <c r="U354" i="13"/>
  <c r="V354" i="13"/>
  <c r="W354" i="13"/>
  <c r="X354" i="13"/>
  <c r="Y354" i="13"/>
  <c r="Z354" i="13"/>
  <c r="AA354" i="13"/>
  <c r="AB354" i="13"/>
  <c r="AC354" i="13"/>
  <c r="AH354" i="13"/>
  <c r="AK354" i="13"/>
  <c r="C355" i="13"/>
  <c r="D355" i="13"/>
  <c r="E355" i="13"/>
  <c r="F355" i="13"/>
  <c r="G355" i="13"/>
  <c r="H355" i="13"/>
  <c r="L355" i="13"/>
  <c r="O355" i="13" s="1"/>
  <c r="M355" i="13"/>
  <c r="N355" i="13"/>
  <c r="P355" i="13"/>
  <c r="Q355" i="13"/>
  <c r="R355" i="13"/>
  <c r="S355" i="13"/>
  <c r="T355" i="13"/>
  <c r="U355" i="13"/>
  <c r="V355" i="13"/>
  <c r="W355" i="13"/>
  <c r="X355" i="13"/>
  <c r="Y355" i="13"/>
  <c r="Z355" i="13"/>
  <c r="AA355" i="13"/>
  <c r="AB355" i="13"/>
  <c r="AC355" i="13"/>
  <c r="AH355" i="13"/>
  <c r="AK355" i="13"/>
  <c r="C356" i="13"/>
  <c r="D356" i="13"/>
  <c r="E356" i="13"/>
  <c r="F356" i="13"/>
  <c r="G356" i="13"/>
  <c r="H356" i="13"/>
  <c r="L356" i="13"/>
  <c r="O356" i="13" s="1"/>
  <c r="M356" i="13"/>
  <c r="N356" i="13"/>
  <c r="P356" i="13"/>
  <c r="Q356" i="13"/>
  <c r="R356" i="13"/>
  <c r="S356" i="13"/>
  <c r="T356" i="13"/>
  <c r="U356" i="13"/>
  <c r="V356" i="13"/>
  <c r="W356" i="13"/>
  <c r="X356" i="13"/>
  <c r="Y356" i="13"/>
  <c r="Z356" i="13"/>
  <c r="AA356" i="13"/>
  <c r="AB356" i="13"/>
  <c r="AC356" i="13"/>
  <c r="AH356" i="13"/>
  <c r="AK356" i="13"/>
  <c r="C357" i="13"/>
  <c r="D357" i="13"/>
  <c r="E357" i="13"/>
  <c r="F357" i="13"/>
  <c r="G357" i="13"/>
  <c r="H357" i="13"/>
  <c r="L357" i="13"/>
  <c r="O357" i="13" s="1"/>
  <c r="M357" i="13"/>
  <c r="N357" i="13"/>
  <c r="P357" i="13"/>
  <c r="Q357" i="13"/>
  <c r="R357" i="13"/>
  <c r="S357" i="13"/>
  <c r="T357" i="13"/>
  <c r="U357" i="13"/>
  <c r="V357" i="13"/>
  <c r="W357" i="13"/>
  <c r="X357" i="13"/>
  <c r="Y357" i="13"/>
  <c r="Z357" i="13"/>
  <c r="AA357" i="13"/>
  <c r="AB357" i="13"/>
  <c r="AC357" i="13"/>
  <c r="AH357" i="13"/>
  <c r="AK357" i="13"/>
  <c r="C358" i="13"/>
  <c r="D358" i="13"/>
  <c r="E358" i="13"/>
  <c r="F358" i="13"/>
  <c r="G358" i="13"/>
  <c r="H358" i="13"/>
  <c r="L358" i="13"/>
  <c r="O358" i="13" s="1"/>
  <c r="M358" i="13"/>
  <c r="N358" i="13"/>
  <c r="P358" i="13"/>
  <c r="Q358" i="13"/>
  <c r="R358" i="13"/>
  <c r="S358" i="13"/>
  <c r="T358" i="13"/>
  <c r="U358" i="13"/>
  <c r="V358" i="13"/>
  <c r="W358" i="13"/>
  <c r="X358" i="13"/>
  <c r="Y358" i="13"/>
  <c r="Z358" i="13"/>
  <c r="AA358" i="13"/>
  <c r="AB358" i="13"/>
  <c r="AC358" i="13"/>
  <c r="AH358" i="13"/>
  <c r="AK358" i="13"/>
  <c r="C359" i="13"/>
  <c r="D359" i="13"/>
  <c r="E359" i="13"/>
  <c r="F359" i="13"/>
  <c r="G359" i="13"/>
  <c r="H359" i="13"/>
  <c r="L359" i="13"/>
  <c r="O359" i="13" s="1"/>
  <c r="M359" i="13"/>
  <c r="N359" i="13"/>
  <c r="P359" i="13"/>
  <c r="Q359" i="13"/>
  <c r="R359" i="13"/>
  <c r="S359" i="13"/>
  <c r="T359" i="13"/>
  <c r="U359" i="13"/>
  <c r="V359" i="13"/>
  <c r="W359" i="13"/>
  <c r="X359" i="13"/>
  <c r="Y359" i="13"/>
  <c r="Z359" i="13"/>
  <c r="AA359" i="13"/>
  <c r="AB359" i="13"/>
  <c r="AC359" i="13"/>
  <c r="AH359" i="13"/>
  <c r="AK359" i="13"/>
  <c r="C360" i="13"/>
  <c r="D360" i="13"/>
  <c r="E360" i="13"/>
  <c r="F360" i="13"/>
  <c r="G360" i="13"/>
  <c r="H360" i="13"/>
  <c r="L360" i="13"/>
  <c r="O360" i="13" s="1"/>
  <c r="M360" i="13"/>
  <c r="N360" i="13"/>
  <c r="P360" i="13"/>
  <c r="Q360" i="13"/>
  <c r="R360" i="13"/>
  <c r="S360" i="13"/>
  <c r="T360" i="13"/>
  <c r="U360" i="13"/>
  <c r="V360" i="13"/>
  <c r="W360" i="13"/>
  <c r="X360" i="13"/>
  <c r="Y360" i="13"/>
  <c r="Z360" i="13"/>
  <c r="AA360" i="13"/>
  <c r="AB360" i="13"/>
  <c r="AC360" i="13"/>
  <c r="AH360" i="13"/>
  <c r="AK360" i="13"/>
  <c r="C361" i="13"/>
  <c r="D361" i="13"/>
  <c r="E361" i="13"/>
  <c r="F361" i="13"/>
  <c r="G361" i="13"/>
  <c r="H361" i="13"/>
  <c r="L361" i="13"/>
  <c r="O361" i="13" s="1"/>
  <c r="M361" i="13"/>
  <c r="N361" i="13"/>
  <c r="P361" i="13"/>
  <c r="Q361" i="13"/>
  <c r="R361" i="13"/>
  <c r="S361" i="13"/>
  <c r="T361" i="13"/>
  <c r="U361" i="13"/>
  <c r="V361" i="13"/>
  <c r="W361" i="13"/>
  <c r="X361" i="13"/>
  <c r="Y361" i="13"/>
  <c r="Z361" i="13"/>
  <c r="AA361" i="13"/>
  <c r="AB361" i="13"/>
  <c r="AC361" i="13"/>
  <c r="AH361" i="13"/>
  <c r="AK361" i="13"/>
  <c r="C362" i="13"/>
  <c r="D362" i="13"/>
  <c r="E362" i="13"/>
  <c r="F362" i="13"/>
  <c r="G362" i="13"/>
  <c r="H362" i="13"/>
  <c r="L362" i="13"/>
  <c r="O362" i="13" s="1"/>
  <c r="M362" i="13"/>
  <c r="N362" i="13"/>
  <c r="P362" i="13"/>
  <c r="Q362" i="13"/>
  <c r="R362" i="13"/>
  <c r="S362" i="13"/>
  <c r="T362" i="13"/>
  <c r="U362" i="13"/>
  <c r="V362" i="13"/>
  <c r="W362" i="13"/>
  <c r="X362" i="13"/>
  <c r="Y362" i="13"/>
  <c r="Z362" i="13"/>
  <c r="AA362" i="13"/>
  <c r="AB362" i="13"/>
  <c r="AC362" i="13"/>
  <c r="AH362" i="13"/>
  <c r="AK362" i="13"/>
  <c r="C363" i="13"/>
  <c r="D363" i="13"/>
  <c r="E363" i="13"/>
  <c r="F363" i="13"/>
  <c r="G363" i="13"/>
  <c r="H363" i="13"/>
  <c r="L363" i="13"/>
  <c r="O363" i="13" s="1"/>
  <c r="M363" i="13"/>
  <c r="N363" i="13"/>
  <c r="P363" i="13"/>
  <c r="Q363" i="13"/>
  <c r="R363" i="13"/>
  <c r="S363" i="13"/>
  <c r="T363" i="13"/>
  <c r="U363" i="13"/>
  <c r="V363" i="13"/>
  <c r="W363" i="13"/>
  <c r="X363" i="13"/>
  <c r="Y363" i="13"/>
  <c r="Z363" i="13"/>
  <c r="AA363" i="13"/>
  <c r="AB363" i="13"/>
  <c r="AC363" i="13"/>
  <c r="AH363" i="13"/>
  <c r="AK363" i="13"/>
  <c r="C364" i="13"/>
  <c r="D364" i="13"/>
  <c r="E364" i="13"/>
  <c r="F364" i="13"/>
  <c r="G364" i="13"/>
  <c r="H364" i="13"/>
  <c r="L364" i="13"/>
  <c r="O364" i="13" s="1"/>
  <c r="M364" i="13"/>
  <c r="N364" i="13"/>
  <c r="P364" i="13"/>
  <c r="Q364" i="13"/>
  <c r="R364" i="13"/>
  <c r="S364" i="13"/>
  <c r="T364" i="13"/>
  <c r="U364" i="13"/>
  <c r="V364" i="13"/>
  <c r="W364" i="13"/>
  <c r="X364" i="13"/>
  <c r="Y364" i="13"/>
  <c r="Z364" i="13"/>
  <c r="AA364" i="13"/>
  <c r="AB364" i="13"/>
  <c r="AC364" i="13"/>
  <c r="AH364" i="13"/>
  <c r="AK364" i="13"/>
  <c r="C365" i="13"/>
  <c r="D365" i="13"/>
  <c r="E365" i="13"/>
  <c r="F365" i="13"/>
  <c r="G365" i="13"/>
  <c r="H365" i="13"/>
  <c r="L365" i="13"/>
  <c r="O365" i="13" s="1"/>
  <c r="M365" i="13"/>
  <c r="N365" i="13"/>
  <c r="P365" i="13"/>
  <c r="Q365" i="13"/>
  <c r="R365" i="13"/>
  <c r="S365" i="13"/>
  <c r="T365" i="13"/>
  <c r="U365" i="13"/>
  <c r="V365" i="13"/>
  <c r="W365" i="13"/>
  <c r="X365" i="13"/>
  <c r="Y365" i="13"/>
  <c r="Z365" i="13"/>
  <c r="AA365" i="13"/>
  <c r="AB365" i="13"/>
  <c r="AC365" i="13"/>
  <c r="AH365" i="13"/>
  <c r="AK365" i="13"/>
  <c r="C366" i="13"/>
  <c r="D366" i="13"/>
  <c r="E366" i="13"/>
  <c r="F366" i="13"/>
  <c r="G366" i="13"/>
  <c r="H366" i="13"/>
  <c r="L366" i="13"/>
  <c r="O366" i="13" s="1"/>
  <c r="M366" i="13"/>
  <c r="N366" i="13"/>
  <c r="P366" i="13"/>
  <c r="Q366" i="13"/>
  <c r="R366" i="13"/>
  <c r="S366" i="13"/>
  <c r="T366" i="13"/>
  <c r="U366" i="13"/>
  <c r="V366" i="13"/>
  <c r="W366" i="13"/>
  <c r="X366" i="13"/>
  <c r="Y366" i="13"/>
  <c r="Z366" i="13"/>
  <c r="AA366" i="13"/>
  <c r="AB366" i="13"/>
  <c r="AC366" i="13"/>
  <c r="AH366" i="13"/>
  <c r="AK366" i="13"/>
  <c r="C367" i="13"/>
  <c r="D367" i="13"/>
  <c r="E367" i="13"/>
  <c r="F367" i="13"/>
  <c r="G367" i="13"/>
  <c r="H367" i="13"/>
  <c r="L367" i="13"/>
  <c r="O367" i="13" s="1"/>
  <c r="M367" i="13"/>
  <c r="N367" i="13"/>
  <c r="P367" i="13"/>
  <c r="Q367" i="13"/>
  <c r="R367" i="13"/>
  <c r="S367" i="13"/>
  <c r="T367" i="13"/>
  <c r="U367" i="13"/>
  <c r="V367" i="13"/>
  <c r="W367" i="13"/>
  <c r="X367" i="13"/>
  <c r="Y367" i="13"/>
  <c r="Z367" i="13"/>
  <c r="AA367" i="13"/>
  <c r="AB367" i="13"/>
  <c r="AC367" i="13"/>
  <c r="AH367" i="13"/>
  <c r="AK367" i="13"/>
  <c r="C368" i="13"/>
  <c r="D368" i="13"/>
  <c r="E368" i="13"/>
  <c r="F368" i="13"/>
  <c r="G368" i="13"/>
  <c r="H368" i="13"/>
  <c r="L368" i="13"/>
  <c r="O368" i="13" s="1"/>
  <c r="M368" i="13"/>
  <c r="N368" i="13"/>
  <c r="P368" i="13"/>
  <c r="Q368" i="13"/>
  <c r="R368" i="13"/>
  <c r="S368" i="13"/>
  <c r="T368" i="13"/>
  <c r="U368" i="13"/>
  <c r="V368" i="13"/>
  <c r="W368" i="13"/>
  <c r="X368" i="13"/>
  <c r="Y368" i="13"/>
  <c r="Z368" i="13"/>
  <c r="AA368" i="13"/>
  <c r="AB368" i="13"/>
  <c r="AC368" i="13"/>
  <c r="AH368" i="13"/>
  <c r="AK368" i="13"/>
  <c r="C369" i="13"/>
  <c r="D369" i="13"/>
  <c r="E369" i="13"/>
  <c r="F369" i="13"/>
  <c r="G369" i="13"/>
  <c r="H369" i="13"/>
  <c r="L369" i="13"/>
  <c r="O369" i="13" s="1"/>
  <c r="M369" i="13"/>
  <c r="N369" i="13"/>
  <c r="P369" i="13"/>
  <c r="Q369" i="13"/>
  <c r="R369" i="13"/>
  <c r="S369" i="13"/>
  <c r="T369" i="13"/>
  <c r="U369" i="13"/>
  <c r="V369" i="13"/>
  <c r="W369" i="13"/>
  <c r="X369" i="13"/>
  <c r="Y369" i="13"/>
  <c r="Z369" i="13"/>
  <c r="AA369" i="13"/>
  <c r="AB369" i="13"/>
  <c r="AC369" i="13"/>
  <c r="AH369" i="13"/>
  <c r="AK369" i="13"/>
  <c r="C370" i="13"/>
  <c r="D370" i="13"/>
  <c r="E370" i="13"/>
  <c r="F370" i="13"/>
  <c r="G370" i="13"/>
  <c r="H370" i="13"/>
  <c r="L370" i="13"/>
  <c r="O370" i="13" s="1"/>
  <c r="M370" i="13"/>
  <c r="N370" i="13"/>
  <c r="P370" i="13"/>
  <c r="Q370" i="13"/>
  <c r="R370" i="13"/>
  <c r="S370" i="13"/>
  <c r="T370" i="13"/>
  <c r="U370" i="13"/>
  <c r="V370" i="13"/>
  <c r="W370" i="13"/>
  <c r="X370" i="13"/>
  <c r="Y370" i="13"/>
  <c r="Z370" i="13"/>
  <c r="AA370" i="13"/>
  <c r="AB370" i="13"/>
  <c r="AC370" i="13"/>
  <c r="AH370" i="13"/>
  <c r="AK370" i="13"/>
  <c r="C371" i="13"/>
  <c r="D371" i="13"/>
  <c r="E371" i="13"/>
  <c r="F371" i="13"/>
  <c r="G371" i="13"/>
  <c r="H371" i="13"/>
  <c r="L371" i="13"/>
  <c r="O371" i="13" s="1"/>
  <c r="M371" i="13"/>
  <c r="N371" i="13"/>
  <c r="P371" i="13"/>
  <c r="Q371" i="13"/>
  <c r="R371" i="13"/>
  <c r="S371" i="13"/>
  <c r="T371" i="13"/>
  <c r="U371" i="13"/>
  <c r="V371" i="13"/>
  <c r="W371" i="13"/>
  <c r="X371" i="13"/>
  <c r="Y371" i="13"/>
  <c r="Z371" i="13"/>
  <c r="AA371" i="13"/>
  <c r="AB371" i="13"/>
  <c r="AC371" i="13"/>
  <c r="AH371" i="13"/>
  <c r="AK371" i="13"/>
  <c r="C372" i="13"/>
  <c r="D372" i="13"/>
  <c r="E372" i="13"/>
  <c r="F372" i="13"/>
  <c r="G372" i="13"/>
  <c r="H372" i="13"/>
  <c r="L372" i="13"/>
  <c r="O372" i="13" s="1"/>
  <c r="M372" i="13"/>
  <c r="N372" i="13"/>
  <c r="P372" i="13"/>
  <c r="Q372" i="13"/>
  <c r="R372" i="13"/>
  <c r="S372" i="13"/>
  <c r="T372" i="13"/>
  <c r="U372" i="13"/>
  <c r="V372" i="13"/>
  <c r="W372" i="13"/>
  <c r="X372" i="13"/>
  <c r="Y372" i="13"/>
  <c r="Z372" i="13"/>
  <c r="AA372" i="13"/>
  <c r="AB372" i="13"/>
  <c r="AC372" i="13"/>
  <c r="AH372" i="13"/>
  <c r="AK372" i="13"/>
  <c r="C373" i="13"/>
  <c r="D373" i="13"/>
  <c r="E373" i="13"/>
  <c r="F373" i="13"/>
  <c r="G373" i="13"/>
  <c r="H373" i="13"/>
  <c r="L373" i="13"/>
  <c r="O373" i="13" s="1"/>
  <c r="M373" i="13"/>
  <c r="N373" i="13"/>
  <c r="P373" i="13"/>
  <c r="Q373" i="13"/>
  <c r="R373" i="13"/>
  <c r="S373" i="13"/>
  <c r="T373" i="13"/>
  <c r="U373" i="13"/>
  <c r="V373" i="13"/>
  <c r="W373" i="13"/>
  <c r="X373" i="13"/>
  <c r="Y373" i="13"/>
  <c r="Z373" i="13"/>
  <c r="AA373" i="13"/>
  <c r="AB373" i="13"/>
  <c r="AC373" i="13"/>
  <c r="AH373" i="13"/>
  <c r="AK373" i="13"/>
  <c r="C374" i="13"/>
  <c r="D374" i="13"/>
  <c r="E374" i="13"/>
  <c r="F374" i="13"/>
  <c r="G374" i="13"/>
  <c r="H374" i="13"/>
  <c r="L374" i="13"/>
  <c r="O374" i="13" s="1"/>
  <c r="M374" i="13"/>
  <c r="N374" i="13"/>
  <c r="P374" i="13"/>
  <c r="Q374" i="13"/>
  <c r="R374" i="13"/>
  <c r="S374" i="13"/>
  <c r="T374" i="13"/>
  <c r="U374" i="13"/>
  <c r="V374" i="13"/>
  <c r="W374" i="13"/>
  <c r="X374" i="13"/>
  <c r="Y374" i="13"/>
  <c r="Z374" i="13"/>
  <c r="AA374" i="13"/>
  <c r="AB374" i="13"/>
  <c r="AC374" i="13"/>
  <c r="AH374" i="13"/>
  <c r="AK374" i="13"/>
  <c r="C375" i="13"/>
  <c r="D375" i="13"/>
  <c r="E375" i="13"/>
  <c r="F375" i="13"/>
  <c r="G375" i="13"/>
  <c r="H375" i="13"/>
  <c r="L375" i="13"/>
  <c r="O375" i="13" s="1"/>
  <c r="M375" i="13"/>
  <c r="N375" i="13"/>
  <c r="P375" i="13"/>
  <c r="Q375" i="13"/>
  <c r="R375" i="13"/>
  <c r="S375" i="13"/>
  <c r="T375" i="13"/>
  <c r="U375" i="13"/>
  <c r="V375" i="13"/>
  <c r="W375" i="13"/>
  <c r="X375" i="13"/>
  <c r="Y375" i="13"/>
  <c r="Z375" i="13"/>
  <c r="AA375" i="13"/>
  <c r="AB375" i="13"/>
  <c r="AC375" i="13"/>
  <c r="AH375" i="13"/>
  <c r="AK375" i="13"/>
  <c r="C376" i="13"/>
  <c r="D376" i="13"/>
  <c r="E376" i="13"/>
  <c r="F376" i="13"/>
  <c r="G376" i="13"/>
  <c r="H376" i="13"/>
  <c r="L376" i="13"/>
  <c r="O376" i="13" s="1"/>
  <c r="M376" i="13"/>
  <c r="N376" i="13"/>
  <c r="P376" i="13"/>
  <c r="Q376" i="13"/>
  <c r="R376" i="13"/>
  <c r="S376" i="13"/>
  <c r="T376" i="13"/>
  <c r="U376" i="13"/>
  <c r="V376" i="13"/>
  <c r="W376" i="13"/>
  <c r="X376" i="13"/>
  <c r="Y376" i="13"/>
  <c r="Z376" i="13"/>
  <c r="AA376" i="13"/>
  <c r="AB376" i="13"/>
  <c r="AC376" i="13"/>
  <c r="AH376" i="13"/>
  <c r="AK376" i="13"/>
  <c r="C377" i="13"/>
  <c r="D377" i="13"/>
  <c r="E377" i="13"/>
  <c r="F377" i="13"/>
  <c r="G377" i="13"/>
  <c r="H377" i="13"/>
  <c r="L377" i="13"/>
  <c r="O377" i="13" s="1"/>
  <c r="M377" i="13"/>
  <c r="N377" i="13"/>
  <c r="P377" i="13"/>
  <c r="Q377" i="13"/>
  <c r="R377" i="13"/>
  <c r="S377" i="13"/>
  <c r="T377" i="13"/>
  <c r="U377" i="13"/>
  <c r="V377" i="13"/>
  <c r="W377" i="13"/>
  <c r="X377" i="13"/>
  <c r="Y377" i="13"/>
  <c r="Z377" i="13"/>
  <c r="AA377" i="13"/>
  <c r="AB377" i="13"/>
  <c r="AC377" i="13"/>
  <c r="AH377" i="13"/>
  <c r="AK377" i="13"/>
  <c r="C378" i="13"/>
  <c r="D378" i="13"/>
  <c r="E378" i="13"/>
  <c r="F378" i="13"/>
  <c r="G378" i="13"/>
  <c r="H378" i="13"/>
  <c r="L378" i="13"/>
  <c r="O378" i="13" s="1"/>
  <c r="M378" i="13"/>
  <c r="N378" i="13"/>
  <c r="P378" i="13"/>
  <c r="Q378" i="13"/>
  <c r="R378" i="13"/>
  <c r="S378" i="13"/>
  <c r="T378" i="13"/>
  <c r="U378" i="13"/>
  <c r="V378" i="13"/>
  <c r="W378" i="13"/>
  <c r="X378" i="13"/>
  <c r="Y378" i="13"/>
  <c r="Z378" i="13"/>
  <c r="AA378" i="13"/>
  <c r="AB378" i="13"/>
  <c r="AC378" i="13"/>
  <c r="AH378" i="13"/>
  <c r="AK378" i="13"/>
  <c r="C379" i="13"/>
  <c r="D379" i="13"/>
  <c r="E379" i="13"/>
  <c r="F379" i="13"/>
  <c r="G379" i="13"/>
  <c r="H379" i="13"/>
  <c r="L379" i="13"/>
  <c r="O379" i="13" s="1"/>
  <c r="M379" i="13"/>
  <c r="N379" i="13"/>
  <c r="P379" i="13"/>
  <c r="Q379" i="13"/>
  <c r="R379" i="13"/>
  <c r="S379" i="13"/>
  <c r="T379" i="13"/>
  <c r="U379" i="13"/>
  <c r="V379" i="13"/>
  <c r="W379" i="13"/>
  <c r="X379" i="13"/>
  <c r="Y379" i="13"/>
  <c r="Z379" i="13"/>
  <c r="AA379" i="13"/>
  <c r="AB379" i="13"/>
  <c r="AC379" i="13"/>
  <c r="AH379" i="13"/>
  <c r="AK379" i="13"/>
  <c r="C380" i="13"/>
  <c r="D380" i="13"/>
  <c r="E380" i="13"/>
  <c r="F380" i="13"/>
  <c r="G380" i="13"/>
  <c r="H380" i="13"/>
  <c r="L380" i="13"/>
  <c r="O380" i="13" s="1"/>
  <c r="M380" i="13"/>
  <c r="N380" i="13"/>
  <c r="P380" i="13"/>
  <c r="Q380" i="13"/>
  <c r="R380" i="13"/>
  <c r="S380" i="13"/>
  <c r="T380" i="13"/>
  <c r="U380" i="13"/>
  <c r="V380" i="13"/>
  <c r="W380" i="13"/>
  <c r="X380" i="13"/>
  <c r="Y380" i="13"/>
  <c r="Z380" i="13"/>
  <c r="AA380" i="13"/>
  <c r="AB380" i="13"/>
  <c r="AC380" i="13"/>
  <c r="AH380" i="13"/>
  <c r="AK380" i="13"/>
  <c r="C381" i="13"/>
  <c r="D381" i="13"/>
  <c r="E381" i="13"/>
  <c r="F381" i="13"/>
  <c r="G381" i="13"/>
  <c r="H381" i="13"/>
  <c r="L381" i="13"/>
  <c r="O381" i="13" s="1"/>
  <c r="M381" i="13"/>
  <c r="N381" i="13"/>
  <c r="P381" i="13"/>
  <c r="Q381" i="13"/>
  <c r="R381" i="13"/>
  <c r="S381" i="13"/>
  <c r="T381" i="13"/>
  <c r="U381" i="13"/>
  <c r="V381" i="13"/>
  <c r="W381" i="13"/>
  <c r="X381" i="13"/>
  <c r="Y381" i="13"/>
  <c r="Z381" i="13"/>
  <c r="AA381" i="13"/>
  <c r="AB381" i="13"/>
  <c r="AC381" i="13"/>
  <c r="AH381" i="13"/>
  <c r="AK381" i="13"/>
  <c r="C382" i="13"/>
  <c r="D382" i="13"/>
  <c r="E382" i="13"/>
  <c r="F382" i="13"/>
  <c r="G382" i="13"/>
  <c r="H382" i="13"/>
  <c r="L382" i="13"/>
  <c r="O382" i="13" s="1"/>
  <c r="M382" i="13"/>
  <c r="N382" i="13"/>
  <c r="P382" i="13"/>
  <c r="Q382" i="13"/>
  <c r="R382" i="13"/>
  <c r="S382" i="13"/>
  <c r="T382" i="13"/>
  <c r="U382" i="13"/>
  <c r="V382" i="13"/>
  <c r="W382" i="13"/>
  <c r="X382" i="13"/>
  <c r="Y382" i="13"/>
  <c r="Z382" i="13"/>
  <c r="AA382" i="13"/>
  <c r="AB382" i="13"/>
  <c r="AC382" i="13"/>
  <c r="AH382" i="13"/>
  <c r="AK382" i="13"/>
  <c r="C383" i="13"/>
  <c r="D383" i="13"/>
  <c r="E383" i="13"/>
  <c r="F383" i="13"/>
  <c r="G383" i="13"/>
  <c r="H383" i="13"/>
  <c r="L383" i="13"/>
  <c r="O383" i="13" s="1"/>
  <c r="M383" i="13"/>
  <c r="N383" i="13"/>
  <c r="P383" i="13"/>
  <c r="Q383" i="13"/>
  <c r="R383" i="13"/>
  <c r="S383" i="13"/>
  <c r="T383" i="13"/>
  <c r="U383" i="13"/>
  <c r="V383" i="13"/>
  <c r="W383" i="13"/>
  <c r="X383" i="13"/>
  <c r="Y383" i="13"/>
  <c r="Z383" i="13"/>
  <c r="AA383" i="13"/>
  <c r="AB383" i="13"/>
  <c r="AC383" i="13"/>
  <c r="AH383" i="13"/>
  <c r="AK383" i="13"/>
  <c r="C384" i="13"/>
  <c r="D384" i="13"/>
  <c r="E384" i="13"/>
  <c r="F384" i="13"/>
  <c r="G384" i="13"/>
  <c r="H384" i="13"/>
  <c r="L384" i="13"/>
  <c r="O384" i="13" s="1"/>
  <c r="M384" i="13"/>
  <c r="N384" i="13"/>
  <c r="P384" i="13"/>
  <c r="Q384" i="13"/>
  <c r="R384" i="13"/>
  <c r="S384" i="13"/>
  <c r="T384" i="13"/>
  <c r="U384" i="13"/>
  <c r="V384" i="13"/>
  <c r="W384" i="13"/>
  <c r="X384" i="13"/>
  <c r="Y384" i="13"/>
  <c r="Z384" i="13"/>
  <c r="AA384" i="13"/>
  <c r="AB384" i="13"/>
  <c r="AC384" i="13"/>
  <c r="AH384" i="13"/>
  <c r="AK384" i="13"/>
  <c r="C385" i="13"/>
  <c r="D385" i="13"/>
  <c r="E385" i="13"/>
  <c r="F385" i="13"/>
  <c r="G385" i="13"/>
  <c r="H385" i="13"/>
  <c r="L385" i="13"/>
  <c r="O385" i="13" s="1"/>
  <c r="M385" i="13"/>
  <c r="N385" i="13"/>
  <c r="P385" i="13"/>
  <c r="Q385" i="13"/>
  <c r="R385" i="13"/>
  <c r="S385" i="13"/>
  <c r="T385" i="13"/>
  <c r="U385" i="13"/>
  <c r="V385" i="13"/>
  <c r="W385" i="13"/>
  <c r="X385" i="13"/>
  <c r="Y385" i="13"/>
  <c r="Z385" i="13"/>
  <c r="AA385" i="13"/>
  <c r="AB385" i="13"/>
  <c r="AC385" i="13"/>
  <c r="AH385" i="13"/>
  <c r="AK385" i="13"/>
  <c r="C386" i="13"/>
  <c r="D386" i="13"/>
  <c r="E386" i="13"/>
  <c r="F386" i="13"/>
  <c r="G386" i="13"/>
  <c r="H386" i="13"/>
  <c r="L386" i="13"/>
  <c r="O386" i="13" s="1"/>
  <c r="M386" i="13"/>
  <c r="N386" i="13"/>
  <c r="P386" i="13"/>
  <c r="Q386" i="13"/>
  <c r="R386" i="13"/>
  <c r="S386" i="13"/>
  <c r="T386" i="13"/>
  <c r="U386" i="13"/>
  <c r="V386" i="13"/>
  <c r="W386" i="13"/>
  <c r="X386" i="13"/>
  <c r="Y386" i="13"/>
  <c r="Z386" i="13"/>
  <c r="AA386" i="13"/>
  <c r="AB386" i="13"/>
  <c r="AC386" i="13"/>
  <c r="AH386" i="13"/>
  <c r="AK386" i="13"/>
  <c r="C387" i="13"/>
  <c r="D387" i="13"/>
  <c r="E387" i="13"/>
  <c r="F387" i="13"/>
  <c r="G387" i="13"/>
  <c r="H387" i="13"/>
  <c r="L387" i="13"/>
  <c r="O387" i="13" s="1"/>
  <c r="M387" i="13"/>
  <c r="N387" i="13"/>
  <c r="P387" i="13"/>
  <c r="Q387" i="13"/>
  <c r="R387" i="13"/>
  <c r="S387" i="13"/>
  <c r="T387" i="13"/>
  <c r="U387" i="13"/>
  <c r="V387" i="13"/>
  <c r="W387" i="13"/>
  <c r="X387" i="13"/>
  <c r="Y387" i="13"/>
  <c r="Z387" i="13"/>
  <c r="AA387" i="13"/>
  <c r="AB387" i="13"/>
  <c r="AC387" i="13"/>
  <c r="AH387" i="13"/>
  <c r="AK387" i="13"/>
  <c r="C388" i="13"/>
  <c r="D388" i="13"/>
  <c r="E388" i="13"/>
  <c r="F388" i="13"/>
  <c r="G388" i="13"/>
  <c r="H388" i="13"/>
  <c r="L388" i="13"/>
  <c r="O388" i="13" s="1"/>
  <c r="M388" i="13"/>
  <c r="N388" i="13"/>
  <c r="P388" i="13"/>
  <c r="Q388" i="13"/>
  <c r="R388" i="13"/>
  <c r="S388" i="13"/>
  <c r="T388" i="13"/>
  <c r="U388" i="13"/>
  <c r="V388" i="13"/>
  <c r="W388" i="13"/>
  <c r="X388" i="13"/>
  <c r="Y388" i="13"/>
  <c r="Z388" i="13"/>
  <c r="AA388" i="13"/>
  <c r="AB388" i="13"/>
  <c r="AC388" i="13"/>
  <c r="AH388" i="13"/>
  <c r="AK388" i="13"/>
  <c r="C389" i="13"/>
  <c r="D389" i="13"/>
  <c r="E389" i="13"/>
  <c r="F389" i="13"/>
  <c r="G389" i="13"/>
  <c r="H389" i="13"/>
  <c r="L389" i="13"/>
  <c r="O389" i="13" s="1"/>
  <c r="M389" i="13"/>
  <c r="N389" i="13"/>
  <c r="P389" i="13"/>
  <c r="Q389" i="13"/>
  <c r="R389" i="13"/>
  <c r="S389" i="13"/>
  <c r="T389" i="13"/>
  <c r="U389" i="13"/>
  <c r="V389" i="13"/>
  <c r="W389" i="13"/>
  <c r="X389" i="13"/>
  <c r="Y389" i="13"/>
  <c r="Z389" i="13"/>
  <c r="AA389" i="13"/>
  <c r="AB389" i="13"/>
  <c r="AC389" i="13"/>
  <c r="AH389" i="13"/>
  <c r="AK389" i="13"/>
  <c r="C390" i="13"/>
  <c r="D390" i="13"/>
  <c r="E390" i="13"/>
  <c r="F390" i="13"/>
  <c r="G390" i="13"/>
  <c r="H390" i="13"/>
  <c r="L390" i="13"/>
  <c r="O390" i="13" s="1"/>
  <c r="M390" i="13"/>
  <c r="N390" i="13"/>
  <c r="P390" i="13"/>
  <c r="Q390" i="13"/>
  <c r="R390" i="13"/>
  <c r="S390" i="13"/>
  <c r="T390" i="13"/>
  <c r="U390" i="13"/>
  <c r="V390" i="13"/>
  <c r="W390" i="13"/>
  <c r="X390" i="13"/>
  <c r="Y390" i="13"/>
  <c r="Z390" i="13"/>
  <c r="AA390" i="13"/>
  <c r="AB390" i="13"/>
  <c r="AC390" i="13"/>
  <c r="AH390" i="13"/>
  <c r="AK390" i="13"/>
  <c r="C391" i="13"/>
  <c r="D391" i="13"/>
  <c r="E391" i="13"/>
  <c r="F391" i="13"/>
  <c r="G391" i="13"/>
  <c r="H391" i="13"/>
  <c r="L391" i="13"/>
  <c r="O391" i="13" s="1"/>
  <c r="M391" i="13"/>
  <c r="N391" i="13"/>
  <c r="P391" i="13"/>
  <c r="Q391" i="13"/>
  <c r="R391" i="13"/>
  <c r="S391" i="13"/>
  <c r="T391" i="13"/>
  <c r="U391" i="13"/>
  <c r="V391" i="13"/>
  <c r="W391" i="13"/>
  <c r="X391" i="13"/>
  <c r="Y391" i="13"/>
  <c r="Z391" i="13"/>
  <c r="AA391" i="13"/>
  <c r="AB391" i="13"/>
  <c r="AC391" i="13"/>
  <c r="AH391" i="13"/>
  <c r="AK391" i="13"/>
  <c r="C392" i="13"/>
  <c r="D392" i="13"/>
  <c r="E392" i="13"/>
  <c r="F392" i="13"/>
  <c r="G392" i="13"/>
  <c r="H392" i="13"/>
  <c r="L392" i="13"/>
  <c r="O392" i="13" s="1"/>
  <c r="M392" i="13"/>
  <c r="N392" i="13"/>
  <c r="P392" i="13"/>
  <c r="Q392" i="13"/>
  <c r="R392" i="13"/>
  <c r="S392" i="13"/>
  <c r="T392" i="13"/>
  <c r="U392" i="13"/>
  <c r="V392" i="13"/>
  <c r="W392" i="13"/>
  <c r="X392" i="13"/>
  <c r="Y392" i="13"/>
  <c r="Z392" i="13"/>
  <c r="AA392" i="13"/>
  <c r="AB392" i="13"/>
  <c r="AC392" i="13"/>
  <c r="AH392" i="13"/>
  <c r="AK392" i="13"/>
  <c r="C393" i="13"/>
  <c r="D393" i="13"/>
  <c r="E393" i="13"/>
  <c r="F393" i="13"/>
  <c r="G393" i="13"/>
  <c r="H393" i="13"/>
  <c r="L393" i="13"/>
  <c r="O393" i="13" s="1"/>
  <c r="M393" i="13"/>
  <c r="N393" i="13"/>
  <c r="P393" i="13"/>
  <c r="Q393" i="13"/>
  <c r="R393" i="13"/>
  <c r="S393" i="13"/>
  <c r="T393" i="13"/>
  <c r="U393" i="13"/>
  <c r="V393" i="13"/>
  <c r="W393" i="13"/>
  <c r="X393" i="13"/>
  <c r="Y393" i="13"/>
  <c r="Z393" i="13"/>
  <c r="AA393" i="13"/>
  <c r="AB393" i="13"/>
  <c r="AC393" i="13"/>
  <c r="AH393" i="13"/>
  <c r="AK393" i="13"/>
  <c r="C394" i="13"/>
  <c r="D394" i="13"/>
  <c r="E394" i="13"/>
  <c r="F394" i="13"/>
  <c r="G394" i="13"/>
  <c r="H394" i="13"/>
  <c r="L394" i="13"/>
  <c r="O394" i="13" s="1"/>
  <c r="M394" i="13"/>
  <c r="N394" i="13"/>
  <c r="P394" i="13"/>
  <c r="Q394" i="13"/>
  <c r="R394" i="13"/>
  <c r="S394" i="13"/>
  <c r="T394" i="13"/>
  <c r="U394" i="13"/>
  <c r="V394" i="13"/>
  <c r="W394" i="13"/>
  <c r="X394" i="13"/>
  <c r="Y394" i="13"/>
  <c r="Z394" i="13"/>
  <c r="AA394" i="13"/>
  <c r="AB394" i="13"/>
  <c r="AC394" i="13"/>
  <c r="AH394" i="13"/>
  <c r="AK394" i="13"/>
  <c r="C395" i="13"/>
  <c r="D395" i="13"/>
  <c r="E395" i="13"/>
  <c r="F395" i="13"/>
  <c r="G395" i="13"/>
  <c r="H395" i="13"/>
  <c r="L395" i="13"/>
  <c r="O395" i="13" s="1"/>
  <c r="M395" i="13"/>
  <c r="N395" i="13"/>
  <c r="P395" i="13"/>
  <c r="Q395" i="13"/>
  <c r="R395" i="13"/>
  <c r="S395" i="13"/>
  <c r="T395" i="13"/>
  <c r="U395" i="13"/>
  <c r="V395" i="13"/>
  <c r="W395" i="13"/>
  <c r="X395" i="13"/>
  <c r="Y395" i="13"/>
  <c r="Z395" i="13"/>
  <c r="AA395" i="13"/>
  <c r="AB395" i="13"/>
  <c r="AC395" i="13"/>
  <c r="AH395" i="13"/>
  <c r="AK395" i="13"/>
  <c r="C396" i="13"/>
  <c r="D396" i="13"/>
  <c r="E396" i="13"/>
  <c r="F396" i="13"/>
  <c r="G396" i="13"/>
  <c r="H396" i="13"/>
  <c r="L396" i="13"/>
  <c r="O396" i="13" s="1"/>
  <c r="M396" i="13"/>
  <c r="N396" i="13"/>
  <c r="P396" i="13"/>
  <c r="Q396" i="13"/>
  <c r="R396" i="13"/>
  <c r="S396" i="13"/>
  <c r="T396" i="13"/>
  <c r="U396" i="13"/>
  <c r="V396" i="13"/>
  <c r="W396" i="13"/>
  <c r="X396" i="13"/>
  <c r="Y396" i="13"/>
  <c r="Z396" i="13"/>
  <c r="AA396" i="13"/>
  <c r="AB396" i="13"/>
  <c r="AC396" i="13"/>
  <c r="AH396" i="13"/>
  <c r="AK396" i="13"/>
  <c r="C397" i="13"/>
  <c r="D397" i="13"/>
  <c r="E397" i="13"/>
  <c r="F397" i="13"/>
  <c r="G397" i="13"/>
  <c r="H397" i="13"/>
  <c r="L397" i="13"/>
  <c r="O397" i="13" s="1"/>
  <c r="M397" i="13"/>
  <c r="N397" i="13"/>
  <c r="P397" i="13"/>
  <c r="Q397" i="13"/>
  <c r="R397" i="13"/>
  <c r="S397" i="13"/>
  <c r="T397" i="13"/>
  <c r="U397" i="13"/>
  <c r="V397" i="13"/>
  <c r="W397" i="13"/>
  <c r="X397" i="13"/>
  <c r="Y397" i="13"/>
  <c r="Z397" i="13"/>
  <c r="AA397" i="13"/>
  <c r="AB397" i="13"/>
  <c r="AC397" i="13"/>
  <c r="AH397" i="13"/>
  <c r="AK397" i="13"/>
  <c r="C398" i="13"/>
  <c r="D398" i="13"/>
  <c r="E398" i="13"/>
  <c r="F398" i="13"/>
  <c r="G398" i="13"/>
  <c r="H398" i="13"/>
  <c r="L398" i="13"/>
  <c r="O398" i="13" s="1"/>
  <c r="M398" i="13"/>
  <c r="N398" i="13"/>
  <c r="P398" i="13"/>
  <c r="Q398" i="13"/>
  <c r="R398" i="13"/>
  <c r="S398" i="13"/>
  <c r="T398" i="13"/>
  <c r="U398" i="13"/>
  <c r="V398" i="13"/>
  <c r="W398" i="13"/>
  <c r="X398" i="13"/>
  <c r="Y398" i="13"/>
  <c r="Z398" i="13"/>
  <c r="AA398" i="13"/>
  <c r="AB398" i="13"/>
  <c r="AC398" i="13"/>
  <c r="AH398" i="13"/>
  <c r="AK398" i="13"/>
  <c r="C399" i="13"/>
  <c r="D399" i="13"/>
  <c r="E399" i="13"/>
  <c r="F399" i="13"/>
  <c r="G399" i="13"/>
  <c r="H399" i="13"/>
  <c r="L399" i="13"/>
  <c r="O399" i="13" s="1"/>
  <c r="M399" i="13"/>
  <c r="N399" i="13"/>
  <c r="P399" i="13"/>
  <c r="Q399" i="13"/>
  <c r="R399" i="13"/>
  <c r="S399" i="13"/>
  <c r="T399" i="13"/>
  <c r="U399" i="13"/>
  <c r="V399" i="13"/>
  <c r="W399" i="13"/>
  <c r="X399" i="13"/>
  <c r="Y399" i="13"/>
  <c r="Z399" i="13"/>
  <c r="AA399" i="13"/>
  <c r="AB399" i="13"/>
  <c r="AC399" i="13"/>
  <c r="AH399" i="13"/>
  <c r="AK399" i="13"/>
  <c r="C400" i="13"/>
  <c r="D400" i="13"/>
  <c r="E400" i="13"/>
  <c r="F400" i="13"/>
  <c r="G400" i="13"/>
  <c r="H400" i="13"/>
  <c r="L400" i="13"/>
  <c r="O400" i="13" s="1"/>
  <c r="M400" i="13"/>
  <c r="N400" i="13"/>
  <c r="P400" i="13"/>
  <c r="Q400" i="13"/>
  <c r="R400" i="13"/>
  <c r="S400" i="13"/>
  <c r="T400" i="13"/>
  <c r="U400" i="13"/>
  <c r="V400" i="13"/>
  <c r="W400" i="13"/>
  <c r="X400" i="13"/>
  <c r="Y400" i="13"/>
  <c r="Z400" i="13"/>
  <c r="AA400" i="13"/>
  <c r="AB400" i="13"/>
  <c r="AC400" i="13"/>
  <c r="AH400" i="13"/>
  <c r="AK400" i="13"/>
  <c r="C401" i="13"/>
  <c r="D401" i="13"/>
  <c r="E401" i="13"/>
  <c r="F401" i="13"/>
  <c r="G401" i="13"/>
  <c r="H401" i="13"/>
  <c r="L401" i="13"/>
  <c r="O401" i="13" s="1"/>
  <c r="M401" i="13"/>
  <c r="N401" i="13"/>
  <c r="P401" i="13"/>
  <c r="Q401" i="13"/>
  <c r="R401" i="13"/>
  <c r="S401" i="13"/>
  <c r="T401" i="13"/>
  <c r="U401" i="13"/>
  <c r="V401" i="13"/>
  <c r="W401" i="13"/>
  <c r="X401" i="13"/>
  <c r="Y401" i="13"/>
  <c r="Z401" i="13"/>
  <c r="AA401" i="13"/>
  <c r="AB401" i="13"/>
  <c r="AC401" i="13"/>
  <c r="AH401" i="13"/>
  <c r="AK401" i="13"/>
  <c r="C402" i="13"/>
  <c r="D402" i="13"/>
  <c r="E402" i="13"/>
  <c r="F402" i="13"/>
  <c r="G402" i="13"/>
  <c r="H402" i="13"/>
  <c r="L402" i="13"/>
  <c r="O402" i="13" s="1"/>
  <c r="M402" i="13"/>
  <c r="N402" i="13"/>
  <c r="P402" i="13"/>
  <c r="Q402" i="13"/>
  <c r="R402" i="13"/>
  <c r="S402" i="13"/>
  <c r="T402" i="13"/>
  <c r="U402" i="13"/>
  <c r="V402" i="13"/>
  <c r="W402" i="13"/>
  <c r="X402" i="13"/>
  <c r="Y402" i="13"/>
  <c r="Z402" i="13"/>
  <c r="AA402" i="13"/>
  <c r="AB402" i="13"/>
  <c r="AC402" i="13"/>
  <c r="AH402" i="13"/>
  <c r="AK402" i="13"/>
  <c r="C403" i="13"/>
  <c r="D403" i="13"/>
  <c r="E403" i="13"/>
  <c r="F403" i="13"/>
  <c r="G403" i="13"/>
  <c r="H403" i="13"/>
  <c r="L403" i="13"/>
  <c r="O403" i="13" s="1"/>
  <c r="M403" i="13"/>
  <c r="N403" i="13"/>
  <c r="P403" i="13"/>
  <c r="Q403" i="13"/>
  <c r="R403" i="13"/>
  <c r="S403" i="13"/>
  <c r="T403" i="13"/>
  <c r="U403" i="13"/>
  <c r="V403" i="13"/>
  <c r="W403" i="13"/>
  <c r="X403" i="13"/>
  <c r="Y403" i="13"/>
  <c r="Z403" i="13"/>
  <c r="AA403" i="13"/>
  <c r="AB403" i="13"/>
  <c r="AC403" i="13"/>
  <c r="AH403" i="13"/>
  <c r="AK403" i="13"/>
  <c r="C404" i="13"/>
  <c r="D404" i="13"/>
  <c r="E404" i="13"/>
  <c r="F404" i="13"/>
  <c r="G404" i="13"/>
  <c r="H404" i="13"/>
  <c r="L404" i="13"/>
  <c r="O404" i="13" s="1"/>
  <c r="M404" i="13"/>
  <c r="N404" i="13"/>
  <c r="P404" i="13"/>
  <c r="Q404" i="13"/>
  <c r="R404" i="13"/>
  <c r="S404" i="13"/>
  <c r="T404" i="13"/>
  <c r="U404" i="13"/>
  <c r="V404" i="13"/>
  <c r="W404" i="13"/>
  <c r="X404" i="13"/>
  <c r="Y404" i="13"/>
  <c r="Z404" i="13"/>
  <c r="AA404" i="13"/>
  <c r="AB404" i="13"/>
  <c r="AC404" i="13"/>
  <c r="AH404" i="13"/>
  <c r="AK404" i="13"/>
  <c r="C405" i="13"/>
  <c r="D405" i="13"/>
  <c r="E405" i="13"/>
  <c r="F405" i="13"/>
  <c r="G405" i="13"/>
  <c r="H405" i="13"/>
  <c r="L405" i="13"/>
  <c r="O405" i="13" s="1"/>
  <c r="M405" i="13"/>
  <c r="N405" i="13"/>
  <c r="P405" i="13"/>
  <c r="Q405" i="13"/>
  <c r="R405" i="13"/>
  <c r="S405" i="13"/>
  <c r="T405" i="13"/>
  <c r="U405" i="13"/>
  <c r="V405" i="13"/>
  <c r="W405" i="13"/>
  <c r="X405" i="13"/>
  <c r="Y405" i="13"/>
  <c r="Z405" i="13"/>
  <c r="AA405" i="13"/>
  <c r="AB405" i="13"/>
  <c r="AC405" i="13"/>
  <c r="AH405" i="13"/>
  <c r="AK405" i="13"/>
  <c r="C406" i="13"/>
  <c r="D406" i="13"/>
  <c r="E406" i="13"/>
  <c r="F406" i="13"/>
  <c r="G406" i="13"/>
  <c r="H406" i="13"/>
  <c r="L406" i="13"/>
  <c r="O406" i="13" s="1"/>
  <c r="M406" i="13"/>
  <c r="N406" i="13"/>
  <c r="P406" i="13"/>
  <c r="Q406" i="13"/>
  <c r="R406" i="13"/>
  <c r="S406" i="13"/>
  <c r="T406" i="13"/>
  <c r="U406" i="13"/>
  <c r="V406" i="13"/>
  <c r="W406" i="13"/>
  <c r="X406" i="13"/>
  <c r="Y406" i="13"/>
  <c r="Z406" i="13"/>
  <c r="AA406" i="13"/>
  <c r="AB406" i="13"/>
  <c r="AC406" i="13"/>
  <c r="AH406" i="13"/>
  <c r="AK406" i="13"/>
  <c r="C407" i="13"/>
  <c r="D407" i="13"/>
  <c r="E407" i="13"/>
  <c r="F407" i="13"/>
  <c r="G407" i="13"/>
  <c r="H407" i="13"/>
  <c r="L407" i="13"/>
  <c r="O407" i="13" s="1"/>
  <c r="M407" i="13"/>
  <c r="N407" i="13"/>
  <c r="P407" i="13"/>
  <c r="Q407" i="13"/>
  <c r="R407" i="13"/>
  <c r="S407" i="13"/>
  <c r="T407" i="13"/>
  <c r="U407" i="13"/>
  <c r="V407" i="13"/>
  <c r="W407" i="13"/>
  <c r="X407" i="13"/>
  <c r="Y407" i="13"/>
  <c r="Z407" i="13"/>
  <c r="AA407" i="13"/>
  <c r="AB407" i="13"/>
  <c r="AC407" i="13"/>
  <c r="AH407" i="13"/>
  <c r="AK407" i="13"/>
  <c r="C408" i="13"/>
  <c r="D408" i="13"/>
  <c r="E408" i="13"/>
  <c r="F408" i="13"/>
  <c r="G408" i="13"/>
  <c r="H408" i="13"/>
  <c r="L408" i="13"/>
  <c r="O408" i="13" s="1"/>
  <c r="M408" i="13"/>
  <c r="N408" i="13"/>
  <c r="P408" i="13"/>
  <c r="Q408" i="13"/>
  <c r="R408" i="13"/>
  <c r="S408" i="13"/>
  <c r="T408" i="13"/>
  <c r="U408" i="13"/>
  <c r="V408" i="13"/>
  <c r="W408" i="13"/>
  <c r="X408" i="13"/>
  <c r="Y408" i="13"/>
  <c r="Z408" i="13"/>
  <c r="AA408" i="13"/>
  <c r="AB408" i="13"/>
  <c r="AC408" i="13"/>
  <c r="AH408" i="13"/>
  <c r="AK408" i="13"/>
  <c r="C409" i="13"/>
  <c r="D409" i="13"/>
  <c r="E409" i="13"/>
  <c r="F409" i="13"/>
  <c r="G409" i="13"/>
  <c r="H409" i="13"/>
  <c r="L409" i="13"/>
  <c r="O409" i="13" s="1"/>
  <c r="M409" i="13"/>
  <c r="N409" i="13"/>
  <c r="P409" i="13"/>
  <c r="Q409" i="13"/>
  <c r="R409" i="13"/>
  <c r="S409" i="13"/>
  <c r="T409" i="13"/>
  <c r="U409" i="13"/>
  <c r="V409" i="13"/>
  <c r="W409" i="13"/>
  <c r="X409" i="13"/>
  <c r="Y409" i="13"/>
  <c r="Z409" i="13"/>
  <c r="AA409" i="13"/>
  <c r="AB409" i="13"/>
  <c r="AC409" i="13"/>
  <c r="AH409" i="13"/>
  <c r="AK409" i="13"/>
  <c r="C410" i="13"/>
  <c r="D410" i="13"/>
  <c r="E410" i="13"/>
  <c r="F410" i="13"/>
  <c r="G410" i="13"/>
  <c r="H410" i="13"/>
  <c r="L410" i="13"/>
  <c r="O410" i="13" s="1"/>
  <c r="M410" i="13"/>
  <c r="N410" i="13"/>
  <c r="P410" i="13"/>
  <c r="Q410" i="13"/>
  <c r="R410" i="13"/>
  <c r="S410" i="13"/>
  <c r="T410" i="13"/>
  <c r="U410" i="13"/>
  <c r="V410" i="13"/>
  <c r="W410" i="13"/>
  <c r="X410" i="13"/>
  <c r="Y410" i="13"/>
  <c r="Z410" i="13"/>
  <c r="AA410" i="13"/>
  <c r="AB410" i="13"/>
  <c r="AC410" i="13"/>
  <c r="AH410" i="13"/>
  <c r="AK410" i="13"/>
  <c r="C411" i="13"/>
  <c r="D411" i="13"/>
  <c r="E411" i="13"/>
  <c r="F411" i="13"/>
  <c r="G411" i="13"/>
  <c r="H411" i="13"/>
  <c r="L411" i="13"/>
  <c r="O411" i="13" s="1"/>
  <c r="M411" i="13"/>
  <c r="N411" i="13"/>
  <c r="P411" i="13"/>
  <c r="Q411" i="13"/>
  <c r="R411" i="13"/>
  <c r="S411" i="13"/>
  <c r="T411" i="13"/>
  <c r="U411" i="13"/>
  <c r="V411" i="13"/>
  <c r="W411" i="13"/>
  <c r="X411" i="13"/>
  <c r="Y411" i="13"/>
  <c r="Z411" i="13"/>
  <c r="AA411" i="13"/>
  <c r="AB411" i="13"/>
  <c r="AC411" i="13"/>
  <c r="AH411" i="13"/>
  <c r="AK411" i="13"/>
  <c r="C412" i="13"/>
  <c r="D412" i="13"/>
  <c r="E412" i="13"/>
  <c r="F412" i="13"/>
  <c r="G412" i="13"/>
  <c r="H412" i="13"/>
  <c r="L412" i="13"/>
  <c r="O412" i="13" s="1"/>
  <c r="M412" i="13"/>
  <c r="N412" i="13"/>
  <c r="P412" i="13"/>
  <c r="Q412" i="13"/>
  <c r="R412" i="13"/>
  <c r="S412" i="13"/>
  <c r="T412" i="13"/>
  <c r="U412" i="13"/>
  <c r="V412" i="13"/>
  <c r="W412" i="13"/>
  <c r="X412" i="13"/>
  <c r="Y412" i="13"/>
  <c r="Z412" i="13"/>
  <c r="AA412" i="13"/>
  <c r="AB412" i="13"/>
  <c r="AC412" i="13"/>
  <c r="AH412" i="13"/>
  <c r="AK412" i="13"/>
  <c r="C413" i="13"/>
  <c r="D413" i="13"/>
  <c r="E413" i="13"/>
  <c r="F413" i="13"/>
  <c r="G413" i="13"/>
  <c r="H413" i="13"/>
  <c r="L413" i="13"/>
  <c r="O413" i="13" s="1"/>
  <c r="M413" i="13"/>
  <c r="N413" i="13"/>
  <c r="P413" i="13"/>
  <c r="Q413" i="13"/>
  <c r="R413" i="13"/>
  <c r="S413" i="13"/>
  <c r="T413" i="13"/>
  <c r="U413" i="13"/>
  <c r="V413" i="13"/>
  <c r="W413" i="13"/>
  <c r="X413" i="13"/>
  <c r="Y413" i="13"/>
  <c r="Z413" i="13"/>
  <c r="AA413" i="13"/>
  <c r="AB413" i="13"/>
  <c r="AC413" i="13"/>
  <c r="AH413" i="13"/>
  <c r="AK413" i="13"/>
  <c r="C414" i="13"/>
  <c r="D414" i="13"/>
  <c r="E414" i="13"/>
  <c r="F414" i="13"/>
  <c r="G414" i="13"/>
  <c r="H414" i="13"/>
  <c r="L414" i="13"/>
  <c r="O414" i="13" s="1"/>
  <c r="M414" i="13"/>
  <c r="N414" i="13"/>
  <c r="P414" i="13"/>
  <c r="Q414" i="13"/>
  <c r="R414" i="13"/>
  <c r="S414" i="13"/>
  <c r="T414" i="13"/>
  <c r="U414" i="13"/>
  <c r="V414" i="13"/>
  <c r="W414" i="13"/>
  <c r="X414" i="13"/>
  <c r="Y414" i="13"/>
  <c r="Z414" i="13"/>
  <c r="AA414" i="13"/>
  <c r="AB414" i="13"/>
  <c r="AC414" i="13"/>
  <c r="AH414" i="13"/>
  <c r="AK414" i="13"/>
  <c r="C415" i="13"/>
  <c r="D415" i="13"/>
  <c r="E415" i="13"/>
  <c r="F415" i="13"/>
  <c r="G415" i="13"/>
  <c r="H415" i="13"/>
  <c r="L415" i="13"/>
  <c r="O415" i="13" s="1"/>
  <c r="M415" i="13"/>
  <c r="N415" i="13"/>
  <c r="P415" i="13"/>
  <c r="Q415" i="13"/>
  <c r="R415" i="13"/>
  <c r="S415" i="13"/>
  <c r="T415" i="13"/>
  <c r="U415" i="13"/>
  <c r="V415" i="13"/>
  <c r="W415" i="13"/>
  <c r="X415" i="13"/>
  <c r="Y415" i="13"/>
  <c r="Z415" i="13"/>
  <c r="AA415" i="13"/>
  <c r="AB415" i="13"/>
  <c r="AC415" i="13"/>
  <c r="AH415" i="13"/>
  <c r="AK415" i="13"/>
  <c r="C416" i="13"/>
  <c r="D416" i="13"/>
  <c r="E416" i="13"/>
  <c r="F416" i="13"/>
  <c r="G416" i="13"/>
  <c r="H416" i="13"/>
  <c r="L416" i="13"/>
  <c r="O416" i="13" s="1"/>
  <c r="M416" i="13"/>
  <c r="N416" i="13"/>
  <c r="P416" i="13"/>
  <c r="Q416" i="13"/>
  <c r="R416" i="13"/>
  <c r="S416" i="13"/>
  <c r="T416" i="13"/>
  <c r="U416" i="13"/>
  <c r="V416" i="13"/>
  <c r="W416" i="13"/>
  <c r="X416" i="13"/>
  <c r="Y416" i="13"/>
  <c r="Z416" i="13"/>
  <c r="AA416" i="13"/>
  <c r="AB416" i="13"/>
  <c r="AC416" i="13"/>
  <c r="AH416" i="13"/>
  <c r="AK416" i="13"/>
  <c r="C417" i="13"/>
  <c r="D417" i="13"/>
  <c r="E417" i="13"/>
  <c r="F417" i="13"/>
  <c r="G417" i="13"/>
  <c r="H417" i="13"/>
  <c r="L417" i="13"/>
  <c r="O417" i="13" s="1"/>
  <c r="M417" i="13"/>
  <c r="N417" i="13"/>
  <c r="P417" i="13"/>
  <c r="Q417" i="13"/>
  <c r="R417" i="13"/>
  <c r="S417" i="13"/>
  <c r="T417" i="13"/>
  <c r="U417" i="13"/>
  <c r="V417" i="13"/>
  <c r="W417" i="13"/>
  <c r="X417" i="13"/>
  <c r="Y417" i="13"/>
  <c r="Z417" i="13"/>
  <c r="AA417" i="13"/>
  <c r="AB417" i="13"/>
  <c r="AC417" i="13"/>
  <c r="AH417" i="13"/>
  <c r="AK417" i="13"/>
  <c r="C418" i="13"/>
  <c r="D418" i="13"/>
  <c r="E418" i="13"/>
  <c r="F418" i="13"/>
  <c r="G418" i="13"/>
  <c r="H418" i="13"/>
  <c r="L418" i="13"/>
  <c r="O418" i="13" s="1"/>
  <c r="M418" i="13"/>
  <c r="N418" i="13"/>
  <c r="P418" i="13"/>
  <c r="Q418" i="13"/>
  <c r="R418" i="13"/>
  <c r="S418" i="13"/>
  <c r="T418" i="13"/>
  <c r="U418" i="13"/>
  <c r="V418" i="13"/>
  <c r="W418" i="13"/>
  <c r="X418" i="13"/>
  <c r="Y418" i="13"/>
  <c r="Z418" i="13"/>
  <c r="AA418" i="13"/>
  <c r="AB418" i="13"/>
  <c r="AC418" i="13"/>
  <c r="AH418" i="13"/>
  <c r="AK418" i="13"/>
  <c r="C419" i="13"/>
  <c r="D419" i="13"/>
  <c r="E419" i="13"/>
  <c r="F419" i="13"/>
  <c r="G419" i="13"/>
  <c r="H419" i="13"/>
  <c r="L419" i="13"/>
  <c r="O419" i="13" s="1"/>
  <c r="M419" i="13"/>
  <c r="N419" i="13"/>
  <c r="P419" i="13"/>
  <c r="Q419" i="13"/>
  <c r="R419" i="13"/>
  <c r="S419" i="13"/>
  <c r="T419" i="13"/>
  <c r="U419" i="13"/>
  <c r="V419" i="13"/>
  <c r="W419" i="13"/>
  <c r="X419" i="13"/>
  <c r="Y419" i="13"/>
  <c r="Z419" i="13"/>
  <c r="AA419" i="13"/>
  <c r="AB419" i="13"/>
  <c r="AC419" i="13"/>
  <c r="AH419" i="13"/>
  <c r="AK419" i="13"/>
  <c r="C420" i="13"/>
  <c r="D420" i="13"/>
  <c r="E420" i="13"/>
  <c r="F420" i="13"/>
  <c r="G420" i="13"/>
  <c r="H420" i="13"/>
  <c r="L420" i="13"/>
  <c r="O420" i="13" s="1"/>
  <c r="M420" i="13"/>
  <c r="N420" i="13"/>
  <c r="P420" i="13"/>
  <c r="Q420" i="13"/>
  <c r="R420" i="13"/>
  <c r="S420" i="13"/>
  <c r="T420" i="13"/>
  <c r="U420" i="13"/>
  <c r="V420" i="13"/>
  <c r="W420" i="13"/>
  <c r="X420" i="13"/>
  <c r="Y420" i="13"/>
  <c r="Z420" i="13"/>
  <c r="AA420" i="13"/>
  <c r="AB420" i="13"/>
  <c r="AC420" i="13"/>
  <c r="AH420" i="13"/>
  <c r="AK420" i="13"/>
  <c r="C421" i="13"/>
  <c r="D421" i="13"/>
  <c r="E421" i="13"/>
  <c r="F421" i="13"/>
  <c r="G421" i="13"/>
  <c r="H421" i="13"/>
  <c r="L421" i="13"/>
  <c r="O421" i="13" s="1"/>
  <c r="M421" i="13"/>
  <c r="N421" i="13"/>
  <c r="P421" i="13"/>
  <c r="Q421" i="13"/>
  <c r="R421" i="13"/>
  <c r="S421" i="13"/>
  <c r="T421" i="13"/>
  <c r="U421" i="13"/>
  <c r="V421" i="13"/>
  <c r="W421" i="13"/>
  <c r="X421" i="13"/>
  <c r="Y421" i="13"/>
  <c r="Z421" i="13"/>
  <c r="AA421" i="13"/>
  <c r="AB421" i="13"/>
  <c r="AC421" i="13"/>
  <c r="AH421" i="13"/>
  <c r="AK421" i="13"/>
  <c r="C422" i="13"/>
  <c r="D422" i="13"/>
  <c r="E422" i="13"/>
  <c r="F422" i="13"/>
  <c r="G422" i="13"/>
  <c r="H422" i="13"/>
  <c r="L422" i="13"/>
  <c r="O422" i="13" s="1"/>
  <c r="M422" i="13"/>
  <c r="N422" i="13"/>
  <c r="P422" i="13"/>
  <c r="Q422" i="13"/>
  <c r="R422" i="13"/>
  <c r="S422" i="13"/>
  <c r="T422" i="13"/>
  <c r="U422" i="13"/>
  <c r="V422" i="13"/>
  <c r="W422" i="13"/>
  <c r="X422" i="13"/>
  <c r="Y422" i="13"/>
  <c r="Z422" i="13"/>
  <c r="AA422" i="13"/>
  <c r="AB422" i="13"/>
  <c r="AC422" i="13"/>
  <c r="AH422" i="13"/>
  <c r="AK422" i="13"/>
  <c r="C423" i="13"/>
  <c r="D423" i="13"/>
  <c r="E423" i="13"/>
  <c r="F423" i="13"/>
  <c r="G423" i="13"/>
  <c r="H423" i="13"/>
  <c r="L423" i="13"/>
  <c r="O423" i="13" s="1"/>
  <c r="M423" i="13"/>
  <c r="N423" i="13"/>
  <c r="P423" i="13"/>
  <c r="Q423" i="13"/>
  <c r="R423" i="13"/>
  <c r="S423" i="13"/>
  <c r="T423" i="13"/>
  <c r="U423" i="13"/>
  <c r="V423" i="13"/>
  <c r="W423" i="13"/>
  <c r="X423" i="13"/>
  <c r="Y423" i="13"/>
  <c r="Z423" i="13"/>
  <c r="AA423" i="13"/>
  <c r="AB423" i="13"/>
  <c r="AC423" i="13"/>
  <c r="AH423" i="13"/>
  <c r="AK423" i="13"/>
  <c r="C424" i="13"/>
  <c r="D424" i="13"/>
  <c r="E424" i="13"/>
  <c r="F424" i="13"/>
  <c r="G424" i="13"/>
  <c r="H424" i="13"/>
  <c r="L424" i="13"/>
  <c r="O424" i="13" s="1"/>
  <c r="M424" i="13"/>
  <c r="N424" i="13"/>
  <c r="P424" i="13"/>
  <c r="Q424" i="13"/>
  <c r="R424" i="13"/>
  <c r="S424" i="13"/>
  <c r="T424" i="13"/>
  <c r="U424" i="13"/>
  <c r="V424" i="13"/>
  <c r="W424" i="13"/>
  <c r="X424" i="13"/>
  <c r="Y424" i="13"/>
  <c r="Z424" i="13"/>
  <c r="AA424" i="13"/>
  <c r="AB424" i="13"/>
  <c r="AC424" i="13"/>
  <c r="AH424" i="13"/>
  <c r="AK424" i="13"/>
  <c r="C425" i="13"/>
  <c r="D425" i="13"/>
  <c r="E425" i="13"/>
  <c r="F425" i="13"/>
  <c r="G425" i="13"/>
  <c r="H425" i="13"/>
  <c r="L425" i="13"/>
  <c r="O425" i="13" s="1"/>
  <c r="M425" i="13"/>
  <c r="N425" i="13"/>
  <c r="P425" i="13"/>
  <c r="Q425" i="13"/>
  <c r="R425" i="13"/>
  <c r="S425" i="13"/>
  <c r="T425" i="13"/>
  <c r="U425" i="13"/>
  <c r="V425" i="13"/>
  <c r="W425" i="13"/>
  <c r="X425" i="13"/>
  <c r="Y425" i="13"/>
  <c r="Z425" i="13"/>
  <c r="AA425" i="13"/>
  <c r="AB425" i="13"/>
  <c r="AC425" i="13"/>
  <c r="AH425" i="13"/>
  <c r="AK425" i="13"/>
  <c r="C426" i="13"/>
  <c r="D426" i="13"/>
  <c r="E426" i="13"/>
  <c r="F426" i="13"/>
  <c r="G426" i="13"/>
  <c r="H426" i="13"/>
  <c r="L426" i="13"/>
  <c r="O426" i="13" s="1"/>
  <c r="M426" i="13"/>
  <c r="N426" i="13"/>
  <c r="P426" i="13"/>
  <c r="Q426" i="13"/>
  <c r="R426" i="13"/>
  <c r="S426" i="13"/>
  <c r="T426" i="13"/>
  <c r="U426" i="13"/>
  <c r="V426" i="13"/>
  <c r="W426" i="13"/>
  <c r="X426" i="13"/>
  <c r="Y426" i="13"/>
  <c r="Z426" i="13"/>
  <c r="AA426" i="13"/>
  <c r="AB426" i="13"/>
  <c r="AC426" i="13"/>
  <c r="AH426" i="13"/>
  <c r="AK426" i="13"/>
  <c r="C427" i="13"/>
  <c r="D427" i="13"/>
  <c r="E427" i="13"/>
  <c r="F427" i="13"/>
  <c r="G427" i="13"/>
  <c r="H427" i="13"/>
  <c r="L427" i="13"/>
  <c r="O427" i="13" s="1"/>
  <c r="M427" i="13"/>
  <c r="N427" i="13"/>
  <c r="P427" i="13"/>
  <c r="Q427" i="13"/>
  <c r="R427" i="13"/>
  <c r="S427" i="13"/>
  <c r="T427" i="13"/>
  <c r="U427" i="13"/>
  <c r="V427" i="13"/>
  <c r="W427" i="13"/>
  <c r="X427" i="13"/>
  <c r="Y427" i="13"/>
  <c r="Z427" i="13"/>
  <c r="AA427" i="13"/>
  <c r="AB427" i="13"/>
  <c r="AC427" i="13"/>
  <c r="AH427" i="13"/>
  <c r="AK427" i="13"/>
  <c r="C428" i="13"/>
  <c r="D428" i="13"/>
  <c r="E428" i="13"/>
  <c r="F428" i="13"/>
  <c r="G428" i="13"/>
  <c r="H428" i="13"/>
  <c r="L428" i="13"/>
  <c r="O428" i="13" s="1"/>
  <c r="M428" i="13"/>
  <c r="N428" i="13"/>
  <c r="P428" i="13"/>
  <c r="Q428" i="13"/>
  <c r="R428" i="13"/>
  <c r="S428" i="13"/>
  <c r="T428" i="13"/>
  <c r="U428" i="13"/>
  <c r="V428" i="13"/>
  <c r="W428" i="13"/>
  <c r="X428" i="13"/>
  <c r="Y428" i="13"/>
  <c r="Z428" i="13"/>
  <c r="AA428" i="13"/>
  <c r="AB428" i="13"/>
  <c r="AC428" i="13"/>
  <c r="AH428" i="13"/>
  <c r="AK428" i="13"/>
  <c r="C429" i="13"/>
  <c r="D429" i="13"/>
  <c r="E429" i="13"/>
  <c r="F429" i="13"/>
  <c r="G429" i="13"/>
  <c r="H429" i="13"/>
  <c r="L429" i="13"/>
  <c r="M429" i="13"/>
  <c r="N429" i="13"/>
  <c r="P429" i="13"/>
  <c r="Q429" i="13"/>
  <c r="R429" i="13"/>
  <c r="S429" i="13"/>
  <c r="T429" i="13"/>
  <c r="U429" i="13"/>
  <c r="V429" i="13"/>
  <c r="W429" i="13"/>
  <c r="X429" i="13"/>
  <c r="Y429" i="13"/>
  <c r="Z429" i="13"/>
  <c r="AA429" i="13"/>
  <c r="AB429" i="13"/>
  <c r="AC429" i="13"/>
  <c r="AH429" i="13"/>
  <c r="AK429" i="13"/>
  <c r="C430" i="13"/>
  <c r="D430" i="13"/>
  <c r="E430" i="13"/>
  <c r="F430" i="13"/>
  <c r="G430" i="13"/>
  <c r="H430" i="13"/>
  <c r="L430" i="13"/>
  <c r="O430" i="13" s="1"/>
  <c r="M430" i="13"/>
  <c r="N430" i="13"/>
  <c r="P430" i="13"/>
  <c r="Q430" i="13"/>
  <c r="R430" i="13"/>
  <c r="S430" i="13"/>
  <c r="T430" i="13"/>
  <c r="U430" i="13"/>
  <c r="V430" i="13"/>
  <c r="W430" i="13"/>
  <c r="X430" i="13"/>
  <c r="Y430" i="13"/>
  <c r="Z430" i="13"/>
  <c r="AA430" i="13"/>
  <c r="AB430" i="13"/>
  <c r="AC430" i="13"/>
  <c r="AH430" i="13"/>
  <c r="AK430" i="13"/>
  <c r="C431" i="13"/>
  <c r="D431" i="13"/>
  <c r="E431" i="13"/>
  <c r="F431" i="13"/>
  <c r="G431" i="13"/>
  <c r="H431" i="13"/>
  <c r="L431" i="13"/>
  <c r="M431" i="13"/>
  <c r="N431" i="13"/>
  <c r="P431" i="13"/>
  <c r="Q431" i="13"/>
  <c r="R431" i="13"/>
  <c r="S431" i="13"/>
  <c r="T431" i="13"/>
  <c r="U431" i="13"/>
  <c r="V431" i="13"/>
  <c r="W431" i="13"/>
  <c r="X431" i="13"/>
  <c r="Y431" i="13"/>
  <c r="Z431" i="13"/>
  <c r="AA431" i="13"/>
  <c r="AB431" i="13"/>
  <c r="AC431" i="13"/>
  <c r="AH431" i="13"/>
  <c r="AK431" i="13"/>
  <c r="C432" i="13"/>
  <c r="D432" i="13"/>
  <c r="E432" i="13"/>
  <c r="F432" i="13"/>
  <c r="G432" i="13"/>
  <c r="H432" i="13"/>
  <c r="L432" i="13"/>
  <c r="O432" i="13" s="1"/>
  <c r="M432" i="13"/>
  <c r="N432" i="13"/>
  <c r="P432" i="13"/>
  <c r="Q432" i="13"/>
  <c r="R432" i="13"/>
  <c r="S432" i="13"/>
  <c r="T432" i="13"/>
  <c r="U432" i="13"/>
  <c r="V432" i="13"/>
  <c r="W432" i="13"/>
  <c r="X432" i="13"/>
  <c r="Y432" i="13"/>
  <c r="Z432" i="13"/>
  <c r="AA432" i="13"/>
  <c r="AB432" i="13"/>
  <c r="AC432" i="13"/>
  <c r="AH432" i="13"/>
  <c r="AK432" i="13"/>
  <c r="C433" i="13"/>
  <c r="D433" i="13"/>
  <c r="E433" i="13"/>
  <c r="F433" i="13"/>
  <c r="G433" i="13"/>
  <c r="H433" i="13"/>
  <c r="L433" i="13"/>
  <c r="O433" i="13" s="1"/>
  <c r="M433" i="13"/>
  <c r="N433" i="13"/>
  <c r="P433" i="13"/>
  <c r="Q433" i="13"/>
  <c r="R433" i="13"/>
  <c r="S433" i="13"/>
  <c r="T433" i="13"/>
  <c r="U433" i="13"/>
  <c r="V433" i="13"/>
  <c r="W433" i="13"/>
  <c r="X433" i="13"/>
  <c r="Y433" i="13"/>
  <c r="Z433" i="13"/>
  <c r="AA433" i="13"/>
  <c r="AB433" i="13"/>
  <c r="AC433" i="13"/>
  <c r="AH433" i="13"/>
  <c r="AK433" i="13"/>
  <c r="C434" i="13"/>
  <c r="D434" i="13"/>
  <c r="E434" i="13"/>
  <c r="F434" i="13"/>
  <c r="G434" i="13"/>
  <c r="H434" i="13"/>
  <c r="L434" i="13"/>
  <c r="O434" i="13" s="1"/>
  <c r="M434" i="13"/>
  <c r="N434" i="13"/>
  <c r="P434" i="13"/>
  <c r="Q434" i="13"/>
  <c r="R434" i="13"/>
  <c r="S434" i="13"/>
  <c r="T434" i="13"/>
  <c r="U434" i="13"/>
  <c r="V434" i="13"/>
  <c r="W434" i="13"/>
  <c r="X434" i="13"/>
  <c r="Y434" i="13"/>
  <c r="Z434" i="13"/>
  <c r="AA434" i="13"/>
  <c r="AB434" i="13"/>
  <c r="AC434" i="13"/>
  <c r="AH434" i="13"/>
  <c r="AK434" i="13"/>
  <c r="C435" i="13"/>
  <c r="D435" i="13"/>
  <c r="E435" i="13"/>
  <c r="F435" i="13"/>
  <c r="G435" i="13"/>
  <c r="H435" i="13"/>
  <c r="L435" i="13"/>
  <c r="O435" i="13" s="1"/>
  <c r="M435" i="13"/>
  <c r="N435" i="13"/>
  <c r="P435" i="13"/>
  <c r="Q435" i="13"/>
  <c r="R435" i="13"/>
  <c r="S435" i="13"/>
  <c r="T435" i="13"/>
  <c r="U435" i="13"/>
  <c r="V435" i="13"/>
  <c r="W435" i="13"/>
  <c r="X435" i="13"/>
  <c r="Y435" i="13"/>
  <c r="Z435" i="13"/>
  <c r="AA435" i="13"/>
  <c r="AB435" i="13"/>
  <c r="AC435" i="13"/>
  <c r="AH435" i="13"/>
  <c r="AK435" i="13"/>
  <c r="C436" i="13"/>
  <c r="D436" i="13"/>
  <c r="E436" i="13"/>
  <c r="F436" i="13"/>
  <c r="G436" i="13"/>
  <c r="H436" i="13"/>
  <c r="L436" i="13"/>
  <c r="O436" i="13" s="1"/>
  <c r="M436" i="13"/>
  <c r="N436" i="13"/>
  <c r="P436" i="13"/>
  <c r="Q436" i="13"/>
  <c r="R436" i="13"/>
  <c r="S436" i="13"/>
  <c r="T436" i="13"/>
  <c r="U436" i="13"/>
  <c r="V436" i="13"/>
  <c r="W436" i="13"/>
  <c r="X436" i="13"/>
  <c r="Y436" i="13"/>
  <c r="Z436" i="13"/>
  <c r="AA436" i="13"/>
  <c r="AB436" i="13"/>
  <c r="AC436" i="13"/>
  <c r="AH436" i="13"/>
  <c r="AK436" i="13"/>
  <c r="C437" i="13"/>
  <c r="D437" i="13"/>
  <c r="E437" i="13"/>
  <c r="F437" i="13"/>
  <c r="G437" i="13"/>
  <c r="H437" i="13"/>
  <c r="L437" i="13"/>
  <c r="O437" i="13" s="1"/>
  <c r="M437" i="13"/>
  <c r="N437" i="13"/>
  <c r="P437" i="13"/>
  <c r="Q437" i="13"/>
  <c r="R437" i="13"/>
  <c r="S437" i="13"/>
  <c r="T437" i="13"/>
  <c r="U437" i="13"/>
  <c r="V437" i="13"/>
  <c r="W437" i="13"/>
  <c r="X437" i="13"/>
  <c r="Y437" i="13"/>
  <c r="Z437" i="13"/>
  <c r="AA437" i="13"/>
  <c r="AB437" i="13"/>
  <c r="AC437" i="13"/>
  <c r="AH437" i="13"/>
  <c r="AK437" i="13"/>
  <c r="C438" i="13"/>
  <c r="D438" i="13"/>
  <c r="E438" i="13"/>
  <c r="F438" i="13"/>
  <c r="G438" i="13"/>
  <c r="H438" i="13"/>
  <c r="L438" i="13"/>
  <c r="O438" i="13" s="1"/>
  <c r="M438" i="13"/>
  <c r="N438" i="13"/>
  <c r="P438" i="13"/>
  <c r="Q438" i="13"/>
  <c r="R438" i="13"/>
  <c r="S438" i="13"/>
  <c r="T438" i="13"/>
  <c r="U438" i="13"/>
  <c r="V438" i="13"/>
  <c r="W438" i="13"/>
  <c r="X438" i="13"/>
  <c r="Y438" i="13"/>
  <c r="Z438" i="13"/>
  <c r="AA438" i="13"/>
  <c r="AB438" i="13"/>
  <c r="AC438" i="13"/>
  <c r="AH438" i="13"/>
  <c r="AK438" i="13"/>
  <c r="C439" i="13"/>
  <c r="D439" i="13"/>
  <c r="E439" i="13"/>
  <c r="F439" i="13"/>
  <c r="G439" i="13"/>
  <c r="H439" i="13"/>
  <c r="L439" i="13"/>
  <c r="O439" i="13" s="1"/>
  <c r="M439" i="13"/>
  <c r="N439" i="13"/>
  <c r="P439" i="13"/>
  <c r="Q439" i="13"/>
  <c r="R439" i="13"/>
  <c r="S439" i="13"/>
  <c r="T439" i="13"/>
  <c r="U439" i="13"/>
  <c r="V439" i="13"/>
  <c r="W439" i="13"/>
  <c r="X439" i="13"/>
  <c r="Y439" i="13"/>
  <c r="Z439" i="13"/>
  <c r="AA439" i="13"/>
  <c r="AB439" i="13"/>
  <c r="AC439" i="13"/>
  <c r="AH439" i="13"/>
  <c r="AK439" i="13"/>
  <c r="C440" i="13"/>
  <c r="D440" i="13"/>
  <c r="E440" i="13"/>
  <c r="F440" i="13"/>
  <c r="G440" i="13"/>
  <c r="H440" i="13"/>
  <c r="L440" i="13"/>
  <c r="O440" i="13" s="1"/>
  <c r="M440" i="13"/>
  <c r="N440" i="13"/>
  <c r="P440" i="13"/>
  <c r="Q440" i="13"/>
  <c r="R440" i="13"/>
  <c r="S440" i="13"/>
  <c r="T440" i="13"/>
  <c r="U440" i="13"/>
  <c r="V440" i="13"/>
  <c r="W440" i="13"/>
  <c r="X440" i="13"/>
  <c r="Y440" i="13"/>
  <c r="Z440" i="13"/>
  <c r="AA440" i="13"/>
  <c r="AB440" i="13"/>
  <c r="AC440" i="13"/>
  <c r="AH440" i="13"/>
  <c r="AK440" i="13"/>
  <c r="C441" i="13"/>
  <c r="D441" i="13"/>
  <c r="E441" i="13"/>
  <c r="F441" i="13"/>
  <c r="G441" i="13"/>
  <c r="H441" i="13"/>
  <c r="L441" i="13"/>
  <c r="O441" i="13" s="1"/>
  <c r="M441" i="13"/>
  <c r="N441" i="13"/>
  <c r="P441" i="13"/>
  <c r="Q441" i="13"/>
  <c r="R441" i="13"/>
  <c r="S441" i="13"/>
  <c r="T441" i="13"/>
  <c r="U441" i="13"/>
  <c r="V441" i="13"/>
  <c r="W441" i="13"/>
  <c r="X441" i="13"/>
  <c r="Y441" i="13"/>
  <c r="Z441" i="13"/>
  <c r="AA441" i="13"/>
  <c r="AB441" i="13"/>
  <c r="AC441" i="13"/>
  <c r="AH441" i="13"/>
  <c r="AK441" i="13"/>
  <c r="C442" i="13"/>
  <c r="D442" i="13"/>
  <c r="E442" i="13"/>
  <c r="F442" i="13"/>
  <c r="G442" i="13"/>
  <c r="H442" i="13"/>
  <c r="L442" i="13"/>
  <c r="O442" i="13" s="1"/>
  <c r="M442" i="13"/>
  <c r="N442" i="13"/>
  <c r="P442" i="13"/>
  <c r="Q442" i="13"/>
  <c r="R442" i="13"/>
  <c r="S442" i="13"/>
  <c r="T442" i="13"/>
  <c r="U442" i="13"/>
  <c r="V442" i="13"/>
  <c r="W442" i="13"/>
  <c r="X442" i="13"/>
  <c r="Y442" i="13"/>
  <c r="Z442" i="13"/>
  <c r="AA442" i="13"/>
  <c r="AB442" i="13"/>
  <c r="AC442" i="13"/>
  <c r="AH442" i="13"/>
  <c r="AK442" i="13"/>
  <c r="C443" i="13"/>
  <c r="D443" i="13"/>
  <c r="E443" i="13"/>
  <c r="F443" i="13"/>
  <c r="G443" i="13"/>
  <c r="H443" i="13"/>
  <c r="L443" i="13"/>
  <c r="O443" i="13" s="1"/>
  <c r="M443" i="13"/>
  <c r="N443" i="13"/>
  <c r="P443" i="13"/>
  <c r="Q443" i="13"/>
  <c r="R443" i="13"/>
  <c r="S443" i="13"/>
  <c r="T443" i="13"/>
  <c r="U443" i="13"/>
  <c r="V443" i="13"/>
  <c r="W443" i="13"/>
  <c r="X443" i="13"/>
  <c r="Y443" i="13"/>
  <c r="Z443" i="13"/>
  <c r="AA443" i="13"/>
  <c r="AB443" i="13"/>
  <c r="AC443" i="13"/>
  <c r="AH443" i="13"/>
  <c r="AK443" i="13"/>
  <c r="C444" i="13"/>
  <c r="D444" i="13"/>
  <c r="E444" i="13"/>
  <c r="F444" i="13"/>
  <c r="G444" i="13"/>
  <c r="H444" i="13"/>
  <c r="L444" i="13"/>
  <c r="O444" i="13" s="1"/>
  <c r="M444" i="13"/>
  <c r="N444" i="13"/>
  <c r="P444" i="13"/>
  <c r="Q444" i="13"/>
  <c r="R444" i="13"/>
  <c r="S444" i="13"/>
  <c r="T444" i="13"/>
  <c r="U444" i="13"/>
  <c r="V444" i="13"/>
  <c r="W444" i="13"/>
  <c r="X444" i="13"/>
  <c r="Y444" i="13"/>
  <c r="Z444" i="13"/>
  <c r="AA444" i="13"/>
  <c r="AB444" i="13"/>
  <c r="AC444" i="13"/>
  <c r="AH444" i="13"/>
  <c r="AK444" i="13"/>
  <c r="C445" i="13"/>
  <c r="D445" i="13"/>
  <c r="E445" i="13"/>
  <c r="F445" i="13"/>
  <c r="G445" i="13"/>
  <c r="H445" i="13"/>
  <c r="L445" i="13"/>
  <c r="O445" i="13" s="1"/>
  <c r="M445" i="13"/>
  <c r="N445" i="13"/>
  <c r="P445" i="13"/>
  <c r="Q445" i="13"/>
  <c r="R445" i="13"/>
  <c r="S445" i="13"/>
  <c r="T445" i="13"/>
  <c r="U445" i="13"/>
  <c r="V445" i="13"/>
  <c r="W445" i="13"/>
  <c r="X445" i="13"/>
  <c r="Y445" i="13"/>
  <c r="Z445" i="13"/>
  <c r="AA445" i="13"/>
  <c r="AB445" i="13"/>
  <c r="AC445" i="13"/>
  <c r="AH445" i="13"/>
  <c r="AK445" i="13"/>
  <c r="C446" i="13"/>
  <c r="D446" i="13"/>
  <c r="E446" i="13"/>
  <c r="F446" i="13"/>
  <c r="G446" i="13"/>
  <c r="H446" i="13"/>
  <c r="L446" i="13"/>
  <c r="O446" i="13" s="1"/>
  <c r="M446" i="13"/>
  <c r="N446" i="13"/>
  <c r="P446" i="13"/>
  <c r="Q446" i="13"/>
  <c r="R446" i="13"/>
  <c r="S446" i="13"/>
  <c r="T446" i="13"/>
  <c r="U446" i="13"/>
  <c r="V446" i="13"/>
  <c r="W446" i="13"/>
  <c r="X446" i="13"/>
  <c r="Y446" i="13"/>
  <c r="Z446" i="13"/>
  <c r="AA446" i="13"/>
  <c r="AB446" i="13"/>
  <c r="AC446" i="13"/>
  <c r="AH446" i="13"/>
  <c r="AK446" i="13"/>
  <c r="C447" i="13"/>
  <c r="D447" i="13"/>
  <c r="E447" i="13"/>
  <c r="F447" i="13"/>
  <c r="G447" i="13"/>
  <c r="H447" i="13"/>
  <c r="L447" i="13"/>
  <c r="O447" i="13" s="1"/>
  <c r="M447" i="13"/>
  <c r="N447" i="13"/>
  <c r="P447" i="13"/>
  <c r="Q447" i="13"/>
  <c r="R447" i="13"/>
  <c r="S447" i="13"/>
  <c r="T447" i="13"/>
  <c r="U447" i="13"/>
  <c r="V447" i="13"/>
  <c r="W447" i="13"/>
  <c r="X447" i="13"/>
  <c r="Y447" i="13"/>
  <c r="Z447" i="13"/>
  <c r="AA447" i="13"/>
  <c r="AB447" i="13"/>
  <c r="AC447" i="13"/>
  <c r="AH447" i="13"/>
  <c r="AK447" i="13"/>
  <c r="C448" i="13"/>
  <c r="D448" i="13"/>
  <c r="E448" i="13"/>
  <c r="F448" i="13"/>
  <c r="G448" i="13"/>
  <c r="H448" i="13"/>
  <c r="L448" i="13"/>
  <c r="O448" i="13" s="1"/>
  <c r="M448" i="13"/>
  <c r="N448" i="13"/>
  <c r="P448" i="13"/>
  <c r="Q448" i="13"/>
  <c r="R448" i="13"/>
  <c r="S448" i="13"/>
  <c r="T448" i="13"/>
  <c r="U448" i="13"/>
  <c r="V448" i="13"/>
  <c r="W448" i="13"/>
  <c r="X448" i="13"/>
  <c r="Y448" i="13"/>
  <c r="Z448" i="13"/>
  <c r="AA448" i="13"/>
  <c r="AB448" i="13"/>
  <c r="AC448" i="13"/>
  <c r="AH448" i="13"/>
  <c r="AK448" i="13"/>
  <c r="C449" i="13"/>
  <c r="D449" i="13"/>
  <c r="E449" i="13"/>
  <c r="F449" i="13"/>
  <c r="G449" i="13"/>
  <c r="H449" i="13"/>
  <c r="L449" i="13"/>
  <c r="O449" i="13" s="1"/>
  <c r="M449" i="13"/>
  <c r="N449" i="13"/>
  <c r="P449" i="13"/>
  <c r="Q449" i="13"/>
  <c r="R449" i="13"/>
  <c r="S449" i="13"/>
  <c r="T449" i="13"/>
  <c r="U449" i="13"/>
  <c r="V449" i="13"/>
  <c r="W449" i="13"/>
  <c r="X449" i="13"/>
  <c r="Y449" i="13"/>
  <c r="Z449" i="13"/>
  <c r="AA449" i="13"/>
  <c r="AB449" i="13"/>
  <c r="AC449" i="13"/>
  <c r="AH449" i="13"/>
  <c r="AK449" i="13"/>
  <c r="C450" i="13"/>
  <c r="D450" i="13"/>
  <c r="E450" i="13"/>
  <c r="F450" i="13"/>
  <c r="G450" i="13"/>
  <c r="H450" i="13"/>
  <c r="L450" i="13"/>
  <c r="O450" i="13" s="1"/>
  <c r="M450" i="13"/>
  <c r="N450" i="13"/>
  <c r="P450" i="13"/>
  <c r="Q450" i="13"/>
  <c r="R450" i="13"/>
  <c r="S450" i="13"/>
  <c r="T450" i="13"/>
  <c r="U450" i="13"/>
  <c r="V450" i="13"/>
  <c r="W450" i="13"/>
  <c r="X450" i="13"/>
  <c r="Y450" i="13"/>
  <c r="Z450" i="13"/>
  <c r="AA450" i="13"/>
  <c r="AB450" i="13"/>
  <c r="AC450" i="13"/>
  <c r="AH450" i="13"/>
  <c r="AK450" i="13"/>
  <c r="C451" i="13"/>
  <c r="D451" i="13"/>
  <c r="E451" i="13"/>
  <c r="F451" i="13"/>
  <c r="G451" i="13"/>
  <c r="H451" i="13"/>
  <c r="L451" i="13"/>
  <c r="O451" i="13" s="1"/>
  <c r="M451" i="13"/>
  <c r="N451" i="13"/>
  <c r="P451" i="13"/>
  <c r="Q451" i="13"/>
  <c r="R451" i="13"/>
  <c r="S451" i="13"/>
  <c r="T451" i="13"/>
  <c r="U451" i="13"/>
  <c r="V451" i="13"/>
  <c r="W451" i="13"/>
  <c r="X451" i="13"/>
  <c r="Y451" i="13"/>
  <c r="Z451" i="13"/>
  <c r="AA451" i="13"/>
  <c r="AB451" i="13"/>
  <c r="AC451" i="13"/>
  <c r="AH451" i="13"/>
  <c r="AK451" i="13"/>
  <c r="C452" i="13"/>
  <c r="D452" i="13"/>
  <c r="E452" i="13"/>
  <c r="F452" i="13"/>
  <c r="G452" i="13"/>
  <c r="H452" i="13"/>
  <c r="L452" i="13"/>
  <c r="O452" i="13" s="1"/>
  <c r="M452" i="13"/>
  <c r="N452" i="13"/>
  <c r="P452" i="13"/>
  <c r="Q452" i="13"/>
  <c r="R452" i="13"/>
  <c r="S452" i="13"/>
  <c r="T452" i="13"/>
  <c r="U452" i="13"/>
  <c r="V452" i="13"/>
  <c r="W452" i="13"/>
  <c r="X452" i="13"/>
  <c r="Y452" i="13"/>
  <c r="Z452" i="13"/>
  <c r="AA452" i="13"/>
  <c r="AB452" i="13"/>
  <c r="AC452" i="13"/>
  <c r="AH452" i="13"/>
  <c r="AK452" i="13"/>
  <c r="C453" i="13"/>
  <c r="D453" i="13"/>
  <c r="E453" i="13"/>
  <c r="F453" i="13"/>
  <c r="G453" i="13"/>
  <c r="H453" i="13"/>
  <c r="L453" i="13"/>
  <c r="O453" i="13" s="1"/>
  <c r="M453" i="13"/>
  <c r="N453" i="13"/>
  <c r="P453" i="13"/>
  <c r="Q453" i="13"/>
  <c r="R453" i="13"/>
  <c r="S453" i="13"/>
  <c r="T453" i="13"/>
  <c r="U453" i="13"/>
  <c r="V453" i="13"/>
  <c r="W453" i="13"/>
  <c r="X453" i="13"/>
  <c r="Y453" i="13"/>
  <c r="Z453" i="13"/>
  <c r="AA453" i="13"/>
  <c r="AB453" i="13"/>
  <c r="AC453" i="13"/>
  <c r="AH453" i="13"/>
  <c r="AK453" i="13"/>
  <c r="C454" i="13"/>
  <c r="D454" i="13"/>
  <c r="E454" i="13"/>
  <c r="F454" i="13"/>
  <c r="G454" i="13"/>
  <c r="H454" i="13"/>
  <c r="L454" i="13"/>
  <c r="O454" i="13" s="1"/>
  <c r="M454" i="13"/>
  <c r="N454" i="13"/>
  <c r="P454" i="13"/>
  <c r="Q454" i="13"/>
  <c r="R454" i="13"/>
  <c r="S454" i="13"/>
  <c r="T454" i="13"/>
  <c r="U454" i="13"/>
  <c r="V454" i="13"/>
  <c r="W454" i="13"/>
  <c r="X454" i="13"/>
  <c r="Y454" i="13"/>
  <c r="Z454" i="13"/>
  <c r="AA454" i="13"/>
  <c r="AB454" i="13"/>
  <c r="AC454" i="13"/>
  <c r="AH454" i="13"/>
  <c r="AK454" i="13"/>
  <c r="C455" i="13"/>
  <c r="D455" i="13"/>
  <c r="E455" i="13"/>
  <c r="F455" i="13"/>
  <c r="G455" i="13"/>
  <c r="H455" i="13"/>
  <c r="L455" i="13"/>
  <c r="O455" i="13" s="1"/>
  <c r="M455" i="13"/>
  <c r="N455" i="13"/>
  <c r="P455" i="13"/>
  <c r="Q455" i="13"/>
  <c r="R455" i="13"/>
  <c r="S455" i="13"/>
  <c r="T455" i="13"/>
  <c r="U455" i="13"/>
  <c r="V455" i="13"/>
  <c r="W455" i="13"/>
  <c r="X455" i="13"/>
  <c r="Y455" i="13"/>
  <c r="Z455" i="13"/>
  <c r="AA455" i="13"/>
  <c r="AB455" i="13"/>
  <c r="AC455" i="13"/>
  <c r="AH455" i="13"/>
  <c r="AK455" i="13"/>
  <c r="C456" i="13"/>
  <c r="D456" i="13"/>
  <c r="E456" i="13"/>
  <c r="F456" i="13"/>
  <c r="G456" i="13"/>
  <c r="H456" i="13"/>
  <c r="L456" i="13"/>
  <c r="O456" i="13" s="1"/>
  <c r="M456" i="13"/>
  <c r="N456" i="13"/>
  <c r="P456" i="13"/>
  <c r="Q456" i="13"/>
  <c r="R456" i="13"/>
  <c r="S456" i="13"/>
  <c r="T456" i="13"/>
  <c r="U456" i="13"/>
  <c r="V456" i="13"/>
  <c r="W456" i="13"/>
  <c r="X456" i="13"/>
  <c r="Y456" i="13"/>
  <c r="Z456" i="13"/>
  <c r="AA456" i="13"/>
  <c r="AB456" i="13"/>
  <c r="AC456" i="13"/>
  <c r="AH456" i="13"/>
  <c r="AK456" i="13"/>
  <c r="C457" i="13"/>
  <c r="D457" i="13"/>
  <c r="E457" i="13"/>
  <c r="F457" i="13"/>
  <c r="G457" i="13"/>
  <c r="H457" i="13"/>
  <c r="L457" i="13"/>
  <c r="O457" i="13" s="1"/>
  <c r="M457" i="13"/>
  <c r="N457" i="13"/>
  <c r="P457" i="13"/>
  <c r="Q457" i="13"/>
  <c r="R457" i="13"/>
  <c r="S457" i="13"/>
  <c r="T457" i="13"/>
  <c r="U457" i="13"/>
  <c r="V457" i="13"/>
  <c r="W457" i="13"/>
  <c r="X457" i="13"/>
  <c r="Y457" i="13"/>
  <c r="Z457" i="13"/>
  <c r="AA457" i="13"/>
  <c r="AB457" i="13"/>
  <c r="AC457" i="13"/>
  <c r="AH457" i="13"/>
  <c r="AK457" i="13"/>
  <c r="C458" i="13"/>
  <c r="D458" i="13"/>
  <c r="E458" i="13"/>
  <c r="F458" i="13"/>
  <c r="G458" i="13"/>
  <c r="H458" i="13"/>
  <c r="L458" i="13"/>
  <c r="O458" i="13" s="1"/>
  <c r="M458" i="13"/>
  <c r="N458" i="13"/>
  <c r="P458" i="13"/>
  <c r="Q458" i="13"/>
  <c r="R458" i="13"/>
  <c r="S458" i="13"/>
  <c r="T458" i="13"/>
  <c r="U458" i="13"/>
  <c r="V458" i="13"/>
  <c r="W458" i="13"/>
  <c r="X458" i="13"/>
  <c r="Y458" i="13"/>
  <c r="Z458" i="13"/>
  <c r="AA458" i="13"/>
  <c r="AB458" i="13"/>
  <c r="AC458" i="13"/>
  <c r="AH458" i="13"/>
  <c r="AK458" i="13"/>
  <c r="C459" i="13"/>
  <c r="D459" i="13"/>
  <c r="E459" i="13"/>
  <c r="F459" i="13"/>
  <c r="G459" i="13"/>
  <c r="H459" i="13"/>
  <c r="L459" i="13"/>
  <c r="O459" i="13" s="1"/>
  <c r="M459" i="13"/>
  <c r="N459" i="13"/>
  <c r="P459" i="13"/>
  <c r="Q459" i="13"/>
  <c r="R459" i="13"/>
  <c r="S459" i="13"/>
  <c r="T459" i="13"/>
  <c r="U459" i="13"/>
  <c r="V459" i="13"/>
  <c r="W459" i="13"/>
  <c r="X459" i="13"/>
  <c r="Y459" i="13"/>
  <c r="Z459" i="13"/>
  <c r="AA459" i="13"/>
  <c r="AB459" i="13"/>
  <c r="AC459" i="13"/>
  <c r="AH459" i="13"/>
  <c r="AK459" i="13"/>
  <c r="C460" i="13"/>
  <c r="D460" i="13"/>
  <c r="E460" i="13"/>
  <c r="F460" i="13"/>
  <c r="G460" i="13"/>
  <c r="H460" i="13"/>
  <c r="L460" i="13"/>
  <c r="M460" i="13"/>
  <c r="N460" i="13"/>
  <c r="P460" i="13"/>
  <c r="Q460" i="13"/>
  <c r="R460" i="13"/>
  <c r="S460" i="13"/>
  <c r="T460" i="13"/>
  <c r="U460" i="13"/>
  <c r="V460" i="13"/>
  <c r="W460" i="13"/>
  <c r="X460" i="13"/>
  <c r="Y460" i="13"/>
  <c r="Z460" i="13"/>
  <c r="AA460" i="13"/>
  <c r="AB460" i="13"/>
  <c r="AC460" i="13"/>
  <c r="AH460" i="13"/>
  <c r="AK460" i="13"/>
  <c r="C461" i="13"/>
  <c r="D461" i="13"/>
  <c r="E461" i="13"/>
  <c r="F461" i="13"/>
  <c r="G461" i="13"/>
  <c r="H461" i="13"/>
  <c r="L461" i="13"/>
  <c r="O461" i="13" s="1"/>
  <c r="M461" i="13"/>
  <c r="N461" i="13"/>
  <c r="P461" i="13"/>
  <c r="Q461" i="13"/>
  <c r="R461" i="13"/>
  <c r="S461" i="13"/>
  <c r="T461" i="13"/>
  <c r="U461" i="13"/>
  <c r="V461" i="13"/>
  <c r="W461" i="13"/>
  <c r="X461" i="13"/>
  <c r="Y461" i="13"/>
  <c r="Z461" i="13"/>
  <c r="AA461" i="13"/>
  <c r="AB461" i="13"/>
  <c r="AC461" i="13"/>
  <c r="AH461" i="13"/>
  <c r="AK461" i="13"/>
  <c r="C462" i="13"/>
  <c r="D462" i="13"/>
  <c r="E462" i="13"/>
  <c r="F462" i="13"/>
  <c r="G462" i="13"/>
  <c r="H462" i="13"/>
  <c r="L462" i="13"/>
  <c r="M462" i="13"/>
  <c r="N462" i="13"/>
  <c r="P462" i="13"/>
  <c r="Q462" i="13"/>
  <c r="R462" i="13"/>
  <c r="S462" i="13"/>
  <c r="T462" i="13"/>
  <c r="U462" i="13"/>
  <c r="V462" i="13"/>
  <c r="W462" i="13"/>
  <c r="X462" i="13"/>
  <c r="Y462" i="13"/>
  <c r="Z462" i="13"/>
  <c r="AA462" i="13"/>
  <c r="AB462" i="13"/>
  <c r="AC462" i="13"/>
  <c r="AH462" i="13"/>
  <c r="AK462" i="13"/>
  <c r="C463" i="13"/>
  <c r="D463" i="13"/>
  <c r="E463" i="13"/>
  <c r="F463" i="13"/>
  <c r="G463" i="13"/>
  <c r="H463" i="13"/>
  <c r="L463" i="13"/>
  <c r="O463" i="13" s="1"/>
  <c r="M463" i="13"/>
  <c r="N463" i="13"/>
  <c r="P463" i="13"/>
  <c r="Q463" i="13"/>
  <c r="R463" i="13"/>
  <c r="S463" i="13"/>
  <c r="T463" i="13"/>
  <c r="U463" i="13"/>
  <c r="V463" i="13"/>
  <c r="W463" i="13"/>
  <c r="X463" i="13"/>
  <c r="Y463" i="13"/>
  <c r="Z463" i="13"/>
  <c r="AA463" i="13"/>
  <c r="AB463" i="13"/>
  <c r="AC463" i="13"/>
  <c r="AH463" i="13"/>
  <c r="AK463" i="13"/>
  <c r="C464" i="13"/>
  <c r="D464" i="13"/>
  <c r="E464" i="13"/>
  <c r="F464" i="13"/>
  <c r="G464" i="13"/>
  <c r="H464" i="13"/>
  <c r="L464" i="13"/>
  <c r="O464" i="13" s="1"/>
  <c r="M464" i="13"/>
  <c r="N464" i="13"/>
  <c r="P464" i="13"/>
  <c r="Q464" i="13"/>
  <c r="R464" i="13"/>
  <c r="S464" i="13"/>
  <c r="T464" i="13"/>
  <c r="U464" i="13"/>
  <c r="V464" i="13"/>
  <c r="W464" i="13"/>
  <c r="X464" i="13"/>
  <c r="Y464" i="13"/>
  <c r="Z464" i="13"/>
  <c r="AA464" i="13"/>
  <c r="AB464" i="13"/>
  <c r="AC464" i="13"/>
  <c r="AH464" i="13"/>
  <c r="AK464" i="13"/>
  <c r="C465" i="13"/>
  <c r="D465" i="13"/>
  <c r="E465" i="13"/>
  <c r="F465" i="13"/>
  <c r="G465" i="13"/>
  <c r="H465" i="13"/>
  <c r="L465" i="13"/>
  <c r="M465" i="13"/>
  <c r="N465" i="13"/>
  <c r="P465" i="13"/>
  <c r="Q465" i="13"/>
  <c r="R465" i="13"/>
  <c r="S465" i="13"/>
  <c r="T465" i="13"/>
  <c r="U465" i="13"/>
  <c r="V465" i="13"/>
  <c r="W465" i="13"/>
  <c r="X465" i="13"/>
  <c r="Y465" i="13"/>
  <c r="Z465" i="13"/>
  <c r="AA465" i="13"/>
  <c r="AB465" i="13"/>
  <c r="AC465" i="13"/>
  <c r="AH465" i="13"/>
  <c r="AK465" i="13"/>
  <c r="C466" i="13"/>
  <c r="D466" i="13"/>
  <c r="E466" i="13"/>
  <c r="F466" i="13"/>
  <c r="G466" i="13"/>
  <c r="H466" i="13"/>
  <c r="L466" i="13"/>
  <c r="M466" i="13"/>
  <c r="N466" i="13"/>
  <c r="P466" i="13"/>
  <c r="Q466" i="13"/>
  <c r="R466" i="13"/>
  <c r="S466" i="13"/>
  <c r="T466" i="13"/>
  <c r="U466" i="13"/>
  <c r="V466" i="13"/>
  <c r="W466" i="13"/>
  <c r="X466" i="13"/>
  <c r="Y466" i="13"/>
  <c r="Z466" i="13"/>
  <c r="AA466" i="13"/>
  <c r="AB466" i="13"/>
  <c r="AC466" i="13"/>
  <c r="AH466" i="13"/>
  <c r="AK466" i="13"/>
  <c r="C467" i="13"/>
  <c r="D467" i="13"/>
  <c r="E467" i="13"/>
  <c r="F467" i="13"/>
  <c r="G467" i="13"/>
  <c r="H467" i="13"/>
  <c r="L467" i="13"/>
  <c r="M467" i="13"/>
  <c r="N467" i="13"/>
  <c r="P467" i="13"/>
  <c r="Q467" i="13"/>
  <c r="R467" i="13"/>
  <c r="S467" i="13"/>
  <c r="T467" i="13"/>
  <c r="U467" i="13"/>
  <c r="V467" i="13"/>
  <c r="W467" i="13"/>
  <c r="X467" i="13"/>
  <c r="Y467" i="13"/>
  <c r="Z467" i="13"/>
  <c r="AA467" i="13"/>
  <c r="AB467" i="13"/>
  <c r="AC467" i="13"/>
  <c r="AH467" i="13"/>
  <c r="AK467" i="13"/>
  <c r="C468" i="13"/>
  <c r="D468" i="13"/>
  <c r="E468" i="13"/>
  <c r="F468" i="13"/>
  <c r="G468" i="13"/>
  <c r="H468" i="13"/>
  <c r="L468" i="13"/>
  <c r="M468" i="13"/>
  <c r="N468" i="13"/>
  <c r="P468" i="13"/>
  <c r="Q468" i="13"/>
  <c r="R468" i="13"/>
  <c r="S468" i="13"/>
  <c r="T468" i="13"/>
  <c r="U468" i="13"/>
  <c r="V468" i="13"/>
  <c r="W468" i="13"/>
  <c r="X468" i="13"/>
  <c r="Y468" i="13"/>
  <c r="Z468" i="13"/>
  <c r="AA468" i="13"/>
  <c r="AB468" i="13"/>
  <c r="AC468" i="13"/>
  <c r="AH468" i="13"/>
  <c r="AK468" i="13"/>
  <c r="C469" i="13"/>
  <c r="D469" i="13"/>
  <c r="E469" i="13"/>
  <c r="F469" i="13"/>
  <c r="G469" i="13"/>
  <c r="H469" i="13"/>
  <c r="L469" i="13"/>
  <c r="O469" i="13" s="1"/>
  <c r="M469" i="13"/>
  <c r="N469" i="13"/>
  <c r="P469" i="13"/>
  <c r="Q469" i="13"/>
  <c r="R469" i="13"/>
  <c r="S469" i="13"/>
  <c r="T469" i="13"/>
  <c r="U469" i="13"/>
  <c r="V469" i="13"/>
  <c r="W469" i="13"/>
  <c r="X469" i="13"/>
  <c r="Y469" i="13"/>
  <c r="Z469" i="13"/>
  <c r="AA469" i="13"/>
  <c r="AB469" i="13"/>
  <c r="AC469" i="13"/>
  <c r="AH469" i="13"/>
  <c r="AK469" i="13"/>
  <c r="C470" i="13"/>
  <c r="D470" i="13"/>
  <c r="E470" i="13"/>
  <c r="F470" i="13"/>
  <c r="G470" i="13"/>
  <c r="H470" i="13"/>
  <c r="L470" i="13"/>
  <c r="O470" i="13" s="1"/>
  <c r="M470" i="13"/>
  <c r="N470" i="13"/>
  <c r="P470" i="13"/>
  <c r="Q470" i="13"/>
  <c r="R470" i="13"/>
  <c r="S470" i="13"/>
  <c r="T470" i="13"/>
  <c r="U470" i="13"/>
  <c r="V470" i="13"/>
  <c r="W470" i="13"/>
  <c r="X470" i="13"/>
  <c r="Y470" i="13"/>
  <c r="Z470" i="13"/>
  <c r="AA470" i="13"/>
  <c r="AB470" i="13"/>
  <c r="AC470" i="13"/>
  <c r="AH470" i="13"/>
  <c r="AK470" i="13"/>
  <c r="C471" i="13"/>
  <c r="D471" i="13"/>
  <c r="E471" i="13"/>
  <c r="F471" i="13"/>
  <c r="G471" i="13"/>
  <c r="H471" i="13"/>
  <c r="L471" i="13"/>
  <c r="O471" i="13" s="1"/>
  <c r="M471" i="13"/>
  <c r="N471" i="13"/>
  <c r="P471" i="13"/>
  <c r="Q471" i="13"/>
  <c r="R471" i="13"/>
  <c r="S471" i="13"/>
  <c r="T471" i="13"/>
  <c r="U471" i="13"/>
  <c r="V471" i="13"/>
  <c r="W471" i="13"/>
  <c r="X471" i="13"/>
  <c r="Y471" i="13"/>
  <c r="Z471" i="13"/>
  <c r="AA471" i="13"/>
  <c r="AB471" i="13"/>
  <c r="AC471" i="13"/>
  <c r="AH471" i="13"/>
  <c r="AK471" i="13"/>
  <c r="C472" i="13"/>
  <c r="D472" i="13"/>
  <c r="E472" i="13"/>
  <c r="F472" i="13"/>
  <c r="G472" i="13"/>
  <c r="H472" i="13"/>
  <c r="L472" i="13"/>
  <c r="O472" i="13" s="1"/>
  <c r="M472" i="13"/>
  <c r="N472" i="13"/>
  <c r="P472" i="13"/>
  <c r="Q472" i="13"/>
  <c r="R472" i="13"/>
  <c r="S472" i="13"/>
  <c r="T472" i="13"/>
  <c r="U472" i="13"/>
  <c r="V472" i="13"/>
  <c r="W472" i="13"/>
  <c r="X472" i="13"/>
  <c r="Y472" i="13"/>
  <c r="Z472" i="13"/>
  <c r="AA472" i="13"/>
  <c r="AB472" i="13"/>
  <c r="AC472" i="13"/>
  <c r="AH472" i="13"/>
  <c r="AK472" i="13"/>
  <c r="C473" i="13"/>
  <c r="D473" i="13"/>
  <c r="E473" i="13"/>
  <c r="F473" i="13"/>
  <c r="G473" i="13"/>
  <c r="H473" i="13"/>
  <c r="L473" i="13"/>
  <c r="M473" i="13"/>
  <c r="N473" i="13"/>
  <c r="P473" i="13"/>
  <c r="Q473" i="13"/>
  <c r="R473" i="13"/>
  <c r="S473" i="13"/>
  <c r="T473" i="13"/>
  <c r="U473" i="13"/>
  <c r="V473" i="13"/>
  <c r="W473" i="13"/>
  <c r="X473" i="13"/>
  <c r="Y473" i="13"/>
  <c r="Z473" i="13"/>
  <c r="AA473" i="13"/>
  <c r="AB473" i="13"/>
  <c r="AC473" i="13"/>
  <c r="AH473" i="13"/>
  <c r="AK473" i="13"/>
  <c r="C474" i="13"/>
  <c r="D474" i="13"/>
  <c r="E474" i="13"/>
  <c r="F474" i="13"/>
  <c r="G474" i="13"/>
  <c r="H474" i="13"/>
  <c r="L474" i="13"/>
  <c r="O474" i="13" s="1"/>
  <c r="M474" i="13"/>
  <c r="N474" i="13"/>
  <c r="P474" i="13"/>
  <c r="Q474" i="13"/>
  <c r="R474" i="13"/>
  <c r="S474" i="13"/>
  <c r="T474" i="13"/>
  <c r="U474" i="13"/>
  <c r="V474" i="13"/>
  <c r="W474" i="13"/>
  <c r="X474" i="13"/>
  <c r="Y474" i="13"/>
  <c r="Z474" i="13"/>
  <c r="AA474" i="13"/>
  <c r="AB474" i="13"/>
  <c r="AC474" i="13"/>
  <c r="AH474" i="13"/>
  <c r="AK474" i="13"/>
  <c r="C475" i="13"/>
  <c r="D475" i="13"/>
  <c r="E475" i="13"/>
  <c r="F475" i="13"/>
  <c r="G475" i="13"/>
  <c r="H475" i="13"/>
  <c r="L475" i="13"/>
  <c r="M475" i="13"/>
  <c r="N475" i="13"/>
  <c r="P475" i="13"/>
  <c r="Q475" i="13"/>
  <c r="R475" i="13"/>
  <c r="S475" i="13"/>
  <c r="T475" i="13"/>
  <c r="U475" i="13"/>
  <c r="V475" i="13"/>
  <c r="W475" i="13"/>
  <c r="X475" i="13"/>
  <c r="Y475" i="13"/>
  <c r="Z475" i="13"/>
  <c r="AA475" i="13"/>
  <c r="AB475" i="13"/>
  <c r="AC475" i="13"/>
  <c r="AH475" i="13"/>
  <c r="AK475" i="13"/>
  <c r="C476" i="13"/>
  <c r="D476" i="13"/>
  <c r="E476" i="13"/>
  <c r="F476" i="13"/>
  <c r="G476" i="13"/>
  <c r="H476" i="13"/>
  <c r="L476" i="13"/>
  <c r="O476" i="13" s="1"/>
  <c r="M476" i="13"/>
  <c r="N476" i="13"/>
  <c r="P476" i="13"/>
  <c r="Q476" i="13"/>
  <c r="R476" i="13"/>
  <c r="S476" i="13"/>
  <c r="T476" i="13"/>
  <c r="U476" i="13"/>
  <c r="V476" i="13"/>
  <c r="W476" i="13"/>
  <c r="X476" i="13"/>
  <c r="Y476" i="13"/>
  <c r="Z476" i="13"/>
  <c r="AA476" i="13"/>
  <c r="AB476" i="13"/>
  <c r="AC476" i="13"/>
  <c r="AH476" i="13"/>
  <c r="AK476" i="13"/>
  <c r="C477" i="13"/>
  <c r="D477" i="13"/>
  <c r="E477" i="13"/>
  <c r="F477" i="13"/>
  <c r="G477" i="13"/>
  <c r="H477" i="13"/>
  <c r="L477" i="13"/>
  <c r="O477" i="13" s="1"/>
  <c r="M477" i="13"/>
  <c r="N477" i="13"/>
  <c r="P477" i="13"/>
  <c r="Q477" i="13"/>
  <c r="R477" i="13"/>
  <c r="S477" i="13"/>
  <c r="T477" i="13"/>
  <c r="U477" i="13"/>
  <c r="V477" i="13"/>
  <c r="W477" i="13"/>
  <c r="X477" i="13"/>
  <c r="Y477" i="13"/>
  <c r="Z477" i="13"/>
  <c r="AA477" i="13"/>
  <c r="AB477" i="13"/>
  <c r="AC477" i="13"/>
  <c r="AH477" i="13"/>
  <c r="AK477" i="13"/>
  <c r="C478" i="13"/>
  <c r="D478" i="13"/>
  <c r="E478" i="13"/>
  <c r="F478" i="13"/>
  <c r="G478" i="13"/>
  <c r="H478" i="13"/>
  <c r="L478" i="13"/>
  <c r="O478" i="13" s="1"/>
  <c r="M478" i="13"/>
  <c r="N478" i="13"/>
  <c r="P478" i="13"/>
  <c r="Q478" i="13"/>
  <c r="R478" i="13"/>
  <c r="S478" i="13"/>
  <c r="T478" i="13"/>
  <c r="U478" i="13"/>
  <c r="V478" i="13"/>
  <c r="W478" i="13"/>
  <c r="X478" i="13"/>
  <c r="Y478" i="13"/>
  <c r="Z478" i="13"/>
  <c r="AA478" i="13"/>
  <c r="AB478" i="13"/>
  <c r="AC478" i="13"/>
  <c r="AH478" i="13"/>
  <c r="AK478" i="13"/>
  <c r="C479" i="13"/>
  <c r="D479" i="13"/>
  <c r="E479" i="13"/>
  <c r="F479" i="13"/>
  <c r="G479" i="13"/>
  <c r="H479" i="13"/>
  <c r="L479" i="13"/>
  <c r="O479" i="13" s="1"/>
  <c r="M479" i="13"/>
  <c r="N479" i="13"/>
  <c r="P479" i="13"/>
  <c r="Q479" i="13"/>
  <c r="R479" i="13"/>
  <c r="S479" i="13"/>
  <c r="T479" i="13"/>
  <c r="U479" i="13"/>
  <c r="V479" i="13"/>
  <c r="W479" i="13"/>
  <c r="X479" i="13"/>
  <c r="Y479" i="13"/>
  <c r="Z479" i="13"/>
  <c r="AA479" i="13"/>
  <c r="AB479" i="13"/>
  <c r="AC479" i="13"/>
  <c r="AH479" i="13"/>
  <c r="AK479" i="13"/>
  <c r="C480" i="13"/>
  <c r="D480" i="13"/>
  <c r="E480" i="13"/>
  <c r="F480" i="13"/>
  <c r="G480" i="13"/>
  <c r="H480" i="13"/>
  <c r="L480" i="13"/>
  <c r="O480" i="13" s="1"/>
  <c r="M480" i="13"/>
  <c r="N480" i="13"/>
  <c r="P480" i="13"/>
  <c r="Q480" i="13"/>
  <c r="R480" i="13"/>
  <c r="S480" i="13"/>
  <c r="T480" i="13"/>
  <c r="U480" i="13"/>
  <c r="V480" i="13"/>
  <c r="W480" i="13"/>
  <c r="X480" i="13"/>
  <c r="Y480" i="13"/>
  <c r="Z480" i="13"/>
  <c r="AA480" i="13"/>
  <c r="AB480" i="13"/>
  <c r="AC480" i="13"/>
  <c r="AH480" i="13"/>
  <c r="AK480" i="13"/>
  <c r="C481" i="13"/>
  <c r="D481" i="13"/>
  <c r="E481" i="13"/>
  <c r="F481" i="13"/>
  <c r="G481" i="13"/>
  <c r="H481" i="13"/>
  <c r="L481" i="13"/>
  <c r="O481" i="13" s="1"/>
  <c r="M481" i="13"/>
  <c r="N481" i="13"/>
  <c r="P481" i="13"/>
  <c r="Q481" i="13"/>
  <c r="R481" i="13"/>
  <c r="S481" i="13"/>
  <c r="T481" i="13"/>
  <c r="U481" i="13"/>
  <c r="V481" i="13"/>
  <c r="W481" i="13"/>
  <c r="X481" i="13"/>
  <c r="Y481" i="13"/>
  <c r="Z481" i="13"/>
  <c r="AA481" i="13"/>
  <c r="AB481" i="13"/>
  <c r="AC481" i="13"/>
  <c r="AH481" i="13"/>
  <c r="AK481" i="13"/>
  <c r="C482" i="13"/>
  <c r="D482" i="13"/>
  <c r="E482" i="13"/>
  <c r="F482" i="13"/>
  <c r="G482" i="13"/>
  <c r="H482" i="13"/>
  <c r="L482" i="13"/>
  <c r="M482" i="13"/>
  <c r="N482" i="13"/>
  <c r="P482" i="13"/>
  <c r="Q482" i="13"/>
  <c r="R482" i="13"/>
  <c r="S482" i="13"/>
  <c r="T482" i="13"/>
  <c r="U482" i="13"/>
  <c r="V482" i="13"/>
  <c r="W482" i="13"/>
  <c r="X482" i="13"/>
  <c r="Y482" i="13"/>
  <c r="Z482" i="13"/>
  <c r="AA482" i="13"/>
  <c r="AB482" i="13"/>
  <c r="AC482" i="13"/>
  <c r="AH482" i="13"/>
  <c r="AK482" i="13"/>
  <c r="C483" i="13"/>
  <c r="D483" i="13"/>
  <c r="E483" i="13"/>
  <c r="F483" i="13"/>
  <c r="G483" i="13"/>
  <c r="H483" i="13"/>
  <c r="L483" i="13"/>
  <c r="M483" i="13"/>
  <c r="N483" i="13"/>
  <c r="P483" i="13"/>
  <c r="Q483" i="13"/>
  <c r="R483" i="13"/>
  <c r="S483" i="13"/>
  <c r="T483" i="13"/>
  <c r="U483" i="13"/>
  <c r="V483" i="13"/>
  <c r="W483" i="13"/>
  <c r="X483" i="13"/>
  <c r="Y483" i="13"/>
  <c r="Z483" i="13"/>
  <c r="AA483" i="13"/>
  <c r="AB483" i="13"/>
  <c r="AC483" i="13"/>
  <c r="AH483" i="13"/>
  <c r="AK483" i="13"/>
  <c r="C484" i="13"/>
  <c r="D484" i="13"/>
  <c r="E484" i="13"/>
  <c r="F484" i="13"/>
  <c r="G484" i="13"/>
  <c r="H484" i="13"/>
  <c r="L484" i="13"/>
  <c r="M484" i="13"/>
  <c r="N484" i="13"/>
  <c r="P484" i="13"/>
  <c r="Q484" i="13"/>
  <c r="R484" i="13"/>
  <c r="S484" i="13"/>
  <c r="T484" i="13"/>
  <c r="U484" i="13"/>
  <c r="V484" i="13"/>
  <c r="W484" i="13"/>
  <c r="X484" i="13"/>
  <c r="Y484" i="13"/>
  <c r="Z484" i="13"/>
  <c r="AA484" i="13"/>
  <c r="AB484" i="13"/>
  <c r="AC484" i="13"/>
  <c r="AH484" i="13"/>
  <c r="AK484" i="13"/>
  <c r="C485" i="13"/>
  <c r="D485" i="13"/>
  <c r="E485" i="13"/>
  <c r="F485" i="13"/>
  <c r="G485" i="13"/>
  <c r="H485" i="13"/>
  <c r="L485" i="13"/>
  <c r="M485" i="13"/>
  <c r="N485" i="13"/>
  <c r="P485" i="13"/>
  <c r="Q485" i="13"/>
  <c r="R485" i="13"/>
  <c r="S485" i="13"/>
  <c r="T485" i="13"/>
  <c r="U485" i="13"/>
  <c r="V485" i="13"/>
  <c r="W485" i="13"/>
  <c r="X485" i="13"/>
  <c r="Y485" i="13"/>
  <c r="Z485" i="13"/>
  <c r="AA485" i="13"/>
  <c r="AB485" i="13"/>
  <c r="AC485" i="13"/>
  <c r="AH485" i="13"/>
  <c r="AK485" i="13"/>
  <c r="C486" i="13"/>
  <c r="D486" i="13"/>
  <c r="E486" i="13"/>
  <c r="F486" i="13"/>
  <c r="G486" i="13"/>
  <c r="H486" i="13"/>
  <c r="L486" i="13"/>
  <c r="M486" i="13"/>
  <c r="N486" i="13"/>
  <c r="P486" i="13"/>
  <c r="Q486" i="13"/>
  <c r="R486" i="13"/>
  <c r="S486" i="13"/>
  <c r="T486" i="13"/>
  <c r="U486" i="13"/>
  <c r="V486" i="13"/>
  <c r="W486" i="13"/>
  <c r="X486" i="13"/>
  <c r="Y486" i="13"/>
  <c r="Z486" i="13"/>
  <c r="AA486" i="13"/>
  <c r="AB486" i="13"/>
  <c r="AC486" i="13"/>
  <c r="AH486" i="13"/>
  <c r="AK486" i="13"/>
  <c r="C487" i="13"/>
  <c r="D487" i="13"/>
  <c r="E487" i="13"/>
  <c r="F487" i="13"/>
  <c r="G487" i="13"/>
  <c r="H487" i="13"/>
  <c r="L487" i="13"/>
  <c r="M487" i="13"/>
  <c r="N487" i="13"/>
  <c r="P487" i="13"/>
  <c r="Q487" i="13"/>
  <c r="R487" i="13"/>
  <c r="S487" i="13"/>
  <c r="T487" i="13"/>
  <c r="U487" i="13"/>
  <c r="V487" i="13"/>
  <c r="W487" i="13"/>
  <c r="X487" i="13"/>
  <c r="Y487" i="13"/>
  <c r="Z487" i="13"/>
  <c r="AA487" i="13"/>
  <c r="AB487" i="13"/>
  <c r="AC487" i="13"/>
  <c r="AH487" i="13"/>
  <c r="AK487" i="13"/>
  <c r="C488" i="13"/>
  <c r="D488" i="13"/>
  <c r="E488" i="13"/>
  <c r="F488" i="13"/>
  <c r="G488" i="13"/>
  <c r="H488" i="13"/>
  <c r="L488" i="13"/>
  <c r="M488" i="13"/>
  <c r="N488" i="13"/>
  <c r="P488" i="13"/>
  <c r="Q488" i="13"/>
  <c r="R488" i="13"/>
  <c r="S488" i="13"/>
  <c r="T488" i="13"/>
  <c r="U488" i="13"/>
  <c r="V488" i="13"/>
  <c r="W488" i="13"/>
  <c r="X488" i="13"/>
  <c r="Y488" i="13"/>
  <c r="Z488" i="13"/>
  <c r="AA488" i="13"/>
  <c r="AB488" i="13"/>
  <c r="AC488" i="13"/>
  <c r="AH488" i="13"/>
  <c r="AK488" i="13"/>
  <c r="C489" i="13"/>
  <c r="D489" i="13"/>
  <c r="E489" i="13"/>
  <c r="F489" i="13"/>
  <c r="G489" i="13"/>
  <c r="H489" i="13"/>
  <c r="L489" i="13"/>
  <c r="M489" i="13"/>
  <c r="N489" i="13"/>
  <c r="P489" i="13"/>
  <c r="Q489" i="13"/>
  <c r="R489" i="13"/>
  <c r="S489" i="13"/>
  <c r="T489" i="13"/>
  <c r="U489" i="13"/>
  <c r="V489" i="13"/>
  <c r="W489" i="13"/>
  <c r="X489" i="13"/>
  <c r="Y489" i="13"/>
  <c r="Z489" i="13"/>
  <c r="AA489" i="13"/>
  <c r="AB489" i="13"/>
  <c r="AC489" i="13"/>
  <c r="AH489" i="13"/>
  <c r="AK489" i="13"/>
  <c r="C490" i="13"/>
  <c r="D490" i="13"/>
  <c r="E490" i="13"/>
  <c r="F490" i="13"/>
  <c r="G490" i="13"/>
  <c r="H490" i="13"/>
  <c r="L490" i="13"/>
  <c r="M490" i="13"/>
  <c r="N490" i="13"/>
  <c r="P490" i="13"/>
  <c r="Q490" i="13"/>
  <c r="R490" i="13"/>
  <c r="S490" i="13"/>
  <c r="T490" i="13"/>
  <c r="U490" i="13"/>
  <c r="V490" i="13"/>
  <c r="W490" i="13"/>
  <c r="X490" i="13"/>
  <c r="Y490" i="13"/>
  <c r="Z490" i="13"/>
  <c r="AA490" i="13"/>
  <c r="AB490" i="13"/>
  <c r="AC490" i="13"/>
  <c r="AH490" i="13"/>
  <c r="AK490" i="13"/>
  <c r="C491" i="13"/>
  <c r="D491" i="13"/>
  <c r="E491" i="13"/>
  <c r="F491" i="13"/>
  <c r="G491" i="13"/>
  <c r="H491" i="13"/>
  <c r="L491" i="13"/>
  <c r="M491" i="13"/>
  <c r="N491" i="13"/>
  <c r="P491" i="13"/>
  <c r="Q491" i="13"/>
  <c r="R491" i="13"/>
  <c r="S491" i="13"/>
  <c r="T491" i="13"/>
  <c r="U491" i="13"/>
  <c r="V491" i="13"/>
  <c r="W491" i="13"/>
  <c r="X491" i="13"/>
  <c r="Y491" i="13"/>
  <c r="Z491" i="13"/>
  <c r="AA491" i="13"/>
  <c r="AB491" i="13"/>
  <c r="AC491" i="13"/>
  <c r="AH491" i="13"/>
  <c r="AK491" i="13"/>
  <c r="C492" i="13"/>
  <c r="D492" i="13"/>
  <c r="E492" i="13"/>
  <c r="F492" i="13"/>
  <c r="G492" i="13"/>
  <c r="H492" i="13"/>
  <c r="L492" i="13"/>
  <c r="M492" i="13"/>
  <c r="N492" i="13"/>
  <c r="P492" i="13"/>
  <c r="Q492" i="13"/>
  <c r="R492" i="13"/>
  <c r="S492" i="13"/>
  <c r="T492" i="13"/>
  <c r="U492" i="13"/>
  <c r="V492" i="13"/>
  <c r="W492" i="13"/>
  <c r="X492" i="13"/>
  <c r="Y492" i="13"/>
  <c r="Z492" i="13"/>
  <c r="AA492" i="13"/>
  <c r="AB492" i="13"/>
  <c r="AC492" i="13"/>
  <c r="AH492" i="13"/>
  <c r="AK492" i="13"/>
  <c r="C493" i="13"/>
  <c r="D493" i="13"/>
  <c r="E493" i="13"/>
  <c r="F493" i="13"/>
  <c r="G493" i="13"/>
  <c r="H493" i="13"/>
  <c r="L493" i="13"/>
  <c r="M493" i="13"/>
  <c r="N493" i="13"/>
  <c r="P493" i="13"/>
  <c r="Q493" i="13"/>
  <c r="R493" i="13"/>
  <c r="S493" i="13"/>
  <c r="T493" i="13"/>
  <c r="U493" i="13"/>
  <c r="V493" i="13"/>
  <c r="W493" i="13"/>
  <c r="X493" i="13"/>
  <c r="Y493" i="13"/>
  <c r="Z493" i="13"/>
  <c r="AA493" i="13"/>
  <c r="AB493" i="13"/>
  <c r="AC493" i="13"/>
  <c r="AH493" i="13"/>
  <c r="AK493" i="13"/>
  <c r="C494" i="13"/>
  <c r="D494" i="13"/>
  <c r="E494" i="13"/>
  <c r="F494" i="13"/>
  <c r="G494" i="13"/>
  <c r="H494" i="13"/>
  <c r="L494" i="13"/>
  <c r="M494" i="13"/>
  <c r="N494" i="13"/>
  <c r="P494" i="13"/>
  <c r="Q494" i="13"/>
  <c r="R494" i="13"/>
  <c r="S494" i="13"/>
  <c r="T494" i="13"/>
  <c r="U494" i="13"/>
  <c r="V494" i="13"/>
  <c r="W494" i="13"/>
  <c r="X494" i="13"/>
  <c r="Y494" i="13"/>
  <c r="Z494" i="13"/>
  <c r="AA494" i="13"/>
  <c r="AB494" i="13"/>
  <c r="AC494" i="13"/>
  <c r="AH494" i="13"/>
  <c r="AK494" i="13"/>
  <c r="C495" i="13"/>
  <c r="D495" i="13"/>
  <c r="E495" i="13"/>
  <c r="F495" i="13"/>
  <c r="G495" i="13"/>
  <c r="H495" i="13"/>
  <c r="L495" i="13"/>
  <c r="O495" i="13" s="1"/>
  <c r="M495" i="13"/>
  <c r="N495" i="13"/>
  <c r="P495" i="13"/>
  <c r="Q495" i="13"/>
  <c r="R495" i="13"/>
  <c r="S495" i="13"/>
  <c r="T495" i="13"/>
  <c r="U495" i="13"/>
  <c r="V495" i="13"/>
  <c r="W495" i="13"/>
  <c r="X495" i="13"/>
  <c r="Y495" i="13"/>
  <c r="Z495" i="13"/>
  <c r="AA495" i="13"/>
  <c r="AB495" i="13"/>
  <c r="AC495" i="13"/>
  <c r="AH495" i="13"/>
  <c r="AK495" i="13"/>
  <c r="C496" i="13"/>
  <c r="D496" i="13"/>
  <c r="E496" i="13"/>
  <c r="F496" i="13"/>
  <c r="G496" i="13"/>
  <c r="H496" i="13"/>
  <c r="L496" i="13"/>
  <c r="O496" i="13" s="1"/>
  <c r="M496" i="13"/>
  <c r="N496" i="13"/>
  <c r="P496" i="13"/>
  <c r="Q496" i="13"/>
  <c r="R496" i="13"/>
  <c r="S496" i="13"/>
  <c r="T496" i="13"/>
  <c r="U496" i="13"/>
  <c r="V496" i="13"/>
  <c r="W496" i="13"/>
  <c r="X496" i="13"/>
  <c r="Y496" i="13"/>
  <c r="Z496" i="13"/>
  <c r="AA496" i="13"/>
  <c r="AB496" i="13"/>
  <c r="AC496" i="13"/>
  <c r="AH496" i="13"/>
  <c r="AK496" i="13"/>
  <c r="C497" i="13"/>
  <c r="D497" i="13"/>
  <c r="E497" i="13"/>
  <c r="F497" i="13"/>
  <c r="G497" i="13"/>
  <c r="H497" i="13"/>
  <c r="L497" i="13"/>
  <c r="O497" i="13" s="1"/>
  <c r="M497" i="13"/>
  <c r="N497" i="13"/>
  <c r="P497" i="13"/>
  <c r="Q497" i="13"/>
  <c r="R497" i="13"/>
  <c r="S497" i="13"/>
  <c r="T497" i="13"/>
  <c r="U497" i="13"/>
  <c r="V497" i="13"/>
  <c r="W497" i="13"/>
  <c r="X497" i="13"/>
  <c r="Y497" i="13"/>
  <c r="Z497" i="13"/>
  <c r="AA497" i="13"/>
  <c r="AB497" i="13"/>
  <c r="AC497" i="13"/>
  <c r="AH497" i="13"/>
  <c r="AK497" i="13"/>
  <c r="C498" i="13"/>
  <c r="D498" i="13"/>
  <c r="E498" i="13"/>
  <c r="F498" i="13"/>
  <c r="G498" i="13"/>
  <c r="H498" i="13"/>
  <c r="L498" i="13"/>
  <c r="O498" i="13" s="1"/>
  <c r="M498" i="13"/>
  <c r="N498" i="13"/>
  <c r="P498" i="13"/>
  <c r="Q498" i="13"/>
  <c r="R498" i="13"/>
  <c r="S498" i="13"/>
  <c r="T498" i="13"/>
  <c r="U498" i="13"/>
  <c r="V498" i="13"/>
  <c r="W498" i="13"/>
  <c r="X498" i="13"/>
  <c r="Y498" i="13"/>
  <c r="Z498" i="13"/>
  <c r="AA498" i="13"/>
  <c r="AB498" i="13"/>
  <c r="AC498" i="13"/>
  <c r="AH498" i="13"/>
  <c r="AK498" i="13"/>
  <c r="C499" i="13"/>
  <c r="D499" i="13"/>
  <c r="E499" i="13"/>
  <c r="F499" i="13"/>
  <c r="G499" i="13"/>
  <c r="H499" i="13"/>
  <c r="L499" i="13"/>
  <c r="O499" i="13" s="1"/>
  <c r="M499" i="13"/>
  <c r="N499" i="13"/>
  <c r="P499" i="13"/>
  <c r="Q499" i="13"/>
  <c r="R499" i="13"/>
  <c r="S499" i="13"/>
  <c r="T499" i="13"/>
  <c r="U499" i="13"/>
  <c r="V499" i="13"/>
  <c r="W499" i="13"/>
  <c r="X499" i="13"/>
  <c r="Y499" i="13"/>
  <c r="Z499" i="13"/>
  <c r="AA499" i="13"/>
  <c r="AB499" i="13"/>
  <c r="AC499" i="13"/>
  <c r="AH499" i="13"/>
  <c r="AK499" i="13"/>
  <c r="C500" i="13"/>
  <c r="D500" i="13"/>
  <c r="E500" i="13"/>
  <c r="F500" i="13"/>
  <c r="G500" i="13"/>
  <c r="H500" i="13"/>
  <c r="L500" i="13"/>
  <c r="O500" i="13" s="1"/>
  <c r="M500" i="13"/>
  <c r="N500" i="13"/>
  <c r="P500" i="13"/>
  <c r="Q500" i="13"/>
  <c r="R500" i="13"/>
  <c r="S500" i="13"/>
  <c r="T500" i="13"/>
  <c r="U500" i="13"/>
  <c r="V500" i="13"/>
  <c r="W500" i="13"/>
  <c r="X500" i="13"/>
  <c r="Y500" i="13"/>
  <c r="Z500" i="13"/>
  <c r="AA500" i="13"/>
  <c r="AB500" i="13"/>
  <c r="AC500" i="13"/>
  <c r="AH500" i="13"/>
  <c r="AK500" i="13"/>
  <c r="C501" i="13"/>
  <c r="D501" i="13"/>
  <c r="E501" i="13"/>
  <c r="F501" i="13"/>
  <c r="G501" i="13"/>
  <c r="H501" i="13"/>
  <c r="L501" i="13"/>
  <c r="O501" i="13" s="1"/>
  <c r="M501" i="13"/>
  <c r="N501" i="13"/>
  <c r="P501" i="13"/>
  <c r="Q501" i="13"/>
  <c r="R501" i="13"/>
  <c r="S501" i="13"/>
  <c r="T501" i="13"/>
  <c r="U501" i="13"/>
  <c r="V501" i="13"/>
  <c r="W501" i="13"/>
  <c r="X501" i="13"/>
  <c r="Y501" i="13"/>
  <c r="Z501" i="13"/>
  <c r="AA501" i="13"/>
  <c r="AB501" i="13"/>
  <c r="AC501" i="13"/>
  <c r="AH501" i="13"/>
  <c r="AK501" i="13"/>
  <c r="C502" i="13"/>
  <c r="D502" i="13"/>
  <c r="E502" i="13"/>
  <c r="F502" i="13"/>
  <c r="G502" i="13"/>
  <c r="H502" i="13"/>
  <c r="L502" i="13"/>
  <c r="O502" i="13" s="1"/>
  <c r="M502" i="13"/>
  <c r="N502" i="13"/>
  <c r="P502" i="13"/>
  <c r="Q502" i="13"/>
  <c r="R502" i="13"/>
  <c r="S502" i="13"/>
  <c r="T502" i="13"/>
  <c r="U502" i="13"/>
  <c r="V502" i="13"/>
  <c r="W502" i="13"/>
  <c r="X502" i="13"/>
  <c r="Y502" i="13"/>
  <c r="Z502" i="13"/>
  <c r="AA502" i="13"/>
  <c r="AB502" i="13"/>
  <c r="AC502" i="13"/>
  <c r="AH502" i="13"/>
  <c r="AK502" i="13"/>
  <c r="C503" i="13"/>
  <c r="D503" i="13"/>
  <c r="E503" i="13"/>
  <c r="F503" i="13"/>
  <c r="G503" i="13"/>
  <c r="H503" i="13"/>
  <c r="L503" i="13"/>
  <c r="O503" i="13" s="1"/>
  <c r="M503" i="13"/>
  <c r="N503" i="13"/>
  <c r="P503" i="13"/>
  <c r="Q503" i="13"/>
  <c r="R503" i="13"/>
  <c r="S503" i="13"/>
  <c r="T503" i="13"/>
  <c r="U503" i="13"/>
  <c r="V503" i="13"/>
  <c r="W503" i="13"/>
  <c r="X503" i="13"/>
  <c r="Y503" i="13"/>
  <c r="Z503" i="13"/>
  <c r="AA503" i="13"/>
  <c r="AB503" i="13"/>
  <c r="AC503" i="13"/>
  <c r="AH503" i="13"/>
  <c r="AK503" i="13"/>
  <c r="C504" i="13"/>
  <c r="D504" i="13"/>
  <c r="E504" i="13"/>
  <c r="F504" i="13"/>
  <c r="G504" i="13"/>
  <c r="H504" i="13"/>
  <c r="L504" i="13"/>
  <c r="O504" i="13" s="1"/>
  <c r="M504" i="13"/>
  <c r="N504" i="13"/>
  <c r="P504" i="13"/>
  <c r="Q504" i="13"/>
  <c r="R504" i="13"/>
  <c r="S504" i="13"/>
  <c r="T504" i="13"/>
  <c r="U504" i="13"/>
  <c r="V504" i="13"/>
  <c r="W504" i="13"/>
  <c r="X504" i="13"/>
  <c r="Y504" i="13"/>
  <c r="Z504" i="13"/>
  <c r="AA504" i="13"/>
  <c r="AB504" i="13"/>
  <c r="AC504" i="13"/>
  <c r="AH504" i="13"/>
  <c r="AK504" i="13"/>
  <c r="C505" i="13"/>
  <c r="D505" i="13"/>
  <c r="E505" i="13"/>
  <c r="F505" i="13"/>
  <c r="G505" i="13"/>
  <c r="H505" i="13"/>
  <c r="L505" i="13"/>
  <c r="O505" i="13" s="1"/>
  <c r="M505" i="13"/>
  <c r="N505" i="13"/>
  <c r="P505" i="13"/>
  <c r="Q505" i="13"/>
  <c r="R505" i="13"/>
  <c r="S505" i="13"/>
  <c r="T505" i="13"/>
  <c r="U505" i="13"/>
  <c r="V505" i="13"/>
  <c r="W505" i="13"/>
  <c r="X505" i="13"/>
  <c r="Y505" i="13"/>
  <c r="Z505" i="13"/>
  <c r="AA505" i="13"/>
  <c r="AB505" i="13"/>
  <c r="AC505" i="13"/>
  <c r="AH505" i="13"/>
  <c r="AK505" i="13"/>
  <c r="C506" i="13"/>
  <c r="D506" i="13"/>
  <c r="E506" i="13"/>
  <c r="F506" i="13"/>
  <c r="G506" i="13"/>
  <c r="H506" i="13"/>
  <c r="L506" i="13"/>
  <c r="O506" i="13" s="1"/>
  <c r="M506" i="13"/>
  <c r="N506" i="13"/>
  <c r="P506" i="13"/>
  <c r="Q506" i="13"/>
  <c r="R506" i="13"/>
  <c r="S506" i="13"/>
  <c r="T506" i="13"/>
  <c r="U506" i="13"/>
  <c r="V506" i="13"/>
  <c r="W506" i="13"/>
  <c r="X506" i="13"/>
  <c r="Y506" i="13"/>
  <c r="Z506" i="13"/>
  <c r="AA506" i="13"/>
  <c r="AB506" i="13"/>
  <c r="AC506" i="13"/>
  <c r="AH506" i="13"/>
  <c r="AK506" i="13"/>
  <c r="C507" i="13"/>
  <c r="D507" i="13"/>
  <c r="E507" i="13"/>
  <c r="F507" i="13"/>
  <c r="G507" i="13"/>
  <c r="H507" i="13"/>
  <c r="L507" i="13"/>
  <c r="O507" i="13" s="1"/>
  <c r="M507" i="13"/>
  <c r="N507" i="13"/>
  <c r="P507" i="13"/>
  <c r="Q507" i="13"/>
  <c r="R507" i="13"/>
  <c r="S507" i="13"/>
  <c r="T507" i="13"/>
  <c r="U507" i="13"/>
  <c r="V507" i="13"/>
  <c r="W507" i="13"/>
  <c r="X507" i="13"/>
  <c r="Y507" i="13"/>
  <c r="Z507" i="13"/>
  <c r="AA507" i="13"/>
  <c r="AB507" i="13"/>
  <c r="AC507" i="13"/>
  <c r="AH507" i="13"/>
  <c r="AK507" i="13"/>
  <c r="C508" i="13"/>
  <c r="D508" i="13"/>
  <c r="E508" i="13"/>
  <c r="F508" i="13"/>
  <c r="G508" i="13"/>
  <c r="H508" i="13"/>
  <c r="L508" i="13"/>
  <c r="O508" i="13" s="1"/>
  <c r="M508" i="13"/>
  <c r="N508" i="13"/>
  <c r="P508" i="13"/>
  <c r="Q508" i="13"/>
  <c r="R508" i="13"/>
  <c r="S508" i="13"/>
  <c r="T508" i="13"/>
  <c r="U508" i="13"/>
  <c r="V508" i="13"/>
  <c r="W508" i="13"/>
  <c r="X508" i="13"/>
  <c r="Y508" i="13"/>
  <c r="Z508" i="13"/>
  <c r="AA508" i="13"/>
  <c r="AB508" i="13"/>
  <c r="AC508" i="13"/>
  <c r="AH508" i="13"/>
  <c r="AK508" i="13"/>
  <c r="C509" i="13"/>
  <c r="D509" i="13"/>
  <c r="E509" i="13"/>
  <c r="F509" i="13"/>
  <c r="G509" i="13"/>
  <c r="H509" i="13"/>
  <c r="L509" i="13"/>
  <c r="O509" i="13" s="1"/>
  <c r="M509" i="13"/>
  <c r="N509" i="13"/>
  <c r="P509" i="13"/>
  <c r="Q509" i="13"/>
  <c r="R509" i="13"/>
  <c r="S509" i="13"/>
  <c r="T509" i="13"/>
  <c r="U509" i="13"/>
  <c r="V509" i="13"/>
  <c r="W509" i="13"/>
  <c r="X509" i="13"/>
  <c r="Y509" i="13"/>
  <c r="Z509" i="13"/>
  <c r="AA509" i="13"/>
  <c r="AB509" i="13"/>
  <c r="AC509" i="13"/>
  <c r="AH509" i="13"/>
  <c r="AK509" i="13"/>
  <c r="C510" i="13"/>
  <c r="D510" i="13"/>
  <c r="E510" i="13"/>
  <c r="F510" i="13"/>
  <c r="G510" i="13"/>
  <c r="H510" i="13"/>
  <c r="L510" i="13"/>
  <c r="O510" i="13" s="1"/>
  <c r="M510" i="13"/>
  <c r="N510" i="13"/>
  <c r="P510" i="13"/>
  <c r="Q510" i="13"/>
  <c r="R510" i="13"/>
  <c r="S510" i="13"/>
  <c r="T510" i="13"/>
  <c r="U510" i="13"/>
  <c r="V510" i="13"/>
  <c r="W510" i="13"/>
  <c r="X510" i="13"/>
  <c r="Y510" i="13"/>
  <c r="Z510" i="13"/>
  <c r="AA510" i="13"/>
  <c r="AB510" i="13"/>
  <c r="AC510" i="13"/>
  <c r="AH510" i="13"/>
  <c r="AK510" i="13"/>
  <c r="C511" i="13"/>
  <c r="D511" i="13"/>
  <c r="E511" i="13"/>
  <c r="F511" i="13"/>
  <c r="G511" i="13"/>
  <c r="H511" i="13"/>
  <c r="L511" i="13"/>
  <c r="O511" i="13" s="1"/>
  <c r="M511" i="13"/>
  <c r="N511" i="13"/>
  <c r="P511" i="13"/>
  <c r="Q511" i="13"/>
  <c r="R511" i="13"/>
  <c r="S511" i="13"/>
  <c r="T511" i="13"/>
  <c r="U511" i="13"/>
  <c r="V511" i="13"/>
  <c r="W511" i="13"/>
  <c r="X511" i="13"/>
  <c r="Y511" i="13"/>
  <c r="Z511" i="13"/>
  <c r="AA511" i="13"/>
  <c r="AB511" i="13"/>
  <c r="AC511" i="13"/>
  <c r="AH511" i="13"/>
  <c r="AK511" i="13"/>
  <c r="C512" i="13"/>
  <c r="D512" i="13"/>
  <c r="E512" i="13"/>
  <c r="F512" i="13"/>
  <c r="G512" i="13"/>
  <c r="H512" i="13"/>
  <c r="L512" i="13"/>
  <c r="O512" i="13" s="1"/>
  <c r="M512" i="13"/>
  <c r="N512" i="13"/>
  <c r="P512" i="13"/>
  <c r="Q512" i="13"/>
  <c r="R512" i="13"/>
  <c r="S512" i="13"/>
  <c r="T512" i="13"/>
  <c r="U512" i="13"/>
  <c r="V512" i="13"/>
  <c r="W512" i="13"/>
  <c r="X512" i="13"/>
  <c r="Y512" i="13"/>
  <c r="Z512" i="13"/>
  <c r="AA512" i="13"/>
  <c r="AB512" i="13"/>
  <c r="AC512" i="13"/>
  <c r="AH512" i="13"/>
  <c r="AK512" i="13"/>
  <c r="C513" i="13"/>
  <c r="D513" i="13"/>
  <c r="E513" i="13"/>
  <c r="F513" i="13"/>
  <c r="G513" i="13"/>
  <c r="H513" i="13"/>
  <c r="L513" i="13"/>
  <c r="O513" i="13" s="1"/>
  <c r="M513" i="13"/>
  <c r="N513" i="13"/>
  <c r="P513" i="13"/>
  <c r="Q513" i="13"/>
  <c r="R513" i="13"/>
  <c r="S513" i="13"/>
  <c r="T513" i="13"/>
  <c r="U513" i="13"/>
  <c r="V513" i="13"/>
  <c r="W513" i="13"/>
  <c r="X513" i="13"/>
  <c r="Y513" i="13"/>
  <c r="Z513" i="13"/>
  <c r="AA513" i="13"/>
  <c r="AB513" i="13"/>
  <c r="AC513" i="13"/>
  <c r="AH513" i="13"/>
  <c r="AK513" i="13"/>
  <c r="C514" i="13"/>
  <c r="D514" i="13"/>
  <c r="E514" i="13"/>
  <c r="F514" i="13"/>
  <c r="G514" i="13"/>
  <c r="H514" i="13"/>
  <c r="L514" i="13"/>
  <c r="O514" i="13" s="1"/>
  <c r="M514" i="13"/>
  <c r="N514" i="13"/>
  <c r="P514" i="13"/>
  <c r="Q514" i="13"/>
  <c r="R514" i="13"/>
  <c r="S514" i="13"/>
  <c r="T514" i="13"/>
  <c r="U514" i="13"/>
  <c r="V514" i="13"/>
  <c r="W514" i="13"/>
  <c r="X514" i="13"/>
  <c r="Y514" i="13"/>
  <c r="Z514" i="13"/>
  <c r="AA514" i="13"/>
  <c r="AB514" i="13"/>
  <c r="AC514" i="13"/>
  <c r="AH514" i="13"/>
  <c r="AK514" i="13"/>
  <c r="C515" i="13"/>
  <c r="D515" i="13"/>
  <c r="E515" i="13"/>
  <c r="F515" i="13"/>
  <c r="G515" i="13"/>
  <c r="H515" i="13"/>
  <c r="L515" i="13"/>
  <c r="O515" i="13" s="1"/>
  <c r="M515" i="13"/>
  <c r="N515" i="13"/>
  <c r="P515" i="13"/>
  <c r="Q515" i="13"/>
  <c r="R515" i="13"/>
  <c r="S515" i="13"/>
  <c r="T515" i="13"/>
  <c r="U515" i="13"/>
  <c r="V515" i="13"/>
  <c r="W515" i="13"/>
  <c r="X515" i="13"/>
  <c r="Y515" i="13"/>
  <c r="Z515" i="13"/>
  <c r="AA515" i="13"/>
  <c r="AB515" i="13"/>
  <c r="AC515" i="13"/>
  <c r="AH515" i="13"/>
  <c r="AK515" i="13"/>
  <c r="C516" i="13"/>
  <c r="D516" i="13"/>
  <c r="E516" i="13"/>
  <c r="F516" i="13"/>
  <c r="G516" i="13"/>
  <c r="H516" i="13"/>
  <c r="L516" i="13"/>
  <c r="O516" i="13" s="1"/>
  <c r="M516" i="13"/>
  <c r="N516" i="13"/>
  <c r="P516" i="13"/>
  <c r="Q516" i="13"/>
  <c r="R516" i="13"/>
  <c r="S516" i="13"/>
  <c r="T516" i="13"/>
  <c r="U516" i="13"/>
  <c r="V516" i="13"/>
  <c r="W516" i="13"/>
  <c r="X516" i="13"/>
  <c r="Y516" i="13"/>
  <c r="Z516" i="13"/>
  <c r="AA516" i="13"/>
  <c r="AB516" i="13"/>
  <c r="AC516" i="13"/>
  <c r="AH516" i="13"/>
  <c r="AK516" i="13"/>
  <c r="C517" i="13"/>
  <c r="D517" i="13"/>
  <c r="E517" i="13"/>
  <c r="F517" i="13"/>
  <c r="G517" i="13"/>
  <c r="H517" i="13"/>
  <c r="L517" i="13"/>
  <c r="O517" i="13" s="1"/>
  <c r="M517" i="13"/>
  <c r="N517" i="13"/>
  <c r="P517" i="13"/>
  <c r="Q517" i="13"/>
  <c r="R517" i="13"/>
  <c r="S517" i="13"/>
  <c r="T517" i="13"/>
  <c r="U517" i="13"/>
  <c r="V517" i="13"/>
  <c r="W517" i="13"/>
  <c r="X517" i="13"/>
  <c r="Y517" i="13"/>
  <c r="Z517" i="13"/>
  <c r="AA517" i="13"/>
  <c r="AB517" i="13"/>
  <c r="AC517" i="13"/>
  <c r="AH517" i="13"/>
  <c r="AK517" i="13"/>
  <c r="C518" i="13"/>
  <c r="D518" i="13"/>
  <c r="E518" i="13"/>
  <c r="F518" i="13"/>
  <c r="G518" i="13"/>
  <c r="H518" i="13"/>
  <c r="L518" i="13"/>
  <c r="O518" i="13" s="1"/>
  <c r="M518" i="13"/>
  <c r="N518" i="13"/>
  <c r="P518" i="13"/>
  <c r="Q518" i="13"/>
  <c r="R518" i="13"/>
  <c r="S518" i="13"/>
  <c r="T518" i="13"/>
  <c r="U518" i="13"/>
  <c r="V518" i="13"/>
  <c r="W518" i="13"/>
  <c r="X518" i="13"/>
  <c r="Y518" i="13"/>
  <c r="Z518" i="13"/>
  <c r="AA518" i="13"/>
  <c r="AB518" i="13"/>
  <c r="AC518" i="13"/>
  <c r="AH518" i="13"/>
  <c r="AK518" i="13"/>
  <c r="C519" i="13"/>
  <c r="D519" i="13"/>
  <c r="E519" i="13"/>
  <c r="F519" i="13"/>
  <c r="G519" i="13"/>
  <c r="H519" i="13"/>
  <c r="L519" i="13"/>
  <c r="M519" i="13"/>
  <c r="N519" i="13"/>
  <c r="P519" i="13"/>
  <c r="Q519" i="13"/>
  <c r="R519" i="13"/>
  <c r="S519" i="13"/>
  <c r="T519" i="13"/>
  <c r="U519" i="13"/>
  <c r="V519" i="13"/>
  <c r="W519" i="13"/>
  <c r="X519" i="13"/>
  <c r="Y519" i="13"/>
  <c r="Z519" i="13"/>
  <c r="AA519" i="13"/>
  <c r="AB519" i="13"/>
  <c r="AC519" i="13"/>
  <c r="AH519" i="13"/>
  <c r="AK519" i="13"/>
  <c r="C520" i="13"/>
  <c r="D520" i="13"/>
  <c r="E520" i="13"/>
  <c r="F520" i="13"/>
  <c r="G520" i="13"/>
  <c r="H520" i="13"/>
  <c r="L520" i="13"/>
  <c r="O520" i="13" s="1"/>
  <c r="M520" i="13"/>
  <c r="N520" i="13"/>
  <c r="P520" i="13"/>
  <c r="Q520" i="13"/>
  <c r="R520" i="13"/>
  <c r="S520" i="13"/>
  <c r="T520" i="13"/>
  <c r="U520" i="13"/>
  <c r="V520" i="13"/>
  <c r="W520" i="13"/>
  <c r="X520" i="13"/>
  <c r="Y520" i="13"/>
  <c r="Z520" i="13"/>
  <c r="AA520" i="13"/>
  <c r="AB520" i="13"/>
  <c r="AC520" i="13"/>
  <c r="AH520" i="13"/>
  <c r="AK520" i="13"/>
  <c r="C521" i="13"/>
  <c r="D521" i="13"/>
  <c r="E521" i="13"/>
  <c r="F521" i="13"/>
  <c r="G521" i="13"/>
  <c r="H521" i="13"/>
  <c r="L521" i="13"/>
  <c r="O521" i="13" s="1"/>
  <c r="M521" i="13"/>
  <c r="N521" i="13"/>
  <c r="P521" i="13"/>
  <c r="Q521" i="13"/>
  <c r="R521" i="13"/>
  <c r="S521" i="13"/>
  <c r="T521" i="13"/>
  <c r="U521" i="13"/>
  <c r="V521" i="13"/>
  <c r="W521" i="13"/>
  <c r="X521" i="13"/>
  <c r="Y521" i="13"/>
  <c r="Z521" i="13"/>
  <c r="AA521" i="13"/>
  <c r="AB521" i="13"/>
  <c r="AC521" i="13"/>
  <c r="AH521" i="13"/>
  <c r="AK521" i="13"/>
  <c r="C522" i="13"/>
  <c r="D522" i="13"/>
  <c r="E522" i="13"/>
  <c r="F522" i="13"/>
  <c r="G522" i="13"/>
  <c r="H522" i="13"/>
  <c r="L522" i="13"/>
  <c r="O522" i="13" s="1"/>
  <c r="M522" i="13"/>
  <c r="N522" i="13"/>
  <c r="P522" i="13"/>
  <c r="Q522" i="13"/>
  <c r="R522" i="13"/>
  <c r="S522" i="13"/>
  <c r="T522" i="13"/>
  <c r="U522" i="13"/>
  <c r="V522" i="13"/>
  <c r="W522" i="13"/>
  <c r="X522" i="13"/>
  <c r="Y522" i="13"/>
  <c r="Z522" i="13"/>
  <c r="AA522" i="13"/>
  <c r="AB522" i="13"/>
  <c r="AC522" i="13"/>
  <c r="AH522" i="13"/>
  <c r="AK522" i="13"/>
  <c r="C523" i="13"/>
  <c r="D523" i="13"/>
  <c r="E523" i="13"/>
  <c r="F523" i="13"/>
  <c r="G523" i="13"/>
  <c r="H523" i="13"/>
  <c r="L523" i="13"/>
  <c r="O523" i="13" s="1"/>
  <c r="M523" i="13"/>
  <c r="N523" i="13"/>
  <c r="P523" i="13"/>
  <c r="Q523" i="13"/>
  <c r="R523" i="13"/>
  <c r="S523" i="13"/>
  <c r="T523" i="13"/>
  <c r="U523" i="13"/>
  <c r="V523" i="13"/>
  <c r="W523" i="13"/>
  <c r="X523" i="13"/>
  <c r="Y523" i="13"/>
  <c r="Z523" i="13"/>
  <c r="AA523" i="13"/>
  <c r="AB523" i="13"/>
  <c r="AC523" i="13"/>
  <c r="AH523" i="13"/>
  <c r="AK523" i="13"/>
  <c r="C524" i="13"/>
  <c r="D524" i="13"/>
  <c r="E524" i="13"/>
  <c r="F524" i="13"/>
  <c r="G524" i="13"/>
  <c r="H524" i="13"/>
  <c r="L524" i="13"/>
  <c r="O524" i="13" s="1"/>
  <c r="M524" i="13"/>
  <c r="N524" i="13"/>
  <c r="P524" i="13"/>
  <c r="Q524" i="13"/>
  <c r="R524" i="13"/>
  <c r="S524" i="13"/>
  <c r="T524" i="13"/>
  <c r="U524" i="13"/>
  <c r="V524" i="13"/>
  <c r="W524" i="13"/>
  <c r="X524" i="13"/>
  <c r="Y524" i="13"/>
  <c r="Z524" i="13"/>
  <c r="AA524" i="13"/>
  <c r="AB524" i="13"/>
  <c r="AC524" i="13"/>
  <c r="AH524" i="13"/>
  <c r="AK524" i="13"/>
  <c r="C525" i="13"/>
  <c r="D525" i="13"/>
  <c r="E525" i="13"/>
  <c r="F525" i="13"/>
  <c r="G525" i="13"/>
  <c r="H525" i="13"/>
  <c r="L525" i="13"/>
  <c r="O525" i="13" s="1"/>
  <c r="M525" i="13"/>
  <c r="N525" i="13"/>
  <c r="P525" i="13"/>
  <c r="Q525" i="13"/>
  <c r="R525" i="13"/>
  <c r="S525" i="13"/>
  <c r="T525" i="13"/>
  <c r="U525" i="13"/>
  <c r="V525" i="13"/>
  <c r="W525" i="13"/>
  <c r="X525" i="13"/>
  <c r="Y525" i="13"/>
  <c r="Z525" i="13"/>
  <c r="AA525" i="13"/>
  <c r="AB525" i="13"/>
  <c r="AC525" i="13"/>
  <c r="AH525" i="13"/>
  <c r="AK525" i="13"/>
  <c r="C526" i="13"/>
  <c r="D526" i="13"/>
  <c r="E526" i="13"/>
  <c r="F526" i="13"/>
  <c r="G526" i="13"/>
  <c r="H526" i="13"/>
  <c r="L526" i="13"/>
  <c r="O526" i="13" s="1"/>
  <c r="M526" i="13"/>
  <c r="N526" i="13"/>
  <c r="P526" i="13"/>
  <c r="Q526" i="13"/>
  <c r="R526" i="13"/>
  <c r="S526" i="13"/>
  <c r="T526" i="13"/>
  <c r="U526" i="13"/>
  <c r="V526" i="13"/>
  <c r="W526" i="13"/>
  <c r="X526" i="13"/>
  <c r="Y526" i="13"/>
  <c r="Z526" i="13"/>
  <c r="AA526" i="13"/>
  <c r="AB526" i="13"/>
  <c r="AC526" i="13"/>
  <c r="AH526" i="13"/>
  <c r="AK526" i="13"/>
  <c r="C527" i="13"/>
  <c r="D527" i="13"/>
  <c r="E527" i="13"/>
  <c r="F527" i="13"/>
  <c r="G527" i="13"/>
  <c r="H527" i="13"/>
  <c r="L527" i="13"/>
  <c r="M527" i="13"/>
  <c r="N527" i="13"/>
  <c r="P527" i="13"/>
  <c r="Q527" i="13"/>
  <c r="R527" i="13"/>
  <c r="S527" i="13"/>
  <c r="T527" i="13"/>
  <c r="U527" i="13"/>
  <c r="V527" i="13"/>
  <c r="W527" i="13"/>
  <c r="X527" i="13"/>
  <c r="Y527" i="13"/>
  <c r="Z527" i="13"/>
  <c r="AA527" i="13"/>
  <c r="AB527" i="13"/>
  <c r="AC527" i="13"/>
  <c r="AH527" i="13"/>
  <c r="AK527" i="13"/>
  <c r="C528" i="13"/>
  <c r="D528" i="13"/>
  <c r="E528" i="13"/>
  <c r="F528" i="13"/>
  <c r="G528" i="13"/>
  <c r="H528" i="13"/>
  <c r="L528" i="13"/>
  <c r="O528" i="13" s="1"/>
  <c r="M528" i="13"/>
  <c r="N528" i="13"/>
  <c r="P528" i="13"/>
  <c r="Q528" i="13"/>
  <c r="R528" i="13"/>
  <c r="S528" i="13"/>
  <c r="T528" i="13"/>
  <c r="U528" i="13"/>
  <c r="V528" i="13"/>
  <c r="W528" i="13"/>
  <c r="X528" i="13"/>
  <c r="Y528" i="13"/>
  <c r="Z528" i="13"/>
  <c r="AA528" i="13"/>
  <c r="AB528" i="13"/>
  <c r="AC528" i="13"/>
  <c r="AH528" i="13"/>
  <c r="AK528" i="13"/>
  <c r="C529" i="13"/>
  <c r="D529" i="13"/>
  <c r="E529" i="13"/>
  <c r="F529" i="13"/>
  <c r="G529" i="13"/>
  <c r="H529" i="13"/>
  <c r="L529" i="13"/>
  <c r="O529" i="13" s="1"/>
  <c r="M529" i="13"/>
  <c r="N529" i="13"/>
  <c r="P529" i="13"/>
  <c r="Q529" i="13"/>
  <c r="R529" i="13"/>
  <c r="S529" i="13"/>
  <c r="T529" i="13"/>
  <c r="U529" i="13"/>
  <c r="V529" i="13"/>
  <c r="W529" i="13"/>
  <c r="X529" i="13"/>
  <c r="Y529" i="13"/>
  <c r="Z529" i="13"/>
  <c r="AA529" i="13"/>
  <c r="AB529" i="13"/>
  <c r="AC529" i="13"/>
  <c r="AH529" i="13"/>
  <c r="AK529" i="13"/>
  <c r="C530" i="13"/>
  <c r="D530" i="13"/>
  <c r="E530" i="13"/>
  <c r="F530" i="13"/>
  <c r="G530" i="13"/>
  <c r="H530" i="13"/>
  <c r="L530" i="13"/>
  <c r="O530" i="13" s="1"/>
  <c r="M530" i="13"/>
  <c r="N530" i="13"/>
  <c r="P530" i="13"/>
  <c r="Q530" i="13"/>
  <c r="R530" i="13"/>
  <c r="S530" i="13"/>
  <c r="T530" i="13"/>
  <c r="U530" i="13"/>
  <c r="V530" i="13"/>
  <c r="W530" i="13"/>
  <c r="X530" i="13"/>
  <c r="Y530" i="13"/>
  <c r="Z530" i="13"/>
  <c r="AA530" i="13"/>
  <c r="AB530" i="13"/>
  <c r="AC530" i="13"/>
  <c r="AH530" i="13"/>
  <c r="AK530" i="13"/>
  <c r="C531" i="13"/>
  <c r="D531" i="13"/>
  <c r="E531" i="13"/>
  <c r="F531" i="13"/>
  <c r="G531" i="13"/>
  <c r="H531" i="13"/>
  <c r="L531" i="13"/>
  <c r="O531" i="13" s="1"/>
  <c r="M531" i="13"/>
  <c r="N531" i="13"/>
  <c r="P531" i="13"/>
  <c r="Q531" i="13"/>
  <c r="R531" i="13"/>
  <c r="S531" i="13"/>
  <c r="T531" i="13"/>
  <c r="U531" i="13"/>
  <c r="V531" i="13"/>
  <c r="W531" i="13"/>
  <c r="X531" i="13"/>
  <c r="Y531" i="13"/>
  <c r="Z531" i="13"/>
  <c r="AA531" i="13"/>
  <c r="AB531" i="13"/>
  <c r="AC531" i="13"/>
  <c r="AH531" i="13"/>
  <c r="AK531" i="13"/>
  <c r="C532" i="13"/>
  <c r="D532" i="13"/>
  <c r="E532" i="13"/>
  <c r="F532" i="13"/>
  <c r="G532" i="13"/>
  <c r="H532" i="13"/>
  <c r="L532" i="13"/>
  <c r="O532" i="13" s="1"/>
  <c r="M532" i="13"/>
  <c r="N532" i="13"/>
  <c r="P532" i="13"/>
  <c r="Q532" i="13"/>
  <c r="R532" i="13"/>
  <c r="S532" i="13"/>
  <c r="T532" i="13"/>
  <c r="U532" i="13"/>
  <c r="V532" i="13"/>
  <c r="W532" i="13"/>
  <c r="X532" i="13"/>
  <c r="Y532" i="13"/>
  <c r="Z532" i="13"/>
  <c r="AA532" i="13"/>
  <c r="AB532" i="13"/>
  <c r="AC532" i="13"/>
  <c r="AH532" i="13"/>
  <c r="AK532" i="13"/>
  <c r="C533" i="13"/>
  <c r="D533" i="13"/>
  <c r="E533" i="13"/>
  <c r="F533" i="13"/>
  <c r="G533" i="13"/>
  <c r="H533" i="13"/>
  <c r="L533" i="13"/>
  <c r="O533" i="13" s="1"/>
  <c r="M533" i="13"/>
  <c r="N533" i="13"/>
  <c r="P533" i="13"/>
  <c r="Q533" i="13"/>
  <c r="R533" i="13"/>
  <c r="S533" i="13"/>
  <c r="T533" i="13"/>
  <c r="U533" i="13"/>
  <c r="V533" i="13"/>
  <c r="W533" i="13"/>
  <c r="X533" i="13"/>
  <c r="Y533" i="13"/>
  <c r="Z533" i="13"/>
  <c r="AA533" i="13"/>
  <c r="AB533" i="13"/>
  <c r="AC533" i="13"/>
  <c r="AH533" i="13"/>
  <c r="AK533" i="13"/>
  <c r="C534" i="13"/>
  <c r="D534" i="13"/>
  <c r="E534" i="13"/>
  <c r="F534" i="13"/>
  <c r="G534" i="13"/>
  <c r="H534" i="13"/>
  <c r="L534" i="13"/>
  <c r="O534" i="13" s="1"/>
  <c r="M534" i="13"/>
  <c r="N534" i="13"/>
  <c r="P534" i="13"/>
  <c r="Q534" i="13"/>
  <c r="R534" i="13"/>
  <c r="S534" i="13"/>
  <c r="T534" i="13"/>
  <c r="U534" i="13"/>
  <c r="V534" i="13"/>
  <c r="W534" i="13"/>
  <c r="X534" i="13"/>
  <c r="Y534" i="13"/>
  <c r="Z534" i="13"/>
  <c r="AA534" i="13"/>
  <c r="AB534" i="13"/>
  <c r="AC534" i="13"/>
  <c r="AH534" i="13"/>
  <c r="AK534" i="13"/>
  <c r="C535" i="13"/>
  <c r="D535" i="13"/>
  <c r="E535" i="13"/>
  <c r="F535" i="13"/>
  <c r="G535" i="13"/>
  <c r="H535" i="13"/>
  <c r="L535" i="13"/>
  <c r="M535" i="13"/>
  <c r="N535" i="13"/>
  <c r="P535" i="13"/>
  <c r="Q535" i="13"/>
  <c r="R535" i="13"/>
  <c r="S535" i="13"/>
  <c r="T535" i="13"/>
  <c r="U535" i="13"/>
  <c r="V535" i="13"/>
  <c r="W535" i="13"/>
  <c r="X535" i="13"/>
  <c r="Y535" i="13"/>
  <c r="Z535" i="13"/>
  <c r="AA535" i="13"/>
  <c r="AB535" i="13"/>
  <c r="AC535" i="13"/>
  <c r="AH535" i="13"/>
  <c r="AK535" i="13"/>
  <c r="C536" i="13"/>
  <c r="D536" i="13"/>
  <c r="E536" i="13"/>
  <c r="F536" i="13"/>
  <c r="G536" i="13"/>
  <c r="H536" i="13"/>
  <c r="L536" i="13"/>
  <c r="M536" i="13"/>
  <c r="N536" i="13"/>
  <c r="P536" i="13"/>
  <c r="Q536" i="13"/>
  <c r="R536" i="13"/>
  <c r="S536" i="13"/>
  <c r="T536" i="13"/>
  <c r="U536" i="13"/>
  <c r="V536" i="13"/>
  <c r="W536" i="13"/>
  <c r="X536" i="13"/>
  <c r="Y536" i="13"/>
  <c r="Z536" i="13"/>
  <c r="AA536" i="13"/>
  <c r="AB536" i="13"/>
  <c r="AC536" i="13"/>
  <c r="AH536" i="13"/>
  <c r="AK536" i="13"/>
  <c r="C537" i="13"/>
  <c r="D537" i="13"/>
  <c r="E537" i="13"/>
  <c r="F537" i="13"/>
  <c r="G537" i="13"/>
  <c r="H537" i="13"/>
  <c r="L537" i="13"/>
  <c r="M537" i="13"/>
  <c r="N537" i="13"/>
  <c r="P537" i="13"/>
  <c r="Q537" i="13"/>
  <c r="R537" i="13"/>
  <c r="S537" i="13"/>
  <c r="T537" i="13"/>
  <c r="U537" i="13"/>
  <c r="V537" i="13"/>
  <c r="W537" i="13"/>
  <c r="X537" i="13"/>
  <c r="Y537" i="13"/>
  <c r="Z537" i="13"/>
  <c r="AA537" i="13"/>
  <c r="AB537" i="13"/>
  <c r="AC537" i="13"/>
  <c r="AH537" i="13"/>
  <c r="AK537" i="13"/>
  <c r="C538" i="13"/>
  <c r="D538" i="13"/>
  <c r="E538" i="13"/>
  <c r="F538" i="13"/>
  <c r="G538" i="13"/>
  <c r="H538" i="13"/>
  <c r="L538" i="13"/>
  <c r="O538" i="13" s="1"/>
  <c r="M538" i="13"/>
  <c r="N538" i="13"/>
  <c r="P538" i="13"/>
  <c r="Q538" i="13"/>
  <c r="R538" i="13"/>
  <c r="S538" i="13"/>
  <c r="T538" i="13"/>
  <c r="U538" i="13"/>
  <c r="V538" i="13"/>
  <c r="W538" i="13"/>
  <c r="X538" i="13"/>
  <c r="Y538" i="13"/>
  <c r="Z538" i="13"/>
  <c r="AA538" i="13"/>
  <c r="AB538" i="13"/>
  <c r="AC538" i="13"/>
  <c r="AH538" i="13"/>
  <c r="AK538" i="13"/>
  <c r="C539" i="13"/>
  <c r="D539" i="13"/>
  <c r="E539" i="13"/>
  <c r="F539" i="13"/>
  <c r="G539" i="13"/>
  <c r="H539" i="13"/>
  <c r="L539" i="13"/>
  <c r="O539" i="13" s="1"/>
  <c r="M539" i="13"/>
  <c r="N539" i="13"/>
  <c r="P539" i="13"/>
  <c r="Q539" i="13"/>
  <c r="R539" i="13"/>
  <c r="S539" i="13"/>
  <c r="T539" i="13"/>
  <c r="U539" i="13"/>
  <c r="V539" i="13"/>
  <c r="W539" i="13"/>
  <c r="X539" i="13"/>
  <c r="Y539" i="13"/>
  <c r="Z539" i="13"/>
  <c r="AA539" i="13"/>
  <c r="AB539" i="13"/>
  <c r="AC539" i="13"/>
  <c r="AH539" i="13"/>
  <c r="AK539" i="13"/>
  <c r="C540" i="13"/>
  <c r="D540" i="13"/>
  <c r="E540" i="13"/>
  <c r="F540" i="13"/>
  <c r="G540" i="13"/>
  <c r="H540" i="13"/>
  <c r="L540" i="13"/>
  <c r="O540" i="13" s="1"/>
  <c r="M540" i="13"/>
  <c r="N540" i="13"/>
  <c r="P540" i="13"/>
  <c r="Q540" i="13"/>
  <c r="R540" i="13"/>
  <c r="S540" i="13"/>
  <c r="T540" i="13"/>
  <c r="U540" i="13"/>
  <c r="V540" i="13"/>
  <c r="W540" i="13"/>
  <c r="X540" i="13"/>
  <c r="Y540" i="13"/>
  <c r="Z540" i="13"/>
  <c r="AA540" i="13"/>
  <c r="AB540" i="13"/>
  <c r="AC540" i="13"/>
  <c r="AH540" i="13"/>
  <c r="AK540" i="13"/>
  <c r="C541" i="13"/>
  <c r="D541" i="13"/>
  <c r="E541" i="13"/>
  <c r="F541" i="13"/>
  <c r="G541" i="13"/>
  <c r="H541" i="13"/>
  <c r="L541" i="13"/>
  <c r="M541" i="13"/>
  <c r="N541" i="13"/>
  <c r="P541" i="13"/>
  <c r="Q541" i="13"/>
  <c r="R541" i="13"/>
  <c r="S541" i="13"/>
  <c r="T541" i="13"/>
  <c r="U541" i="13"/>
  <c r="V541" i="13"/>
  <c r="W541" i="13"/>
  <c r="X541" i="13"/>
  <c r="Y541" i="13"/>
  <c r="Z541" i="13"/>
  <c r="AA541" i="13"/>
  <c r="AB541" i="13"/>
  <c r="AC541" i="13"/>
  <c r="AH541" i="13"/>
  <c r="AK541" i="13"/>
  <c r="C542" i="13"/>
  <c r="D542" i="13"/>
  <c r="E542" i="13"/>
  <c r="F542" i="13"/>
  <c r="G542" i="13"/>
  <c r="H542" i="13"/>
  <c r="L542" i="13"/>
  <c r="O542" i="13" s="1"/>
  <c r="M542" i="13"/>
  <c r="N542" i="13"/>
  <c r="P542" i="13"/>
  <c r="Q542" i="13"/>
  <c r="R542" i="13"/>
  <c r="S542" i="13"/>
  <c r="T542" i="13"/>
  <c r="U542" i="13"/>
  <c r="V542" i="13"/>
  <c r="W542" i="13"/>
  <c r="X542" i="13"/>
  <c r="Y542" i="13"/>
  <c r="Z542" i="13"/>
  <c r="AA542" i="13"/>
  <c r="AB542" i="13"/>
  <c r="AC542" i="13"/>
  <c r="AH542" i="13"/>
  <c r="AK542" i="13"/>
  <c r="C543" i="13"/>
  <c r="D543" i="13"/>
  <c r="E543" i="13"/>
  <c r="F543" i="13"/>
  <c r="G543" i="13"/>
  <c r="H543" i="13"/>
  <c r="L543" i="13"/>
  <c r="O543" i="13" s="1"/>
  <c r="M543" i="13"/>
  <c r="N543" i="13"/>
  <c r="P543" i="13"/>
  <c r="Q543" i="13"/>
  <c r="R543" i="13"/>
  <c r="S543" i="13"/>
  <c r="T543" i="13"/>
  <c r="U543" i="13"/>
  <c r="V543" i="13"/>
  <c r="W543" i="13"/>
  <c r="X543" i="13"/>
  <c r="Y543" i="13"/>
  <c r="Z543" i="13"/>
  <c r="AA543" i="13"/>
  <c r="AB543" i="13"/>
  <c r="AC543" i="13"/>
  <c r="AH543" i="13"/>
  <c r="AK543" i="13"/>
  <c r="C544" i="13"/>
  <c r="D544" i="13"/>
  <c r="E544" i="13"/>
  <c r="F544" i="13"/>
  <c r="G544" i="13"/>
  <c r="H544" i="13"/>
  <c r="L544" i="13"/>
  <c r="O544" i="13" s="1"/>
  <c r="M544" i="13"/>
  <c r="N544" i="13"/>
  <c r="P544" i="13"/>
  <c r="Q544" i="13"/>
  <c r="R544" i="13"/>
  <c r="S544" i="13"/>
  <c r="T544" i="13"/>
  <c r="U544" i="13"/>
  <c r="V544" i="13"/>
  <c r="W544" i="13"/>
  <c r="X544" i="13"/>
  <c r="Y544" i="13"/>
  <c r="Z544" i="13"/>
  <c r="AA544" i="13"/>
  <c r="AB544" i="13"/>
  <c r="AC544" i="13"/>
  <c r="AH544" i="13"/>
  <c r="AK544" i="13"/>
  <c r="C545" i="13"/>
  <c r="D545" i="13"/>
  <c r="E545" i="13"/>
  <c r="F545" i="13"/>
  <c r="G545" i="13"/>
  <c r="H545" i="13"/>
  <c r="L545" i="13"/>
  <c r="O545" i="13" s="1"/>
  <c r="M545" i="13"/>
  <c r="N545" i="13"/>
  <c r="P545" i="13"/>
  <c r="Q545" i="13"/>
  <c r="R545" i="13"/>
  <c r="S545" i="13"/>
  <c r="T545" i="13"/>
  <c r="U545" i="13"/>
  <c r="V545" i="13"/>
  <c r="W545" i="13"/>
  <c r="X545" i="13"/>
  <c r="Y545" i="13"/>
  <c r="Z545" i="13"/>
  <c r="AA545" i="13"/>
  <c r="AB545" i="13"/>
  <c r="AC545" i="13"/>
  <c r="AH545" i="13"/>
  <c r="AK545" i="13"/>
  <c r="C546" i="13"/>
  <c r="D546" i="13"/>
  <c r="E546" i="13"/>
  <c r="F546" i="13"/>
  <c r="G546" i="13"/>
  <c r="H546" i="13"/>
  <c r="L546" i="13"/>
  <c r="O546" i="13" s="1"/>
  <c r="M546" i="13"/>
  <c r="N546" i="13"/>
  <c r="P546" i="13"/>
  <c r="Q546" i="13"/>
  <c r="R546" i="13"/>
  <c r="S546" i="13"/>
  <c r="T546" i="13"/>
  <c r="U546" i="13"/>
  <c r="V546" i="13"/>
  <c r="W546" i="13"/>
  <c r="X546" i="13"/>
  <c r="Y546" i="13"/>
  <c r="Z546" i="13"/>
  <c r="AA546" i="13"/>
  <c r="AB546" i="13"/>
  <c r="AC546" i="13"/>
  <c r="AH546" i="13"/>
  <c r="AK546" i="13"/>
  <c r="C547" i="13"/>
  <c r="D547" i="13"/>
  <c r="E547" i="13"/>
  <c r="F547" i="13"/>
  <c r="G547" i="13"/>
  <c r="H547" i="13"/>
  <c r="L547" i="13"/>
  <c r="O547" i="13" s="1"/>
  <c r="M547" i="13"/>
  <c r="N547" i="13"/>
  <c r="P547" i="13"/>
  <c r="Q547" i="13"/>
  <c r="R547" i="13"/>
  <c r="S547" i="13"/>
  <c r="T547" i="13"/>
  <c r="U547" i="13"/>
  <c r="V547" i="13"/>
  <c r="W547" i="13"/>
  <c r="X547" i="13"/>
  <c r="Y547" i="13"/>
  <c r="Z547" i="13"/>
  <c r="AA547" i="13"/>
  <c r="AB547" i="13"/>
  <c r="AC547" i="13"/>
  <c r="AH547" i="13"/>
  <c r="AK547" i="13"/>
  <c r="C548" i="13"/>
  <c r="D548" i="13"/>
  <c r="E548" i="13"/>
  <c r="F548" i="13"/>
  <c r="G548" i="13"/>
  <c r="H548" i="13"/>
  <c r="L548" i="13"/>
  <c r="O548" i="13" s="1"/>
  <c r="M548" i="13"/>
  <c r="N548" i="13"/>
  <c r="P548" i="13"/>
  <c r="Q548" i="13"/>
  <c r="R548" i="13"/>
  <c r="S548" i="13"/>
  <c r="T548" i="13"/>
  <c r="U548" i="13"/>
  <c r="V548" i="13"/>
  <c r="W548" i="13"/>
  <c r="X548" i="13"/>
  <c r="Y548" i="13"/>
  <c r="Z548" i="13"/>
  <c r="AA548" i="13"/>
  <c r="AB548" i="13"/>
  <c r="AC548" i="13"/>
  <c r="AH548" i="13"/>
  <c r="AK548" i="13"/>
  <c r="C549" i="13"/>
  <c r="D549" i="13"/>
  <c r="E549" i="13"/>
  <c r="F549" i="13"/>
  <c r="G549" i="13"/>
  <c r="H549" i="13"/>
  <c r="L549" i="13"/>
  <c r="O549" i="13" s="1"/>
  <c r="M549" i="13"/>
  <c r="N549" i="13"/>
  <c r="P549" i="13"/>
  <c r="Q549" i="13"/>
  <c r="R549" i="13"/>
  <c r="S549" i="13"/>
  <c r="T549" i="13"/>
  <c r="U549" i="13"/>
  <c r="V549" i="13"/>
  <c r="W549" i="13"/>
  <c r="X549" i="13"/>
  <c r="Y549" i="13"/>
  <c r="Z549" i="13"/>
  <c r="AA549" i="13"/>
  <c r="AB549" i="13"/>
  <c r="AC549" i="13"/>
  <c r="AH549" i="13"/>
  <c r="AK549" i="13"/>
  <c r="C550" i="13"/>
  <c r="D550" i="13"/>
  <c r="E550" i="13"/>
  <c r="F550" i="13"/>
  <c r="G550" i="13"/>
  <c r="H550" i="13"/>
  <c r="L550" i="13"/>
  <c r="O550" i="13" s="1"/>
  <c r="M550" i="13"/>
  <c r="N550" i="13"/>
  <c r="P550" i="13"/>
  <c r="Q550" i="13"/>
  <c r="R550" i="13"/>
  <c r="S550" i="13"/>
  <c r="T550" i="13"/>
  <c r="U550" i="13"/>
  <c r="V550" i="13"/>
  <c r="W550" i="13"/>
  <c r="X550" i="13"/>
  <c r="Y550" i="13"/>
  <c r="Z550" i="13"/>
  <c r="AA550" i="13"/>
  <c r="AB550" i="13"/>
  <c r="AC550" i="13"/>
  <c r="AH550" i="13"/>
  <c r="AK550" i="13"/>
  <c r="C551" i="13"/>
  <c r="D551" i="13"/>
  <c r="E551" i="13"/>
  <c r="F551" i="13"/>
  <c r="G551" i="13"/>
  <c r="H551" i="13"/>
  <c r="L551" i="13"/>
  <c r="O551" i="13" s="1"/>
  <c r="M551" i="13"/>
  <c r="N551" i="13"/>
  <c r="P551" i="13"/>
  <c r="Q551" i="13"/>
  <c r="R551" i="13"/>
  <c r="S551" i="13"/>
  <c r="T551" i="13"/>
  <c r="U551" i="13"/>
  <c r="V551" i="13"/>
  <c r="W551" i="13"/>
  <c r="X551" i="13"/>
  <c r="Y551" i="13"/>
  <c r="Z551" i="13"/>
  <c r="AA551" i="13"/>
  <c r="AB551" i="13"/>
  <c r="AC551" i="13"/>
  <c r="AH551" i="13"/>
  <c r="AK551" i="13"/>
  <c r="C552" i="13"/>
  <c r="D552" i="13"/>
  <c r="E552" i="13"/>
  <c r="F552" i="13"/>
  <c r="G552" i="13"/>
  <c r="H552" i="13"/>
  <c r="L552" i="13"/>
  <c r="O552" i="13" s="1"/>
  <c r="M552" i="13"/>
  <c r="N552" i="13"/>
  <c r="P552" i="13"/>
  <c r="Q552" i="13"/>
  <c r="R552" i="13"/>
  <c r="S552" i="13"/>
  <c r="T552" i="13"/>
  <c r="U552" i="13"/>
  <c r="V552" i="13"/>
  <c r="W552" i="13"/>
  <c r="X552" i="13"/>
  <c r="Y552" i="13"/>
  <c r="Z552" i="13"/>
  <c r="AA552" i="13"/>
  <c r="AB552" i="13"/>
  <c r="AC552" i="13"/>
  <c r="AH552" i="13"/>
  <c r="AK552" i="13"/>
  <c r="C553" i="13"/>
  <c r="D553" i="13"/>
  <c r="E553" i="13"/>
  <c r="F553" i="13"/>
  <c r="G553" i="13"/>
  <c r="H553" i="13"/>
  <c r="L553" i="13"/>
  <c r="O553" i="13" s="1"/>
  <c r="M553" i="13"/>
  <c r="N553" i="13"/>
  <c r="P553" i="13"/>
  <c r="Q553" i="13"/>
  <c r="R553" i="13"/>
  <c r="S553" i="13"/>
  <c r="T553" i="13"/>
  <c r="U553" i="13"/>
  <c r="V553" i="13"/>
  <c r="W553" i="13"/>
  <c r="X553" i="13"/>
  <c r="Y553" i="13"/>
  <c r="Z553" i="13"/>
  <c r="AA553" i="13"/>
  <c r="AB553" i="13"/>
  <c r="AC553" i="13"/>
  <c r="AH553" i="13"/>
  <c r="AK553" i="13"/>
  <c r="C554" i="13"/>
  <c r="D554" i="13"/>
  <c r="E554" i="13"/>
  <c r="F554" i="13"/>
  <c r="G554" i="13"/>
  <c r="H554" i="13"/>
  <c r="L554" i="13"/>
  <c r="O554" i="13" s="1"/>
  <c r="M554" i="13"/>
  <c r="N554" i="13"/>
  <c r="P554" i="13"/>
  <c r="Q554" i="13"/>
  <c r="R554" i="13"/>
  <c r="S554" i="13"/>
  <c r="T554" i="13"/>
  <c r="U554" i="13"/>
  <c r="V554" i="13"/>
  <c r="W554" i="13"/>
  <c r="X554" i="13"/>
  <c r="Y554" i="13"/>
  <c r="Z554" i="13"/>
  <c r="AA554" i="13"/>
  <c r="AB554" i="13"/>
  <c r="AC554" i="13"/>
  <c r="AH554" i="13"/>
  <c r="AK554" i="13"/>
  <c r="C555" i="13"/>
  <c r="D555" i="13"/>
  <c r="E555" i="13"/>
  <c r="F555" i="13"/>
  <c r="G555" i="13"/>
  <c r="H555" i="13"/>
  <c r="L555" i="13"/>
  <c r="O555" i="13" s="1"/>
  <c r="M555" i="13"/>
  <c r="N555" i="13"/>
  <c r="P555" i="13"/>
  <c r="Q555" i="13"/>
  <c r="R555" i="13"/>
  <c r="S555" i="13"/>
  <c r="T555" i="13"/>
  <c r="U555" i="13"/>
  <c r="V555" i="13"/>
  <c r="W555" i="13"/>
  <c r="X555" i="13"/>
  <c r="Y555" i="13"/>
  <c r="Z555" i="13"/>
  <c r="AA555" i="13"/>
  <c r="AB555" i="13"/>
  <c r="AC555" i="13"/>
  <c r="AH555" i="13"/>
  <c r="AK555" i="13"/>
  <c r="C556" i="13"/>
  <c r="D556" i="13"/>
  <c r="E556" i="13"/>
  <c r="F556" i="13"/>
  <c r="G556" i="13"/>
  <c r="H556" i="13"/>
  <c r="L556" i="13"/>
  <c r="O556" i="13" s="1"/>
  <c r="M556" i="13"/>
  <c r="N556" i="13"/>
  <c r="P556" i="13"/>
  <c r="Q556" i="13"/>
  <c r="R556" i="13"/>
  <c r="S556" i="13"/>
  <c r="T556" i="13"/>
  <c r="U556" i="13"/>
  <c r="V556" i="13"/>
  <c r="W556" i="13"/>
  <c r="X556" i="13"/>
  <c r="Y556" i="13"/>
  <c r="Z556" i="13"/>
  <c r="AA556" i="13"/>
  <c r="AB556" i="13"/>
  <c r="AC556" i="13"/>
  <c r="AH556" i="13"/>
  <c r="AK556" i="13"/>
  <c r="C557" i="13"/>
  <c r="D557" i="13"/>
  <c r="E557" i="13"/>
  <c r="F557" i="13"/>
  <c r="G557" i="13"/>
  <c r="H557" i="13"/>
  <c r="L557" i="13"/>
  <c r="O557" i="13" s="1"/>
  <c r="M557" i="13"/>
  <c r="N557" i="13"/>
  <c r="P557" i="13"/>
  <c r="Q557" i="13"/>
  <c r="R557" i="13"/>
  <c r="S557" i="13"/>
  <c r="T557" i="13"/>
  <c r="U557" i="13"/>
  <c r="V557" i="13"/>
  <c r="W557" i="13"/>
  <c r="X557" i="13"/>
  <c r="Y557" i="13"/>
  <c r="Z557" i="13"/>
  <c r="AA557" i="13"/>
  <c r="AB557" i="13"/>
  <c r="AC557" i="13"/>
  <c r="AH557" i="13"/>
  <c r="AK557" i="13"/>
  <c r="C558" i="13"/>
  <c r="D558" i="13"/>
  <c r="E558" i="13"/>
  <c r="F558" i="13"/>
  <c r="G558" i="13"/>
  <c r="H558" i="13"/>
  <c r="L558" i="13"/>
  <c r="O558" i="13" s="1"/>
  <c r="M558" i="13"/>
  <c r="N558" i="13"/>
  <c r="P558" i="13"/>
  <c r="Q558" i="13"/>
  <c r="R558" i="13"/>
  <c r="S558" i="13"/>
  <c r="T558" i="13"/>
  <c r="U558" i="13"/>
  <c r="V558" i="13"/>
  <c r="W558" i="13"/>
  <c r="X558" i="13"/>
  <c r="Y558" i="13"/>
  <c r="Z558" i="13"/>
  <c r="AA558" i="13"/>
  <c r="AB558" i="13"/>
  <c r="AC558" i="13"/>
  <c r="AH558" i="13"/>
  <c r="AK558" i="13"/>
  <c r="C559" i="13"/>
  <c r="D559" i="13"/>
  <c r="E559" i="13"/>
  <c r="F559" i="13"/>
  <c r="G559" i="13"/>
  <c r="H559" i="13"/>
  <c r="L559" i="13"/>
  <c r="O559" i="13" s="1"/>
  <c r="M559" i="13"/>
  <c r="N559" i="13"/>
  <c r="P559" i="13"/>
  <c r="Q559" i="13"/>
  <c r="R559" i="13"/>
  <c r="S559" i="13"/>
  <c r="T559" i="13"/>
  <c r="U559" i="13"/>
  <c r="V559" i="13"/>
  <c r="W559" i="13"/>
  <c r="X559" i="13"/>
  <c r="Y559" i="13"/>
  <c r="Z559" i="13"/>
  <c r="AA559" i="13"/>
  <c r="AB559" i="13"/>
  <c r="AC559" i="13"/>
  <c r="AH559" i="13"/>
  <c r="AK559" i="13"/>
  <c r="C560" i="13"/>
  <c r="D560" i="13"/>
  <c r="E560" i="13"/>
  <c r="F560" i="13"/>
  <c r="G560" i="13"/>
  <c r="H560" i="13"/>
  <c r="L560" i="13"/>
  <c r="O560" i="13" s="1"/>
  <c r="M560" i="13"/>
  <c r="N560" i="13"/>
  <c r="P560" i="13"/>
  <c r="Q560" i="13"/>
  <c r="R560" i="13"/>
  <c r="S560" i="13"/>
  <c r="T560" i="13"/>
  <c r="U560" i="13"/>
  <c r="V560" i="13"/>
  <c r="W560" i="13"/>
  <c r="X560" i="13"/>
  <c r="Y560" i="13"/>
  <c r="Z560" i="13"/>
  <c r="AA560" i="13"/>
  <c r="AB560" i="13"/>
  <c r="AC560" i="13"/>
  <c r="AH560" i="13"/>
  <c r="AK560" i="13"/>
  <c r="C561" i="13"/>
  <c r="D561" i="13"/>
  <c r="E561" i="13"/>
  <c r="F561" i="13"/>
  <c r="G561" i="13"/>
  <c r="H561" i="13"/>
  <c r="L561" i="13"/>
  <c r="O561" i="13" s="1"/>
  <c r="M561" i="13"/>
  <c r="N561" i="13"/>
  <c r="P561" i="13"/>
  <c r="Q561" i="13"/>
  <c r="R561" i="13"/>
  <c r="S561" i="13"/>
  <c r="T561" i="13"/>
  <c r="U561" i="13"/>
  <c r="V561" i="13"/>
  <c r="W561" i="13"/>
  <c r="X561" i="13"/>
  <c r="Y561" i="13"/>
  <c r="Z561" i="13"/>
  <c r="AA561" i="13"/>
  <c r="AB561" i="13"/>
  <c r="AC561" i="13"/>
  <c r="AH561" i="13"/>
  <c r="AK561" i="13"/>
  <c r="C562" i="13"/>
  <c r="D562" i="13"/>
  <c r="E562" i="13"/>
  <c r="F562" i="13"/>
  <c r="G562" i="13"/>
  <c r="H562" i="13"/>
  <c r="L562" i="13"/>
  <c r="O562" i="13" s="1"/>
  <c r="M562" i="13"/>
  <c r="N562" i="13"/>
  <c r="P562" i="13"/>
  <c r="Q562" i="13"/>
  <c r="R562" i="13"/>
  <c r="S562" i="13"/>
  <c r="T562" i="13"/>
  <c r="U562" i="13"/>
  <c r="V562" i="13"/>
  <c r="W562" i="13"/>
  <c r="X562" i="13"/>
  <c r="Y562" i="13"/>
  <c r="Z562" i="13"/>
  <c r="AA562" i="13"/>
  <c r="AB562" i="13"/>
  <c r="AC562" i="13"/>
  <c r="AH562" i="13"/>
  <c r="AK562" i="13"/>
  <c r="C563" i="13"/>
  <c r="D563" i="13"/>
  <c r="E563" i="13"/>
  <c r="F563" i="13"/>
  <c r="G563" i="13"/>
  <c r="H563" i="13"/>
  <c r="L563" i="13"/>
  <c r="O563" i="13" s="1"/>
  <c r="M563" i="13"/>
  <c r="N563" i="13"/>
  <c r="P563" i="13"/>
  <c r="Q563" i="13"/>
  <c r="R563" i="13"/>
  <c r="S563" i="13"/>
  <c r="T563" i="13"/>
  <c r="U563" i="13"/>
  <c r="V563" i="13"/>
  <c r="W563" i="13"/>
  <c r="X563" i="13"/>
  <c r="Y563" i="13"/>
  <c r="Z563" i="13"/>
  <c r="AA563" i="13"/>
  <c r="AB563" i="13"/>
  <c r="AC563" i="13"/>
  <c r="AH563" i="13"/>
  <c r="AK563" i="13"/>
  <c r="C564" i="13"/>
  <c r="D564" i="13"/>
  <c r="E564" i="13"/>
  <c r="F564" i="13"/>
  <c r="G564" i="13"/>
  <c r="H564" i="13"/>
  <c r="L564" i="13"/>
  <c r="O564" i="13" s="1"/>
  <c r="M564" i="13"/>
  <c r="N564" i="13"/>
  <c r="P564" i="13"/>
  <c r="Q564" i="13"/>
  <c r="R564" i="13"/>
  <c r="S564" i="13"/>
  <c r="T564" i="13"/>
  <c r="U564" i="13"/>
  <c r="V564" i="13"/>
  <c r="W564" i="13"/>
  <c r="X564" i="13"/>
  <c r="Y564" i="13"/>
  <c r="Z564" i="13"/>
  <c r="AA564" i="13"/>
  <c r="AB564" i="13"/>
  <c r="AC564" i="13"/>
  <c r="AH564" i="13"/>
  <c r="AK564" i="13"/>
  <c r="C565" i="13"/>
  <c r="D565" i="13"/>
  <c r="E565" i="13"/>
  <c r="F565" i="13"/>
  <c r="G565" i="13"/>
  <c r="H565" i="13"/>
  <c r="L565" i="13"/>
  <c r="O565" i="13" s="1"/>
  <c r="M565" i="13"/>
  <c r="N565" i="13"/>
  <c r="P565" i="13"/>
  <c r="Q565" i="13"/>
  <c r="R565" i="13"/>
  <c r="S565" i="13"/>
  <c r="T565" i="13"/>
  <c r="U565" i="13"/>
  <c r="V565" i="13"/>
  <c r="W565" i="13"/>
  <c r="X565" i="13"/>
  <c r="Y565" i="13"/>
  <c r="Z565" i="13"/>
  <c r="AA565" i="13"/>
  <c r="AB565" i="13"/>
  <c r="AC565" i="13"/>
  <c r="AH565" i="13"/>
  <c r="AK565" i="13"/>
  <c r="C566" i="13"/>
  <c r="D566" i="13"/>
  <c r="E566" i="13"/>
  <c r="F566" i="13"/>
  <c r="G566" i="13"/>
  <c r="H566" i="13"/>
  <c r="L566" i="13"/>
  <c r="O566" i="13" s="1"/>
  <c r="M566" i="13"/>
  <c r="N566" i="13"/>
  <c r="P566" i="13"/>
  <c r="Q566" i="13"/>
  <c r="R566" i="13"/>
  <c r="S566" i="13"/>
  <c r="T566" i="13"/>
  <c r="U566" i="13"/>
  <c r="V566" i="13"/>
  <c r="W566" i="13"/>
  <c r="X566" i="13"/>
  <c r="Y566" i="13"/>
  <c r="Z566" i="13"/>
  <c r="AA566" i="13"/>
  <c r="AB566" i="13"/>
  <c r="AC566" i="13"/>
  <c r="AH566" i="13"/>
  <c r="AK566" i="13"/>
  <c r="C567" i="13"/>
  <c r="D567" i="13"/>
  <c r="E567" i="13"/>
  <c r="F567" i="13"/>
  <c r="G567" i="13"/>
  <c r="H567" i="13"/>
  <c r="L567" i="13"/>
  <c r="O567" i="13" s="1"/>
  <c r="M567" i="13"/>
  <c r="N567" i="13"/>
  <c r="P567" i="13"/>
  <c r="Q567" i="13"/>
  <c r="R567" i="13"/>
  <c r="S567" i="13"/>
  <c r="T567" i="13"/>
  <c r="U567" i="13"/>
  <c r="V567" i="13"/>
  <c r="W567" i="13"/>
  <c r="X567" i="13"/>
  <c r="Y567" i="13"/>
  <c r="Z567" i="13"/>
  <c r="AA567" i="13"/>
  <c r="AB567" i="13"/>
  <c r="AC567" i="13"/>
  <c r="AH567" i="13"/>
  <c r="AK567" i="13"/>
  <c r="C568" i="13"/>
  <c r="D568" i="13"/>
  <c r="E568" i="13"/>
  <c r="F568" i="13"/>
  <c r="G568" i="13"/>
  <c r="H568" i="13"/>
  <c r="L568" i="13"/>
  <c r="O568" i="13" s="1"/>
  <c r="M568" i="13"/>
  <c r="N568" i="13"/>
  <c r="P568" i="13"/>
  <c r="Q568" i="13"/>
  <c r="R568" i="13"/>
  <c r="S568" i="13"/>
  <c r="T568" i="13"/>
  <c r="U568" i="13"/>
  <c r="V568" i="13"/>
  <c r="W568" i="13"/>
  <c r="X568" i="13"/>
  <c r="Y568" i="13"/>
  <c r="Z568" i="13"/>
  <c r="AA568" i="13"/>
  <c r="AB568" i="13"/>
  <c r="AC568" i="13"/>
  <c r="AH568" i="13"/>
  <c r="AK568" i="13"/>
  <c r="C569" i="13"/>
  <c r="D569" i="13"/>
  <c r="E569" i="13"/>
  <c r="F569" i="13"/>
  <c r="G569" i="13"/>
  <c r="H569" i="13"/>
  <c r="L569" i="13"/>
  <c r="O569" i="13" s="1"/>
  <c r="M569" i="13"/>
  <c r="N569" i="13"/>
  <c r="P569" i="13"/>
  <c r="Q569" i="13"/>
  <c r="R569" i="13"/>
  <c r="S569" i="13"/>
  <c r="T569" i="13"/>
  <c r="U569" i="13"/>
  <c r="V569" i="13"/>
  <c r="W569" i="13"/>
  <c r="X569" i="13"/>
  <c r="Y569" i="13"/>
  <c r="Z569" i="13"/>
  <c r="AA569" i="13"/>
  <c r="AB569" i="13"/>
  <c r="AC569" i="13"/>
  <c r="AH569" i="13"/>
  <c r="AK569" i="13"/>
  <c r="C570" i="13"/>
  <c r="D570" i="13"/>
  <c r="E570" i="13"/>
  <c r="F570" i="13"/>
  <c r="G570" i="13"/>
  <c r="H570" i="13"/>
  <c r="L570" i="13"/>
  <c r="O570" i="13" s="1"/>
  <c r="M570" i="13"/>
  <c r="N570" i="13"/>
  <c r="P570" i="13"/>
  <c r="Q570" i="13"/>
  <c r="R570" i="13"/>
  <c r="S570" i="13"/>
  <c r="T570" i="13"/>
  <c r="U570" i="13"/>
  <c r="V570" i="13"/>
  <c r="W570" i="13"/>
  <c r="X570" i="13"/>
  <c r="Y570" i="13"/>
  <c r="Z570" i="13"/>
  <c r="AA570" i="13"/>
  <c r="AB570" i="13"/>
  <c r="AC570" i="13"/>
  <c r="AH570" i="13"/>
  <c r="AK570" i="13"/>
  <c r="C571" i="13"/>
  <c r="D571" i="13"/>
  <c r="E571" i="13"/>
  <c r="F571" i="13"/>
  <c r="G571" i="13"/>
  <c r="H571" i="13"/>
  <c r="L571" i="13"/>
  <c r="O571" i="13" s="1"/>
  <c r="M571" i="13"/>
  <c r="N571" i="13"/>
  <c r="P571" i="13"/>
  <c r="Q571" i="13"/>
  <c r="R571" i="13"/>
  <c r="S571" i="13"/>
  <c r="T571" i="13"/>
  <c r="U571" i="13"/>
  <c r="V571" i="13"/>
  <c r="W571" i="13"/>
  <c r="X571" i="13"/>
  <c r="Y571" i="13"/>
  <c r="Z571" i="13"/>
  <c r="AA571" i="13"/>
  <c r="AB571" i="13"/>
  <c r="AC571" i="13"/>
  <c r="AH571" i="13"/>
  <c r="AK571" i="13"/>
  <c r="C572" i="13"/>
  <c r="D572" i="13"/>
  <c r="E572" i="13"/>
  <c r="F572" i="13"/>
  <c r="G572" i="13"/>
  <c r="H572" i="13"/>
  <c r="L572" i="13"/>
  <c r="O572" i="13" s="1"/>
  <c r="M572" i="13"/>
  <c r="N572" i="13"/>
  <c r="P572" i="13"/>
  <c r="Q572" i="13"/>
  <c r="R572" i="13"/>
  <c r="S572" i="13"/>
  <c r="T572" i="13"/>
  <c r="U572" i="13"/>
  <c r="V572" i="13"/>
  <c r="W572" i="13"/>
  <c r="X572" i="13"/>
  <c r="Y572" i="13"/>
  <c r="Z572" i="13"/>
  <c r="AA572" i="13"/>
  <c r="AB572" i="13"/>
  <c r="AC572" i="13"/>
  <c r="AH572" i="13"/>
  <c r="AK572" i="13"/>
  <c r="C573" i="13"/>
  <c r="D573" i="13"/>
  <c r="E573" i="13"/>
  <c r="F573" i="13"/>
  <c r="G573" i="13"/>
  <c r="H573" i="13"/>
  <c r="L573" i="13"/>
  <c r="O573" i="13" s="1"/>
  <c r="M573" i="13"/>
  <c r="N573" i="13"/>
  <c r="P573" i="13"/>
  <c r="Q573" i="13"/>
  <c r="R573" i="13"/>
  <c r="S573" i="13"/>
  <c r="T573" i="13"/>
  <c r="U573" i="13"/>
  <c r="V573" i="13"/>
  <c r="W573" i="13"/>
  <c r="X573" i="13"/>
  <c r="Y573" i="13"/>
  <c r="Z573" i="13"/>
  <c r="AA573" i="13"/>
  <c r="AB573" i="13"/>
  <c r="AC573" i="13"/>
  <c r="AH573" i="13"/>
  <c r="AK573" i="13"/>
  <c r="C574" i="13"/>
  <c r="D574" i="13"/>
  <c r="E574" i="13"/>
  <c r="F574" i="13"/>
  <c r="G574" i="13"/>
  <c r="H574" i="13"/>
  <c r="L574" i="13"/>
  <c r="O574" i="13" s="1"/>
  <c r="M574" i="13"/>
  <c r="N574" i="13"/>
  <c r="P574" i="13"/>
  <c r="Q574" i="13"/>
  <c r="R574" i="13"/>
  <c r="S574" i="13"/>
  <c r="T574" i="13"/>
  <c r="U574" i="13"/>
  <c r="V574" i="13"/>
  <c r="W574" i="13"/>
  <c r="X574" i="13"/>
  <c r="Y574" i="13"/>
  <c r="Z574" i="13"/>
  <c r="AA574" i="13"/>
  <c r="AB574" i="13"/>
  <c r="AC574" i="13"/>
  <c r="AH574" i="13"/>
  <c r="AK574" i="13"/>
  <c r="C575" i="13"/>
  <c r="D575" i="13"/>
  <c r="E575" i="13"/>
  <c r="F575" i="13"/>
  <c r="G575" i="13"/>
  <c r="H575" i="13"/>
  <c r="L575" i="13"/>
  <c r="O575" i="13" s="1"/>
  <c r="M575" i="13"/>
  <c r="N575" i="13"/>
  <c r="P575" i="13"/>
  <c r="Q575" i="13"/>
  <c r="R575" i="13"/>
  <c r="S575" i="13"/>
  <c r="T575" i="13"/>
  <c r="U575" i="13"/>
  <c r="V575" i="13"/>
  <c r="W575" i="13"/>
  <c r="X575" i="13"/>
  <c r="Y575" i="13"/>
  <c r="Z575" i="13"/>
  <c r="AA575" i="13"/>
  <c r="AB575" i="13"/>
  <c r="AC575" i="13"/>
  <c r="AH575" i="13"/>
  <c r="AK575" i="13"/>
  <c r="C576" i="13"/>
  <c r="D576" i="13"/>
  <c r="E576" i="13"/>
  <c r="F576" i="13"/>
  <c r="G576" i="13"/>
  <c r="H576" i="13"/>
  <c r="L576" i="13"/>
  <c r="O576" i="13" s="1"/>
  <c r="M576" i="13"/>
  <c r="N576" i="13"/>
  <c r="P576" i="13"/>
  <c r="Q576" i="13"/>
  <c r="R576" i="13"/>
  <c r="S576" i="13"/>
  <c r="T576" i="13"/>
  <c r="U576" i="13"/>
  <c r="V576" i="13"/>
  <c r="W576" i="13"/>
  <c r="X576" i="13"/>
  <c r="Y576" i="13"/>
  <c r="Z576" i="13"/>
  <c r="AA576" i="13"/>
  <c r="AB576" i="13"/>
  <c r="AC576" i="13"/>
  <c r="AH576" i="13"/>
  <c r="AK576" i="13"/>
  <c r="C577" i="13"/>
  <c r="D577" i="13"/>
  <c r="E577" i="13"/>
  <c r="F577" i="13"/>
  <c r="G577" i="13"/>
  <c r="H577" i="13"/>
  <c r="L577" i="13"/>
  <c r="O577" i="13" s="1"/>
  <c r="M577" i="13"/>
  <c r="N577" i="13"/>
  <c r="P577" i="13"/>
  <c r="Q577" i="13"/>
  <c r="R577" i="13"/>
  <c r="S577" i="13"/>
  <c r="T577" i="13"/>
  <c r="U577" i="13"/>
  <c r="V577" i="13"/>
  <c r="W577" i="13"/>
  <c r="X577" i="13"/>
  <c r="Y577" i="13"/>
  <c r="Z577" i="13"/>
  <c r="AA577" i="13"/>
  <c r="AB577" i="13"/>
  <c r="AC577" i="13"/>
  <c r="AH577" i="13"/>
  <c r="AK577" i="13"/>
  <c r="C578" i="13"/>
  <c r="D578" i="13"/>
  <c r="E578" i="13"/>
  <c r="F578" i="13"/>
  <c r="G578" i="13"/>
  <c r="H578" i="13"/>
  <c r="L578" i="13"/>
  <c r="O578" i="13" s="1"/>
  <c r="M578" i="13"/>
  <c r="N578" i="13"/>
  <c r="P578" i="13"/>
  <c r="Q578" i="13"/>
  <c r="R578" i="13"/>
  <c r="S578" i="13"/>
  <c r="T578" i="13"/>
  <c r="U578" i="13"/>
  <c r="V578" i="13"/>
  <c r="W578" i="13"/>
  <c r="X578" i="13"/>
  <c r="Y578" i="13"/>
  <c r="Z578" i="13"/>
  <c r="AA578" i="13"/>
  <c r="AB578" i="13"/>
  <c r="AC578" i="13"/>
  <c r="AH578" i="13"/>
  <c r="AK578" i="13"/>
  <c r="C579" i="13"/>
  <c r="D579" i="13"/>
  <c r="E579" i="13"/>
  <c r="F579" i="13"/>
  <c r="G579" i="13"/>
  <c r="H579" i="13"/>
  <c r="L579" i="13"/>
  <c r="O579" i="13" s="1"/>
  <c r="M579" i="13"/>
  <c r="N579" i="13"/>
  <c r="P579" i="13"/>
  <c r="Q579" i="13"/>
  <c r="R579" i="13"/>
  <c r="S579" i="13"/>
  <c r="T579" i="13"/>
  <c r="U579" i="13"/>
  <c r="V579" i="13"/>
  <c r="W579" i="13"/>
  <c r="X579" i="13"/>
  <c r="Y579" i="13"/>
  <c r="Z579" i="13"/>
  <c r="AA579" i="13"/>
  <c r="AB579" i="13"/>
  <c r="AC579" i="13"/>
  <c r="AH579" i="13"/>
  <c r="AK579" i="13"/>
  <c r="C580" i="13"/>
  <c r="D580" i="13"/>
  <c r="E580" i="13"/>
  <c r="F580" i="13"/>
  <c r="G580" i="13"/>
  <c r="H580" i="13"/>
  <c r="L580" i="13"/>
  <c r="O580" i="13" s="1"/>
  <c r="M580" i="13"/>
  <c r="N580" i="13"/>
  <c r="P580" i="13"/>
  <c r="Q580" i="13"/>
  <c r="R580" i="13"/>
  <c r="S580" i="13"/>
  <c r="T580" i="13"/>
  <c r="U580" i="13"/>
  <c r="V580" i="13"/>
  <c r="W580" i="13"/>
  <c r="X580" i="13"/>
  <c r="Y580" i="13"/>
  <c r="Z580" i="13"/>
  <c r="AA580" i="13"/>
  <c r="AB580" i="13"/>
  <c r="AC580" i="13"/>
  <c r="AH580" i="13"/>
  <c r="AK580" i="13"/>
  <c r="C581" i="13"/>
  <c r="D581" i="13"/>
  <c r="E581" i="13"/>
  <c r="F581" i="13"/>
  <c r="G581" i="13"/>
  <c r="H581" i="13"/>
  <c r="L581" i="13"/>
  <c r="O581" i="13" s="1"/>
  <c r="M581" i="13"/>
  <c r="N581" i="13"/>
  <c r="P581" i="13"/>
  <c r="Q581" i="13"/>
  <c r="R581" i="13"/>
  <c r="S581" i="13"/>
  <c r="T581" i="13"/>
  <c r="U581" i="13"/>
  <c r="V581" i="13"/>
  <c r="W581" i="13"/>
  <c r="X581" i="13"/>
  <c r="Y581" i="13"/>
  <c r="Z581" i="13"/>
  <c r="AA581" i="13"/>
  <c r="AB581" i="13"/>
  <c r="AC581" i="13"/>
  <c r="AH581" i="13"/>
  <c r="AK581" i="13"/>
  <c r="C582" i="13"/>
  <c r="D582" i="13"/>
  <c r="E582" i="13"/>
  <c r="F582" i="13"/>
  <c r="G582" i="13"/>
  <c r="H582" i="13"/>
  <c r="L582" i="13"/>
  <c r="O582" i="13" s="1"/>
  <c r="M582" i="13"/>
  <c r="N582" i="13"/>
  <c r="P582" i="13"/>
  <c r="Q582" i="13"/>
  <c r="R582" i="13"/>
  <c r="S582" i="13"/>
  <c r="T582" i="13"/>
  <c r="U582" i="13"/>
  <c r="V582" i="13"/>
  <c r="W582" i="13"/>
  <c r="X582" i="13"/>
  <c r="Y582" i="13"/>
  <c r="Z582" i="13"/>
  <c r="AA582" i="13"/>
  <c r="AB582" i="13"/>
  <c r="AC582" i="13"/>
  <c r="AH582" i="13"/>
  <c r="AK582" i="13"/>
  <c r="C583" i="13"/>
  <c r="D583" i="13"/>
  <c r="E583" i="13"/>
  <c r="F583" i="13"/>
  <c r="G583" i="13"/>
  <c r="H583" i="13"/>
  <c r="L583" i="13"/>
  <c r="O583" i="13" s="1"/>
  <c r="M583" i="13"/>
  <c r="N583" i="13"/>
  <c r="P583" i="13"/>
  <c r="Q583" i="13"/>
  <c r="R583" i="13"/>
  <c r="S583" i="13"/>
  <c r="T583" i="13"/>
  <c r="U583" i="13"/>
  <c r="V583" i="13"/>
  <c r="W583" i="13"/>
  <c r="X583" i="13"/>
  <c r="Y583" i="13"/>
  <c r="Z583" i="13"/>
  <c r="AA583" i="13"/>
  <c r="AB583" i="13"/>
  <c r="AC583" i="13"/>
  <c r="AH583" i="13"/>
  <c r="AK583" i="13"/>
  <c r="C584" i="13"/>
  <c r="D584" i="13"/>
  <c r="E584" i="13"/>
  <c r="F584" i="13"/>
  <c r="G584" i="13"/>
  <c r="H584" i="13"/>
  <c r="L584" i="13"/>
  <c r="O584" i="13" s="1"/>
  <c r="M584" i="13"/>
  <c r="N584" i="13"/>
  <c r="P584" i="13"/>
  <c r="Q584" i="13"/>
  <c r="R584" i="13"/>
  <c r="S584" i="13"/>
  <c r="T584" i="13"/>
  <c r="U584" i="13"/>
  <c r="V584" i="13"/>
  <c r="W584" i="13"/>
  <c r="X584" i="13"/>
  <c r="Y584" i="13"/>
  <c r="Z584" i="13"/>
  <c r="AA584" i="13"/>
  <c r="AB584" i="13"/>
  <c r="AC584" i="13"/>
  <c r="AH584" i="13"/>
  <c r="AK584" i="13"/>
  <c r="C585" i="13"/>
  <c r="D585" i="13"/>
  <c r="E585" i="13"/>
  <c r="F585" i="13"/>
  <c r="G585" i="13"/>
  <c r="H585" i="13"/>
  <c r="L585" i="13"/>
  <c r="O585" i="13" s="1"/>
  <c r="M585" i="13"/>
  <c r="N585" i="13"/>
  <c r="P585" i="13"/>
  <c r="Q585" i="13"/>
  <c r="R585" i="13"/>
  <c r="S585" i="13"/>
  <c r="T585" i="13"/>
  <c r="U585" i="13"/>
  <c r="V585" i="13"/>
  <c r="W585" i="13"/>
  <c r="X585" i="13"/>
  <c r="Y585" i="13"/>
  <c r="Z585" i="13"/>
  <c r="AA585" i="13"/>
  <c r="AB585" i="13"/>
  <c r="AC585" i="13"/>
  <c r="AH585" i="13"/>
  <c r="AK585" i="13"/>
  <c r="C586" i="13"/>
  <c r="D586" i="13"/>
  <c r="E586" i="13"/>
  <c r="F586" i="13"/>
  <c r="G586" i="13"/>
  <c r="H586" i="13"/>
  <c r="L586" i="13"/>
  <c r="O586" i="13" s="1"/>
  <c r="M586" i="13"/>
  <c r="N586" i="13"/>
  <c r="P586" i="13"/>
  <c r="Q586" i="13"/>
  <c r="R586" i="13"/>
  <c r="S586" i="13"/>
  <c r="T586" i="13"/>
  <c r="U586" i="13"/>
  <c r="V586" i="13"/>
  <c r="W586" i="13"/>
  <c r="X586" i="13"/>
  <c r="Y586" i="13"/>
  <c r="Z586" i="13"/>
  <c r="AA586" i="13"/>
  <c r="AB586" i="13"/>
  <c r="AC586" i="13"/>
  <c r="AH586" i="13"/>
  <c r="AK586" i="13"/>
  <c r="C587" i="13"/>
  <c r="D587" i="13"/>
  <c r="E587" i="13"/>
  <c r="F587" i="13"/>
  <c r="G587" i="13"/>
  <c r="H587" i="13"/>
  <c r="L587" i="13"/>
  <c r="O587" i="13" s="1"/>
  <c r="M587" i="13"/>
  <c r="N587" i="13"/>
  <c r="P587" i="13"/>
  <c r="Q587" i="13"/>
  <c r="R587" i="13"/>
  <c r="S587" i="13"/>
  <c r="T587" i="13"/>
  <c r="U587" i="13"/>
  <c r="V587" i="13"/>
  <c r="W587" i="13"/>
  <c r="X587" i="13"/>
  <c r="Y587" i="13"/>
  <c r="Z587" i="13"/>
  <c r="AA587" i="13"/>
  <c r="AB587" i="13"/>
  <c r="AC587" i="13"/>
  <c r="AH587" i="13"/>
  <c r="AK587" i="13"/>
  <c r="C588" i="13"/>
  <c r="D588" i="13"/>
  <c r="E588" i="13"/>
  <c r="F588" i="13"/>
  <c r="G588" i="13"/>
  <c r="H588" i="13"/>
  <c r="L588" i="13"/>
  <c r="O588" i="13" s="1"/>
  <c r="M588" i="13"/>
  <c r="N588" i="13"/>
  <c r="P588" i="13"/>
  <c r="Q588" i="13"/>
  <c r="R588" i="13"/>
  <c r="S588" i="13"/>
  <c r="T588" i="13"/>
  <c r="U588" i="13"/>
  <c r="V588" i="13"/>
  <c r="W588" i="13"/>
  <c r="X588" i="13"/>
  <c r="Y588" i="13"/>
  <c r="Z588" i="13"/>
  <c r="AA588" i="13"/>
  <c r="AB588" i="13"/>
  <c r="AC588" i="13"/>
  <c r="AH588" i="13"/>
  <c r="AK588" i="13"/>
  <c r="C589" i="13"/>
  <c r="D589" i="13"/>
  <c r="E589" i="13"/>
  <c r="F589" i="13"/>
  <c r="G589" i="13"/>
  <c r="H589" i="13"/>
  <c r="L589" i="13"/>
  <c r="O589" i="13" s="1"/>
  <c r="M589" i="13"/>
  <c r="N589" i="13"/>
  <c r="P589" i="13"/>
  <c r="Q589" i="13"/>
  <c r="R589" i="13"/>
  <c r="S589" i="13"/>
  <c r="T589" i="13"/>
  <c r="U589" i="13"/>
  <c r="V589" i="13"/>
  <c r="W589" i="13"/>
  <c r="X589" i="13"/>
  <c r="Y589" i="13"/>
  <c r="Z589" i="13"/>
  <c r="AA589" i="13"/>
  <c r="AB589" i="13"/>
  <c r="AC589" i="13"/>
  <c r="AH589" i="13"/>
  <c r="AK589" i="13"/>
  <c r="C590" i="13"/>
  <c r="D590" i="13"/>
  <c r="E590" i="13"/>
  <c r="F590" i="13"/>
  <c r="G590" i="13"/>
  <c r="H590" i="13"/>
  <c r="L590" i="13"/>
  <c r="O590" i="13" s="1"/>
  <c r="M590" i="13"/>
  <c r="N590" i="13"/>
  <c r="P590" i="13"/>
  <c r="Q590" i="13"/>
  <c r="R590" i="13"/>
  <c r="S590" i="13"/>
  <c r="T590" i="13"/>
  <c r="U590" i="13"/>
  <c r="V590" i="13"/>
  <c r="W590" i="13"/>
  <c r="X590" i="13"/>
  <c r="Y590" i="13"/>
  <c r="Z590" i="13"/>
  <c r="AA590" i="13"/>
  <c r="AB590" i="13"/>
  <c r="AC590" i="13"/>
  <c r="AH590" i="13"/>
  <c r="AK590" i="13"/>
  <c r="C591" i="13"/>
  <c r="D591" i="13"/>
  <c r="E591" i="13"/>
  <c r="F591" i="13"/>
  <c r="G591" i="13"/>
  <c r="H591" i="13"/>
  <c r="L591" i="13"/>
  <c r="O591" i="13" s="1"/>
  <c r="M591" i="13"/>
  <c r="N591" i="13"/>
  <c r="P591" i="13"/>
  <c r="Q591" i="13"/>
  <c r="R591" i="13"/>
  <c r="S591" i="13"/>
  <c r="T591" i="13"/>
  <c r="U591" i="13"/>
  <c r="V591" i="13"/>
  <c r="W591" i="13"/>
  <c r="X591" i="13"/>
  <c r="Y591" i="13"/>
  <c r="Z591" i="13"/>
  <c r="AA591" i="13"/>
  <c r="AB591" i="13"/>
  <c r="AC591" i="13"/>
  <c r="AH591" i="13"/>
  <c r="AK591" i="13"/>
  <c r="C592" i="13"/>
  <c r="D592" i="13"/>
  <c r="E592" i="13"/>
  <c r="F592" i="13"/>
  <c r="G592" i="13"/>
  <c r="H592" i="13"/>
  <c r="L592" i="13"/>
  <c r="O592" i="13" s="1"/>
  <c r="M592" i="13"/>
  <c r="N592" i="13"/>
  <c r="P592" i="13"/>
  <c r="Q592" i="13"/>
  <c r="R592" i="13"/>
  <c r="S592" i="13"/>
  <c r="T592" i="13"/>
  <c r="U592" i="13"/>
  <c r="V592" i="13"/>
  <c r="W592" i="13"/>
  <c r="X592" i="13"/>
  <c r="Y592" i="13"/>
  <c r="Z592" i="13"/>
  <c r="AA592" i="13"/>
  <c r="AB592" i="13"/>
  <c r="AC592" i="13"/>
  <c r="AH592" i="13"/>
  <c r="AK592" i="13"/>
  <c r="C593" i="13"/>
  <c r="D593" i="13"/>
  <c r="E593" i="13"/>
  <c r="F593" i="13"/>
  <c r="G593" i="13"/>
  <c r="H593" i="13"/>
  <c r="L593" i="13"/>
  <c r="O593" i="13" s="1"/>
  <c r="M593" i="13"/>
  <c r="N593" i="13"/>
  <c r="P593" i="13"/>
  <c r="Q593" i="13"/>
  <c r="R593" i="13"/>
  <c r="S593" i="13"/>
  <c r="T593" i="13"/>
  <c r="U593" i="13"/>
  <c r="V593" i="13"/>
  <c r="W593" i="13"/>
  <c r="X593" i="13"/>
  <c r="Y593" i="13"/>
  <c r="Z593" i="13"/>
  <c r="AA593" i="13"/>
  <c r="AB593" i="13"/>
  <c r="AC593" i="13"/>
  <c r="AH593" i="13"/>
  <c r="AK593" i="13"/>
  <c r="C594" i="13"/>
  <c r="D594" i="13"/>
  <c r="E594" i="13"/>
  <c r="F594" i="13"/>
  <c r="G594" i="13"/>
  <c r="H594" i="13"/>
  <c r="L594" i="13"/>
  <c r="O594" i="13" s="1"/>
  <c r="M594" i="13"/>
  <c r="N594" i="13"/>
  <c r="P594" i="13"/>
  <c r="Q594" i="13"/>
  <c r="R594" i="13"/>
  <c r="S594" i="13"/>
  <c r="T594" i="13"/>
  <c r="U594" i="13"/>
  <c r="V594" i="13"/>
  <c r="W594" i="13"/>
  <c r="X594" i="13"/>
  <c r="Y594" i="13"/>
  <c r="Z594" i="13"/>
  <c r="AA594" i="13"/>
  <c r="AB594" i="13"/>
  <c r="AC594" i="13"/>
  <c r="AH594" i="13"/>
  <c r="AK594" i="13"/>
  <c r="C595" i="13"/>
  <c r="D595" i="13"/>
  <c r="E595" i="13"/>
  <c r="F595" i="13"/>
  <c r="G595" i="13"/>
  <c r="H595" i="13"/>
  <c r="L595" i="13"/>
  <c r="O595" i="13" s="1"/>
  <c r="M595" i="13"/>
  <c r="N595" i="13"/>
  <c r="P595" i="13"/>
  <c r="Q595" i="13"/>
  <c r="R595" i="13"/>
  <c r="S595" i="13"/>
  <c r="T595" i="13"/>
  <c r="U595" i="13"/>
  <c r="V595" i="13"/>
  <c r="W595" i="13"/>
  <c r="X595" i="13"/>
  <c r="Y595" i="13"/>
  <c r="Z595" i="13"/>
  <c r="AA595" i="13"/>
  <c r="AB595" i="13"/>
  <c r="AC595" i="13"/>
  <c r="AH595" i="13"/>
  <c r="AK595" i="13"/>
  <c r="C596" i="13"/>
  <c r="D596" i="13"/>
  <c r="E596" i="13"/>
  <c r="F596" i="13"/>
  <c r="G596" i="13"/>
  <c r="H596" i="13"/>
  <c r="L596" i="13"/>
  <c r="O596" i="13" s="1"/>
  <c r="M596" i="13"/>
  <c r="N596" i="13"/>
  <c r="P596" i="13"/>
  <c r="Q596" i="13"/>
  <c r="R596" i="13"/>
  <c r="S596" i="13"/>
  <c r="T596" i="13"/>
  <c r="U596" i="13"/>
  <c r="V596" i="13"/>
  <c r="W596" i="13"/>
  <c r="X596" i="13"/>
  <c r="Y596" i="13"/>
  <c r="Z596" i="13"/>
  <c r="AA596" i="13"/>
  <c r="AB596" i="13"/>
  <c r="AC596" i="13"/>
  <c r="AH596" i="13"/>
  <c r="AK596" i="13"/>
  <c r="C597" i="13"/>
  <c r="D597" i="13"/>
  <c r="E597" i="13"/>
  <c r="F597" i="13"/>
  <c r="G597" i="13"/>
  <c r="H597" i="13"/>
  <c r="L597" i="13"/>
  <c r="O597" i="13" s="1"/>
  <c r="M597" i="13"/>
  <c r="N597" i="13"/>
  <c r="P597" i="13"/>
  <c r="Q597" i="13"/>
  <c r="R597" i="13"/>
  <c r="S597" i="13"/>
  <c r="T597" i="13"/>
  <c r="U597" i="13"/>
  <c r="V597" i="13"/>
  <c r="W597" i="13"/>
  <c r="X597" i="13"/>
  <c r="Y597" i="13"/>
  <c r="Z597" i="13"/>
  <c r="AA597" i="13"/>
  <c r="AB597" i="13"/>
  <c r="AC597" i="13"/>
  <c r="AH597" i="13"/>
  <c r="AK597" i="13"/>
  <c r="C598" i="13"/>
  <c r="D598" i="13"/>
  <c r="E598" i="13"/>
  <c r="F598" i="13"/>
  <c r="G598" i="13"/>
  <c r="H598" i="13"/>
  <c r="L598" i="13"/>
  <c r="O598" i="13" s="1"/>
  <c r="M598" i="13"/>
  <c r="N598" i="13"/>
  <c r="P598" i="13"/>
  <c r="Q598" i="13"/>
  <c r="R598" i="13"/>
  <c r="S598" i="13"/>
  <c r="T598" i="13"/>
  <c r="U598" i="13"/>
  <c r="V598" i="13"/>
  <c r="W598" i="13"/>
  <c r="X598" i="13"/>
  <c r="Y598" i="13"/>
  <c r="Z598" i="13"/>
  <c r="AA598" i="13"/>
  <c r="AB598" i="13"/>
  <c r="AC598" i="13"/>
  <c r="AH598" i="13"/>
  <c r="AK598" i="13"/>
  <c r="C599" i="13"/>
  <c r="D599" i="13"/>
  <c r="E599" i="13"/>
  <c r="F599" i="13"/>
  <c r="G599" i="13"/>
  <c r="H599" i="13"/>
  <c r="L599" i="13"/>
  <c r="O599" i="13" s="1"/>
  <c r="M599" i="13"/>
  <c r="N599" i="13"/>
  <c r="P599" i="13"/>
  <c r="Q599" i="13"/>
  <c r="R599" i="13"/>
  <c r="S599" i="13"/>
  <c r="T599" i="13"/>
  <c r="U599" i="13"/>
  <c r="V599" i="13"/>
  <c r="W599" i="13"/>
  <c r="X599" i="13"/>
  <c r="Y599" i="13"/>
  <c r="Z599" i="13"/>
  <c r="AA599" i="13"/>
  <c r="AB599" i="13"/>
  <c r="AC599" i="13"/>
  <c r="AH599" i="13"/>
  <c r="AK599" i="13"/>
  <c r="C600" i="13"/>
  <c r="D600" i="13"/>
  <c r="E600" i="13"/>
  <c r="F600" i="13"/>
  <c r="G600" i="13"/>
  <c r="H600" i="13"/>
  <c r="L600" i="13"/>
  <c r="O600" i="13" s="1"/>
  <c r="M600" i="13"/>
  <c r="N600" i="13"/>
  <c r="P600" i="13"/>
  <c r="Q600" i="13"/>
  <c r="R600" i="13"/>
  <c r="S600" i="13"/>
  <c r="T600" i="13"/>
  <c r="U600" i="13"/>
  <c r="V600" i="13"/>
  <c r="W600" i="13"/>
  <c r="X600" i="13"/>
  <c r="Y600" i="13"/>
  <c r="Z600" i="13"/>
  <c r="AA600" i="13"/>
  <c r="AB600" i="13"/>
  <c r="AC600" i="13"/>
  <c r="AH600" i="13"/>
  <c r="AK600" i="13"/>
  <c r="C601" i="13"/>
  <c r="D601" i="13"/>
  <c r="E601" i="13"/>
  <c r="F601" i="13"/>
  <c r="G601" i="13"/>
  <c r="H601" i="13"/>
  <c r="L601" i="13"/>
  <c r="O601" i="13" s="1"/>
  <c r="M601" i="13"/>
  <c r="N601" i="13"/>
  <c r="P601" i="13"/>
  <c r="Q601" i="13"/>
  <c r="R601" i="13"/>
  <c r="S601" i="13"/>
  <c r="T601" i="13"/>
  <c r="U601" i="13"/>
  <c r="V601" i="13"/>
  <c r="W601" i="13"/>
  <c r="X601" i="13"/>
  <c r="Y601" i="13"/>
  <c r="Z601" i="13"/>
  <c r="AA601" i="13"/>
  <c r="AB601" i="13"/>
  <c r="AC601" i="13"/>
  <c r="AH601" i="13"/>
  <c r="AK601" i="13"/>
  <c r="C602" i="13"/>
  <c r="D602" i="13"/>
  <c r="E602" i="13"/>
  <c r="F602" i="13"/>
  <c r="G602" i="13"/>
  <c r="H602" i="13"/>
  <c r="L602" i="13"/>
  <c r="O602" i="13" s="1"/>
  <c r="M602" i="13"/>
  <c r="N602" i="13"/>
  <c r="P602" i="13"/>
  <c r="Q602" i="13"/>
  <c r="R602" i="13"/>
  <c r="S602" i="13"/>
  <c r="T602" i="13"/>
  <c r="U602" i="13"/>
  <c r="V602" i="13"/>
  <c r="W602" i="13"/>
  <c r="X602" i="13"/>
  <c r="Y602" i="13"/>
  <c r="Z602" i="13"/>
  <c r="AA602" i="13"/>
  <c r="AB602" i="13"/>
  <c r="AC602" i="13"/>
  <c r="AH602" i="13"/>
  <c r="AK602" i="13"/>
  <c r="C603" i="13"/>
  <c r="D603" i="13"/>
  <c r="E603" i="13"/>
  <c r="F603" i="13"/>
  <c r="G603" i="13"/>
  <c r="H603" i="13"/>
  <c r="L603" i="13"/>
  <c r="O603" i="13" s="1"/>
  <c r="M603" i="13"/>
  <c r="N603" i="13"/>
  <c r="P603" i="13"/>
  <c r="Q603" i="13"/>
  <c r="R603" i="13"/>
  <c r="S603" i="13"/>
  <c r="T603" i="13"/>
  <c r="U603" i="13"/>
  <c r="V603" i="13"/>
  <c r="W603" i="13"/>
  <c r="X603" i="13"/>
  <c r="Y603" i="13"/>
  <c r="Z603" i="13"/>
  <c r="AA603" i="13"/>
  <c r="AB603" i="13"/>
  <c r="AC603" i="13"/>
  <c r="AH603" i="13"/>
  <c r="AK603" i="13"/>
  <c r="C604" i="13"/>
  <c r="D604" i="13"/>
  <c r="E604" i="13"/>
  <c r="F604" i="13"/>
  <c r="G604" i="13"/>
  <c r="H604" i="13"/>
  <c r="L604" i="13"/>
  <c r="O604" i="13" s="1"/>
  <c r="M604" i="13"/>
  <c r="N604" i="13"/>
  <c r="P604" i="13"/>
  <c r="Q604" i="13"/>
  <c r="R604" i="13"/>
  <c r="S604" i="13"/>
  <c r="T604" i="13"/>
  <c r="U604" i="13"/>
  <c r="V604" i="13"/>
  <c r="W604" i="13"/>
  <c r="X604" i="13"/>
  <c r="Y604" i="13"/>
  <c r="Z604" i="13"/>
  <c r="AA604" i="13"/>
  <c r="AB604" i="13"/>
  <c r="AC604" i="13"/>
  <c r="AH604" i="13"/>
  <c r="AK604" i="13"/>
  <c r="C605" i="13"/>
  <c r="D605" i="13"/>
  <c r="E605" i="13"/>
  <c r="F605" i="13"/>
  <c r="G605" i="13"/>
  <c r="H605" i="13"/>
  <c r="L605" i="13"/>
  <c r="O605" i="13" s="1"/>
  <c r="M605" i="13"/>
  <c r="N605" i="13"/>
  <c r="P605" i="13"/>
  <c r="Q605" i="13"/>
  <c r="R605" i="13"/>
  <c r="S605" i="13"/>
  <c r="T605" i="13"/>
  <c r="U605" i="13"/>
  <c r="V605" i="13"/>
  <c r="W605" i="13"/>
  <c r="X605" i="13"/>
  <c r="Y605" i="13"/>
  <c r="Z605" i="13"/>
  <c r="AA605" i="13"/>
  <c r="AB605" i="13"/>
  <c r="AC605" i="13"/>
  <c r="AH605" i="13"/>
  <c r="AK605" i="13"/>
  <c r="C606" i="13"/>
  <c r="D606" i="13"/>
  <c r="E606" i="13"/>
  <c r="F606" i="13"/>
  <c r="G606" i="13"/>
  <c r="H606" i="13"/>
  <c r="L606" i="13"/>
  <c r="O606" i="13" s="1"/>
  <c r="M606" i="13"/>
  <c r="N606" i="13"/>
  <c r="P606" i="13"/>
  <c r="Q606" i="13"/>
  <c r="R606" i="13"/>
  <c r="S606" i="13"/>
  <c r="T606" i="13"/>
  <c r="U606" i="13"/>
  <c r="V606" i="13"/>
  <c r="W606" i="13"/>
  <c r="X606" i="13"/>
  <c r="Y606" i="13"/>
  <c r="Z606" i="13"/>
  <c r="AA606" i="13"/>
  <c r="AB606" i="13"/>
  <c r="AC606" i="13"/>
  <c r="AH606" i="13"/>
  <c r="AK606" i="13"/>
  <c r="C607" i="13"/>
  <c r="D607" i="13"/>
  <c r="E607" i="13"/>
  <c r="F607" i="13"/>
  <c r="G607" i="13"/>
  <c r="H607" i="13"/>
  <c r="L607" i="13"/>
  <c r="O607" i="13" s="1"/>
  <c r="M607" i="13"/>
  <c r="N607" i="13"/>
  <c r="P607" i="13"/>
  <c r="Q607" i="13"/>
  <c r="R607" i="13"/>
  <c r="S607" i="13"/>
  <c r="T607" i="13"/>
  <c r="U607" i="13"/>
  <c r="V607" i="13"/>
  <c r="W607" i="13"/>
  <c r="X607" i="13"/>
  <c r="Y607" i="13"/>
  <c r="Z607" i="13"/>
  <c r="AA607" i="13"/>
  <c r="AB607" i="13"/>
  <c r="AC607" i="13"/>
  <c r="AH607" i="13"/>
  <c r="AK607" i="13"/>
  <c r="C608" i="13"/>
  <c r="D608" i="13"/>
  <c r="E608" i="13"/>
  <c r="F608" i="13"/>
  <c r="G608" i="13"/>
  <c r="H608" i="13"/>
  <c r="L608" i="13"/>
  <c r="O608" i="13" s="1"/>
  <c r="M608" i="13"/>
  <c r="N608" i="13"/>
  <c r="P608" i="13"/>
  <c r="Q608" i="13"/>
  <c r="R608" i="13"/>
  <c r="S608" i="13"/>
  <c r="T608" i="13"/>
  <c r="U608" i="13"/>
  <c r="V608" i="13"/>
  <c r="W608" i="13"/>
  <c r="X608" i="13"/>
  <c r="Y608" i="13"/>
  <c r="Z608" i="13"/>
  <c r="AA608" i="13"/>
  <c r="AB608" i="13"/>
  <c r="AC608" i="13"/>
  <c r="AH608" i="13"/>
  <c r="AK608" i="13"/>
  <c r="C609" i="13"/>
  <c r="D609" i="13"/>
  <c r="E609" i="13"/>
  <c r="F609" i="13"/>
  <c r="G609" i="13"/>
  <c r="H609" i="13"/>
  <c r="L609" i="13"/>
  <c r="O609" i="13" s="1"/>
  <c r="M609" i="13"/>
  <c r="N609" i="13"/>
  <c r="P609" i="13"/>
  <c r="Q609" i="13"/>
  <c r="R609" i="13"/>
  <c r="S609" i="13"/>
  <c r="T609" i="13"/>
  <c r="U609" i="13"/>
  <c r="V609" i="13"/>
  <c r="W609" i="13"/>
  <c r="X609" i="13"/>
  <c r="Y609" i="13"/>
  <c r="Z609" i="13"/>
  <c r="AA609" i="13"/>
  <c r="AB609" i="13"/>
  <c r="AC609" i="13"/>
  <c r="AH609" i="13"/>
  <c r="AK609" i="13"/>
  <c r="C610" i="13"/>
  <c r="D610" i="13"/>
  <c r="E610" i="13"/>
  <c r="F610" i="13"/>
  <c r="G610" i="13"/>
  <c r="H610" i="13"/>
  <c r="L610" i="13"/>
  <c r="O610" i="13" s="1"/>
  <c r="M610" i="13"/>
  <c r="N610" i="13"/>
  <c r="P610" i="13"/>
  <c r="Q610" i="13"/>
  <c r="R610" i="13"/>
  <c r="S610" i="13"/>
  <c r="T610" i="13"/>
  <c r="U610" i="13"/>
  <c r="V610" i="13"/>
  <c r="W610" i="13"/>
  <c r="X610" i="13"/>
  <c r="Y610" i="13"/>
  <c r="Z610" i="13"/>
  <c r="AA610" i="13"/>
  <c r="AB610" i="13"/>
  <c r="AC610" i="13"/>
  <c r="AH610" i="13"/>
  <c r="AK610" i="13"/>
  <c r="C611" i="13"/>
  <c r="D611" i="13"/>
  <c r="E611" i="13"/>
  <c r="F611" i="13"/>
  <c r="G611" i="13"/>
  <c r="H611" i="13"/>
  <c r="L611" i="13"/>
  <c r="O611" i="13" s="1"/>
  <c r="M611" i="13"/>
  <c r="N611" i="13"/>
  <c r="P611" i="13"/>
  <c r="Q611" i="13"/>
  <c r="R611" i="13"/>
  <c r="S611" i="13"/>
  <c r="T611" i="13"/>
  <c r="U611" i="13"/>
  <c r="V611" i="13"/>
  <c r="W611" i="13"/>
  <c r="X611" i="13"/>
  <c r="Y611" i="13"/>
  <c r="Z611" i="13"/>
  <c r="AA611" i="13"/>
  <c r="AB611" i="13"/>
  <c r="AC611" i="13"/>
  <c r="AH611" i="13"/>
  <c r="AK611" i="13"/>
  <c r="C612" i="13"/>
  <c r="D612" i="13"/>
  <c r="E612" i="13"/>
  <c r="F612" i="13"/>
  <c r="G612" i="13"/>
  <c r="H612" i="13"/>
  <c r="L612" i="13"/>
  <c r="O612" i="13" s="1"/>
  <c r="M612" i="13"/>
  <c r="N612" i="13"/>
  <c r="P612" i="13"/>
  <c r="Q612" i="13"/>
  <c r="R612" i="13"/>
  <c r="S612" i="13"/>
  <c r="T612" i="13"/>
  <c r="U612" i="13"/>
  <c r="V612" i="13"/>
  <c r="W612" i="13"/>
  <c r="X612" i="13"/>
  <c r="Y612" i="13"/>
  <c r="Z612" i="13"/>
  <c r="AA612" i="13"/>
  <c r="AB612" i="13"/>
  <c r="AC612" i="13"/>
  <c r="AH612" i="13"/>
  <c r="AK612" i="13"/>
  <c r="C613" i="13"/>
  <c r="D613" i="13"/>
  <c r="E613" i="13"/>
  <c r="F613" i="13"/>
  <c r="G613" i="13"/>
  <c r="H613" i="13"/>
  <c r="L613" i="13"/>
  <c r="O613" i="13" s="1"/>
  <c r="M613" i="13"/>
  <c r="N613" i="13"/>
  <c r="P613" i="13"/>
  <c r="Q613" i="13"/>
  <c r="R613" i="13"/>
  <c r="S613" i="13"/>
  <c r="T613" i="13"/>
  <c r="U613" i="13"/>
  <c r="V613" i="13"/>
  <c r="W613" i="13"/>
  <c r="X613" i="13"/>
  <c r="Y613" i="13"/>
  <c r="Z613" i="13"/>
  <c r="AA613" i="13"/>
  <c r="AB613" i="13"/>
  <c r="AC613" i="13"/>
  <c r="AH613" i="13"/>
  <c r="AK613" i="13"/>
  <c r="C614" i="13"/>
  <c r="D614" i="13"/>
  <c r="E614" i="13"/>
  <c r="F614" i="13"/>
  <c r="G614" i="13"/>
  <c r="H614" i="13"/>
  <c r="L614" i="13"/>
  <c r="O614" i="13" s="1"/>
  <c r="M614" i="13"/>
  <c r="N614" i="13"/>
  <c r="P614" i="13"/>
  <c r="Q614" i="13"/>
  <c r="R614" i="13"/>
  <c r="S614" i="13"/>
  <c r="T614" i="13"/>
  <c r="U614" i="13"/>
  <c r="V614" i="13"/>
  <c r="W614" i="13"/>
  <c r="X614" i="13"/>
  <c r="Y614" i="13"/>
  <c r="Z614" i="13"/>
  <c r="AA614" i="13"/>
  <c r="AB614" i="13"/>
  <c r="AC614" i="13"/>
  <c r="AH614" i="13"/>
  <c r="AK614" i="13"/>
  <c r="C615" i="13"/>
  <c r="D615" i="13"/>
  <c r="E615" i="13"/>
  <c r="F615" i="13"/>
  <c r="G615" i="13"/>
  <c r="H615" i="13"/>
  <c r="L615" i="13"/>
  <c r="O615" i="13" s="1"/>
  <c r="M615" i="13"/>
  <c r="N615" i="13"/>
  <c r="P615" i="13"/>
  <c r="Q615" i="13"/>
  <c r="R615" i="13"/>
  <c r="S615" i="13"/>
  <c r="T615" i="13"/>
  <c r="U615" i="13"/>
  <c r="V615" i="13"/>
  <c r="W615" i="13"/>
  <c r="X615" i="13"/>
  <c r="Y615" i="13"/>
  <c r="Z615" i="13"/>
  <c r="AA615" i="13"/>
  <c r="AB615" i="13"/>
  <c r="AC615" i="13"/>
  <c r="AH615" i="13"/>
  <c r="AK615" i="13"/>
  <c r="C616" i="13"/>
  <c r="D616" i="13"/>
  <c r="E616" i="13"/>
  <c r="F616" i="13"/>
  <c r="G616" i="13"/>
  <c r="H616" i="13"/>
  <c r="L616" i="13"/>
  <c r="O616" i="13" s="1"/>
  <c r="M616" i="13"/>
  <c r="N616" i="13"/>
  <c r="P616" i="13"/>
  <c r="Q616" i="13"/>
  <c r="R616" i="13"/>
  <c r="S616" i="13"/>
  <c r="T616" i="13"/>
  <c r="U616" i="13"/>
  <c r="V616" i="13"/>
  <c r="W616" i="13"/>
  <c r="X616" i="13"/>
  <c r="Y616" i="13"/>
  <c r="Z616" i="13"/>
  <c r="AA616" i="13"/>
  <c r="AB616" i="13"/>
  <c r="AC616" i="13"/>
  <c r="AH616" i="13"/>
  <c r="AK616" i="13"/>
  <c r="C617" i="13"/>
  <c r="D617" i="13"/>
  <c r="E617" i="13"/>
  <c r="F617" i="13"/>
  <c r="G617" i="13"/>
  <c r="H617" i="13"/>
  <c r="L617" i="13"/>
  <c r="O617" i="13" s="1"/>
  <c r="M617" i="13"/>
  <c r="N617" i="13"/>
  <c r="P617" i="13"/>
  <c r="Q617" i="13"/>
  <c r="R617" i="13"/>
  <c r="S617" i="13"/>
  <c r="T617" i="13"/>
  <c r="U617" i="13"/>
  <c r="V617" i="13"/>
  <c r="W617" i="13"/>
  <c r="X617" i="13"/>
  <c r="Y617" i="13"/>
  <c r="Z617" i="13"/>
  <c r="AA617" i="13"/>
  <c r="AB617" i="13"/>
  <c r="AC617" i="13"/>
  <c r="AH617" i="13"/>
  <c r="AK617" i="13"/>
  <c r="C618" i="13"/>
  <c r="D618" i="13"/>
  <c r="E618" i="13"/>
  <c r="F618" i="13"/>
  <c r="G618" i="13"/>
  <c r="H618" i="13"/>
  <c r="L618" i="13"/>
  <c r="O618" i="13" s="1"/>
  <c r="M618" i="13"/>
  <c r="N618" i="13"/>
  <c r="P618" i="13"/>
  <c r="Q618" i="13"/>
  <c r="R618" i="13"/>
  <c r="S618" i="13"/>
  <c r="T618" i="13"/>
  <c r="U618" i="13"/>
  <c r="V618" i="13"/>
  <c r="W618" i="13"/>
  <c r="X618" i="13"/>
  <c r="Y618" i="13"/>
  <c r="Z618" i="13"/>
  <c r="AA618" i="13"/>
  <c r="AB618" i="13"/>
  <c r="AC618" i="13"/>
  <c r="AH618" i="13"/>
  <c r="AK618" i="13"/>
  <c r="C619" i="13"/>
  <c r="D619" i="13"/>
  <c r="E619" i="13"/>
  <c r="F619" i="13"/>
  <c r="G619" i="13"/>
  <c r="H619" i="13"/>
  <c r="L619" i="13"/>
  <c r="O619" i="13" s="1"/>
  <c r="M619" i="13"/>
  <c r="N619" i="13"/>
  <c r="P619" i="13"/>
  <c r="Q619" i="13"/>
  <c r="R619" i="13"/>
  <c r="S619" i="13"/>
  <c r="T619" i="13"/>
  <c r="U619" i="13"/>
  <c r="V619" i="13"/>
  <c r="W619" i="13"/>
  <c r="X619" i="13"/>
  <c r="Y619" i="13"/>
  <c r="Z619" i="13"/>
  <c r="AA619" i="13"/>
  <c r="AB619" i="13"/>
  <c r="AC619" i="13"/>
  <c r="AH619" i="13"/>
  <c r="AK619" i="13"/>
  <c r="C620" i="13"/>
  <c r="D620" i="13"/>
  <c r="E620" i="13"/>
  <c r="F620" i="13"/>
  <c r="G620" i="13"/>
  <c r="H620" i="13"/>
  <c r="L620" i="13"/>
  <c r="O620" i="13" s="1"/>
  <c r="M620" i="13"/>
  <c r="N620" i="13"/>
  <c r="P620" i="13"/>
  <c r="Q620" i="13"/>
  <c r="R620" i="13"/>
  <c r="S620" i="13"/>
  <c r="T620" i="13"/>
  <c r="U620" i="13"/>
  <c r="V620" i="13"/>
  <c r="W620" i="13"/>
  <c r="X620" i="13"/>
  <c r="Y620" i="13"/>
  <c r="Z620" i="13"/>
  <c r="AA620" i="13"/>
  <c r="AB620" i="13"/>
  <c r="AC620" i="13"/>
  <c r="AH620" i="13"/>
  <c r="AK620" i="13"/>
  <c r="C621" i="13"/>
  <c r="D621" i="13"/>
  <c r="E621" i="13"/>
  <c r="F621" i="13"/>
  <c r="G621" i="13"/>
  <c r="H621" i="13"/>
  <c r="L621" i="13"/>
  <c r="O621" i="13" s="1"/>
  <c r="M621" i="13"/>
  <c r="N621" i="13"/>
  <c r="P621" i="13"/>
  <c r="Q621" i="13"/>
  <c r="R621" i="13"/>
  <c r="S621" i="13"/>
  <c r="T621" i="13"/>
  <c r="U621" i="13"/>
  <c r="V621" i="13"/>
  <c r="W621" i="13"/>
  <c r="X621" i="13"/>
  <c r="Y621" i="13"/>
  <c r="Z621" i="13"/>
  <c r="AA621" i="13"/>
  <c r="AB621" i="13"/>
  <c r="AC621" i="13"/>
  <c r="AH621" i="13"/>
  <c r="AK621" i="13"/>
  <c r="C622" i="13"/>
  <c r="D622" i="13"/>
  <c r="E622" i="13"/>
  <c r="F622" i="13"/>
  <c r="G622" i="13"/>
  <c r="H622" i="13"/>
  <c r="L622" i="13"/>
  <c r="O622" i="13" s="1"/>
  <c r="M622" i="13"/>
  <c r="N622" i="13"/>
  <c r="P622" i="13"/>
  <c r="Q622" i="13"/>
  <c r="R622" i="13"/>
  <c r="S622" i="13"/>
  <c r="T622" i="13"/>
  <c r="U622" i="13"/>
  <c r="V622" i="13"/>
  <c r="W622" i="13"/>
  <c r="X622" i="13"/>
  <c r="Y622" i="13"/>
  <c r="Z622" i="13"/>
  <c r="AA622" i="13"/>
  <c r="AB622" i="13"/>
  <c r="AC622" i="13"/>
  <c r="AH622" i="13"/>
  <c r="AK622" i="13"/>
  <c r="C623" i="13"/>
  <c r="D623" i="13"/>
  <c r="E623" i="13"/>
  <c r="F623" i="13"/>
  <c r="G623" i="13"/>
  <c r="H623" i="13"/>
  <c r="L623" i="13"/>
  <c r="O623" i="13" s="1"/>
  <c r="M623" i="13"/>
  <c r="N623" i="13"/>
  <c r="P623" i="13"/>
  <c r="Q623" i="13"/>
  <c r="R623" i="13"/>
  <c r="S623" i="13"/>
  <c r="T623" i="13"/>
  <c r="U623" i="13"/>
  <c r="V623" i="13"/>
  <c r="W623" i="13"/>
  <c r="X623" i="13"/>
  <c r="Y623" i="13"/>
  <c r="Z623" i="13"/>
  <c r="AA623" i="13"/>
  <c r="AB623" i="13"/>
  <c r="AC623" i="13"/>
  <c r="AH623" i="13"/>
  <c r="AK623" i="13"/>
  <c r="C624" i="13"/>
  <c r="D624" i="13"/>
  <c r="E624" i="13"/>
  <c r="F624" i="13"/>
  <c r="G624" i="13"/>
  <c r="H624" i="13"/>
  <c r="L624" i="13"/>
  <c r="O624" i="13" s="1"/>
  <c r="M624" i="13"/>
  <c r="N624" i="13"/>
  <c r="P624" i="13"/>
  <c r="Q624" i="13"/>
  <c r="R624" i="13"/>
  <c r="S624" i="13"/>
  <c r="T624" i="13"/>
  <c r="U624" i="13"/>
  <c r="V624" i="13"/>
  <c r="W624" i="13"/>
  <c r="X624" i="13"/>
  <c r="Y624" i="13"/>
  <c r="Z624" i="13"/>
  <c r="AA624" i="13"/>
  <c r="AB624" i="13"/>
  <c r="AC624" i="13"/>
  <c r="AH624" i="13"/>
  <c r="AK624" i="13"/>
  <c r="C625" i="13"/>
  <c r="D625" i="13"/>
  <c r="E625" i="13"/>
  <c r="F625" i="13"/>
  <c r="G625" i="13"/>
  <c r="H625" i="13"/>
  <c r="L625" i="13"/>
  <c r="O625" i="13" s="1"/>
  <c r="M625" i="13"/>
  <c r="N625" i="13"/>
  <c r="P625" i="13"/>
  <c r="Q625" i="13"/>
  <c r="R625" i="13"/>
  <c r="S625" i="13"/>
  <c r="T625" i="13"/>
  <c r="U625" i="13"/>
  <c r="V625" i="13"/>
  <c r="W625" i="13"/>
  <c r="X625" i="13"/>
  <c r="Y625" i="13"/>
  <c r="Z625" i="13"/>
  <c r="AA625" i="13"/>
  <c r="AB625" i="13"/>
  <c r="AC625" i="13"/>
  <c r="AH625" i="13"/>
  <c r="AK625" i="13"/>
  <c r="C626" i="13"/>
  <c r="D626" i="13"/>
  <c r="E626" i="13"/>
  <c r="F626" i="13"/>
  <c r="G626" i="13"/>
  <c r="H626" i="13"/>
  <c r="L626" i="13"/>
  <c r="O626" i="13" s="1"/>
  <c r="M626" i="13"/>
  <c r="N626" i="13"/>
  <c r="P626" i="13"/>
  <c r="Q626" i="13"/>
  <c r="R626" i="13"/>
  <c r="S626" i="13"/>
  <c r="T626" i="13"/>
  <c r="U626" i="13"/>
  <c r="V626" i="13"/>
  <c r="W626" i="13"/>
  <c r="X626" i="13"/>
  <c r="Y626" i="13"/>
  <c r="Z626" i="13"/>
  <c r="AA626" i="13"/>
  <c r="AB626" i="13"/>
  <c r="AC626" i="13"/>
  <c r="AH626" i="13"/>
  <c r="AK626" i="13"/>
  <c r="C627" i="13"/>
  <c r="D627" i="13"/>
  <c r="E627" i="13"/>
  <c r="F627" i="13"/>
  <c r="G627" i="13"/>
  <c r="H627" i="13"/>
  <c r="L627" i="13"/>
  <c r="O627" i="13" s="1"/>
  <c r="M627" i="13"/>
  <c r="N627" i="13"/>
  <c r="P627" i="13"/>
  <c r="Q627" i="13"/>
  <c r="R627" i="13"/>
  <c r="S627" i="13"/>
  <c r="T627" i="13"/>
  <c r="U627" i="13"/>
  <c r="V627" i="13"/>
  <c r="W627" i="13"/>
  <c r="X627" i="13"/>
  <c r="Y627" i="13"/>
  <c r="Z627" i="13"/>
  <c r="AA627" i="13"/>
  <c r="AB627" i="13"/>
  <c r="AC627" i="13"/>
  <c r="AH627" i="13"/>
  <c r="AK627" i="13"/>
  <c r="C628" i="13"/>
  <c r="D628" i="13"/>
  <c r="E628" i="13"/>
  <c r="F628" i="13"/>
  <c r="G628" i="13"/>
  <c r="H628" i="13"/>
  <c r="L628" i="13"/>
  <c r="O628" i="13" s="1"/>
  <c r="M628" i="13"/>
  <c r="N628" i="13"/>
  <c r="P628" i="13"/>
  <c r="Q628" i="13"/>
  <c r="R628" i="13"/>
  <c r="S628" i="13"/>
  <c r="T628" i="13"/>
  <c r="U628" i="13"/>
  <c r="V628" i="13"/>
  <c r="W628" i="13"/>
  <c r="X628" i="13"/>
  <c r="Y628" i="13"/>
  <c r="Z628" i="13"/>
  <c r="AA628" i="13"/>
  <c r="AB628" i="13"/>
  <c r="AC628" i="13"/>
  <c r="AH628" i="13"/>
  <c r="AK628" i="13"/>
  <c r="C629" i="13"/>
  <c r="D629" i="13"/>
  <c r="E629" i="13"/>
  <c r="F629" i="13"/>
  <c r="G629" i="13"/>
  <c r="H629" i="13"/>
  <c r="L629" i="13"/>
  <c r="O629" i="13" s="1"/>
  <c r="M629" i="13"/>
  <c r="N629" i="13"/>
  <c r="P629" i="13"/>
  <c r="Q629" i="13"/>
  <c r="R629" i="13"/>
  <c r="S629" i="13"/>
  <c r="T629" i="13"/>
  <c r="U629" i="13"/>
  <c r="V629" i="13"/>
  <c r="W629" i="13"/>
  <c r="X629" i="13"/>
  <c r="Y629" i="13"/>
  <c r="Z629" i="13"/>
  <c r="AA629" i="13"/>
  <c r="AB629" i="13"/>
  <c r="AC629" i="13"/>
  <c r="AH629" i="13"/>
  <c r="AK629" i="13"/>
  <c r="C630" i="13"/>
  <c r="D630" i="13"/>
  <c r="E630" i="13"/>
  <c r="F630" i="13"/>
  <c r="G630" i="13"/>
  <c r="H630" i="13"/>
  <c r="L630" i="13"/>
  <c r="O630" i="13" s="1"/>
  <c r="M630" i="13"/>
  <c r="N630" i="13"/>
  <c r="P630" i="13"/>
  <c r="Q630" i="13"/>
  <c r="R630" i="13"/>
  <c r="S630" i="13"/>
  <c r="T630" i="13"/>
  <c r="U630" i="13"/>
  <c r="V630" i="13"/>
  <c r="W630" i="13"/>
  <c r="X630" i="13"/>
  <c r="Y630" i="13"/>
  <c r="Z630" i="13"/>
  <c r="AA630" i="13"/>
  <c r="AB630" i="13"/>
  <c r="AC630" i="13"/>
  <c r="AH630" i="13"/>
  <c r="AK630" i="13"/>
  <c r="C631" i="13"/>
  <c r="D631" i="13"/>
  <c r="E631" i="13"/>
  <c r="F631" i="13"/>
  <c r="G631" i="13"/>
  <c r="H631" i="13"/>
  <c r="L631" i="13"/>
  <c r="O631" i="13" s="1"/>
  <c r="M631" i="13"/>
  <c r="N631" i="13"/>
  <c r="P631" i="13"/>
  <c r="Q631" i="13"/>
  <c r="R631" i="13"/>
  <c r="S631" i="13"/>
  <c r="T631" i="13"/>
  <c r="U631" i="13"/>
  <c r="V631" i="13"/>
  <c r="W631" i="13"/>
  <c r="X631" i="13"/>
  <c r="Y631" i="13"/>
  <c r="Z631" i="13"/>
  <c r="AA631" i="13"/>
  <c r="AB631" i="13"/>
  <c r="AC631" i="13"/>
  <c r="AH631" i="13"/>
  <c r="AK631" i="13"/>
  <c r="C632" i="13"/>
  <c r="D632" i="13"/>
  <c r="E632" i="13"/>
  <c r="F632" i="13"/>
  <c r="G632" i="13"/>
  <c r="H632" i="13"/>
  <c r="L632" i="13"/>
  <c r="O632" i="13" s="1"/>
  <c r="M632" i="13"/>
  <c r="N632" i="13"/>
  <c r="P632" i="13"/>
  <c r="Q632" i="13"/>
  <c r="R632" i="13"/>
  <c r="S632" i="13"/>
  <c r="T632" i="13"/>
  <c r="U632" i="13"/>
  <c r="V632" i="13"/>
  <c r="W632" i="13"/>
  <c r="X632" i="13"/>
  <c r="Y632" i="13"/>
  <c r="Z632" i="13"/>
  <c r="AA632" i="13"/>
  <c r="AB632" i="13"/>
  <c r="AC632" i="13"/>
  <c r="AH632" i="13"/>
  <c r="AK632" i="13"/>
  <c r="C633" i="13"/>
  <c r="D633" i="13"/>
  <c r="E633" i="13"/>
  <c r="F633" i="13"/>
  <c r="G633" i="13"/>
  <c r="H633" i="13"/>
  <c r="L633" i="13"/>
  <c r="O633" i="13" s="1"/>
  <c r="M633" i="13"/>
  <c r="N633" i="13"/>
  <c r="P633" i="13"/>
  <c r="Q633" i="13"/>
  <c r="R633" i="13"/>
  <c r="S633" i="13"/>
  <c r="T633" i="13"/>
  <c r="U633" i="13"/>
  <c r="V633" i="13"/>
  <c r="W633" i="13"/>
  <c r="X633" i="13"/>
  <c r="Y633" i="13"/>
  <c r="Z633" i="13"/>
  <c r="AA633" i="13"/>
  <c r="AB633" i="13"/>
  <c r="AC633" i="13"/>
  <c r="AH633" i="13"/>
  <c r="AK633" i="13"/>
  <c r="C634" i="13"/>
  <c r="D634" i="13"/>
  <c r="E634" i="13"/>
  <c r="F634" i="13"/>
  <c r="G634" i="13"/>
  <c r="H634" i="13"/>
  <c r="L634" i="13"/>
  <c r="O634" i="13" s="1"/>
  <c r="M634" i="13"/>
  <c r="N634" i="13"/>
  <c r="P634" i="13"/>
  <c r="Q634" i="13"/>
  <c r="R634" i="13"/>
  <c r="S634" i="13"/>
  <c r="T634" i="13"/>
  <c r="U634" i="13"/>
  <c r="V634" i="13"/>
  <c r="W634" i="13"/>
  <c r="X634" i="13"/>
  <c r="Y634" i="13"/>
  <c r="Z634" i="13"/>
  <c r="AA634" i="13"/>
  <c r="AB634" i="13"/>
  <c r="AC634" i="13"/>
  <c r="AH634" i="13"/>
  <c r="AK634" i="13"/>
  <c r="C635" i="13"/>
  <c r="D635" i="13"/>
  <c r="E635" i="13"/>
  <c r="F635" i="13"/>
  <c r="G635" i="13"/>
  <c r="H635" i="13"/>
  <c r="L635" i="13"/>
  <c r="O635" i="13" s="1"/>
  <c r="M635" i="13"/>
  <c r="N635" i="13"/>
  <c r="P635" i="13"/>
  <c r="Q635" i="13"/>
  <c r="R635" i="13"/>
  <c r="S635" i="13"/>
  <c r="T635" i="13"/>
  <c r="U635" i="13"/>
  <c r="V635" i="13"/>
  <c r="W635" i="13"/>
  <c r="X635" i="13"/>
  <c r="Y635" i="13"/>
  <c r="Z635" i="13"/>
  <c r="AA635" i="13"/>
  <c r="AB635" i="13"/>
  <c r="AC635" i="13"/>
  <c r="AH635" i="13"/>
  <c r="AK635" i="13"/>
  <c r="C636" i="13"/>
  <c r="D636" i="13"/>
  <c r="E636" i="13"/>
  <c r="F636" i="13"/>
  <c r="G636" i="13"/>
  <c r="H636" i="13"/>
  <c r="L636" i="13"/>
  <c r="O636" i="13" s="1"/>
  <c r="M636" i="13"/>
  <c r="N636" i="13"/>
  <c r="P636" i="13"/>
  <c r="Q636" i="13"/>
  <c r="R636" i="13"/>
  <c r="S636" i="13"/>
  <c r="T636" i="13"/>
  <c r="U636" i="13"/>
  <c r="V636" i="13"/>
  <c r="W636" i="13"/>
  <c r="X636" i="13"/>
  <c r="Y636" i="13"/>
  <c r="Z636" i="13"/>
  <c r="AA636" i="13"/>
  <c r="AB636" i="13"/>
  <c r="AC636" i="13"/>
  <c r="AH636" i="13"/>
  <c r="AK636" i="13"/>
  <c r="C637" i="13"/>
  <c r="D637" i="13"/>
  <c r="E637" i="13"/>
  <c r="F637" i="13"/>
  <c r="G637" i="13"/>
  <c r="H637" i="13"/>
  <c r="L637" i="13"/>
  <c r="O637" i="13" s="1"/>
  <c r="M637" i="13"/>
  <c r="N637" i="13"/>
  <c r="P637" i="13"/>
  <c r="Q637" i="13"/>
  <c r="R637" i="13"/>
  <c r="S637" i="13"/>
  <c r="T637" i="13"/>
  <c r="U637" i="13"/>
  <c r="V637" i="13"/>
  <c r="W637" i="13"/>
  <c r="X637" i="13"/>
  <c r="Y637" i="13"/>
  <c r="Z637" i="13"/>
  <c r="AA637" i="13"/>
  <c r="AB637" i="13"/>
  <c r="AC637" i="13"/>
  <c r="AH637" i="13"/>
  <c r="AK637" i="13"/>
  <c r="C638" i="13"/>
  <c r="D638" i="13"/>
  <c r="E638" i="13"/>
  <c r="F638" i="13"/>
  <c r="G638" i="13"/>
  <c r="H638" i="13"/>
  <c r="L638" i="13"/>
  <c r="O638" i="13" s="1"/>
  <c r="M638" i="13"/>
  <c r="N638" i="13"/>
  <c r="P638" i="13"/>
  <c r="Q638" i="13"/>
  <c r="R638" i="13"/>
  <c r="S638" i="13"/>
  <c r="T638" i="13"/>
  <c r="U638" i="13"/>
  <c r="V638" i="13"/>
  <c r="W638" i="13"/>
  <c r="X638" i="13"/>
  <c r="Y638" i="13"/>
  <c r="Z638" i="13"/>
  <c r="AA638" i="13"/>
  <c r="AB638" i="13"/>
  <c r="AC638" i="13"/>
  <c r="AH638" i="13"/>
  <c r="AK638" i="13"/>
  <c r="C639" i="13"/>
  <c r="D639" i="13"/>
  <c r="E639" i="13"/>
  <c r="F639" i="13"/>
  <c r="G639" i="13"/>
  <c r="H639" i="13"/>
  <c r="L639" i="13"/>
  <c r="O639" i="13" s="1"/>
  <c r="M639" i="13"/>
  <c r="N639" i="13"/>
  <c r="P639" i="13"/>
  <c r="Q639" i="13"/>
  <c r="R639" i="13"/>
  <c r="S639" i="13"/>
  <c r="T639" i="13"/>
  <c r="U639" i="13"/>
  <c r="V639" i="13"/>
  <c r="W639" i="13"/>
  <c r="X639" i="13"/>
  <c r="Y639" i="13"/>
  <c r="Z639" i="13"/>
  <c r="AA639" i="13"/>
  <c r="AB639" i="13"/>
  <c r="AC639" i="13"/>
  <c r="AH639" i="13"/>
  <c r="AK639" i="13"/>
  <c r="C640" i="13"/>
  <c r="D640" i="13"/>
  <c r="E640" i="13"/>
  <c r="F640" i="13"/>
  <c r="G640" i="13"/>
  <c r="H640" i="13"/>
  <c r="L640" i="13"/>
  <c r="O640" i="13" s="1"/>
  <c r="M640" i="13"/>
  <c r="N640" i="13"/>
  <c r="P640" i="13"/>
  <c r="Q640" i="13"/>
  <c r="R640" i="13"/>
  <c r="S640" i="13"/>
  <c r="T640" i="13"/>
  <c r="U640" i="13"/>
  <c r="V640" i="13"/>
  <c r="W640" i="13"/>
  <c r="X640" i="13"/>
  <c r="Y640" i="13"/>
  <c r="Z640" i="13"/>
  <c r="AA640" i="13"/>
  <c r="AB640" i="13"/>
  <c r="AC640" i="13"/>
  <c r="AH640" i="13"/>
  <c r="AK640" i="13"/>
  <c r="C641" i="13"/>
  <c r="D641" i="13"/>
  <c r="E641" i="13"/>
  <c r="F641" i="13"/>
  <c r="G641" i="13"/>
  <c r="H641" i="13"/>
  <c r="L641" i="13"/>
  <c r="O641" i="13" s="1"/>
  <c r="M641" i="13"/>
  <c r="N641" i="13"/>
  <c r="P641" i="13"/>
  <c r="Q641" i="13"/>
  <c r="R641" i="13"/>
  <c r="S641" i="13"/>
  <c r="T641" i="13"/>
  <c r="U641" i="13"/>
  <c r="V641" i="13"/>
  <c r="W641" i="13"/>
  <c r="X641" i="13"/>
  <c r="Y641" i="13"/>
  <c r="Z641" i="13"/>
  <c r="AA641" i="13"/>
  <c r="AB641" i="13"/>
  <c r="AC641" i="13"/>
  <c r="AH641" i="13"/>
  <c r="AK641" i="13"/>
  <c r="C642" i="13"/>
  <c r="D642" i="13"/>
  <c r="E642" i="13"/>
  <c r="F642" i="13"/>
  <c r="G642" i="13"/>
  <c r="H642" i="13"/>
  <c r="L642" i="13"/>
  <c r="O642" i="13" s="1"/>
  <c r="M642" i="13"/>
  <c r="N642" i="13"/>
  <c r="P642" i="13"/>
  <c r="Q642" i="13"/>
  <c r="R642" i="13"/>
  <c r="S642" i="13"/>
  <c r="T642" i="13"/>
  <c r="U642" i="13"/>
  <c r="V642" i="13"/>
  <c r="W642" i="13"/>
  <c r="X642" i="13"/>
  <c r="Y642" i="13"/>
  <c r="Z642" i="13"/>
  <c r="AA642" i="13"/>
  <c r="AB642" i="13"/>
  <c r="AC642" i="13"/>
  <c r="AH642" i="13"/>
  <c r="AK642" i="13"/>
  <c r="C643" i="13"/>
  <c r="D643" i="13"/>
  <c r="E643" i="13"/>
  <c r="F643" i="13"/>
  <c r="G643" i="13"/>
  <c r="H643" i="13"/>
  <c r="L643" i="13"/>
  <c r="O643" i="13" s="1"/>
  <c r="M643" i="13"/>
  <c r="N643" i="13"/>
  <c r="P643" i="13"/>
  <c r="Q643" i="13"/>
  <c r="R643" i="13"/>
  <c r="S643" i="13"/>
  <c r="T643" i="13"/>
  <c r="U643" i="13"/>
  <c r="V643" i="13"/>
  <c r="W643" i="13"/>
  <c r="X643" i="13"/>
  <c r="Y643" i="13"/>
  <c r="Z643" i="13"/>
  <c r="AA643" i="13"/>
  <c r="AB643" i="13"/>
  <c r="AC643" i="13"/>
  <c r="AH643" i="13"/>
  <c r="AK643" i="13"/>
  <c r="C644" i="13"/>
  <c r="D644" i="13"/>
  <c r="E644" i="13"/>
  <c r="F644" i="13"/>
  <c r="G644" i="13"/>
  <c r="H644" i="13"/>
  <c r="L644" i="13"/>
  <c r="O644" i="13" s="1"/>
  <c r="M644" i="13"/>
  <c r="N644" i="13"/>
  <c r="P644" i="13"/>
  <c r="Q644" i="13"/>
  <c r="R644" i="13"/>
  <c r="S644" i="13"/>
  <c r="T644" i="13"/>
  <c r="U644" i="13"/>
  <c r="V644" i="13"/>
  <c r="W644" i="13"/>
  <c r="X644" i="13"/>
  <c r="Y644" i="13"/>
  <c r="Z644" i="13"/>
  <c r="AA644" i="13"/>
  <c r="AB644" i="13"/>
  <c r="AC644" i="13"/>
  <c r="AH644" i="13"/>
  <c r="AK644" i="13"/>
  <c r="C645" i="13"/>
  <c r="D645" i="13"/>
  <c r="E645" i="13"/>
  <c r="F645" i="13"/>
  <c r="G645" i="13"/>
  <c r="H645" i="13"/>
  <c r="L645" i="13"/>
  <c r="O645" i="13" s="1"/>
  <c r="M645" i="13"/>
  <c r="N645" i="13"/>
  <c r="P645" i="13"/>
  <c r="Q645" i="13"/>
  <c r="R645" i="13"/>
  <c r="S645" i="13"/>
  <c r="T645" i="13"/>
  <c r="U645" i="13"/>
  <c r="V645" i="13"/>
  <c r="W645" i="13"/>
  <c r="X645" i="13"/>
  <c r="Y645" i="13"/>
  <c r="Z645" i="13"/>
  <c r="AA645" i="13"/>
  <c r="AB645" i="13"/>
  <c r="AC645" i="13"/>
  <c r="AH645" i="13"/>
  <c r="AK645" i="13"/>
  <c r="C646" i="13"/>
  <c r="D646" i="13"/>
  <c r="E646" i="13"/>
  <c r="F646" i="13"/>
  <c r="G646" i="13"/>
  <c r="H646" i="13"/>
  <c r="L646" i="13"/>
  <c r="O646" i="13" s="1"/>
  <c r="M646" i="13"/>
  <c r="N646" i="13"/>
  <c r="P646" i="13"/>
  <c r="Q646" i="13"/>
  <c r="R646" i="13"/>
  <c r="S646" i="13"/>
  <c r="T646" i="13"/>
  <c r="U646" i="13"/>
  <c r="V646" i="13"/>
  <c r="W646" i="13"/>
  <c r="X646" i="13"/>
  <c r="Y646" i="13"/>
  <c r="Z646" i="13"/>
  <c r="AA646" i="13"/>
  <c r="AB646" i="13"/>
  <c r="AC646" i="13"/>
  <c r="AH646" i="13"/>
  <c r="AK646" i="13"/>
  <c r="C647" i="13"/>
  <c r="D647" i="13"/>
  <c r="E647" i="13"/>
  <c r="F647" i="13"/>
  <c r="G647" i="13"/>
  <c r="H647" i="13"/>
  <c r="L647" i="13"/>
  <c r="O647" i="13" s="1"/>
  <c r="M647" i="13"/>
  <c r="N647" i="13"/>
  <c r="P647" i="13"/>
  <c r="Q647" i="13"/>
  <c r="R647" i="13"/>
  <c r="S647" i="13"/>
  <c r="T647" i="13"/>
  <c r="U647" i="13"/>
  <c r="V647" i="13"/>
  <c r="W647" i="13"/>
  <c r="X647" i="13"/>
  <c r="Y647" i="13"/>
  <c r="Z647" i="13"/>
  <c r="AA647" i="13"/>
  <c r="AB647" i="13"/>
  <c r="AC647" i="13"/>
  <c r="AH647" i="13"/>
  <c r="AK647" i="13"/>
  <c r="C648" i="13"/>
  <c r="D648" i="13"/>
  <c r="E648" i="13"/>
  <c r="F648" i="13"/>
  <c r="G648" i="13"/>
  <c r="H648" i="13"/>
  <c r="L648" i="13"/>
  <c r="O648" i="13" s="1"/>
  <c r="M648" i="13"/>
  <c r="N648" i="13"/>
  <c r="P648" i="13"/>
  <c r="Q648" i="13"/>
  <c r="R648" i="13"/>
  <c r="S648" i="13"/>
  <c r="T648" i="13"/>
  <c r="U648" i="13"/>
  <c r="V648" i="13"/>
  <c r="W648" i="13"/>
  <c r="X648" i="13"/>
  <c r="Y648" i="13"/>
  <c r="Z648" i="13"/>
  <c r="AA648" i="13"/>
  <c r="AB648" i="13"/>
  <c r="AC648" i="13"/>
  <c r="AH648" i="13"/>
  <c r="AK648" i="13"/>
  <c r="C649" i="13"/>
  <c r="D649" i="13"/>
  <c r="E649" i="13"/>
  <c r="F649" i="13"/>
  <c r="G649" i="13"/>
  <c r="H649" i="13"/>
  <c r="L649" i="13"/>
  <c r="O649" i="13" s="1"/>
  <c r="M649" i="13"/>
  <c r="N649" i="13"/>
  <c r="P649" i="13"/>
  <c r="Q649" i="13"/>
  <c r="R649" i="13"/>
  <c r="S649" i="13"/>
  <c r="T649" i="13"/>
  <c r="U649" i="13"/>
  <c r="V649" i="13"/>
  <c r="W649" i="13"/>
  <c r="X649" i="13"/>
  <c r="Y649" i="13"/>
  <c r="Z649" i="13"/>
  <c r="AA649" i="13"/>
  <c r="AB649" i="13"/>
  <c r="AC649" i="13"/>
  <c r="AH649" i="13"/>
  <c r="AK649" i="13"/>
  <c r="C650" i="13"/>
  <c r="D650" i="13"/>
  <c r="E650" i="13"/>
  <c r="F650" i="13"/>
  <c r="G650" i="13"/>
  <c r="H650" i="13"/>
  <c r="L650" i="13"/>
  <c r="O650" i="13" s="1"/>
  <c r="M650" i="13"/>
  <c r="N650" i="13"/>
  <c r="P650" i="13"/>
  <c r="Q650" i="13"/>
  <c r="R650" i="13"/>
  <c r="S650" i="13"/>
  <c r="T650" i="13"/>
  <c r="U650" i="13"/>
  <c r="V650" i="13"/>
  <c r="W650" i="13"/>
  <c r="X650" i="13"/>
  <c r="Y650" i="13"/>
  <c r="Z650" i="13"/>
  <c r="AA650" i="13"/>
  <c r="AB650" i="13"/>
  <c r="AC650" i="13"/>
  <c r="AH650" i="13"/>
  <c r="AK650" i="13"/>
  <c r="C651" i="13"/>
  <c r="D651" i="13"/>
  <c r="E651" i="13"/>
  <c r="F651" i="13"/>
  <c r="G651" i="13"/>
  <c r="H651" i="13"/>
  <c r="L651" i="13"/>
  <c r="O651" i="13" s="1"/>
  <c r="M651" i="13"/>
  <c r="N651" i="13"/>
  <c r="P651" i="13"/>
  <c r="Q651" i="13"/>
  <c r="R651" i="13"/>
  <c r="S651" i="13"/>
  <c r="T651" i="13"/>
  <c r="U651" i="13"/>
  <c r="V651" i="13"/>
  <c r="W651" i="13"/>
  <c r="X651" i="13"/>
  <c r="Y651" i="13"/>
  <c r="Z651" i="13"/>
  <c r="AA651" i="13"/>
  <c r="AB651" i="13"/>
  <c r="AC651" i="13"/>
  <c r="AH651" i="13"/>
  <c r="AK651" i="13"/>
  <c r="C652" i="13"/>
  <c r="D652" i="13"/>
  <c r="E652" i="13"/>
  <c r="F652" i="13"/>
  <c r="G652" i="13"/>
  <c r="H652" i="13"/>
  <c r="L652" i="13"/>
  <c r="O652" i="13" s="1"/>
  <c r="M652" i="13"/>
  <c r="N652" i="13"/>
  <c r="P652" i="13"/>
  <c r="Q652" i="13"/>
  <c r="R652" i="13"/>
  <c r="S652" i="13"/>
  <c r="T652" i="13"/>
  <c r="U652" i="13"/>
  <c r="V652" i="13"/>
  <c r="W652" i="13"/>
  <c r="X652" i="13"/>
  <c r="Y652" i="13"/>
  <c r="Z652" i="13"/>
  <c r="AA652" i="13"/>
  <c r="AB652" i="13"/>
  <c r="AC652" i="13"/>
  <c r="AH652" i="13"/>
  <c r="AK652" i="13"/>
  <c r="C653" i="13"/>
  <c r="D653" i="13"/>
  <c r="E653" i="13"/>
  <c r="F653" i="13"/>
  <c r="G653" i="13"/>
  <c r="H653" i="13"/>
  <c r="L653" i="13"/>
  <c r="O653" i="13" s="1"/>
  <c r="M653" i="13"/>
  <c r="N653" i="13"/>
  <c r="P653" i="13"/>
  <c r="Q653" i="13"/>
  <c r="R653" i="13"/>
  <c r="S653" i="13"/>
  <c r="T653" i="13"/>
  <c r="U653" i="13"/>
  <c r="V653" i="13"/>
  <c r="W653" i="13"/>
  <c r="X653" i="13"/>
  <c r="Y653" i="13"/>
  <c r="Z653" i="13"/>
  <c r="AA653" i="13"/>
  <c r="AB653" i="13"/>
  <c r="AC653" i="13"/>
  <c r="AH653" i="13"/>
  <c r="AK653" i="13"/>
  <c r="C654" i="13"/>
  <c r="D654" i="13"/>
  <c r="E654" i="13"/>
  <c r="F654" i="13"/>
  <c r="G654" i="13"/>
  <c r="H654" i="13"/>
  <c r="L654" i="13"/>
  <c r="O654" i="13" s="1"/>
  <c r="M654" i="13"/>
  <c r="N654" i="13"/>
  <c r="P654" i="13"/>
  <c r="Q654" i="13"/>
  <c r="R654" i="13"/>
  <c r="S654" i="13"/>
  <c r="T654" i="13"/>
  <c r="U654" i="13"/>
  <c r="V654" i="13"/>
  <c r="W654" i="13"/>
  <c r="X654" i="13"/>
  <c r="Y654" i="13"/>
  <c r="Z654" i="13"/>
  <c r="AA654" i="13"/>
  <c r="AB654" i="13"/>
  <c r="AC654" i="13"/>
  <c r="AH654" i="13"/>
  <c r="AK654" i="13"/>
  <c r="C655" i="13"/>
  <c r="D655" i="13"/>
  <c r="E655" i="13"/>
  <c r="F655" i="13"/>
  <c r="G655" i="13"/>
  <c r="H655" i="13"/>
  <c r="L655" i="13"/>
  <c r="O655" i="13" s="1"/>
  <c r="M655" i="13"/>
  <c r="N655" i="13"/>
  <c r="P655" i="13"/>
  <c r="Q655" i="13"/>
  <c r="R655" i="13"/>
  <c r="S655" i="13"/>
  <c r="T655" i="13"/>
  <c r="U655" i="13"/>
  <c r="V655" i="13"/>
  <c r="W655" i="13"/>
  <c r="X655" i="13"/>
  <c r="Y655" i="13"/>
  <c r="Z655" i="13"/>
  <c r="AA655" i="13"/>
  <c r="AB655" i="13"/>
  <c r="AC655" i="13"/>
  <c r="AH655" i="13"/>
  <c r="AK655" i="13"/>
  <c r="C656" i="13"/>
  <c r="D656" i="13"/>
  <c r="E656" i="13"/>
  <c r="F656" i="13"/>
  <c r="G656" i="13"/>
  <c r="H656" i="13"/>
  <c r="L656" i="13"/>
  <c r="O656" i="13" s="1"/>
  <c r="M656" i="13"/>
  <c r="N656" i="13"/>
  <c r="P656" i="13"/>
  <c r="Q656" i="13"/>
  <c r="R656" i="13"/>
  <c r="S656" i="13"/>
  <c r="T656" i="13"/>
  <c r="U656" i="13"/>
  <c r="V656" i="13"/>
  <c r="W656" i="13"/>
  <c r="X656" i="13"/>
  <c r="Y656" i="13"/>
  <c r="Z656" i="13"/>
  <c r="AA656" i="13"/>
  <c r="AB656" i="13"/>
  <c r="AC656" i="13"/>
  <c r="AH656" i="13"/>
  <c r="AK656" i="13"/>
  <c r="C657" i="13"/>
  <c r="D657" i="13"/>
  <c r="E657" i="13"/>
  <c r="F657" i="13"/>
  <c r="G657" i="13"/>
  <c r="H657" i="13"/>
  <c r="L657" i="13"/>
  <c r="O657" i="13" s="1"/>
  <c r="M657" i="13"/>
  <c r="N657" i="13"/>
  <c r="P657" i="13"/>
  <c r="Q657" i="13"/>
  <c r="R657" i="13"/>
  <c r="S657" i="13"/>
  <c r="T657" i="13"/>
  <c r="U657" i="13"/>
  <c r="V657" i="13"/>
  <c r="W657" i="13"/>
  <c r="X657" i="13"/>
  <c r="Y657" i="13"/>
  <c r="Z657" i="13"/>
  <c r="AA657" i="13"/>
  <c r="AB657" i="13"/>
  <c r="AC657" i="13"/>
  <c r="AH657" i="13"/>
  <c r="AK657" i="13"/>
  <c r="C658" i="13"/>
  <c r="D658" i="13"/>
  <c r="E658" i="13"/>
  <c r="F658" i="13"/>
  <c r="G658" i="13"/>
  <c r="H658" i="13"/>
  <c r="L658" i="13"/>
  <c r="O658" i="13" s="1"/>
  <c r="M658" i="13"/>
  <c r="N658" i="13"/>
  <c r="P658" i="13"/>
  <c r="Q658" i="13"/>
  <c r="R658" i="13"/>
  <c r="S658" i="13"/>
  <c r="T658" i="13"/>
  <c r="U658" i="13"/>
  <c r="V658" i="13"/>
  <c r="W658" i="13"/>
  <c r="X658" i="13"/>
  <c r="Y658" i="13"/>
  <c r="Z658" i="13"/>
  <c r="AA658" i="13"/>
  <c r="AB658" i="13"/>
  <c r="AC658" i="13"/>
  <c r="AH658" i="13"/>
  <c r="AK658" i="13"/>
  <c r="C659" i="13"/>
  <c r="D659" i="13"/>
  <c r="E659" i="13"/>
  <c r="F659" i="13"/>
  <c r="G659" i="13"/>
  <c r="H659" i="13"/>
  <c r="L659" i="13"/>
  <c r="O659" i="13" s="1"/>
  <c r="M659" i="13"/>
  <c r="N659" i="13"/>
  <c r="P659" i="13"/>
  <c r="Q659" i="13"/>
  <c r="R659" i="13"/>
  <c r="S659" i="13"/>
  <c r="T659" i="13"/>
  <c r="U659" i="13"/>
  <c r="V659" i="13"/>
  <c r="W659" i="13"/>
  <c r="X659" i="13"/>
  <c r="Y659" i="13"/>
  <c r="Z659" i="13"/>
  <c r="AA659" i="13"/>
  <c r="AB659" i="13"/>
  <c r="AC659" i="13"/>
  <c r="AH659" i="13"/>
  <c r="AK659" i="13"/>
  <c r="C660" i="13"/>
  <c r="D660" i="13"/>
  <c r="E660" i="13"/>
  <c r="F660" i="13"/>
  <c r="G660" i="13"/>
  <c r="H660" i="13"/>
  <c r="L660" i="13"/>
  <c r="O660" i="13" s="1"/>
  <c r="M660" i="13"/>
  <c r="N660" i="13"/>
  <c r="P660" i="13"/>
  <c r="Q660" i="13"/>
  <c r="R660" i="13"/>
  <c r="S660" i="13"/>
  <c r="T660" i="13"/>
  <c r="U660" i="13"/>
  <c r="V660" i="13"/>
  <c r="W660" i="13"/>
  <c r="X660" i="13"/>
  <c r="Y660" i="13"/>
  <c r="Z660" i="13"/>
  <c r="AA660" i="13"/>
  <c r="AB660" i="13"/>
  <c r="AC660" i="13"/>
  <c r="AH660" i="13"/>
  <c r="AK660" i="13"/>
  <c r="C661" i="13"/>
  <c r="D661" i="13"/>
  <c r="E661" i="13"/>
  <c r="F661" i="13"/>
  <c r="G661" i="13"/>
  <c r="H661" i="13"/>
  <c r="L661" i="13"/>
  <c r="O661" i="13" s="1"/>
  <c r="M661" i="13"/>
  <c r="N661" i="13"/>
  <c r="P661" i="13"/>
  <c r="Q661" i="13"/>
  <c r="R661" i="13"/>
  <c r="S661" i="13"/>
  <c r="T661" i="13"/>
  <c r="U661" i="13"/>
  <c r="V661" i="13"/>
  <c r="W661" i="13"/>
  <c r="X661" i="13"/>
  <c r="Y661" i="13"/>
  <c r="Z661" i="13"/>
  <c r="AA661" i="13"/>
  <c r="AB661" i="13"/>
  <c r="AC661" i="13"/>
  <c r="AH661" i="13"/>
  <c r="AK661" i="13"/>
  <c r="C662" i="13"/>
  <c r="D662" i="13"/>
  <c r="E662" i="13"/>
  <c r="F662" i="13"/>
  <c r="G662" i="13"/>
  <c r="H662" i="13"/>
  <c r="L662" i="13"/>
  <c r="O662" i="13" s="1"/>
  <c r="M662" i="13"/>
  <c r="N662" i="13"/>
  <c r="P662" i="13"/>
  <c r="Q662" i="13"/>
  <c r="R662" i="13"/>
  <c r="S662" i="13"/>
  <c r="T662" i="13"/>
  <c r="U662" i="13"/>
  <c r="V662" i="13"/>
  <c r="W662" i="13"/>
  <c r="X662" i="13"/>
  <c r="Y662" i="13"/>
  <c r="Z662" i="13"/>
  <c r="AA662" i="13"/>
  <c r="AB662" i="13"/>
  <c r="AC662" i="13"/>
  <c r="AH662" i="13"/>
  <c r="AK662" i="13"/>
  <c r="C663" i="13"/>
  <c r="D663" i="13"/>
  <c r="E663" i="13"/>
  <c r="F663" i="13"/>
  <c r="G663" i="13"/>
  <c r="H663" i="13"/>
  <c r="L663" i="13"/>
  <c r="O663" i="13" s="1"/>
  <c r="M663" i="13"/>
  <c r="N663" i="13"/>
  <c r="P663" i="13"/>
  <c r="Q663" i="13"/>
  <c r="R663" i="13"/>
  <c r="S663" i="13"/>
  <c r="T663" i="13"/>
  <c r="U663" i="13"/>
  <c r="V663" i="13"/>
  <c r="W663" i="13"/>
  <c r="X663" i="13"/>
  <c r="Y663" i="13"/>
  <c r="Z663" i="13"/>
  <c r="AA663" i="13"/>
  <c r="AB663" i="13"/>
  <c r="AC663" i="13"/>
  <c r="AH663" i="13"/>
  <c r="AK663" i="13"/>
  <c r="C664" i="13"/>
  <c r="D664" i="13"/>
  <c r="E664" i="13"/>
  <c r="F664" i="13"/>
  <c r="G664" i="13"/>
  <c r="H664" i="13"/>
  <c r="L664" i="13"/>
  <c r="O664" i="13" s="1"/>
  <c r="M664" i="13"/>
  <c r="N664" i="13"/>
  <c r="P664" i="13"/>
  <c r="Q664" i="13"/>
  <c r="R664" i="13"/>
  <c r="S664" i="13"/>
  <c r="T664" i="13"/>
  <c r="U664" i="13"/>
  <c r="V664" i="13"/>
  <c r="W664" i="13"/>
  <c r="X664" i="13"/>
  <c r="Y664" i="13"/>
  <c r="Z664" i="13"/>
  <c r="AA664" i="13"/>
  <c r="AB664" i="13"/>
  <c r="AC664" i="13"/>
  <c r="AH664" i="13"/>
  <c r="AK664" i="13"/>
  <c r="C665" i="13"/>
  <c r="D665" i="13"/>
  <c r="E665" i="13"/>
  <c r="F665" i="13"/>
  <c r="G665" i="13"/>
  <c r="H665" i="13"/>
  <c r="L665" i="13"/>
  <c r="O665" i="13" s="1"/>
  <c r="M665" i="13"/>
  <c r="N665" i="13"/>
  <c r="P665" i="13"/>
  <c r="Q665" i="13"/>
  <c r="R665" i="13"/>
  <c r="S665" i="13"/>
  <c r="T665" i="13"/>
  <c r="U665" i="13"/>
  <c r="V665" i="13"/>
  <c r="W665" i="13"/>
  <c r="X665" i="13"/>
  <c r="Y665" i="13"/>
  <c r="Z665" i="13"/>
  <c r="AA665" i="13"/>
  <c r="AB665" i="13"/>
  <c r="AC665" i="13"/>
  <c r="AH665" i="13"/>
  <c r="AK665" i="13"/>
  <c r="C666" i="13"/>
  <c r="D666" i="13"/>
  <c r="E666" i="13"/>
  <c r="F666" i="13"/>
  <c r="G666" i="13"/>
  <c r="H666" i="13"/>
  <c r="L666" i="13"/>
  <c r="O666" i="13" s="1"/>
  <c r="M666" i="13"/>
  <c r="N666" i="13"/>
  <c r="P666" i="13"/>
  <c r="Q666" i="13"/>
  <c r="R666" i="13"/>
  <c r="S666" i="13"/>
  <c r="T666" i="13"/>
  <c r="U666" i="13"/>
  <c r="V666" i="13"/>
  <c r="W666" i="13"/>
  <c r="X666" i="13"/>
  <c r="Y666" i="13"/>
  <c r="Z666" i="13"/>
  <c r="AA666" i="13"/>
  <c r="AB666" i="13"/>
  <c r="AC666" i="13"/>
  <c r="AH666" i="13"/>
  <c r="AK666" i="13"/>
  <c r="C667" i="13"/>
  <c r="D667" i="13"/>
  <c r="E667" i="13"/>
  <c r="F667" i="13"/>
  <c r="G667" i="13"/>
  <c r="H667" i="13"/>
  <c r="L667" i="13"/>
  <c r="O667" i="13" s="1"/>
  <c r="M667" i="13"/>
  <c r="N667" i="13"/>
  <c r="P667" i="13"/>
  <c r="Q667" i="13"/>
  <c r="R667" i="13"/>
  <c r="S667" i="13"/>
  <c r="T667" i="13"/>
  <c r="U667" i="13"/>
  <c r="V667" i="13"/>
  <c r="W667" i="13"/>
  <c r="X667" i="13"/>
  <c r="Y667" i="13"/>
  <c r="Z667" i="13"/>
  <c r="AA667" i="13"/>
  <c r="AB667" i="13"/>
  <c r="AC667" i="13"/>
  <c r="AH667" i="13"/>
  <c r="AK667" i="13"/>
  <c r="C668" i="13"/>
  <c r="D668" i="13"/>
  <c r="E668" i="13"/>
  <c r="F668" i="13"/>
  <c r="G668" i="13"/>
  <c r="H668" i="13"/>
  <c r="L668" i="13"/>
  <c r="O668" i="13" s="1"/>
  <c r="M668" i="13"/>
  <c r="N668" i="13"/>
  <c r="P668" i="13"/>
  <c r="Q668" i="13"/>
  <c r="R668" i="13"/>
  <c r="S668" i="13"/>
  <c r="T668" i="13"/>
  <c r="U668" i="13"/>
  <c r="V668" i="13"/>
  <c r="W668" i="13"/>
  <c r="X668" i="13"/>
  <c r="Y668" i="13"/>
  <c r="Z668" i="13"/>
  <c r="AA668" i="13"/>
  <c r="AB668" i="13"/>
  <c r="AC668" i="13"/>
  <c r="AH668" i="13"/>
  <c r="AK668" i="13"/>
  <c r="C669" i="13"/>
  <c r="D669" i="13"/>
  <c r="E669" i="13"/>
  <c r="F669" i="13"/>
  <c r="G669" i="13"/>
  <c r="H669" i="13"/>
  <c r="L669" i="13"/>
  <c r="O669" i="13" s="1"/>
  <c r="M669" i="13"/>
  <c r="N669" i="13"/>
  <c r="P669" i="13"/>
  <c r="Q669" i="13"/>
  <c r="R669" i="13"/>
  <c r="S669" i="13"/>
  <c r="T669" i="13"/>
  <c r="U669" i="13"/>
  <c r="V669" i="13"/>
  <c r="W669" i="13"/>
  <c r="X669" i="13"/>
  <c r="Y669" i="13"/>
  <c r="Z669" i="13"/>
  <c r="AA669" i="13"/>
  <c r="AB669" i="13"/>
  <c r="AC669" i="13"/>
  <c r="AH669" i="13"/>
  <c r="AK669" i="13"/>
  <c r="C670" i="13"/>
  <c r="D670" i="13"/>
  <c r="E670" i="13"/>
  <c r="F670" i="13"/>
  <c r="G670" i="13"/>
  <c r="H670" i="13"/>
  <c r="L670" i="13"/>
  <c r="O670" i="13" s="1"/>
  <c r="M670" i="13"/>
  <c r="N670" i="13"/>
  <c r="P670" i="13"/>
  <c r="Q670" i="13"/>
  <c r="R670" i="13"/>
  <c r="S670" i="13"/>
  <c r="T670" i="13"/>
  <c r="U670" i="13"/>
  <c r="V670" i="13"/>
  <c r="W670" i="13"/>
  <c r="X670" i="13"/>
  <c r="Y670" i="13"/>
  <c r="Z670" i="13"/>
  <c r="AA670" i="13"/>
  <c r="AB670" i="13"/>
  <c r="AC670" i="13"/>
  <c r="AH670" i="13"/>
  <c r="AK670" i="13"/>
  <c r="C671" i="13"/>
  <c r="D671" i="13"/>
  <c r="E671" i="13"/>
  <c r="F671" i="13"/>
  <c r="G671" i="13"/>
  <c r="H671" i="13"/>
  <c r="L671" i="13"/>
  <c r="O671" i="13" s="1"/>
  <c r="M671" i="13"/>
  <c r="N671" i="13"/>
  <c r="P671" i="13"/>
  <c r="Q671" i="13"/>
  <c r="R671" i="13"/>
  <c r="S671" i="13"/>
  <c r="T671" i="13"/>
  <c r="U671" i="13"/>
  <c r="V671" i="13"/>
  <c r="W671" i="13"/>
  <c r="X671" i="13"/>
  <c r="Y671" i="13"/>
  <c r="Z671" i="13"/>
  <c r="AA671" i="13"/>
  <c r="AB671" i="13"/>
  <c r="AC671" i="13"/>
  <c r="AH671" i="13"/>
  <c r="AK671" i="13"/>
  <c r="C672" i="13"/>
  <c r="D672" i="13"/>
  <c r="E672" i="13"/>
  <c r="F672" i="13"/>
  <c r="G672" i="13"/>
  <c r="H672" i="13"/>
  <c r="L672" i="13"/>
  <c r="O672" i="13" s="1"/>
  <c r="M672" i="13"/>
  <c r="N672" i="13"/>
  <c r="P672" i="13"/>
  <c r="Q672" i="13"/>
  <c r="R672" i="13"/>
  <c r="S672" i="13"/>
  <c r="T672" i="13"/>
  <c r="U672" i="13"/>
  <c r="V672" i="13"/>
  <c r="W672" i="13"/>
  <c r="X672" i="13"/>
  <c r="Y672" i="13"/>
  <c r="Z672" i="13"/>
  <c r="AA672" i="13"/>
  <c r="AB672" i="13"/>
  <c r="AC672" i="13"/>
  <c r="AH672" i="13"/>
  <c r="AK672" i="13"/>
  <c r="C673" i="13"/>
  <c r="D673" i="13"/>
  <c r="E673" i="13"/>
  <c r="F673" i="13"/>
  <c r="G673" i="13"/>
  <c r="H673" i="13"/>
  <c r="L673" i="13"/>
  <c r="O673" i="13" s="1"/>
  <c r="M673" i="13"/>
  <c r="N673" i="13"/>
  <c r="P673" i="13"/>
  <c r="Q673" i="13"/>
  <c r="R673" i="13"/>
  <c r="S673" i="13"/>
  <c r="T673" i="13"/>
  <c r="U673" i="13"/>
  <c r="V673" i="13"/>
  <c r="W673" i="13"/>
  <c r="X673" i="13"/>
  <c r="Y673" i="13"/>
  <c r="Z673" i="13"/>
  <c r="AA673" i="13"/>
  <c r="AB673" i="13"/>
  <c r="AC673" i="13"/>
  <c r="AH673" i="13"/>
  <c r="AK673" i="13"/>
  <c r="C674" i="13"/>
  <c r="D674" i="13"/>
  <c r="E674" i="13"/>
  <c r="F674" i="13"/>
  <c r="G674" i="13"/>
  <c r="H674" i="13"/>
  <c r="L674" i="13"/>
  <c r="O674" i="13" s="1"/>
  <c r="M674" i="13"/>
  <c r="N674" i="13"/>
  <c r="P674" i="13"/>
  <c r="Q674" i="13"/>
  <c r="R674" i="13"/>
  <c r="S674" i="13"/>
  <c r="T674" i="13"/>
  <c r="U674" i="13"/>
  <c r="V674" i="13"/>
  <c r="W674" i="13"/>
  <c r="X674" i="13"/>
  <c r="Y674" i="13"/>
  <c r="Z674" i="13"/>
  <c r="AA674" i="13"/>
  <c r="AB674" i="13"/>
  <c r="AC674" i="13"/>
  <c r="AH674" i="13"/>
  <c r="AK674" i="13"/>
  <c r="C675" i="13"/>
  <c r="D675" i="13"/>
  <c r="E675" i="13"/>
  <c r="F675" i="13"/>
  <c r="G675" i="13"/>
  <c r="H675" i="13"/>
  <c r="L675" i="13"/>
  <c r="O675" i="13" s="1"/>
  <c r="M675" i="13"/>
  <c r="N675" i="13"/>
  <c r="P675" i="13"/>
  <c r="Q675" i="13"/>
  <c r="R675" i="13"/>
  <c r="S675" i="13"/>
  <c r="T675" i="13"/>
  <c r="U675" i="13"/>
  <c r="V675" i="13"/>
  <c r="W675" i="13"/>
  <c r="X675" i="13"/>
  <c r="Y675" i="13"/>
  <c r="Z675" i="13"/>
  <c r="AA675" i="13"/>
  <c r="AB675" i="13"/>
  <c r="AC675" i="13"/>
  <c r="AH675" i="13"/>
  <c r="AK675" i="13"/>
  <c r="C676" i="13"/>
  <c r="D676" i="13"/>
  <c r="E676" i="13"/>
  <c r="F676" i="13"/>
  <c r="G676" i="13"/>
  <c r="H676" i="13"/>
  <c r="L676" i="13"/>
  <c r="O676" i="13" s="1"/>
  <c r="M676" i="13"/>
  <c r="N676" i="13"/>
  <c r="P676" i="13"/>
  <c r="Q676" i="13"/>
  <c r="R676" i="13"/>
  <c r="S676" i="13"/>
  <c r="T676" i="13"/>
  <c r="U676" i="13"/>
  <c r="V676" i="13"/>
  <c r="W676" i="13"/>
  <c r="X676" i="13"/>
  <c r="Y676" i="13"/>
  <c r="Z676" i="13"/>
  <c r="AA676" i="13"/>
  <c r="AB676" i="13"/>
  <c r="AC676" i="13"/>
  <c r="AH676" i="13"/>
  <c r="AK676" i="13"/>
  <c r="C677" i="13"/>
  <c r="D677" i="13"/>
  <c r="E677" i="13"/>
  <c r="F677" i="13"/>
  <c r="G677" i="13"/>
  <c r="H677" i="13"/>
  <c r="L677" i="13"/>
  <c r="O677" i="13" s="1"/>
  <c r="M677" i="13"/>
  <c r="N677" i="13"/>
  <c r="P677" i="13"/>
  <c r="Q677" i="13"/>
  <c r="R677" i="13"/>
  <c r="S677" i="13"/>
  <c r="T677" i="13"/>
  <c r="U677" i="13"/>
  <c r="V677" i="13"/>
  <c r="W677" i="13"/>
  <c r="X677" i="13"/>
  <c r="Y677" i="13"/>
  <c r="Z677" i="13"/>
  <c r="AA677" i="13"/>
  <c r="AB677" i="13"/>
  <c r="AC677" i="13"/>
  <c r="AH677" i="13"/>
  <c r="AK677" i="13"/>
  <c r="C678" i="13"/>
  <c r="D678" i="13"/>
  <c r="E678" i="13"/>
  <c r="F678" i="13"/>
  <c r="G678" i="13"/>
  <c r="H678" i="13"/>
  <c r="L678" i="13"/>
  <c r="O678" i="13" s="1"/>
  <c r="M678" i="13"/>
  <c r="N678" i="13"/>
  <c r="P678" i="13"/>
  <c r="Q678" i="13"/>
  <c r="R678" i="13"/>
  <c r="S678" i="13"/>
  <c r="T678" i="13"/>
  <c r="U678" i="13"/>
  <c r="V678" i="13"/>
  <c r="W678" i="13"/>
  <c r="X678" i="13"/>
  <c r="Y678" i="13"/>
  <c r="Z678" i="13"/>
  <c r="AA678" i="13"/>
  <c r="AB678" i="13"/>
  <c r="AC678" i="13"/>
  <c r="AH678" i="13"/>
  <c r="AK678" i="13"/>
  <c r="C679" i="13"/>
  <c r="D679" i="13"/>
  <c r="E679" i="13"/>
  <c r="F679" i="13"/>
  <c r="G679" i="13"/>
  <c r="H679" i="13"/>
  <c r="L679" i="13"/>
  <c r="O679" i="13" s="1"/>
  <c r="M679" i="13"/>
  <c r="N679" i="13"/>
  <c r="P679" i="13"/>
  <c r="Q679" i="13"/>
  <c r="R679" i="13"/>
  <c r="S679" i="13"/>
  <c r="T679" i="13"/>
  <c r="U679" i="13"/>
  <c r="V679" i="13"/>
  <c r="W679" i="13"/>
  <c r="X679" i="13"/>
  <c r="Y679" i="13"/>
  <c r="Z679" i="13"/>
  <c r="AA679" i="13"/>
  <c r="AB679" i="13"/>
  <c r="AC679" i="13"/>
  <c r="AH679" i="13"/>
  <c r="AK679" i="13"/>
  <c r="C680" i="13"/>
  <c r="D680" i="13"/>
  <c r="E680" i="13"/>
  <c r="F680" i="13"/>
  <c r="G680" i="13"/>
  <c r="H680" i="13"/>
  <c r="L680" i="13"/>
  <c r="O680" i="13" s="1"/>
  <c r="M680" i="13"/>
  <c r="N680" i="13"/>
  <c r="P680" i="13"/>
  <c r="Q680" i="13"/>
  <c r="R680" i="13"/>
  <c r="S680" i="13"/>
  <c r="T680" i="13"/>
  <c r="U680" i="13"/>
  <c r="V680" i="13"/>
  <c r="W680" i="13"/>
  <c r="X680" i="13"/>
  <c r="Y680" i="13"/>
  <c r="Z680" i="13"/>
  <c r="AA680" i="13"/>
  <c r="AB680" i="13"/>
  <c r="AC680" i="13"/>
  <c r="AH680" i="13"/>
  <c r="AK680" i="13"/>
  <c r="C681" i="13"/>
  <c r="D681" i="13"/>
  <c r="E681" i="13"/>
  <c r="F681" i="13"/>
  <c r="G681" i="13"/>
  <c r="H681" i="13"/>
  <c r="L681" i="13"/>
  <c r="O681" i="13" s="1"/>
  <c r="M681" i="13"/>
  <c r="N681" i="13"/>
  <c r="P681" i="13"/>
  <c r="Q681" i="13"/>
  <c r="R681" i="13"/>
  <c r="S681" i="13"/>
  <c r="T681" i="13"/>
  <c r="U681" i="13"/>
  <c r="V681" i="13"/>
  <c r="W681" i="13"/>
  <c r="X681" i="13"/>
  <c r="Y681" i="13"/>
  <c r="Z681" i="13"/>
  <c r="AA681" i="13"/>
  <c r="AB681" i="13"/>
  <c r="AC681" i="13"/>
  <c r="AH681" i="13"/>
  <c r="AK681" i="13"/>
  <c r="C682" i="13"/>
  <c r="D682" i="13"/>
  <c r="E682" i="13"/>
  <c r="F682" i="13"/>
  <c r="G682" i="13"/>
  <c r="H682" i="13"/>
  <c r="L682" i="13"/>
  <c r="O682" i="13" s="1"/>
  <c r="M682" i="13"/>
  <c r="N682" i="13"/>
  <c r="P682" i="13"/>
  <c r="Q682" i="13"/>
  <c r="R682" i="13"/>
  <c r="S682" i="13"/>
  <c r="T682" i="13"/>
  <c r="U682" i="13"/>
  <c r="V682" i="13"/>
  <c r="W682" i="13"/>
  <c r="X682" i="13"/>
  <c r="Y682" i="13"/>
  <c r="Z682" i="13"/>
  <c r="AA682" i="13"/>
  <c r="AB682" i="13"/>
  <c r="AC682" i="13"/>
  <c r="AH682" i="13"/>
  <c r="AK682" i="13"/>
  <c r="C683" i="13"/>
  <c r="D683" i="13"/>
  <c r="E683" i="13"/>
  <c r="F683" i="13"/>
  <c r="G683" i="13"/>
  <c r="H683" i="13"/>
  <c r="L683" i="13"/>
  <c r="O683" i="13" s="1"/>
  <c r="M683" i="13"/>
  <c r="N683" i="13"/>
  <c r="P683" i="13"/>
  <c r="Q683" i="13"/>
  <c r="R683" i="13"/>
  <c r="S683" i="13"/>
  <c r="T683" i="13"/>
  <c r="U683" i="13"/>
  <c r="V683" i="13"/>
  <c r="W683" i="13"/>
  <c r="X683" i="13"/>
  <c r="Y683" i="13"/>
  <c r="Z683" i="13"/>
  <c r="AA683" i="13"/>
  <c r="AB683" i="13"/>
  <c r="AC683" i="13"/>
  <c r="AH683" i="13"/>
  <c r="AK683" i="13"/>
  <c r="C684" i="13"/>
  <c r="D684" i="13"/>
  <c r="E684" i="13"/>
  <c r="F684" i="13"/>
  <c r="G684" i="13"/>
  <c r="H684" i="13"/>
  <c r="L684" i="13"/>
  <c r="O684" i="13" s="1"/>
  <c r="M684" i="13"/>
  <c r="N684" i="13"/>
  <c r="P684" i="13"/>
  <c r="Q684" i="13"/>
  <c r="R684" i="13"/>
  <c r="S684" i="13"/>
  <c r="T684" i="13"/>
  <c r="U684" i="13"/>
  <c r="V684" i="13"/>
  <c r="W684" i="13"/>
  <c r="X684" i="13"/>
  <c r="Y684" i="13"/>
  <c r="Z684" i="13"/>
  <c r="AA684" i="13"/>
  <c r="AB684" i="13"/>
  <c r="AC684" i="13"/>
  <c r="AH684" i="13"/>
  <c r="AK684" i="13"/>
  <c r="C685" i="13"/>
  <c r="D685" i="13"/>
  <c r="E685" i="13"/>
  <c r="F685" i="13"/>
  <c r="G685" i="13"/>
  <c r="H685" i="13"/>
  <c r="L685" i="13"/>
  <c r="O685" i="13" s="1"/>
  <c r="M685" i="13"/>
  <c r="N685" i="13"/>
  <c r="P685" i="13"/>
  <c r="Q685" i="13"/>
  <c r="R685" i="13"/>
  <c r="S685" i="13"/>
  <c r="T685" i="13"/>
  <c r="U685" i="13"/>
  <c r="V685" i="13"/>
  <c r="W685" i="13"/>
  <c r="X685" i="13"/>
  <c r="Y685" i="13"/>
  <c r="Z685" i="13"/>
  <c r="AA685" i="13"/>
  <c r="AB685" i="13"/>
  <c r="AC685" i="13"/>
  <c r="AH685" i="13"/>
  <c r="AK685" i="13"/>
  <c r="C686" i="13"/>
  <c r="D686" i="13"/>
  <c r="E686" i="13"/>
  <c r="F686" i="13"/>
  <c r="G686" i="13"/>
  <c r="H686" i="13"/>
  <c r="L686" i="13"/>
  <c r="O686" i="13" s="1"/>
  <c r="M686" i="13"/>
  <c r="N686" i="13"/>
  <c r="P686" i="13"/>
  <c r="Q686" i="13"/>
  <c r="R686" i="13"/>
  <c r="S686" i="13"/>
  <c r="T686" i="13"/>
  <c r="U686" i="13"/>
  <c r="V686" i="13"/>
  <c r="W686" i="13"/>
  <c r="X686" i="13"/>
  <c r="Y686" i="13"/>
  <c r="Z686" i="13"/>
  <c r="AA686" i="13"/>
  <c r="AB686" i="13"/>
  <c r="AC686" i="13"/>
  <c r="AH686" i="13"/>
  <c r="AK686" i="13"/>
  <c r="C687" i="13"/>
  <c r="D687" i="13"/>
  <c r="E687" i="13"/>
  <c r="F687" i="13"/>
  <c r="G687" i="13"/>
  <c r="H687" i="13"/>
  <c r="L687" i="13"/>
  <c r="O687" i="13" s="1"/>
  <c r="M687" i="13"/>
  <c r="N687" i="13"/>
  <c r="P687" i="13"/>
  <c r="Q687" i="13"/>
  <c r="R687" i="13"/>
  <c r="S687" i="13"/>
  <c r="T687" i="13"/>
  <c r="U687" i="13"/>
  <c r="V687" i="13"/>
  <c r="W687" i="13"/>
  <c r="X687" i="13"/>
  <c r="Y687" i="13"/>
  <c r="Z687" i="13"/>
  <c r="AA687" i="13"/>
  <c r="AB687" i="13"/>
  <c r="AC687" i="13"/>
  <c r="AH687" i="13"/>
  <c r="AK687" i="13"/>
  <c r="C688" i="13"/>
  <c r="D688" i="13"/>
  <c r="E688" i="13"/>
  <c r="F688" i="13"/>
  <c r="G688" i="13"/>
  <c r="H688" i="13"/>
  <c r="L688" i="13"/>
  <c r="O688" i="13" s="1"/>
  <c r="M688" i="13"/>
  <c r="N688" i="13"/>
  <c r="P688" i="13"/>
  <c r="Q688" i="13"/>
  <c r="R688" i="13"/>
  <c r="S688" i="13"/>
  <c r="T688" i="13"/>
  <c r="U688" i="13"/>
  <c r="V688" i="13"/>
  <c r="W688" i="13"/>
  <c r="X688" i="13"/>
  <c r="Y688" i="13"/>
  <c r="Z688" i="13"/>
  <c r="AA688" i="13"/>
  <c r="AB688" i="13"/>
  <c r="AC688" i="13"/>
  <c r="AH688" i="13"/>
  <c r="AK688" i="13"/>
  <c r="C689" i="13"/>
  <c r="D689" i="13"/>
  <c r="E689" i="13"/>
  <c r="F689" i="13"/>
  <c r="G689" i="13"/>
  <c r="H689" i="13"/>
  <c r="L689" i="13"/>
  <c r="O689" i="13" s="1"/>
  <c r="M689" i="13"/>
  <c r="N689" i="13"/>
  <c r="P689" i="13"/>
  <c r="Q689" i="13"/>
  <c r="R689" i="13"/>
  <c r="S689" i="13"/>
  <c r="T689" i="13"/>
  <c r="U689" i="13"/>
  <c r="V689" i="13"/>
  <c r="W689" i="13"/>
  <c r="X689" i="13"/>
  <c r="Y689" i="13"/>
  <c r="Z689" i="13"/>
  <c r="AA689" i="13"/>
  <c r="AB689" i="13"/>
  <c r="AC689" i="13"/>
  <c r="AH689" i="13"/>
  <c r="AK689" i="13"/>
  <c r="C690" i="13"/>
  <c r="D690" i="13"/>
  <c r="E690" i="13"/>
  <c r="F690" i="13"/>
  <c r="G690" i="13"/>
  <c r="H690" i="13"/>
  <c r="L690" i="13"/>
  <c r="O690" i="13" s="1"/>
  <c r="M690" i="13"/>
  <c r="N690" i="13"/>
  <c r="P690" i="13"/>
  <c r="Q690" i="13"/>
  <c r="R690" i="13"/>
  <c r="S690" i="13"/>
  <c r="T690" i="13"/>
  <c r="U690" i="13"/>
  <c r="V690" i="13"/>
  <c r="W690" i="13"/>
  <c r="X690" i="13"/>
  <c r="Y690" i="13"/>
  <c r="Z690" i="13"/>
  <c r="AA690" i="13"/>
  <c r="AB690" i="13"/>
  <c r="AC690" i="13"/>
  <c r="AH690" i="13"/>
  <c r="AK690" i="13"/>
  <c r="C691" i="13"/>
  <c r="D691" i="13"/>
  <c r="E691" i="13"/>
  <c r="F691" i="13"/>
  <c r="G691" i="13"/>
  <c r="H691" i="13"/>
  <c r="L691" i="13"/>
  <c r="O691" i="13" s="1"/>
  <c r="M691" i="13"/>
  <c r="N691" i="13"/>
  <c r="P691" i="13"/>
  <c r="Q691" i="13"/>
  <c r="R691" i="13"/>
  <c r="S691" i="13"/>
  <c r="T691" i="13"/>
  <c r="U691" i="13"/>
  <c r="V691" i="13"/>
  <c r="W691" i="13"/>
  <c r="X691" i="13"/>
  <c r="Y691" i="13"/>
  <c r="Z691" i="13"/>
  <c r="AA691" i="13"/>
  <c r="AB691" i="13"/>
  <c r="AC691" i="13"/>
  <c r="AH691" i="13"/>
  <c r="AK691" i="13"/>
  <c r="C692" i="13"/>
  <c r="D692" i="13"/>
  <c r="E692" i="13"/>
  <c r="F692" i="13"/>
  <c r="G692" i="13"/>
  <c r="H692" i="13"/>
  <c r="L692" i="13"/>
  <c r="O692" i="13" s="1"/>
  <c r="M692" i="13"/>
  <c r="N692" i="13"/>
  <c r="P692" i="13"/>
  <c r="Q692" i="13"/>
  <c r="R692" i="13"/>
  <c r="S692" i="13"/>
  <c r="T692" i="13"/>
  <c r="U692" i="13"/>
  <c r="V692" i="13"/>
  <c r="W692" i="13"/>
  <c r="X692" i="13"/>
  <c r="Y692" i="13"/>
  <c r="Z692" i="13"/>
  <c r="AA692" i="13"/>
  <c r="AB692" i="13"/>
  <c r="AC692" i="13"/>
  <c r="AH692" i="13"/>
  <c r="AK692" i="13"/>
  <c r="C693" i="13"/>
  <c r="D693" i="13"/>
  <c r="E693" i="13"/>
  <c r="F693" i="13"/>
  <c r="G693" i="13"/>
  <c r="H693" i="13"/>
  <c r="L693" i="13"/>
  <c r="O693" i="13" s="1"/>
  <c r="M693" i="13"/>
  <c r="N693" i="13"/>
  <c r="P693" i="13"/>
  <c r="Q693" i="13"/>
  <c r="R693" i="13"/>
  <c r="S693" i="13"/>
  <c r="T693" i="13"/>
  <c r="U693" i="13"/>
  <c r="V693" i="13"/>
  <c r="W693" i="13"/>
  <c r="X693" i="13"/>
  <c r="Y693" i="13"/>
  <c r="Z693" i="13"/>
  <c r="AA693" i="13"/>
  <c r="AB693" i="13"/>
  <c r="AC693" i="13"/>
  <c r="AH693" i="13"/>
  <c r="AK693" i="13"/>
  <c r="C694" i="13"/>
  <c r="D694" i="13"/>
  <c r="E694" i="13"/>
  <c r="F694" i="13"/>
  <c r="G694" i="13"/>
  <c r="H694" i="13"/>
  <c r="L694" i="13"/>
  <c r="O694" i="13" s="1"/>
  <c r="M694" i="13"/>
  <c r="N694" i="13"/>
  <c r="P694" i="13"/>
  <c r="Q694" i="13"/>
  <c r="R694" i="13"/>
  <c r="S694" i="13"/>
  <c r="T694" i="13"/>
  <c r="U694" i="13"/>
  <c r="V694" i="13"/>
  <c r="W694" i="13"/>
  <c r="X694" i="13"/>
  <c r="Y694" i="13"/>
  <c r="Z694" i="13"/>
  <c r="AA694" i="13"/>
  <c r="AB694" i="13"/>
  <c r="AC694" i="13"/>
  <c r="AH694" i="13"/>
  <c r="AK694" i="13"/>
  <c r="C695" i="13"/>
  <c r="D695" i="13"/>
  <c r="E695" i="13"/>
  <c r="F695" i="13"/>
  <c r="G695" i="13"/>
  <c r="H695" i="13"/>
  <c r="L695" i="13"/>
  <c r="O695" i="13" s="1"/>
  <c r="M695" i="13"/>
  <c r="N695" i="13"/>
  <c r="P695" i="13"/>
  <c r="Q695" i="13"/>
  <c r="R695" i="13"/>
  <c r="S695" i="13"/>
  <c r="T695" i="13"/>
  <c r="U695" i="13"/>
  <c r="V695" i="13"/>
  <c r="W695" i="13"/>
  <c r="X695" i="13"/>
  <c r="Y695" i="13"/>
  <c r="Z695" i="13"/>
  <c r="AA695" i="13"/>
  <c r="AB695" i="13"/>
  <c r="AC695" i="13"/>
  <c r="AH695" i="13"/>
  <c r="AK695" i="13"/>
  <c r="C696" i="13"/>
  <c r="D696" i="13"/>
  <c r="E696" i="13"/>
  <c r="F696" i="13"/>
  <c r="G696" i="13"/>
  <c r="H696" i="13"/>
  <c r="L696" i="13"/>
  <c r="O696" i="13" s="1"/>
  <c r="M696" i="13"/>
  <c r="N696" i="13"/>
  <c r="P696" i="13"/>
  <c r="Q696" i="13"/>
  <c r="R696" i="13"/>
  <c r="S696" i="13"/>
  <c r="T696" i="13"/>
  <c r="U696" i="13"/>
  <c r="V696" i="13"/>
  <c r="W696" i="13"/>
  <c r="X696" i="13"/>
  <c r="Y696" i="13"/>
  <c r="Z696" i="13"/>
  <c r="AA696" i="13"/>
  <c r="AB696" i="13"/>
  <c r="AC696" i="13"/>
  <c r="AH696" i="13"/>
  <c r="AK696" i="13"/>
  <c r="C697" i="13"/>
  <c r="D697" i="13"/>
  <c r="E697" i="13"/>
  <c r="F697" i="13"/>
  <c r="G697" i="13"/>
  <c r="H697" i="13"/>
  <c r="L697" i="13"/>
  <c r="O697" i="13" s="1"/>
  <c r="M697" i="13"/>
  <c r="N697" i="13"/>
  <c r="P697" i="13"/>
  <c r="Q697" i="13"/>
  <c r="R697" i="13"/>
  <c r="S697" i="13"/>
  <c r="T697" i="13"/>
  <c r="U697" i="13"/>
  <c r="V697" i="13"/>
  <c r="W697" i="13"/>
  <c r="X697" i="13"/>
  <c r="Y697" i="13"/>
  <c r="Z697" i="13"/>
  <c r="AA697" i="13"/>
  <c r="AB697" i="13"/>
  <c r="AC697" i="13"/>
  <c r="AH697" i="13"/>
  <c r="AK697" i="13"/>
  <c r="C698" i="13"/>
  <c r="D698" i="13"/>
  <c r="E698" i="13"/>
  <c r="F698" i="13"/>
  <c r="G698" i="13"/>
  <c r="H698" i="13"/>
  <c r="L698" i="13"/>
  <c r="O698" i="13" s="1"/>
  <c r="M698" i="13"/>
  <c r="N698" i="13"/>
  <c r="P698" i="13"/>
  <c r="Q698" i="13"/>
  <c r="R698" i="13"/>
  <c r="S698" i="13"/>
  <c r="T698" i="13"/>
  <c r="U698" i="13"/>
  <c r="V698" i="13"/>
  <c r="W698" i="13"/>
  <c r="X698" i="13"/>
  <c r="Y698" i="13"/>
  <c r="Z698" i="13"/>
  <c r="AA698" i="13"/>
  <c r="AB698" i="13"/>
  <c r="AC698" i="13"/>
  <c r="AH698" i="13"/>
  <c r="AK698" i="13"/>
  <c r="C699" i="13"/>
  <c r="D699" i="13"/>
  <c r="E699" i="13"/>
  <c r="F699" i="13"/>
  <c r="G699" i="13"/>
  <c r="H699" i="13"/>
  <c r="L699" i="13"/>
  <c r="O699" i="13" s="1"/>
  <c r="M699" i="13"/>
  <c r="N699" i="13"/>
  <c r="P699" i="13"/>
  <c r="Q699" i="13"/>
  <c r="R699" i="13"/>
  <c r="S699" i="13"/>
  <c r="T699" i="13"/>
  <c r="U699" i="13"/>
  <c r="V699" i="13"/>
  <c r="W699" i="13"/>
  <c r="X699" i="13"/>
  <c r="Y699" i="13"/>
  <c r="Z699" i="13"/>
  <c r="AA699" i="13"/>
  <c r="AB699" i="13"/>
  <c r="AC699" i="13"/>
  <c r="AH699" i="13"/>
  <c r="AK699" i="13"/>
  <c r="C700" i="13"/>
  <c r="D700" i="13"/>
  <c r="E700" i="13"/>
  <c r="F700" i="13"/>
  <c r="G700" i="13"/>
  <c r="H700" i="13"/>
  <c r="L700" i="13"/>
  <c r="O700" i="13" s="1"/>
  <c r="M700" i="13"/>
  <c r="N700" i="13"/>
  <c r="P700" i="13"/>
  <c r="Q700" i="13"/>
  <c r="R700" i="13"/>
  <c r="S700" i="13"/>
  <c r="T700" i="13"/>
  <c r="U700" i="13"/>
  <c r="V700" i="13"/>
  <c r="W700" i="13"/>
  <c r="X700" i="13"/>
  <c r="Y700" i="13"/>
  <c r="Z700" i="13"/>
  <c r="AA700" i="13"/>
  <c r="AB700" i="13"/>
  <c r="AC700" i="13"/>
  <c r="AH700" i="13"/>
  <c r="AK700" i="13"/>
  <c r="C701" i="13"/>
  <c r="D701" i="13"/>
  <c r="E701" i="13"/>
  <c r="F701" i="13"/>
  <c r="G701" i="13"/>
  <c r="H701" i="13"/>
  <c r="L701" i="13"/>
  <c r="O701" i="13" s="1"/>
  <c r="M701" i="13"/>
  <c r="N701" i="13"/>
  <c r="P701" i="13"/>
  <c r="Q701" i="13"/>
  <c r="R701" i="13"/>
  <c r="S701" i="13"/>
  <c r="T701" i="13"/>
  <c r="U701" i="13"/>
  <c r="V701" i="13"/>
  <c r="W701" i="13"/>
  <c r="X701" i="13"/>
  <c r="Y701" i="13"/>
  <c r="Z701" i="13"/>
  <c r="AA701" i="13"/>
  <c r="AB701" i="13"/>
  <c r="AC701" i="13"/>
  <c r="AH701" i="13"/>
  <c r="AK701" i="13"/>
  <c r="C702" i="13"/>
  <c r="D702" i="13"/>
  <c r="E702" i="13"/>
  <c r="F702" i="13"/>
  <c r="G702" i="13"/>
  <c r="H702" i="13"/>
  <c r="L702" i="13"/>
  <c r="O702" i="13" s="1"/>
  <c r="M702" i="13"/>
  <c r="N702" i="13"/>
  <c r="P702" i="13"/>
  <c r="Q702" i="13"/>
  <c r="R702" i="13"/>
  <c r="S702" i="13"/>
  <c r="T702" i="13"/>
  <c r="U702" i="13"/>
  <c r="V702" i="13"/>
  <c r="W702" i="13"/>
  <c r="X702" i="13"/>
  <c r="Y702" i="13"/>
  <c r="Z702" i="13"/>
  <c r="AA702" i="13"/>
  <c r="AB702" i="13"/>
  <c r="AC702" i="13"/>
  <c r="AH702" i="13"/>
  <c r="AK702" i="13"/>
  <c r="C703" i="13"/>
  <c r="D703" i="13"/>
  <c r="E703" i="13"/>
  <c r="F703" i="13"/>
  <c r="G703" i="13"/>
  <c r="H703" i="13"/>
  <c r="L703" i="13"/>
  <c r="O703" i="13" s="1"/>
  <c r="M703" i="13"/>
  <c r="N703" i="13"/>
  <c r="P703" i="13"/>
  <c r="Q703" i="13"/>
  <c r="R703" i="13"/>
  <c r="S703" i="13"/>
  <c r="T703" i="13"/>
  <c r="U703" i="13"/>
  <c r="V703" i="13"/>
  <c r="W703" i="13"/>
  <c r="X703" i="13"/>
  <c r="Y703" i="13"/>
  <c r="Z703" i="13"/>
  <c r="AA703" i="13"/>
  <c r="AB703" i="13"/>
  <c r="AC703" i="13"/>
  <c r="AH703" i="13"/>
  <c r="AK703" i="13"/>
  <c r="C704" i="13"/>
  <c r="D704" i="13"/>
  <c r="E704" i="13"/>
  <c r="F704" i="13"/>
  <c r="G704" i="13"/>
  <c r="H704" i="13"/>
  <c r="L704" i="13"/>
  <c r="O704" i="13" s="1"/>
  <c r="M704" i="13"/>
  <c r="N704" i="13"/>
  <c r="P704" i="13"/>
  <c r="Q704" i="13"/>
  <c r="R704" i="13"/>
  <c r="S704" i="13"/>
  <c r="T704" i="13"/>
  <c r="U704" i="13"/>
  <c r="V704" i="13"/>
  <c r="W704" i="13"/>
  <c r="X704" i="13"/>
  <c r="Y704" i="13"/>
  <c r="Z704" i="13"/>
  <c r="AA704" i="13"/>
  <c r="AB704" i="13"/>
  <c r="AC704" i="13"/>
  <c r="AH704" i="13"/>
  <c r="AK704" i="13"/>
  <c r="C705" i="13"/>
  <c r="D705" i="13"/>
  <c r="E705" i="13"/>
  <c r="F705" i="13"/>
  <c r="G705" i="13"/>
  <c r="H705" i="13"/>
  <c r="L705" i="13"/>
  <c r="O705" i="13" s="1"/>
  <c r="M705" i="13"/>
  <c r="N705" i="13"/>
  <c r="P705" i="13"/>
  <c r="Q705" i="13"/>
  <c r="R705" i="13"/>
  <c r="S705" i="13"/>
  <c r="T705" i="13"/>
  <c r="U705" i="13"/>
  <c r="V705" i="13"/>
  <c r="W705" i="13"/>
  <c r="X705" i="13"/>
  <c r="Y705" i="13"/>
  <c r="Z705" i="13"/>
  <c r="AA705" i="13"/>
  <c r="AB705" i="13"/>
  <c r="AC705" i="13"/>
  <c r="AH705" i="13"/>
  <c r="AK705" i="13"/>
  <c r="C706" i="13"/>
  <c r="D706" i="13"/>
  <c r="E706" i="13"/>
  <c r="F706" i="13"/>
  <c r="G706" i="13"/>
  <c r="H706" i="13"/>
  <c r="L706" i="13"/>
  <c r="O706" i="13" s="1"/>
  <c r="M706" i="13"/>
  <c r="N706" i="13"/>
  <c r="P706" i="13"/>
  <c r="Q706" i="13"/>
  <c r="R706" i="13"/>
  <c r="S706" i="13"/>
  <c r="T706" i="13"/>
  <c r="U706" i="13"/>
  <c r="V706" i="13"/>
  <c r="W706" i="13"/>
  <c r="X706" i="13"/>
  <c r="Y706" i="13"/>
  <c r="Z706" i="13"/>
  <c r="AA706" i="13"/>
  <c r="AB706" i="13"/>
  <c r="AC706" i="13"/>
  <c r="AH706" i="13"/>
  <c r="AK706" i="13"/>
  <c r="C707" i="13"/>
  <c r="D707" i="13"/>
  <c r="E707" i="13"/>
  <c r="F707" i="13"/>
  <c r="G707" i="13"/>
  <c r="H707" i="13"/>
  <c r="L707" i="13"/>
  <c r="O707" i="13" s="1"/>
  <c r="M707" i="13"/>
  <c r="N707" i="13"/>
  <c r="P707" i="13"/>
  <c r="Q707" i="13"/>
  <c r="R707" i="13"/>
  <c r="S707" i="13"/>
  <c r="T707" i="13"/>
  <c r="U707" i="13"/>
  <c r="V707" i="13"/>
  <c r="W707" i="13"/>
  <c r="X707" i="13"/>
  <c r="Y707" i="13"/>
  <c r="Z707" i="13"/>
  <c r="AA707" i="13"/>
  <c r="AB707" i="13"/>
  <c r="AC707" i="13"/>
  <c r="AH707" i="13"/>
  <c r="AK707" i="13"/>
  <c r="C708" i="13"/>
  <c r="D708" i="13"/>
  <c r="E708" i="13"/>
  <c r="F708" i="13"/>
  <c r="G708" i="13"/>
  <c r="H708" i="13"/>
  <c r="L708" i="13"/>
  <c r="O708" i="13" s="1"/>
  <c r="M708" i="13"/>
  <c r="N708" i="13"/>
  <c r="P708" i="13"/>
  <c r="Q708" i="13"/>
  <c r="R708" i="13"/>
  <c r="S708" i="13"/>
  <c r="T708" i="13"/>
  <c r="U708" i="13"/>
  <c r="V708" i="13"/>
  <c r="W708" i="13"/>
  <c r="X708" i="13"/>
  <c r="Y708" i="13"/>
  <c r="Z708" i="13"/>
  <c r="AA708" i="13"/>
  <c r="AB708" i="13"/>
  <c r="AC708" i="13"/>
  <c r="AH708" i="13"/>
  <c r="AK708" i="13"/>
  <c r="C709" i="13"/>
  <c r="D709" i="13"/>
  <c r="E709" i="13"/>
  <c r="F709" i="13"/>
  <c r="G709" i="13"/>
  <c r="H709" i="13"/>
  <c r="L709" i="13"/>
  <c r="O709" i="13" s="1"/>
  <c r="M709" i="13"/>
  <c r="N709" i="13"/>
  <c r="P709" i="13"/>
  <c r="Q709" i="13"/>
  <c r="R709" i="13"/>
  <c r="S709" i="13"/>
  <c r="T709" i="13"/>
  <c r="U709" i="13"/>
  <c r="V709" i="13"/>
  <c r="W709" i="13"/>
  <c r="X709" i="13"/>
  <c r="Y709" i="13"/>
  <c r="Z709" i="13"/>
  <c r="AA709" i="13"/>
  <c r="AB709" i="13"/>
  <c r="AC709" i="13"/>
  <c r="AH709" i="13"/>
  <c r="AK709" i="13"/>
  <c r="C710" i="13"/>
  <c r="D710" i="13"/>
  <c r="E710" i="13"/>
  <c r="F710" i="13"/>
  <c r="G710" i="13"/>
  <c r="H710" i="13"/>
  <c r="L710" i="13"/>
  <c r="O710" i="13" s="1"/>
  <c r="M710" i="13"/>
  <c r="N710" i="13"/>
  <c r="P710" i="13"/>
  <c r="Q710" i="13"/>
  <c r="R710" i="13"/>
  <c r="S710" i="13"/>
  <c r="T710" i="13"/>
  <c r="U710" i="13"/>
  <c r="V710" i="13"/>
  <c r="W710" i="13"/>
  <c r="X710" i="13"/>
  <c r="Y710" i="13"/>
  <c r="Z710" i="13"/>
  <c r="AA710" i="13"/>
  <c r="AB710" i="13"/>
  <c r="AC710" i="13"/>
  <c r="AH710" i="13"/>
  <c r="AK710" i="13"/>
  <c r="C711" i="13"/>
  <c r="D711" i="13"/>
  <c r="E711" i="13"/>
  <c r="F711" i="13"/>
  <c r="G711" i="13"/>
  <c r="H711" i="13"/>
  <c r="L711" i="13"/>
  <c r="O711" i="13" s="1"/>
  <c r="M711" i="13"/>
  <c r="N711" i="13"/>
  <c r="P711" i="13"/>
  <c r="Q711" i="13"/>
  <c r="R711" i="13"/>
  <c r="S711" i="13"/>
  <c r="T711" i="13"/>
  <c r="U711" i="13"/>
  <c r="V711" i="13"/>
  <c r="W711" i="13"/>
  <c r="X711" i="13"/>
  <c r="Y711" i="13"/>
  <c r="Z711" i="13"/>
  <c r="AA711" i="13"/>
  <c r="AB711" i="13"/>
  <c r="AC711" i="13"/>
  <c r="AH711" i="13"/>
  <c r="AK711" i="13"/>
  <c r="C712" i="13"/>
  <c r="D712" i="13"/>
  <c r="E712" i="13"/>
  <c r="F712" i="13"/>
  <c r="G712" i="13"/>
  <c r="H712" i="13"/>
  <c r="L712" i="13"/>
  <c r="O712" i="13" s="1"/>
  <c r="M712" i="13"/>
  <c r="N712" i="13"/>
  <c r="P712" i="13"/>
  <c r="Q712" i="13"/>
  <c r="R712" i="13"/>
  <c r="S712" i="13"/>
  <c r="T712" i="13"/>
  <c r="U712" i="13"/>
  <c r="V712" i="13"/>
  <c r="W712" i="13"/>
  <c r="X712" i="13"/>
  <c r="Y712" i="13"/>
  <c r="Z712" i="13"/>
  <c r="AA712" i="13"/>
  <c r="AB712" i="13"/>
  <c r="AC712" i="13"/>
  <c r="AH712" i="13"/>
  <c r="AK712" i="13"/>
  <c r="C713" i="13"/>
  <c r="D713" i="13"/>
  <c r="E713" i="13"/>
  <c r="F713" i="13"/>
  <c r="G713" i="13"/>
  <c r="H713" i="13"/>
  <c r="L713" i="13"/>
  <c r="O713" i="13" s="1"/>
  <c r="M713" i="13"/>
  <c r="N713" i="13"/>
  <c r="P713" i="13"/>
  <c r="Q713" i="13"/>
  <c r="R713" i="13"/>
  <c r="S713" i="13"/>
  <c r="T713" i="13"/>
  <c r="U713" i="13"/>
  <c r="V713" i="13"/>
  <c r="W713" i="13"/>
  <c r="X713" i="13"/>
  <c r="Y713" i="13"/>
  <c r="Z713" i="13"/>
  <c r="AA713" i="13"/>
  <c r="AB713" i="13"/>
  <c r="AC713" i="13"/>
  <c r="AH713" i="13"/>
  <c r="AK713" i="13"/>
  <c r="C714" i="13"/>
  <c r="D714" i="13"/>
  <c r="E714" i="13"/>
  <c r="F714" i="13"/>
  <c r="G714" i="13"/>
  <c r="H714" i="13"/>
  <c r="L714" i="13"/>
  <c r="M714" i="13"/>
  <c r="N714" i="13"/>
  <c r="P714" i="13"/>
  <c r="Q714" i="13"/>
  <c r="R714" i="13"/>
  <c r="S714" i="13"/>
  <c r="T714" i="13"/>
  <c r="U714" i="13"/>
  <c r="V714" i="13"/>
  <c r="W714" i="13"/>
  <c r="X714" i="13"/>
  <c r="Y714" i="13"/>
  <c r="Z714" i="13"/>
  <c r="AA714" i="13"/>
  <c r="AB714" i="13"/>
  <c r="AC714" i="13"/>
  <c r="AH714" i="13"/>
  <c r="AK714" i="13"/>
  <c r="C715" i="13"/>
  <c r="D715" i="13"/>
  <c r="E715" i="13"/>
  <c r="F715" i="13"/>
  <c r="G715" i="13"/>
  <c r="H715" i="13"/>
  <c r="L715" i="13"/>
  <c r="M715" i="13"/>
  <c r="N715" i="13"/>
  <c r="P715" i="13"/>
  <c r="Q715" i="13"/>
  <c r="R715" i="13"/>
  <c r="S715" i="13"/>
  <c r="T715" i="13"/>
  <c r="U715" i="13"/>
  <c r="V715" i="13"/>
  <c r="W715" i="13"/>
  <c r="X715" i="13"/>
  <c r="Y715" i="13"/>
  <c r="Z715" i="13"/>
  <c r="AA715" i="13"/>
  <c r="AB715" i="13"/>
  <c r="AC715" i="13"/>
  <c r="AH715" i="13"/>
  <c r="AK715" i="13"/>
  <c r="C716" i="13"/>
  <c r="D716" i="13"/>
  <c r="E716" i="13"/>
  <c r="F716" i="13"/>
  <c r="G716" i="13"/>
  <c r="H716" i="13"/>
  <c r="L716" i="13"/>
  <c r="M716" i="13"/>
  <c r="N716" i="13"/>
  <c r="P716" i="13"/>
  <c r="Q716" i="13"/>
  <c r="R716" i="13"/>
  <c r="S716" i="13"/>
  <c r="T716" i="13"/>
  <c r="U716" i="13"/>
  <c r="V716" i="13"/>
  <c r="W716" i="13"/>
  <c r="X716" i="13"/>
  <c r="Y716" i="13"/>
  <c r="Z716" i="13"/>
  <c r="AA716" i="13"/>
  <c r="AB716" i="13"/>
  <c r="AC716" i="13"/>
  <c r="AH716" i="13"/>
  <c r="AK716" i="13"/>
  <c r="C717" i="13"/>
  <c r="D717" i="13"/>
  <c r="E717" i="13"/>
  <c r="F717" i="13"/>
  <c r="G717" i="13"/>
  <c r="H717" i="13"/>
  <c r="L717" i="13"/>
  <c r="O717" i="13" s="1"/>
  <c r="M717" i="13"/>
  <c r="N717" i="13"/>
  <c r="P717" i="13"/>
  <c r="Q717" i="13"/>
  <c r="R717" i="13"/>
  <c r="S717" i="13"/>
  <c r="T717" i="13"/>
  <c r="U717" i="13"/>
  <c r="V717" i="13"/>
  <c r="W717" i="13"/>
  <c r="X717" i="13"/>
  <c r="Y717" i="13"/>
  <c r="Z717" i="13"/>
  <c r="AA717" i="13"/>
  <c r="AB717" i="13"/>
  <c r="AC717" i="13"/>
  <c r="AH717" i="13"/>
  <c r="AK717" i="13"/>
  <c r="C718" i="13"/>
  <c r="D718" i="13"/>
  <c r="E718" i="13"/>
  <c r="F718" i="13"/>
  <c r="G718" i="13"/>
  <c r="H718" i="13"/>
  <c r="L718" i="13"/>
  <c r="O718" i="13" s="1"/>
  <c r="M718" i="13"/>
  <c r="N718" i="13"/>
  <c r="P718" i="13"/>
  <c r="Q718" i="13"/>
  <c r="R718" i="13"/>
  <c r="S718" i="13"/>
  <c r="T718" i="13"/>
  <c r="U718" i="13"/>
  <c r="V718" i="13"/>
  <c r="W718" i="13"/>
  <c r="X718" i="13"/>
  <c r="Y718" i="13"/>
  <c r="Z718" i="13"/>
  <c r="AA718" i="13"/>
  <c r="AB718" i="13"/>
  <c r="AC718" i="13"/>
  <c r="AH718" i="13"/>
  <c r="AK718" i="13"/>
  <c r="C719" i="13"/>
  <c r="D719" i="13"/>
  <c r="E719" i="13"/>
  <c r="F719" i="13"/>
  <c r="G719" i="13"/>
  <c r="H719" i="13"/>
  <c r="L719" i="13"/>
  <c r="O719" i="13" s="1"/>
  <c r="M719" i="13"/>
  <c r="N719" i="13"/>
  <c r="P719" i="13"/>
  <c r="Q719" i="13"/>
  <c r="R719" i="13"/>
  <c r="S719" i="13"/>
  <c r="T719" i="13"/>
  <c r="U719" i="13"/>
  <c r="V719" i="13"/>
  <c r="W719" i="13"/>
  <c r="X719" i="13"/>
  <c r="Y719" i="13"/>
  <c r="Z719" i="13"/>
  <c r="AA719" i="13"/>
  <c r="AB719" i="13"/>
  <c r="AC719" i="13"/>
  <c r="AH719" i="13"/>
  <c r="AK719" i="13"/>
  <c r="C720" i="13"/>
  <c r="D720" i="13"/>
  <c r="E720" i="13"/>
  <c r="F720" i="13"/>
  <c r="G720" i="13"/>
  <c r="H720" i="13"/>
  <c r="L720" i="13"/>
  <c r="O720" i="13" s="1"/>
  <c r="M720" i="13"/>
  <c r="N720" i="13"/>
  <c r="P720" i="13"/>
  <c r="Q720" i="13"/>
  <c r="R720" i="13"/>
  <c r="S720" i="13"/>
  <c r="T720" i="13"/>
  <c r="U720" i="13"/>
  <c r="V720" i="13"/>
  <c r="W720" i="13"/>
  <c r="X720" i="13"/>
  <c r="Y720" i="13"/>
  <c r="Z720" i="13"/>
  <c r="AA720" i="13"/>
  <c r="AB720" i="13"/>
  <c r="AC720" i="13"/>
  <c r="AH720" i="13"/>
  <c r="AK720" i="13"/>
  <c r="C721" i="13"/>
  <c r="D721" i="13"/>
  <c r="E721" i="13"/>
  <c r="F721" i="13"/>
  <c r="G721" i="13"/>
  <c r="H721" i="13"/>
  <c r="L721" i="13"/>
  <c r="O721" i="13" s="1"/>
  <c r="M721" i="13"/>
  <c r="N721" i="13"/>
  <c r="P721" i="13"/>
  <c r="Q721" i="13"/>
  <c r="R721" i="13"/>
  <c r="S721" i="13"/>
  <c r="T721" i="13"/>
  <c r="U721" i="13"/>
  <c r="V721" i="13"/>
  <c r="W721" i="13"/>
  <c r="X721" i="13"/>
  <c r="Y721" i="13"/>
  <c r="Z721" i="13"/>
  <c r="AA721" i="13"/>
  <c r="AB721" i="13"/>
  <c r="AC721" i="13"/>
  <c r="AH721" i="13"/>
  <c r="AK721" i="13"/>
  <c r="C722" i="13"/>
  <c r="D722" i="13"/>
  <c r="E722" i="13"/>
  <c r="F722" i="13"/>
  <c r="G722" i="13"/>
  <c r="H722" i="13"/>
  <c r="L722" i="13"/>
  <c r="O722" i="13" s="1"/>
  <c r="M722" i="13"/>
  <c r="N722" i="13"/>
  <c r="P722" i="13"/>
  <c r="Q722" i="13"/>
  <c r="R722" i="13"/>
  <c r="S722" i="13"/>
  <c r="T722" i="13"/>
  <c r="U722" i="13"/>
  <c r="V722" i="13"/>
  <c r="W722" i="13"/>
  <c r="X722" i="13"/>
  <c r="Y722" i="13"/>
  <c r="Z722" i="13"/>
  <c r="AA722" i="13"/>
  <c r="AB722" i="13"/>
  <c r="AC722" i="13"/>
  <c r="AH722" i="13"/>
  <c r="AK722" i="13"/>
  <c r="C723" i="13"/>
  <c r="D723" i="13"/>
  <c r="E723" i="13"/>
  <c r="F723" i="13"/>
  <c r="G723" i="13"/>
  <c r="H723" i="13"/>
  <c r="L723" i="13"/>
  <c r="O723" i="13" s="1"/>
  <c r="M723" i="13"/>
  <c r="N723" i="13"/>
  <c r="P723" i="13"/>
  <c r="Q723" i="13"/>
  <c r="R723" i="13"/>
  <c r="S723" i="13"/>
  <c r="T723" i="13"/>
  <c r="U723" i="13"/>
  <c r="V723" i="13"/>
  <c r="W723" i="13"/>
  <c r="X723" i="13"/>
  <c r="Y723" i="13"/>
  <c r="Z723" i="13"/>
  <c r="AA723" i="13"/>
  <c r="AB723" i="13"/>
  <c r="AC723" i="13"/>
  <c r="AH723" i="13"/>
  <c r="AK723" i="13"/>
  <c r="C724" i="13"/>
  <c r="D724" i="13"/>
  <c r="E724" i="13"/>
  <c r="F724" i="13"/>
  <c r="G724" i="13"/>
  <c r="H724" i="13"/>
  <c r="L724" i="13"/>
  <c r="O724" i="13" s="1"/>
  <c r="M724" i="13"/>
  <c r="N724" i="13"/>
  <c r="P724" i="13"/>
  <c r="Q724" i="13"/>
  <c r="R724" i="13"/>
  <c r="S724" i="13"/>
  <c r="T724" i="13"/>
  <c r="U724" i="13"/>
  <c r="V724" i="13"/>
  <c r="W724" i="13"/>
  <c r="X724" i="13"/>
  <c r="Y724" i="13"/>
  <c r="Z724" i="13"/>
  <c r="AA724" i="13"/>
  <c r="AB724" i="13"/>
  <c r="AC724" i="13"/>
  <c r="AH724" i="13"/>
  <c r="AK724" i="13"/>
  <c r="C725" i="13"/>
  <c r="D725" i="13"/>
  <c r="E725" i="13"/>
  <c r="F725" i="13"/>
  <c r="G725" i="13"/>
  <c r="H725" i="13"/>
  <c r="L725" i="13"/>
  <c r="O725" i="13" s="1"/>
  <c r="M725" i="13"/>
  <c r="N725" i="13"/>
  <c r="P725" i="13"/>
  <c r="Q725" i="13"/>
  <c r="R725" i="13"/>
  <c r="S725" i="13"/>
  <c r="T725" i="13"/>
  <c r="U725" i="13"/>
  <c r="V725" i="13"/>
  <c r="W725" i="13"/>
  <c r="X725" i="13"/>
  <c r="Y725" i="13"/>
  <c r="Z725" i="13"/>
  <c r="AA725" i="13"/>
  <c r="AB725" i="13"/>
  <c r="AC725" i="13"/>
  <c r="AH725" i="13"/>
  <c r="AK725" i="13"/>
  <c r="C726" i="13"/>
  <c r="D726" i="13"/>
  <c r="E726" i="13"/>
  <c r="F726" i="13"/>
  <c r="G726" i="13"/>
  <c r="H726" i="13"/>
  <c r="L726" i="13"/>
  <c r="O726" i="13" s="1"/>
  <c r="M726" i="13"/>
  <c r="N726" i="13"/>
  <c r="P726" i="13"/>
  <c r="Q726" i="13"/>
  <c r="R726" i="13"/>
  <c r="S726" i="13"/>
  <c r="T726" i="13"/>
  <c r="U726" i="13"/>
  <c r="V726" i="13"/>
  <c r="W726" i="13"/>
  <c r="X726" i="13"/>
  <c r="Y726" i="13"/>
  <c r="Z726" i="13"/>
  <c r="AA726" i="13"/>
  <c r="AB726" i="13"/>
  <c r="AC726" i="13"/>
  <c r="AH726" i="13"/>
  <c r="AK726" i="13"/>
  <c r="C727" i="13"/>
  <c r="D727" i="13"/>
  <c r="E727" i="13"/>
  <c r="F727" i="13"/>
  <c r="G727" i="13"/>
  <c r="H727" i="13"/>
  <c r="L727" i="13"/>
  <c r="O727" i="13" s="1"/>
  <c r="M727" i="13"/>
  <c r="N727" i="13"/>
  <c r="P727" i="13"/>
  <c r="Q727" i="13"/>
  <c r="R727" i="13"/>
  <c r="S727" i="13"/>
  <c r="T727" i="13"/>
  <c r="U727" i="13"/>
  <c r="V727" i="13"/>
  <c r="W727" i="13"/>
  <c r="X727" i="13"/>
  <c r="Y727" i="13"/>
  <c r="Z727" i="13"/>
  <c r="AA727" i="13"/>
  <c r="AB727" i="13"/>
  <c r="AC727" i="13"/>
  <c r="AH727" i="13"/>
  <c r="AK727" i="13"/>
  <c r="C728" i="13"/>
  <c r="D728" i="13"/>
  <c r="E728" i="13"/>
  <c r="F728" i="13"/>
  <c r="G728" i="13"/>
  <c r="H728" i="13"/>
  <c r="L728" i="13"/>
  <c r="O728" i="13" s="1"/>
  <c r="M728" i="13"/>
  <c r="N728" i="13"/>
  <c r="P728" i="13"/>
  <c r="Q728" i="13"/>
  <c r="R728" i="13"/>
  <c r="S728" i="13"/>
  <c r="T728" i="13"/>
  <c r="U728" i="13"/>
  <c r="V728" i="13"/>
  <c r="W728" i="13"/>
  <c r="X728" i="13"/>
  <c r="Y728" i="13"/>
  <c r="Z728" i="13"/>
  <c r="AA728" i="13"/>
  <c r="AB728" i="13"/>
  <c r="AC728" i="13"/>
  <c r="AH728" i="13"/>
  <c r="AK728" i="13"/>
  <c r="C729" i="13"/>
  <c r="D729" i="13"/>
  <c r="E729" i="13"/>
  <c r="F729" i="13"/>
  <c r="G729" i="13"/>
  <c r="H729" i="13"/>
  <c r="L729" i="13"/>
  <c r="O729" i="13" s="1"/>
  <c r="M729" i="13"/>
  <c r="N729" i="13"/>
  <c r="P729" i="13"/>
  <c r="Q729" i="13"/>
  <c r="R729" i="13"/>
  <c r="S729" i="13"/>
  <c r="T729" i="13"/>
  <c r="U729" i="13"/>
  <c r="V729" i="13"/>
  <c r="W729" i="13"/>
  <c r="X729" i="13"/>
  <c r="Y729" i="13"/>
  <c r="Z729" i="13"/>
  <c r="AA729" i="13"/>
  <c r="AB729" i="13"/>
  <c r="AC729" i="13"/>
  <c r="AH729" i="13"/>
  <c r="AK729" i="13"/>
  <c r="C730" i="13"/>
  <c r="D730" i="13"/>
  <c r="E730" i="13"/>
  <c r="F730" i="13"/>
  <c r="G730" i="13"/>
  <c r="H730" i="13"/>
  <c r="L730" i="13"/>
  <c r="O730" i="13" s="1"/>
  <c r="M730" i="13"/>
  <c r="N730" i="13"/>
  <c r="P730" i="13"/>
  <c r="Q730" i="13"/>
  <c r="R730" i="13"/>
  <c r="S730" i="13"/>
  <c r="T730" i="13"/>
  <c r="U730" i="13"/>
  <c r="V730" i="13"/>
  <c r="W730" i="13"/>
  <c r="X730" i="13"/>
  <c r="Y730" i="13"/>
  <c r="Z730" i="13"/>
  <c r="AA730" i="13"/>
  <c r="AB730" i="13"/>
  <c r="AC730" i="13"/>
  <c r="AH730" i="13"/>
  <c r="AK730" i="13"/>
  <c r="C731" i="13"/>
  <c r="D731" i="13"/>
  <c r="E731" i="13"/>
  <c r="F731" i="13"/>
  <c r="G731" i="13"/>
  <c r="H731" i="13"/>
  <c r="L731" i="13"/>
  <c r="O731" i="13" s="1"/>
  <c r="M731" i="13"/>
  <c r="N731" i="13"/>
  <c r="P731" i="13"/>
  <c r="Q731" i="13"/>
  <c r="R731" i="13"/>
  <c r="S731" i="13"/>
  <c r="T731" i="13"/>
  <c r="U731" i="13"/>
  <c r="V731" i="13"/>
  <c r="W731" i="13"/>
  <c r="X731" i="13"/>
  <c r="Y731" i="13"/>
  <c r="Z731" i="13"/>
  <c r="AA731" i="13"/>
  <c r="AB731" i="13"/>
  <c r="AC731" i="13"/>
  <c r="AH731" i="13"/>
  <c r="AK731" i="13"/>
  <c r="C732" i="13"/>
  <c r="D732" i="13"/>
  <c r="E732" i="13"/>
  <c r="F732" i="13"/>
  <c r="G732" i="13"/>
  <c r="H732" i="13"/>
  <c r="L732" i="13"/>
  <c r="O732" i="13" s="1"/>
  <c r="M732" i="13"/>
  <c r="N732" i="13"/>
  <c r="P732" i="13"/>
  <c r="Q732" i="13"/>
  <c r="R732" i="13"/>
  <c r="S732" i="13"/>
  <c r="T732" i="13"/>
  <c r="U732" i="13"/>
  <c r="V732" i="13"/>
  <c r="W732" i="13"/>
  <c r="X732" i="13"/>
  <c r="Y732" i="13"/>
  <c r="Z732" i="13"/>
  <c r="AA732" i="13"/>
  <c r="AB732" i="13"/>
  <c r="AC732" i="13"/>
  <c r="AH732" i="13"/>
  <c r="AK732" i="13"/>
  <c r="C733" i="13"/>
  <c r="D733" i="13"/>
  <c r="E733" i="13"/>
  <c r="F733" i="13"/>
  <c r="G733" i="13"/>
  <c r="H733" i="13"/>
  <c r="L733" i="13"/>
  <c r="O733" i="13" s="1"/>
  <c r="M733" i="13"/>
  <c r="N733" i="13"/>
  <c r="P733" i="13"/>
  <c r="Q733" i="13"/>
  <c r="R733" i="13"/>
  <c r="S733" i="13"/>
  <c r="T733" i="13"/>
  <c r="U733" i="13"/>
  <c r="V733" i="13"/>
  <c r="W733" i="13"/>
  <c r="X733" i="13"/>
  <c r="Y733" i="13"/>
  <c r="Z733" i="13"/>
  <c r="AA733" i="13"/>
  <c r="AB733" i="13"/>
  <c r="AC733" i="13"/>
  <c r="AH733" i="13"/>
  <c r="AK733" i="13"/>
  <c r="C734" i="13"/>
  <c r="D734" i="13"/>
  <c r="E734" i="13"/>
  <c r="F734" i="13"/>
  <c r="G734" i="13"/>
  <c r="H734" i="13"/>
  <c r="L734" i="13"/>
  <c r="O734" i="13" s="1"/>
  <c r="M734" i="13"/>
  <c r="N734" i="13"/>
  <c r="P734" i="13"/>
  <c r="Q734" i="13"/>
  <c r="R734" i="13"/>
  <c r="S734" i="13"/>
  <c r="T734" i="13"/>
  <c r="U734" i="13"/>
  <c r="V734" i="13"/>
  <c r="W734" i="13"/>
  <c r="X734" i="13"/>
  <c r="Y734" i="13"/>
  <c r="Z734" i="13"/>
  <c r="AA734" i="13"/>
  <c r="AB734" i="13"/>
  <c r="AC734" i="13"/>
  <c r="AH734" i="13"/>
  <c r="AK734" i="13"/>
  <c r="C735" i="13"/>
  <c r="D735" i="13"/>
  <c r="E735" i="13"/>
  <c r="F735" i="13"/>
  <c r="G735" i="13"/>
  <c r="H735" i="13"/>
  <c r="L735" i="13"/>
  <c r="O735" i="13" s="1"/>
  <c r="M735" i="13"/>
  <c r="N735" i="13"/>
  <c r="P735" i="13"/>
  <c r="Q735" i="13"/>
  <c r="R735" i="13"/>
  <c r="S735" i="13"/>
  <c r="T735" i="13"/>
  <c r="U735" i="13"/>
  <c r="V735" i="13"/>
  <c r="W735" i="13"/>
  <c r="X735" i="13"/>
  <c r="Y735" i="13"/>
  <c r="Z735" i="13"/>
  <c r="AA735" i="13"/>
  <c r="AB735" i="13"/>
  <c r="AC735" i="13"/>
  <c r="AH735" i="13"/>
  <c r="AK735" i="13"/>
  <c r="C736" i="13"/>
  <c r="D736" i="13"/>
  <c r="E736" i="13"/>
  <c r="F736" i="13"/>
  <c r="G736" i="13"/>
  <c r="H736" i="13"/>
  <c r="L736" i="13"/>
  <c r="O736" i="13" s="1"/>
  <c r="M736" i="13"/>
  <c r="N736" i="13"/>
  <c r="P736" i="13"/>
  <c r="Q736" i="13"/>
  <c r="R736" i="13"/>
  <c r="S736" i="13"/>
  <c r="T736" i="13"/>
  <c r="U736" i="13"/>
  <c r="V736" i="13"/>
  <c r="W736" i="13"/>
  <c r="X736" i="13"/>
  <c r="Y736" i="13"/>
  <c r="Z736" i="13"/>
  <c r="AA736" i="13"/>
  <c r="AB736" i="13"/>
  <c r="AC736" i="13"/>
  <c r="AH736" i="13"/>
  <c r="AK736" i="13"/>
  <c r="C737" i="13"/>
  <c r="D737" i="13"/>
  <c r="E737" i="13"/>
  <c r="F737" i="13"/>
  <c r="G737" i="13"/>
  <c r="H737" i="13"/>
  <c r="L737" i="13"/>
  <c r="O737" i="13" s="1"/>
  <c r="M737" i="13"/>
  <c r="N737" i="13"/>
  <c r="P737" i="13"/>
  <c r="Q737" i="13"/>
  <c r="R737" i="13"/>
  <c r="S737" i="13"/>
  <c r="T737" i="13"/>
  <c r="U737" i="13"/>
  <c r="V737" i="13"/>
  <c r="W737" i="13"/>
  <c r="X737" i="13"/>
  <c r="Y737" i="13"/>
  <c r="Z737" i="13"/>
  <c r="AA737" i="13"/>
  <c r="AB737" i="13"/>
  <c r="AC737" i="13"/>
  <c r="AH737" i="13"/>
  <c r="AK737" i="13"/>
  <c r="C738" i="13"/>
  <c r="D738" i="13"/>
  <c r="E738" i="13"/>
  <c r="F738" i="13"/>
  <c r="G738" i="13"/>
  <c r="H738" i="13"/>
  <c r="L738" i="13"/>
  <c r="O738" i="13" s="1"/>
  <c r="M738" i="13"/>
  <c r="N738" i="13"/>
  <c r="P738" i="13"/>
  <c r="Q738" i="13"/>
  <c r="R738" i="13"/>
  <c r="S738" i="13"/>
  <c r="T738" i="13"/>
  <c r="U738" i="13"/>
  <c r="V738" i="13"/>
  <c r="W738" i="13"/>
  <c r="X738" i="13"/>
  <c r="Y738" i="13"/>
  <c r="Z738" i="13"/>
  <c r="AA738" i="13"/>
  <c r="AB738" i="13"/>
  <c r="AC738" i="13"/>
  <c r="AH738" i="13"/>
  <c r="AK738" i="13"/>
  <c r="C739" i="13"/>
  <c r="D739" i="13"/>
  <c r="E739" i="13"/>
  <c r="F739" i="13"/>
  <c r="G739" i="13"/>
  <c r="H739" i="13"/>
  <c r="L739" i="13"/>
  <c r="O739" i="13" s="1"/>
  <c r="M739" i="13"/>
  <c r="N739" i="13"/>
  <c r="P739" i="13"/>
  <c r="Q739" i="13"/>
  <c r="R739" i="13"/>
  <c r="S739" i="13"/>
  <c r="T739" i="13"/>
  <c r="U739" i="13"/>
  <c r="V739" i="13"/>
  <c r="W739" i="13"/>
  <c r="X739" i="13"/>
  <c r="Y739" i="13"/>
  <c r="Z739" i="13"/>
  <c r="AA739" i="13"/>
  <c r="AB739" i="13"/>
  <c r="AC739" i="13"/>
  <c r="AH739" i="13"/>
  <c r="AK739" i="13"/>
  <c r="C740" i="13"/>
  <c r="D740" i="13"/>
  <c r="E740" i="13"/>
  <c r="F740" i="13"/>
  <c r="G740" i="13"/>
  <c r="H740" i="13"/>
  <c r="L740" i="13"/>
  <c r="O740" i="13" s="1"/>
  <c r="M740" i="13"/>
  <c r="N740" i="13"/>
  <c r="P740" i="13"/>
  <c r="Q740" i="13"/>
  <c r="R740" i="13"/>
  <c r="S740" i="13"/>
  <c r="T740" i="13"/>
  <c r="U740" i="13"/>
  <c r="V740" i="13"/>
  <c r="W740" i="13"/>
  <c r="X740" i="13"/>
  <c r="Y740" i="13"/>
  <c r="Z740" i="13"/>
  <c r="AA740" i="13"/>
  <c r="AB740" i="13"/>
  <c r="AC740" i="13"/>
  <c r="AH740" i="13"/>
  <c r="AK740" i="13"/>
  <c r="C741" i="13"/>
  <c r="D741" i="13"/>
  <c r="E741" i="13"/>
  <c r="F741" i="13"/>
  <c r="G741" i="13"/>
  <c r="H741" i="13"/>
  <c r="L741" i="13"/>
  <c r="O741" i="13" s="1"/>
  <c r="M741" i="13"/>
  <c r="N741" i="13"/>
  <c r="P741" i="13"/>
  <c r="Q741" i="13"/>
  <c r="R741" i="13"/>
  <c r="S741" i="13"/>
  <c r="T741" i="13"/>
  <c r="U741" i="13"/>
  <c r="V741" i="13"/>
  <c r="W741" i="13"/>
  <c r="X741" i="13"/>
  <c r="Y741" i="13"/>
  <c r="Z741" i="13"/>
  <c r="AA741" i="13"/>
  <c r="AB741" i="13"/>
  <c r="AC741" i="13"/>
  <c r="AH741" i="13"/>
  <c r="AK741" i="13"/>
  <c r="C742" i="13"/>
  <c r="D742" i="13"/>
  <c r="E742" i="13"/>
  <c r="F742" i="13"/>
  <c r="G742" i="13"/>
  <c r="H742" i="13"/>
  <c r="L742" i="13"/>
  <c r="O742" i="13" s="1"/>
  <c r="M742" i="13"/>
  <c r="N742" i="13"/>
  <c r="P742" i="13"/>
  <c r="Q742" i="13"/>
  <c r="R742" i="13"/>
  <c r="S742" i="13"/>
  <c r="T742" i="13"/>
  <c r="U742" i="13"/>
  <c r="V742" i="13"/>
  <c r="W742" i="13"/>
  <c r="X742" i="13"/>
  <c r="Y742" i="13"/>
  <c r="Z742" i="13"/>
  <c r="AA742" i="13"/>
  <c r="AB742" i="13"/>
  <c r="AC742" i="13"/>
  <c r="AH742" i="13"/>
  <c r="AK742" i="13"/>
  <c r="C743" i="13"/>
  <c r="D743" i="13"/>
  <c r="E743" i="13"/>
  <c r="F743" i="13"/>
  <c r="G743" i="13"/>
  <c r="H743" i="13"/>
  <c r="L743" i="13"/>
  <c r="O743" i="13" s="1"/>
  <c r="M743" i="13"/>
  <c r="N743" i="13"/>
  <c r="P743" i="13"/>
  <c r="Q743" i="13"/>
  <c r="R743" i="13"/>
  <c r="S743" i="13"/>
  <c r="T743" i="13"/>
  <c r="U743" i="13"/>
  <c r="V743" i="13"/>
  <c r="W743" i="13"/>
  <c r="X743" i="13"/>
  <c r="Y743" i="13"/>
  <c r="Z743" i="13"/>
  <c r="AA743" i="13"/>
  <c r="AB743" i="13"/>
  <c r="AC743" i="13"/>
  <c r="AH743" i="13"/>
  <c r="AK743" i="13"/>
  <c r="C744" i="13"/>
  <c r="D744" i="13"/>
  <c r="E744" i="13"/>
  <c r="F744" i="13"/>
  <c r="G744" i="13"/>
  <c r="H744" i="13"/>
  <c r="L744" i="13"/>
  <c r="O744" i="13" s="1"/>
  <c r="M744" i="13"/>
  <c r="N744" i="13"/>
  <c r="P744" i="13"/>
  <c r="Q744" i="13"/>
  <c r="R744" i="13"/>
  <c r="S744" i="13"/>
  <c r="T744" i="13"/>
  <c r="U744" i="13"/>
  <c r="V744" i="13"/>
  <c r="W744" i="13"/>
  <c r="X744" i="13"/>
  <c r="Y744" i="13"/>
  <c r="Z744" i="13"/>
  <c r="AA744" i="13"/>
  <c r="AB744" i="13"/>
  <c r="AC744" i="13"/>
  <c r="AH744" i="13"/>
  <c r="AK744" i="13"/>
  <c r="C745" i="13"/>
  <c r="D745" i="13"/>
  <c r="E745" i="13"/>
  <c r="F745" i="13"/>
  <c r="G745" i="13"/>
  <c r="H745" i="13"/>
  <c r="L745" i="13"/>
  <c r="O745" i="13" s="1"/>
  <c r="M745" i="13"/>
  <c r="N745" i="13"/>
  <c r="P745" i="13"/>
  <c r="Q745" i="13"/>
  <c r="R745" i="13"/>
  <c r="S745" i="13"/>
  <c r="T745" i="13"/>
  <c r="U745" i="13"/>
  <c r="V745" i="13"/>
  <c r="W745" i="13"/>
  <c r="X745" i="13"/>
  <c r="Y745" i="13"/>
  <c r="Z745" i="13"/>
  <c r="AA745" i="13"/>
  <c r="AB745" i="13"/>
  <c r="AC745" i="13"/>
  <c r="AH745" i="13"/>
  <c r="AK745" i="13"/>
  <c r="C746" i="13"/>
  <c r="D746" i="13"/>
  <c r="E746" i="13"/>
  <c r="F746" i="13"/>
  <c r="G746" i="13"/>
  <c r="H746" i="13"/>
  <c r="L746" i="13"/>
  <c r="O746" i="13" s="1"/>
  <c r="M746" i="13"/>
  <c r="N746" i="13"/>
  <c r="P746" i="13"/>
  <c r="Q746" i="13"/>
  <c r="R746" i="13"/>
  <c r="S746" i="13"/>
  <c r="T746" i="13"/>
  <c r="U746" i="13"/>
  <c r="V746" i="13"/>
  <c r="W746" i="13"/>
  <c r="X746" i="13"/>
  <c r="Y746" i="13"/>
  <c r="Z746" i="13"/>
  <c r="AA746" i="13"/>
  <c r="AB746" i="13"/>
  <c r="AC746" i="13"/>
  <c r="AH746" i="13"/>
  <c r="AK746" i="13"/>
  <c r="C747" i="13"/>
  <c r="D747" i="13"/>
  <c r="E747" i="13"/>
  <c r="F747" i="13"/>
  <c r="G747" i="13"/>
  <c r="H747" i="13"/>
  <c r="L747" i="13"/>
  <c r="O747" i="13" s="1"/>
  <c r="M747" i="13"/>
  <c r="N747" i="13"/>
  <c r="P747" i="13"/>
  <c r="Q747" i="13"/>
  <c r="R747" i="13"/>
  <c r="S747" i="13"/>
  <c r="T747" i="13"/>
  <c r="U747" i="13"/>
  <c r="V747" i="13"/>
  <c r="W747" i="13"/>
  <c r="X747" i="13"/>
  <c r="Y747" i="13"/>
  <c r="Z747" i="13"/>
  <c r="AA747" i="13"/>
  <c r="AB747" i="13"/>
  <c r="AC747" i="13"/>
  <c r="AH747" i="13"/>
  <c r="AK747" i="13"/>
  <c r="C748" i="13"/>
  <c r="D748" i="13"/>
  <c r="E748" i="13"/>
  <c r="F748" i="13"/>
  <c r="G748" i="13"/>
  <c r="H748" i="13"/>
  <c r="L748" i="13"/>
  <c r="O748" i="13" s="1"/>
  <c r="M748" i="13"/>
  <c r="N748" i="13"/>
  <c r="P748" i="13"/>
  <c r="Q748" i="13"/>
  <c r="R748" i="13"/>
  <c r="S748" i="13"/>
  <c r="T748" i="13"/>
  <c r="U748" i="13"/>
  <c r="V748" i="13"/>
  <c r="W748" i="13"/>
  <c r="X748" i="13"/>
  <c r="Y748" i="13"/>
  <c r="Z748" i="13"/>
  <c r="AA748" i="13"/>
  <c r="AB748" i="13"/>
  <c r="AC748" i="13"/>
  <c r="AH748" i="13"/>
  <c r="AK748" i="13"/>
  <c r="C749" i="13"/>
  <c r="D749" i="13"/>
  <c r="E749" i="13"/>
  <c r="F749" i="13"/>
  <c r="G749" i="13"/>
  <c r="H749" i="13"/>
  <c r="L749" i="13"/>
  <c r="O749" i="13" s="1"/>
  <c r="M749" i="13"/>
  <c r="N749" i="13"/>
  <c r="P749" i="13"/>
  <c r="Q749" i="13"/>
  <c r="R749" i="13"/>
  <c r="S749" i="13"/>
  <c r="T749" i="13"/>
  <c r="U749" i="13"/>
  <c r="V749" i="13"/>
  <c r="W749" i="13"/>
  <c r="X749" i="13"/>
  <c r="Y749" i="13"/>
  <c r="Z749" i="13"/>
  <c r="AA749" i="13"/>
  <c r="AB749" i="13"/>
  <c r="AC749" i="13"/>
  <c r="AH749" i="13"/>
  <c r="AK749" i="13"/>
  <c r="C750" i="13"/>
  <c r="D750" i="13"/>
  <c r="E750" i="13"/>
  <c r="F750" i="13"/>
  <c r="G750" i="13"/>
  <c r="H750" i="13"/>
  <c r="L750" i="13"/>
  <c r="O750" i="13" s="1"/>
  <c r="M750" i="13"/>
  <c r="N750" i="13"/>
  <c r="P750" i="13"/>
  <c r="Q750" i="13"/>
  <c r="R750" i="13"/>
  <c r="S750" i="13"/>
  <c r="T750" i="13"/>
  <c r="U750" i="13"/>
  <c r="V750" i="13"/>
  <c r="W750" i="13"/>
  <c r="X750" i="13"/>
  <c r="Y750" i="13"/>
  <c r="Z750" i="13"/>
  <c r="AA750" i="13"/>
  <c r="AB750" i="13"/>
  <c r="AC750" i="13"/>
  <c r="AH750" i="13"/>
  <c r="AK750" i="13"/>
  <c r="C751" i="13"/>
  <c r="D751" i="13"/>
  <c r="E751" i="13"/>
  <c r="F751" i="13"/>
  <c r="G751" i="13"/>
  <c r="H751" i="13"/>
  <c r="L751" i="13"/>
  <c r="O751" i="13" s="1"/>
  <c r="M751" i="13"/>
  <c r="N751" i="13"/>
  <c r="P751" i="13"/>
  <c r="Q751" i="13"/>
  <c r="R751" i="13"/>
  <c r="S751" i="13"/>
  <c r="T751" i="13"/>
  <c r="U751" i="13"/>
  <c r="V751" i="13"/>
  <c r="W751" i="13"/>
  <c r="X751" i="13"/>
  <c r="Y751" i="13"/>
  <c r="Z751" i="13"/>
  <c r="AA751" i="13"/>
  <c r="AB751" i="13"/>
  <c r="AC751" i="13"/>
  <c r="AH751" i="13"/>
  <c r="AK751" i="13"/>
  <c r="C752" i="13"/>
  <c r="D752" i="13"/>
  <c r="E752" i="13"/>
  <c r="F752" i="13"/>
  <c r="G752" i="13"/>
  <c r="H752" i="13"/>
  <c r="L752" i="13"/>
  <c r="O752" i="13" s="1"/>
  <c r="M752" i="13"/>
  <c r="N752" i="13"/>
  <c r="P752" i="13"/>
  <c r="Q752" i="13"/>
  <c r="R752" i="13"/>
  <c r="S752" i="13"/>
  <c r="T752" i="13"/>
  <c r="U752" i="13"/>
  <c r="V752" i="13"/>
  <c r="W752" i="13"/>
  <c r="X752" i="13"/>
  <c r="Y752" i="13"/>
  <c r="Z752" i="13"/>
  <c r="AA752" i="13"/>
  <c r="AB752" i="13"/>
  <c r="AC752" i="13"/>
  <c r="AH752" i="13"/>
  <c r="AK752" i="13"/>
  <c r="C753" i="13"/>
  <c r="D753" i="13"/>
  <c r="E753" i="13"/>
  <c r="F753" i="13"/>
  <c r="G753" i="13"/>
  <c r="H753" i="13"/>
  <c r="L753" i="13"/>
  <c r="O753" i="13" s="1"/>
  <c r="M753" i="13"/>
  <c r="N753" i="13"/>
  <c r="P753" i="13"/>
  <c r="Q753" i="13"/>
  <c r="R753" i="13"/>
  <c r="S753" i="13"/>
  <c r="T753" i="13"/>
  <c r="U753" i="13"/>
  <c r="V753" i="13"/>
  <c r="W753" i="13"/>
  <c r="X753" i="13"/>
  <c r="Y753" i="13"/>
  <c r="Z753" i="13"/>
  <c r="AA753" i="13"/>
  <c r="AB753" i="13"/>
  <c r="AC753" i="13"/>
  <c r="AH753" i="13"/>
  <c r="AK753" i="13"/>
  <c r="C754" i="13"/>
  <c r="D754" i="13"/>
  <c r="E754" i="13"/>
  <c r="F754" i="13"/>
  <c r="G754" i="13"/>
  <c r="H754" i="13"/>
  <c r="L754" i="13"/>
  <c r="O754" i="13" s="1"/>
  <c r="M754" i="13"/>
  <c r="N754" i="13"/>
  <c r="P754" i="13"/>
  <c r="Q754" i="13"/>
  <c r="R754" i="13"/>
  <c r="S754" i="13"/>
  <c r="T754" i="13"/>
  <c r="U754" i="13"/>
  <c r="V754" i="13"/>
  <c r="W754" i="13"/>
  <c r="X754" i="13"/>
  <c r="Y754" i="13"/>
  <c r="Z754" i="13"/>
  <c r="AA754" i="13"/>
  <c r="AB754" i="13"/>
  <c r="AC754" i="13"/>
  <c r="AH754" i="13"/>
  <c r="AK754" i="13"/>
  <c r="C755" i="13"/>
  <c r="D755" i="13"/>
  <c r="E755" i="13"/>
  <c r="F755" i="13"/>
  <c r="G755" i="13"/>
  <c r="H755" i="13"/>
  <c r="L755" i="13"/>
  <c r="O755" i="13" s="1"/>
  <c r="M755" i="13"/>
  <c r="N755" i="13"/>
  <c r="P755" i="13"/>
  <c r="Q755" i="13"/>
  <c r="R755" i="13"/>
  <c r="S755" i="13"/>
  <c r="T755" i="13"/>
  <c r="U755" i="13"/>
  <c r="V755" i="13"/>
  <c r="W755" i="13"/>
  <c r="X755" i="13"/>
  <c r="Y755" i="13"/>
  <c r="Z755" i="13"/>
  <c r="AA755" i="13"/>
  <c r="AB755" i="13"/>
  <c r="AC755" i="13"/>
  <c r="AH755" i="13"/>
  <c r="AK755" i="13"/>
  <c r="C756" i="13"/>
  <c r="D756" i="13"/>
  <c r="E756" i="13"/>
  <c r="F756" i="13"/>
  <c r="G756" i="13"/>
  <c r="H756" i="13"/>
  <c r="L756" i="13"/>
  <c r="O756" i="13" s="1"/>
  <c r="M756" i="13"/>
  <c r="N756" i="13"/>
  <c r="P756" i="13"/>
  <c r="Q756" i="13"/>
  <c r="R756" i="13"/>
  <c r="S756" i="13"/>
  <c r="T756" i="13"/>
  <c r="U756" i="13"/>
  <c r="V756" i="13"/>
  <c r="W756" i="13"/>
  <c r="X756" i="13"/>
  <c r="Y756" i="13"/>
  <c r="Z756" i="13"/>
  <c r="AA756" i="13"/>
  <c r="AB756" i="13"/>
  <c r="AC756" i="13"/>
  <c r="AH756" i="13"/>
  <c r="AK756" i="13"/>
  <c r="C757" i="13"/>
  <c r="D757" i="13"/>
  <c r="E757" i="13"/>
  <c r="F757" i="13"/>
  <c r="G757" i="13"/>
  <c r="H757" i="13"/>
  <c r="L757" i="13"/>
  <c r="O757" i="13" s="1"/>
  <c r="M757" i="13"/>
  <c r="N757" i="13"/>
  <c r="P757" i="13"/>
  <c r="Q757" i="13"/>
  <c r="R757" i="13"/>
  <c r="S757" i="13"/>
  <c r="T757" i="13"/>
  <c r="U757" i="13"/>
  <c r="V757" i="13"/>
  <c r="W757" i="13"/>
  <c r="X757" i="13"/>
  <c r="Y757" i="13"/>
  <c r="Z757" i="13"/>
  <c r="AA757" i="13"/>
  <c r="AB757" i="13"/>
  <c r="AC757" i="13"/>
  <c r="AH757" i="13"/>
  <c r="AK757" i="13"/>
  <c r="C758" i="13"/>
  <c r="D758" i="13"/>
  <c r="E758" i="13"/>
  <c r="F758" i="13"/>
  <c r="G758" i="13"/>
  <c r="H758" i="13"/>
  <c r="L758" i="13"/>
  <c r="O758" i="13" s="1"/>
  <c r="M758" i="13"/>
  <c r="N758" i="13"/>
  <c r="P758" i="13"/>
  <c r="Q758" i="13"/>
  <c r="R758" i="13"/>
  <c r="S758" i="13"/>
  <c r="T758" i="13"/>
  <c r="U758" i="13"/>
  <c r="V758" i="13"/>
  <c r="W758" i="13"/>
  <c r="X758" i="13"/>
  <c r="Y758" i="13"/>
  <c r="Z758" i="13"/>
  <c r="AA758" i="13"/>
  <c r="AB758" i="13"/>
  <c r="AC758" i="13"/>
  <c r="AH758" i="13"/>
  <c r="AK758" i="13"/>
  <c r="C759" i="13"/>
  <c r="D759" i="13"/>
  <c r="E759" i="13"/>
  <c r="F759" i="13"/>
  <c r="G759" i="13"/>
  <c r="H759" i="13"/>
  <c r="L759" i="13"/>
  <c r="O759" i="13" s="1"/>
  <c r="M759" i="13"/>
  <c r="N759" i="13"/>
  <c r="P759" i="13"/>
  <c r="Q759" i="13"/>
  <c r="R759" i="13"/>
  <c r="S759" i="13"/>
  <c r="T759" i="13"/>
  <c r="U759" i="13"/>
  <c r="V759" i="13"/>
  <c r="W759" i="13"/>
  <c r="X759" i="13"/>
  <c r="Y759" i="13"/>
  <c r="Z759" i="13"/>
  <c r="AA759" i="13"/>
  <c r="AB759" i="13"/>
  <c r="AC759" i="13"/>
  <c r="AH759" i="13"/>
  <c r="AK759" i="13"/>
  <c r="C760" i="13"/>
  <c r="D760" i="13"/>
  <c r="E760" i="13"/>
  <c r="F760" i="13"/>
  <c r="G760" i="13"/>
  <c r="H760" i="13"/>
  <c r="L760" i="13"/>
  <c r="O760" i="13" s="1"/>
  <c r="M760" i="13"/>
  <c r="N760" i="13"/>
  <c r="P760" i="13"/>
  <c r="Q760" i="13"/>
  <c r="R760" i="13"/>
  <c r="S760" i="13"/>
  <c r="T760" i="13"/>
  <c r="U760" i="13"/>
  <c r="V760" i="13"/>
  <c r="W760" i="13"/>
  <c r="X760" i="13"/>
  <c r="Y760" i="13"/>
  <c r="Z760" i="13"/>
  <c r="AA760" i="13"/>
  <c r="AB760" i="13"/>
  <c r="AC760" i="13"/>
  <c r="AH760" i="13"/>
  <c r="AK760" i="13"/>
  <c r="C761" i="13"/>
  <c r="D761" i="13"/>
  <c r="E761" i="13"/>
  <c r="F761" i="13"/>
  <c r="G761" i="13"/>
  <c r="H761" i="13"/>
  <c r="L761" i="13"/>
  <c r="O761" i="13" s="1"/>
  <c r="M761" i="13"/>
  <c r="N761" i="13"/>
  <c r="P761" i="13"/>
  <c r="Q761" i="13"/>
  <c r="R761" i="13"/>
  <c r="S761" i="13"/>
  <c r="T761" i="13"/>
  <c r="U761" i="13"/>
  <c r="V761" i="13"/>
  <c r="W761" i="13"/>
  <c r="X761" i="13"/>
  <c r="Y761" i="13"/>
  <c r="Z761" i="13"/>
  <c r="AA761" i="13"/>
  <c r="AB761" i="13"/>
  <c r="AC761" i="13"/>
  <c r="AH761" i="13"/>
  <c r="AK761" i="13"/>
  <c r="C762" i="13"/>
  <c r="D762" i="13"/>
  <c r="E762" i="13"/>
  <c r="F762" i="13"/>
  <c r="G762" i="13"/>
  <c r="H762" i="13"/>
  <c r="L762" i="13"/>
  <c r="O762" i="13" s="1"/>
  <c r="M762" i="13"/>
  <c r="N762" i="13"/>
  <c r="P762" i="13"/>
  <c r="Q762" i="13"/>
  <c r="R762" i="13"/>
  <c r="S762" i="13"/>
  <c r="T762" i="13"/>
  <c r="U762" i="13"/>
  <c r="V762" i="13"/>
  <c r="W762" i="13"/>
  <c r="X762" i="13"/>
  <c r="Y762" i="13"/>
  <c r="Z762" i="13"/>
  <c r="AA762" i="13"/>
  <c r="AB762" i="13"/>
  <c r="AC762" i="13"/>
  <c r="AH762" i="13"/>
  <c r="AK762" i="13"/>
  <c r="C763" i="13"/>
  <c r="D763" i="13"/>
  <c r="E763" i="13"/>
  <c r="F763" i="13"/>
  <c r="G763" i="13"/>
  <c r="H763" i="13"/>
  <c r="L763" i="13"/>
  <c r="O763" i="13" s="1"/>
  <c r="M763" i="13"/>
  <c r="N763" i="13"/>
  <c r="P763" i="13"/>
  <c r="Q763" i="13"/>
  <c r="R763" i="13"/>
  <c r="S763" i="13"/>
  <c r="T763" i="13"/>
  <c r="U763" i="13"/>
  <c r="V763" i="13"/>
  <c r="W763" i="13"/>
  <c r="X763" i="13"/>
  <c r="Y763" i="13"/>
  <c r="Z763" i="13"/>
  <c r="AA763" i="13"/>
  <c r="AB763" i="13"/>
  <c r="AC763" i="13"/>
  <c r="AH763" i="13"/>
  <c r="AK763" i="13"/>
  <c r="C764" i="13"/>
  <c r="D764" i="13"/>
  <c r="E764" i="13"/>
  <c r="F764" i="13"/>
  <c r="G764" i="13"/>
  <c r="H764" i="13"/>
  <c r="L764" i="13"/>
  <c r="O764" i="13" s="1"/>
  <c r="M764" i="13"/>
  <c r="N764" i="13"/>
  <c r="P764" i="13"/>
  <c r="Q764" i="13"/>
  <c r="R764" i="13"/>
  <c r="S764" i="13"/>
  <c r="T764" i="13"/>
  <c r="U764" i="13"/>
  <c r="V764" i="13"/>
  <c r="W764" i="13"/>
  <c r="X764" i="13"/>
  <c r="Y764" i="13"/>
  <c r="Z764" i="13"/>
  <c r="AA764" i="13"/>
  <c r="AB764" i="13"/>
  <c r="AC764" i="13"/>
  <c r="AH764" i="13"/>
  <c r="AK764" i="13"/>
  <c r="C765" i="13"/>
  <c r="D765" i="13"/>
  <c r="E765" i="13"/>
  <c r="F765" i="13"/>
  <c r="G765" i="13"/>
  <c r="H765" i="13"/>
  <c r="L765" i="13"/>
  <c r="O765" i="13" s="1"/>
  <c r="M765" i="13"/>
  <c r="N765" i="13"/>
  <c r="P765" i="13"/>
  <c r="Q765" i="13"/>
  <c r="R765" i="13"/>
  <c r="S765" i="13"/>
  <c r="T765" i="13"/>
  <c r="U765" i="13"/>
  <c r="V765" i="13"/>
  <c r="W765" i="13"/>
  <c r="X765" i="13"/>
  <c r="Y765" i="13"/>
  <c r="Z765" i="13"/>
  <c r="AA765" i="13"/>
  <c r="AB765" i="13"/>
  <c r="AC765" i="13"/>
  <c r="AH765" i="13"/>
  <c r="AK765" i="13"/>
  <c r="C766" i="13"/>
  <c r="D766" i="13"/>
  <c r="E766" i="13"/>
  <c r="F766" i="13"/>
  <c r="G766" i="13"/>
  <c r="H766" i="13"/>
  <c r="L766" i="13"/>
  <c r="O766" i="13" s="1"/>
  <c r="M766" i="13"/>
  <c r="N766" i="13"/>
  <c r="P766" i="13"/>
  <c r="Q766" i="13"/>
  <c r="R766" i="13"/>
  <c r="S766" i="13"/>
  <c r="T766" i="13"/>
  <c r="U766" i="13"/>
  <c r="V766" i="13"/>
  <c r="W766" i="13"/>
  <c r="X766" i="13"/>
  <c r="Y766" i="13"/>
  <c r="Z766" i="13"/>
  <c r="AA766" i="13"/>
  <c r="AB766" i="13"/>
  <c r="AC766" i="13"/>
  <c r="AH766" i="13"/>
  <c r="AK766" i="13"/>
  <c r="C767" i="13"/>
  <c r="D767" i="13"/>
  <c r="E767" i="13"/>
  <c r="F767" i="13"/>
  <c r="G767" i="13"/>
  <c r="H767" i="13"/>
  <c r="L767" i="13"/>
  <c r="O767" i="13" s="1"/>
  <c r="M767" i="13"/>
  <c r="N767" i="13"/>
  <c r="P767" i="13"/>
  <c r="Q767" i="13"/>
  <c r="R767" i="13"/>
  <c r="S767" i="13"/>
  <c r="T767" i="13"/>
  <c r="U767" i="13"/>
  <c r="V767" i="13"/>
  <c r="W767" i="13"/>
  <c r="X767" i="13"/>
  <c r="Y767" i="13"/>
  <c r="Z767" i="13"/>
  <c r="AA767" i="13"/>
  <c r="AB767" i="13"/>
  <c r="AC767" i="13"/>
  <c r="AH767" i="13"/>
  <c r="AK767" i="13"/>
  <c r="C768" i="13"/>
  <c r="D768" i="13"/>
  <c r="E768" i="13"/>
  <c r="F768" i="13"/>
  <c r="G768" i="13"/>
  <c r="H768" i="13"/>
  <c r="L768" i="13"/>
  <c r="O768" i="13" s="1"/>
  <c r="M768" i="13"/>
  <c r="N768" i="13"/>
  <c r="P768" i="13"/>
  <c r="Q768" i="13"/>
  <c r="R768" i="13"/>
  <c r="S768" i="13"/>
  <c r="T768" i="13"/>
  <c r="U768" i="13"/>
  <c r="V768" i="13"/>
  <c r="W768" i="13"/>
  <c r="X768" i="13"/>
  <c r="Y768" i="13"/>
  <c r="Z768" i="13"/>
  <c r="AA768" i="13"/>
  <c r="AB768" i="13"/>
  <c r="AC768" i="13"/>
  <c r="AH768" i="13"/>
  <c r="AK768" i="13"/>
  <c r="C769" i="13"/>
  <c r="D769" i="13"/>
  <c r="E769" i="13"/>
  <c r="F769" i="13"/>
  <c r="G769" i="13"/>
  <c r="H769" i="13"/>
  <c r="L769" i="13"/>
  <c r="O769" i="13" s="1"/>
  <c r="M769" i="13"/>
  <c r="N769" i="13"/>
  <c r="P769" i="13"/>
  <c r="Q769" i="13"/>
  <c r="R769" i="13"/>
  <c r="S769" i="13"/>
  <c r="T769" i="13"/>
  <c r="U769" i="13"/>
  <c r="V769" i="13"/>
  <c r="W769" i="13"/>
  <c r="X769" i="13"/>
  <c r="Y769" i="13"/>
  <c r="Z769" i="13"/>
  <c r="AA769" i="13"/>
  <c r="AB769" i="13"/>
  <c r="AC769" i="13"/>
  <c r="AH769" i="13"/>
  <c r="AK769" i="13"/>
  <c r="C770" i="13"/>
  <c r="D770" i="13"/>
  <c r="E770" i="13"/>
  <c r="F770" i="13"/>
  <c r="G770" i="13"/>
  <c r="H770" i="13"/>
  <c r="L770" i="13"/>
  <c r="O770" i="13" s="1"/>
  <c r="M770" i="13"/>
  <c r="N770" i="13"/>
  <c r="P770" i="13"/>
  <c r="Q770" i="13"/>
  <c r="R770" i="13"/>
  <c r="S770" i="13"/>
  <c r="T770" i="13"/>
  <c r="U770" i="13"/>
  <c r="V770" i="13"/>
  <c r="W770" i="13"/>
  <c r="X770" i="13"/>
  <c r="Y770" i="13"/>
  <c r="Z770" i="13"/>
  <c r="AA770" i="13"/>
  <c r="AB770" i="13"/>
  <c r="AC770" i="13"/>
  <c r="AH770" i="13"/>
  <c r="AK770" i="13"/>
  <c r="C771" i="13"/>
  <c r="D771" i="13"/>
  <c r="E771" i="13"/>
  <c r="F771" i="13"/>
  <c r="G771" i="13"/>
  <c r="H771" i="13"/>
  <c r="L771" i="13"/>
  <c r="O771" i="13" s="1"/>
  <c r="M771" i="13"/>
  <c r="N771" i="13"/>
  <c r="P771" i="13"/>
  <c r="Q771" i="13"/>
  <c r="R771" i="13"/>
  <c r="S771" i="13"/>
  <c r="T771" i="13"/>
  <c r="U771" i="13"/>
  <c r="V771" i="13"/>
  <c r="W771" i="13"/>
  <c r="X771" i="13"/>
  <c r="Y771" i="13"/>
  <c r="Z771" i="13"/>
  <c r="AA771" i="13"/>
  <c r="AB771" i="13"/>
  <c r="AC771" i="13"/>
  <c r="AH771" i="13"/>
  <c r="AK771" i="13"/>
  <c r="C772" i="13"/>
  <c r="D772" i="13"/>
  <c r="E772" i="13"/>
  <c r="F772" i="13"/>
  <c r="G772" i="13"/>
  <c r="H772" i="13"/>
  <c r="L772" i="13"/>
  <c r="O772" i="13" s="1"/>
  <c r="M772" i="13"/>
  <c r="N772" i="13"/>
  <c r="P772" i="13"/>
  <c r="Q772" i="13"/>
  <c r="R772" i="13"/>
  <c r="S772" i="13"/>
  <c r="T772" i="13"/>
  <c r="U772" i="13"/>
  <c r="V772" i="13"/>
  <c r="W772" i="13"/>
  <c r="X772" i="13"/>
  <c r="Y772" i="13"/>
  <c r="Z772" i="13"/>
  <c r="AA772" i="13"/>
  <c r="AB772" i="13"/>
  <c r="AC772" i="13"/>
  <c r="AH772" i="13"/>
  <c r="AK772" i="13"/>
  <c r="C773" i="13"/>
  <c r="D773" i="13"/>
  <c r="E773" i="13"/>
  <c r="F773" i="13"/>
  <c r="G773" i="13"/>
  <c r="H773" i="13"/>
  <c r="L773" i="13"/>
  <c r="O773" i="13" s="1"/>
  <c r="M773" i="13"/>
  <c r="N773" i="13"/>
  <c r="P773" i="13"/>
  <c r="Q773" i="13"/>
  <c r="R773" i="13"/>
  <c r="S773" i="13"/>
  <c r="T773" i="13"/>
  <c r="U773" i="13"/>
  <c r="V773" i="13"/>
  <c r="W773" i="13"/>
  <c r="X773" i="13"/>
  <c r="Y773" i="13"/>
  <c r="Z773" i="13"/>
  <c r="AA773" i="13"/>
  <c r="AB773" i="13"/>
  <c r="AC773" i="13"/>
  <c r="AH773" i="13"/>
  <c r="AK773" i="13"/>
  <c r="C774" i="13"/>
  <c r="D774" i="13"/>
  <c r="E774" i="13"/>
  <c r="F774" i="13"/>
  <c r="G774" i="13"/>
  <c r="H774" i="13"/>
  <c r="L774" i="13"/>
  <c r="O774" i="13" s="1"/>
  <c r="M774" i="13"/>
  <c r="N774" i="13"/>
  <c r="P774" i="13"/>
  <c r="Q774" i="13"/>
  <c r="R774" i="13"/>
  <c r="S774" i="13"/>
  <c r="T774" i="13"/>
  <c r="U774" i="13"/>
  <c r="V774" i="13"/>
  <c r="W774" i="13"/>
  <c r="X774" i="13"/>
  <c r="Y774" i="13"/>
  <c r="Z774" i="13"/>
  <c r="AA774" i="13"/>
  <c r="AB774" i="13"/>
  <c r="AC774" i="13"/>
  <c r="AH774" i="13"/>
  <c r="AK774" i="13"/>
  <c r="C775" i="13"/>
  <c r="D775" i="13"/>
  <c r="E775" i="13"/>
  <c r="F775" i="13"/>
  <c r="G775" i="13"/>
  <c r="H775" i="13"/>
  <c r="L775" i="13"/>
  <c r="O775" i="13" s="1"/>
  <c r="M775" i="13"/>
  <c r="N775" i="13"/>
  <c r="P775" i="13"/>
  <c r="Q775" i="13"/>
  <c r="R775" i="13"/>
  <c r="S775" i="13"/>
  <c r="T775" i="13"/>
  <c r="U775" i="13"/>
  <c r="V775" i="13"/>
  <c r="W775" i="13"/>
  <c r="X775" i="13"/>
  <c r="Y775" i="13"/>
  <c r="Z775" i="13"/>
  <c r="AA775" i="13"/>
  <c r="AB775" i="13"/>
  <c r="AC775" i="13"/>
  <c r="AH775" i="13"/>
  <c r="AK775" i="13"/>
  <c r="C776" i="13"/>
  <c r="D776" i="13"/>
  <c r="E776" i="13"/>
  <c r="F776" i="13"/>
  <c r="G776" i="13"/>
  <c r="H776" i="13"/>
  <c r="L776" i="13"/>
  <c r="O776" i="13" s="1"/>
  <c r="M776" i="13"/>
  <c r="N776" i="13"/>
  <c r="P776" i="13"/>
  <c r="Q776" i="13"/>
  <c r="R776" i="13"/>
  <c r="S776" i="13"/>
  <c r="T776" i="13"/>
  <c r="U776" i="13"/>
  <c r="V776" i="13"/>
  <c r="W776" i="13"/>
  <c r="X776" i="13"/>
  <c r="Y776" i="13"/>
  <c r="Z776" i="13"/>
  <c r="AA776" i="13"/>
  <c r="AB776" i="13"/>
  <c r="AC776" i="13"/>
  <c r="AH776" i="13"/>
  <c r="AK776" i="13"/>
  <c r="C777" i="13"/>
  <c r="D777" i="13"/>
  <c r="E777" i="13"/>
  <c r="F777" i="13"/>
  <c r="G777" i="13"/>
  <c r="H777" i="13"/>
  <c r="L777" i="13"/>
  <c r="O777" i="13" s="1"/>
  <c r="M777" i="13"/>
  <c r="N777" i="13"/>
  <c r="P777" i="13"/>
  <c r="Q777" i="13"/>
  <c r="R777" i="13"/>
  <c r="S777" i="13"/>
  <c r="T777" i="13"/>
  <c r="U777" i="13"/>
  <c r="V777" i="13"/>
  <c r="W777" i="13"/>
  <c r="X777" i="13"/>
  <c r="Y777" i="13"/>
  <c r="Z777" i="13"/>
  <c r="AA777" i="13"/>
  <c r="AB777" i="13"/>
  <c r="AC777" i="13"/>
  <c r="AH777" i="13"/>
  <c r="AK777" i="13"/>
  <c r="C778" i="13"/>
  <c r="D778" i="13"/>
  <c r="E778" i="13"/>
  <c r="F778" i="13"/>
  <c r="G778" i="13"/>
  <c r="H778" i="13"/>
  <c r="L778" i="13"/>
  <c r="O778" i="13" s="1"/>
  <c r="M778" i="13"/>
  <c r="N778" i="13"/>
  <c r="P778" i="13"/>
  <c r="Q778" i="13"/>
  <c r="R778" i="13"/>
  <c r="S778" i="13"/>
  <c r="T778" i="13"/>
  <c r="U778" i="13"/>
  <c r="V778" i="13"/>
  <c r="W778" i="13"/>
  <c r="X778" i="13"/>
  <c r="Y778" i="13"/>
  <c r="Z778" i="13"/>
  <c r="AA778" i="13"/>
  <c r="AB778" i="13"/>
  <c r="AC778" i="13"/>
  <c r="AH778" i="13"/>
  <c r="AK778" i="13"/>
  <c r="C779" i="13"/>
  <c r="D779" i="13"/>
  <c r="E779" i="13"/>
  <c r="F779" i="13"/>
  <c r="G779" i="13"/>
  <c r="H779" i="13"/>
  <c r="L779" i="13"/>
  <c r="O779" i="13" s="1"/>
  <c r="M779" i="13"/>
  <c r="N779" i="13"/>
  <c r="P779" i="13"/>
  <c r="Q779" i="13"/>
  <c r="R779" i="13"/>
  <c r="S779" i="13"/>
  <c r="T779" i="13"/>
  <c r="U779" i="13"/>
  <c r="V779" i="13"/>
  <c r="W779" i="13"/>
  <c r="X779" i="13"/>
  <c r="Y779" i="13"/>
  <c r="Z779" i="13"/>
  <c r="AA779" i="13"/>
  <c r="AB779" i="13"/>
  <c r="AC779" i="13"/>
  <c r="AH779" i="13"/>
  <c r="AK779" i="13"/>
  <c r="C780" i="13"/>
  <c r="D780" i="13"/>
  <c r="E780" i="13"/>
  <c r="F780" i="13"/>
  <c r="G780" i="13"/>
  <c r="H780" i="13"/>
  <c r="L780" i="13"/>
  <c r="O780" i="13" s="1"/>
  <c r="M780" i="13"/>
  <c r="N780" i="13"/>
  <c r="P780" i="13"/>
  <c r="Q780" i="13"/>
  <c r="R780" i="13"/>
  <c r="S780" i="13"/>
  <c r="T780" i="13"/>
  <c r="U780" i="13"/>
  <c r="V780" i="13"/>
  <c r="W780" i="13"/>
  <c r="X780" i="13"/>
  <c r="Y780" i="13"/>
  <c r="Z780" i="13"/>
  <c r="AA780" i="13"/>
  <c r="AB780" i="13"/>
  <c r="AC780" i="13"/>
  <c r="AH780" i="13"/>
  <c r="AK780" i="13"/>
  <c r="C781" i="13"/>
  <c r="D781" i="13"/>
  <c r="E781" i="13"/>
  <c r="F781" i="13"/>
  <c r="G781" i="13"/>
  <c r="H781" i="13"/>
  <c r="L781" i="13"/>
  <c r="O781" i="13" s="1"/>
  <c r="M781" i="13"/>
  <c r="N781" i="13"/>
  <c r="P781" i="13"/>
  <c r="Q781" i="13"/>
  <c r="R781" i="13"/>
  <c r="S781" i="13"/>
  <c r="T781" i="13"/>
  <c r="U781" i="13"/>
  <c r="V781" i="13"/>
  <c r="W781" i="13"/>
  <c r="X781" i="13"/>
  <c r="Y781" i="13"/>
  <c r="Z781" i="13"/>
  <c r="AA781" i="13"/>
  <c r="AB781" i="13"/>
  <c r="AC781" i="13"/>
  <c r="AH781" i="13"/>
  <c r="AK781" i="13"/>
  <c r="C782" i="13"/>
  <c r="D782" i="13"/>
  <c r="E782" i="13"/>
  <c r="F782" i="13"/>
  <c r="G782" i="13"/>
  <c r="H782" i="13"/>
  <c r="L782" i="13"/>
  <c r="O782" i="13" s="1"/>
  <c r="M782" i="13"/>
  <c r="N782" i="13"/>
  <c r="P782" i="13"/>
  <c r="Q782" i="13"/>
  <c r="R782" i="13"/>
  <c r="S782" i="13"/>
  <c r="T782" i="13"/>
  <c r="U782" i="13"/>
  <c r="V782" i="13"/>
  <c r="W782" i="13"/>
  <c r="X782" i="13"/>
  <c r="Y782" i="13"/>
  <c r="Z782" i="13"/>
  <c r="AA782" i="13"/>
  <c r="AB782" i="13"/>
  <c r="AC782" i="13"/>
  <c r="AH782" i="13"/>
  <c r="AK782" i="13"/>
  <c r="C783" i="13"/>
  <c r="D783" i="13"/>
  <c r="E783" i="13"/>
  <c r="F783" i="13"/>
  <c r="G783" i="13"/>
  <c r="H783" i="13"/>
  <c r="L783" i="13"/>
  <c r="O783" i="13" s="1"/>
  <c r="M783" i="13"/>
  <c r="N783" i="13"/>
  <c r="P783" i="13"/>
  <c r="Q783" i="13"/>
  <c r="R783" i="13"/>
  <c r="S783" i="13"/>
  <c r="T783" i="13"/>
  <c r="U783" i="13"/>
  <c r="V783" i="13"/>
  <c r="W783" i="13"/>
  <c r="X783" i="13"/>
  <c r="Y783" i="13"/>
  <c r="Z783" i="13"/>
  <c r="AA783" i="13"/>
  <c r="AB783" i="13"/>
  <c r="AC783" i="13"/>
  <c r="AH783" i="13"/>
  <c r="AK783" i="13"/>
  <c r="C784" i="13"/>
  <c r="D784" i="13"/>
  <c r="E784" i="13"/>
  <c r="F784" i="13"/>
  <c r="G784" i="13"/>
  <c r="H784" i="13"/>
  <c r="L784" i="13"/>
  <c r="O784" i="13" s="1"/>
  <c r="M784" i="13"/>
  <c r="N784" i="13"/>
  <c r="P784" i="13"/>
  <c r="Q784" i="13"/>
  <c r="R784" i="13"/>
  <c r="S784" i="13"/>
  <c r="T784" i="13"/>
  <c r="U784" i="13"/>
  <c r="V784" i="13"/>
  <c r="W784" i="13"/>
  <c r="X784" i="13"/>
  <c r="Y784" i="13"/>
  <c r="Z784" i="13"/>
  <c r="AA784" i="13"/>
  <c r="AB784" i="13"/>
  <c r="AC784" i="13"/>
  <c r="AH784" i="13"/>
  <c r="AK784" i="13"/>
  <c r="C785" i="13"/>
  <c r="D785" i="13"/>
  <c r="E785" i="13"/>
  <c r="F785" i="13"/>
  <c r="G785" i="13"/>
  <c r="H785" i="13"/>
  <c r="L785" i="13"/>
  <c r="O785" i="13" s="1"/>
  <c r="M785" i="13"/>
  <c r="N785" i="13"/>
  <c r="P785" i="13"/>
  <c r="Q785" i="13"/>
  <c r="R785" i="13"/>
  <c r="S785" i="13"/>
  <c r="T785" i="13"/>
  <c r="U785" i="13"/>
  <c r="V785" i="13"/>
  <c r="W785" i="13"/>
  <c r="X785" i="13"/>
  <c r="Y785" i="13"/>
  <c r="Z785" i="13"/>
  <c r="AA785" i="13"/>
  <c r="AB785" i="13"/>
  <c r="AC785" i="13"/>
  <c r="AH785" i="13"/>
  <c r="AK785" i="13"/>
  <c r="C786" i="13"/>
  <c r="D786" i="13"/>
  <c r="E786" i="13"/>
  <c r="F786" i="13"/>
  <c r="G786" i="13"/>
  <c r="H786" i="13"/>
  <c r="L786" i="13"/>
  <c r="O786" i="13" s="1"/>
  <c r="M786" i="13"/>
  <c r="N786" i="13"/>
  <c r="P786" i="13"/>
  <c r="Q786" i="13"/>
  <c r="R786" i="13"/>
  <c r="S786" i="13"/>
  <c r="T786" i="13"/>
  <c r="U786" i="13"/>
  <c r="V786" i="13"/>
  <c r="W786" i="13"/>
  <c r="X786" i="13"/>
  <c r="Y786" i="13"/>
  <c r="Z786" i="13"/>
  <c r="AA786" i="13"/>
  <c r="AB786" i="13"/>
  <c r="AC786" i="13"/>
  <c r="AH786" i="13"/>
  <c r="AK786" i="13"/>
  <c r="C787" i="13"/>
  <c r="D787" i="13"/>
  <c r="E787" i="13"/>
  <c r="F787" i="13"/>
  <c r="G787" i="13"/>
  <c r="H787" i="13"/>
  <c r="L787" i="13"/>
  <c r="O787" i="13" s="1"/>
  <c r="M787" i="13"/>
  <c r="N787" i="13"/>
  <c r="P787" i="13"/>
  <c r="Q787" i="13"/>
  <c r="R787" i="13"/>
  <c r="S787" i="13"/>
  <c r="T787" i="13"/>
  <c r="U787" i="13"/>
  <c r="V787" i="13"/>
  <c r="W787" i="13"/>
  <c r="X787" i="13"/>
  <c r="Y787" i="13"/>
  <c r="Z787" i="13"/>
  <c r="AA787" i="13"/>
  <c r="AB787" i="13"/>
  <c r="AC787" i="13"/>
  <c r="AH787" i="13"/>
  <c r="AK787" i="13"/>
  <c r="C788" i="13"/>
  <c r="D788" i="13"/>
  <c r="E788" i="13"/>
  <c r="F788" i="13"/>
  <c r="G788" i="13"/>
  <c r="H788" i="13"/>
  <c r="L788" i="13"/>
  <c r="O788" i="13" s="1"/>
  <c r="M788" i="13"/>
  <c r="N788" i="13"/>
  <c r="P788" i="13"/>
  <c r="Q788" i="13"/>
  <c r="R788" i="13"/>
  <c r="S788" i="13"/>
  <c r="T788" i="13"/>
  <c r="U788" i="13"/>
  <c r="V788" i="13"/>
  <c r="W788" i="13"/>
  <c r="X788" i="13"/>
  <c r="Y788" i="13"/>
  <c r="Z788" i="13"/>
  <c r="AA788" i="13"/>
  <c r="AB788" i="13"/>
  <c r="AC788" i="13"/>
  <c r="AH788" i="13"/>
  <c r="AK788" i="13"/>
  <c r="C789" i="13"/>
  <c r="D789" i="13"/>
  <c r="E789" i="13"/>
  <c r="F789" i="13"/>
  <c r="G789" i="13"/>
  <c r="H789" i="13"/>
  <c r="L789" i="13"/>
  <c r="O789" i="13" s="1"/>
  <c r="M789" i="13"/>
  <c r="N789" i="13"/>
  <c r="P789" i="13"/>
  <c r="Q789" i="13"/>
  <c r="R789" i="13"/>
  <c r="S789" i="13"/>
  <c r="T789" i="13"/>
  <c r="U789" i="13"/>
  <c r="V789" i="13"/>
  <c r="W789" i="13"/>
  <c r="X789" i="13"/>
  <c r="Y789" i="13"/>
  <c r="Z789" i="13"/>
  <c r="AA789" i="13"/>
  <c r="AB789" i="13"/>
  <c r="AC789" i="13"/>
  <c r="AH789" i="13"/>
  <c r="AK789" i="13"/>
  <c r="C790" i="13"/>
  <c r="D790" i="13"/>
  <c r="E790" i="13"/>
  <c r="F790" i="13"/>
  <c r="G790" i="13"/>
  <c r="H790" i="13"/>
  <c r="L790" i="13"/>
  <c r="O790" i="13" s="1"/>
  <c r="M790" i="13"/>
  <c r="N790" i="13"/>
  <c r="P790" i="13"/>
  <c r="Q790" i="13"/>
  <c r="R790" i="13"/>
  <c r="S790" i="13"/>
  <c r="T790" i="13"/>
  <c r="U790" i="13"/>
  <c r="V790" i="13"/>
  <c r="W790" i="13"/>
  <c r="X790" i="13"/>
  <c r="Y790" i="13"/>
  <c r="Z790" i="13"/>
  <c r="AA790" i="13"/>
  <c r="AB790" i="13"/>
  <c r="AC790" i="13"/>
  <c r="AH790" i="13"/>
  <c r="AK790" i="13"/>
  <c r="C791" i="13"/>
  <c r="D791" i="13"/>
  <c r="E791" i="13"/>
  <c r="F791" i="13"/>
  <c r="G791" i="13"/>
  <c r="H791" i="13"/>
  <c r="L791" i="13"/>
  <c r="O791" i="13" s="1"/>
  <c r="M791" i="13"/>
  <c r="N791" i="13"/>
  <c r="P791" i="13"/>
  <c r="Q791" i="13"/>
  <c r="R791" i="13"/>
  <c r="S791" i="13"/>
  <c r="T791" i="13"/>
  <c r="U791" i="13"/>
  <c r="V791" i="13"/>
  <c r="W791" i="13"/>
  <c r="X791" i="13"/>
  <c r="Y791" i="13"/>
  <c r="Z791" i="13"/>
  <c r="AA791" i="13"/>
  <c r="AB791" i="13"/>
  <c r="AC791" i="13"/>
  <c r="AH791" i="13"/>
  <c r="AK791" i="13"/>
  <c r="C792" i="13"/>
  <c r="D792" i="13"/>
  <c r="E792" i="13"/>
  <c r="F792" i="13"/>
  <c r="G792" i="13"/>
  <c r="H792" i="13"/>
  <c r="L792" i="13"/>
  <c r="O792" i="13" s="1"/>
  <c r="M792" i="13"/>
  <c r="N792" i="13"/>
  <c r="P792" i="13"/>
  <c r="Q792" i="13"/>
  <c r="R792" i="13"/>
  <c r="S792" i="13"/>
  <c r="T792" i="13"/>
  <c r="U792" i="13"/>
  <c r="V792" i="13"/>
  <c r="W792" i="13"/>
  <c r="X792" i="13"/>
  <c r="Y792" i="13"/>
  <c r="Z792" i="13"/>
  <c r="AA792" i="13"/>
  <c r="AB792" i="13"/>
  <c r="AC792" i="13"/>
  <c r="AH792" i="13"/>
  <c r="AK792" i="13"/>
  <c r="C793" i="13"/>
  <c r="D793" i="13"/>
  <c r="E793" i="13"/>
  <c r="F793" i="13"/>
  <c r="G793" i="13"/>
  <c r="H793" i="13"/>
  <c r="L793" i="13"/>
  <c r="O793" i="13" s="1"/>
  <c r="M793" i="13"/>
  <c r="N793" i="13"/>
  <c r="P793" i="13"/>
  <c r="Q793" i="13"/>
  <c r="R793" i="13"/>
  <c r="S793" i="13"/>
  <c r="T793" i="13"/>
  <c r="U793" i="13"/>
  <c r="V793" i="13"/>
  <c r="W793" i="13"/>
  <c r="X793" i="13"/>
  <c r="Y793" i="13"/>
  <c r="Z793" i="13"/>
  <c r="AA793" i="13"/>
  <c r="AB793" i="13"/>
  <c r="AC793" i="13"/>
  <c r="AH793" i="13"/>
  <c r="AK793" i="13"/>
  <c r="C794" i="13"/>
  <c r="D794" i="13"/>
  <c r="E794" i="13"/>
  <c r="F794" i="13"/>
  <c r="G794" i="13"/>
  <c r="H794" i="13"/>
  <c r="L794" i="13"/>
  <c r="O794" i="13" s="1"/>
  <c r="M794" i="13"/>
  <c r="N794" i="13"/>
  <c r="P794" i="13"/>
  <c r="Q794" i="13"/>
  <c r="R794" i="13"/>
  <c r="S794" i="13"/>
  <c r="T794" i="13"/>
  <c r="U794" i="13"/>
  <c r="V794" i="13"/>
  <c r="W794" i="13"/>
  <c r="X794" i="13"/>
  <c r="Y794" i="13"/>
  <c r="Z794" i="13"/>
  <c r="AA794" i="13"/>
  <c r="AB794" i="13"/>
  <c r="AC794" i="13"/>
  <c r="AH794" i="13"/>
  <c r="AK794" i="13"/>
  <c r="C795" i="13"/>
  <c r="D795" i="13"/>
  <c r="E795" i="13"/>
  <c r="F795" i="13"/>
  <c r="G795" i="13"/>
  <c r="H795" i="13"/>
  <c r="L795" i="13"/>
  <c r="O795" i="13" s="1"/>
  <c r="M795" i="13"/>
  <c r="N795" i="13"/>
  <c r="P795" i="13"/>
  <c r="Q795" i="13"/>
  <c r="R795" i="13"/>
  <c r="S795" i="13"/>
  <c r="T795" i="13"/>
  <c r="U795" i="13"/>
  <c r="V795" i="13"/>
  <c r="W795" i="13"/>
  <c r="X795" i="13"/>
  <c r="Y795" i="13"/>
  <c r="Z795" i="13"/>
  <c r="AA795" i="13"/>
  <c r="AB795" i="13"/>
  <c r="AC795" i="13"/>
  <c r="AH795" i="13"/>
  <c r="AK795" i="13"/>
  <c r="C796" i="13"/>
  <c r="D796" i="13"/>
  <c r="E796" i="13"/>
  <c r="F796" i="13"/>
  <c r="G796" i="13"/>
  <c r="H796" i="13"/>
  <c r="L796" i="13"/>
  <c r="O796" i="13" s="1"/>
  <c r="M796" i="13"/>
  <c r="N796" i="13"/>
  <c r="P796" i="13"/>
  <c r="Q796" i="13"/>
  <c r="R796" i="13"/>
  <c r="S796" i="13"/>
  <c r="T796" i="13"/>
  <c r="U796" i="13"/>
  <c r="V796" i="13"/>
  <c r="W796" i="13"/>
  <c r="X796" i="13"/>
  <c r="Y796" i="13"/>
  <c r="Z796" i="13"/>
  <c r="AA796" i="13"/>
  <c r="AB796" i="13"/>
  <c r="AC796" i="13"/>
  <c r="AH796" i="13"/>
  <c r="AK796" i="13"/>
  <c r="C797" i="13"/>
  <c r="D797" i="13"/>
  <c r="E797" i="13"/>
  <c r="F797" i="13"/>
  <c r="G797" i="13"/>
  <c r="H797" i="13"/>
  <c r="L797" i="13"/>
  <c r="O797" i="13" s="1"/>
  <c r="M797" i="13"/>
  <c r="N797" i="13"/>
  <c r="P797" i="13"/>
  <c r="Q797" i="13"/>
  <c r="R797" i="13"/>
  <c r="S797" i="13"/>
  <c r="T797" i="13"/>
  <c r="U797" i="13"/>
  <c r="V797" i="13"/>
  <c r="W797" i="13"/>
  <c r="X797" i="13"/>
  <c r="Y797" i="13"/>
  <c r="Z797" i="13"/>
  <c r="AA797" i="13"/>
  <c r="AB797" i="13"/>
  <c r="AC797" i="13"/>
  <c r="AH797" i="13"/>
  <c r="AK797" i="13"/>
  <c r="C798" i="13"/>
  <c r="D798" i="13"/>
  <c r="E798" i="13"/>
  <c r="F798" i="13"/>
  <c r="G798" i="13"/>
  <c r="H798" i="13"/>
  <c r="L798" i="13"/>
  <c r="O798" i="13" s="1"/>
  <c r="M798" i="13"/>
  <c r="N798" i="13"/>
  <c r="P798" i="13"/>
  <c r="Q798" i="13"/>
  <c r="R798" i="13"/>
  <c r="S798" i="13"/>
  <c r="T798" i="13"/>
  <c r="U798" i="13"/>
  <c r="V798" i="13"/>
  <c r="W798" i="13"/>
  <c r="X798" i="13"/>
  <c r="Y798" i="13"/>
  <c r="Z798" i="13"/>
  <c r="AA798" i="13"/>
  <c r="AB798" i="13"/>
  <c r="AC798" i="13"/>
  <c r="AH798" i="13"/>
  <c r="AK798" i="13"/>
  <c r="C799" i="13"/>
  <c r="D799" i="13"/>
  <c r="E799" i="13"/>
  <c r="F799" i="13"/>
  <c r="G799" i="13"/>
  <c r="H799" i="13"/>
  <c r="L799" i="13"/>
  <c r="O799" i="13" s="1"/>
  <c r="M799" i="13"/>
  <c r="N799" i="13"/>
  <c r="P799" i="13"/>
  <c r="Q799" i="13"/>
  <c r="R799" i="13"/>
  <c r="S799" i="13"/>
  <c r="T799" i="13"/>
  <c r="U799" i="13"/>
  <c r="V799" i="13"/>
  <c r="W799" i="13"/>
  <c r="X799" i="13"/>
  <c r="Y799" i="13"/>
  <c r="Z799" i="13"/>
  <c r="AA799" i="13"/>
  <c r="AB799" i="13"/>
  <c r="AC799" i="13"/>
  <c r="AH799" i="13"/>
  <c r="AK799" i="13"/>
  <c r="C800" i="13"/>
  <c r="D800" i="13"/>
  <c r="E800" i="13"/>
  <c r="F800" i="13"/>
  <c r="G800" i="13"/>
  <c r="H800" i="13"/>
  <c r="L800" i="13"/>
  <c r="O800" i="13" s="1"/>
  <c r="M800" i="13"/>
  <c r="N800" i="13"/>
  <c r="P800" i="13"/>
  <c r="Q800" i="13"/>
  <c r="R800" i="13"/>
  <c r="S800" i="13"/>
  <c r="T800" i="13"/>
  <c r="U800" i="13"/>
  <c r="V800" i="13"/>
  <c r="W800" i="13"/>
  <c r="X800" i="13"/>
  <c r="Y800" i="13"/>
  <c r="Z800" i="13"/>
  <c r="AA800" i="13"/>
  <c r="AB800" i="13"/>
  <c r="AC800" i="13"/>
  <c r="AH800" i="13"/>
  <c r="AK800" i="13"/>
  <c r="C801" i="13"/>
  <c r="D801" i="13"/>
  <c r="E801" i="13"/>
  <c r="F801" i="13"/>
  <c r="G801" i="13"/>
  <c r="H801" i="13"/>
  <c r="L801" i="13"/>
  <c r="M801" i="13"/>
  <c r="N801" i="13"/>
  <c r="P801" i="13"/>
  <c r="Q801" i="13"/>
  <c r="R801" i="13"/>
  <c r="S801" i="13"/>
  <c r="T801" i="13"/>
  <c r="U801" i="13"/>
  <c r="V801" i="13"/>
  <c r="W801" i="13"/>
  <c r="X801" i="13"/>
  <c r="Y801" i="13"/>
  <c r="Z801" i="13"/>
  <c r="AA801" i="13"/>
  <c r="AB801" i="13"/>
  <c r="AC801" i="13"/>
  <c r="AH801" i="13"/>
  <c r="AK801" i="13"/>
  <c r="C802" i="13"/>
  <c r="D802" i="13"/>
  <c r="E802" i="13"/>
  <c r="F802" i="13"/>
  <c r="G802" i="13"/>
  <c r="H802" i="13"/>
  <c r="L802" i="13"/>
  <c r="O802" i="13" s="1"/>
  <c r="M802" i="13"/>
  <c r="N802" i="13"/>
  <c r="P802" i="13"/>
  <c r="Q802" i="13"/>
  <c r="R802" i="13"/>
  <c r="S802" i="13"/>
  <c r="T802" i="13"/>
  <c r="U802" i="13"/>
  <c r="V802" i="13"/>
  <c r="W802" i="13"/>
  <c r="X802" i="13"/>
  <c r="Y802" i="13"/>
  <c r="Z802" i="13"/>
  <c r="AA802" i="13"/>
  <c r="AB802" i="13"/>
  <c r="AC802" i="13"/>
  <c r="AH802" i="13"/>
  <c r="AK802" i="13"/>
  <c r="C803" i="13"/>
  <c r="D803" i="13"/>
  <c r="E803" i="13"/>
  <c r="F803" i="13"/>
  <c r="G803" i="13"/>
  <c r="H803" i="13"/>
  <c r="L803" i="13"/>
  <c r="O803" i="13" s="1"/>
  <c r="M803" i="13"/>
  <c r="N803" i="13"/>
  <c r="P803" i="13"/>
  <c r="Q803" i="13"/>
  <c r="R803" i="13"/>
  <c r="S803" i="13"/>
  <c r="T803" i="13"/>
  <c r="U803" i="13"/>
  <c r="V803" i="13"/>
  <c r="W803" i="13"/>
  <c r="X803" i="13"/>
  <c r="Y803" i="13"/>
  <c r="Z803" i="13"/>
  <c r="AA803" i="13"/>
  <c r="AB803" i="13"/>
  <c r="AC803" i="13"/>
  <c r="AH803" i="13"/>
  <c r="AK803" i="13"/>
  <c r="C804" i="13"/>
  <c r="D804" i="13"/>
  <c r="E804" i="13"/>
  <c r="F804" i="13"/>
  <c r="G804" i="13"/>
  <c r="H804" i="13"/>
  <c r="L804" i="13"/>
  <c r="O804" i="13" s="1"/>
  <c r="M804" i="13"/>
  <c r="N804" i="13"/>
  <c r="P804" i="13"/>
  <c r="Q804" i="13"/>
  <c r="R804" i="13"/>
  <c r="S804" i="13"/>
  <c r="T804" i="13"/>
  <c r="U804" i="13"/>
  <c r="V804" i="13"/>
  <c r="W804" i="13"/>
  <c r="X804" i="13"/>
  <c r="Y804" i="13"/>
  <c r="Z804" i="13"/>
  <c r="AA804" i="13"/>
  <c r="AB804" i="13"/>
  <c r="AC804" i="13"/>
  <c r="AH804" i="13"/>
  <c r="AK804" i="13"/>
  <c r="C805" i="13"/>
  <c r="D805" i="13"/>
  <c r="E805" i="13"/>
  <c r="F805" i="13"/>
  <c r="G805" i="13"/>
  <c r="H805" i="13"/>
  <c r="L805" i="13"/>
  <c r="O805" i="13" s="1"/>
  <c r="M805" i="13"/>
  <c r="N805" i="13"/>
  <c r="P805" i="13"/>
  <c r="Q805" i="13"/>
  <c r="R805" i="13"/>
  <c r="S805" i="13"/>
  <c r="T805" i="13"/>
  <c r="U805" i="13"/>
  <c r="V805" i="13"/>
  <c r="W805" i="13"/>
  <c r="X805" i="13"/>
  <c r="Y805" i="13"/>
  <c r="Z805" i="13"/>
  <c r="AA805" i="13"/>
  <c r="AB805" i="13"/>
  <c r="AC805" i="13"/>
  <c r="AH805" i="13"/>
  <c r="AK805" i="13"/>
  <c r="C806" i="13"/>
  <c r="D806" i="13"/>
  <c r="E806" i="13"/>
  <c r="F806" i="13"/>
  <c r="G806" i="13"/>
  <c r="H806" i="13"/>
  <c r="L806" i="13"/>
  <c r="O806" i="13" s="1"/>
  <c r="M806" i="13"/>
  <c r="N806" i="13"/>
  <c r="P806" i="13"/>
  <c r="Q806" i="13"/>
  <c r="R806" i="13"/>
  <c r="S806" i="13"/>
  <c r="T806" i="13"/>
  <c r="U806" i="13"/>
  <c r="V806" i="13"/>
  <c r="W806" i="13"/>
  <c r="X806" i="13"/>
  <c r="Y806" i="13"/>
  <c r="Z806" i="13"/>
  <c r="AA806" i="13"/>
  <c r="AB806" i="13"/>
  <c r="AC806" i="13"/>
  <c r="AH806" i="13"/>
  <c r="AK806" i="13"/>
  <c r="C807" i="13"/>
  <c r="D807" i="13"/>
  <c r="E807" i="13"/>
  <c r="F807" i="13"/>
  <c r="G807" i="13"/>
  <c r="H807" i="13"/>
  <c r="L807" i="13"/>
  <c r="O807" i="13" s="1"/>
  <c r="M807" i="13"/>
  <c r="N807" i="13"/>
  <c r="P807" i="13"/>
  <c r="Q807" i="13"/>
  <c r="R807" i="13"/>
  <c r="S807" i="13"/>
  <c r="T807" i="13"/>
  <c r="U807" i="13"/>
  <c r="V807" i="13"/>
  <c r="W807" i="13"/>
  <c r="X807" i="13"/>
  <c r="Y807" i="13"/>
  <c r="Z807" i="13"/>
  <c r="AA807" i="13"/>
  <c r="AB807" i="13"/>
  <c r="AC807" i="13"/>
  <c r="AH807" i="13"/>
  <c r="AK807" i="13"/>
  <c r="C808" i="13"/>
  <c r="D808" i="13"/>
  <c r="E808" i="13"/>
  <c r="F808" i="13"/>
  <c r="G808" i="13"/>
  <c r="H808" i="13"/>
  <c r="L808" i="13"/>
  <c r="O808" i="13" s="1"/>
  <c r="M808" i="13"/>
  <c r="N808" i="13"/>
  <c r="P808" i="13"/>
  <c r="Q808" i="13"/>
  <c r="R808" i="13"/>
  <c r="S808" i="13"/>
  <c r="T808" i="13"/>
  <c r="U808" i="13"/>
  <c r="V808" i="13"/>
  <c r="W808" i="13"/>
  <c r="X808" i="13"/>
  <c r="Y808" i="13"/>
  <c r="Z808" i="13"/>
  <c r="AA808" i="13"/>
  <c r="AB808" i="13"/>
  <c r="AC808" i="13"/>
  <c r="AH808" i="13"/>
  <c r="AK808" i="13"/>
  <c r="C809" i="13"/>
  <c r="D809" i="13"/>
  <c r="E809" i="13"/>
  <c r="F809" i="13"/>
  <c r="G809" i="13"/>
  <c r="H809" i="13"/>
  <c r="L809" i="13"/>
  <c r="O809" i="13" s="1"/>
  <c r="M809" i="13"/>
  <c r="N809" i="13"/>
  <c r="P809" i="13"/>
  <c r="Q809" i="13"/>
  <c r="R809" i="13"/>
  <c r="S809" i="13"/>
  <c r="T809" i="13"/>
  <c r="U809" i="13"/>
  <c r="V809" i="13"/>
  <c r="W809" i="13"/>
  <c r="X809" i="13"/>
  <c r="Y809" i="13"/>
  <c r="Z809" i="13"/>
  <c r="AA809" i="13"/>
  <c r="AB809" i="13"/>
  <c r="AC809" i="13"/>
  <c r="AH809" i="13"/>
  <c r="AK809" i="13"/>
  <c r="C810" i="13"/>
  <c r="D810" i="13"/>
  <c r="E810" i="13"/>
  <c r="F810" i="13"/>
  <c r="G810" i="13"/>
  <c r="H810" i="13"/>
  <c r="L810" i="13"/>
  <c r="O810" i="13" s="1"/>
  <c r="M810" i="13"/>
  <c r="N810" i="13"/>
  <c r="P810" i="13"/>
  <c r="Q810" i="13"/>
  <c r="R810" i="13"/>
  <c r="S810" i="13"/>
  <c r="T810" i="13"/>
  <c r="U810" i="13"/>
  <c r="V810" i="13"/>
  <c r="W810" i="13"/>
  <c r="X810" i="13"/>
  <c r="Y810" i="13"/>
  <c r="Z810" i="13"/>
  <c r="AA810" i="13"/>
  <c r="AB810" i="13"/>
  <c r="AC810" i="13"/>
  <c r="AH810" i="13"/>
  <c r="AK810" i="13"/>
  <c r="C811" i="13"/>
  <c r="D811" i="13"/>
  <c r="E811" i="13"/>
  <c r="F811" i="13"/>
  <c r="G811" i="13"/>
  <c r="H811" i="13"/>
  <c r="L811" i="13"/>
  <c r="O811" i="13" s="1"/>
  <c r="M811" i="13"/>
  <c r="N811" i="13"/>
  <c r="P811" i="13"/>
  <c r="Q811" i="13"/>
  <c r="R811" i="13"/>
  <c r="S811" i="13"/>
  <c r="T811" i="13"/>
  <c r="U811" i="13"/>
  <c r="V811" i="13"/>
  <c r="W811" i="13"/>
  <c r="X811" i="13"/>
  <c r="Y811" i="13"/>
  <c r="Z811" i="13"/>
  <c r="AA811" i="13"/>
  <c r="AB811" i="13"/>
  <c r="AC811" i="13"/>
  <c r="AH811" i="13"/>
  <c r="AK811" i="13"/>
  <c r="C812" i="13"/>
  <c r="D812" i="13"/>
  <c r="E812" i="13"/>
  <c r="F812" i="13"/>
  <c r="G812" i="13"/>
  <c r="H812" i="13"/>
  <c r="L812" i="13"/>
  <c r="O812" i="13" s="1"/>
  <c r="M812" i="13"/>
  <c r="N812" i="13"/>
  <c r="P812" i="13"/>
  <c r="Q812" i="13"/>
  <c r="R812" i="13"/>
  <c r="S812" i="13"/>
  <c r="T812" i="13"/>
  <c r="U812" i="13"/>
  <c r="V812" i="13"/>
  <c r="W812" i="13"/>
  <c r="X812" i="13"/>
  <c r="Y812" i="13"/>
  <c r="Z812" i="13"/>
  <c r="AA812" i="13"/>
  <c r="AB812" i="13"/>
  <c r="AC812" i="13"/>
  <c r="AH812" i="13"/>
  <c r="AK812" i="13"/>
  <c r="C813" i="13"/>
  <c r="D813" i="13"/>
  <c r="E813" i="13"/>
  <c r="F813" i="13"/>
  <c r="G813" i="13"/>
  <c r="H813" i="13"/>
  <c r="L813" i="13"/>
  <c r="O813" i="13" s="1"/>
  <c r="M813" i="13"/>
  <c r="N813" i="13"/>
  <c r="P813" i="13"/>
  <c r="Q813" i="13"/>
  <c r="R813" i="13"/>
  <c r="S813" i="13"/>
  <c r="T813" i="13"/>
  <c r="U813" i="13"/>
  <c r="V813" i="13"/>
  <c r="W813" i="13"/>
  <c r="X813" i="13"/>
  <c r="Y813" i="13"/>
  <c r="Z813" i="13"/>
  <c r="AA813" i="13"/>
  <c r="AB813" i="13"/>
  <c r="AC813" i="13"/>
  <c r="AH813" i="13"/>
  <c r="AK813" i="13"/>
  <c r="C814" i="13"/>
  <c r="D814" i="13"/>
  <c r="E814" i="13"/>
  <c r="F814" i="13"/>
  <c r="G814" i="13"/>
  <c r="H814" i="13"/>
  <c r="L814" i="13"/>
  <c r="O814" i="13" s="1"/>
  <c r="M814" i="13"/>
  <c r="N814" i="13"/>
  <c r="P814" i="13"/>
  <c r="Q814" i="13"/>
  <c r="R814" i="13"/>
  <c r="S814" i="13"/>
  <c r="T814" i="13"/>
  <c r="U814" i="13"/>
  <c r="V814" i="13"/>
  <c r="W814" i="13"/>
  <c r="X814" i="13"/>
  <c r="Y814" i="13"/>
  <c r="Z814" i="13"/>
  <c r="AA814" i="13"/>
  <c r="AB814" i="13"/>
  <c r="AC814" i="13"/>
  <c r="AH814" i="13"/>
  <c r="AK814" i="13"/>
  <c r="C815" i="13"/>
  <c r="D815" i="13"/>
  <c r="E815" i="13"/>
  <c r="F815" i="13"/>
  <c r="G815" i="13"/>
  <c r="H815" i="13"/>
  <c r="L815" i="13"/>
  <c r="O815" i="13" s="1"/>
  <c r="M815" i="13"/>
  <c r="N815" i="13"/>
  <c r="P815" i="13"/>
  <c r="Q815" i="13"/>
  <c r="R815" i="13"/>
  <c r="S815" i="13"/>
  <c r="T815" i="13"/>
  <c r="U815" i="13"/>
  <c r="V815" i="13"/>
  <c r="W815" i="13"/>
  <c r="X815" i="13"/>
  <c r="Y815" i="13"/>
  <c r="Z815" i="13"/>
  <c r="AA815" i="13"/>
  <c r="AB815" i="13"/>
  <c r="AC815" i="13"/>
  <c r="AH815" i="13"/>
  <c r="AK815" i="13"/>
  <c r="C816" i="13"/>
  <c r="D816" i="13"/>
  <c r="E816" i="13"/>
  <c r="F816" i="13"/>
  <c r="G816" i="13"/>
  <c r="H816" i="13"/>
  <c r="L816" i="13"/>
  <c r="O816" i="13" s="1"/>
  <c r="M816" i="13"/>
  <c r="N816" i="13"/>
  <c r="P816" i="13"/>
  <c r="Q816" i="13"/>
  <c r="R816" i="13"/>
  <c r="S816" i="13"/>
  <c r="T816" i="13"/>
  <c r="U816" i="13"/>
  <c r="V816" i="13"/>
  <c r="W816" i="13"/>
  <c r="X816" i="13"/>
  <c r="Y816" i="13"/>
  <c r="Z816" i="13"/>
  <c r="AA816" i="13"/>
  <c r="AB816" i="13"/>
  <c r="AC816" i="13"/>
  <c r="AH816" i="13"/>
  <c r="AK816" i="13"/>
  <c r="C817" i="13"/>
  <c r="D817" i="13"/>
  <c r="E817" i="13"/>
  <c r="F817" i="13"/>
  <c r="G817" i="13"/>
  <c r="H817" i="13"/>
  <c r="L817" i="13"/>
  <c r="O817" i="13" s="1"/>
  <c r="M817" i="13"/>
  <c r="N817" i="13"/>
  <c r="P817" i="13"/>
  <c r="Q817" i="13"/>
  <c r="R817" i="13"/>
  <c r="S817" i="13"/>
  <c r="T817" i="13"/>
  <c r="U817" i="13"/>
  <c r="V817" i="13"/>
  <c r="W817" i="13"/>
  <c r="X817" i="13"/>
  <c r="Y817" i="13"/>
  <c r="Z817" i="13"/>
  <c r="AA817" i="13"/>
  <c r="AB817" i="13"/>
  <c r="AC817" i="13"/>
  <c r="AH817" i="13"/>
  <c r="AK817" i="13"/>
  <c r="C818" i="13"/>
  <c r="D818" i="13"/>
  <c r="E818" i="13"/>
  <c r="F818" i="13"/>
  <c r="G818" i="13"/>
  <c r="H818" i="13"/>
  <c r="L818" i="13"/>
  <c r="O818" i="13" s="1"/>
  <c r="M818" i="13"/>
  <c r="N818" i="13"/>
  <c r="P818" i="13"/>
  <c r="Q818" i="13"/>
  <c r="R818" i="13"/>
  <c r="S818" i="13"/>
  <c r="T818" i="13"/>
  <c r="U818" i="13"/>
  <c r="V818" i="13"/>
  <c r="W818" i="13"/>
  <c r="X818" i="13"/>
  <c r="Y818" i="13"/>
  <c r="Z818" i="13"/>
  <c r="AA818" i="13"/>
  <c r="AB818" i="13"/>
  <c r="AC818" i="13"/>
  <c r="AH818" i="13"/>
  <c r="AK818" i="13"/>
  <c r="C819" i="13"/>
  <c r="D819" i="13"/>
  <c r="E819" i="13"/>
  <c r="F819" i="13"/>
  <c r="G819" i="13"/>
  <c r="H819" i="13"/>
  <c r="L819" i="13"/>
  <c r="M819" i="13"/>
  <c r="N819" i="13"/>
  <c r="P819" i="13"/>
  <c r="Q819" i="13"/>
  <c r="R819" i="13"/>
  <c r="S819" i="13"/>
  <c r="T819" i="13"/>
  <c r="U819" i="13"/>
  <c r="V819" i="13"/>
  <c r="W819" i="13"/>
  <c r="X819" i="13"/>
  <c r="Y819" i="13"/>
  <c r="Z819" i="13"/>
  <c r="AA819" i="13"/>
  <c r="AB819" i="13"/>
  <c r="AC819" i="13"/>
  <c r="AH819" i="13"/>
  <c r="AK819" i="13"/>
  <c r="C820" i="13"/>
  <c r="D820" i="13"/>
  <c r="E820" i="13"/>
  <c r="F820" i="13"/>
  <c r="G820" i="13"/>
  <c r="H820" i="13"/>
  <c r="L820" i="13"/>
  <c r="M820" i="13"/>
  <c r="N820" i="13"/>
  <c r="P820" i="13"/>
  <c r="Q820" i="13"/>
  <c r="R820" i="13"/>
  <c r="S820" i="13"/>
  <c r="T820" i="13"/>
  <c r="U820" i="13"/>
  <c r="V820" i="13"/>
  <c r="W820" i="13"/>
  <c r="X820" i="13"/>
  <c r="Y820" i="13"/>
  <c r="Z820" i="13"/>
  <c r="AA820" i="13"/>
  <c r="AB820" i="13"/>
  <c r="AC820" i="13"/>
  <c r="AH820" i="13"/>
  <c r="AK820" i="13"/>
  <c r="C821" i="13"/>
  <c r="D821" i="13"/>
  <c r="E821" i="13"/>
  <c r="F821" i="13"/>
  <c r="G821" i="13"/>
  <c r="H821" i="13"/>
  <c r="L821" i="13"/>
  <c r="M821" i="13"/>
  <c r="N821" i="13"/>
  <c r="P821" i="13"/>
  <c r="Q821" i="13"/>
  <c r="R821" i="13"/>
  <c r="S821" i="13"/>
  <c r="T821" i="13"/>
  <c r="U821" i="13"/>
  <c r="V821" i="13"/>
  <c r="W821" i="13"/>
  <c r="X821" i="13"/>
  <c r="Y821" i="13"/>
  <c r="Z821" i="13"/>
  <c r="AA821" i="13"/>
  <c r="AB821" i="13"/>
  <c r="AC821" i="13"/>
  <c r="AH821" i="13"/>
  <c r="AK821" i="13"/>
  <c r="C822" i="13"/>
  <c r="D822" i="13"/>
  <c r="E822" i="13"/>
  <c r="F822" i="13"/>
  <c r="G822" i="13"/>
  <c r="H822" i="13"/>
  <c r="L822" i="13"/>
  <c r="M822" i="13"/>
  <c r="N822" i="13"/>
  <c r="P822" i="13"/>
  <c r="Q822" i="13"/>
  <c r="R822" i="13"/>
  <c r="S822" i="13"/>
  <c r="T822" i="13"/>
  <c r="U822" i="13"/>
  <c r="V822" i="13"/>
  <c r="W822" i="13"/>
  <c r="X822" i="13"/>
  <c r="Y822" i="13"/>
  <c r="Z822" i="13"/>
  <c r="AA822" i="13"/>
  <c r="AB822" i="13"/>
  <c r="AC822" i="13"/>
  <c r="AH822" i="13"/>
  <c r="AK822" i="13"/>
  <c r="C823" i="13"/>
  <c r="D823" i="13"/>
  <c r="E823" i="13"/>
  <c r="F823" i="13"/>
  <c r="G823" i="13"/>
  <c r="H823" i="13"/>
  <c r="L823" i="13"/>
  <c r="M823" i="13"/>
  <c r="N823" i="13"/>
  <c r="P823" i="13"/>
  <c r="Q823" i="13"/>
  <c r="R823" i="13"/>
  <c r="S823" i="13"/>
  <c r="T823" i="13"/>
  <c r="U823" i="13"/>
  <c r="V823" i="13"/>
  <c r="W823" i="13"/>
  <c r="X823" i="13"/>
  <c r="Y823" i="13"/>
  <c r="Z823" i="13"/>
  <c r="AA823" i="13"/>
  <c r="AB823" i="13"/>
  <c r="AC823" i="13"/>
  <c r="AH823" i="13"/>
  <c r="AK823" i="13"/>
  <c r="C824" i="13"/>
  <c r="D824" i="13"/>
  <c r="E824" i="13"/>
  <c r="F824" i="13"/>
  <c r="G824" i="13"/>
  <c r="H824" i="13"/>
  <c r="L824" i="13"/>
  <c r="M824" i="13"/>
  <c r="N824" i="13"/>
  <c r="P824" i="13"/>
  <c r="Q824" i="13"/>
  <c r="R824" i="13"/>
  <c r="S824" i="13"/>
  <c r="T824" i="13"/>
  <c r="U824" i="13"/>
  <c r="V824" i="13"/>
  <c r="W824" i="13"/>
  <c r="X824" i="13"/>
  <c r="Y824" i="13"/>
  <c r="Z824" i="13"/>
  <c r="AA824" i="13"/>
  <c r="AB824" i="13"/>
  <c r="AC824" i="13"/>
  <c r="AH824" i="13"/>
  <c r="AK824" i="13"/>
  <c r="C825" i="13"/>
  <c r="D825" i="13"/>
  <c r="E825" i="13"/>
  <c r="F825" i="13"/>
  <c r="G825" i="13"/>
  <c r="H825" i="13"/>
  <c r="L825" i="13"/>
  <c r="M825" i="13"/>
  <c r="N825" i="13"/>
  <c r="P825" i="13"/>
  <c r="Q825" i="13"/>
  <c r="R825" i="13"/>
  <c r="S825" i="13"/>
  <c r="T825" i="13"/>
  <c r="U825" i="13"/>
  <c r="V825" i="13"/>
  <c r="W825" i="13"/>
  <c r="X825" i="13"/>
  <c r="Y825" i="13"/>
  <c r="Z825" i="13"/>
  <c r="AA825" i="13"/>
  <c r="AB825" i="13"/>
  <c r="AC825" i="13"/>
  <c r="AH825" i="13"/>
  <c r="AK825" i="13"/>
  <c r="C826" i="13"/>
  <c r="D826" i="13"/>
  <c r="E826" i="13"/>
  <c r="F826" i="13"/>
  <c r="G826" i="13"/>
  <c r="H826" i="13"/>
  <c r="L826" i="13"/>
  <c r="M826" i="13"/>
  <c r="N826" i="13"/>
  <c r="P826" i="13"/>
  <c r="Q826" i="13"/>
  <c r="R826" i="13"/>
  <c r="S826" i="13"/>
  <c r="T826" i="13"/>
  <c r="U826" i="13"/>
  <c r="V826" i="13"/>
  <c r="W826" i="13"/>
  <c r="X826" i="13"/>
  <c r="Y826" i="13"/>
  <c r="Z826" i="13"/>
  <c r="AA826" i="13"/>
  <c r="AB826" i="13"/>
  <c r="AC826" i="13"/>
  <c r="AH826" i="13"/>
  <c r="AK826" i="13"/>
  <c r="C827" i="13"/>
  <c r="D827" i="13"/>
  <c r="E827" i="13"/>
  <c r="F827" i="13"/>
  <c r="G827" i="13"/>
  <c r="H827" i="13"/>
  <c r="L827" i="13"/>
  <c r="M827" i="13"/>
  <c r="N827" i="13"/>
  <c r="P827" i="13"/>
  <c r="Q827" i="13"/>
  <c r="R827" i="13"/>
  <c r="S827" i="13"/>
  <c r="T827" i="13"/>
  <c r="U827" i="13"/>
  <c r="V827" i="13"/>
  <c r="W827" i="13"/>
  <c r="X827" i="13"/>
  <c r="Y827" i="13"/>
  <c r="Z827" i="13"/>
  <c r="AA827" i="13"/>
  <c r="AB827" i="13"/>
  <c r="AC827" i="13"/>
  <c r="AH827" i="13"/>
  <c r="AK827" i="13"/>
  <c r="C828" i="13"/>
  <c r="D828" i="13"/>
  <c r="E828" i="13"/>
  <c r="F828" i="13"/>
  <c r="G828" i="13"/>
  <c r="H828" i="13"/>
  <c r="L828" i="13"/>
  <c r="M828" i="13"/>
  <c r="N828" i="13"/>
  <c r="P828" i="13"/>
  <c r="Q828" i="13"/>
  <c r="R828" i="13"/>
  <c r="S828" i="13"/>
  <c r="T828" i="13"/>
  <c r="U828" i="13"/>
  <c r="V828" i="13"/>
  <c r="W828" i="13"/>
  <c r="X828" i="13"/>
  <c r="Y828" i="13"/>
  <c r="Z828" i="13"/>
  <c r="AA828" i="13"/>
  <c r="AB828" i="13"/>
  <c r="AC828" i="13"/>
  <c r="AH828" i="13"/>
  <c r="AK828" i="13"/>
  <c r="C829" i="13"/>
  <c r="D829" i="13"/>
  <c r="E829" i="13"/>
  <c r="F829" i="13"/>
  <c r="G829" i="13"/>
  <c r="H829" i="13"/>
  <c r="L829" i="13"/>
  <c r="M829" i="13"/>
  <c r="N829" i="13"/>
  <c r="P829" i="13"/>
  <c r="Q829" i="13"/>
  <c r="R829" i="13"/>
  <c r="S829" i="13"/>
  <c r="T829" i="13"/>
  <c r="U829" i="13"/>
  <c r="V829" i="13"/>
  <c r="W829" i="13"/>
  <c r="X829" i="13"/>
  <c r="Y829" i="13"/>
  <c r="Z829" i="13"/>
  <c r="AA829" i="13"/>
  <c r="AB829" i="13"/>
  <c r="AC829" i="13"/>
  <c r="AH829" i="13"/>
  <c r="AK829" i="13"/>
  <c r="C830" i="13"/>
  <c r="D830" i="13"/>
  <c r="E830" i="13"/>
  <c r="F830" i="13"/>
  <c r="G830" i="13"/>
  <c r="H830" i="13"/>
  <c r="L830" i="13"/>
  <c r="M830" i="13"/>
  <c r="N830" i="13"/>
  <c r="P830" i="13"/>
  <c r="Q830" i="13"/>
  <c r="R830" i="13"/>
  <c r="S830" i="13"/>
  <c r="T830" i="13"/>
  <c r="U830" i="13"/>
  <c r="V830" i="13"/>
  <c r="W830" i="13"/>
  <c r="X830" i="13"/>
  <c r="Y830" i="13"/>
  <c r="Z830" i="13"/>
  <c r="AA830" i="13"/>
  <c r="AB830" i="13"/>
  <c r="AC830" i="13"/>
  <c r="AH830" i="13"/>
  <c r="AK830" i="13"/>
  <c r="C831" i="13"/>
  <c r="D831" i="13"/>
  <c r="E831" i="13"/>
  <c r="F831" i="13"/>
  <c r="G831" i="13"/>
  <c r="H831" i="13"/>
  <c r="L831" i="13"/>
  <c r="M831" i="13"/>
  <c r="N831" i="13"/>
  <c r="P831" i="13"/>
  <c r="Q831" i="13"/>
  <c r="R831" i="13"/>
  <c r="S831" i="13"/>
  <c r="T831" i="13"/>
  <c r="U831" i="13"/>
  <c r="V831" i="13"/>
  <c r="W831" i="13"/>
  <c r="X831" i="13"/>
  <c r="Y831" i="13"/>
  <c r="Z831" i="13"/>
  <c r="AA831" i="13"/>
  <c r="AB831" i="13"/>
  <c r="AC831" i="13"/>
  <c r="AH831" i="13"/>
  <c r="AK831" i="13"/>
  <c r="C832" i="13"/>
  <c r="D832" i="13"/>
  <c r="E832" i="13"/>
  <c r="F832" i="13"/>
  <c r="G832" i="13"/>
  <c r="H832" i="13"/>
  <c r="L832" i="13"/>
  <c r="M832" i="13"/>
  <c r="N832" i="13"/>
  <c r="P832" i="13"/>
  <c r="Q832" i="13"/>
  <c r="R832" i="13"/>
  <c r="S832" i="13"/>
  <c r="T832" i="13"/>
  <c r="U832" i="13"/>
  <c r="V832" i="13"/>
  <c r="W832" i="13"/>
  <c r="X832" i="13"/>
  <c r="Y832" i="13"/>
  <c r="Z832" i="13"/>
  <c r="AA832" i="13"/>
  <c r="AB832" i="13"/>
  <c r="AC832" i="13"/>
  <c r="AH832" i="13"/>
  <c r="AK832" i="13"/>
  <c r="C833" i="13"/>
  <c r="D833" i="13"/>
  <c r="E833" i="13"/>
  <c r="F833" i="13"/>
  <c r="G833" i="13"/>
  <c r="H833" i="13"/>
  <c r="L833" i="13"/>
  <c r="O833" i="13" s="1"/>
  <c r="M833" i="13"/>
  <c r="N833" i="13"/>
  <c r="P833" i="13"/>
  <c r="Q833" i="13"/>
  <c r="R833" i="13"/>
  <c r="S833" i="13"/>
  <c r="T833" i="13"/>
  <c r="U833" i="13"/>
  <c r="V833" i="13"/>
  <c r="W833" i="13"/>
  <c r="X833" i="13"/>
  <c r="Y833" i="13"/>
  <c r="Z833" i="13"/>
  <c r="AA833" i="13"/>
  <c r="AB833" i="13"/>
  <c r="AC833" i="13"/>
  <c r="AH833" i="13"/>
  <c r="AK833" i="13"/>
  <c r="C834" i="13"/>
  <c r="D834" i="13"/>
  <c r="E834" i="13"/>
  <c r="F834" i="13"/>
  <c r="G834" i="13"/>
  <c r="H834" i="13"/>
  <c r="L834" i="13"/>
  <c r="O834" i="13" s="1"/>
  <c r="M834" i="13"/>
  <c r="N834" i="13"/>
  <c r="P834" i="13"/>
  <c r="Q834" i="13"/>
  <c r="R834" i="13"/>
  <c r="S834" i="13"/>
  <c r="T834" i="13"/>
  <c r="U834" i="13"/>
  <c r="V834" i="13"/>
  <c r="W834" i="13"/>
  <c r="X834" i="13"/>
  <c r="Y834" i="13"/>
  <c r="Z834" i="13"/>
  <c r="AA834" i="13"/>
  <c r="AB834" i="13"/>
  <c r="AC834" i="13"/>
  <c r="AH834" i="13"/>
  <c r="AK834" i="13"/>
  <c r="C835" i="13"/>
  <c r="D835" i="13"/>
  <c r="E835" i="13"/>
  <c r="F835" i="13"/>
  <c r="G835" i="13"/>
  <c r="H835" i="13"/>
  <c r="L835" i="13"/>
  <c r="O835" i="13" s="1"/>
  <c r="M835" i="13"/>
  <c r="N835" i="13"/>
  <c r="P835" i="13"/>
  <c r="Q835" i="13"/>
  <c r="R835" i="13"/>
  <c r="S835" i="13"/>
  <c r="T835" i="13"/>
  <c r="U835" i="13"/>
  <c r="V835" i="13"/>
  <c r="W835" i="13"/>
  <c r="X835" i="13"/>
  <c r="Y835" i="13"/>
  <c r="Z835" i="13"/>
  <c r="AA835" i="13"/>
  <c r="AB835" i="13"/>
  <c r="AC835" i="13"/>
  <c r="AH835" i="13"/>
  <c r="AK835" i="13"/>
  <c r="C836" i="13"/>
  <c r="D836" i="13"/>
  <c r="E836" i="13"/>
  <c r="F836" i="13"/>
  <c r="G836" i="13"/>
  <c r="H836" i="13"/>
  <c r="L836" i="13"/>
  <c r="O836" i="13" s="1"/>
  <c r="M836" i="13"/>
  <c r="N836" i="13"/>
  <c r="P836" i="13"/>
  <c r="Q836" i="13"/>
  <c r="R836" i="13"/>
  <c r="S836" i="13"/>
  <c r="T836" i="13"/>
  <c r="U836" i="13"/>
  <c r="V836" i="13"/>
  <c r="W836" i="13"/>
  <c r="X836" i="13"/>
  <c r="Y836" i="13"/>
  <c r="Z836" i="13"/>
  <c r="AA836" i="13"/>
  <c r="AB836" i="13"/>
  <c r="AC836" i="13"/>
  <c r="AH836" i="13"/>
  <c r="AK836" i="13"/>
  <c r="C837" i="13"/>
  <c r="D837" i="13"/>
  <c r="E837" i="13"/>
  <c r="F837" i="13"/>
  <c r="G837" i="13"/>
  <c r="H837" i="13"/>
  <c r="L837" i="13"/>
  <c r="O837" i="13" s="1"/>
  <c r="M837" i="13"/>
  <c r="N837" i="13"/>
  <c r="P837" i="13"/>
  <c r="Q837" i="13"/>
  <c r="R837" i="13"/>
  <c r="S837" i="13"/>
  <c r="T837" i="13"/>
  <c r="U837" i="13"/>
  <c r="V837" i="13"/>
  <c r="W837" i="13"/>
  <c r="X837" i="13"/>
  <c r="Y837" i="13"/>
  <c r="Z837" i="13"/>
  <c r="AA837" i="13"/>
  <c r="AB837" i="13"/>
  <c r="AC837" i="13"/>
  <c r="AH837" i="13"/>
  <c r="AK837" i="13"/>
  <c r="C838" i="13"/>
  <c r="D838" i="13"/>
  <c r="E838" i="13"/>
  <c r="F838" i="13"/>
  <c r="G838" i="13"/>
  <c r="H838" i="13"/>
  <c r="L838" i="13"/>
  <c r="O838" i="13" s="1"/>
  <c r="M838" i="13"/>
  <c r="N838" i="13"/>
  <c r="P838" i="13"/>
  <c r="Q838" i="13"/>
  <c r="R838" i="13"/>
  <c r="S838" i="13"/>
  <c r="T838" i="13"/>
  <c r="U838" i="13"/>
  <c r="V838" i="13"/>
  <c r="W838" i="13"/>
  <c r="X838" i="13"/>
  <c r="Y838" i="13"/>
  <c r="Z838" i="13"/>
  <c r="AA838" i="13"/>
  <c r="AB838" i="13"/>
  <c r="AC838" i="13"/>
  <c r="AH838" i="13"/>
  <c r="AK838" i="13"/>
  <c r="C839" i="13"/>
  <c r="D839" i="13"/>
  <c r="E839" i="13"/>
  <c r="F839" i="13"/>
  <c r="G839" i="13"/>
  <c r="H839" i="13"/>
  <c r="L839" i="13"/>
  <c r="O839" i="13" s="1"/>
  <c r="M839" i="13"/>
  <c r="N839" i="13"/>
  <c r="P839" i="13"/>
  <c r="Q839" i="13"/>
  <c r="R839" i="13"/>
  <c r="S839" i="13"/>
  <c r="T839" i="13"/>
  <c r="U839" i="13"/>
  <c r="V839" i="13"/>
  <c r="W839" i="13"/>
  <c r="X839" i="13"/>
  <c r="Y839" i="13"/>
  <c r="Z839" i="13"/>
  <c r="AA839" i="13"/>
  <c r="AB839" i="13"/>
  <c r="AC839" i="13"/>
  <c r="AH839" i="13"/>
  <c r="AK839" i="13"/>
  <c r="C840" i="13"/>
  <c r="D840" i="13"/>
  <c r="E840" i="13"/>
  <c r="F840" i="13"/>
  <c r="G840" i="13"/>
  <c r="H840" i="13"/>
  <c r="L840" i="13"/>
  <c r="O840" i="13" s="1"/>
  <c r="M840" i="13"/>
  <c r="N840" i="13"/>
  <c r="P840" i="13"/>
  <c r="Q840" i="13"/>
  <c r="R840" i="13"/>
  <c r="S840" i="13"/>
  <c r="T840" i="13"/>
  <c r="U840" i="13"/>
  <c r="V840" i="13"/>
  <c r="W840" i="13"/>
  <c r="X840" i="13"/>
  <c r="Y840" i="13"/>
  <c r="Z840" i="13"/>
  <c r="AA840" i="13"/>
  <c r="AB840" i="13"/>
  <c r="AC840" i="13"/>
  <c r="AH840" i="13"/>
  <c r="AK840" i="13"/>
  <c r="C841" i="13"/>
  <c r="D841" i="13"/>
  <c r="E841" i="13"/>
  <c r="F841" i="13"/>
  <c r="G841" i="13"/>
  <c r="H841" i="13"/>
  <c r="L841" i="13"/>
  <c r="O841" i="13" s="1"/>
  <c r="M841" i="13"/>
  <c r="N841" i="13"/>
  <c r="P841" i="13"/>
  <c r="Q841" i="13"/>
  <c r="R841" i="13"/>
  <c r="S841" i="13"/>
  <c r="T841" i="13"/>
  <c r="U841" i="13"/>
  <c r="V841" i="13"/>
  <c r="W841" i="13"/>
  <c r="X841" i="13"/>
  <c r="Y841" i="13"/>
  <c r="Z841" i="13"/>
  <c r="AA841" i="13"/>
  <c r="AB841" i="13"/>
  <c r="AC841" i="13"/>
  <c r="AH841" i="13"/>
  <c r="AK841" i="13"/>
  <c r="C842" i="13"/>
  <c r="D842" i="13"/>
  <c r="E842" i="13"/>
  <c r="F842" i="13"/>
  <c r="G842" i="13"/>
  <c r="H842" i="13"/>
  <c r="L842" i="13"/>
  <c r="O842" i="13" s="1"/>
  <c r="M842" i="13"/>
  <c r="N842" i="13"/>
  <c r="P842" i="13"/>
  <c r="Q842" i="13"/>
  <c r="R842" i="13"/>
  <c r="S842" i="13"/>
  <c r="T842" i="13"/>
  <c r="U842" i="13"/>
  <c r="V842" i="13"/>
  <c r="W842" i="13"/>
  <c r="X842" i="13"/>
  <c r="Y842" i="13"/>
  <c r="Z842" i="13"/>
  <c r="AA842" i="13"/>
  <c r="AB842" i="13"/>
  <c r="AC842" i="13"/>
  <c r="AH842" i="13"/>
  <c r="AK842" i="13"/>
  <c r="C843" i="13"/>
  <c r="D843" i="13"/>
  <c r="E843" i="13"/>
  <c r="F843" i="13"/>
  <c r="G843" i="13"/>
  <c r="H843" i="13"/>
  <c r="L843" i="13"/>
  <c r="O843" i="13" s="1"/>
  <c r="M843" i="13"/>
  <c r="N843" i="13"/>
  <c r="P843" i="13"/>
  <c r="Q843" i="13"/>
  <c r="R843" i="13"/>
  <c r="S843" i="13"/>
  <c r="T843" i="13"/>
  <c r="U843" i="13"/>
  <c r="V843" i="13"/>
  <c r="W843" i="13"/>
  <c r="X843" i="13"/>
  <c r="Y843" i="13"/>
  <c r="Z843" i="13"/>
  <c r="AA843" i="13"/>
  <c r="AB843" i="13"/>
  <c r="AC843" i="13"/>
  <c r="AH843" i="13"/>
  <c r="AK843" i="13"/>
  <c r="C844" i="13"/>
  <c r="D844" i="13"/>
  <c r="E844" i="13"/>
  <c r="F844" i="13"/>
  <c r="G844" i="13"/>
  <c r="H844" i="13"/>
  <c r="L844" i="13"/>
  <c r="O844" i="13" s="1"/>
  <c r="M844" i="13"/>
  <c r="N844" i="13"/>
  <c r="P844" i="13"/>
  <c r="Q844" i="13"/>
  <c r="R844" i="13"/>
  <c r="S844" i="13"/>
  <c r="T844" i="13"/>
  <c r="U844" i="13"/>
  <c r="V844" i="13"/>
  <c r="W844" i="13"/>
  <c r="X844" i="13"/>
  <c r="Y844" i="13"/>
  <c r="Z844" i="13"/>
  <c r="AA844" i="13"/>
  <c r="AB844" i="13"/>
  <c r="AC844" i="13"/>
  <c r="AH844" i="13"/>
  <c r="AK844" i="13"/>
  <c r="C845" i="13"/>
  <c r="D845" i="13"/>
  <c r="E845" i="13"/>
  <c r="F845" i="13"/>
  <c r="G845" i="13"/>
  <c r="H845" i="13"/>
  <c r="L845" i="13"/>
  <c r="O845" i="13" s="1"/>
  <c r="M845" i="13"/>
  <c r="N845" i="13"/>
  <c r="P845" i="13"/>
  <c r="Q845" i="13"/>
  <c r="R845" i="13"/>
  <c r="S845" i="13"/>
  <c r="T845" i="13"/>
  <c r="U845" i="13"/>
  <c r="V845" i="13"/>
  <c r="W845" i="13"/>
  <c r="X845" i="13"/>
  <c r="Y845" i="13"/>
  <c r="Z845" i="13"/>
  <c r="AA845" i="13"/>
  <c r="AB845" i="13"/>
  <c r="AC845" i="13"/>
  <c r="AH845" i="13"/>
  <c r="AK845" i="13"/>
  <c r="C846" i="13"/>
  <c r="D846" i="13"/>
  <c r="E846" i="13"/>
  <c r="F846" i="13"/>
  <c r="G846" i="13"/>
  <c r="H846" i="13"/>
  <c r="L846" i="13"/>
  <c r="O846" i="13" s="1"/>
  <c r="M846" i="13"/>
  <c r="N846" i="13"/>
  <c r="P846" i="13"/>
  <c r="Q846" i="13"/>
  <c r="R846" i="13"/>
  <c r="S846" i="13"/>
  <c r="T846" i="13"/>
  <c r="U846" i="13"/>
  <c r="V846" i="13"/>
  <c r="W846" i="13"/>
  <c r="X846" i="13"/>
  <c r="Y846" i="13"/>
  <c r="AA846" i="13"/>
  <c r="AB846" i="13"/>
  <c r="AC846" i="13"/>
  <c r="AH846" i="13"/>
  <c r="AK846" i="13"/>
  <c r="C847" i="13"/>
  <c r="D847" i="13"/>
  <c r="E847" i="13"/>
  <c r="F847" i="13"/>
  <c r="G847" i="13"/>
  <c r="H847" i="13"/>
  <c r="L847" i="13"/>
  <c r="O847" i="13" s="1"/>
  <c r="M847" i="13"/>
  <c r="N847" i="13"/>
  <c r="P847" i="13"/>
  <c r="Q847" i="13"/>
  <c r="R847" i="13"/>
  <c r="S847" i="13"/>
  <c r="T847" i="13"/>
  <c r="U847" i="13"/>
  <c r="V847" i="13"/>
  <c r="W847" i="13"/>
  <c r="X847" i="13"/>
  <c r="Y847" i="13"/>
  <c r="Z847" i="13"/>
  <c r="AA847" i="13"/>
  <c r="AB847" i="13"/>
  <c r="AC847" i="13"/>
  <c r="AH847" i="13"/>
  <c r="AK847" i="13"/>
  <c r="C848" i="13"/>
  <c r="D848" i="13"/>
  <c r="E848" i="13"/>
  <c r="F848" i="13"/>
  <c r="G848" i="13"/>
  <c r="H848" i="13"/>
  <c r="L848" i="13"/>
  <c r="O848" i="13" s="1"/>
  <c r="M848" i="13"/>
  <c r="N848" i="13"/>
  <c r="P848" i="13"/>
  <c r="Q848" i="13"/>
  <c r="R848" i="13"/>
  <c r="S848" i="13"/>
  <c r="T848" i="13"/>
  <c r="U848" i="13"/>
  <c r="V848" i="13"/>
  <c r="W848" i="13"/>
  <c r="X848" i="13"/>
  <c r="Y848" i="13"/>
  <c r="Z848" i="13"/>
  <c r="AA848" i="13"/>
  <c r="AB848" i="13"/>
  <c r="AC848" i="13"/>
  <c r="AH848" i="13"/>
  <c r="AK848" i="13"/>
  <c r="C849" i="13"/>
  <c r="D849" i="13"/>
  <c r="E849" i="13"/>
  <c r="F849" i="13"/>
  <c r="G849" i="13"/>
  <c r="H849" i="13"/>
  <c r="L849" i="13"/>
  <c r="M849" i="13"/>
  <c r="N849" i="13"/>
  <c r="P849" i="13"/>
  <c r="Q849" i="13"/>
  <c r="R849" i="13"/>
  <c r="S849" i="13"/>
  <c r="T849" i="13"/>
  <c r="U849" i="13"/>
  <c r="V849" i="13"/>
  <c r="W849" i="13"/>
  <c r="X849" i="13"/>
  <c r="Y849" i="13"/>
  <c r="Z849" i="13"/>
  <c r="AA849" i="13"/>
  <c r="AB849" i="13"/>
  <c r="AC849" i="13"/>
  <c r="AH849" i="13"/>
  <c r="AK849" i="13"/>
  <c r="C850" i="13"/>
  <c r="D850" i="13"/>
  <c r="E850" i="13"/>
  <c r="F850" i="13"/>
  <c r="G850" i="13"/>
  <c r="H850" i="13"/>
  <c r="L850" i="13"/>
  <c r="O850" i="13" s="1"/>
  <c r="M850" i="13"/>
  <c r="N850" i="13"/>
  <c r="P850" i="13"/>
  <c r="Q850" i="13"/>
  <c r="R850" i="13"/>
  <c r="S850" i="13"/>
  <c r="T850" i="13"/>
  <c r="U850" i="13"/>
  <c r="V850" i="13"/>
  <c r="W850" i="13"/>
  <c r="X850" i="13"/>
  <c r="Y850" i="13"/>
  <c r="Z850" i="13"/>
  <c r="AA850" i="13"/>
  <c r="AB850" i="13"/>
  <c r="AC850" i="13"/>
  <c r="AH850" i="13"/>
  <c r="AK850" i="13"/>
  <c r="C851" i="13"/>
  <c r="D851" i="13"/>
  <c r="E851" i="13"/>
  <c r="F851" i="13"/>
  <c r="G851" i="13"/>
  <c r="H851" i="13"/>
  <c r="L851" i="13"/>
  <c r="O851" i="13" s="1"/>
  <c r="M851" i="13"/>
  <c r="N851" i="13"/>
  <c r="P851" i="13"/>
  <c r="Q851" i="13"/>
  <c r="R851" i="13"/>
  <c r="S851" i="13"/>
  <c r="T851" i="13"/>
  <c r="U851" i="13"/>
  <c r="V851" i="13"/>
  <c r="W851" i="13"/>
  <c r="X851" i="13"/>
  <c r="Y851" i="13"/>
  <c r="Z851" i="13"/>
  <c r="AA851" i="13"/>
  <c r="AB851" i="13"/>
  <c r="AC851" i="13"/>
  <c r="AH851" i="13"/>
  <c r="AK851" i="13"/>
  <c r="C852" i="13"/>
  <c r="D852" i="13"/>
  <c r="E852" i="13"/>
  <c r="F852" i="13"/>
  <c r="G852" i="13"/>
  <c r="H852" i="13"/>
  <c r="L852" i="13"/>
  <c r="O852" i="13" s="1"/>
  <c r="M852" i="13"/>
  <c r="N852" i="13"/>
  <c r="P852" i="13"/>
  <c r="Q852" i="13"/>
  <c r="R852" i="13"/>
  <c r="S852" i="13"/>
  <c r="T852" i="13"/>
  <c r="U852" i="13"/>
  <c r="V852" i="13"/>
  <c r="W852" i="13"/>
  <c r="X852" i="13"/>
  <c r="Y852" i="13"/>
  <c r="Z852" i="13"/>
  <c r="AA852" i="13"/>
  <c r="AB852" i="13"/>
  <c r="AC852" i="13"/>
  <c r="AH852" i="13"/>
  <c r="AK852" i="13"/>
  <c r="C853" i="13"/>
  <c r="D853" i="13"/>
  <c r="E853" i="13"/>
  <c r="F853" i="13"/>
  <c r="G853" i="13"/>
  <c r="H853" i="13"/>
  <c r="L853" i="13"/>
  <c r="O853" i="13" s="1"/>
  <c r="M853" i="13"/>
  <c r="N853" i="13"/>
  <c r="P853" i="13"/>
  <c r="Q853" i="13"/>
  <c r="R853" i="13"/>
  <c r="S853" i="13"/>
  <c r="T853" i="13"/>
  <c r="U853" i="13"/>
  <c r="V853" i="13"/>
  <c r="W853" i="13"/>
  <c r="X853" i="13"/>
  <c r="Y853" i="13"/>
  <c r="Z853" i="13"/>
  <c r="AA853" i="13"/>
  <c r="AB853" i="13"/>
  <c r="AC853" i="13"/>
  <c r="AH853" i="13"/>
  <c r="AK853" i="13"/>
  <c r="C854" i="13"/>
  <c r="D854" i="13"/>
  <c r="E854" i="13"/>
  <c r="F854" i="13"/>
  <c r="G854" i="13"/>
  <c r="H854" i="13"/>
  <c r="L854" i="13"/>
  <c r="O854" i="13" s="1"/>
  <c r="M854" i="13"/>
  <c r="N854" i="13"/>
  <c r="P854" i="13"/>
  <c r="Q854" i="13"/>
  <c r="R854" i="13"/>
  <c r="S854" i="13"/>
  <c r="T854" i="13"/>
  <c r="U854" i="13"/>
  <c r="V854" i="13"/>
  <c r="W854" i="13"/>
  <c r="X854" i="13"/>
  <c r="Y854" i="13"/>
  <c r="Z854" i="13"/>
  <c r="AA854" i="13"/>
  <c r="AB854" i="13"/>
  <c r="AC854" i="13"/>
  <c r="AH854" i="13"/>
  <c r="AK854" i="13"/>
  <c r="C855" i="13"/>
  <c r="D855" i="13"/>
  <c r="E855" i="13"/>
  <c r="F855" i="13"/>
  <c r="G855" i="13"/>
  <c r="H855" i="13"/>
  <c r="L855" i="13"/>
  <c r="O855" i="13" s="1"/>
  <c r="M855" i="13"/>
  <c r="N855" i="13"/>
  <c r="P855" i="13"/>
  <c r="Q855" i="13"/>
  <c r="R855" i="13"/>
  <c r="S855" i="13"/>
  <c r="T855" i="13"/>
  <c r="U855" i="13"/>
  <c r="V855" i="13"/>
  <c r="W855" i="13"/>
  <c r="X855" i="13"/>
  <c r="Y855" i="13"/>
  <c r="AA855" i="13"/>
  <c r="AB855" i="13"/>
  <c r="AC855" i="13"/>
  <c r="AH855" i="13"/>
  <c r="AK855" i="13"/>
  <c r="C856" i="13"/>
  <c r="D856" i="13"/>
  <c r="E856" i="13"/>
  <c r="F856" i="13"/>
  <c r="G856" i="13"/>
  <c r="H856" i="13"/>
  <c r="L856" i="13"/>
  <c r="O856" i="13" s="1"/>
  <c r="M856" i="13"/>
  <c r="N856" i="13"/>
  <c r="P856" i="13"/>
  <c r="Q856" i="13"/>
  <c r="R856" i="13"/>
  <c r="S856" i="13"/>
  <c r="T856" i="13"/>
  <c r="U856" i="13"/>
  <c r="V856" i="13"/>
  <c r="W856" i="13"/>
  <c r="X856" i="13"/>
  <c r="Y856" i="13"/>
  <c r="Z856" i="13"/>
  <c r="AA856" i="13"/>
  <c r="AB856" i="13"/>
  <c r="AC856" i="13"/>
  <c r="AH856" i="13"/>
  <c r="AK856" i="13"/>
  <c r="C857" i="13"/>
  <c r="D857" i="13"/>
  <c r="E857" i="13"/>
  <c r="F857" i="13"/>
  <c r="G857" i="13"/>
  <c r="H857" i="13"/>
  <c r="L857" i="13"/>
  <c r="O857" i="13" s="1"/>
  <c r="M857" i="13"/>
  <c r="N857" i="13"/>
  <c r="P857" i="13"/>
  <c r="Q857" i="13"/>
  <c r="R857" i="13"/>
  <c r="S857" i="13"/>
  <c r="T857" i="13"/>
  <c r="U857" i="13"/>
  <c r="V857" i="13"/>
  <c r="W857" i="13"/>
  <c r="X857" i="13"/>
  <c r="Y857" i="13"/>
  <c r="Z857" i="13"/>
  <c r="AA857" i="13"/>
  <c r="AB857" i="13"/>
  <c r="AC857" i="13"/>
  <c r="AH857" i="13"/>
  <c r="AK857" i="13"/>
  <c r="C858" i="13"/>
  <c r="D858" i="13"/>
  <c r="E858" i="13"/>
  <c r="F858" i="13"/>
  <c r="G858" i="13"/>
  <c r="H858" i="13"/>
  <c r="L858" i="13"/>
  <c r="O858" i="13" s="1"/>
  <c r="M858" i="13"/>
  <c r="N858" i="13"/>
  <c r="P858" i="13"/>
  <c r="Q858" i="13"/>
  <c r="R858" i="13"/>
  <c r="S858" i="13"/>
  <c r="T858" i="13"/>
  <c r="U858" i="13"/>
  <c r="V858" i="13"/>
  <c r="W858" i="13"/>
  <c r="X858" i="13"/>
  <c r="Y858" i="13"/>
  <c r="Z858" i="13"/>
  <c r="AA858" i="13"/>
  <c r="AB858" i="13"/>
  <c r="AC858" i="13"/>
  <c r="AH858" i="13"/>
  <c r="AK858" i="13"/>
  <c r="C859" i="13"/>
  <c r="D859" i="13"/>
  <c r="E859" i="13"/>
  <c r="F859" i="13"/>
  <c r="G859" i="13"/>
  <c r="H859" i="13"/>
  <c r="L859" i="13"/>
  <c r="O859" i="13" s="1"/>
  <c r="M859" i="13"/>
  <c r="N859" i="13"/>
  <c r="P859" i="13"/>
  <c r="Q859" i="13"/>
  <c r="R859" i="13"/>
  <c r="S859" i="13"/>
  <c r="T859" i="13"/>
  <c r="U859" i="13"/>
  <c r="V859" i="13"/>
  <c r="W859" i="13"/>
  <c r="X859" i="13"/>
  <c r="Y859" i="13"/>
  <c r="Z859" i="13"/>
  <c r="AA859" i="13"/>
  <c r="AB859" i="13"/>
  <c r="AC859" i="13"/>
  <c r="AH859" i="13"/>
  <c r="AK859" i="13"/>
  <c r="C860" i="13"/>
  <c r="D860" i="13"/>
  <c r="E860" i="13"/>
  <c r="F860" i="13"/>
  <c r="G860" i="13"/>
  <c r="H860" i="13"/>
  <c r="L860" i="13"/>
  <c r="O860" i="13" s="1"/>
  <c r="M860" i="13"/>
  <c r="N860" i="13"/>
  <c r="P860" i="13"/>
  <c r="Q860" i="13"/>
  <c r="R860" i="13"/>
  <c r="S860" i="13"/>
  <c r="T860" i="13"/>
  <c r="U860" i="13"/>
  <c r="V860" i="13"/>
  <c r="W860" i="13"/>
  <c r="X860" i="13"/>
  <c r="Y860" i="13"/>
  <c r="Z860" i="13"/>
  <c r="AA860" i="13"/>
  <c r="AB860" i="13"/>
  <c r="AC860" i="13"/>
  <c r="AH860" i="13"/>
  <c r="AK860" i="13"/>
  <c r="C861" i="13"/>
  <c r="D861" i="13"/>
  <c r="E861" i="13"/>
  <c r="F861" i="13"/>
  <c r="G861" i="13"/>
  <c r="H861" i="13"/>
  <c r="L861" i="13"/>
  <c r="O861" i="13" s="1"/>
  <c r="M861" i="13"/>
  <c r="N861" i="13"/>
  <c r="P861" i="13"/>
  <c r="Q861" i="13"/>
  <c r="R861" i="13"/>
  <c r="S861" i="13"/>
  <c r="T861" i="13"/>
  <c r="U861" i="13"/>
  <c r="V861" i="13"/>
  <c r="W861" i="13"/>
  <c r="X861" i="13"/>
  <c r="Y861" i="13"/>
  <c r="Z861" i="13"/>
  <c r="AA861" i="13"/>
  <c r="AB861" i="13"/>
  <c r="AC861" i="13"/>
  <c r="AH861" i="13"/>
  <c r="AK861" i="13"/>
  <c r="C862" i="13"/>
  <c r="D862" i="13"/>
  <c r="E862" i="13"/>
  <c r="F862" i="13"/>
  <c r="G862" i="13"/>
  <c r="H862" i="13"/>
  <c r="L862" i="13"/>
  <c r="O862" i="13" s="1"/>
  <c r="M862" i="13"/>
  <c r="N862" i="13"/>
  <c r="P862" i="13"/>
  <c r="Q862" i="13"/>
  <c r="R862" i="13"/>
  <c r="S862" i="13"/>
  <c r="T862" i="13"/>
  <c r="U862" i="13"/>
  <c r="V862" i="13"/>
  <c r="W862" i="13"/>
  <c r="X862" i="13"/>
  <c r="Y862" i="13"/>
  <c r="Z862" i="13"/>
  <c r="AA862" i="13"/>
  <c r="AB862" i="13"/>
  <c r="AC862" i="13"/>
  <c r="AH862" i="13"/>
  <c r="AK862" i="13"/>
  <c r="C863" i="13"/>
  <c r="D863" i="13"/>
  <c r="E863" i="13"/>
  <c r="F863" i="13"/>
  <c r="G863" i="13"/>
  <c r="H863" i="13"/>
  <c r="L863" i="13"/>
  <c r="O863" i="13" s="1"/>
  <c r="M863" i="13"/>
  <c r="N863" i="13"/>
  <c r="P863" i="13"/>
  <c r="Q863" i="13"/>
  <c r="R863" i="13"/>
  <c r="S863" i="13"/>
  <c r="T863" i="13"/>
  <c r="U863" i="13"/>
  <c r="V863" i="13"/>
  <c r="W863" i="13"/>
  <c r="X863" i="13"/>
  <c r="Y863" i="13"/>
  <c r="Z863" i="13"/>
  <c r="AA863" i="13"/>
  <c r="AB863" i="13"/>
  <c r="AC863" i="13"/>
  <c r="AH863" i="13"/>
  <c r="AK863" i="13"/>
  <c r="C864" i="13"/>
  <c r="D864" i="13"/>
  <c r="E864" i="13"/>
  <c r="F864" i="13"/>
  <c r="G864" i="13"/>
  <c r="H864" i="13"/>
  <c r="L864" i="13"/>
  <c r="O864" i="13" s="1"/>
  <c r="M864" i="13"/>
  <c r="N864" i="13"/>
  <c r="P864" i="13"/>
  <c r="Q864" i="13"/>
  <c r="R864" i="13"/>
  <c r="S864" i="13"/>
  <c r="T864" i="13"/>
  <c r="U864" i="13"/>
  <c r="V864" i="13"/>
  <c r="W864" i="13"/>
  <c r="X864" i="13"/>
  <c r="Y864" i="13"/>
  <c r="Z864" i="13"/>
  <c r="AA864" i="13"/>
  <c r="AB864" i="13"/>
  <c r="AC864" i="13"/>
  <c r="AH864" i="13"/>
  <c r="AK864" i="13"/>
  <c r="C865" i="13"/>
  <c r="D865" i="13"/>
  <c r="E865" i="13"/>
  <c r="F865" i="13"/>
  <c r="G865" i="13"/>
  <c r="H865" i="13"/>
  <c r="L865" i="13"/>
  <c r="O865" i="13" s="1"/>
  <c r="M865" i="13"/>
  <c r="N865" i="13"/>
  <c r="P865" i="13"/>
  <c r="Q865" i="13"/>
  <c r="R865" i="13"/>
  <c r="S865" i="13"/>
  <c r="T865" i="13"/>
  <c r="U865" i="13"/>
  <c r="V865" i="13"/>
  <c r="W865" i="13"/>
  <c r="X865" i="13"/>
  <c r="Y865" i="13"/>
  <c r="Z865" i="13"/>
  <c r="AA865" i="13"/>
  <c r="AB865" i="13"/>
  <c r="AC865" i="13"/>
  <c r="AH865" i="13"/>
  <c r="AK865" i="13"/>
  <c r="C866" i="13"/>
  <c r="D866" i="13"/>
  <c r="E866" i="13"/>
  <c r="F866" i="13"/>
  <c r="G866" i="13"/>
  <c r="H866" i="13"/>
  <c r="L866" i="13"/>
  <c r="O866" i="13" s="1"/>
  <c r="M866" i="13"/>
  <c r="N866" i="13"/>
  <c r="P866" i="13"/>
  <c r="Q866" i="13"/>
  <c r="R866" i="13"/>
  <c r="S866" i="13"/>
  <c r="T866" i="13"/>
  <c r="U866" i="13"/>
  <c r="V866" i="13"/>
  <c r="W866" i="13"/>
  <c r="X866" i="13"/>
  <c r="Y866" i="13"/>
  <c r="Z866" i="13"/>
  <c r="AA866" i="13"/>
  <c r="AB866" i="13"/>
  <c r="AC866" i="13"/>
  <c r="AH866" i="13"/>
  <c r="AK866" i="13"/>
  <c r="C867" i="13"/>
  <c r="D867" i="13"/>
  <c r="E867" i="13"/>
  <c r="F867" i="13"/>
  <c r="G867" i="13"/>
  <c r="H867" i="13"/>
  <c r="L867" i="13"/>
  <c r="O867" i="13" s="1"/>
  <c r="M867" i="13"/>
  <c r="N867" i="13"/>
  <c r="P867" i="13"/>
  <c r="Q867" i="13"/>
  <c r="R867" i="13"/>
  <c r="S867" i="13"/>
  <c r="T867" i="13"/>
  <c r="U867" i="13"/>
  <c r="V867" i="13"/>
  <c r="W867" i="13"/>
  <c r="X867" i="13"/>
  <c r="Y867" i="13"/>
  <c r="Z867" i="13"/>
  <c r="AA867" i="13"/>
  <c r="AB867" i="13"/>
  <c r="AC867" i="13"/>
  <c r="AH867" i="13"/>
  <c r="AK867" i="13"/>
  <c r="C868" i="13"/>
  <c r="D868" i="13"/>
  <c r="E868" i="13"/>
  <c r="F868" i="13"/>
  <c r="G868" i="13"/>
  <c r="H868" i="13"/>
  <c r="L868" i="13"/>
  <c r="O868" i="13" s="1"/>
  <c r="M868" i="13"/>
  <c r="N868" i="13"/>
  <c r="P868" i="13"/>
  <c r="Q868" i="13"/>
  <c r="R868" i="13"/>
  <c r="S868" i="13"/>
  <c r="T868" i="13"/>
  <c r="U868" i="13"/>
  <c r="V868" i="13"/>
  <c r="W868" i="13"/>
  <c r="X868" i="13"/>
  <c r="Y868" i="13"/>
  <c r="Z868" i="13"/>
  <c r="AA868" i="13"/>
  <c r="AB868" i="13"/>
  <c r="AC868" i="13"/>
  <c r="AH868" i="13"/>
  <c r="AK868" i="13"/>
  <c r="C869" i="13"/>
  <c r="D869" i="13"/>
  <c r="E869" i="13"/>
  <c r="F869" i="13"/>
  <c r="G869" i="13"/>
  <c r="H869" i="13"/>
  <c r="L869" i="13"/>
  <c r="O869" i="13" s="1"/>
  <c r="M869" i="13"/>
  <c r="N869" i="13"/>
  <c r="P869" i="13"/>
  <c r="Q869" i="13"/>
  <c r="R869" i="13"/>
  <c r="S869" i="13"/>
  <c r="T869" i="13"/>
  <c r="U869" i="13"/>
  <c r="V869" i="13"/>
  <c r="W869" i="13"/>
  <c r="X869" i="13"/>
  <c r="Y869" i="13"/>
  <c r="Z869" i="13"/>
  <c r="AA869" i="13"/>
  <c r="AB869" i="13"/>
  <c r="AC869" i="13"/>
  <c r="AH869" i="13"/>
  <c r="AK869" i="13"/>
  <c r="C870" i="13"/>
  <c r="D870" i="13"/>
  <c r="E870" i="13"/>
  <c r="F870" i="13"/>
  <c r="G870" i="13"/>
  <c r="H870" i="13"/>
  <c r="L870" i="13"/>
  <c r="O870" i="13" s="1"/>
  <c r="M870" i="13"/>
  <c r="N870" i="13"/>
  <c r="P870" i="13"/>
  <c r="Q870" i="13"/>
  <c r="R870" i="13"/>
  <c r="S870" i="13"/>
  <c r="T870" i="13"/>
  <c r="U870" i="13"/>
  <c r="V870" i="13"/>
  <c r="W870" i="13"/>
  <c r="X870" i="13"/>
  <c r="Y870" i="13"/>
  <c r="Z870" i="13"/>
  <c r="AA870" i="13"/>
  <c r="AB870" i="13"/>
  <c r="AC870" i="13"/>
  <c r="AH870" i="13"/>
  <c r="AK870" i="13"/>
  <c r="C871" i="13"/>
  <c r="D871" i="13"/>
  <c r="E871" i="13"/>
  <c r="F871" i="13"/>
  <c r="G871" i="13"/>
  <c r="H871" i="13"/>
  <c r="L871" i="13"/>
  <c r="O871" i="13" s="1"/>
  <c r="M871" i="13"/>
  <c r="N871" i="13"/>
  <c r="P871" i="13"/>
  <c r="Q871" i="13"/>
  <c r="R871" i="13"/>
  <c r="S871" i="13"/>
  <c r="T871" i="13"/>
  <c r="U871" i="13"/>
  <c r="V871" i="13"/>
  <c r="W871" i="13"/>
  <c r="X871" i="13"/>
  <c r="Y871" i="13"/>
  <c r="Z871" i="13"/>
  <c r="AA871" i="13"/>
  <c r="AB871" i="13"/>
  <c r="AC871" i="13"/>
  <c r="AH871" i="13"/>
  <c r="AK871" i="13"/>
  <c r="C872" i="13"/>
  <c r="D872" i="13"/>
  <c r="E872" i="13"/>
  <c r="F872" i="13"/>
  <c r="G872" i="13"/>
  <c r="H872" i="13"/>
  <c r="L872" i="13"/>
  <c r="O872" i="13" s="1"/>
  <c r="M872" i="13"/>
  <c r="N872" i="13"/>
  <c r="P872" i="13"/>
  <c r="Q872" i="13"/>
  <c r="R872" i="13"/>
  <c r="S872" i="13"/>
  <c r="T872" i="13"/>
  <c r="U872" i="13"/>
  <c r="V872" i="13"/>
  <c r="W872" i="13"/>
  <c r="X872" i="13"/>
  <c r="Y872" i="13"/>
  <c r="Z872" i="13"/>
  <c r="AA872" i="13"/>
  <c r="AB872" i="13"/>
  <c r="AC872" i="13"/>
  <c r="AH872" i="13"/>
  <c r="AK872" i="13"/>
  <c r="C873" i="13"/>
  <c r="D873" i="13"/>
  <c r="E873" i="13"/>
  <c r="F873" i="13"/>
  <c r="G873" i="13"/>
  <c r="H873" i="13"/>
  <c r="L873" i="13"/>
  <c r="O873" i="13" s="1"/>
  <c r="M873" i="13"/>
  <c r="N873" i="13"/>
  <c r="P873" i="13"/>
  <c r="Q873" i="13"/>
  <c r="R873" i="13"/>
  <c r="S873" i="13"/>
  <c r="T873" i="13"/>
  <c r="U873" i="13"/>
  <c r="V873" i="13"/>
  <c r="W873" i="13"/>
  <c r="X873" i="13"/>
  <c r="Y873" i="13"/>
  <c r="Z873" i="13"/>
  <c r="AA873" i="13"/>
  <c r="AB873" i="13"/>
  <c r="AC873" i="13"/>
  <c r="AH873" i="13"/>
  <c r="AK873" i="13"/>
  <c r="C874" i="13"/>
  <c r="D874" i="13"/>
  <c r="E874" i="13"/>
  <c r="F874" i="13"/>
  <c r="G874" i="13"/>
  <c r="H874" i="13"/>
  <c r="L874" i="13"/>
  <c r="O874" i="13" s="1"/>
  <c r="M874" i="13"/>
  <c r="N874" i="13"/>
  <c r="P874" i="13"/>
  <c r="Q874" i="13"/>
  <c r="R874" i="13"/>
  <c r="S874" i="13"/>
  <c r="T874" i="13"/>
  <c r="U874" i="13"/>
  <c r="V874" i="13"/>
  <c r="W874" i="13"/>
  <c r="X874" i="13"/>
  <c r="Y874" i="13"/>
  <c r="AA874" i="13"/>
  <c r="AB874" i="13"/>
  <c r="AC874" i="13"/>
  <c r="AH874" i="13"/>
  <c r="AK874" i="13"/>
  <c r="C875" i="13"/>
  <c r="D875" i="13"/>
  <c r="E875" i="13"/>
  <c r="F875" i="13"/>
  <c r="G875" i="13"/>
  <c r="H875" i="13"/>
  <c r="L875" i="13"/>
  <c r="O875" i="13" s="1"/>
  <c r="M875" i="13"/>
  <c r="N875" i="13"/>
  <c r="P875" i="13"/>
  <c r="Q875" i="13"/>
  <c r="R875" i="13"/>
  <c r="S875" i="13"/>
  <c r="T875" i="13"/>
  <c r="U875" i="13"/>
  <c r="V875" i="13"/>
  <c r="W875" i="13"/>
  <c r="X875" i="13"/>
  <c r="Y875" i="13"/>
  <c r="AA875" i="13"/>
  <c r="AB875" i="13"/>
  <c r="AC875" i="13"/>
  <c r="AH875" i="13"/>
  <c r="AK875" i="13"/>
  <c r="C876" i="13"/>
  <c r="D876" i="13"/>
  <c r="E876" i="13"/>
  <c r="F876" i="13"/>
  <c r="G876" i="13"/>
  <c r="H876" i="13"/>
  <c r="L876" i="13"/>
  <c r="O876" i="13" s="1"/>
  <c r="M876" i="13"/>
  <c r="N876" i="13"/>
  <c r="P876" i="13"/>
  <c r="Q876" i="13"/>
  <c r="R876" i="13"/>
  <c r="S876" i="13"/>
  <c r="T876" i="13"/>
  <c r="U876" i="13"/>
  <c r="V876" i="13"/>
  <c r="W876" i="13"/>
  <c r="X876" i="13"/>
  <c r="Y876" i="13"/>
  <c r="Z876" i="13"/>
  <c r="AA876" i="13"/>
  <c r="AB876" i="13"/>
  <c r="AC876" i="13"/>
  <c r="AH876" i="13"/>
  <c r="AK876" i="13"/>
  <c r="C877" i="13"/>
  <c r="D877" i="13"/>
  <c r="E877" i="13"/>
  <c r="F877" i="13"/>
  <c r="G877" i="13"/>
  <c r="H877" i="13"/>
  <c r="L877" i="13"/>
  <c r="O877" i="13" s="1"/>
  <c r="M877" i="13"/>
  <c r="N877" i="13"/>
  <c r="P877" i="13"/>
  <c r="Q877" i="13"/>
  <c r="R877" i="13"/>
  <c r="S877" i="13"/>
  <c r="T877" i="13"/>
  <c r="U877" i="13"/>
  <c r="V877" i="13"/>
  <c r="W877" i="13"/>
  <c r="X877" i="13"/>
  <c r="Y877" i="13"/>
  <c r="Z877" i="13"/>
  <c r="AA877" i="13"/>
  <c r="AB877" i="13"/>
  <c r="AC877" i="13"/>
  <c r="AH877" i="13"/>
  <c r="AK877" i="13"/>
  <c r="C878" i="13"/>
  <c r="D878" i="13"/>
  <c r="E878" i="13"/>
  <c r="F878" i="13"/>
  <c r="G878" i="13"/>
  <c r="H878" i="13"/>
  <c r="L878" i="13"/>
  <c r="O878" i="13" s="1"/>
  <c r="M878" i="13"/>
  <c r="N878" i="13"/>
  <c r="P878" i="13"/>
  <c r="Q878" i="13"/>
  <c r="R878" i="13"/>
  <c r="S878" i="13"/>
  <c r="T878" i="13"/>
  <c r="U878" i="13"/>
  <c r="V878" i="13"/>
  <c r="W878" i="13"/>
  <c r="X878" i="13"/>
  <c r="Y878" i="13"/>
  <c r="Z878" i="13"/>
  <c r="AA878" i="13"/>
  <c r="AB878" i="13"/>
  <c r="AC878" i="13"/>
  <c r="AH878" i="13"/>
  <c r="AK878" i="13"/>
  <c r="C879" i="13"/>
  <c r="D879" i="13"/>
  <c r="E879" i="13"/>
  <c r="F879" i="13"/>
  <c r="G879" i="13"/>
  <c r="H879" i="13"/>
  <c r="L879" i="13"/>
  <c r="O879" i="13" s="1"/>
  <c r="M879" i="13"/>
  <c r="N879" i="13"/>
  <c r="P879" i="13"/>
  <c r="Q879" i="13"/>
  <c r="R879" i="13"/>
  <c r="S879" i="13"/>
  <c r="T879" i="13"/>
  <c r="U879" i="13"/>
  <c r="V879" i="13"/>
  <c r="W879" i="13"/>
  <c r="X879" i="13"/>
  <c r="Y879" i="13"/>
  <c r="Z879" i="13"/>
  <c r="AA879" i="13"/>
  <c r="AB879" i="13"/>
  <c r="AC879" i="13"/>
  <c r="AH879" i="13"/>
  <c r="AK879" i="13"/>
  <c r="C880" i="13"/>
  <c r="D880" i="13"/>
  <c r="E880" i="13"/>
  <c r="F880" i="13"/>
  <c r="G880" i="13"/>
  <c r="H880" i="13"/>
  <c r="L880" i="13"/>
  <c r="O880" i="13" s="1"/>
  <c r="M880" i="13"/>
  <c r="N880" i="13"/>
  <c r="P880" i="13"/>
  <c r="Q880" i="13"/>
  <c r="R880" i="13"/>
  <c r="S880" i="13"/>
  <c r="T880" i="13"/>
  <c r="U880" i="13"/>
  <c r="V880" i="13"/>
  <c r="W880" i="13"/>
  <c r="X880" i="13"/>
  <c r="Y880" i="13"/>
  <c r="Z880" i="13"/>
  <c r="AA880" i="13"/>
  <c r="AB880" i="13"/>
  <c r="AC880" i="13"/>
  <c r="AH880" i="13"/>
  <c r="AK880" i="13"/>
  <c r="C881" i="13"/>
  <c r="D881" i="13"/>
  <c r="E881" i="13"/>
  <c r="F881" i="13"/>
  <c r="G881" i="13"/>
  <c r="H881" i="13"/>
  <c r="L881" i="13"/>
  <c r="O881" i="13" s="1"/>
  <c r="M881" i="13"/>
  <c r="N881" i="13"/>
  <c r="P881" i="13"/>
  <c r="Q881" i="13"/>
  <c r="R881" i="13"/>
  <c r="S881" i="13"/>
  <c r="T881" i="13"/>
  <c r="U881" i="13"/>
  <c r="V881" i="13"/>
  <c r="W881" i="13"/>
  <c r="X881" i="13"/>
  <c r="Y881" i="13"/>
  <c r="Z881" i="13"/>
  <c r="AA881" i="13"/>
  <c r="AB881" i="13"/>
  <c r="AC881" i="13"/>
  <c r="AH881" i="13"/>
  <c r="AK881" i="13"/>
  <c r="C882" i="13"/>
  <c r="D882" i="13"/>
  <c r="E882" i="13"/>
  <c r="F882" i="13"/>
  <c r="G882" i="13"/>
  <c r="H882" i="13"/>
  <c r="L882" i="13"/>
  <c r="O882" i="13" s="1"/>
  <c r="M882" i="13"/>
  <c r="N882" i="13"/>
  <c r="P882" i="13"/>
  <c r="Q882" i="13"/>
  <c r="R882" i="13"/>
  <c r="S882" i="13"/>
  <c r="T882" i="13"/>
  <c r="U882" i="13"/>
  <c r="V882" i="13"/>
  <c r="W882" i="13"/>
  <c r="X882" i="13"/>
  <c r="Y882" i="13"/>
  <c r="Z882" i="13"/>
  <c r="AA882" i="13"/>
  <c r="AB882" i="13"/>
  <c r="AC882" i="13"/>
  <c r="AH882" i="13"/>
  <c r="AK882" i="13"/>
  <c r="C883" i="13"/>
  <c r="D883" i="13"/>
  <c r="E883" i="13"/>
  <c r="F883" i="13"/>
  <c r="G883" i="13"/>
  <c r="H883" i="13"/>
  <c r="L883" i="13"/>
  <c r="O883" i="13" s="1"/>
  <c r="M883" i="13"/>
  <c r="N883" i="13"/>
  <c r="P883" i="13"/>
  <c r="Q883" i="13"/>
  <c r="R883" i="13"/>
  <c r="S883" i="13"/>
  <c r="T883" i="13"/>
  <c r="U883" i="13"/>
  <c r="V883" i="13"/>
  <c r="W883" i="13"/>
  <c r="X883" i="13"/>
  <c r="Y883" i="13"/>
  <c r="Z883" i="13"/>
  <c r="AA883" i="13"/>
  <c r="AB883" i="13"/>
  <c r="AC883" i="13"/>
  <c r="AH883" i="13"/>
  <c r="AK883" i="13"/>
  <c r="C884" i="13"/>
  <c r="D884" i="13"/>
  <c r="E884" i="13"/>
  <c r="F884" i="13"/>
  <c r="G884" i="13"/>
  <c r="H884" i="13"/>
  <c r="L884" i="13"/>
  <c r="O884" i="13" s="1"/>
  <c r="M884" i="13"/>
  <c r="N884" i="13"/>
  <c r="P884" i="13"/>
  <c r="Q884" i="13"/>
  <c r="R884" i="13"/>
  <c r="S884" i="13"/>
  <c r="T884" i="13"/>
  <c r="U884" i="13"/>
  <c r="V884" i="13"/>
  <c r="W884" i="13"/>
  <c r="X884" i="13"/>
  <c r="Y884" i="13"/>
  <c r="Z884" i="13"/>
  <c r="AA884" i="13"/>
  <c r="AB884" i="13"/>
  <c r="AC884" i="13"/>
  <c r="AH884" i="13"/>
  <c r="AK884" i="13"/>
  <c r="C885" i="13"/>
  <c r="D885" i="13"/>
  <c r="E885" i="13"/>
  <c r="F885" i="13"/>
  <c r="G885" i="13"/>
  <c r="H885" i="13"/>
  <c r="L885" i="13"/>
  <c r="O885" i="13" s="1"/>
  <c r="M885" i="13"/>
  <c r="N885" i="13"/>
  <c r="P885" i="13"/>
  <c r="Q885" i="13"/>
  <c r="R885" i="13"/>
  <c r="S885" i="13"/>
  <c r="T885" i="13"/>
  <c r="U885" i="13"/>
  <c r="V885" i="13"/>
  <c r="W885" i="13"/>
  <c r="X885" i="13"/>
  <c r="Y885" i="13"/>
  <c r="Z885" i="13"/>
  <c r="AA885" i="13"/>
  <c r="AB885" i="13"/>
  <c r="AC885" i="13"/>
  <c r="AH885" i="13"/>
  <c r="AK885" i="13"/>
  <c r="C886" i="13"/>
  <c r="D886" i="13"/>
  <c r="E886" i="13"/>
  <c r="F886" i="13"/>
  <c r="G886" i="13"/>
  <c r="H886" i="13"/>
  <c r="L886" i="13"/>
  <c r="O886" i="13" s="1"/>
  <c r="M886" i="13"/>
  <c r="N886" i="13"/>
  <c r="P886" i="13"/>
  <c r="Q886" i="13"/>
  <c r="R886" i="13"/>
  <c r="S886" i="13"/>
  <c r="T886" i="13"/>
  <c r="U886" i="13"/>
  <c r="V886" i="13"/>
  <c r="W886" i="13"/>
  <c r="X886" i="13"/>
  <c r="Y886" i="13"/>
  <c r="Z886" i="13"/>
  <c r="AA886" i="13"/>
  <c r="AB886" i="13"/>
  <c r="AC886" i="13"/>
  <c r="AH886" i="13"/>
  <c r="AK886" i="13"/>
  <c r="C887" i="13"/>
  <c r="D887" i="13"/>
  <c r="E887" i="13"/>
  <c r="F887" i="13"/>
  <c r="G887" i="13"/>
  <c r="H887" i="13"/>
  <c r="L887" i="13"/>
  <c r="O887" i="13" s="1"/>
  <c r="M887" i="13"/>
  <c r="N887" i="13"/>
  <c r="P887" i="13"/>
  <c r="Q887" i="13"/>
  <c r="R887" i="13"/>
  <c r="S887" i="13"/>
  <c r="T887" i="13"/>
  <c r="U887" i="13"/>
  <c r="V887" i="13"/>
  <c r="W887" i="13"/>
  <c r="X887" i="13"/>
  <c r="Y887" i="13"/>
  <c r="Z887" i="13"/>
  <c r="AA887" i="13"/>
  <c r="AB887" i="13"/>
  <c r="AC887" i="13"/>
  <c r="AH887" i="13"/>
  <c r="AK887" i="13"/>
  <c r="C888" i="13"/>
  <c r="D888" i="13"/>
  <c r="E888" i="13"/>
  <c r="F888" i="13"/>
  <c r="G888" i="13"/>
  <c r="H888" i="13"/>
  <c r="L888" i="13"/>
  <c r="O888" i="13" s="1"/>
  <c r="M888" i="13"/>
  <c r="N888" i="13"/>
  <c r="P888" i="13"/>
  <c r="Q888" i="13"/>
  <c r="R888" i="13"/>
  <c r="S888" i="13"/>
  <c r="T888" i="13"/>
  <c r="U888" i="13"/>
  <c r="V888" i="13"/>
  <c r="W888" i="13"/>
  <c r="X888" i="13"/>
  <c r="Y888" i="13"/>
  <c r="Z888" i="13"/>
  <c r="AA888" i="13"/>
  <c r="AB888" i="13"/>
  <c r="AC888" i="13"/>
  <c r="AH888" i="13"/>
  <c r="AK888" i="13"/>
  <c r="C889" i="13"/>
  <c r="D889" i="13"/>
  <c r="E889" i="13"/>
  <c r="F889" i="13"/>
  <c r="G889" i="13"/>
  <c r="H889" i="13"/>
  <c r="L889" i="13"/>
  <c r="O889" i="13" s="1"/>
  <c r="M889" i="13"/>
  <c r="N889" i="13"/>
  <c r="P889" i="13"/>
  <c r="Q889" i="13"/>
  <c r="R889" i="13"/>
  <c r="S889" i="13"/>
  <c r="T889" i="13"/>
  <c r="U889" i="13"/>
  <c r="V889" i="13"/>
  <c r="W889" i="13"/>
  <c r="X889" i="13"/>
  <c r="Y889" i="13"/>
  <c r="Z889" i="13"/>
  <c r="AA889" i="13"/>
  <c r="AB889" i="13"/>
  <c r="AC889" i="13"/>
  <c r="AH889" i="13"/>
  <c r="AK889" i="13"/>
  <c r="C890" i="13"/>
  <c r="D890" i="13"/>
  <c r="E890" i="13"/>
  <c r="F890" i="13"/>
  <c r="G890" i="13"/>
  <c r="H890" i="13"/>
  <c r="L890" i="13"/>
  <c r="O890" i="13" s="1"/>
  <c r="M890" i="13"/>
  <c r="N890" i="13"/>
  <c r="P890" i="13"/>
  <c r="Q890" i="13"/>
  <c r="R890" i="13"/>
  <c r="S890" i="13"/>
  <c r="T890" i="13"/>
  <c r="U890" i="13"/>
  <c r="V890" i="13"/>
  <c r="W890" i="13"/>
  <c r="X890" i="13"/>
  <c r="Y890" i="13"/>
  <c r="Z890" i="13"/>
  <c r="AA890" i="13"/>
  <c r="AB890" i="13"/>
  <c r="AC890" i="13"/>
  <c r="AH890" i="13"/>
  <c r="AK890" i="13"/>
  <c r="C891" i="13"/>
  <c r="D891" i="13"/>
  <c r="E891" i="13"/>
  <c r="F891" i="13"/>
  <c r="G891" i="13"/>
  <c r="H891" i="13"/>
  <c r="L891" i="13"/>
  <c r="O891" i="13" s="1"/>
  <c r="M891" i="13"/>
  <c r="N891" i="13"/>
  <c r="P891" i="13"/>
  <c r="Q891" i="13"/>
  <c r="R891" i="13"/>
  <c r="S891" i="13"/>
  <c r="T891" i="13"/>
  <c r="U891" i="13"/>
  <c r="V891" i="13"/>
  <c r="W891" i="13"/>
  <c r="X891" i="13"/>
  <c r="Y891" i="13"/>
  <c r="Z891" i="13"/>
  <c r="AA891" i="13"/>
  <c r="AB891" i="13"/>
  <c r="AC891" i="13"/>
  <c r="AH891" i="13"/>
  <c r="AK891" i="13"/>
  <c r="C892" i="13"/>
  <c r="D892" i="13"/>
  <c r="E892" i="13"/>
  <c r="F892" i="13"/>
  <c r="G892" i="13"/>
  <c r="H892" i="13"/>
  <c r="L892" i="13"/>
  <c r="O892" i="13" s="1"/>
  <c r="M892" i="13"/>
  <c r="N892" i="13"/>
  <c r="P892" i="13"/>
  <c r="Q892" i="13"/>
  <c r="R892" i="13"/>
  <c r="S892" i="13"/>
  <c r="T892" i="13"/>
  <c r="U892" i="13"/>
  <c r="V892" i="13"/>
  <c r="W892" i="13"/>
  <c r="X892" i="13"/>
  <c r="Y892" i="13"/>
  <c r="Z892" i="13"/>
  <c r="AA892" i="13"/>
  <c r="AB892" i="13"/>
  <c r="AC892" i="13"/>
  <c r="AH892" i="13"/>
  <c r="AK892" i="13"/>
  <c r="C893" i="13"/>
  <c r="D893" i="13"/>
  <c r="E893" i="13"/>
  <c r="F893" i="13"/>
  <c r="G893" i="13"/>
  <c r="H893" i="13"/>
  <c r="L893" i="13"/>
  <c r="M893" i="13"/>
  <c r="N893" i="13"/>
  <c r="P893" i="13"/>
  <c r="Q893" i="13"/>
  <c r="R893" i="13"/>
  <c r="S893" i="13"/>
  <c r="T893" i="13"/>
  <c r="U893" i="13"/>
  <c r="V893" i="13"/>
  <c r="W893" i="13"/>
  <c r="X893" i="13"/>
  <c r="Y893" i="13"/>
  <c r="Z893" i="13"/>
  <c r="AA893" i="13"/>
  <c r="AB893" i="13"/>
  <c r="AC893" i="13"/>
  <c r="AH893" i="13"/>
  <c r="AK893" i="13"/>
  <c r="C894" i="13"/>
  <c r="D894" i="13"/>
  <c r="E894" i="13"/>
  <c r="F894" i="13"/>
  <c r="G894" i="13"/>
  <c r="H894" i="13"/>
  <c r="L894" i="13"/>
  <c r="O894" i="13" s="1"/>
  <c r="M894" i="13"/>
  <c r="N894" i="13"/>
  <c r="P894" i="13"/>
  <c r="Q894" i="13"/>
  <c r="R894" i="13"/>
  <c r="S894" i="13"/>
  <c r="T894" i="13"/>
  <c r="U894" i="13"/>
  <c r="V894" i="13"/>
  <c r="W894" i="13"/>
  <c r="X894" i="13"/>
  <c r="Y894" i="13"/>
  <c r="Z894" i="13"/>
  <c r="AA894" i="13"/>
  <c r="AB894" i="13"/>
  <c r="AC894" i="13"/>
  <c r="AH894" i="13"/>
  <c r="AK894" i="13"/>
  <c r="C895" i="13"/>
  <c r="D895" i="13"/>
  <c r="E895" i="13"/>
  <c r="F895" i="13"/>
  <c r="G895" i="13"/>
  <c r="H895" i="13"/>
  <c r="L895" i="13"/>
  <c r="O895" i="13" s="1"/>
  <c r="M895" i="13"/>
  <c r="N895" i="13"/>
  <c r="P895" i="13"/>
  <c r="Q895" i="13"/>
  <c r="R895" i="13"/>
  <c r="S895" i="13"/>
  <c r="T895" i="13"/>
  <c r="U895" i="13"/>
  <c r="V895" i="13"/>
  <c r="W895" i="13"/>
  <c r="X895" i="13"/>
  <c r="Y895" i="13"/>
  <c r="Z895" i="13"/>
  <c r="AA895" i="13"/>
  <c r="AB895" i="13"/>
  <c r="AC895" i="13"/>
  <c r="AH895" i="13"/>
  <c r="AK895" i="13"/>
  <c r="C896" i="13"/>
  <c r="D896" i="13"/>
  <c r="E896" i="13"/>
  <c r="F896" i="13"/>
  <c r="G896" i="13"/>
  <c r="H896" i="13"/>
  <c r="L896" i="13"/>
  <c r="O896" i="13" s="1"/>
  <c r="M896" i="13"/>
  <c r="N896" i="13"/>
  <c r="P896" i="13"/>
  <c r="Q896" i="13"/>
  <c r="R896" i="13"/>
  <c r="S896" i="13"/>
  <c r="T896" i="13"/>
  <c r="U896" i="13"/>
  <c r="V896" i="13"/>
  <c r="W896" i="13"/>
  <c r="X896" i="13"/>
  <c r="Y896" i="13"/>
  <c r="Z896" i="13"/>
  <c r="AA896" i="13"/>
  <c r="AB896" i="13"/>
  <c r="AC896" i="13"/>
  <c r="AH896" i="13"/>
  <c r="AK896" i="13"/>
  <c r="C897" i="13"/>
  <c r="D897" i="13"/>
  <c r="E897" i="13"/>
  <c r="F897" i="13"/>
  <c r="G897" i="13"/>
  <c r="H897" i="13"/>
  <c r="L897" i="13"/>
  <c r="O897" i="13" s="1"/>
  <c r="M897" i="13"/>
  <c r="N897" i="13"/>
  <c r="P897" i="13"/>
  <c r="Q897" i="13"/>
  <c r="R897" i="13"/>
  <c r="S897" i="13"/>
  <c r="T897" i="13"/>
  <c r="U897" i="13"/>
  <c r="V897" i="13"/>
  <c r="W897" i="13"/>
  <c r="X897" i="13"/>
  <c r="Y897" i="13"/>
  <c r="Z897" i="13"/>
  <c r="AA897" i="13"/>
  <c r="AB897" i="13"/>
  <c r="AC897" i="13"/>
  <c r="AH897" i="13"/>
  <c r="AK897" i="13"/>
  <c r="C898" i="13"/>
  <c r="D898" i="13"/>
  <c r="E898" i="13"/>
  <c r="F898" i="13"/>
  <c r="G898" i="13"/>
  <c r="H898" i="13"/>
  <c r="L898" i="13"/>
  <c r="O898" i="13" s="1"/>
  <c r="M898" i="13"/>
  <c r="N898" i="13"/>
  <c r="P898" i="13"/>
  <c r="Q898" i="13"/>
  <c r="R898" i="13"/>
  <c r="S898" i="13"/>
  <c r="T898" i="13"/>
  <c r="U898" i="13"/>
  <c r="V898" i="13"/>
  <c r="W898" i="13"/>
  <c r="X898" i="13"/>
  <c r="Y898" i="13"/>
  <c r="Z898" i="13"/>
  <c r="AA898" i="13"/>
  <c r="AB898" i="13"/>
  <c r="AC898" i="13"/>
  <c r="AH898" i="13"/>
  <c r="AK898" i="13"/>
  <c r="C899" i="13"/>
  <c r="D899" i="13"/>
  <c r="E899" i="13"/>
  <c r="F899" i="13"/>
  <c r="G899" i="13"/>
  <c r="H899" i="13"/>
  <c r="L899" i="13"/>
  <c r="O899" i="13" s="1"/>
  <c r="M899" i="13"/>
  <c r="N899" i="13"/>
  <c r="P899" i="13"/>
  <c r="Q899" i="13"/>
  <c r="R899" i="13"/>
  <c r="S899" i="13"/>
  <c r="T899" i="13"/>
  <c r="U899" i="13"/>
  <c r="V899" i="13"/>
  <c r="W899" i="13"/>
  <c r="X899" i="13"/>
  <c r="Y899" i="13"/>
  <c r="Z899" i="13"/>
  <c r="AA899" i="13"/>
  <c r="AB899" i="13"/>
  <c r="AC899" i="13"/>
  <c r="AH899" i="13"/>
  <c r="AK899" i="13"/>
  <c r="C900" i="13"/>
  <c r="D900" i="13"/>
  <c r="E900" i="13"/>
  <c r="F900" i="13"/>
  <c r="G900" i="13"/>
  <c r="H900" i="13"/>
  <c r="L900" i="13"/>
  <c r="O900" i="13" s="1"/>
  <c r="M900" i="13"/>
  <c r="N900" i="13"/>
  <c r="P900" i="13"/>
  <c r="Q900" i="13"/>
  <c r="R900" i="13"/>
  <c r="S900" i="13"/>
  <c r="T900" i="13"/>
  <c r="U900" i="13"/>
  <c r="V900" i="13"/>
  <c r="W900" i="13"/>
  <c r="X900" i="13"/>
  <c r="Y900" i="13"/>
  <c r="Z900" i="13"/>
  <c r="AA900" i="13"/>
  <c r="AB900" i="13"/>
  <c r="AC900" i="13"/>
  <c r="AH900" i="13"/>
  <c r="AK900" i="13"/>
  <c r="C901" i="13"/>
  <c r="D901" i="13"/>
  <c r="E901" i="13"/>
  <c r="F901" i="13"/>
  <c r="G901" i="13"/>
  <c r="H901" i="13"/>
  <c r="L901" i="13"/>
  <c r="O901" i="13" s="1"/>
  <c r="M901" i="13"/>
  <c r="N901" i="13"/>
  <c r="P901" i="13"/>
  <c r="Q901" i="13"/>
  <c r="R901" i="13"/>
  <c r="S901" i="13"/>
  <c r="T901" i="13"/>
  <c r="U901" i="13"/>
  <c r="V901" i="13"/>
  <c r="W901" i="13"/>
  <c r="X901" i="13"/>
  <c r="Y901" i="13"/>
  <c r="Z901" i="13"/>
  <c r="AA901" i="13"/>
  <c r="AB901" i="13"/>
  <c r="AC901" i="13"/>
  <c r="AH901" i="13"/>
  <c r="AK901" i="13"/>
  <c r="C902" i="13"/>
  <c r="D902" i="13"/>
  <c r="E902" i="13"/>
  <c r="F902" i="13"/>
  <c r="G902" i="13"/>
  <c r="H902" i="13"/>
  <c r="L902" i="13"/>
  <c r="O902" i="13" s="1"/>
  <c r="M902" i="13"/>
  <c r="N902" i="13"/>
  <c r="P902" i="13"/>
  <c r="Q902" i="13"/>
  <c r="R902" i="13"/>
  <c r="S902" i="13"/>
  <c r="T902" i="13"/>
  <c r="U902" i="13"/>
  <c r="V902" i="13"/>
  <c r="W902" i="13"/>
  <c r="X902" i="13"/>
  <c r="Y902" i="13"/>
  <c r="Z902" i="13"/>
  <c r="AA902" i="13"/>
  <c r="AB902" i="13"/>
  <c r="AC902" i="13"/>
  <c r="AH902" i="13"/>
  <c r="AK902" i="13"/>
  <c r="C903" i="13"/>
  <c r="D903" i="13"/>
  <c r="E903" i="13"/>
  <c r="F903" i="13"/>
  <c r="G903" i="13"/>
  <c r="H903" i="13"/>
  <c r="L903" i="13"/>
  <c r="O903" i="13" s="1"/>
  <c r="M903" i="13"/>
  <c r="N903" i="13"/>
  <c r="P903" i="13"/>
  <c r="Q903" i="13"/>
  <c r="R903" i="13"/>
  <c r="S903" i="13"/>
  <c r="T903" i="13"/>
  <c r="U903" i="13"/>
  <c r="V903" i="13"/>
  <c r="W903" i="13"/>
  <c r="X903" i="13"/>
  <c r="Y903" i="13"/>
  <c r="Z903" i="13"/>
  <c r="AA903" i="13"/>
  <c r="AB903" i="13"/>
  <c r="AC903" i="13"/>
  <c r="AH903" i="13"/>
  <c r="AK903" i="13"/>
  <c r="C904" i="13"/>
  <c r="D904" i="13"/>
  <c r="E904" i="13"/>
  <c r="F904" i="13"/>
  <c r="G904" i="13"/>
  <c r="H904" i="13"/>
  <c r="L904" i="13"/>
  <c r="O904" i="13" s="1"/>
  <c r="M904" i="13"/>
  <c r="N904" i="13"/>
  <c r="P904" i="13"/>
  <c r="Q904" i="13"/>
  <c r="R904" i="13"/>
  <c r="S904" i="13"/>
  <c r="T904" i="13"/>
  <c r="U904" i="13"/>
  <c r="V904" i="13"/>
  <c r="W904" i="13"/>
  <c r="X904" i="13"/>
  <c r="Y904" i="13"/>
  <c r="Z904" i="13"/>
  <c r="AA904" i="13"/>
  <c r="AB904" i="13"/>
  <c r="AC904" i="13"/>
  <c r="AH904" i="13"/>
  <c r="AK904" i="13"/>
  <c r="C905" i="13"/>
  <c r="D905" i="13"/>
  <c r="E905" i="13"/>
  <c r="F905" i="13"/>
  <c r="G905" i="13"/>
  <c r="H905" i="13"/>
  <c r="L905" i="13"/>
  <c r="O905" i="13" s="1"/>
  <c r="M905" i="13"/>
  <c r="N905" i="13"/>
  <c r="P905" i="13"/>
  <c r="Q905" i="13"/>
  <c r="R905" i="13"/>
  <c r="S905" i="13"/>
  <c r="T905" i="13"/>
  <c r="U905" i="13"/>
  <c r="V905" i="13"/>
  <c r="W905" i="13"/>
  <c r="X905" i="13"/>
  <c r="Y905" i="13"/>
  <c r="Z905" i="13"/>
  <c r="AA905" i="13"/>
  <c r="AB905" i="13"/>
  <c r="AC905" i="13"/>
  <c r="AH905" i="13"/>
  <c r="AK905" i="13"/>
  <c r="C906" i="13"/>
  <c r="D906" i="13"/>
  <c r="E906" i="13"/>
  <c r="F906" i="13"/>
  <c r="G906" i="13"/>
  <c r="H906" i="13"/>
  <c r="L906" i="13"/>
  <c r="O906" i="13" s="1"/>
  <c r="M906" i="13"/>
  <c r="N906" i="13"/>
  <c r="P906" i="13"/>
  <c r="Q906" i="13"/>
  <c r="R906" i="13"/>
  <c r="S906" i="13"/>
  <c r="T906" i="13"/>
  <c r="U906" i="13"/>
  <c r="V906" i="13"/>
  <c r="W906" i="13"/>
  <c r="X906" i="13"/>
  <c r="Y906" i="13"/>
  <c r="Z906" i="13"/>
  <c r="AA906" i="13"/>
  <c r="AB906" i="13"/>
  <c r="AC906" i="13"/>
  <c r="AH906" i="13"/>
  <c r="AK906" i="13"/>
  <c r="C907" i="13"/>
  <c r="D907" i="13"/>
  <c r="E907" i="13"/>
  <c r="F907" i="13"/>
  <c r="G907" i="13"/>
  <c r="H907" i="13"/>
  <c r="L907" i="13"/>
  <c r="O907" i="13" s="1"/>
  <c r="M907" i="13"/>
  <c r="N907" i="13"/>
  <c r="P907" i="13"/>
  <c r="Q907" i="13"/>
  <c r="R907" i="13"/>
  <c r="S907" i="13"/>
  <c r="T907" i="13"/>
  <c r="U907" i="13"/>
  <c r="V907" i="13"/>
  <c r="W907" i="13"/>
  <c r="X907" i="13"/>
  <c r="Y907" i="13"/>
  <c r="Z907" i="13"/>
  <c r="AA907" i="13"/>
  <c r="AB907" i="13"/>
  <c r="AC907" i="13"/>
  <c r="AH907" i="13"/>
  <c r="AK907" i="13"/>
  <c r="C908" i="13"/>
  <c r="D908" i="13"/>
  <c r="E908" i="13"/>
  <c r="F908" i="13"/>
  <c r="G908" i="13"/>
  <c r="H908" i="13"/>
  <c r="L908" i="13"/>
  <c r="O908" i="13" s="1"/>
  <c r="M908" i="13"/>
  <c r="N908" i="13"/>
  <c r="P908" i="13"/>
  <c r="Q908" i="13"/>
  <c r="R908" i="13"/>
  <c r="S908" i="13"/>
  <c r="T908" i="13"/>
  <c r="U908" i="13"/>
  <c r="V908" i="13"/>
  <c r="W908" i="13"/>
  <c r="X908" i="13"/>
  <c r="Y908" i="13"/>
  <c r="Z908" i="13"/>
  <c r="AA908" i="13"/>
  <c r="AB908" i="13"/>
  <c r="AC908" i="13"/>
  <c r="AH908" i="13"/>
  <c r="AK908" i="13"/>
  <c r="C909" i="13"/>
  <c r="D909" i="13"/>
  <c r="E909" i="13"/>
  <c r="F909" i="13"/>
  <c r="G909" i="13"/>
  <c r="H909" i="13"/>
  <c r="L909" i="13"/>
  <c r="O909" i="13" s="1"/>
  <c r="M909" i="13"/>
  <c r="N909" i="13"/>
  <c r="P909" i="13"/>
  <c r="Q909" i="13"/>
  <c r="R909" i="13"/>
  <c r="S909" i="13"/>
  <c r="T909" i="13"/>
  <c r="U909" i="13"/>
  <c r="V909" i="13"/>
  <c r="W909" i="13"/>
  <c r="X909" i="13"/>
  <c r="Y909" i="13"/>
  <c r="Z909" i="13"/>
  <c r="AA909" i="13"/>
  <c r="AB909" i="13"/>
  <c r="AC909" i="13"/>
  <c r="AH909" i="13"/>
  <c r="AK909" i="13"/>
  <c r="C910" i="13"/>
  <c r="D910" i="13"/>
  <c r="E910" i="13"/>
  <c r="F910" i="13"/>
  <c r="G910" i="13"/>
  <c r="H910" i="13"/>
  <c r="L910" i="13"/>
  <c r="M910" i="13"/>
  <c r="N910" i="13"/>
  <c r="P910" i="13"/>
  <c r="Q910" i="13"/>
  <c r="R910" i="13"/>
  <c r="S910" i="13"/>
  <c r="T910" i="13"/>
  <c r="U910" i="13"/>
  <c r="V910" i="13"/>
  <c r="W910" i="13"/>
  <c r="X910" i="13"/>
  <c r="Y910" i="13"/>
  <c r="Z910" i="13"/>
  <c r="AA910" i="13"/>
  <c r="AB910" i="13"/>
  <c r="AC910" i="13"/>
  <c r="AH910" i="13"/>
  <c r="AK910" i="13"/>
  <c r="C911" i="13"/>
  <c r="D911" i="13"/>
  <c r="E911" i="13"/>
  <c r="F911" i="13"/>
  <c r="G911" i="13"/>
  <c r="H911" i="13"/>
  <c r="L911" i="13"/>
  <c r="O911" i="13" s="1"/>
  <c r="M911" i="13"/>
  <c r="N911" i="13"/>
  <c r="P911" i="13"/>
  <c r="Q911" i="13"/>
  <c r="R911" i="13"/>
  <c r="S911" i="13"/>
  <c r="T911" i="13"/>
  <c r="U911" i="13"/>
  <c r="V911" i="13"/>
  <c r="W911" i="13"/>
  <c r="X911" i="13"/>
  <c r="Y911" i="13"/>
  <c r="Z911" i="13"/>
  <c r="AA911" i="13"/>
  <c r="AB911" i="13"/>
  <c r="AC911" i="13"/>
  <c r="AH911" i="13"/>
  <c r="AK911" i="13"/>
  <c r="C912" i="13"/>
  <c r="D912" i="13"/>
  <c r="E912" i="13"/>
  <c r="F912" i="13"/>
  <c r="G912" i="13"/>
  <c r="H912" i="13"/>
  <c r="L912" i="13"/>
  <c r="O912" i="13" s="1"/>
  <c r="M912" i="13"/>
  <c r="N912" i="13"/>
  <c r="P912" i="13"/>
  <c r="Q912" i="13"/>
  <c r="R912" i="13"/>
  <c r="S912" i="13"/>
  <c r="T912" i="13"/>
  <c r="U912" i="13"/>
  <c r="V912" i="13"/>
  <c r="W912" i="13"/>
  <c r="X912" i="13"/>
  <c r="Y912" i="13"/>
  <c r="Z912" i="13"/>
  <c r="AA912" i="13"/>
  <c r="AB912" i="13"/>
  <c r="AC912" i="13"/>
  <c r="AH912" i="13"/>
  <c r="AK912" i="13"/>
  <c r="C913" i="13"/>
  <c r="D913" i="13"/>
  <c r="E913" i="13"/>
  <c r="F913" i="13"/>
  <c r="G913" i="13"/>
  <c r="H913" i="13"/>
  <c r="L913" i="13"/>
  <c r="M913" i="13"/>
  <c r="N913" i="13"/>
  <c r="P913" i="13"/>
  <c r="Q913" i="13"/>
  <c r="R913" i="13"/>
  <c r="S913" i="13"/>
  <c r="T913" i="13"/>
  <c r="U913" i="13"/>
  <c r="V913" i="13"/>
  <c r="W913" i="13"/>
  <c r="X913" i="13"/>
  <c r="Y913" i="13"/>
  <c r="Z913" i="13"/>
  <c r="AA913" i="13"/>
  <c r="AB913" i="13"/>
  <c r="AC913" i="13"/>
  <c r="AH913" i="13"/>
  <c r="AK913" i="13"/>
  <c r="C914" i="13"/>
  <c r="D914" i="13"/>
  <c r="E914" i="13"/>
  <c r="F914" i="13"/>
  <c r="G914" i="13"/>
  <c r="H914" i="13"/>
  <c r="L914" i="13"/>
  <c r="O914" i="13" s="1"/>
  <c r="M914" i="13"/>
  <c r="N914" i="13"/>
  <c r="P914" i="13"/>
  <c r="Q914" i="13"/>
  <c r="R914" i="13"/>
  <c r="S914" i="13"/>
  <c r="T914" i="13"/>
  <c r="U914" i="13"/>
  <c r="V914" i="13"/>
  <c r="W914" i="13"/>
  <c r="X914" i="13"/>
  <c r="Y914" i="13"/>
  <c r="Z914" i="13"/>
  <c r="AA914" i="13"/>
  <c r="AB914" i="13"/>
  <c r="AC914" i="13"/>
  <c r="AH914" i="13"/>
  <c r="AK914" i="13"/>
  <c r="C915" i="13"/>
  <c r="D915" i="13"/>
  <c r="E915" i="13"/>
  <c r="F915" i="13"/>
  <c r="G915" i="13"/>
  <c r="H915" i="13"/>
  <c r="L915" i="13"/>
  <c r="O915" i="13" s="1"/>
  <c r="M915" i="13"/>
  <c r="N915" i="13"/>
  <c r="P915" i="13"/>
  <c r="Q915" i="13"/>
  <c r="R915" i="13"/>
  <c r="S915" i="13"/>
  <c r="T915" i="13"/>
  <c r="U915" i="13"/>
  <c r="V915" i="13"/>
  <c r="W915" i="13"/>
  <c r="X915" i="13"/>
  <c r="Y915" i="13"/>
  <c r="Z915" i="13"/>
  <c r="AA915" i="13"/>
  <c r="AB915" i="13"/>
  <c r="AC915" i="13"/>
  <c r="AH915" i="13"/>
  <c r="AK915" i="13"/>
  <c r="C916" i="13"/>
  <c r="D916" i="13"/>
  <c r="E916" i="13"/>
  <c r="F916" i="13"/>
  <c r="G916" i="13"/>
  <c r="H916" i="13"/>
  <c r="L916" i="13"/>
  <c r="O916" i="13" s="1"/>
  <c r="M916" i="13"/>
  <c r="N916" i="13"/>
  <c r="P916" i="13"/>
  <c r="Q916" i="13"/>
  <c r="R916" i="13"/>
  <c r="S916" i="13"/>
  <c r="T916" i="13"/>
  <c r="U916" i="13"/>
  <c r="V916" i="13"/>
  <c r="W916" i="13"/>
  <c r="X916" i="13"/>
  <c r="Y916" i="13"/>
  <c r="Z916" i="13"/>
  <c r="AA916" i="13"/>
  <c r="AB916" i="13"/>
  <c r="AC916" i="13"/>
  <c r="AH916" i="13"/>
  <c r="AK916" i="13"/>
  <c r="C917" i="13"/>
  <c r="D917" i="13"/>
  <c r="E917" i="13"/>
  <c r="F917" i="13"/>
  <c r="G917" i="13"/>
  <c r="H917" i="13"/>
  <c r="L917" i="13"/>
  <c r="O917" i="13" s="1"/>
  <c r="M917" i="13"/>
  <c r="N917" i="13"/>
  <c r="P917" i="13"/>
  <c r="Q917" i="13"/>
  <c r="R917" i="13"/>
  <c r="S917" i="13"/>
  <c r="T917" i="13"/>
  <c r="U917" i="13"/>
  <c r="V917" i="13"/>
  <c r="W917" i="13"/>
  <c r="X917" i="13"/>
  <c r="Y917" i="13"/>
  <c r="Z917" i="13"/>
  <c r="AA917" i="13"/>
  <c r="AB917" i="13"/>
  <c r="AC917" i="13"/>
  <c r="AH917" i="13"/>
  <c r="AK917" i="13"/>
  <c r="C918" i="13"/>
  <c r="D918" i="13"/>
  <c r="E918" i="13"/>
  <c r="F918" i="13"/>
  <c r="G918" i="13"/>
  <c r="H918" i="13"/>
  <c r="L918" i="13"/>
  <c r="O918" i="13" s="1"/>
  <c r="M918" i="13"/>
  <c r="N918" i="13"/>
  <c r="P918" i="13"/>
  <c r="Q918" i="13"/>
  <c r="R918" i="13"/>
  <c r="S918" i="13"/>
  <c r="T918" i="13"/>
  <c r="U918" i="13"/>
  <c r="V918" i="13"/>
  <c r="W918" i="13"/>
  <c r="X918" i="13"/>
  <c r="Y918" i="13"/>
  <c r="AA918" i="13"/>
  <c r="AB918" i="13"/>
  <c r="AC918" i="13"/>
  <c r="AH918" i="13"/>
  <c r="AK918" i="13"/>
  <c r="C919" i="13"/>
  <c r="D919" i="13"/>
  <c r="E919" i="13"/>
  <c r="F919" i="13"/>
  <c r="G919" i="13"/>
  <c r="H919" i="13"/>
  <c r="L919" i="13"/>
  <c r="O919" i="13" s="1"/>
  <c r="M919" i="13"/>
  <c r="N919" i="13"/>
  <c r="P919" i="13"/>
  <c r="Q919" i="13"/>
  <c r="R919" i="13"/>
  <c r="S919" i="13"/>
  <c r="T919" i="13"/>
  <c r="U919" i="13"/>
  <c r="V919" i="13"/>
  <c r="W919" i="13"/>
  <c r="X919" i="13"/>
  <c r="Y919" i="13"/>
  <c r="Z919" i="13"/>
  <c r="AA919" i="13"/>
  <c r="AB919" i="13"/>
  <c r="AC919" i="13"/>
  <c r="AH919" i="13"/>
  <c r="AK919" i="13"/>
  <c r="C920" i="13"/>
  <c r="D920" i="13"/>
  <c r="E920" i="13"/>
  <c r="F920" i="13"/>
  <c r="G920" i="13"/>
  <c r="H920" i="13"/>
  <c r="L920" i="13"/>
  <c r="O920" i="13" s="1"/>
  <c r="M920" i="13"/>
  <c r="N920" i="13"/>
  <c r="P920" i="13"/>
  <c r="Q920" i="13"/>
  <c r="R920" i="13"/>
  <c r="S920" i="13"/>
  <c r="T920" i="13"/>
  <c r="U920" i="13"/>
  <c r="V920" i="13"/>
  <c r="W920" i="13"/>
  <c r="X920" i="13"/>
  <c r="Y920" i="13"/>
  <c r="Z920" i="13"/>
  <c r="AA920" i="13"/>
  <c r="AB920" i="13"/>
  <c r="AC920" i="13"/>
  <c r="AH920" i="13"/>
  <c r="AK920" i="13"/>
  <c r="C921" i="13"/>
  <c r="D921" i="13"/>
  <c r="E921" i="13"/>
  <c r="F921" i="13"/>
  <c r="G921" i="13"/>
  <c r="H921" i="13"/>
  <c r="L921" i="13"/>
  <c r="O921" i="13" s="1"/>
  <c r="M921" i="13"/>
  <c r="N921" i="13"/>
  <c r="P921" i="13"/>
  <c r="Q921" i="13"/>
  <c r="R921" i="13"/>
  <c r="S921" i="13"/>
  <c r="T921" i="13"/>
  <c r="U921" i="13"/>
  <c r="V921" i="13"/>
  <c r="W921" i="13"/>
  <c r="X921" i="13"/>
  <c r="Y921" i="13"/>
  <c r="Z921" i="13"/>
  <c r="AA921" i="13"/>
  <c r="AB921" i="13"/>
  <c r="AC921" i="13"/>
  <c r="AH921" i="13"/>
  <c r="AK921" i="13"/>
  <c r="C922" i="13"/>
  <c r="D922" i="13"/>
  <c r="E922" i="13"/>
  <c r="F922" i="13"/>
  <c r="G922" i="13"/>
  <c r="H922" i="13"/>
  <c r="L922" i="13"/>
  <c r="O922" i="13" s="1"/>
  <c r="M922" i="13"/>
  <c r="N922" i="13"/>
  <c r="P922" i="13"/>
  <c r="Q922" i="13"/>
  <c r="R922" i="13"/>
  <c r="S922" i="13"/>
  <c r="T922" i="13"/>
  <c r="U922" i="13"/>
  <c r="V922" i="13"/>
  <c r="W922" i="13"/>
  <c r="X922" i="13"/>
  <c r="Y922" i="13"/>
  <c r="Z922" i="13"/>
  <c r="AA922" i="13"/>
  <c r="AB922" i="13"/>
  <c r="AC922" i="13"/>
  <c r="AH922" i="13"/>
  <c r="AK922" i="13"/>
  <c r="C923" i="13"/>
  <c r="D923" i="13"/>
  <c r="E923" i="13"/>
  <c r="F923" i="13"/>
  <c r="G923" i="13"/>
  <c r="H923" i="13"/>
  <c r="L923" i="13"/>
  <c r="O923" i="13" s="1"/>
  <c r="M923" i="13"/>
  <c r="N923" i="13"/>
  <c r="P923" i="13"/>
  <c r="Q923" i="13"/>
  <c r="R923" i="13"/>
  <c r="S923" i="13"/>
  <c r="T923" i="13"/>
  <c r="U923" i="13"/>
  <c r="V923" i="13"/>
  <c r="W923" i="13"/>
  <c r="X923" i="13"/>
  <c r="Y923" i="13"/>
  <c r="AA923" i="13"/>
  <c r="AB923" i="13"/>
  <c r="AC923" i="13"/>
  <c r="AH923" i="13"/>
  <c r="AK923" i="13"/>
  <c r="C924" i="13"/>
  <c r="D924" i="13"/>
  <c r="E924" i="13"/>
  <c r="F924" i="13"/>
  <c r="G924" i="13"/>
  <c r="H924" i="13"/>
  <c r="L924" i="13"/>
  <c r="O924" i="13" s="1"/>
  <c r="M924" i="13"/>
  <c r="N924" i="13"/>
  <c r="P924" i="13"/>
  <c r="Q924" i="13"/>
  <c r="R924" i="13"/>
  <c r="S924" i="13"/>
  <c r="T924" i="13"/>
  <c r="U924" i="13"/>
  <c r="V924" i="13"/>
  <c r="W924" i="13"/>
  <c r="X924" i="13"/>
  <c r="Y924" i="13"/>
  <c r="Z924" i="13"/>
  <c r="AA924" i="13"/>
  <c r="AB924" i="13"/>
  <c r="AC924" i="13"/>
  <c r="AH924" i="13"/>
  <c r="AK924" i="13"/>
  <c r="C925" i="13"/>
  <c r="D925" i="13"/>
  <c r="E925" i="13"/>
  <c r="F925" i="13"/>
  <c r="G925" i="13"/>
  <c r="H925" i="13"/>
  <c r="L925" i="13"/>
  <c r="O925" i="13" s="1"/>
  <c r="M925" i="13"/>
  <c r="N925" i="13"/>
  <c r="P925" i="13"/>
  <c r="Q925" i="13"/>
  <c r="R925" i="13"/>
  <c r="S925" i="13"/>
  <c r="T925" i="13"/>
  <c r="U925" i="13"/>
  <c r="V925" i="13"/>
  <c r="W925" i="13"/>
  <c r="X925" i="13"/>
  <c r="Y925" i="13"/>
  <c r="Z925" i="13"/>
  <c r="AA925" i="13"/>
  <c r="AB925" i="13"/>
  <c r="AC925" i="13"/>
  <c r="AH925" i="13"/>
  <c r="AK925" i="13"/>
  <c r="C926" i="13"/>
  <c r="D926" i="13"/>
  <c r="E926" i="13"/>
  <c r="F926" i="13"/>
  <c r="G926" i="13"/>
  <c r="H926" i="13"/>
  <c r="L926" i="13"/>
  <c r="O926" i="13" s="1"/>
  <c r="M926" i="13"/>
  <c r="N926" i="13"/>
  <c r="P926" i="13"/>
  <c r="Q926" i="13"/>
  <c r="R926" i="13"/>
  <c r="S926" i="13"/>
  <c r="T926" i="13"/>
  <c r="U926" i="13"/>
  <c r="V926" i="13"/>
  <c r="W926" i="13"/>
  <c r="X926" i="13"/>
  <c r="Y926" i="13"/>
  <c r="Z926" i="13"/>
  <c r="AA926" i="13"/>
  <c r="AB926" i="13"/>
  <c r="AC926" i="13"/>
  <c r="AH926" i="13"/>
  <c r="AK926" i="13"/>
  <c r="C927" i="13"/>
  <c r="D927" i="13"/>
  <c r="E927" i="13"/>
  <c r="F927" i="13"/>
  <c r="G927" i="13"/>
  <c r="H927" i="13"/>
  <c r="L927" i="13"/>
  <c r="O927" i="13" s="1"/>
  <c r="M927" i="13"/>
  <c r="N927" i="13"/>
  <c r="P927" i="13"/>
  <c r="Q927" i="13"/>
  <c r="R927" i="13"/>
  <c r="S927" i="13"/>
  <c r="T927" i="13"/>
  <c r="U927" i="13"/>
  <c r="V927" i="13"/>
  <c r="W927" i="13"/>
  <c r="X927" i="13"/>
  <c r="Y927" i="13"/>
  <c r="Z927" i="13"/>
  <c r="AA927" i="13"/>
  <c r="AB927" i="13"/>
  <c r="AC927" i="13"/>
  <c r="AH927" i="13"/>
  <c r="AK927" i="13"/>
  <c r="C928" i="13"/>
  <c r="D928" i="13"/>
  <c r="E928" i="13"/>
  <c r="F928" i="13"/>
  <c r="G928" i="13"/>
  <c r="H928" i="13"/>
  <c r="L928" i="13"/>
  <c r="O928" i="13" s="1"/>
  <c r="M928" i="13"/>
  <c r="N928" i="13"/>
  <c r="P928" i="13"/>
  <c r="Q928" i="13"/>
  <c r="R928" i="13"/>
  <c r="S928" i="13"/>
  <c r="T928" i="13"/>
  <c r="U928" i="13"/>
  <c r="V928" i="13"/>
  <c r="W928" i="13"/>
  <c r="X928" i="13"/>
  <c r="Y928" i="13"/>
  <c r="Z928" i="13"/>
  <c r="AA928" i="13"/>
  <c r="AB928" i="13"/>
  <c r="AC928" i="13"/>
  <c r="AH928" i="13"/>
  <c r="AK928" i="13"/>
  <c r="C929" i="13"/>
  <c r="D929" i="13"/>
  <c r="E929" i="13"/>
  <c r="F929" i="13"/>
  <c r="G929" i="13"/>
  <c r="H929" i="13"/>
  <c r="L929" i="13"/>
  <c r="O929" i="13" s="1"/>
  <c r="M929" i="13"/>
  <c r="N929" i="13"/>
  <c r="P929" i="13"/>
  <c r="Q929" i="13"/>
  <c r="R929" i="13"/>
  <c r="S929" i="13"/>
  <c r="T929" i="13"/>
  <c r="U929" i="13"/>
  <c r="V929" i="13"/>
  <c r="W929" i="13"/>
  <c r="X929" i="13"/>
  <c r="Y929" i="13"/>
  <c r="Z929" i="13"/>
  <c r="AA929" i="13"/>
  <c r="AB929" i="13"/>
  <c r="AC929" i="13"/>
  <c r="AH929" i="13"/>
  <c r="AK929" i="13"/>
  <c r="C930" i="13"/>
  <c r="D930" i="13"/>
  <c r="E930" i="13"/>
  <c r="F930" i="13"/>
  <c r="G930" i="13"/>
  <c r="H930" i="13"/>
  <c r="L930" i="13"/>
  <c r="O930" i="13" s="1"/>
  <c r="M930" i="13"/>
  <c r="N930" i="13"/>
  <c r="P930" i="13"/>
  <c r="Q930" i="13"/>
  <c r="R930" i="13"/>
  <c r="S930" i="13"/>
  <c r="T930" i="13"/>
  <c r="U930" i="13"/>
  <c r="V930" i="13"/>
  <c r="W930" i="13"/>
  <c r="X930" i="13"/>
  <c r="Y930" i="13"/>
  <c r="Z930" i="13"/>
  <c r="AA930" i="13"/>
  <c r="AB930" i="13"/>
  <c r="AC930" i="13"/>
  <c r="AH930" i="13"/>
  <c r="AK930" i="13"/>
  <c r="C931" i="13"/>
  <c r="D931" i="13"/>
  <c r="E931" i="13"/>
  <c r="F931" i="13"/>
  <c r="G931" i="13"/>
  <c r="H931" i="13"/>
  <c r="L931" i="13"/>
  <c r="O931" i="13" s="1"/>
  <c r="M931" i="13"/>
  <c r="N931" i="13"/>
  <c r="P931" i="13"/>
  <c r="Q931" i="13"/>
  <c r="R931" i="13"/>
  <c r="S931" i="13"/>
  <c r="T931" i="13"/>
  <c r="U931" i="13"/>
  <c r="V931" i="13"/>
  <c r="W931" i="13"/>
  <c r="X931" i="13"/>
  <c r="Y931" i="13"/>
  <c r="Z931" i="13"/>
  <c r="AA931" i="13"/>
  <c r="AB931" i="13"/>
  <c r="AC931" i="13"/>
  <c r="AH931" i="13"/>
  <c r="AK931" i="13"/>
  <c r="C932" i="13"/>
  <c r="D932" i="13"/>
  <c r="E932" i="13"/>
  <c r="F932" i="13"/>
  <c r="G932" i="13"/>
  <c r="H932" i="13"/>
  <c r="L932" i="13"/>
  <c r="O932" i="13" s="1"/>
  <c r="M932" i="13"/>
  <c r="N932" i="13"/>
  <c r="P932" i="13"/>
  <c r="Q932" i="13"/>
  <c r="R932" i="13"/>
  <c r="S932" i="13"/>
  <c r="T932" i="13"/>
  <c r="U932" i="13"/>
  <c r="V932" i="13"/>
  <c r="W932" i="13"/>
  <c r="X932" i="13"/>
  <c r="Y932" i="13"/>
  <c r="Z932" i="13"/>
  <c r="AA932" i="13"/>
  <c r="AB932" i="13"/>
  <c r="AC932" i="13"/>
  <c r="AH932" i="13"/>
  <c r="AK932" i="13"/>
  <c r="C933" i="13"/>
  <c r="D933" i="13"/>
  <c r="E933" i="13"/>
  <c r="F933" i="13"/>
  <c r="G933" i="13"/>
  <c r="H933" i="13"/>
  <c r="L933" i="13"/>
  <c r="O933" i="13" s="1"/>
  <c r="M933" i="13"/>
  <c r="N933" i="13"/>
  <c r="P933" i="13"/>
  <c r="Q933" i="13"/>
  <c r="R933" i="13"/>
  <c r="S933" i="13"/>
  <c r="T933" i="13"/>
  <c r="U933" i="13"/>
  <c r="V933" i="13"/>
  <c r="W933" i="13"/>
  <c r="X933" i="13"/>
  <c r="Y933" i="13"/>
  <c r="Z933" i="13"/>
  <c r="AA933" i="13"/>
  <c r="AB933" i="13"/>
  <c r="AC933" i="13"/>
  <c r="AH933" i="13"/>
  <c r="AK933" i="13"/>
  <c r="C934" i="13"/>
  <c r="D934" i="13"/>
  <c r="E934" i="13"/>
  <c r="F934" i="13"/>
  <c r="G934" i="13"/>
  <c r="H934" i="13"/>
  <c r="L934" i="13"/>
  <c r="O934" i="13" s="1"/>
  <c r="M934" i="13"/>
  <c r="N934" i="13"/>
  <c r="P934" i="13"/>
  <c r="Q934" i="13"/>
  <c r="R934" i="13"/>
  <c r="S934" i="13"/>
  <c r="T934" i="13"/>
  <c r="U934" i="13"/>
  <c r="V934" i="13"/>
  <c r="W934" i="13"/>
  <c r="X934" i="13"/>
  <c r="Y934" i="13"/>
  <c r="Z934" i="13"/>
  <c r="AA934" i="13"/>
  <c r="AB934" i="13"/>
  <c r="AC934" i="13"/>
  <c r="AH934" i="13"/>
  <c r="AK934" i="13"/>
  <c r="C935" i="13"/>
  <c r="D935" i="13"/>
  <c r="E935" i="13"/>
  <c r="F935" i="13"/>
  <c r="G935" i="13"/>
  <c r="H935" i="13"/>
  <c r="L935" i="13"/>
  <c r="O935" i="13" s="1"/>
  <c r="M935" i="13"/>
  <c r="N935" i="13"/>
  <c r="P935" i="13"/>
  <c r="Q935" i="13"/>
  <c r="R935" i="13"/>
  <c r="S935" i="13"/>
  <c r="T935" i="13"/>
  <c r="U935" i="13"/>
  <c r="V935" i="13"/>
  <c r="W935" i="13"/>
  <c r="X935" i="13"/>
  <c r="Y935" i="13"/>
  <c r="Z935" i="13"/>
  <c r="AA935" i="13"/>
  <c r="AB935" i="13"/>
  <c r="AC935" i="13"/>
  <c r="AH935" i="13"/>
  <c r="AK935" i="13"/>
  <c r="C936" i="13"/>
  <c r="D936" i="13"/>
  <c r="E936" i="13"/>
  <c r="F936" i="13"/>
  <c r="G936" i="13"/>
  <c r="H936" i="13"/>
  <c r="L936" i="13"/>
  <c r="O936" i="13" s="1"/>
  <c r="M936" i="13"/>
  <c r="N936" i="13"/>
  <c r="P936" i="13"/>
  <c r="Q936" i="13"/>
  <c r="R936" i="13"/>
  <c r="S936" i="13"/>
  <c r="T936" i="13"/>
  <c r="U936" i="13"/>
  <c r="V936" i="13"/>
  <c r="W936" i="13"/>
  <c r="X936" i="13"/>
  <c r="Y936" i="13"/>
  <c r="Z936" i="13"/>
  <c r="AA936" i="13"/>
  <c r="AB936" i="13"/>
  <c r="AC936" i="13"/>
  <c r="AH936" i="13"/>
  <c r="AK936" i="13"/>
  <c r="C937" i="13"/>
  <c r="D937" i="13"/>
  <c r="E937" i="13"/>
  <c r="F937" i="13"/>
  <c r="G937" i="13"/>
  <c r="H937" i="13"/>
  <c r="L937" i="13"/>
  <c r="O937" i="13" s="1"/>
  <c r="M937" i="13"/>
  <c r="N937" i="13"/>
  <c r="P937" i="13"/>
  <c r="Q937" i="13"/>
  <c r="R937" i="13"/>
  <c r="S937" i="13"/>
  <c r="T937" i="13"/>
  <c r="U937" i="13"/>
  <c r="V937" i="13"/>
  <c r="W937" i="13"/>
  <c r="X937" i="13"/>
  <c r="Y937" i="13"/>
  <c r="Z937" i="13"/>
  <c r="AA937" i="13"/>
  <c r="AB937" i="13"/>
  <c r="AC937" i="13"/>
  <c r="AH937" i="13"/>
  <c r="AK937" i="13"/>
  <c r="C938" i="13"/>
  <c r="D938" i="13"/>
  <c r="E938" i="13"/>
  <c r="F938" i="13"/>
  <c r="G938" i="13"/>
  <c r="H938" i="13"/>
  <c r="L938" i="13"/>
  <c r="O938" i="13" s="1"/>
  <c r="M938" i="13"/>
  <c r="N938" i="13"/>
  <c r="P938" i="13"/>
  <c r="Q938" i="13"/>
  <c r="R938" i="13"/>
  <c r="S938" i="13"/>
  <c r="T938" i="13"/>
  <c r="U938" i="13"/>
  <c r="V938" i="13"/>
  <c r="W938" i="13"/>
  <c r="X938" i="13"/>
  <c r="Y938" i="13"/>
  <c r="Z938" i="13"/>
  <c r="AA938" i="13"/>
  <c r="AB938" i="13"/>
  <c r="AC938" i="13"/>
  <c r="AH938" i="13"/>
  <c r="AK938" i="13"/>
  <c r="C939" i="13"/>
  <c r="D939" i="13"/>
  <c r="E939" i="13"/>
  <c r="F939" i="13"/>
  <c r="G939" i="13"/>
  <c r="H939" i="13"/>
  <c r="L939" i="13"/>
  <c r="O939" i="13" s="1"/>
  <c r="M939" i="13"/>
  <c r="N939" i="13"/>
  <c r="P939" i="13"/>
  <c r="Q939" i="13"/>
  <c r="R939" i="13"/>
  <c r="S939" i="13"/>
  <c r="T939" i="13"/>
  <c r="U939" i="13"/>
  <c r="V939" i="13"/>
  <c r="W939" i="13"/>
  <c r="X939" i="13"/>
  <c r="Y939" i="13"/>
  <c r="Z939" i="13"/>
  <c r="AA939" i="13"/>
  <c r="AB939" i="13"/>
  <c r="AC939" i="13"/>
  <c r="AH939" i="13"/>
  <c r="AK939" i="13"/>
  <c r="C940" i="13"/>
  <c r="D940" i="13"/>
  <c r="E940" i="13"/>
  <c r="F940" i="13"/>
  <c r="G940" i="13"/>
  <c r="H940" i="13"/>
  <c r="L940" i="13"/>
  <c r="M940" i="13"/>
  <c r="N940" i="13"/>
  <c r="P940" i="13"/>
  <c r="Q940" i="13"/>
  <c r="R940" i="13"/>
  <c r="S940" i="13"/>
  <c r="T940" i="13"/>
  <c r="U940" i="13"/>
  <c r="V940" i="13"/>
  <c r="W940" i="13"/>
  <c r="X940" i="13"/>
  <c r="Y940" i="13"/>
  <c r="Z940" i="13"/>
  <c r="AA940" i="13"/>
  <c r="AB940" i="13"/>
  <c r="AC940" i="13"/>
  <c r="AH940" i="13"/>
  <c r="AK940" i="13"/>
  <c r="C941" i="13"/>
  <c r="D941" i="13"/>
  <c r="E941" i="13"/>
  <c r="F941" i="13"/>
  <c r="G941" i="13"/>
  <c r="H941" i="13"/>
  <c r="L941" i="13"/>
  <c r="O941" i="13" s="1"/>
  <c r="M941" i="13"/>
  <c r="N941" i="13"/>
  <c r="P941" i="13"/>
  <c r="Q941" i="13"/>
  <c r="R941" i="13"/>
  <c r="S941" i="13"/>
  <c r="T941" i="13"/>
  <c r="U941" i="13"/>
  <c r="V941" i="13"/>
  <c r="W941" i="13"/>
  <c r="X941" i="13"/>
  <c r="Y941" i="13"/>
  <c r="Z941" i="13"/>
  <c r="AA941" i="13"/>
  <c r="AB941" i="13"/>
  <c r="AC941" i="13"/>
  <c r="AH941" i="13"/>
  <c r="AK941" i="13"/>
  <c r="C942" i="13"/>
  <c r="D942" i="13"/>
  <c r="E942" i="13"/>
  <c r="F942" i="13"/>
  <c r="G942" i="13"/>
  <c r="H942" i="13"/>
  <c r="L942" i="13"/>
  <c r="O942" i="13" s="1"/>
  <c r="M942" i="13"/>
  <c r="N942" i="13"/>
  <c r="P942" i="13"/>
  <c r="Q942" i="13"/>
  <c r="R942" i="13"/>
  <c r="S942" i="13"/>
  <c r="T942" i="13"/>
  <c r="U942" i="13"/>
  <c r="V942" i="13"/>
  <c r="W942" i="13"/>
  <c r="X942" i="13"/>
  <c r="Y942" i="13"/>
  <c r="Z942" i="13"/>
  <c r="AA942" i="13"/>
  <c r="AB942" i="13"/>
  <c r="AC942" i="13"/>
  <c r="AH942" i="13"/>
  <c r="AK942" i="13"/>
  <c r="C943" i="13"/>
  <c r="D943" i="13"/>
  <c r="E943" i="13"/>
  <c r="F943" i="13"/>
  <c r="G943" i="13"/>
  <c r="H943" i="13"/>
  <c r="L943" i="13"/>
  <c r="O943" i="13" s="1"/>
  <c r="M943" i="13"/>
  <c r="N943" i="13"/>
  <c r="P943" i="13"/>
  <c r="Q943" i="13"/>
  <c r="R943" i="13"/>
  <c r="S943" i="13"/>
  <c r="T943" i="13"/>
  <c r="U943" i="13"/>
  <c r="V943" i="13"/>
  <c r="W943" i="13"/>
  <c r="X943" i="13"/>
  <c r="Y943" i="13"/>
  <c r="Z943" i="13"/>
  <c r="AA943" i="13"/>
  <c r="AB943" i="13"/>
  <c r="AC943" i="13"/>
  <c r="AH943" i="13"/>
  <c r="AK943" i="13"/>
  <c r="C944" i="13"/>
  <c r="D944" i="13"/>
  <c r="E944" i="13"/>
  <c r="F944" i="13"/>
  <c r="G944" i="13"/>
  <c r="H944" i="13"/>
  <c r="L944" i="13"/>
  <c r="O944" i="13" s="1"/>
  <c r="M944" i="13"/>
  <c r="N944" i="13"/>
  <c r="P944" i="13"/>
  <c r="Q944" i="13"/>
  <c r="R944" i="13"/>
  <c r="S944" i="13"/>
  <c r="T944" i="13"/>
  <c r="U944" i="13"/>
  <c r="V944" i="13"/>
  <c r="W944" i="13"/>
  <c r="X944" i="13"/>
  <c r="Y944" i="13"/>
  <c r="Z944" i="13"/>
  <c r="AA944" i="13"/>
  <c r="AB944" i="13"/>
  <c r="AC944" i="13"/>
  <c r="AH944" i="13"/>
  <c r="AK944" i="13"/>
  <c r="C945" i="13"/>
  <c r="D945" i="13"/>
  <c r="E945" i="13"/>
  <c r="F945" i="13"/>
  <c r="G945" i="13"/>
  <c r="H945" i="13"/>
  <c r="L945" i="13"/>
  <c r="O945" i="13" s="1"/>
  <c r="M945" i="13"/>
  <c r="N945" i="13"/>
  <c r="P945" i="13"/>
  <c r="Q945" i="13"/>
  <c r="R945" i="13"/>
  <c r="S945" i="13"/>
  <c r="T945" i="13"/>
  <c r="U945" i="13"/>
  <c r="V945" i="13"/>
  <c r="W945" i="13"/>
  <c r="X945" i="13"/>
  <c r="Y945" i="13"/>
  <c r="Z945" i="13"/>
  <c r="AA945" i="13"/>
  <c r="AB945" i="13"/>
  <c r="AC945" i="13"/>
  <c r="AH945" i="13"/>
  <c r="AK945" i="13"/>
  <c r="C946" i="13"/>
  <c r="D946" i="13"/>
  <c r="E946" i="13"/>
  <c r="F946" i="13"/>
  <c r="G946" i="13"/>
  <c r="H946" i="13"/>
  <c r="L946" i="13"/>
  <c r="O946" i="13" s="1"/>
  <c r="M946" i="13"/>
  <c r="N946" i="13"/>
  <c r="P946" i="13"/>
  <c r="Q946" i="13"/>
  <c r="R946" i="13"/>
  <c r="S946" i="13"/>
  <c r="T946" i="13"/>
  <c r="U946" i="13"/>
  <c r="V946" i="13"/>
  <c r="W946" i="13"/>
  <c r="X946" i="13"/>
  <c r="Y946" i="13"/>
  <c r="Z946" i="13"/>
  <c r="AA946" i="13"/>
  <c r="AB946" i="13"/>
  <c r="AC946" i="13"/>
  <c r="AH946" i="13"/>
  <c r="AK946" i="13"/>
  <c r="C947" i="13"/>
  <c r="D947" i="13"/>
  <c r="E947" i="13"/>
  <c r="F947" i="13"/>
  <c r="G947" i="13"/>
  <c r="H947" i="13"/>
  <c r="L947" i="13"/>
  <c r="O947" i="13" s="1"/>
  <c r="M947" i="13"/>
  <c r="N947" i="13"/>
  <c r="P947" i="13"/>
  <c r="Q947" i="13"/>
  <c r="R947" i="13"/>
  <c r="S947" i="13"/>
  <c r="T947" i="13"/>
  <c r="U947" i="13"/>
  <c r="V947" i="13"/>
  <c r="W947" i="13"/>
  <c r="X947" i="13"/>
  <c r="Y947" i="13"/>
  <c r="Z947" i="13"/>
  <c r="AA947" i="13"/>
  <c r="AB947" i="13"/>
  <c r="AC947" i="13"/>
  <c r="AH947" i="13"/>
  <c r="AK947" i="13"/>
  <c r="C948" i="13"/>
  <c r="D948" i="13"/>
  <c r="E948" i="13"/>
  <c r="F948" i="13"/>
  <c r="G948" i="13"/>
  <c r="H948" i="13"/>
  <c r="L948" i="13"/>
  <c r="O948" i="13" s="1"/>
  <c r="M948" i="13"/>
  <c r="N948" i="13"/>
  <c r="P948" i="13"/>
  <c r="Q948" i="13"/>
  <c r="R948" i="13"/>
  <c r="S948" i="13"/>
  <c r="T948" i="13"/>
  <c r="U948" i="13"/>
  <c r="V948" i="13"/>
  <c r="W948" i="13"/>
  <c r="X948" i="13"/>
  <c r="Y948" i="13"/>
  <c r="Z948" i="13"/>
  <c r="AA948" i="13"/>
  <c r="AB948" i="13"/>
  <c r="AC948" i="13"/>
  <c r="AH948" i="13"/>
  <c r="AK948" i="13"/>
  <c r="C949" i="13"/>
  <c r="D949" i="13"/>
  <c r="E949" i="13"/>
  <c r="F949" i="13"/>
  <c r="G949" i="13"/>
  <c r="H949" i="13"/>
  <c r="L949" i="13"/>
  <c r="O949" i="13" s="1"/>
  <c r="M949" i="13"/>
  <c r="N949" i="13"/>
  <c r="P949" i="13"/>
  <c r="Q949" i="13"/>
  <c r="R949" i="13"/>
  <c r="S949" i="13"/>
  <c r="T949" i="13"/>
  <c r="U949" i="13"/>
  <c r="V949" i="13"/>
  <c r="W949" i="13"/>
  <c r="X949" i="13"/>
  <c r="Y949" i="13"/>
  <c r="Z949" i="13"/>
  <c r="AA949" i="13"/>
  <c r="AB949" i="13"/>
  <c r="AC949" i="13"/>
  <c r="AH949" i="13"/>
  <c r="AK949" i="13"/>
  <c r="C950" i="13"/>
  <c r="D950" i="13"/>
  <c r="E950" i="13"/>
  <c r="F950" i="13"/>
  <c r="G950" i="13"/>
  <c r="H950" i="13"/>
  <c r="L950" i="13"/>
  <c r="O950" i="13" s="1"/>
  <c r="M950" i="13"/>
  <c r="N950" i="13"/>
  <c r="P950" i="13"/>
  <c r="Q950" i="13"/>
  <c r="R950" i="13"/>
  <c r="S950" i="13"/>
  <c r="T950" i="13"/>
  <c r="U950" i="13"/>
  <c r="V950" i="13"/>
  <c r="W950" i="13"/>
  <c r="X950" i="13"/>
  <c r="Y950" i="13"/>
  <c r="Z950" i="13"/>
  <c r="AA950" i="13"/>
  <c r="AB950" i="13"/>
  <c r="AC950" i="13"/>
  <c r="AH950" i="13"/>
  <c r="AK950" i="13"/>
  <c r="C951" i="13"/>
  <c r="D951" i="13"/>
  <c r="E951" i="13"/>
  <c r="F951" i="13"/>
  <c r="G951" i="13"/>
  <c r="H951" i="13"/>
  <c r="L951" i="13"/>
  <c r="O951" i="13" s="1"/>
  <c r="M951" i="13"/>
  <c r="N951" i="13"/>
  <c r="P951" i="13"/>
  <c r="Q951" i="13"/>
  <c r="R951" i="13"/>
  <c r="S951" i="13"/>
  <c r="T951" i="13"/>
  <c r="U951" i="13"/>
  <c r="V951" i="13"/>
  <c r="W951" i="13"/>
  <c r="X951" i="13"/>
  <c r="Y951" i="13"/>
  <c r="Z951" i="13"/>
  <c r="AA951" i="13"/>
  <c r="AB951" i="13"/>
  <c r="AC951" i="13"/>
  <c r="AH951" i="13"/>
  <c r="AK951" i="13"/>
  <c r="C952" i="13"/>
  <c r="D952" i="13"/>
  <c r="E952" i="13"/>
  <c r="F952" i="13"/>
  <c r="G952" i="13"/>
  <c r="H952" i="13"/>
  <c r="L952" i="13"/>
  <c r="O952" i="13" s="1"/>
  <c r="M952" i="13"/>
  <c r="N952" i="13"/>
  <c r="P952" i="13"/>
  <c r="Q952" i="13"/>
  <c r="R952" i="13"/>
  <c r="S952" i="13"/>
  <c r="T952" i="13"/>
  <c r="U952" i="13"/>
  <c r="V952" i="13"/>
  <c r="W952" i="13"/>
  <c r="X952" i="13"/>
  <c r="Y952" i="13"/>
  <c r="Z952" i="13"/>
  <c r="AA952" i="13"/>
  <c r="AB952" i="13"/>
  <c r="AC952" i="13"/>
  <c r="AH952" i="13"/>
  <c r="AK952" i="13"/>
  <c r="C953" i="13"/>
  <c r="D953" i="13"/>
  <c r="E953" i="13"/>
  <c r="F953" i="13"/>
  <c r="G953" i="13"/>
  <c r="H953" i="13"/>
  <c r="L953" i="13"/>
  <c r="O953" i="13" s="1"/>
  <c r="M953" i="13"/>
  <c r="N953" i="13"/>
  <c r="P953" i="13"/>
  <c r="Q953" i="13"/>
  <c r="R953" i="13"/>
  <c r="S953" i="13"/>
  <c r="T953" i="13"/>
  <c r="U953" i="13"/>
  <c r="V953" i="13"/>
  <c r="W953" i="13"/>
  <c r="X953" i="13"/>
  <c r="Y953" i="13"/>
  <c r="Z953" i="13"/>
  <c r="AA953" i="13"/>
  <c r="AB953" i="13"/>
  <c r="AC953" i="13"/>
  <c r="AH953" i="13"/>
  <c r="AK953" i="13"/>
  <c r="C954" i="13"/>
  <c r="D954" i="13"/>
  <c r="E954" i="13"/>
  <c r="F954" i="13"/>
  <c r="G954" i="13"/>
  <c r="H954" i="13"/>
  <c r="L954" i="13"/>
  <c r="O954" i="13" s="1"/>
  <c r="M954" i="13"/>
  <c r="N954" i="13"/>
  <c r="P954" i="13"/>
  <c r="Q954" i="13"/>
  <c r="R954" i="13"/>
  <c r="S954" i="13"/>
  <c r="T954" i="13"/>
  <c r="U954" i="13"/>
  <c r="V954" i="13"/>
  <c r="W954" i="13"/>
  <c r="X954" i="13"/>
  <c r="Y954" i="13"/>
  <c r="Z954" i="13"/>
  <c r="AA954" i="13"/>
  <c r="AB954" i="13"/>
  <c r="AC954" i="13"/>
  <c r="AH954" i="13"/>
  <c r="AK954" i="13"/>
  <c r="C955" i="13"/>
  <c r="D955" i="13"/>
  <c r="E955" i="13"/>
  <c r="F955" i="13"/>
  <c r="G955" i="13"/>
  <c r="H955" i="13"/>
  <c r="L955" i="13"/>
  <c r="O955" i="13" s="1"/>
  <c r="M955" i="13"/>
  <c r="N955" i="13"/>
  <c r="P955" i="13"/>
  <c r="Q955" i="13"/>
  <c r="R955" i="13"/>
  <c r="S955" i="13"/>
  <c r="T955" i="13"/>
  <c r="U955" i="13"/>
  <c r="V955" i="13"/>
  <c r="W955" i="13"/>
  <c r="X955" i="13"/>
  <c r="Y955" i="13"/>
  <c r="Z955" i="13"/>
  <c r="AA955" i="13"/>
  <c r="AB955" i="13"/>
  <c r="AC955" i="13"/>
  <c r="AH955" i="13"/>
  <c r="AK955" i="13"/>
  <c r="C956" i="13"/>
  <c r="D956" i="13"/>
  <c r="E956" i="13"/>
  <c r="F956" i="13"/>
  <c r="G956" i="13"/>
  <c r="H956" i="13"/>
  <c r="L956" i="13"/>
  <c r="O956" i="13" s="1"/>
  <c r="M956" i="13"/>
  <c r="N956" i="13"/>
  <c r="P956" i="13"/>
  <c r="Q956" i="13"/>
  <c r="R956" i="13"/>
  <c r="S956" i="13"/>
  <c r="T956" i="13"/>
  <c r="U956" i="13"/>
  <c r="V956" i="13"/>
  <c r="W956" i="13"/>
  <c r="X956" i="13"/>
  <c r="Y956" i="13"/>
  <c r="Z956" i="13"/>
  <c r="AA956" i="13"/>
  <c r="AB956" i="13"/>
  <c r="AC956" i="13"/>
  <c r="AH956" i="13"/>
  <c r="AK956" i="13"/>
  <c r="C957" i="13"/>
  <c r="D957" i="13"/>
  <c r="E957" i="13"/>
  <c r="F957" i="13"/>
  <c r="G957" i="13"/>
  <c r="H957" i="13"/>
  <c r="L957" i="13"/>
  <c r="O957" i="13" s="1"/>
  <c r="M957" i="13"/>
  <c r="N957" i="13"/>
  <c r="P957" i="13"/>
  <c r="Q957" i="13"/>
  <c r="R957" i="13"/>
  <c r="S957" i="13"/>
  <c r="T957" i="13"/>
  <c r="U957" i="13"/>
  <c r="V957" i="13"/>
  <c r="W957" i="13"/>
  <c r="X957" i="13"/>
  <c r="Y957" i="13"/>
  <c r="Z957" i="13"/>
  <c r="AA957" i="13"/>
  <c r="AB957" i="13"/>
  <c r="AC957" i="13"/>
  <c r="AH957" i="13"/>
  <c r="AK957" i="13"/>
  <c r="C958" i="13"/>
  <c r="D958" i="13"/>
  <c r="E958" i="13"/>
  <c r="F958" i="13"/>
  <c r="G958" i="13"/>
  <c r="H958" i="13"/>
  <c r="L958" i="13"/>
  <c r="O958" i="13" s="1"/>
  <c r="M958" i="13"/>
  <c r="N958" i="13"/>
  <c r="P958" i="13"/>
  <c r="Q958" i="13"/>
  <c r="R958" i="13"/>
  <c r="S958" i="13"/>
  <c r="T958" i="13"/>
  <c r="U958" i="13"/>
  <c r="V958" i="13"/>
  <c r="W958" i="13"/>
  <c r="X958" i="13"/>
  <c r="Y958" i="13"/>
  <c r="Z958" i="13"/>
  <c r="AA958" i="13"/>
  <c r="AB958" i="13"/>
  <c r="AC958" i="13"/>
  <c r="AH958" i="13"/>
  <c r="AK958" i="13"/>
  <c r="C959" i="13"/>
  <c r="D959" i="13"/>
  <c r="E959" i="13"/>
  <c r="F959" i="13"/>
  <c r="G959" i="13"/>
  <c r="H959" i="13"/>
  <c r="L959" i="13"/>
  <c r="O959" i="13" s="1"/>
  <c r="M959" i="13"/>
  <c r="N959" i="13"/>
  <c r="P959" i="13"/>
  <c r="Q959" i="13"/>
  <c r="R959" i="13"/>
  <c r="S959" i="13"/>
  <c r="T959" i="13"/>
  <c r="U959" i="13"/>
  <c r="V959" i="13"/>
  <c r="W959" i="13"/>
  <c r="X959" i="13"/>
  <c r="Y959" i="13"/>
  <c r="Z959" i="13"/>
  <c r="AA959" i="13"/>
  <c r="AB959" i="13"/>
  <c r="AC959" i="13"/>
  <c r="AH959" i="13"/>
  <c r="AK959" i="13"/>
  <c r="C960" i="13"/>
  <c r="D960" i="13"/>
  <c r="E960" i="13"/>
  <c r="F960" i="13"/>
  <c r="G960" i="13"/>
  <c r="H960" i="13"/>
  <c r="L960" i="13"/>
  <c r="O960" i="13" s="1"/>
  <c r="M960" i="13"/>
  <c r="N960" i="13"/>
  <c r="P960" i="13"/>
  <c r="Q960" i="13"/>
  <c r="R960" i="13"/>
  <c r="S960" i="13"/>
  <c r="T960" i="13"/>
  <c r="U960" i="13"/>
  <c r="V960" i="13"/>
  <c r="W960" i="13"/>
  <c r="X960" i="13"/>
  <c r="Y960" i="13"/>
  <c r="Z960" i="13"/>
  <c r="AA960" i="13"/>
  <c r="AB960" i="13"/>
  <c r="AC960" i="13"/>
  <c r="AH960" i="13"/>
  <c r="AK960" i="13"/>
  <c r="C961" i="13"/>
  <c r="D961" i="13"/>
  <c r="E961" i="13"/>
  <c r="F961" i="13"/>
  <c r="G961" i="13"/>
  <c r="H961" i="13"/>
  <c r="L961" i="13"/>
  <c r="O961" i="13" s="1"/>
  <c r="M961" i="13"/>
  <c r="N961" i="13"/>
  <c r="P961" i="13"/>
  <c r="Q961" i="13"/>
  <c r="R961" i="13"/>
  <c r="S961" i="13"/>
  <c r="T961" i="13"/>
  <c r="U961" i="13"/>
  <c r="V961" i="13"/>
  <c r="W961" i="13"/>
  <c r="X961" i="13"/>
  <c r="Y961" i="13"/>
  <c r="Z961" i="13"/>
  <c r="AA961" i="13"/>
  <c r="AB961" i="13"/>
  <c r="AC961" i="13"/>
  <c r="AH961" i="13"/>
  <c r="AK961" i="13"/>
  <c r="C962" i="13"/>
  <c r="D962" i="13"/>
  <c r="E962" i="13"/>
  <c r="F962" i="13"/>
  <c r="G962" i="13"/>
  <c r="H962" i="13"/>
  <c r="L962" i="13"/>
  <c r="O962" i="13" s="1"/>
  <c r="M962" i="13"/>
  <c r="N962" i="13"/>
  <c r="P962" i="13"/>
  <c r="Q962" i="13"/>
  <c r="R962" i="13"/>
  <c r="S962" i="13"/>
  <c r="T962" i="13"/>
  <c r="U962" i="13"/>
  <c r="V962" i="13"/>
  <c r="W962" i="13"/>
  <c r="X962" i="13"/>
  <c r="Y962" i="13"/>
  <c r="Z962" i="13"/>
  <c r="AA962" i="13"/>
  <c r="AB962" i="13"/>
  <c r="AC962" i="13"/>
  <c r="AH962" i="13"/>
  <c r="AK962" i="13"/>
  <c r="C963" i="13"/>
  <c r="D963" i="13"/>
  <c r="E963" i="13"/>
  <c r="F963" i="13"/>
  <c r="G963" i="13"/>
  <c r="H963" i="13"/>
  <c r="L963" i="13"/>
  <c r="O963" i="13" s="1"/>
  <c r="M963" i="13"/>
  <c r="N963" i="13"/>
  <c r="P963" i="13"/>
  <c r="Q963" i="13"/>
  <c r="R963" i="13"/>
  <c r="S963" i="13"/>
  <c r="T963" i="13"/>
  <c r="U963" i="13"/>
  <c r="V963" i="13"/>
  <c r="W963" i="13"/>
  <c r="X963" i="13"/>
  <c r="Y963" i="13"/>
  <c r="Z963" i="13"/>
  <c r="AA963" i="13"/>
  <c r="AB963" i="13"/>
  <c r="AC963" i="13"/>
  <c r="AH963" i="13"/>
  <c r="AK963" i="13"/>
  <c r="C964" i="13"/>
  <c r="D964" i="13"/>
  <c r="E964" i="13"/>
  <c r="F964" i="13"/>
  <c r="G964" i="13"/>
  <c r="H964" i="13"/>
  <c r="L964" i="13"/>
  <c r="O964" i="13" s="1"/>
  <c r="M964" i="13"/>
  <c r="N964" i="13"/>
  <c r="P964" i="13"/>
  <c r="Q964" i="13"/>
  <c r="R964" i="13"/>
  <c r="S964" i="13"/>
  <c r="T964" i="13"/>
  <c r="U964" i="13"/>
  <c r="V964" i="13"/>
  <c r="W964" i="13"/>
  <c r="X964" i="13"/>
  <c r="Y964" i="13"/>
  <c r="Z964" i="13"/>
  <c r="AA964" i="13"/>
  <c r="AB964" i="13"/>
  <c r="AC964" i="13"/>
  <c r="AH964" i="13"/>
  <c r="AK964" i="13"/>
  <c r="C965" i="13"/>
  <c r="D965" i="13"/>
  <c r="E965" i="13"/>
  <c r="F965" i="13"/>
  <c r="G965" i="13"/>
  <c r="H965" i="13"/>
  <c r="L965" i="13"/>
  <c r="O965" i="13" s="1"/>
  <c r="M965" i="13"/>
  <c r="N965" i="13"/>
  <c r="P965" i="13"/>
  <c r="Q965" i="13"/>
  <c r="R965" i="13"/>
  <c r="S965" i="13"/>
  <c r="T965" i="13"/>
  <c r="U965" i="13"/>
  <c r="V965" i="13"/>
  <c r="W965" i="13"/>
  <c r="X965" i="13"/>
  <c r="Y965" i="13"/>
  <c r="Z965" i="13"/>
  <c r="AA965" i="13"/>
  <c r="AB965" i="13"/>
  <c r="AC965" i="13"/>
  <c r="AH965" i="13"/>
  <c r="AK965" i="13"/>
  <c r="C966" i="13"/>
  <c r="D966" i="13"/>
  <c r="E966" i="13"/>
  <c r="F966" i="13"/>
  <c r="G966" i="13"/>
  <c r="H966" i="13"/>
  <c r="L966" i="13"/>
  <c r="O966" i="13" s="1"/>
  <c r="M966" i="13"/>
  <c r="N966" i="13"/>
  <c r="P966" i="13"/>
  <c r="Q966" i="13"/>
  <c r="R966" i="13"/>
  <c r="S966" i="13"/>
  <c r="T966" i="13"/>
  <c r="U966" i="13"/>
  <c r="V966" i="13"/>
  <c r="W966" i="13"/>
  <c r="X966" i="13"/>
  <c r="Y966" i="13"/>
  <c r="Z966" i="13"/>
  <c r="AA966" i="13"/>
  <c r="AB966" i="13"/>
  <c r="AC966" i="13"/>
  <c r="AH966" i="13"/>
  <c r="AK966" i="13"/>
  <c r="C967" i="13"/>
  <c r="D967" i="13"/>
  <c r="E967" i="13"/>
  <c r="F967" i="13"/>
  <c r="G967" i="13"/>
  <c r="H967" i="13"/>
  <c r="L967" i="13"/>
  <c r="O967" i="13" s="1"/>
  <c r="M967" i="13"/>
  <c r="N967" i="13"/>
  <c r="P967" i="13"/>
  <c r="Q967" i="13"/>
  <c r="R967" i="13"/>
  <c r="S967" i="13"/>
  <c r="T967" i="13"/>
  <c r="U967" i="13"/>
  <c r="V967" i="13"/>
  <c r="W967" i="13"/>
  <c r="X967" i="13"/>
  <c r="Y967" i="13"/>
  <c r="Z967" i="13"/>
  <c r="AA967" i="13"/>
  <c r="AB967" i="13"/>
  <c r="AC967" i="13"/>
  <c r="AH967" i="13"/>
  <c r="AK967" i="13"/>
  <c r="C968" i="13"/>
  <c r="D968" i="13"/>
  <c r="E968" i="13"/>
  <c r="F968" i="13"/>
  <c r="G968" i="13"/>
  <c r="H968" i="13"/>
  <c r="L968" i="13"/>
  <c r="O968" i="13" s="1"/>
  <c r="M968" i="13"/>
  <c r="N968" i="13"/>
  <c r="P968" i="13"/>
  <c r="Q968" i="13"/>
  <c r="R968" i="13"/>
  <c r="S968" i="13"/>
  <c r="T968" i="13"/>
  <c r="U968" i="13"/>
  <c r="V968" i="13"/>
  <c r="W968" i="13"/>
  <c r="X968" i="13"/>
  <c r="Y968" i="13"/>
  <c r="Z968" i="13"/>
  <c r="AA968" i="13"/>
  <c r="AB968" i="13"/>
  <c r="AC968" i="13"/>
  <c r="AH968" i="13"/>
  <c r="AK968" i="13"/>
  <c r="C969" i="13"/>
  <c r="D969" i="13"/>
  <c r="E969" i="13"/>
  <c r="F969" i="13"/>
  <c r="G969" i="13"/>
  <c r="H969" i="13"/>
  <c r="L969" i="13"/>
  <c r="O969" i="13" s="1"/>
  <c r="M969" i="13"/>
  <c r="N969" i="13"/>
  <c r="P969" i="13"/>
  <c r="Q969" i="13"/>
  <c r="R969" i="13"/>
  <c r="S969" i="13"/>
  <c r="T969" i="13"/>
  <c r="U969" i="13"/>
  <c r="V969" i="13"/>
  <c r="W969" i="13"/>
  <c r="X969" i="13"/>
  <c r="Y969" i="13"/>
  <c r="Z969" i="13"/>
  <c r="AA969" i="13"/>
  <c r="AB969" i="13"/>
  <c r="AC969" i="13"/>
  <c r="AH969" i="13"/>
  <c r="AK969" i="13"/>
  <c r="C970" i="13"/>
  <c r="D970" i="13"/>
  <c r="E970" i="13"/>
  <c r="F970" i="13"/>
  <c r="G970" i="13"/>
  <c r="H970" i="13"/>
  <c r="L970" i="13"/>
  <c r="O970" i="13" s="1"/>
  <c r="M970" i="13"/>
  <c r="N970" i="13"/>
  <c r="P970" i="13"/>
  <c r="Q970" i="13"/>
  <c r="R970" i="13"/>
  <c r="S970" i="13"/>
  <c r="T970" i="13"/>
  <c r="U970" i="13"/>
  <c r="V970" i="13"/>
  <c r="W970" i="13"/>
  <c r="X970" i="13"/>
  <c r="Y970" i="13"/>
  <c r="Z970" i="13"/>
  <c r="AA970" i="13"/>
  <c r="AB970" i="13"/>
  <c r="AC970" i="13"/>
  <c r="AH970" i="13"/>
  <c r="AK970" i="13"/>
  <c r="C971" i="13"/>
  <c r="D971" i="13"/>
  <c r="E971" i="13"/>
  <c r="F971" i="13"/>
  <c r="G971" i="13"/>
  <c r="H971" i="13"/>
  <c r="L971" i="13"/>
  <c r="O971" i="13" s="1"/>
  <c r="M971" i="13"/>
  <c r="N971" i="13"/>
  <c r="P971" i="13"/>
  <c r="Q971" i="13"/>
  <c r="R971" i="13"/>
  <c r="S971" i="13"/>
  <c r="T971" i="13"/>
  <c r="U971" i="13"/>
  <c r="V971" i="13"/>
  <c r="W971" i="13"/>
  <c r="X971" i="13"/>
  <c r="Y971" i="13"/>
  <c r="Z971" i="13"/>
  <c r="AA971" i="13"/>
  <c r="AB971" i="13"/>
  <c r="AC971" i="13"/>
  <c r="AH971" i="13"/>
  <c r="AK971" i="13"/>
  <c r="C972" i="13"/>
  <c r="D972" i="13"/>
  <c r="E972" i="13"/>
  <c r="F972" i="13"/>
  <c r="G972" i="13"/>
  <c r="H972" i="13"/>
  <c r="L972" i="13"/>
  <c r="O972" i="13" s="1"/>
  <c r="M972" i="13"/>
  <c r="N972" i="13"/>
  <c r="P972" i="13"/>
  <c r="Q972" i="13"/>
  <c r="R972" i="13"/>
  <c r="S972" i="13"/>
  <c r="T972" i="13"/>
  <c r="U972" i="13"/>
  <c r="V972" i="13"/>
  <c r="W972" i="13"/>
  <c r="X972" i="13"/>
  <c r="Y972" i="13"/>
  <c r="Z972" i="13"/>
  <c r="AA972" i="13"/>
  <c r="AB972" i="13"/>
  <c r="AC972" i="13"/>
  <c r="AH972" i="13"/>
  <c r="AK972" i="13"/>
  <c r="C973" i="13"/>
  <c r="D973" i="13"/>
  <c r="E973" i="13"/>
  <c r="F973" i="13"/>
  <c r="G973" i="13"/>
  <c r="H973" i="13"/>
  <c r="L973" i="13"/>
  <c r="O973" i="13" s="1"/>
  <c r="M973" i="13"/>
  <c r="N973" i="13"/>
  <c r="P973" i="13"/>
  <c r="Q973" i="13"/>
  <c r="R973" i="13"/>
  <c r="S973" i="13"/>
  <c r="T973" i="13"/>
  <c r="U973" i="13"/>
  <c r="V973" i="13"/>
  <c r="W973" i="13"/>
  <c r="X973" i="13"/>
  <c r="Y973" i="13"/>
  <c r="Z973" i="13"/>
  <c r="AA973" i="13"/>
  <c r="AB973" i="13"/>
  <c r="AC973" i="13"/>
  <c r="AH973" i="13"/>
  <c r="AK973" i="13"/>
  <c r="C974" i="13"/>
  <c r="D974" i="13"/>
  <c r="E974" i="13"/>
  <c r="F974" i="13"/>
  <c r="G974" i="13"/>
  <c r="H974" i="13"/>
  <c r="L974" i="13"/>
  <c r="O974" i="13" s="1"/>
  <c r="M974" i="13"/>
  <c r="N974" i="13"/>
  <c r="P974" i="13"/>
  <c r="Q974" i="13"/>
  <c r="R974" i="13"/>
  <c r="S974" i="13"/>
  <c r="T974" i="13"/>
  <c r="U974" i="13"/>
  <c r="V974" i="13"/>
  <c r="W974" i="13"/>
  <c r="X974" i="13"/>
  <c r="Y974" i="13"/>
  <c r="Z974" i="13"/>
  <c r="AA974" i="13"/>
  <c r="AB974" i="13"/>
  <c r="AC974" i="13"/>
  <c r="AH974" i="13"/>
  <c r="AK974" i="13"/>
  <c r="C975" i="13"/>
  <c r="D975" i="13"/>
  <c r="E975" i="13"/>
  <c r="F975" i="13"/>
  <c r="G975" i="13"/>
  <c r="H975" i="13"/>
  <c r="L975" i="13"/>
  <c r="O975" i="13" s="1"/>
  <c r="M975" i="13"/>
  <c r="N975" i="13"/>
  <c r="P975" i="13"/>
  <c r="Q975" i="13"/>
  <c r="R975" i="13"/>
  <c r="S975" i="13"/>
  <c r="T975" i="13"/>
  <c r="U975" i="13"/>
  <c r="V975" i="13"/>
  <c r="W975" i="13"/>
  <c r="X975" i="13"/>
  <c r="Y975" i="13"/>
  <c r="Z975" i="13"/>
  <c r="AA975" i="13"/>
  <c r="AB975" i="13"/>
  <c r="AC975" i="13"/>
  <c r="AH975" i="13"/>
  <c r="AK975" i="13"/>
  <c r="C976" i="13"/>
  <c r="D976" i="13"/>
  <c r="E976" i="13"/>
  <c r="F976" i="13"/>
  <c r="G976" i="13"/>
  <c r="H976" i="13"/>
  <c r="L976" i="13"/>
  <c r="O976" i="13" s="1"/>
  <c r="M976" i="13"/>
  <c r="N976" i="13"/>
  <c r="P976" i="13"/>
  <c r="Q976" i="13"/>
  <c r="R976" i="13"/>
  <c r="S976" i="13"/>
  <c r="T976" i="13"/>
  <c r="U976" i="13"/>
  <c r="V976" i="13"/>
  <c r="W976" i="13"/>
  <c r="X976" i="13"/>
  <c r="Y976" i="13"/>
  <c r="Z976" i="13"/>
  <c r="AA976" i="13"/>
  <c r="AB976" i="13"/>
  <c r="AC976" i="13"/>
  <c r="AH976" i="13"/>
  <c r="AK976" i="13"/>
  <c r="C977" i="13"/>
  <c r="D977" i="13"/>
  <c r="E977" i="13"/>
  <c r="F977" i="13"/>
  <c r="G977" i="13"/>
  <c r="H977" i="13"/>
  <c r="L977" i="13"/>
  <c r="O977" i="13" s="1"/>
  <c r="M977" i="13"/>
  <c r="N977" i="13"/>
  <c r="P977" i="13"/>
  <c r="Q977" i="13"/>
  <c r="R977" i="13"/>
  <c r="S977" i="13"/>
  <c r="T977" i="13"/>
  <c r="U977" i="13"/>
  <c r="V977" i="13"/>
  <c r="W977" i="13"/>
  <c r="X977" i="13"/>
  <c r="Y977" i="13"/>
  <c r="Z977" i="13"/>
  <c r="AA977" i="13"/>
  <c r="AB977" i="13"/>
  <c r="AC977" i="13"/>
  <c r="AH977" i="13"/>
  <c r="AK977" i="13"/>
  <c r="C978" i="13"/>
  <c r="D978" i="13"/>
  <c r="E978" i="13"/>
  <c r="F978" i="13"/>
  <c r="G978" i="13"/>
  <c r="H978" i="13"/>
  <c r="L978" i="13"/>
  <c r="O978" i="13" s="1"/>
  <c r="M978" i="13"/>
  <c r="N978" i="13"/>
  <c r="P978" i="13"/>
  <c r="Q978" i="13"/>
  <c r="R978" i="13"/>
  <c r="S978" i="13"/>
  <c r="T978" i="13"/>
  <c r="U978" i="13"/>
  <c r="V978" i="13"/>
  <c r="W978" i="13"/>
  <c r="X978" i="13"/>
  <c r="Y978" i="13"/>
  <c r="Z978" i="13"/>
  <c r="AA978" i="13"/>
  <c r="AB978" i="13"/>
  <c r="AC978" i="13"/>
  <c r="AH978" i="13"/>
  <c r="AK978" i="13"/>
  <c r="C979" i="13"/>
  <c r="D979" i="13"/>
  <c r="E979" i="13"/>
  <c r="F979" i="13"/>
  <c r="G979" i="13"/>
  <c r="H979" i="13"/>
  <c r="L979" i="13"/>
  <c r="M979" i="13"/>
  <c r="N979" i="13"/>
  <c r="P979" i="13"/>
  <c r="Q979" i="13"/>
  <c r="R979" i="13"/>
  <c r="S979" i="13"/>
  <c r="T979" i="13"/>
  <c r="U979" i="13"/>
  <c r="V979" i="13"/>
  <c r="W979" i="13"/>
  <c r="X979" i="13"/>
  <c r="Y979" i="13"/>
  <c r="Z979" i="13"/>
  <c r="AA979" i="13"/>
  <c r="AB979" i="13"/>
  <c r="AC979" i="13"/>
  <c r="AH979" i="13"/>
  <c r="AK979" i="13"/>
  <c r="C980" i="13"/>
  <c r="D980" i="13"/>
  <c r="E980" i="13"/>
  <c r="F980" i="13"/>
  <c r="G980" i="13"/>
  <c r="H980" i="13"/>
  <c r="L980" i="13"/>
  <c r="O980" i="13" s="1"/>
  <c r="M980" i="13"/>
  <c r="N980" i="13"/>
  <c r="P980" i="13"/>
  <c r="Q980" i="13"/>
  <c r="R980" i="13"/>
  <c r="S980" i="13"/>
  <c r="T980" i="13"/>
  <c r="U980" i="13"/>
  <c r="V980" i="13"/>
  <c r="W980" i="13"/>
  <c r="X980" i="13"/>
  <c r="Y980" i="13"/>
  <c r="Z980" i="13"/>
  <c r="AA980" i="13"/>
  <c r="AB980" i="13"/>
  <c r="AC980" i="13"/>
  <c r="AH980" i="13"/>
  <c r="AK980" i="13"/>
  <c r="C981" i="13"/>
  <c r="D981" i="13"/>
  <c r="E981" i="13"/>
  <c r="F981" i="13"/>
  <c r="G981" i="13"/>
  <c r="H981" i="13"/>
  <c r="L981" i="13"/>
  <c r="O981" i="13" s="1"/>
  <c r="M981" i="13"/>
  <c r="N981" i="13"/>
  <c r="P981" i="13"/>
  <c r="Q981" i="13"/>
  <c r="R981" i="13"/>
  <c r="S981" i="13"/>
  <c r="T981" i="13"/>
  <c r="U981" i="13"/>
  <c r="V981" i="13"/>
  <c r="W981" i="13"/>
  <c r="X981" i="13"/>
  <c r="Y981" i="13"/>
  <c r="Z981" i="13"/>
  <c r="AA981" i="13"/>
  <c r="AB981" i="13"/>
  <c r="AC981" i="13"/>
  <c r="AH981" i="13"/>
  <c r="AK981" i="13"/>
  <c r="C982" i="13"/>
  <c r="D982" i="13"/>
  <c r="E982" i="13"/>
  <c r="F982" i="13"/>
  <c r="G982" i="13"/>
  <c r="H982" i="13"/>
  <c r="L982" i="13"/>
  <c r="O982" i="13" s="1"/>
  <c r="M982" i="13"/>
  <c r="N982" i="13"/>
  <c r="P982" i="13"/>
  <c r="Q982" i="13"/>
  <c r="R982" i="13"/>
  <c r="S982" i="13"/>
  <c r="T982" i="13"/>
  <c r="U982" i="13"/>
  <c r="V982" i="13"/>
  <c r="W982" i="13"/>
  <c r="X982" i="13"/>
  <c r="Y982" i="13"/>
  <c r="Z982" i="13"/>
  <c r="AA982" i="13"/>
  <c r="AB982" i="13"/>
  <c r="AC982" i="13"/>
  <c r="AH982" i="13"/>
  <c r="AK982" i="13"/>
  <c r="C983" i="13"/>
  <c r="D983" i="13"/>
  <c r="E983" i="13"/>
  <c r="F983" i="13"/>
  <c r="G983" i="13"/>
  <c r="H983" i="13"/>
  <c r="L983" i="13"/>
  <c r="O983" i="13" s="1"/>
  <c r="M983" i="13"/>
  <c r="N983" i="13"/>
  <c r="P983" i="13"/>
  <c r="Q983" i="13"/>
  <c r="R983" i="13"/>
  <c r="S983" i="13"/>
  <c r="T983" i="13"/>
  <c r="U983" i="13"/>
  <c r="V983" i="13"/>
  <c r="W983" i="13"/>
  <c r="X983" i="13"/>
  <c r="Y983" i="13"/>
  <c r="Z983" i="13"/>
  <c r="AA983" i="13"/>
  <c r="AB983" i="13"/>
  <c r="AC983" i="13"/>
  <c r="AH983" i="13"/>
  <c r="AK983" i="13"/>
  <c r="C984" i="13"/>
  <c r="D984" i="13"/>
  <c r="E984" i="13"/>
  <c r="F984" i="13"/>
  <c r="G984" i="13"/>
  <c r="H984" i="13"/>
  <c r="L984" i="13"/>
  <c r="O984" i="13" s="1"/>
  <c r="M984" i="13"/>
  <c r="N984" i="13"/>
  <c r="P984" i="13"/>
  <c r="Q984" i="13"/>
  <c r="R984" i="13"/>
  <c r="S984" i="13"/>
  <c r="T984" i="13"/>
  <c r="U984" i="13"/>
  <c r="V984" i="13"/>
  <c r="W984" i="13"/>
  <c r="X984" i="13"/>
  <c r="Y984" i="13"/>
  <c r="Z984" i="13"/>
  <c r="AA984" i="13"/>
  <c r="AB984" i="13"/>
  <c r="AC984" i="13"/>
  <c r="AH984" i="13"/>
  <c r="AK984" i="13"/>
  <c r="C985" i="13"/>
  <c r="D985" i="13"/>
  <c r="E985" i="13"/>
  <c r="F985" i="13"/>
  <c r="G985" i="13"/>
  <c r="H985" i="13"/>
  <c r="L985" i="13"/>
  <c r="O985" i="13" s="1"/>
  <c r="M985" i="13"/>
  <c r="N985" i="13"/>
  <c r="P985" i="13"/>
  <c r="Q985" i="13"/>
  <c r="R985" i="13"/>
  <c r="S985" i="13"/>
  <c r="T985" i="13"/>
  <c r="U985" i="13"/>
  <c r="V985" i="13"/>
  <c r="W985" i="13"/>
  <c r="X985" i="13"/>
  <c r="Y985" i="13"/>
  <c r="Z985" i="13"/>
  <c r="AA985" i="13"/>
  <c r="AB985" i="13"/>
  <c r="AC985" i="13"/>
  <c r="AH985" i="13"/>
  <c r="AK985" i="13"/>
  <c r="C986" i="13"/>
  <c r="D986" i="13"/>
  <c r="E986" i="13"/>
  <c r="F986" i="13"/>
  <c r="G986" i="13"/>
  <c r="H986" i="13"/>
  <c r="L986" i="13"/>
  <c r="O986" i="13" s="1"/>
  <c r="M986" i="13"/>
  <c r="N986" i="13"/>
  <c r="P986" i="13"/>
  <c r="Q986" i="13"/>
  <c r="R986" i="13"/>
  <c r="S986" i="13"/>
  <c r="T986" i="13"/>
  <c r="U986" i="13"/>
  <c r="V986" i="13"/>
  <c r="W986" i="13"/>
  <c r="X986" i="13"/>
  <c r="Y986" i="13"/>
  <c r="Z986" i="13"/>
  <c r="AA986" i="13"/>
  <c r="AB986" i="13"/>
  <c r="AC986" i="13"/>
  <c r="AH986" i="13"/>
  <c r="AK986" i="13"/>
  <c r="C987" i="13"/>
  <c r="D987" i="13"/>
  <c r="E987" i="13"/>
  <c r="F987" i="13"/>
  <c r="G987" i="13"/>
  <c r="H987" i="13"/>
  <c r="L987" i="13"/>
  <c r="O987" i="13" s="1"/>
  <c r="M987" i="13"/>
  <c r="N987" i="13"/>
  <c r="P987" i="13"/>
  <c r="Q987" i="13"/>
  <c r="R987" i="13"/>
  <c r="S987" i="13"/>
  <c r="T987" i="13"/>
  <c r="U987" i="13"/>
  <c r="V987" i="13"/>
  <c r="W987" i="13"/>
  <c r="X987" i="13"/>
  <c r="Y987" i="13"/>
  <c r="Z987" i="13"/>
  <c r="AA987" i="13"/>
  <c r="AB987" i="13"/>
  <c r="AC987" i="13"/>
  <c r="AH987" i="13"/>
  <c r="AK987" i="13"/>
  <c r="C988" i="13"/>
  <c r="D988" i="13"/>
  <c r="E988" i="13"/>
  <c r="F988" i="13"/>
  <c r="G988" i="13"/>
  <c r="H988" i="13"/>
  <c r="L988" i="13"/>
  <c r="O988" i="13" s="1"/>
  <c r="M988" i="13"/>
  <c r="N988" i="13"/>
  <c r="P988" i="13"/>
  <c r="Q988" i="13"/>
  <c r="R988" i="13"/>
  <c r="S988" i="13"/>
  <c r="T988" i="13"/>
  <c r="U988" i="13"/>
  <c r="V988" i="13"/>
  <c r="W988" i="13"/>
  <c r="X988" i="13"/>
  <c r="Y988" i="13"/>
  <c r="Z988" i="13"/>
  <c r="AA988" i="13"/>
  <c r="AB988" i="13"/>
  <c r="AC988" i="13"/>
  <c r="AH988" i="13"/>
  <c r="AK988" i="13"/>
  <c r="C989" i="13"/>
  <c r="D989" i="13"/>
  <c r="E989" i="13"/>
  <c r="F989" i="13"/>
  <c r="G989" i="13"/>
  <c r="H989" i="13"/>
  <c r="L989" i="13"/>
  <c r="M989" i="13"/>
  <c r="N989" i="13"/>
  <c r="P989" i="13"/>
  <c r="Q989" i="13"/>
  <c r="R989" i="13"/>
  <c r="S989" i="13"/>
  <c r="T989" i="13"/>
  <c r="U989" i="13"/>
  <c r="V989" i="13"/>
  <c r="W989" i="13"/>
  <c r="X989" i="13"/>
  <c r="Y989" i="13"/>
  <c r="Z989" i="13"/>
  <c r="AA989" i="13"/>
  <c r="AB989" i="13"/>
  <c r="AC989" i="13"/>
  <c r="AH989" i="13"/>
  <c r="AK989" i="13"/>
  <c r="C990" i="13"/>
  <c r="D990" i="13"/>
  <c r="E990" i="13"/>
  <c r="F990" i="13"/>
  <c r="G990" i="13"/>
  <c r="H990" i="13"/>
  <c r="L990" i="13"/>
  <c r="O990" i="13" s="1"/>
  <c r="M990" i="13"/>
  <c r="N990" i="13"/>
  <c r="P990" i="13"/>
  <c r="Q990" i="13"/>
  <c r="R990" i="13"/>
  <c r="S990" i="13"/>
  <c r="T990" i="13"/>
  <c r="U990" i="13"/>
  <c r="V990" i="13"/>
  <c r="W990" i="13"/>
  <c r="X990" i="13"/>
  <c r="Y990" i="13"/>
  <c r="Z990" i="13"/>
  <c r="AA990" i="13"/>
  <c r="AB990" i="13"/>
  <c r="AC990" i="13"/>
  <c r="AH990" i="13"/>
  <c r="AK990" i="13"/>
  <c r="C991" i="13"/>
  <c r="D991" i="13"/>
  <c r="E991" i="13"/>
  <c r="F991" i="13"/>
  <c r="G991" i="13"/>
  <c r="H991" i="13"/>
  <c r="L991" i="13"/>
  <c r="O991" i="13" s="1"/>
  <c r="M991" i="13"/>
  <c r="N991" i="13"/>
  <c r="P991" i="13"/>
  <c r="Q991" i="13"/>
  <c r="R991" i="13"/>
  <c r="S991" i="13"/>
  <c r="T991" i="13"/>
  <c r="U991" i="13"/>
  <c r="V991" i="13"/>
  <c r="W991" i="13"/>
  <c r="X991" i="13"/>
  <c r="Y991" i="13"/>
  <c r="Z991" i="13"/>
  <c r="AA991" i="13"/>
  <c r="AB991" i="13"/>
  <c r="AC991" i="13"/>
  <c r="AH991" i="13"/>
  <c r="AK991" i="13"/>
  <c r="C992" i="13"/>
  <c r="D992" i="13"/>
  <c r="E992" i="13"/>
  <c r="F992" i="13"/>
  <c r="G992" i="13"/>
  <c r="H992" i="13"/>
  <c r="L992" i="13"/>
  <c r="O992" i="13" s="1"/>
  <c r="M992" i="13"/>
  <c r="N992" i="13"/>
  <c r="P992" i="13"/>
  <c r="Q992" i="13"/>
  <c r="R992" i="13"/>
  <c r="S992" i="13"/>
  <c r="T992" i="13"/>
  <c r="U992" i="13"/>
  <c r="V992" i="13"/>
  <c r="W992" i="13"/>
  <c r="X992" i="13"/>
  <c r="Y992" i="13"/>
  <c r="Z992" i="13"/>
  <c r="AA992" i="13"/>
  <c r="AB992" i="13"/>
  <c r="AC992" i="13"/>
  <c r="AH992" i="13"/>
  <c r="AK992" i="13"/>
  <c r="C993" i="13"/>
  <c r="D993" i="13"/>
  <c r="E993" i="13"/>
  <c r="F993" i="13"/>
  <c r="G993" i="13"/>
  <c r="H993" i="13"/>
  <c r="L993" i="13"/>
  <c r="O993" i="13" s="1"/>
  <c r="M993" i="13"/>
  <c r="N993" i="13"/>
  <c r="P993" i="13"/>
  <c r="Q993" i="13"/>
  <c r="R993" i="13"/>
  <c r="S993" i="13"/>
  <c r="T993" i="13"/>
  <c r="U993" i="13"/>
  <c r="V993" i="13"/>
  <c r="W993" i="13"/>
  <c r="X993" i="13"/>
  <c r="Y993" i="13"/>
  <c r="Z993" i="13"/>
  <c r="AA993" i="13"/>
  <c r="AB993" i="13"/>
  <c r="AC993" i="13"/>
  <c r="AH993" i="13"/>
  <c r="AK993" i="13"/>
  <c r="C994" i="13"/>
  <c r="D994" i="13"/>
  <c r="E994" i="13"/>
  <c r="F994" i="13"/>
  <c r="G994" i="13"/>
  <c r="H994" i="13"/>
  <c r="L994" i="13"/>
  <c r="O994" i="13" s="1"/>
  <c r="M994" i="13"/>
  <c r="N994" i="13"/>
  <c r="P994" i="13"/>
  <c r="Q994" i="13"/>
  <c r="R994" i="13"/>
  <c r="S994" i="13"/>
  <c r="T994" i="13"/>
  <c r="U994" i="13"/>
  <c r="V994" i="13"/>
  <c r="W994" i="13"/>
  <c r="X994" i="13"/>
  <c r="Y994" i="13"/>
  <c r="Z994" i="13"/>
  <c r="AA994" i="13"/>
  <c r="AB994" i="13"/>
  <c r="AC994" i="13"/>
  <c r="AH994" i="13"/>
  <c r="AK994" i="13"/>
  <c r="C995" i="13"/>
  <c r="D995" i="13"/>
  <c r="E995" i="13"/>
  <c r="F995" i="13"/>
  <c r="G995" i="13"/>
  <c r="H995" i="13"/>
  <c r="L995" i="13"/>
  <c r="O995" i="13" s="1"/>
  <c r="M995" i="13"/>
  <c r="N995" i="13"/>
  <c r="P995" i="13"/>
  <c r="Q995" i="13"/>
  <c r="R995" i="13"/>
  <c r="S995" i="13"/>
  <c r="T995" i="13"/>
  <c r="U995" i="13"/>
  <c r="V995" i="13"/>
  <c r="W995" i="13"/>
  <c r="X995" i="13"/>
  <c r="Y995" i="13"/>
  <c r="Z995" i="13"/>
  <c r="AA995" i="13"/>
  <c r="AB995" i="13"/>
  <c r="AC995" i="13"/>
  <c r="AH995" i="13"/>
  <c r="AK995" i="13"/>
  <c r="C996" i="13"/>
  <c r="D996" i="13"/>
  <c r="E996" i="13"/>
  <c r="F996" i="13"/>
  <c r="G996" i="13"/>
  <c r="H996" i="13"/>
  <c r="L996" i="13"/>
  <c r="O996" i="13" s="1"/>
  <c r="M996" i="13"/>
  <c r="N996" i="13"/>
  <c r="P996" i="13"/>
  <c r="Q996" i="13"/>
  <c r="R996" i="13"/>
  <c r="S996" i="13"/>
  <c r="T996" i="13"/>
  <c r="U996" i="13"/>
  <c r="V996" i="13"/>
  <c r="W996" i="13"/>
  <c r="X996" i="13"/>
  <c r="Y996" i="13"/>
  <c r="Z996" i="13"/>
  <c r="AA996" i="13"/>
  <c r="AB996" i="13"/>
  <c r="AC996" i="13"/>
  <c r="AH996" i="13"/>
  <c r="AK996" i="13"/>
  <c r="C997" i="13"/>
  <c r="D997" i="13"/>
  <c r="E997" i="13"/>
  <c r="F997" i="13"/>
  <c r="G997" i="13"/>
  <c r="H997" i="13"/>
  <c r="L997" i="13"/>
  <c r="O997" i="13" s="1"/>
  <c r="M997" i="13"/>
  <c r="N997" i="13"/>
  <c r="P997" i="13"/>
  <c r="Q997" i="13"/>
  <c r="R997" i="13"/>
  <c r="S997" i="13"/>
  <c r="T997" i="13"/>
  <c r="U997" i="13"/>
  <c r="V997" i="13"/>
  <c r="W997" i="13"/>
  <c r="X997" i="13"/>
  <c r="Y997" i="13"/>
  <c r="Z997" i="13"/>
  <c r="AA997" i="13"/>
  <c r="AB997" i="13"/>
  <c r="AC997" i="13"/>
  <c r="AH997" i="13"/>
  <c r="AK997" i="13"/>
  <c r="C998" i="13"/>
  <c r="D998" i="13"/>
  <c r="E998" i="13"/>
  <c r="F998" i="13"/>
  <c r="G998" i="13"/>
  <c r="H998" i="13"/>
  <c r="L998" i="13"/>
  <c r="O998" i="13" s="1"/>
  <c r="M998" i="13"/>
  <c r="N998" i="13"/>
  <c r="P998" i="13"/>
  <c r="Q998" i="13"/>
  <c r="R998" i="13"/>
  <c r="S998" i="13"/>
  <c r="T998" i="13"/>
  <c r="U998" i="13"/>
  <c r="V998" i="13"/>
  <c r="W998" i="13"/>
  <c r="X998" i="13"/>
  <c r="Y998" i="13"/>
  <c r="Z998" i="13"/>
  <c r="AA998" i="13"/>
  <c r="AB998" i="13"/>
  <c r="AC998" i="13"/>
  <c r="AH998" i="13"/>
  <c r="AK998" i="13"/>
  <c r="C999" i="13"/>
  <c r="D999" i="13"/>
  <c r="E999" i="13"/>
  <c r="F999" i="13"/>
  <c r="G999" i="13"/>
  <c r="H999" i="13"/>
  <c r="L999" i="13"/>
  <c r="O999" i="13" s="1"/>
  <c r="M999" i="13"/>
  <c r="N999" i="13"/>
  <c r="P999" i="13"/>
  <c r="Q999" i="13"/>
  <c r="R999" i="13"/>
  <c r="S999" i="13"/>
  <c r="T999" i="13"/>
  <c r="U999" i="13"/>
  <c r="V999" i="13"/>
  <c r="W999" i="13"/>
  <c r="X999" i="13"/>
  <c r="Y999" i="13"/>
  <c r="Z999" i="13"/>
  <c r="AA999" i="13"/>
  <c r="AB999" i="13"/>
  <c r="AC999" i="13"/>
  <c r="AH999" i="13"/>
  <c r="AK999" i="13"/>
  <c r="C1000" i="13"/>
  <c r="D1000" i="13"/>
  <c r="E1000" i="13"/>
  <c r="F1000" i="13"/>
  <c r="G1000" i="13"/>
  <c r="H1000" i="13"/>
  <c r="L1000" i="13"/>
  <c r="O1000" i="13" s="1"/>
  <c r="M1000" i="13"/>
  <c r="N1000" i="13"/>
  <c r="P1000" i="13"/>
  <c r="Q1000" i="13"/>
  <c r="R1000" i="13"/>
  <c r="S1000" i="13"/>
  <c r="T1000" i="13"/>
  <c r="U1000" i="13"/>
  <c r="V1000" i="13"/>
  <c r="W1000" i="13"/>
  <c r="X1000" i="13"/>
  <c r="Y1000" i="13"/>
  <c r="Z1000" i="13"/>
  <c r="AA1000" i="13"/>
  <c r="AB1000" i="13"/>
  <c r="AC1000" i="13"/>
  <c r="AH1000" i="13"/>
  <c r="AK1000" i="13"/>
  <c r="C1001" i="13"/>
  <c r="D1001" i="13"/>
  <c r="E1001" i="13"/>
  <c r="F1001" i="13"/>
  <c r="G1001" i="13"/>
  <c r="H1001" i="13"/>
  <c r="L1001" i="13"/>
  <c r="O1001" i="13" s="1"/>
  <c r="M1001" i="13"/>
  <c r="N1001" i="13"/>
  <c r="P1001" i="13"/>
  <c r="Q1001" i="13"/>
  <c r="R1001" i="13"/>
  <c r="S1001" i="13"/>
  <c r="T1001" i="13"/>
  <c r="U1001" i="13"/>
  <c r="V1001" i="13"/>
  <c r="W1001" i="13"/>
  <c r="X1001" i="13"/>
  <c r="Y1001" i="13"/>
  <c r="Z1001" i="13"/>
  <c r="AA1001" i="13"/>
  <c r="AB1001" i="13"/>
  <c r="AC1001" i="13"/>
  <c r="AH1001" i="13"/>
  <c r="AK1001" i="13"/>
  <c r="C1002" i="13"/>
  <c r="D1002" i="13"/>
  <c r="E1002" i="13"/>
  <c r="F1002" i="13"/>
  <c r="G1002" i="13"/>
  <c r="H1002" i="13"/>
  <c r="L1002" i="13"/>
  <c r="O1002" i="13" s="1"/>
  <c r="M1002" i="13"/>
  <c r="N1002" i="13"/>
  <c r="P1002" i="13"/>
  <c r="Q1002" i="13"/>
  <c r="R1002" i="13"/>
  <c r="S1002" i="13"/>
  <c r="T1002" i="13"/>
  <c r="U1002" i="13"/>
  <c r="V1002" i="13"/>
  <c r="W1002" i="13"/>
  <c r="X1002" i="13"/>
  <c r="Y1002" i="13"/>
  <c r="Z1002" i="13"/>
  <c r="AA1002" i="13"/>
  <c r="AB1002" i="13"/>
  <c r="AC1002" i="13"/>
  <c r="AH1002" i="13"/>
  <c r="AK1002" i="13"/>
  <c r="C1003" i="13"/>
  <c r="D1003" i="13"/>
  <c r="E1003" i="13"/>
  <c r="F1003" i="13"/>
  <c r="G1003" i="13"/>
  <c r="H1003" i="13"/>
  <c r="L1003" i="13"/>
  <c r="O1003" i="13" s="1"/>
  <c r="M1003" i="13"/>
  <c r="N1003" i="13"/>
  <c r="P1003" i="13"/>
  <c r="Q1003" i="13"/>
  <c r="R1003" i="13"/>
  <c r="S1003" i="13"/>
  <c r="T1003" i="13"/>
  <c r="U1003" i="13"/>
  <c r="V1003" i="13"/>
  <c r="W1003" i="13"/>
  <c r="X1003" i="13"/>
  <c r="Y1003" i="13"/>
  <c r="Z1003" i="13"/>
  <c r="AA1003" i="13"/>
  <c r="AB1003" i="13"/>
  <c r="AC1003" i="13"/>
  <c r="AH1003" i="13"/>
  <c r="AK1003" i="13"/>
  <c r="C1004" i="13"/>
  <c r="D1004" i="13"/>
  <c r="E1004" i="13"/>
  <c r="F1004" i="13"/>
  <c r="G1004" i="13"/>
  <c r="H1004" i="13"/>
  <c r="L1004" i="13"/>
  <c r="O1004" i="13" s="1"/>
  <c r="M1004" i="13"/>
  <c r="N1004" i="13"/>
  <c r="P1004" i="13"/>
  <c r="Q1004" i="13"/>
  <c r="R1004" i="13"/>
  <c r="S1004" i="13"/>
  <c r="T1004" i="13"/>
  <c r="U1004" i="13"/>
  <c r="V1004" i="13"/>
  <c r="W1004" i="13"/>
  <c r="X1004" i="13"/>
  <c r="Y1004" i="13"/>
  <c r="Z1004" i="13"/>
  <c r="AA1004" i="13"/>
  <c r="AB1004" i="13"/>
  <c r="AC1004" i="13"/>
  <c r="AH1004" i="13"/>
  <c r="AK1004" i="13"/>
  <c r="C1005" i="13"/>
  <c r="D1005" i="13"/>
  <c r="E1005" i="13"/>
  <c r="F1005" i="13"/>
  <c r="G1005" i="13"/>
  <c r="H1005" i="13"/>
  <c r="L1005" i="13"/>
  <c r="O1005" i="13" s="1"/>
  <c r="M1005" i="13"/>
  <c r="N1005" i="13"/>
  <c r="P1005" i="13"/>
  <c r="Q1005" i="13"/>
  <c r="R1005" i="13"/>
  <c r="S1005" i="13"/>
  <c r="T1005" i="13"/>
  <c r="U1005" i="13"/>
  <c r="V1005" i="13"/>
  <c r="W1005" i="13"/>
  <c r="X1005" i="13"/>
  <c r="Y1005" i="13"/>
  <c r="Z1005" i="13"/>
  <c r="AA1005" i="13"/>
  <c r="AB1005" i="13"/>
  <c r="AC1005" i="13"/>
  <c r="AH1005" i="13"/>
  <c r="AK1005" i="13"/>
  <c r="C1006" i="13"/>
  <c r="D1006" i="13"/>
  <c r="E1006" i="13"/>
  <c r="F1006" i="13"/>
  <c r="G1006" i="13"/>
  <c r="H1006" i="13"/>
  <c r="L1006" i="13"/>
  <c r="O1006" i="13" s="1"/>
  <c r="M1006" i="13"/>
  <c r="N1006" i="13"/>
  <c r="P1006" i="13"/>
  <c r="Q1006" i="13"/>
  <c r="R1006" i="13"/>
  <c r="S1006" i="13"/>
  <c r="T1006" i="13"/>
  <c r="U1006" i="13"/>
  <c r="V1006" i="13"/>
  <c r="W1006" i="13"/>
  <c r="X1006" i="13"/>
  <c r="Y1006" i="13"/>
  <c r="Z1006" i="13"/>
  <c r="AA1006" i="13"/>
  <c r="AB1006" i="13"/>
  <c r="AC1006" i="13"/>
  <c r="AH1006" i="13"/>
  <c r="AK1006" i="13"/>
  <c r="C1007" i="13"/>
  <c r="D1007" i="13"/>
  <c r="E1007" i="13"/>
  <c r="F1007" i="13"/>
  <c r="G1007" i="13"/>
  <c r="H1007" i="13"/>
  <c r="L1007" i="13"/>
  <c r="O1007" i="13" s="1"/>
  <c r="M1007" i="13"/>
  <c r="N1007" i="13"/>
  <c r="P1007" i="13"/>
  <c r="Q1007" i="13"/>
  <c r="R1007" i="13"/>
  <c r="S1007" i="13"/>
  <c r="T1007" i="13"/>
  <c r="U1007" i="13"/>
  <c r="V1007" i="13"/>
  <c r="W1007" i="13"/>
  <c r="X1007" i="13"/>
  <c r="Y1007" i="13"/>
  <c r="Z1007" i="13"/>
  <c r="AA1007" i="13"/>
  <c r="AB1007" i="13"/>
  <c r="AC1007" i="13"/>
  <c r="AH1007" i="13"/>
  <c r="AK1007" i="13"/>
  <c r="C1008" i="13"/>
  <c r="D1008" i="13"/>
  <c r="E1008" i="13"/>
  <c r="F1008" i="13"/>
  <c r="G1008" i="13"/>
  <c r="H1008" i="13"/>
  <c r="L1008" i="13"/>
  <c r="O1008" i="13" s="1"/>
  <c r="M1008" i="13"/>
  <c r="N1008" i="13"/>
  <c r="P1008" i="13"/>
  <c r="Q1008" i="13"/>
  <c r="R1008" i="13"/>
  <c r="S1008" i="13"/>
  <c r="T1008" i="13"/>
  <c r="U1008" i="13"/>
  <c r="V1008" i="13"/>
  <c r="W1008" i="13"/>
  <c r="X1008" i="13"/>
  <c r="Y1008" i="13"/>
  <c r="Z1008" i="13"/>
  <c r="AA1008" i="13"/>
  <c r="AB1008" i="13"/>
  <c r="AC1008" i="13"/>
  <c r="AH1008" i="13"/>
  <c r="AK1008" i="13"/>
  <c r="C1009" i="13"/>
  <c r="D1009" i="13"/>
  <c r="E1009" i="13"/>
  <c r="F1009" i="13"/>
  <c r="G1009" i="13"/>
  <c r="H1009" i="13"/>
  <c r="L1009" i="13"/>
  <c r="O1009" i="13" s="1"/>
  <c r="M1009" i="13"/>
  <c r="N1009" i="13"/>
  <c r="P1009" i="13"/>
  <c r="Q1009" i="13"/>
  <c r="R1009" i="13"/>
  <c r="S1009" i="13"/>
  <c r="T1009" i="13"/>
  <c r="U1009" i="13"/>
  <c r="V1009" i="13"/>
  <c r="W1009" i="13"/>
  <c r="X1009" i="13"/>
  <c r="Y1009" i="13"/>
  <c r="Z1009" i="13"/>
  <c r="AA1009" i="13"/>
  <c r="AB1009" i="13"/>
  <c r="AC1009" i="13"/>
  <c r="AH1009" i="13"/>
  <c r="AK1009" i="13"/>
  <c r="C1010" i="13"/>
  <c r="D1010" i="13"/>
  <c r="E1010" i="13"/>
  <c r="F1010" i="13"/>
  <c r="G1010" i="13"/>
  <c r="H1010" i="13"/>
  <c r="L1010" i="13"/>
  <c r="O1010" i="13" s="1"/>
  <c r="M1010" i="13"/>
  <c r="N1010" i="13"/>
  <c r="P1010" i="13"/>
  <c r="Q1010" i="13"/>
  <c r="R1010" i="13"/>
  <c r="S1010" i="13"/>
  <c r="T1010" i="13"/>
  <c r="U1010" i="13"/>
  <c r="V1010" i="13"/>
  <c r="W1010" i="13"/>
  <c r="X1010" i="13"/>
  <c r="Y1010" i="13"/>
  <c r="Z1010" i="13"/>
  <c r="AA1010" i="13"/>
  <c r="AB1010" i="13"/>
  <c r="AC1010" i="13"/>
  <c r="AH1010" i="13"/>
  <c r="AK1010" i="13"/>
  <c r="C1011" i="13"/>
  <c r="D1011" i="13"/>
  <c r="E1011" i="13"/>
  <c r="F1011" i="13"/>
  <c r="G1011" i="13"/>
  <c r="H1011" i="13"/>
  <c r="L1011" i="13"/>
  <c r="O1011" i="13" s="1"/>
  <c r="M1011" i="13"/>
  <c r="N1011" i="13"/>
  <c r="P1011" i="13"/>
  <c r="Q1011" i="13"/>
  <c r="R1011" i="13"/>
  <c r="S1011" i="13"/>
  <c r="T1011" i="13"/>
  <c r="U1011" i="13"/>
  <c r="V1011" i="13"/>
  <c r="W1011" i="13"/>
  <c r="X1011" i="13"/>
  <c r="Y1011" i="13"/>
  <c r="Z1011" i="13"/>
  <c r="AA1011" i="13"/>
  <c r="AB1011" i="13"/>
  <c r="AC1011" i="13"/>
  <c r="AH1011" i="13"/>
  <c r="AK1011" i="13"/>
  <c r="C1012" i="13"/>
  <c r="D1012" i="13"/>
  <c r="E1012" i="13"/>
  <c r="F1012" i="13"/>
  <c r="G1012" i="13"/>
  <c r="H1012" i="13"/>
  <c r="L1012" i="13"/>
  <c r="O1012" i="13" s="1"/>
  <c r="M1012" i="13"/>
  <c r="N1012" i="13"/>
  <c r="P1012" i="13"/>
  <c r="Q1012" i="13"/>
  <c r="R1012" i="13"/>
  <c r="S1012" i="13"/>
  <c r="T1012" i="13"/>
  <c r="U1012" i="13"/>
  <c r="V1012" i="13"/>
  <c r="W1012" i="13"/>
  <c r="X1012" i="13"/>
  <c r="Y1012" i="13"/>
  <c r="Z1012" i="13"/>
  <c r="AA1012" i="13"/>
  <c r="AB1012" i="13"/>
  <c r="AC1012" i="13"/>
  <c r="AH1012" i="13"/>
  <c r="AK1012" i="13"/>
  <c r="C1013" i="13"/>
  <c r="D1013" i="13"/>
  <c r="E1013" i="13"/>
  <c r="F1013" i="13"/>
  <c r="G1013" i="13"/>
  <c r="H1013" i="13"/>
  <c r="L1013" i="13"/>
  <c r="O1013" i="13" s="1"/>
  <c r="M1013" i="13"/>
  <c r="N1013" i="13"/>
  <c r="P1013" i="13"/>
  <c r="Q1013" i="13"/>
  <c r="R1013" i="13"/>
  <c r="S1013" i="13"/>
  <c r="T1013" i="13"/>
  <c r="U1013" i="13"/>
  <c r="V1013" i="13"/>
  <c r="W1013" i="13"/>
  <c r="X1013" i="13"/>
  <c r="Y1013" i="13"/>
  <c r="Z1013" i="13"/>
  <c r="AA1013" i="13"/>
  <c r="AB1013" i="13"/>
  <c r="AC1013" i="13"/>
  <c r="AH1013" i="13"/>
  <c r="AK1013" i="13"/>
  <c r="C1014" i="13"/>
  <c r="D1014" i="13"/>
  <c r="E1014" i="13"/>
  <c r="F1014" i="13"/>
  <c r="G1014" i="13"/>
  <c r="H1014" i="13"/>
  <c r="L1014" i="13"/>
  <c r="O1014" i="13" s="1"/>
  <c r="M1014" i="13"/>
  <c r="N1014" i="13"/>
  <c r="P1014" i="13"/>
  <c r="Q1014" i="13"/>
  <c r="R1014" i="13"/>
  <c r="S1014" i="13"/>
  <c r="T1014" i="13"/>
  <c r="U1014" i="13"/>
  <c r="V1014" i="13"/>
  <c r="W1014" i="13"/>
  <c r="X1014" i="13"/>
  <c r="Y1014" i="13"/>
  <c r="Z1014" i="13"/>
  <c r="AA1014" i="13"/>
  <c r="AB1014" i="13"/>
  <c r="AC1014" i="13"/>
  <c r="AH1014" i="13"/>
  <c r="AK1014" i="13"/>
  <c r="C1015" i="13"/>
  <c r="D1015" i="13"/>
  <c r="E1015" i="13"/>
  <c r="F1015" i="13"/>
  <c r="G1015" i="13"/>
  <c r="H1015" i="13"/>
  <c r="L1015" i="13"/>
  <c r="O1015" i="13" s="1"/>
  <c r="M1015" i="13"/>
  <c r="N1015" i="13"/>
  <c r="P1015" i="13"/>
  <c r="Q1015" i="13"/>
  <c r="R1015" i="13"/>
  <c r="S1015" i="13"/>
  <c r="T1015" i="13"/>
  <c r="U1015" i="13"/>
  <c r="V1015" i="13"/>
  <c r="W1015" i="13"/>
  <c r="X1015" i="13"/>
  <c r="Y1015" i="13"/>
  <c r="Z1015" i="13"/>
  <c r="AA1015" i="13"/>
  <c r="AB1015" i="13"/>
  <c r="AC1015" i="13"/>
  <c r="AH1015" i="13"/>
  <c r="AK1015" i="13"/>
  <c r="C1016" i="13"/>
  <c r="D1016" i="13"/>
  <c r="E1016" i="13"/>
  <c r="F1016" i="13"/>
  <c r="G1016" i="13"/>
  <c r="H1016" i="13"/>
  <c r="L1016" i="13"/>
  <c r="O1016" i="13" s="1"/>
  <c r="M1016" i="13"/>
  <c r="N1016" i="13"/>
  <c r="P1016" i="13"/>
  <c r="Q1016" i="13"/>
  <c r="R1016" i="13"/>
  <c r="S1016" i="13"/>
  <c r="T1016" i="13"/>
  <c r="U1016" i="13"/>
  <c r="V1016" i="13"/>
  <c r="W1016" i="13"/>
  <c r="X1016" i="13"/>
  <c r="Y1016" i="13"/>
  <c r="Z1016" i="13"/>
  <c r="AA1016" i="13"/>
  <c r="AB1016" i="13"/>
  <c r="AC1016" i="13"/>
  <c r="AH1016" i="13"/>
  <c r="AK1016" i="13"/>
  <c r="C1017" i="13"/>
  <c r="D1017" i="13"/>
  <c r="E1017" i="13"/>
  <c r="F1017" i="13"/>
  <c r="G1017" i="13"/>
  <c r="H1017" i="13"/>
  <c r="L1017" i="13"/>
  <c r="O1017" i="13" s="1"/>
  <c r="M1017" i="13"/>
  <c r="N1017" i="13"/>
  <c r="P1017" i="13"/>
  <c r="Q1017" i="13"/>
  <c r="R1017" i="13"/>
  <c r="S1017" i="13"/>
  <c r="T1017" i="13"/>
  <c r="U1017" i="13"/>
  <c r="V1017" i="13"/>
  <c r="W1017" i="13"/>
  <c r="X1017" i="13"/>
  <c r="Y1017" i="13"/>
  <c r="Z1017" i="13"/>
  <c r="AA1017" i="13"/>
  <c r="AB1017" i="13"/>
  <c r="AC1017" i="13"/>
  <c r="AH1017" i="13"/>
  <c r="AK1017" i="13"/>
  <c r="C1018" i="13"/>
  <c r="D1018" i="13"/>
  <c r="E1018" i="13"/>
  <c r="F1018" i="13"/>
  <c r="G1018" i="13"/>
  <c r="H1018" i="13"/>
  <c r="L1018" i="13"/>
  <c r="O1018" i="13" s="1"/>
  <c r="M1018" i="13"/>
  <c r="N1018" i="13"/>
  <c r="P1018" i="13"/>
  <c r="Q1018" i="13"/>
  <c r="R1018" i="13"/>
  <c r="S1018" i="13"/>
  <c r="T1018" i="13"/>
  <c r="U1018" i="13"/>
  <c r="V1018" i="13"/>
  <c r="W1018" i="13"/>
  <c r="X1018" i="13"/>
  <c r="Y1018" i="13"/>
  <c r="Z1018" i="13"/>
  <c r="AA1018" i="13"/>
  <c r="AB1018" i="13"/>
  <c r="AC1018" i="13"/>
  <c r="AH1018" i="13"/>
  <c r="AK1018" i="13"/>
  <c r="C1019" i="13"/>
  <c r="D1019" i="13"/>
  <c r="E1019" i="13"/>
  <c r="F1019" i="13"/>
  <c r="G1019" i="13"/>
  <c r="H1019" i="13"/>
  <c r="L1019" i="13"/>
  <c r="O1019" i="13" s="1"/>
  <c r="M1019" i="13"/>
  <c r="N1019" i="13"/>
  <c r="P1019" i="13"/>
  <c r="Q1019" i="13"/>
  <c r="R1019" i="13"/>
  <c r="S1019" i="13"/>
  <c r="T1019" i="13"/>
  <c r="U1019" i="13"/>
  <c r="V1019" i="13"/>
  <c r="W1019" i="13"/>
  <c r="X1019" i="13"/>
  <c r="Y1019" i="13"/>
  <c r="Z1019" i="13"/>
  <c r="AA1019" i="13"/>
  <c r="AB1019" i="13"/>
  <c r="AC1019" i="13"/>
  <c r="AH1019" i="13"/>
  <c r="AK1019" i="13"/>
  <c r="C1020" i="13"/>
  <c r="D1020" i="13"/>
  <c r="E1020" i="13"/>
  <c r="F1020" i="13"/>
  <c r="G1020" i="13"/>
  <c r="H1020" i="13"/>
  <c r="L1020" i="13"/>
  <c r="O1020" i="13" s="1"/>
  <c r="M1020" i="13"/>
  <c r="N1020" i="13"/>
  <c r="P1020" i="13"/>
  <c r="Q1020" i="13"/>
  <c r="R1020" i="13"/>
  <c r="S1020" i="13"/>
  <c r="T1020" i="13"/>
  <c r="U1020" i="13"/>
  <c r="V1020" i="13"/>
  <c r="W1020" i="13"/>
  <c r="X1020" i="13"/>
  <c r="Y1020" i="13"/>
  <c r="Z1020" i="13"/>
  <c r="AA1020" i="13"/>
  <c r="AB1020" i="13"/>
  <c r="AC1020" i="13"/>
  <c r="AH1020" i="13"/>
  <c r="AK1020" i="13"/>
  <c r="C1021" i="13"/>
  <c r="D1021" i="13"/>
  <c r="E1021" i="13"/>
  <c r="F1021" i="13"/>
  <c r="G1021" i="13"/>
  <c r="H1021" i="13"/>
  <c r="L1021" i="13"/>
  <c r="O1021" i="13" s="1"/>
  <c r="M1021" i="13"/>
  <c r="N1021" i="13"/>
  <c r="P1021" i="13"/>
  <c r="Q1021" i="13"/>
  <c r="R1021" i="13"/>
  <c r="S1021" i="13"/>
  <c r="T1021" i="13"/>
  <c r="U1021" i="13"/>
  <c r="V1021" i="13"/>
  <c r="W1021" i="13"/>
  <c r="X1021" i="13"/>
  <c r="Y1021" i="13"/>
  <c r="Z1021" i="13"/>
  <c r="AA1021" i="13"/>
  <c r="AB1021" i="13"/>
  <c r="AC1021" i="13"/>
  <c r="AH1021" i="13"/>
  <c r="AK1021" i="13"/>
  <c r="C1022" i="13"/>
  <c r="D1022" i="13"/>
  <c r="E1022" i="13"/>
  <c r="F1022" i="13"/>
  <c r="G1022" i="13"/>
  <c r="H1022" i="13"/>
  <c r="L1022" i="13"/>
  <c r="O1022" i="13" s="1"/>
  <c r="M1022" i="13"/>
  <c r="N1022" i="13"/>
  <c r="P1022" i="13"/>
  <c r="Q1022" i="13"/>
  <c r="R1022" i="13"/>
  <c r="S1022" i="13"/>
  <c r="T1022" i="13"/>
  <c r="U1022" i="13"/>
  <c r="V1022" i="13"/>
  <c r="W1022" i="13"/>
  <c r="X1022" i="13"/>
  <c r="Y1022" i="13"/>
  <c r="Z1022" i="13"/>
  <c r="AA1022" i="13"/>
  <c r="AB1022" i="13"/>
  <c r="AC1022" i="13"/>
  <c r="AH1022" i="13"/>
  <c r="AK1022" i="13"/>
  <c r="C1023" i="13"/>
  <c r="D1023" i="13"/>
  <c r="E1023" i="13"/>
  <c r="F1023" i="13"/>
  <c r="G1023" i="13"/>
  <c r="H1023" i="13"/>
  <c r="L1023" i="13"/>
  <c r="O1023" i="13" s="1"/>
  <c r="M1023" i="13"/>
  <c r="N1023" i="13"/>
  <c r="P1023" i="13"/>
  <c r="Q1023" i="13"/>
  <c r="R1023" i="13"/>
  <c r="S1023" i="13"/>
  <c r="T1023" i="13"/>
  <c r="U1023" i="13"/>
  <c r="V1023" i="13"/>
  <c r="W1023" i="13"/>
  <c r="X1023" i="13"/>
  <c r="Y1023" i="13"/>
  <c r="Z1023" i="13"/>
  <c r="AA1023" i="13"/>
  <c r="AB1023" i="13"/>
  <c r="AC1023" i="13"/>
  <c r="AH1023" i="13"/>
  <c r="AK1023" i="13"/>
  <c r="C1024" i="13"/>
  <c r="D1024" i="13"/>
  <c r="E1024" i="13"/>
  <c r="F1024" i="13"/>
  <c r="G1024" i="13"/>
  <c r="H1024" i="13"/>
  <c r="L1024" i="13"/>
  <c r="O1024" i="13" s="1"/>
  <c r="M1024" i="13"/>
  <c r="N1024" i="13"/>
  <c r="P1024" i="13"/>
  <c r="Q1024" i="13"/>
  <c r="R1024" i="13"/>
  <c r="S1024" i="13"/>
  <c r="T1024" i="13"/>
  <c r="U1024" i="13"/>
  <c r="V1024" i="13"/>
  <c r="W1024" i="13"/>
  <c r="X1024" i="13"/>
  <c r="Y1024" i="13"/>
  <c r="Z1024" i="13"/>
  <c r="AA1024" i="13"/>
  <c r="AB1024" i="13"/>
  <c r="AC1024" i="13"/>
  <c r="AH1024" i="13"/>
  <c r="AK1024" i="13"/>
  <c r="C1025" i="13"/>
  <c r="D1025" i="13"/>
  <c r="E1025" i="13"/>
  <c r="F1025" i="13"/>
  <c r="G1025" i="13"/>
  <c r="H1025" i="13"/>
  <c r="L1025" i="13"/>
  <c r="O1025" i="13" s="1"/>
  <c r="M1025" i="13"/>
  <c r="N1025" i="13"/>
  <c r="P1025" i="13"/>
  <c r="Q1025" i="13"/>
  <c r="R1025" i="13"/>
  <c r="S1025" i="13"/>
  <c r="T1025" i="13"/>
  <c r="U1025" i="13"/>
  <c r="V1025" i="13"/>
  <c r="W1025" i="13"/>
  <c r="X1025" i="13"/>
  <c r="Y1025" i="13"/>
  <c r="Z1025" i="13"/>
  <c r="AA1025" i="13"/>
  <c r="AB1025" i="13"/>
  <c r="AC1025" i="13"/>
  <c r="AH1025" i="13"/>
  <c r="AK1025" i="13"/>
  <c r="C1026" i="13"/>
  <c r="D1026" i="13"/>
  <c r="E1026" i="13"/>
  <c r="F1026" i="13"/>
  <c r="G1026" i="13"/>
  <c r="H1026" i="13"/>
  <c r="L1026" i="13"/>
  <c r="O1026" i="13" s="1"/>
  <c r="M1026" i="13"/>
  <c r="N1026" i="13"/>
  <c r="P1026" i="13"/>
  <c r="Q1026" i="13"/>
  <c r="R1026" i="13"/>
  <c r="S1026" i="13"/>
  <c r="T1026" i="13"/>
  <c r="U1026" i="13"/>
  <c r="V1026" i="13"/>
  <c r="W1026" i="13"/>
  <c r="X1026" i="13"/>
  <c r="Y1026" i="13"/>
  <c r="Z1026" i="13"/>
  <c r="AA1026" i="13"/>
  <c r="AB1026" i="13"/>
  <c r="AC1026" i="13"/>
  <c r="AH1026" i="13"/>
  <c r="AK1026" i="13"/>
  <c r="C1027" i="13"/>
  <c r="D1027" i="13"/>
  <c r="E1027" i="13"/>
  <c r="F1027" i="13"/>
  <c r="G1027" i="13"/>
  <c r="H1027" i="13"/>
  <c r="L1027" i="13"/>
  <c r="O1027" i="13" s="1"/>
  <c r="M1027" i="13"/>
  <c r="N1027" i="13"/>
  <c r="P1027" i="13"/>
  <c r="Q1027" i="13"/>
  <c r="R1027" i="13"/>
  <c r="S1027" i="13"/>
  <c r="T1027" i="13"/>
  <c r="U1027" i="13"/>
  <c r="V1027" i="13"/>
  <c r="W1027" i="13"/>
  <c r="X1027" i="13"/>
  <c r="Y1027" i="13"/>
  <c r="Z1027" i="13"/>
  <c r="AA1027" i="13"/>
  <c r="AB1027" i="13"/>
  <c r="AC1027" i="13"/>
  <c r="AH1027" i="13"/>
  <c r="AK1027" i="13"/>
  <c r="C1028" i="13"/>
  <c r="D1028" i="13"/>
  <c r="E1028" i="13"/>
  <c r="F1028" i="13"/>
  <c r="G1028" i="13"/>
  <c r="H1028" i="13"/>
  <c r="L1028" i="13"/>
  <c r="O1028" i="13" s="1"/>
  <c r="M1028" i="13"/>
  <c r="N1028" i="13"/>
  <c r="P1028" i="13"/>
  <c r="Q1028" i="13"/>
  <c r="R1028" i="13"/>
  <c r="S1028" i="13"/>
  <c r="T1028" i="13"/>
  <c r="U1028" i="13"/>
  <c r="V1028" i="13"/>
  <c r="W1028" i="13"/>
  <c r="X1028" i="13"/>
  <c r="Y1028" i="13"/>
  <c r="Z1028" i="13"/>
  <c r="AA1028" i="13"/>
  <c r="AB1028" i="13"/>
  <c r="AC1028" i="13"/>
  <c r="AH1028" i="13"/>
  <c r="AK1028" i="13"/>
  <c r="C1029" i="13"/>
  <c r="D1029" i="13"/>
  <c r="E1029" i="13"/>
  <c r="F1029" i="13"/>
  <c r="G1029" i="13"/>
  <c r="H1029" i="13"/>
  <c r="L1029" i="13"/>
  <c r="O1029" i="13" s="1"/>
  <c r="M1029" i="13"/>
  <c r="N1029" i="13"/>
  <c r="P1029" i="13"/>
  <c r="Q1029" i="13"/>
  <c r="R1029" i="13"/>
  <c r="S1029" i="13"/>
  <c r="T1029" i="13"/>
  <c r="U1029" i="13"/>
  <c r="V1029" i="13"/>
  <c r="W1029" i="13"/>
  <c r="X1029" i="13"/>
  <c r="Y1029" i="13"/>
  <c r="Z1029" i="13"/>
  <c r="AA1029" i="13"/>
  <c r="AB1029" i="13"/>
  <c r="AC1029" i="13"/>
  <c r="AH1029" i="13"/>
  <c r="AK1029" i="13"/>
  <c r="C1030" i="13"/>
  <c r="D1030" i="13"/>
  <c r="E1030" i="13"/>
  <c r="F1030" i="13"/>
  <c r="G1030" i="13"/>
  <c r="H1030" i="13"/>
  <c r="L1030" i="13"/>
  <c r="O1030" i="13" s="1"/>
  <c r="M1030" i="13"/>
  <c r="N1030" i="13"/>
  <c r="P1030" i="13"/>
  <c r="Q1030" i="13"/>
  <c r="R1030" i="13"/>
  <c r="S1030" i="13"/>
  <c r="T1030" i="13"/>
  <c r="U1030" i="13"/>
  <c r="V1030" i="13"/>
  <c r="W1030" i="13"/>
  <c r="X1030" i="13"/>
  <c r="Y1030" i="13"/>
  <c r="Z1030" i="13"/>
  <c r="AA1030" i="13"/>
  <c r="AB1030" i="13"/>
  <c r="AC1030" i="13"/>
  <c r="AH1030" i="13"/>
  <c r="AK1030" i="13"/>
  <c r="C1031" i="13"/>
  <c r="D1031" i="13"/>
  <c r="E1031" i="13"/>
  <c r="F1031" i="13"/>
  <c r="G1031" i="13"/>
  <c r="H1031" i="13"/>
  <c r="L1031" i="13"/>
  <c r="M1031" i="13"/>
  <c r="N1031" i="13"/>
  <c r="P1031" i="13"/>
  <c r="Q1031" i="13"/>
  <c r="R1031" i="13"/>
  <c r="S1031" i="13"/>
  <c r="T1031" i="13"/>
  <c r="U1031" i="13"/>
  <c r="V1031" i="13"/>
  <c r="W1031" i="13"/>
  <c r="X1031" i="13"/>
  <c r="Y1031" i="13"/>
  <c r="Z1031" i="13"/>
  <c r="AA1031" i="13"/>
  <c r="AB1031" i="13"/>
  <c r="AC1031" i="13"/>
  <c r="AH1031" i="13"/>
  <c r="AK1031" i="13"/>
  <c r="C1032" i="13"/>
  <c r="D1032" i="13"/>
  <c r="E1032" i="13"/>
  <c r="F1032" i="13"/>
  <c r="G1032" i="13"/>
  <c r="H1032" i="13"/>
  <c r="L1032" i="13"/>
  <c r="O1032" i="13" s="1"/>
  <c r="M1032" i="13"/>
  <c r="N1032" i="13"/>
  <c r="P1032" i="13"/>
  <c r="Q1032" i="13"/>
  <c r="R1032" i="13"/>
  <c r="S1032" i="13"/>
  <c r="T1032" i="13"/>
  <c r="U1032" i="13"/>
  <c r="V1032" i="13"/>
  <c r="W1032" i="13"/>
  <c r="X1032" i="13"/>
  <c r="Y1032" i="13"/>
  <c r="Z1032" i="13"/>
  <c r="AA1032" i="13"/>
  <c r="AB1032" i="13"/>
  <c r="AC1032" i="13"/>
  <c r="AH1032" i="13"/>
  <c r="AK1032" i="13"/>
  <c r="C1033" i="13"/>
  <c r="D1033" i="13"/>
  <c r="E1033" i="13"/>
  <c r="F1033" i="13"/>
  <c r="G1033" i="13"/>
  <c r="H1033" i="13"/>
  <c r="L1033" i="13"/>
  <c r="O1033" i="13" s="1"/>
  <c r="M1033" i="13"/>
  <c r="N1033" i="13"/>
  <c r="P1033" i="13"/>
  <c r="Q1033" i="13"/>
  <c r="R1033" i="13"/>
  <c r="S1033" i="13"/>
  <c r="T1033" i="13"/>
  <c r="U1033" i="13"/>
  <c r="V1033" i="13"/>
  <c r="W1033" i="13"/>
  <c r="X1033" i="13"/>
  <c r="Y1033" i="13"/>
  <c r="Z1033" i="13"/>
  <c r="AA1033" i="13"/>
  <c r="AB1033" i="13"/>
  <c r="AC1033" i="13"/>
  <c r="AH1033" i="13"/>
  <c r="AK1033" i="13"/>
  <c r="C1034" i="13"/>
  <c r="D1034" i="13"/>
  <c r="E1034" i="13"/>
  <c r="F1034" i="13"/>
  <c r="G1034" i="13"/>
  <c r="H1034" i="13"/>
  <c r="L1034" i="13"/>
  <c r="O1034" i="13" s="1"/>
  <c r="M1034" i="13"/>
  <c r="N1034" i="13"/>
  <c r="P1034" i="13"/>
  <c r="Q1034" i="13"/>
  <c r="R1034" i="13"/>
  <c r="S1034" i="13"/>
  <c r="T1034" i="13"/>
  <c r="U1034" i="13"/>
  <c r="V1034" i="13"/>
  <c r="W1034" i="13"/>
  <c r="X1034" i="13"/>
  <c r="Y1034" i="13"/>
  <c r="Z1034" i="13"/>
  <c r="AA1034" i="13"/>
  <c r="AB1034" i="13"/>
  <c r="AC1034" i="13"/>
  <c r="AH1034" i="13"/>
  <c r="AK1034" i="13"/>
  <c r="C1035" i="13"/>
  <c r="D1035" i="13"/>
  <c r="E1035" i="13"/>
  <c r="F1035" i="13"/>
  <c r="G1035" i="13"/>
  <c r="H1035" i="13"/>
  <c r="L1035" i="13"/>
  <c r="O1035" i="13" s="1"/>
  <c r="M1035" i="13"/>
  <c r="N1035" i="13"/>
  <c r="P1035" i="13"/>
  <c r="Q1035" i="13"/>
  <c r="R1035" i="13"/>
  <c r="S1035" i="13"/>
  <c r="T1035" i="13"/>
  <c r="U1035" i="13"/>
  <c r="V1035" i="13"/>
  <c r="W1035" i="13"/>
  <c r="X1035" i="13"/>
  <c r="Y1035" i="13"/>
  <c r="Z1035" i="13"/>
  <c r="AA1035" i="13"/>
  <c r="AB1035" i="13"/>
  <c r="AC1035" i="13"/>
  <c r="AH1035" i="13"/>
  <c r="AK1035" i="13"/>
  <c r="C1036" i="13"/>
  <c r="D1036" i="13"/>
  <c r="E1036" i="13"/>
  <c r="F1036" i="13"/>
  <c r="G1036" i="13"/>
  <c r="H1036" i="13"/>
  <c r="L1036" i="13"/>
  <c r="O1036" i="13" s="1"/>
  <c r="M1036" i="13"/>
  <c r="N1036" i="13"/>
  <c r="P1036" i="13"/>
  <c r="Q1036" i="13"/>
  <c r="R1036" i="13"/>
  <c r="S1036" i="13"/>
  <c r="T1036" i="13"/>
  <c r="U1036" i="13"/>
  <c r="V1036" i="13"/>
  <c r="W1036" i="13"/>
  <c r="X1036" i="13"/>
  <c r="Y1036" i="13"/>
  <c r="Z1036" i="13"/>
  <c r="AA1036" i="13"/>
  <c r="AB1036" i="13"/>
  <c r="AC1036" i="13"/>
  <c r="AH1036" i="13"/>
  <c r="AK1036" i="13"/>
  <c r="C1037" i="13"/>
  <c r="D1037" i="13"/>
  <c r="E1037" i="13"/>
  <c r="F1037" i="13"/>
  <c r="G1037" i="13"/>
  <c r="H1037" i="13"/>
  <c r="L1037" i="13"/>
  <c r="O1037" i="13" s="1"/>
  <c r="M1037" i="13"/>
  <c r="N1037" i="13"/>
  <c r="P1037" i="13"/>
  <c r="Q1037" i="13"/>
  <c r="R1037" i="13"/>
  <c r="S1037" i="13"/>
  <c r="T1037" i="13"/>
  <c r="U1037" i="13"/>
  <c r="V1037" i="13"/>
  <c r="W1037" i="13"/>
  <c r="X1037" i="13"/>
  <c r="Y1037" i="13"/>
  <c r="Z1037" i="13"/>
  <c r="AA1037" i="13"/>
  <c r="AB1037" i="13"/>
  <c r="AC1037" i="13"/>
  <c r="AH1037" i="13"/>
  <c r="AK1037" i="13"/>
  <c r="C1038" i="13"/>
  <c r="D1038" i="13"/>
  <c r="E1038" i="13"/>
  <c r="F1038" i="13"/>
  <c r="G1038" i="13"/>
  <c r="H1038" i="13"/>
  <c r="L1038" i="13"/>
  <c r="O1038" i="13" s="1"/>
  <c r="M1038" i="13"/>
  <c r="N1038" i="13"/>
  <c r="P1038" i="13"/>
  <c r="Q1038" i="13"/>
  <c r="R1038" i="13"/>
  <c r="S1038" i="13"/>
  <c r="T1038" i="13"/>
  <c r="U1038" i="13"/>
  <c r="V1038" i="13"/>
  <c r="W1038" i="13"/>
  <c r="X1038" i="13"/>
  <c r="Y1038" i="13"/>
  <c r="Z1038" i="13"/>
  <c r="AA1038" i="13"/>
  <c r="AB1038" i="13"/>
  <c r="AC1038" i="13"/>
  <c r="AH1038" i="13"/>
  <c r="AK1038" i="13"/>
  <c r="C1039" i="13"/>
  <c r="D1039" i="13"/>
  <c r="E1039" i="13"/>
  <c r="F1039" i="13"/>
  <c r="G1039" i="13"/>
  <c r="H1039" i="13"/>
  <c r="L1039" i="13"/>
  <c r="O1039" i="13" s="1"/>
  <c r="M1039" i="13"/>
  <c r="N1039" i="13"/>
  <c r="P1039" i="13"/>
  <c r="Q1039" i="13"/>
  <c r="R1039" i="13"/>
  <c r="S1039" i="13"/>
  <c r="T1039" i="13"/>
  <c r="U1039" i="13"/>
  <c r="V1039" i="13"/>
  <c r="W1039" i="13"/>
  <c r="X1039" i="13"/>
  <c r="Y1039" i="13"/>
  <c r="Z1039" i="13"/>
  <c r="AA1039" i="13"/>
  <c r="AB1039" i="13"/>
  <c r="AC1039" i="13"/>
  <c r="AH1039" i="13"/>
  <c r="AK1039" i="13"/>
  <c r="C1040" i="13"/>
  <c r="D1040" i="13"/>
  <c r="E1040" i="13"/>
  <c r="F1040" i="13"/>
  <c r="G1040" i="13"/>
  <c r="H1040" i="13"/>
  <c r="L1040" i="13"/>
  <c r="O1040" i="13" s="1"/>
  <c r="M1040" i="13"/>
  <c r="N1040" i="13"/>
  <c r="P1040" i="13"/>
  <c r="Q1040" i="13"/>
  <c r="R1040" i="13"/>
  <c r="S1040" i="13"/>
  <c r="T1040" i="13"/>
  <c r="U1040" i="13"/>
  <c r="V1040" i="13"/>
  <c r="W1040" i="13"/>
  <c r="X1040" i="13"/>
  <c r="Y1040" i="13"/>
  <c r="Z1040" i="13"/>
  <c r="AA1040" i="13"/>
  <c r="AB1040" i="13"/>
  <c r="AC1040" i="13"/>
  <c r="AH1040" i="13"/>
  <c r="AK1040" i="13"/>
  <c r="C1041" i="13"/>
  <c r="D1041" i="13"/>
  <c r="E1041" i="13"/>
  <c r="F1041" i="13"/>
  <c r="G1041" i="13"/>
  <c r="H1041" i="13"/>
  <c r="L1041" i="13"/>
  <c r="O1041" i="13" s="1"/>
  <c r="M1041" i="13"/>
  <c r="N1041" i="13"/>
  <c r="P1041" i="13"/>
  <c r="Q1041" i="13"/>
  <c r="R1041" i="13"/>
  <c r="S1041" i="13"/>
  <c r="T1041" i="13"/>
  <c r="U1041" i="13"/>
  <c r="V1041" i="13"/>
  <c r="W1041" i="13"/>
  <c r="X1041" i="13"/>
  <c r="Y1041" i="13"/>
  <c r="Z1041" i="13"/>
  <c r="AA1041" i="13"/>
  <c r="AB1041" i="13"/>
  <c r="AC1041" i="13"/>
  <c r="AH1041" i="13"/>
  <c r="AK1041" i="13"/>
  <c r="C1042" i="13"/>
  <c r="D1042" i="13"/>
  <c r="E1042" i="13"/>
  <c r="F1042" i="13"/>
  <c r="G1042" i="13"/>
  <c r="H1042" i="13"/>
  <c r="L1042" i="13"/>
  <c r="O1042" i="13" s="1"/>
  <c r="M1042" i="13"/>
  <c r="N1042" i="13"/>
  <c r="P1042" i="13"/>
  <c r="Q1042" i="13"/>
  <c r="R1042" i="13"/>
  <c r="S1042" i="13"/>
  <c r="T1042" i="13"/>
  <c r="U1042" i="13"/>
  <c r="V1042" i="13"/>
  <c r="W1042" i="13"/>
  <c r="X1042" i="13"/>
  <c r="Y1042" i="13"/>
  <c r="Z1042" i="13"/>
  <c r="AA1042" i="13"/>
  <c r="AB1042" i="13"/>
  <c r="AC1042" i="13"/>
  <c r="AH1042" i="13"/>
  <c r="AK1042" i="13"/>
  <c r="C1043" i="13"/>
  <c r="D1043" i="13"/>
  <c r="E1043" i="13"/>
  <c r="F1043" i="13"/>
  <c r="G1043" i="13"/>
  <c r="H1043" i="13"/>
  <c r="L1043" i="13"/>
  <c r="O1043" i="13" s="1"/>
  <c r="M1043" i="13"/>
  <c r="N1043" i="13"/>
  <c r="P1043" i="13"/>
  <c r="Q1043" i="13"/>
  <c r="R1043" i="13"/>
  <c r="S1043" i="13"/>
  <c r="T1043" i="13"/>
  <c r="U1043" i="13"/>
  <c r="V1043" i="13"/>
  <c r="W1043" i="13"/>
  <c r="X1043" i="13"/>
  <c r="Y1043" i="13"/>
  <c r="Z1043" i="13"/>
  <c r="AA1043" i="13"/>
  <c r="AB1043" i="13"/>
  <c r="AC1043" i="13"/>
  <c r="AH1043" i="13"/>
  <c r="AK1043" i="13"/>
  <c r="C1044" i="13"/>
  <c r="D1044" i="13"/>
  <c r="E1044" i="13"/>
  <c r="F1044" i="13"/>
  <c r="G1044" i="13"/>
  <c r="H1044" i="13"/>
  <c r="L1044" i="13"/>
  <c r="O1044" i="13" s="1"/>
  <c r="M1044" i="13"/>
  <c r="N1044" i="13"/>
  <c r="P1044" i="13"/>
  <c r="Q1044" i="13"/>
  <c r="R1044" i="13"/>
  <c r="S1044" i="13"/>
  <c r="T1044" i="13"/>
  <c r="U1044" i="13"/>
  <c r="V1044" i="13"/>
  <c r="W1044" i="13"/>
  <c r="X1044" i="13"/>
  <c r="Y1044" i="13"/>
  <c r="Z1044" i="13"/>
  <c r="AA1044" i="13"/>
  <c r="AB1044" i="13"/>
  <c r="AC1044" i="13"/>
  <c r="AH1044" i="13"/>
  <c r="AK1044" i="13"/>
  <c r="C1045" i="13"/>
  <c r="D1045" i="13"/>
  <c r="E1045" i="13"/>
  <c r="F1045" i="13"/>
  <c r="G1045" i="13"/>
  <c r="H1045" i="13"/>
  <c r="L1045" i="13"/>
  <c r="O1045" i="13" s="1"/>
  <c r="M1045" i="13"/>
  <c r="N1045" i="13"/>
  <c r="P1045" i="13"/>
  <c r="Q1045" i="13"/>
  <c r="R1045" i="13"/>
  <c r="S1045" i="13"/>
  <c r="T1045" i="13"/>
  <c r="U1045" i="13"/>
  <c r="V1045" i="13"/>
  <c r="W1045" i="13"/>
  <c r="X1045" i="13"/>
  <c r="Y1045" i="13"/>
  <c r="Z1045" i="13"/>
  <c r="AA1045" i="13"/>
  <c r="AB1045" i="13"/>
  <c r="AC1045" i="13"/>
  <c r="AH1045" i="13"/>
  <c r="AK1045" i="13"/>
  <c r="C1046" i="13"/>
  <c r="D1046" i="13"/>
  <c r="E1046" i="13"/>
  <c r="F1046" i="13"/>
  <c r="G1046" i="13"/>
  <c r="H1046" i="13"/>
  <c r="L1046" i="13"/>
  <c r="O1046" i="13" s="1"/>
  <c r="M1046" i="13"/>
  <c r="N1046" i="13"/>
  <c r="P1046" i="13"/>
  <c r="Q1046" i="13"/>
  <c r="R1046" i="13"/>
  <c r="S1046" i="13"/>
  <c r="T1046" i="13"/>
  <c r="U1046" i="13"/>
  <c r="V1046" i="13"/>
  <c r="W1046" i="13"/>
  <c r="X1046" i="13"/>
  <c r="Y1046" i="13"/>
  <c r="Z1046" i="13"/>
  <c r="AA1046" i="13"/>
  <c r="AB1046" i="13"/>
  <c r="AC1046" i="13"/>
  <c r="AH1046" i="13"/>
  <c r="AK1046" i="13"/>
  <c r="C1047" i="13"/>
  <c r="D1047" i="13"/>
  <c r="E1047" i="13"/>
  <c r="F1047" i="13"/>
  <c r="G1047" i="13"/>
  <c r="H1047" i="13"/>
  <c r="L1047" i="13"/>
  <c r="O1047" i="13" s="1"/>
  <c r="M1047" i="13"/>
  <c r="N1047" i="13"/>
  <c r="P1047" i="13"/>
  <c r="Q1047" i="13"/>
  <c r="R1047" i="13"/>
  <c r="S1047" i="13"/>
  <c r="T1047" i="13"/>
  <c r="U1047" i="13"/>
  <c r="V1047" i="13"/>
  <c r="W1047" i="13"/>
  <c r="X1047" i="13"/>
  <c r="Y1047" i="13"/>
  <c r="Z1047" i="13"/>
  <c r="AA1047" i="13"/>
  <c r="AB1047" i="13"/>
  <c r="AC1047" i="13"/>
  <c r="AH1047" i="13"/>
  <c r="AK1047" i="13"/>
  <c r="C1048" i="13"/>
  <c r="D1048" i="13"/>
  <c r="E1048" i="13"/>
  <c r="F1048" i="13"/>
  <c r="G1048" i="13"/>
  <c r="H1048" i="13"/>
  <c r="L1048" i="13"/>
  <c r="O1048" i="13" s="1"/>
  <c r="M1048" i="13"/>
  <c r="N1048" i="13"/>
  <c r="P1048" i="13"/>
  <c r="Q1048" i="13"/>
  <c r="R1048" i="13"/>
  <c r="S1048" i="13"/>
  <c r="T1048" i="13"/>
  <c r="U1048" i="13"/>
  <c r="V1048" i="13"/>
  <c r="W1048" i="13"/>
  <c r="X1048" i="13"/>
  <c r="Y1048" i="13"/>
  <c r="Z1048" i="13"/>
  <c r="AA1048" i="13"/>
  <c r="AB1048" i="13"/>
  <c r="AC1048" i="13"/>
  <c r="AH1048" i="13"/>
  <c r="AK1048" i="13"/>
  <c r="C1049" i="13"/>
  <c r="D1049" i="13"/>
  <c r="E1049" i="13"/>
  <c r="F1049" i="13"/>
  <c r="G1049" i="13"/>
  <c r="H1049" i="13"/>
  <c r="L1049" i="13"/>
  <c r="O1049" i="13" s="1"/>
  <c r="M1049" i="13"/>
  <c r="N1049" i="13"/>
  <c r="P1049" i="13"/>
  <c r="Q1049" i="13"/>
  <c r="R1049" i="13"/>
  <c r="S1049" i="13"/>
  <c r="T1049" i="13"/>
  <c r="U1049" i="13"/>
  <c r="V1049" i="13"/>
  <c r="W1049" i="13"/>
  <c r="X1049" i="13"/>
  <c r="Y1049" i="13"/>
  <c r="Z1049" i="13"/>
  <c r="AA1049" i="13"/>
  <c r="AB1049" i="13"/>
  <c r="AC1049" i="13"/>
  <c r="AH1049" i="13"/>
  <c r="AK1049" i="13"/>
  <c r="C1050" i="13"/>
  <c r="D1050" i="13"/>
  <c r="E1050" i="13"/>
  <c r="F1050" i="13"/>
  <c r="G1050" i="13"/>
  <c r="H1050" i="13"/>
  <c r="L1050" i="13"/>
  <c r="O1050" i="13" s="1"/>
  <c r="M1050" i="13"/>
  <c r="N1050" i="13"/>
  <c r="P1050" i="13"/>
  <c r="Q1050" i="13"/>
  <c r="R1050" i="13"/>
  <c r="S1050" i="13"/>
  <c r="T1050" i="13"/>
  <c r="U1050" i="13"/>
  <c r="V1050" i="13"/>
  <c r="W1050" i="13"/>
  <c r="X1050" i="13"/>
  <c r="Y1050" i="13"/>
  <c r="Z1050" i="13"/>
  <c r="AA1050" i="13"/>
  <c r="AB1050" i="13"/>
  <c r="AC1050" i="13"/>
  <c r="AH1050" i="13"/>
  <c r="AK1050" i="13"/>
  <c r="C1051" i="13"/>
  <c r="D1051" i="13"/>
  <c r="E1051" i="13"/>
  <c r="F1051" i="13"/>
  <c r="G1051" i="13"/>
  <c r="H1051" i="13"/>
  <c r="L1051" i="13"/>
  <c r="O1051" i="13" s="1"/>
  <c r="M1051" i="13"/>
  <c r="N1051" i="13"/>
  <c r="P1051" i="13"/>
  <c r="Q1051" i="13"/>
  <c r="R1051" i="13"/>
  <c r="S1051" i="13"/>
  <c r="T1051" i="13"/>
  <c r="U1051" i="13"/>
  <c r="V1051" i="13"/>
  <c r="W1051" i="13"/>
  <c r="X1051" i="13"/>
  <c r="Y1051" i="13"/>
  <c r="Z1051" i="13"/>
  <c r="AA1051" i="13"/>
  <c r="AB1051" i="13"/>
  <c r="AC1051" i="13"/>
  <c r="AH1051" i="13"/>
  <c r="AK1051" i="13"/>
  <c r="C1052" i="13"/>
  <c r="D1052" i="13"/>
  <c r="E1052" i="13"/>
  <c r="F1052" i="13"/>
  <c r="G1052" i="13"/>
  <c r="H1052" i="13"/>
  <c r="L1052" i="13"/>
  <c r="O1052" i="13" s="1"/>
  <c r="M1052" i="13"/>
  <c r="N1052" i="13"/>
  <c r="P1052" i="13"/>
  <c r="Q1052" i="13"/>
  <c r="R1052" i="13"/>
  <c r="S1052" i="13"/>
  <c r="T1052" i="13"/>
  <c r="U1052" i="13"/>
  <c r="V1052" i="13"/>
  <c r="W1052" i="13"/>
  <c r="X1052" i="13"/>
  <c r="Y1052" i="13"/>
  <c r="Z1052" i="13"/>
  <c r="AA1052" i="13"/>
  <c r="AB1052" i="13"/>
  <c r="AC1052" i="13"/>
  <c r="AH1052" i="13"/>
  <c r="AK1052" i="13"/>
  <c r="C1053" i="13"/>
  <c r="D1053" i="13"/>
  <c r="E1053" i="13"/>
  <c r="F1053" i="13"/>
  <c r="G1053" i="13"/>
  <c r="H1053" i="13"/>
  <c r="L1053" i="13"/>
  <c r="O1053" i="13" s="1"/>
  <c r="M1053" i="13"/>
  <c r="N1053" i="13"/>
  <c r="P1053" i="13"/>
  <c r="Q1053" i="13"/>
  <c r="R1053" i="13"/>
  <c r="S1053" i="13"/>
  <c r="T1053" i="13"/>
  <c r="U1053" i="13"/>
  <c r="V1053" i="13"/>
  <c r="W1053" i="13"/>
  <c r="X1053" i="13"/>
  <c r="Y1053" i="13"/>
  <c r="Z1053" i="13"/>
  <c r="AA1053" i="13"/>
  <c r="AB1053" i="13"/>
  <c r="AC1053" i="13"/>
  <c r="AH1053" i="13"/>
  <c r="AK1053" i="13"/>
  <c r="C1054" i="13"/>
  <c r="D1054" i="13"/>
  <c r="E1054" i="13"/>
  <c r="F1054" i="13"/>
  <c r="G1054" i="13"/>
  <c r="H1054" i="13"/>
  <c r="L1054" i="13"/>
  <c r="O1054" i="13" s="1"/>
  <c r="M1054" i="13"/>
  <c r="N1054" i="13"/>
  <c r="P1054" i="13"/>
  <c r="Q1054" i="13"/>
  <c r="R1054" i="13"/>
  <c r="S1054" i="13"/>
  <c r="T1054" i="13"/>
  <c r="U1054" i="13"/>
  <c r="V1054" i="13"/>
  <c r="W1054" i="13"/>
  <c r="X1054" i="13"/>
  <c r="Y1054" i="13"/>
  <c r="Z1054" i="13"/>
  <c r="AA1054" i="13"/>
  <c r="AB1054" i="13"/>
  <c r="AC1054" i="13"/>
  <c r="AH1054" i="13"/>
  <c r="AK1054" i="13"/>
  <c r="C1055" i="13"/>
  <c r="D1055" i="13"/>
  <c r="E1055" i="13"/>
  <c r="F1055" i="13"/>
  <c r="G1055" i="13"/>
  <c r="H1055" i="13"/>
  <c r="L1055" i="13"/>
  <c r="O1055" i="13" s="1"/>
  <c r="M1055" i="13"/>
  <c r="N1055" i="13"/>
  <c r="P1055" i="13"/>
  <c r="Q1055" i="13"/>
  <c r="R1055" i="13"/>
  <c r="S1055" i="13"/>
  <c r="T1055" i="13"/>
  <c r="U1055" i="13"/>
  <c r="V1055" i="13"/>
  <c r="W1055" i="13"/>
  <c r="X1055" i="13"/>
  <c r="Y1055" i="13"/>
  <c r="Z1055" i="13"/>
  <c r="AA1055" i="13"/>
  <c r="AB1055" i="13"/>
  <c r="AC1055" i="13"/>
  <c r="AH1055" i="13"/>
  <c r="AK1055" i="13"/>
  <c r="C1056" i="13"/>
  <c r="D1056" i="13"/>
  <c r="E1056" i="13"/>
  <c r="F1056" i="13"/>
  <c r="G1056" i="13"/>
  <c r="H1056" i="13"/>
  <c r="L1056" i="13"/>
  <c r="O1056" i="13" s="1"/>
  <c r="M1056" i="13"/>
  <c r="N1056" i="13"/>
  <c r="P1056" i="13"/>
  <c r="Q1056" i="13"/>
  <c r="R1056" i="13"/>
  <c r="S1056" i="13"/>
  <c r="T1056" i="13"/>
  <c r="U1056" i="13"/>
  <c r="V1056" i="13"/>
  <c r="W1056" i="13"/>
  <c r="X1056" i="13"/>
  <c r="Y1056" i="13"/>
  <c r="Z1056" i="13"/>
  <c r="AA1056" i="13"/>
  <c r="AB1056" i="13"/>
  <c r="AC1056" i="13"/>
  <c r="AH1056" i="13"/>
  <c r="AK1056" i="13"/>
  <c r="C1057" i="13"/>
  <c r="D1057" i="13"/>
  <c r="E1057" i="13"/>
  <c r="F1057" i="13"/>
  <c r="G1057" i="13"/>
  <c r="H1057" i="13"/>
  <c r="L1057" i="13"/>
  <c r="O1057" i="13" s="1"/>
  <c r="M1057" i="13"/>
  <c r="N1057" i="13"/>
  <c r="P1057" i="13"/>
  <c r="Q1057" i="13"/>
  <c r="R1057" i="13"/>
  <c r="S1057" i="13"/>
  <c r="T1057" i="13"/>
  <c r="U1057" i="13"/>
  <c r="V1057" i="13"/>
  <c r="W1057" i="13"/>
  <c r="X1057" i="13"/>
  <c r="Y1057" i="13"/>
  <c r="Z1057" i="13"/>
  <c r="AA1057" i="13"/>
  <c r="AB1057" i="13"/>
  <c r="AC1057" i="13"/>
  <c r="AH1057" i="13"/>
  <c r="AK1057" i="13"/>
  <c r="C1058" i="13"/>
  <c r="D1058" i="13"/>
  <c r="E1058" i="13"/>
  <c r="F1058" i="13"/>
  <c r="G1058" i="13"/>
  <c r="H1058" i="13"/>
  <c r="L1058" i="13"/>
  <c r="O1058" i="13" s="1"/>
  <c r="M1058" i="13"/>
  <c r="N1058" i="13"/>
  <c r="P1058" i="13"/>
  <c r="Q1058" i="13"/>
  <c r="R1058" i="13"/>
  <c r="S1058" i="13"/>
  <c r="T1058" i="13"/>
  <c r="U1058" i="13"/>
  <c r="V1058" i="13"/>
  <c r="W1058" i="13"/>
  <c r="X1058" i="13"/>
  <c r="Y1058" i="13"/>
  <c r="Z1058" i="13"/>
  <c r="AA1058" i="13"/>
  <c r="AB1058" i="13"/>
  <c r="AC1058" i="13"/>
  <c r="AH1058" i="13"/>
  <c r="AK1058" i="13"/>
  <c r="C1059" i="13"/>
  <c r="D1059" i="13"/>
  <c r="E1059" i="13"/>
  <c r="F1059" i="13"/>
  <c r="G1059" i="13"/>
  <c r="H1059" i="13"/>
  <c r="L1059" i="13"/>
  <c r="O1059" i="13" s="1"/>
  <c r="M1059" i="13"/>
  <c r="N1059" i="13"/>
  <c r="P1059" i="13"/>
  <c r="Q1059" i="13"/>
  <c r="R1059" i="13"/>
  <c r="S1059" i="13"/>
  <c r="T1059" i="13"/>
  <c r="U1059" i="13"/>
  <c r="V1059" i="13"/>
  <c r="W1059" i="13"/>
  <c r="X1059" i="13"/>
  <c r="Y1059" i="13"/>
  <c r="Z1059" i="13"/>
  <c r="AA1059" i="13"/>
  <c r="AB1059" i="13"/>
  <c r="AC1059" i="13"/>
  <c r="AH1059" i="13"/>
  <c r="AK1059" i="13"/>
  <c r="C1060" i="13"/>
  <c r="D1060" i="13"/>
  <c r="E1060" i="13"/>
  <c r="F1060" i="13"/>
  <c r="G1060" i="13"/>
  <c r="H1060" i="13"/>
  <c r="L1060" i="13"/>
  <c r="O1060" i="13" s="1"/>
  <c r="M1060" i="13"/>
  <c r="N1060" i="13"/>
  <c r="P1060" i="13"/>
  <c r="Q1060" i="13"/>
  <c r="R1060" i="13"/>
  <c r="S1060" i="13"/>
  <c r="T1060" i="13"/>
  <c r="U1060" i="13"/>
  <c r="V1060" i="13"/>
  <c r="W1060" i="13"/>
  <c r="X1060" i="13"/>
  <c r="Y1060" i="13"/>
  <c r="Z1060" i="13"/>
  <c r="AA1060" i="13"/>
  <c r="AB1060" i="13"/>
  <c r="AC1060" i="13"/>
  <c r="AH1060" i="13"/>
  <c r="AK1060" i="13"/>
  <c r="C1061" i="13"/>
  <c r="D1061" i="13"/>
  <c r="E1061" i="13"/>
  <c r="F1061" i="13"/>
  <c r="G1061" i="13"/>
  <c r="H1061" i="13"/>
  <c r="L1061" i="13"/>
  <c r="O1061" i="13" s="1"/>
  <c r="M1061" i="13"/>
  <c r="N1061" i="13"/>
  <c r="P1061" i="13"/>
  <c r="Q1061" i="13"/>
  <c r="R1061" i="13"/>
  <c r="S1061" i="13"/>
  <c r="T1061" i="13"/>
  <c r="U1061" i="13"/>
  <c r="V1061" i="13"/>
  <c r="W1061" i="13"/>
  <c r="X1061" i="13"/>
  <c r="Y1061" i="13"/>
  <c r="Z1061" i="13"/>
  <c r="AA1061" i="13"/>
  <c r="AB1061" i="13"/>
  <c r="AC1061" i="13"/>
  <c r="AH1061" i="13"/>
  <c r="AK1061" i="13"/>
  <c r="C1062" i="13"/>
  <c r="D1062" i="13"/>
  <c r="E1062" i="13"/>
  <c r="F1062" i="13"/>
  <c r="G1062" i="13"/>
  <c r="H1062" i="13"/>
  <c r="L1062" i="13"/>
  <c r="O1062" i="13" s="1"/>
  <c r="M1062" i="13"/>
  <c r="N1062" i="13"/>
  <c r="P1062" i="13"/>
  <c r="Q1062" i="13"/>
  <c r="R1062" i="13"/>
  <c r="S1062" i="13"/>
  <c r="T1062" i="13"/>
  <c r="U1062" i="13"/>
  <c r="V1062" i="13"/>
  <c r="W1062" i="13"/>
  <c r="X1062" i="13"/>
  <c r="Y1062" i="13"/>
  <c r="Z1062" i="13"/>
  <c r="AA1062" i="13"/>
  <c r="AB1062" i="13"/>
  <c r="AC1062" i="13"/>
  <c r="AH1062" i="13"/>
  <c r="AK1062" i="13"/>
  <c r="C1063" i="13"/>
  <c r="D1063" i="13"/>
  <c r="E1063" i="13"/>
  <c r="F1063" i="13"/>
  <c r="G1063" i="13"/>
  <c r="H1063" i="13"/>
  <c r="L1063" i="13"/>
  <c r="O1063" i="13" s="1"/>
  <c r="M1063" i="13"/>
  <c r="N1063" i="13"/>
  <c r="P1063" i="13"/>
  <c r="Q1063" i="13"/>
  <c r="R1063" i="13"/>
  <c r="S1063" i="13"/>
  <c r="T1063" i="13"/>
  <c r="U1063" i="13"/>
  <c r="V1063" i="13"/>
  <c r="W1063" i="13"/>
  <c r="X1063" i="13"/>
  <c r="Y1063" i="13"/>
  <c r="Z1063" i="13"/>
  <c r="AA1063" i="13"/>
  <c r="AB1063" i="13"/>
  <c r="AC1063" i="13"/>
  <c r="AH1063" i="13"/>
  <c r="AK1063" i="13"/>
  <c r="C1064" i="13"/>
  <c r="D1064" i="13"/>
  <c r="E1064" i="13"/>
  <c r="F1064" i="13"/>
  <c r="G1064" i="13"/>
  <c r="H1064" i="13"/>
  <c r="L1064" i="13"/>
  <c r="O1064" i="13" s="1"/>
  <c r="M1064" i="13"/>
  <c r="N1064" i="13"/>
  <c r="P1064" i="13"/>
  <c r="Q1064" i="13"/>
  <c r="R1064" i="13"/>
  <c r="S1064" i="13"/>
  <c r="T1064" i="13"/>
  <c r="U1064" i="13"/>
  <c r="V1064" i="13"/>
  <c r="W1064" i="13"/>
  <c r="X1064" i="13"/>
  <c r="Y1064" i="13"/>
  <c r="Z1064" i="13"/>
  <c r="AA1064" i="13"/>
  <c r="AB1064" i="13"/>
  <c r="AC1064" i="13"/>
  <c r="AH1064" i="13"/>
  <c r="AK1064" i="13"/>
  <c r="C1065" i="13"/>
  <c r="D1065" i="13"/>
  <c r="E1065" i="13"/>
  <c r="F1065" i="13"/>
  <c r="G1065" i="13"/>
  <c r="H1065" i="13"/>
  <c r="L1065" i="13"/>
  <c r="O1065" i="13" s="1"/>
  <c r="M1065" i="13"/>
  <c r="N1065" i="13"/>
  <c r="P1065" i="13"/>
  <c r="Q1065" i="13"/>
  <c r="R1065" i="13"/>
  <c r="S1065" i="13"/>
  <c r="T1065" i="13"/>
  <c r="U1065" i="13"/>
  <c r="V1065" i="13"/>
  <c r="W1065" i="13"/>
  <c r="X1065" i="13"/>
  <c r="Y1065" i="13"/>
  <c r="Z1065" i="13"/>
  <c r="AA1065" i="13"/>
  <c r="AB1065" i="13"/>
  <c r="AC1065" i="13"/>
  <c r="AH1065" i="13"/>
  <c r="AK1065" i="13"/>
  <c r="C1066" i="13"/>
  <c r="D1066" i="13"/>
  <c r="E1066" i="13"/>
  <c r="F1066" i="13"/>
  <c r="G1066" i="13"/>
  <c r="H1066" i="13"/>
  <c r="L1066" i="13"/>
  <c r="O1066" i="13" s="1"/>
  <c r="M1066" i="13"/>
  <c r="N1066" i="13"/>
  <c r="P1066" i="13"/>
  <c r="Q1066" i="13"/>
  <c r="R1066" i="13"/>
  <c r="S1066" i="13"/>
  <c r="T1066" i="13"/>
  <c r="U1066" i="13"/>
  <c r="V1066" i="13"/>
  <c r="W1066" i="13"/>
  <c r="X1066" i="13"/>
  <c r="Y1066" i="13"/>
  <c r="Z1066" i="13"/>
  <c r="AA1066" i="13"/>
  <c r="AB1066" i="13"/>
  <c r="AC1066" i="13"/>
  <c r="AH1066" i="13"/>
  <c r="AK1066" i="13"/>
  <c r="C1067" i="13"/>
  <c r="D1067" i="13"/>
  <c r="E1067" i="13"/>
  <c r="F1067" i="13"/>
  <c r="G1067" i="13"/>
  <c r="H1067" i="13"/>
  <c r="L1067" i="13"/>
  <c r="O1067" i="13" s="1"/>
  <c r="M1067" i="13"/>
  <c r="N1067" i="13"/>
  <c r="P1067" i="13"/>
  <c r="Q1067" i="13"/>
  <c r="R1067" i="13"/>
  <c r="S1067" i="13"/>
  <c r="T1067" i="13"/>
  <c r="U1067" i="13"/>
  <c r="V1067" i="13"/>
  <c r="W1067" i="13"/>
  <c r="X1067" i="13"/>
  <c r="Y1067" i="13"/>
  <c r="Z1067" i="13"/>
  <c r="AA1067" i="13"/>
  <c r="AB1067" i="13"/>
  <c r="AC1067" i="13"/>
  <c r="AH1067" i="13"/>
  <c r="AK1067" i="13"/>
  <c r="C1068" i="13"/>
  <c r="D1068" i="13"/>
  <c r="E1068" i="13"/>
  <c r="F1068" i="13"/>
  <c r="G1068" i="13"/>
  <c r="H1068" i="13"/>
  <c r="L1068" i="13"/>
  <c r="O1068" i="13" s="1"/>
  <c r="M1068" i="13"/>
  <c r="N1068" i="13"/>
  <c r="P1068" i="13"/>
  <c r="Q1068" i="13"/>
  <c r="R1068" i="13"/>
  <c r="S1068" i="13"/>
  <c r="T1068" i="13"/>
  <c r="U1068" i="13"/>
  <c r="V1068" i="13"/>
  <c r="W1068" i="13"/>
  <c r="X1068" i="13"/>
  <c r="Y1068" i="13"/>
  <c r="Z1068" i="13"/>
  <c r="AA1068" i="13"/>
  <c r="AB1068" i="13"/>
  <c r="AC1068" i="13"/>
  <c r="AH1068" i="13"/>
  <c r="AK1068" i="13"/>
  <c r="C1069" i="13"/>
  <c r="D1069" i="13"/>
  <c r="E1069" i="13"/>
  <c r="F1069" i="13"/>
  <c r="G1069" i="13"/>
  <c r="H1069" i="13"/>
  <c r="L1069" i="13"/>
  <c r="O1069" i="13" s="1"/>
  <c r="M1069" i="13"/>
  <c r="N1069" i="13"/>
  <c r="P1069" i="13"/>
  <c r="Q1069" i="13"/>
  <c r="R1069" i="13"/>
  <c r="S1069" i="13"/>
  <c r="T1069" i="13"/>
  <c r="U1069" i="13"/>
  <c r="V1069" i="13"/>
  <c r="W1069" i="13"/>
  <c r="X1069" i="13"/>
  <c r="Y1069" i="13"/>
  <c r="Z1069" i="13"/>
  <c r="AA1069" i="13"/>
  <c r="AB1069" i="13"/>
  <c r="AC1069" i="13"/>
  <c r="AH1069" i="13"/>
  <c r="AK1069" i="13"/>
  <c r="C1070" i="13"/>
  <c r="D1070" i="13"/>
  <c r="E1070" i="13"/>
  <c r="F1070" i="13"/>
  <c r="G1070" i="13"/>
  <c r="H1070" i="13"/>
  <c r="L1070" i="13"/>
  <c r="O1070" i="13" s="1"/>
  <c r="M1070" i="13"/>
  <c r="N1070" i="13"/>
  <c r="P1070" i="13"/>
  <c r="Q1070" i="13"/>
  <c r="R1070" i="13"/>
  <c r="S1070" i="13"/>
  <c r="T1070" i="13"/>
  <c r="U1070" i="13"/>
  <c r="V1070" i="13"/>
  <c r="W1070" i="13"/>
  <c r="X1070" i="13"/>
  <c r="Y1070" i="13"/>
  <c r="Z1070" i="13"/>
  <c r="AA1070" i="13"/>
  <c r="AB1070" i="13"/>
  <c r="AC1070" i="13"/>
  <c r="AH1070" i="13"/>
  <c r="AK1070" i="13"/>
  <c r="C1071" i="13"/>
  <c r="D1071" i="13"/>
  <c r="E1071" i="13"/>
  <c r="F1071" i="13"/>
  <c r="G1071" i="13"/>
  <c r="H1071" i="13"/>
  <c r="L1071" i="13"/>
  <c r="O1071" i="13" s="1"/>
  <c r="M1071" i="13"/>
  <c r="N1071" i="13"/>
  <c r="P1071" i="13"/>
  <c r="Q1071" i="13"/>
  <c r="R1071" i="13"/>
  <c r="S1071" i="13"/>
  <c r="T1071" i="13"/>
  <c r="U1071" i="13"/>
  <c r="V1071" i="13"/>
  <c r="W1071" i="13"/>
  <c r="X1071" i="13"/>
  <c r="Y1071" i="13"/>
  <c r="Z1071" i="13"/>
  <c r="AA1071" i="13"/>
  <c r="AB1071" i="13"/>
  <c r="AC1071" i="13"/>
  <c r="AH1071" i="13"/>
  <c r="AK1071" i="13"/>
  <c r="C1072" i="13"/>
  <c r="D1072" i="13"/>
  <c r="E1072" i="13"/>
  <c r="F1072" i="13"/>
  <c r="G1072" i="13"/>
  <c r="H1072" i="13"/>
  <c r="L1072" i="13"/>
  <c r="O1072" i="13" s="1"/>
  <c r="M1072" i="13"/>
  <c r="N1072" i="13"/>
  <c r="P1072" i="13"/>
  <c r="Q1072" i="13"/>
  <c r="R1072" i="13"/>
  <c r="S1072" i="13"/>
  <c r="T1072" i="13"/>
  <c r="U1072" i="13"/>
  <c r="V1072" i="13"/>
  <c r="W1072" i="13"/>
  <c r="X1072" i="13"/>
  <c r="Y1072" i="13"/>
  <c r="Z1072" i="13"/>
  <c r="AA1072" i="13"/>
  <c r="AB1072" i="13"/>
  <c r="AC1072" i="13"/>
  <c r="AH1072" i="13"/>
  <c r="AK1072" i="13"/>
  <c r="C1073" i="13"/>
  <c r="D1073" i="13"/>
  <c r="E1073" i="13"/>
  <c r="F1073" i="13"/>
  <c r="G1073" i="13"/>
  <c r="H1073" i="13"/>
  <c r="L1073" i="13"/>
  <c r="O1073" i="13" s="1"/>
  <c r="M1073" i="13"/>
  <c r="N1073" i="13"/>
  <c r="P1073" i="13"/>
  <c r="Q1073" i="13"/>
  <c r="R1073" i="13"/>
  <c r="S1073" i="13"/>
  <c r="T1073" i="13"/>
  <c r="U1073" i="13"/>
  <c r="V1073" i="13"/>
  <c r="W1073" i="13"/>
  <c r="X1073" i="13"/>
  <c r="Y1073" i="13"/>
  <c r="Z1073" i="13"/>
  <c r="AA1073" i="13"/>
  <c r="AB1073" i="13"/>
  <c r="AC1073" i="13"/>
  <c r="AH1073" i="13"/>
  <c r="AK1073" i="13"/>
  <c r="C1074" i="13"/>
  <c r="D1074" i="13"/>
  <c r="E1074" i="13"/>
  <c r="F1074" i="13"/>
  <c r="G1074" i="13"/>
  <c r="H1074" i="13"/>
  <c r="L1074" i="13"/>
  <c r="O1074" i="13" s="1"/>
  <c r="M1074" i="13"/>
  <c r="N1074" i="13"/>
  <c r="P1074" i="13"/>
  <c r="Q1074" i="13"/>
  <c r="R1074" i="13"/>
  <c r="S1074" i="13"/>
  <c r="T1074" i="13"/>
  <c r="U1074" i="13"/>
  <c r="V1074" i="13"/>
  <c r="W1074" i="13"/>
  <c r="X1074" i="13"/>
  <c r="Y1074" i="13"/>
  <c r="Z1074" i="13"/>
  <c r="AA1074" i="13"/>
  <c r="AB1074" i="13"/>
  <c r="AC1074" i="13"/>
  <c r="AH1074" i="13"/>
  <c r="AK1074" i="13"/>
  <c r="C1075" i="13"/>
  <c r="D1075" i="13"/>
  <c r="E1075" i="13"/>
  <c r="F1075" i="13"/>
  <c r="G1075" i="13"/>
  <c r="H1075" i="13"/>
  <c r="L1075" i="13"/>
  <c r="O1075" i="13" s="1"/>
  <c r="M1075" i="13"/>
  <c r="N1075" i="13"/>
  <c r="P1075" i="13"/>
  <c r="Q1075" i="13"/>
  <c r="R1075" i="13"/>
  <c r="S1075" i="13"/>
  <c r="T1075" i="13"/>
  <c r="U1075" i="13"/>
  <c r="V1075" i="13"/>
  <c r="W1075" i="13"/>
  <c r="X1075" i="13"/>
  <c r="Y1075" i="13"/>
  <c r="Z1075" i="13"/>
  <c r="AA1075" i="13"/>
  <c r="AB1075" i="13"/>
  <c r="AC1075" i="13"/>
  <c r="AH1075" i="13"/>
  <c r="AK1075" i="13"/>
  <c r="C1076" i="13"/>
  <c r="D1076" i="13"/>
  <c r="E1076" i="13"/>
  <c r="F1076" i="13"/>
  <c r="G1076" i="13"/>
  <c r="H1076" i="13"/>
  <c r="L1076" i="13"/>
  <c r="O1076" i="13" s="1"/>
  <c r="M1076" i="13"/>
  <c r="N1076" i="13"/>
  <c r="P1076" i="13"/>
  <c r="Q1076" i="13"/>
  <c r="R1076" i="13"/>
  <c r="S1076" i="13"/>
  <c r="T1076" i="13"/>
  <c r="U1076" i="13"/>
  <c r="V1076" i="13"/>
  <c r="W1076" i="13"/>
  <c r="X1076" i="13"/>
  <c r="Y1076" i="13"/>
  <c r="Z1076" i="13"/>
  <c r="AA1076" i="13"/>
  <c r="AB1076" i="13"/>
  <c r="AC1076" i="13"/>
  <c r="AH1076" i="13"/>
  <c r="AK1076" i="13"/>
  <c r="C1077" i="13"/>
  <c r="D1077" i="13"/>
  <c r="E1077" i="13"/>
  <c r="F1077" i="13"/>
  <c r="G1077" i="13"/>
  <c r="H1077" i="13"/>
  <c r="L1077" i="13"/>
  <c r="O1077" i="13" s="1"/>
  <c r="M1077" i="13"/>
  <c r="N1077" i="13"/>
  <c r="P1077" i="13"/>
  <c r="Q1077" i="13"/>
  <c r="R1077" i="13"/>
  <c r="S1077" i="13"/>
  <c r="T1077" i="13"/>
  <c r="U1077" i="13"/>
  <c r="V1077" i="13"/>
  <c r="W1077" i="13"/>
  <c r="X1077" i="13"/>
  <c r="Y1077" i="13"/>
  <c r="Z1077" i="13"/>
  <c r="AA1077" i="13"/>
  <c r="AB1077" i="13"/>
  <c r="AC1077" i="13"/>
  <c r="AH1077" i="13"/>
  <c r="AK1077" i="13"/>
  <c r="C1078" i="13"/>
  <c r="D1078" i="13"/>
  <c r="E1078" i="13"/>
  <c r="F1078" i="13"/>
  <c r="G1078" i="13"/>
  <c r="H1078" i="13"/>
  <c r="L1078" i="13"/>
  <c r="O1078" i="13" s="1"/>
  <c r="M1078" i="13"/>
  <c r="N1078" i="13"/>
  <c r="P1078" i="13"/>
  <c r="Q1078" i="13"/>
  <c r="R1078" i="13"/>
  <c r="S1078" i="13"/>
  <c r="T1078" i="13"/>
  <c r="U1078" i="13"/>
  <c r="V1078" i="13"/>
  <c r="W1078" i="13"/>
  <c r="X1078" i="13"/>
  <c r="Y1078" i="13"/>
  <c r="Z1078" i="13"/>
  <c r="AA1078" i="13"/>
  <c r="AB1078" i="13"/>
  <c r="AC1078" i="13"/>
  <c r="AH1078" i="13"/>
  <c r="AK1078" i="13"/>
  <c r="C1079" i="13"/>
  <c r="D1079" i="13"/>
  <c r="E1079" i="13"/>
  <c r="F1079" i="13"/>
  <c r="G1079" i="13"/>
  <c r="H1079" i="13"/>
  <c r="L1079" i="13"/>
  <c r="O1079" i="13" s="1"/>
  <c r="M1079" i="13"/>
  <c r="N1079" i="13"/>
  <c r="P1079" i="13"/>
  <c r="Q1079" i="13"/>
  <c r="R1079" i="13"/>
  <c r="S1079" i="13"/>
  <c r="T1079" i="13"/>
  <c r="U1079" i="13"/>
  <c r="V1079" i="13"/>
  <c r="W1079" i="13"/>
  <c r="X1079" i="13"/>
  <c r="Y1079" i="13"/>
  <c r="Z1079" i="13"/>
  <c r="AA1079" i="13"/>
  <c r="AB1079" i="13"/>
  <c r="AC1079" i="13"/>
  <c r="AH1079" i="13"/>
  <c r="AK1079" i="13"/>
  <c r="C1080" i="13"/>
  <c r="D1080" i="13"/>
  <c r="E1080" i="13"/>
  <c r="F1080" i="13"/>
  <c r="G1080" i="13"/>
  <c r="H1080" i="13"/>
  <c r="L1080" i="13"/>
  <c r="O1080" i="13" s="1"/>
  <c r="M1080" i="13"/>
  <c r="N1080" i="13"/>
  <c r="P1080" i="13"/>
  <c r="Q1080" i="13"/>
  <c r="R1080" i="13"/>
  <c r="S1080" i="13"/>
  <c r="T1080" i="13"/>
  <c r="U1080" i="13"/>
  <c r="V1080" i="13"/>
  <c r="W1080" i="13"/>
  <c r="X1080" i="13"/>
  <c r="Y1080" i="13"/>
  <c r="Z1080" i="13"/>
  <c r="AA1080" i="13"/>
  <c r="AB1080" i="13"/>
  <c r="AC1080" i="13"/>
  <c r="AH1080" i="13"/>
  <c r="AK1080" i="13"/>
  <c r="C1081" i="13"/>
  <c r="D1081" i="13"/>
  <c r="E1081" i="13"/>
  <c r="F1081" i="13"/>
  <c r="G1081" i="13"/>
  <c r="H1081" i="13"/>
  <c r="L1081" i="13"/>
  <c r="O1081" i="13" s="1"/>
  <c r="M1081" i="13"/>
  <c r="N1081" i="13"/>
  <c r="P1081" i="13"/>
  <c r="Q1081" i="13"/>
  <c r="R1081" i="13"/>
  <c r="S1081" i="13"/>
  <c r="T1081" i="13"/>
  <c r="U1081" i="13"/>
  <c r="V1081" i="13"/>
  <c r="W1081" i="13"/>
  <c r="X1081" i="13"/>
  <c r="Y1081" i="13"/>
  <c r="Z1081" i="13"/>
  <c r="AA1081" i="13"/>
  <c r="AB1081" i="13"/>
  <c r="AC1081" i="13"/>
  <c r="AH1081" i="13"/>
  <c r="AK1081" i="13"/>
  <c r="C1082" i="13"/>
  <c r="D1082" i="13"/>
  <c r="E1082" i="13"/>
  <c r="F1082" i="13"/>
  <c r="G1082" i="13"/>
  <c r="H1082" i="13"/>
  <c r="L1082" i="13"/>
  <c r="O1082" i="13" s="1"/>
  <c r="M1082" i="13"/>
  <c r="N1082" i="13"/>
  <c r="P1082" i="13"/>
  <c r="Q1082" i="13"/>
  <c r="R1082" i="13"/>
  <c r="S1082" i="13"/>
  <c r="T1082" i="13"/>
  <c r="U1082" i="13"/>
  <c r="V1082" i="13"/>
  <c r="W1082" i="13"/>
  <c r="X1082" i="13"/>
  <c r="Y1082" i="13"/>
  <c r="Z1082" i="13"/>
  <c r="AA1082" i="13"/>
  <c r="AB1082" i="13"/>
  <c r="AC1082" i="13"/>
  <c r="AH1082" i="13"/>
  <c r="AK1082" i="13"/>
  <c r="C1083" i="13"/>
  <c r="D1083" i="13"/>
  <c r="E1083" i="13"/>
  <c r="F1083" i="13"/>
  <c r="G1083" i="13"/>
  <c r="H1083" i="13"/>
  <c r="L1083" i="13"/>
  <c r="O1083" i="13" s="1"/>
  <c r="M1083" i="13"/>
  <c r="N1083" i="13"/>
  <c r="P1083" i="13"/>
  <c r="Q1083" i="13"/>
  <c r="R1083" i="13"/>
  <c r="S1083" i="13"/>
  <c r="T1083" i="13"/>
  <c r="U1083" i="13"/>
  <c r="V1083" i="13"/>
  <c r="W1083" i="13"/>
  <c r="X1083" i="13"/>
  <c r="Y1083" i="13"/>
  <c r="Z1083" i="13"/>
  <c r="AA1083" i="13"/>
  <c r="AB1083" i="13"/>
  <c r="AC1083" i="13"/>
  <c r="AH1083" i="13"/>
  <c r="AK1083" i="13"/>
  <c r="C1084" i="13"/>
  <c r="D1084" i="13"/>
  <c r="E1084" i="13"/>
  <c r="F1084" i="13"/>
  <c r="G1084" i="13"/>
  <c r="H1084" i="13"/>
  <c r="L1084" i="13"/>
  <c r="O1084" i="13" s="1"/>
  <c r="M1084" i="13"/>
  <c r="N1084" i="13"/>
  <c r="P1084" i="13"/>
  <c r="Q1084" i="13"/>
  <c r="R1084" i="13"/>
  <c r="S1084" i="13"/>
  <c r="T1084" i="13"/>
  <c r="U1084" i="13"/>
  <c r="V1084" i="13"/>
  <c r="W1084" i="13"/>
  <c r="X1084" i="13"/>
  <c r="Y1084" i="13"/>
  <c r="Z1084" i="13"/>
  <c r="AA1084" i="13"/>
  <c r="AB1084" i="13"/>
  <c r="AC1084" i="13"/>
  <c r="AH1084" i="13"/>
  <c r="AK1084" i="13"/>
  <c r="C1085" i="13"/>
  <c r="D1085" i="13"/>
  <c r="E1085" i="13"/>
  <c r="F1085" i="13"/>
  <c r="G1085" i="13"/>
  <c r="H1085" i="13"/>
  <c r="L1085" i="13"/>
  <c r="O1085" i="13" s="1"/>
  <c r="M1085" i="13"/>
  <c r="N1085" i="13"/>
  <c r="P1085" i="13"/>
  <c r="Q1085" i="13"/>
  <c r="R1085" i="13"/>
  <c r="S1085" i="13"/>
  <c r="T1085" i="13"/>
  <c r="U1085" i="13"/>
  <c r="V1085" i="13"/>
  <c r="W1085" i="13"/>
  <c r="X1085" i="13"/>
  <c r="Y1085" i="13"/>
  <c r="Z1085" i="13"/>
  <c r="AA1085" i="13"/>
  <c r="AB1085" i="13"/>
  <c r="AC1085" i="13"/>
  <c r="AH1085" i="13"/>
  <c r="AK1085" i="13"/>
  <c r="C1086" i="13"/>
  <c r="D1086" i="13"/>
  <c r="E1086" i="13"/>
  <c r="F1086" i="13"/>
  <c r="G1086" i="13"/>
  <c r="H1086" i="13"/>
  <c r="L1086" i="13"/>
  <c r="O1086" i="13" s="1"/>
  <c r="M1086" i="13"/>
  <c r="N1086" i="13"/>
  <c r="P1086" i="13"/>
  <c r="Q1086" i="13"/>
  <c r="R1086" i="13"/>
  <c r="S1086" i="13"/>
  <c r="T1086" i="13"/>
  <c r="U1086" i="13"/>
  <c r="V1086" i="13"/>
  <c r="W1086" i="13"/>
  <c r="X1086" i="13"/>
  <c r="Y1086" i="13"/>
  <c r="Z1086" i="13"/>
  <c r="AA1086" i="13"/>
  <c r="AB1086" i="13"/>
  <c r="AC1086" i="13"/>
  <c r="AH1086" i="13"/>
  <c r="AK1086" i="13"/>
  <c r="C1087" i="13"/>
  <c r="D1087" i="13"/>
  <c r="E1087" i="13"/>
  <c r="F1087" i="13"/>
  <c r="G1087" i="13"/>
  <c r="H1087" i="13"/>
  <c r="L1087" i="13"/>
  <c r="O1087" i="13" s="1"/>
  <c r="M1087" i="13"/>
  <c r="N1087" i="13"/>
  <c r="P1087" i="13"/>
  <c r="Q1087" i="13"/>
  <c r="R1087" i="13"/>
  <c r="S1087" i="13"/>
  <c r="T1087" i="13"/>
  <c r="U1087" i="13"/>
  <c r="V1087" i="13"/>
  <c r="W1087" i="13"/>
  <c r="X1087" i="13"/>
  <c r="Y1087" i="13"/>
  <c r="Z1087" i="13"/>
  <c r="AA1087" i="13"/>
  <c r="AB1087" i="13"/>
  <c r="AC1087" i="13"/>
  <c r="AH1087" i="13"/>
  <c r="AK1087" i="13"/>
  <c r="C1088" i="13"/>
  <c r="D1088" i="13"/>
  <c r="E1088" i="13"/>
  <c r="F1088" i="13"/>
  <c r="G1088" i="13"/>
  <c r="H1088" i="13"/>
  <c r="L1088" i="13"/>
  <c r="O1088" i="13" s="1"/>
  <c r="M1088" i="13"/>
  <c r="N1088" i="13"/>
  <c r="P1088" i="13"/>
  <c r="Q1088" i="13"/>
  <c r="R1088" i="13"/>
  <c r="S1088" i="13"/>
  <c r="T1088" i="13"/>
  <c r="U1088" i="13"/>
  <c r="V1088" i="13"/>
  <c r="W1088" i="13"/>
  <c r="X1088" i="13"/>
  <c r="Y1088" i="13"/>
  <c r="Z1088" i="13"/>
  <c r="AA1088" i="13"/>
  <c r="AB1088" i="13"/>
  <c r="AC1088" i="13"/>
  <c r="AH1088" i="13"/>
  <c r="AK1088" i="13"/>
  <c r="C1089" i="13"/>
  <c r="D1089" i="13"/>
  <c r="E1089" i="13"/>
  <c r="F1089" i="13"/>
  <c r="G1089" i="13"/>
  <c r="H1089" i="13"/>
  <c r="L1089" i="13"/>
  <c r="O1089" i="13" s="1"/>
  <c r="M1089" i="13"/>
  <c r="N1089" i="13"/>
  <c r="P1089" i="13"/>
  <c r="Q1089" i="13"/>
  <c r="R1089" i="13"/>
  <c r="S1089" i="13"/>
  <c r="T1089" i="13"/>
  <c r="U1089" i="13"/>
  <c r="V1089" i="13"/>
  <c r="W1089" i="13"/>
  <c r="X1089" i="13"/>
  <c r="Y1089" i="13"/>
  <c r="Z1089" i="13"/>
  <c r="AA1089" i="13"/>
  <c r="AB1089" i="13"/>
  <c r="AC1089" i="13"/>
  <c r="AH1089" i="13"/>
  <c r="AK1089" i="13"/>
  <c r="C1090" i="13"/>
  <c r="D1090" i="13"/>
  <c r="E1090" i="13"/>
  <c r="F1090" i="13"/>
  <c r="G1090" i="13"/>
  <c r="H1090" i="13"/>
  <c r="L1090" i="13"/>
  <c r="O1090" i="13" s="1"/>
  <c r="M1090" i="13"/>
  <c r="N1090" i="13"/>
  <c r="P1090" i="13"/>
  <c r="Q1090" i="13"/>
  <c r="R1090" i="13"/>
  <c r="S1090" i="13"/>
  <c r="T1090" i="13"/>
  <c r="U1090" i="13"/>
  <c r="V1090" i="13"/>
  <c r="W1090" i="13"/>
  <c r="X1090" i="13"/>
  <c r="Y1090" i="13"/>
  <c r="Z1090" i="13"/>
  <c r="AA1090" i="13"/>
  <c r="AB1090" i="13"/>
  <c r="AC1090" i="13"/>
  <c r="AH1090" i="13"/>
  <c r="AK1090" i="13"/>
  <c r="C1091" i="13"/>
  <c r="D1091" i="13"/>
  <c r="E1091" i="13"/>
  <c r="F1091" i="13"/>
  <c r="G1091" i="13"/>
  <c r="H1091" i="13"/>
  <c r="L1091" i="13"/>
  <c r="M1091" i="13"/>
  <c r="N1091" i="13"/>
  <c r="P1091" i="13"/>
  <c r="Q1091" i="13"/>
  <c r="R1091" i="13"/>
  <c r="S1091" i="13"/>
  <c r="T1091" i="13"/>
  <c r="U1091" i="13"/>
  <c r="V1091" i="13"/>
  <c r="W1091" i="13"/>
  <c r="X1091" i="13"/>
  <c r="Y1091" i="13"/>
  <c r="Z1091" i="13"/>
  <c r="AA1091" i="13"/>
  <c r="AB1091" i="13"/>
  <c r="AC1091" i="13"/>
  <c r="AH1091" i="13"/>
  <c r="AK1091" i="13"/>
  <c r="C1092" i="13"/>
  <c r="D1092" i="13"/>
  <c r="E1092" i="13"/>
  <c r="F1092" i="13"/>
  <c r="G1092" i="13"/>
  <c r="H1092" i="13"/>
  <c r="L1092" i="13"/>
  <c r="O1092" i="13" s="1"/>
  <c r="M1092" i="13"/>
  <c r="N1092" i="13"/>
  <c r="P1092" i="13"/>
  <c r="Q1092" i="13"/>
  <c r="R1092" i="13"/>
  <c r="S1092" i="13"/>
  <c r="T1092" i="13"/>
  <c r="U1092" i="13"/>
  <c r="V1092" i="13"/>
  <c r="W1092" i="13"/>
  <c r="X1092" i="13"/>
  <c r="Y1092" i="13"/>
  <c r="Z1092" i="13"/>
  <c r="AA1092" i="13"/>
  <c r="AB1092" i="13"/>
  <c r="AC1092" i="13"/>
  <c r="AH1092" i="13"/>
  <c r="AK1092" i="13"/>
  <c r="C1093" i="13"/>
  <c r="D1093" i="13"/>
  <c r="E1093" i="13"/>
  <c r="F1093" i="13"/>
  <c r="G1093" i="13"/>
  <c r="H1093" i="13"/>
  <c r="L1093" i="13"/>
  <c r="O1093" i="13" s="1"/>
  <c r="M1093" i="13"/>
  <c r="N1093" i="13"/>
  <c r="P1093" i="13"/>
  <c r="Q1093" i="13"/>
  <c r="R1093" i="13"/>
  <c r="S1093" i="13"/>
  <c r="T1093" i="13"/>
  <c r="U1093" i="13"/>
  <c r="V1093" i="13"/>
  <c r="W1093" i="13"/>
  <c r="X1093" i="13"/>
  <c r="Y1093" i="13"/>
  <c r="Z1093" i="13"/>
  <c r="AA1093" i="13"/>
  <c r="AB1093" i="13"/>
  <c r="AC1093" i="13"/>
  <c r="AH1093" i="13"/>
  <c r="AK1093" i="13"/>
  <c r="C1094" i="13"/>
  <c r="D1094" i="13"/>
  <c r="E1094" i="13"/>
  <c r="F1094" i="13"/>
  <c r="G1094" i="13"/>
  <c r="H1094" i="13"/>
  <c r="L1094" i="13"/>
  <c r="O1094" i="13" s="1"/>
  <c r="M1094" i="13"/>
  <c r="N1094" i="13"/>
  <c r="P1094" i="13"/>
  <c r="Q1094" i="13"/>
  <c r="R1094" i="13"/>
  <c r="S1094" i="13"/>
  <c r="T1094" i="13"/>
  <c r="U1094" i="13"/>
  <c r="V1094" i="13"/>
  <c r="W1094" i="13"/>
  <c r="X1094" i="13"/>
  <c r="Y1094" i="13"/>
  <c r="Z1094" i="13"/>
  <c r="AA1094" i="13"/>
  <c r="AB1094" i="13"/>
  <c r="AC1094" i="13"/>
  <c r="AH1094" i="13"/>
  <c r="AK1094" i="13"/>
  <c r="C1095" i="13"/>
  <c r="D1095" i="13"/>
  <c r="E1095" i="13"/>
  <c r="F1095" i="13"/>
  <c r="G1095" i="13"/>
  <c r="H1095" i="13"/>
  <c r="L1095" i="13"/>
  <c r="O1095" i="13" s="1"/>
  <c r="M1095" i="13"/>
  <c r="N1095" i="13"/>
  <c r="P1095" i="13"/>
  <c r="Q1095" i="13"/>
  <c r="R1095" i="13"/>
  <c r="S1095" i="13"/>
  <c r="T1095" i="13"/>
  <c r="U1095" i="13"/>
  <c r="V1095" i="13"/>
  <c r="W1095" i="13"/>
  <c r="X1095" i="13"/>
  <c r="Y1095" i="13"/>
  <c r="Z1095" i="13"/>
  <c r="AA1095" i="13"/>
  <c r="AB1095" i="13"/>
  <c r="AC1095" i="13"/>
  <c r="AH1095" i="13"/>
  <c r="AK1095" i="13"/>
  <c r="C1096" i="13"/>
  <c r="D1096" i="13"/>
  <c r="E1096" i="13"/>
  <c r="F1096" i="13"/>
  <c r="G1096" i="13"/>
  <c r="H1096" i="13"/>
  <c r="L1096" i="13"/>
  <c r="O1096" i="13" s="1"/>
  <c r="M1096" i="13"/>
  <c r="N1096" i="13"/>
  <c r="P1096" i="13"/>
  <c r="Q1096" i="13"/>
  <c r="R1096" i="13"/>
  <c r="S1096" i="13"/>
  <c r="T1096" i="13"/>
  <c r="U1096" i="13"/>
  <c r="V1096" i="13"/>
  <c r="W1096" i="13"/>
  <c r="X1096" i="13"/>
  <c r="Y1096" i="13"/>
  <c r="Z1096" i="13"/>
  <c r="AA1096" i="13"/>
  <c r="AB1096" i="13"/>
  <c r="AC1096" i="13"/>
  <c r="AH1096" i="13"/>
  <c r="AK1096" i="13"/>
  <c r="C1097" i="13"/>
  <c r="D1097" i="13"/>
  <c r="E1097" i="13"/>
  <c r="F1097" i="13"/>
  <c r="G1097" i="13"/>
  <c r="H1097" i="13"/>
  <c r="L1097" i="13"/>
  <c r="O1097" i="13" s="1"/>
  <c r="M1097" i="13"/>
  <c r="N1097" i="13"/>
  <c r="P1097" i="13"/>
  <c r="Q1097" i="13"/>
  <c r="R1097" i="13"/>
  <c r="S1097" i="13"/>
  <c r="T1097" i="13"/>
  <c r="U1097" i="13"/>
  <c r="V1097" i="13"/>
  <c r="W1097" i="13"/>
  <c r="X1097" i="13"/>
  <c r="Y1097" i="13"/>
  <c r="Z1097" i="13"/>
  <c r="AA1097" i="13"/>
  <c r="AB1097" i="13"/>
  <c r="AC1097" i="13"/>
  <c r="AH1097" i="13"/>
  <c r="AK1097" i="13"/>
  <c r="C1098" i="13"/>
  <c r="D1098" i="13"/>
  <c r="E1098" i="13"/>
  <c r="F1098" i="13"/>
  <c r="G1098" i="13"/>
  <c r="H1098" i="13"/>
  <c r="L1098" i="13"/>
  <c r="O1098" i="13" s="1"/>
  <c r="M1098" i="13"/>
  <c r="N1098" i="13"/>
  <c r="P1098" i="13"/>
  <c r="Q1098" i="13"/>
  <c r="R1098" i="13"/>
  <c r="S1098" i="13"/>
  <c r="T1098" i="13"/>
  <c r="U1098" i="13"/>
  <c r="V1098" i="13"/>
  <c r="W1098" i="13"/>
  <c r="X1098" i="13"/>
  <c r="Y1098" i="13"/>
  <c r="Z1098" i="13"/>
  <c r="AA1098" i="13"/>
  <c r="AB1098" i="13"/>
  <c r="AC1098" i="13"/>
  <c r="AH1098" i="13"/>
  <c r="AK1098" i="13"/>
  <c r="C1099" i="13"/>
  <c r="D1099" i="13"/>
  <c r="E1099" i="13"/>
  <c r="F1099" i="13"/>
  <c r="G1099" i="13"/>
  <c r="H1099" i="13"/>
  <c r="L1099" i="13"/>
  <c r="O1099" i="13" s="1"/>
  <c r="M1099" i="13"/>
  <c r="N1099" i="13"/>
  <c r="P1099" i="13"/>
  <c r="Q1099" i="13"/>
  <c r="R1099" i="13"/>
  <c r="S1099" i="13"/>
  <c r="T1099" i="13"/>
  <c r="U1099" i="13"/>
  <c r="V1099" i="13"/>
  <c r="W1099" i="13"/>
  <c r="X1099" i="13"/>
  <c r="Y1099" i="13"/>
  <c r="Z1099" i="13"/>
  <c r="AA1099" i="13"/>
  <c r="AB1099" i="13"/>
  <c r="AC1099" i="13"/>
  <c r="AH1099" i="13"/>
  <c r="AK1099" i="13"/>
  <c r="C1100" i="13"/>
  <c r="D1100" i="13"/>
  <c r="E1100" i="13"/>
  <c r="F1100" i="13"/>
  <c r="G1100" i="13"/>
  <c r="H1100" i="13"/>
  <c r="L1100" i="13"/>
  <c r="O1100" i="13" s="1"/>
  <c r="M1100" i="13"/>
  <c r="N1100" i="13"/>
  <c r="P1100" i="13"/>
  <c r="Q1100" i="13"/>
  <c r="R1100" i="13"/>
  <c r="S1100" i="13"/>
  <c r="T1100" i="13"/>
  <c r="U1100" i="13"/>
  <c r="V1100" i="13"/>
  <c r="W1100" i="13"/>
  <c r="X1100" i="13"/>
  <c r="Y1100" i="13"/>
  <c r="Z1100" i="13"/>
  <c r="AA1100" i="13"/>
  <c r="AB1100" i="13"/>
  <c r="AC1100" i="13"/>
  <c r="AH1100" i="13"/>
  <c r="AK1100" i="13"/>
  <c r="C1101" i="13"/>
  <c r="D1101" i="13"/>
  <c r="E1101" i="13"/>
  <c r="F1101" i="13"/>
  <c r="G1101" i="13"/>
  <c r="H1101" i="13"/>
  <c r="L1101" i="13"/>
  <c r="O1101" i="13" s="1"/>
  <c r="M1101" i="13"/>
  <c r="N1101" i="13"/>
  <c r="P1101" i="13"/>
  <c r="Q1101" i="13"/>
  <c r="R1101" i="13"/>
  <c r="S1101" i="13"/>
  <c r="T1101" i="13"/>
  <c r="U1101" i="13"/>
  <c r="V1101" i="13"/>
  <c r="W1101" i="13"/>
  <c r="X1101" i="13"/>
  <c r="Y1101" i="13"/>
  <c r="Z1101" i="13"/>
  <c r="AA1101" i="13"/>
  <c r="AB1101" i="13"/>
  <c r="AC1101" i="13"/>
  <c r="AH1101" i="13"/>
  <c r="AK1101" i="13"/>
  <c r="C1102" i="13"/>
  <c r="D1102" i="13"/>
  <c r="E1102" i="13"/>
  <c r="F1102" i="13"/>
  <c r="G1102" i="13"/>
  <c r="H1102" i="13"/>
  <c r="L1102" i="13"/>
  <c r="O1102" i="13" s="1"/>
  <c r="M1102" i="13"/>
  <c r="N1102" i="13"/>
  <c r="P1102" i="13"/>
  <c r="Q1102" i="13"/>
  <c r="R1102" i="13"/>
  <c r="S1102" i="13"/>
  <c r="T1102" i="13"/>
  <c r="U1102" i="13"/>
  <c r="V1102" i="13"/>
  <c r="W1102" i="13"/>
  <c r="X1102" i="13"/>
  <c r="Y1102" i="13"/>
  <c r="Z1102" i="13"/>
  <c r="AA1102" i="13"/>
  <c r="AB1102" i="13"/>
  <c r="AC1102" i="13"/>
  <c r="AH1102" i="13"/>
  <c r="AK1102" i="13"/>
  <c r="C1103" i="13"/>
  <c r="D1103" i="13"/>
  <c r="E1103" i="13"/>
  <c r="F1103" i="13"/>
  <c r="G1103" i="13"/>
  <c r="H1103" i="13"/>
  <c r="L1103" i="13"/>
  <c r="O1103" i="13" s="1"/>
  <c r="M1103" i="13"/>
  <c r="N1103" i="13"/>
  <c r="P1103" i="13"/>
  <c r="Q1103" i="13"/>
  <c r="R1103" i="13"/>
  <c r="S1103" i="13"/>
  <c r="T1103" i="13"/>
  <c r="U1103" i="13"/>
  <c r="V1103" i="13"/>
  <c r="W1103" i="13"/>
  <c r="X1103" i="13"/>
  <c r="Y1103" i="13"/>
  <c r="Z1103" i="13"/>
  <c r="AA1103" i="13"/>
  <c r="AB1103" i="13"/>
  <c r="AC1103" i="13"/>
  <c r="AH1103" i="13"/>
  <c r="AK1103" i="13"/>
  <c r="C1104" i="13"/>
  <c r="D1104" i="13"/>
  <c r="E1104" i="13"/>
  <c r="F1104" i="13"/>
  <c r="G1104" i="13"/>
  <c r="H1104" i="13"/>
  <c r="L1104" i="13"/>
  <c r="O1104" i="13" s="1"/>
  <c r="M1104" i="13"/>
  <c r="N1104" i="13"/>
  <c r="P1104" i="13"/>
  <c r="Q1104" i="13"/>
  <c r="R1104" i="13"/>
  <c r="S1104" i="13"/>
  <c r="T1104" i="13"/>
  <c r="U1104" i="13"/>
  <c r="V1104" i="13"/>
  <c r="W1104" i="13"/>
  <c r="X1104" i="13"/>
  <c r="Y1104" i="13"/>
  <c r="Z1104" i="13"/>
  <c r="AA1104" i="13"/>
  <c r="AB1104" i="13"/>
  <c r="AC1104" i="13"/>
  <c r="AH1104" i="13"/>
  <c r="AK1104" i="13"/>
  <c r="C1105" i="13"/>
  <c r="D1105" i="13"/>
  <c r="E1105" i="13"/>
  <c r="F1105" i="13"/>
  <c r="G1105" i="13"/>
  <c r="H1105" i="13"/>
  <c r="L1105" i="13"/>
  <c r="O1105" i="13" s="1"/>
  <c r="M1105" i="13"/>
  <c r="N1105" i="13"/>
  <c r="P1105" i="13"/>
  <c r="Q1105" i="13"/>
  <c r="R1105" i="13"/>
  <c r="S1105" i="13"/>
  <c r="T1105" i="13"/>
  <c r="U1105" i="13"/>
  <c r="V1105" i="13"/>
  <c r="W1105" i="13"/>
  <c r="X1105" i="13"/>
  <c r="Y1105" i="13"/>
  <c r="Z1105" i="13"/>
  <c r="AA1105" i="13"/>
  <c r="AB1105" i="13"/>
  <c r="AC1105" i="13"/>
  <c r="AH1105" i="13"/>
  <c r="AK1105" i="13"/>
  <c r="C1106" i="13"/>
  <c r="D1106" i="13"/>
  <c r="E1106" i="13"/>
  <c r="F1106" i="13"/>
  <c r="G1106" i="13"/>
  <c r="H1106" i="13"/>
  <c r="L1106" i="13"/>
  <c r="O1106" i="13" s="1"/>
  <c r="M1106" i="13"/>
  <c r="N1106" i="13"/>
  <c r="P1106" i="13"/>
  <c r="Q1106" i="13"/>
  <c r="R1106" i="13"/>
  <c r="S1106" i="13"/>
  <c r="T1106" i="13"/>
  <c r="U1106" i="13"/>
  <c r="V1106" i="13"/>
  <c r="W1106" i="13"/>
  <c r="X1106" i="13"/>
  <c r="Y1106" i="13"/>
  <c r="Z1106" i="13"/>
  <c r="AA1106" i="13"/>
  <c r="AB1106" i="13"/>
  <c r="AC1106" i="13"/>
  <c r="AH1106" i="13"/>
  <c r="AK1106" i="13"/>
  <c r="C1107" i="13"/>
  <c r="D1107" i="13"/>
  <c r="E1107" i="13"/>
  <c r="F1107" i="13"/>
  <c r="G1107" i="13"/>
  <c r="H1107" i="13"/>
  <c r="L1107" i="13"/>
  <c r="O1107" i="13" s="1"/>
  <c r="M1107" i="13"/>
  <c r="N1107" i="13"/>
  <c r="P1107" i="13"/>
  <c r="Q1107" i="13"/>
  <c r="R1107" i="13"/>
  <c r="S1107" i="13"/>
  <c r="T1107" i="13"/>
  <c r="U1107" i="13"/>
  <c r="V1107" i="13"/>
  <c r="W1107" i="13"/>
  <c r="X1107" i="13"/>
  <c r="Y1107" i="13"/>
  <c r="Z1107" i="13"/>
  <c r="AA1107" i="13"/>
  <c r="AB1107" i="13"/>
  <c r="AC1107" i="13"/>
  <c r="AH1107" i="13"/>
  <c r="AK1107" i="13"/>
  <c r="C1108" i="13"/>
  <c r="D1108" i="13"/>
  <c r="E1108" i="13"/>
  <c r="F1108" i="13"/>
  <c r="G1108" i="13"/>
  <c r="H1108" i="13"/>
  <c r="L1108" i="13"/>
  <c r="O1108" i="13" s="1"/>
  <c r="M1108" i="13"/>
  <c r="N1108" i="13"/>
  <c r="P1108" i="13"/>
  <c r="Q1108" i="13"/>
  <c r="R1108" i="13"/>
  <c r="S1108" i="13"/>
  <c r="T1108" i="13"/>
  <c r="U1108" i="13"/>
  <c r="V1108" i="13"/>
  <c r="W1108" i="13"/>
  <c r="X1108" i="13"/>
  <c r="Y1108" i="13"/>
  <c r="Z1108" i="13"/>
  <c r="AA1108" i="13"/>
  <c r="AB1108" i="13"/>
  <c r="AC1108" i="13"/>
  <c r="AH1108" i="13"/>
  <c r="AK1108" i="13"/>
  <c r="C1109" i="13"/>
  <c r="D1109" i="13"/>
  <c r="E1109" i="13"/>
  <c r="F1109" i="13"/>
  <c r="G1109" i="13"/>
  <c r="H1109" i="13"/>
  <c r="L1109" i="13"/>
  <c r="O1109" i="13" s="1"/>
  <c r="M1109" i="13"/>
  <c r="N1109" i="13"/>
  <c r="P1109" i="13"/>
  <c r="Q1109" i="13"/>
  <c r="R1109" i="13"/>
  <c r="S1109" i="13"/>
  <c r="T1109" i="13"/>
  <c r="U1109" i="13"/>
  <c r="V1109" i="13"/>
  <c r="W1109" i="13"/>
  <c r="X1109" i="13"/>
  <c r="Y1109" i="13"/>
  <c r="Z1109" i="13"/>
  <c r="AA1109" i="13"/>
  <c r="AB1109" i="13"/>
  <c r="AC1109" i="13"/>
  <c r="AH1109" i="13"/>
  <c r="AK1109" i="13"/>
  <c r="C1110" i="13"/>
  <c r="D1110" i="13"/>
  <c r="E1110" i="13"/>
  <c r="F1110" i="13"/>
  <c r="G1110" i="13"/>
  <c r="H1110" i="13"/>
  <c r="L1110" i="13"/>
  <c r="O1110" i="13" s="1"/>
  <c r="M1110" i="13"/>
  <c r="N1110" i="13"/>
  <c r="P1110" i="13"/>
  <c r="Q1110" i="13"/>
  <c r="R1110" i="13"/>
  <c r="S1110" i="13"/>
  <c r="T1110" i="13"/>
  <c r="U1110" i="13"/>
  <c r="V1110" i="13"/>
  <c r="W1110" i="13"/>
  <c r="X1110" i="13"/>
  <c r="Y1110" i="13"/>
  <c r="Z1110" i="13"/>
  <c r="AA1110" i="13"/>
  <c r="AB1110" i="13"/>
  <c r="AC1110" i="13"/>
  <c r="AH1110" i="13"/>
  <c r="AK1110" i="13"/>
  <c r="C1111" i="13"/>
  <c r="D1111" i="13"/>
  <c r="E1111" i="13"/>
  <c r="F1111" i="13"/>
  <c r="G1111" i="13"/>
  <c r="H1111" i="13"/>
  <c r="L1111" i="13"/>
  <c r="O1111" i="13" s="1"/>
  <c r="M1111" i="13"/>
  <c r="N1111" i="13"/>
  <c r="P1111" i="13"/>
  <c r="Q1111" i="13"/>
  <c r="R1111" i="13"/>
  <c r="S1111" i="13"/>
  <c r="T1111" i="13"/>
  <c r="U1111" i="13"/>
  <c r="V1111" i="13"/>
  <c r="W1111" i="13"/>
  <c r="X1111" i="13"/>
  <c r="Y1111" i="13"/>
  <c r="Z1111" i="13"/>
  <c r="AA1111" i="13"/>
  <c r="AB1111" i="13"/>
  <c r="AC1111" i="13"/>
  <c r="AH1111" i="13"/>
  <c r="AK1111" i="13"/>
  <c r="C1112" i="13"/>
  <c r="D1112" i="13"/>
  <c r="E1112" i="13"/>
  <c r="F1112" i="13"/>
  <c r="G1112" i="13"/>
  <c r="H1112" i="13"/>
  <c r="L1112" i="13"/>
  <c r="O1112" i="13" s="1"/>
  <c r="M1112" i="13"/>
  <c r="N1112" i="13"/>
  <c r="P1112" i="13"/>
  <c r="Q1112" i="13"/>
  <c r="R1112" i="13"/>
  <c r="S1112" i="13"/>
  <c r="T1112" i="13"/>
  <c r="U1112" i="13"/>
  <c r="V1112" i="13"/>
  <c r="W1112" i="13"/>
  <c r="X1112" i="13"/>
  <c r="Y1112" i="13"/>
  <c r="Z1112" i="13"/>
  <c r="AA1112" i="13"/>
  <c r="AB1112" i="13"/>
  <c r="AC1112" i="13"/>
  <c r="AH1112" i="13"/>
  <c r="AK1112" i="13"/>
  <c r="C1113" i="13"/>
  <c r="D1113" i="13"/>
  <c r="E1113" i="13"/>
  <c r="F1113" i="13"/>
  <c r="G1113" i="13"/>
  <c r="H1113" i="13"/>
  <c r="L1113" i="13"/>
  <c r="O1113" i="13" s="1"/>
  <c r="M1113" i="13"/>
  <c r="N1113" i="13"/>
  <c r="P1113" i="13"/>
  <c r="Q1113" i="13"/>
  <c r="R1113" i="13"/>
  <c r="S1113" i="13"/>
  <c r="T1113" i="13"/>
  <c r="U1113" i="13"/>
  <c r="V1113" i="13"/>
  <c r="W1113" i="13"/>
  <c r="X1113" i="13"/>
  <c r="Y1113" i="13"/>
  <c r="Z1113" i="13"/>
  <c r="AA1113" i="13"/>
  <c r="AB1113" i="13"/>
  <c r="AC1113" i="13"/>
  <c r="AH1113" i="13"/>
  <c r="AK1113" i="13"/>
  <c r="C1114" i="13"/>
  <c r="D1114" i="13"/>
  <c r="E1114" i="13"/>
  <c r="F1114" i="13"/>
  <c r="G1114" i="13"/>
  <c r="H1114" i="13"/>
  <c r="L1114" i="13"/>
  <c r="O1114" i="13" s="1"/>
  <c r="M1114" i="13"/>
  <c r="N1114" i="13"/>
  <c r="P1114" i="13"/>
  <c r="Q1114" i="13"/>
  <c r="R1114" i="13"/>
  <c r="S1114" i="13"/>
  <c r="T1114" i="13"/>
  <c r="U1114" i="13"/>
  <c r="V1114" i="13"/>
  <c r="W1114" i="13"/>
  <c r="X1114" i="13"/>
  <c r="Y1114" i="13"/>
  <c r="Z1114" i="13"/>
  <c r="AA1114" i="13"/>
  <c r="AB1114" i="13"/>
  <c r="AC1114" i="13"/>
  <c r="AH1114" i="13"/>
  <c r="AK1114" i="13"/>
  <c r="C1115" i="13"/>
  <c r="D1115" i="13"/>
  <c r="E1115" i="13"/>
  <c r="F1115" i="13"/>
  <c r="G1115" i="13"/>
  <c r="H1115" i="13"/>
  <c r="L1115" i="13"/>
  <c r="O1115" i="13" s="1"/>
  <c r="M1115" i="13"/>
  <c r="N1115" i="13"/>
  <c r="P1115" i="13"/>
  <c r="Q1115" i="13"/>
  <c r="R1115" i="13"/>
  <c r="S1115" i="13"/>
  <c r="T1115" i="13"/>
  <c r="U1115" i="13"/>
  <c r="V1115" i="13"/>
  <c r="W1115" i="13"/>
  <c r="X1115" i="13"/>
  <c r="Y1115" i="13"/>
  <c r="Z1115" i="13"/>
  <c r="AA1115" i="13"/>
  <c r="AB1115" i="13"/>
  <c r="AC1115" i="13"/>
  <c r="AH1115" i="13"/>
  <c r="AK1115" i="13"/>
  <c r="C1116" i="13"/>
  <c r="D1116" i="13"/>
  <c r="E1116" i="13"/>
  <c r="F1116" i="13"/>
  <c r="G1116" i="13"/>
  <c r="H1116" i="13"/>
  <c r="L1116" i="13"/>
  <c r="O1116" i="13" s="1"/>
  <c r="M1116" i="13"/>
  <c r="N1116" i="13"/>
  <c r="P1116" i="13"/>
  <c r="Q1116" i="13"/>
  <c r="R1116" i="13"/>
  <c r="S1116" i="13"/>
  <c r="T1116" i="13"/>
  <c r="U1116" i="13"/>
  <c r="V1116" i="13"/>
  <c r="W1116" i="13"/>
  <c r="X1116" i="13"/>
  <c r="Y1116" i="13"/>
  <c r="Z1116" i="13"/>
  <c r="AA1116" i="13"/>
  <c r="AB1116" i="13"/>
  <c r="AC1116" i="13"/>
  <c r="AH1116" i="13"/>
  <c r="AK1116" i="13"/>
  <c r="C1117" i="13"/>
  <c r="D1117" i="13"/>
  <c r="E1117" i="13"/>
  <c r="F1117" i="13"/>
  <c r="G1117" i="13"/>
  <c r="H1117" i="13"/>
  <c r="L1117" i="13"/>
  <c r="O1117" i="13" s="1"/>
  <c r="M1117" i="13"/>
  <c r="N1117" i="13"/>
  <c r="P1117" i="13"/>
  <c r="Q1117" i="13"/>
  <c r="R1117" i="13"/>
  <c r="S1117" i="13"/>
  <c r="T1117" i="13"/>
  <c r="U1117" i="13"/>
  <c r="V1117" i="13"/>
  <c r="W1117" i="13"/>
  <c r="X1117" i="13"/>
  <c r="Y1117" i="13"/>
  <c r="Z1117" i="13"/>
  <c r="AA1117" i="13"/>
  <c r="AB1117" i="13"/>
  <c r="AC1117" i="13"/>
  <c r="AH1117" i="13"/>
  <c r="AK1117" i="13"/>
  <c r="C1118" i="13"/>
  <c r="D1118" i="13"/>
  <c r="E1118" i="13"/>
  <c r="F1118" i="13"/>
  <c r="G1118" i="13"/>
  <c r="H1118" i="13"/>
  <c r="L1118" i="13"/>
  <c r="O1118" i="13" s="1"/>
  <c r="M1118" i="13"/>
  <c r="N1118" i="13"/>
  <c r="P1118" i="13"/>
  <c r="Q1118" i="13"/>
  <c r="R1118" i="13"/>
  <c r="S1118" i="13"/>
  <c r="T1118" i="13"/>
  <c r="U1118" i="13"/>
  <c r="V1118" i="13"/>
  <c r="W1118" i="13"/>
  <c r="X1118" i="13"/>
  <c r="Y1118" i="13"/>
  <c r="Z1118" i="13"/>
  <c r="AA1118" i="13"/>
  <c r="AB1118" i="13"/>
  <c r="AC1118" i="13"/>
  <c r="AH1118" i="13"/>
  <c r="AK1118" i="13"/>
  <c r="C1119" i="13"/>
  <c r="D1119" i="13"/>
  <c r="E1119" i="13"/>
  <c r="F1119" i="13"/>
  <c r="G1119" i="13"/>
  <c r="H1119" i="13"/>
  <c r="L1119" i="13"/>
  <c r="O1119" i="13" s="1"/>
  <c r="M1119" i="13"/>
  <c r="N1119" i="13"/>
  <c r="P1119" i="13"/>
  <c r="Q1119" i="13"/>
  <c r="R1119" i="13"/>
  <c r="S1119" i="13"/>
  <c r="T1119" i="13"/>
  <c r="U1119" i="13"/>
  <c r="V1119" i="13"/>
  <c r="W1119" i="13"/>
  <c r="X1119" i="13"/>
  <c r="Y1119" i="13"/>
  <c r="Z1119" i="13"/>
  <c r="AA1119" i="13"/>
  <c r="AB1119" i="13"/>
  <c r="AC1119" i="13"/>
  <c r="AH1119" i="13"/>
  <c r="AK1119" i="13"/>
  <c r="C1120" i="13"/>
  <c r="D1120" i="13"/>
  <c r="E1120" i="13"/>
  <c r="F1120" i="13"/>
  <c r="G1120" i="13"/>
  <c r="H1120" i="13"/>
  <c r="L1120" i="13"/>
  <c r="O1120" i="13" s="1"/>
  <c r="M1120" i="13"/>
  <c r="N1120" i="13"/>
  <c r="P1120" i="13"/>
  <c r="Q1120" i="13"/>
  <c r="R1120" i="13"/>
  <c r="S1120" i="13"/>
  <c r="T1120" i="13"/>
  <c r="U1120" i="13"/>
  <c r="V1120" i="13"/>
  <c r="W1120" i="13"/>
  <c r="X1120" i="13"/>
  <c r="Y1120" i="13"/>
  <c r="Z1120" i="13"/>
  <c r="AA1120" i="13"/>
  <c r="AB1120" i="13"/>
  <c r="AC1120" i="13"/>
  <c r="AH1120" i="13"/>
  <c r="AK1120" i="13"/>
  <c r="C1121" i="13"/>
  <c r="D1121" i="13"/>
  <c r="E1121" i="13"/>
  <c r="F1121" i="13"/>
  <c r="G1121" i="13"/>
  <c r="H1121" i="13"/>
  <c r="L1121" i="13"/>
  <c r="O1121" i="13" s="1"/>
  <c r="M1121" i="13"/>
  <c r="N1121" i="13"/>
  <c r="P1121" i="13"/>
  <c r="Q1121" i="13"/>
  <c r="R1121" i="13"/>
  <c r="S1121" i="13"/>
  <c r="T1121" i="13"/>
  <c r="U1121" i="13"/>
  <c r="V1121" i="13"/>
  <c r="W1121" i="13"/>
  <c r="X1121" i="13"/>
  <c r="Y1121" i="13"/>
  <c r="Z1121" i="13"/>
  <c r="AA1121" i="13"/>
  <c r="AB1121" i="13"/>
  <c r="AC1121" i="13"/>
  <c r="AH1121" i="13"/>
  <c r="AK1121" i="13"/>
  <c r="C1122" i="13"/>
  <c r="D1122" i="13"/>
  <c r="E1122" i="13"/>
  <c r="F1122" i="13"/>
  <c r="G1122" i="13"/>
  <c r="H1122" i="13"/>
  <c r="L1122" i="13"/>
  <c r="O1122" i="13" s="1"/>
  <c r="M1122" i="13"/>
  <c r="N1122" i="13"/>
  <c r="P1122" i="13"/>
  <c r="Q1122" i="13"/>
  <c r="R1122" i="13"/>
  <c r="S1122" i="13"/>
  <c r="T1122" i="13"/>
  <c r="U1122" i="13"/>
  <c r="V1122" i="13"/>
  <c r="W1122" i="13"/>
  <c r="X1122" i="13"/>
  <c r="Y1122" i="13"/>
  <c r="Z1122" i="13"/>
  <c r="AA1122" i="13"/>
  <c r="AB1122" i="13"/>
  <c r="AC1122" i="13"/>
  <c r="AH1122" i="13"/>
  <c r="AK1122" i="13"/>
  <c r="C1123" i="13"/>
  <c r="D1123" i="13"/>
  <c r="E1123" i="13"/>
  <c r="F1123" i="13"/>
  <c r="G1123" i="13"/>
  <c r="H1123" i="13"/>
  <c r="L1123" i="13"/>
  <c r="O1123" i="13" s="1"/>
  <c r="M1123" i="13"/>
  <c r="N1123" i="13"/>
  <c r="P1123" i="13"/>
  <c r="Q1123" i="13"/>
  <c r="R1123" i="13"/>
  <c r="S1123" i="13"/>
  <c r="T1123" i="13"/>
  <c r="U1123" i="13"/>
  <c r="V1123" i="13"/>
  <c r="W1123" i="13"/>
  <c r="X1123" i="13"/>
  <c r="Y1123" i="13"/>
  <c r="Z1123" i="13"/>
  <c r="AA1123" i="13"/>
  <c r="AB1123" i="13"/>
  <c r="AC1123" i="13"/>
  <c r="AH1123" i="13"/>
  <c r="AK1123" i="13"/>
  <c r="C1124" i="13"/>
  <c r="D1124" i="13"/>
  <c r="E1124" i="13"/>
  <c r="F1124" i="13"/>
  <c r="G1124" i="13"/>
  <c r="H1124" i="13"/>
  <c r="L1124" i="13"/>
  <c r="O1124" i="13" s="1"/>
  <c r="M1124" i="13"/>
  <c r="N1124" i="13"/>
  <c r="P1124" i="13"/>
  <c r="Q1124" i="13"/>
  <c r="R1124" i="13"/>
  <c r="S1124" i="13"/>
  <c r="T1124" i="13"/>
  <c r="U1124" i="13"/>
  <c r="V1124" i="13"/>
  <c r="W1124" i="13"/>
  <c r="X1124" i="13"/>
  <c r="Y1124" i="13"/>
  <c r="Z1124" i="13"/>
  <c r="AA1124" i="13"/>
  <c r="AB1124" i="13"/>
  <c r="AC1124" i="13"/>
  <c r="AH1124" i="13"/>
  <c r="AK1124" i="13"/>
  <c r="C1125" i="13"/>
  <c r="D1125" i="13"/>
  <c r="E1125" i="13"/>
  <c r="F1125" i="13"/>
  <c r="G1125" i="13"/>
  <c r="H1125" i="13"/>
  <c r="L1125" i="13"/>
  <c r="O1125" i="13" s="1"/>
  <c r="M1125" i="13"/>
  <c r="N1125" i="13"/>
  <c r="P1125" i="13"/>
  <c r="Q1125" i="13"/>
  <c r="R1125" i="13"/>
  <c r="S1125" i="13"/>
  <c r="T1125" i="13"/>
  <c r="U1125" i="13"/>
  <c r="V1125" i="13"/>
  <c r="W1125" i="13"/>
  <c r="X1125" i="13"/>
  <c r="Y1125" i="13"/>
  <c r="Z1125" i="13"/>
  <c r="AA1125" i="13"/>
  <c r="AB1125" i="13"/>
  <c r="AC1125" i="13"/>
  <c r="AH1125" i="13"/>
  <c r="AK1125" i="13"/>
  <c r="C1126" i="13"/>
  <c r="D1126" i="13"/>
  <c r="E1126" i="13"/>
  <c r="F1126" i="13"/>
  <c r="G1126" i="13"/>
  <c r="H1126" i="13"/>
  <c r="L1126" i="13"/>
  <c r="O1126" i="13" s="1"/>
  <c r="M1126" i="13"/>
  <c r="N1126" i="13"/>
  <c r="P1126" i="13"/>
  <c r="Q1126" i="13"/>
  <c r="R1126" i="13"/>
  <c r="S1126" i="13"/>
  <c r="T1126" i="13"/>
  <c r="U1126" i="13"/>
  <c r="V1126" i="13"/>
  <c r="W1126" i="13"/>
  <c r="X1126" i="13"/>
  <c r="Y1126" i="13"/>
  <c r="Z1126" i="13"/>
  <c r="AA1126" i="13"/>
  <c r="AB1126" i="13"/>
  <c r="AC1126" i="13"/>
  <c r="AH1126" i="13"/>
  <c r="AK1126" i="13"/>
  <c r="C1127" i="13"/>
  <c r="D1127" i="13"/>
  <c r="E1127" i="13"/>
  <c r="F1127" i="13"/>
  <c r="G1127" i="13"/>
  <c r="H1127" i="13"/>
  <c r="L1127" i="13"/>
  <c r="O1127" i="13" s="1"/>
  <c r="M1127" i="13"/>
  <c r="N1127" i="13"/>
  <c r="P1127" i="13"/>
  <c r="Q1127" i="13"/>
  <c r="R1127" i="13"/>
  <c r="S1127" i="13"/>
  <c r="T1127" i="13"/>
  <c r="U1127" i="13"/>
  <c r="V1127" i="13"/>
  <c r="W1127" i="13"/>
  <c r="X1127" i="13"/>
  <c r="Y1127" i="13"/>
  <c r="Z1127" i="13"/>
  <c r="AA1127" i="13"/>
  <c r="AB1127" i="13"/>
  <c r="AC1127" i="13"/>
  <c r="AH1127" i="13"/>
  <c r="AK1127" i="13"/>
  <c r="C1128" i="13"/>
  <c r="D1128" i="13"/>
  <c r="E1128" i="13"/>
  <c r="F1128" i="13"/>
  <c r="G1128" i="13"/>
  <c r="H1128" i="13"/>
  <c r="L1128" i="13"/>
  <c r="O1128" i="13" s="1"/>
  <c r="M1128" i="13"/>
  <c r="N1128" i="13"/>
  <c r="P1128" i="13"/>
  <c r="Q1128" i="13"/>
  <c r="R1128" i="13"/>
  <c r="S1128" i="13"/>
  <c r="T1128" i="13"/>
  <c r="U1128" i="13"/>
  <c r="V1128" i="13"/>
  <c r="W1128" i="13"/>
  <c r="X1128" i="13"/>
  <c r="Y1128" i="13"/>
  <c r="Z1128" i="13"/>
  <c r="AA1128" i="13"/>
  <c r="AB1128" i="13"/>
  <c r="AC1128" i="13"/>
  <c r="AH1128" i="13"/>
  <c r="AK1128" i="13"/>
  <c r="C1129" i="13"/>
  <c r="D1129" i="13"/>
  <c r="E1129" i="13"/>
  <c r="F1129" i="13"/>
  <c r="G1129" i="13"/>
  <c r="H1129" i="13"/>
  <c r="L1129" i="13"/>
  <c r="O1129" i="13" s="1"/>
  <c r="M1129" i="13"/>
  <c r="N1129" i="13"/>
  <c r="P1129" i="13"/>
  <c r="Q1129" i="13"/>
  <c r="R1129" i="13"/>
  <c r="S1129" i="13"/>
  <c r="T1129" i="13"/>
  <c r="U1129" i="13"/>
  <c r="V1129" i="13"/>
  <c r="W1129" i="13"/>
  <c r="X1129" i="13"/>
  <c r="Y1129" i="13"/>
  <c r="Z1129" i="13"/>
  <c r="AA1129" i="13"/>
  <c r="AB1129" i="13"/>
  <c r="AC1129" i="13"/>
  <c r="AH1129" i="13"/>
  <c r="AK1129" i="13"/>
  <c r="C1130" i="13"/>
  <c r="D1130" i="13"/>
  <c r="E1130" i="13"/>
  <c r="F1130" i="13"/>
  <c r="G1130" i="13"/>
  <c r="H1130" i="13"/>
  <c r="L1130" i="13"/>
  <c r="O1130" i="13" s="1"/>
  <c r="M1130" i="13"/>
  <c r="N1130" i="13"/>
  <c r="P1130" i="13"/>
  <c r="Q1130" i="13"/>
  <c r="R1130" i="13"/>
  <c r="S1130" i="13"/>
  <c r="T1130" i="13"/>
  <c r="U1130" i="13"/>
  <c r="V1130" i="13"/>
  <c r="W1130" i="13"/>
  <c r="X1130" i="13"/>
  <c r="Y1130" i="13"/>
  <c r="Z1130" i="13"/>
  <c r="AA1130" i="13"/>
  <c r="AB1130" i="13"/>
  <c r="AC1130" i="13"/>
  <c r="AH1130" i="13"/>
  <c r="AK1130" i="13"/>
  <c r="C1131" i="13"/>
  <c r="D1131" i="13"/>
  <c r="E1131" i="13"/>
  <c r="F1131" i="13"/>
  <c r="G1131" i="13"/>
  <c r="H1131" i="13"/>
  <c r="L1131" i="13"/>
  <c r="O1131" i="13" s="1"/>
  <c r="M1131" i="13"/>
  <c r="N1131" i="13"/>
  <c r="P1131" i="13"/>
  <c r="Q1131" i="13"/>
  <c r="R1131" i="13"/>
  <c r="S1131" i="13"/>
  <c r="T1131" i="13"/>
  <c r="U1131" i="13"/>
  <c r="V1131" i="13"/>
  <c r="W1131" i="13"/>
  <c r="X1131" i="13"/>
  <c r="Y1131" i="13"/>
  <c r="Z1131" i="13"/>
  <c r="AA1131" i="13"/>
  <c r="AB1131" i="13"/>
  <c r="AC1131" i="13"/>
  <c r="AH1131" i="13"/>
  <c r="AK1131" i="13"/>
  <c r="C1132" i="13"/>
  <c r="D1132" i="13"/>
  <c r="E1132" i="13"/>
  <c r="F1132" i="13"/>
  <c r="G1132" i="13"/>
  <c r="H1132" i="13"/>
  <c r="L1132" i="13"/>
  <c r="O1132" i="13" s="1"/>
  <c r="M1132" i="13"/>
  <c r="N1132" i="13"/>
  <c r="P1132" i="13"/>
  <c r="Q1132" i="13"/>
  <c r="R1132" i="13"/>
  <c r="S1132" i="13"/>
  <c r="T1132" i="13"/>
  <c r="U1132" i="13"/>
  <c r="V1132" i="13"/>
  <c r="W1132" i="13"/>
  <c r="X1132" i="13"/>
  <c r="Y1132" i="13"/>
  <c r="Z1132" i="13"/>
  <c r="AA1132" i="13"/>
  <c r="AB1132" i="13"/>
  <c r="AC1132" i="13"/>
  <c r="AH1132" i="13"/>
  <c r="AK1132" i="13"/>
  <c r="C1133" i="13"/>
  <c r="D1133" i="13"/>
  <c r="E1133" i="13"/>
  <c r="F1133" i="13"/>
  <c r="G1133" i="13"/>
  <c r="H1133" i="13"/>
  <c r="L1133" i="13"/>
  <c r="O1133" i="13" s="1"/>
  <c r="M1133" i="13"/>
  <c r="N1133" i="13"/>
  <c r="P1133" i="13"/>
  <c r="Q1133" i="13"/>
  <c r="R1133" i="13"/>
  <c r="S1133" i="13"/>
  <c r="T1133" i="13"/>
  <c r="U1133" i="13"/>
  <c r="V1133" i="13"/>
  <c r="W1133" i="13"/>
  <c r="X1133" i="13"/>
  <c r="Y1133" i="13"/>
  <c r="Z1133" i="13"/>
  <c r="AA1133" i="13"/>
  <c r="AB1133" i="13"/>
  <c r="AC1133" i="13"/>
  <c r="AH1133" i="13"/>
  <c r="AK1133" i="13"/>
  <c r="C1134" i="13"/>
  <c r="D1134" i="13"/>
  <c r="E1134" i="13"/>
  <c r="F1134" i="13"/>
  <c r="G1134" i="13"/>
  <c r="H1134" i="13"/>
  <c r="L1134" i="13"/>
  <c r="O1134" i="13" s="1"/>
  <c r="M1134" i="13"/>
  <c r="N1134" i="13"/>
  <c r="P1134" i="13"/>
  <c r="Q1134" i="13"/>
  <c r="R1134" i="13"/>
  <c r="S1134" i="13"/>
  <c r="T1134" i="13"/>
  <c r="U1134" i="13"/>
  <c r="V1134" i="13"/>
  <c r="W1134" i="13"/>
  <c r="X1134" i="13"/>
  <c r="Y1134" i="13"/>
  <c r="Z1134" i="13"/>
  <c r="AA1134" i="13"/>
  <c r="AB1134" i="13"/>
  <c r="AC1134" i="13"/>
  <c r="AH1134" i="13"/>
  <c r="AK1134" i="13"/>
  <c r="C1135" i="13"/>
  <c r="D1135" i="13"/>
  <c r="E1135" i="13"/>
  <c r="F1135" i="13"/>
  <c r="G1135" i="13"/>
  <c r="H1135" i="13"/>
  <c r="L1135" i="13"/>
  <c r="O1135" i="13" s="1"/>
  <c r="M1135" i="13"/>
  <c r="N1135" i="13"/>
  <c r="P1135" i="13"/>
  <c r="Q1135" i="13"/>
  <c r="R1135" i="13"/>
  <c r="S1135" i="13"/>
  <c r="T1135" i="13"/>
  <c r="U1135" i="13"/>
  <c r="V1135" i="13"/>
  <c r="W1135" i="13"/>
  <c r="X1135" i="13"/>
  <c r="Y1135" i="13"/>
  <c r="Z1135" i="13"/>
  <c r="AA1135" i="13"/>
  <c r="AB1135" i="13"/>
  <c r="AC1135" i="13"/>
  <c r="AH1135" i="13"/>
  <c r="AK1135" i="13"/>
  <c r="C1136" i="13"/>
  <c r="D1136" i="13"/>
  <c r="E1136" i="13"/>
  <c r="F1136" i="13"/>
  <c r="G1136" i="13"/>
  <c r="H1136" i="13"/>
  <c r="L1136" i="13"/>
  <c r="O1136" i="13" s="1"/>
  <c r="M1136" i="13"/>
  <c r="N1136" i="13"/>
  <c r="P1136" i="13"/>
  <c r="Q1136" i="13"/>
  <c r="R1136" i="13"/>
  <c r="S1136" i="13"/>
  <c r="T1136" i="13"/>
  <c r="U1136" i="13"/>
  <c r="V1136" i="13"/>
  <c r="W1136" i="13"/>
  <c r="X1136" i="13"/>
  <c r="Y1136" i="13"/>
  <c r="Z1136" i="13"/>
  <c r="AA1136" i="13"/>
  <c r="AB1136" i="13"/>
  <c r="AC1136" i="13"/>
  <c r="AH1136" i="13"/>
  <c r="AK1136" i="13"/>
  <c r="C1137" i="13"/>
  <c r="D1137" i="13"/>
  <c r="E1137" i="13"/>
  <c r="F1137" i="13"/>
  <c r="G1137" i="13"/>
  <c r="H1137" i="13"/>
  <c r="L1137" i="13"/>
  <c r="O1137" i="13" s="1"/>
  <c r="M1137" i="13"/>
  <c r="N1137" i="13"/>
  <c r="P1137" i="13"/>
  <c r="Q1137" i="13"/>
  <c r="R1137" i="13"/>
  <c r="S1137" i="13"/>
  <c r="T1137" i="13"/>
  <c r="U1137" i="13"/>
  <c r="V1137" i="13"/>
  <c r="W1137" i="13"/>
  <c r="X1137" i="13"/>
  <c r="Y1137" i="13"/>
  <c r="Z1137" i="13"/>
  <c r="AA1137" i="13"/>
  <c r="AB1137" i="13"/>
  <c r="AC1137" i="13"/>
  <c r="AH1137" i="13"/>
  <c r="AK1137" i="13"/>
  <c r="C1138" i="13"/>
  <c r="D1138" i="13"/>
  <c r="E1138" i="13"/>
  <c r="F1138" i="13"/>
  <c r="G1138" i="13"/>
  <c r="H1138" i="13"/>
  <c r="L1138" i="13"/>
  <c r="O1138" i="13" s="1"/>
  <c r="M1138" i="13"/>
  <c r="N1138" i="13"/>
  <c r="P1138" i="13"/>
  <c r="Q1138" i="13"/>
  <c r="R1138" i="13"/>
  <c r="S1138" i="13"/>
  <c r="T1138" i="13"/>
  <c r="U1138" i="13"/>
  <c r="V1138" i="13"/>
  <c r="W1138" i="13"/>
  <c r="X1138" i="13"/>
  <c r="Y1138" i="13"/>
  <c r="Z1138" i="13"/>
  <c r="AA1138" i="13"/>
  <c r="AB1138" i="13"/>
  <c r="AC1138" i="13"/>
  <c r="AH1138" i="13"/>
  <c r="AK1138" i="13"/>
  <c r="C1139" i="13"/>
  <c r="D1139" i="13"/>
  <c r="E1139" i="13"/>
  <c r="F1139" i="13"/>
  <c r="G1139" i="13"/>
  <c r="H1139" i="13"/>
  <c r="L1139" i="13"/>
  <c r="O1139" i="13" s="1"/>
  <c r="M1139" i="13"/>
  <c r="N1139" i="13"/>
  <c r="P1139" i="13"/>
  <c r="Q1139" i="13"/>
  <c r="R1139" i="13"/>
  <c r="S1139" i="13"/>
  <c r="T1139" i="13"/>
  <c r="U1139" i="13"/>
  <c r="V1139" i="13"/>
  <c r="W1139" i="13"/>
  <c r="X1139" i="13"/>
  <c r="Y1139" i="13"/>
  <c r="Z1139" i="13"/>
  <c r="AA1139" i="13"/>
  <c r="AB1139" i="13"/>
  <c r="AC1139" i="13"/>
  <c r="AH1139" i="13"/>
  <c r="AK1139" i="13"/>
  <c r="C1140" i="13"/>
  <c r="D1140" i="13"/>
  <c r="E1140" i="13"/>
  <c r="F1140" i="13"/>
  <c r="G1140" i="13"/>
  <c r="H1140" i="13"/>
  <c r="L1140" i="13"/>
  <c r="O1140" i="13" s="1"/>
  <c r="M1140" i="13"/>
  <c r="N1140" i="13"/>
  <c r="P1140" i="13"/>
  <c r="Q1140" i="13"/>
  <c r="R1140" i="13"/>
  <c r="S1140" i="13"/>
  <c r="T1140" i="13"/>
  <c r="U1140" i="13"/>
  <c r="V1140" i="13"/>
  <c r="W1140" i="13"/>
  <c r="X1140" i="13"/>
  <c r="Y1140" i="13"/>
  <c r="Z1140" i="13"/>
  <c r="AA1140" i="13"/>
  <c r="AB1140" i="13"/>
  <c r="AC1140" i="13"/>
  <c r="AH1140" i="13"/>
  <c r="AK1140" i="13"/>
  <c r="C1141" i="13"/>
  <c r="D1141" i="13"/>
  <c r="E1141" i="13"/>
  <c r="F1141" i="13"/>
  <c r="G1141" i="13"/>
  <c r="H1141" i="13"/>
  <c r="L1141" i="13"/>
  <c r="O1141" i="13" s="1"/>
  <c r="M1141" i="13"/>
  <c r="N1141" i="13"/>
  <c r="P1141" i="13"/>
  <c r="Q1141" i="13"/>
  <c r="R1141" i="13"/>
  <c r="S1141" i="13"/>
  <c r="T1141" i="13"/>
  <c r="U1141" i="13"/>
  <c r="V1141" i="13"/>
  <c r="W1141" i="13"/>
  <c r="X1141" i="13"/>
  <c r="Y1141" i="13"/>
  <c r="Z1141" i="13"/>
  <c r="AA1141" i="13"/>
  <c r="AB1141" i="13"/>
  <c r="AC1141" i="13"/>
  <c r="AH1141" i="13"/>
  <c r="AK1141" i="13"/>
  <c r="C1142" i="13"/>
  <c r="D1142" i="13"/>
  <c r="E1142" i="13"/>
  <c r="F1142" i="13"/>
  <c r="G1142" i="13"/>
  <c r="H1142" i="13"/>
  <c r="L1142" i="13"/>
  <c r="O1142" i="13" s="1"/>
  <c r="M1142" i="13"/>
  <c r="N1142" i="13"/>
  <c r="P1142" i="13"/>
  <c r="Q1142" i="13"/>
  <c r="R1142" i="13"/>
  <c r="S1142" i="13"/>
  <c r="T1142" i="13"/>
  <c r="U1142" i="13"/>
  <c r="V1142" i="13"/>
  <c r="W1142" i="13"/>
  <c r="X1142" i="13"/>
  <c r="Y1142" i="13"/>
  <c r="Z1142" i="13"/>
  <c r="AA1142" i="13"/>
  <c r="AB1142" i="13"/>
  <c r="AC1142" i="13"/>
  <c r="AH1142" i="13"/>
  <c r="AK1142" i="13"/>
  <c r="C1143" i="13"/>
  <c r="D1143" i="13"/>
  <c r="E1143" i="13"/>
  <c r="F1143" i="13"/>
  <c r="G1143" i="13"/>
  <c r="H1143" i="13"/>
  <c r="L1143" i="13"/>
  <c r="O1143" i="13" s="1"/>
  <c r="M1143" i="13"/>
  <c r="N1143" i="13"/>
  <c r="P1143" i="13"/>
  <c r="Q1143" i="13"/>
  <c r="R1143" i="13"/>
  <c r="S1143" i="13"/>
  <c r="T1143" i="13"/>
  <c r="U1143" i="13"/>
  <c r="V1143" i="13"/>
  <c r="W1143" i="13"/>
  <c r="X1143" i="13"/>
  <c r="Y1143" i="13"/>
  <c r="Z1143" i="13"/>
  <c r="AA1143" i="13"/>
  <c r="AB1143" i="13"/>
  <c r="AC1143" i="13"/>
  <c r="AH1143" i="13"/>
  <c r="AK1143" i="13"/>
  <c r="C1144" i="13"/>
  <c r="D1144" i="13"/>
  <c r="E1144" i="13"/>
  <c r="F1144" i="13"/>
  <c r="G1144" i="13"/>
  <c r="H1144" i="13"/>
  <c r="L1144" i="13"/>
  <c r="O1144" i="13" s="1"/>
  <c r="M1144" i="13"/>
  <c r="N1144" i="13"/>
  <c r="P1144" i="13"/>
  <c r="Q1144" i="13"/>
  <c r="R1144" i="13"/>
  <c r="S1144" i="13"/>
  <c r="T1144" i="13"/>
  <c r="U1144" i="13"/>
  <c r="V1144" i="13"/>
  <c r="W1144" i="13"/>
  <c r="X1144" i="13"/>
  <c r="Y1144" i="13"/>
  <c r="Z1144" i="13"/>
  <c r="AA1144" i="13"/>
  <c r="AB1144" i="13"/>
  <c r="AC1144" i="13"/>
  <c r="AH1144" i="13"/>
  <c r="AK1144" i="13"/>
  <c r="C1145" i="13"/>
  <c r="D1145" i="13"/>
  <c r="E1145" i="13"/>
  <c r="F1145" i="13"/>
  <c r="G1145" i="13"/>
  <c r="H1145" i="13"/>
  <c r="L1145" i="13"/>
  <c r="O1145" i="13" s="1"/>
  <c r="M1145" i="13"/>
  <c r="N1145" i="13"/>
  <c r="P1145" i="13"/>
  <c r="Q1145" i="13"/>
  <c r="R1145" i="13"/>
  <c r="S1145" i="13"/>
  <c r="T1145" i="13"/>
  <c r="U1145" i="13"/>
  <c r="V1145" i="13"/>
  <c r="W1145" i="13"/>
  <c r="X1145" i="13"/>
  <c r="Y1145" i="13"/>
  <c r="Z1145" i="13"/>
  <c r="AA1145" i="13"/>
  <c r="AB1145" i="13"/>
  <c r="AC1145" i="13"/>
  <c r="AH1145" i="13"/>
  <c r="AK1145" i="13"/>
  <c r="C1146" i="13"/>
  <c r="D1146" i="13"/>
  <c r="E1146" i="13"/>
  <c r="F1146" i="13"/>
  <c r="G1146" i="13"/>
  <c r="H1146" i="13"/>
  <c r="L1146" i="13"/>
  <c r="O1146" i="13" s="1"/>
  <c r="M1146" i="13"/>
  <c r="N1146" i="13"/>
  <c r="P1146" i="13"/>
  <c r="Q1146" i="13"/>
  <c r="R1146" i="13"/>
  <c r="S1146" i="13"/>
  <c r="T1146" i="13"/>
  <c r="U1146" i="13"/>
  <c r="V1146" i="13"/>
  <c r="W1146" i="13"/>
  <c r="X1146" i="13"/>
  <c r="Y1146" i="13"/>
  <c r="Z1146" i="13"/>
  <c r="AA1146" i="13"/>
  <c r="AB1146" i="13"/>
  <c r="AC1146" i="13"/>
  <c r="AH1146" i="13"/>
  <c r="AK1146" i="13"/>
  <c r="C1147" i="13"/>
  <c r="D1147" i="13"/>
  <c r="E1147" i="13"/>
  <c r="F1147" i="13"/>
  <c r="G1147" i="13"/>
  <c r="H1147" i="13"/>
  <c r="L1147" i="13"/>
  <c r="O1147" i="13" s="1"/>
  <c r="M1147" i="13"/>
  <c r="N1147" i="13"/>
  <c r="P1147" i="13"/>
  <c r="Q1147" i="13"/>
  <c r="R1147" i="13"/>
  <c r="S1147" i="13"/>
  <c r="T1147" i="13"/>
  <c r="U1147" i="13"/>
  <c r="V1147" i="13"/>
  <c r="W1147" i="13"/>
  <c r="X1147" i="13"/>
  <c r="Y1147" i="13"/>
  <c r="Z1147" i="13"/>
  <c r="AA1147" i="13"/>
  <c r="AB1147" i="13"/>
  <c r="AC1147" i="13"/>
  <c r="AH1147" i="13"/>
  <c r="AK1147" i="13"/>
  <c r="C1148" i="13"/>
  <c r="D1148" i="13"/>
  <c r="E1148" i="13"/>
  <c r="F1148" i="13"/>
  <c r="G1148" i="13"/>
  <c r="H1148" i="13"/>
  <c r="L1148" i="13"/>
  <c r="O1148" i="13" s="1"/>
  <c r="M1148" i="13"/>
  <c r="N1148" i="13"/>
  <c r="P1148" i="13"/>
  <c r="Q1148" i="13"/>
  <c r="R1148" i="13"/>
  <c r="S1148" i="13"/>
  <c r="T1148" i="13"/>
  <c r="U1148" i="13"/>
  <c r="V1148" i="13"/>
  <c r="W1148" i="13"/>
  <c r="X1148" i="13"/>
  <c r="Y1148" i="13"/>
  <c r="Z1148" i="13"/>
  <c r="AA1148" i="13"/>
  <c r="AB1148" i="13"/>
  <c r="AC1148" i="13"/>
  <c r="AH1148" i="13"/>
  <c r="AK1148" i="13"/>
  <c r="C1149" i="13"/>
  <c r="D1149" i="13"/>
  <c r="E1149" i="13"/>
  <c r="F1149" i="13"/>
  <c r="G1149" i="13"/>
  <c r="H1149" i="13"/>
  <c r="L1149" i="13"/>
  <c r="O1149" i="13" s="1"/>
  <c r="M1149" i="13"/>
  <c r="N1149" i="13"/>
  <c r="P1149" i="13"/>
  <c r="Q1149" i="13"/>
  <c r="R1149" i="13"/>
  <c r="S1149" i="13"/>
  <c r="T1149" i="13"/>
  <c r="V1149" i="13"/>
  <c r="W1149" i="13"/>
  <c r="X1149" i="13"/>
  <c r="Y1149" i="13"/>
  <c r="Z1149" i="13"/>
  <c r="AA1149" i="13"/>
  <c r="AB1149" i="13"/>
  <c r="AC1149" i="13"/>
  <c r="AH1149" i="13"/>
  <c r="AK1149" i="13"/>
  <c r="C1150" i="13"/>
  <c r="D1150" i="13"/>
  <c r="E1150" i="13"/>
  <c r="F1150" i="13"/>
  <c r="G1150" i="13"/>
  <c r="H1150" i="13"/>
  <c r="L1150" i="13"/>
  <c r="O1150" i="13" s="1"/>
  <c r="M1150" i="13"/>
  <c r="N1150" i="13"/>
  <c r="P1150" i="13"/>
  <c r="Q1150" i="13"/>
  <c r="R1150" i="13"/>
  <c r="S1150" i="13"/>
  <c r="T1150" i="13"/>
  <c r="U1150" i="13"/>
  <c r="V1150" i="13"/>
  <c r="W1150" i="13"/>
  <c r="X1150" i="13"/>
  <c r="Y1150" i="13"/>
  <c r="Z1150" i="13"/>
  <c r="AA1150" i="13"/>
  <c r="AB1150" i="13"/>
  <c r="AC1150" i="13"/>
  <c r="AH1150" i="13"/>
  <c r="AK1150" i="13"/>
  <c r="C1151" i="13"/>
  <c r="D1151" i="13"/>
  <c r="E1151" i="13"/>
  <c r="F1151" i="13"/>
  <c r="G1151" i="13"/>
  <c r="H1151" i="13"/>
  <c r="L1151" i="13"/>
  <c r="O1151" i="13" s="1"/>
  <c r="M1151" i="13"/>
  <c r="N1151" i="13"/>
  <c r="P1151" i="13"/>
  <c r="Q1151" i="13"/>
  <c r="R1151" i="13"/>
  <c r="S1151" i="13"/>
  <c r="T1151" i="13"/>
  <c r="U1151" i="13"/>
  <c r="V1151" i="13"/>
  <c r="W1151" i="13"/>
  <c r="X1151" i="13"/>
  <c r="Y1151" i="13"/>
  <c r="Z1151" i="13"/>
  <c r="AA1151" i="13"/>
  <c r="AB1151" i="13"/>
  <c r="AC1151" i="13"/>
  <c r="AH1151" i="13"/>
  <c r="AK1151" i="13"/>
  <c r="C1152" i="13"/>
  <c r="D1152" i="13"/>
  <c r="E1152" i="13"/>
  <c r="F1152" i="13"/>
  <c r="G1152" i="13"/>
  <c r="H1152" i="13"/>
  <c r="L1152" i="13"/>
  <c r="O1152" i="13" s="1"/>
  <c r="M1152" i="13"/>
  <c r="N1152" i="13"/>
  <c r="P1152" i="13"/>
  <c r="Q1152" i="13"/>
  <c r="R1152" i="13"/>
  <c r="S1152" i="13"/>
  <c r="T1152" i="13"/>
  <c r="U1152" i="13"/>
  <c r="V1152" i="13"/>
  <c r="W1152" i="13"/>
  <c r="X1152" i="13"/>
  <c r="Y1152" i="13"/>
  <c r="Z1152" i="13"/>
  <c r="AA1152" i="13"/>
  <c r="AB1152" i="13"/>
  <c r="AC1152" i="13"/>
  <c r="AH1152" i="13"/>
  <c r="AK1152" i="13"/>
  <c r="C1153" i="13"/>
  <c r="D1153" i="13"/>
  <c r="E1153" i="13"/>
  <c r="F1153" i="13"/>
  <c r="G1153" i="13"/>
  <c r="H1153" i="13"/>
  <c r="L1153" i="13"/>
  <c r="O1153" i="13" s="1"/>
  <c r="M1153" i="13"/>
  <c r="N1153" i="13"/>
  <c r="P1153" i="13"/>
  <c r="Q1153" i="13"/>
  <c r="R1153" i="13"/>
  <c r="S1153" i="13"/>
  <c r="T1153" i="13"/>
  <c r="U1153" i="13"/>
  <c r="V1153" i="13"/>
  <c r="W1153" i="13"/>
  <c r="X1153" i="13"/>
  <c r="Y1153" i="13"/>
  <c r="Z1153" i="13"/>
  <c r="AA1153" i="13"/>
  <c r="AB1153" i="13"/>
  <c r="AC1153" i="13"/>
  <c r="AH1153" i="13"/>
  <c r="AK1153" i="13"/>
  <c r="C1154" i="13"/>
  <c r="D1154" i="13"/>
  <c r="E1154" i="13"/>
  <c r="F1154" i="13"/>
  <c r="G1154" i="13"/>
  <c r="H1154" i="13"/>
  <c r="L1154" i="13"/>
  <c r="M1154" i="13"/>
  <c r="N1154" i="13"/>
  <c r="P1154" i="13"/>
  <c r="Q1154" i="13"/>
  <c r="R1154" i="13"/>
  <c r="S1154" i="13"/>
  <c r="T1154" i="13"/>
  <c r="U1154" i="13"/>
  <c r="V1154" i="13"/>
  <c r="W1154" i="13"/>
  <c r="X1154" i="13"/>
  <c r="Y1154" i="13"/>
  <c r="Z1154" i="13"/>
  <c r="AA1154" i="13"/>
  <c r="AB1154" i="13"/>
  <c r="AC1154" i="13"/>
  <c r="AH1154" i="13"/>
  <c r="AK1154" i="13"/>
  <c r="C1155" i="13"/>
  <c r="D1155" i="13"/>
  <c r="E1155" i="13"/>
  <c r="F1155" i="13"/>
  <c r="G1155" i="13"/>
  <c r="H1155" i="13"/>
  <c r="L1155" i="13"/>
  <c r="M1155" i="13"/>
  <c r="N1155" i="13"/>
  <c r="P1155" i="13"/>
  <c r="Q1155" i="13"/>
  <c r="R1155" i="13"/>
  <c r="S1155" i="13"/>
  <c r="T1155" i="13"/>
  <c r="U1155" i="13"/>
  <c r="V1155" i="13"/>
  <c r="W1155" i="13"/>
  <c r="X1155" i="13"/>
  <c r="Y1155" i="13"/>
  <c r="Z1155" i="13"/>
  <c r="AA1155" i="13"/>
  <c r="AB1155" i="13"/>
  <c r="AC1155" i="13"/>
  <c r="AH1155" i="13"/>
  <c r="AK1155" i="13"/>
  <c r="C1156" i="13"/>
  <c r="D1156" i="13"/>
  <c r="E1156" i="13"/>
  <c r="F1156" i="13"/>
  <c r="G1156" i="13"/>
  <c r="H1156" i="13"/>
  <c r="L1156" i="13"/>
  <c r="M1156" i="13"/>
  <c r="N1156" i="13"/>
  <c r="P1156" i="13"/>
  <c r="Q1156" i="13"/>
  <c r="R1156" i="13"/>
  <c r="S1156" i="13"/>
  <c r="T1156" i="13"/>
  <c r="U1156" i="13"/>
  <c r="V1156" i="13"/>
  <c r="W1156" i="13"/>
  <c r="X1156" i="13"/>
  <c r="Y1156" i="13"/>
  <c r="Z1156" i="13"/>
  <c r="AA1156" i="13"/>
  <c r="AB1156" i="13"/>
  <c r="AC1156" i="13"/>
  <c r="AH1156" i="13"/>
  <c r="AK1156" i="13"/>
  <c r="C1157" i="13"/>
  <c r="D1157" i="13"/>
  <c r="E1157" i="13"/>
  <c r="F1157" i="13"/>
  <c r="G1157" i="13"/>
  <c r="H1157" i="13"/>
  <c r="L1157" i="13"/>
  <c r="M1157" i="13"/>
  <c r="N1157" i="13"/>
  <c r="P1157" i="13"/>
  <c r="Q1157" i="13"/>
  <c r="R1157" i="13"/>
  <c r="S1157" i="13"/>
  <c r="T1157" i="13"/>
  <c r="U1157" i="13"/>
  <c r="V1157" i="13"/>
  <c r="W1157" i="13"/>
  <c r="X1157" i="13"/>
  <c r="Y1157" i="13"/>
  <c r="Z1157" i="13"/>
  <c r="AA1157" i="13"/>
  <c r="AB1157" i="13"/>
  <c r="AC1157" i="13"/>
  <c r="AH1157" i="13"/>
  <c r="AK1157" i="13"/>
  <c r="C1158" i="13"/>
  <c r="D1158" i="13"/>
  <c r="E1158" i="13"/>
  <c r="F1158" i="13"/>
  <c r="G1158" i="13"/>
  <c r="H1158" i="13"/>
  <c r="L1158" i="13"/>
  <c r="M1158" i="13"/>
  <c r="N1158" i="13"/>
  <c r="P1158" i="13"/>
  <c r="Q1158" i="13"/>
  <c r="R1158" i="13"/>
  <c r="S1158" i="13"/>
  <c r="T1158" i="13"/>
  <c r="U1158" i="13"/>
  <c r="V1158" i="13"/>
  <c r="W1158" i="13"/>
  <c r="X1158" i="13"/>
  <c r="Y1158" i="13"/>
  <c r="Z1158" i="13"/>
  <c r="AA1158" i="13"/>
  <c r="AB1158" i="13"/>
  <c r="AC1158" i="13"/>
  <c r="AH1158" i="13"/>
  <c r="AK1158" i="13"/>
  <c r="C1159" i="13"/>
  <c r="D1159" i="13"/>
  <c r="E1159" i="13"/>
  <c r="F1159" i="13"/>
  <c r="G1159" i="13"/>
  <c r="H1159" i="13"/>
  <c r="L1159" i="13"/>
  <c r="M1159" i="13"/>
  <c r="N1159" i="13"/>
  <c r="P1159" i="13"/>
  <c r="Q1159" i="13"/>
  <c r="R1159" i="13"/>
  <c r="S1159" i="13"/>
  <c r="T1159" i="13"/>
  <c r="U1159" i="13"/>
  <c r="V1159" i="13"/>
  <c r="W1159" i="13"/>
  <c r="X1159" i="13"/>
  <c r="Y1159" i="13"/>
  <c r="Z1159" i="13"/>
  <c r="AA1159" i="13"/>
  <c r="AB1159" i="13"/>
  <c r="AC1159" i="13"/>
  <c r="AH1159" i="13"/>
  <c r="AK1159" i="13"/>
  <c r="C1160" i="13"/>
  <c r="D1160" i="13"/>
  <c r="E1160" i="13"/>
  <c r="F1160" i="13"/>
  <c r="G1160" i="13"/>
  <c r="H1160" i="13"/>
  <c r="L1160" i="13"/>
  <c r="M1160" i="13"/>
  <c r="N1160" i="13"/>
  <c r="P1160" i="13"/>
  <c r="Q1160" i="13"/>
  <c r="R1160" i="13"/>
  <c r="S1160" i="13"/>
  <c r="T1160" i="13"/>
  <c r="U1160" i="13"/>
  <c r="V1160" i="13"/>
  <c r="W1160" i="13"/>
  <c r="X1160" i="13"/>
  <c r="Y1160" i="13"/>
  <c r="Z1160" i="13"/>
  <c r="AA1160" i="13"/>
  <c r="AB1160" i="13"/>
  <c r="AC1160" i="13"/>
  <c r="AH1160" i="13"/>
  <c r="AK1160" i="13"/>
  <c r="C1161" i="13"/>
  <c r="D1161" i="13"/>
  <c r="E1161" i="13"/>
  <c r="F1161" i="13"/>
  <c r="G1161" i="13"/>
  <c r="H1161" i="13"/>
  <c r="L1161" i="13"/>
  <c r="M1161" i="13"/>
  <c r="N1161" i="13"/>
  <c r="P1161" i="13"/>
  <c r="Q1161" i="13"/>
  <c r="R1161" i="13"/>
  <c r="S1161" i="13"/>
  <c r="T1161" i="13"/>
  <c r="U1161" i="13"/>
  <c r="V1161" i="13"/>
  <c r="W1161" i="13"/>
  <c r="X1161" i="13"/>
  <c r="Y1161" i="13"/>
  <c r="Z1161" i="13"/>
  <c r="AA1161" i="13"/>
  <c r="AB1161" i="13"/>
  <c r="AC1161" i="13"/>
  <c r="AH1161" i="13"/>
  <c r="AK1161" i="13"/>
  <c r="C1162" i="13"/>
  <c r="D1162" i="13"/>
  <c r="E1162" i="13"/>
  <c r="F1162" i="13"/>
  <c r="G1162" i="13"/>
  <c r="H1162" i="13"/>
  <c r="L1162" i="13"/>
  <c r="M1162" i="13"/>
  <c r="N1162" i="13"/>
  <c r="P1162" i="13"/>
  <c r="Q1162" i="13"/>
  <c r="R1162" i="13"/>
  <c r="S1162" i="13"/>
  <c r="T1162" i="13"/>
  <c r="U1162" i="13"/>
  <c r="V1162" i="13"/>
  <c r="W1162" i="13"/>
  <c r="X1162" i="13"/>
  <c r="Y1162" i="13"/>
  <c r="Z1162" i="13"/>
  <c r="AA1162" i="13"/>
  <c r="AB1162" i="13"/>
  <c r="AC1162" i="13"/>
  <c r="AH1162" i="13"/>
  <c r="AK1162" i="13"/>
  <c r="C1163" i="13"/>
  <c r="D1163" i="13"/>
  <c r="E1163" i="13"/>
  <c r="F1163" i="13"/>
  <c r="G1163" i="13"/>
  <c r="H1163" i="13"/>
  <c r="L1163" i="13"/>
  <c r="M1163" i="13"/>
  <c r="N1163" i="13"/>
  <c r="P1163" i="13"/>
  <c r="Q1163" i="13"/>
  <c r="R1163" i="13"/>
  <c r="S1163" i="13"/>
  <c r="T1163" i="13"/>
  <c r="U1163" i="13"/>
  <c r="V1163" i="13"/>
  <c r="W1163" i="13"/>
  <c r="X1163" i="13"/>
  <c r="Y1163" i="13"/>
  <c r="Z1163" i="13"/>
  <c r="AA1163" i="13"/>
  <c r="AB1163" i="13"/>
  <c r="AC1163" i="13"/>
  <c r="AH1163" i="13"/>
  <c r="AK1163" i="13"/>
  <c r="C1164" i="13"/>
  <c r="D1164" i="13"/>
  <c r="E1164" i="13"/>
  <c r="F1164" i="13"/>
  <c r="G1164" i="13"/>
  <c r="H1164" i="13"/>
  <c r="L1164" i="13"/>
  <c r="M1164" i="13"/>
  <c r="N1164" i="13"/>
  <c r="P1164" i="13"/>
  <c r="Q1164" i="13"/>
  <c r="R1164" i="13"/>
  <c r="S1164" i="13"/>
  <c r="T1164" i="13"/>
  <c r="U1164" i="13"/>
  <c r="V1164" i="13"/>
  <c r="W1164" i="13"/>
  <c r="X1164" i="13"/>
  <c r="Y1164" i="13"/>
  <c r="Z1164" i="13"/>
  <c r="AA1164" i="13"/>
  <c r="AB1164" i="13"/>
  <c r="AC1164" i="13"/>
  <c r="AH1164" i="13"/>
  <c r="AK1164" i="13"/>
  <c r="C1165" i="13"/>
  <c r="D1165" i="13"/>
  <c r="E1165" i="13"/>
  <c r="F1165" i="13"/>
  <c r="G1165" i="13"/>
  <c r="H1165" i="13"/>
  <c r="L1165" i="13"/>
  <c r="M1165" i="13"/>
  <c r="N1165" i="13"/>
  <c r="P1165" i="13"/>
  <c r="Q1165" i="13"/>
  <c r="R1165" i="13"/>
  <c r="S1165" i="13"/>
  <c r="T1165" i="13"/>
  <c r="U1165" i="13"/>
  <c r="V1165" i="13"/>
  <c r="W1165" i="13"/>
  <c r="X1165" i="13"/>
  <c r="Y1165" i="13"/>
  <c r="Z1165" i="13"/>
  <c r="AA1165" i="13"/>
  <c r="AB1165" i="13"/>
  <c r="AC1165" i="13"/>
  <c r="AH1165" i="13"/>
  <c r="AK1165" i="13"/>
  <c r="C1166" i="13"/>
  <c r="D1166" i="13"/>
  <c r="E1166" i="13"/>
  <c r="F1166" i="13"/>
  <c r="G1166" i="13"/>
  <c r="H1166" i="13"/>
  <c r="L1166" i="13"/>
  <c r="M1166" i="13"/>
  <c r="N1166" i="13"/>
  <c r="P1166" i="13"/>
  <c r="Q1166" i="13"/>
  <c r="R1166" i="13"/>
  <c r="S1166" i="13"/>
  <c r="T1166" i="13"/>
  <c r="U1166" i="13"/>
  <c r="V1166" i="13"/>
  <c r="W1166" i="13"/>
  <c r="X1166" i="13"/>
  <c r="Y1166" i="13"/>
  <c r="Z1166" i="13"/>
  <c r="AA1166" i="13"/>
  <c r="AB1166" i="13"/>
  <c r="AC1166" i="13"/>
  <c r="AH1166" i="13"/>
  <c r="AK1166" i="13"/>
  <c r="C1167" i="13"/>
  <c r="D1167" i="13"/>
  <c r="E1167" i="13"/>
  <c r="F1167" i="13"/>
  <c r="G1167" i="13"/>
  <c r="H1167" i="13"/>
  <c r="L1167" i="13"/>
  <c r="M1167" i="13"/>
  <c r="N1167" i="13"/>
  <c r="P1167" i="13"/>
  <c r="Q1167" i="13"/>
  <c r="R1167" i="13"/>
  <c r="S1167" i="13"/>
  <c r="T1167" i="13"/>
  <c r="U1167" i="13"/>
  <c r="V1167" i="13"/>
  <c r="W1167" i="13"/>
  <c r="X1167" i="13"/>
  <c r="Y1167" i="13"/>
  <c r="Z1167" i="13"/>
  <c r="AA1167" i="13"/>
  <c r="AB1167" i="13"/>
  <c r="AC1167" i="13"/>
  <c r="AH1167" i="13"/>
  <c r="AK1167" i="13"/>
  <c r="C1168" i="13"/>
  <c r="D1168" i="13"/>
  <c r="E1168" i="13"/>
  <c r="F1168" i="13"/>
  <c r="G1168" i="13"/>
  <c r="H1168" i="13"/>
  <c r="L1168" i="13"/>
  <c r="M1168" i="13"/>
  <c r="N1168" i="13"/>
  <c r="P1168" i="13"/>
  <c r="Q1168" i="13"/>
  <c r="R1168" i="13"/>
  <c r="S1168" i="13"/>
  <c r="T1168" i="13"/>
  <c r="U1168" i="13"/>
  <c r="V1168" i="13"/>
  <c r="W1168" i="13"/>
  <c r="X1168" i="13"/>
  <c r="Y1168" i="13"/>
  <c r="Z1168" i="13"/>
  <c r="AA1168" i="13"/>
  <c r="AB1168" i="13"/>
  <c r="AC1168" i="13"/>
  <c r="AH1168" i="13"/>
  <c r="AK1168" i="13"/>
  <c r="C1169" i="13"/>
  <c r="D1169" i="13"/>
  <c r="E1169" i="13"/>
  <c r="F1169" i="13"/>
  <c r="G1169" i="13"/>
  <c r="H1169" i="13"/>
  <c r="L1169" i="13"/>
  <c r="M1169" i="13"/>
  <c r="N1169" i="13"/>
  <c r="P1169" i="13"/>
  <c r="Q1169" i="13"/>
  <c r="R1169" i="13"/>
  <c r="S1169" i="13"/>
  <c r="T1169" i="13"/>
  <c r="U1169" i="13"/>
  <c r="V1169" i="13"/>
  <c r="W1169" i="13"/>
  <c r="X1169" i="13"/>
  <c r="Y1169" i="13"/>
  <c r="Z1169" i="13"/>
  <c r="AA1169" i="13"/>
  <c r="AB1169" i="13"/>
  <c r="AC1169" i="13"/>
  <c r="AH1169" i="13"/>
  <c r="AK1169" i="13"/>
  <c r="C1170" i="13"/>
  <c r="D1170" i="13"/>
  <c r="E1170" i="13"/>
  <c r="F1170" i="13"/>
  <c r="G1170" i="13"/>
  <c r="H1170" i="13"/>
  <c r="L1170" i="13"/>
  <c r="M1170" i="13"/>
  <c r="N1170" i="13"/>
  <c r="P1170" i="13"/>
  <c r="Q1170" i="13"/>
  <c r="R1170" i="13"/>
  <c r="S1170" i="13"/>
  <c r="T1170" i="13"/>
  <c r="U1170" i="13"/>
  <c r="V1170" i="13"/>
  <c r="W1170" i="13"/>
  <c r="X1170" i="13"/>
  <c r="Y1170" i="13"/>
  <c r="Z1170" i="13"/>
  <c r="AA1170" i="13"/>
  <c r="AB1170" i="13"/>
  <c r="AC1170" i="13"/>
  <c r="AH1170" i="13"/>
  <c r="AK1170" i="13"/>
  <c r="C1171" i="13"/>
  <c r="D1171" i="13"/>
  <c r="E1171" i="13"/>
  <c r="F1171" i="13"/>
  <c r="G1171" i="13"/>
  <c r="H1171" i="13"/>
  <c r="L1171" i="13"/>
  <c r="M1171" i="13"/>
  <c r="N1171" i="13"/>
  <c r="P1171" i="13"/>
  <c r="Q1171" i="13"/>
  <c r="R1171" i="13"/>
  <c r="S1171" i="13"/>
  <c r="T1171" i="13"/>
  <c r="U1171" i="13"/>
  <c r="V1171" i="13"/>
  <c r="W1171" i="13"/>
  <c r="X1171" i="13"/>
  <c r="Y1171" i="13"/>
  <c r="Z1171" i="13"/>
  <c r="AA1171" i="13"/>
  <c r="AB1171" i="13"/>
  <c r="AC1171" i="13"/>
  <c r="AH1171" i="13"/>
  <c r="AK1171" i="13"/>
  <c r="C1172" i="13"/>
  <c r="D1172" i="13"/>
  <c r="E1172" i="13"/>
  <c r="F1172" i="13"/>
  <c r="G1172" i="13"/>
  <c r="H1172" i="13"/>
  <c r="L1172" i="13"/>
  <c r="M1172" i="13"/>
  <c r="N1172" i="13"/>
  <c r="P1172" i="13"/>
  <c r="Q1172" i="13"/>
  <c r="R1172" i="13"/>
  <c r="S1172" i="13"/>
  <c r="T1172" i="13"/>
  <c r="U1172" i="13"/>
  <c r="V1172" i="13"/>
  <c r="W1172" i="13"/>
  <c r="X1172" i="13"/>
  <c r="Y1172" i="13"/>
  <c r="Z1172" i="13"/>
  <c r="AA1172" i="13"/>
  <c r="AB1172" i="13"/>
  <c r="AC1172" i="13"/>
  <c r="AH1172" i="13"/>
  <c r="AK1172" i="13"/>
  <c r="C1173" i="13"/>
  <c r="D1173" i="13"/>
  <c r="E1173" i="13"/>
  <c r="F1173" i="13"/>
  <c r="G1173" i="13"/>
  <c r="H1173" i="13"/>
  <c r="L1173" i="13"/>
  <c r="M1173" i="13"/>
  <c r="N1173" i="13"/>
  <c r="P1173" i="13"/>
  <c r="Q1173" i="13"/>
  <c r="R1173" i="13"/>
  <c r="S1173" i="13"/>
  <c r="T1173" i="13"/>
  <c r="U1173" i="13"/>
  <c r="V1173" i="13"/>
  <c r="W1173" i="13"/>
  <c r="X1173" i="13"/>
  <c r="Y1173" i="13"/>
  <c r="Z1173" i="13"/>
  <c r="AA1173" i="13"/>
  <c r="AB1173" i="13"/>
  <c r="AC1173" i="13"/>
  <c r="AH1173" i="13"/>
  <c r="AK1173" i="13"/>
  <c r="C1174" i="13"/>
  <c r="D1174" i="13"/>
  <c r="E1174" i="13"/>
  <c r="F1174" i="13"/>
  <c r="G1174" i="13"/>
  <c r="H1174" i="13"/>
  <c r="L1174" i="13"/>
  <c r="M1174" i="13"/>
  <c r="N1174" i="13"/>
  <c r="P1174" i="13"/>
  <c r="Q1174" i="13"/>
  <c r="R1174" i="13"/>
  <c r="S1174" i="13"/>
  <c r="T1174" i="13"/>
  <c r="U1174" i="13"/>
  <c r="V1174" i="13"/>
  <c r="W1174" i="13"/>
  <c r="X1174" i="13"/>
  <c r="Y1174" i="13"/>
  <c r="Z1174" i="13"/>
  <c r="AA1174" i="13"/>
  <c r="AB1174" i="13"/>
  <c r="AC1174" i="13"/>
  <c r="AH1174" i="13"/>
  <c r="AK1174" i="13"/>
  <c r="C1175" i="13"/>
  <c r="D1175" i="13"/>
  <c r="E1175" i="13"/>
  <c r="F1175" i="13"/>
  <c r="G1175" i="13"/>
  <c r="H1175" i="13"/>
  <c r="L1175" i="13"/>
  <c r="M1175" i="13"/>
  <c r="N1175" i="13"/>
  <c r="P1175" i="13"/>
  <c r="Q1175" i="13"/>
  <c r="R1175" i="13"/>
  <c r="S1175" i="13"/>
  <c r="T1175" i="13"/>
  <c r="U1175" i="13"/>
  <c r="V1175" i="13"/>
  <c r="W1175" i="13"/>
  <c r="X1175" i="13"/>
  <c r="Y1175" i="13"/>
  <c r="Z1175" i="13"/>
  <c r="AA1175" i="13"/>
  <c r="AB1175" i="13"/>
  <c r="AC1175" i="13"/>
  <c r="AH1175" i="13"/>
  <c r="AK1175" i="13"/>
  <c r="C1176" i="13"/>
  <c r="D1176" i="13"/>
  <c r="E1176" i="13"/>
  <c r="F1176" i="13"/>
  <c r="G1176" i="13"/>
  <c r="H1176" i="13"/>
  <c r="L1176" i="13"/>
  <c r="M1176" i="13"/>
  <c r="N1176" i="13"/>
  <c r="P1176" i="13"/>
  <c r="Q1176" i="13"/>
  <c r="R1176" i="13"/>
  <c r="S1176" i="13"/>
  <c r="T1176" i="13"/>
  <c r="U1176" i="13"/>
  <c r="V1176" i="13"/>
  <c r="W1176" i="13"/>
  <c r="X1176" i="13"/>
  <c r="Y1176" i="13"/>
  <c r="Z1176" i="13"/>
  <c r="AA1176" i="13"/>
  <c r="AB1176" i="13"/>
  <c r="AC1176" i="13"/>
  <c r="AH1176" i="13"/>
  <c r="AK1176" i="13"/>
  <c r="C1177" i="13"/>
  <c r="D1177" i="13"/>
  <c r="E1177" i="13"/>
  <c r="F1177" i="13"/>
  <c r="G1177" i="13"/>
  <c r="H1177" i="13"/>
  <c r="L1177" i="13"/>
  <c r="M1177" i="13"/>
  <c r="N1177" i="13"/>
  <c r="P1177" i="13"/>
  <c r="Q1177" i="13"/>
  <c r="R1177" i="13"/>
  <c r="S1177" i="13"/>
  <c r="T1177" i="13"/>
  <c r="U1177" i="13"/>
  <c r="V1177" i="13"/>
  <c r="W1177" i="13"/>
  <c r="X1177" i="13"/>
  <c r="Y1177" i="13"/>
  <c r="Z1177" i="13"/>
  <c r="AA1177" i="13"/>
  <c r="AB1177" i="13"/>
  <c r="AC1177" i="13"/>
  <c r="AH1177" i="13"/>
  <c r="AK1177" i="13"/>
  <c r="C1178" i="13"/>
  <c r="D1178" i="13"/>
  <c r="E1178" i="13"/>
  <c r="F1178" i="13"/>
  <c r="G1178" i="13"/>
  <c r="H1178" i="13"/>
  <c r="L1178" i="13"/>
  <c r="M1178" i="13"/>
  <c r="N1178" i="13"/>
  <c r="P1178" i="13"/>
  <c r="Q1178" i="13"/>
  <c r="R1178" i="13"/>
  <c r="S1178" i="13"/>
  <c r="T1178" i="13"/>
  <c r="U1178" i="13"/>
  <c r="V1178" i="13"/>
  <c r="W1178" i="13"/>
  <c r="X1178" i="13"/>
  <c r="Y1178" i="13"/>
  <c r="Z1178" i="13"/>
  <c r="AA1178" i="13"/>
  <c r="AB1178" i="13"/>
  <c r="AC1178" i="13"/>
  <c r="AH1178" i="13"/>
  <c r="AK1178" i="13"/>
  <c r="AK60" i="13"/>
  <c r="AH60" i="13"/>
  <c r="AC60" i="13"/>
  <c r="AB60" i="13"/>
  <c r="AA60" i="13"/>
  <c r="Z60" i="13"/>
  <c r="Y60" i="13"/>
  <c r="X60" i="13"/>
  <c r="W60" i="13"/>
  <c r="V60" i="13"/>
  <c r="U60" i="13"/>
  <c r="T60" i="13"/>
  <c r="S60" i="13"/>
  <c r="R60" i="13"/>
  <c r="Q60" i="13"/>
  <c r="P60" i="13"/>
  <c r="L60" i="13"/>
  <c r="M60" i="13"/>
  <c r="N60" i="13"/>
  <c r="D60" i="13"/>
  <c r="E60" i="13"/>
  <c r="F60" i="13"/>
  <c r="G60" i="13"/>
  <c r="H60" i="13"/>
  <c r="C60" i="13"/>
  <c r="B42" i="17"/>
  <c r="B41" i="17"/>
  <c r="B40" i="17"/>
  <c r="B39" i="17"/>
  <c r="B38" i="17"/>
  <c r="B37" i="17"/>
  <c r="B36" i="17"/>
  <c r="B35" i="17"/>
  <c r="B34" i="17"/>
  <c r="B33" i="17"/>
  <c r="B32" i="17"/>
  <c r="B31" i="17"/>
  <c r="B30" i="17"/>
  <c r="B29" i="17"/>
  <c r="B28" i="17"/>
  <c r="B27" i="17"/>
  <c r="B26" i="17"/>
  <c r="B25" i="17"/>
  <c r="B24" i="17"/>
  <c r="B23" i="17"/>
  <c r="B22" i="17"/>
  <c r="B21" i="17"/>
  <c r="B20" i="17"/>
  <c r="B19" i="17"/>
  <c r="B18" i="17"/>
  <c r="B17" i="17"/>
  <c r="B16" i="17"/>
  <c r="B15" i="17"/>
  <c r="B14" i="17"/>
  <c r="B13" i="17"/>
  <c r="B12" i="17"/>
  <c r="B11" i="17"/>
  <c r="B10" i="17"/>
  <c r="B9" i="17"/>
  <c r="B8" i="17"/>
  <c r="B7" i="17"/>
  <c r="B6" i="17"/>
  <c r="AJ1390" i="13"/>
  <c r="AJ1389" i="13"/>
  <c r="AJ1388" i="13"/>
  <c r="AJ1201" i="13"/>
  <c r="AJ206" i="13"/>
  <c r="I2709" i="13" l="1"/>
  <c r="I386" i="13"/>
  <c r="J386" i="13" s="1"/>
  <c r="I290" i="13"/>
  <c r="J290" i="13" s="1"/>
  <c r="I250" i="13"/>
  <c r="I149" i="13"/>
  <c r="J149" i="13" s="1"/>
  <c r="I141" i="13"/>
  <c r="J141" i="13" s="1"/>
  <c r="I133" i="13"/>
  <c r="J133" i="13" s="1"/>
  <c r="I125" i="13"/>
  <c r="J125" i="13" s="1"/>
  <c r="I117" i="13"/>
  <c r="I109" i="13"/>
  <c r="J109" i="13" s="1"/>
  <c r="I101" i="13"/>
  <c r="J101" i="13" s="1"/>
  <c r="I93" i="13"/>
  <c r="I85" i="13"/>
  <c r="J85" i="13" s="1"/>
  <c r="I77" i="13"/>
  <c r="J77" i="13" s="1"/>
  <c r="I69" i="13"/>
  <c r="J69" i="13" s="1"/>
  <c r="I61" i="13"/>
  <c r="J61" i="13" s="1"/>
  <c r="I2644" i="13"/>
  <c r="I374" i="13"/>
  <c r="J374" i="13" s="1"/>
  <c r="I282" i="13"/>
  <c r="J282" i="13" s="1"/>
  <c r="I246" i="13"/>
  <c r="I148" i="13"/>
  <c r="I140" i="13"/>
  <c r="J140" i="13" s="1"/>
  <c r="I132" i="13"/>
  <c r="J132" i="13" s="1"/>
  <c r="I124" i="13"/>
  <c r="J124" i="13" s="1"/>
  <c r="I116" i="13"/>
  <c r="I108" i="13"/>
  <c r="J108" i="13" s="1"/>
  <c r="I92" i="13"/>
  <c r="J92" i="13" s="1"/>
  <c r="I84" i="13"/>
  <c r="I76" i="13"/>
  <c r="J76" i="13" s="1"/>
  <c r="I68" i="13"/>
  <c r="J68" i="13" s="1"/>
  <c r="I367" i="13"/>
  <c r="J367" i="13" s="1"/>
  <c r="I266" i="13"/>
  <c r="J266" i="13" s="1"/>
  <c r="I239" i="13"/>
  <c r="I147" i="13"/>
  <c r="J147" i="13" s="1"/>
  <c r="I139" i="13"/>
  <c r="J139" i="13" s="1"/>
  <c r="I131" i="13"/>
  <c r="I123" i="13"/>
  <c r="J123" i="13" s="1"/>
  <c r="I115" i="13"/>
  <c r="J115" i="13" s="1"/>
  <c r="I107" i="13"/>
  <c r="J107" i="13" s="1"/>
  <c r="I99" i="13"/>
  <c r="J99" i="13" s="1"/>
  <c r="I91" i="13"/>
  <c r="I83" i="13"/>
  <c r="J83" i="13" s="1"/>
  <c r="I67" i="13"/>
  <c r="J67" i="13" s="1"/>
  <c r="I2094" i="13"/>
  <c r="I460" i="13"/>
  <c r="J460" i="13" s="1"/>
  <c r="I366" i="13"/>
  <c r="J366" i="13" s="1"/>
  <c r="I261" i="13"/>
  <c r="J261" i="13" s="1"/>
  <c r="I234" i="13"/>
  <c r="J234" i="13" s="1"/>
  <c r="I146" i="13"/>
  <c r="I138" i="13"/>
  <c r="J138" i="13" s="1"/>
  <c r="I130" i="13"/>
  <c r="J130" i="13" s="1"/>
  <c r="I122" i="13"/>
  <c r="I114" i="13"/>
  <c r="J114" i="13" s="1"/>
  <c r="I106" i="13"/>
  <c r="J106" i="13" s="1"/>
  <c r="I90" i="13"/>
  <c r="J90" i="13" s="1"/>
  <c r="I82" i="13"/>
  <c r="J82" i="13" s="1"/>
  <c r="I66" i="13"/>
  <c r="I432" i="13"/>
  <c r="J432" i="13" s="1"/>
  <c r="I351" i="13"/>
  <c r="J351" i="13" s="1"/>
  <c r="I259" i="13"/>
  <c r="I215" i="13"/>
  <c r="J215" i="13" s="1"/>
  <c r="I137" i="13"/>
  <c r="J137" i="13" s="1"/>
  <c r="I129" i="13"/>
  <c r="J129" i="13" s="1"/>
  <c r="I121" i="13"/>
  <c r="J121" i="13" s="1"/>
  <c r="I113" i="13"/>
  <c r="I105" i="13"/>
  <c r="J105" i="13" s="1"/>
  <c r="I89" i="13"/>
  <c r="J89" i="13" s="1"/>
  <c r="I81" i="13"/>
  <c r="I73" i="13"/>
  <c r="J73" i="13" s="1"/>
  <c r="I65" i="13"/>
  <c r="J65" i="13" s="1"/>
  <c r="I2840" i="13"/>
  <c r="J2840" i="13" s="1"/>
  <c r="I2760" i="13"/>
  <c r="J2760" i="13" s="1"/>
  <c r="I2712" i="13"/>
  <c r="J2712" i="13" s="1"/>
  <c r="I2007" i="13"/>
  <c r="J2007" i="13" s="1"/>
  <c r="I1084" i="13"/>
  <c r="I431" i="13"/>
  <c r="I346" i="13"/>
  <c r="J346" i="13" s="1"/>
  <c r="I256" i="13"/>
  <c r="J256" i="13" s="1"/>
  <c r="I136" i="13"/>
  <c r="J136" i="13" s="1"/>
  <c r="I128" i="13"/>
  <c r="J128" i="13" s="1"/>
  <c r="I120" i="13"/>
  <c r="I112" i="13"/>
  <c r="J112" i="13" s="1"/>
  <c r="I104" i="13"/>
  <c r="J104" i="13" s="1"/>
  <c r="I96" i="13"/>
  <c r="I80" i="13"/>
  <c r="I72" i="13"/>
  <c r="J72" i="13" s="1"/>
  <c r="I64" i="13"/>
  <c r="J64" i="13" s="1"/>
  <c r="I409" i="13"/>
  <c r="J409" i="13" s="1"/>
  <c r="I344" i="13"/>
  <c r="J344" i="13" s="1"/>
  <c r="I252" i="13"/>
  <c r="J252" i="13" s="1"/>
  <c r="I151" i="13"/>
  <c r="J151" i="13" s="1"/>
  <c r="I143" i="13"/>
  <c r="I135" i="13"/>
  <c r="J135" i="13" s="1"/>
  <c r="I127" i="13"/>
  <c r="J127" i="13" s="1"/>
  <c r="I119" i="13"/>
  <c r="J119" i="13" s="1"/>
  <c r="I111" i="13"/>
  <c r="J111" i="13" s="1"/>
  <c r="I103" i="13"/>
  <c r="I95" i="13"/>
  <c r="J95" i="13" s="1"/>
  <c r="I87" i="13"/>
  <c r="I79" i="13"/>
  <c r="I71" i="13"/>
  <c r="J71" i="13" s="1"/>
  <c r="I63" i="13"/>
  <c r="J63" i="13" s="1"/>
  <c r="I1866" i="13"/>
  <c r="J1866" i="13" s="1"/>
  <c r="I1787" i="13"/>
  <c r="I393" i="13"/>
  <c r="I325" i="13"/>
  <c r="J325" i="13" s="1"/>
  <c r="I251" i="13"/>
  <c r="J251" i="13" s="1"/>
  <c r="I150" i="13"/>
  <c r="I142" i="13"/>
  <c r="J142" i="13" s="1"/>
  <c r="I134" i="13"/>
  <c r="J134" i="13" s="1"/>
  <c r="I126" i="13"/>
  <c r="J126" i="13" s="1"/>
  <c r="I118" i="13"/>
  <c r="J118" i="13" s="1"/>
  <c r="I110" i="13"/>
  <c r="I94" i="13"/>
  <c r="J94" i="13" s="1"/>
  <c r="I86" i="13"/>
  <c r="J86" i="13" s="1"/>
  <c r="I78" i="13"/>
  <c r="I70" i="13"/>
  <c r="J70" i="13" s="1"/>
  <c r="I62" i="13"/>
  <c r="J62" i="13" s="1"/>
  <c r="O304" i="13"/>
  <c r="O136" i="13"/>
  <c r="O2848" i="13"/>
  <c r="O111" i="13"/>
  <c r="O487" i="13"/>
  <c r="O431" i="13"/>
  <c r="O493" i="13"/>
  <c r="O132" i="13"/>
  <c r="O116" i="13"/>
  <c r="O468" i="13"/>
  <c r="O475" i="13"/>
  <c r="O467" i="13"/>
  <c r="O126" i="13"/>
  <c r="O194" i="13"/>
  <c r="O2874" i="13"/>
  <c r="O494" i="13"/>
  <c r="O486" i="13"/>
  <c r="O462" i="13"/>
  <c r="O2867" i="13"/>
  <c r="O1818" i="13"/>
  <c r="J1084" i="13"/>
  <c r="J1082" i="13"/>
  <c r="J2315" i="13"/>
  <c r="J1115" i="13"/>
  <c r="J774" i="13"/>
  <c r="J2094" i="13"/>
  <c r="I799" i="13"/>
  <c r="J799" i="13" s="1"/>
  <c r="I176" i="13"/>
  <c r="J176" i="13" s="1"/>
  <c r="I2369" i="13"/>
  <c r="J2369" i="13" s="1"/>
  <c r="I2418" i="13"/>
  <c r="J2418" i="13" s="1"/>
  <c r="J3004" i="13"/>
  <c r="J2996" i="13"/>
  <c r="J2964" i="13"/>
  <c r="J2644" i="13"/>
  <c r="J3003" i="13"/>
  <c r="J2963" i="13"/>
  <c r="I2905" i="13"/>
  <c r="J2905" i="13" s="1"/>
  <c r="I2102" i="13"/>
  <c r="J2102" i="13" s="1"/>
  <c r="J2962" i="13"/>
  <c r="I341" i="13"/>
  <c r="J341" i="13" s="1"/>
  <c r="I320" i="13"/>
  <c r="J320" i="13" s="1"/>
  <c r="I1524" i="13"/>
  <c r="J1524" i="13" s="1"/>
  <c r="I433" i="13"/>
  <c r="J433" i="13" s="1"/>
  <c r="I1483" i="13"/>
  <c r="I2192" i="13"/>
  <c r="J2192" i="13" s="1"/>
  <c r="I649" i="13"/>
  <c r="J649" i="13" s="1"/>
  <c r="I1390" i="13"/>
  <c r="J1390" i="13" s="1"/>
  <c r="I1416" i="13"/>
  <c r="J1416" i="13" s="1"/>
  <c r="O273" i="13"/>
  <c r="O265" i="13"/>
  <c r="O249" i="13"/>
  <c r="O97" i="13"/>
  <c r="O979" i="13"/>
  <c r="O989" i="13"/>
  <c r="O96" i="13"/>
  <c r="I333" i="13"/>
  <c r="I60" i="13"/>
  <c r="J60" i="13" s="1"/>
  <c r="O293" i="13"/>
  <c r="O277" i="13"/>
  <c r="O1165" i="13"/>
  <c r="O485" i="13"/>
  <c r="O2733" i="13"/>
  <c r="O2734" i="13"/>
  <c r="O2849" i="13"/>
  <c r="O2785" i="13"/>
  <c r="O1170" i="13"/>
  <c r="O1154" i="13"/>
  <c r="O298" i="13"/>
  <c r="O290" i="13"/>
  <c r="O250" i="13"/>
  <c r="O98" i="13"/>
  <c r="O90" i="13"/>
  <c r="O826" i="13"/>
  <c r="O714" i="13"/>
  <c r="O490" i="13"/>
  <c r="B2903" i="13"/>
  <c r="B2895" i="13"/>
  <c r="B2887" i="13"/>
  <c r="B2863" i="13"/>
  <c r="B2855" i="13"/>
  <c r="B2847" i="13"/>
  <c r="B2839" i="13"/>
  <c r="B1662" i="13"/>
  <c r="B1646" i="13"/>
  <c r="B1638" i="13"/>
  <c r="B1630" i="13"/>
  <c r="B1622" i="13"/>
  <c r="B1614" i="13"/>
  <c r="B1590" i="13"/>
  <c r="B1566" i="13"/>
  <c r="B1558" i="13"/>
  <c r="B1550" i="13"/>
  <c r="B1542" i="13"/>
  <c r="B1534" i="13"/>
  <c r="B1526" i="13"/>
  <c r="B1518" i="13"/>
  <c r="B1510" i="13"/>
  <c r="B1502" i="13"/>
  <c r="B1494" i="13"/>
  <c r="B1470" i="13"/>
  <c r="B1462" i="13"/>
  <c r="B1438" i="13"/>
  <c r="B1422" i="13"/>
  <c r="B1406" i="13"/>
  <c r="B1174" i="13"/>
  <c r="B1166" i="13"/>
  <c r="B1150" i="13"/>
  <c r="B915" i="13"/>
  <c r="B907" i="13"/>
  <c r="B883" i="13"/>
  <c r="O253" i="13"/>
  <c r="O133" i="13"/>
  <c r="O117" i="13"/>
  <c r="O93" i="13"/>
  <c r="B1443" i="13"/>
  <c r="B1411" i="13"/>
  <c r="B1395" i="13"/>
  <c r="B1379" i="13"/>
  <c r="B1371" i="13"/>
  <c r="B1355" i="13"/>
  <c r="B1347" i="13"/>
  <c r="B1339" i="13"/>
  <c r="B1323" i="13"/>
  <c r="B1315" i="13"/>
  <c r="B1307" i="13"/>
  <c r="B1275" i="13"/>
  <c r="B1259" i="13"/>
  <c r="B2627" i="13"/>
  <c r="B2619" i="13"/>
  <c r="B2603" i="13"/>
  <c r="B2595" i="13"/>
  <c r="B2579" i="13"/>
  <c r="B2563" i="13"/>
  <c r="B2547" i="13"/>
  <c r="B2523" i="13"/>
  <c r="B2507" i="13"/>
  <c r="B2491" i="13"/>
  <c r="B2475" i="13"/>
  <c r="O429" i="13"/>
  <c r="O1176" i="13"/>
  <c r="O1160" i="13"/>
  <c r="O296" i="13"/>
  <c r="O288" i="13"/>
  <c r="O280" i="13"/>
  <c r="O272" i="13"/>
  <c r="O256" i="13"/>
  <c r="B1398" i="13"/>
  <c r="B1390" i="13"/>
  <c r="B1374" i="13"/>
  <c r="B1366" i="13"/>
  <c r="B1342" i="13"/>
  <c r="B1326" i="13"/>
  <c r="B1318" i="13"/>
  <c r="B1310" i="13"/>
  <c r="B1302" i="13"/>
  <c r="B1278" i="13"/>
  <c r="B1270" i="13"/>
  <c r="B1254" i="13"/>
  <c r="B1246" i="13"/>
  <c r="B1222" i="13"/>
  <c r="O824" i="13"/>
  <c r="B1173" i="13"/>
  <c r="B333" i="13"/>
  <c r="B309" i="13"/>
  <c r="B301" i="13"/>
  <c r="B277" i="13"/>
  <c r="B269" i="13"/>
  <c r="B253" i="13"/>
  <c r="B245" i="13"/>
  <c r="B213" i="13"/>
  <c r="B205" i="13"/>
  <c r="B181" i="13"/>
  <c r="B173" i="13"/>
  <c r="B157" i="13"/>
  <c r="B133" i="13"/>
  <c r="B125" i="13"/>
  <c r="B101" i="13"/>
  <c r="B85" i="13"/>
  <c r="B2092" i="13"/>
  <c r="B2076" i="13"/>
  <c r="B1706" i="13"/>
  <c r="B1698" i="13"/>
  <c r="B1690" i="13"/>
  <c r="B1682" i="13"/>
  <c r="B1674" i="13"/>
  <c r="B1666" i="13"/>
  <c r="B1594" i="13"/>
  <c r="B1586" i="13"/>
  <c r="B1570" i="13"/>
  <c r="B1562" i="13"/>
  <c r="B1554" i="13"/>
  <c r="B1546" i="13"/>
  <c r="B1538" i="13"/>
  <c r="B1530" i="13"/>
  <c r="B1522" i="13"/>
  <c r="B1514" i="13"/>
  <c r="B1506" i="13"/>
  <c r="B1498" i="13"/>
  <c r="B1490" i="13"/>
  <c r="B1482" i="13"/>
  <c r="B1466" i="13"/>
  <c r="B1450" i="13"/>
  <c r="B1434" i="13"/>
  <c r="B1426" i="13"/>
  <c r="B1402" i="13"/>
  <c r="B1386" i="13"/>
  <c r="B1362" i="13"/>
  <c r="B1354" i="13"/>
  <c r="B1338" i="13"/>
  <c r="B1330" i="13"/>
  <c r="B1298" i="13"/>
  <c r="B1290" i="13"/>
  <c r="B1282" i="13"/>
  <c r="B1274" i="13"/>
  <c r="B1266" i="13"/>
  <c r="B1258" i="13"/>
  <c r="B1242" i="13"/>
  <c r="B1234" i="13"/>
  <c r="B1226" i="13"/>
  <c r="B1218" i="13"/>
  <c r="O1232" i="13"/>
  <c r="B2136" i="13"/>
  <c r="B2831" i="13"/>
  <c r="B2823" i="13"/>
  <c r="B2815" i="13"/>
  <c r="B2807" i="13"/>
  <c r="B2799" i="13"/>
  <c r="B2791" i="13"/>
  <c r="B2783" i="13"/>
  <c r="B2775" i="13"/>
  <c r="B2767" i="13"/>
  <c r="B2759" i="13"/>
  <c r="B2735" i="13"/>
  <c r="B2727" i="13"/>
  <c r="B2711" i="13"/>
  <c r="B2703" i="13"/>
  <c r="B2695" i="13"/>
  <c r="B2687" i="13"/>
  <c r="B2679" i="13"/>
  <c r="B2671" i="13"/>
  <c r="B2655" i="13"/>
  <c r="B2639" i="13"/>
  <c r="B2631" i="13"/>
  <c r="B3016" i="13"/>
  <c r="B3008" i="13"/>
  <c r="B3000" i="13"/>
  <c r="B2992" i="13"/>
  <c r="B2984" i="13"/>
  <c r="B2976" i="13"/>
  <c r="B829" i="13"/>
  <c r="B797" i="13"/>
  <c r="B741" i="13"/>
  <c r="B733" i="13"/>
  <c r="B685" i="13"/>
  <c r="B677" i="13"/>
  <c r="B645" i="13"/>
  <c r="B637" i="13"/>
  <c r="B629" i="13"/>
  <c r="B597" i="13"/>
  <c r="B581" i="13"/>
  <c r="B565" i="13"/>
  <c r="B549" i="13"/>
  <c r="B533" i="13"/>
  <c r="B517" i="13"/>
  <c r="B501" i="13"/>
  <c r="B485" i="13"/>
  <c r="B461" i="13"/>
  <c r="B421" i="13"/>
  <c r="B413" i="13"/>
  <c r="B405" i="13"/>
  <c r="B373" i="13"/>
  <c r="B357" i="13"/>
  <c r="B1241" i="13"/>
  <c r="B2416" i="13"/>
  <c r="B2408" i="13"/>
  <c r="B2400" i="13"/>
  <c r="B2384" i="13"/>
  <c r="B2376" i="13"/>
  <c r="B2368" i="13"/>
  <c r="B2296" i="13"/>
  <c r="B2288" i="13"/>
  <c r="B2647" i="13"/>
  <c r="B2952" i="13"/>
  <c r="B2936" i="13"/>
  <c r="B2928" i="13"/>
  <c r="B2920" i="13"/>
  <c r="B1162" i="13"/>
  <c r="B895" i="13"/>
  <c r="B852" i="13"/>
  <c r="B322" i="13"/>
  <c r="B314" i="13"/>
  <c r="B290" i="13"/>
  <c r="B282" i="13"/>
  <c r="B266" i="13"/>
  <c r="B258" i="13"/>
  <c r="B242" i="13"/>
  <c r="B234" i="13"/>
  <c r="B194" i="13"/>
  <c r="B178" i="13"/>
  <c r="B170" i="13"/>
  <c r="B146" i="13"/>
  <c r="B122" i="13"/>
  <c r="B98" i="13"/>
  <c r="B82" i="13"/>
  <c r="B74" i="13"/>
  <c r="B2113" i="13"/>
  <c r="B2097" i="13"/>
  <c r="B2081" i="13"/>
  <c r="B2073" i="13"/>
  <c r="B1671" i="13"/>
  <c r="B1663" i="13"/>
  <c r="B1655" i="13"/>
  <c r="B1647" i="13"/>
  <c r="B1639" i="13"/>
  <c r="B1631" i="13"/>
  <c r="B1623" i="13"/>
  <c r="B1607" i="13"/>
  <c r="B1599" i="13"/>
  <c r="B1583" i="13"/>
  <c r="B1575" i="13"/>
  <c r="B1479" i="13"/>
  <c r="B1471" i="13"/>
  <c r="B1447" i="13"/>
  <c r="B1431" i="13"/>
  <c r="B1415" i="13"/>
  <c r="B1407" i="13"/>
  <c r="B1383" i="13"/>
  <c r="B1367" i="13"/>
  <c r="B1359" i="13"/>
  <c r="B1343" i="13"/>
  <c r="B1327" i="13"/>
  <c r="B1319" i="13"/>
  <c r="B1303" i="13"/>
  <c r="B1295" i="13"/>
  <c r="B1279" i="13"/>
  <c r="B1271" i="13"/>
  <c r="B1255" i="13"/>
  <c r="B1247" i="13"/>
  <c r="B1198" i="13"/>
  <c r="B1182" i="13"/>
  <c r="B2615" i="13"/>
  <c r="B2559" i="13"/>
  <c r="B2543" i="13"/>
  <c r="B2527" i="13"/>
  <c r="B2511" i="13"/>
  <c r="B2495" i="13"/>
  <c r="B2479" i="13"/>
  <c r="B2463" i="13"/>
  <c r="B2455" i="13"/>
  <c r="B841" i="13"/>
  <c r="B585" i="13"/>
  <c r="B569" i="13"/>
  <c r="B553" i="13"/>
  <c r="B537" i="13"/>
  <c r="B521" i="13"/>
  <c r="B1829" i="13"/>
  <c r="B1821" i="13"/>
  <c r="B1813" i="13"/>
  <c r="B1805" i="13"/>
  <c r="B1797" i="13"/>
  <c r="B1789" i="13"/>
  <c r="B1781" i="13"/>
  <c r="B1773" i="13"/>
  <c r="B1765" i="13"/>
  <c r="B1757" i="13"/>
  <c r="B1749" i="13"/>
  <c r="B1741" i="13"/>
  <c r="B1733" i="13"/>
  <c r="B2452" i="13"/>
  <c r="B2444" i="13"/>
  <c r="B2396" i="13"/>
  <c r="B2388" i="13"/>
  <c r="B2372" i="13"/>
  <c r="B2364" i="13"/>
  <c r="B2348" i="13"/>
  <c r="B2324" i="13"/>
  <c r="B2300" i="13"/>
  <c r="B2284" i="13"/>
  <c r="B2244" i="13"/>
  <c r="B2236" i="13"/>
  <c r="B2228" i="13"/>
  <c r="B2204" i="13"/>
  <c r="B2196" i="13"/>
  <c r="B2188" i="13"/>
  <c r="B2180" i="13"/>
  <c r="B2164" i="13"/>
  <c r="B2156" i="13"/>
  <c r="B2148" i="13"/>
  <c r="B2132" i="13"/>
  <c r="B2883" i="13"/>
  <c r="B2875" i="13"/>
  <c r="B2867" i="13"/>
  <c r="B2859" i="13"/>
  <c r="B2851" i="13"/>
  <c r="B2843" i="13"/>
  <c r="B2835" i="13"/>
  <c r="B2827" i="13"/>
  <c r="B2819" i="13"/>
  <c r="B2811" i="13"/>
  <c r="B2803" i="13"/>
  <c r="B2795" i="13"/>
  <c r="B2787" i="13"/>
  <c r="B2779" i="13"/>
  <c r="B2763" i="13"/>
  <c r="B2747" i="13"/>
  <c r="B2723" i="13"/>
  <c r="B2715" i="13"/>
  <c r="B2707" i="13"/>
  <c r="B2699" i="13"/>
  <c r="B2691" i="13"/>
  <c r="B2683" i="13"/>
  <c r="B2675" i="13"/>
  <c r="B2659" i="13"/>
  <c r="B2635" i="13"/>
  <c r="B3020" i="13"/>
  <c r="B3004" i="13"/>
  <c r="B2996" i="13"/>
  <c r="B2988" i="13"/>
  <c r="B2980" i="13"/>
  <c r="B2972" i="13"/>
  <c r="B2964" i="13"/>
  <c r="B2956" i="13"/>
  <c r="B2948" i="13"/>
  <c r="B2940" i="13"/>
  <c r="B2924" i="13"/>
  <c r="B270" i="13"/>
  <c r="B254" i="13"/>
  <c r="B222" i="13"/>
  <c r="B206" i="13"/>
  <c r="B158" i="13"/>
  <c r="B94" i="13"/>
  <c r="B62" i="13"/>
  <c r="B2093" i="13"/>
  <c r="B1827" i="13"/>
  <c r="B1819" i="13"/>
  <c r="B1811" i="13"/>
  <c r="B1803" i="13"/>
  <c r="B1795" i="13"/>
  <c r="B1787" i="13"/>
  <c r="B1779" i="13"/>
  <c r="B1771" i="13"/>
  <c r="B1763" i="13"/>
  <c r="B1755" i="13"/>
  <c r="B1747" i="13"/>
  <c r="B1739" i="13"/>
  <c r="B1731" i="13"/>
  <c r="B1723" i="13"/>
  <c r="B1715" i="13"/>
  <c r="B1699" i="13"/>
  <c r="B1691" i="13"/>
  <c r="B1683" i="13"/>
  <c r="B1643" i="13"/>
  <c r="B1619" i="13"/>
  <c r="B1611" i="13"/>
  <c r="B1603" i="13"/>
  <c r="B1579" i="13"/>
  <c r="B1547" i="13"/>
  <c r="B1523" i="13"/>
  <c r="B1515" i="13"/>
  <c r="O1182" i="13"/>
  <c r="O2102" i="13"/>
  <c r="O1158" i="13"/>
  <c r="O830" i="13"/>
  <c r="O2063" i="13"/>
  <c r="O1518" i="13"/>
  <c r="O1181" i="13"/>
  <c r="O2133" i="13"/>
  <c r="O1031" i="13"/>
  <c r="O2103" i="13"/>
  <c r="O2062" i="13"/>
  <c r="O1175" i="13"/>
  <c r="O1159" i="13"/>
  <c r="O295" i="13"/>
  <c r="O263" i="13"/>
  <c r="O255" i="13"/>
  <c r="O127" i="13"/>
  <c r="O95" i="13"/>
  <c r="O79" i="13"/>
  <c r="O823" i="13"/>
  <c r="O527" i="13"/>
  <c r="O294" i="13"/>
  <c r="O262" i="13"/>
  <c r="O254" i="13"/>
  <c r="O134" i="13"/>
  <c r="O118" i="13"/>
  <c r="O78" i="13"/>
  <c r="O2153" i="13"/>
  <c r="O913" i="13"/>
  <c r="O1265" i="13"/>
  <c r="O1233" i="13"/>
  <c r="O1169" i="13"/>
  <c r="O1161" i="13"/>
  <c r="O825" i="13"/>
  <c r="O849" i="13"/>
  <c r="J1440" i="13"/>
  <c r="O1171" i="13"/>
  <c r="O283" i="13"/>
  <c r="O275" i="13"/>
  <c r="O267" i="13"/>
  <c r="O259" i="13"/>
  <c r="O91" i="13"/>
  <c r="O83" i="13"/>
  <c r="B1126" i="13"/>
  <c r="B1118" i="13"/>
  <c r="B1110" i="13"/>
  <c r="B1102" i="13"/>
  <c r="B1094" i="13"/>
  <c r="B1078" i="13"/>
  <c r="B1070" i="13"/>
  <c r="B1046" i="13"/>
  <c r="B1022" i="13"/>
  <c r="B1014" i="13"/>
  <c r="B966" i="13"/>
  <c r="B958" i="13"/>
  <c r="B950" i="13"/>
  <c r="B926" i="13"/>
  <c r="B853" i="13"/>
  <c r="O483" i="13"/>
  <c r="B323" i="13"/>
  <c r="B299" i="13"/>
  <c r="B291" i="13"/>
  <c r="B267" i="13"/>
  <c r="B243" i="13"/>
  <c r="B235" i="13"/>
  <c r="B203" i="13"/>
  <c r="B195" i="13"/>
  <c r="B171" i="13"/>
  <c r="B147" i="13"/>
  <c r="B123" i="13"/>
  <c r="B99" i="13"/>
  <c r="B83" i="13"/>
  <c r="B75" i="13"/>
  <c r="B2114" i="13"/>
  <c r="B2098" i="13"/>
  <c r="B2090" i="13"/>
  <c r="B2082" i="13"/>
  <c r="B2061" i="13"/>
  <c r="B2037" i="13"/>
  <c r="B2005" i="13"/>
  <c r="B1973" i="13"/>
  <c r="B1941" i="13"/>
  <c r="B1917" i="13"/>
  <c r="B1909" i="13"/>
  <c r="B1885" i="13"/>
  <c r="B1877" i="13"/>
  <c r="B1869" i="13"/>
  <c r="B326" i="13"/>
  <c r="B302" i="13"/>
  <c r="B278" i="13"/>
  <c r="B246" i="13"/>
  <c r="B214" i="13"/>
  <c r="B182" i="13"/>
  <c r="B134" i="13"/>
  <c r="B110" i="13"/>
  <c r="B102" i="13"/>
  <c r="B86" i="13"/>
  <c r="B2077" i="13"/>
  <c r="O2067" i="13"/>
  <c r="O2059" i="13"/>
  <c r="B1707" i="13"/>
  <c r="B1675" i="13"/>
  <c r="B1571" i="13"/>
  <c r="B1563" i="13"/>
  <c r="B1555" i="13"/>
  <c r="B1539" i="13"/>
  <c r="B1531" i="13"/>
  <c r="B1507" i="13"/>
  <c r="B1499" i="13"/>
  <c r="B1491" i="13"/>
  <c r="B1475" i="13"/>
  <c r="B1459" i="13"/>
  <c r="B1435" i="13"/>
  <c r="B1299" i="13"/>
  <c r="B334" i="13"/>
  <c r="B1177" i="13"/>
  <c r="B1161" i="13"/>
  <c r="B1153" i="13"/>
  <c r="B872" i="13"/>
  <c r="B864" i="13"/>
  <c r="B337" i="13"/>
  <c r="B321" i="13"/>
  <c r="B313" i="13"/>
  <c r="B289" i="13"/>
  <c r="B281" i="13"/>
  <c r="B257" i="13"/>
  <c r="B233" i="13"/>
  <c r="B225" i="13"/>
  <c r="B193" i="13"/>
  <c r="B185" i="13"/>
  <c r="B145" i="13"/>
  <c r="B137" i="13"/>
  <c r="B121" i="13"/>
  <c r="B113" i="13"/>
  <c r="B97" i="13"/>
  <c r="B89" i="13"/>
  <c r="B73" i="13"/>
  <c r="B65" i="13"/>
  <c r="B2112" i="13"/>
  <c r="B2096" i="13"/>
  <c r="B2080" i="13"/>
  <c r="B833" i="13"/>
  <c r="B825" i="13"/>
  <c r="B801" i="13"/>
  <c r="B777" i="13"/>
  <c r="B769" i="13"/>
  <c r="B761" i="13"/>
  <c r="B713" i="13"/>
  <c r="B705" i="13"/>
  <c r="B697" i="13"/>
  <c r="B665" i="13"/>
  <c r="B657" i="13"/>
  <c r="B617" i="13"/>
  <c r="B609" i="13"/>
  <c r="B505" i="13"/>
  <c r="B489" i="13"/>
  <c r="B473" i="13"/>
  <c r="B449" i="13"/>
  <c r="B441" i="13"/>
  <c r="B433" i="13"/>
  <c r="B385" i="13"/>
  <c r="B361" i="13"/>
  <c r="B345" i="13"/>
  <c r="B310" i="13"/>
  <c r="B1138" i="13"/>
  <c r="B1130" i="13"/>
  <c r="B1114" i="13"/>
  <c r="B1090" i="13"/>
  <c r="B1058" i="13"/>
  <c r="B1034" i="13"/>
  <c r="B1026" i="13"/>
  <c r="B1002" i="13"/>
  <c r="B994" i="13"/>
  <c r="B986" i="13"/>
  <c r="B978" i="13"/>
  <c r="B970" i="13"/>
  <c r="B938" i="13"/>
  <c r="B875" i="13"/>
  <c r="B335" i="13"/>
  <c r="B327" i="13"/>
  <c r="B311" i="13"/>
  <c r="B303" i="13"/>
  <c r="B279" i="13"/>
  <c r="B271" i="13"/>
  <c r="B255" i="13"/>
  <c r="B247" i="13"/>
  <c r="B223" i="13"/>
  <c r="B215" i="13"/>
  <c r="B207" i="13"/>
  <c r="B191" i="13"/>
  <c r="B183" i="13"/>
  <c r="B167" i="13"/>
  <c r="B159" i="13"/>
  <c r="B135" i="13"/>
  <c r="B111" i="13"/>
  <c r="B87" i="13"/>
  <c r="B71" i="13"/>
  <c r="B63" i="13"/>
  <c r="B2094" i="13"/>
  <c r="B2078" i="13"/>
  <c r="B2065" i="13"/>
  <c r="B2049" i="13"/>
  <c r="B2041" i="13"/>
  <c r="B2017" i="13"/>
  <c r="B1985" i="13"/>
  <c r="B1953" i="13"/>
  <c r="B1221" i="13"/>
  <c r="O1179" i="13"/>
  <c r="B2908" i="13"/>
  <c r="B1845" i="13"/>
  <c r="B1837" i="13"/>
  <c r="B1211" i="13"/>
  <c r="B1203" i="13"/>
  <c r="B1195" i="13"/>
  <c r="B2620" i="13"/>
  <c r="B2596" i="13"/>
  <c r="B2580" i="13"/>
  <c r="B2564" i="13"/>
  <c r="B2524" i="13"/>
  <c r="B2508" i="13"/>
  <c r="B2492" i="13"/>
  <c r="B2476" i="13"/>
  <c r="B2460" i="13"/>
  <c r="B2383" i="13"/>
  <c r="B2375" i="13"/>
  <c r="B2367" i="13"/>
  <c r="B2343" i="13"/>
  <c r="B2319" i="13"/>
  <c r="B2303" i="13"/>
  <c r="B2295" i="13"/>
  <c r="B2287" i="13"/>
  <c r="B2263" i="13"/>
  <c r="B2255" i="13"/>
  <c r="B2247" i="13"/>
  <c r="B2239" i="13"/>
  <c r="B2215" i="13"/>
  <c r="B2207" i="13"/>
  <c r="B2175" i="13"/>
  <c r="B2167" i="13"/>
  <c r="B2135" i="13"/>
  <c r="B2902" i="13"/>
  <c r="B2894" i="13"/>
  <c r="B2886" i="13"/>
  <c r="B2878" i="13"/>
  <c r="B2862" i="13"/>
  <c r="B2854" i="13"/>
  <c r="B2846" i="13"/>
  <c r="B2838" i="13"/>
  <c r="B2830" i="13"/>
  <c r="B2814" i="13"/>
  <c r="B2806" i="13"/>
  <c r="B2798" i="13"/>
  <c r="B2774" i="13"/>
  <c r="B2766" i="13"/>
  <c r="B2758" i="13"/>
  <c r="B2750" i="13"/>
  <c r="B2742" i="13"/>
  <c r="O2775" i="13"/>
  <c r="O2735" i="13"/>
  <c r="B1825" i="13"/>
  <c r="B1817" i="13"/>
  <c r="B1809" i="13"/>
  <c r="B1801" i="13"/>
  <c r="B1793" i="13"/>
  <c r="B1785" i="13"/>
  <c r="B1777" i="13"/>
  <c r="B1769" i="13"/>
  <c r="B1761" i="13"/>
  <c r="B1753" i="13"/>
  <c r="B1745" i="13"/>
  <c r="B1737" i="13"/>
  <c r="B1225" i="13"/>
  <c r="O1183" i="13"/>
  <c r="B2424" i="13"/>
  <c r="B2344" i="13"/>
  <c r="B2328" i="13"/>
  <c r="B2320" i="13"/>
  <c r="B2304" i="13"/>
  <c r="B2264" i="13"/>
  <c r="B2256" i="13"/>
  <c r="B2224" i="13"/>
  <c r="B2216" i="13"/>
  <c r="B2176" i="13"/>
  <c r="B1929" i="13"/>
  <c r="B1921" i="13"/>
  <c r="B1905" i="13"/>
  <c r="B1897" i="13"/>
  <c r="B1889" i="13"/>
  <c r="B1873" i="13"/>
  <c r="B1865" i="13"/>
  <c r="B1857" i="13"/>
  <c r="B1849" i="13"/>
  <c r="B1207" i="13"/>
  <c r="B1199" i="13"/>
  <c r="B2560" i="13"/>
  <c r="B2544" i="13"/>
  <c r="B2528" i="13"/>
  <c r="B2512" i="13"/>
  <c r="B2496" i="13"/>
  <c r="B2480" i="13"/>
  <c r="B2464" i="13"/>
  <c r="B2371" i="13"/>
  <c r="B2363" i="13"/>
  <c r="B2347" i="13"/>
  <c r="B2323" i="13"/>
  <c r="B2299" i="13"/>
  <c r="B2283" i="13"/>
  <c r="B2275" i="13"/>
  <c r="B2235" i="13"/>
  <c r="B2227" i="13"/>
  <c r="B2195" i="13"/>
  <c r="B2187" i="13"/>
  <c r="B2179" i="13"/>
  <c r="B2155" i="13"/>
  <c r="B2147" i="13"/>
  <c r="B2131" i="13"/>
  <c r="B2874" i="13"/>
  <c r="B2866" i="13"/>
  <c r="B2858" i="13"/>
  <c r="B2842" i="13"/>
  <c r="B2834" i="13"/>
  <c r="B2826" i="13"/>
  <c r="B2818" i="13"/>
  <c r="B2810" i="13"/>
  <c r="B2802" i="13"/>
  <c r="B2794" i="13"/>
  <c r="B2786" i="13"/>
  <c r="B2778" i="13"/>
  <c r="B2770" i="13"/>
  <c r="B2762" i="13"/>
  <c r="B2754" i="13"/>
  <c r="B2746" i="13"/>
  <c r="B2738" i="13"/>
  <c r="I2979" i="13"/>
  <c r="J2979" i="13" s="1"/>
  <c r="I2956" i="13"/>
  <c r="J2956" i="13" s="1"/>
  <c r="I3001" i="13"/>
  <c r="J3001" i="13" s="1"/>
  <c r="I2985" i="13"/>
  <c r="J2985" i="13" s="1"/>
  <c r="I2971" i="13"/>
  <c r="J2971" i="13" s="1"/>
  <c r="J2988" i="13"/>
  <c r="J2969" i="13"/>
  <c r="J2980" i="13"/>
  <c r="J2977" i="13"/>
  <c r="J3012" i="13"/>
  <c r="J2889" i="13"/>
  <c r="J2857" i="13"/>
  <c r="J2953" i="13"/>
  <c r="J2399" i="13"/>
  <c r="J3009" i="13"/>
  <c r="J2972" i="13"/>
  <c r="J2940" i="13"/>
  <c r="J2948" i="13"/>
  <c r="J2961" i="13"/>
  <c r="J2945" i="13"/>
  <c r="J3017" i="13"/>
  <c r="J2993" i="13"/>
  <c r="I75" i="13"/>
  <c r="J75" i="13" s="1"/>
  <c r="I102" i="13"/>
  <c r="J102" i="13" s="1"/>
  <c r="I74" i="13"/>
  <c r="J74" i="13" s="1"/>
  <c r="J3016" i="13"/>
  <c r="J2984" i="13"/>
  <c r="J2968" i="13"/>
  <c r="I2952" i="13"/>
  <c r="J2952" i="13" s="1"/>
  <c r="I2936" i="13"/>
  <c r="J2936" i="13" s="1"/>
  <c r="J3015" i="13"/>
  <c r="J2999" i="13"/>
  <c r="I2991" i="13"/>
  <c r="J2991" i="13" s="1"/>
  <c r="I2983" i="13"/>
  <c r="J2983" i="13" s="1"/>
  <c r="J2975" i="13"/>
  <c r="J2967" i="13"/>
  <c r="J2951" i="13"/>
  <c r="J2943" i="13"/>
  <c r="J2935" i="13"/>
  <c r="J2919" i="13"/>
  <c r="J2839" i="13"/>
  <c r="J2745" i="13"/>
  <c r="I98" i="13"/>
  <c r="J98" i="13" s="1"/>
  <c r="J3014" i="13"/>
  <c r="J3006" i="13"/>
  <c r="J2998" i="13"/>
  <c r="I2990" i="13"/>
  <c r="J2990" i="13" s="1"/>
  <c r="I2982" i="13"/>
  <c r="J2982" i="13" s="1"/>
  <c r="I2974" i="13"/>
  <c r="J2974" i="13" s="1"/>
  <c r="J2966" i="13"/>
  <c r="J2958" i="13"/>
  <c r="I2942" i="13"/>
  <c r="J2942" i="13" s="1"/>
  <c r="J2918" i="13"/>
  <c r="J2709" i="13"/>
  <c r="J3013" i="13"/>
  <c r="J3005" i="13"/>
  <c r="I2997" i="13"/>
  <c r="J2997" i="13" s="1"/>
  <c r="J2989" i="13"/>
  <c r="J2981" i="13"/>
  <c r="J2973" i="13"/>
  <c r="J2965" i="13"/>
  <c r="J2941" i="13"/>
  <c r="I2933" i="13"/>
  <c r="J2933" i="13" s="1"/>
  <c r="J2925" i="13"/>
  <c r="J2707" i="13"/>
  <c r="J2649" i="13"/>
  <c r="J2715" i="13"/>
  <c r="J2402" i="13"/>
  <c r="J2995" i="13"/>
  <c r="J2987" i="13"/>
  <c r="J2843" i="13"/>
  <c r="J2690" i="13"/>
  <c r="J2955" i="13"/>
  <c r="J2835" i="13"/>
  <c r="J3010" i="13"/>
  <c r="I3002" i="13"/>
  <c r="J3002" i="13" s="1"/>
  <c r="J2994" i="13"/>
  <c r="J2986" i="13"/>
  <c r="J2954" i="13"/>
  <c r="I2946" i="13"/>
  <c r="J2946" i="13" s="1"/>
  <c r="J2817" i="13"/>
  <c r="J250" i="13"/>
  <c r="J873" i="13"/>
  <c r="J775" i="13"/>
  <c r="J739" i="13"/>
  <c r="J1096" i="13"/>
  <c r="J246" i="13"/>
  <c r="J122" i="13"/>
  <c r="J1402" i="13"/>
  <c r="J1216" i="13"/>
  <c r="J431" i="13"/>
  <c r="J1445" i="13"/>
  <c r="J824" i="13"/>
  <c r="J259" i="13"/>
  <c r="J146" i="13"/>
  <c r="J66" i="13"/>
  <c r="J1869" i="13"/>
  <c r="J393" i="13"/>
  <c r="J1132" i="13"/>
  <c r="J776" i="13"/>
  <c r="J768" i="13"/>
  <c r="J239" i="13"/>
  <c r="J143" i="13"/>
  <c r="J103" i="13"/>
  <c r="J87" i="13"/>
  <c r="J79" i="13"/>
  <c r="J150" i="13"/>
  <c r="J110" i="13"/>
  <c r="J78" i="13"/>
  <c r="J117" i="13"/>
  <c r="J93" i="13"/>
  <c r="J2716" i="13"/>
  <c r="J564" i="13"/>
  <c r="J148" i="13"/>
  <c r="J116" i="13"/>
  <c r="J84" i="13"/>
  <c r="J131" i="13"/>
  <c r="J91" i="13"/>
  <c r="J113" i="13"/>
  <c r="J81" i="13"/>
  <c r="J120" i="13"/>
  <c r="J96" i="13"/>
  <c r="J80" i="13"/>
  <c r="B1111" i="13"/>
  <c r="B1099" i="13"/>
  <c r="B1091" i="13"/>
  <c r="B1083" i="13"/>
  <c r="B1079" i="13"/>
  <c r="B1067" i="13"/>
  <c r="B1059" i="13"/>
  <c r="B1047" i="13"/>
  <c r="B1035" i="13"/>
  <c r="B1023" i="13"/>
  <c r="B1011" i="13"/>
  <c r="B1003" i="13"/>
  <c r="B995" i="13"/>
  <c r="B987" i="13"/>
  <c r="B979" i="13"/>
  <c r="B967" i="13"/>
  <c r="B959" i="13"/>
  <c r="B947" i="13"/>
  <c r="B939" i="13"/>
  <c r="B927" i="13"/>
  <c r="B916" i="13"/>
  <c r="B904" i="13"/>
  <c r="B896" i="13"/>
  <c r="B884" i="13"/>
  <c r="B873" i="13"/>
  <c r="B865" i="13"/>
  <c r="B842" i="13"/>
  <c r="B830" i="13"/>
  <c r="B826" i="13"/>
  <c r="B802" i="13"/>
  <c r="B798" i="13"/>
  <c r="B794" i="13"/>
  <c r="B786" i="13"/>
  <c r="B778" i="13"/>
  <c r="B770" i="13"/>
  <c r="B1163" i="13"/>
  <c r="B1155" i="13"/>
  <c r="B1151" i="13"/>
  <c r="B854" i="13"/>
  <c r="B1171" i="13"/>
  <c r="B1144" i="13"/>
  <c r="B1140" i="13"/>
  <c r="B1128" i="13"/>
  <c r="B1112" i="13"/>
  <c r="B1100" i="13"/>
  <c r="B1092" i="13"/>
  <c r="B1084" i="13"/>
  <c r="B1080" i="13"/>
  <c r="B1068" i="13"/>
  <c r="B1060" i="13"/>
  <c r="B1048" i="13"/>
  <c r="B1036" i="13"/>
  <c r="B1024" i="13"/>
  <c r="B1012" i="13"/>
  <c r="B1004" i="13"/>
  <c r="B996" i="13"/>
  <c r="B988" i="13"/>
  <c r="B980" i="13"/>
  <c r="B968" i="13"/>
  <c r="B960" i="13"/>
  <c r="B948" i="13"/>
  <c r="B936" i="13"/>
  <c r="B928" i="13"/>
  <c r="B917" i="13"/>
  <c r="B905" i="13"/>
  <c r="B897" i="13"/>
  <c r="B1139" i="13"/>
  <c r="B1172" i="13"/>
  <c r="B1164" i="13"/>
  <c r="B1156" i="13"/>
  <c r="B1152" i="13"/>
  <c r="B1143" i="13"/>
  <c r="B1127" i="13"/>
  <c r="B1145" i="13"/>
  <c r="B1141" i="13"/>
  <c r="B1133" i="13"/>
  <c r="B1129" i="13"/>
  <c r="B1113" i="13"/>
  <c r="B1105" i="13"/>
  <c r="B1101" i="13"/>
  <c r="B1089" i="13"/>
  <c r="B1081" i="13"/>
  <c r="B1069" i="13"/>
  <c r="B1057" i="13"/>
  <c r="B1045" i="13"/>
  <c r="B1037" i="13"/>
  <c r="B1025" i="13"/>
  <c r="B1013" i="13"/>
  <c r="B969" i="13"/>
  <c r="B949" i="13"/>
  <c r="B937" i="13"/>
  <c r="B929" i="13"/>
  <c r="B918" i="13"/>
  <c r="B906" i="13"/>
  <c r="B894" i="13"/>
  <c r="B758" i="13"/>
  <c r="B750" i="13"/>
  <c r="B742" i="13"/>
  <c r="B734" i="13"/>
  <c r="B722" i="13"/>
  <c r="B714" i="13"/>
  <c r="B706" i="13"/>
  <c r="B694" i="13"/>
  <c r="B686" i="13"/>
  <c r="B666" i="13"/>
  <c r="B658" i="13"/>
  <c r="B646" i="13"/>
  <c r="B638" i="13"/>
  <c r="B630" i="13"/>
  <c r="B618" i="13"/>
  <c r="B606" i="13"/>
  <c r="B598" i="13"/>
  <c r="B582" i="13"/>
  <c r="B566" i="13"/>
  <c r="B550" i="13"/>
  <c r="B534" i="13"/>
  <c r="B518" i="13"/>
  <c r="B502" i="13"/>
  <c r="B486" i="13"/>
  <c r="B470" i="13"/>
  <c r="B462" i="13"/>
  <c r="B450" i="13"/>
  <c r="B430" i="13"/>
  <c r="B422" i="13"/>
  <c r="B414" i="13"/>
  <c r="B394" i="13"/>
  <c r="B386" i="13"/>
  <c r="B374" i="13"/>
  <c r="B370" i="13"/>
  <c r="B358" i="13"/>
  <c r="B346" i="13"/>
  <c r="B885" i="13"/>
  <c r="B874" i="13"/>
  <c r="B862" i="13"/>
  <c r="B843" i="13"/>
  <c r="B831" i="13"/>
  <c r="B827" i="13"/>
  <c r="B823" i="13"/>
  <c r="B799" i="13"/>
  <c r="B795" i="13"/>
  <c r="B787" i="13"/>
  <c r="B779" i="13"/>
  <c r="B759" i="13"/>
  <c r="B751" i="13"/>
  <c r="B731" i="13"/>
  <c r="B723" i="13"/>
  <c r="B715" i="13"/>
  <c r="B695" i="13"/>
  <c r="B687" i="13"/>
  <c r="B675" i="13"/>
  <c r="B667" i="13"/>
  <c r="B655" i="13"/>
  <c r="B647" i="13"/>
  <c r="B627" i="13"/>
  <c r="B619" i="13"/>
  <c r="B607" i="13"/>
  <c r="B595" i="13"/>
  <c r="B583" i="13"/>
  <c r="B579" i="13"/>
  <c r="B567" i="13"/>
  <c r="B563" i="13"/>
  <c r="B551" i="13"/>
  <c r="B547" i="13"/>
  <c r="B535" i="13"/>
  <c r="B531" i="13"/>
  <c r="B519" i="13"/>
  <c r="B515" i="13"/>
  <c r="B503" i="13"/>
  <c r="B499" i="13"/>
  <c r="B487" i="13"/>
  <c r="B483" i="13"/>
  <c r="B471" i="13"/>
  <c r="B459" i="13"/>
  <c r="B451" i="13"/>
  <c r="B439" i="13"/>
  <c r="B431" i="13"/>
  <c r="B423" i="13"/>
  <c r="B415" i="13"/>
  <c r="B403" i="13"/>
  <c r="B395" i="13"/>
  <c r="B387" i="13"/>
  <c r="B375" i="13"/>
  <c r="B371" i="13"/>
  <c r="B359" i="13"/>
  <c r="B851" i="13"/>
  <c r="B886" i="13"/>
  <c r="B863" i="13"/>
  <c r="B840" i="13"/>
  <c r="B832" i="13"/>
  <c r="B828" i="13"/>
  <c r="B824" i="13"/>
  <c r="B800" i="13"/>
  <c r="B796" i="13"/>
  <c r="B788" i="13"/>
  <c r="B780" i="13"/>
  <c r="B768" i="13"/>
  <c r="B760" i="13"/>
  <c r="B752" i="13"/>
  <c r="B740" i="13"/>
  <c r="B732" i="13"/>
  <c r="B724" i="13"/>
  <c r="B716" i="13"/>
  <c r="B704" i="13"/>
  <c r="B696" i="13"/>
  <c r="B676" i="13"/>
  <c r="B668" i="13"/>
  <c r="B656" i="13"/>
  <c r="B648" i="13"/>
  <c r="B636" i="13"/>
  <c r="B628" i="13"/>
  <c r="B620" i="13"/>
  <c r="B608" i="13"/>
  <c r="B596" i="13"/>
  <c r="B584" i="13"/>
  <c r="B580" i="13"/>
  <c r="B568" i="13"/>
  <c r="B564" i="13"/>
  <c r="B552" i="13"/>
  <c r="B548" i="13"/>
  <c r="B536" i="13"/>
  <c r="B532" i="13"/>
  <c r="B520" i="13"/>
  <c r="B516" i="13"/>
  <c r="B504" i="13"/>
  <c r="B500" i="13"/>
  <c r="B488" i="13"/>
  <c r="B484" i="13"/>
  <c r="B472" i="13"/>
  <c r="B460" i="13"/>
  <c r="B440" i="13"/>
  <c r="B432" i="13"/>
  <c r="B424" i="13"/>
  <c r="B412" i="13"/>
  <c r="B404" i="13"/>
  <c r="B396" i="13"/>
  <c r="B384" i="13"/>
  <c r="B376" i="13"/>
  <c r="B372" i="13"/>
  <c r="B360" i="13"/>
  <c r="B1833" i="13"/>
  <c r="B2062" i="13"/>
  <c r="B2058" i="13"/>
  <c r="B2050" i="13"/>
  <c r="B2046" i="13"/>
  <c r="B2038" i="13"/>
  <c r="B2034" i="13"/>
  <c r="B2026" i="13"/>
  <c r="B2018" i="13"/>
  <c r="B2014" i="13"/>
  <c r="B2006" i="13"/>
  <c r="B2002" i="13"/>
  <c r="B1994" i="13"/>
  <c r="B1986" i="13"/>
  <c r="B1982" i="13"/>
  <c r="B1974" i="13"/>
  <c r="B1970" i="13"/>
  <c r="B1962" i="13"/>
  <c r="B1954" i="13"/>
  <c r="B1950" i="13"/>
  <c r="B1942" i="13"/>
  <c r="B1938" i="13"/>
  <c r="B1930" i="13"/>
  <c r="B1926" i="13"/>
  <c r="B1918" i="13"/>
  <c r="B1910" i="13"/>
  <c r="B1898" i="13"/>
  <c r="B1894" i="13"/>
  <c r="B1886" i="13"/>
  <c r="B1882" i="13"/>
  <c r="B1878" i="13"/>
  <c r="B1858" i="13"/>
  <c r="B1854" i="13"/>
  <c r="B1846" i="13"/>
  <c r="B1842" i="13"/>
  <c r="B347" i="13"/>
  <c r="B343" i="13"/>
  <c r="B2063" i="13"/>
  <c r="B2051" i="13"/>
  <c r="B2047" i="13"/>
  <c r="B2039" i="13"/>
  <c r="B2027" i="13"/>
  <c r="B2015" i="13"/>
  <c r="B2007" i="13"/>
  <c r="B1995" i="13"/>
  <c r="B1983" i="13"/>
  <c r="B1975" i="13"/>
  <c r="B1963" i="13"/>
  <c r="B1951" i="13"/>
  <c r="B1943" i="13"/>
  <c r="B1931" i="13"/>
  <c r="B1927" i="13"/>
  <c r="B1919" i="13"/>
  <c r="B1915" i="13"/>
  <c r="B1911" i="13"/>
  <c r="B1907" i="13"/>
  <c r="B1899" i="13"/>
  <c r="B1895" i="13"/>
  <c r="B1887" i="13"/>
  <c r="B1875" i="13"/>
  <c r="B1867" i="13"/>
  <c r="B1859" i="13"/>
  <c r="B1847" i="13"/>
  <c r="B1835" i="13"/>
  <c r="B336" i="13"/>
  <c r="B332" i="13"/>
  <c r="B324" i="13"/>
  <c r="B312" i="13"/>
  <c r="B304" i="13"/>
  <c r="B300" i="13"/>
  <c r="B292" i="13"/>
  <c r="B280" i="13"/>
  <c r="B276" i="13"/>
  <c r="B268" i="13"/>
  <c r="B256" i="13"/>
  <c r="B248" i="13"/>
  <c r="B244" i="13"/>
  <c r="B232" i="13"/>
  <c r="B224" i="13"/>
  <c r="B216" i="13"/>
  <c r="B204" i="13"/>
  <c r="B192" i="13"/>
  <c r="B184" i="13"/>
  <c r="B180" i="13"/>
  <c r="B172" i="13"/>
  <c r="B156" i="13"/>
  <c r="B144" i="13"/>
  <c r="B136" i="13"/>
  <c r="B132" i="13"/>
  <c r="B124" i="13"/>
  <c r="B112" i="13"/>
  <c r="B100" i="13"/>
  <c r="B96" i="13"/>
  <c r="B88" i="13"/>
  <c r="B84" i="13"/>
  <c r="B72" i="13"/>
  <c r="B64" i="13"/>
  <c r="B2123" i="13"/>
  <c r="B2115" i="13"/>
  <c r="B2107" i="13"/>
  <c r="B2095" i="13"/>
  <c r="B2079" i="13"/>
  <c r="B2075" i="13"/>
  <c r="B1828" i="13"/>
  <c r="B1820" i="13"/>
  <c r="B1812" i="13"/>
  <c r="B1804" i="13"/>
  <c r="B1796" i="13"/>
  <c r="B1788" i="13"/>
  <c r="B1780" i="13"/>
  <c r="B1772" i="13"/>
  <c r="B1764" i="13"/>
  <c r="B1756" i="13"/>
  <c r="B1748" i="13"/>
  <c r="B1740" i="13"/>
  <c r="B348" i="13"/>
  <c r="B344" i="13"/>
  <c r="B2072" i="13"/>
  <c r="B2064" i="13"/>
  <c r="B2060" i="13"/>
  <c r="B2040" i="13"/>
  <c r="B2036" i="13"/>
  <c r="B2028" i="13"/>
  <c r="B2024" i="13"/>
  <c r="B2016" i="13"/>
  <c r="B2012" i="13"/>
  <c r="B2008" i="13"/>
  <c r="B1996" i="13"/>
  <c r="B1992" i="13"/>
  <c r="B1984" i="13"/>
  <c r="B1980" i="13"/>
  <c r="B1976" i="13"/>
  <c r="B1964" i="13"/>
  <c r="B1960" i="13"/>
  <c r="B1952" i="13"/>
  <c r="B1948" i="13"/>
  <c r="B1944" i="13"/>
  <c r="B1932" i="13"/>
  <c r="B1920" i="13"/>
  <c r="B1908" i="13"/>
  <c r="B1888" i="13"/>
  <c r="B1876" i="13"/>
  <c r="B1868" i="13"/>
  <c r="B1856" i="13"/>
  <c r="B1848" i="13"/>
  <c r="B1844" i="13"/>
  <c r="B1836" i="13"/>
  <c r="B1729" i="13"/>
  <c r="B1725" i="13"/>
  <c r="B1721" i="13"/>
  <c r="B1717" i="13"/>
  <c r="B1713" i="13"/>
  <c r="B1709" i="13"/>
  <c r="B1705" i="13"/>
  <c r="B1701" i="13"/>
  <c r="B1697" i="13"/>
  <c r="B1693" i="13"/>
  <c r="B1689" i="13"/>
  <c r="B1685" i="13"/>
  <c r="B1673" i="13"/>
  <c r="B1665" i="13"/>
  <c r="B1661" i="13"/>
  <c r="B1657" i="13"/>
  <c r="B1621" i="13"/>
  <c r="B1613" i="13"/>
  <c r="B1609" i="13"/>
  <c r="B1601" i="13"/>
  <c r="B1593" i="13"/>
  <c r="B1589" i="13"/>
  <c r="B1581" i="13"/>
  <c r="B1577" i="13"/>
  <c r="B1573" i="13"/>
  <c r="B1732" i="13"/>
  <c r="B1724" i="13"/>
  <c r="B1716" i="13"/>
  <c r="B1708" i="13"/>
  <c r="B1700" i="13"/>
  <c r="B1692" i="13"/>
  <c r="B1684" i="13"/>
  <c r="B1676" i="13"/>
  <c r="B1672" i="13"/>
  <c r="B1664" i="13"/>
  <c r="B1656" i="13"/>
  <c r="B1652" i="13"/>
  <c r="B1648" i="13"/>
  <c r="B1644" i="13"/>
  <c r="B1640" i="13"/>
  <c r="B1636" i="13"/>
  <c r="B1632" i="13"/>
  <c r="B1628" i="13"/>
  <c r="B1624" i="13"/>
  <c r="B1612" i="13"/>
  <c r="B1600" i="13"/>
  <c r="B1596" i="13"/>
  <c r="B1592" i="13"/>
  <c r="B1588" i="13"/>
  <c r="B1580" i="13"/>
  <c r="B1572" i="13"/>
  <c r="B1568" i="13"/>
  <c r="B1564" i="13"/>
  <c r="B1560" i="13"/>
  <c r="B1556" i="13"/>
  <c r="B1552" i="13"/>
  <c r="B1548" i="13"/>
  <c r="B1544" i="13"/>
  <c r="B1540" i="13"/>
  <c r="B1536" i="13"/>
  <c r="B1532" i="13"/>
  <c r="B1528" i="13"/>
  <c r="B1223" i="13"/>
  <c r="B2433" i="13"/>
  <c r="B2425" i="13"/>
  <c r="B2417" i="13"/>
  <c r="B1524" i="13"/>
  <c r="B1520" i="13"/>
  <c r="B1516" i="13"/>
  <c r="B1512" i="13"/>
  <c r="B1508" i="13"/>
  <c r="B1504" i="13"/>
  <c r="B1500" i="13"/>
  <c r="B1496" i="13"/>
  <c r="B1492" i="13"/>
  <c r="B1488" i="13"/>
  <c r="B1484" i="13"/>
  <c r="B1480" i="13"/>
  <c r="B1468" i="13"/>
  <c r="B1456" i="13"/>
  <c r="B1452" i="13"/>
  <c r="B1444" i="13"/>
  <c r="B1440" i="13"/>
  <c r="B1424" i="13"/>
  <c r="B1420" i="13"/>
  <c r="B1416" i="13"/>
  <c r="B1404" i="13"/>
  <c r="B1392" i="13"/>
  <c r="B1388" i="13"/>
  <c r="B1376" i="13"/>
  <c r="B1368" i="13"/>
  <c r="B1364" i="13"/>
  <c r="B1356" i="13"/>
  <c r="B1340" i="13"/>
  <c r="B1328" i="13"/>
  <c r="B1324" i="13"/>
  <c r="B1308" i="13"/>
  <c r="B1300" i="13"/>
  <c r="B1296" i="13"/>
  <c r="B1288" i="13"/>
  <c r="B1284" i="13"/>
  <c r="B1280" i="13"/>
  <c r="B1276" i="13"/>
  <c r="B1272" i="13"/>
  <c r="B1260" i="13"/>
  <c r="B1256" i="13"/>
  <c r="B1252" i="13"/>
  <c r="B1248" i="13"/>
  <c r="B1208" i="13"/>
  <c r="B1196" i="13"/>
  <c r="B1192" i="13"/>
  <c r="B1180" i="13"/>
  <c r="B2621" i="13"/>
  <c r="B2605" i="13"/>
  <c r="B2597" i="13"/>
  <c r="O2594" i="13"/>
  <c r="B2593" i="13"/>
  <c r="B2581" i="13"/>
  <c r="B2577" i="13"/>
  <c r="B2561" i="13"/>
  <c r="B2557" i="13"/>
  <c r="B2545" i="13"/>
  <c r="B2541" i="13"/>
  <c r="B2529" i="13"/>
  <c r="B2525" i="13"/>
  <c r="B2513" i="13"/>
  <c r="B2509" i="13"/>
  <c r="B2497" i="13"/>
  <c r="B2493" i="13"/>
  <c r="B1236" i="13"/>
  <c r="B1224" i="13"/>
  <c r="B1220" i="13"/>
  <c r="B1485" i="13"/>
  <c r="B1481" i="13"/>
  <c r="B1477" i="13"/>
  <c r="B1473" i="13"/>
  <c r="B1461" i="13"/>
  <c r="B1457" i="13"/>
  <c r="B1453" i="13"/>
  <c r="B1441" i="13"/>
  <c r="B1429" i="13"/>
  <c r="B1425" i="13"/>
  <c r="B1417" i="13"/>
  <c r="B1413" i="13"/>
  <c r="B1397" i="13"/>
  <c r="B1393" i="13"/>
  <c r="B1381" i="13"/>
  <c r="B1377" i="13"/>
  <c r="B1369" i="13"/>
  <c r="B1357" i="13"/>
  <c r="B1345" i="13"/>
  <c r="B1341" i="13"/>
  <c r="B1337" i="13"/>
  <c r="B1329" i="13"/>
  <c r="B1325" i="13"/>
  <c r="B1317" i="13"/>
  <c r="B1313" i="13"/>
  <c r="B1309" i="13"/>
  <c r="B1305" i="13"/>
  <c r="B1293" i="13"/>
  <c r="B1289" i="13"/>
  <c r="B1277" i="13"/>
  <c r="B1269" i="13"/>
  <c r="B1265" i="13"/>
  <c r="B1257" i="13"/>
  <c r="B1253" i="13"/>
  <c r="B1197" i="13"/>
  <c r="B1185" i="13"/>
  <c r="B2618" i="13"/>
  <c r="B2614" i="13"/>
  <c r="B2409" i="13"/>
  <c r="B2405" i="13"/>
  <c r="B2397" i="13"/>
  <c r="B2385" i="13"/>
  <c r="B2377" i="13"/>
  <c r="B2373" i="13"/>
  <c r="B2369" i="13"/>
  <c r="B2365" i="13"/>
  <c r="B2349" i="13"/>
  <c r="B2345" i="13"/>
  <c r="B2329" i="13"/>
  <c r="B2325" i="13"/>
  <c r="B2321" i="13"/>
  <c r="B2305" i="13"/>
  <c r="B2301" i="13"/>
  <c r="B2297" i="13"/>
  <c r="B2285" i="13"/>
  <c r="B2273" i="13"/>
  <c r="B2265" i="13"/>
  <c r="B2253" i="13"/>
  <c r="B2245" i="13"/>
  <c r="B2237" i="13"/>
  <c r="B2225" i="13"/>
  <c r="B2213" i="13"/>
  <c r="B2205" i="13"/>
  <c r="B2197" i="13"/>
  <c r="B2177" i="13"/>
  <c r="B2477" i="13"/>
  <c r="B2461" i="13"/>
  <c r="B2453" i="13"/>
  <c r="B2442" i="13"/>
  <c r="B2434" i="13"/>
  <c r="B2426" i="13"/>
  <c r="B2418" i="13"/>
  <c r="B2414" i="13"/>
  <c r="B2406" i="13"/>
  <c r="B2398" i="13"/>
  <c r="B2386" i="13"/>
  <c r="B2374" i="13"/>
  <c r="B2370" i="13"/>
  <c r="B2366" i="13"/>
  <c r="B2350" i="13"/>
  <c r="B2346" i="13"/>
  <c r="B2326" i="13"/>
  <c r="B2322" i="13"/>
  <c r="B2306" i="13"/>
  <c r="B2302" i="13"/>
  <c r="B2298" i="13"/>
  <c r="B2286" i="13"/>
  <c r="B2274" i="13"/>
  <c r="B2262" i="13"/>
  <c r="B2254" i="13"/>
  <c r="B2246" i="13"/>
  <c r="B2578" i="13"/>
  <c r="B2562" i="13"/>
  <c r="B2558" i="13"/>
  <c r="B2546" i="13"/>
  <c r="B2542" i="13"/>
  <c r="B2530" i="13"/>
  <c r="B2526" i="13"/>
  <c r="B2510" i="13"/>
  <c r="B2494" i="13"/>
  <c r="B2490" i="13"/>
  <c r="B2478" i="13"/>
  <c r="B2474" i="13"/>
  <c r="B2462" i="13"/>
  <c r="B2454" i="13"/>
  <c r="B2451" i="13"/>
  <c r="B2443" i="13"/>
  <c r="B2435" i="13"/>
  <c r="B2423" i="13"/>
  <c r="B2415" i="13"/>
  <c r="B2407" i="13"/>
  <c r="B2399" i="13"/>
  <c r="B2387" i="13"/>
  <c r="B2165" i="13"/>
  <c r="B2157" i="13"/>
  <c r="B2137" i="13"/>
  <c r="B2133" i="13"/>
  <c r="B2904" i="13"/>
  <c r="B2896" i="13"/>
  <c r="B2892" i="13"/>
  <c r="B2888" i="13"/>
  <c r="B2884" i="13"/>
  <c r="B2876" i="13"/>
  <c r="B2868" i="13"/>
  <c r="B2864" i="13"/>
  <c r="B2856" i="13"/>
  <c r="B2852" i="13"/>
  <c r="B2848" i="13"/>
  <c r="B2844" i="13"/>
  <c r="B2840" i="13"/>
  <c r="B2836" i="13"/>
  <c r="B2828" i="13"/>
  <c r="B2824" i="13"/>
  <c r="B2820" i="13"/>
  <c r="B2816" i="13"/>
  <c r="B2808" i="13"/>
  <c r="B2804" i="13"/>
  <c r="B2796" i="13"/>
  <c r="B2792" i="13"/>
  <c r="B2788" i="13"/>
  <c r="B2784" i="13"/>
  <c r="B2780" i="13"/>
  <c r="B2776" i="13"/>
  <c r="B2772" i="13"/>
  <c r="B2768" i="13"/>
  <c r="B2756" i="13"/>
  <c r="B2748" i="13"/>
  <c r="B2736" i="13"/>
  <c r="B2238" i="13"/>
  <c r="B2234" i="13"/>
  <c r="B2226" i="13"/>
  <c r="B2214" i="13"/>
  <c r="B2206" i="13"/>
  <c r="B2186" i="13"/>
  <c r="B2178" i="13"/>
  <c r="B2174" i="13"/>
  <c r="B2166" i="13"/>
  <c r="B2146" i="13"/>
  <c r="B2138" i="13"/>
  <c r="B2134" i="13"/>
  <c r="B2905" i="13"/>
  <c r="B2901" i="13"/>
  <c r="B2893" i="13"/>
  <c r="B2885" i="13"/>
  <c r="B2877" i="13"/>
  <c r="B2869" i="13"/>
  <c r="B2865" i="13"/>
  <c r="B2861" i="13"/>
  <c r="B2857" i="13"/>
  <c r="B2853" i="13"/>
  <c r="B2849" i="13"/>
  <c r="B2845" i="13"/>
  <c r="B2837" i="13"/>
  <c r="B2833" i="13"/>
  <c r="B2829" i="13"/>
  <c r="B2825" i="13"/>
  <c r="B2821" i="13"/>
  <c r="B2817" i="13"/>
  <c r="B2728" i="13"/>
  <c r="B2724" i="13"/>
  <c r="B2716" i="13"/>
  <c r="B2712" i="13"/>
  <c r="B2708" i="13"/>
  <c r="B2704" i="13"/>
  <c r="B2700" i="13"/>
  <c r="B2696" i="13"/>
  <c r="B2692" i="13"/>
  <c r="B2688" i="13"/>
  <c r="B2684" i="13"/>
  <c r="B2680" i="13"/>
  <c r="B2676" i="13"/>
  <c r="B2672" i="13"/>
  <c r="B2664" i="13"/>
  <c r="B2660" i="13"/>
  <c r="B2656" i="13"/>
  <c r="B2648" i="13"/>
  <c r="B2636" i="13"/>
  <c r="B2628" i="13"/>
  <c r="B3013" i="13"/>
  <c r="B3009" i="13"/>
  <c r="B2997" i="13"/>
  <c r="B2993" i="13"/>
  <c r="B2985" i="13"/>
  <c r="B2981" i="13"/>
  <c r="B2977" i="13"/>
  <c r="B2973" i="13"/>
  <c r="B2969" i="13"/>
  <c r="B2965" i="13"/>
  <c r="B2957" i="13"/>
  <c r="B2953" i="13"/>
  <c r="B2929" i="13"/>
  <c r="B2917" i="13"/>
  <c r="B2909" i="13"/>
  <c r="B2813" i="13"/>
  <c r="B2809" i="13"/>
  <c r="B2805" i="13"/>
  <c r="B2797" i="13"/>
  <c r="B2793" i="13"/>
  <c r="B2789" i="13"/>
  <c r="O2786" i="13"/>
  <c r="B2785" i="13"/>
  <c r="B2781" i="13"/>
  <c r="B2777" i="13"/>
  <c r="B2773" i="13"/>
  <c r="B2769" i="13"/>
  <c r="B2765" i="13"/>
  <c r="B2757" i="13"/>
  <c r="B2753" i="13"/>
  <c r="B2749" i="13"/>
  <c r="B2741" i="13"/>
  <c r="B2737" i="13"/>
  <c r="B2729" i="13"/>
  <c r="B2725" i="13"/>
  <c r="B2721" i="13"/>
  <c r="B2717" i="13"/>
  <c r="B2713" i="13"/>
  <c r="B2709" i="13"/>
  <c r="B2705" i="13"/>
  <c r="B2701" i="13"/>
  <c r="B2697" i="13"/>
  <c r="B2685" i="13"/>
  <c r="B2681" i="13"/>
  <c r="B2677" i="13"/>
  <c r="B2673" i="13"/>
  <c r="B2665" i="13"/>
  <c r="B2661" i="13"/>
  <c r="B2649" i="13"/>
  <c r="B2645" i="13"/>
  <c r="B2641" i="13"/>
  <c r="B2637" i="13"/>
  <c r="B3018" i="13"/>
  <c r="B3014" i="13"/>
  <c r="B3010" i="13"/>
  <c r="B2998" i="13"/>
  <c r="B2986" i="13"/>
  <c r="B2982" i="13"/>
  <c r="B2978" i="13"/>
  <c r="B2974" i="13"/>
  <c r="B2970" i="13"/>
  <c r="B2966" i="13"/>
  <c r="B2958" i="13"/>
  <c r="B2954" i="13"/>
  <c r="B2938" i="13"/>
  <c r="B2930" i="13"/>
  <c r="B2918" i="13"/>
  <c r="B2910" i="13"/>
  <c r="B2734" i="13"/>
  <c r="B2730" i="13"/>
  <c r="B2722" i="13"/>
  <c r="B2718" i="13"/>
  <c r="B2710" i="13"/>
  <c r="B2698" i="13"/>
  <c r="B2694" i="13"/>
  <c r="B2690" i="13"/>
  <c r="B2686" i="13"/>
  <c r="B2682" i="13"/>
  <c r="B2670" i="13"/>
  <c r="B2666" i="13"/>
  <c r="B2662" i="13"/>
  <c r="B2658" i="13"/>
  <c r="B2654" i="13"/>
  <c r="B2650" i="13"/>
  <c r="B2646" i="13"/>
  <c r="B2642" i="13"/>
  <c r="B2638" i="13"/>
  <c r="B2634" i="13"/>
  <c r="B2630" i="13"/>
  <c r="B3019" i="13"/>
  <c r="B3015" i="13"/>
  <c r="B3011" i="13"/>
  <c r="B3007" i="13"/>
  <c r="B3003" i="13"/>
  <c r="B2999" i="13"/>
  <c r="B2995" i="13"/>
  <c r="B2991" i="13"/>
  <c r="B2987" i="13"/>
  <c r="B2975" i="13"/>
  <c r="B2967" i="13"/>
  <c r="B2963" i="13"/>
  <c r="B2951" i="13"/>
  <c r="B2939" i="13"/>
  <c r="B2931" i="13"/>
  <c r="B2927" i="13"/>
  <c r="B2919" i="13"/>
  <c r="B2915" i="13"/>
  <c r="B2911" i="13"/>
  <c r="O940" i="13"/>
  <c r="O2868" i="13"/>
  <c r="O1172" i="13"/>
  <c r="O300" i="13"/>
  <c r="O284" i="13"/>
  <c r="O260" i="13"/>
  <c r="O252" i="13"/>
  <c r="O92" i="13"/>
  <c r="O68" i="13"/>
  <c r="O484" i="13"/>
  <c r="O2068" i="13"/>
  <c r="O2076" i="13"/>
  <c r="B1176" i="13"/>
  <c r="B1117" i="13"/>
  <c r="B1103" i="13"/>
  <c r="B1082" i="13"/>
  <c r="B1072" i="13"/>
  <c r="B1061" i="13"/>
  <c r="B1015" i="13"/>
  <c r="B972" i="13"/>
  <c r="B971" i="13"/>
  <c r="B961" i="13"/>
  <c r="B951" i="13"/>
  <c r="B941" i="13"/>
  <c r="B1178" i="13"/>
  <c r="B1168" i="13"/>
  <c r="B1157" i="13"/>
  <c r="B1146" i="13"/>
  <c r="B1121" i="13"/>
  <c r="B1120" i="13"/>
  <c r="B1119" i="13"/>
  <c r="B1106" i="13"/>
  <c r="B1096" i="13"/>
  <c r="B1095" i="13"/>
  <c r="B1085" i="13"/>
  <c r="B60" i="13"/>
  <c r="O60" i="13"/>
  <c r="O1173" i="13"/>
  <c r="B1169" i="13"/>
  <c r="O1162" i="13"/>
  <c r="B1158" i="13"/>
  <c r="B1148" i="13"/>
  <c r="B1147" i="13"/>
  <c r="B1136" i="13"/>
  <c r="B1135" i="13"/>
  <c r="B1122" i="13"/>
  <c r="B1108" i="13"/>
  <c r="B1107" i="13"/>
  <c r="B1097" i="13"/>
  <c r="B1086" i="13"/>
  <c r="B1076" i="13"/>
  <c r="B1075" i="13"/>
  <c r="B1065" i="13"/>
  <c r="B1053" i="13"/>
  <c r="B1042" i="13"/>
  <c r="B1032" i="13"/>
  <c r="B1031" i="13"/>
  <c r="B1020" i="13"/>
  <c r="B1019" i="13"/>
  <c r="B1009" i="13"/>
  <c r="B1000" i="13"/>
  <c r="B992" i="13"/>
  <c r="B984" i="13"/>
  <c r="B976" i="13"/>
  <c r="B975" i="13"/>
  <c r="B964" i="13"/>
  <c r="B956" i="13"/>
  <c r="B955" i="13"/>
  <c r="B945" i="13"/>
  <c r="B944" i="13"/>
  <c r="B934" i="13"/>
  <c r="B923" i="13"/>
  <c r="B913" i="13"/>
  <c r="B912" i="13"/>
  <c r="B902" i="13"/>
  <c r="B891" i="13"/>
  <c r="B881" i="13"/>
  <c r="B880" i="13"/>
  <c r="B870" i="13"/>
  <c r="B859" i="13"/>
  <c r="B849" i="13"/>
  <c r="B848" i="13"/>
  <c r="B838" i="13"/>
  <c r="O829" i="13"/>
  <c r="O828" i="13"/>
  <c r="O827" i="13"/>
  <c r="B818" i="13"/>
  <c r="B817" i="13"/>
  <c r="B816" i="13"/>
  <c r="B815" i="13"/>
  <c r="B792" i="13"/>
  <c r="B784" i="13"/>
  <c r="B774" i="13"/>
  <c r="B766" i="13"/>
  <c r="B756" i="13"/>
  <c r="B748" i="13"/>
  <c r="B747" i="13"/>
  <c r="B738" i="13"/>
  <c r="B729" i="13"/>
  <c r="B720" i="13"/>
  <c r="B710" i="13"/>
  <c r="B702" i="13"/>
  <c r="B692" i="13"/>
  <c r="B682" i="13"/>
  <c r="B673" i="13"/>
  <c r="B672" i="13"/>
  <c r="B662" i="13"/>
  <c r="B653" i="13"/>
  <c r="B643" i="13"/>
  <c r="B634" i="13"/>
  <c r="B625" i="13"/>
  <c r="B614" i="13"/>
  <c r="B604" i="13"/>
  <c r="B603" i="13"/>
  <c r="B593" i="13"/>
  <c r="B592" i="13"/>
  <c r="B591" i="13"/>
  <c r="B577" i="13"/>
  <c r="B576" i="13"/>
  <c r="B575" i="13"/>
  <c r="B561" i="13"/>
  <c r="B560" i="13"/>
  <c r="B559" i="13"/>
  <c r="B545" i="13"/>
  <c r="B544" i="13"/>
  <c r="B543" i="13"/>
  <c r="B529" i="13"/>
  <c r="B528" i="13"/>
  <c r="B527" i="13"/>
  <c r="B513" i="13"/>
  <c r="B512" i="13"/>
  <c r="B511" i="13"/>
  <c r="B497" i="13"/>
  <c r="B496" i="13"/>
  <c r="B495" i="13"/>
  <c r="B481" i="13"/>
  <c r="B480" i="13"/>
  <c r="B479" i="13"/>
  <c r="B469" i="13"/>
  <c r="B468" i="13"/>
  <c r="B467" i="13"/>
  <c r="O460" i="13"/>
  <c r="B457" i="13"/>
  <c r="B446" i="13"/>
  <c r="B445" i="13"/>
  <c r="B437" i="13"/>
  <c r="B428" i="13"/>
  <c r="B419" i="13"/>
  <c r="B410" i="13"/>
  <c r="B401" i="13"/>
  <c r="B392" i="13"/>
  <c r="B381" i="13"/>
  <c r="B368" i="13"/>
  <c r="B367" i="13"/>
  <c r="B366" i="13"/>
  <c r="B365" i="13"/>
  <c r="B354" i="13"/>
  <c r="B342" i="13"/>
  <c r="B331" i="13"/>
  <c r="B320" i="13"/>
  <c r="B308" i="13"/>
  <c r="O303" i="13"/>
  <c r="O302" i="13"/>
  <c r="O301" i="13"/>
  <c r="B298" i="13"/>
  <c r="O291" i="13"/>
  <c r="B288" i="13"/>
  <c r="O281" i="13"/>
  <c r="B275" i="13"/>
  <c r="O268" i="13"/>
  <c r="B265" i="13"/>
  <c r="O257" i="13"/>
  <c r="B252" i="13"/>
  <c r="O247" i="13"/>
  <c r="O246" i="13"/>
  <c r="B241" i="13"/>
  <c r="B231" i="13"/>
  <c r="B230" i="13"/>
  <c r="B221" i="13"/>
  <c r="B212" i="13"/>
  <c r="B211" i="13"/>
  <c r="B202" i="13"/>
  <c r="B190" i="13"/>
  <c r="B154" i="13"/>
  <c r="B142" i="13"/>
  <c r="O135" i="13"/>
  <c r="B130" i="13"/>
  <c r="B119" i="13"/>
  <c r="B107" i="13"/>
  <c r="O87" i="13"/>
  <c r="B1175" i="13"/>
  <c r="B1131" i="13"/>
  <c r="B1049" i="13"/>
  <c r="B1028" i="13"/>
  <c r="B1027" i="13"/>
  <c r="B1016" i="13"/>
  <c r="B997" i="13"/>
  <c r="B981" i="13"/>
  <c r="B940" i="13"/>
  <c r="B930" i="13"/>
  <c r="B866" i="13"/>
  <c r="B806" i="13"/>
  <c r="B803" i="13"/>
  <c r="B789" i="13"/>
  <c r="B762" i="13"/>
  <c r="B744" i="13"/>
  <c r="B707" i="13"/>
  <c r="B689" i="13"/>
  <c r="B688" i="13"/>
  <c r="B659" i="13"/>
  <c r="B631" i="13"/>
  <c r="B610" i="13"/>
  <c r="O1174" i="13"/>
  <c r="B1170" i="13"/>
  <c r="O1164" i="13"/>
  <c r="O1163" i="13"/>
  <c r="B1160" i="13"/>
  <c r="B1159" i="13"/>
  <c r="B1149" i="13"/>
  <c r="B1137" i="13"/>
  <c r="B1125" i="13"/>
  <c r="B1124" i="13"/>
  <c r="B1123" i="13"/>
  <c r="B1109" i="13"/>
  <c r="B1098" i="13"/>
  <c r="O1091" i="13"/>
  <c r="B1088" i="13"/>
  <c r="B1087" i="13"/>
  <c r="B1077" i="13"/>
  <c r="B1066" i="13"/>
  <c r="B1056" i="13"/>
  <c r="B1055" i="13"/>
  <c r="B1054" i="13"/>
  <c r="B1044" i="13"/>
  <c r="B1043" i="13"/>
  <c r="B1033" i="13"/>
  <c r="B1021" i="13"/>
  <c r="B1010" i="13"/>
  <c r="B1001" i="13"/>
  <c r="B993" i="13"/>
  <c r="B985" i="13"/>
  <c r="B977" i="13"/>
  <c r="B965" i="13"/>
  <c r="B957" i="13"/>
  <c r="B946" i="13"/>
  <c r="B935" i="13"/>
  <c r="B925" i="13"/>
  <c r="B924" i="13"/>
  <c r="B914" i="13"/>
  <c r="B903" i="13"/>
  <c r="B893" i="13"/>
  <c r="B892" i="13"/>
  <c r="B882" i="13"/>
  <c r="B871" i="13"/>
  <c r="B861" i="13"/>
  <c r="B860" i="13"/>
  <c r="B850" i="13"/>
  <c r="B839" i="13"/>
  <c r="O832" i="13"/>
  <c r="O831" i="13"/>
  <c r="B822" i="13"/>
  <c r="B821" i="13"/>
  <c r="B820" i="13"/>
  <c r="B819" i="13"/>
  <c r="O801" i="13"/>
  <c r="B793" i="13"/>
  <c r="B785" i="13"/>
  <c r="B776" i="13"/>
  <c r="B775" i="13"/>
  <c r="B767" i="13"/>
  <c r="B757" i="13"/>
  <c r="B749" i="13"/>
  <c r="B739" i="13"/>
  <c r="B730" i="13"/>
  <c r="B721" i="13"/>
  <c r="O716" i="13"/>
  <c r="O715" i="13"/>
  <c r="B712" i="13"/>
  <c r="B711" i="13"/>
  <c r="B703" i="13"/>
  <c r="B693" i="13"/>
  <c r="B684" i="13"/>
  <c r="B683" i="13"/>
  <c r="B674" i="13"/>
  <c r="B664" i="13"/>
  <c r="B663" i="13"/>
  <c r="B654" i="13"/>
  <c r="B644" i="13"/>
  <c r="B635" i="13"/>
  <c r="B626" i="13"/>
  <c r="B616" i="13"/>
  <c r="B615" i="13"/>
  <c r="B605" i="13"/>
  <c r="B594" i="13"/>
  <c r="B578" i="13"/>
  <c r="B562" i="13"/>
  <c r="B546" i="13"/>
  <c r="O537" i="13"/>
  <c r="O536" i="13"/>
  <c r="O535" i="13"/>
  <c r="B530" i="13"/>
  <c r="O519" i="13"/>
  <c r="B514" i="13"/>
  <c r="B498" i="13"/>
  <c r="O489" i="13"/>
  <c r="O488" i="13"/>
  <c r="B482" i="13"/>
  <c r="O473" i="13"/>
  <c r="B458" i="13"/>
  <c r="B448" i="13"/>
  <c r="B447" i="13"/>
  <c r="B438" i="13"/>
  <c r="B429" i="13"/>
  <c r="B420" i="13"/>
  <c r="B411" i="13"/>
  <c r="B402" i="13"/>
  <c r="B393" i="13"/>
  <c r="B383" i="13"/>
  <c r="B382" i="13"/>
  <c r="B369" i="13"/>
  <c r="B356" i="13"/>
  <c r="B355" i="13"/>
  <c r="O292" i="13"/>
  <c r="O282" i="13"/>
  <c r="O271" i="13"/>
  <c r="O270" i="13"/>
  <c r="O269" i="13"/>
  <c r="O258" i="13"/>
  <c r="O248" i="13"/>
  <c r="B179" i="13"/>
  <c r="B169" i="13"/>
  <c r="B168" i="13"/>
  <c r="B155" i="13"/>
  <c r="B143" i="13"/>
  <c r="O137" i="13"/>
  <c r="B131" i="13"/>
  <c r="B120" i="13"/>
  <c r="O112" i="13"/>
  <c r="B109" i="13"/>
  <c r="B108" i="13"/>
  <c r="O102" i="13"/>
  <c r="O100" i="13"/>
  <c r="B95" i="13"/>
  <c r="O88" i="13"/>
  <c r="O77" i="13"/>
  <c r="O76" i="13"/>
  <c r="O1177" i="13"/>
  <c r="O1166" i="13"/>
  <c r="O1156" i="13"/>
  <c r="O1155" i="13"/>
  <c r="O910" i="13"/>
  <c r="O541" i="13"/>
  <c r="O492" i="13"/>
  <c r="O491" i="13"/>
  <c r="O465" i="13"/>
  <c r="O1178" i="13"/>
  <c r="O1168" i="13"/>
  <c r="O1167" i="13"/>
  <c r="O1157" i="13"/>
  <c r="O466" i="13"/>
  <c r="O297" i="13"/>
  <c r="O287" i="13"/>
  <c r="O286" i="13"/>
  <c r="O285" i="13"/>
  <c r="O274" i="13"/>
  <c r="O264" i="13"/>
  <c r="O261" i="13"/>
  <c r="O251" i="13"/>
  <c r="B77" i="13"/>
  <c r="B76" i="13"/>
  <c r="B1154" i="13"/>
  <c r="B1116" i="13"/>
  <c r="B908" i="13"/>
  <c r="B898" i="13"/>
  <c r="B876" i="13"/>
  <c r="B855" i="13"/>
  <c r="B844" i="13"/>
  <c r="B805" i="13"/>
  <c r="B781" i="13"/>
  <c r="B735" i="13"/>
  <c r="B725" i="13"/>
  <c r="B717" i="13"/>
  <c r="B698" i="13"/>
  <c r="B678" i="13"/>
  <c r="B669" i="13"/>
  <c r="B649" i="13"/>
  <c r="B639" i="13"/>
  <c r="B621" i="13"/>
  <c r="B600" i="13"/>
  <c r="B599" i="13"/>
  <c r="B586" i="13"/>
  <c r="B570" i="13"/>
  <c r="B554" i="13"/>
  <c r="B538" i="13"/>
  <c r="B522" i="13"/>
  <c r="B506" i="13"/>
  <c r="B490" i="13"/>
  <c r="B474" i="13"/>
  <c r="B464" i="13"/>
  <c r="B463" i="13"/>
  <c r="B452" i="13"/>
  <c r="B442" i="13"/>
  <c r="B434" i="13"/>
  <c r="B425" i="13"/>
  <c r="B416" i="13"/>
  <c r="B407" i="13"/>
  <c r="B406" i="13"/>
  <c r="B397" i="13"/>
  <c r="B388" i="13"/>
  <c r="B378" i="13"/>
  <c r="B377" i="13"/>
  <c r="B362" i="13"/>
  <c r="B350" i="13"/>
  <c r="B349" i="13"/>
  <c r="B338" i="13"/>
  <c r="B328" i="13"/>
  <c r="B325" i="13"/>
  <c r="B315" i="13"/>
  <c r="B305" i="13"/>
  <c r="B295" i="13"/>
  <c r="B294" i="13"/>
  <c r="B293" i="13"/>
  <c r="B283" i="13"/>
  <c r="B272" i="13"/>
  <c r="B259" i="13"/>
  <c r="B249" i="13"/>
  <c r="B236" i="13"/>
  <c r="B226" i="13"/>
  <c r="B217" i="13"/>
  <c r="B208" i="13"/>
  <c r="B198" i="13"/>
  <c r="B197" i="13"/>
  <c r="B196" i="13"/>
  <c r="B186" i="13"/>
  <c r="B174" i="13"/>
  <c r="B162" i="13"/>
  <c r="B161" i="13"/>
  <c r="B160" i="13"/>
  <c r="B150" i="13"/>
  <c r="B149" i="13"/>
  <c r="B148" i="13"/>
  <c r="B138" i="13"/>
  <c r="B126" i="13"/>
  <c r="B114" i="13"/>
  <c r="B103" i="13"/>
  <c r="O94" i="13"/>
  <c r="B90" i="13"/>
  <c r="O82" i="13"/>
  <c r="B78" i="13"/>
  <c r="O71" i="13"/>
  <c r="B2120" i="13"/>
  <c r="B1142" i="13"/>
  <c r="B1038" i="13"/>
  <c r="B1005" i="13"/>
  <c r="B989" i="13"/>
  <c r="B919" i="13"/>
  <c r="B887" i="13"/>
  <c r="B845" i="13"/>
  <c r="B1073" i="13"/>
  <c r="B1062" i="13"/>
  <c r="B1050" i="13"/>
  <c r="B1040" i="13"/>
  <c r="B1039" i="13"/>
  <c r="B1029" i="13"/>
  <c r="B1017" i="13"/>
  <c r="B1006" i="13"/>
  <c r="B998" i="13"/>
  <c r="B990" i="13"/>
  <c r="B982" i="13"/>
  <c r="B973" i="13"/>
  <c r="B962" i="13"/>
  <c r="B953" i="13"/>
  <c r="B952" i="13"/>
  <c r="B942" i="13"/>
  <c r="B931" i="13"/>
  <c r="B921" i="13"/>
  <c r="B920" i="13"/>
  <c r="B910" i="13"/>
  <c r="B899" i="13"/>
  <c r="O893" i="13"/>
  <c r="B889" i="13"/>
  <c r="B888" i="13"/>
  <c r="B878" i="13"/>
  <c r="B867" i="13"/>
  <c r="B857" i="13"/>
  <c r="B856" i="13"/>
  <c r="B846" i="13"/>
  <c r="B835" i="13"/>
  <c r="O822" i="13"/>
  <c r="O821" i="13"/>
  <c r="O820" i="13"/>
  <c r="O819" i="13"/>
  <c r="B810" i="13"/>
  <c r="B809" i="13"/>
  <c r="B808" i="13"/>
  <c r="B807" i="13"/>
  <c r="B790" i="13"/>
  <c r="B782" i="13"/>
  <c r="B772" i="13"/>
  <c r="B764" i="13"/>
  <c r="B763" i="13"/>
  <c r="B754" i="13"/>
  <c r="B745" i="13"/>
  <c r="B736" i="13"/>
  <c r="B726" i="13"/>
  <c r="B718" i="13"/>
  <c r="B708" i="13"/>
  <c r="B700" i="13"/>
  <c r="B699" i="13"/>
  <c r="B690" i="13"/>
  <c r="B680" i="13"/>
  <c r="B679" i="13"/>
  <c r="B670" i="13"/>
  <c r="B660" i="13"/>
  <c r="B650" i="13"/>
  <c r="B641" i="13"/>
  <c r="B640" i="13"/>
  <c r="B632" i="13"/>
  <c r="B622" i="13"/>
  <c r="B612" i="13"/>
  <c r="B611" i="13"/>
  <c r="B601" i="13"/>
  <c r="B589" i="13"/>
  <c r="B588" i="13"/>
  <c r="B587" i="13"/>
  <c r="B573" i="13"/>
  <c r="B572" i="13"/>
  <c r="B571" i="13"/>
  <c r="B557" i="13"/>
  <c r="B556" i="13"/>
  <c r="B555" i="13"/>
  <c r="B541" i="13"/>
  <c r="B540" i="13"/>
  <c r="B539" i="13"/>
  <c r="B525" i="13"/>
  <c r="B524" i="13"/>
  <c r="B523" i="13"/>
  <c r="B509" i="13"/>
  <c r="B508" i="13"/>
  <c r="B507" i="13"/>
  <c r="B493" i="13"/>
  <c r="B492" i="13"/>
  <c r="B491" i="13"/>
  <c r="O482" i="13"/>
  <c r="B477" i="13"/>
  <c r="B476" i="13"/>
  <c r="B475" i="13"/>
  <c r="B465" i="13"/>
  <c r="B454" i="13"/>
  <c r="B453" i="13"/>
  <c r="B443" i="13"/>
  <c r="B435" i="13"/>
  <c r="B426" i="13"/>
  <c r="B417" i="13"/>
  <c r="B408" i="13"/>
  <c r="B399" i="13"/>
  <c r="B398" i="13"/>
  <c r="B389" i="13"/>
  <c r="B379" i="13"/>
  <c r="B363" i="13"/>
  <c r="B352" i="13"/>
  <c r="B351" i="13"/>
  <c r="B340" i="13"/>
  <c r="B339" i="13"/>
  <c r="B329" i="13"/>
  <c r="B316" i="13"/>
  <c r="B306" i="13"/>
  <c r="O299" i="13"/>
  <c r="B296" i="13"/>
  <c r="O289" i="13"/>
  <c r="B284" i="13"/>
  <c r="O279" i="13"/>
  <c r="O278" i="13"/>
  <c r="O276" i="13"/>
  <c r="B273" i="13"/>
  <c r="O266" i="13"/>
  <c r="B263" i="13"/>
  <c r="B262" i="13"/>
  <c r="B260" i="13"/>
  <c r="B250" i="13"/>
  <c r="B239" i="13"/>
  <c r="B238" i="13"/>
  <c r="B237" i="13"/>
  <c r="B228" i="13"/>
  <c r="B227" i="13"/>
  <c r="B218" i="13"/>
  <c r="B209" i="13"/>
  <c r="B199" i="13"/>
  <c r="B187" i="13"/>
  <c r="B175" i="13"/>
  <c r="B163" i="13"/>
  <c r="B151" i="13"/>
  <c r="B139" i="13"/>
  <c r="B127" i="13"/>
  <c r="B115" i="13"/>
  <c r="B105" i="13"/>
  <c r="B104" i="13"/>
  <c r="B91" i="13"/>
  <c r="B79" i="13"/>
  <c r="B67" i="13"/>
  <c r="B2121" i="13"/>
  <c r="B1165" i="13"/>
  <c r="B1132" i="13"/>
  <c r="B1115" i="13"/>
  <c r="B1104" i="13"/>
  <c r="B1093" i="13"/>
  <c r="B1071" i="13"/>
  <c r="B909" i="13"/>
  <c r="B877" i="13"/>
  <c r="B834" i="13"/>
  <c r="B804" i="13"/>
  <c r="B771" i="13"/>
  <c r="B753" i="13"/>
  <c r="B743" i="13"/>
  <c r="B1167" i="13"/>
  <c r="B1134" i="13"/>
  <c r="B1074" i="13"/>
  <c r="B1064" i="13"/>
  <c r="B1063" i="13"/>
  <c r="B1052" i="13"/>
  <c r="B1051" i="13"/>
  <c r="B1041" i="13"/>
  <c r="B1030" i="13"/>
  <c r="B1018" i="13"/>
  <c r="B1008" i="13"/>
  <c r="B1007" i="13"/>
  <c r="B999" i="13"/>
  <c r="B991" i="13"/>
  <c r="B983" i="13"/>
  <c r="B974" i="13"/>
  <c r="B963" i="13"/>
  <c r="B954" i="13"/>
  <c r="B943" i="13"/>
  <c r="B933" i="13"/>
  <c r="B932" i="13"/>
  <c r="B922" i="13"/>
  <c r="B911" i="13"/>
  <c r="B901" i="13"/>
  <c r="B900" i="13"/>
  <c r="B890" i="13"/>
  <c r="B879" i="13"/>
  <c r="B869" i="13"/>
  <c r="B868" i="13"/>
  <c r="B858" i="13"/>
  <c r="B847" i="13"/>
  <c r="B837" i="13"/>
  <c r="B836" i="13"/>
  <c r="B814" i="13"/>
  <c r="B813" i="13"/>
  <c r="B812" i="13"/>
  <c r="B811" i="13"/>
  <c r="B791" i="13"/>
  <c r="B783" i="13"/>
  <c r="B773" i="13"/>
  <c r="B765" i="13"/>
  <c r="B755" i="13"/>
  <c r="B746" i="13"/>
  <c r="B737" i="13"/>
  <c r="B728" i="13"/>
  <c r="B727" i="13"/>
  <c r="B719" i="13"/>
  <c r="B709" i="13"/>
  <c r="B701" i="13"/>
  <c r="B691" i="13"/>
  <c r="B681" i="13"/>
  <c r="B671" i="13"/>
  <c r="B661" i="13"/>
  <c r="B652" i="13"/>
  <c r="B651" i="13"/>
  <c r="B642" i="13"/>
  <c r="B633" i="13"/>
  <c r="B624" i="13"/>
  <c r="B623" i="13"/>
  <c r="B613" i="13"/>
  <c r="B602" i="13"/>
  <c r="B590" i="13"/>
  <c r="B574" i="13"/>
  <c r="B558" i="13"/>
  <c r="B542" i="13"/>
  <c r="B526" i="13"/>
  <c r="B510" i="13"/>
  <c r="B494" i="13"/>
  <c r="B478" i="13"/>
  <c r="B466" i="13"/>
  <c r="B456" i="13"/>
  <c r="B455" i="13"/>
  <c r="B444" i="13"/>
  <c r="B436" i="13"/>
  <c r="B427" i="13"/>
  <c r="B418" i="13"/>
  <c r="B409" i="13"/>
  <c r="B400" i="13"/>
  <c r="B391" i="13"/>
  <c r="B390" i="13"/>
  <c r="B380" i="13"/>
  <c r="B364" i="13"/>
  <c r="B353" i="13"/>
  <c r="B341" i="13"/>
  <c r="B330" i="13"/>
  <c r="B319" i="13"/>
  <c r="B318" i="13"/>
  <c r="B317" i="13"/>
  <c r="B307" i="13"/>
  <c r="B297" i="13"/>
  <c r="B287" i="13"/>
  <c r="B286" i="13"/>
  <c r="B285" i="13"/>
  <c r="B274" i="13"/>
  <c r="B264" i="13"/>
  <c r="B261" i="13"/>
  <c r="B251" i="13"/>
  <c r="B240" i="13"/>
  <c r="B229" i="13"/>
  <c r="B220" i="13"/>
  <c r="B219" i="13"/>
  <c r="B210" i="13"/>
  <c r="B201" i="13"/>
  <c r="B200" i="13"/>
  <c r="B189" i="13"/>
  <c r="B188" i="13"/>
  <c r="B177" i="13"/>
  <c r="B176" i="13"/>
  <c r="B166" i="13"/>
  <c r="B165" i="13"/>
  <c r="B164" i="13"/>
  <c r="B153" i="13"/>
  <c r="B152" i="13"/>
  <c r="B141" i="13"/>
  <c r="B140" i="13"/>
  <c r="B129" i="13"/>
  <c r="B128" i="13"/>
  <c r="B118" i="13"/>
  <c r="B117" i="13"/>
  <c r="B116" i="13"/>
  <c r="B106" i="13"/>
  <c r="B93" i="13"/>
  <c r="B92" i="13"/>
  <c r="O86" i="13"/>
  <c r="O85" i="13"/>
  <c r="O84" i="13"/>
  <c r="B81" i="13"/>
  <c r="B80" i="13"/>
  <c r="B70" i="13"/>
  <c r="B66" i="13"/>
  <c r="B2119" i="13"/>
  <c r="B2118" i="13"/>
  <c r="B2117" i="13"/>
  <c r="B2116" i="13"/>
  <c r="B2099" i="13"/>
  <c r="B2083" i="13"/>
  <c r="O2072" i="13"/>
  <c r="B2066" i="13"/>
  <c r="B2053" i="13"/>
  <c r="B2052" i="13"/>
  <c r="B2042" i="13"/>
  <c r="B2029" i="13"/>
  <c r="B2020" i="13"/>
  <c r="B2019" i="13"/>
  <c r="B2009" i="13"/>
  <c r="B1997" i="13"/>
  <c r="B1988" i="13"/>
  <c r="B1987" i="13"/>
  <c r="B1977" i="13"/>
  <c r="B1965" i="13"/>
  <c r="B1956" i="13"/>
  <c r="B1955" i="13"/>
  <c r="B1945" i="13"/>
  <c r="B1933" i="13"/>
  <c r="B1922" i="13"/>
  <c r="B1912" i="13"/>
  <c r="B1900" i="13"/>
  <c r="B1890" i="13"/>
  <c r="B1879" i="13"/>
  <c r="B1870" i="13"/>
  <c r="B1860" i="13"/>
  <c r="B1850" i="13"/>
  <c r="B1839" i="13"/>
  <c r="B1838" i="13"/>
  <c r="B1830" i="13"/>
  <c r="B1822" i="13"/>
  <c r="O1817" i="13"/>
  <c r="B1814" i="13"/>
  <c r="B1806" i="13"/>
  <c r="B1798" i="13"/>
  <c r="B1790" i="13"/>
  <c r="B1782" i="13"/>
  <c r="B1774" i="13"/>
  <c r="B1766" i="13"/>
  <c r="B1758" i="13"/>
  <c r="B1750" i="13"/>
  <c r="B1742" i="13"/>
  <c r="B1734" i="13"/>
  <c r="B1726" i="13"/>
  <c r="B1718" i="13"/>
  <c r="B1710" i="13"/>
  <c r="B1702" i="13"/>
  <c r="B1694" i="13"/>
  <c r="B1686" i="13"/>
  <c r="B1472" i="13"/>
  <c r="B1463" i="13"/>
  <c r="B1454" i="13"/>
  <c r="B1445" i="13"/>
  <c r="B1436" i="13"/>
  <c r="B1427" i="13"/>
  <c r="B1418" i="13"/>
  <c r="B1409" i="13"/>
  <c r="B1408" i="13"/>
  <c r="B1399" i="13"/>
  <c r="B1358" i="13"/>
  <c r="B1209" i="13"/>
  <c r="B2189" i="13"/>
  <c r="B2139" i="13"/>
  <c r="B2879" i="13"/>
  <c r="B2103" i="13"/>
  <c r="B2102" i="13"/>
  <c r="B2101" i="13"/>
  <c r="B2100" i="13"/>
  <c r="B2087" i="13"/>
  <c r="B2086" i="13"/>
  <c r="B2085" i="13"/>
  <c r="B2084" i="13"/>
  <c r="B2067" i="13"/>
  <c r="B2055" i="13"/>
  <c r="B2054" i="13"/>
  <c r="B2043" i="13"/>
  <c r="B2030" i="13"/>
  <c r="B2021" i="13"/>
  <c r="B2010" i="13"/>
  <c r="B2000" i="13"/>
  <c r="B1999" i="13"/>
  <c r="B1998" i="13"/>
  <c r="B1989" i="13"/>
  <c r="B1978" i="13"/>
  <c r="B1968" i="13"/>
  <c r="B1967" i="13"/>
  <c r="B1966" i="13"/>
  <c r="B1957" i="13"/>
  <c r="B1946" i="13"/>
  <c r="B1936" i="13"/>
  <c r="B1935" i="13"/>
  <c r="B1934" i="13"/>
  <c r="B1924" i="13"/>
  <c r="B1923" i="13"/>
  <c r="B1913" i="13"/>
  <c r="B1901" i="13"/>
  <c r="B1892" i="13"/>
  <c r="B1891" i="13"/>
  <c r="B1880" i="13"/>
  <c r="B1871" i="13"/>
  <c r="B1861" i="13"/>
  <c r="B1851" i="13"/>
  <c r="B1840" i="13"/>
  <c r="B1831" i="13"/>
  <c r="B1823" i="13"/>
  <c r="B1815" i="13"/>
  <c r="B1807" i="13"/>
  <c r="B1799" i="13"/>
  <c r="B1791" i="13"/>
  <c r="B1783" i="13"/>
  <c r="B1775" i="13"/>
  <c r="B1767" i="13"/>
  <c r="B1759" i="13"/>
  <c r="B1751" i="13"/>
  <c r="B1743" i="13"/>
  <c r="B1735" i="13"/>
  <c r="B1727" i="13"/>
  <c r="B1719" i="13"/>
  <c r="B1711" i="13"/>
  <c r="B1703" i="13"/>
  <c r="B1695" i="13"/>
  <c r="B1687" i="13"/>
  <c r="B1678" i="13"/>
  <c r="B1677" i="13"/>
  <c r="B1667" i="13"/>
  <c r="B1658" i="13"/>
  <c r="B1649" i="13"/>
  <c r="B1641" i="13"/>
  <c r="B1633" i="13"/>
  <c r="B1625" i="13"/>
  <c r="B1615" i="13"/>
  <c r="B1602" i="13"/>
  <c r="B1591" i="13"/>
  <c r="B1582" i="13"/>
  <c r="B1574" i="13"/>
  <c r="B1565" i="13"/>
  <c r="B1557" i="13"/>
  <c r="B1549" i="13"/>
  <c r="B1541" i="13"/>
  <c r="B1533" i="13"/>
  <c r="B1525" i="13"/>
  <c r="B1517" i="13"/>
  <c r="B1509" i="13"/>
  <c r="B1501" i="13"/>
  <c r="B1493" i="13"/>
  <c r="B1483" i="13"/>
  <c r="B1474" i="13"/>
  <c r="B1465" i="13"/>
  <c r="B1464" i="13"/>
  <c r="B1455" i="13"/>
  <c r="B1446" i="13"/>
  <c r="B1437" i="13"/>
  <c r="B1428" i="13"/>
  <c r="B1419" i="13"/>
  <c r="B1410" i="13"/>
  <c r="B1401" i="13"/>
  <c r="B1400" i="13"/>
  <c r="B1391" i="13"/>
  <c r="B1382" i="13"/>
  <c r="B1370" i="13"/>
  <c r="B1361" i="13"/>
  <c r="B1360" i="13"/>
  <c r="B1344" i="13"/>
  <c r="B1332" i="13"/>
  <c r="B1331" i="13"/>
  <c r="B1320" i="13"/>
  <c r="B1210" i="13"/>
  <c r="B1183" i="13"/>
  <c r="B2606" i="13"/>
  <c r="B2582" i="13"/>
  <c r="B2548" i="13"/>
  <c r="B2531" i="13"/>
  <c r="B2427" i="13"/>
  <c r="B2257" i="13"/>
  <c r="B2248" i="13"/>
  <c r="B2198" i="13"/>
  <c r="B2149" i="13"/>
  <c r="B2140" i="13"/>
  <c r="B2897" i="13"/>
  <c r="B69" i="13"/>
  <c r="B68" i="13"/>
  <c r="B2122" i="13"/>
  <c r="B2106" i="13"/>
  <c r="B2105" i="13"/>
  <c r="B2104" i="13"/>
  <c r="B2089" i="13"/>
  <c r="B2088" i="13"/>
  <c r="B2071" i="13"/>
  <c r="B2070" i="13"/>
  <c r="B2069" i="13"/>
  <c r="B2068" i="13"/>
  <c r="O2061" i="13"/>
  <c r="O2060" i="13"/>
  <c r="B2057" i="13"/>
  <c r="B2056" i="13"/>
  <c r="B2045" i="13"/>
  <c r="B2044" i="13"/>
  <c r="B2033" i="13"/>
  <c r="B2032" i="13"/>
  <c r="B2031" i="13"/>
  <c r="B2023" i="13"/>
  <c r="B2022" i="13"/>
  <c r="B2011" i="13"/>
  <c r="B2001" i="13"/>
  <c r="B1991" i="13"/>
  <c r="B1990" i="13"/>
  <c r="B1979" i="13"/>
  <c r="B1969" i="13"/>
  <c r="B1959" i="13"/>
  <c r="B1958" i="13"/>
  <c r="B1947" i="13"/>
  <c r="B1937" i="13"/>
  <c r="B1925" i="13"/>
  <c r="B1914" i="13"/>
  <c r="B1904" i="13"/>
  <c r="B1903" i="13"/>
  <c r="B1902" i="13"/>
  <c r="B1893" i="13"/>
  <c r="B1881" i="13"/>
  <c r="B1872" i="13"/>
  <c r="B1864" i="13"/>
  <c r="B1863" i="13"/>
  <c r="B1862" i="13"/>
  <c r="B1853" i="13"/>
  <c r="B1852" i="13"/>
  <c r="B1841" i="13"/>
  <c r="B1832" i="13"/>
  <c r="B1824" i="13"/>
  <c r="B1816" i="13"/>
  <c r="B1808" i="13"/>
  <c r="B1800" i="13"/>
  <c r="B1792" i="13"/>
  <c r="B1784" i="13"/>
  <c r="B1776" i="13"/>
  <c r="B1768" i="13"/>
  <c r="B1760" i="13"/>
  <c r="B1752" i="13"/>
  <c r="B1744" i="13"/>
  <c r="B1736" i="13"/>
  <c r="B1728" i="13"/>
  <c r="B1720" i="13"/>
  <c r="B1712" i="13"/>
  <c r="B1704" i="13"/>
  <c r="B1696" i="13"/>
  <c r="B1688" i="13"/>
  <c r="B1680" i="13"/>
  <c r="B1679" i="13"/>
  <c r="B1668" i="13"/>
  <c r="B1659" i="13"/>
  <c r="B1650" i="13"/>
  <c r="B1642" i="13"/>
  <c r="B1634" i="13"/>
  <c r="B1626" i="13"/>
  <c r="B1616" i="13"/>
  <c r="B1250" i="13"/>
  <c r="B1237" i="13"/>
  <c r="B1184" i="13"/>
  <c r="B2607" i="13"/>
  <c r="B2583" i="13"/>
  <c r="B2532" i="13"/>
  <c r="B2436" i="13"/>
  <c r="B2351" i="13"/>
  <c r="B2266" i="13"/>
  <c r="B2199" i="13"/>
  <c r="B2158" i="13"/>
  <c r="B2906" i="13"/>
  <c r="B1681" i="13"/>
  <c r="B1670" i="13"/>
  <c r="B1669" i="13"/>
  <c r="B1660" i="13"/>
  <c r="B1651" i="13"/>
  <c r="B1635" i="13"/>
  <c r="B1627" i="13"/>
  <c r="B1618" i="13"/>
  <c r="B1617" i="13"/>
  <c r="B1606" i="13"/>
  <c r="B1605" i="13"/>
  <c r="B1604" i="13"/>
  <c r="B1595" i="13"/>
  <c r="B1585" i="13"/>
  <c r="B1584" i="13"/>
  <c r="B1576" i="13"/>
  <c r="B1567" i="13"/>
  <c r="B1559" i="13"/>
  <c r="B1551" i="13"/>
  <c r="B1543" i="13"/>
  <c r="B1535" i="13"/>
  <c r="B1527" i="13"/>
  <c r="B1519" i="13"/>
  <c r="B1511" i="13"/>
  <c r="B1503" i="13"/>
  <c r="B1495" i="13"/>
  <c r="B1487" i="13"/>
  <c r="B1486" i="13"/>
  <c r="B1476" i="13"/>
  <c r="B1467" i="13"/>
  <c r="B1458" i="13"/>
  <c r="B1449" i="13"/>
  <c r="B1448" i="13"/>
  <c r="B1439" i="13"/>
  <c r="B1430" i="13"/>
  <c r="B1421" i="13"/>
  <c r="B1412" i="13"/>
  <c r="B1403" i="13"/>
  <c r="B1394" i="13"/>
  <c r="B1385" i="13"/>
  <c r="B1384" i="13"/>
  <c r="B1373" i="13"/>
  <c r="B1372" i="13"/>
  <c r="B1336" i="13"/>
  <c r="B1335" i="13"/>
  <c r="B1322" i="13"/>
  <c r="B1314" i="13"/>
  <c r="B1304" i="13"/>
  <c r="B1294" i="13"/>
  <c r="B1283" i="13"/>
  <c r="B1268" i="13"/>
  <c r="B1267" i="13"/>
  <c r="B1238" i="13"/>
  <c r="B2584" i="13"/>
  <c r="B2481" i="13"/>
  <c r="B2445" i="13"/>
  <c r="B2352" i="13"/>
  <c r="B2276" i="13"/>
  <c r="B2217" i="13"/>
  <c r="B2208" i="13"/>
  <c r="B2159" i="13"/>
  <c r="B61" i="13"/>
  <c r="B2111" i="13"/>
  <c r="B2110" i="13"/>
  <c r="B2109" i="13"/>
  <c r="B2108" i="13"/>
  <c r="B2091" i="13"/>
  <c r="B2074" i="13"/>
  <c r="O2065" i="13"/>
  <c r="O2064" i="13"/>
  <c r="B2059" i="13"/>
  <c r="B2048" i="13"/>
  <c r="B2035" i="13"/>
  <c r="B2025" i="13"/>
  <c r="B2013" i="13"/>
  <c r="B2004" i="13"/>
  <c r="B2003" i="13"/>
  <c r="B1993" i="13"/>
  <c r="B1981" i="13"/>
  <c r="B1972" i="13"/>
  <c r="B1971" i="13"/>
  <c r="B1961" i="13"/>
  <c r="B1949" i="13"/>
  <c r="B1940" i="13"/>
  <c r="B1939" i="13"/>
  <c r="B1928" i="13"/>
  <c r="B1916" i="13"/>
  <c r="B1906" i="13"/>
  <c r="B1896" i="13"/>
  <c r="B1884" i="13"/>
  <c r="B1883" i="13"/>
  <c r="B1874" i="13"/>
  <c r="B1866" i="13"/>
  <c r="B1855" i="13"/>
  <c r="B1843" i="13"/>
  <c r="B1834" i="13"/>
  <c r="B1826" i="13"/>
  <c r="B1818" i="13"/>
  <c r="B1810" i="13"/>
  <c r="B1802" i="13"/>
  <c r="B1794" i="13"/>
  <c r="B1786" i="13"/>
  <c r="B1778" i="13"/>
  <c r="B1770" i="13"/>
  <c r="B1762" i="13"/>
  <c r="B1754" i="13"/>
  <c r="B1746" i="13"/>
  <c r="B1738" i="13"/>
  <c r="B1730" i="13"/>
  <c r="B1722" i="13"/>
  <c r="B1714" i="13"/>
  <c r="B1240" i="13"/>
  <c r="B1239" i="13"/>
  <c r="B2514" i="13"/>
  <c r="B2389" i="13"/>
  <c r="B2353" i="13"/>
  <c r="B2327" i="13"/>
  <c r="B2277" i="13"/>
  <c r="B2168" i="13"/>
  <c r="O2066" i="13"/>
  <c r="B1654" i="13"/>
  <c r="B1653" i="13"/>
  <c r="B1645" i="13"/>
  <c r="B1637" i="13"/>
  <c r="B1629" i="13"/>
  <c r="B1620" i="13"/>
  <c r="B1610" i="13"/>
  <c r="B1608" i="13"/>
  <c r="B1598" i="13"/>
  <c r="B1597" i="13"/>
  <c r="B1587" i="13"/>
  <c r="B1578" i="13"/>
  <c r="B1569" i="13"/>
  <c r="B1561" i="13"/>
  <c r="B1553" i="13"/>
  <c r="B1545" i="13"/>
  <c r="B1537" i="13"/>
  <c r="B1529" i="13"/>
  <c r="B1521" i="13"/>
  <c r="B1513" i="13"/>
  <c r="B1505" i="13"/>
  <c r="B1497" i="13"/>
  <c r="B1489" i="13"/>
  <c r="B1478" i="13"/>
  <c r="B1469" i="13"/>
  <c r="B1460" i="13"/>
  <c r="B1451" i="13"/>
  <c r="B1442" i="13"/>
  <c r="B1433" i="13"/>
  <c r="B1432" i="13"/>
  <c r="B1423" i="13"/>
  <c r="B1414" i="13"/>
  <c r="B1405" i="13"/>
  <c r="B1396" i="13"/>
  <c r="O1390" i="13"/>
  <c r="B1387" i="13"/>
  <c r="O1381" i="13"/>
  <c r="B1378" i="13"/>
  <c r="B1375" i="13"/>
  <c r="B1365" i="13"/>
  <c r="B1353" i="13"/>
  <c r="B1352" i="13"/>
  <c r="B1351" i="13"/>
  <c r="B1350" i="13"/>
  <c r="B1349" i="13"/>
  <c r="B1348" i="13"/>
  <c r="B1316" i="13"/>
  <c r="B1306" i="13"/>
  <c r="B1297" i="13"/>
  <c r="B1287" i="13"/>
  <c r="B1286" i="13"/>
  <c r="B1285" i="13"/>
  <c r="B1273" i="13"/>
  <c r="B1389" i="13"/>
  <c r="B1380" i="13"/>
  <c r="B1181" i="13"/>
  <c r="B1245" i="13"/>
  <c r="B1232" i="13"/>
  <c r="B1231" i="13"/>
  <c r="B1230" i="13"/>
  <c r="B1229" i="13"/>
  <c r="B1215" i="13"/>
  <c r="B1201" i="13"/>
  <c r="B1188" i="13"/>
  <c r="B1187" i="13"/>
  <c r="B2625" i="13"/>
  <c r="B2624" i="13"/>
  <c r="B2611" i="13"/>
  <c r="B2601" i="13"/>
  <c r="B2600" i="13"/>
  <c r="B2588" i="13"/>
  <c r="B2587" i="13"/>
  <c r="B2572" i="13"/>
  <c r="B2571" i="13"/>
  <c r="B2554" i="13"/>
  <c r="B2538" i="13"/>
  <c r="B2521" i="13"/>
  <c r="B2504" i="13"/>
  <c r="B2503" i="13"/>
  <c r="B2502" i="13"/>
  <c r="B2501" i="13"/>
  <c r="B2488" i="13"/>
  <c r="B2487" i="13"/>
  <c r="B2486" i="13"/>
  <c r="B2485" i="13"/>
  <c r="B2472" i="13"/>
  <c r="B2471" i="13"/>
  <c r="B2470" i="13"/>
  <c r="B2469" i="13"/>
  <c r="B2458" i="13"/>
  <c r="B2449" i="13"/>
  <c r="B2440" i="13"/>
  <c r="B2439" i="13"/>
  <c r="B2430" i="13"/>
  <c r="B2421" i="13"/>
  <c r="B2412" i="13"/>
  <c r="B2403" i="13"/>
  <c r="B2394" i="13"/>
  <c r="B2381" i="13"/>
  <c r="B2361" i="13"/>
  <c r="B2360" i="13"/>
  <c r="B2359" i="13"/>
  <c r="B2338" i="13"/>
  <c r="B2337" i="13"/>
  <c r="B2336" i="13"/>
  <c r="B2335" i="13"/>
  <c r="B2314" i="13"/>
  <c r="B2291" i="13"/>
  <c r="B2281" i="13"/>
  <c r="B2271" i="13"/>
  <c r="B2270" i="13"/>
  <c r="B2260" i="13"/>
  <c r="B2251" i="13"/>
  <c r="B2242" i="13"/>
  <c r="B2232" i="13"/>
  <c r="B2221" i="13"/>
  <c r="B2211" i="13"/>
  <c r="B2202" i="13"/>
  <c r="B2193" i="13"/>
  <c r="B2184" i="13"/>
  <c r="B2172" i="13"/>
  <c r="B2171" i="13"/>
  <c r="B2162" i="13"/>
  <c r="B2153" i="13"/>
  <c r="B2144" i="13"/>
  <c r="B2143" i="13"/>
  <c r="B2130" i="13"/>
  <c r="B2900" i="13"/>
  <c r="B2891" i="13"/>
  <c r="B2882" i="13"/>
  <c r="B2873" i="13"/>
  <c r="B1363" i="13"/>
  <c r="B1346" i="13"/>
  <c r="B1334" i="13"/>
  <c r="B1333" i="13"/>
  <c r="B1321" i="13"/>
  <c r="B1312" i="13"/>
  <c r="B1311" i="13"/>
  <c r="B1301" i="13"/>
  <c r="B1292" i="13"/>
  <c r="B1291" i="13"/>
  <c r="B1281" i="13"/>
  <c r="B1264" i="13"/>
  <c r="B1263" i="13"/>
  <c r="B1262" i="13"/>
  <c r="B1261" i="13"/>
  <c r="B1249" i="13"/>
  <c r="B1233" i="13"/>
  <c r="B1217" i="13"/>
  <c r="B1216" i="13"/>
  <c r="O1207" i="13"/>
  <c r="B1202" i="13"/>
  <c r="B1191" i="13"/>
  <c r="B1190" i="13"/>
  <c r="B1189" i="13"/>
  <c r="O1180" i="13"/>
  <c r="B2626" i="13"/>
  <c r="B2613" i="13"/>
  <c r="B2612" i="13"/>
  <c r="B2602" i="13"/>
  <c r="B2592" i="13"/>
  <c r="B2591" i="13"/>
  <c r="B2590" i="13"/>
  <c r="B2589" i="13"/>
  <c r="B2576" i="13"/>
  <c r="B2575" i="13"/>
  <c r="B2574" i="13"/>
  <c r="B2573" i="13"/>
  <c r="B2556" i="13"/>
  <c r="B2555" i="13"/>
  <c r="B2540" i="13"/>
  <c r="B2539" i="13"/>
  <c r="B2522" i="13"/>
  <c r="B2506" i="13"/>
  <c r="B2505" i="13"/>
  <c r="B2489" i="13"/>
  <c r="B2473" i="13"/>
  <c r="B2459" i="13"/>
  <c r="B2450" i="13"/>
  <c r="B2441" i="13"/>
  <c r="B2432" i="13"/>
  <c r="B2431" i="13"/>
  <c r="B2422" i="13"/>
  <c r="B2413" i="13"/>
  <c r="B2404" i="13"/>
  <c r="B2395" i="13"/>
  <c r="B2382" i="13"/>
  <c r="B2362" i="13"/>
  <c r="B2342" i="13"/>
  <c r="B2341" i="13"/>
  <c r="B2340" i="13"/>
  <c r="B2339" i="13"/>
  <c r="B2318" i="13"/>
  <c r="B2317" i="13"/>
  <c r="B2316" i="13"/>
  <c r="B2315" i="13"/>
  <c r="B2294" i="13"/>
  <c r="B2293" i="13"/>
  <c r="B2292" i="13"/>
  <c r="B2282" i="13"/>
  <c r="B2272" i="13"/>
  <c r="B2261" i="13"/>
  <c r="B2252" i="13"/>
  <c r="B2243" i="13"/>
  <c r="B2233" i="13"/>
  <c r="B2223" i="13"/>
  <c r="B2222" i="13"/>
  <c r="B2212" i="13"/>
  <c r="B2203" i="13"/>
  <c r="B2194" i="13"/>
  <c r="B2185" i="13"/>
  <c r="B2173" i="13"/>
  <c r="B2163" i="13"/>
  <c r="B2154" i="13"/>
  <c r="O2148" i="13"/>
  <c r="B2145" i="13"/>
  <c r="B1251" i="13"/>
  <c r="B1235" i="13"/>
  <c r="B1219" i="13"/>
  <c r="B1206" i="13"/>
  <c r="B1205" i="13"/>
  <c r="B1204" i="13"/>
  <c r="B1194" i="13"/>
  <c r="B1193" i="13"/>
  <c r="B1179" i="13"/>
  <c r="B2617" i="13"/>
  <c r="B2616" i="13"/>
  <c r="B2604" i="13"/>
  <c r="B2594" i="13"/>
  <c r="O2313" i="13"/>
  <c r="B2609" i="13"/>
  <c r="B2608" i="13"/>
  <c r="B2598" i="13"/>
  <c r="B2585" i="13"/>
  <c r="B2568" i="13"/>
  <c r="B2567" i="13"/>
  <c r="B2566" i="13"/>
  <c r="B2565" i="13"/>
  <c r="B2552" i="13"/>
  <c r="B2551" i="13"/>
  <c r="B2550" i="13"/>
  <c r="B2549" i="13"/>
  <c r="B2536" i="13"/>
  <c r="B2535" i="13"/>
  <c r="B2534" i="13"/>
  <c r="B2533" i="13"/>
  <c r="B2516" i="13"/>
  <c r="B2515" i="13"/>
  <c r="B2498" i="13"/>
  <c r="B2482" i="13"/>
  <c r="B2466" i="13"/>
  <c r="B2465" i="13"/>
  <c r="B2456" i="13"/>
  <c r="B2446" i="13"/>
  <c r="B2437" i="13"/>
  <c r="B2428" i="13"/>
  <c r="B2419" i="13"/>
  <c r="B2410" i="13"/>
  <c r="B2401" i="13"/>
  <c r="B2390" i="13"/>
  <c r="B2378" i="13"/>
  <c r="B2354" i="13"/>
  <c r="B2330" i="13"/>
  <c r="B2310" i="13"/>
  <c r="B2309" i="13"/>
  <c r="B2308" i="13"/>
  <c r="B2307" i="13"/>
  <c r="B2289" i="13"/>
  <c r="B2279" i="13"/>
  <c r="B2278" i="13"/>
  <c r="B2267" i="13"/>
  <c r="B2258" i="13"/>
  <c r="B2249" i="13"/>
  <c r="B2240" i="13"/>
  <c r="B2229" i="13"/>
  <c r="B2218" i="13"/>
  <c r="B2209" i="13"/>
  <c r="B2200" i="13"/>
  <c r="B2191" i="13"/>
  <c r="B2190" i="13"/>
  <c r="B2181" i="13"/>
  <c r="B2169" i="13"/>
  <c r="B2160" i="13"/>
  <c r="B2151" i="13"/>
  <c r="B2150" i="13"/>
  <c r="B2141" i="13"/>
  <c r="B2125" i="13"/>
  <c r="B2124" i="13"/>
  <c r="B2898" i="13"/>
  <c r="B2889" i="13"/>
  <c r="B2880" i="13"/>
  <c r="B1244" i="13"/>
  <c r="B1243" i="13"/>
  <c r="B1228" i="13"/>
  <c r="B1227" i="13"/>
  <c r="B1214" i="13"/>
  <c r="B1213" i="13"/>
  <c r="B1212" i="13"/>
  <c r="B1200" i="13"/>
  <c r="B1186" i="13"/>
  <c r="B2623" i="13"/>
  <c r="B2622" i="13"/>
  <c r="B2610" i="13"/>
  <c r="B2599" i="13"/>
  <c r="B2586" i="13"/>
  <c r="B2570" i="13"/>
  <c r="B2569" i="13"/>
  <c r="B2553" i="13"/>
  <c r="B2537" i="13"/>
  <c r="B2520" i="13"/>
  <c r="B2519" i="13"/>
  <c r="B2518" i="13"/>
  <c r="B2517" i="13"/>
  <c r="B2500" i="13"/>
  <c r="B2499" i="13"/>
  <c r="B2484" i="13"/>
  <c r="B2483" i="13"/>
  <c r="B2468" i="13"/>
  <c r="B2467" i="13"/>
  <c r="B2457" i="13"/>
  <c r="B2448" i="13"/>
  <c r="B2447" i="13"/>
  <c r="B2438" i="13"/>
  <c r="B2429" i="13"/>
  <c r="B2420" i="13"/>
  <c r="B2411" i="13"/>
  <c r="B2402" i="13"/>
  <c r="B2393" i="13"/>
  <c r="B2392" i="13"/>
  <c r="B2391" i="13"/>
  <c r="B2380" i="13"/>
  <c r="B2379" i="13"/>
  <c r="B2358" i="13"/>
  <c r="B2357" i="13"/>
  <c r="B2356" i="13"/>
  <c r="B2355" i="13"/>
  <c r="B2334" i="13"/>
  <c r="B2333" i="13"/>
  <c r="B2332" i="13"/>
  <c r="B2331" i="13"/>
  <c r="B2313" i="13"/>
  <c r="B2312" i="13"/>
  <c r="B2311" i="13"/>
  <c r="B2290" i="13"/>
  <c r="B2280" i="13"/>
  <c r="B2269" i="13"/>
  <c r="B2268" i="13"/>
  <c r="B2259" i="13"/>
  <c r="B2250" i="13"/>
  <c r="B2241" i="13"/>
  <c r="B2231" i="13"/>
  <c r="B2230" i="13"/>
  <c r="B2220" i="13"/>
  <c r="B2219" i="13"/>
  <c r="B2210" i="13"/>
  <c r="B2201" i="13"/>
  <c r="B2192" i="13"/>
  <c r="B2183" i="13"/>
  <c r="B2182" i="13"/>
  <c r="B2170" i="13"/>
  <c r="B2161" i="13"/>
  <c r="B2152" i="13"/>
  <c r="B2142" i="13"/>
  <c r="B2129" i="13"/>
  <c r="B2128" i="13"/>
  <c r="B2127" i="13"/>
  <c r="B2126" i="13"/>
  <c r="B2899" i="13"/>
  <c r="B2890" i="13"/>
  <c r="B2881" i="13"/>
  <c r="O2875" i="13"/>
  <c r="B2872" i="13"/>
  <c r="B2764" i="13"/>
  <c r="B2755" i="13"/>
  <c r="B2745" i="13"/>
  <c r="B2744" i="13"/>
  <c r="B2743" i="13"/>
  <c r="B2733" i="13"/>
  <c r="B2732" i="13"/>
  <c r="B2731" i="13"/>
  <c r="B2720" i="13"/>
  <c r="B2719" i="13"/>
  <c r="B2706" i="13"/>
  <c r="B2693" i="13"/>
  <c r="B2678" i="13"/>
  <c r="B2669" i="13"/>
  <c r="B2668" i="13"/>
  <c r="B2667" i="13"/>
  <c r="B2657" i="13"/>
  <c r="B2644" i="13"/>
  <c r="B2643" i="13"/>
  <c r="B2633" i="13"/>
  <c r="B2632" i="13"/>
  <c r="B3017" i="13"/>
  <c r="B3006" i="13"/>
  <c r="B3005" i="13"/>
  <c r="B2994" i="13"/>
  <c r="B2983" i="13"/>
  <c r="B2971" i="13"/>
  <c r="B2962" i="13"/>
  <c r="B2961" i="13"/>
  <c r="B2960" i="13"/>
  <c r="B2959" i="13"/>
  <c r="B2950" i="13"/>
  <c r="B2949" i="13"/>
  <c r="B2937" i="13"/>
  <c r="B2926" i="13"/>
  <c r="B2925" i="13"/>
  <c r="B2916" i="13"/>
  <c r="B2942" i="13"/>
  <c r="B2941" i="13"/>
  <c r="B2932" i="13"/>
  <c r="B2921" i="13"/>
  <c r="B2912" i="13"/>
  <c r="B2871" i="13"/>
  <c r="B2870" i="13"/>
  <c r="B2860" i="13"/>
  <c r="B2850" i="13"/>
  <c r="B2841" i="13"/>
  <c r="B2832" i="13"/>
  <c r="B2822" i="13"/>
  <c r="B2812" i="13"/>
  <c r="B2801" i="13"/>
  <c r="B2800" i="13"/>
  <c r="B2790" i="13"/>
  <c r="B2782" i="13"/>
  <c r="B2771" i="13"/>
  <c r="B2761" i="13"/>
  <c r="B2760" i="13"/>
  <c r="B2752" i="13"/>
  <c r="B2751" i="13"/>
  <c r="B2740" i="13"/>
  <c r="B2739" i="13"/>
  <c r="B2726" i="13"/>
  <c r="B2714" i="13"/>
  <c r="B2702" i="13"/>
  <c r="B2689" i="13"/>
  <c r="B2674" i="13"/>
  <c r="B2663" i="13"/>
  <c r="B2653" i="13"/>
  <c r="B2652" i="13"/>
  <c r="B2651" i="13"/>
  <c r="B2640" i="13"/>
  <c r="B2629" i="13"/>
  <c r="B3012" i="13"/>
  <c r="B3002" i="13"/>
  <c r="B3001" i="13"/>
  <c r="B2990" i="13"/>
  <c r="B2989" i="13"/>
  <c r="B2979" i="13"/>
  <c r="B2968" i="13"/>
  <c r="B2955" i="13"/>
  <c r="B2946" i="13"/>
  <c r="B2945" i="13"/>
  <c r="B2944" i="13"/>
  <c r="B2943" i="13"/>
  <c r="B2934" i="13"/>
  <c r="B2933" i="13"/>
  <c r="B2922" i="13"/>
  <c r="B2913" i="13"/>
  <c r="B2947" i="13"/>
  <c r="B2935" i="13"/>
  <c r="B2923" i="13"/>
  <c r="B2914" i="13"/>
  <c r="B2907" i="13"/>
  <c r="I2816" i="13"/>
  <c r="J2816" i="13" s="1"/>
  <c r="I382" i="13"/>
  <c r="I2113" i="13"/>
  <c r="J2113" i="13" s="1"/>
  <c r="I2677" i="13" l="1"/>
  <c r="J2677" i="13" s="1"/>
  <c r="I2282" i="13"/>
  <c r="J2282" i="13" s="1"/>
  <c r="I1107" i="13"/>
  <c r="J1107" i="13" s="1"/>
  <c r="I2711" i="13"/>
  <c r="J2711" i="13" s="1"/>
  <c r="I2726" i="13"/>
  <c r="J2726" i="13" s="1"/>
  <c r="I1342" i="13"/>
  <c r="J1342" i="13" s="1"/>
  <c r="J382" i="13"/>
  <c r="J1070" i="13"/>
  <c r="J1787" i="13"/>
  <c r="J1483" i="13"/>
  <c r="I1114" i="13"/>
  <c r="J1114" i="13" s="1"/>
  <c r="I2003" i="13"/>
  <c r="J2003" i="13" s="1"/>
  <c r="I957" i="13"/>
  <c r="J957" i="13" s="1"/>
  <c r="I484" i="13"/>
  <c r="J484" i="13" s="1"/>
  <c r="I435" i="13"/>
  <c r="J435" i="13" s="1"/>
  <c r="I370" i="13"/>
  <c r="J370" i="13" s="1"/>
  <c r="I1829" i="13"/>
  <c r="J1829" i="13" s="1"/>
  <c r="I376" i="13"/>
  <c r="J376" i="13" s="1"/>
  <c r="I377" i="13"/>
  <c r="J377" i="13" s="1"/>
  <c r="I385" i="13"/>
  <c r="J385" i="13" s="1"/>
  <c r="I381" i="13"/>
  <c r="J381" i="13" s="1"/>
  <c r="I202" i="13"/>
  <c r="J202" i="13" s="1"/>
  <c r="I1628" i="13"/>
  <c r="J1628" i="13" s="1"/>
  <c r="I231" i="13"/>
  <c r="J231" i="13" s="1"/>
  <c r="I975" i="13"/>
  <c r="J975" i="13" s="1"/>
  <c r="I245" i="13"/>
  <c r="J245" i="13" s="1"/>
  <c r="I2184" i="13"/>
  <c r="J2184" i="13" s="1"/>
  <c r="I2289" i="13"/>
  <c r="J2289" i="13" s="1"/>
  <c r="I190" i="13"/>
  <c r="J190" i="13" s="1"/>
  <c r="I701" i="13"/>
  <c r="J701" i="13" s="1"/>
  <c r="I1604" i="13"/>
  <c r="J1604" i="13" s="1"/>
  <c r="I172" i="13"/>
  <c r="J172" i="13" s="1"/>
  <c r="I188" i="13"/>
  <c r="J188" i="13" s="1"/>
  <c r="I260" i="13"/>
  <c r="J260" i="13" s="1"/>
  <c r="I276" i="13"/>
  <c r="J276" i="13" s="1"/>
  <c r="I292" i="13"/>
  <c r="J292" i="13" s="1"/>
  <c r="I308" i="13"/>
  <c r="J308" i="13" s="1"/>
  <c r="I324" i="13"/>
  <c r="J324" i="13" s="1"/>
  <c r="I307" i="13"/>
  <c r="J307" i="13" s="1"/>
  <c r="I315" i="13"/>
  <c r="J315" i="13" s="1"/>
  <c r="I323" i="13"/>
  <c r="J323" i="13" s="1"/>
  <c r="I347" i="13"/>
  <c r="J347" i="13" s="1"/>
  <c r="I779" i="13"/>
  <c r="J779" i="13" s="1"/>
  <c r="I173" i="13"/>
  <c r="J173" i="13" s="1"/>
  <c r="I311" i="13"/>
  <c r="J311" i="13" s="1"/>
  <c r="I368" i="13"/>
  <c r="J368" i="13" s="1"/>
  <c r="I1076" i="13"/>
  <c r="J1076" i="13" s="1"/>
  <c r="I302" i="13"/>
  <c r="J302" i="13" s="1"/>
  <c r="I312" i="13"/>
  <c r="J312" i="13" s="1"/>
  <c r="I342" i="13"/>
  <c r="J342" i="13" s="1"/>
  <c r="I271" i="13"/>
  <c r="J271" i="13" s="1"/>
  <c r="I313" i="13"/>
  <c r="J313" i="13" s="1"/>
  <c r="I334" i="13"/>
  <c r="J334" i="13" s="1"/>
  <c r="I361" i="13"/>
  <c r="J361" i="13" s="1"/>
  <c r="I694" i="13"/>
  <c r="J694" i="13" s="1"/>
  <c r="I214" i="13"/>
  <c r="J214" i="13" s="1"/>
  <c r="I263" i="13"/>
  <c r="J263" i="13" s="1"/>
  <c r="I295" i="13"/>
  <c r="J295" i="13" s="1"/>
  <c r="I336" i="13"/>
  <c r="J336" i="13" s="1"/>
  <c r="I364" i="13"/>
  <c r="J364" i="13" s="1"/>
  <c r="I794" i="13"/>
  <c r="J794" i="13" s="1"/>
  <c r="I255" i="13"/>
  <c r="J255" i="13" s="1"/>
  <c r="I274" i="13"/>
  <c r="J274" i="13" s="1"/>
  <c r="I296" i="13"/>
  <c r="J296" i="13" s="1"/>
  <c r="I337" i="13"/>
  <c r="J337" i="13" s="1"/>
  <c r="I383" i="13"/>
  <c r="J383" i="13" s="1"/>
  <c r="I277" i="13"/>
  <c r="J277" i="13" s="1"/>
  <c r="I297" i="13"/>
  <c r="J297" i="13" s="1"/>
  <c r="I338" i="13"/>
  <c r="J338" i="13" s="1"/>
  <c r="I717" i="13"/>
  <c r="J717" i="13" s="1"/>
  <c r="I404" i="13"/>
  <c r="J404" i="13" s="1"/>
  <c r="I424" i="13"/>
  <c r="J424" i="13" s="1"/>
  <c r="I326" i="13"/>
  <c r="J326" i="13" s="1"/>
  <c r="I672" i="13"/>
  <c r="J672" i="13" s="1"/>
  <c r="I294" i="13"/>
  <c r="J294" i="13" s="1"/>
  <c r="I674" i="13"/>
  <c r="J674" i="13" s="1"/>
  <c r="I1087" i="13"/>
  <c r="J1087" i="13" s="1"/>
  <c r="I304" i="13"/>
  <c r="J304" i="13" s="1"/>
  <c r="I340" i="13"/>
  <c r="J340" i="13" s="1"/>
  <c r="I362" i="13"/>
  <c r="J362" i="13" s="1"/>
  <c r="I631" i="13"/>
  <c r="J631" i="13" s="1"/>
  <c r="I1017" i="13"/>
  <c r="J1017" i="13" s="1"/>
  <c r="I1009" i="13"/>
  <c r="J1009" i="13" s="1"/>
  <c r="I1055" i="13"/>
  <c r="J1055" i="13" s="1"/>
  <c r="I278" i="13"/>
  <c r="J278" i="13" s="1"/>
  <c r="I397" i="13"/>
  <c r="J397" i="13" s="1"/>
  <c r="I213" i="13"/>
  <c r="J213" i="13" s="1"/>
  <c r="I1539" i="13"/>
  <c r="J1539" i="13" s="1"/>
  <c r="I1691" i="13"/>
  <c r="J1691" i="13" s="1"/>
  <c r="I1030" i="13"/>
  <c r="J1030" i="13" s="1"/>
  <c r="I1532" i="13"/>
  <c r="J1532" i="13" s="1"/>
  <c r="I1692" i="13"/>
  <c r="J1692" i="13" s="1"/>
  <c r="I335" i="13"/>
  <c r="J335" i="13" s="1"/>
  <c r="I262" i="13"/>
  <c r="J262" i="13" s="1"/>
  <c r="I1938" i="13"/>
  <c r="J1938" i="13" s="1"/>
  <c r="I1690" i="13"/>
  <c r="J1690" i="13" s="1"/>
  <c r="I2239" i="13"/>
  <c r="J2239" i="13" s="1"/>
  <c r="I298" i="13"/>
  <c r="J298" i="13" s="1"/>
  <c r="I2174" i="13"/>
  <c r="J2174" i="13" s="1"/>
  <c r="I1280" i="13"/>
  <c r="J1280" i="13" s="1"/>
  <c r="I1722" i="13"/>
  <c r="J1722" i="13" s="1"/>
  <c r="I816" i="13"/>
  <c r="J816" i="13" s="1"/>
  <c r="I1719" i="13"/>
  <c r="J1719" i="13" s="1"/>
  <c r="I1720" i="13"/>
  <c r="J1720" i="13" s="1"/>
  <c r="I587" i="13"/>
  <c r="J587" i="13" s="1"/>
  <c r="I880" i="13"/>
  <c r="J880" i="13" s="1"/>
  <c r="I408" i="13"/>
  <c r="J408" i="13" s="1"/>
  <c r="I1367" i="13"/>
  <c r="J1367" i="13" s="1"/>
  <c r="I235" i="13"/>
  <c r="J235" i="13" s="1"/>
  <c r="I643" i="13"/>
  <c r="J643" i="13" s="1"/>
  <c r="I279" i="13"/>
  <c r="J279" i="13" s="1"/>
  <c r="I210" i="13"/>
  <c r="J210" i="13" s="1"/>
  <c r="I193" i="13"/>
  <c r="J193" i="13" s="1"/>
  <c r="I180" i="13"/>
  <c r="J180" i="13" s="1"/>
  <c r="I2305" i="13"/>
  <c r="J2305" i="13" s="1"/>
  <c r="I1215" i="13"/>
  <c r="J1215" i="13" s="1"/>
  <c r="I2432" i="13"/>
  <c r="J2432" i="13" s="1"/>
  <c r="I2578" i="13"/>
  <c r="J2578" i="13" s="1"/>
  <c r="I2114" i="13"/>
  <c r="J2114" i="13" s="1"/>
  <c r="I2298" i="13"/>
  <c r="J2298" i="13" s="1"/>
  <c r="I716" i="13"/>
  <c r="J716" i="13" s="1"/>
  <c r="I2147" i="13"/>
  <c r="J2147" i="13" s="1"/>
  <c r="I2465" i="13"/>
  <c r="J2465" i="13" s="1"/>
  <c r="I547" i="13"/>
  <c r="J547" i="13" s="1"/>
  <c r="I1189" i="13"/>
  <c r="J1189" i="13" s="1"/>
  <c r="I1696" i="13"/>
  <c r="J1696" i="13" s="1"/>
  <c r="I1697" i="13"/>
  <c r="J1697" i="13" s="1"/>
  <c r="I1393" i="13"/>
  <c r="J1393" i="13" s="1"/>
  <c r="I1449" i="13"/>
  <c r="J1449" i="13" s="1"/>
  <c r="I1363" i="13"/>
  <c r="J1363" i="13" s="1"/>
  <c r="I1317" i="13"/>
  <c r="J1317" i="13" s="1"/>
  <c r="I1410" i="13"/>
  <c r="J1410" i="13" s="1"/>
  <c r="I1492" i="13"/>
  <c r="J1492" i="13" s="1"/>
  <c r="I1494" i="13"/>
  <c r="J1494" i="13" s="1"/>
  <c r="I1505" i="13"/>
  <c r="J1505" i="13" s="1"/>
  <c r="I1513" i="13"/>
  <c r="J1513" i="13" s="1"/>
  <c r="I2135" i="13"/>
  <c r="J2135" i="13" s="1"/>
  <c r="I1935" i="13"/>
  <c r="J1935" i="13" s="1"/>
  <c r="I2171" i="13"/>
  <c r="J2171" i="13" s="1"/>
  <c r="I321" i="13"/>
  <c r="J321" i="13" s="1"/>
  <c r="I189" i="13"/>
  <c r="J189" i="13" s="1"/>
  <c r="I268" i="13"/>
  <c r="J268" i="13" s="1"/>
  <c r="I291" i="13"/>
  <c r="J291" i="13" s="1"/>
  <c r="I289" i="13"/>
  <c r="J289" i="13" s="1"/>
  <c r="I174" i="13"/>
  <c r="J174" i="13" s="1"/>
  <c r="I270" i="13"/>
  <c r="J270" i="13" s="1"/>
  <c r="I200" i="13"/>
  <c r="J200" i="13" s="1"/>
  <c r="I303" i="13"/>
  <c r="J303" i="13" s="1"/>
  <c r="I632" i="13"/>
  <c r="J632" i="13" s="1"/>
  <c r="I249" i="13"/>
  <c r="J249" i="13" s="1"/>
  <c r="I332" i="13"/>
  <c r="J332" i="13" s="1"/>
  <c r="I241" i="13"/>
  <c r="J241" i="13" s="1"/>
  <c r="I2086" i="13"/>
  <c r="J2086" i="13" s="1"/>
  <c r="I272" i="13"/>
  <c r="J272" i="13" s="1"/>
  <c r="I1715" i="13"/>
  <c r="J1715" i="13" s="1"/>
  <c r="I1718" i="13"/>
  <c r="J1718" i="13" s="1"/>
  <c r="I230" i="13"/>
  <c r="J230" i="13" s="1"/>
  <c r="I327" i="13"/>
  <c r="J327" i="13" s="1"/>
  <c r="I216" i="13"/>
  <c r="J216" i="13" s="1"/>
  <c r="I2189" i="13"/>
  <c r="J2189" i="13" s="1"/>
  <c r="I1933" i="13"/>
  <c r="J1933" i="13" s="1"/>
  <c r="I1941" i="13"/>
  <c r="J1941" i="13" s="1"/>
  <c r="I1913" i="13"/>
  <c r="J1913" i="13" s="1"/>
  <c r="I1815" i="13"/>
  <c r="J1815" i="13" s="1"/>
  <c r="I248" i="13"/>
  <c r="J248" i="13" s="1"/>
  <c r="I429" i="13"/>
  <c r="J429" i="13" s="1"/>
  <c r="I1148" i="13"/>
  <c r="J1148" i="13" s="1"/>
  <c r="I314" i="13"/>
  <c r="J314" i="13" s="1"/>
  <c r="I1159" i="13"/>
  <c r="J1159" i="13" s="1"/>
  <c r="I1167" i="13"/>
  <c r="J1167" i="13" s="1"/>
  <c r="I642" i="13"/>
  <c r="J642" i="13" s="1"/>
  <c r="I1164" i="13"/>
  <c r="J1164" i="13" s="1"/>
  <c r="I1504" i="13"/>
  <c r="J1504" i="13" s="1"/>
  <c r="I1660" i="13"/>
  <c r="J1660" i="13" s="1"/>
  <c r="I1166" i="13"/>
  <c r="J1166" i="13" s="1"/>
  <c r="I1234" i="13"/>
  <c r="J1234" i="13" s="1"/>
  <c r="I2213" i="13"/>
  <c r="J2213" i="13" s="1"/>
  <c r="I2268" i="13"/>
  <c r="J2268" i="13" s="1"/>
  <c r="I388" i="13"/>
  <c r="J388" i="13" s="1"/>
  <c r="I1998" i="13"/>
  <c r="J1998" i="13" s="1"/>
  <c r="I611" i="13"/>
  <c r="J611" i="13" s="1"/>
  <c r="I827" i="13"/>
  <c r="J827" i="13" s="1"/>
  <c r="I783" i="13"/>
  <c r="J783" i="13" s="1"/>
  <c r="I616" i="13"/>
  <c r="J616" i="13" s="1"/>
  <c r="I743" i="13"/>
  <c r="J743" i="13" s="1"/>
  <c r="I852" i="13"/>
  <c r="J852" i="13" s="1"/>
  <c r="I902" i="13"/>
  <c r="J902" i="13" s="1"/>
  <c r="I1249" i="13"/>
  <c r="J1249" i="13" s="1"/>
  <c r="I1265" i="13"/>
  <c r="J1265" i="13" s="1"/>
  <c r="I1329" i="13"/>
  <c r="J1329" i="13" s="1"/>
  <c r="I812" i="13"/>
  <c r="J812" i="13" s="1"/>
  <c r="I1245" i="13"/>
  <c r="J1245" i="13" s="1"/>
  <c r="I1461" i="13"/>
  <c r="J1461" i="13" s="1"/>
  <c r="I1254" i="13"/>
  <c r="J1254" i="13" s="1"/>
  <c r="I1848" i="13"/>
  <c r="J1848" i="13" s="1"/>
  <c r="I1242" i="13"/>
  <c r="J1242" i="13" s="1"/>
  <c r="I1771" i="13"/>
  <c r="J1771" i="13" s="1"/>
  <c r="I1366" i="13"/>
  <c r="J1366" i="13" s="1"/>
  <c r="I1246" i="13"/>
  <c r="J1246" i="13" s="1"/>
  <c r="I2014" i="13"/>
  <c r="J2014" i="13" s="1"/>
  <c r="I1472" i="13"/>
  <c r="J1472" i="13" s="1"/>
  <c r="I1769" i="13"/>
  <c r="J1769" i="13" s="1"/>
  <c r="I1770" i="13"/>
  <c r="J1770" i="13" s="1"/>
  <c r="I2112" i="13"/>
  <c r="J2112" i="13" s="1"/>
  <c r="I2160" i="13"/>
  <c r="J2160" i="13" s="1"/>
  <c r="I2321" i="13"/>
  <c r="J2321" i="13" s="1"/>
  <c r="I2318" i="13"/>
  <c r="J2318" i="13" s="1"/>
  <c r="I2092" i="13"/>
  <c r="J2092" i="13" s="1"/>
  <c r="I712" i="13"/>
  <c r="J712" i="13" s="1"/>
  <c r="I226" i="13"/>
  <c r="J226" i="13" s="1"/>
  <c r="I773" i="13"/>
  <c r="J773" i="13" s="1"/>
  <c r="I171" i="13"/>
  <c r="J171" i="13" s="1"/>
  <c r="I198" i="13"/>
  <c r="J198" i="13" s="1"/>
  <c r="I199" i="13"/>
  <c r="J199" i="13" s="1"/>
  <c r="I166" i="13"/>
  <c r="J166" i="13" s="1"/>
  <c r="I1160" i="13"/>
  <c r="J1160" i="13" s="1"/>
  <c r="I168" i="13"/>
  <c r="J168" i="13" s="1"/>
  <c r="I1423" i="13"/>
  <c r="J1423" i="13" s="1"/>
  <c r="I1431" i="13"/>
  <c r="J1431" i="13" s="1"/>
  <c r="I1425" i="13"/>
  <c r="J1425" i="13" s="1"/>
  <c r="I669" i="13"/>
  <c r="J669" i="13" s="1"/>
  <c r="I1571" i="13"/>
  <c r="J1571" i="13" s="1"/>
  <c r="I1838" i="13"/>
  <c r="J1838" i="13" s="1"/>
  <c r="I521" i="13"/>
  <c r="J521" i="13" s="1"/>
  <c r="I1065" i="13"/>
  <c r="J1065" i="13" s="1"/>
  <c r="I1929" i="13"/>
  <c r="J1929" i="13" s="1"/>
  <c r="I192" i="13"/>
  <c r="J192" i="13" s="1"/>
  <c r="I399" i="13"/>
  <c r="J399" i="13" s="1"/>
  <c r="I1379" i="13"/>
  <c r="J1379" i="13" s="1"/>
  <c r="I1373" i="13"/>
  <c r="J1373" i="13" s="1"/>
  <c r="I1374" i="13"/>
  <c r="J1374" i="13" s="1"/>
  <c r="I1471" i="13"/>
  <c r="J1471" i="13" s="1"/>
  <c r="I1378" i="13"/>
  <c r="J1378" i="13" s="1"/>
  <c r="I855" i="13"/>
  <c r="J855" i="13" s="1"/>
  <c r="I2011" i="13"/>
  <c r="J2011" i="13" s="1"/>
  <c r="I1475" i="13"/>
  <c r="J1475" i="13" s="1"/>
  <c r="I1481" i="13"/>
  <c r="J1481" i="13" s="1"/>
  <c r="I1473" i="13"/>
  <c r="J1473" i="13" s="1"/>
  <c r="I615" i="13"/>
  <c r="J615" i="13" s="1"/>
  <c r="I979" i="13"/>
  <c r="J979" i="13" s="1"/>
  <c r="I238" i="13"/>
  <c r="J238" i="13" s="1"/>
  <c r="I389" i="13"/>
  <c r="J389" i="13" s="1"/>
  <c r="I392" i="13"/>
  <c r="J392" i="13" s="1"/>
  <c r="I1995" i="13"/>
  <c r="J1995" i="13" s="1"/>
  <c r="I411" i="13"/>
  <c r="J411" i="13" s="1"/>
  <c r="I416" i="13"/>
  <c r="J416" i="13" s="1"/>
  <c r="I792" i="13"/>
  <c r="J792" i="13" s="1"/>
  <c r="I418" i="13"/>
  <c r="J418" i="13" s="1"/>
  <c r="I410" i="13"/>
  <c r="J410" i="13" s="1"/>
  <c r="I415" i="13"/>
  <c r="J415" i="13" s="1"/>
  <c r="I1613" i="13"/>
  <c r="J1613" i="13" s="1"/>
  <c r="I1338" i="13"/>
  <c r="J1338" i="13" s="1"/>
  <c r="I1092" i="13"/>
  <c r="J1092" i="13" s="1"/>
  <c r="I373" i="13"/>
  <c r="J373" i="13" s="1"/>
  <c r="I375" i="13"/>
  <c r="J375" i="13" s="1"/>
  <c r="I378" i="13"/>
  <c r="J378" i="13" s="1"/>
  <c r="I1435" i="13"/>
  <c r="J1435" i="13" s="1"/>
  <c r="I1636" i="13"/>
  <c r="J1636" i="13" s="1"/>
  <c r="I390" i="13"/>
  <c r="J390" i="13" s="1"/>
  <c r="I284" i="13"/>
  <c r="J284" i="13" s="1"/>
  <c r="I1936" i="13"/>
  <c r="J1936" i="13" s="1"/>
  <c r="I221" i="13"/>
  <c r="J221" i="13" s="1"/>
  <c r="I1013" i="13"/>
  <c r="J1013" i="13" s="1"/>
  <c r="I1024" i="13"/>
  <c r="J1024" i="13" s="1"/>
  <c r="I1000" i="13"/>
  <c r="J1000" i="13" s="1"/>
  <c r="I1711" i="13"/>
  <c r="J1711" i="13" s="1"/>
  <c r="I2021" i="13"/>
  <c r="J2021" i="13" s="1"/>
  <c r="I1710" i="13"/>
  <c r="J1710" i="13" s="1"/>
  <c r="I360" i="13"/>
  <c r="J360" i="13" s="1"/>
  <c r="I1522" i="13"/>
  <c r="J1522" i="13" s="1"/>
  <c r="I2126" i="13"/>
  <c r="J2126" i="13" s="1"/>
  <c r="I406" i="13"/>
  <c r="J406" i="13" s="1"/>
  <c r="I1469" i="13"/>
  <c r="J1469" i="13" s="1"/>
  <c r="I1467" i="13"/>
  <c r="J1467" i="13" s="1"/>
  <c r="I1266" i="13"/>
  <c r="J1266" i="13" s="1"/>
  <c r="I1460" i="13"/>
  <c r="J1460" i="13" s="1"/>
  <c r="I939" i="13"/>
  <c r="J939" i="13" s="1"/>
  <c r="I1319" i="13"/>
  <c r="J1319" i="13" s="1"/>
  <c r="I1686" i="13"/>
  <c r="J1686" i="13" s="1"/>
  <c r="I1016" i="13"/>
  <c r="J1016" i="13" s="1"/>
  <c r="I2023" i="13"/>
  <c r="J2023" i="13" s="1"/>
  <c r="I2212" i="13"/>
  <c r="J2212" i="13" s="1"/>
  <c r="I1181" i="13"/>
  <c r="J1181" i="13" s="1"/>
  <c r="I293" i="13"/>
  <c r="J293" i="13" s="1"/>
  <c r="I835" i="13"/>
  <c r="J835" i="13" s="1"/>
  <c r="I1100" i="13"/>
  <c r="J1100" i="13" s="1"/>
  <c r="I879" i="13"/>
  <c r="J879" i="13" s="1"/>
  <c r="I841" i="13"/>
  <c r="J841" i="13" s="1"/>
  <c r="I2005" i="13"/>
  <c r="J2005" i="13" s="1"/>
  <c r="I2006" i="13"/>
  <c r="J2006" i="13" s="1"/>
  <c r="I2217" i="13"/>
  <c r="J2217" i="13" s="1"/>
  <c r="I1781" i="13"/>
  <c r="J1781" i="13" s="1"/>
  <c r="I1415" i="13"/>
  <c r="J1415" i="13" s="1"/>
  <c r="I1930" i="13"/>
  <c r="J1930" i="13" s="1"/>
  <c r="I2242" i="13"/>
  <c r="J2242" i="13" s="1"/>
  <c r="I1227" i="13"/>
  <c r="J1227" i="13" s="1"/>
  <c r="I345" i="13"/>
  <c r="J345" i="13" s="1"/>
  <c r="I1592" i="13"/>
  <c r="J1592" i="13" s="1"/>
  <c r="I316" i="13"/>
  <c r="J316" i="13" s="1"/>
  <c r="I684" i="13"/>
  <c r="J684" i="13" s="1"/>
  <c r="I654" i="13"/>
  <c r="J654" i="13" s="1"/>
  <c r="I1053" i="13"/>
  <c r="J1053" i="13" s="1"/>
  <c r="I243" i="13"/>
  <c r="J243" i="13" s="1"/>
  <c r="I242" i="13"/>
  <c r="J242" i="13" s="1"/>
  <c r="I185" i="13"/>
  <c r="J185" i="13" s="1"/>
  <c r="I428" i="13"/>
  <c r="J428" i="13" s="1"/>
  <c r="I1536" i="13"/>
  <c r="J1536" i="13" s="1"/>
  <c r="I422" i="13"/>
  <c r="J422" i="13" s="1"/>
  <c r="I187" i="13"/>
  <c r="J187" i="13" s="1"/>
  <c r="I523" i="13"/>
  <c r="J523" i="13" s="1"/>
  <c r="I1733" i="13"/>
  <c r="J1733" i="13" s="1"/>
  <c r="I781" i="13"/>
  <c r="J781" i="13" s="1"/>
  <c r="I605" i="13"/>
  <c r="J605" i="13" s="1"/>
  <c r="I1799" i="13"/>
  <c r="J1799" i="13" s="1"/>
  <c r="I1800" i="13"/>
  <c r="J1800" i="13" s="1"/>
  <c r="I1014" i="13"/>
  <c r="J1014" i="13" s="1"/>
  <c r="I870" i="13"/>
  <c r="J870" i="13" s="1"/>
  <c r="I1698" i="13"/>
  <c r="J1698" i="13" s="1"/>
  <c r="I646" i="13"/>
  <c r="J646" i="13" s="1"/>
  <c r="I222" i="13"/>
  <c r="J222" i="13" s="1"/>
  <c r="I741" i="13"/>
  <c r="J741" i="13" s="1"/>
  <c r="I1204" i="13"/>
  <c r="J1204" i="13" s="1"/>
  <c r="I546" i="13"/>
  <c r="J546" i="13" s="1"/>
  <c r="I1194" i="13"/>
  <c r="J1194" i="13" s="1"/>
  <c r="I1294" i="13"/>
  <c r="J1294" i="13" s="1"/>
  <c r="I2168" i="13"/>
  <c r="J2168" i="13" s="1"/>
  <c r="I2090" i="13"/>
  <c r="J2090" i="13" s="1"/>
  <c r="I2178" i="13"/>
  <c r="J2178" i="13" s="1"/>
  <c r="I1362" i="13"/>
  <c r="J1362" i="13" s="1"/>
  <c r="I1370" i="13"/>
  <c r="J1370" i="13" s="1"/>
  <c r="I1036" i="13"/>
  <c r="J1036" i="13" s="1"/>
  <c r="I836" i="13"/>
  <c r="J836" i="13" s="1"/>
  <c r="I1090" i="13"/>
  <c r="J1090" i="13" s="1"/>
  <c r="I1332" i="13"/>
  <c r="J1332" i="13" s="1"/>
  <c r="I1056" i="13"/>
  <c r="J1056" i="13" s="1"/>
  <c r="I1158" i="13"/>
  <c r="J1158" i="13" s="1"/>
  <c r="I973" i="13"/>
  <c r="J973" i="13" s="1"/>
  <c r="I2136" i="13"/>
  <c r="J2136" i="13" s="1"/>
  <c r="I2170" i="13"/>
  <c r="J2170" i="13" s="1"/>
  <c r="I740" i="13"/>
  <c r="J740" i="13" s="1"/>
  <c r="I286" i="13"/>
  <c r="J286" i="13" s="1"/>
  <c r="I1432" i="13"/>
  <c r="J1432" i="13" s="1"/>
  <c r="I1026" i="13"/>
  <c r="J1026" i="13" s="1"/>
  <c r="I1029" i="13"/>
  <c r="J1029" i="13" s="1"/>
  <c r="I1731" i="13"/>
  <c r="J1731" i="13" s="1"/>
  <c r="I670" i="13"/>
  <c r="J670" i="13" s="1"/>
  <c r="I921" i="13"/>
  <c r="J921" i="13" s="1"/>
  <c r="I675" i="13"/>
  <c r="J675" i="13" s="1"/>
  <c r="I220" i="13"/>
  <c r="J220" i="13" s="1"/>
  <c r="I203" i="13"/>
  <c r="J203" i="13" s="1"/>
  <c r="I329" i="13"/>
  <c r="J329" i="13" s="1"/>
  <c r="I288" i="13"/>
  <c r="J288" i="13" s="1"/>
  <c r="I2285" i="13"/>
  <c r="J2285" i="13" s="1"/>
  <c r="I1261" i="13"/>
  <c r="J1261" i="13" s="1"/>
  <c r="I2255" i="13"/>
  <c r="J2255" i="13" s="1"/>
  <c r="I2507" i="13"/>
  <c r="J2507" i="13" s="1"/>
  <c r="I2138" i="13"/>
  <c r="J2138" i="13" s="1"/>
  <c r="I394" i="13"/>
  <c r="J394" i="13" s="1"/>
  <c r="I405" i="13"/>
  <c r="J405" i="13" s="1"/>
  <c r="I769" i="13"/>
  <c r="J769" i="13" s="1"/>
  <c r="I1734" i="13"/>
  <c r="J1734" i="13" s="1"/>
  <c r="I2265" i="13"/>
  <c r="J2265" i="13" s="1"/>
  <c r="I1398" i="13"/>
  <c r="J1398" i="13" s="1"/>
  <c r="I539" i="13"/>
  <c r="J539" i="13" s="1"/>
  <c r="I814" i="13"/>
  <c r="J814" i="13" s="1"/>
  <c r="I1612" i="13"/>
  <c r="J1612" i="13" s="1"/>
  <c r="I2271" i="13"/>
  <c r="J2271" i="13" s="1"/>
  <c r="I1966" i="13"/>
  <c r="J1966" i="13" s="1"/>
  <c r="I1969" i="13"/>
  <c r="J1969" i="13" s="1"/>
  <c r="I713" i="13"/>
  <c r="J713" i="13" s="1"/>
  <c r="I798" i="13"/>
  <c r="J798" i="13" s="1"/>
  <c r="I1456" i="13"/>
  <c r="J1456" i="13" s="1"/>
  <c r="I985" i="13"/>
  <c r="J985" i="13" s="1"/>
  <c r="I436" i="13"/>
  <c r="J436" i="13" s="1"/>
  <c r="I2451" i="13"/>
  <c r="J2451" i="13" s="1"/>
  <c r="I549" i="13"/>
  <c r="J549" i="13" s="1"/>
  <c r="I2293" i="13"/>
  <c r="J2293" i="13" s="1"/>
  <c r="I2287" i="13"/>
  <c r="J2287" i="13" s="1"/>
  <c r="I681" i="13"/>
  <c r="J681" i="13" s="1"/>
  <c r="I690" i="13"/>
  <c r="J690" i="13" s="1"/>
  <c r="I1358" i="13"/>
  <c r="J1358" i="13" s="1"/>
  <c r="I2000" i="13"/>
  <c r="J2000" i="13" s="1"/>
  <c r="I201" i="13"/>
  <c r="J201" i="13" s="1"/>
  <c r="I1581" i="13"/>
  <c r="J1581" i="13" s="1"/>
  <c r="I885" i="13"/>
  <c r="J885" i="13" s="1"/>
  <c r="I275" i="13"/>
  <c r="J275" i="13" s="1"/>
  <c r="I1044" i="13"/>
  <c r="J1044" i="13" s="1"/>
  <c r="I1120" i="13"/>
  <c r="J1120" i="13" s="1"/>
  <c r="I1344" i="13"/>
  <c r="J1344" i="13" s="1"/>
  <c r="I1051" i="13"/>
  <c r="J1051" i="13" s="1"/>
  <c r="I1257" i="13"/>
  <c r="J1257" i="13" s="1"/>
  <c r="I1037" i="13"/>
  <c r="J1037" i="13" s="1"/>
  <c r="I1437" i="13"/>
  <c r="J1437" i="13" s="1"/>
  <c r="I1468" i="13"/>
  <c r="J1468" i="13" s="1"/>
  <c r="I1122" i="13"/>
  <c r="J1122" i="13" s="1"/>
  <c r="I1832" i="13"/>
  <c r="J1832" i="13" s="1"/>
  <c r="I2249" i="13"/>
  <c r="J2249" i="13" s="1"/>
  <c r="I563" i="13"/>
  <c r="J563" i="13" s="1"/>
  <c r="I558" i="13"/>
  <c r="J558" i="13" s="1"/>
  <c r="I1327" i="13"/>
  <c r="J1327" i="13" s="1"/>
  <c r="I971" i="13"/>
  <c r="J971" i="13" s="1"/>
  <c r="I2139" i="13"/>
  <c r="J2139" i="13" s="1"/>
  <c r="I156" i="13"/>
  <c r="J156" i="13" s="1"/>
  <c r="I186" i="13"/>
  <c r="J186" i="13" s="1"/>
  <c r="I771" i="13"/>
  <c r="J771" i="13" s="1"/>
  <c r="I1707" i="13"/>
  <c r="J1707" i="13" s="1"/>
  <c r="I1060" i="13"/>
  <c r="J1060" i="13" s="1"/>
  <c r="I780" i="13"/>
  <c r="J780" i="13" s="1"/>
  <c r="I1237" i="13"/>
  <c r="J1237" i="13" s="1"/>
  <c r="I1557" i="13"/>
  <c r="J1557" i="13" s="1"/>
  <c r="I1729" i="13"/>
  <c r="J1729" i="13" s="1"/>
  <c r="I1942" i="13"/>
  <c r="J1942" i="13" s="1"/>
  <c r="I1211" i="13"/>
  <c r="J1211" i="13" s="1"/>
  <c r="I1780" i="13"/>
  <c r="J1780" i="13" s="1"/>
  <c r="I2012" i="13"/>
  <c r="J2012" i="13" s="1"/>
  <c r="I2027" i="13"/>
  <c r="J2027" i="13" s="1"/>
  <c r="I1230" i="13"/>
  <c r="J1230" i="13" s="1"/>
  <c r="I2430" i="13"/>
  <c r="J2430" i="13" s="1"/>
  <c r="I318" i="13"/>
  <c r="J318" i="13" s="1"/>
  <c r="I369" i="13"/>
  <c r="J369" i="13" s="1"/>
  <c r="I1068" i="13"/>
  <c r="J1068" i="13" s="1"/>
  <c r="I299" i="13"/>
  <c r="J299" i="13" s="1"/>
  <c r="I400" i="13"/>
  <c r="J400" i="13" s="1"/>
  <c r="I596" i="13"/>
  <c r="J596" i="13" s="1"/>
  <c r="I287" i="13"/>
  <c r="J287" i="13" s="1"/>
  <c r="I2458" i="13"/>
  <c r="J2458" i="13" s="1"/>
  <c r="I2482" i="13"/>
  <c r="J2482" i="13" s="1"/>
  <c r="I407" i="13"/>
  <c r="J407" i="13" s="1"/>
  <c r="I317" i="13"/>
  <c r="J317" i="13" s="1"/>
  <c r="I834" i="13"/>
  <c r="J834" i="13" s="1"/>
  <c r="I353" i="13"/>
  <c r="J353" i="13" s="1"/>
  <c r="I1192" i="13"/>
  <c r="J1192" i="13" s="1"/>
  <c r="I1142" i="13"/>
  <c r="J1142" i="13" s="1"/>
  <c r="I1286" i="13"/>
  <c r="J1286" i="13" s="1"/>
  <c r="I1190" i="13"/>
  <c r="J1190" i="13" s="1"/>
  <c r="I1565" i="13"/>
  <c r="J1565" i="13" s="1"/>
  <c r="I2547" i="13"/>
  <c r="J2547" i="13" s="1"/>
  <c r="I2225" i="13"/>
  <c r="J2225" i="13" s="1"/>
  <c r="I2246" i="13"/>
  <c r="J2246" i="13" s="1"/>
  <c r="I2137" i="13"/>
  <c r="J2137" i="13" s="1"/>
  <c r="I831" i="13"/>
  <c r="J831" i="13" s="1"/>
  <c r="I601" i="13"/>
  <c r="J601" i="13" s="1"/>
  <c r="I2030" i="13"/>
  <c r="J2030" i="13" s="1"/>
  <c r="I224" i="13"/>
  <c r="J224" i="13" s="1"/>
  <c r="I2195" i="13"/>
  <c r="J2195" i="13" s="1"/>
  <c r="I550" i="13"/>
  <c r="J550" i="13" s="1"/>
  <c r="I237" i="13"/>
  <c r="J237" i="13" s="1"/>
  <c r="I265" i="13"/>
  <c r="J265" i="13" s="1"/>
  <c r="I1119" i="13"/>
  <c r="J1119" i="13" s="1"/>
  <c r="I1542" i="13"/>
  <c r="J1542" i="13" s="1"/>
  <c r="I984" i="13"/>
  <c r="J984" i="13" s="1"/>
  <c r="I981" i="13"/>
  <c r="J981" i="13" s="1"/>
  <c r="I1701" i="13"/>
  <c r="J1701" i="13" s="1"/>
  <c r="I1817" i="13"/>
  <c r="J1817" i="13" s="1"/>
  <c r="I2004" i="13"/>
  <c r="J2004" i="13" s="1"/>
  <c r="I1843" i="13"/>
  <c r="J1843" i="13" s="1"/>
  <c r="I1346" i="13"/>
  <c r="J1346" i="13" s="1"/>
  <c r="I1626" i="13"/>
  <c r="J1626" i="13" s="1"/>
  <c r="I653" i="13"/>
  <c r="J653" i="13" s="1"/>
  <c r="I925" i="13"/>
  <c r="J925" i="13" s="1"/>
  <c r="I652" i="13"/>
  <c r="J652" i="13" s="1"/>
  <c r="I305" i="13"/>
  <c r="J305" i="13" s="1"/>
  <c r="I815" i="13"/>
  <c r="J815" i="13" s="1"/>
  <c r="I387" i="13"/>
  <c r="J387" i="13" s="1"/>
  <c r="I384" i="13"/>
  <c r="J384" i="13" s="1"/>
  <c r="I372" i="13"/>
  <c r="J372" i="13" s="1"/>
  <c r="I1999" i="13"/>
  <c r="J1999" i="13" s="1"/>
  <c r="I1619" i="13"/>
  <c r="J1619" i="13" s="1"/>
  <c r="I1617" i="13"/>
  <c r="J1617" i="13" s="1"/>
  <c r="I1618" i="13"/>
  <c r="J1618" i="13" s="1"/>
  <c r="I691" i="13"/>
  <c r="J691" i="13" s="1"/>
  <c r="I1381" i="13"/>
  <c r="J1381" i="13" s="1"/>
  <c r="I1609" i="13"/>
  <c r="J1609" i="13" s="1"/>
  <c r="I1447" i="13"/>
  <c r="J1447" i="13" s="1"/>
  <c r="I1443" i="13"/>
  <c r="J1443" i="13" s="1"/>
  <c r="I1527" i="13"/>
  <c r="J1527" i="13" s="1"/>
  <c r="I1583" i="13"/>
  <c r="J1583" i="13" s="1"/>
  <c r="I1900" i="13"/>
  <c r="J1900" i="13" s="1"/>
  <c r="I1550" i="13"/>
  <c r="J1550" i="13" s="1"/>
  <c r="I1585" i="13"/>
  <c r="J1585" i="13" s="1"/>
  <c r="I2186" i="13"/>
  <c r="J2186" i="13" s="1"/>
  <c r="I380" i="13"/>
  <c r="J380" i="13" s="1"/>
  <c r="I365" i="13"/>
  <c r="J365" i="13" s="1"/>
  <c r="I1392" i="13"/>
  <c r="J1392" i="13" s="1"/>
  <c r="I1879" i="13"/>
  <c r="J1879" i="13" s="1"/>
  <c r="I1859" i="13"/>
  <c r="J1859" i="13" s="1"/>
  <c r="I1890" i="13"/>
  <c r="J1890" i="13" s="1"/>
  <c r="I2472" i="13"/>
  <c r="J2472" i="13" s="1"/>
  <c r="I2077" i="13"/>
  <c r="J2077" i="13" s="1"/>
  <c r="I648" i="13"/>
  <c r="J648" i="13" s="1"/>
  <c r="I702" i="13"/>
  <c r="J702" i="13" s="1"/>
  <c r="I697" i="13"/>
  <c r="J697" i="13" s="1"/>
  <c r="I645" i="13"/>
  <c r="J645" i="13" s="1"/>
  <c r="I1591" i="13"/>
  <c r="J1591" i="13" s="1"/>
  <c r="I2300" i="13"/>
  <c r="J2300" i="13" s="1"/>
  <c r="I339" i="13"/>
  <c r="J339" i="13" s="1"/>
  <c r="I343" i="13"/>
  <c r="J343" i="13" s="1"/>
  <c r="I723" i="13"/>
  <c r="J723" i="13" s="1"/>
  <c r="I236" i="13"/>
  <c r="J236" i="13" s="1"/>
  <c r="I1599" i="13"/>
  <c r="J1599" i="13" s="1"/>
  <c r="I1600" i="13"/>
  <c r="J1600" i="13" s="1"/>
  <c r="I1603" i="13"/>
  <c r="J1603" i="13" s="1"/>
  <c r="I998" i="13"/>
  <c r="J998" i="13" s="1"/>
  <c r="I1598" i="13"/>
  <c r="J1598" i="13" s="1"/>
  <c r="I2037" i="13"/>
  <c r="J2037" i="13" s="1"/>
  <c r="I1602" i="13"/>
  <c r="J1602" i="13" s="1"/>
  <c r="I2244" i="13"/>
  <c r="J2244" i="13" s="1"/>
  <c r="I2116" i="13"/>
  <c r="J2116" i="13" s="1"/>
  <c r="I989" i="13"/>
  <c r="J989" i="13" s="1"/>
  <c r="I2179" i="13"/>
  <c r="J2179" i="13" s="1"/>
  <c r="I2221" i="13"/>
  <c r="J2221" i="13" s="1"/>
  <c r="I2182" i="13"/>
  <c r="J2182" i="13" s="1"/>
  <c r="I535" i="13"/>
  <c r="J535" i="13" s="1"/>
  <c r="I1195" i="13"/>
  <c r="J1195" i="13" s="1"/>
  <c r="I2559" i="13"/>
  <c r="J2559" i="13" s="1"/>
  <c r="I1256" i="13"/>
  <c r="J1256" i="13" s="1"/>
  <c r="I280" i="13"/>
  <c r="J280" i="13" s="1"/>
  <c r="I685" i="13"/>
  <c r="J685" i="13" s="1"/>
  <c r="I1694" i="13"/>
  <c r="J1694" i="13" s="1"/>
  <c r="I2125" i="13"/>
  <c r="J2125" i="13" s="1"/>
  <c r="I227" i="13"/>
  <c r="J227" i="13" s="1"/>
  <c r="I459" i="13"/>
  <c r="J459" i="13" s="1"/>
  <c r="I458" i="13"/>
  <c r="J458" i="13" s="1"/>
  <c r="I538" i="13"/>
  <c r="J538" i="13" s="1"/>
  <c r="I847" i="13"/>
  <c r="J847" i="13" s="1"/>
  <c r="I974" i="13"/>
  <c r="J974" i="13" s="1"/>
  <c r="I568" i="13"/>
  <c r="J568" i="13" s="1"/>
  <c r="I456" i="13"/>
  <c r="J456" i="13" s="1"/>
  <c r="I625" i="13"/>
  <c r="J625" i="13" s="1"/>
  <c r="I842" i="13"/>
  <c r="J842" i="13" s="1"/>
  <c r="I1143" i="13"/>
  <c r="J1143" i="13" s="1"/>
  <c r="I1239" i="13"/>
  <c r="J1239" i="13" s="1"/>
  <c r="I976" i="13"/>
  <c r="J976" i="13" s="1"/>
  <c r="I1200" i="13"/>
  <c r="J1200" i="13" s="1"/>
  <c r="I915" i="13"/>
  <c r="J915" i="13" s="1"/>
  <c r="I1033" i="13"/>
  <c r="J1033" i="13" s="1"/>
  <c r="I1113" i="13"/>
  <c r="J1113" i="13" s="1"/>
  <c r="I1145" i="13"/>
  <c r="J1145" i="13" s="1"/>
  <c r="I1185" i="13"/>
  <c r="J1185" i="13" s="1"/>
  <c r="I1193" i="13"/>
  <c r="J1193" i="13" s="1"/>
  <c r="I1201" i="13"/>
  <c r="J1201" i="13" s="1"/>
  <c r="I1369" i="13"/>
  <c r="J1369" i="13" s="1"/>
  <c r="I1377" i="13"/>
  <c r="J1377" i="13" s="1"/>
  <c r="I457" i="13"/>
  <c r="J457" i="13" s="1"/>
  <c r="I1098" i="13"/>
  <c r="J1098" i="13" s="1"/>
  <c r="I1147" i="13"/>
  <c r="J1147" i="13" s="1"/>
  <c r="I844" i="13"/>
  <c r="J844" i="13" s="1"/>
  <c r="I970" i="13"/>
  <c r="J970" i="13" s="1"/>
  <c r="I1220" i="13"/>
  <c r="J1220" i="13" s="1"/>
  <c r="I1157" i="13"/>
  <c r="J1157" i="13" s="1"/>
  <c r="I1221" i="13"/>
  <c r="J1221" i="13" s="1"/>
  <c r="I1293" i="13"/>
  <c r="J1293" i="13" s="1"/>
  <c r="I917" i="13"/>
  <c r="J917" i="13" s="1"/>
  <c r="I945" i="13"/>
  <c r="J945" i="13" s="1"/>
  <c r="I569" i="13"/>
  <c r="J569" i="13" s="1"/>
  <c r="I1154" i="13"/>
  <c r="J1154" i="13" s="1"/>
  <c r="I1811" i="13"/>
  <c r="J1811" i="13" s="1"/>
  <c r="I610" i="13"/>
  <c r="J610" i="13" s="1"/>
  <c r="I1134" i="13"/>
  <c r="J1134" i="13" s="1"/>
  <c r="I1500" i="13"/>
  <c r="J1500" i="13" s="1"/>
  <c r="I968" i="13"/>
  <c r="J968" i="13" s="1"/>
  <c r="I1810" i="13"/>
  <c r="J1810" i="13" s="1"/>
  <c r="I2187" i="13"/>
  <c r="J2187" i="13" s="1"/>
  <c r="I2181" i="13"/>
  <c r="J2181" i="13" s="1"/>
  <c r="I2175" i="13"/>
  <c r="J2175" i="13" s="1"/>
  <c r="I2264" i="13"/>
  <c r="J2264" i="13" s="1"/>
  <c r="I1334" i="13"/>
  <c r="J1334" i="13" s="1"/>
  <c r="I2169" i="13"/>
  <c r="J2169" i="13" s="1"/>
  <c r="I2162" i="13"/>
  <c r="J2162" i="13" s="1"/>
  <c r="I2166" i="13"/>
  <c r="J2166" i="13" s="1"/>
  <c r="I2180" i="13"/>
  <c r="J2180" i="13" s="1"/>
  <c r="I434" i="13"/>
  <c r="J434" i="13" s="1"/>
  <c r="I559" i="13"/>
  <c r="J559" i="13" s="1"/>
  <c r="I1616" i="13"/>
  <c r="J1616" i="13" s="1"/>
  <c r="I857" i="13"/>
  <c r="J857" i="13" s="1"/>
  <c r="I940" i="13"/>
  <c r="J940" i="13" s="1"/>
  <c r="I999" i="13"/>
  <c r="J999" i="13" s="1"/>
  <c r="I730" i="13"/>
  <c r="J730" i="13" s="1"/>
  <c r="I866" i="13"/>
  <c r="J866" i="13" s="1"/>
  <c r="I1911" i="13"/>
  <c r="J1911" i="13" s="1"/>
  <c r="I155" i="13"/>
  <c r="J155" i="13" s="1"/>
  <c r="I603" i="13"/>
  <c r="J603" i="13" s="1"/>
  <c r="I635" i="13"/>
  <c r="J635" i="13" s="1"/>
  <c r="I787" i="13"/>
  <c r="J787" i="13" s="1"/>
  <c r="I184" i="13"/>
  <c r="J184" i="13" s="1"/>
  <c r="I350" i="13"/>
  <c r="J350" i="13" s="1"/>
  <c r="I554" i="13"/>
  <c r="J554" i="13" s="1"/>
  <c r="I322" i="13"/>
  <c r="J322" i="13" s="1"/>
  <c r="I612" i="13"/>
  <c r="J612" i="13" s="1"/>
  <c r="I354" i="13"/>
  <c r="J354" i="13" s="1"/>
  <c r="I319" i="13"/>
  <c r="J319" i="13" s="1"/>
  <c r="I348" i="13"/>
  <c r="J348" i="13" s="1"/>
  <c r="I543" i="13"/>
  <c r="J543" i="13" s="1"/>
  <c r="I634" i="13"/>
  <c r="J634" i="13" s="1"/>
  <c r="I797" i="13"/>
  <c r="J797" i="13" s="1"/>
  <c r="I863" i="13"/>
  <c r="J863" i="13" s="1"/>
  <c r="I900" i="13"/>
  <c r="J900" i="13" s="1"/>
  <c r="I426" i="13"/>
  <c r="J426" i="13" s="1"/>
  <c r="I764" i="13"/>
  <c r="J764" i="13" s="1"/>
  <c r="I865" i="13"/>
  <c r="J865" i="13" s="1"/>
  <c r="I1208" i="13"/>
  <c r="J1208" i="13" s="1"/>
  <c r="I766" i="13"/>
  <c r="J766" i="13" s="1"/>
  <c r="I413" i="13"/>
  <c r="J413" i="13" s="1"/>
  <c r="I556" i="13"/>
  <c r="J556" i="13" s="1"/>
  <c r="I1743" i="13"/>
  <c r="J1743" i="13" s="1"/>
  <c r="I2039" i="13"/>
  <c r="J2039" i="13" s="1"/>
  <c r="I349" i="13"/>
  <c r="J349" i="13" s="1"/>
  <c r="I734" i="13"/>
  <c r="J734" i="13" s="1"/>
  <c r="I1043" i="13"/>
  <c r="J1043" i="13" s="1"/>
  <c r="I1520" i="13"/>
  <c r="J1520" i="13" s="1"/>
  <c r="I1736" i="13"/>
  <c r="J1736" i="13" s="1"/>
  <c r="I1739" i="13"/>
  <c r="J1739" i="13" s="1"/>
  <c r="I1740" i="13"/>
  <c r="J1740" i="13" s="1"/>
  <c r="I1549" i="13"/>
  <c r="J1549" i="13" s="1"/>
  <c r="I1741" i="13"/>
  <c r="J1741" i="13" s="1"/>
  <c r="I2245" i="13"/>
  <c r="J2245" i="13" s="1"/>
  <c r="I1738" i="13"/>
  <c r="J1738" i="13" s="1"/>
  <c r="I686" i="13"/>
  <c r="J686" i="13" s="1"/>
  <c r="I1994" i="13"/>
  <c r="J1994" i="13" s="1"/>
  <c r="I2152" i="13"/>
  <c r="J2152" i="13" s="1"/>
  <c r="I2312" i="13"/>
  <c r="J2312" i="13" s="1"/>
  <c r="I2297" i="13"/>
  <c r="J2297" i="13" s="1"/>
  <c r="I229" i="13"/>
  <c r="J229" i="13" s="1"/>
  <c r="I582" i="13"/>
  <c r="J582" i="13" s="1"/>
  <c r="I848" i="13"/>
  <c r="J848" i="13" s="1"/>
  <c r="I195" i="13"/>
  <c r="J195" i="13" s="1"/>
  <c r="I770" i="13"/>
  <c r="J770" i="13" s="1"/>
  <c r="I1779" i="13"/>
  <c r="J1779" i="13" s="1"/>
  <c r="I233" i="13"/>
  <c r="J233" i="13" s="1"/>
  <c r="I2307" i="13"/>
  <c r="J2307" i="13" s="1"/>
  <c r="I2288" i="13"/>
  <c r="J2288" i="13" s="1"/>
  <c r="I2209" i="13"/>
  <c r="J2209" i="13" s="1"/>
  <c r="I218" i="13"/>
  <c r="J218" i="13" s="1"/>
  <c r="I1004" i="13"/>
  <c r="J1004" i="13" s="1"/>
  <c r="I586" i="13"/>
  <c r="J586" i="13" s="1"/>
  <c r="I1287" i="13"/>
  <c r="J1287" i="13" s="1"/>
  <c r="I1529" i="13"/>
  <c r="J1529" i="13" s="1"/>
  <c r="I962" i="13"/>
  <c r="J962" i="13" s="1"/>
  <c r="I1856" i="13"/>
  <c r="J1856" i="13" s="1"/>
  <c r="I1857" i="13"/>
  <c r="J1857" i="13" s="1"/>
  <c r="I2601" i="13"/>
  <c r="J2601" i="13" s="1"/>
  <c r="I2104" i="13"/>
  <c r="J2104" i="13" s="1"/>
  <c r="I2105" i="13"/>
  <c r="J2105" i="13" s="1"/>
  <c r="I2296" i="13"/>
  <c r="J2296" i="13" s="1"/>
  <c r="I1888" i="13"/>
  <c r="J1888" i="13" s="1"/>
  <c r="I1607" i="13"/>
  <c r="J1607" i="13" s="1"/>
  <c r="I942" i="13"/>
  <c r="J942" i="13" s="1"/>
  <c r="I167" i="13"/>
  <c r="J167" i="13" s="1"/>
  <c r="I1404" i="13"/>
  <c r="J1404" i="13" s="1"/>
  <c r="I1397" i="13"/>
  <c r="J1397" i="13" s="1"/>
  <c r="I1405" i="13"/>
  <c r="J1405" i="13" s="1"/>
  <c r="I537" i="13"/>
  <c r="J537" i="13" s="1"/>
  <c r="I2022" i="13"/>
  <c r="J2022" i="13" s="1"/>
  <c r="I2026" i="13"/>
  <c r="J2026" i="13" s="1"/>
  <c r="I2308" i="13"/>
  <c r="J2308" i="13" s="1"/>
  <c r="I247" i="13"/>
  <c r="J247" i="13" s="1"/>
  <c r="I253" i="13"/>
  <c r="J253" i="13" s="1"/>
  <c r="I1039" i="13"/>
  <c r="J1039" i="13" s="1"/>
  <c r="I240" i="13"/>
  <c r="J240" i="13" s="1"/>
  <c r="I1812" i="13"/>
  <c r="J1812" i="13" s="1"/>
  <c r="I223" i="13"/>
  <c r="J223" i="13" s="1"/>
  <c r="I871" i="13"/>
  <c r="J871" i="13" s="1"/>
  <c r="I1360" i="13"/>
  <c r="J1360" i="13" s="1"/>
  <c r="I1361" i="13"/>
  <c r="J1361" i="13" s="1"/>
  <c r="I2097" i="13"/>
  <c r="J2097" i="13" s="1"/>
  <c r="I2311" i="13"/>
  <c r="J2311" i="13" s="1"/>
  <c r="I2079" i="13"/>
  <c r="J2079" i="13" s="1"/>
  <c r="I1572" i="13"/>
  <c r="J1572" i="13" s="1"/>
  <c r="I1573" i="13"/>
  <c r="J1573" i="13" s="1"/>
  <c r="I1574" i="13"/>
  <c r="J1574" i="13" s="1"/>
  <c r="I2018" i="13"/>
  <c r="J2018" i="13" s="1"/>
  <c r="I2042" i="13"/>
  <c r="J2042" i="13" s="1"/>
  <c r="I154" i="13"/>
  <c r="J154" i="13" s="1"/>
  <c r="I2020" i="13"/>
  <c r="J2020" i="13" s="1"/>
  <c r="I576" i="13"/>
  <c r="J576" i="13" s="1"/>
  <c r="I579" i="13"/>
  <c r="J579" i="13" s="1"/>
  <c r="I391" i="13"/>
  <c r="J391" i="13" s="1"/>
  <c r="I1623" i="13"/>
  <c r="J1623" i="13" s="1"/>
  <c r="I1615" i="13"/>
  <c r="J1615" i="13" s="1"/>
  <c r="I1523" i="13"/>
  <c r="J1523" i="13" s="1"/>
  <c r="I1525" i="13"/>
  <c r="J1525" i="13" s="1"/>
  <c r="I2236" i="13"/>
  <c r="J2236" i="13" s="1"/>
  <c r="I2274" i="13"/>
  <c r="J2274" i="13" s="1"/>
  <c r="I1454" i="13"/>
  <c r="J1454" i="13" s="1"/>
  <c r="I595" i="13"/>
  <c r="J595" i="13" s="1"/>
  <c r="I980" i="13"/>
  <c r="J980" i="13" s="1"/>
  <c r="I2254" i="13"/>
  <c r="J2254" i="13" s="1"/>
  <c r="I1436" i="13"/>
  <c r="J1436" i="13" s="1"/>
  <c r="I1563" i="13"/>
  <c r="J1563" i="13" s="1"/>
  <c r="I1562" i="13"/>
  <c r="J1562" i="13" s="1"/>
  <c r="I2173" i="13"/>
  <c r="J2173" i="13" s="1"/>
  <c r="I890" i="13"/>
  <c r="J890" i="13" s="1"/>
  <c r="I1965" i="13"/>
  <c r="J1965" i="13" s="1"/>
  <c r="I1348" i="13"/>
  <c r="J1348" i="13" s="1"/>
  <c r="I395" i="13"/>
  <c r="J395" i="13" s="1"/>
  <c r="I396" i="13"/>
  <c r="J396" i="13" s="1"/>
  <c r="I398" i="13"/>
  <c r="J398" i="13" s="1"/>
  <c r="I425" i="13"/>
  <c r="J425" i="13" s="1"/>
  <c r="I606" i="13"/>
  <c r="J606" i="13" s="1"/>
  <c r="I2185" i="13"/>
  <c r="J2185" i="13" s="1"/>
  <c r="I2276" i="13"/>
  <c r="J2276" i="13" s="1"/>
  <c r="I817" i="13"/>
  <c r="J817" i="13" s="1"/>
  <c r="I901" i="13"/>
  <c r="J901" i="13" s="1"/>
  <c r="I430" i="13"/>
  <c r="J430" i="13" s="1"/>
  <c r="I570" i="13"/>
  <c r="J570" i="13" s="1"/>
  <c r="I778" i="13"/>
  <c r="J778" i="13" s="1"/>
  <c r="I622" i="13"/>
  <c r="J622" i="13" s="1"/>
  <c r="I895" i="13"/>
  <c r="J895" i="13" s="1"/>
  <c r="I1647" i="13"/>
  <c r="J1647" i="13" s="1"/>
  <c r="I1643" i="13"/>
  <c r="J1643" i="13" s="1"/>
  <c r="I1651" i="13"/>
  <c r="J1651" i="13" s="1"/>
  <c r="I1644" i="13"/>
  <c r="J1644" i="13" s="1"/>
  <c r="I1652" i="13"/>
  <c r="J1652" i="13" s="1"/>
  <c r="I1637" i="13"/>
  <c r="J1637" i="13" s="1"/>
  <c r="I1645" i="13"/>
  <c r="J1645" i="13" s="1"/>
  <c r="I1638" i="13"/>
  <c r="J1638" i="13" s="1"/>
  <c r="I1646" i="13"/>
  <c r="J1646" i="13" s="1"/>
  <c r="I1846" i="13"/>
  <c r="J1846" i="13" s="1"/>
  <c r="I1642" i="13"/>
  <c r="J1642" i="13" s="1"/>
  <c r="I2083" i="13"/>
  <c r="J2083" i="13" s="1"/>
  <c r="I2163" i="13"/>
  <c r="J2163" i="13" s="1"/>
  <c r="I2443" i="13"/>
  <c r="J2443" i="13" s="1"/>
  <c r="I1649" i="13"/>
  <c r="J1649" i="13" s="1"/>
  <c r="I1650" i="13"/>
  <c r="J1650" i="13" s="1"/>
  <c r="I2025" i="13"/>
  <c r="J2025" i="13" s="1"/>
  <c r="I2208" i="13"/>
  <c r="J2208" i="13" s="1"/>
  <c r="I2256" i="13"/>
  <c r="J2256" i="13" s="1"/>
  <c r="I1641" i="13"/>
  <c r="J1641" i="13" s="1"/>
  <c r="I1538" i="13"/>
  <c r="J1538" i="13" s="1"/>
  <c r="I191" i="13"/>
  <c r="J191" i="13" s="1"/>
  <c r="I791" i="13"/>
  <c r="J791" i="13" s="1"/>
  <c r="I358" i="13"/>
  <c r="J358" i="13" s="1"/>
  <c r="I1554" i="13"/>
  <c r="J1554" i="13" s="1"/>
  <c r="I2029" i="13"/>
  <c r="J2029" i="13" s="1"/>
  <c r="I2084" i="13"/>
  <c r="J2084" i="13" s="1"/>
  <c r="I464" i="13"/>
  <c r="J464" i="13" s="1"/>
  <c r="I580" i="13"/>
  <c r="J580" i="13" s="1"/>
  <c r="I1727" i="13"/>
  <c r="J1727" i="13" s="1"/>
  <c r="I1728" i="13"/>
  <c r="J1728" i="13" s="1"/>
  <c r="I874" i="13"/>
  <c r="J874" i="13" s="1"/>
  <c r="I1725" i="13"/>
  <c r="J1725" i="13" s="1"/>
  <c r="I1726" i="13"/>
  <c r="J1726" i="13" s="1"/>
  <c r="I1553" i="13"/>
  <c r="J1553" i="13" s="1"/>
  <c r="I1063" i="13"/>
  <c r="J1063" i="13" s="1"/>
  <c r="I854" i="13"/>
  <c r="J854" i="13" s="1"/>
  <c r="I206" i="13"/>
  <c r="J206" i="13" s="1"/>
  <c r="I207" i="13"/>
  <c r="J207" i="13" s="1"/>
  <c r="I1357" i="13"/>
  <c r="J1357" i="13" s="1"/>
  <c r="I883" i="13"/>
  <c r="J883" i="13" s="1"/>
  <c r="I1444" i="13"/>
  <c r="J1444" i="13" s="1"/>
  <c r="I647" i="13"/>
  <c r="J647" i="13" s="1"/>
  <c r="I661" i="13"/>
  <c r="J661" i="13" s="1"/>
  <c r="I2050" i="13"/>
  <c r="J2050" i="13" s="1"/>
  <c r="I1140" i="13"/>
  <c r="J1140" i="13" s="1"/>
  <c r="I1441" i="13"/>
  <c r="J1441" i="13" s="1"/>
  <c r="I2275" i="13"/>
  <c r="J2275" i="13" s="1"/>
  <c r="I177" i="13"/>
  <c r="J177" i="13" s="1"/>
  <c r="I330" i="13"/>
  <c r="J330" i="13" s="1"/>
  <c r="I1203" i="13"/>
  <c r="J1203" i="13" s="1"/>
  <c r="I2146" i="13"/>
  <c r="J2146" i="13" s="1"/>
  <c r="I1144" i="13"/>
  <c r="J1144" i="13" s="1"/>
  <c r="I524" i="13"/>
  <c r="J524" i="13" s="1"/>
  <c r="I1105" i="13"/>
  <c r="J1105" i="13" s="1"/>
  <c r="I179" i="13"/>
  <c r="J179" i="13" s="1"/>
  <c r="I545" i="13"/>
  <c r="J545" i="13" s="1"/>
  <c r="I205" i="13"/>
  <c r="J205" i="13" s="1"/>
  <c r="I644" i="13"/>
  <c r="J644" i="13" s="1"/>
  <c r="I1368" i="13"/>
  <c r="J1368" i="13" s="1"/>
  <c r="I1276" i="13"/>
  <c r="J1276" i="13" s="1"/>
  <c r="I1380" i="13"/>
  <c r="J1380" i="13" s="1"/>
  <c r="I1413" i="13"/>
  <c r="J1413" i="13" s="1"/>
  <c r="I1579" i="13"/>
  <c r="J1579" i="13" s="1"/>
  <c r="I1819" i="13"/>
  <c r="J1819" i="13" s="1"/>
  <c r="I1835" i="13"/>
  <c r="J1835" i="13" s="1"/>
  <c r="I1820" i="13"/>
  <c r="J1820" i="13" s="1"/>
  <c r="I1821" i="13"/>
  <c r="J1821" i="13" s="1"/>
  <c r="I1578" i="13"/>
  <c r="J1578" i="13" s="1"/>
  <c r="I2205" i="13"/>
  <c r="J2205" i="13" s="1"/>
  <c r="I2215" i="13"/>
  <c r="J2215" i="13" s="1"/>
  <c r="I2172" i="13"/>
  <c r="J2172" i="13" s="1"/>
  <c r="I1353" i="13"/>
  <c r="J1353" i="13" s="1"/>
  <c r="I1723" i="13"/>
  <c r="J1723" i="13" s="1"/>
  <c r="I1724" i="13"/>
  <c r="J1724" i="13" s="1"/>
  <c r="I1813" i="13"/>
  <c r="J1813" i="13" s="1"/>
  <c r="I585" i="13"/>
  <c r="J585" i="13" s="1"/>
  <c r="I225" i="13"/>
  <c r="J225" i="13" s="1"/>
  <c r="I700" i="13"/>
  <c r="J700" i="13" s="1"/>
  <c r="I1595" i="13"/>
  <c r="J1595" i="13" s="1"/>
  <c r="I1596" i="13"/>
  <c r="J1596" i="13" s="1"/>
  <c r="I1597" i="13"/>
  <c r="J1597" i="13" s="1"/>
  <c r="I1545" i="13"/>
  <c r="J1545" i="13" s="1"/>
  <c r="I1594" i="13"/>
  <c r="J1594" i="13" s="1"/>
  <c r="I267" i="13"/>
  <c r="J267" i="13" s="1"/>
  <c r="I683" i="13"/>
  <c r="J683" i="13" s="1"/>
  <c r="I715" i="13"/>
  <c r="J715" i="13" s="1"/>
  <c r="I573" i="13"/>
  <c r="J573" i="13" s="1"/>
  <c r="I628" i="13"/>
  <c r="J628" i="13" s="1"/>
  <c r="I682" i="13"/>
  <c r="J682" i="13" s="1"/>
  <c r="I1020" i="13"/>
  <c r="J1020" i="13" s="1"/>
  <c r="I584" i="13"/>
  <c r="J584" i="13" s="1"/>
  <c r="I678" i="13"/>
  <c r="J678" i="13" s="1"/>
  <c r="I309" i="13"/>
  <c r="J309" i="13" s="1"/>
  <c r="I1031" i="13"/>
  <c r="J1031" i="13" s="1"/>
  <c r="I1077" i="13"/>
  <c r="J1077" i="13" s="1"/>
  <c r="I1199" i="13"/>
  <c r="J1199" i="13" s="1"/>
  <c r="I560" i="13"/>
  <c r="J560" i="13" s="1"/>
  <c r="I704" i="13"/>
  <c r="J704" i="13" s="1"/>
  <c r="I947" i="13"/>
  <c r="J947" i="13" s="1"/>
  <c r="I1005" i="13"/>
  <c r="J1005" i="13" s="1"/>
  <c r="I1288" i="13"/>
  <c r="J1288" i="13" s="1"/>
  <c r="I793" i="13"/>
  <c r="J793" i="13" s="1"/>
  <c r="I997" i="13"/>
  <c r="J997" i="13" s="1"/>
  <c r="I1345" i="13"/>
  <c r="J1345" i="13" s="1"/>
  <c r="I1401" i="13"/>
  <c r="J1401" i="13" s="1"/>
  <c r="I1409" i="13"/>
  <c r="J1409" i="13" s="1"/>
  <c r="I1008" i="13"/>
  <c r="J1008" i="13" s="1"/>
  <c r="I1267" i="13"/>
  <c r="J1267" i="13" s="1"/>
  <c r="I1323" i="13"/>
  <c r="J1323" i="13" s="1"/>
  <c r="I1347" i="13"/>
  <c r="J1347" i="13" s="1"/>
  <c r="I310" i="13"/>
  <c r="J310" i="13" s="1"/>
  <c r="I1324" i="13"/>
  <c r="J1324" i="13" s="1"/>
  <c r="I567" i="13"/>
  <c r="J567" i="13" s="1"/>
  <c r="I1091" i="13"/>
  <c r="J1091" i="13" s="1"/>
  <c r="I1285" i="13"/>
  <c r="J1285" i="13" s="1"/>
  <c r="I1751" i="13"/>
  <c r="J1751" i="13" s="1"/>
  <c r="I1759" i="13"/>
  <c r="J1759" i="13" s="1"/>
  <c r="I1767" i="13"/>
  <c r="J1767" i="13" s="1"/>
  <c r="I1959" i="13"/>
  <c r="J1959" i="13" s="1"/>
  <c r="I1274" i="13"/>
  <c r="J1274" i="13" s="1"/>
  <c r="I1752" i="13"/>
  <c r="J1752" i="13" s="1"/>
  <c r="I1760" i="13"/>
  <c r="J1760" i="13" s="1"/>
  <c r="I1768" i="13"/>
  <c r="J1768" i="13" s="1"/>
  <c r="I1587" i="13"/>
  <c r="J1587" i="13" s="1"/>
  <c r="I1763" i="13"/>
  <c r="J1763" i="13" s="1"/>
  <c r="I1438" i="13"/>
  <c r="J1438" i="13" s="1"/>
  <c r="I1748" i="13"/>
  <c r="J1748" i="13" s="1"/>
  <c r="I1836" i="13"/>
  <c r="J1836" i="13" s="1"/>
  <c r="I1210" i="13"/>
  <c r="J1210" i="13" s="1"/>
  <c r="I1749" i="13"/>
  <c r="J1749" i="13" s="1"/>
  <c r="I1757" i="13"/>
  <c r="J1757" i="13" s="1"/>
  <c r="I1765" i="13"/>
  <c r="J1765" i="13" s="1"/>
  <c r="I1750" i="13"/>
  <c r="J1750" i="13" s="1"/>
  <c r="I1758" i="13"/>
  <c r="J1758" i="13" s="1"/>
  <c r="I1766" i="13"/>
  <c r="J1766" i="13" s="1"/>
  <c r="I2115" i="13"/>
  <c r="J2115" i="13" s="1"/>
  <c r="I2131" i="13"/>
  <c r="J2131" i="13" s="1"/>
  <c r="I2267" i="13"/>
  <c r="J2267" i="13" s="1"/>
  <c r="I2323" i="13"/>
  <c r="J2323" i="13" s="1"/>
  <c r="I1754" i="13"/>
  <c r="J1754" i="13" s="1"/>
  <c r="I1761" i="13"/>
  <c r="J1761" i="13" s="1"/>
  <c r="I2069" i="13"/>
  <c r="J2069" i="13" s="1"/>
  <c r="I2117" i="13"/>
  <c r="J2117" i="13" s="1"/>
  <c r="I2149" i="13"/>
  <c r="J2149" i="13" s="1"/>
  <c r="I2119" i="13"/>
  <c r="J2119" i="13" s="1"/>
  <c r="I2127" i="13"/>
  <c r="J2127" i="13" s="1"/>
  <c r="I2151" i="13"/>
  <c r="J2151" i="13" s="1"/>
  <c r="I2455" i="13"/>
  <c r="J2455" i="13" s="1"/>
  <c r="I1150" i="13"/>
  <c r="J1150" i="13" s="1"/>
  <c r="I2088" i="13"/>
  <c r="J2088" i="13" s="1"/>
  <c r="I2120" i="13"/>
  <c r="J2120" i="13" s="1"/>
  <c r="I2145" i="13"/>
  <c r="J2145" i="13" s="1"/>
  <c r="I1954" i="13"/>
  <c r="J1954" i="13" s="1"/>
  <c r="I2041" i="13"/>
  <c r="J2041" i="13" s="1"/>
  <c r="I2322" i="13"/>
  <c r="J2322" i="13" s="1"/>
  <c r="I2142" i="13"/>
  <c r="J2142" i="13" s="1"/>
  <c r="I2548" i="13"/>
  <c r="J2548" i="13" s="1"/>
  <c r="I2156" i="13"/>
  <c r="J2156" i="13" s="1"/>
  <c r="I2316" i="13"/>
  <c r="J2316" i="13" s="1"/>
  <c r="I1683" i="13"/>
  <c r="J1683" i="13" s="1"/>
  <c r="I2261" i="13"/>
  <c r="J2261" i="13" s="1"/>
  <c r="I2193" i="13"/>
  <c r="J2193" i="13" s="1"/>
  <c r="I2252" i="13"/>
  <c r="J2252" i="13" s="1"/>
  <c r="I2238" i="13"/>
  <c r="J2238" i="13" s="1"/>
  <c r="I2016" i="13"/>
  <c r="J2016" i="13" s="1"/>
  <c r="I1899" i="13"/>
  <c r="J1899" i="13" s="1"/>
  <c r="I1894" i="13"/>
  <c r="J1894" i="13" s="1"/>
  <c r="I1918" i="13"/>
  <c r="J1918" i="13" s="1"/>
  <c r="I1926" i="13"/>
  <c r="J1926" i="13" s="1"/>
  <c r="I1882" i="13"/>
  <c r="J1882" i="13" s="1"/>
  <c r="I1849" i="13"/>
  <c r="J1849" i="13" s="1"/>
  <c r="I522" i="13"/>
  <c r="J522" i="13" s="1"/>
  <c r="I244" i="13"/>
  <c r="J244" i="13" s="1"/>
  <c r="I1631" i="13"/>
  <c r="J1631" i="13" s="1"/>
  <c r="I273" i="13"/>
  <c r="J273" i="13" s="1"/>
  <c r="I285" i="13"/>
  <c r="J285" i="13" s="1"/>
  <c r="I818" i="13"/>
  <c r="J818" i="13" s="1"/>
  <c r="I2002" i="13"/>
  <c r="J2002" i="13" s="1"/>
  <c r="I2280" i="13"/>
  <c r="J2280" i="13" s="1"/>
  <c r="I810" i="13"/>
  <c r="J810" i="13" s="1"/>
  <c r="I1006" i="13"/>
  <c r="J1006" i="13" s="1"/>
  <c r="I1560" i="13"/>
  <c r="J1560" i="13" s="1"/>
  <c r="I419" i="13"/>
  <c r="J419" i="13" s="1"/>
  <c r="I417" i="13"/>
  <c r="J417" i="13" s="1"/>
  <c r="I2250" i="13"/>
  <c r="J2250" i="13" s="1"/>
  <c r="I699" i="13"/>
  <c r="J699" i="13" s="1"/>
  <c r="I1464" i="13"/>
  <c r="J1464" i="13" s="1"/>
  <c r="I1169" i="13"/>
  <c r="J1169" i="13" s="1"/>
  <c r="I785" i="13"/>
  <c r="J785" i="13" s="1"/>
  <c r="I2123" i="13"/>
  <c r="J2123" i="13" s="1"/>
  <c r="I1018" i="13"/>
  <c r="J1018" i="13" s="1"/>
  <c r="I965" i="13"/>
  <c r="J965" i="13" s="1"/>
  <c r="I1232" i="13"/>
  <c r="J1232" i="13" s="1"/>
  <c r="I1225" i="13"/>
  <c r="J1225" i="13" s="1"/>
  <c r="I659" i="13"/>
  <c r="J659" i="13" s="1"/>
  <c r="I1086" i="13"/>
  <c r="J1086" i="13" s="1"/>
  <c r="I530" i="13"/>
  <c r="J530" i="13" s="1"/>
  <c r="I1083" i="13"/>
  <c r="J1083" i="13" s="1"/>
  <c r="I1851" i="13"/>
  <c r="J1851" i="13" s="1"/>
  <c r="I1891" i="13"/>
  <c r="J1891" i="13" s="1"/>
  <c r="I1939" i="13"/>
  <c r="J1939" i="13" s="1"/>
  <c r="I1892" i="13"/>
  <c r="J1892" i="13" s="1"/>
  <c r="I1306" i="13"/>
  <c r="J1306" i="13" s="1"/>
  <c r="I2291" i="13"/>
  <c r="J2291" i="13" s="1"/>
  <c r="I2055" i="13"/>
  <c r="J2055" i="13" s="1"/>
  <c r="I1569" i="13"/>
  <c r="J1569" i="13" s="1"/>
  <c r="I1570" i="13"/>
  <c r="J1570" i="13" s="1"/>
  <c r="I2278" i="13"/>
  <c r="J2278" i="13" s="1"/>
  <c r="I1408" i="13"/>
  <c r="J1408" i="13" s="1"/>
  <c r="I1427" i="13"/>
  <c r="J1427" i="13" s="1"/>
  <c r="I1349" i="13"/>
  <c r="J1349" i="13" s="1"/>
  <c r="I1429" i="13"/>
  <c r="J1429" i="13" s="1"/>
  <c r="I1422" i="13"/>
  <c r="J1422" i="13" s="1"/>
  <c r="I269" i="13"/>
  <c r="J269" i="13" s="1"/>
  <c r="I621" i="13"/>
  <c r="J621" i="13" s="1"/>
  <c r="I1022" i="13"/>
  <c r="J1022" i="13" s="1"/>
  <c r="I1187" i="13"/>
  <c r="J1187" i="13" s="1"/>
  <c r="I1680" i="13"/>
  <c r="J1680" i="13" s="1"/>
  <c r="I1218" i="13"/>
  <c r="J1218" i="13" s="1"/>
  <c r="I1681" i="13"/>
  <c r="J1681" i="13" s="1"/>
  <c r="I1682" i="13"/>
  <c r="J1682" i="13" s="1"/>
  <c r="I1202" i="13"/>
  <c r="J1202" i="13" s="1"/>
  <c r="I2009" i="13"/>
  <c r="J2009" i="13" s="1"/>
  <c r="I1632" i="13"/>
  <c r="J1632" i="13" s="1"/>
  <c r="I2272" i="13"/>
  <c r="J2272" i="13" s="1"/>
  <c r="I1991" i="13"/>
  <c r="J1991" i="13" s="1"/>
  <c r="I1962" i="13"/>
  <c r="J1962" i="13" s="1"/>
  <c r="I356" i="13"/>
  <c r="J356" i="13" s="1"/>
  <c r="I300" i="13"/>
  <c r="J300" i="13" s="1"/>
  <c r="I403" i="13"/>
  <c r="J403" i="13" s="1"/>
  <c r="I1028" i="13"/>
  <c r="J1028" i="13" s="1"/>
  <c r="I281" i="13"/>
  <c r="J281" i="13" s="1"/>
  <c r="I328" i="13"/>
  <c r="J328" i="13" s="1"/>
  <c r="I402" i="13"/>
  <c r="J402" i="13" s="1"/>
  <c r="I542" i="13"/>
  <c r="J542" i="13" s="1"/>
  <c r="I1035" i="13"/>
  <c r="J1035" i="13" s="1"/>
  <c r="I1588" i="13"/>
  <c r="J1588" i="13" s="1"/>
  <c r="I2066" i="13"/>
  <c r="J2066" i="13" s="1"/>
  <c r="I2051" i="13"/>
  <c r="J2051" i="13" s="1"/>
  <c r="I2087" i="13"/>
  <c r="J2087" i="13" s="1"/>
  <c r="I1282" i="13"/>
  <c r="J1282" i="13" s="1"/>
  <c r="I2001" i="13"/>
  <c r="J2001" i="13" s="1"/>
  <c r="I982" i="13"/>
  <c r="J982" i="13" s="1"/>
  <c r="I518" i="13"/>
  <c r="J518" i="13" s="1"/>
  <c r="I1996" i="13"/>
  <c r="J1996" i="13" s="1"/>
  <c r="I641" i="13"/>
  <c r="J641" i="13" s="1"/>
  <c r="I640" i="13"/>
  <c r="J640" i="13" s="1"/>
  <c r="I1908" i="13"/>
  <c r="J1908" i="13" s="1"/>
  <c r="I1822" i="13"/>
  <c r="J1822" i="13" s="1"/>
  <c r="I1902" i="13"/>
  <c r="J1902" i="13" s="1"/>
  <c r="I1927" i="13"/>
  <c r="J1927" i="13" s="1"/>
  <c r="I1149" i="13"/>
  <c r="J1149" i="13" s="1"/>
  <c r="I1608" i="13"/>
  <c r="J1608" i="13" s="1"/>
  <c r="I1567" i="13"/>
  <c r="J1567" i="13" s="1"/>
  <c r="I918" i="13"/>
  <c r="J918" i="13" s="1"/>
  <c r="I1732" i="13"/>
  <c r="J1732" i="13" s="1"/>
  <c r="I597" i="13"/>
  <c r="J597" i="13" s="1"/>
  <c r="I598" i="13"/>
  <c r="J598" i="13" s="1"/>
  <c r="I590" i="13"/>
  <c r="J590" i="13" s="1"/>
  <c r="I904" i="13"/>
  <c r="J904" i="13" s="1"/>
  <c r="I1207" i="13"/>
  <c r="J1207" i="13" s="1"/>
  <c r="I927" i="13"/>
  <c r="J927" i="13" s="1"/>
  <c r="I928" i="13"/>
  <c r="J928" i="13" s="1"/>
  <c r="I995" i="13"/>
  <c r="J995" i="13" s="1"/>
  <c r="I983" i="13"/>
  <c r="J983" i="13" s="1"/>
  <c r="I1010" i="13"/>
  <c r="J1010" i="13" s="1"/>
  <c r="I602" i="13"/>
  <c r="J602" i="13" s="1"/>
  <c r="I655" i="13"/>
  <c r="J655" i="13" s="1"/>
  <c r="I1895" i="13"/>
  <c r="J1895" i="13" s="1"/>
  <c r="I1896" i="13"/>
  <c r="J1896" i="13" s="1"/>
  <c r="I1886" i="13"/>
  <c r="J1886" i="13" s="1"/>
  <c r="I1921" i="13"/>
  <c r="J1921" i="13" s="1"/>
  <c r="I1914" i="13"/>
  <c r="J1914" i="13" s="1"/>
  <c r="I1924" i="13"/>
  <c r="J1924" i="13" s="1"/>
  <c r="I1023" i="13"/>
  <c r="J1023" i="13" s="1"/>
  <c r="I548" i="13"/>
  <c r="J548" i="13" s="1"/>
  <c r="I1814" i="13"/>
  <c r="J1814" i="13" s="1"/>
  <c r="I1247" i="13"/>
  <c r="J1247" i="13" s="1"/>
  <c r="I624" i="13"/>
  <c r="J624" i="13" s="1"/>
  <c r="I869" i="13"/>
  <c r="J869" i="13" s="1"/>
  <c r="I1889" i="13"/>
  <c r="J1889" i="13" s="1"/>
  <c r="I1987" i="13"/>
  <c r="J1987" i="13" s="1"/>
  <c r="I1174" i="13"/>
  <c r="J1174" i="13" s="1"/>
  <c r="I423" i="13"/>
  <c r="J423" i="13" s="1"/>
  <c r="I1791" i="13"/>
  <c r="J1791" i="13" s="1"/>
  <c r="I1792" i="13"/>
  <c r="J1792" i="13" s="1"/>
  <c r="I1824" i="13"/>
  <c r="J1824" i="13" s="1"/>
  <c r="I2211" i="13"/>
  <c r="J2211" i="13" s="1"/>
  <c r="I2243" i="13"/>
  <c r="J2243" i="13" s="1"/>
  <c r="I1793" i="13"/>
  <c r="J1793" i="13" s="1"/>
  <c r="I2306" i="13"/>
  <c r="J2306" i="13" s="1"/>
  <c r="I2101" i="13"/>
  <c r="J2101" i="13" s="1"/>
  <c r="I2188" i="13"/>
  <c r="J2188" i="13" s="1"/>
  <c r="I2078" i="13"/>
  <c r="J2078" i="13" s="1"/>
  <c r="I619" i="13"/>
  <c r="J619" i="13" s="1"/>
  <c r="I1655" i="13"/>
  <c r="J1655" i="13" s="1"/>
  <c r="I1656" i="13"/>
  <c r="J1656" i="13" s="1"/>
  <c r="I1915" i="13"/>
  <c r="J1915" i="13" s="1"/>
  <c r="I1434" i="13"/>
  <c r="J1434" i="13" s="1"/>
  <c r="I2258" i="13"/>
  <c r="J2258" i="13" s="1"/>
  <c r="I254" i="13"/>
  <c r="J254" i="13" s="1"/>
  <c r="I604" i="13"/>
  <c r="J604" i="13" s="1"/>
  <c r="I2218" i="13"/>
  <c r="J2218" i="13" s="1"/>
  <c r="I1302" i="13"/>
  <c r="J1302" i="13" s="1"/>
  <c r="I1321" i="13"/>
  <c r="J1321" i="13" s="1"/>
  <c r="I1671" i="13"/>
  <c r="J1671" i="13" s="1"/>
  <c r="I1672" i="13"/>
  <c r="J1672" i="13" s="1"/>
  <c r="I1676" i="13"/>
  <c r="J1676" i="13" s="1"/>
  <c r="I1677" i="13"/>
  <c r="J1677" i="13" s="1"/>
  <c r="I1670" i="13"/>
  <c r="J1670" i="13" s="1"/>
  <c r="I1678" i="13"/>
  <c r="J1678" i="13" s="1"/>
  <c r="I1674" i="13"/>
  <c r="J1674" i="13" s="1"/>
  <c r="I501" i="13"/>
  <c r="J501" i="13" s="1"/>
  <c r="I1803" i="13"/>
  <c r="J1803" i="13" s="1"/>
  <c r="I1664" i="13"/>
  <c r="J1664" i="13" s="1"/>
  <c r="I1667" i="13"/>
  <c r="J1667" i="13" s="1"/>
  <c r="I1668" i="13"/>
  <c r="J1668" i="13" s="1"/>
  <c r="I1669" i="13"/>
  <c r="J1669" i="13" s="1"/>
  <c r="I1662" i="13"/>
  <c r="J1662" i="13" s="1"/>
  <c r="I1665" i="13"/>
  <c r="J1665" i="13" s="1"/>
  <c r="I283" i="13"/>
  <c r="J283" i="13" s="1"/>
  <c r="I833" i="13"/>
  <c r="J833" i="13" s="1"/>
  <c r="I872" i="13"/>
  <c r="J872" i="13" s="1"/>
  <c r="I1575" i="13"/>
  <c r="J1575" i="13" s="1"/>
  <c r="I1178" i="13"/>
  <c r="J1178" i="13" s="1"/>
  <c r="I1577" i="13"/>
  <c r="J1577" i="13" s="1"/>
  <c r="I868" i="13"/>
  <c r="J868" i="13" s="1"/>
  <c r="I767" i="13"/>
  <c r="J767" i="13" s="1"/>
  <c r="I306" i="13"/>
  <c r="J306" i="13" s="1"/>
  <c r="I1659" i="13"/>
  <c r="J1659" i="13" s="1"/>
  <c r="I2141" i="13"/>
  <c r="J2141" i="13" s="1"/>
  <c r="I2279" i="13"/>
  <c r="J2279" i="13" s="1"/>
  <c r="I2177" i="13"/>
  <c r="J2177" i="13" s="1"/>
  <c r="I2233" i="13"/>
  <c r="J2233" i="13" s="1"/>
  <c r="I2257" i="13"/>
  <c r="J2257" i="13" s="1"/>
  <c r="I443" i="13"/>
  <c r="J443" i="13" s="1"/>
  <c r="I451" i="13"/>
  <c r="J451" i="13" s="1"/>
  <c r="I440" i="13"/>
  <c r="J440" i="13" s="1"/>
  <c r="I442" i="13"/>
  <c r="J442" i="13" s="1"/>
  <c r="I511" i="13"/>
  <c r="J511" i="13" s="1"/>
  <c r="I445" i="13"/>
  <c r="J445" i="13" s="1"/>
  <c r="I487" i="13"/>
  <c r="J487" i="13" s="1"/>
  <c r="I495" i="13"/>
  <c r="J495" i="13" s="1"/>
  <c r="I541" i="13"/>
  <c r="J541" i="13" s="1"/>
  <c r="I437" i="13"/>
  <c r="J437" i="13" s="1"/>
  <c r="I446" i="13"/>
  <c r="J446" i="13" s="1"/>
  <c r="I455" i="13"/>
  <c r="J455" i="13" s="1"/>
  <c r="I488" i="13"/>
  <c r="J488" i="13" s="1"/>
  <c r="I496" i="13"/>
  <c r="J496" i="13" s="1"/>
  <c r="I438" i="13"/>
  <c r="J438" i="13" s="1"/>
  <c r="I447" i="13"/>
  <c r="J447" i="13" s="1"/>
  <c r="I481" i="13"/>
  <c r="J481" i="13" s="1"/>
  <c r="I450" i="13"/>
  <c r="J450" i="13" s="1"/>
  <c r="I503" i="13"/>
  <c r="J503" i="13" s="1"/>
  <c r="I991" i="13"/>
  <c r="J991" i="13" s="1"/>
  <c r="I439" i="13"/>
  <c r="J439" i="13" s="1"/>
  <c r="I453" i="13"/>
  <c r="J453" i="13" s="1"/>
  <c r="I494" i="13"/>
  <c r="J494" i="13" s="1"/>
  <c r="I441" i="13"/>
  <c r="J441" i="13" s="1"/>
  <c r="I1847" i="13"/>
  <c r="J1847" i="13" s="1"/>
  <c r="I1868" i="13"/>
  <c r="J1868" i="13" s="1"/>
  <c r="I1853" i="13"/>
  <c r="J1853" i="13" s="1"/>
  <c r="I862" i="13"/>
  <c r="J862" i="13" s="1"/>
  <c r="I1546" i="13"/>
  <c r="J1546" i="13" s="1"/>
  <c r="I618" i="13"/>
  <c r="J618" i="13" s="1"/>
  <c r="J333" i="13"/>
  <c r="I97" i="13"/>
  <c r="J97" i="13" s="1"/>
  <c r="I88" i="13"/>
  <c r="J88" i="13" s="1"/>
  <c r="I100" i="13"/>
  <c r="J100" i="13" s="1"/>
  <c r="I145" i="13"/>
  <c r="J145" i="13" s="1"/>
  <c r="I2508" i="13"/>
  <c r="J2508" i="13" s="1"/>
  <c r="I2740" i="13"/>
  <c r="J2740" i="13" s="1"/>
  <c r="I2748" i="13"/>
  <c r="J2748" i="13" s="1"/>
  <c r="I2780" i="13"/>
  <c r="J2780" i="13" s="1"/>
  <c r="I2812" i="13"/>
  <c r="J2812" i="13" s="1"/>
  <c r="I2820" i="13"/>
  <c r="J2820" i="13" s="1"/>
  <c r="I2730" i="13"/>
  <c r="J2730" i="13" s="1"/>
  <c r="I2766" i="13"/>
  <c r="J2766" i="13" s="1"/>
  <c r="I2866" i="13"/>
  <c r="J2866" i="13" s="1"/>
  <c r="I2874" i="13"/>
  <c r="J2874" i="13" s="1"/>
  <c r="I2890" i="13"/>
  <c r="J2890" i="13" s="1"/>
  <c r="I2922" i="13"/>
  <c r="J2922" i="13" s="1"/>
  <c r="I2970" i="13"/>
  <c r="J2970" i="13" s="1"/>
  <c r="I2978" i="13"/>
  <c r="J2978" i="13" s="1"/>
  <c r="I3018" i="13"/>
  <c r="J3018" i="13" s="1"/>
  <c r="I2767" i="13"/>
  <c r="J2767" i="13" s="1"/>
  <c r="I2784" i="13"/>
  <c r="J2784" i="13" s="1"/>
  <c r="I2867" i="13"/>
  <c r="J2867" i="13" s="1"/>
  <c r="I2759" i="13"/>
  <c r="J2759" i="13" s="1"/>
  <c r="I2844" i="13"/>
  <c r="J2844" i="13" s="1"/>
  <c r="I2860" i="13"/>
  <c r="J2860" i="13" s="1"/>
  <c r="I2947" i="13"/>
  <c r="J2947" i="13" s="1"/>
  <c r="I3011" i="13"/>
  <c r="J3011" i="13" s="1"/>
  <c r="I3019" i="13"/>
  <c r="J3019" i="13" s="1"/>
  <c r="I2751" i="13"/>
  <c r="J2751" i="13" s="1"/>
  <c r="I2861" i="13"/>
  <c r="J2861" i="13" s="1"/>
  <c r="I2901" i="13"/>
  <c r="J2901" i="13" s="1"/>
  <c r="I2909" i="13"/>
  <c r="J2909" i="13" s="1"/>
  <c r="I2949" i="13"/>
  <c r="J2949" i="13" s="1"/>
  <c r="I2957" i="13"/>
  <c r="J2957" i="13" s="1"/>
  <c r="I2666" i="13"/>
  <c r="J2666" i="13" s="1"/>
  <c r="I2787" i="13"/>
  <c r="J2787" i="13" s="1"/>
  <c r="I2813" i="13"/>
  <c r="J2813" i="13" s="1"/>
  <c r="I2822" i="13"/>
  <c r="J2822" i="13" s="1"/>
  <c r="I2838" i="13"/>
  <c r="J2838" i="13" s="1"/>
  <c r="I2854" i="13"/>
  <c r="J2854" i="13" s="1"/>
  <c r="I2886" i="13"/>
  <c r="J2886" i="13" s="1"/>
  <c r="I2894" i="13"/>
  <c r="J2894" i="13" s="1"/>
  <c r="I2934" i="13"/>
  <c r="J2934" i="13" s="1"/>
  <c r="I2950" i="13"/>
  <c r="J2950" i="13" s="1"/>
  <c r="I2779" i="13"/>
  <c r="J2779" i="13" s="1"/>
  <c r="I2814" i="13"/>
  <c r="J2814" i="13" s="1"/>
  <c r="I2855" i="13"/>
  <c r="J2855" i="13" s="1"/>
  <c r="I2863" i="13"/>
  <c r="J2863" i="13" s="1"/>
  <c r="I2959" i="13"/>
  <c r="J2959" i="13" s="1"/>
  <c r="I3007" i="13"/>
  <c r="J3007" i="13" s="1"/>
  <c r="I2763" i="13"/>
  <c r="J2763" i="13" s="1"/>
  <c r="I2790" i="13"/>
  <c r="J2790" i="13" s="1"/>
  <c r="I2815" i="13"/>
  <c r="J2815" i="13" s="1"/>
  <c r="I2856" i="13"/>
  <c r="J2856" i="13" s="1"/>
  <c r="I2912" i="13"/>
  <c r="J2912" i="13" s="1"/>
  <c r="I2920" i="13"/>
  <c r="J2920" i="13" s="1"/>
  <c r="I2944" i="13"/>
  <c r="J2944" i="13" s="1"/>
  <c r="I2960" i="13"/>
  <c r="J2960" i="13" s="1"/>
  <c r="I2976" i="13"/>
  <c r="J2976" i="13" s="1"/>
  <c r="I3000" i="13"/>
  <c r="J3000" i="13" s="1"/>
  <c r="I3008" i="13"/>
  <c r="J3008" i="13" s="1"/>
  <c r="I2738" i="13"/>
  <c r="J2738" i="13" s="1"/>
  <c r="I2825" i="13"/>
  <c r="J2825" i="13" s="1"/>
  <c r="I2868" i="13"/>
  <c r="J2868" i="13" s="1"/>
  <c r="I3020" i="13"/>
  <c r="J3020" i="13" s="1"/>
  <c r="I2782" i="13"/>
  <c r="J2782" i="13" s="1"/>
  <c r="I2773" i="13"/>
  <c r="J2773" i="13" s="1"/>
  <c r="I2684" i="13"/>
  <c r="J2684" i="13" s="1"/>
  <c r="I2733" i="13"/>
  <c r="J2733" i="13" s="1"/>
  <c r="I2710" i="13"/>
  <c r="J2710" i="13" s="1"/>
  <c r="I2992" i="13"/>
  <c r="J2992" i="13" s="1"/>
  <c r="I152" i="13"/>
  <c r="J152" i="13" s="1"/>
  <c r="I144" i="13"/>
  <c r="J144" i="13" s="1"/>
  <c r="C98" i="11" l="1" a="1"/>
  <c r="C98" i="11" s="1"/>
  <c r="D98" i="11" s="1"/>
  <c r="C125" i="11" a="1"/>
  <c r="C125" i="11" s="1"/>
  <c r="D125" i="11" s="1"/>
  <c r="C120" i="11" a="1"/>
  <c r="C120" i="11" s="1"/>
  <c r="D120" i="11" s="1"/>
  <c r="I454" i="13"/>
  <c r="J454" i="13" s="1"/>
  <c r="I762" i="13"/>
  <c r="J762" i="13" s="1"/>
  <c r="I2562" i="13"/>
  <c r="J2562" i="13" s="1"/>
  <c r="I2870" i="13"/>
  <c r="J2870" i="13" s="1"/>
  <c r="I1555" i="13"/>
  <c r="J1555" i="13" s="1"/>
  <c r="I1863" i="13"/>
  <c r="J1863" i="13" s="1"/>
  <c r="I758" i="13"/>
  <c r="J758" i="13" s="1"/>
  <c r="I1066" i="13"/>
  <c r="J1066" i="13" s="1"/>
  <c r="I1534" i="13"/>
  <c r="J1534" i="13" s="1"/>
  <c r="I2436" i="13"/>
  <c r="J2436" i="13" s="1"/>
  <c r="I2744" i="13"/>
  <c r="J2744" i="13" s="1"/>
  <c r="I1940" i="13"/>
  <c r="J1940" i="13" s="1"/>
  <c r="I1762" i="13"/>
  <c r="J1762" i="13" s="1"/>
  <c r="I2070" i="13"/>
  <c r="J2070" i="13" s="1"/>
  <c r="I2385" i="13"/>
  <c r="J2385" i="13" s="1"/>
  <c r="I2693" i="13"/>
  <c r="J2693" i="13" s="1"/>
  <c r="I2371" i="13"/>
  <c r="J2371" i="13" s="1"/>
  <c r="I2679" i="13"/>
  <c r="J2679" i="13" s="1"/>
  <c r="I950" i="13"/>
  <c r="J950" i="13" s="1"/>
  <c r="I1258" i="13"/>
  <c r="J1258" i="13" s="1"/>
  <c r="I194" i="13"/>
  <c r="J194" i="13" s="1"/>
  <c r="I502" i="13"/>
  <c r="J502" i="13" s="1"/>
  <c r="I636" i="13"/>
  <c r="J636" i="13" s="1"/>
  <c r="I1629" i="13"/>
  <c r="J1629" i="13" s="1"/>
  <c r="I2580" i="13"/>
  <c r="J2580" i="13" s="1"/>
  <c r="I2888" i="13"/>
  <c r="J2888" i="13" s="1"/>
  <c r="I819" i="13"/>
  <c r="J819" i="13" s="1"/>
  <c r="I1127" i="13"/>
  <c r="J1127" i="13" s="1"/>
  <c r="I1964" i="13"/>
  <c r="J1964" i="13" s="1"/>
  <c r="I897" i="13"/>
  <c r="J897" i="13" s="1"/>
  <c r="I1205" i="13"/>
  <c r="J1205" i="13" s="1"/>
  <c r="I164" i="13"/>
  <c r="J164" i="13" s="1"/>
  <c r="I472" i="13"/>
  <c r="J472" i="13" s="1"/>
  <c r="I755" i="13"/>
  <c r="J755" i="13" s="1"/>
  <c r="I1950" i="13"/>
  <c r="J1950" i="13" s="1"/>
  <c r="I2232" i="13"/>
  <c r="J2232" i="13" s="1"/>
  <c r="I2372" i="13"/>
  <c r="J2372" i="13" s="1"/>
  <c r="I2680" i="13"/>
  <c r="J2680" i="13" s="1"/>
  <c r="I2338" i="13"/>
  <c r="J2338" i="13" s="1"/>
  <c r="I2646" i="13"/>
  <c r="J2646" i="13" s="1"/>
  <c r="I2391" i="13"/>
  <c r="J2391" i="13" s="1"/>
  <c r="I2699" i="13"/>
  <c r="J2699" i="13" s="1"/>
  <c r="I2379" i="13"/>
  <c r="J2379" i="13" s="1"/>
  <c r="I2687" i="13"/>
  <c r="J2687" i="13" s="1"/>
  <c r="I1156" i="13"/>
  <c r="J1156" i="13" s="1"/>
  <c r="I969" i="13"/>
  <c r="J969" i="13" s="1"/>
  <c r="I1032" i="13"/>
  <c r="J1032" i="13" s="1"/>
  <c r="I1340" i="13"/>
  <c r="J1340" i="13" s="1"/>
  <c r="I1953" i="13"/>
  <c r="J1953" i="13" s="1"/>
  <c r="I2550" i="13"/>
  <c r="J2550" i="13" s="1"/>
  <c r="I2858" i="13"/>
  <c r="J2858" i="13" s="1"/>
  <c r="I1601" i="13"/>
  <c r="J1601" i="13" s="1"/>
  <c r="I1980" i="13"/>
  <c r="J1980" i="13" s="1"/>
  <c r="I2460" i="13"/>
  <c r="J2460" i="13" s="1"/>
  <c r="I2768" i="13"/>
  <c r="J2768" i="13" s="1"/>
  <c r="I2383" i="13"/>
  <c r="J2383" i="13" s="1"/>
  <c r="I2691" i="13"/>
  <c r="J2691" i="13" s="1"/>
  <c r="I825" i="13"/>
  <c r="J825" i="13" s="1"/>
  <c r="I1133" i="13"/>
  <c r="J1133" i="13" s="1"/>
  <c r="I1702" i="13"/>
  <c r="J1702" i="13" s="1"/>
  <c r="I2010" i="13"/>
  <c r="J2010" i="13" s="1"/>
  <c r="I2059" i="13"/>
  <c r="J2059" i="13" s="1"/>
  <c r="I552" i="13"/>
  <c r="J552" i="13" s="1"/>
  <c r="I448" i="13"/>
  <c r="J448" i="13" s="1"/>
  <c r="I756" i="13"/>
  <c r="J756" i="13" s="1"/>
  <c r="I499" i="13"/>
  <c r="J499" i="13" s="1"/>
  <c r="I807" i="13"/>
  <c r="J807" i="13" s="1"/>
  <c r="I1576" i="13"/>
  <c r="J1576" i="13" s="1"/>
  <c r="I1884" i="13"/>
  <c r="J1884" i="13" s="1"/>
  <c r="I1673" i="13"/>
  <c r="J1673" i="13" s="1"/>
  <c r="I1981" i="13"/>
  <c r="J1981" i="13" s="1"/>
  <c r="I2561" i="13"/>
  <c r="J2561" i="13" s="1"/>
  <c r="I2869" i="13"/>
  <c r="J2869" i="13" s="1"/>
  <c r="I1478" i="13"/>
  <c r="J1478" i="13" s="1"/>
  <c r="I1786" i="13"/>
  <c r="J1786" i="13" s="1"/>
  <c r="I197" i="13"/>
  <c r="J197" i="13" s="1"/>
  <c r="I505" i="13"/>
  <c r="J505" i="13" s="1"/>
  <c r="I2294" i="13"/>
  <c r="J2294" i="13" s="1"/>
  <c r="I2426" i="13"/>
  <c r="J2426" i="13" s="1"/>
  <c r="I2734" i="13"/>
  <c r="J2734" i="13" s="1"/>
  <c r="I2337" i="13"/>
  <c r="J2337" i="13" s="1"/>
  <c r="I2645" i="13"/>
  <c r="J2645" i="13" s="1"/>
  <c r="I1826" i="13"/>
  <c r="J1826" i="13" s="1"/>
  <c r="I2134" i="13"/>
  <c r="J2134" i="13" s="1"/>
  <c r="I2453" i="13"/>
  <c r="J2453" i="13" s="1"/>
  <c r="I2761" i="13"/>
  <c r="J2761" i="13" s="1"/>
  <c r="I1764" i="13"/>
  <c r="J1764" i="13" s="1"/>
  <c r="I2072" i="13"/>
  <c r="J2072" i="13" s="1"/>
  <c r="I1075" i="13"/>
  <c r="J1075" i="13" s="1"/>
  <c r="I1383" i="13"/>
  <c r="J1383" i="13" s="1"/>
  <c r="I2630" i="13"/>
  <c r="J2630" i="13" s="1"/>
  <c r="I2938" i="13"/>
  <c r="J2938" i="13" s="1"/>
  <c r="I906" i="13"/>
  <c r="J906" i="13" s="1"/>
  <c r="I1967" i="13"/>
  <c r="J1967" i="13" s="1"/>
  <c r="I1982" i="13"/>
  <c r="J1982" i="13" s="1"/>
  <c r="I2224" i="13"/>
  <c r="J2224" i="13" s="1"/>
  <c r="I2532" i="13"/>
  <c r="J2532" i="13" s="1"/>
  <c r="I2342" i="13"/>
  <c r="J2342" i="13" s="1"/>
  <c r="I2650" i="13"/>
  <c r="J2650" i="13" s="1"/>
  <c r="I2361" i="13"/>
  <c r="J2361" i="13" s="1"/>
  <c r="I2669" i="13"/>
  <c r="J2669" i="13" s="1"/>
  <c r="I2216" i="13"/>
  <c r="J2216" i="13" s="1"/>
  <c r="I2351" i="13"/>
  <c r="J2351" i="13" s="1"/>
  <c r="I2659" i="13"/>
  <c r="J2659" i="13" s="1"/>
  <c r="I2203" i="13"/>
  <c r="J2203" i="13" s="1"/>
  <c r="I1110" i="13"/>
  <c r="J1110" i="13" s="1"/>
  <c r="I1418" i="13"/>
  <c r="J1418" i="13" s="1"/>
  <c r="I1042" i="13"/>
  <c r="J1042" i="13" s="1"/>
  <c r="I1387" i="13"/>
  <c r="J1387" i="13" s="1"/>
  <c r="I1695" i="13"/>
  <c r="J1695" i="13" s="1"/>
  <c r="I2608" i="13"/>
  <c r="J2608" i="13" s="1"/>
  <c r="I2916" i="13"/>
  <c r="J2916" i="13" s="1"/>
  <c r="I1238" i="13"/>
  <c r="J1238" i="13" s="1"/>
  <c r="I912" i="13"/>
  <c r="J912" i="13" s="1"/>
  <c r="I746" i="13"/>
  <c r="J746" i="13" s="1"/>
  <c r="I1290" i="13"/>
  <c r="J1290" i="13" s="1"/>
  <c r="I1976" i="13"/>
  <c r="J1976" i="13" s="1"/>
  <c r="I1945" i="13"/>
  <c r="J1945" i="13" s="1"/>
  <c r="I2253" i="13"/>
  <c r="J2253" i="13" s="1"/>
  <c r="I2493" i="13"/>
  <c r="J2493" i="13" s="1"/>
  <c r="I2801" i="13"/>
  <c r="J2801" i="13" s="1"/>
  <c r="I666" i="13"/>
  <c r="J666" i="13" s="1"/>
  <c r="I2032" i="13"/>
  <c r="J2032" i="13" s="1"/>
  <c r="I1564" i="13"/>
  <c r="J1564" i="13" s="1"/>
  <c r="I498" i="13"/>
  <c r="J498" i="13" s="1"/>
  <c r="I806" i="13"/>
  <c r="J806" i="13" s="1"/>
  <c r="I1104" i="13"/>
  <c r="J1104" i="13" s="1"/>
  <c r="I1412" i="13"/>
  <c r="J1412" i="13" s="1"/>
  <c r="I2448" i="13"/>
  <c r="J2448" i="13" s="1"/>
  <c r="I2756" i="13"/>
  <c r="J2756" i="13" s="1"/>
  <c r="I2273" i="13"/>
  <c r="J2273" i="13" s="1"/>
  <c r="I2581" i="13"/>
  <c r="J2581" i="13" s="1"/>
  <c r="I2367" i="13"/>
  <c r="J2367" i="13" s="1"/>
  <c r="I2675" i="13"/>
  <c r="J2675" i="13" s="1"/>
  <c r="I1568" i="13"/>
  <c r="J1568" i="13" s="1"/>
  <c r="I1876" i="13"/>
  <c r="J1876" i="13" s="1"/>
  <c r="I1226" i="13"/>
  <c r="J1226" i="13" s="1"/>
  <c r="I1519" i="13"/>
  <c r="J1519" i="13" s="1"/>
  <c r="I1827" i="13"/>
  <c r="J1827" i="13" s="1"/>
  <c r="I2442" i="13"/>
  <c r="J2442" i="13" s="1"/>
  <c r="I2750" i="13"/>
  <c r="J2750" i="13" s="1"/>
  <c r="I2410" i="13"/>
  <c r="J2410" i="13" s="1"/>
  <c r="I2718" i="13"/>
  <c r="J2718" i="13" s="1"/>
  <c r="I1482" i="13"/>
  <c r="J1482" i="13" s="1"/>
  <c r="I1007" i="13"/>
  <c r="J1007" i="13" s="1"/>
  <c r="I1756" i="13"/>
  <c r="J1756" i="13" s="1"/>
  <c r="I2064" i="13"/>
  <c r="J2064" i="13" s="1"/>
  <c r="I476" i="13"/>
  <c r="J476" i="13" s="1"/>
  <c r="I784" i="13"/>
  <c r="J784" i="13" s="1"/>
  <c r="I212" i="13"/>
  <c r="J212" i="13" s="1"/>
  <c r="I520" i="13"/>
  <c r="J520" i="13" s="1"/>
  <c r="I2388" i="13"/>
  <c r="J2388" i="13" s="1"/>
  <c r="I2696" i="13"/>
  <c r="J2696" i="13" s="1"/>
  <c r="I2262" i="13"/>
  <c r="J2262" i="13" s="1"/>
  <c r="I2520" i="13"/>
  <c r="J2520" i="13" s="1"/>
  <c r="I2828" i="13"/>
  <c r="J2828" i="13" s="1"/>
  <c r="I1336" i="13"/>
  <c r="J1336" i="13" s="1"/>
  <c r="I1737" i="13"/>
  <c r="J1737" i="13" s="1"/>
  <c r="I2345" i="13"/>
  <c r="J2345" i="13" s="1"/>
  <c r="I2653" i="13"/>
  <c r="J2653" i="13" s="1"/>
  <c r="I2200" i="13"/>
  <c r="J2200" i="13" s="1"/>
  <c r="I2036" i="13"/>
  <c r="J2036" i="13" s="1"/>
  <c r="I1470" i="13"/>
  <c r="J1470" i="13" s="1"/>
  <c r="I1778" i="13"/>
  <c r="J1778" i="13" s="1"/>
  <c r="I1744" i="13"/>
  <c r="J1744" i="13" s="1"/>
  <c r="I352" i="13"/>
  <c r="J352" i="13" s="1"/>
  <c r="I660" i="13"/>
  <c r="J660" i="13" s="1"/>
  <c r="I2584" i="13"/>
  <c r="J2584" i="13" s="1"/>
  <c r="I2892" i="13"/>
  <c r="J2892" i="13" s="1"/>
  <c r="I1270" i="13"/>
  <c r="J1270" i="13" s="1"/>
  <c r="I943" i="13"/>
  <c r="J943" i="13" s="1"/>
  <c r="I936" i="13"/>
  <c r="J936" i="13" s="1"/>
  <c r="I1244" i="13"/>
  <c r="J1244" i="13" s="1"/>
  <c r="I849" i="13"/>
  <c r="J849" i="13" s="1"/>
  <c r="I738" i="13"/>
  <c r="J738" i="13" s="1"/>
  <c r="I1721" i="13"/>
  <c r="J1721" i="13" s="1"/>
  <c r="I703" i="13"/>
  <c r="J703" i="13" s="1"/>
  <c r="I1011" i="13"/>
  <c r="J1011" i="13" s="1"/>
  <c r="I2592" i="13"/>
  <c r="J2592" i="13" s="1"/>
  <c r="I2900" i="13"/>
  <c r="J2900" i="13" s="1"/>
  <c r="I2491" i="13"/>
  <c r="J2491" i="13" s="1"/>
  <c r="I2799" i="13"/>
  <c r="J2799" i="13" s="1"/>
  <c r="I1584" i="13"/>
  <c r="J1584" i="13" s="1"/>
  <c r="I898" i="13"/>
  <c r="J898" i="13" s="1"/>
  <c r="I1451" i="13"/>
  <c r="J1451" i="13" s="1"/>
  <c r="I1700" i="13"/>
  <c r="J1700" i="13" s="1"/>
  <c r="I2416" i="13"/>
  <c r="J2416" i="13" s="1"/>
  <c r="I2724" i="13"/>
  <c r="J2724" i="13" s="1"/>
  <c r="I1975" i="13"/>
  <c r="J1975" i="13" s="1"/>
  <c r="I2283" i="13"/>
  <c r="J2283" i="13" s="1"/>
  <c r="I153" i="13"/>
  <c r="J153" i="13" s="1"/>
  <c r="I461" i="13"/>
  <c r="J461" i="13" s="1"/>
  <c r="I2454" i="13"/>
  <c r="J2454" i="13" s="1"/>
  <c r="I2762" i="13"/>
  <c r="J2762" i="13" s="1"/>
  <c r="I2330" i="13"/>
  <c r="J2330" i="13" s="1"/>
  <c r="I2638" i="13"/>
  <c r="J2638" i="13" s="1"/>
  <c r="I2456" i="13"/>
  <c r="J2456" i="13" s="1"/>
  <c r="I2764" i="13"/>
  <c r="J2764" i="13" s="1"/>
  <c r="I629" i="13"/>
  <c r="J629" i="13" s="1"/>
  <c r="I937" i="13"/>
  <c r="J937" i="13" s="1"/>
  <c r="I1081" i="13"/>
  <c r="J1081" i="13" s="1"/>
  <c r="I1389" i="13"/>
  <c r="J1389" i="13" s="1"/>
  <c r="I1012" i="13"/>
  <c r="J1012" i="13" s="1"/>
  <c r="I1320" i="13"/>
  <c r="J1320" i="13" s="1"/>
  <c r="I627" i="13"/>
  <c r="J627" i="13" s="1"/>
  <c r="I935" i="13"/>
  <c r="J935" i="13" s="1"/>
  <c r="I875" i="13"/>
  <c r="J875" i="13" s="1"/>
  <c r="I2603" i="13"/>
  <c r="J2603" i="13" s="1"/>
  <c r="I2911" i="13"/>
  <c r="J2911" i="13" s="1"/>
  <c r="I2381" i="13"/>
  <c r="J2381" i="13" s="1"/>
  <c r="I2689" i="13"/>
  <c r="J2689" i="13" s="1"/>
  <c r="I1611" i="13"/>
  <c r="J1611" i="13" s="1"/>
  <c r="I1919" i="13"/>
  <c r="J1919" i="13" s="1"/>
  <c r="I2566" i="13"/>
  <c r="J2566" i="13" s="1"/>
  <c r="I1653" i="13"/>
  <c r="J1653" i="13" s="1"/>
  <c r="I1973" i="13"/>
  <c r="J1973" i="13" s="1"/>
  <c r="I1253" i="13"/>
  <c r="J1253" i="13" s="1"/>
  <c r="I1561" i="13"/>
  <c r="J1561" i="13" s="1"/>
  <c r="I1790" i="13"/>
  <c r="J1790" i="13" s="1"/>
  <c r="I2327" i="13"/>
  <c r="J2327" i="13" s="1"/>
  <c r="I2635" i="13"/>
  <c r="J2635" i="13" s="1"/>
  <c r="I2396" i="13"/>
  <c r="J2396" i="13" s="1"/>
  <c r="I2704" i="13"/>
  <c r="J2704" i="13" s="1"/>
  <c r="I2176" i="13"/>
  <c r="J2176" i="13" s="1"/>
  <c r="I1742" i="13"/>
  <c r="J1742" i="13" s="1"/>
  <c r="I1735" i="13"/>
  <c r="J1735" i="13" s="1"/>
  <c r="I363" i="13"/>
  <c r="J363" i="13" s="1"/>
  <c r="I671" i="13"/>
  <c r="J671" i="13" s="1"/>
  <c r="I2324" i="13"/>
  <c r="J2324" i="13" s="1"/>
  <c r="I2632" i="13"/>
  <c r="J2632" i="13" s="1"/>
  <c r="I574" i="13"/>
  <c r="J574" i="13" s="1"/>
  <c r="I882" i="13"/>
  <c r="J882" i="13" s="1"/>
  <c r="I914" i="13"/>
  <c r="J914" i="13" s="1"/>
  <c r="I209" i="13"/>
  <c r="J209" i="13" s="1"/>
  <c r="I517" i="13"/>
  <c r="J517" i="13" s="1"/>
  <c r="I737" i="13"/>
  <c r="J737" i="13" s="1"/>
  <c r="I1045" i="13"/>
  <c r="J1045" i="13" s="1"/>
  <c r="I656" i="13"/>
  <c r="J656" i="13" s="1"/>
  <c r="I964" i="13"/>
  <c r="J964" i="13" s="1"/>
  <c r="I2380" i="13"/>
  <c r="J2380" i="13" s="1"/>
  <c r="I2688" i="13"/>
  <c r="J2688" i="13" s="1"/>
  <c r="I707" i="13"/>
  <c r="J707" i="13" s="1"/>
  <c r="I1015" i="13"/>
  <c r="J1015" i="13" s="1"/>
  <c r="I1125" i="13"/>
  <c r="J1125" i="13" s="1"/>
  <c r="I2056" i="13"/>
  <c r="J2056" i="13" s="1"/>
  <c r="I2420" i="13"/>
  <c r="J2420" i="13" s="1"/>
  <c r="I2728" i="13"/>
  <c r="J2728" i="13" s="1"/>
  <c r="I2474" i="13"/>
  <c r="J2474" i="13" s="1"/>
  <c r="I2421" i="13"/>
  <c r="J2421" i="13" s="1"/>
  <c r="I2729" i="13"/>
  <c r="J2729" i="13" s="1"/>
  <c r="I2604" i="13"/>
  <c r="J2604" i="13" s="1"/>
  <c r="I2544" i="13"/>
  <c r="J2544" i="13" s="1"/>
  <c r="I2852" i="13"/>
  <c r="J2852" i="13" s="1"/>
  <c r="I444" i="13"/>
  <c r="J444" i="13" s="1"/>
  <c r="I752" i="13"/>
  <c r="J752" i="13" s="1"/>
  <c r="I493" i="13"/>
  <c r="J493" i="13" s="1"/>
  <c r="I801" i="13"/>
  <c r="J801" i="13" s="1"/>
  <c r="I2347" i="13"/>
  <c r="J2347" i="13" s="1"/>
  <c r="I2655" i="13"/>
  <c r="J2655" i="13" s="1"/>
  <c r="I452" i="13"/>
  <c r="J452" i="13" s="1"/>
  <c r="I760" i="13"/>
  <c r="J760" i="13" s="1"/>
  <c r="I1501" i="13"/>
  <c r="J1501" i="13" s="1"/>
  <c r="I1809" i="13"/>
  <c r="J1809" i="13" s="1"/>
  <c r="I1176" i="13"/>
  <c r="J1176" i="13" s="1"/>
  <c r="I2494" i="13"/>
  <c r="J2494" i="13" s="1"/>
  <c r="I2802" i="13"/>
  <c r="J2802" i="13" s="1"/>
  <c r="I2434" i="13"/>
  <c r="J2434" i="13" s="1"/>
  <c r="I2742" i="13"/>
  <c r="J2742" i="13" s="1"/>
  <c r="I427" i="13"/>
  <c r="J427" i="13" s="1"/>
  <c r="I735" i="13"/>
  <c r="J735" i="13" s="1"/>
  <c r="I1396" i="13"/>
  <c r="J1396" i="13" s="1"/>
  <c r="I1704" i="13"/>
  <c r="J1704" i="13" s="1"/>
  <c r="I162" i="13"/>
  <c r="J162" i="13" s="1"/>
  <c r="I470" i="13"/>
  <c r="J470" i="13" s="1"/>
  <c r="I2320" i="13"/>
  <c r="J2320" i="13" s="1"/>
  <c r="I2628" i="13"/>
  <c r="J2628" i="13" s="1"/>
  <c r="I2519" i="13"/>
  <c r="J2519" i="13" s="1"/>
  <c r="I2827" i="13"/>
  <c r="J2827" i="13" s="1"/>
  <c r="I932" i="13"/>
  <c r="J932" i="13" s="1"/>
  <c r="I157" i="13"/>
  <c r="J157" i="13" s="1"/>
  <c r="I465" i="13"/>
  <c r="J465" i="13" s="1"/>
  <c r="I217" i="13"/>
  <c r="J217" i="13" s="1"/>
  <c r="I525" i="13"/>
  <c r="J525" i="13" s="1"/>
  <c r="I1984" i="13"/>
  <c r="J1984" i="13" s="1"/>
  <c r="I2326" i="13"/>
  <c r="J2326" i="13" s="1"/>
  <c r="I2634" i="13"/>
  <c r="J2634" i="13" s="1"/>
  <c r="I1648" i="13"/>
  <c r="J1648" i="13" s="1"/>
  <c r="I1956" i="13"/>
  <c r="J1956" i="13" s="1"/>
  <c r="I2229" i="13"/>
  <c r="J2229" i="13" s="1"/>
  <c r="I963" i="13"/>
  <c r="J963" i="13" s="1"/>
  <c r="I2095" i="13"/>
  <c r="J2095" i="13" s="1"/>
  <c r="I2403" i="13"/>
  <c r="J2403" i="13" s="1"/>
  <c r="I2446" i="13"/>
  <c r="J2446" i="13" s="1"/>
  <c r="I2754" i="13"/>
  <c r="J2754" i="13" s="1"/>
  <c r="I1943" i="13"/>
  <c r="J1943" i="13" s="1"/>
  <c r="I2251" i="13"/>
  <c r="J2251" i="13" s="1"/>
  <c r="I2058" i="13"/>
  <c r="J2058" i="13" s="1"/>
  <c r="I178" i="13"/>
  <c r="J178" i="13" s="1"/>
  <c r="I486" i="13"/>
  <c r="J486" i="13" s="1"/>
  <c r="I2299" i="13"/>
  <c r="J2299" i="13" s="1"/>
  <c r="I777" i="13"/>
  <c r="J777" i="13" s="1"/>
  <c r="I1085" i="13"/>
  <c r="J1085" i="13" s="1"/>
  <c r="I359" i="13"/>
  <c r="J359" i="13" s="1"/>
  <c r="I667" i="13"/>
  <c r="J667" i="13" s="1"/>
  <c r="I1477" i="13"/>
  <c r="J1477" i="13" s="1"/>
  <c r="I1785" i="13"/>
  <c r="J1785" i="13" s="1"/>
  <c r="I2310" i="13"/>
  <c r="J2310" i="13" s="1"/>
  <c r="I1746" i="13"/>
  <c r="J1746" i="13" s="1"/>
  <c r="I2413" i="13"/>
  <c r="J2413" i="13" s="1"/>
  <c r="I2721" i="13"/>
  <c r="J2721" i="13" s="1"/>
  <c r="I1877" i="13"/>
  <c r="J1877" i="13" s="1"/>
  <c r="I421" i="13"/>
  <c r="J421" i="13" s="1"/>
  <c r="I729" i="13"/>
  <c r="J729" i="13" s="1"/>
  <c r="I219" i="13"/>
  <c r="J219" i="13" s="1"/>
  <c r="I527" i="13"/>
  <c r="J527" i="13" s="1"/>
  <c r="I2607" i="13"/>
  <c r="J2607" i="13" s="1"/>
  <c r="I2915" i="13"/>
  <c r="J2915" i="13" s="1"/>
  <c r="I1235" i="13"/>
  <c r="J1235" i="13" s="1"/>
  <c r="I1209" i="13"/>
  <c r="J1209" i="13" s="1"/>
  <c r="I626" i="13"/>
  <c r="J626" i="13" s="1"/>
  <c r="I934" i="13"/>
  <c r="J934" i="13" s="1"/>
  <c r="I1439" i="13"/>
  <c r="J1439" i="13" s="1"/>
  <c r="I1747" i="13"/>
  <c r="J1747" i="13" s="1"/>
  <c r="I916" i="13"/>
  <c r="J916" i="13" s="1"/>
  <c r="I1224" i="13"/>
  <c r="J1224" i="13" s="1"/>
  <c r="I2435" i="13"/>
  <c r="J2435" i="13" s="1"/>
  <c r="I2743" i="13"/>
  <c r="J2743" i="13" s="1"/>
  <c r="I832" i="13"/>
  <c r="J832" i="13" s="1"/>
  <c r="I1177" i="13"/>
  <c r="J1177" i="13" s="1"/>
  <c r="I2554" i="13"/>
  <c r="J2554" i="13" s="1"/>
  <c r="I2862" i="13"/>
  <c r="J2862" i="13" s="1"/>
  <c r="I1901" i="13"/>
  <c r="J1901" i="13" s="1"/>
  <c r="I2241" i="13"/>
  <c r="J2241" i="13" s="1"/>
  <c r="I2549" i="13"/>
  <c r="J2549" i="13" s="1"/>
  <c r="I2469" i="13"/>
  <c r="J2469" i="13" s="1"/>
  <c r="I2777" i="13"/>
  <c r="J2777" i="13" s="1"/>
  <c r="I497" i="13"/>
  <c r="J497" i="13" s="1"/>
  <c r="I805" i="13"/>
  <c r="J805" i="13" s="1"/>
  <c r="I2568" i="13"/>
  <c r="J2568" i="13" s="1"/>
  <c r="I2876" i="13"/>
  <c r="J2876" i="13" s="1"/>
  <c r="I2624" i="13"/>
  <c r="J2624" i="13" s="1"/>
  <c r="I2932" i="13"/>
  <c r="J2932" i="13" s="1"/>
  <c r="I1116" i="13"/>
  <c r="J1116" i="13" s="1"/>
  <c r="I1424" i="13"/>
  <c r="J1424" i="13" s="1"/>
  <c r="I1322" i="13"/>
  <c r="J1322" i="13" s="1"/>
  <c r="I1630" i="13"/>
  <c r="J1630" i="13" s="1"/>
  <c r="I1552" i="13"/>
  <c r="J1552" i="13" s="1"/>
  <c r="I1860" i="13"/>
  <c r="J1860" i="13" s="1"/>
  <c r="I1240" i="13"/>
  <c r="J1240" i="13" s="1"/>
  <c r="I1548" i="13"/>
  <c r="J1548" i="13" s="1"/>
  <c r="I1046" i="13"/>
  <c r="J1046" i="13" s="1"/>
  <c r="I1354" i="13"/>
  <c r="J1354" i="13" s="1"/>
  <c r="I909" i="13"/>
  <c r="J909" i="13" s="1"/>
  <c r="I1217" i="13"/>
  <c r="J1217" i="13" s="1"/>
  <c r="I2226" i="13"/>
  <c r="J2226" i="13" s="1"/>
  <c r="I2350" i="13"/>
  <c r="J2350" i="13" s="1"/>
  <c r="I2658" i="13"/>
  <c r="J2658" i="13" s="1"/>
  <c r="I2144" i="13"/>
  <c r="J2144" i="13" s="1"/>
  <c r="I2452" i="13"/>
  <c r="J2452" i="13" s="1"/>
  <c r="I2075" i="13"/>
  <c r="J2075" i="13" s="1"/>
  <c r="I1080" i="13"/>
  <c r="J1080" i="13" s="1"/>
  <c r="I1388" i="13"/>
  <c r="J1388" i="13" s="1"/>
  <c r="I761" i="13"/>
  <c r="J761" i="13" s="1"/>
  <c r="I990" i="13"/>
  <c r="J990" i="13" s="1"/>
  <c r="I813" i="13"/>
  <c r="J813" i="13" s="1"/>
  <c r="I1121" i="13"/>
  <c r="J1121" i="13" s="1"/>
  <c r="I772" i="13"/>
  <c r="J772" i="13" s="1"/>
  <c r="I2462" i="13"/>
  <c r="J2462" i="13" s="1"/>
  <c r="I2770" i="13"/>
  <c r="J2770" i="13" s="1"/>
  <c r="I2207" i="13"/>
  <c r="J2207" i="13" s="1"/>
  <c r="I1298" i="13"/>
  <c r="J1298" i="13" s="1"/>
  <c r="I2348" i="13"/>
  <c r="J2348" i="13" s="1"/>
  <c r="I2656" i="13"/>
  <c r="J2656" i="13" s="1"/>
  <c r="I1845" i="13"/>
  <c r="J1845" i="13" s="1"/>
  <c r="I2153" i="13"/>
  <c r="J2153" i="13" s="1"/>
  <c r="I1640" i="13"/>
  <c r="J1640" i="13" s="1"/>
  <c r="I1948" i="13"/>
  <c r="J1948" i="13" s="1"/>
  <c r="I1590" i="13"/>
  <c r="J1590" i="13" s="1"/>
  <c r="I1970" i="13"/>
  <c r="J1970" i="13" s="1"/>
  <c r="I952" i="13"/>
  <c r="J952" i="13" s="1"/>
  <c r="I529" i="13"/>
  <c r="J529" i="13" s="1"/>
  <c r="I837" i="13"/>
  <c r="J837" i="13" s="1"/>
  <c r="I754" i="13"/>
  <c r="J754" i="13" s="1"/>
  <c r="I1062" i="13"/>
  <c r="J1062" i="13" s="1"/>
  <c r="I2615" i="13"/>
  <c r="J2615" i="13" s="1"/>
  <c r="I2923" i="13"/>
  <c r="J2923" i="13" s="1"/>
  <c r="I733" i="13"/>
  <c r="J733" i="13" s="1"/>
  <c r="I2281" i="13"/>
  <c r="J2281" i="13" s="1"/>
  <c r="I930" i="13"/>
  <c r="J930" i="13" s="1"/>
  <c r="I2204" i="13"/>
  <c r="J2204" i="13" s="1"/>
  <c r="I2400" i="13"/>
  <c r="J2400" i="13" s="1"/>
  <c r="I2708" i="13"/>
  <c r="J2708" i="13" s="1"/>
  <c r="I2333" i="13"/>
  <c r="J2333" i="13" s="1"/>
  <c r="I2641" i="13"/>
  <c r="J2641" i="13" s="1"/>
  <c r="I1106" i="13"/>
  <c r="J1106" i="13" s="1"/>
  <c r="I1414" i="13"/>
  <c r="J1414" i="13" s="1"/>
  <c r="I1109" i="13"/>
  <c r="J1109" i="13" s="1"/>
  <c r="I1417" i="13"/>
  <c r="J1417" i="13" s="1"/>
  <c r="I357" i="13"/>
  <c r="J357" i="13" s="1"/>
  <c r="I665" i="13"/>
  <c r="J665" i="13" s="1"/>
  <c r="I2054" i="13"/>
  <c r="J2054" i="13" s="1"/>
  <c r="I1155" i="13"/>
  <c r="J1155" i="13" s="1"/>
  <c r="I1271" i="13"/>
  <c r="J1271" i="13" s="1"/>
  <c r="I2100" i="13"/>
  <c r="J2100" i="13" s="1"/>
  <c r="I2408" i="13"/>
  <c r="J2408" i="13" s="1"/>
  <c r="I1458" i="13"/>
  <c r="J1458" i="13" s="1"/>
  <c r="I2302" i="13"/>
  <c r="J2302" i="13" s="1"/>
  <c r="I2610" i="13"/>
  <c r="J2610" i="13" s="1"/>
  <c r="I1783" i="13"/>
  <c r="J1783" i="13" s="1"/>
  <c r="I2091" i="13"/>
  <c r="J2091" i="13" s="1"/>
  <c r="I2309" i="13"/>
  <c r="J2309" i="13" s="1"/>
  <c r="I2617" i="13"/>
  <c r="J2617" i="13" s="1"/>
  <c r="I2076" i="13"/>
  <c r="J2076" i="13" s="1"/>
  <c r="I2489" i="13"/>
  <c r="J2489" i="13" s="1"/>
  <c r="I2797" i="13"/>
  <c r="J2797" i="13" s="1"/>
  <c r="I2579" i="13"/>
  <c r="J2579" i="13" s="1"/>
  <c r="I2887" i="13"/>
  <c r="J2887" i="13" s="1"/>
  <c r="I500" i="13"/>
  <c r="J500" i="13" s="1"/>
  <c r="I808" i="13"/>
  <c r="J808" i="13" s="1"/>
  <c r="I2332" i="13"/>
  <c r="J2332" i="13" s="1"/>
  <c r="I2640" i="13"/>
  <c r="J2640" i="13" s="1"/>
  <c r="I726" i="13"/>
  <c r="J726" i="13" s="1"/>
  <c r="I1034" i="13"/>
  <c r="J1034" i="13" s="1"/>
  <c r="I2375" i="13"/>
  <c r="J2375" i="13" s="1"/>
  <c r="I2683" i="13"/>
  <c r="J2683" i="13" s="1"/>
  <c r="I1663" i="13"/>
  <c r="J1663" i="13" s="1"/>
  <c r="I1971" i="13"/>
  <c r="J1971" i="13" s="1"/>
  <c r="I1484" i="13"/>
  <c r="J1484" i="13" s="1"/>
  <c r="I2384" i="13"/>
  <c r="J2384" i="13" s="1"/>
  <c r="I2692" i="13"/>
  <c r="J2692" i="13" s="1"/>
  <c r="I2328" i="13"/>
  <c r="J2328" i="13" s="1"/>
  <c r="I2636" i="13"/>
  <c r="J2636" i="13" s="1"/>
  <c r="I2428" i="13"/>
  <c r="J2428" i="13" s="1"/>
  <c r="I2736" i="13"/>
  <c r="J2736" i="13" s="1"/>
  <c r="I1753" i="13"/>
  <c r="J1753" i="13" s="1"/>
  <c r="I2061" i="13"/>
  <c r="J2061" i="13" s="1"/>
  <c r="I759" i="13"/>
  <c r="J759" i="13" s="1"/>
  <c r="I711" i="13"/>
  <c r="J711" i="13" s="1"/>
  <c r="I2028" i="13"/>
  <c r="J2028" i="13" s="1"/>
  <c r="I2336" i="13"/>
  <c r="J2336" i="13" s="1"/>
  <c r="I2366" i="13"/>
  <c r="J2366" i="13" s="1"/>
  <c r="I2674" i="13"/>
  <c r="J2674" i="13" s="1"/>
  <c r="I2394" i="13"/>
  <c r="J2394" i="13" s="1"/>
  <c r="I2702" i="13"/>
  <c r="J2702" i="13" s="1"/>
  <c r="I664" i="13"/>
  <c r="J664" i="13" s="1"/>
  <c r="I575" i="13"/>
  <c r="J575" i="13" s="1"/>
  <c r="I1922" i="13"/>
  <c r="J1922" i="13" s="1"/>
  <c r="I163" i="13"/>
  <c r="J163" i="13" s="1"/>
  <c r="I471" i="13"/>
  <c r="J471" i="13" s="1"/>
  <c r="I923" i="13"/>
  <c r="J923" i="13" s="1"/>
  <c r="I1231" i="13"/>
  <c r="J1231" i="13" s="1"/>
  <c r="I2368" i="13"/>
  <c r="J2368" i="13" s="1"/>
  <c r="I2676" i="13"/>
  <c r="J2676" i="13" s="1"/>
  <c r="I2033" i="13"/>
  <c r="J2033" i="13" s="1"/>
  <c r="I2341" i="13"/>
  <c r="J2341" i="13" s="1"/>
  <c r="I2360" i="13"/>
  <c r="J2360" i="13" s="1"/>
  <c r="I2668" i="13"/>
  <c r="J2668" i="13" s="1"/>
  <c r="I1745" i="13"/>
  <c r="J1745" i="13" s="1"/>
  <c r="I2053" i="13"/>
  <c r="J2053" i="13" s="1"/>
  <c r="I2325" i="13"/>
  <c r="J2325" i="13" s="1"/>
  <c r="I2633" i="13"/>
  <c r="J2633" i="13" s="1"/>
  <c r="I1064" i="13"/>
  <c r="J1064" i="13" s="1"/>
  <c r="I1372" i="13"/>
  <c r="J1372" i="13" s="1"/>
  <c r="I2609" i="13"/>
  <c r="J2609" i="13" s="1"/>
  <c r="I2917" i="13"/>
  <c r="J2917" i="13" s="1"/>
  <c r="I1222" i="13"/>
  <c r="J1222" i="13" s="1"/>
  <c r="I1530" i="13"/>
  <c r="J1530" i="13" s="1"/>
  <c r="I1095" i="13"/>
  <c r="J1095" i="13" s="1"/>
  <c r="I1403" i="13"/>
  <c r="J1403" i="13" s="1"/>
  <c r="I843" i="13"/>
  <c r="J843" i="13" s="1"/>
  <c r="I828" i="13"/>
  <c r="J828" i="13" s="1"/>
  <c r="I1136" i="13"/>
  <c r="J1136" i="13" s="1"/>
  <c r="I2202" i="13"/>
  <c r="J2202" i="13" s="1"/>
  <c r="I2074" i="13"/>
  <c r="J2074" i="13" s="1"/>
  <c r="I2382" i="13"/>
  <c r="J2382" i="13" s="1"/>
  <c r="I1001" i="13"/>
  <c r="J1001" i="13" s="1"/>
  <c r="I1309" i="13"/>
  <c r="J1309" i="13" s="1"/>
  <c r="I2613" i="13"/>
  <c r="J2613" i="13" s="1"/>
  <c r="I2921" i="13"/>
  <c r="J2921" i="13" s="1"/>
  <c r="I2528" i="13"/>
  <c r="J2528" i="13" s="1"/>
  <c r="I2836" i="13"/>
  <c r="J2836" i="13" s="1"/>
  <c r="I2227" i="13"/>
  <c r="J2227" i="13" s="1"/>
  <c r="I2535" i="13"/>
  <c r="J2535" i="13" s="1"/>
  <c r="I553" i="13"/>
  <c r="J553" i="13" s="1"/>
  <c r="I861" i="13"/>
  <c r="J861" i="13" s="1"/>
  <c r="I651" i="13"/>
  <c r="J651" i="13" s="1"/>
  <c r="I959" i="13"/>
  <c r="J959" i="13" s="1"/>
  <c r="I1566" i="13"/>
  <c r="J1566" i="13" s="1"/>
  <c r="I1874" i="13"/>
  <c r="J1874" i="13" s="1"/>
  <c r="I2040" i="13"/>
  <c r="J2040" i="13" s="1"/>
  <c r="I449" i="13"/>
  <c r="J449" i="13" s="1"/>
  <c r="I757" i="13"/>
  <c r="J757" i="13" s="1"/>
  <c r="I401" i="13"/>
  <c r="J401" i="13" s="1"/>
  <c r="I709" i="13"/>
  <c r="J709" i="13" s="1"/>
  <c r="I1666" i="13"/>
  <c r="J1666" i="13" s="1"/>
  <c r="I1974" i="13"/>
  <c r="J1974" i="13" s="1"/>
  <c r="I1675" i="13"/>
  <c r="J1675" i="13" s="1"/>
  <c r="I1983" i="13"/>
  <c r="J1983" i="13" s="1"/>
  <c r="I1986" i="13"/>
  <c r="J1986" i="13" s="1"/>
  <c r="I2362" i="13"/>
  <c r="J2362" i="13" s="1"/>
  <c r="I2670" i="13"/>
  <c r="J2670" i="13" s="1"/>
  <c r="I1547" i="13"/>
  <c r="J1547" i="13" s="1"/>
  <c r="I1855" i="13"/>
  <c r="J1855" i="13" s="1"/>
  <c r="I2374" i="13"/>
  <c r="J2374" i="13" s="1"/>
  <c r="I2682" i="13"/>
  <c r="J2682" i="13" s="1"/>
  <c r="I2409" i="13"/>
  <c r="J2409" i="13" s="1"/>
  <c r="I2717" i="13"/>
  <c r="J2717" i="13" s="1"/>
  <c r="I2096" i="13"/>
  <c r="J2096" i="13" s="1"/>
  <c r="I2404" i="13"/>
  <c r="J2404" i="13" s="1"/>
  <c r="I2515" i="13"/>
  <c r="J2515" i="13" s="1"/>
  <c r="I2823" i="13"/>
  <c r="J2823" i="13" s="1"/>
  <c r="I1755" i="13"/>
  <c r="J1755" i="13" s="1"/>
  <c r="I2063" i="13"/>
  <c r="J2063" i="13" s="1"/>
  <c r="I614" i="13"/>
  <c r="J614" i="13" s="1"/>
  <c r="I922" i="13"/>
  <c r="J922" i="13" s="1"/>
  <c r="I1593" i="13"/>
  <c r="J1593" i="13" s="1"/>
  <c r="I2197" i="13"/>
  <c r="J2197" i="13" s="1"/>
  <c r="I1951" i="13"/>
  <c r="J1951" i="13" s="1"/>
  <c r="I2412" i="13"/>
  <c r="J2412" i="13" s="1"/>
  <c r="I2720" i="13"/>
  <c r="J2720" i="13" s="1"/>
  <c r="I1639" i="13"/>
  <c r="J1639" i="13" s="1"/>
  <c r="I1947" i="13"/>
  <c r="J1947" i="13" s="1"/>
  <c r="I1972" i="13"/>
  <c r="J1972" i="13" s="1"/>
  <c r="I1614" i="13"/>
  <c r="J1614" i="13" s="1"/>
  <c r="I1518" i="13"/>
  <c r="J1518" i="13" s="1"/>
  <c r="I1531" i="13"/>
  <c r="J1531" i="13" s="1"/>
  <c r="I1839" i="13"/>
  <c r="J1839" i="13" s="1"/>
  <c r="I1126" i="13"/>
  <c r="J1126" i="13" s="1"/>
  <c r="I170" i="13"/>
  <c r="J170" i="13" s="1"/>
  <c r="I478" i="13"/>
  <c r="J478" i="13" s="1"/>
  <c r="I753" i="13"/>
  <c r="J753" i="13" s="1"/>
  <c r="I1061" i="13"/>
  <c r="J1061" i="13" s="1"/>
  <c r="I2235" i="13"/>
  <c r="J2235" i="13" s="1"/>
  <c r="I2349" i="13"/>
  <c r="J2349" i="13" s="1"/>
  <c r="I2657" i="13"/>
  <c r="J2657" i="13" s="1"/>
  <c r="I1923" i="13"/>
  <c r="J1923" i="13" s="1"/>
  <c r="I1452" i="13"/>
  <c r="J1452" i="13" s="1"/>
  <c r="I2378" i="13"/>
  <c r="J2378" i="13" s="1"/>
  <c r="I2686" i="13"/>
  <c r="J2686" i="13" s="1"/>
  <c r="I2344" i="13"/>
  <c r="J2344" i="13" s="1"/>
  <c r="I2652" i="13"/>
  <c r="J2652" i="13" s="1"/>
  <c r="I633" i="13"/>
  <c r="J633" i="13" s="1"/>
  <c r="I941" i="13"/>
  <c r="J941" i="13" s="1"/>
  <c r="I795" i="13"/>
  <c r="J795" i="13" s="1"/>
  <c r="I1041" i="13"/>
  <c r="J1041" i="13" s="1"/>
  <c r="I1223" i="13"/>
  <c r="J1223" i="13" s="1"/>
  <c r="I2130" i="13"/>
  <c r="J2130" i="13" s="1"/>
  <c r="I2304" i="13"/>
  <c r="J2304" i="13" s="1"/>
  <c r="I2612" i="13"/>
  <c r="J2612" i="13" s="1"/>
  <c r="I630" i="13"/>
  <c r="J630" i="13" s="1"/>
  <c r="I938" i="13"/>
  <c r="J938" i="13" s="1"/>
  <c r="I960" i="13"/>
  <c r="J960" i="13" s="1"/>
  <c r="I988" i="13"/>
  <c r="J988" i="13" s="1"/>
  <c r="I1296" i="13"/>
  <c r="J1296" i="13" s="1"/>
  <c r="I1385" i="13"/>
  <c r="J1385" i="13" s="1"/>
  <c r="I1582" i="13"/>
  <c r="J1582" i="13" s="1"/>
  <c r="I894" i="13"/>
  <c r="J894" i="13" s="1"/>
  <c r="I993" i="13"/>
  <c r="J993" i="13" s="1"/>
  <c r="I1301" i="13"/>
  <c r="J1301" i="13" s="1"/>
  <c r="I480" i="13"/>
  <c r="J480" i="13" s="1"/>
  <c r="I788" i="13"/>
  <c r="J788" i="13" s="1"/>
  <c r="I2035" i="13"/>
  <c r="J2035" i="13" s="1"/>
  <c r="I1268" i="13"/>
  <c r="J1268" i="13" s="1"/>
  <c r="I1183" i="13"/>
  <c r="J1183" i="13" s="1"/>
  <c r="I638" i="13"/>
  <c r="J638" i="13" s="1"/>
  <c r="I749" i="13"/>
  <c r="J749" i="13" s="1"/>
  <c r="I2417" i="13"/>
  <c r="J2417" i="13" s="1"/>
  <c r="I2725" i="13"/>
  <c r="J2725" i="13" s="1"/>
  <c r="I893" i="13"/>
  <c r="J893" i="13" s="1"/>
  <c r="I2488" i="13"/>
  <c r="J2488" i="13" s="1"/>
  <c r="I2796" i="13"/>
  <c r="J2796" i="13" s="1"/>
  <c r="I2560" i="13"/>
  <c r="J2560" i="13" s="1"/>
  <c r="I1316" i="13"/>
  <c r="J1316" i="13" s="1"/>
  <c r="I2046" i="13"/>
  <c r="J2046" i="13" s="1"/>
  <c r="I1961" i="13"/>
  <c r="J1961" i="13" s="1"/>
  <c r="I1069" i="13"/>
  <c r="J1069" i="13" s="1"/>
  <c r="I1883" i="13"/>
  <c r="J1883" i="13" s="1"/>
  <c r="I2191" i="13"/>
  <c r="J2191" i="13" s="1"/>
  <c r="I1111" i="13"/>
  <c r="J1111" i="13" s="1"/>
  <c r="I1170" i="13"/>
  <c r="J1170" i="13" s="1"/>
  <c r="I1048" i="13"/>
  <c r="J1048" i="13" s="1"/>
  <c r="I1399" i="13"/>
  <c r="J1399" i="13" s="1"/>
  <c r="I1284" i="13"/>
  <c r="J1284" i="13" s="1"/>
  <c r="I2565" i="13"/>
  <c r="J2565" i="13" s="1"/>
  <c r="I2873" i="13"/>
  <c r="J2873" i="13" s="1"/>
  <c r="I724" i="13"/>
  <c r="J724" i="13" s="1"/>
  <c r="I2089" i="13"/>
  <c r="J2089" i="13" s="1"/>
  <c r="I2335" i="13"/>
  <c r="J2335" i="13" s="1"/>
  <c r="I2643" i="13"/>
  <c r="J2643" i="13" s="1"/>
  <c r="I2165" i="13"/>
  <c r="J2165" i="13" s="1"/>
  <c r="I1250" i="13"/>
  <c r="J1250" i="13" s="1"/>
  <c r="I1558" i="13"/>
  <c r="J1558" i="13" s="1"/>
  <c r="I1251" i="13"/>
  <c r="J1251" i="13" s="1"/>
  <c r="I1312" i="13"/>
  <c r="J1312" i="13" s="1"/>
  <c r="I822" i="13"/>
  <c r="J822" i="13" s="1"/>
  <c r="I1130" i="13"/>
  <c r="J1130" i="13" s="1"/>
  <c r="I1985" i="13"/>
  <c r="J1985" i="13" s="1"/>
  <c r="I1904" i="13"/>
  <c r="J1904" i="13" s="1"/>
  <c r="I1831" i="13"/>
  <c r="J1831" i="13" s="1"/>
  <c r="I1165" i="13"/>
  <c r="J1165" i="13" s="1"/>
  <c r="I2301" i="13"/>
  <c r="J2301" i="13" s="1"/>
  <c r="I1910" i="13"/>
  <c r="J1910" i="13" s="1"/>
  <c r="I1717" i="13"/>
  <c r="J1717" i="13" s="1"/>
  <c r="I1684" i="13"/>
  <c r="J1684" i="13" s="1"/>
  <c r="I727" i="13"/>
  <c r="J727" i="13" s="1"/>
  <c r="I1905" i="13"/>
  <c r="J1905" i="13" s="1"/>
  <c r="I2340" i="13"/>
  <c r="J2340" i="13" s="1"/>
  <c r="I2648" i="13"/>
  <c r="J2648" i="13" s="1"/>
  <c r="I1486" i="13"/>
  <c r="J1486" i="13" s="1"/>
  <c r="I1794" i="13"/>
  <c r="J1794" i="13" s="1"/>
  <c r="I1508" i="13"/>
  <c r="J1508" i="13" s="1"/>
  <c r="I1512" i="13"/>
  <c r="J1512" i="13" s="1"/>
  <c r="I1152" i="13"/>
  <c r="J1152" i="13" s="1"/>
  <c r="I1706" i="13"/>
  <c r="J1706" i="13" s="1"/>
  <c r="I2292" i="13"/>
  <c r="J2292" i="13" s="1"/>
  <c r="I2600" i="13"/>
  <c r="J2600" i="13" s="1"/>
  <c r="I2908" i="13"/>
  <c r="J2908" i="13" s="1"/>
  <c r="I2619" i="13"/>
  <c r="J2619" i="13" s="1"/>
  <c r="I2927" i="13"/>
  <c r="J2927" i="13" s="1"/>
  <c r="I2476" i="13"/>
  <c r="J2476" i="13" s="1"/>
  <c r="I2530" i="13"/>
  <c r="J2530" i="13" s="1"/>
  <c r="I2537" i="13"/>
  <c r="J2537" i="13" s="1"/>
  <c r="I2845" i="13"/>
  <c r="J2845" i="13" s="1"/>
  <c r="I2512" i="13"/>
  <c r="J2512" i="13" s="1"/>
  <c r="I2479" i="13"/>
  <c r="J2479" i="13" s="1"/>
  <c r="I2475" i="13"/>
  <c r="J2475" i="13" s="1"/>
  <c r="I2783" i="13"/>
  <c r="J2783" i="13" s="1"/>
  <c r="I2118" i="13"/>
  <c r="J2118" i="13" s="1"/>
  <c r="I1714" i="13"/>
  <c r="J1714" i="13" s="1"/>
  <c r="I1281" i="13"/>
  <c r="J1281" i="13" s="1"/>
  <c r="I2194" i="13"/>
  <c r="J2194" i="13" s="1"/>
  <c r="I1277" i="13"/>
  <c r="J1277" i="13" s="1"/>
  <c r="I987" i="13"/>
  <c r="J987" i="13" s="1"/>
  <c r="I1295" i="13"/>
  <c r="J1295" i="13" s="1"/>
  <c r="I1050" i="13"/>
  <c r="J1050" i="13" s="1"/>
  <c r="I657" i="13"/>
  <c r="J657" i="13" s="1"/>
  <c r="I301" i="13"/>
  <c r="J301" i="13" s="1"/>
  <c r="I609" i="13"/>
  <c r="J609" i="13" s="1"/>
  <c r="I1798" i="13"/>
  <c r="J1798" i="13" s="1"/>
  <c r="I1627" i="13"/>
  <c r="J1627" i="13" s="1"/>
  <c r="I2164" i="13"/>
  <c r="J2164" i="13" s="1"/>
  <c r="I2013" i="13"/>
  <c r="J2013" i="13" s="1"/>
  <c r="I887" i="13"/>
  <c r="J887" i="13" s="1"/>
  <c r="I956" i="13"/>
  <c r="J956" i="13" s="1"/>
  <c r="I1264" i="13"/>
  <c r="J1264" i="13" s="1"/>
  <c r="I961" i="13"/>
  <c r="J961" i="13" s="1"/>
  <c r="I1269" i="13"/>
  <c r="J1269" i="13" s="1"/>
  <c r="I1535" i="13"/>
  <c r="J1535" i="13" s="1"/>
  <c r="I1865" i="13"/>
  <c r="J1865" i="13" s="1"/>
  <c r="I1610" i="13"/>
  <c r="J1610" i="13" s="1"/>
  <c r="I2068" i="13"/>
  <c r="J2068" i="13" s="1"/>
  <c r="I2398" i="13"/>
  <c r="J2398" i="13" s="1"/>
  <c r="I2706" i="13"/>
  <c r="J2706" i="13" s="1"/>
  <c r="I2031" i="13"/>
  <c r="J2031" i="13" s="1"/>
  <c r="I555" i="13"/>
  <c r="J555" i="13" s="1"/>
  <c r="I1871" i="13"/>
  <c r="J1871" i="13" s="1"/>
  <c r="I2414" i="13"/>
  <c r="J2414" i="13" s="1"/>
  <c r="I2722" i="13"/>
  <c r="J2722" i="13" s="1"/>
  <c r="I2389" i="13"/>
  <c r="J2389" i="13" s="1"/>
  <c r="I2697" i="13"/>
  <c r="J2697" i="13" s="1"/>
  <c r="I2438" i="13"/>
  <c r="J2438" i="13" s="1"/>
  <c r="I2746" i="13"/>
  <c r="J2746" i="13" s="1"/>
  <c r="I992" i="13"/>
  <c r="J992" i="13" s="1"/>
  <c r="I1300" i="13"/>
  <c r="J1300" i="13" s="1"/>
  <c r="I845" i="13"/>
  <c r="J845" i="13" s="1"/>
  <c r="I2467" i="13"/>
  <c r="J2467" i="13" s="1"/>
  <c r="I2775" i="13"/>
  <c r="J2775" i="13" s="1"/>
  <c r="I1151" i="13"/>
  <c r="J1151" i="13" s="1"/>
  <c r="I591" i="13"/>
  <c r="J591" i="13" s="1"/>
  <c r="I2567" i="13"/>
  <c r="J2567" i="13" s="1"/>
  <c r="I2875" i="13"/>
  <c r="J2875" i="13" s="1"/>
  <c r="I514" i="13"/>
  <c r="J514" i="13" s="1"/>
  <c r="I2495" i="13"/>
  <c r="J2495" i="13" s="1"/>
  <c r="I2803" i="13"/>
  <c r="J2803" i="13" s="1"/>
  <c r="I1517" i="13"/>
  <c r="J1517" i="13" s="1"/>
  <c r="I920" i="13"/>
  <c r="J920" i="13" s="1"/>
  <c r="I1228" i="13"/>
  <c r="J1228" i="13" s="1"/>
  <c r="I650" i="13"/>
  <c r="J650" i="13" s="1"/>
  <c r="I958" i="13"/>
  <c r="J958" i="13" s="1"/>
  <c r="I2357" i="13"/>
  <c r="J2357" i="13" s="1"/>
  <c r="I2665" i="13"/>
  <c r="J2665" i="13" s="1"/>
  <c r="I1038" i="13"/>
  <c r="J1038" i="13" s="1"/>
  <c r="I2621" i="13"/>
  <c r="J2621" i="13" s="1"/>
  <c r="I2929" i="13"/>
  <c r="J2929" i="13" s="1"/>
  <c r="I1212" i="13"/>
  <c r="J1212" i="13" s="1"/>
  <c r="I232" i="13"/>
  <c r="J232" i="13" s="1"/>
  <c r="I540" i="13"/>
  <c r="J540" i="13" s="1"/>
  <c r="I662" i="13"/>
  <c r="J662" i="13" s="1"/>
  <c r="I2339" i="13"/>
  <c r="J2339" i="13" s="1"/>
  <c r="I2647" i="13"/>
  <c r="J2647" i="13" s="1"/>
  <c r="I1861" i="13"/>
  <c r="J1861" i="13" s="1"/>
  <c r="I1958" i="13"/>
  <c r="J1958" i="13" s="1"/>
  <c r="I2108" i="13"/>
  <c r="J2108" i="13" s="1"/>
  <c r="I607" i="13"/>
  <c r="J607" i="13" s="1"/>
  <c r="I2228" i="13"/>
  <c r="J2228" i="13" s="1"/>
  <c r="I2536" i="13"/>
  <c r="J2536" i="13" s="1"/>
  <c r="I1713" i="13"/>
  <c r="J1713" i="13" s="1"/>
  <c r="I1252" i="13"/>
  <c r="J1252" i="13" s="1"/>
  <c r="I2364" i="13"/>
  <c r="J2364" i="13" s="1"/>
  <c r="I2672" i="13"/>
  <c r="J2672" i="13" s="1"/>
  <c r="I1993" i="13"/>
  <c r="J1993" i="13" s="1"/>
  <c r="I1466" i="13"/>
  <c r="J1466" i="13" s="1"/>
  <c r="I1371" i="13"/>
  <c r="J1371" i="13" s="1"/>
  <c r="I1679" i="13"/>
  <c r="J1679" i="13" s="1"/>
  <c r="I2563" i="13"/>
  <c r="J2563" i="13" s="1"/>
  <c r="I2871" i="13"/>
  <c r="J2871" i="13" s="1"/>
  <c r="I1278" i="13"/>
  <c r="J1278" i="13" s="1"/>
  <c r="I1586" i="13"/>
  <c r="J1586" i="13" s="1"/>
  <c r="I1236" i="13"/>
  <c r="J1236" i="13" s="1"/>
  <c r="I949" i="13"/>
  <c r="J949" i="13" s="1"/>
  <c r="I1359" i="13"/>
  <c r="J1359" i="13" s="1"/>
  <c r="I967" i="13"/>
  <c r="J967" i="13" s="1"/>
  <c r="I2052" i="13"/>
  <c r="J2052" i="13" s="1"/>
  <c r="I2065" i="13"/>
  <c r="J2065" i="13" s="1"/>
  <c r="I2167" i="13"/>
  <c r="J2167" i="13" s="1"/>
  <c r="I1773" i="13"/>
  <c r="J1773" i="13" s="1"/>
  <c r="I2081" i="13"/>
  <c r="J2081" i="13" s="1"/>
  <c r="I1776" i="13"/>
  <c r="J1776" i="13" s="1"/>
  <c r="I1243" i="13"/>
  <c r="J1243" i="13" s="1"/>
  <c r="I1551" i="13"/>
  <c r="J1551" i="13" s="1"/>
  <c r="I1248" i="13"/>
  <c r="J1248" i="13" s="1"/>
  <c r="I804" i="13"/>
  <c r="J804" i="13" s="1"/>
  <c r="I811" i="13"/>
  <c r="J811" i="13" s="1"/>
  <c r="I1118" i="13"/>
  <c r="J1118" i="13" s="1"/>
  <c r="I1426" i="13"/>
  <c r="J1426" i="13" s="1"/>
  <c r="I2231" i="13"/>
  <c r="J2231" i="13" s="1"/>
  <c r="I1661" i="13"/>
  <c r="J1661" i="13" s="1"/>
  <c r="I1180" i="13"/>
  <c r="J1180" i="13" s="1"/>
  <c r="I1880" i="13"/>
  <c r="J1880" i="13" s="1"/>
  <c r="I420" i="13"/>
  <c r="J420" i="13" s="1"/>
  <c r="I728" i="13"/>
  <c r="J728" i="13" s="1"/>
  <c r="I864" i="13"/>
  <c r="J864" i="13" s="1"/>
  <c r="I1172" i="13"/>
  <c r="J1172" i="13" s="1"/>
  <c r="I1716" i="13"/>
  <c r="J1716" i="13" s="1"/>
  <c r="I978" i="13"/>
  <c r="J978" i="13" s="1"/>
  <c r="I1862" i="13"/>
  <c r="J1862" i="13" s="1"/>
  <c r="I2329" i="13"/>
  <c r="J2329" i="13" s="1"/>
  <c r="I2637" i="13"/>
  <c r="J2637" i="13" s="1"/>
  <c r="I2573" i="13"/>
  <c r="J2573" i="13" s="1"/>
  <c r="I2881" i="13"/>
  <c r="J2881" i="13" s="1"/>
  <c r="I2085" i="13"/>
  <c r="J2085" i="13" s="1"/>
  <c r="I1541" i="13"/>
  <c r="J1541" i="13" s="1"/>
  <c r="I1496" i="13"/>
  <c r="J1496" i="13" s="1"/>
  <c r="I1804" i="13"/>
  <c r="J1804" i="13" s="1"/>
  <c r="I1364" i="13"/>
  <c r="J1364" i="13" s="1"/>
  <c r="I474" i="13"/>
  <c r="J474" i="13" s="1"/>
  <c r="I2466" i="13"/>
  <c r="J2466" i="13" s="1"/>
  <c r="I2774" i="13"/>
  <c r="J2774" i="13" s="1"/>
  <c r="I884" i="13"/>
  <c r="J884" i="13" s="1"/>
  <c r="I2582" i="13"/>
  <c r="J2582" i="13" s="1"/>
  <c r="I2618" i="13"/>
  <c r="J2618" i="13" s="1"/>
  <c r="I2926" i="13"/>
  <c r="J2926" i="13" s="1"/>
  <c r="I2631" i="13"/>
  <c r="J2631" i="13" s="1"/>
  <c r="I2939" i="13"/>
  <c r="J2939" i="13" s="1"/>
  <c r="I2522" i="13"/>
  <c r="J2522" i="13" s="1"/>
  <c r="I2830" i="13"/>
  <c r="J2830" i="13" s="1"/>
  <c r="I2521" i="13"/>
  <c r="J2521" i="13" s="1"/>
  <c r="I2829" i="13"/>
  <c r="J2829" i="13" s="1"/>
  <c r="I2504" i="13"/>
  <c r="J2504" i="13" s="1"/>
  <c r="I2431" i="13"/>
  <c r="J2431" i="13" s="1"/>
  <c r="I2739" i="13"/>
  <c r="J2739" i="13" s="1"/>
  <c r="I1356" i="13"/>
  <c r="J1356" i="13" s="1"/>
  <c r="I204" i="13"/>
  <c r="J204" i="13" s="1"/>
  <c r="I512" i="13"/>
  <c r="J512" i="13" s="1"/>
  <c r="I2099" i="13"/>
  <c r="J2099" i="13" s="1"/>
  <c r="I2407" i="13"/>
  <c r="J2407" i="13" s="1"/>
  <c r="I1990" i="13"/>
  <c r="J1990" i="13" s="1"/>
  <c r="I888" i="13"/>
  <c r="J888" i="13" s="1"/>
  <c r="I1196" i="13"/>
  <c r="J1196" i="13" s="1"/>
  <c r="I1944" i="13"/>
  <c r="J1944" i="13" s="1"/>
  <c r="I2183" i="13"/>
  <c r="J2183" i="13" s="1"/>
  <c r="I1693" i="13"/>
  <c r="J1693" i="13" s="1"/>
  <c r="I1074" i="13"/>
  <c r="J1074" i="13" s="1"/>
  <c r="I1382" i="13"/>
  <c r="J1382" i="13" s="1"/>
  <c r="I1027" i="13"/>
  <c r="J1027" i="13" s="1"/>
  <c r="I1335" i="13"/>
  <c r="J1335" i="13" s="1"/>
  <c r="I599" i="13"/>
  <c r="J599" i="13" s="1"/>
  <c r="I907" i="13"/>
  <c r="J907" i="13" s="1"/>
  <c r="I986" i="13"/>
  <c r="J986" i="13" s="1"/>
  <c r="I860" i="13"/>
  <c r="J860" i="13" s="1"/>
  <c r="I593" i="13"/>
  <c r="J593" i="13" s="1"/>
  <c r="I258" i="13"/>
  <c r="J258" i="13" s="1"/>
  <c r="I566" i="13"/>
  <c r="J566" i="13" s="1"/>
  <c r="I1909" i="13"/>
  <c r="J1909" i="13" s="1"/>
  <c r="I1925" i="13"/>
  <c r="J1925" i="13" s="1"/>
  <c r="I1328" i="13"/>
  <c r="J1328" i="13" s="1"/>
  <c r="I2199" i="13"/>
  <c r="J2199" i="13" s="1"/>
  <c r="I2533" i="13"/>
  <c r="J2533" i="13" s="1"/>
  <c r="I2841" i="13"/>
  <c r="J2841" i="13" s="1"/>
  <c r="I592" i="13"/>
  <c r="J592" i="13" s="1"/>
  <c r="I2223" i="13"/>
  <c r="J2223" i="13" s="1"/>
  <c r="I2531" i="13"/>
  <c r="J2531" i="13" s="1"/>
  <c r="I485" i="13"/>
  <c r="J485" i="13" s="1"/>
  <c r="I955" i="13"/>
  <c r="J955" i="13" s="1"/>
  <c r="I1263" i="13"/>
  <c r="J1263" i="13" s="1"/>
  <c r="I2570" i="13"/>
  <c r="J2570" i="13" s="1"/>
  <c r="I2878" i="13"/>
  <c r="J2878" i="13" s="1"/>
  <c r="I509" i="13"/>
  <c r="J509" i="13" s="1"/>
  <c r="I913" i="13"/>
  <c r="J913" i="13" s="1"/>
  <c r="I944" i="13"/>
  <c r="J944" i="13" s="1"/>
  <c r="I1606" i="13"/>
  <c r="J1606" i="13" s="1"/>
  <c r="I551" i="13"/>
  <c r="J551" i="13" s="1"/>
  <c r="I859" i="13"/>
  <c r="J859" i="13" s="1"/>
  <c r="I710" i="13"/>
  <c r="J710" i="13" s="1"/>
  <c r="I1526" i="13"/>
  <c r="J1526" i="13" s="1"/>
  <c r="I2486" i="13"/>
  <c r="J2486" i="13" s="1"/>
  <c r="I2794" i="13"/>
  <c r="J2794" i="13" s="1"/>
  <c r="I2481" i="13"/>
  <c r="J2481" i="13" s="1"/>
  <c r="I2789" i="13"/>
  <c r="J2789" i="13" s="1"/>
  <c r="I2499" i="13"/>
  <c r="J2499" i="13" s="1"/>
  <c r="I2807" i="13"/>
  <c r="J2807" i="13" s="1"/>
  <c r="I876" i="13"/>
  <c r="J876" i="13" s="1"/>
  <c r="I878" i="13"/>
  <c r="J878" i="13" s="1"/>
  <c r="I1186" i="13"/>
  <c r="J1186" i="13" s="1"/>
  <c r="I809" i="13"/>
  <c r="J809" i="13" s="1"/>
  <c r="I1117" i="13"/>
  <c r="J1117" i="13" s="1"/>
  <c r="I829" i="13"/>
  <c r="J829" i="13" s="1"/>
  <c r="I1137" i="13"/>
  <c r="J1137" i="13" s="1"/>
  <c r="I2190" i="13"/>
  <c r="J2190" i="13" s="1"/>
  <c r="I2234" i="13"/>
  <c r="J2234" i="13" s="1"/>
  <c r="I2541" i="13"/>
  <c r="J2541" i="13" s="1"/>
  <c r="I2849" i="13"/>
  <c r="J2849" i="13" s="1"/>
  <c r="I1802" i="13"/>
  <c r="J1802" i="13" s="1"/>
  <c r="I2110" i="13"/>
  <c r="J2110" i="13" s="1"/>
  <c r="I2073" i="13"/>
  <c r="J2073" i="13" s="1"/>
  <c r="I1533" i="13"/>
  <c r="J1533" i="13" s="1"/>
  <c r="I2487" i="13"/>
  <c r="J2487" i="13" s="1"/>
  <c r="I2795" i="13"/>
  <c r="J2795" i="13" s="1"/>
  <c r="I2370" i="13"/>
  <c r="J2370" i="13" s="1"/>
  <c r="I2678" i="13"/>
  <c r="J2678" i="13" s="1"/>
  <c r="I2093" i="13"/>
  <c r="J2093" i="13" s="1"/>
  <c r="I2401" i="13"/>
  <c r="J2401" i="13" s="1"/>
  <c r="I2206" i="13"/>
  <c r="J2206" i="13" s="1"/>
  <c r="I2514" i="13"/>
  <c r="J2514" i="13" s="1"/>
  <c r="I2557" i="13"/>
  <c r="J2557" i="13" s="1"/>
  <c r="I2865" i="13"/>
  <c r="J2865" i="13" s="1"/>
  <c r="I1957" i="13"/>
  <c r="J1957" i="13" s="1"/>
  <c r="I2290" i="13"/>
  <c r="J2290" i="13" s="1"/>
  <c r="I1955" i="13"/>
  <c r="J1955" i="13" s="1"/>
  <c r="I1002" i="13"/>
  <c r="J1002" i="13" s="1"/>
  <c r="I1310" i="13"/>
  <c r="J1310" i="13" s="1"/>
  <c r="I2354" i="13"/>
  <c r="J2354" i="13" s="1"/>
  <c r="I2662" i="13"/>
  <c r="J2662" i="13" s="1"/>
  <c r="I379" i="13"/>
  <c r="J379" i="13" s="1"/>
  <c r="I687" i="13"/>
  <c r="J687" i="13" s="1"/>
  <c r="I1989" i="13"/>
  <c r="J1989" i="13" s="1"/>
  <c r="I1465" i="13"/>
  <c r="J1465" i="13" s="1"/>
  <c r="I1476" i="13"/>
  <c r="J1476" i="13" s="1"/>
  <c r="I1784" i="13"/>
  <c r="J1784" i="13" s="1"/>
  <c r="I533" i="13"/>
  <c r="J533" i="13" s="1"/>
  <c r="I1376" i="13"/>
  <c r="J1376" i="13" s="1"/>
  <c r="I2555" i="13"/>
  <c r="J2555" i="13" s="1"/>
  <c r="I1870" i="13"/>
  <c r="J1870" i="13" s="1"/>
  <c r="I1858" i="13"/>
  <c r="J1858" i="13" s="1"/>
  <c r="I1273" i="13"/>
  <c r="J1273" i="13" s="1"/>
  <c r="I169" i="13"/>
  <c r="J169" i="13" s="1"/>
  <c r="I477" i="13"/>
  <c r="J477" i="13" s="1"/>
  <c r="I159" i="13"/>
  <c r="J159" i="13" s="1"/>
  <c r="I467" i="13"/>
  <c r="J467" i="13" s="1"/>
  <c r="I899" i="13"/>
  <c r="J899" i="13" s="1"/>
  <c r="I2314" i="13"/>
  <c r="J2314" i="13" s="1"/>
  <c r="I1777" i="13"/>
  <c r="J1777" i="13" s="1"/>
  <c r="I2047" i="13"/>
  <c r="J2047" i="13" s="1"/>
  <c r="I1314" i="13"/>
  <c r="J1314" i="13" s="1"/>
  <c r="I1775" i="13"/>
  <c r="J1775" i="13" s="1"/>
  <c r="I1457" i="13"/>
  <c r="J1457" i="13" s="1"/>
  <c r="I479" i="13"/>
  <c r="J479" i="13" s="1"/>
  <c r="I731" i="13"/>
  <c r="J731" i="13" s="1"/>
  <c r="I583" i="13"/>
  <c r="J583" i="13" s="1"/>
  <c r="I2440" i="13"/>
  <c r="J2440" i="13" s="1"/>
  <c r="I1162" i="13"/>
  <c r="J1162" i="13" s="1"/>
  <c r="I2313" i="13"/>
  <c r="J2313" i="13" s="1"/>
  <c r="I1960" i="13"/>
  <c r="J1960" i="13" s="1"/>
  <c r="I692" i="13"/>
  <c r="J692" i="13" s="1"/>
  <c r="I719" i="13"/>
  <c r="J719" i="13" s="1"/>
  <c r="I2331" i="13"/>
  <c r="J2331" i="13" s="1"/>
  <c r="I2639" i="13"/>
  <c r="J2639" i="13" s="1"/>
  <c r="I2571" i="13"/>
  <c r="J2571" i="13" s="1"/>
  <c r="I2879" i="13"/>
  <c r="J2879" i="13" s="1"/>
  <c r="I1537" i="13"/>
  <c r="J1537" i="13" s="1"/>
  <c r="I1509" i="13"/>
  <c r="J1509" i="13" s="1"/>
  <c r="I1394" i="13"/>
  <c r="J1394" i="13" s="1"/>
  <c r="I1488" i="13"/>
  <c r="J1488" i="13" s="1"/>
  <c r="I1796" i="13"/>
  <c r="J1796" i="13" s="1"/>
  <c r="I1395" i="13"/>
  <c r="J1395" i="13" s="1"/>
  <c r="I1703" i="13"/>
  <c r="J1703" i="13" s="1"/>
  <c r="I1407" i="13"/>
  <c r="J1407" i="13" s="1"/>
  <c r="I2346" i="13"/>
  <c r="J2346" i="13" s="1"/>
  <c r="I2654" i="13"/>
  <c r="J2654" i="13" s="1"/>
  <c r="I706" i="13"/>
  <c r="J706" i="13" s="1"/>
  <c r="I2518" i="13"/>
  <c r="J2518" i="13" s="1"/>
  <c r="I2826" i="13"/>
  <c r="J2826" i="13" s="1"/>
  <c r="I2596" i="13"/>
  <c r="J2596" i="13" s="1"/>
  <c r="I2904" i="13"/>
  <c r="J2904" i="13" s="1"/>
  <c r="I2590" i="13"/>
  <c r="J2590" i="13" s="1"/>
  <c r="I2898" i="13"/>
  <c r="J2898" i="13" s="1"/>
  <c r="I2506" i="13"/>
  <c r="J2506" i="13" s="1"/>
  <c r="I2513" i="13"/>
  <c r="J2513" i="13" s="1"/>
  <c r="I2821" i="13"/>
  <c r="J2821" i="13" s="1"/>
  <c r="I2480" i="13"/>
  <c r="J2480" i="13" s="1"/>
  <c r="I2788" i="13"/>
  <c r="J2788" i="13" s="1"/>
  <c r="I2423" i="13"/>
  <c r="J2423" i="13" s="1"/>
  <c r="I2731" i="13"/>
  <c r="J2731" i="13" s="1"/>
  <c r="I1139" i="13"/>
  <c r="J1139" i="13" s="1"/>
  <c r="I698" i="13"/>
  <c r="J698" i="13" s="1"/>
  <c r="I1795" i="13"/>
  <c r="J1795" i="13" s="1"/>
  <c r="I881" i="13"/>
  <c r="J881" i="13" s="1"/>
  <c r="I765" i="13"/>
  <c r="J765" i="13" s="1"/>
  <c r="I1073" i="13"/>
  <c r="J1073" i="13" s="1"/>
  <c r="I1341" i="13"/>
  <c r="J1341" i="13" s="1"/>
  <c r="I462" i="13"/>
  <c r="J462" i="13" s="1"/>
  <c r="I714" i="13"/>
  <c r="J714" i="13" s="1"/>
  <c r="I2049" i="13"/>
  <c r="J2049" i="13" s="1"/>
  <c r="I1057" i="13"/>
  <c r="J1057" i="13" s="1"/>
  <c r="I1365" i="13"/>
  <c r="J1365" i="13" s="1"/>
  <c r="I1019" i="13"/>
  <c r="J1019" i="13" s="1"/>
  <c r="I594" i="13"/>
  <c r="J594" i="13" s="1"/>
  <c r="I688" i="13"/>
  <c r="J688" i="13" s="1"/>
  <c r="I557" i="13"/>
  <c r="J557" i="13" s="1"/>
  <c r="I1605" i="13"/>
  <c r="J1605" i="13" s="1"/>
  <c r="I1992" i="13"/>
  <c r="J1992" i="13" s="1"/>
  <c r="I2620" i="13"/>
  <c r="J2620" i="13" s="1"/>
  <c r="I2928" i="13"/>
  <c r="J2928" i="13" s="1"/>
  <c r="I1828" i="13"/>
  <c r="J1828" i="13" s="1"/>
  <c r="I1097" i="13"/>
  <c r="J1097" i="13" s="1"/>
  <c r="I2427" i="13"/>
  <c r="J2427" i="13" s="1"/>
  <c r="I2735" i="13"/>
  <c r="J2735" i="13" s="1"/>
  <c r="I1885" i="13"/>
  <c r="J1885" i="13" s="1"/>
  <c r="I2441" i="13"/>
  <c r="J2441" i="13" s="1"/>
  <c r="I2749" i="13"/>
  <c r="J2749" i="13" s="1"/>
  <c r="I2558" i="13"/>
  <c r="J2558" i="13" s="1"/>
  <c r="I2106" i="13"/>
  <c r="J2106" i="13" s="1"/>
  <c r="I1946" i="13"/>
  <c r="J1946" i="13" s="1"/>
  <c r="I1968" i="13"/>
  <c r="J1968" i="13" s="1"/>
  <c r="I782" i="13"/>
  <c r="J782" i="13" s="1"/>
  <c r="I1350" i="13"/>
  <c r="J1350" i="13" s="1"/>
  <c r="I2060" i="13"/>
  <c r="J2060" i="13" s="1"/>
  <c r="I2473" i="13"/>
  <c r="J2473" i="13" s="1"/>
  <c r="I2781" i="13"/>
  <c r="J2781" i="13" s="1"/>
  <c r="I2483" i="13"/>
  <c r="J2483" i="13" s="1"/>
  <c r="I2791" i="13"/>
  <c r="J2791" i="13" s="1"/>
  <c r="I1067" i="13"/>
  <c r="J1067" i="13" s="1"/>
  <c r="I2397" i="13"/>
  <c r="J2397" i="13" s="1"/>
  <c r="I2705" i="13"/>
  <c r="J2705" i="13" s="1"/>
  <c r="I1326" i="13"/>
  <c r="J1326" i="13" s="1"/>
  <c r="I2606" i="13"/>
  <c r="J2606" i="13" s="1"/>
  <c r="I2914" i="13"/>
  <c r="J2914" i="13" s="1"/>
  <c r="I1233" i="13"/>
  <c r="J1233" i="13" s="1"/>
  <c r="I211" i="13"/>
  <c r="J211" i="13" s="1"/>
  <c r="I519" i="13"/>
  <c r="J519" i="13" s="1"/>
  <c r="I802" i="13"/>
  <c r="J802" i="13" s="1"/>
  <c r="I1313" i="13"/>
  <c r="J1313" i="13" s="1"/>
  <c r="I1291" i="13"/>
  <c r="J1291" i="13" s="1"/>
  <c r="I2564" i="13"/>
  <c r="J2564" i="13" s="1"/>
  <c r="I2872" i="13"/>
  <c r="J2872" i="13" s="1"/>
  <c r="I1801" i="13"/>
  <c r="J1801" i="13" s="1"/>
  <c r="I2109" i="13"/>
  <c r="J2109" i="13" s="1"/>
  <c r="I1978" i="13"/>
  <c r="J1978" i="13" s="1"/>
  <c r="I2286" i="13"/>
  <c r="J2286" i="13" s="1"/>
  <c r="I2439" i="13"/>
  <c r="J2439" i="13" s="1"/>
  <c r="I2747" i="13"/>
  <c r="J2747" i="13" s="1"/>
  <c r="I608" i="13"/>
  <c r="J608" i="13" s="1"/>
  <c r="I2034" i="13"/>
  <c r="J2034" i="13" s="1"/>
  <c r="I2259" i="13"/>
  <c r="J2259" i="13" s="1"/>
  <c r="I2419" i="13"/>
  <c r="J2419" i="13" s="1"/>
  <c r="I2727" i="13"/>
  <c r="J2727" i="13" s="1"/>
  <c r="I1171" i="13"/>
  <c r="J1171" i="13" s="1"/>
  <c r="I1479" i="13"/>
  <c r="J1479" i="13" s="1"/>
  <c r="I826" i="13"/>
  <c r="J826" i="13" s="1"/>
  <c r="I1916" i="13"/>
  <c r="J1916" i="13" s="1"/>
  <c r="I929" i="13"/>
  <c r="J929" i="13" s="1"/>
  <c r="I1872" i="13"/>
  <c r="J1872" i="13" s="1"/>
  <c r="I1963" i="13"/>
  <c r="J1963" i="13" s="1"/>
  <c r="I1099" i="13"/>
  <c r="J1099" i="13" s="1"/>
  <c r="I2526" i="13"/>
  <c r="J2526" i="13" s="1"/>
  <c r="I2834" i="13"/>
  <c r="J2834" i="13" s="1"/>
  <c r="I1442" i="13"/>
  <c r="J1442" i="13" s="1"/>
  <c r="I933" i="13"/>
  <c r="J933" i="13" s="1"/>
  <c r="I658" i="13"/>
  <c r="J658" i="13" s="1"/>
  <c r="I2067" i="13"/>
  <c r="J2067" i="13" s="1"/>
  <c r="I2387" i="13"/>
  <c r="J2387" i="13" s="1"/>
  <c r="I2695" i="13"/>
  <c r="J2695" i="13" s="1"/>
  <c r="I1179" i="13"/>
  <c r="J1179" i="13" s="1"/>
  <c r="I1299" i="13"/>
  <c r="J1299" i="13" s="1"/>
  <c r="I532" i="13"/>
  <c r="J532" i="13" s="1"/>
  <c r="I1375" i="13"/>
  <c r="J1375" i="13" s="1"/>
  <c r="I2057" i="13"/>
  <c r="J2057" i="13" s="1"/>
  <c r="I1421" i="13"/>
  <c r="J1421" i="13" s="1"/>
  <c r="I1907" i="13"/>
  <c r="J1907" i="13" s="1"/>
  <c r="I158" i="13"/>
  <c r="J158" i="13" s="1"/>
  <c r="I466" i="13"/>
  <c r="J466" i="13" s="1"/>
  <c r="I577" i="13"/>
  <c r="J577" i="13" s="1"/>
  <c r="I2122" i="13"/>
  <c r="J2122" i="13" s="1"/>
  <c r="I2352" i="13"/>
  <c r="J2352" i="13" s="1"/>
  <c r="I2660" i="13"/>
  <c r="J2660" i="13" s="1"/>
  <c r="I2395" i="13"/>
  <c r="J2395" i="13" s="1"/>
  <c r="I2703" i="13"/>
  <c r="J2703" i="13" s="1"/>
  <c r="I1772" i="13"/>
  <c r="J1772" i="13" s="1"/>
  <c r="I2080" i="13"/>
  <c r="J2080" i="13" s="1"/>
  <c r="I850" i="13"/>
  <c r="J850" i="13" s="1"/>
  <c r="I463" i="13"/>
  <c r="J463" i="13" s="1"/>
  <c r="I867" i="13"/>
  <c r="J867" i="13" s="1"/>
  <c r="I1175" i="13"/>
  <c r="J1175" i="13" s="1"/>
  <c r="I1163" i="13"/>
  <c r="J1163" i="13" s="1"/>
  <c r="I2129" i="13"/>
  <c r="J2129" i="13" s="1"/>
  <c r="I2437" i="13"/>
  <c r="J2437" i="13" s="1"/>
  <c r="I1898" i="13"/>
  <c r="J1898" i="13" s="1"/>
  <c r="I1912" i="13"/>
  <c r="J1912" i="13" s="1"/>
  <c r="I2220" i="13"/>
  <c r="J2220" i="13" s="1"/>
  <c r="I2140" i="13"/>
  <c r="J2140" i="13" s="1"/>
  <c r="I1808" i="13"/>
  <c r="J1808" i="13" s="1"/>
  <c r="I2132" i="13"/>
  <c r="J2132" i="13" s="1"/>
  <c r="I1213" i="13"/>
  <c r="J1213" i="13" s="1"/>
  <c r="I2556" i="13"/>
  <c r="J2556" i="13" s="1"/>
  <c r="I2864" i="13"/>
  <c r="J2864" i="13" s="1"/>
  <c r="I1506" i="13"/>
  <c r="J1506" i="13" s="1"/>
  <c r="I1493" i="13"/>
  <c r="J1493" i="13" s="1"/>
  <c r="I1515" i="13"/>
  <c r="J1515" i="13" s="1"/>
  <c r="I1823" i="13"/>
  <c r="J1823" i="13" s="1"/>
  <c r="I1391" i="13"/>
  <c r="J1391" i="13" s="1"/>
  <c r="I1699" i="13"/>
  <c r="J1699" i="13" s="1"/>
  <c r="I851" i="13"/>
  <c r="J851" i="13" s="1"/>
  <c r="I2377" i="13"/>
  <c r="J2377" i="13" s="1"/>
  <c r="I2685" i="13"/>
  <c r="J2685" i="13" s="1"/>
  <c r="I2524" i="13"/>
  <c r="J2524" i="13" s="1"/>
  <c r="I2832" i="13"/>
  <c r="J2832" i="13" s="1"/>
  <c r="I2484" i="13"/>
  <c r="J2484" i="13" s="1"/>
  <c r="I2792" i="13"/>
  <c r="J2792" i="13" s="1"/>
  <c r="I2470" i="13"/>
  <c r="J2470" i="13" s="1"/>
  <c r="I2778" i="13"/>
  <c r="J2778" i="13" s="1"/>
  <c r="I2593" i="13"/>
  <c r="J2593" i="13" s="1"/>
  <c r="I2505" i="13"/>
  <c r="J2505" i="13" s="1"/>
  <c r="I2501" i="13"/>
  <c r="J2501" i="13" s="1"/>
  <c r="I2809" i="13"/>
  <c r="J2809" i="13" s="1"/>
  <c r="I588" i="13"/>
  <c r="J588" i="13" s="1"/>
  <c r="I896" i="13"/>
  <c r="J896" i="13" s="1"/>
  <c r="I889" i="13"/>
  <c r="J889" i="13" s="1"/>
  <c r="I1197" i="13"/>
  <c r="J1197" i="13" s="1"/>
  <c r="I1339" i="13"/>
  <c r="J1339" i="13" s="1"/>
  <c r="I2444" i="13"/>
  <c r="J2444" i="13" s="1"/>
  <c r="I2752" i="13"/>
  <c r="J2752" i="13" s="1"/>
  <c r="I2260" i="13"/>
  <c r="J2260" i="13" s="1"/>
  <c r="I1071" i="13"/>
  <c r="J1071" i="13" s="1"/>
  <c r="I1146" i="13"/>
  <c r="J1146" i="13" s="1"/>
  <c r="I1025" i="13"/>
  <c r="J1025" i="13" s="1"/>
  <c r="I1333" i="13"/>
  <c r="J1333" i="13" s="1"/>
  <c r="I668" i="13"/>
  <c r="J668" i="13" s="1"/>
  <c r="I858" i="13"/>
  <c r="J858" i="13" s="1"/>
  <c r="I544" i="13"/>
  <c r="J544" i="13" s="1"/>
  <c r="I708" i="13"/>
  <c r="J708" i="13" s="1"/>
  <c r="I1052" i="13"/>
  <c r="J1052" i="13" s="1"/>
  <c r="I1920" i="13"/>
  <c r="J1920" i="13" s="1"/>
  <c r="I1123" i="13"/>
  <c r="J1123" i="13" s="1"/>
  <c r="I2355" i="13"/>
  <c r="J2355" i="13" s="1"/>
  <c r="I2663" i="13"/>
  <c r="J2663" i="13" s="1"/>
  <c r="I1620" i="13"/>
  <c r="J1620" i="13" s="1"/>
  <c r="I2048" i="13"/>
  <c r="J2048" i="13" s="1"/>
  <c r="I954" i="13"/>
  <c r="J954" i="13" s="1"/>
  <c r="I1262" i="13"/>
  <c r="J1262" i="13" s="1"/>
  <c r="I571" i="13"/>
  <c r="J571" i="13" s="1"/>
  <c r="I2597" i="13"/>
  <c r="J2597" i="13" s="1"/>
  <c r="I1789" i="13"/>
  <c r="J1789" i="13" s="1"/>
  <c r="I1135" i="13"/>
  <c r="J1135" i="13" s="1"/>
  <c r="I1842" i="13"/>
  <c r="J1842" i="13" s="1"/>
  <c r="I2150" i="13"/>
  <c r="J2150" i="13" s="1"/>
  <c r="I2222" i="13"/>
  <c r="J2222" i="13" s="1"/>
  <c r="I257" i="13"/>
  <c r="J257" i="13" s="1"/>
  <c r="I565" i="13"/>
  <c r="J565" i="13" s="1"/>
  <c r="I2376" i="13"/>
  <c r="J2376" i="13" s="1"/>
  <c r="I2128" i="13"/>
  <c r="J2128" i="13" s="1"/>
  <c r="I1351" i="13"/>
  <c r="J1351" i="13" s="1"/>
  <c r="I2502" i="13"/>
  <c r="J2502" i="13" s="1"/>
  <c r="I2810" i="13"/>
  <c r="J2810" i="13" s="1"/>
  <c r="I2496" i="13"/>
  <c r="J2496" i="13" s="1"/>
  <c r="I2804" i="13"/>
  <c r="J2804" i="13" s="1"/>
  <c r="I2411" i="13"/>
  <c r="J2411" i="13" s="1"/>
  <c r="I2719" i="13"/>
  <c r="J2719" i="13" s="1"/>
  <c r="I2319" i="13"/>
  <c r="J2319" i="13" s="1"/>
  <c r="I2627" i="13"/>
  <c r="J2627" i="13" s="1"/>
  <c r="I1730" i="13"/>
  <c r="J1730" i="13" s="1"/>
  <c r="I2062" i="13"/>
  <c r="J2062" i="13" s="1"/>
  <c r="I2605" i="13"/>
  <c r="J2605" i="13" s="1"/>
  <c r="I2913" i="13"/>
  <c r="J2913" i="13" s="1"/>
  <c r="I2210" i="13"/>
  <c r="J2210" i="13" s="1"/>
  <c r="I1182" i="13"/>
  <c r="J1182" i="13" s="1"/>
  <c r="I803" i="13"/>
  <c r="J803" i="13" s="1"/>
  <c r="I2540" i="13"/>
  <c r="J2540" i="13" s="1"/>
  <c r="I2848" i="13"/>
  <c r="J2848" i="13" s="1"/>
  <c r="I526" i="13"/>
  <c r="J526" i="13" s="1"/>
  <c r="I1977" i="13"/>
  <c r="J1977" i="13" s="1"/>
  <c r="I528" i="13"/>
  <c r="J528" i="13" s="1"/>
  <c r="I2623" i="13"/>
  <c r="J2623" i="13" s="1"/>
  <c r="I2931" i="13"/>
  <c r="J2931" i="13" s="1"/>
  <c r="I1400" i="13"/>
  <c r="J1400" i="13" s="1"/>
  <c r="I1708" i="13"/>
  <c r="J1708" i="13" s="1"/>
  <c r="I721" i="13"/>
  <c r="J721" i="13" s="1"/>
  <c r="I2015" i="13"/>
  <c r="J2015" i="13" s="1"/>
  <c r="I736" i="13"/>
  <c r="J736" i="13" s="1"/>
  <c r="I2510" i="13"/>
  <c r="J2510" i="13" s="1"/>
  <c r="I2818" i="13"/>
  <c r="J2818" i="13" s="1"/>
  <c r="I905" i="13"/>
  <c r="J905" i="13" s="1"/>
  <c r="I1047" i="13"/>
  <c r="J1047" i="13" s="1"/>
  <c r="I1355" i="13"/>
  <c r="J1355" i="13" s="1"/>
  <c r="I2525" i="13"/>
  <c r="J2525" i="13" s="1"/>
  <c r="I2833" i="13"/>
  <c r="J2833" i="13" s="1"/>
  <c r="I1687" i="13"/>
  <c r="J1687" i="13" s="1"/>
  <c r="I789" i="13"/>
  <c r="J789" i="13" s="1"/>
  <c r="I1657" i="13"/>
  <c r="J1657" i="13" s="1"/>
  <c r="I1089" i="13"/>
  <c r="J1089" i="13" s="1"/>
  <c r="I1337" i="13"/>
  <c r="J1337" i="13" s="1"/>
  <c r="I414" i="13"/>
  <c r="J414" i="13" s="1"/>
  <c r="I722" i="13"/>
  <c r="J722" i="13" s="1"/>
  <c r="I562" i="13"/>
  <c r="J562" i="13" s="1"/>
  <c r="I531" i="13"/>
  <c r="J531" i="13" s="1"/>
  <c r="I208" i="13"/>
  <c r="J208" i="13" s="1"/>
  <c r="I516" i="13"/>
  <c r="J516" i="13" s="1"/>
  <c r="I1428" i="13"/>
  <c r="J1428" i="13" s="1"/>
  <c r="I182" i="13"/>
  <c r="J182" i="13" s="1"/>
  <c r="I490" i="13"/>
  <c r="J490" i="13" s="1"/>
  <c r="I1318" i="13"/>
  <c r="J1318" i="13" s="1"/>
  <c r="I2574" i="13"/>
  <c r="J2574" i="13" s="1"/>
  <c r="I2882" i="13"/>
  <c r="J2882" i="13" s="1"/>
  <c r="I2098" i="13"/>
  <c r="J2098" i="13" s="1"/>
  <c r="I2405" i="13"/>
  <c r="J2405" i="13" s="1"/>
  <c r="I2713" i="13"/>
  <c r="J2713" i="13" s="1"/>
  <c r="I2219" i="13"/>
  <c r="J2219" i="13" s="1"/>
  <c r="I2527" i="13"/>
  <c r="J2527" i="13" s="1"/>
  <c r="I1303" i="13"/>
  <c r="J1303" i="13" s="1"/>
  <c r="I926" i="13"/>
  <c r="J926" i="13" s="1"/>
  <c r="I228" i="13"/>
  <c r="J228" i="13" s="1"/>
  <c r="I536" i="13"/>
  <c r="J536" i="13" s="1"/>
  <c r="I2390" i="13"/>
  <c r="J2390" i="13" s="1"/>
  <c r="I2698" i="13"/>
  <c r="J2698" i="13" s="1"/>
  <c r="I1325" i="13"/>
  <c r="J1325" i="13" s="1"/>
  <c r="I1633" i="13"/>
  <c r="J1633" i="13" s="1"/>
  <c r="I2429" i="13"/>
  <c r="J2429" i="13" s="1"/>
  <c r="I2737" i="13"/>
  <c r="J2737" i="13" s="1"/>
  <c r="I1462" i="13"/>
  <c r="J1462" i="13" s="1"/>
  <c r="I1297" i="13"/>
  <c r="J1297" i="13" s="1"/>
  <c r="I840" i="13"/>
  <c r="J840" i="13" s="1"/>
  <c r="I1937" i="13"/>
  <c r="J1937" i="13" s="1"/>
  <c r="I1903" i="13"/>
  <c r="J1903" i="13" s="1"/>
  <c r="I2393" i="13"/>
  <c r="J2393" i="13" s="1"/>
  <c r="I2701" i="13"/>
  <c r="J2701" i="13" s="1"/>
  <c r="I534" i="13"/>
  <c r="J534" i="13" s="1"/>
  <c r="I2082" i="13"/>
  <c r="J2082" i="13" s="1"/>
  <c r="I1818" i="13"/>
  <c r="J1818" i="13" s="1"/>
  <c r="I2572" i="13"/>
  <c r="J2572" i="13" s="1"/>
  <c r="I2880" i="13"/>
  <c r="J2880" i="13" s="1"/>
  <c r="I1490" i="13"/>
  <c r="J1490" i="13" s="1"/>
  <c r="I1498" i="13"/>
  <c r="J1498" i="13" s="1"/>
  <c r="I1806" i="13"/>
  <c r="J1806" i="13" s="1"/>
  <c r="I1485" i="13"/>
  <c r="J1485" i="13" s="1"/>
  <c r="I1507" i="13"/>
  <c r="J1507" i="13" s="1"/>
  <c r="I1503" i="13"/>
  <c r="J1503" i="13" s="1"/>
  <c r="I1331" i="13"/>
  <c r="J1331" i="13" s="1"/>
  <c r="I2622" i="13"/>
  <c r="J2622" i="13" s="1"/>
  <c r="I2930" i="13"/>
  <c r="J2930" i="13" s="1"/>
  <c r="I2449" i="13"/>
  <c r="J2449" i="13" s="1"/>
  <c r="I2757" i="13"/>
  <c r="J2757" i="13" s="1"/>
  <c r="I2365" i="13"/>
  <c r="J2365" i="13" s="1"/>
  <c r="I2673" i="13"/>
  <c r="J2673" i="13" s="1"/>
  <c r="I2598" i="13"/>
  <c r="J2598" i="13" s="1"/>
  <c r="I2906" i="13"/>
  <c r="J2906" i="13" s="1"/>
  <c r="I2595" i="13"/>
  <c r="J2595" i="13" s="1"/>
  <c r="I2903" i="13"/>
  <c r="J2903" i="13" s="1"/>
  <c r="I2422" i="13"/>
  <c r="J2422" i="13" s="1"/>
  <c r="I2585" i="13"/>
  <c r="J2585" i="13" s="1"/>
  <c r="I2893" i="13"/>
  <c r="J2893" i="13" s="1"/>
  <c r="I2497" i="13"/>
  <c r="J2497" i="13" s="1"/>
  <c r="I2805" i="13"/>
  <c r="J2805" i="13" s="1"/>
  <c r="I2583" i="13"/>
  <c r="J2583" i="13" s="1"/>
  <c r="I2891" i="13"/>
  <c r="J2891" i="13" s="1"/>
  <c r="I2477" i="13"/>
  <c r="J2477" i="13" s="1"/>
  <c r="I2785" i="13"/>
  <c r="J2785" i="13" s="1"/>
  <c r="I1844" i="13"/>
  <c r="J1844" i="13" s="1"/>
  <c r="I2464" i="13"/>
  <c r="J2464" i="13" s="1"/>
  <c r="I2772" i="13"/>
  <c r="J2772" i="13" s="1"/>
  <c r="I2248" i="13"/>
  <c r="J2248" i="13" s="1"/>
  <c r="I2237" i="13"/>
  <c r="J2237" i="13" s="1"/>
  <c r="I1556" i="13"/>
  <c r="J1556" i="13" s="1"/>
  <c r="I1864" i="13"/>
  <c r="J1864" i="13" s="1"/>
  <c r="I1528" i="13"/>
  <c r="J1528" i="13" s="1"/>
  <c r="I695" i="13"/>
  <c r="J695" i="13" s="1"/>
  <c r="I589" i="13"/>
  <c r="J589" i="13" s="1"/>
  <c r="I924" i="13"/>
  <c r="J924" i="13" s="1"/>
  <c r="I371" i="13"/>
  <c r="J371" i="13" s="1"/>
  <c r="I679" i="13"/>
  <c r="J679" i="13" s="1"/>
  <c r="I796" i="13"/>
  <c r="J796" i="13" s="1"/>
  <c r="I705" i="13"/>
  <c r="J705" i="13" s="1"/>
  <c r="I1928" i="13"/>
  <c r="J1928" i="13" s="1"/>
  <c r="I693" i="13"/>
  <c r="J693" i="13" s="1"/>
  <c r="I1621" i="13"/>
  <c r="J1621" i="13" s="1"/>
  <c r="I1480" i="13"/>
  <c r="J1480" i="13" s="1"/>
  <c r="I1788" i="13"/>
  <c r="J1788" i="13" s="1"/>
  <c r="I1634" i="13"/>
  <c r="J1634" i="13" s="1"/>
  <c r="I689" i="13"/>
  <c r="J689" i="13" s="1"/>
  <c r="I919" i="13"/>
  <c r="J919" i="13" s="1"/>
  <c r="I1384" i="13"/>
  <c r="J1384" i="13" s="1"/>
  <c r="I946" i="13"/>
  <c r="J946" i="13" s="1"/>
  <c r="I1685" i="13"/>
  <c r="J1685" i="13" s="1"/>
  <c r="I2498" i="13"/>
  <c r="J2498" i="13" s="1"/>
  <c r="I2806" i="13"/>
  <c r="J2806" i="13" s="1"/>
  <c r="I2471" i="13"/>
  <c r="J2471" i="13" s="1"/>
  <c r="I2363" i="13"/>
  <c r="J2363" i="13" s="1"/>
  <c r="I2671" i="13"/>
  <c r="J2671" i="13" s="1"/>
  <c r="I2111" i="13"/>
  <c r="J2111" i="13" s="1"/>
  <c r="I2538" i="13"/>
  <c r="J2538" i="13" s="1"/>
  <c r="I2846" i="13"/>
  <c r="J2846" i="13" s="1"/>
  <c r="I994" i="13"/>
  <c r="J994" i="13" s="1"/>
  <c r="I2546" i="13"/>
  <c r="J2546" i="13" s="1"/>
  <c r="I482" i="13"/>
  <c r="J482" i="13" s="1"/>
  <c r="I790" i="13"/>
  <c r="J790" i="13" s="1"/>
  <c r="I2392" i="13"/>
  <c r="J2392" i="13" s="1"/>
  <c r="I2700" i="13"/>
  <c r="J2700" i="13" s="1"/>
  <c r="I2154" i="13"/>
  <c r="J2154" i="13" s="1"/>
  <c r="I1079" i="13"/>
  <c r="J1079" i="13" s="1"/>
  <c r="I2614" i="13"/>
  <c r="J2614" i="13" s="1"/>
  <c r="I1279" i="13"/>
  <c r="J1279" i="13" s="1"/>
  <c r="I515" i="13"/>
  <c r="J515" i="13" s="1"/>
  <c r="I1624" i="13"/>
  <c r="J1624" i="13" s="1"/>
  <c r="I2143" i="13"/>
  <c r="J2143" i="13" s="1"/>
  <c r="I2334" i="13"/>
  <c r="J2334" i="13" s="1"/>
  <c r="I2642" i="13"/>
  <c r="J2642" i="13" s="1"/>
  <c r="I742" i="13"/>
  <c r="J742" i="13" s="1"/>
  <c r="I1837" i="13"/>
  <c r="J1837" i="13" s="1"/>
  <c r="I996" i="13"/>
  <c r="J996" i="13" s="1"/>
  <c r="I1304" i="13"/>
  <c r="J1304" i="13" s="1"/>
  <c r="I1455" i="13"/>
  <c r="J1455" i="13" s="1"/>
  <c r="I1658" i="13"/>
  <c r="J1658" i="13" s="1"/>
  <c r="I853" i="13"/>
  <c r="J853" i="13" s="1"/>
  <c r="I2591" i="13"/>
  <c r="J2591" i="13" s="1"/>
  <c r="I2899" i="13"/>
  <c r="J2899" i="13" s="1"/>
  <c r="I1474" i="13"/>
  <c r="J1474" i="13" s="1"/>
  <c r="I1782" i="13"/>
  <c r="J1782" i="13" s="1"/>
  <c r="I196" i="13"/>
  <c r="J196" i="13" s="1"/>
  <c r="I504" i="13"/>
  <c r="J504" i="13" s="1"/>
  <c r="I744" i="13"/>
  <c r="J744" i="13" s="1"/>
  <c r="I2121" i="13"/>
  <c r="J2121" i="13" s="1"/>
  <c r="I1433" i="13"/>
  <c r="J1433" i="13" s="1"/>
  <c r="I2599" i="13"/>
  <c r="J2599" i="13" s="1"/>
  <c r="I2907" i="13"/>
  <c r="J2907" i="13" s="1"/>
  <c r="I181" i="13"/>
  <c r="J181" i="13" s="1"/>
  <c r="I489" i="13"/>
  <c r="J489" i="13" s="1"/>
  <c r="I1544" i="13"/>
  <c r="J1544" i="13" s="1"/>
  <c r="I1852" i="13"/>
  <c r="J1852" i="13" s="1"/>
  <c r="I2198" i="13"/>
  <c r="J2198" i="13" s="1"/>
  <c r="I2353" i="13"/>
  <c r="J2353" i="13" s="1"/>
  <c r="I2661" i="13"/>
  <c r="J2661" i="13" s="1"/>
  <c r="I2373" i="13"/>
  <c r="J2373" i="13" s="1"/>
  <c r="I2681" i="13"/>
  <c r="J2681" i="13" s="1"/>
  <c r="I2107" i="13"/>
  <c r="J2107" i="13" s="1"/>
  <c r="I1206" i="13"/>
  <c r="J1206" i="13" s="1"/>
  <c r="I838" i="13"/>
  <c r="J838" i="13" s="1"/>
  <c r="I2196" i="13"/>
  <c r="J2196" i="13" s="1"/>
  <c r="I1352" i="13"/>
  <c r="J1352" i="13" s="1"/>
  <c r="I800" i="13"/>
  <c r="J800" i="13" s="1"/>
  <c r="I1108" i="13"/>
  <c r="J1108" i="13" s="1"/>
  <c r="I1841" i="13"/>
  <c r="J1841" i="13" s="1"/>
  <c r="I1654" i="13"/>
  <c r="J1654" i="13" s="1"/>
  <c r="I1191" i="13"/>
  <c r="J1191" i="13" s="1"/>
  <c r="I561" i="13"/>
  <c r="J561" i="13" s="1"/>
  <c r="I2629" i="13"/>
  <c r="J2629" i="13" s="1"/>
  <c r="I2937" i="13"/>
  <c r="J2937" i="13" s="1"/>
  <c r="I1979" i="13"/>
  <c r="J1979" i="13" s="1"/>
  <c r="I1873" i="13"/>
  <c r="J1873" i="13" s="1"/>
  <c r="I2569" i="13"/>
  <c r="J2569" i="13" s="1"/>
  <c r="I2877" i="13"/>
  <c r="J2877" i="13" s="1"/>
  <c r="I1489" i="13"/>
  <c r="J1489" i="13" s="1"/>
  <c r="I1797" i="13"/>
  <c r="J1797" i="13" s="1"/>
  <c r="I1497" i="13"/>
  <c r="J1497" i="13" s="1"/>
  <c r="I1805" i="13"/>
  <c r="J1805" i="13" s="1"/>
  <c r="I578" i="13"/>
  <c r="J578" i="13" s="1"/>
  <c r="I1499" i="13"/>
  <c r="J1499" i="13" s="1"/>
  <c r="I1807" i="13"/>
  <c r="J1807" i="13" s="1"/>
  <c r="I1495" i="13"/>
  <c r="J1495" i="13" s="1"/>
  <c r="I2575" i="13"/>
  <c r="J2575" i="13" s="1"/>
  <c r="I2883" i="13"/>
  <c r="J2883" i="13" s="1"/>
  <c r="I2045" i="13"/>
  <c r="J2045" i="13" s="1"/>
  <c r="I2534" i="13"/>
  <c r="J2534" i="13" s="1"/>
  <c r="I2842" i="13"/>
  <c r="J2842" i="13" s="1"/>
  <c r="I2478" i="13"/>
  <c r="J2478" i="13" s="1"/>
  <c r="I2786" i="13"/>
  <c r="J2786" i="13" s="1"/>
  <c r="I2594" i="13"/>
  <c r="J2594" i="13" s="1"/>
  <c r="I2902" i="13"/>
  <c r="J2902" i="13" s="1"/>
  <c r="I2577" i="13"/>
  <c r="J2577" i="13" s="1"/>
  <c r="I2885" i="13"/>
  <c r="J2885" i="13" s="1"/>
  <c r="I2425" i="13"/>
  <c r="J2425" i="13" s="1"/>
  <c r="I2543" i="13"/>
  <c r="J2543" i="13" s="1"/>
  <c r="I2851" i="13"/>
  <c r="J2851" i="13" s="1"/>
  <c r="I2587" i="13"/>
  <c r="J2587" i="13" s="1"/>
  <c r="I2895" i="13"/>
  <c r="J2895" i="13" s="1"/>
  <c r="I2295" i="13"/>
  <c r="J2295" i="13" s="1"/>
  <c r="I1141" i="13"/>
  <c r="J1141" i="13" s="1"/>
  <c r="I886" i="13"/>
  <c r="J886" i="13" s="1"/>
  <c r="I891" i="13"/>
  <c r="J891" i="13" s="1"/>
  <c r="I160" i="13"/>
  <c r="J160" i="13" s="1"/>
  <c r="I468" i="13"/>
  <c r="J468" i="13" s="1"/>
  <c r="I2461" i="13"/>
  <c r="J2461" i="13" s="1"/>
  <c r="I2769" i="13"/>
  <c r="J2769" i="13" s="1"/>
  <c r="I2024" i="13"/>
  <c r="J2024" i="13" s="1"/>
  <c r="I2240" i="13"/>
  <c r="J2240" i="13" s="1"/>
  <c r="I2157" i="13"/>
  <c r="J2157" i="13" s="1"/>
  <c r="I677" i="13"/>
  <c r="J677" i="13" s="1"/>
  <c r="I1072" i="13"/>
  <c r="J1072" i="13" s="1"/>
  <c r="I1305" i="13"/>
  <c r="J1305" i="13" s="1"/>
  <c r="I1112" i="13"/>
  <c r="J1112" i="13" s="1"/>
  <c r="I1420" i="13"/>
  <c r="J1420" i="13" s="1"/>
  <c r="I183" i="13"/>
  <c r="J183" i="13" s="1"/>
  <c r="I491" i="13"/>
  <c r="J491" i="13" s="1"/>
  <c r="I412" i="13"/>
  <c r="J412" i="13" s="1"/>
  <c r="I720" i="13"/>
  <c r="J720" i="13" s="1"/>
  <c r="I264" i="13"/>
  <c r="J264" i="13" s="1"/>
  <c r="I572" i="13"/>
  <c r="J572" i="13" s="1"/>
  <c r="I856" i="13"/>
  <c r="J856" i="13" s="1"/>
  <c r="I673" i="13"/>
  <c r="J673" i="13" s="1"/>
  <c r="I355" i="13"/>
  <c r="J355" i="13" s="1"/>
  <c r="I663" i="13"/>
  <c r="J663" i="13" s="1"/>
  <c r="I718" i="13"/>
  <c r="J718" i="13" s="1"/>
  <c r="I620" i="13"/>
  <c r="J620" i="13" s="1"/>
  <c r="I1463" i="13"/>
  <c r="J1463" i="13" s="1"/>
  <c r="I1101" i="13"/>
  <c r="J1101" i="13" s="1"/>
  <c r="I2356" i="13"/>
  <c r="J2356" i="13" s="1"/>
  <c r="I2664" i="13"/>
  <c r="J2664" i="13" s="1"/>
  <c r="I747" i="13"/>
  <c r="J747" i="13" s="1"/>
  <c r="I1093" i="13"/>
  <c r="J1093" i="13" s="1"/>
  <c r="I1635" i="13"/>
  <c r="J1635" i="13" s="1"/>
  <c r="I1931" i="13"/>
  <c r="J1931" i="13" s="1"/>
  <c r="I475" i="13"/>
  <c r="J475" i="13" s="1"/>
  <c r="I637" i="13"/>
  <c r="J637" i="13" s="1"/>
  <c r="I507" i="13"/>
  <c r="J507" i="13" s="1"/>
  <c r="I506" i="13"/>
  <c r="J506" i="13" s="1"/>
  <c r="I510" i="13"/>
  <c r="J510" i="13" s="1"/>
  <c r="I2490" i="13"/>
  <c r="J2490" i="13" s="1"/>
  <c r="I2798" i="13"/>
  <c r="J2798" i="13" s="1"/>
  <c r="I2359" i="13"/>
  <c r="J2359" i="13" s="1"/>
  <c r="I2667" i="13"/>
  <c r="J2667" i="13" s="1"/>
  <c r="I2529" i="13"/>
  <c r="J2529" i="13" s="1"/>
  <c r="I2837" i="13"/>
  <c r="J2837" i="13" s="1"/>
  <c r="I2386" i="13"/>
  <c r="J2386" i="13" s="1"/>
  <c r="I2694" i="13"/>
  <c r="J2694" i="13" s="1"/>
  <c r="I1833" i="13"/>
  <c r="J1833" i="13" s="1"/>
  <c r="I161" i="13"/>
  <c r="J161" i="13" s="1"/>
  <c r="I469" i="13"/>
  <c r="J469" i="13" s="1"/>
  <c r="I951" i="13"/>
  <c r="J951" i="13" s="1"/>
  <c r="I1259" i="13"/>
  <c r="J1259" i="13" s="1"/>
  <c r="I877" i="13"/>
  <c r="J877" i="13" s="1"/>
  <c r="I2450" i="13"/>
  <c r="J2450" i="13" s="1"/>
  <c r="I2758" i="13"/>
  <c r="J2758" i="13" s="1"/>
  <c r="I1453" i="13"/>
  <c r="J1453" i="13" s="1"/>
  <c r="I903" i="13"/>
  <c r="J903" i="13" s="1"/>
  <c r="I2044" i="13"/>
  <c r="J2044" i="13" s="1"/>
  <c r="I2492" i="13"/>
  <c r="J2492" i="13" s="1"/>
  <c r="I2800" i="13"/>
  <c r="J2800" i="13" s="1"/>
  <c r="I2161" i="13"/>
  <c r="J2161" i="13" s="1"/>
  <c r="I1088" i="13"/>
  <c r="J1088" i="13" s="1"/>
  <c r="I1343" i="13"/>
  <c r="J1343" i="13" s="1"/>
  <c r="I1255" i="13"/>
  <c r="J1255" i="13" s="1"/>
  <c r="I2602" i="13"/>
  <c r="J2602" i="13" s="1"/>
  <c r="I2910" i="13"/>
  <c r="J2910" i="13" s="1"/>
  <c r="I1952" i="13"/>
  <c r="J1952" i="13" s="1"/>
  <c r="I1934" i="13"/>
  <c r="J1934" i="13" s="1"/>
  <c r="I2424" i="13"/>
  <c r="J2424" i="13" s="1"/>
  <c r="I2732" i="13"/>
  <c r="J2732" i="13" s="1"/>
  <c r="I1949" i="13"/>
  <c r="J1949" i="13" s="1"/>
  <c r="I1840" i="13"/>
  <c r="J1840" i="13" s="1"/>
  <c r="I2148" i="13"/>
  <c r="J2148" i="13" s="1"/>
  <c r="I1875" i="13"/>
  <c r="J1875" i="13" s="1"/>
  <c r="I1459" i="13"/>
  <c r="J1459" i="13" s="1"/>
  <c r="I1709" i="13"/>
  <c r="J1709" i="13" s="1"/>
  <c r="I2017" i="13"/>
  <c r="J2017" i="13" s="1"/>
  <c r="I763" i="13"/>
  <c r="J763" i="13" s="1"/>
  <c r="I1834" i="13"/>
  <c r="J1834" i="13" s="1"/>
  <c r="I1272" i="13"/>
  <c r="J1272" i="13" s="1"/>
  <c r="I1580" i="13"/>
  <c r="J1580" i="13" s="1"/>
  <c r="I1214" i="13"/>
  <c r="J1214" i="13" s="1"/>
  <c r="I2589" i="13"/>
  <c r="J2589" i="13" s="1"/>
  <c r="I2897" i="13"/>
  <c r="J2897" i="13" s="1"/>
  <c r="I1816" i="13"/>
  <c r="J1816" i="13" s="1"/>
  <c r="I2124" i="13"/>
  <c r="J2124" i="13" s="1"/>
  <c r="I1559" i="13"/>
  <c r="J1559" i="13" s="1"/>
  <c r="I1867" i="13"/>
  <c r="J1867" i="13" s="1"/>
  <c r="I1138" i="13"/>
  <c r="J1138" i="13" s="1"/>
  <c r="I1446" i="13"/>
  <c r="J1446" i="13" s="1"/>
  <c r="I2406" i="13"/>
  <c r="J2406" i="13" s="1"/>
  <c r="I2714" i="13"/>
  <c r="J2714" i="13" s="1"/>
  <c r="I2317" i="13"/>
  <c r="J2317" i="13" s="1"/>
  <c r="I2625" i="13"/>
  <c r="J2625" i="13" s="1"/>
  <c r="I1241" i="13"/>
  <c r="J1241" i="13" s="1"/>
  <c r="I820" i="13"/>
  <c r="J820" i="13" s="1"/>
  <c r="I1128" i="13"/>
  <c r="J1128" i="13" s="1"/>
  <c r="I2038" i="13"/>
  <c r="J2038" i="13" s="1"/>
  <c r="I948" i="13"/>
  <c r="J948" i="13" s="1"/>
  <c r="I745" i="13"/>
  <c r="J745" i="13" s="1"/>
  <c r="I2517" i="13"/>
  <c r="J2517" i="13" s="1"/>
  <c r="I1511" i="13"/>
  <c r="J1511" i="13" s="1"/>
  <c r="I1275" i="13"/>
  <c r="J1275" i="13" s="1"/>
  <c r="I2263" i="13"/>
  <c r="J2263" i="13" s="1"/>
  <c r="I2008" i="13"/>
  <c r="J2008" i="13" s="1"/>
  <c r="I2284" i="13"/>
  <c r="J2284" i="13" s="1"/>
  <c r="I2626" i="13"/>
  <c r="J2626" i="13" s="1"/>
  <c r="I821" i="13"/>
  <c r="J821" i="13" s="1"/>
  <c r="I1129" i="13"/>
  <c r="J1129" i="13" s="1"/>
  <c r="I1887" i="13"/>
  <c r="J1887" i="13" s="1"/>
  <c r="I2551" i="13"/>
  <c r="J2551" i="13" s="1"/>
  <c r="I2859" i="13"/>
  <c r="J2859" i="13" s="1"/>
  <c r="I1514" i="13"/>
  <c r="J1514" i="13" s="1"/>
  <c r="I1502" i="13"/>
  <c r="J1502" i="13" s="1"/>
  <c r="I1540" i="13"/>
  <c r="J1540" i="13" s="1"/>
  <c r="I1491" i="13"/>
  <c r="J1491" i="13" s="1"/>
  <c r="I1487" i="13"/>
  <c r="J1487" i="13" s="1"/>
  <c r="I2463" i="13"/>
  <c r="J2463" i="13" s="1"/>
  <c r="I2771" i="13"/>
  <c r="J2771" i="13" s="1"/>
  <c r="I623" i="13"/>
  <c r="J623" i="13" s="1"/>
  <c r="I931" i="13"/>
  <c r="J931" i="13" s="1"/>
  <c r="I2468" i="13"/>
  <c r="J2468" i="13" s="1"/>
  <c r="I2776" i="13"/>
  <c r="J2776" i="13" s="1"/>
  <c r="I2516" i="13"/>
  <c r="J2516" i="13" s="1"/>
  <c r="I2824" i="13"/>
  <c r="J2824" i="13" s="1"/>
  <c r="I2616" i="13"/>
  <c r="J2616" i="13" s="1"/>
  <c r="I2924" i="13"/>
  <c r="J2924" i="13" s="1"/>
  <c r="I2586" i="13"/>
  <c r="J2586" i="13" s="1"/>
  <c r="I2553" i="13"/>
  <c r="J2553" i="13" s="1"/>
  <c r="I2576" i="13"/>
  <c r="J2576" i="13" s="1"/>
  <c r="I2884" i="13"/>
  <c r="J2884" i="13" s="1"/>
  <c r="I2511" i="13"/>
  <c r="J2511" i="13" s="1"/>
  <c r="I2819" i="13"/>
  <c r="J2819" i="13" s="1"/>
  <c r="I2539" i="13"/>
  <c r="J2539" i="13" s="1"/>
  <c r="I2847" i="13"/>
  <c r="J2847" i="13" s="1"/>
  <c r="I1878" i="13"/>
  <c r="J1878" i="13" s="1"/>
  <c r="I977" i="13"/>
  <c r="J977" i="13" s="1"/>
  <c r="I966" i="13"/>
  <c r="J966" i="13" s="1"/>
  <c r="I617" i="13"/>
  <c r="J617" i="13" s="1"/>
  <c r="I1307" i="13"/>
  <c r="J1307" i="13" s="1"/>
  <c r="I2445" i="13"/>
  <c r="J2445" i="13" s="1"/>
  <c r="I2753" i="13"/>
  <c r="J2753" i="13" s="1"/>
  <c r="I2214" i="13"/>
  <c r="J2214" i="13" s="1"/>
  <c r="I1021" i="13"/>
  <c r="J1021" i="13" s="1"/>
  <c r="I165" i="13"/>
  <c r="J165" i="13" s="1"/>
  <c r="I473" i="13"/>
  <c r="J473" i="13" s="1"/>
  <c r="I1054" i="13"/>
  <c r="J1054" i="13" s="1"/>
  <c r="I1153" i="13"/>
  <c r="J1153" i="13" s="1"/>
  <c r="I1078" i="13"/>
  <c r="J1078" i="13" s="1"/>
  <c r="I1386" i="13"/>
  <c r="J1386" i="13" s="1"/>
  <c r="I1049" i="13"/>
  <c r="J1049" i="13" s="1"/>
  <c r="I2277" i="13"/>
  <c r="J2277" i="13" s="1"/>
  <c r="I613" i="13"/>
  <c r="J613" i="13" s="1"/>
  <c r="I1124" i="13"/>
  <c r="J1124" i="13" s="1"/>
  <c r="I1917" i="13"/>
  <c r="J1917" i="13" s="1"/>
  <c r="I1622" i="13"/>
  <c r="J1622" i="13" s="1"/>
  <c r="I725" i="13"/>
  <c r="J725" i="13" s="1"/>
  <c r="I892" i="13"/>
  <c r="J892" i="13" s="1"/>
  <c r="I1893" i="13"/>
  <c r="J1893" i="13" s="1"/>
  <c r="I2270" i="13"/>
  <c r="J2270" i="13" s="1"/>
  <c r="I953" i="13"/>
  <c r="J953" i="13" s="1"/>
  <c r="I1168" i="13"/>
  <c r="J1168" i="13" s="1"/>
  <c r="I508" i="13"/>
  <c r="J508" i="13" s="1"/>
  <c r="I2103" i="13"/>
  <c r="J2103" i="13" s="1"/>
  <c r="I839" i="13"/>
  <c r="J839" i="13" s="1"/>
  <c r="I732" i="13"/>
  <c r="J732" i="13" s="1"/>
  <c r="I1040" i="13"/>
  <c r="J1040" i="13" s="1"/>
  <c r="I2485" i="13"/>
  <c r="J2485" i="13" s="1"/>
  <c r="I2793" i="13"/>
  <c r="J2793" i="13" s="1"/>
  <c r="I2247" i="13"/>
  <c r="J2247" i="13" s="1"/>
  <c r="I1003" i="13"/>
  <c r="J1003" i="13" s="1"/>
  <c r="I1311" i="13"/>
  <c r="J1311" i="13" s="1"/>
  <c r="I830" i="13"/>
  <c r="J830" i="13" s="1"/>
  <c r="I1315" i="13"/>
  <c r="J1315" i="13" s="1"/>
  <c r="I750" i="13"/>
  <c r="J750" i="13" s="1"/>
  <c r="I1058" i="13"/>
  <c r="J1058" i="13" s="1"/>
  <c r="I2457" i="13"/>
  <c r="J2457" i="13" s="1"/>
  <c r="I2765" i="13"/>
  <c r="J2765" i="13" s="1"/>
  <c r="I786" i="13"/>
  <c r="J786" i="13" s="1"/>
  <c r="I1094" i="13"/>
  <c r="J1094" i="13" s="1"/>
  <c r="I910" i="13"/>
  <c r="J910" i="13" s="1"/>
  <c r="I751" i="13"/>
  <c r="J751" i="13" s="1"/>
  <c r="I1260" i="13"/>
  <c r="J1260" i="13" s="1"/>
  <c r="I2230" i="13"/>
  <c r="J2230" i="13" s="1"/>
  <c r="I1229" i="13"/>
  <c r="J1229" i="13" s="1"/>
  <c r="I846" i="13"/>
  <c r="J846" i="13" s="1"/>
  <c r="I680" i="13"/>
  <c r="J680" i="13" s="1"/>
  <c r="I1906" i="13"/>
  <c r="J1906" i="13" s="1"/>
  <c r="I911" i="13"/>
  <c r="J911" i="13" s="1"/>
  <c r="I1219" i="13"/>
  <c r="J1219" i="13" s="1"/>
  <c r="I1430" i="13"/>
  <c r="J1430" i="13" s="1"/>
  <c r="I1448" i="13"/>
  <c r="J1448" i="13" s="1"/>
  <c r="I492" i="13"/>
  <c r="J492" i="13" s="1"/>
  <c r="I1292" i="13"/>
  <c r="J1292" i="13" s="1"/>
  <c r="I1705" i="13"/>
  <c r="J1705" i="13" s="1"/>
  <c r="I1712" i="13"/>
  <c r="J1712" i="13" s="1"/>
  <c r="I748" i="13"/>
  <c r="J748" i="13" s="1"/>
  <c r="I2358" i="13"/>
  <c r="J2358" i="13" s="1"/>
  <c r="I1688" i="13"/>
  <c r="J1688" i="13" s="1"/>
  <c r="I1198" i="13"/>
  <c r="J1198" i="13" s="1"/>
  <c r="I1161" i="13"/>
  <c r="J1161" i="13" s="1"/>
  <c r="I175" i="13"/>
  <c r="J175" i="13" s="1"/>
  <c r="I483" i="13"/>
  <c r="J483" i="13" s="1"/>
  <c r="I2201" i="13"/>
  <c r="J2201" i="13" s="1"/>
  <c r="I2509" i="13"/>
  <c r="J2509" i="13" s="1"/>
  <c r="I2343" i="13"/>
  <c r="J2343" i="13" s="1"/>
  <c r="I2651" i="13"/>
  <c r="J2651" i="13" s="1"/>
  <c r="I2269" i="13"/>
  <c r="J2269" i="13" s="1"/>
  <c r="I1774" i="13"/>
  <c r="J1774" i="13" s="1"/>
  <c r="I1419" i="13"/>
  <c r="J1419" i="13" s="1"/>
  <c r="I823" i="13"/>
  <c r="J823" i="13" s="1"/>
  <c r="I1131" i="13"/>
  <c r="J1131" i="13" s="1"/>
  <c r="I1854" i="13"/>
  <c r="J1854" i="13" s="1"/>
  <c r="I1830" i="13"/>
  <c r="J1830" i="13" s="1"/>
  <c r="I1510" i="13"/>
  <c r="J1510" i="13" s="1"/>
  <c r="I1173" i="13"/>
  <c r="J1173" i="13" s="1"/>
  <c r="I1881" i="13"/>
  <c r="J1881" i="13" s="1"/>
  <c r="I2043" i="13"/>
  <c r="J2043" i="13" s="1"/>
  <c r="I696" i="13"/>
  <c r="J696" i="13" s="1"/>
  <c r="I2159" i="13"/>
  <c r="J2159" i="13" s="1"/>
  <c r="I1932" i="13"/>
  <c r="J1932" i="13" s="1"/>
  <c r="I1988" i="13"/>
  <c r="J1988" i="13" s="1"/>
  <c r="I1308" i="13"/>
  <c r="J1308" i="13" s="1"/>
  <c r="I2415" i="13"/>
  <c r="J2415" i="13" s="1"/>
  <c r="I2723" i="13"/>
  <c r="J2723" i="13" s="1"/>
  <c r="I2071" i="13"/>
  <c r="J2071" i="13" s="1"/>
  <c r="I1516" i="13"/>
  <c r="J1516" i="13" s="1"/>
  <c r="I1450" i="13"/>
  <c r="J1450" i="13" s="1"/>
  <c r="I1406" i="13"/>
  <c r="J1406" i="13" s="1"/>
  <c r="I1184" i="13"/>
  <c r="J1184" i="13" s="1"/>
  <c r="I2433" i="13"/>
  <c r="J2433" i="13" s="1"/>
  <c r="I2741" i="13"/>
  <c r="J2741" i="13" s="1"/>
  <c r="I513" i="13"/>
  <c r="J513" i="13" s="1"/>
  <c r="I2500" i="13"/>
  <c r="J2500" i="13" s="1"/>
  <c r="I2808" i="13"/>
  <c r="J2808" i="13" s="1"/>
  <c r="I2588" i="13"/>
  <c r="J2588" i="13" s="1"/>
  <c r="I2896" i="13"/>
  <c r="J2896" i="13" s="1"/>
  <c r="I2542" i="13"/>
  <c r="J2542" i="13" s="1"/>
  <c r="I2850" i="13"/>
  <c r="J2850" i="13" s="1"/>
  <c r="I2545" i="13"/>
  <c r="J2545" i="13" s="1"/>
  <c r="I2853" i="13"/>
  <c r="J2853" i="13" s="1"/>
  <c r="I2552" i="13"/>
  <c r="J2552" i="13" s="1"/>
  <c r="I2503" i="13"/>
  <c r="J2503" i="13" s="1"/>
  <c r="I2811" i="13"/>
  <c r="J2811" i="13" s="1"/>
  <c r="I2523" i="13"/>
  <c r="J2523" i="13" s="1"/>
  <c r="I2831" i="13"/>
  <c r="J2831" i="13" s="1"/>
  <c r="I1589" i="13"/>
  <c r="J1589" i="13" s="1"/>
  <c r="I1897" i="13"/>
  <c r="J1897" i="13" s="1"/>
  <c r="I1850" i="13"/>
  <c r="J1850" i="13" s="1"/>
  <c r="I2158" i="13"/>
  <c r="J2158" i="13" s="1"/>
  <c r="I1330" i="13"/>
  <c r="J1330" i="13" s="1"/>
  <c r="I581" i="13"/>
  <c r="J581" i="13" s="1"/>
  <c r="I1625" i="13"/>
  <c r="J1625" i="13" s="1"/>
  <c r="I2459" i="13"/>
  <c r="J2459" i="13" s="1"/>
  <c r="I1689" i="13"/>
  <c r="J1689" i="13" s="1"/>
  <c r="I1997" i="13"/>
  <c r="J1997" i="13" s="1"/>
  <c r="I2303" i="13"/>
  <c r="J2303" i="13" s="1"/>
  <c r="I2611" i="13"/>
  <c r="J2611" i="13" s="1"/>
  <c r="I2155" i="13"/>
  <c r="J2155" i="13" s="1"/>
  <c r="I2019" i="13"/>
  <c r="J2019" i="13" s="1"/>
  <c r="I1543" i="13"/>
  <c r="J1543" i="13" s="1"/>
  <c r="I1188" i="13"/>
  <c r="J1188" i="13" s="1"/>
  <c r="I1059" i="13"/>
  <c r="J1059" i="13" s="1"/>
  <c r="I676" i="13"/>
  <c r="J676" i="13" s="1"/>
  <c r="I331" i="13"/>
  <c r="J331" i="13" s="1"/>
  <c r="I639" i="13"/>
  <c r="J639" i="13" s="1"/>
  <c r="I972" i="13"/>
  <c r="J972" i="13" s="1"/>
  <c r="I1289" i="13"/>
  <c r="J1289" i="13" s="1"/>
  <c r="I1103" i="13"/>
  <c r="J1103" i="13" s="1"/>
  <c r="I1411" i="13"/>
  <c r="J1411" i="13" s="1"/>
  <c r="I1825" i="13"/>
  <c r="J1825" i="13" s="1"/>
  <c r="I1283" i="13"/>
  <c r="J1283" i="13" s="1"/>
  <c r="I2447" i="13"/>
  <c r="J2447" i="13" s="1"/>
  <c r="I2755" i="13"/>
  <c r="J2755" i="13" s="1"/>
  <c r="I600" i="13"/>
  <c r="J600" i="13" s="1"/>
  <c r="I908" i="13"/>
  <c r="J908" i="13" s="1"/>
  <c r="I2266" i="13"/>
  <c r="J2266" i="13" s="1"/>
  <c r="I1102" i="13"/>
  <c r="J1102" i="13" s="1"/>
  <c r="I2133" i="13"/>
  <c r="J2133" i="13" s="1"/>
  <c r="I1521" i="13"/>
  <c r="J1521" i="13" s="1"/>
  <c r="C89" i="11" l="1" a="1"/>
  <c r="C89" i="11" s="1"/>
  <c r="C123" i="11" a="1"/>
  <c r="C123" i="11" s="1"/>
  <c r="C145" i="11" a="1"/>
  <c r="C145" i="11" s="1"/>
  <c r="C108" i="11" a="1"/>
  <c r="C108" i="11" s="1"/>
  <c r="C87" i="11" a="1"/>
  <c r="C87" i="11" s="1"/>
  <c r="C135" i="11" a="1"/>
  <c r="C135" i="11" s="1"/>
  <c r="C115" i="11" a="1"/>
  <c r="C115" i="11" s="1"/>
  <c r="C139" i="11" a="1"/>
  <c r="C139" i="11" s="1"/>
  <c r="D139" i="11" s="1"/>
  <c r="C137" i="11" a="1"/>
  <c r="C137" i="11" s="1"/>
  <c r="C118" i="11" a="1"/>
  <c r="C118" i="11" s="1"/>
  <c r="C119" i="11" a="1"/>
  <c r="C119" i="11" s="1"/>
  <c r="C105" i="11" a="1"/>
  <c r="C105" i="11" s="1"/>
  <c r="C91" i="11" a="1"/>
  <c r="C91" i="11" s="1"/>
  <c r="C112" i="11" a="1"/>
  <c r="C112" i="11" s="1"/>
  <c r="C110" i="11" a="1"/>
  <c r="C110" i="11" s="1"/>
  <c r="D110" i="11" s="1"/>
  <c r="C116" i="11" a="1"/>
  <c r="C116" i="11" s="1"/>
  <c r="D116" i="11" s="1"/>
  <c r="C141" i="11" a="1"/>
  <c r="C141" i="11" s="1"/>
  <c r="C107" i="11" a="1"/>
  <c r="C107" i="11" s="1"/>
  <c r="D107" i="11" s="1"/>
  <c r="C122" i="11" a="1"/>
  <c r="C122" i="11" s="1"/>
  <c r="C102" i="11" a="1"/>
  <c r="C102" i="11" s="1"/>
  <c r="C114" i="11" a="1"/>
  <c r="C114" i="11" s="1"/>
  <c r="C109" i="11" a="1"/>
  <c r="C109" i="11" s="1"/>
  <c r="C127" i="11" a="1"/>
  <c r="C127" i="11" s="1"/>
  <c r="D127" i="11" s="1"/>
  <c r="C96" i="11" a="1"/>
  <c r="C96" i="11" s="1"/>
  <c r="D96" i="11" s="1"/>
  <c r="C106" i="11" a="1"/>
  <c r="C106" i="11" s="1"/>
  <c r="C104" i="11" a="1"/>
  <c r="C104" i="11" s="1"/>
  <c r="C126" i="11" a="1"/>
  <c r="C126" i="11" s="1"/>
  <c r="D126" i="11" s="1"/>
  <c r="C93" i="11" a="1"/>
  <c r="C93" i="11" s="1"/>
  <c r="D93" i="11" s="1"/>
  <c r="C143" i="11" a="1"/>
  <c r="C143" i="11" s="1"/>
  <c r="D143" i="11" s="1"/>
  <c r="C100" i="11" a="1"/>
  <c r="C100" i="11" s="1"/>
  <c r="D100" i="11" s="1"/>
  <c r="C111" i="11" a="1"/>
  <c r="C111" i="11" s="1"/>
  <c r="D111" i="11" s="1"/>
  <c r="C117" i="11" a="1"/>
  <c r="C117" i="11" s="1"/>
  <c r="D117" i="11" s="1"/>
  <c r="C138" i="11" a="1"/>
  <c r="C138" i="11" s="1"/>
  <c r="C129" i="11" a="1"/>
  <c r="C129" i="11" s="1"/>
  <c r="D129" i="11" s="1"/>
  <c r="C130" i="11" a="1"/>
  <c r="C130" i="11" s="1"/>
  <c r="D130" i="11" s="1"/>
  <c r="C134" i="11" a="1"/>
  <c r="C134" i="11" s="1"/>
  <c r="D134" i="11" s="1"/>
  <c r="C136" i="11" a="1"/>
  <c r="C136" i="11" s="1"/>
  <c r="D136" i="11" s="1"/>
  <c r="C144" i="11" a="1"/>
  <c r="C144" i="11" s="1"/>
  <c r="D144" i="11" s="1"/>
  <c r="C113" i="11" a="1"/>
  <c r="C113" i="11" s="1"/>
  <c r="D113" i="11" s="1"/>
  <c r="C101" i="11" a="1"/>
  <c r="C101" i="11" s="1"/>
  <c r="D101" i="11" s="1"/>
  <c r="C132" i="11" a="1"/>
  <c r="C132" i="11" s="1"/>
  <c r="D132" i="11" s="1"/>
  <c r="C140" i="11" a="1"/>
  <c r="C140" i="11" s="1"/>
  <c r="D140" i="11" s="1"/>
  <c r="C142" i="11" a="1"/>
  <c r="C142" i="11" s="1"/>
  <c r="D142" i="11" s="1"/>
  <c r="C97" i="11" a="1"/>
  <c r="C97" i="11" s="1"/>
  <c r="D97" i="11" s="1"/>
  <c r="C85" i="11" a="1"/>
  <c r="C85" i="11" s="1"/>
  <c r="D85" i="11" s="1"/>
  <c r="C90" i="11" a="1"/>
  <c r="C90" i="11" s="1"/>
  <c r="D90" i="11" s="1"/>
  <c r="C99" i="11" a="1"/>
  <c r="C99" i="11" s="1"/>
  <c r="D99" i="11" s="1"/>
  <c r="C94" i="11" a="1"/>
  <c r="C94" i="11" s="1"/>
  <c r="D94" i="11" s="1"/>
  <c r="C83" i="11" a="1"/>
  <c r="C83" i="11" s="1"/>
  <c r="C103" i="11" a="1"/>
  <c r="C103" i="11" s="1"/>
  <c r="D103" i="11" s="1"/>
  <c r="C86" i="11" a="1"/>
  <c r="C86" i="11" s="1"/>
  <c r="D86" i="11" s="1"/>
  <c r="C88" i="11" a="1"/>
  <c r="C88" i="11" s="1"/>
  <c r="D88" i="11" s="1"/>
  <c r="C124" i="11" a="1"/>
  <c r="C124" i="11" s="1"/>
  <c r="D124" i="11" s="1"/>
  <c r="C121" i="11" a="1"/>
  <c r="C121" i="11" s="1"/>
  <c r="D121" i="11" s="1"/>
  <c r="C128" i="11" a="1"/>
  <c r="C128" i="11" s="1"/>
  <c r="D128" i="11" s="1"/>
  <c r="C84" i="11" a="1"/>
  <c r="C84" i="11" s="1"/>
  <c r="D84" i="11" s="1"/>
  <c r="C133" i="11" a="1"/>
  <c r="C133" i="11" s="1"/>
  <c r="D133" i="11" s="1"/>
  <c r="C92" i="11" a="1"/>
  <c r="C92" i="11" s="1"/>
  <c r="D92" i="11" s="1"/>
  <c r="C131" i="11" a="1"/>
  <c r="C131" i="11" s="1"/>
  <c r="D131" i="11" s="1"/>
  <c r="AC193" i="21"/>
  <c r="W196" i="21"/>
  <c r="Z218" i="21"/>
  <c r="L223" i="21"/>
  <c r="I196" i="21"/>
  <c r="L218" i="21"/>
  <c r="T218" i="21"/>
  <c r="W223" i="21"/>
  <c r="Z223" i="21"/>
  <c r="M196" i="21"/>
  <c r="N218" i="21"/>
  <c r="F223" i="21"/>
  <c r="I223" i="21"/>
  <c r="D196" i="21"/>
  <c r="AE218" i="21"/>
  <c r="E223" i="21"/>
  <c r="AC223" i="21"/>
  <c r="AE196" i="21"/>
  <c r="D193" i="21"/>
  <c r="G223" i="21"/>
  <c r="R196" i="21"/>
  <c r="C218" i="21"/>
  <c r="U193" i="21"/>
  <c r="Q223" i="21"/>
  <c r="U223" i="21"/>
  <c r="AA223" i="21"/>
  <c r="Z196" i="21"/>
  <c r="AA196" i="21"/>
  <c r="G196" i="21"/>
  <c r="F196" i="21"/>
  <c r="J218" i="21"/>
  <c r="V218" i="21"/>
  <c r="AC218" i="21"/>
  <c r="P193" i="21"/>
  <c r="AE193" i="21"/>
  <c r="AA193" i="21"/>
  <c r="M205" i="21"/>
  <c r="D223" i="21"/>
  <c r="V196" i="21"/>
  <c r="R218" i="21"/>
  <c r="AB218" i="21"/>
  <c r="AC217" i="21"/>
  <c r="S223" i="21"/>
  <c r="AD223" i="21"/>
  <c r="N196" i="21"/>
  <c r="X196" i="21"/>
  <c r="N193" i="21"/>
  <c r="AD193" i="21"/>
  <c r="K223" i="21"/>
  <c r="C223" i="21"/>
  <c r="O223" i="21"/>
  <c r="Y196" i="21"/>
  <c r="P196" i="21"/>
  <c r="AD196" i="21"/>
  <c r="I218" i="21"/>
  <c r="AA218" i="21"/>
  <c r="M218" i="21"/>
  <c r="AD218" i="21"/>
  <c r="J193" i="21"/>
  <c r="G193" i="21"/>
  <c r="Y193" i="21"/>
  <c r="J223" i="21"/>
  <c r="AB223" i="21"/>
  <c r="T196" i="21"/>
  <c r="AB196" i="21"/>
  <c r="H196" i="21"/>
  <c r="F218" i="21"/>
  <c r="R223" i="21"/>
  <c r="K196" i="21"/>
  <c r="C196" i="21"/>
  <c r="S218" i="21"/>
  <c r="E218" i="21"/>
  <c r="X218" i="21"/>
  <c r="AB193" i="21"/>
  <c r="T223" i="21"/>
  <c r="M223" i="21"/>
  <c r="X223" i="21"/>
  <c r="Q196" i="21"/>
  <c r="U196" i="21"/>
  <c r="O196" i="21"/>
  <c r="Q218" i="21"/>
  <c r="D218" i="21"/>
  <c r="P218" i="21"/>
  <c r="G218" i="21"/>
  <c r="S193" i="21"/>
  <c r="C193" i="21"/>
  <c r="I193" i="21"/>
  <c r="L193" i="21"/>
  <c r="Z193" i="21"/>
  <c r="R193" i="21"/>
  <c r="X193" i="21"/>
  <c r="O193" i="21"/>
  <c r="D105" i="11"/>
  <c r="AD210" i="21"/>
  <c r="Y223" i="21"/>
  <c r="P223" i="21"/>
  <c r="AE223" i="21"/>
  <c r="L196" i="21"/>
  <c r="J196" i="21"/>
  <c r="S196" i="21"/>
  <c r="AC196" i="21"/>
  <c r="Y218" i="21"/>
  <c r="O218" i="21"/>
  <c r="W218" i="21"/>
  <c r="M193" i="21"/>
  <c r="H193" i="21"/>
  <c r="F193" i="21"/>
  <c r="V193" i="21"/>
  <c r="D89" i="11"/>
  <c r="Q193" i="21"/>
  <c r="K193" i="21"/>
  <c r="D102" i="11"/>
  <c r="D114" i="11"/>
  <c r="D87" i="11"/>
  <c r="D141" i="11"/>
  <c r="F205" i="21"/>
  <c r="D137" i="11"/>
  <c r="D119" i="11"/>
  <c r="T193" i="21"/>
  <c r="W193" i="21"/>
  <c r="E193" i="21"/>
  <c r="D91" i="11"/>
  <c r="D145" i="11"/>
  <c r="D135" i="11"/>
  <c r="D122" i="11"/>
  <c r="E184" i="21"/>
  <c r="Z199" i="21"/>
  <c r="D123" i="11"/>
  <c r="AE208" i="21"/>
  <c r="K208" i="21"/>
  <c r="D109" i="11"/>
  <c r="D106" i="11"/>
  <c r="AB208" i="21"/>
  <c r="AC189" i="21"/>
  <c r="AA34" i="13"/>
  <c r="E56" i="22" s="1"/>
  <c r="AB206" i="21"/>
  <c r="K202" i="21"/>
  <c r="O184" i="21"/>
  <c r="Y209" i="21"/>
  <c r="E183" i="21"/>
  <c r="C226" i="21"/>
  <c r="Q210" i="21"/>
  <c r="D115" i="11"/>
  <c r="R233" i="21"/>
  <c r="R213" i="21"/>
  <c r="D185" i="21"/>
  <c r="D138" i="11"/>
  <c r="J213" i="21"/>
  <c r="Q209" i="21"/>
  <c r="C206" i="21"/>
  <c r="R210" i="21"/>
  <c r="M210" i="21"/>
  <c r="Q233" i="21"/>
  <c r="R199" i="21"/>
  <c r="W210" i="21"/>
  <c r="D108" i="11"/>
  <c r="D104" i="11"/>
  <c r="W235" i="21"/>
  <c r="D118" i="11"/>
  <c r="F217" i="21"/>
  <c r="AA20" i="13"/>
  <c r="E42" i="22" s="1"/>
  <c r="K199" i="21"/>
  <c r="D12" i="13"/>
  <c r="D112" i="11"/>
  <c r="N213" i="21"/>
  <c r="N226" i="21"/>
  <c r="F212" i="21"/>
  <c r="N229" i="21"/>
  <c r="AA11" i="13"/>
  <c r="AB11" i="13" s="1"/>
  <c r="J189" i="21"/>
  <c r="AE236" i="21"/>
  <c r="F236" i="21"/>
  <c r="W236" i="21"/>
  <c r="G236" i="21"/>
  <c r="Z236" i="21"/>
  <c r="N236" i="21"/>
  <c r="AC236" i="21"/>
  <c r="O236" i="21"/>
  <c r="M236" i="21"/>
  <c r="E236" i="21"/>
  <c r="AA236" i="21"/>
  <c r="P236" i="21"/>
  <c r="S236" i="21"/>
  <c r="C236" i="21"/>
  <c r="AB236" i="21"/>
  <c r="D236" i="21"/>
  <c r="Q236" i="21"/>
  <c r="Y236" i="21"/>
  <c r="X236" i="21"/>
  <c r="T236" i="21"/>
  <c r="J236" i="21"/>
  <c r="AE202" i="21"/>
  <c r="Q202" i="21"/>
  <c r="F227" i="21"/>
  <c r="AE227" i="21"/>
  <c r="E227" i="21"/>
  <c r="AB227" i="21"/>
  <c r="C227" i="21"/>
  <c r="J227" i="21"/>
  <c r="G227" i="21"/>
  <c r="Q227" i="21"/>
  <c r="C213" i="21"/>
  <c r="S213" i="21"/>
  <c r="M213" i="21"/>
  <c r="AA202" i="21"/>
  <c r="W226" i="21"/>
  <c r="E226" i="21"/>
  <c r="Q226" i="21"/>
  <c r="J199" i="21"/>
  <c r="I199" i="21"/>
  <c r="C199" i="21"/>
  <c r="M185" i="21"/>
  <c r="C185" i="21"/>
  <c r="N185" i="21"/>
  <c r="E187" i="21"/>
  <c r="N187" i="21"/>
  <c r="Z233" i="21"/>
  <c r="AD233" i="21"/>
  <c r="D233" i="21"/>
  <c r="AE233" i="21"/>
  <c r="M202" i="21"/>
  <c r="I205" i="21"/>
  <c r="K205" i="21"/>
  <c r="AA205" i="21"/>
  <c r="Q235" i="21"/>
  <c r="P235" i="21"/>
  <c r="E235" i="21"/>
  <c r="AD235" i="21"/>
  <c r="H208" i="21"/>
  <c r="T209" i="21"/>
  <c r="I209" i="21"/>
  <c r="G209" i="21"/>
  <c r="R200" i="21"/>
  <c r="P200" i="21"/>
  <c r="AC200" i="21"/>
  <c r="L217" i="21"/>
  <c r="N217" i="21"/>
  <c r="W217" i="21"/>
  <c r="Y203" i="21"/>
  <c r="E203" i="21"/>
  <c r="F203" i="21"/>
  <c r="AA18" i="13"/>
  <c r="AA45" i="13"/>
  <c r="AB45" i="13" s="1"/>
  <c r="AA22" i="13"/>
  <c r="AA32" i="13"/>
  <c r="AA33" i="13"/>
  <c r="Q206" i="21"/>
  <c r="G206" i="21"/>
  <c r="S184" i="21"/>
  <c r="D184" i="21"/>
  <c r="Q184" i="21"/>
  <c r="Q182" i="21"/>
  <c r="D189" i="21"/>
  <c r="F189" i="21"/>
  <c r="E210" i="21"/>
  <c r="H210" i="21"/>
  <c r="G210" i="21"/>
  <c r="R226" i="21"/>
  <c r="V233" i="21"/>
  <c r="P212" i="21"/>
  <c r="D209" i="21"/>
  <c r="V217" i="21"/>
  <c r="AA10" i="13"/>
  <c r="N242" i="21"/>
  <c r="E242" i="21"/>
  <c r="U242" i="21"/>
  <c r="Q242" i="21"/>
  <c r="M242" i="21"/>
  <c r="S242" i="21"/>
  <c r="AB242" i="21"/>
  <c r="AC242" i="21"/>
  <c r="Y242" i="21"/>
  <c r="L242" i="21"/>
  <c r="R242" i="21"/>
  <c r="Z242" i="21"/>
  <c r="J242" i="21"/>
  <c r="AA242" i="21"/>
  <c r="K242" i="21"/>
  <c r="C242" i="21"/>
  <c r="D242" i="21"/>
  <c r="W242" i="21"/>
  <c r="G242" i="21"/>
  <c r="X242" i="21"/>
  <c r="O242" i="21"/>
  <c r="P242" i="21"/>
  <c r="AE242" i="21"/>
  <c r="V242" i="21"/>
  <c r="F242" i="21"/>
  <c r="AD242" i="21"/>
  <c r="X211" i="21"/>
  <c r="AC211" i="21"/>
  <c r="AE211" i="21"/>
  <c r="Q211" i="21"/>
  <c r="D211" i="21"/>
  <c r="J211" i="21"/>
  <c r="G211" i="21"/>
  <c r="M211" i="21"/>
  <c r="AA211" i="21"/>
  <c r="O211" i="21"/>
  <c r="C211" i="21"/>
  <c r="E211" i="21"/>
  <c r="Z211" i="21"/>
  <c r="AD211" i="21"/>
  <c r="P211" i="21"/>
  <c r="R211" i="21"/>
  <c r="N211" i="21"/>
  <c r="F211" i="21"/>
  <c r="AB211" i="21"/>
  <c r="T211" i="21"/>
  <c r="V211" i="21"/>
  <c r="S211" i="21"/>
  <c r="Y211" i="21"/>
  <c r="P213" i="21"/>
  <c r="G213" i="21"/>
  <c r="O213" i="21"/>
  <c r="AE213" i="21"/>
  <c r="AC226" i="21"/>
  <c r="D226" i="21"/>
  <c r="H199" i="21"/>
  <c r="P199" i="21"/>
  <c r="AC199" i="21"/>
  <c r="AD199" i="21"/>
  <c r="Q187" i="21"/>
  <c r="AE187" i="21"/>
  <c r="T233" i="21"/>
  <c r="P233" i="21"/>
  <c r="C233" i="21"/>
  <c r="F233" i="21"/>
  <c r="AB212" i="21"/>
  <c r="N202" i="21"/>
  <c r="AC202" i="21"/>
  <c r="S205" i="21"/>
  <c r="Y205" i="21"/>
  <c r="AD205" i="21"/>
  <c r="Y229" i="21"/>
  <c r="J229" i="21"/>
  <c r="P229" i="21"/>
  <c r="Y235" i="21"/>
  <c r="G235" i="21"/>
  <c r="M235" i="21"/>
  <c r="Q208" i="21"/>
  <c r="P208" i="21"/>
  <c r="F208" i="21"/>
  <c r="E209" i="21"/>
  <c r="AB209" i="21"/>
  <c r="N209" i="21"/>
  <c r="L209" i="21"/>
  <c r="D200" i="21"/>
  <c r="Z183" i="21"/>
  <c r="R183" i="21"/>
  <c r="C183" i="21"/>
  <c r="Q217" i="21"/>
  <c r="P217" i="21"/>
  <c r="D217" i="21"/>
  <c r="AE217" i="21"/>
  <c r="S203" i="21"/>
  <c r="P203" i="21"/>
  <c r="V203" i="21"/>
  <c r="AA47" i="13"/>
  <c r="AB47" i="13" s="1"/>
  <c r="AA37" i="13"/>
  <c r="AA48" i="13"/>
  <c r="AB48" i="13" s="1"/>
  <c r="AA26" i="13"/>
  <c r="AA35" i="13"/>
  <c r="R206" i="21"/>
  <c r="J206" i="21"/>
  <c r="E206" i="21"/>
  <c r="X184" i="21"/>
  <c r="AB189" i="21"/>
  <c r="K210" i="21"/>
  <c r="P210" i="21"/>
  <c r="O210" i="21"/>
  <c r="M182" i="21"/>
  <c r="J182" i="21"/>
  <c r="AA226" i="21"/>
  <c r="AE185" i="21"/>
  <c r="U233" i="21"/>
  <c r="H200" i="21"/>
  <c r="Z217" i="21"/>
  <c r="Q203" i="21"/>
  <c r="Y206" i="21"/>
  <c r="V237" i="21"/>
  <c r="AE237" i="21"/>
  <c r="C237" i="21"/>
  <c r="F237" i="21"/>
  <c r="K237" i="21"/>
  <c r="W237" i="21"/>
  <c r="G237" i="21"/>
  <c r="X237" i="21"/>
  <c r="N237" i="21"/>
  <c r="O237" i="21"/>
  <c r="AD237" i="21"/>
  <c r="D237" i="21"/>
  <c r="M237" i="21"/>
  <c r="P237" i="21"/>
  <c r="AB237" i="21"/>
  <c r="E237" i="21"/>
  <c r="Y237" i="21"/>
  <c r="Z237" i="21"/>
  <c r="Q237" i="21"/>
  <c r="R237" i="21"/>
  <c r="AA237" i="21"/>
  <c r="AC237" i="21"/>
  <c r="T237" i="21"/>
  <c r="J237" i="21"/>
  <c r="S237" i="21"/>
  <c r="P230" i="21"/>
  <c r="G230" i="21"/>
  <c r="C230" i="21"/>
  <c r="D230" i="21"/>
  <c r="AC230" i="21"/>
  <c r="E230" i="21"/>
  <c r="Q230" i="21"/>
  <c r="F230" i="21"/>
  <c r="AE238" i="21"/>
  <c r="G238" i="21"/>
  <c r="N238" i="21"/>
  <c r="W238" i="21"/>
  <c r="O238" i="21"/>
  <c r="P238" i="21"/>
  <c r="U238" i="21"/>
  <c r="Y238" i="21"/>
  <c r="AB238" i="21"/>
  <c r="F238" i="21"/>
  <c r="C238" i="21"/>
  <c r="D238" i="21"/>
  <c r="AC238" i="21"/>
  <c r="E238" i="21"/>
  <c r="AA238" i="21"/>
  <c r="M238" i="21"/>
  <c r="V238" i="21"/>
  <c r="X238" i="21"/>
  <c r="T238" i="21"/>
  <c r="L238" i="21"/>
  <c r="Z238" i="21"/>
  <c r="S238" i="21"/>
  <c r="J238" i="21"/>
  <c r="I238" i="21"/>
  <c r="K238" i="21"/>
  <c r="R238" i="21"/>
  <c r="Q238" i="21"/>
  <c r="AB240" i="21"/>
  <c r="O240" i="21"/>
  <c r="P240" i="21"/>
  <c r="G240" i="21"/>
  <c r="H240" i="21"/>
  <c r="AD240" i="21"/>
  <c r="D240" i="21"/>
  <c r="V240" i="21"/>
  <c r="N240" i="21"/>
  <c r="F240" i="21"/>
  <c r="W240" i="21"/>
  <c r="X240" i="21"/>
  <c r="AC240" i="21"/>
  <c r="U240" i="21"/>
  <c r="M240" i="21"/>
  <c r="AE240" i="21"/>
  <c r="E240" i="21"/>
  <c r="T240" i="21"/>
  <c r="C240" i="21"/>
  <c r="Q240" i="21"/>
  <c r="Z240" i="21"/>
  <c r="AA240" i="21"/>
  <c r="R240" i="21"/>
  <c r="S240" i="21"/>
  <c r="J240" i="21"/>
  <c r="K240" i="21"/>
  <c r="Y240" i="21"/>
  <c r="I240" i="21"/>
  <c r="AD195" i="21"/>
  <c r="N195" i="21"/>
  <c r="AE195" i="21"/>
  <c r="W195" i="21"/>
  <c r="O195" i="21"/>
  <c r="V195" i="21"/>
  <c r="G195" i="21"/>
  <c r="E195" i="21"/>
  <c r="AB195" i="21"/>
  <c r="D195" i="21"/>
  <c r="M195" i="21"/>
  <c r="U195" i="21"/>
  <c r="AC195" i="21"/>
  <c r="P195" i="21"/>
  <c r="AA195" i="21"/>
  <c r="C195" i="21"/>
  <c r="X195" i="21"/>
  <c r="H195" i="21"/>
  <c r="F195" i="21"/>
  <c r="R195" i="21"/>
  <c r="Y195" i="21"/>
  <c r="L195" i="21"/>
  <c r="T195" i="21"/>
  <c r="I195" i="21"/>
  <c r="S195" i="21"/>
  <c r="K195" i="21"/>
  <c r="Q195" i="21"/>
  <c r="Z195" i="21"/>
  <c r="J195" i="21"/>
  <c r="D202" i="21"/>
  <c r="AB213" i="21"/>
  <c r="AB182" i="21"/>
  <c r="AB226" i="21"/>
  <c r="Z226" i="21"/>
  <c r="AD226" i="21"/>
  <c r="D199" i="21"/>
  <c r="G199" i="21"/>
  <c r="Q199" i="21"/>
  <c r="S185" i="21"/>
  <c r="AC187" i="21"/>
  <c r="E202" i="21"/>
  <c r="S233" i="21"/>
  <c r="M233" i="21"/>
  <c r="I233" i="21"/>
  <c r="N233" i="21"/>
  <c r="K182" i="21"/>
  <c r="Q212" i="21"/>
  <c r="C212" i="21"/>
  <c r="AE212" i="21"/>
  <c r="R205" i="21"/>
  <c r="P205" i="21"/>
  <c r="E205" i="21"/>
  <c r="G205" i="21"/>
  <c r="E229" i="21"/>
  <c r="AA229" i="21"/>
  <c r="G229" i="21"/>
  <c r="I235" i="21"/>
  <c r="AC235" i="21"/>
  <c r="J208" i="21"/>
  <c r="Y208" i="21"/>
  <c r="C208" i="21"/>
  <c r="X208" i="21"/>
  <c r="S209" i="21"/>
  <c r="AD209" i="21"/>
  <c r="K209" i="21"/>
  <c r="C209" i="21"/>
  <c r="L200" i="21"/>
  <c r="F200" i="21"/>
  <c r="F183" i="21"/>
  <c r="G183" i="21"/>
  <c r="S217" i="21"/>
  <c r="G217" i="21"/>
  <c r="M217" i="21"/>
  <c r="X217" i="21"/>
  <c r="Z203" i="21"/>
  <c r="Q228" i="21"/>
  <c r="AA46" i="13"/>
  <c r="AB46" i="13" s="1"/>
  <c r="AA21" i="13"/>
  <c r="AA17" i="13"/>
  <c r="AA16" i="13"/>
  <c r="AA13" i="13"/>
  <c r="AB13" i="13" s="1"/>
  <c r="Z206" i="21"/>
  <c r="T206" i="21"/>
  <c r="W206" i="21"/>
  <c r="Y184" i="21"/>
  <c r="AC184" i="21"/>
  <c r="Q189" i="21"/>
  <c r="C189" i="21"/>
  <c r="E189" i="21"/>
  <c r="Y210" i="21"/>
  <c r="AC210" i="21"/>
  <c r="AE210" i="21"/>
  <c r="X210" i="21"/>
  <c r="AD191" i="21"/>
  <c r="N191" i="21"/>
  <c r="O191" i="21"/>
  <c r="AC191" i="21"/>
  <c r="AE191" i="21"/>
  <c r="G191" i="21"/>
  <c r="W191" i="21"/>
  <c r="F191" i="21"/>
  <c r="D191" i="21"/>
  <c r="P191" i="21"/>
  <c r="E191" i="21"/>
  <c r="C191" i="21"/>
  <c r="AB191" i="21"/>
  <c r="T191" i="21"/>
  <c r="Z191" i="21"/>
  <c r="L191" i="21"/>
  <c r="S191" i="21"/>
  <c r="J191" i="21"/>
  <c r="I191" i="21"/>
  <c r="Q191" i="21"/>
  <c r="Y213" i="21"/>
  <c r="X233" i="21"/>
  <c r="AD188" i="21"/>
  <c r="AC188" i="21"/>
  <c r="AE188" i="21"/>
  <c r="O188" i="21"/>
  <c r="G188" i="21"/>
  <c r="F188" i="21"/>
  <c r="X188" i="21"/>
  <c r="H188" i="21"/>
  <c r="N188" i="21"/>
  <c r="D188" i="21"/>
  <c r="E188" i="21"/>
  <c r="P188" i="21"/>
  <c r="M188" i="21"/>
  <c r="AB188" i="21"/>
  <c r="C188" i="21"/>
  <c r="S188" i="21"/>
  <c r="Q188" i="21"/>
  <c r="Y188" i="21"/>
  <c r="T188" i="21"/>
  <c r="J188" i="21"/>
  <c r="F216" i="21"/>
  <c r="G216" i="21"/>
  <c r="AC216" i="21"/>
  <c r="C216" i="21"/>
  <c r="L216" i="21"/>
  <c r="N216" i="21"/>
  <c r="E216" i="21"/>
  <c r="AB216" i="21"/>
  <c r="O216" i="21"/>
  <c r="AD216" i="21"/>
  <c r="D216" i="21"/>
  <c r="T216" i="21"/>
  <c r="Y216" i="21"/>
  <c r="V216" i="21"/>
  <c r="M216" i="21"/>
  <c r="R216" i="21"/>
  <c r="W216" i="21"/>
  <c r="AA216" i="21"/>
  <c r="Z216" i="21"/>
  <c r="J216" i="21"/>
  <c r="P216" i="21"/>
  <c r="K216" i="21"/>
  <c r="AE216" i="21"/>
  <c r="X216" i="21"/>
  <c r="Q216" i="21"/>
  <c r="AE197" i="21"/>
  <c r="F197" i="21"/>
  <c r="AC197" i="21"/>
  <c r="X197" i="21"/>
  <c r="G197" i="21"/>
  <c r="C197" i="21"/>
  <c r="P197" i="21"/>
  <c r="AA197" i="21"/>
  <c r="H197" i="21"/>
  <c r="W197" i="21"/>
  <c r="E197" i="21"/>
  <c r="AB197" i="21"/>
  <c r="D197" i="21"/>
  <c r="M197" i="21"/>
  <c r="S197" i="21"/>
  <c r="K197" i="21"/>
  <c r="J197" i="21"/>
  <c r="R197" i="21"/>
  <c r="Y197" i="21"/>
  <c r="L197" i="21"/>
  <c r="Q197" i="21"/>
  <c r="I197" i="21"/>
  <c r="T197" i="21"/>
  <c r="AE192" i="21"/>
  <c r="F192" i="21"/>
  <c r="AC192" i="21"/>
  <c r="G192" i="21"/>
  <c r="AD192" i="21"/>
  <c r="N192" i="21"/>
  <c r="X192" i="21"/>
  <c r="W192" i="21"/>
  <c r="H192" i="21"/>
  <c r="AB192" i="21"/>
  <c r="D192" i="21"/>
  <c r="M192" i="21"/>
  <c r="S192" i="21"/>
  <c r="O192" i="21"/>
  <c r="P192" i="21"/>
  <c r="C192" i="21"/>
  <c r="AA192" i="21"/>
  <c r="Z192" i="21"/>
  <c r="I192" i="21"/>
  <c r="L192" i="21"/>
  <c r="Q192" i="21"/>
  <c r="T192" i="21"/>
  <c r="J192" i="21"/>
  <c r="Y192" i="21"/>
  <c r="K192" i="21"/>
  <c r="R192" i="21"/>
  <c r="AB181" i="21"/>
  <c r="L181" i="21"/>
  <c r="D181" i="21"/>
  <c r="S181" i="21"/>
  <c r="Q181" i="21"/>
  <c r="G181" i="21"/>
  <c r="C181" i="21"/>
  <c r="N181" i="21"/>
  <c r="F181" i="21"/>
  <c r="AE181" i="21"/>
  <c r="E181" i="21"/>
  <c r="C109" i="21"/>
  <c r="M181" i="21"/>
  <c r="AC181" i="21"/>
  <c r="V201" i="21"/>
  <c r="N201" i="21"/>
  <c r="AE201" i="21"/>
  <c r="O201" i="21"/>
  <c r="G201" i="21"/>
  <c r="X201" i="21"/>
  <c r="F201" i="21"/>
  <c r="W201" i="21"/>
  <c r="AC201" i="21"/>
  <c r="S201" i="21"/>
  <c r="D201" i="21"/>
  <c r="P201" i="21"/>
  <c r="AB201" i="21"/>
  <c r="AA201" i="21"/>
  <c r="E201" i="21"/>
  <c r="C201" i="21"/>
  <c r="M201" i="21"/>
  <c r="H201" i="21"/>
  <c r="K201" i="21"/>
  <c r="Y201" i="21"/>
  <c r="R201" i="21"/>
  <c r="I201" i="21"/>
  <c r="L201" i="21"/>
  <c r="J201" i="21"/>
  <c r="T201" i="21"/>
  <c r="Z201" i="21"/>
  <c r="Q201" i="21"/>
  <c r="AC213" i="21"/>
  <c r="T213" i="21"/>
  <c r="Z213" i="21"/>
  <c r="R182" i="21"/>
  <c r="AE199" i="21"/>
  <c r="O199" i="21"/>
  <c r="AA199" i="21"/>
  <c r="S199" i="21"/>
  <c r="Q185" i="21"/>
  <c r="E185" i="21"/>
  <c r="F185" i="21"/>
  <c r="C187" i="21"/>
  <c r="F187" i="21"/>
  <c r="K233" i="21"/>
  <c r="AA233" i="21"/>
  <c r="W233" i="21"/>
  <c r="Y233" i="21"/>
  <c r="AC212" i="21"/>
  <c r="G212" i="21"/>
  <c r="H202" i="21"/>
  <c r="C202" i="21"/>
  <c r="Z205" i="21"/>
  <c r="AC205" i="21"/>
  <c r="AB205" i="21"/>
  <c r="AE205" i="21"/>
  <c r="F229" i="21"/>
  <c r="J235" i="21"/>
  <c r="AA235" i="21"/>
  <c r="AE235" i="21"/>
  <c r="Z208" i="21"/>
  <c r="S208" i="21"/>
  <c r="V209" i="21"/>
  <c r="AE209" i="21"/>
  <c r="AC209" i="21"/>
  <c r="M209" i="21"/>
  <c r="I200" i="21"/>
  <c r="S200" i="21"/>
  <c r="AC183" i="21"/>
  <c r="Y217" i="21"/>
  <c r="AA217" i="21"/>
  <c r="J202" i="21"/>
  <c r="M203" i="21"/>
  <c r="AC203" i="21"/>
  <c r="AB228" i="21"/>
  <c r="AA19" i="13"/>
  <c r="AA41" i="13"/>
  <c r="AB41" i="13" s="1"/>
  <c r="AA29" i="13"/>
  <c r="AA30" i="13"/>
  <c r="AA43" i="13"/>
  <c r="AB43" i="13" s="1"/>
  <c r="S206" i="21"/>
  <c r="P206" i="21"/>
  <c r="AC206" i="21"/>
  <c r="AE206" i="21"/>
  <c r="J184" i="21"/>
  <c r="P184" i="21"/>
  <c r="W184" i="21"/>
  <c r="P189" i="21"/>
  <c r="G189" i="21"/>
  <c r="S210" i="21"/>
  <c r="C210" i="21"/>
  <c r="P226" i="21"/>
  <c r="Z241" i="21"/>
  <c r="O241" i="21"/>
  <c r="V241" i="21"/>
  <c r="D241" i="21"/>
  <c r="R241" i="21"/>
  <c r="C241" i="21"/>
  <c r="M241" i="21"/>
  <c r="J241" i="21"/>
  <c r="G241" i="21"/>
  <c r="P241" i="21"/>
  <c r="X241" i="21"/>
  <c r="E241" i="21"/>
  <c r="S241" i="21"/>
  <c r="AA241" i="21"/>
  <c r="H241" i="21"/>
  <c r="AB241" i="21"/>
  <c r="Q241" i="21"/>
  <c r="Y241" i="21"/>
  <c r="AC241" i="21"/>
  <c r="T241" i="21"/>
  <c r="AE241" i="21"/>
  <c r="AD241" i="21"/>
  <c r="F241" i="21"/>
  <c r="K241" i="21"/>
  <c r="W241" i="21"/>
  <c r="L241" i="21"/>
  <c r="X198" i="21"/>
  <c r="S198" i="21"/>
  <c r="AD198" i="21"/>
  <c r="AC198" i="21"/>
  <c r="L198" i="21"/>
  <c r="AE198" i="21"/>
  <c r="T198" i="21"/>
  <c r="W198" i="21"/>
  <c r="AB198" i="21"/>
  <c r="Y198" i="21"/>
  <c r="O198" i="21"/>
  <c r="M198" i="21"/>
  <c r="D198" i="21"/>
  <c r="Q198" i="21"/>
  <c r="P198" i="21"/>
  <c r="N198" i="21"/>
  <c r="K198" i="21"/>
  <c r="G198" i="21"/>
  <c r="AA198" i="21"/>
  <c r="I198" i="21"/>
  <c r="Z198" i="21"/>
  <c r="C198" i="21"/>
  <c r="J198" i="21"/>
  <c r="O226" i="21"/>
  <c r="F10" i="13"/>
  <c r="J186" i="21"/>
  <c r="G186" i="21"/>
  <c r="AC186" i="21"/>
  <c r="E186" i="21"/>
  <c r="AE186" i="21"/>
  <c r="C186" i="21"/>
  <c r="D186" i="21"/>
  <c r="Q186" i="21"/>
  <c r="G222" i="21"/>
  <c r="F222" i="21"/>
  <c r="C222" i="21"/>
  <c r="R222" i="21"/>
  <c r="P222" i="21"/>
  <c r="S222" i="21"/>
  <c r="Y222" i="21"/>
  <c r="O222" i="21"/>
  <c r="D222" i="21"/>
  <c r="Z222" i="21"/>
  <c r="X222" i="21"/>
  <c r="L222" i="21"/>
  <c r="AE222" i="21"/>
  <c r="E222" i="21"/>
  <c r="Q222" i="21"/>
  <c r="W222" i="21"/>
  <c r="AC222" i="21"/>
  <c r="AB222" i="21"/>
  <c r="J222" i="21"/>
  <c r="U222" i="21"/>
  <c r="AA222" i="21"/>
  <c r="K222" i="21"/>
  <c r="N222" i="21"/>
  <c r="M222" i="21"/>
  <c r="T222" i="21"/>
  <c r="V219" i="21"/>
  <c r="N219" i="21"/>
  <c r="AB219" i="21"/>
  <c r="I219" i="21"/>
  <c r="T219" i="21"/>
  <c r="W219" i="21"/>
  <c r="S219" i="21"/>
  <c r="AD219" i="21"/>
  <c r="M219" i="21"/>
  <c r="K219" i="21"/>
  <c r="F219" i="21"/>
  <c r="P219" i="21"/>
  <c r="Q219" i="21"/>
  <c r="AC219" i="21"/>
  <c r="X219" i="21"/>
  <c r="G219" i="21"/>
  <c r="D219" i="21"/>
  <c r="Y219" i="21"/>
  <c r="O219" i="21"/>
  <c r="AA219" i="21"/>
  <c r="R219" i="21"/>
  <c r="AE219" i="21"/>
  <c r="C219" i="21"/>
  <c r="L219" i="21"/>
  <c r="Z219" i="21"/>
  <c r="J219" i="21"/>
  <c r="F182" i="21"/>
  <c r="Q213" i="21"/>
  <c r="E213" i="21"/>
  <c r="D213" i="21"/>
  <c r="I182" i="21"/>
  <c r="X226" i="21"/>
  <c r="Y199" i="21"/>
  <c r="L199" i="21"/>
  <c r="N199" i="21"/>
  <c r="R185" i="21"/>
  <c r="AC185" i="21"/>
  <c r="G187" i="21"/>
  <c r="AC182" i="21"/>
  <c r="J233" i="21"/>
  <c r="D212" i="21"/>
  <c r="G202" i="21"/>
  <c r="Q205" i="21"/>
  <c r="C205" i="21"/>
  <c r="X229" i="21"/>
  <c r="AE229" i="21"/>
  <c r="R235" i="21"/>
  <c r="X235" i="21"/>
  <c r="L208" i="21"/>
  <c r="D208" i="21"/>
  <c r="AA208" i="21"/>
  <c r="G208" i="21"/>
  <c r="J209" i="21"/>
  <c r="W209" i="21"/>
  <c r="O209" i="21"/>
  <c r="AB200" i="21"/>
  <c r="Q183" i="21"/>
  <c r="AB183" i="21"/>
  <c r="R217" i="21"/>
  <c r="E217" i="21"/>
  <c r="AD217" i="21"/>
  <c r="O182" i="21"/>
  <c r="I203" i="21"/>
  <c r="D203" i="21"/>
  <c r="G203" i="21"/>
  <c r="E228" i="21"/>
  <c r="AC228" i="21"/>
  <c r="AA44" i="13"/>
  <c r="AB44" i="13" s="1"/>
  <c r="AA14" i="13"/>
  <c r="AB14" i="13" s="1"/>
  <c r="AA31" i="13"/>
  <c r="AA24" i="13"/>
  <c r="AA12" i="13"/>
  <c r="AB12" i="13" s="1"/>
  <c r="AA40" i="13"/>
  <c r="AB40" i="13" s="1"/>
  <c r="M206" i="21"/>
  <c r="AA206" i="21"/>
  <c r="AD206" i="21"/>
  <c r="G184" i="21"/>
  <c r="M184" i="21"/>
  <c r="S202" i="21"/>
  <c r="Z189" i="21"/>
  <c r="N189" i="21"/>
  <c r="L210" i="21"/>
  <c r="D210" i="21"/>
  <c r="M187" i="21"/>
  <c r="O235" i="21"/>
  <c r="N182" i="21"/>
  <c r="AA39" i="13"/>
  <c r="AB39" i="13" s="1"/>
  <c r="AA50" i="13"/>
  <c r="AB50" i="13" s="1"/>
  <c r="P182" i="21"/>
  <c r="G239" i="21"/>
  <c r="W239" i="21"/>
  <c r="Z239" i="21"/>
  <c r="I239" i="21"/>
  <c r="O239" i="21"/>
  <c r="P239" i="21"/>
  <c r="C239" i="21"/>
  <c r="J239" i="21"/>
  <c r="AE239" i="21"/>
  <c r="N239" i="21"/>
  <c r="V239" i="21"/>
  <c r="U239" i="21"/>
  <c r="K239" i="21"/>
  <c r="X239" i="21"/>
  <c r="L239" i="21"/>
  <c r="M239" i="21"/>
  <c r="Y239" i="21"/>
  <c r="AC239" i="21"/>
  <c r="E239" i="21"/>
  <c r="S239" i="21"/>
  <c r="T239" i="21"/>
  <c r="AB239" i="21"/>
  <c r="F239" i="21"/>
  <c r="AD239" i="21"/>
  <c r="Q239" i="21"/>
  <c r="AA239" i="21"/>
  <c r="W243" i="21"/>
  <c r="O243" i="21"/>
  <c r="G243" i="21"/>
  <c r="P243" i="21"/>
  <c r="AE243" i="21"/>
  <c r="V243" i="21"/>
  <c r="N243" i="21"/>
  <c r="X243" i="21"/>
  <c r="F243" i="21"/>
  <c r="AC243" i="21"/>
  <c r="U243" i="21"/>
  <c r="M243" i="21"/>
  <c r="AD243" i="21"/>
  <c r="E243" i="21"/>
  <c r="AA243" i="21"/>
  <c r="AB243" i="21"/>
  <c r="R243" i="21"/>
  <c r="C243" i="21"/>
  <c r="Z243" i="21"/>
  <c r="T243" i="21"/>
  <c r="J243" i="21"/>
  <c r="D243" i="21"/>
  <c r="Q243" i="21"/>
  <c r="Y243" i="21"/>
  <c r="W232" i="21"/>
  <c r="O232" i="21"/>
  <c r="G232" i="21"/>
  <c r="X232" i="21"/>
  <c r="AE232" i="21"/>
  <c r="D232" i="21"/>
  <c r="M232" i="21"/>
  <c r="E232" i="21"/>
  <c r="AA232" i="21"/>
  <c r="C232" i="21"/>
  <c r="AC232" i="21"/>
  <c r="AD232" i="21"/>
  <c r="P232" i="21"/>
  <c r="AB232" i="21"/>
  <c r="Z232" i="21"/>
  <c r="R232" i="21"/>
  <c r="J232" i="21"/>
  <c r="S232" i="21"/>
  <c r="N232" i="21"/>
  <c r="Y232" i="21"/>
  <c r="Q232" i="21"/>
  <c r="F232" i="21"/>
  <c r="X221" i="21"/>
  <c r="AE221" i="21"/>
  <c r="V221" i="21"/>
  <c r="O221" i="21"/>
  <c r="G221" i="21"/>
  <c r="P221" i="21"/>
  <c r="W221" i="21"/>
  <c r="C221" i="21"/>
  <c r="M221" i="21"/>
  <c r="F221" i="21"/>
  <c r="AC221" i="21"/>
  <c r="D221" i="21"/>
  <c r="U221" i="21"/>
  <c r="E221" i="21"/>
  <c r="AB221" i="21"/>
  <c r="AA221" i="21"/>
  <c r="J221" i="21"/>
  <c r="Q221" i="21"/>
  <c r="Z221" i="21"/>
  <c r="S221" i="21"/>
  <c r="T221" i="21"/>
  <c r="I221" i="21"/>
  <c r="K221" i="21"/>
  <c r="L221" i="21"/>
  <c r="R221" i="21"/>
  <c r="Y221" i="21"/>
  <c r="F231" i="21"/>
  <c r="D76" i="22" s="1"/>
  <c r="M231" i="21"/>
  <c r="D83" i="22" s="1"/>
  <c r="AC231" i="21"/>
  <c r="D99" i="22" s="1"/>
  <c r="P231" i="21"/>
  <c r="D86" i="22" s="1"/>
  <c r="E231" i="21"/>
  <c r="D75" i="22" s="1"/>
  <c r="J231" i="21"/>
  <c r="D80" i="22" s="1"/>
  <c r="S231" i="21"/>
  <c r="D89" i="22" s="1"/>
  <c r="AE231" i="21"/>
  <c r="D101" i="22" s="1"/>
  <c r="Z231" i="21"/>
  <c r="D96" i="22" s="1"/>
  <c r="AB231" i="21"/>
  <c r="D98" i="22" s="1"/>
  <c r="Q231" i="21"/>
  <c r="D87" i="22" s="1"/>
  <c r="C231" i="21"/>
  <c r="G231" i="21"/>
  <c r="D77" i="22" s="1"/>
  <c r="D231" i="21"/>
  <c r="D74" i="22" s="1"/>
  <c r="N214" i="21"/>
  <c r="AD214" i="21"/>
  <c r="AE214" i="21"/>
  <c r="X214" i="21"/>
  <c r="W214" i="21"/>
  <c r="F214" i="21"/>
  <c r="G214" i="21"/>
  <c r="L214" i="21"/>
  <c r="S214" i="21"/>
  <c r="E214" i="21"/>
  <c r="C214" i="21"/>
  <c r="P214" i="21"/>
  <c r="D214" i="21"/>
  <c r="O214" i="21"/>
  <c r="Y214" i="21"/>
  <c r="J214" i="21"/>
  <c r="R214" i="21"/>
  <c r="AE190" i="21"/>
  <c r="O190" i="21"/>
  <c r="G190" i="21"/>
  <c r="F190" i="21"/>
  <c r="X190" i="21"/>
  <c r="AC190" i="21"/>
  <c r="AD190" i="21"/>
  <c r="N190" i="21"/>
  <c r="P190" i="21"/>
  <c r="S190" i="21"/>
  <c r="C190" i="21"/>
  <c r="AA190" i="21"/>
  <c r="H190" i="21"/>
  <c r="D190" i="21"/>
  <c r="E190" i="21"/>
  <c r="M190" i="21"/>
  <c r="AB190" i="21"/>
  <c r="Z190" i="21"/>
  <c r="Y190" i="21"/>
  <c r="J190" i="21"/>
  <c r="Q190" i="21"/>
  <c r="I190" i="21"/>
  <c r="R190" i="21"/>
  <c r="S182" i="21"/>
  <c r="W213" i="21"/>
  <c r="AD213" i="21"/>
  <c r="S226" i="21"/>
  <c r="I226" i="21"/>
  <c r="M199" i="21"/>
  <c r="W199" i="21"/>
  <c r="P185" i="21"/>
  <c r="G185" i="21"/>
  <c r="J187" i="21"/>
  <c r="C182" i="21"/>
  <c r="E233" i="21"/>
  <c r="G233" i="21"/>
  <c r="J226" i="21"/>
  <c r="J212" i="21"/>
  <c r="E212" i="21"/>
  <c r="M212" i="21"/>
  <c r="N212" i="21"/>
  <c r="P202" i="21"/>
  <c r="J205" i="21"/>
  <c r="O205" i="21"/>
  <c r="D205" i="21"/>
  <c r="AC229" i="21"/>
  <c r="Z235" i="21"/>
  <c r="K235" i="21"/>
  <c r="N235" i="21"/>
  <c r="T208" i="21"/>
  <c r="M208" i="21"/>
  <c r="AD208" i="21"/>
  <c r="W208" i="21"/>
  <c r="AA209" i="21"/>
  <c r="H209" i="21"/>
  <c r="Z209" i="21"/>
  <c r="Y200" i="21"/>
  <c r="M200" i="21"/>
  <c r="G200" i="21"/>
  <c r="D183" i="21"/>
  <c r="L183" i="21"/>
  <c r="I217" i="21"/>
  <c r="C217" i="21"/>
  <c r="O217" i="21"/>
  <c r="AE182" i="21"/>
  <c r="J203" i="21"/>
  <c r="AE203" i="21"/>
  <c r="G228" i="21"/>
  <c r="C228" i="21"/>
  <c r="D10" i="13"/>
  <c r="AA15" i="13"/>
  <c r="AA36" i="13"/>
  <c r="AA38" i="13"/>
  <c r="AB38" i="13" s="1"/>
  <c r="E10" i="13"/>
  <c r="AA49" i="13"/>
  <c r="AB49" i="13" s="1"/>
  <c r="D206" i="21"/>
  <c r="N206" i="21"/>
  <c r="AE184" i="21"/>
  <c r="AA184" i="21"/>
  <c r="I202" i="21"/>
  <c r="R189" i="21"/>
  <c r="S189" i="21"/>
  <c r="AE189" i="21"/>
  <c r="I210" i="21"/>
  <c r="AB210" i="21"/>
  <c r="V210" i="21"/>
  <c r="K200" i="21"/>
  <c r="W224" i="21"/>
  <c r="O224" i="21"/>
  <c r="X224" i="21"/>
  <c r="G224" i="21"/>
  <c r="N224" i="21"/>
  <c r="AE224" i="21"/>
  <c r="V224" i="21"/>
  <c r="C224" i="21"/>
  <c r="AB224" i="21"/>
  <c r="D224" i="21"/>
  <c r="AA224" i="21"/>
  <c r="AC224" i="21"/>
  <c r="M224" i="21"/>
  <c r="H224" i="21"/>
  <c r="S224" i="21"/>
  <c r="AD224" i="21"/>
  <c r="P224" i="21"/>
  <c r="E224" i="21"/>
  <c r="T224" i="21"/>
  <c r="J224" i="21"/>
  <c r="Q224" i="21"/>
  <c r="L224" i="21"/>
  <c r="Z224" i="21"/>
  <c r="Y224" i="21"/>
  <c r="W207" i="21"/>
  <c r="AC207" i="21"/>
  <c r="M207" i="21"/>
  <c r="Y207" i="21"/>
  <c r="AE207" i="21"/>
  <c r="C207" i="21"/>
  <c r="R207" i="21"/>
  <c r="AB207" i="21"/>
  <c r="S207" i="21"/>
  <c r="L207" i="21"/>
  <c r="D207" i="21"/>
  <c r="Q207" i="21"/>
  <c r="AD207" i="21"/>
  <c r="E207" i="21"/>
  <c r="AA207" i="21"/>
  <c r="Z207" i="21"/>
  <c r="F207" i="21"/>
  <c r="P207" i="21"/>
  <c r="G207" i="21"/>
  <c r="J207" i="21"/>
  <c r="X234" i="21"/>
  <c r="AE234" i="21"/>
  <c r="V234" i="21"/>
  <c r="F234" i="21"/>
  <c r="G234" i="21"/>
  <c r="W234" i="21"/>
  <c r="O234" i="21"/>
  <c r="AD234" i="21"/>
  <c r="N234" i="21"/>
  <c r="C234" i="21"/>
  <c r="M234" i="21"/>
  <c r="E234" i="21"/>
  <c r="AC234" i="21"/>
  <c r="U234" i="21"/>
  <c r="P234" i="21"/>
  <c r="AA234" i="21"/>
  <c r="K234" i="21"/>
  <c r="J234" i="21"/>
  <c r="I234" i="21"/>
  <c r="L234" i="21"/>
  <c r="T234" i="21"/>
  <c r="Q234" i="21"/>
  <c r="S234" i="21"/>
  <c r="Y234" i="21"/>
  <c r="R234" i="21"/>
  <c r="AB234" i="21"/>
  <c r="Z234" i="21"/>
  <c r="D234" i="21"/>
  <c r="O215" i="21"/>
  <c r="F215" i="21"/>
  <c r="X215" i="21"/>
  <c r="AE215" i="21"/>
  <c r="J215" i="21"/>
  <c r="AD215" i="21"/>
  <c r="W215" i="21"/>
  <c r="M215" i="21"/>
  <c r="AB215" i="21"/>
  <c r="G215" i="21"/>
  <c r="AC215" i="21"/>
  <c r="AA215" i="21"/>
  <c r="P215" i="21"/>
  <c r="D215" i="21"/>
  <c r="E215" i="21"/>
  <c r="C215" i="21"/>
  <c r="K215" i="21"/>
  <c r="Z215" i="21"/>
  <c r="T215" i="21"/>
  <c r="Q215" i="21"/>
  <c r="Y215" i="21"/>
  <c r="R215" i="21"/>
  <c r="F220" i="21"/>
  <c r="P220" i="21"/>
  <c r="C220" i="21"/>
  <c r="S220" i="21"/>
  <c r="O220" i="21"/>
  <c r="AB220" i="21"/>
  <c r="K220" i="21"/>
  <c r="D220" i="21"/>
  <c r="N220" i="21"/>
  <c r="M220" i="21"/>
  <c r="J220" i="21"/>
  <c r="Y220" i="21"/>
  <c r="AC220" i="21"/>
  <c r="V220" i="21"/>
  <c r="AD220" i="21"/>
  <c r="Q220" i="21"/>
  <c r="X220" i="21"/>
  <c r="U220" i="21"/>
  <c r="R220" i="21"/>
  <c r="I220" i="21"/>
  <c r="G220" i="21"/>
  <c r="AA220" i="21"/>
  <c r="Z220" i="21"/>
  <c r="AE220" i="21"/>
  <c r="W220" i="21"/>
  <c r="T220" i="21"/>
  <c r="E220" i="21"/>
  <c r="L220" i="21"/>
  <c r="E225" i="21"/>
  <c r="C225" i="21"/>
  <c r="J225" i="21"/>
  <c r="F225" i="21"/>
  <c r="AA225" i="21"/>
  <c r="I225" i="21"/>
  <c r="X225" i="21"/>
  <c r="AB225" i="21"/>
  <c r="R225" i="21"/>
  <c r="D225" i="21"/>
  <c r="G225" i="21"/>
  <c r="Q225" i="21"/>
  <c r="AD225" i="21"/>
  <c r="P225" i="21"/>
  <c r="S225" i="21"/>
  <c r="AE225" i="21"/>
  <c r="Z225" i="21"/>
  <c r="AC225" i="21"/>
  <c r="W194" i="21"/>
  <c r="O194" i="21"/>
  <c r="G194" i="21"/>
  <c r="AC194" i="21"/>
  <c r="X194" i="21"/>
  <c r="AD194" i="21"/>
  <c r="V194" i="21"/>
  <c r="N194" i="21"/>
  <c r="AE194" i="21"/>
  <c r="F194" i="21"/>
  <c r="C194" i="21"/>
  <c r="H194" i="21"/>
  <c r="AA194" i="21"/>
  <c r="E194" i="21"/>
  <c r="P194" i="21"/>
  <c r="M194" i="21"/>
  <c r="AB194" i="21"/>
  <c r="D194" i="21"/>
  <c r="S194" i="21"/>
  <c r="T194" i="21"/>
  <c r="Y194" i="21"/>
  <c r="K194" i="21"/>
  <c r="J194" i="21"/>
  <c r="R194" i="21"/>
  <c r="Q194" i="21"/>
  <c r="I194" i="21"/>
  <c r="L194" i="21"/>
  <c r="Z194" i="21"/>
  <c r="X204" i="21"/>
  <c r="C204" i="21"/>
  <c r="Q204" i="21"/>
  <c r="G204" i="21"/>
  <c r="AB204" i="21"/>
  <c r="K204" i="21"/>
  <c r="AE204" i="21"/>
  <c r="F204" i="21"/>
  <c r="AA204" i="21"/>
  <c r="R204" i="21"/>
  <c r="W204" i="21"/>
  <c r="M204" i="21"/>
  <c r="J204" i="21"/>
  <c r="AD204" i="21"/>
  <c r="D204" i="21"/>
  <c r="E204" i="21"/>
  <c r="V204" i="21"/>
  <c r="P204" i="21"/>
  <c r="S204" i="21"/>
  <c r="L204" i="21"/>
  <c r="N204" i="21"/>
  <c r="T204" i="21"/>
  <c r="Y204" i="21"/>
  <c r="AC204" i="21"/>
  <c r="Z204" i="21"/>
  <c r="D182" i="21"/>
  <c r="AE226" i="21"/>
  <c r="G226" i="21"/>
  <c r="F226" i="21"/>
  <c r="X199" i="21"/>
  <c r="J185" i="21"/>
  <c r="AB233" i="21"/>
  <c r="AC233" i="21"/>
  <c r="R212" i="21"/>
  <c r="S212" i="21"/>
  <c r="AB202" i="21"/>
  <c r="T205" i="21"/>
  <c r="W205" i="21"/>
  <c r="C229" i="21"/>
  <c r="S229" i="21"/>
  <c r="T235" i="21"/>
  <c r="D235" i="21"/>
  <c r="C235" i="21"/>
  <c r="R208" i="21"/>
  <c r="AC208" i="21"/>
  <c r="E208" i="21"/>
  <c r="P209" i="21"/>
  <c r="X209" i="21"/>
  <c r="Z202" i="21"/>
  <c r="J200" i="21"/>
  <c r="M183" i="21"/>
  <c r="AE183" i="21"/>
  <c r="T217" i="21"/>
  <c r="E182" i="21"/>
  <c r="AB203" i="21"/>
  <c r="AA27" i="13"/>
  <c r="AA23" i="13"/>
  <c r="AA42" i="13"/>
  <c r="AB42" i="13" s="1"/>
  <c r="AA28" i="13"/>
  <c r="AA25" i="13"/>
  <c r="K206" i="21"/>
  <c r="X206" i="21"/>
  <c r="G182" i="21"/>
  <c r="M189" i="21"/>
  <c r="Z210" i="21"/>
  <c r="J210" i="21"/>
  <c r="AA210" i="21"/>
  <c r="G12" i="13"/>
  <c r="K117" i="21"/>
  <c r="H151" i="21"/>
  <c r="H80" i="21" s="1"/>
  <c r="O131" i="21"/>
  <c r="Q121" i="21"/>
  <c r="Z161" i="21"/>
  <c r="J110" i="21"/>
  <c r="L121" i="21"/>
  <c r="L124" i="21"/>
  <c r="S124" i="21"/>
  <c r="G124" i="21"/>
  <c r="H124" i="21"/>
  <c r="H53" i="21" s="1"/>
  <c r="F146" i="21"/>
  <c r="AA146" i="21"/>
  <c r="R146" i="21"/>
  <c r="S151" i="21"/>
  <c r="AA151" i="21"/>
  <c r="O151" i="21"/>
  <c r="P151" i="21"/>
  <c r="O121" i="21"/>
  <c r="AA121" i="21"/>
  <c r="I121" i="21"/>
  <c r="N50" i="21" s="1"/>
  <c r="V133" i="21"/>
  <c r="U124" i="21"/>
  <c r="E124" i="21"/>
  <c r="D124" i="21"/>
  <c r="AE146" i="21"/>
  <c r="V146" i="21"/>
  <c r="D146" i="21"/>
  <c r="M146" i="21"/>
  <c r="Y151" i="21"/>
  <c r="J151" i="21"/>
  <c r="AD151" i="21"/>
  <c r="M151" i="21"/>
  <c r="V121" i="21"/>
  <c r="Z121" i="21"/>
  <c r="AB121" i="21"/>
  <c r="Z124" i="21"/>
  <c r="Q124" i="21"/>
  <c r="V124" i="21"/>
  <c r="G146" i="21"/>
  <c r="U146" i="21"/>
  <c r="N146" i="21"/>
  <c r="T75" i="21" s="1"/>
  <c r="X146" i="21"/>
  <c r="I151" i="21"/>
  <c r="N80" i="21" s="1"/>
  <c r="V151" i="21"/>
  <c r="AB151" i="21"/>
  <c r="N121" i="21"/>
  <c r="T50" i="21" s="1"/>
  <c r="AD121" i="21"/>
  <c r="J121" i="21"/>
  <c r="X124" i="21"/>
  <c r="C124" i="21"/>
  <c r="AA124" i="21"/>
  <c r="W146" i="21"/>
  <c r="J146" i="21"/>
  <c r="S146" i="21"/>
  <c r="E146" i="21"/>
  <c r="W151" i="21"/>
  <c r="E151" i="21"/>
  <c r="N151" i="21"/>
  <c r="T80" i="21" s="1"/>
  <c r="G121" i="21"/>
  <c r="C121" i="21"/>
  <c r="X121" i="21"/>
  <c r="P121" i="21"/>
  <c r="E121" i="21"/>
  <c r="R121" i="21"/>
  <c r="C146" i="21"/>
  <c r="L146" i="21"/>
  <c r="K146" i="21"/>
  <c r="Y146" i="21"/>
  <c r="AC151" i="21"/>
  <c r="M121" i="21"/>
  <c r="G138" i="21"/>
  <c r="Q127" i="21"/>
  <c r="F124" i="21"/>
  <c r="N124" i="21"/>
  <c r="T53" i="21" s="1"/>
  <c r="P124" i="21"/>
  <c r="J124" i="21"/>
  <c r="T146" i="21"/>
  <c r="Y75" i="21" s="1"/>
  <c r="H146" i="21"/>
  <c r="H75" i="21" s="1"/>
  <c r="O146" i="21"/>
  <c r="P146" i="21"/>
  <c r="G151" i="21"/>
  <c r="L151" i="21"/>
  <c r="X151" i="21"/>
  <c r="AC121" i="21"/>
  <c r="K121" i="21"/>
  <c r="H121" i="21"/>
  <c r="H50" i="21" s="1"/>
  <c r="Y121" i="21"/>
  <c r="C111" i="21"/>
  <c r="R124" i="21"/>
  <c r="AB124" i="21"/>
  <c r="R151" i="21"/>
  <c r="K124" i="21"/>
  <c r="M124" i="21"/>
  <c r="W124" i="21"/>
  <c r="T124" i="21"/>
  <c r="Y53" i="21" s="1"/>
  <c r="Q146" i="21"/>
  <c r="AC146" i="21"/>
  <c r="AD146" i="21"/>
  <c r="K151" i="21"/>
  <c r="Q151" i="21"/>
  <c r="AE151" i="21"/>
  <c r="F151" i="21"/>
  <c r="S121" i="21"/>
  <c r="U121" i="21"/>
  <c r="F121" i="21"/>
  <c r="AE121" i="21"/>
  <c r="I127" i="21"/>
  <c r="N56" i="21" s="1"/>
  <c r="Y124" i="21"/>
  <c r="AC124" i="21"/>
  <c r="T151" i="21"/>
  <c r="Y80" i="21" s="1"/>
  <c r="AE124" i="21"/>
  <c r="AD124" i="21"/>
  <c r="O124" i="21"/>
  <c r="I124" i="21"/>
  <c r="N53" i="21" s="1"/>
  <c r="I146" i="21"/>
  <c r="N75" i="21" s="1"/>
  <c r="AB146" i="21"/>
  <c r="Z146" i="21"/>
  <c r="C151" i="21"/>
  <c r="Z151" i="21"/>
  <c r="D151" i="21"/>
  <c r="U151" i="21"/>
  <c r="D121" i="21"/>
  <c r="T121" i="21"/>
  <c r="Y50" i="21" s="1"/>
  <c r="W121" i="21"/>
  <c r="AB161" i="21"/>
  <c r="Y133" i="21"/>
  <c r="W156" i="21"/>
  <c r="T115" i="21"/>
  <c r="Y44" i="21" s="1"/>
  <c r="R128" i="21"/>
  <c r="Y140" i="21"/>
  <c r="O31" i="13"/>
  <c r="H111" i="21"/>
  <c r="H40" i="21" s="1"/>
  <c r="P154" i="21"/>
  <c r="C130" i="21"/>
  <c r="D141" i="21"/>
  <c r="N134" i="21"/>
  <c r="T63" i="21" s="1"/>
  <c r="T131" i="21"/>
  <c r="Y60" i="21" s="1"/>
  <c r="E15" i="13"/>
  <c r="F115" i="21"/>
  <c r="V163" i="21"/>
  <c r="AA145" i="21"/>
  <c r="R117" i="21"/>
  <c r="Q43" i="13"/>
  <c r="AE127" i="21"/>
  <c r="L131" i="21"/>
  <c r="C136" i="21"/>
  <c r="W136" i="21"/>
  <c r="K126" i="21"/>
  <c r="AA126" i="21"/>
  <c r="O126" i="21"/>
  <c r="L126" i="21"/>
  <c r="U126" i="21"/>
  <c r="V126" i="21"/>
  <c r="AD126" i="21"/>
  <c r="P126" i="21"/>
  <c r="C126" i="21"/>
  <c r="S126" i="21"/>
  <c r="N126" i="21"/>
  <c r="T55" i="21" s="1"/>
  <c r="D126" i="21"/>
  <c r="AB126" i="21"/>
  <c r="H126" i="21"/>
  <c r="H55" i="21" s="1"/>
  <c r="Y126" i="21"/>
  <c r="J126" i="21"/>
  <c r="AE126" i="21"/>
  <c r="T126" i="21"/>
  <c r="Y55" i="21" s="1"/>
  <c r="W126" i="21"/>
  <c r="Z126" i="21"/>
  <c r="M126" i="21"/>
  <c r="R126" i="21"/>
  <c r="AC126" i="21"/>
  <c r="I126" i="21"/>
  <c r="N55" i="21" s="1"/>
  <c r="F126" i="21"/>
  <c r="Q126" i="21"/>
  <c r="X126" i="21"/>
  <c r="E126" i="21"/>
  <c r="G126" i="21"/>
  <c r="AC131" i="21"/>
  <c r="K156" i="21"/>
  <c r="M37" i="13"/>
  <c r="D111" i="21"/>
  <c r="S50" i="13"/>
  <c r="I11" i="13"/>
  <c r="E33" i="13"/>
  <c r="P20" i="13"/>
  <c r="E35" i="13"/>
  <c r="H37" i="13"/>
  <c r="I17" i="13"/>
  <c r="M22" i="13"/>
  <c r="J47" i="13"/>
  <c r="Q19" i="13"/>
  <c r="G41" i="13"/>
  <c r="S18" i="13"/>
  <c r="S23" i="13"/>
  <c r="L14" i="13"/>
  <c r="H49" i="13"/>
  <c r="D40" i="13"/>
  <c r="N18" i="13"/>
  <c r="E14" i="13"/>
  <c r="E37" i="13"/>
  <c r="P26" i="13"/>
  <c r="S40" i="13"/>
  <c r="G32" i="13"/>
  <c r="R12" i="13"/>
  <c r="M10" i="13"/>
  <c r="J140" i="21"/>
  <c r="N23" i="13"/>
  <c r="L110" i="21"/>
  <c r="C133" i="21"/>
  <c r="W163" i="21"/>
  <c r="Y134" i="21"/>
  <c r="J128" i="21"/>
  <c r="D156" i="21"/>
  <c r="D115" i="21"/>
  <c r="S37" i="13"/>
  <c r="K42" i="13"/>
  <c r="N37" i="13"/>
  <c r="R15" i="13"/>
  <c r="K22" i="13"/>
  <c r="R131" i="21"/>
  <c r="C156" i="21"/>
  <c r="M111" i="21"/>
  <c r="P15" i="13"/>
  <c r="T43" i="13"/>
  <c r="M36" i="13"/>
  <c r="F35" i="13"/>
  <c r="S112" i="21"/>
  <c r="X22" i="13"/>
  <c r="P46" i="13"/>
  <c r="E49" i="13"/>
  <c r="R23" i="13"/>
  <c r="X32" i="13"/>
  <c r="R27" i="13"/>
  <c r="H16" i="13"/>
  <c r="K17" i="13"/>
  <c r="D36" i="13"/>
  <c r="K12" i="13"/>
  <c r="X11" i="13"/>
  <c r="L17" i="13"/>
  <c r="H10" i="13"/>
  <c r="K127" i="21"/>
  <c r="W130" i="21"/>
  <c r="AD163" i="21"/>
  <c r="G136" i="21"/>
  <c r="L134" i="21"/>
  <c r="T113" i="21"/>
  <c r="Y42" i="21" s="1"/>
  <c r="AB113" i="21"/>
  <c r="I113" i="21"/>
  <c r="N42" i="21" s="1"/>
  <c r="W113" i="21"/>
  <c r="J113" i="21"/>
  <c r="C113" i="21"/>
  <c r="R113" i="21"/>
  <c r="Q113" i="21"/>
  <c r="F113" i="21"/>
  <c r="D113" i="21"/>
  <c r="AE113" i="21"/>
  <c r="E113" i="21"/>
  <c r="L113" i="21"/>
  <c r="P113" i="21"/>
  <c r="O113" i="21"/>
  <c r="Y113" i="21"/>
  <c r="M113" i="21"/>
  <c r="H113" i="21"/>
  <c r="H42" i="21" s="1"/>
  <c r="G113" i="21"/>
  <c r="K113" i="21"/>
  <c r="U113" i="21"/>
  <c r="N113" i="21"/>
  <c r="T42" i="21" s="1"/>
  <c r="S113" i="21"/>
  <c r="AC113" i="21"/>
  <c r="Z113" i="21"/>
  <c r="AC170" i="21"/>
  <c r="M170" i="21"/>
  <c r="V170" i="21"/>
  <c r="U170" i="21"/>
  <c r="AD170" i="21"/>
  <c r="AB170" i="21"/>
  <c r="Y170" i="21"/>
  <c r="Q170" i="21"/>
  <c r="G170" i="21"/>
  <c r="J170" i="21"/>
  <c r="I170" i="21"/>
  <c r="AA170" i="21"/>
  <c r="O170" i="21"/>
  <c r="H170" i="21"/>
  <c r="H99" i="21" s="1"/>
  <c r="R170" i="21"/>
  <c r="D170" i="21"/>
  <c r="W170" i="21"/>
  <c r="P170" i="21"/>
  <c r="Z170" i="21"/>
  <c r="K170" i="21"/>
  <c r="S170" i="21"/>
  <c r="AE170" i="21"/>
  <c r="X170" i="21"/>
  <c r="F170" i="21"/>
  <c r="T170" i="21"/>
  <c r="Y99" i="21" s="1"/>
  <c r="E170" i="21"/>
  <c r="N170" i="21"/>
  <c r="T99" i="21" s="1"/>
  <c r="C170" i="21"/>
  <c r="L170" i="21"/>
  <c r="J139" i="21"/>
  <c r="AC139" i="21"/>
  <c r="Z139" i="21"/>
  <c r="U139" i="21"/>
  <c r="Y139" i="21"/>
  <c r="R139" i="21"/>
  <c r="M139" i="21"/>
  <c r="O139" i="21"/>
  <c r="X139" i="21"/>
  <c r="N139" i="21"/>
  <c r="T68" i="21" s="1"/>
  <c r="AD139" i="21"/>
  <c r="L139" i="21"/>
  <c r="S139" i="21"/>
  <c r="W139" i="21"/>
  <c r="P139" i="21"/>
  <c r="AE139" i="21"/>
  <c r="K139" i="21"/>
  <c r="G139" i="21"/>
  <c r="F139" i="21"/>
  <c r="V139" i="21"/>
  <c r="C139" i="21"/>
  <c r="E139" i="21"/>
  <c r="Q139" i="21"/>
  <c r="D139" i="21"/>
  <c r="H139" i="21"/>
  <c r="H68" i="21" s="1"/>
  <c r="AA139" i="21"/>
  <c r="I139" i="21"/>
  <c r="N68" i="21" s="1"/>
  <c r="AB139" i="21"/>
  <c r="T139" i="21"/>
  <c r="Y68" i="21" s="1"/>
  <c r="AE128" i="21"/>
  <c r="AB128" i="21"/>
  <c r="AA128" i="21"/>
  <c r="E43" i="13"/>
  <c r="AE43" i="13" s="1"/>
  <c r="E27" i="13"/>
  <c r="L30" i="13"/>
  <c r="J131" i="21"/>
  <c r="C131" i="21"/>
  <c r="AD131" i="21"/>
  <c r="N131" i="21"/>
  <c r="T60" i="21" s="1"/>
  <c r="Y156" i="21"/>
  <c r="AC156" i="21"/>
  <c r="I156" i="21"/>
  <c r="N85" i="21" s="1"/>
  <c r="O156" i="21"/>
  <c r="G46" i="13"/>
  <c r="K15" i="13"/>
  <c r="N10" i="13"/>
  <c r="Q115" i="21"/>
  <c r="AD115" i="21"/>
  <c r="L115" i="21"/>
  <c r="X111" i="21"/>
  <c r="I111" i="21"/>
  <c r="N40" i="21" s="1"/>
  <c r="AB111" i="21"/>
  <c r="J111" i="21"/>
  <c r="M45" i="13"/>
  <c r="I33" i="13"/>
  <c r="L38" i="13"/>
  <c r="E46" i="13"/>
  <c r="U43" i="13"/>
  <c r="G25" i="13"/>
  <c r="M16" i="13"/>
  <c r="S41" i="13"/>
  <c r="J18" i="13"/>
  <c r="D13" i="13"/>
  <c r="K20" i="13"/>
  <c r="P45" i="13"/>
  <c r="E25" i="13"/>
  <c r="D30" i="13"/>
  <c r="Q31" i="13"/>
  <c r="I21" i="13"/>
  <c r="O50" i="13"/>
  <c r="H32" i="13"/>
  <c r="K36" i="13"/>
  <c r="F28" i="13"/>
  <c r="Q50" i="13"/>
  <c r="Y14" i="13"/>
  <c r="E31" i="13"/>
  <c r="N50" i="13"/>
  <c r="S28" i="13"/>
  <c r="L26" i="13"/>
  <c r="K23" i="13"/>
  <c r="L40" i="13"/>
  <c r="J112" i="21"/>
  <c r="P41" i="13"/>
  <c r="G27" i="13"/>
  <c r="G11" i="13"/>
  <c r="F11" i="13"/>
  <c r="O33" i="13"/>
  <c r="X48" i="13"/>
  <c r="M27" i="13"/>
  <c r="I10" i="13"/>
  <c r="S31" i="13"/>
  <c r="I117" i="21"/>
  <c r="N46" i="21" s="1"/>
  <c r="G28" i="13"/>
  <c r="P30" i="13"/>
  <c r="Z130" i="21"/>
  <c r="S163" i="21"/>
  <c r="AE119" i="21"/>
  <c r="M119" i="21"/>
  <c r="N119" i="21"/>
  <c r="T48" i="21" s="1"/>
  <c r="F119" i="21"/>
  <c r="Z119" i="21"/>
  <c r="Y119" i="21"/>
  <c r="J119" i="21"/>
  <c r="H119" i="21"/>
  <c r="H48" i="21" s="1"/>
  <c r="X119" i="21"/>
  <c r="AA119" i="21"/>
  <c r="R119" i="21"/>
  <c r="C119" i="21"/>
  <c r="AD119" i="21"/>
  <c r="AC119" i="21"/>
  <c r="L119" i="21"/>
  <c r="T119" i="21"/>
  <c r="Y48" i="21" s="1"/>
  <c r="Q119" i="21"/>
  <c r="G119" i="21"/>
  <c r="I119" i="21"/>
  <c r="N48" i="21" s="1"/>
  <c r="P119" i="21"/>
  <c r="E119" i="21"/>
  <c r="O119" i="21"/>
  <c r="V119" i="21"/>
  <c r="W119" i="21"/>
  <c r="S119" i="21"/>
  <c r="D119" i="21"/>
  <c r="U119" i="21"/>
  <c r="AB119" i="21"/>
  <c r="K119" i="21"/>
  <c r="S128" i="21"/>
  <c r="E131" i="21"/>
  <c r="O22" i="13"/>
  <c r="E111" i="21"/>
  <c r="S16" i="13"/>
  <c r="M39" i="13"/>
  <c r="S19" i="13"/>
  <c r="Y137" i="21"/>
  <c r="V137" i="21"/>
  <c r="L137" i="21"/>
  <c r="R137" i="21"/>
  <c r="Q137" i="21"/>
  <c r="AA137" i="21"/>
  <c r="W137" i="21"/>
  <c r="Z137" i="21"/>
  <c r="X137" i="21"/>
  <c r="AB137" i="21"/>
  <c r="N137" i="21"/>
  <c r="T66" i="21" s="1"/>
  <c r="D137" i="21"/>
  <c r="U137" i="21"/>
  <c r="E137" i="21"/>
  <c r="K137" i="21"/>
  <c r="AE137" i="21"/>
  <c r="AC137" i="21"/>
  <c r="J137" i="21"/>
  <c r="C137" i="21"/>
  <c r="H137" i="21"/>
  <c r="H66" i="21" s="1"/>
  <c r="AD137" i="21"/>
  <c r="S137" i="21"/>
  <c r="G137" i="21"/>
  <c r="T137" i="21"/>
  <c r="Y66" i="21" s="1"/>
  <c r="I137" i="21"/>
  <c r="N66" i="21" s="1"/>
  <c r="O137" i="21"/>
  <c r="J155" i="21"/>
  <c r="R155" i="21"/>
  <c r="Z155" i="21"/>
  <c r="K155" i="21"/>
  <c r="H155" i="21"/>
  <c r="H84" i="21" s="1"/>
  <c r="D155" i="21"/>
  <c r="AA155" i="21"/>
  <c r="P155" i="21"/>
  <c r="I155" i="21"/>
  <c r="N84" i="21" s="1"/>
  <c r="L155" i="21"/>
  <c r="X155" i="21"/>
  <c r="Q155" i="21"/>
  <c r="T155" i="21"/>
  <c r="Y84" i="21" s="1"/>
  <c r="Y155" i="21"/>
  <c r="AB155" i="21"/>
  <c r="M155" i="21"/>
  <c r="AC155" i="21"/>
  <c r="S155" i="21"/>
  <c r="W155" i="21"/>
  <c r="N155" i="21"/>
  <c r="T84" i="21" s="1"/>
  <c r="E155" i="21"/>
  <c r="AD155" i="21"/>
  <c r="U155" i="21"/>
  <c r="O155" i="21"/>
  <c r="F155" i="21"/>
  <c r="AE155" i="21"/>
  <c r="V155" i="21"/>
  <c r="C155" i="21"/>
  <c r="G155" i="21"/>
  <c r="X39" i="13"/>
  <c r="Q131" i="21"/>
  <c r="Z156" i="21"/>
  <c r="AC115" i="21"/>
  <c r="Q111" i="21"/>
  <c r="F45" i="13"/>
  <c r="D25" i="13"/>
  <c r="N42" i="13"/>
  <c r="Q112" i="21"/>
  <c r="AD128" i="21"/>
  <c r="W131" i="21"/>
  <c r="X131" i="21"/>
  <c r="K131" i="21"/>
  <c r="AE156" i="21"/>
  <c r="M156" i="21"/>
  <c r="AB156" i="21"/>
  <c r="F156" i="21"/>
  <c r="X46" i="13"/>
  <c r="H28" i="13"/>
  <c r="AA115" i="21"/>
  <c r="C115" i="21"/>
  <c r="Y115" i="21"/>
  <c r="O111" i="21"/>
  <c r="AA111" i="21"/>
  <c r="V111" i="21"/>
  <c r="Z111" i="21"/>
  <c r="R49" i="13"/>
  <c r="F43" i="13"/>
  <c r="H50" i="13"/>
  <c r="X17" i="13"/>
  <c r="H46" i="13"/>
  <c r="F41" i="13"/>
  <c r="E47" i="13"/>
  <c r="X30" i="13"/>
  <c r="D23" i="13"/>
  <c r="S36" i="13"/>
  <c r="G24" i="13"/>
  <c r="E30" i="13"/>
  <c r="P31" i="13"/>
  <c r="M18" i="13"/>
  <c r="O37" i="13"/>
  <c r="Q42" i="13"/>
  <c r="M24" i="13"/>
  <c r="R39" i="13"/>
  <c r="V14" i="13"/>
  <c r="O45" i="13"/>
  <c r="H33" i="13"/>
  <c r="K38" i="13"/>
  <c r="X43" i="13"/>
  <c r="J35" i="13"/>
  <c r="X50" i="13"/>
  <c r="P32" i="13"/>
  <c r="I45" i="13"/>
  <c r="L22" i="13"/>
  <c r="E44" i="13"/>
  <c r="H14" i="13"/>
  <c r="Q49" i="13"/>
  <c r="P17" i="13"/>
  <c r="X42" i="13"/>
  <c r="I41" i="13"/>
  <c r="N12" i="13"/>
  <c r="N46" i="13"/>
  <c r="S145" i="21"/>
  <c r="H141" i="21"/>
  <c r="H70" i="21" s="1"/>
  <c r="X28" i="13"/>
  <c r="AD113" i="21"/>
  <c r="F22" i="13"/>
  <c r="M137" i="21"/>
  <c r="V110" i="21"/>
  <c r="M110" i="21"/>
  <c r="E110" i="21"/>
  <c r="AB110" i="21"/>
  <c r="K110" i="21"/>
  <c r="H110" i="21"/>
  <c r="H39" i="21" s="1"/>
  <c r="U110" i="21"/>
  <c r="W110" i="21"/>
  <c r="Z110" i="21"/>
  <c r="S110" i="21"/>
  <c r="AA110" i="21"/>
  <c r="R110" i="21"/>
  <c r="I110" i="21"/>
  <c r="N39" i="21" s="1"/>
  <c r="AC110" i="21"/>
  <c r="N110" i="21"/>
  <c r="T39" i="21" s="1"/>
  <c r="Q110" i="21"/>
  <c r="AD110" i="21"/>
  <c r="F110" i="21"/>
  <c r="D110" i="21"/>
  <c r="O110" i="21"/>
  <c r="C110" i="21"/>
  <c r="Y110" i="21"/>
  <c r="G110" i="21"/>
  <c r="P110" i="21"/>
  <c r="X110" i="21"/>
  <c r="T110" i="21"/>
  <c r="Y39" i="21" s="1"/>
  <c r="H169" i="21"/>
  <c r="H98" i="21" s="1"/>
  <c r="S169" i="21"/>
  <c r="G169" i="21"/>
  <c r="V169" i="21"/>
  <c r="AB169" i="21"/>
  <c r="N169" i="21"/>
  <c r="T98" i="21" s="1"/>
  <c r="F169" i="21"/>
  <c r="U169" i="21"/>
  <c r="R169" i="21"/>
  <c r="L169" i="21"/>
  <c r="AE169" i="21"/>
  <c r="AA169" i="21"/>
  <c r="E169" i="21"/>
  <c r="J169" i="21"/>
  <c r="AC169" i="21"/>
  <c r="Q169" i="21"/>
  <c r="O169" i="21"/>
  <c r="T169" i="21"/>
  <c r="Y98" i="21" s="1"/>
  <c r="I169" i="21"/>
  <c r="N98" i="21" s="1"/>
  <c r="Y169" i="21"/>
  <c r="AD169" i="21"/>
  <c r="W169" i="21"/>
  <c r="P169" i="21"/>
  <c r="D169" i="21"/>
  <c r="X169" i="21"/>
  <c r="M169" i="21"/>
  <c r="K169" i="21"/>
  <c r="Z169" i="21"/>
  <c r="C169" i="21"/>
  <c r="G128" i="21"/>
  <c r="F131" i="21"/>
  <c r="AE115" i="21"/>
  <c r="Y111" i="21"/>
  <c r="D38" i="13"/>
  <c r="R22" i="13"/>
  <c r="U154" i="21"/>
  <c r="AE154" i="21"/>
  <c r="K154" i="21"/>
  <c r="M154" i="21"/>
  <c r="G154" i="21"/>
  <c r="L154" i="21"/>
  <c r="T154" i="21"/>
  <c r="Y83" i="21" s="1"/>
  <c r="D154" i="21"/>
  <c r="E154" i="21"/>
  <c r="N154" i="21"/>
  <c r="T83" i="21" s="1"/>
  <c r="C154" i="21"/>
  <c r="AC154" i="21"/>
  <c r="V154" i="21"/>
  <c r="I154" i="21"/>
  <c r="N83" i="21" s="1"/>
  <c r="Q154" i="21"/>
  <c r="Z154" i="21"/>
  <c r="O154" i="21"/>
  <c r="AD154" i="21"/>
  <c r="W154" i="21"/>
  <c r="AB154" i="21"/>
  <c r="H154" i="21"/>
  <c r="H83" i="21" s="1"/>
  <c r="J154" i="21"/>
  <c r="X154" i="21"/>
  <c r="Y154" i="21"/>
  <c r="S154" i="21"/>
  <c r="S130" i="21"/>
  <c r="H130" i="21"/>
  <c r="H59" i="21" s="1"/>
  <c r="AE130" i="21"/>
  <c r="D130" i="21"/>
  <c r="U130" i="21"/>
  <c r="AA130" i="21"/>
  <c r="J130" i="21"/>
  <c r="L130" i="21"/>
  <c r="E130" i="21"/>
  <c r="X130" i="21"/>
  <c r="T130" i="21"/>
  <c r="Y59" i="21" s="1"/>
  <c r="F130" i="21"/>
  <c r="N130" i="21"/>
  <c r="T59" i="21" s="1"/>
  <c r="P130" i="21"/>
  <c r="O130" i="21"/>
  <c r="Q130" i="21"/>
  <c r="G130" i="21"/>
  <c r="M130" i="21"/>
  <c r="AB130" i="21"/>
  <c r="Y130" i="21"/>
  <c r="AD130" i="21"/>
  <c r="I130" i="21"/>
  <c r="N59" i="21" s="1"/>
  <c r="V130" i="21"/>
  <c r="K130" i="21"/>
  <c r="R130" i="21"/>
  <c r="Y128" i="21"/>
  <c r="AD156" i="21"/>
  <c r="N115" i="21"/>
  <c r="T44" i="21" s="1"/>
  <c r="S115" i="21"/>
  <c r="P28" i="13"/>
  <c r="D14" i="13"/>
  <c r="R21" i="13"/>
  <c r="M44" i="13"/>
  <c r="X13" i="13"/>
  <c r="P33" i="13"/>
  <c r="Y158" i="21"/>
  <c r="AE158" i="21"/>
  <c r="L158" i="21"/>
  <c r="AA158" i="21"/>
  <c r="J158" i="21"/>
  <c r="I158" i="21"/>
  <c r="N87" i="21" s="1"/>
  <c r="AB158" i="21"/>
  <c r="H158" i="21"/>
  <c r="H87" i="21" s="1"/>
  <c r="R158" i="21"/>
  <c r="E158" i="21"/>
  <c r="X158" i="21"/>
  <c r="U158" i="21"/>
  <c r="V158" i="21"/>
  <c r="D158" i="21"/>
  <c r="Z158" i="21"/>
  <c r="K158" i="21"/>
  <c r="F158" i="21"/>
  <c r="T158" i="21"/>
  <c r="Y87" i="21" s="1"/>
  <c r="W158" i="21"/>
  <c r="AD158" i="21"/>
  <c r="G158" i="21"/>
  <c r="P158" i="21"/>
  <c r="C158" i="21"/>
  <c r="N158" i="21"/>
  <c r="T87" i="21" s="1"/>
  <c r="M158" i="21"/>
  <c r="AC158" i="21"/>
  <c r="O158" i="21"/>
  <c r="Q158" i="21"/>
  <c r="S158" i="21"/>
  <c r="AC128" i="21"/>
  <c r="R44" i="13"/>
  <c r="X128" i="21"/>
  <c r="X24" i="13"/>
  <c r="R10" i="13"/>
  <c r="Z131" i="21"/>
  <c r="H131" i="21"/>
  <c r="H60" i="21" s="1"/>
  <c r="AA156" i="21"/>
  <c r="S156" i="21"/>
  <c r="P14" i="13"/>
  <c r="H115" i="21"/>
  <c r="H44" i="21" s="1"/>
  <c r="M115" i="21"/>
  <c r="T111" i="21"/>
  <c r="Y40" i="21" s="1"/>
  <c r="W111" i="21"/>
  <c r="AE111" i="21"/>
  <c r="P111" i="21"/>
  <c r="S22" i="13"/>
  <c r="E36" i="13"/>
  <c r="D26" i="13"/>
  <c r="N44" i="13"/>
  <c r="F23" i="13"/>
  <c r="I48" i="13"/>
  <c r="H42" i="13"/>
  <c r="G39" i="13"/>
  <c r="G37" i="13"/>
  <c r="M30" i="13"/>
  <c r="J15" i="13"/>
  <c r="I16" i="13"/>
  <c r="J39" i="13"/>
  <c r="E26" i="13"/>
  <c r="G30" i="13"/>
  <c r="I31" i="13"/>
  <c r="F20" i="13"/>
  <c r="E21" i="13"/>
  <c r="K13" i="13"/>
  <c r="F32" i="13"/>
  <c r="O26" i="13"/>
  <c r="Q30" i="13"/>
  <c r="Q28" i="13"/>
  <c r="Q11" i="13"/>
  <c r="L32" i="13"/>
  <c r="H38" i="13"/>
  <c r="E20" i="13"/>
  <c r="R32" i="13"/>
  <c r="F47" i="13"/>
  <c r="H25" i="13"/>
  <c r="S26" i="13"/>
  <c r="P29" i="13"/>
  <c r="Q141" i="21"/>
  <c r="X113" i="21"/>
  <c r="M47" i="13"/>
  <c r="AC130" i="21"/>
  <c r="P137" i="21"/>
  <c r="N140" i="21"/>
  <c r="T69" i="21" s="1"/>
  <c r="R140" i="21"/>
  <c r="T140" i="21"/>
  <c r="Y69" i="21" s="1"/>
  <c r="AC140" i="21"/>
  <c r="P140" i="21"/>
  <c r="I140" i="21"/>
  <c r="N69" i="21" s="1"/>
  <c r="D140" i="21"/>
  <c r="AB140" i="21"/>
  <c r="K140" i="21"/>
  <c r="O140" i="21"/>
  <c r="V140" i="21"/>
  <c r="Q140" i="21"/>
  <c r="C140" i="21"/>
  <c r="F140" i="21"/>
  <c r="X140" i="21"/>
  <c r="AA140" i="21"/>
  <c r="M140" i="21"/>
  <c r="H140" i="21"/>
  <c r="H69" i="21" s="1"/>
  <c r="AD140" i="21"/>
  <c r="AE140" i="21"/>
  <c r="W140" i="21"/>
  <c r="L140" i="21"/>
  <c r="Z140" i="21"/>
  <c r="G140" i="21"/>
  <c r="U140" i="21"/>
  <c r="P49" i="13"/>
  <c r="U156" i="21"/>
  <c r="R115" i="21"/>
  <c r="N22" i="13"/>
  <c r="O48" i="13"/>
  <c r="P43" i="13"/>
  <c r="E40" i="13"/>
  <c r="Z164" i="21"/>
  <c r="K164" i="21"/>
  <c r="S164" i="21"/>
  <c r="AA164" i="21"/>
  <c r="G164" i="21"/>
  <c r="AC164" i="21"/>
  <c r="AD164" i="21"/>
  <c r="D164" i="21"/>
  <c r="J164" i="21"/>
  <c r="L164" i="21"/>
  <c r="T164" i="21"/>
  <c r="Y93" i="21" s="1"/>
  <c r="AB164" i="21"/>
  <c r="W164" i="21"/>
  <c r="E164" i="21"/>
  <c r="F164" i="21"/>
  <c r="H164" i="21"/>
  <c r="H93" i="21" s="1"/>
  <c r="M164" i="21"/>
  <c r="N164" i="21"/>
  <c r="T93" i="21" s="1"/>
  <c r="P164" i="21"/>
  <c r="Y164" i="21"/>
  <c r="U164" i="21"/>
  <c r="V164" i="21"/>
  <c r="X164" i="21"/>
  <c r="C164" i="21"/>
  <c r="I164" i="21"/>
  <c r="N93" i="21" s="1"/>
  <c r="Q164" i="21"/>
  <c r="R164" i="21"/>
  <c r="AE164" i="21"/>
  <c r="O164" i="21"/>
  <c r="L128" i="21"/>
  <c r="X49" i="13"/>
  <c r="AB131" i="21"/>
  <c r="T156" i="21"/>
  <c r="Y85" i="21" s="1"/>
  <c r="O30" i="13"/>
  <c r="AD111" i="21"/>
  <c r="U14" i="13"/>
  <c r="F38" i="13"/>
  <c r="M33" i="13"/>
  <c r="H35" i="13"/>
  <c r="F165" i="21"/>
  <c r="N165" i="21"/>
  <c r="AE165" i="21"/>
  <c r="K165" i="21"/>
  <c r="D165" i="21"/>
  <c r="V165" i="21"/>
  <c r="H165" i="21"/>
  <c r="H94" i="21" s="1"/>
  <c r="I165" i="21"/>
  <c r="N94" i="21" s="1"/>
  <c r="S165" i="21"/>
  <c r="AD165" i="21"/>
  <c r="P165" i="21"/>
  <c r="Q165" i="21"/>
  <c r="AA165" i="21"/>
  <c r="X165" i="21"/>
  <c r="Y165" i="21"/>
  <c r="M165" i="21"/>
  <c r="G165" i="21"/>
  <c r="R165" i="21"/>
  <c r="O165" i="21"/>
  <c r="W165" i="21"/>
  <c r="Z165" i="21"/>
  <c r="C165" i="21"/>
  <c r="U165" i="21"/>
  <c r="L165" i="21"/>
  <c r="AC165" i="21"/>
  <c r="AB165" i="21"/>
  <c r="T165" i="21"/>
  <c r="Y94" i="21" s="1"/>
  <c r="E165" i="21"/>
  <c r="J165" i="21"/>
  <c r="E168" i="21"/>
  <c r="O168" i="21"/>
  <c r="W168" i="21"/>
  <c r="AE168" i="21"/>
  <c r="H168" i="21"/>
  <c r="H97" i="21" s="1"/>
  <c r="P168" i="21"/>
  <c r="N168" i="21"/>
  <c r="T97" i="21" s="1"/>
  <c r="X168" i="21"/>
  <c r="D168" i="21"/>
  <c r="I168" i="21"/>
  <c r="N97" i="21" s="1"/>
  <c r="L168" i="21"/>
  <c r="G168" i="21"/>
  <c r="Q168" i="21"/>
  <c r="J168" i="21"/>
  <c r="T168" i="21"/>
  <c r="Y97" i="21" s="1"/>
  <c r="V168" i="21"/>
  <c r="Y168" i="21"/>
  <c r="R168" i="21"/>
  <c r="AB168" i="21"/>
  <c r="Z168" i="21"/>
  <c r="M168" i="21"/>
  <c r="C168" i="21"/>
  <c r="F168" i="21"/>
  <c r="AD168" i="21"/>
  <c r="AA168" i="21"/>
  <c r="U168" i="21"/>
  <c r="S168" i="21"/>
  <c r="AC168" i="21"/>
  <c r="K168" i="21"/>
  <c r="U131" i="21"/>
  <c r="AE145" i="21"/>
  <c r="Q145" i="21"/>
  <c r="C145" i="21"/>
  <c r="G145" i="21"/>
  <c r="V145" i="21"/>
  <c r="L145" i="21"/>
  <c r="H145" i="21"/>
  <c r="H74" i="21" s="1"/>
  <c r="E145" i="21"/>
  <c r="N145" i="21"/>
  <c r="T74" i="21" s="1"/>
  <c r="D145" i="21"/>
  <c r="AD145" i="21"/>
  <c r="M145" i="21"/>
  <c r="Y145" i="21"/>
  <c r="Z145" i="21"/>
  <c r="P145" i="21"/>
  <c r="O145" i="21"/>
  <c r="J145" i="21"/>
  <c r="T145" i="21"/>
  <c r="Y74" i="21" s="1"/>
  <c r="AB145" i="21"/>
  <c r="F145" i="21"/>
  <c r="AC145" i="21"/>
  <c r="K145" i="21"/>
  <c r="U145" i="21"/>
  <c r="R145" i="21"/>
  <c r="I145" i="21"/>
  <c r="N74" i="21" s="1"/>
  <c r="W145" i="21"/>
  <c r="J109" i="21"/>
  <c r="T109" i="21"/>
  <c r="F109" i="21"/>
  <c r="I109" i="21"/>
  <c r="AC109" i="21"/>
  <c r="K109" i="21"/>
  <c r="U109" i="21"/>
  <c r="L109" i="21"/>
  <c r="AD109" i="21"/>
  <c r="D109" i="21"/>
  <c r="E109" i="21"/>
  <c r="X109" i="21"/>
  <c r="V109" i="21"/>
  <c r="M109" i="21"/>
  <c r="P109" i="21"/>
  <c r="N109" i="21"/>
  <c r="T38" i="21" s="1"/>
  <c r="AE109" i="21"/>
  <c r="W109" i="21"/>
  <c r="AB109" i="21"/>
  <c r="O109" i="21"/>
  <c r="AA109" i="21"/>
  <c r="Y109" i="21"/>
  <c r="R109" i="21"/>
  <c r="G109" i="21"/>
  <c r="S109" i="21"/>
  <c r="Z109" i="21"/>
  <c r="H109" i="21"/>
  <c r="Q109" i="21"/>
  <c r="AB129" i="21"/>
  <c r="L129" i="21"/>
  <c r="W129" i="21"/>
  <c r="X129" i="21"/>
  <c r="AE129" i="21"/>
  <c r="D129" i="21"/>
  <c r="G129" i="21"/>
  <c r="J129" i="21"/>
  <c r="E129" i="21"/>
  <c r="AA129" i="21"/>
  <c r="K129" i="21"/>
  <c r="F129" i="21"/>
  <c r="AD129" i="21"/>
  <c r="O129" i="21"/>
  <c r="P129" i="21"/>
  <c r="C129" i="21"/>
  <c r="Y129" i="21"/>
  <c r="I129" i="21"/>
  <c r="N58" i="21" s="1"/>
  <c r="T129" i="21"/>
  <c r="Y58" i="21" s="1"/>
  <c r="R129" i="21"/>
  <c r="H129" i="21"/>
  <c r="H58" i="21" s="1"/>
  <c r="M129" i="21"/>
  <c r="N129" i="21"/>
  <c r="T58" i="21" s="1"/>
  <c r="Q129" i="21"/>
  <c r="V129" i="21"/>
  <c r="S129" i="21"/>
  <c r="Z129" i="21"/>
  <c r="AC129" i="21"/>
  <c r="U129" i="21"/>
  <c r="U128" i="21"/>
  <c r="S131" i="21"/>
  <c r="G156" i="21"/>
  <c r="N156" i="21"/>
  <c r="T85" i="21" s="1"/>
  <c r="K115" i="21"/>
  <c r="P115" i="21"/>
  <c r="D114" i="21"/>
  <c r="M114" i="21"/>
  <c r="H114" i="21"/>
  <c r="H43" i="21" s="1"/>
  <c r="U114" i="21"/>
  <c r="G114" i="21"/>
  <c r="N114" i="21"/>
  <c r="T43" i="21" s="1"/>
  <c r="Y114" i="21"/>
  <c r="E114" i="21"/>
  <c r="L114" i="21"/>
  <c r="X114" i="21"/>
  <c r="T114" i="21"/>
  <c r="Y43" i="21" s="1"/>
  <c r="AC114" i="21"/>
  <c r="AB114" i="21"/>
  <c r="AA114" i="21"/>
  <c r="P114" i="21"/>
  <c r="S114" i="21"/>
  <c r="K114" i="21"/>
  <c r="I114" i="21"/>
  <c r="N43" i="21" s="1"/>
  <c r="O114" i="21"/>
  <c r="C114" i="21"/>
  <c r="AE114" i="21"/>
  <c r="J114" i="21"/>
  <c r="Q114" i="21"/>
  <c r="W114" i="21"/>
  <c r="V114" i="21"/>
  <c r="F114" i="21"/>
  <c r="AD114" i="21"/>
  <c r="R114" i="21"/>
  <c r="Z114" i="21"/>
  <c r="AA150" i="21"/>
  <c r="M150" i="21"/>
  <c r="AD150" i="21"/>
  <c r="G150" i="21"/>
  <c r="I150" i="21"/>
  <c r="N79" i="21" s="1"/>
  <c r="R150" i="21"/>
  <c r="D150" i="21"/>
  <c r="H150" i="21"/>
  <c r="H79" i="21" s="1"/>
  <c r="Q150" i="21"/>
  <c r="Z150" i="21"/>
  <c r="T150" i="21"/>
  <c r="Y79" i="21" s="1"/>
  <c r="C150" i="21"/>
  <c r="X150" i="21"/>
  <c r="E150" i="21"/>
  <c r="K150" i="21"/>
  <c r="F150" i="21"/>
  <c r="AB150" i="21"/>
  <c r="AC150" i="21"/>
  <c r="AE150" i="21"/>
  <c r="J150" i="21"/>
  <c r="N150" i="21"/>
  <c r="T79" i="21" s="1"/>
  <c r="P150" i="21"/>
  <c r="U150" i="21"/>
  <c r="S150" i="21"/>
  <c r="O150" i="21"/>
  <c r="V150" i="21"/>
  <c r="W150" i="21"/>
  <c r="Y150" i="21"/>
  <c r="L150" i="21"/>
  <c r="K147" i="21"/>
  <c r="F147" i="21"/>
  <c r="D147" i="21"/>
  <c r="U147" i="21"/>
  <c r="L147" i="21"/>
  <c r="AC147" i="21"/>
  <c r="S147" i="21"/>
  <c r="Y147" i="21"/>
  <c r="E147" i="21"/>
  <c r="I147" i="21"/>
  <c r="N76" i="21" s="1"/>
  <c r="N147" i="21"/>
  <c r="T76" i="21" s="1"/>
  <c r="M147" i="21"/>
  <c r="T147" i="21"/>
  <c r="Y76" i="21" s="1"/>
  <c r="O147" i="21"/>
  <c r="X147" i="21"/>
  <c r="AE147" i="21"/>
  <c r="J147" i="21"/>
  <c r="V147" i="21"/>
  <c r="AA147" i="21"/>
  <c r="P147" i="21"/>
  <c r="C147" i="21"/>
  <c r="Z147" i="21"/>
  <c r="H147" i="21"/>
  <c r="H76" i="21" s="1"/>
  <c r="AB147" i="21"/>
  <c r="Q147" i="21"/>
  <c r="AD147" i="21"/>
  <c r="W147" i="21"/>
  <c r="G147" i="21"/>
  <c r="R147" i="21"/>
  <c r="G117" i="21"/>
  <c r="H117" i="21"/>
  <c r="H46" i="21" s="1"/>
  <c r="T117" i="21"/>
  <c r="Y46" i="21" s="1"/>
  <c r="X117" i="21"/>
  <c r="D117" i="21"/>
  <c r="AD117" i="21"/>
  <c r="F117" i="21"/>
  <c r="AC117" i="21"/>
  <c r="Q117" i="21"/>
  <c r="L117" i="21"/>
  <c r="AE117" i="21"/>
  <c r="U117" i="21"/>
  <c r="V117" i="21"/>
  <c r="AA117" i="21"/>
  <c r="C117" i="21"/>
  <c r="P117" i="21"/>
  <c r="O117" i="21"/>
  <c r="J117" i="21"/>
  <c r="N117" i="21"/>
  <c r="T46" i="21" s="1"/>
  <c r="Z117" i="21"/>
  <c r="S117" i="21"/>
  <c r="E117" i="21"/>
  <c r="Y117" i="21"/>
  <c r="M117" i="21"/>
  <c r="W117" i="21"/>
  <c r="AB117" i="21"/>
  <c r="M138" i="21"/>
  <c r="X138" i="21"/>
  <c r="F138" i="21"/>
  <c r="E138" i="21"/>
  <c r="S138" i="21"/>
  <c r="I138" i="21"/>
  <c r="N67" i="21" s="1"/>
  <c r="O138" i="21"/>
  <c r="Y138" i="21"/>
  <c r="T138" i="21"/>
  <c r="Y67" i="21" s="1"/>
  <c r="U138" i="21"/>
  <c r="P138" i="21"/>
  <c r="AC138" i="21"/>
  <c r="C138" i="21"/>
  <c r="R138" i="21"/>
  <c r="D138" i="21"/>
  <c r="H138" i="21"/>
  <c r="H67" i="21" s="1"/>
  <c r="Z138" i="21"/>
  <c r="W138" i="21"/>
  <c r="AA138" i="21"/>
  <c r="L138" i="21"/>
  <c r="V138" i="21"/>
  <c r="N138" i="21"/>
  <c r="T67" i="21" s="1"/>
  <c r="Q138" i="21"/>
  <c r="AD138" i="21"/>
  <c r="J138" i="21"/>
  <c r="Q38" i="13"/>
  <c r="Q17" i="13"/>
  <c r="Q25" i="13"/>
  <c r="H30" i="13"/>
  <c r="E23" i="13"/>
  <c r="O13" i="13"/>
  <c r="P22" i="13"/>
  <c r="D28" i="13"/>
  <c r="S42" i="13"/>
  <c r="O10" i="13"/>
  <c r="J10" i="13"/>
  <c r="I12" i="13"/>
  <c r="M48" i="13"/>
  <c r="X18" i="13"/>
  <c r="L21" i="13"/>
  <c r="G20" i="13"/>
  <c r="E13" i="13"/>
  <c r="D24" i="13"/>
  <c r="L33" i="13"/>
  <c r="K41" i="13"/>
  <c r="H112" i="21"/>
  <c r="H41" i="21" s="1"/>
  <c r="S43" i="13"/>
  <c r="N33" i="13"/>
  <c r="D41" i="13"/>
  <c r="G35" i="13"/>
  <c r="I13" i="13"/>
  <c r="Q27" i="13"/>
  <c r="L112" i="21"/>
  <c r="P50" i="13"/>
  <c r="Z112" i="21"/>
  <c r="R43" i="13"/>
  <c r="L34" i="13"/>
  <c r="J40" i="13"/>
  <c r="Q20" i="13"/>
  <c r="I26" i="13"/>
  <c r="E48" i="13"/>
  <c r="X37" i="13"/>
  <c r="J22" i="13"/>
  <c r="L49" i="13"/>
  <c r="H17" i="13"/>
  <c r="O16" i="13"/>
  <c r="O44" i="13"/>
  <c r="M23" i="13"/>
  <c r="K30" i="13"/>
  <c r="P40" i="13"/>
  <c r="J17" i="13"/>
  <c r="Q12" i="13"/>
  <c r="L19" i="13"/>
  <c r="N45" i="13"/>
  <c r="I38" i="13"/>
  <c r="J46" i="13"/>
  <c r="D49" i="13"/>
  <c r="N28" i="13"/>
  <c r="F25" i="13"/>
  <c r="N43" i="13"/>
  <c r="N49" i="13"/>
  <c r="I34" i="13"/>
  <c r="F49" i="13"/>
  <c r="L36" i="13"/>
  <c r="Q26" i="13"/>
  <c r="D45" i="13"/>
  <c r="G40" i="13"/>
  <c r="Q15" i="13"/>
  <c r="M42" i="13"/>
  <c r="Q10" i="13"/>
  <c r="G112" i="21"/>
  <c r="AA112" i="21"/>
  <c r="G34" i="13"/>
  <c r="F36" i="13"/>
  <c r="J21" i="13"/>
  <c r="Q48" i="13"/>
  <c r="N20" i="13"/>
  <c r="D50" i="13"/>
  <c r="O47" i="13"/>
  <c r="F26" i="13"/>
  <c r="N19" i="13"/>
  <c r="Y112" i="21"/>
  <c r="K24" i="13"/>
  <c r="R47" i="13"/>
  <c r="F33" i="13"/>
  <c r="K40" i="13"/>
  <c r="R16" i="13"/>
  <c r="S20" i="13"/>
  <c r="F16" i="13"/>
  <c r="E112" i="21"/>
  <c r="O24" i="13"/>
  <c r="S10" i="13"/>
  <c r="X12" i="13"/>
  <c r="G48" i="13"/>
  <c r="M29" i="13"/>
  <c r="J50" i="13"/>
  <c r="R36" i="13"/>
  <c r="W43" i="13"/>
  <c r="F30" i="13"/>
  <c r="K44" i="13"/>
  <c r="D32" i="13"/>
  <c r="L15" i="13"/>
  <c r="N27" i="13"/>
  <c r="F27" i="13"/>
  <c r="G13" i="13"/>
  <c r="E41" i="13"/>
  <c r="L50" i="13"/>
  <c r="I49" i="13"/>
  <c r="J44" i="13"/>
  <c r="L47" i="13"/>
  <c r="O29" i="13"/>
  <c r="K33" i="13"/>
  <c r="K47" i="13"/>
  <c r="R14" i="13"/>
  <c r="K34" i="13"/>
  <c r="L37" i="13"/>
  <c r="X14" i="13"/>
  <c r="K31" i="13"/>
  <c r="I36" i="13"/>
  <c r="J49" i="13"/>
  <c r="G22" i="13"/>
  <c r="G42" i="13"/>
  <c r="P18" i="13"/>
  <c r="O14" i="13"/>
  <c r="E11" i="13"/>
  <c r="S46" i="13"/>
  <c r="J42" i="13"/>
  <c r="X112" i="21"/>
  <c r="O25" i="13"/>
  <c r="Q41" i="13"/>
  <c r="O19" i="13"/>
  <c r="H26" i="13"/>
  <c r="H36" i="13"/>
  <c r="N48" i="13"/>
  <c r="S11" i="13"/>
  <c r="K27" i="13"/>
  <c r="M34" i="13"/>
  <c r="G29" i="13"/>
  <c r="L27" i="13"/>
  <c r="I47" i="13"/>
  <c r="E50" i="13"/>
  <c r="D21" i="13"/>
  <c r="D35" i="13"/>
  <c r="H20" i="13"/>
  <c r="F50" i="13"/>
  <c r="N32" i="13"/>
  <c r="P10" i="13"/>
  <c r="F34" i="13"/>
  <c r="Q21" i="13"/>
  <c r="D18" i="13"/>
  <c r="P34" i="13"/>
  <c r="H24" i="13"/>
  <c r="X44" i="13"/>
  <c r="J34" i="13"/>
  <c r="D31" i="13"/>
  <c r="F37" i="13"/>
  <c r="J20" i="13"/>
  <c r="K18" i="13"/>
  <c r="J24" i="13"/>
  <c r="Q23" i="13"/>
  <c r="R34" i="13"/>
  <c r="G47" i="13"/>
  <c r="I39" i="13"/>
  <c r="I27" i="13"/>
  <c r="R30" i="13"/>
  <c r="S35" i="13"/>
  <c r="M46" i="13"/>
  <c r="J45" i="13"/>
  <c r="S38" i="13"/>
  <c r="Q33" i="13"/>
  <c r="O27" i="13"/>
  <c r="Q39" i="13"/>
  <c r="S30" i="13"/>
  <c r="G38" i="13"/>
  <c r="I19" i="13"/>
  <c r="O21" i="13"/>
  <c r="X31" i="13"/>
  <c r="R28" i="13"/>
  <c r="N38" i="13"/>
  <c r="E34" i="13"/>
  <c r="F44" i="13"/>
  <c r="H13" i="13"/>
  <c r="X10" i="13"/>
  <c r="G10" i="13"/>
  <c r="AB112" i="21"/>
  <c r="S39" i="13"/>
  <c r="D33" i="13"/>
  <c r="R112" i="21"/>
  <c r="R25" i="13"/>
  <c r="M41" i="13"/>
  <c r="Q36" i="13"/>
  <c r="N15" i="13"/>
  <c r="O43" i="13"/>
  <c r="I42" i="13"/>
  <c r="E16" i="13"/>
  <c r="H27" i="13"/>
  <c r="S48" i="13"/>
  <c r="J29" i="13"/>
  <c r="D20" i="13"/>
  <c r="R48" i="13"/>
  <c r="O112" i="21"/>
  <c r="L25" i="13"/>
  <c r="E19" i="13"/>
  <c r="M17" i="13"/>
  <c r="N17" i="13"/>
  <c r="Q32" i="13"/>
  <c r="L12" i="13"/>
  <c r="E45" i="13"/>
  <c r="I30" i="13"/>
  <c r="O40" i="13"/>
  <c r="G21" i="13"/>
  <c r="H44" i="13"/>
  <c r="M25" i="13"/>
  <c r="G45" i="13"/>
  <c r="J11" i="13"/>
  <c r="I24" i="13"/>
  <c r="L41" i="13"/>
  <c r="R45" i="13"/>
  <c r="G43" i="13"/>
  <c r="X19" i="13"/>
  <c r="E18" i="13"/>
  <c r="X15" i="13"/>
  <c r="N14" i="13"/>
  <c r="P112" i="21"/>
  <c r="D112" i="21"/>
  <c r="AC112" i="21"/>
  <c r="K43" i="13"/>
  <c r="U112" i="21"/>
  <c r="P39" i="13"/>
  <c r="X33" i="13"/>
  <c r="R19" i="13"/>
  <c r="O35" i="13"/>
  <c r="F24" i="13"/>
  <c r="F21" i="13"/>
  <c r="F13" i="13"/>
  <c r="L24" i="13"/>
  <c r="O36" i="13"/>
  <c r="L18" i="13"/>
  <c r="S12" i="13"/>
  <c r="L48" i="13"/>
  <c r="J36" i="13"/>
  <c r="I35" i="13"/>
  <c r="E42" i="13"/>
  <c r="M112" i="21"/>
  <c r="L39" i="13"/>
  <c r="M26" i="13"/>
  <c r="G19" i="13"/>
  <c r="D27" i="13"/>
  <c r="K46" i="13"/>
  <c r="P35" i="13"/>
  <c r="M32" i="13"/>
  <c r="I23" i="13"/>
  <c r="L28" i="13"/>
  <c r="L44" i="13"/>
  <c r="H18" i="13"/>
  <c r="X29" i="13"/>
  <c r="L29" i="13"/>
  <c r="R11" i="13"/>
  <c r="O49" i="13"/>
  <c r="E38" i="13"/>
  <c r="N47" i="13"/>
  <c r="K112" i="21"/>
  <c r="R46" i="13"/>
  <c r="M50" i="13"/>
  <c r="J13" i="13"/>
  <c r="J31" i="13"/>
  <c r="O34" i="13"/>
  <c r="P11" i="13"/>
  <c r="P44" i="13"/>
  <c r="I14" i="13"/>
  <c r="R13" i="13"/>
  <c r="L20" i="13"/>
  <c r="R50" i="13"/>
  <c r="K28" i="13"/>
  <c r="F112" i="21"/>
  <c r="N29" i="13"/>
  <c r="F46" i="13"/>
  <c r="P24" i="13"/>
  <c r="AD112" i="21"/>
  <c r="K32" i="13"/>
  <c r="S47" i="13"/>
  <c r="J26" i="13"/>
  <c r="F29" i="13"/>
  <c r="G50" i="13"/>
  <c r="T112" i="21"/>
  <c r="Y41" i="21" s="1"/>
  <c r="M40" i="13"/>
  <c r="O20" i="13"/>
  <c r="H41" i="13"/>
  <c r="M21" i="13"/>
  <c r="D17" i="13"/>
  <c r="Q34" i="13"/>
  <c r="G36" i="13"/>
  <c r="Q40" i="13"/>
  <c r="I112" i="21"/>
  <c r="N41" i="21" s="1"/>
  <c r="S17" i="13"/>
  <c r="H40" i="13"/>
  <c r="D46" i="13"/>
  <c r="O46" i="13"/>
  <c r="I20" i="13"/>
  <c r="S25" i="13"/>
  <c r="H31" i="13"/>
  <c r="G49" i="13"/>
  <c r="D22" i="13"/>
  <c r="F19" i="13"/>
  <c r="H48" i="13"/>
  <c r="N40" i="13"/>
  <c r="K26" i="13"/>
  <c r="S15" i="13"/>
  <c r="K14" i="13"/>
  <c r="H11" i="13"/>
  <c r="M49" i="13"/>
  <c r="J12" i="13"/>
  <c r="F31" i="13"/>
  <c r="X20" i="13"/>
  <c r="I40" i="13"/>
  <c r="L46" i="13"/>
  <c r="X38" i="13"/>
  <c r="S44" i="13"/>
  <c r="Y43" i="13"/>
  <c r="H21" i="13"/>
  <c r="F48" i="13"/>
  <c r="K21" i="13"/>
  <c r="R31" i="13"/>
  <c r="N36" i="13"/>
  <c r="N13" i="13"/>
  <c r="Q16" i="13"/>
  <c r="D29" i="13"/>
  <c r="Q35" i="13"/>
  <c r="F12" i="13"/>
  <c r="F42" i="13"/>
  <c r="S45" i="13"/>
  <c r="Q18" i="13"/>
  <c r="Q13" i="13"/>
  <c r="X23" i="13"/>
  <c r="M35" i="13"/>
  <c r="J19" i="13"/>
  <c r="O11" i="13"/>
  <c r="Q47" i="13"/>
  <c r="J23" i="13"/>
  <c r="O12" i="13"/>
  <c r="J41" i="13"/>
  <c r="D34" i="13"/>
  <c r="G17" i="13"/>
  <c r="S49" i="13"/>
  <c r="I22" i="13"/>
  <c r="P13" i="13"/>
  <c r="L45" i="13"/>
  <c r="G44" i="13"/>
  <c r="L23" i="13"/>
  <c r="I28" i="13"/>
  <c r="Q44" i="13"/>
  <c r="X45" i="13"/>
  <c r="N21" i="13"/>
  <c r="K45" i="13"/>
  <c r="P21" i="13"/>
  <c r="L13" i="13"/>
  <c r="W14" i="13"/>
  <c r="N39" i="13"/>
  <c r="L10" i="13"/>
  <c r="N112" i="21"/>
  <c r="T41" i="21" s="1"/>
  <c r="F40" i="13"/>
  <c r="R20" i="13"/>
  <c r="K29" i="13"/>
  <c r="F18" i="13"/>
  <c r="P42" i="13"/>
  <c r="M43" i="13"/>
  <c r="S34" i="13"/>
  <c r="G18" i="13"/>
  <c r="V112" i="21"/>
  <c r="E17" i="13"/>
  <c r="O41" i="13"/>
  <c r="X36" i="13"/>
  <c r="O15" i="13"/>
  <c r="I46" i="13"/>
  <c r="H47" i="13"/>
  <c r="AE112" i="21"/>
  <c r="N24" i="13"/>
  <c r="E39" i="13"/>
  <c r="D47" i="13"/>
  <c r="X34" i="13"/>
  <c r="H12" i="13"/>
  <c r="R35" i="13"/>
  <c r="S13" i="13"/>
  <c r="S24" i="13"/>
  <c r="R29" i="13"/>
  <c r="X26" i="13"/>
  <c r="G14" i="13"/>
  <c r="N25" i="13"/>
  <c r="M31" i="13"/>
  <c r="N34" i="13"/>
  <c r="E127" i="21"/>
  <c r="F127" i="21"/>
  <c r="W127" i="21"/>
  <c r="T127" i="21"/>
  <c r="Y56" i="21" s="1"/>
  <c r="AD127" i="21"/>
  <c r="P127" i="21"/>
  <c r="D127" i="21"/>
  <c r="M127" i="21"/>
  <c r="J127" i="21"/>
  <c r="AA127" i="21"/>
  <c r="Z127" i="21"/>
  <c r="H127" i="21"/>
  <c r="H56" i="21" s="1"/>
  <c r="N127" i="21"/>
  <c r="T56" i="21" s="1"/>
  <c r="L127" i="21"/>
  <c r="O127" i="21"/>
  <c r="C127" i="21"/>
  <c r="AC127" i="21"/>
  <c r="G127" i="21"/>
  <c r="V127" i="21"/>
  <c r="Y127" i="21"/>
  <c r="S127" i="21"/>
  <c r="U127" i="21"/>
  <c r="AB127" i="21"/>
  <c r="R127" i="21"/>
  <c r="E157" i="21"/>
  <c r="S157" i="21"/>
  <c r="H157" i="21"/>
  <c r="H86" i="21" s="1"/>
  <c r="AC157" i="21"/>
  <c r="T157" i="21"/>
  <c r="Y86" i="21" s="1"/>
  <c r="D157" i="21"/>
  <c r="C157" i="21"/>
  <c r="I157" i="21"/>
  <c r="N86" i="21" s="1"/>
  <c r="O157" i="21"/>
  <c r="N157" i="21"/>
  <c r="T86" i="21" s="1"/>
  <c r="J157" i="21"/>
  <c r="K157" i="21"/>
  <c r="AA157" i="21"/>
  <c r="Z157" i="21"/>
  <c r="M157" i="21"/>
  <c r="P157" i="21"/>
  <c r="L157" i="21"/>
  <c r="AB157" i="21"/>
  <c r="X157" i="21"/>
  <c r="U157" i="21"/>
  <c r="Q157" i="21"/>
  <c r="Y157" i="21"/>
  <c r="AD157" i="21"/>
  <c r="W157" i="21"/>
  <c r="AE157" i="21"/>
  <c r="R157" i="21"/>
  <c r="Q128" i="21"/>
  <c r="V128" i="21"/>
  <c r="C128" i="21"/>
  <c r="T128" i="21"/>
  <c r="Y57" i="21" s="1"/>
  <c r="J14" i="13"/>
  <c r="H22" i="13"/>
  <c r="X127" i="21"/>
  <c r="Y131" i="21"/>
  <c r="P131" i="21"/>
  <c r="D131" i="21"/>
  <c r="J156" i="21"/>
  <c r="V156" i="21"/>
  <c r="H156" i="21"/>
  <c r="H85" i="21" s="1"/>
  <c r="L156" i="21"/>
  <c r="O32" i="13"/>
  <c r="D19" i="13"/>
  <c r="E115" i="21"/>
  <c r="V115" i="21"/>
  <c r="I115" i="21"/>
  <c r="N44" i="21" s="1"/>
  <c r="G115" i="21"/>
  <c r="AC111" i="21"/>
  <c r="G111" i="21"/>
  <c r="S111" i="21"/>
  <c r="U111" i="21"/>
  <c r="J28" i="13"/>
  <c r="R24" i="13"/>
  <c r="Q14" i="13"/>
  <c r="H43" i="13"/>
  <c r="P12" i="13"/>
  <c r="O18" i="13"/>
  <c r="I29" i="13"/>
  <c r="J30" i="13"/>
  <c r="P16" i="13"/>
  <c r="E22" i="13"/>
  <c r="D15" i="13"/>
  <c r="R42" i="13"/>
  <c r="R33" i="13"/>
  <c r="F15" i="13"/>
  <c r="K19" i="13"/>
  <c r="E28" i="13"/>
  <c r="P25" i="13"/>
  <c r="Q46" i="13"/>
  <c r="I43" i="13"/>
  <c r="S33" i="13"/>
  <c r="P37" i="13"/>
  <c r="X27" i="13"/>
  <c r="R37" i="13"/>
  <c r="K50" i="13"/>
  <c r="M13" i="13"/>
  <c r="E24" i="13"/>
  <c r="X47" i="13"/>
  <c r="K35" i="13"/>
  <c r="Q37" i="13"/>
  <c r="X21" i="13"/>
  <c r="F39" i="13"/>
  <c r="K48" i="13"/>
  <c r="K16" i="13"/>
  <c r="M14" i="13"/>
  <c r="N26" i="13"/>
  <c r="R18" i="13"/>
  <c r="D43" i="13"/>
  <c r="J43" i="13"/>
  <c r="W112" i="21"/>
  <c r="I50" i="13"/>
  <c r="X145" i="21"/>
  <c r="AE138" i="21"/>
  <c r="W141" i="21"/>
  <c r="AA154" i="21"/>
  <c r="AA113" i="21"/>
  <c r="K161" i="21"/>
  <c r="G157" i="21"/>
  <c r="J37" i="13"/>
  <c r="F137" i="21"/>
  <c r="L11" i="13"/>
  <c r="M20" i="13"/>
  <c r="P48" i="13"/>
  <c r="J27" i="13"/>
  <c r="H128" i="21"/>
  <c r="H57" i="21" s="1"/>
  <c r="Z128" i="21"/>
  <c r="N128" i="21"/>
  <c r="T57" i="21" s="1"/>
  <c r="E128" i="21"/>
  <c r="M128" i="21"/>
  <c r="E12" i="13"/>
  <c r="M131" i="21"/>
  <c r="AE131" i="21"/>
  <c r="AA131" i="21"/>
  <c r="Q156" i="21"/>
  <c r="X156" i="21"/>
  <c r="R156" i="21"/>
  <c r="G31" i="13"/>
  <c r="N16" i="13"/>
  <c r="W115" i="21"/>
  <c r="X115" i="21"/>
  <c r="AB115" i="21"/>
  <c r="Z115" i="21"/>
  <c r="K111" i="21"/>
  <c r="L111" i="21"/>
  <c r="N111" i="21"/>
  <c r="T40" i="21" s="1"/>
  <c r="J33" i="13"/>
  <c r="T14" i="13"/>
  <c r="Q45" i="13"/>
  <c r="N41" i="13"/>
  <c r="P38" i="13"/>
  <c r="H34" i="13"/>
  <c r="I18" i="13"/>
  <c r="H23" i="13"/>
  <c r="P47" i="13"/>
  <c r="I37" i="13"/>
  <c r="X41" i="13"/>
  <c r="M28" i="13"/>
  <c r="F17" i="13"/>
  <c r="V43" i="13"/>
  <c r="R40" i="13"/>
  <c r="D42" i="13"/>
  <c r="I44" i="13"/>
  <c r="N11" i="13"/>
  <c r="X35" i="13"/>
  <c r="E32" i="13"/>
  <c r="I25" i="13"/>
  <c r="M19" i="13"/>
  <c r="L43" i="13"/>
  <c r="S14" i="13"/>
  <c r="G15" i="13"/>
  <c r="R26" i="13"/>
  <c r="D16" i="13"/>
  <c r="H39" i="13"/>
  <c r="G26" i="13"/>
  <c r="K39" i="13"/>
  <c r="L42" i="13"/>
  <c r="F14" i="13"/>
  <c r="O39" i="13"/>
  <c r="O42" i="13"/>
  <c r="G16" i="13"/>
  <c r="E29" i="13"/>
  <c r="K37" i="13"/>
  <c r="P23" i="13"/>
  <c r="M12" i="13"/>
  <c r="M38" i="13"/>
  <c r="J16" i="13"/>
  <c r="P19" i="13"/>
  <c r="H29" i="13"/>
  <c r="E140" i="21"/>
  <c r="K138" i="21"/>
  <c r="F154" i="21"/>
  <c r="V113" i="21"/>
  <c r="V157" i="21"/>
  <c r="K10" i="13"/>
  <c r="X16" i="13"/>
  <c r="P27" i="13"/>
  <c r="O28" i="13"/>
  <c r="R141" i="21"/>
  <c r="E141" i="21"/>
  <c r="Y141" i="21"/>
  <c r="P141" i="21"/>
  <c r="AD141" i="21"/>
  <c r="F141" i="21"/>
  <c r="N141" i="21"/>
  <c r="T70" i="21" s="1"/>
  <c r="U141" i="21"/>
  <c r="AB141" i="21"/>
  <c r="T141" i="21"/>
  <c r="Y70" i="21" s="1"/>
  <c r="I141" i="21"/>
  <c r="N70" i="21" s="1"/>
  <c r="J141" i="21"/>
  <c r="V141" i="21"/>
  <c r="AC141" i="21"/>
  <c r="L141" i="21"/>
  <c r="O141" i="21"/>
  <c r="C141" i="21"/>
  <c r="AE141" i="21"/>
  <c r="M141" i="21"/>
  <c r="X141" i="21"/>
  <c r="AA141" i="21"/>
  <c r="S141" i="21"/>
  <c r="K141" i="21"/>
  <c r="G141" i="21"/>
  <c r="Z141" i="21"/>
  <c r="X134" i="21"/>
  <c r="Q134" i="21"/>
  <c r="I134" i="21"/>
  <c r="N63" i="21" s="1"/>
  <c r="M134" i="21"/>
  <c r="AD134" i="21"/>
  <c r="P134" i="21"/>
  <c r="E134" i="21"/>
  <c r="R134" i="21"/>
  <c r="U134" i="21"/>
  <c r="AE134" i="21"/>
  <c r="K134" i="21"/>
  <c r="O134" i="21"/>
  <c r="T134" i="21"/>
  <c r="Y63" i="21" s="1"/>
  <c r="F134" i="21"/>
  <c r="AC134" i="21"/>
  <c r="G134" i="21"/>
  <c r="S134" i="21"/>
  <c r="V134" i="21"/>
  <c r="AB134" i="21"/>
  <c r="H134" i="21"/>
  <c r="H63" i="21" s="1"/>
  <c r="Z134" i="21"/>
  <c r="D134" i="21"/>
  <c r="J134" i="21"/>
  <c r="AA134" i="21"/>
  <c r="W134" i="21"/>
  <c r="O128" i="21"/>
  <c r="I15" i="13"/>
  <c r="Q22" i="13"/>
  <c r="I166" i="21"/>
  <c r="N95" i="21" s="1"/>
  <c r="Q166" i="21"/>
  <c r="X166" i="21"/>
  <c r="Y166" i="21"/>
  <c r="J166" i="21"/>
  <c r="AC166" i="21"/>
  <c r="R166" i="21"/>
  <c r="G166" i="21"/>
  <c r="Z166" i="21"/>
  <c r="F166" i="21"/>
  <c r="AE166" i="21"/>
  <c r="K166" i="21"/>
  <c r="D166" i="21"/>
  <c r="N166" i="21"/>
  <c r="T95" i="21" s="1"/>
  <c r="H166" i="21"/>
  <c r="H95" i="21" s="1"/>
  <c r="S166" i="21"/>
  <c r="L166" i="21"/>
  <c r="V166" i="21"/>
  <c r="AA166" i="21"/>
  <c r="T166" i="21"/>
  <c r="Y95" i="21" s="1"/>
  <c r="AD166" i="21"/>
  <c r="P166" i="21"/>
  <c r="AB166" i="21"/>
  <c r="C166" i="21"/>
  <c r="U166" i="21"/>
  <c r="O166" i="21"/>
  <c r="M166" i="21"/>
  <c r="E166" i="21"/>
  <c r="W166" i="21"/>
  <c r="V123" i="21"/>
  <c r="E123" i="21"/>
  <c r="M123" i="21"/>
  <c r="R123" i="21"/>
  <c r="T123" i="21"/>
  <c r="Y52" i="21" s="1"/>
  <c r="F123" i="21"/>
  <c r="Y123" i="21"/>
  <c r="Z123" i="21"/>
  <c r="C123" i="21"/>
  <c r="P123" i="21"/>
  <c r="AB123" i="21"/>
  <c r="S123" i="21"/>
  <c r="Q123" i="21"/>
  <c r="K123" i="21"/>
  <c r="D123" i="21"/>
  <c r="L123" i="21"/>
  <c r="G123" i="21"/>
  <c r="AD123" i="21"/>
  <c r="I123" i="21"/>
  <c r="N52" i="21" s="1"/>
  <c r="H123" i="21"/>
  <c r="H52" i="21" s="1"/>
  <c r="AA123" i="21"/>
  <c r="X123" i="21"/>
  <c r="J123" i="21"/>
  <c r="W123" i="21"/>
  <c r="AE123" i="21"/>
  <c r="N123" i="21"/>
  <c r="T52" i="21" s="1"/>
  <c r="U123" i="21"/>
  <c r="AC123" i="21"/>
  <c r="O123" i="21"/>
  <c r="D128" i="21"/>
  <c r="D116" i="21"/>
  <c r="U116" i="21"/>
  <c r="L116" i="21"/>
  <c r="E116" i="21"/>
  <c r="Q116" i="21"/>
  <c r="P116" i="21"/>
  <c r="W116" i="21"/>
  <c r="X116" i="21"/>
  <c r="C116" i="21"/>
  <c r="N116" i="21"/>
  <c r="T45" i="21" s="1"/>
  <c r="M116" i="21"/>
  <c r="T116" i="21"/>
  <c r="Y45" i="21" s="1"/>
  <c r="AD116" i="21"/>
  <c r="G116" i="21"/>
  <c r="H116" i="21"/>
  <c r="H45" i="21" s="1"/>
  <c r="J116" i="21"/>
  <c r="AA116" i="21"/>
  <c r="S116" i="21"/>
  <c r="AC116" i="21"/>
  <c r="F116" i="21"/>
  <c r="V116" i="21"/>
  <c r="O116" i="21"/>
  <c r="R116" i="21"/>
  <c r="I116" i="21"/>
  <c r="N45" i="21" s="1"/>
  <c r="AB116" i="21"/>
  <c r="Z116" i="21"/>
  <c r="K116" i="21"/>
  <c r="AE116" i="21"/>
  <c r="Y116" i="21"/>
  <c r="J163" i="21"/>
  <c r="F163" i="21"/>
  <c r="L163" i="21"/>
  <c r="K163" i="21"/>
  <c r="Z163" i="21"/>
  <c r="D163" i="21"/>
  <c r="X163" i="21"/>
  <c r="M163" i="21"/>
  <c r="AA163" i="21"/>
  <c r="H163" i="21"/>
  <c r="H92" i="21" s="1"/>
  <c r="P163" i="21"/>
  <c r="T163" i="21"/>
  <c r="Y92" i="21" s="1"/>
  <c r="AC163" i="21"/>
  <c r="Q163" i="21"/>
  <c r="Y163" i="21"/>
  <c r="AB163" i="21"/>
  <c r="N163" i="21"/>
  <c r="T92" i="21" s="1"/>
  <c r="AE163" i="21"/>
  <c r="G163" i="21"/>
  <c r="R163" i="21"/>
  <c r="O163" i="21"/>
  <c r="C163" i="21"/>
  <c r="E163" i="21"/>
  <c r="U163" i="21"/>
  <c r="I163" i="21"/>
  <c r="N92" i="21" s="1"/>
  <c r="R144" i="21"/>
  <c r="D144" i="21"/>
  <c r="N144" i="21"/>
  <c r="T73" i="21" s="1"/>
  <c r="F144" i="21"/>
  <c r="M144" i="21"/>
  <c r="O144" i="21"/>
  <c r="Z144" i="21"/>
  <c r="X144" i="21"/>
  <c r="AA144" i="21"/>
  <c r="S144" i="21"/>
  <c r="U144" i="21"/>
  <c r="P144" i="21"/>
  <c r="AD144" i="21"/>
  <c r="E144" i="21"/>
  <c r="T144" i="21"/>
  <c r="Y73" i="21" s="1"/>
  <c r="AB144" i="21"/>
  <c r="I144" i="21"/>
  <c r="N73" i="21" s="1"/>
  <c r="L144" i="21"/>
  <c r="H144" i="21"/>
  <c r="H73" i="21" s="1"/>
  <c r="W144" i="21"/>
  <c r="C144" i="21"/>
  <c r="V144" i="21"/>
  <c r="Y144" i="21"/>
  <c r="K144" i="21"/>
  <c r="AE144" i="21"/>
  <c r="AC144" i="21"/>
  <c r="Q144" i="21"/>
  <c r="G144" i="21"/>
  <c r="J144" i="21"/>
  <c r="X125" i="21"/>
  <c r="AE125" i="21"/>
  <c r="T125" i="21"/>
  <c r="Y54" i="21" s="1"/>
  <c r="S125" i="21"/>
  <c r="J125" i="21"/>
  <c r="L125" i="21"/>
  <c r="D125" i="21"/>
  <c r="R125" i="21"/>
  <c r="Z125" i="21"/>
  <c r="P125" i="21"/>
  <c r="AB125" i="21"/>
  <c r="G125" i="21"/>
  <c r="C125" i="21"/>
  <c r="M125" i="21"/>
  <c r="AD125" i="21"/>
  <c r="V125" i="21"/>
  <c r="U125" i="21"/>
  <c r="Q125" i="21"/>
  <c r="E125" i="21"/>
  <c r="AC125" i="21"/>
  <c r="H125" i="21"/>
  <c r="H54" i="21" s="1"/>
  <c r="W125" i="21"/>
  <c r="O125" i="21"/>
  <c r="K125" i="21"/>
  <c r="AA125" i="21"/>
  <c r="N125" i="21"/>
  <c r="T54" i="21" s="1"/>
  <c r="Y125" i="21"/>
  <c r="I125" i="21"/>
  <c r="N54" i="21" s="1"/>
  <c r="F125" i="21"/>
  <c r="G120" i="21"/>
  <c r="D120" i="21"/>
  <c r="H120" i="21"/>
  <c r="H49" i="21" s="1"/>
  <c r="AB120" i="21"/>
  <c r="X120" i="21"/>
  <c r="I120" i="21"/>
  <c r="N49" i="21" s="1"/>
  <c r="U120" i="21"/>
  <c r="T120" i="21"/>
  <c r="Y49" i="21" s="1"/>
  <c r="K120" i="21"/>
  <c r="AC120" i="21"/>
  <c r="C120" i="21"/>
  <c r="V120" i="21"/>
  <c r="AE120" i="21"/>
  <c r="E120" i="21"/>
  <c r="AA120" i="21"/>
  <c r="N120" i="21"/>
  <c r="T49" i="21" s="1"/>
  <c r="P120" i="21"/>
  <c r="W120" i="21"/>
  <c r="R120" i="21"/>
  <c r="Z120" i="21"/>
  <c r="AD120" i="21"/>
  <c r="Q120" i="21"/>
  <c r="F120" i="21"/>
  <c r="L120" i="21"/>
  <c r="S120" i="21"/>
  <c r="O120" i="21"/>
  <c r="Y120" i="21"/>
  <c r="J120" i="21"/>
  <c r="M120" i="21"/>
  <c r="W128" i="21"/>
  <c r="D167" i="21"/>
  <c r="L167" i="21"/>
  <c r="T167" i="21"/>
  <c r="Y96" i="21" s="1"/>
  <c r="N167" i="21"/>
  <c r="T96" i="21" s="1"/>
  <c r="G167" i="21"/>
  <c r="Q167" i="21"/>
  <c r="S167" i="21"/>
  <c r="V167" i="21"/>
  <c r="O167" i="21"/>
  <c r="Y167" i="21"/>
  <c r="AD167" i="21"/>
  <c r="W167" i="21"/>
  <c r="X167" i="21"/>
  <c r="AB167" i="21"/>
  <c r="AE167" i="21"/>
  <c r="AA167" i="21"/>
  <c r="E167" i="21"/>
  <c r="H167" i="21"/>
  <c r="H96" i="21" s="1"/>
  <c r="M167" i="21"/>
  <c r="J167" i="21"/>
  <c r="U167" i="21"/>
  <c r="AC167" i="21"/>
  <c r="F167" i="21"/>
  <c r="I167" i="21"/>
  <c r="N96" i="21" s="1"/>
  <c r="C167" i="21"/>
  <c r="P167" i="21"/>
  <c r="K167" i="21"/>
  <c r="R167" i="21"/>
  <c r="Z167" i="21"/>
  <c r="Z171" i="21"/>
  <c r="AC171" i="21"/>
  <c r="O171" i="21"/>
  <c r="L171" i="21"/>
  <c r="AD171" i="21"/>
  <c r="F171" i="21"/>
  <c r="N171" i="21"/>
  <c r="T100" i="21" s="1"/>
  <c r="H171" i="21"/>
  <c r="I171" i="21"/>
  <c r="N100" i="21" s="1"/>
  <c r="W171" i="21"/>
  <c r="P171" i="21"/>
  <c r="Q171" i="21"/>
  <c r="S171" i="21"/>
  <c r="G171" i="21"/>
  <c r="T171" i="21"/>
  <c r="Y100" i="21" s="1"/>
  <c r="X171" i="21"/>
  <c r="Y171" i="21"/>
  <c r="AA171" i="21"/>
  <c r="E171" i="21"/>
  <c r="K171" i="21"/>
  <c r="J171" i="21"/>
  <c r="M171" i="21"/>
  <c r="R171" i="21"/>
  <c r="U171" i="21"/>
  <c r="AE171" i="21"/>
  <c r="AB171" i="21"/>
  <c r="V171" i="21"/>
  <c r="C171" i="21"/>
  <c r="D171" i="21"/>
  <c r="V160" i="21"/>
  <c r="G160" i="21"/>
  <c r="O160" i="21"/>
  <c r="W160" i="21"/>
  <c r="Q160" i="21"/>
  <c r="J160" i="21"/>
  <c r="T160" i="21"/>
  <c r="Y89" i="21" s="1"/>
  <c r="AA160" i="21"/>
  <c r="Y160" i="21"/>
  <c r="R160" i="21"/>
  <c r="AB160" i="21"/>
  <c r="E160" i="21"/>
  <c r="Z160" i="21"/>
  <c r="M160" i="21"/>
  <c r="AD160" i="21"/>
  <c r="U160" i="21"/>
  <c r="H160" i="21"/>
  <c r="H89" i="21" s="1"/>
  <c r="AC160" i="21"/>
  <c r="AE160" i="21"/>
  <c r="P160" i="21"/>
  <c r="K160" i="21"/>
  <c r="X160" i="21"/>
  <c r="D160" i="21"/>
  <c r="I160" i="21"/>
  <c r="N89" i="21" s="1"/>
  <c r="L160" i="21"/>
  <c r="C160" i="21"/>
  <c r="S160" i="21"/>
  <c r="N160" i="21"/>
  <c r="T89" i="21" s="1"/>
  <c r="F160" i="21"/>
  <c r="V149" i="21"/>
  <c r="G149" i="21"/>
  <c r="J149" i="21"/>
  <c r="AD149" i="21"/>
  <c r="O149" i="21"/>
  <c r="R149" i="21"/>
  <c r="W149" i="21"/>
  <c r="Z149" i="21"/>
  <c r="AE149" i="21"/>
  <c r="H149" i="21"/>
  <c r="H78" i="21" s="1"/>
  <c r="P149" i="21"/>
  <c r="X149" i="21"/>
  <c r="F149" i="21"/>
  <c r="N149" i="21"/>
  <c r="T78" i="21" s="1"/>
  <c r="Y149" i="21"/>
  <c r="L149" i="21"/>
  <c r="Q149" i="21"/>
  <c r="AB149" i="21"/>
  <c r="S149" i="21"/>
  <c r="M149" i="21"/>
  <c r="D149" i="21"/>
  <c r="U149" i="21"/>
  <c r="AC149" i="21"/>
  <c r="T149" i="21"/>
  <c r="Y78" i="21" s="1"/>
  <c r="K149" i="21"/>
  <c r="I149" i="21"/>
  <c r="N78" i="21" s="1"/>
  <c r="AA149" i="21"/>
  <c r="C149" i="21"/>
  <c r="E149" i="21"/>
  <c r="P159" i="21"/>
  <c r="C86" i="22" s="1"/>
  <c r="O159" i="21"/>
  <c r="C85" i="22" s="1"/>
  <c r="AD159" i="21"/>
  <c r="C100" i="22" s="1"/>
  <c r="J159" i="21"/>
  <c r="C80" i="22" s="1"/>
  <c r="D159" i="21"/>
  <c r="C74" i="22" s="1"/>
  <c r="AB159" i="21"/>
  <c r="C98" i="22" s="1"/>
  <c r="AC159" i="21"/>
  <c r="C99" i="22" s="1"/>
  <c r="V159" i="21"/>
  <c r="C92" i="22" s="1"/>
  <c r="T159" i="21"/>
  <c r="C90" i="22" s="1"/>
  <c r="X159" i="21"/>
  <c r="C94" i="22" s="1"/>
  <c r="G159" i="21"/>
  <c r="C77" i="22" s="1"/>
  <c r="N159" i="21"/>
  <c r="E159" i="21"/>
  <c r="C75" i="22" s="1"/>
  <c r="Z159" i="21"/>
  <c r="C96" i="22" s="1"/>
  <c r="K159" i="21"/>
  <c r="C81" i="22" s="1"/>
  <c r="C159" i="21"/>
  <c r="C73" i="22" s="1"/>
  <c r="H159" i="21"/>
  <c r="F159" i="21"/>
  <c r="C76" i="22" s="1"/>
  <c r="S159" i="21"/>
  <c r="C89" i="22" s="1"/>
  <c r="M159" i="21"/>
  <c r="C83" i="22" s="1"/>
  <c r="R159" i="21"/>
  <c r="C88" i="22" s="1"/>
  <c r="Y159" i="21"/>
  <c r="C95" i="22" s="1"/>
  <c r="L159" i="21"/>
  <c r="C82" i="22" s="1"/>
  <c r="Q159" i="21"/>
  <c r="C87" i="22" s="1"/>
  <c r="U159" i="21"/>
  <c r="C91" i="22" s="1"/>
  <c r="W159" i="21"/>
  <c r="C93" i="22" s="1"/>
  <c r="AA159" i="21"/>
  <c r="C97" i="22" s="1"/>
  <c r="I159" i="21"/>
  <c r="AE159" i="21"/>
  <c r="C101" i="22" s="1"/>
  <c r="M136" i="21"/>
  <c r="I136" i="21"/>
  <c r="N65" i="21" s="1"/>
  <c r="Y136" i="21"/>
  <c r="L136" i="21"/>
  <c r="AD136" i="21"/>
  <c r="U136" i="21"/>
  <c r="O136" i="21"/>
  <c r="E136" i="21"/>
  <c r="N136" i="21"/>
  <c r="T65" i="21" s="1"/>
  <c r="K136" i="21"/>
  <c r="D136" i="21"/>
  <c r="F136" i="21"/>
  <c r="S136" i="21"/>
  <c r="AE136" i="21"/>
  <c r="R136" i="21"/>
  <c r="J136" i="21"/>
  <c r="Z136" i="21"/>
  <c r="X136" i="21"/>
  <c r="P136" i="21"/>
  <c r="AA136" i="21"/>
  <c r="H136" i="21"/>
  <c r="H65" i="21" s="1"/>
  <c r="AB136" i="21"/>
  <c r="V136" i="21"/>
  <c r="AC136" i="21"/>
  <c r="T136" i="21"/>
  <c r="Y65" i="21" s="1"/>
  <c r="V142" i="21"/>
  <c r="AE142" i="21"/>
  <c r="P142" i="21"/>
  <c r="H142" i="21"/>
  <c r="H71" i="21" s="1"/>
  <c r="AD142" i="21"/>
  <c r="X142" i="21"/>
  <c r="Q142" i="21"/>
  <c r="R142" i="21"/>
  <c r="L142" i="21"/>
  <c r="G142" i="21"/>
  <c r="T142" i="21"/>
  <c r="Y71" i="21" s="1"/>
  <c r="F142" i="21"/>
  <c r="O142" i="21"/>
  <c r="AB142" i="21"/>
  <c r="N142" i="21"/>
  <c r="T71" i="21" s="1"/>
  <c r="W142" i="21"/>
  <c r="J142" i="21"/>
  <c r="U142" i="21"/>
  <c r="Y142" i="21"/>
  <c r="E142" i="21"/>
  <c r="M142" i="21"/>
  <c r="Z142" i="21"/>
  <c r="AC142" i="21"/>
  <c r="I142" i="21"/>
  <c r="N71" i="21" s="1"/>
  <c r="C142" i="21"/>
  <c r="S142" i="21"/>
  <c r="D142" i="21"/>
  <c r="AA142" i="21"/>
  <c r="K142" i="21"/>
  <c r="S118" i="21"/>
  <c r="V118" i="21"/>
  <c r="G118" i="21"/>
  <c r="N118" i="21"/>
  <c r="T47" i="21" s="1"/>
  <c r="O118" i="21"/>
  <c r="W118" i="21"/>
  <c r="R118" i="21"/>
  <c r="AA118" i="21"/>
  <c r="Z118" i="21"/>
  <c r="AC118" i="21"/>
  <c r="J118" i="21"/>
  <c r="E118" i="21"/>
  <c r="C118" i="21"/>
  <c r="Y118" i="21"/>
  <c r="T118" i="21"/>
  <c r="Y47" i="21" s="1"/>
  <c r="K118" i="21"/>
  <c r="P118" i="21"/>
  <c r="H118" i="21"/>
  <c r="H47" i="21" s="1"/>
  <c r="Q118" i="21"/>
  <c r="M118" i="21"/>
  <c r="L118" i="21"/>
  <c r="AB118" i="21"/>
  <c r="AD118" i="21"/>
  <c r="X118" i="21"/>
  <c r="I118" i="21"/>
  <c r="N47" i="21" s="1"/>
  <c r="AE118" i="21"/>
  <c r="F118" i="21"/>
  <c r="U118" i="21"/>
  <c r="D118" i="21"/>
  <c r="G152" i="21"/>
  <c r="O152" i="21"/>
  <c r="K152" i="21"/>
  <c r="W152" i="21"/>
  <c r="H152" i="21"/>
  <c r="H81" i="21" s="1"/>
  <c r="S152" i="21"/>
  <c r="AE152" i="21"/>
  <c r="P152" i="21"/>
  <c r="AA152" i="21"/>
  <c r="X152" i="21"/>
  <c r="I152" i="21"/>
  <c r="N81" i="21" s="1"/>
  <c r="Q152" i="21"/>
  <c r="R152" i="21"/>
  <c r="Y152" i="21"/>
  <c r="F152" i="21"/>
  <c r="AB152" i="21"/>
  <c r="V152" i="21"/>
  <c r="M152" i="21"/>
  <c r="D152" i="21"/>
  <c r="AC152" i="21"/>
  <c r="T152" i="21"/>
  <c r="Y81" i="21" s="1"/>
  <c r="E152" i="21"/>
  <c r="J152" i="21"/>
  <c r="U152" i="21"/>
  <c r="Z152" i="21"/>
  <c r="L152" i="21"/>
  <c r="C152" i="21"/>
  <c r="AD152" i="21"/>
  <c r="N152" i="21"/>
  <c r="T81" i="21" s="1"/>
  <c r="S161" i="21"/>
  <c r="O161" i="21"/>
  <c r="AE161" i="21"/>
  <c r="AD161" i="21"/>
  <c r="F161" i="21"/>
  <c r="T161" i="21"/>
  <c r="Y90" i="21" s="1"/>
  <c r="H161" i="21"/>
  <c r="H90" i="21" s="1"/>
  <c r="C161" i="21"/>
  <c r="AA161" i="21"/>
  <c r="M161" i="21"/>
  <c r="J161" i="21"/>
  <c r="D161" i="21"/>
  <c r="W161" i="21"/>
  <c r="AC161" i="21"/>
  <c r="G161" i="21"/>
  <c r="N161" i="21"/>
  <c r="T90" i="21" s="1"/>
  <c r="P161" i="21"/>
  <c r="R161" i="21"/>
  <c r="Q161" i="21"/>
  <c r="Y161" i="21"/>
  <c r="I161" i="21"/>
  <c r="N90" i="21" s="1"/>
  <c r="V161" i="21"/>
  <c r="E161" i="21"/>
  <c r="U161" i="21"/>
  <c r="X161" i="21"/>
  <c r="L135" i="21"/>
  <c r="AE135" i="21"/>
  <c r="K135" i="21"/>
  <c r="D135" i="21"/>
  <c r="Q135" i="21"/>
  <c r="X135" i="21"/>
  <c r="AB135" i="21"/>
  <c r="O135" i="21"/>
  <c r="C135" i="21"/>
  <c r="M135" i="21"/>
  <c r="P135" i="21"/>
  <c r="G135" i="21"/>
  <c r="F135" i="21"/>
  <c r="R135" i="21"/>
  <c r="J135" i="21"/>
  <c r="W135" i="21"/>
  <c r="N135" i="21"/>
  <c r="T64" i="21" s="1"/>
  <c r="I135" i="21"/>
  <c r="N64" i="21" s="1"/>
  <c r="U135" i="21"/>
  <c r="V135" i="21"/>
  <c r="S135" i="21"/>
  <c r="T135" i="21"/>
  <c r="Y64" i="21" s="1"/>
  <c r="AA135" i="21"/>
  <c r="E135" i="21"/>
  <c r="Y135" i="21"/>
  <c r="H135" i="21"/>
  <c r="H64" i="21" s="1"/>
  <c r="Z135" i="21"/>
  <c r="AC135" i="21"/>
  <c r="AD135" i="21"/>
  <c r="E162" i="21"/>
  <c r="M162" i="21"/>
  <c r="U162" i="21"/>
  <c r="AC162" i="21"/>
  <c r="W162" i="21"/>
  <c r="P162" i="21"/>
  <c r="Z162" i="21"/>
  <c r="K162" i="21"/>
  <c r="AB162" i="21"/>
  <c r="AE162" i="21"/>
  <c r="X162" i="21"/>
  <c r="S162" i="21"/>
  <c r="D162" i="21"/>
  <c r="T162" i="21"/>
  <c r="Y91" i="21" s="1"/>
  <c r="F162" i="21"/>
  <c r="AA162" i="21"/>
  <c r="N162" i="21"/>
  <c r="T91" i="21" s="1"/>
  <c r="Q162" i="21"/>
  <c r="V162" i="21"/>
  <c r="AD162" i="21"/>
  <c r="L162" i="21"/>
  <c r="G162" i="21"/>
  <c r="J162" i="21"/>
  <c r="O162" i="21"/>
  <c r="H162" i="21"/>
  <c r="H91" i="21" s="1"/>
  <c r="R162" i="21"/>
  <c r="I162" i="21"/>
  <c r="N91" i="21" s="1"/>
  <c r="C162" i="21"/>
  <c r="Y162" i="21"/>
  <c r="G143" i="21"/>
  <c r="W143" i="21"/>
  <c r="J143" i="21"/>
  <c r="S143" i="21"/>
  <c r="I143" i="21"/>
  <c r="N72" i="21" s="1"/>
  <c r="R143" i="21"/>
  <c r="K143" i="21"/>
  <c r="Q143" i="21"/>
  <c r="Z143" i="21"/>
  <c r="D143" i="21"/>
  <c r="AA143" i="21"/>
  <c r="Y143" i="21"/>
  <c r="T143" i="21"/>
  <c r="Y72" i="21" s="1"/>
  <c r="E143" i="21"/>
  <c r="U143" i="21"/>
  <c r="M143" i="21"/>
  <c r="X143" i="21"/>
  <c r="AB143" i="21"/>
  <c r="H143" i="21"/>
  <c r="H72" i="21" s="1"/>
  <c r="P143" i="21"/>
  <c r="AC143" i="21"/>
  <c r="L143" i="21"/>
  <c r="C143" i="21"/>
  <c r="F143" i="21"/>
  <c r="N143" i="21"/>
  <c r="T72" i="21" s="1"/>
  <c r="AD143" i="21"/>
  <c r="AE143" i="21"/>
  <c r="O143" i="21"/>
  <c r="V143" i="21"/>
  <c r="D133" i="21"/>
  <c r="E133" i="21"/>
  <c r="AA133" i="21"/>
  <c r="S133" i="21"/>
  <c r="U133" i="21"/>
  <c r="T133" i="21"/>
  <c r="Y62" i="21" s="1"/>
  <c r="G133" i="21"/>
  <c r="Z133" i="21"/>
  <c r="I133" i="21"/>
  <c r="N62" i="21" s="1"/>
  <c r="J133" i="21"/>
  <c r="M133" i="21"/>
  <c r="X133" i="21"/>
  <c r="L133" i="21"/>
  <c r="O133" i="21"/>
  <c r="N133" i="21"/>
  <c r="T62" i="21" s="1"/>
  <c r="AC133" i="21"/>
  <c r="H133" i="21"/>
  <c r="H62" i="21" s="1"/>
  <c r="R133" i="21"/>
  <c r="F133" i="21"/>
  <c r="Q133" i="21"/>
  <c r="AE133" i="21"/>
  <c r="AD133" i="21"/>
  <c r="AB133" i="21"/>
  <c r="K133" i="21"/>
  <c r="P133" i="21"/>
  <c r="E148" i="21"/>
  <c r="S148" i="21"/>
  <c r="Z148" i="21"/>
  <c r="R148" i="21"/>
  <c r="W148" i="21"/>
  <c r="O148" i="21"/>
  <c r="T148" i="21"/>
  <c r="Y77" i="21" s="1"/>
  <c r="F148" i="21"/>
  <c r="AE148" i="21"/>
  <c r="J148" i="21"/>
  <c r="I148" i="21"/>
  <c r="N77" i="21" s="1"/>
  <c r="AA148" i="21"/>
  <c r="V148" i="21"/>
  <c r="C148" i="21"/>
  <c r="AC148" i="21"/>
  <c r="G148" i="21"/>
  <c r="Y148" i="21"/>
  <c r="D148" i="21"/>
  <c r="N148" i="21"/>
  <c r="T77" i="21" s="1"/>
  <c r="L148" i="21"/>
  <c r="U148" i="21"/>
  <c r="K148" i="21"/>
  <c r="P148" i="21"/>
  <c r="AB148" i="21"/>
  <c r="M148" i="21"/>
  <c r="AD148" i="21"/>
  <c r="X148" i="21"/>
  <c r="Q148" i="21"/>
  <c r="H148" i="21"/>
  <c r="H77" i="21" s="1"/>
  <c r="L153" i="21"/>
  <c r="Z153" i="21"/>
  <c r="AC153" i="21"/>
  <c r="C153" i="21"/>
  <c r="T153" i="21"/>
  <c r="Y82" i="21" s="1"/>
  <c r="S153" i="21"/>
  <c r="O153" i="21"/>
  <c r="J153" i="21"/>
  <c r="E153" i="21"/>
  <c r="AE153" i="21"/>
  <c r="F153" i="21"/>
  <c r="H153" i="21"/>
  <c r="H82" i="21" s="1"/>
  <c r="Y153" i="21"/>
  <c r="AA153" i="21"/>
  <c r="R153" i="21"/>
  <c r="M153" i="21"/>
  <c r="P153" i="21"/>
  <c r="AD153" i="21"/>
  <c r="N153" i="21"/>
  <c r="T82" i="21" s="1"/>
  <c r="X153" i="21"/>
  <c r="W153" i="21"/>
  <c r="D153" i="21"/>
  <c r="AB153" i="21"/>
  <c r="K153" i="21"/>
  <c r="V153" i="21"/>
  <c r="Q153" i="21"/>
  <c r="U153" i="21"/>
  <c r="G153" i="21"/>
  <c r="I153" i="21"/>
  <c r="N82" i="21" s="1"/>
  <c r="D122" i="21"/>
  <c r="M122" i="21"/>
  <c r="F122" i="21"/>
  <c r="H122" i="21"/>
  <c r="H51" i="21" s="1"/>
  <c r="J122" i="21"/>
  <c r="Y122" i="21"/>
  <c r="W122" i="21"/>
  <c r="AD122" i="21"/>
  <c r="I122" i="21"/>
  <c r="N51" i="21" s="1"/>
  <c r="Z122" i="21"/>
  <c r="AA122" i="21"/>
  <c r="N122" i="21"/>
  <c r="T51" i="21" s="1"/>
  <c r="O122" i="21"/>
  <c r="C122" i="21"/>
  <c r="AB122" i="21"/>
  <c r="Q122" i="21"/>
  <c r="T122" i="21"/>
  <c r="Y51" i="21" s="1"/>
  <c r="K122" i="21"/>
  <c r="AC122" i="21"/>
  <c r="AE122" i="21"/>
  <c r="X122" i="21"/>
  <c r="S122" i="21"/>
  <c r="E122" i="21"/>
  <c r="P122" i="21"/>
  <c r="G122" i="21"/>
  <c r="V122" i="21"/>
  <c r="R122" i="21"/>
  <c r="L122" i="21"/>
  <c r="U122" i="21"/>
  <c r="U132" i="21"/>
  <c r="AB132" i="21"/>
  <c r="AD132" i="21"/>
  <c r="AC132" i="21"/>
  <c r="X132" i="21"/>
  <c r="M132" i="21"/>
  <c r="L132" i="21"/>
  <c r="AE132" i="21"/>
  <c r="P132" i="21"/>
  <c r="Q132" i="21"/>
  <c r="E132" i="21"/>
  <c r="W132" i="21"/>
  <c r="S132" i="21"/>
  <c r="R132" i="21"/>
  <c r="T132" i="21"/>
  <c r="Y61" i="21" s="1"/>
  <c r="V132" i="21"/>
  <c r="Y132" i="21"/>
  <c r="H132" i="21"/>
  <c r="H61" i="21" s="1"/>
  <c r="C132" i="21"/>
  <c r="K132" i="21"/>
  <c r="AA132" i="21"/>
  <c r="I132" i="21"/>
  <c r="N61" i="21" s="1"/>
  <c r="D132" i="21"/>
  <c r="G132" i="21"/>
  <c r="J132" i="21"/>
  <c r="N132" i="21"/>
  <c r="T61" i="21" s="1"/>
  <c r="F132" i="21"/>
  <c r="O132" i="21"/>
  <c r="Z132" i="21"/>
  <c r="K128" i="21"/>
  <c r="I128" i="21"/>
  <c r="N57" i="21" s="1"/>
  <c r="P128" i="21"/>
  <c r="F128" i="21"/>
  <c r="D11" i="13"/>
  <c r="Q24" i="13"/>
  <c r="V131" i="21"/>
  <c r="I131" i="21"/>
  <c r="N60" i="21" s="1"/>
  <c r="G131" i="21"/>
  <c r="P156" i="21"/>
  <c r="E156" i="21"/>
  <c r="L35" i="13"/>
  <c r="J38" i="13"/>
  <c r="G23" i="13"/>
  <c r="J115" i="21"/>
  <c r="O115" i="21"/>
  <c r="U115" i="21"/>
  <c r="F111" i="21"/>
  <c r="R111" i="21"/>
  <c r="N35" i="13"/>
  <c r="R38" i="13"/>
  <c r="L31" i="13"/>
  <c r="D44" i="13"/>
  <c r="O23" i="13"/>
  <c r="P36" i="13"/>
  <c r="S29" i="13"/>
  <c r="D48" i="13"/>
  <c r="H15" i="13"/>
  <c r="N31" i="13"/>
  <c r="J48" i="13"/>
  <c r="S32" i="13"/>
  <c r="J25" i="13"/>
  <c r="J32" i="13"/>
  <c r="O17" i="13"/>
  <c r="D37" i="13"/>
  <c r="D39" i="13"/>
  <c r="R41" i="13"/>
  <c r="X40" i="13"/>
  <c r="G33" i="13"/>
  <c r="K11" i="13"/>
  <c r="Q29" i="13"/>
  <c r="S27" i="13"/>
  <c r="K25" i="13"/>
  <c r="H19" i="13"/>
  <c r="L16" i="13"/>
  <c r="R17" i="13"/>
  <c r="K49" i="13"/>
  <c r="S21" i="13"/>
  <c r="X25" i="13"/>
  <c r="I32" i="13"/>
  <c r="M15" i="13"/>
  <c r="N30" i="13"/>
  <c r="M11" i="13"/>
  <c r="H45" i="13"/>
  <c r="C112" i="21"/>
  <c r="S140" i="21"/>
  <c r="AB138" i="21"/>
  <c r="AE110" i="21"/>
  <c r="R154" i="21"/>
  <c r="W133" i="21"/>
  <c r="L161" i="21"/>
  <c r="F157" i="21"/>
  <c r="Q136" i="21"/>
  <c r="C134" i="21"/>
  <c r="O38" i="13"/>
  <c r="AB34" i="13" l="1"/>
  <c r="F56" i="22" s="1"/>
  <c r="AF193" i="21"/>
  <c r="AB20" i="13"/>
  <c r="F42" i="22" s="1"/>
  <c r="C146" i="11"/>
  <c r="D146" i="11"/>
  <c r="AG10" i="13"/>
  <c r="D53" i="13"/>
  <c r="D34" i="2" s="1"/>
  <c r="E33" i="3" s="1"/>
  <c r="E96" i="22"/>
  <c r="D52" i="13"/>
  <c r="AH10" i="13"/>
  <c r="D51" i="13"/>
  <c r="E24" i="11"/>
  <c r="H88" i="21"/>
  <c r="C78" i="22"/>
  <c r="E49" i="22"/>
  <c r="AB27" i="13"/>
  <c r="F49" i="22" s="1"/>
  <c r="E101" i="22"/>
  <c r="E99" i="22"/>
  <c r="G244" i="21"/>
  <c r="AB37" i="13"/>
  <c r="F59" i="22" s="1"/>
  <c r="E59" i="22"/>
  <c r="AA53" i="13"/>
  <c r="E61" i="22" s="1"/>
  <c r="AB10" i="13"/>
  <c r="AA51" i="13"/>
  <c r="AB51" i="13" s="1"/>
  <c r="AA52" i="13"/>
  <c r="E44" i="22"/>
  <c r="AB22" i="13"/>
  <c r="F44" i="22" s="1"/>
  <c r="AB29" i="13"/>
  <c r="F51" i="22" s="1"/>
  <c r="E51" i="22"/>
  <c r="E54" i="22"/>
  <c r="AB32" i="13"/>
  <c r="F54" i="22" s="1"/>
  <c r="E89" i="22"/>
  <c r="AB19" i="13"/>
  <c r="F41" i="22" s="1"/>
  <c r="E41" i="22"/>
  <c r="AF195" i="21"/>
  <c r="E74" i="22"/>
  <c r="D73" i="22"/>
  <c r="E47" i="22"/>
  <c r="AB25" i="13"/>
  <c r="F47" i="22" s="1"/>
  <c r="E80" i="22"/>
  <c r="E38" i="22"/>
  <c r="AB16" i="13"/>
  <c r="F38" i="22" s="1"/>
  <c r="AB18" i="13"/>
  <c r="F40" i="22" s="1"/>
  <c r="E40" i="22"/>
  <c r="AB28" i="13"/>
  <c r="F50" i="22" s="1"/>
  <c r="E50" i="22"/>
  <c r="E77" i="22"/>
  <c r="E87" i="22"/>
  <c r="E75" i="22"/>
  <c r="E83" i="22"/>
  <c r="AB17" i="13"/>
  <c r="F39" i="22" s="1"/>
  <c r="E39" i="22"/>
  <c r="AB23" i="13"/>
  <c r="F45" i="22" s="1"/>
  <c r="E45" i="22"/>
  <c r="E53" i="22"/>
  <c r="AB31" i="13"/>
  <c r="F53" i="22" s="1"/>
  <c r="N88" i="21"/>
  <c r="C79" i="22"/>
  <c r="T88" i="21"/>
  <c r="C84" i="22"/>
  <c r="E58" i="22"/>
  <c r="AB36" i="13"/>
  <c r="F58" i="22" s="1"/>
  <c r="E98" i="22"/>
  <c r="E86" i="22"/>
  <c r="E76" i="22"/>
  <c r="E52" i="22"/>
  <c r="AB30" i="13"/>
  <c r="F52" i="22" s="1"/>
  <c r="AB21" i="13"/>
  <c r="F43" i="22" s="1"/>
  <c r="E43" i="22"/>
  <c r="E57" i="22"/>
  <c r="AB35" i="13"/>
  <c r="F57" i="22" s="1"/>
  <c r="AB15" i="13"/>
  <c r="F37" i="22" s="1"/>
  <c r="E37" i="22"/>
  <c r="E46" i="22"/>
  <c r="AB24" i="13"/>
  <c r="F46" i="22" s="1"/>
  <c r="AB26" i="13"/>
  <c r="F48" i="22" s="1"/>
  <c r="E48" i="22"/>
  <c r="E55" i="22"/>
  <c r="AB33" i="13"/>
  <c r="F55" i="22" s="1"/>
  <c r="AF109" i="21"/>
  <c r="T94" i="21"/>
  <c r="Y88" i="21"/>
  <c r="H100" i="21"/>
  <c r="N99" i="21"/>
  <c r="Z43" i="13"/>
  <c r="D24" i="11"/>
  <c r="E14" i="3"/>
  <c r="AF130" i="21"/>
  <c r="C59" i="21" s="1"/>
  <c r="AF151" i="21"/>
  <c r="C80" i="21" s="1"/>
  <c r="AF124" i="21"/>
  <c r="C53" i="21" s="1"/>
  <c r="AF121" i="21"/>
  <c r="C50" i="21" s="1"/>
  <c r="AF112" i="21"/>
  <c r="C41" i="21" s="1"/>
  <c r="AF146" i="21"/>
  <c r="C75" i="21" s="1"/>
  <c r="AF111" i="21"/>
  <c r="C40" i="21" s="1"/>
  <c r="AF136" i="21"/>
  <c r="C65" i="21" s="1"/>
  <c r="AF134" i="21"/>
  <c r="C63" i="21" s="1"/>
  <c r="AF161" i="21"/>
  <c r="C90" i="21" s="1"/>
  <c r="AF122" i="21"/>
  <c r="C51" i="21" s="1"/>
  <c r="AF125" i="21"/>
  <c r="C54" i="21" s="1"/>
  <c r="H38" i="21"/>
  <c r="H172" i="21"/>
  <c r="C172" i="21"/>
  <c r="X172" i="21"/>
  <c r="N38" i="21"/>
  <c r="I172" i="21"/>
  <c r="AF127" i="21"/>
  <c r="C56" i="21" s="1"/>
  <c r="AF150" i="21"/>
  <c r="C79" i="21" s="1"/>
  <c r="Z172" i="21"/>
  <c r="AB172" i="21"/>
  <c r="E172" i="21"/>
  <c r="F172" i="21"/>
  <c r="AF119" i="21"/>
  <c r="C48" i="21" s="1"/>
  <c r="AF131" i="21"/>
  <c r="C60" i="21" s="1"/>
  <c r="AF139" i="21"/>
  <c r="C68" i="21" s="1"/>
  <c r="AF167" i="21"/>
  <c r="C96" i="21" s="1"/>
  <c r="AF148" i="21"/>
  <c r="C77" i="21" s="1"/>
  <c r="AF141" i="21"/>
  <c r="C70" i="21" s="1"/>
  <c r="AF157" i="21"/>
  <c r="C86" i="21" s="1"/>
  <c r="S172" i="21"/>
  <c r="W172" i="21"/>
  <c r="D172" i="21"/>
  <c r="Y38" i="21"/>
  <c r="T172" i="21"/>
  <c r="AF164" i="21"/>
  <c r="C93" i="21" s="1"/>
  <c r="AF152" i="21"/>
  <c r="C81" i="21" s="1"/>
  <c r="AF166" i="21"/>
  <c r="C95" i="21" s="1"/>
  <c r="AF147" i="21"/>
  <c r="C76" i="21" s="1"/>
  <c r="G172" i="21"/>
  <c r="AE172" i="21"/>
  <c r="AD172" i="21"/>
  <c r="J172" i="21"/>
  <c r="AF145" i="21"/>
  <c r="C74" i="21" s="1"/>
  <c r="AF165" i="21"/>
  <c r="C94" i="21" s="1"/>
  <c r="AF155" i="21"/>
  <c r="C84" i="21" s="1"/>
  <c r="AF133" i="21"/>
  <c r="C62" i="21" s="1"/>
  <c r="AF171" i="21"/>
  <c r="C100" i="21" s="1"/>
  <c r="AF128" i="21"/>
  <c r="C57" i="21" s="1"/>
  <c r="AF138" i="21"/>
  <c r="C67" i="21" s="1"/>
  <c r="AF117" i="21"/>
  <c r="C46" i="21" s="1"/>
  <c r="R172" i="21"/>
  <c r="N172" i="21"/>
  <c r="L172" i="21"/>
  <c r="AF158" i="21"/>
  <c r="C87" i="21" s="1"/>
  <c r="AF154" i="21"/>
  <c r="C83" i="21" s="1"/>
  <c r="AF115" i="21"/>
  <c r="C44" i="21" s="1"/>
  <c r="AF126" i="21"/>
  <c r="C55" i="21" s="1"/>
  <c r="AF120" i="21"/>
  <c r="C49" i="21" s="1"/>
  <c r="AF144" i="21"/>
  <c r="C73" i="21" s="1"/>
  <c r="AF163" i="21"/>
  <c r="C92" i="21" s="1"/>
  <c r="AF123" i="21"/>
  <c r="C52" i="21" s="1"/>
  <c r="Y172" i="21"/>
  <c r="P172" i="21"/>
  <c r="U172" i="21"/>
  <c r="AF140" i="21"/>
  <c r="C69" i="21" s="1"/>
  <c r="AF169" i="21"/>
  <c r="C98" i="21" s="1"/>
  <c r="AF132" i="21"/>
  <c r="C61" i="21" s="1"/>
  <c r="AF118" i="21"/>
  <c r="C47" i="21" s="1"/>
  <c r="AF159" i="21"/>
  <c r="C88" i="21" s="1"/>
  <c r="AF160" i="21"/>
  <c r="C89" i="21" s="1"/>
  <c r="AF114" i="21"/>
  <c r="C43" i="21" s="1"/>
  <c r="AA172" i="21"/>
  <c r="M172" i="21"/>
  <c r="K172" i="21"/>
  <c r="AF168" i="21"/>
  <c r="C97" i="21" s="1"/>
  <c r="AF137" i="21"/>
  <c r="C66" i="21" s="1"/>
  <c r="AF113" i="21"/>
  <c r="C42" i="21" s="1"/>
  <c r="AF153" i="21"/>
  <c r="C82" i="21" s="1"/>
  <c r="AF143" i="21"/>
  <c r="C72" i="21" s="1"/>
  <c r="AF162" i="21"/>
  <c r="C91" i="21" s="1"/>
  <c r="AF135" i="21"/>
  <c r="C64" i="21" s="1"/>
  <c r="AF142" i="21"/>
  <c r="C71" i="21" s="1"/>
  <c r="AF149" i="21"/>
  <c r="C78" i="21" s="1"/>
  <c r="AF116" i="21"/>
  <c r="C45" i="21" s="1"/>
  <c r="AF129" i="21"/>
  <c r="C58" i="21" s="1"/>
  <c r="Q172" i="21"/>
  <c r="O172" i="21"/>
  <c r="V172" i="21"/>
  <c r="AC172" i="21"/>
  <c r="AF110" i="21"/>
  <c r="C39" i="21" s="1"/>
  <c r="E53" i="13"/>
  <c r="AF170" i="21"/>
  <c r="C99" i="21" s="1"/>
  <c r="AF156" i="21"/>
  <c r="C85" i="21" s="1"/>
  <c r="AH43" i="13"/>
  <c r="AJ43" i="13"/>
  <c r="AI43" i="13"/>
  <c r="AF43" i="13"/>
  <c r="AG43" i="13"/>
  <c r="K14" i="3"/>
  <c r="J14" i="3"/>
  <c r="I14" i="3"/>
  <c r="H14" i="3"/>
  <c r="G14" i="3"/>
  <c r="F14" i="3"/>
  <c r="P14" i="3"/>
  <c r="O14" i="3"/>
  <c r="N14" i="3"/>
  <c r="M14" i="3"/>
  <c r="L14" i="3"/>
  <c r="H101" i="5"/>
  <c r="D89" i="3" l="1"/>
  <c r="B27" i="13"/>
  <c r="D35" i="2"/>
  <c r="C72" i="22"/>
  <c r="E15" i="15"/>
  <c r="D67" i="2" s="1"/>
  <c r="E60" i="22"/>
  <c r="F60" i="22"/>
  <c r="AB53" i="13"/>
  <c r="F61" i="22" s="1"/>
  <c r="AB52" i="13"/>
  <c r="E73" i="22"/>
  <c r="AC43" i="13"/>
  <c r="D85" i="3"/>
  <c r="D10" i="22"/>
  <c r="E35" i="3"/>
  <c r="F35" i="3"/>
  <c r="G35" i="3"/>
  <c r="AF172" i="21"/>
  <c r="C38" i="21"/>
  <c r="C101" i="21" s="1"/>
  <c r="E10" i="21" s="1"/>
  <c r="H101" i="21"/>
  <c r="E6" i="21" s="1"/>
  <c r="H103" i="21"/>
  <c r="T101" i="21"/>
  <c r="E8" i="21" s="1"/>
  <c r="T103" i="21"/>
  <c r="Y101" i="21"/>
  <c r="E9" i="21" s="1"/>
  <c r="Y103" i="21"/>
  <c r="E7" i="21"/>
  <c r="B15" i="13"/>
  <c r="B29" i="13"/>
  <c r="B18" i="13"/>
  <c r="B17" i="13"/>
  <c r="B20" i="13"/>
  <c r="AK43" i="13"/>
  <c r="AP43" i="13" s="1"/>
  <c r="B37" i="13"/>
  <c r="B13" i="13"/>
  <c r="B32" i="13"/>
  <c r="B21" i="13"/>
  <c r="B25" i="13"/>
  <c r="B35" i="13"/>
  <c r="B34" i="13"/>
  <c r="B26" i="13"/>
  <c r="B53" i="13"/>
  <c r="B31" i="13"/>
  <c r="B11" i="13"/>
  <c r="B38" i="13"/>
  <c r="B14" i="13"/>
  <c r="B10" i="13"/>
  <c r="B52" i="13"/>
  <c r="B36" i="13"/>
  <c r="B24" i="13"/>
  <c r="B16" i="13"/>
  <c r="E34" i="3"/>
  <c r="B23" i="13"/>
  <c r="B19" i="13"/>
  <c r="B30" i="13"/>
  <c r="B12" i="13"/>
  <c r="B22" i="13"/>
  <c r="B28" i="13"/>
  <c r="B33" i="13"/>
  <c r="AD2912" i="13"/>
  <c r="AD2920" i="13"/>
  <c r="AD2928" i="13"/>
  <c r="AD2936" i="13"/>
  <c r="AD2944" i="13"/>
  <c r="AD2952" i="13"/>
  <c r="AD2960" i="13"/>
  <c r="AD2968" i="13"/>
  <c r="AD2976" i="13"/>
  <c r="AD2984" i="13"/>
  <c r="AD2992" i="13"/>
  <c r="AD3000" i="13"/>
  <c r="AD3008" i="13"/>
  <c r="AD3016" i="13"/>
  <c r="AD2631" i="13"/>
  <c r="AD2639" i="13"/>
  <c r="AD2647" i="13"/>
  <c r="AD2655" i="13"/>
  <c r="AD2663" i="13"/>
  <c r="AD2671" i="13"/>
  <c r="AD2909" i="13"/>
  <c r="AD2917" i="13"/>
  <c r="AD2925" i="13"/>
  <c r="AD2933" i="13"/>
  <c r="AD2941" i="13"/>
  <c r="AD2949" i="13"/>
  <c r="AD2957" i="13"/>
  <c r="AD2965" i="13"/>
  <c r="AD2973" i="13"/>
  <c r="AD2981" i="13"/>
  <c r="AD2989" i="13"/>
  <c r="AD2997" i="13"/>
  <c r="AD3005" i="13"/>
  <c r="AD3013" i="13"/>
  <c r="AD2628" i="13"/>
  <c r="AD2636" i="13"/>
  <c r="AD2644" i="13"/>
  <c r="AD2652" i="13"/>
  <c r="AD2660" i="13"/>
  <c r="AD2668" i="13"/>
  <c r="AD2911" i="13"/>
  <c r="AD2919" i="13"/>
  <c r="AD2927" i="13"/>
  <c r="AD2935" i="13"/>
  <c r="AD2943" i="13"/>
  <c r="AD2951" i="13"/>
  <c r="AD2959" i="13"/>
  <c r="AD2967" i="13"/>
  <c r="AD2975" i="13"/>
  <c r="AD2983" i="13"/>
  <c r="AD2991" i="13"/>
  <c r="AD2999" i="13"/>
  <c r="AD3007" i="13"/>
  <c r="AD3015" i="13"/>
  <c r="AD2630" i="13"/>
  <c r="AD2638" i="13"/>
  <c r="AD2646" i="13"/>
  <c r="AD2654" i="13"/>
  <c r="AD2662" i="13"/>
  <c r="AD2670" i="13"/>
  <c r="AD2908" i="13"/>
  <c r="AD2916" i="13"/>
  <c r="AD2924" i="13"/>
  <c r="AD2932" i="13"/>
  <c r="AD2940" i="13"/>
  <c r="AD2948" i="13"/>
  <c r="AD2956" i="13"/>
  <c r="AD2964" i="13"/>
  <c r="AD2972" i="13"/>
  <c r="AD2980" i="13"/>
  <c r="AD2988" i="13"/>
  <c r="AD2996" i="13"/>
  <c r="AD3004" i="13"/>
  <c r="AD3012" i="13"/>
  <c r="AD3020" i="13"/>
  <c r="AD2635" i="13"/>
  <c r="AD2643" i="13"/>
  <c r="AD2651" i="13"/>
  <c r="AD2659" i="13"/>
  <c r="AD2667" i="13"/>
  <c r="AD2675" i="13"/>
  <c r="AD2910" i="13"/>
  <c r="AD2918" i="13"/>
  <c r="AD2926" i="13"/>
  <c r="AD2934" i="13"/>
  <c r="AD2942" i="13"/>
  <c r="AD2950" i="13"/>
  <c r="AD2958" i="13"/>
  <c r="AD2966" i="13"/>
  <c r="AD2974" i="13"/>
  <c r="AD2982" i="13"/>
  <c r="AD2990" i="13"/>
  <c r="AD2998" i="13"/>
  <c r="AD3006" i="13"/>
  <c r="AD3014" i="13"/>
  <c r="AD2629" i="13"/>
  <c r="AD2637" i="13"/>
  <c r="AD2645" i="13"/>
  <c r="AD2653" i="13"/>
  <c r="AD2661" i="13"/>
  <c r="AD2669" i="13"/>
  <c r="AD2907" i="13"/>
  <c r="AD2915" i="13"/>
  <c r="AD2923" i="13"/>
  <c r="AD2931" i="13"/>
  <c r="AD2939" i="13"/>
  <c r="AD2947" i="13"/>
  <c r="AD2955" i="13"/>
  <c r="AD2963" i="13"/>
  <c r="AD2971" i="13"/>
  <c r="AD2979" i="13"/>
  <c r="AD2987" i="13"/>
  <c r="AD2995" i="13"/>
  <c r="AD3003" i="13"/>
  <c r="AD3011" i="13"/>
  <c r="AD3019" i="13"/>
  <c r="AD2634" i="13"/>
  <c r="AD2642" i="13"/>
  <c r="AD2650" i="13"/>
  <c r="AD2658" i="13"/>
  <c r="AD2666" i="13"/>
  <c r="AD2674" i="13"/>
  <c r="AD2914" i="13"/>
  <c r="AD2922" i="13"/>
  <c r="AD2930" i="13"/>
  <c r="AD2938" i="13"/>
  <c r="AD2946" i="13"/>
  <c r="AD2954" i="13"/>
  <c r="AD2962" i="13"/>
  <c r="AD2970" i="13"/>
  <c r="AD2978" i="13"/>
  <c r="AD2986" i="13"/>
  <c r="AD2994" i="13"/>
  <c r="AD3002" i="13"/>
  <c r="AD3010" i="13"/>
  <c r="AD3018" i="13"/>
  <c r="AD2633" i="13"/>
  <c r="AD2641" i="13"/>
  <c r="AD2649" i="13"/>
  <c r="AD2657" i="13"/>
  <c r="AD2665" i="13"/>
  <c r="AD2673" i="13"/>
  <c r="AD2681" i="13"/>
  <c r="AD2689" i="13"/>
  <c r="AD2697" i="13"/>
  <c r="AD2705" i="13"/>
  <c r="AD2713" i="13"/>
  <c r="AD2721" i="13"/>
  <c r="AD2729" i="13"/>
  <c r="AD2737" i="13"/>
  <c r="AD2745" i="13"/>
  <c r="AD2678" i="13"/>
  <c r="AD2686" i="13"/>
  <c r="AD2694" i="13"/>
  <c r="AD2702" i="13"/>
  <c r="AD2710" i="13"/>
  <c r="AD2718" i="13"/>
  <c r="AD2726" i="13"/>
  <c r="AD2734" i="13"/>
  <c r="AD2742" i="13"/>
  <c r="AD2750" i="13"/>
  <c r="AD2758" i="13"/>
  <c r="AD2766" i="13"/>
  <c r="AD2774" i="13"/>
  <c r="AD2782" i="13"/>
  <c r="AD2790" i="13"/>
  <c r="AD2798" i="13"/>
  <c r="AD2677" i="13"/>
  <c r="AD2685" i="13"/>
  <c r="AD2693" i="13"/>
  <c r="AD2701" i="13"/>
  <c r="AD2709" i="13"/>
  <c r="AD2717" i="13"/>
  <c r="AD2725" i="13"/>
  <c r="AD2733" i="13"/>
  <c r="AD2741" i="13"/>
  <c r="AD2749" i="13"/>
  <c r="AD2757" i="13"/>
  <c r="AD2765" i="13"/>
  <c r="AD2773" i="13"/>
  <c r="AD2781" i="13"/>
  <c r="AD2789" i="13"/>
  <c r="AD2797" i="13"/>
  <c r="AD2913" i="13"/>
  <c r="AD2921" i="13"/>
  <c r="AD2929" i="13"/>
  <c r="AD2937" i="13"/>
  <c r="AD2945" i="13"/>
  <c r="AD2953" i="13"/>
  <c r="AD2961" i="13"/>
  <c r="AD2969" i="13"/>
  <c r="AD2977" i="13"/>
  <c r="AD2985" i="13"/>
  <c r="AD2993" i="13"/>
  <c r="AD3001" i="13"/>
  <c r="AD3009" i="13"/>
  <c r="AD3017" i="13"/>
  <c r="AD2632" i="13"/>
  <c r="AD2640" i="13"/>
  <c r="AD2648" i="13"/>
  <c r="AD2656" i="13"/>
  <c r="AD2664" i="13"/>
  <c r="AD2672" i="13"/>
  <c r="AD2679" i="13"/>
  <c r="AD2687" i="13"/>
  <c r="AD2695" i="13"/>
  <c r="AD2703" i="13"/>
  <c r="AD2711" i="13"/>
  <c r="AD2719" i="13"/>
  <c r="AD2727" i="13"/>
  <c r="AD2735" i="13"/>
  <c r="AD2743" i="13"/>
  <c r="AD2751" i="13"/>
  <c r="AD2759" i="13"/>
  <c r="AD2767" i="13"/>
  <c r="AD2775" i="13"/>
  <c r="AD2783" i="13"/>
  <c r="AD2791" i="13"/>
  <c r="AD2799" i="13"/>
  <c r="AD2676" i="13"/>
  <c r="AD2684" i="13"/>
  <c r="AD2692" i="13"/>
  <c r="AD2700" i="13"/>
  <c r="AD2708" i="13"/>
  <c r="AD2716" i="13"/>
  <c r="AD2724" i="13"/>
  <c r="AD2732" i="13"/>
  <c r="AD2740" i="13"/>
  <c r="AD2748" i="13"/>
  <c r="AD2756" i="13"/>
  <c r="AD2764" i="13"/>
  <c r="AD2772" i="13"/>
  <c r="AD2780" i="13"/>
  <c r="AD2788" i="13"/>
  <c r="AD2796" i="13"/>
  <c r="AD2804" i="13"/>
  <c r="AD2805" i="13"/>
  <c r="AD2813" i="13"/>
  <c r="AD2821" i="13"/>
  <c r="AD2829" i="13"/>
  <c r="AD2837" i="13"/>
  <c r="AD2845" i="13"/>
  <c r="AD2853" i="13"/>
  <c r="AD2861" i="13"/>
  <c r="AD2869" i="13"/>
  <c r="AD2877" i="13"/>
  <c r="AD2885" i="13"/>
  <c r="AD2680" i="13"/>
  <c r="AD2683" i="13"/>
  <c r="AD2696" i="13"/>
  <c r="AD2699" i="13"/>
  <c r="AD2712" i="13"/>
  <c r="AD2715" i="13"/>
  <c r="AD2728" i="13"/>
  <c r="AD2731" i="13"/>
  <c r="AD2744" i="13"/>
  <c r="AD2747" i="13"/>
  <c r="AD2755" i="13"/>
  <c r="AD2763" i="13"/>
  <c r="AD2771" i="13"/>
  <c r="AD2779" i="13"/>
  <c r="AD2787" i="13"/>
  <c r="AD2795" i="13"/>
  <c r="AD2803" i="13"/>
  <c r="AD2810" i="13"/>
  <c r="AD2818" i="13"/>
  <c r="AD2826" i="13"/>
  <c r="AD2834" i="13"/>
  <c r="AD2842" i="13"/>
  <c r="AD2850" i="13"/>
  <c r="AD2858" i="13"/>
  <c r="AD2866" i="13"/>
  <c r="AD2874" i="13"/>
  <c r="AD2882" i="13"/>
  <c r="AD2690" i="13"/>
  <c r="AD2706" i="13"/>
  <c r="AD2722" i="13"/>
  <c r="AD2738" i="13"/>
  <c r="AD2812" i="13"/>
  <c r="AD2820" i="13"/>
  <c r="AD2828" i="13"/>
  <c r="AD2836" i="13"/>
  <c r="AD2844" i="13"/>
  <c r="AD2852" i="13"/>
  <c r="AD2860" i="13"/>
  <c r="AD2868" i="13"/>
  <c r="AD2876" i="13"/>
  <c r="AD2884" i="13"/>
  <c r="AD2809" i="13"/>
  <c r="AD2817" i="13"/>
  <c r="AD2825" i="13"/>
  <c r="AD2833" i="13"/>
  <c r="AD2841" i="13"/>
  <c r="AD2849" i="13"/>
  <c r="AD2857" i="13"/>
  <c r="AD2865" i="13"/>
  <c r="AD2873" i="13"/>
  <c r="AD2881" i="13"/>
  <c r="AD2754" i="13"/>
  <c r="AD2762" i="13"/>
  <c r="AD2770" i="13"/>
  <c r="AD2778" i="13"/>
  <c r="AD2786" i="13"/>
  <c r="AD2794" i="13"/>
  <c r="AD2802" i="13"/>
  <c r="AD2811" i="13"/>
  <c r="AD2819" i="13"/>
  <c r="AD2827" i="13"/>
  <c r="AD2835" i="13"/>
  <c r="AD2843" i="13"/>
  <c r="AD2851" i="13"/>
  <c r="AD2859" i="13"/>
  <c r="AD2867" i="13"/>
  <c r="AD2875" i="13"/>
  <c r="AD2883" i="13"/>
  <c r="AD2682" i="13"/>
  <c r="AD2698" i="13"/>
  <c r="AD2714" i="13"/>
  <c r="AD2730" i="13"/>
  <c r="AD2746" i="13"/>
  <c r="AD2752" i="13"/>
  <c r="AD2760" i="13"/>
  <c r="AD2768" i="13"/>
  <c r="AD2776" i="13"/>
  <c r="AD2784" i="13"/>
  <c r="AD2792" i="13"/>
  <c r="AD2800" i="13"/>
  <c r="AD2808" i="13"/>
  <c r="AD2816" i="13"/>
  <c r="AD2824" i="13"/>
  <c r="AD2832" i="13"/>
  <c r="AD2840" i="13"/>
  <c r="AD2848" i="13"/>
  <c r="AD2856" i="13"/>
  <c r="AD2864" i="13"/>
  <c r="AD2872" i="13"/>
  <c r="AD2880" i="13"/>
  <c r="AD2691" i="13"/>
  <c r="AD2707" i="13"/>
  <c r="AD2723" i="13"/>
  <c r="AD2739" i="13"/>
  <c r="AD2769" i="13"/>
  <c r="AD2894" i="13"/>
  <c r="AD2902" i="13"/>
  <c r="AD2127" i="13"/>
  <c r="AD2135" i="13"/>
  <c r="AD2143" i="13"/>
  <c r="AD2151" i="13"/>
  <c r="AD2159" i="13"/>
  <c r="AD2167" i="13"/>
  <c r="AD2175" i="13"/>
  <c r="AD2183" i="13"/>
  <c r="AD2191" i="13"/>
  <c r="AD2199" i="13"/>
  <c r="AD2207" i="13"/>
  <c r="AD2215" i="13"/>
  <c r="AD2223" i="13"/>
  <c r="AD2231" i="13"/>
  <c r="AD2891" i="13"/>
  <c r="AD2899" i="13"/>
  <c r="AD2124" i="13"/>
  <c r="AD2132" i="13"/>
  <c r="AD2140" i="13"/>
  <c r="AD2148" i="13"/>
  <c r="AD2156" i="13"/>
  <c r="AD2164" i="13"/>
  <c r="AD2172" i="13"/>
  <c r="AD2180" i="13"/>
  <c r="AD2188" i="13"/>
  <c r="AD2196" i="13"/>
  <c r="AD2204" i="13"/>
  <c r="AD2761" i="13"/>
  <c r="AD2893" i="13"/>
  <c r="AD2901" i="13"/>
  <c r="AD2126" i="13"/>
  <c r="AD2134" i="13"/>
  <c r="AD2142" i="13"/>
  <c r="AD2150" i="13"/>
  <c r="AD2158" i="13"/>
  <c r="AD2166" i="13"/>
  <c r="AD2174" i="13"/>
  <c r="AD2182" i="13"/>
  <c r="AD2190" i="13"/>
  <c r="AD2198" i="13"/>
  <c r="AD2688" i="13"/>
  <c r="AD2704" i="13"/>
  <c r="AD2720" i="13"/>
  <c r="AD2736" i="13"/>
  <c r="AD2801" i="13"/>
  <c r="AD2890" i="13"/>
  <c r="AD2898" i="13"/>
  <c r="AD2906" i="13"/>
  <c r="AD2131" i="13"/>
  <c r="AD2139" i="13"/>
  <c r="AD2147" i="13"/>
  <c r="AD2155" i="13"/>
  <c r="AD2163" i="13"/>
  <c r="AD2171" i="13"/>
  <c r="AD2179" i="13"/>
  <c r="AD2187" i="13"/>
  <c r="AD2195" i="13"/>
  <c r="AD2753" i="13"/>
  <c r="AD2892" i="13"/>
  <c r="AD2900" i="13"/>
  <c r="AD2125" i="13"/>
  <c r="AD2133" i="13"/>
  <c r="AD2141" i="13"/>
  <c r="AD2149" i="13"/>
  <c r="AD2157" i="13"/>
  <c r="AD2165" i="13"/>
  <c r="AD2173" i="13"/>
  <c r="AD2181" i="13"/>
  <c r="AD2189" i="13"/>
  <c r="AD2197" i="13"/>
  <c r="AD2793" i="13"/>
  <c r="AD2807" i="13"/>
  <c r="AD2815" i="13"/>
  <c r="AD2823" i="13"/>
  <c r="AD2831" i="13"/>
  <c r="AD2839" i="13"/>
  <c r="AD2847" i="13"/>
  <c r="AD2855" i="13"/>
  <c r="AD2863" i="13"/>
  <c r="AD2871" i="13"/>
  <c r="AD2879" i="13"/>
  <c r="AD2887" i="13"/>
  <c r="AD2889" i="13"/>
  <c r="AD2897" i="13"/>
  <c r="AD2905" i="13"/>
  <c r="AD2130" i="13"/>
  <c r="AD2138" i="13"/>
  <c r="AD2146" i="13"/>
  <c r="AD2154" i="13"/>
  <c r="AD2162" i="13"/>
  <c r="AD2170" i="13"/>
  <c r="AD2178" i="13"/>
  <c r="AD2186" i="13"/>
  <c r="AD2194" i="13"/>
  <c r="AD2785" i="13"/>
  <c r="AD2888" i="13"/>
  <c r="AD2896" i="13"/>
  <c r="AD2904" i="13"/>
  <c r="AD2129" i="13"/>
  <c r="AD2137" i="13"/>
  <c r="AD2145" i="13"/>
  <c r="AD2153" i="13"/>
  <c r="AD2161" i="13"/>
  <c r="AD2169" i="13"/>
  <c r="AD2177" i="13"/>
  <c r="AD2185" i="13"/>
  <c r="AD2193" i="13"/>
  <c r="AD2201" i="13"/>
  <c r="AD2205" i="13"/>
  <c r="AD2211" i="13"/>
  <c r="AD2218" i="13"/>
  <c r="AD2227" i="13"/>
  <c r="AD2237" i="13"/>
  <c r="AD2245" i="13"/>
  <c r="AD2253" i="13"/>
  <c r="AD2261" i="13"/>
  <c r="AD2269" i="13"/>
  <c r="AD2277" i="13"/>
  <c r="AD2285" i="13"/>
  <c r="AD2293" i="13"/>
  <c r="AD2301" i="13"/>
  <c r="AD2309" i="13"/>
  <c r="AD2317" i="13"/>
  <c r="AD2325" i="13"/>
  <c r="AD2333" i="13"/>
  <c r="AD2806" i="13"/>
  <c r="AD2838" i="13"/>
  <c r="AD2870" i="13"/>
  <c r="AD2220" i="13"/>
  <c r="AD2234" i="13"/>
  <c r="AD2242" i="13"/>
  <c r="AD2250" i="13"/>
  <c r="AD2258" i="13"/>
  <c r="AD2266" i="13"/>
  <c r="AD2274" i="13"/>
  <c r="AD2282" i="13"/>
  <c r="AD2290" i="13"/>
  <c r="AD2298" i="13"/>
  <c r="AD2306" i="13"/>
  <c r="AD2314" i="13"/>
  <c r="AD2322" i="13"/>
  <c r="AD2330" i="13"/>
  <c r="AD2338" i="13"/>
  <c r="AD2814" i="13"/>
  <c r="AD2846" i="13"/>
  <c r="AD2878" i="13"/>
  <c r="AD2206" i="13"/>
  <c r="AD2208" i="13"/>
  <c r="AD2217" i="13"/>
  <c r="AD2224" i="13"/>
  <c r="AD2236" i="13"/>
  <c r="AD2244" i="13"/>
  <c r="AD2252" i="13"/>
  <c r="AD2260" i="13"/>
  <c r="AD2268" i="13"/>
  <c r="AD2202" i="13"/>
  <c r="AD2210" i="13"/>
  <c r="AD2219" i="13"/>
  <c r="AD2226" i="13"/>
  <c r="AD2233" i="13"/>
  <c r="AD2241" i="13"/>
  <c r="AD2249" i="13"/>
  <c r="AD2257" i="13"/>
  <c r="AD2265" i="13"/>
  <c r="AD2273" i="13"/>
  <c r="AD2281" i="13"/>
  <c r="AD2289" i="13"/>
  <c r="AD2297" i="13"/>
  <c r="AD2305" i="13"/>
  <c r="AD2313" i="13"/>
  <c r="AD2321" i="13"/>
  <c r="AD2329" i="13"/>
  <c r="AD2337" i="13"/>
  <c r="AD2895" i="13"/>
  <c r="AD2903" i="13"/>
  <c r="AD2128" i="13"/>
  <c r="AD2136" i="13"/>
  <c r="AD2144" i="13"/>
  <c r="AD2152" i="13"/>
  <c r="AD2160" i="13"/>
  <c r="AD2168" i="13"/>
  <c r="AD2176" i="13"/>
  <c r="AD2184" i="13"/>
  <c r="AD2192" i="13"/>
  <c r="AD2200" i="13"/>
  <c r="AD2214" i="13"/>
  <c r="AD2221" i="13"/>
  <c r="AD2230" i="13"/>
  <c r="AD2235" i="13"/>
  <c r="AD2243" i="13"/>
  <c r="AD2251" i="13"/>
  <c r="AD2259" i="13"/>
  <c r="AD2267" i="13"/>
  <c r="AD2275" i="13"/>
  <c r="AD2283" i="13"/>
  <c r="AD2291" i="13"/>
  <c r="AD2299" i="13"/>
  <c r="AD2307" i="13"/>
  <c r="AD2315" i="13"/>
  <c r="AD2323" i="13"/>
  <c r="AD2331" i="13"/>
  <c r="AD2830" i="13"/>
  <c r="AD2862" i="13"/>
  <c r="AD2203" i="13"/>
  <c r="AD2209" i="13"/>
  <c r="AD2216" i="13"/>
  <c r="AD2225" i="13"/>
  <c r="AD2232" i="13"/>
  <c r="AD2240" i="13"/>
  <c r="AD2248" i="13"/>
  <c r="AD2256" i="13"/>
  <c r="AD2264" i="13"/>
  <c r="AD2272" i="13"/>
  <c r="AD2280" i="13"/>
  <c r="AD2288" i="13"/>
  <c r="AD2296" i="13"/>
  <c r="AD2304" i="13"/>
  <c r="AD2312" i="13"/>
  <c r="AD2320" i="13"/>
  <c r="AD2328" i="13"/>
  <c r="AD2336" i="13"/>
  <c r="AD2344" i="13"/>
  <c r="AD2352" i="13"/>
  <c r="AD2360" i="13"/>
  <c r="AD2368" i="13"/>
  <c r="AD2376" i="13"/>
  <c r="AD2384" i="13"/>
  <c r="AD2392" i="13"/>
  <c r="AD2400" i="13"/>
  <c r="AD2408" i="13"/>
  <c r="AD2416" i="13"/>
  <c r="AD2424" i="13"/>
  <c r="AD2822" i="13"/>
  <c r="AD2228" i="13"/>
  <c r="AD2286" i="13"/>
  <c r="AD2294" i="13"/>
  <c r="AD2302" i="13"/>
  <c r="AD2310" i="13"/>
  <c r="AD2318" i="13"/>
  <c r="AD2326" i="13"/>
  <c r="AD2334" i="13"/>
  <c r="AD2339" i="13"/>
  <c r="AD2341" i="13"/>
  <c r="AD2349" i="13"/>
  <c r="AD2357" i="13"/>
  <c r="AD2365" i="13"/>
  <c r="AD2373" i="13"/>
  <c r="AD2381" i="13"/>
  <c r="AD2389" i="13"/>
  <c r="AD2397" i="13"/>
  <c r="AD2405" i="13"/>
  <c r="AD2413" i="13"/>
  <c r="AD2421" i="13"/>
  <c r="AD2854" i="13"/>
  <c r="AD2229" i="13"/>
  <c r="AD2238" i="13"/>
  <c r="AD2246" i="13"/>
  <c r="AD2254" i="13"/>
  <c r="AD2262" i="13"/>
  <c r="AD2270" i="13"/>
  <c r="AD2284" i="13"/>
  <c r="AD2292" i="13"/>
  <c r="AD2300" i="13"/>
  <c r="AD2308" i="13"/>
  <c r="AD2316" i="13"/>
  <c r="AD2324" i="13"/>
  <c r="AD2332" i="13"/>
  <c r="AD2343" i="13"/>
  <c r="AD2351" i="13"/>
  <c r="AD2359" i="13"/>
  <c r="AD2212" i="13"/>
  <c r="AD2287" i="13"/>
  <c r="AD2295" i="13"/>
  <c r="AD2303" i="13"/>
  <c r="AD2311" i="13"/>
  <c r="AD2319" i="13"/>
  <c r="AD2327" i="13"/>
  <c r="AD2335" i="13"/>
  <c r="AD2340" i="13"/>
  <c r="AD2348" i="13"/>
  <c r="AD2356" i="13"/>
  <c r="AD2364" i="13"/>
  <c r="AD2372" i="13"/>
  <c r="AD2380" i="13"/>
  <c r="AD2388" i="13"/>
  <c r="AD2396" i="13"/>
  <c r="AD2404" i="13"/>
  <c r="AD2412" i="13"/>
  <c r="AD2420" i="13"/>
  <c r="AD2213" i="13"/>
  <c r="AD2342" i="13"/>
  <c r="AD2350" i="13"/>
  <c r="AD2358" i="13"/>
  <c r="AD2366" i="13"/>
  <c r="AD2374" i="13"/>
  <c r="AD2382" i="13"/>
  <c r="AD2390" i="13"/>
  <c r="AD2398" i="13"/>
  <c r="AD2406" i="13"/>
  <c r="AD2414" i="13"/>
  <c r="AD2422" i="13"/>
  <c r="AD2430" i="13"/>
  <c r="AD2276" i="13"/>
  <c r="AD2279" i="13"/>
  <c r="AD2347" i="13"/>
  <c r="AD2355" i="13"/>
  <c r="AD2363" i="13"/>
  <c r="AD2371" i="13"/>
  <c r="AD2886" i="13"/>
  <c r="AD2429" i="13"/>
  <c r="AD2434" i="13"/>
  <c r="AD2442" i="13"/>
  <c r="AD2450" i="13"/>
  <c r="AD2455" i="13"/>
  <c r="AD2463" i="13"/>
  <c r="AD2471" i="13"/>
  <c r="AD2479" i="13"/>
  <c r="AD2487" i="13"/>
  <c r="AD2495" i="13"/>
  <c r="AD2503" i="13"/>
  <c r="AD2511" i="13"/>
  <c r="AD2519" i="13"/>
  <c r="AD2527" i="13"/>
  <c r="AD2535" i="13"/>
  <c r="AD2543" i="13"/>
  <c r="AD2551" i="13"/>
  <c r="AD2559" i="13"/>
  <c r="AD2567" i="13"/>
  <c r="AD2575" i="13"/>
  <c r="AD2583" i="13"/>
  <c r="AD2591" i="13"/>
  <c r="AD2599" i="13"/>
  <c r="AD2607" i="13"/>
  <c r="AD2615" i="13"/>
  <c r="AD2623" i="13"/>
  <c r="AD1182" i="13"/>
  <c r="AD1190" i="13"/>
  <c r="AD1198" i="13"/>
  <c r="AD1206" i="13"/>
  <c r="AD1211" i="13"/>
  <c r="AD1219" i="13"/>
  <c r="AD2777" i="13"/>
  <c r="AD2222" i="13"/>
  <c r="AD2255" i="13"/>
  <c r="AD2346" i="13"/>
  <c r="AD2354" i="13"/>
  <c r="AD2362" i="13"/>
  <c r="AD2375" i="13"/>
  <c r="AD2383" i="13"/>
  <c r="AD2391" i="13"/>
  <c r="AD2399" i="13"/>
  <c r="AD2407" i="13"/>
  <c r="AD2415" i="13"/>
  <c r="AD2423" i="13"/>
  <c r="AD2431" i="13"/>
  <c r="AD2439" i="13"/>
  <c r="AD2447" i="13"/>
  <c r="AD2452" i="13"/>
  <c r="AD2460" i="13"/>
  <c r="AD2468" i="13"/>
  <c r="AD2476" i="13"/>
  <c r="AD2484" i="13"/>
  <c r="AD2492" i="13"/>
  <c r="AD2500" i="13"/>
  <c r="AD2508" i="13"/>
  <c r="AD2516" i="13"/>
  <c r="AD2524" i="13"/>
  <c r="AD2532" i="13"/>
  <c r="AD2540" i="13"/>
  <c r="AD2548" i="13"/>
  <c r="AD2556" i="13"/>
  <c r="AD2564" i="13"/>
  <c r="AD2572" i="13"/>
  <c r="AD2580" i="13"/>
  <c r="AD2588" i="13"/>
  <c r="AD2596" i="13"/>
  <c r="AD2604" i="13"/>
  <c r="AD2612" i="13"/>
  <c r="AD2620" i="13"/>
  <c r="AD1179" i="13"/>
  <c r="AD1187" i="13"/>
  <c r="AD1195" i="13"/>
  <c r="AD2263" i="13"/>
  <c r="AD2433" i="13"/>
  <c r="AD2441" i="13"/>
  <c r="AD2449" i="13"/>
  <c r="AD2454" i="13"/>
  <c r="AD2462" i="13"/>
  <c r="AD2470" i="13"/>
  <c r="AD2478" i="13"/>
  <c r="AD2486" i="13"/>
  <c r="AD2494" i="13"/>
  <c r="AD2502" i="13"/>
  <c r="AD2510" i="13"/>
  <c r="AD2518" i="13"/>
  <c r="AD2526" i="13"/>
  <c r="AD2534" i="13"/>
  <c r="AD2542" i="13"/>
  <c r="AD2550" i="13"/>
  <c r="AD2558" i="13"/>
  <c r="AD2566" i="13"/>
  <c r="AD2574" i="13"/>
  <c r="AD2582" i="13"/>
  <c r="AD2590" i="13"/>
  <c r="AD2598" i="13"/>
  <c r="AD2606" i="13"/>
  <c r="AD2614" i="13"/>
  <c r="AD2622" i="13"/>
  <c r="AD1181" i="13"/>
  <c r="AD2367" i="13"/>
  <c r="AD2370" i="13"/>
  <c r="AD2428" i="13"/>
  <c r="AD2438" i="13"/>
  <c r="AD2446" i="13"/>
  <c r="AD2459" i="13"/>
  <c r="AD2467" i="13"/>
  <c r="AD2475" i="13"/>
  <c r="AD2483" i="13"/>
  <c r="AD2491" i="13"/>
  <c r="AD2499" i="13"/>
  <c r="AD2507" i="13"/>
  <c r="AD2515" i="13"/>
  <c r="AD2523" i="13"/>
  <c r="AD2531" i="13"/>
  <c r="AD2539" i="13"/>
  <c r="AD2547" i="13"/>
  <c r="AD2555" i="13"/>
  <c r="AD2563" i="13"/>
  <c r="AD2571" i="13"/>
  <c r="AD2579" i="13"/>
  <c r="AD2587" i="13"/>
  <c r="AD2595" i="13"/>
  <c r="AD2603" i="13"/>
  <c r="AD2611" i="13"/>
  <c r="AD2619" i="13"/>
  <c r="AD2627" i="13"/>
  <c r="AD1186" i="13"/>
  <c r="AD1194" i="13"/>
  <c r="AD1202" i="13"/>
  <c r="AD1210" i="13"/>
  <c r="AD1215" i="13"/>
  <c r="AD1223" i="13"/>
  <c r="AD1231" i="13"/>
  <c r="AD1239" i="13"/>
  <c r="AD1247" i="13"/>
  <c r="AD1255" i="13"/>
  <c r="AD2379" i="13"/>
  <c r="AD2387" i="13"/>
  <c r="AD2395" i="13"/>
  <c r="AD2403" i="13"/>
  <c r="AD2411" i="13"/>
  <c r="AD2419" i="13"/>
  <c r="AD2432" i="13"/>
  <c r="AD2440" i="13"/>
  <c r="AD2448" i="13"/>
  <c r="AD2453" i="13"/>
  <c r="AD2461" i="13"/>
  <c r="AD2469" i="13"/>
  <c r="AD2477" i="13"/>
  <c r="AD2485" i="13"/>
  <c r="AD2493" i="13"/>
  <c r="AD2501" i="13"/>
  <c r="AD2509" i="13"/>
  <c r="AD2517" i="13"/>
  <c r="AD2525" i="13"/>
  <c r="AD2533" i="13"/>
  <c r="AD2541" i="13"/>
  <c r="AD2549" i="13"/>
  <c r="AD2557" i="13"/>
  <c r="AD2565" i="13"/>
  <c r="AD2573" i="13"/>
  <c r="AD2581" i="13"/>
  <c r="AD2589" i="13"/>
  <c r="AD2597" i="13"/>
  <c r="AD2605" i="13"/>
  <c r="AD2613" i="13"/>
  <c r="AD2621" i="13"/>
  <c r="AD1180" i="13"/>
  <c r="AD1188" i="13"/>
  <c r="AD1196" i="13"/>
  <c r="AD1204" i="13"/>
  <c r="AD1217" i="13"/>
  <c r="AD1225" i="13"/>
  <c r="AD1233" i="13"/>
  <c r="AD1241" i="13"/>
  <c r="AD1249" i="13"/>
  <c r="AD2247" i="13"/>
  <c r="AD2278" i="13"/>
  <c r="AD2345" i="13"/>
  <c r="AD2353" i="13"/>
  <c r="AD2361" i="13"/>
  <c r="AD2377" i="13"/>
  <c r="AD2385" i="13"/>
  <c r="AD2393" i="13"/>
  <c r="AD2401" i="13"/>
  <c r="AD2409" i="13"/>
  <c r="AD2417" i="13"/>
  <c r="AD2425" i="13"/>
  <c r="AD2427" i="13"/>
  <c r="AD2437" i="13"/>
  <c r="AD2445" i="13"/>
  <c r="AD2458" i="13"/>
  <c r="AD2466" i="13"/>
  <c r="AD2474" i="13"/>
  <c r="AD2482" i="13"/>
  <c r="AD2490" i="13"/>
  <c r="AD2498" i="13"/>
  <c r="AD2506" i="13"/>
  <c r="AD2514" i="13"/>
  <c r="AD2522" i="13"/>
  <c r="AD2530" i="13"/>
  <c r="AD2538" i="13"/>
  <c r="AD2546" i="13"/>
  <c r="AD2554" i="13"/>
  <c r="AD2562" i="13"/>
  <c r="AD2570" i="13"/>
  <c r="AD2578" i="13"/>
  <c r="AD2586" i="13"/>
  <c r="AD2594" i="13"/>
  <c r="AD2602" i="13"/>
  <c r="AD2610" i="13"/>
  <c r="AD2618" i="13"/>
  <c r="AD2626" i="13"/>
  <c r="AD2402" i="13"/>
  <c r="AD1199" i="13"/>
  <c r="AD1213" i="13"/>
  <c r="AD1269" i="13"/>
  <c r="AD1277" i="13"/>
  <c r="AD1285" i="13"/>
  <c r="AD1293" i="13"/>
  <c r="AD1301" i="13"/>
  <c r="AD1309" i="13"/>
  <c r="AD1317" i="13"/>
  <c r="AD1325" i="13"/>
  <c r="AD1333" i="13"/>
  <c r="AD1341" i="13"/>
  <c r="AD1349" i="13"/>
  <c r="AD1357" i="13"/>
  <c r="AD1365" i="13"/>
  <c r="AD1373" i="13"/>
  <c r="AD1381" i="13"/>
  <c r="AD1389" i="13"/>
  <c r="AD1397" i="13"/>
  <c r="AD1405" i="13"/>
  <c r="AD1413" i="13"/>
  <c r="AD1421" i="13"/>
  <c r="AD1429" i="13"/>
  <c r="AD1437" i="13"/>
  <c r="AD1445" i="13"/>
  <c r="AD1453" i="13"/>
  <c r="AD1461" i="13"/>
  <c r="AD2239" i="13"/>
  <c r="AD2378" i="13"/>
  <c r="AD2435" i="13"/>
  <c r="AD2443" i="13"/>
  <c r="AD2451" i="13"/>
  <c r="AD2456" i="13"/>
  <c r="AD2464" i="13"/>
  <c r="AD2472" i="13"/>
  <c r="AD2480" i="13"/>
  <c r="AD2488" i="13"/>
  <c r="AD2496" i="13"/>
  <c r="AD2504" i="13"/>
  <c r="AD2512" i="13"/>
  <c r="AD2520" i="13"/>
  <c r="AD2528" i="13"/>
  <c r="AD2536" i="13"/>
  <c r="AD2544" i="13"/>
  <c r="AD2552" i="13"/>
  <c r="AD2560" i="13"/>
  <c r="AD2568" i="13"/>
  <c r="AD2576" i="13"/>
  <c r="AD2584" i="13"/>
  <c r="AD2592" i="13"/>
  <c r="AD2600" i="13"/>
  <c r="AD2608" i="13"/>
  <c r="AD2616" i="13"/>
  <c r="AD2624" i="13"/>
  <c r="AD1183" i="13"/>
  <c r="AD1189" i="13"/>
  <c r="AD1197" i="13"/>
  <c r="AD1220" i="13"/>
  <c r="AD1222" i="13"/>
  <c r="AD1224" i="13"/>
  <c r="AD1226" i="13"/>
  <c r="AD1228" i="13"/>
  <c r="AD1230" i="13"/>
  <c r="AD1232" i="13"/>
  <c r="AD1234" i="13"/>
  <c r="AD1236" i="13"/>
  <c r="AD1238" i="13"/>
  <c r="AD1240" i="13"/>
  <c r="AD1242" i="13"/>
  <c r="AD1244" i="13"/>
  <c r="AD1246" i="13"/>
  <c r="AD1248" i="13"/>
  <c r="AD1250" i="13"/>
  <c r="AD1252" i="13"/>
  <c r="AD1254" i="13"/>
  <c r="AD1261" i="13"/>
  <c r="AD1266" i="13"/>
  <c r="AD1274" i="13"/>
  <c r="AD1282" i="13"/>
  <c r="AD1290" i="13"/>
  <c r="AD1298" i="13"/>
  <c r="AD1306" i="13"/>
  <c r="AD1314" i="13"/>
  <c r="AD1322" i="13"/>
  <c r="AD1330" i="13"/>
  <c r="AD1338" i="13"/>
  <c r="AD1346" i="13"/>
  <c r="AD1354" i="13"/>
  <c r="AD1362" i="13"/>
  <c r="AD1370" i="13"/>
  <c r="AD1378" i="13"/>
  <c r="AD1386" i="13"/>
  <c r="AD1394" i="13"/>
  <c r="AD1402" i="13"/>
  <c r="AD1410" i="13"/>
  <c r="AD1418" i="13"/>
  <c r="AD1426" i="13"/>
  <c r="AD1434" i="13"/>
  <c r="AD1442" i="13"/>
  <c r="AD2271" i="13"/>
  <c r="AD2394" i="13"/>
  <c r="AD2436" i="13"/>
  <c r="AD2444" i="13"/>
  <c r="AD2457" i="13"/>
  <c r="AD2465" i="13"/>
  <c r="AD2473" i="13"/>
  <c r="AD2481" i="13"/>
  <c r="AD2489" i="13"/>
  <c r="AD2497" i="13"/>
  <c r="AD2505" i="13"/>
  <c r="AD2513" i="13"/>
  <c r="AD2521" i="13"/>
  <c r="AD2529" i="13"/>
  <c r="AD2537" i="13"/>
  <c r="AD2545" i="13"/>
  <c r="AD2553" i="13"/>
  <c r="AD2561" i="13"/>
  <c r="AD2569" i="13"/>
  <c r="AD2577" i="13"/>
  <c r="AD2585" i="13"/>
  <c r="AD2593" i="13"/>
  <c r="AD2601" i="13"/>
  <c r="AD2609" i="13"/>
  <c r="AD2617" i="13"/>
  <c r="AD2625" i="13"/>
  <c r="AD1184" i="13"/>
  <c r="AD1200" i="13"/>
  <c r="AD1209" i="13"/>
  <c r="AD1216" i="13"/>
  <c r="AD1258" i="13"/>
  <c r="AD1268" i="13"/>
  <c r="AD1276" i="13"/>
  <c r="AD1284" i="13"/>
  <c r="AD1292" i="13"/>
  <c r="AD1300" i="13"/>
  <c r="AD1308" i="13"/>
  <c r="AD1316" i="13"/>
  <c r="AD1324" i="13"/>
  <c r="AD1332" i="13"/>
  <c r="AD1340" i="13"/>
  <c r="AD1348" i="13"/>
  <c r="AD1356" i="13"/>
  <c r="AD1364" i="13"/>
  <c r="AD1372" i="13"/>
  <c r="AD1380" i="13"/>
  <c r="AD1388" i="13"/>
  <c r="AD1396" i="13"/>
  <c r="AD1207" i="13"/>
  <c r="AD1214" i="13"/>
  <c r="AD1227" i="13"/>
  <c r="AD1235" i="13"/>
  <c r="AD1243" i="13"/>
  <c r="AD1251" i="13"/>
  <c r="AD1260" i="13"/>
  <c r="AD1265" i="13"/>
  <c r="AD1273" i="13"/>
  <c r="AD1281" i="13"/>
  <c r="AD1289" i="13"/>
  <c r="AD1297" i="13"/>
  <c r="AD1305" i="13"/>
  <c r="AD1313" i="13"/>
  <c r="AD1321" i="13"/>
  <c r="AD1329" i="13"/>
  <c r="AD1337" i="13"/>
  <c r="AD1345" i="13"/>
  <c r="AD1353" i="13"/>
  <c r="AD1361" i="13"/>
  <c r="AD1369" i="13"/>
  <c r="AD1377" i="13"/>
  <c r="AD1385" i="13"/>
  <c r="AD1393" i="13"/>
  <c r="AD1401" i="13"/>
  <c r="AD1409" i="13"/>
  <c r="AD1417" i="13"/>
  <c r="AD1425" i="13"/>
  <c r="AD1433" i="13"/>
  <c r="AD1441" i="13"/>
  <c r="AD1449" i="13"/>
  <c r="AD1457" i="13"/>
  <c r="AD1465" i="13"/>
  <c r="AD1473" i="13"/>
  <c r="AD1481" i="13"/>
  <c r="AD1489" i="13"/>
  <c r="AD1497" i="13"/>
  <c r="AD1505" i="13"/>
  <c r="AD1513" i="13"/>
  <c r="AD1521" i="13"/>
  <c r="AD1529" i="13"/>
  <c r="AD2386" i="13"/>
  <c r="AD1185" i="13"/>
  <c r="AD1193" i="13"/>
  <c r="AD1203" i="13"/>
  <c r="AD1257" i="13"/>
  <c r="AD1267" i="13"/>
  <c r="AD1275" i="13"/>
  <c r="AD1283" i="13"/>
  <c r="AD1291" i="13"/>
  <c r="AD1299" i="13"/>
  <c r="AD1307" i="13"/>
  <c r="AD1315" i="13"/>
  <c r="AD1323" i="13"/>
  <c r="AD1331" i="13"/>
  <c r="AD1339" i="13"/>
  <c r="AD1347" i="13"/>
  <c r="AD1355" i="13"/>
  <c r="AD1363" i="13"/>
  <c r="AD1371" i="13"/>
  <c r="AD1379" i="13"/>
  <c r="AD1387" i="13"/>
  <c r="AD1395" i="13"/>
  <c r="AD1403" i="13"/>
  <c r="AD1411" i="13"/>
  <c r="AD1419" i="13"/>
  <c r="AD1427" i="13"/>
  <c r="AD1435" i="13"/>
  <c r="AD1443" i="13"/>
  <c r="AD1451" i="13"/>
  <c r="AD1459" i="13"/>
  <c r="AD1467" i="13"/>
  <c r="AD1475" i="13"/>
  <c r="AD2426" i="13"/>
  <c r="AD1191" i="13"/>
  <c r="AD1201" i="13"/>
  <c r="AD1208" i="13"/>
  <c r="AD1259" i="13"/>
  <c r="AD1264" i="13"/>
  <c r="AD1272" i="13"/>
  <c r="AD1280" i="13"/>
  <c r="AD1288" i="13"/>
  <c r="AD1296" i="13"/>
  <c r="AD1304" i="13"/>
  <c r="AD1312" i="13"/>
  <c r="AD1320" i="13"/>
  <c r="AD1328" i="13"/>
  <c r="AD1336" i="13"/>
  <c r="AD1344" i="13"/>
  <c r="AD1352" i="13"/>
  <c r="AD1360" i="13"/>
  <c r="AD1368" i="13"/>
  <c r="AD1376" i="13"/>
  <c r="AD1384" i="13"/>
  <c r="AD1392" i="13"/>
  <c r="AD1400" i="13"/>
  <c r="AD1408" i="13"/>
  <c r="AD1416" i="13"/>
  <c r="AD1424" i="13"/>
  <c r="AD1192" i="13"/>
  <c r="AD1256" i="13"/>
  <c r="AD1404" i="13"/>
  <c r="AD1407" i="13"/>
  <c r="AD1420" i="13"/>
  <c r="AD1423" i="13"/>
  <c r="AD1452" i="13"/>
  <c r="AD1485" i="13"/>
  <c r="AD1492" i="13"/>
  <c r="AD1501" i="13"/>
  <c r="AD1508" i="13"/>
  <c r="AD1517" i="13"/>
  <c r="AD1524" i="13"/>
  <c r="AD1536" i="13"/>
  <c r="AD1544" i="13"/>
  <c r="AD1552" i="13"/>
  <c r="AD1560" i="13"/>
  <c r="AD1568" i="13"/>
  <c r="AD1576" i="13"/>
  <c r="AD1584" i="13"/>
  <c r="AD1592" i="13"/>
  <c r="AD1600" i="13"/>
  <c r="AD1608" i="13"/>
  <c r="AD1616" i="13"/>
  <c r="AD1624" i="13"/>
  <c r="AD1632" i="13"/>
  <c r="AD1640" i="13"/>
  <c r="AD1648" i="13"/>
  <c r="AD1656" i="13"/>
  <c r="AD1664" i="13"/>
  <c r="AD1672" i="13"/>
  <c r="AD1680" i="13"/>
  <c r="AD1688" i="13"/>
  <c r="AD1696" i="13"/>
  <c r="AD1218" i="13"/>
  <c r="AD1432" i="13"/>
  <c r="AD1440" i="13"/>
  <c r="AD1450" i="13"/>
  <c r="AD1494" i="13"/>
  <c r="AD1510" i="13"/>
  <c r="AD1526" i="13"/>
  <c r="AD1533" i="13"/>
  <c r="AD1541" i="13"/>
  <c r="AD1549" i="13"/>
  <c r="AD1557" i="13"/>
  <c r="AD1565" i="13"/>
  <c r="AD1573" i="13"/>
  <c r="AD1581" i="13"/>
  <c r="AD1589" i="13"/>
  <c r="AD1597" i="13"/>
  <c r="AD1605" i="13"/>
  <c r="AD1613" i="13"/>
  <c r="AD1621" i="13"/>
  <c r="AD1629" i="13"/>
  <c r="AD1637" i="13"/>
  <c r="AD1645" i="13"/>
  <c r="AD1653" i="13"/>
  <c r="AD1661" i="13"/>
  <c r="AD1669" i="13"/>
  <c r="AD2410" i="13"/>
  <c r="AD1253" i="13"/>
  <c r="AD1262" i="13"/>
  <c r="AD1270" i="13"/>
  <c r="AD1278" i="13"/>
  <c r="AD1286" i="13"/>
  <c r="AD1294" i="13"/>
  <c r="AD1302" i="13"/>
  <c r="AD1310" i="13"/>
  <c r="AD1318" i="13"/>
  <c r="AD1326" i="13"/>
  <c r="AD1334" i="13"/>
  <c r="AD1342" i="13"/>
  <c r="AD1350" i="13"/>
  <c r="AD1358" i="13"/>
  <c r="AD1366" i="13"/>
  <c r="AD1374" i="13"/>
  <c r="AD1382" i="13"/>
  <c r="AD1390" i="13"/>
  <c r="AD1398" i="13"/>
  <c r="AD1446" i="13"/>
  <c r="AD1462" i="13"/>
  <c r="AD1464" i="13"/>
  <c r="AD1466" i="13"/>
  <c r="AD1468" i="13"/>
  <c r="AD1470" i="13"/>
  <c r="AD1472" i="13"/>
  <c r="AD1474" i="13"/>
  <c r="AD1476" i="13"/>
  <c r="AD1478" i="13"/>
  <c r="AD1480" i="13"/>
  <c r="AD1482" i="13"/>
  <c r="AD1491" i="13"/>
  <c r="AD1498" i="13"/>
  <c r="AD1507" i="13"/>
  <c r="AD1514" i="13"/>
  <c r="AD1523" i="13"/>
  <c r="AD1530" i="13"/>
  <c r="AD1535" i="13"/>
  <c r="AD1543" i="13"/>
  <c r="AD1551" i="13"/>
  <c r="AD1559" i="13"/>
  <c r="AD1567" i="13"/>
  <c r="AD1575" i="13"/>
  <c r="AD1583" i="13"/>
  <c r="AD1591" i="13"/>
  <c r="AD1599" i="13"/>
  <c r="AD1607" i="13"/>
  <c r="AD1615" i="13"/>
  <c r="AD1623" i="13"/>
  <c r="AD1631" i="13"/>
  <c r="AD1639" i="13"/>
  <c r="AD1647" i="13"/>
  <c r="AD1655" i="13"/>
  <c r="AD1663" i="13"/>
  <c r="AD1671" i="13"/>
  <c r="AD1205" i="13"/>
  <c r="AD1245" i="13"/>
  <c r="AD1412" i="13"/>
  <c r="AD1415" i="13"/>
  <c r="AD1428" i="13"/>
  <c r="AD1436" i="13"/>
  <c r="AD1444" i="13"/>
  <c r="AD1460" i="13"/>
  <c r="AD1484" i="13"/>
  <c r="AD1493" i="13"/>
  <c r="AD1500" i="13"/>
  <c r="AD1509" i="13"/>
  <c r="AD1516" i="13"/>
  <c r="AD1525" i="13"/>
  <c r="AD1532" i="13"/>
  <c r="AD1540" i="13"/>
  <c r="AD1548" i="13"/>
  <c r="AD1556" i="13"/>
  <c r="AD1564" i="13"/>
  <c r="AD1572" i="13"/>
  <c r="AD1580" i="13"/>
  <c r="AD1588" i="13"/>
  <c r="AD1596" i="13"/>
  <c r="AD1604" i="13"/>
  <c r="AD1612" i="13"/>
  <c r="AD1620" i="13"/>
  <c r="AD1628" i="13"/>
  <c r="AD1636" i="13"/>
  <c r="AD1644" i="13"/>
  <c r="AD1652" i="13"/>
  <c r="AD1660" i="13"/>
  <c r="AD1668" i="13"/>
  <c r="AD1676" i="13"/>
  <c r="AD1684" i="13"/>
  <c r="AD1692" i="13"/>
  <c r="AD2369" i="13"/>
  <c r="AD2418" i="13"/>
  <c r="AD1229" i="13"/>
  <c r="AD1406" i="13"/>
  <c r="AD1422" i="13"/>
  <c r="AD1447" i="13"/>
  <c r="AD1456" i="13"/>
  <c r="AD1469" i="13"/>
  <c r="AD1477" i="13"/>
  <c r="AD1488" i="13"/>
  <c r="AD1495" i="13"/>
  <c r="AD1504" i="13"/>
  <c r="AD1511" i="13"/>
  <c r="AD1520" i="13"/>
  <c r="AD1527" i="13"/>
  <c r="AD1534" i="13"/>
  <c r="AD1542" i="13"/>
  <c r="AD1550" i="13"/>
  <c r="AD1558" i="13"/>
  <c r="AD1566" i="13"/>
  <c r="AD1574" i="13"/>
  <c r="AD1582" i="13"/>
  <c r="AD1590" i="13"/>
  <c r="AD1598" i="13"/>
  <c r="AD1606" i="13"/>
  <c r="AD1614" i="13"/>
  <c r="AD1622" i="13"/>
  <c r="AD1630" i="13"/>
  <c r="AD1638" i="13"/>
  <c r="AD1646" i="13"/>
  <c r="AD1654" i="13"/>
  <c r="AD1662" i="13"/>
  <c r="AD1670" i="13"/>
  <c r="AD1678" i="13"/>
  <c r="AD1686" i="13"/>
  <c r="AD1694" i="13"/>
  <c r="AD1212" i="13"/>
  <c r="AD1221" i="13"/>
  <c r="AD1454" i="13"/>
  <c r="AD1463" i="13"/>
  <c r="AD1471" i="13"/>
  <c r="AD1479" i="13"/>
  <c r="AD1483" i="13"/>
  <c r="AD1490" i="13"/>
  <c r="AD1499" i="13"/>
  <c r="AD1506" i="13"/>
  <c r="AD1515" i="13"/>
  <c r="AD1522" i="13"/>
  <c r="AD1531" i="13"/>
  <c r="AD1539" i="13"/>
  <c r="AD1547" i="13"/>
  <c r="AD1555" i="13"/>
  <c r="AD1563" i="13"/>
  <c r="AD1571" i="13"/>
  <c r="AD1579" i="13"/>
  <c r="AD1587" i="13"/>
  <c r="AD1595" i="13"/>
  <c r="AD1603" i="13"/>
  <c r="AD1611" i="13"/>
  <c r="AD1619" i="13"/>
  <c r="AD1627" i="13"/>
  <c r="AD1635" i="13"/>
  <c r="AD1643" i="13"/>
  <c r="AD1651" i="13"/>
  <c r="AD1659" i="13"/>
  <c r="AD1667" i="13"/>
  <c r="AD1675" i="13"/>
  <c r="AD1683" i="13"/>
  <c r="AD1691" i="13"/>
  <c r="AD1279" i="13"/>
  <c r="AD1311" i="13"/>
  <c r="AD1343" i="13"/>
  <c r="AD1375" i="13"/>
  <c r="AD1430" i="13"/>
  <c r="AD1439" i="13"/>
  <c r="AD1503" i="13"/>
  <c r="AD1674" i="13"/>
  <c r="AD1682" i="13"/>
  <c r="AD1690" i="13"/>
  <c r="AD1699" i="13"/>
  <c r="AD1707" i="13"/>
  <c r="AD1715" i="13"/>
  <c r="AD1723" i="13"/>
  <c r="AD1731" i="13"/>
  <c r="AD1739" i="13"/>
  <c r="AD1747" i="13"/>
  <c r="AD1755" i="13"/>
  <c r="AD1763" i="13"/>
  <c r="AD1771" i="13"/>
  <c r="AD1779" i="13"/>
  <c r="AD1787" i="13"/>
  <c r="AD1795" i="13"/>
  <c r="AD1803" i="13"/>
  <c r="AD1811" i="13"/>
  <c r="AD1819" i="13"/>
  <c r="AD1827" i="13"/>
  <c r="AD1832" i="13"/>
  <c r="AD1840" i="13"/>
  <c r="AD1455" i="13"/>
  <c r="AD1486" i="13"/>
  <c r="AD1677" i="13"/>
  <c r="AD1685" i="13"/>
  <c r="AD1693" i="13"/>
  <c r="AD1704" i="13"/>
  <c r="AD1712" i="13"/>
  <c r="AD1720" i="13"/>
  <c r="AD1728" i="13"/>
  <c r="AD1736" i="13"/>
  <c r="AD1744" i="13"/>
  <c r="AD1752" i="13"/>
  <c r="AD1760" i="13"/>
  <c r="AD1768" i="13"/>
  <c r="AD1776" i="13"/>
  <c r="AD1784" i="13"/>
  <c r="AD1792" i="13"/>
  <c r="AD1800" i="13"/>
  <c r="AD1808" i="13"/>
  <c r="AD1816" i="13"/>
  <c r="AD1824" i="13"/>
  <c r="AD1287" i="13"/>
  <c r="AD1319" i="13"/>
  <c r="AD1351" i="13"/>
  <c r="AD1383" i="13"/>
  <c r="AD1414" i="13"/>
  <c r="AD1431" i="13"/>
  <c r="AD1496" i="13"/>
  <c r="AD1701" i="13"/>
  <c r="AD1709" i="13"/>
  <c r="AD1717" i="13"/>
  <c r="AD1725" i="13"/>
  <c r="AD1733" i="13"/>
  <c r="AD1741" i="13"/>
  <c r="AD1749" i="13"/>
  <c r="AD1757" i="13"/>
  <c r="AD1765" i="13"/>
  <c r="AD1773" i="13"/>
  <c r="AD1781" i="13"/>
  <c r="AD1487" i="13"/>
  <c r="AD1518" i="13"/>
  <c r="AD1698" i="13"/>
  <c r="AD1706" i="13"/>
  <c r="AD1714" i="13"/>
  <c r="AD1722" i="13"/>
  <c r="AD1730" i="13"/>
  <c r="AD1738" i="13"/>
  <c r="AD1746" i="13"/>
  <c r="AD1754" i="13"/>
  <c r="AD1762" i="13"/>
  <c r="AD1770" i="13"/>
  <c r="AD1778" i="13"/>
  <c r="AD1786" i="13"/>
  <c r="AD1794" i="13"/>
  <c r="AD1802" i="13"/>
  <c r="AD1237" i="13"/>
  <c r="AD1263" i="13"/>
  <c r="AD1295" i="13"/>
  <c r="AD1327" i="13"/>
  <c r="AD1359" i="13"/>
  <c r="AD1391" i="13"/>
  <c r="AD1528" i="13"/>
  <c r="AD1703" i="13"/>
  <c r="AD1711" i="13"/>
  <c r="AD1719" i="13"/>
  <c r="AD1727" i="13"/>
  <c r="AD1735" i="13"/>
  <c r="AD1743" i="13"/>
  <c r="AD1751" i="13"/>
  <c r="AD1759" i="13"/>
  <c r="AD1767" i="13"/>
  <c r="AD1775" i="13"/>
  <c r="AD1783" i="13"/>
  <c r="AD1791" i="13"/>
  <c r="AD1799" i="13"/>
  <c r="AD1807" i="13"/>
  <c r="AD1271" i="13"/>
  <c r="AD1303" i="13"/>
  <c r="AD1335" i="13"/>
  <c r="AD1367" i="13"/>
  <c r="AD1399" i="13"/>
  <c r="AD1438" i="13"/>
  <c r="AD1448" i="13"/>
  <c r="AD1458" i="13"/>
  <c r="AD1502" i="13"/>
  <c r="AD1673" i="13"/>
  <c r="AD1681" i="13"/>
  <c r="AD1689" i="13"/>
  <c r="AD1697" i="13"/>
  <c r="AD1705" i="13"/>
  <c r="AD1713" i="13"/>
  <c r="AD1721" i="13"/>
  <c r="AD1729" i="13"/>
  <c r="AD1737" i="13"/>
  <c r="AD1745" i="13"/>
  <c r="AD1753" i="13"/>
  <c r="AD1761" i="13"/>
  <c r="AD1769" i="13"/>
  <c r="AD1777" i="13"/>
  <c r="AD1785" i="13"/>
  <c r="AD1793" i="13"/>
  <c r="AD1801" i="13"/>
  <c r="AD1809" i="13"/>
  <c r="AD1817" i="13"/>
  <c r="AD1825" i="13"/>
  <c r="AD1830" i="13"/>
  <c r="AD1838" i="13"/>
  <c r="AD1512" i="13"/>
  <c r="AD1538" i="13"/>
  <c r="AD1546" i="13"/>
  <c r="AD1554" i="13"/>
  <c r="AD1562" i="13"/>
  <c r="AD1570" i="13"/>
  <c r="AD1578" i="13"/>
  <c r="AD1586" i="13"/>
  <c r="AD1594" i="13"/>
  <c r="AD1602" i="13"/>
  <c r="AD1610" i="13"/>
  <c r="AD1618" i="13"/>
  <c r="AD1626" i="13"/>
  <c r="AD1634" i="13"/>
  <c r="AD1642" i="13"/>
  <c r="AD1650" i="13"/>
  <c r="AD1658" i="13"/>
  <c r="AD1666" i="13"/>
  <c r="AD1679" i="13"/>
  <c r="AD1687" i="13"/>
  <c r="AD1695" i="13"/>
  <c r="AD1702" i="13"/>
  <c r="AD1710" i="13"/>
  <c r="AD1718" i="13"/>
  <c r="AD1726" i="13"/>
  <c r="AD1734" i="13"/>
  <c r="AD1742" i="13"/>
  <c r="AD1750" i="13"/>
  <c r="AD1758" i="13"/>
  <c r="AD1766" i="13"/>
  <c r="AD1545" i="13"/>
  <c r="AD1609" i="13"/>
  <c r="AD1810" i="13"/>
  <c r="AD1826" i="13"/>
  <c r="AD1828" i="13"/>
  <c r="AD1851" i="13"/>
  <c r="AD1859" i="13"/>
  <c r="AD1867" i="13"/>
  <c r="AD1875" i="13"/>
  <c r="AD1883" i="13"/>
  <c r="AD1891" i="13"/>
  <c r="AD1899" i="13"/>
  <c r="AD1907" i="13"/>
  <c r="AD1915" i="13"/>
  <c r="AD1923" i="13"/>
  <c r="AD1553" i="13"/>
  <c r="AD1617" i="13"/>
  <c r="AD1798" i="13"/>
  <c r="AD1848" i="13"/>
  <c r="AD1856" i="13"/>
  <c r="AD1864" i="13"/>
  <c r="AD1872" i="13"/>
  <c r="AD1880" i="13"/>
  <c r="AD1888" i="13"/>
  <c r="AD1896" i="13"/>
  <c r="AD1904" i="13"/>
  <c r="AD1912" i="13"/>
  <c r="AD1920" i="13"/>
  <c r="AD1928" i="13"/>
  <c r="AD1936" i="13"/>
  <c r="AD1944" i="13"/>
  <c r="AD1569" i="13"/>
  <c r="AD1633" i="13"/>
  <c r="AD1774" i="13"/>
  <c r="AD1782" i="13"/>
  <c r="AD1796" i="13"/>
  <c r="AD1820" i="13"/>
  <c r="AD1822" i="13"/>
  <c r="AD1850" i="13"/>
  <c r="AD1858" i="13"/>
  <c r="AD1866" i="13"/>
  <c r="AD1874" i="13"/>
  <c r="AD1882" i="13"/>
  <c r="AD1890" i="13"/>
  <c r="AD1898" i="13"/>
  <c r="AD1906" i="13"/>
  <c r="AD1914" i="13"/>
  <c r="AD1922" i="13"/>
  <c r="AD1577" i="13"/>
  <c r="AD1641" i="13"/>
  <c r="AD1818" i="13"/>
  <c r="AD1847" i="13"/>
  <c r="AD1855" i="13"/>
  <c r="AD1863" i="13"/>
  <c r="AD1871" i="13"/>
  <c r="AD1879" i="13"/>
  <c r="AD1887" i="13"/>
  <c r="AD1895" i="13"/>
  <c r="AD1903" i="13"/>
  <c r="AD1911" i="13"/>
  <c r="AD1919" i="13"/>
  <c r="AD1927" i="13"/>
  <c r="AD1935" i="13"/>
  <c r="AD1943" i="13"/>
  <c r="AD1951" i="13"/>
  <c r="AD1959" i="13"/>
  <c r="AD1967" i="13"/>
  <c r="AD1585" i="13"/>
  <c r="AD1649" i="13"/>
  <c r="AD1790" i="13"/>
  <c r="AD1806" i="13"/>
  <c r="AD1834" i="13"/>
  <c r="AD1842" i="13"/>
  <c r="AD1852" i="13"/>
  <c r="AD1860" i="13"/>
  <c r="AD1868" i="13"/>
  <c r="AD1876" i="13"/>
  <c r="AD1884" i="13"/>
  <c r="AD1892" i="13"/>
  <c r="AD1900" i="13"/>
  <c r="AD1908" i="13"/>
  <c r="AD1916" i="13"/>
  <c r="AD1924" i="13"/>
  <c r="AD1932" i="13"/>
  <c r="AD1940" i="13"/>
  <c r="AD1948" i="13"/>
  <c r="AD1956" i="13"/>
  <c r="AD1964" i="13"/>
  <c r="AD1593" i="13"/>
  <c r="AD1657" i="13"/>
  <c r="AD1708" i="13"/>
  <c r="AD1724" i="13"/>
  <c r="AD1740" i="13"/>
  <c r="AD1756" i="13"/>
  <c r="AD1772" i="13"/>
  <c r="AD1780" i="13"/>
  <c r="AD1797" i="13"/>
  <c r="AD1821" i="13"/>
  <c r="AD1823" i="13"/>
  <c r="AD1836" i="13"/>
  <c r="AD1844" i="13"/>
  <c r="AD1849" i="13"/>
  <c r="AD1857" i="13"/>
  <c r="AD1865" i="13"/>
  <c r="AD1873" i="13"/>
  <c r="AD1881" i="13"/>
  <c r="AD1889" i="13"/>
  <c r="AD1897" i="13"/>
  <c r="AD1905" i="13"/>
  <c r="AD1913" i="13"/>
  <c r="AD1921" i="13"/>
  <c r="AD1537" i="13"/>
  <c r="AD1601" i="13"/>
  <c r="AD1665" i="13"/>
  <c r="AD1788" i="13"/>
  <c r="AD1804" i="13"/>
  <c r="AD1812" i="13"/>
  <c r="AD1814" i="13"/>
  <c r="AD1846" i="13"/>
  <c r="AD1854" i="13"/>
  <c r="AD1862" i="13"/>
  <c r="AD1870" i="13"/>
  <c r="AD1878" i="13"/>
  <c r="AD1886" i="13"/>
  <c r="AD1894" i="13"/>
  <c r="AD1902" i="13"/>
  <c r="AD1910" i="13"/>
  <c r="AD1918" i="13"/>
  <c r="AD1835" i="13"/>
  <c r="AD1942" i="13"/>
  <c r="AD1975" i="13"/>
  <c r="AD1983" i="13"/>
  <c r="AD1991" i="13"/>
  <c r="AD1999" i="13"/>
  <c r="AD2007" i="13"/>
  <c r="AD2015" i="13"/>
  <c r="AD2023" i="13"/>
  <c r="AD2031" i="13"/>
  <c r="AD2039" i="13"/>
  <c r="AD2047" i="13"/>
  <c r="AD2055" i="13"/>
  <c r="AD2063" i="13"/>
  <c r="AD2071" i="13"/>
  <c r="AD2076" i="13"/>
  <c r="AD2084" i="13"/>
  <c r="AD2092" i="13"/>
  <c r="AD2100" i="13"/>
  <c r="AD2108" i="13"/>
  <c r="AD2116" i="13"/>
  <c r="AD61" i="13"/>
  <c r="AD69" i="13"/>
  <c r="AD77" i="13"/>
  <c r="AD85" i="13"/>
  <c r="AD93" i="13"/>
  <c r="AD101" i="13"/>
  <c r="AD109" i="13"/>
  <c r="AD117" i="13"/>
  <c r="AD125" i="13"/>
  <c r="AD133" i="13"/>
  <c r="AD141" i="13"/>
  <c r="AD149" i="13"/>
  <c r="AD157" i="13"/>
  <c r="AD165" i="13"/>
  <c r="AD173" i="13"/>
  <c r="AD181" i="13"/>
  <c r="AD189" i="13"/>
  <c r="AD197" i="13"/>
  <c r="AD205" i="13"/>
  <c r="AD213" i="13"/>
  <c r="AD1700" i="13"/>
  <c r="AD1805" i="13"/>
  <c r="AD1841" i="13"/>
  <c r="AD1926" i="13"/>
  <c r="AD1931" i="13"/>
  <c r="AD1933" i="13"/>
  <c r="AD1947" i="13"/>
  <c r="AD1953" i="13"/>
  <c r="AD1955" i="13"/>
  <c r="AD1961" i="13"/>
  <c r="AD1963" i="13"/>
  <c r="AD1972" i="13"/>
  <c r="AD1980" i="13"/>
  <c r="AD1988" i="13"/>
  <c r="AD1996" i="13"/>
  <c r="AD2004" i="13"/>
  <c r="AD2012" i="13"/>
  <c r="AD2020" i="13"/>
  <c r="AD2028" i="13"/>
  <c r="AD2036" i="13"/>
  <c r="AD2044" i="13"/>
  <c r="AD2052" i="13"/>
  <c r="AD2060" i="13"/>
  <c r="AD2068" i="13"/>
  <c r="AD2073" i="13"/>
  <c r="AD2081" i="13"/>
  <c r="AD2089" i="13"/>
  <c r="AD2097" i="13"/>
  <c r="AD2105" i="13"/>
  <c r="AD2113" i="13"/>
  <c r="AD2121" i="13"/>
  <c r="AD66" i="13"/>
  <c r="AD74" i="13"/>
  <c r="AD82" i="13"/>
  <c r="AD90" i="13"/>
  <c r="AD98" i="13"/>
  <c r="AD106" i="13"/>
  <c r="AD114" i="13"/>
  <c r="AD122" i="13"/>
  <c r="AD130" i="13"/>
  <c r="AD138" i="13"/>
  <c r="AD146" i="13"/>
  <c r="AD154" i="13"/>
  <c r="AD162" i="13"/>
  <c r="AD170" i="13"/>
  <c r="AD178" i="13"/>
  <c r="AD186" i="13"/>
  <c r="AD1561" i="13"/>
  <c r="AD1716" i="13"/>
  <c r="AD1831" i="13"/>
  <c r="AD1929" i="13"/>
  <c r="AD1938" i="13"/>
  <c r="AD1945" i="13"/>
  <c r="AD1949" i="13"/>
  <c r="AD1957" i="13"/>
  <c r="AD1965" i="13"/>
  <c r="AD1969" i="13"/>
  <c r="AD1977" i="13"/>
  <c r="AD1985" i="13"/>
  <c r="AD1993" i="13"/>
  <c r="AD2001" i="13"/>
  <c r="AD2009" i="13"/>
  <c r="AD2017" i="13"/>
  <c r="AD2025" i="13"/>
  <c r="AD2033" i="13"/>
  <c r="AD2041" i="13"/>
  <c r="AD2049" i="13"/>
  <c r="AD2057" i="13"/>
  <c r="AD2065" i="13"/>
  <c r="AD2078" i="13"/>
  <c r="AD2086" i="13"/>
  <c r="AD2094" i="13"/>
  <c r="AD2102" i="13"/>
  <c r="AD2110" i="13"/>
  <c r="AD2118" i="13"/>
  <c r="AD63" i="13"/>
  <c r="AD71" i="13"/>
  <c r="AD79" i="13"/>
  <c r="AD87" i="13"/>
  <c r="AD95" i="13"/>
  <c r="AD103" i="13"/>
  <c r="AD111" i="13"/>
  <c r="AD119" i="13"/>
  <c r="AD127" i="13"/>
  <c r="AD135" i="13"/>
  <c r="AD143" i="13"/>
  <c r="AD151" i="13"/>
  <c r="AD159" i="13"/>
  <c r="AD167" i="13"/>
  <c r="AD175" i="13"/>
  <c r="AD183" i="13"/>
  <c r="AD1625" i="13"/>
  <c r="AD1732" i="13"/>
  <c r="AD1813" i="13"/>
  <c r="AD1837" i="13"/>
  <c r="AD1853" i="13"/>
  <c r="AD1869" i="13"/>
  <c r="AD1885" i="13"/>
  <c r="AD1901" i="13"/>
  <c r="AD1917" i="13"/>
  <c r="AD1974" i="13"/>
  <c r="AD1982" i="13"/>
  <c r="AD1990" i="13"/>
  <c r="AD1998" i="13"/>
  <c r="AD2006" i="13"/>
  <c r="AD2014" i="13"/>
  <c r="AD2022" i="13"/>
  <c r="AD2030" i="13"/>
  <c r="AD2038" i="13"/>
  <c r="AD2046" i="13"/>
  <c r="AD2054" i="13"/>
  <c r="AD2062" i="13"/>
  <c r="AD2070" i="13"/>
  <c r="AD2075" i="13"/>
  <c r="AD2083" i="13"/>
  <c r="AD2091" i="13"/>
  <c r="AD2099" i="13"/>
  <c r="AD2107" i="13"/>
  <c r="AD2115" i="13"/>
  <c r="AD2123" i="13"/>
  <c r="AD68" i="13"/>
  <c r="AD76" i="13"/>
  <c r="AD84" i="13"/>
  <c r="AD92" i="13"/>
  <c r="AD100" i="13"/>
  <c r="AD108" i="13"/>
  <c r="AD116" i="13"/>
  <c r="AD124" i="13"/>
  <c r="AD132" i="13"/>
  <c r="AD140" i="13"/>
  <c r="AD148" i="13"/>
  <c r="AD156" i="13"/>
  <c r="AD164" i="13"/>
  <c r="AD172" i="13"/>
  <c r="AD180" i="13"/>
  <c r="AD188" i="13"/>
  <c r="AD1748" i="13"/>
  <c r="AD1843" i="13"/>
  <c r="AD1934" i="13"/>
  <c r="AD1971" i="13"/>
  <c r="AD1979" i="13"/>
  <c r="AD1987" i="13"/>
  <c r="AD1995" i="13"/>
  <c r="AD2003" i="13"/>
  <c r="AD2011" i="13"/>
  <c r="AD2019" i="13"/>
  <c r="AD2027" i="13"/>
  <c r="AD2035" i="13"/>
  <c r="AD2043" i="13"/>
  <c r="AD2051" i="13"/>
  <c r="AD2059" i="13"/>
  <c r="AD2067" i="13"/>
  <c r="AD2072" i="13"/>
  <c r="AD2080" i="13"/>
  <c r="AD2088" i="13"/>
  <c r="AD2096" i="13"/>
  <c r="AD2104" i="13"/>
  <c r="AD2112" i="13"/>
  <c r="AD2120" i="13"/>
  <c r="AD65" i="13"/>
  <c r="AD73" i="13"/>
  <c r="AD81" i="13"/>
  <c r="AD89" i="13"/>
  <c r="AD97" i="13"/>
  <c r="AD105" i="13"/>
  <c r="AD113" i="13"/>
  <c r="AD121" i="13"/>
  <c r="AD129" i="13"/>
  <c r="AD137" i="13"/>
  <c r="AD145" i="13"/>
  <c r="AD153" i="13"/>
  <c r="AD161" i="13"/>
  <c r="AD169" i="13"/>
  <c r="AD177" i="13"/>
  <c r="AD185" i="13"/>
  <c r="AD193" i="13"/>
  <c r="AD201" i="13"/>
  <c r="AD209" i="13"/>
  <c r="AD1815" i="13"/>
  <c r="AD1839" i="13"/>
  <c r="AD1930" i="13"/>
  <c r="AD1937" i="13"/>
  <c r="AD1946" i="13"/>
  <c r="AD1954" i="13"/>
  <c r="AD1962" i="13"/>
  <c r="AD1973" i="13"/>
  <c r="AD1981" i="13"/>
  <c r="AD1989" i="13"/>
  <c r="AD1997" i="13"/>
  <c r="AD2005" i="13"/>
  <c r="AD2013" i="13"/>
  <c r="AD2021" i="13"/>
  <c r="AD2029" i="13"/>
  <c r="AD2037" i="13"/>
  <c r="AD2045" i="13"/>
  <c r="AD2053" i="13"/>
  <c r="AD2061" i="13"/>
  <c r="AD2069" i="13"/>
  <c r="AD2074" i="13"/>
  <c r="AD2082" i="13"/>
  <c r="AD2090" i="13"/>
  <c r="AD2098" i="13"/>
  <c r="AD2106" i="13"/>
  <c r="AD2114" i="13"/>
  <c r="AD2122" i="13"/>
  <c r="AD67" i="13"/>
  <c r="AD75" i="13"/>
  <c r="AD83" i="13"/>
  <c r="AD91" i="13"/>
  <c r="AD99" i="13"/>
  <c r="AD107" i="13"/>
  <c r="AD115" i="13"/>
  <c r="AD123" i="13"/>
  <c r="AD131" i="13"/>
  <c r="AD139" i="13"/>
  <c r="AD147" i="13"/>
  <c r="AD155" i="13"/>
  <c r="AD163" i="13"/>
  <c r="AD171" i="13"/>
  <c r="AD179" i="13"/>
  <c r="AD187" i="13"/>
  <c r="AD195" i="13"/>
  <c r="AD203" i="13"/>
  <c r="AD211" i="13"/>
  <c r="AD1519" i="13"/>
  <c r="AD1789" i="13"/>
  <c r="AD1829" i="13"/>
  <c r="AD1845" i="13"/>
  <c r="AD1861" i="13"/>
  <c r="AD1877" i="13"/>
  <c r="AD1893" i="13"/>
  <c r="AD1909" i="13"/>
  <c r="AD1925" i="13"/>
  <c r="AD1970" i="13"/>
  <c r="AD1978" i="13"/>
  <c r="AD1986" i="13"/>
  <c r="AD1994" i="13"/>
  <c r="AD2002" i="13"/>
  <c r="AD2010" i="13"/>
  <c r="AD2018" i="13"/>
  <c r="AD2026" i="13"/>
  <c r="AD2034" i="13"/>
  <c r="AD2042" i="13"/>
  <c r="AD2050" i="13"/>
  <c r="AD2058" i="13"/>
  <c r="AD2066" i="13"/>
  <c r="AD2079" i="13"/>
  <c r="AD2087" i="13"/>
  <c r="AD2095" i="13"/>
  <c r="AD2103" i="13"/>
  <c r="AD2111" i="13"/>
  <c r="AD2119" i="13"/>
  <c r="AD64" i="13"/>
  <c r="AD72" i="13"/>
  <c r="AD80" i="13"/>
  <c r="AD88" i="13"/>
  <c r="AD96" i="13"/>
  <c r="AD104" i="13"/>
  <c r="AD112" i="13"/>
  <c r="AD120" i="13"/>
  <c r="AD128" i="13"/>
  <c r="AD136" i="13"/>
  <c r="AD144" i="13"/>
  <c r="AD152" i="13"/>
  <c r="AD160" i="13"/>
  <c r="AD168" i="13"/>
  <c r="AD176" i="13"/>
  <c r="AD184" i="13"/>
  <c r="AD2077" i="13"/>
  <c r="AD2093" i="13"/>
  <c r="AD2109" i="13"/>
  <c r="AD62" i="13"/>
  <c r="AD78" i="13"/>
  <c r="AD94" i="13"/>
  <c r="AD110" i="13"/>
  <c r="AD126" i="13"/>
  <c r="AD142" i="13"/>
  <c r="AD158" i="13"/>
  <c r="AD174" i="13"/>
  <c r="AD190" i="13"/>
  <c r="AD206" i="13"/>
  <c r="AD220" i="13"/>
  <c r="AD228" i="13"/>
  <c r="AD236" i="13"/>
  <c r="AD244" i="13"/>
  <c r="AD252" i="13"/>
  <c r="AD260" i="13"/>
  <c r="AD268" i="13"/>
  <c r="AD276" i="13"/>
  <c r="AD284" i="13"/>
  <c r="AD292" i="13"/>
  <c r="AD300" i="13"/>
  <c r="AD308" i="13"/>
  <c r="AD316" i="13"/>
  <c r="AD324" i="13"/>
  <c r="AD332" i="13"/>
  <c r="AD345" i="13"/>
  <c r="AD353" i="13"/>
  <c r="AD361" i="13"/>
  <c r="AD369" i="13"/>
  <c r="AD377" i="13"/>
  <c r="AD385" i="13"/>
  <c r="AD393" i="13"/>
  <c r="AD401" i="13"/>
  <c r="AD409" i="13"/>
  <c r="AD1764" i="13"/>
  <c r="AD1939" i="13"/>
  <c r="AD1958" i="13"/>
  <c r="AD204" i="13"/>
  <c r="AD217" i="13"/>
  <c r="AD225" i="13"/>
  <c r="AD233" i="13"/>
  <c r="AD241" i="13"/>
  <c r="AD249" i="13"/>
  <c r="AD257" i="13"/>
  <c r="AD265" i="13"/>
  <c r="AD273" i="13"/>
  <c r="AD281" i="13"/>
  <c r="AD289" i="13"/>
  <c r="AD297" i="13"/>
  <c r="AD305" i="13"/>
  <c r="AD313" i="13"/>
  <c r="AD321" i="13"/>
  <c r="AD329" i="13"/>
  <c r="AD337" i="13"/>
  <c r="AD342" i="13"/>
  <c r="AD350" i="13"/>
  <c r="AD358" i="13"/>
  <c r="AD366" i="13"/>
  <c r="AD374" i="13"/>
  <c r="AD382" i="13"/>
  <c r="AD390" i="13"/>
  <c r="AD398" i="13"/>
  <c r="AD406" i="13"/>
  <c r="AD414" i="13"/>
  <c r="AD422" i="13"/>
  <c r="AD430" i="13"/>
  <c r="AD438" i="13"/>
  <c r="AD446" i="13"/>
  <c r="AD454" i="13"/>
  <c r="AD462" i="13"/>
  <c r="AD470" i="13"/>
  <c r="AD478" i="13"/>
  <c r="AD486" i="13"/>
  <c r="AD1952" i="13"/>
  <c r="AD1976" i="13"/>
  <c r="AD1992" i="13"/>
  <c r="AD2008" i="13"/>
  <c r="AD2024" i="13"/>
  <c r="AD2040" i="13"/>
  <c r="AD2056" i="13"/>
  <c r="AD202" i="13"/>
  <c r="AD222" i="13"/>
  <c r="AD230" i="13"/>
  <c r="AD238" i="13"/>
  <c r="AD246" i="13"/>
  <c r="AD254" i="13"/>
  <c r="AD262" i="13"/>
  <c r="AD270" i="13"/>
  <c r="AD278" i="13"/>
  <c r="AD286" i="13"/>
  <c r="AD294" i="13"/>
  <c r="AD302" i="13"/>
  <c r="AD310" i="13"/>
  <c r="AD318" i="13"/>
  <c r="AD326" i="13"/>
  <c r="AD334" i="13"/>
  <c r="AD339" i="13"/>
  <c r="AD347" i="13"/>
  <c r="AD355" i="13"/>
  <c r="AD363" i="13"/>
  <c r="AD371" i="13"/>
  <c r="AD379" i="13"/>
  <c r="AD387" i="13"/>
  <c r="AD395" i="13"/>
  <c r="AD403" i="13"/>
  <c r="AD411" i="13"/>
  <c r="AD419" i="13"/>
  <c r="AD1966" i="13"/>
  <c r="AD191" i="13"/>
  <c r="AD200" i="13"/>
  <c r="AD207" i="13"/>
  <c r="AD219" i="13"/>
  <c r="AD227" i="13"/>
  <c r="AD235" i="13"/>
  <c r="AD243" i="13"/>
  <c r="AD251" i="13"/>
  <c r="AD259" i="13"/>
  <c r="AD267" i="13"/>
  <c r="AD275" i="13"/>
  <c r="AD283" i="13"/>
  <c r="AD291" i="13"/>
  <c r="AD299" i="13"/>
  <c r="AD307" i="13"/>
  <c r="AD315" i="13"/>
  <c r="AD323" i="13"/>
  <c r="AD331" i="13"/>
  <c r="AD344" i="13"/>
  <c r="AD352" i="13"/>
  <c r="AD360" i="13"/>
  <c r="AD368" i="13"/>
  <c r="AD376" i="13"/>
  <c r="AD384" i="13"/>
  <c r="AD392" i="13"/>
  <c r="AD400" i="13"/>
  <c r="AD408" i="13"/>
  <c r="AD1941" i="13"/>
  <c r="AD1960" i="13"/>
  <c r="AD2085" i="13"/>
  <c r="AD2101" i="13"/>
  <c r="AD2117" i="13"/>
  <c r="AD70" i="13"/>
  <c r="AD86" i="13"/>
  <c r="AD102" i="13"/>
  <c r="AD118" i="13"/>
  <c r="AD134" i="13"/>
  <c r="AD150" i="13"/>
  <c r="AD166" i="13"/>
  <c r="AD182" i="13"/>
  <c r="AD198" i="13"/>
  <c r="AD214" i="13"/>
  <c r="AD216" i="13"/>
  <c r="AD224" i="13"/>
  <c r="AD232" i="13"/>
  <c r="AD240" i="13"/>
  <c r="AD248" i="13"/>
  <c r="AD256" i="13"/>
  <c r="AD264" i="13"/>
  <c r="AD272" i="13"/>
  <c r="AD280" i="13"/>
  <c r="AD288" i="13"/>
  <c r="AD296" i="13"/>
  <c r="AD304" i="13"/>
  <c r="AD312" i="13"/>
  <c r="AD320" i="13"/>
  <c r="AD328" i="13"/>
  <c r="AD336" i="13"/>
  <c r="AD341" i="13"/>
  <c r="AD349" i="13"/>
  <c r="AD357" i="13"/>
  <c r="AD365" i="13"/>
  <c r="AD373" i="13"/>
  <c r="AD381" i="13"/>
  <c r="AD389" i="13"/>
  <c r="AD397" i="13"/>
  <c r="AD405" i="13"/>
  <c r="AD413" i="13"/>
  <c r="AD421" i="13"/>
  <c r="AD429" i="13"/>
  <c r="AD437" i="13"/>
  <c r="AD196" i="13"/>
  <c r="AD212" i="13"/>
  <c r="AD221" i="13"/>
  <c r="AD229" i="13"/>
  <c r="AD237" i="13"/>
  <c r="AD245" i="13"/>
  <c r="AD253" i="13"/>
  <c r="AD261" i="13"/>
  <c r="AD269" i="13"/>
  <c r="AD277" i="13"/>
  <c r="AD285" i="13"/>
  <c r="AD293" i="13"/>
  <c r="AD301" i="13"/>
  <c r="AD309" i="13"/>
  <c r="AD317" i="13"/>
  <c r="AD325" i="13"/>
  <c r="AD333" i="13"/>
  <c r="AD338" i="13"/>
  <c r="AD346" i="13"/>
  <c r="AD354" i="13"/>
  <c r="AD362" i="13"/>
  <c r="AD370" i="13"/>
  <c r="AD378" i="13"/>
  <c r="AD386" i="13"/>
  <c r="AD394" i="13"/>
  <c r="AD402" i="13"/>
  <c r="AD410" i="13"/>
  <c r="AD418" i="13"/>
  <c r="AD426" i="13"/>
  <c r="AD434" i="13"/>
  <c r="AD442" i="13"/>
  <c r="AD450" i="13"/>
  <c r="AD458" i="13"/>
  <c r="AD466" i="13"/>
  <c r="AD474" i="13"/>
  <c r="AD482" i="13"/>
  <c r="AD1833" i="13"/>
  <c r="AD1968" i="13"/>
  <c r="AD1984" i="13"/>
  <c r="AD2000" i="13"/>
  <c r="AD2016" i="13"/>
  <c r="AD2032" i="13"/>
  <c r="AD2048" i="13"/>
  <c r="AD2064" i="13"/>
  <c r="AD194" i="13"/>
  <c r="AD210" i="13"/>
  <c r="AD218" i="13"/>
  <c r="AD226" i="13"/>
  <c r="AD234" i="13"/>
  <c r="AD242" i="13"/>
  <c r="AD250" i="13"/>
  <c r="AD258" i="13"/>
  <c r="AD266" i="13"/>
  <c r="AD274" i="13"/>
  <c r="AD282" i="13"/>
  <c r="AD290" i="13"/>
  <c r="AD298" i="13"/>
  <c r="AD306" i="13"/>
  <c r="AD314" i="13"/>
  <c r="AD322" i="13"/>
  <c r="AD330" i="13"/>
  <c r="AD343" i="13"/>
  <c r="AD351" i="13"/>
  <c r="AD359" i="13"/>
  <c r="AD367" i="13"/>
  <c r="AD375" i="13"/>
  <c r="AD383" i="13"/>
  <c r="AD391" i="13"/>
  <c r="AD399" i="13"/>
  <c r="AD407" i="13"/>
  <c r="AD415" i="13"/>
  <c r="AD208" i="13"/>
  <c r="AD348" i="13"/>
  <c r="AD364" i="13"/>
  <c r="AD380" i="13"/>
  <c r="AD396" i="13"/>
  <c r="AD412" i="13"/>
  <c r="AD416" i="13"/>
  <c r="AD424" i="13"/>
  <c r="AD431" i="13"/>
  <c r="AD440" i="13"/>
  <c r="AD488" i="13"/>
  <c r="AD496" i="13"/>
  <c r="AD504" i="13"/>
  <c r="AD512" i="13"/>
  <c r="AD520" i="13"/>
  <c r="AD528" i="13"/>
  <c r="AD536" i="13"/>
  <c r="AD544" i="13"/>
  <c r="AD552" i="13"/>
  <c r="AD560" i="13"/>
  <c r="AD568" i="13"/>
  <c r="AD576" i="13"/>
  <c r="AD584" i="13"/>
  <c r="AD592" i="13"/>
  <c r="AD600" i="13"/>
  <c r="AD608" i="13"/>
  <c r="AD616" i="13"/>
  <c r="AD624" i="13"/>
  <c r="AD632" i="13"/>
  <c r="AD640" i="13"/>
  <c r="AD648" i="13"/>
  <c r="AD656" i="13"/>
  <c r="AD664" i="13"/>
  <c r="AD672" i="13"/>
  <c r="AD680" i="13"/>
  <c r="AD688" i="13"/>
  <c r="AD696" i="13"/>
  <c r="AD704" i="13"/>
  <c r="AD712" i="13"/>
  <c r="AD215" i="13"/>
  <c r="AD231" i="13"/>
  <c r="AD247" i="13"/>
  <c r="AD263" i="13"/>
  <c r="AD279" i="13"/>
  <c r="AD295" i="13"/>
  <c r="AD311" i="13"/>
  <c r="AD327" i="13"/>
  <c r="AD493" i="13"/>
  <c r="AD501" i="13"/>
  <c r="AD509" i="13"/>
  <c r="AD517" i="13"/>
  <c r="AD525" i="13"/>
  <c r="AD533" i="13"/>
  <c r="AD541" i="13"/>
  <c r="AD549" i="13"/>
  <c r="AD557" i="13"/>
  <c r="AD565" i="13"/>
  <c r="AD573" i="13"/>
  <c r="AD581" i="13"/>
  <c r="AD589" i="13"/>
  <c r="AD597" i="13"/>
  <c r="AD605" i="13"/>
  <c r="AD613" i="13"/>
  <c r="AD621" i="13"/>
  <c r="AD629" i="13"/>
  <c r="AD637" i="13"/>
  <c r="AD645" i="13"/>
  <c r="AD653" i="13"/>
  <c r="AD661" i="13"/>
  <c r="AD669" i="13"/>
  <c r="AD677" i="13"/>
  <c r="AD417" i="13"/>
  <c r="AD420" i="13"/>
  <c r="AD436" i="13"/>
  <c r="AD490" i="13"/>
  <c r="AD498" i="13"/>
  <c r="AD506" i="13"/>
  <c r="AD514" i="13"/>
  <c r="AD522" i="13"/>
  <c r="AD530" i="13"/>
  <c r="AD538" i="13"/>
  <c r="AD546" i="13"/>
  <c r="AD554" i="13"/>
  <c r="AD562" i="13"/>
  <c r="AD570" i="13"/>
  <c r="AD578" i="13"/>
  <c r="AD586" i="13"/>
  <c r="AD594" i="13"/>
  <c r="AD602" i="13"/>
  <c r="AD610" i="13"/>
  <c r="AD618" i="13"/>
  <c r="AD626" i="13"/>
  <c r="AD634" i="13"/>
  <c r="AD642" i="13"/>
  <c r="AD650" i="13"/>
  <c r="AD192" i="13"/>
  <c r="AD425" i="13"/>
  <c r="AD427" i="13"/>
  <c r="AD441" i="13"/>
  <c r="AD443" i="13"/>
  <c r="AD445" i="13"/>
  <c r="AD447" i="13"/>
  <c r="AD449" i="13"/>
  <c r="AD451" i="13"/>
  <c r="AD453" i="13"/>
  <c r="AD455" i="13"/>
  <c r="AD457" i="13"/>
  <c r="AD459" i="13"/>
  <c r="AD461" i="13"/>
  <c r="AD463" i="13"/>
  <c r="AD465" i="13"/>
  <c r="AD467" i="13"/>
  <c r="AD469" i="13"/>
  <c r="AD471" i="13"/>
  <c r="AD473" i="13"/>
  <c r="AD475" i="13"/>
  <c r="AD477" i="13"/>
  <c r="AD479" i="13"/>
  <c r="AD481" i="13"/>
  <c r="AD483" i="13"/>
  <c r="AD485" i="13"/>
  <c r="AD487" i="13"/>
  <c r="AD495" i="13"/>
  <c r="AD503" i="13"/>
  <c r="AD511" i="13"/>
  <c r="AD519" i="13"/>
  <c r="AD527" i="13"/>
  <c r="AD535" i="13"/>
  <c r="AD543" i="13"/>
  <c r="AD551" i="13"/>
  <c r="AD559" i="13"/>
  <c r="AD567" i="13"/>
  <c r="AD575" i="13"/>
  <c r="AD583" i="13"/>
  <c r="AD591" i="13"/>
  <c r="AD599" i="13"/>
  <c r="AD607" i="13"/>
  <c r="AD615" i="13"/>
  <c r="AD623" i="13"/>
  <c r="AD631" i="13"/>
  <c r="AD639" i="13"/>
  <c r="AD647" i="13"/>
  <c r="AD199" i="13"/>
  <c r="AD340" i="13"/>
  <c r="AD356" i="13"/>
  <c r="AD372" i="13"/>
  <c r="AD388" i="13"/>
  <c r="AD404" i="13"/>
  <c r="AD423" i="13"/>
  <c r="AD432" i="13"/>
  <c r="AD439" i="13"/>
  <c r="AD492" i="13"/>
  <c r="AD500" i="13"/>
  <c r="AD508" i="13"/>
  <c r="AD516" i="13"/>
  <c r="AD524" i="13"/>
  <c r="AD532" i="13"/>
  <c r="AD540" i="13"/>
  <c r="AD548" i="13"/>
  <c r="AD556" i="13"/>
  <c r="AD564" i="13"/>
  <c r="AD572" i="13"/>
  <c r="AD580" i="13"/>
  <c r="AD588" i="13"/>
  <c r="AD596" i="13"/>
  <c r="AD604" i="13"/>
  <c r="AD612" i="13"/>
  <c r="AD620" i="13"/>
  <c r="AD628" i="13"/>
  <c r="AD636" i="13"/>
  <c r="AD644" i="13"/>
  <c r="AD652" i="13"/>
  <c r="AD428" i="13"/>
  <c r="AD494" i="13"/>
  <c r="AD502" i="13"/>
  <c r="AD510" i="13"/>
  <c r="AD518" i="13"/>
  <c r="AD526" i="13"/>
  <c r="AD534" i="13"/>
  <c r="AD542" i="13"/>
  <c r="AD550" i="13"/>
  <c r="AD558" i="13"/>
  <c r="AD566" i="13"/>
  <c r="AD574" i="13"/>
  <c r="AD582" i="13"/>
  <c r="AD590" i="13"/>
  <c r="AD598" i="13"/>
  <c r="AD606" i="13"/>
  <c r="AD614" i="13"/>
  <c r="AD622" i="13"/>
  <c r="AD630" i="13"/>
  <c r="AD638" i="13"/>
  <c r="AD646" i="13"/>
  <c r="AD654" i="13"/>
  <c r="AD662" i="13"/>
  <c r="AD670" i="13"/>
  <c r="AD678" i="13"/>
  <c r="AD686" i="13"/>
  <c r="AD694" i="13"/>
  <c r="AD702" i="13"/>
  <c r="AD710" i="13"/>
  <c r="AD718" i="13"/>
  <c r="AD433" i="13"/>
  <c r="AD435" i="13"/>
  <c r="AD444" i="13"/>
  <c r="AD448" i="13"/>
  <c r="AD452" i="13"/>
  <c r="AD456" i="13"/>
  <c r="AD460" i="13"/>
  <c r="AD464" i="13"/>
  <c r="AD468" i="13"/>
  <c r="AD472" i="13"/>
  <c r="AD476" i="13"/>
  <c r="AD480" i="13"/>
  <c r="AD484" i="13"/>
  <c r="AD491" i="13"/>
  <c r="AD499" i="13"/>
  <c r="AD507" i="13"/>
  <c r="AD515" i="13"/>
  <c r="AD523" i="13"/>
  <c r="AD531" i="13"/>
  <c r="AD539" i="13"/>
  <c r="AD547" i="13"/>
  <c r="AD555" i="13"/>
  <c r="AD563" i="13"/>
  <c r="AD571" i="13"/>
  <c r="AD579" i="13"/>
  <c r="AD587" i="13"/>
  <c r="AD595" i="13"/>
  <c r="AD603" i="13"/>
  <c r="AD611" i="13"/>
  <c r="AD619" i="13"/>
  <c r="AD627" i="13"/>
  <c r="AD635" i="13"/>
  <c r="AD643" i="13"/>
  <c r="AD651" i="13"/>
  <c r="AD287" i="13"/>
  <c r="AD657" i="13"/>
  <c r="AD659" i="13"/>
  <c r="AD673" i="13"/>
  <c r="AD675" i="13"/>
  <c r="AD684" i="13"/>
  <c r="AD692" i="13"/>
  <c r="AD700" i="13"/>
  <c r="AD708" i="13"/>
  <c r="AD716" i="13"/>
  <c r="AD723" i="13"/>
  <c r="AD731" i="13"/>
  <c r="AD739" i="13"/>
  <c r="AD747" i="13"/>
  <c r="AD755" i="13"/>
  <c r="AD763" i="13"/>
  <c r="AD771" i="13"/>
  <c r="AD779" i="13"/>
  <c r="AD787" i="13"/>
  <c r="AD795" i="13"/>
  <c r="AD803" i="13"/>
  <c r="AD811" i="13"/>
  <c r="AD819" i="13"/>
  <c r="AD827" i="13"/>
  <c r="AD835" i="13"/>
  <c r="AD843" i="13"/>
  <c r="AD848" i="13"/>
  <c r="AD861" i="13"/>
  <c r="AD869" i="13"/>
  <c r="AD874" i="13"/>
  <c r="AD879" i="13"/>
  <c r="AD887" i="13"/>
  <c r="AD895" i="13"/>
  <c r="AD903" i="13"/>
  <c r="AD911" i="13"/>
  <c r="AD929" i="13"/>
  <c r="AD937" i="13"/>
  <c r="AD945" i="13"/>
  <c r="AD319" i="13"/>
  <c r="AD497" i="13"/>
  <c r="AD513" i="13"/>
  <c r="AD529" i="13"/>
  <c r="AD545" i="13"/>
  <c r="AD561" i="13"/>
  <c r="AD577" i="13"/>
  <c r="AD593" i="13"/>
  <c r="AD609" i="13"/>
  <c r="AD625" i="13"/>
  <c r="AD641" i="13"/>
  <c r="AD725" i="13"/>
  <c r="AD733" i="13"/>
  <c r="AD741" i="13"/>
  <c r="AD749" i="13"/>
  <c r="AD757" i="13"/>
  <c r="AD765" i="13"/>
  <c r="AD773" i="13"/>
  <c r="AD781" i="13"/>
  <c r="AD789" i="13"/>
  <c r="AD797" i="13"/>
  <c r="AD805" i="13"/>
  <c r="AD813" i="13"/>
  <c r="AD821" i="13"/>
  <c r="AD829" i="13"/>
  <c r="AD837" i="13"/>
  <c r="AD845" i="13"/>
  <c r="AD850" i="13"/>
  <c r="AD855" i="13"/>
  <c r="AD863" i="13"/>
  <c r="AD871" i="13"/>
  <c r="AD881" i="13"/>
  <c r="AD889" i="13"/>
  <c r="AD897" i="13"/>
  <c r="AD905" i="13"/>
  <c r="AD913" i="13"/>
  <c r="AD918" i="13"/>
  <c r="AD923" i="13"/>
  <c r="AD931" i="13"/>
  <c r="AD939" i="13"/>
  <c r="AD947" i="13"/>
  <c r="AD955" i="13"/>
  <c r="AD963" i="13"/>
  <c r="AD971" i="13"/>
  <c r="AD979" i="13"/>
  <c r="AD987" i="13"/>
  <c r="AD995" i="13"/>
  <c r="AD1003" i="13"/>
  <c r="AD335" i="13"/>
  <c r="AD658" i="13"/>
  <c r="AD660" i="13"/>
  <c r="AD674" i="13"/>
  <c r="AD676" i="13"/>
  <c r="AD722" i="13"/>
  <c r="AD730" i="13"/>
  <c r="AD738" i="13"/>
  <c r="AD746" i="13"/>
  <c r="AD754" i="13"/>
  <c r="AD762" i="13"/>
  <c r="AD770" i="13"/>
  <c r="AD778" i="13"/>
  <c r="AD786" i="13"/>
  <c r="AD794" i="13"/>
  <c r="AD802" i="13"/>
  <c r="AD810" i="13"/>
  <c r="AD818" i="13"/>
  <c r="AD826" i="13"/>
  <c r="AD834" i="13"/>
  <c r="AD842" i="13"/>
  <c r="AD847" i="13"/>
  <c r="AD860" i="13"/>
  <c r="AD868" i="13"/>
  <c r="AD878" i="13"/>
  <c r="AD886" i="13"/>
  <c r="AD894" i="13"/>
  <c r="AD902" i="13"/>
  <c r="AD910" i="13"/>
  <c r="AD928" i="13"/>
  <c r="AD936" i="13"/>
  <c r="AD944" i="13"/>
  <c r="AD1950" i="13"/>
  <c r="AD223" i="13"/>
  <c r="AD665" i="13"/>
  <c r="AD667" i="13"/>
  <c r="AD681" i="13"/>
  <c r="AD683" i="13"/>
  <c r="AD685" i="13"/>
  <c r="AD687" i="13"/>
  <c r="AD689" i="13"/>
  <c r="AD691" i="13"/>
  <c r="AD693" i="13"/>
  <c r="AD695" i="13"/>
  <c r="AD697" i="13"/>
  <c r="AD699" i="13"/>
  <c r="AD701" i="13"/>
  <c r="AD703" i="13"/>
  <c r="AD705" i="13"/>
  <c r="AD707" i="13"/>
  <c r="AD709" i="13"/>
  <c r="AD711" i="13"/>
  <c r="AD713" i="13"/>
  <c r="AD715" i="13"/>
  <c r="AD717" i="13"/>
  <c r="AD719" i="13"/>
  <c r="AD727" i="13"/>
  <c r="AD735" i="13"/>
  <c r="AD743" i="13"/>
  <c r="AD751" i="13"/>
  <c r="AD759" i="13"/>
  <c r="AD767" i="13"/>
  <c r="AD775" i="13"/>
  <c r="AD783" i="13"/>
  <c r="AD791" i="13"/>
  <c r="AD799" i="13"/>
  <c r="AD807" i="13"/>
  <c r="AD815" i="13"/>
  <c r="AD823" i="13"/>
  <c r="AD831" i="13"/>
  <c r="AD839" i="13"/>
  <c r="AD852" i="13"/>
  <c r="AD857" i="13"/>
  <c r="AD865" i="13"/>
  <c r="AD873" i="13"/>
  <c r="AD875" i="13"/>
  <c r="AD883" i="13"/>
  <c r="AD891" i="13"/>
  <c r="AD899" i="13"/>
  <c r="AD907" i="13"/>
  <c r="T41" i="13" s="1"/>
  <c r="AD915" i="13"/>
  <c r="AD920" i="13"/>
  <c r="AD925" i="13"/>
  <c r="AD933" i="13"/>
  <c r="AD941" i="13"/>
  <c r="AD239" i="13"/>
  <c r="AD663" i="13"/>
  <c r="AD679" i="13"/>
  <c r="AD724" i="13"/>
  <c r="AD732" i="13"/>
  <c r="AD740" i="13"/>
  <c r="AD748" i="13"/>
  <c r="AD756" i="13"/>
  <c r="AD764" i="13"/>
  <c r="AD772" i="13"/>
  <c r="AD780" i="13"/>
  <c r="AD788" i="13"/>
  <c r="AD796" i="13"/>
  <c r="AD804" i="13"/>
  <c r="AD812" i="13"/>
  <c r="AD820" i="13"/>
  <c r="AD828" i="13"/>
  <c r="AD836" i="13"/>
  <c r="AD844" i="13"/>
  <c r="AD849" i="13"/>
  <c r="AD862" i="13"/>
  <c r="AD870" i="13"/>
  <c r="AD880" i="13"/>
  <c r="AD888" i="13"/>
  <c r="AD896" i="13"/>
  <c r="AD904" i="13"/>
  <c r="AD912" i="13"/>
  <c r="AD930" i="13"/>
  <c r="AD938" i="13"/>
  <c r="AD946" i="13"/>
  <c r="AD954" i="13"/>
  <c r="AD962" i="13"/>
  <c r="AD970" i="13"/>
  <c r="AD978" i="13"/>
  <c r="AD986" i="13"/>
  <c r="AD255" i="13"/>
  <c r="AD489" i="13"/>
  <c r="AD505" i="13"/>
  <c r="AD521" i="13"/>
  <c r="AD537" i="13"/>
  <c r="AD553" i="13"/>
  <c r="AD569" i="13"/>
  <c r="AD585" i="13"/>
  <c r="AD601" i="13"/>
  <c r="AD617" i="13"/>
  <c r="AD633" i="13"/>
  <c r="AD649" i="13"/>
  <c r="AD721" i="13"/>
  <c r="AD729" i="13"/>
  <c r="AD737" i="13"/>
  <c r="AD745" i="13"/>
  <c r="AD753" i="13"/>
  <c r="AD761" i="13"/>
  <c r="AD769" i="13"/>
  <c r="AD777" i="13"/>
  <c r="AD785" i="13"/>
  <c r="AD793" i="13"/>
  <c r="AD801" i="13"/>
  <c r="AD809" i="13"/>
  <c r="AD817" i="13"/>
  <c r="AD825" i="13"/>
  <c r="AD833" i="13"/>
  <c r="AD841" i="13"/>
  <c r="AD846" i="13"/>
  <c r="AD854" i="13"/>
  <c r="AD859" i="13"/>
  <c r="AD867" i="13"/>
  <c r="AD877" i="13"/>
  <c r="AD885" i="13"/>
  <c r="AD893" i="13"/>
  <c r="AD901" i="13"/>
  <c r="AD909" i="13"/>
  <c r="AD917" i="13"/>
  <c r="AD922" i="13"/>
  <c r="AD927" i="13"/>
  <c r="AD935" i="13"/>
  <c r="AD943" i="13"/>
  <c r="AD951" i="13"/>
  <c r="AD959" i="13"/>
  <c r="AD967" i="13"/>
  <c r="AD975" i="13"/>
  <c r="AD983" i="13"/>
  <c r="AD991" i="13"/>
  <c r="AD999" i="13"/>
  <c r="AD1007" i="13"/>
  <c r="AD271" i="13"/>
  <c r="AD666" i="13"/>
  <c r="AD668" i="13"/>
  <c r="AD682" i="13"/>
  <c r="AD690" i="13"/>
  <c r="AD698" i="13"/>
  <c r="AD706" i="13"/>
  <c r="AD714" i="13"/>
  <c r="AD726" i="13"/>
  <c r="AD734" i="13"/>
  <c r="AD742" i="13"/>
  <c r="AD750" i="13"/>
  <c r="AD758" i="13"/>
  <c r="AD766" i="13"/>
  <c r="AD774" i="13"/>
  <c r="AD782" i="13"/>
  <c r="AD790" i="13"/>
  <c r="AD798" i="13"/>
  <c r="AD806" i="13"/>
  <c r="AD814" i="13"/>
  <c r="AD822" i="13"/>
  <c r="AD830" i="13"/>
  <c r="AD838" i="13"/>
  <c r="AD851" i="13"/>
  <c r="AD856" i="13"/>
  <c r="AD864" i="13"/>
  <c r="AD872" i="13"/>
  <c r="AD882" i="13"/>
  <c r="AD890" i="13"/>
  <c r="AD898" i="13"/>
  <c r="AD906" i="13"/>
  <c r="AD914" i="13"/>
  <c r="AD919" i="13"/>
  <c r="AD924" i="13"/>
  <c r="AD932" i="13"/>
  <c r="AD940" i="13"/>
  <c r="AD948" i="13"/>
  <c r="AD956" i="13"/>
  <c r="AD965" i="13"/>
  <c r="AD972" i="13"/>
  <c r="AD981" i="13"/>
  <c r="AD988" i="13"/>
  <c r="AD990" i="13"/>
  <c r="AD992" i="13"/>
  <c r="AD994" i="13"/>
  <c r="AD996" i="13"/>
  <c r="AD998" i="13"/>
  <c r="AD1000" i="13"/>
  <c r="AD1002" i="13"/>
  <c r="AD1004" i="13"/>
  <c r="AD1006" i="13"/>
  <c r="AD1008" i="13"/>
  <c r="AD1013" i="13"/>
  <c r="AD1021" i="13"/>
  <c r="AD1029" i="13"/>
  <c r="AD1037" i="13"/>
  <c r="AD1045" i="13"/>
  <c r="AD1053" i="13"/>
  <c r="AD1061" i="13"/>
  <c r="AD1069" i="13"/>
  <c r="AD1077" i="13"/>
  <c r="AD1085" i="13"/>
  <c r="AD1093" i="13"/>
  <c r="AD1101" i="13"/>
  <c r="AD1109" i="13"/>
  <c r="AD1117" i="13"/>
  <c r="AD1125" i="13"/>
  <c r="AD1133" i="13"/>
  <c r="AD1141" i="13"/>
  <c r="AD1154" i="13"/>
  <c r="AD1162" i="13"/>
  <c r="AD1170" i="13"/>
  <c r="AD1178" i="13"/>
  <c r="AD1024" i="13"/>
  <c r="AD1072" i="13"/>
  <c r="AD303" i="13"/>
  <c r="AD728" i="13"/>
  <c r="AD744" i="13"/>
  <c r="AD760" i="13"/>
  <c r="AD776" i="13"/>
  <c r="AD792" i="13"/>
  <c r="AD808" i="13"/>
  <c r="AD824" i="13"/>
  <c r="AD840" i="13"/>
  <c r="AD934" i="13"/>
  <c r="AD1010" i="13"/>
  <c r="AD1018" i="13"/>
  <c r="AD1026" i="13"/>
  <c r="AD1034" i="13"/>
  <c r="AD1042" i="13"/>
  <c r="AD1050" i="13"/>
  <c r="AD1058" i="13"/>
  <c r="AD1066" i="13"/>
  <c r="AD1074" i="13"/>
  <c r="AD1082" i="13"/>
  <c r="AD1090" i="13"/>
  <c r="AD1098" i="13"/>
  <c r="AD1106" i="13"/>
  <c r="AD1114" i="13"/>
  <c r="AD1122" i="13"/>
  <c r="AD1130" i="13"/>
  <c r="AD1138" i="13"/>
  <c r="AD1146" i="13"/>
  <c r="AD1151" i="13"/>
  <c r="AD1159" i="13"/>
  <c r="AD1167" i="13"/>
  <c r="AD1175" i="13"/>
  <c r="AD974" i="13"/>
  <c r="AD1064" i="13"/>
  <c r="AD1096" i="13"/>
  <c r="AD1144" i="13"/>
  <c r="AD1173" i="13"/>
  <c r="AD858" i="13"/>
  <c r="AD949" i="13"/>
  <c r="AD961" i="13"/>
  <c r="AD977" i="13"/>
  <c r="AD1015" i="13"/>
  <c r="AD1023" i="13"/>
  <c r="AD1031" i="13"/>
  <c r="AD1039" i="13"/>
  <c r="AD1047" i="13"/>
  <c r="AD1055" i="13"/>
  <c r="AD1063" i="13"/>
  <c r="AD1071" i="13"/>
  <c r="AD1079" i="13"/>
  <c r="AD1087" i="13"/>
  <c r="AD1095" i="13"/>
  <c r="AD1103" i="13"/>
  <c r="AD1111" i="13"/>
  <c r="AD1119" i="13"/>
  <c r="AD1127" i="13"/>
  <c r="AD1135" i="13"/>
  <c r="AD1143" i="13"/>
  <c r="AD1156" i="13"/>
  <c r="AD1164" i="13"/>
  <c r="AD1172" i="13"/>
  <c r="AD960" i="13"/>
  <c r="AD976" i="13"/>
  <c r="AD1040" i="13"/>
  <c r="AD1112" i="13"/>
  <c r="AD853" i="13"/>
  <c r="AD876" i="13"/>
  <c r="AD892" i="13"/>
  <c r="AD908" i="13"/>
  <c r="AD952" i="13"/>
  <c r="AD966" i="13"/>
  <c r="AD968" i="13"/>
  <c r="AD982" i="13"/>
  <c r="AD984" i="13"/>
  <c r="AD1012" i="13"/>
  <c r="AD1020" i="13"/>
  <c r="AD1028" i="13"/>
  <c r="AD1036" i="13"/>
  <c r="AD1044" i="13"/>
  <c r="AD1052" i="13"/>
  <c r="AD1060" i="13"/>
  <c r="AD1068" i="13"/>
  <c r="AD1076" i="13"/>
  <c r="AD1084" i="13"/>
  <c r="AD1092" i="13"/>
  <c r="AD1100" i="13"/>
  <c r="AD1108" i="13"/>
  <c r="AD1116" i="13"/>
  <c r="AD1124" i="13"/>
  <c r="AD1132" i="13"/>
  <c r="AD1140" i="13"/>
  <c r="AD1148" i="13"/>
  <c r="AD1153" i="13"/>
  <c r="AD1161" i="13"/>
  <c r="AD1169" i="13"/>
  <c r="AD1177" i="13"/>
  <c r="AD60" i="13"/>
  <c r="AD916" i="13"/>
  <c r="AD1016" i="13"/>
  <c r="AD1056" i="13"/>
  <c r="AD671" i="13"/>
  <c r="AD950" i="13"/>
  <c r="AD957" i="13"/>
  <c r="AD964" i="13"/>
  <c r="AD973" i="13"/>
  <c r="AD980" i="13"/>
  <c r="AD989" i="13"/>
  <c r="AD993" i="13"/>
  <c r="AD997" i="13"/>
  <c r="AD1001" i="13"/>
  <c r="AD1005" i="13"/>
  <c r="AD1009" i="13"/>
  <c r="AD1017" i="13"/>
  <c r="AD1025" i="13"/>
  <c r="AD1033" i="13"/>
  <c r="AD1041" i="13"/>
  <c r="AD1049" i="13"/>
  <c r="AD1057" i="13"/>
  <c r="AD1065" i="13"/>
  <c r="AD1073" i="13"/>
  <c r="AD1081" i="13"/>
  <c r="AD1089" i="13"/>
  <c r="AD1097" i="13"/>
  <c r="AD1105" i="13"/>
  <c r="AD1113" i="13"/>
  <c r="AD1121" i="13"/>
  <c r="AD1129" i="13"/>
  <c r="AD1137" i="13"/>
  <c r="AD1145" i="13"/>
  <c r="AD1150" i="13"/>
  <c r="AD1158" i="13"/>
  <c r="AD1166" i="13"/>
  <c r="AD1174" i="13"/>
  <c r="AD958" i="13"/>
  <c r="AD1032" i="13"/>
  <c r="AD1088" i="13"/>
  <c r="AD1165" i="13"/>
  <c r="AD655" i="13"/>
  <c r="AD720" i="13"/>
  <c r="AD736" i="13"/>
  <c r="AD752" i="13"/>
  <c r="AD768" i="13"/>
  <c r="AD784" i="13"/>
  <c r="AD800" i="13"/>
  <c r="AD816" i="13"/>
  <c r="AD832" i="13"/>
  <c r="AD926" i="13"/>
  <c r="AD942" i="13"/>
  <c r="AD1014" i="13"/>
  <c r="AD1022" i="13"/>
  <c r="AD1030" i="13"/>
  <c r="AD1038" i="13"/>
  <c r="AD1046" i="13"/>
  <c r="AD1054" i="13"/>
  <c r="AD1062" i="13"/>
  <c r="AD1070" i="13"/>
  <c r="AD1078" i="13"/>
  <c r="AD1086" i="13"/>
  <c r="AD1094" i="13"/>
  <c r="AD1102" i="13"/>
  <c r="AD1110" i="13"/>
  <c r="AD1118" i="13"/>
  <c r="AD1126" i="13"/>
  <c r="AD1134" i="13"/>
  <c r="AD1142" i="13"/>
  <c r="AD1155" i="13"/>
  <c r="AD1163" i="13"/>
  <c r="AD1171" i="13"/>
  <c r="AD1048" i="13"/>
  <c r="AD1080" i="13"/>
  <c r="AD1120" i="13"/>
  <c r="AD866" i="13"/>
  <c r="AD921" i="13"/>
  <c r="AD953" i="13"/>
  <c r="AD969" i="13"/>
  <c r="AD985" i="13"/>
  <c r="AD1011" i="13"/>
  <c r="AD1019" i="13"/>
  <c r="AD1027" i="13"/>
  <c r="AD1035" i="13"/>
  <c r="AD1043" i="13"/>
  <c r="AD1051" i="13"/>
  <c r="AD1059" i="13"/>
  <c r="AD1067" i="13"/>
  <c r="AD1075" i="13"/>
  <c r="AD1083" i="13"/>
  <c r="AD1091" i="13"/>
  <c r="AD1099" i="13"/>
  <c r="AD1107" i="13"/>
  <c r="AD1115" i="13"/>
  <c r="AD1123" i="13"/>
  <c r="AD1131" i="13"/>
  <c r="AD1139" i="13"/>
  <c r="AD1147" i="13"/>
  <c r="AD1152" i="13"/>
  <c r="AD1160" i="13"/>
  <c r="AD1168" i="13"/>
  <c r="AD1176" i="13"/>
  <c r="AD884" i="13"/>
  <c r="AD900" i="13"/>
  <c r="AD1104" i="13"/>
  <c r="AD1128" i="13"/>
  <c r="AD1136" i="13"/>
  <c r="AD1149" i="13"/>
  <c r="AD1157" i="13"/>
  <c r="AE2907" i="13"/>
  <c r="AF2910" i="13"/>
  <c r="AG2913" i="13"/>
  <c r="AE2915" i="13"/>
  <c r="AF2918" i="13"/>
  <c r="AG2921" i="13"/>
  <c r="AE2923" i="13"/>
  <c r="AF2926" i="13"/>
  <c r="AG2929" i="13"/>
  <c r="AE2931" i="13"/>
  <c r="AF2934" i="13"/>
  <c r="AG2937" i="13"/>
  <c r="AE2939" i="13"/>
  <c r="AF2942" i="13"/>
  <c r="AG2945" i="13"/>
  <c r="AE2947" i="13"/>
  <c r="AF2950" i="13"/>
  <c r="AG2953" i="13"/>
  <c r="AE2955" i="13"/>
  <c r="AF2958" i="13"/>
  <c r="AG2961" i="13"/>
  <c r="AE2963" i="13"/>
  <c r="AF2966" i="13"/>
  <c r="AG2969" i="13"/>
  <c r="AE2971" i="13"/>
  <c r="AF2974" i="13"/>
  <c r="AG2977" i="13"/>
  <c r="AE2979" i="13"/>
  <c r="AF2982" i="13"/>
  <c r="AG2985" i="13"/>
  <c r="AE2987" i="13"/>
  <c r="AF2990" i="13"/>
  <c r="AG2993" i="13"/>
  <c r="AE2995" i="13"/>
  <c r="AF2998" i="13"/>
  <c r="AG3001" i="13"/>
  <c r="AE3003" i="13"/>
  <c r="AF3006" i="13"/>
  <c r="AG3009" i="13"/>
  <c r="AE3011" i="13"/>
  <c r="AF3014" i="13"/>
  <c r="AG3017" i="13"/>
  <c r="AE3019" i="13"/>
  <c r="AF2629" i="13"/>
  <c r="AG2632" i="13"/>
  <c r="AE2634" i="13"/>
  <c r="AF2637" i="13"/>
  <c r="AG2640" i="13"/>
  <c r="AE2642" i="13"/>
  <c r="AF2645" i="13"/>
  <c r="AG2648" i="13"/>
  <c r="AE2650" i="13"/>
  <c r="AF2653" i="13"/>
  <c r="AG2656" i="13"/>
  <c r="AE2658" i="13"/>
  <c r="AF2661" i="13"/>
  <c r="AG2664" i="13"/>
  <c r="AE2666" i="13"/>
  <c r="AF2669" i="13"/>
  <c r="AG2672" i="13"/>
  <c r="AE2674" i="13"/>
  <c r="AF2907" i="13"/>
  <c r="AG2910" i="13"/>
  <c r="AE2912" i="13"/>
  <c r="AF2915" i="13"/>
  <c r="AG2918" i="13"/>
  <c r="AE2920" i="13"/>
  <c r="AF2923" i="13"/>
  <c r="AG2926" i="13"/>
  <c r="AE2928" i="13"/>
  <c r="AF2931" i="13"/>
  <c r="AG2934" i="13"/>
  <c r="AE2936" i="13"/>
  <c r="AF2939" i="13"/>
  <c r="AG2942" i="13"/>
  <c r="AE2944" i="13"/>
  <c r="AF2947" i="13"/>
  <c r="AG2950" i="13"/>
  <c r="AE2952" i="13"/>
  <c r="AF2955" i="13"/>
  <c r="AG2958" i="13"/>
  <c r="AE2960" i="13"/>
  <c r="AF2963" i="13"/>
  <c r="AG2966" i="13"/>
  <c r="AE2968" i="13"/>
  <c r="AF2971" i="13"/>
  <c r="AG2974" i="13"/>
  <c r="AE2976" i="13"/>
  <c r="AF2979" i="13"/>
  <c r="AG2982" i="13"/>
  <c r="AE2984" i="13"/>
  <c r="AF2987" i="13"/>
  <c r="AG2990" i="13"/>
  <c r="AE2992" i="13"/>
  <c r="AF2995" i="13"/>
  <c r="AG2998" i="13"/>
  <c r="AE3000" i="13"/>
  <c r="AF3003" i="13"/>
  <c r="AG3006" i="13"/>
  <c r="AE3008" i="13"/>
  <c r="AF3011" i="13"/>
  <c r="AG3014" i="13"/>
  <c r="AE3016" i="13"/>
  <c r="AF3019" i="13"/>
  <c r="AG2629" i="13"/>
  <c r="AE2631" i="13"/>
  <c r="AF2634" i="13"/>
  <c r="AG2637" i="13"/>
  <c r="AE2639" i="13"/>
  <c r="AF2642" i="13"/>
  <c r="AG2645" i="13"/>
  <c r="AE2647" i="13"/>
  <c r="AF2650" i="13"/>
  <c r="AG2653" i="13"/>
  <c r="AE2655" i="13"/>
  <c r="AF2658" i="13"/>
  <c r="AG2661" i="13"/>
  <c r="AE2663" i="13"/>
  <c r="AF2666" i="13"/>
  <c r="AG2669" i="13"/>
  <c r="AE2671" i="13"/>
  <c r="AF2674" i="13"/>
  <c r="AF2909" i="13"/>
  <c r="AG2912" i="13"/>
  <c r="AE2914" i="13"/>
  <c r="AF2917" i="13"/>
  <c r="AG2920" i="13"/>
  <c r="AE2922" i="13"/>
  <c r="AF2925" i="13"/>
  <c r="AG2928" i="13"/>
  <c r="AE2930" i="13"/>
  <c r="AF2933" i="13"/>
  <c r="AG2936" i="13"/>
  <c r="AE2938" i="13"/>
  <c r="AF2941" i="13"/>
  <c r="AG2944" i="13"/>
  <c r="AE2946" i="13"/>
  <c r="AF2949" i="13"/>
  <c r="AG2952" i="13"/>
  <c r="AE2954" i="13"/>
  <c r="AF2957" i="13"/>
  <c r="AG2960" i="13"/>
  <c r="AE2962" i="13"/>
  <c r="AF2965" i="13"/>
  <c r="AG2968" i="13"/>
  <c r="AE2970" i="13"/>
  <c r="AF2973" i="13"/>
  <c r="AG2976" i="13"/>
  <c r="AE2978" i="13"/>
  <c r="AF2981" i="13"/>
  <c r="AG2984" i="13"/>
  <c r="AE2986" i="13"/>
  <c r="AF2989" i="13"/>
  <c r="AG2992" i="13"/>
  <c r="AE2994" i="13"/>
  <c r="AF2997" i="13"/>
  <c r="AG3000" i="13"/>
  <c r="AE3002" i="13"/>
  <c r="AF3005" i="13"/>
  <c r="AG3008" i="13"/>
  <c r="AE3010" i="13"/>
  <c r="AF3013" i="13"/>
  <c r="AG3016" i="13"/>
  <c r="AE3018" i="13"/>
  <c r="AF2628" i="13"/>
  <c r="AG2631" i="13"/>
  <c r="AE2633" i="13"/>
  <c r="AF2636" i="13"/>
  <c r="AG2639" i="13"/>
  <c r="AE2641" i="13"/>
  <c r="AF2644" i="13"/>
  <c r="AG2647" i="13"/>
  <c r="AE2649" i="13"/>
  <c r="AF2652" i="13"/>
  <c r="AG2655" i="13"/>
  <c r="AE2657" i="13"/>
  <c r="AF2660" i="13"/>
  <c r="AG2663" i="13"/>
  <c r="AE2665" i="13"/>
  <c r="AF2668" i="13"/>
  <c r="AG2671" i="13"/>
  <c r="AE2673" i="13"/>
  <c r="AG2909" i="13"/>
  <c r="AE2911" i="13"/>
  <c r="AF2914" i="13"/>
  <c r="AG2917" i="13"/>
  <c r="AE2919" i="13"/>
  <c r="AF2922" i="13"/>
  <c r="AG2925" i="13"/>
  <c r="AE2927" i="13"/>
  <c r="AF2930" i="13"/>
  <c r="AG2933" i="13"/>
  <c r="AE2935" i="13"/>
  <c r="AF2938" i="13"/>
  <c r="AG2941" i="13"/>
  <c r="AE2943" i="13"/>
  <c r="AF2946" i="13"/>
  <c r="AG2949" i="13"/>
  <c r="AE2951" i="13"/>
  <c r="AF2954" i="13"/>
  <c r="AG2957" i="13"/>
  <c r="AE2959" i="13"/>
  <c r="AF2962" i="13"/>
  <c r="AG2965" i="13"/>
  <c r="AE2967" i="13"/>
  <c r="AF2970" i="13"/>
  <c r="AG2973" i="13"/>
  <c r="AE2975" i="13"/>
  <c r="AF2978" i="13"/>
  <c r="AG2981" i="13"/>
  <c r="AE2983" i="13"/>
  <c r="AF2986" i="13"/>
  <c r="AG2989" i="13"/>
  <c r="AE2991" i="13"/>
  <c r="AF2994" i="13"/>
  <c r="AG2997" i="13"/>
  <c r="AE2999" i="13"/>
  <c r="AF3002" i="13"/>
  <c r="AG3005" i="13"/>
  <c r="AE3007" i="13"/>
  <c r="AF3010" i="13"/>
  <c r="AG3013" i="13"/>
  <c r="AE3015" i="13"/>
  <c r="AF3018" i="13"/>
  <c r="AG2628" i="13"/>
  <c r="AE2630" i="13"/>
  <c r="AF2633" i="13"/>
  <c r="AG2636" i="13"/>
  <c r="AE2638" i="13"/>
  <c r="AF2641" i="13"/>
  <c r="AG2644" i="13"/>
  <c r="AE2646" i="13"/>
  <c r="AF2649" i="13"/>
  <c r="AG2652" i="13"/>
  <c r="AE2654" i="13"/>
  <c r="AF2657" i="13"/>
  <c r="AG2660" i="13"/>
  <c r="AE2662" i="13"/>
  <c r="AF2665" i="13"/>
  <c r="AG2668" i="13"/>
  <c r="AE2670" i="13"/>
  <c r="AF2673" i="13"/>
  <c r="AF2908" i="13"/>
  <c r="AG2911" i="13"/>
  <c r="AE2913" i="13"/>
  <c r="AF2916" i="13"/>
  <c r="AG2919" i="13"/>
  <c r="AE2921" i="13"/>
  <c r="AF2924" i="13"/>
  <c r="AG2927" i="13"/>
  <c r="AE2929" i="13"/>
  <c r="AF2932" i="13"/>
  <c r="AG2935" i="13"/>
  <c r="AE2937" i="13"/>
  <c r="AF2940" i="13"/>
  <c r="AG2943" i="13"/>
  <c r="AE2945" i="13"/>
  <c r="AF2948" i="13"/>
  <c r="AG2951" i="13"/>
  <c r="AE2953" i="13"/>
  <c r="AF2956" i="13"/>
  <c r="AG2959" i="13"/>
  <c r="AE2961" i="13"/>
  <c r="AF2964" i="13"/>
  <c r="AG2967" i="13"/>
  <c r="AE2969" i="13"/>
  <c r="AF2972" i="13"/>
  <c r="AG2975" i="13"/>
  <c r="AE2977" i="13"/>
  <c r="AF2980" i="13"/>
  <c r="AG2983" i="13"/>
  <c r="AE2985" i="13"/>
  <c r="AF2988" i="13"/>
  <c r="AG2991" i="13"/>
  <c r="AE2993" i="13"/>
  <c r="AF2996" i="13"/>
  <c r="AG2999" i="13"/>
  <c r="AE3001" i="13"/>
  <c r="AF3004" i="13"/>
  <c r="AG3007" i="13"/>
  <c r="AE3009" i="13"/>
  <c r="AF3012" i="13"/>
  <c r="AG3015" i="13"/>
  <c r="AE3017" i="13"/>
  <c r="AF3020" i="13"/>
  <c r="AG2630" i="13"/>
  <c r="AE2632" i="13"/>
  <c r="AF2635" i="13"/>
  <c r="AG2638" i="13"/>
  <c r="AE2640" i="13"/>
  <c r="AF2643" i="13"/>
  <c r="AG2646" i="13"/>
  <c r="AE2648" i="13"/>
  <c r="AF2651" i="13"/>
  <c r="AG2654" i="13"/>
  <c r="AE2656" i="13"/>
  <c r="AF2659" i="13"/>
  <c r="AG2662" i="13"/>
  <c r="AE2664" i="13"/>
  <c r="AF2667" i="13"/>
  <c r="AG2670" i="13"/>
  <c r="AE2672" i="13"/>
  <c r="AF2675" i="13"/>
  <c r="AG2908" i="13"/>
  <c r="AE2910" i="13"/>
  <c r="AF2913" i="13"/>
  <c r="AG2916" i="13"/>
  <c r="AE2918" i="13"/>
  <c r="AF2921" i="13"/>
  <c r="AG2924" i="13"/>
  <c r="AE2926" i="13"/>
  <c r="AF2929" i="13"/>
  <c r="AG2932" i="13"/>
  <c r="AE2934" i="13"/>
  <c r="AF2937" i="13"/>
  <c r="AG2940" i="13"/>
  <c r="AE2942" i="13"/>
  <c r="AF2945" i="13"/>
  <c r="AG2948" i="13"/>
  <c r="AE2950" i="13"/>
  <c r="AF2953" i="13"/>
  <c r="AG2956" i="13"/>
  <c r="AE2958" i="13"/>
  <c r="AF2961" i="13"/>
  <c r="AG2964" i="13"/>
  <c r="AE2966" i="13"/>
  <c r="AF2969" i="13"/>
  <c r="AG2972" i="13"/>
  <c r="AE2974" i="13"/>
  <c r="AF2977" i="13"/>
  <c r="AG2980" i="13"/>
  <c r="AE2982" i="13"/>
  <c r="AF2985" i="13"/>
  <c r="AG2988" i="13"/>
  <c r="AE2990" i="13"/>
  <c r="AF2993" i="13"/>
  <c r="AG2996" i="13"/>
  <c r="AE2998" i="13"/>
  <c r="AF3001" i="13"/>
  <c r="AG3004" i="13"/>
  <c r="AE3006" i="13"/>
  <c r="AF3009" i="13"/>
  <c r="AG3012" i="13"/>
  <c r="AE3014" i="13"/>
  <c r="AF3017" i="13"/>
  <c r="AG3020" i="13"/>
  <c r="AE2629" i="13"/>
  <c r="AF2632" i="13"/>
  <c r="AG2635" i="13"/>
  <c r="AE2637" i="13"/>
  <c r="AF2640" i="13"/>
  <c r="AG2643" i="13"/>
  <c r="AE2645" i="13"/>
  <c r="AF2648" i="13"/>
  <c r="AG2651" i="13"/>
  <c r="AE2653" i="13"/>
  <c r="AF2656" i="13"/>
  <c r="AG2659" i="13"/>
  <c r="AE2661" i="13"/>
  <c r="AF2664" i="13"/>
  <c r="AG2667" i="13"/>
  <c r="AE2669" i="13"/>
  <c r="AF2672" i="13"/>
  <c r="AG2675" i="13"/>
  <c r="AE2676" i="13"/>
  <c r="AF2679" i="13"/>
  <c r="AG2682" i="13"/>
  <c r="AE2684" i="13"/>
  <c r="AF2687" i="13"/>
  <c r="AG2690" i="13"/>
  <c r="AE2692" i="13"/>
  <c r="AF2695" i="13"/>
  <c r="AG2698" i="13"/>
  <c r="AE2700" i="13"/>
  <c r="AF2703" i="13"/>
  <c r="AG2706" i="13"/>
  <c r="AE2708" i="13"/>
  <c r="AF2711" i="13"/>
  <c r="AG2714" i="13"/>
  <c r="AE2716" i="13"/>
  <c r="AF2719" i="13"/>
  <c r="AG2722" i="13"/>
  <c r="AE2724" i="13"/>
  <c r="AF2727" i="13"/>
  <c r="AG2730" i="13"/>
  <c r="AE2732" i="13"/>
  <c r="AF2735" i="13"/>
  <c r="AG2738" i="13"/>
  <c r="AE2740" i="13"/>
  <c r="AF2743" i="13"/>
  <c r="AG2746" i="13"/>
  <c r="AG2914" i="13"/>
  <c r="AG2922" i="13"/>
  <c r="AG2930" i="13"/>
  <c r="AG2938" i="13"/>
  <c r="AG2946" i="13"/>
  <c r="AG2954" i="13"/>
  <c r="AG2962" i="13"/>
  <c r="AG2970" i="13"/>
  <c r="AG2978" i="13"/>
  <c r="AG2986" i="13"/>
  <c r="AG2994" i="13"/>
  <c r="AG3002" i="13"/>
  <c r="AG3010" i="13"/>
  <c r="AG3018" i="13"/>
  <c r="AG2633" i="13"/>
  <c r="AG2641" i="13"/>
  <c r="AG2649" i="13"/>
  <c r="AG2657" i="13"/>
  <c r="AG2665" i="13"/>
  <c r="AG2673" i="13"/>
  <c r="AF2676" i="13"/>
  <c r="AG2679" i="13"/>
  <c r="AE2681" i="13"/>
  <c r="AF2684" i="13"/>
  <c r="AG2687" i="13"/>
  <c r="AE2689" i="13"/>
  <c r="AF2692" i="13"/>
  <c r="AG2695" i="13"/>
  <c r="AE2697" i="13"/>
  <c r="AF2700" i="13"/>
  <c r="AG2703" i="13"/>
  <c r="AE2705" i="13"/>
  <c r="AF2708" i="13"/>
  <c r="AG2711" i="13"/>
  <c r="AE2713" i="13"/>
  <c r="AF2716" i="13"/>
  <c r="AG2719" i="13"/>
  <c r="AE2721" i="13"/>
  <c r="AF2724" i="13"/>
  <c r="AG2727" i="13"/>
  <c r="AE2729" i="13"/>
  <c r="AF2732" i="13"/>
  <c r="AG2735" i="13"/>
  <c r="AE2737" i="13"/>
  <c r="AF2740" i="13"/>
  <c r="AG2743" i="13"/>
  <c r="AE2745" i="13"/>
  <c r="AF2748" i="13"/>
  <c r="AG2751" i="13"/>
  <c r="AE2753" i="13"/>
  <c r="AF2756" i="13"/>
  <c r="AG2759" i="13"/>
  <c r="AE2761" i="13"/>
  <c r="AF2764" i="13"/>
  <c r="AG2767" i="13"/>
  <c r="AE2769" i="13"/>
  <c r="AF2772" i="13"/>
  <c r="AG2775" i="13"/>
  <c r="AE2777" i="13"/>
  <c r="AF2780" i="13"/>
  <c r="AG2783" i="13"/>
  <c r="AE2785" i="13"/>
  <c r="AF2788" i="13"/>
  <c r="AG2791" i="13"/>
  <c r="AE2793" i="13"/>
  <c r="AF2796" i="13"/>
  <c r="AG2799" i="13"/>
  <c r="AE2801" i="13"/>
  <c r="AF2804" i="13"/>
  <c r="AG2907" i="13"/>
  <c r="AG2915" i="13"/>
  <c r="AG2923" i="13"/>
  <c r="AG2931" i="13"/>
  <c r="AG2939" i="13"/>
  <c r="AG2947" i="13"/>
  <c r="AG2955" i="13"/>
  <c r="AG2963" i="13"/>
  <c r="AG2971" i="13"/>
  <c r="AF2912" i="13"/>
  <c r="AF2920" i="13"/>
  <c r="AF2928" i="13"/>
  <c r="AF2936" i="13"/>
  <c r="AF2944" i="13"/>
  <c r="AF2952" i="13"/>
  <c r="AF2960" i="13"/>
  <c r="AF2968" i="13"/>
  <c r="AF2976" i="13"/>
  <c r="AF2984" i="13"/>
  <c r="AF2992" i="13"/>
  <c r="AF3000" i="13"/>
  <c r="AF3008" i="13"/>
  <c r="AF3016" i="13"/>
  <c r="AF2631" i="13"/>
  <c r="AF2639" i="13"/>
  <c r="AF2647" i="13"/>
  <c r="AF2655" i="13"/>
  <c r="AF2663" i="13"/>
  <c r="AF2671" i="13"/>
  <c r="AG2678" i="13"/>
  <c r="AE2680" i="13"/>
  <c r="AF2683" i="13"/>
  <c r="AG2686" i="13"/>
  <c r="AE2688" i="13"/>
  <c r="AF2691" i="13"/>
  <c r="AG2694" i="13"/>
  <c r="AE2696" i="13"/>
  <c r="AF2699" i="13"/>
  <c r="AG2702" i="13"/>
  <c r="AE2704" i="13"/>
  <c r="AF2707" i="13"/>
  <c r="AG2710" i="13"/>
  <c r="AE2712" i="13"/>
  <c r="AF2715" i="13"/>
  <c r="AG2718" i="13"/>
  <c r="AE2720" i="13"/>
  <c r="AF2723" i="13"/>
  <c r="AG2726" i="13"/>
  <c r="AE2728" i="13"/>
  <c r="AF2731" i="13"/>
  <c r="AG2734" i="13"/>
  <c r="AE2736" i="13"/>
  <c r="AF2739" i="13"/>
  <c r="AG2742" i="13"/>
  <c r="AE2744" i="13"/>
  <c r="AF2747" i="13"/>
  <c r="AG2750" i="13"/>
  <c r="AE2752" i="13"/>
  <c r="AF2755" i="13"/>
  <c r="AG2758" i="13"/>
  <c r="AE2760" i="13"/>
  <c r="AF2763" i="13"/>
  <c r="AG2766" i="13"/>
  <c r="AE2768" i="13"/>
  <c r="AF2771" i="13"/>
  <c r="AG2774" i="13"/>
  <c r="AE2776" i="13"/>
  <c r="AF2779" i="13"/>
  <c r="AG2782" i="13"/>
  <c r="AE2784" i="13"/>
  <c r="AF2787" i="13"/>
  <c r="AG2790" i="13"/>
  <c r="AE2792" i="13"/>
  <c r="AF2795" i="13"/>
  <c r="AG2798" i="13"/>
  <c r="AE2800" i="13"/>
  <c r="AF2803" i="13"/>
  <c r="AF2677" i="13"/>
  <c r="AG2680" i="13"/>
  <c r="AE2682" i="13"/>
  <c r="AF2685" i="13"/>
  <c r="AG2688" i="13"/>
  <c r="AE2690" i="13"/>
  <c r="AF2693" i="13"/>
  <c r="AG2696" i="13"/>
  <c r="AE2698" i="13"/>
  <c r="AF2701" i="13"/>
  <c r="AG2704" i="13"/>
  <c r="AE2706" i="13"/>
  <c r="AF2709" i="13"/>
  <c r="AG2712" i="13"/>
  <c r="AE2714" i="13"/>
  <c r="AF2717" i="13"/>
  <c r="AG2720" i="13"/>
  <c r="AE2722" i="13"/>
  <c r="AF2725" i="13"/>
  <c r="AG2728" i="13"/>
  <c r="AE2730" i="13"/>
  <c r="AF2733" i="13"/>
  <c r="AG2736" i="13"/>
  <c r="AE2738" i="13"/>
  <c r="AF2741" i="13"/>
  <c r="AG2744" i="13"/>
  <c r="AE2746" i="13"/>
  <c r="AF2749" i="13"/>
  <c r="AG2752" i="13"/>
  <c r="AE2754" i="13"/>
  <c r="AF2757" i="13"/>
  <c r="AG2760" i="13"/>
  <c r="AE2762" i="13"/>
  <c r="AF2765" i="13"/>
  <c r="AG2768" i="13"/>
  <c r="AE2770" i="13"/>
  <c r="AF2773" i="13"/>
  <c r="AG2776" i="13"/>
  <c r="AE2778" i="13"/>
  <c r="AF2781" i="13"/>
  <c r="AG2784" i="13"/>
  <c r="AE2786" i="13"/>
  <c r="AF2789" i="13"/>
  <c r="AG2792" i="13"/>
  <c r="AE2794" i="13"/>
  <c r="AF2797" i="13"/>
  <c r="AG2800" i="13"/>
  <c r="AE2802" i="13"/>
  <c r="AE2909" i="13"/>
  <c r="AE2917" i="13"/>
  <c r="AE2925" i="13"/>
  <c r="AE2933" i="13"/>
  <c r="AE2941" i="13"/>
  <c r="AE2949" i="13"/>
  <c r="AE2957" i="13"/>
  <c r="AE2965" i="13"/>
  <c r="AE2973" i="13"/>
  <c r="AE2981" i="13"/>
  <c r="AE2989" i="13"/>
  <c r="AE2997" i="13"/>
  <c r="AE3005" i="13"/>
  <c r="AE3013" i="13"/>
  <c r="AE2628" i="13"/>
  <c r="AE2636" i="13"/>
  <c r="AE2644" i="13"/>
  <c r="AE2652" i="13"/>
  <c r="AE2660" i="13"/>
  <c r="AE2668" i="13"/>
  <c r="AG2677" i="13"/>
  <c r="AE2679" i="13"/>
  <c r="AF2682" i="13"/>
  <c r="AG2685" i="13"/>
  <c r="AE2687" i="13"/>
  <c r="AF2690" i="13"/>
  <c r="AG2693" i="13"/>
  <c r="AE2695" i="13"/>
  <c r="AF2698" i="13"/>
  <c r="AG2701" i="13"/>
  <c r="AE2703" i="13"/>
  <c r="AF2706" i="13"/>
  <c r="AG2709" i="13"/>
  <c r="AE2711" i="13"/>
  <c r="AF2714" i="13"/>
  <c r="AG2717" i="13"/>
  <c r="AE2719" i="13"/>
  <c r="AF2722" i="13"/>
  <c r="AG2725" i="13"/>
  <c r="AE2727" i="13"/>
  <c r="AF2730" i="13"/>
  <c r="AG2733" i="13"/>
  <c r="AE2735" i="13"/>
  <c r="AF2738" i="13"/>
  <c r="AG2741" i="13"/>
  <c r="AE2743" i="13"/>
  <c r="AF2746" i="13"/>
  <c r="AG2749" i="13"/>
  <c r="AE2751" i="13"/>
  <c r="AF2754" i="13"/>
  <c r="AG2757" i="13"/>
  <c r="AE2759" i="13"/>
  <c r="AF2762" i="13"/>
  <c r="AG2765" i="13"/>
  <c r="AE2767" i="13"/>
  <c r="AF2770" i="13"/>
  <c r="AG2773" i="13"/>
  <c r="AE2775" i="13"/>
  <c r="AF2778" i="13"/>
  <c r="AG2781" i="13"/>
  <c r="AE2783" i="13"/>
  <c r="AF2786" i="13"/>
  <c r="AG2789" i="13"/>
  <c r="AE2791" i="13"/>
  <c r="AF2794" i="13"/>
  <c r="AG2797" i="13"/>
  <c r="AE2799" i="13"/>
  <c r="AF2802" i="13"/>
  <c r="AF2999" i="13"/>
  <c r="AG3011" i="13"/>
  <c r="AE2635" i="13"/>
  <c r="AF2670" i="13"/>
  <c r="AF2689" i="13"/>
  <c r="AF2705" i="13"/>
  <c r="AF2721" i="13"/>
  <c r="AF2737" i="13"/>
  <c r="AE2749" i="13"/>
  <c r="AF2752" i="13"/>
  <c r="AE2757" i="13"/>
  <c r="AF2760" i="13"/>
  <c r="AE2765" i="13"/>
  <c r="AF2768" i="13"/>
  <c r="AE2773" i="13"/>
  <c r="AF2776" i="13"/>
  <c r="AE2781" i="13"/>
  <c r="AF2784" i="13"/>
  <c r="AE2789" i="13"/>
  <c r="AF2792" i="13"/>
  <c r="AE2797" i="13"/>
  <c r="AF2800" i="13"/>
  <c r="AG2806" i="13"/>
  <c r="AE2808" i="13"/>
  <c r="AF2811" i="13"/>
  <c r="AG2814" i="13"/>
  <c r="AE2816" i="13"/>
  <c r="AF2819" i="13"/>
  <c r="AG2822" i="13"/>
  <c r="AE2824" i="13"/>
  <c r="AF2827" i="13"/>
  <c r="AG2830" i="13"/>
  <c r="AE2832" i="13"/>
  <c r="AF2835" i="13"/>
  <c r="AG2838" i="13"/>
  <c r="AE2840" i="13"/>
  <c r="AF2843" i="13"/>
  <c r="AG2846" i="13"/>
  <c r="AE2848" i="13"/>
  <c r="AF2851" i="13"/>
  <c r="AG2854" i="13"/>
  <c r="AE2856" i="13"/>
  <c r="AF2859" i="13"/>
  <c r="AG2862" i="13"/>
  <c r="AE2864" i="13"/>
  <c r="AF2867" i="13"/>
  <c r="AG2870" i="13"/>
  <c r="AE2872" i="13"/>
  <c r="AF2875" i="13"/>
  <c r="AG2878" i="13"/>
  <c r="AE2880" i="13"/>
  <c r="AF2883" i="13"/>
  <c r="AG2886" i="13"/>
  <c r="AF2919" i="13"/>
  <c r="AE2932" i="13"/>
  <c r="AF2951" i="13"/>
  <c r="AE2964" i="13"/>
  <c r="AE2988" i="13"/>
  <c r="AF2630" i="13"/>
  <c r="AG2642" i="13"/>
  <c r="AE2659" i="13"/>
  <c r="AG2676" i="13"/>
  <c r="AE2686" i="13"/>
  <c r="AG2689" i="13"/>
  <c r="AG2692" i="13"/>
  <c r="AE2702" i="13"/>
  <c r="AG2705" i="13"/>
  <c r="AG2708" i="13"/>
  <c r="AE2718" i="13"/>
  <c r="AG2721" i="13"/>
  <c r="AG2724" i="13"/>
  <c r="AE2734" i="13"/>
  <c r="AG2737" i="13"/>
  <c r="AG2740" i="13"/>
  <c r="AE2805" i="13"/>
  <c r="AF2808" i="13"/>
  <c r="AG2811" i="13"/>
  <c r="AE2813" i="13"/>
  <c r="AF2816" i="13"/>
  <c r="AG2819" i="13"/>
  <c r="AE2821" i="13"/>
  <c r="AF2824" i="13"/>
  <c r="AG2827" i="13"/>
  <c r="AE2829" i="13"/>
  <c r="AF2832" i="13"/>
  <c r="AG2835" i="13"/>
  <c r="AE2837" i="13"/>
  <c r="AF2840" i="13"/>
  <c r="AG2843" i="13"/>
  <c r="AE2845" i="13"/>
  <c r="AF2848" i="13"/>
  <c r="AG2851" i="13"/>
  <c r="AE2853" i="13"/>
  <c r="AF2856" i="13"/>
  <c r="AG2859" i="13"/>
  <c r="AE2861" i="13"/>
  <c r="AF2864" i="13"/>
  <c r="AG2867" i="13"/>
  <c r="AE2869" i="13"/>
  <c r="AF2872" i="13"/>
  <c r="AG2875" i="13"/>
  <c r="AE2877" i="13"/>
  <c r="AF2880" i="13"/>
  <c r="AG2883" i="13"/>
  <c r="AE2885" i="13"/>
  <c r="AE2908" i="13"/>
  <c r="AF2927" i="13"/>
  <c r="AE2940" i="13"/>
  <c r="AF2959" i="13"/>
  <c r="AE2972" i="13"/>
  <c r="AF3007" i="13"/>
  <c r="AG3019" i="13"/>
  <c r="AE2643" i="13"/>
  <c r="AE2677" i="13"/>
  <c r="AG2683" i="13"/>
  <c r="AE2693" i="13"/>
  <c r="AG2699" i="13"/>
  <c r="AE2709" i="13"/>
  <c r="AG2715" i="13"/>
  <c r="AE2725" i="13"/>
  <c r="AG2731" i="13"/>
  <c r="AE2741" i="13"/>
  <c r="AG2747" i="13"/>
  <c r="AF2750" i="13"/>
  <c r="AF2753" i="13"/>
  <c r="AG2755" i="13"/>
  <c r="AF2758" i="13"/>
  <c r="AF2761" i="13"/>
  <c r="AG2763" i="13"/>
  <c r="AF2766" i="13"/>
  <c r="AF2769" i="13"/>
  <c r="AG2771" i="13"/>
  <c r="AF2774" i="13"/>
  <c r="AF2777" i="13"/>
  <c r="AG2779" i="13"/>
  <c r="AF2782" i="13"/>
  <c r="AF2785" i="13"/>
  <c r="AG2787" i="13"/>
  <c r="AF2790" i="13"/>
  <c r="AF2793" i="13"/>
  <c r="AG2795" i="13"/>
  <c r="AF2798" i="13"/>
  <c r="AF2801" i="13"/>
  <c r="AG2803" i="13"/>
  <c r="AG2805" i="13"/>
  <c r="AE2807" i="13"/>
  <c r="AF2810" i="13"/>
  <c r="AG2813" i="13"/>
  <c r="AE2815" i="13"/>
  <c r="AF2818" i="13"/>
  <c r="AG2821" i="13"/>
  <c r="AE2823" i="13"/>
  <c r="AF2826" i="13"/>
  <c r="AG2829" i="13"/>
  <c r="AE2831" i="13"/>
  <c r="AF2834" i="13"/>
  <c r="AG2837" i="13"/>
  <c r="AE2839" i="13"/>
  <c r="AF2842" i="13"/>
  <c r="AG2845" i="13"/>
  <c r="AE2847" i="13"/>
  <c r="AF2850" i="13"/>
  <c r="AG2853" i="13"/>
  <c r="AE2855" i="13"/>
  <c r="AF2858" i="13"/>
  <c r="AG2861" i="13"/>
  <c r="AE2863" i="13"/>
  <c r="AF2866" i="13"/>
  <c r="AG2869" i="13"/>
  <c r="AE2871" i="13"/>
  <c r="AF2874" i="13"/>
  <c r="AG2877" i="13"/>
  <c r="AE2879" i="13"/>
  <c r="AF2882" i="13"/>
  <c r="AG2885" i="13"/>
  <c r="AE2887" i="13"/>
  <c r="AG2979" i="13"/>
  <c r="AE2996" i="13"/>
  <c r="AF2638" i="13"/>
  <c r="AG2650" i="13"/>
  <c r="AE2667" i="13"/>
  <c r="AF2681" i="13"/>
  <c r="AF2697" i="13"/>
  <c r="AF2713" i="13"/>
  <c r="AF2729" i="13"/>
  <c r="AF2745" i="13"/>
  <c r="AG2753" i="13"/>
  <c r="AG2761" i="13"/>
  <c r="AG2769" i="13"/>
  <c r="AG2777" i="13"/>
  <c r="AG2785" i="13"/>
  <c r="AG2793" i="13"/>
  <c r="AG2801" i="13"/>
  <c r="AF2807" i="13"/>
  <c r="AG2810" i="13"/>
  <c r="AE2812" i="13"/>
  <c r="AF2815" i="13"/>
  <c r="AG2818" i="13"/>
  <c r="AE2820" i="13"/>
  <c r="AF2823" i="13"/>
  <c r="AG2826" i="13"/>
  <c r="AE2828" i="13"/>
  <c r="AF2831" i="13"/>
  <c r="AG2834" i="13"/>
  <c r="AE2836" i="13"/>
  <c r="AF2839" i="13"/>
  <c r="AG2842" i="13"/>
  <c r="AE2844" i="13"/>
  <c r="AF2847" i="13"/>
  <c r="AG2850" i="13"/>
  <c r="AE2852" i="13"/>
  <c r="AF2855" i="13"/>
  <c r="AG2858" i="13"/>
  <c r="AE2860" i="13"/>
  <c r="AF2863" i="13"/>
  <c r="AG2866" i="13"/>
  <c r="AE2868" i="13"/>
  <c r="AF2871" i="13"/>
  <c r="AG2874" i="13"/>
  <c r="AE2876" i="13"/>
  <c r="AF2879" i="13"/>
  <c r="AG2882" i="13"/>
  <c r="AE2884" i="13"/>
  <c r="AF2887" i="13"/>
  <c r="AE2980" i="13"/>
  <c r="AF3015" i="13"/>
  <c r="AG2634" i="13"/>
  <c r="AE2651" i="13"/>
  <c r="AF2678" i="13"/>
  <c r="AF2688" i="13"/>
  <c r="AE2691" i="13"/>
  <c r="AF2694" i="13"/>
  <c r="AF2704" i="13"/>
  <c r="AE2707" i="13"/>
  <c r="AF2710" i="13"/>
  <c r="AF2720" i="13"/>
  <c r="AE2723" i="13"/>
  <c r="AF2726" i="13"/>
  <c r="AF2736" i="13"/>
  <c r="AE2739" i="13"/>
  <c r="AF2742" i="13"/>
  <c r="AG2748" i="13"/>
  <c r="AG2756" i="13"/>
  <c r="AG2764" i="13"/>
  <c r="AG2772" i="13"/>
  <c r="AG2780" i="13"/>
  <c r="AG2788" i="13"/>
  <c r="AG2796" i="13"/>
  <c r="AG2804" i="13"/>
  <c r="AE2806" i="13"/>
  <c r="AF2809" i="13"/>
  <c r="AG2812" i="13"/>
  <c r="AE2814" i="13"/>
  <c r="AF2817" i="13"/>
  <c r="AG2820" i="13"/>
  <c r="AE2822" i="13"/>
  <c r="AF2825" i="13"/>
  <c r="AG2828" i="13"/>
  <c r="AE2830" i="13"/>
  <c r="AF2833" i="13"/>
  <c r="AG2836" i="13"/>
  <c r="AE2838" i="13"/>
  <c r="AF2841" i="13"/>
  <c r="AG2844" i="13"/>
  <c r="AE2846" i="13"/>
  <c r="AF2849" i="13"/>
  <c r="AG2852" i="13"/>
  <c r="AE2854" i="13"/>
  <c r="AF2857" i="13"/>
  <c r="AG2860" i="13"/>
  <c r="AE2862" i="13"/>
  <c r="AF2865" i="13"/>
  <c r="AG2868" i="13"/>
  <c r="AE2870" i="13"/>
  <c r="AF2873" i="13"/>
  <c r="AG2876" i="13"/>
  <c r="AE2878" i="13"/>
  <c r="AF2881" i="13"/>
  <c r="AG2884" i="13"/>
  <c r="AE2886" i="13"/>
  <c r="AF2911" i="13"/>
  <c r="AE2924" i="13"/>
  <c r="AF2943" i="13"/>
  <c r="AE2956" i="13"/>
  <c r="AF2975" i="13"/>
  <c r="AG2987" i="13"/>
  <c r="AE3004" i="13"/>
  <c r="AF2646" i="13"/>
  <c r="AG2658" i="13"/>
  <c r="AE2675" i="13"/>
  <c r="AE2685" i="13"/>
  <c r="AG2691" i="13"/>
  <c r="AE2701" i="13"/>
  <c r="AG2707" i="13"/>
  <c r="AE2717" i="13"/>
  <c r="AG2723" i="13"/>
  <c r="AE2733" i="13"/>
  <c r="AG2739" i="13"/>
  <c r="AG2754" i="13"/>
  <c r="AG2762" i="13"/>
  <c r="AG2770" i="13"/>
  <c r="AG2778" i="13"/>
  <c r="AG2786" i="13"/>
  <c r="AG2794" i="13"/>
  <c r="AG2802" i="13"/>
  <c r="AF2806" i="13"/>
  <c r="AG2809" i="13"/>
  <c r="AE2811" i="13"/>
  <c r="AF2814" i="13"/>
  <c r="AG2817" i="13"/>
  <c r="AE2819" i="13"/>
  <c r="AF2822" i="13"/>
  <c r="AG2825" i="13"/>
  <c r="AE2827" i="13"/>
  <c r="AF2830" i="13"/>
  <c r="AG2833" i="13"/>
  <c r="AE2835" i="13"/>
  <c r="AF2838" i="13"/>
  <c r="AG2841" i="13"/>
  <c r="AE2843" i="13"/>
  <c r="AF2846" i="13"/>
  <c r="AG2849" i="13"/>
  <c r="AE2851" i="13"/>
  <c r="AF2854" i="13"/>
  <c r="AG2857" i="13"/>
  <c r="AE2859" i="13"/>
  <c r="AF2862" i="13"/>
  <c r="AG2865" i="13"/>
  <c r="AE2867" i="13"/>
  <c r="AF2870" i="13"/>
  <c r="AG2873" i="13"/>
  <c r="AE2875" i="13"/>
  <c r="AF2878" i="13"/>
  <c r="AG2881" i="13"/>
  <c r="AE2883" i="13"/>
  <c r="AF2886" i="13"/>
  <c r="AG2995" i="13"/>
  <c r="AF2654" i="13"/>
  <c r="AF2759" i="13"/>
  <c r="AE2764" i="13"/>
  <c r="AE2774" i="13"/>
  <c r="AE2779" i="13"/>
  <c r="AG2807" i="13"/>
  <c r="AG2815" i="13"/>
  <c r="AG2823" i="13"/>
  <c r="AG2831" i="13"/>
  <c r="AG2839" i="13"/>
  <c r="AG2847" i="13"/>
  <c r="AG2855" i="13"/>
  <c r="AG2863" i="13"/>
  <c r="AG2871" i="13"/>
  <c r="AG2879" i="13"/>
  <c r="AG2887" i="13"/>
  <c r="AE2889" i="13"/>
  <c r="AF2892" i="13"/>
  <c r="AG2895" i="13"/>
  <c r="AE2897" i="13"/>
  <c r="AF2900" i="13"/>
  <c r="AG2903" i="13"/>
  <c r="AE2905" i="13"/>
  <c r="AF2125" i="13"/>
  <c r="AG2128" i="13"/>
  <c r="AE2130" i="13"/>
  <c r="AF2133" i="13"/>
  <c r="AG2136" i="13"/>
  <c r="AE2138" i="13"/>
  <c r="AF2141" i="13"/>
  <c r="AG2144" i="13"/>
  <c r="AE2146" i="13"/>
  <c r="AF2149" i="13"/>
  <c r="AG2152" i="13"/>
  <c r="AE2154" i="13"/>
  <c r="AF2157" i="13"/>
  <c r="AG2160" i="13"/>
  <c r="AE2162" i="13"/>
  <c r="AF2165" i="13"/>
  <c r="AG2168" i="13"/>
  <c r="AE2170" i="13"/>
  <c r="AF2173" i="13"/>
  <c r="AG2176" i="13"/>
  <c r="AE2178" i="13"/>
  <c r="AF2181" i="13"/>
  <c r="AG2184" i="13"/>
  <c r="AE2186" i="13"/>
  <c r="AF2189" i="13"/>
  <c r="AG2192" i="13"/>
  <c r="AE2194" i="13"/>
  <c r="AF2197" i="13"/>
  <c r="AG2200" i="13"/>
  <c r="AE2202" i="13"/>
  <c r="AF2205" i="13"/>
  <c r="AG2208" i="13"/>
  <c r="AE2210" i="13"/>
  <c r="AF2213" i="13"/>
  <c r="AG2216" i="13"/>
  <c r="AE2218" i="13"/>
  <c r="AF2221" i="13"/>
  <c r="AG2224" i="13"/>
  <c r="AE2226" i="13"/>
  <c r="AF2229" i="13"/>
  <c r="AF2967" i="13"/>
  <c r="AG3003" i="13"/>
  <c r="AF2662" i="13"/>
  <c r="AG2681" i="13"/>
  <c r="AF2686" i="13"/>
  <c r="AG2697" i="13"/>
  <c r="AF2702" i="13"/>
  <c r="AG2713" i="13"/>
  <c r="AF2718" i="13"/>
  <c r="AG2729" i="13"/>
  <c r="AF2734" i="13"/>
  <c r="AG2745" i="13"/>
  <c r="AE2750" i="13"/>
  <c r="AE2755" i="13"/>
  <c r="AF2799" i="13"/>
  <c r="AE2804" i="13"/>
  <c r="AF2812" i="13"/>
  <c r="AF2820" i="13"/>
  <c r="AF2828" i="13"/>
  <c r="AF2836" i="13"/>
  <c r="AF2844" i="13"/>
  <c r="AF2852" i="13"/>
  <c r="AF2860" i="13"/>
  <c r="AF2868" i="13"/>
  <c r="AF2876" i="13"/>
  <c r="AF2884" i="13"/>
  <c r="AF2889" i="13"/>
  <c r="AG2892" i="13"/>
  <c r="AE2894" i="13"/>
  <c r="AF2897" i="13"/>
  <c r="AG2900" i="13"/>
  <c r="AE2902" i="13"/>
  <c r="AF2905" i="13"/>
  <c r="AG2125" i="13"/>
  <c r="AE2127" i="13"/>
  <c r="AF2130" i="13"/>
  <c r="AG2133" i="13"/>
  <c r="AE2135" i="13"/>
  <c r="AF2138" i="13"/>
  <c r="AG2141" i="13"/>
  <c r="AE2143" i="13"/>
  <c r="AF2146" i="13"/>
  <c r="AG2149" i="13"/>
  <c r="AE2151" i="13"/>
  <c r="AF2154" i="13"/>
  <c r="AG2157" i="13"/>
  <c r="AE2159" i="13"/>
  <c r="AF2162" i="13"/>
  <c r="AG2165" i="13"/>
  <c r="AE2167" i="13"/>
  <c r="AF2170" i="13"/>
  <c r="AG2173" i="13"/>
  <c r="AE2175" i="13"/>
  <c r="AF2178" i="13"/>
  <c r="AG2181" i="13"/>
  <c r="AE2183" i="13"/>
  <c r="AF2186" i="13"/>
  <c r="AG2189" i="13"/>
  <c r="AE2191" i="13"/>
  <c r="AF2194" i="13"/>
  <c r="AG2197" i="13"/>
  <c r="AE2199" i="13"/>
  <c r="AF2202" i="13"/>
  <c r="AG2205" i="13"/>
  <c r="AE2207" i="13"/>
  <c r="AF2983" i="13"/>
  <c r="AE2916" i="13"/>
  <c r="AF2991" i="13"/>
  <c r="AE3012" i="13"/>
  <c r="AF2751" i="13"/>
  <c r="AE2756" i="13"/>
  <c r="AE2766" i="13"/>
  <c r="AE2771" i="13"/>
  <c r="AF2805" i="13"/>
  <c r="AF2813" i="13"/>
  <c r="AF2821" i="13"/>
  <c r="AF2829" i="13"/>
  <c r="AF2837" i="13"/>
  <c r="AF2845" i="13"/>
  <c r="AF2853" i="13"/>
  <c r="AF2861" i="13"/>
  <c r="AF2869" i="13"/>
  <c r="AF2877" i="13"/>
  <c r="AF2885" i="13"/>
  <c r="AE2888" i="13"/>
  <c r="AF2891" i="13"/>
  <c r="AG2894" i="13"/>
  <c r="AE2896" i="13"/>
  <c r="AF2899" i="13"/>
  <c r="AG2902" i="13"/>
  <c r="AE2904" i="13"/>
  <c r="AF2124" i="13"/>
  <c r="AG2127" i="13"/>
  <c r="AE2129" i="13"/>
  <c r="AF2132" i="13"/>
  <c r="AG2135" i="13"/>
  <c r="AE2137" i="13"/>
  <c r="AF2140" i="13"/>
  <c r="AG2143" i="13"/>
  <c r="AE2145" i="13"/>
  <c r="AF2148" i="13"/>
  <c r="AG2151" i="13"/>
  <c r="AE2153" i="13"/>
  <c r="AF2156" i="13"/>
  <c r="AG2159" i="13"/>
  <c r="AE2161" i="13"/>
  <c r="AF2164" i="13"/>
  <c r="AG2167" i="13"/>
  <c r="AE2169" i="13"/>
  <c r="AF2172" i="13"/>
  <c r="AG2175" i="13"/>
  <c r="AE2177" i="13"/>
  <c r="AF2180" i="13"/>
  <c r="AG2183" i="13"/>
  <c r="AE2185" i="13"/>
  <c r="AF2188" i="13"/>
  <c r="AG2191" i="13"/>
  <c r="AE2193" i="13"/>
  <c r="AF2196" i="13"/>
  <c r="AG2199" i="13"/>
  <c r="AE3020" i="13"/>
  <c r="AE2678" i="13"/>
  <c r="AE2683" i="13"/>
  <c r="AE2694" i="13"/>
  <c r="AE2699" i="13"/>
  <c r="AE2710" i="13"/>
  <c r="AE2715" i="13"/>
  <c r="AE2726" i="13"/>
  <c r="AE2731" i="13"/>
  <c r="AE2742" i="13"/>
  <c r="AE2747" i="13"/>
  <c r="AF2791" i="13"/>
  <c r="AE2796" i="13"/>
  <c r="AE2809" i="13"/>
  <c r="AE2817" i="13"/>
  <c r="AE2825" i="13"/>
  <c r="AE2833" i="13"/>
  <c r="AE2841" i="13"/>
  <c r="AE2849" i="13"/>
  <c r="AE2857" i="13"/>
  <c r="AE2865" i="13"/>
  <c r="AE2873" i="13"/>
  <c r="AE2881" i="13"/>
  <c r="AF2888" i="13"/>
  <c r="AG2891" i="13"/>
  <c r="AE2893" i="13"/>
  <c r="AF2896" i="13"/>
  <c r="AG2899" i="13"/>
  <c r="AE2901" i="13"/>
  <c r="AF2904" i="13"/>
  <c r="AG2124" i="13"/>
  <c r="AE2126" i="13"/>
  <c r="AF2129" i="13"/>
  <c r="AG2132" i="13"/>
  <c r="AE2134" i="13"/>
  <c r="AF2137" i="13"/>
  <c r="AG2140" i="13"/>
  <c r="AE2142" i="13"/>
  <c r="AF2145" i="13"/>
  <c r="AG2148" i="13"/>
  <c r="AE2150" i="13"/>
  <c r="AF2153" i="13"/>
  <c r="AG2156" i="13"/>
  <c r="AE2158" i="13"/>
  <c r="AF2161" i="13"/>
  <c r="AG2164" i="13"/>
  <c r="AE2166" i="13"/>
  <c r="AF2169" i="13"/>
  <c r="AG2172" i="13"/>
  <c r="AE2174" i="13"/>
  <c r="AF2177" i="13"/>
  <c r="AG2180" i="13"/>
  <c r="AE2182" i="13"/>
  <c r="AF2185" i="13"/>
  <c r="AG2188" i="13"/>
  <c r="AE2190" i="13"/>
  <c r="AF2193" i="13"/>
  <c r="AG2196" i="13"/>
  <c r="AE2198" i="13"/>
  <c r="AF2201" i="13"/>
  <c r="AG2666" i="13"/>
  <c r="AG2684" i="13"/>
  <c r="AG2700" i="13"/>
  <c r="AG2716" i="13"/>
  <c r="AG2732" i="13"/>
  <c r="AE2748" i="13"/>
  <c r="AE2758" i="13"/>
  <c r="AE2763" i="13"/>
  <c r="AE2810" i="13"/>
  <c r="AE2818" i="13"/>
  <c r="AE2826" i="13"/>
  <c r="AE2834" i="13"/>
  <c r="AE2842" i="13"/>
  <c r="AE2850" i="13"/>
  <c r="AE2858" i="13"/>
  <c r="AE2866" i="13"/>
  <c r="AE2874" i="13"/>
  <c r="AE2882" i="13"/>
  <c r="AF2890" i="13"/>
  <c r="AG2893" i="13"/>
  <c r="AE2895" i="13"/>
  <c r="AF2898" i="13"/>
  <c r="AG2901" i="13"/>
  <c r="AE2903" i="13"/>
  <c r="AF2906" i="13"/>
  <c r="AG2126" i="13"/>
  <c r="AE2128" i="13"/>
  <c r="AF2131" i="13"/>
  <c r="AG2134" i="13"/>
  <c r="AE2136" i="13"/>
  <c r="AF2139" i="13"/>
  <c r="AG2142" i="13"/>
  <c r="AE2144" i="13"/>
  <c r="AF2147" i="13"/>
  <c r="AG2150" i="13"/>
  <c r="AE2152" i="13"/>
  <c r="AF2155" i="13"/>
  <c r="AG2158" i="13"/>
  <c r="AE2160" i="13"/>
  <c r="AF2163" i="13"/>
  <c r="AG2166" i="13"/>
  <c r="AE2168" i="13"/>
  <c r="AF2171" i="13"/>
  <c r="AG2174" i="13"/>
  <c r="AE2176" i="13"/>
  <c r="AF2179" i="13"/>
  <c r="AG2182" i="13"/>
  <c r="AE2184" i="13"/>
  <c r="AF2187" i="13"/>
  <c r="AG2190" i="13"/>
  <c r="AE2192" i="13"/>
  <c r="AF2195" i="13"/>
  <c r="AG2198" i="13"/>
  <c r="AE2200" i="13"/>
  <c r="AF2935" i="13"/>
  <c r="AG2674" i="13"/>
  <c r="AF2680" i="13"/>
  <c r="AF2696" i="13"/>
  <c r="AF2712" i="13"/>
  <c r="AF2728" i="13"/>
  <c r="AF2744" i="13"/>
  <c r="AF2783" i="13"/>
  <c r="AE2788" i="13"/>
  <c r="AE2798" i="13"/>
  <c r="AE2803" i="13"/>
  <c r="AG2890" i="13"/>
  <c r="AE2892" i="13"/>
  <c r="AF2895" i="13"/>
  <c r="AG2898" i="13"/>
  <c r="AE2900" i="13"/>
  <c r="AF2903" i="13"/>
  <c r="AG2906" i="13"/>
  <c r="AE2125" i="13"/>
  <c r="AF2128" i="13"/>
  <c r="AG2131" i="13"/>
  <c r="AE2133" i="13"/>
  <c r="AF2136" i="13"/>
  <c r="AG2139" i="13"/>
  <c r="AE2141" i="13"/>
  <c r="AF2144" i="13"/>
  <c r="AG2147" i="13"/>
  <c r="AE2149" i="13"/>
  <c r="AF2152" i="13"/>
  <c r="AG2155" i="13"/>
  <c r="AE2157" i="13"/>
  <c r="AF2160" i="13"/>
  <c r="AG2163" i="13"/>
  <c r="AE2165" i="13"/>
  <c r="AF2168" i="13"/>
  <c r="AG2171" i="13"/>
  <c r="AE2173" i="13"/>
  <c r="AF2176" i="13"/>
  <c r="AG2179" i="13"/>
  <c r="AE2181" i="13"/>
  <c r="AF2184" i="13"/>
  <c r="AG2187" i="13"/>
  <c r="AE2189" i="13"/>
  <c r="AF2192" i="13"/>
  <c r="AG2195" i="13"/>
  <c r="AE2197" i="13"/>
  <c r="AF2200" i="13"/>
  <c r="AF2767" i="13"/>
  <c r="AG2824" i="13"/>
  <c r="AG2856" i="13"/>
  <c r="AE2203" i="13"/>
  <c r="AF2207" i="13"/>
  <c r="AE2209" i="13"/>
  <c r="AG2212" i="13"/>
  <c r="AF2214" i="13"/>
  <c r="AE2216" i="13"/>
  <c r="AG2221" i="13"/>
  <c r="AF2223" i="13"/>
  <c r="AE2225" i="13"/>
  <c r="AG2228" i="13"/>
  <c r="AF2230" i="13"/>
  <c r="AE2232" i="13"/>
  <c r="AF2235" i="13"/>
  <c r="AG2238" i="13"/>
  <c r="AE2240" i="13"/>
  <c r="AF2243" i="13"/>
  <c r="AG2246" i="13"/>
  <c r="AE2248" i="13"/>
  <c r="AF2251" i="13"/>
  <c r="AG2254" i="13"/>
  <c r="AE2256" i="13"/>
  <c r="AF2259" i="13"/>
  <c r="AG2262" i="13"/>
  <c r="AE2264" i="13"/>
  <c r="AF2267" i="13"/>
  <c r="AG2270" i="13"/>
  <c r="AE2272" i="13"/>
  <c r="AF2275" i="13"/>
  <c r="AG2278" i="13"/>
  <c r="AE2280" i="13"/>
  <c r="AF2283" i="13"/>
  <c r="AG2286" i="13"/>
  <c r="AE2288" i="13"/>
  <c r="AF2291" i="13"/>
  <c r="AG2294" i="13"/>
  <c r="AE2296" i="13"/>
  <c r="AF2299" i="13"/>
  <c r="AG2302" i="13"/>
  <c r="AE2304" i="13"/>
  <c r="AF2307" i="13"/>
  <c r="AG2310" i="13"/>
  <c r="AE2312" i="13"/>
  <c r="AF2315" i="13"/>
  <c r="AG2318" i="13"/>
  <c r="AE2320" i="13"/>
  <c r="AF2323" i="13"/>
  <c r="AG2326" i="13"/>
  <c r="AE2328" i="13"/>
  <c r="AF2331" i="13"/>
  <c r="AG2334" i="13"/>
  <c r="AE2336" i="13"/>
  <c r="AF2339" i="13"/>
  <c r="AE2780" i="13"/>
  <c r="AG2888" i="13"/>
  <c r="AG2896" i="13"/>
  <c r="AG2904" i="13"/>
  <c r="AG2129" i="13"/>
  <c r="AG2137" i="13"/>
  <c r="AG2145" i="13"/>
  <c r="AG2153" i="13"/>
  <c r="AG2161" i="13"/>
  <c r="AG2169" i="13"/>
  <c r="AG2177" i="13"/>
  <c r="AG2185" i="13"/>
  <c r="AG2193" i="13"/>
  <c r="AE2201" i="13"/>
  <c r="AF2203" i="13"/>
  <c r="AE2205" i="13"/>
  <c r="AG2207" i="13"/>
  <c r="AF2209" i="13"/>
  <c r="AE2211" i="13"/>
  <c r="AG2214" i="13"/>
  <c r="AF2216" i="13"/>
  <c r="AF2218" i="13"/>
  <c r="AG2223" i="13"/>
  <c r="AF2225" i="13"/>
  <c r="AE2227" i="13"/>
  <c r="AG2230" i="13"/>
  <c r="AF2232" i="13"/>
  <c r="AG2235" i="13"/>
  <c r="AE2237" i="13"/>
  <c r="AF2240" i="13"/>
  <c r="AG2243" i="13"/>
  <c r="AE2245" i="13"/>
  <c r="AF2248" i="13"/>
  <c r="AG2251" i="13"/>
  <c r="AE2253" i="13"/>
  <c r="AF2256" i="13"/>
  <c r="AG2259" i="13"/>
  <c r="AE2261" i="13"/>
  <c r="AF2264" i="13"/>
  <c r="AG2267" i="13"/>
  <c r="AE2269" i="13"/>
  <c r="AF2272" i="13"/>
  <c r="AG2275" i="13"/>
  <c r="AE2277" i="13"/>
  <c r="AF2280" i="13"/>
  <c r="AG2283" i="13"/>
  <c r="AE2285" i="13"/>
  <c r="AF2288" i="13"/>
  <c r="AG2291" i="13"/>
  <c r="AE2293" i="13"/>
  <c r="AF2296" i="13"/>
  <c r="AG2299" i="13"/>
  <c r="AE2301" i="13"/>
  <c r="AF2304" i="13"/>
  <c r="AG2307" i="13"/>
  <c r="AE2309" i="13"/>
  <c r="AF2312" i="13"/>
  <c r="AG2315" i="13"/>
  <c r="AE2317" i="13"/>
  <c r="AF2320" i="13"/>
  <c r="AG2323" i="13"/>
  <c r="AE2325" i="13"/>
  <c r="AF2328" i="13"/>
  <c r="AG2331" i="13"/>
  <c r="AE2333" i="13"/>
  <c r="AF2336" i="13"/>
  <c r="AG2339" i="13"/>
  <c r="AE2948" i="13"/>
  <c r="AE2787" i="13"/>
  <c r="AG2889" i="13"/>
  <c r="AG2897" i="13"/>
  <c r="AG2905" i="13"/>
  <c r="AG2130" i="13"/>
  <c r="AG2138" i="13"/>
  <c r="AG2146" i="13"/>
  <c r="AG2154" i="13"/>
  <c r="AG2162" i="13"/>
  <c r="AG2170" i="13"/>
  <c r="AG2178" i="13"/>
  <c r="AG2186" i="13"/>
  <c r="AG2194" i="13"/>
  <c r="AG2211" i="13"/>
  <c r="AE2213" i="13"/>
  <c r="AE2215" i="13"/>
  <c r="AF2220" i="13"/>
  <c r="AE2222" i="13"/>
  <c r="AG2227" i="13"/>
  <c r="AE2229" i="13"/>
  <c r="AE2231" i="13"/>
  <c r="AF2234" i="13"/>
  <c r="AG2237" i="13"/>
  <c r="AE2239" i="13"/>
  <c r="AF2242" i="13"/>
  <c r="AG2245" i="13"/>
  <c r="AE2247" i="13"/>
  <c r="AF2250" i="13"/>
  <c r="AG2253" i="13"/>
  <c r="AE2255" i="13"/>
  <c r="AF2258" i="13"/>
  <c r="AG2261" i="13"/>
  <c r="AE2263" i="13"/>
  <c r="AF2266" i="13"/>
  <c r="AG2269" i="13"/>
  <c r="AE2271" i="13"/>
  <c r="AF2274" i="13"/>
  <c r="AE2782" i="13"/>
  <c r="AG2808" i="13"/>
  <c r="AG2840" i="13"/>
  <c r="AG2872" i="13"/>
  <c r="AF2894" i="13"/>
  <c r="AF2902" i="13"/>
  <c r="AF2127" i="13"/>
  <c r="AF2135" i="13"/>
  <c r="AF2143" i="13"/>
  <c r="AF2151" i="13"/>
  <c r="AF2159" i="13"/>
  <c r="AF2167" i="13"/>
  <c r="AF2175" i="13"/>
  <c r="AF2183" i="13"/>
  <c r="AF2191" i="13"/>
  <c r="AF2199" i="13"/>
  <c r="AE2204" i="13"/>
  <c r="AE2206" i="13"/>
  <c r="AE2208" i="13"/>
  <c r="AG2213" i="13"/>
  <c r="AF2215" i="13"/>
  <c r="AE2217" i="13"/>
  <c r="AG2220" i="13"/>
  <c r="AF2222" i="13"/>
  <c r="AE2224" i="13"/>
  <c r="AG2229" i="13"/>
  <c r="AF2231" i="13"/>
  <c r="AG2234" i="13"/>
  <c r="AE2236" i="13"/>
  <c r="AF2239" i="13"/>
  <c r="AG2242" i="13"/>
  <c r="AE2244" i="13"/>
  <c r="AF2247" i="13"/>
  <c r="AG2250" i="13"/>
  <c r="AE2252" i="13"/>
  <c r="AF2255" i="13"/>
  <c r="AG2258" i="13"/>
  <c r="AE2260" i="13"/>
  <c r="AF2263" i="13"/>
  <c r="AG2266" i="13"/>
  <c r="AE2268" i="13"/>
  <c r="AF2271" i="13"/>
  <c r="AG2274" i="13"/>
  <c r="AE2276" i="13"/>
  <c r="AF2279" i="13"/>
  <c r="AG2282" i="13"/>
  <c r="AE2284" i="13"/>
  <c r="AF2287" i="13"/>
  <c r="AG2290" i="13"/>
  <c r="AE2292" i="13"/>
  <c r="AF2295" i="13"/>
  <c r="AG2298" i="13"/>
  <c r="AE2300" i="13"/>
  <c r="AF2303" i="13"/>
  <c r="AG2306" i="13"/>
  <c r="AE2308" i="13"/>
  <c r="AF2311" i="13"/>
  <c r="AG2314" i="13"/>
  <c r="AE2316" i="13"/>
  <c r="AF2319" i="13"/>
  <c r="AG2322" i="13"/>
  <c r="AE2324" i="13"/>
  <c r="AF2327" i="13"/>
  <c r="AG2330" i="13"/>
  <c r="AE2332" i="13"/>
  <c r="AF2335" i="13"/>
  <c r="AG2338" i="13"/>
  <c r="AE2772" i="13"/>
  <c r="AG2816" i="13"/>
  <c r="AG2848" i="13"/>
  <c r="AG2880" i="13"/>
  <c r="AG2204" i="13"/>
  <c r="AG2206" i="13"/>
  <c r="AG2210" i="13"/>
  <c r="AE2212" i="13"/>
  <c r="AG2217" i="13"/>
  <c r="AF2219" i="13"/>
  <c r="AG2226" i="13"/>
  <c r="AE2228" i="13"/>
  <c r="AF2233" i="13"/>
  <c r="AG2236" i="13"/>
  <c r="AE2238" i="13"/>
  <c r="AF2241" i="13"/>
  <c r="AG2244" i="13"/>
  <c r="AE2246" i="13"/>
  <c r="AF2249" i="13"/>
  <c r="AG2252" i="13"/>
  <c r="AE2254" i="13"/>
  <c r="AF2257" i="13"/>
  <c r="AG2260" i="13"/>
  <c r="AE2262" i="13"/>
  <c r="AF2265" i="13"/>
  <c r="AG2268" i="13"/>
  <c r="AE2270" i="13"/>
  <c r="AF2273" i="13"/>
  <c r="AG2276" i="13"/>
  <c r="AE2278" i="13"/>
  <c r="AF2281" i="13"/>
  <c r="AG2284" i="13"/>
  <c r="AE2286" i="13"/>
  <c r="AF2289" i="13"/>
  <c r="AG2292" i="13"/>
  <c r="AE2294" i="13"/>
  <c r="AF2297" i="13"/>
  <c r="AG2300" i="13"/>
  <c r="AE2302" i="13"/>
  <c r="AF2305" i="13"/>
  <c r="AG2308" i="13"/>
  <c r="AE2310" i="13"/>
  <c r="AF2313" i="13"/>
  <c r="AG2316" i="13"/>
  <c r="AE2318" i="13"/>
  <c r="AF2321" i="13"/>
  <c r="AG2324" i="13"/>
  <c r="AE2326" i="13"/>
  <c r="AF2329" i="13"/>
  <c r="AG2332" i="13"/>
  <c r="AE2334" i="13"/>
  <c r="AF2337" i="13"/>
  <c r="AE2790" i="13"/>
  <c r="AE2891" i="13"/>
  <c r="AE2899" i="13"/>
  <c r="AE2124" i="13"/>
  <c r="AE2132" i="13"/>
  <c r="AE2140" i="13"/>
  <c r="AE2148" i="13"/>
  <c r="AE2156" i="13"/>
  <c r="AE2164" i="13"/>
  <c r="AE2172" i="13"/>
  <c r="AE2180" i="13"/>
  <c r="AE2188" i="13"/>
  <c r="AE2196" i="13"/>
  <c r="AF2212" i="13"/>
  <c r="AE2214" i="13"/>
  <c r="AG2219" i="13"/>
  <c r="AE2221" i="13"/>
  <c r="AE2223" i="13"/>
  <c r="AF2228" i="13"/>
  <c r="AE2230" i="13"/>
  <c r="AG2233" i="13"/>
  <c r="AE2235" i="13"/>
  <c r="AF2238" i="13"/>
  <c r="AG2241" i="13"/>
  <c r="AE2243" i="13"/>
  <c r="AF2246" i="13"/>
  <c r="AG2249" i="13"/>
  <c r="AE2251" i="13"/>
  <c r="AF2254" i="13"/>
  <c r="AG2257" i="13"/>
  <c r="AE2259" i="13"/>
  <c r="AF2262" i="13"/>
  <c r="AG2265" i="13"/>
  <c r="AE2267" i="13"/>
  <c r="AF2270" i="13"/>
  <c r="AG2273" i="13"/>
  <c r="AE2275" i="13"/>
  <c r="AF2278" i="13"/>
  <c r="AG2281" i="13"/>
  <c r="AE2283" i="13"/>
  <c r="AF2901" i="13"/>
  <c r="AE2131" i="13"/>
  <c r="AF2150" i="13"/>
  <c r="AE2163" i="13"/>
  <c r="AF2182" i="13"/>
  <c r="AE2195" i="13"/>
  <c r="AG2201" i="13"/>
  <c r="AF2210" i="13"/>
  <c r="AE2219" i="13"/>
  <c r="AG2232" i="13"/>
  <c r="AG2240" i="13"/>
  <c r="AG2248" i="13"/>
  <c r="AG2256" i="13"/>
  <c r="AG2264" i="13"/>
  <c r="AG2272" i="13"/>
  <c r="AF2276" i="13"/>
  <c r="AE2279" i="13"/>
  <c r="AF2282" i="13"/>
  <c r="AF2342" i="13"/>
  <c r="AG2345" i="13"/>
  <c r="AE2347" i="13"/>
  <c r="AF2350" i="13"/>
  <c r="AG2353" i="13"/>
  <c r="AE2355" i="13"/>
  <c r="AF2358" i="13"/>
  <c r="AG2361" i="13"/>
  <c r="AE2363" i="13"/>
  <c r="AF2366" i="13"/>
  <c r="AG2369" i="13"/>
  <c r="AE2371" i="13"/>
  <c r="AF2374" i="13"/>
  <c r="AG2377" i="13"/>
  <c r="AE2379" i="13"/>
  <c r="AF2382" i="13"/>
  <c r="AG2385" i="13"/>
  <c r="AE2387" i="13"/>
  <c r="AF2390" i="13"/>
  <c r="AG2393" i="13"/>
  <c r="AE2395" i="13"/>
  <c r="AF2398" i="13"/>
  <c r="AG2401" i="13"/>
  <c r="AE2403" i="13"/>
  <c r="AF2406" i="13"/>
  <c r="AG2409" i="13"/>
  <c r="AE2411" i="13"/>
  <c r="AF2414" i="13"/>
  <c r="AG2417" i="13"/>
  <c r="AE2419" i="13"/>
  <c r="AF2422" i="13"/>
  <c r="AG2425" i="13"/>
  <c r="AF2206" i="13"/>
  <c r="AG2215" i="13"/>
  <c r="AF2224" i="13"/>
  <c r="AF2237" i="13"/>
  <c r="AF2245" i="13"/>
  <c r="AF2253" i="13"/>
  <c r="AF2261" i="13"/>
  <c r="AF2269" i="13"/>
  <c r="AG2279" i="13"/>
  <c r="AG2288" i="13"/>
  <c r="AE2291" i="13"/>
  <c r="AG2296" i="13"/>
  <c r="AE2299" i="13"/>
  <c r="AG2304" i="13"/>
  <c r="AE2307" i="13"/>
  <c r="AG2312" i="13"/>
  <c r="AE2315" i="13"/>
  <c r="AG2320" i="13"/>
  <c r="AE2323" i="13"/>
  <c r="AG2328" i="13"/>
  <c r="AE2331" i="13"/>
  <c r="AG2336" i="13"/>
  <c r="AG2342" i="13"/>
  <c r="AE2344" i="13"/>
  <c r="AF2347" i="13"/>
  <c r="AG2350" i="13"/>
  <c r="AE2352" i="13"/>
  <c r="AF2355" i="13"/>
  <c r="AG2358" i="13"/>
  <c r="AE2360" i="13"/>
  <c r="AF2363" i="13"/>
  <c r="AG2366" i="13"/>
  <c r="AE2368" i="13"/>
  <c r="AF2371" i="13"/>
  <c r="AG2374" i="13"/>
  <c r="AE2376" i="13"/>
  <c r="AF2379" i="13"/>
  <c r="AG2382" i="13"/>
  <c r="AE2384" i="13"/>
  <c r="AF2387" i="13"/>
  <c r="AG2390" i="13"/>
  <c r="AE2392" i="13"/>
  <c r="AF2395" i="13"/>
  <c r="AG2398" i="13"/>
  <c r="AE2400" i="13"/>
  <c r="AF2403" i="13"/>
  <c r="AG2406" i="13"/>
  <c r="AE2408" i="13"/>
  <c r="AF2411" i="13"/>
  <c r="AG2414" i="13"/>
  <c r="AE2416" i="13"/>
  <c r="AF2419" i="13"/>
  <c r="AG2422" i="13"/>
  <c r="AE2424" i="13"/>
  <c r="AG2225" i="13"/>
  <c r="AG2277" i="13"/>
  <c r="AG2280" i="13"/>
  <c r="AE2289" i="13"/>
  <c r="AE2297" i="13"/>
  <c r="AE2305" i="13"/>
  <c r="AE2313" i="13"/>
  <c r="AE2321" i="13"/>
  <c r="AE2329" i="13"/>
  <c r="AE2337" i="13"/>
  <c r="AF2341" i="13"/>
  <c r="AG2344" i="13"/>
  <c r="AE2346" i="13"/>
  <c r="AF2349" i="13"/>
  <c r="AG2352" i="13"/>
  <c r="AE2354" i="13"/>
  <c r="AF2357" i="13"/>
  <c r="AG2360" i="13"/>
  <c r="AE2362" i="13"/>
  <c r="AG2832" i="13"/>
  <c r="AE2898" i="13"/>
  <c r="AF2134" i="13"/>
  <c r="AE2147" i="13"/>
  <c r="AF2166" i="13"/>
  <c r="AE2179" i="13"/>
  <c r="AF2198" i="13"/>
  <c r="AG2203" i="13"/>
  <c r="AF2208" i="13"/>
  <c r="AF2217" i="13"/>
  <c r="AE2234" i="13"/>
  <c r="AE2242" i="13"/>
  <c r="AE2250" i="13"/>
  <c r="AE2258" i="13"/>
  <c r="AE2266" i="13"/>
  <c r="AE2274" i="13"/>
  <c r="AF2284" i="13"/>
  <c r="AG2289" i="13"/>
  <c r="AF2292" i="13"/>
  <c r="AG2297" i="13"/>
  <c r="AF2300" i="13"/>
  <c r="AG2305" i="13"/>
  <c r="AF2308" i="13"/>
  <c r="AG2313" i="13"/>
  <c r="AF2316" i="13"/>
  <c r="AG2321" i="13"/>
  <c r="AF2324" i="13"/>
  <c r="AG2329" i="13"/>
  <c r="AF2332" i="13"/>
  <c r="AG2337" i="13"/>
  <c r="AG2341" i="13"/>
  <c r="AE2343" i="13"/>
  <c r="AF2346" i="13"/>
  <c r="AG2349" i="13"/>
  <c r="AE2351" i="13"/>
  <c r="AF2354" i="13"/>
  <c r="AG2357" i="13"/>
  <c r="AE2359" i="13"/>
  <c r="AF2362" i="13"/>
  <c r="AG2365" i="13"/>
  <c r="AE2367" i="13"/>
  <c r="AF2370" i="13"/>
  <c r="AG2373" i="13"/>
  <c r="AE2375" i="13"/>
  <c r="AF2378" i="13"/>
  <c r="AG2381" i="13"/>
  <c r="AE2383" i="13"/>
  <c r="AF2386" i="13"/>
  <c r="AG2389" i="13"/>
  <c r="AE2391" i="13"/>
  <c r="AF2394" i="13"/>
  <c r="AG2397" i="13"/>
  <c r="AE2399" i="13"/>
  <c r="AF2402" i="13"/>
  <c r="AG2405" i="13"/>
  <c r="AE2407" i="13"/>
  <c r="AF2410" i="13"/>
  <c r="AG2413" i="13"/>
  <c r="AE2415" i="13"/>
  <c r="AF2418" i="13"/>
  <c r="AG2421" i="13"/>
  <c r="AE2423" i="13"/>
  <c r="AG2864" i="13"/>
  <c r="AF2893" i="13"/>
  <c r="AE2906" i="13"/>
  <c r="AF2142" i="13"/>
  <c r="AE2155" i="13"/>
  <c r="AF2174" i="13"/>
  <c r="AE2187" i="13"/>
  <c r="AF2204" i="13"/>
  <c r="AG2209" i="13"/>
  <c r="AG2218" i="13"/>
  <c r="AG2222" i="13"/>
  <c r="AG2231" i="13"/>
  <c r="AG2239" i="13"/>
  <c r="AG2247" i="13"/>
  <c r="AG2255" i="13"/>
  <c r="AG2263" i="13"/>
  <c r="AG2271" i="13"/>
  <c r="AF2285" i="13"/>
  <c r="AG2287" i="13"/>
  <c r="AE2290" i="13"/>
  <c r="AF2293" i="13"/>
  <c r="AG2295" i="13"/>
  <c r="AE2298" i="13"/>
  <c r="AF2301" i="13"/>
  <c r="AG2303" i="13"/>
  <c r="AE2306" i="13"/>
  <c r="AF2309" i="13"/>
  <c r="AG2311" i="13"/>
  <c r="AE2314" i="13"/>
  <c r="AF2317" i="13"/>
  <c r="AG2319" i="13"/>
  <c r="AE2322" i="13"/>
  <c r="AF2325" i="13"/>
  <c r="AG2327" i="13"/>
  <c r="AE2330" i="13"/>
  <c r="AF2333" i="13"/>
  <c r="AG2335" i="13"/>
  <c r="AE2338" i="13"/>
  <c r="AF2340" i="13"/>
  <c r="AG2343" i="13"/>
  <c r="AE2345" i="13"/>
  <c r="AF2348" i="13"/>
  <c r="AG2351" i="13"/>
  <c r="AE2353" i="13"/>
  <c r="AF2356" i="13"/>
  <c r="AG2359" i="13"/>
  <c r="AE2361" i="13"/>
  <c r="AF2364" i="13"/>
  <c r="AG2367" i="13"/>
  <c r="AE2369" i="13"/>
  <c r="AF2372" i="13"/>
  <c r="AG2375" i="13"/>
  <c r="AE2377" i="13"/>
  <c r="AF2380" i="13"/>
  <c r="AG2383" i="13"/>
  <c r="AE2385" i="13"/>
  <c r="AF2388" i="13"/>
  <c r="AG2391" i="13"/>
  <c r="AE2393" i="13"/>
  <c r="AF2396" i="13"/>
  <c r="AG2399" i="13"/>
  <c r="AE2401" i="13"/>
  <c r="AF2404" i="13"/>
  <c r="AG2407" i="13"/>
  <c r="AE2409" i="13"/>
  <c r="AF2412" i="13"/>
  <c r="AG2415" i="13"/>
  <c r="AE2417" i="13"/>
  <c r="AF2420" i="13"/>
  <c r="AG2423" i="13"/>
  <c r="AE2425" i="13"/>
  <c r="AF2428" i="13"/>
  <c r="AF2775" i="13"/>
  <c r="AF2227" i="13"/>
  <c r="AF2236" i="13"/>
  <c r="AF2244" i="13"/>
  <c r="AF2252" i="13"/>
  <c r="AF2260" i="13"/>
  <c r="AF2268" i="13"/>
  <c r="AE2282" i="13"/>
  <c r="AG2285" i="13"/>
  <c r="AF2290" i="13"/>
  <c r="AG2293" i="13"/>
  <c r="AF2298" i="13"/>
  <c r="AG2301" i="13"/>
  <c r="AF2306" i="13"/>
  <c r="AG2309" i="13"/>
  <c r="AF2314" i="13"/>
  <c r="AG2317" i="13"/>
  <c r="AF2322" i="13"/>
  <c r="AG2325" i="13"/>
  <c r="AF2330" i="13"/>
  <c r="AG2333" i="13"/>
  <c r="AF2338" i="13"/>
  <c r="AG2340" i="13"/>
  <c r="AE2342" i="13"/>
  <c r="AF2345" i="13"/>
  <c r="AG2348" i="13"/>
  <c r="AE2350" i="13"/>
  <c r="AF2353" i="13"/>
  <c r="AG2356" i="13"/>
  <c r="AE2358" i="13"/>
  <c r="AF2361" i="13"/>
  <c r="AG2364" i="13"/>
  <c r="AE2366" i="13"/>
  <c r="AF2369" i="13"/>
  <c r="AG2372" i="13"/>
  <c r="AE2241" i="13"/>
  <c r="AE2273" i="13"/>
  <c r="AE2341" i="13"/>
  <c r="AE2349" i="13"/>
  <c r="AE2357" i="13"/>
  <c r="AE2365" i="13"/>
  <c r="AG2368" i="13"/>
  <c r="AG2371" i="13"/>
  <c r="AF2377" i="13"/>
  <c r="AF2385" i="13"/>
  <c r="AF2393" i="13"/>
  <c r="AF2401" i="13"/>
  <c r="AF2409" i="13"/>
  <c r="AF2417" i="13"/>
  <c r="AF2425" i="13"/>
  <c r="AE2427" i="13"/>
  <c r="AF2432" i="13"/>
  <c r="AG2435" i="13"/>
  <c r="AE2437" i="13"/>
  <c r="AF2440" i="13"/>
  <c r="AG2443" i="13"/>
  <c r="AE2445" i="13"/>
  <c r="AF2448" i="13"/>
  <c r="AG2451" i="13"/>
  <c r="AF2453" i="13"/>
  <c r="AG2456" i="13"/>
  <c r="AE2458" i="13"/>
  <c r="AF2461" i="13"/>
  <c r="AG2464" i="13"/>
  <c r="AE2466" i="13"/>
  <c r="AF2469" i="13"/>
  <c r="AG2472" i="13"/>
  <c r="AE2474" i="13"/>
  <c r="AF2477" i="13"/>
  <c r="AG2480" i="13"/>
  <c r="AE2482" i="13"/>
  <c r="AF2485" i="13"/>
  <c r="AG2488" i="13"/>
  <c r="AE2490" i="13"/>
  <c r="AF2493" i="13"/>
  <c r="AG2496" i="13"/>
  <c r="AE2498" i="13"/>
  <c r="AF2501" i="13"/>
  <c r="AG2504" i="13"/>
  <c r="AE2506" i="13"/>
  <c r="AF2509" i="13"/>
  <c r="AG2512" i="13"/>
  <c r="AE2514" i="13"/>
  <c r="AF2517" i="13"/>
  <c r="AG2520" i="13"/>
  <c r="AE2522" i="13"/>
  <c r="AF2525" i="13"/>
  <c r="AG2528" i="13"/>
  <c r="AE2530" i="13"/>
  <c r="AF2533" i="13"/>
  <c r="AG2536" i="13"/>
  <c r="AE2538" i="13"/>
  <c r="AF2541" i="13"/>
  <c r="AG2544" i="13"/>
  <c r="AE2546" i="13"/>
  <c r="AF2549" i="13"/>
  <c r="AG2552" i="13"/>
  <c r="AE2554" i="13"/>
  <c r="AF2557" i="13"/>
  <c r="AG2560" i="13"/>
  <c r="AE2562" i="13"/>
  <c r="AF2565" i="13"/>
  <c r="AG2568" i="13"/>
  <c r="AE2570" i="13"/>
  <c r="AF2573" i="13"/>
  <c r="AG2576" i="13"/>
  <c r="AE2578" i="13"/>
  <c r="AF2581" i="13"/>
  <c r="AG2584" i="13"/>
  <c r="AE2586" i="13"/>
  <c r="AF2589" i="13"/>
  <c r="AG2592" i="13"/>
  <c r="AE2594" i="13"/>
  <c r="AF2597" i="13"/>
  <c r="AG2600" i="13"/>
  <c r="AE2602" i="13"/>
  <c r="AF2605" i="13"/>
  <c r="AG2608" i="13"/>
  <c r="AE2610" i="13"/>
  <c r="AF2613" i="13"/>
  <c r="AG2616" i="13"/>
  <c r="AE2618" i="13"/>
  <c r="AF2621" i="13"/>
  <c r="AG2624" i="13"/>
  <c r="AE2626" i="13"/>
  <c r="AF1180" i="13"/>
  <c r="AG1183" i="13"/>
  <c r="AE1185" i="13"/>
  <c r="AF1188" i="13"/>
  <c r="AG1191" i="13"/>
  <c r="AE1193" i="13"/>
  <c r="AF1196" i="13"/>
  <c r="AG1199" i="13"/>
  <c r="AE1201" i="13"/>
  <c r="AF1204" i="13"/>
  <c r="AG1207" i="13"/>
  <c r="AE1209" i="13"/>
  <c r="AG1212" i="13"/>
  <c r="AE1214" i="13"/>
  <c r="AF1217" i="13"/>
  <c r="AF2126" i="13"/>
  <c r="AE2171" i="13"/>
  <c r="AF2286" i="13"/>
  <c r="AE2311" i="13"/>
  <c r="AF2318" i="13"/>
  <c r="AF2365" i="13"/>
  <c r="AE2380" i="13"/>
  <c r="AE2388" i="13"/>
  <c r="AE2396" i="13"/>
  <c r="AE2404" i="13"/>
  <c r="AE2412" i="13"/>
  <c r="AE2420" i="13"/>
  <c r="AF2427" i="13"/>
  <c r="AE2429" i="13"/>
  <c r="AG2432" i="13"/>
  <c r="AE2434" i="13"/>
  <c r="AF2437" i="13"/>
  <c r="AG2440" i="13"/>
  <c r="AE2442" i="13"/>
  <c r="AF2445" i="13"/>
  <c r="AG2448" i="13"/>
  <c r="AE2450" i="13"/>
  <c r="AG2453" i="13"/>
  <c r="AE2455" i="13"/>
  <c r="AF2458" i="13"/>
  <c r="AG2461" i="13"/>
  <c r="AE2463" i="13"/>
  <c r="AF2466" i="13"/>
  <c r="AG2469" i="13"/>
  <c r="AE2471" i="13"/>
  <c r="AF2474" i="13"/>
  <c r="AG2477" i="13"/>
  <c r="AE2479" i="13"/>
  <c r="AF2482" i="13"/>
  <c r="AG2485" i="13"/>
  <c r="AE2487" i="13"/>
  <c r="AF2490" i="13"/>
  <c r="AG2493" i="13"/>
  <c r="AE2495" i="13"/>
  <c r="AF2498" i="13"/>
  <c r="AG2501" i="13"/>
  <c r="AE2503" i="13"/>
  <c r="AF2506" i="13"/>
  <c r="AG2509" i="13"/>
  <c r="AE2511" i="13"/>
  <c r="AF2514" i="13"/>
  <c r="AG2517" i="13"/>
  <c r="AE2519" i="13"/>
  <c r="AF2522" i="13"/>
  <c r="AG2525" i="13"/>
  <c r="AE2527" i="13"/>
  <c r="AF2530" i="13"/>
  <c r="AG2533" i="13"/>
  <c r="AE2535" i="13"/>
  <c r="AF2538" i="13"/>
  <c r="AG2541" i="13"/>
  <c r="AE2543" i="13"/>
  <c r="AF2546" i="13"/>
  <c r="AG2549" i="13"/>
  <c r="AE2551" i="13"/>
  <c r="AF2554" i="13"/>
  <c r="AG2557" i="13"/>
  <c r="AE2559" i="13"/>
  <c r="AF2562" i="13"/>
  <c r="AG2565" i="13"/>
  <c r="AE2567" i="13"/>
  <c r="AF2570" i="13"/>
  <c r="AG2573" i="13"/>
  <c r="AE2575" i="13"/>
  <c r="AF2578" i="13"/>
  <c r="AG2581" i="13"/>
  <c r="AE2583" i="13"/>
  <c r="AF2586" i="13"/>
  <c r="AG2589" i="13"/>
  <c r="AE2591" i="13"/>
  <c r="AF2594" i="13"/>
  <c r="AG2597" i="13"/>
  <c r="AE2599" i="13"/>
  <c r="AF2602" i="13"/>
  <c r="AG2605" i="13"/>
  <c r="AE2607" i="13"/>
  <c r="AF2610" i="13"/>
  <c r="AG2613" i="13"/>
  <c r="AE2615" i="13"/>
  <c r="AF2618" i="13"/>
  <c r="AG2621" i="13"/>
  <c r="AE2623" i="13"/>
  <c r="AF2626" i="13"/>
  <c r="AG1180" i="13"/>
  <c r="AE1182" i="13"/>
  <c r="AF1185" i="13"/>
  <c r="AG1188" i="13"/>
  <c r="AE1190" i="13"/>
  <c r="AF1193" i="13"/>
  <c r="AG1196" i="13"/>
  <c r="AF2158" i="13"/>
  <c r="AE2281" i="13"/>
  <c r="AE2287" i="13"/>
  <c r="AF2294" i="13"/>
  <c r="AE2319" i="13"/>
  <c r="AF2326" i="13"/>
  <c r="AF2343" i="13"/>
  <c r="AF2351" i="13"/>
  <c r="AF2359" i="13"/>
  <c r="AE2378" i="13"/>
  <c r="AE2386" i="13"/>
  <c r="AE2394" i="13"/>
  <c r="AE2402" i="13"/>
  <c r="AE2410" i="13"/>
  <c r="AE2418" i="13"/>
  <c r="AE2426" i="13"/>
  <c r="AG2429" i="13"/>
  <c r="AF2431" i="13"/>
  <c r="AG2434" i="13"/>
  <c r="AE2436" i="13"/>
  <c r="AF2439" i="13"/>
  <c r="AG2442" i="13"/>
  <c r="AE2444" i="13"/>
  <c r="AF2447" i="13"/>
  <c r="AG2450" i="13"/>
  <c r="AF2452" i="13"/>
  <c r="AG2455" i="13"/>
  <c r="AE2457" i="13"/>
  <c r="AF2460" i="13"/>
  <c r="AG2463" i="13"/>
  <c r="AE2465" i="13"/>
  <c r="AF2468" i="13"/>
  <c r="AG2471" i="13"/>
  <c r="AE2473" i="13"/>
  <c r="AF2476" i="13"/>
  <c r="AG2479" i="13"/>
  <c r="AE2481" i="13"/>
  <c r="AF2484" i="13"/>
  <c r="AG2487" i="13"/>
  <c r="AE2489" i="13"/>
  <c r="AF2492" i="13"/>
  <c r="AG2495" i="13"/>
  <c r="AE2497" i="13"/>
  <c r="AF2500" i="13"/>
  <c r="AG2503" i="13"/>
  <c r="AE2505" i="13"/>
  <c r="AF2508" i="13"/>
  <c r="AG2511" i="13"/>
  <c r="AE2513" i="13"/>
  <c r="AF2516" i="13"/>
  <c r="AG2519" i="13"/>
  <c r="AE2521" i="13"/>
  <c r="AF2524" i="13"/>
  <c r="AG2527" i="13"/>
  <c r="AE2529" i="13"/>
  <c r="AF2532" i="13"/>
  <c r="AG2535" i="13"/>
  <c r="AE2537" i="13"/>
  <c r="AF2540" i="13"/>
  <c r="AG2543" i="13"/>
  <c r="AE2545" i="13"/>
  <c r="AF2548" i="13"/>
  <c r="AG2551" i="13"/>
  <c r="AE2553" i="13"/>
  <c r="AF2556" i="13"/>
  <c r="AG2559" i="13"/>
  <c r="AE2561" i="13"/>
  <c r="AF2564" i="13"/>
  <c r="AG2567" i="13"/>
  <c r="AE2569" i="13"/>
  <c r="AF2572" i="13"/>
  <c r="AG2575" i="13"/>
  <c r="AE2577" i="13"/>
  <c r="AF2580" i="13"/>
  <c r="AG2583" i="13"/>
  <c r="AE2585" i="13"/>
  <c r="AF2588" i="13"/>
  <c r="AG2591" i="13"/>
  <c r="AE2593" i="13"/>
  <c r="AF2596" i="13"/>
  <c r="AG2599" i="13"/>
  <c r="AE2601" i="13"/>
  <c r="AF2604" i="13"/>
  <c r="AG2607" i="13"/>
  <c r="AE2609" i="13"/>
  <c r="AF2612" i="13"/>
  <c r="AG2615" i="13"/>
  <c r="AE2617" i="13"/>
  <c r="AF2620" i="13"/>
  <c r="AG2623" i="13"/>
  <c r="AE2625" i="13"/>
  <c r="AF1179" i="13"/>
  <c r="AG1182" i="13"/>
  <c r="AE1184" i="13"/>
  <c r="AE2795" i="13"/>
  <c r="AF2211" i="13"/>
  <c r="AE2257" i="13"/>
  <c r="AE2339" i="13"/>
  <c r="AG2347" i="13"/>
  <c r="AG2355" i="13"/>
  <c r="AG2363" i="13"/>
  <c r="AE2373" i="13"/>
  <c r="AF2376" i="13"/>
  <c r="AG2378" i="13"/>
  <c r="AE2381" i="13"/>
  <c r="AF2384" i="13"/>
  <c r="AG2386" i="13"/>
  <c r="AE2389" i="13"/>
  <c r="AF2392" i="13"/>
  <c r="AG2394" i="13"/>
  <c r="AE2397" i="13"/>
  <c r="AF2400" i="13"/>
  <c r="AG2402" i="13"/>
  <c r="AE2405" i="13"/>
  <c r="AF2408" i="13"/>
  <c r="AG2410" i="13"/>
  <c r="AE2413" i="13"/>
  <c r="AF2416" i="13"/>
  <c r="AG2418" i="13"/>
  <c r="AE2421" i="13"/>
  <c r="AF2424" i="13"/>
  <c r="AF2426" i="13"/>
  <c r="AG2431" i="13"/>
  <c r="AE2433" i="13"/>
  <c r="AF2436" i="13"/>
  <c r="AG2439" i="13"/>
  <c r="AE2441" i="13"/>
  <c r="AF2444" i="13"/>
  <c r="AG2447" i="13"/>
  <c r="AE2449" i="13"/>
  <c r="AG2452" i="13"/>
  <c r="AE2454" i="13"/>
  <c r="AF2457" i="13"/>
  <c r="AG2460" i="13"/>
  <c r="AE2462" i="13"/>
  <c r="AF2465" i="13"/>
  <c r="AG2468" i="13"/>
  <c r="AE2470" i="13"/>
  <c r="AF2473" i="13"/>
  <c r="AG2476" i="13"/>
  <c r="AE2478" i="13"/>
  <c r="AF2481" i="13"/>
  <c r="AG2484" i="13"/>
  <c r="AE2486" i="13"/>
  <c r="AF2489" i="13"/>
  <c r="AG2492" i="13"/>
  <c r="AE2494" i="13"/>
  <c r="AF2497" i="13"/>
  <c r="AG2500" i="13"/>
  <c r="AE2502" i="13"/>
  <c r="AF2505" i="13"/>
  <c r="AG2508" i="13"/>
  <c r="AE2510" i="13"/>
  <c r="AF2513" i="13"/>
  <c r="AG2516" i="13"/>
  <c r="AE2518" i="13"/>
  <c r="AF2521" i="13"/>
  <c r="AG2524" i="13"/>
  <c r="AE2526" i="13"/>
  <c r="AF2529" i="13"/>
  <c r="AG2532" i="13"/>
  <c r="AE2534" i="13"/>
  <c r="AF2537" i="13"/>
  <c r="AG2540" i="13"/>
  <c r="AE2542" i="13"/>
  <c r="AF2545" i="13"/>
  <c r="AG2548" i="13"/>
  <c r="AE2550" i="13"/>
  <c r="AF2553" i="13"/>
  <c r="AG2556" i="13"/>
  <c r="AE2558" i="13"/>
  <c r="AF2561" i="13"/>
  <c r="AG2564" i="13"/>
  <c r="AE2566" i="13"/>
  <c r="AF2569" i="13"/>
  <c r="AG2572" i="13"/>
  <c r="AE2574" i="13"/>
  <c r="AF2577" i="13"/>
  <c r="AG2580" i="13"/>
  <c r="AE2582" i="13"/>
  <c r="AF2585" i="13"/>
  <c r="AG2588" i="13"/>
  <c r="AE2590" i="13"/>
  <c r="AF2593" i="13"/>
  <c r="AG2596" i="13"/>
  <c r="AE2598" i="13"/>
  <c r="AF2601" i="13"/>
  <c r="AG2604" i="13"/>
  <c r="AE2606" i="13"/>
  <c r="AF2609" i="13"/>
  <c r="AG2612" i="13"/>
  <c r="AE2614" i="13"/>
  <c r="AF2617" i="13"/>
  <c r="AG2620" i="13"/>
  <c r="AE2622" i="13"/>
  <c r="AF2625" i="13"/>
  <c r="AG1179" i="13"/>
  <c r="AE1181" i="13"/>
  <c r="AF1184" i="13"/>
  <c r="AG1187" i="13"/>
  <c r="AE1189" i="13"/>
  <c r="AF1192" i="13"/>
  <c r="AG1195" i="13"/>
  <c r="AE1197" i="13"/>
  <c r="AF1200" i="13"/>
  <c r="AG1203" i="13"/>
  <c r="AE1205" i="13"/>
  <c r="AF1208" i="13"/>
  <c r="AF1213" i="13"/>
  <c r="AG1216" i="13"/>
  <c r="AE1218" i="13"/>
  <c r="AF1221" i="13"/>
  <c r="AG1224" i="13"/>
  <c r="AE1226" i="13"/>
  <c r="AF1229" i="13"/>
  <c r="AG1232" i="13"/>
  <c r="AE1234" i="13"/>
  <c r="AF1237" i="13"/>
  <c r="AG1240" i="13"/>
  <c r="AE1242" i="13"/>
  <c r="AF1245" i="13"/>
  <c r="AG1248" i="13"/>
  <c r="AE1250" i="13"/>
  <c r="AF1253" i="13"/>
  <c r="AG1256" i="13"/>
  <c r="AE1258" i="13"/>
  <c r="AF1261" i="13"/>
  <c r="AE2220" i="13"/>
  <c r="AF2226" i="13"/>
  <c r="AE2233" i="13"/>
  <c r="AE2265" i="13"/>
  <c r="AE2340" i="13"/>
  <c r="AE2348" i="13"/>
  <c r="AE2356" i="13"/>
  <c r="AE2364" i="13"/>
  <c r="AG2370" i="13"/>
  <c r="AG2428" i="13"/>
  <c r="AF2430" i="13"/>
  <c r="AG2433" i="13"/>
  <c r="AE2435" i="13"/>
  <c r="AF2438" i="13"/>
  <c r="AG2441" i="13"/>
  <c r="AE2443" i="13"/>
  <c r="AF2446" i="13"/>
  <c r="AG2449" i="13"/>
  <c r="AE2451" i="13"/>
  <c r="AG2454" i="13"/>
  <c r="AE2456" i="13"/>
  <c r="AF2459" i="13"/>
  <c r="AG2462" i="13"/>
  <c r="AE2464" i="13"/>
  <c r="AF2467" i="13"/>
  <c r="AG2470" i="13"/>
  <c r="AE2472" i="13"/>
  <c r="AF2475" i="13"/>
  <c r="AG2478" i="13"/>
  <c r="AE2480" i="13"/>
  <c r="AF2483" i="13"/>
  <c r="AG2486" i="13"/>
  <c r="AE2488" i="13"/>
  <c r="AF2491" i="13"/>
  <c r="AG2494" i="13"/>
  <c r="AE2496" i="13"/>
  <c r="AF2499" i="13"/>
  <c r="AG2502" i="13"/>
  <c r="AE2504" i="13"/>
  <c r="AF2507" i="13"/>
  <c r="AG2510" i="13"/>
  <c r="AE2512" i="13"/>
  <c r="AF2515" i="13"/>
  <c r="AG2518" i="13"/>
  <c r="AE2520" i="13"/>
  <c r="AF2523" i="13"/>
  <c r="AG2526" i="13"/>
  <c r="AE2528" i="13"/>
  <c r="AF2531" i="13"/>
  <c r="AG2534" i="13"/>
  <c r="AE2536" i="13"/>
  <c r="AF2539" i="13"/>
  <c r="AG2542" i="13"/>
  <c r="AE2544" i="13"/>
  <c r="AF2547" i="13"/>
  <c r="AG2550" i="13"/>
  <c r="AE2552" i="13"/>
  <c r="AF2555" i="13"/>
  <c r="AG2558" i="13"/>
  <c r="AE2560" i="13"/>
  <c r="AF2563" i="13"/>
  <c r="AG2566" i="13"/>
  <c r="AE2568" i="13"/>
  <c r="AF2571" i="13"/>
  <c r="AG2574" i="13"/>
  <c r="AE2576" i="13"/>
  <c r="AF2579" i="13"/>
  <c r="AG2582" i="13"/>
  <c r="AE2584" i="13"/>
  <c r="AF2587" i="13"/>
  <c r="AG2590" i="13"/>
  <c r="AE2592" i="13"/>
  <c r="AF2595" i="13"/>
  <c r="AG2598" i="13"/>
  <c r="AE2600" i="13"/>
  <c r="AF2603" i="13"/>
  <c r="AG2606" i="13"/>
  <c r="AE2608" i="13"/>
  <c r="AF2611" i="13"/>
  <c r="AG2614" i="13"/>
  <c r="AE2616" i="13"/>
  <c r="AF2619" i="13"/>
  <c r="AG2622" i="13"/>
  <c r="AE2624" i="13"/>
  <c r="AF2627" i="13"/>
  <c r="AG1181" i="13"/>
  <c r="AE1183" i="13"/>
  <c r="AF1186" i="13"/>
  <c r="AG1189" i="13"/>
  <c r="AE1191" i="13"/>
  <c r="AF1194" i="13"/>
  <c r="AG1197" i="13"/>
  <c r="AE1199" i="13"/>
  <c r="AF1202" i="13"/>
  <c r="AG1205" i="13"/>
  <c r="AE1207" i="13"/>
  <c r="AF1210" i="13"/>
  <c r="AE1212" i="13"/>
  <c r="AF1215" i="13"/>
  <c r="AG1218" i="13"/>
  <c r="AE1220" i="13"/>
  <c r="AF1223" i="13"/>
  <c r="AG1226" i="13"/>
  <c r="AE1228" i="13"/>
  <c r="AF1231" i="13"/>
  <c r="AG1234" i="13"/>
  <c r="AE1236" i="13"/>
  <c r="AF1239" i="13"/>
  <c r="AG1242" i="13"/>
  <c r="AE1244" i="13"/>
  <c r="AF1247" i="13"/>
  <c r="AG1250" i="13"/>
  <c r="AE1252" i="13"/>
  <c r="AE2139" i="13"/>
  <c r="AE2303" i="13"/>
  <c r="AF2310" i="13"/>
  <c r="AE2335" i="13"/>
  <c r="AF2368" i="13"/>
  <c r="AE2374" i="13"/>
  <c r="AG2379" i="13"/>
  <c r="AE2382" i="13"/>
  <c r="AG2387" i="13"/>
  <c r="AE2390" i="13"/>
  <c r="AG2395" i="13"/>
  <c r="AE2398" i="13"/>
  <c r="AG2403" i="13"/>
  <c r="AE2406" i="13"/>
  <c r="AG2411" i="13"/>
  <c r="AE2414" i="13"/>
  <c r="AG2419" i="13"/>
  <c r="AE2422" i="13"/>
  <c r="AG2430" i="13"/>
  <c r="AE2432" i="13"/>
  <c r="AF2435" i="13"/>
  <c r="AG2438" i="13"/>
  <c r="AE2440" i="13"/>
  <c r="AF2443" i="13"/>
  <c r="AG2446" i="13"/>
  <c r="AE2448" i="13"/>
  <c r="AF2451" i="13"/>
  <c r="AE2453" i="13"/>
  <c r="AF2456" i="13"/>
  <c r="AG2459" i="13"/>
  <c r="AE2461" i="13"/>
  <c r="AF2464" i="13"/>
  <c r="AG2467" i="13"/>
  <c r="AE2469" i="13"/>
  <c r="AF2472" i="13"/>
  <c r="AG2475" i="13"/>
  <c r="AE2477" i="13"/>
  <c r="AF2480" i="13"/>
  <c r="AG2483" i="13"/>
  <c r="AE2485" i="13"/>
  <c r="AF2488" i="13"/>
  <c r="AG2491" i="13"/>
  <c r="AE2493" i="13"/>
  <c r="AF2496" i="13"/>
  <c r="AG2499" i="13"/>
  <c r="AE2501" i="13"/>
  <c r="AF2504" i="13"/>
  <c r="AG2507" i="13"/>
  <c r="AE2509" i="13"/>
  <c r="AF2512" i="13"/>
  <c r="AG2515" i="13"/>
  <c r="AE2517" i="13"/>
  <c r="AF2520" i="13"/>
  <c r="AG2523" i="13"/>
  <c r="AE2525" i="13"/>
  <c r="AF2528" i="13"/>
  <c r="AG2531" i="13"/>
  <c r="AE2533" i="13"/>
  <c r="AF2536" i="13"/>
  <c r="AG2539" i="13"/>
  <c r="AE2541" i="13"/>
  <c r="AF2544" i="13"/>
  <c r="AG2547" i="13"/>
  <c r="AE2549" i="13"/>
  <c r="AF2552" i="13"/>
  <c r="AG2555" i="13"/>
  <c r="AE2557" i="13"/>
  <c r="AF2560" i="13"/>
  <c r="AG2563" i="13"/>
  <c r="AE2565" i="13"/>
  <c r="AF2568" i="13"/>
  <c r="AG2571" i="13"/>
  <c r="AE2573" i="13"/>
  <c r="AF2576" i="13"/>
  <c r="AG2579" i="13"/>
  <c r="AE2581" i="13"/>
  <c r="AF2584" i="13"/>
  <c r="AG2587" i="13"/>
  <c r="AE2589" i="13"/>
  <c r="AF2592" i="13"/>
  <c r="AG2595" i="13"/>
  <c r="AE2597" i="13"/>
  <c r="AF2600" i="13"/>
  <c r="AG2603" i="13"/>
  <c r="AE2605" i="13"/>
  <c r="AF2608" i="13"/>
  <c r="AG2611" i="13"/>
  <c r="AE2613" i="13"/>
  <c r="AF2616" i="13"/>
  <c r="AG2619" i="13"/>
  <c r="AE2621" i="13"/>
  <c r="AF2624" i="13"/>
  <c r="AG2627" i="13"/>
  <c r="AE1180" i="13"/>
  <c r="AF1183" i="13"/>
  <c r="AG2392" i="13"/>
  <c r="AF2397" i="13"/>
  <c r="AF2407" i="13"/>
  <c r="AG2412" i="13"/>
  <c r="AG2426" i="13"/>
  <c r="AE2430" i="13"/>
  <c r="AE2438" i="13"/>
  <c r="AE2446" i="13"/>
  <c r="AE2459" i="13"/>
  <c r="AE2467" i="13"/>
  <c r="AE2475" i="13"/>
  <c r="AE2483" i="13"/>
  <c r="AE2491" i="13"/>
  <c r="AE2499" i="13"/>
  <c r="AE2507" i="13"/>
  <c r="AE2515" i="13"/>
  <c r="AE2523" i="13"/>
  <c r="AE2531" i="13"/>
  <c r="AE2539" i="13"/>
  <c r="AE2547" i="13"/>
  <c r="AE2555" i="13"/>
  <c r="AE2563" i="13"/>
  <c r="AE2571" i="13"/>
  <c r="AE2579" i="13"/>
  <c r="AE2587" i="13"/>
  <c r="AE2595" i="13"/>
  <c r="AE2603" i="13"/>
  <c r="AE2611" i="13"/>
  <c r="AE2619" i="13"/>
  <c r="AE2627" i="13"/>
  <c r="AF1191" i="13"/>
  <c r="AF1201" i="13"/>
  <c r="AF1203" i="13"/>
  <c r="AE1206" i="13"/>
  <c r="AE1208" i="13"/>
  <c r="AG1210" i="13"/>
  <c r="AE1215" i="13"/>
  <c r="AG1217" i="13"/>
  <c r="AG1255" i="13"/>
  <c r="AF1257" i="13"/>
  <c r="AE1259" i="13"/>
  <c r="AG1262" i="13"/>
  <c r="AE1264" i="13"/>
  <c r="AF1267" i="13"/>
  <c r="AG1270" i="13"/>
  <c r="AE1272" i="13"/>
  <c r="AF1275" i="13"/>
  <c r="AG1278" i="13"/>
  <c r="AE1280" i="13"/>
  <c r="AF1283" i="13"/>
  <c r="AG1286" i="13"/>
  <c r="AE1288" i="13"/>
  <c r="AF1291" i="13"/>
  <c r="AG1294" i="13"/>
  <c r="AE1296" i="13"/>
  <c r="AF1299" i="13"/>
  <c r="AG1302" i="13"/>
  <c r="AE1304" i="13"/>
  <c r="AF1307" i="13"/>
  <c r="AG1310" i="13"/>
  <c r="AE1312" i="13"/>
  <c r="AF1315" i="13"/>
  <c r="AG1318" i="13"/>
  <c r="AE1320" i="13"/>
  <c r="AF1323" i="13"/>
  <c r="AG1326" i="13"/>
  <c r="AE1328" i="13"/>
  <c r="AF1331" i="13"/>
  <c r="AG1334" i="13"/>
  <c r="AE1336" i="13"/>
  <c r="AF1339" i="13"/>
  <c r="AG1342" i="13"/>
  <c r="AE1344" i="13"/>
  <c r="AF1347" i="13"/>
  <c r="AG1350" i="13"/>
  <c r="AE1352" i="13"/>
  <c r="AF1355" i="13"/>
  <c r="AG1358" i="13"/>
  <c r="AE1360" i="13"/>
  <c r="AF1363" i="13"/>
  <c r="AG1366" i="13"/>
  <c r="AE1368" i="13"/>
  <c r="AF1371" i="13"/>
  <c r="AG1374" i="13"/>
  <c r="AE1376" i="13"/>
  <c r="AF1379" i="13"/>
  <c r="AG1382" i="13"/>
  <c r="AE1384" i="13"/>
  <c r="AF1387" i="13"/>
  <c r="AG1390" i="13"/>
  <c r="AE1392" i="13"/>
  <c r="AF1395" i="13"/>
  <c r="AG1398" i="13"/>
  <c r="AE1400" i="13"/>
  <c r="AF1403" i="13"/>
  <c r="AG1406" i="13"/>
  <c r="AE1408" i="13"/>
  <c r="AF1411" i="13"/>
  <c r="AG1414" i="13"/>
  <c r="AE1416" i="13"/>
  <c r="AF1419" i="13"/>
  <c r="AG1422" i="13"/>
  <c r="AE1424" i="13"/>
  <c r="AF1427" i="13"/>
  <c r="AG1430" i="13"/>
  <c r="AE1432" i="13"/>
  <c r="AF1435" i="13"/>
  <c r="AG1438" i="13"/>
  <c r="AE1440" i="13"/>
  <c r="AF1443" i="13"/>
  <c r="AG1446" i="13"/>
  <c r="AE1448" i="13"/>
  <c r="AF1451" i="13"/>
  <c r="AG1454" i="13"/>
  <c r="AE1456" i="13"/>
  <c r="AF1459" i="13"/>
  <c r="AG2362" i="13"/>
  <c r="AF2373" i="13"/>
  <c r="AF2383" i="13"/>
  <c r="AG2388" i="13"/>
  <c r="AE1186" i="13"/>
  <c r="AE1194" i="13"/>
  <c r="AF1199" i="13"/>
  <c r="AG1201" i="13"/>
  <c r="AF1206" i="13"/>
  <c r="AG1208" i="13"/>
  <c r="AE1211" i="13"/>
  <c r="AE1213" i="13"/>
  <c r="AG1215" i="13"/>
  <c r="AG1257" i="13"/>
  <c r="AF1259" i="13"/>
  <c r="AF1264" i="13"/>
  <c r="AG1267" i="13"/>
  <c r="AE1269" i="13"/>
  <c r="AF1272" i="13"/>
  <c r="AG1275" i="13"/>
  <c r="AE1277" i="13"/>
  <c r="AF1280" i="13"/>
  <c r="AG1283" i="13"/>
  <c r="AE1285" i="13"/>
  <c r="AF1288" i="13"/>
  <c r="AG1291" i="13"/>
  <c r="AE1293" i="13"/>
  <c r="AF1296" i="13"/>
  <c r="AG1299" i="13"/>
  <c r="AE1301" i="13"/>
  <c r="AF1304" i="13"/>
  <c r="AG1307" i="13"/>
  <c r="AE1309" i="13"/>
  <c r="AF1312" i="13"/>
  <c r="AG1315" i="13"/>
  <c r="AE1317" i="13"/>
  <c r="AF1320" i="13"/>
  <c r="AG1323" i="13"/>
  <c r="AE1325" i="13"/>
  <c r="AF1328" i="13"/>
  <c r="AG1331" i="13"/>
  <c r="AE1333" i="13"/>
  <c r="AF1336" i="13"/>
  <c r="AG1339" i="13"/>
  <c r="AE1341" i="13"/>
  <c r="AF1344" i="13"/>
  <c r="AG1347" i="13"/>
  <c r="AE1349" i="13"/>
  <c r="AF1352" i="13"/>
  <c r="AG1355" i="13"/>
  <c r="AE1357" i="13"/>
  <c r="AF1360" i="13"/>
  <c r="AG1363" i="13"/>
  <c r="AE1365" i="13"/>
  <c r="AF1368" i="13"/>
  <c r="AG1371" i="13"/>
  <c r="AE1373" i="13"/>
  <c r="AF1376" i="13"/>
  <c r="AG1379" i="13"/>
  <c r="AE1381" i="13"/>
  <c r="AF1384" i="13"/>
  <c r="AG1387" i="13"/>
  <c r="AE1389" i="13"/>
  <c r="AF1392" i="13"/>
  <c r="AG1395" i="13"/>
  <c r="AE1397" i="13"/>
  <c r="AF1400" i="13"/>
  <c r="AG1403" i="13"/>
  <c r="AE1405" i="13"/>
  <c r="AF1408" i="13"/>
  <c r="AG1411" i="13"/>
  <c r="AE1413" i="13"/>
  <c r="AF1416" i="13"/>
  <c r="AG1419" i="13"/>
  <c r="AE1421" i="13"/>
  <c r="AF1424" i="13"/>
  <c r="AG1427" i="13"/>
  <c r="AE1429" i="13"/>
  <c r="AF1432" i="13"/>
  <c r="AG1435" i="13"/>
  <c r="AE1437" i="13"/>
  <c r="AF1440" i="13"/>
  <c r="AG1443" i="13"/>
  <c r="AG2202" i="13"/>
  <c r="AG2384" i="13"/>
  <c r="AF2389" i="13"/>
  <c r="AF2399" i="13"/>
  <c r="AG2404" i="13"/>
  <c r="AE1192" i="13"/>
  <c r="AE1202" i="13"/>
  <c r="AG1204" i="13"/>
  <c r="AG1211" i="13"/>
  <c r="AF1218" i="13"/>
  <c r="AG1220" i="13"/>
  <c r="AF1222" i="13"/>
  <c r="AF1224" i="13"/>
  <c r="AG1228" i="13"/>
  <c r="AF1230" i="13"/>
  <c r="AF1232" i="13"/>
  <c r="AG1236" i="13"/>
  <c r="AF1238" i="13"/>
  <c r="AF1240" i="13"/>
  <c r="AG1244" i="13"/>
  <c r="AF1246" i="13"/>
  <c r="AF1248" i="13"/>
  <c r="AG1252" i="13"/>
  <c r="AF1254" i="13"/>
  <c r="AE1256" i="13"/>
  <c r="AG1261" i="13"/>
  <c r="AE1263" i="13"/>
  <c r="AF1266" i="13"/>
  <c r="AG1269" i="13"/>
  <c r="AE1271" i="13"/>
  <c r="AF1274" i="13"/>
  <c r="AG1277" i="13"/>
  <c r="AE1279" i="13"/>
  <c r="AF1282" i="13"/>
  <c r="AG1285" i="13"/>
  <c r="AE1287" i="13"/>
  <c r="AF1290" i="13"/>
  <c r="AG1293" i="13"/>
  <c r="AE1295" i="13"/>
  <c r="AF1298" i="13"/>
  <c r="AG1301" i="13"/>
  <c r="AE1303" i="13"/>
  <c r="AF1306" i="13"/>
  <c r="AG1309" i="13"/>
  <c r="AE1311" i="13"/>
  <c r="AF1314" i="13"/>
  <c r="AG1317" i="13"/>
  <c r="AE1319" i="13"/>
  <c r="AF1322" i="13"/>
  <c r="AG1325" i="13"/>
  <c r="AE1327" i="13"/>
  <c r="AF1330" i="13"/>
  <c r="AG1333" i="13"/>
  <c r="AE1335" i="13"/>
  <c r="AF1338" i="13"/>
  <c r="AG1341" i="13"/>
  <c r="AE1343" i="13"/>
  <c r="AF1346" i="13"/>
  <c r="AG1349" i="13"/>
  <c r="AE1351" i="13"/>
  <c r="AF1354" i="13"/>
  <c r="AG1357" i="13"/>
  <c r="AE1359" i="13"/>
  <c r="AF1362" i="13"/>
  <c r="AG1365" i="13"/>
  <c r="AE1367" i="13"/>
  <c r="AF1370" i="13"/>
  <c r="AG1373" i="13"/>
  <c r="AE1375" i="13"/>
  <c r="AF1378" i="13"/>
  <c r="AG1381" i="13"/>
  <c r="AE1383" i="13"/>
  <c r="AF1386" i="13"/>
  <c r="AG1389" i="13"/>
  <c r="AE1391" i="13"/>
  <c r="AF1394" i="13"/>
  <c r="AG1397" i="13"/>
  <c r="AE1399" i="13"/>
  <c r="AE2249" i="13"/>
  <c r="AF2352" i="13"/>
  <c r="AE2370" i="13"/>
  <c r="AF2375" i="13"/>
  <c r="AG2380" i="13"/>
  <c r="AG2424" i="13"/>
  <c r="AE2428" i="13"/>
  <c r="AG2436" i="13"/>
  <c r="AG2444" i="13"/>
  <c r="AG2457" i="13"/>
  <c r="AG2465" i="13"/>
  <c r="AG2473" i="13"/>
  <c r="AG2481" i="13"/>
  <c r="AG2489" i="13"/>
  <c r="AG2497" i="13"/>
  <c r="AG2505" i="13"/>
  <c r="AG2513" i="13"/>
  <c r="AG2521" i="13"/>
  <c r="AG2529" i="13"/>
  <c r="AG2537" i="13"/>
  <c r="AG2545" i="13"/>
  <c r="AG2553" i="13"/>
  <c r="AG2561" i="13"/>
  <c r="AG2569" i="13"/>
  <c r="AG2577" i="13"/>
  <c r="AG2585" i="13"/>
  <c r="AG2593" i="13"/>
  <c r="AG2601" i="13"/>
  <c r="AG2609" i="13"/>
  <c r="AG2617" i="13"/>
  <c r="AG2625" i="13"/>
  <c r="AG1184" i="13"/>
  <c r="AE1187" i="13"/>
  <c r="AF1190" i="13"/>
  <c r="AG1192" i="13"/>
  <c r="AE1195" i="13"/>
  <c r="AE1198" i="13"/>
  <c r="AE1200" i="13"/>
  <c r="AG1202" i="13"/>
  <c r="AF1209" i="13"/>
  <c r="AE1216" i="13"/>
  <c r="AG1222" i="13"/>
  <c r="AG1230" i="13"/>
  <c r="AG1238" i="13"/>
  <c r="AG1246" i="13"/>
  <c r="AG1254" i="13"/>
  <c r="AF1256" i="13"/>
  <c r="AF1258" i="13"/>
  <c r="AF1263" i="13"/>
  <c r="AG1266" i="13"/>
  <c r="AE1268" i="13"/>
  <c r="AF1271" i="13"/>
  <c r="AG1274" i="13"/>
  <c r="AE1276" i="13"/>
  <c r="AF1279" i="13"/>
  <c r="AG1282" i="13"/>
  <c r="AE1284" i="13"/>
  <c r="AF1287" i="13"/>
  <c r="AG1290" i="13"/>
  <c r="AE1292" i="13"/>
  <c r="AF1295" i="13"/>
  <c r="AG1298" i="13"/>
  <c r="AE1300" i="13"/>
  <c r="AF1303" i="13"/>
  <c r="AG1306" i="13"/>
  <c r="AE1308" i="13"/>
  <c r="AF1311" i="13"/>
  <c r="AG1314" i="13"/>
  <c r="AE1316" i="13"/>
  <c r="AF1319" i="13"/>
  <c r="AG1322" i="13"/>
  <c r="AE1324" i="13"/>
  <c r="AF1327" i="13"/>
  <c r="AG1330" i="13"/>
  <c r="AE1332" i="13"/>
  <c r="AF1335" i="13"/>
  <c r="AG1338" i="13"/>
  <c r="AE1340" i="13"/>
  <c r="AF1343" i="13"/>
  <c r="AG1346" i="13"/>
  <c r="AE1348" i="13"/>
  <c r="AF1351" i="13"/>
  <c r="AG1354" i="13"/>
  <c r="AE1356" i="13"/>
  <c r="AF1359" i="13"/>
  <c r="AG1362" i="13"/>
  <c r="AE1364" i="13"/>
  <c r="AF1367" i="13"/>
  <c r="AG1370" i="13"/>
  <c r="AE1372" i="13"/>
  <c r="AF1375" i="13"/>
  <c r="AG1378" i="13"/>
  <c r="AE1380" i="13"/>
  <c r="AF1383" i="13"/>
  <c r="AG1386" i="13"/>
  <c r="AE1388" i="13"/>
  <c r="AF1391" i="13"/>
  <c r="AG1394" i="13"/>
  <c r="AE1396" i="13"/>
  <c r="AF1399" i="13"/>
  <c r="AG1402" i="13"/>
  <c r="AE1404" i="13"/>
  <c r="AF1407" i="13"/>
  <c r="AG1410" i="13"/>
  <c r="AE1412" i="13"/>
  <c r="AF1415" i="13"/>
  <c r="AG1418" i="13"/>
  <c r="AE1420" i="13"/>
  <c r="AF1423" i="13"/>
  <c r="AG1426" i="13"/>
  <c r="AE1428" i="13"/>
  <c r="AF1431" i="13"/>
  <c r="AG1434" i="13"/>
  <c r="AE1436" i="13"/>
  <c r="AF1439" i="13"/>
  <c r="AG1442" i="13"/>
  <c r="AE1444" i="13"/>
  <c r="AF1447" i="13"/>
  <c r="AG1450" i="13"/>
  <c r="AE1452" i="13"/>
  <c r="AF1455" i="13"/>
  <c r="AG1458" i="13"/>
  <c r="AE1460" i="13"/>
  <c r="AF1463" i="13"/>
  <c r="AG1466" i="13"/>
  <c r="AE1468" i="13"/>
  <c r="AF1471" i="13"/>
  <c r="AG1474" i="13"/>
  <c r="AE1476" i="13"/>
  <c r="AF1479" i="13"/>
  <c r="AG1482" i="13"/>
  <c r="AE1484" i="13"/>
  <c r="AF1487" i="13"/>
  <c r="AG1490" i="13"/>
  <c r="AE1492" i="13"/>
  <c r="AF1495" i="13"/>
  <c r="AG1498" i="13"/>
  <c r="AE1500" i="13"/>
  <c r="AF1503" i="13"/>
  <c r="AG1506" i="13"/>
  <c r="AE1508" i="13"/>
  <c r="AF1511" i="13"/>
  <c r="AG1514" i="13"/>
  <c r="AE1516" i="13"/>
  <c r="AF1519" i="13"/>
  <c r="AG1522" i="13"/>
  <c r="AE1524" i="13"/>
  <c r="AF1527" i="13"/>
  <c r="AG1530" i="13"/>
  <c r="AF2190" i="13"/>
  <c r="AF2360" i="13"/>
  <c r="AG2376" i="13"/>
  <c r="AF2381" i="13"/>
  <c r="AF2391" i="13"/>
  <c r="AG2396" i="13"/>
  <c r="AF2429" i="13"/>
  <c r="AG2437" i="13"/>
  <c r="AG2445" i="13"/>
  <c r="AG2458" i="13"/>
  <c r="AG2466" i="13"/>
  <c r="AG2474" i="13"/>
  <c r="AG2482" i="13"/>
  <c r="AG2490" i="13"/>
  <c r="AG2498" i="13"/>
  <c r="AG2506" i="13"/>
  <c r="AG2514" i="13"/>
  <c r="AG2522" i="13"/>
  <c r="AG2530" i="13"/>
  <c r="AG2538" i="13"/>
  <c r="AG2546" i="13"/>
  <c r="AG2554" i="13"/>
  <c r="AG2562" i="13"/>
  <c r="AG2570" i="13"/>
  <c r="AG2578" i="13"/>
  <c r="AG2586" i="13"/>
  <c r="AG2594" i="13"/>
  <c r="AG2602" i="13"/>
  <c r="AG2610" i="13"/>
  <c r="AG2618" i="13"/>
  <c r="AG2626" i="13"/>
  <c r="AG1198" i="13"/>
  <c r="AF1205" i="13"/>
  <c r="AF1212" i="13"/>
  <c r="AG1214" i="13"/>
  <c r="AF1219" i="13"/>
  <c r="AE1221" i="13"/>
  <c r="AE1223" i="13"/>
  <c r="AF1225" i="13"/>
  <c r="AF1227" i="13"/>
  <c r="AE1229" i="13"/>
  <c r="AE1231" i="13"/>
  <c r="AF1233" i="13"/>
  <c r="AF1235" i="13"/>
  <c r="AE1237" i="13"/>
  <c r="AE1239" i="13"/>
  <c r="AF1241" i="13"/>
  <c r="AF1243" i="13"/>
  <c r="AE1245" i="13"/>
  <c r="AE1247" i="13"/>
  <c r="AF1249" i="13"/>
  <c r="AF1251" i="13"/>
  <c r="AE1253" i="13"/>
  <c r="AE1255" i="13"/>
  <c r="AF1260" i="13"/>
  <c r="AE1262" i="13"/>
  <c r="AF1265" i="13"/>
  <c r="AG1268" i="13"/>
  <c r="AE1270" i="13"/>
  <c r="AF1273" i="13"/>
  <c r="AG1276" i="13"/>
  <c r="AE1278" i="13"/>
  <c r="AF1281" i="13"/>
  <c r="AG1284" i="13"/>
  <c r="AE1286" i="13"/>
  <c r="AF1289" i="13"/>
  <c r="AG1292" i="13"/>
  <c r="AE1294" i="13"/>
  <c r="AF1297" i="13"/>
  <c r="AG1300" i="13"/>
  <c r="AE1302" i="13"/>
  <c r="AF1305" i="13"/>
  <c r="AG1308" i="13"/>
  <c r="AE1310" i="13"/>
  <c r="AF1313" i="13"/>
  <c r="AG1316" i="13"/>
  <c r="AE1318" i="13"/>
  <c r="AF1321" i="13"/>
  <c r="AG1324" i="13"/>
  <c r="AE1326" i="13"/>
  <c r="AF1329" i="13"/>
  <c r="AG1332" i="13"/>
  <c r="AE1334" i="13"/>
  <c r="AF1337" i="13"/>
  <c r="AG1340" i="13"/>
  <c r="AE1342" i="13"/>
  <c r="AF1345" i="13"/>
  <c r="AG1348" i="13"/>
  <c r="AE1350" i="13"/>
  <c r="AF1353" i="13"/>
  <c r="AG1356" i="13"/>
  <c r="AE1358" i="13"/>
  <c r="AF1361" i="13"/>
  <c r="AG1364" i="13"/>
  <c r="AE1366" i="13"/>
  <c r="AF1369" i="13"/>
  <c r="AG1372" i="13"/>
  <c r="AE1374" i="13"/>
  <c r="AF1377" i="13"/>
  <c r="AG1380" i="13"/>
  <c r="AE1382" i="13"/>
  <c r="AF1385" i="13"/>
  <c r="AG1388" i="13"/>
  <c r="AE1390" i="13"/>
  <c r="AF1393" i="13"/>
  <c r="AG1396" i="13"/>
  <c r="AE1398" i="13"/>
  <c r="AF1401" i="13"/>
  <c r="AG1404" i="13"/>
  <c r="AE1406" i="13"/>
  <c r="AF1409" i="13"/>
  <c r="AG1412" i="13"/>
  <c r="AE1414" i="13"/>
  <c r="AF1417" i="13"/>
  <c r="AG1420" i="13"/>
  <c r="AE1422" i="13"/>
  <c r="AF1425" i="13"/>
  <c r="AG1428" i="13"/>
  <c r="AE1430" i="13"/>
  <c r="AF1433" i="13"/>
  <c r="AG1436" i="13"/>
  <c r="AE1438" i="13"/>
  <c r="AF1441" i="13"/>
  <c r="AG1444" i="13"/>
  <c r="AE1446" i="13"/>
  <c r="AF1449" i="13"/>
  <c r="AG1452" i="13"/>
  <c r="AE1454" i="13"/>
  <c r="AF1457" i="13"/>
  <c r="AG1460" i="13"/>
  <c r="AE1462" i="13"/>
  <c r="AF1465" i="13"/>
  <c r="AG1468" i="13"/>
  <c r="AE1470" i="13"/>
  <c r="AF1473" i="13"/>
  <c r="AG1476" i="13"/>
  <c r="AE1478" i="13"/>
  <c r="AF1481" i="13"/>
  <c r="AE2327" i="13"/>
  <c r="AF2334" i="13"/>
  <c r="AG2354" i="13"/>
  <c r="AF2367" i="13"/>
  <c r="AE2372" i="13"/>
  <c r="AG2416" i="13"/>
  <c r="AF2421" i="13"/>
  <c r="AF2434" i="13"/>
  <c r="AF2442" i="13"/>
  <c r="AF2450" i="13"/>
  <c r="AF2455" i="13"/>
  <c r="AF2463" i="13"/>
  <c r="AF2471" i="13"/>
  <c r="AF2479" i="13"/>
  <c r="AF2487" i="13"/>
  <c r="AF2495" i="13"/>
  <c r="AF2503" i="13"/>
  <c r="AF2511" i="13"/>
  <c r="AF2519" i="13"/>
  <c r="AF2527" i="13"/>
  <c r="AF2535" i="13"/>
  <c r="AF2543" i="13"/>
  <c r="AF2551" i="13"/>
  <c r="AF2559" i="13"/>
  <c r="AF2567" i="13"/>
  <c r="AF2575" i="13"/>
  <c r="AF2583" i="13"/>
  <c r="AF2591" i="13"/>
  <c r="AF2599" i="13"/>
  <c r="AF2607" i="13"/>
  <c r="AF2615" i="13"/>
  <c r="AF2623" i="13"/>
  <c r="AF1182" i="13"/>
  <c r="AG1185" i="13"/>
  <c r="AE1188" i="13"/>
  <c r="AG1193" i="13"/>
  <c r="AE1196" i="13"/>
  <c r="AE1203" i="13"/>
  <c r="AE1210" i="13"/>
  <c r="AE1217" i="13"/>
  <c r="AG1219" i="13"/>
  <c r="AG1221" i="13"/>
  <c r="AG1223" i="13"/>
  <c r="AG1225" i="13"/>
  <c r="AG1227" i="13"/>
  <c r="AG1229" i="13"/>
  <c r="AG1231" i="13"/>
  <c r="AG1233" i="13"/>
  <c r="AG1235" i="13"/>
  <c r="AG1237" i="13"/>
  <c r="AG1239" i="13"/>
  <c r="AG1241" i="13"/>
  <c r="AG1243" i="13"/>
  <c r="AG1245" i="13"/>
  <c r="AG1247" i="13"/>
  <c r="AG1249" i="13"/>
  <c r="AG1251" i="13"/>
  <c r="AG1253" i="13"/>
  <c r="AF1255" i="13"/>
  <c r="AE1257" i="13"/>
  <c r="AG1260" i="13"/>
  <c r="AF1262" i="13"/>
  <c r="AG1265" i="13"/>
  <c r="AE1267" i="13"/>
  <c r="AF1270" i="13"/>
  <c r="AG1273" i="13"/>
  <c r="AE1275" i="13"/>
  <c r="AF1278" i="13"/>
  <c r="AG1281" i="13"/>
  <c r="AE1283" i="13"/>
  <c r="AF1286" i="13"/>
  <c r="AG1289" i="13"/>
  <c r="AE1291" i="13"/>
  <c r="AF1294" i="13"/>
  <c r="AG1297" i="13"/>
  <c r="AE1299" i="13"/>
  <c r="AF1302" i="13"/>
  <c r="AG1305" i="13"/>
  <c r="AE1307" i="13"/>
  <c r="AF1310" i="13"/>
  <c r="AG1313" i="13"/>
  <c r="AE1315" i="13"/>
  <c r="AF1318" i="13"/>
  <c r="AG1321" i="13"/>
  <c r="AE1323" i="13"/>
  <c r="AF1326" i="13"/>
  <c r="AG1329" i="13"/>
  <c r="AE1331" i="13"/>
  <c r="AF1334" i="13"/>
  <c r="AG1337" i="13"/>
  <c r="AE1339" i="13"/>
  <c r="AF1342" i="13"/>
  <c r="AG1345" i="13"/>
  <c r="AE1347" i="13"/>
  <c r="AF1350" i="13"/>
  <c r="AG1353" i="13"/>
  <c r="AE1355" i="13"/>
  <c r="AF1358" i="13"/>
  <c r="AG1361" i="13"/>
  <c r="AE1363" i="13"/>
  <c r="AF1366" i="13"/>
  <c r="AG1369" i="13"/>
  <c r="AE1371" i="13"/>
  <c r="AF1374" i="13"/>
  <c r="AG1377" i="13"/>
  <c r="AE1379" i="13"/>
  <c r="AF1382" i="13"/>
  <c r="AG1385" i="13"/>
  <c r="AE1387" i="13"/>
  <c r="AF1390" i="13"/>
  <c r="AG1393" i="13"/>
  <c r="AE1395" i="13"/>
  <c r="AF1398" i="13"/>
  <c r="AG1401" i="13"/>
  <c r="AE1403" i="13"/>
  <c r="AF1406" i="13"/>
  <c r="AG1409" i="13"/>
  <c r="AE1411" i="13"/>
  <c r="AF1414" i="13"/>
  <c r="AG1417" i="13"/>
  <c r="AE1419" i="13"/>
  <c r="AF1422" i="13"/>
  <c r="AG1425" i="13"/>
  <c r="AE1427" i="13"/>
  <c r="AE2295" i="13"/>
  <c r="AF2302" i="13"/>
  <c r="AG2408" i="13"/>
  <c r="AF2470" i="13"/>
  <c r="AF2502" i="13"/>
  <c r="AF2534" i="13"/>
  <c r="AF2566" i="13"/>
  <c r="AF2598" i="13"/>
  <c r="AF1181" i="13"/>
  <c r="AF1187" i="13"/>
  <c r="AF1197" i="13"/>
  <c r="AF1207" i="13"/>
  <c r="AF1226" i="13"/>
  <c r="AE1230" i="13"/>
  <c r="AE1243" i="13"/>
  <c r="AG1264" i="13"/>
  <c r="AG1272" i="13"/>
  <c r="AG1280" i="13"/>
  <c r="AG1288" i="13"/>
  <c r="AG1296" i="13"/>
  <c r="AG1304" i="13"/>
  <c r="AG1312" i="13"/>
  <c r="AG1320" i="13"/>
  <c r="AG1328" i="13"/>
  <c r="AG1336" i="13"/>
  <c r="AG1344" i="13"/>
  <c r="AG1352" i="13"/>
  <c r="AG1360" i="13"/>
  <c r="AG1368" i="13"/>
  <c r="AG1376" i="13"/>
  <c r="AG1384" i="13"/>
  <c r="AG1392" i="13"/>
  <c r="AG1400" i="13"/>
  <c r="AE1410" i="13"/>
  <c r="AG1413" i="13"/>
  <c r="AG1416" i="13"/>
  <c r="AE1426" i="13"/>
  <c r="AG1429" i="13"/>
  <c r="AF1434" i="13"/>
  <c r="AG1437" i="13"/>
  <c r="AF1442" i="13"/>
  <c r="AF1445" i="13"/>
  <c r="AG1447" i="13"/>
  <c r="AF1454" i="13"/>
  <c r="AG1456" i="13"/>
  <c r="AF1461" i="13"/>
  <c r="AE1463" i="13"/>
  <c r="AE1465" i="13"/>
  <c r="AF1467" i="13"/>
  <c r="AF1469" i="13"/>
  <c r="AE1471" i="13"/>
  <c r="AE1473" i="13"/>
  <c r="AF1475" i="13"/>
  <c r="AF1477" i="13"/>
  <c r="AE1479" i="13"/>
  <c r="AE1481" i="13"/>
  <c r="AE1483" i="13"/>
  <c r="AG1486" i="13"/>
  <c r="AF1488" i="13"/>
  <c r="AE1490" i="13"/>
  <c r="AG1495" i="13"/>
  <c r="AF1497" i="13"/>
  <c r="AE1499" i="13"/>
  <c r="AG1502" i="13"/>
  <c r="AF1504" i="13"/>
  <c r="AE1506" i="13"/>
  <c r="AG1511" i="13"/>
  <c r="AF1513" i="13"/>
  <c r="AE1515" i="13"/>
  <c r="AG1518" i="13"/>
  <c r="AF1520" i="13"/>
  <c r="AE1522" i="13"/>
  <c r="AG1527" i="13"/>
  <c r="AF1529" i="13"/>
  <c r="AE1531" i="13"/>
  <c r="AF1534" i="13"/>
  <c r="AG1537" i="13"/>
  <c r="AE1539" i="13"/>
  <c r="AF1542" i="13"/>
  <c r="AG1545" i="13"/>
  <c r="AE1547" i="13"/>
  <c r="AF1550" i="13"/>
  <c r="AG1553" i="13"/>
  <c r="AE1555" i="13"/>
  <c r="AF1558" i="13"/>
  <c r="AG1561" i="13"/>
  <c r="AE1563" i="13"/>
  <c r="AF1566" i="13"/>
  <c r="AG1569" i="13"/>
  <c r="AE1571" i="13"/>
  <c r="AF1574" i="13"/>
  <c r="AG1577" i="13"/>
  <c r="AE1579" i="13"/>
  <c r="AF1582" i="13"/>
  <c r="AG1585" i="13"/>
  <c r="AE1587" i="13"/>
  <c r="AF1590" i="13"/>
  <c r="AG1593" i="13"/>
  <c r="AE1595" i="13"/>
  <c r="AF1598" i="13"/>
  <c r="AG1601" i="13"/>
  <c r="AE1603" i="13"/>
  <c r="AF1606" i="13"/>
  <c r="AG1609" i="13"/>
  <c r="AE1611" i="13"/>
  <c r="AF1614" i="13"/>
  <c r="AG1617" i="13"/>
  <c r="AE1619" i="13"/>
  <c r="AF1622" i="13"/>
  <c r="AG1625" i="13"/>
  <c r="AE1627" i="13"/>
  <c r="AF1630" i="13"/>
  <c r="AG1633" i="13"/>
  <c r="AE1635" i="13"/>
  <c r="AF1638" i="13"/>
  <c r="AG1641" i="13"/>
  <c r="AE1643" i="13"/>
  <c r="AF1646" i="13"/>
  <c r="AG1649" i="13"/>
  <c r="AE1651" i="13"/>
  <c r="AF1654" i="13"/>
  <c r="AG1657" i="13"/>
  <c r="AE1659" i="13"/>
  <c r="AF1662" i="13"/>
  <c r="AG1665" i="13"/>
  <c r="AE1667" i="13"/>
  <c r="AF1670" i="13"/>
  <c r="AG1673" i="13"/>
  <c r="AE1675" i="13"/>
  <c r="AF1678" i="13"/>
  <c r="AG1681" i="13"/>
  <c r="AE1683" i="13"/>
  <c r="AF1686" i="13"/>
  <c r="AG1689" i="13"/>
  <c r="AE1691" i="13"/>
  <c r="AF1694" i="13"/>
  <c r="AG2420" i="13"/>
  <c r="AE2439" i="13"/>
  <c r="AE2452" i="13"/>
  <c r="AE2484" i="13"/>
  <c r="AE2516" i="13"/>
  <c r="AE2548" i="13"/>
  <c r="AE2580" i="13"/>
  <c r="AE2612" i="13"/>
  <c r="AG1213" i="13"/>
  <c r="AE1222" i="13"/>
  <c r="AE1235" i="13"/>
  <c r="AE1248" i="13"/>
  <c r="AF1252" i="13"/>
  <c r="AE1261" i="13"/>
  <c r="AF1269" i="13"/>
  <c r="AF1277" i="13"/>
  <c r="AF1285" i="13"/>
  <c r="AF1293" i="13"/>
  <c r="AF1301" i="13"/>
  <c r="AF1309" i="13"/>
  <c r="AF1317" i="13"/>
  <c r="AF1325" i="13"/>
  <c r="AF1333" i="13"/>
  <c r="AF1341" i="13"/>
  <c r="AF1349" i="13"/>
  <c r="AF1357" i="13"/>
  <c r="AF1365" i="13"/>
  <c r="AF1373" i="13"/>
  <c r="AF1381" i="13"/>
  <c r="AF1389" i="13"/>
  <c r="AF1397" i="13"/>
  <c r="AF1404" i="13"/>
  <c r="AE1407" i="13"/>
  <c r="AF1410" i="13"/>
  <c r="AF1420" i="13"/>
  <c r="AE1423" i="13"/>
  <c r="AF1426" i="13"/>
  <c r="AG1445" i="13"/>
  <c r="AF1452" i="13"/>
  <c r="AE1459" i="13"/>
  <c r="AG1461" i="13"/>
  <c r="AG1463" i="13"/>
  <c r="AG1465" i="13"/>
  <c r="AG1467" i="13"/>
  <c r="AG1469" i="13"/>
  <c r="AG1471" i="13"/>
  <c r="AG1473" i="13"/>
  <c r="AG1475" i="13"/>
  <c r="AG1477" i="13"/>
  <c r="AG1479" i="13"/>
  <c r="AG1481" i="13"/>
  <c r="AF1483" i="13"/>
  <c r="AE1485" i="13"/>
  <c r="AG1488" i="13"/>
  <c r="AF1490" i="13"/>
  <c r="AF1492" i="13"/>
  <c r="AG1497" i="13"/>
  <c r="AF1499" i="13"/>
  <c r="AE1501" i="13"/>
  <c r="AG1504" i="13"/>
  <c r="AF1506" i="13"/>
  <c r="AF1508" i="13"/>
  <c r="AG1513" i="13"/>
  <c r="AF1515" i="13"/>
  <c r="AE1517" i="13"/>
  <c r="AG1520" i="13"/>
  <c r="AF1522" i="13"/>
  <c r="AF1524" i="13"/>
  <c r="AG1529" i="13"/>
  <c r="AF1531" i="13"/>
  <c r="AG1534" i="13"/>
  <c r="AE1536" i="13"/>
  <c r="AF1539" i="13"/>
  <c r="AG1542" i="13"/>
  <c r="AE1544" i="13"/>
  <c r="AF1547" i="13"/>
  <c r="AG1550" i="13"/>
  <c r="AE1552" i="13"/>
  <c r="AF1555" i="13"/>
  <c r="AG1558" i="13"/>
  <c r="AE1560" i="13"/>
  <c r="AF1563" i="13"/>
  <c r="AG1566" i="13"/>
  <c r="AE1568" i="13"/>
  <c r="AF1571" i="13"/>
  <c r="AG1574" i="13"/>
  <c r="AE1576" i="13"/>
  <c r="AF1579" i="13"/>
  <c r="AG1582" i="13"/>
  <c r="AE1584" i="13"/>
  <c r="AF1587" i="13"/>
  <c r="AG1590" i="13"/>
  <c r="AE1592" i="13"/>
  <c r="AF1595" i="13"/>
  <c r="AG1598" i="13"/>
  <c r="AE1600" i="13"/>
  <c r="AF1603" i="13"/>
  <c r="AG1606" i="13"/>
  <c r="AE1608" i="13"/>
  <c r="AF1611" i="13"/>
  <c r="AG1614" i="13"/>
  <c r="AE1616" i="13"/>
  <c r="AF1619" i="13"/>
  <c r="AG1622" i="13"/>
  <c r="AE1624" i="13"/>
  <c r="AF1627" i="13"/>
  <c r="AG1630" i="13"/>
  <c r="AE1632" i="13"/>
  <c r="AF1635" i="13"/>
  <c r="AG1638" i="13"/>
  <c r="AE1640" i="13"/>
  <c r="AF1643" i="13"/>
  <c r="AG1646" i="13"/>
  <c r="AE1648" i="13"/>
  <c r="AF1651" i="13"/>
  <c r="AG1654" i="13"/>
  <c r="AE1656" i="13"/>
  <c r="AF1659" i="13"/>
  <c r="AG1662" i="13"/>
  <c r="AE1664" i="13"/>
  <c r="AF1667" i="13"/>
  <c r="AG1670" i="13"/>
  <c r="AE2890" i="13"/>
  <c r="AF2344" i="13"/>
  <c r="AE2447" i="13"/>
  <c r="AE2460" i="13"/>
  <c r="AE2492" i="13"/>
  <c r="AE2524" i="13"/>
  <c r="AE2556" i="13"/>
  <c r="AE2588" i="13"/>
  <c r="AE2620" i="13"/>
  <c r="AF1189" i="13"/>
  <c r="AG1194" i="13"/>
  <c r="AG1209" i="13"/>
  <c r="AF1214" i="13"/>
  <c r="AE1219" i="13"/>
  <c r="AE1232" i="13"/>
  <c r="AF1236" i="13"/>
  <c r="AE1249" i="13"/>
  <c r="AG1258" i="13"/>
  <c r="AF1405" i="13"/>
  <c r="AF1421" i="13"/>
  <c r="AF1430" i="13"/>
  <c r="AF1438" i="13"/>
  <c r="AF1448" i="13"/>
  <c r="AF1450" i="13"/>
  <c r="AE1453" i="13"/>
  <c r="AE1455" i="13"/>
  <c r="AG1457" i="13"/>
  <c r="AG1485" i="13"/>
  <c r="AE1487" i="13"/>
  <c r="AE1489" i="13"/>
  <c r="AF1494" i="13"/>
  <c r="AE1496" i="13"/>
  <c r="AG1501" i="13"/>
  <c r="AE1503" i="13"/>
  <c r="AE1505" i="13"/>
  <c r="AF1510" i="13"/>
  <c r="AE1512" i="13"/>
  <c r="AG1517" i="13"/>
  <c r="AE1519" i="13"/>
  <c r="AE1521" i="13"/>
  <c r="AF1526" i="13"/>
  <c r="AE1528" i="13"/>
  <c r="AF1533" i="13"/>
  <c r="AG1536" i="13"/>
  <c r="AE1538" i="13"/>
  <c r="AF1541" i="13"/>
  <c r="AG1544" i="13"/>
  <c r="AE1546" i="13"/>
  <c r="AF1549" i="13"/>
  <c r="AG1552" i="13"/>
  <c r="AE1554" i="13"/>
  <c r="AF1557" i="13"/>
  <c r="AG1560" i="13"/>
  <c r="AE1562" i="13"/>
  <c r="AF1565" i="13"/>
  <c r="AG1568" i="13"/>
  <c r="AE1570" i="13"/>
  <c r="AF1573" i="13"/>
  <c r="AG1576" i="13"/>
  <c r="AE1578" i="13"/>
  <c r="AF1581" i="13"/>
  <c r="AG1584" i="13"/>
  <c r="AE1586" i="13"/>
  <c r="AF1589" i="13"/>
  <c r="AG1592" i="13"/>
  <c r="AE1594" i="13"/>
  <c r="AF1597" i="13"/>
  <c r="AG1600" i="13"/>
  <c r="AE1602" i="13"/>
  <c r="AF1605" i="13"/>
  <c r="AG1608" i="13"/>
  <c r="AE1610" i="13"/>
  <c r="AF1613" i="13"/>
  <c r="AG1616" i="13"/>
  <c r="AE1618" i="13"/>
  <c r="AF1621" i="13"/>
  <c r="AG1624" i="13"/>
  <c r="AE1626" i="13"/>
  <c r="AF1629" i="13"/>
  <c r="AG1632" i="13"/>
  <c r="AE1634" i="13"/>
  <c r="AF1637" i="13"/>
  <c r="AG1640" i="13"/>
  <c r="AE1642" i="13"/>
  <c r="AF1645" i="13"/>
  <c r="AG1648" i="13"/>
  <c r="AE1650" i="13"/>
  <c r="AF1653" i="13"/>
  <c r="AG1656" i="13"/>
  <c r="AE1658" i="13"/>
  <c r="AF1661" i="13"/>
  <c r="AG1664" i="13"/>
  <c r="AE1666" i="13"/>
  <c r="AF1669" i="13"/>
  <c r="AG1672" i="13"/>
  <c r="AF2405" i="13"/>
  <c r="AF2441" i="13"/>
  <c r="AF2454" i="13"/>
  <c r="AF2486" i="13"/>
  <c r="AF2518" i="13"/>
  <c r="AF2550" i="13"/>
  <c r="AF2582" i="13"/>
  <c r="AF2614" i="13"/>
  <c r="AE1224" i="13"/>
  <c r="AF1228" i="13"/>
  <c r="AE1241" i="13"/>
  <c r="AE1266" i="13"/>
  <c r="AE1274" i="13"/>
  <c r="AE1282" i="13"/>
  <c r="AE1290" i="13"/>
  <c r="AE1298" i="13"/>
  <c r="AE1306" i="13"/>
  <c r="AE1314" i="13"/>
  <c r="AE1322" i="13"/>
  <c r="AE1330" i="13"/>
  <c r="AE1338" i="13"/>
  <c r="AE1346" i="13"/>
  <c r="AE1354" i="13"/>
  <c r="AE1362" i="13"/>
  <c r="AE1370" i="13"/>
  <c r="AE1378" i="13"/>
  <c r="AE1386" i="13"/>
  <c r="AE1394" i="13"/>
  <c r="AE1402" i="13"/>
  <c r="AG1405" i="13"/>
  <c r="AG1408" i="13"/>
  <c r="AE1418" i="13"/>
  <c r="AG1421" i="13"/>
  <c r="AG1424" i="13"/>
  <c r="AE1433" i="13"/>
  <c r="AE1441" i="13"/>
  <c r="AF1446" i="13"/>
  <c r="AG1448" i="13"/>
  <c r="AF1453" i="13"/>
  <c r="AG1455" i="13"/>
  <c r="AF1462" i="13"/>
  <c r="AE1464" i="13"/>
  <c r="AE1466" i="13"/>
  <c r="AF1468" i="13"/>
  <c r="AF1470" i="13"/>
  <c r="AE1472" i="13"/>
  <c r="AE1474" i="13"/>
  <c r="AF1476" i="13"/>
  <c r="AF1478" i="13"/>
  <c r="AE1480" i="13"/>
  <c r="AE1482" i="13"/>
  <c r="AG1487" i="13"/>
  <c r="AF1489" i="13"/>
  <c r="AE1491" i="13"/>
  <c r="AG1494" i="13"/>
  <c r="AF1496" i="13"/>
  <c r="AE1498" i="13"/>
  <c r="AG1503" i="13"/>
  <c r="AF1505" i="13"/>
  <c r="AE1507" i="13"/>
  <c r="AG1510" i="13"/>
  <c r="AF1512" i="13"/>
  <c r="AE1514" i="13"/>
  <c r="AG1519" i="13"/>
  <c r="AF1521" i="13"/>
  <c r="AE1523" i="13"/>
  <c r="AG1526" i="13"/>
  <c r="AF1528" i="13"/>
  <c r="AE1530" i="13"/>
  <c r="AG1533" i="13"/>
  <c r="AE1535" i="13"/>
  <c r="AF1538" i="13"/>
  <c r="AG1541" i="13"/>
  <c r="AE1543" i="13"/>
  <c r="AF1546" i="13"/>
  <c r="AG1549" i="13"/>
  <c r="AE1551" i="13"/>
  <c r="AF1554" i="13"/>
  <c r="AG1557" i="13"/>
  <c r="AE1559" i="13"/>
  <c r="AF1562" i="13"/>
  <c r="AG1565" i="13"/>
  <c r="AE1567" i="13"/>
  <c r="AF1570" i="13"/>
  <c r="AG1573" i="13"/>
  <c r="AE1575" i="13"/>
  <c r="AF1578" i="13"/>
  <c r="AG1581" i="13"/>
  <c r="AE1583" i="13"/>
  <c r="AF1586" i="13"/>
  <c r="AG1589" i="13"/>
  <c r="AE1591" i="13"/>
  <c r="AF1594" i="13"/>
  <c r="AG1597" i="13"/>
  <c r="AE1599" i="13"/>
  <c r="AF1602" i="13"/>
  <c r="AG1605" i="13"/>
  <c r="AE1607" i="13"/>
  <c r="AF1610" i="13"/>
  <c r="AG1613" i="13"/>
  <c r="AE1615" i="13"/>
  <c r="AF1618" i="13"/>
  <c r="AG1621" i="13"/>
  <c r="AE1623" i="13"/>
  <c r="AF1626" i="13"/>
  <c r="AG1629" i="13"/>
  <c r="AE1631" i="13"/>
  <c r="AF1634" i="13"/>
  <c r="AG1637" i="13"/>
  <c r="AE1639" i="13"/>
  <c r="AF1642" i="13"/>
  <c r="AG1645" i="13"/>
  <c r="AE1647" i="13"/>
  <c r="AF1650" i="13"/>
  <c r="AG1653" i="13"/>
  <c r="AE1655" i="13"/>
  <c r="AF1658" i="13"/>
  <c r="AG1661" i="13"/>
  <c r="AE1663" i="13"/>
  <c r="AF1666" i="13"/>
  <c r="AG1669" i="13"/>
  <c r="AE1671" i="13"/>
  <c r="AF1674" i="13"/>
  <c r="AG1677" i="13"/>
  <c r="AE1679" i="13"/>
  <c r="AF1682" i="13"/>
  <c r="AG1685" i="13"/>
  <c r="AE1687" i="13"/>
  <c r="AF1690" i="13"/>
  <c r="AG1693" i="13"/>
  <c r="AE1695" i="13"/>
  <c r="AG2346" i="13"/>
  <c r="AG2400" i="13"/>
  <c r="AF2449" i="13"/>
  <c r="AF2462" i="13"/>
  <c r="AF2494" i="13"/>
  <c r="AF2526" i="13"/>
  <c r="AF2558" i="13"/>
  <c r="AF2590" i="13"/>
  <c r="AF2622" i="13"/>
  <c r="AG1186" i="13"/>
  <c r="AG1206" i="13"/>
  <c r="AF1216" i="13"/>
  <c r="AE1225" i="13"/>
  <c r="AF1242" i="13"/>
  <c r="AE1246" i="13"/>
  <c r="AG1263" i="13"/>
  <c r="AG1271" i="13"/>
  <c r="AG1279" i="13"/>
  <c r="AG1287" i="13"/>
  <c r="AG1295" i="13"/>
  <c r="AG1303" i="13"/>
  <c r="AG1311" i="13"/>
  <c r="AG1319" i="13"/>
  <c r="AG1327" i="13"/>
  <c r="AG1335" i="13"/>
  <c r="AG1343" i="13"/>
  <c r="AG1351" i="13"/>
  <c r="AG1359" i="13"/>
  <c r="AG1367" i="13"/>
  <c r="AG1375" i="13"/>
  <c r="AG1383" i="13"/>
  <c r="AG1391" i="13"/>
  <c r="AG1399" i="13"/>
  <c r="AE1409" i="13"/>
  <c r="AG1415" i="13"/>
  <c r="AE1425" i="13"/>
  <c r="AE1431" i="13"/>
  <c r="AE1439" i="13"/>
  <c r="AE1449" i="13"/>
  <c r="AG1451" i="13"/>
  <c r="AE1458" i="13"/>
  <c r="AG1464" i="13"/>
  <c r="AG1472" i="13"/>
  <c r="AG1480" i="13"/>
  <c r="AG1484" i="13"/>
  <c r="AE1486" i="13"/>
  <c r="AG1491" i="13"/>
  <c r="AF1493" i="13"/>
  <c r="AG1500" i="13"/>
  <c r="AE1502" i="13"/>
  <c r="AG1507" i="13"/>
  <c r="AF1509" i="13"/>
  <c r="AG1516" i="13"/>
  <c r="AE1518" i="13"/>
  <c r="AG1523" i="13"/>
  <c r="AF1525" i="13"/>
  <c r="AF1532" i="13"/>
  <c r="AG1535" i="13"/>
  <c r="AE1537" i="13"/>
  <c r="AF1540" i="13"/>
  <c r="AG1543" i="13"/>
  <c r="AE1545" i="13"/>
  <c r="AF1548" i="13"/>
  <c r="AG1551" i="13"/>
  <c r="AE1553" i="13"/>
  <c r="AF1556" i="13"/>
  <c r="AG1559" i="13"/>
  <c r="AE1561" i="13"/>
  <c r="AF1564" i="13"/>
  <c r="AG1567" i="13"/>
  <c r="AE1569" i="13"/>
  <c r="AF1572" i="13"/>
  <c r="AG1575" i="13"/>
  <c r="AE1577" i="13"/>
  <c r="AF1580" i="13"/>
  <c r="AG1583" i="13"/>
  <c r="AE1585" i="13"/>
  <c r="AF1588" i="13"/>
  <c r="AG1591" i="13"/>
  <c r="AE1593" i="13"/>
  <c r="AF1596" i="13"/>
  <c r="AG1599" i="13"/>
  <c r="AE1601" i="13"/>
  <c r="AF1604" i="13"/>
  <c r="AG1607" i="13"/>
  <c r="AE1609" i="13"/>
  <c r="AF1612" i="13"/>
  <c r="AG1615" i="13"/>
  <c r="AE1617" i="13"/>
  <c r="AF1620" i="13"/>
  <c r="AG1623" i="13"/>
  <c r="AE1625" i="13"/>
  <c r="AF1628" i="13"/>
  <c r="AG1631" i="13"/>
  <c r="AE1633" i="13"/>
  <c r="AF1636" i="13"/>
  <c r="AG1639" i="13"/>
  <c r="AE1641" i="13"/>
  <c r="AF1644" i="13"/>
  <c r="AG1647" i="13"/>
  <c r="AE1649" i="13"/>
  <c r="AF1652" i="13"/>
  <c r="AG1655" i="13"/>
  <c r="AE1657" i="13"/>
  <c r="AF1660" i="13"/>
  <c r="AG1663" i="13"/>
  <c r="AE1665" i="13"/>
  <c r="AF1668" i="13"/>
  <c r="AG1671" i="13"/>
  <c r="AE1673" i="13"/>
  <c r="AF1676" i="13"/>
  <c r="AG1679" i="13"/>
  <c r="AE1681" i="13"/>
  <c r="AF1684" i="13"/>
  <c r="AG1687" i="13"/>
  <c r="AE1689" i="13"/>
  <c r="AF1692" i="13"/>
  <c r="AG1695" i="13"/>
  <c r="AF2413" i="13"/>
  <c r="AE2431" i="13"/>
  <c r="AE2476" i="13"/>
  <c r="AE2508" i="13"/>
  <c r="AE2540" i="13"/>
  <c r="AE2572" i="13"/>
  <c r="AE2604" i="13"/>
  <c r="AF1234" i="13"/>
  <c r="AE1238" i="13"/>
  <c r="AE1251" i="13"/>
  <c r="AE1260" i="13"/>
  <c r="AF1268" i="13"/>
  <c r="AF1276" i="13"/>
  <c r="AF1284" i="13"/>
  <c r="AF1292" i="13"/>
  <c r="AF1300" i="13"/>
  <c r="AF1308" i="13"/>
  <c r="AF1316" i="13"/>
  <c r="AF1324" i="13"/>
  <c r="AF1332" i="13"/>
  <c r="AF1340" i="13"/>
  <c r="AF1348" i="13"/>
  <c r="AF1356" i="13"/>
  <c r="AF1364" i="13"/>
  <c r="AF1372" i="13"/>
  <c r="AF1380" i="13"/>
  <c r="AF1388" i="13"/>
  <c r="AF1396" i="13"/>
  <c r="AF1413" i="13"/>
  <c r="AF1429" i="13"/>
  <c r="AG1431" i="13"/>
  <c r="AE1434" i="13"/>
  <c r="AF1437" i="13"/>
  <c r="AG1439" i="13"/>
  <c r="AE1442" i="13"/>
  <c r="AE1445" i="13"/>
  <c r="AE1447" i="13"/>
  <c r="AG1449" i="13"/>
  <c r="AF1456" i="13"/>
  <c r="AF1458" i="13"/>
  <c r="AE1461" i="13"/>
  <c r="AE1467" i="13"/>
  <c r="AE1469" i="13"/>
  <c r="AE1475" i="13"/>
  <c r="AE1477" i="13"/>
  <c r="AF1486" i="13"/>
  <c r="AE1488" i="13"/>
  <c r="AG1493" i="13"/>
  <c r="AE1495" i="13"/>
  <c r="AE1497" i="13"/>
  <c r="AF1502" i="13"/>
  <c r="AE1504" i="13"/>
  <c r="AG1509" i="13"/>
  <c r="AE1511" i="13"/>
  <c r="AE1513" i="13"/>
  <c r="AF1518" i="13"/>
  <c r="AE1520" i="13"/>
  <c r="AG1525" i="13"/>
  <c r="AE1527" i="13"/>
  <c r="AE1529" i="13"/>
  <c r="AG1532" i="13"/>
  <c r="AE1534" i="13"/>
  <c r="AF1537" i="13"/>
  <c r="AG1540" i="13"/>
  <c r="AE1542" i="13"/>
  <c r="AF1545" i="13"/>
  <c r="AG1548" i="13"/>
  <c r="AE1550" i="13"/>
  <c r="AF1553" i="13"/>
  <c r="AG1556" i="13"/>
  <c r="AE1558" i="13"/>
  <c r="AF1561" i="13"/>
  <c r="AG1564" i="13"/>
  <c r="AE1566" i="13"/>
  <c r="AF1569" i="13"/>
  <c r="AG1572" i="13"/>
  <c r="AE1574" i="13"/>
  <c r="AF1577" i="13"/>
  <c r="AG1580" i="13"/>
  <c r="AE1582" i="13"/>
  <c r="AF1585" i="13"/>
  <c r="AG1588" i="13"/>
  <c r="AE1590" i="13"/>
  <c r="AF1593" i="13"/>
  <c r="AG1596" i="13"/>
  <c r="AE1598" i="13"/>
  <c r="AF1601" i="13"/>
  <c r="AG1604" i="13"/>
  <c r="AE1606" i="13"/>
  <c r="AF1609" i="13"/>
  <c r="AG1612" i="13"/>
  <c r="AE1614" i="13"/>
  <c r="AF1617" i="13"/>
  <c r="AG1620" i="13"/>
  <c r="AE1622" i="13"/>
  <c r="AF1625" i="13"/>
  <c r="AG1628" i="13"/>
  <c r="AE1630" i="13"/>
  <c r="AF1633" i="13"/>
  <c r="AG1636" i="13"/>
  <c r="AE1638" i="13"/>
  <c r="AF1641" i="13"/>
  <c r="AG1644" i="13"/>
  <c r="AE1646" i="13"/>
  <c r="AF1649" i="13"/>
  <c r="AG1652" i="13"/>
  <c r="AE1654" i="13"/>
  <c r="AF1657" i="13"/>
  <c r="AG1660" i="13"/>
  <c r="AE1662" i="13"/>
  <c r="AF1665" i="13"/>
  <c r="AG1668" i="13"/>
  <c r="AE1670" i="13"/>
  <c r="AF1673" i="13"/>
  <c r="AG1676" i="13"/>
  <c r="AE1678" i="13"/>
  <c r="AF1681" i="13"/>
  <c r="AG1684" i="13"/>
  <c r="AE1686" i="13"/>
  <c r="AF1689" i="13"/>
  <c r="AG1692" i="13"/>
  <c r="AE1694" i="13"/>
  <c r="AF2423" i="13"/>
  <c r="AF2574" i="13"/>
  <c r="AF1220" i="13"/>
  <c r="AE1227" i="13"/>
  <c r="AE1240" i="13"/>
  <c r="AG1459" i="13"/>
  <c r="AF1464" i="13"/>
  <c r="AG1470" i="13"/>
  <c r="AG1499" i="13"/>
  <c r="AG1508" i="13"/>
  <c r="AG1512" i="13"/>
  <c r="AG1521" i="13"/>
  <c r="AF1530" i="13"/>
  <c r="AG1538" i="13"/>
  <c r="AG1546" i="13"/>
  <c r="AG1554" i="13"/>
  <c r="AG1562" i="13"/>
  <c r="AG1570" i="13"/>
  <c r="AG1578" i="13"/>
  <c r="AG1586" i="13"/>
  <c r="AG1594" i="13"/>
  <c r="AG1602" i="13"/>
  <c r="AG1610" i="13"/>
  <c r="AG1618" i="13"/>
  <c r="AG1626" i="13"/>
  <c r="AG1634" i="13"/>
  <c r="AG1642" i="13"/>
  <c r="AG1650" i="13"/>
  <c r="AG1658" i="13"/>
  <c r="AG1666" i="13"/>
  <c r="AF1679" i="13"/>
  <c r="AF1687" i="13"/>
  <c r="AF1695" i="13"/>
  <c r="AF1697" i="13"/>
  <c r="AG1700" i="13"/>
  <c r="AE1702" i="13"/>
  <c r="AF1705" i="13"/>
  <c r="AG1708" i="13"/>
  <c r="AE1710" i="13"/>
  <c r="AF1713" i="13"/>
  <c r="AG1716" i="13"/>
  <c r="AE1718" i="13"/>
  <c r="AF1721" i="13"/>
  <c r="AG1724" i="13"/>
  <c r="AE1726" i="13"/>
  <c r="AF1729" i="13"/>
  <c r="AG1732" i="13"/>
  <c r="AE1734" i="13"/>
  <c r="AF1737" i="13"/>
  <c r="AG1740" i="13"/>
  <c r="AE1742" i="13"/>
  <c r="AF1745" i="13"/>
  <c r="AG1748" i="13"/>
  <c r="AE1750" i="13"/>
  <c r="AF1753" i="13"/>
  <c r="AG1756" i="13"/>
  <c r="AE1758" i="13"/>
  <c r="AF1761" i="13"/>
  <c r="AG1764" i="13"/>
  <c r="AE1766" i="13"/>
  <c r="AF1769" i="13"/>
  <c r="AG1772" i="13"/>
  <c r="AE1774" i="13"/>
  <c r="AF1777" i="13"/>
  <c r="AG1780" i="13"/>
  <c r="AE1782" i="13"/>
  <c r="AF1785" i="13"/>
  <c r="AG1788" i="13"/>
  <c r="AE1790" i="13"/>
  <c r="AF1793" i="13"/>
  <c r="AG1796" i="13"/>
  <c r="AE1798" i="13"/>
  <c r="AF1801" i="13"/>
  <c r="AG1804" i="13"/>
  <c r="AE1806" i="13"/>
  <c r="AF1809" i="13"/>
  <c r="AG1812" i="13"/>
  <c r="AE1814" i="13"/>
  <c r="AF1817" i="13"/>
  <c r="AG1820" i="13"/>
  <c r="AE1822" i="13"/>
  <c r="AF1825" i="13"/>
  <c r="AG1828" i="13"/>
  <c r="AF1830" i="13"/>
  <c r="AG1833" i="13"/>
  <c r="AE1835" i="13"/>
  <c r="AF1838" i="13"/>
  <c r="AG1841" i="13"/>
  <c r="AE1843" i="13"/>
  <c r="AE2500" i="13"/>
  <c r="AE1179" i="13"/>
  <c r="AE1254" i="13"/>
  <c r="AE1273" i="13"/>
  <c r="AE1305" i="13"/>
  <c r="AE1337" i="13"/>
  <c r="AE1369" i="13"/>
  <c r="AE1401" i="13"/>
  <c r="AG1407" i="13"/>
  <c r="AF1418" i="13"/>
  <c r="AE1435" i="13"/>
  <c r="AF1444" i="13"/>
  <c r="AE1450" i="13"/>
  <c r="AF1482" i="13"/>
  <c r="AF1491" i="13"/>
  <c r="AF1517" i="13"/>
  <c r="AE1526" i="13"/>
  <c r="AF1535" i="13"/>
  <c r="AF1543" i="13"/>
  <c r="AF1551" i="13"/>
  <c r="AF1559" i="13"/>
  <c r="AF1567" i="13"/>
  <c r="AF1575" i="13"/>
  <c r="AF1583" i="13"/>
  <c r="AF1591" i="13"/>
  <c r="AF1599" i="13"/>
  <c r="AF1607" i="13"/>
  <c r="AF1615" i="13"/>
  <c r="AF1623" i="13"/>
  <c r="AF1631" i="13"/>
  <c r="AF1639" i="13"/>
  <c r="AF1647" i="13"/>
  <c r="AF1655" i="13"/>
  <c r="AF1663" i="13"/>
  <c r="AF1671" i="13"/>
  <c r="AE1674" i="13"/>
  <c r="AE1682" i="13"/>
  <c r="AE1690" i="13"/>
  <c r="AG1697" i="13"/>
  <c r="AE1699" i="13"/>
  <c r="AF1702" i="13"/>
  <c r="AG1705" i="13"/>
  <c r="AE1707" i="13"/>
  <c r="AF1710" i="13"/>
  <c r="AG1713" i="13"/>
  <c r="AE1715" i="13"/>
  <c r="AF1718" i="13"/>
  <c r="AG1721" i="13"/>
  <c r="AE1723" i="13"/>
  <c r="AF1726" i="13"/>
  <c r="AG1729" i="13"/>
  <c r="AE1731" i="13"/>
  <c r="AF1734" i="13"/>
  <c r="AG1737" i="13"/>
  <c r="AE1739" i="13"/>
  <c r="AF1742" i="13"/>
  <c r="AG1745" i="13"/>
  <c r="AE1747" i="13"/>
  <c r="AF1750" i="13"/>
  <c r="AG1753" i="13"/>
  <c r="AE1755" i="13"/>
  <c r="AF1758" i="13"/>
  <c r="AG1761" i="13"/>
  <c r="AE1763" i="13"/>
  <c r="AF1766" i="13"/>
  <c r="AG1769" i="13"/>
  <c r="AE1771" i="13"/>
  <c r="AF1774" i="13"/>
  <c r="AG1777" i="13"/>
  <c r="AE1779" i="13"/>
  <c r="AF1782" i="13"/>
  <c r="AG1785" i="13"/>
  <c r="AE1787" i="13"/>
  <c r="AF1790" i="13"/>
  <c r="AG1793" i="13"/>
  <c r="AE1795" i="13"/>
  <c r="AF1798" i="13"/>
  <c r="AG1801" i="13"/>
  <c r="AE1803" i="13"/>
  <c r="AF1806" i="13"/>
  <c r="AG1809" i="13"/>
  <c r="AE1811" i="13"/>
  <c r="AF1814" i="13"/>
  <c r="AG1817" i="13"/>
  <c r="AE1819" i="13"/>
  <c r="AF1822" i="13"/>
  <c r="AG1825" i="13"/>
  <c r="AF2478" i="13"/>
  <c r="AF2606" i="13"/>
  <c r="AG1200" i="13"/>
  <c r="AG1440" i="13"/>
  <c r="AF1460" i="13"/>
  <c r="AF1500" i="13"/>
  <c r="AE1509" i="13"/>
  <c r="AG1531" i="13"/>
  <c r="AG1539" i="13"/>
  <c r="AG1547" i="13"/>
  <c r="AG1555" i="13"/>
  <c r="AG1563" i="13"/>
  <c r="AG1571" i="13"/>
  <c r="AG1579" i="13"/>
  <c r="AG1587" i="13"/>
  <c r="AG1595" i="13"/>
  <c r="AG1603" i="13"/>
  <c r="AG1611" i="13"/>
  <c r="AG1619" i="13"/>
  <c r="AG1627" i="13"/>
  <c r="AG1635" i="13"/>
  <c r="AG1643" i="13"/>
  <c r="AG1651" i="13"/>
  <c r="AG1659" i="13"/>
  <c r="AG1667" i="13"/>
  <c r="AG1674" i="13"/>
  <c r="AE1677" i="13"/>
  <c r="AE1680" i="13"/>
  <c r="AG1682" i="13"/>
  <c r="AE1685" i="13"/>
  <c r="AE1688" i="13"/>
  <c r="AG1690" i="13"/>
  <c r="AE1693" i="13"/>
  <c r="AE1696" i="13"/>
  <c r="AF1699" i="13"/>
  <c r="AG1702" i="13"/>
  <c r="AE1704" i="13"/>
  <c r="AF1707" i="13"/>
  <c r="AG1710" i="13"/>
  <c r="AE1712" i="13"/>
  <c r="AF1715" i="13"/>
  <c r="AG1718" i="13"/>
  <c r="AE1720" i="13"/>
  <c r="AF1723" i="13"/>
  <c r="AG1726" i="13"/>
  <c r="AE1728" i="13"/>
  <c r="AF1731" i="13"/>
  <c r="AG1734" i="13"/>
  <c r="AE1736" i="13"/>
  <c r="AF1739" i="13"/>
  <c r="AG1742" i="13"/>
  <c r="AE1744" i="13"/>
  <c r="AF1747" i="13"/>
  <c r="AG1750" i="13"/>
  <c r="AE1752" i="13"/>
  <c r="AF1755" i="13"/>
  <c r="AG1758" i="13"/>
  <c r="AE1760" i="13"/>
  <c r="AF1763" i="13"/>
  <c r="AG1766" i="13"/>
  <c r="AE1768" i="13"/>
  <c r="AF1771" i="13"/>
  <c r="AG1774" i="13"/>
  <c r="AE1776" i="13"/>
  <c r="AF1779" i="13"/>
  <c r="AG1782" i="13"/>
  <c r="AE1784" i="13"/>
  <c r="AE2532" i="13"/>
  <c r="AF1195" i="13"/>
  <c r="AE1281" i="13"/>
  <c r="AE1313" i="13"/>
  <c r="AE1345" i="13"/>
  <c r="AE1377" i="13"/>
  <c r="AF1402" i="13"/>
  <c r="AF1436" i="13"/>
  <c r="AE1451" i="13"/>
  <c r="AF1466" i="13"/>
  <c r="AF1472" i="13"/>
  <c r="AG1478" i="13"/>
  <c r="AG1483" i="13"/>
  <c r="AG1492" i="13"/>
  <c r="AG1496" i="13"/>
  <c r="AG1505" i="13"/>
  <c r="AF1514" i="13"/>
  <c r="AF1523" i="13"/>
  <c r="AF1536" i="13"/>
  <c r="AF1544" i="13"/>
  <c r="AF1552" i="13"/>
  <c r="AF1560" i="13"/>
  <c r="AF1568" i="13"/>
  <c r="AF1576" i="13"/>
  <c r="AF1584" i="13"/>
  <c r="AF1592" i="13"/>
  <c r="AF1600" i="13"/>
  <c r="AF1608" i="13"/>
  <c r="AF1616" i="13"/>
  <c r="AF1624" i="13"/>
  <c r="AF1632" i="13"/>
  <c r="AF1640" i="13"/>
  <c r="AF1648" i="13"/>
  <c r="AF1656" i="13"/>
  <c r="AF1664" i="13"/>
  <c r="AE1672" i="13"/>
  <c r="AF1677" i="13"/>
  <c r="AF1680" i="13"/>
  <c r="AF1685" i="13"/>
  <c r="AF1688" i="13"/>
  <c r="AF1693" i="13"/>
  <c r="AF1696" i="13"/>
  <c r="AG1699" i="13"/>
  <c r="AE1701" i="13"/>
  <c r="AF1704" i="13"/>
  <c r="AG1707" i="13"/>
  <c r="AE1709" i="13"/>
  <c r="AF1712" i="13"/>
  <c r="AG1715" i="13"/>
  <c r="AE1717" i="13"/>
  <c r="AF1720" i="13"/>
  <c r="AG1723" i="13"/>
  <c r="AE1725" i="13"/>
  <c r="AF1728" i="13"/>
  <c r="AG1731" i="13"/>
  <c r="AE1733" i="13"/>
  <c r="AF1736" i="13"/>
  <c r="AG1739" i="13"/>
  <c r="AE1741" i="13"/>
  <c r="AF1744" i="13"/>
  <c r="AG1747" i="13"/>
  <c r="AE1749" i="13"/>
  <c r="AF1752" i="13"/>
  <c r="AG1755" i="13"/>
  <c r="AE1757" i="13"/>
  <c r="AF1760" i="13"/>
  <c r="AG1763" i="13"/>
  <c r="AE1765" i="13"/>
  <c r="AF1768" i="13"/>
  <c r="AG1771" i="13"/>
  <c r="AE1773" i="13"/>
  <c r="AF1776" i="13"/>
  <c r="AG1779" i="13"/>
  <c r="AE1781" i="13"/>
  <c r="AF1784" i="13"/>
  <c r="AG1787" i="13"/>
  <c r="AE1789" i="13"/>
  <c r="AF1792" i="13"/>
  <c r="AG1795" i="13"/>
  <c r="AE1797" i="13"/>
  <c r="AF1800" i="13"/>
  <c r="AG1803" i="13"/>
  <c r="AE1805" i="13"/>
  <c r="AF1808" i="13"/>
  <c r="AF2277" i="13"/>
  <c r="AF2433" i="13"/>
  <c r="AF2510" i="13"/>
  <c r="AF1250" i="13"/>
  <c r="AE1415" i="13"/>
  <c r="AG1432" i="13"/>
  <c r="AG1441" i="13"/>
  <c r="AE1457" i="13"/>
  <c r="AF1501" i="13"/>
  <c r="AE1510" i="13"/>
  <c r="AE1532" i="13"/>
  <c r="AE1540" i="13"/>
  <c r="AE1548" i="13"/>
  <c r="AE1556" i="13"/>
  <c r="AE1564" i="13"/>
  <c r="AE1572" i="13"/>
  <c r="AE1580" i="13"/>
  <c r="AE1588" i="13"/>
  <c r="AE1596" i="13"/>
  <c r="AE1604" i="13"/>
  <c r="AE1612" i="13"/>
  <c r="AE1620" i="13"/>
  <c r="AE1628" i="13"/>
  <c r="AE1636" i="13"/>
  <c r="AE1644" i="13"/>
  <c r="AE1652" i="13"/>
  <c r="AE1660" i="13"/>
  <c r="AE1668" i="13"/>
  <c r="AF1672" i="13"/>
  <c r="AF1675" i="13"/>
  <c r="AG1680" i="13"/>
  <c r="AF1683" i="13"/>
  <c r="AG1688" i="13"/>
  <c r="AF1691" i="13"/>
  <c r="AG1696" i="13"/>
  <c r="AE1698" i="13"/>
  <c r="AF1701" i="13"/>
  <c r="AG1704" i="13"/>
  <c r="AE1706" i="13"/>
  <c r="AF1709" i="13"/>
  <c r="AG1712" i="13"/>
  <c r="AE1714" i="13"/>
  <c r="AF1717" i="13"/>
  <c r="AG1720" i="13"/>
  <c r="AE1722" i="13"/>
  <c r="AF1725" i="13"/>
  <c r="AG1728" i="13"/>
  <c r="AE1730" i="13"/>
  <c r="AF1733" i="13"/>
  <c r="AG1736" i="13"/>
  <c r="AE1738" i="13"/>
  <c r="AF1741" i="13"/>
  <c r="AG1744" i="13"/>
  <c r="AE1746" i="13"/>
  <c r="AF1749" i="13"/>
  <c r="AG1752" i="13"/>
  <c r="AE1754" i="13"/>
  <c r="AF1757" i="13"/>
  <c r="AG1760" i="13"/>
  <c r="AE1762" i="13"/>
  <c r="AF1765" i="13"/>
  <c r="AG1768" i="13"/>
  <c r="AE1770" i="13"/>
  <c r="AF1773" i="13"/>
  <c r="AG1776" i="13"/>
  <c r="AE1778" i="13"/>
  <c r="AF1781" i="13"/>
  <c r="AG1784" i="13"/>
  <c r="AE1786" i="13"/>
  <c r="AF1789" i="13"/>
  <c r="AG1792" i="13"/>
  <c r="AE1794" i="13"/>
  <c r="AF1797" i="13"/>
  <c r="AG1800" i="13"/>
  <c r="AE1802" i="13"/>
  <c r="AF1805" i="13"/>
  <c r="AF2542" i="13"/>
  <c r="AF1211" i="13"/>
  <c r="AG1433" i="13"/>
  <c r="AG1453" i="13"/>
  <c r="AF1474" i="13"/>
  <c r="AF1480" i="13"/>
  <c r="AG1489" i="13"/>
  <c r="AF1498" i="13"/>
  <c r="AF1507" i="13"/>
  <c r="AE1533" i="13"/>
  <c r="AE1541" i="13"/>
  <c r="AE1549" i="13"/>
  <c r="AE1557" i="13"/>
  <c r="AE1565" i="13"/>
  <c r="AE1573" i="13"/>
  <c r="AE1581" i="13"/>
  <c r="AE1589" i="13"/>
  <c r="AE1597" i="13"/>
  <c r="AE1605" i="13"/>
  <c r="AE1613" i="13"/>
  <c r="AE1621" i="13"/>
  <c r="AE1629" i="13"/>
  <c r="AE1637" i="13"/>
  <c r="AE1645" i="13"/>
  <c r="AE1653" i="13"/>
  <c r="AE1661" i="13"/>
  <c r="AE1669" i="13"/>
  <c r="AG1698" i="13"/>
  <c r="AE1700" i="13"/>
  <c r="AF1703" i="13"/>
  <c r="AG1706" i="13"/>
  <c r="AE1708" i="13"/>
  <c r="AF1711" i="13"/>
  <c r="AG1714" i="13"/>
  <c r="AE1716" i="13"/>
  <c r="AF1719" i="13"/>
  <c r="AG1722" i="13"/>
  <c r="AE1724" i="13"/>
  <c r="AF1727" i="13"/>
  <c r="AG1730" i="13"/>
  <c r="AE1732" i="13"/>
  <c r="AF1735" i="13"/>
  <c r="AG1738" i="13"/>
  <c r="AE1740" i="13"/>
  <c r="AF1743" i="13"/>
  <c r="AG1746" i="13"/>
  <c r="AE1748" i="13"/>
  <c r="AF1751" i="13"/>
  <c r="AG1754" i="13"/>
  <c r="AE1756" i="13"/>
  <c r="AF1759" i="13"/>
  <c r="AG1762" i="13"/>
  <c r="AE1764" i="13"/>
  <c r="AF1767" i="13"/>
  <c r="AG1770" i="13"/>
  <c r="AE1772" i="13"/>
  <c r="AF1775" i="13"/>
  <c r="AG1778" i="13"/>
  <c r="AE1780" i="13"/>
  <c r="AF1783" i="13"/>
  <c r="AG1786" i="13"/>
  <c r="AE1788" i="13"/>
  <c r="AF1791" i="13"/>
  <c r="AG1794" i="13"/>
  <c r="AE1796" i="13"/>
  <c r="AF1799" i="13"/>
  <c r="AG1802" i="13"/>
  <c r="AE1804" i="13"/>
  <c r="AF1807" i="13"/>
  <c r="AG1810" i="13"/>
  <c r="AE1812" i="13"/>
  <c r="AF1815" i="13"/>
  <c r="AG1818" i="13"/>
  <c r="AE1820" i="13"/>
  <c r="AF1823" i="13"/>
  <c r="AG1826" i="13"/>
  <c r="AE1828" i="13"/>
  <c r="AG1831" i="13"/>
  <c r="AE1833" i="13"/>
  <c r="AF1836" i="13"/>
  <c r="AG1839" i="13"/>
  <c r="AE1841" i="13"/>
  <c r="AF1844" i="13"/>
  <c r="AF2415" i="13"/>
  <c r="AE2468" i="13"/>
  <c r="AE2596" i="13"/>
  <c r="AF1198" i="13"/>
  <c r="AE1204" i="13"/>
  <c r="AE1233" i="13"/>
  <c r="AG1259" i="13"/>
  <c r="AE1265" i="13"/>
  <c r="AE1297" i="13"/>
  <c r="AE1329" i="13"/>
  <c r="AE1361" i="13"/>
  <c r="AE1393" i="13"/>
  <c r="AF1412" i="13"/>
  <c r="AE1417" i="13"/>
  <c r="AG1423" i="13"/>
  <c r="AE1443" i="13"/>
  <c r="AF1485" i="13"/>
  <c r="AE1494" i="13"/>
  <c r="AF1516" i="13"/>
  <c r="AE1525" i="13"/>
  <c r="AE1676" i="13"/>
  <c r="AE1684" i="13"/>
  <c r="AE1692" i="13"/>
  <c r="AE1697" i="13"/>
  <c r="AF1700" i="13"/>
  <c r="AG1703" i="13"/>
  <c r="AE1705" i="13"/>
  <c r="AF1708" i="13"/>
  <c r="AG1711" i="13"/>
  <c r="AE1713" i="13"/>
  <c r="AF1716" i="13"/>
  <c r="AG1719" i="13"/>
  <c r="AE1721" i="13"/>
  <c r="AF1724" i="13"/>
  <c r="AG1727" i="13"/>
  <c r="AE1729" i="13"/>
  <c r="AF1732" i="13"/>
  <c r="AG1735" i="13"/>
  <c r="AE1737" i="13"/>
  <c r="AF1740" i="13"/>
  <c r="AG1743" i="13"/>
  <c r="AE1745" i="13"/>
  <c r="AF1748" i="13"/>
  <c r="AG1751" i="13"/>
  <c r="AE1753" i="13"/>
  <c r="AF1756" i="13"/>
  <c r="AG1759" i="13"/>
  <c r="AE1761" i="13"/>
  <c r="AF1764" i="13"/>
  <c r="AG1767" i="13"/>
  <c r="AE1769" i="13"/>
  <c r="AG1524" i="13"/>
  <c r="AG1686" i="13"/>
  <c r="AG1709" i="13"/>
  <c r="AG1725" i="13"/>
  <c r="AG1741" i="13"/>
  <c r="AG1757" i="13"/>
  <c r="AF1788" i="13"/>
  <c r="AE1791" i="13"/>
  <c r="AF1804" i="13"/>
  <c r="AE1807" i="13"/>
  <c r="AF1812" i="13"/>
  <c r="AG1814" i="13"/>
  <c r="AG1816" i="13"/>
  <c r="AF1819" i="13"/>
  <c r="AF1821" i="13"/>
  <c r="AG1823" i="13"/>
  <c r="AG1830" i="13"/>
  <c r="AG1832" i="13"/>
  <c r="AG1834" i="13"/>
  <c r="AG1836" i="13"/>
  <c r="AG1838" i="13"/>
  <c r="AG1840" i="13"/>
  <c r="AG1842" i="13"/>
  <c r="AG1844" i="13"/>
  <c r="AE1846" i="13"/>
  <c r="AF1849" i="13"/>
  <c r="AG1852" i="13"/>
  <c r="AE1854" i="13"/>
  <c r="AF1857" i="13"/>
  <c r="AG1860" i="13"/>
  <c r="AE1862" i="13"/>
  <c r="AF1865" i="13"/>
  <c r="AG1868" i="13"/>
  <c r="AE1870" i="13"/>
  <c r="AF1873" i="13"/>
  <c r="AG1876" i="13"/>
  <c r="AE1878" i="13"/>
  <c r="AF1881" i="13"/>
  <c r="AG1884" i="13"/>
  <c r="AE1886" i="13"/>
  <c r="AF1889" i="13"/>
  <c r="AG1892" i="13"/>
  <c r="AE1894" i="13"/>
  <c r="AF1897" i="13"/>
  <c r="AG1900" i="13"/>
  <c r="AE1902" i="13"/>
  <c r="AF1905" i="13"/>
  <c r="AG1908" i="13"/>
  <c r="AE1910" i="13"/>
  <c r="AF1913" i="13"/>
  <c r="AG1916" i="13"/>
  <c r="AE1918" i="13"/>
  <c r="AF1921" i="13"/>
  <c r="AG1924" i="13"/>
  <c r="AE1926" i="13"/>
  <c r="AG1773" i="13"/>
  <c r="AE1777" i="13"/>
  <c r="AG1781" i="13"/>
  <c r="AE1785" i="13"/>
  <c r="AG1791" i="13"/>
  <c r="AF1795" i="13"/>
  <c r="AE1801" i="13"/>
  <c r="AG1807" i="13"/>
  <c r="AE1810" i="13"/>
  <c r="AG1819" i="13"/>
  <c r="AG1821" i="13"/>
  <c r="AE1826" i="13"/>
  <c r="AF1828" i="13"/>
  <c r="AF1846" i="13"/>
  <c r="AG1849" i="13"/>
  <c r="AE1851" i="13"/>
  <c r="AF1854" i="13"/>
  <c r="AG1857" i="13"/>
  <c r="AE1859" i="13"/>
  <c r="AF1862" i="13"/>
  <c r="AG1865" i="13"/>
  <c r="AE1867" i="13"/>
  <c r="AF1870" i="13"/>
  <c r="AG1873" i="13"/>
  <c r="AE1875" i="13"/>
  <c r="AF1878" i="13"/>
  <c r="AG1881" i="13"/>
  <c r="AE1883" i="13"/>
  <c r="AF1886" i="13"/>
  <c r="AG1889" i="13"/>
  <c r="AE1891" i="13"/>
  <c r="AF1894" i="13"/>
  <c r="AG1897" i="13"/>
  <c r="AE1899" i="13"/>
  <c r="AF1902" i="13"/>
  <c r="AG1905" i="13"/>
  <c r="AE1907" i="13"/>
  <c r="AF1910" i="13"/>
  <c r="AG1913" i="13"/>
  <c r="AE1915" i="13"/>
  <c r="AF1918" i="13"/>
  <c r="AG1921" i="13"/>
  <c r="AE1923" i="13"/>
  <c r="AF1926" i="13"/>
  <c r="AG1929" i="13"/>
  <c r="AE1931" i="13"/>
  <c r="AF1934" i="13"/>
  <c r="AG1937" i="13"/>
  <c r="AE1939" i="13"/>
  <c r="AF1942" i="13"/>
  <c r="AG1945" i="13"/>
  <c r="AE2564" i="13"/>
  <c r="AE1289" i="13"/>
  <c r="AF1706" i="13"/>
  <c r="AE1711" i="13"/>
  <c r="AF1722" i="13"/>
  <c r="AE1727" i="13"/>
  <c r="AF1738" i="13"/>
  <c r="AE1743" i="13"/>
  <c r="AF1754" i="13"/>
  <c r="AE1759" i="13"/>
  <c r="AF1770" i="13"/>
  <c r="AF1778" i="13"/>
  <c r="AF1786" i="13"/>
  <c r="AG1789" i="13"/>
  <c r="AE1792" i="13"/>
  <c r="AF1802" i="13"/>
  <c r="AG1805" i="13"/>
  <c r="AE1808" i="13"/>
  <c r="AE1813" i="13"/>
  <c r="AE1815" i="13"/>
  <c r="AF1824" i="13"/>
  <c r="AE1829" i="13"/>
  <c r="AE1831" i="13"/>
  <c r="AF1833" i="13"/>
  <c r="AF1835" i="13"/>
  <c r="AE1837" i="13"/>
  <c r="AE1839" i="13"/>
  <c r="AF1841" i="13"/>
  <c r="AF1843" i="13"/>
  <c r="AE1845" i="13"/>
  <c r="AF1848" i="13"/>
  <c r="AG1851" i="13"/>
  <c r="AE1853" i="13"/>
  <c r="AF1856" i="13"/>
  <c r="AG1859" i="13"/>
  <c r="AE1861" i="13"/>
  <c r="AF1864" i="13"/>
  <c r="AG1867" i="13"/>
  <c r="AE1869" i="13"/>
  <c r="AF1872" i="13"/>
  <c r="AG1875" i="13"/>
  <c r="AE1877" i="13"/>
  <c r="AF1880" i="13"/>
  <c r="AG1883" i="13"/>
  <c r="AE1885" i="13"/>
  <c r="AF1888" i="13"/>
  <c r="AG1891" i="13"/>
  <c r="AE1893" i="13"/>
  <c r="AF1896" i="13"/>
  <c r="AG1899" i="13"/>
  <c r="AE1901" i="13"/>
  <c r="AF1904" i="13"/>
  <c r="AG1907" i="13"/>
  <c r="AE1909" i="13"/>
  <c r="AF1912" i="13"/>
  <c r="AG1915" i="13"/>
  <c r="AE1917" i="13"/>
  <c r="AF1920" i="13"/>
  <c r="AG1923" i="13"/>
  <c r="AE1925" i="13"/>
  <c r="AE1321" i="13"/>
  <c r="AF1484" i="13"/>
  <c r="AG1683" i="13"/>
  <c r="AG1701" i="13"/>
  <c r="AG1717" i="13"/>
  <c r="AG1733" i="13"/>
  <c r="AG1749" i="13"/>
  <c r="AG1765" i="13"/>
  <c r="AF1796" i="13"/>
  <c r="AE1799" i="13"/>
  <c r="AG1808" i="13"/>
  <c r="AF1811" i="13"/>
  <c r="AF1813" i="13"/>
  <c r="AG1815" i="13"/>
  <c r="AF1820" i="13"/>
  <c r="AG1822" i="13"/>
  <c r="AG1824" i="13"/>
  <c r="AE1827" i="13"/>
  <c r="AF1829" i="13"/>
  <c r="AF1831" i="13"/>
  <c r="AG1835" i="13"/>
  <c r="AF1837" i="13"/>
  <c r="AF1839" i="13"/>
  <c r="AG1843" i="13"/>
  <c r="AF1845" i="13"/>
  <c r="AG1848" i="13"/>
  <c r="AE1850" i="13"/>
  <c r="AF1853" i="13"/>
  <c r="AG1856" i="13"/>
  <c r="AE1858" i="13"/>
  <c r="AF1861" i="13"/>
  <c r="AG1864" i="13"/>
  <c r="AE1866" i="13"/>
  <c r="AF1869" i="13"/>
  <c r="AG1872" i="13"/>
  <c r="AE1874" i="13"/>
  <c r="AF1877" i="13"/>
  <c r="AG1880" i="13"/>
  <c r="AE1882" i="13"/>
  <c r="AF1885" i="13"/>
  <c r="AG1888" i="13"/>
  <c r="AE1890" i="13"/>
  <c r="AF1893" i="13"/>
  <c r="AG1896" i="13"/>
  <c r="AE1898" i="13"/>
  <c r="AF1901" i="13"/>
  <c r="AG1904" i="13"/>
  <c r="AE1906" i="13"/>
  <c r="AF1909" i="13"/>
  <c r="AG1912" i="13"/>
  <c r="AE1914" i="13"/>
  <c r="AF1917" i="13"/>
  <c r="AG1920" i="13"/>
  <c r="AE1922" i="13"/>
  <c r="AF1925" i="13"/>
  <c r="AG1928" i="13"/>
  <c r="AE1930" i="13"/>
  <c r="AF1933" i="13"/>
  <c r="AG1936" i="13"/>
  <c r="AE1938" i="13"/>
  <c r="AF1941" i="13"/>
  <c r="AG1944" i="13"/>
  <c r="AE1946" i="13"/>
  <c r="AF1949" i="13"/>
  <c r="AG1952" i="13"/>
  <c r="AE1954" i="13"/>
  <c r="AF1957" i="13"/>
  <c r="AG1960" i="13"/>
  <c r="AE1962" i="13"/>
  <c r="AF1965" i="13"/>
  <c r="AF1244" i="13"/>
  <c r="AE1353" i="13"/>
  <c r="AG1462" i="13"/>
  <c r="AG1515" i="13"/>
  <c r="AG1528" i="13"/>
  <c r="AE1775" i="13"/>
  <c r="AE1783" i="13"/>
  <c r="AF1787" i="13"/>
  <c r="AE1793" i="13"/>
  <c r="AG1799" i="13"/>
  <c r="AF1803" i="13"/>
  <c r="AG1811" i="13"/>
  <c r="AG1813" i="13"/>
  <c r="AE1818" i="13"/>
  <c r="AF1827" i="13"/>
  <c r="AG1829" i="13"/>
  <c r="AG1837" i="13"/>
  <c r="AG1845" i="13"/>
  <c r="AE1847" i="13"/>
  <c r="AF1850" i="13"/>
  <c r="AG1853" i="13"/>
  <c r="AE1855" i="13"/>
  <c r="AF1858" i="13"/>
  <c r="AG1861" i="13"/>
  <c r="AE1863" i="13"/>
  <c r="AF1866" i="13"/>
  <c r="AG1869" i="13"/>
  <c r="AE1871" i="13"/>
  <c r="AF1874" i="13"/>
  <c r="AG1877" i="13"/>
  <c r="AE1879" i="13"/>
  <c r="AF1882" i="13"/>
  <c r="AG1885" i="13"/>
  <c r="AE1887" i="13"/>
  <c r="AF1890" i="13"/>
  <c r="AG1893" i="13"/>
  <c r="AE1895" i="13"/>
  <c r="AF1898" i="13"/>
  <c r="AG1901" i="13"/>
  <c r="AE1903" i="13"/>
  <c r="AF1906" i="13"/>
  <c r="AG1909" i="13"/>
  <c r="AE1911" i="13"/>
  <c r="AF1914" i="13"/>
  <c r="AG1917" i="13"/>
  <c r="AE1919" i="13"/>
  <c r="AF1922" i="13"/>
  <c r="AG1925" i="13"/>
  <c r="AE1927" i="13"/>
  <c r="AF1930" i="13"/>
  <c r="AG1933" i="13"/>
  <c r="AE1935" i="13"/>
  <c r="AF1938" i="13"/>
  <c r="AG1941" i="13"/>
  <c r="AE1943" i="13"/>
  <c r="AF1946" i="13"/>
  <c r="AG1949" i="13"/>
  <c r="AE1951" i="13"/>
  <c r="AF1954" i="13"/>
  <c r="AG1957" i="13"/>
  <c r="AE1959" i="13"/>
  <c r="AF1962" i="13"/>
  <c r="AG1965" i="13"/>
  <c r="AE1967" i="13"/>
  <c r="AE1385" i="13"/>
  <c r="AE1493" i="13"/>
  <c r="AG1678" i="13"/>
  <c r="AG1691" i="13"/>
  <c r="AG1775" i="13"/>
  <c r="AG1783" i="13"/>
  <c r="AG1790" i="13"/>
  <c r="AG1806" i="13"/>
  <c r="AE1809" i="13"/>
  <c r="AE1816" i="13"/>
  <c r="AF1818" i="13"/>
  <c r="AE1825" i="13"/>
  <c r="AG1827" i="13"/>
  <c r="AE1832" i="13"/>
  <c r="AE1834" i="13"/>
  <c r="AE1840" i="13"/>
  <c r="AE1842" i="13"/>
  <c r="AF1847" i="13"/>
  <c r="AG1850" i="13"/>
  <c r="AE1852" i="13"/>
  <c r="AF1855" i="13"/>
  <c r="AG1858" i="13"/>
  <c r="AE1860" i="13"/>
  <c r="AF1863" i="13"/>
  <c r="AG1866" i="13"/>
  <c r="AE1868" i="13"/>
  <c r="AF1871" i="13"/>
  <c r="AG1874" i="13"/>
  <c r="AE1876" i="13"/>
  <c r="AF1879" i="13"/>
  <c r="AG1882" i="13"/>
  <c r="AE1884" i="13"/>
  <c r="AF1887" i="13"/>
  <c r="AG1890" i="13"/>
  <c r="AE1892" i="13"/>
  <c r="AF1895" i="13"/>
  <c r="AG1898" i="13"/>
  <c r="AE1900" i="13"/>
  <c r="AF1903" i="13"/>
  <c r="AG1906" i="13"/>
  <c r="AE1908" i="13"/>
  <c r="AF1911" i="13"/>
  <c r="AG1914" i="13"/>
  <c r="AE1916" i="13"/>
  <c r="AF1919" i="13"/>
  <c r="AG1922" i="13"/>
  <c r="AE1924" i="13"/>
  <c r="AG1190" i="13"/>
  <c r="AF1698" i="13"/>
  <c r="AE1703" i="13"/>
  <c r="AF1714" i="13"/>
  <c r="AE1719" i="13"/>
  <c r="AF1730" i="13"/>
  <c r="AE1735" i="13"/>
  <c r="AF1746" i="13"/>
  <c r="AE1751" i="13"/>
  <c r="AF1762" i="13"/>
  <c r="AE1767" i="13"/>
  <c r="AF1772" i="13"/>
  <c r="AF1780" i="13"/>
  <c r="AF1794" i="13"/>
  <c r="AG1797" i="13"/>
  <c r="AE1800" i="13"/>
  <c r="AF1816" i="13"/>
  <c r="AE1821" i="13"/>
  <c r="AE1823" i="13"/>
  <c r="AE1830" i="13"/>
  <c r="AF1832" i="13"/>
  <c r="AF1834" i="13"/>
  <c r="AE1836" i="13"/>
  <c r="AE1838" i="13"/>
  <c r="AF1840" i="13"/>
  <c r="AF1842" i="13"/>
  <c r="AE1844" i="13"/>
  <c r="AG1847" i="13"/>
  <c r="AE1849" i="13"/>
  <c r="AF1852" i="13"/>
  <c r="AG1855" i="13"/>
  <c r="AE1857" i="13"/>
  <c r="AF1860" i="13"/>
  <c r="AG1863" i="13"/>
  <c r="AE1865" i="13"/>
  <c r="AF1868" i="13"/>
  <c r="AG1871" i="13"/>
  <c r="AE1873" i="13"/>
  <c r="AF1876" i="13"/>
  <c r="AG1879" i="13"/>
  <c r="AE1881" i="13"/>
  <c r="AF1884" i="13"/>
  <c r="AG1887" i="13"/>
  <c r="AE1889" i="13"/>
  <c r="AF1892" i="13"/>
  <c r="AG1895" i="13"/>
  <c r="AE1897" i="13"/>
  <c r="AF1900" i="13"/>
  <c r="AG1903" i="13"/>
  <c r="AE1905" i="13"/>
  <c r="AF1908" i="13"/>
  <c r="AG1911" i="13"/>
  <c r="AE1913" i="13"/>
  <c r="AF1916" i="13"/>
  <c r="AG1919" i="13"/>
  <c r="AE1921" i="13"/>
  <c r="AF1924" i="13"/>
  <c r="AF1851" i="13"/>
  <c r="AE1856" i="13"/>
  <c r="AF1867" i="13"/>
  <c r="AE1872" i="13"/>
  <c r="AF1883" i="13"/>
  <c r="AE1888" i="13"/>
  <c r="AF1899" i="13"/>
  <c r="AE1904" i="13"/>
  <c r="AF1915" i="13"/>
  <c r="AE1920" i="13"/>
  <c r="AF1928" i="13"/>
  <c r="AF1935" i="13"/>
  <c r="AF1937" i="13"/>
  <c r="AF1944" i="13"/>
  <c r="AG1948" i="13"/>
  <c r="AG1950" i="13"/>
  <c r="AG1956" i="13"/>
  <c r="AG1958" i="13"/>
  <c r="AG1964" i="13"/>
  <c r="AG1966" i="13"/>
  <c r="AG1968" i="13"/>
  <c r="AE1970" i="13"/>
  <c r="AF1973" i="13"/>
  <c r="AG1976" i="13"/>
  <c r="AE1978" i="13"/>
  <c r="AF1981" i="13"/>
  <c r="AG1984" i="13"/>
  <c r="AE1986" i="13"/>
  <c r="AF1989" i="13"/>
  <c r="AG1992" i="13"/>
  <c r="AE1994" i="13"/>
  <c r="AF1997" i="13"/>
  <c r="AG2000" i="13"/>
  <c r="AE2002" i="13"/>
  <c r="AF2005" i="13"/>
  <c r="AG2008" i="13"/>
  <c r="AE2010" i="13"/>
  <c r="AF2013" i="13"/>
  <c r="AG2016" i="13"/>
  <c r="AE2018" i="13"/>
  <c r="AF2021" i="13"/>
  <c r="AG2024" i="13"/>
  <c r="AE2026" i="13"/>
  <c r="AF2029" i="13"/>
  <c r="AG2032" i="13"/>
  <c r="AE2034" i="13"/>
  <c r="AF2037" i="13"/>
  <c r="AG2040" i="13"/>
  <c r="AE2042" i="13"/>
  <c r="AF2045" i="13"/>
  <c r="AG2048" i="13"/>
  <c r="AE2050" i="13"/>
  <c r="AF2053" i="13"/>
  <c r="AG2056" i="13"/>
  <c r="AE2058" i="13"/>
  <c r="AF2061" i="13"/>
  <c r="AG2064" i="13"/>
  <c r="AE2066" i="13"/>
  <c r="AF2069" i="13"/>
  <c r="AF2074" i="13"/>
  <c r="AG2077" i="13"/>
  <c r="AE2079" i="13"/>
  <c r="AF2082" i="13"/>
  <c r="AG2085" i="13"/>
  <c r="AE2087" i="13"/>
  <c r="AF2090" i="13"/>
  <c r="AG2093" i="13"/>
  <c r="AE2095" i="13"/>
  <c r="AF2098" i="13"/>
  <c r="AG2101" i="13"/>
  <c r="AE2103" i="13"/>
  <c r="AF2106" i="13"/>
  <c r="AG2109" i="13"/>
  <c r="AE2111" i="13"/>
  <c r="AF2114" i="13"/>
  <c r="AG2117" i="13"/>
  <c r="AE2119" i="13"/>
  <c r="AF2122" i="13"/>
  <c r="AG62" i="13"/>
  <c r="AE64" i="13"/>
  <c r="AF67" i="13"/>
  <c r="AG70" i="13"/>
  <c r="AE72" i="13"/>
  <c r="AF75" i="13"/>
  <c r="AG78" i="13"/>
  <c r="AE80" i="13"/>
  <c r="AF83" i="13"/>
  <c r="AG86" i="13"/>
  <c r="AE88" i="13"/>
  <c r="AF91" i="13"/>
  <c r="AG94" i="13"/>
  <c r="AE96" i="13"/>
  <c r="AF99" i="13"/>
  <c r="AG102" i="13"/>
  <c r="AE104" i="13"/>
  <c r="AF107" i="13"/>
  <c r="AG110" i="13"/>
  <c r="AE112" i="13"/>
  <c r="AF115" i="13"/>
  <c r="AG118" i="13"/>
  <c r="AE120" i="13"/>
  <c r="AF123" i="13"/>
  <c r="AG126" i="13"/>
  <c r="AE128" i="13"/>
  <c r="AF131" i="13"/>
  <c r="AG134" i="13"/>
  <c r="AE136" i="13"/>
  <c r="AF139" i="13"/>
  <c r="AG142" i="13"/>
  <c r="AE144" i="13"/>
  <c r="AF147" i="13"/>
  <c r="AG150" i="13"/>
  <c r="AE152" i="13"/>
  <c r="AF155" i="13"/>
  <c r="AG158" i="13"/>
  <c r="AE160" i="13"/>
  <c r="AF163" i="13"/>
  <c r="AG166" i="13"/>
  <c r="AE168" i="13"/>
  <c r="AF171" i="13"/>
  <c r="AG174" i="13"/>
  <c r="AE176" i="13"/>
  <c r="AF179" i="13"/>
  <c r="AG182" i="13"/>
  <c r="AE184" i="13"/>
  <c r="AF187" i="13"/>
  <c r="AG190" i="13"/>
  <c r="AE192" i="13"/>
  <c r="AF195" i="13"/>
  <c r="AG198" i="13"/>
  <c r="AE200" i="13"/>
  <c r="AF203" i="13"/>
  <c r="AG206" i="13"/>
  <c r="AE208" i="13"/>
  <c r="AF211" i="13"/>
  <c r="AG214" i="13"/>
  <c r="AG1798" i="13"/>
  <c r="AE1817" i="13"/>
  <c r="AE1824" i="13"/>
  <c r="AG1846" i="13"/>
  <c r="AG1862" i="13"/>
  <c r="AG1878" i="13"/>
  <c r="AG1894" i="13"/>
  <c r="AG1910" i="13"/>
  <c r="AG1935" i="13"/>
  <c r="AE1940" i="13"/>
  <c r="AE1942" i="13"/>
  <c r="AF1970" i="13"/>
  <c r="AG1973" i="13"/>
  <c r="AE1975" i="13"/>
  <c r="AF1978" i="13"/>
  <c r="AG1981" i="13"/>
  <c r="AE1983" i="13"/>
  <c r="AF1986" i="13"/>
  <c r="AG1989" i="13"/>
  <c r="AE1991" i="13"/>
  <c r="AF1994" i="13"/>
  <c r="AG1997" i="13"/>
  <c r="AE1999" i="13"/>
  <c r="AF2002" i="13"/>
  <c r="AG2005" i="13"/>
  <c r="AE2007" i="13"/>
  <c r="AF2010" i="13"/>
  <c r="AG2013" i="13"/>
  <c r="AE2015" i="13"/>
  <c r="AF2018" i="13"/>
  <c r="AG2021" i="13"/>
  <c r="AE2023" i="13"/>
  <c r="AF2026" i="13"/>
  <c r="AG2029" i="13"/>
  <c r="AE2031" i="13"/>
  <c r="AF2034" i="13"/>
  <c r="AG2037" i="13"/>
  <c r="AE2039" i="13"/>
  <c r="AF2042" i="13"/>
  <c r="AG2045" i="13"/>
  <c r="AE2047" i="13"/>
  <c r="AF2050" i="13"/>
  <c r="AG2053" i="13"/>
  <c r="AE2055" i="13"/>
  <c r="AF2058" i="13"/>
  <c r="AG2061" i="13"/>
  <c r="AE2063" i="13"/>
  <c r="AF2066" i="13"/>
  <c r="AG2069" i="13"/>
  <c r="AE2071" i="13"/>
  <c r="AG2074" i="13"/>
  <c r="AE2076" i="13"/>
  <c r="AF2079" i="13"/>
  <c r="AG2082" i="13"/>
  <c r="AE2084" i="13"/>
  <c r="AF2087" i="13"/>
  <c r="AG2090" i="13"/>
  <c r="AE2092" i="13"/>
  <c r="AF2095" i="13"/>
  <c r="AG2098" i="13"/>
  <c r="AE2100" i="13"/>
  <c r="AF2103" i="13"/>
  <c r="AG2106" i="13"/>
  <c r="AE2108" i="13"/>
  <c r="AF2111" i="13"/>
  <c r="AG2114" i="13"/>
  <c r="AE2116" i="13"/>
  <c r="AF2119" i="13"/>
  <c r="AG2122" i="13"/>
  <c r="AE61" i="13"/>
  <c r="AF64" i="13"/>
  <c r="AG67" i="13"/>
  <c r="AE69" i="13"/>
  <c r="AF72" i="13"/>
  <c r="AG75" i="13"/>
  <c r="AE77" i="13"/>
  <c r="AF80" i="13"/>
  <c r="AG83" i="13"/>
  <c r="AE85" i="13"/>
  <c r="AF88" i="13"/>
  <c r="AG91" i="13"/>
  <c r="AE93" i="13"/>
  <c r="AF96" i="13"/>
  <c r="AG99" i="13"/>
  <c r="AE101" i="13"/>
  <c r="AF104" i="13"/>
  <c r="AG107" i="13"/>
  <c r="AE109" i="13"/>
  <c r="AF112" i="13"/>
  <c r="AG115" i="13"/>
  <c r="AE117" i="13"/>
  <c r="AF120" i="13"/>
  <c r="AG123" i="13"/>
  <c r="AE125" i="13"/>
  <c r="AF128" i="13"/>
  <c r="AG131" i="13"/>
  <c r="AE133" i="13"/>
  <c r="AF136" i="13"/>
  <c r="AG139" i="13"/>
  <c r="AE141" i="13"/>
  <c r="AF144" i="13"/>
  <c r="AG147" i="13"/>
  <c r="AE149" i="13"/>
  <c r="AF152" i="13"/>
  <c r="AG155" i="13"/>
  <c r="AE157" i="13"/>
  <c r="AF160" i="13"/>
  <c r="AG163" i="13"/>
  <c r="AE165" i="13"/>
  <c r="AF168" i="13"/>
  <c r="AG171" i="13"/>
  <c r="AE173" i="13"/>
  <c r="AF176" i="13"/>
  <c r="AG179" i="13"/>
  <c r="AE181" i="13"/>
  <c r="AF184" i="13"/>
  <c r="AG187" i="13"/>
  <c r="AE189" i="13"/>
  <c r="AG2427" i="13"/>
  <c r="AG1694" i="13"/>
  <c r="AG1926" i="13"/>
  <c r="AF1931" i="13"/>
  <c r="AE1933" i="13"/>
  <c r="AF1940" i="13"/>
  <c r="AG1942" i="13"/>
  <c r="AE1947" i="13"/>
  <c r="AF1951" i="13"/>
  <c r="AE1953" i="13"/>
  <c r="AE1955" i="13"/>
  <c r="AF1959" i="13"/>
  <c r="AE1961" i="13"/>
  <c r="AE1963" i="13"/>
  <c r="AF1967" i="13"/>
  <c r="AG1970" i="13"/>
  <c r="AE1972" i="13"/>
  <c r="AF1975" i="13"/>
  <c r="AG1978" i="13"/>
  <c r="AE1980" i="13"/>
  <c r="AF1983" i="13"/>
  <c r="AG1986" i="13"/>
  <c r="AE1988" i="13"/>
  <c r="AF1991" i="13"/>
  <c r="AG1994" i="13"/>
  <c r="AE1996" i="13"/>
  <c r="AF1999" i="13"/>
  <c r="AG2002" i="13"/>
  <c r="AE2004" i="13"/>
  <c r="AF2007" i="13"/>
  <c r="AG2010" i="13"/>
  <c r="AE2012" i="13"/>
  <c r="AF2015" i="13"/>
  <c r="AG2018" i="13"/>
  <c r="AE2020" i="13"/>
  <c r="AF2023" i="13"/>
  <c r="AG2026" i="13"/>
  <c r="AE2028" i="13"/>
  <c r="AF2031" i="13"/>
  <c r="AG2034" i="13"/>
  <c r="AE2036" i="13"/>
  <c r="AF2039" i="13"/>
  <c r="AG2042" i="13"/>
  <c r="AE2044" i="13"/>
  <c r="AF2047" i="13"/>
  <c r="AG2050" i="13"/>
  <c r="AE2052" i="13"/>
  <c r="AF2055" i="13"/>
  <c r="AG2058" i="13"/>
  <c r="AE2060" i="13"/>
  <c r="AF2063" i="13"/>
  <c r="AG2066" i="13"/>
  <c r="AE2068" i="13"/>
  <c r="AF2071" i="13"/>
  <c r="AE2073" i="13"/>
  <c r="AF2076" i="13"/>
  <c r="AG2079" i="13"/>
  <c r="AE2081" i="13"/>
  <c r="AF2084" i="13"/>
  <c r="AG2087" i="13"/>
  <c r="AE2089" i="13"/>
  <c r="AF2092" i="13"/>
  <c r="AG2095" i="13"/>
  <c r="AE2097" i="13"/>
  <c r="AF2100" i="13"/>
  <c r="AG2103" i="13"/>
  <c r="AE2105" i="13"/>
  <c r="AF2108" i="13"/>
  <c r="AG2111" i="13"/>
  <c r="AE2113" i="13"/>
  <c r="AF2116" i="13"/>
  <c r="AG2119" i="13"/>
  <c r="AE2121" i="13"/>
  <c r="AF61" i="13"/>
  <c r="AG64" i="13"/>
  <c r="AE66" i="13"/>
  <c r="AF69" i="13"/>
  <c r="AG72" i="13"/>
  <c r="AE74" i="13"/>
  <c r="AF77" i="13"/>
  <c r="AG80" i="13"/>
  <c r="AE82" i="13"/>
  <c r="AF85" i="13"/>
  <c r="AG88" i="13"/>
  <c r="AE90" i="13"/>
  <c r="AF93" i="13"/>
  <c r="AG96" i="13"/>
  <c r="AE98" i="13"/>
  <c r="AF101" i="13"/>
  <c r="AG104" i="13"/>
  <c r="AE106" i="13"/>
  <c r="AF109" i="13"/>
  <c r="AG112" i="13"/>
  <c r="AE114" i="13"/>
  <c r="AF117" i="13"/>
  <c r="AG120" i="13"/>
  <c r="AE122" i="13"/>
  <c r="AF125" i="13"/>
  <c r="AG128" i="13"/>
  <c r="AE130" i="13"/>
  <c r="AF133" i="13"/>
  <c r="AG136" i="13"/>
  <c r="AE138" i="13"/>
  <c r="AF141" i="13"/>
  <c r="AG144" i="13"/>
  <c r="AE146" i="13"/>
  <c r="AF149" i="13"/>
  <c r="AG152" i="13"/>
  <c r="AE154" i="13"/>
  <c r="AF157" i="13"/>
  <c r="AG160" i="13"/>
  <c r="AE162" i="13"/>
  <c r="AF165" i="13"/>
  <c r="AG168" i="13"/>
  <c r="AE170" i="13"/>
  <c r="AF173" i="13"/>
  <c r="AG176" i="13"/>
  <c r="AE178" i="13"/>
  <c r="AF181" i="13"/>
  <c r="AG184" i="13"/>
  <c r="AE186" i="13"/>
  <c r="AF189" i="13"/>
  <c r="AF1428" i="13"/>
  <c r="AE1929" i="13"/>
  <c r="AG1931" i="13"/>
  <c r="AE1936" i="13"/>
  <c r="AG1938" i="13"/>
  <c r="AG1940" i="13"/>
  <c r="AE1945" i="13"/>
  <c r="AF1947" i="13"/>
  <c r="AE1949" i="13"/>
  <c r="AG1951" i="13"/>
  <c r="AF1953" i="13"/>
  <c r="AF1955" i="13"/>
  <c r="AE1957" i="13"/>
  <c r="AG1959" i="13"/>
  <c r="AF1961" i="13"/>
  <c r="AF1963" i="13"/>
  <c r="AE1965" i="13"/>
  <c r="AG1967" i="13"/>
  <c r="AE1969" i="13"/>
  <c r="AF1972" i="13"/>
  <c r="AG1975" i="13"/>
  <c r="AE1977" i="13"/>
  <c r="AF1980" i="13"/>
  <c r="AG1983" i="13"/>
  <c r="AE1985" i="13"/>
  <c r="AF1988" i="13"/>
  <c r="AG1991" i="13"/>
  <c r="AE1993" i="13"/>
  <c r="AF1996" i="13"/>
  <c r="AG1999" i="13"/>
  <c r="AE2001" i="13"/>
  <c r="AF2004" i="13"/>
  <c r="AG2007" i="13"/>
  <c r="AE2009" i="13"/>
  <c r="AF2012" i="13"/>
  <c r="AG2015" i="13"/>
  <c r="AE2017" i="13"/>
  <c r="AF2020" i="13"/>
  <c r="AG2023" i="13"/>
  <c r="AE2025" i="13"/>
  <c r="AF2028" i="13"/>
  <c r="AG2031" i="13"/>
  <c r="AE2033" i="13"/>
  <c r="AF2036" i="13"/>
  <c r="AG2039" i="13"/>
  <c r="AE2041" i="13"/>
  <c r="AF2044" i="13"/>
  <c r="AG2047" i="13"/>
  <c r="AE2049" i="13"/>
  <c r="AF2052" i="13"/>
  <c r="AG2055" i="13"/>
  <c r="AE2057" i="13"/>
  <c r="AF2060" i="13"/>
  <c r="AG2063" i="13"/>
  <c r="AE2065" i="13"/>
  <c r="AF2068" i="13"/>
  <c r="AG2071" i="13"/>
  <c r="AF2073" i="13"/>
  <c r="AG2076" i="13"/>
  <c r="AE2078" i="13"/>
  <c r="AF2081" i="13"/>
  <c r="AG2084" i="13"/>
  <c r="AE2086" i="13"/>
  <c r="AF2089" i="13"/>
  <c r="AG2092" i="13"/>
  <c r="AE2094" i="13"/>
  <c r="AF2097" i="13"/>
  <c r="AG2100" i="13"/>
  <c r="AE2102" i="13"/>
  <c r="AF2105" i="13"/>
  <c r="AG2108" i="13"/>
  <c r="AE2110" i="13"/>
  <c r="AF2113" i="13"/>
  <c r="AG2116" i="13"/>
  <c r="AE2118" i="13"/>
  <c r="AF2121" i="13"/>
  <c r="AG61" i="13"/>
  <c r="AE63" i="13"/>
  <c r="AF66" i="13"/>
  <c r="AG69" i="13"/>
  <c r="AE71" i="13"/>
  <c r="AF74" i="13"/>
  <c r="AG77" i="13"/>
  <c r="AE79" i="13"/>
  <c r="AF82" i="13"/>
  <c r="AG85" i="13"/>
  <c r="AE87" i="13"/>
  <c r="AF90" i="13"/>
  <c r="AG93" i="13"/>
  <c r="AE95" i="13"/>
  <c r="AF98" i="13"/>
  <c r="AG101" i="13"/>
  <c r="AE103" i="13"/>
  <c r="AF106" i="13"/>
  <c r="AG109" i="13"/>
  <c r="AE111" i="13"/>
  <c r="AF114" i="13"/>
  <c r="AG117" i="13"/>
  <c r="AE119" i="13"/>
  <c r="AF122" i="13"/>
  <c r="AG125" i="13"/>
  <c r="AE127" i="13"/>
  <c r="AF130" i="13"/>
  <c r="AG133" i="13"/>
  <c r="AE135" i="13"/>
  <c r="AF138" i="13"/>
  <c r="AG141" i="13"/>
  <c r="AE143" i="13"/>
  <c r="AF146" i="13"/>
  <c r="AG149" i="13"/>
  <c r="AE151" i="13"/>
  <c r="AF154" i="13"/>
  <c r="AG157" i="13"/>
  <c r="AE159" i="13"/>
  <c r="AF162" i="13"/>
  <c r="AG165" i="13"/>
  <c r="AE167" i="13"/>
  <c r="AF170" i="13"/>
  <c r="AG173" i="13"/>
  <c r="AE175" i="13"/>
  <c r="AF178" i="13"/>
  <c r="AG181" i="13"/>
  <c r="AE183" i="13"/>
  <c r="AF186" i="13"/>
  <c r="AG189" i="13"/>
  <c r="AF1826" i="13"/>
  <c r="AE1848" i="13"/>
  <c r="AF1859" i="13"/>
  <c r="AE1864" i="13"/>
  <c r="AF1875" i="13"/>
  <c r="AE1880" i="13"/>
  <c r="AF1891" i="13"/>
  <c r="AE1896" i="13"/>
  <c r="AF1907" i="13"/>
  <c r="AE1912" i="13"/>
  <c r="AF1923" i="13"/>
  <c r="AF1927" i="13"/>
  <c r="AF1929" i="13"/>
  <c r="AF1936" i="13"/>
  <c r="AF1943" i="13"/>
  <c r="AF1945" i="13"/>
  <c r="AG1947" i="13"/>
  <c r="AG1953" i="13"/>
  <c r="AG1955" i="13"/>
  <c r="AG1961" i="13"/>
  <c r="AG1963" i="13"/>
  <c r="AF1969" i="13"/>
  <c r="AG1972" i="13"/>
  <c r="AE1974" i="13"/>
  <c r="AF1977" i="13"/>
  <c r="AG1980" i="13"/>
  <c r="AE1982" i="13"/>
  <c r="AF1985" i="13"/>
  <c r="AG1988" i="13"/>
  <c r="AE1990" i="13"/>
  <c r="AF1993" i="13"/>
  <c r="AG1996" i="13"/>
  <c r="AE1998" i="13"/>
  <c r="AF2001" i="13"/>
  <c r="AG2004" i="13"/>
  <c r="AE2006" i="13"/>
  <c r="AF2009" i="13"/>
  <c r="AG2012" i="13"/>
  <c r="AE2014" i="13"/>
  <c r="AF2017" i="13"/>
  <c r="AG2020" i="13"/>
  <c r="AE2022" i="13"/>
  <c r="AF2025" i="13"/>
  <c r="AG2028" i="13"/>
  <c r="AE2030" i="13"/>
  <c r="AF2033" i="13"/>
  <c r="AG2036" i="13"/>
  <c r="AE2038" i="13"/>
  <c r="AF2041" i="13"/>
  <c r="AG2044" i="13"/>
  <c r="AE2046" i="13"/>
  <c r="AF2049" i="13"/>
  <c r="AG2052" i="13"/>
  <c r="AE2054" i="13"/>
  <c r="AF2057" i="13"/>
  <c r="AG2060" i="13"/>
  <c r="AE2062" i="13"/>
  <c r="AF2065" i="13"/>
  <c r="AG2068" i="13"/>
  <c r="AE2070" i="13"/>
  <c r="AG2073" i="13"/>
  <c r="AE2075" i="13"/>
  <c r="AF2078" i="13"/>
  <c r="AG2081" i="13"/>
  <c r="AE2083" i="13"/>
  <c r="AF2086" i="13"/>
  <c r="AG2089" i="13"/>
  <c r="AE2091" i="13"/>
  <c r="AF2094" i="13"/>
  <c r="AG2097" i="13"/>
  <c r="AE2099" i="13"/>
  <c r="AF2102" i="13"/>
  <c r="AG2105" i="13"/>
  <c r="AE2107" i="13"/>
  <c r="AF2110" i="13"/>
  <c r="AG2113" i="13"/>
  <c r="AE2115" i="13"/>
  <c r="AF2118" i="13"/>
  <c r="AG2121" i="13"/>
  <c r="AE2123" i="13"/>
  <c r="AF63" i="13"/>
  <c r="AG66" i="13"/>
  <c r="AE68" i="13"/>
  <c r="AF71" i="13"/>
  <c r="AG74" i="13"/>
  <c r="AE76" i="13"/>
  <c r="AF79" i="13"/>
  <c r="AG82" i="13"/>
  <c r="AE84" i="13"/>
  <c r="AF87" i="13"/>
  <c r="AG90" i="13"/>
  <c r="AE92" i="13"/>
  <c r="AF95" i="13"/>
  <c r="AG98" i="13"/>
  <c r="AE100" i="13"/>
  <c r="AF103" i="13"/>
  <c r="AG106" i="13"/>
  <c r="AE108" i="13"/>
  <c r="AF111" i="13"/>
  <c r="AG114" i="13"/>
  <c r="AE116" i="13"/>
  <c r="AF119" i="13"/>
  <c r="AG122" i="13"/>
  <c r="AE124" i="13"/>
  <c r="AF127" i="13"/>
  <c r="AG130" i="13"/>
  <c r="AE132" i="13"/>
  <c r="AF135" i="13"/>
  <c r="AG138" i="13"/>
  <c r="AE140" i="13"/>
  <c r="AF143" i="13"/>
  <c r="AG146" i="13"/>
  <c r="AE148" i="13"/>
  <c r="AF151" i="13"/>
  <c r="AG154" i="13"/>
  <c r="AE156" i="13"/>
  <c r="AF159" i="13"/>
  <c r="AG162" i="13"/>
  <c r="AE164" i="13"/>
  <c r="AF167" i="13"/>
  <c r="AG170" i="13"/>
  <c r="AE172" i="13"/>
  <c r="AF175" i="13"/>
  <c r="AG178" i="13"/>
  <c r="AE180" i="13"/>
  <c r="AF183" i="13"/>
  <c r="AG186" i="13"/>
  <c r="AE188" i="13"/>
  <c r="AF191" i="13"/>
  <c r="AG194" i="13"/>
  <c r="AE196" i="13"/>
  <c r="AF199" i="13"/>
  <c r="AG202" i="13"/>
  <c r="AE204" i="13"/>
  <c r="AF207" i="13"/>
  <c r="AG210" i="13"/>
  <c r="AE212" i="13"/>
  <c r="AG1675" i="13"/>
  <c r="AF1932" i="13"/>
  <c r="AG1934" i="13"/>
  <c r="AF1939" i="13"/>
  <c r="AE1941" i="13"/>
  <c r="AE1948" i="13"/>
  <c r="AE1950" i="13"/>
  <c r="AE1952" i="13"/>
  <c r="AE1956" i="13"/>
  <c r="AE1958" i="13"/>
  <c r="AE1960" i="13"/>
  <c r="AE1964" i="13"/>
  <c r="AE1966" i="13"/>
  <c r="AE1968" i="13"/>
  <c r="AF1971" i="13"/>
  <c r="AG1974" i="13"/>
  <c r="AE1976" i="13"/>
  <c r="AF1979" i="13"/>
  <c r="AG1982" i="13"/>
  <c r="AE1984" i="13"/>
  <c r="AF1987" i="13"/>
  <c r="AG1990" i="13"/>
  <c r="AE1992" i="13"/>
  <c r="AF1995" i="13"/>
  <c r="AG1998" i="13"/>
  <c r="AE2000" i="13"/>
  <c r="AF2003" i="13"/>
  <c r="AG2006" i="13"/>
  <c r="AE2008" i="13"/>
  <c r="AF2011" i="13"/>
  <c r="AG2014" i="13"/>
  <c r="AE2016" i="13"/>
  <c r="AF2019" i="13"/>
  <c r="AG2022" i="13"/>
  <c r="AE2024" i="13"/>
  <c r="AF2027" i="13"/>
  <c r="AG2030" i="13"/>
  <c r="AE2032" i="13"/>
  <c r="AF2035" i="13"/>
  <c r="AG2038" i="13"/>
  <c r="AE2040" i="13"/>
  <c r="AF2043" i="13"/>
  <c r="AG2046" i="13"/>
  <c r="AE2048" i="13"/>
  <c r="AF2051" i="13"/>
  <c r="AG2054" i="13"/>
  <c r="AE2056" i="13"/>
  <c r="AF2059" i="13"/>
  <c r="AG2062" i="13"/>
  <c r="AE2064" i="13"/>
  <c r="AF2067" i="13"/>
  <c r="AG2070" i="13"/>
  <c r="AF2072" i="13"/>
  <c r="AG2075" i="13"/>
  <c r="AE2077" i="13"/>
  <c r="AF2080" i="13"/>
  <c r="AG2083" i="13"/>
  <c r="AE2085" i="13"/>
  <c r="AF2088" i="13"/>
  <c r="AG2091" i="13"/>
  <c r="AE2093" i="13"/>
  <c r="AF2096" i="13"/>
  <c r="AG2099" i="13"/>
  <c r="AE2101" i="13"/>
  <c r="AF2104" i="13"/>
  <c r="AG2107" i="13"/>
  <c r="AE2109" i="13"/>
  <c r="AF2112" i="13"/>
  <c r="AG2115" i="13"/>
  <c r="AE2117" i="13"/>
  <c r="AF2120" i="13"/>
  <c r="AG2123" i="13"/>
  <c r="AE62" i="13"/>
  <c r="AF65" i="13"/>
  <c r="AG68" i="13"/>
  <c r="AE70" i="13"/>
  <c r="AF73" i="13"/>
  <c r="AG76" i="13"/>
  <c r="AE78" i="13"/>
  <c r="AF81" i="13"/>
  <c r="AG84" i="13"/>
  <c r="AE86" i="13"/>
  <c r="AF89" i="13"/>
  <c r="AG92" i="13"/>
  <c r="AE94" i="13"/>
  <c r="AF97" i="13"/>
  <c r="AG100" i="13"/>
  <c r="AE102" i="13"/>
  <c r="AF105" i="13"/>
  <c r="AG108" i="13"/>
  <c r="AE110" i="13"/>
  <c r="AF113" i="13"/>
  <c r="AG116" i="13"/>
  <c r="AE118" i="13"/>
  <c r="AF121" i="13"/>
  <c r="AG124" i="13"/>
  <c r="AE126" i="13"/>
  <c r="AF129" i="13"/>
  <c r="AG132" i="13"/>
  <c r="AE134" i="13"/>
  <c r="AF137" i="13"/>
  <c r="AG140" i="13"/>
  <c r="AE142" i="13"/>
  <c r="AF145" i="13"/>
  <c r="AG148" i="13"/>
  <c r="AE150" i="13"/>
  <c r="AF153" i="13"/>
  <c r="AG156" i="13"/>
  <c r="AE158" i="13"/>
  <c r="AF161" i="13"/>
  <c r="AG164" i="13"/>
  <c r="AE166" i="13"/>
  <c r="AF169" i="13"/>
  <c r="AG172" i="13"/>
  <c r="AE174" i="13"/>
  <c r="AF177" i="13"/>
  <c r="AG180" i="13"/>
  <c r="AE182" i="13"/>
  <c r="AF185" i="13"/>
  <c r="AG188" i="13"/>
  <c r="AE190" i="13"/>
  <c r="AF193" i="13"/>
  <c r="AG196" i="13"/>
  <c r="AE198" i="13"/>
  <c r="AF201" i="13"/>
  <c r="AG204" i="13"/>
  <c r="AE206" i="13"/>
  <c r="AF209" i="13"/>
  <c r="AG212" i="13"/>
  <c r="AE214" i="13"/>
  <c r="AF1810" i="13"/>
  <c r="AE1928" i="13"/>
  <c r="AG1930" i="13"/>
  <c r="AG1932" i="13"/>
  <c r="AE1937" i="13"/>
  <c r="AG1939" i="13"/>
  <c r="AE1944" i="13"/>
  <c r="AG1946" i="13"/>
  <c r="AF1948" i="13"/>
  <c r="AF1950" i="13"/>
  <c r="AF1952" i="13"/>
  <c r="AG1954" i="13"/>
  <c r="AF1956" i="13"/>
  <c r="AF1958" i="13"/>
  <c r="AF1960" i="13"/>
  <c r="AG1962" i="13"/>
  <c r="AF1964" i="13"/>
  <c r="AF1966" i="13"/>
  <c r="AF1968" i="13"/>
  <c r="AG1971" i="13"/>
  <c r="AE1973" i="13"/>
  <c r="AF1976" i="13"/>
  <c r="AG1979" i="13"/>
  <c r="AE1981" i="13"/>
  <c r="AF1984" i="13"/>
  <c r="AG1987" i="13"/>
  <c r="AE1989" i="13"/>
  <c r="AF1992" i="13"/>
  <c r="AG1995" i="13"/>
  <c r="AE1997" i="13"/>
  <c r="AF2000" i="13"/>
  <c r="AG2003" i="13"/>
  <c r="AE2005" i="13"/>
  <c r="AF2008" i="13"/>
  <c r="AG2011" i="13"/>
  <c r="AE2013" i="13"/>
  <c r="AF2016" i="13"/>
  <c r="AG2019" i="13"/>
  <c r="AE2021" i="13"/>
  <c r="AF2024" i="13"/>
  <c r="AG2027" i="13"/>
  <c r="AE2029" i="13"/>
  <c r="AF2032" i="13"/>
  <c r="AG2035" i="13"/>
  <c r="AE2037" i="13"/>
  <c r="AF2040" i="13"/>
  <c r="AG2043" i="13"/>
  <c r="AE2045" i="13"/>
  <c r="AF2048" i="13"/>
  <c r="AG2051" i="13"/>
  <c r="AE2053" i="13"/>
  <c r="AF2056" i="13"/>
  <c r="AG2059" i="13"/>
  <c r="AE2061" i="13"/>
  <c r="AF2064" i="13"/>
  <c r="AG2067" i="13"/>
  <c r="AE2069" i="13"/>
  <c r="AG2072" i="13"/>
  <c r="AE2074" i="13"/>
  <c r="AF2077" i="13"/>
  <c r="AG2080" i="13"/>
  <c r="AE2082" i="13"/>
  <c r="AF2085" i="13"/>
  <c r="AG2088" i="13"/>
  <c r="AE2090" i="13"/>
  <c r="AF2093" i="13"/>
  <c r="AG2096" i="13"/>
  <c r="AE2098" i="13"/>
  <c r="AF2101" i="13"/>
  <c r="AG2104" i="13"/>
  <c r="AE2106" i="13"/>
  <c r="AF2109" i="13"/>
  <c r="AG2112" i="13"/>
  <c r="AE2114" i="13"/>
  <c r="AF2117" i="13"/>
  <c r="AG2120" i="13"/>
  <c r="AE2122" i="13"/>
  <c r="AF62" i="13"/>
  <c r="AG65" i="13"/>
  <c r="AE67" i="13"/>
  <c r="AF70" i="13"/>
  <c r="AG73" i="13"/>
  <c r="AE75" i="13"/>
  <c r="AF78" i="13"/>
  <c r="AG81" i="13"/>
  <c r="AE83" i="13"/>
  <c r="AF86" i="13"/>
  <c r="AG89" i="13"/>
  <c r="AE91" i="13"/>
  <c r="AF94" i="13"/>
  <c r="AG97" i="13"/>
  <c r="AE99" i="13"/>
  <c r="AF102" i="13"/>
  <c r="AG105" i="13"/>
  <c r="AE107" i="13"/>
  <c r="AF110" i="13"/>
  <c r="AG113" i="13"/>
  <c r="AE115" i="13"/>
  <c r="AF118" i="13"/>
  <c r="AG121" i="13"/>
  <c r="AE123" i="13"/>
  <c r="AF126" i="13"/>
  <c r="AG129" i="13"/>
  <c r="AE131" i="13"/>
  <c r="AF134" i="13"/>
  <c r="AG137" i="13"/>
  <c r="AE139" i="13"/>
  <c r="AF142" i="13"/>
  <c r="AG145" i="13"/>
  <c r="AE147" i="13"/>
  <c r="AF150" i="13"/>
  <c r="AG153" i="13"/>
  <c r="AE155" i="13"/>
  <c r="AF158" i="13"/>
  <c r="AG161" i="13"/>
  <c r="AE163" i="13"/>
  <c r="AF166" i="13"/>
  <c r="AG169" i="13"/>
  <c r="AE171" i="13"/>
  <c r="AF174" i="13"/>
  <c r="AG177" i="13"/>
  <c r="AE179" i="13"/>
  <c r="AF182" i="13"/>
  <c r="AG185" i="13"/>
  <c r="AE187" i="13"/>
  <c r="AG1918" i="13"/>
  <c r="AE1932" i="13"/>
  <c r="AG1969" i="13"/>
  <c r="AG1985" i="13"/>
  <c r="AG2001" i="13"/>
  <c r="AG2017" i="13"/>
  <c r="AG2033" i="13"/>
  <c r="AG2049" i="13"/>
  <c r="AG2065" i="13"/>
  <c r="AF192" i="13"/>
  <c r="AF194" i="13"/>
  <c r="AE197" i="13"/>
  <c r="AE199" i="13"/>
  <c r="AG201" i="13"/>
  <c r="AF208" i="13"/>
  <c r="AF210" i="13"/>
  <c r="AE213" i="13"/>
  <c r="AE215" i="13"/>
  <c r="AF218" i="13"/>
  <c r="AG221" i="13"/>
  <c r="AE223" i="13"/>
  <c r="AF226" i="13"/>
  <c r="AG229" i="13"/>
  <c r="AE231" i="13"/>
  <c r="AF234" i="13"/>
  <c r="AG237" i="13"/>
  <c r="AE239" i="13"/>
  <c r="AF242" i="13"/>
  <c r="AG245" i="13"/>
  <c r="AE247" i="13"/>
  <c r="AF250" i="13"/>
  <c r="AG253" i="13"/>
  <c r="AE255" i="13"/>
  <c r="AF258" i="13"/>
  <c r="AG261" i="13"/>
  <c r="AE263" i="13"/>
  <c r="AF266" i="13"/>
  <c r="AG269" i="13"/>
  <c r="AE271" i="13"/>
  <c r="AF274" i="13"/>
  <c r="AG277" i="13"/>
  <c r="AE279" i="13"/>
  <c r="AF282" i="13"/>
  <c r="AG285" i="13"/>
  <c r="AE287" i="13"/>
  <c r="AF290" i="13"/>
  <c r="AG293" i="13"/>
  <c r="AE295" i="13"/>
  <c r="AF298" i="13"/>
  <c r="AG301" i="13"/>
  <c r="AE303" i="13"/>
  <c r="AF306" i="13"/>
  <c r="AG309" i="13"/>
  <c r="AE311" i="13"/>
  <c r="AF314" i="13"/>
  <c r="AG317" i="13"/>
  <c r="AE319" i="13"/>
  <c r="AF322" i="13"/>
  <c r="AG325" i="13"/>
  <c r="AE327" i="13"/>
  <c r="AF330" i="13"/>
  <c r="AG333" i="13"/>
  <c r="AE335" i="13"/>
  <c r="AG338" i="13"/>
  <c r="AE340" i="13"/>
  <c r="AF343" i="13"/>
  <c r="AG346" i="13"/>
  <c r="AE348" i="13"/>
  <c r="AF351" i="13"/>
  <c r="AG354" i="13"/>
  <c r="AE356" i="13"/>
  <c r="AF359" i="13"/>
  <c r="AG362" i="13"/>
  <c r="AE364" i="13"/>
  <c r="AF367" i="13"/>
  <c r="AG370" i="13"/>
  <c r="AE372" i="13"/>
  <c r="AF375" i="13"/>
  <c r="AG378" i="13"/>
  <c r="AE380" i="13"/>
  <c r="AF383" i="13"/>
  <c r="AG386" i="13"/>
  <c r="AE388" i="13"/>
  <c r="AF391" i="13"/>
  <c r="AG394" i="13"/>
  <c r="AE396" i="13"/>
  <c r="AF399" i="13"/>
  <c r="AG402" i="13"/>
  <c r="AE404" i="13"/>
  <c r="AF407" i="13"/>
  <c r="AG410" i="13"/>
  <c r="AE412" i="13"/>
  <c r="AE2072" i="13"/>
  <c r="AF2083" i="13"/>
  <c r="AE2088" i="13"/>
  <c r="AF2099" i="13"/>
  <c r="AE2104" i="13"/>
  <c r="AF2115" i="13"/>
  <c r="AE2120" i="13"/>
  <c r="AF68" i="13"/>
  <c r="AE73" i="13"/>
  <c r="AF84" i="13"/>
  <c r="AE89" i="13"/>
  <c r="AF100" i="13"/>
  <c r="AE105" i="13"/>
  <c r="AF116" i="13"/>
  <c r="AE121" i="13"/>
  <c r="AF132" i="13"/>
  <c r="AE137" i="13"/>
  <c r="AF148" i="13"/>
  <c r="AE153" i="13"/>
  <c r="AF164" i="13"/>
  <c r="AE169" i="13"/>
  <c r="AF180" i="13"/>
  <c r="AE185" i="13"/>
  <c r="AF190" i="13"/>
  <c r="AG192" i="13"/>
  <c r="AF197" i="13"/>
  <c r="AG199" i="13"/>
  <c r="AF206" i="13"/>
  <c r="AG208" i="13"/>
  <c r="AF213" i="13"/>
  <c r="AF215" i="13"/>
  <c r="AG218" i="13"/>
  <c r="AE220" i="13"/>
  <c r="AF223" i="13"/>
  <c r="AG226" i="13"/>
  <c r="AE228" i="13"/>
  <c r="AF231" i="13"/>
  <c r="AG234" i="13"/>
  <c r="AE236" i="13"/>
  <c r="AF239" i="13"/>
  <c r="AG242" i="13"/>
  <c r="AE244" i="13"/>
  <c r="AF247" i="13"/>
  <c r="AG250" i="13"/>
  <c r="AE252" i="13"/>
  <c r="AF255" i="13"/>
  <c r="AG258" i="13"/>
  <c r="AE260" i="13"/>
  <c r="AF263" i="13"/>
  <c r="AG266" i="13"/>
  <c r="AE268" i="13"/>
  <c r="AF271" i="13"/>
  <c r="AG274" i="13"/>
  <c r="AE276" i="13"/>
  <c r="AF279" i="13"/>
  <c r="AG282" i="13"/>
  <c r="AE284" i="13"/>
  <c r="AF287" i="13"/>
  <c r="AG290" i="13"/>
  <c r="AE292" i="13"/>
  <c r="AF295" i="13"/>
  <c r="AG298" i="13"/>
  <c r="AE300" i="13"/>
  <c r="AF303" i="13"/>
  <c r="AG306" i="13"/>
  <c r="AE308" i="13"/>
  <c r="AF311" i="13"/>
  <c r="AG314" i="13"/>
  <c r="AE316" i="13"/>
  <c r="AF319" i="13"/>
  <c r="AG322" i="13"/>
  <c r="AE324" i="13"/>
  <c r="AF327" i="13"/>
  <c r="AG330" i="13"/>
  <c r="AE332" i="13"/>
  <c r="AF335" i="13"/>
  <c r="AF340" i="13"/>
  <c r="AG343" i="13"/>
  <c r="AE345" i="13"/>
  <c r="AF348" i="13"/>
  <c r="AG351" i="13"/>
  <c r="AE353" i="13"/>
  <c r="AF356" i="13"/>
  <c r="AG359" i="13"/>
  <c r="AE361" i="13"/>
  <c r="AF364" i="13"/>
  <c r="AG367" i="13"/>
  <c r="AE369" i="13"/>
  <c r="AF372" i="13"/>
  <c r="AG375" i="13"/>
  <c r="AE377" i="13"/>
  <c r="AF380" i="13"/>
  <c r="AG383" i="13"/>
  <c r="AE385" i="13"/>
  <c r="AF388" i="13"/>
  <c r="AG391" i="13"/>
  <c r="AE393" i="13"/>
  <c r="AF396" i="13"/>
  <c r="AG399" i="13"/>
  <c r="AE401" i="13"/>
  <c r="AF404" i="13"/>
  <c r="AG407" i="13"/>
  <c r="AE409" i="13"/>
  <c r="AF412" i="13"/>
  <c r="AG415" i="13"/>
  <c r="AE417" i="13"/>
  <c r="AF420" i="13"/>
  <c r="AG423" i="13"/>
  <c r="AE425" i="13"/>
  <c r="AF428" i="13"/>
  <c r="AG431" i="13"/>
  <c r="AE433" i="13"/>
  <c r="AF436" i="13"/>
  <c r="AG439" i="13"/>
  <c r="AE441" i="13"/>
  <c r="AF444" i="13"/>
  <c r="AG447" i="13"/>
  <c r="AE449" i="13"/>
  <c r="AF452" i="13"/>
  <c r="AG455" i="13"/>
  <c r="AE457" i="13"/>
  <c r="AF460" i="13"/>
  <c r="AG463" i="13"/>
  <c r="AE465" i="13"/>
  <c r="AF468" i="13"/>
  <c r="AG471" i="13"/>
  <c r="AE473" i="13"/>
  <c r="AF476" i="13"/>
  <c r="AG479" i="13"/>
  <c r="AE481" i="13"/>
  <c r="AF484" i="13"/>
  <c r="AG1927" i="13"/>
  <c r="AG2078" i="13"/>
  <c r="AG2094" i="13"/>
  <c r="AG2110" i="13"/>
  <c r="AG63" i="13"/>
  <c r="AG79" i="13"/>
  <c r="AG95" i="13"/>
  <c r="AG111" i="13"/>
  <c r="AG127" i="13"/>
  <c r="AG143" i="13"/>
  <c r="AG159" i="13"/>
  <c r="AG175" i="13"/>
  <c r="AE195" i="13"/>
  <c r="AG197" i="13"/>
  <c r="AF204" i="13"/>
  <c r="AE211" i="13"/>
  <c r="AG213" i="13"/>
  <c r="AG215" i="13"/>
  <c r="AE217" i="13"/>
  <c r="AF220" i="13"/>
  <c r="AG223" i="13"/>
  <c r="AE225" i="13"/>
  <c r="AF228" i="13"/>
  <c r="AG231" i="13"/>
  <c r="AE233" i="13"/>
  <c r="AF236" i="13"/>
  <c r="AG239" i="13"/>
  <c r="AE241" i="13"/>
  <c r="AF244" i="13"/>
  <c r="AG247" i="13"/>
  <c r="AE249" i="13"/>
  <c r="AF252" i="13"/>
  <c r="AG255" i="13"/>
  <c r="AE257" i="13"/>
  <c r="AF260" i="13"/>
  <c r="AG263" i="13"/>
  <c r="AE265" i="13"/>
  <c r="AF268" i="13"/>
  <c r="AG271" i="13"/>
  <c r="AE273" i="13"/>
  <c r="AF276" i="13"/>
  <c r="AG279" i="13"/>
  <c r="AE281" i="13"/>
  <c r="AF284" i="13"/>
  <c r="AG287" i="13"/>
  <c r="AE289" i="13"/>
  <c r="AF292" i="13"/>
  <c r="AG295" i="13"/>
  <c r="AE297" i="13"/>
  <c r="AF300" i="13"/>
  <c r="AG303" i="13"/>
  <c r="AE305" i="13"/>
  <c r="AF308" i="13"/>
  <c r="AG311" i="13"/>
  <c r="AE313" i="13"/>
  <c r="AF316" i="13"/>
  <c r="AG319" i="13"/>
  <c r="AE321" i="13"/>
  <c r="AF324" i="13"/>
  <c r="AG327" i="13"/>
  <c r="AE329" i="13"/>
  <c r="AF332" i="13"/>
  <c r="AG335" i="13"/>
  <c r="AE337" i="13"/>
  <c r="AG340" i="13"/>
  <c r="AE342" i="13"/>
  <c r="AF345" i="13"/>
  <c r="AG348" i="13"/>
  <c r="AE350" i="13"/>
  <c r="AF353" i="13"/>
  <c r="AG356" i="13"/>
  <c r="AE358" i="13"/>
  <c r="AF361" i="13"/>
  <c r="AG364" i="13"/>
  <c r="AE366" i="13"/>
  <c r="AF369" i="13"/>
  <c r="AG372" i="13"/>
  <c r="AE374" i="13"/>
  <c r="AF377" i="13"/>
  <c r="AG380" i="13"/>
  <c r="AE382" i="13"/>
  <c r="AF385" i="13"/>
  <c r="AG388" i="13"/>
  <c r="AE390" i="13"/>
  <c r="AF393" i="13"/>
  <c r="AG396" i="13"/>
  <c r="AE398" i="13"/>
  <c r="AF401" i="13"/>
  <c r="AG404" i="13"/>
  <c r="AE406" i="13"/>
  <c r="AF409" i="13"/>
  <c r="AG412" i="13"/>
  <c r="AE414" i="13"/>
  <c r="AF417" i="13"/>
  <c r="AE1934" i="13"/>
  <c r="AE1971" i="13"/>
  <c r="AF1982" i="13"/>
  <c r="AE1987" i="13"/>
  <c r="AF1998" i="13"/>
  <c r="AE2003" i="13"/>
  <c r="AF2014" i="13"/>
  <c r="AE2019" i="13"/>
  <c r="AF2030" i="13"/>
  <c r="AE2035" i="13"/>
  <c r="AF2046" i="13"/>
  <c r="AE2051" i="13"/>
  <c r="AF2062" i="13"/>
  <c r="AE2067" i="13"/>
  <c r="AE193" i="13"/>
  <c r="AG195" i="13"/>
  <c r="AE202" i="13"/>
  <c r="AE209" i="13"/>
  <c r="AG211" i="13"/>
  <c r="AF217" i="13"/>
  <c r="AG220" i="13"/>
  <c r="AE222" i="13"/>
  <c r="AF225" i="13"/>
  <c r="AG228" i="13"/>
  <c r="AE230" i="13"/>
  <c r="U17" i="13" s="1"/>
  <c r="AF233" i="13"/>
  <c r="AG236" i="13"/>
  <c r="AE238" i="13"/>
  <c r="AF241" i="13"/>
  <c r="AG244" i="13"/>
  <c r="AE246" i="13"/>
  <c r="AF249" i="13"/>
  <c r="AG252" i="13"/>
  <c r="AE254" i="13"/>
  <c r="AF257" i="13"/>
  <c r="AG260" i="13"/>
  <c r="AE262" i="13"/>
  <c r="AF265" i="13"/>
  <c r="AG268" i="13"/>
  <c r="AE270" i="13"/>
  <c r="AF273" i="13"/>
  <c r="AG276" i="13"/>
  <c r="AE278" i="13"/>
  <c r="AF281" i="13"/>
  <c r="AG284" i="13"/>
  <c r="AE286" i="13"/>
  <c r="AF289" i="13"/>
  <c r="AG292" i="13"/>
  <c r="AE294" i="13"/>
  <c r="AF297" i="13"/>
  <c r="AG300" i="13"/>
  <c r="AE302" i="13"/>
  <c r="AF305" i="13"/>
  <c r="AG308" i="13"/>
  <c r="AE310" i="13"/>
  <c r="AF313" i="13"/>
  <c r="AG316" i="13"/>
  <c r="AE318" i="13"/>
  <c r="AF321" i="13"/>
  <c r="AG324" i="13"/>
  <c r="AE326" i="13"/>
  <c r="AF329" i="13"/>
  <c r="AG332" i="13"/>
  <c r="AE334" i="13"/>
  <c r="AF337" i="13"/>
  <c r="AE339" i="13"/>
  <c r="AF342" i="13"/>
  <c r="AG345" i="13"/>
  <c r="AE347" i="13"/>
  <c r="AF350" i="13"/>
  <c r="AG353" i="13"/>
  <c r="AE355" i="13"/>
  <c r="AF358" i="13"/>
  <c r="AG361" i="13"/>
  <c r="AE363" i="13"/>
  <c r="AF366" i="13"/>
  <c r="AG369" i="13"/>
  <c r="AE371" i="13"/>
  <c r="AF374" i="13"/>
  <c r="AG377" i="13"/>
  <c r="AE379" i="13"/>
  <c r="AF382" i="13"/>
  <c r="AG385" i="13"/>
  <c r="AE387" i="13"/>
  <c r="AF390" i="13"/>
  <c r="AG393" i="13"/>
  <c r="AE395" i="13"/>
  <c r="AF398" i="13"/>
  <c r="AG401" i="13"/>
  <c r="AE403" i="13"/>
  <c r="AF406" i="13"/>
  <c r="AG409" i="13"/>
  <c r="AE411" i="13"/>
  <c r="AF414" i="13"/>
  <c r="AG1854" i="13"/>
  <c r="AG1977" i="13"/>
  <c r="AG1993" i="13"/>
  <c r="AG2009" i="13"/>
  <c r="AG2025" i="13"/>
  <c r="AG2041" i="13"/>
  <c r="AG2057" i="13"/>
  <c r="AE191" i="13"/>
  <c r="AG193" i="13"/>
  <c r="AF200" i="13"/>
  <c r="AF202" i="13"/>
  <c r="AE205" i="13"/>
  <c r="AE207" i="13"/>
  <c r="AG209" i="13"/>
  <c r="AG217" i="13"/>
  <c r="AE219" i="13"/>
  <c r="AF222" i="13"/>
  <c r="AG225" i="13"/>
  <c r="AE227" i="13"/>
  <c r="AF230" i="13"/>
  <c r="AG233" i="13"/>
  <c r="AE235" i="13"/>
  <c r="AF238" i="13"/>
  <c r="AG241" i="13"/>
  <c r="AE243" i="13"/>
  <c r="AF246" i="13"/>
  <c r="AG249" i="13"/>
  <c r="AE251" i="13"/>
  <c r="AF254" i="13"/>
  <c r="AG257" i="13"/>
  <c r="AE259" i="13"/>
  <c r="AF262" i="13"/>
  <c r="AG265" i="13"/>
  <c r="AE267" i="13"/>
  <c r="AF270" i="13"/>
  <c r="AG273" i="13"/>
  <c r="AE275" i="13"/>
  <c r="AF278" i="13"/>
  <c r="AG281" i="13"/>
  <c r="AE283" i="13"/>
  <c r="AF286" i="13"/>
  <c r="AG289" i="13"/>
  <c r="AE291" i="13"/>
  <c r="AF294" i="13"/>
  <c r="AG297" i="13"/>
  <c r="AE299" i="13"/>
  <c r="AF302" i="13"/>
  <c r="AG305" i="13"/>
  <c r="AE307" i="13"/>
  <c r="AF310" i="13"/>
  <c r="AG313" i="13"/>
  <c r="AE315" i="13"/>
  <c r="AF318" i="13"/>
  <c r="AG321" i="13"/>
  <c r="AE323" i="13"/>
  <c r="AF326" i="13"/>
  <c r="AG329" i="13"/>
  <c r="AE331" i="13"/>
  <c r="AF334" i="13"/>
  <c r="AG337" i="13"/>
  <c r="AF339" i="13"/>
  <c r="AG342" i="13"/>
  <c r="AE344" i="13"/>
  <c r="AF347" i="13"/>
  <c r="AG350" i="13"/>
  <c r="AE352" i="13"/>
  <c r="AF355" i="13"/>
  <c r="AG358" i="13"/>
  <c r="AE360" i="13"/>
  <c r="AF363" i="13"/>
  <c r="AG366" i="13"/>
  <c r="AE368" i="13"/>
  <c r="AF371" i="13"/>
  <c r="AG374" i="13"/>
  <c r="AE376" i="13"/>
  <c r="AF379" i="13"/>
  <c r="AG382" i="13"/>
  <c r="AE384" i="13"/>
  <c r="AF387" i="13"/>
  <c r="AG390" i="13"/>
  <c r="AE392" i="13"/>
  <c r="AF395" i="13"/>
  <c r="AG398" i="13"/>
  <c r="AE400" i="13"/>
  <c r="AF403" i="13"/>
  <c r="AG406" i="13"/>
  <c r="AE408" i="13"/>
  <c r="AF411" i="13"/>
  <c r="AG414" i="13"/>
  <c r="AE416" i="13"/>
  <c r="AF419" i="13"/>
  <c r="AG422" i="13"/>
  <c r="AE424" i="13"/>
  <c r="AF427" i="13"/>
  <c r="AG430" i="13"/>
  <c r="AE432" i="13"/>
  <c r="AF435" i="13"/>
  <c r="AG438" i="13"/>
  <c r="AE440" i="13"/>
  <c r="AG1870" i="13"/>
  <c r="AF2075" i="13"/>
  <c r="AE2080" i="13"/>
  <c r="AF2091" i="13"/>
  <c r="AE2096" i="13"/>
  <c r="AF2107" i="13"/>
  <c r="AE2112" i="13"/>
  <c r="AF2123" i="13"/>
  <c r="AE65" i="13"/>
  <c r="AF76" i="13"/>
  <c r="AE81" i="13"/>
  <c r="AF92" i="13"/>
  <c r="AE97" i="13"/>
  <c r="AF108" i="13"/>
  <c r="AE113" i="13"/>
  <c r="AF124" i="13"/>
  <c r="AE129" i="13"/>
  <c r="AF140" i="13"/>
  <c r="AE145" i="13"/>
  <c r="AF156" i="13"/>
  <c r="AE161" i="13"/>
  <c r="AF172" i="13"/>
  <c r="AE177" i="13"/>
  <c r="AF188" i="13"/>
  <c r="AG191" i="13"/>
  <c r="AF198" i="13"/>
  <c r="AG200" i="13"/>
  <c r="AF205" i="13"/>
  <c r="AG207" i="13"/>
  <c r="AF214" i="13"/>
  <c r="AE216" i="13"/>
  <c r="AF219" i="13"/>
  <c r="AG222" i="13"/>
  <c r="AE224" i="13"/>
  <c r="AF227" i="13"/>
  <c r="AG230" i="13"/>
  <c r="W17" i="13" s="1"/>
  <c r="AE232" i="13"/>
  <c r="AF235" i="13"/>
  <c r="AG238" i="13"/>
  <c r="AE240" i="13"/>
  <c r="AF243" i="13"/>
  <c r="AG246" i="13"/>
  <c r="AE248" i="13"/>
  <c r="AF251" i="13"/>
  <c r="AG254" i="13"/>
  <c r="AE256" i="13"/>
  <c r="AF259" i="13"/>
  <c r="AG262" i="13"/>
  <c r="AE264" i="13"/>
  <c r="AF267" i="13"/>
  <c r="AG270" i="13"/>
  <c r="AE272" i="13"/>
  <c r="AF275" i="13"/>
  <c r="AG278" i="13"/>
  <c r="AE280" i="13"/>
  <c r="AF283" i="13"/>
  <c r="AG286" i="13"/>
  <c r="AE288" i="13"/>
  <c r="AF291" i="13"/>
  <c r="AG294" i="13"/>
  <c r="AE296" i="13"/>
  <c r="AF299" i="13"/>
  <c r="AG302" i="13"/>
  <c r="AE304" i="13"/>
  <c r="AF307" i="13"/>
  <c r="AG310" i="13"/>
  <c r="AE312" i="13"/>
  <c r="AF315" i="13"/>
  <c r="AG318" i="13"/>
  <c r="AE320" i="13"/>
  <c r="AF323" i="13"/>
  <c r="AG326" i="13"/>
  <c r="AE328" i="13"/>
  <c r="AF331" i="13"/>
  <c r="AG334" i="13"/>
  <c r="AE336" i="13"/>
  <c r="AG339" i="13"/>
  <c r="AE341" i="13"/>
  <c r="AF344" i="13"/>
  <c r="AG347" i="13"/>
  <c r="AE349" i="13"/>
  <c r="AF352" i="13"/>
  <c r="AG355" i="13"/>
  <c r="AE357" i="13"/>
  <c r="AF360" i="13"/>
  <c r="AG363" i="13"/>
  <c r="AE365" i="13"/>
  <c r="AF368" i="13"/>
  <c r="AG371" i="13"/>
  <c r="AE373" i="13"/>
  <c r="AF376" i="13"/>
  <c r="AG379" i="13"/>
  <c r="AE381" i="13"/>
  <c r="AF384" i="13"/>
  <c r="AG387" i="13"/>
  <c r="AE389" i="13"/>
  <c r="AF392" i="13"/>
  <c r="AG395" i="13"/>
  <c r="AE397" i="13"/>
  <c r="AF400" i="13"/>
  <c r="AG403" i="13"/>
  <c r="AE405" i="13"/>
  <c r="AF408" i="13"/>
  <c r="AG411" i="13"/>
  <c r="AE413" i="13"/>
  <c r="AF416" i="13"/>
  <c r="AG419" i="13"/>
  <c r="AE421" i="13"/>
  <c r="AF424" i="13"/>
  <c r="AG427" i="13"/>
  <c r="AE429" i="13"/>
  <c r="AF432" i="13"/>
  <c r="AG435" i="13"/>
  <c r="AE437" i="13"/>
  <c r="AF440" i="13"/>
  <c r="AG443" i="13"/>
  <c r="AE445" i="13"/>
  <c r="AF448" i="13"/>
  <c r="AG451" i="13"/>
  <c r="AE453" i="13"/>
  <c r="AF456" i="13"/>
  <c r="AG459" i="13"/>
  <c r="AE461" i="13"/>
  <c r="AF464" i="13"/>
  <c r="AG467" i="13"/>
  <c r="AE469" i="13"/>
  <c r="AF472" i="13"/>
  <c r="AG475" i="13"/>
  <c r="AE477" i="13"/>
  <c r="AF480" i="13"/>
  <c r="AG483" i="13"/>
  <c r="AE485" i="13"/>
  <c r="AG1886" i="13"/>
  <c r="AG2086" i="13"/>
  <c r="AG2102" i="13"/>
  <c r="AG2118" i="13"/>
  <c r="AG71" i="13"/>
  <c r="AG87" i="13"/>
  <c r="AG103" i="13"/>
  <c r="AG119" i="13"/>
  <c r="AG135" i="13"/>
  <c r="AG151" i="13"/>
  <c r="AG167" i="13"/>
  <c r="AG183" i="13"/>
  <c r="AF196" i="13"/>
  <c r="AE203" i="13"/>
  <c r="AG205" i="13"/>
  <c r="AF212" i="13"/>
  <c r="AF216" i="13"/>
  <c r="AG219" i="13"/>
  <c r="AE221" i="13"/>
  <c r="AF224" i="13"/>
  <c r="AG227" i="13"/>
  <c r="AE229" i="13"/>
  <c r="AF232" i="13"/>
  <c r="AG235" i="13"/>
  <c r="AE237" i="13"/>
  <c r="AF240" i="13"/>
  <c r="AG243" i="13"/>
  <c r="AE245" i="13"/>
  <c r="AF248" i="13"/>
  <c r="AG251" i="13"/>
  <c r="AE253" i="13"/>
  <c r="AF256" i="13"/>
  <c r="AG259" i="13"/>
  <c r="AE261" i="13"/>
  <c r="AF264" i="13"/>
  <c r="AG267" i="13"/>
  <c r="AE269" i="13"/>
  <c r="AF272" i="13"/>
  <c r="AG275" i="13"/>
  <c r="AE277" i="13"/>
  <c r="AF280" i="13"/>
  <c r="AG283" i="13"/>
  <c r="AE285" i="13"/>
  <c r="AF288" i="13"/>
  <c r="AG291" i="13"/>
  <c r="AE293" i="13"/>
  <c r="AF296" i="13"/>
  <c r="AG299" i="13"/>
  <c r="AE301" i="13"/>
  <c r="AF304" i="13"/>
  <c r="AG307" i="13"/>
  <c r="AE309" i="13"/>
  <c r="AF312" i="13"/>
  <c r="AG315" i="13"/>
  <c r="AE317" i="13"/>
  <c r="AF320" i="13"/>
  <c r="AG323" i="13"/>
  <c r="AE325" i="13"/>
  <c r="AF328" i="13"/>
  <c r="AG331" i="13"/>
  <c r="AE333" i="13"/>
  <c r="AF336" i="13"/>
  <c r="AE338" i="13"/>
  <c r="AF341" i="13"/>
  <c r="AG344" i="13"/>
  <c r="AE346" i="13"/>
  <c r="AF349" i="13"/>
  <c r="AG352" i="13"/>
  <c r="AE354" i="13"/>
  <c r="AF357" i="13"/>
  <c r="AG360" i="13"/>
  <c r="AE362" i="13"/>
  <c r="AF365" i="13"/>
  <c r="AG368" i="13"/>
  <c r="AE370" i="13"/>
  <c r="AF373" i="13"/>
  <c r="AG376" i="13"/>
  <c r="AE378" i="13"/>
  <c r="AF381" i="13"/>
  <c r="AG384" i="13"/>
  <c r="AE386" i="13"/>
  <c r="AF389" i="13"/>
  <c r="AG392" i="13"/>
  <c r="AE394" i="13"/>
  <c r="AF397" i="13"/>
  <c r="AG400" i="13"/>
  <c r="AE402" i="13"/>
  <c r="AF405" i="13"/>
  <c r="AG408" i="13"/>
  <c r="AE410" i="13"/>
  <c r="AF413" i="13"/>
  <c r="AG416" i="13"/>
  <c r="AE418" i="13"/>
  <c r="AF1990" i="13"/>
  <c r="AE2011" i="13"/>
  <c r="AF2054" i="13"/>
  <c r="AE419" i="13"/>
  <c r="AF426" i="13"/>
  <c r="AG428" i="13"/>
  <c r="AF433" i="13"/>
  <c r="AE435" i="13"/>
  <c r="AF442" i="13"/>
  <c r="AE444" i="13"/>
  <c r="AF446" i="13"/>
  <c r="AE448" i="13"/>
  <c r="AF450" i="13"/>
  <c r="AE452" i="13"/>
  <c r="AF454" i="13"/>
  <c r="AE456" i="13"/>
  <c r="AF458" i="13"/>
  <c r="AE460" i="13"/>
  <c r="AF462" i="13"/>
  <c r="AE464" i="13"/>
  <c r="AF466" i="13"/>
  <c r="AE468" i="13"/>
  <c r="AF470" i="13"/>
  <c r="AE472" i="13"/>
  <c r="AF474" i="13"/>
  <c r="AE476" i="13"/>
  <c r="AF478" i="13"/>
  <c r="AE480" i="13"/>
  <c r="AF482" i="13"/>
  <c r="AE484" i="13"/>
  <c r="AF486" i="13"/>
  <c r="AG489" i="13"/>
  <c r="AE491" i="13"/>
  <c r="AF494" i="13"/>
  <c r="AG497" i="13"/>
  <c r="AE499" i="13"/>
  <c r="AF502" i="13"/>
  <c r="AG505" i="13"/>
  <c r="AE507" i="13"/>
  <c r="AF510" i="13"/>
  <c r="AG513" i="13"/>
  <c r="AE515" i="13"/>
  <c r="AF518" i="13"/>
  <c r="AG521" i="13"/>
  <c r="AE523" i="13"/>
  <c r="AF526" i="13"/>
  <c r="AG529" i="13"/>
  <c r="AE531" i="13"/>
  <c r="AF534" i="13"/>
  <c r="AG537" i="13"/>
  <c r="AE539" i="13"/>
  <c r="AF542" i="13"/>
  <c r="AG545" i="13"/>
  <c r="AE547" i="13"/>
  <c r="AF550" i="13"/>
  <c r="AG553" i="13"/>
  <c r="AE555" i="13"/>
  <c r="AF558" i="13"/>
  <c r="AG561" i="13"/>
  <c r="AE563" i="13"/>
  <c r="AF566" i="13"/>
  <c r="AG569" i="13"/>
  <c r="AE571" i="13"/>
  <c r="AF574" i="13"/>
  <c r="AG577" i="13"/>
  <c r="AE579" i="13"/>
  <c r="AF582" i="13"/>
  <c r="AG585" i="13"/>
  <c r="AE587" i="13"/>
  <c r="AF590" i="13"/>
  <c r="AG593" i="13"/>
  <c r="AE595" i="13"/>
  <c r="AF598" i="13"/>
  <c r="AG601" i="13"/>
  <c r="AE603" i="13"/>
  <c r="AF606" i="13"/>
  <c r="AG609" i="13"/>
  <c r="AE611" i="13"/>
  <c r="AF614" i="13"/>
  <c r="AG617" i="13"/>
  <c r="AE619" i="13"/>
  <c r="AF622" i="13"/>
  <c r="AG625" i="13"/>
  <c r="AE627" i="13"/>
  <c r="AF630" i="13"/>
  <c r="AG633" i="13"/>
  <c r="AE635" i="13"/>
  <c r="AF638" i="13"/>
  <c r="AG641" i="13"/>
  <c r="AE643" i="13"/>
  <c r="AF646" i="13"/>
  <c r="AG649" i="13"/>
  <c r="AE651" i="13"/>
  <c r="AF654" i="13"/>
  <c r="AG657" i="13"/>
  <c r="AE659" i="13"/>
  <c r="AF662" i="13"/>
  <c r="AG665" i="13"/>
  <c r="AE667" i="13"/>
  <c r="AF670" i="13"/>
  <c r="AG673" i="13"/>
  <c r="AE675" i="13"/>
  <c r="AF678" i="13"/>
  <c r="AG681" i="13"/>
  <c r="AE683" i="13"/>
  <c r="AF686" i="13"/>
  <c r="AG689" i="13"/>
  <c r="AE691" i="13"/>
  <c r="AF694" i="13"/>
  <c r="AG697" i="13"/>
  <c r="AE699" i="13"/>
  <c r="AF702" i="13"/>
  <c r="AG705" i="13"/>
  <c r="AE707" i="13"/>
  <c r="AF710" i="13"/>
  <c r="AG713" i="13"/>
  <c r="AE715" i="13"/>
  <c r="AF718" i="13"/>
  <c r="AF338" i="13"/>
  <c r="AE343" i="13"/>
  <c r="AF354" i="13"/>
  <c r="AE359" i="13"/>
  <c r="AF370" i="13"/>
  <c r="AE375" i="13"/>
  <c r="AF386" i="13"/>
  <c r="AE391" i="13"/>
  <c r="AF402" i="13"/>
  <c r="AE407" i="13"/>
  <c r="AE422" i="13"/>
  <c r="AG424" i="13"/>
  <c r="AG426" i="13"/>
  <c r="AE431" i="13"/>
  <c r="AG433" i="13"/>
  <c r="AE438" i="13"/>
  <c r="AG440" i="13"/>
  <c r="AG442" i="13"/>
  <c r="AG444" i="13"/>
  <c r="AG446" i="13"/>
  <c r="AG448" i="13"/>
  <c r="AG450" i="13"/>
  <c r="AG452" i="13"/>
  <c r="AG454" i="13"/>
  <c r="AG456" i="13"/>
  <c r="AG458" i="13"/>
  <c r="AG460" i="13"/>
  <c r="AG462" i="13"/>
  <c r="AG464" i="13"/>
  <c r="AG466" i="13"/>
  <c r="AG468" i="13"/>
  <c r="AG470" i="13"/>
  <c r="AG472" i="13"/>
  <c r="AG474" i="13"/>
  <c r="AG476" i="13"/>
  <c r="AG478" i="13"/>
  <c r="AG480" i="13"/>
  <c r="AG482" i="13"/>
  <c r="AG484" i="13"/>
  <c r="AG486" i="13"/>
  <c r="AE488" i="13"/>
  <c r="AF491" i="13"/>
  <c r="AG494" i="13"/>
  <c r="AE496" i="13"/>
  <c r="AF499" i="13"/>
  <c r="AG502" i="13"/>
  <c r="AE504" i="13"/>
  <c r="AF507" i="13"/>
  <c r="AG510" i="13"/>
  <c r="AE512" i="13"/>
  <c r="AF515" i="13"/>
  <c r="AG518" i="13"/>
  <c r="AE520" i="13"/>
  <c r="AF523" i="13"/>
  <c r="AG526" i="13"/>
  <c r="AE528" i="13"/>
  <c r="AF531" i="13"/>
  <c r="AG534" i="13"/>
  <c r="AE536" i="13"/>
  <c r="AF539" i="13"/>
  <c r="AG542" i="13"/>
  <c r="AE544" i="13"/>
  <c r="AF547" i="13"/>
  <c r="AG550" i="13"/>
  <c r="AE552" i="13"/>
  <c r="AF555" i="13"/>
  <c r="AG558" i="13"/>
  <c r="AE560" i="13"/>
  <c r="AF563" i="13"/>
  <c r="AG566" i="13"/>
  <c r="AE568" i="13"/>
  <c r="AF571" i="13"/>
  <c r="AG574" i="13"/>
  <c r="AE576" i="13"/>
  <c r="AF579" i="13"/>
  <c r="AG582" i="13"/>
  <c r="AE584" i="13"/>
  <c r="AF587" i="13"/>
  <c r="AG590" i="13"/>
  <c r="AE592" i="13"/>
  <c r="AF595" i="13"/>
  <c r="AG598" i="13"/>
  <c r="AE600" i="13"/>
  <c r="AF603" i="13"/>
  <c r="AG606" i="13"/>
  <c r="AE608" i="13"/>
  <c r="AF611" i="13"/>
  <c r="AG614" i="13"/>
  <c r="AE616" i="13"/>
  <c r="AF619" i="13"/>
  <c r="AG622" i="13"/>
  <c r="AE624" i="13"/>
  <c r="AF627" i="13"/>
  <c r="AG630" i="13"/>
  <c r="AE632" i="13"/>
  <c r="AF635" i="13"/>
  <c r="AG638" i="13"/>
  <c r="AE640" i="13"/>
  <c r="AF643" i="13"/>
  <c r="AG646" i="13"/>
  <c r="AE648" i="13"/>
  <c r="AF651" i="13"/>
  <c r="AG654" i="13"/>
  <c r="AE656" i="13"/>
  <c r="AF659" i="13"/>
  <c r="AG662" i="13"/>
  <c r="AE664" i="13"/>
  <c r="AF667" i="13"/>
  <c r="AG670" i="13"/>
  <c r="AE672" i="13"/>
  <c r="AF675" i="13"/>
  <c r="AG678" i="13"/>
  <c r="AE680" i="13"/>
  <c r="AF2006" i="13"/>
  <c r="AE2027" i="13"/>
  <c r="AF2070" i="13"/>
  <c r="AG203" i="13"/>
  <c r="AF221" i="13"/>
  <c r="AE226" i="13"/>
  <c r="AF237" i="13"/>
  <c r="AE242" i="13"/>
  <c r="AF253" i="13"/>
  <c r="AE258" i="13"/>
  <c r="AF269" i="13"/>
  <c r="AE274" i="13"/>
  <c r="AF285" i="13"/>
  <c r="AE290" i="13"/>
  <c r="AF301" i="13"/>
  <c r="AE306" i="13"/>
  <c r="AF317" i="13"/>
  <c r="AE322" i="13"/>
  <c r="AF333" i="13"/>
  <c r="AG349" i="13"/>
  <c r="AG365" i="13"/>
  <c r="AG381" i="13"/>
  <c r="AG397" i="13"/>
  <c r="AG413" i="13"/>
  <c r="AF422" i="13"/>
  <c r="AF429" i="13"/>
  <c r="AF431" i="13"/>
  <c r="AF438" i="13"/>
  <c r="AF488" i="13"/>
  <c r="AG491" i="13"/>
  <c r="AE493" i="13"/>
  <c r="AF496" i="13"/>
  <c r="AG499" i="13"/>
  <c r="AE501" i="13"/>
  <c r="AF504" i="13"/>
  <c r="AG507" i="13"/>
  <c r="AE509" i="13"/>
  <c r="AF512" i="13"/>
  <c r="AG515" i="13"/>
  <c r="AE517" i="13"/>
  <c r="AF520" i="13"/>
  <c r="AG523" i="13"/>
  <c r="AE525" i="13"/>
  <c r="AF528" i="13"/>
  <c r="AG531" i="13"/>
  <c r="AE533" i="13"/>
  <c r="AF536" i="13"/>
  <c r="AG539" i="13"/>
  <c r="AE541" i="13"/>
  <c r="AF544" i="13"/>
  <c r="AG547" i="13"/>
  <c r="AE549" i="13"/>
  <c r="AF552" i="13"/>
  <c r="AG555" i="13"/>
  <c r="AE557" i="13"/>
  <c r="AF560" i="13"/>
  <c r="AG563" i="13"/>
  <c r="AE565" i="13"/>
  <c r="AF568" i="13"/>
  <c r="AG571" i="13"/>
  <c r="AE573" i="13"/>
  <c r="AF576" i="13"/>
  <c r="AG579" i="13"/>
  <c r="AE581" i="13"/>
  <c r="AF584" i="13"/>
  <c r="AG587" i="13"/>
  <c r="AE589" i="13"/>
  <c r="AF592" i="13"/>
  <c r="AG595" i="13"/>
  <c r="AE597" i="13"/>
  <c r="AF600" i="13"/>
  <c r="AG603" i="13"/>
  <c r="AE605" i="13"/>
  <c r="AF608" i="13"/>
  <c r="AG611" i="13"/>
  <c r="AE613" i="13"/>
  <c r="AF616" i="13"/>
  <c r="AG619" i="13"/>
  <c r="AE621" i="13"/>
  <c r="AF624" i="13"/>
  <c r="AG627" i="13"/>
  <c r="AE629" i="13"/>
  <c r="AF632" i="13"/>
  <c r="AG635" i="13"/>
  <c r="AE637" i="13"/>
  <c r="AF640" i="13"/>
  <c r="AG643" i="13"/>
  <c r="AE645" i="13"/>
  <c r="AF648" i="13"/>
  <c r="AG651" i="13"/>
  <c r="AE653" i="13"/>
  <c r="AG1902" i="13"/>
  <c r="AE210" i="13"/>
  <c r="AG216" i="13"/>
  <c r="AG232" i="13"/>
  <c r="AG248" i="13"/>
  <c r="AG264" i="13"/>
  <c r="AG280" i="13"/>
  <c r="AG296" i="13"/>
  <c r="AG312" i="13"/>
  <c r="AG328" i="13"/>
  <c r="AG417" i="13"/>
  <c r="AE420" i="13"/>
  <c r="AG429" i="13"/>
  <c r="AE434" i="13"/>
  <c r="AE436" i="13"/>
  <c r="AG488" i="13"/>
  <c r="AE490" i="13"/>
  <c r="AF493" i="13"/>
  <c r="AG496" i="13"/>
  <c r="AE498" i="13"/>
  <c r="AF501" i="13"/>
  <c r="AG504" i="13"/>
  <c r="AE506" i="13"/>
  <c r="AF509" i="13"/>
  <c r="AG512" i="13"/>
  <c r="AE514" i="13"/>
  <c r="AF517" i="13"/>
  <c r="AG520" i="13"/>
  <c r="AE522" i="13"/>
  <c r="AF525" i="13"/>
  <c r="AG528" i="13"/>
  <c r="AE530" i="13"/>
  <c r="AF533" i="13"/>
  <c r="AG536" i="13"/>
  <c r="AE538" i="13"/>
  <c r="AF541" i="13"/>
  <c r="AG544" i="13"/>
  <c r="AE546" i="13"/>
  <c r="AF549" i="13"/>
  <c r="AG552" i="13"/>
  <c r="AE554" i="13"/>
  <c r="AF557" i="13"/>
  <c r="AG560" i="13"/>
  <c r="AE562" i="13"/>
  <c r="AF565" i="13"/>
  <c r="AG568" i="13"/>
  <c r="AE570" i="13"/>
  <c r="AF573" i="13"/>
  <c r="AG576" i="13"/>
  <c r="AE578" i="13"/>
  <c r="AF581" i="13"/>
  <c r="AG584" i="13"/>
  <c r="AE586" i="13"/>
  <c r="AF589" i="13"/>
  <c r="AG592" i="13"/>
  <c r="AE594" i="13"/>
  <c r="AF597" i="13"/>
  <c r="AG600" i="13"/>
  <c r="AE602" i="13"/>
  <c r="AF605" i="13"/>
  <c r="AG608" i="13"/>
  <c r="AE610" i="13"/>
  <c r="AF613" i="13"/>
  <c r="AG616" i="13"/>
  <c r="AE618" i="13"/>
  <c r="AF621" i="13"/>
  <c r="AG624" i="13"/>
  <c r="AE626" i="13"/>
  <c r="AF629" i="13"/>
  <c r="AG632" i="13"/>
  <c r="AE634" i="13"/>
  <c r="AF637" i="13"/>
  <c r="AG640" i="13"/>
  <c r="AE642" i="13"/>
  <c r="AF645" i="13"/>
  <c r="AG648" i="13"/>
  <c r="AE650" i="13"/>
  <c r="AF653" i="13"/>
  <c r="AE1979" i="13"/>
  <c r="AF2022" i="13"/>
  <c r="AE2043" i="13"/>
  <c r="AG420" i="13"/>
  <c r="AF425" i="13"/>
  <c r="AE427" i="13"/>
  <c r="AF434" i="13"/>
  <c r="AG436" i="13"/>
  <c r="AF441" i="13"/>
  <c r="AE443" i="13"/>
  <c r="AF445" i="13"/>
  <c r="AE447" i="13"/>
  <c r="AF449" i="13"/>
  <c r="AE451" i="13"/>
  <c r="AF453" i="13"/>
  <c r="AE455" i="13"/>
  <c r="AF457" i="13"/>
  <c r="AE459" i="13"/>
  <c r="AF461" i="13"/>
  <c r="AE463" i="13"/>
  <c r="AF465" i="13"/>
  <c r="AE467" i="13"/>
  <c r="AF469" i="13"/>
  <c r="AE471" i="13"/>
  <c r="AF473" i="13"/>
  <c r="AE475" i="13"/>
  <c r="AF477" i="13"/>
  <c r="AE479" i="13"/>
  <c r="AF481" i="13"/>
  <c r="AE483" i="13"/>
  <c r="AF485" i="13"/>
  <c r="AE487" i="13"/>
  <c r="AF490" i="13"/>
  <c r="AG493" i="13"/>
  <c r="AE495" i="13"/>
  <c r="AF498" i="13"/>
  <c r="AG501" i="13"/>
  <c r="AE503" i="13"/>
  <c r="AF506" i="13"/>
  <c r="AG509" i="13"/>
  <c r="AE511" i="13"/>
  <c r="AF514" i="13"/>
  <c r="AG517" i="13"/>
  <c r="AE519" i="13"/>
  <c r="AF522" i="13"/>
  <c r="AG525" i="13"/>
  <c r="AE527" i="13"/>
  <c r="AF530" i="13"/>
  <c r="AG533" i="13"/>
  <c r="AE535" i="13"/>
  <c r="AF538" i="13"/>
  <c r="AG541" i="13"/>
  <c r="AE543" i="13"/>
  <c r="AF546" i="13"/>
  <c r="AG549" i="13"/>
  <c r="AE551" i="13"/>
  <c r="AF554" i="13"/>
  <c r="AG557" i="13"/>
  <c r="AE559" i="13"/>
  <c r="AF562" i="13"/>
  <c r="AG565" i="13"/>
  <c r="AE567" i="13"/>
  <c r="AF570" i="13"/>
  <c r="AG573" i="13"/>
  <c r="AE575" i="13"/>
  <c r="AF578" i="13"/>
  <c r="AG581" i="13"/>
  <c r="AE583" i="13"/>
  <c r="AF586" i="13"/>
  <c r="AG589" i="13"/>
  <c r="AE591" i="13"/>
  <c r="AF594" i="13"/>
  <c r="AG597" i="13"/>
  <c r="AE599" i="13"/>
  <c r="AF602" i="13"/>
  <c r="AG605" i="13"/>
  <c r="AE607" i="13"/>
  <c r="AF610" i="13"/>
  <c r="AG613" i="13"/>
  <c r="AE615" i="13"/>
  <c r="AF618" i="13"/>
  <c r="AG621" i="13"/>
  <c r="AE623" i="13"/>
  <c r="AF626" i="13"/>
  <c r="AG629" i="13"/>
  <c r="AE631" i="13"/>
  <c r="AF634" i="13"/>
  <c r="AG637" i="13"/>
  <c r="AE639" i="13"/>
  <c r="AF642" i="13"/>
  <c r="AG645" i="13"/>
  <c r="AE647" i="13"/>
  <c r="AF650" i="13"/>
  <c r="AF1974" i="13"/>
  <c r="AE1995" i="13"/>
  <c r="AF2038" i="13"/>
  <c r="AE2059" i="13"/>
  <c r="AE194" i="13"/>
  <c r="AE218" i="13"/>
  <c r="AF229" i="13"/>
  <c r="AE234" i="13"/>
  <c r="AF245" i="13"/>
  <c r="AE250" i="13"/>
  <c r="AF261" i="13"/>
  <c r="AE266" i="13"/>
  <c r="AF277" i="13"/>
  <c r="AE282" i="13"/>
  <c r="AF293" i="13"/>
  <c r="AE298" i="13"/>
  <c r="AF309" i="13"/>
  <c r="AE314" i="13"/>
  <c r="AF325" i="13"/>
  <c r="AE330" i="13"/>
  <c r="AG341" i="13"/>
  <c r="AG357" i="13"/>
  <c r="AG373" i="13"/>
  <c r="AG389" i="13"/>
  <c r="AG405" i="13"/>
  <c r="AF415" i="13"/>
  <c r="AG418" i="13"/>
  <c r="AF421" i="13"/>
  <c r="AF423" i="13"/>
  <c r="AF430" i="13"/>
  <c r="AF437" i="13"/>
  <c r="AF439" i="13"/>
  <c r="AG487" i="13"/>
  <c r="AE489" i="13"/>
  <c r="AF492" i="13"/>
  <c r="AG495" i="13"/>
  <c r="AE497" i="13"/>
  <c r="AF500" i="13"/>
  <c r="AG503" i="13"/>
  <c r="AE505" i="13"/>
  <c r="AF508" i="13"/>
  <c r="AG511" i="13"/>
  <c r="AE513" i="13"/>
  <c r="AF516" i="13"/>
  <c r="AG519" i="13"/>
  <c r="AE521" i="13"/>
  <c r="AF524" i="13"/>
  <c r="V42" i="13" s="1"/>
  <c r="AG527" i="13"/>
  <c r="AE529" i="13"/>
  <c r="AF532" i="13"/>
  <c r="AG535" i="13"/>
  <c r="AE537" i="13"/>
  <c r="AF540" i="13"/>
  <c r="AG543" i="13"/>
  <c r="AE545" i="13"/>
  <c r="AF548" i="13"/>
  <c r="AG551" i="13"/>
  <c r="AE553" i="13"/>
  <c r="AF556" i="13"/>
  <c r="AG559" i="13"/>
  <c r="AE561" i="13"/>
  <c r="AF564" i="13"/>
  <c r="AG567" i="13"/>
  <c r="AE569" i="13"/>
  <c r="AF572" i="13"/>
  <c r="AG575" i="13"/>
  <c r="AE577" i="13"/>
  <c r="AF580" i="13"/>
  <c r="AG583" i="13"/>
  <c r="AE585" i="13"/>
  <c r="AF588" i="13"/>
  <c r="AG591" i="13"/>
  <c r="AE593" i="13"/>
  <c r="AF596" i="13"/>
  <c r="AG599" i="13"/>
  <c r="AE601" i="13"/>
  <c r="AF604" i="13"/>
  <c r="AG607" i="13"/>
  <c r="AE609" i="13"/>
  <c r="AF612" i="13"/>
  <c r="AG615" i="13"/>
  <c r="AE617" i="13"/>
  <c r="AF620" i="13"/>
  <c r="AG623" i="13"/>
  <c r="AE625" i="13"/>
  <c r="AF628" i="13"/>
  <c r="AG631" i="13"/>
  <c r="AE633" i="13"/>
  <c r="AF636" i="13"/>
  <c r="AG639" i="13"/>
  <c r="AE641" i="13"/>
  <c r="AF644" i="13"/>
  <c r="AG647" i="13"/>
  <c r="AE649" i="13"/>
  <c r="AF652" i="13"/>
  <c r="AG655" i="13"/>
  <c r="AE657" i="13"/>
  <c r="AF660" i="13"/>
  <c r="AG663" i="13"/>
  <c r="AE665" i="13"/>
  <c r="AF668" i="13"/>
  <c r="AG671" i="13"/>
  <c r="AE673" i="13"/>
  <c r="AF676" i="13"/>
  <c r="AG679" i="13"/>
  <c r="AE681" i="13"/>
  <c r="AF684" i="13"/>
  <c r="AG687" i="13"/>
  <c r="AE689" i="13"/>
  <c r="AF692" i="13"/>
  <c r="AG695" i="13"/>
  <c r="AE697" i="13"/>
  <c r="AF700" i="13"/>
  <c r="AG703" i="13"/>
  <c r="AE705" i="13"/>
  <c r="AF708" i="13"/>
  <c r="AG711" i="13"/>
  <c r="AE713" i="13"/>
  <c r="AF716" i="13"/>
  <c r="AE201" i="13"/>
  <c r="AG224" i="13"/>
  <c r="AG240" i="13"/>
  <c r="AG256" i="13"/>
  <c r="AG272" i="13"/>
  <c r="AG288" i="13"/>
  <c r="AG304" i="13"/>
  <c r="AG320" i="13"/>
  <c r="AG336" i="13"/>
  <c r="AG421" i="13"/>
  <c r="AE426" i="13"/>
  <c r="AE428" i="13"/>
  <c r="AG437" i="13"/>
  <c r="AE442" i="13"/>
  <c r="AE446" i="13"/>
  <c r="AE450" i="13"/>
  <c r="AE454" i="13"/>
  <c r="AE458" i="13"/>
  <c r="AE462" i="13"/>
  <c r="AE466" i="13"/>
  <c r="AE470" i="13"/>
  <c r="AE474" i="13"/>
  <c r="AE478" i="13"/>
  <c r="AE482" i="13"/>
  <c r="AE486" i="13"/>
  <c r="AF489" i="13"/>
  <c r="AG492" i="13"/>
  <c r="AE494" i="13"/>
  <c r="AF497" i="13"/>
  <c r="AG500" i="13"/>
  <c r="AE502" i="13"/>
  <c r="AF505" i="13"/>
  <c r="AG508" i="13"/>
  <c r="AE510" i="13"/>
  <c r="AF513" i="13"/>
  <c r="AG516" i="13"/>
  <c r="AE518" i="13"/>
  <c r="AF521" i="13"/>
  <c r="AG524" i="13"/>
  <c r="W42" i="13" s="1"/>
  <c r="AE526" i="13"/>
  <c r="AF529" i="13"/>
  <c r="AG532" i="13"/>
  <c r="AE534" i="13"/>
  <c r="AF537" i="13"/>
  <c r="AG540" i="13"/>
  <c r="AE542" i="13"/>
  <c r="AF545" i="13"/>
  <c r="AG548" i="13"/>
  <c r="AE550" i="13"/>
  <c r="AF553" i="13"/>
  <c r="AG556" i="13"/>
  <c r="AE558" i="13"/>
  <c r="AF561" i="13"/>
  <c r="AG564" i="13"/>
  <c r="AE566" i="13"/>
  <c r="AF569" i="13"/>
  <c r="AG572" i="13"/>
  <c r="AE574" i="13"/>
  <c r="AF577" i="13"/>
  <c r="AG580" i="13"/>
  <c r="AE582" i="13"/>
  <c r="AF585" i="13"/>
  <c r="AG588" i="13"/>
  <c r="AE590" i="13"/>
  <c r="AF593" i="13"/>
  <c r="AG596" i="13"/>
  <c r="AE598" i="13"/>
  <c r="AF601" i="13"/>
  <c r="AG604" i="13"/>
  <c r="AE606" i="13"/>
  <c r="AF609" i="13"/>
  <c r="AG612" i="13"/>
  <c r="AE614" i="13"/>
  <c r="AF617" i="13"/>
  <c r="AG620" i="13"/>
  <c r="AE622" i="13"/>
  <c r="AF625" i="13"/>
  <c r="AG628" i="13"/>
  <c r="AE630" i="13"/>
  <c r="AF633" i="13"/>
  <c r="AG636" i="13"/>
  <c r="AE638" i="13"/>
  <c r="AF641" i="13"/>
  <c r="AG644" i="13"/>
  <c r="AE646" i="13"/>
  <c r="AF649" i="13"/>
  <c r="AG652" i="13"/>
  <c r="AF362" i="13"/>
  <c r="AE383" i="13"/>
  <c r="AF418" i="13"/>
  <c r="AG453" i="13"/>
  <c r="AG469" i="13"/>
  <c r="AG485" i="13"/>
  <c r="AG490" i="13"/>
  <c r="AG506" i="13"/>
  <c r="AG522" i="13"/>
  <c r="AG538" i="13"/>
  <c r="AG554" i="13"/>
  <c r="AG570" i="13"/>
  <c r="AG586" i="13"/>
  <c r="AG602" i="13"/>
  <c r="AG618" i="13"/>
  <c r="AG634" i="13"/>
  <c r="AG650" i="13"/>
  <c r="AF661" i="13"/>
  <c r="AE666" i="13"/>
  <c r="AE668" i="13"/>
  <c r="AF677" i="13"/>
  <c r="AE682" i="13"/>
  <c r="AE688" i="13"/>
  <c r="AE690" i="13"/>
  <c r="AE696" i="13"/>
  <c r="AE698" i="13"/>
  <c r="AE704" i="13"/>
  <c r="AE706" i="13"/>
  <c r="AE712" i="13"/>
  <c r="AE714" i="13"/>
  <c r="AF721" i="13"/>
  <c r="AG724" i="13"/>
  <c r="AE726" i="13"/>
  <c r="AF729" i="13"/>
  <c r="AG732" i="13"/>
  <c r="AE734" i="13"/>
  <c r="AF737" i="13"/>
  <c r="AG740" i="13"/>
  <c r="AE742" i="13"/>
  <c r="AF745" i="13"/>
  <c r="AG748" i="13"/>
  <c r="AE750" i="13"/>
  <c r="AF753" i="13"/>
  <c r="AG756" i="13"/>
  <c r="AE758" i="13"/>
  <c r="AF761" i="13"/>
  <c r="AG764" i="13"/>
  <c r="AE766" i="13"/>
  <c r="AF769" i="13"/>
  <c r="AG772" i="13"/>
  <c r="AE774" i="13"/>
  <c r="AF777" i="13"/>
  <c r="AG780" i="13"/>
  <c r="AE782" i="13"/>
  <c r="AF785" i="13"/>
  <c r="AG788" i="13"/>
  <c r="AE790" i="13"/>
  <c r="AF793" i="13"/>
  <c r="AG796" i="13"/>
  <c r="AE798" i="13"/>
  <c r="AF801" i="13"/>
  <c r="AG804" i="13"/>
  <c r="AE806" i="13"/>
  <c r="AF809" i="13"/>
  <c r="AG812" i="13"/>
  <c r="AE814" i="13"/>
  <c r="AF817" i="13"/>
  <c r="AG820" i="13"/>
  <c r="AE822" i="13"/>
  <c r="AF825" i="13"/>
  <c r="AG828" i="13"/>
  <c r="AE830" i="13"/>
  <c r="AF833" i="13"/>
  <c r="AG836" i="13"/>
  <c r="AE838" i="13"/>
  <c r="AF841" i="13"/>
  <c r="AG844" i="13"/>
  <c r="AF846" i="13"/>
  <c r="AG849" i="13"/>
  <c r="AE851" i="13"/>
  <c r="AF854" i="13"/>
  <c r="AE856" i="13"/>
  <c r="AF859" i="13"/>
  <c r="AG862" i="13"/>
  <c r="AE864" i="13"/>
  <c r="AF867" i="13"/>
  <c r="AG870" i="13"/>
  <c r="AE872" i="13"/>
  <c r="AF877" i="13"/>
  <c r="AG880" i="13"/>
  <c r="AE882" i="13"/>
  <c r="AF885" i="13"/>
  <c r="AG888" i="13"/>
  <c r="AE890" i="13"/>
  <c r="AF893" i="13"/>
  <c r="AG896" i="13"/>
  <c r="AE898" i="13"/>
  <c r="AF901" i="13"/>
  <c r="AG904" i="13"/>
  <c r="AE906" i="13"/>
  <c r="AF909" i="13"/>
  <c r="AG912" i="13"/>
  <c r="AE914" i="13"/>
  <c r="AF917" i="13"/>
  <c r="AE919" i="13"/>
  <c r="AF922" i="13"/>
  <c r="AE924" i="13"/>
  <c r="AF927" i="13"/>
  <c r="AG930" i="13"/>
  <c r="AE932" i="13"/>
  <c r="AF935" i="13"/>
  <c r="AG938" i="13"/>
  <c r="AE940" i="13"/>
  <c r="AF943" i="13"/>
  <c r="AG946" i="13"/>
  <c r="AF378" i="13"/>
  <c r="AE399" i="13"/>
  <c r="AG432" i="13"/>
  <c r="AG449" i="13"/>
  <c r="AG465" i="13"/>
  <c r="AG481" i="13"/>
  <c r="AE655" i="13"/>
  <c r="AG664" i="13"/>
  <c r="AG666" i="13"/>
  <c r="AE671" i="13"/>
  <c r="AG680" i="13"/>
  <c r="AG682" i="13"/>
  <c r="AG684" i="13"/>
  <c r="AG686" i="13"/>
  <c r="AG688" i="13"/>
  <c r="AG690" i="13"/>
  <c r="AG692" i="13"/>
  <c r="AG694" i="13"/>
  <c r="AG696" i="13"/>
  <c r="AG698" i="13"/>
  <c r="AG700" i="13"/>
  <c r="AG702" i="13"/>
  <c r="AG704" i="13"/>
  <c r="AG706" i="13"/>
  <c r="AG708" i="13"/>
  <c r="AG710" i="13"/>
  <c r="AG712" i="13"/>
  <c r="AG714" i="13"/>
  <c r="AG716" i="13"/>
  <c r="AG718" i="13"/>
  <c r="AE720" i="13"/>
  <c r="AF723" i="13"/>
  <c r="AG726" i="13"/>
  <c r="AE728" i="13"/>
  <c r="AF731" i="13"/>
  <c r="AG734" i="13"/>
  <c r="AE736" i="13"/>
  <c r="AF739" i="13"/>
  <c r="AG742" i="13"/>
  <c r="AE744" i="13"/>
  <c r="AF747" i="13"/>
  <c r="AG750" i="13"/>
  <c r="AE752" i="13"/>
  <c r="AF755" i="13"/>
  <c r="AG758" i="13"/>
  <c r="AE760" i="13"/>
  <c r="AF763" i="13"/>
  <c r="AG766" i="13"/>
  <c r="AE768" i="13"/>
  <c r="AF771" i="13"/>
  <c r="AG774" i="13"/>
  <c r="AE776" i="13"/>
  <c r="AF779" i="13"/>
  <c r="AG782" i="13"/>
  <c r="AE784" i="13"/>
  <c r="AF787" i="13"/>
  <c r="AG790" i="13"/>
  <c r="AE792" i="13"/>
  <c r="AF795" i="13"/>
  <c r="AG798" i="13"/>
  <c r="AE800" i="13"/>
  <c r="AF803" i="13"/>
  <c r="AG806" i="13"/>
  <c r="AE808" i="13"/>
  <c r="AF811" i="13"/>
  <c r="AG814" i="13"/>
  <c r="AE816" i="13"/>
  <c r="AF819" i="13"/>
  <c r="AG822" i="13"/>
  <c r="AE824" i="13"/>
  <c r="AF827" i="13"/>
  <c r="AG830" i="13"/>
  <c r="AE832" i="13"/>
  <c r="AF835" i="13"/>
  <c r="AG838" i="13"/>
  <c r="AE840" i="13"/>
  <c r="AF843" i="13"/>
  <c r="AF848" i="13"/>
  <c r="AG851" i="13"/>
  <c r="AE853" i="13"/>
  <c r="AG856" i="13"/>
  <c r="AE858" i="13"/>
  <c r="AF861" i="13"/>
  <c r="AG864" i="13"/>
  <c r="AE866" i="13"/>
  <c r="AF869" i="13"/>
  <c r="AG872" i="13"/>
  <c r="AF874" i="13"/>
  <c r="AE876" i="13"/>
  <c r="AF879" i="13"/>
  <c r="AG882" i="13"/>
  <c r="AE884" i="13"/>
  <c r="AF887" i="13"/>
  <c r="AG890" i="13"/>
  <c r="AE892" i="13"/>
  <c r="AF895" i="13"/>
  <c r="AG898" i="13"/>
  <c r="AE900" i="13"/>
  <c r="AF903" i="13"/>
  <c r="AG906" i="13"/>
  <c r="AE908" i="13"/>
  <c r="AF911" i="13"/>
  <c r="AG914" i="13"/>
  <c r="AE916" i="13"/>
  <c r="AG919" i="13"/>
  <c r="AE921" i="13"/>
  <c r="AG924" i="13"/>
  <c r="AE926" i="13"/>
  <c r="AF929" i="13"/>
  <c r="AG932" i="13"/>
  <c r="AE934" i="13"/>
  <c r="AF937" i="13"/>
  <c r="AG940" i="13"/>
  <c r="AE942" i="13"/>
  <c r="AF945" i="13"/>
  <c r="AG948" i="13"/>
  <c r="AE950" i="13"/>
  <c r="AF953" i="13"/>
  <c r="AG956" i="13"/>
  <c r="AE958" i="13"/>
  <c r="AF961" i="13"/>
  <c r="AG964" i="13"/>
  <c r="AE966" i="13"/>
  <c r="AF969" i="13"/>
  <c r="AG972" i="13"/>
  <c r="AE974" i="13"/>
  <c r="AF977" i="13"/>
  <c r="AG980" i="13"/>
  <c r="AE982" i="13"/>
  <c r="AF985" i="13"/>
  <c r="AG988" i="13"/>
  <c r="AE990" i="13"/>
  <c r="AF993" i="13"/>
  <c r="AG996" i="13"/>
  <c r="AE998" i="13"/>
  <c r="AF1001" i="13"/>
  <c r="AG1004" i="13"/>
  <c r="AE1006" i="13"/>
  <c r="AE439" i="13"/>
  <c r="AF455" i="13"/>
  <c r="AF471" i="13"/>
  <c r="AF487" i="13"/>
  <c r="AE492" i="13"/>
  <c r="AF503" i="13"/>
  <c r="AE508" i="13"/>
  <c r="AF519" i="13"/>
  <c r="AE524" i="13"/>
  <c r="AF535" i="13"/>
  <c r="AE540" i="13"/>
  <c r="AF551" i="13"/>
  <c r="AE556" i="13"/>
  <c r="AF567" i="13"/>
  <c r="AE572" i="13"/>
  <c r="AF583" i="13"/>
  <c r="AE588" i="13"/>
  <c r="AF599" i="13"/>
  <c r="AE604" i="13"/>
  <c r="AF615" i="13"/>
  <c r="AE620" i="13"/>
  <c r="AF631" i="13"/>
  <c r="AE636" i="13"/>
  <c r="AF647" i="13"/>
  <c r="AE652" i="13"/>
  <c r="AF655" i="13"/>
  <c r="AE662" i="13"/>
  <c r="AE669" i="13"/>
  <c r="AF671" i="13"/>
  <c r="AE678" i="13"/>
  <c r="AF720" i="13"/>
  <c r="AG723" i="13"/>
  <c r="AE725" i="13"/>
  <c r="AF728" i="13"/>
  <c r="AG731" i="13"/>
  <c r="AE733" i="13"/>
  <c r="AF736" i="13"/>
  <c r="AG739" i="13"/>
  <c r="AE741" i="13"/>
  <c r="AF744" i="13"/>
  <c r="AG747" i="13"/>
  <c r="AE749" i="13"/>
  <c r="AF752" i="13"/>
  <c r="AG755" i="13"/>
  <c r="AE757" i="13"/>
  <c r="AF760" i="13"/>
  <c r="AG763" i="13"/>
  <c r="AE765" i="13"/>
  <c r="AF768" i="13"/>
  <c r="AG771" i="13"/>
  <c r="AE773" i="13"/>
  <c r="AF776" i="13"/>
  <c r="AG779" i="13"/>
  <c r="AE781" i="13"/>
  <c r="AF784" i="13"/>
  <c r="AG787" i="13"/>
  <c r="AE789" i="13"/>
  <c r="AF792" i="13"/>
  <c r="AG795" i="13"/>
  <c r="AE797" i="13"/>
  <c r="AF800" i="13"/>
  <c r="AG803" i="13"/>
  <c r="AE805" i="13"/>
  <c r="AF808" i="13"/>
  <c r="AG811" i="13"/>
  <c r="AE813" i="13"/>
  <c r="AF816" i="13"/>
  <c r="AG819" i="13"/>
  <c r="AE821" i="13"/>
  <c r="AF824" i="13"/>
  <c r="AG827" i="13"/>
  <c r="AE829" i="13"/>
  <c r="AF832" i="13"/>
  <c r="AG835" i="13"/>
  <c r="AE837" i="13"/>
  <c r="AF840" i="13"/>
  <c r="AG843" i="13"/>
  <c r="AE845" i="13"/>
  <c r="AG848" i="13"/>
  <c r="AE850" i="13"/>
  <c r="AF853" i="13"/>
  <c r="AE855" i="13"/>
  <c r="AF858" i="13"/>
  <c r="AG861" i="13"/>
  <c r="AE863" i="13"/>
  <c r="AF866" i="13"/>
  <c r="AG869" i="13"/>
  <c r="AE871" i="13"/>
  <c r="AG874" i="13"/>
  <c r="AF876" i="13"/>
  <c r="AG879" i="13"/>
  <c r="AE881" i="13"/>
  <c r="AF884" i="13"/>
  <c r="AG887" i="13"/>
  <c r="AE889" i="13"/>
  <c r="AF892" i="13"/>
  <c r="AG895" i="13"/>
  <c r="AE897" i="13"/>
  <c r="AF900" i="13"/>
  <c r="AG903" i="13"/>
  <c r="AE905" i="13"/>
  <c r="AF908" i="13"/>
  <c r="AG911" i="13"/>
  <c r="AE913" i="13"/>
  <c r="AF916" i="13"/>
  <c r="AE918" i="13"/>
  <c r="AF921" i="13"/>
  <c r="AE923" i="13"/>
  <c r="AF926" i="13"/>
  <c r="AG929" i="13"/>
  <c r="AE931" i="13"/>
  <c r="AF934" i="13"/>
  <c r="AG937" i="13"/>
  <c r="AE939" i="13"/>
  <c r="AF942" i="13"/>
  <c r="AG945" i="13"/>
  <c r="AE947" i="13"/>
  <c r="AF950" i="13"/>
  <c r="AG1943" i="13"/>
  <c r="AE351" i="13"/>
  <c r="AF394" i="13"/>
  <c r="AE415" i="13"/>
  <c r="AG445" i="13"/>
  <c r="AG461" i="13"/>
  <c r="AG477" i="13"/>
  <c r="AG498" i="13"/>
  <c r="AG514" i="13"/>
  <c r="AG530" i="13"/>
  <c r="AG546" i="13"/>
  <c r="AG562" i="13"/>
  <c r="AG578" i="13"/>
  <c r="AG594" i="13"/>
  <c r="AG610" i="13"/>
  <c r="AG626" i="13"/>
  <c r="AG642" i="13"/>
  <c r="AE658" i="13"/>
  <c r="AE660" i="13"/>
  <c r="AF669" i="13"/>
  <c r="AE674" i="13"/>
  <c r="AE676" i="13"/>
  <c r="AG720" i="13"/>
  <c r="AE722" i="13"/>
  <c r="AF725" i="13"/>
  <c r="AG728" i="13"/>
  <c r="AE730" i="13"/>
  <c r="AF733" i="13"/>
  <c r="AG736" i="13"/>
  <c r="AE738" i="13"/>
  <c r="AF741" i="13"/>
  <c r="AG744" i="13"/>
  <c r="AE746" i="13"/>
  <c r="AF749" i="13"/>
  <c r="AG752" i="13"/>
  <c r="AE754" i="13"/>
  <c r="AF757" i="13"/>
  <c r="AG760" i="13"/>
  <c r="AE762" i="13"/>
  <c r="AF765" i="13"/>
  <c r="AG768" i="13"/>
  <c r="AE770" i="13"/>
  <c r="AF773" i="13"/>
  <c r="AG776" i="13"/>
  <c r="AE778" i="13"/>
  <c r="AF781" i="13"/>
  <c r="AG784" i="13"/>
  <c r="AE786" i="13"/>
  <c r="AF789" i="13"/>
  <c r="AG792" i="13"/>
  <c r="AE794" i="13"/>
  <c r="AF797" i="13"/>
  <c r="AG800" i="13"/>
  <c r="AE802" i="13"/>
  <c r="AF805" i="13"/>
  <c r="AG808" i="13"/>
  <c r="AE810" i="13"/>
  <c r="AF813" i="13"/>
  <c r="AG816" i="13"/>
  <c r="AE818" i="13"/>
  <c r="AF821" i="13"/>
  <c r="AG824" i="13"/>
  <c r="AE826" i="13"/>
  <c r="AF829" i="13"/>
  <c r="AG832" i="13"/>
  <c r="AE834" i="13"/>
  <c r="AF837" i="13"/>
  <c r="AG840" i="13"/>
  <c r="AE842" i="13"/>
  <c r="AF845" i="13"/>
  <c r="AE847" i="13"/>
  <c r="AF850" i="13"/>
  <c r="AG853" i="13"/>
  <c r="AF855" i="13"/>
  <c r="AG858" i="13"/>
  <c r="AE860" i="13"/>
  <c r="AF863" i="13"/>
  <c r="AG866" i="13"/>
  <c r="AE868" i="13"/>
  <c r="AF871" i="13"/>
  <c r="AG876" i="13"/>
  <c r="AE878" i="13"/>
  <c r="AF881" i="13"/>
  <c r="AG884" i="13"/>
  <c r="AE886" i="13"/>
  <c r="AF889" i="13"/>
  <c r="AG892" i="13"/>
  <c r="AE894" i="13"/>
  <c r="AF897" i="13"/>
  <c r="AG900" i="13"/>
  <c r="AE902" i="13"/>
  <c r="AF905" i="13"/>
  <c r="AG908" i="13"/>
  <c r="AE910" i="13"/>
  <c r="AF913" i="13"/>
  <c r="AG916" i="13"/>
  <c r="AF918" i="13"/>
  <c r="AG921" i="13"/>
  <c r="AF923" i="13"/>
  <c r="AG926" i="13"/>
  <c r="AE928" i="13"/>
  <c r="AF931" i="13"/>
  <c r="AG934" i="13"/>
  <c r="AE936" i="13"/>
  <c r="AF939" i="13"/>
  <c r="AG942" i="13"/>
  <c r="AE944" i="13"/>
  <c r="AG434" i="13"/>
  <c r="AF451" i="13"/>
  <c r="AF467" i="13"/>
  <c r="AF483" i="13"/>
  <c r="AG653" i="13"/>
  <c r="AF656" i="13"/>
  <c r="AF658" i="13"/>
  <c r="AG660" i="13"/>
  <c r="AF665" i="13"/>
  <c r="AG667" i="13"/>
  <c r="AG669" i="13"/>
  <c r="AF672" i="13"/>
  <c r="AF674" i="13"/>
  <c r="AG676" i="13"/>
  <c r="AF681" i="13"/>
  <c r="AF683" i="13"/>
  <c r="AE685" i="13"/>
  <c r="AE687" i="13"/>
  <c r="AF689" i="13"/>
  <c r="AF691" i="13"/>
  <c r="AE693" i="13"/>
  <c r="AE695" i="13"/>
  <c r="AF697" i="13"/>
  <c r="AF699" i="13"/>
  <c r="AE701" i="13"/>
  <c r="AE703" i="13"/>
  <c r="AF705" i="13"/>
  <c r="AF707" i="13"/>
  <c r="AE709" i="13"/>
  <c r="AE711" i="13"/>
  <c r="AF713" i="13"/>
  <c r="AF715" i="13"/>
  <c r="AE717" i="13"/>
  <c r="AE719" i="13"/>
  <c r="AF722" i="13"/>
  <c r="AG725" i="13"/>
  <c r="AE727" i="13"/>
  <c r="AF730" i="13"/>
  <c r="AG733" i="13"/>
  <c r="AE735" i="13"/>
  <c r="AF738" i="13"/>
  <c r="AG741" i="13"/>
  <c r="AE743" i="13"/>
  <c r="AF746" i="13"/>
  <c r="AG749" i="13"/>
  <c r="AE751" i="13"/>
  <c r="AF754" i="13"/>
  <c r="AG757" i="13"/>
  <c r="AE759" i="13"/>
  <c r="AF762" i="13"/>
  <c r="AG765" i="13"/>
  <c r="AE767" i="13"/>
  <c r="AF770" i="13"/>
  <c r="AG773" i="13"/>
  <c r="AE775" i="13"/>
  <c r="AF778" i="13"/>
  <c r="AG781" i="13"/>
  <c r="AE783" i="13"/>
  <c r="AF786" i="13"/>
  <c r="AG789" i="13"/>
  <c r="AE791" i="13"/>
  <c r="AF794" i="13"/>
  <c r="AG797" i="13"/>
  <c r="AE799" i="13"/>
  <c r="AF802" i="13"/>
  <c r="AG805" i="13"/>
  <c r="AE807" i="13"/>
  <c r="AF810" i="13"/>
  <c r="AG813" i="13"/>
  <c r="AE815" i="13"/>
  <c r="AF818" i="13"/>
  <c r="AG821" i="13"/>
  <c r="AE823" i="13"/>
  <c r="AF826" i="13"/>
  <c r="AG829" i="13"/>
  <c r="AE831" i="13"/>
  <c r="AF834" i="13"/>
  <c r="AG837" i="13"/>
  <c r="AE839" i="13"/>
  <c r="AF842" i="13"/>
  <c r="AG845" i="13"/>
  <c r="AF847" i="13"/>
  <c r="AG850" i="13"/>
  <c r="AE852" i="13"/>
  <c r="AG855" i="13"/>
  <c r="AE857" i="13"/>
  <c r="AF860" i="13"/>
  <c r="AG863" i="13"/>
  <c r="AE865" i="13"/>
  <c r="AF868" i="13"/>
  <c r="AG871" i="13"/>
  <c r="AE873" i="13"/>
  <c r="AE875" i="13"/>
  <c r="AF878" i="13"/>
  <c r="AG881" i="13"/>
  <c r="AE883" i="13"/>
  <c r="AF886" i="13"/>
  <c r="AG889" i="13"/>
  <c r="AE891" i="13"/>
  <c r="AF894" i="13"/>
  <c r="AG897" i="13"/>
  <c r="AE899" i="13"/>
  <c r="AF902" i="13"/>
  <c r="AG905" i="13"/>
  <c r="AE907" i="13"/>
  <c r="U41" i="13" s="1"/>
  <c r="AF910" i="13"/>
  <c r="AG913" i="13"/>
  <c r="AE915" i="13"/>
  <c r="AG918" i="13"/>
  <c r="AE920" i="13"/>
  <c r="AG923" i="13"/>
  <c r="AE925" i="13"/>
  <c r="AF928" i="13"/>
  <c r="AG931" i="13"/>
  <c r="AE933" i="13"/>
  <c r="AF936" i="13"/>
  <c r="AG939" i="13"/>
  <c r="AE941" i="13"/>
  <c r="AF944" i="13"/>
  <c r="AG947" i="13"/>
  <c r="AE949" i="13"/>
  <c r="AF952" i="13"/>
  <c r="AG955" i="13"/>
  <c r="AE957" i="13"/>
  <c r="AF960" i="13"/>
  <c r="AG963" i="13"/>
  <c r="AE965" i="13"/>
  <c r="AF968" i="13"/>
  <c r="AG971" i="13"/>
  <c r="AE973" i="13"/>
  <c r="AF976" i="13"/>
  <c r="AG979" i="13"/>
  <c r="AE981" i="13"/>
  <c r="AF984" i="13"/>
  <c r="AG987" i="13"/>
  <c r="AF346" i="13"/>
  <c r="AE367" i="13"/>
  <c r="AF410" i="13"/>
  <c r="AE423" i="13"/>
  <c r="AG441" i="13"/>
  <c r="AG457" i="13"/>
  <c r="AG473" i="13"/>
  <c r="AG656" i="13"/>
  <c r="AG658" i="13"/>
  <c r="AE663" i="13"/>
  <c r="AG672" i="13"/>
  <c r="AG674" i="13"/>
  <c r="AE679" i="13"/>
  <c r="AG683" i="13"/>
  <c r="AF685" i="13"/>
  <c r="AF687" i="13"/>
  <c r="AG691" i="13"/>
  <c r="AF693" i="13"/>
  <c r="AF695" i="13"/>
  <c r="AG699" i="13"/>
  <c r="AF701" i="13"/>
  <c r="AF703" i="13"/>
  <c r="AG707" i="13"/>
  <c r="AF709" i="13"/>
  <c r="AF711" i="13"/>
  <c r="AG715" i="13"/>
  <c r="AF717" i="13"/>
  <c r="AF719" i="13"/>
  <c r="AG722" i="13"/>
  <c r="AE724" i="13"/>
  <c r="AF727" i="13"/>
  <c r="AG730" i="13"/>
  <c r="AE732" i="13"/>
  <c r="AF735" i="13"/>
  <c r="AG738" i="13"/>
  <c r="AE740" i="13"/>
  <c r="AF743" i="13"/>
  <c r="AG746" i="13"/>
  <c r="AE748" i="13"/>
  <c r="AF751" i="13"/>
  <c r="AG754" i="13"/>
  <c r="AE756" i="13"/>
  <c r="AF759" i="13"/>
  <c r="AG762" i="13"/>
  <c r="AE764" i="13"/>
  <c r="AF767" i="13"/>
  <c r="AG770" i="13"/>
  <c r="AE772" i="13"/>
  <c r="AF775" i="13"/>
  <c r="AG778" i="13"/>
  <c r="AE780" i="13"/>
  <c r="AF783" i="13"/>
  <c r="AG786" i="13"/>
  <c r="AE788" i="13"/>
  <c r="AF791" i="13"/>
  <c r="AG794" i="13"/>
  <c r="AE796" i="13"/>
  <c r="AF799" i="13"/>
  <c r="AG802" i="13"/>
  <c r="AE804" i="13"/>
  <c r="AF807" i="13"/>
  <c r="AG810" i="13"/>
  <c r="AE812" i="13"/>
  <c r="AF815" i="13"/>
  <c r="AG818" i="13"/>
  <c r="AE820" i="13"/>
  <c r="AF823" i="13"/>
  <c r="AG826" i="13"/>
  <c r="AE828" i="13"/>
  <c r="AF831" i="13"/>
  <c r="AG834" i="13"/>
  <c r="AE836" i="13"/>
  <c r="AF839" i="13"/>
  <c r="AG842" i="13"/>
  <c r="AE844" i="13"/>
  <c r="AG847" i="13"/>
  <c r="AE849" i="13"/>
  <c r="AF852" i="13"/>
  <c r="AF857" i="13"/>
  <c r="AG860" i="13"/>
  <c r="AE862" i="13"/>
  <c r="AF865" i="13"/>
  <c r="AG868" i="13"/>
  <c r="AE870" i="13"/>
  <c r="AF873" i="13"/>
  <c r="AF875" i="13"/>
  <c r="AG878" i="13"/>
  <c r="AE880" i="13"/>
  <c r="AF883" i="13"/>
  <c r="AG886" i="13"/>
  <c r="AE888" i="13"/>
  <c r="AF891" i="13"/>
  <c r="AG894" i="13"/>
  <c r="AE896" i="13"/>
  <c r="AF899" i="13"/>
  <c r="AG902" i="13"/>
  <c r="AE904" i="13"/>
  <c r="AF907" i="13"/>
  <c r="V41" i="13" s="1"/>
  <c r="AG910" i="13"/>
  <c r="AE912" i="13"/>
  <c r="AF915" i="13"/>
  <c r="AF920" i="13"/>
  <c r="AF925" i="13"/>
  <c r="AG928" i="13"/>
  <c r="AE930" i="13"/>
  <c r="AF933" i="13"/>
  <c r="AG936" i="13"/>
  <c r="AE938" i="13"/>
  <c r="AF941" i="13"/>
  <c r="AG944" i="13"/>
  <c r="AE946" i="13"/>
  <c r="AF949" i="13"/>
  <c r="AG952" i="13"/>
  <c r="AE954" i="13"/>
  <c r="AF957" i="13"/>
  <c r="AG960" i="13"/>
  <c r="AE962" i="13"/>
  <c r="AF965" i="13"/>
  <c r="AG968" i="13"/>
  <c r="AE970" i="13"/>
  <c r="AF973" i="13"/>
  <c r="AG976" i="13"/>
  <c r="AE978" i="13"/>
  <c r="AF981" i="13"/>
  <c r="AG984" i="13"/>
  <c r="AE986" i="13"/>
  <c r="AF989" i="13"/>
  <c r="AG992" i="13"/>
  <c r="AE994" i="13"/>
  <c r="AF997" i="13"/>
  <c r="AG1000" i="13"/>
  <c r="AE1002" i="13"/>
  <c r="AF1005" i="13"/>
  <c r="AG1008" i="13"/>
  <c r="AE430" i="13"/>
  <c r="AF447" i="13"/>
  <c r="AF463" i="13"/>
  <c r="AF479" i="13"/>
  <c r="AF495" i="13"/>
  <c r="AE500" i="13"/>
  <c r="AF511" i="13"/>
  <c r="AE516" i="13"/>
  <c r="AF527" i="13"/>
  <c r="AE532" i="13"/>
  <c r="AF543" i="13"/>
  <c r="AE548" i="13"/>
  <c r="AF559" i="13"/>
  <c r="AE564" i="13"/>
  <c r="AF575" i="13"/>
  <c r="AE580" i="13"/>
  <c r="AF591" i="13"/>
  <c r="AE596" i="13"/>
  <c r="AF607" i="13"/>
  <c r="AE612" i="13"/>
  <c r="AF623" i="13"/>
  <c r="AE628" i="13"/>
  <c r="AF639" i="13"/>
  <c r="AE644" i="13"/>
  <c r="AE654" i="13"/>
  <c r="AE661" i="13"/>
  <c r="AF663" i="13"/>
  <c r="AE670" i="13"/>
  <c r="AE677" i="13"/>
  <c r="AF679" i="13"/>
  <c r="AG685" i="13"/>
  <c r="AG693" i="13"/>
  <c r="AG701" i="13"/>
  <c r="AG709" i="13"/>
  <c r="AG717" i="13"/>
  <c r="AG719" i="13"/>
  <c r="AE721" i="13"/>
  <c r="AF724" i="13"/>
  <c r="AG727" i="13"/>
  <c r="AE729" i="13"/>
  <c r="AF732" i="13"/>
  <c r="AG735" i="13"/>
  <c r="AE737" i="13"/>
  <c r="AF740" i="13"/>
  <c r="AG743" i="13"/>
  <c r="AE745" i="13"/>
  <c r="AF748" i="13"/>
  <c r="AG751" i="13"/>
  <c r="AE753" i="13"/>
  <c r="AF756" i="13"/>
  <c r="AG759" i="13"/>
  <c r="AE761" i="13"/>
  <c r="AF764" i="13"/>
  <c r="AG767" i="13"/>
  <c r="AE769" i="13"/>
  <c r="AF772" i="13"/>
  <c r="AG775" i="13"/>
  <c r="AE777" i="13"/>
  <c r="AF780" i="13"/>
  <c r="AG783" i="13"/>
  <c r="AE785" i="13"/>
  <c r="AF788" i="13"/>
  <c r="AG791" i="13"/>
  <c r="AE793" i="13"/>
  <c r="AF796" i="13"/>
  <c r="AG799" i="13"/>
  <c r="AE801" i="13"/>
  <c r="AF804" i="13"/>
  <c r="AG807" i="13"/>
  <c r="AE809" i="13"/>
  <c r="AF812" i="13"/>
  <c r="AG815" i="13"/>
  <c r="AE817" i="13"/>
  <c r="AF820" i="13"/>
  <c r="AG823" i="13"/>
  <c r="AE825" i="13"/>
  <c r="AF828" i="13"/>
  <c r="AG831" i="13"/>
  <c r="AE833" i="13"/>
  <c r="AF836" i="13"/>
  <c r="AG839" i="13"/>
  <c r="AE841" i="13"/>
  <c r="AF844" i="13"/>
  <c r="AE846" i="13"/>
  <c r="AF849" i="13"/>
  <c r="AG852" i="13"/>
  <c r="AE854" i="13"/>
  <c r="AG857" i="13"/>
  <c r="AE859" i="13"/>
  <c r="AF862" i="13"/>
  <c r="AG865" i="13"/>
  <c r="AE867" i="13"/>
  <c r="AF870" i="13"/>
  <c r="AG873" i="13"/>
  <c r="AG875" i="13"/>
  <c r="AE877" i="13"/>
  <c r="AF880" i="13"/>
  <c r="AG883" i="13"/>
  <c r="AE885" i="13"/>
  <c r="AF888" i="13"/>
  <c r="AG891" i="13"/>
  <c r="AE893" i="13"/>
  <c r="AF896" i="13"/>
  <c r="AG899" i="13"/>
  <c r="AE901" i="13"/>
  <c r="AF904" i="13"/>
  <c r="AG907" i="13"/>
  <c r="W41" i="13" s="1"/>
  <c r="AE909" i="13"/>
  <c r="AF912" i="13"/>
  <c r="AG915" i="13"/>
  <c r="AE917" i="13"/>
  <c r="AG920" i="13"/>
  <c r="AE922" i="13"/>
  <c r="AG925" i="13"/>
  <c r="AE927" i="13"/>
  <c r="AF930" i="13"/>
  <c r="AG933" i="13"/>
  <c r="AE935" i="13"/>
  <c r="AF938" i="13"/>
  <c r="AG941" i="13"/>
  <c r="AE943" i="13"/>
  <c r="AF946" i="13"/>
  <c r="AG949" i="13"/>
  <c r="AF475" i="13"/>
  <c r="AF657" i="13"/>
  <c r="AG668" i="13"/>
  <c r="AF690" i="13"/>
  <c r="AF706" i="13"/>
  <c r="AF851" i="13"/>
  <c r="AG867" i="13"/>
  <c r="AE879" i="13"/>
  <c r="AF890" i="13"/>
  <c r="AE895" i="13"/>
  <c r="AF906" i="13"/>
  <c r="AE911" i="13"/>
  <c r="AG922" i="13"/>
  <c r="AF948" i="13"/>
  <c r="AF951" i="13"/>
  <c r="AG953" i="13"/>
  <c r="AF958" i="13"/>
  <c r="AE960" i="13"/>
  <c r="AF967" i="13"/>
  <c r="AG969" i="13"/>
  <c r="AF974" i="13"/>
  <c r="AE976" i="13"/>
  <c r="AF983" i="13"/>
  <c r="AG985" i="13"/>
  <c r="AF1011" i="13"/>
  <c r="AG1014" i="13"/>
  <c r="AE1016" i="13"/>
  <c r="AF1019" i="13"/>
  <c r="AG1022" i="13"/>
  <c r="AE1024" i="13"/>
  <c r="AF1027" i="13"/>
  <c r="AG1030" i="13"/>
  <c r="AE1032" i="13"/>
  <c r="AF1035" i="13"/>
  <c r="AG1038" i="13"/>
  <c r="AE1040" i="13"/>
  <c r="AF1043" i="13"/>
  <c r="AG1046" i="13"/>
  <c r="AE1048" i="13"/>
  <c r="AF1051" i="13"/>
  <c r="AG1054" i="13"/>
  <c r="AE1056" i="13"/>
  <c r="AF1059" i="13"/>
  <c r="AG1062" i="13"/>
  <c r="AE1064" i="13"/>
  <c r="AF1067" i="13"/>
  <c r="AG1070" i="13"/>
  <c r="AE1072" i="13"/>
  <c r="AF1075" i="13"/>
  <c r="AG1078" i="13"/>
  <c r="AE1080" i="13"/>
  <c r="AF1083" i="13"/>
  <c r="AG1086" i="13"/>
  <c r="AE1088" i="13"/>
  <c r="AF1091" i="13"/>
  <c r="AG1094" i="13"/>
  <c r="AE1096" i="13"/>
  <c r="AF1099" i="13"/>
  <c r="AG1102" i="13"/>
  <c r="AE1104" i="13"/>
  <c r="AF1107" i="13"/>
  <c r="AG1110" i="13"/>
  <c r="AE1112" i="13"/>
  <c r="AF1115" i="13"/>
  <c r="AG1118" i="13"/>
  <c r="AE1120" i="13"/>
  <c r="AF1123" i="13"/>
  <c r="AG1126" i="13"/>
  <c r="AE1128" i="13"/>
  <c r="AF1131" i="13"/>
  <c r="AG1134" i="13"/>
  <c r="AE1136" i="13"/>
  <c r="AF1139" i="13"/>
  <c r="AG1142" i="13"/>
  <c r="AE1144" i="13"/>
  <c r="AF1147" i="13"/>
  <c r="AE1149" i="13"/>
  <c r="AF1152" i="13"/>
  <c r="AG1155" i="13"/>
  <c r="AE1157" i="13"/>
  <c r="AF1160" i="13"/>
  <c r="AG1163" i="13"/>
  <c r="AE1165" i="13"/>
  <c r="AF1168" i="13"/>
  <c r="AG1171" i="13"/>
  <c r="AE1173" i="13"/>
  <c r="AF1176" i="13"/>
  <c r="AF60" i="13"/>
  <c r="AF459" i="13"/>
  <c r="AF673" i="13"/>
  <c r="AG721" i="13"/>
  <c r="AE953" i="13"/>
  <c r="AG1009" i="13"/>
  <c r="AE1019" i="13"/>
  <c r="AF1038" i="13"/>
  <c r="AE1075" i="13"/>
  <c r="AG1081" i="13"/>
  <c r="AE1083" i="13"/>
  <c r="AF1086" i="13"/>
  <c r="AG1097" i="13"/>
  <c r="AG1105" i="13"/>
  <c r="AE1123" i="13"/>
  <c r="AG1145" i="13"/>
  <c r="AF1155" i="13"/>
  <c r="AE1160" i="13"/>
  <c r="AE1168" i="13"/>
  <c r="AF1171" i="13"/>
  <c r="AF680" i="13"/>
  <c r="AF696" i="13"/>
  <c r="AF712" i="13"/>
  <c r="AG846" i="13"/>
  <c r="AE874" i="13"/>
  <c r="AG885" i="13"/>
  <c r="AG901" i="13"/>
  <c r="AG917" i="13"/>
  <c r="AG951" i="13"/>
  <c r="AE956" i="13"/>
  <c r="AG958" i="13"/>
  <c r="AE963" i="13"/>
  <c r="AG965" i="13"/>
  <c r="AG967" i="13"/>
  <c r="AE972" i="13"/>
  <c r="AG974" i="13"/>
  <c r="AE979" i="13"/>
  <c r="AG981" i="13"/>
  <c r="AG983" i="13"/>
  <c r="AE988" i="13"/>
  <c r="AF990" i="13"/>
  <c r="AE992" i="13"/>
  <c r="AF994" i="13"/>
  <c r="AE996" i="13"/>
  <c r="AF998" i="13"/>
  <c r="AE1000" i="13"/>
  <c r="AF1002" i="13"/>
  <c r="AE1004" i="13"/>
  <c r="AF1006" i="13"/>
  <c r="AE1008" i="13"/>
  <c r="AG1011" i="13"/>
  <c r="AE1013" i="13"/>
  <c r="AF1016" i="13"/>
  <c r="AG1019" i="13"/>
  <c r="AE1021" i="13"/>
  <c r="AF1024" i="13"/>
  <c r="AG1027" i="13"/>
  <c r="AE1029" i="13"/>
  <c r="AF1032" i="13"/>
  <c r="AG1035" i="13"/>
  <c r="AE1037" i="13"/>
  <c r="AF1040" i="13"/>
  <c r="AG1043" i="13"/>
  <c r="AE1045" i="13"/>
  <c r="AF1048" i="13"/>
  <c r="AG1051" i="13"/>
  <c r="AE1053" i="13"/>
  <c r="AF1056" i="13"/>
  <c r="AG1059" i="13"/>
  <c r="AE1061" i="13"/>
  <c r="AF1064" i="13"/>
  <c r="AG1067" i="13"/>
  <c r="AE1069" i="13"/>
  <c r="AF1072" i="13"/>
  <c r="AG1075" i="13"/>
  <c r="AE1077" i="13"/>
  <c r="AF1080" i="13"/>
  <c r="AG1083" i="13"/>
  <c r="AE1085" i="13"/>
  <c r="AF1088" i="13"/>
  <c r="AG1091" i="13"/>
  <c r="AE1093" i="13"/>
  <c r="AF1096" i="13"/>
  <c r="AG1099" i="13"/>
  <c r="AE1101" i="13"/>
  <c r="AF1104" i="13"/>
  <c r="AG1107" i="13"/>
  <c r="AE1109" i="13"/>
  <c r="AF1112" i="13"/>
  <c r="AG1115" i="13"/>
  <c r="AE1117" i="13"/>
  <c r="AF1120" i="13"/>
  <c r="AG1123" i="13"/>
  <c r="AE1125" i="13"/>
  <c r="AF1128" i="13"/>
  <c r="AG1131" i="13"/>
  <c r="AE1133" i="13"/>
  <c r="AF1136" i="13"/>
  <c r="AG1139" i="13"/>
  <c r="AE1141" i="13"/>
  <c r="AF1144" i="13"/>
  <c r="AG1147" i="13"/>
  <c r="AF1149" i="13"/>
  <c r="AG1152" i="13"/>
  <c r="AE1154" i="13"/>
  <c r="AF1157" i="13"/>
  <c r="AG1160" i="13"/>
  <c r="AE1162" i="13"/>
  <c r="AF1165" i="13"/>
  <c r="AG1168" i="13"/>
  <c r="AE1170" i="13"/>
  <c r="AF1173" i="13"/>
  <c r="AG1176" i="13"/>
  <c r="AE1178" i="13"/>
  <c r="AG60" i="13"/>
  <c r="AG801" i="13"/>
  <c r="AG943" i="13"/>
  <c r="AG962" i="13"/>
  <c r="AF1062" i="13"/>
  <c r="AF1070" i="13"/>
  <c r="AE1131" i="13"/>
  <c r="AF1142" i="13"/>
  <c r="AE1152" i="13"/>
  <c r="AF664" i="13"/>
  <c r="AG675" i="13"/>
  <c r="AE686" i="13"/>
  <c r="AE702" i="13"/>
  <c r="AE718" i="13"/>
  <c r="AE723" i="13"/>
  <c r="AF734" i="13"/>
  <c r="AE739" i="13"/>
  <c r="AF750" i="13"/>
  <c r="AE755" i="13"/>
  <c r="AF766" i="13"/>
  <c r="AE771" i="13"/>
  <c r="AF782" i="13"/>
  <c r="AE787" i="13"/>
  <c r="AF798" i="13"/>
  <c r="AE803" i="13"/>
  <c r="AF814" i="13"/>
  <c r="AE819" i="13"/>
  <c r="AF830" i="13"/>
  <c r="AE835" i="13"/>
  <c r="AF924" i="13"/>
  <c r="AE929" i="13"/>
  <c r="AF940" i="13"/>
  <c r="AE945" i="13"/>
  <c r="AF954" i="13"/>
  <c r="AF956" i="13"/>
  <c r="AF963" i="13"/>
  <c r="AF970" i="13"/>
  <c r="AF972" i="13"/>
  <c r="AF979" i="13"/>
  <c r="AF986" i="13"/>
  <c r="AF988" i="13"/>
  <c r="AG990" i="13"/>
  <c r="AF992" i="13"/>
  <c r="AG994" i="13"/>
  <c r="AF996" i="13"/>
  <c r="AG998" i="13"/>
  <c r="AF1000" i="13"/>
  <c r="AG1002" i="13"/>
  <c r="AF1004" i="13"/>
  <c r="AG1006" i="13"/>
  <c r="AF1008" i="13"/>
  <c r="AE1010" i="13"/>
  <c r="AF1013" i="13"/>
  <c r="AG1016" i="13"/>
  <c r="AE1018" i="13"/>
  <c r="AF1021" i="13"/>
  <c r="AG1024" i="13"/>
  <c r="AE1026" i="13"/>
  <c r="AF1029" i="13"/>
  <c r="AG1032" i="13"/>
  <c r="AE1034" i="13"/>
  <c r="AF1037" i="13"/>
  <c r="AG1040" i="13"/>
  <c r="AE1042" i="13"/>
  <c r="AF1045" i="13"/>
  <c r="AG1048" i="13"/>
  <c r="AE1050" i="13"/>
  <c r="AF1053" i="13"/>
  <c r="AG1056" i="13"/>
  <c r="AE1058" i="13"/>
  <c r="AF1061" i="13"/>
  <c r="AG1064" i="13"/>
  <c r="AE1066" i="13"/>
  <c r="AF1069" i="13"/>
  <c r="AG1072" i="13"/>
  <c r="AE1074" i="13"/>
  <c r="AF1077" i="13"/>
  <c r="AG1080" i="13"/>
  <c r="AE1082" i="13"/>
  <c r="AF1085" i="13"/>
  <c r="AG1088" i="13"/>
  <c r="AE1090" i="13"/>
  <c r="AF1093" i="13"/>
  <c r="AG1096" i="13"/>
  <c r="AE1098" i="13"/>
  <c r="AF1101" i="13"/>
  <c r="AG1104" i="13"/>
  <c r="AE1106" i="13"/>
  <c r="AF1109" i="13"/>
  <c r="AG1112" i="13"/>
  <c r="AE1114" i="13"/>
  <c r="AF1117" i="13"/>
  <c r="AG1120" i="13"/>
  <c r="AE1122" i="13"/>
  <c r="AF1125" i="13"/>
  <c r="AG1128" i="13"/>
  <c r="AE1130" i="13"/>
  <c r="AF1133" i="13"/>
  <c r="AG1136" i="13"/>
  <c r="AE1138" i="13"/>
  <c r="AF1141" i="13"/>
  <c r="AG1144" i="13"/>
  <c r="AE1146" i="13"/>
  <c r="AG1149" i="13"/>
  <c r="AE1151" i="13"/>
  <c r="AF1154" i="13"/>
  <c r="AG1157" i="13"/>
  <c r="AE1159" i="13"/>
  <c r="AF1162" i="13"/>
  <c r="AG1165" i="13"/>
  <c r="AE1167" i="13"/>
  <c r="AF1170" i="13"/>
  <c r="AG1173" i="13"/>
  <c r="AE1175" i="13"/>
  <c r="AF1178" i="13"/>
  <c r="AE60" i="13"/>
  <c r="AG785" i="13"/>
  <c r="AE1027" i="13"/>
  <c r="AF1030" i="13"/>
  <c r="AG1049" i="13"/>
  <c r="AG1073" i="13"/>
  <c r="AF1094" i="13"/>
  <c r="AG1121" i="13"/>
  <c r="AE1139" i="13"/>
  <c r="AE1147" i="13"/>
  <c r="AG1158" i="13"/>
  <c r="AG425" i="13"/>
  <c r="AG659" i="13"/>
  <c r="AE692" i="13"/>
  <c r="AE708" i="13"/>
  <c r="AG729" i="13"/>
  <c r="AG745" i="13"/>
  <c r="AG761" i="13"/>
  <c r="AG777" i="13"/>
  <c r="AG793" i="13"/>
  <c r="AG809" i="13"/>
  <c r="AG825" i="13"/>
  <c r="AG841" i="13"/>
  <c r="AF864" i="13"/>
  <c r="AE869" i="13"/>
  <c r="AF919" i="13"/>
  <c r="AG935" i="13"/>
  <c r="AG954" i="13"/>
  <c r="AE959" i="13"/>
  <c r="AE961" i="13"/>
  <c r="AG970" i="13"/>
  <c r="AE975" i="13"/>
  <c r="AE977" i="13"/>
  <c r="AG986" i="13"/>
  <c r="AF1010" i="13"/>
  <c r="AG1013" i="13"/>
  <c r="AE1015" i="13"/>
  <c r="AF1018" i="13"/>
  <c r="AG1021" i="13"/>
  <c r="AE1023" i="13"/>
  <c r="U24" i="13" s="1"/>
  <c r="AF1026" i="13"/>
  <c r="AG1029" i="13"/>
  <c r="AE1031" i="13"/>
  <c r="AF1034" i="13"/>
  <c r="AG1037" i="13"/>
  <c r="AE1039" i="13"/>
  <c r="AF1042" i="13"/>
  <c r="AG1045" i="13"/>
  <c r="AE1047" i="13"/>
  <c r="AF1050" i="13"/>
  <c r="AG1053" i="13"/>
  <c r="AE1055" i="13"/>
  <c r="AF1058" i="13"/>
  <c r="AG1061" i="13"/>
  <c r="AE1063" i="13"/>
  <c r="AF1066" i="13"/>
  <c r="AG1069" i="13"/>
  <c r="AE1071" i="13"/>
  <c r="AF1074" i="13"/>
  <c r="AG1077" i="13"/>
  <c r="AE1079" i="13"/>
  <c r="AF1082" i="13"/>
  <c r="AG1085" i="13"/>
  <c r="AE1087" i="13"/>
  <c r="AF1090" i="13"/>
  <c r="AG1093" i="13"/>
  <c r="AE1095" i="13"/>
  <c r="AF1098" i="13"/>
  <c r="AG1101" i="13"/>
  <c r="AE1103" i="13"/>
  <c r="AF1106" i="13"/>
  <c r="AG1109" i="13"/>
  <c r="AE1111" i="13"/>
  <c r="AF1114" i="13"/>
  <c r="AG1117" i="13"/>
  <c r="AE1119" i="13"/>
  <c r="AF1122" i="13"/>
  <c r="AG1125" i="13"/>
  <c r="AE1127" i="13"/>
  <c r="AF1130" i="13"/>
  <c r="AG1133" i="13"/>
  <c r="AE1135" i="13"/>
  <c r="AF1138" i="13"/>
  <c r="AG1141" i="13"/>
  <c r="AE1143" i="13"/>
  <c r="AF1146" i="13"/>
  <c r="AF1151" i="13"/>
  <c r="AG1154" i="13"/>
  <c r="AE1156" i="13"/>
  <c r="AF1159" i="13"/>
  <c r="AG1162" i="13"/>
  <c r="AE1164" i="13"/>
  <c r="AF1167" i="13"/>
  <c r="AG1170" i="13"/>
  <c r="AE1172" i="13"/>
  <c r="AF1175" i="13"/>
  <c r="AG1178" i="13"/>
  <c r="AG753" i="13"/>
  <c r="AG769" i="13"/>
  <c r="AE951" i="13"/>
  <c r="AG978" i="13"/>
  <c r="AE1035" i="13"/>
  <c r="AF1046" i="13"/>
  <c r="AF1054" i="13"/>
  <c r="AE1059" i="13"/>
  <c r="AG1089" i="13"/>
  <c r="AE1091" i="13"/>
  <c r="AG1129" i="13"/>
  <c r="AG1137" i="13"/>
  <c r="AE1176" i="13"/>
  <c r="AF682" i="13"/>
  <c r="AF698" i="13"/>
  <c r="AF714" i="13"/>
  <c r="AE848" i="13"/>
  <c r="AG859" i="13"/>
  <c r="AF882" i="13"/>
  <c r="AE887" i="13"/>
  <c r="AF898" i="13"/>
  <c r="AE903" i="13"/>
  <c r="AF914" i="13"/>
  <c r="AE952" i="13"/>
  <c r="AF959" i="13"/>
  <c r="AG961" i="13"/>
  <c r="AF966" i="13"/>
  <c r="AE968" i="13"/>
  <c r="AF975" i="13"/>
  <c r="AG977" i="13"/>
  <c r="AF982" i="13"/>
  <c r="AE984" i="13"/>
  <c r="AE991" i="13"/>
  <c r="AE995" i="13"/>
  <c r="AE999" i="13"/>
  <c r="AE1003" i="13"/>
  <c r="AE1007" i="13"/>
  <c r="AG1010" i="13"/>
  <c r="AE1012" i="13"/>
  <c r="AF1015" i="13"/>
  <c r="AG1018" i="13"/>
  <c r="AE1020" i="13"/>
  <c r="AF1023" i="13"/>
  <c r="AG1026" i="13"/>
  <c r="AE1028" i="13"/>
  <c r="AF1031" i="13"/>
  <c r="AG1034" i="13"/>
  <c r="AE1036" i="13"/>
  <c r="AF1039" i="13"/>
  <c r="AG1042" i="13"/>
  <c r="AE1044" i="13"/>
  <c r="AF1047" i="13"/>
  <c r="AG1050" i="13"/>
  <c r="AE1052" i="13"/>
  <c r="AF1055" i="13"/>
  <c r="AG1058" i="13"/>
  <c r="AE1060" i="13"/>
  <c r="AF1063" i="13"/>
  <c r="AG1066" i="13"/>
  <c r="AE1068" i="13"/>
  <c r="AF1071" i="13"/>
  <c r="AG1074" i="13"/>
  <c r="AE1076" i="13"/>
  <c r="AF1079" i="13"/>
  <c r="AG1082" i="13"/>
  <c r="AE1084" i="13"/>
  <c r="AF1087" i="13"/>
  <c r="AG1090" i="13"/>
  <c r="AE1092" i="13"/>
  <c r="AF1095" i="13"/>
  <c r="AG1098" i="13"/>
  <c r="AE1100" i="13"/>
  <c r="AF1103" i="13"/>
  <c r="AG1106" i="13"/>
  <c r="AE1108" i="13"/>
  <c r="AF1111" i="13"/>
  <c r="AG1114" i="13"/>
  <c r="AE1116" i="13"/>
  <c r="AF1119" i="13"/>
  <c r="AG1122" i="13"/>
  <c r="AE1124" i="13"/>
  <c r="AF1127" i="13"/>
  <c r="AG1130" i="13"/>
  <c r="AE1132" i="13"/>
  <c r="AF1135" i="13"/>
  <c r="AG1138" i="13"/>
  <c r="AE1140" i="13"/>
  <c r="AF1143" i="13"/>
  <c r="AG1146" i="13"/>
  <c r="AE1148" i="13"/>
  <c r="AG1151" i="13"/>
  <c r="AE1153" i="13"/>
  <c r="AF1156" i="13"/>
  <c r="AG1159" i="13"/>
  <c r="AE1161" i="13"/>
  <c r="AF1164" i="13"/>
  <c r="AG1167" i="13"/>
  <c r="AE1169" i="13"/>
  <c r="AF1172" i="13"/>
  <c r="AG1175" i="13"/>
  <c r="AE1177" i="13"/>
  <c r="AE684" i="13"/>
  <c r="AE716" i="13"/>
  <c r="AG737" i="13"/>
  <c r="AG817" i="13"/>
  <c r="AF856" i="13"/>
  <c r="AE985" i="13"/>
  <c r="AG1017" i="13"/>
  <c r="AF1022" i="13"/>
  <c r="AE1043" i="13"/>
  <c r="AG1065" i="13"/>
  <c r="AE1067" i="13"/>
  <c r="AF1078" i="13"/>
  <c r="AE1099" i="13"/>
  <c r="AG1113" i="13"/>
  <c r="AF1126" i="13"/>
  <c r="AF1134" i="13"/>
  <c r="AG1150" i="13"/>
  <c r="AF666" i="13"/>
  <c r="AG677" i="13"/>
  <c r="AF688" i="13"/>
  <c r="AF704" i="13"/>
  <c r="AG854" i="13"/>
  <c r="AG877" i="13"/>
  <c r="AG893" i="13"/>
  <c r="AG909" i="13"/>
  <c r="AF947" i="13"/>
  <c r="AG950" i="13"/>
  <c r="AE955" i="13"/>
  <c r="AG957" i="13"/>
  <c r="AG959" i="13"/>
  <c r="AE964" i="13"/>
  <c r="AG966" i="13"/>
  <c r="AE971" i="13"/>
  <c r="AG973" i="13"/>
  <c r="AG975" i="13"/>
  <c r="AE980" i="13"/>
  <c r="AG982" i="13"/>
  <c r="AE987" i="13"/>
  <c r="AE989" i="13"/>
  <c r="AF991" i="13"/>
  <c r="AE993" i="13"/>
  <c r="AF995" i="13"/>
  <c r="AE997" i="13"/>
  <c r="AF999" i="13"/>
  <c r="AE1001" i="13"/>
  <c r="AF1003" i="13"/>
  <c r="AE1005" i="13"/>
  <c r="AF1007" i="13"/>
  <c r="AE1009" i="13"/>
  <c r="AF1012" i="13"/>
  <c r="AG1015" i="13"/>
  <c r="AE1017" i="13"/>
  <c r="AF1020" i="13"/>
  <c r="AG1023" i="13"/>
  <c r="AE1025" i="13"/>
  <c r="AF1028" i="13"/>
  <c r="AG1031" i="13"/>
  <c r="AE1033" i="13"/>
  <c r="AF1036" i="13"/>
  <c r="AG1039" i="13"/>
  <c r="AE1041" i="13"/>
  <c r="AF1044" i="13"/>
  <c r="AG1047" i="13"/>
  <c r="AE1049" i="13"/>
  <c r="AF1052" i="13"/>
  <c r="AG1055" i="13"/>
  <c r="AE1057" i="13"/>
  <c r="AF1060" i="13"/>
  <c r="AG1063" i="13"/>
  <c r="AE1065" i="13"/>
  <c r="AF1068" i="13"/>
  <c r="AG1071" i="13"/>
  <c r="AE1073" i="13"/>
  <c r="AF1076" i="13"/>
  <c r="AG1079" i="13"/>
  <c r="AE1081" i="13"/>
  <c r="AF1084" i="13"/>
  <c r="AG1087" i="13"/>
  <c r="AE1089" i="13"/>
  <c r="AF1092" i="13"/>
  <c r="AG1095" i="13"/>
  <c r="AE1097" i="13"/>
  <c r="AF1100" i="13"/>
  <c r="AG1103" i="13"/>
  <c r="AE1105" i="13"/>
  <c r="AF1108" i="13"/>
  <c r="AG1111" i="13"/>
  <c r="AE1113" i="13"/>
  <c r="AF1116" i="13"/>
  <c r="AG1119" i="13"/>
  <c r="AE1121" i="13"/>
  <c r="AF1124" i="13"/>
  <c r="AG1127" i="13"/>
  <c r="AE1129" i="13"/>
  <c r="AF1132" i="13"/>
  <c r="AG1135" i="13"/>
  <c r="AE1137" i="13"/>
  <c r="AF1140" i="13"/>
  <c r="AG1143" i="13"/>
  <c r="AE1145" i="13"/>
  <c r="AF1148" i="13"/>
  <c r="AE1150" i="13"/>
  <c r="AF1153" i="13"/>
  <c r="AG1156" i="13"/>
  <c r="AE1158" i="13"/>
  <c r="AF1161" i="13"/>
  <c r="AG1164" i="13"/>
  <c r="AE1166" i="13"/>
  <c r="AF1169" i="13"/>
  <c r="AG1172" i="13"/>
  <c r="AE1174" i="13"/>
  <c r="AF1177" i="13"/>
  <c r="AE700" i="13"/>
  <c r="AG833" i="13"/>
  <c r="AE861" i="13"/>
  <c r="AF872" i="13"/>
  <c r="AE948" i="13"/>
  <c r="AE967" i="13"/>
  <c r="AE983" i="13"/>
  <c r="AE1011" i="13"/>
  <c r="AF1102" i="13"/>
  <c r="AF1110" i="13"/>
  <c r="AE1115" i="13"/>
  <c r="AF1118" i="13"/>
  <c r="AF443" i="13"/>
  <c r="AG661" i="13"/>
  <c r="AE694" i="13"/>
  <c r="AE710" i="13"/>
  <c r="AF726" i="13"/>
  <c r="AE731" i="13"/>
  <c r="AF742" i="13"/>
  <c r="AE747" i="13"/>
  <c r="AF758" i="13"/>
  <c r="AE763" i="13"/>
  <c r="AF774" i="13"/>
  <c r="AE779" i="13"/>
  <c r="AF790" i="13"/>
  <c r="AE795" i="13"/>
  <c r="AF806" i="13"/>
  <c r="AE811" i="13"/>
  <c r="AF822" i="13"/>
  <c r="AE827" i="13"/>
  <c r="AF838" i="13"/>
  <c r="AE843" i="13"/>
  <c r="AF932" i="13"/>
  <c r="AE937" i="13"/>
  <c r="AF955" i="13"/>
  <c r="AF962" i="13"/>
  <c r="AF964" i="13"/>
  <c r="AF971" i="13"/>
  <c r="AF978" i="13"/>
  <c r="AF980" i="13"/>
  <c r="AF987" i="13"/>
  <c r="AG989" i="13"/>
  <c r="AG991" i="13"/>
  <c r="AG993" i="13"/>
  <c r="AG995" i="13"/>
  <c r="AG997" i="13"/>
  <c r="AG999" i="13"/>
  <c r="AG1001" i="13"/>
  <c r="AG1003" i="13"/>
  <c r="AG1005" i="13"/>
  <c r="AG1007" i="13"/>
  <c r="AF1009" i="13"/>
  <c r="AG1012" i="13"/>
  <c r="AE1014" i="13"/>
  <c r="AF1017" i="13"/>
  <c r="AG1020" i="13"/>
  <c r="AE1022" i="13"/>
  <c r="AF1025" i="13"/>
  <c r="AG1028" i="13"/>
  <c r="AE1030" i="13"/>
  <c r="AF1033" i="13"/>
  <c r="AG1036" i="13"/>
  <c r="AE1038" i="13"/>
  <c r="AF1041" i="13"/>
  <c r="AG1044" i="13"/>
  <c r="AE1046" i="13"/>
  <c r="AF1049" i="13"/>
  <c r="AG1052" i="13"/>
  <c r="AE1054" i="13"/>
  <c r="AF1057" i="13"/>
  <c r="AG1060" i="13"/>
  <c r="AE1062" i="13"/>
  <c r="AF1065" i="13"/>
  <c r="AG1068" i="13"/>
  <c r="AE1070" i="13"/>
  <c r="AF1073" i="13"/>
  <c r="AG1076" i="13"/>
  <c r="AE1078" i="13"/>
  <c r="AF1081" i="13"/>
  <c r="AG1084" i="13"/>
  <c r="AE1086" i="13"/>
  <c r="AF1089" i="13"/>
  <c r="AG1092" i="13"/>
  <c r="AE1094" i="13"/>
  <c r="AF1097" i="13"/>
  <c r="AG1100" i="13"/>
  <c r="AE1102" i="13"/>
  <c r="AF1105" i="13"/>
  <c r="AG1108" i="13"/>
  <c r="AE1110" i="13"/>
  <c r="AF1113" i="13"/>
  <c r="AG1116" i="13"/>
  <c r="AE1118" i="13"/>
  <c r="AF1121" i="13"/>
  <c r="AG1124" i="13"/>
  <c r="AE1126" i="13"/>
  <c r="AF1129" i="13"/>
  <c r="AG1132" i="13"/>
  <c r="AE1134" i="13"/>
  <c r="AF1137" i="13"/>
  <c r="AG1140" i="13"/>
  <c r="AE1142" i="13"/>
  <c r="AF1145" i="13"/>
  <c r="AG1148" i="13"/>
  <c r="AF1150" i="13"/>
  <c r="AG1153" i="13"/>
  <c r="AE1155" i="13"/>
  <c r="AF1158" i="13"/>
  <c r="AG1161" i="13"/>
  <c r="AE1163" i="13"/>
  <c r="AF1166" i="13"/>
  <c r="AG1169" i="13"/>
  <c r="AE1171" i="13"/>
  <c r="AF1174" i="13"/>
  <c r="AG1177" i="13"/>
  <c r="AG927" i="13"/>
  <c r="AE969" i="13"/>
  <c r="AF1014" i="13"/>
  <c r="AG1025" i="13"/>
  <c r="AG1033" i="13"/>
  <c r="AG1041" i="13"/>
  <c r="AE1051" i="13"/>
  <c r="AG1057" i="13"/>
  <c r="AE1107" i="13"/>
  <c r="AF1163" i="13"/>
  <c r="AG1166" i="13"/>
  <c r="AG1174" i="13"/>
  <c r="U42" i="13" l="1"/>
  <c r="T24" i="13"/>
  <c r="V24" i="13"/>
  <c r="T44" i="13"/>
  <c r="W24" i="13"/>
  <c r="W47" i="13"/>
  <c r="W12" i="13"/>
  <c r="U46" i="13"/>
  <c r="U38" i="13"/>
  <c r="U11" i="13"/>
  <c r="V38" i="13"/>
  <c r="W11" i="13"/>
  <c r="W46" i="13"/>
  <c r="T42" i="13"/>
  <c r="T38" i="13"/>
  <c r="W38" i="13"/>
  <c r="M33" i="3"/>
  <c r="I33" i="3"/>
  <c r="F33" i="3"/>
  <c r="D86" i="3"/>
  <c r="H33" i="3"/>
  <c r="N33" i="3"/>
  <c r="L33" i="3"/>
  <c r="O33" i="3"/>
  <c r="J33" i="3"/>
  <c r="G33" i="3"/>
  <c r="K33" i="3"/>
  <c r="P33" i="3"/>
  <c r="U50" i="13"/>
  <c r="T35" i="13"/>
  <c r="V25" i="13"/>
  <c r="V44" i="13"/>
  <c r="AI1042" i="13"/>
  <c r="V11" i="13"/>
  <c r="AI1041" i="13"/>
  <c r="AL1041" i="13" s="1"/>
  <c r="W19" i="13"/>
  <c r="W36" i="13"/>
  <c r="V36" i="13"/>
  <c r="T13" i="13"/>
  <c r="T19" i="13"/>
  <c r="V12" i="13"/>
  <c r="W45" i="13"/>
  <c r="U29" i="13"/>
  <c r="U16" i="13"/>
  <c r="T11" i="13"/>
  <c r="T50" i="13"/>
  <c r="U20" i="13"/>
  <c r="U33" i="13"/>
  <c r="U21" i="13"/>
  <c r="W40" i="13"/>
  <c r="T12" i="13"/>
  <c r="T48" i="13"/>
  <c r="V45" i="13"/>
  <c r="V26" i="13"/>
  <c r="V17" i="13"/>
  <c r="T20" i="13"/>
  <c r="T23" i="13"/>
  <c r="U19" i="13"/>
  <c r="V21" i="13"/>
  <c r="W25" i="13"/>
  <c r="W32" i="13"/>
  <c r="W34" i="13"/>
  <c r="U36" i="13"/>
  <c r="W20" i="13"/>
  <c r="W23" i="13"/>
  <c r="V33" i="13"/>
  <c r="V20" i="13"/>
  <c r="V50" i="13"/>
  <c r="U26" i="13"/>
  <c r="U23" i="13"/>
  <c r="V23" i="13"/>
  <c r="U12" i="13"/>
  <c r="V39" i="13"/>
  <c r="U45" i="13"/>
  <c r="W26" i="13"/>
  <c r="T26" i="13"/>
  <c r="T17" i="13"/>
  <c r="T36" i="13"/>
  <c r="T21" i="13"/>
  <c r="V19" i="13"/>
  <c r="W27" i="13"/>
  <c r="T47" i="13"/>
  <c r="T45" i="13"/>
  <c r="W29" i="13"/>
  <c r="V29" i="13"/>
  <c r="U34" i="13"/>
  <c r="T15" i="13"/>
  <c r="T25" i="13"/>
  <c r="T16" i="13"/>
  <c r="W21" i="13"/>
  <c r="D104" i="2"/>
  <c r="AQ43" i="13"/>
  <c r="AN43" i="13"/>
  <c r="AO43" i="13"/>
  <c r="W33" i="13"/>
  <c r="W31" i="13"/>
  <c r="T34" i="13"/>
  <c r="T22" i="13"/>
  <c r="W16" i="13"/>
  <c r="U22" i="13"/>
  <c r="V34" i="13"/>
  <c r="V22" i="13"/>
  <c r="U32" i="13"/>
  <c r="W22" i="13"/>
  <c r="T27" i="13"/>
  <c r="T33" i="13"/>
  <c r="W50" i="13"/>
  <c r="W44" i="13"/>
  <c r="U27" i="13"/>
  <c r="W30" i="13"/>
  <c r="T30" i="13"/>
  <c r="T31" i="13"/>
  <c r="U44" i="13"/>
  <c r="V27" i="13"/>
  <c r="V32" i="13"/>
  <c r="V31" i="13"/>
  <c r="U30" i="13"/>
  <c r="T29" i="13"/>
  <c r="U25" i="13"/>
  <c r="V46" i="13"/>
  <c r="V30" i="13"/>
  <c r="V16" i="13"/>
  <c r="U31" i="13"/>
  <c r="T46" i="13"/>
  <c r="T32" i="13"/>
  <c r="U37" i="13"/>
  <c r="V10" i="13"/>
  <c r="U18" i="13"/>
  <c r="W37" i="13"/>
  <c r="U49" i="13"/>
  <c r="U28" i="13"/>
  <c r="W49" i="13"/>
  <c r="T49" i="13"/>
  <c r="T10" i="13"/>
  <c r="V49" i="13"/>
  <c r="U40" i="13"/>
  <c r="V48" i="13"/>
  <c r="V18" i="13"/>
  <c r="W28" i="13"/>
  <c r="W10" i="13"/>
  <c r="V35" i="13"/>
  <c r="U10" i="13"/>
  <c r="T28" i="13"/>
  <c r="T18" i="13"/>
  <c r="V13" i="13"/>
  <c r="U15" i="13"/>
  <c r="W15" i="13"/>
  <c r="W18" i="13"/>
  <c r="U48" i="13"/>
  <c r="T39" i="13"/>
  <c r="T40" i="13"/>
  <c r="T37" i="13"/>
  <c r="V47" i="13"/>
  <c r="W13" i="13"/>
  <c r="W35" i="13"/>
  <c r="V28" i="13"/>
  <c r="W48" i="13"/>
  <c r="U47" i="13"/>
  <c r="W39" i="13"/>
  <c r="U35" i="13"/>
  <c r="U13" i="13"/>
  <c r="U39" i="13"/>
  <c r="V37" i="13"/>
  <c r="V15" i="13"/>
  <c r="V40" i="13"/>
  <c r="AM43" i="13"/>
  <c r="AS43" i="13"/>
  <c r="AR43" i="13"/>
  <c r="AI1157" i="13"/>
  <c r="AL1157" i="13" s="1"/>
  <c r="AI1168" i="13"/>
  <c r="AL1168" i="13" s="1"/>
  <c r="AI921" i="13"/>
  <c r="AL921" i="13" s="1"/>
  <c r="AI1142" i="13"/>
  <c r="AL1142" i="13" s="1"/>
  <c r="AI1014" i="13"/>
  <c r="AL1014" i="13" s="1"/>
  <c r="AI752" i="13"/>
  <c r="AL752" i="13" s="1"/>
  <c r="AI1174" i="13"/>
  <c r="AL1174" i="13" s="1"/>
  <c r="AI1113" i="13"/>
  <c r="AL1113" i="13" s="1"/>
  <c r="AI1049" i="13"/>
  <c r="AI997" i="13"/>
  <c r="AL997" i="13" s="1"/>
  <c r="AI671" i="13"/>
  <c r="AL671" i="13" s="1"/>
  <c r="AI1153" i="13"/>
  <c r="AL1153" i="13" s="1"/>
  <c r="AI1092" i="13"/>
  <c r="AI1028" i="13"/>
  <c r="AL1028" i="13" s="1"/>
  <c r="AI908" i="13"/>
  <c r="AL908" i="13" s="1"/>
  <c r="AI1172" i="13"/>
  <c r="AL1172" i="13" s="1"/>
  <c r="AI1151" i="13"/>
  <c r="AI1090" i="13"/>
  <c r="AL1090" i="13" s="1"/>
  <c r="AI1026" i="13"/>
  <c r="AI776" i="13"/>
  <c r="AL776" i="13" s="1"/>
  <c r="AI1101" i="13"/>
  <c r="AL1101" i="13" s="1"/>
  <c r="AI1037" i="13"/>
  <c r="AI1000" i="13"/>
  <c r="AL1000" i="13" s="1"/>
  <c r="AI972" i="13"/>
  <c r="AL972" i="13" s="1"/>
  <c r="AI914" i="13"/>
  <c r="AL914" i="13" s="1"/>
  <c r="AI782" i="13"/>
  <c r="AL782" i="13" s="1"/>
  <c r="AI714" i="13"/>
  <c r="AL714" i="13" s="1"/>
  <c r="AI1007" i="13"/>
  <c r="AL1007" i="13" s="1"/>
  <c r="AI825" i="13"/>
  <c r="AL825" i="13" s="1"/>
  <c r="AI938" i="13"/>
  <c r="AL938" i="13" s="1"/>
  <c r="AI865" i="13"/>
  <c r="AL865" i="13" s="1"/>
  <c r="AI799" i="13"/>
  <c r="AL799" i="13" s="1"/>
  <c r="AI735" i="13"/>
  <c r="AI691" i="13"/>
  <c r="AL691" i="13" s="1"/>
  <c r="AI886" i="13"/>
  <c r="AL886" i="13" s="1"/>
  <c r="AI818" i="13"/>
  <c r="AI754" i="13"/>
  <c r="AL754" i="13" s="1"/>
  <c r="AI658" i="13"/>
  <c r="AL658" i="13" s="1"/>
  <c r="AI625" i="13"/>
  <c r="AI497" i="13"/>
  <c r="AL497" i="13" s="1"/>
  <c r="AI887" i="13"/>
  <c r="AI700" i="13"/>
  <c r="AI651" i="13"/>
  <c r="AI587" i="13"/>
  <c r="AL587" i="13" s="1"/>
  <c r="AI523" i="13"/>
  <c r="AL523" i="13" s="1"/>
  <c r="AI435" i="13"/>
  <c r="AI670" i="13"/>
  <c r="AL670" i="13" s="1"/>
  <c r="AI606" i="13"/>
  <c r="AL606" i="13" s="1"/>
  <c r="AI542" i="13"/>
  <c r="AL542" i="13" s="1"/>
  <c r="AI652" i="13"/>
  <c r="AL652" i="13" s="1"/>
  <c r="AI588" i="13"/>
  <c r="AL588" i="13" s="1"/>
  <c r="AI524" i="13"/>
  <c r="AI404" i="13"/>
  <c r="AL404" i="13" s="1"/>
  <c r="AI631" i="13"/>
  <c r="AI567" i="13"/>
  <c r="AL567" i="13" s="1"/>
  <c r="AI503" i="13"/>
  <c r="AL503" i="13" s="1"/>
  <c r="AI459" i="13"/>
  <c r="AL459" i="13" s="1"/>
  <c r="AI443" i="13"/>
  <c r="AL443" i="13" s="1"/>
  <c r="AI626" i="13"/>
  <c r="AL626" i="13" s="1"/>
  <c r="AI562" i="13"/>
  <c r="AL562" i="13" s="1"/>
  <c r="AI498" i="13"/>
  <c r="AL498" i="13" s="1"/>
  <c r="AI653" i="13"/>
  <c r="AL653" i="13" s="1"/>
  <c r="AI589" i="13"/>
  <c r="AL589" i="13" s="1"/>
  <c r="AI525" i="13"/>
  <c r="AL525" i="13" s="1"/>
  <c r="AI279" i="13"/>
  <c r="AL279" i="13" s="1"/>
  <c r="AI380" i="13"/>
  <c r="AL380" i="13" s="1"/>
  <c r="AI383" i="13"/>
  <c r="AL383" i="13" s="1"/>
  <c r="AI474" i="13"/>
  <c r="AL474" i="13" s="1"/>
  <c r="AI410" i="13"/>
  <c r="AL410" i="13" s="1"/>
  <c r="AI346" i="13"/>
  <c r="AL346" i="13" s="1"/>
  <c r="AI285" i="13"/>
  <c r="AL285" i="13" s="1"/>
  <c r="AI221" i="13"/>
  <c r="AL221" i="13" s="1"/>
  <c r="AI397" i="13"/>
  <c r="AL397" i="13" s="1"/>
  <c r="AI336" i="13"/>
  <c r="AL336" i="13" s="1"/>
  <c r="AI272" i="13"/>
  <c r="AI214" i="13"/>
  <c r="AL214" i="13" s="1"/>
  <c r="AI1173" i="13"/>
  <c r="AL1173" i="13" s="1"/>
  <c r="AI732" i="13"/>
  <c r="AL732" i="13" s="1"/>
  <c r="AI920" i="13"/>
  <c r="AI955" i="13"/>
  <c r="AL955" i="13" s="1"/>
  <c r="AI837" i="13"/>
  <c r="AL837" i="13" s="1"/>
  <c r="AI773" i="13"/>
  <c r="AL773" i="13" s="1"/>
  <c r="AI827" i="13"/>
  <c r="AL827" i="13" s="1"/>
  <c r="AI472" i="13"/>
  <c r="AL472" i="13" s="1"/>
  <c r="AI475" i="13"/>
  <c r="R184" i="21" s="1"/>
  <c r="AI688" i="13"/>
  <c r="AL688" i="13" s="1"/>
  <c r="AI624" i="13"/>
  <c r="AL624" i="13" s="1"/>
  <c r="AI560" i="13"/>
  <c r="AL560" i="13" s="1"/>
  <c r="AI496" i="13"/>
  <c r="AL496" i="13" s="1"/>
  <c r="AI314" i="13"/>
  <c r="AL314" i="13" s="1"/>
  <c r="AI250" i="13"/>
  <c r="AL250" i="13" s="1"/>
  <c r="AI2048" i="13"/>
  <c r="AL2048" i="13" s="1"/>
  <c r="AI1149" i="13"/>
  <c r="AI1160" i="13"/>
  <c r="AI1099" i="13"/>
  <c r="AI1035" i="13"/>
  <c r="AI866" i="13"/>
  <c r="AL866" i="13" s="1"/>
  <c r="AI1134" i="13"/>
  <c r="AL1134" i="13" s="1"/>
  <c r="AI1070" i="13"/>
  <c r="AI942" i="13"/>
  <c r="AI736" i="13"/>
  <c r="AI1166" i="13"/>
  <c r="AL1166" i="13" s="1"/>
  <c r="AI1105" i="13"/>
  <c r="AI993" i="13"/>
  <c r="AL993" i="13" s="1"/>
  <c r="AI1056" i="13"/>
  <c r="AL1056" i="13" s="1"/>
  <c r="AI1148" i="13"/>
  <c r="AL1148" i="13" s="1"/>
  <c r="AI1084" i="13"/>
  <c r="AL1084" i="13" s="1"/>
  <c r="AI1020" i="13"/>
  <c r="AL1020" i="13" s="1"/>
  <c r="AI892" i="13"/>
  <c r="AL892" i="13" s="1"/>
  <c r="AI1164" i="13"/>
  <c r="AL1164" i="13" s="1"/>
  <c r="AI1095" i="13"/>
  <c r="AI1031" i="13"/>
  <c r="AL1031" i="13" s="1"/>
  <c r="AI1144" i="13"/>
  <c r="AL1144" i="13" s="1"/>
  <c r="AI1146" i="13"/>
  <c r="AI1082" i="13"/>
  <c r="AL1082" i="13" s="1"/>
  <c r="AI1018" i="13"/>
  <c r="AL1018" i="13" s="1"/>
  <c r="AI760" i="13"/>
  <c r="AL760" i="13" s="1"/>
  <c r="AI1162" i="13"/>
  <c r="AL1162" i="13" s="1"/>
  <c r="AI1093" i="13"/>
  <c r="AI1029" i="13"/>
  <c r="AL1029" i="13" s="1"/>
  <c r="AI998" i="13"/>
  <c r="AI965" i="13"/>
  <c r="AL965" i="13" s="1"/>
  <c r="AI906" i="13"/>
  <c r="AL906" i="13" s="1"/>
  <c r="AI838" i="13"/>
  <c r="AL838" i="13" s="1"/>
  <c r="AI774" i="13"/>
  <c r="AL774" i="13" s="1"/>
  <c r="AI706" i="13"/>
  <c r="AL706" i="13" s="1"/>
  <c r="AI999" i="13"/>
  <c r="AL999" i="13" s="1"/>
  <c r="AI935" i="13"/>
  <c r="AL935" i="13" s="1"/>
  <c r="AI877" i="13"/>
  <c r="AI817" i="13"/>
  <c r="AL817" i="13" s="1"/>
  <c r="AI753" i="13"/>
  <c r="AL753" i="13" s="1"/>
  <c r="AI601" i="13"/>
  <c r="AL601" i="13" s="1"/>
  <c r="AI255" i="13"/>
  <c r="AI930" i="13"/>
  <c r="AL930" i="13" s="1"/>
  <c r="AI849" i="13"/>
  <c r="AL849" i="13" s="1"/>
  <c r="AI788" i="13"/>
  <c r="AL788" i="13" s="1"/>
  <c r="AI724" i="13"/>
  <c r="AL724" i="13" s="1"/>
  <c r="AI915" i="13"/>
  <c r="AL915" i="13" s="1"/>
  <c r="AI857" i="13"/>
  <c r="AL857" i="13" s="1"/>
  <c r="AI791" i="13"/>
  <c r="AI727" i="13"/>
  <c r="AL727" i="13" s="1"/>
  <c r="AI705" i="13"/>
  <c r="AL705" i="13" s="1"/>
  <c r="AI689" i="13"/>
  <c r="AL689" i="13" s="1"/>
  <c r="AI1950" i="13"/>
  <c r="AL1950" i="13" s="1"/>
  <c r="AI878" i="13"/>
  <c r="AL878" i="13" s="1"/>
  <c r="AI810" i="13"/>
  <c r="AL810" i="13" s="1"/>
  <c r="AI746" i="13"/>
  <c r="AL746" i="13" s="1"/>
  <c r="AI335" i="13"/>
  <c r="AL335" i="13" s="1"/>
  <c r="AI947" i="13"/>
  <c r="AL947" i="13" s="1"/>
  <c r="AI889" i="13"/>
  <c r="AL889" i="13" s="1"/>
  <c r="AI829" i="13"/>
  <c r="AL829" i="13" s="1"/>
  <c r="AI765" i="13"/>
  <c r="AL765" i="13" s="1"/>
  <c r="AI609" i="13"/>
  <c r="AL609" i="13" s="1"/>
  <c r="AI319" i="13"/>
  <c r="AI879" i="13"/>
  <c r="AL879" i="13" s="1"/>
  <c r="AI819" i="13"/>
  <c r="AL819" i="13" s="1"/>
  <c r="AI755" i="13"/>
  <c r="AL755" i="13" s="1"/>
  <c r="AI692" i="13"/>
  <c r="AL692" i="13" s="1"/>
  <c r="AI643" i="13"/>
  <c r="AL643" i="13" s="1"/>
  <c r="AI579" i="13"/>
  <c r="AI515" i="13"/>
  <c r="I184" i="21" s="1"/>
  <c r="AI468" i="13"/>
  <c r="AL468" i="13" s="1"/>
  <c r="AI433" i="13"/>
  <c r="AL433" i="13" s="1"/>
  <c r="AI662" i="13"/>
  <c r="AL662" i="13" s="1"/>
  <c r="AI598" i="13"/>
  <c r="AL598" i="13" s="1"/>
  <c r="AI534" i="13"/>
  <c r="AL534" i="13" s="1"/>
  <c r="AI644" i="13"/>
  <c r="AL644" i="13" s="1"/>
  <c r="AI580" i="13"/>
  <c r="AL580" i="13" s="1"/>
  <c r="AI516" i="13"/>
  <c r="AL516" i="13" s="1"/>
  <c r="AI388" i="13"/>
  <c r="AL388" i="13" s="1"/>
  <c r="AI623" i="13"/>
  <c r="AI559" i="13"/>
  <c r="AL559" i="13" s="1"/>
  <c r="AI495" i="13"/>
  <c r="AL495" i="13" s="1"/>
  <c r="AI473" i="13"/>
  <c r="AL473" i="13" s="1"/>
  <c r="AI457" i="13"/>
  <c r="AL457" i="13" s="1"/>
  <c r="AI441" i="13"/>
  <c r="AL441" i="13" s="1"/>
  <c r="AI618" i="13"/>
  <c r="AL618" i="13" s="1"/>
  <c r="AI554" i="13"/>
  <c r="AL554" i="13" s="1"/>
  <c r="AI490" i="13"/>
  <c r="AL490" i="13" s="1"/>
  <c r="AI645" i="13"/>
  <c r="AI581" i="13"/>
  <c r="AL581" i="13" s="1"/>
  <c r="AI517" i="13"/>
  <c r="AL517" i="13" s="1"/>
  <c r="AI263" i="13"/>
  <c r="AL263" i="13" s="1"/>
  <c r="AI680" i="13"/>
  <c r="AL680" i="13" s="1"/>
  <c r="AI616" i="13"/>
  <c r="AL616" i="13" s="1"/>
  <c r="AI552" i="13"/>
  <c r="AL552" i="13" s="1"/>
  <c r="AI488" i="13"/>
  <c r="AL488" i="13" s="1"/>
  <c r="AI364" i="13"/>
  <c r="AL364" i="13" s="1"/>
  <c r="AI375" i="13"/>
  <c r="AL375" i="13" s="1"/>
  <c r="AI306" i="13"/>
  <c r="AI242" i="13"/>
  <c r="AL242" i="13" s="1"/>
  <c r="AI2032" i="13"/>
  <c r="AL2032" i="13" s="1"/>
  <c r="AI466" i="13"/>
  <c r="AL466" i="13" s="1"/>
  <c r="AI402" i="13"/>
  <c r="AL402" i="13" s="1"/>
  <c r="AI338" i="13"/>
  <c r="AL338" i="13" s="1"/>
  <c r="AI277" i="13"/>
  <c r="AL277" i="13" s="1"/>
  <c r="AI212" i="13"/>
  <c r="AL212" i="13" s="1"/>
  <c r="AI389" i="13"/>
  <c r="AL389" i="13" s="1"/>
  <c r="AI328" i="13"/>
  <c r="AI264" i="13"/>
  <c r="AL264" i="13" s="1"/>
  <c r="AI198" i="13"/>
  <c r="AL198" i="13" s="1"/>
  <c r="AI70" i="13"/>
  <c r="AL70" i="13" s="1"/>
  <c r="AI392" i="13"/>
  <c r="AL392" i="13" s="1"/>
  <c r="AI323" i="13"/>
  <c r="AL323" i="13" s="1"/>
  <c r="AI259" i="13"/>
  <c r="AL259" i="13" s="1"/>
  <c r="AI191" i="13"/>
  <c r="AL191" i="13" s="1"/>
  <c r="AI371" i="13"/>
  <c r="AL371" i="13" s="1"/>
  <c r="AI310" i="13"/>
  <c r="AL310" i="13" s="1"/>
  <c r="AI246" i="13"/>
  <c r="AI2008" i="13"/>
  <c r="AL2008" i="13" s="1"/>
  <c r="AI454" i="13"/>
  <c r="AL454" i="13" s="1"/>
  <c r="AI390" i="13"/>
  <c r="AL390" i="13" s="1"/>
  <c r="AI329" i="13"/>
  <c r="AL329" i="13" s="1"/>
  <c r="AI265" i="13"/>
  <c r="AL265" i="13" s="1"/>
  <c r="AI1958" i="13"/>
  <c r="AL1958" i="13" s="1"/>
  <c r="AI369" i="13"/>
  <c r="AL369" i="13" s="1"/>
  <c r="AI300" i="13"/>
  <c r="AL300" i="13" s="1"/>
  <c r="AI236" i="13"/>
  <c r="AL236" i="13" s="1"/>
  <c r="AI126" i="13"/>
  <c r="AL126" i="13" s="1"/>
  <c r="AI184" i="13"/>
  <c r="AL184" i="13" s="1"/>
  <c r="AI120" i="13"/>
  <c r="AL120" i="13" s="1"/>
  <c r="AI2119" i="13"/>
  <c r="AL2119" i="13" s="1"/>
  <c r="AI2050" i="13"/>
  <c r="AL2050" i="13" s="1"/>
  <c r="AI1986" i="13"/>
  <c r="AL1986" i="13" s="1"/>
  <c r="AI1845" i="13"/>
  <c r="AL1845" i="13" s="1"/>
  <c r="AI179" i="13"/>
  <c r="AL179" i="13" s="1"/>
  <c r="AI115" i="13"/>
  <c r="AL115" i="13" s="1"/>
  <c r="AI2114" i="13"/>
  <c r="AL2114" i="13" s="1"/>
  <c r="AI2053" i="13"/>
  <c r="AL2053" i="13" s="1"/>
  <c r="AI1989" i="13"/>
  <c r="AL1989" i="13" s="1"/>
  <c r="AI1839" i="13"/>
  <c r="AL1839" i="13" s="1"/>
  <c r="AI161" i="13"/>
  <c r="AI97" i="13"/>
  <c r="AL97" i="13" s="1"/>
  <c r="AI2096" i="13"/>
  <c r="AL2096" i="13" s="1"/>
  <c r="AI2035" i="13"/>
  <c r="AL2035" i="13" s="1"/>
  <c r="AI1971" i="13"/>
  <c r="AL1971" i="13" s="1"/>
  <c r="AI156" i="13"/>
  <c r="AI92" i="13"/>
  <c r="AL92" i="13" s="1"/>
  <c r="AI2091" i="13"/>
  <c r="AI2030" i="13"/>
  <c r="AL2030" i="13" s="1"/>
  <c r="AI1917" i="13"/>
  <c r="AL1917" i="13" s="1"/>
  <c r="AI1625" i="13"/>
  <c r="AL1625" i="13" s="1"/>
  <c r="AI127" i="13"/>
  <c r="AL127" i="13" s="1"/>
  <c r="AI63" i="13"/>
  <c r="AL63" i="13" s="1"/>
  <c r="AI2057" i="13"/>
  <c r="AL2057" i="13" s="1"/>
  <c r="AI1993" i="13"/>
  <c r="AL1993" i="13" s="1"/>
  <c r="AI1938" i="13"/>
  <c r="AL1938" i="13" s="1"/>
  <c r="AI162" i="13"/>
  <c r="AL162" i="13" s="1"/>
  <c r="AI98" i="13"/>
  <c r="AL98" i="13" s="1"/>
  <c r="AI2097" i="13"/>
  <c r="AL2097" i="13" s="1"/>
  <c r="AI2036" i="13"/>
  <c r="AL2036" i="13" s="1"/>
  <c r="AI1972" i="13"/>
  <c r="AL1972" i="13" s="1"/>
  <c r="AI1926" i="13"/>
  <c r="AL1926" i="13" s="1"/>
  <c r="AI181" i="13"/>
  <c r="AL181" i="13" s="1"/>
  <c r="AI117" i="13"/>
  <c r="AL117" i="13" s="1"/>
  <c r="AI2116" i="13"/>
  <c r="AL2116" i="13" s="1"/>
  <c r="AI2055" i="13"/>
  <c r="AL2055" i="13" s="1"/>
  <c r="AI1991" i="13"/>
  <c r="AL1991" i="13" s="1"/>
  <c r="AI1894" i="13"/>
  <c r="AL1894" i="13" s="1"/>
  <c r="AI1812" i="13"/>
  <c r="AL1812" i="13" s="1"/>
  <c r="AI1905" i="13"/>
  <c r="AL1905" i="13" s="1"/>
  <c r="AI1844" i="13"/>
  <c r="AL1844" i="13" s="1"/>
  <c r="AI1740" i="13"/>
  <c r="AL1740" i="13" s="1"/>
  <c r="AI1940" i="13"/>
  <c r="AL1940" i="13" s="1"/>
  <c r="AI1876" i="13"/>
  <c r="AL1876" i="13" s="1"/>
  <c r="AI1649" i="13"/>
  <c r="AL1649" i="13" s="1"/>
  <c r="AI1919" i="13"/>
  <c r="AL1919" i="13" s="1"/>
  <c r="AI1855" i="13"/>
  <c r="AL1855" i="13" s="1"/>
  <c r="AI1898" i="13"/>
  <c r="AL1898" i="13" s="1"/>
  <c r="AI1820" i="13"/>
  <c r="AL1820" i="13" s="1"/>
  <c r="AI1928" i="13"/>
  <c r="AL1928" i="13" s="1"/>
  <c r="AI1864" i="13"/>
  <c r="AL1864" i="13" s="1"/>
  <c r="AI1907" i="13"/>
  <c r="AL1907" i="13" s="1"/>
  <c r="AI1828" i="13"/>
  <c r="AL1828" i="13" s="1"/>
  <c r="AI1742" i="13"/>
  <c r="AL1742" i="13" s="1"/>
  <c r="AI1679" i="13"/>
  <c r="AL1679" i="13" s="1"/>
  <c r="AI1610" i="13"/>
  <c r="AL1610" i="13" s="1"/>
  <c r="AI1546" i="13"/>
  <c r="AL1546" i="13" s="1"/>
  <c r="AI1801" i="13"/>
  <c r="AL1801" i="13" s="1"/>
  <c r="AI1737" i="13"/>
  <c r="AL1737" i="13" s="1"/>
  <c r="AI1673" i="13"/>
  <c r="AL1673" i="13" s="1"/>
  <c r="AI1303" i="13"/>
  <c r="AL1303" i="13" s="1"/>
  <c r="AI1759" i="13"/>
  <c r="AL1759" i="13" s="1"/>
  <c r="AI1528" i="13"/>
  <c r="AL1528" i="13" s="1"/>
  <c r="AI1794" i="13"/>
  <c r="AL1794" i="13" s="1"/>
  <c r="AI1730" i="13"/>
  <c r="AL1730" i="13" s="1"/>
  <c r="AI1773" i="13"/>
  <c r="AL1773" i="13" s="1"/>
  <c r="AI1709" i="13"/>
  <c r="AL1709" i="13" s="1"/>
  <c r="AI1287" i="13"/>
  <c r="AL1287" i="13" s="1"/>
  <c r="AI1768" i="13"/>
  <c r="AL1768" i="13" s="1"/>
  <c r="AI1704" i="13"/>
  <c r="AL1704" i="13" s="1"/>
  <c r="AI1136" i="13"/>
  <c r="AL1136" i="13" s="1"/>
  <c r="AI1152" i="13"/>
  <c r="AI1091" i="13"/>
  <c r="AL1091" i="13" s="1"/>
  <c r="AI1027" i="13"/>
  <c r="AL1027" i="13" s="1"/>
  <c r="AI1120" i="13"/>
  <c r="AI1126" i="13"/>
  <c r="AI1062" i="13"/>
  <c r="AL1062" i="13" s="1"/>
  <c r="AI926" i="13"/>
  <c r="AL926" i="13" s="1"/>
  <c r="AI720" i="13"/>
  <c r="AI1158" i="13"/>
  <c r="AL1158" i="13" s="1"/>
  <c r="AI1097" i="13"/>
  <c r="AL1097" i="13" s="1"/>
  <c r="AI1033" i="13"/>
  <c r="AL1033" i="13" s="1"/>
  <c r="AI989" i="13"/>
  <c r="AE200" i="21" s="1"/>
  <c r="AI1016" i="13"/>
  <c r="AL1016" i="13" s="1"/>
  <c r="AI1140" i="13"/>
  <c r="AI1076" i="13"/>
  <c r="AL1076" i="13" s="1"/>
  <c r="AI1012" i="13"/>
  <c r="AL1012" i="13" s="1"/>
  <c r="AI876" i="13"/>
  <c r="AI1156" i="13"/>
  <c r="AL1156" i="13" s="1"/>
  <c r="AI1087" i="13"/>
  <c r="AL1087" i="13" s="1"/>
  <c r="AI1023" i="13"/>
  <c r="Q200" i="21" s="1"/>
  <c r="AI1096" i="13"/>
  <c r="AL1096" i="13" s="1"/>
  <c r="AI1138" i="13"/>
  <c r="AI1074" i="13"/>
  <c r="AL1074" i="13" s="1"/>
  <c r="AI1010" i="13"/>
  <c r="AL1010" i="13" s="1"/>
  <c r="AI744" i="13"/>
  <c r="AL744" i="13" s="1"/>
  <c r="AI1154" i="13"/>
  <c r="AI1085" i="13"/>
  <c r="AL1085" i="13" s="1"/>
  <c r="AI1021" i="13"/>
  <c r="AL1021" i="13" s="1"/>
  <c r="AI996" i="13"/>
  <c r="AL996" i="13" s="1"/>
  <c r="AI956" i="13"/>
  <c r="AL956" i="13" s="1"/>
  <c r="AI898" i="13"/>
  <c r="AL898" i="13" s="1"/>
  <c r="AI830" i="13"/>
  <c r="AL830" i="13" s="1"/>
  <c r="AI766" i="13"/>
  <c r="AL766" i="13" s="1"/>
  <c r="AI698" i="13"/>
  <c r="AL698" i="13" s="1"/>
  <c r="AI991" i="13"/>
  <c r="AI927" i="13"/>
  <c r="AI867" i="13"/>
  <c r="AL867" i="13" s="1"/>
  <c r="AI809" i="13"/>
  <c r="AL809" i="13" s="1"/>
  <c r="AI745" i="13"/>
  <c r="AL745" i="13" s="1"/>
  <c r="AI585" i="13"/>
  <c r="AI986" i="13"/>
  <c r="AI912" i="13"/>
  <c r="AI844" i="13"/>
  <c r="AL844" i="13" s="1"/>
  <c r="AI780" i="13"/>
  <c r="AL780" i="13" s="1"/>
  <c r="AI679" i="13"/>
  <c r="AL679" i="13" s="1"/>
  <c r="AI907" i="13"/>
  <c r="AI852" i="13"/>
  <c r="AL852" i="13" s="1"/>
  <c r="AI783" i="13"/>
  <c r="AL783" i="13" s="1"/>
  <c r="AI719" i="13"/>
  <c r="AI703" i="13"/>
  <c r="AL703" i="13" s="1"/>
  <c r="AI687" i="13"/>
  <c r="AL687" i="13" s="1"/>
  <c r="AI944" i="13"/>
  <c r="AI868" i="13"/>
  <c r="AI802" i="13"/>
  <c r="AI738" i="13"/>
  <c r="AL738" i="13" s="1"/>
  <c r="AI1003" i="13"/>
  <c r="AL1003" i="13" s="1"/>
  <c r="AI939" i="13"/>
  <c r="AI881" i="13"/>
  <c r="AL881" i="13" s="1"/>
  <c r="AI821" i="13"/>
  <c r="AI757" i="13"/>
  <c r="AI593" i="13"/>
  <c r="AL593" i="13" s="1"/>
  <c r="AI945" i="13"/>
  <c r="AL945" i="13" s="1"/>
  <c r="AI874" i="13"/>
  <c r="AL874" i="13" s="1"/>
  <c r="AI811" i="13"/>
  <c r="AL811" i="13" s="1"/>
  <c r="AI747" i="13"/>
  <c r="AL747" i="13" s="1"/>
  <c r="AI684" i="13"/>
  <c r="AL684" i="13" s="1"/>
  <c r="AI635" i="13"/>
  <c r="AL635" i="13" s="1"/>
  <c r="AI571" i="13"/>
  <c r="AL571" i="13" s="1"/>
  <c r="AI507" i="13"/>
  <c r="AL507" i="13" s="1"/>
  <c r="AI464" i="13"/>
  <c r="T184" i="21" s="1"/>
  <c r="AI718" i="13"/>
  <c r="AI654" i="13"/>
  <c r="AI590" i="13"/>
  <c r="AL590" i="13" s="1"/>
  <c r="AI526" i="13"/>
  <c r="AL526" i="13" s="1"/>
  <c r="AI636" i="13"/>
  <c r="AL636" i="13" s="1"/>
  <c r="AI572" i="13"/>
  <c r="AL572" i="13" s="1"/>
  <c r="AI508" i="13"/>
  <c r="AL508" i="13" s="1"/>
  <c r="AI372" i="13"/>
  <c r="AL372" i="13" s="1"/>
  <c r="AI615" i="13"/>
  <c r="AL615" i="13" s="1"/>
  <c r="AI551" i="13"/>
  <c r="AL551" i="13" s="1"/>
  <c r="AI487" i="13"/>
  <c r="AL487" i="13" s="1"/>
  <c r="AI471" i="13"/>
  <c r="AL471" i="13" s="1"/>
  <c r="AI455" i="13"/>
  <c r="AL455" i="13" s="1"/>
  <c r="AI427" i="13"/>
  <c r="AL427" i="13" s="1"/>
  <c r="AI610" i="13"/>
  <c r="AL610" i="13" s="1"/>
  <c r="AI546" i="13"/>
  <c r="AI436" i="13"/>
  <c r="Z184" i="21" s="1"/>
  <c r="AI637" i="13"/>
  <c r="AI573" i="13"/>
  <c r="AL573" i="13" s="1"/>
  <c r="AI509" i="13"/>
  <c r="AL509" i="13" s="1"/>
  <c r="AI247" i="13"/>
  <c r="AI672" i="13"/>
  <c r="AL672" i="13" s="1"/>
  <c r="AI608" i="13"/>
  <c r="AL608" i="13" s="1"/>
  <c r="AI544" i="13"/>
  <c r="AI440" i="13"/>
  <c r="AL440" i="13" s="1"/>
  <c r="AI348" i="13"/>
  <c r="AL348" i="13" s="1"/>
  <c r="AI367" i="13"/>
  <c r="AL367" i="13" s="1"/>
  <c r="AI298" i="13"/>
  <c r="AL298" i="13" s="1"/>
  <c r="AI234" i="13"/>
  <c r="AI2016" i="13"/>
  <c r="AL2016" i="13" s="1"/>
  <c r="AI458" i="13"/>
  <c r="AL458" i="13" s="1"/>
  <c r="AI394" i="13"/>
  <c r="AL394" i="13" s="1"/>
  <c r="AI333" i="13"/>
  <c r="AL333" i="13" s="1"/>
  <c r="AI269" i="13"/>
  <c r="AL269" i="13" s="1"/>
  <c r="AI196" i="13"/>
  <c r="AI381" i="13"/>
  <c r="AL381" i="13" s="1"/>
  <c r="AI320" i="13"/>
  <c r="AI256" i="13"/>
  <c r="AL256" i="13" s="1"/>
  <c r="AI182" i="13"/>
  <c r="AL182" i="13" s="1"/>
  <c r="AI2117" i="13"/>
  <c r="AL2117" i="13" s="1"/>
  <c r="AI384" i="13"/>
  <c r="AL384" i="13" s="1"/>
  <c r="AI315" i="13"/>
  <c r="AL315" i="13" s="1"/>
  <c r="AI251" i="13"/>
  <c r="AL251" i="13" s="1"/>
  <c r="AI1966" i="13"/>
  <c r="AL1966" i="13" s="1"/>
  <c r="AI363" i="13"/>
  <c r="AL363" i="13" s="1"/>
  <c r="AI302" i="13"/>
  <c r="AL302" i="13" s="1"/>
  <c r="AI238" i="13"/>
  <c r="AL238" i="13" s="1"/>
  <c r="AI1992" i="13"/>
  <c r="AL1992" i="13" s="1"/>
  <c r="AI446" i="13"/>
  <c r="AL446" i="13" s="1"/>
  <c r="AI382" i="13"/>
  <c r="AL382" i="13" s="1"/>
  <c r="AI321" i="13"/>
  <c r="AL321" i="13" s="1"/>
  <c r="AI257" i="13"/>
  <c r="AL257" i="13" s="1"/>
  <c r="AI1939" i="13"/>
  <c r="AL1939" i="13" s="1"/>
  <c r="AI361" i="13"/>
  <c r="AL361" i="13" s="1"/>
  <c r="AI292" i="13"/>
  <c r="AL292" i="13" s="1"/>
  <c r="AI228" i="13"/>
  <c r="AL228" i="13" s="1"/>
  <c r="AI110" i="13"/>
  <c r="AL110" i="13" s="1"/>
  <c r="AI176" i="13"/>
  <c r="AL176" i="13" s="1"/>
  <c r="AI112" i="13"/>
  <c r="AL112" i="13" s="1"/>
  <c r="AI2111" i="13"/>
  <c r="AL2111" i="13" s="1"/>
  <c r="AI2042" i="13"/>
  <c r="AL2042" i="13" s="1"/>
  <c r="AI1978" i="13"/>
  <c r="AL1978" i="13" s="1"/>
  <c r="AI1829" i="13"/>
  <c r="AI171" i="13"/>
  <c r="AL171" i="13" s="1"/>
  <c r="AI107" i="13"/>
  <c r="AL107" i="13" s="1"/>
  <c r="AI2106" i="13"/>
  <c r="AL2106" i="13" s="1"/>
  <c r="AI2045" i="13"/>
  <c r="AL2045" i="13" s="1"/>
  <c r="AI1981" i="13"/>
  <c r="AL1981" i="13" s="1"/>
  <c r="AI1815" i="13"/>
  <c r="AL1815" i="13" s="1"/>
  <c r="AI153" i="13"/>
  <c r="AI89" i="13"/>
  <c r="AL89" i="13" s="1"/>
  <c r="AI2088" i="13"/>
  <c r="AL2088" i="13" s="1"/>
  <c r="AI2027" i="13"/>
  <c r="AL2027" i="13" s="1"/>
  <c r="AI1934" i="13"/>
  <c r="AL1934" i="13" s="1"/>
  <c r="AI148" i="13"/>
  <c r="AL148" i="13" s="1"/>
  <c r="AI84" i="13"/>
  <c r="AL84" i="13" s="1"/>
  <c r="AI2083" i="13"/>
  <c r="AI2022" i="13"/>
  <c r="AL2022" i="13" s="1"/>
  <c r="AI1901" i="13"/>
  <c r="AL1901" i="13" s="1"/>
  <c r="AI183" i="13"/>
  <c r="AL183" i="13" s="1"/>
  <c r="AI119" i="13"/>
  <c r="AL119" i="13" s="1"/>
  <c r="AI2118" i="13"/>
  <c r="AL2118" i="13" s="1"/>
  <c r="AI2049" i="13"/>
  <c r="AL2049" i="13" s="1"/>
  <c r="AI1985" i="13"/>
  <c r="AL1985" i="13" s="1"/>
  <c r="AI1929" i="13"/>
  <c r="AL1929" i="13" s="1"/>
  <c r="AI154" i="13"/>
  <c r="R181" i="21" s="1"/>
  <c r="AI90" i="13"/>
  <c r="AL90" i="13" s="1"/>
  <c r="AI2089" i="13"/>
  <c r="AI2028" i="13"/>
  <c r="AL2028" i="13" s="1"/>
  <c r="AI1963" i="13"/>
  <c r="AL1963" i="13" s="1"/>
  <c r="AI1841" i="13"/>
  <c r="AL1841" i="13" s="1"/>
  <c r="AI173" i="13"/>
  <c r="AL173" i="13" s="1"/>
  <c r="AI109" i="13"/>
  <c r="AL109" i="13" s="1"/>
  <c r="AI2108" i="13"/>
  <c r="AL2108" i="13" s="1"/>
  <c r="AI2047" i="13"/>
  <c r="AL2047" i="13" s="1"/>
  <c r="AI1983" i="13"/>
  <c r="AL1983" i="13" s="1"/>
  <c r="AI1886" i="13"/>
  <c r="AL1886" i="13" s="1"/>
  <c r="AI1804" i="13"/>
  <c r="AL1804" i="13" s="1"/>
  <c r="AI1897" i="13"/>
  <c r="AL1897" i="13" s="1"/>
  <c r="AI1836" i="13"/>
  <c r="AL1836" i="13" s="1"/>
  <c r="AI1724" i="13"/>
  <c r="AL1724" i="13" s="1"/>
  <c r="AI1932" i="13"/>
  <c r="AL1932" i="13" s="1"/>
  <c r="AI1868" i="13"/>
  <c r="AL1868" i="13" s="1"/>
  <c r="AI1585" i="13"/>
  <c r="AL1585" i="13" s="1"/>
  <c r="AI1911" i="13"/>
  <c r="AL1911" i="13" s="1"/>
  <c r="AI1847" i="13"/>
  <c r="AL1847" i="13" s="1"/>
  <c r="AI1890" i="13"/>
  <c r="AL1890" i="13" s="1"/>
  <c r="AI1796" i="13"/>
  <c r="AL1796" i="13" s="1"/>
  <c r="AI1920" i="13"/>
  <c r="AL1920" i="13" s="1"/>
  <c r="AI1856" i="13"/>
  <c r="AL1856" i="13" s="1"/>
  <c r="AI1899" i="13"/>
  <c r="AL1899" i="13" s="1"/>
  <c r="AI1826" i="13"/>
  <c r="AI1734" i="13"/>
  <c r="AL1734" i="13" s="1"/>
  <c r="AI1666" i="13"/>
  <c r="AL1666" i="13" s="1"/>
  <c r="AI1602" i="13"/>
  <c r="AL1602" i="13" s="1"/>
  <c r="AI1538" i="13"/>
  <c r="AI1793" i="13"/>
  <c r="AL1793" i="13" s="1"/>
  <c r="AI1729" i="13"/>
  <c r="AL1729" i="13" s="1"/>
  <c r="AI1502" i="13"/>
  <c r="AL1502" i="13" s="1"/>
  <c r="AI1271" i="13"/>
  <c r="AL1271" i="13" s="1"/>
  <c r="AI1751" i="13"/>
  <c r="AL1751" i="13" s="1"/>
  <c r="AI1391" i="13"/>
  <c r="AI1786" i="13"/>
  <c r="AL1786" i="13" s="1"/>
  <c r="AI1722" i="13"/>
  <c r="AL1722" i="13" s="1"/>
  <c r="AI1765" i="13"/>
  <c r="AL1765" i="13" s="1"/>
  <c r="AI1701" i="13"/>
  <c r="AL1701" i="13" s="1"/>
  <c r="AI1824" i="13"/>
  <c r="AI1760" i="13"/>
  <c r="AL1760" i="13" s="1"/>
  <c r="AI1693" i="13"/>
  <c r="AL1693" i="13" s="1"/>
  <c r="AI1819" i="13"/>
  <c r="AL1819" i="13" s="1"/>
  <c r="AI1755" i="13"/>
  <c r="AL1755" i="13" s="1"/>
  <c r="AI1690" i="13"/>
  <c r="AL1690" i="13" s="1"/>
  <c r="AI1311" i="13"/>
  <c r="AL1311" i="13" s="1"/>
  <c r="AI1643" i="13"/>
  <c r="AL1643" i="13" s="1"/>
  <c r="AI1579" i="13"/>
  <c r="AL1579" i="13" s="1"/>
  <c r="AI1515" i="13"/>
  <c r="AL1515" i="13" s="1"/>
  <c r="AI1454" i="13"/>
  <c r="AL1454" i="13" s="1"/>
  <c r="AI1654" i="13"/>
  <c r="AL1654" i="13" s="1"/>
  <c r="AI1590" i="13"/>
  <c r="AL1590" i="13" s="1"/>
  <c r="AI1527" i="13"/>
  <c r="AI1456" i="13"/>
  <c r="AL1456" i="13" s="1"/>
  <c r="AI1684" i="13"/>
  <c r="AL1684" i="13" s="1"/>
  <c r="AI1620" i="13"/>
  <c r="AL1620" i="13" s="1"/>
  <c r="AI1556" i="13"/>
  <c r="AL1556" i="13" s="1"/>
  <c r="AI1493" i="13"/>
  <c r="AL1493" i="13" s="1"/>
  <c r="AI1245" i="13"/>
  <c r="AL1245" i="13" s="1"/>
  <c r="AI1623" i="13"/>
  <c r="AL1623" i="13" s="1"/>
  <c r="AI1559" i="13"/>
  <c r="AL1559" i="13" s="1"/>
  <c r="AI1498" i="13"/>
  <c r="AL1498" i="13" s="1"/>
  <c r="AI1470" i="13"/>
  <c r="AL1470" i="13" s="1"/>
  <c r="AI1382" i="13"/>
  <c r="AI1318" i="13"/>
  <c r="AI1253" i="13"/>
  <c r="AI1621" i="13"/>
  <c r="AL1621" i="13" s="1"/>
  <c r="AI1557" i="13"/>
  <c r="AL1557" i="13" s="1"/>
  <c r="AI1440" i="13"/>
  <c r="AL1440" i="13" s="1"/>
  <c r="AI1656" i="13"/>
  <c r="AL1656" i="13" s="1"/>
  <c r="AI1592" i="13"/>
  <c r="AL1592" i="13" s="1"/>
  <c r="AI1524" i="13"/>
  <c r="AL1524" i="13" s="1"/>
  <c r="AI1420" i="13"/>
  <c r="AI1400" i="13"/>
  <c r="AI1336" i="13"/>
  <c r="AI1272" i="13"/>
  <c r="AI1467" i="13"/>
  <c r="AL1467" i="13" s="1"/>
  <c r="AI1403" i="13"/>
  <c r="AL1403" i="13" s="1"/>
  <c r="AI1339" i="13"/>
  <c r="AI1275" i="13"/>
  <c r="AI1521" i="13"/>
  <c r="AI1457" i="13"/>
  <c r="AL1457" i="13" s="1"/>
  <c r="AI1393" i="13"/>
  <c r="AL1393" i="13" s="1"/>
  <c r="AI1329" i="13"/>
  <c r="AL1329" i="13" s="1"/>
  <c r="AI1265" i="13"/>
  <c r="AL1265" i="13" s="1"/>
  <c r="AI1396" i="13"/>
  <c r="AI1332" i="13"/>
  <c r="AI1268" i="13"/>
  <c r="AI2609" i="13"/>
  <c r="AL2609" i="13" s="1"/>
  <c r="AI2545" i="13"/>
  <c r="AL2545" i="13" s="1"/>
  <c r="AI2481" i="13"/>
  <c r="AL2481" i="13" s="1"/>
  <c r="AI1442" i="13"/>
  <c r="AL1442" i="13" s="1"/>
  <c r="AI1378" i="13"/>
  <c r="AI1314" i="13"/>
  <c r="AL1314" i="13" s="1"/>
  <c r="AI1254" i="13"/>
  <c r="AL1254" i="13" s="1"/>
  <c r="AI1238" i="13"/>
  <c r="AI1222" i="13"/>
  <c r="AL1222" i="13" s="1"/>
  <c r="AI2600" i="13"/>
  <c r="AL2600" i="13" s="1"/>
  <c r="AI2536" i="13"/>
  <c r="AL2536" i="13" s="1"/>
  <c r="AI2472" i="13"/>
  <c r="AL2472" i="13" s="1"/>
  <c r="AI1461" i="13"/>
  <c r="AL1461" i="13" s="1"/>
  <c r="AI1397" i="13"/>
  <c r="AI1333" i="13"/>
  <c r="AI1269" i="13"/>
  <c r="AI2594" i="13"/>
  <c r="AL2594" i="13" s="1"/>
  <c r="AI2530" i="13"/>
  <c r="AI2466" i="13"/>
  <c r="AL2466" i="13" s="1"/>
  <c r="AI2401" i="13"/>
  <c r="AL2401" i="13" s="1"/>
  <c r="AI2247" i="13"/>
  <c r="AL2247" i="13" s="1"/>
  <c r="AI1188" i="13"/>
  <c r="AI2573" i="13"/>
  <c r="AL2573" i="13" s="1"/>
  <c r="AI2509" i="13"/>
  <c r="AI2448" i="13"/>
  <c r="AL2448" i="13" s="1"/>
  <c r="AI2379" i="13"/>
  <c r="AL2379" i="13" s="1"/>
  <c r="AI1202" i="13"/>
  <c r="AL1202" i="13" s="1"/>
  <c r="AI2587" i="13"/>
  <c r="AL2587" i="13" s="1"/>
  <c r="AI2523" i="13"/>
  <c r="AL2523" i="13" s="1"/>
  <c r="AI2459" i="13"/>
  <c r="AL2459" i="13" s="1"/>
  <c r="AI2614" i="13"/>
  <c r="AI2550" i="13"/>
  <c r="AI2486" i="13"/>
  <c r="AL2486" i="13" s="1"/>
  <c r="AI2263" i="13"/>
  <c r="AL2263" i="13" s="1"/>
  <c r="AI2588" i="13"/>
  <c r="AL2588" i="13" s="1"/>
  <c r="AI2524" i="13"/>
  <c r="AL2524" i="13" s="1"/>
  <c r="AI2460" i="13"/>
  <c r="AL2460" i="13" s="1"/>
  <c r="AI2399" i="13"/>
  <c r="AL2399" i="13" s="1"/>
  <c r="AI2222" i="13"/>
  <c r="AL2222" i="13" s="1"/>
  <c r="AI2623" i="13"/>
  <c r="AI2559" i="13"/>
  <c r="AL2559" i="13" s="1"/>
  <c r="AI2495" i="13"/>
  <c r="AL2495" i="13" s="1"/>
  <c r="AI2434" i="13"/>
  <c r="AL2434" i="13" s="1"/>
  <c r="AI2276" i="13"/>
  <c r="AL2276" i="13" s="1"/>
  <c r="AI2374" i="13"/>
  <c r="AL2374" i="13" s="1"/>
  <c r="AI2404" i="13"/>
  <c r="AL2404" i="13" s="1"/>
  <c r="AI2340" i="13"/>
  <c r="AL2340" i="13" s="1"/>
  <c r="AI2212" i="13"/>
  <c r="AI2300" i="13"/>
  <c r="AL2300" i="13" s="1"/>
  <c r="AI2229" i="13"/>
  <c r="AL2229" i="13" s="1"/>
  <c r="AI2373" i="13"/>
  <c r="AL2373" i="13" s="1"/>
  <c r="AI2318" i="13"/>
  <c r="AL2318" i="13" s="1"/>
  <c r="AI2416" i="13"/>
  <c r="AI2352" i="13"/>
  <c r="AL2352" i="13" s="1"/>
  <c r="AI2288" i="13"/>
  <c r="AL2288" i="13" s="1"/>
  <c r="AI2225" i="13"/>
  <c r="AL2225" i="13" s="1"/>
  <c r="AI2315" i="13"/>
  <c r="AI2251" i="13"/>
  <c r="AL2251" i="13" s="1"/>
  <c r="AI2184" i="13"/>
  <c r="AL2184" i="13" s="1"/>
  <c r="AI2903" i="13"/>
  <c r="AL2903" i="13" s="1"/>
  <c r="AI2289" i="13"/>
  <c r="AL2289" i="13" s="1"/>
  <c r="AI2226" i="13"/>
  <c r="AL2226" i="13" s="1"/>
  <c r="AI2236" i="13"/>
  <c r="AI2338" i="13"/>
  <c r="AL2338" i="13" s="1"/>
  <c r="AI2274" i="13"/>
  <c r="AL2274" i="13" s="1"/>
  <c r="AI2838" i="13"/>
  <c r="AL2838" i="13" s="1"/>
  <c r="AI2285" i="13"/>
  <c r="AL2285" i="13" s="1"/>
  <c r="AI2218" i="13"/>
  <c r="AL2218" i="13" s="1"/>
  <c r="AI2161" i="13"/>
  <c r="AL2161" i="13" s="1"/>
  <c r="AI2785" i="13"/>
  <c r="AL2785" i="13" s="1"/>
  <c r="AI2138" i="13"/>
  <c r="AL2138" i="13" s="1"/>
  <c r="AI2863" i="13"/>
  <c r="AL2863" i="13" s="1"/>
  <c r="AI2793" i="13"/>
  <c r="AL2793" i="13" s="1"/>
  <c r="AI2141" i="13"/>
  <c r="AL2141" i="13" s="1"/>
  <c r="AI2179" i="13"/>
  <c r="AL2179" i="13" s="1"/>
  <c r="AI2898" i="13"/>
  <c r="AL2898" i="13" s="1"/>
  <c r="AI2190" i="13"/>
  <c r="AI2126" i="13"/>
  <c r="AL2126" i="13" s="1"/>
  <c r="AI2172" i="13"/>
  <c r="AL2172" i="13" s="1"/>
  <c r="AI2891" i="13"/>
  <c r="AL2891" i="13" s="1"/>
  <c r="AI2175" i="13"/>
  <c r="AL2175" i="13" s="1"/>
  <c r="AI2894" i="13"/>
  <c r="AL2894" i="13" s="1"/>
  <c r="AI2864" i="13"/>
  <c r="AL2864" i="13" s="1"/>
  <c r="AI2800" i="13"/>
  <c r="AL2800" i="13" s="1"/>
  <c r="AI2730" i="13"/>
  <c r="AL2730" i="13" s="1"/>
  <c r="AI2851" i="13"/>
  <c r="AL2851" i="13" s="1"/>
  <c r="AI2786" i="13"/>
  <c r="AL2786" i="13" s="1"/>
  <c r="AI2857" i="13"/>
  <c r="AL2857" i="13" s="1"/>
  <c r="AI2876" i="13"/>
  <c r="AL2876" i="13" s="1"/>
  <c r="AI2812" i="13"/>
  <c r="AL2812" i="13" s="1"/>
  <c r="AI2858" i="13"/>
  <c r="AL2858" i="13" s="1"/>
  <c r="AI2795" i="13"/>
  <c r="AL2795" i="13" s="1"/>
  <c r="AI2731" i="13"/>
  <c r="AL2731" i="13" s="1"/>
  <c r="AI2885" i="13"/>
  <c r="AL2885" i="13" s="1"/>
  <c r="AI2821" i="13"/>
  <c r="AL2821" i="13" s="1"/>
  <c r="AI2764" i="13"/>
  <c r="AL2764" i="13" s="1"/>
  <c r="AI2700" i="13"/>
  <c r="AL2700" i="13" s="1"/>
  <c r="AI2767" i="13"/>
  <c r="AL2767" i="13" s="1"/>
  <c r="AI2703" i="13"/>
  <c r="AL2703" i="13" s="1"/>
  <c r="AI2640" i="13"/>
  <c r="AL2640" i="13" s="1"/>
  <c r="AI2969" i="13"/>
  <c r="AL2969" i="13" s="1"/>
  <c r="AI2797" i="13"/>
  <c r="AL2797" i="13" s="1"/>
  <c r="AI2733" i="13"/>
  <c r="AL2733" i="13" s="1"/>
  <c r="AI2798" i="13"/>
  <c r="AL2798" i="13" s="1"/>
  <c r="AI2734" i="13"/>
  <c r="AL2734" i="13" s="1"/>
  <c r="AI2745" i="13"/>
  <c r="AL2745" i="13" s="1"/>
  <c r="AI2681" i="13"/>
  <c r="AL2681" i="13" s="1"/>
  <c r="AI3010" i="13"/>
  <c r="AL3010" i="13" s="1"/>
  <c r="AI2946" i="13"/>
  <c r="AL2946" i="13" s="1"/>
  <c r="AI2650" i="13"/>
  <c r="AL2650" i="13" s="1"/>
  <c r="AI2979" i="13"/>
  <c r="AL2979" i="13" s="1"/>
  <c r="AI2915" i="13"/>
  <c r="AL2915" i="13" s="1"/>
  <c r="AI3014" i="13"/>
  <c r="AL3014" i="13" s="1"/>
  <c r="AI2950" i="13"/>
  <c r="AL2950" i="13" s="1"/>
  <c r="AI2659" i="13"/>
  <c r="AL2659" i="13" s="1"/>
  <c r="AI2988" i="13"/>
  <c r="AL2988" i="13" s="1"/>
  <c r="AI2924" i="13"/>
  <c r="AL2924" i="13" s="1"/>
  <c r="AI2630" i="13"/>
  <c r="AI2959" i="13"/>
  <c r="AL2959" i="13" s="1"/>
  <c r="AI2660" i="13"/>
  <c r="AL2660" i="13" s="1"/>
  <c r="AI2989" i="13"/>
  <c r="AL2989" i="13" s="1"/>
  <c r="AI2925" i="13"/>
  <c r="AL2925" i="13" s="1"/>
  <c r="AI2631" i="13"/>
  <c r="AL2631" i="13" s="1"/>
  <c r="AI2960" i="13"/>
  <c r="AL2960" i="13" s="1"/>
  <c r="AI1107" i="13"/>
  <c r="AL1107" i="13" s="1"/>
  <c r="AI1078" i="13"/>
  <c r="AL1078" i="13" s="1"/>
  <c r="AI1039" i="13"/>
  <c r="AI1170" i="13"/>
  <c r="AI851" i="13"/>
  <c r="AI489" i="13"/>
  <c r="AL489" i="13" s="1"/>
  <c r="AI862" i="13"/>
  <c r="AL862" i="13" s="1"/>
  <c r="AI1128" i="13"/>
  <c r="AL1128" i="13" s="1"/>
  <c r="AI1147" i="13"/>
  <c r="AL1147" i="13" s="1"/>
  <c r="AI1083" i="13"/>
  <c r="AL1083" i="13" s="1"/>
  <c r="AI1019" i="13"/>
  <c r="AL1019" i="13" s="1"/>
  <c r="AI1080" i="13"/>
  <c r="AL1080" i="13" s="1"/>
  <c r="AI1118" i="13"/>
  <c r="AI1054" i="13"/>
  <c r="AL1054" i="13" s="1"/>
  <c r="AI832" i="13"/>
  <c r="AL832" i="13" s="1"/>
  <c r="AI655" i="13"/>
  <c r="AL655" i="13" s="1"/>
  <c r="AI1150" i="13"/>
  <c r="AI1089" i="13"/>
  <c r="AL1089" i="13" s="1"/>
  <c r="AI1025" i="13"/>
  <c r="AL1025" i="13" s="1"/>
  <c r="AI980" i="13"/>
  <c r="AI916" i="13"/>
  <c r="AL916" i="13" s="1"/>
  <c r="AI1132" i="13"/>
  <c r="AL1132" i="13" s="1"/>
  <c r="AI1068" i="13"/>
  <c r="AL1068" i="13" s="1"/>
  <c r="AI984" i="13"/>
  <c r="AL984" i="13" s="1"/>
  <c r="AI853" i="13"/>
  <c r="AI1143" i="13"/>
  <c r="AI1079" i="13"/>
  <c r="AL1079" i="13" s="1"/>
  <c r="AI1015" i="13"/>
  <c r="AL1015" i="13" s="1"/>
  <c r="AI1064" i="13"/>
  <c r="AL1064" i="13" s="1"/>
  <c r="AI1130" i="13"/>
  <c r="AL1130" i="13" s="1"/>
  <c r="AI1066" i="13"/>
  <c r="AL1066" i="13" s="1"/>
  <c r="AI934" i="13"/>
  <c r="AI728" i="13"/>
  <c r="AL728" i="13" s="1"/>
  <c r="AI1141" i="13"/>
  <c r="AL1141" i="13" s="1"/>
  <c r="AI1077" i="13"/>
  <c r="AL1077" i="13" s="1"/>
  <c r="AI1013" i="13"/>
  <c r="AL1013" i="13" s="1"/>
  <c r="AI994" i="13"/>
  <c r="AL994" i="13" s="1"/>
  <c r="AI948" i="13"/>
  <c r="AI890" i="13"/>
  <c r="AL890" i="13" s="1"/>
  <c r="AI822" i="13"/>
  <c r="AL822" i="13" s="1"/>
  <c r="AI758" i="13"/>
  <c r="AL758" i="13" s="1"/>
  <c r="AI690" i="13"/>
  <c r="AL690" i="13" s="1"/>
  <c r="AI983" i="13"/>
  <c r="AI922" i="13"/>
  <c r="AI859" i="13"/>
  <c r="AL859" i="13" s="1"/>
  <c r="AI801" i="13"/>
  <c r="AL801" i="13" s="1"/>
  <c r="AI737" i="13"/>
  <c r="AL737" i="13" s="1"/>
  <c r="AI569" i="13"/>
  <c r="AL569" i="13" s="1"/>
  <c r="AI978" i="13"/>
  <c r="AI904" i="13"/>
  <c r="AI836" i="13"/>
  <c r="AI772" i="13"/>
  <c r="AL772" i="13" s="1"/>
  <c r="AI663" i="13"/>
  <c r="AL663" i="13" s="1"/>
  <c r="AI899" i="13"/>
  <c r="AI839" i="13"/>
  <c r="AL839" i="13" s="1"/>
  <c r="AI775" i="13"/>
  <c r="AL775" i="13" s="1"/>
  <c r="AI717" i="13"/>
  <c r="AI701" i="13"/>
  <c r="AL701" i="13" s="1"/>
  <c r="AI685" i="13"/>
  <c r="AL685" i="13" s="1"/>
  <c r="AI936" i="13"/>
  <c r="AI860" i="13"/>
  <c r="AL860" i="13" s="1"/>
  <c r="AI794" i="13"/>
  <c r="AL794" i="13" s="1"/>
  <c r="AI730" i="13"/>
  <c r="AL730" i="13" s="1"/>
  <c r="AI995" i="13"/>
  <c r="AL995" i="13" s="1"/>
  <c r="AI931" i="13"/>
  <c r="AL931" i="13" s="1"/>
  <c r="AI871" i="13"/>
  <c r="AL871" i="13" s="1"/>
  <c r="AI813" i="13"/>
  <c r="AI749" i="13"/>
  <c r="AI577" i="13"/>
  <c r="AL577" i="13" s="1"/>
  <c r="AI937" i="13"/>
  <c r="AL937" i="13" s="1"/>
  <c r="AI869" i="13"/>
  <c r="AL869" i="13" s="1"/>
  <c r="AI803" i="13"/>
  <c r="AL803" i="13" s="1"/>
  <c r="AI739" i="13"/>
  <c r="AI675" i="13"/>
  <c r="AL675" i="13" s="1"/>
  <c r="AI627" i="13"/>
  <c r="AI563" i="13"/>
  <c r="AL563" i="13" s="1"/>
  <c r="AI499" i="13"/>
  <c r="AL499" i="13" s="1"/>
  <c r="AI460" i="13"/>
  <c r="AL460" i="13" s="1"/>
  <c r="AI710" i="13"/>
  <c r="AL710" i="13" s="1"/>
  <c r="AI646" i="13"/>
  <c r="AI582" i="13"/>
  <c r="AL582" i="13" s="1"/>
  <c r="AI518" i="13"/>
  <c r="AL518" i="13" s="1"/>
  <c r="AI628" i="13"/>
  <c r="AL628" i="13" s="1"/>
  <c r="AI564" i="13"/>
  <c r="AL564" i="13" s="1"/>
  <c r="AI500" i="13"/>
  <c r="AL500" i="13" s="1"/>
  <c r="AI356" i="13"/>
  <c r="AI607" i="13"/>
  <c r="AL607" i="13" s="1"/>
  <c r="AI543" i="13"/>
  <c r="AI485" i="13"/>
  <c r="AL485" i="13" s="1"/>
  <c r="AI469" i="13"/>
  <c r="AL469" i="13" s="1"/>
  <c r="AI453" i="13"/>
  <c r="AL453" i="13" s="1"/>
  <c r="AI425" i="13"/>
  <c r="AL425" i="13" s="1"/>
  <c r="AI602" i="13"/>
  <c r="AL602" i="13" s="1"/>
  <c r="AI538" i="13"/>
  <c r="AL538" i="13" s="1"/>
  <c r="AI420" i="13"/>
  <c r="AL420" i="13" s="1"/>
  <c r="AI629" i="13"/>
  <c r="AL629" i="13" s="1"/>
  <c r="AI565" i="13"/>
  <c r="AL565" i="13" s="1"/>
  <c r="AI501" i="13"/>
  <c r="N184" i="21" s="1"/>
  <c r="AI231" i="13"/>
  <c r="AL231" i="13" s="1"/>
  <c r="AI664" i="13"/>
  <c r="AI600" i="13"/>
  <c r="AL600" i="13" s="1"/>
  <c r="AI536" i="13"/>
  <c r="AL536" i="13" s="1"/>
  <c r="AI431" i="13"/>
  <c r="AI208" i="13"/>
  <c r="AL208" i="13" s="1"/>
  <c r="AI359" i="13"/>
  <c r="AL359" i="13" s="1"/>
  <c r="AI290" i="13"/>
  <c r="AL290" i="13" s="1"/>
  <c r="AI226" i="13"/>
  <c r="AL226" i="13" s="1"/>
  <c r="AI2000" i="13"/>
  <c r="AL2000" i="13" s="1"/>
  <c r="AI450" i="13"/>
  <c r="AL450" i="13" s="1"/>
  <c r="AI386" i="13"/>
  <c r="AI325" i="13"/>
  <c r="S183" i="21" s="1"/>
  <c r="AI261" i="13"/>
  <c r="AL261" i="13" s="1"/>
  <c r="AI437" i="13"/>
  <c r="AI373" i="13"/>
  <c r="AL373" i="13" s="1"/>
  <c r="AI312" i="13"/>
  <c r="AL312" i="13" s="1"/>
  <c r="AI248" i="13"/>
  <c r="AI166" i="13"/>
  <c r="AL166" i="13" s="1"/>
  <c r="AI2101" i="13"/>
  <c r="AL2101" i="13" s="1"/>
  <c r="AI376" i="13"/>
  <c r="AL376" i="13" s="1"/>
  <c r="AI307" i="13"/>
  <c r="AL307" i="13" s="1"/>
  <c r="AI243" i="13"/>
  <c r="AL243" i="13" s="1"/>
  <c r="AI419" i="13"/>
  <c r="AL419" i="13" s="1"/>
  <c r="AI355" i="13"/>
  <c r="AL355" i="13" s="1"/>
  <c r="AI294" i="13"/>
  <c r="AL294" i="13" s="1"/>
  <c r="AI230" i="13"/>
  <c r="J181" i="21" s="1"/>
  <c r="AI1976" i="13"/>
  <c r="AL1976" i="13" s="1"/>
  <c r="AI438" i="13"/>
  <c r="AL438" i="13" s="1"/>
  <c r="AI374" i="13"/>
  <c r="AL374" i="13" s="1"/>
  <c r="AI313" i="13"/>
  <c r="AL313" i="13" s="1"/>
  <c r="AI249" i="13"/>
  <c r="AI1764" i="13"/>
  <c r="AL1764" i="13" s="1"/>
  <c r="AI353" i="13"/>
  <c r="AL353" i="13" s="1"/>
  <c r="AI284" i="13"/>
  <c r="AL284" i="13" s="1"/>
  <c r="AI220" i="13"/>
  <c r="AL220" i="13" s="1"/>
  <c r="AI94" i="13"/>
  <c r="AL94" i="13" s="1"/>
  <c r="AI168" i="13"/>
  <c r="AI104" i="13"/>
  <c r="AL104" i="13" s="1"/>
  <c r="AI2103" i="13"/>
  <c r="AL2103" i="13" s="1"/>
  <c r="AI2034" i="13"/>
  <c r="AL2034" i="13" s="1"/>
  <c r="AI1970" i="13"/>
  <c r="AL1970" i="13" s="1"/>
  <c r="AI1789" i="13"/>
  <c r="AL1789" i="13" s="1"/>
  <c r="AI163" i="13"/>
  <c r="AL163" i="13" s="1"/>
  <c r="AI99" i="13"/>
  <c r="AL99" i="13" s="1"/>
  <c r="AI2098" i="13"/>
  <c r="AL2098" i="13" s="1"/>
  <c r="AI2037" i="13"/>
  <c r="AL2037" i="13" s="1"/>
  <c r="AI1973" i="13"/>
  <c r="AL1973" i="13" s="1"/>
  <c r="AI209" i="13"/>
  <c r="AL209" i="13" s="1"/>
  <c r="AI145" i="13"/>
  <c r="AL145" i="13" s="1"/>
  <c r="AI81" i="13"/>
  <c r="AL81" i="13" s="1"/>
  <c r="AI2080" i="13"/>
  <c r="AI2019" i="13"/>
  <c r="AL2019" i="13" s="1"/>
  <c r="AI1843" i="13"/>
  <c r="AL1843" i="13" s="1"/>
  <c r="AI140" i="13"/>
  <c r="AL140" i="13" s="1"/>
  <c r="AI76" i="13"/>
  <c r="AL76" i="13" s="1"/>
  <c r="AI2075" i="13"/>
  <c r="AL2075" i="13" s="1"/>
  <c r="AI2014" i="13"/>
  <c r="AL2014" i="13" s="1"/>
  <c r="AI1885" i="13"/>
  <c r="AL1885" i="13" s="1"/>
  <c r="AI175" i="13"/>
  <c r="AL175" i="13" s="1"/>
  <c r="AI111" i="13"/>
  <c r="AL111" i="13" s="1"/>
  <c r="AI2110" i="13"/>
  <c r="AL2110" i="13" s="1"/>
  <c r="AI2041" i="13"/>
  <c r="AL2041" i="13" s="1"/>
  <c r="AI1977" i="13"/>
  <c r="AL1977" i="13" s="1"/>
  <c r="AI1831" i="13"/>
  <c r="AL1831" i="13" s="1"/>
  <c r="AI146" i="13"/>
  <c r="AL146" i="13" s="1"/>
  <c r="AI82" i="13"/>
  <c r="AL82" i="13" s="1"/>
  <c r="AI2081" i="13"/>
  <c r="AL2081" i="13" s="1"/>
  <c r="AI2020" i="13"/>
  <c r="AL2020" i="13" s="1"/>
  <c r="AI1961" i="13"/>
  <c r="AL1961" i="13" s="1"/>
  <c r="AI1805" i="13"/>
  <c r="AL1805" i="13" s="1"/>
  <c r="AI165" i="13"/>
  <c r="AI101" i="13"/>
  <c r="AL101" i="13" s="1"/>
  <c r="AI2100" i="13"/>
  <c r="AL2100" i="13" s="1"/>
  <c r="AI2039" i="13"/>
  <c r="AL2039" i="13" s="1"/>
  <c r="AI1975" i="13"/>
  <c r="AL1975" i="13" s="1"/>
  <c r="AI1878" i="13"/>
  <c r="AL1878" i="13" s="1"/>
  <c r="AI1788" i="13"/>
  <c r="AL1788" i="13" s="1"/>
  <c r="AI1889" i="13"/>
  <c r="AI1823" i="13"/>
  <c r="AI1708" i="13"/>
  <c r="AL1708" i="13" s="1"/>
  <c r="AI1924" i="13"/>
  <c r="AL1924" i="13" s="1"/>
  <c r="AI1860" i="13"/>
  <c r="AL1860" i="13" s="1"/>
  <c r="AI1967" i="13"/>
  <c r="AL1967" i="13" s="1"/>
  <c r="AI1903" i="13"/>
  <c r="AL1903" i="13" s="1"/>
  <c r="AI1818" i="13"/>
  <c r="AL1818" i="13" s="1"/>
  <c r="AI1882" i="13"/>
  <c r="AL1882" i="13" s="1"/>
  <c r="AI1782" i="13"/>
  <c r="AL1782" i="13" s="1"/>
  <c r="AI1912" i="13"/>
  <c r="AL1912" i="13" s="1"/>
  <c r="AI1848" i="13"/>
  <c r="AL1848" i="13" s="1"/>
  <c r="AI1891" i="13"/>
  <c r="AL1891" i="13" s="1"/>
  <c r="AI1810" i="13"/>
  <c r="AL1810" i="13" s="1"/>
  <c r="AI1726" i="13"/>
  <c r="AL1726" i="13" s="1"/>
  <c r="AI1658" i="13"/>
  <c r="AL1658" i="13" s="1"/>
  <c r="AI1594" i="13"/>
  <c r="AL1594" i="13" s="1"/>
  <c r="AI1512" i="13"/>
  <c r="AL1512" i="13" s="1"/>
  <c r="AI1785" i="13"/>
  <c r="AL1785" i="13" s="1"/>
  <c r="AI1721" i="13"/>
  <c r="AL1721" i="13" s="1"/>
  <c r="AI1458" i="13"/>
  <c r="AL1458" i="13" s="1"/>
  <c r="AI1807" i="13"/>
  <c r="AL1807" i="13" s="1"/>
  <c r="AI1743" i="13"/>
  <c r="AL1743" i="13" s="1"/>
  <c r="AI1359" i="13"/>
  <c r="AI1778" i="13"/>
  <c r="AL1778" i="13" s="1"/>
  <c r="AI1714" i="13"/>
  <c r="AL1714" i="13" s="1"/>
  <c r="AI1757" i="13"/>
  <c r="AL1757" i="13" s="1"/>
  <c r="AI1496" i="13"/>
  <c r="AL1496" i="13" s="1"/>
  <c r="AI1816" i="13"/>
  <c r="AL1816" i="13" s="1"/>
  <c r="AI1752" i="13"/>
  <c r="AL1752" i="13" s="1"/>
  <c r="AI1685" i="13"/>
  <c r="AI1811" i="13"/>
  <c r="AL1811" i="13" s="1"/>
  <c r="AI1747" i="13"/>
  <c r="AL1747" i="13" s="1"/>
  <c r="AI1682" i="13"/>
  <c r="AL1682" i="13" s="1"/>
  <c r="AI1279" i="13"/>
  <c r="AI1635" i="13"/>
  <c r="AL1635" i="13" s="1"/>
  <c r="AI1571" i="13"/>
  <c r="AL1571" i="13" s="1"/>
  <c r="AI1506" i="13"/>
  <c r="AL1506" i="13" s="1"/>
  <c r="AI1221" i="13"/>
  <c r="AL1221" i="13" s="1"/>
  <c r="AI1646" i="13"/>
  <c r="AL1646" i="13" s="1"/>
  <c r="AI1582" i="13"/>
  <c r="AL1582" i="13" s="1"/>
  <c r="AI1520" i="13"/>
  <c r="AI1447" i="13"/>
  <c r="AL1447" i="13" s="1"/>
  <c r="AI1676" i="13"/>
  <c r="AL1676" i="13" s="1"/>
  <c r="AI1612" i="13"/>
  <c r="AL1612" i="13" s="1"/>
  <c r="AI1548" i="13"/>
  <c r="AL1548" i="13" s="1"/>
  <c r="AI1484" i="13"/>
  <c r="AL1484" i="13" s="1"/>
  <c r="AI1205" i="13"/>
  <c r="AL1205" i="13" s="1"/>
  <c r="AI1615" i="13"/>
  <c r="AL1615" i="13" s="1"/>
  <c r="AI1551" i="13"/>
  <c r="AL1551" i="13" s="1"/>
  <c r="AI1491" i="13"/>
  <c r="AL1491" i="13" s="1"/>
  <c r="AI1468" i="13"/>
  <c r="AL1468" i="13" s="1"/>
  <c r="AI1374" i="13"/>
  <c r="AL1374" i="13" s="1"/>
  <c r="AI1310" i="13"/>
  <c r="AL1310" i="13" s="1"/>
  <c r="AI2410" i="13"/>
  <c r="AL2410" i="13" s="1"/>
  <c r="AI1613" i="13"/>
  <c r="AL1613" i="13" s="1"/>
  <c r="AI1549" i="13"/>
  <c r="AL1549" i="13" s="1"/>
  <c r="AI1043" i="13"/>
  <c r="AL1043" i="13" s="1"/>
  <c r="AI885" i="13"/>
  <c r="AL885" i="13" s="1"/>
  <c r="AI617" i="13"/>
  <c r="AL617" i="13" s="1"/>
  <c r="AI796" i="13"/>
  <c r="AL796" i="13" s="1"/>
  <c r="AI707" i="13"/>
  <c r="AL707" i="13" s="1"/>
  <c r="AI897" i="13"/>
  <c r="AL897" i="13" s="1"/>
  <c r="AI763" i="13"/>
  <c r="AL763" i="13" s="1"/>
  <c r="AI1104" i="13"/>
  <c r="AI1139" i="13"/>
  <c r="AI1075" i="13"/>
  <c r="AL1075" i="13" s="1"/>
  <c r="AI1011" i="13"/>
  <c r="AL1011" i="13" s="1"/>
  <c r="AI1048" i="13"/>
  <c r="AI1110" i="13"/>
  <c r="AL1110" i="13" s="1"/>
  <c r="AI1046" i="13"/>
  <c r="AI816" i="13"/>
  <c r="AI1165" i="13"/>
  <c r="AL1165" i="13" s="1"/>
  <c r="AI1145" i="13"/>
  <c r="AL1145" i="13" s="1"/>
  <c r="AI1081" i="13"/>
  <c r="AL1081" i="13" s="1"/>
  <c r="AI1017" i="13"/>
  <c r="AL1017" i="13" s="1"/>
  <c r="AI973" i="13"/>
  <c r="AL973" i="13" s="1"/>
  <c r="AI60" i="13"/>
  <c r="AI1124" i="13"/>
  <c r="AL1124" i="13" s="1"/>
  <c r="AI1060" i="13"/>
  <c r="AL1060" i="13" s="1"/>
  <c r="AI982" i="13"/>
  <c r="AI1112" i="13"/>
  <c r="AI1135" i="13"/>
  <c r="AL1135" i="13" s="1"/>
  <c r="AI1071" i="13"/>
  <c r="AL1071" i="13" s="1"/>
  <c r="AI977" i="13"/>
  <c r="AI974" i="13"/>
  <c r="AL974" i="13" s="1"/>
  <c r="AI1122" i="13"/>
  <c r="AL1122" i="13" s="1"/>
  <c r="AI1058" i="13"/>
  <c r="AL1058" i="13" s="1"/>
  <c r="AI840" i="13"/>
  <c r="AL840" i="13" s="1"/>
  <c r="AI303" i="13"/>
  <c r="AL303" i="13" s="1"/>
  <c r="AI1133" i="13"/>
  <c r="AL1133" i="13" s="1"/>
  <c r="AI1069" i="13"/>
  <c r="AI1008" i="13"/>
  <c r="AL1008" i="13" s="1"/>
  <c r="AI992" i="13"/>
  <c r="AI940" i="13"/>
  <c r="AL940" i="13" s="1"/>
  <c r="AI882" i="13"/>
  <c r="AI814" i="13"/>
  <c r="AI750" i="13"/>
  <c r="AL750" i="13" s="1"/>
  <c r="AI682" i="13"/>
  <c r="AL682" i="13" s="1"/>
  <c r="AI975" i="13"/>
  <c r="AI917" i="13"/>
  <c r="AL917" i="13" s="1"/>
  <c r="AI854" i="13"/>
  <c r="AL854" i="13" s="1"/>
  <c r="AI793" i="13"/>
  <c r="AL793" i="13" s="1"/>
  <c r="AI729" i="13"/>
  <c r="AI553" i="13"/>
  <c r="AI970" i="13"/>
  <c r="AL970" i="13" s="1"/>
  <c r="AI896" i="13"/>
  <c r="AL896" i="13" s="1"/>
  <c r="AI828" i="13"/>
  <c r="AL828" i="13" s="1"/>
  <c r="AI764" i="13"/>
  <c r="AL764" i="13" s="1"/>
  <c r="AI239" i="13"/>
  <c r="AL239" i="13" s="1"/>
  <c r="AI891" i="13"/>
  <c r="AL891" i="13" s="1"/>
  <c r="AI831" i="13"/>
  <c r="AL831" i="13" s="1"/>
  <c r="AI767" i="13"/>
  <c r="AL767" i="13" s="1"/>
  <c r="AI715" i="13"/>
  <c r="AL715" i="13" s="1"/>
  <c r="AI699" i="13"/>
  <c r="AL699" i="13" s="1"/>
  <c r="AI683" i="13"/>
  <c r="AL683" i="13" s="1"/>
  <c r="AI928" i="13"/>
  <c r="AL928" i="13" s="1"/>
  <c r="AI847" i="13"/>
  <c r="AL847" i="13" s="1"/>
  <c r="AI786" i="13"/>
  <c r="AL786" i="13" s="1"/>
  <c r="AI722" i="13"/>
  <c r="AI987" i="13"/>
  <c r="AL987" i="13" s="1"/>
  <c r="AI923" i="13"/>
  <c r="AL923" i="13" s="1"/>
  <c r="AI863" i="13"/>
  <c r="AL863" i="13" s="1"/>
  <c r="AI805" i="13"/>
  <c r="AI741" i="13"/>
  <c r="AL741" i="13" s="1"/>
  <c r="AI561" i="13"/>
  <c r="AL561" i="13" s="1"/>
  <c r="AI929" i="13"/>
  <c r="AI861" i="13"/>
  <c r="AL861" i="13" s="1"/>
  <c r="AI795" i="13"/>
  <c r="AL795" i="13" s="1"/>
  <c r="AI731" i="13"/>
  <c r="AI673" i="13"/>
  <c r="AL673" i="13" s="1"/>
  <c r="AI619" i="13"/>
  <c r="AL619" i="13" s="1"/>
  <c r="AI555" i="13"/>
  <c r="AL555" i="13" s="1"/>
  <c r="AI491" i="13"/>
  <c r="AL491" i="13" s="1"/>
  <c r="AI456" i="13"/>
  <c r="AL456" i="13" s="1"/>
  <c r="AI702" i="13"/>
  <c r="AL702" i="13" s="1"/>
  <c r="AI638" i="13"/>
  <c r="AI574" i="13"/>
  <c r="AL574" i="13" s="1"/>
  <c r="AI510" i="13"/>
  <c r="AL510" i="13" s="1"/>
  <c r="AI620" i="13"/>
  <c r="AL620" i="13" s="1"/>
  <c r="AI556" i="13"/>
  <c r="AL556" i="13" s="1"/>
  <c r="AI492" i="13"/>
  <c r="AI340" i="13"/>
  <c r="AL340" i="13" s="1"/>
  <c r="AI599" i="13"/>
  <c r="AL599" i="13" s="1"/>
  <c r="AI535" i="13"/>
  <c r="AL535" i="13" s="1"/>
  <c r="AI483" i="13"/>
  <c r="AL483" i="13" s="1"/>
  <c r="AI467" i="13"/>
  <c r="AL467" i="13" s="1"/>
  <c r="AI451" i="13"/>
  <c r="AL451" i="13" s="1"/>
  <c r="AI192" i="13"/>
  <c r="AL192" i="13" s="1"/>
  <c r="AI594" i="13"/>
  <c r="AL594" i="13" s="1"/>
  <c r="AI530" i="13"/>
  <c r="V184" i="21" s="1"/>
  <c r="AI417" i="13"/>
  <c r="AL417" i="13" s="1"/>
  <c r="AI621" i="13"/>
  <c r="AL621" i="13" s="1"/>
  <c r="AI557" i="13"/>
  <c r="AL557" i="13" s="1"/>
  <c r="AI493" i="13"/>
  <c r="AL493" i="13" s="1"/>
  <c r="AI215" i="13"/>
  <c r="AL215" i="13" s="1"/>
  <c r="AI656" i="13"/>
  <c r="AI592" i="13"/>
  <c r="AL592" i="13" s="1"/>
  <c r="AI528" i="13"/>
  <c r="AL528" i="13" s="1"/>
  <c r="AI424" i="13"/>
  <c r="AL424" i="13" s="1"/>
  <c r="AI415" i="13"/>
  <c r="AL415" i="13" s="1"/>
  <c r="AI351" i="13"/>
  <c r="AL351" i="13" s="1"/>
  <c r="AI282" i="13"/>
  <c r="AL282" i="13" s="1"/>
  <c r="AI218" i="13"/>
  <c r="AL218" i="13" s="1"/>
  <c r="AI1984" i="13"/>
  <c r="AI442" i="13"/>
  <c r="AL442" i="13" s="1"/>
  <c r="AI378" i="13"/>
  <c r="AL378" i="13" s="1"/>
  <c r="AI317" i="13"/>
  <c r="AI253" i="13"/>
  <c r="AL253" i="13" s="1"/>
  <c r="AI429" i="13"/>
  <c r="AI365" i="13"/>
  <c r="AL365" i="13" s="1"/>
  <c r="AI304" i="13"/>
  <c r="AI240" i="13"/>
  <c r="AL240" i="13" s="1"/>
  <c r="AI150" i="13"/>
  <c r="AL150" i="13" s="1"/>
  <c r="AI2085" i="13"/>
  <c r="AL2085" i="13" s="1"/>
  <c r="AI368" i="13"/>
  <c r="AL368" i="13" s="1"/>
  <c r="AI299" i="13"/>
  <c r="AL299" i="13" s="1"/>
  <c r="AI235" i="13"/>
  <c r="AL235" i="13" s="1"/>
  <c r="AI411" i="13"/>
  <c r="AL411" i="13" s="1"/>
  <c r="AI347" i="13"/>
  <c r="AL347" i="13" s="1"/>
  <c r="AI286" i="13"/>
  <c r="AL286" i="13" s="1"/>
  <c r="AI222" i="13"/>
  <c r="AL222" i="13" s="1"/>
  <c r="AI1952" i="13"/>
  <c r="AL1952" i="13" s="1"/>
  <c r="AI430" i="13"/>
  <c r="L184" i="21" s="1"/>
  <c r="AI366" i="13"/>
  <c r="AI305" i="13"/>
  <c r="AI241" i="13"/>
  <c r="AL241" i="13" s="1"/>
  <c r="AI409" i="13"/>
  <c r="AI345" i="13"/>
  <c r="AL345" i="13" s="1"/>
  <c r="AI276" i="13"/>
  <c r="AL276" i="13" s="1"/>
  <c r="AI206" i="13"/>
  <c r="AI78" i="13"/>
  <c r="AL78" i="13" s="1"/>
  <c r="AI160" i="13"/>
  <c r="AL160" i="13" s="1"/>
  <c r="AI96" i="13"/>
  <c r="AL96" i="13" s="1"/>
  <c r="AI2095" i="13"/>
  <c r="AL2095" i="13" s="1"/>
  <c r="AI2026" i="13"/>
  <c r="AL2026" i="13" s="1"/>
  <c r="AI1925" i="13"/>
  <c r="AL1925" i="13" s="1"/>
  <c r="AI1519" i="13"/>
  <c r="AI155" i="13"/>
  <c r="AI91" i="13"/>
  <c r="AL91" i="13" s="1"/>
  <c r="AI2090" i="13"/>
  <c r="AL2090" i="13" s="1"/>
  <c r="AI2029" i="13"/>
  <c r="AL2029" i="13" s="1"/>
  <c r="AI1962" i="13"/>
  <c r="AL1962" i="13" s="1"/>
  <c r="AI201" i="13"/>
  <c r="AL201" i="13" s="1"/>
  <c r="AI137" i="13"/>
  <c r="AL137" i="13" s="1"/>
  <c r="AI73" i="13"/>
  <c r="AL73" i="13" s="1"/>
  <c r="AI2072" i="13"/>
  <c r="AL2072" i="13" s="1"/>
  <c r="AI2011" i="13"/>
  <c r="AL2011" i="13" s="1"/>
  <c r="AI1748" i="13"/>
  <c r="AL1748" i="13" s="1"/>
  <c r="AI132" i="13"/>
  <c r="AL132" i="13" s="1"/>
  <c r="AI68" i="13"/>
  <c r="AL68" i="13" s="1"/>
  <c r="AI2070" i="13"/>
  <c r="AI2006" i="13"/>
  <c r="AL2006" i="13" s="1"/>
  <c r="AI1869" i="13"/>
  <c r="AL1869" i="13" s="1"/>
  <c r="AI167" i="13"/>
  <c r="AL167" i="13" s="1"/>
  <c r="AI103" i="13"/>
  <c r="AL103" i="13" s="1"/>
  <c r="AI2102" i="13"/>
  <c r="AL2102" i="13" s="1"/>
  <c r="AI2033" i="13"/>
  <c r="AL2033" i="13" s="1"/>
  <c r="AI1969" i="13"/>
  <c r="AL1969" i="13" s="1"/>
  <c r="AI1716" i="13"/>
  <c r="AL1716" i="13" s="1"/>
  <c r="AI138" i="13"/>
  <c r="AL138" i="13" s="1"/>
  <c r="AI74" i="13"/>
  <c r="AL74" i="13" s="1"/>
  <c r="AI2073" i="13"/>
  <c r="AI2012" i="13"/>
  <c r="AL2012" i="13" s="1"/>
  <c r="AI1955" i="13"/>
  <c r="AL1955" i="13" s="1"/>
  <c r="AI1700" i="13"/>
  <c r="AL1700" i="13" s="1"/>
  <c r="AI157" i="13"/>
  <c r="AL157" i="13" s="1"/>
  <c r="AI93" i="13"/>
  <c r="AL93" i="13" s="1"/>
  <c r="AI2092" i="13"/>
  <c r="AL2092" i="13" s="1"/>
  <c r="AI2031" i="13"/>
  <c r="AL2031" i="13" s="1"/>
  <c r="AI1942" i="13"/>
  <c r="AL1942" i="13" s="1"/>
  <c r="AI1870" i="13"/>
  <c r="AL1870" i="13" s="1"/>
  <c r="AI1665" i="13"/>
  <c r="AL1665" i="13" s="1"/>
  <c r="AI1881" i="13"/>
  <c r="AL1881" i="13" s="1"/>
  <c r="AI1821" i="13"/>
  <c r="AL1821" i="13" s="1"/>
  <c r="AI1657" i="13"/>
  <c r="AL1657" i="13" s="1"/>
  <c r="AI1916" i="13"/>
  <c r="AL1916" i="13" s="1"/>
  <c r="AI1852" i="13"/>
  <c r="AI1959" i="13"/>
  <c r="AL1959" i="13" s="1"/>
  <c r="AI1895" i="13"/>
  <c r="AL1895" i="13" s="1"/>
  <c r="AI1641" i="13"/>
  <c r="AL1641" i="13" s="1"/>
  <c r="AI1874" i="13"/>
  <c r="AL1874" i="13" s="1"/>
  <c r="AI1774" i="13"/>
  <c r="AL1774" i="13" s="1"/>
  <c r="AI1904" i="13"/>
  <c r="AL1904" i="13" s="1"/>
  <c r="AI1798" i="13"/>
  <c r="AL1798" i="13" s="1"/>
  <c r="AI1883" i="13"/>
  <c r="AL1883" i="13" s="1"/>
  <c r="AI1609" i="13"/>
  <c r="AL1609" i="13" s="1"/>
  <c r="AI1718" i="13"/>
  <c r="AL1718" i="13" s="1"/>
  <c r="AI1650" i="13"/>
  <c r="AL1650" i="13" s="1"/>
  <c r="AI1586" i="13"/>
  <c r="AL1586" i="13" s="1"/>
  <c r="AI1838" i="13"/>
  <c r="AI1777" i="13"/>
  <c r="AL1777" i="13" s="1"/>
  <c r="AI1713" i="13"/>
  <c r="AL1713" i="13" s="1"/>
  <c r="AI1448" i="13"/>
  <c r="AL1448" i="13" s="1"/>
  <c r="AI1799" i="13"/>
  <c r="AL1799" i="13" s="1"/>
  <c r="AI1735" i="13"/>
  <c r="AL1735" i="13" s="1"/>
  <c r="AI1327" i="13"/>
  <c r="AI1770" i="13"/>
  <c r="AL1770" i="13" s="1"/>
  <c r="AI1706" i="13"/>
  <c r="AL1706" i="13" s="1"/>
  <c r="AI1749" i="13"/>
  <c r="AL1749" i="13" s="1"/>
  <c r="AI1431" i="13"/>
  <c r="AL1431" i="13" s="1"/>
  <c r="AI1808" i="13"/>
  <c r="AL1808" i="13" s="1"/>
  <c r="AI1744" i="13"/>
  <c r="AL1744" i="13" s="1"/>
  <c r="AI1677" i="13"/>
  <c r="AL1677" i="13" s="1"/>
  <c r="AI1803" i="13"/>
  <c r="AL1803" i="13" s="1"/>
  <c r="AI1739" i="13"/>
  <c r="AL1739" i="13" s="1"/>
  <c r="AI1674" i="13"/>
  <c r="AL1674" i="13" s="1"/>
  <c r="AI1691" i="13"/>
  <c r="AL1691" i="13" s="1"/>
  <c r="AI1627" i="13"/>
  <c r="AL1627" i="13" s="1"/>
  <c r="AI1563" i="13"/>
  <c r="AL1563" i="13" s="1"/>
  <c r="AI1499" i="13"/>
  <c r="AL1499" i="13" s="1"/>
  <c r="AI1212" i="13"/>
  <c r="AI1638" i="13"/>
  <c r="AL1638" i="13" s="1"/>
  <c r="AI1574" i="13"/>
  <c r="AL1574" i="13" s="1"/>
  <c r="AI1511" i="13"/>
  <c r="AL1511" i="13" s="1"/>
  <c r="AI1422" i="13"/>
  <c r="AI1668" i="13"/>
  <c r="AL1668" i="13" s="1"/>
  <c r="AI1604" i="13"/>
  <c r="AL1604" i="13" s="1"/>
  <c r="AI1540" i="13"/>
  <c r="AL1540" i="13" s="1"/>
  <c r="AI1460" i="13"/>
  <c r="AL1460" i="13" s="1"/>
  <c r="AI1671" i="13"/>
  <c r="AL1671" i="13" s="1"/>
  <c r="AI1607" i="13"/>
  <c r="AL1607" i="13" s="1"/>
  <c r="AI1543" i="13"/>
  <c r="AL1543" i="13" s="1"/>
  <c r="AI1482" i="13"/>
  <c r="AI1466" i="13"/>
  <c r="AL1466" i="13" s="1"/>
  <c r="AI1366" i="13"/>
  <c r="AI1302" i="13"/>
  <c r="AI1669" i="13"/>
  <c r="AL1669" i="13" s="1"/>
  <c r="AI1605" i="13"/>
  <c r="AL1605" i="13" s="1"/>
  <c r="AI1541" i="13"/>
  <c r="AL1541" i="13" s="1"/>
  <c r="AI900" i="13"/>
  <c r="AI1131" i="13"/>
  <c r="AL1131" i="13" s="1"/>
  <c r="AI1067" i="13"/>
  <c r="AL1067" i="13" s="1"/>
  <c r="AI985" i="13"/>
  <c r="AL985" i="13" s="1"/>
  <c r="AI1171" i="13"/>
  <c r="AI1102" i="13"/>
  <c r="AL1102" i="13" s="1"/>
  <c r="AI1038" i="13"/>
  <c r="AL1038" i="13" s="1"/>
  <c r="AI800" i="13"/>
  <c r="AL800" i="13" s="1"/>
  <c r="AI1088" i="13"/>
  <c r="AL1088" i="13" s="1"/>
  <c r="AI1137" i="13"/>
  <c r="AL1137" i="13" s="1"/>
  <c r="AI1073" i="13"/>
  <c r="AL1073" i="13" s="1"/>
  <c r="AI1009" i="13"/>
  <c r="AL1009" i="13" s="1"/>
  <c r="AI964" i="13"/>
  <c r="AL964" i="13" s="1"/>
  <c r="AI1177" i="13"/>
  <c r="AI1116" i="13"/>
  <c r="AL1116" i="13" s="1"/>
  <c r="AI1052" i="13"/>
  <c r="AL1052" i="13" s="1"/>
  <c r="AI968" i="13"/>
  <c r="AI1040" i="13"/>
  <c r="AI1127" i="13"/>
  <c r="AI1063" i="13"/>
  <c r="AL1063" i="13" s="1"/>
  <c r="AI961" i="13"/>
  <c r="AL961" i="13" s="1"/>
  <c r="AI1175" i="13"/>
  <c r="AL1175" i="13" s="1"/>
  <c r="AI1114" i="13"/>
  <c r="AL1114" i="13" s="1"/>
  <c r="AI1050" i="13"/>
  <c r="AL1050" i="13" s="1"/>
  <c r="AI824" i="13"/>
  <c r="AL824" i="13" s="1"/>
  <c r="AI1072" i="13"/>
  <c r="AL1072" i="13" s="1"/>
  <c r="AI1125" i="13"/>
  <c r="AI1061" i="13"/>
  <c r="AL1061" i="13" s="1"/>
  <c r="AI1006" i="13"/>
  <c r="AL1006" i="13" s="1"/>
  <c r="AI990" i="13"/>
  <c r="AI932" i="13"/>
  <c r="AI872" i="13"/>
  <c r="AL872" i="13" s="1"/>
  <c r="AI806" i="13"/>
  <c r="AL806" i="13" s="1"/>
  <c r="AI742" i="13"/>
  <c r="AL742" i="13" s="1"/>
  <c r="AI668" i="13"/>
  <c r="AL668" i="13" s="1"/>
  <c r="AI967" i="13"/>
  <c r="AL967" i="13" s="1"/>
  <c r="AI909" i="13"/>
  <c r="AL909" i="13" s="1"/>
  <c r="AI846" i="13"/>
  <c r="AI785" i="13"/>
  <c r="AL785" i="13" s="1"/>
  <c r="AI721" i="13"/>
  <c r="AI537" i="13"/>
  <c r="AL537" i="13" s="1"/>
  <c r="AI962" i="13"/>
  <c r="AI888" i="13"/>
  <c r="AL888" i="13" s="1"/>
  <c r="AI820" i="13"/>
  <c r="AL820" i="13" s="1"/>
  <c r="AI756" i="13"/>
  <c r="D187" i="21" s="1"/>
  <c r="AI941" i="13"/>
  <c r="AI883" i="13"/>
  <c r="AL883" i="13" s="1"/>
  <c r="AI823" i="13"/>
  <c r="AL823" i="13" s="1"/>
  <c r="AI759" i="13"/>
  <c r="AL759" i="13" s="1"/>
  <c r="AI713" i="13"/>
  <c r="AL713" i="13" s="1"/>
  <c r="AI697" i="13"/>
  <c r="AL697" i="13" s="1"/>
  <c r="AI681" i="13"/>
  <c r="AI910" i="13"/>
  <c r="AL910" i="13" s="1"/>
  <c r="AI842" i="13"/>
  <c r="AI778" i="13"/>
  <c r="AI676" i="13"/>
  <c r="AL676" i="13" s="1"/>
  <c r="AI979" i="13"/>
  <c r="AI918" i="13"/>
  <c r="AI855" i="13"/>
  <c r="AL855" i="13" s="1"/>
  <c r="AI797" i="13"/>
  <c r="AL797" i="13" s="1"/>
  <c r="AI733" i="13"/>
  <c r="AL733" i="13" s="1"/>
  <c r="AI545" i="13"/>
  <c r="AL545" i="13" s="1"/>
  <c r="AI911" i="13"/>
  <c r="AI848" i="13"/>
  <c r="AL848" i="13" s="1"/>
  <c r="AI787" i="13"/>
  <c r="AL787" i="13" s="1"/>
  <c r="AI723" i="13"/>
  <c r="AI659" i="13"/>
  <c r="AL659" i="13" s="1"/>
  <c r="AI611" i="13"/>
  <c r="AL611" i="13" s="1"/>
  <c r="AI547" i="13"/>
  <c r="AI484" i="13"/>
  <c r="AL484" i="13" s="1"/>
  <c r="AI452" i="13"/>
  <c r="AL452" i="13" s="1"/>
  <c r="AI694" i="13"/>
  <c r="AL694" i="13" s="1"/>
  <c r="AI630" i="13"/>
  <c r="AI566" i="13"/>
  <c r="AL566" i="13" s="1"/>
  <c r="AI502" i="13"/>
  <c r="AI612" i="13"/>
  <c r="AL612" i="13" s="1"/>
  <c r="AI548" i="13"/>
  <c r="AL548" i="13" s="1"/>
  <c r="AI439" i="13"/>
  <c r="AL439" i="13" s="1"/>
  <c r="AI199" i="13"/>
  <c r="AL199" i="13" s="1"/>
  <c r="AI591" i="13"/>
  <c r="AL591" i="13" s="1"/>
  <c r="AI527" i="13"/>
  <c r="AL527" i="13" s="1"/>
  <c r="AI481" i="13"/>
  <c r="AL481" i="13" s="1"/>
  <c r="AI465" i="13"/>
  <c r="AL465" i="13" s="1"/>
  <c r="AI449" i="13"/>
  <c r="AL449" i="13" s="1"/>
  <c r="AI650" i="13"/>
  <c r="AL650" i="13" s="1"/>
  <c r="AI586" i="13"/>
  <c r="AL586" i="13" s="1"/>
  <c r="AI522" i="13"/>
  <c r="AL522" i="13" s="1"/>
  <c r="AI677" i="13"/>
  <c r="AL677" i="13" s="1"/>
  <c r="AI613" i="13"/>
  <c r="AI549" i="13"/>
  <c r="AI327" i="13"/>
  <c r="AL327" i="13" s="1"/>
  <c r="AI712" i="13"/>
  <c r="AL712" i="13" s="1"/>
  <c r="AI648" i="13"/>
  <c r="AL648" i="13" s="1"/>
  <c r="AI584" i="13"/>
  <c r="AL584" i="13" s="1"/>
  <c r="AI520" i="13"/>
  <c r="AL520" i="13" s="1"/>
  <c r="AI416" i="13"/>
  <c r="AL416" i="13" s="1"/>
  <c r="AI407" i="13"/>
  <c r="AL407" i="13" s="1"/>
  <c r="AI343" i="13"/>
  <c r="AL343" i="13" s="1"/>
  <c r="AI274" i="13"/>
  <c r="AL274" i="13" s="1"/>
  <c r="AI210" i="13"/>
  <c r="AL210" i="13" s="1"/>
  <c r="AI1968" i="13"/>
  <c r="AL1968" i="13" s="1"/>
  <c r="AI434" i="13"/>
  <c r="AL434" i="13" s="1"/>
  <c r="AI370" i="13"/>
  <c r="AL370" i="13" s="1"/>
  <c r="AI309" i="13"/>
  <c r="AI245" i="13"/>
  <c r="AL245" i="13" s="1"/>
  <c r="AI421" i="13"/>
  <c r="AL421" i="13" s="1"/>
  <c r="AI357" i="13"/>
  <c r="AL357" i="13" s="1"/>
  <c r="AI296" i="13"/>
  <c r="AL296" i="13" s="1"/>
  <c r="AI232" i="13"/>
  <c r="AL232" i="13" s="1"/>
  <c r="AI134" i="13"/>
  <c r="AL134" i="13" s="1"/>
  <c r="AI1960" i="13"/>
  <c r="AL1960" i="13" s="1"/>
  <c r="AI360" i="13"/>
  <c r="AL360" i="13" s="1"/>
  <c r="AI291" i="13"/>
  <c r="AL291" i="13" s="1"/>
  <c r="AI227" i="13"/>
  <c r="AL227" i="13" s="1"/>
  <c r="AI403" i="13"/>
  <c r="AL403" i="13" s="1"/>
  <c r="AI339" i="13"/>
  <c r="AL339" i="13" s="1"/>
  <c r="AI278" i="13"/>
  <c r="AL278" i="13" s="1"/>
  <c r="AI202" i="13"/>
  <c r="AL202" i="13" s="1"/>
  <c r="AI486" i="13"/>
  <c r="AL486" i="13" s="1"/>
  <c r="AI422" i="13"/>
  <c r="AL422" i="13" s="1"/>
  <c r="AI358" i="13"/>
  <c r="AI297" i="13"/>
  <c r="AL297" i="13" s="1"/>
  <c r="AI233" i="13"/>
  <c r="AL233" i="13" s="1"/>
  <c r="AI401" i="13"/>
  <c r="AL401" i="13" s="1"/>
  <c r="AI332" i="13"/>
  <c r="AL332" i="13" s="1"/>
  <c r="AI268" i="13"/>
  <c r="AL268" i="13" s="1"/>
  <c r="AI190" i="13"/>
  <c r="AL190" i="13" s="1"/>
  <c r="AI62" i="13"/>
  <c r="AL62" i="13" s="1"/>
  <c r="AI152" i="13"/>
  <c r="AL152" i="13" s="1"/>
  <c r="AI88" i="13"/>
  <c r="AL88" i="13" s="1"/>
  <c r="AI2087" i="13"/>
  <c r="AL2087" i="13" s="1"/>
  <c r="AI2018" i="13"/>
  <c r="AL2018" i="13" s="1"/>
  <c r="AI1909" i="13"/>
  <c r="AI211" i="13"/>
  <c r="AL211" i="13" s="1"/>
  <c r="AI147" i="13"/>
  <c r="AL147" i="13" s="1"/>
  <c r="AI83" i="13"/>
  <c r="AL83" i="13" s="1"/>
  <c r="AI2082" i="13"/>
  <c r="AI2021" i="13"/>
  <c r="AL2021" i="13" s="1"/>
  <c r="AI1954" i="13"/>
  <c r="AL1954" i="13" s="1"/>
  <c r="AI193" i="13"/>
  <c r="AL193" i="13" s="1"/>
  <c r="AI129" i="13"/>
  <c r="AL129" i="13" s="1"/>
  <c r="AI65" i="13"/>
  <c r="AL65" i="13" s="1"/>
  <c r="AI2067" i="13"/>
  <c r="AL2067" i="13" s="1"/>
  <c r="AI2003" i="13"/>
  <c r="AL2003" i="13" s="1"/>
  <c r="AI188" i="13"/>
  <c r="AL188" i="13" s="1"/>
  <c r="AI124" i="13"/>
  <c r="AL124" i="13" s="1"/>
  <c r="AI2123" i="13"/>
  <c r="AL2123" i="13" s="1"/>
  <c r="AI2062" i="13"/>
  <c r="AL2062" i="13" s="1"/>
  <c r="AI1998" i="13"/>
  <c r="AL1998" i="13" s="1"/>
  <c r="AI1853" i="13"/>
  <c r="AL1853" i="13" s="1"/>
  <c r="AI159" i="13"/>
  <c r="AL159" i="13" s="1"/>
  <c r="AI95" i="13"/>
  <c r="AL95" i="13" s="1"/>
  <c r="AI2094" i="13"/>
  <c r="AL2094" i="13" s="1"/>
  <c r="AI2025" i="13"/>
  <c r="AL2025" i="13" s="1"/>
  <c r="AI1965" i="13"/>
  <c r="AL1965" i="13" s="1"/>
  <c r="AI1561" i="13"/>
  <c r="AL1561" i="13" s="1"/>
  <c r="AI130" i="13"/>
  <c r="AL130" i="13" s="1"/>
  <c r="AI66" i="13"/>
  <c r="AL66" i="13" s="1"/>
  <c r="AI2068" i="13"/>
  <c r="AL2068" i="13" s="1"/>
  <c r="AI2004" i="13"/>
  <c r="AL2004" i="13" s="1"/>
  <c r="AI1953" i="13"/>
  <c r="AL1953" i="13" s="1"/>
  <c r="AI213" i="13"/>
  <c r="AL213" i="13" s="1"/>
  <c r="AI149" i="13"/>
  <c r="AL149" i="13" s="1"/>
  <c r="AI85" i="13"/>
  <c r="AL85" i="13" s="1"/>
  <c r="AI2084" i="13"/>
  <c r="AI2023" i="13"/>
  <c r="AL2023" i="13" s="1"/>
  <c r="AI1835" i="13"/>
  <c r="AL1835" i="13" s="1"/>
  <c r="AI1862" i="13"/>
  <c r="AL1862" i="13" s="1"/>
  <c r="AI1601" i="13"/>
  <c r="AL1601" i="13" s="1"/>
  <c r="AI1873" i="13"/>
  <c r="AI1797" i="13"/>
  <c r="AL1797" i="13" s="1"/>
  <c r="AI1593" i="13"/>
  <c r="AL1593" i="13" s="1"/>
  <c r="AI1908" i="13"/>
  <c r="AL1908" i="13" s="1"/>
  <c r="AI1842" i="13"/>
  <c r="AL1842" i="13" s="1"/>
  <c r="AI1951" i="13"/>
  <c r="AL1951" i="13" s="1"/>
  <c r="AI1887" i="13"/>
  <c r="AL1887" i="13" s="1"/>
  <c r="AI1577" i="13"/>
  <c r="AL1577" i="13" s="1"/>
  <c r="AI1866" i="13"/>
  <c r="AL1866" i="13" s="1"/>
  <c r="AI1633" i="13"/>
  <c r="AL1633" i="13" s="1"/>
  <c r="AI1896" i="13"/>
  <c r="AL1896" i="13" s="1"/>
  <c r="AI1617" i="13"/>
  <c r="AL1617" i="13" s="1"/>
  <c r="AI1875" i="13"/>
  <c r="AL1875" i="13" s="1"/>
  <c r="AI1545" i="13"/>
  <c r="AL1545" i="13" s="1"/>
  <c r="AI1710" i="13"/>
  <c r="AL1710" i="13" s="1"/>
  <c r="AI1642" i="13"/>
  <c r="AL1642" i="13" s="1"/>
  <c r="AI1578" i="13"/>
  <c r="AL1578" i="13" s="1"/>
  <c r="AI1830" i="13"/>
  <c r="AL1830" i="13" s="1"/>
  <c r="AI1769" i="13"/>
  <c r="AL1769" i="13" s="1"/>
  <c r="AI1705" i="13"/>
  <c r="AL1705" i="13" s="1"/>
  <c r="AI1438" i="13"/>
  <c r="AI1791" i="13"/>
  <c r="AL1791" i="13" s="1"/>
  <c r="AI1727" i="13"/>
  <c r="AL1727" i="13" s="1"/>
  <c r="AI1295" i="13"/>
  <c r="AL1295" i="13" s="1"/>
  <c r="AI1762" i="13"/>
  <c r="AL1762" i="13" s="1"/>
  <c r="AI1698" i="13"/>
  <c r="AI1741" i="13"/>
  <c r="AL1741" i="13" s="1"/>
  <c r="AI1414" i="13"/>
  <c r="AL1414" i="13" s="1"/>
  <c r="AI1800" i="13"/>
  <c r="AL1800" i="13" s="1"/>
  <c r="AI1736" i="13"/>
  <c r="AL1736" i="13" s="1"/>
  <c r="AI1486" i="13"/>
  <c r="AL1486" i="13" s="1"/>
  <c r="AI1103" i="13"/>
  <c r="AL1103" i="13" s="1"/>
  <c r="AI943" i="13"/>
  <c r="AL943" i="13" s="1"/>
  <c r="AI761" i="13"/>
  <c r="AL761" i="13" s="1"/>
  <c r="AI223" i="13"/>
  <c r="AL223" i="13" s="1"/>
  <c r="AI884" i="13"/>
  <c r="AL884" i="13" s="1"/>
  <c r="AI1123" i="13"/>
  <c r="AL1123" i="13" s="1"/>
  <c r="AI1059" i="13"/>
  <c r="AL1059" i="13" s="1"/>
  <c r="AI969" i="13"/>
  <c r="AL969" i="13" s="1"/>
  <c r="AI1163" i="13"/>
  <c r="AL1163" i="13" s="1"/>
  <c r="AI1094" i="13"/>
  <c r="AI1030" i="13"/>
  <c r="AL1030" i="13" s="1"/>
  <c r="AI784" i="13"/>
  <c r="AL784" i="13" s="1"/>
  <c r="AI1032" i="13"/>
  <c r="AI1129" i="13"/>
  <c r="AL1129" i="13" s="1"/>
  <c r="AI1065" i="13"/>
  <c r="AL1065" i="13" s="1"/>
  <c r="AI1005" i="13"/>
  <c r="AL1005" i="13" s="1"/>
  <c r="AI957" i="13"/>
  <c r="AL957" i="13" s="1"/>
  <c r="AI1169" i="13"/>
  <c r="AL1169" i="13" s="1"/>
  <c r="AI1108" i="13"/>
  <c r="AL1108" i="13" s="1"/>
  <c r="AI1044" i="13"/>
  <c r="AL1044" i="13" s="1"/>
  <c r="AI966" i="13"/>
  <c r="AL966" i="13" s="1"/>
  <c r="AI976" i="13"/>
  <c r="AL976" i="13" s="1"/>
  <c r="AI1119" i="13"/>
  <c r="AI1055" i="13"/>
  <c r="AL1055" i="13" s="1"/>
  <c r="AI949" i="13"/>
  <c r="AI1167" i="13"/>
  <c r="AL1167" i="13" s="1"/>
  <c r="AI1106" i="13"/>
  <c r="AL1106" i="13" s="1"/>
  <c r="AL1042" i="13"/>
  <c r="AI808" i="13"/>
  <c r="AL808" i="13" s="1"/>
  <c r="AI1024" i="13"/>
  <c r="AL1024" i="13" s="1"/>
  <c r="AI1117" i="13"/>
  <c r="AL1117" i="13" s="1"/>
  <c r="AI1053" i="13"/>
  <c r="AL1053" i="13" s="1"/>
  <c r="AI1004" i="13"/>
  <c r="AL1004" i="13" s="1"/>
  <c r="AI988" i="13"/>
  <c r="AI924" i="13"/>
  <c r="AI864" i="13"/>
  <c r="AL864" i="13" s="1"/>
  <c r="AI798" i="13"/>
  <c r="AL798" i="13" s="1"/>
  <c r="AI734" i="13"/>
  <c r="AL734" i="13" s="1"/>
  <c r="AI666" i="13"/>
  <c r="AI959" i="13"/>
  <c r="AL959" i="13" s="1"/>
  <c r="AI901" i="13"/>
  <c r="AL901" i="13" s="1"/>
  <c r="AI841" i="13"/>
  <c r="AL841" i="13" s="1"/>
  <c r="AI777" i="13"/>
  <c r="AL777" i="13" s="1"/>
  <c r="AI649" i="13"/>
  <c r="AL649" i="13" s="1"/>
  <c r="AI521" i="13"/>
  <c r="AI954" i="13"/>
  <c r="AL954" i="13" s="1"/>
  <c r="AI880" i="13"/>
  <c r="AL880" i="13" s="1"/>
  <c r="AI812" i="13"/>
  <c r="AL812" i="13" s="1"/>
  <c r="AI748" i="13"/>
  <c r="AL748" i="13" s="1"/>
  <c r="AI933" i="13"/>
  <c r="E192" i="21" s="1"/>
  <c r="AI875" i="13"/>
  <c r="AL875" i="13" s="1"/>
  <c r="AI815" i="13"/>
  <c r="AL815" i="13" s="1"/>
  <c r="AI751" i="13"/>
  <c r="AL751" i="13" s="1"/>
  <c r="AI711" i="13"/>
  <c r="AL711" i="13" s="1"/>
  <c r="AI695" i="13"/>
  <c r="AL695" i="13" s="1"/>
  <c r="AI667" i="13"/>
  <c r="AL667" i="13" s="1"/>
  <c r="AI902" i="13"/>
  <c r="AL902" i="13" s="1"/>
  <c r="AI834" i="13"/>
  <c r="AI770" i="13"/>
  <c r="AI674" i="13"/>
  <c r="AL674" i="13" s="1"/>
  <c r="AI971" i="13"/>
  <c r="AL971" i="13" s="1"/>
  <c r="AI913" i="13"/>
  <c r="AL913" i="13" s="1"/>
  <c r="AI850" i="13"/>
  <c r="AL850" i="13" s="1"/>
  <c r="AI789" i="13"/>
  <c r="AL789" i="13" s="1"/>
  <c r="AI725" i="13"/>
  <c r="AL725" i="13" s="1"/>
  <c r="AI529" i="13"/>
  <c r="AL529" i="13" s="1"/>
  <c r="AI903" i="13"/>
  <c r="AL903" i="13" s="1"/>
  <c r="AI843" i="13"/>
  <c r="AL843" i="13" s="1"/>
  <c r="AI779" i="13"/>
  <c r="AL779" i="13" s="1"/>
  <c r="AI716" i="13"/>
  <c r="AL716" i="13" s="1"/>
  <c r="AI657" i="13"/>
  <c r="AL657" i="13" s="1"/>
  <c r="AI603" i="13"/>
  <c r="AL603" i="13" s="1"/>
  <c r="AI539" i="13"/>
  <c r="AI480" i="13"/>
  <c r="AL480" i="13" s="1"/>
  <c r="AI448" i="13"/>
  <c r="AL448" i="13" s="1"/>
  <c r="AI686" i="13"/>
  <c r="AL686" i="13" s="1"/>
  <c r="AI622" i="13"/>
  <c r="AL622" i="13" s="1"/>
  <c r="AI558" i="13"/>
  <c r="AI494" i="13"/>
  <c r="AL494" i="13" s="1"/>
  <c r="AI604" i="13"/>
  <c r="AL604" i="13" s="1"/>
  <c r="AI540" i="13"/>
  <c r="AL540" i="13" s="1"/>
  <c r="AI432" i="13"/>
  <c r="AI647" i="13"/>
  <c r="AI583" i="13"/>
  <c r="AI519" i="13"/>
  <c r="AI479" i="13"/>
  <c r="AL479" i="13" s="1"/>
  <c r="AI463" i="13"/>
  <c r="AI447" i="13"/>
  <c r="AL447" i="13" s="1"/>
  <c r="AI642" i="13"/>
  <c r="AI578" i="13"/>
  <c r="AL578" i="13" s="1"/>
  <c r="AI514" i="13"/>
  <c r="AL514" i="13" s="1"/>
  <c r="AI669" i="13"/>
  <c r="AL669" i="13" s="1"/>
  <c r="AI605" i="13"/>
  <c r="AL605" i="13" s="1"/>
  <c r="AI541" i="13"/>
  <c r="AL541" i="13" s="1"/>
  <c r="AI311" i="13"/>
  <c r="AL311" i="13" s="1"/>
  <c r="AI704" i="13"/>
  <c r="AL704" i="13" s="1"/>
  <c r="AI640" i="13"/>
  <c r="AL640" i="13" s="1"/>
  <c r="AI576" i="13"/>
  <c r="AL576" i="13" s="1"/>
  <c r="AI512" i="13"/>
  <c r="AL512" i="13" s="1"/>
  <c r="AI412" i="13"/>
  <c r="AL412" i="13" s="1"/>
  <c r="AI399" i="13"/>
  <c r="AL399" i="13" s="1"/>
  <c r="AI330" i="13"/>
  <c r="AL330" i="13" s="1"/>
  <c r="AI266" i="13"/>
  <c r="AL266" i="13" s="1"/>
  <c r="AI194" i="13"/>
  <c r="AL194" i="13" s="1"/>
  <c r="AI1833" i="13"/>
  <c r="AL1833" i="13" s="1"/>
  <c r="AI426" i="13"/>
  <c r="AL426" i="13" s="1"/>
  <c r="AI362" i="13"/>
  <c r="AL362" i="13" s="1"/>
  <c r="AI301" i="13"/>
  <c r="AL301" i="13" s="1"/>
  <c r="AI237" i="13"/>
  <c r="AL237" i="13" s="1"/>
  <c r="AI413" i="13"/>
  <c r="AL413" i="13" s="1"/>
  <c r="AI349" i="13"/>
  <c r="AL349" i="13" s="1"/>
  <c r="AI288" i="13"/>
  <c r="AL288" i="13" s="1"/>
  <c r="AI224" i="13"/>
  <c r="AL224" i="13" s="1"/>
  <c r="AI118" i="13"/>
  <c r="AL118" i="13" s="1"/>
  <c r="AI1941" i="13"/>
  <c r="AL1941" i="13" s="1"/>
  <c r="AI352" i="13"/>
  <c r="AL352" i="13" s="1"/>
  <c r="AI283" i="13"/>
  <c r="AL283" i="13" s="1"/>
  <c r="AI219" i="13"/>
  <c r="AL219" i="13" s="1"/>
  <c r="AI395" i="13"/>
  <c r="AL395" i="13" s="1"/>
  <c r="AI334" i="13"/>
  <c r="AL334" i="13" s="1"/>
  <c r="AI270" i="13"/>
  <c r="AL270" i="13" s="1"/>
  <c r="AI2056" i="13"/>
  <c r="AL2056" i="13" s="1"/>
  <c r="AI478" i="13"/>
  <c r="AL478" i="13" s="1"/>
  <c r="AI414" i="13"/>
  <c r="AL414" i="13" s="1"/>
  <c r="AI350" i="13"/>
  <c r="AL350" i="13" s="1"/>
  <c r="AI289" i="13"/>
  <c r="AL289" i="13" s="1"/>
  <c r="AI225" i="13"/>
  <c r="AL225" i="13" s="1"/>
  <c r="AI393" i="13"/>
  <c r="AL393" i="13" s="1"/>
  <c r="AI324" i="13"/>
  <c r="AL324" i="13" s="1"/>
  <c r="AI260" i="13"/>
  <c r="AL260" i="13" s="1"/>
  <c r="AI174" i="13"/>
  <c r="AL174" i="13" s="1"/>
  <c r="AI2109" i="13"/>
  <c r="AL2109" i="13" s="1"/>
  <c r="AI144" i="13"/>
  <c r="AL144" i="13" s="1"/>
  <c r="AI80" i="13"/>
  <c r="AL80" i="13" s="1"/>
  <c r="AI2079" i="13"/>
  <c r="AL2079" i="13" s="1"/>
  <c r="AI2010" i="13"/>
  <c r="AL2010" i="13" s="1"/>
  <c r="AI1893" i="13"/>
  <c r="AL1893" i="13" s="1"/>
  <c r="AI203" i="13"/>
  <c r="AI139" i="13"/>
  <c r="AL139" i="13" s="1"/>
  <c r="AI75" i="13"/>
  <c r="AL75" i="13" s="1"/>
  <c r="AI2074" i="13"/>
  <c r="AL2074" i="13" s="1"/>
  <c r="AI2013" i="13"/>
  <c r="AL2013" i="13" s="1"/>
  <c r="AI1946" i="13"/>
  <c r="AL1946" i="13" s="1"/>
  <c r="AI185" i="13"/>
  <c r="AL185" i="13" s="1"/>
  <c r="AI121" i="13"/>
  <c r="AL121" i="13" s="1"/>
  <c r="AI2120" i="13"/>
  <c r="AL2120" i="13" s="1"/>
  <c r="AI2059" i="13"/>
  <c r="AL2059" i="13" s="1"/>
  <c r="AI1995" i="13"/>
  <c r="AL1995" i="13" s="1"/>
  <c r="AI180" i="13"/>
  <c r="AI116" i="13"/>
  <c r="AL116" i="13" s="1"/>
  <c r="AI2115" i="13"/>
  <c r="AL2115" i="13" s="1"/>
  <c r="AI2054" i="13"/>
  <c r="AL2054" i="13" s="1"/>
  <c r="AI1990" i="13"/>
  <c r="AL1990" i="13" s="1"/>
  <c r="AI1837" i="13"/>
  <c r="AI151" i="13"/>
  <c r="AL151" i="13" s="1"/>
  <c r="AI87" i="13"/>
  <c r="AL87" i="13" s="1"/>
  <c r="AI2086" i="13"/>
  <c r="AL2086" i="13" s="1"/>
  <c r="AI2017" i="13"/>
  <c r="AL2017" i="13" s="1"/>
  <c r="AI1957" i="13"/>
  <c r="AL1957" i="13" s="1"/>
  <c r="AI186" i="13"/>
  <c r="AL186" i="13" s="1"/>
  <c r="AI122" i="13"/>
  <c r="AL122" i="13" s="1"/>
  <c r="AI2121" i="13"/>
  <c r="AL2121" i="13" s="1"/>
  <c r="AI2060" i="13"/>
  <c r="AL2060" i="13" s="1"/>
  <c r="AI1996" i="13"/>
  <c r="AI1947" i="13"/>
  <c r="AL1947" i="13" s="1"/>
  <c r="AI205" i="13"/>
  <c r="AL205" i="13" s="1"/>
  <c r="AI141" i="13"/>
  <c r="AI77" i="13"/>
  <c r="AL77" i="13" s="1"/>
  <c r="AI2076" i="13"/>
  <c r="AI2015" i="13"/>
  <c r="AL2015" i="13" s="1"/>
  <c r="AI1918" i="13"/>
  <c r="AL1918" i="13" s="1"/>
  <c r="AI1854" i="13"/>
  <c r="AL1854" i="13" s="1"/>
  <c r="AI1537" i="13"/>
  <c r="AL1537" i="13" s="1"/>
  <c r="AI1865" i="13"/>
  <c r="AI1780" i="13"/>
  <c r="AL1780" i="13" s="1"/>
  <c r="AI1964" i="13"/>
  <c r="AL1964" i="13" s="1"/>
  <c r="AI1900" i="13"/>
  <c r="AL1900" i="13" s="1"/>
  <c r="AI1834" i="13"/>
  <c r="AI1943" i="13"/>
  <c r="AL1943" i="13" s="1"/>
  <c r="AI1879" i="13"/>
  <c r="AL1879" i="13" s="1"/>
  <c r="AI1922" i="13"/>
  <c r="AL1922" i="13" s="1"/>
  <c r="AI1858" i="13"/>
  <c r="AL1858" i="13" s="1"/>
  <c r="AI1569" i="13"/>
  <c r="AL1569" i="13" s="1"/>
  <c r="AI1888" i="13"/>
  <c r="AI1553" i="13"/>
  <c r="AL1553" i="13" s="1"/>
  <c r="AI1867" i="13"/>
  <c r="AL1867" i="13" s="1"/>
  <c r="AI1766" i="13"/>
  <c r="AL1766" i="13" s="1"/>
  <c r="AI1702" i="13"/>
  <c r="AL1702" i="13" s="1"/>
  <c r="AI1634" i="13"/>
  <c r="AL1634" i="13" s="1"/>
  <c r="AI1570" i="13"/>
  <c r="AL1570" i="13" s="1"/>
  <c r="AI1825" i="13"/>
  <c r="AI1761" i="13"/>
  <c r="AL1761" i="13" s="1"/>
  <c r="AI1697" i="13"/>
  <c r="AL1697" i="13" s="1"/>
  <c r="AI1399" i="13"/>
  <c r="AL1399" i="13" s="1"/>
  <c r="AI1783" i="13"/>
  <c r="AL1783" i="13" s="1"/>
  <c r="AI1719" i="13"/>
  <c r="AL1719" i="13" s="1"/>
  <c r="AI1263" i="13"/>
  <c r="AL1263" i="13" s="1"/>
  <c r="AI1754" i="13"/>
  <c r="AL1754" i="13" s="1"/>
  <c r="AI1518" i="13"/>
  <c r="AL1518" i="13" s="1"/>
  <c r="AI1733" i="13"/>
  <c r="AL1733" i="13" s="1"/>
  <c r="AI1383" i="13"/>
  <c r="AI1792" i="13"/>
  <c r="AL1792" i="13" s="1"/>
  <c r="AI1728" i="13"/>
  <c r="AL1728" i="13" s="1"/>
  <c r="AI1455" i="13"/>
  <c r="AL1455" i="13" s="1"/>
  <c r="AI1787" i="13"/>
  <c r="AL1787" i="13" s="1"/>
  <c r="AI1723" i="13"/>
  <c r="AL1723" i="13" s="1"/>
  <c r="AI1439" i="13"/>
  <c r="AI1675" i="13"/>
  <c r="AL1675" i="13" s="1"/>
  <c r="AI1611" i="13"/>
  <c r="AL1611" i="13" s="1"/>
  <c r="AI1547" i="13"/>
  <c r="AI1483" i="13"/>
  <c r="AL1483" i="13" s="1"/>
  <c r="AI1686" i="13"/>
  <c r="AL1686" i="13" s="1"/>
  <c r="AI1622" i="13"/>
  <c r="AL1622" i="13" s="1"/>
  <c r="AI1558" i="13"/>
  <c r="AL1558" i="13" s="1"/>
  <c r="AI1495" i="13"/>
  <c r="AL1495" i="13" s="1"/>
  <c r="AI1229" i="13"/>
  <c r="AL1229" i="13" s="1"/>
  <c r="AI1652" i="13"/>
  <c r="AL1652" i="13" s="1"/>
  <c r="AI1588" i="13"/>
  <c r="AL1588" i="13" s="1"/>
  <c r="AI1525" i="13"/>
  <c r="AL1525" i="13" s="1"/>
  <c r="AI1436" i="13"/>
  <c r="AL1436" i="13" s="1"/>
  <c r="AI1655" i="13"/>
  <c r="AL1655" i="13" s="1"/>
  <c r="AI1591" i="13"/>
  <c r="AL1591" i="13" s="1"/>
  <c r="AI1530" i="13"/>
  <c r="AI1478" i="13"/>
  <c r="AL1478" i="13" s="1"/>
  <c r="AI1462" i="13"/>
  <c r="AI1350" i="13"/>
  <c r="AL1350" i="13" s="1"/>
  <c r="AI1286" i="13"/>
  <c r="AL1286" i="13" s="1"/>
  <c r="AI1653" i="13"/>
  <c r="AL1653" i="13" s="1"/>
  <c r="AI1589" i="13"/>
  <c r="AL1589" i="13" s="1"/>
  <c r="AI1526" i="13"/>
  <c r="AI1688" i="13"/>
  <c r="AL1688" i="13" s="1"/>
  <c r="AI1624" i="13"/>
  <c r="AL1624" i="13" s="1"/>
  <c r="AI1560" i="13"/>
  <c r="AL1560" i="13" s="1"/>
  <c r="AI1492" i="13"/>
  <c r="AL1492" i="13" s="1"/>
  <c r="AI1192" i="13"/>
  <c r="AL1192" i="13" s="1"/>
  <c r="AI1176" i="13"/>
  <c r="AL1176" i="13" s="1"/>
  <c r="AI1115" i="13"/>
  <c r="AL1115" i="13" s="1"/>
  <c r="AI1051" i="13"/>
  <c r="AL1051" i="13" s="1"/>
  <c r="AI953" i="13"/>
  <c r="AI1155" i="13"/>
  <c r="AL1155" i="13" s="1"/>
  <c r="AI1086" i="13"/>
  <c r="AL1086" i="13" s="1"/>
  <c r="AI1022" i="13"/>
  <c r="AI768" i="13"/>
  <c r="AL768" i="13" s="1"/>
  <c r="AI958" i="13"/>
  <c r="AI1121" i="13"/>
  <c r="AL1121" i="13" s="1"/>
  <c r="AI1057" i="13"/>
  <c r="AL1057" i="13" s="1"/>
  <c r="AI1001" i="13"/>
  <c r="AI950" i="13"/>
  <c r="AI1161" i="13"/>
  <c r="AL1161" i="13" s="1"/>
  <c r="AI1100" i="13"/>
  <c r="AL1100" i="13" s="1"/>
  <c r="AI1036" i="13"/>
  <c r="AI952" i="13"/>
  <c r="AL952" i="13" s="1"/>
  <c r="AI960" i="13"/>
  <c r="AI1111" i="13"/>
  <c r="AL1111" i="13" s="1"/>
  <c r="AI1047" i="13"/>
  <c r="AL1047" i="13" s="1"/>
  <c r="AI858" i="13"/>
  <c r="AL858" i="13" s="1"/>
  <c r="AI1159" i="13"/>
  <c r="AI1098" i="13"/>
  <c r="AL1098" i="13" s="1"/>
  <c r="AI1034" i="13"/>
  <c r="AL1034" i="13" s="1"/>
  <c r="AI792" i="13"/>
  <c r="AL792" i="13" s="1"/>
  <c r="AI1178" i="13"/>
  <c r="AL1178" i="13" s="1"/>
  <c r="AI1109" i="13"/>
  <c r="AL1109" i="13" s="1"/>
  <c r="AI1045" i="13"/>
  <c r="AL1045" i="13" s="1"/>
  <c r="AI1002" i="13"/>
  <c r="AL1002" i="13" s="1"/>
  <c r="AI981" i="13"/>
  <c r="AI919" i="13"/>
  <c r="AL919" i="13" s="1"/>
  <c r="AI856" i="13"/>
  <c r="AL856" i="13" s="1"/>
  <c r="AI790" i="13"/>
  <c r="AL790" i="13" s="1"/>
  <c r="AI726" i="13"/>
  <c r="AI271" i="13"/>
  <c r="AL271" i="13" s="1"/>
  <c r="AI951" i="13"/>
  <c r="AI893" i="13"/>
  <c r="AL893" i="13" s="1"/>
  <c r="AI833" i="13"/>
  <c r="AL833" i="13" s="1"/>
  <c r="AI769" i="13"/>
  <c r="AL769" i="13" s="1"/>
  <c r="AI633" i="13"/>
  <c r="AI505" i="13"/>
  <c r="AI946" i="13"/>
  <c r="AI870" i="13"/>
  <c r="AI804" i="13"/>
  <c r="AI740" i="13"/>
  <c r="AL740" i="13" s="1"/>
  <c r="AI925" i="13"/>
  <c r="AI873" i="13"/>
  <c r="AL873" i="13" s="1"/>
  <c r="AI807" i="13"/>
  <c r="AL807" i="13" s="1"/>
  <c r="AI743" i="13"/>
  <c r="AL743" i="13" s="1"/>
  <c r="AI709" i="13"/>
  <c r="AL709" i="13" s="1"/>
  <c r="AI693" i="13"/>
  <c r="AL693" i="13" s="1"/>
  <c r="AI665" i="13"/>
  <c r="AI894" i="13"/>
  <c r="AI826" i="13"/>
  <c r="AI762" i="13"/>
  <c r="AL762" i="13" s="1"/>
  <c r="AI660" i="13"/>
  <c r="AL660" i="13" s="1"/>
  <c r="AI963" i="13"/>
  <c r="AL963" i="13" s="1"/>
  <c r="AI905" i="13"/>
  <c r="AI845" i="13"/>
  <c r="AL845" i="13" s="1"/>
  <c r="AI781" i="13"/>
  <c r="AL781" i="13" s="1"/>
  <c r="AI641" i="13"/>
  <c r="AL641" i="13" s="1"/>
  <c r="AI513" i="13"/>
  <c r="AL513" i="13" s="1"/>
  <c r="AI895" i="13"/>
  <c r="AI835" i="13"/>
  <c r="AI771" i="13"/>
  <c r="AL771" i="13" s="1"/>
  <c r="AI708" i="13"/>
  <c r="AL708" i="13" s="1"/>
  <c r="AI287" i="13"/>
  <c r="AI595" i="13"/>
  <c r="AL595" i="13" s="1"/>
  <c r="AI531" i="13"/>
  <c r="AL531" i="13" s="1"/>
  <c r="AI476" i="13"/>
  <c r="AI444" i="13"/>
  <c r="AL444" i="13" s="1"/>
  <c r="AI678" i="13"/>
  <c r="AL678" i="13" s="1"/>
  <c r="AI614" i="13"/>
  <c r="AL614" i="13" s="1"/>
  <c r="AI550" i="13"/>
  <c r="AI428" i="13"/>
  <c r="AL428" i="13" s="1"/>
  <c r="AI596" i="13"/>
  <c r="AL596" i="13" s="1"/>
  <c r="AI532" i="13"/>
  <c r="AL532" i="13" s="1"/>
  <c r="AI423" i="13"/>
  <c r="AL423" i="13" s="1"/>
  <c r="AI639" i="13"/>
  <c r="M186" i="21" s="1"/>
  <c r="AI575" i="13"/>
  <c r="AI511" i="13"/>
  <c r="AL511" i="13" s="1"/>
  <c r="AI477" i="13"/>
  <c r="AL477" i="13" s="1"/>
  <c r="AI461" i="13"/>
  <c r="AL461" i="13" s="1"/>
  <c r="AI445" i="13"/>
  <c r="AL445" i="13" s="1"/>
  <c r="AI634" i="13"/>
  <c r="AL634" i="13" s="1"/>
  <c r="AI570" i="13"/>
  <c r="AI506" i="13"/>
  <c r="AL506" i="13" s="1"/>
  <c r="AI661" i="13"/>
  <c r="AL661" i="13" s="1"/>
  <c r="AI597" i="13"/>
  <c r="AI533" i="13"/>
  <c r="AL533" i="13" s="1"/>
  <c r="AI295" i="13"/>
  <c r="AL295" i="13" s="1"/>
  <c r="AI696" i="13"/>
  <c r="AL696" i="13" s="1"/>
  <c r="AI632" i="13"/>
  <c r="AL632" i="13" s="1"/>
  <c r="AI568" i="13"/>
  <c r="AL568" i="13" s="1"/>
  <c r="AI504" i="13"/>
  <c r="AL504" i="13" s="1"/>
  <c r="AI396" i="13"/>
  <c r="AL396" i="13" s="1"/>
  <c r="AI391" i="13"/>
  <c r="AL391" i="13" s="1"/>
  <c r="AI322" i="13"/>
  <c r="AL322" i="13" s="1"/>
  <c r="AI258" i="13"/>
  <c r="AL258" i="13" s="1"/>
  <c r="AI2064" i="13"/>
  <c r="AL2064" i="13" s="1"/>
  <c r="AI482" i="13"/>
  <c r="AD184" i="21" s="1"/>
  <c r="AI418" i="13"/>
  <c r="AL418" i="13" s="1"/>
  <c r="AI354" i="13"/>
  <c r="AL354" i="13" s="1"/>
  <c r="AI293" i="13"/>
  <c r="AL293" i="13" s="1"/>
  <c r="AI229" i="13"/>
  <c r="AL229" i="13" s="1"/>
  <c r="AI405" i="13"/>
  <c r="AL405" i="13" s="1"/>
  <c r="AI341" i="13"/>
  <c r="AL341" i="13" s="1"/>
  <c r="AI280" i="13"/>
  <c r="AL280" i="13" s="1"/>
  <c r="AI216" i="13"/>
  <c r="AL216" i="13" s="1"/>
  <c r="AI102" i="13"/>
  <c r="AL102" i="13" s="1"/>
  <c r="AI408" i="13"/>
  <c r="AL408" i="13" s="1"/>
  <c r="AI344" i="13"/>
  <c r="AI275" i="13"/>
  <c r="AI207" i="13"/>
  <c r="AL207" i="13" s="1"/>
  <c r="AI387" i="13"/>
  <c r="AL387" i="13" s="1"/>
  <c r="AI326" i="13"/>
  <c r="AL326" i="13" s="1"/>
  <c r="AI262" i="13"/>
  <c r="AL262" i="13" s="1"/>
  <c r="AI2040" i="13"/>
  <c r="AL2040" i="13" s="1"/>
  <c r="AI470" i="13"/>
  <c r="AL470" i="13" s="1"/>
  <c r="AI406" i="13"/>
  <c r="AL406" i="13" s="1"/>
  <c r="AI342" i="13"/>
  <c r="AL342" i="13" s="1"/>
  <c r="AI281" i="13"/>
  <c r="AI217" i="13"/>
  <c r="AL217" i="13" s="1"/>
  <c r="AI385" i="13"/>
  <c r="AL385" i="13" s="1"/>
  <c r="AI316" i="13"/>
  <c r="AL316" i="13" s="1"/>
  <c r="AI252" i="13"/>
  <c r="AL252" i="13" s="1"/>
  <c r="AI158" i="13"/>
  <c r="AI2093" i="13"/>
  <c r="AL2093" i="13" s="1"/>
  <c r="AI136" i="13"/>
  <c r="AL136" i="13" s="1"/>
  <c r="AI72" i="13"/>
  <c r="AL72" i="13" s="1"/>
  <c r="AI2066" i="13"/>
  <c r="AL2066" i="13" s="1"/>
  <c r="AI2002" i="13"/>
  <c r="AL2002" i="13" s="1"/>
  <c r="AI1877" i="13"/>
  <c r="AL1877" i="13" s="1"/>
  <c r="AI195" i="13"/>
  <c r="P181" i="21" s="1"/>
  <c r="AI131" i="13"/>
  <c r="AL131" i="13" s="1"/>
  <c r="AI67" i="13"/>
  <c r="AL67" i="13" s="1"/>
  <c r="AI2069" i="13"/>
  <c r="AI2005" i="13"/>
  <c r="AL2005" i="13" s="1"/>
  <c r="AI1937" i="13"/>
  <c r="AL1937" i="13" s="1"/>
  <c r="AI177" i="13"/>
  <c r="AI113" i="13"/>
  <c r="AL113" i="13" s="1"/>
  <c r="AI2112" i="13"/>
  <c r="AL2112" i="13" s="1"/>
  <c r="AI2051" i="13"/>
  <c r="AL2051" i="13" s="1"/>
  <c r="AI1987" i="13"/>
  <c r="AL1987" i="13" s="1"/>
  <c r="AI172" i="13"/>
  <c r="AL172" i="13" s="1"/>
  <c r="AI108" i="13"/>
  <c r="AL108" i="13" s="1"/>
  <c r="AI2107" i="13"/>
  <c r="AL2107" i="13" s="1"/>
  <c r="AI2046" i="13"/>
  <c r="AL2046" i="13" s="1"/>
  <c r="AI1982" i="13"/>
  <c r="AL1982" i="13" s="1"/>
  <c r="AI1813" i="13"/>
  <c r="AL1813" i="13" s="1"/>
  <c r="AI143" i="13"/>
  <c r="AL143" i="13" s="1"/>
  <c r="AI79" i="13"/>
  <c r="AL79" i="13" s="1"/>
  <c r="AI2078" i="13"/>
  <c r="AI2009" i="13"/>
  <c r="AL2009" i="13" s="1"/>
  <c r="AI1949" i="13"/>
  <c r="AL1949" i="13" s="1"/>
  <c r="AI178" i="13"/>
  <c r="AL178" i="13" s="1"/>
  <c r="AI114" i="13"/>
  <c r="AL114" i="13" s="1"/>
  <c r="AI2113" i="13"/>
  <c r="AL2113" i="13" s="1"/>
  <c r="AI2052" i="13"/>
  <c r="AL2052" i="13" s="1"/>
  <c r="AI1988" i="13"/>
  <c r="AL1988" i="13" s="1"/>
  <c r="AI1933" i="13"/>
  <c r="AL1933" i="13" s="1"/>
  <c r="AI197" i="13"/>
  <c r="AL197" i="13" s="1"/>
  <c r="AI133" i="13"/>
  <c r="AL133" i="13" s="1"/>
  <c r="AI69" i="13"/>
  <c r="AL69" i="13" s="1"/>
  <c r="AI2071" i="13"/>
  <c r="AI2007" i="13"/>
  <c r="AL2007" i="13" s="1"/>
  <c r="AI1910" i="13"/>
  <c r="AL1910" i="13" s="1"/>
  <c r="AI1846" i="13"/>
  <c r="AL1846" i="13" s="1"/>
  <c r="AI1921" i="13"/>
  <c r="AL1921" i="13" s="1"/>
  <c r="AI1857" i="13"/>
  <c r="AL1857" i="13" s="1"/>
  <c r="AI1772" i="13"/>
  <c r="AL1772" i="13" s="1"/>
  <c r="AI1956" i="13"/>
  <c r="AL1956" i="13" s="1"/>
  <c r="AI1892" i="13"/>
  <c r="AL1892" i="13" s="1"/>
  <c r="AI1806" i="13"/>
  <c r="AL1806" i="13" s="1"/>
  <c r="AI1935" i="13"/>
  <c r="AL1935" i="13" s="1"/>
  <c r="AI1871" i="13"/>
  <c r="AL1871" i="13" s="1"/>
  <c r="AI1914" i="13"/>
  <c r="AL1914" i="13" s="1"/>
  <c r="AI1850" i="13"/>
  <c r="AI1944" i="13"/>
  <c r="AL1944" i="13" s="1"/>
  <c r="AI1880" i="13"/>
  <c r="AL1880" i="13" s="1"/>
  <c r="AI1923" i="13"/>
  <c r="AI1859" i="13"/>
  <c r="AL1859" i="13" s="1"/>
  <c r="AI1758" i="13"/>
  <c r="AL1758" i="13" s="1"/>
  <c r="AI1695" i="13"/>
  <c r="AL1695" i="13" s="1"/>
  <c r="AI1626" i="13"/>
  <c r="AL1626" i="13" s="1"/>
  <c r="AI1562" i="13"/>
  <c r="AI1817" i="13"/>
  <c r="AL1817" i="13" s="1"/>
  <c r="AI1753" i="13"/>
  <c r="AL1753" i="13" s="1"/>
  <c r="AI1689" i="13"/>
  <c r="AL1689" i="13" s="1"/>
  <c r="AI1367" i="13"/>
  <c r="AI1775" i="13"/>
  <c r="AL1775" i="13" s="1"/>
  <c r="AI1711" i="13"/>
  <c r="AL1711" i="13" s="1"/>
  <c r="AI1237" i="13"/>
  <c r="AI1746" i="13"/>
  <c r="AL1746" i="13" s="1"/>
  <c r="AI1487" i="13"/>
  <c r="AL1487" i="13" s="1"/>
  <c r="AI1725" i="13"/>
  <c r="AL1725" i="13" s="1"/>
  <c r="AI1351" i="13"/>
  <c r="AL1351" i="13" s="1"/>
  <c r="AI1784" i="13"/>
  <c r="AL1784" i="13" s="1"/>
  <c r="AI1720" i="13"/>
  <c r="AL1720" i="13" s="1"/>
  <c r="AI1840" i="13"/>
  <c r="AL1840" i="13" s="1"/>
  <c r="AI1779" i="13"/>
  <c r="AL1779" i="13" s="1"/>
  <c r="AI1715" i="13"/>
  <c r="AL1715" i="13" s="1"/>
  <c r="AI1430" i="13"/>
  <c r="AL1430" i="13" s="1"/>
  <c r="AI1667" i="13"/>
  <c r="AL1667" i="13" s="1"/>
  <c r="AI1603" i="13"/>
  <c r="AL1603" i="13" s="1"/>
  <c r="AI1539" i="13"/>
  <c r="AL1539" i="13" s="1"/>
  <c r="AI1479" i="13"/>
  <c r="AL1479" i="13" s="1"/>
  <c r="AI1678" i="13"/>
  <c r="AL1678" i="13" s="1"/>
  <c r="AI1614" i="13"/>
  <c r="AL1614" i="13" s="1"/>
  <c r="AI1550" i="13"/>
  <c r="AL1550" i="13" s="1"/>
  <c r="AI1488" i="13"/>
  <c r="AL1488" i="13" s="1"/>
  <c r="AI2418" i="13"/>
  <c r="AL2418" i="13" s="1"/>
  <c r="AI1644" i="13"/>
  <c r="AL1644" i="13" s="1"/>
  <c r="AI1580" i="13"/>
  <c r="AL1580" i="13" s="1"/>
  <c r="AI1516" i="13"/>
  <c r="AL1516" i="13" s="1"/>
  <c r="AI1428" i="13"/>
  <c r="AL1428" i="13" s="1"/>
  <c r="AI1647" i="13"/>
  <c r="AL1647" i="13" s="1"/>
  <c r="AI1583" i="13"/>
  <c r="AL1583" i="13" s="1"/>
  <c r="AI1523" i="13"/>
  <c r="AL1523" i="13" s="1"/>
  <c r="AI1476" i="13"/>
  <c r="AL1476" i="13" s="1"/>
  <c r="AI1446" i="13"/>
  <c r="AL1446" i="13" s="1"/>
  <c r="AI1342" i="13"/>
  <c r="AL1342" i="13" s="1"/>
  <c r="AI1278" i="13"/>
  <c r="AL1278" i="13" s="1"/>
  <c r="AI1645" i="13"/>
  <c r="AL1645" i="13" s="1"/>
  <c r="AI1581" i="13"/>
  <c r="AL1581" i="13" s="1"/>
  <c r="AI1510" i="13"/>
  <c r="AL1510" i="13" s="1"/>
  <c r="AI1680" i="13"/>
  <c r="AL1680" i="13" s="1"/>
  <c r="AI1616" i="13"/>
  <c r="AI1552" i="13"/>
  <c r="AL1552" i="13" s="1"/>
  <c r="AI1485" i="13"/>
  <c r="AL1485" i="13" s="1"/>
  <c r="AI86" i="13"/>
  <c r="AL86" i="13" s="1"/>
  <c r="AI400" i="13"/>
  <c r="AL400" i="13" s="1"/>
  <c r="AI331" i="13"/>
  <c r="AL331" i="13" s="1"/>
  <c r="AI267" i="13"/>
  <c r="AI200" i="13"/>
  <c r="AL200" i="13" s="1"/>
  <c r="AI379" i="13"/>
  <c r="AL379" i="13" s="1"/>
  <c r="AI318" i="13"/>
  <c r="AL318" i="13" s="1"/>
  <c r="AI254" i="13"/>
  <c r="AL254" i="13" s="1"/>
  <c r="AI2024" i="13"/>
  <c r="AL2024" i="13" s="1"/>
  <c r="AI462" i="13"/>
  <c r="AL462" i="13" s="1"/>
  <c r="AI398" i="13"/>
  <c r="AL398" i="13" s="1"/>
  <c r="AI337" i="13"/>
  <c r="AL337" i="13" s="1"/>
  <c r="AI273" i="13"/>
  <c r="AL273" i="13" s="1"/>
  <c r="AI204" i="13"/>
  <c r="AL204" i="13" s="1"/>
  <c r="AI377" i="13"/>
  <c r="AL377" i="13" s="1"/>
  <c r="AI308" i="13"/>
  <c r="AL308" i="13" s="1"/>
  <c r="AI244" i="13"/>
  <c r="AL244" i="13" s="1"/>
  <c r="AI142" i="13"/>
  <c r="AL142" i="13" s="1"/>
  <c r="AI2077" i="13"/>
  <c r="AL2077" i="13" s="1"/>
  <c r="AI128" i="13"/>
  <c r="AL128" i="13" s="1"/>
  <c r="AI64" i="13"/>
  <c r="AL64" i="13" s="1"/>
  <c r="AI2058" i="13"/>
  <c r="AL2058" i="13" s="1"/>
  <c r="AI1994" i="13"/>
  <c r="AL1994" i="13" s="1"/>
  <c r="AI1861" i="13"/>
  <c r="AL1861" i="13" s="1"/>
  <c r="AI187" i="13"/>
  <c r="AI123" i="13"/>
  <c r="AL123" i="13" s="1"/>
  <c r="AI2122" i="13"/>
  <c r="AL2122" i="13" s="1"/>
  <c r="AI2061" i="13"/>
  <c r="AI1997" i="13"/>
  <c r="AL1997" i="13" s="1"/>
  <c r="AI1930" i="13"/>
  <c r="AL1930" i="13" s="1"/>
  <c r="AI169" i="13"/>
  <c r="AL169" i="13" s="1"/>
  <c r="AI105" i="13"/>
  <c r="AL105" i="13" s="1"/>
  <c r="AI2104" i="13"/>
  <c r="AL2104" i="13" s="1"/>
  <c r="AI2043" i="13"/>
  <c r="AL2043" i="13" s="1"/>
  <c r="AI1979" i="13"/>
  <c r="AL1979" i="13" s="1"/>
  <c r="AI164" i="13"/>
  <c r="AL164" i="13" s="1"/>
  <c r="AI100" i="13"/>
  <c r="AL100" i="13" s="1"/>
  <c r="AI2099" i="13"/>
  <c r="AL2099" i="13" s="1"/>
  <c r="AI2038" i="13"/>
  <c r="AL2038" i="13" s="1"/>
  <c r="AI1974" i="13"/>
  <c r="AL1974" i="13" s="1"/>
  <c r="AI1732" i="13"/>
  <c r="AI135" i="13"/>
  <c r="AL135" i="13" s="1"/>
  <c r="AI71" i="13"/>
  <c r="AL71" i="13" s="1"/>
  <c r="AI2065" i="13"/>
  <c r="AL2065" i="13" s="1"/>
  <c r="AI2001" i="13"/>
  <c r="AL2001" i="13" s="1"/>
  <c r="AI1945" i="13"/>
  <c r="AL1945" i="13" s="1"/>
  <c r="AI170" i="13"/>
  <c r="AL170" i="13" s="1"/>
  <c r="AI106" i="13"/>
  <c r="AL106" i="13" s="1"/>
  <c r="AI2105" i="13"/>
  <c r="AL2105" i="13" s="1"/>
  <c r="AI2044" i="13"/>
  <c r="AL2044" i="13" s="1"/>
  <c r="AI1980" i="13"/>
  <c r="AL1980" i="13" s="1"/>
  <c r="AI1931" i="13"/>
  <c r="AL1931" i="13" s="1"/>
  <c r="AI189" i="13"/>
  <c r="AL189" i="13" s="1"/>
  <c r="AI125" i="13"/>
  <c r="AL125" i="13" s="1"/>
  <c r="AI61" i="13"/>
  <c r="AL61" i="13" s="1"/>
  <c r="AI2063" i="13"/>
  <c r="AL2063" i="13" s="1"/>
  <c r="AI1999" i="13"/>
  <c r="AL1999" i="13" s="1"/>
  <c r="AI1902" i="13"/>
  <c r="AL1902" i="13" s="1"/>
  <c r="AI1814" i="13"/>
  <c r="AI1913" i="13"/>
  <c r="AL1913" i="13" s="1"/>
  <c r="AI1849" i="13"/>
  <c r="AL1849" i="13" s="1"/>
  <c r="AI1756" i="13"/>
  <c r="AL1756" i="13" s="1"/>
  <c r="AI1948" i="13"/>
  <c r="AL1948" i="13" s="1"/>
  <c r="AI1884" i="13"/>
  <c r="AL1884" i="13" s="1"/>
  <c r="AI1790" i="13"/>
  <c r="AL1790" i="13" s="1"/>
  <c r="AI1927" i="13"/>
  <c r="AL1927" i="13" s="1"/>
  <c r="AI1863" i="13"/>
  <c r="AL1863" i="13" s="1"/>
  <c r="AI1906" i="13"/>
  <c r="AL1906" i="13" s="1"/>
  <c r="AI1822" i="13"/>
  <c r="AI1936" i="13"/>
  <c r="AL1936" i="13" s="1"/>
  <c r="AI1872" i="13"/>
  <c r="AL1872" i="13" s="1"/>
  <c r="AI1915" i="13"/>
  <c r="AL1915" i="13" s="1"/>
  <c r="AI1851" i="13"/>
  <c r="AL1851" i="13" s="1"/>
  <c r="AI1750" i="13"/>
  <c r="AL1750" i="13" s="1"/>
  <c r="AI1687" i="13"/>
  <c r="AL1687" i="13" s="1"/>
  <c r="AI1618" i="13"/>
  <c r="AL1618" i="13" s="1"/>
  <c r="AI1554" i="13"/>
  <c r="AI1809" i="13"/>
  <c r="AL1809" i="13" s="1"/>
  <c r="AI1745" i="13"/>
  <c r="AL1745" i="13" s="1"/>
  <c r="AI1681" i="13"/>
  <c r="AL1681" i="13" s="1"/>
  <c r="AI1335" i="13"/>
  <c r="AL1335" i="13" s="1"/>
  <c r="AI1767" i="13"/>
  <c r="AL1767" i="13" s="1"/>
  <c r="AI1703" i="13"/>
  <c r="AL1703" i="13" s="1"/>
  <c r="AI1802" i="13"/>
  <c r="AL1802" i="13" s="1"/>
  <c r="AI1738" i="13"/>
  <c r="AL1738" i="13" s="1"/>
  <c r="AI1781" i="13"/>
  <c r="AL1781" i="13" s="1"/>
  <c r="AI1717" i="13"/>
  <c r="AL1717" i="13" s="1"/>
  <c r="AI1319" i="13"/>
  <c r="AI1776" i="13"/>
  <c r="AL1776" i="13" s="1"/>
  <c r="AI1712" i="13"/>
  <c r="AL1712" i="13" s="1"/>
  <c r="AI1832" i="13"/>
  <c r="AL1832" i="13" s="1"/>
  <c r="AI1771" i="13"/>
  <c r="AL1771" i="13" s="1"/>
  <c r="AI1707" i="13"/>
  <c r="AL1707" i="13" s="1"/>
  <c r="AI1375" i="13"/>
  <c r="AL1375" i="13" s="1"/>
  <c r="AI1659" i="13"/>
  <c r="AL1659" i="13" s="1"/>
  <c r="AI1595" i="13"/>
  <c r="AL1595" i="13" s="1"/>
  <c r="AI1531" i="13"/>
  <c r="AI1471" i="13"/>
  <c r="AL1471" i="13" s="1"/>
  <c r="AI1670" i="13"/>
  <c r="AL1670" i="13" s="1"/>
  <c r="AI1606" i="13"/>
  <c r="AL1606" i="13" s="1"/>
  <c r="AI1542" i="13"/>
  <c r="AI1477" i="13"/>
  <c r="AI2369" i="13"/>
  <c r="AL2369" i="13" s="1"/>
  <c r="AI1636" i="13"/>
  <c r="AL1636" i="13" s="1"/>
  <c r="AI1572" i="13"/>
  <c r="AL1572" i="13" s="1"/>
  <c r="AI1509" i="13"/>
  <c r="AL1509" i="13" s="1"/>
  <c r="AI1415" i="13"/>
  <c r="AI1639" i="13"/>
  <c r="AL1639" i="13" s="1"/>
  <c r="AI1575" i="13"/>
  <c r="AL1575" i="13" s="1"/>
  <c r="AI1514" i="13"/>
  <c r="AL1514" i="13" s="1"/>
  <c r="AI1474" i="13"/>
  <c r="AL1474" i="13" s="1"/>
  <c r="AI1398" i="13"/>
  <c r="AL1398" i="13" s="1"/>
  <c r="AI1334" i="13"/>
  <c r="AL1334" i="13" s="1"/>
  <c r="AI1270" i="13"/>
  <c r="AL1270" i="13" s="1"/>
  <c r="AI1637" i="13"/>
  <c r="AL1637" i="13" s="1"/>
  <c r="AI1573" i="13"/>
  <c r="AL1573" i="13" s="1"/>
  <c r="AI1827" i="13"/>
  <c r="AI1763" i="13"/>
  <c r="AL1763" i="13" s="1"/>
  <c r="AI1699" i="13"/>
  <c r="AL1699" i="13" s="1"/>
  <c r="AI1343" i="13"/>
  <c r="AL1343" i="13" s="1"/>
  <c r="AI1651" i="13"/>
  <c r="AL1651" i="13" s="1"/>
  <c r="AI1587" i="13"/>
  <c r="AL1587" i="13" s="1"/>
  <c r="AI1522" i="13"/>
  <c r="AI1463" i="13"/>
  <c r="AL1463" i="13" s="1"/>
  <c r="AI1662" i="13"/>
  <c r="AI1598" i="13"/>
  <c r="AL1598" i="13" s="1"/>
  <c r="AI1534" i="13"/>
  <c r="AL1534" i="13" s="1"/>
  <c r="AI1469" i="13"/>
  <c r="AL1469" i="13" s="1"/>
  <c r="AI1692" i="13"/>
  <c r="AL1692" i="13" s="1"/>
  <c r="AI1628" i="13"/>
  <c r="AL1628" i="13" s="1"/>
  <c r="AI1564" i="13"/>
  <c r="AL1564" i="13" s="1"/>
  <c r="AI1500" i="13"/>
  <c r="AL1500" i="13" s="1"/>
  <c r="AI1412" i="13"/>
  <c r="AI1631" i="13"/>
  <c r="AL1631" i="13" s="1"/>
  <c r="AI1567" i="13"/>
  <c r="AL1567" i="13" s="1"/>
  <c r="AI1507" i="13"/>
  <c r="AL1507" i="13" s="1"/>
  <c r="AI1472" i="13"/>
  <c r="AL1472" i="13" s="1"/>
  <c r="AI1390" i="13"/>
  <c r="AI1326" i="13"/>
  <c r="AI1262" i="13"/>
  <c r="AL1262" i="13" s="1"/>
  <c r="AI1629" i="13"/>
  <c r="AL1629" i="13" s="1"/>
  <c r="AI1565" i="13"/>
  <c r="AL1565" i="13" s="1"/>
  <c r="AI1450" i="13"/>
  <c r="AL1450" i="13" s="1"/>
  <c r="AI1664" i="13"/>
  <c r="AL1664" i="13" s="1"/>
  <c r="AI1600" i="13"/>
  <c r="AL1600" i="13" s="1"/>
  <c r="AI1536" i="13"/>
  <c r="AL1536" i="13" s="1"/>
  <c r="AI1423" i="13"/>
  <c r="AL1423" i="13" s="1"/>
  <c r="AI1408" i="13"/>
  <c r="AI1344" i="13"/>
  <c r="AI1280" i="13"/>
  <c r="AI1475" i="13"/>
  <c r="AL1475" i="13" s="1"/>
  <c r="AI1411" i="13"/>
  <c r="AI1347" i="13"/>
  <c r="AL1347" i="13" s="1"/>
  <c r="AI1283" i="13"/>
  <c r="AL1283" i="13" s="1"/>
  <c r="AI1529" i="13"/>
  <c r="AL1529" i="13" s="1"/>
  <c r="AI1465" i="13"/>
  <c r="AI1401" i="13"/>
  <c r="AI1337" i="13"/>
  <c r="AL1337" i="13" s="1"/>
  <c r="AI1273" i="13"/>
  <c r="AI1207" i="13"/>
  <c r="AL1207" i="13" s="1"/>
  <c r="AI1340" i="13"/>
  <c r="AL1340" i="13" s="1"/>
  <c r="AI1276" i="13"/>
  <c r="AL1276" i="13" s="1"/>
  <c r="AI2617" i="13"/>
  <c r="AL2617" i="13" s="1"/>
  <c r="AI2553" i="13"/>
  <c r="AL2553" i="13" s="1"/>
  <c r="AI2489" i="13"/>
  <c r="AL2489" i="13" s="1"/>
  <c r="AI2271" i="13"/>
  <c r="AL2271" i="13" s="1"/>
  <c r="AI1386" i="13"/>
  <c r="AI1322" i="13"/>
  <c r="AI1261" i="13"/>
  <c r="AL1261" i="13" s="1"/>
  <c r="AI1240" i="13"/>
  <c r="AI1224" i="13"/>
  <c r="AL1224" i="13" s="1"/>
  <c r="AI2608" i="13"/>
  <c r="AL2608" i="13" s="1"/>
  <c r="AI2544" i="13"/>
  <c r="AL2544" i="13" s="1"/>
  <c r="AI2480" i="13"/>
  <c r="AL2480" i="13" s="1"/>
  <c r="AI2239" i="13"/>
  <c r="AL2239" i="13" s="1"/>
  <c r="AI1405" i="13"/>
  <c r="AL1405" i="13" s="1"/>
  <c r="AI1341" i="13"/>
  <c r="AL1341" i="13" s="1"/>
  <c r="AI1277" i="13"/>
  <c r="AI2602" i="13"/>
  <c r="AI2538" i="13"/>
  <c r="AL2538" i="13" s="1"/>
  <c r="AI2474" i="13"/>
  <c r="AL2474" i="13" s="1"/>
  <c r="AI2409" i="13"/>
  <c r="AL2409" i="13" s="1"/>
  <c r="AI2278" i="13"/>
  <c r="AL2278" i="13" s="1"/>
  <c r="AI1196" i="13"/>
  <c r="AL1196" i="13" s="1"/>
  <c r="AI2581" i="13"/>
  <c r="AI2517" i="13"/>
  <c r="AI2453" i="13"/>
  <c r="AL2453" i="13" s="1"/>
  <c r="AI2387" i="13"/>
  <c r="AL2387" i="13" s="1"/>
  <c r="AI1210" i="13"/>
  <c r="AI2595" i="13"/>
  <c r="AI2531" i="13"/>
  <c r="AL2531" i="13" s="1"/>
  <c r="AI2467" i="13"/>
  <c r="AI2622" i="13"/>
  <c r="AI2558" i="13"/>
  <c r="AL2558" i="13" s="1"/>
  <c r="AI2494" i="13"/>
  <c r="AL2494" i="13" s="1"/>
  <c r="AI2433" i="13"/>
  <c r="AL2433" i="13" s="1"/>
  <c r="AI2596" i="13"/>
  <c r="AL2596" i="13" s="1"/>
  <c r="AI2532" i="13"/>
  <c r="AI2468" i="13"/>
  <c r="AL2468" i="13" s="1"/>
  <c r="AI2407" i="13"/>
  <c r="AL2407" i="13" s="1"/>
  <c r="AI2255" i="13"/>
  <c r="AL2255" i="13" s="1"/>
  <c r="AI1182" i="13"/>
  <c r="AL1182" i="13" s="1"/>
  <c r="AI2567" i="13"/>
  <c r="AL2567" i="13" s="1"/>
  <c r="AI2503" i="13"/>
  <c r="AL2503" i="13" s="1"/>
  <c r="AI2442" i="13"/>
  <c r="AL2442" i="13" s="1"/>
  <c r="AI2279" i="13"/>
  <c r="AL2279" i="13" s="1"/>
  <c r="AI2382" i="13"/>
  <c r="AL2382" i="13" s="1"/>
  <c r="AI2412" i="13"/>
  <c r="AL2412" i="13" s="1"/>
  <c r="AI2348" i="13"/>
  <c r="AL2348" i="13" s="1"/>
  <c r="AI2287" i="13"/>
  <c r="AL2287" i="13" s="1"/>
  <c r="AI2308" i="13"/>
  <c r="AL2308" i="13" s="1"/>
  <c r="AI2238" i="13"/>
  <c r="AL2238" i="13" s="1"/>
  <c r="AI2381" i="13"/>
  <c r="AL2381" i="13" s="1"/>
  <c r="AI2326" i="13"/>
  <c r="AI2424" i="13"/>
  <c r="AI2360" i="13"/>
  <c r="AL2360" i="13" s="1"/>
  <c r="AI2296" i="13"/>
  <c r="AL2296" i="13" s="1"/>
  <c r="AI2232" i="13"/>
  <c r="AL2232" i="13" s="1"/>
  <c r="AI2323" i="13"/>
  <c r="AL2323" i="13" s="1"/>
  <c r="AI2259" i="13"/>
  <c r="AL2259" i="13" s="1"/>
  <c r="AI2192" i="13"/>
  <c r="AL2192" i="13" s="1"/>
  <c r="AI2128" i="13"/>
  <c r="AL2128" i="13" s="1"/>
  <c r="AI2297" i="13"/>
  <c r="AL2297" i="13" s="1"/>
  <c r="AI2233" i="13"/>
  <c r="AL2233" i="13" s="1"/>
  <c r="AI2244" i="13"/>
  <c r="AL2244" i="13" s="1"/>
  <c r="AI2814" i="13"/>
  <c r="AL2814" i="13" s="1"/>
  <c r="AI2282" i="13"/>
  <c r="AI2870" i="13"/>
  <c r="AL2870" i="13" s="1"/>
  <c r="AI2293" i="13"/>
  <c r="AL2293" i="13" s="1"/>
  <c r="AI2227" i="13"/>
  <c r="AL2227" i="13" s="1"/>
  <c r="AI2169" i="13"/>
  <c r="AL2169" i="13" s="1"/>
  <c r="AI2888" i="13"/>
  <c r="AL2888" i="13" s="1"/>
  <c r="AI2146" i="13"/>
  <c r="AL2146" i="13" s="1"/>
  <c r="AI2871" i="13"/>
  <c r="AL2871" i="13" s="1"/>
  <c r="AI2807" i="13"/>
  <c r="AL2807" i="13" s="1"/>
  <c r="AI2149" i="13"/>
  <c r="AL2149" i="13" s="1"/>
  <c r="AI2187" i="13"/>
  <c r="AL2187" i="13" s="1"/>
  <c r="AI2906" i="13"/>
  <c r="AL2906" i="13" s="1"/>
  <c r="AI2198" i="13"/>
  <c r="AL2198" i="13" s="1"/>
  <c r="AI2134" i="13"/>
  <c r="AL2134" i="13" s="1"/>
  <c r="AI2180" i="13"/>
  <c r="AL2180" i="13" s="1"/>
  <c r="AI2899" i="13"/>
  <c r="AL2899" i="13" s="1"/>
  <c r="AI2183" i="13"/>
  <c r="AL2183" i="13" s="1"/>
  <c r="AI2902" i="13"/>
  <c r="AL2902" i="13" s="1"/>
  <c r="AI2872" i="13"/>
  <c r="AL2872" i="13" s="1"/>
  <c r="AI2808" i="13"/>
  <c r="AL2808" i="13" s="1"/>
  <c r="AI2746" i="13"/>
  <c r="AL2746" i="13" s="1"/>
  <c r="AI2859" i="13"/>
  <c r="AL2859" i="13" s="1"/>
  <c r="AI2794" i="13"/>
  <c r="AL2794" i="13" s="1"/>
  <c r="AI2865" i="13"/>
  <c r="AL2865" i="13" s="1"/>
  <c r="AI2884" i="13"/>
  <c r="AL2884" i="13" s="1"/>
  <c r="AI2820" i="13"/>
  <c r="AL2820" i="13" s="1"/>
  <c r="AI2866" i="13"/>
  <c r="AL2866" i="13" s="1"/>
  <c r="AI2803" i="13"/>
  <c r="AL2803" i="13" s="1"/>
  <c r="AI2744" i="13"/>
  <c r="AL2744" i="13" s="1"/>
  <c r="AI2680" i="13"/>
  <c r="AL2680" i="13" s="1"/>
  <c r="AI2829" i="13"/>
  <c r="AL2829" i="13" s="1"/>
  <c r="AI2772" i="13"/>
  <c r="AL2772" i="13" s="1"/>
  <c r="AI2708" i="13"/>
  <c r="AL2708" i="13" s="1"/>
  <c r="AI2775" i="13"/>
  <c r="AL2775" i="13" s="1"/>
  <c r="AI2711" i="13"/>
  <c r="AL2711" i="13" s="1"/>
  <c r="AI2648" i="13"/>
  <c r="AL2648" i="13" s="1"/>
  <c r="AI2977" i="13"/>
  <c r="AL2977" i="13" s="1"/>
  <c r="AI2913" i="13"/>
  <c r="AL2913" i="13" s="1"/>
  <c r="AI2741" i="13"/>
  <c r="AL2741" i="13" s="1"/>
  <c r="AI2677" i="13"/>
  <c r="AL2677" i="13" s="1"/>
  <c r="AI2742" i="13"/>
  <c r="AL2742" i="13" s="1"/>
  <c r="AI2678" i="13"/>
  <c r="AL2678" i="13" s="1"/>
  <c r="AI2689" i="13"/>
  <c r="AL2689" i="13" s="1"/>
  <c r="AI3018" i="13"/>
  <c r="AL3018" i="13" s="1"/>
  <c r="AI2954" i="13"/>
  <c r="AL2954" i="13" s="1"/>
  <c r="AI2658" i="13"/>
  <c r="AL2658" i="13" s="1"/>
  <c r="AI2987" i="13"/>
  <c r="AL2987" i="13" s="1"/>
  <c r="AI2923" i="13"/>
  <c r="AL2923" i="13" s="1"/>
  <c r="AI2629" i="13"/>
  <c r="AL2629" i="13" s="1"/>
  <c r="AI2958" i="13"/>
  <c r="AL2958" i="13" s="1"/>
  <c r="AI2667" i="13"/>
  <c r="AL2667" i="13" s="1"/>
  <c r="AI2996" i="13"/>
  <c r="AL2996" i="13" s="1"/>
  <c r="AI2932" i="13"/>
  <c r="AL2932" i="13" s="1"/>
  <c r="AI2638" i="13"/>
  <c r="AL2638" i="13" s="1"/>
  <c r="AI2967" i="13"/>
  <c r="AL2967" i="13" s="1"/>
  <c r="AI2668" i="13"/>
  <c r="AL2668" i="13" s="1"/>
  <c r="AI2997" i="13"/>
  <c r="AL2997" i="13" s="1"/>
  <c r="AI2933" i="13"/>
  <c r="AL2933" i="13" s="1"/>
  <c r="AI2639" i="13"/>
  <c r="AL2639" i="13" s="1"/>
  <c r="AI2968" i="13"/>
  <c r="AL2968" i="13" s="1"/>
  <c r="AI1432" i="13"/>
  <c r="AI1648" i="13"/>
  <c r="AL1648" i="13" s="1"/>
  <c r="AI1584" i="13"/>
  <c r="AL1584" i="13" s="1"/>
  <c r="AI1517" i="13"/>
  <c r="AL1517" i="13" s="1"/>
  <c r="AI1407" i="13"/>
  <c r="AL1407" i="13" s="1"/>
  <c r="AI1392" i="13"/>
  <c r="AL1392" i="13" s="1"/>
  <c r="AI1328" i="13"/>
  <c r="AI1264" i="13"/>
  <c r="AL1264" i="13" s="1"/>
  <c r="AI1459" i="13"/>
  <c r="AL1459" i="13" s="1"/>
  <c r="AI1395" i="13"/>
  <c r="AI1331" i="13"/>
  <c r="AI1267" i="13"/>
  <c r="AI1513" i="13"/>
  <c r="AL1513" i="13" s="1"/>
  <c r="AI1449" i="13"/>
  <c r="AI1385" i="13"/>
  <c r="AL1385" i="13" s="1"/>
  <c r="AI1321" i="13"/>
  <c r="AC214" i="21" s="1"/>
  <c r="AI1260" i="13"/>
  <c r="AL1260" i="13" s="1"/>
  <c r="AI1388" i="13"/>
  <c r="AI1324" i="13"/>
  <c r="AL1324" i="13" s="1"/>
  <c r="AI1258" i="13"/>
  <c r="AL1258" i="13" s="1"/>
  <c r="AI2601" i="13"/>
  <c r="AL2601" i="13" s="1"/>
  <c r="AI2537" i="13"/>
  <c r="AL2537" i="13" s="1"/>
  <c r="AI2473" i="13"/>
  <c r="AL2473" i="13" s="1"/>
  <c r="AI1434" i="13"/>
  <c r="AI1370" i="13"/>
  <c r="AL1370" i="13" s="1"/>
  <c r="AI1306" i="13"/>
  <c r="AI1252" i="13"/>
  <c r="AI1236" i="13"/>
  <c r="AI1220" i="13"/>
  <c r="AI2592" i="13"/>
  <c r="AL2592" i="13" s="1"/>
  <c r="AI2528" i="13"/>
  <c r="AL2528" i="13" s="1"/>
  <c r="AI2464" i="13"/>
  <c r="AL2464" i="13" s="1"/>
  <c r="AI1453" i="13"/>
  <c r="AI1389" i="13"/>
  <c r="AI1325" i="13"/>
  <c r="AI1213" i="13"/>
  <c r="AI2586" i="13"/>
  <c r="AL2586" i="13" s="1"/>
  <c r="AI2522" i="13"/>
  <c r="AL2522" i="13" s="1"/>
  <c r="AI2458" i="13"/>
  <c r="AI2393" i="13"/>
  <c r="AL2393" i="13" s="1"/>
  <c r="AI1249" i="13"/>
  <c r="AL1249" i="13" s="1"/>
  <c r="AI1180" i="13"/>
  <c r="AL1180" i="13" s="1"/>
  <c r="AI2565" i="13"/>
  <c r="AL2565" i="13" s="1"/>
  <c r="AI2501" i="13"/>
  <c r="AL2501" i="13" s="1"/>
  <c r="AI2440" i="13"/>
  <c r="AL2440" i="13" s="1"/>
  <c r="AI1255" i="13"/>
  <c r="AI1194" i="13"/>
  <c r="AI2579" i="13"/>
  <c r="AL2579" i="13" s="1"/>
  <c r="AI2515" i="13"/>
  <c r="AI2446" i="13"/>
  <c r="AL2446" i="13" s="1"/>
  <c r="AI2606" i="13"/>
  <c r="AL2606" i="13" s="1"/>
  <c r="AI2542" i="13"/>
  <c r="AL2542" i="13" s="1"/>
  <c r="AI2478" i="13"/>
  <c r="AL2478" i="13" s="1"/>
  <c r="AI1195" i="13"/>
  <c r="AL1195" i="13" s="1"/>
  <c r="AI2580" i="13"/>
  <c r="AI2516" i="13"/>
  <c r="AL2516" i="13" s="1"/>
  <c r="AI2452" i="13"/>
  <c r="AL2452" i="13" s="1"/>
  <c r="AI2391" i="13"/>
  <c r="AL2391" i="13" s="1"/>
  <c r="AI2777" i="13"/>
  <c r="AL2777" i="13" s="1"/>
  <c r="AI2615" i="13"/>
  <c r="AI2551" i="13"/>
  <c r="AL2551" i="13" s="1"/>
  <c r="AI2487" i="13"/>
  <c r="AL2487" i="13" s="1"/>
  <c r="AI2429" i="13"/>
  <c r="AL2429" i="13" s="1"/>
  <c r="AI2430" i="13"/>
  <c r="AL2430" i="13" s="1"/>
  <c r="AI2366" i="13"/>
  <c r="AL2366" i="13" s="1"/>
  <c r="AI2396" i="13"/>
  <c r="AL2396" i="13" s="1"/>
  <c r="AI2335" i="13"/>
  <c r="AL2335" i="13" s="1"/>
  <c r="AI2359" i="13"/>
  <c r="AL2359" i="13" s="1"/>
  <c r="AI2292" i="13"/>
  <c r="AL2292" i="13" s="1"/>
  <c r="AI2854" i="13"/>
  <c r="AL2854" i="13" s="1"/>
  <c r="AI2365" i="13"/>
  <c r="AL2365" i="13" s="1"/>
  <c r="AI2310" i="13"/>
  <c r="AL2310" i="13" s="1"/>
  <c r="AI2408" i="13"/>
  <c r="AL2408" i="13" s="1"/>
  <c r="AI2344" i="13"/>
  <c r="AL2344" i="13" s="1"/>
  <c r="AI2280" i="13"/>
  <c r="AL2280" i="13" s="1"/>
  <c r="AI2216" i="13"/>
  <c r="AL2216" i="13" s="1"/>
  <c r="AI2307" i="13"/>
  <c r="AL2307" i="13" s="1"/>
  <c r="AI2243" i="13"/>
  <c r="AL2243" i="13" s="1"/>
  <c r="AI2176" i="13"/>
  <c r="AL2176" i="13" s="1"/>
  <c r="AI2895" i="13"/>
  <c r="AL2895" i="13" s="1"/>
  <c r="AI2281" i="13"/>
  <c r="AL2281" i="13" s="1"/>
  <c r="AI2219" i="13"/>
  <c r="AL2219" i="13" s="1"/>
  <c r="AI2224" i="13"/>
  <c r="AL2224" i="13" s="1"/>
  <c r="AI2330" i="13"/>
  <c r="AL2330" i="13" s="1"/>
  <c r="AI2266" i="13"/>
  <c r="AL2266" i="13" s="1"/>
  <c r="AI2806" i="13"/>
  <c r="AL2806" i="13" s="1"/>
  <c r="AI2277" i="13"/>
  <c r="AL2277" i="13" s="1"/>
  <c r="AI2211" i="13"/>
  <c r="AL2211" i="13" s="1"/>
  <c r="AI2153" i="13"/>
  <c r="AL2153" i="13" s="1"/>
  <c r="AI2194" i="13"/>
  <c r="AL2194" i="13" s="1"/>
  <c r="AI2130" i="13"/>
  <c r="AL2130" i="13" s="1"/>
  <c r="AI2855" i="13"/>
  <c r="AL2855" i="13" s="1"/>
  <c r="AI2197" i="13"/>
  <c r="AL2197" i="13" s="1"/>
  <c r="AI2133" i="13"/>
  <c r="AL2133" i="13" s="1"/>
  <c r="AI2171" i="13"/>
  <c r="AI2890" i="13"/>
  <c r="AL2890" i="13" s="1"/>
  <c r="AI2182" i="13"/>
  <c r="AL2182" i="13" s="1"/>
  <c r="AI2901" i="13"/>
  <c r="AL2901" i="13" s="1"/>
  <c r="AI2164" i="13"/>
  <c r="AI2231" i="13"/>
  <c r="AI2167" i="13"/>
  <c r="AL2167" i="13" s="1"/>
  <c r="AI2769" i="13"/>
  <c r="AL2769" i="13" s="1"/>
  <c r="AI2856" i="13"/>
  <c r="AL2856" i="13" s="1"/>
  <c r="AI2792" i="13"/>
  <c r="AL2792" i="13" s="1"/>
  <c r="AI2714" i="13"/>
  <c r="AL2714" i="13" s="1"/>
  <c r="AI2843" i="13"/>
  <c r="AL2843" i="13" s="1"/>
  <c r="AI2778" i="13"/>
  <c r="AL2778" i="13" s="1"/>
  <c r="AI2849" i="13"/>
  <c r="AL2849" i="13" s="1"/>
  <c r="AI2868" i="13"/>
  <c r="AL2868" i="13" s="1"/>
  <c r="AI2738" i="13"/>
  <c r="AL2738" i="13" s="1"/>
  <c r="AI2850" i="13"/>
  <c r="AL2850" i="13" s="1"/>
  <c r="AI2787" i="13"/>
  <c r="AL2787" i="13" s="1"/>
  <c r="AI2728" i="13"/>
  <c r="AL2728" i="13" s="1"/>
  <c r="AI2877" i="13"/>
  <c r="AL2877" i="13" s="1"/>
  <c r="AI2813" i="13"/>
  <c r="AL2813" i="13" s="1"/>
  <c r="AI2756" i="13"/>
  <c r="AL2756" i="13" s="1"/>
  <c r="AI2692" i="13"/>
  <c r="AL2692" i="13" s="1"/>
  <c r="AI2759" i="13"/>
  <c r="AL2759" i="13" s="1"/>
  <c r="AI2695" i="13"/>
  <c r="AI2632" i="13"/>
  <c r="AL2632" i="13" s="1"/>
  <c r="AI2961" i="13"/>
  <c r="AL2961" i="13" s="1"/>
  <c r="AI2789" i="13"/>
  <c r="AL2789" i="13" s="1"/>
  <c r="AI2725" i="13"/>
  <c r="AL2725" i="13" s="1"/>
  <c r="AI2790" i="13"/>
  <c r="AL2790" i="13" s="1"/>
  <c r="AI2726" i="13"/>
  <c r="AL2726" i="13" s="1"/>
  <c r="AI2737" i="13"/>
  <c r="AL2737" i="13" s="1"/>
  <c r="AI2673" i="13"/>
  <c r="AL2673" i="13" s="1"/>
  <c r="AI3002" i="13"/>
  <c r="AL3002" i="13" s="1"/>
  <c r="AI2938" i="13"/>
  <c r="AL2938" i="13" s="1"/>
  <c r="AI2642" i="13"/>
  <c r="AL2642" i="13" s="1"/>
  <c r="AI2971" i="13"/>
  <c r="AL2971" i="13" s="1"/>
  <c r="AI2907" i="13"/>
  <c r="AL2907" i="13" s="1"/>
  <c r="AI3006" i="13"/>
  <c r="AL3006" i="13" s="1"/>
  <c r="AI2942" i="13"/>
  <c r="AL2942" i="13" s="1"/>
  <c r="AI2651" i="13"/>
  <c r="AL2651" i="13" s="1"/>
  <c r="AI2980" i="13"/>
  <c r="AL2980" i="13" s="1"/>
  <c r="AI2916" i="13"/>
  <c r="AL2916" i="13" s="1"/>
  <c r="AI3015" i="13"/>
  <c r="AL3015" i="13" s="1"/>
  <c r="AI2951" i="13"/>
  <c r="AL2951" i="13" s="1"/>
  <c r="AI2652" i="13"/>
  <c r="AL2652" i="13" s="1"/>
  <c r="AI2981" i="13"/>
  <c r="AL2981" i="13" s="1"/>
  <c r="AI2917" i="13"/>
  <c r="AL2917" i="13" s="1"/>
  <c r="AI3016" i="13"/>
  <c r="AL3016" i="13" s="1"/>
  <c r="AI2952" i="13"/>
  <c r="AL2952" i="13" s="1"/>
  <c r="AI1218" i="13"/>
  <c r="AI1640" i="13"/>
  <c r="AL1640" i="13" s="1"/>
  <c r="AI1576" i="13"/>
  <c r="AL1576" i="13" s="1"/>
  <c r="AI1508" i="13"/>
  <c r="AL1508" i="13" s="1"/>
  <c r="AI1404" i="13"/>
  <c r="AI1384" i="13"/>
  <c r="AL1384" i="13" s="1"/>
  <c r="AI1320" i="13"/>
  <c r="AL1320" i="13" s="1"/>
  <c r="AI1259" i="13"/>
  <c r="AL1259" i="13" s="1"/>
  <c r="AI1451" i="13"/>
  <c r="AI1387" i="13"/>
  <c r="AL1387" i="13" s="1"/>
  <c r="AI1323" i="13"/>
  <c r="AI1257" i="13"/>
  <c r="AL1257" i="13" s="1"/>
  <c r="AI1505" i="13"/>
  <c r="AL1505" i="13" s="1"/>
  <c r="AI1441" i="13"/>
  <c r="AI1377" i="13"/>
  <c r="AI1313" i="13"/>
  <c r="AL1313" i="13" s="1"/>
  <c r="AI1251" i="13"/>
  <c r="AL1251" i="13" s="1"/>
  <c r="AI1380" i="13"/>
  <c r="AL1380" i="13" s="1"/>
  <c r="AI1316" i="13"/>
  <c r="AI1216" i="13"/>
  <c r="AI2593" i="13"/>
  <c r="AL2593" i="13" s="1"/>
  <c r="AI2529" i="13"/>
  <c r="AI2465" i="13"/>
  <c r="AL2465" i="13" s="1"/>
  <c r="AI1426" i="13"/>
  <c r="AI1362" i="13"/>
  <c r="AI1298" i="13"/>
  <c r="AI1250" i="13"/>
  <c r="AL1250" i="13" s="1"/>
  <c r="AI1234" i="13"/>
  <c r="AI1197" i="13"/>
  <c r="AL1197" i="13" s="1"/>
  <c r="AI2584" i="13"/>
  <c r="AI2520" i="13"/>
  <c r="AI2456" i="13"/>
  <c r="AL2456" i="13" s="1"/>
  <c r="AI1445" i="13"/>
  <c r="AL1445" i="13" s="1"/>
  <c r="AI1381" i="13"/>
  <c r="AL1381" i="13" s="1"/>
  <c r="AI1317" i="13"/>
  <c r="AI1199" i="13"/>
  <c r="AI2578" i="13"/>
  <c r="AL2578" i="13" s="1"/>
  <c r="AI2514" i="13"/>
  <c r="AL2514" i="13" s="1"/>
  <c r="AI2445" i="13"/>
  <c r="AL2445" i="13" s="1"/>
  <c r="AI2385" i="13"/>
  <c r="AL2385" i="13" s="1"/>
  <c r="AI1241" i="13"/>
  <c r="AI2621" i="13"/>
  <c r="AI2557" i="13"/>
  <c r="AL2557" i="13" s="1"/>
  <c r="AI2493" i="13"/>
  <c r="AL2493" i="13" s="1"/>
  <c r="AI2432" i="13"/>
  <c r="AL2432" i="13" s="1"/>
  <c r="AI1247" i="13"/>
  <c r="AL1247" i="13" s="1"/>
  <c r="AI1186" i="13"/>
  <c r="AL1186" i="13" s="1"/>
  <c r="AI2571" i="13"/>
  <c r="AL2571" i="13" s="1"/>
  <c r="AI2507" i="13"/>
  <c r="AL2507" i="13" s="1"/>
  <c r="AI2438" i="13"/>
  <c r="AL2438" i="13" s="1"/>
  <c r="AI2598" i="13"/>
  <c r="AL2598" i="13" s="1"/>
  <c r="AI2534" i="13"/>
  <c r="AL2534" i="13" s="1"/>
  <c r="AI2470" i="13"/>
  <c r="AL2470" i="13" s="1"/>
  <c r="AI1187" i="13"/>
  <c r="AI2572" i="13"/>
  <c r="AL2572" i="13" s="1"/>
  <c r="AI2508" i="13"/>
  <c r="AI2447" i="13"/>
  <c r="AL2447" i="13" s="1"/>
  <c r="AI2383" i="13"/>
  <c r="AL2383" i="13" s="1"/>
  <c r="AI1219" i="13"/>
  <c r="AL1219" i="13" s="1"/>
  <c r="AI2607" i="13"/>
  <c r="AL2607" i="13" s="1"/>
  <c r="AI2543" i="13"/>
  <c r="AL2543" i="13" s="1"/>
  <c r="AI2479" i="13"/>
  <c r="AL2479" i="13" s="1"/>
  <c r="AI2886" i="13"/>
  <c r="AL2886" i="13" s="1"/>
  <c r="AI2422" i="13"/>
  <c r="AL2422" i="13" s="1"/>
  <c r="AI2358" i="13"/>
  <c r="AL2358" i="13" s="1"/>
  <c r="AI2388" i="13"/>
  <c r="AL2388" i="13" s="1"/>
  <c r="AI2327" i="13"/>
  <c r="AI2351" i="13"/>
  <c r="AL2351" i="13" s="1"/>
  <c r="AI2284" i="13"/>
  <c r="AL2284" i="13" s="1"/>
  <c r="AI2421" i="13"/>
  <c r="AL2421" i="13" s="1"/>
  <c r="AI2357" i="13"/>
  <c r="AL2357" i="13" s="1"/>
  <c r="AI2302" i="13"/>
  <c r="AL2302" i="13" s="1"/>
  <c r="AI2400" i="13"/>
  <c r="AL2400" i="13" s="1"/>
  <c r="AI2336" i="13"/>
  <c r="AL2336" i="13" s="1"/>
  <c r="AI2272" i="13"/>
  <c r="AL2272" i="13" s="1"/>
  <c r="AI2209" i="13"/>
  <c r="AL2209" i="13" s="1"/>
  <c r="AI2299" i="13"/>
  <c r="AL2299" i="13" s="1"/>
  <c r="AI2235" i="13"/>
  <c r="AL2235" i="13" s="1"/>
  <c r="AI2168" i="13"/>
  <c r="AI2337" i="13"/>
  <c r="AL2337" i="13" s="1"/>
  <c r="AI2273" i="13"/>
  <c r="AL2273" i="13" s="1"/>
  <c r="AI2210" i="13"/>
  <c r="AL2210" i="13" s="1"/>
  <c r="AI2217" i="13"/>
  <c r="AL2217" i="13" s="1"/>
  <c r="AI2322" i="13"/>
  <c r="AL2322" i="13" s="1"/>
  <c r="AI2258" i="13"/>
  <c r="AL2258" i="13" s="1"/>
  <c r="AI2333" i="13"/>
  <c r="AL2333" i="13" s="1"/>
  <c r="AI2269" i="13"/>
  <c r="AL2269" i="13" s="1"/>
  <c r="AI2205" i="13"/>
  <c r="AL2205" i="13" s="1"/>
  <c r="AI2145" i="13"/>
  <c r="AL2145" i="13" s="1"/>
  <c r="AI2186" i="13"/>
  <c r="AL2186" i="13" s="1"/>
  <c r="AI2905" i="13"/>
  <c r="AL2905" i="13" s="1"/>
  <c r="AI2847" i="13"/>
  <c r="AL2847" i="13" s="1"/>
  <c r="AI2189" i="13"/>
  <c r="AI2125" i="13"/>
  <c r="AL2125" i="13" s="1"/>
  <c r="AI2163" i="13"/>
  <c r="AI2801" i="13"/>
  <c r="AL2801" i="13" s="1"/>
  <c r="AI2174" i="13"/>
  <c r="AL2174" i="13" s="1"/>
  <c r="AI2893" i="13"/>
  <c r="AL2893" i="13" s="1"/>
  <c r="AI2156" i="13"/>
  <c r="AI2223" i="13"/>
  <c r="AL2223" i="13" s="1"/>
  <c r="AI2159" i="13"/>
  <c r="AI2739" i="13"/>
  <c r="AL2739" i="13" s="1"/>
  <c r="AI2848" i="13"/>
  <c r="AL2848" i="13" s="1"/>
  <c r="AI2784" i="13"/>
  <c r="AL2784" i="13" s="1"/>
  <c r="AI2698" i="13"/>
  <c r="AL2698" i="13" s="1"/>
  <c r="AI2835" i="13"/>
  <c r="AL2835" i="13" s="1"/>
  <c r="AI2770" i="13"/>
  <c r="AL2770" i="13" s="1"/>
  <c r="AI2841" i="13"/>
  <c r="AL2841" i="13" s="1"/>
  <c r="AI2860" i="13"/>
  <c r="AL2860" i="13" s="1"/>
  <c r="AI2722" i="13"/>
  <c r="AL2722" i="13" s="1"/>
  <c r="AI2842" i="13"/>
  <c r="AL2842" i="13" s="1"/>
  <c r="AI2779" i="13"/>
  <c r="AL2779" i="13" s="1"/>
  <c r="AI2715" i="13"/>
  <c r="AL2715" i="13" s="1"/>
  <c r="AI2869" i="13"/>
  <c r="AL2869" i="13" s="1"/>
  <c r="AI2805" i="13"/>
  <c r="AL2805" i="13" s="1"/>
  <c r="AI2748" i="13"/>
  <c r="AL2748" i="13" s="1"/>
  <c r="AI2684" i="13"/>
  <c r="AL2684" i="13" s="1"/>
  <c r="AI2751" i="13"/>
  <c r="AL2751" i="13" s="1"/>
  <c r="AI2687" i="13"/>
  <c r="AL2687" i="13" s="1"/>
  <c r="AI3017" i="13"/>
  <c r="AL3017" i="13" s="1"/>
  <c r="AI2953" i="13"/>
  <c r="AL2953" i="13" s="1"/>
  <c r="AI2781" i="13"/>
  <c r="AI2717" i="13"/>
  <c r="AL2717" i="13" s="1"/>
  <c r="AI2782" i="13"/>
  <c r="AL2782" i="13" s="1"/>
  <c r="AI2718" i="13"/>
  <c r="AL2718" i="13" s="1"/>
  <c r="AI2729" i="13"/>
  <c r="AL2729" i="13" s="1"/>
  <c r="AI2665" i="13"/>
  <c r="AL2665" i="13" s="1"/>
  <c r="AI2994" i="13"/>
  <c r="AL2994" i="13" s="1"/>
  <c r="AI2930" i="13"/>
  <c r="AL2930" i="13" s="1"/>
  <c r="AI2634" i="13"/>
  <c r="AL2634" i="13" s="1"/>
  <c r="AI2963" i="13"/>
  <c r="AL2963" i="13" s="1"/>
  <c r="AI2669" i="13"/>
  <c r="AL2669" i="13" s="1"/>
  <c r="AI2998" i="13"/>
  <c r="AL2998" i="13" s="1"/>
  <c r="AI2934" i="13"/>
  <c r="AL2934" i="13" s="1"/>
  <c r="AI2643" i="13"/>
  <c r="AL2643" i="13" s="1"/>
  <c r="AI2972" i="13"/>
  <c r="AL2972" i="13" s="1"/>
  <c r="AI2908" i="13"/>
  <c r="AL2908" i="13" s="1"/>
  <c r="AI3007" i="13"/>
  <c r="AL3007" i="13" s="1"/>
  <c r="AI2943" i="13"/>
  <c r="AL2943" i="13" s="1"/>
  <c r="AI2644" i="13"/>
  <c r="AL2644" i="13" s="1"/>
  <c r="AI2973" i="13"/>
  <c r="AL2973" i="13" s="1"/>
  <c r="AI2909" i="13"/>
  <c r="AL2909" i="13" s="1"/>
  <c r="AI3008" i="13"/>
  <c r="AL3008" i="13" s="1"/>
  <c r="AI2944" i="13"/>
  <c r="AL2944" i="13" s="1"/>
  <c r="AI1795" i="13"/>
  <c r="AL1795" i="13" s="1"/>
  <c r="AI1731" i="13"/>
  <c r="AL1731" i="13" s="1"/>
  <c r="AI1503" i="13"/>
  <c r="AL1503" i="13" s="1"/>
  <c r="AI1683" i="13"/>
  <c r="AL1683" i="13" s="1"/>
  <c r="AI1619" i="13"/>
  <c r="AL1619" i="13" s="1"/>
  <c r="AI1555" i="13"/>
  <c r="AI1490" i="13"/>
  <c r="AL1490" i="13" s="1"/>
  <c r="AI1694" i="13"/>
  <c r="AL1694" i="13" s="1"/>
  <c r="AI1630" i="13"/>
  <c r="AL1630" i="13" s="1"/>
  <c r="AI1566" i="13"/>
  <c r="AL1566" i="13" s="1"/>
  <c r="AI1504" i="13"/>
  <c r="AL1504" i="13" s="1"/>
  <c r="AI1406" i="13"/>
  <c r="AI1660" i="13"/>
  <c r="AL1660" i="13" s="1"/>
  <c r="AI1596" i="13"/>
  <c r="AL1596" i="13" s="1"/>
  <c r="AI1532" i="13"/>
  <c r="AL1532" i="13" s="1"/>
  <c r="AI1444" i="13"/>
  <c r="AI1663" i="13"/>
  <c r="AL1663" i="13" s="1"/>
  <c r="AI1599" i="13"/>
  <c r="AL1599" i="13" s="1"/>
  <c r="AI1535" i="13"/>
  <c r="AL1535" i="13" s="1"/>
  <c r="AI1480" i="13"/>
  <c r="AL1480" i="13" s="1"/>
  <c r="AI1464" i="13"/>
  <c r="AL1464" i="13" s="1"/>
  <c r="AI1358" i="13"/>
  <c r="AL1358" i="13" s="1"/>
  <c r="AI1294" i="13"/>
  <c r="AI1661" i="13"/>
  <c r="AL1661" i="13" s="1"/>
  <c r="AI1597" i="13"/>
  <c r="AL1597" i="13" s="1"/>
  <c r="AI1533" i="13"/>
  <c r="AL1533" i="13" s="1"/>
  <c r="AI1696" i="13"/>
  <c r="AL1696" i="13" s="1"/>
  <c r="AI1632" i="13"/>
  <c r="AL1632" i="13" s="1"/>
  <c r="AI1568" i="13"/>
  <c r="AL1568" i="13" s="1"/>
  <c r="AI1501" i="13"/>
  <c r="AL1501" i="13" s="1"/>
  <c r="AI1256" i="13"/>
  <c r="AL1256" i="13" s="1"/>
  <c r="AI1376" i="13"/>
  <c r="AL1376" i="13" s="1"/>
  <c r="AI1312" i="13"/>
  <c r="AL1312" i="13" s="1"/>
  <c r="AI1208" i="13"/>
  <c r="AL1208" i="13" s="1"/>
  <c r="AI1443" i="13"/>
  <c r="AL1443" i="13" s="1"/>
  <c r="AI1379" i="13"/>
  <c r="AI1315" i="13"/>
  <c r="AI1203" i="13"/>
  <c r="AI1497" i="13"/>
  <c r="AL1497" i="13" s="1"/>
  <c r="AI1433" i="13"/>
  <c r="AL1433" i="13" s="1"/>
  <c r="AI1369" i="13"/>
  <c r="AI1305" i="13"/>
  <c r="AI1243" i="13"/>
  <c r="AL1243" i="13" s="1"/>
  <c r="AI1372" i="13"/>
  <c r="AI1308" i="13"/>
  <c r="AL1308" i="13" s="1"/>
  <c r="AI1209" i="13"/>
  <c r="AL1209" i="13" s="1"/>
  <c r="AI2585" i="13"/>
  <c r="AI2521" i="13"/>
  <c r="AL2521" i="13" s="1"/>
  <c r="AI2457" i="13"/>
  <c r="AL2457" i="13" s="1"/>
  <c r="AI1418" i="13"/>
  <c r="AL1418" i="13" s="1"/>
  <c r="AI1354" i="13"/>
  <c r="AL1354" i="13" s="1"/>
  <c r="AI1290" i="13"/>
  <c r="AI1248" i="13"/>
  <c r="AL1248" i="13" s="1"/>
  <c r="AI1232" i="13"/>
  <c r="AL1232" i="13" s="1"/>
  <c r="AI1189" i="13"/>
  <c r="AL1189" i="13" s="1"/>
  <c r="AI2576" i="13"/>
  <c r="AI2512" i="13"/>
  <c r="AL2512" i="13" s="1"/>
  <c r="AI2451" i="13"/>
  <c r="AL2451" i="13" s="1"/>
  <c r="AI1437" i="13"/>
  <c r="AI1373" i="13"/>
  <c r="AL1373" i="13" s="1"/>
  <c r="AI1309" i="13"/>
  <c r="AL1309" i="13" s="1"/>
  <c r="AI2402" i="13"/>
  <c r="AL2402" i="13" s="1"/>
  <c r="AI2570" i="13"/>
  <c r="AI2506" i="13"/>
  <c r="AL2506" i="13" s="1"/>
  <c r="AI2437" i="13"/>
  <c r="AI2377" i="13"/>
  <c r="AL2377" i="13" s="1"/>
  <c r="AI1233" i="13"/>
  <c r="AL1233" i="13" s="1"/>
  <c r="AI2613" i="13"/>
  <c r="AI2549" i="13"/>
  <c r="AL2549" i="13" s="1"/>
  <c r="AI2485" i="13"/>
  <c r="AL2485" i="13" s="1"/>
  <c r="AI2419" i="13"/>
  <c r="AI1239" i="13"/>
  <c r="AL1239" i="13" s="1"/>
  <c r="AI2627" i="13"/>
  <c r="AL2627" i="13" s="1"/>
  <c r="AI2563" i="13"/>
  <c r="AL2563" i="13" s="1"/>
  <c r="AI2499" i="13"/>
  <c r="AL2499" i="13" s="1"/>
  <c r="AI2428" i="13"/>
  <c r="AI2590" i="13"/>
  <c r="AL2590" i="13" s="1"/>
  <c r="AI2526" i="13"/>
  <c r="AL2526" i="13" s="1"/>
  <c r="AI2462" i="13"/>
  <c r="AI1179" i="13"/>
  <c r="AL1179" i="13" s="1"/>
  <c r="AI2564" i="13"/>
  <c r="AL2564" i="13" s="1"/>
  <c r="AI2500" i="13"/>
  <c r="AL2500" i="13" s="1"/>
  <c r="AI2439" i="13"/>
  <c r="AL2439" i="13" s="1"/>
  <c r="AI2375" i="13"/>
  <c r="AL2375" i="13" s="1"/>
  <c r="AI1211" i="13"/>
  <c r="AL1211" i="13" s="1"/>
  <c r="AI2599" i="13"/>
  <c r="AI2535" i="13"/>
  <c r="AL2535" i="13" s="1"/>
  <c r="AI2471" i="13"/>
  <c r="AI2371" i="13"/>
  <c r="AL2371" i="13" s="1"/>
  <c r="AI2414" i="13"/>
  <c r="AL2414" i="13" s="1"/>
  <c r="AI2350" i="13"/>
  <c r="AL2350" i="13" s="1"/>
  <c r="AI2380" i="13"/>
  <c r="AL2380" i="13" s="1"/>
  <c r="AI2319" i="13"/>
  <c r="AI2343" i="13"/>
  <c r="AL2343" i="13" s="1"/>
  <c r="AI2270" i="13"/>
  <c r="AL2270" i="13" s="1"/>
  <c r="AI2413" i="13"/>
  <c r="AL2413" i="13" s="1"/>
  <c r="AI2349" i="13"/>
  <c r="AL2349" i="13" s="1"/>
  <c r="AI2294" i="13"/>
  <c r="AL2294" i="13" s="1"/>
  <c r="AI2392" i="13"/>
  <c r="AI2328" i="13"/>
  <c r="AI2264" i="13"/>
  <c r="AL2264" i="13" s="1"/>
  <c r="AI2203" i="13"/>
  <c r="AL2203" i="13" s="1"/>
  <c r="AI2291" i="13"/>
  <c r="AL2291" i="13" s="1"/>
  <c r="AI2230" i="13"/>
  <c r="AL2230" i="13" s="1"/>
  <c r="AI2160" i="13"/>
  <c r="AL2160" i="13" s="1"/>
  <c r="AI2329" i="13"/>
  <c r="AI2265" i="13"/>
  <c r="AL2265" i="13" s="1"/>
  <c r="AI2202" i="13"/>
  <c r="AL2202" i="13" s="1"/>
  <c r="AI2208" i="13"/>
  <c r="AL2208" i="13" s="1"/>
  <c r="AI2314" i="13"/>
  <c r="AI2250" i="13"/>
  <c r="AL2250" i="13" s="1"/>
  <c r="AI2325" i="13"/>
  <c r="AI2261" i="13"/>
  <c r="AL2261" i="13" s="1"/>
  <c r="AI2201" i="13"/>
  <c r="AL2201" i="13" s="1"/>
  <c r="AI2137" i="13"/>
  <c r="AL2137" i="13" s="1"/>
  <c r="AI2178" i="13"/>
  <c r="AL2178" i="13" s="1"/>
  <c r="AI2897" i="13"/>
  <c r="AL2897" i="13" s="1"/>
  <c r="AI2839" i="13"/>
  <c r="AL2839" i="13" s="1"/>
  <c r="AI2181" i="13"/>
  <c r="AL2181" i="13" s="1"/>
  <c r="AI2900" i="13"/>
  <c r="AL2900" i="13" s="1"/>
  <c r="AI2155" i="13"/>
  <c r="AI2736" i="13"/>
  <c r="AL2736" i="13" s="1"/>
  <c r="AI2166" i="13"/>
  <c r="AL2166" i="13" s="1"/>
  <c r="AI2761" i="13"/>
  <c r="AL2761" i="13" s="1"/>
  <c r="AI2148" i="13"/>
  <c r="AL2148" i="13" s="1"/>
  <c r="AI2215" i="13"/>
  <c r="AL2215" i="13" s="1"/>
  <c r="AI2151" i="13"/>
  <c r="AL2151" i="13" s="1"/>
  <c r="AI2723" i="13"/>
  <c r="AL2723" i="13" s="1"/>
  <c r="AI2840" i="13"/>
  <c r="AL2840" i="13" s="1"/>
  <c r="AI2776" i="13"/>
  <c r="AL2776" i="13" s="1"/>
  <c r="AI2682" i="13"/>
  <c r="AL2682" i="13" s="1"/>
  <c r="AI2827" i="13"/>
  <c r="AL2827" i="13" s="1"/>
  <c r="AI2762" i="13"/>
  <c r="AL2762" i="13" s="1"/>
  <c r="AI2833" i="13"/>
  <c r="AL2833" i="13" s="1"/>
  <c r="AI2852" i="13"/>
  <c r="AL2852" i="13" s="1"/>
  <c r="AI2706" i="13"/>
  <c r="AL2706" i="13" s="1"/>
  <c r="AI2834" i="13"/>
  <c r="AL2834" i="13" s="1"/>
  <c r="AI2771" i="13"/>
  <c r="AL2771" i="13" s="1"/>
  <c r="AI2712" i="13"/>
  <c r="AL2712" i="13" s="1"/>
  <c r="AI2861" i="13"/>
  <c r="AL2861" i="13" s="1"/>
  <c r="AI2804" i="13"/>
  <c r="AL2804" i="13" s="1"/>
  <c r="AI2740" i="13"/>
  <c r="AL2740" i="13" s="1"/>
  <c r="AI2676" i="13"/>
  <c r="AL2676" i="13" s="1"/>
  <c r="AI2743" i="13"/>
  <c r="AL2743" i="13" s="1"/>
  <c r="AI2679" i="13"/>
  <c r="AL2679" i="13" s="1"/>
  <c r="AI3009" i="13"/>
  <c r="AL3009" i="13" s="1"/>
  <c r="AI2945" i="13"/>
  <c r="AL2945" i="13" s="1"/>
  <c r="AI2773" i="13"/>
  <c r="AL2773" i="13" s="1"/>
  <c r="AI2709" i="13"/>
  <c r="AL2709" i="13" s="1"/>
  <c r="AI2774" i="13"/>
  <c r="AL2774" i="13" s="1"/>
  <c r="AI2710" i="13"/>
  <c r="AL2710" i="13" s="1"/>
  <c r="AI2721" i="13"/>
  <c r="AL2721" i="13" s="1"/>
  <c r="AI2657" i="13"/>
  <c r="AL2657" i="13" s="1"/>
  <c r="AI2986" i="13"/>
  <c r="AL2986" i="13" s="1"/>
  <c r="AI2922" i="13"/>
  <c r="AL2922" i="13" s="1"/>
  <c r="AI3019" i="13"/>
  <c r="AL3019" i="13" s="1"/>
  <c r="AI2955" i="13"/>
  <c r="AL2955" i="13" s="1"/>
  <c r="AI2661" i="13"/>
  <c r="AL2661" i="13" s="1"/>
  <c r="AI2990" i="13"/>
  <c r="AL2990" i="13" s="1"/>
  <c r="AI2926" i="13"/>
  <c r="AL2926" i="13" s="1"/>
  <c r="AI2635" i="13"/>
  <c r="AL2635" i="13" s="1"/>
  <c r="AI2964" i="13"/>
  <c r="AL2964" i="13" s="1"/>
  <c r="AI2670" i="13"/>
  <c r="AL2670" i="13" s="1"/>
  <c r="AI2999" i="13"/>
  <c r="AL2999" i="13" s="1"/>
  <c r="AI2935" i="13"/>
  <c r="AL2935" i="13" s="1"/>
  <c r="AI2636" i="13"/>
  <c r="AL2636" i="13" s="1"/>
  <c r="AI2965" i="13"/>
  <c r="AL2965" i="13" s="1"/>
  <c r="AI2671" i="13"/>
  <c r="AL2671" i="13" s="1"/>
  <c r="AI3000" i="13"/>
  <c r="AL3000" i="13" s="1"/>
  <c r="AI2936" i="13"/>
  <c r="AL2936" i="13" s="1"/>
  <c r="AI1368" i="13"/>
  <c r="AL1368" i="13" s="1"/>
  <c r="AI1304" i="13"/>
  <c r="AL1304" i="13" s="1"/>
  <c r="AI1201" i="13"/>
  <c r="AL1201" i="13" s="1"/>
  <c r="AI1435" i="13"/>
  <c r="AL1435" i="13" s="1"/>
  <c r="AI1371" i="13"/>
  <c r="AI1307" i="13"/>
  <c r="AI1193" i="13"/>
  <c r="AL1193" i="13" s="1"/>
  <c r="AI1489" i="13"/>
  <c r="AL1489" i="13" s="1"/>
  <c r="AI1425" i="13"/>
  <c r="AL1425" i="13" s="1"/>
  <c r="AI1361" i="13"/>
  <c r="AL1361" i="13" s="1"/>
  <c r="AI1297" i="13"/>
  <c r="AI1235" i="13"/>
  <c r="AI1364" i="13"/>
  <c r="AL1364" i="13" s="1"/>
  <c r="AI1300" i="13"/>
  <c r="AL1300" i="13" s="1"/>
  <c r="AI1200" i="13"/>
  <c r="AL1200" i="13" s="1"/>
  <c r="AI2577" i="13"/>
  <c r="AL2577" i="13" s="1"/>
  <c r="AI2513" i="13"/>
  <c r="AL2513" i="13" s="1"/>
  <c r="AI2444" i="13"/>
  <c r="AL2444" i="13" s="1"/>
  <c r="AI1410" i="13"/>
  <c r="AI1346" i="13"/>
  <c r="AL1346" i="13" s="1"/>
  <c r="AI1282" i="13"/>
  <c r="AI1246" i="13"/>
  <c r="AL1246" i="13" s="1"/>
  <c r="AI1230" i="13"/>
  <c r="AL1230" i="13" s="1"/>
  <c r="AI1183" i="13"/>
  <c r="AL1183" i="13" s="1"/>
  <c r="AI2568" i="13"/>
  <c r="AL2568" i="13" s="1"/>
  <c r="AI2504" i="13"/>
  <c r="AI2443" i="13"/>
  <c r="AL2443" i="13" s="1"/>
  <c r="AI1429" i="13"/>
  <c r="AL1429" i="13" s="1"/>
  <c r="AI1365" i="13"/>
  <c r="AI1301" i="13"/>
  <c r="AL1301" i="13" s="1"/>
  <c r="AI2626" i="13"/>
  <c r="AI2562" i="13"/>
  <c r="AL2562" i="13" s="1"/>
  <c r="AI2498" i="13"/>
  <c r="AL2498" i="13" s="1"/>
  <c r="AI2427" i="13"/>
  <c r="AI2361" i="13"/>
  <c r="AL2361" i="13" s="1"/>
  <c r="AI1225" i="13"/>
  <c r="AI2605" i="13"/>
  <c r="AI2541" i="13"/>
  <c r="AL2541" i="13" s="1"/>
  <c r="AI2477" i="13"/>
  <c r="AL2477" i="13" s="1"/>
  <c r="AI2411" i="13"/>
  <c r="AL2411" i="13" s="1"/>
  <c r="AI1231" i="13"/>
  <c r="AL1231" i="13" s="1"/>
  <c r="AI2619" i="13"/>
  <c r="AL2619" i="13" s="1"/>
  <c r="AI2555" i="13"/>
  <c r="AL2555" i="13" s="1"/>
  <c r="AI2491" i="13"/>
  <c r="AL2491" i="13" s="1"/>
  <c r="AI2370" i="13"/>
  <c r="AL2370" i="13" s="1"/>
  <c r="AI2582" i="13"/>
  <c r="AL2582" i="13" s="1"/>
  <c r="AI2518" i="13"/>
  <c r="AL2518" i="13" s="1"/>
  <c r="AI2454" i="13"/>
  <c r="AL2454" i="13" s="1"/>
  <c r="AI2620" i="13"/>
  <c r="AI2556" i="13"/>
  <c r="AL2556" i="13" s="1"/>
  <c r="AI2492" i="13"/>
  <c r="AL2492" i="13" s="1"/>
  <c r="AI2431" i="13"/>
  <c r="AL2431" i="13" s="1"/>
  <c r="AI2362" i="13"/>
  <c r="AL2362" i="13" s="1"/>
  <c r="AI1206" i="13"/>
  <c r="AI2591" i="13"/>
  <c r="AL2591" i="13" s="1"/>
  <c r="AI2527" i="13"/>
  <c r="AL2527" i="13" s="1"/>
  <c r="AI2463" i="13"/>
  <c r="AL2463" i="13" s="1"/>
  <c r="AI2363" i="13"/>
  <c r="AL2363" i="13" s="1"/>
  <c r="AI2406" i="13"/>
  <c r="AL2406" i="13" s="1"/>
  <c r="AI2342" i="13"/>
  <c r="AL2342" i="13" s="1"/>
  <c r="AI2372" i="13"/>
  <c r="AL2372" i="13" s="1"/>
  <c r="AI2311" i="13"/>
  <c r="AL2311" i="13" s="1"/>
  <c r="AI2332" i="13"/>
  <c r="AI2262" i="13"/>
  <c r="AL2262" i="13" s="1"/>
  <c r="AI2405" i="13"/>
  <c r="AL2405" i="13" s="1"/>
  <c r="AI2341" i="13"/>
  <c r="AL2341" i="13" s="1"/>
  <c r="AI2286" i="13"/>
  <c r="AI2384" i="13"/>
  <c r="AL2384" i="13" s="1"/>
  <c r="AI2320" i="13"/>
  <c r="AL2320" i="13" s="1"/>
  <c r="AI2256" i="13"/>
  <c r="AL2256" i="13" s="1"/>
  <c r="AI2862" i="13"/>
  <c r="AL2862" i="13" s="1"/>
  <c r="AI2283" i="13"/>
  <c r="AL2283" i="13" s="1"/>
  <c r="AI2221" i="13"/>
  <c r="AL2221" i="13" s="1"/>
  <c r="AI2152" i="13"/>
  <c r="AL2152" i="13" s="1"/>
  <c r="AI2321" i="13"/>
  <c r="AL2321" i="13" s="1"/>
  <c r="AI2257" i="13"/>
  <c r="AL2257" i="13" s="1"/>
  <c r="AI2268" i="13"/>
  <c r="AL2268" i="13" s="1"/>
  <c r="AI2206" i="13"/>
  <c r="AL2206" i="13" s="1"/>
  <c r="AI2306" i="13"/>
  <c r="AL2306" i="13" s="1"/>
  <c r="AI2242" i="13"/>
  <c r="AL2242" i="13" s="1"/>
  <c r="AI2317" i="13"/>
  <c r="AL2317" i="13" s="1"/>
  <c r="AI2253" i="13"/>
  <c r="AL2253" i="13" s="1"/>
  <c r="AI2193" i="13"/>
  <c r="AL2193" i="13" s="1"/>
  <c r="AI2129" i="13"/>
  <c r="AL2129" i="13" s="1"/>
  <c r="AI2170" i="13"/>
  <c r="AL2170" i="13" s="1"/>
  <c r="AI2889" i="13"/>
  <c r="AL2889" i="13" s="1"/>
  <c r="AI2831" i="13"/>
  <c r="AL2831" i="13" s="1"/>
  <c r="AI2173" i="13"/>
  <c r="AI2892" i="13"/>
  <c r="AL2892" i="13" s="1"/>
  <c r="AI2147" i="13"/>
  <c r="AL2147" i="13" s="1"/>
  <c r="AI2720" i="13"/>
  <c r="AL2720" i="13" s="1"/>
  <c r="AI2158" i="13"/>
  <c r="AI2204" i="13"/>
  <c r="AL2204" i="13" s="1"/>
  <c r="AI2140" i="13"/>
  <c r="AI2207" i="13"/>
  <c r="AL2207" i="13" s="1"/>
  <c r="AI2143" i="13"/>
  <c r="AL2143" i="13" s="1"/>
  <c r="AI2707" i="13"/>
  <c r="AL2707" i="13" s="1"/>
  <c r="AI2832" i="13"/>
  <c r="AL2832" i="13" s="1"/>
  <c r="AI2768" i="13"/>
  <c r="AL2768" i="13" s="1"/>
  <c r="AI2883" i="13"/>
  <c r="AL2883" i="13" s="1"/>
  <c r="AI2819" i="13"/>
  <c r="AL2819" i="13" s="1"/>
  <c r="AI2754" i="13"/>
  <c r="AL2754" i="13" s="1"/>
  <c r="AI2825" i="13"/>
  <c r="AL2825" i="13" s="1"/>
  <c r="AI2844" i="13"/>
  <c r="AL2844" i="13" s="1"/>
  <c r="AI2690" i="13"/>
  <c r="AL2690" i="13" s="1"/>
  <c r="AI2826" i="13"/>
  <c r="AL2826" i="13" s="1"/>
  <c r="AI2763" i="13"/>
  <c r="AL2763" i="13" s="1"/>
  <c r="AI2699" i="13"/>
  <c r="AI2853" i="13"/>
  <c r="AL2853" i="13" s="1"/>
  <c r="AI2796" i="13"/>
  <c r="AL2796" i="13" s="1"/>
  <c r="AI2732" i="13"/>
  <c r="AL2732" i="13" s="1"/>
  <c r="AI2799" i="13"/>
  <c r="AL2799" i="13" s="1"/>
  <c r="AI2735" i="13"/>
  <c r="AL2735" i="13" s="1"/>
  <c r="AI2672" i="13"/>
  <c r="AL2672" i="13" s="1"/>
  <c r="AI3001" i="13"/>
  <c r="AL3001" i="13" s="1"/>
  <c r="AI2937" i="13"/>
  <c r="AL2937" i="13" s="1"/>
  <c r="AI2765" i="13"/>
  <c r="AL2765" i="13" s="1"/>
  <c r="AI2701" i="13"/>
  <c r="AL2701" i="13" s="1"/>
  <c r="AI2766" i="13"/>
  <c r="AL2766" i="13" s="1"/>
  <c r="AI2702" i="13"/>
  <c r="AL2702" i="13" s="1"/>
  <c r="AI2713" i="13"/>
  <c r="AL2713" i="13" s="1"/>
  <c r="AI2649" i="13"/>
  <c r="AL2649" i="13" s="1"/>
  <c r="AI2978" i="13"/>
  <c r="AL2978" i="13" s="1"/>
  <c r="AI2914" i="13"/>
  <c r="AL2914" i="13" s="1"/>
  <c r="AI3011" i="13"/>
  <c r="AL3011" i="13" s="1"/>
  <c r="AI2947" i="13"/>
  <c r="AL2947" i="13" s="1"/>
  <c r="AI2653" i="13"/>
  <c r="AL2653" i="13" s="1"/>
  <c r="AI2982" i="13"/>
  <c r="AL2982" i="13" s="1"/>
  <c r="AI2918" i="13"/>
  <c r="AL2918" i="13" s="1"/>
  <c r="AI3020" i="13"/>
  <c r="AI2956" i="13"/>
  <c r="AL2956" i="13" s="1"/>
  <c r="AI2662" i="13"/>
  <c r="AL2662" i="13" s="1"/>
  <c r="AI2991" i="13"/>
  <c r="AL2991" i="13" s="1"/>
  <c r="AI2927" i="13"/>
  <c r="AL2927" i="13" s="1"/>
  <c r="AI2628" i="13"/>
  <c r="AL2628" i="13" s="1"/>
  <c r="AI2957" i="13"/>
  <c r="AL2957" i="13" s="1"/>
  <c r="AI2663" i="13"/>
  <c r="AL2663" i="13" s="1"/>
  <c r="AI2992" i="13"/>
  <c r="AL2992" i="13" s="1"/>
  <c r="AI2928" i="13"/>
  <c r="AL2928" i="13" s="1"/>
  <c r="AI1424" i="13"/>
  <c r="AI1360" i="13"/>
  <c r="AI1296" i="13"/>
  <c r="AL1296" i="13" s="1"/>
  <c r="AI1191" i="13"/>
  <c r="AI1427" i="13"/>
  <c r="AL1427" i="13" s="1"/>
  <c r="AI1363" i="13"/>
  <c r="AL1363" i="13" s="1"/>
  <c r="AI1299" i="13"/>
  <c r="AL1299" i="13" s="1"/>
  <c r="AI1185" i="13"/>
  <c r="AI1481" i="13"/>
  <c r="AL1481" i="13" s="1"/>
  <c r="AI1417" i="13"/>
  <c r="AL1417" i="13" s="1"/>
  <c r="AI1353" i="13"/>
  <c r="AL1353" i="13" s="1"/>
  <c r="AI1289" i="13"/>
  <c r="AL1289" i="13" s="1"/>
  <c r="AI1227" i="13"/>
  <c r="AI1356" i="13"/>
  <c r="AL1356" i="13" s="1"/>
  <c r="AI1292" i="13"/>
  <c r="AL1292" i="13" s="1"/>
  <c r="AI1184" i="13"/>
  <c r="AI2569" i="13"/>
  <c r="AL2569" i="13" s="1"/>
  <c r="AI2505" i="13"/>
  <c r="AL2505" i="13" s="1"/>
  <c r="AI2436" i="13"/>
  <c r="AL2436" i="13" s="1"/>
  <c r="AI1402" i="13"/>
  <c r="AL1402" i="13" s="1"/>
  <c r="AI1338" i="13"/>
  <c r="AL1338" i="13" s="1"/>
  <c r="AI1274" i="13"/>
  <c r="AL1274" i="13" s="1"/>
  <c r="AI1244" i="13"/>
  <c r="AL1244" i="13" s="1"/>
  <c r="AI1228" i="13"/>
  <c r="AL1228" i="13" s="1"/>
  <c r="AI2624" i="13"/>
  <c r="AI2560" i="13"/>
  <c r="AL2560" i="13" s="1"/>
  <c r="AI2496" i="13"/>
  <c r="AL2496" i="13" s="1"/>
  <c r="AI2435" i="13"/>
  <c r="AL2435" i="13" s="1"/>
  <c r="AI1421" i="13"/>
  <c r="AI1357" i="13"/>
  <c r="AL1357" i="13" s="1"/>
  <c r="AI1293" i="13"/>
  <c r="AI2618" i="13"/>
  <c r="AL2618" i="13" s="1"/>
  <c r="AI2554" i="13"/>
  <c r="AL2554" i="13" s="1"/>
  <c r="AI2490" i="13"/>
  <c r="AL2490" i="13" s="1"/>
  <c r="AI2425" i="13"/>
  <c r="AL2425" i="13" s="1"/>
  <c r="AI2353" i="13"/>
  <c r="AL2353" i="13" s="1"/>
  <c r="AI1217" i="13"/>
  <c r="AL1217" i="13" s="1"/>
  <c r="AI2597" i="13"/>
  <c r="AL2597" i="13" s="1"/>
  <c r="AI2533" i="13"/>
  <c r="AI2469" i="13"/>
  <c r="AL2469" i="13" s="1"/>
  <c r="AI2403" i="13"/>
  <c r="AL2403" i="13" s="1"/>
  <c r="AI1223" i="13"/>
  <c r="AL1223" i="13" s="1"/>
  <c r="AI2611" i="13"/>
  <c r="AL2611" i="13" s="1"/>
  <c r="AI2547" i="13"/>
  <c r="AL2547" i="13" s="1"/>
  <c r="AI2483" i="13"/>
  <c r="AL2483" i="13" s="1"/>
  <c r="AI2367" i="13"/>
  <c r="AL2367" i="13" s="1"/>
  <c r="AI2574" i="13"/>
  <c r="AI2510" i="13"/>
  <c r="AL2510" i="13" s="1"/>
  <c r="AI2449" i="13"/>
  <c r="AL2449" i="13" s="1"/>
  <c r="AI2612" i="13"/>
  <c r="AL2612" i="13" s="1"/>
  <c r="AI2548" i="13"/>
  <c r="AI2484" i="13"/>
  <c r="AL2484" i="13" s="1"/>
  <c r="AI2423" i="13"/>
  <c r="AL2423" i="13" s="1"/>
  <c r="AI2354" i="13"/>
  <c r="AI1198" i="13"/>
  <c r="AL1198" i="13" s="1"/>
  <c r="AI2583" i="13"/>
  <c r="AL2583" i="13" s="1"/>
  <c r="AI2519" i="13"/>
  <c r="AL2519" i="13" s="1"/>
  <c r="AI2455" i="13"/>
  <c r="AL2455" i="13" s="1"/>
  <c r="AI2355" i="13"/>
  <c r="AL2355" i="13" s="1"/>
  <c r="AI2398" i="13"/>
  <c r="AL2398" i="13" s="1"/>
  <c r="AI2213" i="13"/>
  <c r="AL2213" i="13" s="1"/>
  <c r="AI2364" i="13"/>
  <c r="AL2364" i="13" s="1"/>
  <c r="AI2303" i="13"/>
  <c r="AL2303" i="13" s="1"/>
  <c r="AI2324" i="13"/>
  <c r="AI2254" i="13"/>
  <c r="AL2254" i="13" s="1"/>
  <c r="AI2397" i="13"/>
  <c r="AL2397" i="13" s="1"/>
  <c r="AI2339" i="13"/>
  <c r="AI2228" i="13"/>
  <c r="AL2228" i="13" s="1"/>
  <c r="AI2376" i="13"/>
  <c r="AL2376" i="13" s="1"/>
  <c r="AI2312" i="13"/>
  <c r="AL2312" i="13" s="1"/>
  <c r="AI2248" i="13"/>
  <c r="AL2248" i="13" s="1"/>
  <c r="AI2830" i="13"/>
  <c r="AL2830" i="13" s="1"/>
  <c r="AI2275" i="13"/>
  <c r="AL2275" i="13" s="1"/>
  <c r="AI2214" i="13"/>
  <c r="AL2214" i="13" s="1"/>
  <c r="AI2144" i="13"/>
  <c r="AL2144" i="13" s="1"/>
  <c r="AI2313" i="13"/>
  <c r="AL2313" i="13" s="1"/>
  <c r="AI2249" i="13"/>
  <c r="AL2249" i="13" s="1"/>
  <c r="AI2260" i="13"/>
  <c r="AL2260" i="13" s="1"/>
  <c r="AI2878" i="13"/>
  <c r="AL2878" i="13" s="1"/>
  <c r="AI2298" i="13"/>
  <c r="AL2298" i="13" s="1"/>
  <c r="AI2234" i="13"/>
  <c r="AL2234" i="13" s="1"/>
  <c r="AI2309" i="13"/>
  <c r="AL2309" i="13" s="1"/>
  <c r="AI2245" i="13"/>
  <c r="AL2245" i="13" s="1"/>
  <c r="AI2185" i="13"/>
  <c r="AL2185" i="13" s="1"/>
  <c r="AI2904" i="13"/>
  <c r="AL2904" i="13" s="1"/>
  <c r="AI2162" i="13"/>
  <c r="AI2887" i="13"/>
  <c r="AL2887" i="13" s="1"/>
  <c r="AI2823" i="13"/>
  <c r="AL2823" i="13" s="1"/>
  <c r="AI2165" i="13"/>
  <c r="AL2165" i="13" s="1"/>
  <c r="AI2753" i="13"/>
  <c r="AL2753" i="13" s="1"/>
  <c r="AI2139" i="13"/>
  <c r="AL2139" i="13" s="1"/>
  <c r="AI2704" i="13"/>
  <c r="AL2704" i="13" s="1"/>
  <c r="AI2150" i="13"/>
  <c r="AL2150" i="13" s="1"/>
  <c r="AI2196" i="13"/>
  <c r="AL2196" i="13" s="1"/>
  <c r="AI2132" i="13"/>
  <c r="AL2132" i="13" s="1"/>
  <c r="AI2199" i="13"/>
  <c r="AL2199" i="13" s="1"/>
  <c r="AI2135" i="13"/>
  <c r="AL2135" i="13" s="1"/>
  <c r="AI2691" i="13"/>
  <c r="AL2691" i="13" s="1"/>
  <c r="AI2824" i="13"/>
  <c r="AL2824" i="13" s="1"/>
  <c r="AI2760" i="13"/>
  <c r="AL2760" i="13" s="1"/>
  <c r="AI2875" i="13"/>
  <c r="AL2875" i="13" s="1"/>
  <c r="AI2811" i="13"/>
  <c r="AL2811" i="13" s="1"/>
  <c r="AI2881" i="13"/>
  <c r="AL2881" i="13" s="1"/>
  <c r="AI2817" i="13"/>
  <c r="AL2817" i="13" s="1"/>
  <c r="AI2836" i="13"/>
  <c r="AL2836" i="13" s="1"/>
  <c r="AI2882" i="13"/>
  <c r="AL2882" i="13" s="1"/>
  <c r="AI2818" i="13"/>
  <c r="AL2818" i="13" s="1"/>
  <c r="AI2755" i="13"/>
  <c r="AL2755" i="13" s="1"/>
  <c r="AI2696" i="13"/>
  <c r="AI2845" i="13"/>
  <c r="AL2845" i="13" s="1"/>
  <c r="AI2788" i="13"/>
  <c r="AL2788" i="13" s="1"/>
  <c r="AI2724" i="13"/>
  <c r="AL2724" i="13" s="1"/>
  <c r="AI2791" i="13"/>
  <c r="AL2791" i="13" s="1"/>
  <c r="AI2727" i="13"/>
  <c r="AL2727" i="13" s="1"/>
  <c r="AI2664" i="13"/>
  <c r="AL2664" i="13" s="1"/>
  <c r="AI2993" i="13"/>
  <c r="AL2993" i="13" s="1"/>
  <c r="AI2929" i="13"/>
  <c r="AL2929" i="13" s="1"/>
  <c r="AI2757" i="13"/>
  <c r="AL2757" i="13" s="1"/>
  <c r="AI2693" i="13"/>
  <c r="AI2758" i="13"/>
  <c r="AL2758" i="13" s="1"/>
  <c r="AI2694" i="13"/>
  <c r="AI2705" i="13"/>
  <c r="AL2705" i="13" s="1"/>
  <c r="AI2641" i="13"/>
  <c r="AL2641" i="13" s="1"/>
  <c r="AI2970" i="13"/>
  <c r="AL2970" i="13" s="1"/>
  <c r="AI2674" i="13"/>
  <c r="AL2674" i="13" s="1"/>
  <c r="AI3003" i="13"/>
  <c r="AL3003" i="13" s="1"/>
  <c r="AI2939" i="13"/>
  <c r="AL2939" i="13" s="1"/>
  <c r="AI2645" i="13"/>
  <c r="AL2645" i="13" s="1"/>
  <c r="AI2974" i="13"/>
  <c r="AL2974" i="13" s="1"/>
  <c r="AI2910" i="13"/>
  <c r="AL2910" i="13" s="1"/>
  <c r="AI3012" i="13"/>
  <c r="AL3012" i="13" s="1"/>
  <c r="AI2948" i="13"/>
  <c r="AL2948" i="13" s="1"/>
  <c r="AI2654" i="13"/>
  <c r="AL2654" i="13" s="1"/>
  <c r="AI2983" i="13"/>
  <c r="AL2983" i="13" s="1"/>
  <c r="AI2919" i="13"/>
  <c r="AL2919" i="13" s="1"/>
  <c r="AI3013" i="13"/>
  <c r="AL3013" i="13" s="1"/>
  <c r="AI2949" i="13"/>
  <c r="AL2949" i="13" s="1"/>
  <c r="AI2655" i="13"/>
  <c r="AL2655" i="13" s="1"/>
  <c r="AI2984" i="13"/>
  <c r="AL2984" i="13" s="1"/>
  <c r="AI2920" i="13"/>
  <c r="AL2920" i="13" s="1"/>
  <c r="AI1494" i="13"/>
  <c r="AL1494" i="13" s="1"/>
  <c r="AI1672" i="13"/>
  <c r="AL1672" i="13" s="1"/>
  <c r="AI1608" i="13"/>
  <c r="AL1608" i="13" s="1"/>
  <c r="AI1544" i="13"/>
  <c r="AI1452" i="13"/>
  <c r="AL1452" i="13" s="1"/>
  <c r="AI1416" i="13"/>
  <c r="AL1416" i="13" s="1"/>
  <c r="AI1352" i="13"/>
  <c r="AL1352" i="13" s="1"/>
  <c r="AI1288" i="13"/>
  <c r="AL1288" i="13" s="1"/>
  <c r="AI2426" i="13"/>
  <c r="AI1419" i="13"/>
  <c r="AI1355" i="13"/>
  <c r="AL1355" i="13" s="1"/>
  <c r="AI1291" i="13"/>
  <c r="AI2386" i="13"/>
  <c r="AL2386" i="13" s="1"/>
  <c r="AI1473" i="13"/>
  <c r="AL1473" i="13" s="1"/>
  <c r="AI1409" i="13"/>
  <c r="AI1345" i="13"/>
  <c r="AI1281" i="13"/>
  <c r="AL1281" i="13" s="1"/>
  <c r="AI1214" i="13"/>
  <c r="AL1214" i="13" s="1"/>
  <c r="AI1348" i="13"/>
  <c r="AL1348" i="13" s="1"/>
  <c r="AI1284" i="13"/>
  <c r="AI2625" i="13"/>
  <c r="AL2625" i="13" s="1"/>
  <c r="AI2561" i="13"/>
  <c r="AL2561" i="13" s="1"/>
  <c r="AI2497" i="13"/>
  <c r="AL2497" i="13" s="1"/>
  <c r="AI2394" i="13"/>
  <c r="AL2394" i="13" s="1"/>
  <c r="AI1394" i="13"/>
  <c r="AL1394" i="13" s="1"/>
  <c r="AI1330" i="13"/>
  <c r="AI1266" i="13"/>
  <c r="AI1242" i="13"/>
  <c r="AL1242" i="13" s="1"/>
  <c r="AI1226" i="13"/>
  <c r="AL1226" i="13" s="1"/>
  <c r="AI2616" i="13"/>
  <c r="AL2616" i="13" s="1"/>
  <c r="AI2552" i="13"/>
  <c r="AL2552" i="13" s="1"/>
  <c r="AI2488" i="13"/>
  <c r="AL2488" i="13" s="1"/>
  <c r="AI2378" i="13"/>
  <c r="AL2378" i="13" s="1"/>
  <c r="AI1413" i="13"/>
  <c r="AL1413" i="13" s="1"/>
  <c r="AI1349" i="13"/>
  <c r="AL1349" i="13" s="1"/>
  <c r="AI1285" i="13"/>
  <c r="AL1285" i="13" s="1"/>
  <c r="AI2610" i="13"/>
  <c r="AL2610" i="13" s="1"/>
  <c r="AI2546" i="13"/>
  <c r="AL2546" i="13" s="1"/>
  <c r="AI2482" i="13"/>
  <c r="AL2482" i="13" s="1"/>
  <c r="AI2417" i="13"/>
  <c r="AL2417" i="13" s="1"/>
  <c r="AI2345" i="13"/>
  <c r="AL2345" i="13" s="1"/>
  <c r="AI1204" i="13"/>
  <c r="AL1204" i="13" s="1"/>
  <c r="AI2589" i="13"/>
  <c r="AI2525" i="13"/>
  <c r="AI2461" i="13"/>
  <c r="AL2461" i="13" s="1"/>
  <c r="AI2395" i="13"/>
  <c r="AL2395" i="13" s="1"/>
  <c r="AI1215" i="13"/>
  <c r="AL1215" i="13" s="1"/>
  <c r="AI2603" i="13"/>
  <c r="AI2539" i="13"/>
  <c r="AL2539" i="13" s="1"/>
  <c r="AI2475" i="13"/>
  <c r="AL2475" i="13" s="1"/>
  <c r="AI1181" i="13"/>
  <c r="AI2566" i="13"/>
  <c r="AL2566" i="13" s="1"/>
  <c r="AI2502" i="13"/>
  <c r="AL2502" i="13" s="1"/>
  <c r="AI2441" i="13"/>
  <c r="AL2441" i="13" s="1"/>
  <c r="AI2604" i="13"/>
  <c r="AL2604" i="13" s="1"/>
  <c r="AI2540" i="13"/>
  <c r="AL2540" i="13" s="1"/>
  <c r="AI2476" i="13"/>
  <c r="AL2476" i="13" s="1"/>
  <c r="AI2415" i="13"/>
  <c r="AL2415" i="13" s="1"/>
  <c r="AI2346" i="13"/>
  <c r="AL2346" i="13" s="1"/>
  <c r="AI1190" i="13"/>
  <c r="AL1190" i="13" s="1"/>
  <c r="AI2575" i="13"/>
  <c r="AL2575" i="13" s="1"/>
  <c r="AI2511" i="13"/>
  <c r="AL2511" i="13" s="1"/>
  <c r="AI2450" i="13"/>
  <c r="AL2450" i="13" s="1"/>
  <c r="AI2347" i="13"/>
  <c r="AL2347" i="13" s="1"/>
  <c r="AI2390" i="13"/>
  <c r="AL2390" i="13" s="1"/>
  <c r="AI2420" i="13"/>
  <c r="AI2356" i="13"/>
  <c r="AL2356" i="13" s="1"/>
  <c r="AI2295" i="13"/>
  <c r="AL2295" i="13" s="1"/>
  <c r="AI2316" i="13"/>
  <c r="AI2246" i="13"/>
  <c r="AL2246" i="13" s="1"/>
  <c r="AI2389" i="13"/>
  <c r="AL2389" i="13" s="1"/>
  <c r="AI2334" i="13"/>
  <c r="AL2334" i="13" s="1"/>
  <c r="AI2822" i="13"/>
  <c r="AL2822" i="13" s="1"/>
  <c r="AI2368" i="13"/>
  <c r="AL2368" i="13" s="1"/>
  <c r="AI2304" i="13"/>
  <c r="AL2304" i="13" s="1"/>
  <c r="AI2240" i="13"/>
  <c r="AL2240" i="13" s="1"/>
  <c r="AI2331" i="13"/>
  <c r="AL2331" i="13" s="1"/>
  <c r="AI2267" i="13"/>
  <c r="AL2267" i="13" s="1"/>
  <c r="AI2200" i="13"/>
  <c r="AL2200" i="13" s="1"/>
  <c r="AI2136" i="13"/>
  <c r="AL2136" i="13" s="1"/>
  <c r="AI2305" i="13"/>
  <c r="AL2305" i="13" s="1"/>
  <c r="AI2241" i="13"/>
  <c r="AL2241" i="13" s="1"/>
  <c r="AI2252" i="13"/>
  <c r="AL2252" i="13" s="1"/>
  <c r="AI2846" i="13"/>
  <c r="AL2846" i="13" s="1"/>
  <c r="AI2290" i="13"/>
  <c r="AL2290" i="13" s="1"/>
  <c r="AI2220" i="13"/>
  <c r="AL2220" i="13" s="1"/>
  <c r="AI2301" i="13"/>
  <c r="AL2301" i="13" s="1"/>
  <c r="AI2237" i="13"/>
  <c r="AL2237" i="13" s="1"/>
  <c r="AI2177" i="13"/>
  <c r="AI2896" i="13"/>
  <c r="AL2896" i="13" s="1"/>
  <c r="AI2154" i="13"/>
  <c r="AI2879" i="13"/>
  <c r="AL2879" i="13" s="1"/>
  <c r="AI2815" i="13"/>
  <c r="AL2815" i="13" s="1"/>
  <c r="AI2157" i="13"/>
  <c r="AL2157" i="13" s="1"/>
  <c r="AI2195" i="13"/>
  <c r="AI2131" i="13"/>
  <c r="AL2131" i="13" s="1"/>
  <c r="AI2688" i="13"/>
  <c r="AI2142" i="13"/>
  <c r="AL2142" i="13" s="1"/>
  <c r="AI2188" i="13"/>
  <c r="AI2124" i="13"/>
  <c r="AL2124" i="13" s="1"/>
  <c r="AI2191" i="13"/>
  <c r="AL2191" i="13" s="1"/>
  <c r="AI2127" i="13"/>
  <c r="AL2127" i="13" s="1"/>
  <c r="AI2880" i="13"/>
  <c r="AL2880" i="13" s="1"/>
  <c r="AI2816" i="13"/>
  <c r="AL2816" i="13" s="1"/>
  <c r="AI2752" i="13"/>
  <c r="AL2752" i="13" s="1"/>
  <c r="AI2867" i="13"/>
  <c r="AL2867" i="13" s="1"/>
  <c r="AI2802" i="13"/>
  <c r="AL2802" i="13" s="1"/>
  <c r="AI2873" i="13"/>
  <c r="AL2873" i="13" s="1"/>
  <c r="AI2809" i="13"/>
  <c r="AL2809" i="13" s="1"/>
  <c r="AI2828" i="13"/>
  <c r="AL2828" i="13" s="1"/>
  <c r="AI2874" i="13"/>
  <c r="AL2874" i="13" s="1"/>
  <c r="AI2810" i="13"/>
  <c r="AL2810" i="13" s="1"/>
  <c r="AI2747" i="13"/>
  <c r="AL2747" i="13" s="1"/>
  <c r="AI2683" i="13"/>
  <c r="AL2683" i="13" s="1"/>
  <c r="AI2837" i="13"/>
  <c r="AL2837" i="13" s="1"/>
  <c r="AI2780" i="13"/>
  <c r="AL2780" i="13" s="1"/>
  <c r="AI2716" i="13"/>
  <c r="AL2716" i="13" s="1"/>
  <c r="AI2783" i="13"/>
  <c r="AL2783" i="13" s="1"/>
  <c r="AI2719" i="13"/>
  <c r="AL2719" i="13" s="1"/>
  <c r="AI2656" i="13"/>
  <c r="AL2656" i="13" s="1"/>
  <c r="AI2985" i="13"/>
  <c r="AL2985" i="13" s="1"/>
  <c r="AI2921" i="13"/>
  <c r="AL2921" i="13" s="1"/>
  <c r="AI2749" i="13"/>
  <c r="AL2749" i="13" s="1"/>
  <c r="AI2685" i="13"/>
  <c r="AL2685" i="13" s="1"/>
  <c r="AI2750" i="13"/>
  <c r="AL2750" i="13" s="1"/>
  <c r="AI2686" i="13"/>
  <c r="AL2686" i="13" s="1"/>
  <c r="AI2697" i="13"/>
  <c r="AI2633" i="13"/>
  <c r="AL2633" i="13" s="1"/>
  <c r="AI2962" i="13"/>
  <c r="AL2962" i="13" s="1"/>
  <c r="AI2666" i="13"/>
  <c r="AL2666" i="13" s="1"/>
  <c r="AI2995" i="13"/>
  <c r="AL2995" i="13" s="1"/>
  <c r="AI2931" i="13"/>
  <c r="AL2931" i="13" s="1"/>
  <c r="AI2637" i="13"/>
  <c r="AL2637" i="13" s="1"/>
  <c r="AI2966" i="13"/>
  <c r="AL2966" i="13" s="1"/>
  <c r="AI2675" i="13"/>
  <c r="AL2675" i="13" s="1"/>
  <c r="AI3004" i="13"/>
  <c r="AL3004" i="13" s="1"/>
  <c r="AI2940" i="13"/>
  <c r="AL2940" i="13" s="1"/>
  <c r="AI2646" i="13"/>
  <c r="AL2646" i="13" s="1"/>
  <c r="AI2975" i="13"/>
  <c r="AL2975" i="13" s="1"/>
  <c r="AI2911" i="13"/>
  <c r="AL2911" i="13" s="1"/>
  <c r="AI3005" i="13"/>
  <c r="AL3005" i="13" s="1"/>
  <c r="AI2941" i="13"/>
  <c r="AL2941" i="13" s="1"/>
  <c r="AI2647" i="13"/>
  <c r="AL2647" i="13" s="1"/>
  <c r="AI2976" i="13"/>
  <c r="AL2976" i="13" s="1"/>
  <c r="AI2912" i="13"/>
  <c r="AL2912" i="13" s="1"/>
  <c r="O181" i="21" l="1"/>
  <c r="F184" i="21"/>
  <c r="AL1291" i="13"/>
  <c r="Z212" i="21"/>
  <c r="AL1297" i="13"/>
  <c r="L213" i="21"/>
  <c r="AL1404" i="13"/>
  <c r="AD222" i="21"/>
  <c r="AL1522" i="13"/>
  <c r="W227" i="21"/>
  <c r="AL597" i="13"/>
  <c r="AB185" i="21"/>
  <c r="AL958" i="13"/>
  <c r="U198" i="21"/>
  <c r="AL1519" i="13"/>
  <c r="X227" i="21"/>
  <c r="AL386" i="13"/>
  <c r="K183" i="21"/>
  <c r="AL356" i="13"/>
  <c r="P183" i="21"/>
  <c r="AL899" i="13"/>
  <c r="W190" i="21"/>
  <c r="AL2188" i="13"/>
  <c r="H230" i="21"/>
  <c r="AL2154" i="13"/>
  <c r="M230" i="21"/>
  <c r="AL1181" i="13"/>
  <c r="F206" i="21"/>
  <c r="AL2589" i="13"/>
  <c r="AD238" i="21"/>
  <c r="AL1266" i="13"/>
  <c r="T212" i="21"/>
  <c r="AL2574" i="13"/>
  <c r="K236" i="21"/>
  <c r="AL2533" i="13"/>
  <c r="L236" i="21"/>
  <c r="AL1293" i="13"/>
  <c r="U213" i="21"/>
  <c r="AL2427" i="13"/>
  <c r="T232" i="21"/>
  <c r="AL2504" i="13"/>
  <c r="H235" i="21"/>
  <c r="AL2328" i="13"/>
  <c r="N231" i="21"/>
  <c r="D84" i="22" s="1"/>
  <c r="E84" i="22" s="1"/>
  <c r="AL2428" i="13"/>
  <c r="L232" i="21"/>
  <c r="AL2613" i="13"/>
  <c r="N241" i="21"/>
  <c r="AL1290" i="13"/>
  <c r="AA212" i="21"/>
  <c r="AL1372" i="13"/>
  <c r="J217" i="21"/>
  <c r="AL1379" i="13"/>
  <c r="H218" i="21"/>
  <c r="AL1406" i="13"/>
  <c r="H222" i="21"/>
  <c r="AL1199" i="13"/>
  <c r="V207" i="21"/>
  <c r="AL1234" i="13"/>
  <c r="N210" i="21"/>
  <c r="AL1216" i="13"/>
  <c r="U208" i="21"/>
  <c r="AL2231" i="13"/>
  <c r="S230" i="21"/>
  <c r="AL2615" i="13"/>
  <c r="H242" i="21"/>
  <c r="AL1213" i="13"/>
  <c r="O208" i="21"/>
  <c r="AL1236" i="13"/>
  <c r="F210" i="21"/>
  <c r="AL1267" i="13"/>
  <c r="V212" i="21"/>
  <c r="AL2517" i="13"/>
  <c r="L235" i="21"/>
  <c r="AL1277" i="13"/>
  <c r="X212" i="21"/>
  <c r="AL1240" i="13"/>
  <c r="L211" i="21"/>
  <c r="AL344" i="13"/>
  <c r="U183" i="21"/>
  <c r="AL575" i="13"/>
  <c r="O185" i="21"/>
  <c r="AL835" i="13"/>
  <c r="K189" i="21"/>
  <c r="AL633" i="13"/>
  <c r="T186" i="21"/>
  <c r="AL1036" i="13"/>
  <c r="U202" i="21"/>
  <c r="AL647" i="13"/>
  <c r="H186" i="21"/>
  <c r="AL770" i="13"/>
  <c r="P187" i="21"/>
  <c r="AL924" i="13"/>
  <c r="X191" i="21"/>
  <c r="AL1698" i="13"/>
  <c r="R227" i="21"/>
  <c r="AL1125" i="13"/>
  <c r="N203" i="21"/>
  <c r="AL1127" i="13"/>
  <c r="U204" i="21"/>
  <c r="AL1984" i="13"/>
  <c r="D228" i="21"/>
  <c r="AL656" i="13"/>
  <c r="P186" i="21"/>
  <c r="AL977" i="13"/>
  <c r="E199" i="21"/>
  <c r="AL1048" i="13"/>
  <c r="W202" i="21"/>
  <c r="AL1118" i="13"/>
  <c r="W203" i="21"/>
  <c r="AL851" i="13"/>
  <c r="X189" i="21"/>
  <c r="AL2315" i="13"/>
  <c r="Y231" i="21"/>
  <c r="D95" i="22" s="1"/>
  <c r="E95" i="22" s="1"/>
  <c r="AL1521" i="13"/>
  <c r="O227" i="21"/>
  <c r="AL1420" i="13"/>
  <c r="I224" i="21"/>
  <c r="AL1318" i="13"/>
  <c r="Z214" i="21"/>
  <c r="AL1826" i="13"/>
  <c r="V228" i="21"/>
  <c r="AL2089" i="13"/>
  <c r="K229" i="21"/>
  <c r="AL544" i="13"/>
  <c r="X185" i="21"/>
  <c r="AL546" i="13"/>
  <c r="I185" i="21"/>
  <c r="AL802" i="13"/>
  <c r="L188" i="21"/>
  <c r="AL1138" i="13"/>
  <c r="H204" i="21"/>
  <c r="AL1140" i="13"/>
  <c r="O204" i="21"/>
  <c r="AL319" i="13"/>
  <c r="T183" i="21"/>
  <c r="AL1146" i="13"/>
  <c r="X205" i="21"/>
  <c r="AL1070" i="13"/>
  <c r="R202" i="21"/>
  <c r="AL272" i="13"/>
  <c r="T182" i="21"/>
  <c r="AL651" i="13"/>
  <c r="AA186" i="21"/>
  <c r="AL1026" i="13"/>
  <c r="T200" i="21"/>
  <c r="T202" i="21"/>
  <c r="AL1410" i="13"/>
  <c r="H223" i="21"/>
  <c r="AL1220" i="13"/>
  <c r="U209" i="21"/>
  <c r="AL2282" i="13"/>
  <c r="Y230" i="21"/>
  <c r="AL1326" i="13"/>
  <c r="M214" i="21"/>
  <c r="AL1415" i="13"/>
  <c r="R224" i="21"/>
  <c r="AL1814" i="13"/>
  <c r="P227" i="21"/>
  <c r="AL1996" i="13"/>
  <c r="AE228" i="21"/>
  <c r="AL948" i="13"/>
  <c r="N197" i="21"/>
  <c r="AL2420" i="13"/>
  <c r="H232" i="21"/>
  <c r="AL2620" i="13"/>
  <c r="T242" i="21"/>
  <c r="AL2156" i="13"/>
  <c r="V230" i="21"/>
  <c r="AL2327" i="13"/>
  <c r="X231" i="21"/>
  <c r="D94" i="22" s="1"/>
  <c r="E94" i="22" s="1"/>
  <c r="AL1325" i="13"/>
  <c r="AA214" i="21"/>
  <c r="AL1252" i="13"/>
  <c r="W211" i="21"/>
  <c r="AL1331" i="13"/>
  <c r="H215" i="21"/>
  <c r="AL2622" i="13"/>
  <c r="H243" i="21"/>
  <c r="AL2581" i="13"/>
  <c r="I237" i="21"/>
  <c r="AL1531" i="13"/>
  <c r="S227" i="21"/>
  <c r="AL1732" i="13"/>
  <c r="M227" i="21"/>
  <c r="AL187" i="13"/>
  <c r="V181" i="21"/>
  <c r="AA181" i="21"/>
  <c r="AL895" i="13"/>
  <c r="L190" i="21"/>
  <c r="AL1022" i="13"/>
  <c r="N200" i="21"/>
  <c r="AL1547" i="13"/>
  <c r="V227" i="21"/>
  <c r="AL1834" i="13"/>
  <c r="O228" i="21"/>
  <c r="AL1837" i="13"/>
  <c r="F228" i="21"/>
  <c r="AL203" i="13"/>
  <c r="I181" i="21"/>
  <c r="U184" i="21"/>
  <c r="AL834" i="13"/>
  <c r="H189" i="21"/>
  <c r="AL988" i="13"/>
  <c r="Z200" i="21"/>
  <c r="AL1094" i="13"/>
  <c r="R203" i="21"/>
  <c r="AL1873" i="13"/>
  <c r="W228" i="21"/>
  <c r="AL549" i="13"/>
  <c r="V185" i="21"/>
  <c r="AL723" i="13"/>
  <c r="AD187" i="21"/>
  <c r="AL918" i="13"/>
  <c r="V191" i="21"/>
  <c r="AL962" i="13"/>
  <c r="H198" i="21"/>
  <c r="AL1040" i="13"/>
  <c r="Y202" i="21"/>
  <c r="AL1482" i="13"/>
  <c r="V226" i="21"/>
  <c r="AL1422" i="13"/>
  <c r="N225" i="21"/>
  <c r="AL2070" i="13"/>
  <c r="W229" i="21"/>
  <c r="AL409" i="13"/>
  <c r="J183" i="21"/>
  <c r="AL304" i="13"/>
  <c r="X183" i="21"/>
  <c r="AL805" i="13"/>
  <c r="U188" i="21"/>
  <c r="AL975" i="13"/>
  <c r="T199" i="21"/>
  <c r="AL1069" i="13"/>
  <c r="F202" i="21"/>
  <c r="AL248" i="13"/>
  <c r="Y182" i="21"/>
  <c r="AL664" i="13"/>
  <c r="Z186" i="21"/>
  <c r="AL749" i="13"/>
  <c r="V187" i="21"/>
  <c r="AL936" i="13"/>
  <c r="U194" i="21"/>
  <c r="AF194" i="21" s="1"/>
  <c r="AL922" i="13"/>
  <c r="K191" i="21"/>
  <c r="AL980" i="13"/>
  <c r="V199" i="21"/>
  <c r="AL1170" i="13"/>
  <c r="O206" i="21"/>
  <c r="AL2212" i="13"/>
  <c r="W230" i="21"/>
  <c r="AL2623" i="13"/>
  <c r="I243" i="21"/>
  <c r="AL2550" i="13"/>
  <c r="AD236" i="21"/>
  <c r="AL2509" i="13"/>
  <c r="U235" i="21"/>
  <c r="AL1269" i="13"/>
  <c r="U212" i="21"/>
  <c r="AL1238" i="13"/>
  <c r="U211" i="21"/>
  <c r="AL1268" i="13"/>
  <c r="L212" i="21"/>
  <c r="AL1275" i="13"/>
  <c r="Y212" i="21"/>
  <c r="AL1382" i="13"/>
  <c r="U219" i="21"/>
  <c r="AL1824" i="13"/>
  <c r="H228" i="21"/>
  <c r="AL1829" i="13"/>
  <c r="L228" i="21"/>
  <c r="AL868" i="13"/>
  <c r="AA189" i="21"/>
  <c r="AL1126" i="13"/>
  <c r="H203" i="21"/>
  <c r="AL246" i="13"/>
  <c r="U182" i="21"/>
  <c r="AL877" i="13"/>
  <c r="V189" i="21"/>
  <c r="AL998" i="13"/>
  <c r="W200" i="21"/>
  <c r="AL700" i="13"/>
  <c r="O186" i="21"/>
  <c r="AL1284" i="13"/>
  <c r="K212" i="21"/>
  <c r="AL1315" i="13"/>
  <c r="F213" i="21"/>
  <c r="AL2159" i="13"/>
  <c r="K230" i="21"/>
  <c r="AL2069" i="13"/>
  <c r="V229" i="21"/>
  <c r="AL275" i="13"/>
  <c r="L182" i="21"/>
  <c r="AL583" i="13"/>
  <c r="W185" i="21"/>
  <c r="AL1366" i="13"/>
  <c r="K217" i="21"/>
  <c r="AL2080" i="13"/>
  <c r="U229" i="21"/>
  <c r="AL2392" i="13"/>
  <c r="R231" i="21"/>
  <c r="D88" i="22" s="1"/>
  <c r="E88" i="22" s="1"/>
  <c r="AL1437" i="13"/>
  <c r="L225" i="21"/>
  <c r="AL1317" i="13"/>
  <c r="H214" i="21"/>
  <c r="AL1316" i="13"/>
  <c r="I214" i="21"/>
  <c r="AL1323" i="13"/>
  <c r="V214" i="21"/>
  <c r="AL2164" i="13"/>
  <c r="T230" i="21"/>
  <c r="AL2177" i="13"/>
  <c r="O230" i="21"/>
  <c r="AL2426" i="13"/>
  <c r="V232" i="21"/>
  <c r="AL1421" i="13"/>
  <c r="M225" i="21"/>
  <c r="AL1227" i="13"/>
  <c r="R209" i="21"/>
  <c r="AL2173" i="13"/>
  <c r="R230" i="21"/>
  <c r="AL2329" i="13"/>
  <c r="H231" i="21"/>
  <c r="AL1305" i="13"/>
  <c r="X213" i="21"/>
  <c r="AL2781" i="13"/>
  <c r="AB229" i="21"/>
  <c r="O202" i="21"/>
  <c r="Z182" i="21"/>
  <c r="AD228" i="21"/>
  <c r="AA183" i="21"/>
  <c r="M229" i="21"/>
  <c r="K228" i="21"/>
  <c r="O229" i="21"/>
  <c r="U226" i="21"/>
  <c r="AL2621" i="13"/>
  <c r="I242" i="21"/>
  <c r="AL1298" i="13"/>
  <c r="H213" i="21"/>
  <c r="AL1306" i="13"/>
  <c r="V213" i="21"/>
  <c r="AL1395" i="13"/>
  <c r="H221" i="21"/>
  <c r="AL2467" i="13"/>
  <c r="L233" i="21"/>
  <c r="AL1322" i="13"/>
  <c r="K214" i="21"/>
  <c r="AL1411" i="13"/>
  <c r="F224" i="21"/>
  <c r="AL1319" i="13"/>
  <c r="Q214" i="21"/>
  <c r="AL1367" i="13"/>
  <c r="AB217" i="21"/>
  <c r="AL570" i="13"/>
  <c r="L185" i="21"/>
  <c r="AL826" i="13"/>
  <c r="I188" i="21"/>
  <c r="AL925" i="13"/>
  <c r="AA191" i="21"/>
  <c r="AL981" i="13"/>
  <c r="AA200" i="21"/>
  <c r="AL1159" i="13"/>
  <c r="L206" i="21"/>
  <c r="AL1462" i="13"/>
  <c r="L226" i="21"/>
  <c r="AL1383" i="13"/>
  <c r="H219" i="21"/>
  <c r="AL2076" i="13"/>
  <c r="Z229" i="21"/>
  <c r="AL642" i="13"/>
  <c r="L186" i="21"/>
  <c r="AL949" i="13"/>
  <c r="Z197" i="21"/>
  <c r="AL2082" i="13"/>
  <c r="AD229" i="21"/>
  <c r="AL358" i="13"/>
  <c r="I183" i="21"/>
  <c r="AL613" i="13"/>
  <c r="AD185" i="21"/>
  <c r="AL630" i="13"/>
  <c r="W186" i="21"/>
  <c r="AL979" i="13"/>
  <c r="AB199" i="21"/>
  <c r="AL968" i="13"/>
  <c r="U199" i="21"/>
  <c r="AL900" i="13"/>
  <c r="T190" i="21"/>
  <c r="AL1838" i="13"/>
  <c r="N228" i="21"/>
  <c r="AL1279" i="13"/>
  <c r="I212" i="21"/>
  <c r="AL627" i="13"/>
  <c r="V186" i="21"/>
  <c r="AL813" i="13"/>
  <c r="V188" i="21"/>
  <c r="AL836" i="13"/>
  <c r="T189" i="21"/>
  <c r="AL983" i="13"/>
  <c r="E200" i="21"/>
  <c r="AL1039" i="13"/>
  <c r="V202" i="21"/>
  <c r="AL2236" i="13"/>
  <c r="AB230" i="21"/>
  <c r="AL2614" i="13"/>
  <c r="I241" i="21"/>
  <c r="AL1333" i="13"/>
  <c r="I215" i="21"/>
  <c r="AL1332" i="13"/>
  <c r="U215" i="21"/>
  <c r="AL1339" i="13"/>
  <c r="N215" i="21"/>
  <c r="AL153" i="13"/>
  <c r="AD181" i="21"/>
  <c r="AL757" i="13"/>
  <c r="AA187" i="21"/>
  <c r="AL944" i="13"/>
  <c r="O197" i="21"/>
  <c r="AL927" i="13"/>
  <c r="M191" i="21"/>
  <c r="AL1120" i="13"/>
  <c r="L203" i="21"/>
  <c r="AL161" i="13"/>
  <c r="Z181" i="21"/>
  <c r="AL579" i="13"/>
  <c r="Y185" i="21"/>
  <c r="AL887" i="13"/>
  <c r="AD189" i="21"/>
  <c r="AL735" i="13"/>
  <c r="Z187" i="21"/>
  <c r="AL1151" i="13"/>
  <c r="L205" i="21"/>
  <c r="AL1049" i="13"/>
  <c r="X202" i="21"/>
  <c r="D88" i="3"/>
  <c r="D25" i="22" s="1"/>
  <c r="AL2530" i="13"/>
  <c r="H236" i="21"/>
  <c r="AL1253" i="13"/>
  <c r="H211" i="21"/>
  <c r="AL623" i="13"/>
  <c r="AB186" i="21"/>
  <c r="AL942" i="13"/>
  <c r="AD197" i="21"/>
  <c r="AL818" i="13"/>
  <c r="Z188" i="21"/>
  <c r="AL1419" i="13"/>
  <c r="K224" i="21"/>
  <c r="AL2162" i="13"/>
  <c r="U230" i="21"/>
  <c r="AL1191" i="13"/>
  <c r="T207" i="21"/>
  <c r="AL2332" i="13"/>
  <c r="O231" i="21"/>
  <c r="D85" i="22" s="1"/>
  <c r="E85" i="22" s="1"/>
  <c r="AL2626" i="13"/>
  <c r="K243" i="21"/>
  <c r="AL2155" i="13"/>
  <c r="X230" i="21"/>
  <c r="AL2437" i="13"/>
  <c r="U232" i="21"/>
  <c r="AL1369" i="13"/>
  <c r="U217" i="21"/>
  <c r="AL1241" i="13"/>
  <c r="K211" i="21"/>
  <c r="AL1362" i="13"/>
  <c r="I216" i="21"/>
  <c r="AL1451" i="13"/>
  <c r="T226" i="21"/>
  <c r="AL1218" i="13"/>
  <c r="N208" i="21"/>
  <c r="AL2515" i="13"/>
  <c r="V235" i="21"/>
  <c r="AL1453" i="13"/>
  <c r="K226" i="21"/>
  <c r="AL1432" i="13"/>
  <c r="T225" i="21"/>
  <c r="AL2424" i="13"/>
  <c r="K232" i="21"/>
  <c r="AL1386" i="13"/>
  <c r="E219" i="21"/>
  <c r="AL1273" i="13"/>
  <c r="AD212" i="21"/>
  <c r="AL1923" i="13"/>
  <c r="P228" i="21"/>
  <c r="AL2071" i="13"/>
  <c r="H229" i="21"/>
  <c r="AL894" i="13"/>
  <c r="K190" i="21"/>
  <c r="AL950" i="13"/>
  <c r="V198" i="21"/>
  <c r="AL1888" i="13"/>
  <c r="AA228" i="21"/>
  <c r="AL309" i="13"/>
  <c r="V183" i="21"/>
  <c r="AL721" i="13"/>
  <c r="W187" i="21"/>
  <c r="AL305" i="13"/>
  <c r="Y183" i="21"/>
  <c r="AB184" i="21"/>
  <c r="AL731" i="13"/>
  <c r="K187" i="21"/>
  <c r="AL1112" i="13"/>
  <c r="X203" i="21"/>
  <c r="AL1139" i="13"/>
  <c r="I204" i="21"/>
  <c r="AL1520" i="13"/>
  <c r="T227" i="21"/>
  <c r="AL1823" i="13"/>
  <c r="U228" i="21"/>
  <c r="X181" i="21"/>
  <c r="AL249" i="13"/>
  <c r="W182" i="21"/>
  <c r="AL904" i="13"/>
  <c r="U190" i="21"/>
  <c r="AL1143" i="13"/>
  <c r="U205" i="21"/>
  <c r="AL2630" i="13"/>
  <c r="L243" i="21"/>
  <c r="AL1188" i="13"/>
  <c r="X207" i="21"/>
  <c r="AL1397" i="13"/>
  <c r="AD221" i="21"/>
  <c r="AL1396" i="13"/>
  <c r="N221" i="21"/>
  <c r="AL2083" i="13"/>
  <c r="L229" i="21"/>
  <c r="AL320" i="13"/>
  <c r="W183" i="21"/>
  <c r="AL234" i="13"/>
  <c r="Y49" i="13"/>
  <c r="Z49" i="13" s="1"/>
  <c r="AC49" i="13" s="1"/>
  <c r="AL247" i="13"/>
  <c r="AA182" i="21"/>
  <c r="AL821" i="13"/>
  <c r="W188" i="21"/>
  <c r="AL991" i="13"/>
  <c r="C200" i="21"/>
  <c r="AL2091" i="13"/>
  <c r="Q229" i="21"/>
  <c r="Q244" i="21" s="1"/>
  <c r="AL328" i="13"/>
  <c r="AD183" i="21"/>
  <c r="AL1093" i="13"/>
  <c r="T203" i="21"/>
  <c r="AL1095" i="13"/>
  <c r="U203" i="21"/>
  <c r="AL1035" i="13"/>
  <c r="AD201" i="21"/>
  <c r="AL1237" i="13"/>
  <c r="T210" i="21"/>
  <c r="AL992" i="13"/>
  <c r="U200" i="21"/>
  <c r="AL1400" i="13"/>
  <c r="I222" i="21"/>
  <c r="AL2354" i="13"/>
  <c r="W231" i="21"/>
  <c r="D93" i="22" s="1"/>
  <c r="E93" i="22" s="1"/>
  <c r="AL1345" i="13"/>
  <c r="V215" i="21"/>
  <c r="AL2195" i="13"/>
  <c r="N230" i="21"/>
  <c r="AL2339" i="13"/>
  <c r="AA231" i="21"/>
  <c r="D97" i="22" s="1"/>
  <c r="E97" i="22" s="1"/>
  <c r="AL2548" i="13"/>
  <c r="V236" i="21"/>
  <c r="AL2140" i="13"/>
  <c r="T229" i="21"/>
  <c r="AL1206" i="13"/>
  <c r="K207" i="21"/>
  <c r="AL1307" i="13"/>
  <c r="AA213" i="21"/>
  <c r="AL2325" i="13"/>
  <c r="T231" i="21"/>
  <c r="D90" i="22" s="1"/>
  <c r="E90" i="22" s="1"/>
  <c r="AL2471" i="13"/>
  <c r="H234" i="21"/>
  <c r="AF234" i="21" s="1"/>
  <c r="AL2576" i="13"/>
  <c r="H237" i="21"/>
  <c r="AL1444" i="13"/>
  <c r="H225" i="21"/>
  <c r="AL2508" i="13"/>
  <c r="S235" i="21"/>
  <c r="AL1426" i="13"/>
  <c r="Y225" i="21"/>
  <c r="AL1434" i="13"/>
  <c r="O225" i="21"/>
  <c r="AL2326" i="13"/>
  <c r="L231" i="21"/>
  <c r="D82" i="22" s="1"/>
  <c r="E82" i="22" s="1"/>
  <c r="AL2532" i="13"/>
  <c r="I236" i="21"/>
  <c r="AL2595" i="13"/>
  <c r="H239" i="21"/>
  <c r="AL1280" i="13"/>
  <c r="H212" i="21"/>
  <c r="AL1477" i="13"/>
  <c r="Y226" i="21"/>
  <c r="AL1616" i="13"/>
  <c r="U227" i="21"/>
  <c r="AL665" i="13"/>
  <c r="S186" i="21"/>
  <c r="AL804" i="13"/>
  <c r="K188" i="21"/>
  <c r="AL951" i="13"/>
  <c r="F198" i="21"/>
  <c r="AL1001" i="13"/>
  <c r="AD200" i="21"/>
  <c r="AL953" i="13"/>
  <c r="R198" i="21"/>
  <c r="AL1530" i="13"/>
  <c r="Y227" i="21"/>
  <c r="AL1439" i="13"/>
  <c r="U225" i="21"/>
  <c r="AL1825" i="13"/>
  <c r="T228" i="21"/>
  <c r="K184" i="21"/>
  <c r="AL666" i="13"/>
  <c r="K186" i="21"/>
  <c r="AL1119" i="13"/>
  <c r="AA203" i="21"/>
  <c r="AL911" i="13"/>
  <c r="R191" i="21"/>
  <c r="AL778" i="13"/>
  <c r="L187" i="21"/>
  <c r="AL932" i="13"/>
  <c r="V192" i="21"/>
  <c r="AL1327" i="13"/>
  <c r="U214" i="21"/>
  <c r="AL366" i="13"/>
  <c r="N183" i="21"/>
  <c r="AL638" i="13"/>
  <c r="F186" i="21"/>
  <c r="AL553" i="13"/>
  <c r="K185" i="21"/>
  <c r="AL814" i="13"/>
  <c r="R188" i="21"/>
  <c r="AL982" i="13"/>
  <c r="O200" i="21"/>
  <c r="AL1104" i="13"/>
  <c r="C203" i="21"/>
  <c r="AL1889" i="13"/>
  <c r="X228" i="21"/>
  <c r="C184" i="21"/>
  <c r="Y10" i="13"/>
  <c r="Z10" i="13" s="1"/>
  <c r="AL739" i="13"/>
  <c r="U187" i="21"/>
  <c r="AL717" i="13"/>
  <c r="X187" i="21"/>
  <c r="AL978" i="13"/>
  <c r="F199" i="21"/>
  <c r="AL853" i="13"/>
  <c r="O189" i="21"/>
  <c r="AL1150" i="13"/>
  <c r="V205" i="21"/>
  <c r="AL2190" i="13"/>
  <c r="Z230" i="21"/>
  <c r="AL2416" i="13"/>
  <c r="AD231" i="21"/>
  <c r="D100" i="22" s="1"/>
  <c r="E100" i="22" s="1"/>
  <c r="AL1378" i="13"/>
  <c r="K218" i="21"/>
  <c r="AL1527" i="13"/>
  <c r="K227" i="21"/>
  <c r="AL1538" i="13"/>
  <c r="L227" i="21"/>
  <c r="AL912" i="13"/>
  <c r="U191" i="21"/>
  <c r="AL1154" i="13"/>
  <c r="U206" i="21"/>
  <c r="AL306" i="13"/>
  <c r="O183" i="21"/>
  <c r="AL1105" i="13"/>
  <c r="AD203" i="21"/>
  <c r="AL1099" i="13"/>
  <c r="K203" i="21"/>
  <c r="AL920" i="13"/>
  <c r="Y191" i="21"/>
  <c r="AL625" i="13"/>
  <c r="U186" i="21"/>
  <c r="AL2525" i="13"/>
  <c r="F235" i="21"/>
  <c r="AL1544" i="13"/>
  <c r="Z227" i="21"/>
  <c r="AL2324" i="13"/>
  <c r="U231" i="21"/>
  <c r="D91" i="22" s="1"/>
  <c r="E91" i="22" s="1"/>
  <c r="AL1184" i="13"/>
  <c r="H207" i="21"/>
  <c r="AL2189" i="13"/>
  <c r="AA230" i="21"/>
  <c r="AL2078" i="13"/>
  <c r="D229" i="21"/>
  <c r="AL1330" i="13"/>
  <c r="AB214" i="21"/>
  <c r="AL2603" i="13"/>
  <c r="L240" i="21"/>
  <c r="AF240" i="21" s="1"/>
  <c r="AL1409" i="13"/>
  <c r="V223" i="21"/>
  <c r="AL1360" i="13"/>
  <c r="S216" i="21"/>
  <c r="AL2605" i="13"/>
  <c r="U241" i="21"/>
  <c r="AL1365" i="13"/>
  <c r="U216" i="21"/>
  <c r="AL1282" i="13"/>
  <c r="W212" i="21"/>
  <c r="AL1371" i="13"/>
  <c r="H217" i="21"/>
  <c r="AL2462" i="13"/>
  <c r="O233" i="21"/>
  <c r="AL2419" i="13"/>
  <c r="I232" i="21"/>
  <c r="AL2570" i="13"/>
  <c r="R236" i="21"/>
  <c r="AL2585" i="13"/>
  <c r="H238" i="21"/>
  <c r="AL1294" i="13"/>
  <c r="I213" i="21"/>
  <c r="AL2163" i="13"/>
  <c r="L230" i="21"/>
  <c r="AL2168" i="13"/>
  <c r="I230" i="21"/>
  <c r="AL2520" i="13"/>
  <c r="AB235" i="21"/>
  <c r="AL1377" i="13"/>
  <c r="U218" i="21"/>
  <c r="AL2171" i="13"/>
  <c r="AD230" i="21"/>
  <c r="AL2580" i="13"/>
  <c r="L237" i="21"/>
  <c r="AL1194" i="13"/>
  <c r="I207" i="21"/>
  <c r="AL2458" i="13"/>
  <c r="H233" i="21"/>
  <c r="AL1328" i="13"/>
  <c r="T214" i="21"/>
  <c r="AL1210" i="13"/>
  <c r="V208" i="21"/>
  <c r="AL1401" i="13"/>
  <c r="V222" i="21"/>
  <c r="AL1344" i="13"/>
  <c r="L215" i="21"/>
  <c r="AL1412" i="13"/>
  <c r="U224" i="21"/>
  <c r="AL1662" i="13"/>
  <c r="AC227" i="21"/>
  <c r="AC244" i="21" s="1"/>
  <c r="AL1827" i="13"/>
  <c r="Y228" i="21"/>
  <c r="AL1542" i="13"/>
  <c r="AA227" i="21"/>
  <c r="AL1554" i="13"/>
  <c r="I227" i="21"/>
  <c r="AL1822" i="13"/>
  <c r="R228" i="21"/>
  <c r="AL287" i="13"/>
  <c r="H182" i="21"/>
  <c r="AL870" i="13"/>
  <c r="W189" i="21"/>
  <c r="AL1526" i="13"/>
  <c r="H227" i="21"/>
  <c r="AL1865" i="13"/>
  <c r="J228" i="21"/>
  <c r="AL558" i="13"/>
  <c r="U185" i="21"/>
  <c r="AL1438" i="13"/>
  <c r="V225" i="21"/>
  <c r="AL842" i="13"/>
  <c r="U189" i="21"/>
  <c r="AL941" i="13"/>
  <c r="U197" i="21"/>
  <c r="AL846" i="13"/>
  <c r="I189" i="21"/>
  <c r="AL990" i="13"/>
  <c r="V200" i="21"/>
  <c r="AL1177" i="13"/>
  <c r="V206" i="21"/>
  <c r="AL1212" i="13"/>
  <c r="I208" i="21"/>
  <c r="AL317" i="13"/>
  <c r="H183" i="21"/>
  <c r="AL722" i="13"/>
  <c r="R187" i="21"/>
  <c r="AL729" i="13"/>
  <c r="S187" i="21"/>
  <c r="AL882" i="13"/>
  <c r="Y189" i="21"/>
  <c r="AL816" i="13"/>
  <c r="AA188" i="21"/>
  <c r="AL1359" i="13"/>
  <c r="H216" i="21"/>
  <c r="W181" i="21"/>
  <c r="AL543" i="13"/>
  <c r="T185" i="21"/>
  <c r="AL646" i="13"/>
  <c r="I186" i="21"/>
  <c r="AL934" i="13"/>
  <c r="U192" i="21"/>
  <c r="AF192" i="21" s="1"/>
  <c r="AL1272" i="13"/>
  <c r="O212" i="21"/>
  <c r="AL196" i="13"/>
  <c r="K181" i="21"/>
  <c r="AL939" i="13"/>
  <c r="E196" i="21"/>
  <c r="AF196" i="21" s="1"/>
  <c r="AL719" i="13"/>
  <c r="T187" i="21"/>
  <c r="AL986" i="13"/>
  <c r="X200" i="21"/>
  <c r="AL876" i="13"/>
  <c r="L189" i="21"/>
  <c r="AL1152" i="13"/>
  <c r="H205" i="21"/>
  <c r="AL156" i="13"/>
  <c r="U181" i="21"/>
  <c r="AL255" i="13"/>
  <c r="X182" i="21"/>
  <c r="AL1160" i="13"/>
  <c r="H206" i="21"/>
  <c r="AL631" i="13"/>
  <c r="X186" i="21"/>
  <c r="H184" i="21"/>
  <c r="AL1037" i="13"/>
  <c r="L202" i="21"/>
  <c r="AL1185" i="13"/>
  <c r="U207" i="21"/>
  <c r="AL2286" i="13"/>
  <c r="AE230" i="21"/>
  <c r="AL2319" i="13"/>
  <c r="I231" i="21"/>
  <c r="D79" i="22" s="1"/>
  <c r="E79" i="22" s="1"/>
  <c r="AL2602" i="13"/>
  <c r="D239" i="21"/>
  <c r="AL681" i="13"/>
  <c r="N186" i="21"/>
  <c r="AL1852" i="13"/>
  <c r="I228" i="21"/>
  <c r="AL718" i="13"/>
  <c r="H187" i="21"/>
  <c r="AL2316" i="13"/>
  <c r="V231" i="21"/>
  <c r="D92" i="22" s="1"/>
  <c r="E92" i="22" s="1"/>
  <c r="AL2624" i="13"/>
  <c r="S243" i="21"/>
  <c r="AL1424" i="13"/>
  <c r="K225" i="21"/>
  <c r="AL2158" i="13"/>
  <c r="J230" i="21"/>
  <c r="AL1225" i="13"/>
  <c r="F209" i="21"/>
  <c r="AL1235" i="13"/>
  <c r="U210" i="21"/>
  <c r="AL2314" i="13"/>
  <c r="K231" i="21"/>
  <c r="D81" i="22" s="1"/>
  <c r="E81" i="22" s="1"/>
  <c r="AL2599" i="13"/>
  <c r="R239" i="21"/>
  <c r="AL1203" i="13"/>
  <c r="O207" i="21"/>
  <c r="AL1555" i="13"/>
  <c r="AD227" i="21"/>
  <c r="AL1187" i="13"/>
  <c r="N207" i="21"/>
  <c r="AL2584" i="13"/>
  <c r="U237" i="21"/>
  <c r="AL2529" i="13"/>
  <c r="U236" i="21"/>
  <c r="AL1441" i="13"/>
  <c r="W225" i="21"/>
  <c r="AL1255" i="13"/>
  <c r="I211" i="21"/>
  <c r="AL1449" i="13"/>
  <c r="H226" i="21"/>
  <c r="AL1465" i="13"/>
  <c r="M226" i="21"/>
  <c r="AL1408" i="13"/>
  <c r="N223" i="21"/>
  <c r="AL2061" i="13"/>
  <c r="S228" i="21"/>
  <c r="AL267" i="13"/>
  <c r="V182" i="21"/>
  <c r="AL1562" i="13"/>
  <c r="N227" i="21"/>
  <c r="AL1850" i="13"/>
  <c r="M228" i="21"/>
  <c r="AL281" i="13"/>
  <c r="AD182" i="21"/>
  <c r="AL550" i="13"/>
  <c r="AA185" i="21"/>
  <c r="AL905" i="13"/>
  <c r="V190" i="21"/>
  <c r="AL946" i="13"/>
  <c r="V197" i="21"/>
  <c r="AL726" i="13"/>
  <c r="O187" i="21"/>
  <c r="AL960" i="13"/>
  <c r="E198" i="21"/>
  <c r="Y181" i="21"/>
  <c r="AL1032" i="13"/>
  <c r="U201" i="21"/>
  <c r="AL2084" i="13"/>
  <c r="I229" i="21"/>
  <c r="AL1909" i="13"/>
  <c r="Z228" i="21"/>
  <c r="AL547" i="13"/>
  <c r="H185" i="21"/>
  <c r="AL1171" i="13"/>
  <c r="I206" i="21"/>
  <c r="AL1302" i="13"/>
  <c r="K213" i="21"/>
  <c r="AL2073" i="13"/>
  <c r="R229" i="21"/>
  <c r="AL155" i="13"/>
  <c r="T181" i="21"/>
  <c r="AL206" i="13"/>
  <c r="H181" i="21"/>
  <c r="AL929" i="13"/>
  <c r="H191" i="21"/>
  <c r="AL1046" i="13"/>
  <c r="AD202" i="21"/>
  <c r="AL1685" i="13"/>
  <c r="D227" i="21"/>
  <c r="AL1336" i="13"/>
  <c r="S215" i="21"/>
  <c r="AL1391" i="13"/>
  <c r="H220" i="21"/>
  <c r="AF220" i="21" s="1"/>
  <c r="AL637" i="13"/>
  <c r="R186" i="21"/>
  <c r="AL654" i="13"/>
  <c r="Y186" i="21"/>
  <c r="AL585" i="13"/>
  <c r="Z185" i="21"/>
  <c r="AL720" i="13"/>
  <c r="I187" i="21"/>
  <c r="AL645" i="13"/>
  <c r="AD186" i="21"/>
  <c r="AL791" i="13"/>
  <c r="Y187" i="21"/>
  <c r="AL736" i="13"/>
  <c r="AB187" i="21"/>
  <c r="AL1149" i="13"/>
  <c r="N205" i="21"/>
  <c r="AL1092" i="13"/>
  <c r="O203" i="21"/>
  <c r="AL3020" i="13"/>
  <c r="AL907" i="13"/>
  <c r="Y41" i="13"/>
  <c r="AL639" i="13"/>
  <c r="Y20" i="13"/>
  <c r="C42" i="22" s="1"/>
  <c r="AL933" i="13"/>
  <c r="Y12" i="13"/>
  <c r="AL1023" i="13"/>
  <c r="Y24" i="13"/>
  <c r="C46" i="22" s="1"/>
  <c r="AL989" i="13"/>
  <c r="Y38" i="13"/>
  <c r="AL1321" i="13"/>
  <c r="Y36" i="13"/>
  <c r="C58" i="22" s="1"/>
  <c r="AL756" i="13"/>
  <c r="Y11" i="13"/>
  <c r="AL325" i="13"/>
  <c r="Y26" i="13"/>
  <c r="C48" i="22" s="1"/>
  <c r="AL168" i="13"/>
  <c r="Y30" i="13"/>
  <c r="C52" i="22" s="1"/>
  <c r="AL230" i="13"/>
  <c r="Y17" i="13"/>
  <c r="AL158" i="13"/>
  <c r="Y34" i="13"/>
  <c r="C56" i="22" s="1"/>
  <c r="AL195" i="13"/>
  <c r="Y23" i="13"/>
  <c r="C45" i="22" s="1"/>
  <c r="AL165" i="13"/>
  <c r="Y31" i="13"/>
  <c r="C53" i="22" s="1"/>
  <c r="AL180" i="13"/>
  <c r="Y32" i="13"/>
  <c r="C54" i="22" s="1"/>
  <c r="AL177" i="13"/>
  <c r="Y22" i="13"/>
  <c r="C44" i="22" s="1"/>
  <c r="AL60" i="13"/>
  <c r="AM57" i="13"/>
  <c r="Y47" i="13"/>
  <c r="AL519" i="13"/>
  <c r="Y45" i="13"/>
  <c r="AL521" i="13"/>
  <c r="Y44" i="13"/>
  <c r="AL530" i="13"/>
  <c r="Y29" i="13"/>
  <c r="C51" i="22" s="1"/>
  <c r="AL431" i="13"/>
  <c r="AL475" i="13"/>
  <c r="Y25" i="13"/>
  <c r="C47" i="22" s="1"/>
  <c r="AL492" i="13"/>
  <c r="Y13" i="13"/>
  <c r="AL502" i="13"/>
  <c r="Y50" i="13"/>
  <c r="AL464" i="13"/>
  <c r="Y27" i="13"/>
  <c r="C49" i="22" s="1"/>
  <c r="AL505" i="13"/>
  <c r="Y39" i="13"/>
  <c r="AL432" i="13"/>
  <c r="Y28" i="13"/>
  <c r="C50" i="22" s="1"/>
  <c r="AL515" i="13"/>
  <c r="Y16" i="13"/>
  <c r="C38" i="22" s="1"/>
  <c r="AL476" i="13"/>
  <c r="Y40" i="13"/>
  <c r="AL539" i="13"/>
  <c r="Y46" i="13"/>
  <c r="AL524" i="13"/>
  <c r="Y42" i="13"/>
  <c r="AL482" i="13"/>
  <c r="Y37" i="13"/>
  <c r="C59" i="22" s="1"/>
  <c r="AL429" i="13"/>
  <c r="Y35" i="13"/>
  <c r="C57" i="22" s="1"/>
  <c r="AL501" i="13"/>
  <c r="Y21" i="13"/>
  <c r="C43" i="22" s="1"/>
  <c r="AL141" i="13"/>
  <c r="Y48" i="13"/>
  <c r="AL463" i="13"/>
  <c r="Y18" i="13"/>
  <c r="C40" i="22" s="1"/>
  <c r="AL437" i="13"/>
  <c r="AL436" i="13"/>
  <c r="Y33" i="13"/>
  <c r="C55" i="22" s="1"/>
  <c r="AL430" i="13"/>
  <c r="Y19" i="13"/>
  <c r="C41" i="22" s="1"/>
  <c r="AL435" i="13"/>
  <c r="Y15" i="13"/>
  <c r="AE19" i="13"/>
  <c r="AE13" i="13"/>
  <c r="AE47" i="13"/>
  <c r="AE42" i="13"/>
  <c r="AE39" i="13"/>
  <c r="AE17" i="13"/>
  <c r="AE41" i="13"/>
  <c r="AE29" i="13"/>
  <c r="AE34" i="13"/>
  <c r="AE20" i="13"/>
  <c r="AE12" i="13"/>
  <c r="AE49" i="13"/>
  <c r="AE44" i="13"/>
  <c r="AE23" i="13"/>
  <c r="AE45" i="13"/>
  <c r="AE40" i="13"/>
  <c r="AE37" i="13"/>
  <c r="AE24" i="13"/>
  <c r="AE38" i="13"/>
  <c r="AE33" i="13"/>
  <c r="AE35" i="13"/>
  <c r="AE31" i="13"/>
  <c r="AE36" i="13"/>
  <c r="AE22" i="13"/>
  <c r="AE21" i="13"/>
  <c r="AE48" i="13"/>
  <c r="AE30" i="13"/>
  <c r="AE18" i="13"/>
  <c r="AE28" i="13"/>
  <c r="AE32" i="13"/>
  <c r="AE11" i="13"/>
  <c r="AE27" i="13"/>
  <c r="AE15" i="13"/>
  <c r="AE26" i="13"/>
  <c r="AE50" i="13"/>
  <c r="AE25" i="13"/>
  <c r="AE46" i="13"/>
  <c r="AE14" i="13"/>
  <c r="AF238" i="21" l="1"/>
  <c r="AF209" i="21"/>
  <c r="AF219" i="21"/>
  <c r="P244" i="21"/>
  <c r="W244" i="21"/>
  <c r="AF233" i="21"/>
  <c r="AF217" i="21"/>
  <c r="AF187" i="21"/>
  <c r="AF191" i="21"/>
  <c r="AF208" i="21"/>
  <c r="AF215" i="21"/>
  <c r="AE244" i="21"/>
  <c r="S244" i="21"/>
  <c r="AF185" i="21"/>
  <c r="Y244" i="21"/>
  <c r="AF241" i="21"/>
  <c r="AF188" i="21"/>
  <c r="M244" i="21"/>
  <c r="J244" i="21"/>
  <c r="R244" i="21"/>
  <c r="AF199" i="21"/>
  <c r="O244" i="21"/>
  <c r="AF242" i="21"/>
  <c r="AF198" i="21"/>
  <c r="AF226" i="21"/>
  <c r="AF216" i="21"/>
  <c r="AC10" i="13"/>
  <c r="AF224" i="21"/>
  <c r="L244" i="21"/>
  <c r="U244" i="21"/>
  <c r="AF184" i="21"/>
  <c r="C244" i="21"/>
  <c r="AF225" i="21"/>
  <c r="AF200" i="21"/>
  <c r="AF190" i="21"/>
  <c r="AF211" i="21"/>
  <c r="AF222" i="21"/>
  <c r="AF230" i="21"/>
  <c r="AF183" i="21"/>
  <c r="AF182" i="21"/>
  <c r="AF229" i="21"/>
  <c r="AF212" i="21"/>
  <c r="Z244" i="21"/>
  <c r="D78" i="22"/>
  <c r="AF231" i="21"/>
  <c r="AF202" i="21"/>
  <c r="I244" i="21"/>
  <c r="H244" i="21"/>
  <c r="AF181" i="21"/>
  <c r="AF205" i="21"/>
  <c r="AF237" i="21"/>
  <c r="X244" i="21"/>
  <c r="AF236" i="21"/>
  <c r="E244" i="21"/>
  <c r="AF232" i="21"/>
  <c r="AF223" i="21"/>
  <c r="AF228" i="21"/>
  <c r="AF210" i="21"/>
  <c r="AF218" i="21"/>
  <c r="AF235" i="21"/>
  <c r="AF203" i="21"/>
  <c r="AF186" i="21"/>
  <c r="AF214" i="21"/>
  <c r="AF189" i="21"/>
  <c r="AA244" i="21"/>
  <c r="AF204" i="21"/>
  <c r="AF227" i="21"/>
  <c r="T244" i="21"/>
  <c r="D244" i="21"/>
  <c r="AF201" i="21"/>
  <c r="K244" i="21"/>
  <c r="F244" i="21"/>
  <c r="V244" i="21"/>
  <c r="AF243" i="21"/>
  <c r="AF197" i="21"/>
  <c r="AF206" i="21"/>
  <c r="C39" i="22"/>
  <c r="Z17" i="13"/>
  <c r="AF239" i="21"/>
  <c r="AF207" i="21"/>
  <c r="N244" i="21"/>
  <c r="AB244" i="21"/>
  <c r="AD244" i="21"/>
  <c r="AF221" i="21"/>
  <c r="AF213" i="21"/>
  <c r="Y52" i="13"/>
  <c r="Y51" i="13"/>
  <c r="C37" i="22"/>
  <c r="Y53" i="13"/>
  <c r="C61" i="22" s="1"/>
  <c r="AN57" i="13"/>
  <c r="AI34" i="13"/>
  <c r="AE10" i="13"/>
  <c r="E52" i="13"/>
  <c r="E51" i="13"/>
  <c r="AI33" i="13"/>
  <c r="AI39" i="13"/>
  <c r="AH34" i="13"/>
  <c r="AI42" i="13"/>
  <c r="AI45" i="13"/>
  <c r="AI49" i="13"/>
  <c r="AJ41" i="13"/>
  <c r="AH42" i="13"/>
  <c r="AH35" i="13"/>
  <c r="AH49" i="13"/>
  <c r="AJ42" i="13"/>
  <c r="AI41" i="13"/>
  <c r="AJ17" i="13"/>
  <c r="AJ36" i="13"/>
  <c r="AH37" i="13"/>
  <c r="AJ34" i="13"/>
  <c r="AH41" i="13"/>
  <c r="AH17" i="13"/>
  <c r="AJ49" i="13"/>
  <c r="AI46" i="13"/>
  <c r="AJ48" i="13"/>
  <c r="R53" i="13"/>
  <c r="R52" i="13"/>
  <c r="V53" i="13"/>
  <c r="V52" i="13"/>
  <c r="W53" i="13"/>
  <c r="W52" i="13"/>
  <c r="O53" i="13"/>
  <c r="O52" i="13"/>
  <c r="AF33" i="13"/>
  <c r="AJ38" i="13"/>
  <c r="Z37" i="13"/>
  <c r="AF46" i="13"/>
  <c r="AI28" i="13"/>
  <c r="L53" i="13"/>
  <c r="L52" i="13"/>
  <c r="U53" i="13"/>
  <c r="U52" i="13"/>
  <c r="G53" i="13"/>
  <c r="G52" i="13"/>
  <c r="H53" i="13"/>
  <c r="H52" i="13"/>
  <c r="Z38" i="13"/>
  <c r="AH45" i="13"/>
  <c r="Z41" i="13"/>
  <c r="AG41" i="13"/>
  <c r="AG17" i="13"/>
  <c r="AG39" i="13"/>
  <c r="AH47" i="13"/>
  <c r="Z46" i="13"/>
  <c r="AJ46" i="13"/>
  <c r="AF48" i="13"/>
  <c r="AG48" i="13"/>
  <c r="Z36" i="13"/>
  <c r="AI36" i="13"/>
  <c r="M53" i="13"/>
  <c r="M52" i="13"/>
  <c r="S53" i="13"/>
  <c r="S52" i="13"/>
  <c r="AG33" i="13"/>
  <c r="AG38" i="13"/>
  <c r="AJ37" i="13"/>
  <c r="Z40" i="13"/>
  <c r="AF41" i="13"/>
  <c r="AI17" i="13"/>
  <c r="AJ47" i="13"/>
  <c r="Z48" i="13"/>
  <c r="AH33" i="13"/>
  <c r="Z39" i="13"/>
  <c r="J53" i="13"/>
  <c r="J52" i="13"/>
  <c r="X53" i="13"/>
  <c r="X52" i="13"/>
  <c r="AG37" i="13"/>
  <c r="AF37" i="13"/>
  <c r="AG40" i="13"/>
  <c r="AJ40" i="13"/>
  <c r="Z45" i="13"/>
  <c r="AJ39" i="13"/>
  <c r="AF42" i="13"/>
  <c r="AF28" i="13"/>
  <c r="AH48" i="13"/>
  <c r="AF35" i="13"/>
  <c r="AG35" i="13"/>
  <c r="N53" i="13"/>
  <c r="N52" i="13"/>
  <c r="F53" i="13"/>
  <c r="F52" i="13"/>
  <c r="AJ33" i="13"/>
  <c r="AI40" i="13"/>
  <c r="AF45" i="13"/>
  <c r="AF49" i="13"/>
  <c r="AG34" i="13"/>
  <c r="AF34" i="13"/>
  <c r="AF17" i="13"/>
  <c r="AF39" i="13"/>
  <c r="Z42" i="13"/>
  <c r="AF47" i="13"/>
  <c r="Z47" i="13"/>
  <c r="AJ28" i="13"/>
  <c r="AI48" i="13"/>
  <c r="Q53" i="13"/>
  <c r="Q52" i="13"/>
  <c r="K53" i="13"/>
  <c r="K52" i="13"/>
  <c r="Z33" i="13"/>
  <c r="AF38" i="13"/>
  <c r="AH40" i="13"/>
  <c r="AG49" i="13"/>
  <c r="AH39" i="13"/>
  <c r="AI47" i="13"/>
  <c r="AH46" i="13"/>
  <c r="AH28" i="13"/>
  <c r="Z28" i="13"/>
  <c r="AH36" i="13"/>
  <c r="AF36" i="13"/>
  <c r="Z35" i="13"/>
  <c r="I53" i="13"/>
  <c r="I52" i="13"/>
  <c r="T53" i="13"/>
  <c r="T52" i="13"/>
  <c r="P53" i="13"/>
  <c r="P52" i="13"/>
  <c r="AH38" i="13"/>
  <c r="AI38" i="13"/>
  <c r="AI37" i="13"/>
  <c r="AF40" i="13"/>
  <c r="AG45" i="13"/>
  <c r="AJ45" i="13"/>
  <c r="Z34" i="13"/>
  <c r="AG42" i="13"/>
  <c r="AG47" i="13"/>
  <c r="AG46" i="13"/>
  <c r="AG28" i="13"/>
  <c r="AG36" i="13"/>
  <c r="AJ35" i="13"/>
  <c r="AI35" i="13"/>
  <c r="AE16" i="13"/>
  <c r="AI14" i="13"/>
  <c r="AJ15" i="13"/>
  <c r="AI11" i="13"/>
  <c r="AJ18" i="13"/>
  <c r="AF18" i="13"/>
  <c r="AI29" i="13"/>
  <c r="AI22" i="13"/>
  <c r="AJ25" i="13"/>
  <c r="AI27" i="13"/>
  <c r="AI23" i="13"/>
  <c r="AF10" i="13"/>
  <c r="AJ29" i="13"/>
  <c r="AI21" i="13"/>
  <c r="AJ50" i="13"/>
  <c r="AG21" i="13"/>
  <c r="AF32" i="13"/>
  <c r="AJ14" i="13"/>
  <c r="AH24" i="13"/>
  <c r="AF11" i="13"/>
  <c r="AH18" i="13"/>
  <c r="AI15" i="13"/>
  <c r="AG19" i="13"/>
  <c r="AF19" i="13"/>
  <c r="AH27" i="13"/>
  <c r="AI24" i="13"/>
  <c r="AJ30" i="13"/>
  <c r="AH50" i="13"/>
  <c r="AH11" i="13"/>
  <c r="AJ31" i="13"/>
  <c r="AG27" i="13"/>
  <c r="AH32" i="13"/>
  <c r="AG24" i="13"/>
  <c r="AG26" i="13"/>
  <c r="AH26" i="13"/>
  <c r="AF22" i="13"/>
  <c r="AI12" i="13"/>
  <c r="AF26" i="13"/>
  <c r="AH30" i="13"/>
  <c r="AJ22" i="13"/>
  <c r="AH44" i="13"/>
  <c r="AG32" i="13"/>
  <c r="AF29" i="13"/>
  <c r="AG31" i="13"/>
  <c r="AJ23" i="13"/>
  <c r="AH23" i="13"/>
  <c r="AJ44" i="13"/>
  <c r="AH12" i="13"/>
  <c r="AH13" i="13"/>
  <c r="Z30" i="13"/>
  <c r="AF30" i="13"/>
  <c r="AI50" i="13"/>
  <c r="AG16" i="13"/>
  <c r="AG18" i="13"/>
  <c r="Z18" i="13"/>
  <c r="AG20" i="13"/>
  <c r="AH21" i="13"/>
  <c r="Z31" i="13"/>
  <c r="AG15" i="13"/>
  <c r="AJ19" i="13"/>
  <c r="AH25" i="13"/>
  <c r="AH16" i="13"/>
  <c r="Z15" i="13"/>
  <c r="AF23" i="13"/>
  <c r="AG25" i="13"/>
  <c r="Z16" i="13"/>
  <c r="Z44" i="13"/>
  <c r="AF44" i="13"/>
  <c r="AG12" i="13"/>
  <c r="AJ12" i="13"/>
  <c r="Z24" i="13"/>
  <c r="AF24" i="13"/>
  <c r="Z13" i="13"/>
  <c r="AI30" i="13"/>
  <c r="AI16" i="13"/>
  <c r="Z11" i="13"/>
  <c r="AG11" i="13"/>
  <c r="AF20" i="13"/>
  <c r="AI20" i="13"/>
  <c r="AF14" i="13"/>
  <c r="AG22" i="13"/>
  <c r="AF27" i="13"/>
  <c r="AI44" i="13"/>
  <c r="Z32" i="13"/>
  <c r="AJ32" i="13"/>
  <c r="AJ24" i="13"/>
  <c r="AJ13" i="13"/>
  <c r="AJ26" i="13"/>
  <c r="AF31" i="13"/>
  <c r="AH15" i="13"/>
  <c r="AH22" i="13"/>
  <c r="AG23" i="13"/>
  <c r="AJ27" i="13"/>
  <c r="AI26" i="13"/>
  <c r="Z26" i="13"/>
  <c r="AF50" i="13"/>
  <c r="AG14" i="13"/>
  <c r="Z14" i="13"/>
  <c r="AF21" i="13"/>
  <c r="AJ16" i="13"/>
  <c r="AI32" i="13"/>
  <c r="Z12" i="13"/>
  <c r="AF12" i="13"/>
  <c r="AF16" i="13"/>
  <c r="AG29" i="13"/>
  <c r="AJ11" i="13"/>
  <c r="AI18" i="13"/>
  <c r="Z20" i="13"/>
  <c r="AH14" i="13"/>
  <c r="Z21" i="13"/>
  <c r="AJ21" i="13"/>
  <c r="AF15" i="13"/>
  <c r="AI19" i="13"/>
  <c r="Z25" i="13"/>
  <c r="AF25" i="13"/>
  <c r="AG13" i="13"/>
  <c r="AG30" i="13"/>
  <c r="AH29" i="13"/>
  <c r="Z29" i="13"/>
  <c r="AH20" i="13"/>
  <c r="AJ20" i="13"/>
  <c r="AH31" i="13"/>
  <c r="AI31" i="13"/>
  <c r="Z22" i="13"/>
  <c r="Z23" i="13"/>
  <c r="Z19" i="13"/>
  <c r="AH19" i="13"/>
  <c r="AI25" i="13"/>
  <c r="Z27" i="13"/>
  <c r="AG44" i="13"/>
  <c r="AI13" i="13"/>
  <c r="AF13" i="13"/>
  <c r="AG50" i="13"/>
  <c r="Z50" i="13"/>
  <c r="AC50" i="13" s="1"/>
  <c r="X51" i="13"/>
  <c r="F51" i="13"/>
  <c r="G51" i="13"/>
  <c r="J51" i="13"/>
  <c r="S51" i="13"/>
  <c r="I51" i="13"/>
  <c r="P51" i="13"/>
  <c r="L51" i="13"/>
  <c r="V51" i="13"/>
  <c r="N51" i="13"/>
  <c r="H51" i="13"/>
  <c r="AJ10" i="13"/>
  <c r="U51" i="13"/>
  <c r="Q51" i="13"/>
  <c r="K51" i="13"/>
  <c r="M51" i="13"/>
  <c r="T51" i="13"/>
  <c r="AI10" i="13"/>
  <c r="O51" i="13"/>
  <c r="W51" i="13"/>
  <c r="R51" i="13"/>
  <c r="D27" i="11" l="1"/>
  <c r="D73" i="11" s="1"/>
  <c r="Z53" i="13"/>
  <c r="E78" i="22"/>
  <c r="D72" i="22"/>
  <c r="E72" i="22" s="1"/>
  <c r="AF244" i="21"/>
  <c r="C60" i="22"/>
  <c r="D46" i="22"/>
  <c r="AC24" i="13"/>
  <c r="G46" i="22" s="1"/>
  <c r="AC18" i="13"/>
  <c r="G40" i="22" s="1"/>
  <c r="D40" i="22"/>
  <c r="D44" i="22"/>
  <c r="AC22" i="13"/>
  <c r="G44" i="22" s="1"/>
  <c r="AC20" i="13"/>
  <c r="G42" i="22" s="1"/>
  <c r="D42" i="22"/>
  <c r="D54" i="22"/>
  <c r="AC32" i="13"/>
  <c r="G54" i="22" s="1"/>
  <c r="AC11" i="13"/>
  <c r="Z52" i="13"/>
  <c r="AC35" i="13"/>
  <c r="G57" i="22" s="1"/>
  <c r="D57" i="22"/>
  <c r="AC39" i="13"/>
  <c r="AC36" i="13"/>
  <c r="G58" i="22" s="1"/>
  <c r="D58" i="22"/>
  <c r="AK10" i="13"/>
  <c r="AC26" i="13"/>
  <c r="G48" i="22" s="1"/>
  <c r="D48" i="22"/>
  <c r="AC21" i="13"/>
  <c r="G43" i="22" s="1"/>
  <c r="D43" i="22"/>
  <c r="AC23" i="13"/>
  <c r="G45" i="22" s="1"/>
  <c r="D45" i="22"/>
  <c r="AC45" i="13"/>
  <c r="AC40" i="13"/>
  <c r="AC44" i="13"/>
  <c r="D39" i="22"/>
  <c r="AC17" i="13"/>
  <c r="G39" i="22" s="1"/>
  <c r="AC41" i="13"/>
  <c r="D52" i="22"/>
  <c r="AC30" i="13"/>
  <c r="G52" i="22" s="1"/>
  <c r="AC34" i="13"/>
  <c r="G56" i="22" s="1"/>
  <c r="D56" i="22"/>
  <c r="AC29" i="13"/>
  <c r="G51" i="22" s="1"/>
  <c r="D51" i="22"/>
  <c r="D26" i="11"/>
  <c r="R11" i="15" s="1"/>
  <c r="D41" i="11"/>
  <c r="AC15" i="13"/>
  <c r="G37" i="22" s="1"/>
  <c r="D37" i="22"/>
  <c r="D47" i="22"/>
  <c r="AC25" i="13"/>
  <c r="G47" i="22" s="1"/>
  <c r="AC14" i="13"/>
  <c r="D38" i="22"/>
  <c r="AC16" i="13"/>
  <c r="G38" i="22" s="1"/>
  <c r="AC31" i="13"/>
  <c r="G53" i="22" s="1"/>
  <c r="D53" i="22"/>
  <c r="AC47" i="13"/>
  <c r="AC27" i="13"/>
  <c r="G49" i="22" s="1"/>
  <c r="D49" i="22"/>
  <c r="AC13" i="13"/>
  <c r="AC28" i="13"/>
  <c r="G50" i="22" s="1"/>
  <c r="D50" i="22"/>
  <c r="D55" i="22"/>
  <c r="AC33" i="13"/>
  <c r="G55" i="22" s="1"/>
  <c r="AC48" i="13"/>
  <c r="AC38" i="13"/>
  <c r="AC42" i="13"/>
  <c r="AC46" i="13"/>
  <c r="Z51" i="13"/>
  <c r="AC19" i="13"/>
  <c r="G41" i="22" s="1"/>
  <c r="D41" i="22"/>
  <c r="AC12" i="13"/>
  <c r="AC37" i="13"/>
  <c r="G59" i="22" s="1"/>
  <c r="D59" i="22"/>
  <c r="J41" i="11"/>
  <c r="K41" i="11"/>
  <c r="F41" i="11"/>
  <c r="N41" i="11"/>
  <c r="M41" i="11"/>
  <c r="G41" i="11"/>
  <c r="O41" i="11"/>
  <c r="L41" i="11"/>
  <c r="H41" i="11"/>
  <c r="P41" i="11"/>
  <c r="I41" i="11"/>
  <c r="E41" i="11"/>
  <c r="AK42" i="13"/>
  <c r="AS42" i="13" s="1"/>
  <c r="AK41" i="13"/>
  <c r="AQ41" i="13" s="1"/>
  <c r="AK37" i="13"/>
  <c r="AM37" i="13" s="1"/>
  <c r="AK36" i="13"/>
  <c r="AS36" i="13" s="1"/>
  <c r="AK47" i="13"/>
  <c r="AM47" i="13" s="1"/>
  <c r="AK40" i="13"/>
  <c r="AS40" i="13" s="1"/>
  <c r="AK39" i="13"/>
  <c r="AR39" i="13" s="1"/>
  <c r="AK17" i="13"/>
  <c r="AS17" i="13" s="1"/>
  <c r="AK28" i="13"/>
  <c r="AM28" i="13" s="1"/>
  <c r="AK45" i="13"/>
  <c r="AP45" i="13" s="1"/>
  <c r="AK33" i="13"/>
  <c r="AO33" i="13" s="1"/>
  <c r="AK35" i="13"/>
  <c r="AR35" i="13" s="1"/>
  <c r="AF52" i="13"/>
  <c r="AF53" i="13"/>
  <c r="AK34" i="13"/>
  <c r="AH53" i="13"/>
  <c r="AH52" i="13"/>
  <c r="AK49" i="13"/>
  <c r="AN49" i="13" s="1"/>
  <c r="AK38" i="13"/>
  <c r="AQ38" i="13" s="1"/>
  <c r="AK48" i="13"/>
  <c r="AN48" i="13" s="1"/>
  <c r="AJ53" i="13"/>
  <c r="AJ52" i="13"/>
  <c r="AG52" i="13"/>
  <c r="AG53" i="13"/>
  <c r="AK46" i="13"/>
  <c r="AO46" i="13" s="1"/>
  <c r="AI53" i="13"/>
  <c r="AI52" i="13"/>
  <c r="AE52" i="13"/>
  <c r="AE53" i="13"/>
  <c r="AK50" i="13"/>
  <c r="AK21" i="13"/>
  <c r="AR21" i="13" s="1"/>
  <c r="AK18" i="13"/>
  <c r="AK19" i="13"/>
  <c r="AP19" i="13" s="1"/>
  <c r="AK11" i="13"/>
  <c r="AN11" i="13" s="1"/>
  <c r="AK13" i="13"/>
  <c r="AK27" i="13"/>
  <c r="AN27" i="13" s="1"/>
  <c r="AK26" i="13"/>
  <c r="AK44" i="13"/>
  <c r="AQ44" i="13" s="1"/>
  <c r="AK24" i="13"/>
  <c r="AN24" i="13" s="1"/>
  <c r="AK16" i="13"/>
  <c r="AN16" i="13" s="1"/>
  <c r="AK29" i="13"/>
  <c r="AR29" i="13" s="1"/>
  <c r="AK22" i="13"/>
  <c r="AR22" i="13" s="1"/>
  <c r="AK23" i="13"/>
  <c r="AP23" i="13" s="1"/>
  <c r="AK32" i="13"/>
  <c r="AR32" i="13" s="1"/>
  <c r="AK15" i="13"/>
  <c r="AK30" i="13"/>
  <c r="AP30" i="13" s="1"/>
  <c r="AK25" i="13"/>
  <c r="AR25" i="13" s="1"/>
  <c r="AK31" i="13"/>
  <c r="AQ31" i="13" s="1"/>
  <c r="AK12" i="13"/>
  <c r="AN12" i="13" s="1"/>
  <c r="AK14" i="13"/>
  <c r="AQ14" i="13" s="1"/>
  <c r="AK20" i="13"/>
  <c r="AR20" i="13" s="1"/>
  <c r="AE51" i="13"/>
  <c r="AF51" i="13"/>
  <c r="AJ51" i="13"/>
  <c r="AI51" i="13"/>
  <c r="AH51" i="13"/>
  <c r="AG51" i="13"/>
  <c r="AR13" i="13" l="1"/>
  <c r="AS13" i="13"/>
  <c r="AM10" i="13"/>
  <c r="AS10" i="13"/>
  <c r="R13" i="15"/>
  <c r="R7" i="15" s="1"/>
  <c r="R12" i="15"/>
  <c r="D11" i="22"/>
  <c r="D60" i="22"/>
  <c r="G60" i="22" s="1"/>
  <c r="AC52" i="13"/>
  <c r="D61" i="22"/>
  <c r="AC53" i="13"/>
  <c r="G61" i="22" s="1"/>
  <c r="AC51" i="13"/>
  <c r="AR47" i="13"/>
  <c r="AS37" i="13"/>
  <c r="AS47" i="13"/>
  <c r="AR45" i="13"/>
  <c r="AO35" i="13"/>
  <c r="AO36" i="13"/>
  <c r="AP36" i="13"/>
  <c r="AQ36" i="13"/>
  <c r="AM36" i="13"/>
  <c r="AN36" i="13"/>
  <c r="AN33" i="13"/>
  <c r="AR33" i="13"/>
  <c r="AR36" i="13"/>
  <c r="AP48" i="13"/>
  <c r="AP33" i="13"/>
  <c r="AS45" i="13"/>
  <c r="AM39" i="13"/>
  <c r="AN39" i="13"/>
  <c r="AN45" i="13"/>
  <c r="AP41" i="13"/>
  <c r="AQ39" i="13"/>
  <c r="AP39" i="13"/>
  <c r="AO39" i="13"/>
  <c r="AM42" i="13"/>
  <c r="AP42" i="13"/>
  <c r="AQ42" i="13"/>
  <c r="AM40" i="13"/>
  <c r="AO41" i="13"/>
  <c r="AR40" i="13"/>
  <c r="AM41" i="13"/>
  <c r="AR42" i="13"/>
  <c r="AO42" i="13"/>
  <c r="AQ47" i="13"/>
  <c r="AS41" i="13"/>
  <c r="AN42" i="13"/>
  <c r="AN41" i="13"/>
  <c r="AR41" i="13"/>
  <c r="AO47" i="13"/>
  <c r="AN37" i="13"/>
  <c r="AP37" i="13"/>
  <c r="AR37" i="13"/>
  <c r="AQ37" i="13"/>
  <c r="AN47" i="13"/>
  <c r="AO37" i="13"/>
  <c r="AN28" i="13"/>
  <c r="AP47" i="13"/>
  <c r="AO48" i="13"/>
  <c r="AM33" i="13"/>
  <c r="AS28" i="13"/>
  <c r="AO45" i="13"/>
  <c r="AQ45" i="13"/>
  <c r="AM35" i="13"/>
  <c r="AQ33" i="13"/>
  <c r="AS33" i="13"/>
  <c r="AN40" i="13"/>
  <c r="AM45" i="13"/>
  <c r="AO17" i="13"/>
  <c r="AO40" i="13"/>
  <c r="AP40" i="13"/>
  <c r="AQ17" i="13"/>
  <c r="AQ40" i="13"/>
  <c r="AP17" i="13"/>
  <c r="AP46" i="13"/>
  <c r="AP35" i="13"/>
  <c r="AR38" i="13"/>
  <c r="AO28" i="13"/>
  <c r="AS39" i="13"/>
  <c r="AS35" i="13"/>
  <c r="AR28" i="13"/>
  <c r="AP38" i="13"/>
  <c r="AQ28" i="13"/>
  <c r="AQ35" i="13"/>
  <c r="AN35" i="13"/>
  <c r="AP28" i="13"/>
  <c r="AM17" i="13"/>
  <c r="AN38" i="13"/>
  <c r="AR17" i="13"/>
  <c r="AN17" i="13"/>
  <c r="AO49" i="13"/>
  <c r="AP10" i="13"/>
  <c r="AK52" i="13"/>
  <c r="AP52" i="13" s="1"/>
  <c r="AK53" i="13"/>
  <c r="AR46" i="13"/>
  <c r="AO38" i="13"/>
  <c r="AS38" i="13"/>
  <c r="AM38" i="13"/>
  <c r="AQ34" i="13"/>
  <c r="AS34" i="13"/>
  <c r="AP34" i="13"/>
  <c r="AR34" i="13"/>
  <c r="AM34" i="13"/>
  <c r="AS46" i="13"/>
  <c r="AM46" i="13"/>
  <c r="AQ46" i="13"/>
  <c r="AS49" i="13"/>
  <c r="AQ49" i="13"/>
  <c r="AM49" i="13"/>
  <c r="AP49" i="13"/>
  <c r="AR49" i="13"/>
  <c r="AN46" i="13"/>
  <c r="AO34" i="13"/>
  <c r="AN34" i="13"/>
  <c r="AS48" i="13"/>
  <c r="AM48" i="13"/>
  <c r="AR48" i="13"/>
  <c r="AQ48" i="13"/>
  <c r="AQ24" i="13"/>
  <c r="AO24" i="13"/>
  <c r="AP44" i="13"/>
  <c r="AP27" i="13"/>
  <c r="AN14" i="13"/>
  <c r="AR24" i="13"/>
  <c r="AQ25" i="13"/>
  <c r="AO25" i="13"/>
  <c r="AO21" i="13"/>
  <c r="AQ11" i="13"/>
  <c r="AR14" i="13"/>
  <c r="AS15" i="13"/>
  <c r="AM15" i="13"/>
  <c r="AS26" i="13"/>
  <c r="AM26" i="13"/>
  <c r="AS18" i="13"/>
  <c r="AM18" i="13"/>
  <c r="AN18" i="13"/>
  <c r="AO13" i="13"/>
  <c r="AQ12" i="13"/>
  <c r="AN26" i="13"/>
  <c r="AN13" i="13"/>
  <c r="AS32" i="13"/>
  <c r="AM32" i="13"/>
  <c r="AS21" i="13"/>
  <c r="AM21" i="13"/>
  <c r="AP12" i="13"/>
  <c r="AQ10" i="13"/>
  <c r="AR27" i="13"/>
  <c r="AN10" i="13"/>
  <c r="AQ29" i="13"/>
  <c r="AP16" i="13"/>
  <c r="AP31" i="13"/>
  <c r="AR23" i="13"/>
  <c r="AO30" i="13"/>
  <c r="AO16" i="13"/>
  <c r="AS20" i="13"/>
  <c r="AM20" i="13"/>
  <c r="AS23" i="13"/>
  <c r="AM23" i="13"/>
  <c r="AS50" i="13"/>
  <c r="AM50" i="13"/>
  <c r="AO26" i="13"/>
  <c r="AQ26" i="13"/>
  <c r="AQ16" i="13"/>
  <c r="AO44" i="13"/>
  <c r="AN30" i="13"/>
  <c r="AQ50" i="13"/>
  <c r="AQ27" i="13"/>
  <c r="AO11" i="13"/>
  <c r="AO18" i="13"/>
  <c r="AS14" i="13"/>
  <c r="AM14" i="13"/>
  <c r="AS22" i="13"/>
  <c r="AM22" i="13"/>
  <c r="AR15" i="13"/>
  <c r="AN23" i="13"/>
  <c r="AO10" i="13"/>
  <c r="AP13" i="13"/>
  <c r="AP14" i="13"/>
  <c r="AO32" i="13"/>
  <c r="AP24" i="13"/>
  <c r="AO22" i="13"/>
  <c r="AQ22" i="13"/>
  <c r="AP21" i="13"/>
  <c r="AQ13" i="13"/>
  <c r="AR50" i="13"/>
  <c r="AP22" i="13"/>
  <c r="AS12" i="13"/>
  <c r="AM12" i="13"/>
  <c r="AS29" i="13"/>
  <c r="AM29" i="13"/>
  <c r="AS27" i="13"/>
  <c r="AM27" i="13"/>
  <c r="AQ23" i="13"/>
  <c r="AN44" i="13"/>
  <c r="AO15" i="13"/>
  <c r="AR10" i="13"/>
  <c r="AR19" i="13"/>
  <c r="AR30" i="13"/>
  <c r="AP50" i="13"/>
  <c r="AR26" i="13"/>
  <c r="AP15" i="13"/>
  <c r="AO19" i="13"/>
  <c r="AO14" i="13"/>
  <c r="AS31" i="13"/>
  <c r="AM31" i="13"/>
  <c r="AP20" i="13"/>
  <c r="AP26" i="13"/>
  <c r="AN21" i="13"/>
  <c r="AN22" i="13"/>
  <c r="AN31" i="13"/>
  <c r="AQ21" i="13"/>
  <c r="AN50" i="13"/>
  <c r="AO27" i="13"/>
  <c r="AQ19" i="13"/>
  <c r="AS16" i="13"/>
  <c r="AM13" i="13"/>
  <c r="AN20" i="13"/>
  <c r="AS25" i="13"/>
  <c r="AM25" i="13"/>
  <c r="AS24" i="13"/>
  <c r="AM24" i="13"/>
  <c r="AS11" i="13"/>
  <c r="AM11" i="13"/>
  <c r="AN19" i="13"/>
  <c r="AO23" i="13"/>
  <c r="AO12" i="13"/>
  <c r="AR18" i="13"/>
  <c r="AR12" i="13"/>
  <c r="AM16" i="13"/>
  <c r="AN29" i="13"/>
  <c r="AO29" i="13"/>
  <c r="AO31" i="13"/>
  <c r="AR16" i="13"/>
  <c r="AP18" i="13"/>
  <c r="AQ32" i="13"/>
  <c r="AQ15" i="13"/>
  <c r="AN15" i="13"/>
  <c r="AS30" i="13"/>
  <c r="AM30" i="13"/>
  <c r="AS44" i="13"/>
  <c r="AM44" i="13"/>
  <c r="AS19" i="13"/>
  <c r="AM19" i="13"/>
  <c r="AP32" i="13"/>
  <c r="AN32" i="13"/>
  <c r="AQ20" i="13"/>
  <c r="AQ30" i="13"/>
  <c r="AP25" i="13"/>
  <c r="AN25" i="13"/>
  <c r="AO20" i="13"/>
  <c r="AR11" i="13"/>
  <c r="AP11" i="13"/>
  <c r="AQ18" i="13"/>
  <c r="AR31" i="13"/>
  <c r="AP29" i="13"/>
  <c r="AR44" i="13"/>
  <c r="AO50" i="13"/>
  <c r="AK51" i="13"/>
  <c r="AS51" i="13" s="1"/>
  <c r="E10" i="15" l="1"/>
  <c r="AL50" i="13"/>
  <c r="AL53" i="13"/>
  <c r="AO52" i="13"/>
  <c r="AR52" i="13"/>
  <c r="AQ52" i="13"/>
  <c r="AM52" i="13"/>
  <c r="AL51" i="13"/>
  <c r="AL52" i="13"/>
  <c r="AS52" i="13"/>
  <c r="AN52" i="13"/>
  <c r="AL16" i="13"/>
  <c r="AL10" i="13"/>
  <c r="AL44" i="13"/>
  <c r="AL24" i="13"/>
  <c r="AL25" i="13"/>
  <c r="AL30" i="13"/>
  <c r="AM53" i="13"/>
  <c r="E82" i="2" s="1"/>
  <c r="AL31" i="13"/>
  <c r="AL12" i="13"/>
  <c r="AL22" i="13"/>
  <c r="AL13" i="13"/>
  <c r="AL32" i="13"/>
  <c r="AL18" i="13"/>
  <c r="AL46" i="13"/>
  <c r="AL37" i="13"/>
  <c r="AL28" i="13"/>
  <c r="AL17" i="13"/>
  <c r="AL38" i="13"/>
  <c r="AL34" i="13"/>
  <c r="AL40" i="13"/>
  <c r="AL45" i="13"/>
  <c r="AL43" i="13"/>
  <c r="AL48" i="13"/>
  <c r="AL49" i="13"/>
  <c r="AL35" i="13"/>
  <c r="AL36" i="13"/>
  <c r="AL47" i="13"/>
  <c r="AL39" i="13"/>
  <c r="AL33" i="13"/>
  <c r="AL42" i="13"/>
  <c r="AL41" i="13"/>
  <c r="AL27" i="13"/>
  <c r="AL26" i="13"/>
  <c r="AL14" i="13"/>
  <c r="AL23" i="13"/>
  <c r="AL21" i="13"/>
  <c r="AL19" i="13"/>
  <c r="AL11" i="13"/>
  <c r="AL29" i="13"/>
  <c r="AL20" i="13"/>
  <c r="AL15" i="13"/>
  <c r="AN53" i="13"/>
  <c r="E83" i="2" s="1"/>
  <c r="AM51" i="13"/>
  <c r="AP53" i="13"/>
  <c r="E85" i="2" s="1"/>
  <c r="AO53" i="13"/>
  <c r="E84" i="2" s="1"/>
  <c r="AR53" i="13"/>
  <c r="AS53" i="13"/>
  <c r="AQ53" i="13"/>
  <c r="E86" i="2" s="1"/>
  <c r="AP51" i="13"/>
  <c r="AN51" i="13"/>
  <c r="AQ51" i="13"/>
  <c r="AO51" i="13"/>
  <c r="AR51" i="13"/>
  <c r="D87" i="2" l="1"/>
  <c r="D117" i="2" s="1"/>
  <c r="D25" i="11" s="1"/>
  <c r="D69" i="11"/>
  <c r="D68" i="11"/>
  <c r="D67" i="11"/>
  <c r="D70" i="11"/>
  <c r="D66" i="11"/>
  <c r="H11" i="9"/>
  <c r="H12" i="9"/>
  <c r="H10" i="9"/>
  <c r="H9" i="9"/>
  <c r="H8" i="9"/>
  <c r="R18" i="15" l="1"/>
  <c r="R19" i="15"/>
  <c r="R17" i="15"/>
  <c r="R16" i="15"/>
  <c r="D72" i="11"/>
  <c r="D28" i="11"/>
  <c r="D29" i="11"/>
  <c r="D87" i="3" l="1"/>
  <c r="R8" i="15"/>
  <c r="D6" i="11"/>
  <c r="D7" i="11"/>
  <c r="C91" i="2"/>
  <c r="R22" i="15" l="1"/>
  <c r="C73" i="2"/>
  <c r="D90" i="3" l="1"/>
  <c r="D24" i="22"/>
  <c r="C46" i="2"/>
  <c r="C50" i="2"/>
  <c r="C40" i="2"/>
  <c r="C52" i="11"/>
  <c r="C94" i="2"/>
  <c r="C93" i="2"/>
  <c r="C92" i="2"/>
  <c r="C68" i="2"/>
  <c r="C44" i="2"/>
  <c r="B13" i="11"/>
  <c r="B12" i="11"/>
  <c r="B7" i="11"/>
  <c r="B6" i="11"/>
  <c r="C75" i="3"/>
  <c r="C74" i="3"/>
  <c r="C73" i="3"/>
  <c r="C72" i="3"/>
  <c r="C67" i="3"/>
  <c r="C66" i="3"/>
  <c r="C65" i="3"/>
  <c r="C64" i="3"/>
  <c r="C60" i="3"/>
  <c r="C59" i="3"/>
  <c r="C58" i="3"/>
  <c r="C57" i="3"/>
  <c r="C56" i="3"/>
  <c r="C52" i="3"/>
  <c r="C49" i="3"/>
  <c r="C45" i="3"/>
  <c r="C33" i="3"/>
  <c r="C34" i="3"/>
  <c r="C35" i="3"/>
  <c r="C36" i="3"/>
  <c r="C39" i="3"/>
  <c r="C41" i="3"/>
  <c r="C31" i="3"/>
  <c r="D26" i="22" l="1"/>
  <c r="R23" i="15"/>
  <c r="B64" i="3"/>
  <c r="D16" i="11" l="1"/>
  <c r="D17" i="11"/>
  <c r="D15" i="11"/>
  <c r="D77" i="3" l="1"/>
  <c r="E9" i="3" l="1"/>
  <c r="B66" i="3"/>
  <c r="B65" i="3"/>
  <c r="D23" i="2"/>
  <c r="D25" i="2" s="1"/>
  <c r="D24" i="2" s="1"/>
  <c r="E40" i="3" l="1"/>
  <c r="E31" i="3"/>
  <c r="E27" i="3"/>
  <c r="D17" i="22" s="1"/>
  <c r="E26" i="3"/>
  <c r="E45" i="3"/>
  <c r="E32" i="3"/>
  <c r="E17" i="3"/>
  <c r="E23" i="2"/>
  <c r="E25" i="2" s="1"/>
  <c r="F9" i="3"/>
  <c r="D10" i="11"/>
  <c r="E46" i="3" l="1"/>
  <c r="D18" i="22" s="1"/>
  <c r="F17" i="3"/>
  <c r="F40" i="3"/>
  <c r="F27" i="3"/>
  <c r="F46" i="3" s="1"/>
  <c r="F26" i="3"/>
  <c r="F31" i="3"/>
  <c r="E36" i="3"/>
  <c r="E37" i="3"/>
  <c r="E47" i="3" s="1"/>
  <c r="F49" i="3"/>
  <c r="F32" i="3"/>
  <c r="F45" i="3"/>
  <c r="D12" i="11"/>
  <c r="E10" i="3"/>
  <c r="D13" i="11"/>
  <c r="E12" i="11"/>
  <c r="F10" i="3"/>
  <c r="F48" i="3" s="1"/>
  <c r="F23" i="2"/>
  <c r="F25" i="2" s="1"/>
  <c r="D36" i="11"/>
  <c r="G9" i="3"/>
  <c r="E10" i="11"/>
  <c r="G40" i="3" l="1"/>
  <c r="G31" i="3"/>
  <c r="G27" i="3"/>
  <c r="G46" i="3" s="1"/>
  <c r="G26" i="3"/>
  <c r="D37" i="11"/>
  <c r="D43" i="11" s="1"/>
  <c r="E50" i="3"/>
  <c r="F36" i="3"/>
  <c r="E48" i="3"/>
  <c r="F51" i="3"/>
  <c r="F38" i="3"/>
  <c r="E24" i="2"/>
  <c r="E11" i="11" s="1"/>
  <c r="G49" i="3"/>
  <c r="G32" i="3"/>
  <c r="F37" i="3"/>
  <c r="F47" i="3" s="1"/>
  <c r="F50" i="3" s="1"/>
  <c r="G45" i="3"/>
  <c r="F12" i="11"/>
  <c r="G10" i="3"/>
  <c r="E13" i="11"/>
  <c r="G23" i="2"/>
  <c r="G25" i="2" s="1"/>
  <c r="E36" i="11"/>
  <c r="E37" i="11" s="1"/>
  <c r="H9" i="3"/>
  <c r="F10" i="11"/>
  <c r="D11" i="11"/>
  <c r="D44" i="11" l="1"/>
  <c r="D48" i="11"/>
  <c r="D46" i="11"/>
  <c r="D45" i="11"/>
  <c r="D47" i="11"/>
  <c r="H31" i="3"/>
  <c r="H27" i="3"/>
  <c r="H26" i="3"/>
  <c r="E11" i="3"/>
  <c r="F52" i="3"/>
  <c r="E38" i="3"/>
  <c r="D52" i="11"/>
  <c r="D55" i="11"/>
  <c r="H46" i="3"/>
  <c r="E51" i="3"/>
  <c r="G48" i="3"/>
  <c r="G38" i="3" s="1"/>
  <c r="H49" i="3"/>
  <c r="H32" i="3"/>
  <c r="G37" i="3"/>
  <c r="H45" i="3"/>
  <c r="F13" i="11"/>
  <c r="G12" i="11"/>
  <c r="H10" i="3"/>
  <c r="H48" i="3" s="1"/>
  <c r="H23" i="2"/>
  <c r="H25" i="2" s="1"/>
  <c r="F24" i="2"/>
  <c r="F34" i="3"/>
  <c r="I9" i="3"/>
  <c r="G10" i="11"/>
  <c r="F36" i="11"/>
  <c r="F37" i="11" s="1"/>
  <c r="I26" i="3" l="1"/>
  <c r="I27" i="3"/>
  <c r="I31" i="3"/>
  <c r="E43" i="11"/>
  <c r="F11" i="3"/>
  <c r="G47" i="3"/>
  <c r="E52" i="3"/>
  <c r="I46" i="3"/>
  <c r="G51" i="3"/>
  <c r="H51" i="3"/>
  <c r="H38" i="3"/>
  <c r="I49" i="3"/>
  <c r="I32" i="3"/>
  <c r="H37" i="3"/>
  <c r="H47" i="3" s="1"/>
  <c r="H50" i="3" s="1"/>
  <c r="I23" i="2"/>
  <c r="I25" i="2" s="1"/>
  <c r="D58" i="11"/>
  <c r="E22" i="3" s="1"/>
  <c r="D56" i="11"/>
  <c r="E20" i="3" s="1"/>
  <c r="E57" i="3" s="1"/>
  <c r="E19" i="3"/>
  <c r="D57" i="11"/>
  <c r="E21" i="3" s="1"/>
  <c r="I45" i="3"/>
  <c r="G13" i="11"/>
  <c r="H12" i="11"/>
  <c r="I10" i="3"/>
  <c r="I48" i="3" s="1"/>
  <c r="G24" i="2"/>
  <c r="G11" i="11" s="1"/>
  <c r="F11" i="11"/>
  <c r="G34" i="3"/>
  <c r="J9" i="3"/>
  <c r="H10" i="11"/>
  <c r="G36" i="11"/>
  <c r="G37" i="11" s="1"/>
  <c r="E55" i="11" l="1"/>
  <c r="F19" i="3" s="1"/>
  <c r="E48" i="11"/>
  <c r="E45" i="11"/>
  <c r="E47" i="11"/>
  <c r="E46" i="11"/>
  <c r="E44" i="11"/>
  <c r="J27" i="3"/>
  <c r="J26" i="3"/>
  <c r="J31" i="3"/>
  <c r="H52" i="3"/>
  <c r="F43" i="11"/>
  <c r="G11" i="3"/>
  <c r="G50" i="3"/>
  <c r="G52" i="3" s="1"/>
  <c r="J46" i="3"/>
  <c r="E56" i="3"/>
  <c r="I51" i="3"/>
  <c r="I38" i="3"/>
  <c r="H24" i="2"/>
  <c r="H11" i="11" s="1"/>
  <c r="I12" i="11"/>
  <c r="J23" i="2"/>
  <c r="J25" i="2" s="1"/>
  <c r="J10" i="3"/>
  <c r="J48" i="3" s="1"/>
  <c r="J49" i="3"/>
  <c r="J32" i="3"/>
  <c r="I37" i="3"/>
  <c r="H35" i="3"/>
  <c r="E52" i="11"/>
  <c r="E58" i="11" s="1"/>
  <c r="F22" i="3" s="1"/>
  <c r="E56" i="11"/>
  <c r="F20" i="3" s="1"/>
  <c r="E57" i="11"/>
  <c r="F21" i="3" s="1"/>
  <c r="J45" i="3"/>
  <c r="H13" i="11"/>
  <c r="F41" i="3"/>
  <c r="H34" i="3"/>
  <c r="K9" i="3"/>
  <c r="H36" i="11"/>
  <c r="H37" i="11" s="1"/>
  <c r="I10" i="11"/>
  <c r="F52" i="11" l="1"/>
  <c r="F58" i="11" s="1"/>
  <c r="G22" i="3" s="1"/>
  <c r="F46" i="11"/>
  <c r="F44" i="11"/>
  <c r="F48" i="11"/>
  <c r="F47" i="11"/>
  <c r="F45" i="11"/>
  <c r="K31" i="3"/>
  <c r="K26" i="3"/>
  <c r="K27" i="3"/>
  <c r="F55" i="11"/>
  <c r="G19" i="3" s="1"/>
  <c r="G43" i="11"/>
  <c r="H11" i="3"/>
  <c r="I47" i="3"/>
  <c r="G17" i="3"/>
  <c r="F56" i="11"/>
  <c r="G20" i="3" s="1"/>
  <c r="F57" i="11"/>
  <c r="G21" i="3" s="1"/>
  <c r="K46" i="3"/>
  <c r="E65" i="3"/>
  <c r="K23" i="2"/>
  <c r="K25" i="2" s="1"/>
  <c r="J51" i="3"/>
  <c r="J38" i="3"/>
  <c r="K10" i="3"/>
  <c r="K48" i="3" s="1"/>
  <c r="I24" i="2"/>
  <c r="I11" i="11" s="1"/>
  <c r="J12" i="11"/>
  <c r="I13" i="11"/>
  <c r="K49" i="3"/>
  <c r="K32" i="3"/>
  <c r="J37" i="3"/>
  <c r="J47" i="3" s="1"/>
  <c r="J50" i="3" s="1"/>
  <c r="I35" i="3"/>
  <c r="F56" i="3"/>
  <c r="K45" i="3"/>
  <c r="E41" i="3"/>
  <c r="I34" i="3"/>
  <c r="L9" i="3"/>
  <c r="J10" i="11"/>
  <c r="I36" i="11"/>
  <c r="I37" i="11" s="1"/>
  <c r="G52" i="11" l="1"/>
  <c r="G46" i="11"/>
  <c r="G44" i="11"/>
  <c r="G48" i="11"/>
  <c r="G45" i="11"/>
  <c r="G47" i="11"/>
  <c r="L26" i="3"/>
  <c r="L31" i="3"/>
  <c r="L27" i="3"/>
  <c r="G36" i="3"/>
  <c r="H17" i="3"/>
  <c r="G55" i="11"/>
  <c r="H19" i="3" s="1"/>
  <c r="H40" i="3" s="1"/>
  <c r="H43" i="11"/>
  <c r="I11" i="3"/>
  <c r="I50" i="3"/>
  <c r="J52" i="3"/>
  <c r="D12" i="22"/>
  <c r="D14" i="22"/>
  <c r="L46" i="3"/>
  <c r="L23" i="2"/>
  <c r="L25" i="2" s="1"/>
  <c r="K12" i="11"/>
  <c r="L10" i="3"/>
  <c r="L48" i="3" s="1"/>
  <c r="J24" i="2"/>
  <c r="J11" i="11" s="1"/>
  <c r="J13" i="11"/>
  <c r="K51" i="3"/>
  <c r="K38" i="3"/>
  <c r="L49" i="3"/>
  <c r="L32" i="3"/>
  <c r="K37" i="3"/>
  <c r="K47" i="3" s="1"/>
  <c r="K50" i="3" s="1"/>
  <c r="D15" i="22"/>
  <c r="G56" i="11"/>
  <c r="H20" i="3" s="1"/>
  <c r="G57" i="11"/>
  <c r="H21" i="3" s="1"/>
  <c r="L45" i="3"/>
  <c r="E64" i="3"/>
  <c r="M9" i="3"/>
  <c r="K10" i="11"/>
  <c r="J36" i="11"/>
  <c r="J37" i="11" s="1"/>
  <c r="I17" i="3" l="1"/>
  <c r="H45" i="11"/>
  <c r="H44" i="11"/>
  <c r="H48" i="11"/>
  <c r="H46" i="11"/>
  <c r="H47" i="11"/>
  <c r="M31" i="3"/>
  <c r="M27" i="3"/>
  <c r="M26" i="3"/>
  <c r="I43" i="11"/>
  <c r="J11" i="3"/>
  <c r="H55" i="11"/>
  <c r="I19" i="3" s="1"/>
  <c r="I40" i="3" s="1"/>
  <c r="K52" i="3"/>
  <c r="I52" i="3"/>
  <c r="L51" i="3"/>
  <c r="G58" i="11"/>
  <c r="H22" i="3" s="1"/>
  <c r="L12" i="11"/>
  <c r="M23" i="2"/>
  <c r="M25" i="2" s="1"/>
  <c r="M10" i="3"/>
  <c r="M48" i="3" s="1"/>
  <c r="D16" i="22"/>
  <c r="M46" i="3"/>
  <c r="G56" i="3"/>
  <c r="D13" i="22"/>
  <c r="H36" i="3"/>
  <c r="K24" i="2"/>
  <c r="K11" i="11" s="1"/>
  <c r="K13" i="11"/>
  <c r="L38" i="3"/>
  <c r="M49" i="3"/>
  <c r="M32" i="3"/>
  <c r="L37" i="3"/>
  <c r="L47" i="3" s="1"/>
  <c r="L50" i="3" s="1"/>
  <c r="J35" i="3"/>
  <c r="K35" i="3"/>
  <c r="H57" i="11"/>
  <c r="I21" i="3" s="1"/>
  <c r="H56" i="11"/>
  <c r="I20" i="3" s="1"/>
  <c r="M45" i="3"/>
  <c r="J34" i="3"/>
  <c r="H52" i="11"/>
  <c r="H58" i="11" s="1"/>
  <c r="I22" i="3" s="1"/>
  <c r="K34" i="3"/>
  <c r="N9" i="3"/>
  <c r="L10" i="11"/>
  <c r="K36" i="11"/>
  <c r="K37" i="11" s="1"/>
  <c r="J17" i="3" l="1"/>
  <c r="I44" i="11"/>
  <c r="I48" i="11"/>
  <c r="I46" i="11"/>
  <c r="I45" i="11"/>
  <c r="I47" i="11"/>
  <c r="N31" i="3"/>
  <c r="N27" i="3"/>
  <c r="N26" i="3"/>
  <c r="I55" i="11"/>
  <c r="J19" i="3" s="1"/>
  <c r="J40" i="3" s="1"/>
  <c r="J43" i="11"/>
  <c r="K11" i="3"/>
  <c r="L52" i="3"/>
  <c r="M51" i="3"/>
  <c r="M12" i="11"/>
  <c r="N23" i="2"/>
  <c r="N25" i="2" s="1"/>
  <c r="N10" i="3"/>
  <c r="N48" i="3" s="1"/>
  <c r="M38" i="3"/>
  <c r="N46" i="3"/>
  <c r="I36" i="3"/>
  <c r="L13" i="11"/>
  <c r="L24" i="2"/>
  <c r="L11" i="11" s="1"/>
  <c r="N49" i="3"/>
  <c r="N32" i="3"/>
  <c r="M37" i="3"/>
  <c r="M47" i="3" s="1"/>
  <c r="M50" i="3" s="1"/>
  <c r="H56" i="3"/>
  <c r="I56" i="3"/>
  <c r="H41" i="3"/>
  <c r="I57" i="11"/>
  <c r="J21" i="3" s="1"/>
  <c r="I56" i="11"/>
  <c r="J20" i="3" s="1"/>
  <c r="N45" i="3"/>
  <c r="I52" i="11"/>
  <c r="I58" i="11" s="1"/>
  <c r="J22" i="3" s="1"/>
  <c r="O9" i="3"/>
  <c r="L36" i="11"/>
  <c r="L37" i="11" s="1"/>
  <c r="M10" i="11"/>
  <c r="K17" i="3" l="1"/>
  <c r="J46" i="11"/>
  <c r="J44" i="11"/>
  <c r="J47" i="11"/>
  <c r="J45" i="11"/>
  <c r="J48" i="11"/>
  <c r="O31" i="3"/>
  <c r="O27" i="3"/>
  <c r="O26" i="3"/>
  <c r="J55" i="11"/>
  <c r="K19" i="3" s="1"/>
  <c r="K40" i="3" s="1"/>
  <c r="K43" i="11"/>
  <c r="L11" i="3"/>
  <c r="M52" i="3"/>
  <c r="N38" i="3"/>
  <c r="O23" i="2"/>
  <c r="O25" i="2" s="1"/>
  <c r="O10" i="3"/>
  <c r="O48" i="3" s="1"/>
  <c r="N12" i="11"/>
  <c r="M24" i="2"/>
  <c r="M11" i="11" s="1"/>
  <c r="M13" i="11"/>
  <c r="N51" i="3"/>
  <c r="O46" i="3"/>
  <c r="J36" i="3"/>
  <c r="O49" i="3"/>
  <c r="O32" i="3"/>
  <c r="N37" i="3"/>
  <c r="N47" i="3" s="1"/>
  <c r="N50" i="3" s="1"/>
  <c r="M35" i="3"/>
  <c r="L35" i="3"/>
  <c r="J57" i="11"/>
  <c r="K21" i="3" s="1"/>
  <c r="J56" i="11"/>
  <c r="K20" i="3" s="1"/>
  <c r="O45" i="3"/>
  <c r="L34" i="3"/>
  <c r="J52" i="11"/>
  <c r="J58" i="11" s="1"/>
  <c r="K22" i="3" s="1"/>
  <c r="M34" i="3"/>
  <c r="E58" i="3"/>
  <c r="E59" i="3"/>
  <c r="P9" i="3"/>
  <c r="N10" i="11"/>
  <c r="M36" i="11"/>
  <c r="M37" i="11" s="1"/>
  <c r="L17" i="3" l="1"/>
  <c r="K44" i="11"/>
  <c r="K45" i="11"/>
  <c r="K46" i="11"/>
  <c r="K47" i="11"/>
  <c r="K48" i="11"/>
  <c r="P26" i="3"/>
  <c r="P31" i="3"/>
  <c r="P27" i="3"/>
  <c r="K55" i="11"/>
  <c r="L19" i="3" s="1"/>
  <c r="L40" i="3" s="1"/>
  <c r="L43" i="11"/>
  <c r="M11" i="3"/>
  <c r="N52" i="3"/>
  <c r="O51" i="3"/>
  <c r="I41" i="3"/>
  <c r="O38" i="3"/>
  <c r="O12" i="11"/>
  <c r="P23" i="2"/>
  <c r="P25" i="2" s="1"/>
  <c r="P10" i="3"/>
  <c r="P48" i="3" s="1"/>
  <c r="N24" i="2"/>
  <c r="N11" i="11" s="1"/>
  <c r="N13" i="11"/>
  <c r="P46" i="3"/>
  <c r="K36" i="3"/>
  <c r="J41" i="3"/>
  <c r="J56" i="3"/>
  <c r="P49" i="3"/>
  <c r="P32" i="3"/>
  <c r="O37" i="3"/>
  <c r="O47" i="3" s="1"/>
  <c r="O50" i="3" s="1"/>
  <c r="N35" i="3"/>
  <c r="K56" i="3"/>
  <c r="K57" i="11"/>
  <c r="L21" i="3" s="1"/>
  <c r="K56" i="11"/>
  <c r="L20" i="3" s="1"/>
  <c r="P45" i="3"/>
  <c r="O13" i="11"/>
  <c r="K52" i="11"/>
  <c r="K58" i="11" s="1"/>
  <c r="L22" i="3" s="1"/>
  <c r="E60" i="3"/>
  <c r="N34" i="3"/>
  <c r="N36" i="11"/>
  <c r="N37" i="11" s="1"/>
  <c r="O10" i="11"/>
  <c r="O24" i="2"/>
  <c r="L55" i="11" l="1"/>
  <c r="M19" i="3" s="1"/>
  <c r="M40" i="3" s="1"/>
  <c r="L47" i="11"/>
  <c r="L46" i="11"/>
  <c r="L48" i="11"/>
  <c r="L44" i="11"/>
  <c r="L45" i="11"/>
  <c r="M43" i="11"/>
  <c r="N11" i="3"/>
  <c r="M17" i="3"/>
  <c r="O52" i="3"/>
  <c r="P51" i="3"/>
  <c r="P12" i="11"/>
  <c r="P38" i="3"/>
  <c r="L36" i="3"/>
  <c r="P37" i="3"/>
  <c r="O35" i="3"/>
  <c r="L56" i="3"/>
  <c r="L56" i="11"/>
  <c r="M20" i="3" s="1"/>
  <c r="L57" i="11"/>
  <c r="M21" i="3" s="1"/>
  <c r="L52" i="11"/>
  <c r="L58" i="11" s="1"/>
  <c r="M22" i="3" s="1"/>
  <c r="O11" i="11"/>
  <c r="O34" i="3"/>
  <c r="P10" i="11"/>
  <c r="O36" i="11"/>
  <c r="O37" i="11" s="1"/>
  <c r="N17" i="3" l="1"/>
  <c r="M46" i="11"/>
  <c r="M45" i="11"/>
  <c r="M47" i="11"/>
  <c r="M44" i="11"/>
  <c r="M48" i="11"/>
  <c r="M55" i="11"/>
  <c r="N19" i="3" s="1"/>
  <c r="N40" i="3" s="1"/>
  <c r="N43" i="11"/>
  <c r="O11" i="3"/>
  <c r="P47" i="3"/>
  <c r="K41" i="3"/>
  <c r="P13" i="11"/>
  <c r="P24" i="2"/>
  <c r="P11" i="11" s="1"/>
  <c r="M36" i="3"/>
  <c r="L41" i="3"/>
  <c r="P35" i="3"/>
  <c r="M56" i="3"/>
  <c r="M56" i="11"/>
  <c r="N20" i="3" s="1"/>
  <c r="M57" i="11"/>
  <c r="N21" i="3" s="1"/>
  <c r="M52" i="11"/>
  <c r="M58" i="11" s="1"/>
  <c r="N22" i="3" s="1"/>
  <c r="P34" i="3"/>
  <c r="P36" i="11"/>
  <c r="P37" i="11" s="1"/>
  <c r="O17" i="3" l="1"/>
  <c r="N44" i="11"/>
  <c r="N48" i="11"/>
  <c r="N46" i="11"/>
  <c r="N47" i="11"/>
  <c r="N45" i="11"/>
  <c r="N55" i="11"/>
  <c r="O19" i="3" s="1"/>
  <c r="O40" i="3" s="1"/>
  <c r="O43" i="11"/>
  <c r="P11" i="3"/>
  <c r="P50" i="3"/>
  <c r="N36" i="3"/>
  <c r="N56" i="11"/>
  <c r="O20" i="3" s="1"/>
  <c r="N57" i="11"/>
  <c r="O21" i="3" s="1"/>
  <c r="N52" i="11"/>
  <c r="N58" i="11" s="1"/>
  <c r="O22" i="3" s="1"/>
  <c r="O55" i="11" l="1"/>
  <c r="P19" i="3" s="1"/>
  <c r="P40" i="3" s="1"/>
  <c r="O46" i="11"/>
  <c r="O44" i="11"/>
  <c r="O45" i="11"/>
  <c r="O48" i="11"/>
  <c r="O47" i="11"/>
  <c r="P43" i="11"/>
  <c r="P17" i="3"/>
  <c r="O52" i="11"/>
  <c r="O58" i="11" s="1"/>
  <c r="P22" i="3" s="1"/>
  <c r="P52" i="3"/>
  <c r="M41" i="3"/>
  <c r="O36" i="3"/>
  <c r="O56" i="3"/>
  <c r="N56" i="3"/>
  <c r="N41" i="3"/>
  <c r="O56" i="11"/>
  <c r="P20" i="3" s="1"/>
  <c r="O57" i="11"/>
  <c r="P21" i="3" s="1"/>
  <c r="P47" i="11" l="1"/>
  <c r="P46" i="11"/>
  <c r="P45" i="11"/>
  <c r="P44" i="11"/>
  <c r="P48" i="11"/>
  <c r="P55" i="11"/>
  <c r="D73" i="3"/>
  <c r="P36" i="3"/>
  <c r="O41" i="3"/>
  <c r="P56" i="3"/>
  <c r="P57" i="11"/>
  <c r="P56" i="11"/>
  <c r="P52" i="11"/>
  <c r="P58" i="11" s="1"/>
  <c r="P41" i="3" l="1"/>
  <c r="G59" i="3" l="1"/>
  <c r="G58" i="3"/>
  <c r="G57" i="3"/>
  <c r="K58" i="3"/>
  <c r="H59" i="3"/>
  <c r="H58" i="3"/>
  <c r="H57" i="3"/>
  <c r="F58" i="3"/>
  <c r="F59" i="3"/>
  <c r="F57" i="3"/>
  <c r="N58" i="3"/>
  <c r="I59" i="3"/>
  <c r="I58" i="3"/>
  <c r="H60" i="3" l="1"/>
  <c r="F60" i="3"/>
  <c r="G60" i="3"/>
  <c r="J59" i="3"/>
  <c r="O57" i="3"/>
  <c r="I57" i="3"/>
  <c r="I60" i="3" s="1"/>
  <c r="K57" i="3"/>
  <c r="O59" i="3"/>
  <c r="J58" i="3"/>
  <c r="P57" i="3"/>
  <c r="N59" i="3"/>
  <c r="J57" i="3"/>
  <c r="M58" i="3"/>
  <c r="M59" i="3"/>
  <c r="L57" i="3"/>
  <c r="L58" i="3"/>
  <c r="L59" i="3"/>
  <c r="O58" i="3"/>
  <c r="P58" i="3"/>
  <c r="N57" i="3"/>
  <c r="P59" i="3"/>
  <c r="K59" i="3"/>
  <c r="M57" i="3"/>
  <c r="N60" i="3" l="1"/>
  <c r="M60" i="3"/>
  <c r="K60" i="3"/>
  <c r="L60" i="3"/>
  <c r="O60" i="3"/>
  <c r="J60" i="3"/>
  <c r="P60" i="3"/>
  <c r="D74" i="3" l="1"/>
  <c r="L10" i="15" s="1"/>
  <c r="E66" i="3"/>
  <c r="D21" i="22" l="1"/>
  <c r="E67" i="3"/>
  <c r="L64" i="3" l="1"/>
  <c r="M64" i="3"/>
  <c r="J64" i="3"/>
  <c r="P64" i="3"/>
  <c r="L66" i="3"/>
  <c r="G66" i="3"/>
  <c r="O66" i="3"/>
  <c r="H66" i="3"/>
  <c r="J66" i="3"/>
  <c r="P66" i="3"/>
  <c r="H64" i="3" l="1"/>
  <c r="O64" i="3"/>
  <c r="K64" i="3"/>
  <c r="G41" i="3"/>
  <c r="I64" i="3"/>
  <c r="N64" i="3"/>
  <c r="M66" i="3"/>
  <c r="K66" i="3"/>
  <c r="N66" i="3"/>
  <c r="F66" i="3"/>
  <c r="I66" i="3"/>
  <c r="D72" i="3" l="1"/>
  <c r="G64" i="3"/>
  <c r="D80" i="3"/>
  <c r="F64" i="3"/>
  <c r="G65" i="3"/>
  <c r="G67" i="3" l="1"/>
  <c r="L17" i="15"/>
  <c r="D23" i="22"/>
  <c r="L8" i="15"/>
  <c r="D19" i="22"/>
  <c r="O65" i="3"/>
  <c r="L65" i="3"/>
  <c r="M65" i="3"/>
  <c r="P65" i="3"/>
  <c r="J65" i="3"/>
  <c r="H65" i="3"/>
  <c r="K65" i="3"/>
  <c r="N65" i="3"/>
  <c r="I65" i="3"/>
  <c r="D20" i="22" l="1"/>
  <c r="H67" i="3"/>
  <c r="O67" i="3"/>
  <c r="N67" i="3"/>
  <c r="K67" i="3"/>
  <c r="J67" i="3"/>
  <c r="P67" i="3"/>
  <c r="M67" i="3"/>
  <c r="I67" i="3"/>
  <c r="L67" i="3"/>
  <c r="F65" i="3"/>
  <c r="F67" i="3" s="1"/>
  <c r="D75" i="3" l="1"/>
  <c r="L9" i="15"/>
  <c r="D22" i="22" l="1"/>
  <c r="L11" i="1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author>
    <author>ThienIT</author>
    <author>User</author>
  </authors>
  <commentList>
    <comment ref="C264" authorId="0" shapeId="0" xr:uid="{EDC76154-5BD8-4F4C-84E5-6CB02D24E818}">
      <text>
        <r>
          <rPr>
            <b/>
            <sz val="9"/>
            <color indexed="81"/>
            <rFont val="Tahoma"/>
            <family val="2"/>
          </rPr>
          <t>Admin:</t>
        </r>
        <r>
          <rPr>
            <sz val="9"/>
            <color indexed="81"/>
            <rFont val="Tahoma"/>
            <family val="2"/>
          </rPr>
          <t xml:space="preserve">
trước là cty youngbo vina</t>
        </r>
      </text>
    </comment>
    <comment ref="K269" authorId="0" shapeId="0" xr:uid="{1304CDF9-FB3E-4409-81D7-21DF36DDC20D}">
      <text>
        <r>
          <rPr>
            <b/>
            <sz val="9"/>
            <color indexed="81"/>
            <rFont val="Tahoma"/>
            <family val="2"/>
          </rPr>
          <t>Admin:</t>
        </r>
        <r>
          <rPr>
            <sz val="9"/>
            <color indexed="81"/>
            <rFont val="Tahoma"/>
            <family val="2"/>
          </rPr>
          <t xml:space="preserve">
24520328 - số liệu do ĐL cung cấp
</t>
        </r>
      </text>
    </comment>
    <comment ref="C312" authorId="0" shapeId="0" xr:uid="{E7ABBC99-3C63-443A-8F08-1D1590A09D61}">
      <text>
        <r>
          <rPr>
            <b/>
            <sz val="9"/>
            <color indexed="81"/>
            <rFont val="Tahoma"/>
            <family val="2"/>
          </rPr>
          <t>Admin:</t>
        </r>
        <r>
          <rPr>
            <sz val="9"/>
            <color indexed="81"/>
            <rFont val="Tahoma"/>
            <family val="2"/>
          </rPr>
          <t xml:space="preserve">
trước là microsoft mobile</t>
        </r>
      </text>
    </comment>
    <comment ref="C313" authorId="0" shapeId="0" xr:uid="{FFAB4903-2FD6-4072-8527-54A3A54AED42}">
      <text>
        <r>
          <rPr>
            <b/>
            <sz val="9"/>
            <color indexed="81"/>
            <rFont val="Tahoma"/>
            <family val="2"/>
          </rPr>
          <t>Admin:</t>
        </r>
        <r>
          <rPr>
            <sz val="9"/>
            <color indexed="81"/>
            <rFont val="Tahoma"/>
            <family val="2"/>
          </rPr>
          <t xml:space="preserve">
trước là DK</t>
        </r>
      </text>
    </comment>
    <comment ref="K1085" authorId="1" shapeId="0" xr:uid="{5703DD64-DD6D-441E-94D6-DDCDC82C8B6D}">
      <text>
        <r>
          <rPr>
            <b/>
            <sz val="9"/>
            <color indexed="81"/>
            <rFont val="Tahoma"/>
            <family val="2"/>
          </rPr>
          <t>tự dùng nguồn phát lên nguồn địa phương chỉ là nguồn dự phòng</t>
        </r>
        <r>
          <rPr>
            <sz val="9"/>
            <color indexed="81"/>
            <rFont val="Tahoma"/>
            <family val="2"/>
          </rPr>
          <t xml:space="preserve">
</t>
        </r>
      </text>
    </comment>
    <comment ref="J2108" authorId="2" shapeId="0" xr:uid="{506E3453-0AEF-426A-801F-4A6B3B9F73F9}">
      <text>
        <r>
          <rPr>
            <b/>
            <sz val="9"/>
            <color indexed="81"/>
            <rFont val="Tahoma"/>
            <family val="2"/>
          </rPr>
          <t>User:</t>
        </r>
        <r>
          <rPr>
            <sz val="9"/>
            <color indexed="81"/>
            <rFont val="Tahoma"/>
            <family val="2"/>
          </rPr>
          <t xml:space="preserve">
Theo Công ty Thuốc lá</t>
        </r>
      </text>
    </comment>
    <comment ref="S2208" authorId="2" shapeId="0" xr:uid="{ACCCFE6F-BEE4-46B0-A39E-D6831B3103FA}">
      <text>
        <r>
          <rPr>
            <b/>
            <sz val="9"/>
            <color indexed="81"/>
            <rFont val="Tahoma"/>
            <family val="2"/>
          </rPr>
          <t>User:</t>
        </r>
        <r>
          <rPr>
            <sz val="9"/>
            <color indexed="81"/>
            <rFont val="Tahoma"/>
            <family val="2"/>
          </rPr>
          <t xml:space="preserve">
Tổng Công ty Thuốc lá
cung cấp</t>
        </r>
      </text>
    </comment>
    <comment ref="AD2573" authorId="2" shapeId="0" xr:uid="{B44888D7-911C-41D6-9C97-F9FFA87CE64A}">
      <text>
        <r>
          <rPr>
            <b/>
            <sz val="9"/>
            <color indexed="81"/>
            <rFont val="Tahoma"/>
            <family val="2"/>
          </rPr>
          <t>User:</t>
        </r>
        <r>
          <rPr>
            <sz val="9"/>
            <color indexed="81"/>
            <rFont val="Tahoma"/>
            <family val="2"/>
          </rPr>
          <t xml:space="preserve">
Hơi mua ngoài chưa xác định được áp suất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<sst xmlns="http://schemas.openxmlformats.org/spreadsheetml/2006/main" count="19352" uniqueCount="2036">
  <si>
    <t>Cost Benefit Analysis of a Voluntary Agreement Scheme for Energy Intensive Industry in Vietnam</t>
  </si>
  <si>
    <t>Date:</t>
  </si>
  <si>
    <t>Project no:</t>
  </si>
  <si>
    <t>Technical assistance on EE Incentive Scheme for energy intensive industries (DE3, Output 2)</t>
  </si>
  <si>
    <t>Version:</t>
  </si>
  <si>
    <t>Prepared by:</t>
  </si>
  <si>
    <t>Prepared for:</t>
  </si>
  <si>
    <t>Danish Energy Agency</t>
  </si>
  <si>
    <t>QA by:</t>
  </si>
  <si>
    <t>Carsten Glenting</t>
  </si>
  <si>
    <t>Approved by:</t>
  </si>
  <si>
    <t>Introduction</t>
  </si>
  <si>
    <t>Introduction to the model</t>
  </si>
  <si>
    <t>Model Structure</t>
  </si>
  <si>
    <t>Colour code sheets</t>
  </si>
  <si>
    <t>Input sheets</t>
  </si>
  <si>
    <t>Calculations</t>
  </si>
  <si>
    <t>Results</t>
  </si>
  <si>
    <t>Cockpit</t>
  </si>
  <si>
    <t>Extra functionalities</t>
  </si>
  <si>
    <t>Explanatory sheet</t>
  </si>
  <si>
    <t>Colour code of cells</t>
  </si>
  <si>
    <t>Input</t>
  </si>
  <si>
    <t>User input</t>
  </si>
  <si>
    <t>Formula</t>
  </si>
  <si>
    <t>Link</t>
  </si>
  <si>
    <t>Sheets</t>
  </si>
  <si>
    <t>Description</t>
  </si>
  <si>
    <t>Emissions</t>
  </si>
  <si>
    <t>Emissions factors and conversion to common units.</t>
  </si>
  <si>
    <t>Energy consumption (toe)</t>
  </si>
  <si>
    <t xml:space="preserve">Conversion of raw data input on energy consumption by fuel and DEU to toe. Contains the data used for calculations in the further analysis. Data is aggregated into subsectors and presents an overview of DEUs per subsector and energy consumption by fuel type and total by subsector. </t>
  </si>
  <si>
    <t xml:space="preserve">Energy consumption (raw) </t>
  </si>
  <si>
    <t xml:space="preserve">Raw data input from the DEU 2020 list, with data on energy consumption by fuel, sector and province per DEU. </t>
  </si>
  <si>
    <t>Lists</t>
  </si>
  <si>
    <t>Lists of sectors, provinces, fuel types, energy conversion factors</t>
  </si>
  <si>
    <t>Sectors</t>
  </si>
  <si>
    <t>Sector aggregation to standard subsectors</t>
  </si>
  <si>
    <t>Cockpit - CBA of voluntary agreement scheme for energy intensive industry in Vietnam</t>
  </si>
  <si>
    <t>Selection of key parameters</t>
  </si>
  <si>
    <t>Key results</t>
  </si>
  <si>
    <t>Socioeconomic impacts of VA scheme</t>
  </si>
  <si>
    <t>Energy savings, emission reductions and job creation</t>
  </si>
  <si>
    <t>Select sectors</t>
  </si>
  <si>
    <t>Net present value (socioeconomic discount factor)</t>
  </si>
  <si>
    <t>Saving percentage</t>
  </si>
  <si>
    <t>%</t>
  </si>
  <si>
    <t>NPV of company cashflow, expenses and benefits</t>
  </si>
  <si>
    <t>Investments</t>
  </si>
  <si>
    <t>Select provinces</t>
  </si>
  <si>
    <t>NPV of government cashflow</t>
  </si>
  <si>
    <t>Energy savings</t>
  </si>
  <si>
    <t xml:space="preserve">NPV of total socioeconomic effects </t>
  </si>
  <si>
    <t>Energy consumption reference</t>
  </si>
  <si>
    <t>ktoe/year</t>
  </si>
  <si>
    <t>years</t>
  </si>
  <si>
    <t>Energy consumption VA scheme</t>
  </si>
  <si>
    <t>Discount rate</t>
  </si>
  <si>
    <t>Number of sectors included in VA scheme</t>
  </si>
  <si>
    <t>number</t>
  </si>
  <si>
    <t>Number of provinces included in VA scheme</t>
  </si>
  <si>
    <t>Emission reductions</t>
  </si>
  <si>
    <t>Number of participating enterprises</t>
  </si>
  <si>
    <t>Net present value enterprises (WACC)</t>
  </si>
  <si>
    <t>CO2 reductions</t>
  </si>
  <si>
    <t>tCO2/year</t>
  </si>
  <si>
    <t>NPV af company cashflow, expenses and benefits</t>
  </si>
  <si>
    <t>SO2 reductions</t>
  </si>
  <si>
    <t>CO2 quota price area reference</t>
  </si>
  <si>
    <t>USD/tCO2</t>
  </si>
  <si>
    <t>Average price (4,7 USD/tCO2)</t>
  </si>
  <si>
    <t>NOx reductions</t>
  </si>
  <si>
    <t>PM2,5 reductions</t>
  </si>
  <si>
    <t>Jobs created</t>
  </si>
  <si>
    <t>jobs</t>
  </si>
  <si>
    <t>Number of sectors included</t>
  </si>
  <si>
    <t>Summary of socioeconomic impacts of VA scheme</t>
  </si>
  <si>
    <t>Analysis period</t>
  </si>
  <si>
    <t>Year</t>
  </si>
  <si>
    <t xml:space="preserve">Number of enterprises </t>
  </si>
  <si>
    <t>Number</t>
  </si>
  <si>
    <t>Energy and emissions</t>
  </si>
  <si>
    <t>Government administrative ressource</t>
  </si>
  <si>
    <t>Administrative ressources at national level</t>
  </si>
  <si>
    <t>No. people</t>
  </si>
  <si>
    <t>Administrative ressources at provincial level</t>
  </si>
  <si>
    <t>million VND</t>
  </si>
  <si>
    <t>Government cashflow, costs and benefits</t>
  </si>
  <si>
    <t>Government - administrative costs (national level)</t>
  </si>
  <si>
    <t>Government - administrative costs (local level)</t>
  </si>
  <si>
    <t>Government - VA subsidy expenses for companies</t>
  </si>
  <si>
    <t>Environmental benefits</t>
  </si>
  <si>
    <t>CO2</t>
  </si>
  <si>
    <t>SO2</t>
  </si>
  <si>
    <t>NOx</t>
  </si>
  <si>
    <t>PM2,5</t>
  </si>
  <si>
    <t>Environmental benefits, total</t>
  </si>
  <si>
    <t>Total effects</t>
  </si>
  <si>
    <t>Socioeconomic effects, total</t>
  </si>
  <si>
    <t>WACC</t>
  </si>
  <si>
    <t>Job creation</t>
  </si>
  <si>
    <t>Full time jobs per energy audit</t>
  </si>
  <si>
    <t>Energy manager jobs per enterprise</t>
  </si>
  <si>
    <t>Jobs from investments, EE implementation</t>
  </si>
  <si>
    <t>Administrative jobs in central governement</t>
  </si>
  <si>
    <t>Administrative jobs in provincial governement</t>
  </si>
  <si>
    <t>Total jobs created</t>
  </si>
  <si>
    <t>Calculation</t>
  </si>
  <si>
    <t>VA Scheme timeline</t>
  </si>
  <si>
    <t>VA scheme timeline</t>
  </si>
  <si>
    <t>year</t>
  </si>
  <si>
    <t>Million</t>
  </si>
  <si>
    <t>Thousand</t>
  </si>
  <si>
    <t>GJ/MWh</t>
  </si>
  <si>
    <t>Enterprise data summary</t>
  </si>
  <si>
    <t>For selected provinces and sectors</t>
  </si>
  <si>
    <t>Energy consumption</t>
  </si>
  <si>
    <t>GHG emissions</t>
  </si>
  <si>
    <t>GHG emission reductions</t>
  </si>
  <si>
    <t>Lifetime, first period</t>
  </si>
  <si>
    <t>Energy cost savings</t>
  </si>
  <si>
    <t xml:space="preserve">CO2 reductions </t>
  </si>
  <si>
    <t xml:space="preserve">Energy savings by fuel type </t>
  </si>
  <si>
    <t>Fuel type</t>
  </si>
  <si>
    <t>Total</t>
  </si>
  <si>
    <t>General input</t>
  </si>
  <si>
    <t>Currency unit</t>
  </si>
  <si>
    <t>unit</t>
  </si>
  <si>
    <t>VND million</t>
  </si>
  <si>
    <t>Exchange rate, VND/USD</t>
  </si>
  <si>
    <t>VND/USD</t>
  </si>
  <si>
    <t>Start year of analysis</t>
  </si>
  <si>
    <t>End year of analysis</t>
  </si>
  <si>
    <t>First period start</t>
  </si>
  <si>
    <t>Phase-in of participating enterprises</t>
  </si>
  <si>
    <t>Enterprises</t>
  </si>
  <si>
    <t>Enterprise data</t>
  </si>
  <si>
    <t>Number of enterprises in pilot</t>
  </si>
  <si>
    <t>Administration</t>
  </si>
  <si>
    <t>Resources required to administrate VA-scheme per enterprise</t>
  </si>
  <si>
    <t>no. people</t>
  </si>
  <si>
    <t>Assumption</t>
  </si>
  <si>
    <t>Average cost/salary of one administrative resource</t>
  </si>
  <si>
    <t>Data input from previous assignment / local consultant</t>
  </si>
  <si>
    <t>Energy management</t>
  </si>
  <si>
    <t>Cost of an energy management system (EMS)</t>
  </si>
  <si>
    <t>Required number of energy managers per enterprise</t>
  </si>
  <si>
    <t xml:space="preserve">Assumption based on experience by </t>
  </si>
  <si>
    <t xml:space="preserve">Average cost/salary of an energy manager </t>
  </si>
  <si>
    <t>Energy audit</t>
  </si>
  <si>
    <t>Average cost of an energy audit</t>
  </si>
  <si>
    <t>100-150</t>
  </si>
  <si>
    <t>Data input from local consultant</t>
  </si>
  <si>
    <t>Average cost of an energy audit, small</t>
  </si>
  <si>
    <t>50-100</t>
  </si>
  <si>
    <t>Average cost of an energy audit, medium</t>
  </si>
  <si>
    <t>70-120</t>
  </si>
  <si>
    <t>Average cost of an energy audit, large</t>
  </si>
  <si>
    <t>150-200</t>
  </si>
  <si>
    <t>Frequency of energy audit</t>
  </si>
  <si>
    <t>WACC for commercial financing</t>
  </si>
  <si>
    <t>OECD (2021b) working paper “Assessment of a Social Discount Rate and Financial Hurdle Rates for Energy System modelling in Viet Nam”</t>
  </si>
  <si>
    <t>Government</t>
  </si>
  <si>
    <t>Central government</t>
  </si>
  <si>
    <t>Administrative resources in central government (no. people)</t>
  </si>
  <si>
    <t>Assumption, 3 full-time employees in pilot and 10 in full implementation</t>
  </si>
  <si>
    <t>Unit cost (per year) of one administrative resource in central government</t>
  </si>
  <si>
    <t>Provincial government</t>
  </si>
  <si>
    <t>Administrative resources in provincial government per participating DEU</t>
  </si>
  <si>
    <t>no. people/DEU</t>
  </si>
  <si>
    <t>10 DEUs per adm ressource</t>
  </si>
  <si>
    <t>Unit cost (per year) of one administrative resource in provincial government</t>
  </si>
  <si>
    <t>Socioeconomic assumptions</t>
  </si>
  <si>
    <t>Energy prices (average energy prices for DEUs )</t>
  </si>
  <si>
    <t>Energy type</t>
  </si>
  <si>
    <t>Unit</t>
  </si>
  <si>
    <t>Energy price</t>
  </si>
  <si>
    <t>Share of fuelmix (industry)</t>
  </si>
  <si>
    <t>VND/toe</t>
  </si>
  <si>
    <t>USD/Kwh</t>
  </si>
  <si>
    <t>Input local consultant</t>
  </si>
  <si>
    <t>USD/ton</t>
  </si>
  <si>
    <t>USD/MMBTU</t>
  </si>
  <si>
    <t>Weighted average</t>
  </si>
  <si>
    <t>Socioeconomic prices on emissions</t>
  </si>
  <si>
    <t>CO2-price (ETS)</t>
  </si>
  <si>
    <t>Socioeconomic discount factor, %</t>
  </si>
  <si>
    <t>jobs/audit</t>
  </si>
  <si>
    <t>15 full-time days per energy audit, assumed 200 work days per year</t>
  </si>
  <si>
    <t>jobs/enterprise</t>
  </si>
  <si>
    <t>1 full-time energy manager per enterprise</t>
  </si>
  <si>
    <t>jobs/million VND</t>
  </si>
  <si>
    <t>30% of investments to wages, divided by average annual salary</t>
  </si>
  <si>
    <t xml:space="preserve">3 full-time employees in central government in pilot and 10 in full implementation </t>
  </si>
  <si>
    <t>jobs/DEU</t>
  </si>
  <si>
    <t>1 full-time employee at provincial level per 10 participating DEU (i.e. 1 person can administer 10 DEUs)</t>
  </si>
  <si>
    <t>EE measures, EE saving potential and payback period</t>
  </si>
  <si>
    <t>Project lifetime</t>
  </si>
  <si>
    <t>Average payback time of EE measures implemented by participating enterprises (used for calculating investment amount)  (years)</t>
  </si>
  <si>
    <t xml:space="preserve">Emissions and Emission Trading Sytem </t>
  </si>
  <si>
    <t>Reference prices for CO2</t>
  </si>
  <si>
    <t>China</t>
  </si>
  <si>
    <t>Beijing</t>
  </si>
  <si>
    <t>Shanghai</t>
  </si>
  <si>
    <t>Singapore</t>
  </si>
  <si>
    <t>Korea</t>
  </si>
  <si>
    <t>Average price</t>
  </si>
  <si>
    <t xml:space="preserve">Average price VND </t>
  </si>
  <si>
    <t>VND/tCO2</t>
  </si>
  <si>
    <t>Input - Emission factors</t>
  </si>
  <si>
    <t>Emission factors for calculation</t>
  </si>
  <si>
    <t>Share of fuelmix</t>
  </si>
  <si>
    <t>kg/toe</t>
  </si>
  <si>
    <t>Emission factors for Vietnam</t>
  </si>
  <si>
    <t>tCO2/MWh</t>
  </si>
  <si>
    <t>ton/GWh</t>
  </si>
  <si>
    <t xml:space="preserve">CO2 </t>
  </si>
  <si>
    <t>Coal</t>
  </si>
  <si>
    <t>kg/TJ</t>
  </si>
  <si>
    <t>Heavy fuel oil</t>
  </si>
  <si>
    <t>Gas</t>
  </si>
  <si>
    <r>
      <t>SO2, NOx and PM</t>
    </r>
    <r>
      <rPr>
        <b/>
        <sz val="8"/>
        <color theme="1"/>
        <rFont val="Calibri"/>
        <family val="2"/>
        <scheme val="minor"/>
      </rPr>
      <t>2,5</t>
    </r>
  </si>
  <si>
    <t>g/GJ</t>
  </si>
  <si>
    <t xml:space="preserve">Coal </t>
  </si>
  <si>
    <t>Coal - process heat</t>
  </si>
  <si>
    <t>Natural gas</t>
  </si>
  <si>
    <t xml:space="preserve">Natural gas- process heat </t>
  </si>
  <si>
    <t>Fuel oil</t>
  </si>
  <si>
    <t>Fuel oil - process heat</t>
  </si>
  <si>
    <t xml:space="preserve">Diesel </t>
  </si>
  <si>
    <t xml:space="preserve">Kerosene </t>
  </si>
  <si>
    <t>LPG</t>
  </si>
  <si>
    <t>Primary solid bio fuels, rice hush, and other biomasses</t>
  </si>
  <si>
    <t>https://pure.au.dk/portal/files/214961627/Final_report_final_draft.pdf</t>
  </si>
  <si>
    <t>Conversion factors</t>
  </si>
  <si>
    <t>GJ per toe</t>
  </si>
  <si>
    <t>GJ/toe</t>
  </si>
  <si>
    <t>MWh per toe</t>
  </si>
  <si>
    <t>MWh/toe</t>
  </si>
  <si>
    <t>Input - DEU energy consumption data (toe)</t>
  </si>
  <si>
    <t>Sector, subsector, energy type</t>
  </si>
  <si>
    <t>Summary DEU energy consumption in toe</t>
  </si>
  <si>
    <t>Industry subsector</t>
  </si>
  <si>
    <t>No. DEUs</t>
  </si>
  <si>
    <t>Electricity (from kWh)</t>
  </si>
  <si>
    <t>Coal (from ton)</t>
  </si>
  <si>
    <t>Diesel oil (from ton)</t>
  </si>
  <si>
    <t>Diesel oil  (from liter)</t>
  </si>
  <si>
    <t>Fuel oil (from ton)</t>
  </si>
  <si>
    <t>Fuel oil (from liter)</t>
  </si>
  <si>
    <t>Gasoline (from ton)</t>
  </si>
  <si>
    <t>Gasoline  (from liter)</t>
  </si>
  <si>
    <t>Air (Tr.m3)</t>
  </si>
  <si>
    <t>LPG (ton)</t>
  </si>
  <si>
    <t>LPG 
(m3)</t>
  </si>
  <si>
    <t>Jet fuel (ton)</t>
  </si>
  <si>
    <t>Rice hulls
(Ton)</t>
  </si>
  <si>
    <t>Import steam (6 bar) (ton)</t>
  </si>
  <si>
    <t>Import steam (8 bar) (ton)</t>
  </si>
  <si>
    <t>Import steam (9 bar) (ton)</t>
  </si>
  <si>
    <t>Other forms of biomass
(ton)</t>
  </si>
  <si>
    <t>Energy consumption Equivalent 2020</t>
  </si>
  <si>
    <t xml:space="preserve">Energy consumption 2020 </t>
  </si>
  <si>
    <t>Electricity</t>
  </si>
  <si>
    <t>Heavy fuel oile</t>
  </si>
  <si>
    <t>Biomass</t>
  </si>
  <si>
    <t>Import steam</t>
  </si>
  <si>
    <t>Total energy consumption</t>
  </si>
  <si>
    <t>Coal dust grade 1, 2</t>
  </si>
  <si>
    <t>Coal dust grade 3, 4</t>
  </si>
  <si>
    <t>Coal dust grade 5, 6</t>
  </si>
  <si>
    <t>(toe)</t>
  </si>
  <si>
    <t>(ktoe)</t>
  </si>
  <si>
    <t>Total industry</t>
  </si>
  <si>
    <t>Total selected sectors</t>
  </si>
  <si>
    <t>DEU energy data in toe</t>
  </si>
  <si>
    <t>Calculated</t>
  </si>
  <si>
    <t>DEU input 2020</t>
  </si>
  <si>
    <t>DEU input 2019</t>
  </si>
  <si>
    <t>Id</t>
  </si>
  <si>
    <t>No.</t>
  </si>
  <si>
    <t>Name</t>
  </si>
  <si>
    <t>Address</t>
  </si>
  <si>
    <t>Sector</t>
  </si>
  <si>
    <t>Manufacturing sector</t>
  </si>
  <si>
    <t>Subsector</t>
  </si>
  <si>
    <t>Electricity EVN (kWh)</t>
  </si>
  <si>
    <t>Electricity (kWh)</t>
  </si>
  <si>
    <t>PurchasedElectricity (kWh)</t>
  </si>
  <si>
    <t>Generated electricity (kWh)</t>
  </si>
  <si>
    <t>Coal (ton)</t>
  </si>
  <si>
    <t>DO (ton)</t>
  </si>
  <si>
    <t>DO (liter)</t>
  </si>
  <si>
    <t>FO (ton)</t>
  </si>
  <si>
    <t>FO (liter)</t>
  </si>
  <si>
    <t>Gasoline (Ton)</t>
  </si>
  <si>
    <t>Gasoline  (liter)</t>
  </si>
  <si>
    <t>Energy consumption Equivalent 2019</t>
  </si>
  <si>
    <t>Match input 2020 (1/0)</t>
  </si>
  <si>
    <t>Province</t>
  </si>
  <si>
    <t>Province in analysis (1)</t>
  </si>
  <si>
    <t>Agg_subsector</t>
  </si>
  <si>
    <t>Input - DEU energy consumption data (raw data, differentiated units)</t>
  </si>
  <si>
    <t>If main sector is transport, buildings or agriculture, then subsector is also classified as this =&gt; no reclassification</t>
  </si>
  <si>
    <t>DEU energy data</t>
  </si>
  <si>
    <t>Subsector raw</t>
  </si>
  <si>
    <t>Note</t>
  </si>
  <si>
    <t>Giao thông vận tải</t>
  </si>
  <si>
    <t>Vận tải hàng hóa bằng đường bộ</t>
  </si>
  <si>
    <t>Transport</t>
  </si>
  <si>
    <t>DOIT</t>
  </si>
  <si>
    <t>4. Quang Ninh</t>
  </si>
  <si>
    <t>Phá dỡ khác</t>
  </si>
  <si>
    <t>Bốc xếp hàng hóa cảng sông</t>
  </si>
  <si>
    <t>Vận tải hàng hóa bằng đường thủy nội địa</t>
  </si>
  <si>
    <t>Vận tải bằng xe buýt</t>
  </si>
  <si>
    <t>Vận tải hàng hóa</t>
  </si>
  <si>
    <t>Hoạt động dịch vụ hỗ trợ trực tiếp cho vận tải đường thủy</t>
  </si>
  <si>
    <t>Vận tải hàng hóa bằng dường bộ</t>
  </si>
  <si>
    <t>Vận tải đường thủy</t>
  </si>
  <si>
    <t>6. Hai Phong</t>
  </si>
  <si>
    <t>Kinh doanh vận tải hàng hóa đường bộ</t>
  </si>
  <si>
    <t>Kinh doanh vận tải hàng hóa đường bộ và sản xuất bê tông</t>
  </si>
  <si>
    <t>Vận tải đường bộ khác</t>
  </si>
  <si>
    <t>18. Lao Cai</t>
  </si>
  <si>
    <t>19. Yen Bai</t>
  </si>
  <si>
    <t>22. Bac Giang</t>
  </si>
  <si>
    <t>Vận chuyển hành khách</t>
  </si>
  <si>
    <t>24. Son La</t>
  </si>
  <si>
    <t>Hoạt động điều hành cảng biển</t>
  </si>
  <si>
    <t>26. Thanh Hoa</t>
  </si>
  <si>
    <t>27. Nghe An</t>
  </si>
  <si>
    <t>Vận tải hành khách bằng taxi</t>
  </si>
  <si>
    <t>Vận tải vật liệu xây dựng</t>
  </si>
  <si>
    <t>Vận tải hàng hóa và hành khách</t>
  </si>
  <si>
    <t>Vận tải hành khách</t>
  </si>
  <si>
    <t>Khai thác đá, cát, sỏi, đất sét</t>
  </si>
  <si>
    <t>28. Ha Tinh</t>
  </si>
  <si>
    <t>Kinh doanh bất động sản, quyền sử dụng đất thuộc chủ sở hữu, chủ sử dụng hoặc đi thuê</t>
  </si>
  <si>
    <t>Vận tải hành khách bằng xe buýt</t>
  </si>
  <si>
    <t>Bán buôn vật liệu, thiết bị lắp đặt khác trong xây dựng</t>
  </si>
  <si>
    <t>Vận tải hành khách đường bộ khác</t>
  </si>
  <si>
    <t>-</t>
  </si>
  <si>
    <t>29. Quang Binh</t>
  </si>
  <si>
    <t>Vận tải đường biển</t>
  </si>
  <si>
    <t>33. Quang Nam</t>
  </si>
  <si>
    <t>Vận tải đường bộ</t>
  </si>
  <si>
    <t>Vận tải hành khách, hàng hóa bằng đường bộ</t>
  </si>
  <si>
    <t>36. Phu Yen</t>
  </si>
  <si>
    <t>Kinh doanh vận tải tuyến cố định, kinh doanh vận tải hành khách hợp đồng</t>
  </si>
  <si>
    <t>40. Kon Tum</t>
  </si>
  <si>
    <t>Kinh doanh vận tải hành khách theo tuyến cố định và hợp đồng. Kinh doanh vận tải hàng hóa</t>
  </si>
  <si>
    <t>Vận tải hành khách bằng xe taxi</t>
  </si>
  <si>
    <t>42. Dak Lak</t>
  </si>
  <si>
    <t>Vận tải hành khách bằng xe bus</t>
  </si>
  <si>
    <t>Giao thông</t>
  </si>
  <si>
    <t>Kinh doanh vận Tải và hành khách</t>
  </si>
  <si>
    <t>45. Binh Phuoc</t>
  </si>
  <si>
    <t>Vận tải</t>
  </si>
  <si>
    <t>Vận tải hàng háo bằng đường bộ</t>
  </si>
  <si>
    <t>46. Tay Ninh</t>
  </si>
  <si>
    <t>Hoạt động dịch vụ hỗ trợ khác liên quan đến vận tải</t>
  </si>
  <si>
    <t>49. Ba Ria Vung Tau</t>
  </si>
  <si>
    <t>Bốc xếp hàng hóa cảng biển</t>
  </si>
  <si>
    <t>Vận tải đường sắt, đường bộ và vận tải đường ống</t>
  </si>
  <si>
    <t>Hoạt động dịch vụ hỗ trợ trực tiếp cho vận tải hàng không</t>
  </si>
  <si>
    <t>50. Ho Chi Minh</t>
  </si>
  <si>
    <t>vận tải hàng hóa bằng ô tô chuyên dụng</t>
  </si>
  <si>
    <t>PVN</t>
  </si>
  <si>
    <t>EVN</t>
  </si>
  <si>
    <t>51. Long An</t>
  </si>
  <si>
    <t>Vận tải hành khách ven biển</t>
  </si>
  <si>
    <t>61. Kien Giang</t>
  </si>
  <si>
    <t>Vận tải hàng không</t>
  </si>
  <si>
    <t>Vận chuyển hành khách, hàng hóa</t>
  </si>
  <si>
    <t>Vận tải hành khách, hàng hóa</t>
  </si>
  <si>
    <t>Nông nghiệp</t>
  </si>
  <si>
    <t>Hoạt động dịch vụ nông nghiệp</t>
  </si>
  <si>
    <t>Agriculture</t>
  </si>
  <si>
    <t>3. Bac Ninh</t>
  </si>
  <si>
    <t>Nuôi trồng thủy sản</t>
  </si>
  <si>
    <t>Chế biến lâm sản</t>
  </si>
  <si>
    <t>Bán buôn gạo, lúa mỳ, hạt ngũ cốc khác, bột mỳ</t>
  </si>
  <si>
    <t>Sản xuất tinh bột và các sản phẩm từ tinh bột</t>
  </si>
  <si>
    <t>30. Quang Tri</t>
  </si>
  <si>
    <t>31. Thua Thien Hue</t>
  </si>
  <si>
    <t>Nông nghiệp (trồng trọt, chăn nuôi)</t>
  </si>
  <si>
    <t>39. Binh Thuan</t>
  </si>
  <si>
    <t>Chăn nuôi lợn</t>
  </si>
  <si>
    <t>Chăn nuôi gà</t>
  </si>
  <si>
    <t>Chăn nuôi trâu, bò</t>
  </si>
  <si>
    <t>Sản xuất nông nghiệp (trồng rau sạch)</t>
  </si>
  <si>
    <t>48. Dong Nai</t>
  </si>
  <si>
    <t>Xay xát và sản xuất bột</t>
  </si>
  <si>
    <t>55. An Giang</t>
  </si>
  <si>
    <t>Công nghiệp</t>
  </si>
  <si>
    <t xml:space="preserve">Sản xuất thiết bị, dụng cụ y tế, nha khoa, chỉnh hình và phục hồi chức năng </t>
  </si>
  <si>
    <t>Industry</t>
  </si>
  <si>
    <t>1. Ha Noi</t>
  </si>
  <si>
    <t>Sản xuất thuốc trừ sâu và sản phẩm hoá chất khác dùng trong nông nghiệp</t>
  </si>
  <si>
    <t>Sản xuất sản phẩm từ plastic</t>
  </si>
  <si>
    <t>Sản xuất sản phẩm gốm sứ khác</t>
  </si>
  <si>
    <t>Khai thác, xử lý và cung cấp nước</t>
  </si>
  <si>
    <t>Sản xuất phụ tùng ô tô, xe máy</t>
  </si>
  <si>
    <t>Sản xuất phụ tùng và bộ phận phụ trợ cho xe ô tô và xe có động cơ khác</t>
  </si>
  <si>
    <t>Sản xuất máy móc và thiết bị văn phòng</t>
  </si>
  <si>
    <t>Sản xuất công nghiệp</t>
  </si>
  <si>
    <t>Sãn xuất linh kiện điện tử</t>
  </si>
  <si>
    <t xml:space="preserve">Sản xuất sản phẩm từ kim loại đúc sẵn (trừ máy móc,thiết bị) </t>
  </si>
  <si>
    <t xml:space="preserve">Công nghiệp </t>
  </si>
  <si>
    <t>Đúc sắt thép</t>
  </si>
  <si>
    <t>Sản xuất bao bì bằng giấy, bìa</t>
  </si>
  <si>
    <t>Sản xuất mô tô, xe máy</t>
  </si>
  <si>
    <t>Sản xuất đồ điện dân dụng</t>
  </si>
  <si>
    <t>Sản xuất phụ tùng cho xe có động cơ và động cơ xe</t>
  </si>
  <si>
    <t>Sản xuất sắt thép, gang</t>
  </si>
  <si>
    <t>Gia công cơ khí, xử lí, tráng phủ kim loại</t>
  </si>
  <si>
    <t>Sản xuất các sản phẩm từ plastic</t>
  </si>
  <si>
    <t>Sản xuất thiết bị điện chiếu sáng</t>
  </si>
  <si>
    <t>Sản xuất dây và thiết bị dây dẫn</t>
  </si>
  <si>
    <t>Sản xuất săm, lốp cao su</t>
  </si>
  <si>
    <t>In ấn</t>
  </si>
  <si>
    <t>Dệt</t>
  </si>
  <si>
    <t>Lắp đặt hệ thống xây dựng khác</t>
  </si>
  <si>
    <t xml:space="preserve">Sản xuất các sản phẩm về giấy </t>
  </si>
  <si>
    <t>Sản xuất đồ uống</t>
  </si>
  <si>
    <t>Sản xuất thứuc ăn gia súc, gia cầm và thủy sản</t>
  </si>
  <si>
    <t>Sản xuất máy móc, thiết bị chưa được phân vào đâu</t>
  </si>
  <si>
    <t>Sản xuất xi măng</t>
  </si>
  <si>
    <t>Sản xuất sản phẩm từ  plastic</t>
  </si>
  <si>
    <t>Sản xuất vật liệu xây dựng</t>
  </si>
  <si>
    <t>Sản xuất đồ uống không cồn</t>
  </si>
  <si>
    <t>Sản xuất sản phẩm từ chất khoáng phi kim loại khác chưa được phân vào đâu</t>
  </si>
  <si>
    <t>Sản xuất plastic và cao su tổng hợp dạng nguyên sinh</t>
  </si>
  <si>
    <t>Sản xuất máy bay, tàu vũ trụ và máy móc liên quan</t>
  </si>
  <si>
    <t>Công Nghiệp</t>
  </si>
  <si>
    <t>Sản xuất thiết bị truyền thông</t>
  </si>
  <si>
    <t>Sản xuất sản phẩm khác bằng kim loại chưa được phân vào đâu</t>
  </si>
  <si>
    <t>Sản xuất bia và mạch nha ủ men bia</t>
  </si>
  <si>
    <t>Bán lẻ nhiên liệu động cơ trong các cửa hàng chuyên doanh</t>
  </si>
  <si>
    <t>Sản xuất sản phẩm khác bằng kim loại</t>
  </si>
  <si>
    <t>Sản xuất bột giấy, giấy và bìa</t>
  </si>
  <si>
    <t>Buôn bán phụ tùng ô tô và xe có động cơ khác</t>
  </si>
  <si>
    <t>Sản xuất sợi</t>
  </si>
  <si>
    <t>Sản xuất pin và ắc quy</t>
  </si>
  <si>
    <t>Sản xuất thuốc lá</t>
  </si>
  <si>
    <t>Petrolimex</t>
  </si>
  <si>
    <t>Truyền tải và phân phối điện</t>
  </si>
  <si>
    <t>Hoạt động viễn thông có dây</t>
  </si>
  <si>
    <t>Sản xuất thuỷ tinh và sản phẩm từ thuỷ tinh</t>
  </si>
  <si>
    <t>Sản xuất các cấu kiện kim loại</t>
  </si>
  <si>
    <t>Sản xuất phụ tùng và bộ phận phụ trợ cho xe có động cơ và động cơ xe</t>
  </si>
  <si>
    <t>Xây dựng các công trình công ích khác</t>
  </si>
  <si>
    <t>Sản xuất, chế biến thực phẩm</t>
  </si>
  <si>
    <t>Hoạt động dịch vụ hỗ trợ kinh doanh khác còn lại chưa được phân vào đâu</t>
  </si>
  <si>
    <t>Xây dựng nhà các loại</t>
  </si>
  <si>
    <t>Sản xuất ô tô, xe máy</t>
  </si>
  <si>
    <t>Sản xuất vật liệu xây dựng từ đất sét</t>
  </si>
  <si>
    <t>2. Vinh Phuc</t>
  </si>
  <si>
    <t>Sản xuất thiết bị điện khác</t>
  </si>
  <si>
    <t>Sản xuất xe có động cơ</t>
  </si>
  <si>
    <t>Sản xuất sắt, thép gang</t>
  </si>
  <si>
    <t>Gia công cơ khí, xử lý tráng phủ kim loại</t>
  </si>
  <si>
    <t>Sản xuất sản phẩm khác từ cao su</t>
  </si>
  <si>
    <t>Sản xuất thiết bị và dụng cụ quang học</t>
  </si>
  <si>
    <t>Sản xuất trang phục</t>
  </si>
  <si>
    <t>Sản xuất máy chuyên dụng khác</t>
  </si>
  <si>
    <t>Sản xuất khác chưa được phân vào đâu</t>
  </si>
  <si>
    <t>Sản xuất máy vi tính và thiết bị ngoại vi của máy tính</t>
  </si>
  <si>
    <t>Sản xuất sản phẩm từ cao su và plastic</t>
  </si>
  <si>
    <t>Sản xuất thức ăn gia súc, gia cầm và thuỷ sản</t>
  </si>
  <si>
    <t>Sản xuất linh kiện điện tử và dụng cụ quang học</t>
  </si>
  <si>
    <t>Bán buôn chuyên doanh khác chưa được phân vào đâu</t>
  </si>
  <si>
    <t>Sản xuất sản phẩm khác chưa được phân vào đâu</t>
  </si>
  <si>
    <t>Sản xuất thiết bị điện, chiếu sáng</t>
  </si>
  <si>
    <t>Sản xuất giấy và sản phẩm từ giấy</t>
  </si>
  <si>
    <t>Sản xuất linh kiện điện tử</t>
  </si>
  <si>
    <t>Sản xuất thiết bị điện</t>
  </si>
  <si>
    <t>Chế biến sữa và các sản phẩm từ sữa</t>
  </si>
  <si>
    <t>Sản xuất sản phẩm khác bằng kim loại chưa được phân vào đâu - linh kiện điện tử</t>
  </si>
  <si>
    <t>Sản xuất thùng, bể chứa và dụng cụ chứa đựng bằng kim loại</t>
  </si>
  <si>
    <t>Sản xuất đồ gia dụng gang tráng men cao cấp</t>
  </si>
  <si>
    <t>Sản xuất thuốc, hoá dược và dược liệu</t>
  </si>
  <si>
    <t>Sản xuất, lắp ráp sản phẩm âm học điện tử</t>
  </si>
  <si>
    <t>Sản xuất giấy, các sản phẩm từ giấy</t>
  </si>
  <si>
    <t>Sản xuất giấy, sản phẩm từ giấy</t>
  </si>
  <si>
    <t>Sản xuất khác chưa được phân vào đâu - pin điện thoại</t>
  </si>
  <si>
    <t>Sản xuất và phân phối điện, khí đốt, nước nóng, hơi nước và điều hòa không khí</t>
  </si>
  <si>
    <t>Sản xuất máy vi tính và thiết bị ngoại vi của máy vi tính - nhựa</t>
  </si>
  <si>
    <t>Sản xuất máy in</t>
  </si>
  <si>
    <t>Chế biến thực phẩm</t>
  </si>
  <si>
    <t>Sản xuất sản phẩm khác từ gỗ; sản xuất sản phẩm từ tre, nứa, rơm, rạ và vật liệu tết bện</t>
  </si>
  <si>
    <t>Sản xuất chế biến thực phẩm</t>
  </si>
  <si>
    <t>Sản xuất các sản phẩm từ cao su và nhựa</t>
  </si>
  <si>
    <t>Sản xuất giấy và các sản phẩm từ giấy</t>
  </si>
  <si>
    <t>Sản xuất các sản phẩm từ kim loại</t>
  </si>
  <si>
    <t>Sản xuất trang phục nhuộm</t>
  </si>
  <si>
    <t>Sản xuất radio, thiết bị truyền thông</t>
  </si>
  <si>
    <t>Sản xuất các thiết bị, dụng cụ điện</t>
  </si>
  <si>
    <t>Sản xuất, kinh doanh trong ngành hàng thực phẩm</t>
  </si>
  <si>
    <t>Sản xuất bao bì từ plastic</t>
  </si>
  <si>
    <t>Sản xuất sản phẩm từ kim loại đúc sẵn (Trừ máy móc, thiết bị)</t>
  </si>
  <si>
    <t>Sản xuất săm, lốp cao su; đắp và tái chế lốp cao su</t>
  </si>
  <si>
    <t>Sản xuất dầu, bơ thực vật</t>
  </si>
  <si>
    <t>Sản xuất thức ăn chăn nuôi</t>
  </si>
  <si>
    <t>Sản xuất các sản phẩm khác từ giấy và bìa chưa được phân vào đâu</t>
  </si>
  <si>
    <t>Sản xuất bột giấy, giấy và bìa khác</t>
  </si>
  <si>
    <t>Sản xuất mô tơ, máy phát</t>
  </si>
  <si>
    <t xml:space="preserve">Sản xuất các sản phẩm khác từ giấy </t>
  </si>
  <si>
    <t>Cung cấp thực phẩm</t>
  </si>
  <si>
    <t>Vận tải hàng hóa đường thuỷ nội địa</t>
  </si>
  <si>
    <t>Sản xuất giày dép</t>
  </si>
  <si>
    <t>Xây dựng công trình kỹ thuật dân dụng</t>
  </si>
  <si>
    <t>Sản xuất các sản phẩm phi kim loại</t>
  </si>
  <si>
    <t>Sản xuất máy khai thác mỏ và xây dựng</t>
  </si>
  <si>
    <t>Khai thác và thu gom than cứng</t>
  </si>
  <si>
    <t>Sản xuất và đóng hộp dầu, mỡ, động thực vật</t>
  </si>
  <si>
    <t>Sản xuất sản phẩm khác từ plastic</t>
  </si>
  <si>
    <t>Sản xuất hoá chất cơ bản</t>
  </si>
  <si>
    <t>Chuẩn bị mặt bằng</t>
  </si>
  <si>
    <t>Khai thác đá</t>
  </si>
  <si>
    <t>Khai thác lâm sản khác trừ gỗ</t>
  </si>
  <si>
    <t>Hoạt động kiến trúc và tư vấn kỹ thuật có liên quan</t>
  </si>
  <si>
    <t>Sản xuất điện</t>
  </si>
  <si>
    <t>Đóng tàu và cấu kiện nổi</t>
  </si>
  <si>
    <t>Hoạt động dịch vụ hỗ trợ khai thác mỏ và quặng</t>
  </si>
  <si>
    <t>Bốc xếp hàng hóa</t>
  </si>
  <si>
    <t>Vận tải hành khách đường thuỷ nội địa</t>
  </si>
  <si>
    <t>Khai khoáng khác chưa được phân vào đâu</t>
  </si>
  <si>
    <t>Bán buôn nhiên liệu rắn, lỏng, khí và các sản phẩm liên quan</t>
  </si>
  <si>
    <t>Xây dựng công trình mỏ, công nghiệp</t>
  </si>
  <si>
    <t>Chế biến, kinh doanh bốc xúc, vận tải than</t>
  </si>
  <si>
    <t>Đào tạo và sản xuất kinh doanh, dịch vụ</t>
  </si>
  <si>
    <t>Thu gom, xử lý rác thải không độc hại, dịch vụ chăm sóc và duy trì cảnh quan</t>
  </si>
  <si>
    <t>Khai thác, thu gom than cứng</t>
  </si>
  <si>
    <t>Sản xuất vật liêu xây dựng từ đất sét</t>
  </si>
  <si>
    <t>Sản xuất nước sạch</t>
  </si>
  <si>
    <t>Gia công cơ khí, xử lý và tráng phủ kim loại</t>
  </si>
  <si>
    <t>Dệt may, nhuộm</t>
  </si>
  <si>
    <t>Khai thác thu gom than cứng</t>
  </si>
  <si>
    <t>Buôn bán máy móc thiết bị</t>
  </si>
  <si>
    <t>Vận chuyển, bốc xếp hàng hóa</t>
  </si>
  <si>
    <t>5. Hai Duong</t>
  </si>
  <si>
    <t>Sản xuất mì ống, mỳ sợi và sản phẩm tương tự</t>
  </si>
  <si>
    <t>Sản xuất, mua bán thức ăn chăn nuôi</t>
  </si>
  <si>
    <t>Sản xuất kim loại</t>
  </si>
  <si>
    <t>May trang phục trừ trang phục từ da lông thú</t>
  </si>
  <si>
    <t>Sản xuất kinh doanh sợi, vải</t>
  </si>
  <si>
    <t>Sản xuất nhôm</t>
  </si>
  <si>
    <t>Sản xuất giấy nhãn và bìa nhãn</t>
  </si>
  <si>
    <t>Sản xuất giấy, bao bì</t>
  </si>
  <si>
    <t>Sản xuất gang thép</t>
  </si>
  <si>
    <t>Sản xuất mô tơ, máy phát, biến thế điện, thiết bị phân phối và điều khiển điện</t>
  </si>
  <si>
    <t>Sản xuất máy vi tính và thiết bị ngoại vi của máy vi tính</t>
  </si>
  <si>
    <t>Sản xuất dây cáp, dây điện và điện tử khác</t>
  </si>
  <si>
    <t>Sản xuất kim loại màu</t>
  </si>
  <si>
    <t>Sản xuất xe đạp và xe cho người tàn tật</t>
  </si>
  <si>
    <t>Sản xuất sản phẩm khác còn lại bằng kim loại chưa được phân vào đâu</t>
  </si>
  <si>
    <t>Sản xuất các sản phẩm khác từ plastic</t>
  </si>
  <si>
    <t>Sản xuất vải dệt kim, vải đan móc và vải không dệt khác</t>
  </si>
  <si>
    <t>Sản xuất sợi, vải dệt thoi và hoàn thiện sản phẩm dệt</t>
  </si>
  <si>
    <t>Đóng tàu và kết cấu nổi</t>
  </si>
  <si>
    <t>Sản xuất đồ chơi, trò chơi</t>
  </si>
  <si>
    <t>Sản xuất và kinh doanh (mua bán) các sản phẩm nhựa, bao bì nhựa</t>
  </si>
  <si>
    <t>Sản xuất máy móc thiết bị</t>
  </si>
  <si>
    <t>Sản xuất giấy nhăn, bìa nhăn, bao bì từ giấy và bìa</t>
  </si>
  <si>
    <t>Sản xuất, gia công chế tạo đồ chơi trẻ em</t>
  </si>
  <si>
    <t>Đóng mới, sửa chữa tàu thủy</t>
  </si>
  <si>
    <t>Sản xuất Xi măng</t>
  </si>
  <si>
    <t>Các loại cáp điện</t>
  </si>
  <si>
    <t>Khai thác khoáng hoá chất và khoáng phân bón</t>
  </si>
  <si>
    <t>Giầy dép da xuất khẩu</t>
  </si>
  <si>
    <t>Bán buôn giày dép</t>
  </si>
  <si>
    <t>Sản xuất giày, dép</t>
  </si>
  <si>
    <t>Sản xuất thức ăn gia súc</t>
  </si>
  <si>
    <t>Bán phụ tùng và các bộ phận phụ trợ của mô tô, xe máy</t>
  </si>
  <si>
    <t>Sản xuất và lắp ráp linh kiện nhựa kỹ thuật có độ chính xác cao</t>
  </si>
  <si>
    <t>Sản xuất máy in, máy Photocopy</t>
  </si>
  <si>
    <t>Khai khoáng chưa được phân vào đâu</t>
  </si>
  <si>
    <t xml:space="preserve">Sản xuất máy móc và thiết bị văn phòng (trừ máy vi tính và thiết bị ngoại vi của máy vi tính) </t>
  </si>
  <si>
    <t>Sản xuất trang phục dệt kim, đan móc</t>
  </si>
  <si>
    <t>Bán buôn máy móc, thiết bị và phụ tùng máy khác chưa được phân vào đâu</t>
  </si>
  <si>
    <t>Sản xuất thiết bị sử dụng năng lượng chiết lưu</t>
  </si>
  <si>
    <t>Sản xuất bao bì bằng gỗ</t>
  </si>
  <si>
    <t>Cho thuê máy móc, thiết bị và đồ dùng hữu hình khác chưa được phân vào đâu</t>
  </si>
  <si>
    <t>Sản xuất các loại hàng dệt khác chưa được phân vào đâu</t>
  </si>
  <si>
    <t>Sản xuất ô tô và xe có động cơ khác</t>
  </si>
  <si>
    <t>Sản xuất khuôn mẫu chính xác</t>
  </si>
  <si>
    <t>Sản xuất cao su tổng hợp</t>
  </si>
  <si>
    <t>Chế tạo máy móc thiết bị</t>
  </si>
  <si>
    <t>Sản xuất sản phẩm điện tử dân dụng</t>
  </si>
  <si>
    <t>Sản xuất các sản phẩm từ nhựa</t>
  </si>
  <si>
    <t>Sản xuất bột đá siêu mịn và phụ gia ngành nhựa</t>
  </si>
  <si>
    <t>Sản xuất xơ sợi nhân tạo</t>
  </si>
  <si>
    <t>Khai thác, nuôi trồng thủy sản</t>
  </si>
  <si>
    <t>7. Hung Yen</t>
  </si>
  <si>
    <t>Sản xuất các loại bánh từ bột</t>
  </si>
  <si>
    <t>Sản xuất đồ uống không cồn, nước khoáng</t>
  </si>
  <si>
    <t>Sản xuất dao kéo, dụng cụ cầm tay và đồ kim loại thông dụng</t>
  </si>
  <si>
    <t>Sản xuất sản phẩm hoá chất khác chưa được phân vào đâu</t>
  </si>
  <si>
    <t>Hoạt động dịch vụ cá nhân khác chưa được phân vào đâu</t>
  </si>
  <si>
    <t>Sản xuất các sản phẩm thép</t>
  </si>
  <si>
    <t>Bán buôn thực phẩm khác</t>
  </si>
  <si>
    <t>Sản xuất dây cáp điện</t>
  </si>
  <si>
    <t>Sản xuất thực phẩm khác</t>
  </si>
  <si>
    <t>Sản xuất máy nông nghiệp và lâm nghiệp</t>
  </si>
  <si>
    <t>Sản xuất thiết bị y tế, bộ phận máy bay</t>
  </si>
  <si>
    <t>Sản xuất kinh kiện điện tử</t>
  </si>
  <si>
    <t>Sản xuất nhựa, bao bì</t>
  </si>
  <si>
    <t>Sản xuất sứ vệ sinh cao cấp</t>
  </si>
  <si>
    <t xml:space="preserve">Sản xuất sản phẩm từ kim loại </t>
  </si>
  <si>
    <t>Sản xuất sắt, thép</t>
  </si>
  <si>
    <t>Sản xuất khí đốt</t>
  </si>
  <si>
    <t>Sản xuất sản phẩm từ kim loại đúc sẵn (trừ máy móc, thiết bị)</t>
  </si>
  <si>
    <t>Sản xuất máy thông dụng khác</t>
  </si>
  <si>
    <t>Bán buôn và bán lẻ</t>
  </si>
  <si>
    <t>Sản xuất sản phẩm từ cao su</t>
  </si>
  <si>
    <t>Sản xuất thức ăn gia súc gia cầm và thủy sản</t>
  </si>
  <si>
    <t>Sản xuất bao bì từ giấy và bìa</t>
  </si>
  <si>
    <t>Sản xuất vải dệt thoi</t>
  </si>
  <si>
    <t>8. Thai Binh</t>
  </si>
  <si>
    <t>Sản xuất hàng may mặc</t>
  </si>
  <si>
    <t>Sản xuất cơ khí</t>
  </si>
  <si>
    <t>Sản xuất đồ kim loại thông dụng</t>
  </si>
  <si>
    <t>Sản xuất sợi nhân tạo</t>
  </si>
  <si>
    <t>9. Ha Nam</t>
  </si>
  <si>
    <t>Sản xuất vải nhựa</t>
  </si>
  <si>
    <t>Sản xuất đồ uống giải khát và thực phẩm</t>
  </si>
  <si>
    <t>Sản xuất thức ăn chăn nuôi cho gia súc, gia cầm</t>
  </si>
  <si>
    <t>Sản xuất sản phẩm từ chất khoáng phi kim loại</t>
  </si>
  <si>
    <t>Bán buôn tổng hợp</t>
  </si>
  <si>
    <t>Sản xuất dệt kim, se sợi và sản phẩm may</t>
  </si>
  <si>
    <t>Sản xuất thức ăn chăn nuôi gia súc, gia cầm</t>
  </si>
  <si>
    <t>Sản xuất lắp ráp xe gắn máy và các phụ tùng xe máy honda</t>
  </si>
  <si>
    <t>Sản xuất dây điện từ và các loại đồng</t>
  </si>
  <si>
    <t>Sản xuất các sản phẩm dệt, may (trừ đồ da)</t>
  </si>
  <si>
    <t>Sản xuất kinh doanh hàng may mặc xuất khẩu</t>
  </si>
  <si>
    <t>Sản xuất tấm nhựa</t>
  </si>
  <si>
    <t>Sản xuất pin</t>
  </si>
  <si>
    <t>Chế biến và bảo quản thịt và các sản phẩm từ thịt</t>
  </si>
  <si>
    <t>Khai thác đất sét, cát, sỏi; vận tải</t>
  </si>
  <si>
    <t>Sản xuất thiết bị điện tử</t>
  </si>
  <si>
    <t>Sản xuất sản phẩm kim loại</t>
  </si>
  <si>
    <t>10. Nam Dinh</t>
  </si>
  <si>
    <t>Bán buôn kim loại và quặng kim loại</t>
  </si>
  <si>
    <t>Hoàn thiện sản phẩm dệt</t>
  </si>
  <si>
    <t>Đúc thép chịu nhiệt, thép chế tạo, gang đúc</t>
  </si>
  <si>
    <t>Sản xuất bao bì xi măng</t>
  </si>
  <si>
    <t>Sản xuất các sản phẩm khác bằng kim loại chưa được phân vào đâu</t>
  </si>
  <si>
    <t>Hệ thống chiếu sáng công cộng và bơm tiêu thoát nước</t>
  </si>
  <si>
    <t>Sản xuất phân bón và hợp chất ni tơ</t>
  </si>
  <si>
    <t>11. Ninh Binh</t>
  </si>
  <si>
    <t>Sản xuất và sơ chế phôi kim loại</t>
  </si>
  <si>
    <t>Sản xuất kính dây dựng</t>
  </si>
  <si>
    <t>Sản xuất da, giày dép</t>
  </si>
  <si>
    <t>Kinh doanh chế biến rau củ quả</t>
  </si>
  <si>
    <t>Sản xuất ắc quy</t>
  </si>
  <si>
    <t>12. Cao Bang</t>
  </si>
  <si>
    <t>Khai thác quặng sắt</t>
  </si>
  <si>
    <t>14. Dien Bien</t>
  </si>
  <si>
    <t>15. Lai Chau</t>
  </si>
  <si>
    <t>16. Ha Giang</t>
  </si>
  <si>
    <t>Khai thác quặng kim loại khác không chứa sắt</t>
  </si>
  <si>
    <t>17. Tuyen Quang</t>
  </si>
  <si>
    <t>Sản xuất giấy và sản phẩm từ bột giấy</t>
  </si>
  <si>
    <t>Sản xuất kim loại màu và kim loại quý</t>
  </si>
  <si>
    <t xml:space="preserve">Chế biến gỗ và sản xuất sản phẩm từ gỗ, tre, nứa </t>
  </si>
  <si>
    <t>Chế tạo cơ khí</t>
  </si>
  <si>
    <t>Khai thác quặng kim loại</t>
  </si>
  <si>
    <t>Chế biến nông sản thực phẩm</t>
  </si>
  <si>
    <t>Xây dựng công trình, và cung cấp năng lượng</t>
  </si>
  <si>
    <t>Khai thác khoáng sản</t>
  </si>
  <si>
    <t>Sản xuất sản phẩm chịu lửa</t>
  </si>
  <si>
    <t>Khai thác chế biến và tuyển quặng Đồng</t>
  </si>
  <si>
    <t>Sản xuất xi măng, vôi và thạch cao</t>
  </si>
  <si>
    <t>Sản xuất sảm phẩm sứ cách điện</t>
  </si>
  <si>
    <t>Khai thác kim loại</t>
  </si>
  <si>
    <t>Khai thác, cắt và chế biến đá hoa trắng</t>
  </si>
  <si>
    <t>Xây dựng công trình giao thông</t>
  </si>
  <si>
    <t>Sản xuất phụ tùng và bộ phận phụ trợ cho xe có động cơ</t>
  </si>
  <si>
    <t>20. Thai Nguyen</t>
  </si>
  <si>
    <t>Sản xuất giấy nhăn, bìa nhăn, bao bìa từ giấy và bìa</t>
  </si>
  <si>
    <t>Khai thác quặng kim loại quý hiếm</t>
  </si>
  <si>
    <t>Sản xuất động cơ, tua bin (trừ động cơ máy bay, ô tô, mô tô và xe máy)</t>
  </si>
  <si>
    <t>Lắp đặt máy móc và thiết bị công nghiệp</t>
  </si>
  <si>
    <t>Sửa chữa máy móc, thiết bị</t>
  </si>
  <si>
    <t>Sản xuất thiết bị, dụng cụ y tế, nha khoa, chỉnh hình và phục hồi chức năng</t>
  </si>
  <si>
    <t>Sản xuất sản phẩm khác bằng kim loại; các dịch vụ xử lý, gia công kim loại</t>
  </si>
  <si>
    <t>Sản xuất gỗ dán, gỗ lạng, ván ép và ván mỏng khác</t>
  </si>
  <si>
    <t>Sản xuất than cốc, sản phẩm dầu mỏ tinh chế</t>
  </si>
  <si>
    <t>21. Lang Son</t>
  </si>
  <si>
    <t>Rèn, dập, ép và cán kim loại; luyện bột kim loại</t>
  </si>
  <si>
    <t>Sản xuất các sản phẩm từ giấy và bìa</t>
  </si>
  <si>
    <t>Sản xuất thiết bị vệ sinh cao cấp</t>
  </si>
  <si>
    <t>Sản xuất thiết bị viễn thông</t>
  </si>
  <si>
    <t>Sản xuất điện tử, tổng hợp</t>
  </si>
  <si>
    <t>Sản xuất sản phẩm từ nhựa</t>
  </si>
  <si>
    <t>Sản xuất dây, cáp điện và linh kiện điện tử</t>
  </si>
  <si>
    <t>Khai thác, chế biến than</t>
  </si>
  <si>
    <t xml:space="preserve"> Công nghiệp</t>
  </si>
  <si>
    <t>23. Phu Tho</t>
  </si>
  <si>
    <t>Sản xuất các sản phẩm từ Plastic</t>
  </si>
  <si>
    <t>Khai thác, chế biến khoáng sản</t>
  </si>
  <si>
    <t>Sản xuất khác chưa phân vào đâu</t>
  </si>
  <si>
    <t>Sản xuất cấu kiện kim loại</t>
  </si>
  <si>
    <t>Sản xuất các sản phẩm từ gỗ</t>
  </si>
  <si>
    <t>Sản xuất đường</t>
  </si>
  <si>
    <t>Sản xuất chè</t>
  </si>
  <si>
    <t>Sản xuất guấy và các sản phẩm từ giấy</t>
  </si>
  <si>
    <t>25. Hoa Binh</t>
  </si>
  <si>
    <t>Khai thác, xử lý và cung cấp nước sạch</t>
  </si>
  <si>
    <t>Sản xuất gỗ ván ép</t>
  </si>
  <si>
    <t>Sản xuất và chế biến sữa</t>
  </si>
  <si>
    <t>Sản xuất giấy bao bì, cát tông</t>
  </si>
  <si>
    <t>Bán buôn xăng dầu và các sản phẩm liên quan</t>
  </si>
  <si>
    <t>Vận tải và chế biến hải sản</t>
  </si>
  <si>
    <t>Sản xuất sắt, gang, thép</t>
  </si>
  <si>
    <t>Khai khoáng khác</t>
  </si>
  <si>
    <t>Chế biến nông, lâm sản</t>
  </si>
  <si>
    <t>Chế biến khoáng sản</t>
  </si>
  <si>
    <t>Kinh doanh, Sản xuất vật liệu xây dựng</t>
  </si>
  <si>
    <t>Sản xuất, truyền tải và phân phối điện</t>
  </si>
  <si>
    <t>Sản xuất giấy nhăn, bìa nhăn</t>
  </si>
  <si>
    <t>Buôn bán máy móc, thiết bị, phụ tùng máy</t>
  </si>
  <si>
    <t>Sản xuất phân bón</t>
  </si>
  <si>
    <t>Xây dựng công trình</t>
  </si>
  <si>
    <t>Chế biến gỗ ván ép</t>
  </si>
  <si>
    <t>Khai thác chế biến quặng</t>
  </si>
  <si>
    <t>Sản xuất may mặc</t>
  </si>
  <si>
    <t>Chế biến, bảo quản thủy sản</t>
  </si>
  <si>
    <t>Sản xuất phân phối nước sạch</t>
  </si>
  <si>
    <t>Sản xuất men frit</t>
  </si>
  <si>
    <t>32. Da Nang</t>
  </si>
  <si>
    <t>Sản xuất dụng cụ thể thao</t>
  </si>
  <si>
    <t>Sản xuất đồ chơi trẻ em</t>
  </si>
  <si>
    <t>Sản xuất vỏ lon</t>
  </si>
  <si>
    <t>Sản xuất linh kiện, phụ tùng ôtô</t>
  </si>
  <si>
    <t>Sản xuất máy móc và thiết bị văn phòng (trừ máy vi tính và thiết bị ngoại vi của máy vi tính)</t>
  </si>
  <si>
    <t>Sản xuất linh kiện hàng không vũ trụ</t>
  </si>
  <si>
    <t>Bán buôn trang phục</t>
  </si>
  <si>
    <t xml:space="preserve">Sản xuất và lắp ráp ô tô </t>
  </si>
  <si>
    <t>Sản xuất và lắp ráp xe Bus</t>
  </si>
  <si>
    <t>Sản xuất và lắp ráp ô tô Du lịch</t>
  </si>
  <si>
    <t>34. Quang Ngai</t>
  </si>
  <si>
    <t>Sản xuất sản phẩm dầu mỏ tinh chế</t>
  </si>
  <si>
    <t>Sản xuất giường, tủ, bàn, ghế</t>
  </si>
  <si>
    <t>Sản xuất vải sợi</t>
  </si>
  <si>
    <t>Sản xuất động cơ điện, tuabin khí</t>
  </si>
  <si>
    <t>Sản xuất giày da các loại</t>
  </si>
  <si>
    <t>Đóng tàu và thuyền</t>
  </si>
  <si>
    <t>35. Tỉnh Bình Định</t>
  </si>
  <si>
    <t>Bán buôn dược phẩm và dụng cụ y tế</t>
  </si>
  <si>
    <t>Chế biến các loại khoáng sản</t>
  </si>
  <si>
    <t>Sản xuất sản phẩm khác từ gỗ</t>
  </si>
  <si>
    <t>Sản xuất sản phẩm từ gỗ, tre, nứa, rơm rạ và vật liệu tết bện</t>
  </si>
  <si>
    <t>Sản xuất, chế biến đá</t>
  </si>
  <si>
    <t>Sản xuất sản phẩm từ gỗ</t>
  </si>
  <si>
    <t>Sản xuất và dinh doanh nước sạch</t>
  </si>
  <si>
    <t>Chăn nuôi gia cầm</t>
  </si>
  <si>
    <t>Chế biến, bảo quản thủy sản và các sản phẩm từ thủy sản</t>
  </si>
  <si>
    <t>Sản xuất sản phẩm khác từ gỗ, tre, nứa, rơm, rạ và vật liệu tết bện</t>
  </si>
  <si>
    <t>37. Khanh Hoa</t>
  </si>
  <si>
    <t>Chế biến đá ốp lát</t>
  </si>
  <si>
    <t>Chế biến và bảo quản thủy sản đông lạnh</t>
  </si>
  <si>
    <t>Sản xuất sản phẩm thuốc lá</t>
  </si>
  <si>
    <t>38. Ninh Thuan</t>
  </si>
  <si>
    <t>Khai thác quặng kim loại đen và kim loại màu</t>
  </si>
  <si>
    <t>41. Gia Lai</t>
  </si>
  <si>
    <t>Sản xuất chế biến tinh bột sắn</t>
  </si>
  <si>
    <t>Sản xuất chế biến nông sản</t>
  </si>
  <si>
    <t>Quản lý đô thị và vệ sinh môi trường</t>
  </si>
  <si>
    <t>43. Dak Nong</t>
  </si>
  <si>
    <t>Khai thác và chế biến khoáng sản</t>
  </si>
  <si>
    <t>44. Lam Dong</t>
  </si>
  <si>
    <t>Thuộc da, sơ chế da</t>
  </si>
  <si>
    <t>Chế biến gỗ và các sản phẩm từ gỗ tre</t>
  </si>
  <si>
    <t>Sản xuất sản phẩm bằng kim loại chưa phân vào đâu</t>
  </si>
  <si>
    <t>Sản xuất dao kéo, dụng cụ cầm tay, dụng cụ cơ khí, dụng cụ điện, linh kiện, nhựa</t>
  </si>
  <si>
    <t>Sản xuất các loại sợi, các phụ phẩm từ sợi</t>
  </si>
  <si>
    <t>Hoàn thiện các sản phẩm dệt</t>
  </si>
  <si>
    <t>Sản xuất sản phẩm từ da</t>
  </si>
  <si>
    <t>Sản xuất dụng cụ bếp bằng nhựa, ống hút, hợp nhựa dùng một lần</t>
  </si>
  <si>
    <t>Sản xuất thực phẩm</t>
  </si>
  <si>
    <t>Sản xuất thực phẩm gia súc</t>
  </si>
  <si>
    <t>Sản xuất giày thể thao</t>
  </si>
  <si>
    <t>Sản xuất tinh bột và sản phẩm từ tinh bột</t>
  </si>
  <si>
    <t>47. Binh Duong</t>
  </si>
  <si>
    <t>Sản xuất bao bì giấy</t>
  </si>
  <si>
    <t>Sản xuất thiết bị và thành phần điện tử, phụ tùng xe cộ</t>
  </si>
  <si>
    <t>Sản xuất, kinh doanh thép</t>
  </si>
  <si>
    <t>Sản xuất máy bơm, máy nén, vòi và van khác</t>
  </si>
  <si>
    <t>Sản xuất dụng cụ thể dục, thể thao</t>
  </si>
  <si>
    <t>Bán buôn tổng hợp, bán lẻ</t>
  </si>
  <si>
    <t>Sản xuất các loại dây bện và lưới</t>
  </si>
  <si>
    <t>Cưa, xẻ, bào gỗ và bảo quản gỗ</t>
  </si>
  <si>
    <t>Gia công, sản xuất đồ dùng trong nhà bếp</t>
  </si>
  <si>
    <t>Kho bãi và lưu giữ hàng hóa</t>
  </si>
  <si>
    <t>Hoạt động dịch vụ phục vụ cá nhân khác</t>
  </si>
  <si>
    <t>Mua, bán, cho thuê và điều hành bất động sản với quyền sở hữu, quyền sử dụng hoặc đi thuê</t>
  </si>
  <si>
    <t>Sản xuất bao bì nhựa</t>
  </si>
  <si>
    <t>Sản xuất bao Bì, Carton</t>
  </si>
  <si>
    <t xml:space="preserve">Sản xuất Bạt Nhựa, Bạt Che </t>
  </si>
  <si>
    <t xml:space="preserve">Sản xuất các loại dược phẩm dùng để chữa bệnh cho con người. </t>
  </si>
  <si>
    <t xml:space="preserve">Sản xuất các loại hàng dệt </t>
  </si>
  <si>
    <t>Sản xuất các sản phẩm đồ gỗ cao cấp</t>
  </si>
  <si>
    <t>Sản xuất các sản phẩm giấy</t>
  </si>
  <si>
    <t>Sản xuất các sản phẩm khác từ kim loại chưa được phân vào đâu</t>
  </si>
  <si>
    <t>Sản xuất cáp và dây cáp</t>
  </si>
  <si>
    <t>Sản xuất đế giày</t>
  </si>
  <si>
    <t>Sản xuất động cơ, tua bin (trừ động cơ máy bay, ô tô, xe máy)</t>
  </si>
  <si>
    <t>Sản xuất thủy tinh khác và các sản phẩm từ thủy tinh</t>
  </si>
  <si>
    <t>Sản xuất dược phẩm, dụng cụ y tế</t>
  </si>
  <si>
    <t>Sản xuất giấy nhăn, bìa nhăn, bao bì từ giấy và bì</t>
  </si>
  <si>
    <t>Sản xuất giường, tủ, bàn ghế bằng gỗ</t>
  </si>
  <si>
    <t>Sản xuất giường, tủ, bàn, ghế bằng gỗ</t>
  </si>
  <si>
    <t>Sản xuất hàng may mặc (Trừ trang phục)</t>
  </si>
  <si>
    <t>Sản xuất hàng may sẵn (trừ trang phục)</t>
  </si>
  <si>
    <t>Sản xuất khí đốt, phân phối nhiên liệu khí bằng đường ống</t>
  </si>
  <si>
    <t>Sản xuất kinh doanh các loại sản phẩm kim loại</t>
  </si>
  <si>
    <t>Sản xuất mỹ phẩm, xà phòng, chất tẩy rửa, làm bóng và chế phẩm vệ sinh</t>
  </si>
  <si>
    <t>Sản xuất sản phẩm khác còn lại chưa được phân vào đâu</t>
  </si>
  <si>
    <t xml:space="preserve">Sản xuất sản phẩm khác từ gỗ; </t>
  </si>
  <si>
    <t>Sản xuất sản phẩm khác từ gỗ; sản xuất sản phẩm từ tre, nứa, rơm, rạ</t>
  </si>
  <si>
    <t>Sản xuất sản phẩm khác từ Plastic</t>
  </si>
  <si>
    <t>Sản xuất sản phẩm từ da lông thú</t>
  </si>
  <si>
    <t>Sản xuất sản phẩm từ gỗ, tre, nứa (trừ giường, tủ, bàn, ghế)</t>
  </si>
  <si>
    <t>Sản xuất sữa và các sản phẩm từ sữa</t>
  </si>
  <si>
    <t>Sản xuất thiết bị đo lường, kiểm tra, định hướng và điều khiển</t>
  </si>
  <si>
    <t>Sản xuất thiết bị dụng cụ y tế, y khoa</t>
  </si>
  <si>
    <t>Sản xuất thiết bị, dụng cụ y tế</t>
  </si>
  <si>
    <t>Sản xuất thực phẩm khác chưa được phân vào đâu</t>
  </si>
  <si>
    <t>Sản Xuất và Kinh Doanh Nhôm Kính</t>
  </si>
  <si>
    <t>Sản xuất vali, túi xách và các loại tương tự</t>
  </si>
  <si>
    <t>Sản xuất viên nén mùn cưa; - Sản xuất cầu thang bằng gỗ và kim loại,..</t>
  </si>
  <si>
    <t>Sản xuất xà phòng, chất tẩy rửa, làm bóng và chế phẩm vệ sinh</t>
  </si>
  <si>
    <t>Sản xuất, gia công các loại giày dép, phụ kiện giày, dép</t>
  </si>
  <si>
    <t>Sản xuất, in ấn, thiết kế bao bì</t>
  </si>
  <si>
    <t>Sản xuất,gia công sản xuất các sản phẩm ngũ kim, gia công cơ khí</t>
  </si>
  <si>
    <t>Thuộc, sơ chế da; sơ chế và nhuộm da lông thú</t>
  </si>
  <si>
    <t>Sản xuất sợi khác</t>
  </si>
  <si>
    <t>Sản xuất hóa chất cơ bản khác</t>
  </si>
  <si>
    <t>Chế biến thức ăn gia súc, gia cầm, thủy sản</t>
  </si>
  <si>
    <t>Chế biến thức ăn Gia súc, gia cầm, thủ sản</t>
  </si>
  <si>
    <t>Sản xuất chế biến gỗ</t>
  </si>
  <si>
    <t>Bán lẻ dược phẩm, dụng cụ y tế trong các cửa hàng chuyên doanh</t>
  </si>
  <si>
    <t>Dệt may</t>
  </si>
  <si>
    <t>Sản xuất chế biến da</t>
  </si>
  <si>
    <t>Công nghiệp chế biến, chế tạo khác</t>
  </si>
  <si>
    <t>Sản xuất nước đá</t>
  </si>
  <si>
    <t>Sản xuất bột ngọt, hạt nêm</t>
  </si>
  <si>
    <t>Sản xuất sợi, dệt</t>
  </si>
  <si>
    <t>Sản xuất bao bì kim loại</t>
  </si>
  <si>
    <t>Sản xuất nước ngọt có ga, không ga và đồ hộp cá, thịt</t>
  </si>
  <si>
    <t>Chế biến café, tinh bột ngũ cốc</t>
  </si>
  <si>
    <t>Chế biến gỗ và các sản phẩm từ gỗ</t>
  </si>
  <si>
    <t>Sản xuất các sản phẩm từ cao su</t>
  </si>
  <si>
    <t>Sản xuất phụ tùng xe ô tô</t>
  </si>
  <si>
    <t>Sản xuất dây, cáp điện</t>
  </si>
  <si>
    <t>Sản xuất giấy dán các sản phẩm nội thất</t>
  </si>
  <si>
    <t>Sản xuất các loại sản phẩm bằng nhôm</t>
  </si>
  <si>
    <t>Sản xuất các sản phẩm từ cáo su, nhựa</t>
  </si>
  <si>
    <t>Phục vụ sản xuất các thiết bị, dụng cụ điện</t>
  </si>
  <si>
    <t>Sản xuất sản phẩm khác từ gỗ, tre</t>
  </si>
  <si>
    <t>Sản xuất sơn, véc ni và các chất sơn, quét tương tự; sản xuất mực in và ma tít</t>
  </si>
  <si>
    <t>Sản xuất thiết bị văn phòng phẩm</t>
  </si>
  <si>
    <t>Sản xuất thức ăn trong chăn nuôi</t>
  </si>
  <si>
    <t>Sản xuất vải không dệt</t>
  </si>
  <si>
    <t>Sản xuất các sản phẩn từ cao su, nhựa</t>
  </si>
  <si>
    <t>Sản xuất các sản phẩm từ cao su và nhựa các loại</t>
  </si>
  <si>
    <t>Sản xuất găng tay y tế</t>
  </si>
  <si>
    <t>Sản xuất màng PE</t>
  </si>
  <si>
    <t>Chế biến gỗ</t>
  </si>
  <si>
    <t>Nhuộm vải</t>
  </si>
  <si>
    <t>Sản xuất các sản phẩm kim loại sắt thép</t>
  </si>
  <si>
    <t>Sản xuất các sản phẩm từ chất khoáng phi kim loại: thủy tinh, gốm…</t>
  </si>
  <si>
    <t>Gia công đồ gỗ</t>
  </si>
  <si>
    <t>Sản xuất thiết bị dụng cụ điện, dây điện, pin, ắc quy</t>
  </si>
  <si>
    <t>Sản xuất giày dép, sơ chế da</t>
  </si>
  <si>
    <t>Công nghiệp chế biến gỗ</t>
  </si>
  <si>
    <t>Sản xuất kim loại như: sắt, thép, kim loại màu, kim loại quý đúc sắt thép, đúc kim loại màu</t>
  </si>
  <si>
    <t>Sản xuất xe có động cơ, rơ móc</t>
  </si>
  <si>
    <t>Công nghiệp sản xuất giấy và các sản phẩm từ giấy</t>
  </si>
  <si>
    <t>Chế biến nhân điều</t>
  </si>
  <si>
    <t>Chăn nuôi ấp trứng</t>
  </si>
  <si>
    <t>Sản xuẩt khí hoá lỏng</t>
  </si>
  <si>
    <t>Sản xuất giày</t>
  </si>
  <si>
    <t>Sản xuất kinh doanh bao bì</t>
  </si>
  <si>
    <t>Bảo dưỡng, sửa chữa ôtô và xe có động cơ khác</t>
  </si>
  <si>
    <t>Sản xuất bột dinh dưỡng, cà phê hòa tan</t>
  </si>
  <si>
    <t>Sản xuất thép</t>
  </si>
  <si>
    <t>Sản xuất phương tiện đi lại</t>
  </si>
  <si>
    <t>Sản xuất thuốc lá, thuốc lào</t>
  </si>
  <si>
    <t>Sản xuất các kim loại như sát, thép, kim loại màu…</t>
  </si>
  <si>
    <t>Sản xuất thiết bị y tế</t>
  </si>
  <si>
    <t>thiết bị điều khiển tự động. Cho thuê văn phòng, nhà xưởng, nhà kho</t>
  </si>
  <si>
    <t>Pin và Ắc quy</t>
  </si>
  <si>
    <t>Sản xuất phụ kiện xe máy</t>
  </si>
  <si>
    <t>Sản xuất đồ dùng bằng kim loại cho nhà bếp, nhà vệ sinh và nhà ăn</t>
  </si>
  <si>
    <t>Sản xuất món ăn, thức ăn chế biến sẵn</t>
  </si>
  <si>
    <t>Sản xuất cà phê</t>
  </si>
  <si>
    <t>Bán lẻ băng đĩa âm thanh, hình ảnh (kể cả băng, đĩa trắng) trong các cửa hàng chuyên doanh</t>
  </si>
  <si>
    <t>Sản xuất plastic và cao su tổng hợp</t>
  </si>
  <si>
    <t>Chế biến thủy, hải sản</t>
  </si>
  <si>
    <t>Sản xuất đồ gia dụng</t>
  </si>
  <si>
    <t>Dịch vụ liên quan đến in</t>
  </si>
  <si>
    <t>Sản xuất phụ tùng và bộ phận phụ trợ cho động cơ</t>
  </si>
  <si>
    <t>Sản xuất sản phẩm hóa chất</t>
  </si>
  <si>
    <t>Vận hành, bảo dưỡng các công trình dầu khí và công nghiệp khác</t>
  </si>
  <si>
    <t>Hoạt động thăm dò địa chất, nguồn nước</t>
  </si>
  <si>
    <t>Bán lẻ thiết bị gia đình khác trong các cửa hàng chuyên doanh</t>
  </si>
  <si>
    <t>Sản xuất bê tông và các sản phẩm từ xi măng và thạch cao</t>
  </si>
  <si>
    <t>Sản xuất hoá chất cơ bản khác</t>
  </si>
  <si>
    <t>Dịch vụ hỗ trợ kinh doanh khác chưa được phân vào đâu</t>
  </si>
  <si>
    <t>Sản xuất dầu, mỡ động, thực vật</t>
  </si>
  <si>
    <t>Khai thác dầu thô và khí đốt tự nhiên</t>
  </si>
  <si>
    <t>Chế biến, bảo quản thuỷ sản và các sản phẩm từ thuỷ sản</t>
  </si>
  <si>
    <t>Khai thác và cung cấp nước sạch</t>
  </si>
  <si>
    <t>Sản xuất máy chế biến thực phẩm, đồ uống và thuốc lá</t>
  </si>
  <si>
    <t>Hoạt động chuyên môn, khoa học và công nghệ khác chưa được phân vào đâu</t>
  </si>
  <si>
    <t>Xay xát và sản xuất bột thô</t>
  </si>
  <si>
    <t>Sản xuất vali, túi xách và các loại tương tự, sản xuất yên đệm</t>
  </si>
  <si>
    <t>Hoạt động thiết kế chuyên dụng</t>
  </si>
  <si>
    <t>Sửa chữa giày, dép, hàng da và giả da</t>
  </si>
  <si>
    <t>Cổng thông tin</t>
  </si>
  <si>
    <t>Sản xuất khác chưa biết phân vào đâu</t>
  </si>
  <si>
    <t>sản xuất các sản phẩm khác từ gỗ</t>
  </si>
  <si>
    <t>Bán lẻ nước hoa, mỹ phẩm và vật phẩm vệ sinh trong các cửa hàng chuyên doanh</t>
  </si>
  <si>
    <t>sản xuất các sản phẩm từ plastic</t>
  </si>
  <si>
    <t>khai thác, xử lý và cung cấp nước</t>
  </si>
  <si>
    <t>Viễn thông</t>
  </si>
  <si>
    <t>Sản xuất plastic nguyên sinh</t>
  </si>
  <si>
    <t>sản xuất thực phẩm khác chưa được phân vào đâu</t>
  </si>
  <si>
    <t>sản xuất đồ dùng bằng kim loại cho nhà bếp, nhà vệ sinh và nhà ăn</t>
  </si>
  <si>
    <t>Sản xuất sản phẩm từ khoáng phi kim loại khác</t>
  </si>
  <si>
    <t>Khai thác, xử lý và phân phối nước</t>
  </si>
  <si>
    <t>sản xuất bê tông và các sản phẩm từ xi măng và thạch cao</t>
  </si>
  <si>
    <t>sản xuất thiết bị bức xạ, thiết bị điện từ trong y học, điện liệu pháp</t>
  </si>
  <si>
    <t>Sản xuất sản phẩm từ gỗ, tre, nứa (trừ giường, tủ, bàn, ghế); sản xuất sản phẩm từ rơm, rạ và vật liệu tết bện</t>
  </si>
  <si>
    <t>Hoạt động dịch vụ hỗ trợ liên quan đến vận tải hàng không</t>
  </si>
  <si>
    <t>sản xuất các cấu kiện kim loại</t>
  </si>
  <si>
    <t>Sản xuất phương tiện và thiết bị vận tải khác chưa được phân vào đâu</t>
  </si>
  <si>
    <t>Sản xuất cao su tổng hợp dạng nguyên sinh</t>
  </si>
  <si>
    <t>Xử lý và tiêu hủy rác thải</t>
  </si>
  <si>
    <t>Sản xuất hàng dệt khác</t>
  </si>
  <si>
    <t>Sản xuất thực phẩm khác chưa biết phân vào đâu</t>
  </si>
  <si>
    <t>Sản xuất các sản phẩm từ cao su và plastic</t>
  </si>
  <si>
    <t>Sản xuất đồ nhựa gia dụng</t>
  </si>
  <si>
    <t>Sản xuất các sản phẩm bút viết</t>
  </si>
  <si>
    <t>Sản xuất mỹ phẩm</t>
  </si>
  <si>
    <t>Sản xuất từ nhựa, plastic</t>
  </si>
  <si>
    <t>Sản xuất dây cáp điện cho ô tô</t>
  </si>
  <si>
    <t xml:space="preserve">Khai thác, xử lí và cung cấp nước </t>
  </si>
  <si>
    <t>Sản xuất máy móc và thiết bị chưa biết phân vào đâu</t>
  </si>
  <si>
    <t>Sản xuất Giày thể thao</t>
  </si>
  <si>
    <t>Hoạt động dịch vụ công nghệ thông tin và dịch vụ khác liên quan đến máy vi tính</t>
  </si>
  <si>
    <t>Sản xuất đồ nhựa</t>
  </si>
  <si>
    <t>Sản xuất trang phục, nhuộm da lông thú (may mặc)</t>
  </si>
  <si>
    <t>Buôn bán và xử lí làm sạch các sản phẩm dệt, lông thú</t>
  </si>
  <si>
    <t>Sản phẩm hóa chất, phân bón, thuốc trừ sâu, hóa chất khác dùng trong nông nghiệp</t>
  </si>
  <si>
    <t xml:space="preserve">Sản xuất các sản phẩm từ chất khoáng phi kim </t>
  </si>
  <si>
    <t>Công Nghiệp</t>
  </si>
  <si>
    <t>Sản xuất dây cáp, sợi cáp, quang học</t>
  </si>
  <si>
    <t xml:space="preserve">30633000
</t>
  </si>
  <si>
    <t>Tái chế phế liệu</t>
  </si>
  <si>
    <t>Chế biến và bảo quản rau quả</t>
  </si>
  <si>
    <t>Chế biến lương thực</t>
  </si>
  <si>
    <t>Sản xuất sản phẩm bằng kim loại</t>
  </si>
  <si>
    <t>Buôn bán nông, lâm sản nguyên liệu (trừ gỗ, tre, nứa) và động vật sống</t>
  </si>
  <si>
    <t>Sản xuất sản phẩm bằng kim loại, xử lý và tráng phủ kim loại</t>
  </si>
  <si>
    <t>Chế biến Thực Phẩm</t>
  </si>
  <si>
    <t>Sản xuất gia công cắt, cán, kéo kẽm, dập đinh</t>
  </si>
  <si>
    <t>Sản xuất sản phẩm từ Giấy</t>
  </si>
  <si>
    <t>Sản xuất sản phẩm hoá chất </t>
  </si>
  <si>
    <t>Bán buôn thực phẩm</t>
  </si>
  <si>
    <t>Sản xuất hàng dệt sẵn (trừ trang phục)</t>
  </si>
  <si>
    <t>52. Tien Giang</t>
  </si>
  <si>
    <t>Sản xuất giày và gia công mũ giày</t>
  </si>
  <si>
    <t>Sản xuất kinh doanh bánh tráng xuất khẩu</t>
  </si>
  <si>
    <t>Sản xuất và gia công các loại giày dép</t>
  </si>
  <si>
    <t>Sản xuất, gia công vali, túi xách</t>
  </si>
  <si>
    <t>Sản xuất thức ăn thủy sản</t>
  </si>
  <si>
    <t>53. Ben Tre</t>
  </si>
  <si>
    <t>Sản xuất và phân phối nước</t>
  </si>
  <si>
    <t>54. Dong Thap</t>
  </si>
  <si>
    <t>Hoạt động của các bệnh viện</t>
  </si>
  <si>
    <t>Sản xuất và kinh doanh xi măng</t>
  </si>
  <si>
    <t>Đóng tàu</t>
  </si>
  <si>
    <t>56. Can Tho</t>
  </si>
  <si>
    <t>Hoạt động dịch vụ sau thu hoạch</t>
  </si>
  <si>
    <t>Chế biến, bảo quản thuỷ sản và các sản phẩm từ thuỷ sản khác</t>
  </si>
  <si>
    <t>Bán buôn nông, lâm sản và động vật sống</t>
  </si>
  <si>
    <t>57. Hau Giang</t>
  </si>
  <si>
    <t>58. Soc Trang</t>
  </si>
  <si>
    <t>Nuôi trồng, chế biến thủy sản</t>
  </si>
  <si>
    <t>59. Ca Mau</t>
  </si>
  <si>
    <t>Sản xuất kinh doanh phân bón và hóa chất</t>
  </si>
  <si>
    <t>Thu gom, vận chuyển, tàng trữ, chế biến khí và sản xuất khí</t>
  </si>
  <si>
    <t>60. Tra Vinh</t>
  </si>
  <si>
    <t>Sản xuất, truyền tải và phân phối điện năng</t>
  </si>
  <si>
    <t>Sản xuâất gỗ dán, gỗ lạng, ván ép và ván mỏng khác</t>
  </si>
  <si>
    <t>62. Bac Lieu</t>
  </si>
  <si>
    <t>63. Vinh Long</t>
  </si>
  <si>
    <t>Sản xuất, chế biến dược phẩm</t>
  </si>
  <si>
    <t>Công trình xây dựng</t>
  </si>
  <si>
    <t>Hoạt động viễn thông khác</t>
  </si>
  <si>
    <t>Buildings</t>
  </si>
  <si>
    <t>Sản xuất công nghiệp khác</t>
  </si>
  <si>
    <t>Dịch vụ hỗ trợ vận tải hàng không</t>
  </si>
  <si>
    <t>Xây dựng công trình viễn thông, thông tin liên lạc</t>
  </si>
  <si>
    <t>Hoạt động xây dựng chuyên dụng khác</t>
  </si>
  <si>
    <t>Khách sạn</t>
  </si>
  <si>
    <t>Dịch vụ lưu trú</t>
  </si>
  <si>
    <t xml:space="preserve">Hoạt động của trụ sở văn phòng </t>
  </si>
  <si>
    <t>Bán lẻ trong siêu thị, trung tâm thương mại</t>
  </si>
  <si>
    <t>Hoạt động truyền hình</t>
  </si>
  <si>
    <t>Trường học</t>
  </si>
  <si>
    <t>Hoạt động của các bệnh viện</t>
  </si>
  <si>
    <t>Đơn vị hành chính sự nghiệp</t>
  </si>
  <si>
    <t>Hoạt động của trụ sở văn phòng</t>
  </si>
  <si>
    <t>Cơ quan hành chính</t>
  </si>
  <si>
    <t>Tổ chức giới thiệu và xúc tiến thương mại</t>
  </si>
  <si>
    <t xml:space="preserve">Dịch vụ lưu trú </t>
  </si>
  <si>
    <t>Hoạt động phát thanh, truyền hình</t>
  </si>
  <si>
    <t>Hoạt động dịch vụ hỗ trợ kinh doanh</t>
  </si>
  <si>
    <t>Hoạt động tư vấn quản lý</t>
  </si>
  <si>
    <t>Hoạt động dịch vụ cá nhân khác còn lại chưa được phân vào đâu</t>
  </si>
  <si>
    <t>Hoạt động kinh doanh bất động sản</t>
  </si>
  <si>
    <t>Dịch vụ chăm sóc và duy trì cảnh quan</t>
  </si>
  <si>
    <t>Hoạt động dịch vụ hỗ trợ kinh doanh khác chưa được phân vào đâu</t>
  </si>
  <si>
    <t>Hoạt động của trụ sở văn phòng; hoạt động tư vấn quản lý</t>
  </si>
  <si>
    <t>Xây dụng nhà các loại</t>
  </si>
  <si>
    <t>Hoạt động trung gian tiền tệ khác</t>
  </si>
  <si>
    <t>Nhà hàng và các dịch vụ ăn uống phục vụ lưu động</t>
  </si>
  <si>
    <t>Hoạt động dịch vụ phục vụ cá nhân khác còn lại chưa được phân vào đâu</t>
  </si>
  <si>
    <t>Bán lẻ khác chưa được phân vào đâu</t>
  </si>
  <si>
    <t xml:space="preserve">Công trình xây dựng </t>
  </si>
  <si>
    <t>Xây dựng công trình công ích</t>
  </si>
  <si>
    <t>Trung tâm thương mại</t>
  </si>
  <si>
    <t xml:space="preserve">Bán lẻ trong siêu thị, trung tâm thương mại </t>
  </si>
  <si>
    <t>Kho bãi và các hoạt động hỗ trợ cho vận tải</t>
  </si>
  <si>
    <t>Hoạt động vui chơi giải trí khác</t>
  </si>
  <si>
    <t>Các hoạt động cảu bệnh viện</t>
  </si>
  <si>
    <t>Dịch vụ lưu trú ngắn ngày</t>
  </si>
  <si>
    <t>Tư vấn, môi giới, đấu giá bất động sản, đấu giá quyền sử dụng đất</t>
  </si>
  <si>
    <t>Kinh doanh bất động sản, văn phòng cho thuê</t>
  </si>
  <si>
    <t>Dịch vụ hàng hóa</t>
  </si>
  <si>
    <t>Dịch vụ hỗ trợ tổng hợp</t>
  </si>
  <si>
    <t>Khám chữa bệnh</t>
  </si>
  <si>
    <t>Lưu trú, nhà hàng</t>
  </si>
  <si>
    <t>Dịch vụ, du lịch, giải trí</t>
  </si>
  <si>
    <t>Bán lẻ siêu thị, trung tâm thương mại</t>
  </si>
  <si>
    <t>Thương mại dịch vụ</t>
  </si>
  <si>
    <t>Trụ sở, văn phòng làm việc</t>
  </si>
  <si>
    <t>Khách sạn, nhà hàng</t>
  </si>
  <si>
    <t>Khách sạn, nhà hàng, vui chơi giải trí</t>
  </si>
  <si>
    <t>Khách sạn, nhà ở</t>
  </si>
  <si>
    <t>Văn phòng làm việc</t>
  </si>
  <si>
    <t>Siêu thị</t>
  </si>
  <si>
    <t>Văn phòng làm việc, nhà ở</t>
  </si>
  <si>
    <t>Dịch vụ lưu trú, khu vui chơi</t>
  </si>
  <si>
    <t>Xây dựng nhà các loại, kinh doanh du lịch</t>
  </si>
  <si>
    <t>Kinh doanh dịch vụ</t>
  </si>
  <si>
    <t xml:space="preserve">  Kinh doanh bất động sản, quyền sử dụng đất thuộc chủ sở hữu, chủ sử dụng hoặc đi thuê</t>
  </si>
  <si>
    <t>Bốc xếp hàng hóa cảng hàng không</t>
  </si>
  <si>
    <t>Dịch vụ lưu trú ngắn hạn</t>
  </si>
  <si>
    <t>Tòa nhà xây dựng</t>
  </si>
  <si>
    <t>Hoạt động hành chính, hỗ trợ văn phòng và các hoạt động hỗ trợ kinh doanh khác</t>
  </si>
  <si>
    <t>Dịch vụ giải trí</t>
  </si>
  <si>
    <t>Khách sạn</t>
  </si>
  <si>
    <t>Kinh doanh buôn bán</t>
  </si>
  <si>
    <t>Kinh doanh bất động sản, quyền sử dụng đất thuộc chủ sở hữu, chủ sử dụng hoăc đi thuê</t>
  </si>
  <si>
    <t>Bán buôn phụ tùng và các bộ phận phụ trợ của ô tô và xe có động cơ khác</t>
  </si>
  <si>
    <t>Giáo dục đại học</t>
  </si>
  <si>
    <t>Hoạt động xây dựng chuyên dụng</t>
  </si>
  <si>
    <t>Giáo dục khác</t>
  </si>
  <si>
    <t>Công trình, xây dựng</t>
  </si>
  <si>
    <t>Kinh doanh</t>
  </si>
  <si>
    <t>công trình xây dựng</t>
  </si>
  <si>
    <t>Kinh doanh, dịch vụ</t>
  </si>
  <si>
    <t>Kinh doanh dịch vụ, hoạt động xổ số kiến thiết</t>
  </si>
  <si>
    <t>Hoạt động bệnh viện</t>
  </si>
  <si>
    <t>Chiếu sáng công cộng, văn phòng trụ sở</t>
  </si>
  <si>
    <t>Lắp đặt hệ thống cấp, thoát nước, lò sưởi và điều hoà không khí</t>
  </si>
  <si>
    <t>Bán lẻ khác trong các cửa hàng kinh doanh tổng hợp</t>
  </si>
  <si>
    <t>Bán buôn đồ dùng khác cho gia đình</t>
  </si>
  <si>
    <t>Bán buôn, bán lẻ
 của các công ty, cửa hàng</t>
  </si>
  <si>
    <t>Hoạt động của các bệnh viện</t>
  </si>
  <si>
    <t>Bán buôn (trừ ô tô, xe máy và xe có động cơ khác)</t>
  </si>
  <si>
    <t>Bán lẻ lương thực, thực phẩm, đồ uống, thuốc lá, thuốc lào chiếm tỷ trọng lớn trong các cửa hàng kinh doanh tổng hợp</t>
  </si>
  <si>
    <t>Khách sạn, dịch vụ giải trí</t>
  </si>
  <si>
    <t>Back to Cockpit</t>
  </si>
  <si>
    <t>SELECT SECTOR</t>
  </si>
  <si>
    <t>SELECT PROVINCE</t>
  </si>
  <si>
    <t>Sectors in analysis (insert "1" in sectors selected)</t>
  </si>
  <si>
    <t>Provinces in analysis (insert "1" in provinces selected)</t>
  </si>
  <si>
    <t>No. of DEUs</t>
  </si>
  <si>
    <t>Mining of coal and lignite</t>
  </si>
  <si>
    <t>Extraction of crude petroleum and natural gas</t>
  </si>
  <si>
    <t>Mining of metal ores</t>
  </si>
  <si>
    <t>Other mining and quarrying</t>
  </si>
  <si>
    <t>Mining support service activities</t>
  </si>
  <si>
    <t>Manufacture of food products</t>
  </si>
  <si>
    <t>Manufacture of beverages</t>
  </si>
  <si>
    <t>Manufacture of tobacco products</t>
  </si>
  <si>
    <t>Manufacture of textiles</t>
  </si>
  <si>
    <t>Manufacture of wearing apparel</t>
  </si>
  <si>
    <t>Manufacture of leather and related products</t>
  </si>
  <si>
    <t>Manufacture of wood and of products of wood and cork, except furniture;
manufacture of articles of straw and plaiting materials</t>
  </si>
  <si>
    <t>Manufacture of paper and paper products</t>
  </si>
  <si>
    <t>13. Bac Kan</t>
  </si>
  <si>
    <t>Printing and reproduction of recorded media</t>
  </si>
  <si>
    <t>Manufacture of coke and refined petroleum products</t>
  </si>
  <si>
    <t>Manufacture of chemicals and chemical products</t>
  </si>
  <si>
    <t>Manufacture of pharmaceuticals, medicinal chemical and botanical products</t>
  </si>
  <si>
    <t>Manufacture of rubber and plastics products</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</si>
  <si>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</si>
  <si>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</si>
  <si>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</si>
  <si>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</si>
  <si>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</si>
  <si>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Manufacture of machinery and equipment n.e.c.</t>
  </si>
  <si>
    <t>Manufacture of motor vehicles, trailers and semi-trailers</t>
  </si>
  <si>
    <t>Manufacture of other transport equipment</t>
  </si>
  <si>
    <t>Manufacture of furniture</t>
  </si>
  <si>
    <t>Other manufacturing</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</si>
  <si>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</si>
  <si>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</si>
  <si>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</si>
  <si>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</si>
  <si>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</si>
  <si>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</si>
  <si>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t>
  </si>
  <si>
    <t>Wholesale</t>
  </si>
  <si>
    <t>Retail</t>
  </si>
  <si>
    <t>Other non-industry</t>
  </si>
  <si>
    <t>VA scheme periods</t>
  </si>
  <si>
    <t>Pilot period</t>
  </si>
  <si>
    <t>Full scheme</t>
  </si>
  <si>
    <t>Fuel type in DEU data list</t>
  </si>
  <si>
    <t>Fuel</t>
  </si>
  <si>
    <t>Aggregation</t>
  </si>
  <si>
    <t>Energy</t>
  </si>
  <si>
    <t>Factor</t>
  </si>
  <si>
    <t>toe/kWh</t>
  </si>
  <si>
    <t>Coal Anthracite (ton)</t>
  </si>
  <si>
    <t>toe/ton</t>
  </si>
  <si>
    <t>Coal dust type 1, 2 (ton)</t>
  </si>
  <si>
    <t>Coal dust type 3, 4 (ton)</t>
  </si>
  <si>
    <t>Coal dust type 5, 6 (ton)</t>
  </si>
  <si>
    <t>Diesel oil (ton)</t>
  </si>
  <si>
    <t>Diesel oil (litre)</t>
  </si>
  <si>
    <t>toe/litre</t>
  </si>
  <si>
    <t>Fuel oil (ton)</t>
  </si>
  <si>
    <t>Fuel oil (litre)</t>
  </si>
  <si>
    <t>Gasoline (ton)</t>
  </si>
  <si>
    <t>Gasoline (litre)</t>
  </si>
  <si>
    <t>Gas (ton)</t>
  </si>
  <si>
    <t>Gas (m3)</t>
  </si>
  <si>
    <t>toe/m3</t>
  </si>
  <si>
    <t>Rice hull (ton)</t>
  </si>
  <si>
    <t>Biomass (ton)</t>
  </si>
  <si>
    <t>Import steam (ton)</t>
  </si>
  <si>
    <t>Gas (MMBTU)</t>
  </si>
  <si>
    <t>toe/mmbtu</t>
  </si>
  <si>
    <t>Fuel type aggregation</t>
  </si>
  <si>
    <t>Steam</t>
  </si>
  <si>
    <r>
      <t>CO</t>
    </r>
    <r>
      <rPr>
        <b/>
        <vertAlign val="subscript"/>
        <sz val="9"/>
        <color theme="1"/>
        <rFont val="Calibri"/>
        <family val="2"/>
        <scheme val="minor"/>
      </rPr>
      <t>2</t>
    </r>
  </si>
  <si>
    <r>
      <t>SO</t>
    </r>
    <r>
      <rPr>
        <b/>
        <vertAlign val="subscript"/>
        <sz val="9"/>
        <color theme="1"/>
        <rFont val="Calibri"/>
        <family val="2"/>
        <scheme val="minor"/>
      </rPr>
      <t>2</t>
    </r>
  </si>
  <si>
    <r>
      <t>NO</t>
    </r>
    <r>
      <rPr>
        <b/>
        <vertAlign val="subscript"/>
        <sz val="9"/>
        <color theme="1"/>
        <rFont val="Calibri"/>
        <family val="2"/>
        <scheme val="minor"/>
      </rPr>
      <t>x</t>
    </r>
  </si>
  <si>
    <r>
      <t>PM</t>
    </r>
    <r>
      <rPr>
        <b/>
        <vertAlign val="subscript"/>
        <sz val="9"/>
        <color theme="1"/>
        <rFont val="Calibri"/>
        <family val="2"/>
        <scheme val="minor"/>
      </rPr>
      <t>2,5</t>
    </r>
  </si>
  <si>
    <t>Input - Industrial subsectors</t>
  </si>
  <si>
    <t>International Standard Industrial Classification of All Economic Activities (ISIC) rev. 4</t>
  </si>
  <si>
    <t>NB, no aggregation made in this case</t>
  </si>
  <si>
    <t>Subdivision</t>
  </si>
  <si>
    <t>ISIC level 2</t>
  </si>
  <si>
    <t>ISIC name</t>
  </si>
  <si>
    <t>41-43</t>
  </si>
  <si>
    <t>45-46</t>
  </si>
  <si>
    <t>99 Other non-industry</t>
  </si>
  <si>
    <t>Sector in DEU data set</t>
  </si>
  <si>
    <t>Subsector (VN) in DEU data set</t>
  </si>
  <si>
    <t>Subsector (EN)</t>
  </si>
  <si>
    <t>Standardised subsector (EN)</t>
  </si>
  <si>
    <t>Wholesale of rice, wheat, other cereal grains, flour</t>
  </si>
  <si>
    <t>45-46 Wholesale</t>
  </si>
  <si>
    <t>Chicken breeding</t>
  </si>
  <si>
    <t>Pig farming</t>
  </si>
  <si>
    <t>Raising buffaloes and cows</t>
  </si>
  <si>
    <t>Forest products processing</t>
  </si>
  <si>
    <t>Agricultural service activities</t>
  </si>
  <si>
    <t>Agriculture (cultivation, livestock)</t>
  </si>
  <si>
    <t>Aquaculture</t>
  </si>
  <si>
    <t>Agricultural production (growing clean vegetables)</t>
  </si>
  <si>
    <t>Manufacture of starch and starch-based products</t>
  </si>
  <si>
    <t>10 Manufacture of food products</t>
  </si>
  <si>
    <t>Milling and production of flour</t>
  </si>
  <si>
    <t>Building</t>
  </si>
  <si>
    <t>Wholesale (except for cars, motorcycles and other motor vehicles)</t>
  </si>
  <si>
    <t>Other specialized wholesale not elsewhere classified</t>
  </si>
  <si>
    <t>Wholesale of other household appliances</t>
  </si>
  <si>
    <t>Wholesale of metals and metal ores</t>
  </si>
  <si>
    <t>Wholesale of solid, liquid, gaseous fuels and related products</t>
  </si>
  <si>
    <t>Wholesale of spare parts and accessories for automobiles and other motor vehicles</t>
  </si>
  <si>
    <t>Other food wholesale</t>
  </si>
  <si>
    <t>Wholesale synthetic</t>
  </si>
  <si>
    <t>General wholesale, retail</t>
  </si>
  <si>
    <t>Wholesale and retail</t>
  </si>
  <si>
    <t>Bán buôn, bán lẻ của các công ty, cửa hàng</t>
  </si>
  <si>
    <t>Wholesale and retail of companies, shops</t>
  </si>
  <si>
    <t>Other retail not elsewhere classified</t>
  </si>
  <si>
    <t>47 Retail</t>
  </si>
  <si>
    <t>Other retail in general business stores</t>
  </si>
  <si>
    <t>Retail of food, foodstuffs, beverages, tobacco and pipe tobacco accounts for a large proportion in general stores.</t>
  </si>
  <si>
    <t>Retail supermarket, commercial center</t>
  </si>
  <si>
    <t>Retail in supermarkets, commercial centers</t>
  </si>
  <si>
    <t>Airport cargo loading and unloading</t>
  </si>
  <si>
    <t>Hospital activities</t>
  </si>
  <si>
    <t>Public lighting, headquarters office</t>
  </si>
  <si>
    <t>Administrative agency</t>
  </si>
  <si>
    <t>Landscape care and maintenance services</t>
  </si>
  <si>
    <t>Entertainment service</t>
  </si>
  <si>
    <t>Commodity Service</t>
  </si>
  <si>
    <t>General support service</t>
  </si>
  <si>
    <t>Air freight support service</t>
  </si>
  <si>
    <t>Lodging</t>
  </si>
  <si>
    <t>Short-term accommodation service</t>
  </si>
  <si>
    <t>Short-stay services</t>
  </si>
  <si>
    <t>Accommodation services, amusement parks</t>
  </si>
  <si>
    <t>Services, travel, entertainment</t>
  </si>
  <si>
    <t>Business and administrative units</t>
  </si>
  <si>
    <t>University education</t>
  </si>
  <si>
    <t>Other Education</t>
  </si>
  <si>
    <t>Activities of Hospitals</t>
  </si>
  <si>
    <t>Activities of the head office</t>
  </si>
  <si>
    <t>Operations of the head office; management consulting activities</t>
  </si>
  <si>
    <t>Remaining other personal service activities n.e.c</t>
  </si>
  <si>
    <t>Other supporting service activities related to transportation</t>
  </si>
  <si>
    <t>Business support service activities</t>
  </si>
  <si>
    <t>Other business support service activities n.e.c</t>
  </si>
  <si>
    <t>Direct support service activities for air transport</t>
  </si>
  <si>
    <t>Administrative activities, office support and other business support activities</t>
  </si>
  <si>
    <t>Real estate business</t>
  </si>
  <si>
    <t>Radio and television activities</t>
  </si>
  <si>
    <t>Specialized design activities</t>
  </si>
  <si>
    <t>Other Money Intermediaries</t>
  </si>
  <si>
    <t>TV activities</t>
  </si>
  <si>
    <t>Management consulting activities</t>
  </si>
  <si>
    <t>Wired telecommunication operations</t>
  </si>
  <si>
    <t>Other telecommunications activities</t>
  </si>
  <si>
    <t>Other entertainment activities</t>
  </si>
  <si>
    <t>Specialized construction activities</t>
  </si>
  <si>
    <t>Other specialized construction activities</t>
  </si>
  <si>
    <t>Hotel</t>
  </si>
  <si>
    <t>Hotels, entertainment services</t>
  </si>
  <si>
    <t>Hotels, restaurants</t>
  </si>
  <si>
    <t>Hotels, restaurants, entertainment</t>
  </si>
  <si>
    <t>Hotels, houses</t>
  </si>
  <si>
    <t>Healthcare</t>
  </si>
  <si>
    <t>Warehousing and supporting activities for transportation</t>
  </si>
  <si>
    <t>Warehousing and storage of goods</t>
  </si>
  <si>
    <t>Business</t>
  </si>
  <si>
    <t>Trading in real estate, land use rights belonging to owners, users or renters</t>
  </si>
  <si>
    <t>Real estate business, office for rent</t>
  </si>
  <si>
    <t>Business services</t>
  </si>
  <si>
    <t>Service business, lottery activities</t>
  </si>
  <si>
    <t>Installation of water supply, drainage, heating and air conditioning systems</t>
  </si>
  <si>
    <t>Accommodation, restaurants</t>
  </si>
  <si>
    <t>Restaurants and mobile catering services</t>
  </si>
  <si>
    <t>Producing products from plastic</t>
  </si>
  <si>
    <t>22 Manufacture of rubber and plastics products</t>
  </si>
  <si>
    <t>Other industrial production</t>
  </si>
  <si>
    <t>32 Other manufacturing</t>
  </si>
  <si>
    <t>Producing non-alcoholic beverages, mineral water</t>
  </si>
  <si>
    <t>Manufacture of products from other non-metallic minerals n.e.c</t>
  </si>
  <si>
    <t>Manufacture of telecommunications equipment</t>
  </si>
  <si>
    <t>Producing drugs, pharmaceutical chemicals and pharmaceutical materials</t>
  </si>
  <si>
    <t>Producing building materials from clay</t>
  </si>
  <si>
    <t>Supermarket</t>
  </si>
  <si>
    <t>Trade in Services</t>
  </si>
  <si>
    <t>Organization of introduction and trade promotion</t>
  </si>
  <si>
    <t>Headquarters, working office</t>
  </si>
  <si>
    <t>shopping mall</t>
  </si>
  <si>
    <t>Schools</t>
  </si>
  <si>
    <t>Consulting, brokerage, real estate auction, land use right auction</t>
  </si>
  <si>
    <t>Office</t>
  </si>
  <si>
    <t>Offices, houses</t>
  </si>
  <si>
    <t>Carriage</t>
  </si>
  <si>
    <t>Construction of public works</t>
  </si>
  <si>
    <t>Construction of civil engineering works</t>
  </si>
  <si>
    <t>Construction of telecommunications and communication works</t>
  </si>
  <si>
    <t>Building houses of all kinds</t>
  </si>
  <si>
    <t>Building houses of all kinds, doing business in tourism</t>
  </si>
  <si>
    <t>Wholesale of pharmaceuticals and medical instruments</t>
  </si>
  <si>
    <t>21 Manufacture of pharmaceuticals, medicinal chemical and botanical products</t>
  </si>
  <si>
    <t>Wholesale shoes</t>
  </si>
  <si>
    <t>07 Mining of metal ores</t>
  </si>
  <si>
    <t>Wholesale of other machinery, equipment and spare parts n.e.c</t>
  </si>
  <si>
    <t>Wholesale of agricultural, forest products and live animals</t>
  </si>
  <si>
    <t>Sale food</t>
  </si>
  <si>
    <t>Clothing wholesale</t>
  </si>
  <si>
    <t>Wholesale of materials and other installation equipment in construction</t>
  </si>
  <si>
    <t>Wholesale of petroleum and related products</t>
  </si>
  <si>
    <t>Retail sale of audio and video tapes and discs (including blank tapes and discs) in specialized stores</t>
  </si>
  <si>
    <t>Retail sale of pharmaceuticals and medical equipment in specialized stores</t>
  </si>
  <si>
    <t>Retail sale of motor fuel in specialized stores</t>
  </si>
  <si>
    <t>Retail sale of perfumery, cosmetics and toiletries in specialized stores</t>
  </si>
  <si>
    <t>Retail sale of other household appliances in specialized stores</t>
  </si>
  <si>
    <t>Sale of spare parts and auxiliary parts of motorcycles and motorbikes</t>
  </si>
  <si>
    <t>29 Manufacture of motor vehicles, trailers and semi-trailers</t>
  </si>
  <si>
    <t>Maintenance and repair of cars and other motor vehicles</t>
  </si>
  <si>
    <t>33 Repair and installation of machinery and equipment</t>
  </si>
  <si>
    <t>Cargo handling</t>
  </si>
  <si>
    <t>Sale of machinery and equipment</t>
  </si>
  <si>
    <t>Trading in machinery, equipment and spare parts</t>
  </si>
  <si>
    <t>Trade in agricultural and forest products, raw materials (except wood, bamboo) and live animals</t>
  </si>
  <si>
    <t>16 Manufacture of wood and of products of wood and cork, except furniture;
manufacture of articles of straw and plaiting materials</t>
  </si>
  <si>
    <t>Trading in auto parts and other motor vehicles</t>
  </si>
  <si>
    <t>Trading and cleaning of textile and fur products</t>
  </si>
  <si>
    <t>13 Manufacture of textiles</t>
  </si>
  <si>
    <t>Types of Power Cables</t>
  </si>
  <si>
    <t>26 Manufacture of computer, electronic and optical products</t>
  </si>
  <si>
    <t>Breeding and hatching eggs</t>
  </si>
  <si>
    <t>Poultry farming</t>
  </si>
  <si>
    <t>Processing minerals</t>
  </si>
  <si>
    <t>23 Manufacture of other non-metallic mineral products</t>
  </si>
  <si>
    <t>Processing coffee, starch and cereals</t>
  </si>
  <si>
    <t>Processing of paving stones</t>
  </si>
  <si>
    <t>Process the wood</t>
  </si>
  <si>
    <t>Wood processing and wood products</t>
  </si>
  <si>
    <t>Wood processing and bamboo wood products</t>
  </si>
  <si>
    <t>Wood processing and production of products from wood, bamboo</t>
  </si>
  <si>
    <t>Plywood processing</t>
  </si>
  <si>
    <t>Mineral processing</t>
  </si>
  <si>
    <t>Food processing</t>
  </si>
  <si>
    <t>Cashew kernel processing</t>
  </si>
  <si>
    <t>Processing agricultural products and food</t>
  </si>
  <si>
    <t>Processing agricultural and forestry products</t>
  </si>
  <si>
    <t>Processing milk and dairy products</t>
  </si>
  <si>
    <t>Feed processing Livestock, poultry, aquatic products</t>
  </si>
  <si>
    <t>Processing livestock, poultry, aquatic food</t>
  </si>
  <si>
    <t>Food Processing</t>
  </si>
  <si>
    <t>Seafood processing</t>
  </si>
  <si>
    <t>Processing and preserving vegetables</t>
  </si>
  <si>
    <t>Processing and preserving meat and meat products</t>
  </si>
  <si>
    <t>Processing and preserving frozen seafood</t>
  </si>
  <si>
    <t>Processing and preserving seafood</t>
  </si>
  <si>
    <t>Processing and preserving aquatic products and aquatic products</t>
  </si>
  <si>
    <t>Processing and preserving aquatic products and other aquatic products</t>
  </si>
  <si>
    <t>Processing, trading, loading and unloading coal</t>
  </si>
  <si>
    <t>05 Mining of coal and lignite</t>
  </si>
  <si>
    <t>Mechanical engineering</t>
  </si>
  <si>
    <t>28 Manufacture of machinery and equipment n.e.c.</t>
  </si>
  <si>
    <t>Manufacturing machinery and equipment</t>
  </si>
  <si>
    <t>Leasing of other machinery, equipment and tangible goods not elsewhere classified</t>
  </si>
  <si>
    <t>Prepare surface</t>
  </si>
  <si>
    <t>Wood processing industry</t>
  </si>
  <si>
    <t>Other processing and manufacturing industries</t>
  </si>
  <si>
    <t>Paper and paper products industry</t>
  </si>
  <si>
    <t>17 Manufacture of paper and paper products</t>
  </si>
  <si>
    <t>Portal</t>
  </si>
  <si>
    <t>Sawing, sawing, planing and preserving wood</t>
  </si>
  <si>
    <t>Food supply</t>
  </si>
  <si>
    <t>Training and production, business, service</t>
  </si>
  <si>
    <t>Weaving</t>
  </si>
  <si>
    <t>Textile</t>
  </si>
  <si>
    <t>Textile, dyeing</t>
  </si>
  <si>
    <t>Other business support services n.e.c</t>
  </si>
  <si>
    <t>Services related to printing</t>
  </si>
  <si>
    <t>18 Printing and reproduction of recorded media</t>
  </si>
  <si>
    <t>Building and repairing ships</t>
  </si>
  <si>
    <t>30 Manufacture of other transport equipment</t>
  </si>
  <si>
    <t>Shipbuilding</t>
  </si>
  <si>
    <t>Shipbuilding and floating structures</t>
  </si>
  <si>
    <t>Ship and boat building</t>
  </si>
  <si>
    <t>Cast iron and steel</t>
  </si>
  <si>
    <t>25 Manufacture of fabricated metal products, except machinery and equipment</t>
  </si>
  <si>
    <t>Casting heat-resistant steel, fabricated steel, cast iron</t>
  </si>
  <si>
    <t>Mechanical processing, metal processing, coating</t>
  </si>
  <si>
    <t>24 Manufacture of basic metals</t>
  </si>
  <si>
    <t>Mechanical processing, metal coating treatment</t>
  </si>
  <si>
    <t>Mechanical processing, metal processing and coating</t>
  </si>
  <si>
    <t>Woodworking</t>
  </si>
  <si>
    <t>Processing and manufacturing kitchen utensils</t>
  </si>
  <si>
    <t>Leather footwear for export</t>
  </si>
  <si>
    <t>15 Manufacture of leather and related products</t>
  </si>
  <si>
    <t>Public lighting system and drainage pump</t>
  </si>
  <si>
    <t>37 Sewerage</t>
  </si>
  <si>
    <t>Finishing of textile products</t>
  </si>
  <si>
    <t>Other professional, scientific and technological activities n.e.c</t>
  </si>
  <si>
    <t>Other personal service activities n.e.c</t>
  </si>
  <si>
    <t>Activities of information technology services and other services related to computers</t>
  </si>
  <si>
    <t>Services activities supporting mining and ore</t>
  </si>
  <si>
    <t>08 Other mining and quarrying</t>
  </si>
  <si>
    <t>Remaining other business support services n.e.c</t>
  </si>
  <si>
    <t>Support service activities related to air transport</t>
  </si>
  <si>
    <t>Other personal service activities</t>
  </si>
  <si>
    <t>Post-harvest service activities</t>
  </si>
  <si>
    <t>Port operation activities</t>
  </si>
  <si>
    <t>Architectural activities and related technical consulting</t>
  </si>
  <si>
    <t>Geological exploration activities, water sources</t>
  </si>
  <si>
    <t>36 Water collection, treatment and supply</t>
  </si>
  <si>
    <t>Printing</t>
  </si>
  <si>
    <t>Mining has not been classified anywhere</t>
  </si>
  <si>
    <t>Other Mining</t>
  </si>
  <si>
    <t>Other mining not classified elsewhere</t>
  </si>
  <si>
    <t>Mining and processing ore</t>
  </si>
  <si>
    <t>Mining, processing and selecting copper ore</t>
  </si>
  <si>
    <t>Quarrying</t>
  </si>
  <si>
    <t>Exploitation of stone, sand, gravel and clay</t>
  </si>
  <si>
    <t>Exploiting clay, sand and gravel; carriage</t>
  </si>
  <si>
    <t>Exploiting crude oil and natural gas</t>
  </si>
  <si>
    <t>06 Extraction of crude petroleum and natural gas</t>
  </si>
  <si>
    <t>Mining chemicals and fertilizers</t>
  </si>
  <si>
    <t>Mining</t>
  </si>
  <si>
    <t>Metal Mining</t>
  </si>
  <si>
    <t>Exploiting forest products other than timber</t>
  </si>
  <si>
    <t>Mining metal ore</t>
  </si>
  <si>
    <t>Mining of ferrous and non-ferrous metal ores</t>
  </si>
  <si>
    <t>Mining of other metal ores that do not contain iron</t>
  </si>
  <si>
    <t>Mining of precious metal ores</t>
  </si>
  <si>
    <t>Iron ore mining</t>
  </si>
  <si>
    <t>Mining and collecting hard coal</t>
  </si>
  <si>
    <t>Mining and processing minerals</t>
  </si>
  <si>
    <t>Extraction and supply of clean water</t>
  </si>
  <si>
    <t>Mining, cutting and processing of white marble</t>
  </si>
  <si>
    <t>Mining and processing of minerals</t>
  </si>
  <si>
    <t>Coal mining and processing</t>
  </si>
  <si>
    <t>Fishing and aquaculture</t>
  </si>
  <si>
    <t>Extraction, treatment and supply of water</t>
  </si>
  <si>
    <t>Extraction, treatment and supply of clean water</t>
  </si>
  <si>
    <t>Extraction, treatment and distribution of water</t>
  </si>
  <si>
    <t>Fruit and vegetable processing business</t>
  </si>
  <si>
    <t>Trading, Producing building materials</t>
  </si>
  <si>
    <t>Installation of other building systems</t>
  </si>
  <si>
    <t>Installation of machinery and industrial equipment</t>
  </si>
  <si>
    <t>Sewing clothes other than fur skins</t>
  </si>
  <si>
    <t>Buy, sell, lease and operate real estate with ownership, right to use or lease</t>
  </si>
  <si>
    <t>Dyeing cloth</t>
  </si>
  <si>
    <t>14 Manufacture of wearing apparel</t>
  </si>
  <si>
    <t>Aquaculture and seafood processing</t>
  </si>
  <si>
    <t>Serving the production of electrical equipment and tools</t>
  </si>
  <si>
    <t>27 Manufacture of electrical equipment</t>
  </si>
  <si>
    <t>Batteries and Batteries</t>
  </si>
  <si>
    <t>Urban management and environmental sanitation</t>
  </si>
  <si>
    <t>Forging, stamping, pressing and rolling metal; metal powder smelting</t>
  </si>
  <si>
    <t>Chemical products, fertilizers, pesticides and other chemicals used in agriculture</t>
  </si>
  <si>
    <t>20 Manufacture of chemicals and chemical products</t>
  </si>
  <si>
    <t>Producing plywood, veneer, plywood and other thin boards</t>
  </si>
  <si>
    <t>Production of batteries</t>
  </si>
  <si>
    <t>Producing paper and cardboard packaging</t>
  </si>
  <si>
    <t>Production of wooden packaging</t>
  </si>
  <si>
    <t>Producing of paper packaging</t>
  </si>
  <si>
    <t>Production of metal packaging</t>
  </si>
  <si>
    <t>Production of plastic packaging</t>
  </si>
  <si>
    <t>Producing packaging from paper and board</t>
  </si>
  <si>
    <t>Producing packaging from plastic</t>
  </si>
  <si>
    <t>Cement packaging production</t>
  </si>
  <si>
    <t>Production of Packaging, Carton</t>
  </si>
  <si>
    <t>Production of plastic tarpaulins, tarpaulins</t>
  </si>
  <si>
    <t>Producing concrete and products from cement and gypsum</t>
  </si>
  <si>
    <t>Brewing beer and brewing malt</t>
  </si>
  <si>
    <t>11 Manufacture of beverages</t>
  </si>
  <si>
    <t>Producing ultra-fine stone powder and plastic additives</t>
  </si>
  <si>
    <t>Producing nutritional powder, instant coffee</t>
  </si>
  <si>
    <t>Manufacture of pulp, paper and paperboard</t>
  </si>
  <si>
    <t>Manufacture of other pulp, paper and paperboard</t>
  </si>
  <si>
    <t>Producing monosodium glutamate, seasoning</t>
  </si>
  <si>
    <t>Coffee production</t>
  </si>
  <si>
    <t>Production of metal structures</t>
  </si>
  <si>
    <t>Producing metals such as iron, steel, non-ferrous metals</t>
  </si>
  <si>
    <t>Producing cakes from flour</t>
  </si>
  <si>
    <t>Production of braids and nets</t>
  </si>
  <si>
    <t>Producing pharmaceuticals used to treat human diseases.</t>
  </si>
  <si>
    <t>Producing all kinds of textiles</t>
  </si>
  <si>
    <t>Manufacture of other textiles n.e.c</t>
  </si>
  <si>
    <t>Producing all kinds of aluminum products</t>
  </si>
  <si>
    <t>Producing all kinds of yarns, yarn by-products</t>
  </si>
  <si>
    <t>Sản xuất các sản</t>
  </si>
  <si>
    <t>Production of products rubber and plastic products of all kinds</t>
  </si>
  <si>
    <t>phẩm từ cao su và nhựa các loại</t>
  </si>
  <si>
    <t>rubber and plastic products of all kinds</t>
  </si>
  <si>
    <t>Producing pen products</t>
  </si>
  <si>
    <t>Manufacture of textile and garment products (except leather goods)</t>
  </si>
  <si>
    <t>Producing high-class wooden products</t>
  </si>
  <si>
    <t>Manufacture of paper products</t>
  </si>
  <si>
    <t>Manufacture of other metal products n.e.c</t>
  </si>
  <si>
    <t>Producing other products from paper</t>
  </si>
  <si>
    <t>Manufacture of other products from paper and board n.e.c</t>
  </si>
  <si>
    <t>manufacturing other products from wood</t>
  </si>
  <si>
    <t>Manufacture of other products from plastics</t>
  </si>
  <si>
    <t>Producing iron and steel metal products</t>
  </si>
  <si>
    <t>Manufacture of non-metallic products</t>
  </si>
  <si>
    <t>Producing steel products</t>
  </si>
  <si>
    <t>Producing products from rubber</t>
  </si>
  <si>
    <t>Producing products from rubber and plastic</t>
  </si>
  <si>
    <t>Producing products from rubber and plastic of all kinds</t>
  </si>
  <si>
    <t>Producing products from rubber, plastic</t>
  </si>
  <si>
    <t>Producing products from non-metallic minerals</t>
  </si>
  <si>
    <t>Production of products from substances non-metallic minerals: glass, ceramic, Non-metallic minerals: glass, ceramic…</t>
  </si>
  <si>
    <t>Producing products from paper and board</t>
  </si>
  <si>
    <t>Producing wood products</t>
  </si>
  <si>
    <t>Manufacture of metal products</t>
  </si>
  <si>
    <t>Producing paper products</t>
  </si>
  <si>
    <t>Manufacture of electrical equipment and tools</t>
  </si>
  <si>
    <t>Production of synthetic rubber</t>
  </si>
  <si>
    <t>Producing synthetic rubber in primary form</t>
  </si>
  <si>
    <t>Manufacture of cables and cables</t>
  </si>
  <si>
    <t>Tea production</t>
  </si>
  <si>
    <t>Leather production and processing</t>
  </si>
  <si>
    <t>Wood processing production</t>
  </si>
  <si>
    <t>Production and processing of agricultural products</t>
  </si>
  <si>
    <t>Food production and processing</t>
  </si>
  <si>
    <t>Production and processing of tapioca starch</t>
  </si>
  <si>
    <t>Mechanical production</t>
  </si>
  <si>
    <t>Industrial production</t>
  </si>
  <si>
    <t>Leather and footwear production</t>
  </si>
  <si>
    <t>Producing cutlery, hand tools and common metal products</t>
  </si>
  <si>
    <t>Producing cutlery, hand tools, mechanical tools, electrical tools, components, plastic</t>
  </si>
  <si>
    <t>Production of oil, margarine</t>
  </si>
  <si>
    <t>Production of animal and vegetable oils and fats</t>
  </si>
  <si>
    <t>Production of electric cables</t>
  </si>
  <si>
    <t>Manufacture of electric cables for cars</t>
  </si>
  <si>
    <t>Manufacture of cables, wires and other electronics</t>
  </si>
  <si>
    <t>Manufacture of cables, cables, optics</t>
  </si>
  <si>
    <t>Producing electromagnetic wire and all kinds of copper</t>
  </si>
  <si>
    <t>Manufacture of wire and wiring equipment</t>
  </si>
  <si>
    <t>Manufacture of electric wires and cables</t>
  </si>
  <si>
    <t>Manufacture of wires, cables and electronic components</t>
  </si>
  <si>
    <t>Shoe sole production</t>
  </si>
  <si>
    <t>Manufacture of knitting, spinning and sewing products</t>
  </si>
  <si>
    <t>Power production</t>
  </si>
  <si>
    <t>35 Electricity, gas, steam and air conditioning supply</t>
  </si>
  <si>
    <t>Electronic production, synthesis</t>
  </si>
  <si>
    <t>Manufacture of children's toys</t>
  </si>
  <si>
    <t>Manufacture of toys and games</t>
  </si>
  <si>
    <t>Producing consumer electrical appliances</t>
  </si>
  <si>
    <t>Manufacture of metal utensils for kitchen, toilet and canteen</t>
  </si>
  <si>
    <t>Producing household appliances</t>
  </si>
  <si>
    <t>Producing high-grade enameled cast iron household appliances</t>
  </si>
  <si>
    <t>Producing common metal products</t>
  </si>
  <si>
    <t>Production of plastic products</t>
  </si>
  <si>
    <t>Production of household plastic products</t>
  </si>
  <si>
    <t>Beverage production</t>
  </si>
  <si>
    <t>Producing beverage and food</t>
  </si>
  <si>
    <t>Production of non-alcoholic beverages</t>
  </si>
  <si>
    <t>Manufacture of electric motors and gas turbines</t>
  </si>
  <si>
    <t>Manufacture of engines and turbines (except for aircraft, automobile, motorcycle and motorcycle engines)</t>
  </si>
  <si>
    <t>Manufacture of engines and turbines (except for aircraft, automobile and motorcycle engines)</t>
  </si>
  <si>
    <t>Producing plastic kitchen utensils, straws, disposable plastic cases</t>
  </si>
  <si>
    <t>Producing gymnastics and sports equipment</t>
  </si>
  <si>
    <t>Manufacture of sports equipment</t>
  </si>
  <si>
    <t>Manufacture of pharmaceuticals and medical instruments</t>
  </si>
  <si>
    <t>Sugar production</t>
  </si>
  <si>
    <t>Production of medical gloves</t>
  </si>
  <si>
    <t>Iron and steel production</t>
  </si>
  <si>
    <t>Producing and processing, cutting, rolling, drawing zinc, stamping nails</t>
  </si>
  <si>
    <t>Producing shoes</t>
  </si>
  <si>
    <t>Production of packaging paper, cardboard</t>
  </si>
  <si>
    <t>Manufacture of leather shoes of all kinds</t>
  </si>
  <si>
    <t>Producing stickers for interior products</t>
  </si>
  <si>
    <t>Manufacture of footwear, preliminary processing of leather</t>
  </si>
  <si>
    <t>Production of label paper and label cover</t>
  </si>
  <si>
    <t>Producing wrinkled paper, wrinkled cardboard</t>
  </si>
  <si>
    <t>Production of wrinkled paper, wrinkled paperboard, packaging from paper and cardboard</t>
  </si>
  <si>
    <t>Production of wrinkled paper, corrugated board, packaging from paper and board</t>
  </si>
  <si>
    <t>Producing wrinkled paper, wrinkled board, cover from paper and board</t>
  </si>
  <si>
    <t>Production of sports shoes</t>
  </si>
  <si>
    <t>Shoe manufacturing and shoe upper processing</t>
  </si>
  <si>
    <t>Manufacture of paper and pulp products</t>
  </si>
  <si>
    <t>Paper and packaging production</t>
  </si>
  <si>
    <t>Producing paper, products from paper</t>
  </si>
  <si>
    <t>Producing paper and paper products</t>
  </si>
  <si>
    <t>Manufacture of wooden beds, cabinets, tables and chairs</t>
  </si>
  <si>
    <t>31 Manufacture of furniture</t>
  </si>
  <si>
    <t>Manufacture of beds, cabinets, tables and chairs</t>
  </si>
  <si>
    <t>Manufacture of plywood, veneers, plywood and other thin boards</t>
  </si>
  <si>
    <t>Plywood production</t>
  </si>
  <si>
    <t>Manufacture of other textiles</t>
  </si>
  <si>
    <t>Manufacture of ready-made textiles (except apparel)</t>
  </si>
  <si>
    <t>Garment production</t>
  </si>
  <si>
    <t>Manufacture of garments (Except for apparel)</t>
  </si>
  <si>
    <t>Manufacture of ready-to-wear goods (except apparel)</t>
  </si>
  <si>
    <t>Basic chemical production</t>
  </si>
  <si>
    <t>Production of other basic chemicals</t>
  </si>
  <si>
    <t>Other production not known where to categorize</t>
  </si>
  <si>
    <t>Other production n.e.c</t>
  </si>
  <si>
    <t>Other production n.e.c. - cell phone batteries</t>
  </si>
  <si>
    <t>Other production not classified elsewhere</t>
  </si>
  <si>
    <t>Gas production</t>
  </si>
  <si>
    <t>Gas production, gas fuel distribution by pipeline</t>
  </si>
  <si>
    <t>Liquefied gas production</t>
  </si>
  <si>
    <t>Precision mold production</t>
  </si>
  <si>
    <t>Metal production</t>
  </si>
  <si>
    <t>Non-ferrous metal production</t>
  </si>
  <si>
    <t>Producing non-ferrous and precious metals</t>
  </si>
  <si>
    <t>Production of metals such as: iron, steel, non-ferrous metals, precious metals casting iron and steel, casting non-ferrous metals casting iron and steel, casting non-ferrous metals</t>
  </si>
  <si>
    <t>Production of wire rope glass</t>
  </si>
  <si>
    <t>Production and trading of rice paper for export</t>
  </si>
  <si>
    <t>Packaging production and business</t>
  </si>
  <si>
    <t>Producing and trading all kinds of metal products</t>
  </si>
  <si>
    <t>Producing and trading in garments for export</t>
  </si>
  <si>
    <t>Producing and trading fertilizers and chemicals</t>
  </si>
  <si>
    <t>Producing and trading in yarn and fabric</t>
  </si>
  <si>
    <t>Manufacture of electronic components</t>
  </si>
  <si>
    <t>Production and assembly of motorcycles and spare parts for honda motorcycles</t>
  </si>
  <si>
    <t>Electronic components manufacturing</t>
  </si>
  <si>
    <t>Manufacture of electronic components and optical instruments</t>
  </si>
  <si>
    <t>Manufacture of aerospace components</t>
  </si>
  <si>
    <t>Manufacture of auto parts and accessories</t>
  </si>
  <si>
    <t>PE film production</t>
  </si>
  <si>
    <t>Manufacture of aircraft, spacecraft and related machinery</t>
  </si>
  <si>
    <t>Manufacture of other pumps, compressors, faucets and valves</t>
  </si>
  <si>
    <t>Manufacture of food, beverage and tobacco processing machines</t>
  </si>
  <si>
    <t>Manufacture of other specialized machines</t>
  </si>
  <si>
    <t>Printer production</t>
  </si>
  <si>
    <t>Manufacture of printers and copiers</t>
  </si>
  <si>
    <t>Manufacture of mining and construction machines</t>
  </si>
  <si>
    <t>Apparel manufacturers</t>
  </si>
  <si>
    <t>Manufacture of machinery and equipment</t>
  </si>
  <si>
    <t>Manufacture of machinery and equipment not yet classified</t>
  </si>
  <si>
    <t>Producing office machinery and equipment</t>
  </si>
  <si>
    <t>Manufacture of office machinery and equipment (except computers and computer peripherals)</t>
  </si>
  <si>
    <t>Manufacture of machinery and equipment not classified elsewhere</t>
  </si>
  <si>
    <t>Manufacture of agricultural and forestry machinery</t>
  </si>
  <si>
    <t>Manufacture of other common machines</t>
  </si>
  <si>
    <t>Manufacture of computers and computer peripherals</t>
  </si>
  <si>
    <t>Manufacture of computers and computer peripherals - plastic</t>
  </si>
  <si>
    <t>Production of frit yeast</t>
  </si>
  <si>
    <t>Manufacture of pasta, noodles and similar products</t>
  </si>
  <si>
    <t>Manufacture of motors and generators</t>
  </si>
  <si>
    <t>Manufacture of electric motors, generators, transformers, electrical distribution and control equipment</t>
  </si>
  <si>
    <t>Manufacture of motorcycles and motorbikes</t>
  </si>
  <si>
    <t>Producing food, ready-to-eat food</t>
  </si>
  <si>
    <t>Cosmetic production</t>
  </si>
  <si>
    <t>Manufacture of cosmetics, soaps, detergents, polishes and sanitary preparations</t>
  </si>
  <si>
    <t>Aluminum production</t>
  </si>
  <si>
    <t>Plastic and packaging production</t>
  </si>
  <si>
    <t>Ice production</t>
  </si>
  <si>
    <t>Producing carbonated and non-carbonated soft drinks and canned fish and meat</t>
  </si>
  <si>
    <t>Clean water production</t>
  </si>
  <si>
    <t>Manufacture of automobiles and other motor vehicles</t>
  </si>
  <si>
    <t>Manufacture of cars and motorcycles</t>
  </si>
  <si>
    <t>Fertilizer production</t>
  </si>
  <si>
    <t>Production of fertilizers and nitrogen compounds</t>
  </si>
  <si>
    <t>Production and distribution of clean water</t>
  </si>
  <si>
    <t>Manufacture of motorcycle accessories</t>
  </si>
  <si>
    <t>Manufacture of spare parts for motor vehicles and motor vehicles</t>
  </si>
  <si>
    <t>Manufacture of spare parts for cars and motorbikes</t>
  </si>
  <si>
    <t>Manufacture of spare parts and accessories for engines</t>
  </si>
  <si>
    <t>Manufacture of spare parts and accessories for motor vehicles</t>
  </si>
  <si>
    <t>Manufacture of spare parts and accessories for motor vehicles and motor vehicles</t>
  </si>
  <si>
    <t>Manufacture of spare parts and accessories for automobiles and other motor vehicles</t>
  </si>
  <si>
    <t>Manufacture of auto parts</t>
  </si>
  <si>
    <t>Production of vehicles</t>
  </si>
  <si>
    <t>Manufacture of other transport vehicles and equipment n.e.c</t>
  </si>
  <si>
    <t>Battery production</t>
  </si>
  <si>
    <t>Manufacture of batteries and accumulators</t>
  </si>
  <si>
    <t>Producing virgin plastic</t>
  </si>
  <si>
    <t>Production of plastics and synthetic rubber</t>
  </si>
  <si>
    <t>Producing plastics and synthetic rubber in primary form</t>
  </si>
  <si>
    <t>Manufacture of radios, communication equipment</t>
  </si>
  <si>
    <t>Producing insulating porcelain products</t>
  </si>
  <si>
    <t>Producing rubber tubes and tires</t>
  </si>
  <si>
    <t>Producing rubber tubes and tires; filling and recycling rubber tires</t>
  </si>
  <si>
    <t>Manufacture of uncategorized metal products</t>
  </si>
  <si>
    <t>Manufacture of metal products, processing and coating of metal</t>
  </si>
  <si>
    <t>Manufacture of refractory products</t>
  </si>
  <si>
    <t>Producing refined petroleum products</t>
  </si>
  <si>
    <t>19 Manufacture of coke and refined petroleum products</t>
  </si>
  <si>
    <t>Producing consumer electronic products</t>
  </si>
  <si>
    <t>Manufacture of other ceramic products</t>
  </si>
  <si>
    <t>Manufacture of chemical products</t>
  </si>
  <si>
    <t>Manufacture of other chemical products n.e.c</t>
  </si>
  <si>
    <t>Manufacture of other metal products</t>
  </si>
  <si>
    <t>Manufacture of other metal products n.e.c. - electronic components</t>
  </si>
  <si>
    <t>Manufacture of other metal products; metal processing and processing services</t>
  </si>
  <si>
    <t>Manufacture of other products n.e.c</t>
  </si>
  <si>
    <t>Manufacture of other metal products n.e.c., n.e.c</t>
  </si>
  <si>
    <t>Manufacture of other products that have not been classified elsewhere</t>
  </si>
  <si>
    <t>Producing other products from rubber</t>
  </si>
  <si>
    <t>Producing other products from wood</t>
  </si>
  <si>
    <t>Producing other products from wood and bamboo</t>
  </si>
  <si>
    <t>Producing other products from wood, bamboo, straw, straw and plaiting materials</t>
  </si>
  <si>
    <t>Manufacture of other products from wood;</t>
  </si>
  <si>
    <t>Manufacture of other products from wood; produce products from bamboo, cork, straw, straw</t>
  </si>
  <si>
    <t>Manufacture of other products from wood; production of products from bamboo, cork, straw, and plaiting materials</t>
  </si>
  <si>
    <t>12 Manufacture of tobacco products</t>
  </si>
  <si>
    <t>Manufacture of leather products</t>
  </si>
  <si>
    <t>Manufacture of fur products</t>
  </si>
  <si>
    <t>Producing products from Paper</t>
  </si>
  <si>
    <t>Producing products from wood</t>
  </si>
  <si>
    <t>Producing products from wood, bamboo (except for beds, cabinets, tables and chairs)</t>
  </si>
  <si>
    <t>Producing products from wood, bamboo (except for beds, cabinets, tables and chairs); produce products from straw, straw and plaiting materials</t>
  </si>
  <si>
    <t>Producing products from wood, bamboo, straw and plaiting materials</t>
  </si>
  <si>
    <t>Manufacture of prefabricated metal products (Except for machinery and equipment)</t>
  </si>
  <si>
    <t>Manufacture of prefabricated metal products (except machinery and equipment)</t>
  </si>
  <si>
    <t>Iron and steel production, cast iron</t>
  </si>
  <si>
    <t>Producing iron, cast iron, steel</t>
  </si>
  <si>
    <t>Yarn making</t>
  </si>
  <si>
    <t>Other yarn production</t>
  </si>
  <si>
    <t>Manufacture of man-made fibers</t>
  </si>
  <si>
    <t>Production of yarn, weaving</t>
  </si>
  <si>
    <t>Production of yarns, woven fabrics and finishing of textile products</t>
  </si>
  <si>
    <t>Manufacture of paints, varnishes and similar coatings; manufacture of printing ink and mastics</t>
  </si>
  <si>
    <t>Producing high-class sanitary ware</t>
  </si>
  <si>
    <t>Production of milk and dairy products</t>
  </si>
  <si>
    <t>Production of plastic sheets</t>
  </si>
  <si>
    <t>Producing coke, refined petroleum products</t>
  </si>
  <si>
    <t>Steel production</t>
  </si>
  <si>
    <t>manufacturing radiation equipment, electromagnetic equipment in medicine, electrotherapy</t>
  </si>
  <si>
    <t>Manufacture of electrical lighting equipment</t>
  </si>
  <si>
    <t>Manufacture of other electrical equipment</t>
  </si>
  <si>
    <t>Electronic equipment manufacturing</t>
  </si>
  <si>
    <t>Manufacture of electrical and lighting equipment</t>
  </si>
  <si>
    <t>Manufacture of measuring, testing, navigating and control equipment</t>
  </si>
  <si>
    <t>Manufacture of electrical equipment, tools, wires, batteries, accumulators</t>
  </si>
  <si>
    <t>Manufacture of medical equipment, medical instruments</t>
  </si>
  <si>
    <t>Manufacture of equipment using extractive energy</t>
  </si>
  <si>
    <t>Production of communication equipment</t>
  </si>
  <si>
    <t>Manufacture of optical instruments and equipment</t>
  </si>
  <si>
    <t>Manufacture of electronic equipment and components, vehicle parts</t>
  </si>
  <si>
    <t>Producing stationery equipment</t>
  </si>
  <si>
    <t>Producing high-end sanitary ware</t>
  </si>
  <si>
    <t>Medical device manufacturing</t>
  </si>
  <si>
    <t>Manufacture of medical equipment, aircraft parts</t>
  </si>
  <si>
    <t>Manufacture of medical equipment and instruments</t>
  </si>
  <si>
    <t>Manufacture of medical, dental, orthopedic and rehabilitation equipment and instruments</t>
  </si>
  <si>
    <t>Production of animal feed</t>
  </si>
  <si>
    <t>Producing feed for livestock and poultry</t>
  </si>
  <si>
    <t>Producing animal feed for livestock, poultry, aquatic products</t>
  </si>
  <si>
    <t>Producing animal feed, poultry and aquatic products</t>
  </si>
  <si>
    <t>Production of aquatic feed</t>
  </si>
  <si>
    <t>Production of feed in livestock</t>
  </si>
  <si>
    <t>Food production</t>
  </si>
  <si>
    <t>Production of animal food</t>
  </si>
  <si>
    <t>Other food production</t>
  </si>
  <si>
    <t>Producing other foods not yet classified</t>
  </si>
  <si>
    <t>Manufacture of other foods n.e.c</t>
  </si>
  <si>
    <t>Manufacture of metal tanks, tanks and containers</t>
  </si>
  <si>
    <t>Tobacco production</t>
  </si>
  <si>
    <t>Production of tobacco, pipe tobacco</t>
  </si>
  <si>
    <t>Producing pesticides and other chemical products used in agriculture</t>
  </si>
  <si>
    <t>Producing animal, poultry and aquatic feed</t>
  </si>
  <si>
    <t>Manufacture of other glass and glass products</t>
  </si>
  <si>
    <t>Manufacture of glass and glass products</t>
  </si>
  <si>
    <t>Manufacture of starch and starch products</t>
  </si>
  <si>
    <t>Production of costumes</t>
  </si>
  <si>
    <t>Manufacture of knitted and crocheted garments</t>
  </si>
  <si>
    <t>Production of dyed clothes</t>
  </si>
  <si>
    <t>Manufacture of clothing, dyeing fur (garment)</t>
  </si>
  <si>
    <t>Produced from plastic, plastic</t>
  </si>
  <si>
    <t>Milk production and processing</t>
  </si>
  <si>
    <t>Production and sales of clean water</t>
  </si>
  <si>
    <t>Producing and canning oils, fats, animals and plants</t>
  </si>
  <si>
    <t>Manufacturing and processing all kinds of shoes</t>
  </si>
  <si>
    <t>Producing and trading (buying and selling) plastic products, plastic packaging</t>
  </si>
  <si>
    <t>Aluminum Glass Production and Sales</t>
  </si>
  <si>
    <t>Cement production and trading</t>
  </si>
  <si>
    <t>Manufacturing and assembling high-precision engineering plastic components</t>
  </si>
  <si>
    <t>Manufacturing and assembling cars</t>
  </si>
  <si>
    <t>Production and assembly of automobiles Travel</t>
  </si>
  <si>
    <t>Bus production and assembly</t>
  </si>
  <si>
    <t>Water production and distribution</t>
  </si>
  <si>
    <t>Production and distribution of electricity, gas, hot water, steam and air-conditioning</t>
  </si>
  <si>
    <t>Production and preliminary processing of metal ingots</t>
  </si>
  <si>
    <t>Manufacture of knitted fabrics, crocheted fabrics and other nonwovens</t>
  </si>
  <si>
    <t>Production of woven fabrics</t>
  </si>
  <si>
    <t>Production of non-woven fabrics</t>
  </si>
  <si>
    <t>Production of plastic fabric</t>
  </si>
  <si>
    <t>Fabric production</t>
  </si>
  <si>
    <t>Manufacture of suitcases, bags and the like</t>
  </si>
  <si>
    <t>Manufacture of suitcases, bags and the like, manufacture of seat cushions</t>
  </si>
  <si>
    <t>Production of building materials</t>
  </si>
  <si>
    <t>Production of sawdust pellets; - Producing wooden and metal stairs,..</t>
  </si>
  <si>
    <t>Production of cans</t>
  </si>
  <si>
    <t>Manufacture of soaps, detergents, polishes and sanitary preparations</t>
  </si>
  <si>
    <t>Manufacture of motor vehicles</t>
  </si>
  <si>
    <t>Manufacture of motor vehicles and trailers</t>
  </si>
  <si>
    <t>Manufacture of bicycles and vehicles for the disabled</t>
  </si>
  <si>
    <t>Cement Production</t>
  </si>
  <si>
    <t>Production of cement, lime and gypsum</t>
  </si>
  <si>
    <t>Production of man-made fibers</t>
  </si>
  <si>
    <t>Producing electronic components</t>
  </si>
  <si>
    <t>Production and processing of stone</t>
  </si>
  <si>
    <t>Pharmaceutical production and processing</t>
  </si>
  <si>
    <t>Producing, processing all kinds of shoes, shoe accessories, sandals</t>
  </si>
  <si>
    <t>Producing, processing and manufacturing children's toys</t>
  </si>
  <si>
    <t>Producing and processing suitcases and bags</t>
  </si>
  <si>
    <t>Production, printing, packaging design</t>
  </si>
  <si>
    <t>Producing and trading in steel</t>
  </si>
  <si>
    <t>Producing and trading in the food industry</t>
  </si>
  <si>
    <t>Manufacturing and assembling electronic acoustic products</t>
  </si>
  <si>
    <t>Producing, trading in animal feed</t>
  </si>
  <si>
    <t>Generation, transmission and distribution of electricity</t>
  </si>
  <si>
    <t>Producing, processing and manufacturing hardware products, mechanical processing</t>
  </si>
  <si>
    <t>Repair of shoes, sandals, leather and imitation leather goods</t>
  </si>
  <si>
    <t>Repair of machinery and equipment</t>
  </si>
  <si>
    <t>Scrap recycling</t>
  </si>
  <si>
    <t>Automatic control device. Office, factory, warehouse for rent</t>
  </si>
  <si>
    <t>Gas collection, transportation, storage, gas processing and gas production</t>
  </si>
  <si>
    <t>Non-hazardous waste collection and treatment, landscape care and maintenance services</t>
  </si>
  <si>
    <t>38 Waste collection, treatment and disposal activities; materials recovery</t>
  </si>
  <si>
    <t>Leather tanning, leather processing</t>
  </si>
  <si>
    <t>Tanning and preliminary processing of leather; Preliminary processing and dyeing of fur skins</t>
  </si>
  <si>
    <t>Power transmission and distribution</t>
  </si>
  <si>
    <t>Transporting, loading and unloading goods</t>
  </si>
  <si>
    <t>Operation and maintenance of oil and gas and other industrial works</t>
  </si>
  <si>
    <t>Water transport</t>
  </si>
  <si>
    <t>Freight transport by road</t>
  </si>
  <si>
    <t>Inland waterway freight transport</t>
  </si>
  <si>
    <t>Inland waterway passenger transport</t>
  </si>
  <si>
    <t>Transport and seafood processing</t>
  </si>
  <si>
    <t>Telecommunication</t>
  </si>
  <si>
    <t>Construction of other public works</t>
  </si>
  <si>
    <t>41-43 Construction</t>
  </si>
  <si>
    <t>Construct</t>
  </si>
  <si>
    <t>Build a structure of traffic</t>
  </si>
  <si>
    <t>Construction of mining and industrial works</t>
  </si>
  <si>
    <t>Building construction, and power supply</t>
  </si>
  <si>
    <t>Construction of houses of all kinds</t>
  </si>
  <si>
    <t>Milling and production of raw flour</t>
  </si>
  <si>
    <t>Waste treatment and destruction</t>
  </si>
  <si>
    <t>Other n.e.c</t>
  </si>
  <si>
    <t>Loading and unloading seaport cargo</t>
  </si>
  <si>
    <t>Loading and unloading river port goods</t>
  </si>
  <si>
    <t>Service activities that directly support water transport</t>
  </si>
  <si>
    <t>Road freight transport business</t>
  </si>
  <si>
    <t>Road freight business and concrete production</t>
  </si>
  <si>
    <t>Passenger transport business according to fixed routes and contracts. Cargo transport business</t>
  </si>
  <si>
    <t>Fixed route transportation business, contract passenger transport business</t>
  </si>
  <si>
    <t>Transport and passenger business</t>
  </si>
  <si>
    <t>Other demolition</t>
  </si>
  <si>
    <t>Passenger transport</t>
  </si>
  <si>
    <t>Transportation of passengers and goods</t>
  </si>
  <si>
    <t>Transport by bus</t>
  </si>
  <si>
    <t>Sea transport</t>
  </si>
  <si>
    <t>Trucking</t>
  </si>
  <si>
    <t>Other road transport</t>
  </si>
  <si>
    <t>Rail, road and pipeline transport</t>
  </si>
  <si>
    <t>Transporting goods by road</t>
  </si>
  <si>
    <t>Cargo</t>
  </si>
  <si>
    <t>Transport of goods by road</t>
  </si>
  <si>
    <t>Transport of goods by inland waterway</t>
  </si>
  <si>
    <t>Cargo transportation by specialized automobiles</t>
  </si>
  <si>
    <t>Transport of goods and passengers</t>
  </si>
  <si>
    <t>Air transport</t>
  </si>
  <si>
    <t>Transporting passengers by taxi</t>
  </si>
  <si>
    <t>Transporting passengers by bus</t>
  </si>
  <si>
    <t>Road passenger transport other</t>
  </si>
  <si>
    <t>Coastal passenger transport</t>
  </si>
  <si>
    <t>Transport of passengers and goods</t>
  </si>
  <si>
    <t>Transport of passengers and goods by road</t>
  </si>
  <si>
    <t>Transportation of construction materials</t>
  </si>
  <si>
    <t xml:space="preserve">Figures &amp; tables for reporting </t>
  </si>
  <si>
    <t>Province and sectors overview</t>
  </si>
  <si>
    <t>Total DEUs</t>
  </si>
  <si>
    <t>- Food manufacturing</t>
  </si>
  <si>
    <t>- Beverage manufacturing</t>
  </si>
  <si>
    <t>- Rubber and plastic manufacturing</t>
  </si>
  <si>
    <t>Total in Industry</t>
  </si>
  <si>
    <t>MAP: ALL DEUs by province</t>
  </si>
  <si>
    <t>MAP: No. DEUs in FOOD production</t>
  </si>
  <si>
    <t>MAP: No. DEUs in BEVERAGE production</t>
  </si>
  <si>
    <t>MAP: No. DEUs in RUBBER and PLASTIC production</t>
  </si>
  <si>
    <t>SORTED in descending order</t>
  </si>
  <si>
    <t>no. DEUs</t>
  </si>
  <si>
    <t>Province for map</t>
  </si>
  <si>
    <t>ALL Deus</t>
  </si>
  <si>
    <t>Hà Nội</t>
  </si>
  <si>
    <t>Bình Dương</t>
  </si>
  <si>
    <t>Đồng Tháp</t>
  </si>
  <si>
    <t>Hồ Chí Minh</t>
  </si>
  <si>
    <t>Vĩnh Phúc</t>
  </si>
  <si>
    <t>Đồng Nai</t>
  </si>
  <si>
    <t>Tây Ninh</t>
  </si>
  <si>
    <t>Bắc Ninh</t>
  </si>
  <si>
    <t>Quảng Ninh</t>
  </si>
  <si>
    <t>Cần Thơ</t>
  </si>
  <si>
    <t>Hải Dương</t>
  </si>
  <si>
    <t>Long An</t>
  </si>
  <si>
    <t>Hưng Yên</t>
  </si>
  <si>
    <t>Hải Phòng</t>
  </si>
  <si>
    <t>Quảng Nam</t>
  </si>
  <si>
    <t>Thái Bình</t>
  </si>
  <si>
    <t>Bà Rịa - Vũng Tàu</t>
  </si>
  <si>
    <t>Thừa Thiên Huế</t>
  </si>
  <si>
    <t>Tiền Giang</t>
  </si>
  <si>
    <t>Hà Nam</t>
  </si>
  <si>
    <t>An Giang</t>
  </si>
  <si>
    <t>Nam Định</t>
  </si>
  <si>
    <t>Ninh Bình</t>
  </si>
  <si>
    <t>Cao Bằng</t>
  </si>
  <si>
    <t>Bến Tre</t>
  </si>
  <si>
    <t>Nghệ An</t>
  </si>
  <si>
    <t>Phú Thọ</t>
  </si>
  <si>
    <t>Bắc Kạn</t>
  </si>
  <si>
    <t>Hà Tĩnh</t>
  </si>
  <si>
    <t>Bắc Giang</t>
  </si>
  <si>
    <t>Điện Biên</t>
  </si>
  <si>
    <t>Binh Phuoc</t>
  </si>
  <si>
    <t>Lai Châu</t>
  </si>
  <si>
    <t>Sóc Trăng</t>
  </si>
  <si>
    <t>Thái Nguyên</t>
  </si>
  <si>
    <t>Hà Giang</t>
  </si>
  <si>
    <t>Bình Định</t>
  </si>
  <si>
    <t>Tuyên Quang</t>
  </si>
  <si>
    <t>Đà Nẵng</t>
  </si>
  <si>
    <t>Lào Cai</t>
  </si>
  <si>
    <t>Vĩnh Long</t>
  </si>
  <si>
    <t>Sơn La</t>
  </si>
  <si>
    <t>Yên Bái</t>
  </si>
  <si>
    <t>Khánh Hòa</t>
  </si>
  <si>
    <t>Thanh Hóa</t>
  </si>
  <si>
    <t>Hậu Giang</t>
  </si>
  <si>
    <t>Lạng Sơn</t>
  </si>
  <si>
    <t>Ca Mau</t>
  </si>
  <si>
    <t>Quảng Ngãi</t>
  </si>
  <si>
    <t>Ninh Thuận</t>
  </si>
  <si>
    <t>Quảng Trị</t>
  </si>
  <si>
    <t>Kon Tum</t>
  </si>
  <si>
    <t>Phú Yên</t>
  </si>
  <si>
    <t>Hòa Bình</t>
  </si>
  <si>
    <t>Bạc Liêu</t>
  </si>
  <si>
    <t>Dak Lak</t>
  </si>
  <si>
    <t>Lâm Đồng</t>
  </si>
  <si>
    <t>Quảng Bình</t>
  </si>
  <si>
    <t>Kiên Giang</t>
  </si>
  <si>
    <t>Gia Lai</t>
  </si>
  <si>
    <t>Bình Thuận</t>
  </si>
  <si>
    <t>Dak Nong</t>
  </si>
  <si>
    <t>Trà Vinh</t>
  </si>
  <si>
    <t>&gt;0</t>
  </si>
  <si>
    <t>Province x sector matrix (number of DEUs)</t>
  </si>
  <si>
    <t>Province(s)</t>
  </si>
  <si>
    <t>Sector(s)</t>
  </si>
  <si>
    <t>Summary of socioeconomic impacts by province(s) and sector(s)</t>
  </si>
  <si>
    <t>CO2 reduction</t>
  </si>
  <si>
    <t>Total socioeconomic effects (NPV)</t>
  </si>
  <si>
    <t>Jobs</t>
  </si>
  <si>
    <t>EE saving potential differentiated by sector</t>
  </si>
  <si>
    <t xml:space="preserve">Manufacture of wood </t>
  </si>
  <si>
    <t>PM reductions</t>
  </si>
  <si>
    <t>MAP: No. DEUs in WOOD production</t>
  </si>
  <si>
    <t>Number of DEUs</t>
  </si>
  <si>
    <t>DOIT staff needed for administration</t>
  </si>
  <si>
    <t>DOIT increased salary cost</t>
  </si>
  <si>
    <t>Participating DEU energy savings (NPV)</t>
  </si>
  <si>
    <t>Government costs for administration (NPV)</t>
  </si>
  <si>
    <t>Environmental benefits, CO2 only (NPV)</t>
  </si>
  <si>
    <t>Financial return to DEUs (NPV at WACC)</t>
  </si>
  <si>
    <t>Total Jobs</t>
  </si>
  <si>
    <t>Average energy saving potential across sectors</t>
  </si>
  <si>
    <t>Energy consumption 2019</t>
  </si>
  <si>
    <t>Yearly pct. change in energy consumption</t>
  </si>
  <si>
    <t xml:space="preserve">Energy consumption (toe) </t>
  </si>
  <si>
    <t>Selected provinces</t>
  </si>
  <si>
    <t>Selected sectors</t>
  </si>
  <si>
    <t>Updated 02.11.2022</t>
  </si>
  <si>
    <t>Jobs during implementation of EE measures</t>
  </si>
  <si>
    <t>Additional jobs</t>
  </si>
  <si>
    <t>Jobs (temporary)</t>
  </si>
  <si>
    <t>Jobs (permanent)</t>
  </si>
  <si>
    <t>Number of participating DEUs across selected provinces</t>
  </si>
  <si>
    <t xml:space="preserve">Average energy consumption </t>
  </si>
  <si>
    <t>ktoe/year/DEU</t>
  </si>
  <si>
    <t>All sectors</t>
  </si>
  <si>
    <t>Province x sector matrix (Energy consumption, ktoe)</t>
  </si>
  <si>
    <t>Input local consultant, 2 times the coal price</t>
  </si>
  <si>
    <t>Barrel crude oil</t>
  </si>
  <si>
    <t>GJ/barrel</t>
  </si>
  <si>
    <t>USD/barrel</t>
  </si>
  <si>
    <t>Period</t>
  </si>
  <si>
    <t>Contains the input factors used in the analysis such as analysis period, relevant currencies, enterprise and goverment costs for administration, management and audits, socioeconomic assumptions, as well as the assumptions concerning the saving potential related to the sectors.</t>
  </si>
  <si>
    <t>Number of provinces included</t>
  </si>
  <si>
    <t>Emission factors for electricity in Vietnam</t>
  </si>
  <si>
    <t xml:space="preserve">The cost benefit model is developed by Viegand Maagøe for the Danish Energy Agency, Global Cooperation and MOIT to model the costs and benefits of a voluntary agreement (VA) scheme for the energy intensive industry in Vietnam. The data input is actual energy consumption data from DEUs in Vietnam. The aim of the model is to assess the potential level of socioeconomic cost and benefits of a VA scheme to support development of a scheme in Vietnam. The model allows for energy saving potentials to be differentiated at a sector level. Cost relates to costs for enterprises to participate in the VA scheme and invest in EE measures, and cost for the government to provide incentives and administer the VA scheme. Benefits relates to benefits in terms of energy cost savings for enterprises when reducing energy consumption and benefits for society of emission reductions. </t>
  </si>
  <si>
    <t>Payback time</t>
  </si>
  <si>
    <t>Number of district staff required for the selected provinces and sectors</t>
  </si>
  <si>
    <t>Total number of DEUs in each province for selected sectors</t>
  </si>
  <si>
    <t xml:space="preserve">Overview of the socioeconomic costs, benefits and cashflows of participating enterprises and government during the analysis period from the beginning of the scheme and 10 years after implementation of energy savings (2023-2034). The key results are the net present value (NPV) of the enterpise costs and benefits, of the governement costs, of the socioeconomic benefits and the total socioeconomic impact of a VA scheme. </t>
  </si>
  <si>
    <t>Jobs during implementation of EE measures (temporary)</t>
  </si>
  <si>
    <t>Additional jobs (permanent)</t>
  </si>
  <si>
    <t xml:space="preserve">Average payback time of EE measures implemented </t>
  </si>
  <si>
    <t>Check</t>
  </si>
  <si>
    <t>Energy savings by fuel type</t>
  </si>
  <si>
    <t xml:space="preserve">Comparison of energy consumption 2019 and 2020 </t>
  </si>
  <si>
    <t>Summary of impacts of increasing EE implementaion through a VA scheme</t>
  </si>
  <si>
    <t>Figures &amp; tables for analysis on provinces and sectors (Acticity 2.1 and 2.2)</t>
  </si>
  <si>
    <t>Astrid Estrup Enemark, Emma Parslov</t>
  </si>
  <si>
    <t>Excel model supporting Deliverables of Output 2, Work Programme 2022</t>
  </si>
  <si>
    <t xml:space="preserve">Calculations of the costs and benefits related to the VA scheme at enterprise level. The calculations include energy savings, reductions in energy costs and emission reductions (CO2, SO2, NOx and PM2,5). </t>
  </si>
  <si>
    <t>Province x Sector</t>
  </si>
  <si>
    <t>Overview of DEUs and DEU energy consumption by sector and province, including maps illustrating distribution of DEUs on provinces</t>
  </si>
  <si>
    <t>Tables for report</t>
  </si>
  <si>
    <t>Tables for reporting, specifically for White paper on Activity 2.1 and 2.2. Tables summarising impacts on energy consumption, emission reductions and socioeconomic effects of increasing EE implementaion through a VA scheme</t>
  </si>
  <si>
    <t>tSO2/year</t>
  </si>
  <si>
    <t>tNOx/year</t>
  </si>
  <si>
    <t>tPM10/year</t>
  </si>
  <si>
    <t>NPV of environmental effects</t>
  </si>
  <si>
    <t>VA scheme periode</t>
  </si>
  <si>
    <t>Lifetime of EE measures</t>
  </si>
  <si>
    <t>This is the key sheet for external users. This is where key input parameter can be adjusted such as selection of sector and province . This is also where key output is displayed such as expected energy savings and related energy cost savings, emission reductions, and net present value of the socioeconomic effects of implementing a VA scheme.</t>
  </si>
  <si>
    <t xml:space="preserve">Government - VA support expenses for audits and certification </t>
  </si>
  <si>
    <t>Government - VA support expenses for energy management system</t>
  </si>
  <si>
    <t>Government - donor support for energy management expenses</t>
  </si>
  <si>
    <t xml:space="preserve">Government - donor support for audit expenses </t>
  </si>
  <si>
    <t>Government, total</t>
  </si>
  <si>
    <t>- Wood products manufacturing</t>
  </si>
  <si>
    <t>This includes production of cement</t>
  </si>
  <si>
    <t>This includes production of steel</t>
  </si>
  <si>
    <t>Number of enterprises in total</t>
  </si>
  <si>
    <t>Select sectors --&gt; Sheet Lists, column D9:D37</t>
  </si>
  <si>
    <t>Select provinces --&gt; Sheet Lists, column J9:J71</t>
  </si>
  <si>
    <t>Energy saving potential for selected sectors</t>
  </si>
  <si>
    <t>Enterprise cashflow, costs and benefits</t>
  </si>
  <si>
    <t>Enterprise - investments in energy efficiency improvements</t>
  </si>
  <si>
    <t>Enterprise - cost of energy management system</t>
  </si>
  <si>
    <t>Enteprrise - cost of energy manager</t>
  </si>
  <si>
    <t>Enterprise - cost of administive ressources relating to VA scheme</t>
  </si>
  <si>
    <t>Enterprise - cost of energy audit and certification</t>
  </si>
  <si>
    <t>Enterprise - reduction in energy consumption</t>
  </si>
  <si>
    <t xml:space="preserve">Enterprise - VA support to energy management system </t>
  </si>
  <si>
    <t xml:space="preserve">Enterprise - VA support to energy audit and certification </t>
  </si>
  <si>
    <t xml:space="preserve">Enterprise - VA investment subsidy </t>
  </si>
  <si>
    <t>Enterprise - CO2 quotas</t>
  </si>
  <si>
    <t>Enterprise, total</t>
  </si>
  <si>
    <t>CO2 emission trading system start</t>
  </si>
  <si>
    <t>NPV of enterprise cashflow, costs and benefits</t>
  </si>
  <si>
    <t>NPV af enteprrise cashflow, cost and benefits</t>
  </si>
  <si>
    <t>WACC for enterprises</t>
  </si>
  <si>
    <t>Socioeconomic discount rate</t>
  </si>
  <si>
    <t>tPM2,5/year</t>
  </si>
  <si>
    <t>Investment cost</t>
  </si>
  <si>
    <t xml:space="preserve">Inital investment </t>
  </si>
  <si>
    <t>VND/toe/year</t>
  </si>
  <si>
    <t>Calculation of quantities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</si>
</sst>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0\ &quot;kr.&quot;;[Red]\-#,##0\ &quot;kr.&quot;"/>
    <numFmt numFmtId="44" formatCode="_-* #,##0.00\ &quot;kr.&quot;_-;\-* #,##0.00\ &quot;kr.&quot;_-;_-* &quot;-&quot;??\ &quot;kr.&quot;_-;_-@_-"/>
    <numFmt numFmtId="43" formatCode="_-* #,##0.00_-;\-* #,##0.00_-;_-* &quot;-&quot;??_-;_-@_-"/>
    <numFmt numFmtId="164" formatCode="_-* #,##0.00\ _k_r_._-;\-* #,##0.00\ _k_r_._-;_-* &quot;-&quot;??\ _k_r_._-;_-@_-"/>
    <numFmt numFmtId="165" formatCode="#,##0.0"/>
    <numFmt numFmtId="166" formatCode="0.0"/>
    <numFmt numFmtId="167" formatCode="0.0%"/>
    <numFmt numFmtId="168" formatCode="#,##0.0000"/>
    <numFmt numFmtId="169" formatCode="#,##0_ ;\-#,##0\ "/>
    <numFmt numFmtId="170" formatCode="_(* #,##0_);_(* \(#,##0\);_(* &quot;-&quot;??_)"/>
    <numFmt numFmtId="171" formatCode="_(* #,##0_);[Red]_(* \(#,##0\);_(* &quot;-&quot;??_)"/>
    <numFmt numFmtId="172" formatCode="0.000"/>
    <numFmt numFmtId="173" formatCode="#,##0;[Red]#,##0"/>
    <numFmt numFmtId="174" formatCode="#,##0.000"/>
    <numFmt numFmtId="175" formatCode="#,##0.0_ ;\-#,##0.0\ "/>
    <numFmt numFmtId="176" formatCode="_(* #,##0.00_);_(* \(#,##0.00\);_(* &quot;-&quot;??_);_(@_)"/>
    <numFmt numFmtId="177" formatCode="_(* #,##0_);_(* \(#,##0\);_(* &quot;-&quot;??_);_(@_)"/>
    <numFmt numFmtId="178" formatCode="#,##0.000000"/>
    <numFmt numFmtId="179" formatCode="0.0E+00"/>
    <numFmt numFmtId="180" formatCode="0.00000"/>
    <numFmt numFmtId="181" formatCode="#,##0.00000"/>
    <numFmt numFmtId="182" formatCode="_-* #,##0_-;\-* #,##0_-;_-* &quot;-&quot;??_-;_-@_-"/>
  </numFmts>
  <fonts count="55" x14ac:knownFonts="1">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4"/>
      <color theme="0"/>
      <name val="Calibri"/>
      <family val="2"/>
      <scheme val="minor"/>
    </font>
    <font>
      <b/>
      <sz val="12"/>
      <color theme="0"/>
      <name val="Calibri"/>
      <family val="2"/>
      <scheme val="minor"/>
    </font>
    <font>
      <sz val="11"/>
      <name val="Calibri"/>
      <family val="2"/>
      <scheme val="minor"/>
    </font>
    <font>
      <sz val="20"/>
      <color theme="1"/>
      <name val="Calibri"/>
      <family val="2"/>
      <scheme val="minor"/>
    </font>
    <font>
      <b/>
      <sz val="20"/>
      <color theme="1"/>
      <name val="Calibri"/>
      <family val="2"/>
      <scheme val="minor"/>
    </font>
    <font>
      <b/>
      <sz val="9"/>
      <color theme="1"/>
      <name val="Arial"/>
      <family val="2"/>
    </font>
    <font>
      <sz val="11"/>
      <color rgb="FF00882F"/>
      <name val="Calibri"/>
      <family val="2"/>
      <scheme val="minor"/>
    </font>
    <font>
      <sz val="11"/>
      <color rgb="FF0078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theme="1"/>
      <name val="Calibri"/>
      <family val="2"/>
    </font>
    <font>
      <sz val="11"/>
      <name val="Calibri"/>
      <family val="2"/>
    </font>
    <font>
      <sz val="11"/>
      <color rgb="FF00B050"/>
      <name val="Calibri"/>
      <family val="2"/>
      <scheme val="minor"/>
    </font>
    <font>
      <b/>
      <sz val="11"/>
      <color theme="1"/>
      <name val="Calibri"/>
      <family val="2"/>
    </font>
    <font>
      <sz val="11"/>
      <color theme="1" tint="0.499984740745262"/>
      <name val="Calibri"/>
      <family val="2"/>
      <scheme val="minor"/>
    </font>
    <font>
      <b/>
      <vertAlign val="subscript"/>
      <sz val="9"/>
      <color theme="1"/>
      <name val="Calibri"/>
      <family val="2"/>
      <scheme val="minor"/>
    </font>
    <font>
      <b/>
      <sz val="11"/>
      <name val="Calibri"/>
      <family val="2"/>
    </font>
    <font>
      <sz val="8"/>
      <name val="Calibri"/>
      <family val="2"/>
    </font>
    <font>
      <sz val="11"/>
      <color indexed="8"/>
      <name val="Calibri"/>
      <family val="2"/>
      <charset val="204"/>
    </font>
    <font>
      <sz val="8"/>
      <name val="Calibri"/>
      <family val="2"/>
      <scheme val="minor"/>
    </font>
    <font>
      <b/>
      <sz val="11"/>
      <color rgb="FF00882F"/>
      <name val="Calibri"/>
      <family val="2"/>
      <scheme val="minor"/>
    </font>
    <font>
      <sz val="11"/>
      <color theme="0" tint="-0.499984740745262"/>
      <name val="Calibri"/>
      <family val="2"/>
      <scheme val="minor"/>
    </font>
    <font>
      <i/>
      <sz val="11"/>
      <color theme="0" tint="-0.499984740745262"/>
      <name val="Calibri"/>
      <family val="2"/>
      <scheme val="minor"/>
    </font>
    <font>
      <b/>
      <sz val="10"/>
      <color theme="1"/>
      <name val="Times New Roman"/>
      <family val="1"/>
    </font>
    <font>
      <sz val="10"/>
      <name val="Times New Roman"/>
      <family val="1"/>
    </font>
    <font>
      <sz val="12"/>
      <name val="Times New Roman"/>
      <family val="1"/>
    </font>
    <font>
      <sz val="10"/>
      <color indexed="8"/>
      <name val="Arial"/>
      <family val="2"/>
    </font>
    <font>
      <u/>
      <sz val="11"/>
      <color theme="10"/>
      <name val="Calibri"/>
      <family val="2"/>
      <scheme val="minor"/>
    </font>
    <font>
      <sz val="11"/>
      <color theme="1"/>
      <name val="Calibri"/>
      <family val="2"/>
      <charset val="163"/>
      <scheme val="minor"/>
    </font>
    <font>
      <b/>
      <sz val="9"/>
      <color indexed="81"/>
      <name val="Tahoma"/>
      <family val="2"/>
    </font>
    <font>
      <sz val="9"/>
      <color indexed="81"/>
      <name val="Tahoma"/>
      <family val="2"/>
    </font>
    <font>
      <sz val="10"/>
      <name val="Arial"/>
      <family val="2"/>
    </font>
    <font>
      <b/>
      <sz val="11"/>
      <color rgb="FF000000"/>
      <name val="Calibri"/>
      <family val="2"/>
      <scheme val="minor"/>
    </font>
    <font>
      <sz val="11"/>
      <color rgb="FF000000"/>
      <name val="Calibri"/>
      <family val="2"/>
      <scheme val="minor"/>
    </font>
    <font>
      <sz val="11"/>
      <color theme="1" tint="0.499984740745262"/>
      <name val="Calibri"/>
      <family val="2"/>
    </font>
    <font>
      <sz val="11"/>
      <color theme="1" tint="0.34998626667073579"/>
      <name val="Calibri"/>
      <family val="2"/>
      <scheme val="minor"/>
    </font>
    <font>
      <b/>
      <sz val="11"/>
      <color rgb="FF0078E1"/>
      <name val="Calibri"/>
      <family val="2"/>
      <scheme val="minor"/>
    </font>
    <font>
      <b/>
      <u/>
      <sz val="11"/>
      <color theme="10"/>
      <name val="Calibri"/>
      <family val="2"/>
      <scheme val="minor"/>
    </font>
    <font>
      <b/>
      <i/>
      <sz val="11"/>
      <color theme="1"/>
      <name val="Calibri"/>
      <family val="2"/>
      <scheme val="minor"/>
    </font>
    <font>
      <i/>
      <sz val="11"/>
      <color theme="1"/>
      <name val="Calibri"/>
      <family val="2"/>
      <scheme val="minor"/>
    </font>
    <font>
      <i/>
      <sz val="11"/>
      <color theme="1" tint="0.499984740745262"/>
      <name val="Calibri"/>
      <family val="2"/>
      <scheme val="minor"/>
    </font>
    <font>
      <b/>
      <sz val="8"/>
      <color theme="1"/>
      <name val="Calibri"/>
      <family val="2"/>
      <scheme val="minor"/>
    </font>
    <font>
      <b/>
      <sz val="12"/>
      <color theme="1"/>
      <name val="Calibri"/>
      <family val="2"/>
      <scheme val="minor"/>
    </font>
    <font>
      <b/>
      <u/>
      <sz val="12"/>
      <color theme="10"/>
      <name val="Calibri"/>
      <family val="2"/>
      <scheme val="minor"/>
    </font>
    <font>
      <b/>
      <sz val="11"/>
      <name val="Calibri"/>
      <family val="2"/>
      <scheme val="minor"/>
    </font>
    <font>
      <b/>
      <sz val="14"/>
      <color theme="1"/>
      <name val="Calibri"/>
      <family val="2"/>
      <scheme val="minor"/>
    </font>
    <font>
      <b/>
      <u/>
      <sz val="14"/>
      <color theme="10"/>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8" tint="0.59996337778862885"/>
        <bgColor indexed="64"/>
      </patternFill>
    </fill>
    <fill>
      <patternFill patternType="solid">
        <fgColor rgb="FF002D3E"/>
        <bgColor indexed="64"/>
      </patternFill>
    </fill>
    <fill>
      <patternFill patternType="solid">
        <fgColor rgb="FF0078E1"/>
        <bgColor indexed="64"/>
      </patternFill>
    </fill>
    <fill>
      <patternFill patternType="solid">
        <fgColor rgb="FF00882F"/>
        <bgColor indexed="64"/>
      </patternFill>
    </fill>
    <fill>
      <patternFill patternType="solid">
        <fgColor rgb="FFD87E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8" tint="0.59999389629810485"/>
        <bgColor indexed="64"/>
      </patternFill>
    </fill>
    <fill>
      <patternFill patternType="solid">
        <fgColor theme="0"/>
        <bgColor rgb="FF000000"/>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rgb="FFFFFF00"/>
        <bgColor indexed="64"/>
      </patternFill>
    </fill>
    <fill>
      <patternFill patternType="solid">
        <fgColor theme="1"/>
        <bgColor indexed="64"/>
      </patternFill>
    </fill>
  </fills>
  <borders count="34">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ck">
        <color rgb="FF0078E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theme="0" tint="-0.24994659260841701"/>
      </left>
      <right style="thin">
        <color theme="0" tint="-0.24994659260841701"/>
      </right>
      <top style="thin">
        <color theme="0" tint="-0.24994659260841701"/>
      </top>
      <bottom style="thin">
        <color indexed="64"/>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indexed="64"/>
      </bottom>
      <diagonal/>
    </border>
    <border>
      <left style="thin">
        <color theme="0" tint="-0.24994659260841701"/>
      </left>
      <right/>
      <top style="thin">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indexed="64"/>
      </bottom>
      <diagonal/>
    </border>
  </borders>
  <cellStyleXfs count="41">
    <xf numFmtId="0" fontId="0" fillId="2" borderId="0" applyBorder="0"/>
    <xf numFmtId="0" fontId="7" fillId="5" borderId="12" applyNumberFormat="0" applyAlignment="0" applyProtection="0"/>
    <xf numFmtId="0" fontId="8" fillId="4" borderId="0" applyNumberFormat="0" applyBorder="0" applyAlignment="0" applyProtection="0"/>
    <xf numFmtId="0" fontId="2" fillId="4" borderId="0" applyNumberFormat="0" applyAlignment="0" applyProtection="0"/>
    <xf numFmtId="165" fontId="1" fillId="3" borderId="0" applyBorder="0" applyAlignment="0" applyProtection="0"/>
    <xf numFmtId="0" fontId="9" fillId="0" borderId="0" applyNumberFormat="0" applyBorder="0" applyAlignment="0" applyProtection="0"/>
    <xf numFmtId="165" fontId="1" fillId="2" borderId="0" applyBorder="0" applyAlignment="0" applyProtection="0"/>
    <xf numFmtId="3" fontId="13" fillId="2" borderId="0" applyBorder="0" applyAlignment="0" applyProtection="0"/>
    <xf numFmtId="0" fontId="3" fillId="2" borderId="0" applyNumberFormat="0" applyBorder="0" applyAlignment="0" applyProtection="0"/>
    <xf numFmtId="0" fontId="4" fillId="2" borderId="0" applyNumberFormat="0" applyBorder="0" applyAlignment="0" applyProtection="0"/>
    <xf numFmtId="0" fontId="14" fillId="2" borderId="0" applyBorder="0" applyAlignment="0" applyProtection="0"/>
    <xf numFmtId="0" fontId="15" fillId="8" borderId="0" applyNumberFormat="0" applyBorder="0" applyAlignment="0" applyProtection="0"/>
    <xf numFmtId="0" fontId="16" fillId="9" borderId="0" applyNumberFormat="0" applyBorder="0" applyAlignment="0" applyProtection="0"/>
    <xf numFmtId="0" fontId="17" fillId="10" borderId="0" applyNumberFormat="0" applyBorder="0" applyAlignment="0" applyProtection="0"/>
    <xf numFmtId="0" fontId="4" fillId="2" borderId="0" applyNumberFormat="0" applyBorder="0" applyAlignment="0" applyProtection="0"/>
    <xf numFmtId="0" fontId="3" fillId="2" borderId="0" applyNumberFormat="0" applyBorder="0" applyAlignment="0" applyProtection="0"/>
    <xf numFmtId="9" fontId="1" fillId="0" borderId="0" applyFont="0" applyFill="0" applyBorder="0" applyAlignment="0" applyProtection="0"/>
    <xf numFmtId="164" fontId="1" fillId="0" borderId="0" applyFont="0" applyFill="0" applyBorder="0" applyAlignment="0" applyProtection="0"/>
    <xf numFmtId="170" fontId="25" fillId="0" borderId="0"/>
    <xf numFmtId="0" fontId="26" fillId="0" borderId="0"/>
    <xf numFmtId="43" fontId="1" fillId="0" borderId="0" applyFont="0" applyFill="0" applyBorder="0" applyAlignment="0" applyProtection="0"/>
    <xf numFmtId="0" fontId="1" fillId="0" borderId="0"/>
    <xf numFmtId="176" fontId="1" fillId="0" borderId="0" applyFont="0" applyFill="0" applyBorder="0" applyAlignment="0" applyProtection="0"/>
    <xf numFmtId="0" fontId="1" fillId="0" borderId="0"/>
    <xf numFmtId="0" fontId="34" fillId="0" borderId="0"/>
    <xf numFmtId="0" fontId="33" fillId="0" borderId="0"/>
    <xf numFmtId="0" fontId="1" fillId="0" borderId="0"/>
    <xf numFmtId="0" fontId="33" fillId="0" borderId="0"/>
    <xf numFmtId="0" fontId="1" fillId="0" borderId="0"/>
    <xf numFmtId="0" fontId="35" fillId="0" borderId="0" applyNumberFormat="0" applyFill="0" applyBorder="0" applyAlignment="0" applyProtection="0"/>
    <xf numFmtId="0" fontId="36" fillId="0" borderId="0"/>
    <xf numFmtId="0" fontId="35" fillId="0" borderId="0" applyNumberFormat="0" applyFill="0" applyBorder="0" applyAlignment="0" applyProtection="0"/>
    <xf numFmtId="0" fontId="36" fillId="0" borderId="0"/>
    <xf numFmtId="0" fontId="32" fillId="0" borderId="0"/>
    <xf numFmtId="0" fontId="32" fillId="0" borderId="0"/>
    <xf numFmtId="0" fontId="32" fillId="0" borderId="0"/>
    <xf numFmtId="0" fontId="1" fillId="0" borderId="0"/>
    <xf numFmtId="0" fontId="1" fillId="0" borderId="0"/>
    <xf numFmtId="0" fontId="1" fillId="0" borderId="0"/>
    <xf numFmtId="0" fontId="39" fillId="0" borderId="0"/>
    <xf numFmtId="44" fontId="1" fillId="0" borderId="0" applyFont="0" applyFill="0" applyBorder="0" applyAlignment="0" applyProtection="0"/>
  </cellStyleXfs>
  <cellXfs count="635">
    <xf numFmtId="0" fontId="0" fillId="2" borderId="0" xfId="0"/>
    <xf numFmtId="0" fontId="7" fillId="5" borderId="12" xfId="1"/>
    <xf numFmtId="0" fontId="8" fillId="4" borderId="0" xfId="2"/>
    <xf numFmtId="0" fontId="5" fillId="2" borderId="0" xfId="0" applyFont="1"/>
    <xf numFmtId="165" fontId="1" fillId="3" borderId="1" xfId="4" applyBorder="1"/>
    <xf numFmtId="3" fontId="13" fillId="2" borderId="3" xfId="7" applyBorder="1"/>
    <xf numFmtId="0" fontId="0" fillId="2" borderId="3" xfId="0" applyBorder="1"/>
    <xf numFmtId="165" fontId="1" fillId="2" borderId="2" xfId="6" applyBorder="1"/>
    <xf numFmtId="0" fontId="14" fillId="2" borderId="2" xfId="10" applyBorder="1"/>
    <xf numFmtId="0" fontId="5" fillId="2" borderId="5" xfId="0" applyFont="1" applyBorder="1"/>
    <xf numFmtId="0" fontId="0" fillId="2" borderId="5" xfId="0" applyBorder="1"/>
    <xf numFmtId="0" fontId="10" fillId="2" borderId="0" xfId="0" applyFont="1"/>
    <xf numFmtId="0" fontId="12" fillId="2" borderId="0" xfId="0" applyFont="1" applyAlignment="1">
      <alignment vertical="center" wrapText="1"/>
    </xf>
    <xf numFmtId="0" fontId="0" fillId="2" borderId="9" xfId="0" applyBorder="1"/>
    <xf numFmtId="0" fontId="0" fillId="2" borderId="11" xfId="0" applyBorder="1"/>
    <xf numFmtId="0" fontId="9" fillId="7" borderId="2" xfId="0" applyFont="1" applyFill="1" applyBorder="1"/>
    <xf numFmtId="0" fontId="14" fillId="2" borderId="0" xfId="10"/>
    <xf numFmtId="0" fontId="6" fillId="4" borderId="2" xfId="0" applyFont="1" applyFill="1" applyBorder="1"/>
    <xf numFmtId="0" fontId="9" fillId="6" borderId="2" xfId="0" applyFont="1" applyFill="1" applyBorder="1"/>
    <xf numFmtId="0" fontId="12" fillId="2" borderId="6" xfId="0" applyFont="1" applyBorder="1" applyAlignment="1">
      <alignment vertical="center" wrapText="1"/>
    </xf>
    <xf numFmtId="0" fontId="12" fillId="2" borderId="8" xfId="0" applyFont="1" applyBorder="1" applyAlignment="1">
      <alignment vertical="center" wrapText="1"/>
    </xf>
    <xf numFmtId="0" fontId="12" fillId="2" borderId="10" xfId="0" applyFont="1" applyBorder="1" applyAlignment="1">
      <alignment vertical="center" wrapText="1"/>
    </xf>
    <xf numFmtId="0" fontId="9" fillId="5" borderId="2" xfId="0" applyFont="1" applyFill="1" applyBorder="1"/>
    <xf numFmtId="0" fontId="0" fillId="2" borderId="0" xfId="0" applyBorder="1"/>
    <xf numFmtId="3" fontId="3" fillId="2" borderId="0" xfId="8" applyNumberFormat="1"/>
    <xf numFmtId="0" fontId="5" fillId="2" borderId="16" xfId="0" applyFont="1" applyBorder="1"/>
    <xf numFmtId="165" fontId="1" fillId="3" borderId="3" xfId="4" applyBorder="1"/>
    <xf numFmtId="165" fontId="1" fillId="3" borderId="2" xfId="4" applyBorder="1"/>
    <xf numFmtId="0" fontId="0" fillId="2" borderId="16" xfId="0" applyBorder="1"/>
    <xf numFmtId="0" fontId="0" fillId="2" borderId="15" xfId="0" applyBorder="1"/>
    <xf numFmtId="0" fontId="5" fillId="2" borderId="15" xfId="0" applyFont="1" applyBorder="1"/>
    <xf numFmtId="0" fontId="4" fillId="2" borderId="0" xfId="14"/>
    <xf numFmtId="0" fontId="8" fillId="5" borderId="12" xfId="1" applyFont="1"/>
    <xf numFmtId="0" fontId="18" fillId="2" borderId="0" xfId="0" applyFont="1"/>
    <xf numFmtId="0" fontId="0" fillId="2" borderId="0" xfId="0" applyAlignment="1">
      <alignment wrapText="1"/>
    </xf>
    <xf numFmtId="165" fontId="1" fillId="3" borderId="16" xfId="4" applyBorder="1"/>
    <xf numFmtId="1" fontId="1" fillId="3" borderId="16" xfId="4" applyNumberFormat="1" applyBorder="1"/>
    <xf numFmtId="1" fontId="0" fillId="2" borderId="6" xfId="0" applyNumberFormat="1" applyBorder="1"/>
    <xf numFmtId="0" fontId="0" fillId="2" borderId="8" xfId="0" applyBorder="1"/>
    <xf numFmtId="0" fontId="0" fillId="2" borderId="10" xfId="0" applyBorder="1"/>
    <xf numFmtId="1" fontId="0" fillId="2" borderId="5" xfId="0" applyNumberFormat="1" applyBorder="1"/>
    <xf numFmtId="0" fontId="0" fillId="2" borderId="4" xfId="0" applyBorder="1"/>
    <xf numFmtId="1" fontId="0" fillId="2" borderId="7" xfId="0" applyNumberFormat="1" applyBorder="1"/>
    <xf numFmtId="3" fontId="1" fillId="3" borderId="16" xfId="4" applyNumberFormat="1" applyBorder="1"/>
    <xf numFmtId="1" fontId="0" fillId="2" borderId="13" xfId="0" applyNumberFormat="1" applyBorder="1"/>
    <xf numFmtId="0" fontId="0" fillId="2" borderId="14" xfId="0" applyBorder="1"/>
    <xf numFmtId="0" fontId="0" fillId="2" borderId="6" xfId="0" applyBorder="1"/>
    <xf numFmtId="0" fontId="0" fillId="2" borderId="7" xfId="0" applyBorder="1"/>
    <xf numFmtId="0" fontId="8" fillId="2" borderId="0" xfId="2" applyFill="1"/>
    <xf numFmtId="1" fontId="5" fillId="2" borderId="6" xfId="0" applyNumberFormat="1" applyFont="1" applyBorder="1"/>
    <xf numFmtId="1" fontId="5" fillId="2" borderId="5" xfId="0" applyNumberFormat="1" applyFont="1" applyBorder="1"/>
    <xf numFmtId="1" fontId="5" fillId="2" borderId="7" xfId="0" applyNumberFormat="1" applyFont="1" applyBorder="1"/>
    <xf numFmtId="165" fontId="1" fillId="3" borderId="13" xfId="4" applyBorder="1"/>
    <xf numFmtId="165" fontId="1" fillId="3" borderId="14" xfId="4" applyBorder="1"/>
    <xf numFmtId="1" fontId="0" fillId="2" borderId="0" xfId="0" applyNumberFormat="1"/>
    <xf numFmtId="0" fontId="0" fillId="2" borderId="13" xfId="0" applyBorder="1"/>
    <xf numFmtId="3" fontId="1" fillId="2" borderId="5" xfId="6" applyNumberFormat="1" applyBorder="1"/>
    <xf numFmtId="3" fontId="1" fillId="2" borderId="7" xfId="6" applyNumberFormat="1" applyBorder="1"/>
    <xf numFmtId="3" fontId="1" fillId="2" borderId="0" xfId="6" applyNumberFormat="1" applyBorder="1"/>
    <xf numFmtId="3" fontId="1" fillId="2" borderId="9" xfId="6" applyNumberFormat="1" applyBorder="1"/>
    <xf numFmtId="167" fontId="1" fillId="3" borderId="16" xfId="16" applyNumberFormat="1" applyFill="1" applyBorder="1"/>
    <xf numFmtId="0" fontId="21" fillId="2" borderId="0" xfId="0" applyFont="1" applyAlignment="1">
      <alignment horizontal="center"/>
    </xf>
    <xf numFmtId="1" fontId="20" fillId="2" borderId="8" xfId="0" applyNumberFormat="1" applyFont="1" applyBorder="1"/>
    <xf numFmtId="0" fontId="20" fillId="2" borderId="10" xfId="0" applyFont="1" applyBorder="1"/>
    <xf numFmtId="3" fontId="13" fillId="2" borderId="0" xfId="7" applyBorder="1"/>
    <xf numFmtId="3" fontId="0" fillId="2" borderId="0" xfId="0" applyNumberFormat="1"/>
    <xf numFmtId="0" fontId="18" fillId="2" borderId="0" xfId="0" applyFont="1" applyAlignment="1">
      <alignment horizontal="left"/>
    </xf>
    <xf numFmtId="3" fontId="18" fillId="2" borderId="6" xfId="0" applyNumberFormat="1" applyFont="1" applyBorder="1"/>
    <xf numFmtId="0" fontId="19" fillId="12" borderId="0" xfId="0" applyFont="1" applyFill="1" applyAlignment="1">
      <alignment horizontal="left" vertical="center"/>
    </xf>
    <xf numFmtId="0" fontId="22" fillId="2" borderId="0" xfId="0" applyFont="1"/>
    <xf numFmtId="0" fontId="5" fillId="2" borderId="0" xfId="0" applyFont="1" applyBorder="1"/>
    <xf numFmtId="0" fontId="5" fillId="2" borderId="13" xfId="0" applyFont="1" applyBorder="1"/>
    <xf numFmtId="0" fontId="5" fillId="2" borderId="14" xfId="0" applyFont="1" applyBorder="1"/>
    <xf numFmtId="1" fontId="20" fillId="2" borderId="16" xfId="0" applyNumberFormat="1" applyFont="1" applyBorder="1"/>
    <xf numFmtId="1" fontId="0" fillId="2" borderId="10" xfId="0" applyNumberFormat="1" applyBorder="1"/>
    <xf numFmtId="1" fontId="0" fillId="2" borderId="4" xfId="0" applyNumberFormat="1" applyBorder="1"/>
    <xf numFmtId="1" fontId="0" fillId="2" borderId="11" xfId="0" applyNumberFormat="1" applyBorder="1"/>
    <xf numFmtId="165" fontId="1" fillId="3" borderId="0" xfId="4" applyBorder="1"/>
    <xf numFmtId="165" fontId="1" fillId="3" borderId="8" xfId="4" applyBorder="1"/>
    <xf numFmtId="165" fontId="1" fillId="3" borderId="10" xfId="4" applyBorder="1"/>
    <xf numFmtId="0" fontId="0" fillId="2" borderId="2" xfId="0" applyBorder="1"/>
    <xf numFmtId="1" fontId="0" fillId="2" borderId="0" xfId="0" applyNumberFormat="1" applyBorder="1"/>
    <xf numFmtId="0" fontId="5" fillId="2" borderId="14" xfId="0" applyFont="1" applyBorder="1" applyAlignment="1">
      <alignment horizontal="center"/>
    </xf>
    <xf numFmtId="0" fontId="5" fillId="2" borderId="15" xfId="0" applyFont="1" applyBorder="1" applyAlignment="1">
      <alignment horizontal="center"/>
    </xf>
    <xf numFmtId="0" fontId="5" fillId="2" borderId="6" xfId="0" applyFont="1" applyBorder="1"/>
    <xf numFmtId="0" fontId="0" fillId="2" borderId="1" xfId="0" applyBorder="1"/>
    <xf numFmtId="3" fontId="18" fillId="2" borderId="0" xfId="0" applyNumberFormat="1" applyFont="1" applyBorder="1"/>
    <xf numFmtId="0" fontId="7" fillId="5" borderId="12" xfId="1" applyAlignment="1"/>
    <xf numFmtId="0" fontId="7" fillId="5" borderId="12" xfId="1" applyAlignment="1">
      <alignment horizontal="left"/>
    </xf>
    <xf numFmtId="0" fontId="0" fillId="2" borderId="0" xfId="0" applyAlignment="1">
      <alignment horizontal="left"/>
    </xf>
    <xf numFmtId="0" fontId="8" fillId="4" borderId="0" xfId="2" applyAlignment="1"/>
    <xf numFmtId="0" fontId="8" fillId="4" borderId="0" xfId="2" applyAlignment="1">
      <alignment horizontal="left"/>
    </xf>
    <xf numFmtId="0" fontId="21" fillId="2" borderId="0" xfId="0" applyFont="1"/>
    <xf numFmtId="0" fontId="21" fillId="2" borderId="0" xfId="0" applyFont="1" applyAlignment="1">
      <alignment horizontal="left"/>
    </xf>
    <xf numFmtId="0" fontId="18" fillId="2" borderId="0" xfId="0" applyFont="1" applyAlignment="1">
      <alignment horizontal="center"/>
    </xf>
    <xf numFmtId="0" fontId="24" fillId="2" borderId="0" xfId="0" applyFont="1"/>
    <xf numFmtId="0" fontId="19" fillId="2" borderId="0" xfId="0" applyFont="1" applyAlignment="1">
      <alignment horizontal="left"/>
    </xf>
    <xf numFmtId="0" fontId="19" fillId="2" borderId="0" xfId="0" applyFont="1"/>
    <xf numFmtId="169" fontId="18" fillId="2" borderId="0" xfId="0" applyNumberFormat="1" applyFont="1" applyAlignment="1">
      <alignment horizontal="right"/>
    </xf>
    <xf numFmtId="3" fontId="18" fillId="2" borderId="5" xfId="0" applyNumberFormat="1" applyFont="1" applyBorder="1"/>
    <xf numFmtId="3" fontId="18" fillId="2" borderId="7" xfId="0" applyNumberFormat="1" applyFont="1" applyBorder="1"/>
    <xf numFmtId="3" fontId="18" fillId="2" borderId="8" xfId="0" applyNumberFormat="1" applyFont="1" applyBorder="1"/>
    <xf numFmtId="3" fontId="18" fillId="2" borderId="9" xfId="0" applyNumberFormat="1" applyFont="1" applyBorder="1"/>
    <xf numFmtId="3" fontId="18" fillId="2" borderId="10" xfId="0" applyNumberFormat="1" applyFont="1" applyBorder="1"/>
    <xf numFmtId="3" fontId="18" fillId="2" borderId="4" xfId="0" applyNumberFormat="1" applyFont="1" applyBorder="1"/>
    <xf numFmtId="3" fontId="18" fillId="2" borderId="11" xfId="0" applyNumberFormat="1" applyFont="1" applyBorder="1"/>
    <xf numFmtId="3" fontId="18" fillId="2" borderId="0" xfId="0" applyNumberFormat="1" applyFont="1"/>
    <xf numFmtId="0" fontId="24" fillId="2" borderId="0" xfId="0" applyFont="1" applyBorder="1"/>
    <xf numFmtId="0" fontId="18" fillId="2" borderId="0" xfId="0" applyFont="1" applyBorder="1" applyAlignment="1">
      <alignment horizontal="left"/>
    </xf>
    <xf numFmtId="0" fontId="18" fillId="2" borderId="0" xfId="0" applyFont="1" applyBorder="1"/>
    <xf numFmtId="0" fontId="19" fillId="12" borderId="0" xfId="0" applyFont="1" applyFill="1" applyBorder="1" applyAlignment="1">
      <alignment horizontal="left" vertical="center"/>
    </xf>
    <xf numFmtId="6" fontId="18" fillId="2" borderId="0" xfId="0" quotePrefix="1" applyNumberFormat="1" applyFont="1" applyBorder="1" applyAlignment="1">
      <alignment horizontal="left"/>
    </xf>
    <xf numFmtId="171" fontId="19" fillId="2" borderId="6" xfId="18" applyNumberFormat="1" applyFont="1" applyFill="1" applyBorder="1"/>
    <xf numFmtId="171" fontId="19" fillId="2" borderId="5" xfId="18" applyNumberFormat="1" applyFont="1" applyFill="1" applyBorder="1"/>
    <xf numFmtId="171" fontId="19" fillId="2" borderId="7" xfId="18" applyNumberFormat="1" applyFont="1" applyFill="1" applyBorder="1"/>
    <xf numFmtId="171" fontId="19" fillId="2" borderId="8" xfId="18" applyNumberFormat="1" applyFont="1" applyFill="1" applyBorder="1"/>
    <xf numFmtId="171" fontId="19" fillId="2" borderId="0" xfId="18" applyNumberFormat="1" applyFont="1" applyFill="1"/>
    <xf numFmtId="171" fontId="19" fillId="2" borderId="9" xfId="18" applyNumberFormat="1" applyFont="1" applyFill="1" applyBorder="1"/>
    <xf numFmtId="171" fontId="19" fillId="2" borderId="10" xfId="18" applyNumberFormat="1" applyFont="1" applyFill="1" applyBorder="1"/>
    <xf numFmtId="171" fontId="19" fillId="2" borderId="4" xfId="18" applyNumberFormat="1" applyFont="1" applyFill="1" applyBorder="1"/>
    <xf numFmtId="171" fontId="19" fillId="2" borderId="11" xfId="18" applyNumberFormat="1" applyFont="1" applyFill="1" applyBorder="1"/>
    <xf numFmtId="0" fontId="24" fillId="2" borderId="0" xfId="0" applyFont="1" applyBorder="1" applyAlignment="1">
      <alignment horizontal="left" vertical="center"/>
    </xf>
    <xf numFmtId="6" fontId="21" fillId="2" borderId="0" xfId="0" quotePrefix="1" applyNumberFormat="1" applyFont="1" applyBorder="1" applyAlignment="1">
      <alignment horizontal="left"/>
    </xf>
    <xf numFmtId="0" fontId="21" fillId="2" borderId="0" xfId="0" applyFont="1" applyBorder="1"/>
    <xf numFmtId="171" fontId="24" fillId="2" borderId="10" xfId="18" applyNumberFormat="1" applyFont="1" applyFill="1" applyBorder="1"/>
    <xf numFmtId="171" fontId="24" fillId="2" borderId="4" xfId="18" applyNumberFormat="1" applyFont="1" applyFill="1" applyBorder="1"/>
    <xf numFmtId="171" fontId="24" fillId="2" borderId="13" xfId="18" applyNumberFormat="1" applyFont="1" applyFill="1" applyBorder="1"/>
    <xf numFmtId="171" fontId="24" fillId="2" borderId="14" xfId="18" applyNumberFormat="1" applyFont="1" applyFill="1" applyBorder="1"/>
    <xf numFmtId="171" fontId="24" fillId="2" borderId="15" xfId="18" applyNumberFormat="1" applyFont="1" applyFill="1" applyBorder="1"/>
    <xf numFmtId="171" fontId="24" fillId="2" borderId="0" xfId="18" applyNumberFormat="1" applyFont="1" applyFill="1"/>
    <xf numFmtId="169" fontId="18" fillId="2" borderId="0" xfId="0" applyNumberFormat="1" applyFont="1" applyBorder="1" applyAlignment="1">
      <alignment horizontal="right"/>
    </xf>
    <xf numFmtId="172" fontId="18" fillId="2" borderId="0" xfId="0" applyNumberFormat="1" applyFont="1" applyBorder="1"/>
    <xf numFmtId="0" fontId="18" fillId="2" borderId="0" xfId="0" applyFont="1" applyBorder="1" applyAlignment="1">
      <alignment horizontal="left" vertical="center"/>
    </xf>
    <xf numFmtId="0" fontId="24" fillId="2" borderId="0" xfId="19" applyFont="1" applyFill="1"/>
    <xf numFmtId="3" fontId="24" fillId="2" borderId="0" xfId="19" applyNumberFormat="1" applyFont="1" applyFill="1"/>
    <xf numFmtId="173" fontId="19" fillId="2" borderId="16" xfId="18" applyNumberFormat="1" applyFont="1" applyFill="1" applyBorder="1" applyAlignment="1">
      <alignment horizontal="center"/>
    </xf>
    <xf numFmtId="173" fontId="24" fillId="2" borderId="16" xfId="18" applyNumberFormat="1" applyFont="1" applyFill="1" applyBorder="1" applyAlignment="1">
      <alignment horizontal="center"/>
    </xf>
    <xf numFmtId="174" fontId="1" fillId="3" borderId="16" xfId="4" applyNumberFormat="1" applyBorder="1"/>
    <xf numFmtId="0" fontId="19" fillId="2" borderId="0" xfId="0" applyFont="1" applyAlignment="1">
      <alignment vertical="center" wrapText="1"/>
    </xf>
    <xf numFmtId="165" fontId="1" fillId="2" borderId="3" xfId="6" applyBorder="1"/>
    <xf numFmtId="3" fontId="1" fillId="2" borderId="6" xfId="6" applyNumberFormat="1" applyBorder="1"/>
    <xf numFmtId="3" fontId="1" fillId="2" borderId="1" xfId="6" applyNumberFormat="1" applyBorder="1"/>
    <xf numFmtId="3" fontId="1" fillId="2" borderId="0" xfId="6" applyNumberFormat="1"/>
    <xf numFmtId="3" fontId="1" fillId="2" borderId="8" xfId="6" applyNumberFormat="1" applyBorder="1"/>
    <xf numFmtId="3" fontId="1" fillId="2" borderId="2" xfId="6" applyNumberFormat="1" applyBorder="1"/>
    <xf numFmtId="3" fontId="1" fillId="2" borderId="16" xfId="6" applyNumberFormat="1" applyBorder="1"/>
    <xf numFmtId="3" fontId="1" fillId="2" borderId="10" xfId="6" applyNumberFormat="1" applyBorder="1"/>
    <xf numFmtId="1" fontId="5" fillId="2" borderId="13" xfId="0" applyNumberFormat="1" applyFont="1" applyBorder="1"/>
    <xf numFmtId="1" fontId="5" fillId="2" borderId="14" xfId="0" applyNumberFormat="1" applyFont="1" applyBorder="1"/>
    <xf numFmtId="1" fontId="5" fillId="2" borderId="15" xfId="0" applyNumberFormat="1" applyFont="1" applyBorder="1"/>
    <xf numFmtId="0" fontId="5" fillId="2" borderId="7" xfId="0" applyFont="1" applyBorder="1"/>
    <xf numFmtId="0" fontId="0" fillId="2" borderId="16" xfId="0" applyBorder="1" applyAlignment="1">
      <alignment wrapText="1"/>
    </xf>
    <xf numFmtId="3" fontId="1" fillId="2" borderId="11" xfId="6" applyNumberFormat="1" applyBorder="1"/>
    <xf numFmtId="3" fontId="13" fillId="2" borderId="16" xfId="7" applyBorder="1"/>
    <xf numFmtId="1" fontId="20" fillId="2" borderId="0" xfId="0" applyNumberFormat="1" applyFont="1" applyBorder="1"/>
    <xf numFmtId="0" fontId="20" fillId="2" borderId="4" xfId="0" applyFont="1" applyBorder="1"/>
    <xf numFmtId="1" fontId="20" fillId="2" borderId="9" xfId="0" applyNumberFormat="1" applyFont="1" applyBorder="1"/>
    <xf numFmtId="0" fontId="20" fillId="2" borderId="11" xfId="0" applyFont="1" applyBorder="1"/>
    <xf numFmtId="165" fontId="13" fillId="2" borderId="16" xfId="7" applyNumberFormat="1" applyBorder="1"/>
    <xf numFmtId="0" fontId="5" fillId="2" borderId="1" xfId="0" applyFont="1" applyBorder="1"/>
    <xf numFmtId="0" fontId="0" fillId="2" borderId="9" xfId="0" applyBorder="1" applyAlignment="1">
      <alignment horizontal="left"/>
    </xf>
    <xf numFmtId="3" fontId="13" fillId="2" borderId="8" xfId="7" applyBorder="1"/>
    <xf numFmtId="175" fontId="18" fillId="2" borderId="0" xfId="0" applyNumberFormat="1" applyFont="1" applyAlignment="1">
      <alignment horizontal="right"/>
    </xf>
    <xf numFmtId="3" fontId="13" fillId="2" borderId="6" xfId="7" applyBorder="1"/>
    <xf numFmtId="3" fontId="13" fillId="2" borderId="5" xfId="7" applyBorder="1"/>
    <xf numFmtId="3" fontId="13" fillId="2" borderId="7" xfId="7" applyBorder="1"/>
    <xf numFmtId="0" fontId="9" fillId="2" borderId="0" xfId="0" applyFont="1"/>
    <xf numFmtId="165" fontId="0" fillId="2" borderId="0" xfId="0" applyNumberFormat="1"/>
    <xf numFmtId="166" fontId="9" fillId="11" borderId="16" xfId="4" applyNumberFormat="1" applyFont="1" applyFill="1" applyBorder="1"/>
    <xf numFmtId="0" fontId="5" fillId="2" borderId="0" xfId="0" applyFont="1" applyAlignment="1">
      <alignment wrapText="1"/>
    </xf>
    <xf numFmtId="0" fontId="29" fillId="2" borderId="0" xfId="0" applyFont="1"/>
    <xf numFmtId="0" fontId="29" fillId="2" borderId="0" xfId="0" applyFont="1" applyBorder="1"/>
    <xf numFmtId="9" fontId="1" fillId="3" borderId="13" xfId="16" applyFill="1" applyBorder="1"/>
    <xf numFmtId="9" fontId="1" fillId="3" borderId="14" xfId="16" applyFill="1" applyBorder="1"/>
    <xf numFmtId="9" fontId="1" fillId="3" borderId="15" xfId="16" applyFill="1" applyBorder="1"/>
    <xf numFmtId="0" fontId="30" fillId="2" borderId="0" xfId="14" applyFont="1"/>
    <xf numFmtId="177" fontId="31" fillId="13" borderId="16" xfId="22" applyNumberFormat="1" applyFont="1" applyFill="1" applyBorder="1" applyAlignment="1">
      <alignment horizontal="center" vertical="center" wrapText="1"/>
    </xf>
    <xf numFmtId="0" fontId="33" fillId="2" borderId="0" xfId="0" applyFont="1" applyAlignment="1">
      <alignment horizontal="left" vertical="center" wrapText="1"/>
    </xf>
    <xf numFmtId="165" fontId="1" fillId="2" borderId="0" xfId="6"/>
    <xf numFmtId="3" fontId="13" fillId="2" borderId="0" xfId="7"/>
    <xf numFmtId="0" fontId="3" fillId="2" borderId="0" xfId="15"/>
    <xf numFmtId="3" fontId="31" fillId="13" borderId="1" xfId="21" applyNumberFormat="1" applyFont="1" applyFill="1" applyBorder="1" applyAlignment="1">
      <alignment horizontal="center" vertical="center" wrapText="1"/>
    </xf>
    <xf numFmtId="3" fontId="31" fillId="13" borderId="3" xfId="21" applyNumberFormat="1" applyFont="1" applyFill="1" applyBorder="1" applyAlignment="1">
      <alignment horizontal="center" vertical="center" wrapText="1"/>
    </xf>
    <xf numFmtId="0" fontId="0" fillId="2" borderId="0" xfId="0" applyAlignment="1">
      <alignment vertical="center"/>
    </xf>
    <xf numFmtId="0" fontId="40" fillId="2" borderId="13" xfId="0" applyFont="1" applyBorder="1"/>
    <xf numFmtId="0" fontId="0" fillId="2" borderId="19" xfId="0" applyBorder="1"/>
    <xf numFmtId="0" fontId="0" fillId="2" borderId="20" xfId="0" applyBorder="1"/>
    <xf numFmtId="0" fontId="0" fillId="2" borderId="21" xfId="0" applyBorder="1"/>
    <xf numFmtId="0" fontId="0" fillId="2" borderId="22" xfId="0" applyBorder="1"/>
    <xf numFmtId="0" fontId="0" fillId="2" borderId="23" xfId="0" applyBorder="1"/>
    <xf numFmtId="0" fontId="0" fillId="2" borderId="24" xfId="0" applyBorder="1"/>
    <xf numFmtId="0" fontId="0" fillId="2" borderId="25" xfId="0" applyBorder="1"/>
    <xf numFmtId="0" fontId="0" fillId="2" borderId="26" xfId="0" applyBorder="1"/>
    <xf numFmtId="0" fontId="0" fillId="2" borderId="27" xfId="0" applyBorder="1"/>
    <xf numFmtId="0" fontId="41" fillId="2" borderId="16" xfId="0" applyFont="1" applyBorder="1"/>
    <xf numFmtId="0" fontId="41" fillId="2" borderId="28" xfId="0" applyFont="1" applyBorder="1"/>
    <xf numFmtId="0" fontId="41" fillId="2" borderId="29" xfId="0" applyFont="1" applyBorder="1"/>
    <xf numFmtId="0" fontId="41" fillId="2" borderId="30" xfId="0" applyFont="1" applyBorder="1"/>
    <xf numFmtId="0" fontId="41" fillId="2" borderId="22" xfId="0" applyFont="1" applyBorder="1"/>
    <xf numFmtId="0" fontId="0" fillId="2" borderId="31" xfId="0" applyBorder="1"/>
    <xf numFmtId="0" fontId="0" fillId="2" borderId="32" xfId="0" applyBorder="1"/>
    <xf numFmtId="0" fontId="41" fillId="2" borderId="32" xfId="0" applyFont="1" applyBorder="1"/>
    <xf numFmtId="0" fontId="0" fillId="2" borderId="33" xfId="0" applyBorder="1"/>
    <xf numFmtId="0" fontId="40" fillId="2" borderId="16" xfId="0" applyFont="1" applyBorder="1"/>
    <xf numFmtId="3" fontId="41" fillId="2" borderId="28" xfId="0" applyNumberFormat="1" applyFont="1" applyBorder="1"/>
    <xf numFmtId="3" fontId="41" fillId="2" borderId="29" xfId="0" applyNumberFormat="1" applyFont="1" applyBorder="1"/>
    <xf numFmtId="3" fontId="13" fillId="2" borderId="10" xfId="7" applyBorder="1"/>
    <xf numFmtId="4" fontId="1" fillId="3" borderId="9" xfId="4" applyNumberFormat="1" applyBorder="1" applyAlignment="1">
      <alignment wrapText="1"/>
    </xf>
    <xf numFmtId="4" fontId="1" fillId="3" borderId="9" xfId="4" applyNumberFormat="1" applyBorder="1"/>
    <xf numFmtId="4" fontId="1" fillId="3" borderId="11" xfId="4" applyNumberFormat="1" applyBorder="1"/>
    <xf numFmtId="168" fontId="1" fillId="3" borderId="9" xfId="4" applyNumberFormat="1" applyBorder="1" applyAlignment="1">
      <alignment wrapText="1"/>
    </xf>
    <xf numFmtId="168" fontId="1" fillId="3" borderId="9" xfId="4" applyNumberFormat="1" applyBorder="1"/>
    <xf numFmtId="178" fontId="1" fillId="3" borderId="9" xfId="4" applyNumberFormat="1" applyBorder="1" applyAlignment="1">
      <alignment wrapText="1"/>
    </xf>
    <xf numFmtId="3" fontId="13" fillId="13" borderId="8" xfId="7" applyFill="1" applyBorder="1"/>
    <xf numFmtId="3" fontId="1" fillId="13" borderId="0" xfId="6" applyNumberFormat="1" applyFill="1" applyBorder="1"/>
    <xf numFmtId="3" fontId="1" fillId="13" borderId="9" xfId="6" applyNumberFormat="1" applyFill="1" applyBorder="1"/>
    <xf numFmtId="0" fontId="0" fillId="13" borderId="13" xfId="0" applyFill="1" applyBorder="1"/>
    <xf numFmtId="3" fontId="1" fillId="13" borderId="14" xfId="6" applyNumberFormat="1" applyFill="1" applyBorder="1"/>
    <xf numFmtId="3" fontId="1" fillId="13" borderId="15" xfId="6" applyNumberFormat="1" applyFill="1" applyBorder="1"/>
    <xf numFmtId="0" fontId="5" fillId="2" borderId="10" xfId="0" applyFont="1" applyBorder="1"/>
    <xf numFmtId="3" fontId="5" fillId="2" borderId="4" xfId="0" applyNumberFormat="1" applyFont="1" applyBorder="1"/>
    <xf numFmtId="0" fontId="5" fillId="2" borderId="13" xfId="0" applyFont="1" applyBorder="1" applyAlignment="1">
      <alignment horizontal="center"/>
    </xf>
    <xf numFmtId="0" fontId="5" fillId="2" borderId="6" xfId="0" applyFont="1" applyBorder="1" applyAlignment="1">
      <alignment horizontal="center" wrapText="1"/>
    </xf>
    <xf numFmtId="0" fontId="5" fillId="2" borderId="5" xfId="0" applyFont="1" applyBorder="1" applyAlignment="1">
      <alignment horizontal="center" wrapText="1"/>
    </xf>
    <xf numFmtId="0" fontId="5" fillId="2" borderId="7" xfId="0" applyFont="1" applyBorder="1" applyAlignment="1">
      <alignment horizontal="center" wrapText="1"/>
    </xf>
    <xf numFmtId="0" fontId="5" fillId="2" borderId="10" xfId="0" applyFont="1" applyBorder="1" applyAlignment="1">
      <alignment horizontal="center" wrapText="1"/>
    </xf>
    <xf numFmtId="0" fontId="5" fillId="2" borderId="4" xfId="0" applyFont="1" applyBorder="1" applyAlignment="1">
      <alignment horizontal="center" wrapText="1"/>
    </xf>
    <xf numFmtId="0" fontId="5" fillId="2" borderId="11" xfId="0" applyFont="1" applyBorder="1" applyAlignment="1">
      <alignment horizontal="center" wrapText="1"/>
    </xf>
    <xf numFmtId="3" fontId="5" fillId="2" borderId="13" xfId="0" applyNumberFormat="1" applyFont="1" applyBorder="1"/>
    <xf numFmtId="3" fontId="5" fillId="2" borderId="14" xfId="0" applyNumberFormat="1" applyFont="1" applyBorder="1"/>
    <xf numFmtId="3" fontId="5" fillId="2" borderId="15" xfId="0" applyNumberFormat="1" applyFont="1" applyBorder="1"/>
    <xf numFmtId="3" fontId="1" fillId="13" borderId="8" xfId="6" applyNumberFormat="1" applyFill="1" applyBorder="1"/>
    <xf numFmtId="3" fontId="1" fillId="13" borderId="13" xfId="6" applyNumberFormat="1" applyFill="1" applyBorder="1"/>
    <xf numFmtId="9" fontId="1" fillId="2" borderId="6" xfId="16" applyFill="1" applyBorder="1"/>
    <xf numFmtId="9" fontId="1" fillId="2" borderId="5" xfId="16" applyFill="1" applyBorder="1"/>
    <xf numFmtId="9" fontId="1" fillId="2" borderId="7" xfId="16" applyFill="1" applyBorder="1"/>
    <xf numFmtId="9" fontId="1" fillId="2" borderId="8" xfId="16" applyFill="1" applyBorder="1"/>
    <xf numFmtId="9" fontId="1" fillId="2" borderId="0" xfId="16" applyFill="1" applyBorder="1"/>
    <xf numFmtId="9" fontId="1" fillId="2" borderId="9" xfId="16" applyFill="1" applyBorder="1"/>
    <xf numFmtId="9" fontId="1" fillId="13" borderId="8" xfId="16" applyFill="1" applyBorder="1"/>
    <xf numFmtId="9" fontId="1" fillId="13" borderId="0" xfId="16" applyFill="1" applyBorder="1"/>
    <xf numFmtId="9" fontId="1" fillId="13" borderId="9" xfId="16" applyFill="1" applyBorder="1"/>
    <xf numFmtId="9" fontId="1" fillId="13" borderId="13" xfId="16" applyFill="1" applyBorder="1"/>
    <xf numFmtId="9" fontId="1" fillId="13" borderId="14" xfId="16" applyFill="1" applyBorder="1"/>
    <xf numFmtId="9" fontId="1" fillId="13" borderId="15" xfId="16" applyFill="1" applyBorder="1"/>
    <xf numFmtId="0" fontId="5" fillId="2" borderId="16" xfId="0" applyFont="1" applyBorder="1" applyAlignment="1">
      <alignment horizontal="center"/>
    </xf>
    <xf numFmtId="3" fontId="1" fillId="13" borderId="2" xfId="6" applyNumberFormat="1" applyFill="1" applyBorder="1"/>
    <xf numFmtId="3" fontId="1" fillId="13" borderId="16" xfId="6" applyNumberFormat="1" applyFill="1" applyBorder="1"/>
    <xf numFmtId="3" fontId="5" fillId="2" borderId="3" xfId="0" applyNumberFormat="1" applyFont="1" applyBorder="1"/>
    <xf numFmtId="177" fontId="5" fillId="2" borderId="4" xfId="22" applyNumberFormat="1" applyFont="1" applyFill="1" applyBorder="1" applyAlignment="1">
      <alignment horizontal="center" vertical="center" wrapText="1"/>
    </xf>
    <xf numFmtId="3" fontId="5" fillId="2" borderId="10" xfId="0" applyNumberFormat="1" applyFont="1" applyBorder="1"/>
    <xf numFmtId="3" fontId="5" fillId="2" borderId="11" xfId="0" applyNumberFormat="1" applyFont="1" applyBorder="1"/>
    <xf numFmtId="6" fontId="42" fillId="2" borderId="0" xfId="0" quotePrefix="1" applyNumberFormat="1" applyFont="1" applyBorder="1" applyAlignment="1">
      <alignment horizontal="left"/>
    </xf>
    <xf numFmtId="0" fontId="42" fillId="2" borderId="0" xfId="0" applyFont="1" applyBorder="1"/>
    <xf numFmtId="0" fontId="42" fillId="12" borderId="0" xfId="0" applyFont="1" applyFill="1" applyBorder="1" applyAlignment="1">
      <alignment horizontal="left" vertical="center"/>
    </xf>
    <xf numFmtId="166" fontId="42" fillId="2" borderId="8" xfId="0" applyNumberFormat="1" applyFont="1" applyBorder="1"/>
    <xf numFmtId="166" fontId="42" fillId="2" borderId="0" xfId="0" applyNumberFormat="1" applyFont="1" applyBorder="1"/>
    <xf numFmtId="168" fontId="1" fillId="3" borderId="15" xfId="4" applyNumberFormat="1" applyBorder="1"/>
    <xf numFmtId="9" fontId="5" fillId="2" borderId="13" xfId="16" applyFont="1" applyFill="1" applyBorder="1"/>
    <xf numFmtId="9" fontId="5" fillId="2" borderId="14" xfId="16" applyFont="1" applyFill="1" applyBorder="1"/>
    <xf numFmtId="9" fontId="5" fillId="2" borderId="15" xfId="16" applyFont="1" applyFill="1" applyBorder="1"/>
    <xf numFmtId="3" fontId="5" fillId="2" borderId="15" xfId="6" applyNumberFormat="1" applyFont="1" applyBorder="1"/>
    <xf numFmtId="9" fontId="0" fillId="2" borderId="2" xfId="16" applyFont="1" applyFill="1" applyBorder="1"/>
    <xf numFmtId="0" fontId="0" fillId="11" borderId="8" xfId="0" applyFill="1" applyBorder="1"/>
    <xf numFmtId="0" fontId="0" fillId="11" borderId="10" xfId="0" applyFill="1" applyBorder="1"/>
    <xf numFmtId="0" fontId="0" fillId="11" borderId="2" xfId="0" applyFill="1" applyBorder="1"/>
    <xf numFmtId="0" fontId="0" fillId="11" borderId="3" xfId="0" applyFill="1" applyBorder="1"/>
    <xf numFmtId="3" fontId="0" fillId="2" borderId="16" xfId="40" applyNumberFormat="1" applyFont="1" applyFill="1" applyBorder="1"/>
    <xf numFmtId="171" fontId="19" fillId="2" borderId="0" xfId="18" quotePrefix="1" applyNumberFormat="1" applyFont="1" applyFill="1"/>
    <xf numFmtId="165" fontId="0" fillId="3" borderId="1" xfId="4" applyFont="1" applyBorder="1"/>
    <xf numFmtId="1" fontId="19" fillId="2" borderId="0" xfId="16" applyNumberFormat="1" applyFont="1" applyFill="1"/>
    <xf numFmtId="6" fontId="19" fillId="2" borderId="0" xfId="0" quotePrefix="1" applyNumberFormat="1" applyFont="1" applyBorder="1" applyAlignment="1">
      <alignment horizontal="left"/>
    </xf>
    <xf numFmtId="171" fontId="42" fillId="2" borderId="4" xfId="18" applyNumberFormat="1" applyFont="1" applyFill="1" applyBorder="1"/>
    <xf numFmtId="171" fontId="42" fillId="2" borderId="6" xfId="18" applyNumberFormat="1" applyFont="1" applyFill="1" applyBorder="1"/>
    <xf numFmtId="171" fontId="42" fillId="2" borderId="5" xfId="18" applyNumberFormat="1" applyFont="1" applyFill="1" applyBorder="1"/>
    <xf numFmtId="171" fontId="42" fillId="2" borderId="7" xfId="18" applyNumberFormat="1" applyFont="1" applyFill="1" applyBorder="1"/>
    <xf numFmtId="171" fontId="42" fillId="2" borderId="10" xfId="18" applyNumberFormat="1" applyFont="1" applyFill="1" applyBorder="1"/>
    <xf numFmtId="171" fontId="42" fillId="2" borderId="11" xfId="18" applyNumberFormat="1" applyFont="1" applyFill="1" applyBorder="1"/>
    <xf numFmtId="171" fontId="18" fillId="2" borderId="4" xfId="18" applyNumberFormat="1" applyFont="1" applyFill="1" applyBorder="1"/>
    <xf numFmtId="3" fontId="19" fillId="2" borderId="13" xfId="0" applyNumberFormat="1" applyFont="1" applyBorder="1"/>
    <xf numFmtId="3" fontId="19" fillId="2" borderId="14" xfId="0" applyNumberFormat="1" applyFont="1" applyBorder="1"/>
    <xf numFmtId="3" fontId="19" fillId="2" borderId="15" xfId="0" applyNumberFormat="1" applyFont="1" applyBorder="1"/>
    <xf numFmtId="171" fontId="18" fillId="2" borderId="8" xfId="18" applyNumberFormat="1" applyFont="1" applyFill="1" applyBorder="1"/>
    <xf numFmtId="165" fontId="9" fillId="11" borderId="1" xfId="4" applyFont="1" applyFill="1" applyBorder="1"/>
    <xf numFmtId="165" fontId="9" fillId="11" borderId="3" xfId="4" applyFont="1" applyFill="1" applyBorder="1"/>
    <xf numFmtId="0" fontId="5" fillId="2" borderId="2" xfId="0" applyFont="1" applyBorder="1"/>
    <xf numFmtId="0" fontId="5" fillId="2" borderId="9" xfId="0" applyFont="1" applyBorder="1"/>
    <xf numFmtId="4" fontId="1" fillId="2" borderId="1" xfId="6" applyNumberFormat="1" applyBorder="1"/>
    <xf numFmtId="9" fontId="1" fillId="3" borderId="16" xfId="16" applyFill="1" applyBorder="1"/>
    <xf numFmtId="166" fontId="22" fillId="11" borderId="16" xfId="4" applyNumberFormat="1" applyFont="1" applyFill="1" applyBorder="1"/>
    <xf numFmtId="165" fontId="1" fillId="3" borderId="16" xfId="4" applyBorder="1" applyAlignment="1">
      <alignment horizontal="center" vertical="center"/>
    </xf>
    <xf numFmtId="165" fontId="1" fillId="3" borderId="16" xfId="4" applyBorder="1" applyAlignment="1">
      <alignment horizontal="center"/>
    </xf>
    <xf numFmtId="179" fontId="4" fillId="2" borderId="0" xfId="14" applyNumberFormat="1"/>
    <xf numFmtId="9" fontId="0" fillId="2" borderId="0" xfId="16" applyFont="1" applyFill="1"/>
    <xf numFmtId="9" fontId="13" fillId="2" borderId="16" xfId="16" applyFont="1" applyFill="1" applyBorder="1" applyAlignment="1">
      <alignment horizontal="center"/>
    </xf>
    <xf numFmtId="9" fontId="28" fillId="2" borderId="16" xfId="16" applyFont="1" applyFill="1" applyBorder="1" applyAlignment="1">
      <alignment horizontal="center"/>
    </xf>
    <xf numFmtId="167" fontId="28" fillId="2" borderId="16" xfId="16" applyNumberFormat="1" applyFont="1" applyFill="1" applyBorder="1" applyAlignment="1">
      <alignment horizontal="center"/>
    </xf>
    <xf numFmtId="9" fontId="13" fillId="2" borderId="1" xfId="16" applyFont="1" applyFill="1" applyBorder="1"/>
    <xf numFmtId="9" fontId="13" fillId="2" borderId="2" xfId="16" applyFont="1" applyFill="1" applyBorder="1"/>
    <xf numFmtId="9" fontId="13" fillId="2" borderId="3" xfId="16" applyFont="1" applyFill="1" applyBorder="1"/>
    <xf numFmtId="3" fontId="13" fillId="2" borderId="9" xfId="7" applyBorder="1"/>
    <xf numFmtId="3" fontId="13" fillId="2" borderId="11" xfId="7" applyBorder="1"/>
    <xf numFmtId="165" fontId="1" fillId="2" borderId="10" xfId="6" applyBorder="1"/>
    <xf numFmtId="0" fontId="5" fillId="2" borderId="1" xfId="0" applyFont="1" applyBorder="1" applyAlignment="1">
      <alignment horizontal="center" vertical="center"/>
    </xf>
    <xf numFmtId="0" fontId="5" fillId="2" borderId="16" xfId="0" applyFont="1" applyBorder="1" applyAlignment="1">
      <alignment horizontal="center" vertical="center"/>
    </xf>
    <xf numFmtId="171" fontId="24" fillId="2" borderId="11" xfId="18" applyNumberFormat="1" applyFont="1" applyFill="1" applyBorder="1"/>
    <xf numFmtId="0" fontId="46" fillId="2" borderId="0" xfId="0" applyFont="1" applyAlignment="1">
      <alignment vertical="center"/>
    </xf>
    <xf numFmtId="0" fontId="47" fillId="2" borderId="0" xfId="0" applyFont="1" applyAlignment="1">
      <alignment vertical="center"/>
    </xf>
    <xf numFmtId="0" fontId="0" fillId="2" borderId="16" xfId="0" applyBorder="1" applyAlignment="1">
      <alignment horizontal="center" vertical="center" wrapText="1"/>
    </xf>
    <xf numFmtId="165" fontId="1" fillId="2" borderId="16" xfId="6" applyBorder="1"/>
    <xf numFmtId="3" fontId="1" fillId="2" borderId="4" xfId="6" applyNumberFormat="1" applyBorder="1"/>
    <xf numFmtId="180" fontId="0" fillId="2" borderId="0" xfId="0" applyNumberFormat="1"/>
    <xf numFmtId="165" fontId="0" fillId="2" borderId="2" xfId="0" applyNumberFormat="1" applyBorder="1"/>
    <xf numFmtId="165" fontId="0" fillId="2" borderId="3" xfId="0" applyNumberFormat="1" applyBorder="1"/>
    <xf numFmtId="0" fontId="5" fillId="2" borderId="16" xfId="0" applyFont="1" applyBorder="1" applyAlignment="1">
      <alignment wrapText="1"/>
    </xf>
    <xf numFmtId="165" fontId="22" fillId="3" borderId="2" xfId="4" applyFont="1" applyBorder="1"/>
    <xf numFmtId="165" fontId="22" fillId="3" borderId="3" xfId="4" applyFont="1" applyBorder="1"/>
    <xf numFmtId="0" fontId="48" fillId="2" borderId="0" xfId="14" applyFont="1"/>
    <xf numFmtId="165" fontId="22" fillId="3" borderId="1" xfId="4" applyFont="1" applyBorder="1"/>
    <xf numFmtId="3" fontId="5" fillId="2" borderId="5" xfId="22" applyNumberFormat="1" applyFont="1" applyFill="1" applyBorder="1" applyAlignment="1">
      <alignment horizontal="center" vertical="center" wrapText="1"/>
    </xf>
    <xf numFmtId="3" fontId="5" fillId="2" borderId="7" xfId="22" applyNumberFormat="1" applyFont="1" applyFill="1" applyBorder="1" applyAlignment="1">
      <alignment horizontal="center" vertical="center" wrapText="1"/>
    </xf>
    <xf numFmtId="0" fontId="5" fillId="2" borderId="1" xfId="0" applyFont="1" applyBorder="1" applyAlignment="1">
      <alignment horizontal="center"/>
    </xf>
    <xf numFmtId="3" fontId="5" fillId="2" borderId="1" xfId="22" applyNumberFormat="1" applyFont="1" applyFill="1" applyBorder="1" applyAlignment="1">
      <alignment horizontal="center" vertical="center" wrapText="1"/>
    </xf>
    <xf numFmtId="3" fontId="5" fillId="2" borderId="6" xfId="22" applyNumberFormat="1" applyFont="1" applyFill="1" applyBorder="1" applyAlignment="1">
      <alignment horizontal="center" vertical="center" wrapText="1"/>
    </xf>
    <xf numFmtId="3" fontId="1" fillId="13" borderId="3" xfId="6" applyNumberFormat="1" applyFill="1" applyBorder="1"/>
    <xf numFmtId="3" fontId="1" fillId="13" borderId="10" xfId="6" applyNumberFormat="1" applyFill="1" applyBorder="1"/>
    <xf numFmtId="3" fontId="1" fillId="13" borderId="4" xfId="6" applyNumberFormat="1" applyFill="1" applyBorder="1"/>
    <xf numFmtId="3" fontId="5" fillId="2" borderId="11" xfId="6" applyNumberFormat="1" applyFont="1" applyBorder="1"/>
    <xf numFmtId="165" fontId="1" fillId="3" borderId="9" xfId="4" applyBorder="1"/>
    <xf numFmtId="0" fontId="5" fillId="2" borderId="6" xfId="0" applyFont="1" applyBorder="1" applyAlignment="1">
      <alignment horizontal="center"/>
    </xf>
    <xf numFmtId="9" fontId="22" fillId="2" borderId="0" xfId="16" applyFont="1" applyFill="1" applyBorder="1"/>
    <xf numFmtId="3" fontId="1" fillId="2" borderId="0" xfId="16" applyNumberFormat="1" applyFont="1" applyFill="1" applyBorder="1" applyAlignment="1">
      <alignment horizontal="center" vertical="center"/>
    </xf>
    <xf numFmtId="3" fontId="1" fillId="2" borderId="16" xfId="16" applyNumberFormat="1" applyFont="1" applyFill="1" applyBorder="1" applyAlignment="1">
      <alignment horizontal="center" vertical="center"/>
    </xf>
    <xf numFmtId="3" fontId="13" fillId="2" borderId="1" xfId="7" applyBorder="1"/>
    <xf numFmtId="165" fontId="1" fillId="2" borderId="2" xfId="4" applyFill="1" applyBorder="1"/>
    <xf numFmtId="165" fontId="1" fillId="2" borderId="3" xfId="4" applyFill="1" applyBorder="1"/>
    <xf numFmtId="0" fontId="43" fillId="2" borderId="0" xfId="0" applyFont="1"/>
    <xf numFmtId="174" fontId="43" fillId="2" borderId="0" xfId="6" applyNumberFormat="1" applyFont="1"/>
    <xf numFmtId="172" fontId="43" fillId="2" borderId="0" xfId="0" applyNumberFormat="1" applyFont="1"/>
    <xf numFmtId="165" fontId="1" fillId="2" borderId="0" xfId="4" applyFill="1" applyBorder="1"/>
    <xf numFmtId="165" fontId="9" fillId="2" borderId="0" xfId="4" applyFont="1" applyFill="1" applyBorder="1"/>
    <xf numFmtId="165" fontId="9" fillId="11" borderId="2" xfId="4" applyFont="1" applyFill="1" applyBorder="1"/>
    <xf numFmtId="166" fontId="0" fillId="2" borderId="6" xfId="0" applyNumberFormat="1" applyBorder="1"/>
    <xf numFmtId="166" fontId="0" fillId="2" borderId="5" xfId="0" applyNumberFormat="1" applyBorder="1"/>
    <xf numFmtId="166" fontId="0" fillId="2" borderId="7" xfId="0" applyNumberFormat="1" applyBorder="1"/>
    <xf numFmtId="166" fontId="0" fillId="2" borderId="8" xfId="0" applyNumberFormat="1" applyBorder="1"/>
    <xf numFmtId="166" fontId="0" fillId="2" borderId="0" xfId="0" applyNumberFormat="1" applyBorder="1"/>
    <xf numFmtId="166" fontId="0" fillId="2" borderId="9" xfId="0" applyNumberFormat="1" applyBorder="1"/>
    <xf numFmtId="166" fontId="0" fillId="2" borderId="10" xfId="0" applyNumberFormat="1" applyBorder="1"/>
    <xf numFmtId="166" fontId="0" fillId="2" borderId="4" xfId="0" applyNumberFormat="1" applyBorder="1"/>
    <xf numFmtId="166" fontId="0" fillId="2" borderId="11" xfId="0" applyNumberFormat="1" applyBorder="1"/>
    <xf numFmtId="165" fontId="1" fillId="3" borderId="5" xfId="4" applyBorder="1"/>
    <xf numFmtId="165" fontId="1" fillId="3" borderId="4" xfId="4" applyBorder="1"/>
    <xf numFmtId="165" fontId="1" fillId="3" borderId="6" xfId="4" applyBorder="1"/>
    <xf numFmtId="165" fontId="1" fillId="3" borderId="7" xfId="4" applyBorder="1"/>
    <xf numFmtId="165" fontId="1" fillId="3" borderId="11" xfId="4" applyBorder="1"/>
    <xf numFmtId="165" fontId="1" fillId="2" borderId="11" xfId="6" applyBorder="1"/>
    <xf numFmtId="165" fontId="5" fillId="3" borderId="8" xfId="4" applyFont="1" applyBorder="1"/>
    <xf numFmtId="165" fontId="1" fillId="3" borderId="0" xfId="4" applyBorder="1" applyAlignment="1">
      <alignment horizontal="left"/>
    </xf>
    <xf numFmtId="165" fontId="1" fillId="3" borderId="5" xfId="4" applyBorder="1" applyAlignment="1">
      <alignment horizontal="left"/>
    </xf>
    <xf numFmtId="165" fontId="5" fillId="3" borderId="10" xfId="4" applyFont="1" applyBorder="1"/>
    <xf numFmtId="165" fontId="1" fillId="3" borderId="4" xfId="4" applyBorder="1" applyAlignment="1">
      <alignment horizontal="left"/>
    </xf>
    <xf numFmtId="165" fontId="1" fillId="2" borderId="6" xfId="6" applyBorder="1"/>
    <xf numFmtId="165" fontId="1" fillId="2" borderId="5" xfId="6" applyBorder="1" applyAlignment="1">
      <alignment horizontal="left"/>
    </xf>
    <xf numFmtId="165" fontId="1" fillId="2" borderId="7" xfId="6" applyBorder="1"/>
    <xf numFmtId="165" fontId="1" fillId="2" borderId="4" xfId="6" applyBorder="1" applyAlignment="1">
      <alignment horizontal="left"/>
    </xf>
    <xf numFmtId="165" fontId="5" fillId="3" borderId="6" xfId="4" applyFont="1" applyBorder="1"/>
    <xf numFmtId="0" fontId="35" fillId="2" borderId="0" xfId="29" applyFill="1"/>
    <xf numFmtId="0" fontId="44" fillId="2" borderId="16" xfId="10" applyFont="1" applyBorder="1" applyAlignment="1">
      <alignment horizontal="center" vertical="center" wrapText="1"/>
    </xf>
    <xf numFmtId="0" fontId="5" fillId="2" borderId="4" xfId="0" applyFont="1" applyBorder="1"/>
    <xf numFmtId="0" fontId="35" fillId="2" borderId="0" xfId="29" applyFill="1" applyBorder="1" applyAlignment="1">
      <alignment vertical="center"/>
    </xf>
    <xf numFmtId="0" fontId="45" fillId="2" borderId="0" xfId="29" applyFont="1" applyFill="1" applyBorder="1" applyAlignment="1">
      <alignment horizontal="left" vertical="center"/>
    </xf>
    <xf numFmtId="0" fontId="51" fillId="2" borderId="0" xfId="29" applyFont="1" applyFill="1" applyBorder="1" applyAlignment="1">
      <alignment horizontal="left" vertical="center"/>
    </xf>
    <xf numFmtId="0" fontId="5" fillId="2" borderId="5" xfId="0" applyFont="1" applyBorder="1" applyAlignment="1">
      <alignment horizontal="center"/>
    </xf>
    <xf numFmtId="0" fontId="5" fillId="2" borderId="7" xfId="0" applyFont="1" applyBorder="1" applyAlignment="1">
      <alignment horizontal="center"/>
    </xf>
    <xf numFmtId="178" fontId="4" fillId="2" borderId="0" xfId="14" applyNumberFormat="1"/>
    <xf numFmtId="4" fontId="1" fillId="3" borderId="16" xfId="4" applyNumberFormat="1" applyBorder="1"/>
    <xf numFmtId="0" fontId="5" fillId="2" borderId="3" xfId="0" applyFont="1" applyBorder="1"/>
    <xf numFmtId="0" fontId="8" fillId="4" borderId="13" xfId="2" applyBorder="1" applyAlignment="1">
      <alignment vertical="center"/>
    </xf>
    <xf numFmtId="0" fontId="8" fillId="4" borderId="14" xfId="2" applyBorder="1" applyAlignment="1">
      <alignment vertical="center"/>
    </xf>
    <xf numFmtId="0" fontId="8" fillId="4" borderId="15" xfId="2" applyBorder="1" applyAlignment="1">
      <alignment vertical="center"/>
    </xf>
    <xf numFmtId="173" fontId="21" fillId="2" borderId="16" xfId="18" applyNumberFormat="1" applyFont="1" applyFill="1" applyBorder="1" applyAlignment="1">
      <alignment horizontal="center"/>
    </xf>
    <xf numFmtId="3" fontId="5" fillId="2" borderId="16" xfId="16" applyNumberFormat="1" applyFont="1" applyFill="1" applyBorder="1" applyAlignment="1">
      <alignment horizontal="center" vertical="center"/>
    </xf>
    <xf numFmtId="0" fontId="50" fillId="2" borderId="13" xfId="2" applyFont="1" applyFill="1" applyBorder="1" applyAlignment="1">
      <alignment vertical="center"/>
    </xf>
    <xf numFmtId="0" fontId="50" fillId="2" borderId="14" xfId="2" applyFont="1" applyFill="1" applyBorder="1" applyAlignment="1">
      <alignment vertical="center"/>
    </xf>
    <xf numFmtId="9" fontId="50" fillId="2" borderId="15" xfId="2" applyNumberFormat="1" applyFont="1" applyFill="1" applyBorder="1" applyAlignment="1">
      <alignment vertical="center"/>
    </xf>
    <xf numFmtId="0" fontId="0" fillId="14" borderId="8" xfId="0" applyFill="1" applyBorder="1"/>
    <xf numFmtId="0" fontId="0" fillId="14" borderId="0" xfId="0" applyFill="1" applyBorder="1"/>
    <xf numFmtId="0" fontId="50" fillId="14" borderId="8" xfId="2" applyFont="1" applyFill="1" applyBorder="1" applyAlignment="1">
      <alignment vertical="center"/>
    </xf>
    <xf numFmtId="0" fontId="21" fillId="14" borderId="0" xfId="0" applyFont="1" applyFill="1" applyBorder="1"/>
    <xf numFmtId="0" fontId="18" fillId="14" borderId="0" xfId="0" applyFont="1" applyFill="1" applyBorder="1" applyAlignment="1">
      <alignment horizontal="left"/>
    </xf>
    <xf numFmtId="0" fontId="19" fillId="14" borderId="0" xfId="0" applyFont="1" applyFill="1" applyBorder="1"/>
    <xf numFmtId="6" fontId="18" fillId="14" borderId="0" xfId="0" quotePrefix="1" applyNumberFormat="1" applyFont="1" applyFill="1" applyBorder="1" applyAlignment="1">
      <alignment horizontal="left"/>
    </xf>
    <xf numFmtId="0" fontId="24" fillId="14" borderId="0" xfId="0" applyFont="1" applyFill="1" applyBorder="1"/>
    <xf numFmtId="6" fontId="21" fillId="14" borderId="0" xfId="0" quotePrefix="1" applyNumberFormat="1" applyFont="1" applyFill="1" applyBorder="1" applyAlignment="1">
      <alignment horizontal="left"/>
    </xf>
    <xf numFmtId="0" fontId="0" fillId="14" borderId="0" xfId="0" applyFill="1" applyBorder="1" applyAlignment="1">
      <alignment horizontal="left"/>
    </xf>
    <xf numFmtId="0" fontId="0" fillId="14" borderId="10" xfId="0" applyFill="1" applyBorder="1"/>
    <xf numFmtId="0" fontId="0" fillId="14" borderId="4" xfId="0" applyFill="1" applyBorder="1"/>
    <xf numFmtId="0" fontId="5" fillId="14" borderId="0" xfId="0" applyFont="1" applyFill="1" applyBorder="1"/>
    <xf numFmtId="0" fontId="19" fillId="15" borderId="0" xfId="0" applyFont="1" applyFill="1" applyBorder="1" applyAlignment="1">
      <alignment horizontal="left" vertical="center"/>
    </xf>
    <xf numFmtId="0" fontId="0" fillId="14" borderId="9" xfId="0" applyFill="1" applyBorder="1"/>
    <xf numFmtId="0" fontId="50" fillId="14" borderId="9" xfId="2" applyFont="1" applyFill="1" applyBorder="1" applyAlignment="1">
      <alignment vertical="center"/>
    </xf>
    <xf numFmtId="0" fontId="5" fillId="14" borderId="9" xfId="0" applyFont="1" applyFill="1" applyBorder="1" applyAlignment="1">
      <alignment horizontal="center" vertical="center"/>
    </xf>
    <xf numFmtId="165" fontId="1" fillId="14" borderId="9" xfId="6" applyFill="1" applyBorder="1" applyAlignment="1">
      <alignment horizontal="center" vertical="center"/>
    </xf>
    <xf numFmtId="3" fontId="0" fillId="14" borderId="9" xfId="0" applyNumberFormat="1" applyFill="1" applyBorder="1" applyAlignment="1">
      <alignment horizontal="center" vertical="center"/>
    </xf>
    <xf numFmtId="3" fontId="1" fillId="14" borderId="9" xfId="6" applyNumberFormat="1" applyFill="1" applyBorder="1"/>
    <xf numFmtId="0" fontId="0" fillId="14" borderId="11" xfId="0" applyFill="1" applyBorder="1"/>
    <xf numFmtId="3" fontId="1" fillId="14" borderId="0" xfId="16" applyNumberFormat="1" applyFont="1" applyFill="1" applyBorder="1" applyAlignment="1">
      <alignment horizontal="center" vertical="center"/>
    </xf>
    <xf numFmtId="0" fontId="0" fillId="14" borderId="6" xfId="0" applyFill="1" applyBorder="1"/>
    <xf numFmtId="0" fontId="0" fillId="14" borderId="5" xfId="0" applyFill="1" applyBorder="1"/>
    <xf numFmtId="0" fontId="5" fillId="14" borderId="16" xfId="0" applyFont="1" applyFill="1" applyBorder="1" applyAlignment="1">
      <alignment horizontal="center" vertical="center"/>
    </xf>
    <xf numFmtId="3" fontId="5" fillId="14" borderId="16" xfId="0" applyNumberFormat="1" applyFont="1" applyFill="1" applyBorder="1" applyAlignment="1">
      <alignment horizontal="center" vertical="center"/>
    </xf>
    <xf numFmtId="0" fontId="0" fillId="14" borderId="7" xfId="0" applyFill="1" applyBorder="1"/>
    <xf numFmtId="177" fontId="31" fillId="13" borderId="16" xfId="22" applyNumberFormat="1" applyFont="1" applyFill="1" applyBorder="1" applyAlignment="1">
      <alignment horizontal="center" vertical="center"/>
    </xf>
    <xf numFmtId="1" fontId="0" fillId="2" borderId="14" xfId="0" applyNumberFormat="1" applyBorder="1"/>
    <xf numFmtId="1" fontId="0" fillId="2" borderId="15" xfId="0" applyNumberFormat="1" applyBorder="1"/>
    <xf numFmtId="0" fontId="0" fillId="2" borderId="9" xfId="0" applyBorder="1" applyAlignment="1">
      <alignment horizontal="left" wrapText="1"/>
    </xf>
    <xf numFmtId="14" fontId="0" fillId="2" borderId="7" xfId="0" applyNumberFormat="1" applyBorder="1" applyAlignment="1">
      <alignment horizontal="left"/>
    </xf>
    <xf numFmtId="9" fontId="13" fillId="2" borderId="16" xfId="16" applyFont="1" applyFill="1" applyBorder="1"/>
    <xf numFmtId="0" fontId="22" fillId="2" borderId="0" xfId="0" applyFont="1" applyAlignment="1">
      <alignment wrapText="1"/>
    </xf>
    <xf numFmtId="0" fontId="0" fillId="16" borderId="0" xfId="0" applyFill="1"/>
    <xf numFmtId="166" fontId="0" fillId="2" borderId="0" xfId="0" applyNumberFormat="1"/>
    <xf numFmtId="0" fontId="0" fillId="2" borderId="14" xfId="0" applyBorder="1" applyAlignment="1">
      <alignment wrapText="1"/>
    </xf>
    <xf numFmtId="0" fontId="0" fillId="2" borderId="13" xfId="0" applyBorder="1" applyAlignment="1">
      <alignment wrapText="1"/>
    </xf>
    <xf numFmtId="0" fontId="0" fillId="13" borderId="0" xfId="0" applyFill="1"/>
    <xf numFmtId="0" fontId="24" fillId="12" borderId="0" xfId="0" applyFont="1" applyFill="1" applyAlignment="1">
      <alignment horizontal="left" vertical="center"/>
    </xf>
    <xf numFmtId="3" fontId="1" fillId="2" borderId="3" xfId="6" applyNumberFormat="1" applyBorder="1"/>
    <xf numFmtId="3" fontId="1" fillId="2" borderId="6" xfId="6" quotePrefix="1" applyNumberFormat="1" applyBorder="1"/>
    <xf numFmtId="171" fontId="18" fillId="2" borderId="11" xfId="18" applyNumberFormat="1" applyFont="1" applyFill="1" applyBorder="1"/>
    <xf numFmtId="0" fontId="0" fillId="17" borderId="0" xfId="0" applyFill="1"/>
    <xf numFmtId="165" fontId="1" fillId="3" borderId="2" xfId="4" applyBorder="1" applyAlignment="1">
      <alignment wrapText="1"/>
    </xf>
    <xf numFmtId="0" fontId="5" fillId="2" borderId="6" xfId="0" applyFont="1" applyBorder="1" applyAlignment="1">
      <alignment wrapText="1"/>
    </xf>
    <xf numFmtId="166" fontId="0" fillId="2" borderId="1" xfId="0" applyNumberFormat="1" applyBorder="1"/>
    <xf numFmtId="9" fontId="0" fillId="2" borderId="0" xfId="0" applyNumberFormat="1"/>
    <xf numFmtId="9" fontId="1" fillId="3" borderId="1" xfId="16" applyFill="1" applyBorder="1"/>
    <xf numFmtId="9" fontId="1" fillId="3" borderId="2" xfId="16" applyFill="1" applyBorder="1"/>
    <xf numFmtId="9" fontId="1" fillId="3" borderId="3" xfId="16" applyFill="1" applyBorder="1"/>
    <xf numFmtId="3" fontId="1" fillId="2" borderId="15" xfId="6" applyNumberFormat="1" applyBorder="1"/>
    <xf numFmtId="0" fontId="0" fillId="2" borderId="6" xfId="0" quotePrefix="1" applyBorder="1"/>
    <xf numFmtId="0" fontId="0" fillId="2" borderId="8" xfId="0" quotePrefix="1" applyBorder="1"/>
    <xf numFmtId="0" fontId="0" fillId="2" borderId="10" xfId="0" quotePrefix="1" applyBorder="1"/>
    <xf numFmtId="172" fontId="0" fillId="2" borderId="0" xfId="0" applyNumberFormat="1"/>
    <xf numFmtId="3" fontId="5" fillId="2" borderId="16" xfId="22" applyNumberFormat="1" applyFont="1" applyFill="1" applyBorder="1" applyAlignment="1">
      <alignment horizontal="center" vertical="center" wrapText="1"/>
    </xf>
    <xf numFmtId="3" fontId="9" fillId="2" borderId="1" xfId="6" applyNumberFormat="1" applyFont="1" applyBorder="1"/>
    <xf numFmtId="3" fontId="9" fillId="2" borderId="2" xfId="6" applyNumberFormat="1" applyFont="1" applyBorder="1"/>
    <xf numFmtId="3" fontId="9" fillId="2" borderId="3" xfId="6" applyNumberFormat="1" applyFont="1" applyBorder="1"/>
    <xf numFmtId="3" fontId="9" fillId="2" borderId="16" xfId="6" applyNumberFormat="1" applyFont="1" applyBorder="1"/>
    <xf numFmtId="3" fontId="52" fillId="2" borderId="16" xfId="6" applyNumberFormat="1" applyFont="1" applyBorder="1"/>
    <xf numFmtId="3" fontId="0" fillId="2" borderId="16" xfId="0" applyNumberFormat="1" applyBorder="1"/>
    <xf numFmtId="3" fontId="5" fillId="2" borderId="16" xfId="0" applyNumberFormat="1" applyFont="1" applyBorder="1"/>
    <xf numFmtId="9" fontId="0" fillId="2" borderId="16" xfId="16" applyFont="1" applyFill="1" applyBorder="1"/>
    <xf numFmtId="182" fontId="0" fillId="2" borderId="16" xfId="20" applyNumberFormat="1" applyFont="1" applyFill="1" applyBorder="1"/>
    <xf numFmtId="182" fontId="5" fillId="2" borderId="16" xfId="20" applyNumberFormat="1" applyFont="1" applyFill="1" applyBorder="1"/>
    <xf numFmtId="9" fontId="0" fillId="2" borderId="2" xfId="0" applyNumberFormat="1" applyBorder="1"/>
    <xf numFmtId="9" fontId="0" fillId="2" borderId="16" xfId="0" applyNumberFormat="1" applyBorder="1"/>
    <xf numFmtId="0" fontId="0" fillId="2" borderId="2" xfId="0" applyBorder="1" applyAlignment="1">
      <alignment horizontal="center" vertical="center"/>
    </xf>
    <xf numFmtId="0" fontId="0" fillId="2" borderId="3" xfId="0" applyBorder="1" applyAlignment="1">
      <alignment horizontal="center" vertical="center"/>
    </xf>
    <xf numFmtId="0" fontId="0" fillId="2" borderId="16" xfId="0" applyBorder="1" applyAlignment="1">
      <alignment horizontal="center" vertical="center"/>
    </xf>
    <xf numFmtId="9" fontId="0" fillId="2" borderId="16" xfId="0" applyNumberFormat="1" applyBorder="1" applyAlignment="1">
      <alignment horizontal="center" vertical="center"/>
    </xf>
    <xf numFmtId="0" fontId="0" fillId="2" borderId="1" xfId="0" applyBorder="1" applyAlignment="1">
      <alignment horizontal="center" vertical="center" wrapText="1"/>
    </xf>
    <xf numFmtId="9" fontId="0" fillId="2" borderId="1" xfId="0" applyNumberFormat="1" applyBorder="1" applyAlignment="1">
      <alignment horizontal="center" vertical="center" wrapText="1"/>
    </xf>
    <xf numFmtId="0" fontId="0" fillId="2" borderId="0" xfId="0" applyBorder="1" applyAlignment="1">
      <alignment horizontal="center" vertical="center"/>
    </xf>
    <xf numFmtId="3" fontId="0" fillId="2" borderId="2" xfId="0" applyNumberFormat="1" applyBorder="1"/>
    <xf numFmtId="3" fontId="0" fillId="2" borderId="3" xfId="0" applyNumberFormat="1" applyBorder="1"/>
    <xf numFmtId="9" fontId="5" fillId="3" borderId="2" xfId="16" applyFont="1" applyFill="1" applyBorder="1"/>
    <xf numFmtId="0" fontId="0" fillId="0" borderId="0" xfId="0" applyFill="1"/>
    <xf numFmtId="0" fontId="5" fillId="2" borderId="0" xfId="0" applyFont="1" applyBorder="1" applyAlignment="1">
      <alignment horizontal="center"/>
    </xf>
    <xf numFmtId="3" fontId="0" fillId="2" borderId="10" xfId="6" applyNumberFormat="1" applyFont="1" applyBorder="1"/>
    <xf numFmtId="3" fontId="0" fillId="2" borderId="11" xfId="6" applyNumberFormat="1" applyFont="1" applyBorder="1"/>
    <xf numFmtId="3" fontId="0" fillId="2" borderId="4" xfId="6" applyNumberFormat="1" applyFont="1" applyBorder="1"/>
    <xf numFmtId="165" fontId="0" fillId="3" borderId="2" xfId="4" applyFont="1" applyBorder="1"/>
    <xf numFmtId="165" fontId="0" fillId="3" borderId="3" xfId="4" applyFont="1" applyBorder="1"/>
    <xf numFmtId="166" fontId="5" fillId="2" borderId="0" xfId="0" applyNumberFormat="1" applyFont="1" applyBorder="1" applyAlignment="1">
      <alignment horizontal="center"/>
    </xf>
    <xf numFmtId="0" fontId="0" fillId="2" borderId="6" xfId="0" applyBorder="1" applyAlignment="1">
      <alignment wrapText="1"/>
    </xf>
    <xf numFmtId="0" fontId="0" fillId="2" borderId="5" xfId="0" applyBorder="1" applyAlignment="1">
      <alignment wrapText="1"/>
    </xf>
    <xf numFmtId="3" fontId="0" fillId="2" borderId="0" xfId="6" applyNumberFormat="1" applyFont="1" applyBorder="1"/>
    <xf numFmtId="3" fontId="0" fillId="2" borderId="5" xfId="6" applyNumberFormat="1" applyFont="1" applyBorder="1"/>
    <xf numFmtId="3" fontId="0" fillId="2" borderId="7" xfId="6" applyNumberFormat="1" applyFont="1" applyBorder="1"/>
    <xf numFmtId="3" fontId="0" fillId="2" borderId="8" xfId="6" applyNumberFormat="1" applyFont="1" applyBorder="1"/>
    <xf numFmtId="3" fontId="0" fillId="2" borderId="9" xfId="6" applyNumberFormat="1" applyFont="1" applyBorder="1"/>
    <xf numFmtId="0" fontId="5" fillId="2" borderId="0" xfId="0" applyFont="1" applyBorder="1" applyAlignment="1">
      <alignment horizontal="left"/>
    </xf>
    <xf numFmtId="165" fontId="1" fillId="3" borderId="0" xfId="4" applyAlignment="1">
      <alignment horizontal="right"/>
    </xf>
    <xf numFmtId="165" fontId="1" fillId="3" borderId="8" xfId="4" applyBorder="1" applyAlignment="1">
      <alignment vertical="center" wrapText="1"/>
    </xf>
    <xf numFmtId="167" fontId="5" fillId="3" borderId="2" xfId="16" applyNumberFormat="1" applyFont="1" applyFill="1" applyBorder="1"/>
    <xf numFmtId="0" fontId="0" fillId="2" borderId="0" xfId="16" applyNumberFormat="1" applyFont="1" applyFill="1"/>
    <xf numFmtId="1" fontId="0" fillId="2" borderId="13" xfId="0" quotePrefix="1" applyNumberFormat="1" applyBorder="1"/>
    <xf numFmtId="1" fontId="0" fillId="2" borderId="14" xfId="0" quotePrefix="1" applyNumberFormat="1" applyBorder="1"/>
    <xf numFmtId="1" fontId="0" fillId="2" borderId="15" xfId="0" quotePrefix="1" applyNumberFormat="1" applyBorder="1"/>
    <xf numFmtId="3" fontId="0" fillId="2" borderId="13" xfId="0" applyNumberFormat="1" applyBorder="1"/>
    <xf numFmtId="3" fontId="0" fillId="2" borderId="14" xfId="0" applyNumberFormat="1" applyBorder="1"/>
    <xf numFmtId="3" fontId="0" fillId="2" borderId="15" xfId="0" applyNumberFormat="1" applyBorder="1"/>
    <xf numFmtId="171" fontId="18" fillId="2" borderId="0" xfId="18" applyNumberFormat="1" applyFont="1" applyFill="1"/>
    <xf numFmtId="171" fontId="18" fillId="2" borderId="9" xfId="18" applyNumberFormat="1" applyFont="1" applyFill="1" applyBorder="1"/>
    <xf numFmtId="3" fontId="1" fillId="0" borderId="2" xfId="6" applyNumberFormat="1" applyFill="1" applyBorder="1"/>
    <xf numFmtId="0" fontId="0" fillId="2" borderId="9" xfId="0" applyBorder="1" applyAlignment="1">
      <alignment horizontal="center" vertical="center"/>
    </xf>
    <xf numFmtId="3" fontId="0" fillId="2" borderId="1" xfId="0" applyNumberFormat="1" applyBorder="1" applyAlignment="1">
      <alignment horizontal="center" vertical="center"/>
    </xf>
    <xf numFmtId="3" fontId="0" fillId="2" borderId="2" xfId="0" applyNumberFormat="1" applyBorder="1" applyAlignment="1">
      <alignment horizontal="center" vertical="center"/>
    </xf>
    <xf numFmtId="3" fontId="0" fillId="2" borderId="3" xfId="0" applyNumberFormat="1" applyBorder="1" applyAlignment="1">
      <alignment horizontal="center" vertical="center"/>
    </xf>
    <xf numFmtId="3" fontId="0" fillId="2" borderId="10" xfId="0" applyNumberFormat="1" applyBorder="1" applyAlignment="1">
      <alignment horizontal="center" vertical="center"/>
    </xf>
    <xf numFmtId="3" fontId="0" fillId="2" borderId="16" xfId="0" applyNumberFormat="1" applyBorder="1" applyAlignment="1">
      <alignment horizontal="center" vertical="center"/>
    </xf>
    <xf numFmtId="0" fontId="0" fillId="0" borderId="0" xfId="0" applyFill="1" applyBorder="1"/>
    <xf numFmtId="9" fontId="5" fillId="0" borderId="16" xfId="16" applyFont="1" applyFill="1" applyBorder="1" applyAlignment="1">
      <alignment horizontal="center" vertical="center"/>
    </xf>
    <xf numFmtId="165" fontId="1" fillId="0" borderId="2" xfId="6" applyFill="1" applyBorder="1"/>
    <xf numFmtId="0" fontId="35" fillId="2" borderId="16" xfId="29" applyFill="1" applyBorder="1" applyAlignment="1">
      <alignment horizontal="center" vertical="center"/>
    </xf>
    <xf numFmtId="9" fontId="5" fillId="14" borderId="16" xfId="16" applyFont="1" applyFill="1" applyBorder="1" applyAlignment="1">
      <alignment horizontal="center" vertical="center"/>
    </xf>
    <xf numFmtId="0" fontId="24" fillId="2" borderId="0" xfId="0" applyFont="1" applyAlignment="1">
      <alignment vertical="center" wrapText="1"/>
    </xf>
    <xf numFmtId="3" fontId="5" fillId="2" borderId="16" xfId="6" applyNumberFormat="1" applyFont="1" applyBorder="1"/>
    <xf numFmtId="3" fontId="4" fillId="2" borderId="0" xfId="14" applyNumberFormat="1" applyBorder="1"/>
    <xf numFmtId="3" fontId="1" fillId="2" borderId="14" xfId="6" applyNumberFormat="1" applyBorder="1"/>
    <xf numFmtId="0" fontId="53" fillId="2" borderId="0" xfId="0" applyFont="1"/>
    <xf numFmtId="0" fontId="5" fillId="2" borderId="6" xfId="0" applyFont="1" applyBorder="1" applyAlignment="1">
      <alignment horizontal="left" vertical="center" wrapText="1"/>
    </xf>
    <xf numFmtId="0" fontId="5" fillId="2" borderId="13" xfId="0" applyFont="1" applyBorder="1" applyAlignment="1">
      <alignment horizontal="left" vertical="center" wrapText="1"/>
    </xf>
    <xf numFmtId="0" fontId="5" fillId="2" borderId="8" xfId="0" applyFont="1" applyBorder="1" applyAlignment="1">
      <alignment horizontal="left" vertical="center" wrapText="1"/>
    </xf>
    <xf numFmtId="3" fontId="9" fillId="2" borderId="0" xfId="0" applyNumberFormat="1" applyFont="1" applyBorder="1"/>
    <xf numFmtId="3" fontId="0" fillId="2" borderId="6" xfId="0" applyNumberFormat="1" applyBorder="1"/>
    <xf numFmtId="3" fontId="0" fillId="2" borderId="5" xfId="0" applyNumberFormat="1" applyBorder="1"/>
    <xf numFmtId="3" fontId="0" fillId="2" borderId="7" xfId="0" applyNumberFormat="1" applyBorder="1"/>
    <xf numFmtId="3" fontId="9" fillId="2" borderId="8" xfId="0" applyNumberFormat="1" applyFont="1" applyBorder="1"/>
    <xf numFmtId="3" fontId="9" fillId="2" borderId="9" xfId="0" applyNumberFormat="1" applyFont="1" applyBorder="1"/>
    <xf numFmtId="3" fontId="9" fillId="2" borderId="10" xfId="0" applyNumberFormat="1" applyFont="1" applyBorder="1"/>
    <xf numFmtId="3" fontId="9" fillId="2" borderId="4" xfId="0" applyNumberFormat="1" applyFont="1" applyBorder="1"/>
    <xf numFmtId="3" fontId="9" fillId="2" borderId="11" xfId="0" applyNumberFormat="1" applyFont="1" applyBorder="1"/>
    <xf numFmtId="165" fontId="1" fillId="2" borderId="5" xfId="6" applyNumberFormat="1" applyBorder="1"/>
    <xf numFmtId="165" fontId="1" fillId="2" borderId="1" xfId="6" applyNumberFormat="1" applyBorder="1"/>
    <xf numFmtId="165" fontId="1" fillId="2" borderId="0" xfId="6" applyNumberFormat="1" applyBorder="1"/>
    <xf numFmtId="165" fontId="1" fillId="2" borderId="2" xfId="6" applyNumberFormat="1" applyBorder="1"/>
    <xf numFmtId="165" fontId="1" fillId="2" borderId="4" xfId="6" applyNumberFormat="1" applyBorder="1"/>
    <xf numFmtId="165" fontId="1" fillId="2" borderId="3" xfId="6" applyNumberFormat="1" applyBorder="1"/>
    <xf numFmtId="4" fontId="1" fillId="2" borderId="9" xfId="6" applyNumberFormat="1" applyBorder="1"/>
    <xf numFmtId="4" fontId="1" fillId="2" borderId="11" xfId="6" applyNumberFormat="1" applyBorder="1"/>
    <xf numFmtId="171" fontId="0" fillId="2" borderId="0" xfId="0" applyNumberFormat="1" applyBorder="1"/>
    <xf numFmtId="3" fontId="21" fillId="2" borderId="0" xfId="0" applyNumberFormat="1" applyFont="1" applyBorder="1"/>
    <xf numFmtId="1" fontId="18" fillId="2" borderId="13" xfId="0" applyNumberFormat="1" applyFont="1" applyBorder="1"/>
    <xf numFmtId="1" fontId="18" fillId="2" borderId="14" xfId="0" applyNumberFormat="1" applyFont="1" applyBorder="1"/>
    <xf numFmtId="0" fontId="18" fillId="2" borderId="14" xfId="0" applyFont="1" applyBorder="1"/>
    <xf numFmtId="0" fontId="18" fillId="2" borderId="15" xfId="0" applyFont="1" applyBorder="1"/>
    <xf numFmtId="0" fontId="0" fillId="2" borderId="0" xfId="0" applyFill="1"/>
    <xf numFmtId="3" fontId="13" fillId="2" borderId="8" xfId="7" applyFill="1" applyBorder="1"/>
    <xf numFmtId="3" fontId="1" fillId="2" borderId="8" xfId="6" applyNumberFormat="1" applyFill="1" applyBorder="1"/>
    <xf numFmtId="3" fontId="1" fillId="2" borderId="0" xfId="6" applyNumberFormat="1" applyFill="1" applyBorder="1"/>
    <xf numFmtId="3" fontId="1" fillId="2" borderId="9" xfId="6" applyNumberFormat="1" applyFill="1" applyBorder="1"/>
    <xf numFmtId="3" fontId="1" fillId="2" borderId="2" xfId="6" applyNumberFormat="1" applyFill="1" applyBorder="1"/>
    <xf numFmtId="3" fontId="9" fillId="2" borderId="2" xfId="6" applyNumberFormat="1" applyFont="1" applyFill="1" applyBorder="1"/>
    <xf numFmtId="0" fontId="0" fillId="2" borderId="7" xfId="0" applyFont="1" applyBorder="1" applyAlignment="1">
      <alignment vertical="center" wrapText="1"/>
    </xf>
    <xf numFmtId="0" fontId="0" fillId="2" borderId="7" xfId="0" applyBorder="1" applyAlignment="1">
      <alignment vertical="center" wrapText="1"/>
    </xf>
    <xf numFmtId="0" fontId="0" fillId="2" borderId="15" xfId="0" applyBorder="1" applyAlignment="1">
      <alignment vertical="center" wrapText="1"/>
    </xf>
    <xf numFmtId="0" fontId="0" fillId="2" borderId="9" xfId="0" applyBorder="1" applyAlignment="1">
      <alignment vertical="center" wrapText="1"/>
    </xf>
    <xf numFmtId="0" fontId="0" fillId="2" borderId="7" xfId="0" applyBorder="1" applyAlignment="1">
      <alignment horizontal="left" vertical="center" wrapText="1"/>
    </xf>
    <xf numFmtId="0" fontId="0" fillId="2" borderId="15" xfId="0" applyBorder="1" applyAlignment="1">
      <alignment horizontal="left" vertical="center" wrapText="1"/>
    </xf>
    <xf numFmtId="0" fontId="0" fillId="2" borderId="9" xfId="0" applyBorder="1" applyAlignment="1">
      <alignment horizontal="left" vertical="center" wrapText="1"/>
    </xf>
    <xf numFmtId="165" fontId="1" fillId="2" borderId="15" xfId="6" applyBorder="1"/>
    <xf numFmtId="165" fontId="1" fillId="2" borderId="9" xfId="6" applyBorder="1"/>
    <xf numFmtId="0" fontId="54" fillId="2" borderId="16" xfId="29" applyFont="1" applyFill="1" applyBorder="1" applyAlignment="1">
      <alignment horizontal="left" vertical="center"/>
    </xf>
    <xf numFmtId="3" fontId="4" fillId="2" borderId="0" xfId="14" applyNumberFormat="1"/>
    <xf numFmtId="165" fontId="1" fillId="3" borderId="16" xfId="4" applyBorder="1" applyAlignment="1">
      <alignment horizontal="center" vertical="center" wrapText="1"/>
    </xf>
    <xf numFmtId="165" fontId="1" fillId="3" borderId="16" xfId="4" applyBorder="1" applyAlignment="1">
      <alignment horizontal="left" vertical="center" wrapText="1"/>
    </xf>
    <xf numFmtId="165" fontId="1" fillId="3" borderId="16" xfId="4" applyBorder="1" applyAlignment="1">
      <alignment horizontal="left" vertical="center"/>
    </xf>
    <xf numFmtId="165" fontId="1" fillId="3" borderId="16" xfId="4" applyBorder="1" applyAlignment="1">
      <alignment vertical="center"/>
    </xf>
    <xf numFmtId="165" fontId="1" fillId="3" borderId="16" xfId="4" applyBorder="1" applyAlignment="1">
      <alignment horizontal="left" wrapText="1"/>
    </xf>
    <xf numFmtId="165" fontId="1" fillId="3" borderId="0" xfId="4" applyBorder="1" applyAlignment="1">
      <alignment horizontal="center" vertical="center"/>
    </xf>
    <xf numFmtId="165" fontId="1" fillId="3" borderId="16" xfId="4" applyBorder="1" applyAlignment="1">
      <alignment horizontal="left"/>
    </xf>
    <xf numFmtId="165" fontId="1" fillId="3" borderId="16" xfId="4" applyBorder="1" applyAlignment="1">
      <alignment horizontal="right" vertical="center"/>
    </xf>
    <xf numFmtId="165" fontId="1" fillId="3" borderId="16" xfId="4" applyBorder="1" applyAlignment="1"/>
    <xf numFmtId="165" fontId="1" fillId="3" borderId="16" xfId="4" applyBorder="1" applyAlignment="1">
      <alignment horizontal="right"/>
    </xf>
    <xf numFmtId="165" fontId="1" fillId="3" borderId="2" xfId="4" applyBorder="1" applyAlignment="1">
      <alignment horizontal="center" vertical="center"/>
    </xf>
    <xf numFmtId="165" fontId="1" fillId="3" borderId="0" xfId="4" applyAlignment="1">
      <alignment horizontal="center" vertical="center"/>
    </xf>
    <xf numFmtId="165" fontId="1" fillId="3" borderId="0" xfId="4"/>
    <xf numFmtId="165" fontId="1" fillId="3" borderId="17" xfId="4" applyBorder="1" applyAlignment="1">
      <alignment horizontal="center" vertical="center"/>
    </xf>
    <xf numFmtId="165" fontId="1" fillId="3" borderId="16" xfId="4" quotePrefix="1" applyBorder="1" applyAlignment="1">
      <alignment horizontal="left" vertical="center"/>
    </xf>
    <xf numFmtId="165" fontId="1" fillId="3" borderId="16" xfId="4" applyBorder="1" applyAlignment="1" applyProtection="1">
      <alignment horizontal="left" vertical="center"/>
      <protection locked="0"/>
    </xf>
    <xf numFmtId="165" fontId="1" fillId="3" borderId="18" xfId="4" applyBorder="1" applyAlignment="1">
      <alignment horizontal="center" vertical="center"/>
    </xf>
    <xf numFmtId="165" fontId="1" fillId="3" borderId="3" xfId="4" applyBorder="1" applyAlignment="1">
      <alignment horizontal="center" vertical="center"/>
    </xf>
    <xf numFmtId="165" fontId="1" fillId="3" borderId="16" xfId="4" quotePrefix="1" applyBorder="1" applyAlignment="1">
      <alignment horizontal="right" vertical="center"/>
    </xf>
    <xf numFmtId="165" fontId="1" fillId="3" borderId="16" xfId="4" quotePrefix="1" applyBorder="1" applyAlignment="1">
      <alignment horizontal="center" vertical="center"/>
    </xf>
    <xf numFmtId="3" fontId="1" fillId="0" borderId="16" xfId="16" applyNumberFormat="1" applyFont="1" applyFill="1" applyBorder="1" applyAlignment="1">
      <alignment horizontal="center" vertical="center"/>
    </xf>
    <xf numFmtId="1" fontId="0" fillId="2" borderId="0" xfId="0" quotePrefix="1" applyNumberFormat="1" applyBorder="1"/>
    <xf numFmtId="1" fontId="0" fillId="2" borderId="6" xfId="0" quotePrefix="1" applyNumberFormat="1" applyBorder="1"/>
    <xf numFmtId="1" fontId="0" fillId="2" borderId="5" xfId="0" quotePrefix="1" applyNumberFormat="1" applyBorder="1"/>
    <xf numFmtId="1" fontId="0" fillId="2" borderId="7" xfId="0" quotePrefix="1" applyNumberFormat="1" applyBorder="1"/>
    <xf numFmtId="1" fontId="0" fillId="2" borderId="8" xfId="0" quotePrefix="1" applyNumberFormat="1" applyBorder="1"/>
    <xf numFmtId="1" fontId="0" fillId="2" borderId="9" xfId="0" quotePrefix="1" applyNumberFormat="1" applyBorder="1"/>
    <xf numFmtId="1" fontId="0" fillId="2" borderId="10" xfId="0" quotePrefix="1" applyNumberFormat="1" applyBorder="1"/>
    <xf numFmtId="1" fontId="0" fillId="2" borderId="4" xfId="0" quotePrefix="1" applyNumberFormat="1" applyBorder="1"/>
    <xf numFmtId="1" fontId="0" fillId="2" borderId="11" xfId="0" quotePrefix="1" applyNumberFormat="1" applyBorder="1"/>
    <xf numFmtId="3" fontId="18" fillId="2" borderId="13" xfId="0" applyNumberFormat="1" applyFont="1" applyBorder="1"/>
    <xf numFmtId="3" fontId="18" fillId="2" borderId="14" xfId="0" applyNumberFormat="1" applyFont="1" applyBorder="1"/>
    <xf numFmtId="3" fontId="18" fillId="2" borderId="15" xfId="0" applyNumberFormat="1" applyFont="1" applyBorder="1"/>
    <xf numFmtId="0" fontId="5" fillId="2" borderId="11" xfId="0" applyFont="1" applyBorder="1"/>
    <xf numFmtId="0" fontId="0" fillId="2" borderId="0" xfId="0" applyBorder="1" applyAlignment="1">
      <alignment wrapText="1"/>
    </xf>
    <xf numFmtId="181" fontId="1" fillId="3" borderId="16" xfId="4" applyNumberFormat="1" applyBorder="1"/>
    <xf numFmtId="0" fontId="11" fillId="2" borderId="0" xfId="0" applyFont="1" applyAlignment="1">
      <alignment horizontal="left" wrapText="1"/>
    </xf>
    <xf numFmtId="0" fontId="0" fillId="2" borderId="6" xfId="0" applyBorder="1" applyAlignment="1">
      <alignment horizontal="left" vertical="top" wrapText="1" indent="1"/>
    </xf>
    <xf numFmtId="0" fontId="0" fillId="2" borderId="1" xfId="0" applyBorder="1" applyAlignment="1">
      <alignment horizontal="left" vertical="top" wrapText="1" indent="1"/>
    </xf>
    <xf numFmtId="0" fontId="0" fillId="2" borderId="13" xfId="0" applyBorder="1" applyAlignment="1">
      <alignment horizontal="left" vertical="top" wrapText="1" indent="1"/>
    </xf>
    <xf numFmtId="0" fontId="0" fillId="2" borderId="16" xfId="0" applyBorder="1" applyAlignment="1">
      <alignment horizontal="left" vertical="top" wrapText="1" indent="1"/>
    </xf>
    <xf numFmtId="0" fontId="5" fillId="2" borderId="6" xfId="0" applyFont="1" applyBorder="1" applyAlignment="1">
      <alignment horizontal="center" wrapText="1"/>
    </xf>
    <xf numFmtId="0" fontId="5" fillId="2" borderId="7" xfId="0" applyFont="1" applyBorder="1" applyAlignment="1">
      <alignment horizontal="center" wrapText="1"/>
    </xf>
    <xf numFmtId="0" fontId="0" fillId="2" borderId="10" xfId="0" applyBorder="1" applyAlignment="1">
      <alignment horizontal="center"/>
    </xf>
    <xf numFmtId="0" fontId="0" fillId="2" borderId="4" xfId="0" applyBorder="1" applyAlignment="1">
      <alignment horizontal="center"/>
    </xf>
    <xf numFmtId="0" fontId="0" fillId="2" borderId="11" xfId="0" applyBorder="1" applyAlignment="1">
      <alignment horizontal="center"/>
    </xf>
    <xf numFmtId="0" fontId="31" fillId="13" borderId="16" xfId="23" applyFont="1" applyFill="1" applyBorder="1" applyAlignment="1">
      <alignment horizontal="center" vertical="center"/>
    </xf>
    <xf numFmtId="0" fontId="31" fillId="13" borderId="16" xfId="23" applyFont="1" applyFill="1" applyBorder="1" applyAlignment="1">
      <alignment horizontal="center" vertical="center" wrapText="1"/>
    </xf>
    <xf numFmtId="3" fontId="31" fillId="13" borderId="16" xfId="21" applyNumberFormat="1" applyFont="1" applyFill="1" applyBorder="1" applyAlignment="1">
      <alignment horizontal="center" vertical="center" wrapText="1"/>
    </xf>
    <xf numFmtId="3" fontId="31" fillId="13" borderId="1" xfId="22" applyNumberFormat="1" applyFont="1" applyFill="1" applyBorder="1" applyAlignment="1">
      <alignment horizontal="center" vertical="center" wrapText="1"/>
    </xf>
    <xf numFmtId="3" fontId="31" fillId="13" borderId="3" xfId="22" applyNumberFormat="1" applyFont="1" applyFill="1" applyBorder="1" applyAlignment="1">
      <alignment horizontal="center" vertical="center" wrapText="1"/>
    </xf>
    <xf numFmtId="0" fontId="31" fillId="13" borderId="16" xfId="21" applyFont="1" applyFill="1" applyBorder="1" applyAlignment="1">
      <alignment horizontal="center" vertical="center" wrapText="1"/>
    </xf>
    <xf numFmtId="3" fontId="31" fillId="13" borderId="1" xfId="21" applyNumberFormat="1" applyFont="1" applyFill="1" applyBorder="1" applyAlignment="1">
      <alignment horizontal="center" vertical="center" wrapText="1"/>
    </xf>
    <xf numFmtId="3" fontId="31" fillId="13" borderId="3" xfId="21" applyNumberFormat="1" applyFont="1" applyFill="1" applyBorder="1" applyAlignment="1">
      <alignment horizontal="center" vertical="center" wrapText="1"/>
    </xf>
    <xf numFmtId="3" fontId="31" fillId="13" borderId="16" xfId="22" applyNumberFormat="1" applyFont="1" applyFill="1" applyBorder="1" applyAlignment="1">
      <alignment horizontal="center" vertical="center" wrapText="1"/>
    </xf>
    <xf numFmtId="3" fontId="5" fillId="2" borderId="5" xfId="22" applyNumberFormat="1" applyFont="1" applyFill="1" applyBorder="1" applyAlignment="1">
      <alignment horizontal="center" vertical="center" wrapText="1"/>
    </xf>
    <xf numFmtId="3" fontId="5" fillId="2" borderId="4" xfId="22" applyNumberFormat="1" applyFont="1" applyFill="1" applyBorder="1" applyAlignment="1">
      <alignment horizontal="center" vertical="center" wrapText="1"/>
    </xf>
    <xf numFmtId="3" fontId="5" fillId="2" borderId="7" xfId="22" applyNumberFormat="1" applyFont="1" applyFill="1" applyBorder="1" applyAlignment="1">
      <alignment horizontal="center" vertical="center" wrapText="1"/>
    </xf>
    <xf numFmtId="3" fontId="5" fillId="2" borderId="11" xfId="22" applyNumberFormat="1" applyFont="1" applyFill="1" applyBorder="1" applyAlignment="1">
      <alignment horizontal="center" vertical="center" wrapText="1"/>
    </xf>
    <xf numFmtId="3" fontId="5" fillId="2" borderId="1" xfId="22" applyNumberFormat="1" applyFont="1" applyFill="1" applyBorder="1" applyAlignment="1">
      <alignment horizontal="center" vertical="center" wrapText="1"/>
    </xf>
    <xf numFmtId="3" fontId="5" fillId="2" borderId="3" xfId="22" applyNumberFormat="1" applyFont="1" applyFill="1" applyBorder="1" applyAlignment="1">
      <alignment horizontal="center" vertical="center" wrapText="1"/>
    </xf>
    <xf numFmtId="0" fontId="5" fillId="2" borderId="1" xfId="0" applyFont="1" applyBorder="1" applyAlignment="1">
      <alignment horizontal="center" vertical="center" wrapText="1"/>
    </xf>
    <xf numFmtId="0" fontId="5" fillId="2" borderId="3" xfId="0" applyFont="1" applyBorder="1" applyAlignment="1">
      <alignment horizontal="center" vertical="center" wrapText="1"/>
    </xf>
    <xf numFmtId="0" fontId="0" fillId="2" borderId="9" xfId="0" applyBorder="1" applyAlignment="1">
      <alignment horizontal="center"/>
    </xf>
    <xf numFmtId="0" fontId="5" fillId="2" borderId="6" xfId="0" applyFont="1" applyBorder="1" applyAlignment="1">
      <alignment horizontal="center"/>
    </xf>
    <xf numFmtId="0" fontId="5" fillId="2" borderId="10" xfId="0" applyFont="1" applyBorder="1" applyAlignment="1">
      <alignment horizontal="center"/>
    </xf>
    <xf numFmtId="0" fontId="5" fillId="2" borderId="1" xfId="0" applyFont="1" applyBorder="1" applyAlignment="1">
      <alignment horizontal="center"/>
    </xf>
    <xf numFmtId="0" fontId="5" fillId="2" borderId="3" xfId="0" applyFont="1" applyBorder="1" applyAlignment="1">
      <alignment horizontal="center"/>
    </xf>
    <xf numFmtId="3" fontId="5" fillId="2" borderId="5" xfId="21" applyNumberFormat="1" applyFont="1" applyFill="1" applyBorder="1" applyAlignment="1">
      <alignment horizontal="center" vertical="center" wrapText="1"/>
    </xf>
    <xf numFmtId="3" fontId="5" fillId="2" borderId="6" xfId="22" applyNumberFormat="1" applyFont="1" applyFill="1" applyBorder="1" applyAlignment="1">
      <alignment horizontal="center" vertical="center" wrapText="1"/>
    </xf>
    <xf numFmtId="3" fontId="5" fillId="2" borderId="10" xfId="22" applyNumberFormat="1" applyFont="1" applyFill="1" applyBorder="1" applyAlignment="1">
      <alignment horizontal="center" vertical="center" wrapText="1"/>
    </xf>
    <xf numFmtId="3" fontId="31" fillId="13" borderId="1" xfId="22" applyNumberFormat="1" applyFont="1" applyFill="1" applyBorder="1" applyAlignment="1">
      <alignment horizontal="center" vertical="center"/>
    </xf>
    <xf numFmtId="3" fontId="31" fillId="13" borderId="3" xfId="22" applyNumberFormat="1" applyFont="1" applyFill="1" applyBorder="1" applyAlignment="1">
      <alignment horizontal="center" vertical="center"/>
    </xf>
    <xf numFmtId="3" fontId="31" fillId="13" borderId="16" xfId="21" applyNumberFormat="1" applyFont="1" applyFill="1" applyBorder="1" applyAlignment="1">
      <alignment horizontal="center" vertical="center"/>
    </xf>
    <xf numFmtId="3" fontId="31" fillId="13" borderId="1" xfId="21" applyNumberFormat="1" applyFont="1" applyFill="1" applyBorder="1" applyAlignment="1">
      <alignment horizontal="center" vertical="center"/>
    </xf>
    <xf numFmtId="3" fontId="31" fillId="13" borderId="3" xfId="21" applyNumberFormat="1" applyFont="1" applyFill="1" applyBorder="1" applyAlignment="1">
      <alignment horizontal="center" vertical="center"/>
    </xf>
    <xf numFmtId="3" fontId="31" fillId="13" borderId="13" xfId="21" applyNumberFormat="1" applyFont="1" applyFill="1" applyBorder="1" applyAlignment="1">
      <alignment horizontal="center" vertical="center"/>
    </xf>
    <xf numFmtId="3" fontId="31" fillId="13" borderId="14" xfId="21" applyNumberFormat="1" applyFont="1" applyFill="1" applyBorder="1" applyAlignment="1">
      <alignment horizontal="center" vertical="center"/>
    </xf>
    <xf numFmtId="3" fontId="31" fillId="13" borderId="15" xfId="21" applyNumberFormat="1" applyFont="1" applyFill="1" applyBorder="1" applyAlignment="1">
      <alignment horizontal="center" vertical="center"/>
    </xf>
    <xf numFmtId="0" fontId="31" fillId="13" borderId="1" xfId="23" applyFont="1" applyFill="1" applyBorder="1" applyAlignment="1">
      <alignment horizontal="center" vertical="center"/>
    </xf>
    <xf numFmtId="0" fontId="31" fillId="13" borderId="3" xfId="23" applyFont="1" applyFill="1" applyBorder="1" applyAlignment="1">
      <alignment horizontal="center" vertical="center"/>
    </xf>
  </cellXfs>
  <cellStyles count="41">
    <cellStyle name="Advarselstekst" xfId="15" builtinId="11" customBuiltin="1"/>
    <cellStyle name="Bemærk!" xfId="9" builtinId="10" customBuiltin="1"/>
    <cellStyle name="Beregning" xfId="6" builtinId="22" customBuiltin="1"/>
    <cellStyle name="Comma 2" xfId="17" xr:uid="{CBF9018C-87EC-4FEE-9382-A99B8C8A5D22}"/>
    <cellStyle name="Comma 4" xfId="22" xr:uid="{794A4F82-E04C-4846-BC91-37C7416F2AFF}"/>
    <cellStyle name="Excel Built-in Normal 2" xfId="19" xr:uid="{613E3796-2102-4B2B-B140-C55EECF1973A}"/>
    <cellStyle name="Forklarende tekst" xfId="14" builtinId="53" customBuiltin="1"/>
    <cellStyle name="God" xfId="11" builtinId="26" hidden="1"/>
    <cellStyle name="Hyperlink 2" xfId="31" xr:uid="{F714BAE8-4BCE-4814-8CC5-EDE528F949FC}"/>
    <cellStyle name="Input" xfId="4" builtinId="20" customBuiltin="1"/>
    <cellStyle name="Komma" xfId="20" builtinId="3"/>
    <cellStyle name="Kontrollér celle" xfId="8" builtinId="23" customBuiltin="1"/>
    <cellStyle name="Link" xfId="29" builtinId="8"/>
    <cellStyle name="money" xfId="18" xr:uid="{D53B62F0-011E-4937-A408-E59A477AE959}"/>
    <cellStyle name="Neutral" xfId="13" builtinId="28" hidden="1"/>
    <cellStyle name="Normal" xfId="0" builtinId="0" customBuiltin="1"/>
    <cellStyle name="Normal 2" xfId="21" xr:uid="{C77AE7FA-2B5D-49DD-8553-12068308BEBF}"/>
    <cellStyle name="Normal 2 2" xfId="39" xr:uid="{3CDEC91D-9680-4266-ABB3-C581C2F10D1C}"/>
    <cellStyle name="Normal 2 2 3" xfId="26" xr:uid="{55A544F8-080A-4A8A-B646-A811DAC6FCE6}"/>
    <cellStyle name="Normal 28" xfId="27" xr:uid="{FD2FD31C-3466-40C9-90EB-2524620F6033}"/>
    <cellStyle name="Normal 3" xfId="28" xr:uid="{C3F453EC-F600-4637-8AF8-681204245AC5}"/>
    <cellStyle name="Normal 4" xfId="25" xr:uid="{2B9C2BB0-D9D4-4D68-B399-9EEEE1F50C60}"/>
    <cellStyle name="Normal 5" xfId="30" xr:uid="{D41353B2-9D46-47B5-B09C-071CD88DB848}"/>
    <cellStyle name="Normal 51" xfId="23" xr:uid="{8D905E75-2CE2-435B-8FAC-869149494920}"/>
    <cellStyle name="Normal 53" xfId="36" xr:uid="{17623DCF-BDC1-439C-ABA6-E6919B8581DD}"/>
    <cellStyle name="Normal 54" xfId="32" xr:uid="{B65730EE-DDF4-4F69-AA24-BC850955BA26}"/>
    <cellStyle name="Normal 55" xfId="38" xr:uid="{57FA118D-8D45-472C-BB42-8BA2F30775DC}"/>
    <cellStyle name="Normal 56" xfId="37" xr:uid="{89B13525-541A-4467-8FFB-91BD4DCEE7AC}"/>
    <cellStyle name="Normal 6 2" xfId="24" xr:uid="{070BF39E-3A11-476B-BAFB-1189FB852A41}"/>
    <cellStyle name="Normal 63" xfId="33" xr:uid="{68A56D36-D661-4158-8C8A-20424EC54E36}"/>
    <cellStyle name="Normal 64" xfId="34" xr:uid="{3CAB95CB-B99A-49EF-8F4A-D8D348FB125D}"/>
    <cellStyle name="Normal 65" xfId="35" xr:uid="{9F9022BB-2E1A-4E1F-B0A3-49EE39EC5713}"/>
    <cellStyle name="Output" xfId="5" builtinId="21" customBuiltin="1"/>
    <cellStyle name="Overskrift 1" xfId="1" builtinId="16" customBuiltin="1"/>
    <cellStyle name="Overskrift 2" xfId="2" builtinId="17" customBuiltin="1"/>
    <cellStyle name="Overskrift 3" xfId="3" builtinId="18" customBuiltin="1"/>
    <cellStyle name="Procent" xfId="16" builtinId="5"/>
    <cellStyle name="Sammenkædet celle" xfId="7" builtinId="24" customBuiltin="1"/>
    <cellStyle name="Ugyldig" xfId="12" builtinId="27" hidden="1"/>
    <cellStyle name="User input" xfId="10" xr:uid="{3DA67DE5-82FE-44AC-8CFD-A6814C507317}"/>
    <cellStyle name="Valuta" xfId="40" builtinId="4"/>
  </cellStyles>
  <dxfs count="37">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882F"/>
      <color rgb="FFD87E00"/>
      <color rgb="FF002D3E"/>
      <color rgb="FF0078E1"/>
      <color rgb="FFF5CC00"/>
      <color rgb="FFD80000"/>
      <color rgb="FF0091AC"/>
      <color rgb="FF004161"/>
      <color rgb="FF50842D"/>
      <color rgb="FF0087C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Ex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Ex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Ex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Ex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Ex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_xlchart.v5.1</cx:f>
        <cx:nf>_xlchart.v5.0</cx:nf>
      </cx:strDim>
      <cx:numDim type="colorVal">
        <cx:f>_xlchart.v5.3</cx:f>
        <cx:nf>_xlchart.v5.2</cx:nf>
      </cx:numDim>
    </cx:data>
  </cx:chartData>
  <cx:chart>
    <cx:plotArea>
      <cx:plotAreaRegion>
        <cx:series layoutId="regionMap" uniqueId="{73BEEC88-C343-49DD-9BD0-547F72849C5C}">
          <cx:tx>
            <cx:txData>
              <cx:f/>
              <cx:v>DEUs in food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hartEx2.xml><?xml version="1.0" encoding="utf-8"?>
<cx:chartSpace xmlns:a="http://schemas.openxmlformats.org/drawingml/2006/main" xmlns:r="http://schemas.openxmlformats.org/officeDocument/2006/relationships" xmlns:cx="http://schemas.microsoft.com/office/drawing/2014/chartex">
  <cx:chartData>
    <cx:data id="0">
      <cx:strDim type="cat">
        <cx:f>_xlchart.v5.17</cx:f>
        <cx:nf>_xlchart.v5.16</cx:nf>
      </cx:strDim>
      <cx:numDim type="colorVal">
        <cx:f>_xlchart.v5.19</cx:f>
        <cx:nf>_xlchart.v5.18</cx:nf>
      </cx:numDim>
    </cx:data>
  </cx:chartData>
  <cx:chart>
    <cx:plotArea>
      <cx:plotAreaRegion>
        <cx:series layoutId="regionMap" uniqueId="{1BE92F76-93F9-474B-A948-BF0D59F4DF3C}">
          <cx:tx>
            <cx:txData>
              <cx:f/>
              <cx:v>All DEUs</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valueColors>
            <cx:midColor>
              <a:schemeClr val="accent1"/>
            </cx:midColor>
            <cx:maxColor>
              <a:schemeClr val="accent1">
                <a:lumMod val="50000"/>
              </a:schemeClr>
            </cx:maxColor>
          </cx:valueColors>
          <cx:valueColorPositions count="3"/>
        </cx:series>
      </cx:plotAreaRegion>
    </cx:plotArea>
    <cx:legend pos="r" align="min" overlay="1"/>
  </cx:chart>
</cx:chartSpace>
</file>

<file path=xl/charts/chartEx3.xml><?xml version="1.0" encoding="utf-8"?>
<cx:chartSpace xmlns:a="http://schemas.openxmlformats.org/drawingml/2006/main" xmlns:r="http://schemas.openxmlformats.org/officeDocument/2006/relationships" xmlns:cx="http://schemas.microsoft.com/office/drawing/2014/chartex">
  <cx:chartData>
    <cx:data id="0">
      <cx:strDim type="cat">
        <cx:f>_xlchart.v5.13</cx:f>
        <cx:nf>_xlchart.v5.12</cx:nf>
      </cx:strDim>
      <cx:numDim type="colorVal">
        <cx:f>_xlchart.v5.15</cx:f>
        <cx:nf>_xlchart.v5.14</cx:nf>
      </cx:numDim>
    </cx:data>
  </cx:chartData>
  <cx:chart>
    <cx:plotArea>
      <cx:plotAreaRegion>
        <cx:series layoutId="regionMap" uniqueId="{19FA4D61-B718-4C82-A23D-D504A15F605A}">
          <cx:tx>
            <cx:txData>
              <cx:f/>
              <cx:v>DEUs in beverage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hartEx4.xml><?xml version="1.0" encoding="utf-8"?>
<cx:chartSpace xmlns:a="http://schemas.openxmlformats.org/drawingml/2006/main" xmlns:r="http://schemas.openxmlformats.org/officeDocument/2006/relationships" xmlns:cx="http://schemas.microsoft.com/office/drawing/2014/chartex">
  <cx:chartData>
    <cx:data id="0">
      <cx:strDim type="cat">
        <cx:f>_xlchart.v5.5</cx:f>
        <cx:nf>_xlchart.v5.4</cx:nf>
      </cx:strDim>
      <cx:numDim type="colorVal">
        <cx:f>_xlchart.v5.7</cx:f>
        <cx:nf>_xlchart.v5.6</cx:nf>
      </cx:numDim>
    </cx:data>
  </cx:chartData>
  <cx:chart>
    <cx:plotArea>
      <cx:plotAreaRegion>
        <cx:series layoutId="regionMap" uniqueId="{3F1C5155-2195-453F-80C2-060328D1A33E}">
          <cx:tx>
            <cx:txData>
              <cx:f/>
              <cx:v>DEUs in wood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hartEx5.xml><?xml version="1.0" encoding="utf-8"?>
<cx:chartSpace xmlns:a="http://schemas.openxmlformats.org/drawingml/2006/main" xmlns:r="http://schemas.openxmlformats.org/officeDocument/2006/relationships" xmlns:cx="http://schemas.microsoft.com/office/drawing/2014/chartex">
  <cx:chartData>
    <cx:data id="0">
      <cx:strDim type="cat">
        <cx:f>_xlchart.v5.9</cx:f>
        <cx:nf>_xlchart.v5.8</cx:nf>
      </cx:strDim>
      <cx:numDim type="colorVal">
        <cx:f>_xlchart.v5.11</cx:f>
        <cx:nf>_xlchart.v5.10</cx:nf>
      </cx:numDim>
    </cx:data>
  </cx:chartData>
  <cx:chart>
    <cx:plotArea>
      <cx:plotAreaRegion>
        <cx:series layoutId="regionMap" uniqueId="{759FFA95-0891-411B-8091-7B3A2860A6EC}">
          <cx:tx>
            <cx:txData>
              <cx:f/>
              <cx:v>DEUs in rubber and plastic production</cx:v>
            </cx:txData>
          </cx:tx>
          <cx:spPr>
            <a:ln>
              <a:solidFill>
                <a:schemeClr val="bg1">
                  <a:lumMod val="50000"/>
                </a:schemeClr>
              </a:solidFill>
            </a:ln>
          </cx:spPr>
          <cx:dataId val="0"/>
          <cx:layoutPr>
            <cx:geography cultureLanguage="da-DK" cultureRegion="DK" attribution="Leveret af Bing">
              <cx:geoCache provider="{E9337A44-BEBE-4D9F-B70C-5C5E7DAFC167}">
                <cx:binary>1H1Jb+RImuVfEeI8VNJIM9JYqCygjfRNci0RoVAsF8JDoeS+77w15jCHwQAFzGluVdWHQc9MoXqq
Zy5Zhz5ETf2P/CfzKIUkd8pTCkWqgHZEIaPCzc3dnI/f9r6Fv75of3URXq7yvTYK4+JXF+33L9yy
TH/13XfFhXsZrYr9yLvIkyL5ody/SKLvkh9+8C4uv/uUrxovdr5TZEK/u3BXeXnZvvjNr/FpzmWy
TC5WpZfEL6vLvHt1WVRhWTywtnVpb/Up8mLLK8rcuyjJ9y/mP/34T97eqfv5z7HzYu8yLr2yO+vS
y+9fbLzzxd5348+79917IY5XVp+wV5H3dcNQuUo0lTKFUP5iL0xi58sykbV9TTF0XZNl2dA1pt18
9fEqwvb5ajgS3n/z8rYTXZ1n9elTflkU+FlXf29s3fgBGysXSRWXwzV0cDm/f3HuXZbxKnqx5xWJ
eb1kJsPPOD+++t3fbV7/3/x69AKuxOiVNYjGl+2xpfsIff7d3vFPf/lv3kMX48nwGAannDGNEfyX
6iN42L4uy/QWnzE8X3Oin4HnbusYnruVnYLnZQUJip29Yy92nxEhsq9oROc6JZQxWedkhJC+rzBD
UQnTdJUrw/K17F4L0NceajtIm7tHOG0u7hRU87/9C4B6//l/xDdXa5teebIocQJJIRpTFIVo9xWd
rMmKwYhMDQ6RuvnmL4quGg50+eB5tmM0v905wuduYaewMVd7R6vq5ur8clyM/UF/QcfJDIaGMwId
tmGB2L6sGjLsrEY5VXV289XXwDx+nO2w3OwbgXLz8k5Bcv7Xf47dwTX48eLm4vxyXBSyr2oQBsZV
ncqKSuk9XBgzVINyVaMK0yFP64rtK8+0HZyNzSOENtZ2Cibx049/unh+80NkQ9VUBjBkrsjqCCVt
Hz6cLCtc1mGmiLGJklg9fqDtEN3tHOFzt7BT4Jy5n3/v7YnP/+tZnQN5n8kUZgeGx6CGMlz+Dd2m
7auGwjWZEjgJujZy385cuNfiEXdlOzxrW0f4rK3sFEDX8Y/1t3/52+8fDjee7BYYqqwouqIbmqbK
fGx+AJFGVJXpjELZMcjXupobAiCr+uYA6MvWEURrH7pbEA2RwRCeXV+hZ7BBkB8qqw/5BgANFkph
xGAqUW6++ovT9vh5tkvP/GbjGJib13cKlmPH/ekv/2nvHx50Xp8mNcTYV1RNU1RdAz78vtTQfciK
phOZE0bh120C81Un2g7N2tYROGsruwXPKtr7629/+st/fmbLo2gyY1BcIBCYyiAaI8ujyPDrmGzI
qnrlNqyrNcjPnvVNhudu5xie24/cKXSWP/0Ie7P3Glbn5h5+Br1G9rnKOaIanWkcEI1964F1I0zV
FEb5fdJguRpOlDx4oO3Sc7dzhM7dwk6hM3A5fwenTQGtqxEEm8aXq78hOmwfMqPLBiUEKMkjl/r6
SN8mO1e/5mrrCJ61D90pfM5gef7nau/M9cDl7M3BwP3b80kRgWumgnpjiow/mqqNyVF9nxFlYHxk
jcJzG1FvZ251dbLL4WCXDx1ruyyN948gGy/vFG6Duttbrh66KE9zGMAmEKQZKP5DFYQ78tge0X1Z
xx8Cc0XuCxWU3SPH2Y7Rzb4RNjcv7xQm5irZA4Xwv581+lH2dcrAGyC3oChUG5TZhq7T9uHbaeBM
oQ+JqoxInqsjwRg9dJ9sB+Zu5wiau4WdAsdaBXvHj4SBT5MYouwjKjVU+AnwtDXDGEuMvq9xEKJI
OSA+vZdYgEf5459wps//51vg2dw9gmhzcadguqbgDgef7qF79mlIKUBqYEpVOGuIRZGvGwkR2+cK
giUFKVSYIxXL6772V55puxxtbB7htLG2UzD99bceItYY3NfzpoDIPiJS5LLhuDH4BfeS3eo+iG5Z
YXAbtIFP2ATqq0+1HarR9hFYo9Wdguuakl8+r/qTQVwTQ1NkDiQ40+8LlWGA2eZDnHQ/gD0fXOnH
TrQdp7WtI4zWVnYKnzNI0z/GezPvEVP9NLVHZJDXuiqrjBMQQTBVI7UH9xwIGlTFqnovo3rmwfF+
9EjbIVrfO8JofWmnQFqCSTbdz394xtQqDBPiI+RV4XcTjrz3GCF1n6BwQeXG1tTqV51oO0BrW0f4
rK3sFDzmTz/+9xiB7N9+f2MUfjkNBAkiqBqBh63Ak0P1FXLbG94322cQHBB5CkMKXBvR2193pO0A
re8dIbS+tFMQDaz9owrlaToOEqRrKE5QERtRhKYaXIINhMBzo/ZH1biuU2T5Rh7DfPX4gbbjc7dz
hM7dwk5hc1Z1AwP0snpWEwR4EJUi+qG6xmVNG67/BjwMnjlqGznRtSuP7kZ2r/NDOBRs0KNn2o7Q
xuYRSBtrO4XTdczw3FKEUhI4cCrkgwx/aWNfTttHio+r1AABca/CZygoePRA2zFa2zpCaG1lp/BZ
fv5dsmeuvJsb+ZcbocFJ0BgKRFROVMjRUOK7IUMUMqZwCJgx+OJDcLsevS7BSj1ynu3Y3G4cIXP7
+k7hMvA/y1Vwc21+OSygf7iCgjeZIY/6JYW6AQvfV2SwDSpoB/zNRlmILxwNsld/evBQ27HZ3D0C
aHNxp1AaKkqRLvr9c4oPOAUIDTJCVFeQ0FPHDCrdZ5oBWgFWCnZKGflwKCndEw+L83aIbjeO0Ll9
faeAmX/+8+rvkMfT4LkhPQS/DQQcGaeH2D6ERzMAHlWG0uwb4f1SPJLgRN+Uxpvf7hxhc7ewU+Bc
l8YdO1cu3M1F+uUaDikhbSiMR/3Bl/qdkeEZaFNUnqK+BM7DVe3cuuG5qmMbDvUtRdkbm0cobazt
FFCHV1nWR32lp4VAxj5qsxXQCF8K47WxgoOPrYA/AFOHghM6LK/DdOh9O82zvncE0vrSTmGEuwvM
5Pzzv65urtMzSJKMGnqGKBQVcMjWKeR+GKQSQ6FQhlcO3sgGfTlS8uCJtluhta0jgNZWdgqfoYoe
NM9Pf/kvz4gP4h/COZg4Cgy2lPswuNhI8RHGDRRyj3tPTt0KJ0oeOs92dG43jrC5fX2nkDlEhfaV
6Pz5wRv1adoNbjYAUWCGDBDYUHLjLCvaUxTwo5wTGKqr5pQN7XYtzd8iOod3W0fwrK3sFEC3DWfP
WQJMwIGiUo6C/QQTiqLTMYet7xvor0OS6Kr5Thm1B12RO48VJW+XnrWtI4DWVnYKoIEgPRt6hR5S
JU+UH4ShIAXQXcIUhhZi/b6Tras6yrNRoHDV/3jz1V+cbFRgfZuPfbNxBA3o0esP3Clg4LKBPXjG
qJSoaOvWmQFeB7VWHLZn5FsDNiqj2RGpVRnkwYjU+YrzbJeZ240jWG5f3ylYbhTaM3cFEdQlqjAn
nDMoNVCiY5uj7StDSAqzdNM0tG5zrrXPt4Wm63tHEK0v7RRKrz//68XeWf7X//hwodPT9JqxzxhH
yIM/cN22umwGWrbQ/TiktuEebOq118lwpEdyHdtFaG3rCKG1lZ0C6EaMznI0Odxcp18e9aD8F7WL
SJvC+kCFXeUNNhhSbf+qs4swtq318fp+P8sf1LrbIVrbOoJobWWnIELa5/cXe0vwB89YfmAg6lFR
X4DAE8kDlMuP0z4MaR8kFSicuy2+wZCiWXqXDx5oOz53O0fw3C3sFDp//e3Qd/bTj//3OTUcxEfW
OHQb3DeosvuDKzjWCYoThuEW6HIYuQjWCl71w+fZDs7txhE2t6/vFDT/8BU1TE+zPCgKwQyKYR4C
WhboUAw/ct1AFoAXpSikv+r3xvK6d/A1B9oOzN3OETJ3CzsFzY3ZOXY+/9ODSv6J+KDkw0AHA7oZ
IDPQW+OAlO9r1NCRCLpt+V7H59pCHDsPe/vbEVrfO8JofWmnULryrZ+//5Ega416KtChdy10G84B
B20ARmdwIIak9ki7ffWptgM12j7CarS6U3Bd0aNDGvVG6zyDH4cqRNRiIwOHv7Z14IOCQ4TKNVgq
tHIN82HWBWogM5H0vHlx23m2g3S7cQTP7es7Bcz1TYWms59+/OODF+OJ2k6GE40EKirf0Ckscx3p
nZEcyViFBGEA1v2+ra8+1XaIRttHQI1Wdwquq4bO50cLxQho6eYoQ8DAHkjMfdvEkWYgaEKB63dV
LrcuSl97qO1gbe4eYbW5uFNQnX3+Q/fMU3sI2cfYBA0sEL0enzSuucLUnmGo3MB7Y3rCOKd6tnr8
QNsxuts5wuduYaewGVgwDL6qkouH9P8TVR6ECPMWURKCYsUhZQpuZ0PlgVdAseLQKaSD1jZGDvjX
HWk7POt7RwCtL+0URIdo3T2rnnEoDFw7lBuglQ4VvdzQ6b2abH0f1YpEQznWkBIf1/V8xXm2g3O7
cYTM7es7Bcvy8x+ux47814eD+G+QHdgfVGPDI7g/ZBGcgoFyRvRAwjjd61ldDiNCHuki247N3c4R
OHcLO4XOtWvz7MOuYHcw+VIbZvYR6DX0ntxTbZimhGqewc+GChwlU6900DdOu1rfO8JofWmnUEIl
7F8gPiDCnpNfIEO4M7R+0+tRCSOIdNA/4Beopg9jFMbR0CA+j51nuwjd7RzBc7ewU+AIcKavkHBY
7Ul75//vn3FZzj7/7kEy+YmqDjwdhw0COUrBB2EMyT2gFPgR8OFu6dV1X/v2eNLXHW47aNs/ZQTg
9jftFJhzCNrQHfnHvaNHygWeDKLOhvmmKEPVkKTYphANwjEXeJhMC41442be1AjjUN7VmaSP31SI
Okf3xOYnjMC7/4adAm456KNnnTyHgfWqDAcD5abXiYmR2A2hE/gIxYByvG/CvuI82yXtduMIn9vX
dwoW5Pv+DW55fnlzP2+jzZ4sSgRFpiioh0cOC8bGJSdo8oJbiGSsgqFz92adCpQJP3Ke7cDcbhwB
c/v6TgFzlsNsDXMGng8YA6VAsFIKcrF4kMNAD92TGHSJYyY6MBseADGiwlHG8OiBtiNzt3MEzd3C
TmFz4+4N/RDp8+EzJPyQMRpGmKqY5YPy7RE+bF8bmAY0IV9P+rn56msbdOWeodr6wRNtB2ht6wih
tZWdgghDgv9YPd4t+jTNBgHiKGLADDmqy18kJIRdu31GCgBSUH8Pd++qS38UNX3lmbZDtLF5BNLG
2r9rmH7ucNcO8bXt2XjPE59ig3JH1MthPDOahTDoAoXaIxFCuSMbJjANhCtY15Ebd/tYmZ8/z3Z0
bjduHP7v/pyan3+Gze2jfqxVuZpcPSNo7TE2D69e/UQ8vWi09UuybauDcH29Fp++fyGh3BQ6jIIy
XcNu+KiNZN36bImf2Xy5KsrvX8CDQN8RppvBnUAhHoacvdhrLm9WYKvw1CJ21W80lN7FSV66w6Z9
dJKhaALlyDoGqzMsFUk1LBn7BoYJMXwQkvbwDqly+7Sm0yTsnCS+vThf/r0XV9Fp4sVlMXwwflV6
/b7h14KZV2RMntZUBH9DblJBWiy9WL3CI6GGt/+HUrJdzeurbu7lkv86iPWjpNOraaa7jqU17UXX
J/0qKzsiojrMJo4bxlPW2bmQkkzyrSaQKit3w0DInrzKoup9Vfkf1c755BMttPpapRNMfXupSB4X
bSgnIkCR1WmDUZgHUln7ZtjUs0BvF1VLDhovUuYSda24TnzTdbTjPrddURjJcai1qiW1HN+T6Esv
UwqzK51VUGXzvEud94YbHgRpa0/bUD2tFNsthO/JM1Jp2TzgmW+Wchuamseko9qRulc1iZODovJV
1+xIqpp2HxlHtNSUQy+M+dLRSZuZqV4kXIRo6XvvBq3hiSwk3Czz2llmbeKdsaRoDcvndeiIJAmk
UARBwd86LqcCSUZb+GpeWIWr5aJ2snpi18oK+clp39nvZM0+l3xezTOpIbnI+1SNTVL7BbVYFJPS
TFzJM43eLy27deR5osi1yCNjLge67YmwblNL8uNq0hqB05hNwXUz0PKytjxc10RQiUmC24k+SfQw
seo4NWrLr3z9oKlpMPU1O7ePC511QIRIqr5Yfy7Vxp12kaRd7jnul0eD3f7zN2dJhP9dPajq7sXN
f949x2qQsNuHWo0k9/rJYz8j1g8ufp3MX3n5bHjixO0jx+4J/F3t0J243+27k3WM1wfjhZrnL/Pz
bmSdorsaDyCBnF118EJx38n6MBwMY9owQocM4yVuZX0Yq4NhEkPrKPp/0R1vPEnWhwEIm7I+DLFC
wgEzlIZ6OXlYX5N12rGOFFHUzeuSuwuS5vSVH1WpaOtM74QON2ESDPcV13PJEwVuNhrQWth5Is/5
cCcmge+b9Or2ZI1XUkikS2Mzv76Fdb+e98Nt7bjv4QBOFY+tfKepJ0Vu5EI1msJqcNsLyiQqoBSq
KWnKd1GXJKKPuDOnvu8LxYkysy4SWZSt/q7jSm7libeQjL44cRvnY5wXTHhKema47kdZKt/LUt+a
XHcMoVXppeHGmOGrT6qsyUSU2O7UpbkiJD8c1JkmCcnhspnoPFgGlZsWpsJT9W3o2t5pHsZmRJdy
6RQnzC4CK0mU/CBmeT9Ljayean3svg61epXWjnZGDAodSOx67juxLozMiF+xgHqKyAsqHzQZqxdJ
ZSunWVR2h43BjgyeS6JVQ1WUxPUCQbvMOyo850NWui9rvSpEJnfaWc6bTynVLzy/SkTosfA4zFTV
DHOWma5qJFYmlc4kjJxISK1fWLSo3EVFFPcYDnlXibqKmgnzk+awc9xuyVrdtmQp7AVxdXpOQy0K
RNCViRnXYW1yX8ouDdq1U43Fx5XvVochS9pJlHk/BA5LZlmSBlBhknOUOUY6iapCnRKDZFajuksu
BwuP9M0i9al6YtBCTSweNOkioOVBTLtLLQr9uVEVEXRfmX3UnDS/TJ1E5Z9au85fy2Ecv5Oivmkm
Qd67vUhsNfanoCI90y99XURZ6S2cXtMv45bzZe52vmrqRbnswVZGE0eR3uWKkrZvHE6PJL1UtJM2
jexJrQbGSUy6SzlgJsxGnU94VNOj51Jyw8MYb9Tib2aXyRDhFJuq71rZ3b7r34cmvPV+Bo/j55Xh
diL2TjFufMyNbkSziI5BIGsTpm50o4Y2Eu1qrNv1Y7HuNONQOzq4O1eDEQdv94sXhNJEqC8KzwlP
zRieqqU9RTPit23qRbh7XAYZp0M1Qn2P9KLrRX1eU0+fV2F1krrGqyCxq7nn9z0UBy0mmmKrQpU7
kFC31+yLiVx3vuDLb36tisQUyApcEw0+55CeX1fHXS0FZR4a7bxIySxzvWnqkJeaX17fpddPiNzy
NZjQuuWLMJYNX4FiGsQV8uYXGXHidfCLtHnnpY4jeiOOD+U0liLRVJV8gkV1qXaZbibqhzRI+vOw
UtSZ7set1cL2n4RZsexZEQs3dLmQC1s66nPXamMWaIK7sV8Iw1OySZCUk4rWvmhqaLmu7sIlDcLS
9D2nnjZZF587UqIeyC1lIkz9VhKhSwPT17rC4rWaH8lx/DqNHf9ctuMmFHW/bIyYHAbQADOHdaHl
5tWBrQShiPq0n0lxfcIb6axDz+ukrqS5E9uVsBPlpPbCcKLX7E0ZQBtWfXGYxZouqrg84KzTRWz4
c9YVizRqX0s8fS0p3aKM7EWY1q+4UyychoRWTJRA+GWeiS6m81hWXnLaGKKnqsW92LZqtYCXGVBN
9F028fu4EaHaHZT4iUUeHGuxe6SrUPSa3+UmaxpmVm0dmU7FJdPrdRX/0YxFq4S5FTf6wiCJPQkM
9xQO54dQo8euV7wzMvc463D7Zdo8p0c+1K/QtFYTNJBOjCRjhyH8YMst8sI0OvfIbSkRpaHOUx5p
guXJXEqjzuxqZd5X+TRg+kdu65brZqtUbXLh+e2skZqTFpfODPSimxZ1+bphkWNRrexEwdy3fQBb
GmS9VdblkvrME63enhSF8UPhRsT0wdYJKa8uq6LjB40ul6Zu1AtbCrt5WwWVUORk4XrqZdZyR0SO
45q52qcT3D65SCSZmH3e4sf2yzgx5LlXqu+9mLyxO/XMUyNfEobSL7xUic1WllZh7R4zVzvhlRfi
HOlp3HfnksxPqRG902h9kjheNcVPU82uq2pB3TQ0SVZ0Qi6bTwioMpG5/Wmv86kjaY5I4yBChMKd
Wd0WS0PJdZFw8sqLnJPKh2gGyimtuiV1SCZ45NBZKSlHeuXTSVZJhlCVqDHzvE7hG7HWUqq8EkmB
o7mOSyaeQuvXrhy/i+soNPWSqbMgDbyZZOP/SYHRWMQj00bquwl3PNv03cYXThqt5DSVZzwIl/B/
XrI0feNJWmk2tXtSZNBKSBtcwBHiwuNUOwxC+cwt5Nzqe6kWaUCZ2bQBEbEflIK3eWCpdnQRGIFn
ysRmltxU/kxRXTKPUBJpxVJ+6nsJsToeHyRZGSJs0FZMjeg0psHEszurarwPLAohxFROzEznxhu1
pa7wPLm3KgzbWrRprh32EbzFQO4y03ZizwwwElz4iM5MligHWmHLBzlu2Dry3xRNUJlF2NeTOGo9
q3GTEz/moWV7viYKKTxvUqU6SFVyUEvlq6SqHKH4MrdcNbHFw1r4XgAMLbyuHEfKv+vrqJJSqs1h
o0TrGYgbf3j4Gzb1/OC5Y2A2RvehmBG+91UR3Lqelzoq94z37bys5UPSQCQr9pL2hvmLvkYfaXm9
66Wo9Eg716vIM2E54ecZ0ZuYJG8f/iJl+KQ7zuD6B2EQIfrREAENHVGb9sShULFKkbfz0JY8y0lL
Zvq080XbSHSa6u0bt3XCg8Q2zCAgtSCFtEwI/5RIzidWyqGp9tWHpulnccJSkdvw84zGX2Rp8ClO
i5cPH/bexUcND4IrFCFg8gtoz2F9LebpY8hs0ijtPLFTuNPv88wXJcseuYmuLu7GJcHXIOajeOwD
6NOrEU3rX5MEpPLaGhijze+I1bwTLCH+2yZTDrOiUcy656+asJ9VFXcPudZYnd/60ERhaoGoLYSd
pUzYgSrDww46UVbBa72L5TdSwlrBEAvMKoW10z7JT8vU7kQWdJXFiTdX8mwR8mrqNOFRxfksiv1K
sDBfxGXdiZBVB7TVKpiP/LBSnUs9d+YFpkeIKgCfkDL/NTOa06z33pRR6MyU1pvJrnZR6kkrZNcv
TYZAz2pboxVNXnmDQ07NsNUrUSpqLaReepW6UbTQYn5SYACSSOs+EK1khyKXEov4tjxpK/pO6uHt
1+oxrctDt6ZTPytKE275uREH1aKWY3X2dNzx2JuBRiXoCRsqgNYB6Vs57bDczp12Bb4KBuq8betH
YN92c2Go0/AUneGp40MB3/qXuHCs6hDXZm7bDBb+vGr8iZZJjwj2fXnDzTWQh6imISAD+EjecoXm
Xaza7dxV+syMEvbSrSRnYTO7hgHqT2tPglvWlNOkkc9wY7SiD9tW4HbIrSaVOhP6OzJpSIoFz7NG
dKnWiqzp50GjKCc0c5pHrsumwznMKts4sDFSRZ7mD6RX184hKggQ6+Oq9a1Kks9j1h4+jPPWr8Ij
jkCfoI0JFXmbENhBBOdPybo5DfXK1HsvN+WsdGYdAnARZ9HBw183fNxYzofnJ2JQ4VXT9AiKXpVY
HqSQ87qF6qvr3orD9KVPQ8lsdXooKWl3fS2/UN9f/PdrznY9GNyIIHeGSbsL/B5kzzcnL26LG7H9
Jm5EgxNmoiBAAkEG9gxR0k3cqKPtFrVlKD0HDX61chM5Io2CrgDQ7RqwAsN9GzhiTA5KAuGgoGEX
pWdDN+gNr7gBBdIHX/69HsEhSNy4H4a6DQbODg9AA7c3EPnD+pp56VCc2BBPiReq7a7qijii02hj
KiRCfKRB/tIsak0SGQ086FietgEzrM6zXwacdzODeh/BPqtCUmg39WvnqMhiaiZZ8lJ2SD3tC6M0
01r76EftD0nhOgJEfiyiQjvqmuBTGOTHjaO8TLwmnWpu7wlPdiohO259phoFETUFG6flsQk+aKX2
VDML3uvCNoLzrAiPbIOC2/HzJUntGSIBA/QUOYYhOKGFPvciPYFhZq2ZNHYscrU6tT2ykGpdsajD
a+FF6tTloWK5WXUKQ7WIVJD8bp68jTNZEU7mG6Dz/Eu7Ko/LMAuEIQefkHhY8sxegiULRHZIa4uG
8euibZdOmF1oeeBYpa6kIvba90muzaQINFiXG29VmR1zTz8u0041Ua2WWX7NZmqSIKaoPCg6Fi1k
FnXC09K3cpIdqKn80q3ZD7kqxYj8lMuCe6/bXpv7cv3Kc5JF6vqRFUkxF3bhLNRUOeMBrmHq2tGM
gllX685sy9IWNnUTRBM+w+VrXdONuXSAWyw3pcS9DBJZmjdSNy9tpUSkWJx6HiNCDbwWfnNyqWtN
Msm4EomkU7kZ5d3HlFXDxYhfGVF8LgXaQVPqr9Hf3OBuKQ9pZdem6uICt7l3qDOy8LnvmHbeTe1O
bk1JCoppkfnM8onrHpaFzKwsrQ+bQG/mPCvbV7zoLeIqH+W+/CjXSbbIwu49yWPHpFmRmiRPSzOr
1XQeRJVj2VLhA91WFUqonzWEAZeimvok1sy+KZa+lB74Ufwx8shx46VgGD0+ieuairSIfaEleiAS
qvdglcP3faW+0g2WmqpfElG4hWQpnsLfBL2hmTYvuOlq6quijj54ennadq5t6dSeya2iTpB0+VDj
vBMl6Ly53XVnmh+9bl3JF/glq7TsT1GL/c5jkTqJKxw/TODrlHZ/ngaKZ6lJEB5IdRUKmdaacP32
soO9OcmV8L1qawiLU1DHdeC/y1JeHui5fa7JnjSvE7URkZZ98FXDWxZ2mJqO05OpQ0giGsWWJrwv
ahPiVYpKMfIJLXXf9NzqMuVGbNpSbczTokrN3PX9CfjWT0FM4ODRvJ0Rp7TN2KuWLJx5SblAbmbm
quSk76NXRtyfhiQ9jsGzmElb/UC1FJdMkk8yrXzv2PWSJF4iVNRcTEgenfmh2os8T8rTMu/fBkF6
4jRKODd6aVYbXTLr65QKt8J5M1s/cEMbmR0vKSZdJLlz5rDCZG6fTbLUDoaLdgS7F4syDEORVMYy
5OqbLopmWVFcgHrNRVMU86QsUoFMx5yzcqEbyaKLynRqKB7uaNWxRdvKHSTVqRddA4VXBGE80VJ/
1bMAVLfDJNxcOAbDnSHk3GeCRRAwVqmzJvVWZRus7CKalmB+khTMUl7DR9f0ohFFkWtmF+HnZZof
mgVEbtKyJp3wsvnAguhtqpZIjBXpPGn5pcHac+4Y5VQLm1M7IZXpFkgleJ0yUyPvFHbixKmbM8nN
BNXjcF6r/XHn8uggw61pJWrXzYK4xrXOikxdoqXmpOjphRLQlRJlS0OOylnU1Ucc0bBWBWdZkx72
heYc+WHoC+Z0VpGkxkKiJXIlcfse0T1Ur6sEJrjLWNhhCFhxA5OES3DTOgeMtHYhR6ByIMqv4Rst
YycuJ33lhmZuK72VSmV/VDrRceeT4o1TygqYBf0tukqJYHpXmhqC9oFpnyc6PXVD3WKVTiZh5rxm
UlOaisHA3OGmVRMF9yU4PIFHn6RWycNj7jjlgVQVttBa/b3W5pZWBlYTepPE9+jcSbpVayO9Skh8
aujZJSfxyyKU3sVlnuIOMvwDR3VSszHk7lxzGeio2LEaO8xO81T/oXMDwwqz8j0JA9d02vYAuZbC
CoOaCdr6iUX7UhKVg2RnRdPajLLonNv8k5MVM1p0xMwb7lmVDqjStJqVevMy9vi00pRJJcem30Sn
WpW8Cgp5kVLlMAchQwx/kcaJbDpq9l5CkAMTJRUiwXtmNU/PDVitKS6LIKFxxpOyMnmYllbh6aHI
yvqApkYnqiiZIB8yJbWNpFcKby4tSxHl1Vzl2azs/cMiZgs9ZJ9I2cLOui5+ipy3yLO2rshIMGO9
XS0SYpz5af1Rb21HIDh+yUs/EE2cvMsKfgT275WngHRqQ2mFtElpOmEwz2K+UpUGzWGdJzCW1JvS
MKrMxGmjhVP2uXBrpRcqiAOhsMyelm5WHzeYIzOta/kty7vElJScTJAh163ORl5IKft2OHuHlJhX
IBXtyqbu+O9tve9MVNZ98FSofC3jL2nTvUGPS2yWdnqa8+wk0rVTr1YKUXjGSuu6XnSuesFKfemH
HIRPFZz0Xf+pUbTCBJVVW8qQmFdc513GnRBMr/o+oBkyeEGbCb0hzjRowvclibpp6yvEbBv8yJR2
XID0i0Sg56dqrnCT6s1ZDc9NNCyO9WnV2l4qdBek6rGdS/H7xiC1a6pObZstS63eSQ+VtGohCOop
XP0I6oUixVWRztIdOZs54PgMJXZEEPW+BerYEXHrBsLRinc92FxqV+fwepZuIy8lN+km0NRvamIf
KD1flpr7Cs0/C8cOEhHx9GPT+J5Qi/RtWsP98u0YTlZaLyvbndWhdm73WTn1VWhAvWmRuMz097WW
gtrQdX+iIs0oytwHIa4QV8SgmSeF2izcpIxM0jofE94eSLw/RV7vg4YUpwCbeaIOhsmIcrOxbbwN
IaBIW3UFRSjN8jBZGvqQlqO1Pvv/3H1ZkqTIsuWKeMI8/OKOuwcxj5kZP0hOwWCADRgYxk56Lb2a
3kkf8lbV9eAF7nJD+uf1Z3pVGKCmk6kePaaQzmxzaqnYHJEL+YGIUtW7zYXFx30Q0IeBGYntcrjh
LPTfvKxucCw3DwJfG1ecwwjI9M3vanE35Ba5dQ2EvbkQ64noqnf6pyF0frdWLxKi1I7p4nHomiFW
JAr3ZTMk3AizTVYhEhv4A6PnXzuJkuvo2t22yYBKoM4EmdGh3cpmjDaBG+w9r8+uqTBSGjr1xaC9
17BhdVxXjO5cj6K8MVYyhtrbMVxMdAU0G4snU13ZoxMlxKH1Bc3Nb01kXXU9iuFNGNwSip51ZHf9
hmXjF0Ysa8NKdRc27rM7tBE6FOXON5xvkk1Xk7S8xC9hLpF174xyN+GUsfVr86GDgh5Q5p8OZgfY
BiA6bOO25ROJkMOWeL2uNuu4ZJzFqI2F+95qgjgcMg9h0EB3WXvXRRjc1XUWbHLXQ1pKgqdI5uxx
gAFv7Eb8juqCJx6Zngo/ezYz/uq7feqogAFfj/a6Et5zYLHvVk1ZbNYdjf0GsVv4hRVXrnD2Bfrx
u2yqUdOYonsvGtASbkiJwuuNCNCr8OrnOjO/yrZrYj+3H0OzFnFnB/dMkyIWVnjZyx6ZKndu2rra
S1bUSeGW5YbBjpJ6COoNp24VE897MpzyItTTdz+ncHp9dYliy5UU8mk0pZ+M1BpjLd3X3GLugZAC
AjPLJu4nDlscnPAi4AP8l0kvlTOQuG7lzsiNe7+jYhMUbrQZ+KFzrIQ3LUqITVPv6678ZtR1s6G1
O8bAEMGVmFO+HTP3tWMq2ivKRQyuMzsuQs1jtId4aphSHJzcSK3Reu0iE4HHZ2pjDNWblfVI/vnY
xiGiaBJIF0rPgmKjysLZ+1krEqsZ2nsy1e6BlyzRVLcx1+YvWRRlLNBgD3ugnabWv0F4Qj29DB9w
UEWgUbdU65+2MHbM0vueBhekGXcjmmOj4b62cKSjO17pQF0NjjdsWj9EEuRPz1KSG+Q4FuIV2akQ
WzGWBRoVwGTu/hQr/n8vHeAM/U8b9b/hcGbqz5v/87//V/k3ePgdaM/D3/5dNwAtFEgJwRxpBn/d
V/B33QBE3+gYox2Katqf2cC/ygYgcp9Z9jFxgcsVwS0QYLW/Gs72H2zzTECJEpyFu3qc/6RuADbx
Rd3AxzQ8OC0B8EQJzEOH+33dwHQnZFKNKNMK0IuBkuu8RZpvjn10UenejdsWlb5RhlaMDvFLIzx7
EwVoFBYdfuqFhb5rVgdpjvObxEkuVj4ORcLkcev1+9pCJwrdLWDI7BHpX3cRSCBWcIBm3hSkpj+W
m8bU2YaXwVvY2ewiqs125+uy3jJgXnI3d3dRk18zt6b3TR+FMa9GnH58ZLgDRQvZaaLiICLZxRo4
nF2jQhy4mgDnEwM5wVT15cYq3W1Qs2dW6H1XeSnrc2PnFVmxad3mTTWdlaCijJy9ZEVSl2hOoRAy
bXXn9rt6yuxN2bLfAW91rENpJAa881Zbo44Vs/LEsXP7yXPJ7Bj7buuTybi0MzRlkSdlM/pHXNmV
RofQtdoNmdx7KeEWWB4qVOZZlHY1uhNjwHHgg4+LC9rc89a2YsoQ5KRX3LvtcA27BrhJ1tO2Qg/0
AseiTa1pCp+yy5TzMtpTHyvX20UUzbdOFkZMq2FTZ0iUcqK3VtbthNdv4Tu6DXTBjHEI++EXzVOL
Eg2O3G7cVcMbnOfDGKlnawivepX9LEyDxa6UTmzlDYoPTf3UVONNPtIEZw2U5WVUbzJPXTVBtW2l
8ezW9X2rvUfE0RePjd+lVL8rI+9ib2IA8JTe15H0JqoJ3YOdqzu01h7RUUC+4Bo7ZOl6j5Sk3kzY
m7uQuhteIBTRogt2ptlbgC2VD5Hf7ZwJRzeSIo/IKF68ta8z0f+SNdmHxZBIqZsY4KttI/t2SyuZ
x4VV7iaTf1WKO3Fm6nLTTtmhCZ08Rvn4Fniyx8BDvmGZr4YZ7UdN+cbtbKA0e35plC5QW1Z1F5n9
HnWaZ3uyqlhbhbFxiPhiSxQFIhb526g0of1t9t0cZBHjGP27L9tUMPs3eHrIxqgNlFpacdPrPB1z
fqmJaSEfLJ91xOgGCNwfbR1YsavkjSLNJcWB/Uc0ovc5NCrfklodTNNWie9UQJyOnG7NjOWJiz6V
jzJWEnbVi2oyE+HfNVI+lF+YX+qEjewmt1QZ5+1wMVL8fYnGZcmLJ0L8Z0e0DhRVP2q3HeNB8dQN
BoVyyvRcMbtC2ItQRxTiquHWpW8205ZEwMGio/9FVkWYwKzufc+7KGW7CRi3tpEiNyERd12VuVuO
InjcTqHejnZ3Y6mxi0sctVGQUE5S5iJPI2l0+wI9/tioy10k/VvtTbdah4eJ1bsan1UM+P8b60qi
PgFMw36skDowM0jIZAI7XF6RIbvs/CqpKw//wUWy3kjV7Fw/Bwg2AtTWy9QDXN/bmLU/xkyagJ+5
aOWHRbefhPsUkdECMIJddQNvNnXevjp9dYHr0XZoKyXS9NEcY2W1nVz2w7Wr50yO921X3FgaNQVN
X6jgiTmE3yfdttvWnIBAsdF1l4AdGr0kcdmpra9phXIkcBC+tnFKMCSOQlW7YbaGTvh9E3e6ufV7
v8Ppobh0Gsr32dgWG2oABFlOxaXfj98tHV6g6/cla1uyFUC8xZO239oI+ao7hl81K+8sKn+wDrst
8+ixr900Ryoe91STzWTl3TYImum723TRo6AwsrHUQx+zShmbyDHpI0ocQSq5q4HTo3qvDUGqeMr0
eCHHjiZBq0OFMoMfJqItRpRkUXctTbd6QZnM3GinjuLGLkukLaQDADBUjXnlcKu5kCjU7IOsJWnN
Q/nUFobxXOfjdIGcK7pUPeDXE0A6d4AeF5eDbpx0yjU9aB8nAK9lAXqz0502dLhpgwG+tC8SWbGk
bODtGvEV9mLHOKuGG9I03j5DcTFGoWoAICG4NZgqNqQw8KGUXUVWZqD6IJqkB1PMvijqKhlGoMHt
uqF7wwEI1ckMJ67yrtjLbvw5UXuHCra7GbtaXVVwhAAhduZhkjoZQ2BKbZ/98EkEYErh0gSE+EZS
Tg56yzl/NMPy58jIgy/K+3pyH0MAJHTji30eGDaOZ5xupp4eZATEYRmgGVxm0AHJ+rTuUZVWItsy
34gORZDvUXX70ebDpRmom2KUV6QWBVJ/I2FZlY4s2pVGc48D5E4VTbGpA0BM7QxQqc7V0w7nZhxH
gGaM+TA4wOzYZjIweevwydnmXD7D9nCwoe2FTctwM1L3qenty6D0UNcMC8CciPul6McfHnPuAch4
dnrrS+tFD5HVfSlUO2wHANXa1n7AyvBWEUG5KTKhHfArgdPc50PxQ3SWsUFJFGWHwW83oWFe9cD4
AOq092jzmunhiy77S5QDvzZOeB3UZJePKMna0CU+9Wyfidp77mXU3xAU2Had75uJFcjvKJSRazZO
gPVGOGJYDiBEnfbT2vMAwGpRaTTucU5Jp4wHcYVOIJ9LCCYg+4hcv6Khu2pIfkNM82fIaGqaDdko
B7XY3EdOXA7sWxd6N4FDUaQH9MuyKfCp+T0T+iWjBF/tpWUODJsI1Fvh+ECelO5OKIp6ppsllZtd
UjgY1FFwLjTs8dpzOQITiiIASUDdqItKpBd1KP3SbGOK9jF3yg76wyIcu2i4dYGXjXOFNqLR2tmV
KQygWAFq+n/W33vXArwufwra0Tf5PwlFOlNKrqfy/7pteybi+/lhMj//9d/JvIfZTxuj65hdm8ee
kC7/O5l3wDHhhL77Vz/vb2A9snnws6Ath8su/sUC8u9s3vov9O3QGvRn5CVApsF/ks3/ucEJ5jAP
2/xriMafGUyd+ZIuDy8DcP37bF6WKuLelJO0AaAx0Txs7mCp03cjqLutnONAMUcEidBQNMYjECFl
bCNoTAgeroInFagTO533xuf40lCAzwEG+FJUwQUvzO8FQhGbY5IMUXltRWbsugytoTlyERsplJbI
hvKpQZBtgY+eqjc8/bGuOY4JQ9OgUweQ3aBI3CE+jhZSomYOma3VtRjRCb+3iKYNa14AlNhWTXWT
dcO9g6irEX3ZHIb7OSDbnkosRGgRkguCiG1afYPOIrsqIH7kK+7TCET93hY4Y7PQA5INvRyCYgPw
5vqtCr27ssjbjWEBgpNldr6LjBbmN2cQAqkEIflVgdRCB+7joEQCCNyTUQWXY0YfJ+QiOXISDycB
jRxFwzsD7n5rOvqW2lESTQwJ54RCvT9MeaoxoJFoaZPtGJhdXI/9DZ0TIjGnRiRzMcSAM+PGyqed
1RYvdmTYm3HIjBjQ9G+hR/stphXkHsixEUUrdEgQFrod2k1WMmqGbpE58A337AtioZXWDEIessGE
l7fRtUNXFd1C2xwvgfV5HpHqGrwSu7qMpgNccXU5BYgrLfVRpRysG6rlbe5LVJJJ/zvzWyuevPZ7
3gCm30s6xNHkcUA0recoi/QrDq0Wiv7ts3L6ftOEQNOA6zA2Gxv/8sNmR7vO35uEhXBdtb/hdrYn
AkM/Iv81DParGKRC9Tr4YdfVPOCE/k0xemkW6Dez8r/QOpzifDLNTWtZZGvo6LGxoxzgea9Pgg6g
Wp9YzUYBVFMo7yd30VotSrhroDo7ZNMFPqzxvvK2TBvD2HKneoASvHp25m9qf8Zems4rggqmTVrv
R0lQ4BR1HSUll/2WK6+66Bo0jDDs4N3KpuSxMkmLLgYWz2xBN7L09p3yFKCz3lcqFTJ9U5qIHZjm
Gh30mzuvHi9MBPUDDt0FNrwSFzbGMJBsakc9RAEOCWhkTXHl5VMcsPbQAauCoNi62yjPsp3Z8Guz
H4zt+CcN85ysQ5/NkLey3le9Qb/nFct9lLiAxvqfX635SXv0dfTD77yk/5Bxzj4PQ94nXXv5W7b/
vj3nn7/4251HoFDALVHwl4DcmzP3z9/uHPgMDAACSxUBK4lZzH/mpGznvwDlCIB/wu26cOszCuqf
aQBM07mYbbIDeHscGP+jmcj3gFAD9R2EBAt3kr534nimplNNx1QE0YaNBMVc53AkhA/wIu/xYv9e
en7kEUpkLH1L1KxWKeqZ15jM2jqE/DR4/vq55RE3j5efkfQZNdoxxcgMMlpuPfCQ3JadW28+9wD7
/QNAqhrVY12p1NROUlu9g1S1ua1J5vzLBlZnFd6Xxf4toEUAjZhBQmUXKvWCHoeFmmyk0x0wNPlY
jn/Z2eoz1jZhAUoL0eKgosdH9F5u7VxpG4kjgFj0h/YcYu9jFcK03Xs5ja10TG53Q0p1jZSX+FHM
S7TCP7MLGP59vzodGKDVXjOkJXXRCe/8EBRngbkzRhVtTz9i7QMWaDqd6dLPJr9PtWmkNSasXCPa
n176PYLu7y0GDPr92ytSDmNG9JDWNjXtw9CWXYf2CYq3d0GjShFXDY7bm6awcc4+/ciVr5nvDjq2
i7AfRIVCJbor3JT7SOJ8b/UF/dx2hIsPsrUUthSZTJEIXLeGczvMiNi612fe3prN99/Z5T8SC5cO
qc6sWmeYpOu5jrZBgRA19CQ10LsSWuyZkOidsu9d3eN8bjxPyrwIKTsYFTljlSvyixYvMGLmc2z1
2KeY0Esc7d7xyH47vTWzzn7wbfOlDMdbY9vo93WN06cWcoZfRtfXGEUU0b71m65IbRXm27LqxJ3R
RxgMOf3MeWM+eOafMakjL+zmSFKmQIu0Yb9au91NdRdP07Pm45kdW3vAQl6y6myM5Ywi7c0uMbI8
aQ0o+tBc5W17cfobVrZkvoD+WG6UMaqcEt8QRNMtoNmXHlptp5f+2D+CwPz90l7BiAZyRaY0R7Ve
8bvGj1ITRaHTy6+8ebRYPoKpBNVcY0HJ+roDPhCz6F9PL73y5tEiPKHr37fo5/QpDwLtx1KZ/N4u
pJdgsiw/EwLXXn8RoVDmGwfd8R6lZTO4ryydHcLaNc/IfkVzloDpvHYlyv60T4POf8wYv+Jw8zSa
DxdTcCZLWDG5JYqcsSn3pxxfEOQuwZwuQwXWGGX2MoQgFOjB7LBhSjPUJC3y/fTGrAhtxu4ea2sR
qMhnJlykNeBQs+GtEu0WqWV1BgS+9kkLa2CkDz2Ab+GgguhaIYgc/MrZGV54V03qTXhMbXtGt6c/
Zu1hCwUupU/bjJgydc2OJczGODvo+K5E21xlaNrHvL/wbb89Ey7nlOEDZxUudHo0JyfovE6mtmY8
Fnmfjqb1UxfRZRSy7zgPXujOfnRZfS6cre3VQsHLUE5+rhyZkiBkzR43iTWoVAdTe0Z8a+sv0i+l
w0x1JsRX+q2XUAV0hV8VxRkDWnEBM7v/sabVRhSgx9VIOKyIX3rS8reEaeNbr2S4O73/a49YKLOM
hqrUBMo8seCeMvmL06nZcMt7PL3+ioCCRbZi1xylhTzoUkwC6mHftq4qdtlgkV+fWt9faNQUSHC1
1KVILczEg88DxY7gzN6uiGY5B1NGZjZZfitSj5LbhjYveiD7wXPPeK4VyfgL1UHFdzQoqAPSsXCD
RFHC933Rk+S0XFZ873L6W/kM2DwXgQnVgC8sV19agtZwSJrYAeHN6WesfEEwC+4o9RAjIQOGDGXK
GvUUtgBUa/+zqj8/82hthaEjwWZEczQUV0U/bbltADubn3FEK3s7YyKOlwd7UIv14X9cDZEgPf+G
8dEb4aM0dVo2aw9Y6GWBcgxONnA8GFDtrpVlGTuOebDLHDDGM/q5Jv6Fb+utrB4lektpJPZASKL2
Ss6kBWsvv1BNz65GhARgJjAiXxPgUhVmWM+Z1YpmzrcnHIu+xaVNNgB/MCugY2ut0R8F9FEUT2h7
nMknV97fXzi1ETUao2KTSCl6MnFtusDHyT3LnC+nN3ftExZOzSxsoRshYbq9cVtW9KoKm33l2y+9
qJ9PP2Jlc0GS805KzLb9go/wa7gHYUPngeTKPpxeeuXtZ1KM4w0YQhsty5aIdCqc26KydqKywpkY
B+X2YHo7/ZC191+IyPODWqLSDL/sOK+FpvcVFbvTS6/s7h9CoCPXgLkd6pMwx2kBsx8E7d7efyiN
M8nX2uLz70eLM0CpMA4DuRvTTQlMUJ6TGLWP5PSrr0ll/v1o9bAL8haTxX9e/RfqyUBZau/n59Ze
uDStRlH1DhVpJZGFhKP/o2PF9vTaa1JZeLPQzYOS11WXBpg+kADl67G9nKbhjL+ZleKDtHCuwh6L
xQdVCKqnNcQSOA9Z7l2pwDhQNj4WmDbxLXaGO2TtKxZujYWGNbIAZ8Gxp9yMiTJrwGnpEFU7twrF
zWlZreyxu7BcDEuWgB17Is16620w9RdAxU+vvGK4S2qVCPArNqKyn3bM1wAKARjd+xWQK8NtKcgZ
A1h7/YXh5iCpkqO0YACAT5he/aiH7nMZzx/44JH2qylyq6iB5wfq902MoobTwYTRaeHM3usDHZqp
wo91iFbj1ACmytPSuGvKA5cKo3TPY/3Cx1fiyDNhfU068+9Hn9CgLZtPJXLCMQf+OxoIjw1mv5z+
hLXFFxaMlKHv/B6OTdcYFwuBVT9XdVtbeWG/HcapSCSwsq/Y1gM6vvbuT7+ztbb0wnYZsIzABGU8
DVuFKYYywZnoLp8A3aYYfmJGs8mCXVlvGueR9c4OA9oJrqmP7YaeCWcrVu0urBrz92buj6pL68Ad
Exs8hv0r6yHMl6z3gufTn7lies7CqCPBZeBXEOAkWNw7QKtiaMnMjZiH2fb0I1a+w1mE5aYzQyBv
Ip6Kkm890W8GpF0D5kQ/t/zCrkkHlyftkKcm/y1p6qnnIf99euk14cy/HxmFOfmdSSe8uds1V9wl
mC4y9i6womH9yRL+zCB7/Ai3x1hsSwMxI8rAeKQjGXMhktPvv6LCzvz70fvjSKrAboOTmAmM5EXe
l2C24OWwP7362r4urBql3igDIhOCBzeFn/2urFcyfbIZ4CwM27CHETQzED2QFQlwzTtpjGfsak0q
C8MmVSBB1wrDlq23Lyx64xF9pmq6JpKFyZLOAQkr83mKImdMp29eJzZtc3da3ivvveR+tVQ+D9pB
3mAoAZuV2Le2fSbGrCj6fHfVsaIAsJNjFAQiKYdnzi+ZKzDiCmAV8HCn331FMPbCSM0eHos5Hk+z
LN9E3Noofq0x0Xd69TXJLOyUu21NpIayRDzciJxcjV1/8bml5w86MiEAr3lb+Q5enLeYlW4w89Zi
ku3M6mtiWRioRbQKQHcE1+hamB4NE+2YT12kzqjjLN0PUgd7YaHB2BVT3qPM5oxDEG5607B/6NHC
AII7BtEvcxIt2RDOhHtmIz7+HsxfvJcWpnJrxxATT30gpAr/tWrf6uZzuwyczPvFO5bXFQH+M+3a
5iscW+JW2cvndnnhbcSUFaRvG7gE39qGbveD25iBPr32HEk/2oSlu8m45lQrpM2584J5QoF5JfZc
c5A+qOzVKrtXZyIGpsk+Wb36w09zpLK8t0AiEZY8pYKl+VCm9dn9XfET1iJbwHwzGsAulrZywIKN
+mBO5qUrzF1U+mfafh+rELhv3+8yhmwiqycYEyvtaxm4Bx9j71lj7E5vxtrqCx1CmbAPqhxnGKlA
5YjxS9nc2uiqxFZlG+7nnN2Mlzn2GYoKlY2y4ymYfsy4jIb7QLuPHqHneKxW/J01f93RDpfCNT0j
ItiGqXI3UUkAWm8cb/s5GS2ckrACnjkNgxFbJIg1eNwQiy0MDPVnNmFNixZuye2ncQwKWBuPhtTm
9CKg1k01D6EYvD7zEWsiWlg0ykzEHiakPnxsMI+vspyX+3Ziyj5j1muatDDrvtG2WzXYZBwsN1KB
Drh2McfweHoP1l5/kUgYWRf4UwVDmyKy9UvrVvLhTMxZkf7MtnOsPFnPqlxHFSLa6OyzPA3oTYii
gW1lyel3X5HMfO/L8QPQLAY/nIR2ghxji6JTojpnKyr6yeUXJjwalrBzsxGp8roaUAoXsy42E2XC
dVf+Pv0JK+JfUm9XZVFh8lqzVGMU/Ym1erjsptD75Oqz4I7MN7SzqCkwy50y4v80vO7ewD0fZ9Ry
7c3n34/W1hNI8Xurhvv0ox+sDK8G8TcGfhWStbb2wm7Lojao8qCUavR/E1ClgPWRffK9F/ZqDr1P
XR+7CgYmv0lGVWZlgns1uun+9JZ+rPbmEv8T9W09GRaGt6gzXjihdOKg8VLQxT5Ouv+kai58Apeh
au0IntMe20Mfsi+6Dve0M76c/oQ1+S+cQmk4tbYoLBd9i5vJ81LqT2eKYyvSWULhqMNrMKDmKHY0
zaWn7S21cVFEHqY9YNyn3362z/+eB5lLPFzhEN/ImBBpZFqE30y2a/KDslqWxZPd4vaHOs9De5uP
lXGOdW42qI8euVDYYeq0AxAIDpHEBRnJCI4KHyNWg/MpL42rgd8bGwhtMk5ayVPdFXcGF98D8dls
d77u+diQzaouipaBGCsM/YNN8qegcM6kWB/rkbmEr/gAPnKQZmDpgCeSuhd25zyc3uSVpZeoFWlM
JSNTy1Mv53mMf95E6tzhemXtGWx8LJE+Z04d1pBIqfibimi3rYSjNqdffE1VZsM48ptGVeEyjm7u
DAYeqBUw3FRDMI5ThWfUf83Clk4/MhToiqErDdcvgAldMhHFoBb9QQf5qQL9TJb37hsqxx4b0Icg
smsBQiWQN8mLAnOvn6o/mEuAY+02IyBhATyond+VrbrFiOWZBoY1a/UHljpfBncs/trtOjqUsFQw
HW0NW1/0HaYXab3lZfFslOOjslg6MAtc1xnqEs45lNWfCsdHD164CCQSLiipozlejheg5AJVGkZ2
HZ2ppKjaauuj+H5obTD8+GN4A5D8LqqyLvbBB+x04+XkVUlTRq8Ck0OOnG6MEq2kFgxKU/vLot2V
6UzfQh0c7FptaIRhekzcgKbn0rf+Yo9YDcpzVvXRByx8kDtqL1AtqkJV2ce5FeBDriz1zQ4wSOMa
iarOxM+15yz8Ee7wsYQ1Z6QgNsC4sLPtwG2Dy3euicCkLqnAkwTW6zPGsvawRaRzrcx3wZMATe49
0GbzcFcyA7NPCHtSXuDGji89aKROW/6sYh8IcIlF4kYuewdcDKnBi0tR8NshMr6dXnrFqcyXSR1r
dQ/imjYPsLQ2zW3bBNvRMu9kl3/O2S4hSHUoBrBCZSwNSf8S1da9PZzz4yveaomyMRTGb2SGWkuE
EQhRCnAauM9GH24NUJCfFs7aIxYOEZPCZHD6OSHLzCJWBag0lLntI/tO1ueKCWt7O/9+5NU7G4zW
kYDLAgvYHmDTi7rn+9Ovv7b0wnHQElc4jRKlXn8iiUnozeDxM2nFmtosTBojurKqLILTx4BhO9Ac
3irc7VBgmvZzr74wZRmimxVNeHUX52/H6sFmf67hvfbqC8M1pCxYGMJwBRd3osPIPFM3dCRnCpor
Ql9CbEKQidqTgzDh9OZz4ZpXk0/OBM8VdVxCa2g0wFcPDUtBCPI61PRQFGAwHasnSt2X03JfEY6/
SGDkaKuKzEeQocv2TinAb8iKwzgFZ/Rm7RPm34+03fMobyoiUBZCONrhXiD5mnUKJEhtY96HBBOP
p79jbRcWlotLCTCTBfq5tOjaCzX0N77LzpxD1kS0MNgGo/YSc0QMNxs4V2HON7ntPTuZe/u5N18Y
7eCNgxNNCGK+x/KtsL0sJnng7U6vvnLCWUI2XTaCcaew4dEYeNgoT8Bxkgwl34+4QgA36ekzEWtN
SAv7RZ5kOWXlsdTv20cd5reEOfu6Mc+gGdaWX9hwARpc3GWCEkKgya+m6a7y0dl0uNfnjPqsqOkS
ARb0dhXmCmoagMcg78cHNagXnKASv5HJ6Z1Y0dAlEiww6oG2cwkcdI8JLgXZgnb8zCbPZbIP0oUl
g3mF2TpQfqDuJ3CJSuwN41Xl2S9GYdwL4LAtah1yVm5l/jlInrkEhalMKkk8jUM/asit6O9pYxy6
0E44785hOlfSLW/WhCPH0Xa912U53GrleYfaNw7VUL4GWb/N1fQ1MiYfGXe5Pb01K9rlLSzcx2Vw
k9lj9zFNvgf7zkNk1k/cL86E5RUbnBnGjj9lIKCGjUokLp2Vb02Sf5VIGEH4eJ07xr2VD5+zEW8R
onML1zp5IM5LKwWucCsf56n55qcKms8VxMwldKysjSIbaMdS3PwYq9x79ZTVnLHANfNYWLgys6qe
CmABJ0HB9GqYPpHbyM5BO3R6k1cesESVOLo3HA5iqDSncBtGBCLpDp3OzenVV1RoCSipQcU8EPTL
Ul6MyWiCPWTMHobAez69/NrLL8I02D5xv5kPGm0NulUry8HJNbx8bunZJR4ZmrBtuwW4E/cUMtA9
2w5QnmHyuaVnYR0tXYVo20wuqu4E9dObQDqYxnecc1iPFZ+9xP5Fo+1mBXNZ2oEWigAMJaTzELrV
oZrEmdC/4oSWIEAwUksf0QZVcVXuu0lfgKvzUhagzAsVKO1cm1zxwvpcCQyMIu+kVdReMGXINlKz
dq7dfkxxY8gZ7VwT1XKPuXRAiRlCVEUNGtpiSu2aJJFg11Cs4sxuz7v6QRRaggKz0e18GYwMvOi4
Oc2bQI7R7XR+rqiwtvxsGkfK1LoVd6ULNCCmwXa4oOgXDq8heqTT46eU1V146SkYpBFSyKhvvUuj
aW7KqjmcXnrt1ReeGX0Vw2t5hBp8aX118ujNLoYrDSb6z/lOd5F85b7uMb+BeIwrYovN1OLuIMEK
/4zyrPieJeZP4OqpWpuVSAdrBC9KdWfjErXTgllZegkGiwwWAResIHPb2GMK4rc0gi+nl16ROdg2
36nLKEDK1IDxBghtcKfjLjG7NsD7e+bFVwxqCQWrJZ/aWubYUUu/dG19F5bmJVqAt+gOvXzuAxab
apmUjNJGvEJ38RdxioOSxRWx/d3p5ddEv4i3Aj30TOMG7jRyGnRz84c89M6ciOfbNT/yBEtUmM0r
bgNQOR/GCPkRUlkl0aDARjkJIE1MUMMPBPx1ERM3WTVY21pXmEvk487r3X5/+vvWyrdL/BioMxWu
lETZvx3avVDGd7+3HtAsvKx4tReof9bUfOUuvZ6hU/+XsytpklNntr+ICAZJiC1QAz3Y7m4P7bsh
PFwjBAjEDL/+nfLb9NXXFBG1cISjF0KVykxJqZPnrDV5vf7dDc8wUWWgb3DJRef8DqoqIv1cZ37E
qyeIUuxE42U3eCfLupfvvkmDPhkCR47IJeCF/LEqrz8GKXjqSAcGavnL1/5eUtkIIFP+KsicpWgb
+B94Dk9jHsTdzKLZ2atVbQ1vpHM/Q19PwOB/ND0yvK6mDeTNHL0T/VurYES/UF0LtCYQO7aVRay2
P0mvOKVgBWXujeVI10jqnItUO8hgKG7bA8QVPO+E14gmKicQWC4LqXYCdctQRh7IqNvUgcLLGCo1
D10HLdIiTxpr2Hnm2MgDJjIrh+z94GkAX/K8B51tdYT60M62tzG0icxK7VH6WYcIHGY3WjoJwu7b
6GQgjfjfKMA5XrnrDO8poRrjqypWkKws6M5Namvil9h7E2OVSzPVWJelDSDpYVfWFJU5uY0H4C91
0dvRAwcJsVHIEGh4BfewC9rQZifzbri9CcJCDbVEsx/es1cdMPJP5Y/rPy7YjkaoduMustjEa3fy
0IaNbMMtZ6uZIb6JdwRw7It75WorLipIRVzPohtO/7cB4s0KpN6cglIAKxA08lN/kbZdIT3rpTue
+dcg72TRv4Qpb8YXwUXRMw1QrgLNW85lQn3/oSLpw1K7h1EsT67txUU6PWpoJ/RifRE0vydrBl47
bFeSP13/mRtG/LuBvplGSsoerMR4LfHt8VDQ4QH8ADtDb7mCsT7Y/oa07vALK9YdAm+9F457NzvO
V79o49tmbxwh/D4fStpikbgPtuHJW156PI3e5gEmJCwTIpgmELPeNWDdLhVrn0cP9HLpMu0cEDY2
UhMShrYr8NJB/vfO8hSEqyAgHfDsIbUVOE1Jgoegw3UrXVLSO65mG8kERZl8WcDaBYYJV4GNzumf
HLC9ZiFYsJou5B5rZdQRUb22oD3cic6N1TfBYnnaAtw2XsBikz5ABOWMczZw7j50h/vb6tYm2RlI
upssGFDxnUb8mN7DyjMwhe8s/0Zk2Je/v4mMOm/ztOvwSqYm5v0R4BEHZHiCfOj1Rdka3jgfOB46
4ny8S9zJkVdfOoLWuxr41Z3AcC9B9t6au/+dPbr+WesDRnQ3UxDB2SUoZqHk01vWCk5z4Fc9yHT3
Op4GHLsDOybahvpqfpc7+aNewGucsiOarB6Gen4Co+lpgbieTZxksNe95oct7zdi1/HE5LYUN68Z
pVurEUlRxhNLwxaK3W5V3PIqACXoS8H6zSqijConiADjBOD3+kvXeEWsIamYhTSAsPT1pXT+nrj+
x9r4inEYUNTLpMqD+q5dx/VUDk35dQUuIFaFllGW5gR05zN8dEY/5wMQps3BEoT+tCw/RcU6AONW
x0jkp0F3aES9RqAcrKICvNJhr2ZcWKrAPUxz7cWz7emYjOO/FRHFqRxVlrSAHUAvcB2+ovKRHapy
BpO7Jfo5xnv1HM5QK4h9rvJzG1jl/TpAmouBRixeMjuL5gqiqsGS14nVAeJjOdBddd0WynltCe2G
coRUfNmCbpgWWaT7wEpAQNefF1JXIWhVgrDFBSvqRqiL8Dz7lfFVHUC40p/81hKRb7VuDPJWG+ps
Ioe096CibGleWzVUZ0qq9oN7IdEGOTTkvjpoI81NLSDNB2pN7IzuofJSqAK003LvUr+LO0vXh5kF
wxEK819BeQlZMBdC9pq4IG2WzYuq0HJod6Q92gSfIu5QxiTt5hCZvP7NQX0L8a82i2voo0TQwvJP
ixyhLsjX59RNQUQNfPc99al38DT5nUGf8bFtg/zD3Djdc9WR/LUBZ/ppzmr3UVO7O6sSX/btGaz5
eV7cozU3OElOPrvL+CfV0gcTXDPcBySD3Ly2mmMNMl00SY5Qc68tiPl1Ov1sUT0fCIMunrRAOptL
u4fSTT7EUH5f49VGa+V1N3034wBpaISCkxVtOYIZOunzHx3YvaE+tDPyu2cljGy4fyonqBikdZCo
7jBB0Az8pOAj3Bl8a9rm7iWY7YJCHoO7OsbjOU6WZOewujXvy971JjlMnqJ6qDE05NeOHgQnA8+C
+uUez9m7GQ5muXz2zfCiyQk6vMYgaWf3lTTO0wKeijDz/VOX2V+pJfcki7c+dDHdmw9RQLwz19VB
kosZgKvy36KUP1JWf7To8Dpo//m6A22Yy4QaKuhukspZ1d2EVjtl+XgisR9UXu/cA/8efd/LosZy
dNOqQM+ri7u6sLoXOL59xz3LTSB9VSLo2uC+qgERdAbf/d6WrncvMx+aoHoYfyzQ+4hbRO1tTmey
Brq6QlktR6eQRunolTBINIQrkvnO6f/d51LsF8aC5fM0kgnJNVnGGsKQ1d1aO7ELLjMxy2iB+pT2
oCsl9p6G3i+H4XvGYaMMatUGBb4HYVHr2/ABKk7qxX2BdoH+bt1Bw8XewYtsuYj7X08EIWY/5i0+
1FjYyenHzhMRnk9vXBXjRjGmTs5QfwgSGwoiTxWFZgDqfPT7dfd+98QKIxkHElWjzzhjGH0afrTj
q1396IMmbPLf14ffymPGGsh0gIaOjyAlVhsCXcECtWOWDaObNGuOTXKg1JHGLMgmwXEo1yGVt62o
SQtPV+BBSkcFSQ2VByePQegD9Y4dk2/ZxDC5lPPEx65miY/zb7T2qNA44KfbscvG6CaGkfRQOvAr
8M/jdHuRQANR2yrmMrm+nhtWN2GM+TCmmRW0LLGgdHHIRJpBNNhzzqKpi533uA2PNKGMM/WhGOU3
LKksKRJq9dVZWWBNlTpfI5ZCH/G2n2Ik3kBDuhu1VZrINA05tQ4Q4IW48k11XDswicMCpWUj1pEm
rWIHt/6HpSeIZeyk0q1Fvvz9zd6X4zQydU7PkrVroLrxk01/bjOKEa8Q17Q9cG6xpEcaiAtWfCIN
LWOfdjuRtbW6Rq70LVQPlUUoHCg9VRAFlbK57yaI6cro+k/Yso2RLxdvldrJILI0uB1uPARtGFMN
Jovro28FgBG8EHvLCV0nmqQXTc20uadowGk7+nx9+A3zmKhGh6O1zC4w/NBMkJW/JxeQ+IAun1te
1sEAZxxap1E2HHgomogFpMTFgpsPJ/5vaFSgVJEeg1FDt6yEfs31n7NhLRPm2Lo+xMiHAKs9T0OM
Br36aE8dOFR6a6/FcMtil7+/CYVukR5EyRFntvvUE6gkFdBPfV5Ve1uaMPX+pgn4Z6oGmijvt9YC
2sBBlJMv1+2z4asmKXBGtHTWfKHJ4oCym8vBPgQO2buib41uBHPjW3ijGjB6sfrToV+h1mvjNrSz
tluju/81vIVnhs6d4KqzoA/1IL/VK9mx+dbQRgj3RBDRVUgSda30D2vJxjGaOml1x9vMbgRx0U+6
m0cHOmxA+h5pmavjpPy9HXjrSG+iGlfBWW4LCztL8U8tVkSVE+a46uZIRV7xTUIHtSrULx5AJLd1
k4EVkS6sne1zw3Ym3pGXI1AnLj7uQsfxIhxVR4wXwW2LbkIeA80gpeJwmkyZhCRURUYCLmKA3v7c
tDImxBHt4D76wVuSKI7ncaCisl1+t41EYSIby9pBb3Nd2kk9ZQccWsK5Asn/6sctpPRum/1lTd7k
ogX9HRO63mz4FayOW80MhZvbhjZj2SnmUuEGnehUflm1/aKrPY/ZSNImgLFSoiwaMa5JPjTInRN6
qNcgrgK1l4e2PmCEM/OgnOZDxScRI7/Iz6twqYZ/upzvnCm2xjfDuWrHVVdiTfoL2gEihxm+oDk/
Arcvv99kfxP1pgo5u5705wSqg49MVQeoFe8MveGYJtptEQ3Fo/k6J6jaRT256HjmEfq4Qq6b022z
N8pJa2oVpE1nzB7Ux+G0BJ/ZfBPKCp2Gl5/1xukVar48Qwk1mSn0YIVW7VEQvK0Uk8Xj26Z/Wfg3
n0AvdSAsSBqgEg9irL48KJHuhOyW8Y2QZcHkQB2aTwnKygd3Ij9kkJ1W2/+QLur1ttkboVsD5ZPZ
eYBPOO0DL+dTPdzEYQLbG3tw6jZ4JO2sIcHDU+x3IuF0jbNh3XGbjcAyAW6o6A9dPooxceZvqvxI
CJRd6afrVtka2wjaGiSksw9B3mQFqbUN/LwzTMf11gKqCTuWZMGbAmBNcJlpetZoFz51Le9vu2P8
D+y49qrZE/aQTK3vxy4vioM37fE2b+zgnhGs5YD9O5fjkHS0OFq6us8mZ+dgtWF0z4hVJsmc8zob
E2BoTmiuSQTEHcXY7wTT1vCXv7+J09HTGaG6HhNddRBZrX7hifKucvTX6y6zZRgjVvU063IZ2JDg
InHqe6hUT9nz9aE30oAJW+TByJs0hzfOpAZKXbAF5YCvRfsZSBS+Y/yt6RvBSmfp9K3tDElFaQMy
9DKLZMDn+Pov2Brd2GQrLSEvAhnyJFfW8yqnY16wn7cNbYSqD/KWmdpySMYVSh2Nf8fXcmdJNzzG
hCwukI0uctpjSYX/CeRXcT7L5zHd02LYGt647tJGjQMuKkMC3eTjTLNjN6D5s9xjhNsa3ojUTopl
hsLckJBW42nQ0meQxfyY8cR43fBb41+89U08OaVM0bXaDElAc9Aq8sgb41Zlh+ujb/i8iTRUfdlT
jofFxGJnoJRU4JzyAq9Ncq+7a2v6Rry6qiRQpJqQ4nN3bKFR0sxw+dzDOyReL0f2cv13bHi+SW03
QzXGroNhSOQKwubWO5Zq77l+a2gjZOUAYcS1SvskKJoIb6pHu92rD24NbcRrunrN4takT1qfqa+Q
DGH3ZMbx9TabGCHLmIaI8Gz1yQI1o9jmBEQ3MySqbxrdRBj6YpSDpDk2V+lEJfeORZY/3Ta0EbGe
TfjkTTDL1LOTFwCM0e1Brzfc0TGitSbVReLJ6hK7WCMNtS/i9YdmoDvBurGgJtXbCmF1x5tEn7B/
+Hjw6huHvfyaNznAxzUSiuWg73BGK6K+TOYh/XLd1hebvvP0aKL9Al/6OUNVJSn817UC0rjrP0q9
4vVnjdOOhZAx2fkRW6b3/vsjPDKPtihhm6ynTZzOeZPYo+Wcm/HWXGxi+qqZQQOp9LuklfQL0e1j
L6Z/QIGyd4kNNoxlxCtEIDWYwpc+QT/sGaLgUK3mNA4cQCms4sXGc320TMUJMqk3vnA5Rgy73eQF
oFnskrmCXu1QQFG7Pfr1nkbc+0h9UP9cfukbzxLCl/mYVX2iOY2UbtGm8ZnVbmSj7OIEL41tQ3+3
jWlZhJBpPV73ub+zf8fpTPyfNXtQyhGyT8gAZfgMiCutUYppz93aHwT1kiFfw5TrB5XqnW9ueJ8J
BWSQr+ey7Lskg8hv4+WRDdaVZbkt1ZqYPwoeCTftsUwpMExtwQ6g4jpcN9bWxC9/f7NC07KAzY7J
DhAHl5xtq0xj3VZ97BdqT2DlkvzeW45LNnvzCQg5A1kAyh0QL0rvbkKTww/V8VLgmj1q9+DJdGSh
p/FasGOujaRjG6nAXuoJTSoNzLXyb2Czh6J10EeaySct9Ilb7cNM7FuwkvBwY/uuQKRt8bHsEmWt
zXHQA4tsKW9iFMHoRkYorH6uWAu3ghSCHVLGpwPPhz3Nwy07GdEvQJ0h3K5tEz5bIQWG9eCRLiqX
8vNKSR5XDo95scfn9P5RkJuAQWAKIAji6jYJ0juKuu5UZ2Au+Ax+o+frnrz1AWNbz2bdEzQBt4lX
jGHdL99q8il1RQyB9x0gzdYXjN29F/ncKpTWk2ohsXZ8FRagBWua5nc+7YX6+3sAN5VQAXKDXrvP
26SErI9VQ+OdFEfBWhVKb/otA2wBq+NHU5MOO9Hy/qGCm5CcqXTqfAUHd8JZe2818mEZ92oBW0Mb
ke9xj4Owo8bQC49LKGq6kKu7vtrv5y1uIm9Q4sXGC6Rj4k2vzkqiFJJZq9hjhNqauBHV9syhH2Fz
nYxOEKdsjjuh49smboQ0w0VFWGAJTNpChQNYgdPuM5l/XR98a95GRC9VfVFjWXVS1Vn26tqlAL1R
af+8PvqGzU2gYwAlihSajTqh3p8MEvS1bvCSuwe225i7CXZkHevSXGL00W/ruE/RWdRze++NdWt0
I3brobbArY7RtSOB7y3P2bzXcrI19CVdvNnfZCuyLMhKSB5Ubh+TOpsPDgjr4utG3zhDcRPt2Fxa
ab0VgOQaGN7ZQ/O1j4YJEgI5ngZ3JaSY9c/ZyY9k6W6qIgG++98flE8VzVN7lkAPOXhXTFU5fa26
tdpTwt54veTc2KCRcNK0AyQv8fWr7K3Ezdz7smnOnQuUXlW9TJqfITvwCsaxRzoM4YBnNI/Pt6UO
E9ZFBPcgPWPRMylfUKC87xews6bu4fp6bXmDEd8ir9Z2JLl/HusBulp1Opy91KqebxvdDHBwRg3Q
CmRn6rFwzoNQ5n9uGtkEddl9TjTA1uO5W8rgCMI7J0Znr9qxysa2ZoK6AF9s/Yxm43kmPerYYAFx
0pCwh5SVocO6u7z82O/1PW6kKRPdVfPOgcYn7F4q0FFRLY/oNnlyqfx83VJb4xvxXk5T5wKQOZ7z
dvlcud6xmfznxgqy2/zzf2BdFjRsmg62oukQQDuh+DA0aK8EsdD5th9gxLcHyUYyzQEccx3GuLa6
Z7eEEkyry6frH9g4KJmykFUqRquc/eHc9/RD7n5Em+U9cXSUTjsIhK0lcP+bodqqUd2ivPFslU3k
SBFf3jLRFxzdNn8jhh2hFwtdNMM5QKOHXSZo7AyH8qHxd6a/kSN8I4qH1qlGwpbxbOPxuOxkUtvT
DvpqY2gT3UVLsLGKekKgcX3vKOcAcpD4ulU27tXcRHY1eCR1hdDj2avUJ027L7roDl11ieas1lFN
3B+zU4m4ueB7dXnbyzI3EV4BQcdPN9TjWazzkTvNR+2sO+l0w49M1fexKlCbAs4djuo8ullWRoIA
2U/b1+sm20h7JrILd4URleJxPDO2HOexiYbln5Gi4GFZdxPrDwAXw7HETtvF1tpf/v7mIOIrO6+1
KMbz1K1RhmN3r9Ob8A/c1H/vWhs0PAWWXmXDQdQeuMj0etAtu6ktGHzpRkRbo4SyuV2OZ5JP1mGR
1d1SrOwA+Zjf15dia6mNmIbE0wgOimo8r8KKZ+t1VL884e6ExpbljYC2eV/jJQKDD5aEPEMBaItz
uD7v96sn3ER6pa2zaL/A0HbzG+zf4Yq2q0srkw5+Bd3e6XgjYZuIrnbQkFYBO9dZomwWVpZ6TAGB
aG36o3XsnV1nw0Ymrkujp5S2s4ILSTsaGh27YtnJ15cr/v9WmLgJ6ZLUzkYH/86BJ9B2277UZIxG
68Hl7jkj6rCOe6WlDS8yEV45CfAC1CPEvJUcaxs6xyXNvjX93sP81kJcjPcmhFW1dCDTFvDSzP3Q
sSns9NPgezgf7fV6bH3BOHtrVQduV1+WYfFjietEQbvQD+ww03vQhS0jGbFsD56s5YTlqFBNXmbv
7PTd/TDvwXG3hjciuSYojzuAAJxnq0DDxxqO3S/m7D2GbI1uhHLrBKNVVBJbwvpBoVGQ2G04o0ny
ejRvjG5ivEp3rN3RsoazxVi0el7I6ByOU7UTCBvJwsR52bpdII+NLNpoOkfa8l/QiHlcnPVJVE2i
HP7r+s/Y+o5xmw4yyQonw88Igvanz63nYFof3UA/QPAookOzc07a8FUT9+WXkBCrS3wGYgQOf/Ld
MdT+48z/vf4rtoa/LNKbYCsdsTIbdHtn4tXhSD+W9DUf75TcOYptrbURy30mGO1neBKv0rDL2wsH
S5R1e1G2kU9NVjO7YaLtFB/O6UX5hpdLF1UF2bvGbk3eiGHBCwayVNwRMsZqdGnUn/01+NiRIN9x
1a3pG1F8KS34U4vpozn/NK/WacIR8vq6bs3dCGHHd93ZZwzXD1d/b4mI+0HMABLvsX5ujG8Cv7zB
68Fg4g3nxvLR3s8b9xGylxrd286eQsr7NCY2CqX/9c2gXzmA0GiF1t1wWYV01c1H0QRDGlFnLNOX
UjqSn5uincSJcVejW7y2wDYgfDsTxxQUKHNcsabo7wqr8AXQmMGchn0hyN6RbWMFzefQVIP+wgcr
2plneY5lFJDoGfStoxv+IVqvRvOmh17wwYJwyxpXTXvbScREv6UjZaNSc3dmSh+yolhg0l3ljQ2r
mPg3Ptq8lUHXnZ0A6l8TtZICFCfxdc/eGvzikW8yVl5lFCpvU3cu7OEwcbyYrVnLd8Jm47JiUvax
zBtElbZwOSVOq0qRE5l6aNHgEcksfeArrcHlRT6Utn0T7Sy83Pvv7wFtiV0Bs/b3OAVBibyu+x9a
Frd1zXKTy0/KShSOrbpzhvVOcqnFQ7YgIup0nHZqpVu5wHDTIZjAxgt6frzXf8lFFgZZcyqGG7cQ
z8hktMRRc5zKDsfN8tcwO8+iQ5kJ+sM/r/vTxuxNbNxYWDStICV+Xpvq+0q8B6pAprDe9rjMTaK+
sfaI8N2iO0tdolLd/ATx4ePE88NtszdOIeta6YKjjecsGe+h6ZD9Kog8kMneOwtuhJvJyFfbWT6v
0Mw8zyNkyglZG7xgZXuHta3RjWAeRl13vYbxJ+bO6NpRNBwcelvvFHcvX32TKga8qkPxE3NPqXi1
+ynxWut03e5bEzeidnTzVYwkbc+Dm8UE53uItOyE09bQxrEjwB3UcXp4zGg95XIoo4DiyfP6tDdu
iX8pfd5YxJ6akubIxWfquD/K4UXRLkFh9ZgV45HnHiAbe+1ZW2FlhO2IBQXJSTmcZUDUfQDhxn8h
y8OnUDndnpbQhqVMgJyD2o7d2xS7rwJZ7qS6X+nY7DVVbpzvTRI+L2dDVjYuNl9ZRZR9lROIbcsY
FDOi/nF9NTZsZELlcLyx1KrxiTTwvwqX/YZK3lef6L2fsDX+5dD/ZrWzvnEatWJ8Z57vaD2cwCd8
5w63If24ycfH5qKuKQhCzpmDrN8MFiS8suKngqrHbe5qQucqRtzWnnAAyqeiCgmVv1z0HxFXnwrZ
Rb4KarSUsxtXwwjp3pvWNm9IB+kogE0ux6LRih3Ajq8v9pazGgHBakui1R5HxSAvTylTIE5lO0XP
jXU2IWZ2Peds6dfuTKZ/CnQ69mMo8hufYkwkGZ2BUwIzS3cuwSFSqQewGvnzzsQ3bGJCxqQtiob5
GFvbjH5Q6JbC6dzdS6QbEWxCxmQwcNtzh+7cMqtowrKsR/BANN2DLxeZOLlIH9EIKW4EkZiUcS74
4HnT9d258+SJZ+6j5+31q28t8MV+bwI5oI1eco3T+lpWdUT6+kPKl08VeGrCm5zThIvp1ocyao8T
e0H6Uz+Ocabc23ZKEx1mOSW6EksMDQ2EuzL34mqudsBIW+5jHDxT0KqsozfC4lYgHlOb5UevtNjO
xDfuArYRsJemAJBI2woXDetDlulX6A1/ywbUUUfu3Lk1+9ap4rXiPb8pGnwTHrZWJGgdrdUZXGu2
Gw58KGhYUVbseej7buSbVHLUWpSkZaPOrivvVOe++u10FHL5fN2J3o833+Rwqnq31Wmhu/NSHYi2
QqAB752livDVkI97pc+/u/v/Vrp9Ex4mZBd02qn0ObPA6lf+nkX7nDWQVW76qF6Cx8y5L4kNzNuX
jH8uHHUA8XKclkPsNz+XqnjgFoklcOnLrvjNll0vf38TnguqpX0LdfNz1zgntJUem8x5YrK/yc19
k9Fp9SzaFs06n/OU89h1nOY41/beffr9CiA6sv87eUDTO2Drlvnsokktd8YPwyxjtPN8VXRPFfb9
OPX/R7W1gBiQ4+rlLDpPHW2NpwJt8T19m63RjSwAmr4W7+DpfK78pa9Cx1JuGXFB2O/rbr01vpEH
hKrzsUTl6GwVXjRM8sD0Hgro/eO4b6LJ6sIZctyr5jPut00RWl4vrVgWK4WUCGmrNao74fSf2yUF
BqmHlMm/13/ShsOaOLN1tpsF7x0zEGA/6JKGVvt1nvduXVuDX9LDm2hYVZURoI/nc51i082/t1qC
4/E20KNvqkpbC4FiA4fJ+tG+d6b6DKWvJwJx0OuW2VhsE2nmL6tV9bkzn6HBkePYz4pwaoMds28N
fvn7G8tkJK1dgI3ns9018gtHIRJAeQUhhJ1d/P+rCu/kRhNVJiuN/vMiaM4KXADkc+v44o7PJe0f
UB9Im5fJd1z5ucuKPPdC222XUoYKWJ7SCSllcLkQh5au7cMUcg8qIaK0kbs9XvvPlUin4CJ0N+R3
3TJfsI9dOcp/wKsx8FPJHY8fwFlJ0abnVD1/qDut+mNhQ1Pj4Eza1n/wgA4aXZv0soZcK3JCvGoo
h0RjCYZHNLJ3wXgSc1N6H7OusbpT4M6rSvpmLdjj1HASrXSZ5wNeg+/GyiVfm3odfvqCk0fxjE2n
t5dwtoF8Py61sn/lwqpnPMQMHjt7kNUCVVdbDRl8fUAXYT23XhavDd6GoD1bk/rFke74Z51BZxfm
k1zRaGh3w3I3kU7Xvz3byXoMIy4FwMHLm/wefXclv6+g27K8DOOU1S+Q+liGM1hAuHoYFl2OERtL
3ICFhibTp6Zo0uxTusquOBQ1GlSjIgsUiyovSO0jusgWeremohDx3BV8DXEBbdYTZHGbT8RHR8y/
oCv0vShApssiUhT6W1c5afoKBfTxew5BJjtxe67TOBcoIZzyRpYs7Gs2Dn/0iG7ATxJNX/WnCXLF
PKnSEZTQRa9UGflDze1onujKQ9YzpY5KMgYliTbt17hMNaHgMrBQC23Q/KqP65ITFeXubAEfP/cS
S7d6kAawp95xcL2ffH7mJbPbU1WpjJ6EE3QsDmDaNBSolS8HWaYyjenA1jqyAen8UI8jV4cB2Eek
jDErZXbXodGIH4elT4E7ajyuYnSAtGOk9dI/UDpRN9R93vhh1jr5Txt8+cCJSX99kDXgH3HqgmXx
xR1KqzynU14PIQlU2aDfwgJSOh+o73zz59q3YdZmzCNLqgA/tvMlOS6qFTzEaRKEzHRe1zSqVY1e
aFr4nXugNGdupCruIQLYNKfROLbrEs2ryETY+xS9i60K4GOdVxQs5nYRjJ+X1Rd+mM8AGKJDkwYt
uDqpIIeGDf16buxFu1FVuUJ+UgM60ULIeejx5KsJ+01QtIP6bDFd9mUInKhdnlfHLuuPzhKIGQS6
aCqp//XzoA3iHhjf5ZBjAdFdNKMzHxzzQjhA6WfDi8NVwSKu69mPq4UxeQRz1GqHfZst9CMVE1Q4
owLKPesBVO3TUIdlq6YyUZnH/aMF6ip+pyoL3BlpYDMw7agc/19KdFQm3cIK+2gXqvlWetYL085h
Tb0AZQGb6Hu/HCvxpedl9tmZiPi52n1TvPYNr8rmIPu5rIvD1I2kfMpZWqo/eJZ02AG0Si4fQvSM
e+xu7j3QdIZqzKhQUQHhmwbE5r09BWCvkYPz0DCbjKdiYpQ+8KovSogzF2gSAkX5sH7pSqsaP2Zg
Ds9OeVVU6R83G6BTAHN4Vfa7g8SZjleUxeaoEN0IMG7lAINQAks+3qU9hXw0OGdGeqzg7OL7WrSF
fsBOzWVEKFz1pW4L7Ep4mc+WVytgWf7MCpWqwyLQb/pY+TIoTtXQusWR9mMxFVHfeyU6gBbaEbzs
0AJUxuArnLw4x0FGn9CDUlWQdnFAWVI1wp9Cz29V+YA6cgYGPe5n3sGFphaL9UoD9igta/rBFFc6
qYs19qBFnocTKNqWKJ+fXRBBLwhwhScqEop0CVev/bhmIIXOu6fCaoP1ICH9/D0H6wqNmGKs/zR7
Nf09MbsDHciyigLkZaqX58xdICQQUyIjD01NXwsy2m3EHOaGSkNZ2A9yqAikOGnXPi8gX51X3gnd
w0GZ0MHPIc5cyp/DnD8GE8u7RKwkSFyiKYJ7rrwuDHilvoNbvCyPOSkcBIm0yldouRdruIx2/pHK
7jfmUPx0Fk/8chu7UU91wRkoR1cG0TtQu9n+wVpBsX7X53xYI1yenSXuGzkXT6VX2M2HJctBN947
zGnDNC01pE1qzrLHaqbeEVK9l8YE+xG6HjiF+TNbxwcCnd0WeXXplAiL3uqnI1T9Mv2o6taB9SZs
ltEqIYgY6trRXhiAfmoIRdGlQaTWJrchEI9G01CxuksjnS2AkLXDkFV3DVna5d4r+rEJ7dUfIHWO
zt/gOHl1oU5BVVpL5NIcdOvC4ujn8VFsmO/s2nMeF6+YgdAAsRCLJtxOKZQwHbc/aDB5odia22y4
7+YMLPMumWqMIiC0tLbBIMLMW5cqlH7quUmVFciOQYr3oVh3XcYjBhQ/f8wrS8NX1gUGIUyuJGRZ
zdrv/8fcl/VGjqPZ/pVGv7OGFEVRGkz3g5bYHHaEd6dfBGfaKVG7RGqhfv09UVU9VeleaqYvLnCB
BjpdXkIr+X3nO0u3jr16kTZvRYjFThSbjg21Gwfj7LSxXitWRg0PquGuylbaH9fMAwOAIErYgYIf
GuljQdf0kuOc+kXSk7YrQl7JTMXjWo58ryDxQ+g75AonQvOURcJ1HLsljvLTKO8aUmx7ZHSwsIUE
hj67vjd9EVjJO3hvd/0StXPD3NgKLCDnKa/bNlFr07JDK+pUbFen6kBxnN05Av7EWJw7vmShbxxb
RUvekXoHEqkt+hDOx2N9Te08TlE9TiDhTwPy3mGaPpsX1UGRfSQmU+KadX4wIooCNxgEBxiCvk1S
C5LHoMRN/DbzAIOEiE4K+HZZVrHTI4qkL6biOg1hsFxTBPjUnoLZRtNslyF1lxskF8KU0G+6kceN
zwZUSnDhm882RdBTmJkAV1SkcHa8Jc3SFCe+OrmHR62uRhvlbJ6raOqGxWxbmJ/mh0HC4i32sOdj
7y06u8RYz5R9qUDbJhFlYJhGeJpqRJFkE7TJTe9V6Q45EliCMTmveAxSVib29VAPc9j7Lt43qcyc
XosJ9cJFxwzN1oB3Ce0XghfNW9kt/nqu4QHnxXhL8wEGCLWxMKMfu+4KPTtxksEZQGHCW149QSkL
Qy+BQrDcu4FJx2PlclufV+zK5Ds1GkwtUYviEnhVQYnR97XbhMy4mKathEzs4GqmA9CtNHThOJr1
+9hwzIaZSh2Feyz9deN1ulIJWxHmd5I1jMs3ZYsnBhg267JIESR+wLWRzEWsIPoQ4ZSK6RVU64LG
BaNKbio1efYOHi/cjWHdXE4Rmxb4izQwkFaRChCZuBnloKowX2dNkkqWo7haIJxzIpG6gYjLNuiD
0OZOy6J5HJ0lnvsAdxSFVu1d2FztsBmJcG/H2vLlum8znW0rt2jGbdeZFc98Y1OTMGzjdbg6ioqw
yzBJ25b1UrlxWhqbvQCScJDF0BpEZsm1ps8CNFyzUVLMbYKEoRx0BVn2DQJ0Z9NeyQwhAW5diCtM
UDTfBmBRZXtbNLX76NhsiSe+nhaDC9I6yIwfU9fczAokKGyva/3OkbOJVNBGdQiOnBan1VcGgTLu
JsUSccO9qu3DlVUO3RF3cdwNZkDleFAT/NbioqJGxNjJyvtVsym4cjxnrsPAMQGLjS3WIlmcqWcR
SoIc6Qaop+qEKzQKN4jkqeTWNwIT4aJzW7VVNq3sa4XEYNgrr4aIE7Kb7YQcgGDJkCBsZmffz7IZ
kPBat2aDeXzhnojjzX5M9Gw/+mbiMA5Uq7dDo6Kx4i5MYs8rAtIOodNwdeQiozgAytxNPa1wzkN0
vJ9CKtLVXlLC+ySNsNOYNDEdduEQAU6+s5l17mOBXV354eSS5ch5NilN8g6rRKhBJqsjKnNDE2EL
uObVOnC/VPVAvqY9asfQFrIl0RLAOfcqLUUaxLMYhyNKUbpF3Aee8XUsDXI3JGzaZVqCq+QbheAx
2lMWBiyXS+gOOTIEunFZnEOTjvIh18jIu/aXvC4j5ld9cJOh5KrYNsd2Qu7SDn0eEon76ey5Mr+w
2xl/VmNZgSlZ1s1JVMQ138ZVLlnol67nxTVWabrDVM6F6R8kGygSKqaSLp2KAtl4K5aGAfgPdmW8
MnkIcrjTRwQjX/SFdVNhKZwwjd+vY8GrqAxQKYU+yqO7wq9aB3kTZfkmUEi/+Hk5B7tG1EMVVVU3
u9vUOvO1Hqfh3M5lS7ZY3TXCzOXlOZuqaZbbTHoUzZVf5NnWb9tuxpqU9eKmzOikbwLhBnLD5tHa
22AYSvetyXL9vuAd+Q6AD6EWM55CpMDYJZuj3nK/i3UKb61tN4DpeexH6ZVbjsMPToJaceMuHcei
qEZ+R9t0fjOrWprtpKW7hCIHiglhcZezuAHu3mzKbmyyTeUt6EXEusJTkioiWWT9YJ33/Tr4TSSV
6thjM6iVXfNxQaYA+iawffOgE12UFTOecOybzcVJwIMPSdxWMJkNKYJYmo1b1q6Oh6EOqo3kjVY3
bdamZQxTPK9LPFawdEcRUllfa8Mu2xbsIflVPTjcPnAoe+wenC/LHpys7/V7brXtH1VVapkgTMqb
t+gjHO+EMqYJvg9K4Cgh22HchoVdVu/kOSMQh7nK1+6+oGX3lSE013ldes/wK5L3MvjSWtPOqBPR
0EaiKmiQBFmbuwc5U+ysVYsc0KgldIYBebMy+CeSJmPumQSEvqGhRGvf9H0ZJIVuaH8FV/qRbgsQ
MsvNUsBl/+KuPPY7OjI1IL8YcUto/Bs2RARq/AK+aKvnXrMeorzd6iytvukWdPjoKUXdbexaziPg
DU8a5OJ6YxkjlrQk+9pkKxzXTZ4/r2vfL3HHAwhORgNyd+R4mnU3PlZJJ065K8Xd0lDSRdg7zIx8
97oZz3Is+gT/gDPbxL263KS+YsF3dGpiThpZiX5HqA/qXj9PrLpb0KHOaBmWNN9PFZOiBGBjidlw
ONAGLxwLqipDoEso1Hw51E6YV5Z/dMgzH/Z9S5x1X2MhgnsKaQJlQ+nWejquXtNdBONlb+ePYmaw
FeRL0d0ZJKW8NWzlAEPyJV9DLdz8fcoLv965XkYfy8INnIhMNIXXELPoi9sR6wjGhHIFpwMfVcXt
QieZaMS6+E/dAKPifdUJODlTw3N/K0vioGZLs8Z98hHw7oQduv8iLizNpbqElbiBxrLSLO4rMXkp
vvprD/DATv2IztisGDqPpbOoBEAMa8OlqoX9A1+Df4bOfiJi4PjKQqUtNJkIW91JWfdxD4A80tIR
MIhyunPTrt4Wwuw/SjL+ZwDhZyibdayl9dDtFnRdMdy14dGxmF/phP/xbfnP7KM9/4ID6r/+F77+
1nZ2UFluPn3514e2xv/+6/I7//0zP/7GX7cf7c1b/aE//9APv4O/++vnxm/m7YcvksYoY2/Hj8He
feixMj//fRzh5Sf/p9/808fPf+XBdh9/+fPbe62aWGkzqG/mz79+a//+lz8zKrA+X3Qh//H7D/n1
Jy5n8Zc/345Ysf+Ef//jX/x40+byh/yfJA8QGuhSygFi4J7PH798R/6E0QpFOxAEksrLiBSNncnx
S95P+M/C9aVgPsexAAnX7fjzt9yfAgHkE+b8jnRdBm/Hvx3gD/fpt/v2J+QTnVvVGP2XP/+IqEtf
UgeIM7L70Csz1xWfRjW/+VgLryvQYg/P/1Mv6z/6pE9I9b9nx/3jxOlvp+NhroTpPjrWT0/7b8bZ
/gynvtpWcZ02RyK7JvxfG2j/8mk+dz1AVWBBwm79R/D93zHS/pmL+Bvs/rfP8KnEYg4k/fMZmf92
1F5H/qpnuLGlfSVDR0l4ikzzFFdDtn4plPetYsUZ+90aLTjkBLMxrNTEK8K8bb7ZOTsw2+bIVuu2
cKS4p9X4pRv0th8dWIc051ygJ1eF/YAT1hdk0D+ge3iuJ9lEDnwPR3QWm9+9Kb8+iL9/8H5cAX89
r4tLHfUoytrPRKvfnLzhiFMCSS3vWC4eh7z/xdUb6py4HcX9v/7QT9L4Xz414C4USkgVFuIzv+j/
jcG39zN75tNNlT7FeQswOLCWX/gBv5vacJM5br2O654RLkMPWUuSSfh44IfDwLVtaGeviyfVrFdl
tbo7LweWnRX5NfBlHdLUlptAVyi/ZQH/GkpOI4LXYoForztksZ6zBc/7YKdhy9vUiTtrl0gH8xQ2
8Ia+9kaF+FH75i7BuS66NhxzFMK4ZCWAZeyrwu1Q21VK7DqbNU8Mg4xCaB8DXA0XWekWYdchqhr9
1sYH5B+uw7pBf3elCnMA1RgQn9jBt/7ISgzEWflY99N1kLcHOKxMB17TOxfgLEoJxO3QlsS1327B
rn/oSPWUevxt7saXkg9Xzepf076iW6xs2bZo+qeSKlSAtTn5lOVRibSLSA52jrLFPLPW9jG3uCY6
YDq23Cm2ypHPWJRPdMigTYTE9kzKRUdpNpYQCQ0fWdnoI/ZjcuNrBA3qCejmNMBqqHT4GpZaQ3go
TRmBq32GspsBsRQv7qITPkknUZC/35MaVku59b+NgjyxvGJw7MN1NLlXA1e0V3lrZTgb50m0xCJV
fTUbUg4iDAb9oTuYfJQcuSVBXY9HW8HFpQxQDXqARMKeVM+4cd8JY1nozF4TM924m1zoPqwYRQoS
e5dr8QCutx9COfysJIaidDV4mbr+CSxAD/dpbCOCtLqRrAeD5iU0XnUPCBuyd9CVZAPwRklPxpBs
eri0AwHczmGxH5EKta870iOuSY+kD3sDELTCo7FWSCEPvhRlgxV10U+Ctk8THg/YWaBvmlP3Y/Vn
GmJ2RMLA1o8kQ+2GZseGQ9l2oWydK3f0nkkWdBFv0SEvxpJjsabF0UeVvam9cir3PgC+Mi6Xqcg2
NU2l3knXX4sYfLfmrpx80uJBxEgBAJiz4QDgt4BOPC9xR9l/FZQ1MkQafBnmU65jvtCbYsgfLd63
WTdPfWn9EGHFQeg5cHKFSDxiXlEni0dh8IrQyNIWYVqC9SnQhMFm8xbyylOn8+2cQbU2j3kfyrnU
uMuijKQc73QmHoLKRgUcgKNcp3uasZ1j19hR/ZdWd3PCM/stxwYPSMEvLnf5XASViClkZMy3QwRA
q7iW0mdAGYcitr03PbrZ6rywSSsghhf6HR+mGAUjWr1xeQkw8Nli3H4USBu7ktJ9hsVrsSMpUuds
Nl5N8/gU+M6XqWXyTZTcPdUzKzcq5yrkTrqA5UhsHjklskMwiQt2tBFBmDI8EbIqcOV4vt5Sm5ko
aNCuMRia7QGjjcesakmI8Iu7LHVfRmBb+9HF6BIyVwySODmbTJzzYjwG2rzD2GaOEddKsQtjeaOk
P2jBz80a5MnoiO8YB6moTRtkRODuRbLuhrDyO5iwDOxMatC3EareRUvhucmAWct5rl1vI5aRHLO5
zmLrjCxKh9I5Ol529oLyFbEojzXJ8iT1JSIJPSSHrUiC2mPAlSapdO4shjyJ68K8TBuYcfWswqH2
wrsO2jIPgyVwbnFlr7TI+k2tSzSAur5XFfZSb7ygC7nFAK/x7FHm+nXyzR1wBgBYiztGPIezF6ZD
56qpwRlhDV5A79JNYTIaaqwmB6DFZWSX0m4z0ZyXLJtjDQc6dBgSglHiFLtFpu+pRwDirxPMgEvz
PmqOaVpXH7knxw0ZmIO/pQDqLhgHujPoXIGrTYim572d3DtsAXniV10NI5uyjbFveCHps+xMFF0j
eMZ86GZ8dbrgRtX9dc4sjHXTw0Q4xqxAnUNnoW1MRH10GbwfDJE3mF+9Fn77ZEpzs1TLbQkZagJX
OQ35EEoDRw5fh658q7L2Szvou2xaDl3v7ucS3H7DyzQaBmtjT1XAJ/G85kO9H9SCd498Q8zmUyVl
HwL03gUNEKhxnk5EByDKShfG4jxPQR/EurG65n5u2b7nyj1iLApsgrVHjzVDzCcKe91hQuoEgYyu
UwB+eDfeBy45KFpAWk+RXwnOV0R8kCNUJ2AXP3T3BlP+pBjaW0SJAjHU+hBkHNtHLkxcCUxii448
4eb6oQNe3anNRR2lpq/jwsWm6zrlV8BDsP0vkBbR156I1pLtU9O+1HzC1Lsx18bDywb45QGGmXDq
JJgeEgSsrpm6bKEW/0rJoytaL+w7Z9MFlwHYqvaLM6fhPDkUvCP+ZtPgUejsxUrDMC0P3gVbj2xy
Tzzn564GtbgrvzWermPG6XbUl2JKZ6eJwPLdBf4Upta71nMJLHjxTNgOs91bHhRRytD2j5DZJdY3
R9QJr11rT1qJPQgaRz8dT9LoALQ29ZGmWCXcTJ4w+L3mHtkF0/ggGCbac4fEPP8SzWpkeoTeqwnl
MH0UA3sF0aOEjqppjjXvjiA9nrJOFtg9oAmrYCkXdsCsEVTdzklHym1D+Otaw7RDCWrirvXAVwrE
e52xG9INa7hcYjox3f8KMs1FmxwMiWynG7cfyo3f9jdZSYE2swqpmOkgogkSH0QxKL0hgr+l/XzM
A2BfHpVZMiztA1MZ0F/szBF02yTp3Sw/sZkdYMt/NwMLCikyGsMAcsR9N3qvCL5K4FBzZkhE8oWt
ryp/eUiNGwVavAWO3Q8epJZIYMQ+CCaDWOYSGWvNdBDjnEWZymtMTxHKaHvCbxpSZ0ng1cvGJaAr
cIenr4Ad5QbquVO+UBE5tuRh1qkh7nzWxAGZnmCGoDc+JvYxlcWZIU0WZICpS1BZ2XjCvndiFnNr
gQEJAkz6D6eA8gun7MbYQb5ouqw713q3ckkfPR+ThJbi3ZnI5DwCoDqOVDzOM5gSKphsWHfsmK9t
HdNyOdilGw/cTq/zoMYIm7dBlhtiNFjTiA1Mk2DKyfAlyF/3XIrnrk6DkBX8K7STqGkwrZ4ZgNdL
qs4t6NHBV1ZSZ7MCMQbcXGE8VBZ+qNLpj/S7f98JoiujAu+1lAIzsk/t5h+lS/2vkI9r9W1odfvd
fMY1foBC/jE+8v8t9HExk/rn0MfuTf3pjM4x+3vo4/KLf4M+5E9QHEvq+a7/K7rwN+jD+wmQA+gT
jutT17vQBX+FPhz2E0V35lzaIhEEPzdPv0IfDv2JOdxDec9cidhr0Fb/L6APz+UODk2IgHIcymdi
27JqU2DMgsj36bJlBOo0o4nKi+z2dxfmH3S6n59EfA53fU79gDGJhKVPmEQbTBTylbo7VKn/CjrM
DuE2N/5SPLSt+/SvP+ozxuIJ38EHwc7kkg4tPnPu08XVGEIu3UEOVYKpX8QyvbFZ8Ae9+49YIgiS
nz7m07t1sc4DhwVZ6KNDtgD4P1AnPP8bZ4KiT+D2eMKVny7aMtQASAnOBPUa+iYVORWBzfHbv/6U
n+VQv2/Efz4TccG+0Bxz/zMKkeWI2p5ztz1glBzNLdLO2wkNkt+EvKUP6dI9O03wbiHwmL3yulsV
MuhrMkYK2uOeY6oOXd01PHY3qZ23//rYnMsp/t2xXWBBvELcpc4ndIlXvTdI1iBxHiSNjiJdfSDq
1hC0qjnD+I6nmM3heMbsLgtojNTQTTarg2IKR1QkUwqH5hk27O1yK32xtXA2pC7aGwqSyr8+1H/4
2AUAqAI8fQ5e6h/hjJr3q4HlX3doe370M8zIHPHIU/cPQHNGf2aOf74mQERdUDNQq/qfH4vfkuup
9O4W6p6GoLkaO/cId5ejkOttpdfNUHhfVn+8g3y/BrdEAnBwb1tT7pwM9cdIorTLt0yquJVog3zc
TUwJ02GJHThhrKDxoxiMvOB1Rcb6vEJ8PKITenKDbRtgYjYeG5j5cBexeTx9vhSRs9Jx3zuPJWev
w3qHSUUCc4ANup9QgjUAemFU9aeM0m0wpbG3gKGYGmzfTRG10oalrTeDEQlktw+YP2FOj9Euu3YZ
yBA44RhIz0dHa1DMmlDw67KFuRwso7QWUd27MZtwkhLNZ8oh0RKggLrv1s4boDqoS6sodW4H0j40
GOlb0wBBOqXdPpDtoSmRQU0RtElgA0maJDePmJzFJU8fRxRPhZud6ynbLemHA1VEkw0RrYok417U
sRmryzdPgYzdgY3p4+QyEDeCrZOrW9p9ozXmsSQDaXG6FqBVSjVF+cBCqREjMaeR1Y8WDicgOg5V
e1jKk5H3kwfET4/hYtJd6xyNAm8DDPkcMkwwnEOTt6FXTwfHn25xY8IOg4w6IyGWorg1DYZSE9oV
vknXLkIxthsXL87YC8lqhKIZfGsAhQoG3F6+Ed2XAdEHCMiGYCNNQMGKbemHmryI1h4ajKKFhkm8
UTFd4fgFPkGnwOD1xkibLK71EOUNoJqqjAFsRm1u45lcpVpGvPb3BRdhCi6G58BJUgY70ztAQyCm
rm1iMxtljYzM4IdiAvm1ckNToxXpTUIx4l+LJuLkC+ffwX7bpbkE8eJ75ua7wbH4g/yk0gEanhcM
55CQtNGNjvrg2slt6Ac6sX17wmg5zOvgvCA2EhXuRtolkbV/9Ltyb0DvLAONPUGCWDtGMn+yAuWn
LCMFD1SwZVzztkz+VmFgXEzVhrGjLL8V4k4HQehUYH8awMFLFYux3GozJzD7bIBTQl8XAi7Zs9IN
uVHwvW6fx0ocRIr85SaDDwyAHz8LdZv443BdNQ8uKsJ+LEPQlhI3S8GxBlQICiZn5ZeZb8nibLN6
DLNi/RgrzHvBsHCJjBZaRsJ2IWa6MM2Ly369c3G3zHK9SjSgoJ+ZOz6YpHFBQ3XMgbl+0oHZBb5E
+kpLZ7Ms2R1XLVArxIHabwG025lPwqULwEvBLUXBXXZlPMD9pfOSAI8Zqmv0YodpKe9UBRuQIXup
xluN5FvMFgYKEPVCM1fxlPbwWO2SEWAOJoyIsAUZHiuhxlFpPD0rhSMn4deuA8OgHP75gO+nTG10
DQZIAXRhwhNGzhDDJ0N9mKDcUJnaVqD8WfJdrhjaBWqnJcDiYA/+9HawYzy1Zsu7elOCnwFH82hS
SyTb2wDdWG3I0fVuMca/dutnGEfGa0kegHCC4fxdaVyR+hUZwaEEppFVJs7B9AgBAQHhUyF48TG5
kOrQQVx2vKy/tQhF94IXDxicD0wR3VzsTXcNUM68gAeMo+PCg7QE76RPsCyBsCHosp39U+U6cYms
BXR7TTRigu80Nm7hbbiIw1ghT1bP8KeoQkzxd84AIWL9zUznSsCLW9AtkFrwTZuYwsixMin6bxNZ
eyf5HZSusWzKnWXixffNzpPItHTQ0CodcQUYqQc8NFeIeiChX51KJNdUgPW84KQgeFIrCUenDEF8
DIfqaqWgYtrv3fA6YJEC6H1Vmwu9nIUzaAswrQZFQyVVARc0qEL4CHjGCQ7+YOJ5qGPRPPt42Svp
xKxbQzLfmLEPiQf/xvxmnuZwSZ+kX0elCw5O830shshU8grUh4jWXztcZAkeZ+f0jwjEiS6jvPqL
hyyrpnx1TfDCxPjQ9+D/1McLT4rnItZuH7kV1jh+FuKtLXQo8Gau4t3A+HBqO1Ayi7DO8ygDuanw
ToHxNoSyhAxlVKsbrl2saCqsDH4SqAQFjaKvKXDuKzJnYa9IBNbjFmK/OF/9hGAxBMBDc+g6THZk
Fu7pwbojfE2UBUBAtwvPY09n4QTWMan8myYF82h+XsiQ1O79nBm8RsgWnHQIS39wPr8HE2h3pd10
vPhCfbLJYNKgPWQnqudZrjHt26uR+vtx2bWA4Kx37xuY7IDD1NF+X2b3mX5op+LJqleF82hBpFv8
c4orA8whUlhqRCEjQoDClVdE10mGbJSAPqLd3k5kja2yW9cBAaTz905xY6BVwO6T+GTCTe9jNQE1
EVnkdE9k1FE2fKtASch1E9k+TwBvtNlDxbwQyopICgpDvyUcCUSJzhgHpUFXXSa5NFuxXtd4TTNf
QxDz0IE/QeFy4SwwxhEIdCQyRpZePIhv1oCPzQF06hJeP9klgHSj2yp2PQeKJ/C9MgfYUd9Go7B7
eCqHoMFuEKqeyA6XFZMOki5RledbEGDD3KWRLLCqqIuBtTwU1Q5BlfHoqEPjvTnzhDz2CWgOS9jk
vcN6KvRzkKv5cRrrCEaaFMV2I0nE3P6xBdFKBP2NCDBMbdNNHagrnj+0Qm8EiILQoyRlLjfd+NE0
QdJ13lXH9I0xHjafauOOb+vqhGuBAUP7oZUfCTyIC8VCUKooA8QNRso1g+siH2ncB49WLY8Ua3fe
YGHD0bC1DXkWgOPaQCCbJd6SJZN/WSGDrWDzAYVe2KoiIakKh3yIWD5g+IFFkPqI4Ia/zgA43nnI
nTVkGGOkGY1ScM4C8FdV/g4IDof7Xa/zYTU2dryvU1ls3ABY/3ScoFCReBF45uDPvAsBSJ30G89x
dr15QNbtQzNk2wu5WHhXQ5VdOW2eeKlz5O10QorwsYIROl9ejbL7OVjDasTis9IDhQah8Zx7As6q
KthLZl9BwsZkqUSlMyaA0c+EBc9+/7L4FKuX2nLsQibQd8Xgnxz/G+X1N+2M9xYLtWU6bDORTIuN
taa46OQafOg992mS4dkeGhNhrw4RoojEc1BoUThQ0H+mfj5NhQuSlAfnlQo8F4P39sVDtajoCy86
UMD9CBhxBoI+Y3gFxF3lWbgkjFeDC2aZ5YciQBXh+AliwsKgKbGAIwbLf8O4ZzPkwZ5BfhVg33cb
sfVGiJ1ZtfXwNDndY2qDcFCobap2gwZLLOTiJAaAFLmpvoBISYQ55L5iHTcQMu2V97C6z+vy7CrQ
iyeO9EOkNQxsW4E5CqI2iJXvftYcvKzYlj2o4xkW3/m99u6G2oJDVsIM8EPVDrbKMawvADwAOuoR
5BqkYYFb4+MM2l6j9bMJ6vUQDLhtkK1Xfupv5mLddKB0lxfup3tmwPEINCz4/0jTe7YAo23z7aJf
O/1C1+MMQQZ043fD3CdUsriHEDLD3jBAE+epNlZlEbrUj7Uvk7EFt7i+redly4Ec8945EPjPT7Te
gHUNJp/YMDy4al3jyzUG73nbgfTse7u1YTEMx0Kjcuwgt6k7A7Hvw4J9J9lHJdkRCErCBUakQidA
HjYj5i6mu8cw4lsrZDjByIG3PMnpKwcY640jiv05ZKuMoCcDa+JeZTxqTA/W15DA8ibKW2yL6CE6
B/h6ffBWsoEoBcsPVBzaxgxk0Rkkb/9SphWR9o60DvZZaiIY7MeICw1r7mwofanW57m/VeWTHB57
VOLILb73tN6oeo7dywH3xbm3Ix4EM5zsMoB5rms4OXbY4SRJ1sU5epLc1WA2T0JshX6Hfu5GOjPG
rl9GlGoEqdBNydGH9NsLyTzDOBWhjQeQ68GbJIlQULj49b5IocxpUJZO683EO1AN6DWqmXhAu6dr
DHT4EJapQuGNafrs3dTV64KHnE5V4rfmpCpw/PBIGNQSGhxv2FOh/5bbFmvZWqSIL542VVUnkkEk
ADChhvzRKbNT627RKYP13x8mb44C/2zQUnb9UawDil8aw6D8LLCVpPTrnLbXffdsdL21GDoZ18kA
1687LIYvlTtfBc1uvkw/8ysW5PuqOeYkv5LTV46AUOli4Cp8nSyo9SFFeYIE4A1ywAYIeXoHCl1E
8gBL5HuaF9tUzTu1tknlT7G3XvUGNzJAQwV9sNcaPJAQnLAxNv0UG6fd5EuPXuFSJsjYq8c7vnwA
2cP7fzO0YLOZ+xpyCq+6KF54JBxU1BgcgxNw56S4WIPYDaq+Gtl6CJT/YjGqA8E2HtwKPmXzerdW
FebvzN07fv+lr4onXoqzzi1OG02ghdAVUqCPpcCErSTDhi1A7Yx/DYq9Dis7qyiYwJBoG/BVVlMt
UaD4dVP3N3mfY3LSYxEYzgVx0xDkxs1Y/h/yziw5biXbslOpARRkgMPR/UaPIBlksKd+YKJEou97
zOlNoGZTM6kFZd66YohJmvK9j2dVP5mWSaNAdI7j5+y9tuOmaJOnpkSYMK4p3NtVbPg7O3AOU1zv
o1BcM4kOPzHTvtcv+bWLcaICzMq6kPBPsn3fi1WmWAtFVc+zMP8jc//PNp2OtsvEX4seCi3Z27ZM
mCiBx9Uo9l7FQMk3vhq9ln5yKifUcltK3XEcFWe31Axn1qO9PQgtFqGNDD72tHkpbLT+bA40ZeAd
XRd8Fx6iqu+XoqbKRXzxzaiL1497T2je3vTJ+Atw0zj0kXXkMZIEpBMJ2zgaIOg8kewz6gJ0LGF1
1ZvpeO4ZXrloh+67Yo/nAIYXUWKz48FxiVJm0tb4HsqFlmoPouJjL0dlWMpJXLa6kZzVmUWJobTR
EjBxv/JJUSFSLURAXtbJNmI7vazyWLlwmJXpvGlIOpQgVb4PY5GfZUmDjpSZ04/SVsrHVLVeCtu4
S/tkP0r/3OrLQ6PjpIom/dYvVTbbJat55GX3Fm6QRQse19L07VSPe7UV91PbXmFuxD46TV9lFlUr
NYlvJ6/Zd7LfamNUHYceH0fgP7Br75aSDspZCrYcAZGlUrYoxcb2lY2tOq6n+RldjLThy8vzzpht
EXfZpR0Ye2v0sOM4ap4uwxHjYKmZtEhYQ2brn1OYRCVVhDwboz9thyRee4q5aXLzLpjj4BxyRRZd
Z67yyj8WVXDAo72Z6sLctI5WH1vyfnLVgpfDhKpp939ZB50Y6W7apclioLO46+zc3rUT1UzG6MFF
LJ/tO6dXrpCnaHtb8X03QHa0xgQFO6jy9Y1V1qG6JNrcu/AR1qzHeR0Z8nLcBv4YbI0y9K4DmbJa
lOgaGXGzYcGPmS9TbxrOAkhZrGvgvz2P/bnieYgQSibFsdleVMSC8ZkEZGaiKtILtMoVf8eiGz0N
AfyYwzDGbdc3oXGh+rnBUsNArI+1J0oubR+G0wBxob9TkvQY0PRaN3Z4TYOuQmUgr0ZtLFaTjW+I
TPdr4JbFOu5wiLOr2k8ielZlyJhatE+tX1+3dfGd9Idtq0YbAghAk7BJ0Yobf3Tue5NtbTKkr1XF
XiKUuBjlutGCG5rdq9TCqM40PaHtwnfrgGuHMifbJ1N9kSNq7rrk1ozFoe6ti3RK92qXXocmHat0
MlFNerea1W1hBaM5abxoXQetvlFooDCwE3OW89oISnprXPg2MLSNKMO73Cr6RaKrbjNvXHIUd8ss
wY7l1PxPisedMuo3ZhzOYVtKss3NhE6XQSMh4lu8Fig9PIdy3tcG4Va+f6yimlm1guoKPtFLHtQH
+u/7uOdaVf3cwSycZRSL5ipXsJxkeU0HM2h3lvBubTtiWt/S/UtMeQwqk/VpIvXbCeynWhyq+WOv
lukLcWb7Ik7KbdT0V7oWXOnMJJeTkly0aq1jeLf9Zd+UmzZlotIlRsbnOaDhV8arrvMpRcwkWIcq
+llwdBQJfk9jsSs3Ad7h0mouZNtRg9uGdVE0w7Ew6cRaGLjPolQbFonMXK1UrfNcjTWKisa4MAlX
OXPquGFzmhbL3LFeSoqLhHbHz7Xzj2aX708l3wwuH8I4LF5+hN9Ox5v/bWeXkhncv55d3odZ8D/O
351dzr/41+zS/CIIinMMxNs/h41/y7aNL6B/EU8wlUFIqvPJ+0u2rX7RdU3XHJtp3zy85Ef/nF06
X+aBxTxqskzDFMafTC4Znb755lm2LZCN68jCNd1AE3waHJGXadh0UaruEDGRLB1VPs2FNKfYM4S8
bGK/2ES61SwFMo5BbetrD490ZqjPFJjfJ4sZf1LCPI4xSSyhb8jtoMXaCrvMldJV9NxE5UqpDFts
aT1XstYOVhyVrhg9NcSEmPTu6MUhPUArpIEcdYfYHpt9anTqxdRVuCab+InFvFhxrdJlGao3Tth9
TVO2XakOYYNlcBf1qFcCLKSLsipQHpQT3Y+6v3UCuYnqLllAPT7KWdDS+s0BcnZAjMhkHDpbVRh1
oJJRF14LXGLReEUuFwOmkXYxOpZyaSlduc4R2iw1B6crsW3Wruo1dZENUbOKK77ZNQ3l1zKZ/ctd
l20jpUJRgT6r2iMOGjip8Cg021k5OaVLD0Zg4aXlo21at3Ve7LM29lZ22cyaqpbgBZOv4HrIem3D
ithura5tn8bJk+6QpcVz70/E6HVevtWw2SxEV4QrNEy7KpKHuGj0dRZUMB+yiNZFY4ht5aXxvjV0
ycg42uOF489QLBw0hU5XtrIOkxSXVuv5CPaSDJWZGrqw+p7bHKMQbNiU/3+gLyw7Z4nHUz8q6cBm
RSUGe0gwky8tv4t2Ts9+oE3tdI9xuF2K1oh2lpdYa5hQ2gx86O4Ng/ZsVxjDQTG1oVwGSWaf640p
zhxihy8GeAnLCmNdsGy1LN+XqC42VRdCTbGMocIF3/oWHWxIKYuqoYxO+JbUbNgRy5QGUzul8/7J
nPqjNe3/MT2GAvcM05MUM8zwXy9rh3lZuw3a//2//iP7VZXx5tf/WtycL4KVSugW6Cznp/ziL2GG
/YVVhRVGRxSB4JS9yV+Lm/iimQZDWVOfi36cJ/93cdO0LzrGFpZLSyBwYH37k+XtdHtkaaaj4woA
xamrGuP/t1sK598LRDzZueAF4DAWnXnbUfFVsHl4exiTmv4fyYiJTp6JXyiLKDPXoCMPqhpToRfu
EKmHFiPaSlGVT7Yt+k9i+a+jbAtdzHyBbcwqgmiek7PEtm4XPQQRVy2BaCBq7VdD2roBuuW1E9U5
/QgfybhTXNel+pL2TbNQjG4l455BqILiGqftgf3Yq903B1TxON7Rzawa1VuztN3Xtn0QMt7lhr3u
/FFdCjH4W0OvftiRBAzjMckgA4Key5SrKxFX7EdGp1uDHGg3rV5EP+IuEFsBuWFV8ZhsTWah0xjP
stgBxXlPCxq/aOtauLIRmXf3iZkDA/FoE0WptxrM4A53wLBGYtOsBqKp0eMT9YVd+TGNAEMUafAi
OGlPKa7zRt0iXXmpmtZbcLfSRTY2zaaRPiMNOEBTLdK1oLOxJEURfdoEkwhTnuYSp3hvOA0T2din
Aq+0gxMat2bQWytBqvti0JQLSykPXWSfwzrbxcKhTvf52hjNM5+eHzjA3CpQLiDAXFvheEz66TK1
4zW934odWKeuYD5Fy7Aa/YXmWRdD6NNBpN6k1eLs2gCnY2LfdV2I0j27Eql9xu6326oRNWxRKljU
qUuZKtSPbOn8lV+F5yjz3UJ0YjMmOT2grj3Yef21isY1XUkHyWQ4nhNWW0Gv0FvbtduB/nRz0U/l
5JZBoC9H3+PMlRJQUS6GxykJ1Msal4QblZY8C0Tp06ceiksjlHRBfJpHwtOPUu9xXmN13JQ2rT21
sYrFWPcpkwH2PoAhD6K2LhOUz4vS1/ZWk9HYlcFDKZkJtbP4Oa+dQ1nalORlvLaL8gYo2zcL/AWD
a2ZkaGmnRR/6fJUcEPrdHKpuCufaQaC3yFok50zXaFMVxSNAD42zCwRT2P6QFWNwjlyk28eBYPbk
QfRkB+pWReovoPlQJNflBjz7BdXQU6EoyIPt4Qxs24soMogr89ctUpXvdtE+jEl9MAbzkvgxul2R
c4HJQdlEba8h7x7LR12ywQ3GZseLTUx6pbv4XXhQKqxObO/URR+nUJvmrvcQ0TQYLOvVS6JrmikX
g9H6bEMKyMRToa4gOli0SD2GdkV8VtbmE600bUV4w5WXqPtW8aYlX0CafJE8aqN2bVreRev1e/aj
T2lTWLMphwabPz7ryeiqhnmZihQYumplW6l2/srLymhVaeq0iobO29gBMl8ktdVWMWP/nn4uJKOW
yQZLHIP8zmfOkbLdm5SZjiUEwQKmvGtNBAJGbrRMhfPwonMo3AoV+cvkG2JjCIYCDAueI6t1G729
lYKmQKDIZ6OekCjH8kEtGm0Zx229qhPeZBUDyhRhgQ4ZbkWqeaUq9quoeKl6sBluwEh+l4qCfVVo
JhdBKGr6BIj6vT7zbmI2i0tYWDRzR8YDqWV91/yxfjAjZKN17HzV6/ARvd6wHY30B70+pPM+Ooc8
Ezn8mDLYpJH03DEgDcyyQjw58dQtfEO9V6oueBRwcyh+AvM290JV0vslvRCMRlYs7UlCQBMa21CV
Jsqt09EMC/V6r7TxrpxSsesY1l+x8HhLP8Ujt+y5GZfK2LEQOfZ3JOb5mZJ3cbUYuc+robKn/Vjo
tHMN51nPpscCm4xvNM5G1TGojHbwUqFUUBy65GXQfSs0gFwKhfIib7Hq9EG+MTrxpCumky76gV5C
UnY3sLuA7guv/kSjxUbmjZrs9HMz//z7t2u8U7hCtf/5d1LviAx5diXNab3x9GPiJv5X7Sr/2+4X
557ivy6szoJvVFa7GcH+D+vw3/7g+Rf/LqmkiY4Q3aXlaMzx/t4v2l9MfsJuTVBwGPNP/i6pyHvk
h4aKYtPiv38tqeiYGnP5o+vzJvM/WVJJSj26tBplD3/JSZfWE+jap1ppXa+qVlYdIGKfVn47bX+5
Lu9IXbW51/q2qJFsck1qSkENZ7DNffOU2U4HWS30WrefG/JEJVxrarrz43pp9DAu6INtNbgXrXcf
V7d5r5z3aXdE6KmsP/5DkA9/+HecPO3GEGlNpWJPyT3ldlL6C5b9R99UiUPC8gU8GrRz89krxr3/
/aAmaAr22LpGBf325Oe+NwiXoXXDDO9O1G/C2Hz++LzePQSiZb4hJk/baUvfIpNqMNSodXF77cvC
2ttTcv/xIeZb9NstRHKKJpZbqZ9m8Y2yFjHVUYtMybrSp3gVDtF152WfPCrvHIYOionUG2krnZKT
i2UUWddioOabo9SbwfDxIYVbK/kMjf/7YRiAYLRFSSwdti7zz39Z9oBUjUOvcDayQgxKKbgLIuPb
gETqT68ax2HjJAU2G9BgJ6ejzXC6WCta1zHw/Hg4kmjLZP7646PMj+3be/P2KPPj8cvZZE3SzJbq
1lXMnWXcZY62JT6U/s9n0HZj/nt/PxI9SRtuAV/FkwUDEqmcGDtze7LqTs/kWWXhk8SwVO1TG5mF
0Ar2JIG5qst5hw9tEslLBcpNS7/2ZXQf19VXHXGUiJI7VQ92Tkvy4iic27LCQ9mKCa9qMh5ST7mp
e/M1m5S70ssulEyG57I17hUVIW+a6HJp6n2xnsATUCqnN12v3uVODNeQgY80qm6h2SZeoslQ0Wpo
d03hfY293M0DPKCmHK4VRHIw89jdVPB3SIhFARcASh26oza0r5ZfHwIQMJuPb9S7jx3bOk3OWzwW
xLc3qi2Stg67oHO14SFLLiVmLMW4+vgY8/70t1vE/pW3h/vDfvbtMRCLqWrObs21g2SH+X9Rqbew
hpaEaULde/34YO89edjcAETwKeKQ84L7y5MXtdIJptRrXDV9TToYtfkC4gxQBfHJQPG9s7IRjlCy
qgYGgJOz8ia9GEUuG9dmW8ablGMCbTQURFZtAsjttWXgDJ/crbmpcXop6V+wENFvYHXVT1YJ0+Qh
BpfbuBgokBqN6rbTvS3wvFut8S+Nxn7wyuEy1PF6K+Z96RT3kKX+eGmnoWvhFUH1znt3mmFpBV0E
oDEEthBpywR9MiDA48c38Z2n8tdDGCfY8Xnh6vWea1vo7CPkve5gD6g/y2555w5yDpKh2/zoO6dp
mblMY2WolNqd9Jd+fC4R1E/WU4ACsmiNT5bd946lSV4AbEE8lKc3borZ5Ot9AHzoK+X/JtcF1Cxn
UyftFcr7P796GsWYQWuM/v+pucZClecUSdi4Wqew40Ng6NTHofXuPj7M76WLqbNiwORH8IE/5WTl
dazIAqDP5YutR5qsCLuaywj9YgE/0atNPL/Bv3FiQpoajUAeAe2URoEI0RgsjaJtio2lCjZKa/vN
xKz34xN79y0T0AiZf+D7MuZu5q9riC6HTg0Sblbax3clLFza8YxDcV7cJnX3DDj6UBi5m4Roqhl4
vYQDY+hOVn8Utv2z76fPooj5GWVIY52szekABnpMrNqtIuMO/+hFE/Rfu0L5DJk+/zsn6zMHwaqi
YfoykUe8Pd2kSErVgLLtQhQkx67DUmAbK7TQz6oS36gqWOC5RVKqevbJlX7vPZ83DTRkLU709IaK
mubcGGm1O6TCjensWCQGW3n82bI5P4q/nSFVKA8Pyjw2GG/PMICuGXZ+2rgMN5dZWWHQujVzYLkC
r4BzU6g0WAZi2Wd6nJp9dvR5tfro6CefJGXQfXYyUePOAoTaR1laloshrXb11KwDQ3fbENm8XZ5n
XvnJsd+7wCYuu5kko83V/tsTNxu7sqOkqV3fRhutY4Gdzsxx/DduI91p3YLRZNAQP1kJDOjk0AG4
jR5QH+C161xi0G+69Sfv5e+bChNFqKk5rGusNz83db9823vYDkVFZoeb1daZXkpr3bRzCEKVMLBH
r4UwoC+NTW30rh8ZrpcZd4npbf0R9Xw+fHZffz41J/dVspoz4gRwpTN9fXtxHSXTWhjQUJzniMDZ
qKRom9CzBpCk4QOJrYwc8eGvgdcnCwLDV45EoajvkpwhnYY2m234qz1pL8hhR0TIE16QwMJvomCr
khUCeefA3POciaWCarrVF3AtbgBXHkbHfvat+Cht6S/VonKT3rnsAvMYg8xehKN+FgchCaF9c1MV
NKGY9i97XTuPLHFp9s2xJjnejNlg2nr0CA8RVezQ7IMKroPQ75H6HOePkzljTRX7YaCOb7qWppRh
p6gGkseUbqTl5MfCG6/xiD+p5oiUL+Go9ZOs5EWbp/5S61V02imiT+lNt4OWg3ogGQDeImrPVrYI
Hu1h71DNMCHAZ5OSjfLJg/nOJ4o7xBDbos8x155v71AkxyLAgMSwohINcRPBs583xTrI5sDnxkAF
ZFg/mqH/pOB977Dy57CE5Zt+yclbRwxDL7q64H2Y7Id0gOGROs2yNKNjidzTVqrzAdrPxy/HOwWG
NBjP/PQ2Mt09OdW0KaVi41pw65RWZCSxS7QliCD48RgEbEbZKoyRj4/5c3N1+gb8etCTlS1WcPOY
FctLUhQ3Sil5OlpjQ9Num6qAwqkE0NO0Yq9GxkOogpSAnPrZH/HexTZYFgy6WQgNTj/WgW0XAcEi
FW4uRF+WyNa6hDg2JrcTHqFVCuvEjstP7rD5+5Iu5+kj/QBur3MaXmNkorYHUVYgyfaGHSz63N/n
xa0TedcfX+L3DsSwko6cIdi3n3pr/aFspEn4g6vPkMpmfMjlFTIgEp6sT0SY7x4JXSR6ERzGv30q
GiDNVQaU1k1HCW7GyshNqFdFUfwI+88+GO9UHMCN5vqK/+AFPVk5I1uODI4gZidlvVVyfDoSG6pZ
Id3T+x8RkZ8wuGbhlfdZ/NcnR7ZOdhZ9ouXhVEiWP9tYz3bBPOzhYr3UxGv02dlAyoiErvXxTXzn
uwV8hsEt9mj2pafhYDp6m75rcx7REaQIwgJRfBYJ9M4hZgIBn1/NIm3g9PVPcraFeqDSz6wQjgmb
2aze+9uPz+OdaoLnnY2nTXfHQjX4djntHZXqU6Y8jP2jRpSIZ6IWobXy8VHeeRDnt8rglZ5luqef
VXXAx1apdumiCli1+TWA1kVsIQYvPznQe6cDqxD5AH3meXP29nTMKRSBUralCzeYxINh4dW3cvj+
8dn8DNo9WSMp3REk0FKHh3laxY9pTiJDMpVuWZrXgLcvCbkmmZ5SU3GMB2jtT4GOtDZrwRBZvrGj
RfU0KQaSoS6lPxIJbVll3lIJyysjrh5IFnqeFOcySpzHZuyPXj1smyo/9NLXP7nd9PffLHMollWa
G5bQaZLbjjDkfAV/LbhaaNrR5JcuoS11hMK+GgHmMvuN9eGWFDPgfYF4JDcRh7GiEZAE9KuDdA4Q
SXhYHIPbwHf2TmyfJ3EmL6XGt35kzFYVmLQr+GPlQJPNTsRDb0Y7bTAPft73C1wJZwwhBJ4q73oE
1IUycxpRZibHpBTAh+AjezPlPJak/Qxera36AjSG3ZVMuhNcfHJ4JSb9BasO27ZJ+BuD3f6qrQAJ
Gvm3Se3VHUkO2lJSN+myhbg+jf2iV7EM8PwfObi1IkTIhfUeABGrhmWcS4p2Cfkp9J7zCMVWruQu
3DY3aOIze8ge+b5vB9N/gmp5jusftFJAZktfZk++okcrsrbPmUG79aRe6kq/i0tnFxhsYusmuVDr
4rxOUld41gpDYbwMyu4SvW+/qBz/pjXCFcN2mj7YYyeYwVIm05qYq3DZBr4GkBxun5kSCjWjxCow
TT7eJLVVb7qQVAF628YKmUCzBDbGBK8dw70ZlDr0AyKAfITwdnKwo8iF2IFs11maGAKj3N95pJBU
mExrghAWZacEu6FUABNHMtlEU/BYNulj6uBPKMz+1hzrdWBSwhFc8RhWuboJMa8sDFB3TMGNDMYP
/qQoMqb1MKFXK7U6BxHqSJju3rM/dG4mZL+m2U4yRLaLTBkihfWbLThvQHN1dlmXPhgEp3ZlFGEt
tV8NKZ9jRT0X8N5JXilRrFVmtQjb6KLP42JN+8JelOZYrfJ8IFTSly3O1/HKrqx70QbqLgub8wYh
3KIlOLzWNKiK9oKJ+lNDYgqwd2ITw13ko5pNqvwMOLS27ia++A6dUlt9tGtCeHnETKwj+lGP6qe+
qfaa7d10dKxm0zipXKV5F8cVWZnWg0JkBEk03Y1pYPEaB+u2l+U5pRImZMMdSsfYsWlwETyjk2k3
cak+YRXBUlWyaiARJo4CAXplHRsn3IyclkkSy0KPQuuiVKMIuDaUS13DpGsTIANUQVwPNlr+YCa8
wc9MmGp1evutD4lZhkNwbRXqdaOkOGpUnKWTPKQV8EB9PE6Q1JfJwITXqIevdhLoT0qilGS/2F5J
fyCMO+yuPr1HBbnGQkscrNwKBiNMild1wmhfGZhqiz7J1mqrBEe1zkEh6v2mC8N7menXWWU9ewo+
UiemDWxLr9n5Bv901mGgLasrxUY1GEaRvmn5siL+hxKiG+NIoAXAvLxk5C8C42Zq8q2Y4sOUNtEi
atsAOY0abjBwm8ug0b7biD43KBevPfAAWuK1mySSt9yyc6dJbByW+MWzXoG5JtWLQjHPtAb1JaIX
cxFFJGz0BuYsJQK1VjV9vtFzuvXw3V3aKD+cQN8Pw2iRAqU9jCkwtCEyH5kO7LsxuZMZZEit82dH
Oa46W6rDUtHUJ0+24a2eEIRnymib+B3uHq8HiiDjVT201R5XQoEfSR7ViEAJCRSyipmbFIG87oX6
fRTpodTGatE4wnLVkSUrKPoLorbOdcv3SYrwOuAS7Te6K2epapyHeOfXRtc/aSSngXEIX+mtYb91
xDfCUXC9mxJNrm4dUocMYkPv161XXOGDzBb2OA9Ea0TvZWF3SzUSONGc6j4b/B+KCRYEWqC5IkXj
kOIk8PFn7+ySKFKktfjWC6nAFMy/x2kALZauMTg2AYUtLy6ybDz2Njr6ppL3AEVng5t0PYyludR3
mVdf1MUYMlcpbyShigsDNhFTMYa1qLqsYIWqGDe6jomunvJ23RWOdlX3xqOTa3cy73aBEn01O/MV
vlm00nx5x2xw2OD1qYiqyC8CEQJSGQ1tJYauAqaP0awtlW5eOJeZN14pTnQgoXBv1dWxm4INPLAr
27FLknRa1+jTV4TVx5BMvUVmEnxkM0uTDU3jMsmzXVXp+9a2X/MhviMmIloAul9MAsGH1vX3RiSG
e9Z6LP+m0M5ThZrQismT0gztB3dmP5hpdRYV7VaoLUpWyzoDwAqptE5HV5vKdJkUSLtAjhwis9sE
pHctxwgmxVhaGHGFOI8Dg5grn8yMUJZEvxIqt+RNH9C3qmcxeq11xlb5zMZXuCqcZuGbjUriTeDM
SuTswregC+ndLTXNuNCy5JZW/LOis4st+YovI/wriHkiiAp2fUQ80rioeM7TsYLiONR7ImZeO8np
+aner9q+XpC+cKdoZbwQc91r5jUQgdj5pjXq1TQMrlVNgq1NcpNKNpAW7BRo/CTa2amNOCUhMqvF
gzyG6FmifHgJfD8gdi4yFuh/vmV6e9ASFL/AaNBA0c/zku4JPw7QQ+tFHUGvjtlZ5g903TK/WGOK
uW7s6YjD7KoejBWiaVy4idzWnXWDqIt/qNaBa9WdWBeSLEmR3jnsplFcN3eZFZHf538llC5lMY0f
FJNEI7gFSY5FVAfsknjoq0S1YYjDsjFE0P7adCuUzlo1eucQwNgkK2zdj5aanhHlybFxujSzq26S
riLkeV0AnK3RV6pNcuzq5DyH7rkQY/tDC5w9l5uPppgdlo3hQ4QZAaIqzk3VB+dKW24BcOw6rzmW
pn7etv0BLcNVJcppBqGeBfxLKz5K92VkXmQNjENuBX6widFcSyLeDtEkqWu6AaxGDNc5mI5XML29
Dxylse6nEaJeo2oPpqEeY1GWJCmZ4yYocd3AwDgINZA4rPt068RjfdG3nXUWaNZrbSvHAHb8WivC
fJtH4sKuyk0uw/u5Al8aMn7Nhv7gV33Igu9d82yA3I31cwKKYGl6s+G3ROZtI6DPTGAUks3Dupm6
fW6Hxx56n5JLwMZV+pwHxGs2Y6qsUXzW6M1LeDxyuh1VFBVkol97Rv8QmFA9Vbo/iyGMwiXBPrfl
wBvlQC58zssYMHQkoDO04nvfAJFmlF6v+rwEsRpWX2VfbJMhLnamXbVLRTjklHRoDpXCMJZGKXaG
bXmMeStlRWn1TQ9IrCxscZ831UU7todW52OQaB1o3okeX+gLH0pJhMFnsF0tnRO2jfA7mYEurvu7
quomF6cSYTaNOA6YvT3Ff+2HydVD7Ws9p7oPwiNoac4Q800n2zZewtUr1PBcFPlXS079bJDzdopP
BEVhN/s2jh6LPuf18Uy0jVn0VCKavNTK9kWTHZ+9uZ1qCSveVxMIA9mVBt/3xHLhiuprMzHgygxX
09R88wbj3ha00lLMEHO7czcZRT4zLL6qdPbXeuts+xGGTGQ1VzErsm/q10nBojYK8jPVIf5e9L4O
1DpVVlaLuLFToeiOrX5teeFTIa1pZ+UYlUoIVLPbXS6sxFkPIcVTFmoHmknPuEAISQkCHlH5pDdV
vaBkv+UVBmGidFxpYk9XFc5pPglxs5TBDB1B70CGZ/ckCU121VqhNk2bI8avlVM2PPgUMfBamrPA
bo1VJ6R/VpuOxMmWgHuoIj5m1bgJ7QgAhoEhXubnfN0hOiB7xrjVr0uBEqDHOoslK34exuQaUWO8
GNuSnC+jWJkSUxjq0HxNTfGCimWASkL1KWGPqvpoLJs8+KG1+PetsHoesHGMcEHHAGNgUhVQXLv8
Udfrc12f6Akn3g3pHyiayQ2BWw15KevYK8cV6YHhFAJxEY1+lbNhJ48v43KXtliVifOkDv3LkMdX
npxeMV+ER03k4aEpkZvSRcigKIG0m1u9U6BJBJs41WdNauE30Kp8pmLprFjVka4WPzWsiFnJaDnE
XkWzT/mOIb5YaLPulVjIF8UazvJZERvk+lNAZmORFRvMjDgWa+vbEPdHhJBzzBrCWr1WhFuMjXOe
yvZQqwlWRBPCkD4MfKxJgjxPZ5Uu5bCGOEP5bhHdtnV+anlnVa/ugGEdZ6WvOWt+FR3xLyLgzuri
dYEsmC8jhS5kJYAJhDchHSYYjiobMXE8q4rb0sG0gsxY6pTbs/J4mjXIvDzsDg1eL1mKZKXmzQVx
iq6GZFmf3UYJwBNUquiZ/VnZHM4a52pWO4+z7hnZLzd9mBXRhJLqVNuopNGOX9T+tBezfvrjvsN7
W3caJI4OoNJkaHKydQfwrQucMazsZbXC0NMQwacO6s7vtU+O9LaN8o8mAbUJro+5+4xv7G2TgESf
IbRzv3M9DP3Q9dyAMPUAMeqfn5C0yK+wGDDRdz05TKeXvjTKvHNj8G2pTOBFfe9Gf59q5f3HR3rb
S/vHCUkEkjY9IUv/zSle9kOZjK2JsMySXDe5snr/H23d/5/NP4g1HXQwXMx/LVD96fwhGjf4XaA6
/+JfAlUT/w5WIlOnoz8ref4WqBpfACpaCE/YEDPW5Hf+KVCFuMoAmz8BDZ390xD0t0DV+TLLXHk8
NXYxtOGsP/H8MDJ+0xSDVoBCVaU5CUGS6Z92Oi4nBDiNED36+z7s1EcTQAV8P4/AUhIC12rewVU3
pmQH5Lw9qFYLMYn249pOq3pZTMSE9gawKw2f+g9yBJKrEt32vhGk7q3Cygy+KUKBocwKssgNFhw9
qINvyTQdxwATLp9zgIfNCL2yy8oLwzLylemEtzFDsJk+6p9VeDHY0NTBAo2vtxRR+miY2UMFEQky
lHUtBjmsu5BCt2OJ3OdNUK49onLXVtv3+8yfHnMH0F3RO953j/LRX3RlexGT/7uoUUjCgjNqLAnF
sK0np1vVTrD3KM2B9DlnhHmH6xSzOOtcfxP70asejckmleY2cbQXn2xkm+LS4ju5zrwqWNWRRWfC
FPVySrp6U8JcWxiYs5kFptVqcHxI9OoPUoJ/5Aamv9BTvHVbhGJtDy2xYDhoiqR5NiRDX3WsHvSe
rkWNgnhlBN0zqYodrvchPZAU7XYNcYZzckVi+A85EcushukBGMy+roLXQRrZZvDScG32VbZkJPE4
impa9v+HvfNKchw7t+5UNAHcgDevhKE3ybTMF0S6gncHHtO5E/0XW79CXVJIN/Su6Oh+6qxiksQ5
n9l7bR2TaWiVyn26cS6MtnbHaXqtnDkQdrQ20fS7eqIzhDF1yqS5+rSa5Sbdh2jOEh7RUXwNhG2W
TvnsEGMesYGc5Pq+u36oq2rfJMlO0/NtVxEAolFxmdOrJuTToN9xNyOELgsUetZ3pzruFt9gBsAo
FmaPJsnl1ZYXGhqbcUdZZsxkzZzujPEs9C2FXPGWX6mVteHCl4mtYPqc4WI8JhIlfxLmzp7ix9kO
cwKqp8tOUxsV2CbqyjPmzITzZGdAVhQbunzxwixGdxWTLrSdkpPIGf5U+ZjD9GbLx6OHT1zrSCA2
RXOqQuNEUvLLGKoCwKFkgBvPn5A7Vn7dy9pLa0ofoM63DAHXgzlRaFvpxS7IMlMksfhhoRAlUHwK
UlrcEssDo3nNDojNuA1Z9VpLsNiTTt0uuWrsq7HSApbZzUoQAremqx73Pfhxvcz0gLB0cgZVp3Lb
FIx8ahLsi9yxfo6K8KFppR1pkw3fW/unQDFwWcLxZVqyM63+u6ZlV70ON93Qjn47Tf2mZp/rLQpx
9/eQSd3IlICQYXtFRFrsphO4qsR4UOQw2kYGm21pqSG+Wb1NfDDLf6WbzzKZf+fCAWsXmyoEWugd
bLn6HITGAIwvygjHyx2K3ZF6crLib7LgGq8cq8FvGv3Z6NXygRMpif+6nPrvVXSXfv7rq2j18fWX
+3X0zzfR/ef+fhOxrkM+wFqZlaiq/vkmcmRVp0ZArM1Sh3X7324i5X+APxB7JrOUvktv+OP+v7We
S4q6hZw1fox77F7D/AdYcNraf7qJVO467kqdR8wiXfT3yiufIps023uGdgjelemsEqoXjj9f7etA
SBxf0g1HOiMmL7Fus3JkGhYU5AkB0bMW+HISsdSZch2dfF3mU+6CZ4byP6DOYMuc5BvU4h5iHCYH
1nfGStGWWj8jOrHJX8FpbRcpxYZZ+RmxTRVkRGFcNEKAsNkfSsc4yG3nTnPjiqY7x5qgSRXb8j7H
wz50yidzBzzFxfvw3ElfuiPcKtM8Fdh/AXBIipWdqZNBOWs4viFYMpKQ8KLPaPHGStrCOYtdQ1IO
iVDoXcVTX4yHLMyfYll8Yk8siNGE1xal0WFY7lSLqgYyZYbnXLNVCJTjRmurZlPr5ccQWjQJiMKK
TL4kDvO6LtRfFaWm/xtPE2BIDZ9llTbvVu38ko3sWlfNxZRLEheJ0MQ7smtjUCPlEvutnu5MuXcJ
SCjcaGhdS9IxYM4F3FXeILU1X0eDaYEjsueoYYY11P0zGBiYWlOQA3BxrVKSAuqi1SK4zIfvznK+
zapZo1YEQ2uObOGycb9I4U+X6xtjyk9GP2+a0iZaWwmkAv6PycfCarvzUqlidARVNHb0dAuR56MU
8DIF5z6oBE/RWj8v52sRG0dDCYn/ZQ6c1xvtzsWiPWrv5NyheGp0AZhHX2Cn8QnqkuPlUD5EJ75G
WfsenN51jGIbcWNA1wVJVieMu8vorUmi1i1y8ymnbijb8INrJKWhCr/tHsRtk5xDhIHQsGBWMjzh
A1mnhbVOzQ7AUZGcoUKtI1Slnmqwr6id+DDT2ZJYwvtLQDXhDYxSanB+UTGlHP65tJotaUsW6YWP
fNfyhlWEGCV5+qCH7IVmQDNZGq7ziqkVNHXciHzp8mjNcmkNJYi9xsCJCzlhUvNjVvCtkAA/TKCV
54QZtPzZWcuejTKV0BA4BtxL3M2SJG8HJXEzkWRsCS1fboEC10BbFxniktxSHqbftIwueKqbgQfa
GgixGRBTZpG4RvHnrOSVyxbWT8oqMIkZySWUSVK7Ym6x6vrRJWjKILwnIYYHXEPaSIDHyOSNmv3I
zLGcNtHATEUAyzQdty9NVx+cc8RU3+putRoxUVsesShf2L/44ZTvTKAKCfY/p2r8vpDYG1w0KlEy
p3yBw3cgW30yU0Bx08lqqh8t7tiPZm/tQD8Pc1CbBIzY5jB2zH7aMGTRaTwjNfSFSfIqy9i67dY9
Y56UBN6Z+1cwuSnEQ5knwCuNxyZpgT0xDHUY/urZiyri54lcvVCGy22T9AxbStZjL4N1LcFH1Ug8
iK2KaUEDePttVKipPiIr3KkRp02xhBurVZGOwLpSqX5ykyfU2qrOvJXi7i0LW9+eAT8xWavyX5Xm
uLLM15TUJrdKxQZLD5LQbxFP1yhNfdUJgT7ieqzPMU57CpRVoYhvp2r9jjgytrEFGEJQ4wQVrwwF
BB20JD1T3qUQkaG+kGVfD7ic0egk8wKbcmKfLauuTdsKRR07whgyxdCi4WCW9i3TkyvRvYC953Rd
J99wlck0My6yFm1kKydql9Vz+W3hhiepzsn74J4+1DgtAKeeOXpiMEq2YVKDhpoaTwJJzucehfZP
nsw5hR5sWZ7jH9XJvDKsD1apvRSz8ZjNVG/1s7nkwJLYUtfaIbdYlWBad4rJbwyxS6R7m/1ZEnsU
Wfyy0QzYFAUjgM7tog8JMLhsJw1TEBfLqmRhZuOxwHHqIjFaV4Pk9xrY+rDKnxKLSD8n3BhRdOoi
eQNpwB/LyotABQvbvEy65BqsuEZd8ef63MyczosMrjrmhFUDkjG/xnjc83FnKzqSX4kVsWIz/air
XMfi3gKG645geanq3KztEAIMJLno1rs6c+qm4Xl2nNdWMtdaoX8X2H6VsPWcsd+beEzzEHrrZHEo
fQsSpeeOarP7kpQOVi5NXlfQnZVnMm5OOa2BxmGxohfmuB0xAt8D7u4KO+TTgd1GfjOo56obA0f7
YtLJWX0gtOyDDaO3jPORAB2fTmcz1LPlDxPfSFk9kCDuS/y/f1Qz/y3rLOZP/7qs2xAV/pfbz29c
kb9OJu4/9/eyDtenbhPXoZkaU8I/l3W2w8SHiRnj/j+sE38v62QZpZptMl9wCC35raxDQuFgcsRz
oSJBtP+jsk6nqvxNL071iKjexJiis+9DP/p7WSdX8Ziqg53uMkO9Rdl801qb7CrjUqDDoA1LHshT
t7dDMWh+VocHuYaaCBsO1pnfdLPi0ZB32M1iiJnNIR2B8ph5UFX9T2IuH7nKgJkYh3olO9JLSl4n
9c+25/WsFLGUm1AwoeR8bGxERVEKW1MH3Bsl2zweSLgyT3EiPwzDYp1o4x9ao2VbkGvfoxwFSmQc
1K7zjKInx7JUqbGeiCUh4trxoQTJRNIPuzSr0SeQ522xiqa0Sx41KYOsO5Mp0MTWhhWkR1VdgBso
ie3WwHvXq17oIAZnaCCTH2Y5bShsoNQJJCYrk137clF6vTKs4yKPg1RprqltogSwV4g0F3IV2ts8
V1jwnHwjQG6iMNKPUv821KqfLtalUeKnFgZkZpPQp5KQF1qHkQHLfXX/TN/7IXMsRa36hMJ2PRA4
StQ7TFHKJ1YMQD7cXshXczHW7Sj2uRJuS5n8yZJh+ZwuvuzEGxN0ORMBYKtHGXh/a+I6bqF7E/y1
rxTprAy2Z0xZIDvLJYXND7i94429j6O7ytg0DAmypGB4Pnl5XDzIeXKLaETBC7hxNG2kOw/UEkHf
YrRk7VKL9hfMhttcCObZ2MTyeR/lZhDnEP+z8VAY2tdc6A+OmW3lsb5aTbOn0NmGGnHwesHdjnZ3
NbZjwAVNIHlDG1BtTCl71aea1Ye+I6SdT0LexkVFKEX7Esbqs122D1GReHOY86+9ThkRtDhzodkn
56ntuARm4VeApvmoyqxYFSivDMYUlbWsMYSvePZcq5Cf7GjGAI6oLC7ASt+jNorvaei8xoby1w6e
pH0qNVgXdvdKPG2YtANteJoyC1UMasFaUvw4GtepVjCs+Gll0iy0HzMGyKiIk7yYe0cnTfa+o4Yq
LgzumXpWiDIMNwV38aqNB1/RWCD2Yc51/aITSUYwTdbGXod9sc+YPYEQzttv6DQwBuOSv77fw0Lw
+knZ6FwyHZdNn1WnrmDipEM3JpSHoIQ7UvHm3G8nkMcrwXU1cW1NFkh1Pm+yAkuKJcNP7mmVWfk5
DNm3YAQ3cfsVdf41cxvmvFrKDFdwSzbyeeLONLk7HYp2zdYvo5YdJu7WMjLR10vHTjN8VQYrAULo
aWCXtBpRes1FtFMhdZYV05FCWolmpLzKdvL9Xm+44BvHoeqVPIKqkR+xw409i/WM1kxeD3K4QMDV
x9pFcZ70nFrYTF1h55dI7t/irg5G6yCl6q6if6ujI1tNr1/inVwjINPNA8koB+I2aJi+IHtdo/K9
oKGCRpbB5tRaY5Upj01tYJd5MiZAueqrRLboIBlnM0z8pIvcJko3cgLU2kBos5S/JOumD++QLwOj
pNVIzkRp+sg20Pp6cYxKVRYvEySXtqe6U5YXi06TGZ3PN4YyfajWhen8pNAtCIhYScPnlNYI4Y52
dgdxrPUMZFpc7rIudfWQbwWhBaBSRW9VPHwRYs7K1+JoIduiYYU96WuNOJnWiB90uR6DVoL5OE2H
Hkz34ETburGetZ6ngiwaDRVKNnpqXW+aKloL0zhOergj007zkHmTt6ovw76qpYMop5d0QRSU2dcx
sTG1pE9JpRx7diB+NI7Wqq+sL2cK7/RPBp/1sDzWSHsQXC0ff8BE0mx6rrTsBpb8HGohgNB0GHZz
a72nkbxtAb5C9Nk7DaOwPpK9UUi3SU+QMTZMZZOh+EEox8WRvTQ1ubvtvMa1DCqn12mz2ESywlxu
8RLvAQZ/MFSBe2zLHCbKCCnT7lAbTrQLozNDiTdJMqwXWHPKLL1ocv+N3+69TaZvnDStK2esw0mb
tdCyoXTI7qKopcmLQJYwRGOkMv5bK/2NpabcDf7/ulx6AML2v1RM/zgJ++3H/1Y12f8jo8smq1DX
cf8aLOD+hmIjI4+MK+ZZDiFg+K7/PAwz74WMoyN+Z0Vo/FY1ATYz8E/jnKL1VbX/qGr6x5rJQHF3
B1o6LIYUPFm/10xCBZplEf20K9E5osZ0s8H2//TOXP4q2f5L2RNbkpQdrJnf95x3SjWcNxXNKJl/
VId/cNL+JIbOnZKpQgyesoknf4JeRnb0dYBu8O//Gv7Ef/5d/virMFkrBtl4/2DloaMR2bzEeKN6
JlNTPzwbjfguWu1V9JW8U5zw5W5K8wbWEXjpi1ub2yH0pbT2Zhb0JJYrDm0G6qm6V7muJBMlZR0H
9qASsia98kR6Q6x8SFqObE2trsBoB0qsqjjjQLmC1UXs0SlkrWjda4SQl+hYfdUOCH3F1KM8Lw+R
LJ2GgpvGsITLTu5GQcN6hAyUdjauBjMVkUbcU52xj4ascB3oz8SApgRHsFZb9ZNEV1w418ru30Nd
fA2Osp0066AbKGTF0Jl3X8FVd6ZHZjQN6c8cu6HKssHU2leEGi+sCcgw6sSlGAha0ftLFM6PZeys
oRgjLcie00g7hma2s61sbZX9c6a3gVmHbmUmKnqWOXRzJMB+NJdWQBys4eYtgWuNNTtr1r/oZtOD
EVJ3G4rUekjaybUiwU2GK3qfTYwrneDWR4nBWIyEntwmRWU6aQOsysafukCpITn5qbKLi1lkDBsA
FnvVOFyqCDBdM01TMIjp3UHFYgrKYLsaXxES2BuwEngqqoFh6iiP61xpKmh7xrGILW2lOy1K5IyP
UiiT7uvgN0FlEanHEoihLCiAuyg9fh6L9IRO/oNIKeIcRGUeovuRukio2oUdX5tcmOtm4rY1zeYh
yyfqlnga3D5sK29h50LCU0hANvThWM0PRt2uE6OEy2rNvN8o/7KYWjJS2Hh0EA/MIQu0uRu4v+f8
mCJ8IYKKMKu46JIN3GHt0oaWsinae7ZQWQAPLpBo2gR0rfKoaM4NiQGbSLGG7QQKfYch0HRHDSZZ
QhItQkeQLhDwwrMeKtnT3ADsjh3lE8OD32mkuuq9GnqJU9zFrVGCMLrU2xVb3NzP1FG46Wzr20gt
dVdDEXGemZyqESF1rDy1pN91qNJ5peGtCOX+EJvzspZsoh9SB16pssyu09w3TmYSbtNs3BBzeBis
ZYtt+ZdRVmtR1tuik4+ArJ/g0RwqxmuY/PZGtBzsFuGKkLs1nkMw38nNUYgkEwQMzP0x1+NHTbPP
kpH6+pJ9YNMluVdvvgpBwVul6JJToqlWZs8ClbPAHJLiZYnZBi246rx/f+b8sbP+s0mFsw33kKPw
z50KdV/G/9noUahGVMKrq3fgUymdid7BAa6Zkt/2qtuSjdGUC/Tq/CVFgbtQ5yZoQxm7brMiRJNv
qu6/f0H/5Jq5vyCyU1UcTcCm8Nf+/oJsO0ZNQn4n05XEsxfmMWMBfWd4VmXzchfH5rE4KUh/E2fx
xrbZlH24Iaj5CeL9E0uHTdtZIN3sW0pLwV4ah2xEP5Wh9UdBtdPYoebaePv3r/oPLsU/vo3cDxaX
BDck7tvfX7XapA3Gz/EemjFTOva2S+/n52O/kWSsDdHo22Vx0epyW4PhtSigZ5PsFjn12SSzUKTj
yUMiAOo16YD7iRQoOU2CLK+8urfpQbK3qYleNWm6qfqw7kdpB0DZbex5D/ZxYwgpkObiYKXzpZFZ
qg/ZQLRyTctDdDM8BkLP1XgXleN5jpspsA1xKCPlIZWWLVH1Jzk3giyc13naX+dloXKs/g+igYp6
5v+43P5huDHX6pxGiqh24PLlDSFSGEJD0HLA+cghgcE3rqj1buzTWzcO59WiiXPdxJgijKBO2odl
7h5tk+E4qrDAJjKcx1/2HNSDHOP1ue27ZyPKLkU8n/OecbhVdxItdEFYZsjyxC4aiYQtIuBS65Kp
NXsWG+HirDO3K2sAeGMY3VnnXbJzlEZmUBCdCFSkS+hyZWUkIP8RIRF8E38vUosSLDtFHRL+2pYJ
/SBJUkUry1BctMd0SS5sA89jo5lkV9YbuXS20lDR4wzJL6udWhfeesySe7zF5fQ0NsjgzUxEbtUm
zYvtUIQPKaTTuISMqSXzpovLi2Ok1xn/HSEwviKmL6NVSY0Piw8Vbzet/3sklE2nxb6E/HhVTMpD
MgzE+XK3xLNNswWRM7HuSNU6xiCT7lW7/CXy9tokYt2q8brJEQTEGqqnOnzS0YITDh84bfU+m3c4
tDDICzRHT5upTRoTVfjYzDijyiaoK3stivGKSmPdtdkjipcqKEVp8PpaVIn4oqJh+FJrZatE+Vbk
k7W1Q1YX9ljfI8VJkovbc5roxDyIn4GYsGTKAzixr6LU35oyRGestB/9yJYPE5VTaC2MpGJNmxby
VqqERja/xkj/Msx0v9jyWe3n13hgSJCDfFqVVn6awOJ49kjmEi3OZc5JxiPizNfw0RwLneQxTPGb
TA/PEg8K2hM2epU0kQDVBmlufamYoXqnCKK0uybN9BbpwxH3280Muzs/8i1JSKdr+YYZxNVUSniL
rYXqiaFa2/pONFymethEprkZpxLbligOA4gW2RHeopEGGaU858NpqqTjiGXZGcULivmzaExX7tKB
HK7hq2oR20hpe2ZpRERdjldHY1QddeNH05FcAdjOt3PlERUCsG91N43TqYCajZoERu+LXF7gxVYN
yyeL8fS9x33McmunKh8Z3Lu6mtwRoegUqptJaUDZnpaFzWRym5IXLb+oBRadIRbgPC3GaST8wo4K
al0PdHI07e4jpnJp9bewBKpnSUHbEUa0qL/m5rM3sfHFXG3dflEV19L5dZx1aR2WLNzPeMGQSfkl
eqC53C4K36/XxOSlPQhEqGDcG5sN9yGLAlFuE5tMhIecRD0pP7TFFg3HdlKzc6vgOtE23E3sNq8L
zG+TGCSceNz3grXqKF0jBaNFrK3uPrGuwEh3CnOdL+DB0ovnRg8KhDQdQlnppLDztXGs569T7Sn2
44K2+u7DIyxWU9wKXVCV+53xbUunWuLIEJuY6U1SH8L8K86XVVW9ZPU+FyzNN022ReFO+tMw4RZx
XhKZyEBrVVtrsztUw4XENMwQGnW6ZJ2y8iMsT1r4kQExbdaY6dP+TUlvpEmoFRmSdpCbMLTKg9x8
9eqG4akftVez/YRVShuux1+Wvi2sWzRQSqc/Y3bMakx71XqmXVcUOvwDnIqSDaIJurfTL83Sr2Tp
sVDeeoZazWPWPGNx8azuWbMZF8EpvY+Tdbc394l4EnEMEZeW/2ZBCC0olyJPW+rVMPkdplZl4nfS
mYughu/KNXmMCtEdQPLzhui/9BRHHzazzqq1g6Lh8PFrxZfDigCud0PfRNoWncwKpU6y2DvNuE7m
QVDOVfVrpT6Vg6+hhunb0yyR5JSM0NLGroFvYNrEilm2HJQdOaHNcTSU1pPwXW6oYkskSvq16eod
boLnSWK1jVvSchHouGohXaIKKTgMjCSpGTBv9fYWYY7EuLlq7x4Jax2P3KUqCLlJ8STxYnbj1iG/
liwUHF9vM8d7afyUyksTjp5ivcwVFjbWYli/UnvLgc5ia7kw9HBzcdWVwssSczfS0Rjqp6pd2/rD
jnp3VOt1pt0NWn6JRGEuH2WGVM1LhRZAZqNft7cm+Up4/syUkrnwGFJ5AmS1XL2ZxHpl7S0jby1U
QdiTXJzOg9vcuwJ2ixojoib+MoZ3LQKTaJMskpWBkIOhD8Yl84U6IQ15qcfJneLbkFMePE9YCQkS
DWQsdQontqHuGMZ7FrXCkJDFJb2XYvEUFt8Svkuo1hTv5IcR/KJUjw6OnjaeUAHAjZ6+QexE1aus
Mom1IbWgIRGk4XWY75vBreF6dRmXckY6AQNDY9kq1VsVfRvRFzFaHvvC+2SuDVkfxI8O6ZPcDl42
vtrxt744BLCgq3TuGbyOD7sLJdqbUQyuw/l3f16N6exkAKKl9MBHF472Sus+UpEftbyB/8NXiwo3
uXv3pAwZ/7iykXJCsSBNc1x1KDTqnu0rFoYXK0ngR6PzaGYvqwpPv5dlSbUbxqPVYJREExLWgTlK
30R+rkkb8NSRdfJ3bG7nJoHX/ioXpEfiKCnIi7uPcdN89NLlC6NZ0Euf9/Oc2O3QYkvAqHVUkKOJ
1TLGm2x+t9B30tysrOlDYycz0pBr2je+pqBe3genedW7o4mrz2gfp5oQxRawqbIJSYB1hO2TRXVs
5YWYJJxWBMin6VHtWO7LEHbHvSmIDsYLIqTpXM29a9Ot0Pm25pMlHgeByVjIbgNCWq1fqlJCMuFX
cGpACsPdflTYe0ujuh4R3cNYIkkn5X29hdR1KujDrJ8PWhEeRm1XRNiX06uRwMgG+D0xRrVYQwut
2OeytG8IbC4d0o0KZDGRHjhDxrgdVz6HQl6mmzFE3phvNCL/GiH19Srqn8PhAzdYkT7hwmwMbS1Q
mfYvhZo8StFHR76HiLFLKKhC7850zbWBJdveINCpb3qxFoOfjpwc/M4C1eQx/JlnP1cf5HFHpjn5
SnK7n4xsf0dCQFJuM4V5gLqR7Qfc5to9VZe4CDc+DpNbHIiaG3bDQzQfpL2kn6LXdKMWW11x0/JQ
5wftK/wor3wgJJg7W+cH6neWvKaqBzbAjapdKx3qB9LJU8YjeIqsQPtS43NqrzvcGrErHCysj+N3
fMxOEgRwzWOrgZNO+eCMUq8YncRzdDLZfQMWqM56BZi7WhtSILSDqPncUUK6WAUrx2VWPPzKqytG
cpymqJTLLyazhhYQQ0eLT+gGP5iuMclC6l9L/bAK5Yfx0byWpJZRkesHUlzDeLeEnvao+zMXgjEj
rNg7ztNouGQyV+4UPVSRJz1oMMyVVXmQmOZcxuOCV7p/5PrBIn9B8QE15Rr+4DUM98zt2BNk0c6g
9Oih8e8JTf4cjZtsPDqo/QnceqjMoCAsfg4i/bUF7KgSNUbFHaTxc5qtJ2mVQ21f5Q7nLhuZIyFQ
RvLD5sa5SF/9xbQfmIcTHNkESXm0nS9EI1QiIvVoB11Nv+jiMVy+CjRm9XgmPl6TVkq0Hs3AqnMv
rbdaOa1DoNc4rauTyfxspVjbha0AqCOmW8/FK37wIvNbAgjO6uLeLcnZIWF1eJSZkjfVRiDwWoLW
CXD7oF7Opg3THMx5H6q+0SVibA9Qs6px10yDF+uvVbFVJNCk62mgiFOCYmL1EZR8+e7bTDFtRums
PbX9uuSur9JAIqo31qRtAvk9VHYNtv2pftJCYJh8WWW3mx7nGKsZ7A5Fit3JfpbSyOvIjmb2MXJb
JIDKDdz1vdG8LSYcv94rk/0yEztHiE78HUtHDFRG5FkxbeILlytG030Ja5V3zc3qX/JwiMrKj1ld
yOV2En4EjYRQ5zFmCeDdlcLhsjFib3DYLB7L8YdLshvMILy7vfGsDXjRWdc4s5tThnGQ0l5QqcWo
of0EhTjrKVYJsYarPJC63I+ngvXfvOnxA+vqXUjbbKJeePkUg9s/gum1cxNXVBWwVVjVrSerPNi4
kNqZHcbGmn7mam1GxJ1Xq1RiYtkEJb9jsdPtQzeuw2xnlVic7lboGKPfNsu+e53PjoQ9lctKGchw
aLwcZt4sdmJ8YpGGR4hC7SQ524ayx5B4E9kZFessJwXigcXxkrsYd2WHm/sLL5BvqwFflpRMtyo6
Gs6zOrxPIYq8wHBQveWEeD204UE06yo+D3PQarsk3GfUIQDlJ5huuiDcGrRciPB+MI65uU4oh2b9
w7aOUrpWwnf2phumi6uUkOBMe+dpT4hSljrfzvbI8PlvjAQmuoSm7aqjvK4l1YvUQ9UAK5upBmBW
kbxQPZjhxeCItzhjWmagmCh9HA27HMFWrQ2BNpnIz77sTMMDklFjI9vHj52QIDYMnINKda3KAj8U
3P6exDNnbcWJL6LBD9FP9sZHqabeCHZBLR7l+auPSVAus31oJftpwq5pzudSdH4a0qY3nGbY40cy
CB2HYziZd0Zf+kMu+XPnHCXLWNvmOWwv6KZWtNL0Hvc5QDWv6tzZmj3yxrzm2tXWUSlfqt5cz458
GFhoKgMg8Duir57zrRmbfNWIZLwrbNNj1O3l6GhHZ4VpY5TqGznCNS5GZQxi7UpY6P1W9CUlPYUC
rdWn0r6BUKXxOlXJd5jvI/lTbonRtK9E8drhpZ+SY4K/dzKPGcHeknFthbY2SBesIwvc20tNPmrm
9PtRa1DzMbySGYQP25nSsxjoK75JHcZr7lFhuLb8PpBROy3Fjy465qCfTvytQRzTqk+V6UXfHWB1
e72a7FXQBhFaNZ3I65a8quQegh7izLjV8A8rwG1Ks42ic2Jqm7iToeOELnRFb2GMHybcNTy2s01X
ie+8YA9rc7329HC1OpC6Rf4pbj19nL18TDd5RNJyhWgKC4nUPKTprY2UcyxIbHYoF+2ZWAoLTznz
FD/U551amofULj4U1vH6rNHGTsTToWjMMd3jmnUCnvO3WoZ2R0JgW8abUlag4LUI9zS0cWXiZUDj
m356r8tu19QxXQkdWBeZt9YeCOdKl4csrR7aIWYmB+7BQSaxapxxqxrZQyvMl7CbT1pMGVQma9Xk
95PDzKvVfpeGBgy37grYiq9bgs2YeZAE2Ey07RuRVF5d5EGMogFeAS1POWyRCbtxPFxyIYBDqw8m
OBRRl/tFb5/rmb7wbnpnuv5Ql5EVKHShlC2uWZKkYVJ3GlYYEUivfajpxCqUI1gQfBWP+pNExg1m
9erk9C1Pao2sWlaDcTbX9tjfipw8dxYEREgAuBB8+nrovMYU+l3cnR2dvFPZXleqcURX/SOl0osQ
+ROedj9KyiDs458x5JmXYw6DPjRgbeSgHXUujVKeuRkHhehA2TyQvfZRZAjZtBqNsxFJKHYJoMzj
fPZMi8hPNLXOSU2lb8wxjI/K5LE1rEfshF9ytQSzjp27lohyDu+TXFe1wlvCBbDkn/ryaITPpQ6r
E4tEEHEzWeQf15uKsPD7+hwHfeQww7vCcujSRyd9qsET5BbARYJHJhLrF/VtUpk2/CryDmk2oE/8
O067c6I1jvIT8Bk3aWbQjEGf4O69ODzaBqGa4WcZPUT1ysmDhU0ibuNq8JozQe/xbg7XhXLS0VRv
4sB56bH/gG1ykyf1USUvgEPRywJp078ijX+Lt9Fbu+ne0+1UXUknjd7Y7rSn8jxuUPn+2AGvJWg+
xPv8kfvzL2tbv48feXiVyUWV9r210q2HcvIEFW8QneL98NZCgrpJT8zCCXFsY5cQV9b1Xn0hKO5x
4u+V9uhDUQUVLxrRr8feF+fi2rhAfH6oxdo6aPI1SaSjemQIqkA/VLetP3/UxmEhvcT+f6Sd147j
yJKGX2gJ0JtbeVFSqby7Iaqqu+i959PvxwZ2jootSDizczEX04NOZTIzMjLiN8WtLG0FYU6Rayge
VdmWEETTZpbyLH+wjjWQUmXfiGhrNjPxrdFW4Lw9d9WXFEYgg23MYQdxapZ8hSmBYMmRz4/OGi64
tK2LA0Y3bIjgw+i2fPjoF5WmEkDJ95jUDE+DBmTLLj/0gVcUpjVEaoQ9tdu036cF+2rOUyJdUi4x
zL3W8tQujxYVlFGXck4d1eyx/+42afvUFisdFKiHSACQ0A0NwDv07pNviOab1Fu28bz98jFsp23V
zeWXagXw3Ri9ppuD3JApGzMTRCuQk+KgI6P4VEtrrhYluA+NnVhRPJK/DfEbXJ1g8BJHMcgDJ0MQ
zW+d/FYOt0XxSAFXSR/beIeNH2wEguZeCraVsJT7B4WykDiPItsBI1yjmcOe+AyUm8xdBO1LYR0H
d017GctVEhJwFB7imbNRPuPd6RYNWlf3xleElPxXc4vcFFBUcCjGbwDLCIthj1ptkh2aPlJwNwLt
vrzn9n4sU6ZLrfysQOzmn3HIcXqWH3lJxRRXOmMe+Y+4mHOLzocbZBgg37XVa1serGcIUR+jfNAA
sntZUDDyJMgXKO3j9LPpC3jXd9YHOic73Wbti4V/kGzoYQH6z4i6ICCyrp5z+VZbepuMEsstgj6h
N3NeQeNYbyq9jplxbGFL32WP6iJRlsE2/yxuSTCaPYXMnb4s9vq9c+Dlwifuv60FVEr+m7UZxcfq
TeK523xDvdDSES6cxcnS/IaZHlFeRRpVo0bprs1oPcj7pEIJZ6tRNwE/BoZXvNGPNaQzKgDFAdnD
OlxJdv+Zfinz8ig0S/8rWutr8d77pWMH/lJEa/TK2oiCwFO8y6neUtIukw1iuumm3bUU5mfWR5xt
Qp0OMjSA0U4d8gYtTtBCPJhS0r4d5d6lSs21uufR/aaF1q3Spjv6kFj8soTKQAtT3qZFe0uD5l7T
4hvDyQ5VpTwYwIQcpd/qkUxdxUf6NkTQhlIan8Y8GoMMCSCaVwZGA5ihrys3hlpjtvQbUQBTc7Dg
ZdfQ3a2K/ShzHLoCeZ2FDwKoJDK0pVvQKy+qNwetmlA2jp3vsTMQYAJJYHhvIYD9Y0v99iZM/eAG
rZF4TkfkMSmbFzORBdQJXB9Mj3XbNxpknVTeVr3+y8wgFKkQiuDRqYq7sqLuLcj4JI1gk1PsShE1
NnBDkpI8BYH+nZNRRgk5Ttpy8nStvXH0Klq1bf6gaUO3CJvUXcEJQBCsUB5zqX3oQ+elzhuOSAQs
XwUun4rJlx+RCztGyy0RKrxAgEw0VKttyQ+fcIRw0YWonlpTqGdKZJGPJfG3Z8WULEtL+x2Ofdds
7MAmYy/Wa6yvEDYytpnmm6vTrqVtG9O+jYv2gBgeL/gG467AI/ia1UoFKWZS2c+M4DGhMzyY1SuQ
y3QuiN1rMPaRuXfgXmU5JzlKH6OEG2xsOydjA9oytHc9gO5k6VaxgtKQ/RIiUaWKWBYUvoDr9ybL
Qw+S0lw+0lsKEXkypR8SHEAHROwLa4XsbfiYWCK4d9QoEJBpQbnSSu/GpnqVZJhH65Sz9dRVD8XY
fI/HNvyQYM2XWHW7iVOivtNjuVqNjXtYwMqtPzbzdTdOZkpvUbQU0+hQlHGz1uj+awYCN+2g3Jmx
o60AxeKSbLa3CK2gT1ILwyLrcA8mn9+i/PbpwAxGmgiPwAZz0mZwB2Spg49ILb6NpPUXaAjcWa5x
TOUUKKGv3ImdZy6ySs55PHLvhBUElaIGYTDUo107hAxAYgZYDSvd0n8FO9HnwVKqiuNQkm17evYp
idVnmceEJDbPbNDz767L6xXyzM9xjtZFiHgVj4nMdgfr02jLJ0OPuOVVdyE67UuEL4CVJfnOzeVP
sebKkUopnyWS1qKyVnyEI27Qd6Rb+OfrRADEKutrNK5QWZPUYynSdAVvnUSJPbT1Mo7VtxRsJs9R
0Ms9FrEFVZ3O2QqAiwAD/6JVYqdheY9K2G1o4aQ6ahpmsd3JRytQloV148aPaOfMWu4gQo6oQl0Z
uaULyggWRaWQKJcqy8rScEJkHF37SL2eRpm/rtX+Owc8IvZNjPqLty1LYc3+wx2stNbgE5cYmUfo
tnRchE2mL6pWO1am9iuNlVtVKF81X/NvgXYIyKrxKAfb/R7SPzF1rJJKugRiRw5v1NWvyHEO6dgI
6sjy0Dcz0qXfevUS2TJ/3SfciL2h3DdxJu/1jJKX7Gr6LUbwh0KwKCW27cHs/Be0rh6QHaMOgdHc
qtfKfCaF7rvY+wzHH6UjtwdTxLnXQE9mG9DtiwIeb9nwoagjhsh87DKN16hQHqQyTrYaD675UIa/
MxWVqaqnJiGHUbvR6+ata6Jbv5eChdumJTWAoFnEdS4vnbprgc6kOzXQiBnicBCDuF3oLkFalHrc
JJUDVsHuOotobESD/ltqw9tArXNy16zbJnXgrGTB8uYqCSqPGFYuio3oTuoUWjf6YIex1q5Sk//D
FbqXGAEyHoVdsOrb6sE19NHyN2dPIWyZA4OZGbXkbYJKuWnxXZ/3KnIBgRTTE3XfvYp958qpNXYh
3QUi2xquk4WKclfVrVOD5xBvDmUJEXvrKvylaWxtefWwKC6oXyVOXlEkJZ8qyuFRxJOKaNPdKxnF
xt4Dza8ZfrQyatWYd1Jp082kgDzykWh+AuDvsnlT0ULvBkh/tSRFa09VbssMzHRWe7d5Sp8SvEOK
D73YRkRLA2d7nxJ85B0ReNcQ60lWyN7cG4q/iyE9LqW8/6qU/JtmLb7oKto9HiEHUwFKkUJQLSMe
SjPTlT6dzufCkW5KVL8CZHrsgPNBbc6nhx2YNzm6Piu5pT+dG4dAHV8ehrK0/PqAmuAz7P2ifHGs
Cm92t3xsVNFO20KB21bTTKgUOoEirXmQ6NR6i4ruHESGWYcMNMWu6ksfKNPqyDbNhRr7yqFHKdRV
81fCJGV9lJ7K9YiVu5farl93Kumb4OBGn9R5v/X9vJ1DBkhv4U1Ux7SzUjsM1HIjVbGxNNDaAb/E
g7MGMnEruGVix16aYKQMGKHGvHrzP4WJSypBr7VBxuwa6YoQ7Ai2mcBaoBerOuBOFF5MdaLvX9VJ
5lq1Rv8MsPFMB99VNeVDjvZ+5kYbXbyq2z46zV0ccQLnTP3Cp2Vu5LboGM9+22zjpF0nVKGWhlwH
4J2VTTuYd33jCAvNyfd6aN2Y1QCc3otw/46SbeG0Hxg/WleASWd+GPLKCIngGoN7ljxZCt/yolrJ
49z2fcjNRrxKYjYfpf9ee78CJvp7CXS82TRwGxr/KJMlcMQmMPjWOS0MXifuvi8DxAqifzEfGQY7
lCOLSpQ6oZBbkgk4LUFkb5D0eQ4jwKOrV/UQA9Urm+gMfFaXVVHU8RFUoGRN56N0jun4ILqsLLit
WmNrDcUqVJzN5WVTRx2gyWZFOAbGPjhgXTOMyTiyrvt9L+m5jV38i+aFwKYiu8nHukwURKiCOU+g
Gr+FDLkNgLw0cu1KFHhzDY9IKH9abfpZFdFKcMxlmSZr1cKJy6m0hUmaAuN/4Tjmp9/m216LoPlq
ozDhuxPAIxzAIqIqDhG1kD8RknVpt1AEAkCb80il2aW2vh00tBbwGnlXrKG+6UxtrxTac1zKz6Jj
1quhjw9NKHwNvVUCQlAfoiT5VRSwLi+v0pkTraso6WDaIVmoKo0f6wTLXPSiiYBymtsQrRYqXQNX
/1JTcv0aCribXoEXnvv0p6ONh+pkNElEz7GS6xxop/QrxGStrbx9SFvg8qTOnU0Vqz4MgnRD0v64
FZwMU4EsVuOGvezKd57zmLrG3IzvGrG5snjnp/OfcSY7zHKlPiyQsbMtvYYNhvMRdW/QMv/iwJxO
R/m5aobryYUF9d/WnJUO2svJYH5I+cvlRfuzKtPzgsYSqvScTuiNE0Ae0KzW8uUR3duAs22FD72W
MKNrd0FOF7s3sCsR33M1PWRIGQ2p+npl/PHv/3v8UdCLaAcKdYKZDNDbzgeVU4jAgA1mZZvo2aEG
F6S5Pg7PDbUzI9jyFH40yAJmfmo+5aZ3U0gIsMreTZmn2ElnGz8DQ0Bqt7z88859a4qRUDENQxQx
t//5ETAeBlSaeLktt8G+5CFVh/42E+r/0nxhhLtqKv4VKuxRVZoGrajKhySqXIaR+udRFcr0RfjO
4lGRyufLMzp3ShgNcCpREim1yYy8pCzkht1qiwL6halIRSZcO3W+08GiXB7qXJTBhIzBxuSBq+zn
4hlqbUkB4AQgp83HkCjVynLCe5CdlFWDLyM3/ltPPugkMghmGU0SyLh41P0csEuIATkEQTvFN2sW
O306q0z5qBbmHL7du+TW28sz/Ht7/BxwsnmzgK5JKiSdXQUGxju5dJ+b4dEv1Wv39LWBxq96EtvG
44NAS9DaYq8sI6lW5h10jSh0lNXlGf19fY4z0g3WkDgqTg140yYT+xwADU093vp6WH/6crwT2/Qu
HehFQTIT6eby+BUi/crO/DsSmDBrFPakIgJjk8c1OJlj76BF5WDmafeiYFspdEjILPwa2nb3UfFs
WNfsgf7GIv8ccLKonTkEXdJ3tR1TJlF6kHCW/H15Oc/PCU6UASUH3s3kCGRhbWpEV4YwrEPb+sUG
sia0ZfM2GNrvQsuQ9EBz6/KgZ+eF1YhMGUjBIHdyDNQ6aOAmGIVd4ZE1q3s0nnPaT5cHkc/tFMxi
TI6bRWD88+cnn8sn39ZJxCu7GTI6qUinruUmKx8iodUo9mv6UleadTWAiCx0cSEKVG1aAxJw2akH
pVIOSZd9IPu6dQX/BnrfIfeFt7IYaFTK+jLIY7sudZofoY4kNYotlFVGxXDILbe1qj17rvlfmvqM
0eNkQsokF271LC9NNattI0uoO7QvqKqBkYCnDFbsyuqNW+vnrcdYOAhx5aIVSIj8udchNVWGHsBX
G+jk1gpzBoBFM3mWQ+W6/KHOhY7TocYoffKdQnSOxEo2Cfj57yq1tfapcX9fHuLshjuZzXgKToYo
rUEIrYLZ6G0GPp7Op3Z3eYRr6zVuxpMR4PTQZpZQJRnCgqOTv7Q5zc7oLS7/OznTkeY3fhneQjoS
Xjy+JocHRzUDe4SgtI1eXlcGiiQd3Vp0/i5P6NxXgXWBnAQarRJ5z88Jdb4uFTgvtjZPlYNkQq0O
wy8hd6+8Iv9c59ONhrWNiHM7XEv+9XMcqZbIpSQDE+6iL198v8/oGkRvVZn/lvrsw0tCusDmu0lh
ZCF7lN+7EhqCJPv/Youc/o7phq8KxwgqDldSCWARAbkFxuvlJZUR2vj7VJ0OMtnqbeg3uK31jS05
7s4T22HjtUV0BMbZLNBu+m7CyE4ic4MV5Dym3ZzAyA8E6vBVMdMraVum0rLqHBz0pAUE67mBWi/E
VqB+3IUUrL9zM6fgi3p6YaHfcm+IqGj09IfdR0O8y02UaKjbDZ671AJaAfQXeipGHWqXMUYiXefU
iHeCjhMDup8dpC6zmitSsbGAaEkePQ4Iip3p7SrR+ygjHS7EkM9kmlO9q9zpGgLoKNG9KYFMSx2c
9DetjmjVSMBcR1Z8lStUi357w6c7vNF0RLoD+GRkHErJnKOwPINkcFcVxqMoyBT9zN+NGzyEZrBE
iQP1CCSkqK31WTMHLoAEBt1u+unmiPehL5XIB4MCfFmipTWsUd4BfyrsEJ5caAmuHvT2DJSgUFCa
tRHYXYBuKMPN20xKVhKOGGps3OCpoGpQAV6qgp6YWymrWIGtFIm7snUWiSxvsrYHDP4SQ/N3knyr
BYClPFDtvORKaiyy5EFG28ZmOfd7DqimvVng8XRH+8X7/qZsAXFrcfddwPMTIxPAcwzbX3gvvAhz
i0+XrxzAkcq6fmU431npHyzvtxcdTMCkDq028zanddl28lrv2m2EF1gbh2tRoaXmAnulSxzUnT0A
E1D1sfsozNEfWSiF8iCUX6Ni1iiU0Ysl8K4Pty/Rz7jVs3DhIkappbQ8kGVAvHwuZMkCHmi6NLBM
sCqPbsGxLbitJSwMElhFnuGvEMFaZ6W8kCqdOng2kykg0EBZmBKAPbT3JevLhbzjwGsKkA2Jngzz
Q2nIcx0U2OiFBLE+fjvwWJD1LWPF6RtLEbvKFNZ6A3g+Fh6oNOxy9VlUk1Xl5FcC3LmzCFVao9aj
gL+fVpbMuimC2PJq2w3LndcgK+ePYt9tRTUVPbssF7c8RPaXQ8Cf9HQa7ghyJLBUmjTJnIQZWUYm
o4yVGvF6zaEgq/XrFJkb9O9gUOb31PJpfWtQakHlSOEz57idazG9n6DDaEfw3K/aCX6bLXg0PQV2
rkA7TNAia1KoBHK9MVC4dWPPRpOf9q6agC4oYWd5JXJhdUOD0jHv/AS4vgvIWIyp9yf6TaRDAHTK
TawJSz8oi1vPAUviS0V2TCLvUXD6TdmNvyGhSyQ5Js+XWNmrPmIKZZVBT4V0aemZ8NiDVc1kcXl5
0f5+ppFr8/rW8RMn/xEnV5FeZhLFzgghffoxDho+rSFs0qx78ArIHFJ25a0rjTfo9BvpcP6RCzB1
yfhTwTu5y/XIGfnXKlYEcHlBkibQ0WuACZK2LPoC7ZrqVikyAiA6f4bwNLTi1gT3I7DPL09cOpe3
6PgBS4qJIqeIMvSPrCIr+k5I3aywOw8zWfR0j32gbL3AWeAquZbazOYV/ctoY579gI4T+H2K8B57
0T5GtvLyj/lD658ui4bXs4g/OK+gP7IAJ8viGS3fWHQqHub6dwUzvBEFUJEjkQBZRQkPAmwokgAe
syDq4EJEAYCH/qpnCRodkW6Xpj7WbJDac8J14Hi7WqVv31U71XdWQZ3dVwHqcVTEu4DwGmi4naPl
4yT1Mky6net48wwOt+PlAA59JlyDrlZafwkErYczJ4DcEbv15UmP2celOU+eR3JfoXNUMOdckw+J
oBwbmWgb1f2VHPhc+qhJusxmk1ncaVJnZQI9Stlrbc2gxy5F4bxSSrjp+YMPFf/ynM6mXKeDjbvu
5EOaOr4cfLXWRrsxQBuTMhayRMhAasFrUSWISIl7IVRe8PkCsdTS/AaIJIdXuLZn468iilTVZAUl
9XHpT36FX+lpgkBTZatimS0zuS0XqggXIIn3Tlug71VvdVlPrnzQswt9Mur45yejujBnPbYtb6hS
f3CyfJ9TSkgtPKHiwfg3ua2mjHm6YdBRmDoP9Bn4gr7MCfaZaNyFcJlnSWXaVJrWkVzeaEZ2MFT1
l9src4WCZlymdiApX5c/95+yxF97+D+/QpqETxrNro5HYm1L7dBzZnITgYeAvjzA9brX8TUXjqkC
K0sj/ctb9cE3xUOYWPh2+foS7y7NRmsaG9nqzsf/McM5pcFZLAmk1eCF29ql6RMF/WcQ+XueEuHH
5d9/LgainM8dzVqYqBP//GJtbzptKbJPfB1JL3A3pMIBlI7Lo5w96FQcOYIIecnTA6gBX2UvyoWd
l3hB3oclaCbfuHLKz0+FKoupW7x4rUlzruhCYEoZF0sWt49mktlBj/bTv5iIJupgB6hrQhz8uVwd
zH8hyIbCTmMyKqA5b1VWrXFZfvn/jTM5vpqXhb2jSZWdupqdtfktElW2GCv25WHOLhnSD6M0j8E5
mkynb7siqJW0sIOKD292+meZeYsrY4xR/K8TQpWDEvB4309vtswUpC4zmEvVGL/wSXpEnTGjZe+9
t641By10wAlQhICQYisZI2bX216v3Bm1dd837hIfqCN9NWTkPGAGcrrV3ehANx9obhE9xbnyjO94
uKjjbFfjdzVUEHPKMMV70jWf6F508xJU/rxD5bqTsP+G4LJTFPwIo8aHQRJw0VGncTZBRolOMUCH
Wn6zSAokLti0V4LW+QX/z1pMbjy3TMWqq6TCxnRuJ2rRQ9+UV4Y4e9aot0u0dTTa9WP+dRKDK6z2
fGBxlT1kxl2aVb/ydACaIWkPl7/ruQKgdjLOJNZ34qAgUFhWttzjq1C4tU2J5gtU4c4ysw/4h9u+
lB/ULEqvnMHzN6wBW2gM+qPxzM8ZeoY11qkpPZq0rkeZmMegHlaiWIDhkiQ8iUr1E5GJR8VK8eiq
Eb0TodaYg38llT17x/6TOSML+vN3xPBZu8yiwVHl5dytjrL3oeEKphRPctTPsHy+NvGz16uh0kIf
665Ynv8cMOIlh+xvXNnAayzYknI7i4Rj6wvK3A9d0I5ev2wVMZlTefqQfPdGTTvuvAY/JLlYo9MZ
z4vR2tvvnWu9l7O7jk1HCVXDoeWPxMzJrhMt/CDx9a1ttR+VHT35ra2Dm0KHqHZ5251fg/8MNNl2
teREXRW4pT1urNR5F2jQs9fkNJz/i4F4F4xHCMuZaWeyMdGdj5OQmqOnHD2u4yLAD6OMKfFYFJMu
D3Z2+U4Gm8T7TDE1sEQ+cWG4GU2sXL4mnazl5VHOrp1JiYxnnmro1mTt2oGHsBULTEmiJmH8abCW
68SjRhTX2ZX1OxvqTgabbFZCR1QpOne+pCjvXp/eBWmxujyfsy84vs8/E5qcwAxtwjrtnZxI0M47
zV+Sz9y6Q+jPUg9oND4AjrGCrBcrDxl00LzF0c6AyRynm8u/5PLK0vD5eTItdHqzrqRsXGbcG1aW
oruqB/d+0hz9ItxdHuyP1txfN+o/0zamW1NsFNGlRlXakYGdT4Ut3txF5HNrdHV/H0R5vMwM1A1K
JwI9KndoCrndl9Ua8KK7aAl6G1Wi3lKPRSGaG7g94FEyElJ8LF87U5IWJRR89NCipVpCI7EKqmZq
Ao1BKdQA1C6ar7QfqV3KxcHSO3+pJ4AMca+lCij0cB7qpyarj4jtq4s+49V8efrnz8r/fXQECX+u
dYxglDv4sE6Fzl/rrXSEKk5DMpOf/8044+knddF5l/8cxywNF8/QisJI4v7Cp4dKaKq/m732dXmc
s9eI+c8408ZTmmVpi75PYZuQdq3R5Bosg4iSilc/df5rXF7ZPucO5mnZY3JoBgO9hToi1kihhjkf
ihnptVT83Cc6GcKc3NAoc3AZZNhNWo2392roePj6oTp75bl5bZhJxu+DcQe4xk7Q0vAYp/Fz34Tr
RlOvZFTnDvfpbMYFPbnbVBfP2cHgA8XZrwS++RCB6RyeetRwL++EawNNdnYiGYrsJcRnLS/RbO63
sortUOE9ukK8/RdD6TSF6HdZEni5n3MSQRdBe2RzA9A/+kE6ci7x3pCf8f98+v8NNflKVVDKaih0
hV2L5VKAgJ8I8qZpYqjiyZVZnd0QvGQB/tHA0+RxgU++VG35lgPkm2anSNXe+R1I7+FVubxz51U/
GWRysaUBFNvOEQCBCrexv8krZDyapy56zrv3UKmuRLuze+JktMlpRa4assVAkqmW8R6XcPxZBDSJ
qclF1pXtdzYwnAw1CXik1bTca/q4fZQuZXOjFdcKcWe/D44UFkwIUacS8PP7pK2T6qHJCIRUNFoD
RIXufeFKfBvXf3o76iSIItZIgFnMyffJZBlS/phLmc4LWmewUWP0sd8iNAzrQN5c3tznBhthJIau
WZYm/4Eyn+y4EHNbylNkIDj1QZ4HXI+saFe1m6C/k3JxdXk0ZcwjpnM7HW6yG4wOeq1b8wJAYDtZ
uKWOWg5bruhGqClqE5RyXhF8/426967wZQi6SbB0JEx4HOHO6XuLOxwaTNn1KUoCjopijKod/CZ/
oxq1Mx0A/kMARaDwKQLDi5BXTdqjgWGuSwkIXgFL0O0slFYiMd7j2/xatUDVSqW62sq5MtHJXoz5
AVIdglPz5QMinRvc7WjSCVfW88rXkydRUAAK13ophwtZCq//pbqY14domqerSuiu7JRze//k002x
43ktCXph+uBGHX2pARFzG9+OCvVKvJDGLXBhi0xrbQBWaiNwwUokgvftaNWTqCK1WuqJeO/7sNxj
E7kjX6wf2hwRFURycUHKgnuP3i6+iys1kL/80LeNokWtw0CrNICBcHkbn4tpp0sxLtXJoZFaFx89
mul22cqLFJ+spv+NSxaKU/6V1bi26OMvORmpjntZDeISDCLyBFWLYmCkzvzy4fJ8ro0yiTi8qXNH
oeJr61JozEBXo/TWSjMvrq/s12sDTY4/BlzYBwHesBuMHGe+1dwZvfqgjdWuyzMave0u7aIp/8BH
GCkJdIUpJWSiMMA2hSreGBp0PHR6gC+tkqDeBaFzg83hXlHLnVIqCG3BJKwwh0KSetXGylpqIGMh
+TRvvebJ0sstmIU5j8Lgyu89v6PAIOGEp4ygt5/f2amzwO2tgIPcKWt0hYwUo2sRyICzvLwwf/6m
v47XCN0BYCdRAJ6MFIFEAskCN6U10XpJcLCQCnRYMBzPzJmJrZaA/LiOBiHuAvPLY5+dpELCBhJZ
pZg6iYmmJbSWXFS5Hef9Mw2VXVZYqO+2n2lTXWkfSefDyH8GMybz9JRQF5wMXEIYiyJiMZ2yMDXs
wmZqKR+R3YhAQyBWQlFk5zd4xje6sZMwidrDpl3KAvAXU96hXlfg0TY8APffdNno+DL4Da6D3rGC
Xo/60aHwEZ/QEcT2rU0LdW4FLMqZRYr71rny2vQV70HQh24md/23k46+ESKaIHm0Fz3pvam0J7Ua
Dq0gtFhcVKjbob7kiAa6js2jNhhbtZLnxeC/OsroQicHKJGlH75H+Vcui4e27g+ZYS4T/Ennblbu
zBgH+1R+Kk05mw1uedeZUbQoUfKmyBTvTCpPM7jSRC2pcyC/NhHqU9LMxM51NvZS3U6N11nmPdcG
zM1O0Kotn3Kh+8hoyaaz9Vw4gTHaC2LaPlcNVW1XbG4rJ9gbBa56nu4ufQ1xniBysZpJLPQ4fdTl
JLPatJCq01FsVY6NlwCZogI1IDpL3UpSins/yA6SGN95IvRGNxAHEDajX4lbL6IS0ZRW01C9kMNl
aCIWVdUObihDtolNo1kZlXeD0+0+lS2qA6bYAEuRlUXkZ8MicmFj5r61cwpeipf389lodrLFJg8D
IYDp3JRjV8jQ5lkeh/MoVbeKgvvt5YH+3K1/H9p/Ts407wwUuYubjJSdD7kPE8TsqgRhHtiwqINp
xhye6lGDo5l3HOghT1BXa/e4+BzKVr8z3e5l4P1aBv46harANTV8NFW5r5LiPquRe7z8a68ty5gD
ntxZ0LDaRIYgbstdsqnN7KWP0GophZfLw5zL9k2VXgugD1mTrfHPT4bB7sYL6wQuW6VLC1MtP/PR
c+jyGMoYkv5a+JNBxrmeDEIuHiLXA8RiyMPihnxOR89H/aUmUKdrMTe2Tl/cWygzqODAgOi0C4Mm
zaJVu30SYOBpjQx6c+9xEOraq7Z5pAlb1XexVInxAtVjpKHClZqqt2kk2bgRbrWyWGtySBu4UBaB
oh4rxLfR4ZKXYtbvDXnY+QSMpPbsiFqritRPi0Eh6mZ98nF58meTy5O5T3KPXE2isOpJLi3Uawfl
XWWDwdedkwPCY3m9PNjZUujp55zkID7XsyaMdLamwIdBt9plz+pkITIWpAmBjiKLY5JjDSFaxx4s
BV1Y+JF4dHThsUVI9vLPObuHT+Y+SVSksG+BxKvQF1Xppg/MZa+Ij1hSXelfnr0RVZgKsGZ0ismT
SwpUFVIGATl1poCjc36rQ7Xy0Ues8uZKynp2QhqPSQw7wHxO7T8SeoUKBtXkQ6hmevp7kHxHOEhd
XrU/pb6/josB9YKpUNicojY0Lc3jICxILoLuVsxQY3GknWdo+yxG88fo7ko92lpB+GvElFUVmgGa
dIub3Drpy9fEUj+pQt/XQCnFulnlEJnBqd23JGKzVsbMK4k2pmvclKGMD5u61hPjsbL0mz7ydqp1
DXh+hsVrKhL0VRW/NhGy7CTAJGoLi97n7Fdit9Hk9A5duiUwrl0B5UFEUcVt5A8Mq8qZSwN3NnTp
MPOiZgm/ytZ6NKeBCyPd8XV5jc9GpJMlnpzK1C9No6sgiOpI3w6oYsqobvIImhloblp0fwcHTznl
Sup2dvucjDo5nUJVeRmgMs5DXtyOxl9W1t6kXXjlPJyN6SfDTI6dmfWKPChwE5VafPJUcT/o14BF
54dgc8oSBtc4RvyM6JFZNDosBbBxYf1sRdKd3Fwjjp3PsfFZlFVONtzzSWLQaF0DQZZj7XTOq+YI
N5qWr7xSnjcStF1Zc5Cu0JYGtXm8XPADvrxDzn4rwBAY1wBYUaY4ksavJcUP4LvrdfLQo/YXZiCK
4mtQgLOxi/a1As1KFI3RUOn0ajRqOTDdlrNuoP/j1t1927TPPRYvelwtL89o/OzTsDJOiEFUnMen
YVKVHF1Foo31rDUTnpq58jMsSZv2ZqgqvL/El9oK/kXAtGRCJW6ZVMCmdC6vblPsvKDjGn34K47L
PQZg8xK/oysx8xyeFMQZ2BVCswUJZHKglb4WkLFgz5NsLxFEuJfE+o72/zYNkjtA63u5FGwt1pdc
w2DyEJ3P6qeS6+nKtjn/Q2jUqtiW0Af/g/A8yXVceMm6VnNFFKr7qXnprdJ1S6FXkTMzj0qIKZLP
4MnwbHJiGp5wStEt66g5Xv7Yf15mk69Ny+qf3zF9obaiE0SDR/2zq4P7FpkP9MF3qoGCKu7epati
1miZa6XP0NKuNLgfINsBJ24Cv17iDQSwXgG+r4fIh/lkDVIp7qwMqgPWNEvDaFdu5T6BP8WBOv6s
iwF4jfNUiNoj2Pu9l+SPIQjouY9odImKw6KLHNuxcI0XLReQdLorhey9K/xd2tRr1UVd2SfaKlqM
eVRr7fTMehIRvxKxU5qFcXgX9oDtjRyf0QjFyh5BZ0WpfteB95bV8QP+TsHcg7SxxGp50WaW3bY9
Lc3koFbpgsQXj5NM+fSb9CsAlq15xauTK/d0/d8GHrFozClX9v2Z+KhIuJqBqGJXqtMrvEQTIwgN
jdpWEr9yAS5J+54vf+EzAQo4gmTB3wcDQ7LwM3LovpwNYk3kEJJynen+vSVGj7nurS8PcyZqjIxk
VQIXCMhSnAzTxl6lc3BJrlp/XQ79VoqNXeXV7sJs0V5V5XCfe9I1CP/foUoRQbbIECZFUAqTpMHD
3hyvKZJm2ZdeFdf6lr1m3+vKNbzK+dMKSHAEvkFQnhKhXb2vaVH2ud0L0hGxqy0EtluUXBd1hSiq
1ZNH8pqOihunN6q5X6cr10m3BkI2l1d5XMW/TisEMIUIhgGTOrmyre5/qTuT5EiOLctuhcK5Ma1v
SvL/gTXeAe7oEYGYmCAAhPV9rxuoaa4jt1DDqo3UTup48DMZ8EKGF3+NUoQUIYhG3czUVJ++d989
qh7GtV7vOl1yMyQMba/d2jqvo2j/emGEUVT62hDNcuknQUicG5YIC3J6cXg1trzZGKem1hedrhbL
PBfxfPgeKLqiIXYzTFbo95OUZCDALRPDj2VaHmjIWjfJeOY9OO6Qp7fuxwBTfT9EFpINqZap3eER
/1j2RxfXpX7IsYPTpvCLknRfoM9KHtC+M/vpR8/sx4G19wOrFi70ckLRJxkfQOfWOil0zKRk61wo
cm6g40rww5aypMqxxZdASInkdSzlG1nIFzroBicx/4kX78drOn6UH4bKOs2c5pq4mJ5BXPyfOEd7
0Kp+Ptk/nBREITbevroln9YmkjjHWoJ08G6azbeshyav0nz18zE+Wh0paP/HGCcrCM2FzpT2HIQ7
SfZRVQVTp/ltWp2ZAx84ZxyPN3+Oc/JsMDNpsWgo2t1kdDkNdkscqMKKQMx13zIZlPwYyrhHtxhc
yiXddXp1yCm0+z+/2o+0QO8+xslzk8fBrHSTjxENykZrB7HuJX0mP4npudPIQdjPcKqtm3ps7qR2
ge9WVZ9hfl01YbrW+7F29UyUwdBIFCzCIVkVuv6SCJDdRZWua60Ed4R7qR5jTq5oXQAWblfCk3Th
DR3o4gx0Jb0P5XgdUdk9yOaAM3dh2rslVourzipMfteaz938cw/5ZClLkzg1wnyBWDdXQEVSWmKS
AVlGBwSsl9TKC3NydEncYz+nXjhR3q8iNKBCKvCL1bE21Cs6GwcBo+3nz+PDGY400CAAIwQ8VSAs
ojfVQSHsTUzna53Yl+TGlzMz/MNV4YcxTi5eH8Q8WzGZu8YZdyoOKFalHNIUHy6pyc/Mr3PXc7I9
2WroFGzKBAGZ+SIZ3Y3EQf/M9Rw/7/+1jpMgIMxQSXzYJ8vpENUahp0V92xqvpl9drvY7Sd7zj9n
ZnJvRs3jzx/Rx7fvzwjt5PY5Q5kLSQHTV2nzVoNN7FqFsevb5k4sw5mJ+vHt+2MsznnvV1UTT5Km
R44AiLQJerLbanfutPxRmPZnwGnIJ4dlfV4MayopphK/g8OxmHmXyvSkWhB8dCmY0puf3z713IAn
2y5rnl7iUHWc4vN2rPWgHGMbA41wQk1fpr6JPGZTqkfq2GwfiMBWThp2rilwF+zmC7ywgiJxvkCd
87VeHKSEXt4SyqooX5Wqu5Q18QT9eaPmE7gSHMfrbr0s4sJUnNXPr+TcwzmZd40U9YPWysTRTQwI
obkaHenp/2+Ik7kWdnXYZMwBQNvxtdS0z1Z7Nmt47jJOXlE5zeMY7jFzzDY3akYzeqydCQ7ODXGM
xH4IDnpJYLAkcIkyIqwm+fLgTMuZ3NWHr+XRDEGh0dRmb30/RqU1eRQrmCDZRXFhLJTY1MFvI3sH
JtH/J57KD0OdPHj08vmiVFSLaUQ6CAO7VVOcibU/2qBUmTYh+lyNY17i/dUMoldw9GduLVRPcQn0
Z0W+7rvo9udXcm6Y44P78cHMGFNlx7Vs7PBZT9oG3+14Mwvr7ufjfBjtYCoAX9ukYqSe5r9zvesq
MmMNriyhL6nLdiBT1Ve53yTxg5TMd5NS78ZauZuMkEhYO9ft99HsoLdAtvFCJNl/mhKcwn7qM4Pj
WobgoWyBARXShipt0DTdP9FioKmqRYbzmMfRjeNN/+GmStNCn3rIEd7BnKMFelek+oM02L7knJPc
ffj8fhjqeNk/DDWKbtFoYUSwmOHQSgDuWma1tkbtzPP7aIslHEHrCZnWMk5PmT0usAAWiO7pWPH1
6pNV3mjKEFAm8ib4ND+fLB8+K56RSWMhAfJpfmLu8mzUhuMGS1zoTrGzTSfZHxz1us/PHVs+WplU
3VY0i2YnEmwnr7ISGrqFwRdnWqwhpnE4mHp95lX+8N79MMTJO6bXs9mPscrl1MP9WDXB2EMOSRqI
U4PhZvpyJoP04e0zlKOQBWmufJqttaR8rMqjUEyakRKqW3ZWAO4yEI4zm9OHk88gKKE+w8Q4Fc3I
w0CPrMY8B78E6Frxpma/WOeKWh+FCxjpEKJwvOR9OtmekkZVgNNzOY6Ve0ao+V0prfPS3met1IOD
MEE/gWX9+RT86NLQAdFIb8loW06952BxZ4rTWhS36RFoFsxaBXiw4ZxJ43HfO41cqdYdfRPoA6Ni
8P71TbFlW6SWFFkrAUU1xvkyNdRHKZZu2rpYK5WyierE76Nz7aEfTUmNnNzxdqJ4Ok3xCmvsJbuy
691QGheIWAKtKaG3XihIJwoALD+/mR+OBiQQU2VScvZpTm7MsnJ0EuZJh/uInEWfe6oGoun3kSbd
KNF4Rm7/0bOjUf9oS+tYxwbD9ze11NNGx1ujxf23x2m6eGX7hLKRijNr4kcTE4sSrCiOiTcaME7G
6QajC9Hj7PD63+SmtEnH5IsF8yyaxGdHEibbWHJmXh7/5umEYZnS2VhwutNPfZ9aWRj5IqftblTm
HYK1a1WWnn/+tL6bnJyOYRsOs8LkQEX+7f11qTlZsCmyup2h14GaVC+yVLJVRuvOALhHRdYVirrW
xbxJy/FSgOIq6F9uo+hpWZLtkkkbdaq2NprQBl7xVBs0cto3sRM1sFVbmmt5bL5Wlp8Q7/gQyA4V
iAwh2W9DbIWewEiFxZT2R5DHxcooXru2fRCtQf1FrKvSuXac8VZSlEMrrLckU3E6h8/kLhZp1qp2
6LqNW9WnTwBYJU394LrH3VKiAGtrWK9mrAHdSZu7uOwBpi7X+TL5pBgvu0b4JQlxN1eLVVxhlVMa
l3ki0/AFEAQX+7x1oAxGj1FcXOKVtKpGGdKRc5M7zn6cuqdBoP+phv2kOE/OVN+bg3EEqkmesKqV
2RRbGXeSsHcOsdX4GS3gtVWey119sPSTFjt6WB0PwtjmvH902MJpUp7zXndxDvQ7Fjs1zwKnrfek
U+Pg5xPF/OBFM3TSs9hzakyV0zYyQoKcZhMkfqqdXxgzliFWfVsMIeLCWR1x6dQv0gV1uYGPPw2W
8LIadWanCBMdWx29f+6mpX+KtfnbUg1f4VashsLeaDT7u4swUQrSphkkIjw0ncHSH43Pueg3C7R3
zUSnUAC5LhbqU1mWJCtEe19ZDrCpgivg099qBdh8fhKNHeCSn7iDNS4Y7TRvdF68VjwPr0jKCWMk
sKihiTh9MkCWyLjce5k6X6eWchD2dJUazZPSzxdpQh0sEfADZ0h7dZRcFVpfXpURWrxJC4O0AD8V
k7uCoEXa1Q9nBZCyCUtMezhz298tAayeLKHf20conxNmnjbxzlI952LkZGCMXbme6vFuqrN7LQFH
lRXA1X4+2vu1+/toeL8dFzkqUgZtEe9nlKLFk9oaWNnMxMtSHW/BSk8mAI1+QUiYnQld3i9vx9FY
17DNU6j5qgZWnu9HMzVtAXRD03FrOV49wyJdtM3PL+ijScsZAO8mi2uiyPZ+CCq9pYpUBINvS2ys
soAMAf/pnP36R+UhqlDH4waO5ccm8/fDIKmcWwspzq5q4Uwu3fKQgufMenoj7Bwcia1slBRqpSSQ
fxbCuIeC+NA48z5ZAMn8/JK/N0+frOgGcbT+3dbaIVH2/sPEx/8FwA1FgqpBFsIP2bIuCz28XCoV
t5DlhpMo3lPTvsG2rUduGxvJhS6iQ9gpfp7aNz//PO+f8nePRD6OjqIAFTJP4STqCfW8V4WCBMSS
xyAzhkusZs4M8X7a/j6EyXtCSpmGU/q53l8xFgmF6swW+V2t1FwVwJhjR5ehXEJH1LecL86thfy9
0ztsUrLVjq4ChN0n4yUhbKtqJJ+8TE1gxenGmWTCYmsPyuRMff6DNR7pNqdKSnHW0Q///aXhuD2E
VcfDLMwucDRxESvqblaURytr/b/+oH4c6hi+/nC6tHpy4kZLDY7QFWc7bbnrOa6fWWFO8oHflxi6
7VBfYBpsofY4eekpPqfwowkPjVDfzoZMr5H+MGTVEZ4d0iwfz/dpJ75p+ZtqZwgg8kMlT14EPt5K
0zthjwimnzUFnLkcbZX8UcjyVkv2dpX6cz+4jS5WzneAavHEKNiuSb9Xpf7lZf5v0Vt1/ftz7v7+
r3z9UtVLS09rf/Ll3++rgn/+9fg7//Ezf3//Jb/yjz/pP/fP774Iyj7pl5vhrV1u37oh778PxuDH
n/x//eYvb9//yv1Sv/3t1+dXti8/6fo2eel//ce3tq9/+xWnI4czLY/yX34c5B8/cXgu+OXNc/KL
PyCG//gX3567/viHzN9MyA/HyJfuNWb/r79Mb398h9M7rwOOoTjDH+1pS9a5+G+/qspvBK7IAQgv
WX2NY/DZVcP3b8m/HX3+juuUxrQm+vz1jw/47hH8+Uh+KYfiukrKvvvbr/zR01dSp8uChldLIQVD
cvdklTGGehTNACdvbrnzBdRGPV5odevDi6bvesAy6tackbWHSn2I7MT2kL7fUJttPcw0e0I32Fy6
UFtM+KY8ULrWfozoaAuUuv8cx/ZLNiZZUHeS6slFom5jyZI8pZ2cz6WSx+4wjzLM19leqxhoupaB
A2UqgX900BU7ArSVaIfSbYR6o+b6l66fLiqTl8uQzBdLpNdZP103Wd6sJTXeyUn91rQici2U5ft8
vJvtqttEeMzA0zFvSlPtocRBlafecp/HwybV6LfAvyDzzCLP0CE4jd+DCcPvAw/VuDs49vJGY9Oy
0gcdgzEwcsduIB1/kI1EgOaiUQLlpAgQ9PgY1mbe0n8h5WBuC8tLq+wuK+otzRKJK4okd0vkNvgF
8GVdqNuJnlZ3WLKHPoZD3EGqIajuSS2C46zAMJt66cmYhwdmb1S+7ZiJ54zWWppSGtcNConDJL4A
+dgnkX4QSnlfG8vV3A57CWTrWFeXTtUfCoiQqdQGZCE2shL6k7HghqMFk1W+1hVI5chUMK3EvnEx
2jt1DKE69erG0sDQx9Gjpg5P8lKVgVQXX0NN7OQFWKKw2zoYF+e2FG0SCGWpfdjB15g+guuzE4Q/
dRiEeXEzTfa3JdHtm0jWnsKkNFZKBJRo7hNjzw4xuMq0VD7NNq/sCDT42plwwazSh1Ll3AB6f1Jz
2GO1Q/NASERZxDpNdk1Jb4VQVWSuIaadEWjYsFOhPR5pQQPU7pcmq/HzkmEJ1Y04Il3gC1UGexwE
W2D3DRymIsq+mLX5ODfdniRRgDcDtGqoRb1V3+lDNK4Gq7qsRGJsjUmX/MZJyn1GmN0lKJrgU3xt
ullzU2deArXAjsJGNNzm0A5HQ0EtNfffRl16QbgXkTfILkxwSw3YJYDGhk9h9WoAyDSZ8+1sFo8W
TG4FUlPJzTHlLGghOPVdet0fkU6Jrl0PHB7WTuEAFT2Cn+w2s1GKHelPptpBeNVARw/Qovq6huSX
aS/ZMr8ubR56RKtYcXRWGshZnfq5MhWe1Y1fqaJfRUb8NUzM3m+k6Ukvl2dyPbOXzsZbScp0rZvj
LUYM3+Z0BIaumuDZxMtcL5Wn1PHsiaYGBV5XL6FkeRZtPRVc9U6W79vuKCpSd91iTVdWnslbroVz
vmRnfjKFk9uE8oOqT1EgltjccI9jv4I6fu3kebQZMwUj4SJ/VjHV3ogSeR+NcOpmECNsy9FynjI9
vc8U8Jt5LV+WajjfSxmfcABw7CmF0FwoVgDfGrCgUgNgl4ZazHKqdqsoTWD32FQNRnnfZzmiBYDM
uVY+gcDQ3kZZe7BrSYK1xSEHDy2/LcRtMTn1SsLXzqMt0J8X6blUBm78JLd+Vqq7ZZ4ctzXmJ7UB
ACtN951aXkVOtuuyCT1elK7KvvchOvoDxn0+TCPWyski0+iUSUAWeZ9oxcGp5vUiqRjXKtZhzJi0
NVv2NPKbLcWgAk6Yaxao+1Xtsc/016Zt6e3gvfXEgLqglqOWXrju0dSjyc3a4mWRk09th0OlKGrO
8kWDnUih36TOAsos1mPUftqwGur2uWtHxxVhHQIpVWhNklLZ7ZMuXhlyOfj0LwnuQwzTujdxC462
bddfCqnVA0MY604j5lHSCtfrJvR0HTiXPho6M8oovDlMMi8T1nVTJDspqTW/WGrLiyUpWs3FFO1n
3bqb1BDf58l4m/ModCtjHH4Pnf5S4LFPXtqqq77174ON99HKf53wREJlTPKOAxPhxH8eofyvf0v+
9//47+UvbvI//738MUp59/t/BCrab8hsjq5SMtgiLIX/DFTU3xQdd1oCar7L0H8GKupvREmq5Wic
UBCyHWXBfwYqCCfZ90yDJCMqb+evBCrHv3USqZD/PSZsSMdi/0eK9Pj9H8LsETFspLA5brt4EvdD
2nyzp0a4syzR2ZfcTjaCdXShD+Vk6ReVBdAgyy8EFWFf70I6mLqOU9s8PopE3Zh2M3olpmUIhrSv
raaNdABO0Q6lbkrz5HiRT/UtZIxAysHfhu0V6YzQ18fq+ejQ46lJvbK6DCd+/a6qsRQv4s2SR59b
Tb2b5Ywuqrr6JCfRsxMtNxhr3yWVeiuU+kkZh29R39zXZYHuS4TU85oKYUS0xyu2d0Ol6n3VJj1h
VThtWV0BMsMQtFSGkE+yBI6wGLqHJcHZfJj3wA1XSSG/VGa0+ONCDEg4trA5WeXoL71l4UeHZ5qa
xQvNlal+adTqq1osBbZD/CyWyz1G4nrmFnYurRWrSq9Cebm1sswOCAvbnSYccz0MhGhLPKUrqyHj
GMqQioouXTVhFge1Lb9W4PJotbdes7p8HQkY3abP2GB1XLKbUfBfubqT6vrLGI23ql2wYhri0uqj
J3vs5EMV5v2mmef0ihuSgIh33iTTqL1lWJaVXFTSWi5JLuKaMG5KwZ9rwEas7LrciKaKd2nRoJIa
7TLICqVwm5bWUqMGgJGoWCwBL7Lt6KGOtM5VpOR+USyswYsRXW1rep0pbynOYQotEsutNQkDUT0d
At4ObVtWU+YtWp1vJJ1eUXxecWYP84sEydbWGMt6VRShyQ1sCRpbgXECKEuv1O1sq0gz7OMie8zG
3HYlk+JLIaLKs7UeQwK8TLeNIpdBmyiKm+XtZ0FNcmMI9RWZ/SaOI7pmxo2ajltLl+DGyoei668k
wTLtqBkdO1jGV/20b7O45Kr0fWQkV8rQ3VJomtx2xHCgq/NP8djvLWu+k8ibOKnUBLmTPLTGuB0z
50oT9mbm6Xb1soLepXg6BpK+Ykl1oCWYFcRm99wMuHj3Sai5TZMTnGClHadwzdXMiF2JxjvMtMW0
UjPlirTjZTJV09aOI9D2JWJwQpxYjuZt1Ed64Mxy85A21bjXm3IlL1G4Uc3uVsUPwY9mm+hMUAXQ
2CLwzO2VVTiiNYvHeQZESyvYUNBMOmBq7dPAWrhtl3wBrwk8HNczD3is5S1yFoImdq7kKTxEM0HA
lHWURodPVgqfBXPn26UfIVvEb2YhYGPWne3mIe52pLeFLxuaoCpnlvTrRiJYVDy98qzMvTRLulVe
5Vu7taoHKKvJysxAjOcdG5lyjDNUsTRYn8Xtqm4SxS+xS5wAuBsDlPCs2zYR6HgTWJGr2dG3RY/j
m7kIL8mwg5emr9srZOWyQxrtjnOLPgd7Za8RVbw2ojjzzUXWV7hYQgYvRA1nwGkCbL2V9YR42TWW
8jUxh3qfJIOGjYT5KRRp4aeOeguKIN+RsGoumKT2HfVTkI0yYHaE6PPBBuIWEMgedFE+96WceHDA
0OnXRkfn9/i5a7tubUV28Zib2bJ3wjFcFaINbJtliTd08lKaTFyZRm63I3zfFFYrBaadf5V0p2bf
V9RNxqrCdj4V2zocJA4Q1SaWkhep492w4+W5qq2v0tKUaAeNq8XOMmZT9eTkRuMNijmCY1xy4AXV
q1oSxi6O8VC06n2iYjQ3dRU1imzGNl5KDFeyZPovtVTbTPRmcRXmRdwO3dpGOeER7Pd+babNhtXs
ei7Ty5l6etAQ5fiSaROQx+U3YwAtWxiQSB3nYMLlPeASRgl/lGSvHkfla92zThtNdtfQ9cppL3mc
IzO5rOfxc4gYwIXXeW2JuKbho7DWU+hsJV2/7ZoGyE6ZfZGTHrPmMg8K1mYOMPCC8a+OkVSyrqtx
vTXa8vOodVdOpl7nZUGzHuBkoyPEHYl6cU785KjJutbFQXOOCzFHaiFI42AJECbhFzWUVsOs7Ewy
w5CM1ZkejFR4o6av1D6pNkOTIp4VGJyzWfNOzY3uYbq4p/mvXaH7f5tau1tldoiCZmAV48h7CG1M
PHqDF1RpQHgsY12ubBFBcWiLOxHBf3Vah786t6MrtyG1pah/iOeIiV7YSqBaPRz7eN7LS4peprSY
vWHxGNbVQe2b0C0S2B90rIjASowLO5KISM3e2g6503OCqZQVzayjOwllbwlQ2T2rraeVc3PV2c28
tsuS/qou+2QLq12xuZve6IQcTSPaZHKoGPiOwwxJOWRodYVToTk9GbOUuEolJ7DsS1oRGYXPOjde
2SqF36DYVezsa2prnIEXqwtSXhiviTCINyoj3w4V/vCRBqMrNdbWEZKsKctWS/UrEhucsSbNDNrI
qXyS6uFOb+yWRkvtorCK+FqR7JvWtBp63xMULiHlu25u1mVWPtoRxOO8XROzXdtGE7RGtXgjGEtQ
46tODL035uFlOOsDkt/4qER9iBQ8hWbai+pQ3aA6CV1JK4xtjU29q+vldVHY0P2a1aQUj5MNEQJ4
0GZUqye5K+/NRtnL6dR5Rmzkq0yOLIDks7Jl7d05/XIvKg6zNTPrFmfnYUPdGyN8h9RJPqlgoCvl
DnfOS4vTJHuPbbvTUjhuORawYOwLKVuYJY2MynnU41279DG8TfzV5jisvoCLMNwkg4puT3elAJxC
Zf/VMIfWFRwTPcRCnes05gNHAmuVOU0JL0Addllb6xi+UAgwjBmAT6K7Ws2JT50kdlxHnv2eqro7
1rwwnap+qXgorirVL7hFDnQ09Vd1G8JvEdnOFuNzJfrDZE0vGG889jLyCLOcHjNs/qViuow5pM6V
9dSpQ+jSK489jyHhIiwvqwwAgJyIT3mkZuywzm6IAdTGEjuXrWHDOkn3RTtdZJJ2kWj9V2eo68Cm
C8w1ptJDX4L7spgJzPq1HJJRSEV2XalC9zBWVzwphXAXp9J26dnT0AJU61KWrG8gxNnw5jH1JWOe
3KIQNsGc9Q1ue3fQqS76aTLzOMpxy7+JJ1l2G2SKc1Ca/F4b7Gu1We57XcMzK29gg0jVrdUqJowM
fSekERhWbkQrSxnorhh5pmPVPuD217ijLgpKgULygcvrbmylybbNeMWkjvoh9e/eyx1znznKM3Gq
emyG3+DZQtppwjMr7RUPG48vs+58C9VYXORqK2HdJXa9FiuHWMv2c5SJdcMc9dVMdJsGw2mlhTQ+
0mh4gYlIzRk7EWsL+XUlshfiE/J+PeiucZzWvOL3fZNi3YBfQZYxnfty6G+7USq30dFqoFXljV2M
t7XBcTYm6XZJvhJMuzx9iSjlXQNkua8kAYxnLGxXSNOW003sJ8vQkR7Q4625ILHrZKK+QVbumhS/
Cj2Ngb1ESDKsEIJvVF5o/B8MEphltHyX/kRdyjVbVip6oRBl9dm6HcwaMxO8s6XZWukznItmXhY3
nw3AE7p+HWv6FtOzpyEu1M9wXkyvjcwUX4HqWs6kA2lRpDs47NuVtlfG8mGJiBDIDvcrObMKXETr
ccWWp7gSgRihdzJ71mITVkTTmlpC63Xz/NBVC5XeliouRv2NjzD7yjGzK/p6UiT9/aNuVixLo6St
kknp3UKX9xz3C1efyzhIJfVg0LDgm4a4kJrvT67kArKNMVLkLLQIhVFmFH4/2SBdlkV16YHSgqPy
z4snsmQlr7c7tJkE4khiRHyzTaK2tT7Jim+VBM9DKb3KWWKiPOx6v6ttEDB69bbkzl3k5PI6lQHs
Yajy0KPtdtOqe6yiiGAlZGInUnoYpekxbiXdlQzYQLU8J27u2CyHFptpOGoEY7GKIRcxYJIoX8cl
vtWMKSiT5KVZytuijCc3nIbbYlk+d/bwaE3Opk0h4yks45KzXGQ2wu/ZCW9FN99WiXYzl/WrE9Le
2dep5ePE+Tg5fCJR1V8LRvWqLIlWZjuiMHCaMZD1ynQXExsunrzpd9lsr4gTHBeSBftjq1058ORX
bZvQMwLpWG3HKymTNTcxrNeSs2nR5V9naRpdJY5lv6qUT0Onml4fCiMwICEzSYzB7YRBBsbWvnUt
6HAKmgcldA4ippIvD/HsDuPySJM8O3smnvW6R8+eBqlWXaUl0HX6Vxs37Tj4EBpvbCxu8+MOM9Lt
ySy6XKxmWldEqXayrNJkwhtcEbTtSQkHyar+jGXnjWXVy2ZUSIdnOlGJKk2Nn4ZV6wE2+SYSE7x7
Wr2hXTlUmsIqLZoH1HFX8dwlxLOztk+1MV1J5nRAZ5h41UR0pWNAGETCfqPM9opLD5BCadoM6nzf
zRlngta6BVT6QpV/zaHdDKbEuG8Gea91AKuY6iTBr48t2/4ocEoip72XOyBaSl+9pbE4jKaabIq4
/moep81SG3daSBctph7hPDy0w7Rdjnldcw5fEitTtqKVZGj3U+O1ZEmHMH5UI31XlMXz0qcsEBhw
JbLzUKb9wUxV5jxpjcCalJu6iD+nYUh9wU55aJGxznXMEJpyUkleO/DQQm1w9bg0PKnSXuknD8w0
Y1mlBQVP7PFTisf/brGH6iC3xWtU2wZnhU6sRT7FHgmUa5ot4kBEsey2slkx3yXUOAsfI7meinA/
GlnCMUVVPatRLiah3nVaXiPJUEbWe33Ct7A6VoE4GjltuKrDELOkecSoEKHM1GrlWpHQ+PQ1K+NQ
BUs2PdsdymCjGT43TpetjDka/QTY9Uqeq9Dj3hQ+/U7bXHTXecVJe6rCa3xKSYFbteEuFGXZTQtM
+p1PqtF8jo2UV64EkUGZtqvHybMJqbxKiXBnHfx0auHHWbdDOdwsYTG5USJBubOnz1ZKxj9WGcEK
xytH9MfD0vRgxu0nmfxyUJHJNchanhMNHBNu72rap2mpkwJaJLeiL63M3LaDvhqZ4ESYXf2l1Jwa
YFyPqKp6DY3yJTrGQ1mkK+6ShoNrOXDSnSq8KIic9LFBzX0Mpkj+125LfGUTZ80VW6YmwwxK4q80
sHpmmtNGU3crtSQFQhd5fkvFDyfssAz6OL5ICeGs0lS22YhDHsIg1sYQb3h5ZE1U9Vpy27x9kmtl
o3cUWSqpehwJE1XJ2VdafU3RnFNosvSPnOSCpoLTBaeicLCyArqKnY5kbJqZxcHsSURP9mXdL+iX
6mfm7rGDfUzZXvsV27dGFAdFNNFTjwv51NgIyxRr2adHk8RQk9hwFYVmIGVDE/3GatnrybpdSq2y
tir4G2pD3xha8K9VLCofM51dscSfypzkVJ4ETUweqpSd0rdscd/p2cWY6ZDCjJB1K+L8CSLu0qbm
ks5x4nZSw3kcCR8gkb7e68jL0XyN96aDULXXAYxkqCBVuXktSQsGVH6uIyW6yBJ5/T33+pfy0P/F
CuBHRe9/nl6+j6mAu5S7fkwt/145P/7iH3llCuDIezDbUZBAW7w/P9S/UTGhZaDujMUfb84f9W/5
N3yLFAtsJ13xCMDIRf+ZVlbRmqM5RrKiUVL/S/Vvktcnry/ElKPruKmbiGCO2q33WWV6/IyZGnS2
S9uZ2mcmlvxeEXYD97y6KOsMy0FdbpQg0siCOmkN5asoMdgbkuqLZVeESXZq7sfQHHxeIfsyVSIH
/SLlEviTrWdTWgf5OAPH46iih4Agizq20N8VpXllERZt5nhJ3TKmQGZXw7zuqkzaZ3adeeTw8nUx
k++IwZLx0crJ722KnZkhnLWqTvnF0CQRrkTl4iXGgAev3iuB5Cidb2gR3nTOcjnNSerrMW5NwJ7r
Y4ERrGWXll5IIXsqosHV0qImRTtEO5nvBomCCYQuV9llLWeKpzaydUnSbUt2lbpj5owXDYbXhGLi
Jokze2/QOETX2bhP9HG9yC0VXnZ8Z7GQpcnqUzwnzuc+0STPtgxl2xyFACBhsiBBG1DbzecokpQA
M0LrEcZlHkTYt3qSboeebEp7zkm3ylFrIBAdSHp004xN7llHPYKsIx+Y8sbyR92+0I6ihf4oXxD9
8rVCQfupMOLiKnFMSk1qusbzjpsJn4vK8v8h7zySbDeyNL2V3ACeQQM+BXD1DS1fTGChHuAOrcVq
ei+9sf4us1hJ0rLajGY1KOuekoxgxA3A/ZxffqZao+8XL7Efhd4oFrz5we1XYtpBxHCl3BtK5Heq
rKG+xbNuE7fYdDG5k07yULDg6H6681eOn8qhLLJPvfnVitNkh96xQtm7LGGjdBhrh4abPpc/q6Qy
Hu3aUidnbJJPipUw1didxjI2sbD57I/lVMjdNHB5e2OG/GKsC4J452qz8vB+LV6JS7Mm2wRNwDkf
lDyNzeps04HpwYC2jCbffChaQI1iiV3Mt5OWR0UxWiEfarnR84KFg7iFa3oZljI0iHg89vplUhzK
G7gWbW/pXbdfQBAOtQHNKSYXP+Ash6hfKu2+x3f94vZuubfc2YiU3XvHMZ96XIiDv0vTfAUVNVD6
pkAqarKcNlJlfkz05NlYW660v3+S/j/G6P3z2PT/r4Kj6P0f1+//Tm50+bLfT1v/BycjjddEHmFe
vgRu/H7cej98OpAvUd0Ejrg+irj/OG4N9wermMcdfpGVolP+13FrOD8Q7aNr9clAuDB8f+u4RVvw
l+MWnwjCKkFxKBkZmPYuosc/kHix3fntVNfWQfoPjT6eenG0ib5cerZ6AF/iwcpQK7NTLI3bqiBh
u/C3ZKm/JOS8RiITT4mmb319ZvxerwZTuy5qphp7mF9lX9xbY3XA4zyExlBFtdefwDev554VrM/F
dWfpddiYHEUYu78MuZZ7z45b3j0aP40lo8L4EpUw3iR1f6e15gepLOepMW77YTiiydv6TlbCJExb
q/SCPM/ZaIEWNImyu3hUwrsdLvE/Wf7c1esxtZxrO1k+656tbPW896YZj7mwt3Rsoyqzg4RtfUS/
knTxwUbNgxw3MpsJegrtsMpCZ6IrLF9C2K9HUd3nrn8Y8+e5/i0ytWRfqI+5btzH4FDjQKFk1bDb
jGUV6EYRjpeBi2OCLfuOrJKQOLHQZIMMMNvdLvbjSu5QeTmPWwvzwGPq0fqbogIz+ayASEJp1SDs
2votMvltrWZorQt7Fo5UBlhVklRDkhBqirJKomm9w3y0jbOExuAxooIukBMhc3TdYJEIE1hOX55y
TyfAoNqUaoffQAZtJtxIJmN+HrJ+VzTi3Ribj96i29XqZRk2Y7bXevLIc7wTDyYbhXK8nobpPtnx
bX91WnXSCj/EDrEjRj2Y1UI1k/uVcmYh39nmybLJUjBiomKtYfxJrkewSEBDO62/B6M+x8Zyo42o
aizrIW+T16waNyBK96SpsM8YX9jgdlql71PDIZG52iNix2vU3noGMOQIilHJlEw78tImEV/VzKlz
gyqqsGYWF/qxqtH/TBMH4H4Mes9gIbcpGhm/i35962YvirF2zs3ws7X5Dva4BeC+y4hPCGWP44Fa
j3NbQRkaLelW8avbgoVm4r0m7TGRgxf6NBYuk3GyqI0he/wjr+dfRu5vAHVPUltqUgoKmmXsezF8
U61xwJnI0G2Gq5zODWSNiskMJn6ts5vt3CZPnnJDg2jSyi6eCYDb5IO8yfgx0zq+y2N925Y2v2jK
c9eGnjZDVsPheXZzjagGedsU3xaV922283mmenkZBhYOYpvFawUsPsM0d0v+nV5iLRpFK5y9RNZi
bCdSrqgx+akXx5kxCKFRtevjcWelxaMwSMMyvbelK97BrfOmvuKXC9DvpfgDkR/N18T6fJUXDdic
7Vgxw3wy2PTYXqVzNyXxI7zuXvBLOf781MvsfclJSONV32SNn6ALgDB2zcTdW1rTnwplAH60LL+r
ye/a2fuiSkOz+1xEGrXzHDYyf5sL4wFWPKhQS8NzoUTXxGe93jqpGdYEAUhHh5kyIupCd2ZWXxPi
EbYGEAi91EQw3PuaemdyuSsbuvds7crv7MNYMDWRdEu8V+Ba2bZgc7eSMShUerWmIwtTek8EFmOR
caB17j31tBunnu4Hr9nx5BwXx7kZ/V+VxzAxNodElbSPVrs29XeIB45q4scvn1orvTEBlsD/N7mh
PVj6K/NXlGV3yv8wy4cytU6W3X71y/PAy+8R2xAn9sCDgOCr7W57pfYNkjjliAe/b68HPwuabHiA
8b2lCXA7ts5rlQ6nUcYbO/WDaoahtMbE22oTjCjbFu5Rjag0YIZurF9diBdtZK1MdOrTJBMuTZCR
kP0VcOpDb4/gxsNbTg95nEzPeJMOLn8fZ+ERwBYfjAI2j08HYAVGuxcHlGd7XD2bnFgdaMcbZP5b
30SbpbfEmaVatVOO+5pPybuek81fDVQ7LNV8Sl07kiyLnQE2J/P0RrkOK7du/Bq9/tZjfuUohugH
IST5lOCH1HyMF1iD0UzOa6fj8uiSvRFPt55tkXU5h74ad6bU75t+OPL6nGHyQ5z9V75aIoQDDw1H
1Az0lo7dtWZUH2X6gtrianaKrdnx6tfQ7q4C0XX1pOCFm7tgseJfCqBvdMufrtPexwtmLqdcDpko
D+Ps7gV9JXoyskZPe8NrgrKvb3vD2hqOOsq+2pYpWAq53QHUngpWXXahJeabfK5foN7ToLON0CO2
2W6bLUPEteZ6nFjdrtVtzrUVMVsN0MIt0hcmWozkA03lM/zqEpAKAyCgjiTeiKCakshc3HvNyesg
BQKvvP4xUcM5Tbxbw9JukWLnQa/ykxq9rSiQZYhV+9UhFisM81SO2hL0SE2cFS/Cqu8EiXizEV/X
yrhfPX3TNis+M8j1M+EWOw8RmgseGRRu/zE6vUIpCAqz2vC+JmNwpdIzwcToSdwrYS9brXVJu3DE
bja7c6M3ZzaOqK8+2pFbE13rmLbh1Bp4aqonSP4w1+YttvIP+Nr3luRj6cZx4Hs1KLrUt70SN4tt
RADOPNELteKIuyEeTavYFR1/bbY8bXhxteGc5QnVXX12XAyGYaKAyNnsCQXu94M0ztiOxQtAIahX
cXREFkwoOa3K+Gf0w38D/vAnOf4LvRP195d8/6tU7vI/+k/V/v8kmf5FOf9foxSI9f8R/VuQ4vJ1
v4/N7g8i6gymXGEQo+swUP8+NjMBY+zy4eCIztFdBup/oRR4CPEt4R7HdP2b/fk/UApD/PD5j/ln
OJbh/wly+Bsq/d860P7km8E+yOyNU9cm6wJDwJ+n5m5aSw+WIDtKfRQbCqXqjVZYMkxRgtL5kBhh
YqoXfWqu7bHMd+rSe2w61boZHLPZ2ln+K7P9dYOEpQ6EILQ4W9MqGDNl0NNqjueGNCVkmzolME07
RlXRbpBN3HeCLH5CiXhNN7nlP4gS3c8f/hT/YUj4owHBtP6Kn14AGD5CPPh0htO4+Rdfi2VNuUFu
eHIEQ8miZPTyLW/psCPzq//VCLXgYUnmsLSKbC9d/Iqyc1+NSZyl7xPYPrqQgnnOPI6m6MpUyxm/
5QnGnMlPQzHveIRx6byTd+MM6lHEKTKn2CeO5FYWi/4slD/clsrMXlBahKlAJoK6JfacBP8rocmU
Dhn3E3xPmBizfi2SAdvkIH3EXylcaCEANC01JjuDGlbPbLN7O7b2XuqIIB6MatMV9hhY0iMkzUni
sC0KFwm3EPfZb1tyLDTykMTe7Qfi5iB+ttJfa5RdGKQ0uiM39mXf9i6bt9EOViiSsjpyIWv362U5
jy9renNZ2NfL6m5flniWP23vsNfPuTGGTpuUxyRWbP1oJACLSOTHa8si4y+zCPWsEJF96W+KgWxW
qM6mZUJ2cAKAKsyuo+3c1qwfut+AhwsEsYJFeLM/QfTZkEXc5EXgXzCL+YJecILJXSJANBAy+UgY
yA5pxQS3bE73NhvfRnTGuvVj5xnCP+bu979HAttCreWbpVmaA2TXyAGS4Ytqomm36krbJBKcJO+Q
tXiig653yqteLg0akiKJ5JxY4TgWj3rr25FH6epGr4CsTX7zYMmB3ajI/OgNhBRLEdOLAiDJ1dT9
9DP9ajT7R88bfvG7V0FTIkJiydhOGvbnIiuvhtlhXkTaXWmR8JaNl1nXs7Dvyhb7NprJ3Mj3ieXv
Rp4bB0p6kxSWhqtVD3t/+TJEuV0W/VGNNtQfKn4xTzMGMRc7hhYv/M6JxgamEXVe1WvoKEqSZ9kd
4FAIBbwyuU6ipunfRZW+qWV+Lge32XjwjsHSAG15LUlUqrlD45mHcDNPSHuIZGuTE8J5b5eluo5Z
B/WKWrorMSVTwvVM0ncp0Fmvy/RqWeV0xI6PrMVdGI/iVG7mcvUPSefdN4WQYT/mL6apXi2B53x2
qyvUcGfpTEPAul1vUbktGyD6r6xNqWhj0zkXnsSAIHny5hTAMF3mO0R+6Xvp9DwsWtHi75HyxRrt
/NWBZN3OjfDuZFakT4tP45bV+tltnbTlVxV71Uao1I6gueHkUQJtMkKvDsgI6xOKNLhila23Y587
G6TjYotOQwRTk+qvjq5ktCaa2k+28f3/Pfj0uxycW+wPx/fFVfdnw9v//l8AUMUf0f4/feW/7lIg
IyJBdBv8/k9CcucHhYEA+pxBhgBu+uNdCtrPPQuyf5GYX3xq/0L86Rxw0JhjUNUv1tG/c5fy7f4C
QXHhcG0ztpFcQkLEb+Vvf4CgWmuMrS5T8qi0ZN9l4BkuuamSZ4/kZjbKT6WQCbcbj7XHv7xsVTKd
EUUUIZ6aZwjKt5p3sp4JQbjUnjuGEdJvkk1aOHr1bimdo9Prz/LyRi+TRB8J/1yLu76MQ9rYQ705
TaCxY/k42TgxYkWrbhpOzqPpyr0ukJ1SgUoUuhirKOnXnd1MDyvWN99LqLdgoyrVKxJk2PWC90+G
tOwEnTNF8rdDxjEf4cW282p8Vf43ug1rQmZQIfaWvR6g+y3bqoYBZz0b17eBY0sz/d2K6nfy0QDL
x8sonGKXydL3EZqCAThNu5sxdhI8WcmmKLVI8+xj5/IdOqTm2PR0Me6VSkCwqOZZ8l9pbxIvcTlQ
GcmpvhsfJ05ZNUx7J4OJa8t9ostIIMWkVZyzpwOUKRXfDNfccSI1ch7Xe4V3a1VjUPX9h7mwJVZ5
3qOjgfONVfZR+sWdL+EZ7U7eS3PF/kR0cpewmWea2hkDqnap0ghmP/KaYt/Fy2mqn61SCyA9dGoQ
xLlD7hqI8aXMAOMILAghZg/kKpysGW0vT0aIbD8UKY5+8MVpgJ1VJVN/F4pBPDa1/QDMHmWY1teq
QIdmrsDmw3V2udc8LrgFGjy09eJlUUjdJ3nLxHge3epY6ETKUN7BcRxvZbvQD4i2tsy3titvyFd/
o84BLcaFHPB6+9kt/NOY+KizLRq90AF7UANWf0vYuU4ERKlHjV0+VZ75kTs2Te3p1AU0z/6cmuKB
u6bkdzQ9spW7W2cy3tFyVofMyG+g5uhc6rMxMhOsaF1q3a7z5Qcef0IybWy5HqTqHUR+6cBTmxfb
fB7aI8VRbdTTMWJktDQJ2t7Im1+/1ix7W9v5y1y052ZlSUMFoW1msYw8TlYVaH5vhUbuPBRlWW9c
bz/Fj+ns383GDsZtWOpNWfZZkLbzjd58KLPb+7a8wtNztDoPPE5GTbrstL59MqVNc1IbxUWHSMqL
FoJOLBNxgI0foUyHp8IjniSfNRTENWpYjXeQ++DgwmWvcXzMp3t/zLFWuulNZcuDsLpXU7nbadG+
rRyxVmrGd7YdH7P4OzUuuJTDTpraxmYe43Pez0gs2TQx/0XeAOBlb5v1wXefHASavkhRJfI2ZbRV
RkS1hosPp77IEvkXzaKai2RZT++mzEwCXcyAiJZ2QKv9ndeIoypneBBSv97pmvFIAPuht/a6TOtQ
ItotVn1fxwca/Ha1rp8zY47Wqd+N2AFXNYTpmNyubf/oxOrOV2Be0hwjlMy7pADsa7Rl2wlxXNbi
KTa9qLTsz9lirhZov+XMY5z3KMhEvB2L7pj6sx14s9qBbERF0v5cvPaJdBdgYXtDpH4dz4dGzQzd
4Ea8vlvNx5PLnBiaRr+Z2gKZwLIpgLPGbtpqGiiBNc81cKG7HFY/ftKJEmPcCStX/8DqjBh6ue30
hCazabcMzkvsLEeNWsw+q77r1XycOSMRQQ6Rw0jkVOZunoaFj1/eiDLdEWUT5kZ/kxeFw0TZ3FeG
vBpL78Wsi5e86g91bZwWpS9BW+OUSeLpGz64jZIaibA7WrdTqT+6Mr4FwrjNHeOp5JhIm9usfB1m
3ArufMaMR+q+T2gRJHHSofqs6FLJ5+dh8a9dzRk366ChwNMe0EN+D4OzUzZW6VSLfF9DGwgmWWvi
ZOTdJkUyJ3Hi0mm6EfEXDjzsngA4S0sweVxGfmxt4qz/p1Dlv2H5/x+71tv4zP7rtZ4z4bv8x93w
bwmxy5f+Po042Npgw1zzEhF5mR7+c7O3f9Durru6Tj/zP5UJv2/25g9XUEB0mRLIkOIL/zWNGD8u
lnw2VgO9APza35pGYL7+Oo0wOuuEcRo2O75n/TUy0O3KBrVWklMAqA2buFXpJl7Eg2ewDFcFYHKZ
+1i/Jv8FO+k1YZcJUQ0zgsFi6INycZ3AuojJh9F8s1P1pVrvuCTJPqnoAFszyhJte3V3MS0dW113
kZBzk6CHHE+yWqvNqPAntYuh38yje2cuwwOVUjF6IQKcJcnUl4sm3tBswXaCfDgqKnYzU61GZA09
hFBjnxfdeOtSDtpl0ciiSFCjdUsBGN6otwVR9c5CVz947vOi4ZwTGFh2hW+dZ4VXPBssO2iKhq5C
M34wEf3vx6FxNoTVZntf9i+V7fjUYqpq2xTrg9Tr7ZxB+2NwyEiLyc0w0YcXJWuxsQa2wIp40wN0
AhtIMVRn3GX8LrWcoWo8mLqKwz2L+3tkpnxiuQYv0wk9KFI+K7iVh6xF5aZn5k9rLuWJaK7nBcHt
Nva7Lz033ah0/Oei0X6luVud9InOQz9xnuauvvQL9mvgpNovWXh9UBOFjTvfvsqt4tEbSTxwy0UP
tAJ3CsnOx9V2XxLw8+tB2DJCX/7gwuTYuf/hIU3mKkaW3CZ6HVU6k2VDbZOY3pSu3aM5xGTbqGmj
46zD8Rz3oRnX/tH1JjuwjerbUZwlMH44lwgjGFW87Pjet5oT/5xq5sB6Kq+shnydEmSA5AXBAW9l
9m1tkADV0eMh1iZULOqoYYHbW6u5txoYr8mULWKy9Hocxi9dObfD1O5ICf1AgYfWNZFXegHr35UX
QfBYK8iLHikjkiwc1yl38TqrR6+aynNpWXdOzthQ6erb7v1nZ8w/Z5kIqDr91zhpNgt760dm7w2B
ViKF7jLtGfQGQUmhOVsPmQXJYJCdkx2jA3OwvOCxzK5TER+K0sJhgF5l17sttK9aBZHHeHdiSXN0
gtcvQsjrYfAyMOzN3Foyx0pvVO7tBIwUupN10GkGDM0SuC1x2uyGHeBjwvRoktZeF9MNlvINZWGf
faFjfevkrkc2gs6iemx1eS1nMvEzKz7VqoM7lK6M3Nh64Ca6vCaGvtGmtQh9f4E6cLW72lx/tmVu
hD5m6q1x8WAU7kiFdkaDu6Y3aRQv3c3Uktqme/3VOvlkJnjyYrI2dnPpHZx12Ltesbda4+5Svzdg
3A4qP3mtc/shz2xqyDyJe4E6WTuf3K1MKgSpzfjSJKwfndnMtFnnH1OsXspZDM9NnMP9TPWnbCWR
ui40ry6GJ9FQGybX9DhopRUWdmeyTMQnlQ7LyRPzbWxVNsi6fxcXSfJQEb1GhoZ0YSOrIVxdE1it
IKXU1NCB133RbIpp4bfkNR/G1o2qkilpXatdrcpXY8Hko9Im27pJ8uhJ04wsPCn7WuGmEn16r0bQ
Jyuf1Wb02iZMsERdWasvwnxNfvnczDBk6hcWMIG3SI1nvbB8AgYIYugKH6VyglvBMXP0O968EuVA
T6pXEX7opGRQFEWRR1ld8xpCRkZr3znhFKNwd8f4ebDrYtPXCJA724QcqXk1EUYvoZd5OBAs8NW0
hy3MpqIMVKwxiBpwqE467UuRn60qeRGD9ez5cQbjV0MVuVYZFJqiXtTuh7sR8tYBgg2WVHuZBgy5
PgEgAeVBN2Uc+zuP6uOwEy4sqGEcDGlduV6PJHRdsD914k7ocbcXszC2qZUYG0a0q4GW6XJ2v5CR
w2vn07deaS22H/s78eSz7PRfk20mG4Vum7jVYW8t09Uyu+qEVd/fYVOtTlnWmEEnyrt+ZhTOerXA
JDsfTpKDy8pLs9ywvskkoe11FGRsWIsTWrVTEnrQrrsWPR9haI7JDmBOoVeL3QXPCyzMDS7O6UDZ
mYoGbYGz0acvd21vFiw9Z+rqkBqsc0c2OSdBmfU/u74wgtXNb3sHARhS1kIfP/yc8DwdtTaS9vRO
z/233sXsgWFh71Xz89K2X5NYvg1zRhvib6vav8LKdh7TnqW5VES0WIcpZtszkCgEWZNdczOiIV0R
pRrggmEHbk2ChpZsEp8ZsjHdO8VHo1b3FwEiOaby5B7PJ2CXVix7wly6zaCTg+BW5TOVe/u4jV+y
cjHDZta2ZZfdm13pBJMqrlB9FTyEC34n+dW0MPAjr11UXIJL9GxFFjZwea2ThIZnW3G9/E1P1nsd
cUBAYDsKdn3NN2npOSEzAfx+QlbOmGOBNkrLCKqFhFQE10SJp0mE7P0lTp01WK0Fa+RoAEI6/GK5
/ljnfhnxFhE8M7XmRlRcX2nsFazFzAdONvcHQiJ7LiZuUGtAUexM5OGklmRzZk4IyGhkM0LBr/EY
XAyiV3gRnnUNvkDk9rebFth9k2fEe6dVKBSMWoeVrIudsES3HKRrrvO/dha6S+vPoTFoF77wjcJc
OWdcjBvAgJ9lp6+R5+IdhLfWo4zuLeVejmrhY361W5T9BojBIrSMKBJ1jYdso/IqXP3+sairY2ca
ByIG0PFhrN/l7cyzRAR+ADU5koeI2KIYfbBV3XZQ9ri7Rkw8nHmJW4v+eBDSq6FzHlAMuRdyfI5i
5bJw+hjuKYV4tiDsgNhpIEbo4G7Vol406pEZ1NjSWab3olyvYToEFLb1KBc72VKttXIxwVK4rgZl
insEWy8OhG6ud1CJGtLOFeZ8yfvDZAzuxi3nehOr6bntl73nLlsx8SLxV0moReZ/A3hR4Oa3ittV
EsF0WWW4UeSWfAN/TwTInT8YZZjVsLd5lZFLbezzoeroMkGsB4ECg7kOC6C5++ZIlyHTJHNn0po3
SPf7XNOixVLHVvfAg5E7kuLBlYp7iI+cHTuZnM9kXd+dDP0RppZ889t4/7c2mP8nRX+C1MP/es8J
36t/BP92ybl83e9LjvvDtwjhcND1/VFh7fwg/M4no/YSUHv5F78vONYPg6wvAsawe8Np/mG/MX9Y
jkvwIPio/U8g9m8wl87lZ/qTPYKEMstC9GdQoeZZ4q8Rg0kxGI0nnP6IVZEtfTAwpMb3ilzWAIGV
DImOuRn63guUpd+tufWLAcrckLx4iE0IdM2crwYCoAONhAT8B09OZ7uh4xsMsDbcIKEMT7iXzmPc
48PTiMtBP000rlK42Q3n0Vh0fAhN/bkM5NSYE/aSXDWK9YV1Z9Vupzyuw46fEXOyUIzifhYKJNc4
ButfZGnld6kWW4eBVO1nu6kfp84BWLx43MtY5PcS6i0A65Zb3Wu7qMrxv1ElTjqC8FlqJs/lADHW
G331ECahL9rbnlXsq9J8S6T6WgptDg2Dz6IcjHmnN+ivzWG+AQwd93ZljefYlagPbOPcmIvES2G/
T6VjExXAOYI23QkNRvzQyRElNeoOYd22Q5OO5nc9NZ79zTbVXqyI/GNJRFRN7tFl3ZuIzyoUaAgK
YL/pDvnYkUmEk2Sry+Em73x/k5AUDBeGBZx7yNuJjsEUHhmNx4Oy1+e+hzueNK4bwEN1zDICk3SB
rmFYPJytCxGouKQMlDP6Z60GK5STtctmuzlXeJCe6zI/o9l50nISMGK3/PAveiy/Na+NS9WgJRHJ
xBaKb3MOknw9VwmV05MAxm6tn5XlyEAK4OPM1wYgaLKWnZm/CwOkdvIUP7Pw8xfdLu6cyjrKEoiO
UZ9Y4YySFI0vXpX4xda4SxtOO1XVMcNT74R4g4lrFagg0Qv6NfJmSShHMFFhGCbNJSfFyl5r7yJx
LsW3lEizcL3tZayfiO0VwWiQ1dbJFx2u09f9ew274VYXy11sO3KbatOtxEG8EDpBnsr4puGyDGdT
G0NVwkLEwMTBWpNqUXjzie2XuBpZ32pE2LCsEpxbFVh9irm9Zjx/SannJsisetSaNTnS+XsEdNob
il1UX1Lv1c/jkzbnKqqmEf+U5iaHhWXoes6cB3rkPIhJvNZEj0J0jo7iwrNODCvEY16GHX/d25rN
7a20+Q0nP2PhXAM2uyhWHCf+VG4pENo1lPs6LXF2aa8Gploy4Aix9jeicOb9aI7vGat1YMrlnLmd
9xM96dNcIRhfkksCnTVcTJqLbR5ZrIknI6N+f9karxNlnLj0HnW6LrfsjISblKCdsPhchmKtgG7V
AR8q8kBdvfC4PhgaFLPpDRYMIZq2eKmBpid0huSedRHa/lvVdUxKl4A4vS/xnSObMxpbJ4COf1Sa
zm2hL8dhsojWozV905Wxz+fcEI1OBnOYEP2DEDfh0WwwUXI8GchWDf+kemYEf1icQ+G2J4tol9Dm
pAurJi0IpEGGnFSE15Qyt7d5OxE8kDfhRNDHpzSS+3pcppsp8Q9r7cDCD3heCS0HPiEt+fIX1z27
CuZsHF9BpMzdOLM4VYs/RoA/1W6gQiQorZkP66KvRFRwhc9Dp1LMID6aHBOCWrrH2IvdV6sQX7Ze
Xvs6hDlDArUvq82ugjbU0tUnwwgMsiR5a66t5Kq22gdRac4GH/zb0K0EHejN+ziy6BMT9UnSF4EX
eotGF86gKf2DkBd7tvaw9Cb6qLw6GmxiAAgmw07OyFwwx4IRTCKwNch31XgFsRh2S/6FBOSQ5nJs
K6mFNX2qbFy0780tGAdZNa9lYoLREpceCQ5Gb6RVF9e2f44HkvE0dqJoMuwnkZfmxk3lvBXWOG+E
CUje2JIRlz3gQDpF+9mN+DKymX7NxvuSeUsNZDG7kWgzdfnvjagw8a3IPn2hWOMJNzPhRlhPwtxL
7x2tRetIEdM25tvskBi8ta1OsFw3r5Fq8pvFqJO72RrNQ07v3sZfjJILTx6Tqk9CSxtRTmo9D0/M
3ocvEt1F7Wm7VMxELhhZsdUT566aFBNsq3mRlupLqEZDf+TLCwQORXkh5+uDZrifujX7+7Wt0u1s
t++6r2WBubQVf5nhu+qB03l0iXkX5wLtzNmHpfLdTg/qcrwWdfFdpWa/zXkOEGQ65Sbv1we8ow08
20LkpccapGTnBGuLhdTIR1A4cAs6z8/W0t5Xw/rs1cQwLP7Sh8YKf9Agct1QHCX3fUfzb0o28oNN
ZlzA3o4cAnQFrUVG6lEC7tgoOHuiH4WVftQVa0Qq6zGQifbZQ/vviPq8L9LiYzSI7xkqVAZmuryR
++kEWCpV0Fc6OFXhbOdh/fZF66DxUFeIVXWox6wIsMrKwB6RApcXhGgifsOuABlIJsRkSdZ9kgQJ
L+vJzFu5063xsPKKB+PE+d7y4Wxao3N2uGbGS0wic7C5rIQlrUdp6B+wQG1QtWkairp7ya2VdKZW
w1SYDO3GJQB8Y/WsWqiLb+ql7nm3oDHWrg7JNMQA7xGg4RPKGRS9fNX1xkRVSeCkUvlyMIF2SAwS
JD7M3nC0VSWuM5T5Oz/uz/OY30GHJJvK9j4qre+2hF7WIVFhbdRYDb6wUh6Itvl0VbzzE78N9ar4
nBZfIfvxzmXanB3Sb9e5KA51aXSX8uGnNNPVHSkJ5rZBIpkYa7MxGmhYtigWSLK/Q1wZADdaWgdu
Cx5RJuzviDaOus4CRfSOwk9U3RduWe5V72P30fM0MhCVeHZzR9MXnmFOposn83FR0NadlyB6jYkZ
ybQpIlaNzE7iJiJuriR0MpLY5CKq60maJVvn+JpW6bhNkZpsE5vZSVrDu8BpF/hYArZjitOuaUXF
z6W516uepBtGWhZ0G00WoYcMIzWROws8auDO8p2H5kQq6v7/sHcmuZEkaZa+Sl5AAzoPm17YPJBG
0jgaNwqOOquKzqpymz5B7+s2dZP+xAMR6eFdmYUEalFANRCbiHAOTpqp/PK/976XZ5q2dDolw9uF
WOXUku8yN3wJUu9zdkYEeNkGC5M93HLwW+cwSfPWS3vlencftITLFW+M/ww8/sMo+E+H5F9g1TG0
0oYkfY/LlhMY59RKGG2xgSrWLlKjjzD7j98ZohAcyBkXT22wj7Gi71FSb69haSdJkxa9tZDUpa7C
JvG5kpr7QVbjlqwdCJNJoiX31ktlMj2WHj6bur3pJ3FnG+1pzKO1mTKD60ZBZ6OQD3LwfPLuw86Z
3A3O2ZuiM1e1T+SFL7u1Kyy/bYTcR1PQPvabC5T6K9ZIr25XHbgnfg9OtU9Fe4Vx+lXGOBTgkPFW
SaKXCSQJp29+qTyIE67nftW9f7RH99wDvkzodV7NThpuMhHUV1aqttONtfSgOI9tF6MFdPvGG9bx
UKwcCe5Ez8PXWRMwHmyr5kCSBy3OWDaauyGut1mrkiZh+TLrsD8sso2sJTmaojmQNNZqd1rsPqH/
E5bujG2u2Ujw4bnCVx2EWMtHrT3NOeN8PqZr/p7L0XReyi4wDnyfXDe0M08HQH4Yv5K6RsZEPFia
47BjyoQ81UEeofrkvc2NL1G2D75VbDBNnBmoP22Zfgxp+5Y6hKGnsN86avaIM7fctoi1EOXsJ40m
mIWmASQJ6okSkCC8Kcrwy2zntZiHtWjEyhDqJjRVcLy7syfFBwp3QIKESvIp2etDQwzRV+t7xz0a
cXbfNdajYRo3LA92OCZe8SjgQfZDsbNq7O12q2NRdHak15/rsj3wBilXbGGIZfbWPdazZ7gDN5lr
PsFUpAYiPsnGfZus+skWOLX9jHm8SEhNBCroTWb8QagXjVvbR+4FeFn0VdFG22HmwjR7h26et6bv
JossCvj9YunQ4cG3/W1aqHVsCmVx8OkdrjZQtfgIi7T8YC85t3e2b7OzbPdNI7COu8EXXrrTXJLs
8IoDFLBrn18FGv3arFVw3mM5CcIFI33urR0zucUSfiD5sdcd++hb1i0GskcC8qsGP6Q+RDaarUnM
N3b6NQrt3rGSj6AsS7yfrIw1qMf6yDQYRd17m/QH1ibAqJpN0mV0vwP7INLUd9aDBVd5jO07dx5h
vKT7NG63jtXubSrbI9eBF+yv26GAo9J/hGZzFVbeCihgvPaNGeeJ/hDU1pXbm3e1XZzyKFEwN6bt
FC2mLvWjlMPJSOgAkcx4eui2qyL1d3htL27AyeV+m15GYkq82Yl1o+NrHYgQEAB8xci+D43ynOQY
jUrtuuzCfUMcrLG0Y2VPx174y7pI15rLeKEZM3t8rs/FQKo1mdKT6andYGp9ehGhzyEe7vXWuUq0
YW93NmFeDsSpe9AI2Wd+f4c8v+tkenQH/yrypufRG56cdLghXrdvOhSKNDxMZP1cfb4bR+2uFPZb
PmivWmx+AyIQ6Dwaeb9+L5OqW4ZF9UZhpX80jeIrtKZDCNwdkwIO3LBa/7gW5TLl2IddMVfGEzG0
jdb1e8ueH3x+64vYpm4ncrc+cdjOdu7JgT0l+JgWdLuSRsjMK8a9c1i4jxCQHvqouEnr6Lqc+kvr
jUeKUAhxjOVNDCYQwZkX/dAjKxZGtWA4WJdNeqyFx6PRSPdGj6vRUygKg5hxYSJjtdN6hImlMQmh
bjzRW8mLpnudY6K+ZMcYdPRXYBsBegAJKrjJC1kWZxp7yuVshA9kP3hzJtc8J7QV2KWroncufkAo
Ovf8p4YxINbEYzSFlzIqb3QftAz0pSfR5U808Rx8i9xNYn1lceMhHDckfHj4anyHZicY6kfhLvJC
87ZCsz6sIdFWlcsEi/3rvcbfAriZIb8oYSpmKpMyfWoTtrFg1kG9RbApap8NfOSLVZqK96HIN3EQ
Heq63xlU3SySOarZZrPAnRAZwHfcwLYSSLtVfm77HEhpgwrYRM2+nGdvKdLwvh7yT7ppqRy2PW1H
XB40GVwdliYl02HGttWp/Itpxs3CKVpkscKERBXV2UrvGzjK5OBwhXyiQ5N/rPXbws5XkK/etLZE
LBGk3wNWMaH7juqClthIA5sJE0Y79cZC75fCzTbRmD77bvwWGvlhTAiOx31O3XI4Al6PfmyRLNHD
5KiH61Cau8gApZWUOHdcLIJJE6yDcVo3Xfs99N5ZH51bNji7TJ9h0SXFu0d9lNYXz8LUHtwca3FX
ugum3ZzAvNwmGjRZBOJmOUfyThtm7P86W5K82I9pi90pjI5B1ZLT75Lv0rptkV/JxG+o6fFWeKC6
TdZgA25iICpJYhPyBL3OGdgXa0ePDtJyVx3sp6Wb9KeiJr/YT+mT76dbkEm72ucdTuktW4nxUtfm
Je/Cbel/4Ty/op2kwC7vP4Z9c+Wr+6cc4OOxE8fBqG6n00y4rpoKuJ0pIPsUOBlbFoK2NF41oAdb
L/HOYc2dpx7teTlKh6iojt1LXYONWgBcdVbq3KUwZLxxYenLoN44otj5gXaqnam4GzRRLzNu1SIp
P4AVZcuoAWzNJFSt6GJiuSLyreVNpO8G7bu0+23OJd1Tt/VE3ds7dYOfdS28KvPyBKsQIiQRYoQb
rvyuuvw3ag0g1UKgU8czd9lDwa5AV0uDydS5VtXTAf4LWyq1Wgj7ERy+tO46tXYQJspISBspG8K4
wWVnWGuCpc3SmcL7nM0Fb36eHF2y99VSo9WcEe6gO61ctfKQavkRO+VDqQMT1ALEA7UgqdSqRGDW
Oww/9idzzmfNTYOlSmU+hiRhXxvDPbZEBhSqt1rrXNjwGyUBeE72M9CgNoRsxSkzzYOtdjfljzWO
O6MpkS4jH8t+x8yL50GfgNojbYuOEGA7b63RebMs4tOp4X0nLIaGyGoOknqLdZ+aW010e1dtjwyo
g1z76Rmzg3vu5I8wlsjumTcJMWjQjs69X9W3fWdmS10W37CilJXKekkYFPkN6qSVJ1a0vguIvXPZ
m2ZgGBuHQGRUhrewJLY+qfAAzM3Yy0U69dYOeZqUWbzyZ21JkmZH3OU+Z1OGSoVLwqrl0guZ/eKY
+K5arOVs2AytebZZgpidijLP4t41KXODdclg5103rg9rP5SH2mNMFaHyU7iHPJypl+23ccv8NWfV
zi2daD0xnOk2ZDD2fjJJ9ombraPRnoBkTPuY7aAta6wAal2IZo154tRo0863aG7ow53ISVPXgDqn
7gQwXV8wb6zQ6eAZYnYjtEIAMpguBntJPZeqzgV5FXsxS8veetckNnxWmTMrTZvTcBS8L5hTvLlT
txmecLZEGdNDeezhZ/gsRqEIIdvZoCtECp89FN4Jh+h6mjlqMb3gufXIDGrhG1wucEquc7Eakh1t
eWUZNhNZv6LWgctvcx1RdSHG5FGwqwWXcV+RtlmUpfkMKZrJvQIXhOI6+mOGrmqtmswDROdx/baa
p1Qtg2O2wpVaDwOC+5jVwthy4mDXkXhY+7KBf9lz0BhqxcyogRU7pv46Yf9MZOU+rJNvgusH0wxW
pkgyCrDRIyvqThgdTX/t5+2NpZbaAh16qfs1E5FOLkEH/VX/WIILLpttV+5rzTyCZ4pWDbTaXu3M
BctzKTANs3O4bomgDHV8Z7Nmn3Tma/xB4TJz5/u07J4Gu7rA2N9bTrEO0a0bXcOrI4jdGvq2mfvn
LuMM1EEMtQlDUmmLXS7kiZYALDB++trFhnGYfO9RKjXAbqJPgTyQgwvH601Mk+hjvTOUgDDw6d9C
D1nENj0yiBrbwRz31GoQPuugbAoWwmVbnBhirQcxgrjHNQc/Ja0CXbYqRXkPe+YhBErzRH+GBac6
ye8SpXSMzHmFYWdLEdoQuJQgEvl8nIFGYqKVOCmr5HDU09+7k/6/qBfQB/mPRT0FTfrbQ4x58ecw
xe8MEPWRf8h6/m8kIXRASKaPYPBzKtH7TWUl+B8GN52fpT3D+M1xcIkFYGRAbKiP+SOUqP/Gnw2U
COcYP7yQ/0qQ4lfjom9RS2QZnuuZhCjIOSL8/RSjSBkpImxuxd7Bhrts7OA4WNaJBuscG154iIlX
/2esNRUF/DkGSaiEjasKbaBYBr7zS1RQBJqgyauM9hXo5MmSS8M7DzgIRbgNA/YOh7x+n9Di7Lnd
//Tbuf39a/wcU3QMBSb569fmZ60UU5/3Fi4B9eP46a9rAu5JrdALdvU44fO2Z1o83DauDlUd2hfX
6phRCPzdNaXJLpaE1R6DJboK2D/uCXQTrGr0K4wFse1eKtdNNwHLx1UPPvnVLuMdGOL6GLQ++zky
qit8EN0xZGnw6Rg9kn3W8vb3J0BNgn0rYzyk0shi15UCSxwLE2KsRoquKsu6W00NfY0Ly5bDrZd1
c7ZKDX14zMYyYdbWrmHBPsxadvKK5OTFyXzMI1vfeyQrXHe6sRv3MOjFI88nElVZQGDCred1XqKt
0jEldo7m1MzA5LLKMbCfh6h3HtugY8cQWi5dJ8lustAXWrFFEmGYgmK16FuKoxLfaTcGlZXneCbz
NtUAom12v0WGCifhBC0ElLeFE3LLk3zU+9SV5Yujtfod3b58H237EgHN3Vt9dtZ0XnkuHCUs6ccS
28WmSxrwLcLhEDel3BhifE+wjbF1cbC51GE5XtLMCtZhNKfHMSJhOvprVwofnkxu7mqbwj+QzADx
svusA1TseBgNmY77davlz0AfrmvfOeg4alYAmZp1PaagtYyRK4PCXbS9jNBUU9Bf+Vi/NG77yfR0
PTQoLkb2LbPapYEFX5gJn31re6O2tppo2AZGH5xCL3rvQ4RM3baTQyeq4pLUBgUG1viC7PU+Sfdi
jP1tG9vzLfMMi9MwP+XcNxYG7nJ+aNa31gbELspcrtmP68sikA3WeBRfmdf1ih6d7eTHX5n6KhWv
sU1XjSe7lC9m5r1LQQXG3PjyQAfDiDN+yMiBEgY69oH/0bFco5Oq6W8x7HuEOeH1LGVnRIyTUuxK
nexU0RzCgZHfKNPmwTYNJstA2mTwi6pELXfMYRlq+ZAu9XEgO2TEz8xlJzuz3kYjeMqsAhmOEshD
qKPkN2w9F2JAFe2jqCGTUMEbmZxH6dm7KgRmEjCEjZH5NtQAM3mVRjTWsMonviFZ9mAhbbIkPgwd
1KDQkHd6XF66iQbnep4+AG6jtlVYTKXBUZ9V/BDt1DNWmuZSv6Xpz4VbKJJW/NlOXMDdhPnenkS8
MMw0PIZh+uqBLU/ZYa8AYQGAtaat5juvHtfXZWs03Ba7AV/hHONxpZ1X4+PhHY4n/AdPjcgDWnMR
s1hRZ2/mGHZEXsOjxcKCS3RwKou04qgdKA7W+60t3EM1oPVaVWOvjEA/daRUj0EX9usYwSVQR3ye
deU3mo72kngxHCM9fiD9WT4KE+5jPvE6AjTUH4UMm/U8pS6QM+9mttT8m0HxHOn6qdJsM1dZsYoA
yyyiybnohsBe4Ld3vte/8l0Xi1FoM8W9JGqbtkR11CXAhzgi3KE7b0UcfdZ+7y5706II3B33RZhs
/ZStgK03EMcLnWdUdPZxyy5cLf3WtQkPSJnXu3ogZkRQ1QfN33wWo+EsGs/7SjViSTXnwYPhF8fc
sFtgZDMvRmUfxXR6ZSuttzNJq/mSi0sCRW5pm9qudwr91fBhxu16IQbcAdjbqqlRaM5wIGLbfOtx
+qCX03HujHOaQ3SaRb4o/BLG8dx+d0Jd7TJiKyUfsAyrer5mEMe8G0TTyozz+OLONk2LY28/5Qyw
rHk9imV7eo2s0bumOAJeeSJzvhUv3TLKDbeiZ/nJwk5ldpHCZNBebEEZcFt8RfV837nOuUwczo6c
jHLFtTLW9c2kBzeE2r4ju3x2Zh9XLEueiABY3DSY6p17rIovpobtogg3ROyJ9VZbI+MC5+XvWAV5
HgHMZMY1GxSB9ICEwH9yI3w3he6xx0SxolIep2YD/VfDB7b0eHIv67Y8m8PApWeAcVTr6K2+tWyk
dz2YwUdSFoBG/OC2UFzBCWvgItSKtzoz77Sq245j/KEVPXuAYb4ZDPulhDy2bmld4QkwWjgS5Avh
Hrb6sr0r6b/TqT3n1p6/aKwmm6Qfl+BgN+WEbmASUVyB0b6yIw4/t6XOO4k/eWjjLcV76zWmXIyW
fIo6d1p4DjhBG3Rp2MfOOhTFp6ZRtxB3rAI04P8LI3Tvcm28MQZeYnkak+vy7SNsP8rJ4v7eaK23
ghQC1oFx74FkcnN4pLLbVDYN2TLIb1IxbY2JxNXkz6qzBDwzdwgG8Fr9azI1O9vAeJl4SFOsvhI2
EG5Bq8q0SH1g/wOpqqrxNqHDainy5JepwR9dkn5z34XZwuGCRPAqRlQ68tHeTp+sszvi+xtc54Ap
sH4yRy6qRQOhSyVF+r6Xy6Jp0OVH0lmurYYS6luQQ+PrpslOLf4Xp9IPsM7wUhEyTDKi6Nj4yUn1
zVsSZO+Wg71ag9fDM+uc0LOWdA2+f10CjO/Bo8CLoMvCOeMYxZJFfMsu76tiuldDlpyTnedgoexN
irpLl2CiVh/bjNoi+BSPfYIJ0Gz0m7iEeNvE4Y5tIfAhZocFnR7TljYbVAJObM2e899vFjBI/uNq
S5Ox+deJzQOCZ+hQ78BK/DotJmPh4MyZ0n045Jz/iVtxmmJ+rx3nkQ5akzLB+UHz2ElPNQyHqbzO
5Y/D8kbvX5zaOVaGeTXp8kkzWrDe1hRsEG54ZOXJvjORdibFKcq1srj758Pm/9OKzM2f79x1bF4s
PsboXyB5RpWEwMH4zr36Je20vRmZx1yIXWumy7ko7sfa37Wj+QLUDfxmvwDYTLnM9Dua43/y1ezP
tLrzT3Pui3//t//z8bfjv//b//7L9ewvH/3HDQ10IhF3nbuBuh381XtJ6yv3FMNxqEO1+SX+Yb40
f8ORiV+TgDxXGQCef17RTOM3CuJ5ugU+WwugM/9SuoxY+y/vAdyXQGN8CLuwICm0/UVYHvKqsGPW
Hwes9+lyxCLGeqxlHTTRsWgzqm15eBAC1QzzLtFEtq5pLTvkbkkvVSC/8rRE+h+B2cdWeevpwKmy
3GsuLLiMrZ26/VdClB6XenOxhsLgeFRsqYRRzgQSu8xonqhcnPC+a+wqTuxF4rZiTcTEAwM4PCZp
hgEnBsU0W9DOXP/BjTJ7E+vjRsJ43eH1/HI1K1tPxoT2kFtw4RLtaI7Ve5ea5pad4FViFhfbab5q
0R4K3/4gAs05MeJSrDplTgTlVQnnrqt6HGEOI1ZUtGTxgwuayYFdB9VUIenxQQhxYGIr2XfZj6EY
KMmsXOzpkkeqrnFMBiFh0aIXt5aYFZwR7nyKp30xUPuzMbDOLQa/KTAcYXsx7BIQhcOsEXGwLgbd
PbTV8AB6BpGsQFGFNEDHAjOLA2Z9ye0sWMYg0cIW2RPLD51zUcP+Xubxcnb5uYm2QprqseDIMTgl
2cD32TFvjdO+H2rQw+F0kXlwJjEybmjAYtWJbWvpNnKAmd5jps28ktQSfXl+71xPdfyiB/6nhs1p
Y3LybBzd5lbWXfNCR4jSDesxnvMUiy4GJ9OHFyIaKoMcTvKVD/1GibxMepg7mty7oVfyZmjhspV2
dSci+QL+1uFFldXruqQxgO7Ms6csI7ZRfOZz/dV12VtnmQ8p3kVoXgaAPmU3SdPWBHKHBUWUXARj
ZUvhmLsitU8UeNDSO7pTHmtlYrH0vtiT8PpIreaKqMLVpAwvelB9BMoC4+GFISf2qavcd4sMg4eR
tk5lnBHKQoN6/d4PdrQOBnQgXDatllpbsnPBCWW8Z11nVltcksQs2Jrv2cTA4aTGjhtw8tIiWEEq
lAp545vKhMmebLSejaLA9oP/x1ZGINfCpiDSimC/7lmLaWgGirCgrdUBZANlJuJWTtBdP0hlMyqU
4ahU1qNB5M5WS7NinQQptr44sZexxA0UK+tSpCkXE6/PY2jXx9D39p6FF4Funu3Mjl5CgSRQAHpB
uaLwWBxxDlL2EBbftXJO9Vioqg7vr6VcVVCTXwfls8rQQxZczXk593AFlRkr5WbOYnlY0Iv0A0H4
HpWc+El4H/kphEUXxlqVkILWAjgtkQ6WFAdYeR8L6R+kMoQ1yhpmKpPYLLgSWJz7OJDlU0q3Iu9A
G9lIubto9VMIWK2qsHkpA1qEnHYolCkNVCYLV1muC2VYE8q6Biz7q+1t2Gmc1dxnEWXAYe8mDG/8
onmdYoEbo/YLuxqSigejsCvE2xAl9BAp51wa2R+Z8tLV2Bm3QvnrtKDSH+Q4zEtTue/auZ+YLnmH
mln0LsB/0hUsi4NHZk/k+qnHh7s3VJ6PS/d9Dv91VamsH+uhY6zSfzxDTwb8ylblAs2c9f4UyU1E
ZDAzofblWWwQri/f4RVkN4UZ0xRrtMi7MZXQOlRPnTAiRhhsMiqf6E48lFKVWaww9vDoIMeYqUQj
c0OwEnafUF+UFlsTgPUih4Noqywkb3wSGVxqF9xlMIF1u8JJ+5XX2rwGVJSSLpanhn3u2lAxy0Hm
3IYdl1caGUxeKEpfST5o28GuH30FTtNycBh3KFMEOKs8fShM+EthXvMtYyHOVdizGHld6RUWUD5B
ww07uqaGk7BjQN+KSotm1m1PerTOotOg4qTNgJkJD9s5UFFTC5Ajea+hXjqmuKrIoyZNjo0RE/OG
z0cqsQbP1Nk58S2CrGntX+ZJ3vYq4oqfcxf7A0Ebp8z3WtCQSUk7m8dU7B86lZL1rUYubHo01uwJ
wmXXU0ZgYSPXqYcpSdlqXo9qTSgqal1ycN2TllHKYRHJdYjmIn6+sgbFOOQkJ60juVu29nOoorwG
t0RAjDr5QHK+7DEeTOFeVyoBLH3M3PqgmmV6jAKVM7wTU6QuZT5CbiC8rHLEOYFift5PMXXovPfT
dlFrRY57LvXXadbYS1DIOEf7/lrDNb3sbOMDv9Yr5WXzoUw4n4PBJ39Y4/LyuJ8vJpvHHbuJPZ7Y
AJ6Xna1gKhHTTt/bcriuEcBHXN/ExNoPrcKeaZAPWAZ+YK/6lB1HVIsTcZ6DaffZHf2JwN3H+r2i
uXzdAUBdypb3FEU7+oLskQMV05ZLX9UeDVV7GzrGwYBJtW60qqE0ohnXQe92x6Du06Ohunq4bF+3
MbWLfTrfM0Yky3TMyWa31hVFmldQ6ftVM2tItpHyUntsPmZlBvAHHpt9afCTTXBcWUhccdJ9xhGL
xzgSdxY5LO7OwSnQ2segGOEGu80pyPR4ZcJHXc4p4lIvw5xaOee/DKyohu2PSswN7Yndfw9k4p9T
rMcw+I8Vil31Nwxwf7tGqNDeIS38rFP85VP8MQh7v+kGZQ42jEKXWZPd/B8ARVclikCIO6zvFTLh
z0EYqcJwdf7RwW0EHnmfPwdhQ/8NUcODaovwYfwgMPwrMaRfxmDf5EUMepyvbpJ78n4RDqDRkihp
aC+x83t6AY/dTGYWTtxPP6D/QCQACvmXr4MO45s6syy8CEBN1o+/z88iAd3AJfWnqbvD5Cw3xdBt
0ybFzMb6S6b2kf04/Yqmfzbs7rquJgpUh6y8G+ric2yqNyN07vTe71lLBh6PT2XFgsniygtmi7cy
zyl09/rPSi1L0urgtyH9CBzFxJQ4t0fwOjZ2r6zGsC3TZpPmOiKezXN28NMzjOEPUVDs2hYM3TlY
b9ooig+ix7eJNzDKzOM9VWUbJrwLxJlN4Pm8aWq8KF4Mkz0nJZrV/rhz61jjNjBXKz+dSGIBq1hT
svdm4m9fFKzE16AnmIf4OdF70enX5BirR1eXwzJrcdH3unHVpMMXnNxHCNKsdVOvX8tYshPGDUDf
k6TEd8KRhB++Ojl+G21ilI43aw6mXUUlzh0XJ2Ml/DnFOUVhsBu3DM1lG79WIsUd17ISOMKqU5eI
8qRP8snMnGYj6+7B97PdzKFzoqe8gwwE7HzGk3KwqaQjM1Sw98DIv/PG4plrm7uTst5PQAMXWWs9
VVnPIzYvicFkgXjDm2nctFp27smQrnGs0w1fNMM2ianKSFc8DU/1lHcrWfgPUpsufYb5qbfSl6jg
jB/16oweZHGf8u8iyImYOOVz54HcSkRSLeN0eKIYNr2KBqbLPFGdUVP4FU3tDd/L2ZQjFcRJvSCh
8Ui/0nmqVAtTxE/S8F/7wlnXBQlly74Ufv004jAc+uIMGOqN7/+9qccnDnvF0JdbYTL4eO18yILq
iLsxIm2OayrVbdghw/jFwmnGSVJc00d7l+XutDQjKa4st30d2yRaN/H0ELh4fU3lWaqC/N4LElxF
ZjixsrLGpUhCDt2qT3ZzxKYQrcYCFTTdMoWyM5t7Zo7BjHe9x94xAGeFyyaFHl+3/apsspwm08lZ
gsnNcCwyE/KAufajHGcYLcigLS5zlr8YElihy7QN0ZnPoInhDQp5sGlVwFqWkBukaLyrXA+5YFTd
hO5jPE2jzT5uqIctrd+Qt4PsLqt1oGThyEzQhmttIAQSQvvYWzHEDMLsmD6GivdFA48J+1y05Aw0
FmTOqQJR2XY/uXcD69YvaVz25Gcq85XdiDfLRaoLPBhVljQIM/n3vlCF0RS+gVgYuY9bTXn28G1s
TSP8ZsbZF6l9DsL2EMbxW892jxg01Lg+7lc9SuRq9nUsGeaPDBxNK1WkMS0T7OEmGFd4NFxxHgXd
KF5cx5922ZTKNYofd9XIbB62Rgz706/DW8OZE+5lptPXG6/vJoaDqSe1LP2espFw2HizsyMrSC9g
1nvcc+U9G38a0OsRWLapiwd7iPCyJsMN02zHJGxcSjdmDWrYa3sGAG114s6DqRK4RDXi9B38+10y
hiaIg+Yassyam/GxwmU59/k13jYqU8L8as6tK8fBM0oigTddoOGoS8NzOc0hw2r1kMvyOFGDF0pe
oSUljirLhaf6kDfG2csBWleV5KfRgWtKUj/lehFt017eOI5x6TT4BKBJ6QzouT+EENoKzONz7rwn
up6gdXYvmgE4U9jl9eQl+3HsP0QwA74o6x06sapfr0g0+cFlCrobv4pOkWfcTjLArBdbN/FcbSzH
2wwUdDHD85iP3BdPC08uphf21fpjVFf33P3u27A+qzdJ5hcIIhVf0rHPmZe911VLWZ/mb+omfCGn
iEdQobX7pllaFgYWWSbXRgdDIIricW9WpffRinja+KKuAG0CwbvCEEdO1ap6bgJzf+sU2Z0BRBcT
W720HQ/CTtsGdHjrZPQaoD5b+Jn8D3VWmPaTnNBjDMpraatlkZ33eNnt8RgFl6JHbssrbW+78OfR
qGLVXmvA9caLtqNR5wYxcVuOpHYpmovP7W7uCIH9OGz/pe3kQ1Xwz6+Y6p9Hrv+1/aogVn61v/6h
/4aD2e/uDx9jwT+eygChRCA4k5+nsb9/3N9HMRVANEmDBxa777+MYgCEDN1lze4QCf/7TlK5RnzD
93DNOR4+CzW//d02AnzTdZjrmDuYbPx/xTZC6PsvQ5Lno7fzWXwjsNiCErBRifGfnBQB7hU3iDpv
J7rJXIXIy/R6A0Gx56e61Tri182jZzZ3rVtcGULo26lroUSZ2tdQhdZiIBC7BgG3ifJgXKV1bG9R
ppNtlgoIlD4w3kgvXyQPtHunwcGUCJOFDB4E4qFob0M4rawBtBJT2YjOlYZc/4S9nmz7Oigiews3
pQY2qV91mXnbD/MuLaKbyJFn/PkeyZXoqqAWJeZMXbUBxog6QhuqhbZpKIlcQe34dGfrQk8nD3sX
z2JTMJlV1JZsXGO6Ka38xdPDWxnoT6MnbtuR7yzhvVz6w40RzZ8xehJwuXkfW0Wq0bVtIAoZjxBR
LkUV6LskkVdzM52qZjSWZMGJDHrgwHMeA2DraQHlvv9l6MRvQgWzktC0Na96KgQ05iabvhLwrIvM
qGnnbYNvw+aJmGIWmfLhKq8lkEJZE9qKnx23mxcjDGX6XIZ7f5TAJjx2lQPyWZoi3UR6QzVL++bR
Ga53ITfbdiMHc5d69YyLrdp17IA5xp1dRx04bo+U2B8NC9ncRSsxS+doJ/EtHgcXSCB/IKrfyc4F
QIYCdqOT/sEc+U5c62ZyajgeY3Mse71dyVTV2taiXA/N6DFxlkD/kcISVyJAsgaFNp4/SNdtrhJq
3rPRBgZuBfsuVM5BJa8hNhYPCEDuu/VDfRuT6YvSWEw9SpoLnNQAU0S/V7z0CxOfhZLxUiXojZFu
wBsVzW5Ucl+thD8rJDaV5UVD9yQG2r6kmdxzrjk4SO7o7sbQ6q2PkiiSYV8qadFEY8S3f1/gPuGU
TY8xcy3cHATJgh9tDFxaOga8rJHCkXYG1kpryGcSYLv1JPNq5rJbBJX5AvAY4gx40ED1JlGISw5I
BCvXTj/BiB+i2hDLCeG0d/VxVWs4O6LAf8lQWbOZ9qGe7keWqNS1utayRJEN0e1XnRJpPSclnY1u
K1r9Jg0mjKgoupHotg0KbziJN9ZVjGlK/LVQgWdvrJYjLezF7O7tvrkZFTTHEtiLGXvw58eMZt2j
SVJy6bl0NFaBpGzCNSB4DSN2JHLBIiGDBZ88AbtNJfEQZIdGidZYHFU6yORuMVTvjht99pNFb66x
7pTindMgEzUvWKXvWYs+EeaOoGqHT1LL74a0fJJh9O3G8V1HMtj25oPfYbTOuJGQXKvvzR7ynF2l
+5F+IqsdLgCjfVhiEqiAO+gry9GHW60U/ZKXBwJmWbk0AIXPUZU+OxkWXsaxaeVBmNajBgHj/3J3
JkmyK1ly3Qo3gBIAhnbq7vA2+j5iAol4LwI9DDA0BmAVXAPXwB0UF8aDT2blz5RkifwZpab55TX5
wt3Mrl7Vo4PqWVGXF4sIsp6SHT7bcmfbVgTKIt1DAd/i0dph9eFCtmN8a6XTXPI6vp/pdiYura+b
PL1HkEu3BsgiklvARokhvnOksnBXFCvR/fpYjc1dbHqgWNNs3DvNkO49kvikneiy7HEOeCq4afR8
5Veuh2yJmoT73t0yD9rH1Ey/1pgfONH5Lhv7oy7Fr1B7y97szSBqdEJiTPKjcVv5q2zNZAeM7nm0
mZe6Kl9pPIJdSG0DIoegRXINXlDqpOFpEBad86aznef0ipBrv5+XnBrqfNa7hnZoalhaZ4fpBDTC
2JyDKcfHhMuqDTmkvT5Vm7muf80GwMZLUhcNCf8g/0omzIXxMtsbNbbwb4C7JQ21r+QRI3DMh3kp
DrZhfhGwGTeAbaATUnoYd+qlsPxTOvJSmnsdOZ4+FoOJFLhsFxx3ddjsEUdvW9s5pZA7tpMglbws
3/y076aJ4l93uh08+gjZ1Hg7X5k3bpbsWFVHRm7vnHnal4AkoFYt+9prd12SXOe+cWaRfsnNPgpk
+kOUvgUgTXpQ1iUBZ+sOY+FNajKyuj0tZy4iZ9Xt4W8cmOKiIQb/43TttmsnfjolR/XafuVN+rXI
w11a2mdLWadq4MlXajYmqgY7WFV7wMqXyiHTXrCeyKn9SzK8fvHr7A0nHuAYutQ10XTc6ItzGL38
pbaGB4xnb71h3Ch7fmoG6xz4+r3ommfPbjDfxeI81F6DNptSAE0uvOpujCLhtMYOxbF2xsx+drL6
TufLbVMDpWWtR6j6rERy1fkkGBqXajDnEWxuNLYdv318sBGbRd0cPMEDWTq7yugZCFpKKNO9n6hH
fxgjKnXOmRLHoTTvp3k4xLYdGWRBqhlebpg4ryBgSKDYz0ac3jpdwt952usWODUSeAvBKzmGVX2U
FmiRfD7acgKNoX9Zef+e+vJpaNO9rdWtGKoztey/WgAn65B7zBg2qeW+9FZ/8bFtFzD+2j58UB5u
l6y/hU+/HwllTdn8kJvVZYRfYbX9aynmvatdsiUcxrxsoEpZd8Ao3nMpD4W5LOjsS31IZ+/YtNl3
Xs2XmXzgxlLzOewHjhhcixgz5EcO7tSbyxJ+C0ClIuP/dFl3DeEj0lR27KLOlvmrNRvkcrOaFFSs
SEiW2JhSPKNlGH9LFkIcXumCaSkVO8QFgDS9T9OypihgkQWHg9HwpC8ftOHm21FSEzXbPXlBgidT
yXgXB7KM/BgveJaqsye0iuywYHRIA70Z22k6uRhfzx11Ep/LCn4ahAyvQk9+yVw9ZChiB5VI4t2A
bEBi5uFBxIZJJo57wOvpW1Ka5FNnGlcEIW06rKF+Scx6TjyaR8+F5VyjPygd/jLi7jKkzIFx8RXW
RKVYxkEuM+zndPSeg9zw1rzXjrXDyW3kLTuo14HcJCw590HR4bWxFwJ5RbUm6lTIeT6GV3PRHuYZ
vV8H7cWt5HdiMBA3dvye2ONrWahLr+YvvYo45irnxGYHKDJz4JDx9Lo2PVp6vFX/qVclyEytFwPH
D0/C5mEOO+/oIRtx6yaojO01WbffbM/el1VfClalSXImMvT64mJa47OJHCXMqscrqp6Wivarssr0
vtAdMJllXp9kWZx8zCVj6jzg9per4AVU38LJuYpgqxymyUk8COornFUmSxTVc96KjWtW/cxZaDRy
UB62APkoN7PRTtiF7YY+haYHikX403elxFW+6nLuqtDhZ5bP06raNbSaUsSIkiesjnZ7NEA24PrT
WfU+f1X+klUDdFc18K8Pdv/FMF9/18v/U9LX//rv+E6K/3bz7//zHzs+/+GX/23GCwB4ebiDsAgh
k69NCn+T2/1/s01P2P9Rl/B3ud2mAJT/xi6HOMFK5fr7jGdhSeF/DkOcR+jXof1XZjzf/+dwgG/R
rkA+gE5RJkfCBv8442k1F5MQDcoJlKxztwzfgYivdNboayo3Lzm/HASKsHhBTdlumsMfyNyouF4D
/1u307YYGQlnr9krqgICIEuyXg51j7w7xWVwmoIJkEqHsbjJ3Yn2YgcjKK9T+gRbgo4jzgsamb+l
bV4Nfmhce2X+Dq/+xYmd+wAbD6+EWPAaq1Fj0C1xo/n3laV+WEi5lAEWwH5SgjI1SdMUBu/WnTH0
lmph/imXfgvi8xWoxhNNcet3cAZhQ+wmrQy5l/aSb8uwIhg/yWMz1C9NwxG/hFCcy1k9ZnNMk31x
ha+V9qBAvLHG5c001QfPAFYx03VYu6sDPPWpISxxqSuKK6saWWpp5wMPLNI/oA+3Cb0Mu8oDUgkh
Xu3GbIQm2pEPm+zy7ATwbeogHTA8L5Cjxvq2D7lCqcO5mgOPWAI0kfUJSINnMt6Hk8FQUa7/nOUU
ELObbsATzWdL5r/dAYslWmqJAYcKl2Gw4LsU6YYffZS0FVx6BXG29z150JZ8tCVABKugCdGtEoL4
/Y1VQxkxx0NuxLziDTBmvpUfzWK6HhntuFYyEF3yWnfyi46623B06V2EcKqSKtsOQ/aUmuK9Yuuy
terxlDjlMyvTQ1wvL27HDBOaD2E6mnsn8H6gT96V3uxFFg6mLVbOT8IpxzCMX6THSliD/LwlhDUi
udUeydEWG10jmdToL8RvIscHGkX5abd4Tc2y/kVlQL4zjWwmDFVc+QvgHQuM2Fw/yB4YWe6OT2Y2
nhM1/E4LLpbVlOJbwCKttrwye5tWiqlhWpmvcHiTtKwHUufE7kT2EeaQKcwVaJ3kV+6IfTJJX3M/
uZ1rfwvme8dTa0uw4yXL89s69S4zsGPU3R7midk++wkYgiW2voFg7zsD84UU6TFIi3v0PoA9xtOY
yT17eI7oLCoS79pYNWCCo7tu9I5IprSRewCPldvxMitvp1zfCpy7xMWzPT3Zj7VtPcbsmOe4P6SK
WiZTHmO3OQTltMZp4Va2h8FGVE3wLHUzi940jkbTee8W/Tq0JAhre6Uo+HexNO/zDCStWo4DJGA2
CwCGivC+HebfGSiBSPoO0mSwWn7ip0yEvwgHXrQ33pRliHOKl52f8Iloev8+kfYTgbbP0UoPZh+c
3cp6NrvlKvBJDHjozDXL5TVN/CETHDCUNxyYm+7K3EZcJmKM0A7uyQG7l8w/qmJpBUgKkCpJYTrq
B9igBhyP+o8i1DJaquQurVOkehOGUlcO97Os702JwjA0t0IUt1mZX2cieaFXi9LFpPydSn4ryAFl
VM/laWp58NhIKVUp75du+pS++CI+kXEXiytJnSTp8lM/hG9VPEc4nrEkxFPNh049x239XvjTMxMX
WYwwEzSwhEakYh5eI33tII4oZyT4DTHHHn5gs2pOJjPdupnzQbDmnFi9Osa11Z4tbBXkcoW9kVQw
oRHpEIqV86HNBTBsa7eAFP12gxzm0xKn0f4rBsZe0Likt9CRjGpZ8+OsD3MjuK/qfs9EwSvRlJeg
HRm6RkE78YK9zDEzymN60iOp1ThHL/Y+oDAwfPiLFzEgPwWdf5XjBmAKZleXTJ/dEl7ZfX+HRMX5
MPGntSM1wtQnkoZJwvSA3eTQjtaNns16I4BFDJ33aTp4CCt1Y/LR43E4XOHyqlYbAdJf+ZwA8uMx
99l3uoh8y7gHZoz1L1Zyb2SLOBhDiUsbD/62Wwtv7BKdxai7T6b+K2Uj2DmIc9us1WfIRCst45nZ
6yku0zYSlfrWFopH3CckXkPnCU0FJdEN0MPxRGWBf5cs7jU8M4ofoEpu0qDCNUwJwWG0V7pr7Hyn
DoQo5cFpK8P+xq2zJwVVbTtiwAco1YVHs3XmI9Llw1jHzs6Z+v0SWvdaVhvcO+V+aJYr3xDvcZbt
k57nblg5z22m73ocp9s2nl6bBvA2In1Gu33IhgKZLV7E1Voqw73K1cTOPWS2mq/0TEOdFl180Stu
dyTXSndxxbd9ST8GHFhNIMoTe/+z5w7xtTF4h6FifURfck1ahHuakLy/7Q2fFPTcwy0Y0vuKAr4b
jqRPmZnDPkSs2c5yHMkCi2/Wa0+eCkHNm0fHnfHSdW1xS8GhumNaei/a1Y6tJygRYuYDVFYQ1Dnc
hYPpyS/jKPDlg5vqwzQ4eACJvJ/1yJcK7XiDIJuiNuT5qaPrczNrk/F4vEDvo55sEp8Y76dj6NUo
Ypl7kiTXhmz0yb0LZk+YPXsIxbee6RbbcYZtuc69MoztI3retIFvyfFYLC/V5Iht27Rndlt8C2eo
xOrbue6HMgqnji3j/IRVBjENUhqeuGrju9mX4Sy/qUWLOo/7XAXA6e21NTWR1vVoNbf1TD1bWfyU
Sbk35U3W1ldZb98xYJBTIz/dt7zP/bg+Go1xMQyr3FLQ92V54xHK1+3SjG+56xOfzia4TcWhUxYW
B+aLS8MDCyoA+D2UpxDLEEpOb/JsMJb+CErzfRQdtqLOMvBIjUBe6uxYtfa3Zfd6O01h5HbGDbjm
i5oryX6CtViVMpS0KT59HnrbXge3BX3N5OWWm2YyP0N7CnbtPNwP2NsJAtIGlXXhx2AzRJaN80oz
CnmINjGO6ax/YnemWavX33E8DxvTn52dS3Kb9b/xWtvV2ZqKL8T236ByXsuSdHo9kySyYzwPWsW4
e32nPtO8kOykAVpKD/q5l/4Vnx93L1Z1GF4JkUgbsJTrp80Wmyx0adVlO5PCuh3OLaRwTeSwDcz8
KhaZfU7sAuKRpvqLkESCI1hdTUtyj3YCoQPUSQjVLGo9Ew+eG6d8lFh8G3BNdpZVsUqb+hdzGAv6
1LMC2Ej/KeuBD07WQKgLgOAGMb7AwuOaat3hjj9rjBoz1wejTYAnAxIywh9EETbrzTNR7aslCzBI
TDvEoUM+4t9TLU1XpMcN0T7ZC++o2OZ5Nx9F7+0BnRz8vn/xYnWXO+GpSdubuA/eBipoxYEvKRcB
GUrzoSD9hO60Nozb5zAOH0az5ZoCgbeFmLHsWgppN3ZMg4bwMcqZSs53dYAhJej9eTv0bE7hnJ6z
ofo9jiQbXfeUi5aaAp0esDYTf8cl68cBAQ8T4ZeGrO9coFulFl9MElRHvyQW3xlvBYqWOcwv3npN
9lrfmqT188n9qPMGBiH/MptldEhpOI9G1x+XmYp7L8SK7vkubIBxuMlmxmeyovQ4lNMtOItu47E3
WoKwW4fl9M6V2e/WF6Da0+mu4iOysRu5j+cYgg9IAjoQanrYpqzfzfSGIgieCnvmrRD3txzeR3wk
kke3tCkHsX7rovgleIFaKv0dDAUp/RRRxqCE5ODAjKAjDL0qmT/RhHrSM1SxLlYtt3bGnFERFtga
Q1/vixyhwupfapegjajY1eBv/6Kti7HHcCtMb8APOuM2SefPQpDEqs3VPlAjGMviMHTWWQfGHu3n
RjB/+Cjvk5N+sOLinvdaCAN6X8XsvZMOo3xRIimOLhj5MEf5USuh669P7f96Hfv/7aZ13X7+vzet
75QLbf7VonX9ZX8bwt1/s8Ad0gz8f0Daf1q0Cvp/1yHcY9Pp/+GG+3v4Y626XWdjYfLpMlmP/t9F
K+EPYVNERP8hgQ3PpyvoL3jevGAdsv8cWfeoFrKxoZkABBjuQ9x1f160NjoODJ4B6bngetjhvYn5
EDXFbnQHhjln/JYe10iYcz7jdhLEO53HUWixIYZ47Td+SxIDTCMRUH/rO8mtMU6vxCHTyyCVcXBb
1e8NXFVwqUZIP4XMHitJsKwG7pK6xW3eW4+uYa5sFaS7hqQiIWxl730XjHHKxzqw6WV3W85woygo
Wbflo4Hb+oErsCHYzhq2ZpbJw7iKktExNlNtX3EVlhuzYUaxcKEf+C5W29Gbfvy2eZMGyXxMr1cO
vHueltXPwI74D328z3UX9aXVHd3E+pKieWgqm+E4ZK3HJdHuPN2BpjEoH9apXx4ULj2caVozJNkP
mvLbrVdVD4sBJ1t7Kt0lIP+aqUujtOge0PEOlYBZKkN3OCWWxUhmwjztqua57W2sRa7/ko/6E75W
yTtEfVDx8uhp+wPG0M6u+2gwKfyzKlpmi6W3OEP8644dN2V/wWvhwDKvYVrtWsVomZicFUMZHsp5
3IeK0bTwIE1jxGroQ5mso9/I09A1J2jWZ9UajC0Tx265xnrTCq+23w0uwxrEJqMMQUY2tJebaw9C
w98clxLdCAzViDG2dWLgO9e5fiq4rELqFNhk3GSxpMVhTQYR1WD9vLYvjOnaK7B0FP5q6ghNgf1F
0n/WeDoq1/6GeH1aGmunw7i2O5TUPNAnN9+QkTUjuXZAxGsbRLn2Qgj2a1vdlhf25y8+1RExFRJm
hqfHdYcXLw+uSdAizChE1YDiCS5qIptDRcwByiipRfIKgWSL3KydFSU4gVPalwGDlU+IoM2BWJqT
HeV560S9pONFYG4EIehxsWMAF4l5SNzgVjQFVy8v6QBmcrfWaEgzfbDXYg2VTICV1rINbZK960cb
0cDvS3r2OOSthk2wRU/HYI4vc+M+mGuBh4rLaWP9Uephrmb2vMp2aq38GCTEF39+pjq5AvdD7++C
G4197oOiL6Rci0NYab6ulVjz3LyMa7VIgz4eESWaj7614BOigWQeYRQVdJIUdJMo27tP17ISIpgp
o/vK9F6rTIgJH/QCCJCt2wvVG286To91jDcqjllUKZxyu3QO7CjW9FmVwmY5Yfj9VT/kYofFl1+M
RTzmuYKSAyZ4FvNPTDL3CO7juehaXGaGOgBTWlG6j4k2bmSCaDUZX9bE2KVHHsAV4hScq/QQMl/x
hvCe6oWfE7FmOnaQCszFa45G63/kNplz2ZhMLkDUgtZ+SoA/xIL1YhJfnMBuDrL2HluWfekinjng
AGYZa5lo09SA18RXPreveUoqJ8eFtc0rET7HcVzfUsPGYVQav4p2vkFV5LrkCCsF8LCxZb04S+92
cBrAdwGmTaIUbGwGtEJ0GX+HFkbPSSfvqFc7UZf1m+6kCaBBc134JWE4xE2WA95KKsy+F9ikIBOz
12au1Tbs8wtbCGh2vP5IPMe3jVGa27wfa2rcQ57XmSF3eQjodcjsb3+lYIIr87YpV8iGpvnrZea/
sdGEdNdLBgIp71Xc3afshPZ9rYsjbkWXQs74ycZavSuJA5FbU8dODOLe9SfqGykh4nUuHlXtvLRZ
RZUzFFa2E6B2dW7vbaYrVkm/aEv7qvP2d5sjvuJWXWh/rpfmQrSYlamvtx0/n6PZTTQg5aDWdPUB
9TQl/l9/BKmPANvxROyWqowU4+d2gRezU0iMrcUhlJeE2HXl+siO+o14kNwRRuujxGYX4eOXXDuP
7pj+5y0rJ4AEYCdWjbMH5yy5D2KW4jAIt8toHePZFVG/dO+9L+4LKX5mDAYQSvRNAaNvUfg3UyWe
ElDg28qPj5j9MPIY+iVk5c13i0o7D2AUdQ0459hs3k/srPkTpzdablqO+tA6881DwOKY20iH0x+e
/q5SThZ1atFXS6Ao6zNJoAcDl6mRqoYuAmuKcrNjwtcsSszUrmgTaq7zoj15PWT8JsuiVBWQmvV7
SU56wL1JMTtqaG+xgMMJa5xbbf+qgxrXQTdy/PObRHkqxDZHw98sk/gy25p2KbsaLnEKp4Q8YrVt
4QPc2jRtPReN9r+wxuIwMr333uYn6Nms7ys9vngyN66zSeKL6gxW7E79U9TY9ewZN6VlQETFwvJL
pSrG78TKWSx3Kg9irLJwzInrmCSqm69+aK8XAPbc8Ua6p5IbuVQZXmQYgLZgy95nPWVmeYiFIuYp
DOYSTZS+J0UdF4YlO/deHMoCWUPnzS6NWVjN9fAoxuF1dahvkoY4WNgI/66SvD+6FKkp843feeEw
bDQPdBKcgJIO0OCXj7FFDVuG4I4wOrYOhuFwlq+GM9DBsUy/Glidh5pKNdD6rn/w9XIRDiiUwAje
ppJzye2X9zzMfxcBYPGSRwtrydDGvYSaUdtvbsGHj9+j3jikMfclBy9IkvjWZ3N6CrjI+WbBD+16
q+R8IsNYLc4TtUNM7ItZbxEhqT9Di9lUQvrbEUstpx0A7KDorwspf0tQcEVnX4h2dXeBZqJhR2rt
p2bW5zS23J0xT68wymzMUxxFk2V99cFyanuPc5tv/ZNXo1PYoiZziQdFytna+4VxW87NAua9r6EG
5QwHvBMjf6he4oLcn6l5KekizCHdJl/YUd5qVwyRSOEAgV/bNbCoT+Q3EkKl/KOGji6ZDtFDeSnF
aIbZizbtb3DOJlLX0nKaIxGmDDiRz3BNPjKGY4rA1htK7dhmnfBcf5uTGxz9gFlcmY2MyqzFUePV
rIlEezR8qCCeVzi7gGx+lGLEw5TzUipb7nNL/ErL6T4diaxNRfwVz06/G80i5kcdfsdB9eRkeFgJ
IOCP4Axc5HjtGkNCJ2S2UOqWlMcYwFwUmN5P2lbf7HpXsZeva0h+eOdX/J0CO3sssgzHa+wrkDQM
VOkMOLNOUAZoYSI3kIskKg0MwMbIHz123nvd4GyraYa6tQaqoIOR7vC2aOuNa7l5NOGAOwy9o9he
IOWiEpr4AgQl4M2QH7Sjp43OZwN5VNe7XNUVLyWwETzb+Xd3cPnnRbhcZOrJvVOLn9Cs75PcqTeW
nmg+K0eItQXJ1pQs8TnU/EPk8MFNh8ylQ5HbtnC9B2zgR+z+ycal4pj7gU4KvQTP0KO2hGHqSCYj
HjqjeW9HmA+NmDvCvrl95ri4Js/4VObihZTXsn5irE2qy/vAguzSO2lUwBaeewosiD7Pu78+Vv6X
XQb/p07fq8+MANa//4/hz1bfv2+C+bV/G0LFv4EPI3hlMlEGf8Sr/rYJpsrJtv6wBzNm4uL4j02w
vW6CCVeFlmf6HsPdPxAImCRx+oJ0s9ErnL80hPreP/c/Wfw29uo4xlYMz8Ba3cB/cvsSnAwyt3fi
E7zbxypM7ocJHIE9QFjN1LgywoYXJBoV+QV60QAiebL1eCzX2mzejD1uxJIhg7/wuVjP5M4a8YBx
TM8qfOfs1JHPAc6OlJM88y6OXcFIXU/5dj3vCw5+RTkiZpH2hU36blzvBkJWd3q9LWLD+qjX+2Pm
IhGuehgXVCwumKRfr5qaSydebx9p0G5ZrTfS4uvXttOPVuqRePRks8MUP14vVvVrLfLdZuvd1oFk
2RCcyN/aFu/JWHTBbvbSB39Y+5ZWAnlmTe4hcQAjd0Y9gzx3p4sD3fcaojEluaC5IUfFbyYOjI1X
ega1Qkn+mFThV0rfUqS8DCR08T2HTnotGijy5vjk2ctXXyfAkJRYIqfhih7qAXyVUHCcEB02cl7G
28GsSHH1OC2l0Sy70mbvEJgA9KdyJi8ipoKocDXzzKU0voarGdXFRLuvj/9TTuUH/PbwCD65inBV
X7nVEn8Ar5SbTHYv+PxPQlY3puEvO6eoh2h2KXWvXElz5UQSIyn8o7USiEef+DY9WvSCmqFzIFUD
70uD7vHd1URkIHcyz5Q3dJQUWIYREDjKgBdU6jIkrMb51DPkLa24XpyseMKnLHeguKgAzQkq2BNL
qMVNq3MpJkT5znlP16T32LJzykcqHjRPmC2GuNd+qtpdYYiE1RkLp0Sp9WWzSOyjIzeOWlqSeB6h
iyG7Y7o8LYMJ2r1rbqxp+tFt7WxibOPAingWSVU51xis7QhEAcKJKjFfsdfk+qVXsOgMunCt6j31
7ZqKkpDKi1qfNfkl8j9iuFQZhnaqEp1D2Y1fU9WjZgOr0H51NYl82C/I4uc0Z00ad9QPhm12T5El
a75pxglYrwYDK9MULo42xkTjiXVdcQ5slJO2n1lo467d1VUMD64KNGWtUuzsDImUNQUxvDQ9hyUx
Xtk3P7lVtcfFxTFm+Hq49XAlbUZFX2W8fCfCv59KHd/YGabVwBKUFvGxAkVpbxXXuR0sB0MPp1AP
OeTVCV9nwpa1Xxh7+Ed8t2rT3CSLQVPB+KikXZ7ojXqSDaWNucy/LQGNN8XrykO7Kd+XlElssVmi
uRT29iU78sF9s3MmTSqEsy0CzoXXOAvLjMpjPQQPddLeBatIZWASHlu73LbTcjSygJuuWGIk6Wa+
1XOieYjl/c4V3bUoqGE3pI5i9Jsd7MTX3ip4ZdcA9JLaU5EUYbxpLfz9PsmpbSWBGwOWJdrexLAw
gqHbKPghOBXvDNcSq37zSE3ENdHsszZkceqtibzlgqJeQbDdVNQoMZBb+a6qLYdtEP82kndjAGSX
LXOebfppoZA0DSHV+kjC7vppIU+K4JZej+5a95MyT2aKH4wxJbdO7d2UuAnAJlC22tvOXW9MJ/aH
y36i9gaNyDozPNvbLAlCXixmx0NgySIdBnVkTOgRDInlvhj1ne9LCFTpS21OP5YH/4l20X3RdR0l
vH11RKV+puFO70pe/LtgKa7marot0JM2jjbAFeRGfhJKe5tJS+fKFfK+YoFCzhINPGdrvOFxwbM2
Q14MenPa9hQYRE5tEwqcGH4632PYwIRigCrbT44jI9HBK6gslERStDNHGUSsQYOAoHumDNRJG10V
UWkcuS0EeKhO4mwYeIjctGeNnHHSldPsP9UV07nnLxV1Keo7AXO1ZW94yWYXO6Jw5sOAK4I9m/4e
R/59qDOH3pDaGT+y+ctdFocyQvelj3tcMiGCPIFvve74yn0Fd5itonk/U0+xAdMZ8g/TfwQtUdcM
62Pt8xtTK/pczoInbQOy0w6kca5qZW8x7AVPs+DyS7SfsMmqrxwFZjNMUE48kL8brzLxkVYF9VvK
FE9NO597s/hUFcddUzXxa77mKjucT2tMglqA2Rq2Wd49p477zXPvjedreAoX17+j4jqjO4Tnc5/S
u2PVVAZ1kusxix98r7ioRvwqdH8zBAutyWi7gVwA8qfn1pUQUEDVs0O802FzYH1/WbzihR/aYRmh
h7BnZOvn8WOdUuM+oGQHZZUNS6q12NfBHJ9bRNMdoBTmD1fvHMFqKPe9B9uaT7TLcTvwV9mPdfCw
OnDbVgcnr2JAI2UoyYn6CF6BYMQIiq/Zat94ulc7G2zq1tPkKsYOy4EpzezoTCy9SVW+s+Phh5fr
JBoS2D1tyXdoFP7zgKK80V1HjetCagF0zyvfsWDP13A62DXl0y5j71Y0JCN0J66zigU5vVHWvmdb
v/e8HuhKwmd9FB58aCOO6CUONtzcOOMbeTOZxYuofTRsbjSiRGxibSIwUTIl5WZK+udFxQUocF4i
7pRWkP2hSYZq5XpRBh3Oir+T5AyArNjhmEV9rFikbsuApM2kgm7fLt733AxqLwt1XWIx4dnBlsxv
178P+uaWK1Ye+bLtnTSHh5naBF5D/LD9ZJ3dxDzyMX2VNYE9KfSJkGK00E/YL9YNRXDHZBbPxYi7
w2JmdIp+LzBA9zWAD99rwcPWb/ZSn7IOFjRT73XQIvOUIf7QGnhJZE7qbNjph2op614s+8EZghN1
bP7BW9Lm4DbOXRg6AjPp9KYTL7uyQlqo4aZEDtxV2bPjxydgfRmmYRx7c/iIw1pf8ba8yXvP36CA
X6dp/aPaXO491ZjALIj5hNiz7CW8K0c8XfZs9AxPgIgzNXQH2XiXMWigdIhcEE/qy0Nl8ARxiwlT
dydRkm24FkyYT1PoPluQ6Yg4V79ZkoH/sfiUVgV+wqB0261hte9egPG+1P6tEhCmeGR/dab5yZXM
z24pf7lFQRCmafe0BlSnvFoXoC46AmB4HqWgqwBoYeJRfQslgP+3Refy4iCgsk3bcuAKd65d36YA
yStm8rFB9aJU1x38dH4joEHXNk32zKwm90nZfpqBvPFtp4pAs083djukUe7M7amMPVoRTdFeMrvl
4g4pAuGLjgRpsL1QA3UjrmqniBKGBbkzsamlyRUvJZ9iQpCEbec71K+nnJjTmB54PbmoTrrbwaDD
DUUrTadyC7BP6EdjVwMmDJKfmSuSLcKCl74vOhJs7nANU7PUNFZlFm1bqdojqbRbU/Uk37vGp/mr
NyIcKBkbkwHvMcWOPpsiapUxFuNkJPexULQy+R73FA7vSE0gXHLPIgbM7oeuK56eRU1qe1TiJw8B
ZrlmMR8sYzoPmWtdzMag20wvBFqsud8546S3OnPEaQI6A7sS9KkNkecFilAe8QClvlxhDJt4PQsb
KCH4slXUadIzfQX5SzO1iF3VGO8BMaGdSfVp+UYXVa2f7/Jm0YciXq6dAc0+tO+r0PxVuORvyNh7
KIq8lUA8k0IsR3k0dYvoSYR+K6eA5UJrhFxrpEvk3LxX7KDnovrs7NE/OO300fkNd7GDOsqiqcK/
qn/bPoBWesHX9FR8k/bFRTfjRaSoub6wqNWZPpR2z02HIJ1DeiXSU/4eJ/LeejT9A+73jj2AjILA
P06SMJ0LEXOvFvc9HYWgXJF26jadH4MCXTyjw6Qe8b2jMz5ipqi3dT6AtR3cH/ov4igDr4uzAYcM
r/prR8Nt+dP69V/QNSivZFT88z7zn0dJFrF/HiVhilkpiLD4FGRwdTpEc76e5RWoUeL6C4qzdN2Z
aSWlCYDg3Fb8b/LOZLlx7NzWr3LizlEB7I12cCck2IoSqS7VTBBSSom+Bzaapz8f0q5wVlY5T7ju
7FwPHFVhSxRJYONv1vpW7UXk5E3lgc/niGLzuq68e7zxHOsme/M5vApydLtQeuAnWhmZ68TVLpRi
VMZ2eNX10mUe3O5LAWaqTEOonI3d7NrcuJd6+hqk2VOfs5UXeLM32Lu+dWF7KpaqclzqS1K1prMj
2wFxiHWjGdxL5nTFkGWfDMTG9wkR3XqcXOlmf4fB44Ita5NPnrVCiCT8WLT4QJYal0LZD2r9vXCd
55YKOJyIBoAPsA8z5+QRgE5exdnTU+VrPWGng575/VyQ953ttdS9np3ofZwIRNW07NMc1bwMsFw/
rsXasDzciWifZlO/Ey6Dn7HdRdTmejncUyD6Q8DFxJ1h+V6H37MMeGWvRuBMRaej/Z1wSoZjfwgA
pbYU/w1DNc+RZyix2zJvtpYs7oouB+Osa8fKVndmUkOFyPxZwWwvIaJpmbONp+RQjxD3hPisO6TT
Mx7YunHQJOdevg5z+7pIvefS6G5dVCybghbFXXqVYNQO4KDZti19zGDXp8ljAz0t/U2+dDqplcX+
FEmygljlrGlG3VUyaOMmkN6DuzRKVa5hHKsNvsTgXaMZg21kJYwnFzXZ0maFS8OlCq85DksTFuYk
Fy9d2dKewTAdfPSepIQuvdu8dHFq6edsoweglGvEW/figFvNL1r56OhpdUFZyc2uxY9NLoN95iAb
orS7moP6yFPnfkonY60K3aMcbs5hbV3qicq8jrXsyAgbhG7M1rnIZ1i/jUlnoUj8hXT8YecYc+L+
TtRwokUqNGLMunet059A0qBnmyNzzVcxrRq9Dn21+NKkhPRQFRwwbH9I18yv8UqSGBy4qKxIL8W5
iUUzVNiEeca63jCjlIquK7F8M2FW+xp70FXuqS0TV3uT9N6lHL2XitQ9X+vEVThhT45i59AG7O0y
6evUtbPFbDlSu9YhciRNjl7VrFVSPyQ56V0aCI7ARHzePdcImz0HqodlwK9HasUXL4lx5CA7ksuy
60CCj6yHtJInO4cvOT5Iglx5tDsUBaPe7skg+Qin8UZKpK22iFZ1Tb6Fg27KkC9dFt4ujr2M/U0S
D89WU92YxIWu8JgeCX59qhM1+YPGIc4fW3j2t2HRMuTO6LD17KipKRHbjA02D+2yHL5G0t1KNiiM
iAIe5fqpCvOdalg7Njq+JN17Iibr2XTyr0Qe++QzpevCMAhWRHPHCfyMLGKTVwUq5CFcg3V7aybv
iXvr5AkGRkQaVWt4o4eIjTxkyY3iEabP/QU/9FXoDA91R7NjJUj7wfB/megTTwxV7vVU7oWZQAzs
cYmzYtd9O9fumUd8STs+lixG0aW70XGau55OedyzG03XUB1vZs0+eDlTfEfJAyGmCBZz4gE1Wr21
oTgE4oFpA4XwUZEkZc8D6AvEI2DozjqRJ+uu1uc1axiGQDlwCZQIVLmaJja4AyinHBOLknCuqoBK
mUH+t0HQ3LkFpXHGup5POjMBm0c+rd71uNixhQEoI4z4P4RT+EAM2GWy0/yYm3kAkxttHkqngSyB
LWyheDV4wU51cY/mC4BiwI0UMmtwk2g90zSs+olpXmm7L3qeQyVD41n0bKEjqWykfe6t5zq7vqzP
LTmHUqAYCz0U3XW/q0wYqsj+thYDByNxn0uY3Hzm/qgo49lecCz12R320JehJ0E7J+6NWOX8hDtr
Wrcy+MRWHiJVLzSK4Paq6SFsaMldkTogiasm2vb98NSmlFJOG5G+RFGxklpDZjA0PL4cixjr6HOu
h3NRy7sWFSym4xiJRaLEofPG68ruWlZ41q1jdezVPbmtIiDzlRw+67DF1akTUJaZ7TkSqcFfpF16
PsZI9/YpS9o9TPANyQ7nJoRuB6eG7yQlD76yn4rKWmCv6Udeyr1KOFBHbAy+aFtoLvUs11Ekbnly
MttQ/RVVzdc+EQuMukYtbWjXInWfu8bqF7GMQrAXoakd7E8DwHnQW+hRGKMyxcueZDE+d72FORiI
zhypByjHLya4fFL9XN3v3eweiwPIRAtRNRSfLzqR2Zgu2NibUQudxqMFdLXwvY31byDYn0la5vQP
onmtnOpBVfJLrLOdC8bPIaLTwQhBijcH7TGJMBGWUbyr55o6lYDnVc+hwunlngPlfKSaeuHru7d7
QppqVbxbJWl5oV7iluTDnFxmAmkiJ1+opAcBi+JeVlCZPA1VvHIfAotL23XrW0OvHyg361Uqwuqh
HgMNqKdW3Zs1gpI5GhiH1jnS+eCR6oN40rD+aGdty4+xu27xGwx4W1m4RAeUGltEUutxmq51OV7n
U7MTNoGiTFObIAcSMb/X31t+FyvI6KbuZV4GAthZnr3B/YyYFExsxdbC7eUDKcIhy8VOu9EHldDV
Zx9ZMj9LR7vukXcxPR337fdZhE2BsKpT+EfslM6Na1Q+9eELrP0HWhBubiYZTZa4h8YDrMUymHcf
MD3rOj2+MgyD6Q5Wtc3k2Y/5MiAZ2YuhTIZBmw6vZqwe5tGDvUuuCZpk7TmjI9z2Bd0LI+tjuAxf
ymUM007am5a1pwZEl7lMaWzTebWs9Jk8jmDdL6OclplODgMtqfUDatd+x9wju65pYr77p8q2/+ww
86aVeTBamky8JnhTkOawikUWqrPpg0O4+NC1mWQDj0vlHZfR3Siiwq9NFopdGX4NVUaE3qIjZxxF
uMmBvNB9x5wqn/V+rSfueV7GV7gLQnbujLS4cEsU+C1cb8QBQ50/aCin8f5a1/UyCiOBXeIbgVvY
jWSlRt1xHvlKEBMxOhPaTaJLphSaTaLBMlxDcs/T2h4u5Ux31dboD5p2eq8Tc6t7yQlgkMPtFr5F
AXVZzaFHivPNyPCu5XCqZ/19bMcvoZUy2uuqd3wkzQ7TyoM3Ow+WovSlpt6ajOl6Ku2c4WDJkBDl
1NuYWGeGEdk2+D5HDOV+1tCya7F5gzR+D57oszKal34ZOkbL+FGbGERqiXHMLB5MAE/mLVjYQyTs
S7aMLyu0W0cMWjcBk82oYcQpl2Fnv4w9ZwK/M+ag5jIQrZbRqL4MSclhN//XK1ot/Zf20tXb1//a
xW9/9JZ+3w5+/8Hf14lwHKW02dcZbMGxl/7LWGqhaTXwcuoceMhUgR/+rmk1frOxizhAy8H7/COn
6l+aVkMYlo3cle0fetf/RNJqWcu28McWkL/HcA0LhIrOrwVs/lMLmNc6OZh1QRLeiNAgBJtLQEp8
qeY4wnwS2ZQvzPvSYdkxaOp+1tyUZkxDgpml+qEBVXKemQ8XtnymAH2oOu5Xr8NQ4eBsqr8WXjuj
HMiWXHvyImCs0AoK+yUjy2XZ6H1zZfqklJeQduh+NhXe0yksnm0YmqJm6qSZ0Xs/emebBU5qDBgb
UkJicFDD2RXIZMaG4VIyjR8gHk+ppBipwsrYzdwxAB0sdSk7M/QN6VzF+Ux0ZRSsm8amUgQ5jESA
zZitkWSbSyxzuCmruQl3TUTR1+vDGxJLi+cfT2TNKL1Vpighgjx8VWN5hju2sJ3DFtu/dWP3RrSv
NUYCuTl+M8ET7EjGpTIw1P1gj/B2tRCwMzYicHLQb3K0YVZrz8clkCKlMrul5Bs3MkNQKSK0EpVy
PXiX8HMa1UO/zVp3G8sp3OWBvIZRT4kejndzkg8+TwNWCYqwq57mqZ8GsRmQ3/kaxMRjtOxEvK64
YIJ7ETxM91FrW6sKoBX1DXL2DI3buhr6JbOvvTZql/LCcx8a172rq/kt6njUpA4HIRHuS/g2j7UU
57wfjQZMgDR8Hds43+kumIEUmy88b+Mx9dKnHviKnCIdpZS4DsrUuThVz3wIhfU27nV8UxEnM4Da
2TZupxa1rBUi/Q+L8BWPKxdPOxH9VRHpGtrlyrWs8ywZ6khwx0B8PE59cUwF9Yfjta9RnQwHj5Vt
WAfxVrr613k5xNindscMUO+hFeZj04pXihnsArX2gacxOaYoFtetTtVeNiD2uqy9bppIkDbES2LZ
ARHjeM0KPi/7Xk3GhzBl9VPL4TXsNHc/SEZ9OjE9W9Mwr+QCZ7HGcaMv8S1JrFHChdUHOArsQgXy
kKxtjnm2jB+aPlhZyrkUAVzLViq6q2Uaj0ZHw8xW4/wM1NGgx6NBseS2bKLy0CQ6BmSBUsEKHUgu
wzPyMxazTfwt4e1jwwyfGTQTpjS+9npKdjNM6KDdCyHeKtxC5DAznzdacQnZI/uD3th+0jIeHyXS
Q3T3zH7m+CHoE49sS+RlTee2h8K0Ld9tdEoz2gsYP/LiNeXXrrMPCR3Ruqr7c5X1rAw69DKBSwke
j9a3qEVhPeQxTYfKPyGmQsgsAJw2DBWAL29QFLv03cO7XB7+dea8BRAjNyLIpT+1OJ+GZDFqMDJu
+iXeuafW7JtkHUzpKaUjoZ0z701pu7h+Z6KDswiEVNuyAQfvReiTPZzsLP869fln07KVY/jwKGrQ
zNPcwkNL0y9J2HwzybDnNyEnr60OD2eNg70TIYWy7CmlcBc1UjP8btDeQiPkbUxiVc9Zvyeo4aEN
uH5xDDKJ6dmNg6c9xzz6jSC7HWu7o6IxjgBOZ1b0wRUOw3dw5d9yYS15QNGb7nDl1lng037ctp22
oyb9yg73poD4XGFdZdCGAMXPTcTcIatOojKIYaZgs8f06OG/ClOEprCpGEosC6rx2LUUeAu+LLAW
I3SJ19trvU/s9csVb0NIZ8PC9jp4Ilki8aXNjC7IyidXDO9hFnoYW6CrOMgQ0kDbF6a8suP8HpOY
4Ko21cbQqgNgkk9tQJNYiAkhYKv7yjQDYl60t6nQupONERc1VmywP7FdP6p0a9lPfdMivdoMFZPl
UOUsZcsPRvBr0sfddYeMe1tU4pYN3HSTC0rWVFqd31k5vIylimavxK7dcXWK/u7Bdpx7fTAfB7ep
4IKE6XogKYm+02SFgBMP7TptaIzDojYSpA155heZUKdmUMeKxauQ81UYKhi93j0r6uVww7IQDpWP
l4rh+Fh8yXv6g7hpUDQTS7s1+9xej2lxb3jRXuHK6mOAwy6hdU6xUBKCWuzYj7O/nIM71jazT/zR
vk/rGw7FU11o2o78obNh9ERLhB+m6K/0oY9Z4em+VRbW1q7aO2J35MrqobHkOnOycf4MnPkwqOyI
LcRYTZa6qUR99IzxNncRqdGoc3U47ckz+6+5Z8C+i9DOQnIVwQIPYNyFiOAU0ILQoeDfStgVUQiT
6BzhV0aaGfnCABBkyhgbdXjdCwHIwFI89OkjDHPPBPBsy/qzttAxTHgeuak/ZJldcJo2u6JHtzk2
RPJ69ZRdSuLVSF1y7mRHYHDMojk0apL0YgksGfG4z3hw2ugg0ZhN5ncp6DEZ5sdJpngKq/Z2DqoQ
DY8q/RqfKfIZzAaQ7t8YFhx0HThezwolrRx8A4S8rNjK1K9kD8eMzyR/CzNNbDuEizjlMhiEKicG
8yZqxruS6mol4/KEuagDUKAHvhFP10ZTNlvTSu0dNwugr7QhfKTg+5USSbBTR5lvMNzHo8atVmkG
ROMMW5kGp3uVmt7bSIIupxgO+UVCvZ1Jr/K9huFZvDhDq4CFVlyO1Uop17gHVfEG7uB2bGIOn9IO
fb3qv5RlpXYRhGm/00L9q5cG5cazkVm3FQ44M/pmxlA62OkEq6kJQdwEuyiX/c2c2bvcG7qNNeeP
VTZUV9oo0TZO9UNeMPOtppoggChetF/K2yFddHZJNqWb3ol0383pzv+/lxR+L+JN95d+tv3bvyn+
v//c78W/9Rt5RaZjm6Zu8hAlTuh3LaH5m5Tm4iX7U/EvSaIVjqkTN2EzSnX5od+LfwHfndIMJLrr
OCZlxX9S/dviZ6oM6wjh0Gc4OlBC3ebX/WEBVAeBObkqzo4dpOurKGIJwZXF4EfEzIZt4jC0xcWS
L34WhbGFaegzbvY7cFjRuXThSyd1ehPZaCoQr1LnlOJrDxPE53Q4mXFwnZJWPWbzgV73s477D7cc
v0BINpHve0+UkDy63VeG1rdzxJA/nXhwFrp61/XuhWnVTjOLCztd/EGzeikrVBboD1umYi38y0nT
L4rSGS30hHlbVgkrHsw0cxidtQhXvjYHu9CDIh2ODF0pAQkAAjm9MyuLfD4lYRYr/Fp1lvAAQLg4
L7k2ZkivMhnWO+l+oF8SrHWNV9ym0LZWul4QLzFhByLzMb3C0Xrdx/0e4kbF+FiEm6jVv2l2/AXW
9yc6MY6YbPiMLOax+Wh/wGs7uhhvOxNhiVUB18HobF6VOZEKjsOIodHwpfdO+FpRYWDizz0C3Qo2
URZvlySiM+fes1kjc+BPZcvV9be5Xo8ki1DHia6CV8PCcDta1hdnjp9Ah5+MbtynxghRNLU+EsJw
Wp2DuwOO4PeSv8tNGd934zJIrQBecrq2uyqZqM5GlW9sO3xC7oQmuqNuZiZYYoBZgt6QOvhdowac
XhorPb2PzpUDQMUGYeiP4SAIiXE7Jm5uuGlJJPCV0aqTE4sNlKWATS0kmXQOvzk9DVkkveR6cBog
yhlx7oy1yfobkrs6QfGQwGfdF6MjfCsMH+KoTrf6hKKkTApmaNXObNhadqwR/Q4/F9YQ4Dz0LJQr
lHtzgsdtskGkGDnTeCZfKKNGPCcoDMP7wnJvCYth2uuNlzjqpyumflfMcRn96lj4kzk6MjHjdvD6
xwQO2SppYsb9Q/V14nm1tkU8PTgdgia3KN8bget5at12zcyKFRHBeDIb7O2s58pvUie+GjXrxqjt
e2+anlzFI8Jmdp90i40o32cl5MjCOQy5vovqQiF+17jcdXVtmjB8mf+eA72OFkARMYUtmwCjcvBM
JwkRnQHfekNewKIHS/ZFxJ8auNXJVDaWFd3cEdxXb4gEEweSM1EMV+GuDdAaMuUhxHwkWCUQr1qr
JlR/9rgFnJSuKo9vgPTodWZhnSf9/DHpIgACrNdILTQQCqTJJuO6hsrZMGudzQ9UYazPJhRlTdB8
hcCaH7D0LLTOKd8FEBM3pCND1M4KWtTAXqxjLtRCSBCVNrsn1YzuNujHM/5RzZ87q19hyHueOvKK
AmeKT5AI0QJj6cIyCpG1TeLK17hwVloSFZvBDPHKhrBPRTUtYg7ceqKnv9CzRabfo3atZHkW3cAc
eolb4zyK+R6IUbDJiBlZr3VU5WAFWTjowN2G0nkVYU3uvRJ3XRIhFARisZo8nKhzlX9Fg/jJ2ybW
iHxo32VY54eKpVfufQRMKBBU9cBZCF0B/RKuvajXN5EkLbrRXz0ij45jMudXQzEZx2q0YGBNIjkA
FAO+IIObJmV0P7XeM/mjIpSHROAHqkbzpRDWE5kRzj7At75pBf19q/FDZLx0O9op2KpmGpBJhOCi
TkhEm4wML3Dfm4AV457FGbXhzH8ufRPEa+4q91IYU7sokvBTKLYxamC/WxhhdjG451c46j8l/+pX
BvvPttR2avLEpc8KAupalz8zjN/TrgIqNGmfIm+qEwR0D37z9ASZCepuCpylY8zh04glQIPbBjdZ
di/dBHKN4UOWYJJZ5OKANhSTUqTurVFej1FbPeTldK8jUNpYybzvJOwtzY23gdmTUNYlL7Wl0ca4
2n2shUedY1c4pF8AH+3RbNXzrct0Zm27nLVFw90wuXJ4SBt+g+6KXaK1t2XD1DqpoUhEWeasHBe4
+2L0RAaFVpORHoWdQ1fTdFq6ZuybbocSjruMauvU0hEQk4xZthtajUUe6GmrKxOGRJyv82h99Ghg
B91ACy4oTyevuEaT8JGMGXFZkST4ogJrhHPrLpO9TnlZ4FjL0BFWSGVv7Vm/0upUJ2PU+yK08OyG
s+3jC+A8dhPQoyW38oQrLfUQ98bt+zRZaPXRFZ9IKUj9gUt+N2TYk4SBsy5v0mEvOX93xWwj2x2X
PAg5PRmJbJ+HFgt7wBSdFZ64WGE9AqYVF4x4MWdMfo5HMqaLZrimIHXXUWXYezYO57Al4cTgq185
1NKhW2k3biPIFYq0EsaRRUJzbRQfORHJXyJywmFhjnd5xDyhjJtrtJyPnZWdvvMsGMvvvdT+LDC4
cfxz8xpTfrJm7ykzuMVBN2TYe6NpRwWtbZkmNu+2WQPRtiHnutw5VQ6mDLrPms3pGZqT5seybrZd
OhxLA7kS8hs8fghrAU2E2Reh40Rnv2SMXAfpNw4g4lg1hjUIVzA0UY/sK9fLfJXn+SaYCCLm78BT
Z3QXwaex7r3F15qkAcFLQl4RZ4lPmyXkDo4f50Nj59smY6fYj5wQTQUKJHPTh3bsIFmSm913cXCw
2gwkV8OTyjTCwp/jKT2UQqLrLeHJFN0AN3eydHbJbnxPwpnYe4bBwn/Ar16oU0HM1Q4bKRtFh8yK
hhgrapTguoKevB0EAlOCvO01xRfS0Zz/gl3nHhI7vTQzG9M00joUAE2HKQk8pjmJkvulfRJ1F2wm
wckIQ53TK/OaB9dgiWK0JAl3JP/tMIKPeF5z2pK6RSbM2DKzljmdlt9NeFHWiECK/WRPsAhrRoPl
KJmozQQgejXqLdRykIHmOsKkzIPWaptvYdqicKln4sXN2Nvpi4LLqdp+1ao2200ZDzz83rA8ZMfK
NE2DR7A1DElajpZ4qp8i3Mlzh9qbKXXEAwHrcoiHuRbdF7N1OWowN+eGdgWgjOhjqHK4nz1c0EWl
k9+7GKMDHNI8XOo9+b63qhUdfzAL7Bk/Na0Wkjsc1pmJ1Ro1JdLovJW7HB92gaq41L2bGn82+LN9
1pJuFkaPMNEeCbeu9tNofMOGbyFlxeVdyhzbIsbvdnGAgzH6H0RdiwnpDxP9n2v65X//wR9kqSrq
B0/PjrOWKIq8ytzh2AxRptcZZWaKPhVrap16464Ntdmfqti61UT5mnrxFqTgvSaR4HOceLuprz4D
hCqi1E+p3QLKLaxbmaLBReq26P+AAVsFDCrEcD6ihovuDqcsALkVFNGlq5uLsjDGcnNWLn6kfO63
CLZw+1qAWR1E49D88NKGBSyBBO7HOm/Fc63U7SSJ9YMLsE+7bOuW+tkQw2NVlqdUQP4iZHEzVZzG
qvLrfJFgSpSzLY5YFxj43ItVz6FSNNZjwSGTLacNA6i7cDl/WKIF69wi03GictFmgRC06apDmyJ5
NmvFDRr6naegMyw5bGgBL2RkY/3nZIuUQu+97PutBhn2LM+wZbW9yCp/yHDfs7PDxh7dRy0LvQwL
xxwwGjcH68yymcB7FGk5W2yISlRcI0LNZxSfT/ZyDieOxewJPTVoHFdDaEcynmgDtsvL8T0uB7m7
HOmGhs5Uqy21m4k9Ja5J3QgzvVY8BQaeBpnee0x18zf2RtgqOcEpYuKvwonPyKHzFVaiB0dxFzlG
d5g9md1pHJRrllPfVBFe0u8PITu5TRNCSyeD+bLkcKdozD9MLbgGqmkybjNZAKMBJcvyK8dQ7NvL
I28m+m7VL4/BqGzLFVslvF3mbJ0Ss0r3jlk+KOF+JB57h3p5lEYlN1hU2pMfwu/yu2L5J6d8yTMi
Z8IKhBhhdzAgAvvUW8bZS9jqKrkKc6Acs7LkQ11H+qOtwz9hRmOtx8CYbw3Y2mtjqQAA+X3GSjt4
lAaygq7YlfYTQyGH3PUYkLq9ozytVyZFhT0hm7DL7kve6feZMkngofgIHLSkyOazhgxGlxLx4NA8
cu8ztHOtUxOou0ST/d6K+Mix1zh+7Jq3oEKOjYcH1Gu0F0sRSTQ2/U0ei3MrLVCLnPFqDrY8Zr6l
sqvXI5VTo1h6w9RAimuV8pK4SttBG3pPMiZFzig+k5AYGyfMtXO/FGakswMkWIq1fCnbzKWAYwZN
kvVS1MVLeYdaFEC1jYbFTj2G0wMMV0oKipWlKgwXHXasE3kxjKdhqRjrpXYsUrnkHE7EBS5FpbeU
l+CInX2PbShrXHVDcwg52+i2xhyec1ebV56sfUGCJXLx53apX8ulknWskf1U7O1B0NrM8ilzo9Zz
j5LKN7aVWAci03danlyAsDxkJR1FT3SVA2Zt5Deyx1f4w5Lptna0Q+axVUM+hZQpsSPm1iM3+wC0
wQhb5AtDwFthj27O42FGAcjwH7q4JqMtdmPOKft6Gsr8alao66skRHEeDstEAxYbcInAj3rjLXUI
gCJmeAJhL5oNyTv9Ogq8izWF5zm01LZhgLsWnUnyfNeOh1FLeOB1Do04jDWWPWFdbMKG/nkmjf4N
WYxJ0GWGJshzXgd4aw+Y03j0TRoCzznvT2UEZRsRGbsA/TmoSZkSXYDYDrEDf9Ry9KETdOzoOrMZ
BiJlhQ7tik/pNq8IbQFdNPILcqHIL0NSiAczex9Qkquk25OdiyOSmfFahsXJadKHiZOgnxmT6CUM
x8izYgw/llgj90WyXqtjyVXsDGjUnCC8kwsAx3GSQ+GwcHDj/kBvsIRB3QZOf3G96CqdMFlJ71Qq
vNQ1WWukqwPVZ3TkIrINi5xth32Fev1QTYa3dgaa3U49OpNxCzQEkaVIb+eJq7KezUdlCD6SITu1
utetBPD/PpTAyvL4qkwZGIfFW4DlPmq3SgcEY4XujZ0NxE1XT20AGXHEWO9Xw7iEsUKhCcqHsHA+
Wml63CHGU9fN2Ejc+jEp6TBS3bmizLqvDJRZlb34zhxHHLShdW86VIComIJNr7p7UwTEAssL8R/f
6hDXIqzNDMMptZPQSTpl+DEI59oGqKdbts7TxYb4xKZpo1T9VgbV8zyXsQ+z/QW3G4IniBuA0Oi2
Zhd4oQ0XbZVpfewLi3Vr16KR7RPXJdit+joM2sZsMS+h/9mT5gUmPnF2pZVeQDkxyg6YcGUxnW5Q
aYSNO4oKKwkfba24ykaJiaC+hwP07KjhWpQO0M9mCa9KbvIkO9qx9RQmyTPLTusmnSdyA50XEhbg
LBX6Q1RGyI/KiGeTA/mGfThBMmP7Enae5peJ+pKmMQqr+arS+uuxU/apKVs0dVnkrkmX5miwu4MT
JV8yg5symrgs9GwBOIT2Lc342RxEwfNs8sl02QI87laWOfT3jctAyulQMOJ0q/146tjyGt7XeaoO
kVZ7C3nuy6DMuyauzz1DepCGIXRHBxbPII8xmuO95dg308gOj8kgkeu5tbNS04/q4YZAmG6DQv+E
eYRzV3fvAx6Y66Fsjqlj4r6IYUS3No9nJlePvZ7cpdzd5LcgNdALyc5hjHEFlcXNyPHOXuSj8bqR
7hphv1Jkq/VL5iAc2hoifv9SMnxcVzZoBrHwTAa2c6xdWP33wnogamDrxNne6vqNEXR+H/b7DtZc
M4Njhb9k5u2TldtoxL3PUuQ3jovRQ/btMyOks27gcbGgB7eArVVzI7vsPpTtPlHFXeyU2xTNETJ2
P9GKc8AkyKaIYX+JHhkAzF0/V2etJ4sJsKgfBtrWGqElcWw9hGapH+2SE5REsziB8+AtOTd68E7U
ryRRxXh1U8QcodFdI/RfWGHheXCdD6s0XkMElCrQPl0P3zYuS0ru+BuKTKpxL/dZNLFnDsEHKTbE
5F/AWk0se1Vr431otzuW2y8Mz5niaqRdeIWpbYe0+eiNkCVml5NBJ8yTHjeXCN4JGlBWRHhn2KYV
5bNrg3Hk+kHprOwV+6LpHu7oZcrhtZQWEItmEE+aN4x/Q8T0v4yf8I9lx5Iq9u/hfVcx9L6/1jqZ
y0/+sO6Q1JbInbCcUTb+a90hfzMtdBMSrMI/FyH/1DoZ+m+WyQRbpy6zDSF1GpZ/rju839hO0Aux
P7FpQaX1H0H0l2XGj1InZE5Ypr3vv9DgpRBi/dgY9Q0uI9Oe1F63kpespVbRh6sfPpTLP37ZfxV9
finjomv/7//5uff6/hKSTQpLH8tCv/XHl2gbpuxxWhPATnBoxIMVh9C8qRvmi3/nhWAhGi450jzO
/vhCGY97+vNY7eNmIjkcQfLg3FUaMYJ/43X4JgFhSEyi7iIf+6GZ1FQSgD0gUd6MeS5NCStbiGib
0ZAfv36hv/xy4ABb0tH5hsRPL4QPy0javlT7aGZADL4XqN3dr1/C+Jmc8f3bsR0EHbYlAUn+9KFV
nTuIKOLbkXlxqa32sU7bTZsP+IOIRluXpmCvm4M77jhu6qza/fr1FzrkT9efq/PWsIq5kn/46S3m
QaS0bHQ48zvrho6AdLIrE2hCMJx+/UJ/cRX+4YV+0vShjGbJQyjO3gp6eoExvekr5AltKva/fqG/
fEdSICb4Lki0f7qjCI/Fsj4IAgEmhOfZAUwng6lT5fydNyRZT1qG1B0+uj9ehfiyi3YqpNoDJcEh
EPkDZNoGedav385ffm7/ehm5XD8/XOzYNSvIQV6/l3OvgB+jysCevGrq7PbXL/Tz2pUL0dU5JxF/
6qYll4TKH1/IyoIJSdeg9jzlwPdmW4NJ+pz0a8kS0B7/zqdnEk7Clpe72Fre9g9vS+Upc+66V1x3
xrUIQ4QqZv+M+Pf51+9quaz+dH3/8Do/0VEdHLRlHaVcdrgbve4pTspNYH/B8mFE5C/X/0QZkTYK
5/ovDtvlW//z6yFZ9UAa6qb309WXsAfNil6pvQ1ffVQV+pNXZTW+pWnHwYZ8h2Szz6J/RNP/21f9
80XiIOU18dy5GHesnz9NTShlgUlX+znS/FF7VsVXJCP+rz/KP781Z+EPOSb3lSPc76rdH76yIu4a
J7S4g0eTCe1yQKFqM+1TQGaDYbcUveeuv/5/e83lhP7hNfUuNus65pESNUqBtC2uSG9giefd1qVg
a4rtujS0c4dg4H94t3/xkS5KZgkSF6guG4g/vjI6AsPqjKDfo0WlKaiTbevUt8JKHn79Dv98gfLL
HeoJC3gvn+/PF4ylhwrohdp7bIVd2dyXpiJ+8yRcsQ/NgrHSf3N3HsuVI9mW/ZWyniMN0gGYdb/B
1ZJaT2AUEdAaDvX1vRBd9ZK8wSI7s6wnXYO0SosMOqFcnLP32uY3y+fvE+Q0ootW2zRsE6HFxyvL
MMNWURTwsvj6WS26WV1eSns6tFj/4UjTtb97ehh1XAvtWrtxplrcuJdFubCLq0H55iP//VnxXmqq
7Wq6CtnudIeDFTmiKM5HbozmCoolhU7Lvy8a/5vF8vNx2Pdhs3f5BqY/f3c9KPZyvVUUuUFGPccG
ClCyn7Ucyr5+JT55QFzOn8OczFmIUl29zrltnCcXkTGCdqtnNu00H1TH3xjKstgF/1LviJO3HOyd
OsJ8bzdRENFaULIjBYxlpVrPlaZuvh7r9wWGp8RAromxwNb0kzcdEexQgv9iq1u8UR2dzqf0fZtZ
6b66dbX9erDPHpVtsbOnRs3VGSePCkFqPvnE642vBZMtkuIussyXDEvaN7fwk5EsSlPkdJkEJ0Nn
/fhSWEAQWmh6NS9f8ip77YqqIoAZ3Xn5y1f0fhz9ZCMwjmkZO0jF0TshYukC/xVk9NLswKb8ZwOd
PCfpdvhRabVsyvY25Oa5PtUColy+HuWTt4HLARZHDDWz0OmSlat+2I8ao2BVz2ZVJO97LTpnz3/w
bfOysNXlfzbeyUfVxorlpalSbSzNXJVmjGPpOaqrtZUVq3wcvxntk1mdkxa7al0XwPq0kzk2FSZs
q45KSNjFxPNZ0SuugK2plwRYk7yArQn3gHj+G5f4btCT6dYIBST0Qq83pGTOLXEXdT91NKND8RDk
3ww1rbsftznQTBw8doJdIy2Xk5eeYJKp+ljXG5VEhSQ0FmmffrP0G9bvR6MPg/w6Or2bbvmys74y
mNaTzFYh+wjYGLawfRBCoXWdW329bmT404UsVPX2gxdg4JA6IiDVPR/dMcIDn7b0KEBnIEPDiYfc
ZoEivGcqiH5q0rySvfozmPguRoqRobXg05QjjKuoakqiw5ulPrFbcp/a6rRmXhmhiesyHK+dQNSr
QsQkT2Qa646OvgfPCPk/2CxkrOJEd8ZupdS+tSkH91Gq+r5P9RekYAWqn+HaytA3ZvHKzPnFoO2O
M0Ri/cwztJUui+dAb5xF4RPMmKM3CDVk/xSXUBxzRtQ6rAaD5+Mjr+lI9eIeQkSxQC6MOkGBlIwx
Zg6U4rkRZJ/bAG52QTuq1Mh6b0HNHTVjJl6UZARsNrZnYyCbjU56EmyccQRB0RRgeytvK4z6jKoo
8UYx+JkCB/y1B/3p6BC6Avu0MGC+mypcWdWdV4hnKlPe1bl7iwp7IGFOU2ZjYi4zXb3oB/0t7jQV
JziqhWx4SwQ+JZH1V3HY7bweOY8+0CDPy/TCkux5BKCGuN0RhnYlUWCUdr4M8dD4g3dAKQRiaaLs
mmiU1LKWt72tVLBfkTNFTVdcmSP0VDMkjk8nBiehlZfYyr5yAvACiLw0h4BfL4pwcpvxionN3iHP
d4lOMKELuh4hvb6vK7NIoRcxA4GB476viT5y0FEtMDhAnK8V42qs1QDnfGsefXaf1bJWrHmuDT86
I3bPhyL1lr7T6OKcTKYj1s+ivyVf5Lqlzk8CW4Hf3BmNQ5BSGZjIMM4hGIX9g3pQuAWJhvvXQbON
/qVeUOvCv40/nHegdQBS4eyjUxEP9I1qtYy2UQ1+MikIUFDNNpllJmarHImlQA6wEpFGINxYOs+g
9aMdzuSMmK2g2iGzVZc9Tcf52PYFYS0xqBHDRTwkYxcBfB8VVyNF3LU1VA7yy/5QO6TdxzZ9CVg9
Y64r89YDQcubvpce1s1OIfB58F691FTmwo7R7UYYtbTQvwqiuJtFenAlp3ZMSAAC7VPBKo03xexR
czE1XwvP3pRTMn0f2NukGahxd/555Ov+IvOrKdNIzv06enSlsvWgCc0yKezLGKH5i9ti4yhFeS+r
9jKn3LVUXE1Zkau0K3OOy5rnbWrh3sYZDinFIj4wW5K3QspxvCzSfFdK+wFu7oPs87WvdTvHFcjl
qisgYxsQVfPQUl8Ma7hUPQRwmSDyuMquuqpOV9nouYsysNbjoD0ZMXqvst27ZXldiPxBV2mqO2gl
FwOyTW8MN1BC7+gWAhxp6ZTRmr7NJRt/NSL+SwWM3eqhfqtG8N2qmuazKOBoANyHX2zV7UaXPmVz
tY+o0YRwyP12uNbdHpAHNUR7EQMhu4GfgjW/KFrbnjG1RejydCzrfWuhGokpi8BLiilON+Oupqm4
9sPuCd+z7++i0gz2cLh+xmrWofsqEESrzqILxpfWr9t9a0GhNFAkKpFxMTTOkab+pBe8lkxNSF5a
lHQ9ItN+3GmOf4OC7NilNpPiYOcXqha8wcV+ErkRbqSdRphRWiWaRQNt4kUiTfMQ10F4Qy7yeE3J
pWaqysmA14SxSl0KozA643vFE8MbCgZQJ6aKf21DZotx5wx1CGY6C99QQEfzXhjmHBd8sVbilFjL
tlKGDPe+ZeB+J4wJRAj6pb3ha8leN+n1WY2Sb5PMKZvrMUU5a9dtIJEFQLD5eoX+dFvw57J5Wu31
SDoZW6OtN64zPBkdLfNYFM9FIMxZK1AwdDWBUjTBy28OYsbvZ/dpKYUEDD1jOiGd7EfaTuBLdXCJ
EU+84jy9GGwFL1ze44Ujj6/oxL2Sy70IcOiTEXFdhBnGt+45C9F+uf6GTc7cj7vLqZgmqpg1QDu0
NVQ/UU4oejIvnITYUMNjLRzIJGoTDHIgAykhxaxZqF6XtGQnJ+tBw9va0tEJmmEZudBCBn1qWcfl
Cr7LN9uwT05SHy77ZEfExwRWAhj3xg+3Mkbt0hugwWHI+uHq6yf7+Ybozxt8siFC1ukRM2DVG4ce
NX6v+tWbLvLrQT7dM7s4NBzaI5xppqPIuw0RajKgaXwam6xT8CT1c5MPKB/uk+qHUslv7t30w37b
4r0b7GTDzO7KSVJtrDdJr4FmOETti93/5boVr+W7MU5ey4ZPoAoLs0auVG/hy5EApKBmkNuv79un
r8G7YU5eA68U4cAiyhGto0XIbn2u1uqKJiwbKVl+1wb59FWgPOBQK3MxxpycqWXktUbncbLxrOBB
bTo4qcr66wv65NmA41d1XWXSmrpUH18ENe9DgQK93pjdU6xvZdMCYPquzfLJdXwYRP84iMiVKIXf
wGQVovgU2dxJxV9//h+GOLlVflNoRYbcbQNmeWflIDuicYc8/puP87vbNV3pu+8GfYOSjSXDeK59
B4DizXCaO9vESvf1Y/l1Bj/5ZrgeQ6Cv4OxnnnbAIldSYtclh9q4hVaH4gjJji+vkwQBTEqswixz
lfM6i4klbP181rPvWNSWftnG/aS/CfBxOIhwVA5UTXhFPf6FFIEctym+T1+pvzmDf/6E//vX/XUA
e3dfOLjaTlE3iNiMaO34+pHu6dXXt+TzW//nECdvqmuhMQ7Lvt6MSQrOuMnPPGe4SBMII18P9MnS
+v7W05X98IzLyi6wQ3EiBdXLik96iVrMNOtSB7KuIwXHMfTNiJ9emmHSv6Xq4zB/fByxzfFD2npM
QaZMdolSvORxf+yccPk3LszWpx6JyowyGe/ev7wqYWJWiAWBwoX+zBkss2riHpOVH7crJyRgHQvo
1yN+Ml0SGPDfI7onlSa89K2mgfbctMqlUFAejvqNFgRPiZW9/Z2REB3bdNFsS5tu8bsXUEJqr5uS
ogz7E4qBQv9Zq1PCqrbP9eLs67E+2QLRyben6ZJWCcF7H8eKvDh2PLKFN7GqnPl+CXrOvPcl5XXs
sDsdJSbf5QMGMeebSe6TFq9LbXCqB0F4s6l5nYysBnEBkZpvoLYvdeAI2OLMSzciYsgyevzr3bFI
/FXZm3edStTv19f9yWvqqgaSBdXVLZ1MpY+jW+x9Iyspso2uR7sMLbNddasgGm6+Hua3vQl2DfTq
wlGJSjTgynwcRnUaUuOmFlQ1XijqdVRfCw6eVvTD0Zpv3s/froihqPNYU4eXsv/pk2z8QFhNH9FW
AMWMVmre2+AjYSh8fUWfDkMbmVdTRyFyWkJWpYHhAS7iJjWq1cDOEZnlXvbe8uthPrtxNq0Y9nTs
y7l3JzeurIZSzVAzFCWcmVKxr4eoXQ0Ih4OU5DHNef16vE8va+qNq2xOeDFPxsvNsE40BJmbnvwp
2+J4VL8K7bsi8m9zyPSMXLDIaG54IU5POipKxqrOnAlLoWOysHQ4nKTNxL2+DlvL/RuPymErpJoO
mhztdB4JnFj4AHnkxgeSsohFfmOP7nlNmvo3A332sGCH0ZyhOUgB9OQtpzfa2l3FZcEPJ9QSjmRN
IYtiIYjsrvsbT+r9YCdLmgYotadLhDZDLx8rZotGIgpPzWD99Rvx6/Z82LbwsGj/T9Ojwzd8KmXw
PBvKa0Qds7M4LscUvjYyIo4tyFSKU2V+McTuQU4UjMQYiNZQ7bO2DY5WY1SzssiOVjmg1iwwEH39
i/02ZX/8vU61D8I3ZJAS4rwps4CzpAf/XUCbc2HQRL53cEaLZn5h/spE+OtzDPMLmjFdGBRoJv3X
+5Wp0tyW4gFzTDOeZS0xJ/hCeqLPv77AT76SD6NMf/5u/bMTFY8LottNYBw059LWW1iIYDB/fD3M
J28tqx7UtkntplEB+DiM6+Ou0nyGcd3qBSvHFYzXo+6Wh1TC5pbFN9qOz67q/XAn722iUcpUS5r2
Jv6q1jpPrIewJWD0m93r7+uqrnFZrAQotNDjuSfrKlmHjYeonjnGd7W5VXdXudo+Ra0VLwNhHw2t
3Nit/AFUdABMqI3fjP/JRPpu+F90tfcPz2st0WYZW1soA/u+BMKhRDHuNo6xXz++37bp03XyPxR8
E3nhdL0LU9T+IYJwdi4SeDlhNKNfOd/MbPw43oKTWYBhMPzoFjcV6+fJW4IsvSSZs94IkM3wtqwL
w4p2usiOY9M1N3AiwbeYxZldOxscVuS0ovHDvUOtXNYkT9AyhDCF3560YrT7LXb9lq9Gt6oIQFCO
PzYLxpUKCWiudyCHAh9xURlhP3NFSDy3GyxgzBdL0fq6PrOC/h6NnwlosfUA40bZa6QWUwxwVl6a
OgFNXhnGr3HsE5keIg1HET4uiCbHqRHj94eqmBx0YV2BMw1xyGAIg6w0GwfD3w19D7wULuO8YHNN
16VQ8pUBX36l2nQHM+w16yqzTDhsWCeLEiwQvExrl0KXXpEiX2+jsMVh7bQHuDPZWobsxXuQArAW
TIrZYVostD4D+dNgGbPq+LWSArl14SM8H6Y0EMM7F46bgVIqzVfWrGA7CmXnGbo2l6PclpF3xJsS
zVnPelwGnBeZkLN5L9GZyRT4jebl+RWVjHoTeFMzs00g0MAxva0KzkFrj0D0N0TgaPrsWluonWrO
bRluSINz4fZ07da0vUOnKE9+1OBXluc1ne2FabEn4CB4pdPRXmpTnMLXr/KnMxG7Q7ZT3F/2BR/f
MadVnSpyOaURjHgDIiObu2N2DoZu7ofJaxVbT1+P96v7fvpSW1Q8Hfoo08H8ZI4YU9OttLLMNqIq
m4OuBmeo9h9Dk8nJE4+KOzmn6JBM18pBQIEZYMdxCSMiohBbt9q5KrBGRpWXL8aqOO+qnrR3X7+j
82t/9wVO8+LH31Xn/eIgNG0sOIFNN+/dahBFaRBrakaZqiIuyEnJzUZlBrwM2BT2RFJU89Z8Mof6
2uvqZ/BaT2NcmuDa227767ZNIe1/ytjqX7Hjr3kxVKFPjM3Hf/2v/z8F5axV/15Qvsmf/zELs+B9
GN8/hej8vT/l5M4kJie8HUUwUXx/ysnNPxAzAMDhnI6SUuXv/InOJA6cSsFULvhnSN+/6DnqH6jL
NYSXpLnqHBL/Gjtzgvd8eInY0CN3tG0NmQ0jGieLr0nqDZhrJjmdGtSTHsOHqKsDVf6rwbC9VQJ3
ZCmKwMTq35AYKpszO/OwZXbNojMjZ2GT01qL/l4z4p3M7XvTTLaGJnaJOe6YrC4pq+xzEb3QEDrz
jJik25jIjwxqzACqVn0JU2VicmB4L8fHIq1edGFawK5MRHQx4hsjCtfEdHLycJ7TDtw5lZNzAGXg
8KfYiyHO8FTn9gOfaDYnyj1cDqaVrZBiY8jRE0hdirEo4ugeFw8G/5x80gDzGwFvZ0YIqRzo/EuN
82eBAxB5sdfca0NvrcqkeRkK+8buZY8aAOZL4BHpk1mkAPRW/UZq6DOxvHs8jjdx5ukoyCRU+oye
uuWS8lCZzbgWoRdf+jVaQKNI770AGj4+fAt9R/3aRznuu6QYFmaurwFRL2QfYyuhdiLj/IcVeG++
VravvFYDqWnDSBqq7h2CziKpkDYLdZzInoseducQDDD93OxnJri8wiFjqdOiku2FaeBVLgkZb4+F
DzG56yEaxKa3L0xvaUhID5DeV01OZzPTxp+RD4+6ssTOzWPICOpdE/mXQV+eJUSewLNLF0hzz6K2
eCTuo8FvZXczTU35XUSxI2jsFeLfmdfWBwI/3moSogHvkSdQOlsVXzp94mxXVvR0aRZZun2uxs4u
GGsY1S5hjuSxEVNhifio2w1aBKEunURpV23jyjOlSqzbQdfI6vUw1mSIHUugfeAxrIMytPeJlT8F
Q7duML65inroWPbBj2JAVscKN28bvLRGfBmoYFo8Y1zVQZ7NEl31F7EUV9bQILzJyNPQ6vvIVa60
cLynd3NLhPKxEeMrMov7wAYxj8HtYkjkk5JA/m8wh7UVHnKvgZJqBtWtCe6c6b7+6Qi3WiBBJTfG
itiw2Iqct4mvrgwPdz8/SpmR4EowJHbNQckvtdBZaTLZ6aqyxHOJOw4ygmZ3BKW3+zgxXkLbX5dC
cTdm5S5SiZuUNsgu8jBliMgtZxaIxNkg803PP+aBDbgzrIJ67RJi35vi2q7CS+zmVw7xzRi5r6PR
gO/QS4YL4E2HuC2J0yxeBtUFI43BZG4OnjmLfSj6Q510hwLf8bwNtZWs+1dCT4K16SlYmU30DQa1
2nUHEXsWBkkEOtdU2QUZXK1CFzkjAgSXVhfMYZOcW6kr91ICqaqFZ66tJHXmJrHmhHLkDwIXLe/N
ElYmKFu0CaZJNSBpyxWWzgrftI0fO1XtWeF15OyKymb3VrNPnBHYwX89YWA1fM9ahuym17RZ3Jdv
uQo0J3C6iP2wrs38Xt9oHG8WY+xvEgsEfor4s6+sV2yVB9HkT1lPfHaZDXvqjds+r2D6mbdjJLZ4
PEfkNiRYxSWqDsvl+ccOlKNy2IZavxhz8y1T2RJ5hb0qrSk2QoPVT6LUQ+NDux1q+UJiQ77yjYka
UXcW1PKKdOvWgIbi0uNGhmIBFTDPrABQt69UV2yHLzOFdrUOAHAhZE+CZFxF5KsEkPpLFffwxLjQ
G0EfesrnGrLx4GSYGBO7X0WciGcUjKLlIDWy58cMMEwljHWn2rwmYyMXeS8w7ekJgJbMWTYQ5dUw
Pa9af9wZU2QAiQn73EG6LYO6BRahD+AG7bO6bM7h9vFDCjrxSYYUT5CV3NcwH+WPyoVWpCk2Dl49
z/eaLV+UeLiCBqfPMbBg5vAB8QYF3L8aTnFHBPaiD4IB8i7t5RjF8WycglWRqKmz2lbOXaNBxOEq
YtY0NgGeTsRfHyroZ3hm525fm2zJXJc6mB88aERfPBSVyzPGyrjUuBMXumf4qwg5yyHsE3Vndukb
WrXwoFhKj5xgQrDbTI5hGByMRt40bvSsQOiYu6W9IUf5XLemmNnC0XcdcTpZWlqotQYFuJokHdrp
fgxj1+xNZywAexRvwTgcAas+OGjQt/aA1CeEAz2pwyA1/CDNkovhONN3gnphK7D3G+oamPs4dy3r
rUp0sQoseR/W0TIn5AkWjfvcKq5ckkVEQooEf9D75mtO0uqiiRVI+n59oxSKA7dTfwNINmEHEKNo
agAazcHyWERmgjNWf9W6VsI4IfEqDzKxbKW8cnP/qfGtJ933aITkXQEEqdjHo3LeaejmrRDfc03C
z1qN6nAta1Cc4PQIkc1SuYx7FZ5YCGQWdzBhMayoR7Mw020iXVyWslYIJgtYZEkJ7wbCcgzT12YU
jTCL6u2N7QLxsEXICSPdDmH77OO/nJWdfYf//7Jp+xfcwsMi1jHpBwGgTEKn4WzTjBM1pCtswMnc
IkrkRvXJ4zBGV4D+Cnywqy2AAL4XQJv8QBVXK6k1LugdaVj71CONxib+hmo+OYrFSFKdZnnPtQfJ
deQ1nbkhgjekO0A0IKMTFjmWK7UxfgJ87bdiDJ/bvGfxFgCjHCua+Y1oF01uXmQQqa69sTaBFUe3
peIVC8Q19F9aWa+iFKxnHnfEfgVheexMa++MI/cmcF4QqGzczugOLcftmVrzrugtpE8iERS9e7SH
gOSiPr/2DDr5seIzHTuVf+Zgdd0OKoFPJS4cVBehe5sm04s2Iigo44SIm0wiOOoiz507pgboacyS
ReRqU94h+bd2E59VUY7WMdDdbeAl7j5QVNLBOEkfIUfcxnTbK9VoLzLoxKuGSe0s5Pw5jwSBXykh
TP/n1Pf/4Djxbw8d01jvjyr/HHvx3Dz/1/989y+kQoXNcMmMNFz9QB7X/DrVcOiZ/sv/2z/8Bzwn
fsrNUPz4X//j+S0Ns0VYgx98bX4/GQj2///+RHF4zv8xfw4//2v/OlCYf2AomE59Ezmf08GfBwrj
DwugMjz+yaahi3cHCqK9TUo15Dm702bf5Lf414FC+4PDLuB+avsODg/rr9A4OXyenCcmVxhtiYm+
oLvwx04O0HaUqGmlCiDNPjyBnCysGZzveKF6YHVSVJnLzortBZGcC6MHEG1mDqwAPdV3CRXGRaD2
D0M0dGxMo0typJjY2kyf+XXBNgvFDDls3R2RkVOQbLAPNCudJ4N1o1aJIN2wO4oUuGzujqAIjZ/S
Ni7lWD8qg2UsFRvwVBTXNJWdRwIe02XVEiQOybZeuAIovi9TAJJacdG2YAWRupEolFjNsjQaKMnD
8JCHrj2Lk5G8Sc2R8wy+jhr40HydXIO/VycgDVkR1M4j7lXPntjDB3PU8E82mYzQo8py69twys0s
2KZjsTeG8pip+dUgS+ob5Zufi5dumqDt/MosiEdtAOxTmUSdF8LJLjPzrhiMa/h/jJlIZ5lFORIr
Mno3OPx/8kicRWV5N34iJrZKF29wtGerTJGX0KovsSi189JRWxiYkEc8jSRis2IpkIPgmAUCsw31
H2Dv2dmnccF6TDBr3LC7SGPuDICGC0cB4tLHSGCcJtqD1Kr4gfE9objF3E3DH+Sfc0cjzZolIEBA
7RXHwjDgSdcPbGbJT88vXLTU7Eh8Z6FLYszVltph5/glfQqi9sZcnFc2xICUZvksLdopeVps4kQ9
qxLlNVIUdA2D+FnhDJ1JIrUxo2YcmtpxrnKcWSNPkATEg91SJgBXMaG4cn90VyZ0LkXrjDnK8GCe
tjKhAMf8mE04r2ICew0T4mucYF/6YGQbjiMusZjpVZuVRGi71lts4rStwIWVEzcsACuy1ieWWEKP
yYQxoNSkJsGVo6boLVVb3lsTiwyJBFSyiU+WTKSyepyYZcDLiNHuVzEbrzlNIvwfbmCTbAntrJy4
ZxoAtHoioVESX6Z2wNwMK2kRgQd9aCNzB+ZS3wxqHl2ndajt0gmypiBLhqLJvk70ibWsRjVYpxOW
Lcrb8V7VgT3oo1quUie+qZFZIAUH6lZPeDfFGdNVBGNxDl493SvsrhBM1+T3YlBpqbm1F34+KKBF
SRBya7TCvF3aldN7FOTMzAcol0WAfWDbqr4GzcexL6Tq9VvDhlMThQIgqgzR9KkY8EhPu44Ma8LF
gbUNwnTbNk10r0ylUCODxNUrpFzkOYenBPCZ1SUCcanGF6+Gr4o/ct5WH7UOlrbdAYg24xBUF8Rh
iP8UOeEoZnLlot4mOLA4oHwgU1GUK3qbqwFy/c5uTWq+kcKuwyjM+DpuJ5Bd2t6lWDCfjZRjjtuZ
6drw22syqHCn19Fw7ybaT5KIWqCrZJfz+wK6Tb3XMo7XQxNdmYNVzJTBBciZcdqoU7nHfPNUubY8
Or110ymSZzn0z3YG1qL2lAMVVsrJKVXz0lWKRYikdInf6dyrkECjrXwszYrZpo7pq4HZYncSJM+4
AZZFB88N53z1wA/XD5B0IG+1oXHhFmHw0KQwQ2LXeSE8KeGM3AZbVTj9wtaGaONYsGkGi843PY5y
GUdtN3cZFASgVyTrkogNqCW1t4wtFEVl3ucbEOEeE5yrLQrCAMiTIHcHjtFtrNQPPakQM0N1M1J9
3AMFR6o1ojurCnlFiZqESPZ+1K+Nh16l0mBq1AL8IXoQhXcny/6ZT/Ixi7zoWq+Gi7rEepErVJWc
TgkXplSHdYECG+ZS9gKB35hlgYwPtcwuI71PqKPHWz83I86OyPO8uj1XwYo3tZZuEVKyNakVwE8q
4X+BljpL1gdrkWo1fCnD0JdZlZrHFPTm3HVTf1X4cLa0wpqlQ3aWFU2DfwkkmgwvOler5uDF8CE2
OdZmu6KDoVr2QSkrDiZuV/AmGf687lNOrqN533aY4cOWqApZUh7wG/ZXTm0+xkafLMmW9Q4j7LFF
ZonySL5tfONQhj4i22M6s2PQnWm155RjMSca4Fzcago3S5KzPB/PwfrdRkUa7/KOEC+BvB3/iGuu
NRoV3AI6KY5K7AQmWMIuQ0fgKUYZnPbZOrToK/hpAFJMsceFnqdnfaNug7y+c0OmVDMdvSdgLAeq
E+kyqX2XhnXy1NtFs07Zc85SvQgp/vX2BNJFZm708QYgabbqVfkg4lif0QSBJ4hQdt6oaYcVEXQc
ggwSUQxOaU0mo5lRwO1KSyNdMV28ibCHw5o9ptK97V0zOHZ98APl5ZWmiIB53X2hVx5dW4lQ+K1Z
KvzUeeiNHl0hj4+Eq3Y4RqpjrxKreDaKwt0qRgnKTIfaFxjEwCmxYgL26QDz6vlRyPSl1fgFaovH
XkaOt1b08SI18mNJrvcBIdZr0Q3HvKvAHEn4Y5F7rg0ZJhHiG+dyKH+CvQNJQ+7mzMojgs9Ef4eA
BkmJLvJjoIrHQvfTWQTF4kU2dXpbIqw+NwQwF+JV2qWgmrTXSmoL5OW8GIMFsjEwjHmhQutX65bE
TycT66LTX4PeUXYW+dOzwSbyq9ExaMVJsmyH7tGv4teoCKlz2vUznI6tOhTHMSArLO6GfBGqNcyZ
keqBF1TFN+0YNoRfb+9OW+zkHXDMMrwQvG94b+eQn2LLvlEITT1GTHixaPeVIldBxlcfIRYZI8hC
uXDgguXGEucLFOl4TV/sTU5zaE+EC0VZ5lWyYn/mXl5t4ziKiE0x7iI3vYGPDnxwmpNLukArNdKC
bctcnUyTdlXFyTXNWoz6UA4tSVGtZTeEl6oIIdj55GTIYN2kBefOsN6nmXYhveYt7aRcxXy6OZQg
lg1jWkAyPWFno0JNQkX7SHn5pimSVxaYW9NK8Gew4Sz87q5TUC6gPdfm9PcWXercl7KhvjhER29a
vyLSYAGy2+QYiiZaum22BY8Fx9lIWZrd15a1D0grlNppObSN4CLuRz52M1n6ZnglOzM+Jx6tBwAX
cjVw60bW02ZaWAco9niAwgfEM8G0/Zi4eqy/dWz4W6wKDiRsFmaDyulc+P2DX4bNOozVG0I2IvZE
4MyJ7A0XHgfoZagjtnJT+2c8mk8hOoL7oa+uxiq5lV2BOL9UL3IDpUbpUSe1q/SsUskHcalamTJg
K5pazfnI4Z22384xwIHlXrnMlQHJZomeku08UOYwptoWg26vomdHyEtp9j80ILVxRbZl2CwrPzxW
5FLMTFQN81Cw/0sLNK+BZpwFXujM3Ua/I0eJYHPblLDy/YPaQOkfDfvGzJNXYxy2orCRvhLPRcv5
jRTD2zpLXnuXEE6F6OvZFFs1zz3+m6g9U50S+UJeG4uuHZ5iG9b+oPGNqT7kLW8Qu9y0HnVr3Fhp
uYvCkaq9Te6map15wPXW7dQ1rttGm3Vdqc9aCGUzBRB5wUmdyYZ6Ciy1qUUcMlcB41v3FotlMIzH
MGJXSoTzsKwd5KUSuT8hgtmWafenBr+QEm4vZ0rF/wtVYlpSxeUxURXpy40XO2+lqq042p1JJ95p
XXFsPBbe2i2Y+tKVYppPnUhuwx6kujHuwuClbLMbipOrlLAkgR+OXL61D0WlsCVgK3efquF9AFM8
pZRZ2kCVC32JDPZslMS+DjqAv0S2x1JHiZcN8e3U1IZGD48ZFlAfRIcYsyDfazgL0hIUOXfEUpu3
hl0bv/FF71dLs1RvfV3dYyPiloXNaihTkM3tUKx8AIHUhOsHzlWkfriXHn4qK21vnExfCD2+S/Ru
76RTHhGAIl7DcAf67FwSLMzvvyxri0kYa9zSLyOd2hn5g4UXxrN2IF/TN6jJlFqrEPIVktIaefdu
ASOVWKsnXD3ndhqPdMxFvm40+yoS5iOkhgYqP1X1wQTE3KbunjSZF8qpR80O4iUVpFtrUBaiMvAU
KkuJme/VbXxvaZG+vYwCX3BYkfbSYh+/6PwwJ0pBJLtBZHdxpxBIP7K29zkvo061Wq+sfe5T/bOU
1RB1rDTpMc3KNaTzVTDy8tcVHg1wq4gh6n3TeNnSgUYjZXJduBXvH9JMEovdJxWc70y4Fv6bctxS
K93kinrn+/ZrLb272Hce0rh67Fg5Z52bP7WGu2n4qkWjbgDpXgdNdF2ozl4Jyl0VaJelUa4SJzxX
0PvRvu4f1RDuaq9RMNe8YS0rHF61JVdpoCBO4FgeWNY5u5uzWBsXMjR3oiN4yWjIeh7dnRycHyO5
LQgRBLIP0niDkn5eFqBTL+VlFvvs5KIzjQjYi7jI06e0JWQyF/bcrFAxQHzcpghOZvhWyKFv3mwn
vXBkAeGXzXWXD1tdq5fa4O5GXb0rFY6QIdtE1ZKU7eWWaLVwPWo5p9T6f7N3JkmSG1mavkpeABQA
qpg2vTDAzNzMfJ7dNxAfoZjn8Qq16YP0DXrZfZG+SX0gi5nBqMzK4qIWJdILUoQMiXAPc0D1vX9s
XywZfstVH2Fw/0Tz7SKmY922FwJUuaUJaESLIphAlckL6VjPesLFYA/uS5vkr9LpXkJ3ebP16Klf
jK2arLOEWt4+jg5NR9C4OTevrj2Rt7BOvAWaolZ0Z3bJcw7PTtGfTnuH2jOnFZuKEk2kB08jSDL3
/fPA5MP21W7KdbRu1iFbB0XkUFnuqnX4Jk5YUHDEQF6to/m0DukaU/WWjDLrmZbhE814Z7qlPznr
PC9lfkrH9tu0tcuKm8ivLPdgr4O/bddfqWG8DY0afGugFTeyeSqpzLyveSsItH2nvVUG7rpCEFBw
XQsn8lXnke+HSCSA4QR77IBGe0k+pyOyZqtbNQGjCG68Vj9z5bwD1yFF9NeFxRuJBSrCRye06HPv
X6gb2XqJcY+38kqtm45dpp+USj3TIGBdD2lzGDTru8I27c75FntK9ptW4r8AUbwnPbjMf4UI/4of
/oYY/vU/UT78gCD+4T/+s4jhf4g1/ufgRA0fgUQKb6yU/j9GFDf/538V6i//93/+v//9L38UKvzh
9/8OLXq/IPgmXEFHAk6tj/gbtOj+YlOuSSSXYWIsFcyFv0ffyV+c9VeY5VftLtaGv0KLBngk+hS0
CnyvZNbgb/kdXr3+Tcjym4jkbxqTvxR/y6UDvfyDUsExhNRtb9Ujep5OaBy//oPcJSsNxhLsLQdc
vlukE5uJTuQV4GmyP6uBX78UVLNNYAHiNs9av5UfvpQtBtobF3c+KFRp5JCT2J73r23s/hOPwc+S
wPXroLtAmIsw3cTW8MevkxcqSyvM9oe4rw4GFCmpANC7VOP9s8H93392FLSuwS3oOZHC/4TKVkY6
ZUUb6Yc6TB6WWr+rc+2fqDjlr5aZH/VI/G0IT5FAMSbCQG9Vuvz4qVHPnSVQg+Ohs/KHMJ2HUxLC
SjfSu6fU83W9ezeWSa1Lj5Rt5SRO06DuynHB6g3vsUZ9Fxs7XsjJEcO4tXOD0OqYhW+M5vFR9cNt
bmSsOQKuoxuGmD95vukafcAJgsiR5s2TTssycA+dTnWsX9K6BFHldS/l2K4pntqpcuS9bjETRpb2
otUKYrpJXwqrcG/7SWg+hs80kHnmUB8SUqwAdggHzVQUO8TpmYlGWVAd2thhy2UfdrQPVi73ta0R
3lBE3VW59j40PUQq3S4oEEJ78Bkx34WsT70t8Bznh8rqH/Spcs+NmY0h9DLvbErUtOOvq21jW4kL
WyELaTjtN8kQTRvY6l1pud9D60yBPdQL0cLy21rofHeRxvgqJ2DYLW/rxT7EbtNtEpHsGtOEJtfX
msr2PDW684VUXYqxIMVny5t8lVjT1opwndXlt96M2Hv1jNk6BCvTQ+9dxxx+5jGPQSh7p9hK5s2C
8KOyOpKNx4ScDNmciMfeGyP2+A7TmcO4Cf5uST6BlEIU/sGo7lUeMQfVyUnSxgdNuh+iUG1DlwTn
1ssuKVz/GEYN8Mk2Z1/IiXtdim8CzD8HTTLGm3M5frhD6DwUI/UDtMli2O6Ic54KXMRLYQLCipc4
dgMj6Z88WRr40mPzyVAGsKpKRuRDlpn5dFxoG0OqQyit91Gj5sYqV4nOmK6XcVdfADS8zIt4wkDJ
prDc9I0jrwmQMs0Aa0J1qlGeXM2Ybzap11zWVtz6lg40nNIFeCjWmOJuofmKMGzSZ7E7NxZrnLQ1
Glmbr6Xh5+Kz2IjW98xB3odSUhNIfIM/ViEjKWsgynlqF9EoI2YVVbO3O/kACn1Jc8llJkJwhh65
sCr7I/Tu2ZzWAPa6BjMJ2wFYlPimVDuitA9ZOp7mMD5xgOsIbag9GKPXzlZDQLDjV6fsG21awSIr
DP1Bnz9cvf/WXLCDCIHyluHpEFnJs1tXgW2Pj3T57BZ40E1RAeDpUY2ze2qI+aELnBXSNM5Lz75r
qsxFvVO+tstagqjLq1g0F22dUUpQ8UkJiZhE7y+cCVYItwedO83d4sgzsm6ORcbr42ms5uYwA2Z6
FYDRGvwt3K0p1MkYvKup1N9T+rTsSSDO0JunpiMtJAIuk0K7QrR0BsPLu19zQehJBlbuxJbvmsVb
m8UP3YzFqKRhNqrmG9qhtmhHDnwkYEM23R960z01RvroyOEuKuTR6iwtGKqRtYWZfWic/WT3nCAF
4mORURNmVhcFYSMxYP1mqQg9MvPiYaIFlMuICnq11GxelnxZImJKKnyZ9DsquZsScdtOA4x8KylT
apTnz05O+zGRzCM4XTX0zr5t3QcznQnBry9ofaoIuwAJ5jHpN+A1LWoTqlK0cU84uw7PwDOny5zu
AElZDI9g7y/hfIprqm5qZ26DsXcMv5IRYCHlFQG4eUdQ+1jtK0AUhHbeAldCXHkprEdzrg/gtPeJ
Rs1cySayWyLx0Bc8R4pAkjTRz+xExqdBF2q7ACdflHV41ABrtzIqRGC0FOBZ1HNQKsuuVoXlU2gi
FnAQNGx1Dy2HN/VXoFwGEi7Ewr3XPDRNd4/srvfnmP/Ni3Cf1yGrGbuVADQ0JzR/cUplWeoh+03V
pNGnXbAElRTQtSk0UYi0j1g/Jla5IsKxm1Zbi4yHDcdSdGqL5VWbzRY6XtCg5bb51jWXXws7hq+l
KF7avhZnmjU2V9KUW4c6YZ4i6VLA1efBlLbLEYyUrh+joo9jWdvfIo9G65aWCJLrPwfWKMLz2d0J
/ygOvSA+RKvndBfFy3JEjEeAT+tRPlSV3lmNTYSu7VquXaJHdxA3lpE3fmfrOyPXzEDLxx3BYYqb
x7JAWK3XRSJPKBx4/jJ6wdF6qUipZp34zvESgGbLeyNdemaGCLWDoMGht91H0dAqqhL7GT1Oimic
4JpxRoJWa3RJJ8L21qH9UiMyxzGQEiYNAmWX1cfQUO1MuvPRM3ue4LBUkC6kUdpG3W+RyyDMxIPC
qRsNRzmFH3bRkZcD9wMK1dxqiRvz0sKE1C5oiNNNb1mBKKgoUM6V7TSCICPbqVBicSucpUX6sAzN
cvhhvP23sfHHMfFnhJIpBBOOscpEYTbcn0N4Z0evx4Wa70MMP7vCP5Pp/RODhfH3vgYEO1MO8y7G
rp/GqTSHOq5zErriNa24K81rpCRUskzLFXNycrTS9KVRKS77QYE/aSvm28XPkgaLQcQUpo558Ovf
+k8tOP9tVpffNNKr5fMf7y336i3+y2XUz1/Fv1dDrL/195XF/gXnsYfwFLm+IX6UV1u/SAdXPTsD
NZXmKvX/XV5t/qJjITZ+9RXYOlPrX1cW0/gFpwH6/zUVddUv/JmNhYzpn+ZuAq1cxm1EGQ7Jtbr1
00hswnEPc0rsjUtPhVelH042S1JyG7od86gO6KFI/Q6R2ibjsIUmHn2CNA4qI+C+g3mdGi+7bi20
j+jk+JcbeTsKp4+xobUbazLjYPRIVx3pb9BFdVk6lG90pnleQDRRkX4jDNqRvQYvoCLIHo+Ah02B
EmUaEDgQ115l1LPnLa5WxNJ0LgMmXwyUMGeUMZsZ99cSXs5lbQbZ2tec1vWXPWvvVCPDTaX1uUe9
MwUAb4WeM1wJ+WAQSb4vkc4GS58bYOniiXyDk5kln6Afh3Lur6BBojP0zucD5dI6eEq4tk17ZnTn
QhPCdtFEXXRIQarILIOBmuqRumqTWmPUDHd8RLYfi5mWk7XbGmzf2bTUXZOVgEpkodrTISuvFwgu
Ese7i7TxWlCWDbu+a8fhmEhtOO8VQANR3ac0nLC5UE/tJdrBonaZP4FSinGq3mSF9o9kogp4xX6w
HOeuSMf7ZS3wblqqvFmx6EiYG2K+QloQQgEr1P5a/l2ZN+1aB77QQkYgFozQMpWCrEzsTnXaUctJ
UteGkBSUGan5PhfoSqdy2eipk2+x0R80lRa+1feGnwudENvePrlT7x2StCfBpe1PLolodefQpUbf
TBuhIqydaNvFHLBVnj/ErtsGgMnd/lq605aH5JW0OsaNBVgFVeirmtSjKpS3F43OfiSaGx5Tsqit
icdBMdFwoiPlHeWTy1fsqKBqGwNCPywsBHXzFQxV6fdmhb0rnV710u42A/tHUFTjbdqjl9es6s4u
qEVUnghUp1e7wSIMr2/FjiZAKLjeXQsSZy4kK7pl1vp0l/BJIqPdLON4gUzjmx/xNajYqZxCwUwl
hj38a89YIdKt3cov3eHJMawJsWyKA8t27+2ERVC19Xk9IyYF73+IhWZv5zCvtsjsH9AwnotMUGye
jPeitnVfc+KKhYcyK+QkFBdp5YttFmlQjnX/taTEWOu9xdwx6cOD1lXEQ8jseqmgciqDBUhPp6/c
LgzqiYgoImIq3YaaYd4QMzX5pQkBoBOPzd2JmDVMRz2Iksj1uSeyXZdRFuYxVAesYWsdanM5NcRa
hlr7MCrtsglNxbLU3GTOQHxhDAJqtUVQeZjX6ZYhTkkpf5nBES2iuDYiWinomeIRpk/vXi2sfn2p
33UKUkt40wXiV0TJNaGcFQnd1Pw1IxB9/Voz4O9yujPwqF17LDIbu6513+0sfkiqREVTaV99HWd+
tSh364z1O2NouhGyT2+qOT9iurjMCxxPqqM9bYp1ksNS48OsTAasxuo3xLoFTQGZoNT7ottoG2XK
5oU1MM16FKIpIG2lzRtt4sWrQkFBkmgR4wxuckIw/2rFqO+jgc3ZbC+02GC8SxuUj1N/6yomjab0
4PTJVt9B5zwuc6hOS2q+JGBC9HvZdxwQNnEohOGyDw+oEUxwbKe5jUsk+zCZxBxaITKXVgepz/vy
PIw9RrcE5bfkk/YHVtxtWbZPGd1LV8qNbqt8AT1nKSqkhYUu7p4cIjXO+r62tnkdGWcUwN7VJBts
kl5IiqOshgRv81ytaZ4ATrnfOfYjuYpYVlp7Tz/WK41E+KajlnUUBHrjUtJFKePyypx4bvbdzGq7
GNQ+o4HDXlNDV1SsjN5If1uOCtf15tsQMiQwKsXPO1/m2z7hARsWHYdhhs62cIoHG1ngmRt65Itr
xgNe6HrfdSDnqGhJ8p3bJ299lkXaf2mkJUD8gGbU4jIv7Xo/UG65bwyNI5N94Yy2G6oZdfsqT9OH
idC6E3ZbmC8MjnBKgtNtaLozV/UdELR5yGtakbuE9sEUbdi2xx+5UyXucLJQpyCcCm/rGIXYjhJd
z2Bzk3iaSXGNetQjSDg8S9gpGezbJbECPemuwzG9JEnfCNo88/PWgBJubtqEJ7RdXAwcXGSWzq6T
cYDMqjvXRi7YuIIGLWwKVfhaIEwCsZQx3yUepESS2vQoaHdWzDMP4MC30h00nfrtcuJWJQ5qO9vp
Ux5L7bewjz81t/1DEeuPGtb/8d9tugMz/cfT3Q0zQfSX+yb+O7Mdv/H32c75RZD/bP2b023Vs/5e
PG+vyLK39gFYiE1X7/HvcLSztsuTaLk6OBm9nB/gaBvrHMOijmtS4o9mWvsTcDTA+M/DnaMzQ5J6
RLg35Uw/2+QXpi3RlOho2rZD7eGG0xa7jesvKYcPlUYYGWRKz5sxSN80i5dsQaoelrPnj6EC0qnP
0XOV3Co5+K/nI6NhhugHYLVI8qhq4tqhundnNON75o6fU5sFxHceQ5vOMGLSjx4pUIG7yFObOw+j
29gbw5HOWSmXD4aPF15sTEB9OO80Ix4OncvRYyegE2GLFkAj/SgoZ5QVMs2fpSrKM4f8dVrRKCVN
3Su7sh9tRp3ALArzBMPpbQZH6KBzyW0s6pg+adZ8GS3Y+fRk2kNDv7TeVARgcwL3sTduB3N8V8qB
7fVwFw2dY/mji9hsjZ/BOANQmTerC4HkW5g63XllmL534p5ydGkw6szmQ1hr3dGICJulYtXcdQ6t
nkPRfjYTSROpJ5kkjabb6kzmfKhYctkSqOZc/ThLP+1NyakSdsWFporkjGKAgJD+hnS6rt03OUgn
BOG8bz3nNCT4cERpv02jd2Q6MA4yAZ1sy7sclxjFUeku6fscuxsmA2kvZ6jrqZBvta+ugGKN8n5n
oSXajMwI2zFJ8U9F9UAGV3gbyvLRtsJnOZGNa5fD3azGm7mlGgC2bLKuBnOu1GluI6luQu3MI0MY
SYSLYQf+08AZZBsE+aH9VPYp4Y/3XdSwfZZSUVikr23VYAETNUVakeT4zdub0pPv0TCJNyrQGsBC
jdFlyNzS2blT9epO4KIRPi2KxtiTH5GprQgNRRHPoZjeGpvsSz23LNTFngl2NefP9M7Zu7nJv+qh
ve+KPOKP0+88b8F/YoY3uhudaUn4ruoMh1JENnFfeBKJPApt7OX0Ak58PDk5s1jdqxsEZJKlHJGw
xjuwM+d8Rhc4vREnMBPBTDRDG9GDasWUcvN0o8It9KcYxxd9HDU1leR67lQ4oqjAPbfVieEMaA4w
CC2GfywcZ7pBl1Nuk4w6bHKb5o3rSujYHrZ2calMN8ml2nUGAmK2ldifNZJfYh1UyWzvLQ4OUPvs
USftydfjwThVPaWGYFdyo9P8yOBhV0FntXXgNRS/u+o8l9VFWcX7ajavzJrUsr4kS9oswesSzUbE
OuO8Ksr6TqsxtZpVke7HarnNwZ930SgWbZM7aCQOEXaqi9iWdAlK725uogua3q46Qq03NW2MePuL
4+RO5aHTU9hVoQdebn+TJ48+hJToyIIb1wmD9p0lv6k1asUWZPpEpTNBK6tGWz/jb8EGvnEKBPaw
dY8qNy414NO51fWdmUvysPsIALZ4n/NUbAyjv2gr5WCZbB5oA8yOkc7D0YbVNin08Vo5/UJxqdzi
o+fRF8u3rnGYwdbblJKqr8yYidHvzAqdF+m+nRUzRLSETZvVwQVn27oJk91can7a6RNyXn1fJOm0
JVcCzCuqXjpwJ7ihWGx4XBaYdNINxsmmGrlnl4mLcNsWdhwQbH+Fmpt23knZe70H83Kr9LssG2oy
pkwLlm4yueQX09d6DPJjjDUMDXxLR7hLzNaSii3iA7XTGs8+j5lCr1vIFU5fmofQjwRe1eRbu0HA
k42oLXTKyW1HDIzglSAPaZ58Qf3jWOIzSrGXBqMd32gL56PGR4g8YgLdi9Wua52XKZ1ulsG4tr2u
8gklpvWKOnDg92lLq7eOmUg8lfNwA/2S8nPnWZ8mplQvWsxN2StK9nqrIIGWENzK0VPWKyc8IFFY
jkiQjsvYtnvLXbRdaoZ8VwsjqnBVdT4oNe31QY0bJTrzN3b9D+7/HyE3c41h+APzp+tcuRYOcpOZ
zfm5C6gxncQoes+izBU1fvJRRTMKr3cLnRPxF1d2OwehlR0SjtNElwebTsEkdR5Td3xauvYAy3GW
obmDE4TN1ZSP3G5tlf3t2/z/s9Z/rAA4X0etu/LvwGjr7/th1CJ0jmEGqIqCOZjov41aa6aZQzWG
tHV8Qn8dtUzzF2mvXLywSDFYQa4/wmhw2uByVBesI9qfGbXQNfz0gEHGmwZiXghs/ki4cn79B0I+
JLVNU4nZHBN3Ns9H071JBnKIPIOIb5KDPu2+AKDOFNZhPYSMKLkU0zC8ENn4uUxyProcrL5jh48o
Vek99l6RcGGwzTtt18Vpcg1x+ywz67p1rU/VO6w+lr1tk4IUFg9vBU7GbR67ezpSBx9dXIllCfK3
aY3HrHPfLM1+N7Oo8RGcTz4HIf4hiPx2StZmtGjcoRd7KnLJXqrevDBZ3d8JRLNj7ZPQQANKYUuT
N28JFibfbA2EnirkNK+rxznPovN8cV7gGp+sTEaBpheXLkHgY2i/y7CgaFqPYXEdQKMofZzJCN0V
evctkNbjF+Tun8rxPbKrd60YHdThzVW9GoLDcqTNvakPbRN5fqKjQJx7GpctZGK+Xbov6IexOxiM
bm5SuEGUWjdDV2SwwyXy69xYz93mGxv6g9PUpj/SQ2zQjuE3eUrse2F/lSrsfDMLL8hsZSqOtQ+I
LL4AzXbUyHfuCRjRO1Ve/zFlDtd3WMCwxWCXXnsYisnaLE3DTl0t1UGrOlw0aWVQjF3fj5HzTvO5
HuRV/2wqPTsOxXIs2PSQ1OMLXcVmszNMUK3ZPkqR8lPjLJUALbUpLeJjL/eTavKL2UtIp+CWCZyi
Xc7M1r0oM0oPF/tNaBxcncLFGqu3MRyvKDTAO1b31JkvU5A3lbHtwlmdTz35L5qr5gA7jfmsnNze
lyR+3BJHDrOXh9LvrQqdZiG8rTKWVbzgiFelo3jok5Iu4iQC28TVt8lgt5m37X7Ty/jdNVin0bs8
MMt9SLscKYIApdAkxqQ6FPmVlsRpMM/T52iCDYedQyAPDbE7PWVYn13tro3JTpI2VvklnNAU09WA
UyF0fWxSuc/uMW9CiRW0KkIUvAA+PNDa59rJANr8PJGAtSTlh7E4h9GL3ms3/xTEdm+iqLWpV872
s969Tln1if25OaoWRRnt13dTOLB3VJmHzLY6G6bUQB1rvJuW+YWOtiDMsi/oIc7pOZkypiUkioHo
w4COvxU3yfadnF9EAc+kZ+Ksrc3PJKXYWfNm7AsDC4tl9Y9SKR76dXgqQNNPhaOlpwQb2TULWbHh
JCHeAfzFD2feI0fmt8qlYKJTFny5pdgOqh2uFtBPYN2tjLtuI9tiOmN50baW1TySWX+TjuOzUxJo
TLlSTAlExeWpUPiWTrdvxpKATBMASJPlCSToGFYjOuylfsmAwTaLFEVAZAh1B1Ztni8LDe9j+FGM
FYiykQ7UM3NiQUbeVR4pXeVE6NXSjFcdvZI3VhyVO7z8pxlnHMLWOr1EdEirwKhqlChFdj+KEpOK
5ezdyYGcphIUH3PKKpOU4RNxBc96zA9ypDyu0ry7xgm7/VCW9Zk929FmqquPauzXNBdxj3uLhAAs
yRtH1GQVZVjKuuVAGsOx6IFWZzuBOZ4IN2HSfEqykext2kvWSBHPTNiFHOcQd6GxnbNVtmHe5PPa
e08gAOlUZDRkNImQ7HSb98bjmOOm0Rtl+VGSp5s8se+HNQWD6JDr0W2tY0j5tU+GOH3JTNRnUys/
3cZ9rri1zliTESQQ5okdkYaFiITSyrFPc5K9LRX9x4NehYCjPJqIxNBdS57pLJXRVqe9d1tSon7Z
NOuYqpDeeF1W7EI3sQFv2zclHWNL8gLntG73uxFvk/RmJhni0y9JeoJHdGjyDUGIgxAOE626NQZT
xYRFZ8ddb+jvkeOdyJHVbmgyCDeGPS1BNGMtHGQpHnRrRK48dxeMobdGZba7MEW5vXjuZyeSZ6e3
LiIHKYnH67GNIewPVrPQykxJK3XgsK657g47TTm30TC89EXWr3XhB0CQjzzENWCYn2NfG/eZ3dpb
/BBgwz0MEt9gd5aPwt2QPvasbNjHuDfxLpv1lxujI55dRfBZK886yMkmto6RKnkra4DSyQGi7W2+
b4CFfGtSSc0g3qndYMOiZx4lFrJiuqfA9VrNRb9ZNKCzBoiSuwP7qck+7WuT+eBGfJB9VVH1EcK6
T5ZWIPCcL9vCe9Gy9kZxKW/wsEWkd4gbI7J+tRh8tU3xaPEj9fvc/NCZD5cam9CUf4zJfJOkee3r
kjNjtsJ44646qpJ6bB3iYIZAECuTwE/92WxJFylJufCblXKox1GnVSQTu0aoW1PMyc5KIBRmjvHF
KO7Y8Cfu4f62X+mM1jU7Wk6mVxYYD7QecwMUC0L01No0KyGSh3kgYufWTgAVdSgTGoV4XaXot2Hd
cJyvzMpKsUQr2UJgxyPNMq906GQ88RAyI8xMpM1bWgn7vVpZmxL6pl15nHFldBqonSIiCbxayR5I
HwH5E68skJ7k3qGHGMp7ag5Z2gw/cTTKvqGPYE3ybayhtZuglpJxeVfxUOz6kICQauWfspWJEjb7
3byyU7AFtznr5Lk5Y8BIPXFs5+wTMe/5UFGSwsdRbdcP1pC9FShpu+jrPR0fxcwlayAsIybijTqO
8CKUrR40sfEUjnbCnt58MQ4d5CSHbZ25Jht9fuckJqpAjdqDnHgT0kO1NPLwmyzvXlY+OQJJpznk
CTCveh5ouj0Sxm+ApPeWj8Pqy6Xd0UeLqlClgau37XDvEgFPOPrWkklAAj0OBV4P7qFjV0b7aYpw
DkZT7Ge01yxrTnoUxz5Wz+dSeJdEF1yki3uZTSWJb6V6M3v8Gdjvvscke0/n+WRk8tqzuCgsNDD6
OO8NLTw4SUwniGlcjWaNQV0Sn9SEGHAEB9rC5LZPcuRask2+2lF7KzI6bGa74jgaarUZSlqg9Brr
XJRIHxcctTcTE9Gs0QWrt9Ujd9yTMxu5b9SYd4s8fqTkBrtXXn1hq/zoxvkc2G0tqSO/dtGp+zPW
jXhM7zLNcXnzEorrnbI5m2Y3O7eE7b4aKLR0DwNjX+bn2TwkPlAP3u3eAbAZ6oZDUV1rTgqkUBEz
b0JGb3F5vi1D6G1Cc34vw4xJVsb4qK1t3Sk9AJHXt06B3zAq1xypciWBJuvbcwuNGbJCwsXF5dOG
eRVri/KV5xyUaj7o4Lu2UxReIlQpUJaIAsmHfYFAlbd0ULbfuNiCR4FRPgYj4Fxv7ADarwj01rx2
UzwtJEdyOFXWW4Lhzwyjy9xFGB9Or2Nuncw0CuzZvNfxFtQ5rTe2N88br8R0pUe5dQgb75sUSQqb
mjk+5i2t8SAaqc+JepzCetxaqQQimB3M3mLgtiEgLcDrc13Q2YHNEciocqpjTPnNJlnzu0rRPGYV
2K3bQC5xYBxSssx8OiFP6VREu0E4POat5p6tImItiTg/07DGWjskQGOMbr2DTcbhh7shHst8srzu
QjoqPmt01GdRQzaYALg9puRXCsYsfzH6OzUW37TtJIcx6bvjrDwgJ1f/0PDC7PD43xeWaZzF5viW
zEyJuGTNrdkPn7PAG9+64mqySVYSVU7GTjvfYPR0fC2PXiUq2s3Uzs5mtsl8McpzofFk4605H1HE
7H4A/f+OVodt8Z8sdivG/sNi1xR9RJ/L2B8dm4OfaQu31mqwnJYHYw730panMmMI6tuQFcm0hiCp
xLUZ80YndXub2f2LcvUjZoOdZxSHmWe8ditguvAUUVlaR9ENUmdgN4h7Tof3yfmePaQMOEl2ZRm+
CLd/cCQMGKhGH4DzH3Urvc4XvUIQkXdBJxHJ6c30YC/9xWTmJw9wsBLpZxJ1Jww917CA27R1iD3A
5tGSNKDn7lVsNJcDctRaVluks9SGFDUmSXlDdh4qDPjhLMQ0b47nqgjRMxBXs7Ria8EAkpZ6V9T6
BWb0G6GKbVMNuzZdD3LtVqXmzTQy0q9E29LF9xFlHtLFXJ+M3l5G3MfxxABUE4WGEJVkBKOaOYDh
sWiVOKS9czPbVmDp8aUp3EAbmitTwRpnORkFbene2o39MA0Vq9986OroigpJiHoxkQIVRbuxlXzQ
9nmpN5ddUZ+SBO5Z79x9a9lEepVvSRHfN6K7KUcpucK8XVTYZxDpLwkVZxH37jbpW+Ya+t1wW6Em
9ZKpgv81oBvTiDXKLZW3EyVC5XiO+UbHCWv+7AJkJeMIgW0QNFQsF2qauF+yud/EnvY1rQCtYTmo
aYrhqIn51KIrJF4LIe1AzRtN0dENjeYIMb3hfbEMPOXTKwPKQ29O74qiNJTnLvx/2yH2Z56iChnA
nLmfyo9yWxtwM7yrV8QcHWbMWBjAc42TGkH4UBhB14j6SM/2fRqNue/UNLVpEw/UgnzR7+oF97Jn
fps1PDQJggzxLgvKEhFOLbkYE9e7TlXzSFTGY9HL8zKLPrKyOzla904S6VeJ4IUlELB8SNs7qqKv
MEh9dpG4nUf9GBOarBYLb03bkcPKBFaMSDXNmsYk7VzUfUA62iVM2rXRL4+ZY726nHc+2kiwRZhP
5Pg8JIntzFiRy9MwRAets68AQaKgg1kJCAI980jtmCY6twAX9zQyPZek/sJs1Ec9zysE7Pwg8Ryg
DR6wXE2N/boQkqFq8zqbm++lH67alHmsEuHe7strbZl2Ihm6jWjGLAiRUuwz8iJpm3tGM/TlKS4g
7naoaG15tHPM43OtobaI4zshBx4hp3k0F3c3WkUQje2WMsMCWbjbbWfL6Del+NWpebT64T2v4iuj
dO+t1HgTwAMbL8OU17jgGFgP+3YvPC32S2leJrF+HKLJHxz9XiTuZ1uE7ynqqLYw9oQg3kIHECHV
dm+zS6qbUUM3MSn5hUUpmhgfvMG+nvvm1MpsD0vw7S3ORdx9tIl7tOuRyUeq88yCykHtkWD0dN6m
vHhShfYkdMI0x7x7MTP3MWw7Gt+W6BRisK6pmnPhH7DTfxNh/m1FRFkV2nhhD/JsFNYVGd3bLMrO
MTneUu+qIeDJHqMke24pz4PHMyB4BlcEGv11FBgeLPwDvBVgV12m14AcGPbs0URsItaXEFl51SIM
LZwHa31yh7Df8hOygmWwLxZ4ww0pPeBeUfng4ZHzlyWjsSg+DKY8Z+D2w1ptExM5ZFG29d5K+2Y7
LhMTpR5BESqgp67wSKqbIXLEUDLvC9TUo+pDnzcFW1rXnPVa/q/snUeS5Fi6nbfSxjnKLsSFGPCZ
0R1wFeGh9QQWIgMauNBiA1wUV8Od8EOy+1W9qm6WFWd8xlmbVUdmhjvE/c9/znf6rd6jfKdh8030
gxjuYARhRvxM4CYYUmh7FFCGW9JGXzFzrjvZ3vMiVoQYIvjGxKXtrCNxlnp7EBsZBY3tA+OrxguT
4bl0WDZ4jr4cl6j7Ma3j9eImF9Y6cCsZe4e5VAZ/Sn9NlWi6q9bZ3GFIb5V2P+nOQ9kspxR6AQ7f
Jbto3dbbxuXwndnOp2DEr7MY7503i42d2yjymvbEtutZpMtdwqqlM+TZDkOGfPkIkYlgbXi7dNEd
07KfpSscH1UBXi8KiE2eQpiXRdScCeUlvr3qEGYod8w5Zy1Mb71BPTl5ijG87V/NVbuITAVF0ED+
DCc2v0NZ7JXDYaBOjno5M4WsW5XGqJ4rm1VYSVgyWxWSZdVKtLQm512nyU3l9GIXWt23NkAqjUKZ
+XxKUFuSNEDii4GX9k8ywi+2mNoh9aw+sGi+2yzghTbZzKWJesvTgeFLMyAt9vWNksXtGNmoUAuP
UiMubgTGl86YLvLK4mi2ikL9LH+4mflmWOASJgHb8KeAtEpJtlafczpRMLARjixI3ppyOiSFPM1l
ey+HZG8Py1Wdj29mWgK8rK7q2LidMyRghWTF6fJDIGERwfkckbRCpC0xaY/AWm54aQXlqntVqwJG
vjFDXmtuE6eZN86qkTWrWgYrttvOq4IG3iTZMihHWwAN9yQ/PIg1yAaEx9ncA+gZE14dbY+8KEvG
VMxkaWGT+hyrXTXxBRdS+c6607RWKS+quau0fvqMeuORZtJXzbZZ3CxHvbUPuGEINcMTogK78bEh
4DJflUJ4VSxKkMvh/olxo2r9TTcdKE2Ek7ygaNJiV6+iI7yF0S9XITJaJclxFSdnD/fc6g6LI8fA
4YUPAK7eQ1jVRL5XRZM7loATGid5DYS+ytr0i/skm/a1WqZjRHZm7w08WAw+M292r9nZ7ooiPEs1
nzko3jvCfbdH4W1kHb6liq7UMoyvQ+W2x8nOOPhOJfqZpnjEDNu4hbheZJ+9OV3rKLTVRC4axTZp
WQbOHZocTIB805j9JUlY6jBdepNQfLM2PPcIo/gUySmhB8cgZ/V4zcS75lkSCM9XzRi66bFMiRD0
ojsPeXM0uhgBi/cfxivcXkjN0ao5zyvrJjOwrfY8sVGk4Q+e1GB+ajMrxTwyoVmtuvWMgN11vcvW
n1LbYaz/Lyzc/ymtQDbNAX9mBfrnGO31J/+xoLJ/wTbsmZInO+Q76zcLKvkLdn/yCehdJhFH/ss/
vEDuLwL7EKUy7K0cPEJ/R97p/FmGINhpmvjG3ZW8/ReMQKuH+7fLT3I86LsAiw0PLJ8hfzfC0HOg
cHeX8ogOBntpRkNyLedLaRM4R8aSgbExzOM/K48jWvsnf/GaUvjN7BTXthlC9jSOCeUHGxeXhNt7
HpRdVL0uwkJhVgk+utVWQeny+yydm3lJLvsMs+tscKTsiBdT+IzNdPVmhFnX7ypRAdixcbtkMwso
QVJFl9T4QjeFsdHVdGGq9NZ2xhsGzPDWxQOy1Ab9n4peG71/mFP1w1oWe1evxhFHIr9knSaD3pa3
blEVfl+L98nKS2h6M4dWXfAeqxYTN0rbWRELBPXWFnHc+jqqsbvFQiziba8rZ9j1I6fzAOmsiM5Q
a5HxAEsRGY07Azt4X2IJj99j0Hytj7rBFquhh+ZRqlLeuJF70xjdLXPsxGMiDzlVp2NuvViY+4IQ
x+5MTnP1ksYQ2r4121sBrd1wWFpnOFfLiLs5zWnh7uwd52yxm7IKgc8Bdzfly+Vodx+pmfA0zpco
YNDrNxBA77wIrIRdcTSujfZWOsOPrNTWyTpLLiYqJv1CZjnU4DHx6wRuTSHTak+5E40ueBWxvopA
ZRoEBTovNzZycgAeTQW1U0PsItu04ZBF3WJvuOAOXfMEi1kceSTXwMv4uuQAZM3WSw8CBCpk1pU3
7mA0gGgScF6Jm9Nm7TS7JqsOIBsDsKMMBKCuN62y3IeYU1jJMa0pxrdFM59EPr+3GpSImh1V0UYH
l2MU9mqsmrndwUSsmwTj0Ahchk/51Cd4XCwtH49J0Z7gjN6ZBm2vXqFZO0NqQ8Bvsg41CM5RkadX
tVM4YM08YpBDnQVNzTleVwrbcoibZlmoZoIhjq/EwJVLpO+bj+iWTox+j4oMyBRoMipF1L9lVFv4
xHBhJ5UImnHSuHAZW950nqCHPCz3DeTnTZdaT2xkH+e0hl+OrzwoZw5Mk7Ycc5XaW0+fuoPXiNyv
VC5ezYk6HFeKVzZIWNZKKmKsSl2nzYA6r7vHOrvQtTgPRDVj3uqEvp+87p2miHJH4wgW5Tq8ytKa
LUPSBBLHHCexeec67otBAGz1tS8bvdHlHj1hoAO34gZommEHVpa5cREkIUR+NSYKS6qQxkaHjRjU
RTfsm6n6HGw+tzKkSAfsrWqOWB/rWwvQ3saEQbjp16gEpSMWsoPILyMdxNzQGGFgT0zwc7WUu0gT
9mPYca/B9rrThMdrrsnJlHLC27qZHQZ6lJFujZ23rq8wElv0hwgZ2ZuxsT+AehhQrWwQKS2UIpFh
rm2I6TMSGuJUefIzS5ryOJhz57dD9K1VpDja1FJXY+Ww8V3pFgoVgcePyn1Nzc/xCihyl0n5FuWl
EIIiUIGjJBbd2M6mVuifdLwg7pEA3SAwPk+4eMg6eC9qaqDlQPsd8FqtQdW0b2gS37I6YqcyEuba
k996H4wCiGPJqr0Pq2Nhpcs2N9gRTMou/DxNrlIVvbhd86iN1os0i1cPpvI+tbsfAgP6ZvKS6S4W
wwqvbOS1hcP8q6uyAkehDiKuYczDEnNHzuVHruzQlysJJSTesYL26WHPDDZOoZNsa68vwHs4A9jo
7AIVCEUiws3e599snXexN5z5N7sQ2OqLYqZ0QKWr3E0YZ+Y3HHkObnAzHqXmPrJS/5QZpDddkkkv
2/TMr0e5JVmgOiLc2dr0Us1ODqgOdoxmY9YsCE7IwXSPlKa/S2fdTYvpIU5iBHNExgZS8a6ySes7
asyOJtuenSZilnKoo5oOXNCK9XbfKsImEePaxjXx5UVrd6EdRaXvisLZOF53F01reWEc6rvCKp/1
ojMvTDsv9rGJAz6phN/1S067IVJjFs+knB13vhpq76XJo29X4Rp35RTvM3eJtk7WvZgDjkit6nBL
JMSkZilDeNh5fko1OZF9cMg8k8gsne5CLFPQ2HIJhomdS7WKRW1t6RdD1APPyg2gpaQWlrHGrYwL
0I7da7GKvGZJY7w5Ul0/r65BDCLphg5ftdO4PjfDiMRkxQlP44KO9WEkYKFWF2LWxQ1BCJyJ0epR
jFa3orv6Fn9zRvonyunvyREcOiTkD+zRlsspRvzu0IGwllhyGZGzxxH+kbqQLeTFVt79n/8aHNa/
P9uA+CVPiYNWh7K4HkF+c8TQXUK+IuOv6QlDp8OFpdr93J+yP2uW1f/pX+Ri86Gm2mAH8LvfZzaX
tGb5J4+dyZsKaOIk+8OUXEtCJl1x2/NWctunFr6/TRiuZwMNJReTIYnvrAlMM/4zZfoPv7g0petI
HML8iyyxfv6/+cUdDfRwqVnyqCXhvhjQKHCKtGN7z/b350f8l1xp/9zbj//u35kz//ZMxln9+Ere
/x9A03ClYNq3+cz+9bH/Kor/5//473/7b//MlsYP/uPUL39x4ZZwhZMedLg8frWlmb/w9eg2QBp6
Uvkfv576PSYFYDUejn1rxdj8eu53f5F8o/Rf/2y6sYy/lO4kS/yHiwTKCTVrlKDBccED9x8vEsI0
yvayzDpibAD0B1PGBwYXOL3+OejGp4u/8cB/P6/lZqSRlo1h6MveDZm25aJj7sFWhglmvudZ+DaZ
9X5aKW3M1e5NaC/OoTTGu7ZQDqLZcAckwwmWqqCJRWXNxQTGaVeYIC5zM8ZvQnf0U0641FcdW40C
y1tndUguFYbm2SzIrNmEu0OH02qTNss1dTXdY2bl5wk3Hl6gsbnsWg6VrFWc8GYU4y6T8dkVrNw6
ZmhBZdnWUcnoW41xkZkusUoLwEoBlEGtUVKQE5V7HePg2IyE0njGGlEwx7wgwQOwGkwRklyz/qyj
6snB9cTDMqiN9FsZRo0UWJ515V4tbBX6pqh3k8n5LSnnHE6pIe96d7FfQyd9ztR4MqKy27UE2B/G
UBaXVdfPtBsUkTrbsk855ouafQGhocJ1zkMDV21sL1tY2ZvRGiigKa5E3H/2q7oNPEU1EAVp3iYj
tzy7WjiSs0ofzX6BBR4O4DjzeD7FQrgncC0wuEQTLCPLNIow7ENsNPH9MlS+seg6dQJzh3uFA2Gk
sT4qk+/JGG70dC0tapfptQSIEqgibje4aXeyzS8SLT2iMIntMKSP2qz7horPXdqdlfJI2VG90Lg5
re09XkVz1tV1ktmHPKR/R9G2ROmK6xnHSSZvtBj3m1G5QCHc+thMJBVcMLmUSagdxhm4B/P8Wa1f
UuhJf6hzrsuhPelW/W2brFsjhbIE23OdFxzt0MTjc9tQRW/Z5Ihr6wcvjYfONC7sXrR+nrDo0Crn
Auv9M/BSzhIz+D8NqZx+kl0sqGuKPIowhmV+hGjwJrQaPsXSXmVzByYZje9AphmTT0JMzLEf8AI0
dikutC5pX9HSxt1YVtqGLM0Rq569m1T/WMflbeROX13oAgZUdBzlnQ65r4qeVN46m7x2n2qSsUGn
KGARwkgPClWcbXKlXdCf5u3TyP6wnP42t0L2GFzrB29uE6jAzcWAMefNpPrmPh2nIZj62fZDRF1q
MnqiMl2EZF2Q2hXFfDW3+rhtIvtWszkaxIJQIPureomvyyoLWku/WijMAWKZ+IC32SqU1K9x8GrN
68xq1aaou5fBaEkAUgUroxQzt7Tuk05dF07yhtvqVOjivAzd3h0mLo8M8h6VEq+M2p6PuQjzlFEv
LMNrVnOFdVUv7WfGJs7noPAR9u3ZCQ36B42oYR5yMY0jhHBKomXFC13ihOVXvHDoq7wWM7txo/L8
VXqUIvIE+AhNG7aIontQKAUcuZklvsD5bEzWrVEmzkmZ2hUyzAeEpOvaAA5UWiagR0jEDslhP2O5
QjS6Ht4SbdK3DQwECIcWYQ6ZcsvCtsw667oqxgnPTdbswoiRk/whnky90vgNGuXPw+QBc2dPKiNi
DXbZvkJcMiGD5Ma2hJi1gWNl0mFhejsdzEricWotpA7yXk+Pru4ENuZJKL2VLyFr4xNo3WCcXQ6i
PMWxxOdfMlX9Lu04ljN78Tt4I+W8XXPLGAOAqnG8QFMo6EQCuoO2VM0e5u1Z2vN1ZM83FMbAk83c
lyxDJx0L0/anIr6beSBhkYtfmng2sB1CAQFndR4HcPdhqNObtCwNNgkyQnnevbIDvYsEa/aiim6o
7KJyatr3QmEB6YhBgLfX/TBll2vY5mupQU3Bf0/Lpib7rdNb+2jW5S6JvS9Lzmo/1SMlIXH70lfs
HmicGvcLysjW6bTpFSi6u02chajn0JhHUiaYrcZGE1xWxVlV1Dy1Cc+oUgqMp7Jbew1dhFj5QHYM
wuoUA4oi8blBUlNkYvIPigcvOiKr0OBxZVhwmCozNk+1y2TDL85qwEN8rxJd38Rt7+zCynjH8Ifh
rI2I69Mvuy0wPgDdBW89CSg/WFKI/07GBbkOGmj4wwpP7aswOow14QyO6D+WXn2ppMXbFoOMJcds
+oBSxk0yOfW5DV3ix3JID/rQqK2iWcKvW8PYj1WLYXQqmpOd12dzBFWbpdWd41GDMhbGyzLblAZE
P9RIbFWmIyZSSYWDDTGlly7+r1Lch5PLLyKxJWQF8s2iGTT+5ISiU07F24Kk0Ebq2btKAbPTnzXR
OUcRFz2i2iZzhsewp2GppGNtq6hQ8nu+2605sU0YtI6gvh0/ENU4pAZvlyQruJZn+abXw0NEWy2u
zhzfUAWT2gR8EkzacOFMleunuMxOetJRwhA92K6VgJaF2bMa12DIzf5aydetHrx2vRHbrD+5kuPA
NOffS5peVjMoMTZN1lZpuFDwDDICJT9D6ZSXWuZdJmqoAwyMuG7FdVkX7/pq8J4zjSSt5WqXjdVM
RzbK7g7V4iNPSqZy9tQbxFL9pICz3IJoQYDHRr3xXG5dBwRzZQ9rlKe/mF3wuMnwwJJt2rRm8QhY
gSsjZGEU2UXAc4sjEs76KxUNd4vok3OSEwKsaxZQTtSm97bRoZAty31ixHuvxD8/YY4/lnEN/Xqa
rszY/i6s5aEwTSBHelkGpWSKQPioKdULL3oXn+j0bdfST7CTBloW3uWaET20AHuDIdRi8PK5n9Qs
q0sPzELYwMafWDECYiohmmF3Uq56kKkgJOeUt1mbqKtSDjzO4+yUdDBxrM55bxhP/IYHKRJGn+xS
dEOfsMyhIEq+S2d2rKq0brm1ed136rLN44+2InblWlytiX6vK++6zhb81ia6grISDN8lw3PdvMWK
E2U9GdTj9uLVitUL77ricmxBaodhA+NK9fYm7UYIFAu4EAKprzrypO4RCnTFZ0txLvc0S8GUEJSV
Ou9OWr0KEVd3mUk9S4FgiT+8E4i3BQHomdONNfMzk42hSlBBwI3FOqeutPNS6x/ZlH5FltI2scdj
PCcgtSU9e1VXzk09FDQB6GxxnbFpE54ytna7qI6xOisEOYBFA8i7iO1St9lrFOX41If+qc2wJ8XL
lG28pQkpW0lb0P3ho+bKc+82EyaSabjCt+vsIVwkOLcENyVMVLgSFWwAe0AJtKz+tp2wrcdpTcAy
jcfjbNnXhND1ra3jEURP5pMdDPpKwhbb2pKdS75p8n3egQd3f5NBboZ+xvGMIqkx6M1WBWyGjc1S
4xmyB3D706h/Mi3u4T7hfsNhDvKdKq2sd30R2lEwsEm/moFtb8fevItjpe85hmTBYDgOOKr6zep5
zYQ55suqfB/q9ersjfqgVi/atLjzrolzcGaTqfPO0swLWy0lad7qPguNh3JOEda7pMMfDYbB7rLH
0iBCnHflB6MSZ/+WKhG3490D0OLCG2l70+LqNtYZQmiJBCaAGNlh7yqAUJ6artLJXpDYAwnxGUfz
/ACButlhpiP4IfU7sB5cdNMs6GSGgDJpvPpsOsI3CPcdqrjJXj+laavsFrTnpGgOCeLoBdBw0M0g
zAOHNQEUKcQpQGnfY0WNXd2ktp9r4iIR+VPcEt4Ace6yZ0fz5axabypreoXcAAyhG36EI6HcrnTy
bYlBRBk0hKDubcHkkQ/GtIIneG2mD5kMLGJP/jyq13TxXhLaHS4WHNQ73em8LXCDd3rNGgphCKEu
Mqr8Zg6fRc3pA16tcywk1ua40QV9wwwQBNg6Djn5jT7wak5YehzIsBjbOCNHawLKXQRUsMbVyjut
s6Z9oi9opnZxjswsD5ZSn/awbfEkZNfuHF4DUiYXQwnYztQBYwkzBQiiEbgpl/ZGqycOPUOMgZ1y
GK46zGClSQMBm2N9rzzygIqylr1HERupGMv1K2CL1ARY89pq8VUZApXfpCRztHHOd/no+BzN7jNr
/o4jtwwmj5gMFXi3zKlXRiv4WkJk8pENl++htGyMBKET+1W7A9mFsTnqamYqPiOvy+gj1DDTzwqj
a97hzZMzDS3jkL2y//9OyYZvewf3i7d21WAigzva+kWYFjQyeOxatO7NmZZub+CJ8vuZZHSc66ch
i3/EJPg30cCXMjs6N3EPoEhpef1otWAiB49mjjyEabFQa+1PtvaKmqlvoTtQHuhot4Xi39Gnxq25
9Cdpq24rTIiUQquonvVeUj2kMsBUOxGF3HkpbJxYtLRJ4J9cpuaVUzUKY8gUz1KNTPmUvdIXt+xG
2oeQL98I+VNqAGZuB3QnPVQuZtsOi+qfyHt/KFe3JfRdYRrSMnQ4Zs5avv4b/SlN8aZQUmWzWACY
2FmfTrlTZfs80f4QDc5nPiZXmSFf9ZWt9v8Fqf8tSKHf/GtB6ibu//YQV0hPP8vcjl//9b/8Xcfi
x36Vo0hCWg7LZJaPhCV/laPoctZRY13J4kNYa7Ly70toiGJruTKKmAlYTwdH9u96lCF+oWHCIhfC
T+rojH+Jj2xaf9CjLN1xPAu1EuyZS17yP140TVNauT7V8WnWEEcj5d0oC3SRZn+ltJMWUBGYW6hz
MplJ4IdS3EoBgF20C8UaoGND+3Gk7RQ60FHRfkpxDKTNsH5TRnU50o9arGD5tTB1pjk1TuyIbYp5
4ABEzcNarzqWZK1yGlf1aT354xak6ORcgcXaVms9Kzyd9JL17RqlrxW9lDHNjIds6PT7aF5o3oCm
ByW3UKcSde+2Wgz1xL4uO0lLIXWAxXpbqqwKBjXYW61s7PuwEQlmSjMnQkAr1JZ3R/Y0qc7EdJ1B
X41sQLzl7ML8mVoAbM384YbNOQ4zbUeTA8BzlwmGj415V3uJevvNLMOH0Ok4Zc7meEcsjV+uddLm
aHt27OuJIw+DEdY7Al2YLZsIchFixK6NTY9n0/Ls9CY9BzonX81oaMOo+DVHh516X1ALgZtRXndU
Z26aUabHtKZ/1S6NbNcWDMkTn8meyeTg5igJuYo+gESQ6izq246l0J7x1N4z6T6aRUOHkVncWMaa
o6plGl627nJZ9POTU04qmHS+WF5+tMDGxAyncdD2SzsxKDIpbJzBY+Noa3dFREKr7sHBp7MV7Twp
H1jN4vgvlyu2zwdZRORlOKezbEJ7s7CfCXsakOvwaQ9G8lS5lK8YbA0Dl4nGlyFrvaGV9zavPD3k
7VF6+b7xRv5PFFAuwpIbo4TaRCsg592ikiRwadLLXKZ6UCC4zBYB2TdMDsDGjgSvjoQn9kBhB94m
zp7ATEL0hj+X1j7svi4v+taWz52sjI2TOud86fQtLkXNL+hoY4XTBREzljMab3JY7m26+AywqYdk
GN+TQT7ZCwJHGxaPasicDVfy1rGyNy2avE1kYB8KtXVeEZSBaeaVNdV5QCdegGU/9k1RNSCPi7to
ERCqTXFHnJAtpiEoRo9Evh8nPd/JsXV2Tp5A5vJ4XVaFgV1OlHfwwCMuCdaq0MhaSibGiz4L3R11
Ud+VAmRWlN7lOBFcMr3ipben7yHLyPe4qbsX3pDshpHAgTeKS+4mDRt0WASL2bw1KQvNLCLbFca6
vKM9+T7MMhAaFfZ6xwBGqfcDXljeKTqeKkalYaLvzsHbwT5xk3ArerRAFFV90w+etaFtJDtMXXY3
DfTdNCVGuNzKut0AHHavwiG+iMbpWXMxGaeVs9VHELtUstRIE2gf5kj3T2bcOzAYKUJharAEomTv
Jbj0a5O+7aafroY80e8c6pK31kLYCXdmstcXOq0zJ44vLdl80h95bIyfHheby2NkEqQJlhKdUF4k
HhEUxS7s4NWzE+QuaOh8kDsrd/RjoonnrLXbAJfxLhUxjtjJ/GASBZmoSvfQduENW0kDUTv7wGlt
7hInLnyxFhfXa4WxkbY/TKl+OEJvfbfKryPajpXVVduG/uPOXaNDxrznhhn2kcMScqAt2bA7+l3W
AuWFJuWWRmUeXW5griXLFR7caOG2j1qzYuMcU4Gdll+YJ0efLkPw4ssUwy+Mq6CfEcdEPNxlnnMu
fhY8d2vXM/Kf2EVDQn86PdDyZyP02g2dVoSvddncWnF/x152CkpXXo1uJXdu31MCgVsFux+cG2yH
0rcYYddIT7WzreYDAN68ybLsxVobq//6geI/pbFNsvD51wcKkAt/u3z/43li/alfzxPCkBjaBBUA
K+Pg1/OE+YuhQ1RA1LEN86fd7R/nCeClJgQrYXBC/Hmi+O15gtOJa8Ck1fnD/lKTq+f9YcUMdkuA
yTLAnOgceX53mlAio6ot1r1jB9nDHyJkwKlwnvMWiTFK9ft2YSwe6ZQpwvlBECMM2Lt/w/+GDTqv
tVGrRlI7+tPqgiG+zcK8rcNdr83PldU9mJp4cJW6y2eWujHVl7TUdcRO1prpDgrQ7bRWT2dTfGPT
RW1NZEHNtZ66p6c6pK+a98VdRDlo4GlApCQ61SYJrU/KvokPhTYroagAPJ4Yyy2j3g8rkllQhNNj
O/GyKdfe7AQ6qawtb2ONdGo7YQo7lZrtsnXUloRE4GXT86BXOyCeFEwZwr3vqmQ89A0hI3YqR5Du
P5aqYw1Nos+l49tby74TFIOmcbLNxKe3sRnP07y5tU3ZXXjUhBPXwjvfQqEZlqL1s1F/6xSt4qaE
5mhTNM5Z8cCcSe8fFeSNGB8IG+LZY+LC8DLjfshn2hxpLud2/0rXLvMspNXcXPvNjbXpXICTDeoG
xI0ROePLsjaiY9SX1xj/YrRJBuaCgs9N31GkntTAo51QlftWxjcp+x1YR8xr+VrBnnYgJIgGknEr
MxsiLUuEzsWHIlpBmViUX9XMd26Gqimc/kP3xh+SB6m9PlGpLrqZ1mesuz5tEx672fr8JRy/y9cn
MqHI53FMoQPysC7Wp/Y0Wzy/Capt7V5zAm19uK9P+Xl93gPLnLdDgdTsrUYUXgr5+naYXNYc4frG
oF992LrrW8SJe/1OW98smMjgp65vm5kYTmzLi2Gy2s08w3ayqiTc1iXyhdNmYHQy+6TbC1moxLzu
rTgALcKSYSxvW2fRVyEEP10nnzhwPphmeAZvapxqc+YKQ45FJi5vlR6CDVFxEFtTSSQH71oneYS3
JtD2wixAKVVHSfQFHdHmtNvQPmyweNqEo/cjgSZ14uuHCbRmz6w+fe6q1X/FIYDghPZJw8/oq9iu
drzPlwtaMqFSVWm0i3IMS6yeCpBTTelPKQSDycL84qgyxRwXfiZOwoYPqx+Hr7E55pHm7HNcdUES
lSXd7BrtssJQh8RMZbBYqwWcMAcF4Wbou6kZrcdJOoGjxDixtaa8kn/rpoqjr8w1WRcVMWJAsp5Y
u+ETpV3n4kl5Y9rfoDlACasoPxQtugiGy+gkqoE9LSXF9CVz46QgAtzigX3Jj1Fk4Vabrc7PZfSZ
DFiu82K5zXTzEztQhSUqfNId/dIj5Ro4NnVF7APFugiqD7jIKBHr2udyALTsQjza6pN0D7CeC3yA
8YPDxpCD5Ux4R9d20JD4cj3RBW1MYr1FaiP0qMSm6uSPvs+eIjfHKzjFLHyXNudcAwolnY0ZZ57b
7VDRn+TSsNSLp+vUBpsLA+zFjKOPKcNCmiUc4NaeJtKijCOGaQc0MHD61xZxN47GeGxKlr+ew2Xi
lMZh6C35UI8m7313OXbx8lHPa98lxgM/WqbnJNSlP6t5PHGn6TtvtNkg1xBbIeWseLIDh6ovL+vO
dgagYCxSIs8mp7EwwibTCoaZpWVHFupReSgX66GM0LK7Ts8vG7PDbTOMXWAntARQzM2DXkuqzYJC
F2iD/Q42oWTXXaug4HHKVia8EX10L8fVOBg6Z6QsHvIaZmPRgeMSvfyuUhzQRqlKMAn9fTX0NMmz
8HNj7oW6EDCZGTj0lZHDlv7VRq/dAfB32BI4BwANQQyIbTvhRuUInfDAEclXBsGeUwuW5YElJJLb
m+kuV1a8+kF1diB2clEn4RXlKQwvM1nxhGrSZZxIaaE5csOT+tHi6Nou9Pk4LOIZgeeoZvU68ATy
Va15gVpLo9MOzENGjs2PpFEdUJd6ZPOuoVvZe9Mr8WUN+VvVdveqFi/laI97uDuEeB2tDYgtvsca
SZkpNcJdPVHP0RtZ+tR1Kj4RsiGx6VHc2E50kNL5gld4Zt0+ATUNjKqortM2J4cdurSPUh+ynRLL
JLK1tgrquCZj7tyNrrQ6MGxCYXT0nTxwi3uNpyAQhuSNOkIsh0pdLKuL0Um03B/oh9wMk0nKsOct
l5rz4ksOfLTS8sjS8tw6xHmL0VHelRXrlxEILCnDEw5U2AAKZ7VTMZbihnNwYBN5q5wUJa9NANNC
b+nsPPS7gghS2tGQFA2stLxBUJTZd/qOygcuwwXmjoaStS0cXna63d6ZGfcfzIkbbPGsOSZRA5uJ
aPIQ0XRM6NbwSk7oMRbIeKxGSpG6S/pvrpOSipAVVkMbjow31ZzFvo2h9ihxwaMusv7zyvodvjer
XEZyjLZRdymoRh89e4+3+NAk2nUthyP4w0c35YN0WvOBzD0Kun2dODCh1QrjbMHU9phANy7Zbcw0
41nnMbl1jex1MfAs5G13XeTzlWtph0LvjknVH8jvnlj+HbDLfVHqN1HHUr2U3USpmy7KlUYVrS2t
TD6NW24bbSVoAGTEkRw/CQ3bJKc9Gu9AazLsj0Te86b2+4ZuUvjKapfUDMNtk10UIRnZASORD8K8
2TuUrbFZN81ja6V90DkOhdFLQrqn4rUZM1T7qcvwPmMhljJ6qCO8dZhq8JDi/Y4aEMWqAZRY6MWm
mCSQ91mAM8BBfGhohhO63fhgpz/qUUH2CcvhQByAkcSMNEDFzbxbJp1dq+f9oD4YuASp3GtLdFg6
Btol8Nu+TpNElWjzU7+u8WTx1i+CaM2ylhqDPADbyP+KLYMLt/wCzvMVEb0KKld8ccdGgRdC/pNo
6v4Al3FDRXO6651aMCjypXZ23Zw013PIu413wqnS69zNtf3AhLop1kx306MOcWaFIjK4POZxQHMX
4Cufl69slualidnUb+MhPel5qvn4i2PugoqfUjYIu7QQn5PG+DT3Z9G3j6zFWGuHTMv/i70zSY4d
SbfzVtI0Rxrg6Ad6g+iDwQj27QRGXpLoe8DR7Ekb0G60E33OzKy63bup1FB6ZmVlVZVFRgSBgP/N
Od+Zc4loB0YSmKK1Sd/EqguqBltlEDqJDRBdBuejUfMk7bybmgQXKsbyVsj+AxnPk5Pq141r3QBH
uUpH/7mMhveuV4oL5CwyMG4jVmNFVUOBFDdOyz4xB3BQEHke6gK7VxgvhqF5I2D+aPF87luxM/35
OtAwDnfkY8p4CKlOWDmPlokzgYBS2yN2c4rFriq6+6nF2zY0Rn6YpjYCm5Edwtg+5oNrHeBX3BI2
CiUAK/Ska5eoI+YFFeIHpGz9BuWyWEqfkCohL9PEhmXC/geRVyHXpZuiOKs83KeIDm4zYNyVYz+3
NbdtTQRgZA3rufVwwJvYaYcpI/Egv8Vkvu9T4W8izXxkac8fv4McMXSDS5vPvGOWu8TKgzXTgufM
q4A3uxMbdTOeFrZJ8mYuSdowKDPALw0SbY7xYLTaoWswfGqMQU5ZOT+ytX/s1LPXFuwZYaNd85Dx
sGl4JQnPCE3mSF52Tk7cls9uYuqOPBLXFcJezDvTk1UWAg5Lf3BEr6BI4izDNuHM2rUdkfXSkuGg
iAnZtnLAcDVJd1Entr0wNH1VW3zVuWak0Woaym7kRGcph9AW5OreqPBcm5rGDANl2CIm0ngT5ZLV
pOi0FeKqa9n7NYxeRkWdrT0w/cou7bm/mkbqS8MJnS1dz6YoPYm+2vJXiShY01sVDpSqgBfe4PFr
MzggIWOstu/1pe5P2m6a/FfYveYyx1mhYsbei0x7Sg0iEiSsUU7TbgX+SAALKA7hZN5oBvldnWHF
+0p3bnBqP/Q5fp00ye412znT/DTY8r9sWwKYl0HCEY4DBvF9TQ2SwHVZjRnx0CVAYWcwLkU2XOYd
NWuKBG3V8XDNI+eomWh74wz5mCfjp3wg6ssUk0MomnvrYNThrYdXxtQqOjmUD4otJhgVW8TRLV2U
Qsi9uqlzWA01B/K+vA2zIbagA2cquefHueFk1OzgoFfVqZEI8qGRbhFXq0mahqewE3dNyNyQIPY3
esZpnU9JcsiYjK09H4sLCLxy3Q71um61XMV1XWA7q3bhqJE8O8vbKApOBpoUdsjSwo49J8DyuGei
dBJXnUdtUXnebZ/Xt+RroEX3+QO5SRauZ3XlmOxvXSv0VqIj/490khG2apqcfA12RdlTPeHNVVr3
QNVKijMdpOUynLT4YKCCIEu3BA0ypNcAaQ6lazr4S+WD0/mvRWY/K/KL3jC3Dyaizsp5rdUYPhLY
Jt2QPacGT5MahXudmMyOWspUXP0ypxXpmuyxaXVrNQUIdaJJfzU9PAaN5K9Sz+557DjUCISodn16
XRk6xZx7IJiWEyhl2FwP6H4aD7ahxrGi5lSdBz6NIBPMrdMOUA1xzAExi5MLeravHX+j5tZhOT81
ARAjWoBDUxLuMQApQzqVXJjtfG7m1QXZerfYMc9NVxL3C4x76xkxejBNbsgCXrW9PNW6c0QeewMG
yF/3uv5gZWg9Mp6M2z6jIv6spB0LaE7qbOuxuZGa+d7IcUvzdkry7qOOJGmxVopW0fRuptx4rx1V
fQvUSX5C/daR8Iriw5egqOpjLElSblwIYNwX+GPG7C4AboaIBhwUnhyWqHIItxbNOTOSMVjGstkA
fQKGYFKnoqtY+UYfbgAgM5ZNvI2dY0/TC5LONIOQrZgIrbXVekCFpfmaadbtWODE5VTGTMxE+BQG
OGa6QbMXbtvIg+EzOR89vV3XQ3fogwi7+4hc18Ejs7O1EthOEFx7LlnbbitR3NoNgRV1YJPOgAUi
L9yNX+WHxscaPNVh/Ef85T+Svv8/ORj0ful43b38dht/G8b6x6ZR/dhfk0EFuGeDZ9sM+vBdfLVp
tH83dNNBWYV+/Vvhu4dY3sZCwbeL6Cu1TvyX49Vl06jbhudYzp/5rf/A8WooYfu3lldFdvV5A74h
kMB/l1sa9zIINb9x9mqY17n+rZcPO9nV5IPleb0KBu+tcMeLtDCO/Hy9IBZ7a9F7IcH8JAikyeKr
yepP7DCG8of88I4s3zV1Tk3L/CQUf7UvH21XA65WOXsnHJ7JzpjUl+IS/xLEfXRoDLtQhjAMJIwt
ISImjni6NeM1/qmZIrh//PXb+WF0avP3UcYF1r6e/4Obxa/ROLejY+8T5BEICtd9gHgNlsGvX+bH
y8AMWOdldHJdhftpEP7qQ8e8h6E1Omc/t/C/nVdn+Pj1C/zE2qy7joH+wOHm4aN8u1AmRWUYZynt
/WQfgvzMnNKVKJ+dYDs5tw24sl+/mqXu9++uomWidoaybpr8u6uu8lcfqPc1W7CIsvYdqqENbD9S
RF1HMSOry6FkdBfPtGD+4KVI2sCXTB5eV4vZ8N6OMyaRygmL3a/dxRU9FnuogUUajtkpRcQyoa5F
Ux+ym6nbEK4hHtsKs20gPJIXlf9WF5HYtzJ9GAs4JFYu2nMSbcDrRG3JzJT2TGiRuMp176qPurO4
SY48mzHplvE1i6EmxbSs0wonaQQpKeupsAjSKbvcvNCb4ZGQ0BG9p7zVLe3cAOKEgEtJIatVEmmb
Muk+qDLORzt/xNT4hCjq3tboz4YRBWfArZ0Ig5GaoNY1fLSoIdUM280nJG2eQYUYwv/sIRvcgOeD
uYl7zRf4+PwRkppgQ8XUmRyTVEyXkFKQu5Q66rUerA5IwbVFCibFc0WJOMJb9bdO7ty7pP/MBbmh
vsnGOBhJLAD0jqlUjYRJ8iWRCJ7u5UxOILNrN0RRZWkDkhvwW2QRYBkHikgvki1lYwEFrUhxrzxm
Ru5Z603+wcdA11JHdbm3cDosdJypNQHrrt1dBVnI19ZqDaLEe42WYrRrk8+LADcy7S9TGnyg13IP
uaFQe8rMUitbS492f11bdCyl8rvg9s6XUkcgFIkq5pLiiyGgUQDQUGxJP+ifxJi/94GLj6aB0qv7
TkakGTeO9MvkjD74ulMOHLwT17nfuLuoHr3LLKkh7GLYSZry2RL6zaC4qo7y9PjK3UPRN2875Jko
g+gxsAAxMR92+Ea+FPb0pUZexNbdWQGeJTFSyYcqJSQibTQhxhRxka9kRpm0nidTPLBBtFa2XZ+N
qJGcxBe4mPkNLFNQKqNZ4tGXYEImVhT29clJ4MNHmDYXxTiQvCW9GybGj3qBxUYpobIedeUcd2cS
kZRAm0yh6l8lSj/VaoAkJyRVvVXZq7bkVhuU3kq3YnOnoWS5bpUay8PdSOIlAJMOlxKVRvCGOvcs
mDptQQEXrGTbdlsniki6wPbZu1AmG6X/avP6RjfdSzmWxwlaL3o/zBzM380lD8sv6NROYHmyVdFT
AOulrhPyWz0khoP9jnTPtK0P2FPqZZ0Ut8Nk04U416LL+1VHz7ZyCBbaUGPB+9WmiNRJqutQrRMQ
zdSIHuJzPxOQogU1fNzvkozqdIyQOlZm+SS06cIb5LASQXxsw+aJeo8+V5MwkvrooWC0yu1CairZ
DhGgbTwCYrCeMurVpW2F5sKq/GYlPZ7zvhxOZBNXOxrodjVKm/msjXMiujcAMoK2I/4ySyZu49jd
WrHhXXeELrljYh5nBDyboi3MbVRP5i5q9BwTBusPUas0MiPo9qMHDA5cJWpX4VP3ZvI26Mmr88Rz
p+W7IKrR+Vv5pqjye8TXrMF61D5VLGL0fFqFaEIblzkGgcRyX+0UD3Eh0KMEgzbyXqMvA1MGWHDl
jRW6p2nqu5VXjOhJp6TcmzEBTJEFqMmHDsftioBQHydiqAHE0xFU4ljwd16qrsmyhmA5dWSe5hEe
F9OayjXJg3fUA9MyCclMCZiALLVAXodGdzUGUGWagDulIhlqnRDjQrhwcd3J/Nbw6jN0zgmpJd0l
8J3zzuApEOssRNp2rtdwPhgONYThpcx4WQR1G9JlVUcfQgPV6ntvAiCmQfnli5kplk6vcGTWhZTo
gRqms6GYV2nZfQwG8uYuF08BRh94CQgW0oLQPCt/b5jjQwjKxx3SDJOcFyUYzUhZNsbe3zWweFZz
PO69skr2YmZ/Mc33TZpepyWcTGEhQdIj5+QZzo0bJhAUyA1fTIJd5TD6Fpv64lW07t4uYn+lpQhR
wkCPd02ooQNwjW7Dc5fJpqnPF9LNtUVZmbfjSO8pFAfAqklq4WCLF0hbQfvZSDQ9s18SfhZtE8US
qBuy5sZiGneOIg0EAXYOF/hA4c0bR9EInKCAdQOejC82uAK9AsGDHfzSTq27aUyKnaHABh3w43UG
7kASC8tZWl0MVjqp6JFh2VYmz1IoCYyL9Keqs7OVpxgKqaIpwGjT9zmAhRnSwRosPuRg2mbWthC4
xGCkq04hGjIergi2KtLsFMAhUSiHUUEdpMI7BAr0ECeZ3LqwH/Qg/TAVDMKvWQNMChAhmipegUW5
0xsUsyVzuXXooG6e4hi2BADcEwlMzDoVeQKPvFx7nzQKxaWQACoiFhymIlZ0il0RKYrFrHgWRX+U
/gjA22EGMAYAL1pmgOuey7yLvGA/Q8ZganpfmNMzBLBFU4HPyFjhL3qF1LBEe1KDhN2vq6Ufa0xl
Tcaaban9PKarb2slK+h10wgyZ991Pl9rJ73koZ0h8W3/6NJwF4fv5c9q6x9khXg2OOGFYbgIFT61
jV9XZVYXYD1lzr/3hba0zPwmDqfXmVrQCa3LfmSb04eHxu3IDip5AOOGg1Hf/1Hr/levaP+yVyQG
t4h+25U/05F80y3qJI5iFjCtT9DRX9kd1u+ma9mIQny6SWSo/1al6r8jKrZtDKIIRvGOfdUr+r8L
zwGdQotp6rqLyvUf9Io/3qY80QGVO5+4At39rlWEstXJuJH+vtLgg9sXrRkt1WT011+GzwCQ7/q/
b17mO7FK5pdFg00AKna20B76EwdtcSNudIYjT9oZOYz633wrUO1+16p8+7m++/oVZT/5oTP4+6F/
aeSjnr/wNeScffubD0aj/6vX+WyZvmqJWAbETtvyOmZmMGa3JGbtDA0mwOUc/jD7f38cQG4AQ4/z
pF0YMQ2LU0px/us38vPPS6tp0JzxL3Wdv3ofIsKJj4bWhxTyBNF2gdZg0bTa2Vxbf0Qi/qfPG3VH
/Hgp//1K6p189UpRFVvgvrmUHLmPVmVcTRY4kxD9J8ZPWiJCB3790cSPfTTX0nEtYfF8c9zv44uS
oJ8Lx639fYT9MllRAhQc/OvyLoBivqyukTktqAJW3MTHaA0fcANWcW3ujbVr/s17+emH/+qtfHcf
2ziSQxzx/j6OkGF02XuaJS+BU15g/Hzsa/f61x/9p9/Or17uu7vYoLKPjJCrqvXbzKSU9WoGJH/z
VfmbF/FV1//VBR1AJNZ9yYsYfrJheks7Se1TFPv/i8/CRfQdpmbo378bHiDIEHYG7WpfEu2K+7ow
mJMPT79+EZ6qP7s9WaWaQgntcI5/+2mKdgittsGa7lSCcLKwqpnUkuURV92i7pyzyWq2qYeyOcx3
/txe14idl1nkQmbIITCRQLNnX4CtzSBzxLGOkxjOilQ/d6ZmIXt3Bzh0Db5sFebVcxXq3qqQnrs0
WexeuLaMjnjWxh3s3AtvzA84G29RXgP8qq18VTU4socZpLo7Fw8AmNjFl6l+TIuOrZlWaOAm0QYn
a7saXijJWDwo9WxAi7Am2NV3EHVRbMAC1iSSecPF3WuCcLXcAe/umB/rVi8ZRbgftJ2gL8c5JJoI
vDKjBbVGLNN+mdWwpCOrfwok5FYftuxDYbnBmznq9gNm1Yd60lajiAzEBUQMOO671QGK6CKyG62Y
fMlAH5a6nulbzR/lpZbyBgsNkpWBDgMDcWwtahnR+GBjZcJDotxglecjFe1qMAEe+6QWrELfZy/Z
a9VZn47xyWrjeJdZbrfSZ4KJyTPuPeQ11XNk90hiYyH3TlSc0rHbsHRydjLJ5rUdxXKtkxBby5aZ
+jj2u1624OGrYEc3tmVlTwZwaw+XWmm/O1NSLx3bP4vy4KrO+uoudUh77hL0QBzB6IUnhOh2QaKK
7FoCoPPh0Jppv+1aaNfVUJobPRP2ofbMPXIU1p9p+cBd/iQD2HEYtJMOfHT5quXGm9CaeQ1ILcXm
mF0Ozpiib/O2TQU9x9FeagrD+74KVHRHfFtamr0dA8FavUvuLds9NU5TnzwT3WKKaBGheIGVNRuy
dcFYbNHx96rgyDHICMlZ1pJ7dzbAT1E5r5wpJTCFRIaDLMnPzmywdImBpyPRX7BHp1u2lwLv3Vxx
+mYsvyPuKoKHGQDVXVsoMU61h5cVnjKNX67hmGN7XN7gIkA/Yg7oBeJNgGnTaPnhgWc1exFk83MZ
JBurynddEXmvnja8jpZ9IAGoPpIqj/dvGPCbyL7dZCai+zhNmUGnEDXmFqsA8ISbvrQuS6FJDB8M
scq5WTL5RWmTZS96XI57ozM/8nEGPKKxWi4d0oxHr8+XRQzMtguI7Lbb6JV1V7EYPF3tJ+doUQRt
uAp60z6wXiIZAuYYkgMyABFAocVhCAK7lh5dqRU2RthziAgx3UrDh9PuetMyrJUD0nHFlomaCT2+
gX3GaK2X4+sYs+PN7PsIGilLtPbFdvO958TUAdm0tQX+8B4XXN4Gz1mT0U2X5Ywjkj+17iSvY98S
Kwle5oJrRCKjFclj1LT5dZU61joropmEphDdmqYyatqZlRahtVtGdShwe1lu0dKly7Yorl1rui2Q
6/bz8NAg38Ux0SxjpeitkPYirdsFOIF2eW99gJ9DA2wOtxJRsIz6B8AvIG+VXnhCOMyYim8PCM/V
rFZJ9hRqm8lvbjK1aooZAEHHZv00F9XBczus3NnOxjW/8JzwrAkhkrtqa6Wr/RUrav7UrLQmtdti
ooD0U+27oHthzZEGqpKq+ozXomcZ0q2pZ/ap69CsYQJu1oQ+EYUBXWJZ1f6XXlh3mWc/jpr5Ze76
Wzrka+kMw7Jw/C9F0b0SGv82qRW2VXvd0q4jH9wgbWWReDxVseZA3W2cRZ7ZfKXy+dmpPoM9IEvk
GQE6ZuRW90Ij0xu3L5kpemcsWGszc/Vj3LLxTLxCpWsXAsfvSpsxGnRgMdZeB5u2jCYIVw3a5iJn
GTrUGjFeWlM82MWAkO3JJTXkEBUCXy4Cg5XoM6hCWAQ5DvqlKBi8BPAo1gj0rpp8OsZhsKsILaO6
SS+sBDUVfqe7ePIOTuQ+ehqjHH3uh7VGssHSkCYUQ4fZFoUf00LGDiiCSiJPpy+DHZ2M2ZQ7eJfv
sOwIJEasgyJrjJhLYt6vmzpcxTZQzhlHPWIqDZp4NT6MDn6fxCkwk/TpjZ4xuCjiiEGqSH0yDsKn
oCjuCcjjA3Uj7hFn0Fb0PchURYksBoU4EpgILQ+ZheehSUxPE8fvg+MnKyCIb25ormav2Vt5wrM0
ml7SPr/zHO+dpdmXxBO3c1A9YG495jG+eTdDVFc5yUPoF+TQq107k+yt8ONbT05wO6pBR0+Z38XC
v4R1cDTaYse4kwshI6w7AJNAfuOvZuu2K8voIq05UomSMQTrB1rqiBGIdQwy99HnnOAxyfq+A8pQ
DTBnlEKwycvpgTYCdE7rtDsjQU1ni1RfaviQMjJAcVCJyzGckiOSkbsmCUmND28TxIaLocCHjmiN
zTIF8zKLbQCL88XYEXGH+VelIONdM8YP38XT5WpJecnM3j3WOY9Mq7ZgGCMnmKUOtNVDnJPqDO7d
RAcJwbfb8Jp3BwpFkkwAo8x3XO5gTxIQl/3ITJsZz6kEOQd8qUL/SRZy0qXqbyhOKZ/ncmqnaBsX
xC+RX0gSrZF9eDrqIKKwkvsZ8uquC5ubEBsUvmLT2jUJA9aymGtgBra+nliMdDXE9zGoouVol/km
DAqGg4Lwu4GjVH0D7ySJekY2v3Vuic0n3IVa9phneAQCUCiDYqKEAJC2EZgUKBj2xgGc4ncB3wzF
UskVVQW58hPpCcj9YHaSEwt7pfuksIBjyTR5nYFn0WY4LX0/XGPMekoVwSX3RQPMyzM2ZU8Zwv18
7DWGjdxxjJun5HFUNBijTK57YypXuJPE2poCZPiwY0pbv7SAyaS2PGqzBvcaTO5Gb+18aSv2TKYo
NFlXXeWKS1PlyB40Sw9WjqLWNH78hp0U/bpgnNlHubcGW8klKPFlI+581dHLeEW8z2yIOKJSXBcH
WU4K4IRdGNaHTnF0nNxEWQdah9AQdOQp2vBRwt0xFYHHVCyeJoLKEyTo/WpyAzeFYvYkwHvSbHCW
hhFvRsX1kYQ9YllnQdVEhXUzpjkGsppRL7CRjwJIUNOGX0qgQYaiBxlghApwQp7iCs2KMOQxpOOL
AnXI8MpX7E0hURvOXZfnFCA46tchrCIDZpFduOd0wmoGjBk/jmyeG1hFlL+iXdIwHZmVvba5ry2r
uf1i1eI0Y+VelHU2r9Bj2Eu97n21ingeFFDJVWglU1qbqqpPMaqnAvZS1FUXmebc+FBYeEIzCh5E
ey9M+ZhqsuJ32RcaJCc3rW5SyE5JwjNHRzWhz+apRP9ewYCKmXkuuso4wtlEkW+2wGp5VpI4yuNE
caQA6QiABrClBkWZkkMj10KHPNUrBlVmNAd2kp+UD3/X+WW0ZXR8FbPcZU/rb2tFs0KwwzIEM/3O
ppRdVIp6lYK/MsIBDtYU3/dJAAdjyN2N5rLNs8pntY4gbSDbjalLtmapQZkDsxUo4Jbvle2ZDpsD
ukaZsSxM8JJSG8INDhSqK1HQrqzvT7PCeLkMOcfSPAxTWq1szeQEi+Zk20L/ghH6NiscWA4XrNHt
Q6pAYbZChrWmOBD7eKtVFg4Y/3xOxrXv1v22hjTmGEm4LzMsoVoJhoyJFusU21z3YXjvKUwZQsUd
4iToehDMgFN8MdvmNZ79betx8hRgjIisgnsGLX+bEGywGECikXK770CkhaDSUoVMA50G07W+GGQ+
rmvFVft1a/iTxtDkm2eyKv8ck3436Ypx2VpDxtxikuWyjfKzuQTohgg4UvzfGNsdDbaM/i58+Sfd
tYVLC0KnoSzm5nf9aJAMle8EdNdFux7EoUHuL4ng+vVn+8mE5JsXEd82vbB/m0xiKGc0/tJicy0x
Bn++wn/Nd33uk//cJLh4+fLbefze/2gTVD/3lxgICibXF8keQwfYlf92Cdq/CywsPmsjD8SAuvZ/
ugT93x01+cV77yERQQzEFO1P+r3/O+55ig/UOw7jfMFU+B/Md001RP5mXufxe3hCIdhwLJe75Lt5
XdiZgz0S5LXTJbXCyC6IWRnY6FXr98aTHjSUFGRRzQhK52Le0qrWrJBH50p0YJFiyvVLswJZj9Xo
NGHlNpdeqFmXTqttczOpYJgE/TZsZv+8q0AbxQ5rF61P4/s8e0yZwmIqCcUNGsujbVEjRx5kb+pg
Ghto7GQCRpr15rKlRDVeHYgaeoC0f83p8ziz8mAB6T7OLLOElwH6ss+6NN7ZltwLo6JospIb0t0v
ogLXVj8173XlXmslDsdRdl8gEp/lkYByLQpEgEWHrLW4kxZBFKlpojTq7DNvoM/O9KFHkS4JIGoI
KS35jdAlSOScD2GFNLyP4eVn9oagkXYV01lbM0POlvpq3TT+1UzsmKCKR3xCeu6A13D0rr0Y20yk
n0BzqcPnAl/+uW42u6I1t36O9GlO9qW0DnGtrVqLVIAiv+hi57nLvLtOYTMnuYkKd9dF/aUcptsA
U/+qHOWdGLpTkhrtsgrQ57LhxGIOxdkeujdPHxWRp38pGzhlbkknCMVPLFlJvOZmj/pkfrBb/4Bh
/7nOqWLcOH/iTe7EPFxhdIAdjzsK0vhRQ2tB2LNtLlrbPgdIlDJk8g5M1C+NCTOWkTDzaoEb7DD4
6dXK61Fba8CHGRZttdAszpMSDMqqNLrqlAfyvDSAsSgoQE3SFowu/c7hTib6ESy3iikDmllz5vkg
HY32svekXMp5uGQvXi7iUOL5Z+k4VeyJnQ5cWyYUlinazxYYwVh1IqNdaaDfINOnxn1ejdeUtR9x
UPHGuWUY/Lc3gdu+92H0bmbJzh3z12RiZeZZl1WVXZaULEvPDy5q5jULIyBuh7kNDvjJPTQ9NhAE
CAso4GctaT+cZsUlBrdgEYsOPbCXv2imsZE66FBcUqQTYs5d9EW6IT72zK+Gm6iiQCH8+a7xzR0F
xLMfy2Hveso005r1wmRYtTBnojTjvryQgVlvSgfXqkWG2wYbpnneNElyXWIKWuV+zt8k79bFMNUr
iho2msS/rgWMrYUx8c67Uf+gjIEfkXwQrkfieVk5K39onzRDO5tKm6gah9Yqs9mGZlRxAQG4m9kJ
rh3q4UVlaJj96pYM7sy7QQlEjWkThNAalsSBU/h0YA1mxwyvYycfiio706i6T7ZNah+S/CnAazK9
TkMEvs611kmWE/ydBpuwZ82OcYwwKd0LXipHo+UpUnwBvpWtQ9lM+HqDBkYGmncSzNvl1JTTUreU
CiILV76WPEMBuBh7b5POwAi94IijpLnsw+6ItuDcDCXKF90+TiT9Qo+9NobMxQFqX4LlsJY6V+ho
fZrw/HHcNGl0lFISCpe4ZAzoFhFGPEI3Gm3UKu9ikltxOhKcYOJqnruESLNp2LStYcK4A9hFHgDB
kWb06jlo2EI/F8vGTAkp4HfMmf7SzOXeG2cSszQEDVPBINEkjQSOSBOvG5m0VHQOGZvopdapJ97G
cNTXfj8aGzOnSvj//vzWXJ/FqaCu+uURvvtf//N/9L9t45ci/PoU/+anvzrIfTZMHJU6gGyP7c5f
m1r7d1OwbGBsIVAWsXP990nu+5xIuu7pwmFwoHP8/+sktzndSSwAQG2rRe0/4lnzq348ydkHe2iF
oAmCHfiugtVbLLFT7w67rmSUNfB8zBtGFi5PTOR67qLKu3rRqsdpY4o3CKQ+RjxxV6lHbjuPzirn
yb8sDPmmVylepWa8AqN+QMV0jxrirHa9Dx5zt7kt7iO2G9GkAcsT/fmQpDvLRRQc0m4UjY5oTbzW
zBXPJgYv9uS9axhtBykvA9BfyhFGTkEVn3c+lFXABWRfGXh5oCUQCy3nV61gVAACCVaoj3AIFrXn
7TESuColzv/Q3BA8Ge5b+epaFp15o9K/jChRzABjABtnIaofiPNZ6cawDTTHPdcnEg7q+UU2PEiI
Yq45NxfM9c9nHyKRozVnseu/1tV4r6iwLCrfghAJEmfZVlTDc2yBsoH0jLHWTtZM6MGKYHy7l9Nc
HCPZZUuPkRWDjqneadakHoDqWW8412YDlg9nHanMVfjkxdWOxDiCb2l7kZWduwMZL1XTmoS5FSed
GGIMktaplEDhQjA1MJmMHU7EM3bI+3yQ2xnQHq9DLEcbpu7llLEiFwl6qtq0r3RpWmuTYQ1DNP9L
7oavxD8/pcOISCFOoTwRGsfCS0vQF/H+oogU9XzWqnXTMWvCjDS92MP4ZQo8hCKB3m+ywj2CKkxu
comWt7cZaRGZHTfgdUzxwalUXQuJFcYwzGbfjlp3Z1iTcaYNPJ9SHa+D450nJNrWuNykZuwc3bs2
UlI+XUwVHcEZdX6JTJeBZtGwTpuH9yioXuWocKPjE2BiGMcGHnF3fpsNwae1GBgBmyPUmuc+KXDM
Se/rttlZFYv1HFbXAqiKuW6NNljmneUeQXt1NynM1VNQoG+s/ZqSqwn2wPNUaWrNK3QX2rLAh7xz
Z8n0yzYwTnCiJx6p6NUYkCZiEggYl9FZ1BTD0q+mF73AyjzqwQ7KIrtAlOsr9IgPQYePyfAIrbft
0ufcMC65z3HlUCGMntiTwX2VMXNYmB7OfQMIyMKnpkhadIKVIy6bKLkiougkqvxNUIUQa/LuU5Wk
or+wy3qTZrjm84pbJqOC0ezpfqKi4ROC31NFjuYS8ESw7N6K5rUTEJ/oOBiXmQURpEOV9M+PjJ8n
H6iu8V/RB+1/fEYeIFZavXQv3/yX9Seq7ap/b6br9xbh6l+NjPp//p/+wz+Bb7dT9f7f/9vLWx4X
K5AUTfyl+/px/odDw/rlSXAb9Vg7ovi9+G3Xv//8p/86CbzfuXMIDTBsCtvP+IK/TgKX/gx4iydM
jh9Hifr/7OkM53dGH4iwsDeQca4rXMyfJ4Fhk3lg2RggbP4RwnnvH/V0n0L7rzUY8IxszhymCZ6B
0YNf983K3qIRyEL0nPupRjudhyUUzJrap50zQnA6jgFuL4yYIiPneFLPZV1u/DxDLQuNRAWkXlY6
JGkvR2goLQzIVttScvdlvATo/+GXBKS0tnyRE6jMZPKADaiBe6xCVcNYbryY3HodRyRLbLgIubAY
xdZiOVtdsQ5y/601ZbUKXcrzXnFo4omNUJ6M7YKJn9h1NhsGfS6AC9O6Yb2QR8voCcWcGfci91jN
QXHdx1HKCn72nyI36x7wlPsb11e86GymWq6i13JkBT5nQwA/MvTWIYlIi7iGEMVW1ThJQ2PkmUmG
lxzshPHiDCOZ11t1Sdqda/QG294J7PM4Ss47dQ6VefAlDV1rOwpR8lH8ao9cz9tMoji0s/HW1dV7
4ebrJCH5KUGq3jpTuKo74yER3ZM9xgdXq+4w5JxKlwnqFE3bumYSaiTgqmdCWTpYL+dklB4ja2JL
O43mligmdpbElAd4eVEqODR4n03tGzwIc6kX5b5tI9UWqQlgPLHlFWW0MVPfWLJNZjXMdTy29uSf
XKXm9ZzkHtv3GQ5e5sOjd5yr/DwB47wNR5IXaUVJMPCMA+uAN4gaGdkH1PvJKYxbeoMSMvbAQ2Wc
PvdlWCCAtbAeHKVX7jovHIs3jdzRi1hm7GnHaLiyS3nD4jZdppYPaX4idFZU9hJPZ7YmPmBalNqM
2Jldax2ET6ULAC4sjF3TD3hD5/nDm9PtDJWNWhhNc5WcNJHIs9Cb9rkT3udWzn+WdNDywoOssw1L
29qZszpahprlENGrzVwHLMoscz01xaiU2QQhITDPiKfn9pIWZI2mW2c+xYv0pFiymHkbA8dT55HY
iJDjIdBFdxbWOsebAZfOoHWjRbklkN59ttphWAi3JfQ+5RCr7BmVqecypGYUtJx12uE4oqeZ4/5V
/m/2zqO5cWTN2n/lxuxRASATbjEbeiNKlCi/QaikKniT8MCvnwd1b31TprsnevtFL7s6JJIimfma
c54Tez1eVFb/Y5ZPABHkS6Lztxd4ecmfSPrZRxGRgxXetXil1qbOfAT6tXm0Kqy3Vmk/Tpl9Ayf3
wS4DbxW0Wr6TIn6WTiXZ4QGvQyQyw/TgkVmGyJZo7Nt9JMW4ceqQL1DTvMhoeGew5PBqWXvWnnxw
Jslnz+5xrdbjlvgDmrf2wxLNZ+HjCC00cU5DI+ZuxZlrAdBd2KNL35XtA0a0TEvUFf6Va68YuYQn
mx1J6zx3sGbo19zwARN3vkzRuR2A7X0xRhGuppHFwcQqK90aNfkkRpvuWRpIkD75W+jnn5OI1YVn
xeicywIfg5budJFE2yAeAFZoRrVoeHmLRCInH5wXLSezMGrHfgnXvF1CaiHnAsY0XXrBRyAnNdSe
Ue1WJC7EpXegmsAKDVP/2JdIHnS9eE+UR49egG/rewK7lDXrcHSGPiahWEd+zeeqcwSI9iRYR6D/
N05mjkvlNy67LTzPfH3OMxqP5UT3IKcIoAzoGbd17gKFI8RKP/c6cXS65r5kRAWppH7uiuzRht2x
1pjOcnuPJSNv/PmtBKyUxGi4g66DHV5Ac4j5zaMfJ2yK/UfU/nehx5p6LMbboDaJ7AZlJFpCX11/
dA+WadyMJd4JvrzdOoSus8o1Dz3EmJ+6KH1Vuu7sRheBdCMPJFMfGwdPFunPW4ZGX5N81iba0xmZ
D/qlYYaIWKG1qFio2WH9KmTQHMnyvua3oANojiU327Kos4uf5UhQrEDRC0dXKinbW5cTZVF20B0B
lVTYjfEvIACD1u+omywx/SVO7wfT7/v1iPJrz4YZ5fiQokeyRU+Wx/BgeclrHogr+r389PdrmP8v
LaxzjOmfj63v38Z/Xf+hh3X+ue81jv1pFlRSSZizJE/STn6vceZYJyJTOeNmbblJIfO9xoGW64LC
Y5VBCA7jECqP7zWO/smz+U2Mrj2kzLTJf6vG8X5VtNI6o6DXLROts6Obzrzz+EGWaOu1RIY1WTsD
JRHwRY11pplGyz7qL1U1pdvMdbsz2ALrqh2hx0qvq3ei0C6iZNxSFzGpk96UbS2jOg+N89k2wD6K
aOiWJsA6LYCHoMckIk3gGAIcsvYHdz0qXRA7X3qPDIlOzUwIovk4Phh3Fg4DzcB1QFez1N74grTU
MtDUInWhyfUWfRvZMSlWbsJeMq0FsY8Hxc91MqRDgk/79mBm9l0rOQl7qiExtFDdOoGGJ2ZubiZO
sdJb8Bpm7l5MLz4rDH3L3oDtVHXIpvIuno4ixT80tJG5UnYx708BEEmzJ9AZvIqqWYxajv2sefDF
Sk9JfFvVh1dZyVZOebIWZu2uRjs/JxDOFoPRl2ttauXa782r0JhwJLJGXwy6bizMVntwMx9PWHuv
Uayh2VpTh17sZErpNTDwM2TGkd40N1M0Xos4uRlN987CSTx4cIHb6nPuWydPh0rhTfeOhpXGhUPK
WK9ZwDHf+yJ9TNArIm/qH/iFwcMEtP00gxFWTgg+oAnaJdtohVfbcI6Dl9BNSZy0zOKqGmsm7buj
tOoVNiy40iyzN9/ydH2iPNZAq6qVUFq4bESuLaN6oslMib3CgZItIRqGm06z4FRwAy10j6FFIpwr
d2w2iEcPgenO/1rT+UEDEFG4scN+KwTZVpl5hwBywwoYiSM2rjaca1i9fYt6KQ5hM321ajJEDBKT
Ii2CeREd8WI9hUGB+GOAdWY293mLBZHI4ide3GsYhOR64nuuolQsRTW9ZhGhXGZXvaZ++54U6S4I
zVM3KsQIIGSycNhxOwzLGIjz0qRPXPZdPh6CNFTrjvt0hVrFg0cKyNV0/V0E3WXROuNlFPa10OKt
aLvqaAR1uhUyusfdzm4D8clzkgcHggIqJEfu9dDzYQgDOzkGNA0ElDXm2qyaeB3TXC+V05p7XbBj
6OoEA7VPVGtR8ZRKXJHKcZ7bMpiuACBX58QIwCnyjVxF+DWXKu0YfTa4bvx5Ee045k0WBne6aREe
OZjl2krbl9IkpSMSKItsiwmUwT5nNYLoWaQkuG4QKevHliZ8y7K4hUyJusL0A+vo9PLz6DjnXq+D
swGhijoupBVPKgKKpW+s/W4qUcdQAPgxGOPY8t84H6kOwq5y70snFrdanzwRjmOgnfeh8DGuYSKf
4FkIe58FWqqhhLN12FrpNJ8l0U1bW19bFW2krV7Gnugy9ESgOZa1XW5KTJxV2eN+VGuZ+k9ZC6e7
If046xgvVfQbYbhJ2vzGj4iJjVCt5faH4L+mlY1luhN4qoq6fNM1wEuVgmSndm4RI+BExpyVzYtK
/DMktUsUIrKzsnWhJNrcKNlptryCW0wwMloKM3ROUIduO8NyV6pDGM04k6Vcdzsq460rKXhHAv7w
/sMFyRFLBc0NoGiOGdVfh6VprZqy9EnNKPdkjiLfy9YOdtil8PKTNXY7ExCK20LL5dN1G8XqvmfE
trDYbfFmHjipLzLjPXJ8UEW2f8GAzGgezaMfPwBK8jeA6ZBdkeq2q2HKqcr8YHVkLAnceMs6eMx1
YLa7JNQf6xH/s1+Z/SLXCZYKW7s6RybjPcS3yG8CPl+Cq2Qzhu4VitRLqpON0sclkmiBgVAa/QzS
ZoXU2nAnZRShpiu8x9oWoLGtsf0svaE+GcqNXnpbIsLpbRfyuvTPVeBpb6WJgi8IJR2wnjH06X29
uOg2raDXy5u8pf229eARjaZ+gP+FNraPXgyrISkH/emTcHAyeqbXLyO/JsCrjq4FcSVfASJinWy7
TiDvbqsKLKDXH2xN19Z86bNTeypZw9DK9SBeLDnM0i701OL5n0IJoQewAiqUPy+UblvWAv+6Dt6i
38dB809+L5W8TwaGf8b/Qjf4IvB/vpdKLit+7lRBCfxzsAAzH4xbjP+ZEjmoP/QfxkHyE2IAgu89
9ovs5M2/ZeH6hvP4eRokKY1ZWVCwwSr+lTPhUQrEhuFaezdkYqKZYbKRg3gk2Pjg+TnA8nFni5xL
RQefFUB1W6D+YSaqe7AjqVSWHv5BhjX2rsqQEFe4uv+9ffpTz5Dx6+qCPwCWVpgnupgNbQ5Lkh+L
uXYanMEJKwn/477K3/ie0c4vGu+ijUdpvzeAPwv/+MM7ef73H+BfeZuxnCVC+b//C5jHLwuT+VGh
4jNvkwI6xq98jK6IAlgf9rTvBUbxNGkviQaLAZb2g6idj8HJWGNmmbdsa0wShJsTBgBgiXZSboym
KLa5x21B2MRLWpFpoFK67rQhzKeZnNuaVSUWq1m3GlwKszyBY7jucsy6DEL5RUFwIYNE4ZIdNhI2
2ErLJHCD4aL52eNUNU9QGq7qIBuO7jh220GYl4RkILdQb4kTEZeXqmxFFKS+TzoafbSaO+DfZy2t
jpSZEjps+2QNwiHBKLrAXfnQexuEQHjkfXXXaMOvhAwV/D5jhkH0H1zk/aYvo8PoyN00NBejtNda
7M8b0/bU9C4W8aSsIaen+1CQwqDLm2qaY0AJsxKOcjkyvQu+aOPKsrF/az3h3VOgkJCWbsh+E4+5
6+UbBCaPjmL4l2XPkRnvNUK31nAzCdbS26+xMt5dI2bkMlAsBLpHu17B1ON1IC+eYQ1XWUHaPbOt
Q+oXGNj5Ui6qKd+ZiHZXbYxlIA9zTlJ0Z20yLktpM/6Ls2uKj+vM7bjOtTTbmI2PBFHl06pJhmnJ
jLe5M6HXbdMmOMlKbk2mEpHZt2sMww/4DxKmDkQWRuQbbifJF6XWyBXTFKOtVDOxrGj61m7d85Rk
O33WBpMORjnVEy1n8iSH8dnI6E7YOyHilLWkYncMx4Z3yKZhDneMoFRFYLCOQWPoO4he7pIlsLcK
HevixBPLqKasN/0QGgc3qIcdcVTvHYOLVZHKK4I7+YYQ+LDgXVw2kbyCnb9N4vHDJVKKkCjEmmkz
JCuVN9gaco/Cz/nKPXtVplm54BeuldXiuZf2cynVRg/HZ7dDqp+7ac9MtnkDkRzelG5lHgJUvAyK
MV/sAzsqF3wF39To7ZlOHcyQRDZafGr4Hkgy2nCEkpq/kSOcXKrqEnXfqNf5vP05CrQvk93eFNTq
W8xf6G7NiIVbSyhGGCFeb0H9avs2RlDtNP6j6RZHO2Pql/KtS22ffJ/Sf4gVTLDATMDp2lTYkCxH
4jI8jVE1Pd65qLwlJQJrPAfxkSXqHfQgfVk1Zbegkt7wPhNhUDC2MNJXgWaeCY0zHcbQtCNMFoYD
QIEpblqn54qrleIgvSDLhYioJ9fQMtBPgmeEd2YvrFI9JhP1dOyoeAFD/Ik9F4qbJrwPsW1hNkPI
28u7VgdEYjYGs2kGxKQDdV8rLX2KBF+x1Js9Bl6Kj093m6tUQB1yZMlTZ5O0cCoWTzqL3o1dIDgJ
Yv0RmIezGJ3+iL+YeZjLexzberJRev8yeu3RiRJzHdeOusjOMddFX63bRDAwxMbQee65c5pZ3JB0
OwZOE9+k0l42XRMtPEClC7cX/jXxB/VVpxVf0EgnyyAd6mWjGeW5FsBCJkmEquk8eWNtbmxXvTgp
HLopihBZxY0CH9s82RWDubpjMDhX8kvkCzdphgxRRMFtnwQQPfVY24Va/dCV7bNnizeULI+pzq5Z
z7eVjp659sWNrKi0p3i8s926O5RDdqDbPdlN9CAZjmn6c0C6Lkg7SftRjvZjYMi1gu86VhOrs65e
gGjYeHquDhVHzKLRalg4WU7GmywuzTBlj/NUfOeRBLlh8geZcv5r1rz/m0Zv73Oj3LZF+MBzffKa
8bPwUCjbbfrQqeliyOKup0lcOHqFXaoOrx1ZPAnXeAnJIlS281rndbuwbLu7Hr2EmXCGrj4eISSA
7eHYJKZ8rEB3WN7OLNlKJsFDmEC4gmZZG/kNEJuNYtgX8itpunuXyeLkrtKMzrPwu7esL4lYL/xd
g1domfbWBzFj5wpFHO1Htez8+r1J1TOmsPsBS+OSEfPFFWyY2YSzvWlHfy2bJl71kXdoOvk0sAcu
i4FN6nxO5mXFgjqzVn1dftRS099oIndBYN3ZGXPU0B0Jlqaa2cZ6ZsHycJARsFP3Sl9fk0Q341VY
6tQO0/+EpG0CSAH6pNxV+HMjhV2XWUNGdOuQbtuZpFNGxq5kSbqJpHqsfXnV2P10Jwc+5Z3YDHJ8
8JDh71ILxpCeQACpzFUlJtziBjhhWTACnwI/XQ9jROIJaxtbORzrgf2u2155tOdS3+bztmw1cR9x
As4+No2UaYpoJJekzpLPuQqr4aVO1EPtNRgN2u1flx+zGuPnqswi6UmatJCmY+rGL35XN+1UI0zN
2qupfIqq8aic/Bx2yZsqkULr1cs/Bfy3At6jbv7zAn759q/TW/t78T7/1PfinUIcW6xwbFewJv5x
zkkdTtmAjdezZ6kOb9F/5pzeJwsxDxp03MpzsfqfGafLbzL5oEtQDvQWc03/faX9n4KUbfifVsXm
N+3tj58RtLk6Oh4b/YRj6Qw5fy6L4wypwpB45c5XyBeRryFx6RtwuWWmhlcTn0SGjpDuGVGET3eL
iE1FrDJikbI6yO7S2N03YPMQY0IfWvfTtA0Fy7QwqfSjL118YaC+9oz8ZpQ5huIQ2sOiqc1sJTA7
bkF7YxnowFK1TTdAv6QZcOJK7XwkiNvKqe6hHb355AQshkjsdMvu9oXsq41t5tkKtUL3Fa4h9xbW
2899rvxtjWzn3FpK28SVpO5LonXc4f7KsyB8yaMZR1NGIRmP5lnFcjf09CU9u99F4KubsSgZjKa8
oDkJd+A2aVsOvOlrn1iYR/mbfEkjsFZwxrcqjpwVGScfmRdcaw7ZviQJYdxsYJE2mTJWVcNEdppV
dyEOPRiHrb9E9rSOyZMKmm6HvTcjf5jH8r7p92T42ZwVfe6s7ROsM3fC5Jo30sSAyIoQELFDx7bR
D7D65MPGBFu/dGfpoGNMBPmyWAXqRq1f4LxwSz88kU+PEQj1YZFUpMxO/Wmsm9sEfWKM1nGR1P6R
0MaTN0sYjUkh5C1PjeFBFa1u2Ne8+S4XkGqa22mWQbJSronYgBYFlbR+LIKeIEmTQ7BRdbrHX1Ge
kd/4b/hyO4YjSC2nWXSZoL5UqDCnWY6p0GWCV/MXhhZJex2A1uIeiw9EQzwlPepcLchAvUeFi2o6
g0nF7amaC/b0Yg+ijrFlYKRH7EH6MdOKllpbtwCGgGof8m2QZoR6cmmWW8U0dEEe6W5shmMXTv1b
J+uWs1dJFkbujvqJt9EqNsQwbENZ0DnUVbYecvuhTcwNftrgwPNUq7xHAKwslvWrKObNq9R40HVx
lL3nU6u1nnGeU6k+2MTTvHlxyDS9qc8gsbjzkG0OHlJMJbaFCZXYNJJ0y2BQnunJcMNJeF/EBkgs
WaglYHL1YXwfjdRGjPtoaWDHB8+NSJksT3l8iaUZQILSzNdBVuQDxAjgSPMMtiSCUPR4WN+URR1e
O3QPEqPmNkPMx+bCSPaO0zZ3Y94cRWhuMmwyXdvbr2CK432nIr7lYyaCvWNWcm0p6W9+OBL/oBP+
9SrimDFdlhSzlMUxLeuX7jtrTKzBiap3YwaMSltoKO0NnKtjHmOV9td//Wh/5DigtUGlOK+QGB3O
bfkPm5swrr1aGZmaDX+rPv0Ywgr+YnBwQA+yQj4FxjGVOlXZQ+DeJ0a+Zsmxgse4csrPY5ZcuZpc
xS32b0TO/8dTmy/dnw5cwXlrCQCsxmy7+DYx+OGpNSIk0sQvgL/ZRbZzHGioCn/ZMmyS50CzX7TY
XKsEaxVbyhLWdfLqpdk+p/rfcsOI5V8/nd/el/nZMEq00I7i87B/KREqoyS0IqvwfrGqzR3sYdqQ
fHas7mJ06t5Kxfbb4/1j4nFZHv55jUD8UYDu6638vUyYf/B/ywRP0pFDJjHmso036/uMD6QvC1KY
Ip7J7G+GG31fh7LzdBBh4YqfDTuugy74f9eh8Box/SEDgUTCJ+2XyuAvK4Vv2aA/fXBNZo+WiX3N
8Jhie0wgf/xOlcT+lYbQpl1aIkeJ4+5RZRqBN3lWO2vPU+lmEqZN3oebYWoZc6QAJpGfKbmE1Ab1
sAGNh5M0nGj5MQoe3FEndtAYsg3+dxgjVWOs26n+zPc62msGxAK79WEISvOmyz0Ui8KEPEMehNYK
oG8tmRF6YB0IZ0wObmOZ20nMZHZqcTQJjVgL37ruzHw31Fw7Vsk2qhvTchuYVfTYt0G1wfYjbs2C
oAFop/lWM80LR7qzREfdrMivOXnd0ByRGdh3iZteO8EQbPqsJlnU7XKXE1pr4ru0UhXndA6MIzSc
YF2b4NY3s1ZKMj9Lq3n/0u3K1vXuJfe43Sxa4eQM0nPTJSaI24WuiP4tCvljrgwg3kzvovFQiOoj
SLtmQ/b4q6WQ0bZ19hhN+k2sk0tst/pLazvDGkM3yHox3U+wLBYCVzhRU6a5iGrXe6rjgYz4iQhS
UT+MdqmWsZZsesM/NKpHahXu+MxBAtEPAH7fNN8ldrQe1kiRTo1J6OQkscBy41R4lbS8/AzL5jil
scSRjWoI2cV7Os6Z9lG+URJ1GgJcBmHiNS9qEYETsfEW59yx3WAl56DryxsuiPiBs5mkVBIkVkPA
BFLGRX9s2wz2g2kAMmgMM7xmbhqdK8e/53R/RzDfr+EF6lQGItoHZB5d5fkwLgSN97JKG+/J6SuU
fY12rqLgFYFzi8U7iTfJkCa4dAVRM65bEanmWTAOkvHY55N5jsNIvALbYBBsZV5BGMQ3oqlR6aso
D7B8twjUR7i1gFuG7LHwVLfJrGra5oVZHVKOytVYk7sc+ILFTocoThmLJPSjs+GW4iluQ6aZOYXU
lR+4mJIHQt18kFyrSLJ8yws/JDIdqWRhphu/HC5GxbDG1cnpmSB95DGRnOOYPBeCgbnd5fcxzhn+
l3ruCIK9DRKfz9vgPBNJquPEZdRK4chaqEac2NakF4RWTgZ4XD17eKZIqC8SQnYD4fQuVmTLJ0bc
DoybSjLrLYE2LoNkwPcypWF5KCJyjwIYk7f/XADfmsQZ8/TnF8CcHf3yJf/9+J9/7Pvx731iV8RN
zIJH53xFbvL9+Hdh8Zk0j0hl5iaRn/l+/ItPsNw5/iXbF+Ig5x/6fvybnxwUwLYHAJK7ne/T3zn/
vw0Lfjz+HQOkPGME+Lk8lqHPlcQPdUs+VYYbGO2w79l5d0yASqO9ElP1jmRt4yXpLpfdE1jYHKFo
/Ko67VQMnOGxzP49ZvjTnvVXVc63JzLLezC9OBKy5c9PZAxL2DbDNOylz5RQ0lLAsO45kOk//l2t
/OlDzQKf314zN66c91rzZuvnh5p8LZG0x8PeJulk0Y/evT1kux8+B39QGf/+ckjRdOcrVacT54b/
+TEat/dCDbf7vmjvpGuAoIe0UCAMCf+vGvyPHolP1bw/RCJuzFOIH99Bm9CwejTcfp+yDjF7+Raj
xpsQ2Plj/vzXL+r3P5wEBs+LcWySQS3xS7lPEktAD+fxUEZ15abDtmDQ/tcPwTfjt3cHa7LNK+Il
WQaW5Z9fD4JON+/Cptm7ykAnEBsPnU5yXpu+m1knF3Xo7xXd6uw64QCfZLVQQ85yYGLvkjUgmJvq
5GXWYxXhL9Gt9K1nwL12IsgL6Iy3fmlZjFkZPFQVLbrjVsg507rcWUCeif957eMmgB7s1KuiAYkM
Vvu9h1KzzFVSnEtUqmhVLG9VoqlkakgVFIPaWQi7b9CGgVJjtTGArJ2eCO24ixB6bGs53XtJC7tk
Bi7VY8bagTAtcE9FXyxIID9Onn+xkuFAXLy1dioQUeFs9CiNflz3hA0u9CC5TI688hqugzD27zTU
YEibx+t0zL8qQ4VLfYIQwgSFgMpTSOQkmwzPWNd+CEvZ/9q1nXN0k7E+jVN01CfSxmIhSzILEV4C
iIauRmLQuna1bVizwOCWf3Cy7hp+DWxEH8Vs7SbTkvDikUKmwYntD0RuJtziXT8DyxDx49NcBJVD
wpoobsZpuEN/fZsmMNWNGtx4p1sMn0unINQzXgekCVYyO2Kftims0OP40XjFug5SXmK+IMgrAHgP
Z8vx9S/2hE0ToIklVlGv4eF1TIMFkugoCGVnF2enK/QHz/bkVY4NYGk0820MP3NDUAD+5Gm6jtMx
XE9T5myT0WeDIbsHIORf6sF6lnq/1VOmIZp23WZIkesA9Vs8xLcIfpHChpq6DL1VrbyYP0Gm451d
dBWc5SBVhEsicUXJEnPFQ9qhUC2hKca4hoCq6U38GHQJkfZALnJQTQSKwtnTazDYRWefuxTMGGSZ
DwIee/LEDHNd6qVJ0BWY7azRbnx//OLVzOmCCKbTLJ7GoPUWlfUHtMxmBfuZZY6pDqDWvyi8ZmCz
w0VmUB/o/gzk1tXFlsZsrsVsm464xDQdDYznprea0V04/XtcvcYJK+x1ZdjGIjODdmU4zXUNKoY+
O34wUR1ao3FxqxpbkBjvRJtdj3m9l0CeYyHajaU4cRyzNO881c8pbvvaLx+FavR553MyOnxwvrrl
RX9h9fBsZvWuKHl2SdajHdYLCBls4ldxnb8A7IMvHRnPkaO+jB5/MGOy2FaX0z7sqZpHc+uhuGrc
YTM6wVteGoCrC2jnQM62nWpvgY2RbRtdN0Z3bzLdWRKstB4n5yBFJDd2N36ArvnspZRR9CHJKkH7
5PhQr/I+PjVZs4F3cYpab69EydjAOwxRupdYq7woZgeqf0VWtsrH5iFXxcnthi9jx5o26hr4PXRy
V2EOYhAVNl8H5KzLIRl2bYhsn/2Pv/Az68y4s1pzKhxKIjQJTzAule2P27CBd9glw307pEeZZ/bC
b817I0yvRJock6p7CipjXbJw3NZ6SsOS4rcGphL5pnHdE6FwYEmSfDSjZpyGWsfy79wmkgp40qqb
+aZam3i+F6FpZCu/yY1Vb1fTApXRIbeNZKtcUKs+wym4DOG0rSxpr5j39KvY8cpFjwqE2ytgy+dY
2P4zzM/YOhBzcm5iJbjxW44MNUsWNac0bvJGiJUmtZcJ6D36Vnnfa96xJ3V3lbXVSxwpPITAt8Gm
AM1J6mss7TyAP+wBwCLma7FxdrG8lEn11e0ACGZdmJFk291BxOrxlPJPCjL9YhQl6u+qw8GmIXDt
AjSxMqCPHbuQ81I7dAgHsNdzXXQ6T7+hd4PLw2dPS8buSK7Cg95V077WEEuW3s5II4h2sb4o66Ff
l4IwK1Vk8P0dYL8uhwJvNrtuc8SDmlR3hWQSzIR4Ti6Y3oI+cw9egl5RSTfYJho5CHp+clwy3Z3W
ia/zsXsm+rteTUH32bfbBM0hqZNFLZmeDXg2RQ3Bq+hJMCH3ZIrULu/9506qjnk03D+thvc09uXS
zvlM9kG+DkXf7OrEu9aS9K3ps3GpEVW9jR33w+AuBDZaoYerAZfbVCIZ4Ze1qzjqswzFXmKRLCoU
n94JDqZXdbs+r3aWH9DSpBH0TztNVgBPEeSifx7q28wtnsu2/eqa2RlI/k1ZRu8jaaSISh1v02V4
a0YPkQJK5PcurEryGlhHd2PH+rICcIZvcZ2MbNb99ESzzOw040hmhEygxV2cwanolHMS4KOWoT3I
OwS3H0MS4QgtGKoGbp6t+ZB7h7YuGMp3ZgXEzMdw1eB0ahtaTOWqc+Mwp+duihdaZd6PETGtAKFs
+AeCzGZdewMqSTPErwWemYEUjMNbUIu3GB4HSAnuU9v0s1PHfNXBHfAtxr0/Bg6ZM6G+dzJ5I+bV
QBYTEsESG/13goupx6ZU5d2qsYuTlhXlIiFmEmOD9qKTmrDoLPe9mqmNRSYOnoi3SlY5oEl2D6Se
a2tdaJ6+NBtiQhet75aHse/GlYvqexnl9RMei2zlmKrdAO+wyF6JUUpjpt7W6eTilIF4qDofPUUZ
8vMobLw623hNjcGmbN9lxigBDIRFqGjDm4OHhJ0FsqHRSrBhl4SNJ2m+HvoMOAFIjH0/6HNMAmFm
LvHOa/S72sZvg31ddPumtHaFDnOiq+sd+EGcUnX9bvsJ6FvxkLceB2CR8iGmR4CXd0LgidUuJKyB
sSnpvpkW7uKoIDVXT6s1JyRq6ryRi9Ybi23pU1Ygxd/FxKEPwnhKg8A76yUmRL3KGIUEFEcZEo4m
0PeRMJCbafqN4eI/KkxsyjFBDMvEKK+tYjiHKjl7VoePOt01fOb7xl5Vfn8DXYIlNmafbU1gB++Y
/MiVx1ijJp/d0zoOAd3KCaCcjZ7/rzP8g47gD+pa9HwGlYk9F7a/zmRJ9CNJInboOlqbGPFsHWXu
86Aevj3KP5NY5y+3tcci/9d9m/3eiM8/9r0Rdz+xo8WPgs2Wvaj5g9bS+ST4b1R9rkDPJ+l7vjfi
84qX25HVj+XoZKzRfX1vxMUnDCwW0/VZf+jMHevfGMQ6s4n3l66UEajD/Ul/JVw6/J/7njpSXRQ7
WrUPqmhpgYTBGMaisx8na2vldrtymQWzLW28FagayVkF4ZBd65HvJTzIKjx6dTluCquON+Yk9qRt
d4SwN68E9jzbSmDckP0Thfg+Kp0vQ64PiyIizVPHcTgFkbtpe0yvomjL3UgWxJbXLik7jU2LGMoL
rWJZCGYEXpSftdkF4RiDu2RYSfJrYfRrw+jCo2NQ+EYsXfOqDi8+fMZlKai7Y8Uyz6KEhoAjv2ZF
KDetV+i7voWRrQHjIYI863ZAG9uN2/UwGvWY7Cs0JXh78d/gwvTuGZRwQmOF4543aH4MG0Kw6aJ/
rMYEp6VLd9Z8CSge1pZb6kiNWCC7In7P9VphQSS11Ijcz2Qwfh5iK3pQ5HHaqPzJ6vR2ytGx2Zhc
WuDz7tj4+iQmquqqKtH6OIY7EcULqLGLAnmsBhxxFAjVxhj0+hbvWr4y0K4s9bQgLNbJCak1J1gH
snzSdR3fEHAWbrRsR3fxGOjjXdxrQJLB5xL4Rd1AKDw+xJtIG3SCdMqTSZDVqjSqGzMab+zIuyH/
pVyZwKx7pz6mYf1UZiiauNlhK/TtHt/qPnZyYx9jjCbPKrjUBptDL0dO09Sy2ijgoxubKFdWyu4r
4p5tAaGZkk4+MfUnXIXWBUCTj9IpkW+9OR54P2BBElar1+W+c/N1Zc0lnos1x8j1jpms9Z5kmFXA
zXx0Hg8ty1dtmL7CDKiwUbYnwLD4KXOScMAkAm5/q+Y6jeEnyWgVRj/EZGjFuj7iL5bduoKV+ODz
V2uj7r6pKpdYHbPhYAc9xSwsWPV9Q1qTkaxn8Q7tt6Yga5Tuspj8t1zLrtndP5WDMd+Z4ZATND2m
V0kdSaRH3c5ociRXbpitbZ0sI8ZX9qpQbryG/q/jVudjWJqmt8Z1a257Xe0GghQie7wbaeQLr0Jj
ZEUAGI1HCFnxoa+gsreSAB96Rg/CYmruC7OZrlgCp4ccegU1mmGsCm1QQLAMwnnyUb/u5VzpOXl/
X7rBxzhrjDqSn9bWrDti4oeteNYi6YiSDMRJ2axSKuPQ2PUIl1JTbiyETKXpTne1YV/FSJyMLC42
LBqx5LL4dmYdlCcntr4tDb4jsNgQ0X5mRRtS8eb7UIuynYWkqosK8o1nlVWB3CqedVfJrMCapeXb
aFZlidEFw5tYX3TNCBiIoN/KM5J78lK7IoYHQeos8GrUuB774R0h+5MXCUJ4qmk3/g97Z7LkOJJl
2V9J6T1CMCmGRbdIk+BopJnRaPMGYm4DZoViHr6+D6I6KrIqs0okdrXIXUZKuLsFnYDqu+/ec2c9
3OVY7HYTZrFpcY2B/X7ssJEN2MnYS+MrS+mC47pQ9/NFcSvf+FjQOhfwbdVkD/7otQC3K8rnZHL1
F8OaRwZqk4ouXyeZsNdlx1CJzU01yZOF7a1pvL1cfHAVhrhIr6/Z4pBLF68cpBZcc60GYmYeg2R0
b1LGiFWNtc4YowPq3JuH5W6atLO3ePDGxY1Xi+Hcu+pNFNkn1T9xUJbpV6LS57QtdzGt8RiKuXVq
ttoaU22tOn3Cqz19AHC6bftBnrK+5TWGg3/VEK/ekDGp4eLqvJszPz+3rRzhG/Nku0wbwkPimUP6
pHuZN3j97Iyastlmj+xPN/PgKPooQGQtjAjG9ZIyAKxEK7rSSYyLHCIM6aMAfLC5TePQ/4XQ0r/6
Q/fmet1mEKUAuT5usCQpzg8s6tMYr7nWhfuosjlrRsd5FJ0DdLfGk9eZ1iefOl3VvAYIhhcBUzY+
YfZN48Ats9XFU5xE55pF/VPkNHVATJ4M3hg+icm5ZJ2Y90OTvIWuYQfWkj52x+rbyQiUmdMAxbcj
vxvG5RS0oBw2ZhPjUK7SO82HFGN4QPKF0T4TaYbiAxaJJx2ARAl+cOPl+UymX4XvQpsJ3zjFuE2r
GPRypVm3qoAFUFelTuNTinnP9tKjTGfgrxHYIDS7tYsVJuri3RKGGcxh79npL8g5NDyOj76YgO35
ggjlcF9q9O4CL6oyRpohm33ygTwcethczAGeUW5Gd/BnubgPrblGIDE4DspHV2dTmLC3JRdU/ohe
CP4Cy34dhjXggrieA1jLNvR3iNdqANc5M//EhjUwK1cfXaSueJwmGh0hsjNh8CY3o0tNhyrpvqLb
4mIu1nirz/h+b2sGPVZqImeuT6ZgVD0cniK/U7hH11TwHWppvSptOFhdco3d6ZuKLjaKvHztMKph
b0PadqJIBZ3DT0IP+gvRo3blOj1sv47llTTFLmngXlipYdJnSttTzlJ2rRW8lEp96d2u0hdT4o6V
LexbEatblbu73Ol/+OuoscfU6Yapaod5CTEW3c00P7Jcu9R19diZ5uMAC2RLIOpgKZ7d1Dd2nTI+
4tYaj2VKj1elxLNnUf1lRag8bUoGvkvKD0fWBPP6lm4CC/CGcrHaDxH5SEz7K8Mh4anF8AX1pqOl
fArtTWuAO/LhEdH8sB1JXnDZqO4TwIj8DtrPaIbOau71S+MrwgW+xNw5As6O0M6EIyBxe91BijY6
qc5lYOvI7/VTtDT85Temm2W/Sk+LaJ9P42PWWWrbzAVhew8+JO3SH/msnotYol6G4baQ4YVaEF69
MJY2sUN/eGEoL6h9DoYaYO/a7vDRgZbKNi1CO++6ptsJu363y6UKY6SPuXALEnmZ/axbhAjbPveO
YyxfKBzQscshKPfO+Fkn6jxo9Q8vgUfaF9+ETlOCsyCKyq7g65zEFMzgZdJZI/LjpQMRjYg2O8St
bFpylma6tkuhVqnkEmnSZl86zgvCzw9OqDe3td47UCTrhP+HBgLAdYJ6MFjUe8pai1VpUdQpUqIO
sUJ1590jeDXsnJSHwZR1uZJ9da7C+rUz1YPWsbeolVjM6IXGnhWLchgympq5CYGhoGKlz3u2/1yN
deXuBtw+bH37RzFq37mlX40UmLxdNtsY5CgZ0vktKRbLPk0Q2MgI1NVZ+ImCz6y/NM+T9RyQhASZ
0Cx7Dk0eqozDCnm2A2rhaA8gm/eJ5KuFAezah2OycYqeR4NMCVQMmgMbq6UBs0iCnll9XY9Le5Dd
vCal/1SkxmdL6GPtGF4W6C7XvLb2+jW24PnSZPVTbWIgh2SKk28KD5HmSyRxJAJBpceqbWGWtMWx
1XmhUnHYEfwzKhbM6pkfmrqBiWtg6bi4nVKmbBdbtJLRkydp20SB5LwpbI9ZPwQ4OnXsvW3+l6p7
QPZWi6E/eaS+MSNCOSWbOaXoQa/40kRzWm2bOuSNSl0rzCxMETMFU7rSo004NViuNfNkc8fEonY3
JDV9hLZaMjlhzJYunY+uCR5eVU1/6Mss8MmFxrisMZNXkMXj5NWrByMoXINq2FakRycaK9Qlg3ti
bl/73P4KwfKv0Qyot0owatLLiGDT9A8KUsAabOqptXzivh2N9NTSQpUtL24Eo8aas1faHpFxU//i
lM7FmIhMwSWn5YHeBZFTXsItjp8pUc8h0hznevssfWfccaO+DjlCYty01Tr3Um3XtXH/azBwBMaE
Lpy5/bRByi7solVfiufMS2hn0Ksf9vU9XzjJ5WmqjkbSU+QST9QbSfsYOw0HOr4u2JbQWf/6cP/P
wVnsPv+dm/V/dt/l7Qeri9/xWX/+3//xH/8n0bWWHeC/SykLwuv/o7mW/4r//b8gLP7t9JH842y/
/LI/Z3sPv5TBHEEuDyvPn0t2l/X7Mr7rPj4Te9mk/zHb27+xnF02mgKwlm4vjK8/ZnsTrNaysteh
YP2btfuvzPb2P9F+dGuhSmLLNmx7URH+fkdrF6aDrKtocRUg1yh2IoLu6lMA1qg6ktptPJTYRQMU
bANBdUbtljwxEqGW7RSaYbOIh4PwPrNk5PBedEXsmACPSm50JPjTRXxMTD1bD4sgCX0KSAHxwzkb
P8PW/yHsN2BR8emCXkRN0fqv6cRhkHT2tbJktc4ckC5pemFBht2IcAgOnzjFbKp9pItw2mRsJGYp
h505shTNUkoP0F1R4Bo4PszyJB8AERJbXw6gRZ8dINIeMz+aN4bi1TstOm6JoFukOqm1pFfynCH5
Eod/wA+wUYsWjKFoR9PJUWrVQzhpR2dRjWcNZbdelGSuUEAa2vITOxGHK6PXoWgIes+LBs3r9Nsd
1Jkw032FSN2p+tVGtEaJ2GvcAsWiZvtxBGVA5rT8IHVXBeGlFPE79tjMa2FGsEuPwHgtGrla1HK9
Hg6NX1LUwhUxNlksZEjrjkr4+3KiH47QkFWk/Mgimg5au93bVSE3k1EcJpee6YhwzapFuq/jgYIb
OFUariTeDkj8g5kS+F6kf31ZAhSlkW0n9gKzx+Y5VEZyFHHFJWvZHoysEVLWCWrZK1QTkVMzHqZ1
2HKTLDOiiH1fvFT0Ka97voM35qi7n4ZBDbZWea+Amp89I1nyV/0xLunpsBx/g0jTHu0o6yEYAhGj
ITYL8tF7Tbl/oGx7zw4MtED6ERijbO6C2WKAs9htEEz+SUp2Y7p+60yKki6iqvB0rfe55MKLa4V7
O7ZAczG+jRHRLgPSNWvWS1dpxwGUALedXoPpAFTMafzirtFTRWxvno8RQs6WWnO2+VSRHKwBY3i6
HGmkcL+apqHkwUu9bYkysLHTOaeAiuHHcvrhZNZzEWAqxy/SWHJtC4rYnKG+a7uKeIGUb7HM+2/f
pF2WEFhBfoDdYjQvFVu28V60enTD1hRyrpepzdCAISDBF3FAtfwbMVyJGTDCRiv5R3ycWhCGaB+u
Zpcb0wEdklm4DzJHp97beyhqfHsJy9RGA/A55NW7mXdPpacgPbNtW4luuDP8Tl9pfW3SuYMpoArL
F09zu43jwvIyGxZ3Qw/cM+r1aWN72lH3hHYuaFQLatOJ9zBYbpre2CdqfOohp+LC987WbD86Vaff
zp240kNxk5H8Y2C4jYRVrwnZsgCj2XlltVgd6kY0gTloDxRKKG6cWbe00BmIMVODQXr2cOHBw5gH
JL8GLciwC6LDUNVWdo5jj9TFIVI+kr4KmQeKmntew26sapqzlU33beNxGcL0zLNk8B6rr3bWzHxZ
uM565oMsOnGDF4/HY4lOFUuICpwzbBxyVe4SsHKXqBWQy2rVCanf0vEtb8uqqvaV0xuBJeZ+W7st
W/c5DbWNbcmLvkgx/SLKjIs8M5uau7VNbt7wjOhXY6PuFvJakhpEGoI0p99VLmjRth38TWaKce0s
WlBfqOmOgCK3p7p+ZTLnAV3EI9MsXlJOnlXYq/zkCG4OLXZAXnRe8pLm+W0ZeR+zlXl8XFZ1EIPR
BZ0csg1vrbdRGDSGsW1HtaR4XAwsdHp0Ll8fampQkL58J7uEixgGzAyq+CKQWQWFQ1JHXMD38ME5
dRuV2YPsHYwHBKt7s6zXqT38ZChv5BUOA0pcxpSxqtHmFL6NVb3IddCwErQUuaHq49Cg6LVDpAUs
5o/4KT+82V2+9Mh/Bu/+FfDJl1KyBrbYz/WZ884nlJF5RT4UzlhvvUVSzPQc/QCVEYAkgLxB0w91
3hxalMgwHOgkJqhLME+9jKiVBqplPXR0hqBjmvlwV6JrdvlccSFU58qX+pkAyF28iKAxaqhBBpeB
sFzhwXgovP45h3QPP4Crvd5P16GRL3PDp0bozSE9y2lmSzfb0AsgKd1AjvU0VW+bRaKFl2TfED4s
uC6n7SPh6vrULCGVEYm3aCV390X1BW6/r2JTbZOofBwWZZi80YeJVIxVIsJkQ2Y3S+NP7niMZirX
CcGgMVeIzYXh3LeMFyvd5u2ADxinbcK/NU8jikiGxF6P7qP8XcIOZz5WBCBjrROWwi2D1t1SSrTX
aSNk9W+kmy6FmV/0DknFzPyxF7285yaJ8I6G3uWgUJTb2ZfIjODye+ol4tnb5p7Nrdg0A9Oy2Gu7
jbdOCb0EY5bfq0WxDxftvkfEjyj9LkKD/W9Fh0qtF2rftaYMWLi6QObZAwAxepmWzQBuZILEEQ80
tQuETnJWVXb1Hkl2CgRpDi2tkEGRqeiQCu3YLhsIn+f/hkDRbuIkZC6VfpBFJnqVpncBvGOxI9Mi
NznOm5XtmlEwa94B/sS0tvrY23VxC7WAzrdAJdzsab7SD52bfcVUTp4S9rU7lRYPmu2TYoXYGaQm
fy0mr8ugYtz8sjHbcmwqm8yYLTMY0x2GmSJX9X2jVbhvklhTjD7xJPaW0nwwkPROiBu9LmUFbFRB
bnHRQ1dDAlQqd/kQ3fpe62DykMPkuO9YOeC6ACtYtAcCfnLrhfLNct0IJXvkG8IYsLZG8VYOSbNO
yvLq63O+8VBmgp4zYm0p86uqirskJwFkt+5pjK1PJyfZBKLnI+45fGBH3mt2c4d95r7XwFtbxXAt
2vLK0ChXWsPU3drTuu/zt6EsuC12CepLDZWsC5futZjx9ndyw+yMxibXgY0aDRDT0Kd1ccyj5s4Q
cDhMg0saCyBsJBq4jipb9Iq86NYZd+JNVXEci6p49sbpScuyPWYx3nK59uGMPvcW0oFOHp5tvXr1
AZ6uiii/OCOW/kT1vziqHu05hBzp5zsaE7nz5eT/+CNoqap5s2WZ9TyreD9GID57F14AjFQD71xv
VazAh+lQmfrRAZADD5PtctsfPfqLaHOMWK2wsB1blim4te/QUVZNkZQEf9Xz0PJiq1169cKOvFNU
tG8lfMS17sOJUKw7bPMGWvLBTwiB6QSxYB6tVJkGXkkvklvvU8d4jJYWvYr3eWDhqFxTNwY23PsK
5/K5tVW/hvEqWTeAkbbGtAxGfxIrbOAN2ef5qOdZvFaifxvjzEf3DH+M1o/v4bsJiYEqRpLqfX16
1kzAVTYMxmNt9svFwXt1DXnx8Dspi1bPpddKk9OHTBN73+fJhroX6qbckv+yJkRMtppjs+QWDFMF
+dy9hiP394q/lo1NZH5NFd3V5iDfRLkb8JzdZ6LbC0LVAQy2dk2jjMGXmdh9uWx7Wq6Z4dSBEHF9
wODFbVI64f0w0F5qKeoqi0i2pNnjU5g1V71naUD34WdG0GKtI3uR+m8/mG040sQih8f4JMMQzcyX
45tbVRxBpfIPRoLunqMlTo0TnRNf3ogue2zsdGOK9ix6rdmFQ3laziPdNz5t4dypprJOiE8JQHZ4
1aRPK3SYSnMP82TckrXI98lMyIyiSduYHuH93ZlFck9d486vCrxMpujg+Q73sAD1QI0E0kADtCjy
1T7uaPooarta/Ws8X0hHLtCd/3o8P30Uf1uCUP84ny+/7s/53IVP7Dk4ogmDLAPwHyZ49zewjx6G
YhtbO4PzH9O5+Ru+d91lkeERZDN9HNR/TOfGb4CwTYZzWjP83zGSf2E69353Xvy9Hxx60O/Dvlio
//jQEQ/+fjqvwe3iADaTw6TPzrqzkq9Zeh9c6ylCs8ycZjmnOw4ChKpdqflcQT5Be+veRx9KadOJ
xWP4Fns4n6qKehuZZttxaOLtMFflpkq7l8rw75Kkc26NIWugPM/djQgdI2gTkrcQgsonPD2PFdC7
OzsJ5ckUcDuouSM0BJKRTbYHW2EWFsvcqbwFXHNrlzW90myjMfA4x75ud9rQj/vcoD2cmOhZ0JC8
dpV1m2otToJc2eEt/l7K1yZnuHhQbwZKGrdjYnKTU9TKZ9S2yiL313XnvY8dVMLWVWvap9OABOym
6It33UzDm8HAYEoyCEsylSO4+Iq3Zuy6VWdE73WD3Dgw8wVpOZuryQDpV5JKCeD4lsEwFju8j8Z+
rJDGtSHkgqlX8RF5jpxK081rUc00AEUR3O/KYqiYbTh66N/RqO0XtlA61m+TPu5Lw75tsyzZzorL
TJbUzaZodOzNCPhYm6KXwRIf4djcZg0cxIZ1R0wdsWbEziP9mdAucDc+6K1x48fhIzt08ulDYazm
eMiCgnbag7CreLv4iol+g4S06gIzhii+Gmr1dmaDoGlo705MYjyGBfLC9elzwoq4skgpbT3+DHZT
c3gdIy5CSWI229TVzXNRtvIefxAWAyzeu6F3x2MxcdgamvfT6/b9lPAmLma+PpOuVyt9Ah9DmrQA
heK8iLkYcSWVD9zFb7kBcebL/KyV3i/i5quunq1tMVnTpp0jYBx+lgSsnJOzU/IeNOscYGjqPsWT
V250DSK0gjWOdRpPJOCvckEyV6ClcVq5QOWeh8pMtgDdtY3GfXnb01gVeFEpg8nUUOexhe30hDxT
7OdPsw4GK5p+NUpv+dIqd032nM9i6p7MyXjoUvuidZF3bxoQfmyR7hzLuO8GtuPNlHyV0t43At9W
NKL1+Fy4gtDCOT0IusmFmfKp5Q9kyn5G0l6BC0gKz4c89tXwAJ3gaozDd537bzJF7ZpCt71XC260
M1vrHjtYvfYGxKWyj+HJTDRXlOmE4D2ht+V5eE17C+iH1Zwmr3olLkusP06xEerdCWLAUfblL5FU
ZyMbuQfbRnaux/ALkape++WsHT2nxUTohva6GNHx8x6aYWoikbCyMDSz2PmUty8Ek8WJTCeDerCq
/gTTRoOxYO/lSHJ7dva8AK69NL/l5IGn7MWPrfSLUVbHaKyfXMEanu/eQQHeCuqRfgw6b/Hq6M9d
xqNYCd3ZUDHRwJxSHPQJIzWfUhTEefXZjuNpiPMr9T9uZnzlaXeXTOGNYlaiYTdnqZZ0JyNKv6NW
82C+6nhB6/Ilt9C3eN0cMBJfGEc6wEzGNndIutvQzhlk5wOx+/upEywxk3xPIzDILQdtZQqzo2KZ
23oz0Y2RLZoad5VBs4dPqcSkp+dOT569iERy7fKyZSX0QWe9XA92+OyWoGgg2fePk6TgxY359KJJ
sbSLzItQ6nYesq9wss+C839lj+EPvwUwoGFEXMFLwcqv3+LLhoSQ2Gtw1ydwrdNWTTMLNzv5lXse
oHeUAhIY+aaM+J1tEKer3IlHfBJWHRi83QKnoom+pM9ZmeojqYBTw84KpgTmJ93gtI1M6Vaza0iS
bXZrOPNTuZCnMUHRN5D3p8EeT7PL06zZ734WnnO21D23zDacd1atbW2v/0yn7i7mPcISnpYFp3uf
TX+flcMTELZAhOQL6kn/mssJXmiiNhmD9j4GDgHgMqk3YxJbu5Ry6sLKKHFhjiAhqj37lXxLlfFc
hry0h5itRUiStOv81yFJDnFV3ugtxayz/SZd6xeOso88Ly+5CUs/t7B1TvlhRrDi26RgIEf51xwa
UOas6DnN0/PsJnd6p+5YqD0mSl3avLsUsdIJydJOpxfRfQQptMUMza2cwNNYYgMz+Z0wtaeAgNA4
9Gj6UQVwcgEwNOXJXBuafmKkvJ8mrug6e1H08M9EUOdTmN2b3iFWzc18Ghf3SNMd467Zd3DeNWk+
GrW4EAGihTUkEpNhC+4hJGUjzXex+5kY4aPOvXVFBuzCcA/Wv8P6X2iX2fbEaonG0yy4J/C5xYd2
0fGZkq9lbK0o3NEmXHH225hrG/hTG81jcG/NaFfU9c4ih+LJAadsjRGf7oIq2/CG51GfjoVpXOVA
H9wUb9GKaeQpujtDz++Q2nYg9ogqyyhlgy73+VRvIdv+pJFzXvbkeG8CDSZpjn6DKifvMkoLMQJZ
W8Iq3yzMZixx1ZOkKGY1wpwNiti54ZO/q+Bd+Qz5ReQGowQmTRygU9rXkOMHNEAe9OVWxXyhSit5
bzwdjbQDVYG2D5zllLXUs7UmcBgjPbGQY6kXAWfLWAKUev01J/0xEf1jWfKYdYZ6mIx6x6iw5yw/
zVoycfuI0yAvoVZYYQLnL3bZLswtfyzRBG3glRO9RNQ9ng3ZnLkqETbytHI/WYg3nmz7B7tMhjvp
0H8Q+uFzjp0dJedj1lu1JsYLTdnV1xPy4XoyGmfrlsWj05R8xZnopxqYiDKpN/JCba2ZiJ1i4IXH
qgeJnW+GSm0+6O4uAqGPLflcUyjvliZ3jGw8yzrZ90PlbdPcOsRxt3W1/N4fAMfBBIP4PNfr0Siv
neuUO5NA2kpTxYj2628ERBa0UuM6tQM0N+nnK58DcgUe8Mvk1QYSm5xaPPn0zeQNowiIHZzKrCLm
qaK8Bg0RSylh4Fw7dT53IdXLO4zXLGd8t8W7SKB5MvNj5i6lc1OFp9l3qwBTAmuLJswxe0j6AXQA
sCw+jlLqycaAA7fSkZlh35FBK0VynBvoelwKV5Mod45JorKonNfassGX68UpnsJHYbZXmI6wlRXx
xNK2tHMb0wZF1hDMmFZuB2tJrU3pxHrZ3lNw+dj48ctsM0jqxlBhNMleJUCbpNTFOpQhTYmx++ha
UbmuZjSmWSBAzqm4DBYzWeqmSDbSsbAaUmJd+ubFzNLnyoreCmPWzgpGo5k031XElTWauYyOM9UK
LdWWvCQlSk9FHpRjU8AkkA7fNsQ0l/s6n6d3mKS6dTp9245oJdLK0iseEZef3v+BpUOhhqibrRVJ
sak6CuxdnaURz/2JDuzveshtLjHGDYjW9zBd8OgCCpDXEEuDKNPQbtOXoCPRctxBfFQp/BzpZ89q
warrIwiSSIcSbE5WeJCZ7wesmaNNnmlf6VCFq0HpPJVeMqypIS0Cx56h7thJ+dRAm055dwUj5D3C
JS2llfOtBZVvZ7uNolkyp3hSD+2V3o2BPozpyff5crUZfeWOah49D/WKu9Stb5TmTRzPt56YsgOi
57wRLcOxg7rPGpAABE6PNydjb6co7tnwBDJAFze8hK6U3TwnmvmNWrctLQJCiRO6UB8TaIEyPYEe
tcGdG2dLyP4wsYHd0P8DTn6GRp7ouOjS5ORlRUuNjGpZjCVPoxRLq2L1OQ6kKppumlg86h7HQx9t
e48Y2pTyKp/0+4htwmp0ivdMr8x9Qj/W2llUazg87Y0himPdznuN+WYikoMsNbPiDGW8JXjRbUNt
rI+8Le85l68m6sfi5MSM4blvWEBZKtWataauMVqHPk2nUXkDzMfixAovvoyrG28oLMylOK1ocoVN
7UdbPHIwJ2e622lviRJ8FWbz7OYxtooJewJhuu+wxkZI2+O412T6opfhS8XrZucjOa5mo8VBJ5Js
lxhOvqcS0l6ZAxUWncbvHbn+Oiu5YRpDZz+Lyc6/ORXit8of8i3qtPqsLb4khkHIcoQYvGIX82PW
LdSakc/Eqkb+uw32pdONLvPH3Gt/RisGWz3WzsoQVCINLtkM3ZubbN+KQn+3TPCICgMmaVvyjtwU
kNSHNTipS2dnBkG9otrEpfGZGXYT6F5xoyzbfrSq0MBJ437ngyF4u6mvmknjpPqW7p8JrNiMVXkl
tPQHUwm5KzgQfBE8loP1OWv5U6iP3RXpcOjU3P4b2+ZfCQeH5PZ/I7MsrJn/+89QA/yyP1SWpSiM
fgzkFCQTgDJ/qiziN0wQrq2TPIEdsJR1/KGzGL/p2B9cKMomnAKAdX/qLPpvRBZp4yDiQP2E7v6V
gIO14Az+Q8DBMw1jKZg02C+THv/PNGlZ4BASZo2rNeK2R8cN8qPNlAoovyntz84fBEeh2FliekWP
eSqo1nUK7HpOPNxm2RgovtXSVmkw+/aBRQoE5arjDuecmE8ubB4h0kwYk6pBwC1j4Fiz841YNuTP
hXSZzRy3WQOUpZveH1+46suTQ6p733ByIOrcgkPmu2xhHJKkeCjikM1hkA4lY66YHrsFFoBqsGTw
HCTZJnVP2hjDqpU4WNuMW1RYTeMmbGu0eOJovxu6Kpec16ge4izjDwFEc0i1It9JTLwkgLkyKSd7
azAbrFJ7Plmi/6Lpct2G1QM/w5VL+9UkpqAV1OdabnQ3dx63eZQmt5UPtnDBCpfbSFTXGbdIS758
Rfvi1W/6+1xLb5Tnv1EOkHBZoHEodMt95U/Wehy6z8lNDpUtzzMFXIi31Wuqc42grOxX5U3VmkPk
ZWqh9WoptxFFjxtOyLekm+/gbYHIo91C8UOy+O2QJ0p0/qI2HoY0OXJ0YPAPWZ1TykhmLoij4maY
ccf2bN5SSXZdKltbMzYj3Yr0xumMUxfmJ6mbPR1k6VlGxZ2u41eL1IY96zlFE1/h870UXfQLOBqE
b/Ot7uoLqWQ6l9xlwGclbk8WndNZG8RJfzcA7WVFpKtHdEQqrfkh1mY8XxMl2TkUqbWVBcKDE/Zb
bW53I9yhHgeIogZtIDld4bRPicv6VXhvxiOJ8Jm8KJf8rGGR2QsGU+HqiCr2CHoXJPR33VOHnC4V
L85S9lL28ldda08GDs+eNpiQVhiLdpiZdTdZYKS1vqFIgs0cm/hyvjbhINZp6l9tIDuspGf9LvNn
7lTW2N/3VZPvbL+91jpMDLfWsJqFwt4QzzjNC7nfjD2eEktH/Xfzbo+mAi8mL4rs20l9cZ+zYdyb
jMFLUZ4EDd5oNHnP/o/bpRUpV719EQp7YedakobPQY0XaTSy2umYwqcNnG3nJ9TqLxEOckc8lAPb
8u8G6bOPFJhuJRetNUvO62yEpwT5rxrMq1unN7NV3C2DtJMT2U+Ldh86DZthHbVAjKJJWBjkyKcl
xqGewYktDyBhj68H8ozpKArUhZm9u7rajMVsXA18oJxuuUGjGubAXJpjgN3cuglVnrwIO4/4Eiwd
ERj0QAQKw4jvkjpUB3p4IrzwRAQJMyCqxvFiTrFaAE0QrcAeULbgceeHkwM8UOtmg30TaKdKAXmq
F9zTPPrsZeZ6mudttAChiM6YaISqMOJDy6r6NDWTdelphSsD/m7yp7E2POIhsgZSO3teFUS1f+O7
xDlwkjo/saSwTxsPit2HQxqAuczZyQmrTJamb5rCz1XGnc22kTZbByg1O6PMXtk1TSGVNPKH2K5u
8KWQD0OJKO38EuK6XtPRu5FafKQM5xbEPCqyqb/Pyibr03IbaI1TMhhsMzOMVBq+Z65gDYe1zSXA
Tw5CG97NjkHEifqjT5EFeSfupVWI4AGOfCFfXWOdyCa3dH7D4bU1SxO9Lr1t/PDMtWp5X5DF6vLo
hBHgq/OhsNvWnVQdGSQLBgSmXHPFm/5zaZVhcnjMoQr8aw2jL2sYH+vif30/WHSWv8EjKj//cRGz
/Mo/rgjYIbkA2OzRXI71BUH7xyKG1i4MlL5OVgeUzNJR/ccVwfzN9D2DCwQLGhhBC/flz1UMwyBe
Re4WtkORxV8MQf5DnYMhbAySpsNFhEiH8Z9WMbLIHBChTbhnKNpp4XzwjOihRExEwb2YFmiG0g4q
Q9yZUu0KwmCuG+6GipVozMPWOlehKF8RU8BQeTJB+XcNtmkV7rW4ui1jdT9MxYFd+V5Pul9gte7L
orktwu44QTZrJeKp1ZjHKWXAzTL55LrDW9UZRxnWL5We3LJqeIvc6YFNw3fkx7ucbTD3i+bchsMx
adoDlaEvocye3CIj7IEnow+/km64gX2wzZfGJLik+QK+P+u1cSDxdcwh9VPc8AHodNsP3T3oki+9
ZngpsV267UQ4pnQ3DYcUAZet29cnmlAxABFiF2N2azX9Ja3IRNOJ+a0pk1L4tP7up2bjA6NHiL/x
rPgMugb/CMKA1thnwmTbiJ9tRGxwgHtohXmbmJ0T9M6QU6jQ3+Fe2c1FfY/Q+z1ZlG0VA/UNpo3q
a90VvtrKpHtv3HlNZ8NROMOed8EGMD+HjuHy8bbPho+4NKUs8DEUok7qvyo332XutGMJa24o3YLy
DlWNmsQA/hXx7HlK1vVQ/EI+rdKDo0+mc0N6H26cTwjHN4qbcBlx7cG6dZehtyLZ0C1jcLgMxGNN
EDbiTtMswzJOq2wjlgHaXkbpjpl6YLbOwejx18q43TJ3y6Evn6oKPwUuniIwl4rmCD7MvZyExKeg
fVndHG1cK0GRi9kKkTmCwRpP0TGf+Tcwkz2rRQiwUu+D9ggfg6Xnb3iOcB6xC91ho0rx+o3/j70z
3WkjW/f+reQGCtU8fDnSwQMGzBACIfClRAipeZ7r6s9v2ZDEhqR3ttG7/eocRepWN6HKXrXqWc/w
H+Y+gid2Ax5fyaL7NgD1AvlJDr1ll9kncVlfG7m0IGk3p1GG91U3yg9V4V+OwzgvQgd2JrvnMI+1
r1lPsITE/q1J5U+D6d00DebOKajoiRqy+rKSZhMjIexnpAsE5vLet936qG0a90hSAGvoCPUKa927
MqaWjKJHhbmAEWXoxVhpBg80wQM+JNtGcDAoOkTvoRuBWwa7NI9RhrHk5kQrihMkiG4kpN+bhs3Q
CW83b0TXD/Vo3OO+gc/3Lz3fjsnuu0VajCAN4v7CU0P0LQKvP/SV6tyyDNFXASFLZQ2TV29oMKmf
6iI+VULYF2MbY8rdG/eRaDSV2mVn1mQHgQsXQjspK+mLHXsniilRalP+RhovVp6GT7hLMYKJabCB
qyOV19MTpfOPWvBaEz93gSJZFLGufayagBwVI8dcuKdhraCFfBmasFw1V3YPg9AE5+G04zQtFVxX
5IIRmuswi1JPEM1mNEgVHo2RfEXpIBQlegqcRRTQkyyH+qajV30YxvZpCDy3HAJMEppjP8vphkT1
rVoZkAjLY9WIpug1PvRVdRZniYXDi3zKKYvxYHCMuMrMiUG1KdmFFVTnuuQe5VJ71sTD1OnpmNp9
8FHx6iu6bF9CvbgGv3RW2PIy9sr7ri1nsdVCm6SPXOvdBfWYioaG+dH3WHcE3YBMAW4ycvsGBOYl
CpwIBoffqrQ5BhlxzGj6hDzozI4Bp8GQikFOVF/s3DlvsvCSsQriImawQPoMzWm0NPKOBn+nN7dJ
A9nazbAYKw3kUJz2U9XrxzD3vpZpdivkP3I//06AvUvp7DvMZ8QYxSZZOkyl4SI0kCpUY+UikfQj
ye+XseFOa0P5DBvlptTis9KtTuF9ofERdNddQWPab+CdlO5ZJsdLP1CvIgkYUCQVn1sDdXJKA4DY
Znfrufnd6BkPXV9fu3WLUVeffpR66zay3ScTOekqly6kukDbwndORx+Oh1RI95lOrzxutG+hEz04
Cg1s3wvO8PCw7so6S0HXMX5wkD2ZRa0DH8YDGOrUHQxDZCYRkVJPI8krJjZd/nnAk5o2hkn/RKVO
pfuXzukWWpNxJPJiKneR1Dbh0m0/WX54h7+pguKS/7mBqUQTsY2nVa3fS/AWz2ucftsaYxoORhY/
+qgU8bVfqDinMe3SpOg26ZAjl8DoxIoGJ3pELscvaHVHoHLUKL7A1KOdSaaJqJ916qNtLXvZldZZ
T4Ui98dWDE5okKAa6T4lozJ2xtQrQCGVTnXiDxx9JfqrZmk/2hhlxL57GSXG0jBiwpZ17WIpeeiM
UTp1mdd7QQPeVD4GHXUKFOAcyWghqbQYgnbpYsEYBvaSB7jA2I+iWNI/A8e/9XNz7uXUGrTd75lu
uIdtXpzUvTS39FFtjmqD0zTQsps6lh6LmuebIitetyrccFX/VNbInFgGVi8harIeXAEk2phijslg
Tk3QfIf9WN3HYwaz1yk/SjYI1aizl42UfpEMawa4AVWVvhBzAniHuKF/Avwc56duT2XpUQyabUeX
zjDP2xZYFmAKWeawbjXlHuXSo6FqoICDOYZMgBBM9+g6dT/PJY8b16U3lfNykUFrF4MBlLesWaZm
gCda3jxbRUQmLu8rkEuHnlQeRfQk4TpSLmsqwKjm0W/AqKvUWFVYz4GbMS2zZzbarpOh9j8lqvSA
VvkJIevKiL3PkTEiyNscSXZ8ofrqreHYi5zQ6TN3MorhKFWza9tB2Xc0Q0S0audjTAXeSsOJ5Kln
FWy4CMNIbG3uMws6gGV290WAp2TWyZgpx9FZIDNog2n9OYvgsfdqDVMAS0pLC49Ho7qNovq4HqXv
VsQ00roKbSMCT6tpp1FQPdRCNAr245w+qnvY4KuD/NKViiVmYDRHKhOgAKtMym48M4V7ppeWJ6j0
zWNhq9kwJ8iE0+bY0HJRJRNfgJCxgZ8CA01K+a7N3LM88LBpyiyALqijzeHVQpQnzM9TAxvPNFfh
h6hSNaOe8xC0G0601npAWA2pqhziSa7OajAZ54blW7OxV7RznE3OkJxgqFnWPcpOKl0IB4XWRZNT
OsVEo66VcQOXGdXS7IE5hz+W5ITwD5t66caSBoShCDiyTWnSWogQdOF4xRgUAh6ugKeDbGAo4EJM
VqD5zXzQOhd4CbJEmt6fWH0IeQ4ryFkwmMe1ZV1gUKMem0JTS5f6i8T0rQVcfhTk8wuzdR4DHfQ6
xobw8Rgemk4zzSiR0USadB5d/LSzvoU6D2OQPrtN0M3D1uN8KNHyC6GkC5xyOUHJ4rqWgu8qyjsn
iYi1QQ4wFuTl1EFaaholXk1gk87LcVhqGU8ET0MGGiNTCyVXbyMLvQVAODGyTUo5TxzcKG3tyggH
OsQRrTDFjG45ulxAl2F50pkQxqt4jlu7joJ6jlVpKMTSGnS8EO9M5/BSxoU9tN+YLX5vo+CiS9yP
uFfGc7UJLtMCpx8GkInsMi3tzSMY9ydhNpz2oo0f519KQykPbSv+VpsgVfo8uEh687ZDrrdLvBbH
MS+Zx00g0BDaJZqMqKwpziRf2qQYhXFueuFxVGTKNKKgmqpo9B2HAb7Bjdcrc1IMxNEG+dGTshsH
6ADjgKw8knUUlwpoTxOgsjhim8lc9zO0lsrFmDdMZ3AOazDB6NBAQuDg1vKTO8XDz8orWWNVncW1
gy5LWf4bxfJZ8FhmVfa93mQIrjB1P+mDbxMPRdv+x9/ZJ06hQ5H6D9XytHkTtih+86VaNrGeNlbE
PV0DbfhLQ91EMkiRSVItg2mtAXfwpVpWDoQ5ILhFw0TQRxF97pdqWT4AfQhZyeDHmmmo2t901HVz
u1pGNJjSm88BYA3jAaFo9Ctw0YkHiW2KI7vhKde9yXuL9An0KumLXjfsafdpHICgqUysJ52moYfS
FV+hPDiHFZUtR7lya3RoeKEguSSYg1CWsyuPhtcEbNGXpGJcCyDrTqrd60Ev6mkYNudVgLNVMdwm
UXnqq+0twvB3utEXUzPJnrwOeZq+gLGdWKBKEsZrwEsQrvBa5zBS2nPPhZmtKcVNXScXUd0gKCZk
NSU6Q615k8fdjdxwNgcdk3W9qW5cNVm6ZHwIvn7r0x64o4FXtqHhcyeFxiRqlBnSmeq5rnTuIkPL
/tAUKkZWY2JEHyTKzFZLc1Y7yBW4Q2jNQk01IRKUVwXGC7WuFJd5NjyYWX2Golt4qcbFV10faryv
kAfWfbujRUlRbmi4nwVDdQJ+g7EFGrUzhTbgXFUN2Fq5C2ohS3E6Y3Ds5+lVh27fMayOaGo0wMMt
NdGm4RiNhzmdNiAL/nfFqWegnaobKQBCYwWgkHCKcADAx7co3OtTWPA5PcEKOYGkzad1BvDIwjkP
X9/haQyTe71mZE8qLVO5DiehDWrSDG0MmP36kJNh0TIxP4pSWq1RBoJB6u76QrtEo/WohMjCMhnf
fWecl3J6n7jVmRLLV02AqQk2MY2N32Tnfctr58quvXkeNUtmgMeJZZ+KEbjRdgvTApTfmkwspfSE
1blommAeWNk1zr13Qz8+JjBKvWhYdK50g0ISHsfeIqyLYtIXWN7oY4X0jn0PiZuMproOixbTGBAZ
wgeIUEgbESVdp1robX4suem81iKipoifioikrYipkI3ADWrJDaC+R6U1rImbFco8ZbR01CjqcCwX
8M4BeZpQRAtk3yN3UpLbDYVxWQvQutNUAP79AH05nZNvEAdBg2kBaNKnanVGDOWXgtRTj4JTFv7Y
Gii3xalicbyUtXyFusalLY1MbzmAOg4i1I++OxxMVmgMC0mcVQGV/iH1srAQ4iTzxZmmU3EeZmlV
ngQ6h72fpLfNKItzcBiPJU5GINOc6xyVvFkNZ14FBDevvoY5ltVIXq3EGVA4tLtly6kbSWYFbUbB
zhrY5DTJWWHcpjnNMuAbtEXmeeJ9p9657lw6OeTi9CIMgx0VwKSCRNPO4759qvWqholYo6Ns3Aat
Bj1Zm5RMeYQejg/fJBSphGmYjx41FNXiMe2E7piluwAmiRRHBDOITuZFpaAjKfUJ7BeSFVtq+5Na
JDCBSGX8BndYVMRc1CPSs0BHxnLQrfZIttPycAg6f1KOqjnRRHYk6Q3yUB55C8X/jeeSQxkim9Lk
bEmToZzh36QSBVoYOeM48Zlf0GkRCVlZpP1srIAoo1N0Jou8zRQZXCNyOY3AkIrsLifNs2xYcKR9
OHcgX6yRCYLPRqFWZIcaaMU59J+zkn4qkqeSMQcDLM+jyDCuSGcQIknRC9GLLJ/QhUgKYKWmc126
cXGtejZ0ixrrziLStdu4jL2bMGpuoKFkODcwk7S1Y1W41kc+Ap4OHgFhis56Y1RL0Z00jPJjmCUn
WEVeqWF0oaWoYdf1BQNQlGF6yKFGNKJWhHR0ESYARpvgtENt4dC0wDi7rXvhZVmCLQSTnbA3gZKb
6WUZ4VqI6VCEnyNSJUHu0Wh0Ch2ARCc6meYX9EVRTKU+1NQOoRCzQoQE4M9hRz40tUYhakRxh/dS
G89bpchneU/Us0JKGUCwOeQ2fDPTOJ9JUn9Hv/gepM7tEFdfJC/+FHUSBmEWM4WypUNga4x8zaQ2
JmkJscxiSArYIDaPKU3saUtPJlROBgcknZx04WRwgo893oGHZou2VJzTMqiN9AjzMtrEwoNMYjMM
eWkth3R0ZnQTkynfxpkj3fpQwHSj2wFvRx6dAJGn+AsczbtCpYZH//KTYitnjuLTWCw0ZQ7O050m
CGPOGDVB5Mx1WoKldGmOI0Pqvv7otaq/cMcUoIgVoDqi9pdJ1QB80AcJ+LoRzfFSbWdlr2FgqbpI
ezeZCZ86/qTw/CY24J1l4aXDsR6aNnJII86mXvgR1aGzdqDYIcY+IRZkH0YuE2fQPwDn8vTUroYT
9NeGiRFiyaZRsKZe8zlK5a+Okz80TXLVmekiSerPgabf5Yl9VCfGLIXIGbOxu4x457nN1Sp1+t+M
yLAUR8Fn6k8p5HXwlH5Am2KT+fLjF39mkBbqkChHITKhqr8SX4wDesHkj5ah6OaGMIV8YNiMVDD+
IU1cp50/M0g+GfkleaVsI3Zo/00GifjEa0yGhtwkF1Twk8QCdDODxAkNWnak64tcto+7PKbDhbSC
gbMmUr52wnaGYJn0UDalpKw+RqFt3ehaHU3rCgBQMwbSOerB6XwEM3yoNmU71Vz7OpRr3Pz0QbQg
kwwt+xHIO/N9/DzbXB+nMgrzCAOXqPIxoHT7qRkzu64kX0LjpUyvkZv3p6DCl4EeK/hRl/ZFx9E7
BUlZHo9hp8zDAWJYLPAaRUu7uk7P4yKD5cqYB6cVZQoJWD32zYaBCzQKTi91YcuoAqYCByJJ0rdI
ldR5KYAilRnD0sgytBFBkQB1ZS5Lvz5BML3BsRpJ6XqKJt0CtXLsYxpGJbqgiqc3TRLeBHp4barN
SSvAK73DCW6GTGq04kqLkWZPNe0orxX6HTXx0R3GR18MQGFngtEUQ1HGbRctU1JJTEs797S2/WYi
C3JihXdiGHnno9Vo09gavkgV8FzJqe+Z+OeTIcBbRgIOYEbQ9AzmtQzmxwkUwPuASW4iRrqtGO62
Ysyb2d1ETnwHHHayHJgEy2IknDEbdsWQWGr0JcTC005CL1ISdBzmybqbcOQxYR5L4xQRyvLK6dJw
YogxNGZq+cQWo+nO6FEJLRhXy7J3l4kBdmkVC0R2QY8W4zFkpfEwOAW5CUOUo+GUJSmm8nosniIZ
OOv7wbgJ80GDUSlm6EJ8f+nLkCc/4dlKR7AunDK8Gl0jsWFuIzaBjYMH7Tk+b4WJk1FmNWOhAIS6
MHiKgZVbvfzJEuZPirCB8oQhVCusoSSlDD7DeeGanpJ/NaXEOG5bu7lT0r45iiVAP5YCp8PtfAOS
5IgkXhY09ic/zJjzIO1Ba1pBxx1XbGUeGVL8SKpZAV+yDArzJpPcKc7Q1pONfClSp16WnA6OcKvt
fYnRd9zcWwPqSTD/PZRgDNqjjZDig6wFLMjz8jtql/hLVtZnY2bXJy71RzYFw4i8dFAZPoPNrITy
43uLyI/7e1rDtdA6TD7xSoTT//VBXVmN0Y0/NgY+ZY8frsutoP7zF39GdUKzhWkaNbyu/TpFB2in
w2S0EHhDCIR7PbcFnAOMYm3MZnRdMVTAdj+6As4B4GudqKShC22a/PJfxfQVXXGDzqjSEDDJsw0Z
XzlOnc2YjkJByGzW6hZQLMI7Ql83J/dxXaGqdq6PiD1M3TS5VgzktCOQozOX2SSaeEFhgy9J3O+1
lBALdFBXRuRU1I+WfZwZpTa16s5dJpGBySMGzEdDiW52pMCoChDrmhXq6M2lBNP2soJq3yHCHfRZ
eEIqQ9Xk6xVaO30xV1IT3VC0TwHSMW6ZSFlYYkTRxJ9DsztKhFqFbevSHDH8GmZj109rD5HTvDHq
LzF8IWDGrV7mZ3AYVP8EL7XoS+Sb5Y3kjDjDyKF1YZleApEN7NNNYKrDkaxK2BFYoXXrdW5JSmhY
F53hMjoOed0PUaUcpkprm1MplHEClU1c4HR8SfX6vlcLPhJ5fpX33+zan1GAfR4S66uBbKoUSOlM
cbKl6UF8lJLhmwUbRMrHBywxjxIEdJaKApLbxba+AvCTHWYefhtabHyjcVMglMSUG6s3vflqQVAW
7gIWwKACdTJmDfZxyqMTMzvCbBhD8pOt7mvJkT1JSR+QaNABkPUm1nN5sKyrDpsEpHBI1PtLL+gv
2B9P0IouzcA0TiBbfc1Kee7r3sKwEMbLGmhbXr0MBiYj0J7A/cifXb0Dpme0h35eMznz7UXlK1hX
AgEsaumR8hvo8tCZcwwhIqrCTDrsEodR2tjX6VKr8R3yyyOriTIwnqXMREWp0Q8gaUC4wuBk9sxL
L4Wo2cETLw0DaDm0eKsGQxhKsnkG4WsCsnjups0981daJUkDztxT7vXKOW2q/taV2iPVMr4Wwpgl
lZ2SyoGReel0DxY6HmgTd9/chkFqP0bL2M+QJ+rg2GpdfU6T6sbROWVKTb6u/ObSGYVkbDv322xZ
xfaNMdr3dp6fWaE/k1rls1Hi8NOr5jwK64XRt8scQbekSM5zWzm3gmGOzUeGYyLKP244zsCVnqY1
8pZMe2YaWYpQP0SroWimKlz5RW+4t7avn0SVfq0jlTf2xlWk2pz0OToffQeb3UnAbWoQSUva2HTO
8huF/yP38PJqH907E8oayHkxaR39CzkdZ5mR3zgy9FTCytkIaFZRYC3rOppWbbhwJe1EseNPFkKr
h7SZ2WF28iUvnS+G7l8ZmLW2JsVXKLf6NyVuwmkdt7D0PRvZuzrxwQtW+Gl06kfaB+qn/ztf1jCt
P1YNhxQN1+XTGxitTRi3A0uJwnWF4iaA/8RoMVGnx0nSzs9/xWiB1Rau8OC1bc4YRbSqn2sG5wAl
XhsrUZMLwub9u66zwnG0jeNGK9+BLM+nQPp+G8dd4+HgItmgLmKjNu4dz+4fg3rAm8SRPDpFnVc/
jonHlLju6ODgDPO5VjX/2C0Z1KBByqAsTWjc9UPjwJpMtYmmlNd9X/qLLMm/6rCBv8plBRnY06Kj
uNLoLtgl3OHaGZOrmsMYSTU7n/l6UByZLtNs4Mg6Fs1Ze1WUKCj5Y/TkYpk59bG8mUQiNUJufxbF
OeRhFCH7ew888AK+RHlmKqM/q1YZlrTKtnhT65OcDAxSTPwlEkmZKdIztyMvtJhel+Ars2zh1vy3
5MR0gkdSPFXkejJiJgJxWSsfHYjhSxi7pIUxv+Mf2kA0H8cKOX0VvP0hQYth9VBmyFObLnwh6Mby
aFw7SfElqxXEg0g8icu2Mx0t76NSop6cKhH9QqkEba60bXpEtzyblLpkfQ/LUDtUcoxPJEUq4ON5
1kJ2qBvcXP9MIxP1skAfaRVZ0kUntXJDdZHDTHEaE5exAFduGRk7Rb/pK6Rz9CLFPQCywKeYjZBN
4YCAt6KdEd5B/B8v0ePMvmpgWYAZ+ZjECwPy7NR3leqpsjrn+//FiVWc0JnW/H5ARQ764TOQzteB
QvzezzTUJGXkTXzORH8GCuPAMUBsPg+nRI74Mp6SD2RbwTcSkjTmwhiR/BIokNngs+n0FtZimX+T
iL4dKCwaIpbM/WxHiHL+Op7SM9xGS7mScXxxyAClTJph5IbJcDLEvAHWDA2HBp2HiKp1UqvAu8kF
UGrFHDhJkWkwc8qwFIn7eaPidhcNDgpLgDRPLbiiR2riGUBBx8afeeiHX2okp/JhJfZivtqWzFeF
jIZFlnAYSJSWh8lqJyerXd0n5INdpwIjZUp4kcWuS/FOsTVFtogRPS+McR6RYk7cuDz3KqzK6gIO
J1h8VGf0OecleBvoaEOUYM9WWnjp2Fa4kDv3KNHoqKMn/LUBiwFQqb0vnP4TSqQJwgHMdYw6ugOt
opw0WiyfxTYDJ5tbLcFYQBdx0W4o4QEg6IYzPTJiYXGcp5WCwmTRLQ2G/Eetik1IV5Jkj+VlnSHP
7Ico38QunIKkaNDbz+k+KJrzNTHkr8mQncQgyK40t7mQctBATeTlc7ql+oWSZNakCEu6sZUetFNX
pMmjSJh9kTqbIokuE4dcYBwG+tuhSLXRto/o54r8O1jl4gUm80BQ1QIgSDto1RHkiOKyNQAaAlXo
TqwQbI5fNeWi7roGPuKgzf6/CRPPfVKhWwt7l6PuY/NUDldPVYM45IswjfjpJS529XX27/2lP1/o
w9PqztdDjmDuw7cEsTvgxmXwWL8OIMKAfCPwrD7X6kP/6TIYiAV1843rK/IB8UOFxkWKImIZF4x5
SX78GCS5acukKfirOmBpfn2Uf1qIP3/H9Yr++e/86Qusl+j4m/gCKzw98WindVCVA6b7mqkZzPNl
hvGw6rbWgaAoMx+SV5B6gADc75ft8rsN8efv+Nfr8Jg1mJ6yI70g2yAQqgZZ4r+yBFtX+GUraNAJ
8EzC7QK1JnNFDdhYAvsAyoCp0pLQdQPXtP/QEvzDKyEcn/6Vddi6zM91YCtYFj0XIFj0+pGb5llv
rIN+YJgi9cZ3Cp6l6Mn8R7bC1hfYfiWs9RZdOyn/eFP/IjSoMm0uWVUtFBBNGGc27/7GOgCbMWl0
MfcABsOO2Ld1kATYx1Hp0a0/2m5LgZeYbdCLU/invh0lDYy8ZZ1tg8z4/kZJe+fTAoIxDstsCF0j
TIjCdGNHWAdgu1l0kEwkniId3cc3w9w5QsgHUE2hNNEudmzRHN5aBzJ2mdE32bdiqivU2H6tw483
Q+jn7RosVShmtkWbgib1iqe+tSVUdozoYq/b6Pu2JX4shf0OS0E8BPzJjFjneBAH0cZSME4wHCKl
ra0p/fu2FM+p1K7nhoPYo8aGYBLy3L96tQ667RA9XkYr+7kOosTd7dWQD1C8xE8Sf1CkqRRR7G/s
B/PAVJ0fZ4axp9FSWGnstA7KCl5r2YYq88fUhDbGxjpYBwhZ0FwwZXOVWO7pftieNf5tqUU+ZSvk
CAqDRlVVzNfbgQIDcAkhxLFJJvZzGZxtAdm/XgYVYRODEos8SlUBQm+n1yZNLdrbZFom+iICCL1f
h+c6TBrrtH+nnNIA9EV3fy18q7xeB0a+1GE6o+d9zClfTk5V3vnNoOICf48BFk+dF+RVpNQOOE9l
1XgWvFlXuv/vi+/fVlwvS4Hi647BkiCBqbEGhID+LTFT5NAbwZLU0kRjWaPep+27r0W4sXOUoLWN
5g0NGagQNB2U1ym2Rt8KqSshQW2Ye1qEP/fLdooSKnMBgzLbEeZWIuxs7AfzADEnpoWArzRt1bba
r2j549XYPWAiXSHya82gELeFt/fWUgDCBJRJZQb9GePtdZW3h1GCB7ZjlFAImDxyTM1oQenwkKhd
NnaFDTkJ0Q1WAcPzFddpT3eFtetSqEJbnsVQbYpte8XD2lwKjZ4EMzXbEbjcFbxrv5ZinU6IbJDP
tUOgYB0gjoFGsxUal4TErS2h0+hXbYuSTJXt1cuzj+sgXupd18GCqwd9GiA2MdPcPjj0A85V8V4g
JrbGVuzjOhg7rwMDDeHPwD9WnTp5++DQD2SLP6gEgRffwx7V+r14LoN2ei+oIqgjeCdsGUjm9n4w
OFWo0W3FMp/VFPdrP/w8QHcNEcz68GPj25JhOxSYwnNz49TAvgNAEvAiYsRacnK/luI5VO5abiig
dAFQqZoFkg7Q06vBBiFCEH4VwBUGvI09rcT/1YHfVtWyMegyRWuWxPG5nNjaDyKhopPJGoEQU0WB
upf7YdcGFQM/Tk2bUd8zxGY7sRSNOoZIKKbpz93+/VqHHyHC3HUpFLIEviol18/vuhEibIFFoj41
aHOTROxdjr0KEYa8c/mpHDDXRCeApFL8S4yMNtYBWASBA7IV/av9TSp37kawDKgHkl7DahAl6PYy
GCSVJpUGmwHkxL72LK11a32HJEI+QMWQMAhTxKTIVDgSNraDAWIXDA2oASAUtDb3M1Lau74WChAQ
XnswMAZQEMqM1+sAkJjWFCPR1bhvP9dB1ARE8H9/PygUlSRRPGn+9RY0whFzclGYw4qmrbmnox0h
QrLbOjC6QQRctm06cHRvRftz472gOyXeCBr9wtttTzMIuFW7rgOZNavAkQAMBrVT9XWRAQUZV3pw
/QJbtt5/e9SaWmfWzyPIHd4LIVpPagBFQbaZdQsy3dZ+WEGKEKT4j6LotlLiV9CpXfeDc8BeIDbI
z7M8kZdtrANFp0o/ipeG5q7+nLbt3X6wd04nmeXRgCS7/llSbqyDzc+BtnNaUJSCl9nP80IoQu0W
J4F+UGAAeAD2AIBSwG421sEirWbYJ3ieQGgE1XRPKwxr/Yh2CBECcCzmvyhM2wIWsR0iWCr4UAw9
VNxnWLB9W4rnULlzM4YmA00Y0aPjiZMsbW8J+8AESgf6dGWLuqdHJ2yVXV8N+tYiP2CaZ3FgoHy2
9WqQSvFiwI8jz1hTXPbr1VjvB2fXI4PmnKNRXtCwZpSHrdH2kUGo5KfU3EDt9rdfu/MAnA4EByMT
PJqx8IxgJWztB+uAIQYy9fTliKN7W2rt3KTUQI9ZcBtkAMwk2AK7u3FkUIqh/A8xTHQwV5X5fr0X
P5pSO48yFFX0IW1BiQV/vW7Ibi+FzESYEtzg38+n9R5lUz+Wwtq54GIGDvpao11JB9t0nO1oadGo
oFNBFgE0fwVM3q9dsY6Wu68DA3Ax/2akQ0B8jaUTwZK9AgiAGnxvl+GVC8jfYukEDgBOAi0nupQC
CkNWsvFmoHkqpKUAT1n0ZHD02LO88ofEFrt0p5ySNEkjPSB31izej1fLgLMJVHrQEoJsv68DnZ1z
CORqZVAAgqC1AplvYwDMAzCV1qoSIYzuX9n5I1A6u1ZcQigBBDqAYh0/dhCFrzvXJrR3uE3rKmPv
Kq7ntHLnNEI5AGoMu1OMuAXadLvcYrbFUJixOG1KIsnercOPLbEzHp8Mm4cNVo6JpwkM5q2lQCkQ
CLbAXe4vpHAdvXaKlgRBjk6hOL1qu7yKlgqZha2iW7KXW+L51Vh3Bv79daCwZIAhmra/hdpSfcvy
WtFxb4d8Ar2w6+lp0GoQgGJEYATWdms/GAemSB84PddJ5b4lEev9IHKfndaBI0O4qKmQl2DlCHjl
1jrAY2HCgQ74WlBjX5uVux4ZDjQ1FOzEH86MN4e+bBayKVB0z8JF+1hj6O/wXrAEDi1b+rIrCMzW
fgCKT4OSgQ41+N9Br/+F2vSH2sTED+JvMyEJETxVb8lR/O4vvGTUr3/+rKwg5BOEbMDGXxSyE+t7
r6ci4r//a2NeslI9+OWHLyoIq/s8//rzF3x96417vXyrl/+5CJ7Kh/LRH1Y/GJ4/5vlDglDFufBE
vPabhw3Vg5fsYAWp/vmZXulm/AgMf7rFVKgAH/KPX3U2ft6B92rXOywemtcywy93oEDZ/Q5CZ0hY
Rz6+XEo85B93EE3mnb9D9oHH+gELUP8DMvfDyxU3biSStV1vtHwIuNND83KlzRuQBe16g8lDyo7K
Xi60eX2i+67XXzx8YO++XGfz8iQvu15++hB9ON9yPfnxpEWHZdcbrGxI0UH2Xy618RVE9bjrHT7y
OnsfxKv9cq3NW7zDdj18+HAVPEifG250/ZvNZLzDbhVPY/kQvfk9RAd016VaPKRZ8HKZjVUS6ha7
Xv3w4fHD6duhFTTg7tf/J4H13yse/UuR+04E7oeN5XlOCt9h5Vchdbn1oj1fnhxj16W/xuQl/bB6
E14uJh7v8w3eIcz9g/zcjksvjmSiqDg6F83TG9/gHcLEtf/AYbPIHl5fXhANd34CPifNuSeew8vF
fj4BgbJ+lxuIaPpyqV8u/x4v18PwKoaut897hIZPWUpge+OTv8Or9U8K3TvuzfXxcl2+ERgE1GnX
x/p8enlvBZ73OFKer7+ZQjw/2Hd4q9aXf3tbCmTgrstDFvqBwPxyoZ97Xox03+PiW7nbemUEYGTX
i69qjd8szDvs+nPPf/rw328tzDuUGGScH7ZztueVeYctL47Btz/6OxxUywdKi7deJkGO3PWZLkWm
SSx7udIv2/Ed3qWlWPU3U4T3SMRPCcHXzUYlsX6kAm2x68KciqP7lffN8/XfIbU8/f3hLcBDu378
hUjs3wwzAny689WzBzoCbx3cglOw89XJOy598UptF9LPy/8O+37BPX5jjikgRrt/hQ/Xb66P4Bq8
w8V/szHFOG/Xq3NpEps3cgPBi9z14iIYkBY/5C+X+hlvRMP+XS5//uaHf4dAPBWNi9/uSoEK3vXz
Twj1h9zi5Uo/V0foC+1+9Q9nm6X++n0SaJldry2iwes+5PP13yFcrq5P6pQ9vnzWX9bmHXb96vq/
CQgrt9wdc+4/myLsenHaFNvdouelf4dQKZogy+CpeWPh32HLi6u/Hc1WdMVd9+V//+4QX7Fb/nz1
t7r1P8SNX/fwX0SL3/q1zQGF+BuP8dND+V//AwAA//8=</cx:binary>
              </cx:geoCache>
            </cx:geography>
          </cx:layoutPr>
        </cx:series>
      </cx:plotAreaRegion>
    </cx:plotArea>
    <cx:legend pos="r" align="min" overlay="1"/>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494">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85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3175">
        <a:solidFill>
          <a:schemeClr val="bg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cid:QwFrjQp8UnnfdvsmeGs2" TargetMode="External"/><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microsoft.com/office/2014/relationships/chartEx" Target="../charts/chartEx3.xml"/><Relationship Id="rId2" Type="http://schemas.microsoft.com/office/2014/relationships/chartEx" Target="../charts/chartEx2.xml"/><Relationship Id="rId1" Type="http://schemas.microsoft.com/office/2014/relationships/chartEx" Target="../charts/chartEx1.xml"/><Relationship Id="rId5" Type="http://schemas.microsoft.com/office/2014/relationships/chartEx" Target="../charts/chartEx5.xml"/><Relationship Id="rId4" Type="http://schemas.microsoft.com/office/2014/relationships/chartEx" Target="../charts/chartEx4.xml"/></Relationships>
</file>

<file path=xl/drawings/drawing1.xml><?xml version="1.0" encoding="utf-8"?>
<xdr:wsDr xmlns:xdr="http://schemas.openxmlformats.org/drawingml/2006/spreadsheetDrawing" xmlns:a="http://schemas.openxmlformats.org/drawingml/2006/main">
  <xdr:twoCellAnchor editAs="oneCell">
    <xdr:from>
      <xdr:col>11</xdr:col>
      <xdr:colOff>36195</xdr:colOff>
      <xdr:row>2</xdr:row>
      <xdr:rowOff>133350</xdr:rowOff>
    </xdr:from>
    <xdr:to>
      <xdr:col>15</xdr:col>
      <xdr:colOff>295509</xdr:colOff>
      <xdr:row>9</xdr:row>
      <xdr:rowOff>61171</xdr:rowOff>
    </xdr:to>
    <xdr:pic>
      <xdr:nvPicPr>
        <xdr:cNvPr id="4" name="Picture 3">
          <a:extLst>
            <a:ext uri="{FF2B5EF4-FFF2-40B4-BE49-F238E27FC236}">
              <a16:creationId xmlns:a16="http://schemas.microsoft.com/office/drawing/2014/main" id="{32D3B60C-88D5-4E09-829D-1466B26A6175}"/>
            </a:ext>
          </a:extLst>
        </xdr:cNvPr>
        <xdr:cNvPicPr>
          <a:picLocks noChangeAspect="1"/>
        </xdr:cNvPicPr>
      </xdr:nvPicPr>
      <xdr:blipFill>
        <a:blip xmlns:r="http://schemas.openxmlformats.org/officeDocument/2006/relationships" r:embed="rId1"/>
        <a:stretch>
          <a:fillRect/>
        </a:stretch>
      </xdr:blipFill>
      <xdr:spPr>
        <a:xfrm>
          <a:off x="9313545" y="514350"/>
          <a:ext cx="2621515" cy="18967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93664</xdr:colOff>
      <xdr:row>168</xdr:row>
      <xdr:rowOff>91282</xdr:rowOff>
    </xdr:from>
    <xdr:to>
      <xdr:col>5</xdr:col>
      <xdr:colOff>851321</xdr:colOff>
      <xdr:row>202</xdr:row>
      <xdr:rowOff>113508</xdr:rowOff>
    </xdr:to>
    <xdr:pic>
      <xdr:nvPicPr>
        <xdr:cNvPr id="3" name="ydp6b03db39yiv6231132552Billede 1">
          <a:extLst>
            <a:ext uri="{FF2B5EF4-FFF2-40B4-BE49-F238E27FC236}">
              <a16:creationId xmlns:a16="http://schemas.microsoft.com/office/drawing/2014/main" id="{8BFA6A2A-2C01-44EA-8DBE-A38FDB84B686}"/>
            </a:ext>
          </a:extLst>
        </xdr:cNvPr>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391320" y="34321751"/>
          <a:ext cx="8996782" cy="64992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980282</xdr:colOff>
      <xdr:row>32</xdr:row>
      <xdr:rowOff>0</xdr:rowOff>
    </xdr:from>
    <xdr:to>
      <xdr:col>17</xdr:col>
      <xdr:colOff>338062</xdr:colOff>
      <xdr:row>45</xdr:row>
      <xdr:rowOff>95251</xdr:rowOff>
    </xdr:to>
    <xdr:pic>
      <xdr:nvPicPr>
        <xdr:cNvPr id="6" name="Billede 1">
          <a:extLst>
            <a:ext uri="{FF2B5EF4-FFF2-40B4-BE49-F238E27FC236}">
              <a16:creationId xmlns:a16="http://schemas.microsoft.com/office/drawing/2014/main" id="{9A5AF311-67DD-4C8B-B876-9B7F4BFBFACF}"/>
            </a:ext>
          </a:extLst>
        </xdr:cNvPr>
        <xdr:cNvPicPr>
          <a:picLocks noChangeAspect="1"/>
        </xdr:cNvPicPr>
      </xdr:nvPicPr>
      <xdr:blipFill>
        <a:blip xmlns:r="http://schemas.openxmlformats.org/officeDocument/2006/relationships" r:embed="rId1"/>
        <a:stretch>
          <a:fillRect/>
        </a:stretch>
      </xdr:blipFill>
      <xdr:spPr>
        <a:xfrm>
          <a:off x="10993438" y="6885783"/>
          <a:ext cx="5727624" cy="25717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1</xdr:colOff>
      <xdr:row>14</xdr:row>
      <xdr:rowOff>83344</xdr:rowOff>
    </xdr:from>
    <xdr:to>
      <xdr:col>10</xdr:col>
      <xdr:colOff>392906</xdr:colOff>
      <xdr:row>34</xdr:row>
      <xdr:rowOff>154782</xdr:rowOff>
    </xdr:to>
    <mc:AlternateContent xmlns:mc="http://schemas.openxmlformats.org/markup-compatibility/2006">
      <mc:Choice xmlns:cx4="http://schemas.microsoft.com/office/drawing/2016/5/10/chartex" Requires="cx4">
        <xdr:graphicFrame macro="">
          <xdr:nvGraphicFramePr>
            <xdr:cNvPr id="7" name="Diagram 6">
              <a:extLst>
                <a:ext uri="{FF2B5EF4-FFF2-40B4-BE49-F238E27FC236}">
                  <a16:creationId xmlns:a16="http://schemas.microsoft.com/office/drawing/2014/main" id="{567248F8-2676-4D41-A0E9-BCB9E764345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5800726" y="2883694"/>
              <a:ext cx="2812255" cy="3881438"/>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xdr:col>
      <xdr:colOff>0</xdr:colOff>
      <xdr:row>14</xdr:row>
      <xdr:rowOff>71438</xdr:rowOff>
    </xdr:from>
    <xdr:to>
      <xdr:col>3</xdr:col>
      <xdr:colOff>333375</xdr:colOff>
      <xdr:row>34</xdr:row>
      <xdr:rowOff>142876</xdr:rowOff>
    </xdr:to>
    <mc:AlternateContent xmlns:mc="http://schemas.openxmlformats.org/markup-compatibility/2006">
      <mc:Choice xmlns:cx4="http://schemas.microsoft.com/office/drawing/2016/5/10/chartex" Requires="cx4">
        <xdr:graphicFrame macro="">
          <xdr:nvGraphicFramePr>
            <xdr:cNvPr id="9" name="Diagram 8">
              <a:extLst>
                <a:ext uri="{FF2B5EF4-FFF2-40B4-BE49-F238E27FC236}">
                  <a16:creationId xmlns:a16="http://schemas.microsoft.com/office/drawing/2014/main" id="{02E6769C-566F-41B7-A18E-CE2BAF02FAE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2"/>
            </a:graphicData>
          </a:graphic>
        </xdr:graphicFrame>
      </mc:Choice>
      <mc:Fallback>
        <xdr:sp macro="" textlink="">
          <xdr:nvSpPr>
            <xdr:cNvPr id="0" name=""/>
            <xdr:cNvSpPr>
              <a:spLocks noTextEdit="1"/>
            </xdr:cNvSpPr>
          </xdr:nvSpPr>
          <xdr:spPr>
            <a:xfrm>
              <a:off x="333375" y="2871788"/>
              <a:ext cx="3486150" cy="3881438"/>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12</xdr:col>
      <xdr:colOff>11908</xdr:colOff>
      <xdr:row>14</xdr:row>
      <xdr:rowOff>107156</xdr:rowOff>
    </xdr:from>
    <xdr:to>
      <xdr:col>16</xdr:col>
      <xdr:colOff>392907</xdr:colOff>
      <xdr:row>34</xdr:row>
      <xdr:rowOff>142875</xdr:rowOff>
    </xdr:to>
    <mc:AlternateContent xmlns:mc="http://schemas.openxmlformats.org/markup-compatibility/2006">
      <mc:Choice xmlns:cx4="http://schemas.microsoft.com/office/drawing/2016/5/10/chartex" Requires="cx4">
        <xdr:graphicFrame macro="">
          <xdr:nvGraphicFramePr>
            <xdr:cNvPr id="10" name="Diagram 9">
              <a:extLst>
                <a:ext uri="{FF2B5EF4-FFF2-40B4-BE49-F238E27FC236}">
                  <a16:creationId xmlns:a16="http://schemas.microsoft.com/office/drawing/2014/main" id="{65873809-22E5-93C0-508D-5794988F5931}"/>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9089233" y="2907506"/>
              <a:ext cx="2819399" cy="3845719"/>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18</xdr:col>
      <xdr:colOff>0</xdr:colOff>
      <xdr:row>14</xdr:row>
      <xdr:rowOff>130970</xdr:rowOff>
    </xdr:from>
    <xdr:to>
      <xdr:col>22</xdr:col>
      <xdr:colOff>202406</xdr:colOff>
      <xdr:row>34</xdr:row>
      <xdr:rowOff>166688</xdr:rowOff>
    </xdr:to>
    <mc:AlternateContent xmlns:mc="http://schemas.openxmlformats.org/markup-compatibility/2006">
      <mc:Choice xmlns:cx4="http://schemas.microsoft.com/office/drawing/2016/5/10/chartex" Requires="cx4">
        <xdr:graphicFrame macro="">
          <xdr:nvGraphicFramePr>
            <xdr:cNvPr id="12" name="Diagram 11">
              <a:extLst>
                <a:ext uri="{FF2B5EF4-FFF2-40B4-BE49-F238E27FC236}">
                  <a16:creationId xmlns:a16="http://schemas.microsoft.com/office/drawing/2014/main" id="{84C1B3BB-964E-4CD5-B0F2-1307D252A564}"/>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4"/>
            </a:graphicData>
          </a:graphic>
        </xdr:graphicFrame>
      </mc:Choice>
      <mc:Fallback>
        <xdr:sp macro="" textlink="">
          <xdr:nvSpPr>
            <xdr:cNvPr id="0" name=""/>
            <xdr:cNvSpPr>
              <a:spLocks noTextEdit="1"/>
            </xdr:cNvSpPr>
          </xdr:nvSpPr>
          <xdr:spPr>
            <a:xfrm>
              <a:off x="12325350" y="2931320"/>
              <a:ext cx="2640806" cy="3845718"/>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twoCellAnchor>
    <xdr:from>
      <xdr:col>23</xdr:col>
      <xdr:colOff>0</xdr:colOff>
      <xdr:row>14</xdr:row>
      <xdr:rowOff>142876</xdr:rowOff>
    </xdr:from>
    <xdr:to>
      <xdr:col>27</xdr:col>
      <xdr:colOff>345281</xdr:colOff>
      <xdr:row>34</xdr:row>
      <xdr:rowOff>166688</xdr:rowOff>
    </xdr:to>
    <mc:AlternateContent xmlns:mc="http://schemas.openxmlformats.org/markup-compatibility/2006">
      <mc:Choice xmlns:cx4="http://schemas.microsoft.com/office/drawing/2016/5/10/chartex" Requires="cx4">
        <xdr:graphicFrame macro="">
          <xdr:nvGraphicFramePr>
            <xdr:cNvPr id="14" name="Diagram 13">
              <a:extLst>
                <a:ext uri="{FF2B5EF4-FFF2-40B4-BE49-F238E27FC236}">
                  <a16:creationId xmlns:a16="http://schemas.microsoft.com/office/drawing/2014/main" id="{645420B3-EA0D-465A-A4F1-CE6422EEF14A}"/>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5"/>
            </a:graphicData>
          </a:graphic>
        </xdr:graphicFrame>
      </mc:Choice>
      <mc:Fallback>
        <xdr:sp macro="" textlink="">
          <xdr:nvSpPr>
            <xdr:cNvPr id="0" name=""/>
            <xdr:cNvSpPr>
              <a:spLocks noTextEdit="1"/>
            </xdr:cNvSpPr>
          </xdr:nvSpPr>
          <xdr:spPr>
            <a:xfrm>
              <a:off x="15373350" y="2943226"/>
              <a:ext cx="2783681" cy="3833812"/>
            </a:xfrm>
            <a:prstGeom prst="rect">
              <a:avLst/>
            </a:prstGeom>
            <a:solidFill>
              <a:prstClr val="white"/>
            </a:solidFill>
            <a:ln w="1">
              <a:solidFill>
                <a:prstClr val="green"/>
              </a:solidFill>
            </a:ln>
          </xdr:spPr>
          <xdr:txBody>
            <a:bodyPr vertOverflow="clip" horzOverflow="clip"/>
            <a:lstStyle/>
            <a:p>
              <a:r>
                <a:rPr lang="da-DK" sz="1100"/>
                <a:t>Dette diagram er ikke tilgængeligt i din version af Excel.
Hvis du redigerer denne figur eller gemmer projektmappen i et andet filformat, bliver diagrammet permanent ødelagt.</a:t>
              </a:r>
            </a:p>
          </xdr:txBody>
        </xdr:sp>
      </mc:Fallback>
    </mc:AlternateContent>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hyperlink" Target="https://pure.au.dk/portal/files/214961627/Final_report_final_draft.pdf"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86D93C-9C79-48B0-8554-1EA85B1EF0AF}">
  <sheetPr>
    <tabColor theme="0"/>
  </sheetPr>
  <dimension ref="B3:I24"/>
  <sheetViews>
    <sheetView tabSelected="1" zoomScale="80" zoomScaleNormal="80" zoomScaleSheetLayoutView="90" workbookViewId="0"/>
  </sheetViews>
  <sheetFormatPr defaultColWidth="8.85546875" defaultRowHeight="15" x14ac:dyDescent="0.25"/>
  <cols>
    <col min="2" max="2" width="31" customWidth="1"/>
    <col min="3" max="3" width="37.42578125" customWidth="1"/>
  </cols>
  <sheetData>
    <row r="3" spans="2:9" ht="49.5" customHeight="1" x14ac:dyDescent="0.4">
      <c r="B3" s="590" t="s">
        <v>0</v>
      </c>
      <c r="C3" s="590"/>
      <c r="D3" s="590"/>
      <c r="E3" s="590"/>
      <c r="F3" s="590"/>
      <c r="G3" s="590"/>
      <c r="H3" s="590"/>
      <c r="I3" s="590"/>
    </row>
    <row r="4" spans="2:9" ht="18.75" x14ac:dyDescent="0.3">
      <c r="B4" s="509" t="s">
        <v>1989</v>
      </c>
    </row>
    <row r="5" spans="2:9" ht="26.25" x14ac:dyDescent="0.4">
      <c r="B5" s="11"/>
    </row>
    <row r="8" spans="2:9" x14ac:dyDescent="0.25">
      <c r="C8" s="12"/>
    </row>
    <row r="9" spans="2:9" x14ac:dyDescent="0.25">
      <c r="C9" s="12"/>
    </row>
    <row r="10" spans="2:9" x14ac:dyDescent="0.25">
      <c r="C10" s="12"/>
    </row>
    <row r="11" spans="2:9" x14ac:dyDescent="0.25">
      <c r="C11" s="12"/>
    </row>
    <row r="12" spans="2:9" x14ac:dyDescent="0.25">
      <c r="C12" s="12"/>
    </row>
    <row r="13" spans="2:9" x14ac:dyDescent="0.25">
      <c r="C13" s="12"/>
    </row>
    <row r="14" spans="2:9" x14ac:dyDescent="0.25">
      <c r="C14" s="12"/>
      <c r="H14" s="24"/>
    </row>
    <row r="18" spans="2:3" x14ac:dyDescent="0.25">
      <c r="B18" s="19" t="s">
        <v>1</v>
      </c>
      <c r="C18" s="417">
        <v>44869</v>
      </c>
    </row>
    <row r="19" spans="2:3" ht="45" x14ac:dyDescent="0.25">
      <c r="B19" s="20" t="s">
        <v>2</v>
      </c>
      <c r="C19" s="416" t="s">
        <v>3</v>
      </c>
    </row>
    <row r="20" spans="2:3" x14ac:dyDescent="0.25">
      <c r="B20" s="20" t="s">
        <v>4</v>
      </c>
      <c r="C20" s="160">
        <v>2</v>
      </c>
    </row>
    <row r="21" spans="2:3" x14ac:dyDescent="0.25">
      <c r="B21" s="20" t="s">
        <v>5</v>
      </c>
      <c r="C21" s="13" t="s">
        <v>1988</v>
      </c>
    </row>
    <row r="22" spans="2:3" x14ac:dyDescent="0.25">
      <c r="B22" s="20" t="s">
        <v>6</v>
      </c>
      <c r="C22" s="13" t="s">
        <v>7</v>
      </c>
    </row>
    <row r="23" spans="2:3" x14ac:dyDescent="0.25">
      <c r="B23" s="20" t="s">
        <v>8</v>
      </c>
      <c r="C23" s="13" t="s">
        <v>9</v>
      </c>
    </row>
    <row r="24" spans="2:3" x14ac:dyDescent="0.25">
      <c r="B24" s="21" t="s">
        <v>10</v>
      </c>
      <c r="C24" s="14" t="s">
        <v>9</v>
      </c>
    </row>
  </sheetData>
  <mergeCells count="1">
    <mergeCell ref="B3:I3"/>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27290-99C0-4FD5-B502-23708F3FEAE7}">
  <sheetPr>
    <tabColor theme="8" tint="0.59999389629810485"/>
  </sheetPr>
  <dimension ref="B1:G776"/>
  <sheetViews>
    <sheetView zoomScale="80" zoomScaleNormal="80" workbookViewId="0"/>
  </sheetViews>
  <sheetFormatPr defaultRowHeight="15" x14ac:dyDescent="0.25"/>
  <cols>
    <col min="1" max="1" width="4.7109375" customWidth="1"/>
    <col min="2" max="2" width="54.85546875" bestFit="1" customWidth="1"/>
    <col min="3" max="3" width="46.85546875" customWidth="1"/>
    <col min="4" max="4" width="80.28515625" bestFit="1" customWidth="1"/>
    <col min="5" max="5" width="49" customWidth="1"/>
    <col min="6" max="6" width="4.85546875" customWidth="1"/>
  </cols>
  <sheetData>
    <row r="1" spans="2:7" s="1" customFormat="1" ht="19.5" thickBot="1" x14ac:dyDescent="0.35">
      <c r="B1" s="1" t="s">
        <v>1170</v>
      </c>
    </row>
    <row r="2" spans="2:7" ht="15.75" thickTop="1" x14ac:dyDescent="0.25"/>
    <row r="4" spans="2:7" x14ac:dyDescent="0.25">
      <c r="B4" s="3" t="s">
        <v>1171</v>
      </c>
      <c r="C4" s="3"/>
      <c r="E4" s="420" t="s">
        <v>1172</v>
      </c>
    </row>
    <row r="5" spans="2:7" x14ac:dyDescent="0.25">
      <c r="B5" s="184" t="s">
        <v>1173</v>
      </c>
      <c r="C5" s="55" t="s">
        <v>1174</v>
      </c>
      <c r="D5" s="45" t="s">
        <v>1175</v>
      </c>
      <c r="E5" s="203" t="s">
        <v>1140</v>
      </c>
      <c r="G5" s="3"/>
    </row>
    <row r="6" spans="2:7" x14ac:dyDescent="0.25">
      <c r="B6" s="195" t="str">
        <f>"0"&amp;C6&amp;" "&amp;D6</f>
        <v>05 Mining of coal and lignite</v>
      </c>
      <c r="C6" s="185">
        <v>5</v>
      </c>
      <c r="D6" s="199" t="s">
        <v>1096</v>
      </c>
      <c r="E6" s="204" t="str">
        <f>Lists!B9</f>
        <v>Mining of coal and lignite</v>
      </c>
      <c r="G6" s="179"/>
    </row>
    <row r="7" spans="2:7" x14ac:dyDescent="0.25">
      <c r="B7" s="196" t="str">
        <f>"0"&amp;C7&amp;" "&amp;D7</f>
        <v>06 Extraction of crude petroleum and natural gas</v>
      </c>
      <c r="C7" s="188">
        <v>6</v>
      </c>
      <c r="D7" s="200" t="s">
        <v>1097</v>
      </c>
      <c r="E7" s="205" t="str">
        <f>Lists!B10</f>
        <v>Extraction of crude petroleum and natural gas</v>
      </c>
      <c r="G7" s="179"/>
    </row>
    <row r="8" spans="2:7" x14ac:dyDescent="0.25">
      <c r="B8" s="196" t="str">
        <f>"0"&amp;C8&amp;" "&amp;D8</f>
        <v>07 Mining of metal ores</v>
      </c>
      <c r="C8" s="188">
        <v>7</v>
      </c>
      <c r="D8" s="200" t="s">
        <v>1098</v>
      </c>
      <c r="E8" s="205" t="str">
        <f>Lists!B11</f>
        <v>Mining of metal ores</v>
      </c>
      <c r="G8" s="179"/>
    </row>
    <row r="9" spans="2:7" x14ac:dyDescent="0.25">
      <c r="B9" s="196" t="str">
        <f>"0"&amp;C9&amp;" "&amp;D9</f>
        <v>08 Other mining and quarrying</v>
      </c>
      <c r="C9" s="188">
        <v>8</v>
      </c>
      <c r="D9" s="200" t="s">
        <v>1099</v>
      </c>
      <c r="E9" s="205" t="str">
        <f>Lists!B12</f>
        <v>Other mining and quarrying</v>
      </c>
      <c r="G9" s="179"/>
    </row>
    <row r="10" spans="2:7" x14ac:dyDescent="0.25">
      <c r="B10" s="196" t="str">
        <f>"0"&amp;C10&amp;" "&amp;D10</f>
        <v>09 Mining support service activities</v>
      </c>
      <c r="C10" s="188">
        <v>9</v>
      </c>
      <c r="D10" s="200" t="s">
        <v>1100</v>
      </c>
      <c r="E10" s="205" t="str">
        <f>Lists!B13</f>
        <v>Mining support service activities</v>
      </c>
      <c r="G10" s="179"/>
    </row>
    <row r="11" spans="2:7" x14ac:dyDescent="0.25">
      <c r="B11" s="196" t="str">
        <f t="shared" ref="B11:B42" si="0">C11&amp;" "&amp;D11</f>
        <v>10 Manufacture of food products</v>
      </c>
      <c r="C11" s="188">
        <v>10</v>
      </c>
      <c r="D11" s="200" t="s">
        <v>1101</v>
      </c>
      <c r="E11" s="205" t="str">
        <f>Lists!B14</f>
        <v>Manufacture of food products</v>
      </c>
      <c r="G11" s="179"/>
    </row>
    <row r="12" spans="2:7" x14ac:dyDescent="0.25">
      <c r="B12" s="196" t="str">
        <f t="shared" si="0"/>
        <v>11 Manufacture of beverages</v>
      </c>
      <c r="C12" s="188">
        <v>11</v>
      </c>
      <c r="D12" s="200" t="s">
        <v>1102</v>
      </c>
      <c r="E12" s="205" t="str">
        <f>Lists!B15</f>
        <v>Manufacture of beverages</v>
      </c>
      <c r="G12" s="179"/>
    </row>
    <row r="13" spans="2:7" x14ac:dyDescent="0.25">
      <c r="B13" s="196" t="str">
        <f t="shared" si="0"/>
        <v>12 Manufacture of tobacco products</v>
      </c>
      <c r="C13" s="188">
        <v>12</v>
      </c>
      <c r="D13" s="200" t="s">
        <v>1103</v>
      </c>
      <c r="E13" s="205" t="str">
        <f>Lists!B16</f>
        <v>Manufacture of tobacco products</v>
      </c>
      <c r="G13" s="179"/>
    </row>
    <row r="14" spans="2:7" x14ac:dyDescent="0.25">
      <c r="B14" s="196" t="str">
        <f t="shared" si="0"/>
        <v>13 Manufacture of textiles</v>
      </c>
      <c r="C14" s="188">
        <v>13</v>
      </c>
      <c r="D14" s="200" t="s">
        <v>1104</v>
      </c>
      <c r="E14" s="205" t="str">
        <f>Lists!B17</f>
        <v>Manufacture of textiles</v>
      </c>
      <c r="G14" s="179"/>
    </row>
    <row r="15" spans="2:7" x14ac:dyDescent="0.25">
      <c r="B15" s="196" t="str">
        <f t="shared" si="0"/>
        <v>14 Manufacture of wearing apparel</v>
      </c>
      <c r="C15" s="188">
        <v>14</v>
      </c>
      <c r="D15" s="200" t="s">
        <v>1105</v>
      </c>
      <c r="E15" s="205" t="str">
        <f>Lists!B18</f>
        <v>Manufacture of wearing apparel</v>
      </c>
      <c r="G15" s="179"/>
    </row>
    <row r="16" spans="2:7" x14ac:dyDescent="0.25">
      <c r="B16" s="196" t="str">
        <f t="shared" si="0"/>
        <v>15 Manufacture of leather and related products</v>
      </c>
      <c r="C16" s="188">
        <v>15</v>
      </c>
      <c r="D16" s="200" t="s">
        <v>1106</v>
      </c>
      <c r="E16" s="205" t="str">
        <f>Lists!B19</f>
        <v>Manufacture of leather and related products</v>
      </c>
      <c r="G16" s="179"/>
    </row>
    <row r="17" spans="2:7" x14ac:dyDescent="0.25">
      <c r="B17" s="196" t="str">
        <f t="shared" si="0"/>
        <v>16 Manufacture of wood and of products of wood and cork, except furniture;
manufacture of articles of straw and plaiting materials</v>
      </c>
      <c r="C17" s="188">
        <v>16</v>
      </c>
      <c r="D17" s="200" t="s">
        <v>1107</v>
      </c>
      <c r="E17" s="205" t="str">
        <f>Lists!B20</f>
        <v>Manufacture of wood and of products of wood and cork, except furniture;
manufacture of articles of straw and plaiting materials</v>
      </c>
      <c r="G17" s="179"/>
    </row>
    <row r="18" spans="2:7" x14ac:dyDescent="0.25">
      <c r="B18" s="196" t="str">
        <f t="shared" si="0"/>
        <v>17 Manufacture of paper and paper products</v>
      </c>
      <c r="C18" s="188">
        <v>17</v>
      </c>
      <c r="D18" s="200" t="s">
        <v>1108</v>
      </c>
      <c r="E18" s="205" t="str">
        <f>Lists!B21</f>
        <v>Manufacture of paper and paper products</v>
      </c>
      <c r="G18" s="179"/>
    </row>
    <row r="19" spans="2:7" x14ac:dyDescent="0.25">
      <c r="B19" s="196" t="str">
        <f t="shared" si="0"/>
        <v>18 Printing and reproduction of recorded media</v>
      </c>
      <c r="C19" s="188">
        <v>18</v>
      </c>
      <c r="D19" s="200" t="s">
        <v>1110</v>
      </c>
      <c r="E19" s="205" t="str">
        <f>Lists!B22</f>
        <v>Printing and reproduction of recorded media</v>
      </c>
      <c r="G19" s="179"/>
    </row>
    <row r="20" spans="2:7" x14ac:dyDescent="0.25">
      <c r="B20" s="196" t="str">
        <f t="shared" si="0"/>
        <v>19 Manufacture of coke and refined petroleum products</v>
      </c>
      <c r="C20" s="188">
        <v>19</v>
      </c>
      <c r="D20" s="200" t="s">
        <v>1111</v>
      </c>
      <c r="E20" s="196" t="str">
        <f>Lists!B23</f>
        <v>Manufacture of coke and refined petroleum products</v>
      </c>
      <c r="G20" s="179"/>
    </row>
    <row r="21" spans="2:7" x14ac:dyDescent="0.25">
      <c r="B21" s="196" t="str">
        <f t="shared" si="0"/>
        <v>20 Manufacture of chemicals and chemical products</v>
      </c>
      <c r="C21" s="188">
        <v>20</v>
      </c>
      <c r="D21" s="200" t="s">
        <v>1112</v>
      </c>
      <c r="E21" s="205" t="str">
        <f>Lists!B24</f>
        <v>Manufacture of chemicals and chemical products</v>
      </c>
      <c r="G21" s="179"/>
    </row>
    <row r="22" spans="2:7" x14ac:dyDescent="0.25">
      <c r="B22" s="196" t="str">
        <f t="shared" si="0"/>
        <v>21 Manufacture of pharmaceuticals, medicinal chemical and botanical products</v>
      </c>
      <c r="C22" s="188">
        <v>21</v>
      </c>
      <c r="D22" s="200" t="s">
        <v>1113</v>
      </c>
      <c r="E22" s="205" t="str">
        <f>Lists!B25</f>
        <v>Manufacture of pharmaceuticals, medicinal chemical and botanical products</v>
      </c>
      <c r="G22" s="179"/>
    </row>
    <row r="23" spans="2:7" x14ac:dyDescent="0.25">
      <c r="B23" s="196" t="str">
        <f t="shared" si="0"/>
        <v>22 Manufacture of rubber and plastics products</v>
      </c>
      <c r="C23" s="188">
        <v>22</v>
      </c>
      <c r="D23" s="200" t="s">
        <v>1114</v>
      </c>
      <c r="E23" s="205" t="str">
        <f>Lists!B26</f>
        <v>Manufacture of rubber and plastics products</v>
      </c>
      <c r="G23" s="179"/>
    </row>
    <row r="24" spans="2:7" x14ac:dyDescent="0.25">
      <c r="B24" s="196" t="str">
        <f t="shared" si="0"/>
        <v>23 Manufacture of other non-metallic mineral products</v>
      </c>
      <c r="C24" s="188">
        <v>23</v>
      </c>
      <c r="D24" s="200" t="s">
        <v>1115</v>
      </c>
      <c r="E24" s="196" t="str">
        <f>Lists!B27</f>
        <v>Manufacture of other non-metallic mineral products</v>
      </c>
      <c r="G24" s="553" t="s">
        <v>2008</v>
      </c>
    </row>
    <row r="25" spans="2:7" x14ac:dyDescent="0.25">
      <c r="B25" s="196" t="str">
        <f t="shared" si="0"/>
        <v>24 Manufacture of basic metals</v>
      </c>
      <c r="C25" s="188">
        <v>24</v>
      </c>
      <c r="D25" s="200" t="s">
        <v>1116</v>
      </c>
      <c r="E25" s="205" t="str">
        <f>Lists!B28</f>
        <v>Manufacture of basic metals</v>
      </c>
      <c r="G25" s="553" t="s">
        <v>2009</v>
      </c>
    </row>
    <row r="26" spans="2:7" x14ac:dyDescent="0.25">
      <c r="B26" s="196" t="str">
        <f t="shared" si="0"/>
        <v>25 Manufacture of fabricated metal products, except machinery and equipment</v>
      </c>
      <c r="C26" s="188">
        <v>25</v>
      </c>
      <c r="D26" s="200" t="s">
        <v>1117</v>
      </c>
      <c r="E26" s="205" t="str">
        <f>Lists!B29</f>
        <v>Manufacture of fabricated metal products, except machinery and equipment</v>
      </c>
      <c r="G26" s="179"/>
    </row>
    <row r="27" spans="2:7" x14ac:dyDescent="0.25">
      <c r="B27" s="196" t="str">
        <f t="shared" si="0"/>
        <v>26 Manufacture of computer, electronic and optical products</v>
      </c>
      <c r="C27" s="188">
        <v>26</v>
      </c>
      <c r="D27" s="200" t="s">
        <v>1118</v>
      </c>
      <c r="E27" s="196" t="str">
        <f>Lists!B30</f>
        <v>Manufacture of computer, electronic and optical products</v>
      </c>
      <c r="G27" s="179"/>
    </row>
    <row r="28" spans="2:7" x14ac:dyDescent="0.25">
      <c r="B28" s="196" t="str">
        <f t="shared" si="0"/>
        <v>27 Manufacture of electrical equipment</v>
      </c>
      <c r="C28" s="188">
        <v>27</v>
      </c>
      <c r="D28" s="200" t="s">
        <v>1119</v>
      </c>
      <c r="E28" s="196" t="str">
        <f>Lists!B31</f>
        <v>Manufacture of electrical equipment</v>
      </c>
      <c r="G28" s="179"/>
    </row>
    <row r="29" spans="2:7" x14ac:dyDescent="0.25">
      <c r="B29" s="196" t="str">
        <f t="shared" si="0"/>
        <v>28 Manufacture of machinery and equipment n.e.c.</v>
      </c>
      <c r="C29" s="188">
        <v>28</v>
      </c>
      <c r="D29" s="200" t="s">
        <v>1120</v>
      </c>
      <c r="E29" s="205" t="str">
        <f>Lists!B32</f>
        <v>Manufacture of machinery and equipment n.e.c.</v>
      </c>
      <c r="G29" s="179"/>
    </row>
    <row r="30" spans="2:7" x14ac:dyDescent="0.25">
      <c r="B30" s="196" t="str">
        <f t="shared" si="0"/>
        <v>29 Manufacture of motor vehicles, trailers and semi-trailers</v>
      </c>
      <c r="C30" s="188">
        <v>29</v>
      </c>
      <c r="D30" s="200" t="s">
        <v>1121</v>
      </c>
      <c r="E30" s="196" t="str">
        <f>Lists!B33</f>
        <v>Manufacture of motor vehicles, trailers and semi-trailers</v>
      </c>
      <c r="G30" s="179"/>
    </row>
    <row r="31" spans="2:7" x14ac:dyDescent="0.25">
      <c r="B31" s="196" t="str">
        <f t="shared" si="0"/>
        <v>30 Manufacture of other transport equipment</v>
      </c>
      <c r="C31" s="188">
        <v>30</v>
      </c>
      <c r="D31" s="200" t="s">
        <v>1122</v>
      </c>
      <c r="E31" s="196" t="str">
        <f>Lists!B34</f>
        <v>Manufacture of other transport equipment</v>
      </c>
      <c r="G31" s="179"/>
    </row>
    <row r="32" spans="2:7" x14ac:dyDescent="0.25">
      <c r="B32" s="196" t="str">
        <f t="shared" si="0"/>
        <v>31 Manufacture of furniture</v>
      </c>
      <c r="C32" s="188">
        <v>31</v>
      </c>
      <c r="D32" s="200" t="s">
        <v>1123</v>
      </c>
      <c r="E32" s="205" t="str">
        <f>Lists!B35</f>
        <v>Manufacture of furniture</v>
      </c>
      <c r="G32" s="179"/>
    </row>
    <row r="33" spans="2:7" x14ac:dyDescent="0.25">
      <c r="B33" s="196" t="str">
        <f t="shared" si="0"/>
        <v>32 Other manufacturing</v>
      </c>
      <c r="C33" s="188">
        <v>32</v>
      </c>
      <c r="D33" s="200" t="s">
        <v>1124</v>
      </c>
      <c r="E33" s="205" t="str">
        <f>Lists!B36</f>
        <v>Other manufacturing</v>
      </c>
      <c r="G33" s="179"/>
    </row>
    <row r="34" spans="2:7" x14ac:dyDescent="0.25">
      <c r="B34" s="196" t="str">
        <f t="shared" si="0"/>
        <v>33 Repair and installation of machinery and equipment</v>
      </c>
      <c r="C34" s="188">
        <v>33</v>
      </c>
      <c r="D34" s="200" t="s">
        <v>1125</v>
      </c>
      <c r="E34" s="205" t="str">
        <f>Lists!B37</f>
        <v>Repair and installation of machinery and equipment</v>
      </c>
      <c r="G34" s="179"/>
    </row>
    <row r="35" spans="2:7" x14ac:dyDescent="0.25">
      <c r="B35" s="196" t="str">
        <f t="shared" si="0"/>
        <v>35 Electricity, gas, steam and air conditioning supply</v>
      </c>
      <c r="C35" s="188">
        <v>35</v>
      </c>
      <c r="D35" s="200" t="s">
        <v>1126</v>
      </c>
      <c r="E35" s="196" t="str">
        <f>Lists!B38</f>
        <v>Electricity, gas, steam and air conditioning supply</v>
      </c>
      <c r="G35" s="179"/>
    </row>
    <row r="36" spans="2:7" x14ac:dyDescent="0.25">
      <c r="B36" s="196" t="str">
        <f t="shared" si="0"/>
        <v>36 Water collection, treatment and supply</v>
      </c>
      <c r="C36" s="188">
        <v>36</v>
      </c>
      <c r="D36" s="200" t="s">
        <v>1127</v>
      </c>
      <c r="E36" s="196" t="str">
        <f>Lists!B39</f>
        <v>Water collection, treatment and supply</v>
      </c>
      <c r="G36" s="179"/>
    </row>
    <row r="37" spans="2:7" x14ac:dyDescent="0.25">
      <c r="B37" s="196" t="str">
        <f t="shared" si="0"/>
        <v>37 Sewerage</v>
      </c>
      <c r="C37" s="188">
        <v>37</v>
      </c>
      <c r="D37" s="200" t="s">
        <v>1128</v>
      </c>
      <c r="E37" s="196" t="str">
        <f>Lists!B40</f>
        <v>Sewerage</v>
      </c>
      <c r="G37" s="179"/>
    </row>
    <row r="38" spans="2:7" x14ac:dyDescent="0.25">
      <c r="B38" s="196" t="str">
        <f t="shared" si="0"/>
        <v>38 Waste collection, treatment and disposal activities; materials recovery</v>
      </c>
      <c r="C38" s="188">
        <v>38</v>
      </c>
      <c r="D38" s="200" t="s">
        <v>1129</v>
      </c>
      <c r="E38" s="196" t="str">
        <f>Lists!B41</f>
        <v>Waste collection, treatment and disposal activities; materials recovery</v>
      </c>
      <c r="G38" s="179"/>
    </row>
    <row r="39" spans="2:7" x14ac:dyDescent="0.25">
      <c r="B39" s="196" t="str">
        <f t="shared" si="0"/>
        <v>39 Remediation activities and other waste management services</v>
      </c>
      <c r="C39" s="188">
        <v>39</v>
      </c>
      <c r="D39" s="200" t="s">
        <v>1130</v>
      </c>
      <c r="E39" s="196" t="str">
        <f>Lists!B42</f>
        <v>Remediation activities and other waste management services</v>
      </c>
      <c r="G39" s="179"/>
    </row>
    <row r="40" spans="2:7" x14ac:dyDescent="0.25">
      <c r="B40" s="196" t="str">
        <f t="shared" si="0"/>
        <v>41-43 Construction</v>
      </c>
      <c r="C40" s="198" t="s">
        <v>1176</v>
      </c>
      <c r="D40" s="201" t="s">
        <v>1131</v>
      </c>
      <c r="E40" s="196" t="str">
        <f>Lists!B43</f>
        <v>Construction</v>
      </c>
      <c r="G40" s="179"/>
    </row>
    <row r="41" spans="2:7" x14ac:dyDescent="0.25">
      <c r="B41" s="196" t="str">
        <f t="shared" si="0"/>
        <v>45-46 Wholesale</v>
      </c>
      <c r="C41" s="198" t="s">
        <v>1177</v>
      </c>
      <c r="D41" s="201" t="s">
        <v>1132</v>
      </c>
      <c r="E41" s="196" t="str">
        <f>Lists!B44</f>
        <v>Wholesale</v>
      </c>
      <c r="G41" s="179"/>
    </row>
    <row r="42" spans="2:7" x14ac:dyDescent="0.25">
      <c r="B42" s="196" t="str">
        <f t="shared" si="0"/>
        <v>47 Retail</v>
      </c>
      <c r="C42" s="198">
        <v>47</v>
      </c>
      <c r="D42" s="201" t="s">
        <v>1133</v>
      </c>
      <c r="E42" s="196" t="str">
        <f>Lists!B45</f>
        <v>Retail</v>
      </c>
      <c r="G42" s="179"/>
    </row>
    <row r="43" spans="2:7" x14ac:dyDescent="0.25">
      <c r="B43" s="196" t="s">
        <v>309</v>
      </c>
      <c r="C43" s="198"/>
      <c r="D43" s="201" t="s">
        <v>309</v>
      </c>
      <c r="E43" s="196" t="str">
        <f>Lists!B46</f>
        <v>Transport</v>
      </c>
      <c r="G43" s="179"/>
    </row>
    <row r="44" spans="2:7" x14ac:dyDescent="0.25">
      <c r="B44" s="196" t="s">
        <v>378</v>
      </c>
      <c r="C44" s="198"/>
      <c r="D44" s="201" t="s">
        <v>378</v>
      </c>
      <c r="E44" s="196" t="str">
        <f>Lists!B47</f>
        <v>Agriculture</v>
      </c>
      <c r="G44" s="179"/>
    </row>
    <row r="45" spans="2:7" x14ac:dyDescent="0.25">
      <c r="B45" s="197" t="s">
        <v>1005</v>
      </c>
      <c r="C45" s="198"/>
      <c r="D45" s="201" t="s">
        <v>1005</v>
      </c>
      <c r="E45" s="196" t="str">
        <f>Lists!B48</f>
        <v>Buildings</v>
      </c>
      <c r="G45" s="179"/>
    </row>
    <row r="46" spans="2:7" x14ac:dyDescent="0.25">
      <c r="B46" s="194" t="s">
        <v>1178</v>
      </c>
      <c r="C46" s="191"/>
      <c r="D46" s="202" t="s">
        <v>1134</v>
      </c>
      <c r="E46" s="197" t="str">
        <f>Lists!B49</f>
        <v>Other non-industry</v>
      </c>
      <c r="G46" s="179"/>
    </row>
    <row r="49" spans="2:7" x14ac:dyDescent="0.25">
      <c r="B49" s="25" t="s">
        <v>283</v>
      </c>
    </row>
    <row r="50" spans="2:7" x14ac:dyDescent="0.25">
      <c r="B50" s="85" t="s">
        <v>309</v>
      </c>
    </row>
    <row r="51" spans="2:7" x14ac:dyDescent="0.25">
      <c r="B51" s="80" t="s">
        <v>378</v>
      </c>
    </row>
    <row r="52" spans="2:7" x14ac:dyDescent="0.25">
      <c r="B52" s="80" t="s">
        <v>397</v>
      </c>
    </row>
    <row r="53" spans="2:7" x14ac:dyDescent="0.25">
      <c r="B53" s="6" t="s">
        <v>1005</v>
      </c>
    </row>
    <row r="56" spans="2:7" ht="15.75" x14ac:dyDescent="0.25">
      <c r="B56" s="71" t="s">
        <v>1179</v>
      </c>
      <c r="C56" s="72" t="s">
        <v>1180</v>
      </c>
      <c r="D56" s="72" t="s">
        <v>1181</v>
      </c>
      <c r="E56" s="30" t="s">
        <v>1182</v>
      </c>
      <c r="G56" s="177"/>
    </row>
    <row r="57" spans="2:7" ht="15.75" x14ac:dyDescent="0.25">
      <c r="B57" s="185" t="s">
        <v>378</v>
      </c>
      <c r="C57" s="186" t="s">
        <v>382</v>
      </c>
      <c r="D57" s="186" t="s">
        <v>1183</v>
      </c>
      <c r="E57" s="187" t="s">
        <v>1184</v>
      </c>
      <c r="G57" s="177"/>
    </row>
    <row r="58" spans="2:7" ht="15.75" x14ac:dyDescent="0.25">
      <c r="B58" s="188" t="s">
        <v>378</v>
      </c>
      <c r="C58" s="189" t="s">
        <v>389</v>
      </c>
      <c r="D58" s="189" t="s">
        <v>1185</v>
      </c>
      <c r="E58" s="190" t="s">
        <v>378</v>
      </c>
      <c r="G58" s="177"/>
    </row>
    <row r="59" spans="2:7" ht="15.75" x14ac:dyDescent="0.25">
      <c r="B59" s="188" t="s">
        <v>378</v>
      </c>
      <c r="C59" s="189" t="s">
        <v>388</v>
      </c>
      <c r="D59" s="189" t="s">
        <v>1186</v>
      </c>
      <c r="E59" s="190" t="s">
        <v>378</v>
      </c>
      <c r="G59" s="177"/>
    </row>
    <row r="60" spans="2:7" x14ac:dyDescent="0.25">
      <c r="B60" s="188" t="s">
        <v>378</v>
      </c>
      <c r="C60" s="189" t="s">
        <v>390</v>
      </c>
      <c r="D60" s="189" t="s">
        <v>1187</v>
      </c>
      <c r="E60" s="190" t="s">
        <v>378</v>
      </c>
    </row>
    <row r="61" spans="2:7" x14ac:dyDescent="0.25">
      <c r="B61" s="188" t="s">
        <v>378</v>
      </c>
      <c r="C61" s="189" t="s">
        <v>381</v>
      </c>
      <c r="D61" s="189" t="s">
        <v>1188</v>
      </c>
      <c r="E61" s="190" t="s">
        <v>378</v>
      </c>
    </row>
    <row r="62" spans="2:7" x14ac:dyDescent="0.25">
      <c r="B62" s="188" t="s">
        <v>378</v>
      </c>
      <c r="C62" s="189" t="s">
        <v>377</v>
      </c>
      <c r="D62" s="189" t="s">
        <v>1189</v>
      </c>
      <c r="E62" s="190" t="s">
        <v>378</v>
      </c>
    </row>
    <row r="63" spans="2:7" x14ac:dyDescent="0.25">
      <c r="B63" s="188" t="s">
        <v>378</v>
      </c>
      <c r="C63" s="189" t="s">
        <v>386</v>
      </c>
      <c r="D63" s="189" t="s">
        <v>1190</v>
      </c>
      <c r="E63" s="190" t="s">
        <v>378</v>
      </c>
    </row>
    <row r="64" spans="2:7" x14ac:dyDescent="0.25">
      <c r="B64" s="188" t="s">
        <v>378</v>
      </c>
      <c r="C64" s="189" t="s">
        <v>380</v>
      </c>
      <c r="D64" s="189" t="s">
        <v>1191</v>
      </c>
      <c r="E64" s="190" t="s">
        <v>378</v>
      </c>
    </row>
    <row r="65" spans="2:5" x14ac:dyDescent="0.25">
      <c r="B65" s="188" t="s">
        <v>378</v>
      </c>
      <c r="C65" s="189" t="s">
        <v>391</v>
      </c>
      <c r="D65" s="189" t="s">
        <v>1192</v>
      </c>
      <c r="E65" s="190" t="s">
        <v>378</v>
      </c>
    </row>
    <row r="66" spans="2:5" x14ac:dyDescent="0.25">
      <c r="B66" s="188" t="s">
        <v>378</v>
      </c>
      <c r="C66" s="189" t="s">
        <v>383</v>
      </c>
      <c r="D66" s="189" t="s">
        <v>1193</v>
      </c>
      <c r="E66" s="190" t="s">
        <v>1194</v>
      </c>
    </row>
    <row r="67" spans="2:5" x14ac:dyDescent="0.25">
      <c r="B67" s="188" t="s">
        <v>378</v>
      </c>
      <c r="C67" s="189" t="s">
        <v>393</v>
      </c>
      <c r="D67" s="189" t="s">
        <v>1195</v>
      </c>
      <c r="E67" s="190" t="s">
        <v>1194</v>
      </c>
    </row>
    <row r="68" spans="2:5" x14ac:dyDescent="0.25">
      <c r="B68" s="188" t="s">
        <v>1196</v>
      </c>
      <c r="C68" s="189" t="s">
        <v>1087</v>
      </c>
      <c r="D68" s="189" t="s">
        <v>1197</v>
      </c>
      <c r="E68" s="190" t="s">
        <v>1184</v>
      </c>
    </row>
    <row r="69" spans="2:5" x14ac:dyDescent="0.25">
      <c r="B69" s="188" t="s">
        <v>1196</v>
      </c>
      <c r="C69" s="189" t="s">
        <v>472</v>
      </c>
      <c r="D69" s="189" t="s">
        <v>1198</v>
      </c>
      <c r="E69" s="190" t="s">
        <v>1184</v>
      </c>
    </row>
    <row r="70" spans="2:5" x14ac:dyDescent="0.25">
      <c r="B70" s="188" t="s">
        <v>1196</v>
      </c>
      <c r="C70" s="189" t="s">
        <v>1084</v>
      </c>
      <c r="D70" s="189" t="s">
        <v>1199</v>
      </c>
      <c r="E70" s="190" t="s">
        <v>1184</v>
      </c>
    </row>
    <row r="71" spans="2:5" x14ac:dyDescent="0.25">
      <c r="B71" s="188" t="s">
        <v>1196</v>
      </c>
      <c r="C71" s="189" t="s">
        <v>644</v>
      </c>
      <c r="D71" s="189" t="s">
        <v>1200</v>
      </c>
      <c r="E71" s="190" t="s">
        <v>1184</v>
      </c>
    </row>
    <row r="72" spans="2:5" x14ac:dyDescent="0.25">
      <c r="B72" s="188" t="s">
        <v>1196</v>
      </c>
      <c r="C72" s="189" t="s">
        <v>529</v>
      </c>
      <c r="D72" s="189" t="s">
        <v>1201</v>
      </c>
      <c r="E72" s="190" t="s">
        <v>1184</v>
      </c>
    </row>
    <row r="73" spans="2:5" x14ac:dyDescent="0.25">
      <c r="B73" s="188" t="s">
        <v>1196</v>
      </c>
      <c r="C73" s="189" t="s">
        <v>1071</v>
      </c>
      <c r="D73" s="189" t="s">
        <v>1202</v>
      </c>
      <c r="E73" s="190" t="s">
        <v>1184</v>
      </c>
    </row>
    <row r="74" spans="2:5" x14ac:dyDescent="0.25">
      <c r="B74" s="188" t="s">
        <v>1196</v>
      </c>
      <c r="C74" s="189" t="s">
        <v>602</v>
      </c>
      <c r="D74" s="189" t="s">
        <v>1203</v>
      </c>
      <c r="E74" s="190" t="s">
        <v>1184</v>
      </c>
    </row>
    <row r="75" spans="2:5" x14ac:dyDescent="0.25">
      <c r="B75" s="188" t="s">
        <v>1196</v>
      </c>
      <c r="C75" s="189" t="s">
        <v>630</v>
      </c>
      <c r="D75" s="189" t="s">
        <v>1204</v>
      </c>
      <c r="E75" s="190" t="s">
        <v>1184</v>
      </c>
    </row>
    <row r="76" spans="2:5" x14ac:dyDescent="0.25">
      <c r="B76" s="188" t="s">
        <v>1196</v>
      </c>
      <c r="C76" s="189" t="s">
        <v>792</v>
      </c>
      <c r="D76" s="189" t="s">
        <v>1205</v>
      </c>
      <c r="E76" s="190" t="s">
        <v>1184</v>
      </c>
    </row>
    <row r="77" spans="2:5" x14ac:dyDescent="0.25">
      <c r="B77" s="188" t="s">
        <v>1196</v>
      </c>
      <c r="C77" s="189" t="s">
        <v>615</v>
      </c>
      <c r="D77" s="189" t="s">
        <v>1206</v>
      </c>
      <c r="E77" s="190" t="s">
        <v>1184</v>
      </c>
    </row>
    <row r="78" spans="2:5" x14ac:dyDescent="0.25">
      <c r="B78" s="188" t="s">
        <v>1196</v>
      </c>
      <c r="C78" s="189" t="s">
        <v>1207</v>
      </c>
      <c r="D78" s="189" t="s">
        <v>1208</v>
      </c>
      <c r="E78" s="190" t="s">
        <v>1184</v>
      </c>
    </row>
    <row r="79" spans="2:5" x14ac:dyDescent="0.25">
      <c r="B79" s="188" t="s">
        <v>1196</v>
      </c>
      <c r="C79" s="189" t="s">
        <v>1034</v>
      </c>
      <c r="D79" s="189" t="s">
        <v>1209</v>
      </c>
      <c r="E79" s="190" t="s">
        <v>1210</v>
      </c>
    </row>
    <row r="80" spans="2:5" x14ac:dyDescent="0.25">
      <c r="B80" s="188" t="s">
        <v>1196</v>
      </c>
      <c r="C80" s="189" t="s">
        <v>1083</v>
      </c>
      <c r="D80" s="189" t="s">
        <v>1211</v>
      </c>
      <c r="E80" s="190" t="s">
        <v>1210</v>
      </c>
    </row>
    <row r="81" spans="2:5" x14ac:dyDescent="0.25">
      <c r="B81" s="188" t="s">
        <v>1196</v>
      </c>
      <c r="C81" s="189" t="s">
        <v>1088</v>
      </c>
      <c r="D81" s="189" t="s">
        <v>1212</v>
      </c>
      <c r="E81" s="190" t="s">
        <v>1210</v>
      </c>
    </row>
    <row r="82" spans="2:5" x14ac:dyDescent="0.25">
      <c r="B82" s="188" t="s">
        <v>1196</v>
      </c>
      <c r="C82" s="189" t="s">
        <v>1050</v>
      </c>
      <c r="D82" s="189" t="s">
        <v>1213</v>
      </c>
      <c r="E82" s="190" t="s">
        <v>1210</v>
      </c>
    </row>
    <row r="83" spans="2:5" x14ac:dyDescent="0.25">
      <c r="B83" s="188" t="s">
        <v>1196</v>
      </c>
      <c r="C83" s="189" t="s">
        <v>1013</v>
      </c>
      <c r="D83" s="189" t="s">
        <v>1214</v>
      </c>
      <c r="E83" s="190" t="s">
        <v>1210</v>
      </c>
    </row>
    <row r="84" spans="2:5" x14ac:dyDescent="0.25">
      <c r="B84" s="188" t="s">
        <v>1196</v>
      </c>
      <c r="C84" s="189" t="s">
        <v>1038</v>
      </c>
      <c r="D84" s="189" t="s">
        <v>1214</v>
      </c>
      <c r="E84" s="190" t="s">
        <v>1210</v>
      </c>
    </row>
    <row r="85" spans="2:5" x14ac:dyDescent="0.25">
      <c r="B85" s="188" t="s">
        <v>1196</v>
      </c>
      <c r="C85" s="189" t="s">
        <v>1063</v>
      </c>
      <c r="D85" s="189" t="s">
        <v>1215</v>
      </c>
      <c r="E85" s="190" t="s">
        <v>1005</v>
      </c>
    </row>
    <row r="86" spans="2:5" x14ac:dyDescent="0.25">
      <c r="B86" s="188" t="s">
        <v>1196</v>
      </c>
      <c r="C86" s="189" t="s">
        <v>1041</v>
      </c>
      <c r="D86" s="189" t="s">
        <v>1216</v>
      </c>
      <c r="E86" s="190" t="s">
        <v>1005</v>
      </c>
    </row>
    <row r="87" spans="2:5" x14ac:dyDescent="0.25">
      <c r="B87" s="188" t="s">
        <v>1196</v>
      </c>
      <c r="C87" s="189" t="s">
        <v>1081</v>
      </c>
      <c r="D87" s="189" t="s">
        <v>1217</v>
      </c>
      <c r="E87" s="190" t="s">
        <v>1005</v>
      </c>
    </row>
    <row r="88" spans="2:5" x14ac:dyDescent="0.25">
      <c r="B88" s="188" t="s">
        <v>1196</v>
      </c>
      <c r="C88" s="189" t="s">
        <v>1019</v>
      </c>
      <c r="D88" s="189" t="s">
        <v>1218</v>
      </c>
      <c r="E88" s="190" t="s">
        <v>1005</v>
      </c>
    </row>
    <row r="89" spans="2:5" x14ac:dyDescent="0.25">
      <c r="B89" s="188" t="s">
        <v>1196</v>
      </c>
      <c r="C89" s="189" t="s">
        <v>1027</v>
      </c>
      <c r="D89" s="189" t="s">
        <v>1219</v>
      </c>
      <c r="E89" s="190" t="s">
        <v>1005</v>
      </c>
    </row>
    <row r="90" spans="2:5" x14ac:dyDescent="0.25">
      <c r="B90" s="188" t="s">
        <v>1196</v>
      </c>
      <c r="C90" s="189" t="s">
        <v>1067</v>
      </c>
      <c r="D90" s="189" t="s">
        <v>1220</v>
      </c>
      <c r="E90" s="190" t="s">
        <v>1005</v>
      </c>
    </row>
    <row r="91" spans="2:5" x14ac:dyDescent="0.25">
      <c r="B91" s="188" t="s">
        <v>1196</v>
      </c>
      <c r="C91" s="189" t="s">
        <v>1045</v>
      </c>
      <c r="D91" s="189" t="s">
        <v>1221</v>
      </c>
      <c r="E91" s="190" t="s">
        <v>1005</v>
      </c>
    </row>
    <row r="92" spans="2:5" x14ac:dyDescent="0.25">
      <c r="B92" s="188" t="s">
        <v>1196</v>
      </c>
      <c r="C92" s="189" t="s">
        <v>1046</v>
      </c>
      <c r="D92" s="189" t="s">
        <v>1222</v>
      </c>
      <c r="E92" s="190" t="s">
        <v>1005</v>
      </c>
    </row>
    <row r="93" spans="2:5" x14ac:dyDescent="0.25">
      <c r="B93" s="188" t="s">
        <v>1196</v>
      </c>
      <c r="C93" s="189" t="s">
        <v>1007</v>
      </c>
      <c r="D93" s="189" t="s">
        <v>1223</v>
      </c>
      <c r="E93" s="190" t="s">
        <v>1005</v>
      </c>
    </row>
    <row r="94" spans="2:5" x14ac:dyDescent="0.25">
      <c r="B94" s="188" t="s">
        <v>1196</v>
      </c>
      <c r="C94" s="189" t="s">
        <v>1011</v>
      </c>
      <c r="D94" s="189" t="s">
        <v>1224</v>
      </c>
      <c r="E94" s="190" t="s">
        <v>1005</v>
      </c>
    </row>
    <row r="95" spans="2:5" x14ac:dyDescent="0.25">
      <c r="B95" s="188" t="s">
        <v>1196</v>
      </c>
      <c r="C95" s="189" t="s">
        <v>1064</v>
      </c>
      <c r="D95" s="189" t="s">
        <v>1225</v>
      </c>
      <c r="E95" s="190" t="s">
        <v>1005</v>
      </c>
    </row>
    <row r="96" spans="2:5" x14ac:dyDescent="0.25">
      <c r="B96" s="188" t="s">
        <v>1196</v>
      </c>
      <c r="C96" s="189" t="s">
        <v>1042</v>
      </c>
      <c r="D96" s="189" t="s">
        <v>1226</v>
      </c>
      <c r="E96" s="190" t="s">
        <v>1005</v>
      </c>
    </row>
    <row r="97" spans="2:5" x14ac:dyDescent="0.25">
      <c r="B97" s="188" t="s">
        <v>1196</v>
      </c>
      <c r="C97" s="189" t="s">
        <v>1059</v>
      </c>
      <c r="D97" s="189" t="s">
        <v>1227</v>
      </c>
      <c r="E97" s="190" t="s">
        <v>1005</v>
      </c>
    </row>
    <row r="98" spans="2:5" x14ac:dyDescent="0.25">
      <c r="B98" s="188" t="s">
        <v>1196</v>
      </c>
      <c r="C98" s="189" t="s">
        <v>1049</v>
      </c>
      <c r="D98" s="189" t="s">
        <v>1228</v>
      </c>
      <c r="E98" s="190" t="s">
        <v>1005</v>
      </c>
    </row>
    <row r="99" spans="2:5" x14ac:dyDescent="0.25">
      <c r="B99" s="188" t="s">
        <v>1196</v>
      </c>
      <c r="C99" s="189" t="s">
        <v>1017</v>
      </c>
      <c r="D99" s="189" t="s">
        <v>1229</v>
      </c>
      <c r="E99" s="190" t="s">
        <v>1005</v>
      </c>
    </row>
    <row r="100" spans="2:5" x14ac:dyDescent="0.25">
      <c r="B100" s="188" t="s">
        <v>1196</v>
      </c>
      <c r="C100" s="189" t="s">
        <v>1072</v>
      </c>
      <c r="D100" s="189" t="s">
        <v>1230</v>
      </c>
      <c r="E100" s="190" t="s">
        <v>1005</v>
      </c>
    </row>
    <row r="101" spans="2:5" x14ac:dyDescent="0.25">
      <c r="B101" s="188" t="s">
        <v>1196</v>
      </c>
      <c r="C101" s="189" t="s">
        <v>1074</v>
      </c>
      <c r="D101" s="189" t="s">
        <v>1231</v>
      </c>
      <c r="E101" s="190" t="s">
        <v>1005</v>
      </c>
    </row>
    <row r="102" spans="2:5" x14ac:dyDescent="0.25">
      <c r="B102" s="188" t="s">
        <v>1196</v>
      </c>
      <c r="C102" s="189" t="s">
        <v>1080</v>
      </c>
      <c r="D102" s="189" t="s">
        <v>1216</v>
      </c>
      <c r="E102" s="190" t="s">
        <v>1005</v>
      </c>
    </row>
    <row r="103" spans="2:5" x14ac:dyDescent="0.25">
      <c r="B103" s="188" t="s">
        <v>1196</v>
      </c>
      <c r="C103" s="189" t="s">
        <v>1016</v>
      </c>
      <c r="D103" s="189" t="s">
        <v>1232</v>
      </c>
      <c r="E103" s="190" t="s">
        <v>1005</v>
      </c>
    </row>
    <row r="104" spans="2:5" x14ac:dyDescent="0.25">
      <c r="B104" s="188" t="s">
        <v>1196</v>
      </c>
      <c r="C104" s="189" t="s">
        <v>1018</v>
      </c>
      <c r="D104" s="189" t="s">
        <v>1233</v>
      </c>
      <c r="E104" s="190" t="s">
        <v>1005</v>
      </c>
    </row>
    <row r="105" spans="2:5" x14ac:dyDescent="0.25">
      <c r="B105" s="188" t="s">
        <v>1196</v>
      </c>
      <c r="C105" s="189" t="s">
        <v>1029</v>
      </c>
      <c r="D105" s="189" t="s">
        <v>1234</v>
      </c>
      <c r="E105" s="190" t="s">
        <v>1005</v>
      </c>
    </row>
    <row r="106" spans="2:5" x14ac:dyDescent="0.25">
      <c r="B106" s="188" t="s">
        <v>1196</v>
      </c>
      <c r="C106" s="189" t="s">
        <v>1025</v>
      </c>
      <c r="D106" s="189" t="s">
        <v>1235</v>
      </c>
      <c r="E106" s="190" t="s">
        <v>1005</v>
      </c>
    </row>
    <row r="107" spans="2:5" x14ac:dyDescent="0.25">
      <c r="B107" s="188" t="s">
        <v>1196</v>
      </c>
      <c r="C107" s="189" t="s">
        <v>361</v>
      </c>
      <c r="D107" s="189" t="s">
        <v>1236</v>
      </c>
      <c r="E107" s="190" t="s">
        <v>1005</v>
      </c>
    </row>
    <row r="108" spans="2:5" x14ac:dyDescent="0.25">
      <c r="B108" s="188" t="s">
        <v>1196</v>
      </c>
      <c r="C108" s="189" t="s">
        <v>1023</v>
      </c>
      <c r="D108" s="189" t="s">
        <v>1237</v>
      </c>
      <c r="E108" s="190" t="s">
        <v>1005</v>
      </c>
    </row>
    <row r="109" spans="2:5" x14ac:dyDescent="0.25">
      <c r="B109" s="188" t="s">
        <v>1196</v>
      </c>
      <c r="C109" s="189" t="s">
        <v>1028</v>
      </c>
      <c r="D109" s="189" t="s">
        <v>1238</v>
      </c>
      <c r="E109" s="190" t="s">
        <v>1005</v>
      </c>
    </row>
    <row r="110" spans="2:5" x14ac:dyDescent="0.25">
      <c r="B110" s="188" t="s">
        <v>1196</v>
      </c>
      <c r="C110" s="189" t="s">
        <v>365</v>
      </c>
      <c r="D110" s="189" t="s">
        <v>1239</v>
      </c>
      <c r="E110" s="190" t="s">
        <v>1005</v>
      </c>
    </row>
    <row r="111" spans="2:5" x14ac:dyDescent="0.25">
      <c r="B111" s="188" t="s">
        <v>1196</v>
      </c>
      <c r="C111" s="189" t="s">
        <v>1033</v>
      </c>
      <c r="D111" s="189" t="s">
        <v>1235</v>
      </c>
      <c r="E111" s="190" t="s">
        <v>1005</v>
      </c>
    </row>
    <row r="112" spans="2:5" x14ac:dyDescent="0.25">
      <c r="B112" s="188" t="s">
        <v>1196</v>
      </c>
      <c r="C112" s="189" t="s">
        <v>1066</v>
      </c>
      <c r="D112" s="189" t="s">
        <v>1240</v>
      </c>
      <c r="E112" s="190" t="s">
        <v>1005</v>
      </c>
    </row>
    <row r="113" spans="2:5" x14ac:dyDescent="0.25">
      <c r="B113" s="188" t="s">
        <v>1196</v>
      </c>
      <c r="C113" s="189" t="s">
        <v>1026</v>
      </c>
      <c r="D113" s="189" t="s">
        <v>1241</v>
      </c>
      <c r="E113" s="190" t="s">
        <v>1005</v>
      </c>
    </row>
    <row r="114" spans="2:5" x14ac:dyDescent="0.25">
      <c r="B114" s="188" t="s">
        <v>1196</v>
      </c>
      <c r="C114" s="189" t="s">
        <v>1022</v>
      </c>
      <c r="D114" s="189" t="s">
        <v>1242</v>
      </c>
      <c r="E114" s="190" t="s">
        <v>1005</v>
      </c>
    </row>
    <row r="115" spans="2:5" x14ac:dyDescent="0.25">
      <c r="B115" s="188" t="s">
        <v>1196</v>
      </c>
      <c r="C115" s="189" t="s">
        <v>921</v>
      </c>
      <c r="D115" s="189" t="s">
        <v>1243</v>
      </c>
      <c r="E115" s="190" t="s">
        <v>1005</v>
      </c>
    </row>
    <row r="116" spans="2:5" x14ac:dyDescent="0.25">
      <c r="B116" s="188" t="s">
        <v>1196</v>
      </c>
      <c r="C116" s="189" t="s">
        <v>1031</v>
      </c>
      <c r="D116" s="189" t="s">
        <v>1244</v>
      </c>
      <c r="E116" s="190" t="s">
        <v>1005</v>
      </c>
    </row>
    <row r="117" spans="2:5" x14ac:dyDescent="0.25">
      <c r="B117" s="188" t="s">
        <v>1196</v>
      </c>
      <c r="C117" s="189" t="s">
        <v>1014</v>
      </c>
      <c r="D117" s="189" t="s">
        <v>1245</v>
      </c>
      <c r="E117" s="190" t="s">
        <v>1005</v>
      </c>
    </row>
    <row r="118" spans="2:5" x14ac:dyDescent="0.25">
      <c r="B118" s="188" t="s">
        <v>1196</v>
      </c>
      <c r="C118" s="189" t="s">
        <v>1024</v>
      </c>
      <c r="D118" s="189" t="s">
        <v>1246</v>
      </c>
      <c r="E118" s="190" t="s">
        <v>1005</v>
      </c>
    </row>
    <row r="119" spans="2:5" x14ac:dyDescent="0.25">
      <c r="B119" s="188" t="s">
        <v>1196</v>
      </c>
      <c r="C119" s="189" t="s">
        <v>448</v>
      </c>
      <c r="D119" s="189" t="s">
        <v>1247</v>
      </c>
      <c r="E119" s="190" t="s">
        <v>1005</v>
      </c>
    </row>
    <row r="120" spans="2:5" x14ac:dyDescent="0.25">
      <c r="B120" s="188" t="s">
        <v>1196</v>
      </c>
      <c r="C120" s="189" t="s">
        <v>1004</v>
      </c>
      <c r="D120" s="189" t="s">
        <v>1248</v>
      </c>
      <c r="E120" s="190" t="s">
        <v>1005</v>
      </c>
    </row>
    <row r="121" spans="2:5" x14ac:dyDescent="0.25">
      <c r="B121" s="188" t="s">
        <v>1196</v>
      </c>
      <c r="C121" s="189" t="s">
        <v>1040</v>
      </c>
      <c r="D121" s="189" t="s">
        <v>1249</v>
      </c>
      <c r="E121" s="190" t="s">
        <v>1005</v>
      </c>
    </row>
    <row r="122" spans="2:5" x14ac:dyDescent="0.25">
      <c r="B122" s="188" t="s">
        <v>1196</v>
      </c>
      <c r="C122" s="189" t="s">
        <v>1073</v>
      </c>
      <c r="D122" s="189" t="s">
        <v>1250</v>
      </c>
      <c r="E122" s="190" t="s">
        <v>1005</v>
      </c>
    </row>
    <row r="123" spans="2:5" x14ac:dyDescent="0.25">
      <c r="B123" s="188" t="s">
        <v>1196</v>
      </c>
      <c r="C123" s="189" t="s">
        <v>1009</v>
      </c>
      <c r="D123" s="189" t="s">
        <v>1251</v>
      </c>
      <c r="E123" s="190" t="s">
        <v>1005</v>
      </c>
    </row>
    <row r="124" spans="2:5" x14ac:dyDescent="0.25">
      <c r="B124" s="188" t="s">
        <v>1196</v>
      </c>
      <c r="C124" s="189" t="s">
        <v>1010</v>
      </c>
      <c r="D124" s="189" t="s">
        <v>1252</v>
      </c>
      <c r="E124" s="190" t="s">
        <v>1005</v>
      </c>
    </row>
    <row r="125" spans="2:5" x14ac:dyDescent="0.25">
      <c r="B125" s="188" t="s">
        <v>1196</v>
      </c>
      <c r="C125" s="189" t="s">
        <v>1089</v>
      </c>
      <c r="D125" s="189" t="s">
        <v>1253</v>
      </c>
      <c r="E125" s="190" t="s">
        <v>1005</v>
      </c>
    </row>
    <row r="126" spans="2:5" x14ac:dyDescent="0.25">
      <c r="B126" s="188" t="s">
        <v>1196</v>
      </c>
      <c r="C126" s="189" t="s">
        <v>1053</v>
      </c>
      <c r="D126" s="189" t="s">
        <v>1254</v>
      </c>
      <c r="E126" s="190" t="s">
        <v>1005</v>
      </c>
    </row>
    <row r="127" spans="2:5" x14ac:dyDescent="0.25">
      <c r="B127" s="188" t="s">
        <v>1196</v>
      </c>
      <c r="C127" s="189" t="s">
        <v>1054</v>
      </c>
      <c r="D127" s="189" t="s">
        <v>1255</v>
      </c>
      <c r="E127" s="190" t="s">
        <v>1005</v>
      </c>
    </row>
    <row r="128" spans="2:5" x14ac:dyDescent="0.25">
      <c r="B128" s="188" t="s">
        <v>1196</v>
      </c>
      <c r="C128" s="189" t="s">
        <v>1055</v>
      </c>
      <c r="D128" s="189" t="s">
        <v>1256</v>
      </c>
      <c r="E128" s="190" t="s">
        <v>1005</v>
      </c>
    </row>
    <row r="129" spans="2:5" x14ac:dyDescent="0.25">
      <c r="B129" s="188" t="s">
        <v>1196</v>
      </c>
      <c r="C129" s="189" t="s">
        <v>1047</v>
      </c>
      <c r="D129" s="189" t="s">
        <v>1257</v>
      </c>
      <c r="E129" s="190" t="s">
        <v>1005</v>
      </c>
    </row>
    <row r="130" spans="2:5" x14ac:dyDescent="0.25">
      <c r="B130" s="188" t="s">
        <v>1196</v>
      </c>
      <c r="C130" s="189" t="s">
        <v>1039</v>
      </c>
      <c r="D130" s="189" t="s">
        <v>1258</v>
      </c>
      <c r="E130" s="190" t="s">
        <v>1005</v>
      </c>
    </row>
    <row r="131" spans="2:5" x14ac:dyDescent="0.25">
      <c r="B131" s="188" t="s">
        <v>1196</v>
      </c>
      <c r="C131" s="189" t="s">
        <v>796</v>
      </c>
      <c r="D131" s="189" t="s">
        <v>1259</v>
      </c>
      <c r="E131" s="190" t="s">
        <v>1005</v>
      </c>
    </row>
    <row r="132" spans="2:5" x14ac:dyDescent="0.25">
      <c r="B132" s="188" t="s">
        <v>1196</v>
      </c>
      <c r="C132" s="189" t="s">
        <v>1076</v>
      </c>
      <c r="D132" s="189" t="s">
        <v>1260</v>
      </c>
      <c r="E132" s="190" t="s">
        <v>1005</v>
      </c>
    </row>
    <row r="133" spans="2:5" x14ac:dyDescent="0.25">
      <c r="B133" s="188" t="s">
        <v>1196</v>
      </c>
      <c r="C133" s="189" t="s">
        <v>1070</v>
      </c>
      <c r="D133" s="189" t="s">
        <v>1261</v>
      </c>
      <c r="E133" s="190" t="s">
        <v>1005</v>
      </c>
    </row>
    <row r="134" spans="2:5" x14ac:dyDescent="0.25">
      <c r="B134" s="188" t="s">
        <v>1196</v>
      </c>
      <c r="C134" s="189" t="s">
        <v>1044</v>
      </c>
      <c r="D134" s="189" t="s">
        <v>1262</v>
      </c>
      <c r="E134" s="190" t="s">
        <v>1005</v>
      </c>
    </row>
    <row r="135" spans="2:5" x14ac:dyDescent="0.25">
      <c r="B135" s="188" t="s">
        <v>1196</v>
      </c>
      <c r="C135" s="189" t="s">
        <v>1069</v>
      </c>
      <c r="D135" s="189" t="s">
        <v>1260</v>
      </c>
      <c r="E135" s="190" t="s">
        <v>1005</v>
      </c>
    </row>
    <row r="136" spans="2:5" x14ac:dyDescent="0.25">
      <c r="B136" s="188" t="s">
        <v>1196</v>
      </c>
      <c r="C136" s="189" t="s">
        <v>1061</v>
      </c>
      <c r="D136" s="189" t="s">
        <v>1263</v>
      </c>
      <c r="E136" s="190" t="s">
        <v>1005</v>
      </c>
    </row>
    <row r="137" spans="2:5" x14ac:dyDescent="0.25">
      <c r="B137" s="188" t="s">
        <v>1196</v>
      </c>
      <c r="C137" s="189" t="s">
        <v>1079</v>
      </c>
      <c r="D137" s="189" t="s">
        <v>1264</v>
      </c>
      <c r="E137" s="190" t="s">
        <v>1005</v>
      </c>
    </row>
    <row r="138" spans="2:5" x14ac:dyDescent="0.25">
      <c r="B138" s="188" t="s">
        <v>1196</v>
      </c>
      <c r="C138" s="189" t="s">
        <v>1082</v>
      </c>
      <c r="D138" s="189" t="s">
        <v>1265</v>
      </c>
      <c r="E138" s="190" t="s">
        <v>1005</v>
      </c>
    </row>
    <row r="139" spans="2:5" x14ac:dyDescent="0.25">
      <c r="B139" s="188" t="s">
        <v>1196</v>
      </c>
      <c r="C139" s="189" t="s">
        <v>1048</v>
      </c>
      <c r="D139" s="189" t="s">
        <v>1266</v>
      </c>
      <c r="E139" s="190" t="s">
        <v>1005</v>
      </c>
    </row>
    <row r="140" spans="2:5" x14ac:dyDescent="0.25">
      <c r="B140" s="188" t="s">
        <v>1196</v>
      </c>
      <c r="C140" s="189" t="s">
        <v>1032</v>
      </c>
      <c r="D140" s="189" t="s">
        <v>1267</v>
      </c>
      <c r="E140" s="190" t="s">
        <v>1005</v>
      </c>
    </row>
    <row r="141" spans="2:5" x14ac:dyDescent="0.25">
      <c r="B141" s="188" t="s">
        <v>1196</v>
      </c>
      <c r="C141" s="189" t="s">
        <v>417</v>
      </c>
      <c r="D141" s="189" t="s">
        <v>1268</v>
      </c>
      <c r="E141" s="190" t="s">
        <v>1269</v>
      </c>
    </row>
    <row r="142" spans="2:5" x14ac:dyDescent="0.25">
      <c r="B142" s="188" t="s">
        <v>1196</v>
      </c>
      <c r="C142" s="189" t="s">
        <v>1006</v>
      </c>
      <c r="D142" s="189" t="s">
        <v>1270</v>
      </c>
      <c r="E142" s="190" t="s">
        <v>1271</v>
      </c>
    </row>
    <row r="143" spans="2:5" x14ac:dyDescent="0.25">
      <c r="B143" s="188" t="s">
        <v>1196</v>
      </c>
      <c r="C143" s="189" t="s">
        <v>597</v>
      </c>
      <c r="D143" s="189" t="s">
        <v>1272</v>
      </c>
      <c r="E143" s="190" t="str">
        <f>$B$12</f>
        <v>11 Manufacture of beverages</v>
      </c>
    </row>
    <row r="144" spans="2:5" x14ac:dyDescent="0.25">
      <c r="B144" s="188" t="s">
        <v>1196</v>
      </c>
      <c r="C144" s="189" t="s">
        <v>432</v>
      </c>
      <c r="D144" s="189" t="s">
        <v>1273</v>
      </c>
      <c r="E144" s="190" t="str">
        <f>$B$24</f>
        <v>23 Manufacture of other non-metallic mineral products</v>
      </c>
    </row>
    <row r="145" spans="2:5" x14ac:dyDescent="0.25">
      <c r="B145" s="188" t="s">
        <v>1196</v>
      </c>
      <c r="C145" s="189" t="s">
        <v>694</v>
      </c>
      <c r="D145" s="189" t="s">
        <v>1274</v>
      </c>
      <c r="E145" s="190" t="str">
        <f>$B$27</f>
        <v>26 Manufacture of computer, electronic and optical products</v>
      </c>
    </row>
    <row r="146" spans="2:5" x14ac:dyDescent="0.25">
      <c r="B146" s="188" t="s">
        <v>1196</v>
      </c>
      <c r="C146" s="189" t="s">
        <v>482</v>
      </c>
      <c r="D146" s="189" t="s">
        <v>1275</v>
      </c>
      <c r="E146" s="190" t="str">
        <f>$B$22</f>
        <v>21 Manufacture of pharmaceuticals, medicinal chemical and botanical products</v>
      </c>
    </row>
    <row r="147" spans="2:5" x14ac:dyDescent="0.25">
      <c r="B147" s="188" t="s">
        <v>1196</v>
      </c>
      <c r="C147" s="189" t="s">
        <v>457</v>
      </c>
      <c r="D147" s="189" t="s">
        <v>1276</v>
      </c>
      <c r="E147" s="190" t="str">
        <f>$B$24</f>
        <v>23 Manufacture of other non-metallic mineral products</v>
      </c>
    </row>
    <row r="148" spans="2:5" x14ac:dyDescent="0.25">
      <c r="B148" s="188" t="s">
        <v>1196</v>
      </c>
      <c r="C148" s="189" t="s">
        <v>1057</v>
      </c>
      <c r="D148" s="189" t="s">
        <v>1277</v>
      </c>
      <c r="E148" s="190" t="s">
        <v>1005</v>
      </c>
    </row>
    <row r="149" spans="2:5" x14ac:dyDescent="0.25">
      <c r="B149" s="188" t="s">
        <v>1196</v>
      </c>
      <c r="C149" s="189" t="s">
        <v>1051</v>
      </c>
      <c r="D149" s="189" t="s">
        <v>1278</v>
      </c>
      <c r="E149" s="190" t="s">
        <v>1005</v>
      </c>
    </row>
    <row r="150" spans="2:5" x14ac:dyDescent="0.25">
      <c r="B150" s="188" t="s">
        <v>1196</v>
      </c>
      <c r="C150" s="189" t="s">
        <v>1020</v>
      </c>
      <c r="D150" s="189" t="s">
        <v>1279</v>
      </c>
      <c r="E150" s="190" t="s">
        <v>1005</v>
      </c>
    </row>
    <row r="151" spans="2:5" x14ac:dyDescent="0.25">
      <c r="B151" s="188" t="s">
        <v>1196</v>
      </c>
      <c r="C151" s="189" t="s">
        <v>1052</v>
      </c>
      <c r="D151" s="189" t="s">
        <v>1280</v>
      </c>
      <c r="E151" s="190" t="s">
        <v>1005</v>
      </c>
    </row>
    <row r="152" spans="2:5" x14ac:dyDescent="0.25">
      <c r="B152" s="188" t="s">
        <v>1196</v>
      </c>
      <c r="C152" s="189" t="s">
        <v>1037</v>
      </c>
      <c r="D152" s="189" t="s">
        <v>1281</v>
      </c>
      <c r="E152" s="190" t="s">
        <v>1005</v>
      </c>
    </row>
    <row r="153" spans="2:5" x14ac:dyDescent="0.25">
      <c r="B153" s="188" t="s">
        <v>1196</v>
      </c>
      <c r="C153" s="189" t="s">
        <v>1015</v>
      </c>
      <c r="D153" s="189" t="s">
        <v>1282</v>
      </c>
      <c r="E153" s="190" t="s">
        <v>1005</v>
      </c>
    </row>
    <row r="154" spans="2:5" x14ac:dyDescent="0.25">
      <c r="B154" s="188" t="s">
        <v>1196</v>
      </c>
      <c r="C154" s="189" t="s">
        <v>1043</v>
      </c>
      <c r="D154" s="189" t="s">
        <v>1283</v>
      </c>
      <c r="E154" s="190" t="s">
        <v>1005</v>
      </c>
    </row>
    <row r="155" spans="2:5" x14ac:dyDescent="0.25">
      <c r="B155" s="188" t="s">
        <v>1196</v>
      </c>
      <c r="C155" s="189" t="s">
        <v>1056</v>
      </c>
      <c r="D155" s="189" t="s">
        <v>1284</v>
      </c>
      <c r="E155" s="190" t="s">
        <v>1005</v>
      </c>
    </row>
    <row r="156" spans="2:5" x14ac:dyDescent="0.25">
      <c r="B156" s="188" t="s">
        <v>1196</v>
      </c>
      <c r="C156" s="189" t="s">
        <v>1058</v>
      </c>
      <c r="D156" s="189" t="s">
        <v>1285</v>
      </c>
      <c r="E156" s="190" t="s">
        <v>1005</v>
      </c>
    </row>
    <row r="157" spans="2:5" x14ac:dyDescent="0.25">
      <c r="B157" s="188" t="s">
        <v>1196</v>
      </c>
      <c r="C157" s="189" t="s">
        <v>358</v>
      </c>
      <c r="D157" s="189" t="s">
        <v>1286</v>
      </c>
      <c r="E157" s="190" t="s">
        <v>1005</v>
      </c>
    </row>
    <row r="158" spans="2:5" x14ac:dyDescent="0.25">
      <c r="B158" s="188" t="s">
        <v>1196</v>
      </c>
      <c r="C158" s="189" t="s">
        <v>1036</v>
      </c>
      <c r="D158" s="189" t="s">
        <v>1287</v>
      </c>
      <c r="E158" s="190" t="s">
        <v>1005</v>
      </c>
    </row>
    <row r="159" spans="2:5" x14ac:dyDescent="0.25">
      <c r="B159" s="188" t="s">
        <v>1196</v>
      </c>
      <c r="C159" s="189" t="s">
        <v>512</v>
      </c>
      <c r="D159" s="189" t="s">
        <v>1288</v>
      </c>
      <c r="E159" s="190" t="s">
        <v>1005</v>
      </c>
    </row>
    <row r="160" spans="2:5" x14ac:dyDescent="0.25">
      <c r="B160" s="188" t="s">
        <v>1196</v>
      </c>
      <c r="C160" s="189" t="s">
        <v>1008</v>
      </c>
      <c r="D160" s="189" t="s">
        <v>1289</v>
      </c>
      <c r="E160" s="190" t="s">
        <v>1005</v>
      </c>
    </row>
    <row r="161" spans="2:5" x14ac:dyDescent="0.25">
      <c r="B161" s="188" t="s">
        <v>1196</v>
      </c>
      <c r="C161" s="189" t="s">
        <v>1030</v>
      </c>
      <c r="D161" s="189" t="s">
        <v>1290</v>
      </c>
      <c r="E161" s="190" t="s">
        <v>1005</v>
      </c>
    </row>
    <row r="162" spans="2:5" x14ac:dyDescent="0.25">
      <c r="B162" s="188" t="s">
        <v>1196</v>
      </c>
      <c r="C162" s="189" t="s">
        <v>1060</v>
      </c>
      <c r="D162" s="189" t="s">
        <v>1291</v>
      </c>
      <c r="E162" s="190" t="s">
        <v>1005</v>
      </c>
    </row>
    <row r="163" spans="2:5" x14ac:dyDescent="0.25">
      <c r="B163" s="188" t="s">
        <v>397</v>
      </c>
      <c r="C163" s="189" t="s">
        <v>472</v>
      </c>
      <c r="D163" s="189" t="s">
        <v>1198</v>
      </c>
      <c r="E163" s="190" t="s">
        <v>1184</v>
      </c>
    </row>
    <row r="164" spans="2:5" x14ac:dyDescent="0.25">
      <c r="B164" s="188" t="s">
        <v>397</v>
      </c>
      <c r="C164" s="189" t="s">
        <v>751</v>
      </c>
      <c r="D164" s="189" t="s">
        <v>1292</v>
      </c>
      <c r="E164" s="190" t="s">
        <v>1293</v>
      </c>
    </row>
    <row r="165" spans="2:5" x14ac:dyDescent="0.25">
      <c r="B165" s="188" t="s">
        <v>397</v>
      </c>
      <c r="C165" s="189" t="s">
        <v>382</v>
      </c>
      <c r="D165" s="189" t="s">
        <v>1183</v>
      </c>
      <c r="E165" s="190" t="s">
        <v>1184</v>
      </c>
    </row>
    <row r="166" spans="2:5" x14ac:dyDescent="0.25">
      <c r="B166" s="188" t="s">
        <v>397</v>
      </c>
      <c r="C166" s="189" t="s">
        <v>572</v>
      </c>
      <c r="D166" s="189" t="s">
        <v>1294</v>
      </c>
      <c r="E166" s="190" t="s">
        <v>1184</v>
      </c>
    </row>
    <row r="167" spans="2:5" x14ac:dyDescent="0.25">
      <c r="B167" s="188" t="s">
        <v>397</v>
      </c>
      <c r="C167" s="189" t="s">
        <v>644</v>
      </c>
      <c r="D167" s="189" t="s">
        <v>1200</v>
      </c>
      <c r="E167" s="190" t="s">
        <v>1295</v>
      </c>
    </row>
    <row r="168" spans="2:5" x14ac:dyDescent="0.25">
      <c r="B168" s="188" t="s">
        <v>397</v>
      </c>
      <c r="C168" s="189" t="s">
        <v>581</v>
      </c>
      <c r="D168" s="189" t="s">
        <v>1296</v>
      </c>
      <c r="E168" s="190" t="s">
        <v>1184</v>
      </c>
    </row>
    <row r="169" spans="2:5" x14ac:dyDescent="0.25">
      <c r="B169" s="188" t="s">
        <v>397</v>
      </c>
      <c r="C169" s="189" t="s">
        <v>529</v>
      </c>
      <c r="D169" s="189" t="s">
        <v>1201</v>
      </c>
      <c r="E169" s="190" t="s">
        <v>1184</v>
      </c>
    </row>
    <row r="170" spans="2:5" x14ac:dyDescent="0.25">
      <c r="B170" s="188" t="s">
        <v>397</v>
      </c>
      <c r="C170" s="189" t="s">
        <v>990</v>
      </c>
      <c r="D170" s="189" t="s">
        <v>1297</v>
      </c>
      <c r="E170" s="190" t="s">
        <v>1184</v>
      </c>
    </row>
    <row r="171" spans="2:5" x14ac:dyDescent="0.25">
      <c r="B171" s="188" t="s">
        <v>397</v>
      </c>
      <c r="C171" s="189" t="s">
        <v>973</v>
      </c>
      <c r="D171" s="189" t="s">
        <v>1298</v>
      </c>
      <c r="E171" s="190" t="s">
        <v>1194</v>
      </c>
    </row>
    <row r="172" spans="2:5" x14ac:dyDescent="0.25">
      <c r="B172" s="188" t="s">
        <v>397</v>
      </c>
      <c r="C172" s="189" t="s">
        <v>602</v>
      </c>
      <c r="D172" s="189" t="s">
        <v>1203</v>
      </c>
      <c r="E172" s="190" t="s">
        <v>1194</v>
      </c>
    </row>
    <row r="173" spans="2:5" x14ac:dyDescent="0.25">
      <c r="B173" s="188" t="s">
        <v>397</v>
      </c>
      <c r="C173" s="189" t="s">
        <v>630</v>
      </c>
      <c r="D173" s="189" t="s">
        <v>1204</v>
      </c>
      <c r="E173" s="190" t="s">
        <v>1184</v>
      </c>
    </row>
    <row r="174" spans="2:5" x14ac:dyDescent="0.25">
      <c r="B174" s="188" t="s">
        <v>397</v>
      </c>
      <c r="C174" s="189" t="s">
        <v>792</v>
      </c>
      <c r="D174" s="189" t="s">
        <v>1205</v>
      </c>
      <c r="E174" s="190" t="s">
        <v>1184</v>
      </c>
    </row>
    <row r="175" spans="2:5" x14ac:dyDescent="0.25">
      <c r="B175" s="188" t="s">
        <v>397</v>
      </c>
      <c r="C175" s="189" t="s">
        <v>739</v>
      </c>
      <c r="D175" s="189" t="s">
        <v>1299</v>
      </c>
      <c r="E175" s="190" t="s">
        <v>1184</v>
      </c>
    </row>
    <row r="176" spans="2:5" x14ac:dyDescent="0.25">
      <c r="B176" s="188" t="s">
        <v>397</v>
      </c>
      <c r="C176" s="189" t="s">
        <v>615</v>
      </c>
      <c r="D176" s="189" t="s">
        <v>1206</v>
      </c>
      <c r="E176" s="190" t="s">
        <v>1184</v>
      </c>
    </row>
    <row r="177" spans="2:5" x14ac:dyDescent="0.25">
      <c r="B177" s="188" t="s">
        <v>397</v>
      </c>
      <c r="C177" s="189" t="s">
        <v>340</v>
      </c>
      <c r="D177" s="189" t="s">
        <v>1300</v>
      </c>
      <c r="E177" s="190" t="s">
        <v>1184</v>
      </c>
    </row>
    <row r="178" spans="2:5" x14ac:dyDescent="0.25">
      <c r="B178" s="188" t="s">
        <v>397</v>
      </c>
      <c r="C178" s="189" t="s">
        <v>714</v>
      </c>
      <c r="D178" s="189" t="s">
        <v>1301</v>
      </c>
      <c r="E178" s="190" t="s">
        <v>1184</v>
      </c>
    </row>
    <row r="179" spans="2:5" x14ac:dyDescent="0.25">
      <c r="B179" s="188" t="s">
        <v>397</v>
      </c>
      <c r="C179" s="189" t="s">
        <v>900</v>
      </c>
      <c r="D179" s="189" t="s">
        <v>1302</v>
      </c>
      <c r="E179" s="190" t="s">
        <v>1210</v>
      </c>
    </row>
    <row r="180" spans="2:5" x14ac:dyDescent="0.25">
      <c r="B180" s="188" t="s">
        <v>397</v>
      </c>
      <c r="C180" s="189" t="s">
        <v>844</v>
      </c>
      <c r="D180" s="189" t="s">
        <v>1303</v>
      </c>
      <c r="E180" s="190" t="s">
        <v>1210</v>
      </c>
    </row>
    <row r="181" spans="2:5" x14ac:dyDescent="0.25">
      <c r="B181" s="188" t="s">
        <v>397</v>
      </c>
      <c r="C181" s="189" t="s">
        <v>439</v>
      </c>
      <c r="D181" s="189" t="s">
        <v>1304</v>
      </c>
      <c r="E181" s="190" t="s">
        <v>1210</v>
      </c>
    </row>
    <row r="182" spans="2:5" x14ac:dyDescent="0.25">
      <c r="B182" s="188" t="s">
        <v>397</v>
      </c>
      <c r="C182" s="189" t="s">
        <v>926</v>
      </c>
      <c r="D182" s="189" t="s">
        <v>1305</v>
      </c>
      <c r="E182" s="190" t="s">
        <v>1210</v>
      </c>
    </row>
    <row r="183" spans="2:5" x14ac:dyDescent="0.25">
      <c r="B183" s="188" t="s">
        <v>397</v>
      </c>
      <c r="C183" s="189" t="s">
        <v>909</v>
      </c>
      <c r="D183" s="189" t="s">
        <v>1306</v>
      </c>
      <c r="E183" s="190" t="s">
        <v>1210</v>
      </c>
    </row>
    <row r="184" spans="2:5" x14ac:dyDescent="0.25">
      <c r="B184" s="188" t="s">
        <v>397</v>
      </c>
      <c r="C184" s="189" t="s">
        <v>575</v>
      </c>
      <c r="D184" s="189" t="s">
        <v>1307</v>
      </c>
      <c r="E184" s="190" t="s">
        <v>1308</v>
      </c>
    </row>
    <row r="185" spans="2:5" x14ac:dyDescent="0.25">
      <c r="B185" s="188" t="s">
        <v>397</v>
      </c>
      <c r="C185" s="189" t="s">
        <v>887</v>
      </c>
      <c r="D185" s="189" t="s">
        <v>1309</v>
      </c>
      <c r="E185" s="190" t="s">
        <v>1310</v>
      </c>
    </row>
    <row r="186" spans="2:5" x14ac:dyDescent="0.25">
      <c r="B186" s="188" t="s">
        <v>397</v>
      </c>
      <c r="C186" s="189" t="s">
        <v>526</v>
      </c>
      <c r="D186" s="189" t="s">
        <v>1311</v>
      </c>
      <c r="E186" s="190" t="s">
        <v>309</v>
      </c>
    </row>
    <row r="187" spans="2:5" x14ac:dyDescent="0.25">
      <c r="B187" s="188" t="s">
        <v>397</v>
      </c>
      <c r="C187" s="189" t="s">
        <v>540</v>
      </c>
      <c r="D187" s="189" t="s">
        <v>1312</v>
      </c>
      <c r="E187" s="190" t="s">
        <v>1210</v>
      </c>
    </row>
    <row r="188" spans="2:5" x14ac:dyDescent="0.25">
      <c r="B188" s="188" t="s">
        <v>397</v>
      </c>
      <c r="C188" s="189" t="s">
        <v>723</v>
      </c>
      <c r="D188" s="189" t="s">
        <v>1313</v>
      </c>
      <c r="E188" s="190" t="s">
        <v>1210</v>
      </c>
    </row>
    <row r="189" spans="2:5" x14ac:dyDescent="0.25">
      <c r="B189" s="188" t="s">
        <v>397</v>
      </c>
      <c r="C189" s="189" t="s">
        <v>967</v>
      </c>
      <c r="D189" s="189" t="s">
        <v>1314</v>
      </c>
      <c r="E189" s="190" t="s">
        <v>1315</v>
      </c>
    </row>
    <row r="190" spans="2:5" x14ac:dyDescent="0.25">
      <c r="B190" s="188" t="s">
        <v>397</v>
      </c>
      <c r="C190" s="189" t="s">
        <v>442</v>
      </c>
      <c r="D190" s="189" t="s">
        <v>1316</v>
      </c>
      <c r="E190" s="190" t="s">
        <v>1210</v>
      </c>
    </row>
    <row r="191" spans="2:5" x14ac:dyDescent="0.25">
      <c r="B191" s="188" t="s">
        <v>397</v>
      </c>
      <c r="C191" s="189" t="s">
        <v>957</v>
      </c>
      <c r="D191" s="189" t="s">
        <v>1317</v>
      </c>
      <c r="E191" s="190" t="s">
        <v>1318</v>
      </c>
    </row>
    <row r="192" spans="2:5" x14ac:dyDescent="0.25">
      <c r="B192" s="188" t="s">
        <v>397</v>
      </c>
      <c r="C192" s="189" t="s">
        <v>569</v>
      </c>
      <c r="D192" s="189" t="s">
        <v>1319</v>
      </c>
      <c r="E192" s="190" t="s">
        <v>1320</v>
      </c>
    </row>
    <row r="193" spans="2:5" x14ac:dyDescent="0.25">
      <c r="B193" s="188" t="s">
        <v>397</v>
      </c>
      <c r="C193" s="189" t="s">
        <v>883</v>
      </c>
      <c r="D193" s="189" t="s">
        <v>1321</v>
      </c>
      <c r="E193" s="190" t="s">
        <v>378</v>
      </c>
    </row>
    <row r="194" spans="2:5" x14ac:dyDescent="0.25">
      <c r="B194" s="188" t="s">
        <v>397</v>
      </c>
      <c r="C194" s="189" t="s">
        <v>758</v>
      </c>
      <c r="D194" s="189" t="s">
        <v>1322</v>
      </c>
      <c r="E194" s="190" t="s">
        <v>378</v>
      </c>
    </row>
    <row r="195" spans="2:5" x14ac:dyDescent="0.25">
      <c r="B195" s="188" t="s">
        <v>397</v>
      </c>
      <c r="C195" s="189" t="s">
        <v>388</v>
      </c>
      <c r="D195" s="189" t="s">
        <v>1186</v>
      </c>
      <c r="E195" s="190" t="s">
        <v>378</v>
      </c>
    </row>
    <row r="196" spans="2:5" x14ac:dyDescent="0.25">
      <c r="B196" s="188" t="s">
        <v>397</v>
      </c>
      <c r="C196" s="189" t="s">
        <v>752</v>
      </c>
      <c r="D196" s="189" t="s">
        <v>1323</v>
      </c>
      <c r="E196" s="190" t="s">
        <v>1324</v>
      </c>
    </row>
    <row r="197" spans="2:5" x14ac:dyDescent="0.25">
      <c r="B197" s="188" t="s">
        <v>397</v>
      </c>
      <c r="C197" s="189" t="s">
        <v>853</v>
      </c>
      <c r="D197" s="189" t="s">
        <v>1325</v>
      </c>
      <c r="E197" s="190" t="s">
        <v>1194</v>
      </c>
    </row>
    <row r="198" spans="2:5" x14ac:dyDescent="0.25">
      <c r="B198" s="188" t="s">
        <v>397</v>
      </c>
      <c r="C198" s="189" t="s">
        <v>762</v>
      </c>
      <c r="D198" s="189" t="s">
        <v>1326</v>
      </c>
      <c r="E198" s="190" t="s">
        <v>1324</v>
      </c>
    </row>
    <row r="199" spans="2:5" x14ac:dyDescent="0.25">
      <c r="B199" s="188" t="s">
        <v>397</v>
      </c>
      <c r="C199" s="189" t="s">
        <v>871</v>
      </c>
      <c r="D199" s="189" t="s">
        <v>1327</v>
      </c>
      <c r="E199" s="190" t="s">
        <v>1315</v>
      </c>
    </row>
    <row r="200" spans="2:5" x14ac:dyDescent="0.25">
      <c r="B200" s="188" t="s">
        <v>397</v>
      </c>
      <c r="C200" s="189" t="s">
        <v>854</v>
      </c>
      <c r="D200" s="189" t="s">
        <v>1328</v>
      </c>
      <c r="E200" s="190" t="s">
        <v>1315</v>
      </c>
    </row>
    <row r="201" spans="2:5" x14ac:dyDescent="0.25">
      <c r="B201" s="188" t="s">
        <v>397</v>
      </c>
      <c r="C201" s="189" t="s">
        <v>775</v>
      </c>
      <c r="D201" s="189" t="s">
        <v>1329</v>
      </c>
      <c r="E201" s="190" t="s">
        <v>1315</v>
      </c>
    </row>
    <row r="202" spans="2:5" x14ac:dyDescent="0.25">
      <c r="B202" s="188" t="s">
        <v>397</v>
      </c>
      <c r="C202" s="189" t="s">
        <v>775</v>
      </c>
      <c r="D202" s="189" t="s">
        <v>1329</v>
      </c>
      <c r="E202" s="190" t="s">
        <v>1315</v>
      </c>
    </row>
    <row r="203" spans="2:5" x14ac:dyDescent="0.25">
      <c r="B203" s="188" t="s">
        <v>397</v>
      </c>
      <c r="C203" s="189" t="s">
        <v>666</v>
      </c>
      <c r="D203" s="189" t="s">
        <v>1330</v>
      </c>
      <c r="E203" s="190" t="s">
        <v>1315</v>
      </c>
    </row>
    <row r="204" spans="2:5" x14ac:dyDescent="0.25">
      <c r="B204" s="188" t="s">
        <v>397</v>
      </c>
      <c r="C204" s="189" t="s">
        <v>726</v>
      </c>
      <c r="D204" s="189" t="s">
        <v>1331</v>
      </c>
      <c r="E204" s="190" t="s">
        <v>1315</v>
      </c>
    </row>
    <row r="205" spans="2:5" x14ac:dyDescent="0.25">
      <c r="B205" s="188" t="s">
        <v>397</v>
      </c>
      <c r="C205" s="189" t="s">
        <v>719</v>
      </c>
      <c r="D205" s="189" t="s">
        <v>1332</v>
      </c>
      <c r="E205" s="190" t="s">
        <v>1324</v>
      </c>
    </row>
    <row r="206" spans="2:5" x14ac:dyDescent="0.25">
      <c r="B206" s="188" t="s">
        <v>397</v>
      </c>
      <c r="C206" s="189" t="s">
        <v>965</v>
      </c>
      <c r="D206" s="189" t="s">
        <v>1333</v>
      </c>
      <c r="E206" s="190" t="s">
        <v>1194</v>
      </c>
    </row>
    <row r="207" spans="2:5" x14ac:dyDescent="0.25">
      <c r="B207" s="188" t="s">
        <v>397</v>
      </c>
      <c r="C207" s="189" t="s">
        <v>882</v>
      </c>
      <c r="D207" s="189" t="s">
        <v>1334</v>
      </c>
      <c r="E207" s="190" t="s">
        <v>1194</v>
      </c>
    </row>
    <row r="208" spans="2:5" x14ac:dyDescent="0.25">
      <c r="B208" s="188" t="s">
        <v>397</v>
      </c>
      <c r="C208" s="189" t="s">
        <v>669</v>
      </c>
      <c r="D208" s="189" t="s">
        <v>1335</v>
      </c>
      <c r="E208" s="190" t="s">
        <v>1194</v>
      </c>
    </row>
    <row r="209" spans="2:5" x14ac:dyDescent="0.25">
      <c r="B209" s="188" t="s">
        <v>397</v>
      </c>
      <c r="C209" s="189" t="s">
        <v>718</v>
      </c>
      <c r="D209" s="189" t="s">
        <v>1336</v>
      </c>
      <c r="E209" s="190" t="s">
        <v>1315</v>
      </c>
    </row>
    <row r="210" spans="2:5" x14ac:dyDescent="0.25">
      <c r="B210" s="188" t="s">
        <v>397</v>
      </c>
      <c r="C210" s="189" t="s">
        <v>478</v>
      </c>
      <c r="D210" s="189" t="s">
        <v>1337</v>
      </c>
      <c r="E210" s="190" t="s">
        <v>1194</v>
      </c>
    </row>
    <row r="211" spans="2:5" x14ac:dyDescent="0.25">
      <c r="B211" s="188" t="s">
        <v>397</v>
      </c>
      <c r="C211" s="189" t="s">
        <v>842</v>
      </c>
      <c r="D211" s="189" t="s">
        <v>1338</v>
      </c>
      <c r="E211" s="190" t="s">
        <v>1194</v>
      </c>
    </row>
    <row r="212" spans="2:5" x14ac:dyDescent="0.25">
      <c r="B212" s="188" t="s">
        <v>397</v>
      </c>
      <c r="C212" s="189" t="s">
        <v>841</v>
      </c>
      <c r="D212" s="189" t="s">
        <v>1339</v>
      </c>
      <c r="E212" s="190" t="s">
        <v>1194</v>
      </c>
    </row>
    <row r="213" spans="2:5" x14ac:dyDescent="0.25">
      <c r="B213" s="188" t="s">
        <v>397</v>
      </c>
      <c r="C213" s="189" t="s">
        <v>490</v>
      </c>
      <c r="D213" s="189" t="s">
        <v>1340</v>
      </c>
      <c r="E213" s="190" t="s">
        <v>1194</v>
      </c>
    </row>
    <row r="214" spans="2:5" x14ac:dyDescent="0.25">
      <c r="B214" s="188" t="s">
        <v>397</v>
      </c>
      <c r="C214" s="189" t="s">
        <v>902</v>
      </c>
      <c r="D214" s="189" t="s">
        <v>1341</v>
      </c>
      <c r="E214" s="190" t="s">
        <v>1194</v>
      </c>
    </row>
    <row r="215" spans="2:5" x14ac:dyDescent="0.25">
      <c r="B215" s="188" t="s">
        <v>397</v>
      </c>
      <c r="C215" s="189" t="s">
        <v>964</v>
      </c>
      <c r="D215" s="189" t="s">
        <v>1342</v>
      </c>
      <c r="E215" s="190" t="s">
        <v>1194</v>
      </c>
    </row>
    <row r="216" spans="2:5" x14ac:dyDescent="0.25">
      <c r="B216" s="188" t="s">
        <v>397</v>
      </c>
      <c r="C216" s="189" t="s">
        <v>639</v>
      </c>
      <c r="D216" s="189" t="s">
        <v>1343</v>
      </c>
      <c r="E216" s="190" t="s">
        <v>1194</v>
      </c>
    </row>
    <row r="217" spans="2:5" x14ac:dyDescent="0.25">
      <c r="B217" s="188" t="s">
        <v>397</v>
      </c>
      <c r="C217" s="189" t="s">
        <v>763</v>
      </c>
      <c r="D217" s="189" t="s">
        <v>1344</v>
      </c>
      <c r="E217" s="190" t="s">
        <v>1194</v>
      </c>
    </row>
    <row r="218" spans="2:5" x14ac:dyDescent="0.25">
      <c r="B218" s="188" t="s">
        <v>397</v>
      </c>
      <c r="C218" s="189" t="s">
        <v>729</v>
      </c>
      <c r="D218" s="189" t="s">
        <v>1345</v>
      </c>
      <c r="E218" s="190" t="s">
        <v>1194</v>
      </c>
    </row>
    <row r="219" spans="2:5" x14ac:dyDescent="0.25">
      <c r="B219" s="188" t="s">
        <v>397</v>
      </c>
      <c r="C219" s="189" t="s">
        <v>915</v>
      </c>
      <c r="D219" s="189" t="s">
        <v>1346</v>
      </c>
      <c r="E219" s="190" t="s">
        <v>1194</v>
      </c>
    </row>
    <row r="220" spans="2:5" x14ac:dyDescent="0.25">
      <c r="B220" s="188" t="s">
        <v>397</v>
      </c>
      <c r="C220" s="189" t="s">
        <v>759</v>
      </c>
      <c r="D220" s="189" t="s">
        <v>1346</v>
      </c>
      <c r="E220" s="190" t="s">
        <v>1194</v>
      </c>
    </row>
    <row r="221" spans="2:5" x14ac:dyDescent="0.25">
      <c r="B221" s="188" t="s">
        <v>397</v>
      </c>
      <c r="C221" s="189" t="s">
        <v>989</v>
      </c>
      <c r="D221" s="189" t="s">
        <v>1347</v>
      </c>
      <c r="E221" s="190" t="s">
        <v>1194</v>
      </c>
    </row>
    <row r="222" spans="2:5" x14ac:dyDescent="0.25">
      <c r="B222" s="188" t="s">
        <v>397</v>
      </c>
      <c r="C222" s="189" t="s">
        <v>531</v>
      </c>
      <c r="D222" s="189" t="s">
        <v>1348</v>
      </c>
      <c r="E222" s="190" t="s">
        <v>1349</v>
      </c>
    </row>
    <row r="223" spans="2:5" x14ac:dyDescent="0.25">
      <c r="B223" s="188" t="s">
        <v>397</v>
      </c>
      <c r="C223" s="189" t="s">
        <v>667</v>
      </c>
      <c r="D223" s="189" t="s">
        <v>1350</v>
      </c>
      <c r="E223" s="190" t="s">
        <v>1351</v>
      </c>
    </row>
    <row r="224" spans="2:5" x14ac:dyDescent="0.25">
      <c r="B224" s="188" t="s">
        <v>397</v>
      </c>
      <c r="C224" s="189" t="s">
        <v>589</v>
      </c>
      <c r="D224" s="189" t="s">
        <v>1352</v>
      </c>
      <c r="E224" s="190" t="s">
        <v>1351</v>
      </c>
    </row>
    <row r="225" spans="2:5" x14ac:dyDescent="0.25">
      <c r="B225" s="188" t="s">
        <v>397</v>
      </c>
      <c r="C225" s="189" t="s">
        <v>584</v>
      </c>
      <c r="D225" s="189" t="s">
        <v>1353</v>
      </c>
      <c r="E225" s="190" t="s">
        <v>1351</v>
      </c>
    </row>
    <row r="226" spans="2:5" x14ac:dyDescent="0.25">
      <c r="B226" s="188" t="s">
        <v>397</v>
      </c>
      <c r="C226" s="189" t="s">
        <v>519</v>
      </c>
      <c r="D226" s="189" t="s">
        <v>1354</v>
      </c>
      <c r="E226" s="190" t="s">
        <v>1271</v>
      </c>
    </row>
    <row r="227" spans="2:5" x14ac:dyDescent="0.25">
      <c r="B227" s="188" t="s">
        <v>397</v>
      </c>
      <c r="C227" s="189" t="s">
        <v>878</v>
      </c>
      <c r="D227" s="189" t="s">
        <v>1355</v>
      </c>
      <c r="E227" s="190" t="s">
        <v>1315</v>
      </c>
    </row>
    <row r="228" spans="2:5" x14ac:dyDescent="0.25">
      <c r="B228" s="188" t="s">
        <v>397</v>
      </c>
      <c r="C228" s="189" t="s">
        <v>847</v>
      </c>
      <c r="D228" s="189" t="s">
        <v>1356</v>
      </c>
      <c r="E228" s="190" t="s">
        <v>1271</v>
      </c>
    </row>
    <row r="229" spans="2:5" x14ac:dyDescent="0.25">
      <c r="B229" s="188" t="s">
        <v>397</v>
      </c>
      <c r="C229" s="189" t="s">
        <v>881</v>
      </c>
      <c r="D229" s="189" t="s">
        <v>1357</v>
      </c>
      <c r="E229" s="190" t="s">
        <v>1358</v>
      </c>
    </row>
    <row r="230" spans="2:5" x14ac:dyDescent="0.25">
      <c r="B230" s="188" t="s">
        <v>397</v>
      </c>
      <c r="C230" s="189" t="s">
        <v>923</v>
      </c>
      <c r="D230" s="189" t="s">
        <v>1359</v>
      </c>
      <c r="E230" s="190" t="s">
        <v>1271</v>
      </c>
    </row>
    <row r="231" spans="2:5" x14ac:dyDescent="0.25">
      <c r="B231" s="188" t="s">
        <v>397</v>
      </c>
      <c r="C231" s="189" t="s">
        <v>794</v>
      </c>
      <c r="D231" s="189" t="s">
        <v>1360</v>
      </c>
      <c r="E231" s="190" t="s">
        <v>1315</v>
      </c>
    </row>
    <row r="232" spans="2:5" x14ac:dyDescent="0.25">
      <c r="B232" s="188" t="s">
        <v>397</v>
      </c>
      <c r="C232" s="189" t="s">
        <v>509</v>
      </c>
      <c r="D232" s="189" t="s">
        <v>1361</v>
      </c>
      <c r="E232" s="190" t="s">
        <v>1194</v>
      </c>
    </row>
    <row r="233" spans="2:5" x14ac:dyDescent="0.25">
      <c r="B233" s="188" t="s">
        <v>397</v>
      </c>
      <c r="C233" s="189" t="s">
        <v>532</v>
      </c>
      <c r="D233" s="189" t="s">
        <v>1362</v>
      </c>
      <c r="E233" s="190" t="s">
        <v>1271</v>
      </c>
    </row>
    <row r="234" spans="2:5" x14ac:dyDescent="0.25">
      <c r="B234" s="188" t="s">
        <v>397</v>
      </c>
      <c r="C234" s="189" t="s">
        <v>422</v>
      </c>
      <c r="D234" s="189" t="s">
        <v>1363</v>
      </c>
      <c r="E234" s="190" t="s">
        <v>1318</v>
      </c>
    </row>
    <row r="235" spans="2:5" x14ac:dyDescent="0.25">
      <c r="B235" s="188" t="s">
        <v>397</v>
      </c>
      <c r="C235" s="189" t="s">
        <v>845</v>
      </c>
      <c r="D235" s="189" t="s">
        <v>1364</v>
      </c>
      <c r="E235" s="190" t="s">
        <v>1318</v>
      </c>
    </row>
    <row r="236" spans="2:5" x14ac:dyDescent="0.25">
      <c r="B236" s="188" t="s">
        <v>397</v>
      </c>
      <c r="C236" s="189" t="s">
        <v>538</v>
      </c>
      <c r="D236" s="189" t="s">
        <v>1365</v>
      </c>
      <c r="E236" s="190" t="s">
        <v>1318</v>
      </c>
    </row>
    <row r="237" spans="2:5" x14ac:dyDescent="0.25">
      <c r="B237" s="188" t="s">
        <v>397</v>
      </c>
      <c r="C237" s="189" t="s">
        <v>912</v>
      </c>
      <c r="D237" s="189" t="s">
        <v>1366</v>
      </c>
      <c r="E237" s="190" t="s">
        <v>1271</v>
      </c>
    </row>
    <row r="238" spans="2:5" x14ac:dyDescent="0.25">
      <c r="B238" s="188" t="s">
        <v>397</v>
      </c>
      <c r="C238" s="189" t="s">
        <v>904</v>
      </c>
      <c r="D238" s="189" t="s">
        <v>1367</v>
      </c>
      <c r="E238" s="190" t="s">
        <v>1368</v>
      </c>
    </row>
    <row r="239" spans="2:5" x14ac:dyDescent="0.25">
      <c r="B239" s="188" t="s">
        <v>397</v>
      </c>
      <c r="C239" s="189" t="s">
        <v>567</v>
      </c>
      <c r="D239" s="189" t="s">
        <v>1369</v>
      </c>
      <c r="E239" s="190" t="s">
        <v>1370</v>
      </c>
    </row>
    <row r="240" spans="2:5" x14ac:dyDescent="0.25">
      <c r="B240" s="188" t="s">
        <v>397</v>
      </c>
      <c r="C240" s="189" t="s">
        <v>986</v>
      </c>
      <c r="D240" s="189" t="s">
        <v>1371</v>
      </c>
      <c r="E240" s="190" t="s">
        <v>1370</v>
      </c>
    </row>
    <row r="241" spans="2:5" x14ac:dyDescent="0.25">
      <c r="B241" s="188" t="s">
        <v>397</v>
      </c>
      <c r="C241" s="189" t="s">
        <v>524</v>
      </c>
      <c r="D241" s="189" t="s">
        <v>1372</v>
      </c>
      <c r="E241" s="190" t="s">
        <v>1370</v>
      </c>
    </row>
    <row r="242" spans="2:5" x14ac:dyDescent="0.25">
      <c r="B242" s="188" t="s">
        <v>397</v>
      </c>
      <c r="C242" s="189" t="s">
        <v>561</v>
      </c>
      <c r="D242" s="189" t="s">
        <v>1372</v>
      </c>
      <c r="E242" s="190" t="s">
        <v>1370</v>
      </c>
    </row>
    <row r="243" spans="2:5" x14ac:dyDescent="0.25">
      <c r="B243" s="188" t="s">
        <v>397</v>
      </c>
      <c r="C243" s="189" t="s">
        <v>749</v>
      </c>
      <c r="D243" s="189" t="s">
        <v>1373</v>
      </c>
      <c r="E243" s="190" t="s">
        <v>1370</v>
      </c>
    </row>
    <row r="244" spans="2:5" x14ac:dyDescent="0.25">
      <c r="B244" s="188" t="s">
        <v>397</v>
      </c>
      <c r="C244" s="189" t="s">
        <v>410</v>
      </c>
      <c r="D244" s="189" t="s">
        <v>1374</v>
      </c>
      <c r="E244" s="190" t="s">
        <v>1375</v>
      </c>
    </row>
    <row r="245" spans="2:5" x14ac:dyDescent="0.25">
      <c r="B245" s="188" t="s">
        <v>397</v>
      </c>
      <c r="C245" s="189" t="s">
        <v>646</v>
      </c>
      <c r="D245" s="189" t="s">
        <v>1376</v>
      </c>
      <c r="E245" s="190" t="s">
        <v>1375</v>
      </c>
    </row>
    <row r="246" spans="2:5" x14ac:dyDescent="0.25">
      <c r="B246" s="188" t="s">
        <v>397</v>
      </c>
      <c r="C246" s="189" t="s">
        <v>416</v>
      </c>
      <c r="D246" s="189" t="s">
        <v>1377</v>
      </c>
      <c r="E246" s="190" t="s">
        <v>1378</v>
      </c>
    </row>
    <row r="247" spans="2:5" x14ac:dyDescent="0.25">
      <c r="B247" s="188" t="s">
        <v>397</v>
      </c>
      <c r="C247" s="189" t="s">
        <v>462</v>
      </c>
      <c r="D247" s="189" t="s">
        <v>1379</v>
      </c>
      <c r="E247" s="190" t="s">
        <v>1378</v>
      </c>
    </row>
    <row r="248" spans="2:5" x14ac:dyDescent="0.25">
      <c r="B248" s="188" t="s">
        <v>397</v>
      </c>
      <c r="C248" s="189" t="s">
        <v>537</v>
      </c>
      <c r="D248" s="189" t="s">
        <v>1380</v>
      </c>
      <c r="E248" s="190" t="s">
        <v>1378</v>
      </c>
    </row>
    <row r="249" spans="2:5" x14ac:dyDescent="0.25">
      <c r="B249" s="188" t="s">
        <v>397</v>
      </c>
      <c r="C249" s="189" t="s">
        <v>875</v>
      </c>
      <c r="D249" s="189" t="s">
        <v>1381</v>
      </c>
      <c r="E249" s="190" t="s">
        <v>1315</v>
      </c>
    </row>
    <row r="250" spans="2:5" x14ac:dyDescent="0.25">
      <c r="B250" s="188" t="s">
        <v>397</v>
      </c>
      <c r="C250" s="189" t="s">
        <v>795</v>
      </c>
      <c r="D250" s="189" t="s">
        <v>1382</v>
      </c>
      <c r="E250" s="190" t="s">
        <v>1375</v>
      </c>
    </row>
    <row r="251" spans="2:5" x14ac:dyDescent="0.25">
      <c r="B251" s="188" t="s">
        <v>397</v>
      </c>
      <c r="C251" s="189" t="s">
        <v>571</v>
      </c>
      <c r="D251" s="189" t="s">
        <v>1383</v>
      </c>
      <c r="E251" s="190" t="s">
        <v>1384</v>
      </c>
    </row>
    <row r="252" spans="2:5" x14ac:dyDescent="0.25">
      <c r="B252" s="188" t="s">
        <v>397</v>
      </c>
      <c r="C252" s="189" t="s">
        <v>649</v>
      </c>
      <c r="D252" s="189" t="s">
        <v>1385</v>
      </c>
      <c r="E252" s="190" t="s">
        <v>1386</v>
      </c>
    </row>
    <row r="253" spans="2:5" x14ac:dyDescent="0.25">
      <c r="B253" s="188" t="s">
        <v>397</v>
      </c>
      <c r="C253" s="189" t="s">
        <v>779</v>
      </c>
      <c r="D253" s="189" t="s">
        <v>1387</v>
      </c>
      <c r="E253" s="190" t="s">
        <v>1318</v>
      </c>
    </row>
    <row r="254" spans="2:5" x14ac:dyDescent="0.25">
      <c r="B254" s="188" t="s">
        <v>397</v>
      </c>
      <c r="C254" s="189" t="s">
        <v>645</v>
      </c>
      <c r="D254" s="189" t="s">
        <v>1387</v>
      </c>
      <c r="E254" s="190" t="s">
        <v>1318</v>
      </c>
    </row>
    <row r="255" spans="2:5" x14ac:dyDescent="0.25">
      <c r="B255" s="188" t="s">
        <v>397</v>
      </c>
      <c r="C255" s="189" t="s">
        <v>918</v>
      </c>
      <c r="D255" s="189" t="s">
        <v>1388</v>
      </c>
      <c r="E255" s="190" t="s">
        <v>1271</v>
      </c>
    </row>
    <row r="256" spans="2:5" x14ac:dyDescent="0.25">
      <c r="B256" s="188" t="s">
        <v>397</v>
      </c>
      <c r="C256" s="189" t="s">
        <v>984</v>
      </c>
      <c r="D256" s="189" t="s">
        <v>1232</v>
      </c>
      <c r="E256" s="190" t="s">
        <v>1293</v>
      </c>
    </row>
    <row r="257" spans="2:5" x14ac:dyDescent="0.25">
      <c r="B257" s="188" t="s">
        <v>397</v>
      </c>
      <c r="C257" s="189" t="s">
        <v>600</v>
      </c>
      <c r="D257" s="189" t="s">
        <v>1389</v>
      </c>
      <c r="E257" s="190" t="s">
        <v>1271</v>
      </c>
    </row>
    <row r="258" spans="2:5" x14ac:dyDescent="0.25">
      <c r="B258" s="188" t="s">
        <v>397</v>
      </c>
      <c r="C258" s="189" t="s">
        <v>954</v>
      </c>
      <c r="D258" s="189" t="s">
        <v>1390</v>
      </c>
      <c r="E258" s="190" t="s">
        <v>1310</v>
      </c>
    </row>
    <row r="259" spans="2:5" x14ac:dyDescent="0.25">
      <c r="B259" s="188" t="s">
        <v>397</v>
      </c>
      <c r="C259" s="189" t="s">
        <v>525</v>
      </c>
      <c r="D259" s="189" t="s">
        <v>1391</v>
      </c>
      <c r="E259" s="190" t="s">
        <v>1392</v>
      </c>
    </row>
    <row r="260" spans="2:5" x14ac:dyDescent="0.25">
      <c r="B260" s="188" t="s">
        <v>397</v>
      </c>
      <c r="C260" s="189" t="s">
        <v>454</v>
      </c>
      <c r="D260" s="189" t="s">
        <v>1393</v>
      </c>
      <c r="E260" s="190" t="s">
        <v>1271</v>
      </c>
    </row>
    <row r="261" spans="2:5" x14ac:dyDescent="0.25">
      <c r="B261" s="188" t="s">
        <v>397</v>
      </c>
      <c r="C261" s="189" t="s">
        <v>938</v>
      </c>
      <c r="D261" s="189" t="s">
        <v>1394</v>
      </c>
      <c r="E261" s="190" t="s">
        <v>1370</v>
      </c>
    </row>
    <row r="262" spans="2:5" x14ac:dyDescent="0.25">
      <c r="B262" s="188" t="s">
        <v>397</v>
      </c>
      <c r="C262" s="189" t="s">
        <v>377</v>
      </c>
      <c r="D262" s="189" t="s">
        <v>1189</v>
      </c>
      <c r="E262" s="190" t="s">
        <v>1310</v>
      </c>
    </row>
    <row r="263" spans="2:5" x14ac:dyDescent="0.25">
      <c r="B263" s="188" t="s">
        <v>397</v>
      </c>
      <c r="C263" s="189" t="s">
        <v>797</v>
      </c>
      <c r="D263" s="189" t="s">
        <v>1395</v>
      </c>
      <c r="E263" s="190" t="s">
        <v>1271</v>
      </c>
    </row>
    <row r="264" spans="2:5" x14ac:dyDescent="0.25">
      <c r="B264" s="188" t="s">
        <v>397</v>
      </c>
      <c r="C264" s="189" t="s">
        <v>988</v>
      </c>
      <c r="D264" s="189" t="s">
        <v>1396</v>
      </c>
      <c r="E264" s="190" t="s">
        <v>1271</v>
      </c>
    </row>
    <row r="265" spans="2:5" x14ac:dyDescent="0.25">
      <c r="B265" s="188" t="s">
        <v>397</v>
      </c>
      <c r="C265" s="189" t="s">
        <v>329</v>
      </c>
      <c r="D265" s="189" t="s">
        <v>1397</v>
      </c>
      <c r="E265" s="190" t="s">
        <v>1271</v>
      </c>
    </row>
    <row r="266" spans="2:5" x14ac:dyDescent="0.25">
      <c r="B266" s="188" t="s">
        <v>397</v>
      </c>
      <c r="C266" s="189" t="s">
        <v>522</v>
      </c>
      <c r="D266" s="189" t="s">
        <v>1398</v>
      </c>
      <c r="E266" s="190" t="s">
        <v>1178</v>
      </c>
    </row>
    <row r="267" spans="2:5" x14ac:dyDescent="0.25">
      <c r="B267" s="188" t="s">
        <v>397</v>
      </c>
      <c r="C267" s="189" t="s">
        <v>908</v>
      </c>
      <c r="D267" s="189" t="s">
        <v>1399</v>
      </c>
      <c r="E267" s="190" t="s">
        <v>1400</v>
      </c>
    </row>
    <row r="268" spans="2:5" x14ac:dyDescent="0.25">
      <c r="B268" s="188" t="s">
        <v>397</v>
      </c>
      <c r="C268" s="189" t="s">
        <v>921</v>
      </c>
      <c r="D268" s="189" t="s">
        <v>1243</v>
      </c>
      <c r="E268" s="190" t="s">
        <v>1178</v>
      </c>
    </row>
    <row r="269" spans="2:5" x14ac:dyDescent="0.25">
      <c r="B269" s="188" t="s">
        <v>397</v>
      </c>
      <c r="C269" s="189" t="s">
        <v>448</v>
      </c>
      <c r="D269" s="189" t="s">
        <v>1247</v>
      </c>
      <c r="E269" s="190" t="s">
        <v>1178</v>
      </c>
    </row>
    <row r="270" spans="2:5" x14ac:dyDescent="0.25">
      <c r="B270" s="188" t="s">
        <v>397</v>
      </c>
      <c r="C270" s="189" t="s">
        <v>421</v>
      </c>
      <c r="D270" s="189" t="s">
        <v>1401</v>
      </c>
      <c r="E270" s="190" t="s">
        <v>1368</v>
      </c>
    </row>
    <row r="271" spans="2:5" x14ac:dyDescent="0.25">
      <c r="B271" s="188" t="s">
        <v>397</v>
      </c>
      <c r="C271" s="189" t="s">
        <v>578</v>
      </c>
      <c r="D271" s="189" t="s">
        <v>1402</v>
      </c>
      <c r="E271" s="190" t="s">
        <v>1392</v>
      </c>
    </row>
    <row r="272" spans="2:5" x14ac:dyDescent="0.25">
      <c r="B272" s="188" t="s">
        <v>397</v>
      </c>
      <c r="C272" s="189" t="s">
        <v>717</v>
      </c>
      <c r="D272" s="189" t="s">
        <v>1403</v>
      </c>
      <c r="E272" s="190" t="s">
        <v>1392</v>
      </c>
    </row>
    <row r="273" spans="2:5" x14ac:dyDescent="0.25">
      <c r="B273" s="188" t="s">
        <v>397</v>
      </c>
      <c r="C273" s="189" t="s">
        <v>528</v>
      </c>
      <c r="D273" s="189" t="s">
        <v>1404</v>
      </c>
      <c r="E273" s="190" t="s">
        <v>1392</v>
      </c>
    </row>
    <row r="274" spans="2:5" x14ac:dyDescent="0.25">
      <c r="B274" s="188" t="s">
        <v>397</v>
      </c>
      <c r="C274" s="189" t="s">
        <v>727</v>
      </c>
      <c r="D274" s="189" t="s">
        <v>1405</v>
      </c>
      <c r="E274" s="190" t="s">
        <v>1392</v>
      </c>
    </row>
    <row r="275" spans="2:5" x14ac:dyDescent="0.25">
      <c r="B275" s="188" t="s">
        <v>397</v>
      </c>
      <c r="C275" s="189" t="s">
        <v>673</v>
      </c>
      <c r="D275" s="189" t="s">
        <v>1406</v>
      </c>
      <c r="E275" s="190" t="s">
        <v>1392</v>
      </c>
    </row>
    <row r="276" spans="2:5" x14ac:dyDescent="0.25">
      <c r="B276" s="188" t="s">
        <v>397</v>
      </c>
      <c r="C276" s="189" t="s">
        <v>520</v>
      </c>
      <c r="D276" s="189" t="s">
        <v>1407</v>
      </c>
      <c r="E276" s="190" t="s">
        <v>1392</v>
      </c>
    </row>
    <row r="277" spans="2:5" x14ac:dyDescent="0.25">
      <c r="B277" s="188" t="s">
        <v>397</v>
      </c>
      <c r="C277" s="189" t="s">
        <v>336</v>
      </c>
      <c r="D277" s="189" t="s">
        <v>1408</v>
      </c>
      <c r="E277" s="190" t="s">
        <v>1400</v>
      </c>
    </row>
    <row r="278" spans="2:5" x14ac:dyDescent="0.25">
      <c r="B278" s="188" t="s">
        <v>397</v>
      </c>
      <c r="C278" s="189" t="s">
        <v>640</v>
      </c>
      <c r="D278" s="189" t="s">
        <v>1409</v>
      </c>
      <c r="E278" s="190" t="s">
        <v>1400</v>
      </c>
    </row>
    <row r="279" spans="2:5" x14ac:dyDescent="0.25">
      <c r="B279" s="188" t="s">
        <v>397</v>
      </c>
      <c r="C279" s="189" t="s">
        <v>914</v>
      </c>
      <c r="D279" s="189" t="s">
        <v>1410</v>
      </c>
      <c r="E279" s="190" t="s">
        <v>1411</v>
      </c>
    </row>
    <row r="280" spans="2:5" x14ac:dyDescent="0.25">
      <c r="B280" s="188" t="s">
        <v>397</v>
      </c>
      <c r="C280" s="189" t="s">
        <v>570</v>
      </c>
      <c r="D280" s="189" t="s">
        <v>1412</v>
      </c>
      <c r="E280" s="190" t="s">
        <v>1392</v>
      </c>
    </row>
    <row r="281" spans="2:5" x14ac:dyDescent="0.25">
      <c r="B281" s="188" t="s">
        <v>397</v>
      </c>
      <c r="C281" s="189" t="s">
        <v>671</v>
      </c>
      <c r="D281" s="189" t="s">
        <v>1413</v>
      </c>
      <c r="E281" s="190" t="s">
        <v>1392</v>
      </c>
    </row>
    <row r="282" spans="2:5" x14ac:dyDescent="0.25">
      <c r="B282" s="188" t="s">
        <v>397</v>
      </c>
      <c r="C282" s="189" t="s">
        <v>676</v>
      </c>
      <c r="D282" s="189" t="s">
        <v>1414</v>
      </c>
      <c r="E282" s="190" t="s">
        <v>1295</v>
      </c>
    </row>
    <row r="283" spans="2:5" x14ac:dyDescent="0.25">
      <c r="B283" s="188" t="s">
        <v>397</v>
      </c>
      <c r="C283" s="189" t="s">
        <v>521</v>
      </c>
      <c r="D283" s="189" t="s">
        <v>1415</v>
      </c>
      <c r="E283" s="190" t="s">
        <v>1315</v>
      </c>
    </row>
    <row r="284" spans="2:5" x14ac:dyDescent="0.25">
      <c r="B284" s="188" t="s">
        <v>397</v>
      </c>
      <c r="C284" s="189" t="s">
        <v>668</v>
      </c>
      <c r="D284" s="189" t="s">
        <v>1416</v>
      </c>
      <c r="E284" s="190" t="s">
        <v>1295</v>
      </c>
    </row>
    <row r="285" spans="2:5" x14ac:dyDescent="0.25">
      <c r="B285" s="188" t="s">
        <v>397</v>
      </c>
      <c r="C285" s="189" t="s">
        <v>766</v>
      </c>
      <c r="D285" s="189" t="s">
        <v>1417</v>
      </c>
      <c r="E285" s="190" t="s">
        <v>1295</v>
      </c>
    </row>
    <row r="286" spans="2:5" x14ac:dyDescent="0.25">
      <c r="B286" s="188" t="s">
        <v>397</v>
      </c>
      <c r="C286" s="189" t="s">
        <v>662</v>
      </c>
      <c r="D286" s="189" t="s">
        <v>1418</v>
      </c>
      <c r="E286" s="190" t="s">
        <v>1295</v>
      </c>
    </row>
    <row r="287" spans="2:5" x14ac:dyDescent="0.25">
      <c r="B287" s="188" t="s">
        <v>397</v>
      </c>
      <c r="C287" s="189" t="s">
        <v>682</v>
      </c>
      <c r="D287" s="189" t="s">
        <v>1419</v>
      </c>
      <c r="E287" s="190" t="s">
        <v>1295</v>
      </c>
    </row>
    <row r="288" spans="2:5" x14ac:dyDescent="0.25">
      <c r="B288" s="188" t="s">
        <v>397</v>
      </c>
      <c r="C288" s="189" t="s">
        <v>658</v>
      </c>
      <c r="D288" s="189" t="s">
        <v>1420</v>
      </c>
      <c r="E288" s="190" t="s">
        <v>1295</v>
      </c>
    </row>
    <row r="289" spans="2:5" x14ac:dyDescent="0.25">
      <c r="B289" s="188" t="s">
        <v>397</v>
      </c>
      <c r="C289" s="189" t="s">
        <v>539</v>
      </c>
      <c r="D289" s="189" t="s">
        <v>1421</v>
      </c>
      <c r="E289" s="190" t="s">
        <v>1349</v>
      </c>
    </row>
    <row r="290" spans="2:5" x14ac:dyDescent="0.25">
      <c r="B290" s="188" t="s">
        <v>397</v>
      </c>
      <c r="C290" s="189" t="s">
        <v>772</v>
      </c>
      <c r="D290" s="189" t="s">
        <v>1422</v>
      </c>
      <c r="E290" s="190" t="s">
        <v>1392</v>
      </c>
    </row>
    <row r="291" spans="2:5" x14ac:dyDescent="0.25">
      <c r="B291" s="188" t="s">
        <v>397</v>
      </c>
      <c r="C291" s="189" t="s">
        <v>916</v>
      </c>
      <c r="D291" s="189" t="s">
        <v>1423</v>
      </c>
      <c r="E291" s="190" t="s">
        <v>1400</v>
      </c>
    </row>
    <row r="292" spans="2:5" x14ac:dyDescent="0.25">
      <c r="B292" s="188" t="s">
        <v>397</v>
      </c>
      <c r="C292" s="189" t="s">
        <v>515</v>
      </c>
      <c r="D292" s="189" t="s">
        <v>1421</v>
      </c>
      <c r="E292" s="190" t="s">
        <v>1349</v>
      </c>
    </row>
    <row r="293" spans="2:5" x14ac:dyDescent="0.25">
      <c r="B293" s="188" t="s">
        <v>397</v>
      </c>
      <c r="C293" s="189" t="s">
        <v>677</v>
      </c>
      <c r="D293" s="189" t="s">
        <v>1424</v>
      </c>
      <c r="E293" s="190" t="s">
        <v>1392</v>
      </c>
    </row>
    <row r="294" spans="2:5" x14ac:dyDescent="0.25">
      <c r="B294" s="188" t="s">
        <v>397</v>
      </c>
      <c r="C294" s="189" t="s">
        <v>702</v>
      </c>
      <c r="D294" s="189" t="s">
        <v>1425</v>
      </c>
      <c r="E294" s="190" t="s">
        <v>1349</v>
      </c>
    </row>
    <row r="295" spans="2:5" x14ac:dyDescent="0.25">
      <c r="B295" s="188" t="s">
        <v>397</v>
      </c>
      <c r="C295" s="189" t="s">
        <v>698</v>
      </c>
      <c r="D295" s="189" t="s">
        <v>1426</v>
      </c>
      <c r="E295" s="190" t="s">
        <v>1392</v>
      </c>
    </row>
    <row r="296" spans="2:5" x14ac:dyDescent="0.25">
      <c r="B296" s="188" t="s">
        <v>397</v>
      </c>
      <c r="C296" s="189" t="s">
        <v>594</v>
      </c>
      <c r="D296" s="189" t="s">
        <v>1427</v>
      </c>
      <c r="E296" s="190" t="s">
        <v>1194</v>
      </c>
    </row>
    <row r="297" spans="2:5" x14ac:dyDescent="0.25">
      <c r="B297" s="188" t="s">
        <v>397</v>
      </c>
      <c r="C297" s="189" t="s">
        <v>534</v>
      </c>
      <c r="D297" s="189" t="s">
        <v>1421</v>
      </c>
      <c r="E297" s="190" t="s">
        <v>1349</v>
      </c>
    </row>
    <row r="298" spans="2:5" x14ac:dyDescent="0.25">
      <c r="B298" s="188" t="s">
        <v>397</v>
      </c>
      <c r="C298" s="189" t="s">
        <v>951</v>
      </c>
      <c r="D298" s="189" t="s">
        <v>1428</v>
      </c>
      <c r="E298" s="190" t="s">
        <v>1400</v>
      </c>
    </row>
    <row r="299" spans="2:5" x14ac:dyDescent="0.25">
      <c r="B299" s="188" t="s">
        <v>397</v>
      </c>
      <c r="C299" s="189" t="s">
        <v>402</v>
      </c>
      <c r="D299" s="189" t="s">
        <v>1428</v>
      </c>
      <c r="E299" s="190" t="s">
        <v>1400</v>
      </c>
    </row>
    <row r="300" spans="2:5" x14ac:dyDescent="0.25">
      <c r="B300" s="188" t="s">
        <v>397</v>
      </c>
      <c r="C300" s="189" t="s">
        <v>710</v>
      </c>
      <c r="D300" s="189" t="s">
        <v>1429</v>
      </c>
      <c r="E300" s="190" t="s">
        <v>1400</v>
      </c>
    </row>
    <row r="301" spans="2:5" x14ac:dyDescent="0.25">
      <c r="B301" s="188" t="s">
        <v>397</v>
      </c>
      <c r="C301" s="189" t="s">
        <v>934</v>
      </c>
      <c r="D301" s="189" t="s">
        <v>1430</v>
      </c>
      <c r="E301" s="190" t="s">
        <v>1400</v>
      </c>
    </row>
    <row r="302" spans="2:5" x14ac:dyDescent="0.25">
      <c r="B302" s="188" t="s">
        <v>397</v>
      </c>
      <c r="C302" s="189" t="s">
        <v>796</v>
      </c>
      <c r="D302" s="189" t="s">
        <v>1259</v>
      </c>
      <c r="E302" s="190" t="s">
        <v>1184</v>
      </c>
    </row>
    <row r="303" spans="2:5" x14ac:dyDescent="0.25">
      <c r="B303" s="188" t="s">
        <v>397</v>
      </c>
      <c r="C303" s="189" t="s">
        <v>338</v>
      </c>
      <c r="D303" s="189" t="s">
        <v>1261</v>
      </c>
      <c r="E303" s="190" t="s">
        <v>1178</v>
      </c>
    </row>
    <row r="304" spans="2:5" x14ac:dyDescent="0.25">
      <c r="B304" s="188" t="s">
        <v>397</v>
      </c>
      <c r="C304" s="189" t="s">
        <v>655</v>
      </c>
      <c r="D304" s="189" t="s">
        <v>1431</v>
      </c>
      <c r="E304" s="190" t="s">
        <v>1194</v>
      </c>
    </row>
    <row r="305" spans="2:5" x14ac:dyDescent="0.25">
      <c r="B305" s="188" t="s">
        <v>397</v>
      </c>
      <c r="C305" s="189" t="s">
        <v>720</v>
      </c>
      <c r="D305" s="189" t="s">
        <v>1432</v>
      </c>
      <c r="E305" s="190" t="s">
        <v>1324</v>
      </c>
    </row>
    <row r="306" spans="2:5" x14ac:dyDescent="0.25">
      <c r="B306" s="188" t="s">
        <v>397</v>
      </c>
      <c r="C306" s="189" t="s">
        <v>423</v>
      </c>
      <c r="D306" s="189" t="s">
        <v>1433</v>
      </c>
      <c r="E306" s="190" t="s">
        <v>1271</v>
      </c>
    </row>
    <row r="307" spans="2:5" x14ac:dyDescent="0.25">
      <c r="B307" s="188" t="s">
        <v>397</v>
      </c>
      <c r="C307" s="189" t="s">
        <v>684</v>
      </c>
      <c r="D307" s="189" t="s">
        <v>1434</v>
      </c>
      <c r="E307" s="190" t="s">
        <v>1351</v>
      </c>
    </row>
    <row r="308" spans="2:5" x14ac:dyDescent="0.25">
      <c r="B308" s="188" t="s">
        <v>397</v>
      </c>
      <c r="C308" s="189" t="s">
        <v>546</v>
      </c>
      <c r="D308" s="189" t="s">
        <v>1435</v>
      </c>
      <c r="E308" s="190" t="s">
        <v>1318</v>
      </c>
    </row>
    <row r="309" spans="2:5" x14ac:dyDescent="0.25">
      <c r="B309" s="188" t="s">
        <v>397</v>
      </c>
      <c r="C309" s="189" t="s">
        <v>798</v>
      </c>
      <c r="D309" s="189" t="s">
        <v>1436</v>
      </c>
      <c r="E309" s="190" t="s">
        <v>1178</v>
      </c>
    </row>
    <row r="310" spans="2:5" x14ac:dyDescent="0.25">
      <c r="B310" s="188" t="s">
        <v>397</v>
      </c>
      <c r="C310" s="189" t="s">
        <v>872</v>
      </c>
      <c r="D310" s="189" t="s">
        <v>1437</v>
      </c>
      <c r="E310" s="190" t="s">
        <v>1438</v>
      </c>
    </row>
    <row r="311" spans="2:5" x14ac:dyDescent="0.25">
      <c r="B311" s="188" t="s">
        <v>397</v>
      </c>
      <c r="C311" s="189" t="s">
        <v>380</v>
      </c>
      <c r="D311" s="189" t="s">
        <v>1191</v>
      </c>
      <c r="E311" s="190" t="s">
        <v>1271</v>
      </c>
    </row>
    <row r="312" spans="2:5" x14ac:dyDescent="0.25">
      <c r="B312" s="188" t="s">
        <v>397</v>
      </c>
      <c r="C312" s="189" t="s">
        <v>993</v>
      </c>
      <c r="D312" s="189" t="s">
        <v>1439</v>
      </c>
      <c r="E312" s="190" t="s">
        <v>1271</v>
      </c>
    </row>
    <row r="313" spans="2:5" x14ac:dyDescent="0.25">
      <c r="B313" s="188" t="s">
        <v>397</v>
      </c>
      <c r="C313" s="189" t="s">
        <v>861</v>
      </c>
      <c r="D313" s="189" t="s">
        <v>1440</v>
      </c>
      <c r="E313" s="190" t="s">
        <v>1441</v>
      </c>
    </row>
    <row r="314" spans="2:5" x14ac:dyDescent="0.25">
      <c r="B314" s="188" t="s">
        <v>397</v>
      </c>
      <c r="C314" s="189" t="s">
        <v>895</v>
      </c>
      <c r="D314" s="189" t="s">
        <v>1442</v>
      </c>
      <c r="E314" s="190" t="s">
        <v>1441</v>
      </c>
    </row>
    <row r="315" spans="2:5" x14ac:dyDescent="0.25">
      <c r="B315" s="188" t="s">
        <v>397</v>
      </c>
      <c r="C315" s="189" t="s">
        <v>770</v>
      </c>
      <c r="D315" s="189" t="s">
        <v>1443</v>
      </c>
      <c r="E315" s="190" t="s">
        <v>1178</v>
      </c>
    </row>
    <row r="316" spans="2:5" x14ac:dyDescent="0.25">
      <c r="B316" s="188" t="s">
        <v>397</v>
      </c>
      <c r="C316" s="189" t="s">
        <v>691</v>
      </c>
      <c r="D316" s="189" t="s">
        <v>1444</v>
      </c>
      <c r="E316" s="190" t="s">
        <v>1378</v>
      </c>
    </row>
    <row r="317" spans="2:5" x14ac:dyDescent="0.25">
      <c r="B317" s="188" t="s">
        <v>397</v>
      </c>
      <c r="C317" s="189" t="s">
        <v>958</v>
      </c>
      <c r="D317" s="189" t="s">
        <v>1445</v>
      </c>
      <c r="E317" s="190" t="s">
        <v>1446</v>
      </c>
    </row>
    <row r="318" spans="2:5" x14ac:dyDescent="0.25">
      <c r="B318" s="188" t="s">
        <v>397</v>
      </c>
      <c r="C318" s="189" t="s">
        <v>999</v>
      </c>
      <c r="D318" s="189" t="s">
        <v>1447</v>
      </c>
      <c r="E318" s="190" t="s">
        <v>1315</v>
      </c>
    </row>
    <row r="319" spans="2:5" x14ac:dyDescent="0.25">
      <c r="B319" s="188" t="s">
        <v>397</v>
      </c>
      <c r="C319" s="189" t="s">
        <v>656</v>
      </c>
      <c r="D319" s="189" t="s">
        <v>1448</v>
      </c>
      <c r="E319" s="190" t="s">
        <v>1441</v>
      </c>
    </row>
    <row r="320" spans="2:5" x14ac:dyDescent="0.25">
      <c r="B320" s="188" t="s">
        <v>397</v>
      </c>
      <c r="C320" s="189" t="s">
        <v>411</v>
      </c>
      <c r="D320" s="189" t="s">
        <v>1449</v>
      </c>
      <c r="E320" s="190" t="s">
        <v>1358</v>
      </c>
    </row>
    <row r="321" spans="2:5" x14ac:dyDescent="0.25">
      <c r="B321" s="188" t="s">
        <v>397</v>
      </c>
      <c r="C321" s="189" t="s">
        <v>583</v>
      </c>
      <c r="D321" s="189" t="s">
        <v>1450</v>
      </c>
      <c r="E321" s="190" t="s">
        <v>1315</v>
      </c>
    </row>
    <row r="322" spans="2:5" x14ac:dyDescent="0.25">
      <c r="B322" s="188" t="s">
        <v>397</v>
      </c>
      <c r="C322" s="189" t="s">
        <v>787</v>
      </c>
      <c r="D322" s="189" t="s">
        <v>1451</v>
      </c>
      <c r="E322" s="190" t="s">
        <v>1358</v>
      </c>
    </row>
    <row r="323" spans="2:5" x14ac:dyDescent="0.25">
      <c r="B323" s="188" t="s">
        <v>397</v>
      </c>
      <c r="C323" s="189" t="s">
        <v>851</v>
      </c>
      <c r="D323" s="189" t="s">
        <v>1452</v>
      </c>
      <c r="E323" s="190" t="s">
        <v>1375</v>
      </c>
    </row>
    <row r="324" spans="2:5" x14ac:dyDescent="0.25">
      <c r="B324" s="188" t="s">
        <v>397</v>
      </c>
      <c r="C324" s="189" t="s">
        <v>799</v>
      </c>
      <c r="D324" s="189" t="s">
        <v>1453</v>
      </c>
      <c r="E324" s="190" t="s">
        <v>1269</v>
      </c>
    </row>
    <row r="325" spans="2:5" x14ac:dyDescent="0.25">
      <c r="B325" s="188" t="s">
        <v>397</v>
      </c>
      <c r="C325" s="189" t="s">
        <v>618</v>
      </c>
      <c r="D325" s="189" t="s">
        <v>1454</v>
      </c>
      <c r="E325" s="190" t="s">
        <v>1358</v>
      </c>
    </row>
    <row r="326" spans="2:5" x14ac:dyDescent="0.25">
      <c r="B326" s="188" t="s">
        <v>397</v>
      </c>
      <c r="C326" s="189" t="s">
        <v>500</v>
      </c>
      <c r="D326" s="189" t="s">
        <v>1455</v>
      </c>
      <c r="E326" s="190" t="s">
        <v>1269</v>
      </c>
    </row>
    <row r="327" spans="2:5" x14ac:dyDescent="0.25">
      <c r="B327" s="188" t="s">
        <v>397</v>
      </c>
      <c r="C327" s="189" t="s">
        <v>647</v>
      </c>
      <c r="D327" s="189" t="s">
        <v>1456</v>
      </c>
      <c r="E327" s="190" t="s">
        <v>1324</v>
      </c>
    </row>
    <row r="328" spans="2:5" x14ac:dyDescent="0.25">
      <c r="B328" s="188" t="s">
        <v>397</v>
      </c>
      <c r="C328" s="189" t="s">
        <v>800</v>
      </c>
      <c r="D328" s="189" t="s">
        <v>1457</v>
      </c>
      <c r="E328" s="190" t="s">
        <v>1269</v>
      </c>
    </row>
    <row r="329" spans="2:5" x14ac:dyDescent="0.25">
      <c r="B329" s="188" t="s">
        <v>397</v>
      </c>
      <c r="C329" s="189" t="s">
        <v>801</v>
      </c>
      <c r="D329" s="189" t="s">
        <v>1458</v>
      </c>
      <c r="E329" s="190" t="s">
        <v>1269</v>
      </c>
    </row>
    <row r="330" spans="2:5" x14ac:dyDescent="0.25">
      <c r="B330" s="188" t="s">
        <v>397</v>
      </c>
      <c r="C330" s="189" t="s">
        <v>910</v>
      </c>
      <c r="D330" s="189" t="s">
        <v>1459</v>
      </c>
      <c r="E330" s="190" t="s">
        <v>1324</v>
      </c>
    </row>
    <row r="331" spans="2:5" x14ac:dyDescent="0.25">
      <c r="B331" s="188" t="s">
        <v>397</v>
      </c>
      <c r="C331" s="189" t="s">
        <v>438</v>
      </c>
      <c r="D331" s="189" t="s">
        <v>1460</v>
      </c>
      <c r="E331" s="190" t="s">
        <v>1461</v>
      </c>
    </row>
    <row r="332" spans="2:5" x14ac:dyDescent="0.25">
      <c r="B332" s="188" t="s">
        <v>397</v>
      </c>
      <c r="C332" s="189" t="s">
        <v>592</v>
      </c>
      <c r="D332" s="189" t="s">
        <v>1462</v>
      </c>
      <c r="E332" s="190" t="s">
        <v>1269</v>
      </c>
    </row>
    <row r="333" spans="2:5" x14ac:dyDescent="0.25">
      <c r="B333" s="188" t="s">
        <v>397</v>
      </c>
      <c r="C333" s="189" t="s">
        <v>888</v>
      </c>
      <c r="D333" s="189" t="s">
        <v>1463</v>
      </c>
      <c r="E333" s="190" t="s">
        <v>1461</v>
      </c>
    </row>
    <row r="334" spans="2:5" x14ac:dyDescent="0.25">
      <c r="B334" s="188" t="s">
        <v>397</v>
      </c>
      <c r="C334" s="189" t="s">
        <v>441</v>
      </c>
      <c r="D334" s="189" t="s">
        <v>1464</v>
      </c>
      <c r="E334" s="190" t="s">
        <v>1358</v>
      </c>
    </row>
    <row r="335" spans="2:5" x14ac:dyDescent="0.25">
      <c r="B335" s="188" t="s">
        <v>397</v>
      </c>
      <c r="C335" s="189" t="s">
        <v>506</v>
      </c>
      <c r="D335" s="189" t="s">
        <v>1465</v>
      </c>
      <c r="E335" s="190" t="s">
        <v>1358</v>
      </c>
    </row>
    <row r="336" spans="2:5" x14ac:dyDescent="0.25">
      <c r="B336" s="188" t="s">
        <v>397</v>
      </c>
      <c r="C336" s="189" t="s">
        <v>849</v>
      </c>
      <c r="D336" s="189" t="s">
        <v>1466</v>
      </c>
      <c r="E336" s="190" t="s">
        <v>1194</v>
      </c>
    </row>
    <row r="337" spans="2:5" x14ac:dyDescent="0.25">
      <c r="B337" s="188" t="s">
        <v>397</v>
      </c>
      <c r="C337" s="189" t="s">
        <v>899</v>
      </c>
      <c r="D337" s="189" t="s">
        <v>1467</v>
      </c>
      <c r="E337" s="190" t="s">
        <v>1461</v>
      </c>
    </row>
    <row r="338" spans="2:5" x14ac:dyDescent="0.25">
      <c r="B338" s="188" t="s">
        <v>397</v>
      </c>
      <c r="C338" s="189" t="s">
        <v>450</v>
      </c>
      <c r="D338" s="189" t="s">
        <v>1468</v>
      </c>
      <c r="E338" s="190" t="s">
        <v>1375</v>
      </c>
    </row>
    <row r="339" spans="2:5" x14ac:dyDescent="0.25">
      <c r="B339" s="188" t="s">
        <v>397</v>
      </c>
      <c r="C339" s="189" t="s">
        <v>892</v>
      </c>
      <c r="D339" s="189" t="s">
        <v>1469</v>
      </c>
      <c r="E339" s="190" t="s">
        <v>1378</v>
      </c>
    </row>
    <row r="340" spans="2:5" x14ac:dyDescent="0.25">
      <c r="B340" s="188" t="s">
        <v>397</v>
      </c>
      <c r="C340" s="189" t="s">
        <v>596</v>
      </c>
      <c r="D340" s="189" t="s">
        <v>1470</v>
      </c>
      <c r="E340" s="190" t="s">
        <v>1194</v>
      </c>
    </row>
    <row r="341" spans="2:5" x14ac:dyDescent="0.25">
      <c r="B341" s="188" t="s">
        <v>397</v>
      </c>
      <c r="C341" s="189" t="s">
        <v>793</v>
      </c>
      <c r="D341" s="189" t="s">
        <v>1471</v>
      </c>
      <c r="E341" s="190" t="s">
        <v>1318</v>
      </c>
    </row>
    <row r="342" spans="2:5" x14ac:dyDescent="0.25">
      <c r="B342" s="188" t="s">
        <v>397</v>
      </c>
      <c r="C342" s="189" t="s">
        <v>802</v>
      </c>
      <c r="D342" s="189" t="s">
        <v>1472</v>
      </c>
      <c r="E342" s="190" t="s">
        <v>1293</v>
      </c>
    </row>
    <row r="343" spans="2:5" x14ac:dyDescent="0.25">
      <c r="B343" s="188" t="s">
        <v>397</v>
      </c>
      <c r="C343" s="189" t="s">
        <v>803</v>
      </c>
      <c r="D343" s="189" t="s">
        <v>1473</v>
      </c>
      <c r="E343" s="190" t="s">
        <v>1318</v>
      </c>
    </row>
    <row r="344" spans="2:5" x14ac:dyDescent="0.25">
      <c r="B344" s="188" t="s">
        <v>397</v>
      </c>
      <c r="C344" s="189" t="s">
        <v>585</v>
      </c>
      <c r="D344" s="189" t="s">
        <v>1474</v>
      </c>
      <c r="E344" s="190" t="s">
        <v>1318</v>
      </c>
    </row>
    <row r="345" spans="2:5" x14ac:dyDescent="0.25">
      <c r="B345" s="188" t="s">
        <v>397</v>
      </c>
      <c r="C345" s="189" t="s">
        <v>859</v>
      </c>
      <c r="D345" s="189" t="s">
        <v>1475</v>
      </c>
      <c r="E345" s="190" t="s">
        <v>1378</v>
      </c>
    </row>
    <row r="346" spans="2:5" x14ac:dyDescent="0.25">
      <c r="B346" s="188" t="s">
        <v>397</v>
      </c>
      <c r="C346" s="189" t="s">
        <v>778</v>
      </c>
      <c r="D346" s="189" t="s">
        <v>1476</v>
      </c>
      <c r="E346" s="190" t="s">
        <v>1318</v>
      </c>
    </row>
    <row r="347" spans="2:5" x14ac:dyDescent="0.25">
      <c r="B347" s="188" t="s">
        <v>397</v>
      </c>
      <c r="C347" s="189" t="s">
        <v>1477</v>
      </c>
      <c r="D347" s="189" t="s">
        <v>1478</v>
      </c>
      <c r="E347" s="190" t="s">
        <v>1269</v>
      </c>
    </row>
    <row r="348" spans="2:5" x14ac:dyDescent="0.25">
      <c r="B348" s="188" t="s">
        <v>397</v>
      </c>
      <c r="C348" s="189" t="s">
        <v>1479</v>
      </c>
      <c r="D348" s="189" t="s">
        <v>1480</v>
      </c>
      <c r="E348" s="190" t="s">
        <v>1269</v>
      </c>
    </row>
    <row r="349" spans="2:5" x14ac:dyDescent="0.25">
      <c r="B349" s="188" t="s">
        <v>397</v>
      </c>
      <c r="C349" s="189" t="s">
        <v>947</v>
      </c>
      <c r="D349" s="189" t="s">
        <v>1481</v>
      </c>
      <c r="E349" s="190" t="s">
        <v>1271</v>
      </c>
    </row>
    <row r="350" spans="2:5" x14ac:dyDescent="0.25">
      <c r="B350" s="188" t="s">
        <v>397</v>
      </c>
      <c r="C350" s="189" t="s">
        <v>635</v>
      </c>
      <c r="D350" s="189" t="s">
        <v>1482</v>
      </c>
      <c r="E350" s="190" t="s">
        <v>1318</v>
      </c>
    </row>
    <row r="351" spans="2:5" x14ac:dyDescent="0.25">
      <c r="B351" s="188" t="s">
        <v>397</v>
      </c>
      <c r="C351" s="189" t="s">
        <v>804</v>
      </c>
      <c r="D351" s="189" t="s">
        <v>1483</v>
      </c>
      <c r="E351" s="190" t="s">
        <v>1315</v>
      </c>
    </row>
    <row r="352" spans="2:5" x14ac:dyDescent="0.25">
      <c r="B352" s="188" t="s">
        <v>397</v>
      </c>
      <c r="C352" s="189" t="s">
        <v>805</v>
      </c>
      <c r="D352" s="189" t="s">
        <v>1484</v>
      </c>
      <c r="E352" s="190" t="s">
        <v>1358</v>
      </c>
    </row>
    <row r="353" spans="2:5" x14ac:dyDescent="0.25">
      <c r="B353" s="188" t="s">
        <v>397</v>
      </c>
      <c r="C353" s="189" t="s">
        <v>648</v>
      </c>
      <c r="D353" s="189" t="s">
        <v>1485</v>
      </c>
      <c r="E353" s="190" t="s">
        <v>1378</v>
      </c>
    </row>
    <row r="354" spans="2:5" x14ac:dyDescent="0.25">
      <c r="B354" s="188" t="s">
        <v>397</v>
      </c>
      <c r="C354" s="189" t="s">
        <v>508</v>
      </c>
      <c r="D354" s="189" t="s">
        <v>1486</v>
      </c>
      <c r="E354" s="190" t="s">
        <v>1358</v>
      </c>
    </row>
    <row r="355" spans="2:5" x14ac:dyDescent="0.25">
      <c r="B355" s="188" t="s">
        <v>397</v>
      </c>
      <c r="C355" s="189" t="s">
        <v>505</v>
      </c>
      <c r="D355" s="189" t="s">
        <v>1487</v>
      </c>
      <c r="E355" s="190" t="s">
        <v>1358</v>
      </c>
    </row>
    <row r="356" spans="2:5" x14ac:dyDescent="0.25">
      <c r="B356" s="188" t="s">
        <v>397</v>
      </c>
      <c r="C356" s="189" t="s">
        <v>925</v>
      </c>
      <c r="D356" s="189" t="s">
        <v>1488</v>
      </c>
      <c r="E356" s="190" t="s">
        <v>1315</v>
      </c>
    </row>
    <row r="357" spans="2:5" x14ac:dyDescent="0.25">
      <c r="B357" s="188" t="s">
        <v>397</v>
      </c>
      <c r="C357" s="189" t="s">
        <v>806</v>
      </c>
      <c r="D357" s="189" t="s">
        <v>1485</v>
      </c>
      <c r="E357" s="190" t="s">
        <v>1378</v>
      </c>
    </row>
    <row r="358" spans="2:5" x14ac:dyDescent="0.25">
      <c r="B358" s="188" t="s">
        <v>397</v>
      </c>
      <c r="C358" s="189" t="s">
        <v>558</v>
      </c>
      <c r="D358" s="189" t="s">
        <v>1489</v>
      </c>
      <c r="E358" s="190" t="s">
        <v>1269</v>
      </c>
    </row>
    <row r="359" spans="2:5" x14ac:dyDescent="0.25">
      <c r="B359" s="188" t="s">
        <v>397</v>
      </c>
      <c r="C359" s="189" t="s">
        <v>873</v>
      </c>
      <c r="D359" s="189" t="s">
        <v>1490</v>
      </c>
      <c r="E359" s="190" t="s">
        <v>1375</v>
      </c>
    </row>
    <row r="360" spans="2:5" x14ac:dyDescent="0.25">
      <c r="B360" s="188" t="s">
        <v>397</v>
      </c>
      <c r="C360" s="189" t="s">
        <v>513</v>
      </c>
      <c r="D360" s="189" t="s">
        <v>1491</v>
      </c>
      <c r="E360" s="190" t="s">
        <v>1324</v>
      </c>
    </row>
    <row r="361" spans="2:5" x14ac:dyDescent="0.25">
      <c r="B361" s="188" t="s">
        <v>397</v>
      </c>
      <c r="C361" s="189" t="s">
        <v>601</v>
      </c>
      <c r="D361" s="189" t="s">
        <v>1492</v>
      </c>
      <c r="E361" s="190" t="s">
        <v>1375</v>
      </c>
    </row>
    <row r="362" spans="2:5" x14ac:dyDescent="0.25">
      <c r="B362" s="188" t="s">
        <v>397</v>
      </c>
      <c r="C362" s="189" t="s">
        <v>855</v>
      </c>
      <c r="D362" s="189" t="s">
        <v>1493</v>
      </c>
      <c r="E362" s="190" t="s">
        <v>1269</v>
      </c>
    </row>
    <row r="363" spans="2:5" x14ac:dyDescent="0.25">
      <c r="B363" s="188" t="s">
        <v>397</v>
      </c>
      <c r="C363" s="189" t="s">
        <v>493</v>
      </c>
      <c r="D363" s="189" t="s">
        <v>1494</v>
      </c>
      <c r="E363" s="190" t="s">
        <v>1269</v>
      </c>
    </row>
    <row r="364" spans="2:5" x14ac:dyDescent="0.25">
      <c r="B364" s="188" t="s">
        <v>397</v>
      </c>
      <c r="C364" s="189" t="s">
        <v>868</v>
      </c>
      <c r="D364" s="189" t="s">
        <v>1495</v>
      </c>
      <c r="E364" s="190" t="s">
        <v>1269</v>
      </c>
    </row>
    <row r="365" spans="2:5" x14ac:dyDescent="0.25">
      <c r="B365" s="188" t="s">
        <v>397</v>
      </c>
      <c r="C365" s="189" t="s">
        <v>945</v>
      </c>
      <c r="D365" s="189" t="s">
        <v>1494</v>
      </c>
      <c r="E365" s="190" t="s">
        <v>1269</v>
      </c>
    </row>
    <row r="366" spans="2:5" x14ac:dyDescent="0.25">
      <c r="B366" s="188" t="s">
        <v>397</v>
      </c>
      <c r="C366" s="189" t="s">
        <v>860</v>
      </c>
      <c r="D366" s="189" t="s">
        <v>1496</v>
      </c>
      <c r="E366" s="190" t="s">
        <v>1269</v>
      </c>
    </row>
    <row r="367" spans="2:5" x14ac:dyDescent="0.25">
      <c r="B367" s="188" t="s">
        <v>397</v>
      </c>
      <c r="C367" s="189" t="s">
        <v>959</v>
      </c>
      <c r="D367" s="189" t="s">
        <v>1497</v>
      </c>
      <c r="E367" s="190" t="s">
        <v>1324</v>
      </c>
    </row>
    <row r="368" spans="2:5" x14ac:dyDescent="0.25">
      <c r="B368" s="188" t="s">
        <v>397</v>
      </c>
      <c r="C368" s="189" t="s">
        <v>874</v>
      </c>
      <c r="D368" s="189" t="s">
        <v>1498</v>
      </c>
      <c r="E368" s="190" t="s">
        <v>1324</v>
      </c>
    </row>
    <row r="369" spans="2:5" x14ac:dyDescent="0.25">
      <c r="B369" s="188" t="s">
        <v>397</v>
      </c>
      <c r="C369" s="189" t="s">
        <v>692</v>
      </c>
      <c r="D369" s="189" t="s">
        <v>1499</v>
      </c>
      <c r="E369" s="190" t="s">
        <v>1358</v>
      </c>
    </row>
    <row r="370" spans="2:5" x14ac:dyDescent="0.25">
      <c r="B370" s="188" t="s">
        <v>397</v>
      </c>
      <c r="C370" s="189" t="s">
        <v>705</v>
      </c>
      <c r="D370" s="189" t="s">
        <v>1500</v>
      </c>
      <c r="E370" s="190" t="s">
        <v>1315</v>
      </c>
    </row>
    <row r="371" spans="2:5" x14ac:dyDescent="0.25">
      <c r="B371" s="188" t="s">
        <v>397</v>
      </c>
      <c r="C371" s="189" t="s">
        <v>495</v>
      </c>
      <c r="D371" s="189" t="s">
        <v>1501</v>
      </c>
      <c r="E371" s="190" t="s">
        <v>1375</v>
      </c>
    </row>
    <row r="372" spans="2:5" x14ac:dyDescent="0.25">
      <c r="B372" s="188" t="s">
        <v>397</v>
      </c>
      <c r="C372" s="189" t="s">
        <v>591</v>
      </c>
      <c r="D372" s="189" t="s">
        <v>1268</v>
      </c>
      <c r="E372" s="190" t="s">
        <v>1269</v>
      </c>
    </row>
    <row r="373" spans="2:5" x14ac:dyDescent="0.25">
      <c r="B373" s="188" t="s">
        <v>397</v>
      </c>
      <c r="C373" s="189" t="s">
        <v>417</v>
      </c>
      <c r="D373" s="189" t="s">
        <v>1268</v>
      </c>
      <c r="E373" s="190" t="s">
        <v>1269</v>
      </c>
    </row>
    <row r="374" spans="2:5" x14ac:dyDescent="0.25">
      <c r="B374" s="188" t="s">
        <v>397</v>
      </c>
      <c r="C374" s="189" t="s">
        <v>424</v>
      </c>
      <c r="D374" s="189" t="s">
        <v>1502</v>
      </c>
      <c r="E374" s="190" t="s">
        <v>1358</v>
      </c>
    </row>
    <row r="375" spans="2:5" x14ac:dyDescent="0.25">
      <c r="B375" s="188" t="s">
        <v>397</v>
      </c>
      <c r="C375" s="189" t="s">
        <v>867</v>
      </c>
      <c r="D375" s="189" t="s">
        <v>1494</v>
      </c>
      <c r="E375" s="190" t="s">
        <v>1269</v>
      </c>
    </row>
    <row r="376" spans="2:5" x14ac:dyDescent="0.25">
      <c r="B376" s="188" t="s">
        <v>397</v>
      </c>
      <c r="C376" s="189" t="s">
        <v>498</v>
      </c>
      <c r="D376" s="189" t="s">
        <v>1503</v>
      </c>
      <c r="E376" s="190" t="s">
        <v>1441</v>
      </c>
    </row>
    <row r="377" spans="2:5" x14ac:dyDescent="0.25">
      <c r="B377" s="188" t="s">
        <v>397</v>
      </c>
      <c r="C377" s="189" t="s">
        <v>588</v>
      </c>
      <c r="D377" s="189" t="s">
        <v>1504</v>
      </c>
      <c r="E377" s="190" t="s">
        <v>1269</v>
      </c>
    </row>
    <row r="378" spans="2:5" x14ac:dyDescent="0.25">
      <c r="B378" s="188" t="s">
        <v>397</v>
      </c>
      <c r="C378" s="189" t="s">
        <v>941</v>
      </c>
      <c r="D378" s="189" t="s">
        <v>1505</v>
      </c>
      <c r="E378" s="190" t="s">
        <v>1269</v>
      </c>
    </row>
    <row r="379" spans="2:5" x14ac:dyDescent="0.25">
      <c r="B379" s="188" t="s">
        <v>397</v>
      </c>
      <c r="C379" s="189" t="s">
        <v>807</v>
      </c>
      <c r="D379" s="189" t="s">
        <v>1506</v>
      </c>
      <c r="E379" s="190" t="s">
        <v>1441</v>
      </c>
    </row>
    <row r="380" spans="2:5" x14ac:dyDescent="0.25">
      <c r="B380" s="188" t="s">
        <v>397</v>
      </c>
      <c r="C380" s="189" t="s">
        <v>704</v>
      </c>
      <c r="D380" s="189" t="s">
        <v>1468</v>
      </c>
      <c r="E380" s="190" t="s">
        <v>1375</v>
      </c>
    </row>
    <row r="381" spans="2:5" x14ac:dyDescent="0.25">
      <c r="B381" s="188" t="s">
        <v>397</v>
      </c>
      <c r="C381" s="189" t="s">
        <v>707</v>
      </c>
      <c r="D381" s="189" t="s">
        <v>1507</v>
      </c>
      <c r="E381" s="190" t="s">
        <v>1461</v>
      </c>
    </row>
    <row r="382" spans="2:5" x14ac:dyDescent="0.25">
      <c r="B382" s="188" t="s">
        <v>397</v>
      </c>
      <c r="C382" s="189" t="s">
        <v>846</v>
      </c>
      <c r="D382" s="189" t="s">
        <v>1508</v>
      </c>
      <c r="E382" s="190" t="s">
        <v>1384</v>
      </c>
    </row>
    <row r="383" spans="2:5" x14ac:dyDescent="0.25">
      <c r="B383" s="188" t="s">
        <v>397</v>
      </c>
      <c r="C383" s="189" t="s">
        <v>843</v>
      </c>
      <c r="D383" s="189" t="s">
        <v>1509</v>
      </c>
      <c r="E383" s="190" t="s">
        <v>1315</v>
      </c>
    </row>
    <row r="384" spans="2:5" x14ac:dyDescent="0.25">
      <c r="B384" s="188" t="s">
        <v>397</v>
      </c>
      <c r="C384" s="189" t="s">
        <v>769</v>
      </c>
      <c r="D384" s="189" t="s">
        <v>1510</v>
      </c>
      <c r="E384" s="190" t="s">
        <v>1194</v>
      </c>
    </row>
    <row r="385" spans="2:5" x14ac:dyDescent="0.25">
      <c r="B385" s="188" t="s">
        <v>397</v>
      </c>
      <c r="C385" s="189" t="s">
        <v>492</v>
      </c>
      <c r="D385" s="189" t="s">
        <v>1511</v>
      </c>
      <c r="E385" s="190" t="s">
        <v>1194</v>
      </c>
    </row>
    <row r="386" spans="2:5" x14ac:dyDescent="0.25">
      <c r="B386" s="188" t="s">
        <v>397</v>
      </c>
      <c r="C386" s="189" t="s">
        <v>768</v>
      </c>
      <c r="D386" s="189" t="s">
        <v>1512</v>
      </c>
      <c r="E386" s="190" t="s">
        <v>1194</v>
      </c>
    </row>
    <row r="387" spans="2:5" x14ac:dyDescent="0.25">
      <c r="B387" s="188" t="s">
        <v>397</v>
      </c>
      <c r="C387" s="189" t="s">
        <v>622</v>
      </c>
      <c r="D387" s="189" t="s">
        <v>1513</v>
      </c>
      <c r="E387" s="190" t="s">
        <v>1351</v>
      </c>
    </row>
    <row r="388" spans="2:5" x14ac:dyDescent="0.25">
      <c r="B388" s="188" t="s">
        <v>397</v>
      </c>
      <c r="C388" s="189" t="s">
        <v>406</v>
      </c>
      <c r="D388" s="189" t="s">
        <v>1514</v>
      </c>
      <c r="E388" s="190" t="s">
        <v>1271</v>
      </c>
    </row>
    <row r="389" spans="2:5" x14ac:dyDescent="0.25">
      <c r="B389" s="188" t="s">
        <v>397</v>
      </c>
      <c r="C389" s="189" t="s">
        <v>654</v>
      </c>
      <c r="D389" s="189" t="s">
        <v>1515</v>
      </c>
      <c r="E389" s="190" t="s">
        <v>1384</v>
      </c>
    </row>
    <row r="390" spans="2:5" x14ac:dyDescent="0.25">
      <c r="B390" s="188" t="s">
        <v>397</v>
      </c>
      <c r="C390" s="189" t="s">
        <v>598</v>
      </c>
      <c r="D390" s="189" t="s">
        <v>1516</v>
      </c>
      <c r="E390" s="190" t="s">
        <v>1375</v>
      </c>
    </row>
    <row r="391" spans="2:5" x14ac:dyDescent="0.25">
      <c r="B391" s="188" t="s">
        <v>397</v>
      </c>
      <c r="C391" s="189" t="s">
        <v>777</v>
      </c>
      <c r="D391" s="189" t="s">
        <v>1517</v>
      </c>
      <c r="E391" s="190" t="s">
        <v>1269</v>
      </c>
    </row>
    <row r="392" spans="2:5" x14ac:dyDescent="0.25">
      <c r="B392" s="188" t="s">
        <v>397</v>
      </c>
      <c r="C392" s="189" t="s">
        <v>503</v>
      </c>
      <c r="D392" s="189" t="s">
        <v>1518</v>
      </c>
      <c r="E392" s="190" t="s">
        <v>1194</v>
      </c>
    </row>
    <row r="393" spans="2:5" x14ac:dyDescent="0.25">
      <c r="B393" s="188" t="s">
        <v>397</v>
      </c>
      <c r="C393" s="189" t="s">
        <v>913</v>
      </c>
      <c r="D393" s="189" t="s">
        <v>1519</v>
      </c>
      <c r="E393" s="190" t="s">
        <v>1194</v>
      </c>
    </row>
    <row r="394" spans="2:5" x14ac:dyDescent="0.25">
      <c r="B394" s="188" t="s">
        <v>397</v>
      </c>
      <c r="C394" s="189" t="s">
        <v>603</v>
      </c>
      <c r="D394" s="189" t="s">
        <v>1520</v>
      </c>
      <c r="E394" s="190" t="s">
        <v>1320</v>
      </c>
    </row>
    <row r="395" spans="2:5" x14ac:dyDescent="0.25">
      <c r="B395" s="188" t="s">
        <v>397</v>
      </c>
      <c r="C395" s="189" t="s">
        <v>950</v>
      </c>
      <c r="D395" s="189" t="s">
        <v>1521</v>
      </c>
      <c r="E395" s="190" t="s">
        <v>1194</v>
      </c>
    </row>
    <row r="396" spans="2:5" x14ac:dyDescent="0.25">
      <c r="B396" s="188" t="s">
        <v>397</v>
      </c>
      <c r="C396" s="189" t="s">
        <v>554</v>
      </c>
      <c r="D396" s="189" t="s">
        <v>1522</v>
      </c>
      <c r="E396" s="190" t="s">
        <v>1320</v>
      </c>
    </row>
    <row r="397" spans="2:5" x14ac:dyDescent="0.25">
      <c r="B397" s="188" t="s">
        <v>397</v>
      </c>
      <c r="C397" s="189" t="s">
        <v>961</v>
      </c>
      <c r="D397" s="189" t="s">
        <v>1523</v>
      </c>
      <c r="E397" s="190" t="s">
        <v>1320</v>
      </c>
    </row>
    <row r="398" spans="2:5" x14ac:dyDescent="0.25">
      <c r="B398" s="188" t="s">
        <v>397</v>
      </c>
      <c r="C398" s="189" t="s">
        <v>634</v>
      </c>
      <c r="D398" s="189" t="s">
        <v>1524</v>
      </c>
      <c r="E398" s="190" t="s">
        <v>1320</v>
      </c>
    </row>
    <row r="399" spans="2:5" x14ac:dyDescent="0.25">
      <c r="B399" s="188" t="s">
        <v>397</v>
      </c>
      <c r="C399" s="189" t="s">
        <v>419</v>
      </c>
      <c r="D399" s="189" t="s">
        <v>1525</v>
      </c>
      <c r="E399" s="190" t="s">
        <v>1320</v>
      </c>
    </row>
    <row r="400" spans="2:5" x14ac:dyDescent="0.25">
      <c r="B400" s="188" t="s">
        <v>397</v>
      </c>
      <c r="C400" s="189" t="s">
        <v>857</v>
      </c>
      <c r="D400" s="189" t="s">
        <v>1526</v>
      </c>
      <c r="E400" s="190" t="s">
        <v>1320</v>
      </c>
    </row>
    <row r="401" spans="2:5" x14ac:dyDescent="0.25">
      <c r="B401" s="188" t="s">
        <v>397</v>
      </c>
      <c r="C401" s="189" t="s">
        <v>697</v>
      </c>
      <c r="D401" s="189" t="s">
        <v>1527</v>
      </c>
      <c r="E401" s="190" t="s">
        <v>1320</v>
      </c>
    </row>
    <row r="402" spans="2:5" x14ac:dyDescent="0.25">
      <c r="B402" s="188" t="s">
        <v>397</v>
      </c>
      <c r="C402" s="189" t="s">
        <v>808</v>
      </c>
      <c r="D402" s="189" t="s">
        <v>1528</v>
      </c>
      <c r="E402" s="190" t="s">
        <v>1438</v>
      </c>
    </row>
    <row r="403" spans="2:5" x14ac:dyDescent="0.25">
      <c r="B403" s="188" t="s">
        <v>397</v>
      </c>
      <c r="C403" s="189" t="s">
        <v>631</v>
      </c>
      <c r="D403" s="189" t="s">
        <v>1529</v>
      </c>
      <c r="E403" s="190" t="s">
        <v>1318</v>
      </c>
    </row>
    <row r="404" spans="2:5" x14ac:dyDescent="0.25">
      <c r="B404" s="188" t="s">
        <v>397</v>
      </c>
      <c r="C404" s="189" t="s">
        <v>523</v>
      </c>
      <c r="D404" s="189" t="s">
        <v>1530</v>
      </c>
      <c r="E404" s="190" t="s">
        <v>1531</v>
      </c>
    </row>
    <row r="405" spans="2:5" x14ac:dyDescent="0.25">
      <c r="B405" s="188" t="s">
        <v>397</v>
      </c>
      <c r="C405" s="189" t="s">
        <v>695</v>
      </c>
      <c r="D405" s="189" t="s">
        <v>1532</v>
      </c>
      <c r="E405" s="190" t="s">
        <v>1320</v>
      </c>
    </row>
    <row r="406" spans="2:5" x14ac:dyDescent="0.25">
      <c r="B406" s="188" t="s">
        <v>397</v>
      </c>
      <c r="C406" s="189" t="s">
        <v>734</v>
      </c>
      <c r="D406" s="189" t="s">
        <v>1533</v>
      </c>
      <c r="E406" s="190" t="s">
        <v>1271</v>
      </c>
    </row>
    <row r="407" spans="2:5" x14ac:dyDescent="0.25">
      <c r="B407" s="188" t="s">
        <v>397</v>
      </c>
      <c r="C407" s="189" t="s">
        <v>562</v>
      </c>
      <c r="D407" s="189" t="s">
        <v>1534</v>
      </c>
      <c r="E407" s="190" t="s">
        <v>1271</v>
      </c>
    </row>
    <row r="408" spans="2:5" x14ac:dyDescent="0.25">
      <c r="B408" s="188" t="s">
        <v>397</v>
      </c>
      <c r="C408" s="189" t="s">
        <v>413</v>
      </c>
      <c r="D408" s="189" t="s">
        <v>1535</v>
      </c>
      <c r="E408" s="190" t="s">
        <v>1441</v>
      </c>
    </row>
    <row r="409" spans="2:5" x14ac:dyDescent="0.25">
      <c r="B409" s="188" t="s">
        <v>397</v>
      </c>
      <c r="C409" s="189" t="s">
        <v>897</v>
      </c>
      <c r="D409" s="189" t="s">
        <v>1536</v>
      </c>
      <c r="E409" s="190" t="s">
        <v>1375</v>
      </c>
    </row>
    <row r="410" spans="2:5" x14ac:dyDescent="0.25">
      <c r="B410" s="188" t="s">
        <v>397</v>
      </c>
      <c r="C410" s="189" t="s">
        <v>903</v>
      </c>
      <c r="D410" s="189" t="s">
        <v>1537</v>
      </c>
      <c r="E410" s="190" t="s">
        <v>1441</v>
      </c>
    </row>
    <row r="411" spans="2:5" x14ac:dyDescent="0.25">
      <c r="B411" s="188" t="s">
        <v>397</v>
      </c>
      <c r="C411" s="189" t="s">
        <v>481</v>
      </c>
      <c r="D411" s="189" t="s">
        <v>1538</v>
      </c>
      <c r="E411" s="190" t="s">
        <v>1375</v>
      </c>
    </row>
    <row r="412" spans="2:5" x14ac:dyDescent="0.25">
      <c r="B412" s="188" t="s">
        <v>397</v>
      </c>
      <c r="C412" s="189" t="s">
        <v>623</v>
      </c>
      <c r="D412" s="189" t="s">
        <v>1539</v>
      </c>
      <c r="E412" s="190" t="s">
        <v>1375</v>
      </c>
    </row>
    <row r="413" spans="2:5" x14ac:dyDescent="0.25">
      <c r="B413" s="188" t="s">
        <v>397</v>
      </c>
      <c r="C413" s="189" t="s">
        <v>955</v>
      </c>
      <c r="D413" s="189" t="s">
        <v>1540</v>
      </c>
      <c r="E413" s="190" t="s">
        <v>1269</v>
      </c>
    </row>
    <row r="414" spans="2:5" x14ac:dyDescent="0.25">
      <c r="B414" s="188" t="s">
        <v>397</v>
      </c>
      <c r="C414" s="189" t="s">
        <v>946</v>
      </c>
      <c r="D414" s="189" t="s">
        <v>1541</v>
      </c>
      <c r="E414" s="190" t="s">
        <v>1269</v>
      </c>
    </row>
    <row r="415" spans="2:5" x14ac:dyDescent="0.25">
      <c r="B415" s="188" t="s">
        <v>397</v>
      </c>
      <c r="C415" s="189" t="s">
        <v>425</v>
      </c>
      <c r="D415" s="189" t="s">
        <v>1542</v>
      </c>
      <c r="E415" s="190" t="s">
        <v>1461</v>
      </c>
    </row>
    <row r="416" spans="2:5" x14ac:dyDescent="0.25">
      <c r="B416" s="188" t="s">
        <v>397</v>
      </c>
      <c r="C416" s="189" t="s">
        <v>627</v>
      </c>
      <c r="D416" s="189" t="s">
        <v>1543</v>
      </c>
      <c r="E416" s="190" t="s">
        <v>1461</v>
      </c>
    </row>
    <row r="417" spans="2:5" x14ac:dyDescent="0.25">
      <c r="B417" s="188" t="s">
        <v>397</v>
      </c>
      <c r="C417" s="189" t="s">
        <v>431</v>
      </c>
      <c r="D417" s="189" t="s">
        <v>1544</v>
      </c>
      <c r="E417" s="190" t="s">
        <v>1461</v>
      </c>
    </row>
    <row r="418" spans="2:5" x14ac:dyDescent="0.25">
      <c r="B418" s="188" t="s">
        <v>397</v>
      </c>
      <c r="C418" s="189" t="s">
        <v>597</v>
      </c>
      <c r="D418" s="189" t="s">
        <v>1272</v>
      </c>
      <c r="E418" s="190" t="s">
        <v>1461</v>
      </c>
    </row>
    <row r="419" spans="2:5" x14ac:dyDescent="0.25">
      <c r="B419" s="188" t="s">
        <v>397</v>
      </c>
      <c r="C419" s="189" t="s">
        <v>747</v>
      </c>
      <c r="D419" s="189" t="s">
        <v>1545</v>
      </c>
      <c r="E419" s="190" t="s">
        <v>1308</v>
      </c>
    </row>
    <row r="420" spans="2:5" x14ac:dyDescent="0.25">
      <c r="B420" s="188" t="s">
        <v>397</v>
      </c>
      <c r="C420" s="189" t="s">
        <v>683</v>
      </c>
      <c r="D420" s="189" t="s">
        <v>1546</v>
      </c>
      <c r="E420" s="190" t="s">
        <v>1308</v>
      </c>
    </row>
    <row r="421" spans="2:5" x14ac:dyDescent="0.25">
      <c r="B421" s="188" t="s">
        <v>397</v>
      </c>
      <c r="C421" s="189" t="s">
        <v>809</v>
      </c>
      <c r="D421" s="189" t="s">
        <v>1547</v>
      </c>
      <c r="E421" s="190" t="s">
        <v>1308</v>
      </c>
    </row>
    <row r="422" spans="2:5" x14ac:dyDescent="0.25">
      <c r="B422" s="188" t="s">
        <v>397</v>
      </c>
      <c r="C422" s="189" t="s">
        <v>781</v>
      </c>
      <c r="D422" s="189" t="s">
        <v>1548</v>
      </c>
      <c r="E422" s="190" t="s">
        <v>1269</v>
      </c>
    </row>
    <row r="423" spans="2:5" x14ac:dyDescent="0.25">
      <c r="B423" s="188" t="s">
        <v>397</v>
      </c>
      <c r="C423" s="189" t="s">
        <v>791</v>
      </c>
      <c r="D423" s="189" t="s">
        <v>1549</v>
      </c>
      <c r="E423" s="190" t="s">
        <v>1271</v>
      </c>
    </row>
    <row r="424" spans="2:5" x14ac:dyDescent="0.25">
      <c r="B424" s="188" t="s">
        <v>397</v>
      </c>
      <c r="C424" s="189" t="s">
        <v>733</v>
      </c>
      <c r="D424" s="189" t="s">
        <v>1550</v>
      </c>
      <c r="E424" s="190" t="s">
        <v>1271</v>
      </c>
    </row>
    <row r="425" spans="2:5" x14ac:dyDescent="0.25">
      <c r="B425" s="188" t="s">
        <v>397</v>
      </c>
      <c r="C425" s="189" t="s">
        <v>811</v>
      </c>
      <c r="D425" s="189" t="s">
        <v>1551</v>
      </c>
      <c r="E425" s="190" t="s">
        <v>1293</v>
      </c>
    </row>
    <row r="426" spans="2:5" x14ac:dyDescent="0.25">
      <c r="B426" s="188" t="s">
        <v>397</v>
      </c>
      <c r="C426" s="189" t="s">
        <v>706</v>
      </c>
      <c r="D426" s="189" t="s">
        <v>1552</v>
      </c>
      <c r="E426" s="190" t="s">
        <v>1194</v>
      </c>
    </row>
    <row r="427" spans="2:5" x14ac:dyDescent="0.25">
      <c r="B427" s="188" t="s">
        <v>397</v>
      </c>
      <c r="C427" s="189" t="s">
        <v>869</v>
      </c>
      <c r="D427" s="189" t="s">
        <v>1553</v>
      </c>
      <c r="E427" s="190" t="s">
        <v>1271</v>
      </c>
    </row>
    <row r="428" spans="2:5" x14ac:dyDescent="0.25">
      <c r="B428" s="188" t="s">
        <v>397</v>
      </c>
      <c r="C428" s="189" t="s">
        <v>551</v>
      </c>
      <c r="D428" s="189" t="s">
        <v>1554</v>
      </c>
      <c r="E428" s="190" t="s">
        <v>1378</v>
      </c>
    </row>
    <row r="429" spans="2:5" x14ac:dyDescent="0.25">
      <c r="B429" s="188" t="s">
        <v>397</v>
      </c>
      <c r="C429" s="189" t="s">
        <v>970</v>
      </c>
      <c r="D429" s="189" t="s">
        <v>1555</v>
      </c>
      <c r="E429" s="190" t="s">
        <v>1378</v>
      </c>
    </row>
    <row r="430" spans="2:5" x14ac:dyDescent="0.25">
      <c r="B430" s="188" t="s">
        <v>397</v>
      </c>
      <c r="C430" s="189" t="s">
        <v>885</v>
      </c>
      <c r="D430" s="189" t="s">
        <v>1556</v>
      </c>
      <c r="E430" s="190" t="s">
        <v>1438</v>
      </c>
    </row>
    <row r="431" spans="2:5" x14ac:dyDescent="0.25">
      <c r="B431" s="188" t="s">
        <v>397</v>
      </c>
      <c r="C431" s="189" t="s">
        <v>713</v>
      </c>
      <c r="D431" s="189" t="s">
        <v>1557</v>
      </c>
      <c r="E431" s="190" t="s">
        <v>1358</v>
      </c>
    </row>
    <row r="432" spans="2:5" x14ac:dyDescent="0.25">
      <c r="B432" s="188" t="s">
        <v>397</v>
      </c>
      <c r="C432" s="189" t="s">
        <v>748</v>
      </c>
      <c r="D432" s="189" t="s">
        <v>1558</v>
      </c>
      <c r="E432" s="190" t="s">
        <v>1384</v>
      </c>
    </row>
    <row r="433" spans="2:5" x14ac:dyDescent="0.25">
      <c r="B433" s="188" t="s">
        <v>397</v>
      </c>
      <c r="C433" s="189" t="s">
        <v>858</v>
      </c>
      <c r="D433" s="189" t="s">
        <v>1559</v>
      </c>
      <c r="E433" s="190" t="s">
        <v>1271</v>
      </c>
    </row>
    <row r="434" spans="2:5" x14ac:dyDescent="0.25">
      <c r="B434" s="188" t="s">
        <v>397</v>
      </c>
      <c r="C434" s="189" t="s">
        <v>511</v>
      </c>
      <c r="D434" s="189" t="s">
        <v>1556</v>
      </c>
      <c r="E434" s="190" t="s">
        <v>1438</v>
      </c>
    </row>
    <row r="435" spans="2:5" x14ac:dyDescent="0.25">
      <c r="B435" s="188" t="s">
        <v>397</v>
      </c>
      <c r="C435" s="189" t="s">
        <v>877</v>
      </c>
      <c r="D435" s="189" t="s">
        <v>1560</v>
      </c>
      <c r="E435" s="190" t="s">
        <v>1384</v>
      </c>
    </row>
    <row r="436" spans="2:5" x14ac:dyDescent="0.25">
      <c r="B436" s="188" t="s">
        <v>397</v>
      </c>
      <c r="C436" s="189" t="s">
        <v>549</v>
      </c>
      <c r="D436" s="189" t="s">
        <v>1561</v>
      </c>
      <c r="E436" s="190" t="s">
        <v>1358</v>
      </c>
    </row>
    <row r="437" spans="2:5" x14ac:dyDescent="0.25">
      <c r="B437" s="188" t="s">
        <v>397</v>
      </c>
      <c r="C437" s="189" t="s">
        <v>722</v>
      </c>
      <c r="D437" s="189" t="s">
        <v>1562</v>
      </c>
      <c r="E437" s="190" t="s">
        <v>1358</v>
      </c>
    </row>
    <row r="438" spans="2:5" x14ac:dyDescent="0.25">
      <c r="B438" s="188" t="s">
        <v>397</v>
      </c>
      <c r="C438" s="189" t="s">
        <v>812</v>
      </c>
      <c r="D438" s="189" t="s">
        <v>1563</v>
      </c>
      <c r="E438" s="190" t="s">
        <v>1358</v>
      </c>
    </row>
    <row r="439" spans="2:5" x14ac:dyDescent="0.25">
      <c r="B439" s="188" t="s">
        <v>397</v>
      </c>
      <c r="C439" s="189" t="s">
        <v>565</v>
      </c>
      <c r="D439" s="189" t="s">
        <v>1564</v>
      </c>
      <c r="E439" s="190" t="s">
        <v>1358</v>
      </c>
    </row>
    <row r="440" spans="2:5" x14ac:dyDescent="0.25">
      <c r="B440" s="188" t="s">
        <v>397</v>
      </c>
      <c r="C440" s="189" t="s">
        <v>681</v>
      </c>
      <c r="D440" s="189" t="s">
        <v>1565</v>
      </c>
      <c r="E440" s="190" t="s">
        <v>1358</v>
      </c>
    </row>
    <row r="441" spans="2:5" x14ac:dyDescent="0.25">
      <c r="B441" s="188" t="s">
        <v>397</v>
      </c>
      <c r="C441" s="189" t="s">
        <v>784</v>
      </c>
      <c r="D441" s="189" t="s">
        <v>1566</v>
      </c>
      <c r="E441" s="190" t="s">
        <v>1438</v>
      </c>
    </row>
    <row r="442" spans="2:5" x14ac:dyDescent="0.25">
      <c r="B442" s="188" t="s">
        <v>397</v>
      </c>
      <c r="C442" s="189" t="s">
        <v>494</v>
      </c>
      <c r="D442" s="189" t="s">
        <v>1108</v>
      </c>
      <c r="E442" s="190" t="s">
        <v>1358</v>
      </c>
    </row>
    <row r="443" spans="2:5" x14ac:dyDescent="0.25">
      <c r="B443" s="188" t="s">
        <v>397</v>
      </c>
      <c r="C443" s="189" t="s">
        <v>976</v>
      </c>
      <c r="D443" s="189" t="s">
        <v>1567</v>
      </c>
      <c r="E443" s="190" t="s">
        <v>1438</v>
      </c>
    </row>
    <row r="444" spans="2:5" x14ac:dyDescent="0.25">
      <c r="B444" s="188" t="s">
        <v>397</v>
      </c>
      <c r="C444" s="189" t="s">
        <v>664</v>
      </c>
      <c r="D444" s="189" t="s">
        <v>1568</v>
      </c>
      <c r="E444" s="190" t="s">
        <v>1358</v>
      </c>
    </row>
    <row r="445" spans="2:5" x14ac:dyDescent="0.25">
      <c r="B445" s="188" t="s">
        <v>397</v>
      </c>
      <c r="C445" s="189" t="s">
        <v>475</v>
      </c>
      <c r="D445" s="189" t="s">
        <v>1108</v>
      </c>
      <c r="E445" s="190" t="s">
        <v>1358</v>
      </c>
    </row>
    <row r="446" spans="2:5" x14ac:dyDescent="0.25">
      <c r="B446" s="188" t="s">
        <v>397</v>
      </c>
      <c r="C446" s="189" t="s">
        <v>550</v>
      </c>
      <c r="D446" s="189" t="s">
        <v>1569</v>
      </c>
      <c r="E446" s="190" t="s">
        <v>1358</v>
      </c>
    </row>
    <row r="447" spans="2:5" x14ac:dyDescent="0.25">
      <c r="B447" s="188" t="s">
        <v>397</v>
      </c>
      <c r="C447" s="189" t="s">
        <v>484</v>
      </c>
      <c r="D447" s="189" t="s">
        <v>1570</v>
      </c>
      <c r="E447" s="190" t="s">
        <v>1358</v>
      </c>
    </row>
    <row r="448" spans="2:5" x14ac:dyDescent="0.25">
      <c r="B448" s="188" t="s">
        <v>397</v>
      </c>
      <c r="C448" s="189" t="s">
        <v>573</v>
      </c>
      <c r="D448" s="189" t="s">
        <v>1556</v>
      </c>
      <c r="E448" s="190" t="s">
        <v>1438</v>
      </c>
    </row>
    <row r="449" spans="2:5" x14ac:dyDescent="0.25">
      <c r="B449" s="188" t="s">
        <v>397</v>
      </c>
      <c r="C449" s="189" t="s">
        <v>485</v>
      </c>
      <c r="D449" s="189" t="s">
        <v>1571</v>
      </c>
      <c r="E449" s="190" t="s">
        <v>1358</v>
      </c>
    </row>
    <row r="450" spans="2:5" x14ac:dyDescent="0.25">
      <c r="B450" s="188" t="s">
        <v>397</v>
      </c>
      <c r="C450" s="189" t="s">
        <v>813</v>
      </c>
      <c r="D450" s="189" t="s">
        <v>1572</v>
      </c>
      <c r="E450" s="190" t="s">
        <v>1573</v>
      </c>
    </row>
    <row r="451" spans="2:5" x14ac:dyDescent="0.25">
      <c r="B451" s="188" t="s">
        <v>397</v>
      </c>
      <c r="C451" s="189" t="s">
        <v>745</v>
      </c>
      <c r="D451" s="189" t="s">
        <v>1574</v>
      </c>
      <c r="E451" s="190" t="s">
        <v>1573</v>
      </c>
    </row>
    <row r="452" spans="2:5" x14ac:dyDescent="0.25">
      <c r="B452" s="188" t="s">
        <v>397</v>
      </c>
      <c r="C452" s="189" t="s">
        <v>814</v>
      </c>
      <c r="D452" s="189" t="s">
        <v>1572</v>
      </c>
      <c r="E452" s="190" t="s">
        <v>1573</v>
      </c>
    </row>
    <row r="453" spans="2:5" x14ac:dyDescent="0.25">
      <c r="B453" s="188" t="s">
        <v>397</v>
      </c>
      <c r="C453" s="189" t="s">
        <v>688</v>
      </c>
      <c r="D453" s="189" t="s">
        <v>1575</v>
      </c>
      <c r="E453" s="190" t="s">
        <v>1315</v>
      </c>
    </row>
    <row r="454" spans="2:5" x14ac:dyDescent="0.25">
      <c r="B454" s="188" t="s">
        <v>397</v>
      </c>
      <c r="C454" s="189" t="s">
        <v>711</v>
      </c>
      <c r="D454" s="189" t="s">
        <v>1576</v>
      </c>
      <c r="E454" s="190" t="s">
        <v>1315</v>
      </c>
    </row>
    <row r="455" spans="2:5" x14ac:dyDescent="0.25">
      <c r="B455" s="188" t="s">
        <v>397</v>
      </c>
      <c r="C455" s="189" t="s">
        <v>708</v>
      </c>
      <c r="D455" s="189" t="s">
        <v>1108</v>
      </c>
      <c r="E455" s="190" t="s">
        <v>1358</v>
      </c>
    </row>
    <row r="456" spans="2:5" x14ac:dyDescent="0.25">
      <c r="B456" s="188" t="s">
        <v>397</v>
      </c>
      <c r="C456" s="189" t="s">
        <v>943</v>
      </c>
      <c r="D456" s="189" t="s">
        <v>1577</v>
      </c>
      <c r="E456" s="190" t="s">
        <v>1318</v>
      </c>
    </row>
    <row r="457" spans="2:5" x14ac:dyDescent="0.25">
      <c r="B457" s="188" t="s">
        <v>397</v>
      </c>
      <c r="C457" s="189" t="s">
        <v>974</v>
      </c>
      <c r="D457" s="189" t="s">
        <v>1578</v>
      </c>
      <c r="E457" s="190" t="s">
        <v>1318</v>
      </c>
    </row>
    <row r="458" spans="2:5" x14ac:dyDescent="0.25">
      <c r="B458" s="188" t="s">
        <v>397</v>
      </c>
      <c r="C458" s="189" t="s">
        <v>621</v>
      </c>
      <c r="D458" s="189" t="s">
        <v>1579</v>
      </c>
      <c r="E458" s="190" t="s">
        <v>1318</v>
      </c>
    </row>
    <row r="459" spans="2:5" x14ac:dyDescent="0.25">
      <c r="B459" s="188" t="s">
        <v>397</v>
      </c>
      <c r="C459" s="189" t="s">
        <v>815</v>
      </c>
      <c r="D459" s="189" t="s">
        <v>1580</v>
      </c>
      <c r="E459" s="190" t="s">
        <v>1318</v>
      </c>
    </row>
    <row r="460" spans="2:5" x14ac:dyDescent="0.25">
      <c r="B460" s="188" t="s">
        <v>397</v>
      </c>
      <c r="C460" s="189" t="s">
        <v>816</v>
      </c>
      <c r="D460" s="189" t="s">
        <v>1581</v>
      </c>
      <c r="E460" s="190" t="s">
        <v>1318</v>
      </c>
    </row>
    <row r="461" spans="2:5" x14ac:dyDescent="0.25">
      <c r="B461" s="188" t="s">
        <v>397</v>
      </c>
      <c r="C461" s="189" t="s">
        <v>518</v>
      </c>
      <c r="D461" s="189" t="s">
        <v>1582</v>
      </c>
      <c r="E461" s="190" t="s">
        <v>1446</v>
      </c>
    </row>
    <row r="462" spans="2:5" x14ac:dyDescent="0.25">
      <c r="B462" s="188" t="s">
        <v>397</v>
      </c>
      <c r="C462" s="189" t="s">
        <v>911</v>
      </c>
      <c r="D462" s="189" t="s">
        <v>1583</v>
      </c>
      <c r="E462" s="190" t="s">
        <v>1446</v>
      </c>
    </row>
    <row r="463" spans="2:5" x14ac:dyDescent="0.25">
      <c r="B463" s="188" t="s">
        <v>397</v>
      </c>
      <c r="C463" s="189" t="s">
        <v>840</v>
      </c>
      <c r="D463" s="189" t="s">
        <v>1583</v>
      </c>
      <c r="E463" s="190" t="s">
        <v>1446</v>
      </c>
    </row>
    <row r="464" spans="2:5" x14ac:dyDescent="0.25">
      <c r="B464" s="188" t="s">
        <v>397</v>
      </c>
      <c r="C464" s="189" t="s">
        <v>924</v>
      </c>
      <c r="D464" s="189" t="s">
        <v>1584</v>
      </c>
      <c r="E464" s="190" t="s">
        <v>1271</v>
      </c>
    </row>
    <row r="465" spans="2:5" x14ac:dyDescent="0.25">
      <c r="B465" s="188" t="s">
        <v>397</v>
      </c>
      <c r="C465" s="189" t="s">
        <v>467</v>
      </c>
      <c r="D465" s="189" t="s">
        <v>1585</v>
      </c>
      <c r="E465" s="190" t="s">
        <v>1271</v>
      </c>
    </row>
    <row r="466" spans="2:5" x14ac:dyDescent="0.25">
      <c r="B466" s="188" t="s">
        <v>397</v>
      </c>
      <c r="C466" s="189" t="s">
        <v>486</v>
      </c>
      <c r="D466" s="189" t="s">
        <v>1586</v>
      </c>
      <c r="E466" s="190" t="s">
        <v>1271</v>
      </c>
    </row>
    <row r="467" spans="2:5" x14ac:dyDescent="0.25">
      <c r="B467" s="188" t="s">
        <v>397</v>
      </c>
      <c r="C467" s="189" t="s">
        <v>703</v>
      </c>
      <c r="D467" s="189" t="s">
        <v>1587</v>
      </c>
      <c r="E467" s="190" t="s">
        <v>1271</v>
      </c>
    </row>
    <row r="468" spans="2:5" x14ac:dyDescent="0.25">
      <c r="B468" s="188" t="s">
        <v>397</v>
      </c>
      <c r="C468" s="189" t="s">
        <v>612</v>
      </c>
      <c r="D468" s="189" t="s">
        <v>1588</v>
      </c>
      <c r="E468" s="190" t="s">
        <v>1411</v>
      </c>
    </row>
    <row r="469" spans="2:5" x14ac:dyDescent="0.25">
      <c r="B469" s="188" t="s">
        <v>397</v>
      </c>
      <c r="C469" s="189" t="s">
        <v>817</v>
      </c>
      <c r="D469" s="189" t="s">
        <v>1589</v>
      </c>
      <c r="E469" s="190" t="s">
        <v>1411</v>
      </c>
    </row>
    <row r="470" spans="2:5" x14ac:dyDescent="0.25">
      <c r="B470" s="188" t="s">
        <v>397</v>
      </c>
      <c r="C470" s="189" t="s">
        <v>884</v>
      </c>
      <c r="D470" s="189" t="s">
        <v>1590</v>
      </c>
      <c r="E470" s="190" t="s">
        <v>1411</v>
      </c>
    </row>
    <row r="471" spans="2:5" x14ac:dyDescent="0.25">
      <c r="B471" s="188" t="s">
        <v>397</v>
      </c>
      <c r="C471" s="189" t="s">
        <v>587</v>
      </c>
      <c r="D471" s="189" t="s">
        <v>1591</v>
      </c>
      <c r="E471" s="190" t="s">
        <v>1269</v>
      </c>
    </row>
    <row r="472" spans="2:5" x14ac:dyDescent="0.25">
      <c r="B472" s="188" t="s">
        <v>397</v>
      </c>
      <c r="C472" s="189" t="s">
        <v>545</v>
      </c>
      <c r="D472" s="189" t="s">
        <v>1592</v>
      </c>
      <c r="E472" s="190" t="s">
        <v>1378</v>
      </c>
    </row>
    <row r="473" spans="2:5" x14ac:dyDescent="0.25">
      <c r="B473" s="188" t="s">
        <v>397</v>
      </c>
      <c r="C473" s="189" t="s">
        <v>555</v>
      </c>
      <c r="D473" s="189" t="s">
        <v>1593</v>
      </c>
      <c r="E473" s="190" t="s">
        <v>1378</v>
      </c>
    </row>
    <row r="474" spans="2:5" x14ac:dyDescent="0.25">
      <c r="B474" s="188" t="s">
        <v>397</v>
      </c>
      <c r="C474" s="189" t="s">
        <v>665</v>
      </c>
      <c r="D474" s="189" t="s">
        <v>1594</v>
      </c>
      <c r="E474" s="190" t="s">
        <v>1378</v>
      </c>
    </row>
    <row r="475" spans="2:5" x14ac:dyDescent="0.25">
      <c r="B475" s="188" t="s">
        <v>397</v>
      </c>
      <c r="C475" s="189" t="s">
        <v>879</v>
      </c>
      <c r="D475" s="189" t="s">
        <v>1595</v>
      </c>
      <c r="E475" s="190" t="s">
        <v>1378</v>
      </c>
    </row>
    <row r="476" spans="2:5" x14ac:dyDescent="0.25">
      <c r="B476" s="188" t="s">
        <v>397</v>
      </c>
      <c r="C476" s="189" t="s">
        <v>653</v>
      </c>
      <c r="D476" s="189" t="s">
        <v>1596</v>
      </c>
      <c r="E476" s="190" t="s">
        <v>1441</v>
      </c>
    </row>
    <row r="477" spans="2:5" x14ac:dyDescent="0.25">
      <c r="B477" s="188" t="s">
        <v>397</v>
      </c>
      <c r="C477" s="189" t="s">
        <v>977</v>
      </c>
      <c r="D477" s="189" t="s">
        <v>1597</v>
      </c>
      <c r="E477" s="190" t="s">
        <v>1194</v>
      </c>
    </row>
    <row r="478" spans="2:5" x14ac:dyDescent="0.25">
      <c r="B478" s="188" t="s">
        <v>397</v>
      </c>
      <c r="C478" s="189" t="s">
        <v>886</v>
      </c>
      <c r="D478" s="189" t="s">
        <v>1598</v>
      </c>
      <c r="E478" s="190" t="s">
        <v>1269</v>
      </c>
    </row>
    <row r="479" spans="2:5" x14ac:dyDescent="0.25">
      <c r="B479" s="188" t="s">
        <v>397</v>
      </c>
      <c r="C479" s="189" t="s">
        <v>818</v>
      </c>
      <c r="D479" s="189" t="s">
        <v>1599</v>
      </c>
      <c r="E479" s="190" t="s">
        <v>1375</v>
      </c>
    </row>
    <row r="480" spans="2:5" x14ac:dyDescent="0.25">
      <c r="B480" s="188" t="s">
        <v>397</v>
      </c>
      <c r="C480" s="189" t="s">
        <v>636</v>
      </c>
      <c r="D480" s="189" t="s">
        <v>1600</v>
      </c>
      <c r="E480" s="190" t="s">
        <v>1438</v>
      </c>
    </row>
    <row r="481" spans="2:5" x14ac:dyDescent="0.25">
      <c r="B481" s="188" t="s">
        <v>397</v>
      </c>
      <c r="C481" s="189" t="s">
        <v>995</v>
      </c>
      <c r="D481" s="189" t="s">
        <v>1601</v>
      </c>
      <c r="E481" s="190" t="s">
        <v>1446</v>
      </c>
    </row>
    <row r="482" spans="2:5" x14ac:dyDescent="0.25">
      <c r="B482" s="188" t="s">
        <v>397</v>
      </c>
      <c r="C482" s="189" t="s">
        <v>547</v>
      </c>
      <c r="D482" s="189" t="s">
        <v>1602</v>
      </c>
      <c r="E482" s="190" t="s">
        <v>1318</v>
      </c>
    </row>
    <row r="483" spans="2:5" x14ac:dyDescent="0.25">
      <c r="B483" s="188" t="s">
        <v>397</v>
      </c>
      <c r="C483" s="189" t="s">
        <v>607</v>
      </c>
      <c r="D483" s="189" t="s">
        <v>1603</v>
      </c>
      <c r="E483" s="190" t="s">
        <v>1320</v>
      </c>
    </row>
    <row r="484" spans="2:5" x14ac:dyDescent="0.25">
      <c r="B484" s="188" t="s">
        <v>397</v>
      </c>
      <c r="C484" s="189" t="s">
        <v>633</v>
      </c>
      <c r="D484" s="189" t="s">
        <v>1604</v>
      </c>
      <c r="E484" s="190" t="s">
        <v>1308</v>
      </c>
    </row>
    <row r="485" spans="2:5" x14ac:dyDescent="0.25">
      <c r="B485" s="188" t="s">
        <v>397</v>
      </c>
      <c r="C485" s="189" t="s">
        <v>407</v>
      </c>
      <c r="D485" s="189" t="s">
        <v>1605</v>
      </c>
      <c r="E485" s="190" t="s">
        <v>1320</v>
      </c>
    </row>
    <row r="486" spans="2:5" x14ac:dyDescent="0.25">
      <c r="B486" s="188" t="s">
        <v>397</v>
      </c>
      <c r="C486" s="189" t="s">
        <v>471</v>
      </c>
      <c r="D486" s="189" t="s">
        <v>1606</v>
      </c>
      <c r="E486" s="190" t="s">
        <v>1320</v>
      </c>
    </row>
    <row r="487" spans="2:5" x14ac:dyDescent="0.25">
      <c r="B487" s="188" t="s">
        <v>397</v>
      </c>
      <c r="C487" s="189" t="s">
        <v>738</v>
      </c>
      <c r="D487" s="189" t="s">
        <v>1607</v>
      </c>
      <c r="E487" s="190" t="s">
        <v>1320</v>
      </c>
    </row>
    <row r="488" spans="2:5" x14ac:dyDescent="0.25">
      <c r="B488" s="188" t="s">
        <v>397</v>
      </c>
      <c r="C488" s="189" t="s">
        <v>736</v>
      </c>
      <c r="D488" s="189" t="s">
        <v>1608</v>
      </c>
      <c r="E488" s="190" t="s">
        <v>1308</v>
      </c>
    </row>
    <row r="489" spans="2:5" x14ac:dyDescent="0.25">
      <c r="B489" s="188" t="s">
        <v>397</v>
      </c>
      <c r="C489" s="189" t="s">
        <v>870</v>
      </c>
      <c r="D489" s="189" t="s">
        <v>1609</v>
      </c>
      <c r="E489" s="190" t="s">
        <v>1368</v>
      </c>
    </row>
    <row r="490" spans="2:5" x14ac:dyDescent="0.25">
      <c r="B490" s="188" t="s">
        <v>397</v>
      </c>
      <c r="C490" s="189" t="s">
        <v>434</v>
      </c>
      <c r="D490" s="189" t="s">
        <v>1610</v>
      </c>
      <c r="E490" s="190" t="s">
        <v>1351</v>
      </c>
    </row>
    <row r="491" spans="2:5" x14ac:dyDescent="0.25">
      <c r="B491" s="188" t="s">
        <v>397</v>
      </c>
      <c r="C491" s="189" t="s">
        <v>790</v>
      </c>
      <c r="D491" s="189" t="s">
        <v>1611</v>
      </c>
      <c r="E491" s="190" t="s">
        <v>1351</v>
      </c>
    </row>
    <row r="492" spans="2:5" x14ac:dyDescent="0.25">
      <c r="B492" s="188" t="s">
        <v>397</v>
      </c>
      <c r="C492" s="189" t="s">
        <v>917</v>
      </c>
      <c r="D492" s="189" t="s">
        <v>1612</v>
      </c>
      <c r="E492" s="190" t="s">
        <v>1461</v>
      </c>
    </row>
    <row r="493" spans="2:5" x14ac:dyDescent="0.25">
      <c r="B493" s="188" t="s">
        <v>397</v>
      </c>
      <c r="C493" s="189" t="s">
        <v>466</v>
      </c>
      <c r="D493" s="189" t="s">
        <v>1613</v>
      </c>
      <c r="E493" s="190" t="s">
        <v>1351</v>
      </c>
    </row>
    <row r="494" spans="2:5" x14ac:dyDescent="0.25">
      <c r="B494" s="188" t="s">
        <v>397</v>
      </c>
      <c r="C494" s="189" t="s">
        <v>489</v>
      </c>
      <c r="D494" s="189" t="s">
        <v>1614</v>
      </c>
      <c r="E494" s="190" t="s">
        <v>1368</v>
      </c>
    </row>
    <row r="495" spans="2:5" x14ac:dyDescent="0.25">
      <c r="B495" s="188" t="s">
        <v>397</v>
      </c>
      <c r="C495" s="189" t="s">
        <v>577</v>
      </c>
      <c r="D495" s="189" t="s">
        <v>1615</v>
      </c>
      <c r="E495" s="190" t="s">
        <v>1368</v>
      </c>
    </row>
    <row r="496" spans="2:5" x14ac:dyDescent="0.25">
      <c r="B496" s="188" t="s">
        <v>397</v>
      </c>
      <c r="C496" s="189" t="s">
        <v>514</v>
      </c>
      <c r="D496" s="189" t="s">
        <v>1616</v>
      </c>
      <c r="E496" s="190" t="s">
        <v>1351</v>
      </c>
    </row>
    <row r="497" spans="2:5" x14ac:dyDescent="0.25">
      <c r="B497" s="188" t="s">
        <v>397</v>
      </c>
      <c r="C497" s="189" t="s">
        <v>728</v>
      </c>
      <c r="D497" s="189" t="s">
        <v>1617</v>
      </c>
      <c r="E497" s="190" t="s">
        <v>1438</v>
      </c>
    </row>
    <row r="498" spans="2:5" x14ac:dyDescent="0.25">
      <c r="B498" s="188" t="s">
        <v>397</v>
      </c>
      <c r="C498" s="189" t="s">
        <v>564</v>
      </c>
      <c r="D498" s="189" t="s">
        <v>1618</v>
      </c>
      <c r="E498" s="190" t="s">
        <v>1351</v>
      </c>
    </row>
    <row r="499" spans="2:5" x14ac:dyDescent="0.25">
      <c r="B499" s="188" t="s">
        <v>397</v>
      </c>
      <c r="C499" s="189" t="s">
        <v>952</v>
      </c>
      <c r="D499" s="189" t="s">
        <v>1619</v>
      </c>
      <c r="E499" s="190" t="s">
        <v>1351</v>
      </c>
    </row>
    <row r="500" spans="2:5" x14ac:dyDescent="0.25">
      <c r="B500" s="188" t="s">
        <v>397</v>
      </c>
      <c r="C500" s="189" t="s">
        <v>405</v>
      </c>
      <c r="D500" s="189" t="s">
        <v>1620</v>
      </c>
      <c r="E500" s="190" t="s">
        <v>1351</v>
      </c>
    </row>
    <row r="501" spans="2:5" x14ac:dyDescent="0.25">
      <c r="B501" s="188" t="s">
        <v>397</v>
      </c>
      <c r="C501" s="189" t="s">
        <v>737</v>
      </c>
      <c r="D501" s="189" t="s">
        <v>1621</v>
      </c>
      <c r="E501" s="190" t="s">
        <v>1351</v>
      </c>
    </row>
    <row r="502" spans="2:5" x14ac:dyDescent="0.25">
      <c r="B502" s="188" t="s">
        <v>397</v>
      </c>
      <c r="C502" s="189" t="s">
        <v>579</v>
      </c>
      <c r="D502" s="189" t="s">
        <v>1621</v>
      </c>
      <c r="E502" s="190" t="s">
        <v>1351</v>
      </c>
    </row>
    <row r="503" spans="2:5" x14ac:dyDescent="0.25">
      <c r="B503" s="188" t="s">
        <v>397</v>
      </c>
      <c r="C503" s="189" t="s">
        <v>427</v>
      </c>
      <c r="D503" s="189" t="s">
        <v>1622</v>
      </c>
      <c r="E503" s="190" t="s">
        <v>1351</v>
      </c>
    </row>
    <row r="504" spans="2:5" x14ac:dyDescent="0.25">
      <c r="B504" s="188" t="s">
        <v>397</v>
      </c>
      <c r="C504" s="189" t="s">
        <v>605</v>
      </c>
      <c r="D504" s="189" t="s">
        <v>1623</v>
      </c>
      <c r="E504" s="190" t="s">
        <v>1351</v>
      </c>
    </row>
    <row r="505" spans="2:5" x14ac:dyDescent="0.25">
      <c r="B505" s="188" t="s">
        <v>397</v>
      </c>
      <c r="C505" s="189" t="s">
        <v>614</v>
      </c>
      <c r="D505" s="189" t="s">
        <v>1624</v>
      </c>
      <c r="E505" s="190" t="s">
        <v>1351</v>
      </c>
    </row>
    <row r="506" spans="2:5" x14ac:dyDescent="0.25">
      <c r="B506" s="188" t="s">
        <v>397</v>
      </c>
      <c r="C506" s="189" t="s">
        <v>468</v>
      </c>
      <c r="D506" s="189" t="s">
        <v>1625</v>
      </c>
      <c r="E506" s="190" t="s">
        <v>1351</v>
      </c>
    </row>
    <row r="507" spans="2:5" x14ac:dyDescent="0.25">
      <c r="B507" s="188" t="s">
        <v>397</v>
      </c>
      <c r="C507" s="189" t="s">
        <v>553</v>
      </c>
      <c r="D507" s="189" t="s">
        <v>1625</v>
      </c>
      <c r="E507" s="190" t="s">
        <v>1351</v>
      </c>
    </row>
    <row r="508" spans="2:5" x14ac:dyDescent="0.25">
      <c r="B508" s="188" t="s">
        <v>397</v>
      </c>
      <c r="C508" s="189" t="s">
        <v>488</v>
      </c>
      <c r="D508" s="189" t="s">
        <v>1626</v>
      </c>
      <c r="E508" s="190" t="s">
        <v>1269</v>
      </c>
    </row>
    <row r="509" spans="2:5" x14ac:dyDescent="0.25">
      <c r="B509" s="188" t="s">
        <v>397</v>
      </c>
      <c r="C509" s="189" t="s">
        <v>731</v>
      </c>
      <c r="D509" s="189" t="s">
        <v>1627</v>
      </c>
      <c r="E509" s="190" t="s">
        <v>1194</v>
      </c>
    </row>
    <row r="510" spans="2:5" x14ac:dyDescent="0.25">
      <c r="B510" s="188" t="s">
        <v>397</v>
      </c>
      <c r="C510" s="189" t="s">
        <v>543</v>
      </c>
      <c r="D510" s="189" t="s">
        <v>1628</v>
      </c>
      <c r="E510" s="190" t="s">
        <v>1194</v>
      </c>
    </row>
    <row r="511" spans="2:5" x14ac:dyDescent="0.25">
      <c r="B511" s="188" t="s">
        <v>397</v>
      </c>
      <c r="C511" s="189" t="s">
        <v>507</v>
      </c>
      <c r="D511" s="189" t="s">
        <v>1629</v>
      </c>
      <c r="E511" s="190" t="s">
        <v>1308</v>
      </c>
    </row>
    <row r="512" spans="2:5" x14ac:dyDescent="0.25">
      <c r="B512" s="188" t="s">
        <v>397</v>
      </c>
      <c r="C512" s="189" t="s">
        <v>552</v>
      </c>
      <c r="D512" s="189" t="s">
        <v>1630</v>
      </c>
      <c r="E512" s="190" t="s">
        <v>1441</v>
      </c>
    </row>
    <row r="513" spans="2:5" x14ac:dyDescent="0.25">
      <c r="B513" s="188" t="s">
        <v>397</v>
      </c>
      <c r="C513" s="189" t="s">
        <v>412</v>
      </c>
      <c r="D513" s="189" t="s">
        <v>1631</v>
      </c>
      <c r="E513" s="190" t="s">
        <v>1308</v>
      </c>
    </row>
    <row r="514" spans="2:5" x14ac:dyDescent="0.25">
      <c r="B514" s="188" t="s">
        <v>397</v>
      </c>
      <c r="C514" s="189" t="s">
        <v>898</v>
      </c>
      <c r="D514" s="189" t="s">
        <v>1632</v>
      </c>
      <c r="E514" s="190" t="s">
        <v>1194</v>
      </c>
    </row>
    <row r="515" spans="2:5" x14ac:dyDescent="0.25">
      <c r="B515" s="188" t="s">
        <v>397</v>
      </c>
      <c r="C515" s="189" t="s">
        <v>948</v>
      </c>
      <c r="D515" s="189" t="s">
        <v>1633</v>
      </c>
      <c r="E515" s="190" t="s">
        <v>1293</v>
      </c>
    </row>
    <row r="516" spans="2:5" x14ac:dyDescent="0.25">
      <c r="B516" s="188" t="s">
        <v>397</v>
      </c>
      <c r="C516" s="189" t="s">
        <v>819</v>
      </c>
      <c r="D516" s="189" t="s">
        <v>1634</v>
      </c>
      <c r="E516" s="190" t="s">
        <v>1446</v>
      </c>
    </row>
    <row r="517" spans="2:5" x14ac:dyDescent="0.25">
      <c r="B517" s="188" t="s">
        <v>397</v>
      </c>
      <c r="C517" s="189" t="s">
        <v>548</v>
      </c>
      <c r="D517" s="189" t="s">
        <v>1635</v>
      </c>
      <c r="E517" s="190" t="s">
        <v>1378</v>
      </c>
    </row>
    <row r="518" spans="2:5" x14ac:dyDescent="0.25">
      <c r="B518" s="188" t="s">
        <v>397</v>
      </c>
      <c r="C518" s="189" t="s">
        <v>608</v>
      </c>
      <c r="D518" s="189" t="s">
        <v>1636</v>
      </c>
      <c r="E518" s="190" t="s">
        <v>1269</v>
      </c>
    </row>
    <row r="519" spans="2:5" x14ac:dyDescent="0.25">
      <c r="B519" s="188" t="s">
        <v>397</v>
      </c>
      <c r="C519" s="189" t="s">
        <v>848</v>
      </c>
      <c r="D519" s="189" t="s">
        <v>1637</v>
      </c>
      <c r="E519" s="190" t="s">
        <v>1194</v>
      </c>
    </row>
    <row r="520" spans="2:5" x14ac:dyDescent="0.25">
      <c r="B520" s="188" t="s">
        <v>397</v>
      </c>
      <c r="C520" s="189" t="s">
        <v>852</v>
      </c>
      <c r="D520" s="189" t="s">
        <v>1638</v>
      </c>
      <c r="E520" s="190" t="s">
        <v>1194</v>
      </c>
    </row>
    <row r="521" spans="2:5" x14ac:dyDescent="0.25">
      <c r="B521" s="188" t="s">
        <v>397</v>
      </c>
      <c r="C521" s="189" t="s">
        <v>536</v>
      </c>
      <c r="D521" s="189" t="s">
        <v>1639</v>
      </c>
      <c r="E521" s="190" t="s">
        <v>1400</v>
      </c>
    </row>
    <row r="522" spans="2:5" x14ac:dyDescent="0.25">
      <c r="B522" s="188" t="s">
        <v>397</v>
      </c>
      <c r="C522" s="189" t="s">
        <v>586</v>
      </c>
      <c r="D522" s="189" t="s">
        <v>1640</v>
      </c>
      <c r="E522" s="190" t="s">
        <v>1308</v>
      </c>
    </row>
    <row r="523" spans="2:5" x14ac:dyDescent="0.25">
      <c r="B523" s="188" t="s">
        <v>397</v>
      </c>
      <c r="C523" s="189" t="s">
        <v>456</v>
      </c>
      <c r="D523" s="189" t="s">
        <v>1641</v>
      </c>
      <c r="E523" s="190" t="s">
        <v>1308</v>
      </c>
    </row>
    <row r="524" spans="2:5" x14ac:dyDescent="0.25">
      <c r="B524" s="188" t="s">
        <v>397</v>
      </c>
      <c r="C524" s="189" t="s">
        <v>724</v>
      </c>
      <c r="D524" s="189" t="s">
        <v>1642</v>
      </c>
      <c r="E524" s="190" t="s">
        <v>1446</v>
      </c>
    </row>
    <row r="525" spans="2:5" x14ac:dyDescent="0.25">
      <c r="B525" s="188" t="s">
        <v>397</v>
      </c>
      <c r="C525" s="189" t="s">
        <v>650</v>
      </c>
      <c r="D525" s="189" t="s">
        <v>1643</v>
      </c>
      <c r="E525" s="190" t="s">
        <v>1446</v>
      </c>
    </row>
    <row r="526" spans="2:5" x14ac:dyDescent="0.25">
      <c r="B526" s="188" t="s">
        <v>397</v>
      </c>
      <c r="C526" s="189" t="s">
        <v>730</v>
      </c>
      <c r="D526" s="189" t="s">
        <v>1644</v>
      </c>
      <c r="E526" s="190" t="s">
        <v>1400</v>
      </c>
    </row>
    <row r="527" spans="2:5" x14ac:dyDescent="0.25">
      <c r="B527" s="188" t="s">
        <v>397</v>
      </c>
      <c r="C527" s="189" t="s">
        <v>896</v>
      </c>
      <c r="D527" s="189" t="s">
        <v>1645</v>
      </c>
      <c r="E527" s="190" t="s">
        <v>1308</v>
      </c>
    </row>
    <row r="528" spans="2:5" x14ac:dyDescent="0.25">
      <c r="B528" s="188" t="s">
        <v>397</v>
      </c>
      <c r="C528" s="189" t="s">
        <v>414</v>
      </c>
      <c r="D528" s="189" t="s">
        <v>1646</v>
      </c>
      <c r="E528" s="190" t="s">
        <v>1308</v>
      </c>
    </row>
    <row r="529" spans="2:5" x14ac:dyDescent="0.25">
      <c r="B529" s="188" t="s">
        <v>397</v>
      </c>
      <c r="C529" s="189" t="s">
        <v>403</v>
      </c>
      <c r="D529" s="189" t="s">
        <v>1647</v>
      </c>
      <c r="E529" s="190" t="s">
        <v>1308</v>
      </c>
    </row>
    <row r="530" spans="2:5" x14ac:dyDescent="0.25">
      <c r="B530" s="188" t="s">
        <v>397</v>
      </c>
      <c r="C530" s="189" t="s">
        <v>905</v>
      </c>
      <c r="D530" s="189" t="s">
        <v>1648</v>
      </c>
      <c r="E530" s="190" t="s">
        <v>1308</v>
      </c>
    </row>
    <row r="531" spans="2:5" x14ac:dyDescent="0.25">
      <c r="B531" s="188" t="s">
        <v>397</v>
      </c>
      <c r="C531" s="189" t="s">
        <v>679</v>
      </c>
      <c r="D531" s="189" t="s">
        <v>1649</v>
      </c>
      <c r="E531" s="190" t="s">
        <v>1308</v>
      </c>
    </row>
    <row r="532" spans="2:5" x14ac:dyDescent="0.25">
      <c r="B532" s="188" t="s">
        <v>397</v>
      </c>
      <c r="C532" s="189" t="s">
        <v>451</v>
      </c>
      <c r="D532" s="189" t="s">
        <v>1650</v>
      </c>
      <c r="E532" s="190" t="s">
        <v>1308</v>
      </c>
    </row>
    <row r="533" spans="2:5" x14ac:dyDescent="0.25">
      <c r="B533" s="188" t="s">
        <v>397</v>
      </c>
      <c r="C533" s="189" t="s">
        <v>404</v>
      </c>
      <c r="D533" s="189" t="s">
        <v>1651</v>
      </c>
      <c r="E533" s="190" t="s">
        <v>1308</v>
      </c>
    </row>
    <row r="534" spans="2:5" x14ac:dyDescent="0.25">
      <c r="B534" s="188" t="s">
        <v>397</v>
      </c>
      <c r="C534" s="189" t="s">
        <v>856</v>
      </c>
      <c r="D534" s="189" t="s">
        <v>1652</v>
      </c>
      <c r="E534" s="190" t="s">
        <v>1308</v>
      </c>
    </row>
    <row r="535" spans="2:5" x14ac:dyDescent="0.25">
      <c r="B535" s="188" t="s">
        <v>397</v>
      </c>
      <c r="C535" s="189" t="s">
        <v>890</v>
      </c>
      <c r="D535" s="189" t="s">
        <v>1653</v>
      </c>
      <c r="E535" s="190" t="s">
        <v>1308</v>
      </c>
    </row>
    <row r="536" spans="2:5" x14ac:dyDescent="0.25">
      <c r="B536" s="188" t="s">
        <v>397</v>
      </c>
      <c r="C536" s="189" t="s">
        <v>940</v>
      </c>
      <c r="D536" s="189" t="s">
        <v>1654</v>
      </c>
      <c r="E536" s="190" t="s">
        <v>1370</v>
      </c>
    </row>
    <row r="537" spans="2:5" x14ac:dyDescent="0.25">
      <c r="B537" s="188" t="s">
        <v>397</v>
      </c>
      <c r="C537" s="189" t="s">
        <v>638</v>
      </c>
      <c r="D537" s="189" t="s">
        <v>1655</v>
      </c>
      <c r="E537" s="190" t="s">
        <v>1441</v>
      </c>
    </row>
    <row r="538" spans="2:5" x14ac:dyDescent="0.25">
      <c r="B538" s="188" t="s">
        <v>397</v>
      </c>
      <c r="C538" s="189" t="s">
        <v>444</v>
      </c>
      <c r="D538" s="189" t="s">
        <v>1656</v>
      </c>
      <c r="E538" s="190" t="s">
        <v>1441</v>
      </c>
    </row>
    <row r="539" spans="2:5" x14ac:dyDescent="0.25">
      <c r="B539" s="188" t="s">
        <v>397</v>
      </c>
      <c r="C539" s="189" t="s">
        <v>930</v>
      </c>
      <c r="D539" s="189" t="s">
        <v>1657</v>
      </c>
      <c r="E539" s="190" t="s">
        <v>1269</v>
      </c>
    </row>
    <row r="540" spans="2:5" x14ac:dyDescent="0.25">
      <c r="B540" s="188" t="s">
        <v>397</v>
      </c>
      <c r="C540" s="189" t="s">
        <v>901</v>
      </c>
      <c r="D540" s="189" t="s">
        <v>1658</v>
      </c>
      <c r="E540" s="190" t="s">
        <v>1269</v>
      </c>
    </row>
    <row r="541" spans="2:5" x14ac:dyDescent="0.25">
      <c r="B541" s="188" t="s">
        <v>397</v>
      </c>
      <c r="C541" s="189" t="s">
        <v>433</v>
      </c>
      <c r="D541" s="189" t="s">
        <v>1659</v>
      </c>
      <c r="E541" s="190" t="s">
        <v>1269</v>
      </c>
    </row>
    <row r="542" spans="2:5" x14ac:dyDescent="0.25">
      <c r="B542" s="188" t="s">
        <v>397</v>
      </c>
      <c r="C542" s="189" t="s">
        <v>497</v>
      </c>
      <c r="D542" s="189" t="s">
        <v>1660</v>
      </c>
      <c r="E542" s="190" t="s">
        <v>1320</v>
      </c>
    </row>
    <row r="543" spans="2:5" x14ac:dyDescent="0.25">
      <c r="B543" s="188" t="s">
        <v>397</v>
      </c>
      <c r="C543" s="189" t="s">
        <v>675</v>
      </c>
      <c r="D543" s="189" t="s">
        <v>1661</v>
      </c>
      <c r="E543" s="190" t="s">
        <v>1324</v>
      </c>
    </row>
    <row r="544" spans="2:5" x14ac:dyDescent="0.25">
      <c r="B544" s="188" t="s">
        <v>397</v>
      </c>
      <c r="C544" s="189" t="s">
        <v>420</v>
      </c>
      <c r="D544" s="189" t="s">
        <v>1662</v>
      </c>
      <c r="E544" s="190" t="s">
        <v>1269</v>
      </c>
    </row>
    <row r="545" spans="2:5" x14ac:dyDescent="0.25">
      <c r="B545" s="188" t="s">
        <v>397</v>
      </c>
      <c r="C545" s="189" t="s">
        <v>502</v>
      </c>
      <c r="D545" s="189" t="s">
        <v>1663</v>
      </c>
      <c r="E545" s="190" t="s">
        <v>1269</v>
      </c>
    </row>
    <row r="546" spans="2:5" x14ac:dyDescent="0.25">
      <c r="B546" s="188" t="s">
        <v>397</v>
      </c>
      <c r="C546" s="189" t="s">
        <v>966</v>
      </c>
      <c r="D546" s="189" t="s">
        <v>1501</v>
      </c>
      <c r="E546" s="190" t="s">
        <v>1375</v>
      </c>
    </row>
    <row r="547" spans="2:5" x14ac:dyDescent="0.25">
      <c r="B547" s="188" t="s">
        <v>397</v>
      </c>
      <c r="C547" s="189" t="s">
        <v>776</v>
      </c>
      <c r="D547" s="189" t="s">
        <v>1664</v>
      </c>
      <c r="E547" s="190" t="s">
        <v>1375</v>
      </c>
    </row>
    <row r="548" spans="2:5" x14ac:dyDescent="0.25">
      <c r="B548" s="188" t="s">
        <v>397</v>
      </c>
      <c r="C548" s="189" t="s">
        <v>968</v>
      </c>
      <c r="D548" s="189" t="s">
        <v>1665</v>
      </c>
      <c r="E548" s="190" t="s">
        <v>1375</v>
      </c>
    </row>
    <row r="549" spans="2:5" x14ac:dyDescent="0.25">
      <c r="B549" s="188" t="s">
        <v>397</v>
      </c>
      <c r="C549" s="189" t="s">
        <v>672</v>
      </c>
      <c r="D549" s="189" t="s">
        <v>1666</v>
      </c>
      <c r="E549" s="190" t="s">
        <v>1324</v>
      </c>
    </row>
    <row r="550" spans="2:5" x14ac:dyDescent="0.25">
      <c r="B550" s="188" t="s">
        <v>397</v>
      </c>
      <c r="C550" s="189" t="s">
        <v>744</v>
      </c>
      <c r="D550" s="189" t="s">
        <v>1667</v>
      </c>
      <c r="E550" s="190" t="s">
        <v>1668</v>
      </c>
    </row>
    <row r="551" spans="2:5" x14ac:dyDescent="0.25">
      <c r="B551" s="188" t="s">
        <v>397</v>
      </c>
      <c r="C551" s="189" t="s">
        <v>590</v>
      </c>
      <c r="D551" s="189" t="s">
        <v>1669</v>
      </c>
      <c r="E551" s="190" t="s">
        <v>1320</v>
      </c>
    </row>
    <row r="552" spans="2:5" x14ac:dyDescent="0.25">
      <c r="B552" s="188" t="s">
        <v>397</v>
      </c>
      <c r="C552" s="189" t="s">
        <v>401</v>
      </c>
      <c r="D552" s="189" t="s">
        <v>1670</v>
      </c>
      <c r="E552" s="190" t="s">
        <v>1324</v>
      </c>
    </row>
    <row r="553" spans="2:5" x14ac:dyDescent="0.25">
      <c r="B553" s="188" t="s">
        <v>397</v>
      </c>
      <c r="C553" s="189" t="s">
        <v>906</v>
      </c>
      <c r="D553" s="189" t="s">
        <v>1671</v>
      </c>
      <c r="E553" s="190" t="s">
        <v>1446</v>
      </c>
    </row>
    <row r="554" spans="2:5" x14ac:dyDescent="0.25">
      <c r="B554" s="188" t="s">
        <v>397</v>
      </c>
      <c r="C554" s="189" t="s">
        <v>599</v>
      </c>
      <c r="D554" s="189" t="s">
        <v>1672</v>
      </c>
      <c r="E554" s="190" t="s">
        <v>1446</v>
      </c>
    </row>
    <row r="555" spans="2:5" x14ac:dyDescent="0.25">
      <c r="B555" s="188" t="s">
        <v>397</v>
      </c>
      <c r="C555" s="189" t="s">
        <v>972</v>
      </c>
      <c r="D555" s="189" t="s">
        <v>1671</v>
      </c>
      <c r="E555" s="190" t="s">
        <v>1446</v>
      </c>
    </row>
    <row r="556" spans="2:5" x14ac:dyDescent="0.25">
      <c r="B556" s="188" t="s">
        <v>397</v>
      </c>
      <c r="C556" s="189" t="s">
        <v>440</v>
      </c>
      <c r="D556" s="189" t="s">
        <v>1673</v>
      </c>
      <c r="E556" s="190" t="s">
        <v>1375</v>
      </c>
    </row>
    <row r="557" spans="2:5" x14ac:dyDescent="0.25">
      <c r="B557" s="188" t="s">
        <v>397</v>
      </c>
      <c r="C557" s="189" t="s">
        <v>437</v>
      </c>
      <c r="D557" s="189" t="s">
        <v>1485</v>
      </c>
      <c r="E557" s="190" t="s">
        <v>1375</v>
      </c>
    </row>
    <row r="558" spans="2:5" x14ac:dyDescent="0.25">
      <c r="B558" s="188" t="s">
        <v>397</v>
      </c>
      <c r="C558" s="189" t="s">
        <v>479</v>
      </c>
      <c r="D558" s="189" t="s">
        <v>1674</v>
      </c>
      <c r="E558" s="190" t="s">
        <v>1320</v>
      </c>
    </row>
    <row r="559" spans="2:5" x14ac:dyDescent="0.25">
      <c r="B559" s="188" t="s">
        <v>397</v>
      </c>
      <c r="C559" s="189" t="s">
        <v>687</v>
      </c>
      <c r="D559" s="189" t="s">
        <v>1675</v>
      </c>
      <c r="E559" s="190" t="s">
        <v>1375</v>
      </c>
    </row>
    <row r="560" spans="2:5" x14ac:dyDescent="0.25">
      <c r="B560" s="188" t="s">
        <v>397</v>
      </c>
      <c r="C560" s="189" t="s">
        <v>473</v>
      </c>
      <c r="D560" s="189" t="s">
        <v>1676</v>
      </c>
      <c r="E560" s="190" t="s">
        <v>1271</v>
      </c>
    </row>
    <row r="561" spans="2:5" x14ac:dyDescent="0.25">
      <c r="B561" s="188" t="s">
        <v>397</v>
      </c>
      <c r="C561" s="189" t="s">
        <v>557</v>
      </c>
      <c r="D561" s="189" t="s">
        <v>1677</v>
      </c>
      <c r="E561" s="190" t="s">
        <v>1375</v>
      </c>
    </row>
    <row r="562" spans="2:5" x14ac:dyDescent="0.25">
      <c r="B562" s="188" t="s">
        <v>397</v>
      </c>
      <c r="C562" s="189" t="s">
        <v>820</v>
      </c>
      <c r="D562" s="189" t="s">
        <v>1678</v>
      </c>
      <c r="E562" s="190" t="s">
        <v>1375</v>
      </c>
    </row>
    <row r="563" spans="2:5" x14ac:dyDescent="0.25">
      <c r="B563" s="188" t="s">
        <v>397</v>
      </c>
      <c r="C563" s="189" t="s">
        <v>463</v>
      </c>
      <c r="D563" s="189" t="s">
        <v>1679</v>
      </c>
      <c r="E563" s="190" t="s">
        <v>1269</v>
      </c>
    </row>
    <row r="564" spans="2:5" x14ac:dyDescent="0.25">
      <c r="B564" s="188" t="s">
        <v>397</v>
      </c>
      <c r="C564" s="189" t="s">
        <v>753</v>
      </c>
      <c r="D564" s="189" t="s">
        <v>1680</v>
      </c>
      <c r="E564" s="190" t="s">
        <v>1315</v>
      </c>
    </row>
    <row r="565" spans="2:5" x14ac:dyDescent="0.25">
      <c r="B565" s="188" t="s">
        <v>397</v>
      </c>
      <c r="C565" s="189" t="s">
        <v>862</v>
      </c>
      <c r="D565" s="189" t="s">
        <v>1681</v>
      </c>
      <c r="E565" s="190" t="s">
        <v>1315</v>
      </c>
    </row>
    <row r="566" spans="2:5" x14ac:dyDescent="0.25">
      <c r="B566" s="188" t="s">
        <v>397</v>
      </c>
      <c r="C566" s="189" t="s">
        <v>760</v>
      </c>
      <c r="D566" s="189" t="s">
        <v>1682</v>
      </c>
      <c r="E566" s="190" t="s">
        <v>1315</v>
      </c>
    </row>
    <row r="567" spans="2:5" x14ac:dyDescent="0.25">
      <c r="B567" s="188" t="s">
        <v>397</v>
      </c>
      <c r="C567" s="189" t="s">
        <v>821</v>
      </c>
      <c r="D567" s="189" t="s">
        <v>1683</v>
      </c>
      <c r="E567" s="190" t="s">
        <v>1315</v>
      </c>
    </row>
    <row r="568" spans="2:5" x14ac:dyDescent="0.25">
      <c r="B568" s="188" t="s">
        <v>397</v>
      </c>
      <c r="C568" s="189" t="s">
        <v>822</v>
      </c>
      <c r="D568" s="189" t="s">
        <v>1684</v>
      </c>
      <c r="E568" s="190" t="s">
        <v>1315</v>
      </c>
    </row>
    <row r="569" spans="2:5" x14ac:dyDescent="0.25">
      <c r="B569" s="188" t="s">
        <v>397</v>
      </c>
      <c r="C569" s="189" t="s">
        <v>491</v>
      </c>
      <c r="D569" s="189" t="s">
        <v>1685</v>
      </c>
      <c r="E569" s="190" t="s">
        <v>1315</v>
      </c>
    </row>
    <row r="570" spans="2:5" x14ac:dyDescent="0.25">
      <c r="B570" s="188" t="s">
        <v>397</v>
      </c>
      <c r="C570" s="189" t="s">
        <v>517</v>
      </c>
      <c r="D570" s="189" t="s">
        <v>1489</v>
      </c>
      <c r="E570" s="190" t="s">
        <v>1269</v>
      </c>
    </row>
    <row r="571" spans="2:5" x14ac:dyDescent="0.25">
      <c r="B571" s="188" t="s">
        <v>397</v>
      </c>
      <c r="C571" s="189" t="s">
        <v>642</v>
      </c>
      <c r="D571" s="189" t="s">
        <v>1501</v>
      </c>
      <c r="E571" s="190" t="s">
        <v>1375</v>
      </c>
    </row>
    <row r="572" spans="2:5" x14ac:dyDescent="0.25">
      <c r="B572" s="188" t="s">
        <v>397</v>
      </c>
      <c r="C572" s="189" t="s">
        <v>764</v>
      </c>
      <c r="D572" s="189" t="s">
        <v>1103</v>
      </c>
      <c r="E572" s="190" t="s">
        <v>1686</v>
      </c>
    </row>
    <row r="573" spans="2:5" x14ac:dyDescent="0.25">
      <c r="B573" s="188" t="s">
        <v>397</v>
      </c>
      <c r="C573" s="189" t="s">
        <v>429</v>
      </c>
      <c r="D573" s="189" t="s">
        <v>1268</v>
      </c>
      <c r="E573" s="190" t="s">
        <v>1269</v>
      </c>
    </row>
    <row r="574" spans="2:5" x14ac:dyDescent="0.25">
      <c r="B574" s="188" t="s">
        <v>397</v>
      </c>
      <c r="C574" s="189" t="s">
        <v>616</v>
      </c>
      <c r="D574" s="189" t="s">
        <v>1493</v>
      </c>
      <c r="E574" s="190" t="s">
        <v>1269</v>
      </c>
    </row>
    <row r="575" spans="2:5" x14ac:dyDescent="0.25">
      <c r="B575" s="188" t="s">
        <v>397</v>
      </c>
      <c r="C575" s="189" t="s">
        <v>469</v>
      </c>
      <c r="D575" s="189" t="s">
        <v>1494</v>
      </c>
      <c r="E575" s="190" t="s">
        <v>1269</v>
      </c>
    </row>
    <row r="576" spans="2:5" x14ac:dyDescent="0.25">
      <c r="B576" s="188" t="s">
        <v>397</v>
      </c>
      <c r="C576" s="189" t="s">
        <v>629</v>
      </c>
      <c r="D576" s="189" t="s">
        <v>1497</v>
      </c>
      <c r="E576" s="190" t="s">
        <v>1324</v>
      </c>
    </row>
    <row r="577" spans="2:5" x14ac:dyDescent="0.25">
      <c r="B577" s="188" t="s">
        <v>397</v>
      </c>
      <c r="C577" s="189" t="s">
        <v>432</v>
      </c>
      <c r="D577" s="189" t="s">
        <v>1273</v>
      </c>
      <c r="E577" s="190" t="s">
        <v>1324</v>
      </c>
    </row>
    <row r="578" spans="2:5" x14ac:dyDescent="0.25">
      <c r="B578" s="188" t="s">
        <v>397</v>
      </c>
      <c r="C578" s="189" t="s">
        <v>780</v>
      </c>
      <c r="D578" s="189" t="s">
        <v>1687</v>
      </c>
      <c r="E578" s="190" t="s">
        <v>1384</v>
      </c>
    </row>
    <row r="579" spans="2:5" x14ac:dyDescent="0.25">
      <c r="B579" s="188" t="s">
        <v>397</v>
      </c>
      <c r="C579" s="189" t="s">
        <v>824</v>
      </c>
      <c r="D579" s="189" t="s">
        <v>1688</v>
      </c>
      <c r="E579" s="190" t="s">
        <v>1384</v>
      </c>
    </row>
    <row r="580" spans="2:5" x14ac:dyDescent="0.25">
      <c r="B580" s="188" t="s">
        <v>397</v>
      </c>
      <c r="C580" s="189" t="s">
        <v>971</v>
      </c>
      <c r="D580" s="189" t="s">
        <v>1689</v>
      </c>
      <c r="E580" s="190" t="s">
        <v>1358</v>
      </c>
    </row>
    <row r="581" spans="2:5" x14ac:dyDescent="0.25">
      <c r="B581" s="188" t="s">
        <v>397</v>
      </c>
      <c r="C581" s="189" t="s">
        <v>756</v>
      </c>
      <c r="D581" s="189" t="s">
        <v>1690</v>
      </c>
      <c r="E581" s="190" t="s">
        <v>1315</v>
      </c>
    </row>
    <row r="582" spans="2:5" x14ac:dyDescent="0.25">
      <c r="B582" s="188" t="s">
        <v>397</v>
      </c>
      <c r="C582" s="189" t="s">
        <v>825</v>
      </c>
      <c r="D582" s="189" t="s">
        <v>1691</v>
      </c>
      <c r="E582" s="190" t="s">
        <v>1315</v>
      </c>
    </row>
    <row r="583" spans="2:5" x14ac:dyDescent="0.25">
      <c r="B583" s="188" t="s">
        <v>397</v>
      </c>
      <c r="C583" s="189" t="s">
        <v>937</v>
      </c>
      <c r="D583" s="189" t="s">
        <v>1692</v>
      </c>
      <c r="E583" s="190" t="s">
        <v>1315</v>
      </c>
    </row>
    <row r="584" spans="2:5" x14ac:dyDescent="0.25">
      <c r="B584" s="188" t="s">
        <v>397</v>
      </c>
      <c r="C584" s="189" t="s">
        <v>754</v>
      </c>
      <c r="D584" s="189" t="s">
        <v>1693</v>
      </c>
      <c r="E584" s="190" t="s">
        <v>1315</v>
      </c>
    </row>
    <row r="585" spans="2:5" x14ac:dyDescent="0.25">
      <c r="B585" s="188" t="s">
        <v>397</v>
      </c>
      <c r="C585" s="189" t="s">
        <v>933</v>
      </c>
      <c r="D585" s="189" t="s">
        <v>1115</v>
      </c>
      <c r="E585" s="190" t="s">
        <v>1324</v>
      </c>
    </row>
    <row r="586" spans="2:5" x14ac:dyDescent="0.25">
      <c r="B586" s="188" t="s">
        <v>397</v>
      </c>
      <c r="C586" s="189" t="s">
        <v>610</v>
      </c>
      <c r="D586" s="189" t="s">
        <v>1501</v>
      </c>
      <c r="E586" s="190" t="s">
        <v>1375</v>
      </c>
    </row>
    <row r="587" spans="2:5" x14ac:dyDescent="0.25">
      <c r="B587" s="188" t="s">
        <v>397</v>
      </c>
      <c r="C587" s="189" t="s">
        <v>501</v>
      </c>
      <c r="D587" s="189" t="s">
        <v>1694</v>
      </c>
      <c r="E587" s="190" t="s">
        <v>1375</v>
      </c>
    </row>
    <row r="588" spans="2:5" x14ac:dyDescent="0.25">
      <c r="B588" s="188" t="s">
        <v>397</v>
      </c>
      <c r="C588" s="189" t="s">
        <v>408</v>
      </c>
      <c r="D588" s="189" t="s">
        <v>1695</v>
      </c>
      <c r="E588" s="190" t="s">
        <v>1375</v>
      </c>
    </row>
    <row r="589" spans="2:5" x14ac:dyDescent="0.25">
      <c r="B589" s="188" t="s">
        <v>397</v>
      </c>
      <c r="C589" s="189" t="s">
        <v>696</v>
      </c>
      <c r="D589" s="189" t="s">
        <v>1268</v>
      </c>
      <c r="E589" s="190" t="s">
        <v>1269</v>
      </c>
    </row>
    <row r="590" spans="2:5" x14ac:dyDescent="0.25">
      <c r="B590" s="188" t="s">
        <v>397</v>
      </c>
      <c r="C590" s="189" t="s">
        <v>400</v>
      </c>
      <c r="D590" s="189" t="s">
        <v>1268</v>
      </c>
      <c r="E590" s="190" t="s">
        <v>1269</v>
      </c>
    </row>
    <row r="591" spans="2:5" x14ac:dyDescent="0.25">
      <c r="B591" s="188" t="s">
        <v>397</v>
      </c>
      <c r="C591" s="189" t="s">
        <v>415</v>
      </c>
      <c r="D591" s="189" t="s">
        <v>1696</v>
      </c>
      <c r="E591" s="190" t="s">
        <v>1378</v>
      </c>
    </row>
    <row r="592" spans="2:5" x14ac:dyDescent="0.25">
      <c r="B592" s="188" t="s">
        <v>397</v>
      </c>
      <c r="C592" s="189" t="s">
        <v>716</v>
      </c>
      <c r="D592" s="189" t="s">
        <v>1697</v>
      </c>
      <c r="E592" s="190" t="s">
        <v>1378</v>
      </c>
    </row>
    <row r="593" spans="2:5" x14ac:dyDescent="0.25">
      <c r="B593" s="188" t="s">
        <v>397</v>
      </c>
      <c r="C593" s="189" t="s">
        <v>611</v>
      </c>
      <c r="D593" s="189" t="s">
        <v>1554</v>
      </c>
      <c r="E593" s="190" t="s">
        <v>1378</v>
      </c>
    </row>
    <row r="594" spans="2:5" x14ac:dyDescent="0.25">
      <c r="B594" s="188" t="s">
        <v>397</v>
      </c>
      <c r="C594" s="189" t="s">
        <v>461</v>
      </c>
      <c r="D594" s="189" t="s">
        <v>1554</v>
      </c>
      <c r="E594" s="190" t="s">
        <v>1378</v>
      </c>
    </row>
    <row r="595" spans="2:5" x14ac:dyDescent="0.25">
      <c r="B595" s="188" t="s">
        <v>397</v>
      </c>
      <c r="C595" s="189" t="s">
        <v>443</v>
      </c>
      <c r="D595" s="189" t="s">
        <v>1698</v>
      </c>
      <c r="E595" s="190" t="s">
        <v>1318</v>
      </c>
    </row>
    <row r="596" spans="2:5" x14ac:dyDescent="0.25">
      <c r="B596" s="188" t="s">
        <v>397</v>
      </c>
      <c r="C596" s="189" t="s">
        <v>839</v>
      </c>
      <c r="D596" s="189" t="s">
        <v>1699</v>
      </c>
      <c r="E596" s="190" t="s">
        <v>1318</v>
      </c>
    </row>
    <row r="597" spans="2:5" x14ac:dyDescent="0.25">
      <c r="B597" s="188" t="s">
        <v>397</v>
      </c>
      <c r="C597" s="189" t="s">
        <v>624</v>
      </c>
      <c r="D597" s="189" t="s">
        <v>1700</v>
      </c>
      <c r="E597" s="190" t="s">
        <v>1318</v>
      </c>
    </row>
    <row r="598" spans="2:5" x14ac:dyDescent="0.25">
      <c r="B598" s="188" t="s">
        <v>397</v>
      </c>
      <c r="C598" s="189" t="s">
        <v>850</v>
      </c>
      <c r="D598" s="189" t="s">
        <v>1701</v>
      </c>
      <c r="E598" s="190" t="s">
        <v>1318</v>
      </c>
    </row>
    <row r="599" spans="2:5" x14ac:dyDescent="0.25">
      <c r="B599" s="188" t="s">
        <v>397</v>
      </c>
      <c r="C599" s="189" t="s">
        <v>560</v>
      </c>
      <c r="D599" s="189" t="s">
        <v>1702</v>
      </c>
      <c r="E599" s="190" t="s">
        <v>1318</v>
      </c>
    </row>
    <row r="600" spans="2:5" x14ac:dyDescent="0.25">
      <c r="B600" s="188" t="s">
        <v>397</v>
      </c>
      <c r="C600" s="189" t="s">
        <v>863</v>
      </c>
      <c r="D600" s="189" t="s">
        <v>1703</v>
      </c>
      <c r="E600" s="190" t="s">
        <v>1368</v>
      </c>
    </row>
    <row r="601" spans="2:5" x14ac:dyDescent="0.25">
      <c r="B601" s="188" t="s">
        <v>397</v>
      </c>
      <c r="C601" s="189" t="s">
        <v>609</v>
      </c>
      <c r="D601" s="189" t="s">
        <v>1704</v>
      </c>
      <c r="E601" s="190" t="s">
        <v>1269</v>
      </c>
    </row>
    <row r="602" spans="2:5" x14ac:dyDescent="0.25">
      <c r="B602" s="188" t="s">
        <v>397</v>
      </c>
      <c r="C602" s="189" t="s">
        <v>826</v>
      </c>
      <c r="D602" s="189" t="s">
        <v>1705</v>
      </c>
      <c r="E602" s="190" t="s">
        <v>1194</v>
      </c>
    </row>
    <row r="603" spans="2:5" x14ac:dyDescent="0.25">
      <c r="B603" s="188" t="s">
        <v>397</v>
      </c>
      <c r="C603" s="189" t="s">
        <v>637</v>
      </c>
      <c r="D603" s="189" t="s">
        <v>1706</v>
      </c>
      <c r="E603" s="190" t="s">
        <v>1269</v>
      </c>
    </row>
    <row r="604" spans="2:5" x14ac:dyDescent="0.25">
      <c r="B604" s="188" t="s">
        <v>397</v>
      </c>
      <c r="C604" s="189" t="s">
        <v>689</v>
      </c>
      <c r="D604" s="189" t="s">
        <v>1707</v>
      </c>
      <c r="E604" s="190" t="s">
        <v>1668</v>
      </c>
    </row>
    <row r="605" spans="2:5" x14ac:dyDescent="0.25">
      <c r="B605" s="188" t="s">
        <v>397</v>
      </c>
      <c r="C605" s="189" t="s">
        <v>889</v>
      </c>
      <c r="D605" s="189" t="s">
        <v>1708</v>
      </c>
      <c r="E605" s="190" t="s">
        <v>1378</v>
      </c>
    </row>
    <row r="606" spans="2:5" x14ac:dyDescent="0.25">
      <c r="B606" s="188" t="s">
        <v>397</v>
      </c>
      <c r="C606" s="189" t="s">
        <v>936</v>
      </c>
      <c r="D606" s="189" t="s">
        <v>1709</v>
      </c>
      <c r="E606" s="190" t="s">
        <v>1293</v>
      </c>
    </row>
    <row r="607" spans="2:5" x14ac:dyDescent="0.25">
      <c r="B607" s="188" t="s">
        <v>397</v>
      </c>
      <c r="C607" s="189" t="s">
        <v>477</v>
      </c>
      <c r="D607" s="189" t="s">
        <v>1119</v>
      </c>
      <c r="E607" s="190" t="s">
        <v>1441</v>
      </c>
    </row>
    <row r="608" spans="2:5" x14ac:dyDescent="0.25">
      <c r="B608" s="188" t="s">
        <v>397</v>
      </c>
      <c r="C608" s="189" t="s">
        <v>418</v>
      </c>
      <c r="D608" s="189" t="s">
        <v>1710</v>
      </c>
      <c r="E608" s="190" t="s">
        <v>1441</v>
      </c>
    </row>
    <row r="609" spans="2:5" x14ac:dyDescent="0.25">
      <c r="B609" s="188" t="s">
        <v>397</v>
      </c>
      <c r="C609" s="189" t="s">
        <v>459</v>
      </c>
      <c r="D609" s="189" t="s">
        <v>1711</v>
      </c>
      <c r="E609" s="190" t="s">
        <v>1441</v>
      </c>
    </row>
    <row r="610" spans="2:5" x14ac:dyDescent="0.25">
      <c r="B610" s="188" t="s">
        <v>397</v>
      </c>
      <c r="C610" s="189" t="s">
        <v>641</v>
      </c>
      <c r="D610" s="189" t="s">
        <v>1712</v>
      </c>
      <c r="E610" s="190" t="s">
        <v>1320</v>
      </c>
    </row>
    <row r="611" spans="2:5" x14ac:dyDescent="0.25">
      <c r="B611" s="188" t="s">
        <v>397</v>
      </c>
      <c r="C611" s="189" t="s">
        <v>474</v>
      </c>
      <c r="D611" s="189" t="s">
        <v>1713</v>
      </c>
      <c r="E611" s="190" t="s">
        <v>1441</v>
      </c>
    </row>
    <row r="612" spans="2:5" x14ac:dyDescent="0.25">
      <c r="B612" s="188" t="s">
        <v>397</v>
      </c>
      <c r="C612" s="189" t="s">
        <v>827</v>
      </c>
      <c r="D612" s="189" t="s">
        <v>1714</v>
      </c>
      <c r="E612" s="190" t="s">
        <v>1441</v>
      </c>
    </row>
    <row r="613" spans="2:5" x14ac:dyDescent="0.25">
      <c r="B613" s="188" t="s">
        <v>397</v>
      </c>
      <c r="C613" s="189" t="s">
        <v>876</v>
      </c>
      <c r="D613" s="189" t="s">
        <v>1715</v>
      </c>
      <c r="E613" s="190" t="s">
        <v>1441</v>
      </c>
    </row>
    <row r="614" spans="2:5" x14ac:dyDescent="0.25">
      <c r="B614" s="188" t="s">
        <v>397</v>
      </c>
      <c r="C614" s="189" t="s">
        <v>828</v>
      </c>
      <c r="D614" s="189" t="s">
        <v>1716</v>
      </c>
      <c r="E614" s="190" t="s">
        <v>1271</v>
      </c>
    </row>
    <row r="615" spans="2:5" x14ac:dyDescent="0.25">
      <c r="B615" s="188" t="s">
        <v>397</v>
      </c>
      <c r="C615" s="189" t="s">
        <v>582</v>
      </c>
      <c r="D615" s="189" t="s">
        <v>1717</v>
      </c>
      <c r="E615" s="190" t="s">
        <v>1441</v>
      </c>
    </row>
    <row r="616" spans="2:5" x14ac:dyDescent="0.25">
      <c r="B616" s="188" t="s">
        <v>397</v>
      </c>
      <c r="C616" s="189" t="s">
        <v>436</v>
      </c>
      <c r="D616" s="189" t="s">
        <v>1718</v>
      </c>
      <c r="E616" s="190" t="s">
        <v>1320</v>
      </c>
    </row>
    <row r="617" spans="2:5" x14ac:dyDescent="0.25">
      <c r="B617" s="188" t="s">
        <v>397</v>
      </c>
      <c r="C617" s="189" t="s">
        <v>464</v>
      </c>
      <c r="D617" s="189" t="s">
        <v>1719</v>
      </c>
      <c r="E617" s="190" t="s">
        <v>1320</v>
      </c>
    </row>
    <row r="618" spans="2:5" x14ac:dyDescent="0.25">
      <c r="B618" s="188" t="s">
        <v>397</v>
      </c>
      <c r="C618" s="189" t="s">
        <v>788</v>
      </c>
      <c r="D618" s="189" t="s">
        <v>1720</v>
      </c>
      <c r="E618" s="190" t="s">
        <v>1320</v>
      </c>
    </row>
    <row r="619" spans="2:5" x14ac:dyDescent="0.25">
      <c r="B619" s="188" t="s">
        <v>397</v>
      </c>
      <c r="C619" s="189" t="s">
        <v>864</v>
      </c>
      <c r="D619" s="189" t="s">
        <v>1721</v>
      </c>
      <c r="E619" s="190" t="s">
        <v>1351</v>
      </c>
    </row>
    <row r="620" spans="2:5" x14ac:dyDescent="0.25">
      <c r="B620" s="188" t="s">
        <v>397</v>
      </c>
      <c r="C620" s="189" t="s">
        <v>693</v>
      </c>
      <c r="D620" s="189" t="s">
        <v>1722</v>
      </c>
      <c r="E620" s="190" t="s">
        <v>1269</v>
      </c>
    </row>
    <row r="621" spans="2:5" x14ac:dyDescent="0.25">
      <c r="B621" s="188" t="s">
        <v>397</v>
      </c>
      <c r="C621" s="189" t="s">
        <v>694</v>
      </c>
      <c r="D621" s="189" t="s">
        <v>1274</v>
      </c>
      <c r="E621" s="190" t="s">
        <v>1320</v>
      </c>
    </row>
    <row r="622" spans="2:5" x14ac:dyDescent="0.25">
      <c r="B622" s="188" t="s">
        <v>397</v>
      </c>
      <c r="C622" s="189" t="s">
        <v>893</v>
      </c>
      <c r="D622" s="189" t="s">
        <v>1723</v>
      </c>
      <c r="E622" s="190" t="s">
        <v>1271</v>
      </c>
    </row>
    <row r="623" spans="2:5" x14ac:dyDescent="0.25">
      <c r="B623" s="188" t="s">
        <v>397</v>
      </c>
      <c r="C623" s="189" t="s">
        <v>606</v>
      </c>
      <c r="D623" s="189" t="s">
        <v>1724</v>
      </c>
      <c r="E623" s="190" t="s">
        <v>1370</v>
      </c>
    </row>
    <row r="624" spans="2:5" x14ac:dyDescent="0.25">
      <c r="B624" s="188" t="s">
        <v>397</v>
      </c>
      <c r="C624" s="189" t="s">
        <v>829</v>
      </c>
      <c r="D624" s="189" t="s">
        <v>1725</v>
      </c>
      <c r="E624" s="190" t="s">
        <v>1271</v>
      </c>
    </row>
    <row r="625" spans="2:5" x14ac:dyDescent="0.25">
      <c r="B625" s="188" t="s">
        <v>397</v>
      </c>
      <c r="C625" s="189" t="s">
        <v>686</v>
      </c>
      <c r="D625" s="189" t="s">
        <v>1726</v>
      </c>
      <c r="E625" s="190" t="s">
        <v>1271</v>
      </c>
    </row>
    <row r="626" spans="2:5" x14ac:dyDescent="0.25">
      <c r="B626" s="188" t="s">
        <v>397</v>
      </c>
      <c r="C626" s="189" t="s">
        <v>396</v>
      </c>
      <c r="D626" s="189" t="s">
        <v>1726</v>
      </c>
      <c r="E626" s="190" t="s">
        <v>1271</v>
      </c>
    </row>
    <row r="627" spans="2:5" x14ac:dyDescent="0.25">
      <c r="B627" s="188" t="s">
        <v>397</v>
      </c>
      <c r="C627" s="189" t="s">
        <v>504</v>
      </c>
      <c r="D627" s="189" t="s">
        <v>1727</v>
      </c>
      <c r="E627" s="190" t="s">
        <v>1194</v>
      </c>
    </row>
    <row r="628" spans="2:5" x14ac:dyDescent="0.25">
      <c r="B628" s="188" t="s">
        <v>397</v>
      </c>
      <c r="C628" s="189" t="s">
        <v>628</v>
      </c>
      <c r="D628" s="189" t="s">
        <v>1728</v>
      </c>
      <c r="E628" s="190" t="s">
        <v>1194</v>
      </c>
    </row>
    <row r="629" spans="2:5" x14ac:dyDescent="0.25">
      <c r="B629" s="188" t="s">
        <v>397</v>
      </c>
      <c r="C629" s="189" t="s">
        <v>470</v>
      </c>
      <c r="D629" s="189" t="s">
        <v>1729</v>
      </c>
      <c r="E629" s="190" t="s">
        <v>1194</v>
      </c>
    </row>
    <row r="630" spans="2:5" x14ac:dyDescent="0.25">
      <c r="B630" s="188" t="s">
        <v>397</v>
      </c>
      <c r="C630" s="189" t="s">
        <v>632</v>
      </c>
      <c r="D630" s="189" t="s">
        <v>1728</v>
      </c>
      <c r="E630" s="190" t="s">
        <v>1194</v>
      </c>
    </row>
    <row r="631" spans="2:5" x14ac:dyDescent="0.25">
      <c r="B631" s="188" t="s">
        <v>397</v>
      </c>
      <c r="C631" s="189" t="s">
        <v>574</v>
      </c>
      <c r="D631" s="189" t="s">
        <v>1727</v>
      </c>
      <c r="E631" s="190" t="s">
        <v>1194</v>
      </c>
    </row>
    <row r="632" spans="2:5" x14ac:dyDescent="0.25">
      <c r="B632" s="188" t="s">
        <v>397</v>
      </c>
      <c r="C632" s="189" t="s">
        <v>617</v>
      </c>
      <c r="D632" s="189" t="s">
        <v>1730</v>
      </c>
      <c r="E632" s="190" t="s">
        <v>1194</v>
      </c>
    </row>
    <row r="633" spans="2:5" x14ac:dyDescent="0.25">
      <c r="B633" s="188" t="s">
        <v>397</v>
      </c>
      <c r="C633" s="189" t="s">
        <v>980</v>
      </c>
      <c r="D633" s="189" t="s">
        <v>1731</v>
      </c>
      <c r="E633" s="190" t="s">
        <v>1194</v>
      </c>
    </row>
    <row r="634" spans="2:5" x14ac:dyDescent="0.25">
      <c r="B634" s="188" t="s">
        <v>397</v>
      </c>
      <c r="C634" s="189" t="s">
        <v>865</v>
      </c>
      <c r="D634" s="189" t="s">
        <v>1732</v>
      </c>
      <c r="E634" s="190" t="s">
        <v>1194</v>
      </c>
    </row>
    <row r="635" spans="2:5" x14ac:dyDescent="0.25">
      <c r="B635" s="188" t="s">
        <v>397</v>
      </c>
      <c r="C635" s="189" t="s">
        <v>782</v>
      </c>
      <c r="D635" s="189" t="s">
        <v>1733</v>
      </c>
      <c r="E635" s="190" t="s">
        <v>1194</v>
      </c>
    </row>
    <row r="636" spans="2:5" x14ac:dyDescent="0.25">
      <c r="B636" s="188" t="s">
        <v>397</v>
      </c>
      <c r="C636" s="189" t="s">
        <v>783</v>
      </c>
      <c r="D636" s="189" t="s">
        <v>1734</v>
      </c>
      <c r="E636" s="190" t="s">
        <v>1194</v>
      </c>
    </row>
    <row r="637" spans="2:5" x14ac:dyDescent="0.25">
      <c r="B637" s="188" t="s">
        <v>397</v>
      </c>
      <c r="C637" s="189" t="s">
        <v>604</v>
      </c>
      <c r="D637" s="189" t="s">
        <v>1735</v>
      </c>
      <c r="E637" s="190" t="s">
        <v>1194</v>
      </c>
    </row>
    <row r="638" spans="2:5" x14ac:dyDescent="0.25">
      <c r="B638" s="188" t="s">
        <v>397</v>
      </c>
      <c r="C638" s="189" t="s">
        <v>944</v>
      </c>
      <c r="D638" s="189" t="s">
        <v>1736</v>
      </c>
      <c r="E638" s="190" t="s">
        <v>1194</v>
      </c>
    </row>
    <row r="639" spans="2:5" x14ac:dyDescent="0.25">
      <c r="B639" s="188" t="s">
        <v>397</v>
      </c>
      <c r="C639" s="189" t="s">
        <v>830</v>
      </c>
      <c r="D639" s="189" t="s">
        <v>1737</v>
      </c>
      <c r="E639" s="190" t="s">
        <v>1194</v>
      </c>
    </row>
    <row r="640" spans="2:5" x14ac:dyDescent="0.25">
      <c r="B640" s="188" t="s">
        <v>397</v>
      </c>
      <c r="C640" s="189" t="s">
        <v>480</v>
      </c>
      <c r="D640" s="189" t="s">
        <v>1738</v>
      </c>
      <c r="E640" s="190" t="s">
        <v>1375</v>
      </c>
    </row>
    <row r="641" spans="2:5" x14ac:dyDescent="0.25">
      <c r="B641" s="188" t="s">
        <v>397</v>
      </c>
      <c r="C641" s="189" t="s">
        <v>445</v>
      </c>
      <c r="D641" s="189" t="s">
        <v>1739</v>
      </c>
      <c r="E641" s="190" t="s">
        <v>1686</v>
      </c>
    </row>
    <row r="642" spans="2:5" x14ac:dyDescent="0.25">
      <c r="B642" s="188" t="s">
        <v>397</v>
      </c>
      <c r="C642" s="189" t="s">
        <v>891</v>
      </c>
      <c r="D642" s="189" t="s">
        <v>1740</v>
      </c>
      <c r="E642" s="190" t="s">
        <v>1686</v>
      </c>
    </row>
    <row r="643" spans="2:5" x14ac:dyDescent="0.25">
      <c r="B643" s="188" t="s">
        <v>397</v>
      </c>
      <c r="C643" s="189" t="s">
        <v>399</v>
      </c>
      <c r="D643" s="189" t="s">
        <v>1741</v>
      </c>
      <c r="E643" s="190" t="s">
        <v>1446</v>
      </c>
    </row>
    <row r="644" spans="2:5" x14ac:dyDescent="0.25">
      <c r="B644" s="188" t="s">
        <v>397</v>
      </c>
      <c r="C644" s="189" t="s">
        <v>482</v>
      </c>
      <c r="D644" s="189" t="s">
        <v>1275</v>
      </c>
      <c r="E644" s="190" t="s">
        <v>1293</v>
      </c>
    </row>
    <row r="645" spans="2:5" x14ac:dyDescent="0.25">
      <c r="B645" s="188" t="s">
        <v>397</v>
      </c>
      <c r="C645" s="189" t="s">
        <v>426</v>
      </c>
      <c r="D645" s="189" t="s">
        <v>1742</v>
      </c>
      <c r="E645" s="190" t="s">
        <v>1194</v>
      </c>
    </row>
    <row r="646" spans="2:5" x14ac:dyDescent="0.25">
      <c r="B646" s="188" t="s">
        <v>397</v>
      </c>
      <c r="C646" s="189" t="s">
        <v>810</v>
      </c>
      <c r="D646" s="189" t="s">
        <v>1743</v>
      </c>
      <c r="E646" s="190" t="s">
        <v>1324</v>
      </c>
    </row>
    <row r="647" spans="2:5" x14ac:dyDescent="0.25">
      <c r="B647" s="188" t="s">
        <v>397</v>
      </c>
      <c r="C647" s="189" t="s">
        <v>449</v>
      </c>
      <c r="D647" s="189" t="s">
        <v>1744</v>
      </c>
      <c r="E647" s="190" t="s">
        <v>1324</v>
      </c>
    </row>
    <row r="648" spans="2:5" x14ac:dyDescent="0.25">
      <c r="B648" s="188" t="s">
        <v>397</v>
      </c>
      <c r="C648" s="189" t="s">
        <v>383</v>
      </c>
      <c r="D648" s="189" t="s">
        <v>1193</v>
      </c>
      <c r="E648" s="190" t="s">
        <v>1194</v>
      </c>
    </row>
    <row r="649" spans="2:5" x14ac:dyDescent="0.25">
      <c r="B649" s="188" t="s">
        <v>397</v>
      </c>
      <c r="C649" s="189" t="s">
        <v>785</v>
      </c>
      <c r="D649" s="189" t="s">
        <v>1745</v>
      </c>
      <c r="E649" s="190" t="s">
        <v>1194</v>
      </c>
    </row>
    <row r="650" spans="2:5" x14ac:dyDescent="0.25">
      <c r="B650" s="188" t="s">
        <v>397</v>
      </c>
      <c r="C650" s="189" t="s">
        <v>465</v>
      </c>
      <c r="D650" s="189" t="s">
        <v>1746</v>
      </c>
      <c r="E650" s="190" t="s">
        <v>1438</v>
      </c>
    </row>
    <row r="651" spans="2:5" x14ac:dyDescent="0.25">
      <c r="B651" s="188" t="s">
        <v>397</v>
      </c>
      <c r="C651" s="189" t="s">
        <v>580</v>
      </c>
      <c r="D651" s="189" t="s">
        <v>1747</v>
      </c>
      <c r="E651" s="190" t="s">
        <v>1438</v>
      </c>
    </row>
    <row r="652" spans="2:5" x14ac:dyDescent="0.25">
      <c r="B652" s="188" t="s">
        <v>397</v>
      </c>
      <c r="C652" s="189" t="s">
        <v>496</v>
      </c>
      <c r="D652" s="189" t="s">
        <v>1748</v>
      </c>
      <c r="E652" s="190" t="s">
        <v>1318</v>
      </c>
    </row>
    <row r="653" spans="2:5" x14ac:dyDescent="0.25">
      <c r="B653" s="188" t="s">
        <v>397</v>
      </c>
      <c r="C653" s="189" t="s">
        <v>956</v>
      </c>
      <c r="D653" s="189" t="s">
        <v>1749</v>
      </c>
      <c r="E653" s="190" t="s">
        <v>1438</v>
      </c>
    </row>
    <row r="654" spans="2:5" x14ac:dyDescent="0.25">
      <c r="B654" s="188" t="s">
        <v>397</v>
      </c>
      <c r="C654" s="189" t="s">
        <v>949</v>
      </c>
      <c r="D654" s="189" t="s">
        <v>1750</v>
      </c>
      <c r="E654" s="190" t="s">
        <v>1269</v>
      </c>
    </row>
    <row r="655" spans="2:5" x14ac:dyDescent="0.25">
      <c r="B655" s="188" t="s">
        <v>397</v>
      </c>
      <c r="C655" s="189" t="s">
        <v>712</v>
      </c>
      <c r="D655" s="189" t="s">
        <v>1751</v>
      </c>
      <c r="E655" s="190" t="s">
        <v>1194</v>
      </c>
    </row>
    <row r="656" spans="2:5" x14ac:dyDescent="0.25">
      <c r="B656" s="188" t="s">
        <v>397</v>
      </c>
      <c r="C656" s="189" t="s">
        <v>757</v>
      </c>
      <c r="D656" s="189" t="s">
        <v>1752</v>
      </c>
      <c r="E656" s="190" t="s">
        <v>1400</v>
      </c>
    </row>
    <row r="657" spans="2:5" x14ac:dyDescent="0.25">
      <c r="B657" s="188" t="s">
        <v>397</v>
      </c>
      <c r="C657" s="189" t="s">
        <v>516</v>
      </c>
      <c r="D657" s="189" t="s">
        <v>1753</v>
      </c>
      <c r="E657" s="190" t="s">
        <v>1194</v>
      </c>
    </row>
    <row r="658" spans="2:5" x14ac:dyDescent="0.25">
      <c r="B658" s="188" t="s">
        <v>397</v>
      </c>
      <c r="C658" s="189" t="s">
        <v>978</v>
      </c>
      <c r="D658" s="189" t="s">
        <v>1754</v>
      </c>
      <c r="E658" s="190" t="s">
        <v>1438</v>
      </c>
    </row>
    <row r="659" spans="2:5" x14ac:dyDescent="0.25">
      <c r="B659" s="188" t="s">
        <v>397</v>
      </c>
      <c r="C659" s="189" t="s">
        <v>563</v>
      </c>
      <c r="D659" s="189" t="s">
        <v>1755</v>
      </c>
      <c r="E659" s="190" t="s">
        <v>1269</v>
      </c>
    </row>
    <row r="660" spans="2:5" x14ac:dyDescent="0.25">
      <c r="B660" s="188" t="s">
        <v>397</v>
      </c>
      <c r="C660" s="189" t="s">
        <v>831</v>
      </c>
      <c r="D660" s="189" t="s">
        <v>1756</v>
      </c>
      <c r="E660" s="190" t="s">
        <v>1378</v>
      </c>
    </row>
    <row r="661" spans="2:5" x14ac:dyDescent="0.25">
      <c r="B661" s="188" t="s">
        <v>397</v>
      </c>
      <c r="C661" s="189" t="s">
        <v>985</v>
      </c>
      <c r="D661" s="189" t="s">
        <v>1757</v>
      </c>
      <c r="E661" s="190" t="s">
        <v>1324</v>
      </c>
    </row>
    <row r="662" spans="2:5" x14ac:dyDescent="0.25">
      <c r="B662" s="188" t="s">
        <v>397</v>
      </c>
      <c r="C662" s="189" t="s">
        <v>576</v>
      </c>
      <c r="D662" s="189" t="s">
        <v>1758</v>
      </c>
      <c r="E662" s="190" t="s">
        <v>1269</v>
      </c>
    </row>
    <row r="663" spans="2:5" x14ac:dyDescent="0.25">
      <c r="B663" s="188" t="s">
        <v>397</v>
      </c>
      <c r="C663" s="189" t="s">
        <v>740</v>
      </c>
      <c r="D663" s="189" t="s">
        <v>1759</v>
      </c>
      <c r="E663" s="190" t="s">
        <v>1308</v>
      </c>
    </row>
    <row r="664" spans="2:5" x14ac:dyDescent="0.25">
      <c r="B664" s="188" t="s">
        <v>397</v>
      </c>
      <c r="C664" s="189" t="s">
        <v>742</v>
      </c>
      <c r="D664" s="189" t="s">
        <v>1760</v>
      </c>
      <c r="E664" s="190" t="s">
        <v>1308</v>
      </c>
    </row>
    <row r="665" spans="2:5" x14ac:dyDescent="0.25">
      <c r="B665" s="188" t="s">
        <v>397</v>
      </c>
      <c r="C665" s="189" t="s">
        <v>741</v>
      </c>
      <c r="D665" s="189" t="s">
        <v>1761</v>
      </c>
      <c r="E665" s="190" t="s">
        <v>1308</v>
      </c>
    </row>
    <row r="666" spans="2:5" x14ac:dyDescent="0.25">
      <c r="B666" s="188" t="s">
        <v>397</v>
      </c>
      <c r="C666" s="189" t="s">
        <v>982</v>
      </c>
      <c r="D666" s="189" t="s">
        <v>1762</v>
      </c>
      <c r="E666" s="190" t="s">
        <v>1400</v>
      </c>
    </row>
    <row r="667" spans="2:5" x14ac:dyDescent="0.25">
      <c r="B667" s="188" t="s">
        <v>397</v>
      </c>
      <c r="C667" s="189" t="s">
        <v>487</v>
      </c>
      <c r="D667" s="189" t="s">
        <v>1763</v>
      </c>
      <c r="E667" s="190" t="s">
        <v>1400</v>
      </c>
    </row>
    <row r="668" spans="2:5" x14ac:dyDescent="0.25">
      <c r="B668" s="188" t="s">
        <v>397</v>
      </c>
      <c r="C668" s="189" t="s">
        <v>652</v>
      </c>
      <c r="D668" s="189" t="s">
        <v>1764</v>
      </c>
      <c r="E668" s="190" t="s">
        <v>1378</v>
      </c>
    </row>
    <row r="669" spans="2:5" x14ac:dyDescent="0.25">
      <c r="B669" s="188" t="s">
        <v>397</v>
      </c>
      <c r="C669" s="189" t="s">
        <v>559</v>
      </c>
      <c r="D669" s="189" t="s">
        <v>1765</v>
      </c>
      <c r="E669" s="190" t="s">
        <v>1318</v>
      </c>
    </row>
    <row r="670" spans="2:5" x14ac:dyDescent="0.25">
      <c r="B670" s="188" t="s">
        <v>397</v>
      </c>
      <c r="C670" s="189" t="s">
        <v>619</v>
      </c>
      <c r="D670" s="189" t="s">
        <v>1766</v>
      </c>
      <c r="E670" s="190" t="s">
        <v>1318</v>
      </c>
    </row>
    <row r="671" spans="2:5" x14ac:dyDescent="0.25">
      <c r="B671" s="188" t="s">
        <v>397</v>
      </c>
      <c r="C671" s="189" t="s">
        <v>866</v>
      </c>
      <c r="D671" s="189" t="s">
        <v>1767</v>
      </c>
      <c r="E671" s="190" t="s">
        <v>1318</v>
      </c>
    </row>
    <row r="672" spans="2:5" x14ac:dyDescent="0.25">
      <c r="B672" s="188" t="s">
        <v>397</v>
      </c>
      <c r="C672" s="189" t="s">
        <v>626</v>
      </c>
      <c r="D672" s="189" t="s">
        <v>1768</v>
      </c>
      <c r="E672" s="190" t="s">
        <v>1269</v>
      </c>
    </row>
    <row r="673" spans="2:5" x14ac:dyDescent="0.25">
      <c r="B673" s="188" t="s">
        <v>397</v>
      </c>
      <c r="C673" s="189" t="s">
        <v>746</v>
      </c>
      <c r="D673" s="189" t="s">
        <v>1769</v>
      </c>
      <c r="E673" s="190" t="s">
        <v>1318</v>
      </c>
    </row>
    <row r="674" spans="2:5" x14ac:dyDescent="0.25">
      <c r="B674" s="188" t="s">
        <v>397</v>
      </c>
      <c r="C674" s="189" t="s">
        <v>832</v>
      </c>
      <c r="D674" s="189" t="s">
        <v>1770</v>
      </c>
      <c r="E674" s="190" t="s">
        <v>1318</v>
      </c>
    </row>
    <row r="675" spans="2:5" x14ac:dyDescent="0.25">
      <c r="B675" s="188" t="s">
        <v>397</v>
      </c>
      <c r="C675" s="189" t="s">
        <v>920</v>
      </c>
      <c r="D675" s="189" t="s">
        <v>1771</v>
      </c>
      <c r="E675" s="190" t="s">
        <v>1318</v>
      </c>
    </row>
    <row r="676" spans="2:5" x14ac:dyDescent="0.25">
      <c r="B676" s="188" t="s">
        <v>397</v>
      </c>
      <c r="C676" s="189" t="s">
        <v>430</v>
      </c>
      <c r="D676" s="189" t="s">
        <v>1772</v>
      </c>
      <c r="E676" s="190" t="s">
        <v>1324</v>
      </c>
    </row>
    <row r="677" spans="2:5" x14ac:dyDescent="0.25">
      <c r="B677" s="188" t="s">
        <v>397</v>
      </c>
      <c r="C677" s="189" t="s">
        <v>535</v>
      </c>
      <c r="D677" s="189" t="s">
        <v>1276</v>
      </c>
      <c r="E677" s="190" t="s">
        <v>1324</v>
      </c>
    </row>
    <row r="678" spans="2:5" x14ac:dyDescent="0.25">
      <c r="B678" s="188" t="s">
        <v>397</v>
      </c>
      <c r="C678" s="189" t="s">
        <v>833</v>
      </c>
      <c r="D678" s="189" t="s">
        <v>1773</v>
      </c>
      <c r="E678" s="190" t="s">
        <v>1315</v>
      </c>
    </row>
    <row r="679" spans="2:5" x14ac:dyDescent="0.25">
      <c r="B679" s="188" t="s">
        <v>397</v>
      </c>
      <c r="C679" s="189" t="s">
        <v>735</v>
      </c>
      <c r="D679" s="189" t="s">
        <v>1774</v>
      </c>
      <c r="E679" s="190" t="s">
        <v>1375</v>
      </c>
    </row>
    <row r="680" spans="2:5" x14ac:dyDescent="0.25">
      <c r="B680" s="188" t="s">
        <v>397</v>
      </c>
      <c r="C680" s="189" t="s">
        <v>834</v>
      </c>
      <c r="D680" s="189" t="s">
        <v>1775</v>
      </c>
      <c r="E680" s="190" t="s">
        <v>1446</v>
      </c>
    </row>
    <row r="681" spans="2:5" x14ac:dyDescent="0.25">
      <c r="B681" s="188" t="s">
        <v>397</v>
      </c>
      <c r="C681" s="189" t="s">
        <v>460</v>
      </c>
      <c r="D681" s="189" t="s">
        <v>1776</v>
      </c>
      <c r="E681" s="190" t="s">
        <v>1308</v>
      </c>
    </row>
    <row r="682" spans="2:5" x14ac:dyDescent="0.25">
      <c r="B682" s="188" t="s">
        <v>397</v>
      </c>
      <c r="C682" s="189" t="s">
        <v>880</v>
      </c>
      <c r="D682" s="189" t="s">
        <v>1777</v>
      </c>
      <c r="E682" s="190" t="s">
        <v>1308</v>
      </c>
    </row>
    <row r="683" spans="2:5" x14ac:dyDescent="0.25">
      <c r="B683" s="188" t="s">
        <v>397</v>
      </c>
      <c r="C683" s="189" t="s">
        <v>556</v>
      </c>
      <c r="D683" s="189" t="s">
        <v>1778</v>
      </c>
      <c r="E683" s="190" t="s">
        <v>1370</v>
      </c>
    </row>
    <row r="684" spans="2:5" x14ac:dyDescent="0.25">
      <c r="B684" s="188" t="s">
        <v>397</v>
      </c>
      <c r="C684" s="189" t="s">
        <v>428</v>
      </c>
      <c r="D684" s="189" t="s">
        <v>1779</v>
      </c>
      <c r="E684" s="190" t="s">
        <v>1324</v>
      </c>
    </row>
    <row r="685" spans="2:5" x14ac:dyDescent="0.25">
      <c r="B685" s="188" t="s">
        <v>397</v>
      </c>
      <c r="C685" s="189" t="s">
        <v>674</v>
      </c>
      <c r="D685" s="189" t="s">
        <v>1780</v>
      </c>
      <c r="E685" s="190" t="s">
        <v>1324</v>
      </c>
    </row>
    <row r="686" spans="2:5" x14ac:dyDescent="0.25">
      <c r="B686" s="188" t="s">
        <v>397</v>
      </c>
      <c r="C686" s="189" t="s">
        <v>593</v>
      </c>
      <c r="D686" s="189" t="s">
        <v>1781</v>
      </c>
      <c r="E686" s="190" t="s">
        <v>1318</v>
      </c>
    </row>
    <row r="687" spans="2:5" x14ac:dyDescent="0.25">
      <c r="B687" s="188" t="s">
        <v>397</v>
      </c>
      <c r="C687" s="189" t="s">
        <v>476</v>
      </c>
      <c r="D687" s="189" t="s">
        <v>1782</v>
      </c>
      <c r="E687" s="190" t="s">
        <v>1320</v>
      </c>
    </row>
    <row r="688" spans="2:5" x14ac:dyDescent="0.25">
      <c r="B688" s="188" t="s">
        <v>397</v>
      </c>
      <c r="C688" s="189" t="s">
        <v>755</v>
      </c>
      <c r="D688" s="189" t="s">
        <v>1783</v>
      </c>
      <c r="E688" s="190" t="s">
        <v>1324</v>
      </c>
    </row>
    <row r="689" spans="2:5" x14ac:dyDescent="0.25">
      <c r="B689" s="188" t="s">
        <v>397</v>
      </c>
      <c r="C689" s="189" t="s">
        <v>1002</v>
      </c>
      <c r="D689" s="189" t="s">
        <v>1784</v>
      </c>
      <c r="E689" s="190" t="s">
        <v>1293</v>
      </c>
    </row>
    <row r="690" spans="2:5" x14ac:dyDescent="0.25">
      <c r="B690" s="188" t="s">
        <v>397</v>
      </c>
      <c r="C690" s="189" t="s">
        <v>453</v>
      </c>
      <c r="D690" s="189" t="s">
        <v>1511</v>
      </c>
      <c r="E690" s="190" t="s">
        <v>1194</v>
      </c>
    </row>
    <row r="691" spans="2:5" x14ac:dyDescent="0.25">
      <c r="B691" s="188" t="s">
        <v>397</v>
      </c>
      <c r="C691" s="189" t="s">
        <v>835</v>
      </c>
      <c r="D691" s="189" t="s">
        <v>1785</v>
      </c>
      <c r="E691" s="190" t="s">
        <v>1438</v>
      </c>
    </row>
    <row r="692" spans="2:5" x14ac:dyDescent="0.25">
      <c r="B692" s="188" t="s">
        <v>397</v>
      </c>
      <c r="C692" s="189" t="s">
        <v>566</v>
      </c>
      <c r="D692" s="189" t="s">
        <v>1786</v>
      </c>
      <c r="E692" s="190" t="s">
        <v>1271</v>
      </c>
    </row>
    <row r="693" spans="2:5" x14ac:dyDescent="0.25">
      <c r="B693" s="188" t="s">
        <v>397</v>
      </c>
      <c r="C693" s="189" t="s">
        <v>979</v>
      </c>
      <c r="D693" s="189" t="s">
        <v>1787</v>
      </c>
      <c r="E693" s="190" t="s">
        <v>1438</v>
      </c>
    </row>
    <row r="694" spans="2:5" x14ac:dyDescent="0.25">
      <c r="B694" s="188" t="s">
        <v>397</v>
      </c>
      <c r="C694" s="189" t="s">
        <v>836</v>
      </c>
      <c r="D694" s="189" t="s">
        <v>1788</v>
      </c>
      <c r="E694" s="190" t="s">
        <v>1368</v>
      </c>
    </row>
    <row r="695" spans="2:5" x14ac:dyDescent="0.25">
      <c r="B695" s="188" t="s">
        <v>397</v>
      </c>
      <c r="C695" s="189" t="s">
        <v>789</v>
      </c>
      <c r="D695" s="189" t="s">
        <v>1789</v>
      </c>
      <c r="E695" s="190" t="s">
        <v>1378</v>
      </c>
    </row>
    <row r="696" spans="2:5" x14ac:dyDescent="0.25">
      <c r="B696" s="188" t="s">
        <v>397</v>
      </c>
      <c r="C696" s="189" t="s">
        <v>499</v>
      </c>
      <c r="D696" s="189" t="s">
        <v>1790</v>
      </c>
      <c r="E696" s="190" t="s">
        <v>1194</v>
      </c>
    </row>
    <row r="697" spans="2:5" x14ac:dyDescent="0.25">
      <c r="B697" s="188" t="s">
        <v>397</v>
      </c>
      <c r="C697" s="189" t="s">
        <v>483</v>
      </c>
      <c r="D697" s="189" t="s">
        <v>1791</v>
      </c>
      <c r="E697" s="190" t="s">
        <v>1320</v>
      </c>
    </row>
    <row r="698" spans="2:5" x14ac:dyDescent="0.25">
      <c r="B698" s="188" t="s">
        <v>397</v>
      </c>
      <c r="C698" s="189" t="s">
        <v>544</v>
      </c>
      <c r="D698" s="189" t="s">
        <v>1792</v>
      </c>
      <c r="E698" s="190" t="s">
        <v>1194</v>
      </c>
    </row>
    <row r="699" spans="2:5" x14ac:dyDescent="0.25">
      <c r="B699" s="188" t="s">
        <v>397</v>
      </c>
      <c r="C699" s="189" t="s">
        <v>721</v>
      </c>
      <c r="D699" s="189" t="s">
        <v>1793</v>
      </c>
      <c r="E699" s="190" t="s">
        <v>1531</v>
      </c>
    </row>
    <row r="700" spans="2:5" x14ac:dyDescent="0.25">
      <c r="B700" s="188" t="s">
        <v>397</v>
      </c>
      <c r="C700" s="189" t="s">
        <v>998</v>
      </c>
      <c r="D700" s="189" t="s">
        <v>1793</v>
      </c>
      <c r="E700" s="190" t="s">
        <v>1531</v>
      </c>
    </row>
    <row r="701" spans="2:5" x14ac:dyDescent="0.25">
      <c r="B701" s="188" t="s">
        <v>397</v>
      </c>
      <c r="C701" s="189" t="s">
        <v>837</v>
      </c>
      <c r="D701" s="189" t="s">
        <v>1794</v>
      </c>
      <c r="E701" s="190" t="s">
        <v>1375</v>
      </c>
    </row>
    <row r="702" spans="2:5" x14ac:dyDescent="0.25">
      <c r="B702" s="188" t="s">
        <v>397</v>
      </c>
      <c r="C702" s="189" t="s">
        <v>922</v>
      </c>
      <c r="D702" s="189" t="s">
        <v>1795</v>
      </c>
      <c r="E702" s="190" t="s">
        <v>1384</v>
      </c>
    </row>
    <row r="703" spans="2:5" x14ac:dyDescent="0.25">
      <c r="B703" s="188" t="s">
        <v>397</v>
      </c>
      <c r="C703" s="189" t="s">
        <v>685</v>
      </c>
      <c r="D703" s="189" t="s">
        <v>1796</v>
      </c>
      <c r="E703" s="190" t="s">
        <v>1310</v>
      </c>
    </row>
    <row r="704" spans="2:5" x14ac:dyDescent="0.25">
      <c r="B704" s="188" t="s">
        <v>397</v>
      </c>
      <c r="C704" s="189" t="s">
        <v>963</v>
      </c>
      <c r="D704" s="189" t="s">
        <v>1797</v>
      </c>
      <c r="E704" s="190" t="s">
        <v>1378</v>
      </c>
    </row>
    <row r="705" spans="2:5" x14ac:dyDescent="0.25">
      <c r="B705" s="188" t="s">
        <v>397</v>
      </c>
      <c r="C705" s="189" t="s">
        <v>894</v>
      </c>
      <c r="D705" s="189" t="s">
        <v>1798</v>
      </c>
      <c r="E705" s="190" t="s">
        <v>1320</v>
      </c>
    </row>
    <row r="706" spans="2:5" x14ac:dyDescent="0.25">
      <c r="B706" s="188" t="s">
        <v>397</v>
      </c>
      <c r="C706" s="189" t="s">
        <v>996</v>
      </c>
      <c r="D706" s="189" t="s">
        <v>1799</v>
      </c>
      <c r="E706" s="190" t="s">
        <v>1411</v>
      </c>
    </row>
    <row r="707" spans="2:5" x14ac:dyDescent="0.25">
      <c r="B707" s="188" t="s">
        <v>397</v>
      </c>
      <c r="C707" s="189" t="s">
        <v>533</v>
      </c>
      <c r="D707" s="189" t="s">
        <v>1800</v>
      </c>
      <c r="E707" s="190" t="s">
        <v>1801</v>
      </c>
    </row>
    <row r="708" spans="2:5" x14ac:dyDescent="0.25">
      <c r="B708" s="188" t="s">
        <v>397</v>
      </c>
      <c r="C708" s="189" t="s">
        <v>774</v>
      </c>
      <c r="D708" s="189" t="s">
        <v>1802</v>
      </c>
      <c r="E708" s="190" t="s">
        <v>1384</v>
      </c>
    </row>
    <row r="709" spans="2:5" x14ac:dyDescent="0.25">
      <c r="B709" s="188" t="s">
        <v>397</v>
      </c>
      <c r="C709" s="189" t="s">
        <v>838</v>
      </c>
      <c r="D709" s="189" t="s">
        <v>1803</v>
      </c>
      <c r="E709" s="190" t="s">
        <v>1384</v>
      </c>
    </row>
    <row r="710" spans="2:5" x14ac:dyDescent="0.25">
      <c r="B710" s="188" t="s">
        <v>397</v>
      </c>
      <c r="C710" s="189" t="s">
        <v>447</v>
      </c>
      <c r="D710" s="189" t="s">
        <v>1804</v>
      </c>
      <c r="E710" s="190" t="s">
        <v>1531</v>
      </c>
    </row>
    <row r="711" spans="2:5" x14ac:dyDescent="0.25">
      <c r="B711" s="188" t="s">
        <v>397</v>
      </c>
      <c r="C711" s="189" t="s">
        <v>541</v>
      </c>
      <c r="D711" s="189" t="s">
        <v>1805</v>
      </c>
      <c r="E711" s="190" t="s">
        <v>309</v>
      </c>
    </row>
    <row r="712" spans="2:5" x14ac:dyDescent="0.25">
      <c r="B712" s="188" t="s">
        <v>397</v>
      </c>
      <c r="C712" s="189" t="s">
        <v>907</v>
      </c>
      <c r="D712" s="189" t="s">
        <v>1806</v>
      </c>
      <c r="E712" s="190" t="s">
        <v>1411</v>
      </c>
    </row>
    <row r="713" spans="2:5" x14ac:dyDescent="0.25">
      <c r="B713" s="188" t="s">
        <v>397</v>
      </c>
      <c r="C713" s="189" t="s">
        <v>319</v>
      </c>
      <c r="D713" s="189" t="s">
        <v>1807</v>
      </c>
      <c r="E713" s="190" t="s">
        <v>1370</v>
      </c>
    </row>
    <row r="714" spans="2:5" x14ac:dyDescent="0.25">
      <c r="B714" s="188" t="s">
        <v>397</v>
      </c>
      <c r="C714" s="189" t="s">
        <v>308</v>
      </c>
      <c r="D714" s="189" t="s">
        <v>1808</v>
      </c>
      <c r="E714" s="190" t="s">
        <v>309</v>
      </c>
    </row>
    <row r="715" spans="2:5" x14ac:dyDescent="0.25">
      <c r="B715" s="188" t="s">
        <v>397</v>
      </c>
      <c r="C715" s="189" t="s">
        <v>510</v>
      </c>
      <c r="D715" s="189" t="s">
        <v>1809</v>
      </c>
      <c r="E715" s="190" t="s">
        <v>1370</v>
      </c>
    </row>
    <row r="716" spans="2:5" x14ac:dyDescent="0.25">
      <c r="B716" s="188" t="s">
        <v>397</v>
      </c>
      <c r="C716" s="189" t="s">
        <v>527</v>
      </c>
      <c r="D716" s="189" t="s">
        <v>1810</v>
      </c>
      <c r="E716" s="190" t="s">
        <v>1370</v>
      </c>
    </row>
    <row r="717" spans="2:5" x14ac:dyDescent="0.25">
      <c r="B717" s="188" t="s">
        <v>397</v>
      </c>
      <c r="C717" s="189" t="s">
        <v>715</v>
      </c>
      <c r="D717" s="189" t="s">
        <v>1811</v>
      </c>
      <c r="E717" s="190" t="s">
        <v>1194</v>
      </c>
    </row>
    <row r="718" spans="2:5" x14ac:dyDescent="0.25">
      <c r="B718" s="188" t="s">
        <v>397</v>
      </c>
      <c r="C718" s="189" t="s">
        <v>929</v>
      </c>
      <c r="D718" s="189" t="s">
        <v>1812</v>
      </c>
      <c r="E718" s="190" t="s">
        <v>1320</v>
      </c>
    </row>
    <row r="719" spans="2:5" x14ac:dyDescent="0.25">
      <c r="B719" s="188" t="s">
        <v>397</v>
      </c>
      <c r="C719" s="189" t="s">
        <v>452</v>
      </c>
      <c r="D719" s="189" t="s">
        <v>1813</v>
      </c>
      <c r="E719" s="190" t="s">
        <v>1814</v>
      </c>
    </row>
    <row r="720" spans="2:5" x14ac:dyDescent="0.25">
      <c r="B720" s="188" t="s">
        <v>397</v>
      </c>
      <c r="C720" s="189" t="s">
        <v>725</v>
      </c>
      <c r="D720" s="189" t="s">
        <v>1815</v>
      </c>
      <c r="E720" s="190" t="s">
        <v>1814</v>
      </c>
    </row>
    <row r="721" spans="2:5" x14ac:dyDescent="0.25">
      <c r="B721" s="188" t="s">
        <v>397</v>
      </c>
      <c r="C721" s="189" t="s">
        <v>678</v>
      </c>
      <c r="D721" s="189" t="s">
        <v>1816</v>
      </c>
      <c r="E721" s="190" t="s">
        <v>1370</v>
      </c>
    </row>
    <row r="722" spans="2:5" x14ac:dyDescent="0.25">
      <c r="B722" s="188" t="s">
        <v>397</v>
      </c>
      <c r="C722" s="189" t="s">
        <v>512</v>
      </c>
      <c r="D722" s="189" t="s">
        <v>1288</v>
      </c>
      <c r="E722" s="190" t="s">
        <v>1814</v>
      </c>
    </row>
    <row r="723" spans="2:5" x14ac:dyDescent="0.25">
      <c r="B723" s="188" t="s">
        <v>397</v>
      </c>
      <c r="C723" s="189" t="s">
        <v>530</v>
      </c>
      <c r="D723" s="189" t="s">
        <v>1817</v>
      </c>
      <c r="E723" s="190" t="s">
        <v>1814</v>
      </c>
    </row>
    <row r="724" spans="2:5" x14ac:dyDescent="0.25">
      <c r="B724" s="188" t="s">
        <v>397</v>
      </c>
      <c r="C724" s="189" t="s">
        <v>670</v>
      </c>
      <c r="D724" s="189" t="s">
        <v>1818</v>
      </c>
      <c r="E724" s="190" t="s">
        <v>1324</v>
      </c>
    </row>
    <row r="725" spans="2:5" x14ac:dyDescent="0.25">
      <c r="B725" s="188" t="s">
        <v>397</v>
      </c>
      <c r="C725" s="189" t="s">
        <v>455</v>
      </c>
      <c r="D725" s="189" t="s">
        <v>1819</v>
      </c>
      <c r="E725" s="190" t="s">
        <v>1814</v>
      </c>
    </row>
    <row r="726" spans="2:5" x14ac:dyDescent="0.25">
      <c r="B726" s="188" t="s">
        <v>397</v>
      </c>
      <c r="C726" s="189" t="s">
        <v>393</v>
      </c>
      <c r="D726" s="189" t="s">
        <v>1195</v>
      </c>
      <c r="E726" s="190" t="s">
        <v>1194</v>
      </c>
    </row>
    <row r="727" spans="2:5" x14ac:dyDescent="0.25">
      <c r="B727" s="188" t="s">
        <v>397</v>
      </c>
      <c r="C727" s="189" t="s">
        <v>919</v>
      </c>
      <c r="D727" s="189" t="s">
        <v>1820</v>
      </c>
      <c r="E727" s="190" t="s">
        <v>1194</v>
      </c>
    </row>
    <row r="728" spans="2:5" x14ac:dyDescent="0.25">
      <c r="B728" s="188" t="s">
        <v>397</v>
      </c>
      <c r="C728" s="189" t="s">
        <v>942</v>
      </c>
      <c r="D728" s="189" t="s">
        <v>1821</v>
      </c>
      <c r="E728" s="190" t="s">
        <v>1801</v>
      </c>
    </row>
    <row r="729" spans="2:5" x14ac:dyDescent="0.25">
      <c r="B729" s="188" t="s">
        <v>397</v>
      </c>
      <c r="C729" s="189">
        <v>0</v>
      </c>
      <c r="D729" s="189" t="s">
        <v>1822</v>
      </c>
      <c r="E729" s="190" t="s">
        <v>1271</v>
      </c>
    </row>
    <row r="730" spans="2:5" x14ac:dyDescent="0.25">
      <c r="B730" s="188" t="s">
        <v>309</v>
      </c>
      <c r="C730" s="189" t="s">
        <v>340</v>
      </c>
      <c r="D730" s="189" t="s">
        <v>1300</v>
      </c>
      <c r="E730" s="190" t="s">
        <v>1184</v>
      </c>
    </row>
    <row r="731" spans="2:5" x14ac:dyDescent="0.25">
      <c r="B731" s="188" t="s">
        <v>309</v>
      </c>
      <c r="C731" s="189" t="s">
        <v>363</v>
      </c>
      <c r="D731" s="189" t="s">
        <v>1823</v>
      </c>
      <c r="E731" s="190" t="s">
        <v>309</v>
      </c>
    </row>
    <row r="732" spans="2:5" x14ac:dyDescent="0.25">
      <c r="B732" s="188" t="s">
        <v>309</v>
      </c>
      <c r="C732" s="189" t="s">
        <v>313</v>
      </c>
      <c r="D732" s="189" t="s">
        <v>1824</v>
      </c>
      <c r="E732" s="190" t="s">
        <v>309</v>
      </c>
    </row>
    <row r="733" spans="2:5" x14ac:dyDescent="0.25">
      <c r="B733" s="188" t="s">
        <v>309</v>
      </c>
      <c r="C733" s="189" t="s">
        <v>361</v>
      </c>
      <c r="D733" s="189" t="s">
        <v>1236</v>
      </c>
      <c r="E733" s="190" t="s">
        <v>309</v>
      </c>
    </row>
    <row r="734" spans="2:5" x14ac:dyDescent="0.25">
      <c r="B734" s="188" t="s">
        <v>309</v>
      </c>
      <c r="C734" s="189" t="s">
        <v>317</v>
      </c>
      <c r="D734" s="189" t="s">
        <v>1825</v>
      </c>
      <c r="E734" s="190" t="s">
        <v>309</v>
      </c>
    </row>
    <row r="735" spans="2:5" x14ac:dyDescent="0.25">
      <c r="B735" s="188" t="s">
        <v>309</v>
      </c>
      <c r="C735" s="189" t="s">
        <v>365</v>
      </c>
      <c r="D735" s="189" t="s">
        <v>1239</v>
      </c>
      <c r="E735" s="190" t="s">
        <v>309</v>
      </c>
    </row>
    <row r="736" spans="2:5" x14ac:dyDescent="0.25">
      <c r="B736" s="188" t="s">
        <v>309</v>
      </c>
      <c r="C736" s="189" t="s">
        <v>329</v>
      </c>
      <c r="D736" s="189" t="s">
        <v>1397</v>
      </c>
      <c r="E736" s="190" t="s">
        <v>309</v>
      </c>
    </row>
    <row r="737" spans="2:5" x14ac:dyDescent="0.25">
      <c r="B737" s="188" t="s">
        <v>309</v>
      </c>
      <c r="C737" s="189" t="s">
        <v>336</v>
      </c>
      <c r="D737" s="189" t="s">
        <v>1408</v>
      </c>
      <c r="E737" s="190" t="s">
        <v>309</v>
      </c>
    </row>
    <row r="738" spans="2:5" x14ac:dyDescent="0.25">
      <c r="B738" s="188" t="s">
        <v>309</v>
      </c>
      <c r="C738" s="189" t="s">
        <v>338</v>
      </c>
      <c r="D738" s="189" t="s">
        <v>1261</v>
      </c>
      <c r="E738" s="190" t="s">
        <v>309</v>
      </c>
    </row>
    <row r="739" spans="2:5" x14ac:dyDescent="0.25">
      <c r="B739" s="188" t="s">
        <v>309</v>
      </c>
      <c r="C739" s="189" t="s">
        <v>321</v>
      </c>
      <c r="D739" s="189" t="s">
        <v>1826</v>
      </c>
      <c r="E739" s="190" t="s">
        <v>309</v>
      </c>
    </row>
    <row r="740" spans="2:5" x14ac:dyDescent="0.25">
      <c r="B740" s="188" t="s">
        <v>309</v>
      </c>
      <c r="C740" s="189" t="s">
        <v>322</v>
      </c>
      <c r="D740" s="189" t="s">
        <v>1827</v>
      </c>
      <c r="E740" s="190" t="s">
        <v>309</v>
      </c>
    </row>
    <row r="741" spans="2:5" x14ac:dyDescent="0.25">
      <c r="B741" s="188" t="s">
        <v>309</v>
      </c>
      <c r="C741" s="189" t="s">
        <v>351</v>
      </c>
      <c r="D741" s="189" t="s">
        <v>1828</v>
      </c>
      <c r="E741" s="190" t="s">
        <v>309</v>
      </c>
    </row>
    <row r="742" spans="2:5" x14ac:dyDescent="0.25">
      <c r="B742" s="188" t="s">
        <v>309</v>
      </c>
      <c r="C742" s="189" t="s">
        <v>349</v>
      </c>
      <c r="D742" s="189" t="s">
        <v>1829</v>
      </c>
      <c r="E742" s="190" t="s">
        <v>309</v>
      </c>
    </row>
    <row r="743" spans="2:5" x14ac:dyDescent="0.25">
      <c r="B743" s="188" t="s">
        <v>309</v>
      </c>
      <c r="C743" s="189" t="s">
        <v>356</v>
      </c>
      <c r="D743" s="189" t="s">
        <v>1830</v>
      </c>
      <c r="E743" s="190" t="s">
        <v>309</v>
      </c>
    </row>
    <row r="744" spans="2:5" x14ac:dyDescent="0.25">
      <c r="B744" s="188" t="s">
        <v>309</v>
      </c>
      <c r="C744" s="189" t="s">
        <v>312</v>
      </c>
      <c r="D744" s="189" t="s">
        <v>1831</v>
      </c>
      <c r="E744" s="190" t="s">
        <v>309</v>
      </c>
    </row>
    <row r="745" spans="2:5" x14ac:dyDescent="0.25">
      <c r="B745" s="188" t="s">
        <v>309</v>
      </c>
      <c r="C745" s="189" t="s">
        <v>327</v>
      </c>
      <c r="D745" s="189" t="s">
        <v>1832</v>
      </c>
      <c r="E745" s="190" t="s">
        <v>309</v>
      </c>
    </row>
    <row r="746" spans="2:5" x14ac:dyDescent="0.25">
      <c r="B746" s="188" t="s">
        <v>309</v>
      </c>
      <c r="C746" s="189" t="s">
        <v>374</v>
      </c>
      <c r="D746" s="189" t="s">
        <v>1833</v>
      </c>
      <c r="E746" s="190" t="s">
        <v>309</v>
      </c>
    </row>
    <row r="747" spans="2:5" x14ac:dyDescent="0.25">
      <c r="B747" s="188" t="s">
        <v>309</v>
      </c>
      <c r="C747" s="189" t="s">
        <v>315</v>
      </c>
      <c r="D747" s="189" t="s">
        <v>1834</v>
      </c>
      <c r="E747" s="190" t="s">
        <v>309</v>
      </c>
    </row>
    <row r="748" spans="2:5" x14ac:dyDescent="0.25">
      <c r="B748" s="188" t="s">
        <v>309</v>
      </c>
      <c r="C748" s="189" t="s">
        <v>344</v>
      </c>
      <c r="D748" s="189" t="s">
        <v>1835</v>
      </c>
      <c r="E748" s="190" t="s">
        <v>309</v>
      </c>
    </row>
    <row r="749" spans="2:5" x14ac:dyDescent="0.25">
      <c r="B749" s="188" t="s">
        <v>309</v>
      </c>
      <c r="C749" s="189" t="s">
        <v>346</v>
      </c>
      <c r="D749" s="189" t="s">
        <v>1836</v>
      </c>
      <c r="E749" s="190" t="s">
        <v>309</v>
      </c>
    </row>
    <row r="750" spans="2:5" x14ac:dyDescent="0.25">
      <c r="B750" s="188" t="s">
        <v>309</v>
      </c>
      <c r="C750" s="189" t="s">
        <v>323</v>
      </c>
      <c r="D750" s="189" t="s">
        <v>1837</v>
      </c>
      <c r="E750" s="190" t="s">
        <v>309</v>
      </c>
    </row>
    <row r="751" spans="2:5" x14ac:dyDescent="0.25">
      <c r="B751" s="188" t="s">
        <v>309</v>
      </c>
      <c r="C751" s="189" t="s">
        <v>364</v>
      </c>
      <c r="D751" s="189" t="s">
        <v>1838</v>
      </c>
      <c r="E751" s="190" t="s">
        <v>309</v>
      </c>
    </row>
    <row r="752" spans="2:5" x14ac:dyDescent="0.25">
      <c r="B752" s="188" t="s">
        <v>309</v>
      </c>
      <c r="C752" s="189" t="s">
        <v>319</v>
      </c>
      <c r="D752" s="189" t="s">
        <v>1807</v>
      </c>
      <c r="E752" s="190" t="s">
        <v>309</v>
      </c>
    </row>
    <row r="753" spans="2:5" x14ac:dyDescent="0.25">
      <c r="B753" s="188" t="s">
        <v>309</v>
      </c>
      <c r="C753" s="189" t="s">
        <v>359</v>
      </c>
      <c r="D753" s="189" t="s">
        <v>1839</v>
      </c>
      <c r="E753" s="190" t="s">
        <v>309</v>
      </c>
    </row>
    <row r="754" spans="2:5" x14ac:dyDescent="0.25">
      <c r="B754" s="188" t="s">
        <v>309</v>
      </c>
      <c r="C754" s="189" t="s">
        <v>316</v>
      </c>
      <c r="D754" s="189" t="s">
        <v>1840</v>
      </c>
      <c r="E754" s="190" t="s">
        <v>309</v>
      </c>
    </row>
    <row r="755" spans="2:5" x14ac:dyDescent="0.25">
      <c r="B755" s="188" t="s">
        <v>309</v>
      </c>
      <c r="C755" s="189" t="s">
        <v>318</v>
      </c>
      <c r="D755" s="189" t="s">
        <v>1841</v>
      </c>
      <c r="E755" s="190" t="s">
        <v>309</v>
      </c>
    </row>
    <row r="756" spans="2:5" x14ac:dyDescent="0.25">
      <c r="B756" s="188" t="s">
        <v>309</v>
      </c>
      <c r="C756" s="189" t="s">
        <v>314</v>
      </c>
      <c r="D756" s="189" t="s">
        <v>1842</v>
      </c>
      <c r="E756" s="190" t="s">
        <v>309</v>
      </c>
    </row>
    <row r="757" spans="2:5" x14ac:dyDescent="0.25">
      <c r="B757" s="188" t="s">
        <v>309</v>
      </c>
      <c r="C757" s="189" t="s">
        <v>367</v>
      </c>
      <c r="D757" s="189" t="s">
        <v>1843</v>
      </c>
      <c r="E757" s="190" t="s">
        <v>309</v>
      </c>
    </row>
    <row r="758" spans="2:5" x14ac:dyDescent="0.25">
      <c r="B758" s="188" t="s">
        <v>309</v>
      </c>
      <c r="C758" s="189" t="s">
        <v>334</v>
      </c>
      <c r="D758" s="189" t="s">
        <v>1844</v>
      </c>
      <c r="E758" s="190" t="s">
        <v>309</v>
      </c>
    </row>
    <row r="759" spans="2:5" x14ac:dyDescent="0.25">
      <c r="B759" s="188" t="s">
        <v>309</v>
      </c>
      <c r="C759" s="189" t="s">
        <v>373</v>
      </c>
      <c r="D759" s="189" t="s">
        <v>1845</v>
      </c>
      <c r="E759" s="190" t="s">
        <v>309</v>
      </c>
    </row>
    <row r="760" spans="2:5" x14ac:dyDescent="0.25">
      <c r="B760" s="188" t="s">
        <v>309</v>
      </c>
      <c r="C760" s="189" t="s">
        <v>335</v>
      </c>
      <c r="D760" s="189" t="s">
        <v>1832</v>
      </c>
      <c r="E760" s="190" t="s">
        <v>309</v>
      </c>
    </row>
    <row r="761" spans="2:5" x14ac:dyDescent="0.25">
      <c r="B761" s="188" t="s">
        <v>309</v>
      </c>
      <c r="C761" s="189" t="s">
        <v>332</v>
      </c>
      <c r="D761" s="189" t="s">
        <v>1846</v>
      </c>
      <c r="E761" s="190" t="s">
        <v>309</v>
      </c>
    </row>
    <row r="762" spans="2:5" x14ac:dyDescent="0.25">
      <c r="B762" s="188" t="s">
        <v>309</v>
      </c>
      <c r="C762" s="189" t="s">
        <v>354</v>
      </c>
      <c r="D762" s="189" t="s">
        <v>1847</v>
      </c>
      <c r="E762" s="190" t="s">
        <v>309</v>
      </c>
    </row>
    <row r="763" spans="2:5" x14ac:dyDescent="0.25">
      <c r="B763" s="188" t="s">
        <v>309</v>
      </c>
      <c r="C763" s="189" t="s">
        <v>339</v>
      </c>
      <c r="D763" s="189" t="s">
        <v>1847</v>
      </c>
      <c r="E763" s="190" t="s">
        <v>309</v>
      </c>
    </row>
    <row r="764" spans="2:5" x14ac:dyDescent="0.25">
      <c r="B764" s="188" t="s">
        <v>309</v>
      </c>
      <c r="C764" s="189" t="s">
        <v>352</v>
      </c>
      <c r="D764" s="189" t="s">
        <v>1846</v>
      </c>
      <c r="E764" s="190" t="s">
        <v>309</v>
      </c>
    </row>
    <row r="765" spans="2:5" x14ac:dyDescent="0.25">
      <c r="B765" s="188" t="s">
        <v>309</v>
      </c>
      <c r="C765" s="189" t="s">
        <v>341</v>
      </c>
      <c r="D765" s="189" t="s">
        <v>1848</v>
      </c>
      <c r="E765" s="190" t="s">
        <v>309</v>
      </c>
    </row>
    <row r="766" spans="2:5" x14ac:dyDescent="0.25">
      <c r="B766" s="188" t="s">
        <v>309</v>
      </c>
      <c r="C766" s="189" t="s">
        <v>371</v>
      </c>
      <c r="D766" s="189" t="s">
        <v>1849</v>
      </c>
      <c r="E766" s="190" t="s">
        <v>309</v>
      </c>
    </row>
    <row r="767" spans="2:5" x14ac:dyDescent="0.25">
      <c r="B767" s="188" t="s">
        <v>309</v>
      </c>
      <c r="C767" s="189" t="s">
        <v>375</v>
      </c>
      <c r="D767" s="189" t="s">
        <v>1850</v>
      </c>
      <c r="E767" s="190" t="s">
        <v>309</v>
      </c>
    </row>
    <row r="768" spans="2:5" x14ac:dyDescent="0.25">
      <c r="B768" s="188" t="s">
        <v>309</v>
      </c>
      <c r="C768" s="189" t="s">
        <v>347</v>
      </c>
      <c r="D768" s="189" t="s">
        <v>1851</v>
      </c>
      <c r="E768" s="190" t="s">
        <v>309</v>
      </c>
    </row>
    <row r="769" spans="2:5" x14ac:dyDescent="0.25">
      <c r="B769" s="188" t="s">
        <v>309</v>
      </c>
      <c r="C769" s="189" t="s">
        <v>333</v>
      </c>
      <c r="D769" s="189" t="s">
        <v>1852</v>
      </c>
      <c r="E769" s="190" t="s">
        <v>309</v>
      </c>
    </row>
    <row r="770" spans="2:5" x14ac:dyDescent="0.25">
      <c r="B770" s="188" t="s">
        <v>309</v>
      </c>
      <c r="C770" s="189" t="s">
        <v>339</v>
      </c>
      <c r="D770" s="189" t="s">
        <v>1847</v>
      </c>
      <c r="E770" s="190" t="s">
        <v>309</v>
      </c>
    </row>
    <row r="771" spans="2:5" x14ac:dyDescent="0.25">
      <c r="B771" s="188" t="s">
        <v>309</v>
      </c>
      <c r="C771" s="189" t="s">
        <v>352</v>
      </c>
      <c r="D771" s="189" t="s">
        <v>1846</v>
      </c>
      <c r="E771" s="190" t="s">
        <v>309</v>
      </c>
    </row>
    <row r="772" spans="2:5" x14ac:dyDescent="0.25">
      <c r="B772" s="188" t="s">
        <v>309</v>
      </c>
      <c r="C772" s="189" t="s">
        <v>341</v>
      </c>
      <c r="D772" s="189" t="s">
        <v>1848</v>
      </c>
      <c r="E772" s="190" t="s">
        <v>309</v>
      </c>
    </row>
    <row r="773" spans="2:5" x14ac:dyDescent="0.25">
      <c r="B773" s="188" t="s">
        <v>309</v>
      </c>
      <c r="C773" s="189" t="s">
        <v>371</v>
      </c>
      <c r="D773" s="189" t="s">
        <v>1849</v>
      </c>
      <c r="E773" s="190" t="s">
        <v>309</v>
      </c>
    </row>
    <row r="774" spans="2:5" x14ac:dyDescent="0.25">
      <c r="B774" s="188" t="s">
        <v>309</v>
      </c>
      <c r="C774" s="189" t="s">
        <v>375</v>
      </c>
      <c r="D774" s="189" t="s">
        <v>1850</v>
      </c>
      <c r="E774" s="190" t="s">
        <v>309</v>
      </c>
    </row>
    <row r="775" spans="2:5" x14ac:dyDescent="0.25">
      <c r="B775" s="188" t="s">
        <v>309</v>
      </c>
      <c r="C775" s="189" t="s">
        <v>347</v>
      </c>
      <c r="D775" s="189" t="s">
        <v>1851</v>
      </c>
      <c r="E775" s="190" t="s">
        <v>309</v>
      </c>
    </row>
    <row r="776" spans="2:5" x14ac:dyDescent="0.25">
      <c r="B776" s="191" t="s">
        <v>309</v>
      </c>
      <c r="C776" s="192" t="s">
        <v>333</v>
      </c>
      <c r="D776" s="192" t="s">
        <v>1852</v>
      </c>
      <c r="E776" s="193" t="s">
        <v>309</v>
      </c>
    </row>
  </sheetData>
  <autoFilter ref="B56:E776" xr:uid="{02327290-99C0-4FD5-B502-23708F3FEAE7}"/>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B67D00-5F43-47EC-A6BF-40131BD342AF}">
  <sheetPr codeName="Ark1">
    <tabColor theme="8" tint="0.59999389629810485"/>
  </sheetPr>
  <dimension ref="B1:J119"/>
  <sheetViews>
    <sheetView zoomScale="80" zoomScaleNormal="80" workbookViewId="0"/>
  </sheetViews>
  <sheetFormatPr defaultColWidth="8.85546875" defaultRowHeight="15" x14ac:dyDescent="0.25"/>
  <cols>
    <col min="1" max="1" width="3.140625" customWidth="1"/>
    <col min="2" max="2" width="77.28515625" customWidth="1"/>
    <col min="3" max="4" width="18.5703125" customWidth="1"/>
    <col min="5" max="5" width="15" customWidth="1"/>
    <col min="6" max="6" width="24.42578125" customWidth="1"/>
    <col min="7" max="7" width="20.42578125" customWidth="1"/>
    <col min="8" max="8" width="18.85546875" customWidth="1"/>
    <col min="10" max="10" width="14.42578125" bestFit="1" customWidth="1"/>
    <col min="11" max="11" width="18.85546875" customWidth="1"/>
    <col min="12" max="12" width="18.42578125" customWidth="1"/>
  </cols>
  <sheetData>
    <row r="1" spans="2:10" s="1" customFormat="1" ht="19.5" thickBot="1" x14ac:dyDescent="0.35">
      <c r="B1" s="1" t="s">
        <v>34</v>
      </c>
    </row>
    <row r="2" spans="2:10" ht="15.75" thickTop="1" x14ac:dyDescent="0.25"/>
    <row r="4" spans="2:10" ht="19.5" customHeight="1" x14ac:dyDescent="0.25">
      <c r="B4" s="552" t="s">
        <v>1090</v>
      </c>
    </row>
    <row r="5" spans="2:10" ht="15" customHeight="1" x14ac:dyDescent="0.25">
      <c r="B5" s="370"/>
      <c r="C5" s="293"/>
    </row>
    <row r="7" spans="2:10" ht="15.75" x14ac:dyDescent="0.25">
      <c r="B7" s="3" t="s">
        <v>1091</v>
      </c>
      <c r="C7" s="371"/>
      <c r="D7" s="371"/>
      <c r="F7" s="3" t="s">
        <v>1092</v>
      </c>
      <c r="H7" s="372"/>
    </row>
    <row r="8" spans="2:10" ht="45" x14ac:dyDescent="0.25">
      <c r="B8" s="25" t="s">
        <v>283</v>
      </c>
      <c r="C8" s="314" t="s">
        <v>1093</v>
      </c>
      <c r="D8" s="314" t="s">
        <v>1939</v>
      </c>
      <c r="F8" s="159" t="s">
        <v>299</v>
      </c>
      <c r="G8" s="314" t="s">
        <v>1094</v>
      </c>
      <c r="H8" s="25" t="s">
        <v>1095</v>
      </c>
    </row>
    <row r="9" spans="2:10" x14ac:dyDescent="0.25">
      <c r="B9" s="4" t="s">
        <v>1096</v>
      </c>
      <c r="C9" s="27"/>
      <c r="D9" s="297">
        <f>Input!D124</f>
        <v>0.05</v>
      </c>
      <c r="E9" s="65"/>
      <c r="F9" s="353" t="s">
        <v>398</v>
      </c>
      <c r="G9" s="269">
        <v>1</v>
      </c>
      <c r="H9" s="85">
        <f>COUNTIF('Energy consumption (raw)'!AJ:AJ,Lists!F9)</f>
        <v>193</v>
      </c>
      <c r="I9" s="54"/>
      <c r="J9" s="441"/>
    </row>
    <row r="10" spans="2:10" x14ac:dyDescent="0.25">
      <c r="B10" s="27" t="s">
        <v>1097</v>
      </c>
      <c r="C10" s="27"/>
      <c r="D10" s="298">
        <f>Input!D125</f>
        <v>0.05</v>
      </c>
      <c r="E10" s="65"/>
      <c r="F10" s="78" t="s">
        <v>458</v>
      </c>
      <c r="G10" s="470">
        <v>1</v>
      </c>
      <c r="H10" s="80">
        <f>COUNTIF('Energy consumption (raw)'!AJ:AJ,Lists!F10)</f>
        <v>61</v>
      </c>
      <c r="I10" s="54"/>
    </row>
    <row r="11" spans="2:10" x14ac:dyDescent="0.25">
      <c r="B11" s="27" t="s">
        <v>1098</v>
      </c>
      <c r="C11" s="27"/>
      <c r="D11" s="298">
        <f>Input!D126</f>
        <v>0.05</v>
      </c>
      <c r="E11" s="65"/>
      <c r="F11" s="78" t="s">
        <v>379</v>
      </c>
      <c r="G11" s="470">
        <v>1</v>
      </c>
      <c r="H11" s="80">
        <f>COUNTIF('Energy consumption (raw)'!AJ:AJ,Lists!F11)</f>
        <v>129</v>
      </c>
      <c r="I11" s="54"/>
    </row>
    <row r="12" spans="2:10" x14ac:dyDescent="0.25">
      <c r="B12" s="27" t="s">
        <v>1099</v>
      </c>
      <c r="C12" s="27"/>
      <c r="D12" s="298">
        <f>Input!D127</f>
        <v>0.05</v>
      </c>
      <c r="E12" s="65"/>
      <c r="F12" s="78" t="s">
        <v>311</v>
      </c>
      <c r="G12" s="470">
        <v>1</v>
      </c>
      <c r="H12" s="80">
        <f>COUNTIF('Energy consumption (raw)'!AJ:AJ,Lists!F12)</f>
        <v>150</v>
      </c>
      <c r="I12" s="54"/>
    </row>
    <row r="13" spans="2:10" x14ac:dyDescent="0.25">
      <c r="B13" s="27" t="s">
        <v>1100</v>
      </c>
      <c r="C13" s="27"/>
      <c r="D13" s="298">
        <f>Input!D128</f>
        <v>0.05</v>
      </c>
      <c r="E13" s="65"/>
      <c r="F13" s="78" t="s">
        <v>542</v>
      </c>
      <c r="G13" s="470">
        <v>1</v>
      </c>
      <c r="H13" s="80">
        <f>COUNTIF('Energy consumption (raw)'!AJ:AJ,Lists!F13)</f>
        <v>83</v>
      </c>
      <c r="I13" s="54"/>
    </row>
    <row r="14" spans="2:10" x14ac:dyDescent="0.25">
      <c r="B14" s="27" t="s">
        <v>1101</v>
      </c>
      <c r="C14" s="27"/>
      <c r="D14" s="298">
        <f>Input!D129</f>
        <v>0.05</v>
      </c>
      <c r="E14" s="65"/>
      <c r="F14" s="78" t="s">
        <v>320</v>
      </c>
      <c r="G14" s="470">
        <v>1</v>
      </c>
      <c r="H14" s="80">
        <f>COUNTIF('Energy consumption (raw)'!AJ:AJ,Lists!F14)</f>
        <v>109</v>
      </c>
      <c r="I14" s="54"/>
    </row>
    <row r="15" spans="2:10" x14ac:dyDescent="0.25">
      <c r="B15" s="27" t="s">
        <v>1102</v>
      </c>
      <c r="C15" s="27">
        <v>1</v>
      </c>
      <c r="D15" s="298">
        <f>Input!D130</f>
        <v>0.05</v>
      </c>
      <c r="E15" s="65"/>
      <c r="F15" s="78" t="s">
        <v>595</v>
      </c>
      <c r="G15" s="470">
        <v>1</v>
      </c>
      <c r="H15" s="80">
        <f>COUNTIF('Energy consumption (raw)'!AJ:AJ,Lists!F15)</f>
        <v>86</v>
      </c>
      <c r="I15" s="54"/>
    </row>
    <row r="16" spans="2:10" x14ac:dyDescent="0.25">
      <c r="B16" s="27" t="s">
        <v>1103</v>
      </c>
      <c r="C16" s="27"/>
      <c r="D16" s="298">
        <f>Input!D131</f>
        <v>0.05</v>
      </c>
      <c r="E16" s="65"/>
      <c r="F16" s="78" t="s">
        <v>620</v>
      </c>
      <c r="G16" s="470">
        <v>1</v>
      </c>
      <c r="H16" s="80">
        <f>COUNTIF('Energy consumption (raw)'!AJ:AJ,Lists!F16)</f>
        <v>32</v>
      </c>
      <c r="I16" s="54"/>
    </row>
    <row r="17" spans="2:9" x14ac:dyDescent="0.25">
      <c r="B17" s="27" t="s">
        <v>1104</v>
      </c>
      <c r="C17" s="27"/>
      <c r="D17" s="298">
        <f>Input!D132</f>
        <v>0.05</v>
      </c>
      <c r="E17" s="65"/>
      <c r="F17" s="78" t="s">
        <v>625</v>
      </c>
      <c r="G17" s="470">
        <v>1</v>
      </c>
      <c r="H17" s="80">
        <f>COUNTIF('Energy consumption (raw)'!AJ:AJ,Lists!F17)</f>
        <v>62</v>
      </c>
      <c r="I17" s="54"/>
    </row>
    <row r="18" spans="2:9" x14ac:dyDescent="0.25">
      <c r="B18" s="27" t="s">
        <v>1105</v>
      </c>
      <c r="C18" s="27"/>
      <c r="D18" s="298">
        <f>Input!D133</f>
        <v>0.05</v>
      </c>
      <c r="E18" s="65"/>
      <c r="F18" s="78" t="s">
        <v>643</v>
      </c>
      <c r="G18" s="470">
        <v>1</v>
      </c>
      <c r="H18" s="80">
        <f>COUNTIF('Energy consumption (raw)'!AJ:AJ,Lists!F18)</f>
        <v>17</v>
      </c>
      <c r="I18" s="54"/>
    </row>
    <row r="19" spans="2:9" x14ac:dyDescent="0.25">
      <c r="B19" s="27" t="s">
        <v>1106</v>
      </c>
      <c r="C19" s="27"/>
      <c r="D19" s="298">
        <f>Input!D134</f>
        <v>0.05</v>
      </c>
      <c r="E19" s="65"/>
      <c r="F19" s="78" t="s">
        <v>651</v>
      </c>
      <c r="G19" s="470">
        <v>1</v>
      </c>
      <c r="H19" s="80">
        <f>COUNTIF('Energy consumption (raw)'!AJ:AJ,Lists!F19)</f>
        <v>23</v>
      </c>
      <c r="I19" s="54"/>
    </row>
    <row r="20" spans="2:9" ht="30" x14ac:dyDescent="0.25">
      <c r="B20" s="430" t="s">
        <v>1107</v>
      </c>
      <c r="C20" s="27"/>
      <c r="D20" s="298">
        <f>Input!D135</f>
        <v>1.4999999999999999E-2</v>
      </c>
      <c r="E20" s="65"/>
      <c r="F20" s="78" t="s">
        <v>657</v>
      </c>
      <c r="G20" s="470">
        <v>1</v>
      </c>
      <c r="H20" s="80">
        <f>COUNTIF('Energy consumption (raw)'!AJ:AJ,Lists!F20)</f>
        <v>5</v>
      </c>
      <c r="I20" s="54"/>
    </row>
    <row r="21" spans="2:9" x14ac:dyDescent="0.25">
      <c r="B21" s="27" t="s">
        <v>1108</v>
      </c>
      <c r="C21" s="27"/>
      <c r="D21" s="298">
        <f>Input!D136</f>
        <v>0.05</v>
      </c>
      <c r="E21" s="65"/>
      <c r="F21" s="78" t="s">
        <v>1109</v>
      </c>
      <c r="G21" s="470">
        <v>1</v>
      </c>
      <c r="H21" s="80">
        <f>COUNTIF('Energy consumption (raw)'!AJ:AJ,Lists!F21)</f>
        <v>0</v>
      </c>
      <c r="I21" s="54"/>
    </row>
    <row r="22" spans="2:9" x14ac:dyDescent="0.25">
      <c r="B22" s="27" t="s">
        <v>1110</v>
      </c>
      <c r="C22" s="27"/>
      <c r="D22" s="298">
        <f>Input!D137</f>
        <v>0.05</v>
      </c>
      <c r="E22" s="65"/>
      <c r="F22" s="78" t="s">
        <v>659</v>
      </c>
      <c r="G22" s="470">
        <v>1</v>
      </c>
      <c r="H22" s="80">
        <f>COUNTIF('Energy consumption (raw)'!AJ:AJ,Lists!F22)</f>
        <v>1</v>
      </c>
      <c r="I22" s="54"/>
    </row>
    <row r="23" spans="2:9" x14ac:dyDescent="0.25">
      <c r="B23" s="27" t="s">
        <v>1111</v>
      </c>
      <c r="C23" s="27"/>
      <c r="D23" s="298">
        <f>Input!D138</f>
        <v>0.05</v>
      </c>
      <c r="E23" s="65"/>
      <c r="F23" s="78" t="s">
        <v>660</v>
      </c>
      <c r="G23" s="470">
        <v>1</v>
      </c>
      <c r="H23" s="80">
        <f>COUNTIF('Energy consumption (raw)'!AJ:AJ,Lists!F23)</f>
        <v>2</v>
      </c>
      <c r="I23" s="54"/>
    </row>
    <row r="24" spans="2:9" x14ac:dyDescent="0.25">
      <c r="B24" s="27" t="s">
        <v>1112</v>
      </c>
      <c r="C24" s="27"/>
      <c r="D24" s="298">
        <f>Input!D139</f>
        <v>0.05</v>
      </c>
      <c r="E24" s="65"/>
      <c r="F24" s="78" t="s">
        <v>661</v>
      </c>
      <c r="G24" s="470">
        <v>1</v>
      </c>
      <c r="H24" s="80">
        <f>COUNTIF('Energy consumption (raw)'!AJ:AJ,Lists!F24)</f>
        <v>2</v>
      </c>
      <c r="I24" s="54"/>
    </row>
    <row r="25" spans="2:9" x14ac:dyDescent="0.25">
      <c r="B25" s="27" t="s">
        <v>1113</v>
      </c>
      <c r="C25" s="27"/>
      <c r="D25" s="298">
        <f>Input!D140</f>
        <v>0.05</v>
      </c>
      <c r="E25" s="65"/>
      <c r="F25" s="78" t="s">
        <v>663</v>
      </c>
      <c r="G25" s="470">
        <v>1</v>
      </c>
      <c r="H25" s="80">
        <f>COUNTIF('Energy consumption (raw)'!AJ:AJ,Lists!F25)</f>
        <v>9</v>
      </c>
      <c r="I25" s="54"/>
    </row>
    <row r="26" spans="2:9" x14ac:dyDescent="0.25">
      <c r="B26" s="27" t="s">
        <v>1114</v>
      </c>
      <c r="C26" s="27"/>
      <c r="D26" s="298">
        <f>Input!D141</f>
        <v>0.03</v>
      </c>
      <c r="E26" s="65"/>
      <c r="F26" s="78" t="s">
        <v>324</v>
      </c>
      <c r="G26" s="470">
        <v>1</v>
      </c>
      <c r="H26" s="80">
        <f>COUNTIF('Energy consumption (raw)'!AJ:AJ,Lists!F26)</f>
        <v>23</v>
      </c>
      <c r="I26" s="54"/>
    </row>
    <row r="27" spans="2:9" x14ac:dyDescent="0.25">
      <c r="B27" s="27" t="s">
        <v>1115</v>
      </c>
      <c r="C27" s="27"/>
      <c r="D27" s="298">
        <f>Input!D142</f>
        <v>0.05</v>
      </c>
      <c r="E27" s="65"/>
      <c r="F27" s="78" t="s">
        <v>325</v>
      </c>
      <c r="G27" s="470">
        <v>1</v>
      </c>
      <c r="H27" s="80">
        <f>COUNTIF('Energy consumption (raw)'!AJ:AJ,Lists!F27)</f>
        <v>15</v>
      </c>
      <c r="I27" s="54"/>
    </row>
    <row r="28" spans="2:9" x14ac:dyDescent="0.25">
      <c r="B28" s="27" t="s">
        <v>1116</v>
      </c>
      <c r="C28" s="27"/>
      <c r="D28" s="298">
        <f>Input!D143</f>
        <v>0.05</v>
      </c>
      <c r="E28" s="65"/>
      <c r="F28" s="78" t="s">
        <v>680</v>
      </c>
      <c r="G28" s="470">
        <v>1</v>
      </c>
      <c r="H28" s="80">
        <f>COUNTIF('Energy consumption (raw)'!AJ:AJ,Lists!F28)</f>
        <v>51</v>
      </c>
      <c r="I28" s="54"/>
    </row>
    <row r="29" spans="2:9" x14ac:dyDescent="0.25">
      <c r="B29" s="27" t="s">
        <v>1117</v>
      </c>
      <c r="C29" s="27"/>
      <c r="D29" s="298">
        <f>Input!D144</f>
        <v>0.05</v>
      </c>
      <c r="E29" s="65"/>
      <c r="F29" s="78" t="s">
        <v>690</v>
      </c>
      <c r="G29" s="470">
        <v>1</v>
      </c>
      <c r="H29" s="80">
        <f>COUNTIF('Energy consumption (raw)'!AJ:AJ,Lists!F29)</f>
        <v>4</v>
      </c>
      <c r="I29" s="54"/>
    </row>
    <row r="30" spans="2:9" x14ac:dyDescent="0.25">
      <c r="B30" s="27" t="s">
        <v>1118</v>
      </c>
      <c r="C30" s="27"/>
      <c r="D30" s="298">
        <f>Input!D145</f>
        <v>0.05</v>
      </c>
      <c r="E30" s="65"/>
      <c r="F30" s="78" t="s">
        <v>326</v>
      </c>
      <c r="G30" s="470">
        <v>1</v>
      </c>
      <c r="H30" s="80">
        <f>COUNTIF('Energy consumption (raw)'!AJ:AJ,Lists!F30)</f>
        <v>59</v>
      </c>
      <c r="I30" s="54"/>
    </row>
    <row r="31" spans="2:9" x14ac:dyDescent="0.25">
      <c r="B31" s="27" t="s">
        <v>1119</v>
      </c>
      <c r="C31" s="27"/>
      <c r="D31" s="298">
        <f>Input!D146</f>
        <v>0.05</v>
      </c>
      <c r="E31" s="65"/>
      <c r="F31" s="78" t="s">
        <v>700</v>
      </c>
      <c r="G31" s="470">
        <v>1</v>
      </c>
      <c r="H31" s="80">
        <f>COUNTIF('Energy consumption (raw)'!AJ:AJ,Lists!F31)</f>
        <v>38</v>
      </c>
      <c r="I31" s="54"/>
    </row>
    <row r="32" spans="2:9" x14ac:dyDescent="0.25">
      <c r="B32" s="27" t="s">
        <v>1120</v>
      </c>
      <c r="C32" s="27"/>
      <c r="D32" s="298">
        <f>Input!D147</f>
        <v>0.05</v>
      </c>
      <c r="E32" s="65"/>
      <c r="F32" s="78" t="s">
        <v>328</v>
      </c>
      <c r="G32" s="470">
        <v>1</v>
      </c>
      <c r="H32" s="80">
        <f>COUNTIF('Energy consumption (raw)'!AJ:AJ,Lists!F32)</f>
        <v>20</v>
      </c>
      <c r="I32" s="54"/>
    </row>
    <row r="33" spans="2:9" x14ac:dyDescent="0.25">
      <c r="B33" s="27" t="s">
        <v>1121</v>
      </c>
      <c r="C33" s="27"/>
      <c r="D33" s="298">
        <f>Input!D148</f>
        <v>0.05</v>
      </c>
      <c r="E33" s="65"/>
      <c r="F33" s="78" t="s">
        <v>709</v>
      </c>
      <c r="G33" s="470">
        <v>1</v>
      </c>
      <c r="H33" s="80">
        <f>COUNTIF('Energy consumption (raw)'!AJ:AJ,Lists!F33)</f>
        <v>11</v>
      </c>
      <c r="I33" s="54"/>
    </row>
    <row r="34" spans="2:9" x14ac:dyDescent="0.25">
      <c r="B34" s="27" t="s">
        <v>1122</v>
      </c>
      <c r="C34" s="27"/>
      <c r="D34" s="298">
        <f>Input!D149</f>
        <v>0.05</v>
      </c>
      <c r="E34" s="65"/>
      <c r="F34" s="78" t="s">
        <v>330</v>
      </c>
      <c r="G34" s="470">
        <v>1</v>
      </c>
      <c r="H34" s="80">
        <f>COUNTIF('Energy consumption (raw)'!AJ:AJ,Lists!F34)</f>
        <v>33</v>
      </c>
      <c r="I34" s="54"/>
    </row>
    <row r="35" spans="2:9" x14ac:dyDescent="0.25">
      <c r="B35" s="27" t="s">
        <v>1123</v>
      </c>
      <c r="C35" s="27"/>
      <c r="D35" s="298">
        <f>Input!D150</f>
        <v>0.05</v>
      </c>
      <c r="E35" s="65"/>
      <c r="F35" s="78" t="s">
        <v>331</v>
      </c>
      <c r="G35" s="470">
        <v>1</v>
      </c>
      <c r="H35" s="80">
        <f>COUNTIF('Energy consumption (raw)'!AJ:AJ,Lists!F35)</f>
        <v>35</v>
      </c>
      <c r="I35" s="54"/>
    </row>
    <row r="36" spans="2:9" x14ac:dyDescent="0.25">
      <c r="B36" s="27" t="s">
        <v>1124</v>
      </c>
      <c r="C36" s="27"/>
      <c r="D36" s="298">
        <f>Input!D151</f>
        <v>0.05</v>
      </c>
      <c r="E36" s="65"/>
      <c r="F36" s="78" t="s">
        <v>337</v>
      </c>
      <c r="G36" s="470">
        <v>1</v>
      </c>
      <c r="H36" s="80">
        <f>COUNTIF('Energy consumption (raw)'!AJ:AJ,Lists!F36)</f>
        <v>16</v>
      </c>
      <c r="I36" s="54"/>
    </row>
    <row r="37" spans="2:9" x14ac:dyDescent="0.25">
      <c r="B37" s="27" t="s">
        <v>1125</v>
      </c>
      <c r="C37" s="27"/>
      <c r="D37" s="299">
        <f>Input!D152</f>
        <v>0.05</v>
      </c>
      <c r="E37" s="65"/>
      <c r="F37" s="78" t="s">
        <v>343</v>
      </c>
      <c r="G37" s="470">
        <v>1</v>
      </c>
      <c r="H37" s="80">
        <f>COUNTIF('Energy consumption (raw)'!AJ:AJ,Lists!F37)</f>
        <v>20</v>
      </c>
      <c r="I37" s="54"/>
    </row>
    <row r="38" spans="2:9" x14ac:dyDescent="0.25">
      <c r="B38" s="318" t="s">
        <v>1126</v>
      </c>
      <c r="C38" s="4"/>
      <c r="D38" s="27"/>
      <c r="F38" s="78" t="s">
        <v>384</v>
      </c>
      <c r="G38" s="470">
        <v>1</v>
      </c>
      <c r="H38" s="80">
        <f>COUNTIF('Energy consumption (raw)'!AJ:AJ,Lists!F38)</f>
        <v>5</v>
      </c>
    </row>
    <row r="39" spans="2:9" x14ac:dyDescent="0.25">
      <c r="B39" s="315" t="s">
        <v>1127</v>
      </c>
      <c r="C39" s="27"/>
      <c r="D39" s="27"/>
      <c r="F39" s="78" t="s">
        <v>385</v>
      </c>
      <c r="G39" s="470">
        <v>1</v>
      </c>
      <c r="H39" s="80">
        <f>COUNTIF('Energy consumption (raw)'!AJ:AJ,Lists!F39)</f>
        <v>33</v>
      </c>
    </row>
    <row r="40" spans="2:9" x14ac:dyDescent="0.25">
      <c r="B40" s="315" t="s">
        <v>1128</v>
      </c>
      <c r="C40" s="27"/>
      <c r="D40" s="27"/>
      <c r="F40" s="78" t="s">
        <v>732</v>
      </c>
      <c r="G40" s="470">
        <v>1</v>
      </c>
      <c r="H40" s="80">
        <f>COUNTIF('Energy consumption (raw)'!AJ:AJ,Lists!F40)</f>
        <v>52</v>
      </c>
    </row>
    <row r="41" spans="2:9" x14ac:dyDescent="0.25">
      <c r="B41" s="315" t="s">
        <v>1129</v>
      </c>
      <c r="C41" s="27"/>
      <c r="D41" s="27"/>
      <c r="F41" s="78" t="s">
        <v>345</v>
      </c>
      <c r="G41" s="470">
        <v>1</v>
      </c>
      <c r="H41" s="80">
        <f>COUNTIF('Energy consumption (raw)'!AJ:AJ,Lists!F41)</f>
        <v>29</v>
      </c>
    </row>
    <row r="42" spans="2:9" x14ac:dyDescent="0.25">
      <c r="B42" s="315" t="s">
        <v>1130</v>
      </c>
      <c r="C42" s="27"/>
      <c r="D42" s="27"/>
      <c r="F42" s="78" t="s">
        <v>743</v>
      </c>
      <c r="G42" s="470">
        <v>1</v>
      </c>
      <c r="H42" s="80">
        <f>COUNTIF('Energy consumption (raw)'!AJ:AJ,Lists!F42)</f>
        <v>15</v>
      </c>
    </row>
    <row r="43" spans="2:9" x14ac:dyDescent="0.25">
      <c r="B43" s="315" t="s">
        <v>1131</v>
      </c>
      <c r="C43" s="27"/>
      <c r="D43" s="27"/>
      <c r="F43" s="78" t="s">
        <v>750</v>
      </c>
      <c r="G43" s="470">
        <v>1</v>
      </c>
      <c r="H43" s="80">
        <f>COUNTIF('Energy consumption (raw)'!AJ:AJ,Lists!F43)</f>
        <v>32</v>
      </c>
    </row>
    <row r="44" spans="2:9" x14ac:dyDescent="0.25">
      <c r="B44" s="315" t="s">
        <v>1132</v>
      </c>
      <c r="C44" s="27"/>
      <c r="D44" s="27"/>
      <c r="F44" s="78" t="s">
        <v>348</v>
      </c>
      <c r="G44" s="470">
        <v>1</v>
      </c>
      <c r="H44" s="80">
        <f>COUNTIF('Energy consumption (raw)'!AJ:AJ,Lists!F44)</f>
        <v>9</v>
      </c>
    </row>
    <row r="45" spans="2:9" x14ac:dyDescent="0.25">
      <c r="B45" s="315" t="s">
        <v>1133</v>
      </c>
      <c r="C45" s="27"/>
      <c r="D45" s="27"/>
      <c r="F45" s="482" t="s">
        <v>761</v>
      </c>
      <c r="G45" s="470">
        <v>1</v>
      </c>
      <c r="H45" s="80">
        <f>COUNTIF('Energy consumption (raw)'!AJ:AJ,Lists!F45)</f>
        <v>29</v>
      </c>
    </row>
    <row r="46" spans="2:9" x14ac:dyDescent="0.25">
      <c r="B46" s="315" t="s">
        <v>309</v>
      </c>
      <c r="C46" s="27"/>
      <c r="D46" s="27"/>
      <c r="F46" s="78" t="s">
        <v>765</v>
      </c>
      <c r="G46" s="470">
        <v>1</v>
      </c>
      <c r="H46" s="80">
        <f>COUNTIF('Energy consumption (raw)'!AJ:AJ,Lists!F46)</f>
        <v>6</v>
      </c>
    </row>
    <row r="47" spans="2:9" x14ac:dyDescent="0.25">
      <c r="B47" s="315" t="s">
        <v>378</v>
      </c>
      <c r="C47" s="27"/>
      <c r="D47" s="27"/>
      <c r="F47" s="78" t="s">
        <v>387</v>
      </c>
      <c r="G47" s="470">
        <v>1</v>
      </c>
      <c r="H47" s="80">
        <f>COUNTIF('Energy consumption (raw)'!AJ:AJ,Lists!F47)</f>
        <v>12</v>
      </c>
    </row>
    <row r="48" spans="2:9" x14ac:dyDescent="0.25">
      <c r="B48" s="315" t="s">
        <v>1005</v>
      </c>
      <c r="C48" s="27"/>
      <c r="D48" s="27"/>
      <c r="F48" s="78" t="s">
        <v>350</v>
      </c>
      <c r="G48" s="470">
        <v>1</v>
      </c>
      <c r="H48" s="80">
        <f>COUNTIF('Energy consumption (raw)'!AJ:AJ,Lists!F48)</f>
        <v>6</v>
      </c>
    </row>
    <row r="49" spans="2:8" x14ac:dyDescent="0.25">
      <c r="B49" s="316" t="s">
        <v>1134</v>
      </c>
      <c r="C49" s="26"/>
      <c r="D49" s="26"/>
      <c r="F49" s="78" t="s">
        <v>767</v>
      </c>
      <c r="G49" s="470">
        <v>1</v>
      </c>
      <c r="H49" s="80">
        <f>COUNTIF('Energy consumption (raw)'!AJ:AJ,Lists!F49)</f>
        <v>5</v>
      </c>
    </row>
    <row r="50" spans="2:8" x14ac:dyDescent="0.25">
      <c r="B50" s="317"/>
      <c r="F50" s="78" t="s">
        <v>353</v>
      </c>
      <c r="G50" s="470">
        <v>1</v>
      </c>
      <c r="H50" s="80">
        <f>COUNTIF('Energy consumption (raw)'!AJ:AJ,Lists!F50)</f>
        <v>12</v>
      </c>
    </row>
    <row r="51" spans="2:8" x14ac:dyDescent="0.25">
      <c r="F51" s="78" t="s">
        <v>771</v>
      </c>
      <c r="G51" s="470">
        <v>1</v>
      </c>
      <c r="H51" s="80">
        <f>COUNTIF('Energy consumption (raw)'!AJ:AJ,Lists!F51)</f>
        <v>3</v>
      </c>
    </row>
    <row r="52" spans="2:8" x14ac:dyDescent="0.25">
      <c r="F52" s="78" t="s">
        <v>773</v>
      </c>
      <c r="G52" s="470">
        <v>1</v>
      </c>
      <c r="H52" s="80">
        <f>COUNTIF('Energy consumption (raw)'!AJ:AJ,Lists!F52)</f>
        <v>11</v>
      </c>
    </row>
    <row r="53" spans="2:8" x14ac:dyDescent="0.25">
      <c r="F53" s="78" t="s">
        <v>357</v>
      </c>
      <c r="G53" s="470">
        <v>1</v>
      </c>
      <c r="H53" s="80">
        <f>COUNTIF('Energy consumption (raw)'!AJ:AJ,Lists!F53)</f>
        <v>30</v>
      </c>
    </row>
    <row r="54" spans="2:8" x14ac:dyDescent="0.25">
      <c r="F54" s="78" t="s">
        <v>360</v>
      </c>
      <c r="G54" s="470">
        <v>1</v>
      </c>
      <c r="H54" s="80">
        <f>COUNTIF('Energy consumption (raw)'!AJ:AJ,Lists!F54)</f>
        <v>75</v>
      </c>
    </row>
    <row r="55" spans="2:8" x14ac:dyDescent="0.25">
      <c r="F55" s="78" t="s">
        <v>786</v>
      </c>
      <c r="G55" s="470">
        <v>1</v>
      </c>
      <c r="H55" s="80">
        <f>COUNTIF('Energy consumption (raw)'!AJ:AJ,Lists!F55)</f>
        <v>309</v>
      </c>
    </row>
    <row r="56" spans="2:8" x14ac:dyDescent="0.25">
      <c r="F56" s="78" t="s">
        <v>392</v>
      </c>
      <c r="G56" s="470">
        <v>1</v>
      </c>
      <c r="H56" s="80">
        <f>COUNTIF('Energy consumption (raw)'!AJ:AJ,Lists!F56)</f>
        <v>261</v>
      </c>
    </row>
    <row r="57" spans="2:8" x14ac:dyDescent="0.25">
      <c r="F57" s="78" t="s">
        <v>362</v>
      </c>
      <c r="G57" s="470">
        <v>1</v>
      </c>
      <c r="H57" s="80">
        <f>COUNTIF('Energy consumption (raw)'!AJ:AJ,Lists!F57)</f>
        <v>104</v>
      </c>
    </row>
    <row r="58" spans="2:8" x14ac:dyDescent="0.25">
      <c r="F58" s="78" t="s">
        <v>366</v>
      </c>
      <c r="G58" s="470">
        <v>1</v>
      </c>
      <c r="H58" s="80">
        <f>COUNTIF('Energy consumption (raw)'!AJ:AJ,Lists!F58)</f>
        <v>286</v>
      </c>
    </row>
    <row r="59" spans="2:8" x14ac:dyDescent="0.25">
      <c r="F59" s="78" t="s">
        <v>370</v>
      </c>
      <c r="G59" s="470">
        <v>1</v>
      </c>
      <c r="H59" s="80">
        <f>COUNTIF('Energy consumption (raw)'!AJ:AJ,Lists!F59)</f>
        <v>107</v>
      </c>
    </row>
    <row r="60" spans="2:8" x14ac:dyDescent="0.25">
      <c r="F60" s="78" t="s">
        <v>975</v>
      </c>
      <c r="G60" s="470">
        <v>1</v>
      </c>
      <c r="H60" s="80">
        <f>COUNTIF('Energy consumption (raw)'!AJ:AJ,Lists!F60)</f>
        <v>39</v>
      </c>
    </row>
    <row r="61" spans="2:8" x14ac:dyDescent="0.25">
      <c r="F61" s="78" t="s">
        <v>981</v>
      </c>
      <c r="G61" s="470">
        <v>1</v>
      </c>
      <c r="H61" s="80">
        <f>COUNTIF('Energy consumption (raw)'!AJ:AJ,Lists!F61)</f>
        <v>13</v>
      </c>
    </row>
    <row r="62" spans="2:8" x14ac:dyDescent="0.25">
      <c r="F62" s="78" t="s">
        <v>983</v>
      </c>
      <c r="G62" s="470">
        <v>1</v>
      </c>
      <c r="H62" s="80">
        <f>COUNTIF('Energy consumption (raw)'!AJ:AJ,Lists!F62)</f>
        <v>34</v>
      </c>
    </row>
    <row r="63" spans="2:8" x14ac:dyDescent="0.25">
      <c r="F63" s="78" t="s">
        <v>394</v>
      </c>
      <c r="G63" s="470">
        <v>1</v>
      </c>
      <c r="H63" s="80">
        <f>COUNTIF('Energy consumption (raw)'!AJ:AJ,Lists!F63)</f>
        <v>26</v>
      </c>
    </row>
    <row r="64" spans="2:8" x14ac:dyDescent="0.25">
      <c r="F64" s="78" t="s">
        <v>987</v>
      </c>
      <c r="G64" s="470">
        <v>1</v>
      </c>
      <c r="H64" s="80">
        <f>COUNTIF('Energy consumption (raw)'!AJ:AJ,Lists!F64)</f>
        <v>55</v>
      </c>
    </row>
    <row r="65" spans="2:8" x14ac:dyDescent="0.25">
      <c r="F65" s="78" t="s">
        <v>991</v>
      </c>
      <c r="G65" s="470">
        <v>1</v>
      </c>
      <c r="H65" s="80">
        <f>COUNTIF('Energy consumption (raw)'!AJ:AJ,Lists!F65)</f>
        <v>9</v>
      </c>
    </row>
    <row r="66" spans="2:8" x14ac:dyDescent="0.25">
      <c r="F66" s="78" t="s">
        <v>992</v>
      </c>
      <c r="G66" s="470">
        <v>1</v>
      </c>
      <c r="H66" s="80">
        <f>COUNTIF('Energy consumption (raw)'!AJ:AJ,Lists!F66)</f>
        <v>11</v>
      </c>
    </row>
    <row r="67" spans="2:8" x14ac:dyDescent="0.25">
      <c r="F67" s="78" t="s">
        <v>994</v>
      </c>
      <c r="G67" s="470">
        <v>1</v>
      </c>
      <c r="H67" s="80">
        <f>COUNTIF('Energy consumption (raw)'!AJ:AJ,Lists!F67)</f>
        <v>9</v>
      </c>
    </row>
    <row r="68" spans="2:8" x14ac:dyDescent="0.25">
      <c r="F68" s="78" t="s">
        <v>997</v>
      </c>
      <c r="G68" s="470">
        <v>1</v>
      </c>
      <c r="H68" s="80">
        <f>COUNTIF('Energy consumption (raw)'!AJ:AJ,Lists!F68)</f>
        <v>1</v>
      </c>
    </row>
    <row r="69" spans="2:8" x14ac:dyDescent="0.25">
      <c r="F69" s="78" t="s">
        <v>372</v>
      </c>
      <c r="G69" s="470">
        <v>1</v>
      </c>
      <c r="H69" s="80">
        <f>COUNTIF('Energy consumption (raw)'!AJ:AJ,Lists!F69)</f>
        <v>23</v>
      </c>
    </row>
    <row r="70" spans="2:8" x14ac:dyDescent="0.25">
      <c r="F70" s="78" t="s">
        <v>1000</v>
      </c>
      <c r="G70" s="470">
        <v>1</v>
      </c>
      <c r="H70" s="80">
        <f>COUNTIF('Energy consumption (raw)'!AJ:AJ,Lists!F70)</f>
        <v>9</v>
      </c>
    </row>
    <row r="71" spans="2:8" x14ac:dyDescent="0.25">
      <c r="F71" s="79" t="s">
        <v>1001</v>
      </c>
      <c r="G71" s="471">
        <v>1</v>
      </c>
      <c r="H71" s="6">
        <f>COUNTIF('Energy consumption (raw)'!AJ:AJ,Lists!F71)</f>
        <v>12</v>
      </c>
    </row>
    <row r="75" spans="2:8" x14ac:dyDescent="0.25">
      <c r="B75" s="369" t="s">
        <v>1135</v>
      </c>
      <c r="C75" s="369"/>
      <c r="D75" s="70"/>
    </row>
    <row r="76" spans="2:8" x14ac:dyDescent="0.25">
      <c r="B76" s="27" t="s">
        <v>1136</v>
      </c>
      <c r="C76" s="27">
        <v>1</v>
      </c>
      <c r="D76" s="3"/>
    </row>
    <row r="77" spans="2:8" x14ac:dyDescent="0.25">
      <c r="B77" s="26" t="s">
        <v>1137</v>
      </c>
      <c r="C77" s="26">
        <v>2</v>
      </c>
      <c r="D77" s="3"/>
    </row>
    <row r="78" spans="2:8" x14ac:dyDescent="0.25">
      <c r="D78" s="3"/>
    </row>
    <row r="79" spans="2:8" x14ac:dyDescent="0.25">
      <c r="D79" s="3"/>
    </row>
    <row r="80" spans="2:8" x14ac:dyDescent="0.25">
      <c r="B80" s="70"/>
      <c r="D80" s="3"/>
    </row>
    <row r="81" spans="2:8" x14ac:dyDescent="0.25">
      <c r="D81" s="3"/>
    </row>
    <row r="82" spans="2:8" x14ac:dyDescent="0.25">
      <c r="B82" s="70" t="s">
        <v>1138</v>
      </c>
      <c r="D82" s="3"/>
      <c r="F82" s="3" t="s">
        <v>234</v>
      </c>
      <c r="G82" s="3"/>
      <c r="H82" s="3"/>
    </row>
    <row r="83" spans="2:8" x14ac:dyDescent="0.25">
      <c r="B83" s="84" t="s">
        <v>1139</v>
      </c>
      <c r="C83" s="159" t="s">
        <v>1140</v>
      </c>
      <c r="D83" s="70"/>
      <c r="F83" s="71" t="s">
        <v>1141</v>
      </c>
      <c r="G83" s="72" t="s">
        <v>175</v>
      </c>
      <c r="H83" s="30" t="s">
        <v>1142</v>
      </c>
    </row>
    <row r="84" spans="2:8" x14ac:dyDescent="0.25">
      <c r="B84" s="163" t="str">
        <f t="shared" ref="B84:B101" si="0">F84</f>
        <v>Electricity (kWh)</v>
      </c>
      <c r="C84" s="4" t="str">
        <f>B106</f>
        <v>Electricity</v>
      </c>
      <c r="D84" s="3"/>
      <c r="F84" s="78" t="s">
        <v>287</v>
      </c>
      <c r="G84" s="77" t="s">
        <v>1143</v>
      </c>
      <c r="H84" s="212">
        <v>1.5430000000000001E-4</v>
      </c>
    </row>
    <row r="85" spans="2:8" x14ac:dyDescent="0.25">
      <c r="B85" s="161" t="str">
        <f t="shared" si="0"/>
        <v>Coal Anthracite (ton)</v>
      </c>
      <c r="C85" s="27" t="str">
        <f>$B$107</f>
        <v>Coal</v>
      </c>
      <c r="D85" s="3"/>
      <c r="F85" s="78" t="s">
        <v>1144</v>
      </c>
      <c r="G85" s="77" t="s">
        <v>1145</v>
      </c>
      <c r="H85" s="207">
        <v>0.7</v>
      </c>
    </row>
    <row r="86" spans="2:8" x14ac:dyDescent="0.25">
      <c r="B86" s="161" t="str">
        <f t="shared" si="0"/>
        <v>Coal dust type 1, 2 (ton)</v>
      </c>
      <c r="C86" s="27" t="str">
        <f>$B$107</f>
        <v>Coal</v>
      </c>
      <c r="D86" s="3"/>
      <c r="F86" s="78" t="s">
        <v>1146</v>
      </c>
      <c r="G86" s="77" t="s">
        <v>1145</v>
      </c>
      <c r="H86" s="207">
        <v>0.7</v>
      </c>
    </row>
    <row r="87" spans="2:8" x14ac:dyDescent="0.25">
      <c r="B87" s="161" t="str">
        <f t="shared" si="0"/>
        <v>Coal dust type 3, 4 (ton)</v>
      </c>
      <c r="C87" s="27" t="str">
        <f>$B$107</f>
        <v>Coal</v>
      </c>
      <c r="D87" s="3"/>
      <c r="F87" s="78" t="s">
        <v>1147</v>
      </c>
      <c r="G87" s="77" t="s">
        <v>1145</v>
      </c>
      <c r="H87" s="207">
        <v>0.6</v>
      </c>
    </row>
    <row r="88" spans="2:8" x14ac:dyDescent="0.25">
      <c r="B88" s="161" t="str">
        <f t="shared" si="0"/>
        <v>Coal dust type 5, 6 (ton)</v>
      </c>
      <c r="C88" s="27" t="str">
        <f>$B$107</f>
        <v>Coal</v>
      </c>
      <c r="D88" s="3"/>
      <c r="F88" s="78" t="s">
        <v>1148</v>
      </c>
      <c r="G88" s="77" t="s">
        <v>1145</v>
      </c>
      <c r="H88" s="207">
        <v>0.5</v>
      </c>
    </row>
    <row r="89" spans="2:8" x14ac:dyDescent="0.25">
      <c r="B89" s="161" t="str">
        <f t="shared" si="0"/>
        <v>Diesel oil (ton)</v>
      </c>
      <c r="C89" s="27" t="str">
        <f t="shared" ref="C89:C94" si="1">$B$108</f>
        <v>Heavy fuel oil</v>
      </c>
      <c r="D89" s="3"/>
      <c r="F89" s="78" t="s">
        <v>1149</v>
      </c>
      <c r="G89" s="77" t="s">
        <v>1145</v>
      </c>
      <c r="H89" s="207">
        <v>1.02</v>
      </c>
    </row>
    <row r="90" spans="2:8" x14ac:dyDescent="0.25">
      <c r="B90" s="161" t="str">
        <f t="shared" si="0"/>
        <v>Diesel oil (litre)</v>
      </c>
      <c r="C90" s="27" t="str">
        <f t="shared" si="1"/>
        <v>Heavy fuel oil</v>
      </c>
      <c r="D90" s="3"/>
      <c r="F90" s="78" t="s">
        <v>1150</v>
      </c>
      <c r="G90" s="77" t="s">
        <v>1151</v>
      </c>
      <c r="H90" s="210">
        <v>8.8000000000000003E-4</v>
      </c>
    </row>
    <row r="91" spans="2:8" x14ac:dyDescent="0.25">
      <c r="B91" s="161" t="str">
        <f t="shared" si="0"/>
        <v>Fuel oil (ton)</v>
      </c>
      <c r="C91" s="27" t="str">
        <f t="shared" si="1"/>
        <v>Heavy fuel oil</v>
      </c>
      <c r="D91" s="3"/>
      <c r="F91" s="78" t="s">
        <v>1152</v>
      </c>
      <c r="G91" s="77" t="s">
        <v>1145</v>
      </c>
      <c r="H91" s="207">
        <v>0.99</v>
      </c>
    </row>
    <row r="92" spans="2:8" x14ac:dyDescent="0.25">
      <c r="B92" s="161" t="str">
        <f t="shared" si="0"/>
        <v>Fuel oil (litre)</v>
      </c>
      <c r="C92" s="27" t="str">
        <f t="shared" si="1"/>
        <v>Heavy fuel oil</v>
      </c>
      <c r="D92" s="3"/>
      <c r="F92" s="78" t="s">
        <v>1153</v>
      </c>
      <c r="G92" s="77" t="s">
        <v>1151</v>
      </c>
      <c r="H92" s="210">
        <v>9.3999999999999997E-4</v>
      </c>
    </row>
    <row r="93" spans="2:8" x14ac:dyDescent="0.25">
      <c r="B93" s="161" t="str">
        <f t="shared" si="0"/>
        <v>Gasoline (ton)</v>
      </c>
      <c r="C93" s="27" t="str">
        <f t="shared" si="1"/>
        <v>Heavy fuel oil</v>
      </c>
      <c r="D93" s="3"/>
      <c r="F93" s="78" t="s">
        <v>1154</v>
      </c>
      <c r="G93" s="77" t="s">
        <v>1145</v>
      </c>
      <c r="H93" s="208">
        <v>1.05</v>
      </c>
    </row>
    <row r="94" spans="2:8" x14ac:dyDescent="0.25">
      <c r="B94" s="161" t="str">
        <f t="shared" si="0"/>
        <v>Gasoline (litre)</v>
      </c>
      <c r="C94" s="27" t="str">
        <f t="shared" si="1"/>
        <v>Heavy fuel oil</v>
      </c>
      <c r="D94" s="3"/>
      <c r="F94" s="78" t="s">
        <v>1155</v>
      </c>
      <c r="G94" s="77" t="s">
        <v>1151</v>
      </c>
      <c r="H94" s="211">
        <v>8.3000000000000001E-4</v>
      </c>
    </row>
    <row r="95" spans="2:8" x14ac:dyDescent="0.25">
      <c r="B95" s="161" t="str">
        <f t="shared" si="0"/>
        <v>Gas (ton)</v>
      </c>
      <c r="C95" s="27" t="str">
        <f>$B$109</f>
        <v>Gas</v>
      </c>
      <c r="D95" s="3"/>
      <c r="F95" s="78" t="s">
        <v>1156</v>
      </c>
      <c r="G95" s="77" t="s">
        <v>1145</v>
      </c>
      <c r="H95" s="208">
        <v>1.0900000000000001</v>
      </c>
    </row>
    <row r="96" spans="2:8" x14ac:dyDescent="0.25">
      <c r="B96" s="161" t="str">
        <f t="shared" si="0"/>
        <v>Gas (m3)</v>
      </c>
      <c r="C96" s="27" t="str">
        <f>$B$109</f>
        <v>Gas</v>
      </c>
      <c r="D96" s="3"/>
      <c r="F96" s="78" t="s">
        <v>1157</v>
      </c>
      <c r="G96" s="77" t="s">
        <v>1158</v>
      </c>
      <c r="H96" s="211">
        <v>8.9999999999999998E-4</v>
      </c>
    </row>
    <row r="97" spans="2:8" x14ac:dyDescent="0.25">
      <c r="B97" s="161" t="str">
        <f t="shared" si="0"/>
        <v>LPG (ton)</v>
      </c>
      <c r="C97" s="27" t="str">
        <f>$B$109</f>
        <v>Gas</v>
      </c>
      <c r="D97" s="3"/>
      <c r="F97" s="78" t="s">
        <v>253</v>
      </c>
      <c r="G97" s="77" t="s">
        <v>1145</v>
      </c>
      <c r="H97" s="208">
        <v>1.0900000000000001</v>
      </c>
    </row>
    <row r="98" spans="2:8" x14ac:dyDescent="0.25">
      <c r="B98" s="161" t="str">
        <f t="shared" si="0"/>
        <v>Jet fuel (ton)</v>
      </c>
      <c r="C98" s="27" t="str">
        <f>$B$108</f>
        <v>Heavy fuel oil</v>
      </c>
      <c r="D98" s="3"/>
      <c r="F98" s="78" t="s">
        <v>255</v>
      </c>
      <c r="G98" s="77" t="s">
        <v>1145</v>
      </c>
      <c r="H98" s="208">
        <v>1</v>
      </c>
    </row>
    <row r="99" spans="2:8" x14ac:dyDescent="0.25">
      <c r="B99" s="161" t="str">
        <f t="shared" si="0"/>
        <v>Rice hull (ton)</v>
      </c>
      <c r="C99" s="27" t="str">
        <f>$B$110</f>
        <v>Biomass</v>
      </c>
      <c r="D99" s="3"/>
      <c r="F99" s="78" t="s">
        <v>1159</v>
      </c>
      <c r="G99" s="77" t="s">
        <v>1145</v>
      </c>
      <c r="H99" s="208">
        <f>1/2.68096514745308</f>
        <v>0.37300000000000044</v>
      </c>
    </row>
    <row r="100" spans="2:8" x14ac:dyDescent="0.25">
      <c r="B100" s="161" t="str">
        <f t="shared" si="0"/>
        <v>Biomass (ton)</v>
      </c>
      <c r="C100" s="27" t="str">
        <f>$B$110</f>
        <v>Biomass</v>
      </c>
      <c r="D100" s="3"/>
      <c r="F100" s="78" t="s">
        <v>1160</v>
      </c>
      <c r="G100" s="77" t="s">
        <v>1145</v>
      </c>
      <c r="H100" s="208">
        <v>0</v>
      </c>
    </row>
    <row r="101" spans="2:8" x14ac:dyDescent="0.25">
      <c r="B101" s="206" t="str">
        <f t="shared" si="0"/>
        <v>Import steam (ton)</v>
      </c>
      <c r="C101" s="26" t="str">
        <f>B111</f>
        <v>Steam</v>
      </c>
      <c r="D101" s="3"/>
      <c r="F101" s="79" t="s">
        <v>1161</v>
      </c>
      <c r="G101" s="77" t="s">
        <v>1145</v>
      </c>
      <c r="H101" s="209">
        <f>1/11.3250283125708</f>
        <v>8.8299999999999865E-2</v>
      </c>
    </row>
    <row r="102" spans="2:8" x14ac:dyDescent="0.25">
      <c r="B102" s="31"/>
      <c r="D102" s="3"/>
      <c r="F102" s="52" t="s">
        <v>1162</v>
      </c>
      <c r="G102" s="53" t="s">
        <v>1163</v>
      </c>
      <c r="H102" s="257">
        <v>2.52E-2</v>
      </c>
    </row>
    <row r="103" spans="2:8" x14ac:dyDescent="0.25">
      <c r="D103" s="3"/>
      <c r="F103" s="78" t="s">
        <v>1968</v>
      </c>
      <c r="G103" s="77" t="s">
        <v>1969</v>
      </c>
      <c r="H103" s="481">
        <v>6.1929999999999996</v>
      </c>
    </row>
    <row r="104" spans="2:8" x14ac:dyDescent="0.25">
      <c r="D104" s="3"/>
    </row>
    <row r="105" spans="2:8" x14ac:dyDescent="0.25">
      <c r="B105" s="25" t="s">
        <v>1164</v>
      </c>
      <c r="D105" s="3"/>
    </row>
    <row r="106" spans="2:8" x14ac:dyDescent="0.25">
      <c r="B106" s="4" t="s">
        <v>263</v>
      </c>
      <c r="D106" s="3"/>
    </row>
    <row r="107" spans="2:8" x14ac:dyDescent="0.25">
      <c r="B107" s="27" t="s">
        <v>217</v>
      </c>
      <c r="D107" s="3"/>
    </row>
    <row r="108" spans="2:8" x14ac:dyDescent="0.25">
      <c r="B108" s="27" t="s">
        <v>219</v>
      </c>
      <c r="D108" s="3"/>
    </row>
    <row r="109" spans="2:8" x14ac:dyDescent="0.25">
      <c r="B109" s="27" t="s">
        <v>220</v>
      </c>
      <c r="D109" s="3"/>
    </row>
    <row r="110" spans="2:8" x14ac:dyDescent="0.25">
      <c r="B110" s="27" t="s">
        <v>265</v>
      </c>
      <c r="D110" s="3"/>
    </row>
    <row r="111" spans="2:8" x14ac:dyDescent="0.25">
      <c r="B111" s="26" t="s">
        <v>1165</v>
      </c>
      <c r="D111" s="3"/>
    </row>
    <row r="115" spans="2:2" x14ac:dyDescent="0.25">
      <c r="B115" s="25" t="s">
        <v>28</v>
      </c>
    </row>
    <row r="116" spans="2:2" x14ac:dyDescent="0.25">
      <c r="B116" s="269" t="s">
        <v>1166</v>
      </c>
    </row>
    <row r="117" spans="2:2" x14ac:dyDescent="0.25">
      <c r="B117" s="27" t="s">
        <v>1167</v>
      </c>
    </row>
    <row r="118" spans="2:2" x14ac:dyDescent="0.25">
      <c r="B118" s="27" t="s">
        <v>1168</v>
      </c>
    </row>
    <row r="119" spans="2:2" x14ac:dyDescent="0.25">
      <c r="B119" s="26" t="s">
        <v>1169</v>
      </c>
    </row>
  </sheetData>
  <hyperlinks>
    <hyperlink ref="B4" location="Cockpit!A1" display="Back to Cockpit" xr:uid="{4033AC01-6C93-4812-BEA1-88AD4E2A7643}"/>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EBB918-2507-4429-9D73-CA094B4C6DE3}">
  <sheetPr>
    <tabColor rgb="FF00882F"/>
  </sheetPr>
  <dimension ref="B1:AR259"/>
  <sheetViews>
    <sheetView zoomScale="80" zoomScaleNormal="80" workbookViewId="0"/>
  </sheetViews>
  <sheetFormatPr defaultRowHeight="15" x14ac:dyDescent="0.25"/>
  <cols>
    <col min="1" max="1" width="5" customWidth="1"/>
    <col min="2" max="2" width="34.140625" customWidth="1"/>
    <col min="3" max="3" width="13.140625" customWidth="1"/>
    <col min="4" max="4" width="13.28515625" customWidth="1"/>
    <col min="5" max="5" width="10.5703125" customWidth="1"/>
    <col min="6" max="6" width="10.85546875" customWidth="1"/>
    <col min="8" max="8" width="8.85546875" customWidth="1"/>
    <col min="11" max="11" width="8.42578125" customWidth="1"/>
    <col min="12" max="12" width="4.42578125" customWidth="1"/>
    <col min="17" max="17" width="7.85546875" customWidth="1"/>
    <col min="18" max="18" width="4.28515625" customWidth="1"/>
    <col min="32" max="32" width="10.85546875" customWidth="1"/>
  </cols>
  <sheetData>
    <row r="1" spans="2:31" s="1" customFormat="1" ht="19.5" thickBot="1" x14ac:dyDescent="0.35">
      <c r="B1" s="1" t="s">
        <v>1853</v>
      </c>
    </row>
    <row r="2" spans="2:31" s="1" customFormat="1" ht="20.25" thickTop="1" thickBot="1" x14ac:dyDescent="0.35">
      <c r="B2" s="32" t="s">
        <v>1854</v>
      </c>
    </row>
    <row r="3" spans="2:31" ht="15.75" thickTop="1" x14ac:dyDescent="0.25"/>
    <row r="5" spans="2:31" x14ac:dyDescent="0.25">
      <c r="B5" s="55" t="s">
        <v>283</v>
      </c>
      <c r="C5" s="45"/>
      <c r="D5" s="45"/>
      <c r="E5" s="29" t="s">
        <v>1855</v>
      </c>
    </row>
    <row r="6" spans="2:31" x14ac:dyDescent="0.25">
      <c r="B6" s="438" t="s">
        <v>1856</v>
      </c>
      <c r="C6" s="10"/>
      <c r="D6" s="10"/>
      <c r="E6" s="47">
        <f>H101</f>
        <v>352</v>
      </c>
    </row>
    <row r="7" spans="2:31" x14ac:dyDescent="0.25">
      <c r="B7" s="439" t="s">
        <v>1857</v>
      </c>
      <c r="C7" s="23"/>
      <c r="D7" s="23"/>
      <c r="E7" s="13">
        <f>N101</f>
        <v>61</v>
      </c>
    </row>
    <row r="8" spans="2:31" x14ac:dyDescent="0.25">
      <c r="B8" s="439" t="s">
        <v>2007</v>
      </c>
      <c r="C8" s="23"/>
      <c r="D8" s="23"/>
      <c r="E8" s="13">
        <f>T101</f>
        <v>68</v>
      </c>
    </row>
    <row r="9" spans="2:31" x14ac:dyDescent="0.25">
      <c r="B9" s="440" t="s">
        <v>1858</v>
      </c>
      <c r="C9" s="41"/>
      <c r="D9" s="41"/>
      <c r="E9" s="14">
        <f>Y101</f>
        <v>242</v>
      </c>
    </row>
    <row r="10" spans="2:31" x14ac:dyDescent="0.25">
      <c r="B10" s="55" t="s">
        <v>1859</v>
      </c>
      <c r="C10" s="45"/>
      <c r="D10" s="45"/>
      <c r="E10" s="29">
        <f>C101</f>
        <v>2321</v>
      </c>
    </row>
    <row r="13" spans="2:31" x14ac:dyDescent="0.25">
      <c r="B13" s="3"/>
      <c r="C13" s="3"/>
      <c r="D13" s="3"/>
      <c r="E13" s="3"/>
      <c r="F13" s="3"/>
      <c r="G13" s="3"/>
      <c r="H13" s="3"/>
      <c r="I13" s="3"/>
      <c r="J13" s="3"/>
      <c r="K13" s="3"/>
      <c r="L13" s="3"/>
      <c r="M13" s="3"/>
      <c r="N13" s="3"/>
      <c r="O13" s="3"/>
      <c r="P13" s="3"/>
      <c r="Q13" s="3"/>
      <c r="R13" s="3"/>
      <c r="S13" s="3"/>
      <c r="T13" s="3"/>
      <c r="U13" s="3"/>
      <c r="V13" s="3"/>
      <c r="W13" s="3"/>
      <c r="X13" s="3"/>
    </row>
    <row r="14" spans="2:31" x14ac:dyDescent="0.25">
      <c r="B14" s="3" t="s">
        <v>1860</v>
      </c>
      <c r="C14" s="3"/>
      <c r="D14" s="3"/>
      <c r="E14" s="3"/>
      <c r="F14" s="3"/>
      <c r="G14" s="3" t="s">
        <v>1861</v>
      </c>
      <c r="H14" s="3"/>
      <c r="I14" s="3"/>
      <c r="J14" s="3"/>
      <c r="K14" s="3"/>
      <c r="L14" s="3"/>
      <c r="M14" s="3" t="s">
        <v>1862</v>
      </c>
      <c r="N14" s="3"/>
      <c r="O14" s="3"/>
      <c r="P14" s="3"/>
      <c r="Q14" s="3"/>
      <c r="R14" s="3"/>
      <c r="S14" s="3" t="s">
        <v>1942</v>
      </c>
      <c r="T14" s="3"/>
      <c r="U14" s="3"/>
      <c r="V14" s="3"/>
      <c r="W14" s="3"/>
      <c r="X14" s="3" t="s">
        <v>1863</v>
      </c>
      <c r="AE14" s="3" t="s">
        <v>1864</v>
      </c>
    </row>
    <row r="36" spans="2:44" x14ac:dyDescent="0.25">
      <c r="H36" t="s">
        <v>1865</v>
      </c>
      <c r="N36" t="s">
        <v>1865</v>
      </c>
      <c r="T36" t="s">
        <v>1865</v>
      </c>
      <c r="Y36" t="s">
        <v>1865</v>
      </c>
    </row>
    <row r="37" spans="2:44" s="34" customFormat="1" x14ac:dyDescent="0.25">
      <c r="B37" s="55" t="s">
        <v>1866</v>
      </c>
      <c r="C37" s="29" t="s">
        <v>1867</v>
      </c>
      <c r="D37"/>
      <c r="E37"/>
      <c r="F37"/>
      <c r="G37" s="55" t="s">
        <v>1866</v>
      </c>
      <c r="H37" s="29" t="str">
        <f t="shared" ref="H37:H68" si="0">H108</f>
        <v>Manufacture of food products</v>
      </c>
      <c r="I37"/>
      <c r="J37"/>
      <c r="K37"/>
      <c r="L37"/>
      <c r="M37" s="55" t="s">
        <v>1866</v>
      </c>
      <c r="N37" s="29" t="str">
        <f t="shared" ref="N37:N68" si="1">I108</f>
        <v>Manufacture of beverages</v>
      </c>
      <c r="O37"/>
      <c r="P37"/>
      <c r="Q37"/>
      <c r="R37"/>
      <c r="S37" s="55" t="s">
        <v>1866</v>
      </c>
      <c r="T37" s="29" t="s">
        <v>1940</v>
      </c>
      <c r="U37"/>
      <c r="V37"/>
      <c r="W37"/>
      <c r="X37" s="55" t="s">
        <v>1866</v>
      </c>
      <c r="Y37" s="29" t="str">
        <f t="shared" ref="Y37:Y68" si="2">T108</f>
        <v>Manufacture of rubber and plastics products</v>
      </c>
      <c r="AE37" t="s">
        <v>1866</v>
      </c>
      <c r="AF37" t="s">
        <v>1867</v>
      </c>
      <c r="AG37"/>
      <c r="AH37" t="s">
        <v>1866</v>
      </c>
      <c r="AI37" t="s">
        <v>1101</v>
      </c>
      <c r="AJ37"/>
      <c r="AK37" t="s">
        <v>1866</v>
      </c>
      <c r="AL37" t="s">
        <v>1102</v>
      </c>
      <c r="AM37"/>
      <c r="AN37" t="s">
        <v>1866</v>
      </c>
      <c r="AO37" t="s">
        <v>1104</v>
      </c>
      <c r="AP37"/>
      <c r="AQ37" t="s">
        <v>1866</v>
      </c>
      <c r="AR37" t="s">
        <v>1114</v>
      </c>
    </row>
    <row r="38" spans="2:44" x14ac:dyDescent="0.25">
      <c r="B38" s="46" t="s">
        <v>1868</v>
      </c>
      <c r="C38" s="47">
        <f t="shared" ref="C38:C69" si="3">AF109</f>
        <v>81</v>
      </c>
      <c r="G38" s="38" t="s">
        <v>1868</v>
      </c>
      <c r="H38" s="13">
        <f t="shared" si="0"/>
        <v>3</v>
      </c>
      <c r="M38" s="38" t="s">
        <v>1868</v>
      </c>
      <c r="N38" s="13">
        <f t="shared" si="1"/>
        <v>5</v>
      </c>
      <c r="S38" s="46" t="s">
        <v>1868</v>
      </c>
      <c r="T38" s="85">
        <f>N109</f>
        <v>0</v>
      </c>
      <c r="X38" s="46" t="s">
        <v>1868</v>
      </c>
      <c r="Y38" s="47">
        <f t="shared" si="2"/>
        <v>11</v>
      </c>
      <c r="AE38" s="424" t="s">
        <v>1869</v>
      </c>
      <c r="AF38" s="424">
        <v>289</v>
      </c>
      <c r="AG38" s="424"/>
      <c r="AH38" s="424" t="s">
        <v>1870</v>
      </c>
      <c r="AI38" s="424">
        <v>33</v>
      </c>
      <c r="AJ38" s="424"/>
      <c r="AK38" s="424" t="s">
        <v>1871</v>
      </c>
      <c r="AL38" s="424">
        <v>6</v>
      </c>
      <c r="AM38" s="424"/>
      <c r="AN38" s="424" t="s">
        <v>1869</v>
      </c>
      <c r="AO38" s="424">
        <v>33</v>
      </c>
      <c r="AP38" s="424"/>
      <c r="AQ38" s="424" t="s">
        <v>1869</v>
      </c>
      <c r="AR38" s="424">
        <v>41</v>
      </c>
    </row>
    <row r="39" spans="2:44" x14ac:dyDescent="0.25">
      <c r="B39" s="38" t="s">
        <v>1872</v>
      </c>
      <c r="C39" s="13">
        <f t="shared" si="3"/>
        <v>56</v>
      </c>
      <c r="G39" s="38" t="s">
        <v>1872</v>
      </c>
      <c r="H39" s="13">
        <f t="shared" si="0"/>
        <v>2</v>
      </c>
      <c r="M39" s="38" t="s">
        <v>1872</v>
      </c>
      <c r="N39" s="13">
        <f t="shared" si="1"/>
        <v>0</v>
      </c>
      <c r="S39" s="38" t="s">
        <v>1872</v>
      </c>
      <c r="T39" s="80">
        <f t="shared" ref="T39:T100" si="4">N110</f>
        <v>0</v>
      </c>
      <c r="X39" s="38" t="s">
        <v>1872</v>
      </c>
      <c r="Y39" s="13">
        <f t="shared" si="2"/>
        <v>3</v>
      </c>
      <c r="AE39" s="424" t="s">
        <v>1873</v>
      </c>
      <c r="AF39" s="424">
        <v>239</v>
      </c>
      <c r="AG39" s="424"/>
      <c r="AH39" s="424" t="s">
        <v>1874</v>
      </c>
      <c r="AI39" s="424">
        <v>32</v>
      </c>
      <c r="AJ39" s="424"/>
      <c r="AK39" s="424" t="s">
        <v>1868</v>
      </c>
      <c r="AL39" s="424">
        <v>5</v>
      </c>
      <c r="AM39" s="424"/>
      <c r="AN39" s="424" t="s">
        <v>1873</v>
      </c>
      <c r="AO39" s="424">
        <v>24</v>
      </c>
      <c r="AP39" s="424"/>
      <c r="AQ39" s="424" t="s">
        <v>1873</v>
      </c>
      <c r="AR39" s="424">
        <v>26</v>
      </c>
    </row>
    <row r="40" spans="2:44" x14ac:dyDescent="0.25">
      <c r="B40" s="38" t="s">
        <v>1875</v>
      </c>
      <c r="C40" s="13">
        <f t="shared" si="3"/>
        <v>123</v>
      </c>
      <c r="G40" s="38" t="s">
        <v>1875</v>
      </c>
      <c r="H40" s="13">
        <f t="shared" si="0"/>
        <v>10</v>
      </c>
      <c r="M40" s="38" t="s">
        <v>1875</v>
      </c>
      <c r="N40" s="13">
        <f t="shared" si="1"/>
        <v>2</v>
      </c>
      <c r="S40" s="38" t="s">
        <v>1875</v>
      </c>
      <c r="T40" s="80">
        <f t="shared" si="4"/>
        <v>1</v>
      </c>
      <c r="X40" s="38" t="s">
        <v>1875</v>
      </c>
      <c r="Y40" s="13">
        <f t="shared" si="2"/>
        <v>22</v>
      </c>
      <c r="AE40" s="424" t="s">
        <v>1871</v>
      </c>
      <c r="AF40" s="424">
        <v>149</v>
      </c>
      <c r="AG40" s="424"/>
      <c r="AH40" s="424" t="s">
        <v>1873</v>
      </c>
      <c r="AI40" s="424">
        <v>32</v>
      </c>
      <c r="AJ40" s="424"/>
      <c r="AK40" s="424" t="s">
        <v>1873</v>
      </c>
      <c r="AL40" s="424">
        <v>5</v>
      </c>
      <c r="AM40" s="424"/>
      <c r="AN40" s="424" t="s">
        <v>1871</v>
      </c>
      <c r="AO40" s="424">
        <v>19</v>
      </c>
      <c r="AP40" s="424"/>
      <c r="AQ40" s="424" t="s">
        <v>1871</v>
      </c>
      <c r="AR40" s="424">
        <v>25</v>
      </c>
    </row>
    <row r="41" spans="2:44" x14ac:dyDescent="0.25">
      <c r="B41" s="38" t="s">
        <v>1876</v>
      </c>
      <c r="C41" s="13">
        <f t="shared" si="3"/>
        <v>95</v>
      </c>
      <c r="G41" s="38" t="s">
        <v>1876</v>
      </c>
      <c r="H41" s="13">
        <f t="shared" si="0"/>
        <v>3</v>
      </c>
      <c r="M41" s="38" t="s">
        <v>1876</v>
      </c>
      <c r="N41" s="13">
        <f t="shared" si="1"/>
        <v>1</v>
      </c>
      <c r="S41" s="38" t="s">
        <v>1876</v>
      </c>
      <c r="T41" s="80">
        <f t="shared" si="4"/>
        <v>1</v>
      </c>
      <c r="X41" s="38" t="s">
        <v>1876</v>
      </c>
      <c r="Y41" s="13">
        <f t="shared" si="2"/>
        <v>1</v>
      </c>
      <c r="AE41" s="424" t="s">
        <v>1875</v>
      </c>
      <c r="AF41" s="424">
        <v>123</v>
      </c>
      <c r="AG41" s="424"/>
      <c r="AH41" s="424" t="s">
        <v>1877</v>
      </c>
      <c r="AI41" s="424">
        <v>28</v>
      </c>
      <c r="AJ41" s="424"/>
      <c r="AK41" s="424" t="s">
        <v>1869</v>
      </c>
      <c r="AL41" s="424">
        <v>4</v>
      </c>
      <c r="AM41" s="424"/>
      <c r="AN41" s="424" t="s">
        <v>1874</v>
      </c>
      <c r="AO41" s="424">
        <v>14</v>
      </c>
      <c r="AP41" s="424"/>
      <c r="AQ41" s="424" t="s">
        <v>1875</v>
      </c>
      <c r="AR41" s="424">
        <v>22</v>
      </c>
    </row>
    <row r="42" spans="2:44" x14ac:dyDescent="0.25">
      <c r="B42" s="38" t="s">
        <v>1878</v>
      </c>
      <c r="C42" s="13">
        <f t="shared" si="3"/>
        <v>77</v>
      </c>
      <c r="G42" s="38" t="s">
        <v>1878</v>
      </c>
      <c r="H42" s="13">
        <f t="shared" si="0"/>
        <v>8</v>
      </c>
      <c r="M42" s="38" t="s">
        <v>1878</v>
      </c>
      <c r="N42" s="13">
        <f t="shared" si="1"/>
        <v>1</v>
      </c>
      <c r="S42" s="38" t="s">
        <v>1878</v>
      </c>
      <c r="T42" s="80">
        <f t="shared" si="4"/>
        <v>0</v>
      </c>
      <c r="X42" s="38" t="s">
        <v>1878</v>
      </c>
      <c r="Y42" s="13">
        <f t="shared" si="2"/>
        <v>9</v>
      </c>
      <c r="AE42" s="424" t="s">
        <v>1879</v>
      </c>
      <c r="AF42" s="424">
        <v>96</v>
      </c>
      <c r="AG42" s="424"/>
      <c r="AH42" s="424" t="s">
        <v>1869</v>
      </c>
      <c r="AI42" s="424">
        <v>22</v>
      </c>
      <c r="AJ42" s="424"/>
      <c r="AK42" s="424" t="s">
        <v>1880</v>
      </c>
      <c r="AL42" s="424">
        <v>3</v>
      </c>
      <c r="AM42" s="424"/>
      <c r="AN42" s="424" t="s">
        <v>1879</v>
      </c>
      <c r="AO42" s="424">
        <v>14</v>
      </c>
      <c r="AP42" s="424"/>
      <c r="AQ42" s="424" t="s">
        <v>1879</v>
      </c>
      <c r="AR42" s="424">
        <v>21</v>
      </c>
    </row>
    <row r="43" spans="2:44" x14ac:dyDescent="0.25">
      <c r="B43" s="38" t="s">
        <v>1881</v>
      </c>
      <c r="C43" s="13">
        <f t="shared" si="3"/>
        <v>89</v>
      </c>
      <c r="G43" s="38" t="s">
        <v>1881</v>
      </c>
      <c r="H43" s="13">
        <f t="shared" si="0"/>
        <v>3</v>
      </c>
      <c r="M43" s="38" t="s">
        <v>1881</v>
      </c>
      <c r="N43" s="13">
        <f t="shared" si="1"/>
        <v>2</v>
      </c>
      <c r="S43" s="38" t="s">
        <v>1881</v>
      </c>
      <c r="T43" s="80">
        <f t="shared" si="4"/>
        <v>1</v>
      </c>
      <c r="X43" s="38" t="s">
        <v>1881</v>
      </c>
      <c r="Y43" s="13">
        <f t="shared" si="2"/>
        <v>17</v>
      </c>
      <c r="AE43" s="424" t="s">
        <v>1876</v>
      </c>
      <c r="AF43" s="424">
        <v>95</v>
      </c>
      <c r="AG43" s="424"/>
      <c r="AH43" s="424" t="s">
        <v>1879</v>
      </c>
      <c r="AI43" s="424">
        <v>17</v>
      </c>
      <c r="AJ43" s="424"/>
      <c r="AK43" s="424" t="s">
        <v>1882</v>
      </c>
      <c r="AL43" s="424">
        <v>3</v>
      </c>
      <c r="AM43" s="424"/>
      <c r="AN43" s="424" t="s">
        <v>1883</v>
      </c>
      <c r="AO43" s="424">
        <v>11</v>
      </c>
      <c r="AP43" s="424"/>
      <c r="AQ43" s="424" t="s">
        <v>1881</v>
      </c>
      <c r="AR43" s="424">
        <v>17</v>
      </c>
    </row>
    <row r="44" spans="2:44" x14ac:dyDescent="0.25">
      <c r="B44" s="38" t="s">
        <v>1880</v>
      </c>
      <c r="C44" s="13">
        <f t="shared" si="3"/>
        <v>81</v>
      </c>
      <c r="G44" s="38" t="s">
        <v>1880</v>
      </c>
      <c r="H44" s="13">
        <f t="shared" si="0"/>
        <v>8</v>
      </c>
      <c r="M44" s="38" t="s">
        <v>1880</v>
      </c>
      <c r="N44" s="13">
        <f t="shared" si="1"/>
        <v>3</v>
      </c>
      <c r="S44" s="38" t="s">
        <v>1880</v>
      </c>
      <c r="T44" s="80">
        <f t="shared" si="4"/>
        <v>0</v>
      </c>
      <c r="X44" s="38" t="s">
        <v>1880</v>
      </c>
      <c r="Y44" s="13">
        <f t="shared" si="2"/>
        <v>14</v>
      </c>
      <c r="AE44" s="424" t="s">
        <v>1881</v>
      </c>
      <c r="AF44" s="424">
        <v>89</v>
      </c>
      <c r="AG44" s="424"/>
      <c r="AH44" s="424" t="s">
        <v>1871</v>
      </c>
      <c r="AI44" s="424">
        <v>15</v>
      </c>
      <c r="AJ44" s="424"/>
      <c r="AK44" s="424" t="s">
        <v>1884</v>
      </c>
      <c r="AL44" s="424">
        <v>3</v>
      </c>
      <c r="AM44" s="424"/>
      <c r="AN44" s="424" t="s">
        <v>1885</v>
      </c>
      <c r="AO44" s="424">
        <v>11</v>
      </c>
      <c r="AP44" s="424"/>
      <c r="AQ44" s="424" t="s">
        <v>1880</v>
      </c>
      <c r="AR44" s="424">
        <v>14</v>
      </c>
    </row>
    <row r="45" spans="2:44" x14ac:dyDescent="0.25">
      <c r="B45" s="38" t="s">
        <v>1883</v>
      </c>
      <c r="C45" s="13">
        <f t="shared" si="3"/>
        <v>30</v>
      </c>
      <c r="G45" s="38" t="s">
        <v>1883</v>
      </c>
      <c r="H45" s="13">
        <f t="shared" si="0"/>
        <v>0</v>
      </c>
      <c r="M45" s="38" t="s">
        <v>1883</v>
      </c>
      <c r="N45" s="13">
        <f t="shared" si="1"/>
        <v>1</v>
      </c>
      <c r="S45" s="38" t="s">
        <v>1883</v>
      </c>
      <c r="T45" s="80">
        <f t="shared" si="4"/>
        <v>0</v>
      </c>
      <c r="X45" s="38" t="s">
        <v>1883</v>
      </c>
      <c r="Y45" s="13">
        <f t="shared" si="2"/>
        <v>0</v>
      </c>
      <c r="AE45" s="424" t="s">
        <v>1868</v>
      </c>
      <c r="AF45" s="424">
        <v>81</v>
      </c>
      <c r="AG45" s="424"/>
      <c r="AH45" s="424" t="s">
        <v>1886</v>
      </c>
      <c r="AI45" s="424">
        <v>15</v>
      </c>
      <c r="AJ45" s="424"/>
      <c r="AK45" s="424" t="s">
        <v>1877</v>
      </c>
      <c r="AL45" s="424">
        <v>3</v>
      </c>
      <c r="AM45" s="424"/>
      <c r="AN45" s="424" t="s">
        <v>1887</v>
      </c>
      <c r="AO45" s="424">
        <v>10</v>
      </c>
      <c r="AP45" s="424"/>
      <c r="AQ45" s="424" t="s">
        <v>1874</v>
      </c>
      <c r="AR45" s="424">
        <v>12</v>
      </c>
    </row>
    <row r="46" spans="2:44" x14ac:dyDescent="0.25">
      <c r="B46" s="38" t="s">
        <v>1887</v>
      </c>
      <c r="C46" s="13">
        <f t="shared" si="3"/>
        <v>56</v>
      </c>
      <c r="G46" s="38" t="s">
        <v>1887</v>
      </c>
      <c r="H46" s="13">
        <f t="shared" si="0"/>
        <v>11</v>
      </c>
      <c r="M46" s="38" t="s">
        <v>1887</v>
      </c>
      <c r="N46" s="13">
        <f t="shared" si="1"/>
        <v>2</v>
      </c>
      <c r="S46" s="38" t="s">
        <v>1887</v>
      </c>
      <c r="T46" s="80">
        <f t="shared" si="4"/>
        <v>0</v>
      </c>
      <c r="X46" s="38" t="s">
        <v>1887</v>
      </c>
      <c r="Y46" s="13">
        <f t="shared" si="2"/>
        <v>10</v>
      </c>
      <c r="AE46" s="424" t="s">
        <v>1880</v>
      </c>
      <c r="AF46" s="424">
        <v>81</v>
      </c>
      <c r="AG46" s="424"/>
      <c r="AH46" s="424" t="s">
        <v>1888</v>
      </c>
      <c r="AI46" s="424">
        <v>14</v>
      </c>
      <c r="AJ46" s="424"/>
      <c r="AK46" s="424" t="s">
        <v>1875</v>
      </c>
      <c r="AL46" s="424">
        <v>2</v>
      </c>
      <c r="AM46" s="424"/>
      <c r="AN46" s="424" t="s">
        <v>1884</v>
      </c>
      <c r="AO46" s="424">
        <v>7</v>
      </c>
      <c r="AP46" s="424"/>
      <c r="AQ46" s="424" t="s">
        <v>1868</v>
      </c>
      <c r="AR46" s="424">
        <v>11</v>
      </c>
    </row>
    <row r="47" spans="2:44" x14ac:dyDescent="0.25">
      <c r="B47" s="38" t="s">
        <v>1889</v>
      </c>
      <c r="C47" s="13">
        <f t="shared" si="3"/>
        <v>15</v>
      </c>
      <c r="G47" s="38" t="s">
        <v>1889</v>
      </c>
      <c r="H47" s="13">
        <f t="shared" si="0"/>
        <v>0</v>
      </c>
      <c r="M47" s="38" t="s">
        <v>1889</v>
      </c>
      <c r="N47" s="13">
        <f t="shared" si="1"/>
        <v>0</v>
      </c>
      <c r="S47" s="38" t="s">
        <v>1889</v>
      </c>
      <c r="T47" s="80">
        <f t="shared" si="4"/>
        <v>0</v>
      </c>
      <c r="X47" s="38" t="s">
        <v>1889</v>
      </c>
      <c r="Y47" s="13">
        <f t="shared" si="2"/>
        <v>1</v>
      </c>
      <c r="AE47" s="424" t="s">
        <v>1878</v>
      </c>
      <c r="AF47" s="424">
        <v>77</v>
      </c>
      <c r="AG47" s="424"/>
      <c r="AH47" s="424" t="s">
        <v>1887</v>
      </c>
      <c r="AI47" s="424">
        <v>11</v>
      </c>
      <c r="AJ47" s="424"/>
      <c r="AK47" s="424" t="s">
        <v>1881</v>
      </c>
      <c r="AL47" s="424">
        <v>2</v>
      </c>
      <c r="AM47" s="424"/>
      <c r="AN47" s="424" t="s">
        <v>1876</v>
      </c>
      <c r="AO47" s="424">
        <v>6</v>
      </c>
      <c r="AP47" s="424"/>
      <c r="AQ47" s="424" t="s">
        <v>1887</v>
      </c>
      <c r="AR47" s="424">
        <v>10</v>
      </c>
    </row>
    <row r="48" spans="2:44" x14ac:dyDescent="0.25">
      <c r="B48" s="38" t="s">
        <v>1890</v>
      </c>
      <c r="C48" s="13">
        <f t="shared" si="3"/>
        <v>20</v>
      </c>
      <c r="G48" s="38" t="s">
        <v>1890</v>
      </c>
      <c r="H48" s="13">
        <f t="shared" si="0"/>
        <v>1</v>
      </c>
      <c r="M48" s="38" t="s">
        <v>1890</v>
      </c>
      <c r="N48" s="13">
        <f t="shared" si="1"/>
        <v>0</v>
      </c>
      <c r="S48" s="38" t="s">
        <v>1890</v>
      </c>
      <c r="T48" s="80">
        <f t="shared" si="4"/>
        <v>0</v>
      </c>
      <c r="X48" s="38" t="s">
        <v>1890</v>
      </c>
      <c r="Y48" s="13">
        <f t="shared" si="2"/>
        <v>0</v>
      </c>
      <c r="AE48" t="s">
        <v>1884</v>
      </c>
      <c r="AF48">
        <v>75</v>
      </c>
      <c r="AH48" t="s">
        <v>1875</v>
      </c>
      <c r="AI48">
        <v>10</v>
      </c>
      <c r="AK48" t="s">
        <v>1887</v>
      </c>
      <c r="AL48">
        <v>2</v>
      </c>
      <c r="AN48" t="s">
        <v>1878</v>
      </c>
      <c r="AO48">
        <v>6</v>
      </c>
      <c r="AQ48" t="s">
        <v>1878</v>
      </c>
      <c r="AR48">
        <v>9</v>
      </c>
    </row>
    <row r="49" spans="2:44" x14ac:dyDescent="0.25">
      <c r="B49" s="38" t="s">
        <v>1891</v>
      </c>
      <c r="C49" s="13">
        <f t="shared" si="3"/>
        <v>4</v>
      </c>
      <c r="G49" s="38" t="s">
        <v>1891</v>
      </c>
      <c r="H49" s="13">
        <f t="shared" si="0"/>
        <v>0</v>
      </c>
      <c r="M49" s="38" t="s">
        <v>1891</v>
      </c>
      <c r="N49" s="13">
        <f t="shared" si="1"/>
        <v>0</v>
      </c>
      <c r="S49" s="38" t="s">
        <v>1891</v>
      </c>
      <c r="T49" s="80">
        <f t="shared" si="4"/>
        <v>0</v>
      </c>
      <c r="X49" s="38" t="s">
        <v>1891</v>
      </c>
      <c r="Y49" s="13">
        <f t="shared" si="2"/>
        <v>0</v>
      </c>
      <c r="AE49" t="s">
        <v>1874</v>
      </c>
      <c r="AF49">
        <v>70</v>
      </c>
      <c r="AH49" t="s">
        <v>1892</v>
      </c>
      <c r="AI49">
        <v>10</v>
      </c>
      <c r="AK49" t="s">
        <v>1893</v>
      </c>
      <c r="AL49">
        <v>2</v>
      </c>
      <c r="AN49" t="s">
        <v>1880</v>
      </c>
      <c r="AO49">
        <v>6</v>
      </c>
      <c r="AQ49" t="s">
        <v>1894</v>
      </c>
      <c r="AR49">
        <v>9</v>
      </c>
    </row>
    <row r="50" spans="2:44" x14ac:dyDescent="0.25">
      <c r="B50" s="38" t="s">
        <v>1895</v>
      </c>
      <c r="C50" s="13">
        <f t="shared" si="3"/>
        <v>0</v>
      </c>
      <c r="G50" s="38" t="s">
        <v>1895</v>
      </c>
      <c r="H50" s="13">
        <f t="shared" si="0"/>
        <v>0</v>
      </c>
      <c r="M50" s="38" t="s">
        <v>1895</v>
      </c>
      <c r="N50" s="13">
        <f t="shared" si="1"/>
        <v>0</v>
      </c>
      <c r="S50" s="38" t="s">
        <v>1895</v>
      </c>
      <c r="T50" s="80">
        <f t="shared" si="4"/>
        <v>0</v>
      </c>
      <c r="X50" s="38" t="s">
        <v>1895</v>
      </c>
      <c r="Y50" s="13">
        <f t="shared" si="2"/>
        <v>0</v>
      </c>
      <c r="AE50" t="s">
        <v>1872</v>
      </c>
      <c r="AF50">
        <v>56</v>
      </c>
      <c r="AH50" t="s">
        <v>1878</v>
      </c>
      <c r="AI50">
        <v>8</v>
      </c>
      <c r="AK50" t="s">
        <v>1896</v>
      </c>
      <c r="AL50">
        <v>2</v>
      </c>
      <c r="AN50" t="s">
        <v>1889</v>
      </c>
      <c r="AO50">
        <v>6</v>
      </c>
      <c r="AQ50" t="s">
        <v>1897</v>
      </c>
      <c r="AR50">
        <v>5</v>
      </c>
    </row>
    <row r="51" spans="2:44" x14ac:dyDescent="0.25">
      <c r="B51" s="38" t="s">
        <v>1898</v>
      </c>
      <c r="C51" s="13">
        <f t="shared" si="3"/>
        <v>1</v>
      </c>
      <c r="G51" s="38" t="s">
        <v>1898</v>
      </c>
      <c r="H51" s="13">
        <f t="shared" si="0"/>
        <v>0</v>
      </c>
      <c r="M51" s="38" t="s">
        <v>1898</v>
      </c>
      <c r="N51" s="13">
        <f t="shared" si="1"/>
        <v>0</v>
      </c>
      <c r="S51" s="38" t="s">
        <v>1898</v>
      </c>
      <c r="T51" s="80">
        <f t="shared" si="4"/>
        <v>0</v>
      </c>
      <c r="X51" s="38" t="s">
        <v>1898</v>
      </c>
      <c r="Y51" s="13">
        <f t="shared" si="2"/>
        <v>0</v>
      </c>
      <c r="AE51" t="s">
        <v>1887</v>
      </c>
      <c r="AF51">
        <v>56</v>
      </c>
      <c r="AH51" t="s">
        <v>1880</v>
      </c>
      <c r="AI51">
        <v>8</v>
      </c>
      <c r="AK51" t="s">
        <v>1879</v>
      </c>
      <c r="AL51">
        <v>2</v>
      </c>
      <c r="AN51" t="s">
        <v>1899</v>
      </c>
      <c r="AO51">
        <v>5</v>
      </c>
      <c r="AQ51" t="s">
        <v>1872</v>
      </c>
      <c r="AR51">
        <v>3</v>
      </c>
    </row>
    <row r="52" spans="2:44" x14ac:dyDescent="0.25">
      <c r="B52" s="38" t="s">
        <v>1900</v>
      </c>
      <c r="C52" s="13">
        <f t="shared" si="3"/>
        <v>0</v>
      </c>
      <c r="G52" s="38" t="s">
        <v>1900</v>
      </c>
      <c r="H52" s="13">
        <f t="shared" si="0"/>
        <v>0</v>
      </c>
      <c r="M52" s="38" t="s">
        <v>1900</v>
      </c>
      <c r="N52" s="13">
        <f t="shared" si="1"/>
        <v>0</v>
      </c>
      <c r="S52" s="38" t="s">
        <v>1900</v>
      </c>
      <c r="T52" s="80">
        <f t="shared" si="4"/>
        <v>0</v>
      </c>
      <c r="X52" s="38" t="s">
        <v>1900</v>
      </c>
      <c r="Y52" s="13">
        <f t="shared" si="2"/>
        <v>0</v>
      </c>
      <c r="AE52" t="s">
        <v>1897</v>
      </c>
      <c r="AF52">
        <v>55</v>
      </c>
      <c r="AH52" t="s">
        <v>1901</v>
      </c>
      <c r="AI52">
        <v>8</v>
      </c>
      <c r="AK52" t="s">
        <v>1876</v>
      </c>
      <c r="AL52">
        <v>1</v>
      </c>
      <c r="AN52" t="s">
        <v>1881</v>
      </c>
      <c r="AO52">
        <v>4</v>
      </c>
      <c r="AQ52" t="s">
        <v>1902</v>
      </c>
      <c r="AR52">
        <v>2</v>
      </c>
    </row>
    <row r="53" spans="2:44" x14ac:dyDescent="0.25">
      <c r="B53" s="38" t="s">
        <v>1903</v>
      </c>
      <c r="C53" s="13">
        <f t="shared" si="3"/>
        <v>2</v>
      </c>
      <c r="G53" s="38" t="s">
        <v>1903</v>
      </c>
      <c r="H53" s="13">
        <f t="shared" si="0"/>
        <v>0</v>
      </c>
      <c r="M53" s="38" t="s">
        <v>1903</v>
      </c>
      <c r="N53" s="13">
        <f t="shared" si="1"/>
        <v>0</v>
      </c>
      <c r="S53" s="38" t="s">
        <v>1903</v>
      </c>
      <c r="T53" s="80">
        <f t="shared" si="4"/>
        <v>0</v>
      </c>
      <c r="X53" s="38" t="s">
        <v>1903</v>
      </c>
      <c r="Y53" s="13">
        <f t="shared" si="2"/>
        <v>0</v>
      </c>
      <c r="AE53" t="s">
        <v>1902</v>
      </c>
      <c r="AF53">
        <v>49</v>
      </c>
      <c r="AH53" t="s">
        <v>1904</v>
      </c>
      <c r="AI53">
        <v>7</v>
      </c>
      <c r="AK53" t="s">
        <v>1878</v>
      </c>
      <c r="AL53">
        <v>1</v>
      </c>
      <c r="AN53" t="s">
        <v>1882</v>
      </c>
      <c r="AO53">
        <v>4</v>
      </c>
      <c r="AQ53" t="s">
        <v>1893</v>
      </c>
      <c r="AR53">
        <v>2</v>
      </c>
    </row>
    <row r="54" spans="2:44" x14ac:dyDescent="0.25">
      <c r="B54" s="38" t="s">
        <v>1905</v>
      </c>
      <c r="C54" s="13">
        <f t="shared" si="3"/>
        <v>9</v>
      </c>
      <c r="G54" s="38" t="s">
        <v>1905</v>
      </c>
      <c r="H54" s="13">
        <f t="shared" si="0"/>
        <v>0</v>
      </c>
      <c r="M54" s="38" t="s">
        <v>1905</v>
      </c>
      <c r="N54" s="13">
        <f t="shared" si="1"/>
        <v>0</v>
      </c>
      <c r="S54" s="38" t="s">
        <v>1905</v>
      </c>
      <c r="T54" s="80">
        <f t="shared" si="4"/>
        <v>1</v>
      </c>
      <c r="X54" s="38" t="s">
        <v>1905</v>
      </c>
      <c r="Y54" s="13">
        <f t="shared" si="2"/>
        <v>0</v>
      </c>
      <c r="AE54" t="s">
        <v>1877</v>
      </c>
      <c r="AF54">
        <v>39</v>
      </c>
      <c r="AH54" t="s">
        <v>1884</v>
      </c>
      <c r="AI54">
        <v>6</v>
      </c>
      <c r="AK54" t="s">
        <v>1883</v>
      </c>
      <c r="AL54">
        <v>1</v>
      </c>
      <c r="AN54" t="s">
        <v>1886</v>
      </c>
      <c r="AO54">
        <v>4</v>
      </c>
      <c r="AQ54" t="s">
        <v>1906</v>
      </c>
      <c r="AR54">
        <v>2</v>
      </c>
    </row>
    <row r="55" spans="2:44" x14ac:dyDescent="0.25">
      <c r="B55" s="38" t="s">
        <v>1907</v>
      </c>
      <c r="C55" s="13">
        <f t="shared" si="3"/>
        <v>18</v>
      </c>
      <c r="G55" s="38" t="s">
        <v>1907</v>
      </c>
      <c r="H55" s="13">
        <f t="shared" si="0"/>
        <v>1</v>
      </c>
      <c r="M55" s="38" t="s">
        <v>1907</v>
      </c>
      <c r="N55" s="13">
        <f t="shared" si="1"/>
        <v>0</v>
      </c>
      <c r="S55" s="38" t="s">
        <v>1907</v>
      </c>
      <c r="T55" s="80">
        <f t="shared" si="4"/>
        <v>0</v>
      </c>
      <c r="X55" s="38" t="s">
        <v>1907</v>
      </c>
      <c r="Y55" s="13">
        <f t="shared" si="2"/>
        <v>0</v>
      </c>
      <c r="AE55" t="s">
        <v>1886</v>
      </c>
      <c r="AF55">
        <v>36</v>
      </c>
      <c r="AH55" t="s">
        <v>1908</v>
      </c>
      <c r="AI55">
        <v>6</v>
      </c>
      <c r="AK55" t="s">
        <v>1909</v>
      </c>
      <c r="AL55">
        <v>1</v>
      </c>
      <c r="AN55" t="s">
        <v>1894</v>
      </c>
      <c r="AO55">
        <v>3</v>
      </c>
      <c r="AQ55" t="s">
        <v>1884</v>
      </c>
      <c r="AR55">
        <v>2</v>
      </c>
    </row>
    <row r="56" spans="2:44" x14ac:dyDescent="0.25">
      <c r="B56" s="38" t="s">
        <v>1910</v>
      </c>
      <c r="C56" s="13">
        <f t="shared" si="3"/>
        <v>13</v>
      </c>
      <c r="G56" s="38" t="s">
        <v>1910</v>
      </c>
      <c r="H56" s="13">
        <f t="shared" si="0"/>
        <v>0</v>
      </c>
      <c r="M56" s="38" t="s">
        <v>1910</v>
      </c>
      <c r="N56" s="13">
        <f t="shared" si="1"/>
        <v>0</v>
      </c>
      <c r="S56" s="38" t="s">
        <v>1910</v>
      </c>
      <c r="T56" s="80">
        <f t="shared" si="4"/>
        <v>0</v>
      </c>
      <c r="X56" s="38" t="s">
        <v>1910</v>
      </c>
      <c r="Y56" s="13">
        <f t="shared" si="2"/>
        <v>1</v>
      </c>
      <c r="AE56" t="s">
        <v>1894</v>
      </c>
      <c r="AF56">
        <v>35</v>
      </c>
      <c r="AH56" t="s">
        <v>1911</v>
      </c>
      <c r="AI56">
        <v>5</v>
      </c>
      <c r="AK56" t="s">
        <v>1912</v>
      </c>
      <c r="AL56">
        <v>1</v>
      </c>
      <c r="AN56" t="s">
        <v>1868</v>
      </c>
      <c r="AO56">
        <v>2</v>
      </c>
      <c r="AQ56" t="s">
        <v>1886</v>
      </c>
      <c r="AR56">
        <v>2</v>
      </c>
    </row>
    <row r="57" spans="2:44" x14ac:dyDescent="0.25">
      <c r="B57" s="38" t="s">
        <v>1902</v>
      </c>
      <c r="C57" s="13">
        <f t="shared" si="3"/>
        <v>49</v>
      </c>
      <c r="G57" s="38" t="s">
        <v>1902</v>
      </c>
      <c r="H57" s="13">
        <f t="shared" si="0"/>
        <v>0</v>
      </c>
      <c r="M57" s="38" t="s">
        <v>1902</v>
      </c>
      <c r="N57" s="13">
        <f t="shared" si="1"/>
        <v>0</v>
      </c>
      <c r="S57" s="38" t="s">
        <v>1902</v>
      </c>
      <c r="T57" s="80">
        <f t="shared" si="4"/>
        <v>1</v>
      </c>
      <c r="X57" s="38" t="s">
        <v>1902</v>
      </c>
      <c r="Y57" s="13">
        <f t="shared" si="2"/>
        <v>2</v>
      </c>
      <c r="AE57" t="s">
        <v>1870</v>
      </c>
      <c r="AF57">
        <v>33</v>
      </c>
      <c r="AH57" t="s">
        <v>1913</v>
      </c>
      <c r="AI57">
        <v>5</v>
      </c>
      <c r="AK57" t="s">
        <v>1885</v>
      </c>
      <c r="AL57">
        <v>1</v>
      </c>
      <c r="AN57" t="s">
        <v>1890</v>
      </c>
      <c r="AO57">
        <v>2</v>
      </c>
      <c r="AQ57" t="s">
        <v>1876</v>
      </c>
      <c r="AR57">
        <v>1</v>
      </c>
    </row>
    <row r="58" spans="2:44" x14ac:dyDescent="0.25">
      <c r="B58" s="38" t="s">
        <v>1914</v>
      </c>
      <c r="C58" s="13">
        <f t="shared" si="3"/>
        <v>3</v>
      </c>
      <c r="G58" s="38" t="s">
        <v>1914</v>
      </c>
      <c r="H58" s="13">
        <f t="shared" si="0"/>
        <v>0</v>
      </c>
      <c r="M58" s="38" t="s">
        <v>1914</v>
      </c>
      <c r="N58" s="13">
        <f t="shared" si="1"/>
        <v>0</v>
      </c>
      <c r="S58" s="38" t="s">
        <v>1914</v>
      </c>
      <c r="T58" s="80">
        <f t="shared" si="4"/>
        <v>0</v>
      </c>
      <c r="X58" s="38" t="s">
        <v>1914</v>
      </c>
      <c r="Y58" s="13">
        <f t="shared" si="2"/>
        <v>0</v>
      </c>
      <c r="AE58" t="s">
        <v>1883</v>
      </c>
      <c r="AF58">
        <v>30</v>
      </c>
      <c r="AH58" t="s">
        <v>1915</v>
      </c>
      <c r="AI58">
        <v>5</v>
      </c>
      <c r="AK58" t="s">
        <v>1906</v>
      </c>
      <c r="AL58">
        <v>1</v>
      </c>
      <c r="AN58" t="s">
        <v>1916</v>
      </c>
      <c r="AO58">
        <v>2</v>
      </c>
      <c r="AQ58" t="s">
        <v>1889</v>
      </c>
      <c r="AR58">
        <v>1</v>
      </c>
    </row>
    <row r="59" spans="2:44" x14ac:dyDescent="0.25">
      <c r="B59" s="38" t="s">
        <v>1897</v>
      </c>
      <c r="C59" s="13">
        <f t="shared" si="3"/>
        <v>55</v>
      </c>
      <c r="G59" s="38" t="s">
        <v>1897</v>
      </c>
      <c r="H59" s="13">
        <f t="shared" si="0"/>
        <v>0</v>
      </c>
      <c r="M59" s="38" t="s">
        <v>1897</v>
      </c>
      <c r="N59" s="13">
        <f t="shared" si="1"/>
        <v>0</v>
      </c>
      <c r="S59" s="38" t="s">
        <v>1897</v>
      </c>
      <c r="T59" s="80">
        <f t="shared" si="4"/>
        <v>0</v>
      </c>
      <c r="X59" s="38" t="s">
        <v>1897</v>
      </c>
      <c r="Y59" s="13">
        <f t="shared" si="2"/>
        <v>5</v>
      </c>
      <c r="AE59" t="s">
        <v>1885</v>
      </c>
      <c r="AF59">
        <v>27</v>
      </c>
      <c r="AH59" t="s">
        <v>1912</v>
      </c>
      <c r="AI59">
        <v>4</v>
      </c>
      <c r="AK59" t="s">
        <v>1916</v>
      </c>
      <c r="AL59">
        <v>1</v>
      </c>
      <c r="AN59" t="s">
        <v>1917</v>
      </c>
      <c r="AO59">
        <v>2</v>
      </c>
      <c r="AQ59" t="s">
        <v>1910</v>
      </c>
      <c r="AR59">
        <v>1</v>
      </c>
    </row>
    <row r="60" spans="2:44" x14ac:dyDescent="0.25">
      <c r="B60" s="38" t="s">
        <v>1894</v>
      </c>
      <c r="C60" s="13">
        <f t="shared" si="3"/>
        <v>35</v>
      </c>
      <c r="G60" s="38" t="s">
        <v>1894</v>
      </c>
      <c r="H60" s="13">
        <f t="shared" si="0"/>
        <v>1</v>
      </c>
      <c r="M60" s="38" t="s">
        <v>1894</v>
      </c>
      <c r="N60" s="13">
        <f t="shared" si="1"/>
        <v>0</v>
      </c>
      <c r="S60" s="38" t="s">
        <v>1894</v>
      </c>
      <c r="T60" s="80">
        <f t="shared" si="4"/>
        <v>1</v>
      </c>
      <c r="X60" s="38" t="s">
        <v>1894</v>
      </c>
      <c r="Y60" s="13">
        <f t="shared" si="2"/>
        <v>9</v>
      </c>
      <c r="AE60" t="s">
        <v>1899</v>
      </c>
      <c r="AF60">
        <v>27</v>
      </c>
      <c r="AH60" t="s">
        <v>1893</v>
      </c>
      <c r="AI60">
        <v>4</v>
      </c>
      <c r="AK60" t="s">
        <v>1904</v>
      </c>
      <c r="AL60">
        <v>1</v>
      </c>
      <c r="AN60" t="s">
        <v>1908</v>
      </c>
      <c r="AO60">
        <v>2</v>
      </c>
      <c r="AQ60" t="s">
        <v>1918</v>
      </c>
      <c r="AR60">
        <v>1</v>
      </c>
    </row>
    <row r="61" spans="2:44" x14ac:dyDescent="0.25">
      <c r="B61" s="38" t="s">
        <v>1909</v>
      </c>
      <c r="C61" s="13">
        <f t="shared" si="3"/>
        <v>15</v>
      </c>
      <c r="G61" s="38" t="s">
        <v>1909</v>
      </c>
      <c r="H61" s="13">
        <f t="shared" si="0"/>
        <v>2</v>
      </c>
      <c r="M61" s="38" t="s">
        <v>1909</v>
      </c>
      <c r="N61" s="13">
        <f t="shared" si="1"/>
        <v>1</v>
      </c>
      <c r="S61" s="38" t="s">
        <v>1909</v>
      </c>
      <c r="T61" s="80">
        <f t="shared" si="4"/>
        <v>0</v>
      </c>
      <c r="X61" s="38" t="s">
        <v>1909</v>
      </c>
      <c r="Y61" s="13">
        <f t="shared" si="2"/>
        <v>0</v>
      </c>
      <c r="AE61" t="s">
        <v>1906</v>
      </c>
      <c r="AF61">
        <v>26</v>
      </c>
      <c r="AH61" t="s">
        <v>1919</v>
      </c>
      <c r="AI61">
        <v>4</v>
      </c>
      <c r="AK61" t="s">
        <v>1920</v>
      </c>
      <c r="AL61">
        <v>1</v>
      </c>
      <c r="AN61" t="s">
        <v>1875</v>
      </c>
      <c r="AO61">
        <v>1</v>
      </c>
      <c r="AQ61" t="s">
        <v>1916</v>
      </c>
      <c r="AR61">
        <v>1</v>
      </c>
    </row>
    <row r="62" spans="2:44" x14ac:dyDescent="0.25">
      <c r="B62" s="38" t="s">
        <v>1921</v>
      </c>
      <c r="C62" s="13">
        <f t="shared" si="3"/>
        <v>9</v>
      </c>
      <c r="G62" s="38" t="s">
        <v>1921</v>
      </c>
      <c r="H62" s="13">
        <f t="shared" si="0"/>
        <v>1</v>
      </c>
      <c r="M62" s="38" t="s">
        <v>1921</v>
      </c>
      <c r="N62" s="13">
        <f t="shared" si="1"/>
        <v>0</v>
      </c>
      <c r="S62" s="38" t="s">
        <v>1921</v>
      </c>
      <c r="T62" s="80">
        <f t="shared" si="4"/>
        <v>1</v>
      </c>
      <c r="X62" s="38" t="s">
        <v>1921</v>
      </c>
      <c r="Y62" s="13">
        <f t="shared" si="2"/>
        <v>0</v>
      </c>
      <c r="AE62" t="s">
        <v>1904</v>
      </c>
      <c r="AF62">
        <v>26</v>
      </c>
      <c r="AH62" t="s">
        <v>1922</v>
      </c>
      <c r="AI62">
        <v>4</v>
      </c>
      <c r="AK62" t="s">
        <v>1923</v>
      </c>
      <c r="AL62">
        <v>1</v>
      </c>
      <c r="AN62" t="s">
        <v>1893</v>
      </c>
      <c r="AO62">
        <v>1</v>
      </c>
      <c r="AQ62" t="s">
        <v>1899</v>
      </c>
      <c r="AR62">
        <v>1</v>
      </c>
    </row>
    <row r="63" spans="2:44" x14ac:dyDescent="0.25">
      <c r="B63" s="38" t="s">
        <v>1912</v>
      </c>
      <c r="C63" s="13">
        <f t="shared" si="3"/>
        <v>25</v>
      </c>
      <c r="G63" s="38" t="s">
        <v>1912</v>
      </c>
      <c r="H63" s="13">
        <f t="shared" si="0"/>
        <v>4</v>
      </c>
      <c r="M63" s="38" t="s">
        <v>1912</v>
      </c>
      <c r="N63" s="13">
        <f t="shared" si="1"/>
        <v>1</v>
      </c>
      <c r="S63" s="38" t="s">
        <v>1912</v>
      </c>
      <c r="T63" s="80">
        <f t="shared" si="4"/>
        <v>0</v>
      </c>
      <c r="X63" s="38" t="s">
        <v>1912</v>
      </c>
      <c r="Y63" s="13">
        <f t="shared" si="2"/>
        <v>0</v>
      </c>
      <c r="AE63" t="s">
        <v>1912</v>
      </c>
      <c r="AF63">
        <v>25</v>
      </c>
      <c r="AH63" t="s">
        <v>1868</v>
      </c>
      <c r="AI63">
        <v>3</v>
      </c>
      <c r="AK63" t="s">
        <v>1924</v>
      </c>
      <c r="AL63">
        <v>1</v>
      </c>
      <c r="AN63" t="s">
        <v>1906</v>
      </c>
      <c r="AO63">
        <v>1</v>
      </c>
      <c r="AQ63" t="s">
        <v>1922</v>
      </c>
      <c r="AR63">
        <v>1</v>
      </c>
    </row>
    <row r="64" spans="2:44" x14ac:dyDescent="0.25">
      <c r="B64" s="38" t="s">
        <v>1893</v>
      </c>
      <c r="C64" s="13">
        <f t="shared" si="3"/>
        <v>25</v>
      </c>
      <c r="G64" s="38" t="s">
        <v>1893</v>
      </c>
      <c r="H64" s="13">
        <f t="shared" si="0"/>
        <v>4</v>
      </c>
      <c r="M64" s="38" t="s">
        <v>1893</v>
      </c>
      <c r="N64" s="13">
        <f t="shared" si="1"/>
        <v>2</v>
      </c>
      <c r="S64" s="38" t="s">
        <v>1893</v>
      </c>
      <c r="T64" s="80">
        <f t="shared" si="4"/>
        <v>3</v>
      </c>
      <c r="X64" s="38" t="s">
        <v>1893</v>
      </c>
      <c r="Y64" s="13">
        <f t="shared" si="2"/>
        <v>2</v>
      </c>
      <c r="AE64" t="s">
        <v>1893</v>
      </c>
      <c r="AF64">
        <v>25</v>
      </c>
      <c r="AH64" t="s">
        <v>1876</v>
      </c>
      <c r="AI64">
        <v>3</v>
      </c>
      <c r="AK64" t="s">
        <v>1886</v>
      </c>
      <c r="AL64">
        <v>1</v>
      </c>
      <c r="AN64" t="s">
        <v>1911</v>
      </c>
      <c r="AO64">
        <v>1</v>
      </c>
      <c r="AQ64" t="s">
        <v>1883</v>
      </c>
      <c r="AR64">
        <v>0</v>
      </c>
    </row>
    <row r="65" spans="2:44" x14ac:dyDescent="0.25">
      <c r="B65" s="38" t="s">
        <v>1896</v>
      </c>
      <c r="C65" s="13">
        <f t="shared" si="3"/>
        <v>8</v>
      </c>
      <c r="G65" s="38" t="s">
        <v>1896</v>
      </c>
      <c r="H65" s="13">
        <f t="shared" si="0"/>
        <v>0</v>
      </c>
      <c r="M65" s="38" t="s">
        <v>1896</v>
      </c>
      <c r="N65" s="13">
        <f t="shared" si="1"/>
        <v>2</v>
      </c>
      <c r="S65" s="38" t="s">
        <v>1896</v>
      </c>
      <c r="T65" s="80">
        <f t="shared" si="4"/>
        <v>1</v>
      </c>
      <c r="X65" s="38" t="s">
        <v>1896</v>
      </c>
      <c r="Y65" s="13">
        <f t="shared" si="2"/>
        <v>0</v>
      </c>
      <c r="AE65" t="s">
        <v>1888</v>
      </c>
      <c r="AF65">
        <v>25</v>
      </c>
      <c r="AH65" t="s">
        <v>1881</v>
      </c>
      <c r="AI65">
        <v>3</v>
      </c>
      <c r="AK65" t="s">
        <v>1913</v>
      </c>
      <c r="AL65">
        <v>1</v>
      </c>
      <c r="AN65" t="s">
        <v>1924</v>
      </c>
      <c r="AO65">
        <v>1</v>
      </c>
      <c r="AQ65" t="s">
        <v>1890</v>
      </c>
      <c r="AR65">
        <v>0</v>
      </c>
    </row>
    <row r="66" spans="2:44" x14ac:dyDescent="0.25">
      <c r="B66" s="38" t="s">
        <v>1925</v>
      </c>
      <c r="C66" s="13">
        <f t="shared" si="3"/>
        <v>13</v>
      </c>
      <c r="G66" s="38" t="s">
        <v>1925</v>
      </c>
      <c r="H66" s="13">
        <f t="shared" si="0"/>
        <v>0</v>
      </c>
      <c r="M66" s="38" t="s">
        <v>1925</v>
      </c>
      <c r="N66" s="13">
        <f t="shared" si="1"/>
        <v>0</v>
      </c>
      <c r="S66" s="38" t="s">
        <v>1925</v>
      </c>
      <c r="T66" s="80">
        <f t="shared" si="4"/>
        <v>0</v>
      </c>
      <c r="X66" s="38" t="s">
        <v>1925</v>
      </c>
      <c r="Y66" s="13">
        <f t="shared" si="2"/>
        <v>0</v>
      </c>
      <c r="AE66" t="s">
        <v>1882</v>
      </c>
      <c r="AF66">
        <v>22</v>
      </c>
      <c r="AH66" t="s">
        <v>1885</v>
      </c>
      <c r="AI66">
        <v>3</v>
      </c>
      <c r="AK66" t="s">
        <v>1926</v>
      </c>
      <c r="AL66">
        <v>1</v>
      </c>
      <c r="AN66" t="s">
        <v>1877</v>
      </c>
      <c r="AO66">
        <v>1</v>
      </c>
      <c r="AQ66" t="s">
        <v>1891</v>
      </c>
      <c r="AR66">
        <v>0</v>
      </c>
    </row>
    <row r="67" spans="2:44" x14ac:dyDescent="0.25">
      <c r="B67" s="38" t="s">
        <v>1918</v>
      </c>
      <c r="C67" s="13">
        <f t="shared" si="3"/>
        <v>4</v>
      </c>
      <c r="G67" s="38" t="s">
        <v>1918</v>
      </c>
      <c r="H67" s="13">
        <f t="shared" si="0"/>
        <v>0</v>
      </c>
      <c r="M67" s="38" t="s">
        <v>1918</v>
      </c>
      <c r="N67" s="13">
        <f t="shared" si="1"/>
        <v>0</v>
      </c>
      <c r="S67" s="38" t="s">
        <v>1918</v>
      </c>
      <c r="T67" s="80">
        <f t="shared" si="4"/>
        <v>1</v>
      </c>
      <c r="X67" s="38" t="s">
        <v>1918</v>
      </c>
      <c r="Y67" s="13">
        <f t="shared" si="2"/>
        <v>1</v>
      </c>
      <c r="AE67" t="s">
        <v>1890</v>
      </c>
      <c r="AF67">
        <v>20</v>
      </c>
      <c r="AH67" t="s">
        <v>1906</v>
      </c>
      <c r="AI67">
        <v>3</v>
      </c>
      <c r="AK67" t="s">
        <v>1922</v>
      </c>
      <c r="AL67">
        <v>1</v>
      </c>
      <c r="AN67" t="s">
        <v>1872</v>
      </c>
      <c r="AO67">
        <v>0</v>
      </c>
      <c r="AQ67" t="s">
        <v>1895</v>
      </c>
      <c r="AR67">
        <v>0</v>
      </c>
    </row>
    <row r="68" spans="2:44" x14ac:dyDescent="0.25">
      <c r="B68" s="38" t="s">
        <v>1885</v>
      </c>
      <c r="C68" s="13">
        <f t="shared" si="3"/>
        <v>27</v>
      </c>
      <c r="G68" s="38" t="s">
        <v>1885</v>
      </c>
      <c r="H68" s="13">
        <f t="shared" si="0"/>
        <v>3</v>
      </c>
      <c r="M68" s="38" t="s">
        <v>1885</v>
      </c>
      <c r="N68" s="13">
        <f t="shared" si="1"/>
        <v>1</v>
      </c>
      <c r="S68" s="38" t="s">
        <v>1885</v>
      </c>
      <c r="T68" s="80">
        <f t="shared" si="4"/>
        <v>0</v>
      </c>
      <c r="X68" s="38" t="s">
        <v>1885</v>
      </c>
      <c r="Y68" s="13">
        <f t="shared" si="2"/>
        <v>0</v>
      </c>
      <c r="AE68" t="s">
        <v>1907</v>
      </c>
      <c r="AF68">
        <v>18</v>
      </c>
      <c r="AH68" t="s">
        <v>1920</v>
      </c>
      <c r="AI68">
        <v>3</v>
      </c>
      <c r="AK68" t="s">
        <v>1908</v>
      </c>
      <c r="AL68">
        <v>1</v>
      </c>
      <c r="AN68" t="s">
        <v>1891</v>
      </c>
      <c r="AO68">
        <v>0</v>
      </c>
      <c r="AQ68" t="s">
        <v>1898</v>
      </c>
      <c r="AR68">
        <v>0</v>
      </c>
    </row>
    <row r="69" spans="2:44" x14ac:dyDescent="0.25">
      <c r="B69" s="38" t="s">
        <v>1906</v>
      </c>
      <c r="C69" s="13">
        <f t="shared" si="3"/>
        <v>26</v>
      </c>
      <c r="G69" s="38" t="s">
        <v>1906</v>
      </c>
      <c r="H69" s="13">
        <f t="shared" ref="H69:H100" si="5">H140</f>
        <v>3</v>
      </c>
      <c r="M69" s="38" t="s">
        <v>1906</v>
      </c>
      <c r="N69" s="13">
        <f t="shared" ref="N69:N100" si="6">I140</f>
        <v>1</v>
      </c>
      <c r="S69" s="38" t="s">
        <v>1906</v>
      </c>
      <c r="T69" s="80">
        <f t="shared" si="4"/>
        <v>0</v>
      </c>
      <c r="X69" s="38" t="s">
        <v>1906</v>
      </c>
      <c r="Y69" s="13">
        <f t="shared" ref="Y69:Y100" si="7">T140</f>
        <v>2</v>
      </c>
      <c r="AE69" t="s">
        <v>1889</v>
      </c>
      <c r="AF69">
        <v>15</v>
      </c>
      <c r="AH69" t="s">
        <v>1927</v>
      </c>
      <c r="AI69">
        <v>3</v>
      </c>
      <c r="AK69" t="s">
        <v>1872</v>
      </c>
      <c r="AL69">
        <v>0</v>
      </c>
      <c r="AN69" t="s">
        <v>1895</v>
      </c>
      <c r="AO69">
        <v>0</v>
      </c>
      <c r="AQ69" t="s">
        <v>1900</v>
      </c>
      <c r="AR69">
        <v>0</v>
      </c>
    </row>
    <row r="70" spans="2:44" x14ac:dyDescent="0.25">
      <c r="B70" s="38" t="s">
        <v>1882</v>
      </c>
      <c r="C70" s="13">
        <f t="shared" ref="C70:C100" si="8">AF141</f>
        <v>22</v>
      </c>
      <c r="G70" s="38" t="s">
        <v>1882</v>
      </c>
      <c r="H70" s="13">
        <f t="shared" si="5"/>
        <v>1</v>
      </c>
      <c r="M70" s="38" t="s">
        <v>1882</v>
      </c>
      <c r="N70" s="13">
        <f t="shared" si="6"/>
        <v>3</v>
      </c>
      <c r="S70" s="38" t="s">
        <v>1882</v>
      </c>
      <c r="T70" s="80">
        <f t="shared" si="4"/>
        <v>0</v>
      </c>
      <c r="X70" s="38" t="s">
        <v>1882</v>
      </c>
      <c r="Y70" s="13">
        <f t="shared" si="7"/>
        <v>0</v>
      </c>
      <c r="AE70" t="s">
        <v>1909</v>
      </c>
      <c r="AF70">
        <v>15</v>
      </c>
      <c r="AH70" t="s">
        <v>1872</v>
      </c>
      <c r="AI70">
        <v>2</v>
      </c>
      <c r="AK70" t="s">
        <v>1889</v>
      </c>
      <c r="AL70">
        <v>0</v>
      </c>
      <c r="AN70" t="s">
        <v>1898</v>
      </c>
      <c r="AO70">
        <v>0</v>
      </c>
      <c r="AQ70" t="s">
        <v>1903</v>
      </c>
      <c r="AR70">
        <v>0</v>
      </c>
    </row>
    <row r="71" spans="2:44" x14ac:dyDescent="0.25">
      <c r="B71" s="38" t="s">
        <v>1916</v>
      </c>
      <c r="C71" s="13">
        <f t="shared" si="8"/>
        <v>15</v>
      </c>
      <c r="G71" s="38" t="s">
        <v>1916</v>
      </c>
      <c r="H71" s="13">
        <f t="shared" si="5"/>
        <v>2</v>
      </c>
      <c r="M71" s="38" t="s">
        <v>1916</v>
      </c>
      <c r="N71" s="13">
        <f t="shared" si="6"/>
        <v>1</v>
      </c>
      <c r="S71" s="38" t="s">
        <v>1916</v>
      </c>
      <c r="T71" s="80">
        <f t="shared" si="4"/>
        <v>0</v>
      </c>
      <c r="X71" s="38" t="s">
        <v>1916</v>
      </c>
      <c r="Y71" s="13">
        <f t="shared" si="7"/>
        <v>1</v>
      </c>
      <c r="AE71" t="s">
        <v>1916</v>
      </c>
      <c r="AF71">
        <v>15</v>
      </c>
      <c r="AH71" t="s">
        <v>1909</v>
      </c>
      <c r="AI71">
        <v>2</v>
      </c>
      <c r="AK71" t="s">
        <v>1890</v>
      </c>
      <c r="AL71">
        <v>0</v>
      </c>
      <c r="AN71" t="s">
        <v>1900</v>
      </c>
      <c r="AO71">
        <v>0</v>
      </c>
      <c r="AQ71" t="s">
        <v>1905</v>
      </c>
      <c r="AR71">
        <v>0</v>
      </c>
    </row>
    <row r="72" spans="2:44" x14ac:dyDescent="0.25">
      <c r="B72" s="38" t="s">
        <v>1904</v>
      </c>
      <c r="C72" s="13">
        <f t="shared" si="8"/>
        <v>26</v>
      </c>
      <c r="G72" s="38" t="s">
        <v>1904</v>
      </c>
      <c r="H72" s="13">
        <f t="shared" si="5"/>
        <v>7</v>
      </c>
      <c r="M72" s="38" t="s">
        <v>1904</v>
      </c>
      <c r="N72" s="13">
        <f t="shared" si="6"/>
        <v>1</v>
      </c>
      <c r="S72" s="38" t="s">
        <v>1904</v>
      </c>
      <c r="T72" s="80">
        <f t="shared" si="4"/>
        <v>8</v>
      </c>
      <c r="X72" s="38" t="s">
        <v>1904</v>
      </c>
      <c r="Y72" s="13">
        <f t="shared" si="7"/>
        <v>0</v>
      </c>
      <c r="AE72" t="s">
        <v>1910</v>
      </c>
      <c r="AF72">
        <v>13</v>
      </c>
      <c r="AH72" t="s">
        <v>1916</v>
      </c>
      <c r="AI72">
        <v>2</v>
      </c>
      <c r="AK72" t="s">
        <v>1891</v>
      </c>
      <c r="AL72">
        <v>0</v>
      </c>
      <c r="AN72" t="s">
        <v>1903</v>
      </c>
      <c r="AO72">
        <v>0</v>
      </c>
      <c r="AQ72" t="s">
        <v>1907</v>
      </c>
      <c r="AR72">
        <v>0</v>
      </c>
    </row>
    <row r="73" spans="2:44" x14ac:dyDescent="0.25">
      <c r="B73" s="38" t="s">
        <v>1920</v>
      </c>
      <c r="C73" s="13">
        <f t="shared" si="8"/>
        <v>7</v>
      </c>
      <c r="G73" s="38" t="s">
        <v>1920</v>
      </c>
      <c r="H73" s="13">
        <f t="shared" si="5"/>
        <v>3</v>
      </c>
      <c r="M73" s="38" t="s">
        <v>1920</v>
      </c>
      <c r="N73" s="13">
        <f t="shared" si="6"/>
        <v>1</v>
      </c>
      <c r="S73" s="38" t="s">
        <v>1920</v>
      </c>
      <c r="T73" s="80">
        <f t="shared" si="4"/>
        <v>0</v>
      </c>
      <c r="X73" s="38" t="s">
        <v>1920</v>
      </c>
      <c r="Y73" s="13">
        <f t="shared" si="7"/>
        <v>0</v>
      </c>
      <c r="AE73" t="s">
        <v>1925</v>
      </c>
      <c r="AF73">
        <v>13</v>
      </c>
      <c r="AH73" t="s">
        <v>1928</v>
      </c>
      <c r="AI73">
        <v>2</v>
      </c>
      <c r="AK73" t="s">
        <v>1895</v>
      </c>
      <c r="AL73">
        <v>0</v>
      </c>
      <c r="AN73" t="s">
        <v>1905</v>
      </c>
      <c r="AO73">
        <v>0</v>
      </c>
      <c r="AQ73" t="s">
        <v>1914</v>
      </c>
      <c r="AR73">
        <v>0</v>
      </c>
    </row>
    <row r="74" spans="2:44" x14ac:dyDescent="0.25">
      <c r="B74" s="38" t="s">
        <v>1911</v>
      </c>
      <c r="C74" s="13">
        <f t="shared" si="8"/>
        <v>10</v>
      </c>
      <c r="G74" s="38" t="s">
        <v>1911</v>
      </c>
      <c r="H74" s="13">
        <f t="shared" si="5"/>
        <v>5</v>
      </c>
      <c r="M74" s="38" t="s">
        <v>1911</v>
      </c>
      <c r="N74" s="13">
        <f t="shared" si="6"/>
        <v>0</v>
      </c>
      <c r="S74" s="38" t="s">
        <v>1911</v>
      </c>
      <c r="T74" s="80">
        <f t="shared" si="4"/>
        <v>0</v>
      </c>
      <c r="X74" s="38" t="s">
        <v>1911</v>
      </c>
      <c r="Y74" s="13">
        <f t="shared" si="7"/>
        <v>0</v>
      </c>
      <c r="AE74" t="s">
        <v>1892</v>
      </c>
      <c r="AF74">
        <v>12</v>
      </c>
      <c r="AH74" t="s">
        <v>1923</v>
      </c>
      <c r="AI74">
        <v>2</v>
      </c>
      <c r="AK74" t="s">
        <v>1898</v>
      </c>
      <c r="AL74">
        <v>0</v>
      </c>
      <c r="AN74" t="s">
        <v>1907</v>
      </c>
      <c r="AO74">
        <v>0</v>
      </c>
      <c r="AQ74" t="s">
        <v>1909</v>
      </c>
      <c r="AR74">
        <v>0</v>
      </c>
    </row>
    <row r="75" spans="2:44" x14ac:dyDescent="0.25">
      <c r="B75" s="38" t="s">
        <v>1917</v>
      </c>
      <c r="C75" s="13">
        <f t="shared" si="8"/>
        <v>4</v>
      </c>
      <c r="G75" s="38" t="s">
        <v>1917</v>
      </c>
      <c r="H75" s="13">
        <f t="shared" si="5"/>
        <v>1</v>
      </c>
      <c r="M75" s="38" t="s">
        <v>1917</v>
      </c>
      <c r="N75" s="13">
        <f t="shared" si="6"/>
        <v>0</v>
      </c>
      <c r="S75" s="38" t="s">
        <v>1917</v>
      </c>
      <c r="T75" s="80">
        <f t="shared" si="4"/>
        <v>0</v>
      </c>
      <c r="X75" s="38" t="s">
        <v>1917</v>
      </c>
      <c r="Y75" s="13">
        <f t="shared" si="7"/>
        <v>0</v>
      </c>
      <c r="AE75" t="s">
        <v>1908</v>
      </c>
      <c r="AF75">
        <v>11</v>
      </c>
      <c r="AH75" t="s">
        <v>1890</v>
      </c>
      <c r="AI75">
        <v>1</v>
      </c>
      <c r="AK75" t="s">
        <v>1900</v>
      </c>
      <c r="AL75">
        <v>0</v>
      </c>
      <c r="AN75" t="s">
        <v>1910</v>
      </c>
      <c r="AO75">
        <v>0</v>
      </c>
      <c r="AQ75" t="s">
        <v>1921</v>
      </c>
      <c r="AR75">
        <v>0</v>
      </c>
    </row>
    <row r="76" spans="2:44" x14ac:dyDescent="0.25">
      <c r="B76" s="38" t="s">
        <v>1928</v>
      </c>
      <c r="C76" s="13">
        <f t="shared" si="8"/>
        <v>5</v>
      </c>
      <c r="G76" s="38" t="s">
        <v>1928</v>
      </c>
      <c r="H76" s="13">
        <f t="shared" si="5"/>
        <v>2</v>
      </c>
      <c r="M76" s="38" t="s">
        <v>1928</v>
      </c>
      <c r="N76" s="13">
        <f t="shared" si="6"/>
        <v>0</v>
      </c>
      <c r="S76" s="38" t="s">
        <v>1928</v>
      </c>
      <c r="T76" s="80">
        <f t="shared" si="4"/>
        <v>0</v>
      </c>
      <c r="X76" s="38" t="s">
        <v>1928</v>
      </c>
      <c r="Y76" s="13">
        <f t="shared" si="7"/>
        <v>0</v>
      </c>
      <c r="AE76" t="s">
        <v>1911</v>
      </c>
      <c r="AF76">
        <v>10</v>
      </c>
      <c r="AH76" t="s">
        <v>1907</v>
      </c>
      <c r="AI76">
        <v>1</v>
      </c>
      <c r="AK76" t="s">
        <v>1903</v>
      </c>
      <c r="AL76">
        <v>0</v>
      </c>
      <c r="AN76" t="s">
        <v>1902</v>
      </c>
      <c r="AO76">
        <v>0</v>
      </c>
      <c r="AQ76" t="s">
        <v>1912</v>
      </c>
      <c r="AR76">
        <v>0</v>
      </c>
    </row>
    <row r="77" spans="2:44" x14ac:dyDescent="0.25">
      <c r="B77" s="38" t="s">
        <v>1919</v>
      </c>
      <c r="C77" s="13">
        <f t="shared" si="8"/>
        <v>4</v>
      </c>
      <c r="G77" s="38" t="s">
        <v>1919</v>
      </c>
      <c r="H77" s="13">
        <f t="shared" si="5"/>
        <v>4</v>
      </c>
      <c r="M77" s="38" t="s">
        <v>1919</v>
      </c>
      <c r="N77" s="13">
        <f t="shared" si="6"/>
        <v>0</v>
      </c>
      <c r="S77" s="38" t="s">
        <v>1919</v>
      </c>
      <c r="T77" s="80">
        <f t="shared" si="4"/>
        <v>0</v>
      </c>
      <c r="X77" s="38" t="s">
        <v>1919</v>
      </c>
      <c r="Y77" s="13">
        <f t="shared" si="7"/>
        <v>0</v>
      </c>
      <c r="AE77" t="s">
        <v>1901</v>
      </c>
      <c r="AF77">
        <v>10</v>
      </c>
      <c r="AH77" t="s">
        <v>1894</v>
      </c>
      <c r="AI77">
        <v>1</v>
      </c>
      <c r="AK77" t="s">
        <v>1905</v>
      </c>
      <c r="AL77">
        <v>0</v>
      </c>
      <c r="AN77" t="s">
        <v>1914</v>
      </c>
      <c r="AO77">
        <v>0</v>
      </c>
      <c r="AQ77" t="s">
        <v>1896</v>
      </c>
      <c r="AR77">
        <v>0</v>
      </c>
    </row>
    <row r="78" spans="2:44" x14ac:dyDescent="0.25">
      <c r="B78" s="38" t="s">
        <v>1927</v>
      </c>
      <c r="C78" s="13">
        <f t="shared" si="8"/>
        <v>5</v>
      </c>
      <c r="G78" s="38" t="s">
        <v>1927</v>
      </c>
      <c r="H78" s="13">
        <f t="shared" si="5"/>
        <v>3</v>
      </c>
      <c r="M78" s="38" t="s">
        <v>1927</v>
      </c>
      <c r="N78" s="13">
        <f t="shared" si="6"/>
        <v>0</v>
      </c>
      <c r="S78" s="38" t="s">
        <v>1927</v>
      </c>
      <c r="T78" s="80">
        <f t="shared" si="4"/>
        <v>1</v>
      </c>
      <c r="X78" s="38" t="s">
        <v>1927</v>
      </c>
      <c r="Y78" s="13">
        <f t="shared" si="7"/>
        <v>0</v>
      </c>
      <c r="AE78" t="s">
        <v>1905</v>
      </c>
      <c r="AF78">
        <v>9</v>
      </c>
      <c r="AH78" t="s">
        <v>1921</v>
      </c>
      <c r="AI78">
        <v>1</v>
      </c>
      <c r="AK78" t="s">
        <v>1907</v>
      </c>
      <c r="AL78">
        <v>0</v>
      </c>
      <c r="AN78" t="s">
        <v>1897</v>
      </c>
      <c r="AO78">
        <v>0</v>
      </c>
      <c r="AQ78" t="s">
        <v>1925</v>
      </c>
      <c r="AR78">
        <v>0</v>
      </c>
    </row>
    <row r="79" spans="2:44" x14ac:dyDescent="0.25">
      <c r="B79" s="38" t="s">
        <v>1923</v>
      </c>
      <c r="C79" s="13">
        <f t="shared" si="8"/>
        <v>6</v>
      </c>
      <c r="G79" s="38" t="s">
        <v>1923</v>
      </c>
      <c r="H79" s="13">
        <f t="shared" si="5"/>
        <v>2</v>
      </c>
      <c r="M79" s="38" t="s">
        <v>1923</v>
      </c>
      <c r="N79" s="13">
        <f t="shared" si="6"/>
        <v>1</v>
      </c>
      <c r="S79" s="38" t="s">
        <v>1923</v>
      </c>
      <c r="T79" s="80">
        <f t="shared" si="4"/>
        <v>0</v>
      </c>
      <c r="X79" s="38" t="s">
        <v>1923</v>
      </c>
      <c r="Y79" s="13">
        <f t="shared" si="7"/>
        <v>0</v>
      </c>
      <c r="AE79" t="s">
        <v>1921</v>
      </c>
      <c r="AF79">
        <v>9</v>
      </c>
      <c r="AH79" t="s">
        <v>1882</v>
      </c>
      <c r="AI79">
        <v>1</v>
      </c>
      <c r="AK79" t="s">
        <v>1910</v>
      </c>
      <c r="AL79">
        <v>0</v>
      </c>
      <c r="AN79" t="s">
        <v>1909</v>
      </c>
      <c r="AO79">
        <v>0</v>
      </c>
      <c r="AQ79" t="s">
        <v>1885</v>
      </c>
      <c r="AR79">
        <v>0</v>
      </c>
    </row>
    <row r="80" spans="2:44" x14ac:dyDescent="0.25">
      <c r="B80" s="38" t="s">
        <v>1929</v>
      </c>
      <c r="C80" s="13">
        <f t="shared" si="8"/>
        <v>3</v>
      </c>
      <c r="G80" s="38" t="s">
        <v>1929</v>
      </c>
      <c r="H80" s="13">
        <f t="shared" si="5"/>
        <v>1</v>
      </c>
      <c r="M80" s="38" t="s">
        <v>1929</v>
      </c>
      <c r="N80" s="13">
        <f t="shared" si="6"/>
        <v>0</v>
      </c>
      <c r="S80" s="38" t="s">
        <v>1929</v>
      </c>
      <c r="T80" s="80">
        <f t="shared" si="4"/>
        <v>1</v>
      </c>
      <c r="X80" s="38" t="s">
        <v>1929</v>
      </c>
      <c r="Y80" s="13">
        <f t="shared" si="7"/>
        <v>0</v>
      </c>
      <c r="AE80" t="s">
        <v>1926</v>
      </c>
      <c r="AF80">
        <v>9</v>
      </c>
      <c r="AH80" t="s">
        <v>1917</v>
      </c>
      <c r="AI80">
        <v>1</v>
      </c>
      <c r="AK80" t="s">
        <v>1902</v>
      </c>
      <c r="AL80">
        <v>0</v>
      </c>
      <c r="AN80" t="s">
        <v>1921</v>
      </c>
      <c r="AO80">
        <v>0</v>
      </c>
      <c r="AQ80" t="s">
        <v>1882</v>
      </c>
      <c r="AR80">
        <v>0</v>
      </c>
    </row>
    <row r="81" spans="2:44" x14ac:dyDescent="0.25">
      <c r="B81" s="38" t="s">
        <v>1924</v>
      </c>
      <c r="C81" s="13">
        <f t="shared" si="8"/>
        <v>8</v>
      </c>
      <c r="G81" s="38" t="s">
        <v>1924</v>
      </c>
      <c r="H81" s="13">
        <f t="shared" si="5"/>
        <v>0</v>
      </c>
      <c r="M81" s="38" t="s">
        <v>1924</v>
      </c>
      <c r="N81" s="13">
        <f t="shared" si="6"/>
        <v>1</v>
      </c>
      <c r="S81" s="38" t="s">
        <v>1924</v>
      </c>
      <c r="T81" s="80">
        <f t="shared" si="4"/>
        <v>0</v>
      </c>
      <c r="X81" s="38" t="s">
        <v>1924</v>
      </c>
      <c r="Y81" s="13">
        <f t="shared" si="7"/>
        <v>0</v>
      </c>
      <c r="AE81" t="s">
        <v>1896</v>
      </c>
      <c r="AF81">
        <v>8</v>
      </c>
      <c r="AH81" t="s">
        <v>1929</v>
      </c>
      <c r="AI81">
        <v>1</v>
      </c>
      <c r="AK81" t="s">
        <v>1914</v>
      </c>
      <c r="AL81">
        <v>0</v>
      </c>
      <c r="AN81" t="s">
        <v>1912</v>
      </c>
      <c r="AO81">
        <v>0</v>
      </c>
      <c r="AQ81" t="s">
        <v>1904</v>
      </c>
      <c r="AR81">
        <v>0</v>
      </c>
    </row>
    <row r="82" spans="2:44" x14ac:dyDescent="0.25">
      <c r="B82" s="38" t="s">
        <v>1899</v>
      </c>
      <c r="C82" s="13">
        <f t="shared" si="8"/>
        <v>27</v>
      </c>
      <c r="G82" s="38" t="s">
        <v>1899</v>
      </c>
      <c r="H82" s="13">
        <f t="shared" si="5"/>
        <v>1</v>
      </c>
      <c r="M82" s="38" t="s">
        <v>1899</v>
      </c>
      <c r="N82" s="13">
        <f t="shared" si="6"/>
        <v>0</v>
      </c>
      <c r="S82" s="38" t="s">
        <v>1899</v>
      </c>
      <c r="T82" s="80">
        <f t="shared" si="4"/>
        <v>4</v>
      </c>
      <c r="X82" s="38" t="s">
        <v>1899</v>
      </c>
      <c r="Y82" s="13">
        <f t="shared" si="7"/>
        <v>1</v>
      </c>
      <c r="AE82" t="s">
        <v>1924</v>
      </c>
      <c r="AF82">
        <v>8</v>
      </c>
      <c r="AH82" t="s">
        <v>1899</v>
      </c>
      <c r="AI82">
        <v>1</v>
      </c>
      <c r="AK82" t="s">
        <v>1897</v>
      </c>
      <c r="AL82">
        <v>0</v>
      </c>
      <c r="AN82" t="s">
        <v>1896</v>
      </c>
      <c r="AO82">
        <v>0</v>
      </c>
      <c r="AQ82" t="s">
        <v>1920</v>
      </c>
      <c r="AR82">
        <v>0</v>
      </c>
    </row>
    <row r="83" spans="2:44" x14ac:dyDescent="0.25">
      <c r="B83" s="38" t="s">
        <v>1874</v>
      </c>
      <c r="C83" s="13">
        <f t="shared" si="8"/>
        <v>70</v>
      </c>
      <c r="G83" s="38" t="s">
        <v>1874</v>
      </c>
      <c r="H83" s="13">
        <f t="shared" si="5"/>
        <v>32</v>
      </c>
      <c r="M83" s="38" t="s">
        <v>1874</v>
      </c>
      <c r="N83" s="13">
        <f t="shared" si="6"/>
        <v>0</v>
      </c>
      <c r="S83" s="38" t="s">
        <v>1874</v>
      </c>
      <c r="T83" s="80">
        <f t="shared" si="4"/>
        <v>0</v>
      </c>
      <c r="X83" s="38" t="s">
        <v>1874</v>
      </c>
      <c r="Y83" s="13">
        <f t="shared" si="7"/>
        <v>12</v>
      </c>
      <c r="AE83" t="s">
        <v>1913</v>
      </c>
      <c r="AF83">
        <v>8</v>
      </c>
      <c r="AH83" t="s">
        <v>1883</v>
      </c>
      <c r="AI83">
        <v>0</v>
      </c>
      <c r="AK83" t="s">
        <v>1894</v>
      </c>
      <c r="AL83">
        <v>0</v>
      </c>
      <c r="AN83" t="s">
        <v>1925</v>
      </c>
      <c r="AO83">
        <v>0</v>
      </c>
      <c r="AQ83" t="s">
        <v>1911</v>
      </c>
      <c r="AR83">
        <v>0</v>
      </c>
    </row>
    <row r="84" spans="2:44" x14ac:dyDescent="0.25">
      <c r="B84" s="38" t="s">
        <v>1869</v>
      </c>
      <c r="C84" s="13">
        <f t="shared" si="8"/>
        <v>289</v>
      </c>
      <c r="G84" s="38" t="s">
        <v>1869</v>
      </c>
      <c r="H84" s="13">
        <f t="shared" si="5"/>
        <v>22</v>
      </c>
      <c r="M84" s="38" t="s">
        <v>1869</v>
      </c>
      <c r="N84" s="13">
        <f t="shared" si="6"/>
        <v>4</v>
      </c>
      <c r="S84" s="38" t="s">
        <v>1869</v>
      </c>
      <c r="T84" s="80">
        <f t="shared" si="4"/>
        <v>16</v>
      </c>
      <c r="X84" s="38" t="s">
        <v>1869</v>
      </c>
      <c r="Y84" s="13">
        <f t="shared" si="7"/>
        <v>41</v>
      </c>
      <c r="AE84" t="s">
        <v>1920</v>
      </c>
      <c r="AF84">
        <v>7</v>
      </c>
      <c r="AH84" t="s">
        <v>1889</v>
      </c>
      <c r="AI84">
        <v>0</v>
      </c>
      <c r="AK84" t="s">
        <v>1921</v>
      </c>
      <c r="AL84">
        <v>0</v>
      </c>
      <c r="AN84" t="s">
        <v>1918</v>
      </c>
      <c r="AO84">
        <v>0</v>
      </c>
      <c r="AQ84" t="s">
        <v>1917</v>
      </c>
      <c r="AR84">
        <v>0</v>
      </c>
    </row>
    <row r="85" spans="2:44" x14ac:dyDescent="0.25">
      <c r="B85" s="38" t="s">
        <v>1873</v>
      </c>
      <c r="C85" s="13">
        <f t="shared" si="8"/>
        <v>239</v>
      </c>
      <c r="G85" s="38" t="s">
        <v>1873</v>
      </c>
      <c r="H85" s="13">
        <f t="shared" si="5"/>
        <v>32</v>
      </c>
      <c r="M85" s="38" t="s">
        <v>1873</v>
      </c>
      <c r="N85" s="13">
        <f t="shared" si="6"/>
        <v>5</v>
      </c>
      <c r="S85" s="38" t="s">
        <v>1873</v>
      </c>
      <c r="T85" s="80">
        <f t="shared" si="4"/>
        <v>20</v>
      </c>
      <c r="X85" s="38" t="s">
        <v>1873</v>
      </c>
      <c r="Y85" s="13">
        <f t="shared" si="7"/>
        <v>26</v>
      </c>
      <c r="AE85" t="s">
        <v>1915</v>
      </c>
      <c r="AF85">
        <v>7</v>
      </c>
      <c r="AH85" t="s">
        <v>1891</v>
      </c>
      <c r="AI85">
        <v>0</v>
      </c>
      <c r="AK85" t="s">
        <v>1925</v>
      </c>
      <c r="AL85">
        <v>0</v>
      </c>
      <c r="AN85" t="s">
        <v>1904</v>
      </c>
      <c r="AO85">
        <v>0</v>
      </c>
      <c r="AQ85" t="s">
        <v>1928</v>
      </c>
      <c r="AR85">
        <v>0</v>
      </c>
    </row>
    <row r="86" spans="2:44" x14ac:dyDescent="0.25">
      <c r="B86" s="38" t="s">
        <v>1884</v>
      </c>
      <c r="C86" s="13">
        <f t="shared" si="8"/>
        <v>75</v>
      </c>
      <c r="G86" s="38" t="s">
        <v>1884</v>
      </c>
      <c r="H86" s="13">
        <f t="shared" si="5"/>
        <v>6</v>
      </c>
      <c r="M86" s="38" t="s">
        <v>1884</v>
      </c>
      <c r="N86" s="13">
        <f t="shared" si="6"/>
        <v>3</v>
      </c>
      <c r="S86" s="38" t="s">
        <v>1884</v>
      </c>
      <c r="T86" s="80">
        <f t="shared" si="4"/>
        <v>0</v>
      </c>
      <c r="X86" s="38" t="s">
        <v>1884</v>
      </c>
      <c r="Y86" s="13">
        <f t="shared" si="7"/>
        <v>2</v>
      </c>
      <c r="AE86" t="s">
        <v>1923</v>
      </c>
      <c r="AF86">
        <v>6</v>
      </c>
      <c r="AH86" t="s">
        <v>1895</v>
      </c>
      <c r="AI86">
        <v>0</v>
      </c>
      <c r="AK86" t="s">
        <v>1918</v>
      </c>
      <c r="AL86">
        <v>0</v>
      </c>
      <c r="AN86" t="s">
        <v>1920</v>
      </c>
      <c r="AO86">
        <v>0</v>
      </c>
      <c r="AQ86" t="s">
        <v>1919</v>
      </c>
      <c r="AR86">
        <v>0</v>
      </c>
    </row>
    <row r="87" spans="2:44" x14ac:dyDescent="0.25">
      <c r="B87" s="38" t="s">
        <v>1871</v>
      </c>
      <c r="C87" s="13">
        <f t="shared" si="8"/>
        <v>149</v>
      </c>
      <c r="G87" s="38" t="s">
        <v>1871</v>
      </c>
      <c r="H87" s="13">
        <f t="shared" si="5"/>
        <v>15</v>
      </c>
      <c r="M87" s="38" t="s">
        <v>1871</v>
      </c>
      <c r="N87" s="13">
        <f t="shared" si="6"/>
        <v>6</v>
      </c>
      <c r="S87" s="38" t="s">
        <v>1871</v>
      </c>
      <c r="T87" s="80">
        <f t="shared" si="4"/>
        <v>3</v>
      </c>
      <c r="X87" s="38" t="s">
        <v>1871</v>
      </c>
      <c r="Y87" s="13">
        <f t="shared" si="7"/>
        <v>25</v>
      </c>
      <c r="AE87" t="s">
        <v>1922</v>
      </c>
      <c r="AF87">
        <v>6</v>
      </c>
      <c r="AH87" t="s">
        <v>1898</v>
      </c>
      <c r="AI87">
        <v>0</v>
      </c>
      <c r="AK87" t="s">
        <v>1911</v>
      </c>
      <c r="AL87">
        <v>0</v>
      </c>
      <c r="AN87" t="s">
        <v>1928</v>
      </c>
      <c r="AO87">
        <v>0</v>
      </c>
      <c r="AQ87" t="s">
        <v>1927</v>
      </c>
      <c r="AR87">
        <v>0</v>
      </c>
    </row>
    <row r="88" spans="2:44" x14ac:dyDescent="0.25">
      <c r="B88" s="38" t="s">
        <v>1879</v>
      </c>
      <c r="C88" s="13">
        <f t="shared" si="8"/>
        <v>96</v>
      </c>
      <c r="G88" s="38" t="s">
        <v>1879</v>
      </c>
      <c r="H88" s="13">
        <f t="shared" si="5"/>
        <v>17</v>
      </c>
      <c r="M88" s="38" t="s">
        <v>1879</v>
      </c>
      <c r="N88" s="13">
        <f t="shared" si="6"/>
        <v>2</v>
      </c>
      <c r="S88" s="38" t="s">
        <v>1879</v>
      </c>
      <c r="T88" s="80">
        <f t="shared" si="4"/>
        <v>2</v>
      </c>
      <c r="X88" s="38" t="s">
        <v>1879</v>
      </c>
      <c r="Y88" s="13">
        <f t="shared" si="7"/>
        <v>21</v>
      </c>
      <c r="AE88" t="s">
        <v>1928</v>
      </c>
      <c r="AF88">
        <v>5</v>
      </c>
      <c r="AH88" t="s">
        <v>1900</v>
      </c>
      <c r="AI88">
        <v>0</v>
      </c>
      <c r="AK88" t="s">
        <v>1917</v>
      </c>
      <c r="AL88">
        <v>0</v>
      </c>
      <c r="AN88" t="s">
        <v>1919</v>
      </c>
      <c r="AO88">
        <v>0</v>
      </c>
      <c r="AQ88" t="s">
        <v>1923</v>
      </c>
      <c r="AR88">
        <v>0</v>
      </c>
    </row>
    <row r="89" spans="2:44" x14ac:dyDescent="0.25">
      <c r="B89" s="38" t="s">
        <v>1886</v>
      </c>
      <c r="C89" s="13">
        <f t="shared" si="8"/>
        <v>36</v>
      </c>
      <c r="G89" s="38" t="s">
        <v>1886</v>
      </c>
      <c r="H89" s="13">
        <f t="shared" si="5"/>
        <v>15</v>
      </c>
      <c r="M89" s="38" t="s">
        <v>1886</v>
      </c>
      <c r="N89" s="13">
        <f t="shared" si="6"/>
        <v>1</v>
      </c>
      <c r="S89" s="38" t="s">
        <v>1886</v>
      </c>
      <c r="T89" s="80">
        <f t="shared" si="4"/>
        <v>0</v>
      </c>
      <c r="X89" s="38" t="s">
        <v>1886</v>
      </c>
      <c r="Y89" s="13">
        <f t="shared" si="7"/>
        <v>2</v>
      </c>
      <c r="AE89" t="s">
        <v>1927</v>
      </c>
      <c r="AF89">
        <v>5</v>
      </c>
      <c r="AH89" t="s">
        <v>1903</v>
      </c>
      <c r="AI89">
        <v>0</v>
      </c>
      <c r="AK89" t="s">
        <v>1928</v>
      </c>
      <c r="AL89">
        <v>0</v>
      </c>
      <c r="AN89" t="s">
        <v>1927</v>
      </c>
      <c r="AO89">
        <v>0</v>
      </c>
      <c r="AQ89" t="s">
        <v>1929</v>
      </c>
      <c r="AR89">
        <v>0</v>
      </c>
    </row>
    <row r="90" spans="2:44" x14ac:dyDescent="0.25">
      <c r="B90" s="38" t="s">
        <v>1892</v>
      </c>
      <c r="C90" s="13">
        <f t="shared" si="8"/>
        <v>12</v>
      </c>
      <c r="G90" s="38" t="s">
        <v>1892</v>
      </c>
      <c r="H90" s="13">
        <f t="shared" si="5"/>
        <v>10</v>
      </c>
      <c r="M90" s="38" t="s">
        <v>1892</v>
      </c>
      <c r="N90" s="13">
        <f t="shared" si="6"/>
        <v>0</v>
      </c>
      <c r="S90" s="38" t="s">
        <v>1892</v>
      </c>
      <c r="T90" s="80">
        <f t="shared" si="4"/>
        <v>0</v>
      </c>
      <c r="X90" s="38" t="s">
        <v>1892</v>
      </c>
      <c r="Y90" s="13">
        <f t="shared" si="7"/>
        <v>0</v>
      </c>
      <c r="AE90" t="s">
        <v>1891</v>
      </c>
      <c r="AF90">
        <v>4</v>
      </c>
      <c r="AH90" t="s">
        <v>1905</v>
      </c>
      <c r="AI90">
        <v>0</v>
      </c>
      <c r="AK90" t="s">
        <v>1919</v>
      </c>
      <c r="AL90">
        <v>0</v>
      </c>
      <c r="AN90" t="s">
        <v>1923</v>
      </c>
      <c r="AO90">
        <v>0</v>
      </c>
      <c r="AQ90" t="s">
        <v>1924</v>
      </c>
      <c r="AR90">
        <v>0</v>
      </c>
    </row>
    <row r="91" spans="2:44" x14ac:dyDescent="0.25">
      <c r="B91" s="38" t="s">
        <v>1870</v>
      </c>
      <c r="C91" s="13">
        <f t="shared" si="8"/>
        <v>33</v>
      </c>
      <c r="G91" s="38" t="s">
        <v>1870</v>
      </c>
      <c r="H91" s="13">
        <f t="shared" si="5"/>
        <v>33</v>
      </c>
      <c r="M91" s="38" t="s">
        <v>1870</v>
      </c>
      <c r="N91" s="13">
        <f t="shared" si="6"/>
        <v>0</v>
      </c>
      <c r="S91" s="38" t="s">
        <v>1870</v>
      </c>
      <c r="T91" s="80">
        <f t="shared" si="4"/>
        <v>0</v>
      </c>
      <c r="X91" s="38" t="s">
        <v>1870</v>
      </c>
      <c r="Y91" s="13">
        <f t="shared" si="7"/>
        <v>0</v>
      </c>
      <c r="AE91" t="s">
        <v>1918</v>
      </c>
      <c r="AF91">
        <v>4</v>
      </c>
      <c r="AH91" t="s">
        <v>1910</v>
      </c>
      <c r="AI91">
        <v>0</v>
      </c>
      <c r="AK91" t="s">
        <v>1927</v>
      </c>
      <c r="AL91">
        <v>0</v>
      </c>
      <c r="AN91" t="s">
        <v>1929</v>
      </c>
      <c r="AO91">
        <v>0</v>
      </c>
      <c r="AQ91" t="s">
        <v>1892</v>
      </c>
      <c r="AR91">
        <v>0</v>
      </c>
    </row>
    <row r="92" spans="2:44" x14ac:dyDescent="0.25">
      <c r="B92" s="38" t="s">
        <v>1888</v>
      </c>
      <c r="C92" s="13">
        <f t="shared" si="8"/>
        <v>25</v>
      </c>
      <c r="G92" s="38" t="s">
        <v>1888</v>
      </c>
      <c r="H92" s="13">
        <f t="shared" si="5"/>
        <v>14</v>
      </c>
      <c r="M92" s="38" t="s">
        <v>1888</v>
      </c>
      <c r="N92" s="13">
        <f t="shared" si="6"/>
        <v>0</v>
      </c>
      <c r="S92" s="38" t="s">
        <v>1888</v>
      </c>
      <c r="T92" s="80">
        <f t="shared" si="4"/>
        <v>0</v>
      </c>
      <c r="X92" s="38" t="s">
        <v>1888</v>
      </c>
      <c r="Y92" s="13">
        <f t="shared" si="7"/>
        <v>0</v>
      </c>
      <c r="AE92" t="s">
        <v>1917</v>
      </c>
      <c r="AF92">
        <v>4</v>
      </c>
      <c r="AH92" t="s">
        <v>1902</v>
      </c>
      <c r="AI92">
        <v>0</v>
      </c>
      <c r="AK92" t="s">
        <v>1929</v>
      </c>
      <c r="AL92">
        <v>0</v>
      </c>
      <c r="AN92" t="s">
        <v>1892</v>
      </c>
      <c r="AO92">
        <v>0</v>
      </c>
      <c r="AQ92" t="s">
        <v>1870</v>
      </c>
      <c r="AR92">
        <v>0</v>
      </c>
    </row>
    <row r="93" spans="2:44" x14ac:dyDescent="0.25">
      <c r="B93" s="38" t="s">
        <v>1877</v>
      </c>
      <c r="C93" s="13">
        <f t="shared" si="8"/>
        <v>39</v>
      </c>
      <c r="G93" s="38" t="s">
        <v>1877</v>
      </c>
      <c r="H93" s="13">
        <f t="shared" si="5"/>
        <v>28</v>
      </c>
      <c r="M93" s="38" t="s">
        <v>1877</v>
      </c>
      <c r="N93" s="13">
        <f t="shared" si="6"/>
        <v>3</v>
      </c>
      <c r="S93" s="38" t="s">
        <v>1877</v>
      </c>
      <c r="T93" s="80">
        <f t="shared" si="4"/>
        <v>0</v>
      </c>
      <c r="X93" s="38" t="s">
        <v>1877</v>
      </c>
      <c r="Y93" s="13">
        <f t="shared" si="7"/>
        <v>0</v>
      </c>
      <c r="AE93" t="s">
        <v>1919</v>
      </c>
      <c r="AF93">
        <v>4</v>
      </c>
      <c r="AH93" t="s">
        <v>1914</v>
      </c>
      <c r="AI93">
        <v>0</v>
      </c>
      <c r="AK93" t="s">
        <v>1899</v>
      </c>
      <c r="AL93">
        <v>0</v>
      </c>
      <c r="AN93" t="s">
        <v>1870</v>
      </c>
      <c r="AO93">
        <v>0</v>
      </c>
      <c r="AQ93" t="s">
        <v>1888</v>
      </c>
      <c r="AR93">
        <v>0</v>
      </c>
    </row>
    <row r="94" spans="2:44" x14ac:dyDescent="0.25">
      <c r="B94" s="38" t="s">
        <v>1913</v>
      </c>
      <c r="C94" s="13">
        <f t="shared" si="8"/>
        <v>8</v>
      </c>
      <c r="G94" s="38" t="s">
        <v>1913</v>
      </c>
      <c r="H94" s="13">
        <f t="shared" si="5"/>
        <v>5</v>
      </c>
      <c r="M94" s="38" t="s">
        <v>1913</v>
      </c>
      <c r="N94" s="13">
        <f t="shared" si="6"/>
        <v>1</v>
      </c>
      <c r="S94" s="38" t="s">
        <v>1913</v>
      </c>
      <c r="T94" s="80">
        <f t="shared" si="4"/>
        <v>0</v>
      </c>
      <c r="X94" s="38" t="s">
        <v>1913</v>
      </c>
      <c r="Y94" s="13">
        <f t="shared" si="7"/>
        <v>0</v>
      </c>
      <c r="AE94" t="s">
        <v>1914</v>
      </c>
      <c r="AF94">
        <v>3</v>
      </c>
      <c r="AH94" t="s">
        <v>1897</v>
      </c>
      <c r="AI94">
        <v>0</v>
      </c>
      <c r="AK94" t="s">
        <v>1874</v>
      </c>
      <c r="AL94">
        <v>0</v>
      </c>
      <c r="AN94" t="s">
        <v>1888</v>
      </c>
      <c r="AO94">
        <v>0</v>
      </c>
      <c r="AQ94" t="s">
        <v>1877</v>
      </c>
      <c r="AR94">
        <v>0</v>
      </c>
    </row>
    <row r="95" spans="2:44" x14ac:dyDescent="0.25">
      <c r="B95" s="38" t="s">
        <v>1901</v>
      </c>
      <c r="C95" s="13">
        <f t="shared" si="8"/>
        <v>10</v>
      </c>
      <c r="G95" s="38" t="s">
        <v>1901</v>
      </c>
      <c r="H95" s="13">
        <f t="shared" si="5"/>
        <v>8</v>
      </c>
      <c r="M95" s="38" t="s">
        <v>1901</v>
      </c>
      <c r="N95" s="13">
        <f t="shared" si="6"/>
        <v>0</v>
      </c>
      <c r="S95" s="38" t="s">
        <v>1901</v>
      </c>
      <c r="T95" s="80">
        <f t="shared" si="4"/>
        <v>0</v>
      </c>
      <c r="X95" s="38" t="s">
        <v>1901</v>
      </c>
      <c r="Y95" s="13">
        <f t="shared" si="7"/>
        <v>0</v>
      </c>
      <c r="AE95" t="s">
        <v>1929</v>
      </c>
      <c r="AF95">
        <v>3</v>
      </c>
      <c r="AH95" t="s">
        <v>1896</v>
      </c>
      <c r="AI95">
        <v>0</v>
      </c>
      <c r="AK95" t="s">
        <v>1892</v>
      </c>
      <c r="AL95">
        <v>0</v>
      </c>
      <c r="AN95" t="s">
        <v>1913</v>
      </c>
      <c r="AO95">
        <v>0</v>
      </c>
      <c r="AQ95" t="s">
        <v>1913</v>
      </c>
      <c r="AR95">
        <v>0</v>
      </c>
    </row>
    <row r="96" spans="2:44" x14ac:dyDescent="0.25">
      <c r="B96" s="38" t="s">
        <v>1915</v>
      </c>
      <c r="C96" s="13">
        <f t="shared" si="8"/>
        <v>7</v>
      </c>
      <c r="G96" s="38" t="s">
        <v>1915</v>
      </c>
      <c r="H96" s="13">
        <f t="shared" si="5"/>
        <v>5</v>
      </c>
      <c r="M96" s="38" t="s">
        <v>1915</v>
      </c>
      <c r="N96" s="13">
        <f t="shared" si="6"/>
        <v>0</v>
      </c>
      <c r="S96" s="38" t="s">
        <v>1915</v>
      </c>
      <c r="T96" s="80">
        <f t="shared" si="4"/>
        <v>0</v>
      </c>
      <c r="X96" s="38" t="s">
        <v>1915</v>
      </c>
      <c r="Y96" s="13">
        <f t="shared" si="7"/>
        <v>0</v>
      </c>
      <c r="AE96" t="s">
        <v>1903</v>
      </c>
      <c r="AF96">
        <v>2</v>
      </c>
      <c r="AH96" t="s">
        <v>1925</v>
      </c>
      <c r="AI96">
        <v>0</v>
      </c>
      <c r="AK96" t="s">
        <v>1870</v>
      </c>
      <c r="AL96">
        <v>0</v>
      </c>
      <c r="AN96" t="s">
        <v>1901</v>
      </c>
      <c r="AO96">
        <v>0</v>
      </c>
      <c r="AQ96" t="s">
        <v>1901</v>
      </c>
      <c r="AR96">
        <v>0</v>
      </c>
    </row>
    <row r="97" spans="2:44" x14ac:dyDescent="0.25">
      <c r="B97" s="38" t="s">
        <v>1930</v>
      </c>
      <c r="C97" s="13">
        <f t="shared" si="8"/>
        <v>1</v>
      </c>
      <c r="G97" s="38" t="s">
        <v>1930</v>
      </c>
      <c r="H97" s="13">
        <f t="shared" si="5"/>
        <v>0</v>
      </c>
      <c r="M97" s="38" t="s">
        <v>1930</v>
      </c>
      <c r="N97" s="13">
        <f t="shared" si="6"/>
        <v>0</v>
      </c>
      <c r="S97" s="38" t="s">
        <v>1930</v>
      </c>
      <c r="T97" s="80">
        <f t="shared" si="4"/>
        <v>0</v>
      </c>
      <c r="X97" s="38" t="s">
        <v>1930</v>
      </c>
      <c r="Y97" s="13">
        <f t="shared" si="7"/>
        <v>0</v>
      </c>
      <c r="AE97" t="s">
        <v>1898</v>
      </c>
      <c r="AF97">
        <v>1</v>
      </c>
      <c r="AH97" t="s">
        <v>1918</v>
      </c>
      <c r="AI97">
        <v>0</v>
      </c>
      <c r="AK97" t="s">
        <v>1888</v>
      </c>
      <c r="AL97">
        <v>0</v>
      </c>
      <c r="AN97" t="s">
        <v>1915</v>
      </c>
      <c r="AO97">
        <v>0</v>
      </c>
      <c r="AQ97" t="s">
        <v>1915</v>
      </c>
      <c r="AR97">
        <v>0</v>
      </c>
    </row>
    <row r="98" spans="2:44" x14ac:dyDescent="0.25">
      <c r="B98" s="38" t="s">
        <v>1926</v>
      </c>
      <c r="C98" s="13">
        <f t="shared" si="8"/>
        <v>9</v>
      </c>
      <c r="G98" s="38" t="s">
        <v>1926</v>
      </c>
      <c r="H98" s="13">
        <f t="shared" si="5"/>
        <v>0</v>
      </c>
      <c r="M98" s="38" t="s">
        <v>1926</v>
      </c>
      <c r="N98" s="13">
        <f t="shared" si="6"/>
        <v>1</v>
      </c>
      <c r="S98" s="38" t="s">
        <v>1926</v>
      </c>
      <c r="T98" s="80">
        <f t="shared" si="4"/>
        <v>1</v>
      </c>
      <c r="X98" s="38" t="s">
        <v>1926</v>
      </c>
      <c r="Y98" s="13">
        <f t="shared" si="7"/>
        <v>0</v>
      </c>
      <c r="AE98" t="s">
        <v>1930</v>
      </c>
      <c r="AF98">
        <v>1</v>
      </c>
      <c r="AH98" t="s">
        <v>1924</v>
      </c>
      <c r="AI98">
        <v>0</v>
      </c>
      <c r="AK98" t="s">
        <v>1901</v>
      </c>
      <c r="AL98">
        <v>0</v>
      </c>
      <c r="AN98" t="s">
        <v>1930</v>
      </c>
      <c r="AO98">
        <v>0</v>
      </c>
      <c r="AQ98" t="s">
        <v>1930</v>
      </c>
      <c r="AR98">
        <v>0</v>
      </c>
    </row>
    <row r="99" spans="2:44" x14ac:dyDescent="0.25">
      <c r="B99" s="38" t="s">
        <v>1922</v>
      </c>
      <c r="C99" s="13">
        <f t="shared" si="8"/>
        <v>6</v>
      </c>
      <c r="G99" s="38" t="s">
        <v>1922</v>
      </c>
      <c r="H99" s="13">
        <f t="shared" si="5"/>
        <v>4</v>
      </c>
      <c r="M99" s="38" t="s">
        <v>1922</v>
      </c>
      <c r="N99" s="13">
        <f t="shared" si="6"/>
        <v>1</v>
      </c>
      <c r="S99" s="38" t="s">
        <v>1922</v>
      </c>
      <c r="T99" s="80">
        <f t="shared" si="4"/>
        <v>0</v>
      </c>
      <c r="X99" s="38" t="s">
        <v>1922</v>
      </c>
      <c r="Y99" s="13">
        <f t="shared" si="7"/>
        <v>1</v>
      </c>
      <c r="AE99" t="s">
        <v>1895</v>
      </c>
      <c r="AF99">
        <v>0</v>
      </c>
      <c r="AH99" t="s">
        <v>1930</v>
      </c>
      <c r="AI99">
        <v>0</v>
      </c>
      <c r="AK99" t="s">
        <v>1915</v>
      </c>
      <c r="AL99">
        <v>0</v>
      </c>
      <c r="AN99" t="s">
        <v>1926</v>
      </c>
      <c r="AO99">
        <v>0</v>
      </c>
      <c r="AQ99" t="s">
        <v>1926</v>
      </c>
      <c r="AR99">
        <v>0</v>
      </c>
    </row>
    <row r="100" spans="2:44" x14ac:dyDescent="0.25">
      <c r="B100" s="39" t="s">
        <v>1908</v>
      </c>
      <c r="C100" s="14">
        <f t="shared" si="8"/>
        <v>11</v>
      </c>
      <c r="G100" s="39" t="s">
        <v>1908</v>
      </c>
      <c r="H100" s="14">
        <f t="shared" si="5"/>
        <v>6</v>
      </c>
      <c r="M100" s="39" t="s">
        <v>1908</v>
      </c>
      <c r="N100" s="14">
        <f t="shared" si="6"/>
        <v>1</v>
      </c>
      <c r="S100" s="38" t="s">
        <v>1908</v>
      </c>
      <c r="T100" s="6">
        <f t="shared" si="4"/>
        <v>0</v>
      </c>
      <c r="X100" s="38" t="s">
        <v>1908</v>
      </c>
      <c r="Y100" s="13">
        <f t="shared" si="7"/>
        <v>0</v>
      </c>
      <c r="AE100" t="s">
        <v>1900</v>
      </c>
      <c r="AF100">
        <v>0</v>
      </c>
      <c r="AH100" t="s">
        <v>1926</v>
      </c>
      <c r="AI100">
        <v>0</v>
      </c>
      <c r="AK100" t="s">
        <v>1930</v>
      </c>
      <c r="AL100">
        <v>0</v>
      </c>
      <c r="AN100" t="s">
        <v>1922</v>
      </c>
      <c r="AO100">
        <v>0</v>
      </c>
      <c r="AQ100" t="s">
        <v>1908</v>
      </c>
      <c r="AR100">
        <v>0</v>
      </c>
    </row>
    <row r="101" spans="2:44" x14ac:dyDescent="0.25">
      <c r="B101" s="55" t="s">
        <v>124</v>
      </c>
      <c r="C101" s="29">
        <f>SUM(C38:C100)</f>
        <v>2321</v>
      </c>
      <c r="G101" s="55" t="s">
        <v>124</v>
      </c>
      <c r="H101" s="29">
        <f>SUM(H38:H100)</f>
        <v>352</v>
      </c>
      <c r="M101" s="55" t="s">
        <v>124</v>
      </c>
      <c r="N101" s="29">
        <f>SUM(N38:N100)</f>
        <v>61</v>
      </c>
      <c r="S101" s="55" t="s">
        <v>124</v>
      </c>
      <c r="T101" s="29">
        <f>SUM(T38:T100)</f>
        <v>68</v>
      </c>
      <c r="X101" s="55" t="s">
        <v>124</v>
      </c>
      <c r="Y101" s="29">
        <f>SUM(Y38:Y100)</f>
        <v>242</v>
      </c>
    </row>
    <row r="103" spans="2:44" x14ac:dyDescent="0.25">
      <c r="G103" t="s">
        <v>1931</v>
      </c>
      <c r="H103">
        <f>COUNTIF(H38:H100,"&gt;0")</f>
        <v>45</v>
      </c>
      <c r="M103" t="s">
        <v>1931</v>
      </c>
      <c r="N103">
        <f>COUNTIF(N38:N100,"&gt;0")</f>
        <v>31</v>
      </c>
      <c r="S103" t="s">
        <v>1931</v>
      </c>
      <c r="T103">
        <f>COUNTIF(T38:T100,"&gt;0")</f>
        <v>19</v>
      </c>
      <c r="X103" t="s">
        <v>1931</v>
      </c>
      <c r="Y103">
        <f>COUNTIF(Y38:Y100,"&gt;0")</f>
        <v>26</v>
      </c>
    </row>
    <row r="105" spans="2:44" ht="15.75" x14ac:dyDescent="0.25">
      <c r="B105" s="2" t="s">
        <v>1932</v>
      </c>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row>
    <row r="107" spans="2:44" x14ac:dyDescent="0.25">
      <c r="C107" s="46" t="s">
        <v>283</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47"/>
    </row>
    <row r="108" spans="2:44" ht="270" x14ac:dyDescent="0.25">
      <c r="B108" s="423" t="s">
        <v>299</v>
      </c>
      <c r="C108" s="423" t="str" cm="1">
        <f t="array" ref="C108:AE108">TRANSPOSE(Lists!B9:B37)</f>
        <v>Mining of coal and lignite</v>
      </c>
      <c r="D108" s="422" t="str">
        <v>Extraction of crude petroleum and natural gas</v>
      </c>
      <c r="E108" s="422" t="str">
        <v>Mining of metal ores</v>
      </c>
      <c r="F108" s="422" t="str">
        <v>Other mining and quarrying</v>
      </c>
      <c r="G108" s="422" t="str">
        <v>Mining support service activities</v>
      </c>
      <c r="H108" s="422" t="str">
        <v>Manufacture of food products</v>
      </c>
      <c r="I108" s="422" t="str">
        <v>Manufacture of beverages</v>
      </c>
      <c r="J108" s="422" t="str">
        <v>Manufacture of tobacco products</v>
      </c>
      <c r="K108" s="422" t="str">
        <v>Manufacture of textiles</v>
      </c>
      <c r="L108" s="422" t="str">
        <v>Manufacture of wearing apparel</v>
      </c>
      <c r="M108" s="422" t="str">
        <v>Manufacture of leather and related products</v>
      </c>
      <c r="N108" s="422" t="str">
        <v>Manufacture of wood and of products of wood and cork, except furniture;
manufacture of articles of straw and plaiting materials</v>
      </c>
      <c r="O108" s="422" t="str">
        <v>Manufacture of paper and paper products</v>
      </c>
      <c r="P108" s="422" t="str">
        <v>Printing and reproduction of recorded media</v>
      </c>
      <c r="Q108" s="422" t="str">
        <v>Manufacture of coke and refined petroleum products</v>
      </c>
      <c r="R108" s="422" t="str">
        <v>Manufacture of chemicals and chemical products</v>
      </c>
      <c r="S108" s="422" t="str">
        <v>Manufacture of pharmaceuticals, medicinal chemical and botanical products</v>
      </c>
      <c r="T108" s="422" t="str">
        <v>Manufacture of rubber and plastics products</v>
      </c>
      <c r="U108" s="422" t="str">
        <v>Manufacture of other non-metallic mineral products</v>
      </c>
      <c r="V108" s="422" t="str">
        <v>Manufacture of basic metals</v>
      </c>
      <c r="W108" s="422" t="str">
        <v>Manufacture of fabricated metal products, except machinery and equipment</v>
      </c>
      <c r="X108" s="422" t="str">
        <v>Manufacture of computer, electronic and optical products</v>
      </c>
      <c r="Y108" s="422" t="str">
        <v>Manufacture of electrical equipment</v>
      </c>
      <c r="Z108" s="422" t="str">
        <v>Manufacture of machinery and equipment n.e.c.</v>
      </c>
      <c r="AA108" s="422" t="str">
        <v>Manufacture of motor vehicles, trailers and semi-trailers</v>
      </c>
      <c r="AB108" s="422" t="str">
        <v>Manufacture of other transport equipment</v>
      </c>
      <c r="AC108" s="422" t="str">
        <v>Manufacture of furniture</v>
      </c>
      <c r="AD108" s="422" t="str">
        <v>Other manufacturing</v>
      </c>
      <c r="AE108" s="422" t="str">
        <v>Repair and installation of machinery and equipment</v>
      </c>
      <c r="AF108" s="151" t="s">
        <v>124</v>
      </c>
    </row>
    <row r="109" spans="2:44" x14ac:dyDescent="0.25">
      <c r="B109" s="85" t="str">
        <f>Lists!F9</f>
        <v>1. Ha Noi</v>
      </c>
      <c r="C109">
        <f>COUNTIFS('Energy consumption (toe)'!$J$60:$J$3020,'Province x Sector'!C$108,'Energy consumption (toe)'!$AM$60:$AM$3020,'Province x Sector'!$B109)</f>
        <v>0</v>
      </c>
      <c r="D109">
        <f>COUNTIFS('Energy consumption (toe)'!$J$60:$J$3020,'Province x Sector'!D$108,'Energy consumption (toe)'!$AM$60:$AM$3020,'Province x Sector'!$B109)</f>
        <v>0</v>
      </c>
      <c r="E109">
        <f>COUNTIFS('Energy consumption (toe)'!$J$60:$J$3020,'Province x Sector'!E$108,'Energy consumption (toe)'!$AM$60:$AM$3020,'Province x Sector'!$B109)</f>
        <v>0</v>
      </c>
      <c r="F109">
        <f>COUNTIFS('Energy consumption (toe)'!$J$60:$J$3020,'Province x Sector'!F$108,'Energy consumption (toe)'!$AM$60:$AM$3020,'Province x Sector'!$B109)</f>
        <v>0</v>
      </c>
      <c r="G109">
        <f>COUNTIFS('Energy consumption (toe)'!$J$60:$J$3020,'Province x Sector'!G$108,'Energy consumption (toe)'!$AM$60:$AM$3020,'Province x Sector'!$B109)</f>
        <v>0</v>
      </c>
      <c r="H109">
        <f>COUNTIFS('Energy consumption (toe)'!$J$60:$J$3020,'Province x Sector'!H$108,'Energy consumption (toe)'!$AM$60:$AM$3020,'Province x Sector'!$B109)</f>
        <v>3</v>
      </c>
      <c r="I109">
        <f>COUNTIFS('Energy consumption (toe)'!$J$60:$J$3020,'Province x Sector'!I$108,'Energy consumption (toe)'!$AM$60:$AM$3020,'Province x Sector'!$B109)</f>
        <v>5</v>
      </c>
      <c r="J109">
        <f>COUNTIFS('Energy consumption (toe)'!$J$60:$J$3020,'Province x Sector'!J$108,'Energy consumption (toe)'!$AM$60:$AM$3020,'Province x Sector'!$B109)</f>
        <v>1</v>
      </c>
      <c r="K109">
        <f>COUNTIFS('Energy consumption (toe)'!$J$60:$J$3020,'Province x Sector'!K$108,'Energy consumption (toe)'!$AM$60:$AM$3020,'Province x Sector'!$B109)</f>
        <v>2</v>
      </c>
      <c r="L109">
        <f>COUNTIFS('Energy consumption (toe)'!$J$60:$J$3020,'Province x Sector'!L$108,'Energy consumption (toe)'!$AM$60:$AM$3020,'Province x Sector'!$B109)</f>
        <v>0</v>
      </c>
      <c r="M109">
        <f>COUNTIFS('Energy consumption (toe)'!$J$60:$J$3020,'Province x Sector'!M$108,'Energy consumption (toe)'!$AM$60:$AM$3020,'Province x Sector'!$B109)</f>
        <v>0</v>
      </c>
      <c r="N109">
        <f>COUNTIFS('Energy consumption (toe)'!$J$60:$J$3020,'Province x Sector'!N$108,'Energy consumption (toe)'!$AM$60:$AM$3020,'Province x Sector'!$B109)</f>
        <v>0</v>
      </c>
      <c r="O109">
        <f>COUNTIFS('Energy consumption (toe)'!$J$60:$J$3020,'Province x Sector'!O$108,'Energy consumption (toe)'!$AM$60:$AM$3020,'Province x Sector'!$B109)</f>
        <v>3</v>
      </c>
      <c r="P109">
        <f>COUNTIFS('Energy consumption (toe)'!$J$60:$J$3020,'Province x Sector'!P$108,'Energy consumption (toe)'!$AM$60:$AM$3020,'Province x Sector'!$B109)</f>
        <v>1</v>
      </c>
      <c r="Q109">
        <f>COUNTIFS('Energy consumption (toe)'!$J$60:$J$3020,'Province x Sector'!Q$108,'Energy consumption (toe)'!$AM$60:$AM$3020,'Province x Sector'!$B109)</f>
        <v>0</v>
      </c>
      <c r="R109">
        <f>COUNTIFS('Energy consumption (toe)'!$J$60:$J$3020,'Province x Sector'!R$108,'Energy consumption (toe)'!$AM$60:$AM$3020,'Province x Sector'!$B109)</f>
        <v>1</v>
      </c>
      <c r="S109">
        <f>COUNTIFS('Energy consumption (toe)'!$J$60:$J$3020,'Province x Sector'!S$108,'Energy consumption (toe)'!$AM$60:$AM$3020,'Province x Sector'!$B109)</f>
        <v>0</v>
      </c>
      <c r="T109">
        <f>COUNTIFS('Energy consumption (toe)'!$J$60:$J$3020,'Province x Sector'!T$108,'Energy consumption (toe)'!$AM$60:$AM$3020,'Province x Sector'!$B109)</f>
        <v>11</v>
      </c>
      <c r="U109">
        <f>COUNTIFS('Energy consumption (toe)'!$J$60:$J$3020,'Province x Sector'!U$108,'Energy consumption (toe)'!$AM$60:$AM$3020,'Province x Sector'!$B109)</f>
        <v>8</v>
      </c>
      <c r="V109">
        <f>COUNTIFS('Energy consumption (toe)'!$J$60:$J$3020,'Province x Sector'!V$108,'Energy consumption (toe)'!$AM$60:$AM$3020,'Province x Sector'!$B109)</f>
        <v>2</v>
      </c>
      <c r="W109">
        <f>COUNTIFS('Energy consumption (toe)'!$J$60:$J$3020,'Province x Sector'!W$108,'Energy consumption (toe)'!$AM$60:$AM$3020,'Province x Sector'!$B109)</f>
        <v>6</v>
      </c>
      <c r="X109">
        <f>COUNTIFS('Energy consumption (toe)'!$J$60:$J$3020,'Province x Sector'!X$108,'Energy consumption (toe)'!$AM$60:$AM$3020,'Province x Sector'!$B109)</f>
        <v>9</v>
      </c>
      <c r="Y109">
        <f>COUNTIFS('Energy consumption (toe)'!$J$60:$J$3020,'Province x Sector'!Y$108,'Energy consumption (toe)'!$AM$60:$AM$3020,'Province x Sector'!$B109)</f>
        <v>3</v>
      </c>
      <c r="Z109">
        <f>COUNTIFS('Energy consumption (toe)'!$J$60:$J$3020,'Province x Sector'!Z$108,'Energy consumption (toe)'!$AM$60:$AM$3020,'Province x Sector'!$B109)</f>
        <v>3</v>
      </c>
      <c r="AA109">
        <f>COUNTIFS('Energy consumption (toe)'!$J$60:$J$3020,'Province x Sector'!AA$108,'Energy consumption (toe)'!$AM$60:$AM$3020,'Province x Sector'!$B109)</f>
        <v>15</v>
      </c>
      <c r="AB109">
        <f>COUNTIFS('Energy consumption (toe)'!$J$60:$J$3020,'Province x Sector'!AB$108,'Energy consumption (toe)'!$AM$60:$AM$3020,'Province x Sector'!$B109)</f>
        <v>0</v>
      </c>
      <c r="AC109">
        <f>COUNTIFS('Energy consumption (toe)'!$J$60:$J$3020,'Province x Sector'!AC$108,'Energy consumption (toe)'!$AM$60:$AM$3020,'Province x Sector'!$B109)</f>
        <v>0</v>
      </c>
      <c r="AD109">
        <f>COUNTIFS('Energy consumption (toe)'!$J$60:$J$3020,'Province x Sector'!AD$108,'Energy consumption (toe)'!$AM$60:$AM$3020,'Province x Sector'!$B109)</f>
        <v>8</v>
      </c>
      <c r="AE109">
        <f>COUNTIFS('Energy consumption (toe)'!$J$60:$J$3020,'Province x Sector'!AE$108,'Energy consumption (toe)'!$AM$60:$AM$3020,'Province x Sector'!$B109)</f>
        <v>0</v>
      </c>
      <c r="AF109" s="80">
        <f>SUM(C109:AE109)</f>
        <v>81</v>
      </c>
      <c r="AH109" s="465"/>
    </row>
    <row r="110" spans="2:44" x14ac:dyDescent="0.25">
      <c r="B110" s="80" t="str">
        <f>Lists!F10</f>
        <v>2. Vinh Phuc</v>
      </c>
      <c r="C110">
        <f>COUNTIFS('Energy consumption (toe)'!$J$60:$J$3020,'Province x Sector'!C$108,'Energy consumption (toe)'!$AM$60:$AM$3020,'Province x Sector'!$B110)</f>
        <v>0</v>
      </c>
      <c r="D110">
        <f>COUNTIFS('Energy consumption (toe)'!$J$60:$J$3020,'Province x Sector'!D$108,'Energy consumption (toe)'!$AM$60:$AM$3020,'Province x Sector'!$B110)</f>
        <v>0</v>
      </c>
      <c r="E110">
        <f>COUNTIFS('Energy consumption (toe)'!$J$60:$J$3020,'Province x Sector'!E$108,'Energy consumption (toe)'!$AM$60:$AM$3020,'Province x Sector'!$B110)</f>
        <v>0</v>
      </c>
      <c r="F110">
        <f>COUNTIFS('Energy consumption (toe)'!$J$60:$J$3020,'Province x Sector'!F$108,'Energy consumption (toe)'!$AM$60:$AM$3020,'Province x Sector'!$B110)</f>
        <v>0</v>
      </c>
      <c r="G110">
        <f>COUNTIFS('Energy consumption (toe)'!$J$60:$J$3020,'Province x Sector'!G$108,'Energy consumption (toe)'!$AM$60:$AM$3020,'Province x Sector'!$B110)</f>
        <v>0</v>
      </c>
      <c r="H110">
        <f>COUNTIFS('Energy consumption (toe)'!$J$60:$J$3020,'Province x Sector'!H$108,'Energy consumption (toe)'!$AM$60:$AM$3020,'Province x Sector'!$B110)</f>
        <v>2</v>
      </c>
      <c r="I110">
        <f>COUNTIFS('Energy consumption (toe)'!$J$60:$J$3020,'Province x Sector'!I$108,'Energy consumption (toe)'!$AM$60:$AM$3020,'Province x Sector'!$B110)</f>
        <v>0</v>
      </c>
      <c r="J110">
        <f>COUNTIFS('Energy consumption (toe)'!$J$60:$J$3020,'Province x Sector'!J$108,'Energy consumption (toe)'!$AM$60:$AM$3020,'Province x Sector'!$B110)</f>
        <v>0</v>
      </c>
      <c r="K110">
        <f>COUNTIFS('Energy consumption (toe)'!$J$60:$J$3020,'Province x Sector'!K$108,'Energy consumption (toe)'!$AM$60:$AM$3020,'Province x Sector'!$B110)</f>
        <v>0</v>
      </c>
      <c r="L110">
        <f>COUNTIFS('Energy consumption (toe)'!$J$60:$J$3020,'Province x Sector'!L$108,'Energy consumption (toe)'!$AM$60:$AM$3020,'Province x Sector'!$B110)</f>
        <v>1</v>
      </c>
      <c r="M110">
        <f>COUNTIFS('Energy consumption (toe)'!$J$60:$J$3020,'Province x Sector'!M$108,'Energy consumption (toe)'!$AM$60:$AM$3020,'Province x Sector'!$B110)</f>
        <v>0</v>
      </c>
      <c r="N110">
        <f>COUNTIFS('Energy consumption (toe)'!$J$60:$J$3020,'Province x Sector'!N$108,'Energy consumption (toe)'!$AM$60:$AM$3020,'Province x Sector'!$B110)</f>
        <v>0</v>
      </c>
      <c r="O110">
        <f>COUNTIFS('Energy consumption (toe)'!$J$60:$J$3020,'Province x Sector'!O$108,'Energy consumption (toe)'!$AM$60:$AM$3020,'Province x Sector'!$B110)</f>
        <v>0</v>
      </c>
      <c r="P110">
        <f>COUNTIFS('Energy consumption (toe)'!$J$60:$J$3020,'Province x Sector'!P$108,'Energy consumption (toe)'!$AM$60:$AM$3020,'Province x Sector'!$B110)</f>
        <v>0</v>
      </c>
      <c r="Q110">
        <f>COUNTIFS('Energy consumption (toe)'!$J$60:$J$3020,'Province x Sector'!Q$108,'Energy consumption (toe)'!$AM$60:$AM$3020,'Province x Sector'!$B110)</f>
        <v>0</v>
      </c>
      <c r="R110">
        <f>COUNTIFS('Energy consumption (toe)'!$J$60:$J$3020,'Province x Sector'!R$108,'Energy consumption (toe)'!$AM$60:$AM$3020,'Province x Sector'!$B110)</f>
        <v>0</v>
      </c>
      <c r="S110">
        <f>COUNTIFS('Energy consumption (toe)'!$J$60:$J$3020,'Province x Sector'!S$108,'Energy consumption (toe)'!$AM$60:$AM$3020,'Province x Sector'!$B110)</f>
        <v>0</v>
      </c>
      <c r="T110">
        <f>COUNTIFS('Energy consumption (toe)'!$J$60:$J$3020,'Province x Sector'!T$108,'Energy consumption (toe)'!$AM$60:$AM$3020,'Province x Sector'!$B110)</f>
        <v>3</v>
      </c>
      <c r="U110">
        <f>COUNTIFS('Energy consumption (toe)'!$J$60:$J$3020,'Province x Sector'!U$108,'Energy consumption (toe)'!$AM$60:$AM$3020,'Province x Sector'!$B110)</f>
        <v>9</v>
      </c>
      <c r="V110">
        <f>COUNTIFS('Energy consumption (toe)'!$J$60:$J$3020,'Province x Sector'!V$108,'Energy consumption (toe)'!$AM$60:$AM$3020,'Province x Sector'!$B110)</f>
        <v>2</v>
      </c>
      <c r="W110">
        <f>COUNTIFS('Energy consumption (toe)'!$J$60:$J$3020,'Province x Sector'!W$108,'Energy consumption (toe)'!$AM$60:$AM$3020,'Province x Sector'!$B110)</f>
        <v>6</v>
      </c>
      <c r="X110">
        <f>COUNTIFS('Energy consumption (toe)'!$J$60:$J$3020,'Province x Sector'!X$108,'Energy consumption (toe)'!$AM$60:$AM$3020,'Province x Sector'!$B110)</f>
        <v>22</v>
      </c>
      <c r="Y110">
        <f>COUNTIFS('Energy consumption (toe)'!$J$60:$J$3020,'Province x Sector'!Y$108,'Energy consumption (toe)'!$AM$60:$AM$3020,'Province x Sector'!$B110)</f>
        <v>1</v>
      </c>
      <c r="Z110">
        <f>COUNTIFS('Energy consumption (toe)'!$J$60:$J$3020,'Province x Sector'!Z$108,'Energy consumption (toe)'!$AM$60:$AM$3020,'Province x Sector'!$B110)</f>
        <v>2</v>
      </c>
      <c r="AA110">
        <f>COUNTIFS('Energy consumption (toe)'!$J$60:$J$3020,'Province x Sector'!AA$108,'Energy consumption (toe)'!$AM$60:$AM$3020,'Province x Sector'!$B110)</f>
        <v>5</v>
      </c>
      <c r="AB110">
        <f>COUNTIFS('Energy consumption (toe)'!$J$60:$J$3020,'Province x Sector'!AB$108,'Energy consumption (toe)'!$AM$60:$AM$3020,'Province x Sector'!$B110)</f>
        <v>0</v>
      </c>
      <c r="AC110">
        <f>COUNTIFS('Energy consumption (toe)'!$J$60:$J$3020,'Province x Sector'!AC$108,'Energy consumption (toe)'!$AM$60:$AM$3020,'Province x Sector'!$B110)</f>
        <v>0</v>
      </c>
      <c r="AD110">
        <f>COUNTIFS('Energy consumption (toe)'!$J$60:$J$3020,'Province x Sector'!AD$108,'Energy consumption (toe)'!$AM$60:$AM$3020,'Province x Sector'!$B110)</f>
        <v>3</v>
      </c>
      <c r="AE110">
        <f>COUNTIFS('Energy consumption (toe)'!$J$60:$J$3020,'Province x Sector'!AE$108,'Energy consumption (toe)'!$AM$60:$AM$3020,'Province x Sector'!$B110)</f>
        <v>0</v>
      </c>
      <c r="AF110" s="80">
        <f t="shared" ref="AF110:AF171" si="9">SUM(C110:AE110)</f>
        <v>56</v>
      </c>
    </row>
    <row r="111" spans="2:44" x14ac:dyDescent="0.25">
      <c r="B111" s="80" t="str">
        <f>Lists!F11</f>
        <v>3. Bac Ninh</v>
      </c>
      <c r="C111">
        <f>COUNTIFS('Energy consumption (toe)'!$J$60:$J$3020,'Province x Sector'!C$108,'Energy consumption (toe)'!$AM$60:$AM$3020,'Province x Sector'!$B111)</f>
        <v>0</v>
      </c>
      <c r="D111">
        <f>COUNTIFS('Energy consumption (toe)'!$J$60:$J$3020,'Province x Sector'!D$108,'Energy consumption (toe)'!$AM$60:$AM$3020,'Province x Sector'!$B111)</f>
        <v>0</v>
      </c>
      <c r="E111">
        <f>COUNTIFS('Energy consumption (toe)'!$J$60:$J$3020,'Province x Sector'!E$108,'Energy consumption (toe)'!$AM$60:$AM$3020,'Province x Sector'!$B111)</f>
        <v>0</v>
      </c>
      <c r="F111">
        <f>COUNTIFS('Energy consumption (toe)'!$J$60:$J$3020,'Province x Sector'!F$108,'Energy consumption (toe)'!$AM$60:$AM$3020,'Province x Sector'!$B111)</f>
        <v>0</v>
      </c>
      <c r="G111">
        <f>COUNTIFS('Energy consumption (toe)'!$J$60:$J$3020,'Province x Sector'!G$108,'Energy consumption (toe)'!$AM$60:$AM$3020,'Province x Sector'!$B111)</f>
        <v>0</v>
      </c>
      <c r="H111">
        <f>COUNTIFS('Energy consumption (toe)'!$J$60:$J$3020,'Province x Sector'!H$108,'Energy consumption (toe)'!$AM$60:$AM$3020,'Province x Sector'!$B111)</f>
        <v>10</v>
      </c>
      <c r="I111">
        <f>COUNTIFS('Energy consumption (toe)'!$J$60:$J$3020,'Province x Sector'!I$108,'Energy consumption (toe)'!$AM$60:$AM$3020,'Province x Sector'!$B111)</f>
        <v>2</v>
      </c>
      <c r="J111">
        <f>COUNTIFS('Energy consumption (toe)'!$J$60:$J$3020,'Province x Sector'!J$108,'Energy consumption (toe)'!$AM$60:$AM$3020,'Province x Sector'!$B111)</f>
        <v>1</v>
      </c>
      <c r="K111">
        <f>COUNTIFS('Energy consumption (toe)'!$J$60:$J$3020,'Province x Sector'!K$108,'Energy consumption (toe)'!$AM$60:$AM$3020,'Province x Sector'!$B111)</f>
        <v>1</v>
      </c>
      <c r="L111">
        <f>COUNTIFS('Energy consumption (toe)'!$J$60:$J$3020,'Province x Sector'!L$108,'Energy consumption (toe)'!$AM$60:$AM$3020,'Province x Sector'!$B111)</f>
        <v>0</v>
      </c>
      <c r="M111">
        <f>COUNTIFS('Energy consumption (toe)'!$J$60:$J$3020,'Province x Sector'!M$108,'Energy consumption (toe)'!$AM$60:$AM$3020,'Province x Sector'!$B111)</f>
        <v>0</v>
      </c>
      <c r="N111">
        <f>COUNTIFS('Energy consumption (toe)'!$J$60:$J$3020,'Province x Sector'!N$108,'Energy consumption (toe)'!$AM$60:$AM$3020,'Province x Sector'!$B111)</f>
        <v>1</v>
      </c>
      <c r="O111">
        <f>COUNTIFS('Energy consumption (toe)'!$J$60:$J$3020,'Province x Sector'!O$108,'Energy consumption (toe)'!$AM$60:$AM$3020,'Province x Sector'!$B111)</f>
        <v>22</v>
      </c>
      <c r="P111">
        <f>COUNTIFS('Energy consumption (toe)'!$J$60:$J$3020,'Province x Sector'!P$108,'Energy consumption (toe)'!$AM$60:$AM$3020,'Province x Sector'!$B111)</f>
        <v>1</v>
      </c>
      <c r="Q111">
        <f>COUNTIFS('Energy consumption (toe)'!$J$60:$J$3020,'Province x Sector'!Q$108,'Energy consumption (toe)'!$AM$60:$AM$3020,'Province x Sector'!$B111)</f>
        <v>0</v>
      </c>
      <c r="R111">
        <f>COUNTIFS('Energy consumption (toe)'!$J$60:$J$3020,'Province x Sector'!R$108,'Energy consumption (toe)'!$AM$60:$AM$3020,'Province x Sector'!$B111)</f>
        <v>0</v>
      </c>
      <c r="S111">
        <f>COUNTIFS('Energy consumption (toe)'!$J$60:$J$3020,'Province x Sector'!S$108,'Energy consumption (toe)'!$AM$60:$AM$3020,'Province x Sector'!$B111)</f>
        <v>1</v>
      </c>
      <c r="T111">
        <f>COUNTIFS('Energy consumption (toe)'!$J$60:$J$3020,'Province x Sector'!T$108,'Energy consumption (toe)'!$AM$60:$AM$3020,'Province x Sector'!$B111)</f>
        <v>22</v>
      </c>
      <c r="U111">
        <f>COUNTIFS('Energy consumption (toe)'!$J$60:$J$3020,'Province x Sector'!U$108,'Energy consumption (toe)'!$AM$60:$AM$3020,'Province x Sector'!$B111)</f>
        <v>5</v>
      </c>
      <c r="V111">
        <f>COUNTIFS('Energy consumption (toe)'!$J$60:$J$3020,'Province x Sector'!V$108,'Energy consumption (toe)'!$AM$60:$AM$3020,'Province x Sector'!$B111)</f>
        <v>2</v>
      </c>
      <c r="W111">
        <f>COUNTIFS('Energy consumption (toe)'!$J$60:$J$3020,'Province x Sector'!W$108,'Energy consumption (toe)'!$AM$60:$AM$3020,'Province x Sector'!$B111)</f>
        <v>8</v>
      </c>
      <c r="X111">
        <f>COUNTIFS('Energy consumption (toe)'!$J$60:$J$3020,'Province x Sector'!X$108,'Energy consumption (toe)'!$AM$60:$AM$3020,'Province x Sector'!$B111)</f>
        <v>38</v>
      </c>
      <c r="Y111">
        <f>COUNTIFS('Energy consumption (toe)'!$J$60:$J$3020,'Province x Sector'!Y$108,'Energy consumption (toe)'!$AM$60:$AM$3020,'Province x Sector'!$B111)</f>
        <v>3</v>
      </c>
      <c r="Z111">
        <f>COUNTIFS('Energy consumption (toe)'!$J$60:$J$3020,'Province x Sector'!Z$108,'Energy consumption (toe)'!$AM$60:$AM$3020,'Province x Sector'!$B111)</f>
        <v>0</v>
      </c>
      <c r="AA111">
        <f>COUNTIFS('Energy consumption (toe)'!$J$60:$J$3020,'Province x Sector'!AA$108,'Energy consumption (toe)'!$AM$60:$AM$3020,'Province x Sector'!$B111)</f>
        <v>1</v>
      </c>
      <c r="AB111">
        <f>COUNTIFS('Energy consumption (toe)'!$J$60:$J$3020,'Province x Sector'!AB$108,'Energy consumption (toe)'!$AM$60:$AM$3020,'Province x Sector'!$B111)</f>
        <v>0</v>
      </c>
      <c r="AC111">
        <f>COUNTIFS('Energy consumption (toe)'!$J$60:$J$3020,'Province x Sector'!AC$108,'Energy consumption (toe)'!$AM$60:$AM$3020,'Province x Sector'!$B111)</f>
        <v>0</v>
      </c>
      <c r="AD111">
        <f>COUNTIFS('Energy consumption (toe)'!$J$60:$J$3020,'Province x Sector'!AD$108,'Energy consumption (toe)'!$AM$60:$AM$3020,'Province x Sector'!$B111)</f>
        <v>5</v>
      </c>
      <c r="AE111">
        <f>COUNTIFS('Energy consumption (toe)'!$J$60:$J$3020,'Province x Sector'!AE$108,'Energy consumption (toe)'!$AM$60:$AM$3020,'Province x Sector'!$B111)</f>
        <v>0</v>
      </c>
      <c r="AF111" s="80">
        <f t="shared" si="9"/>
        <v>123</v>
      </c>
    </row>
    <row r="112" spans="2:44" x14ac:dyDescent="0.25">
      <c r="B112" s="80" t="str">
        <f>Lists!F12</f>
        <v>4. Quang Ninh</v>
      </c>
      <c r="C112">
        <f>COUNTIFS('Energy consumption (toe)'!$J$60:$J$3020,'Province x Sector'!C$108,'Energy consumption (toe)'!$AM$60:$AM$3020,'Province x Sector'!$B112)</f>
        <v>36</v>
      </c>
      <c r="D112">
        <f>COUNTIFS('Energy consumption (toe)'!$J$60:$J$3020,'Province x Sector'!D$108,'Energy consumption (toe)'!$AM$60:$AM$3020,'Province x Sector'!$B112)</f>
        <v>0</v>
      </c>
      <c r="E112">
        <f>COUNTIFS('Energy consumption (toe)'!$J$60:$J$3020,'Province x Sector'!E$108,'Energy consumption (toe)'!$AM$60:$AM$3020,'Province x Sector'!$B112)</f>
        <v>0</v>
      </c>
      <c r="F112">
        <f>COUNTIFS('Energy consumption (toe)'!$J$60:$J$3020,'Province x Sector'!F$108,'Energy consumption (toe)'!$AM$60:$AM$3020,'Province x Sector'!$B112)</f>
        <v>3</v>
      </c>
      <c r="G112">
        <f>COUNTIFS('Energy consumption (toe)'!$J$60:$J$3020,'Province x Sector'!G$108,'Energy consumption (toe)'!$AM$60:$AM$3020,'Province x Sector'!$B112)</f>
        <v>0</v>
      </c>
      <c r="H112">
        <f>COUNTIFS('Energy consumption (toe)'!$J$60:$J$3020,'Province x Sector'!H$108,'Energy consumption (toe)'!$AM$60:$AM$3020,'Province x Sector'!$B112)</f>
        <v>3</v>
      </c>
      <c r="I112">
        <f>COUNTIFS('Energy consumption (toe)'!$J$60:$J$3020,'Province x Sector'!I$108,'Energy consumption (toe)'!$AM$60:$AM$3020,'Province x Sector'!$B112)</f>
        <v>1</v>
      </c>
      <c r="J112">
        <f>COUNTIFS('Energy consumption (toe)'!$J$60:$J$3020,'Province x Sector'!J$108,'Energy consumption (toe)'!$AM$60:$AM$3020,'Province x Sector'!$B112)</f>
        <v>0</v>
      </c>
      <c r="K112">
        <f>COUNTIFS('Energy consumption (toe)'!$J$60:$J$3020,'Province x Sector'!K$108,'Energy consumption (toe)'!$AM$60:$AM$3020,'Province x Sector'!$B112)</f>
        <v>6</v>
      </c>
      <c r="L112">
        <f>COUNTIFS('Energy consumption (toe)'!$J$60:$J$3020,'Province x Sector'!L$108,'Energy consumption (toe)'!$AM$60:$AM$3020,'Province x Sector'!$B112)</f>
        <v>1</v>
      </c>
      <c r="M112">
        <f>COUNTIFS('Energy consumption (toe)'!$J$60:$J$3020,'Province x Sector'!M$108,'Energy consumption (toe)'!$AM$60:$AM$3020,'Province x Sector'!$B112)</f>
        <v>0</v>
      </c>
      <c r="N112">
        <f>COUNTIFS('Energy consumption (toe)'!$J$60:$J$3020,'Province x Sector'!N$108,'Energy consumption (toe)'!$AM$60:$AM$3020,'Province x Sector'!$B112)</f>
        <v>1</v>
      </c>
      <c r="O112">
        <f>COUNTIFS('Energy consumption (toe)'!$J$60:$J$3020,'Province x Sector'!O$108,'Energy consumption (toe)'!$AM$60:$AM$3020,'Province x Sector'!$B112)</f>
        <v>0</v>
      </c>
      <c r="P112">
        <f>COUNTIFS('Energy consumption (toe)'!$J$60:$J$3020,'Province x Sector'!P$108,'Energy consumption (toe)'!$AM$60:$AM$3020,'Province x Sector'!$B112)</f>
        <v>0</v>
      </c>
      <c r="Q112">
        <f>COUNTIFS('Energy consumption (toe)'!$J$60:$J$3020,'Province x Sector'!Q$108,'Energy consumption (toe)'!$AM$60:$AM$3020,'Province x Sector'!$B112)</f>
        <v>0</v>
      </c>
      <c r="R112">
        <f>COUNTIFS('Energy consumption (toe)'!$J$60:$J$3020,'Province x Sector'!R$108,'Energy consumption (toe)'!$AM$60:$AM$3020,'Province x Sector'!$B112)</f>
        <v>1</v>
      </c>
      <c r="S112">
        <f>COUNTIFS('Energy consumption (toe)'!$J$60:$J$3020,'Province x Sector'!S$108,'Energy consumption (toe)'!$AM$60:$AM$3020,'Province x Sector'!$B112)</f>
        <v>0</v>
      </c>
      <c r="T112">
        <f>COUNTIFS('Energy consumption (toe)'!$J$60:$J$3020,'Province x Sector'!T$108,'Energy consumption (toe)'!$AM$60:$AM$3020,'Province x Sector'!$B112)</f>
        <v>1</v>
      </c>
      <c r="U112">
        <f>COUNTIFS('Energy consumption (toe)'!$J$60:$J$3020,'Province x Sector'!U$108,'Energy consumption (toe)'!$AM$60:$AM$3020,'Province x Sector'!$B112)</f>
        <v>29</v>
      </c>
      <c r="V112">
        <f>COUNTIFS('Energy consumption (toe)'!$J$60:$J$3020,'Province x Sector'!V$108,'Energy consumption (toe)'!$AM$60:$AM$3020,'Province x Sector'!$B112)</f>
        <v>1</v>
      </c>
      <c r="W112">
        <f>COUNTIFS('Energy consumption (toe)'!$J$60:$J$3020,'Province x Sector'!W$108,'Energy consumption (toe)'!$AM$60:$AM$3020,'Province x Sector'!$B112)</f>
        <v>0</v>
      </c>
      <c r="X112">
        <f>COUNTIFS('Energy consumption (toe)'!$J$60:$J$3020,'Province x Sector'!X$108,'Energy consumption (toe)'!$AM$60:$AM$3020,'Province x Sector'!$B112)</f>
        <v>0</v>
      </c>
      <c r="Y112">
        <f>COUNTIFS('Energy consumption (toe)'!$J$60:$J$3020,'Province x Sector'!Y$108,'Energy consumption (toe)'!$AM$60:$AM$3020,'Province x Sector'!$B112)</f>
        <v>0</v>
      </c>
      <c r="Z112">
        <f>COUNTIFS('Energy consumption (toe)'!$J$60:$J$3020,'Province x Sector'!Z$108,'Energy consumption (toe)'!$AM$60:$AM$3020,'Province x Sector'!$B112)</f>
        <v>1</v>
      </c>
      <c r="AA112">
        <f>COUNTIFS('Energy consumption (toe)'!$J$60:$J$3020,'Province x Sector'!AA$108,'Energy consumption (toe)'!$AM$60:$AM$3020,'Province x Sector'!$B112)</f>
        <v>0</v>
      </c>
      <c r="AB112">
        <f>COUNTIFS('Energy consumption (toe)'!$J$60:$J$3020,'Province x Sector'!AB$108,'Energy consumption (toe)'!$AM$60:$AM$3020,'Province x Sector'!$B112)</f>
        <v>4</v>
      </c>
      <c r="AC112">
        <f>COUNTIFS('Energy consumption (toe)'!$J$60:$J$3020,'Province x Sector'!AC$108,'Energy consumption (toe)'!$AM$60:$AM$3020,'Province x Sector'!$B112)</f>
        <v>0</v>
      </c>
      <c r="AD112">
        <f>COUNTIFS('Energy consumption (toe)'!$J$60:$J$3020,'Province x Sector'!AD$108,'Energy consumption (toe)'!$AM$60:$AM$3020,'Province x Sector'!$B112)</f>
        <v>7</v>
      </c>
      <c r="AE112">
        <f>COUNTIFS('Energy consumption (toe)'!$J$60:$J$3020,'Province x Sector'!AE$108,'Energy consumption (toe)'!$AM$60:$AM$3020,'Province x Sector'!$B112)</f>
        <v>0</v>
      </c>
      <c r="AF112" s="80">
        <f t="shared" si="9"/>
        <v>95</v>
      </c>
    </row>
    <row r="113" spans="2:32" x14ac:dyDescent="0.25">
      <c r="B113" s="80" t="str">
        <f>Lists!F13</f>
        <v>5. Hai Duong</v>
      </c>
      <c r="C113">
        <f>COUNTIFS('Energy consumption (toe)'!$J$60:$J$3020,'Province x Sector'!C$108,'Energy consumption (toe)'!$AM$60:$AM$3020,'Province x Sector'!$B113)</f>
        <v>0</v>
      </c>
      <c r="D113">
        <f>COUNTIFS('Energy consumption (toe)'!$J$60:$J$3020,'Province x Sector'!D$108,'Energy consumption (toe)'!$AM$60:$AM$3020,'Province x Sector'!$B113)</f>
        <v>0</v>
      </c>
      <c r="E113">
        <f>COUNTIFS('Energy consumption (toe)'!$J$60:$J$3020,'Province x Sector'!E$108,'Energy consumption (toe)'!$AM$60:$AM$3020,'Province x Sector'!$B113)</f>
        <v>0</v>
      </c>
      <c r="F113">
        <f>COUNTIFS('Energy consumption (toe)'!$J$60:$J$3020,'Province x Sector'!F$108,'Energy consumption (toe)'!$AM$60:$AM$3020,'Province x Sector'!$B113)</f>
        <v>0</v>
      </c>
      <c r="G113">
        <f>COUNTIFS('Energy consumption (toe)'!$J$60:$J$3020,'Province x Sector'!G$108,'Energy consumption (toe)'!$AM$60:$AM$3020,'Province x Sector'!$B113)</f>
        <v>0</v>
      </c>
      <c r="H113">
        <f>COUNTIFS('Energy consumption (toe)'!$J$60:$J$3020,'Province x Sector'!H$108,'Energy consumption (toe)'!$AM$60:$AM$3020,'Province x Sector'!$B113)</f>
        <v>8</v>
      </c>
      <c r="I113">
        <f>COUNTIFS('Energy consumption (toe)'!$J$60:$J$3020,'Province x Sector'!I$108,'Energy consumption (toe)'!$AM$60:$AM$3020,'Province x Sector'!$B113)</f>
        <v>1</v>
      </c>
      <c r="J113">
        <f>COUNTIFS('Energy consumption (toe)'!$J$60:$J$3020,'Province x Sector'!J$108,'Energy consumption (toe)'!$AM$60:$AM$3020,'Province x Sector'!$B113)</f>
        <v>0</v>
      </c>
      <c r="K113">
        <f>COUNTIFS('Energy consumption (toe)'!$J$60:$J$3020,'Province x Sector'!K$108,'Energy consumption (toe)'!$AM$60:$AM$3020,'Province x Sector'!$B113)</f>
        <v>6</v>
      </c>
      <c r="L113">
        <f>COUNTIFS('Energy consumption (toe)'!$J$60:$J$3020,'Province x Sector'!L$108,'Energy consumption (toe)'!$AM$60:$AM$3020,'Province x Sector'!$B113)</f>
        <v>4</v>
      </c>
      <c r="M113">
        <f>COUNTIFS('Energy consumption (toe)'!$J$60:$J$3020,'Province x Sector'!M$108,'Energy consumption (toe)'!$AM$60:$AM$3020,'Province x Sector'!$B113)</f>
        <v>0</v>
      </c>
      <c r="N113">
        <f>COUNTIFS('Energy consumption (toe)'!$J$60:$J$3020,'Province x Sector'!N$108,'Energy consumption (toe)'!$AM$60:$AM$3020,'Province x Sector'!$B113)</f>
        <v>0</v>
      </c>
      <c r="O113">
        <f>COUNTIFS('Energy consumption (toe)'!$J$60:$J$3020,'Province x Sector'!O$108,'Energy consumption (toe)'!$AM$60:$AM$3020,'Province x Sector'!$B113)</f>
        <v>3</v>
      </c>
      <c r="P113">
        <f>COUNTIFS('Energy consumption (toe)'!$J$60:$J$3020,'Province x Sector'!P$108,'Energy consumption (toe)'!$AM$60:$AM$3020,'Province x Sector'!$B113)</f>
        <v>0</v>
      </c>
      <c r="Q113">
        <f>COUNTIFS('Energy consumption (toe)'!$J$60:$J$3020,'Province x Sector'!Q$108,'Energy consumption (toe)'!$AM$60:$AM$3020,'Province x Sector'!$B113)</f>
        <v>0</v>
      </c>
      <c r="R113">
        <f>COUNTIFS('Energy consumption (toe)'!$J$60:$J$3020,'Province x Sector'!R$108,'Energy consumption (toe)'!$AM$60:$AM$3020,'Province x Sector'!$B113)</f>
        <v>0</v>
      </c>
      <c r="S113">
        <f>COUNTIFS('Energy consumption (toe)'!$J$60:$J$3020,'Province x Sector'!S$108,'Energy consumption (toe)'!$AM$60:$AM$3020,'Province x Sector'!$B113)</f>
        <v>0</v>
      </c>
      <c r="T113">
        <f>COUNTIFS('Energy consumption (toe)'!$J$60:$J$3020,'Province x Sector'!T$108,'Energy consumption (toe)'!$AM$60:$AM$3020,'Province x Sector'!$B113)</f>
        <v>9</v>
      </c>
      <c r="U113">
        <f>COUNTIFS('Energy consumption (toe)'!$J$60:$J$3020,'Province x Sector'!U$108,'Energy consumption (toe)'!$AM$60:$AM$3020,'Province x Sector'!$B113)</f>
        <v>11</v>
      </c>
      <c r="V113">
        <f>COUNTIFS('Energy consumption (toe)'!$J$60:$J$3020,'Province x Sector'!V$108,'Energy consumption (toe)'!$AM$60:$AM$3020,'Province x Sector'!$B113)</f>
        <v>10</v>
      </c>
      <c r="W113">
        <f>COUNTIFS('Energy consumption (toe)'!$J$60:$J$3020,'Province x Sector'!W$108,'Energy consumption (toe)'!$AM$60:$AM$3020,'Province x Sector'!$B113)</f>
        <v>2</v>
      </c>
      <c r="X113">
        <f>COUNTIFS('Energy consumption (toe)'!$J$60:$J$3020,'Province x Sector'!X$108,'Energy consumption (toe)'!$AM$60:$AM$3020,'Province x Sector'!$B113)</f>
        <v>9</v>
      </c>
      <c r="Y113">
        <f>COUNTIFS('Energy consumption (toe)'!$J$60:$J$3020,'Province x Sector'!Y$108,'Energy consumption (toe)'!$AM$60:$AM$3020,'Province x Sector'!$B113)</f>
        <v>2</v>
      </c>
      <c r="Z113">
        <f>COUNTIFS('Energy consumption (toe)'!$J$60:$J$3020,'Province x Sector'!Z$108,'Energy consumption (toe)'!$AM$60:$AM$3020,'Province x Sector'!$B113)</f>
        <v>2</v>
      </c>
      <c r="AA113">
        <f>COUNTIFS('Energy consumption (toe)'!$J$60:$J$3020,'Province x Sector'!AA$108,'Energy consumption (toe)'!$AM$60:$AM$3020,'Province x Sector'!$B113)</f>
        <v>5</v>
      </c>
      <c r="AB113">
        <f>COUNTIFS('Energy consumption (toe)'!$J$60:$J$3020,'Province x Sector'!AB$108,'Energy consumption (toe)'!$AM$60:$AM$3020,'Province x Sector'!$B113)</f>
        <v>2</v>
      </c>
      <c r="AC113">
        <f>COUNTIFS('Energy consumption (toe)'!$J$60:$J$3020,'Province x Sector'!AC$108,'Energy consumption (toe)'!$AM$60:$AM$3020,'Province x Sector'!$B113)</f>
        <v>0</v>
      </c>
      <c r="AD113">
        <f>COUNTIFS('Energy consumption (toe)'!$J$60:$J$3020,'Province x Sector'!AD$108,'Energy consumption (toe)'!$AM$60:$AM$3020,'Province x Sector'!$B113)</f>
        <v>3</v>
      </c>
      <c r="AE113">
        <f>COUNTIFS('Energy consumption (toe)'!$J$60:$J$3020,'Province x Sector'!AE$108,'Energy consumption (toe)'!$AM$60:$AM$3020,'Province x Sector'!$B113)</f>
        <v>0</v>
      </c>
      <c r="AF113" s="80">
        <f t="shared" si="9"/>
        <v>77</v>
      </c>
    </row>
    <row r="114" spans="2:32" x14ac:dyDescent="0.25">
      <c r="B114" s="80" t="str">
        <f>Lists!F14</f>
        <v>6. Hai Phong</v>
      </c>
      <c r="C114">
        <f>COUNTIFS('Energy consumption (toe)'!$J$60:$J$3020,'Province x Sector'!C$108,'Energy consumption (toe)'!$AM$60:$AM$3020,'Province x Sector'!$B114)</f>
        <v>0</v>
      </c>
      <c r="D114">
        <f>COUNTIFS('Energy consumption (toe)'!$J$60:$J$3020,'Province x Sector'!D$108,'Energy consumption (toe)'!$AM$60:$AM$3020,'Province x Sector'!$B114)</f>
        <v>0</v>
      </c>
      <c r="E114">
        <f>COUNTIFS('Energy consumption (toe)'!$J$60:$J$3020,'Province x Sector'!E$108,'Energy consumption (toe)'!$AM$60:$AM$3020,'Province x Sector'!$B114)</f>
        <v>0</v>
      </c>
      <c r="F114">
        <f>COUNTIFS('Energy consumption (toe)'!$J$60:$J$3020,'Province x Sector'!F$108,'Energy consumption (toe)'!$AM$60:$AM$3020,'Province x Sector'!$B114)</f>
        <v>2</v>
      </c>
      <c r="G114">
        <f>COUNTIFS('Energy consumption (toe)'!$J$60:$J$3020,'Province x Sector'!G$108,'Energy consumption (toe)'!$AM$60:$AM$3020,'Province x Sector'!$B114)</f>
        <v>0</v>
      </c>
      <c r="H114">
        <f>COUNTIFS('Energy consumption (toe)'!$J$60:$J$3020,'Province x Sector'!H$108,'Energy consumption (toe)'!$AM$60:$AM$3020,'Province x Sector'!$B114)</f>
        <v>3</v>
      </c>
      <c r="I114">
        <f>COUNTIFS('Energy consumption (toe)'!$J$60:$J$3020,'Province x Sector'!I$108,'Energy consumption (toe)'!$AM$60:$AM$3020,'Province x Sector'!$B114)</f>
        <v>2</v>
      </c>
      <c r="J114">
        <f>COUNTIFS('Energy consumption (toe)'!$J$60:$J$3020,'Province x Sector'!J$108,'Energy consumption (toe)'!$AM$60:$AM$3020,'Province x Sector'!$B114)</f>
        <v>0</v>
      </c>
      <c r="K114">
        <f>COUNTIFS('Energy consumption (toe)'!$J$60:$J$3020,'Province x Sector'!K$108,'Energy consumption (toe)'!$AM$60:$AM$3020,'Province x Sector'!$B114)</f>
        <v>4</v>
      </c>
      <c r="L114">
        <f>COUNTIFS('Energy consumption (toe)'!$J$60:$J$3020,'Province x Sector'!L$108,'Energy consumption (toe)'!$AM$60:$AM$3020,'Province x Sector'!$B114)</f>
        <v>3</v>
      </c>
      <c r="M114">
        <f>COUNTIFS('Energy consumption (toe)'!$J$60:$J$3020,'Province x Sector'!M$108,'Energy consumption (toe)'!$AM$60:$AM$3020,'Province x Sector'!$B114)</f>
        <v>1</v>
      </c>
      <c r="N114">
        <f>COUNTIFS('Energy consumption (toe)'!$J$60:$J$3020,'Province x Sector'!N$108,'Energy consumption (toe)'!$AM$60:$AM$3020,'Province x Sector'!$B114)</f>
        <v>1</v>
      </c>
      <c r="O114">
        <f>COUNTIFS('Energy consumption (toe)'!$J$60:$J$3020,'Province x Sector'!O$108,'Energy consumption (toe)'!$AM$60:$AM$3020,'Province x Sector'!$B114)</f>
        <v>1</v>
      </c>
      <c r="P114">
        <f>COUNTIFS('Energy consumption (toe)'!$J$60:$J$3020,'Province x Sector'!P$108,'Energy consumption (toe)'!$AM$60:$AM$3020,'Province x Sector'!$B114)</f>
        <v>1</v>
      </c>
      <c r="Q114">
        <f>COUNTIFS('Energy consumption (toe)'!$J$60:$J$3020,'Province x Sector'!Q$108,'Energy consumption (toe)'!$AM$60:$AM$3020,'Province x Sector'!$B114)</f>
        <v>0</v>
      </c>
      <c r="R114">
        <f>COUNTIFS('Energy consumption (toe)'!$J$60:$J$3020,'Province x Sector'!R$108,'Energy consumption (toe)'!$AM$60:$AM$3020,'Province x Sector'!$B114)</f>
        <v>1</v>
      </c>
      <c r="S114">
        <f>COUNTIFS('Energy consumption (toe)'!$J$60:$J$3020,'Province x Sector'!S$108,'Energy consumption (toe)'!$AM$60:$AM$3020,'Province x Sector'!$B114)</f>
        <v>1</v>
      </c>
      <c r="T114">
        <f>COUNTIFS('Energy consumption (toe)'!$J$60:$J$3020,'Province x Sector'!T$108,'Energy consumption (toe)'!$AM$60:$AM$3020,'Province x Sector'!$B114)</f>
        <v>17</v>
      </c>
      <c r="U114">
        <f>COUNTIFS('Energy consumption (toe)'!$J$60:$J$3020,'Province x Sector'!U$108,'Energy consumption (toe)'!$AM$60:$AM$3020,'Province x Sector'!$B114)</f>
        <v>4</v>
      </c>
      <c r="V114">
        <f>COUNTIFS('Energy consumption (toe)'!$J$60:$J$3020,'Province x Sector'!V$108,'Energy consumption (toe)'!$AM$60:$AM$3020,'Province x Sector'!$B114)</f>
        <v>10</v>
      </c>
      <c r="W114">
        <f>COUNTIFS('Energy consumption (toe)'!$J$60:$J$3020,'Province x Sector'!W$108,'Energy consumption (toe)'!$AM$60:$AM$3020,'Province x Sector'!$B114)</f>
        <v>3</v>
      </c>
      <c r="X114">
        <f>COUNTIFS('Energy consumption (toe)'!$J$60:$J$3020,'Province x Sector'!X$108,'Energy consumption (toe)'!$AM$60:$AM$3020,'Province x Sector'!$B114)</f>
        <v>14</v>
      </c>
      <c r="Y114">
        <f>COUNTIFS('Energy consumption (toe)'!$J$60:$J$3020,'Province x Sector'!Y$108,'Energy consumption (toe)'!$AM$60:$AM$3020,'Province x Sector'!$B114)</f>
        <v>3</v>
      </c>
      <c r="Z114">
        <f>COUNTIFS('Energy consumption (toe)'!$J$60:$J$3020,'Province x Sector'!Z$108,'Energy consumption (toe)'!$AM$60:$AM$3020,'Province x Sector'!$B114)</f>
        <v>4</v>
      </c>
      <c r="AA114">
        <f>COUNTIFS('Energy consumption (toe)'!$J$60:$J$3020,'Province x Sector'!AA$108,'Energy consumption (toe)'!$AM$60:$AM$3020,'Province x Sector'!$B114)</f>
        <v>5</v>
      </c>
      <c r="AB114">
        <f>COUNTIFS('Energy consumption (toe)'!$J$60:$J$3020,'Province x Sector'!AB$108,'Energy consumption (toe)'!$AM$60:$AM$3020,'Province x Sector'!$B114)</f>
        <v>3</v>
      </c>
      <c r="AC114">
        <f>COUNTIFS('Energy consumption (toe)'!$J$60:$J$3020,'Province x Sector'!AC$108,'Energy consumption (toe)'!$AM$60:$AM$3020,'Province x Sector'!$B114)</f>
        <v>0</v>
      </c>
      <c r="AD114">
        <f>COUNTIFS('Energy consumption (toe)'!$J$60:$J$3020,'Province x Sector'!AD$108,'Energy consumption (toe)'!$AM$60:$AM$3020,'Province x Sector'!$B114)</f>
        <v>6</v>
      </c>
      <c r="AE114">
        <f>COUNTIFS('Energy consumption (toe)'!$J$60:$J$3020,'Province x Sector'!AE$108,'Energy consumption (toe)'!$AM$60:$AM$3020,'Province x Sector'!$B114)</f>
        <v>0</v>
      </c>
      <c r="AF114" s="80">
        <f t="shared" si="9"/>
        <v>89</v>
      </c>
    </row>
    <row r="115" spans="2:32" x14ac:dyDescent="0.25">
      <c r="B115" s="80" t="str">
        <f>Lists!F15</f>
        <v>7. Hung Yen</v>
      </c>
      <c r="C115">
        <f>COUNTIFS('Energy consumption (toe)'!$J$60:$J$3020,'Province x Sector'!C$108,'Energy consumption (toe)'!$AM$60:$AM$3020,'Province x Sector'!$B115)</f>
        <v>0</v>
      </c>
      <c r="D115">
        <f>COUNTIFS('Energy consumption (toe)'!$J$60:$J$3020,'Province x Sector'!D$108,'Energy consumption (toe)'!$AM$60:$AM$3020,'Province x Sector'!$B115)</f>
        <v>1</v>
      </c>
      <c r="E115">
        <f>COUNTIFS('Energy consumption (toe)'!$J$60:$J$3020,'Province x Sector'!E$108,'Energy consumption (toe)'!$AM$60:$AM$3020,'Province x Sector'!$B115)</f>
        <v>0</v>
      </c>
      <c r="F115">
        <f>COUNTIFS('Energy consumption (toe)'!$J$60:$J$3020,'Province x Sector'!F$108,'Energy consumption (toe)'!$AM$60:$AM$3020,'Province x Sector'!$B115)</f>
        <v>0</v>
      </c>
      <c r="G115">
        <f>COUNTIFS('Energy consumption (toe)'!$J$60:$J$3020,'Province x Sector'!G$108,'Energy consumption (toe)'!$AM$60:$AM$3020,'Province x Sector'!$B115)</f>
        <v>0</v>
      </c>
      <c r="H115">
        <f>COUNTIFS('Energy consumption (toe)'!$J$60:$J$3020,'Province x Sector'!H$108,'Energy consumption (toe)'!$AM$60:$AM$3020,'Province x Sector'!$B115)</f>
        <v>8</v>
      </c>
      <c r="I115">
        <f>COUNTIFS('Energy consumption (toe)'!$J$60:$J$3020,'Province x Sector'!I$108,'Energy consumption (toe)'!$AM$60:$AM$3020,'Province x Sector'!$B115)</f>
        <v>3</v>
      </c>
      <c r="J115">
        <f>COUNTIFS('Energy consumption (toe)'!$J$60:$J$3020,'Province x Sector'!J$108,'Energy consumption (toe)'!$AM$60:$AM$3020,'Province x Sector'!$B115)</f>
        <v>0</v>
      </c>
      <c r="K115">
        <f>COUNTIFS('Energy consumption (toe)'!$J$60:$J$3020,'Province x Sector'!K$108,'Energy consumption (toe)'!$AM$60:$AM$3020,'Province x Sector'!$B115)</f>
        <v>6</v>
      </c>
      <c r="L115">
        <f>COUNTIFS('Energy consumption (toe)'!$J$60:$J$3020,'Province x Sector'!L$108,'Energy consumption (toe)'!$AM$60:$AM$3020,'Province x Sector'!$B115)</f>
        <v>2</v>
      </c>
      <c r="M115">
        <f>COUNTIFS('Energy consumption (toe)'!$J$60:$J$3020,'Province x Sector'!M$108,'Energy consumption (toe)'!$AM$60:$AM$3020,'Province x Sector'!$B115)</f>
        <v>0</v>
      </c>
      <c r="N115">
        <f>COUNTIFS('Energy consumption (toe)'!$J$60:$J$3020,'Province x Sector'!N$108,'Energy consumption (toe)'!$AM$60:$AM$3020,'Province x Sector'!$B115)</f>
        <v>0</v>
      </c>
      <c r="O115">
        <f>COUNTIFS('Energy consumption (toe)'!$J$60:$J$3020,'Province x Sector'!O$108,'Energy consumption (toe)'!$AM$60:$AM$3020,'Province x Sector'!$B115)</f>
        <v>5</v>
      </c>
      <c r="P115">
        <f>COUNTIFS('Energy consumption (toe)'!$J$60:$J$3020,'Province x Sector'!P$108,'Energy consumption (toe)'!$AM$60:$AM$3020,'Province x Sector'!$B115)</f>
        <v>1</v>
      </c>
      <c r="Q115">
        <f>COUNTIFS('Energy consumption (toe)'!$J$60:$J$3020,'Province x Sector'!Q$108,'Energy consumption (toe)'!$AM$60:$AM$3020,'Province x Sector'!$B115)</f>
        <v>0</v>
      </c>
      <c r="R115">
        <f>COUNTIFS('Energy consumption (toe)'!$J$60:$J$3020,'Province x Sector'!R$108,'Energy consumption (toe)'!$AM$60:$AM$3020,'Province x Sector'!$B115)</f>
        <v>1</v>
      </c>
      <c r="S115">
        <f>COUNTIFS('Energy consumption (toe)'!$J$60:$J$3020,'Province x Sector'!S$108,'Energy consumption (toe)'!$AM$60:$AM$3020,'Province x Sector'!$B115)</f>
        <v>1</v>
      </c>
      <c r="T115">
        <f>COUNTIFS('Energy consumption (toe)'!$J$60:$J$3020,'Province x Sector'!T$108,'Energy consumption (toe)'!$AM$60:$AM$3020,'Province x Sector'!$B115)</f>
        <v>14</v>
      </c>
      <c r="U115">
        <f>COUNTIFS('Energy consumption (toe)'!$J$60:$J$3020,'Province x Sector'!U$108,'Energy consumption (toe)'!$AM$60:$AM$3020,'Province x Sector'!$B115)</f>
        <v>6</v>
      </c>
      <c r="V115">
        <f>COUNTIFS('Energy consumption (toe)'!$J$60:$J$3020,'Province x Sector'!V$108,'Energy consumption (toe)'!$AM$60:$AM$3020,'Province x Sector'!$B115)</f>
        <v>10</v>
      </c>
      <c r="W115">
        <f>COUNTIFS('Energy consumption (toe)'!$J$60:$J$3020,'Province x Sector'!W$108,'Energy consumption (toe)'!$AM$60:$AM$3020,'Province x Sector'!$B115)</f>
        <v>7</v>
      </c>
      <c r="X115">
        <f>COUNTIFS('Energy consumption (toe)'!$J$60:$J$3020,'Province x Sector'!X$108,'Energy consumption (toe)'!$AM$60:$AM$3020,'Province x Sector'!$B115)</f>
        <v>9</v>
      </c>
      <c r="Y115">
        <f>COUNTIFS('Energy consumption (toe)'!$J$60:$J$3020,'Province x Sector'!Y$108,'Energy consumption (toe)'!$AM$60:$AM$3020,'Province x Sector'!$B115)</f>
        <v>1</v>
      </c>
      <c r="Z115">
        <f>COUNTIFS('Energy consumption (toe)'!$J$60:$J$3020,'Province x Sector'!Z$108,'Energy consumption (toe)'!$AM$60:$AM$3020,'Province x Sector'!$B115)</f>
        <v>3</v>
      </c>
      <c r="AA115">
        <f>COUNTIFS('Energy consumption (toe)'!$J$60:$J$3020,'Province x Sector'!AA$108,'Energy consumption (toe)'!$AM$60:$AM$3020,'Province x Sector'!$B115)</f>
        <v>1</v>
      </c>
      <c r="AB115">
        <f>COUNTIFS('Energy consumption (toe)'!$J$60:$J$3020,'Province x Sector'!AB$108,'Energy consumption (toe)'!$AM$60:$AM$3020,'Province x Sector'!$B115)</f>
        <v>1</v>
      </c>
      <c r="AC115">
        <f>COUNTIFS('Energy consumption (toe)'!$J$60:$J$3020,'Province x Sector'!AC$108,'Energy consumption (toe)'!$AM$60:$AM$3020,'Province x Sector'!$B115)</f>
        <v>0</v>
      </c>
      <c r="AD115">
        <f>COUNTIFS('Energy consumption (toe)'!$J$60:$J$3020,'Province x Sector'!AD$108,'Energy consumption (toe)'!$AM$60:$AM$3020,'Province x Sector'!$B115)</f>
        <v>1</v>
      </c>
      <c r="AE115">
        <f>COUNTIFS('Energy consumption (toe)'!$J$60:$J$3020,'Province x Sector'!AE$108,'Energy consumption (toe)'!$AM$60:$AM$3020,'Province x Sector'!$B115)</f>
        <v>0</v>
      </c>
      <c r="AF115" s="80">
        <f t="shared" si="9"/>
        <v>81</v>
      </c>
    </row>
    <row r="116" spans="2:32" x14ac:dyDescent="0.25">
      <c r="B116" s="80" t="str">
        <f>Lists!F16</f>
        <v>8. Thai Binh</v>
      </c>
      <c r="C116">
        <f>COUNTIFS('Energy consumption (toe)'!$J$60:$J$3020,'Province x Sector'!C$108,'Energy consumption (toe)'!$AM$60:$AM$3020,'Province x Sector'!$B116)</f>
        <v>0</v>
      </c>
      <c r="D116">
        <f>COUNTIFS('Energy consumption (toe)'!$J$60:$J$3020,'Province x Sector'!D$108,'Energy consumption (toe)'!$AM$60:$AM$3020,'Province x Sector'!$B116)</f>
        <v>0</v>
      </c>
      <c r="E116">
        <f>COUNTIFS('Energy consumption (toe)'!$J$60:$J$3020,'Province x Sector'!E$108,'Energy consumption (toe)'!$AM$60:$AM$3020,'Province x Sector'!$B116)</f>
        <v>0</v>
      </c>
      <c r="F116">
        <f>COUNTIFS('Energy consumption (toe)'!$J$60:$J$3020,'Province x Sector'!F$108,'Energy consumption (toe)'!$AM$60:$AM$3020,'Province x Sector'!$B116)</f>
        <v>0</v>
      </c>
      <c r="G116">
        <f>COUNTIFS('Energy consumption (toe)'!$J$60:$J$3020,'Province x Sector'!G$108,'Energy consumption (toe)'!$AM$60:$AM$3020,'Province x Sector'!$B116)</f>
        <v>0</v>
      </c>
      <c r="H116">
        <f>COUNTIFS('Energy consumption (toe)'!$J$60:$J$3020,'Province x Sector'!H$108,'Energy consumption (toe)'!$AM$60:$AM$3020,'Province x Sector'!$B116)</f>
        <v>0</v>
      </c>
      <c r="I116">
        <f>COUNTIFS('Energy consumption (toe)'!$J$60:$J$3020,'Province x Sector'!I$108,'Energy consumption (toe)'!$AM$60:$AM$3020,'Province x Sector'!$B116)</f>
        <v>1</v>
      </c>
      <c r="J116">
        <f>COUNTIFS('Energy consumption (toe)'!$J$60:$J$3020,'Province x Sector'!J$108,'Energy consumption (toe)'!$AM$60:$AM$3020,'Province x Sector'!$B116)</f>
        <v>0</v>
      </c>
      <c r="K116">
        <f>COUNTIFS('Energy consumption (toe)'!$J$60:$J$3020,'Province x Sector'!K$108,'Energy consumption (toe)'!$AM$60:$AM$3020,'Province x Sector'!$B116)</f>
        <v>11</v>
      </c>
      <c r="L116">
        <f>COUNTIFS('Energy consumption (toe)'!$J$60:$J$3020,'Province x Sector'!L$108,'Energy consumption (toe)'!$AM$60:$AM$3020,'Province x Sector'!$B116)</f>
        <v>7</v>
      </c>
      <c r="M116">
        <f>COUNTIFS('Energy consumption (toe)'!$J$60:$J$3020,'Province x Sector'!M$108,'Energy consumption (toe)'!$AM$60:$AM$3020,'Province x Sector'!$B116)</f>
        <v>0</v>
      </c>
      <c r="N116">
        <f>COUNTIFS('Energy consumption (toe)'!$J$60:$J$3020,'Province x Sector'!N$108,'Energy consumption (toe)'!$AM$60:$AM$3020,'Province x Sector'!$B116)</f>
        <v>0</v>
      </c>
      <c r="O116">
        <f>COUNTIFS('Energy consumption (toe)'!$J$60:$J$3020,'Province x Sector'!O$108,'Energy consumption (toe)'!$AM$60:$AM$3020,'Province x Sector'!$B116)</f>
        <v>0</v>
      </c>
      <c r="P116">
        <f>COUNTIFS('Energy consumption (toe)'!$J$60:$J$3020,'Province x Sector'!P$108,'Energy consumption (toe)'!$AM$60:$AM$3020,'Province x Sector'!$B116)</f>
        <v>0</v>
      </c>
      <c r="Q116">
        <f>COUNTIFS('Energy consumption (toe)'!$J$60:$J$3020,'Province x Sector'!Q$108,'Energy consumption (toe)'!$AM$60:$AM$3020,'Province x Sector'!$B116)</f>
        <v>0</v>
      </c>
      <c r="R116">
        <f>COUNTIFS('Energy consumption (toe)'!$J$60:$J$3020,'Province x Sector'!R$108,'Energy consumption (toe)'!$AM$60:$AM$3020,'Province x Sector'!$B116)</f>
        <v>1</v>
      </c>
      <c r="S116">
        <f>COUNTIFS('Energy consumption (toe)'!$J$60:$J$3020,'Province x Sector'!S$108,'Energy consumption (toe)'!$AM$60:$AM$3020,'Province x Sector'!$B116)</f>
        <v>0</v>
      </c>
      <c r="T116">
        <f>COUNTIFS('Energy consumption (toe)'!$J$60:$J$3020,'Province x Sector'!T$108,'Energy consumption (toe)'!$AM$60:$AM$3020,'Province x Sector'!$B116)</f>
        <v>0</v>
      </c>
      <c r="U116">
        <f>COUNTIFS('Energy consumption (toe)'!$J$60:$J$3020,'Province x Sector'!U$108,'Energy consumption (toe)'!$AM$60:$AM$3020,'Province x Sector'!$B116)</f>
        <v>5</v>
      </c>
      <c r="V116">
        <f>COUNTIFS('Energy consumption (toe)'!$J$60:$J$3020,'Province x Sector'!V$108,'Energy consumption (toe)'!$AM$60:$AM$3020,'Province x Sector'!$B116)</f>
        <v>1</v>
      </c>
      <c r="W116">
        <f>COUNTIFS('Energy consumption (toe)'!$J$60:$J$3020,'Province x Sector'!W$108,'Energy consumption (toe)'!$AM$60:$AM$3020,'Province x Sector'!$B116)</f>
        <v>2</v>
      </c>
      <c r="X116">
        <f>COUNTIFS('Energy consumption (toe)'!$J$60:$J$3020,'Province x Sector'!X$108,'Energy consumption (toe)'!$AM$60:$AM$3020,'Province x Sector'!$B116)</f>
        <v>0</v>
      </c>
      <c r="Y116">
        <f>COUNTIFS('Energy consumption (toe)'!$J$60:$J$3020,'Province x Sector'!Y$108,'Energy consumption (toe)'!$AM$60:$AM$3020,'Province x Sector'!$B116)</f>
        <v>0</v>
      </c>
      <c r="Z116">
        <f>COUNTIFS('Energy consumption (toe)'!$J$60:$J$3020,'Province x Sector'!Z$108,'Energy consumption (toe)'!$AM$60:$AM$3020,'Province x Sector'!$B116)</f>
        <v>1</v>
      </c>
      <c r="AA116">
        <f>COUNTIFS('Energy consumption (toe)'!$J$60:$J$3020,'Province x Sector'!AA$108,'Energy consumption (toe)'!$AM$60:$AM$3020,'Province x Sector'!$B116)</f>
        <v>1</v>
      </c>
      <c r="AB116">
        <f>COUNTIFS('Energy consumption (toe)'!$J$60:$J$3020,'Province x Sector'!AB$108,'Energy consumption (toe)'!$AM$60:$AM$3020,'Province x Sector'!$B116)</f>
        <v>0</v>
      </c>
      <c r="AC116">
        <f>COUNTIFS('Energy consumption (toe)'!$J$60:$J$3020,'Province x Sector'!AC$108,'Energy consumption (toe)'!$AM$60:$AM$3020,'Province x Sector'!$B116)</f>
        <v>0</v>
      </c>
      <c r="AD116">
        <f>COUNTIFS('Energy consumption (toe)'!$J$60:$J$3020,'Province x Sector'!AD$108,'Energy consumption (toe)'!$AM$60:$AM$3020,'Province x Sector'!$B116)</f>
        <v>0</v>
      </c>
      <c r="AE116">
        <f>COUNTIFS('Energy consumption (toe)'!$J$60:$J$3020,'Province x Sector'!AE$108,'Energy consumption (toe)'!$AM$60:$AM$3020,'Province x Sector'!$B116)</f>
        <v>0</v>
      </c>
      <c r="AF116" s="80">
        <f t="shared" si="9"/>
        <v>30</v>
      </c>
    </row>
    <row r="117" spans="2:32" x14ac:dyDescent="0.25">
      <c r="B117" s="80" t="str">
        <f>Lists!F17</f>
        <v>9. Ha Nam</v>
      </c>
      <c r="C117">
        <f>COUNTIFS('Energy consumption (toe)'!$J$60:$J$3020,'Province x Sector'!C$108,'Energy consumption (toe)'!$AM$60:$AM$3020,'Province x Sector'!$B117)</f>
        <v>0</v>
      </c>
      <c r="D117">
        <f>COUNTIFS('Energy consumption (toe)'!$J$60:$J$3020,'Province x Sector'!D$108,'Energy consumption (toe)'!$AM$60:$AM$3020,'Province x Sector'!$B117)</f>
        <v>0</v>
      </c>
      <c r="E117">
        <f>COUNTIFS('Energy consumption (toe)'!$J$60:$J$3020,'Province x Sector'!E$108,'Energy consumption (toe)'!$AM$60:$AM$3020,'Province x Sector'!$B117)</f>
        <v>0</v>
      </c>
      <c r="F117">
        <f>COUNTIFS('Energy consumption (toe)'!$J$60:$J$3020,'Province x Sector'!F$108,'Energy consumption (toe)'!$AM$60:$AM$3020,'Province x Sector'!$B117)</f>
        <v>0</v>
      </c>
      <c r="G117">
        <f>COUNTIFS('Energy consumption (toe)'!$J$60:$J$3020,'Province x Sector'!G$108,'Energy consumption (toe)'!$AM$60:$AM$3020,'Province x Sector'!$B117)</f>
        <v>0</v>
      </c>
      <c r="H117">
        <f>COUNTIFS('Energy consumption (toe)'!$J$60:$J$3020,'Province x Sector'!H$108,'Energy consumption (toe)'!$AM$60:$AM$3020,'Province x Sector'!$B117)</f>
        <v>11</v>
      </c>
      <c r="I117">
        <f>COUNTIFS('Energy consumption (toe)'!$J$60:$J$3020,'Province x Sector'!I$108,'Energy consumption (toe)'!$AM$60:$AM$3020,'Province x Sector'!$B117)</f>
        <v>2</v>
      </c>
      <c r="J117">
        <f>COUNTIFS('Energy consumption (toe)'!$J$60:$J$3020,'Province x Sector'!J$108,'Energy consumption (toe)'!$AM$60:$AM$3020,'Province x Sector'!$B117)</f>
        <v>0</v>
      </c>
      <c r="K117">
        <f>COUNTIFS('Energy consumption (toe)'!$J$60:$J$3020,'Province x Sector'!K$108,'Energy consumption (toe)'!$AM$60:$AM$3020,'Province x Sector'!$B117)</f>
        <v>10</v>
      </c>
      <c r="L117">
        <f>COUNTIFS('Energy consumption (toe)'!$J$60:$J$3020,'Province x Sector'!L$108,'Energy consumption (toe)'!$AM$60:$AM$3020,'Province x Sector'!$B117)</f>
        <v>1</v>
      </c>
      <c r="M117">
        <f>COUNTIFS('Energy consumption (toe)'!$J$60:$J$3020,'Province x Sector'!M$108,'Energy consumption (toe)'!$AM$60:$AM$3020,'Province x Sector'!$B117)</f>
        <v>0</v>
      </c>
      <c r="N117">
        <f>COUNTIFS('Energy consumption (toe)'!$J$60:$J$3020,'Province x Sector'!N$108,'Energy consumption (toe)'!$AM$60:$AM$3020,'Province x Sector'!$B117)</f>
        <v>0</v>
      </c>
      <c r="O117">
        <f>COUNTIFS('Energy consumption (toe)'!$J$60:$J$3020,'Province x Sector'!O$108,'Energy consumption (toe)'!$AM$60:$AM$3020,'Province x Sector'!$B117)</f>
        <v>1</v>
      </c>
      <c r="P117">
        <f>COUNTIFS('Energy consumption (toe)'!$J$60:$J$3020,'Province x Sector'!P$108,'Energy consumption (toe)'!$AM$60:$AM$3020,'Province x Sector'!$B117)</f>
        <v>0</v>
      </c>
      <c r="Q117">
        <f>COUNTIFS('Energy consumption (toe)'!$J$60:$J$3020,'Province x Sector'!Q$108,'Energy consumption (toe)'!$AM$60:$AM$3020,'Province x Sector'!$B117)</f>
        <v>0</v>
      </c>
      <c r="R117">
        <f>COUNTIFS('Energy consumption (toe)'!$J$60:$J$3020,'Province x Sector'!R$108,'Energy consumption (toe)'!$AM$60:$AM$3020,'Province x Sector'!$B117)</f>
        <v>0</v>
      </c>
      <c r="S117">
        <f>COUNTIFS('Energy consumption (toe)'!$J$60:$J$3020,'Province x Sector'!S$108,'Energy consumption (toe)'!$AM$60:$AM$3020,'Province x Sector'!$B117)</f>
        <v>0</v>
      </c>
      <c r="T117">
        <f>COUNTIFS('Energy consumption (toe)'!$J$60:$J$3020,'Province x Sector'!T$108,'Energy consumption (toe)'!$AM$60:$AM$3020,'Province x Sector'!$B117)</f>
        <v>10</v>
      </c>
      <c r="U117">
        <f>COUNTIFS('Energy consumption (toe)'!$J$60:$J$3020,'Province x Sector'!U$108,'Energy consumption (toe)'!$AM$60:$AM$3020,'Province x Sector'!$B117)</f>
        <v>7</v>
      </c>
      <c r="V117">
        <f>COUNTIFS('Energy consumption (toe)'!$J$60:$J$3020,'Province x Sector'!V$108,'Energy consumption (toe)'!$AM$60:$AM$3020,'Province x Sector'!$B117)</f>
        <v>1</v>
      </c>
      <c r="W117">
        <f>COUNTIFS('Energy consumption (toe)'!$J$60:$J$3020,'Province x Sector'!W$108,'Energy consumption (toe)'!$AM$60:$AM$3020,'Province x Sector'!$B117)</f>
        <v>2</v>
      </c>
      <c r="X117">
        <f>COUNTIFS('Energy consumption (toe)'!$J$60:$J$3020,'Province x Sector'!X$108,'Energy consumption (toe)'!$AM$60:$AM$3020,'Province x Sector'!$B117)</f>
        <v>8</v>
      </c>
      <c r="Y117">
        <f>COUNTIFS('Energy consumption (toe)'!$J$60:$J$3020,'Province x Sector'!Y$108,'Energy consumption (toe)'!$AM$60:$AM$3020,'Province x Sector'!$B117)</f>
        <v>1</v>
      </c>
      <c r="Z117">
        <f>COUNTIFS('Energy consumption (toe)'!$J$60:$J$3020,'Province x Sector'!Z$108,'Energy consumption (toe)'!$AM$60:$AM$3020,'Province x Sector'!$B117)</f>
        <v>0</v>
      </c>
      <c r="AA117">
        <f>COUNTIFS('Energy consumption (toe)'!$J$60:$J$3020,'Province x Sector'!AA$108,'Energy consumption (toe)'!$AM$60:$AM$3020,'Province x Sector'!$B117)</f>
        <v>1</v>
      </c>
      <c r="AB117">
        <f>COUNTIFS('Energy consumption (toe)'!$J$60:$J$3020,'Province x Sector'!AB$108,'Energy consumption (toe)'!$AM$60:$AM$3020,'Province x Sector'!$B117)</f>
        <v>0</v>
      </c>
      <c r="AC117">
        <f>COUNTIFS('Energy consumption (toe)'!$J$60:$J$3020,'Province x Sector'!AC$108,'Energy consumption (toe)'!$AM$60:$AM$3020,'Province x Sector'!$B117)</f>
        <v>0</v>
      </c>
      <c r="AD117">
        <f>COUNTIFS('Energy consumption (toe)'!$J$60:$J$3020,'Province x Sector'!AD$108,'Energy consumption (toe)'!$AM$60:$AM$3020,'Province x Sector'!$B117)</f>
        <v>1</v>
      </c>
      <c r="AE117">
        <f>COUNTIFS('Energy consumption (toe)'!$J$60:$J$3020,'Province x Sector'!AE$108,'Energy consumption (toe)'!$AM$60:$AM$3020,'Province x Sector'!$B117)</f>
        <v>0</v>
      </c>
      <c r="AF117" s="80">
        <f t="shared" si="9"/>
        <v>56</v>
      </c>
    </row>
    <row r="118" spans="2:32" x14ac:dyDescent="0.25">
      <c r="B118" s="80" t="str">
        <f>Lists!F18</f>
        <v>10. Nam Dinh</v>
      </c>
      <c r="C118">
        <f>COUNTIFS('Energy consumption (toe)'!$J$60:$J$3020,'Province x Sector'!C$108,'Energy consumption (toe)'!$AM$60:$AM$3020,'Province x Sector'!$B118)</f>
        <v>0</v>
      </c>
      <c r="D118">
        <f>COUNTIFS('Energy consumption (toe)'!$J$60:$J$3020,'Province x Sector'!D$108,'Energy consumption (toe)'!$AM$60:$AM$3020,'Province x Sector'!$B118)</f>
        <v>0</v>
      </c>
      <c r="E118">
        <f>COUNTIFS('Energy consumption (toe)'!$J$60:$J$3020,'Province x Sector'!E$108,'Energy consumption (toe)'!$AM$60:$AM$3020,'Province x Sector'!$B118)</f>
        <v>0</v>
      </c>
      <c r="F118">
        <f>COUNTIFS('Energy consumption (toe)'!$J$60:$J$3020,'Province x Sector'!F$108,'Energy consumption (toe)'!$AM$60:$AM$3020,'Province x Sector'!$B118)</f>
        <v>0</v>
      </c>
      <c r="G118">
        <f>COUNTIFS('Energy consumption (toe)'!$J$60:$J$3020,'Province x Sector'!G$108,'Energy consumption (toe)'!$AM$60:$AM$3020,'Province x Sector'!$B118)</f>
        <v>0</v>
      </c>
      <c r="H118">
        <f>COUNTIFS('Energy consumption (toe)'!$J$60:$J$3020,'Province x Sector'!H$108,'Energy consumption (toe)'!$AM$60:$AM$3020,'Province x Sector'!$B118)</f>
        <v>0</v>
      </c>
      <c r="I118">
        <f>COUNTIFS('Energy consumption (toe)'!$J$60:$J$3020,'Province x Sector'!I$108,'Energy consumption (toe)'!$AM$60:$AM$3020,'Province x Sector'!$B118)</f>
        <v>0</v>
      </c>
      <c r="J118">
        <f>COUNTIFS('Energy consumption (toe)'!$J$60:$J$3020,'Province x Sector'!J$108,'Energy consumption (toe)'!$AM$60:$AM$3020,'Province x Sector'!$B118)</f>
        <v>0</v>
      </c>
      <c r="K118">
        <f>COUNTIFS('Energy consumption (toe)'!$J$60:$J$3020,'Province x Sector'!K$108,'Energy consumption (toe)'!$AM$60:$AM$3020,'Province x Sector'!$B118)</f>
        <v>6</v>
      </c>
      <c r="L118">
        <f>COUNTIFS('Energy consumption (toe)'!$J$60:$J$3020,'Province x Sector'!L$108,'Energy consumption (toe)'!$AM$60:$AM$3020,'Province x Sector'!$B118)</f>
        <v>3</v>
      </c>
      <c r="M118">
        <f>COUNTIFS('Energy consumption (toe)'!$J$60:$J$3020,'Province x Sector'!M$108,'Energy consumption (toe)'!$AM$60:$AM$3020,'Province x Sector'!$B118)</f>
        <v>0</v>
      </c>
      <c r="N118">
        <f>COUNTIFS('Energy consumption (toe)'!$J$60:$J$3020,'Province x Sector'!N$108,'Energy consumption (toe)'!$AM$60:$AM$3020,'Province x Sector'!$B118)</f>
        <v>0</v>
      </c>
      <c r="O118">
        <f>COUNTIFS('Energy consumption (toe)'!$J$60:$J$3020,'Province x Sector'!O$108,'Energy consumption (toe)'!$AM$60:$AM$3020,'Province x Sector'!$B118)</f>
        <v>0</v>
      </c>
      <c r="P118">
        <f>COUNTIFS('Energy consumption (toe)'!$J$60:$J$3020,'Province x Sector'!P$108,'Energy consumption (toe)'!$AM$60:$AM$3020,'Province x Sector'!$B118)</f>
        <v>0</v>
      </c>
      <c r="Q118">
        <f>COUNTIFS('Energy consumption (toe)'!$J$60:$J$3020,'Province x Sector'!Q$108,'Energy consumption (toe)'!$AM$60:$AM$3020,'Province x Sector'!$B118)</f>
        <v>0</v>
      </c>
      <c r="R118">
        <f>COUNTIFS('Energy consumption (toe)'!$J$60:$J$3020,'Province x Sector'!R$108,'Energy consumption (toe)'!$AM$60:$AM$3020,'Province x Sector'!$B118)</f>
        <v>0</v>
      </c>
      <c r="S118">
        <f>COUNTIFS('Energy consumption (toe)'!$J$60:$J$3020,'Province x Sector'!S$108,'Energy consumption (toe)'!$AM$60:$AM$3020,'Province x Sector'!$B118)</f>
        <v>0</v>
      </c>
      <c r="T118">
        <f>COUNTIFS('Energy consumption (toe)'!$J$60:$J$3020,'Province x Sector'!T$108,'Energy consumption (toe)'!$AM$60:$AM$3020,'Province x Sector'!$B118)</f>
        <v>1</v>
      </c>
      <c r="U118">
        <f>COUNTIFS('Energy consumption (toe)'!$J$60:$J$3020,'Province x Sector'!U$108,'Energy consumption (toe)'!$AM$60:$AM$3020,'Province x Sector'!$B118)</f>
        <v>2</v>
      </c>
      <c r="V118">
        <f>COUNTIFS('Energy consumption (toe)'!$J$60:$J$3020,'Province x Sector'!V$108,'Energy consumption (toe)'!$AM$60:$AM$3020,'Province x Sector'!$B118)</f>
        <v>2</v>
      </c>
      <c r="W118">
        <f>COUNTIFS('Energy consumption (toe)'!$J$60:$J$3020,'Province x Sector'!W$108,'Energy consumption (toe)'!$AM$60:$AM$3020,'Province x Sector'!$B118)</f>
        <v>1</v>
      </c>
      <c r="X118">
        <f>COUNTIFS('Energy consumption (toe)'!$J$60:$J$3020,'Province x Sector'!X$108,'Energy consumption (toe)'!$AM$60:$AM$3020,'Province x Sector'!$B118)</f>
        <v>0</v>
      </c>
      <c r="Y118">
        <f>COUNTIFS('Energy consumption (toe)'!$J$60:$J$3020,'Province x Sector'!Y$108,'Energy consumption (toe)'!$AM$60:$AM$3020,'Province x Sector'!$B118)</f>
        <v>0</v>
      </c>
      <c r="Z118">
        <f>COUNTIFS('Energy consumption (toe)'!$J$60:$J$3020,'Province x Sector'!Z$108,'Energy consumption (toe)'!$AM$60:$AM$3020,'Province x Sector'!$B118)</f>
        <v>0</v>
      </c>
      <c r="AA118">
        <f>COUNTIFS('Energy consumption (toe)'!$J$60:$J$3020,'Province x Sector'!AA$108,'Energy consumption (toe)'!$AM$60:$AM$3020,'Province x Sector'!$B118)</f>
        <v>0</v>
      </c>
      <c r="AB118">
        <f>COUNTIFS('Energy consumption (toe)'!$J$60:$J$3020,'Province x Sector'!AB$108,'Energy consumption (toe)'!$AM$60:$AM$3020,'Province x Sector'!$B118)</f>
        <v>0</v>
      </c>
      <c r="AC118">
        <f>COUNTIFS('Energy consumption (toe)'!$J$60:$J$3020,'Province x Sector'!AC$108,'Energy consumption (toe)'!$AM$60:$AM$3020,'Province x Sector'!$B118)</f>
        <v>0</v>
      </c>
      <c r="AD118">
        <f>COUNTIFS('Energy consumption (toe)'!$J$60:$J$3020,'Province x Sector'!AD$108,'Energy consumption (toe)'!$AM$60:$AM$3020,'Province x Sector'!$B118)</f>
        <v>0</v>
      </c>
      <c r="AE118">
        <f>COUNTIFS('Energy consumption (toe)'!$J$60:$J$3020,'Province x Sector'!AE$108,'Energy consumption (toe)'!$AM$60:$AM$3020,'Province x Sector'!$B118)</f>
        <v>0</v>
      </c>
      <c r="AF118" s="80">
        <f t="shared" si="9"/>
        <v>15</v>
      </c>
    </row>
    <row r="119" spans="2:32" x14ac:dyDescent="0.25">
      <c r="B119" s="80" t="str">
        <f>Lists!F19</f>
        <v>11. Ninh Binh</v>
      </c>
      <c r="C119">
        <f>COUNTIFS('Energy consumption (toe)'!$J$60:$J$3020,'Province x Sector'!C$108,'Energy consumption (toe)'!$AM$60:$AM$3020,'Province x Sector'!$B119)</f>
        <v>0</v>
      </c>
      <c r="D119">
        <f>COUNTIFS('Energy consumption (toe)'!$J$60:$J$3020,'Province x Sector'!D$108,'Energy consumption (toe)'!$AM$60:$AM$3020,'Province x Sector'!$B119)</f>
        <v>0</v>
      </c>
      <c r="E119">
        <f>COUNTIFS('Energy consumption (toe)'!$J$60:$J$3020,'Province x Sector'!E$108,'Energy consumption (toe)'!$AM$60:$AM$3020,'Province x Sector'!$B119)</f>
        <v>0</v>
      </c>
      <c r="F119">
        <f>COUNTIFS('Energy consumption (toe)'!$J$60:$J$3020,'Province x Sector'!F$108,'Energy consumption (toe)'!$AM$60:$AM$3020,'Province x Sector'!$B119)</f>
        <v>0</v>
      </c>
      <c r="G119">
        <f>COUNTIFS('Energy consumption (toe)'!$J$60:$J$3020,'Province x Sector'!G$108,'Energy consumption (toe)'!$AM$60:$AM$3020,'Province x Sector'!$B119)</f>
        <v>0</v>
      </c>
      <c r="H119">
        <f>COUNTIFS('Energy consumption (toe)'!$J$60:$J$3020,'Province x Sector'!H$108,'Energy consumption (toe)'!$AM$60:$AM$3020,'Province x Sector'!$B119)</f>
        <v>1</v>
      </c>
      <c r="I119">
        <f>COUNTIFS('Energy consumption (toe)'!$J$60:$J$3020,'Province x Sector'!I$108,'Energy consumption (toe)'!$AM$60:$AM$3020,'Province x Sector'!$B119)</f>
        <v>0</v>
      </c>
      <c r="J119">
        <f>COUNTIFS('Energy consumption (toe)'!$J$60:$J$3020,'Province x Sector'!J$108,'Energy consumption (toe)'!$AM$60:$AM$3020,'Province x Sector'!$B119)</f>
        <v>0</v>
      </c>
      <c r="K119">
        <f>COUNTIFS('Energy consumption (toe)'!$J$60:$J$3020,'Province x Sector'!K$108,'Energy consumption (toe)'!$AM$60:$AM$3020,'Province x Sector'!$B119)</f>
        <v>2</v>
      </c>
      <c r="L119">
        <f>COUNTIFS('Energy consumption (toe)'!$J$60:$J$3020,'Province x Sector'!L$108,'Energy consumption (toe)'!$AM$60:$AM$3020,'Province x Sector'!$B119)</f>
        <v>0</v>
      </c>
      <c r="M119">
        <f>COUNTIFS('Energy consumption (toe)'!$J$60:$J$3020,'Province x Sector'!M$108,'Energy consumption (toe)'!$AM$60:$AM$3020,'Province x Sector'!$B119)</f>
        <v>2</v>
      </c>
      <c r="N119">
        <f>COUNTIFS('Energy consumption (toe)'!$J$60:$J$3020,'Province x Sector'!N$108,'Energy consumption (toe)'!$AM$60:$AM$3020,'Province x Sector'!$B119)</f>
        <v>0</v>
      </c>
      <c r="O119">
        <f>COUNTIFS('Energy consumption (toe)'!$J$60:$J$3020,'Province x Sector'!O$108,'Energy consumption (toe)'!$AM$60:$AM$3020,'Province x Sector'!$B119)</f>
        <v>0</v>
      </c>
      <c r="P119">
        <f>COUNTIFS('Energy consumption (toe)'!$J$60:$J$3020,'Province x Sector'!P$108,'Energy consumption (toe)'!$AM$60:$AM$3020,'Province x Sector'!$B119)</f>
        <v>0</v>
      </c>
      <c r="Q119">
        <f>COUNTIFS('Energy consumption (toe)'!$J$60:$J$3020,'Province x Sector'!Q$108,'Energy consumption (toe)'!$AM$60:$AM$3020,'Province x Sector'!$B119)</f>
        <v>0</v>
      </c>
      <c r="R119">
        <f>COUNTIFS('Energy consumption (toe)'!$J$60:$J$3020,'Province x Sector'!R$108,'Energy consumption (toe)'!$AM$60:$AM$3020,'Province x Sector'!$B119)</f>
        <v>3</v>
      </c>
      <c r="S119">
        <f>COUNTIFS('Energy consumption (toe)'!$J$60:$J$3020,'Province x Sector'!S$108,'Energy consumption (toe)'!$AM$60:$AM$3020,'Province x Sector'!$B119)</f>
        <v>0</v>
      </c>
      <c r="T119">
        <f>COUNTIFS('Energy consumption (toe)'!$J$60:$J$3020,'Province x Sector'!T$108,'Energy consumption (toe)'!$AM$60:$AM$3020,'Province x Sector'!$B119)</f>
        <v>0</v>
      </c>
      <c r="U119">
        <f>COUNTIFS('Energy consumption (toe)'!$J$60:$J$3020,'Province x Sector'!U$108,'Energy consumption (toe)'!$AM$60:$AM$3020,'Province x Sector'!$B119)</f>
        <v>5</v>
      </c>
      <c r="V119">
        <f>COUNTIFS('Energy consumption (toe)'!$J$60:$J$3020,'Province x Sector'!V$108,'Energy consumption (toe)'!$AM$60:$AM$3020,'Province x Sector'!$B119)</f>
        <v>2</v>
      </c>
      <c r="W119">
        <f>COUNTIFS('Energy consumption (toe)'!$J$60:$J$3020,'Province x Sector'!W$108,'Energy consumption (toe)'!$AM$60:$AM$3020,'Province x Sector'!$B119)</f>
        <v>0</v>
      </c>
      <c r="X119">
        <f>COUNTIFS('Energy consumption (toe)'!$J$60:$J$3020,'Province x Sector'!X$108,'Energy consumption (toe)'!$AM$60:$AM$3020,'Province x Sector'!$B119)</f>
        <v>1</v>
      </c>
      <c r="Y119">
        <f>COUNTIFS('Energy consumption (toe)'!$J$60:$J$3020,'Province x Sector'!Y$108,'Energy consumption (toe)'!$AM$60:$AM$3020,'Province x Sector'!$B119)</f>
        <v>3</v>
      </c>
      <c r="Z119">
        <f>COUNTIFS('Energy consumption (toe)'!$J$60:$J$3020,'Province x Sector'!Z$108,'Energy consumption (toe)'!$AM$60:$AM$3020,'Province x Sector'!$B119)</f>
        <v>0</v>
      </c>
      <c r="AA119">
        <f>COUNTIFS('Energy consumption (toe)'!$J$60:$J$3020,'Province x Sector'!AA$108,'Energy consumption (toe)'!$AM$60:$AM$3020,'Province x Sector'!$B119)</f>
        <v>1</v>
      </c>
      <c r="AB119">
        <f>COUNTIFS('Energy consumption (toe)'!$J$60:$J$3020,'Province x Sector'!AB$108,'Energy consumption (toe)'!$AM$60:$AM$3020,'Province x Sector'!$B119)</f>
        <v>0</v>
      </c>
      <c r="AC119">
        <f>COUNTIFS('Energy consumption (toe)'!$J$60:$J$3020,'Province x Sector'!AC$108,'Energy consumption (toe)'!$AM$60:$AM$3020,'Province x Sector'!$B119)</f>
        <v>0</v>
      </c>
      <c r="AD119">
        <f>COUNTIFS('Energy consumption (toe)'!$J$60:$J$3020,'Province x Sector'!AD$108,'Energy consumption (toe)'!$AM$60:$AM$3020,'Province x Sector'!$B119)</f>
        <v>0</v>
      </c>
      <c r="AE119">
        <f>COUNTIFS('Energy consumption (toe)'!$J$60:$J$3020,'Province x Sector'!AE$108,'Energy consumption (toe)'!$AM$60:$AM$3020,'Province x Sector'!$B119)</f>
        <v>0</v>
      </c>
      <c r="AF119" s="80">
        <f t="shared" si="9"/>
        <v>20</v>
      </c>
    </row>
    <row r="120" spans="2:32" x14ac:dyDescent="0.25">
      <c r="B120" s="80" t="str">
        <f>Lists!F20</f>
        <v>12. Cao Bang</v>
      </c>
      <c r="C120">
        <f>COUNTIFS('Energy consumption (toe)'!$J$60:$J$3020,'Province x Sector'!C$108,'Energy consumption (toe)'!$AM$60:$AM$3020,'Province x Sector'!$B120)</f>
        <v>0</v>
      </c>
      <c r="D120">
        <f>COUNTIFS('Energy consumption (toe)'!$J$60:$J$3020,'Province x Sector'!D$108,'Energy consumption (toe)'!$AM$60:$AM$3020,'Province x Sector'!$B120)</f>
        <v>0</v>
      </c>
      <c r="E120">
        <f>COUNTIFS('Energy consumption (toe)'!$J$60:$J$3020,'Province x Sector'!E$108,'Energy consumption (toe)'!$AM$60:$AM$3020,'Province x Sector'!$B120)</f>
        <v>1</v>
      </c>
      <c r="F120">
        <f>COUNTIFS('Energy consumption (toe)'!$J$60:$J$3020,'Province x Sector'!F$108,'Energy consumption (toe)'!$AM$60:$AM$3020,'Province x Sector'!$B120)</f>
        <v>0</v>
      </c>
      <c r="G120">
        <f>COUNTIFS('Energy consumption (toe)'!$J$60:$J$3020,'Province x Sector'!G$108,'Energy consumption (toe)'!$AM$60:$AM$3020,'Province x Sector'!$B120)</f>
        <v>0</v>
      </c>
      <c r="H120">
        <f>COUNTIFS('Energy consumption (toe)'!$J$60:$J$3020,'Province x Sector'!H$108,'Energy consumption (toe)'!$AM$60:$AM$3020,'Province x Sector'!$B120)</f>
        <v>0</v>
      </c>
      <c r="I120">
        <f>COUNTIFS('Energy consumption (toe)'!$J$60:$J$3020,'Province x Sector'!I$108,'Energy consumption (toe)'!$AM$60:$AM$3020,'Province x Sector'!$B120)</f>
        <v>0</v>
      </c>
      <c r="J120">
        <f>COUNTIFS('Energy consumption (toe)'!$J$60:$J$3020,'Province x Sector'!J$108,'Energy consumption (toe)'!$AM$60:$AM$3020,'Province x Sector'!$B120)</f>
        <v>0</v>
      </c>
      <c r="K120">
        <f>COUNTIFS('Energy consumption (toe)'!$J$60:$J$3020,'Province x Sector'!K$108,'Energy consumption (toe)'!$AM$60:$AM$3020,'Province x Sector'!$B120)</f>
        <v>0</v>
      </c>
      <c r="L120">
        <f>COUNTIFS('Energy consumption (toe)'!$J$60:$J$3020,'Province x Sector'!L$108,'Energy consumption (toe)'!$AM$60:$AM$3020,'Province x Sector'!$B120)</f>
        <v>0</v>
      </c>
      <c r="M120">
        <f>COUNTIFS('Energy consumption (toe)'!$J$60:$J$3020,'Province x Sector'!M$108,'Energy consumption (toe)'!$AM$60:$AM$3020,'Province x Sector'!$B120)</f>
        <v>0</v>
      </c>
      <c r="N120">
        <f>COUNTIFS('Energy consumption (toe)'!$J$60:$J$3020,'Province x Sector'!N$108,'Energy consumption (toe)'!$AM$60:$AM$3020,'Province x Sector'!$B120)</f>
        <v>0</v>
      </c>
      <c r="O120">
        <f>COUNTIFS('Energy consumption (toe)'!$J$60:$J$3020,'Province x Sector'!O$108,'Energy consumption (toe)'!$AM$60:$AM$3020,'Province x Sector'!$B120)</f>
        <v>0</v>
      </c>
      <c r="P120">
        <f>COUNTIFS('Energy consumption (toe)'!$J$60:$J$3020,'Province x Sector'!P$108,'Energy consumption (toe)'!$AM$60:$AM$3020,'Province x Sector'!$B120)</f>
        <v>0</v>
      </c>
      <c r="Q120">
        <f>COUNTIFS('Energy consumption (toe)'!$J$60:$J$3020,'Province x Sector'!Q$108,'Energy consumption (toe)'!$AM$60:$AM$3020,'Province x Sector'!$B120)</f>
        <v>0</v>
      </c>
      <c r="R120">
        <f>COUNTIFS('Energy consumption (toe)'!$J$60:$J$3020,'Province x Sector'!R$108,'Energy consumption (toe)'!$AM$60:$AM$3020,'Province x Sector'!$B120)</f>
        <v>0</v>
      </c>
      <c r="S120">
        <f>COUNTIFS('Energy consumption (toe)'!$J$60:$J$3020,'Province x Sector'!S$108,'Energy consumption (toe)'!$AM$60:$AM$3020,'Province x Sector'!$B120)</f>
        <v>0</v>
      </c>
      <c r="T120">
        <f>COUNTIFS('Energy consumption (toe)'!$J$60:$J$3020,'Province x Sector'!T$108,'Energy consumption (toe)'!$AM$60:$AM$3020,'Province x Sector'!$B120)</f>
        <v>0</v>
      </c>
      <c r="U120">
        <f>COUNTIFS('Energy consumption (toe)'!$J$60:$J$3020,'Province x Sector'!U$108,'Energy consumption (toe)'!$AM$60:$AM$3020,'Province x Sector'!$B120)</f>
        <v>2</v>
      </c>
      <c r="V120">
        <f>COUNTIFS('Energy consumption (toe)'!$J$60:$J$3020,'Province x Sector'!V$108,'Energy consumption (toe)'!$AM$60:$AM$3020,'Province x Sector'!$B120)</f>
        <v>1</v>
      </c>
      <c r="W120">
        <f>COUNTIFS('Energy consumption (toe)'!$J$60:$J$3020,'Province x Sector'!W$108,'Energy consumption (toe)'!$AM$60:$AM$3020,'Province x Sector'!$B120)</f>
        <v>0</v>
      </c>
      <c r="X120">
        <f>COUNTIFS('Energy consumption (toe)'!$J$60:$J$3020,'Province x Sector'!X$108,'Energy consumption (toe)'!$AM$60:$AM$3020,'Province x Sector'!$B120)</f>
        <v>0</v>
      </c>
      <c r="Y120">
        <f>COUNTIFS('Energy consumption (toe)'!$J$60:$J$3020,'Province x Sector'!Y$108,'Energy consumption (toe)'!$AM$60:$AM$3020,'Province x Sector'!$B120)</f>
        <v>0</v>
      </c>
      <c r="Z120">
        <f>COUNTIFS('Energy consumption (toe)'!$J$60:$J$3020,'Province x Sector'!Z$108,'Energy consumption (toe)'!$AM$60:$AM$3020,'Province x Sector'!$B120)</f>
        <v>0</v>
      </c>
      <c r="AA120">
        <f>COUNTIFS('Energy consumption (toe)'!$J$60:$J$3020,'Province x Sector'!AA$108,'Energy consumption (toe)'!$AM$60:$AM$3020,'Province x Sector'!$B120)</f>
        <v>0</v>
      </c>
      <c r="AB120">
        <f>COUNTIFS('Energy consumption (toe)'!$J$60:$J$3020,'Province x Sector'!AB$108,'Energy consumption (toe)'!$AM$60:$AM$3020,'Province x Sector'!$B120)</f>
        <v>0</v>
      </c>
      <c r="AC120">
        <f>COUNTIFS('Energy consumption (toe)'!$J$60:$J$3020,'Province x Sector'!AC$108,'Energy consumption (toe)'!$AM$60:$AM$3020,'Province x Sector'!$B120)</f>
        <v>0</v>
      </c>
      <c r="AD120">
        <f>COUNTIFS('Energy consumption (toe)'!$J$60:$J$3020,'Province x Sector'!AD$108,'Energy consumption (toe)'!$AM$60:$AM$3020,'Province x Sector'!$B120)</f>
        <v>0</v>
      </c>
      <c r="AE120">
        <f>COUNTIFS('Energy consumption (toe)'!$J$60:$J$3020,'Province x Sector'!AE$108,'Energy consumption (toe)'!$AM$60:$AM$3020,'Province x Sector'!$B120)</f>
        <v>0</v>
      </c>
      <c r="AF120" s="80">
        <f t="shared" si="9"/>
        <v>4</v>
      </c>
    </row>
    <row r="121" spans="2:32" x14ac:dyDescent="0.25">
      <c r="B121" s="80" t="str">
        <f>Lists!F21</f>
        <v>13. Bac Kan</v>
      </c>
      <c r="C121">
        <f>COUNTIFS('Energy consumption (toe)'!$J$60:$J$3020,'Province x Sector'!C$108,'Energy consumption (toe)'!$AM$60:$AM$3020,'Province x Sector'!$B121)</f>
        <v>0</v>
      </c>
      <c r="D121">
        <f>COUNTIFS('Energy consumption (toe)'!$J$60:$J$3020,'Province x Sector'!D$108,'Energy consumption (toe)'!$AM$60:$AM$3020,'Province x Sector'!$B121)</f>
        <v>0</v>
      </c>
      <c r="E121">
        <f>COUNTIFS('Energy consumption (toe)'!$J$60:$J$3020,'Province x Sector'!E$108,'Energy consumption (toe)'!$AM$60:$AM$3020,'Province x Sector'!$B121)</f>
        <v>0</v>
      </c>
      <c r="F121">
        <f>COUNTIFS('Energy consumption (toe)'!$J$60:$J$3020,'Province x Sector'!F$108,'Energy consumption (toe)'!$AM$60:$AM$3020,'Province x Sector'!$B121)</f>
        <v>0</v>
      </c>
      <c r="G121">
        <f>COUNTIFS('Energy consumption (toe)'!$J$60:$J$3020,'Province x Sector'!G$108,'Energy consumption (toe)'!$AM$60:$AM$3020,'Province x Sector'!$B121)</f>
        <v>0</v>
      </c>
      <c r="H121">
        <f>COUNTIFS('Energy consumption (toe)'!$J$60:$J$3020,'Province x Sector'!H$108,'Energy consumption (toe)'!$AM$60:$AM$3020,'Province x Sector'!$B121)</f>
        <v>0</v>
      </c>
      <c r="I121">
        <f>COUNTIFS('Energy consumption (toe)'!$J$60:$J$3020,'Province x Sector'!I$108,'Energy consumption (toe)'!$AM$60:$AM$3020,'Province x Sector'!$B121)</f>
        <v>0</v>
      </c>
      <c r="J121">
        <f>COUNTIFS('Energy consumption (toe)'!$J$60:$J$3020,'Province x Sector'!J$108,'Energy consumption (toe)'!$AM$60:$AM$3020,'Province x Sector'!$B121)</f>
        <v>0</v>
      </c>
      <c r="K121">
        <f>COUNTIFS('Energy consumption (toe)'!$J$60:$J$3020,'Province x Sector'!K$108,'Energy consumption (toe)'!$AM$60:$AM$3020,'Province x Sector'!$B121)</f>
        <v>0</v>
      </c>
      <c r="L121">
        <f>COUNTIFS('Energy consumption (toe)'!$J$60:$J$3020,'Province x Sector'!L$108,'Energy consumption (toe)'!$AM$60:$AM$3020,'Province x Sector'!$B121)</f>
        <v>0</v>
      </c>
      <c r="M121">
        <f>COUNTIFS('Energy consumption (toe)'!$J$60:$J$3020,'Province x Sector'!M$108,'Energy consumption (toe)'!$AM$60:$AM$3020,'Province x Sector'!$B121)</f>
        <v>0</v>
      </c>
      <c r="N121">
        <f>COUNTIFS('Energy consumption (toe)'!$J$60:$J$3020,'Province x Sector'!N$108,'Energy consumption (toe)'!$AM$60:$AM$3020,'Province x Sector'!$B121)</f>
        <v>0</v>
      </c>
      <c r="O121">
        <f>COUNTIFS('Energy consumption (toe)'!$J$60:$J$3020,'Province x Sector'!O$108,'Energy consumption (toe)'!$AM$60:$AM$3020,'Province x Sector'!$B121)</f>
        <v>0</v>
      </c>
      <c r="P121">
        <f>COUNTIFS('Energy consumption (toe)'!$J$60:$J$3020,'Province x Sector'!P$108,'Energy consumption (toe)'!$AM$60:$AM$3020,'Province x Sector'!$B121)</f>
        <v>0</v>
      </c>
      <c r="Q121">
        <f>COUNTIFS('Energy consumption (toe)'!$J$60:$J$3020,'Province x Sector'!Q$108,'Energy consumption (toe)'!$AM$60:$AM$3020,'Province x Sector'!$B121)</f>
        <v>0</v>
      </c>
      <c r="R121">
        <f>COUNTIFS('Energy consumption (toe)'!$J$60:$J$3020,'Province x Sector'!R$108,'Energy consumption (toe)'!$AM$60:$AM$3020,'Province x Sector'!$B121)</f>
        <v>0</v>
      </c>
      <c r="S121">
        <f>COUNTIFS('Energy consumption (toe)'!$J$60:$J$3020,'Province x Sector'!S$108,'Energy consumption (toe)'!$AM$60:$AM$3020,'Province x Sector'!$B121)</f>
        <v>0</v>
      </c>
      <c r="T121">
        <f>COUNTIFS('Energy consumption (toe)'!$J$60:$J$3020,'Province x Sector'!T$108,'Energy consumption (toe)'!$AM$60:$AM$3020,'Province x Sector'!$B121)</f>
        <v>0</v>
      </c>
      <c r="U121">
        <f>COUNTIFS('Energy consumption (toe)'!$J$60:$J$3020,'Province x Sector'!U$108,'Energy consumption (toe)'!$AM$60:$AM$3020,'Province x Sector'!$B121)</f>
        <v>0</v>
      </c>
      <c r="V121">
        <f>COUNTIFS('Energy consumption (toe)'!$J$60:$J$3020,'Province x Sector'!V$108,'Energy consumption (toe)'!$AM$60:$AM$3020,'Province x Sector'!$B121)</f>
        <v>0</v>
      </c>
      <c r="W121">
        <f>COUNTIFS('Energy consumption (toe)'!$J$60:$J$3020,'Province x Sector'!W$108,'Energy consumption (toe)'!$AM$60:$AM$3020,'Province x Sector'!$B121)</f>
        <v>0</v>
      </c>
      <c r="X121">
        <f>COUNTIFS('Energy consumption (toe)'!$J$60:$J$3020,'Province x Sector'!X$108,'Energy consumption (toe)'!$AM$60:$AM$3020,'Province x Sector'!$B121)</f>
        <v>0</v>
      </c>
      <c r="Y121">
        <f>COUNTIFS('Energy consumption (toe)'!$J$60:$J$3020,'Province x Sector'!Y$108,'Energy consumption (toe)'!$AM$60:$AM$3020,'Province x Sector'!$B121)</f>
        <v>0</v>
      </c>
      <c r="Z121">
        <f>COUNTIFS('Energy consumption (toe)'!$J$60:$J$3020,'Province x Sector'!Z$108,'Energy consumption (toe)'!$AM$60:$AM$3020,'Province x Sector'!$B121)</f>
        <v>0</v>
      </c>
      <c r="AA121">
        <f>COUNTIFS('Energy consumption (toe)'!$J$60:$J$3020,'Province x Sector'!AA$108,'Energy consumption (toe)'!$AM$60:$AM$3020,'Province x Sector'!$B121)</f>
        <v>0</v>
      </c>
      <c r="AB121">
        <f>COUNTIFS('Energy consumption (toe)'!$J$60:$J$3020,'Province x Sector'!AB$108,'Energy consumption (toe)'!$AM$60:$AM$3020,'Province x Sector'!$B121)</f>
        <v>0</v>
      </c>
      <c r="AC121">
        <f>COUNTIFS('Energy consumption (toe)'!$J$60:$J$3020,'Province x Sector'!AC$108,'Energy consumption (toe)'!$AM$60:$AM$3020,'Province x Sector'!$B121)</f>
        <v>0</v>
      </c>
      <c r="AD121">
        <f>COUNTIFS('Energy consumption (toe)'!$J$60:$J$3020,'Province x Sector'!AD$108,'Energy consumption (toe)'!$AM$60:$AM$3020,'Province x Sector'!$B121)</f>
        <v>0</v>
      </c>
      <c r="AE121">
        <f>COUNTIFS('Energy consumption (toe)'!$J$60:$J$3020,'Province x Sector'!AE$108,'Energy consumption (toe)'!$AM$60:$AM$3020,'Province x Sector'!$B121)</f>
        <v>0</v>
      </c>
      <c r="AF121" s="80">
        <f t="shared" si="9"/>
        <v>0</v>
      </c>
    </row>
    <row r="122" spans="2:32" x14ac:dyDescent="0.25">
      <c r="B122" s="80" t="str">
        <f>Lists!F22</f>
        <v>14. Dien Bien</v>
      </c>
      <c r="C122">
        <f>COUNTIFS('Energy consumption (toe)'!$J$60:$J$3020,'Province x Sector'!C$108,'Energy consumption (toe)'!$AM$60:$AM$3020,'Province x Sector'!$B122)</f>
        <v>0</v>
      </c>
      <c r="D122">
        <f>COUNTIFS('Energy consumption (toe)'!$J$60:$J$3020,'Province x Sector'!D$108,'Energy consumption (toe)'!$AM$60:$AM$3020,'Province x Sector'!$B122)</f>
        <v>0</v>
      </c>
      <c r="E122">
        <f>COUNTIFS('Energy consumption (toe)'!$J$60:$J$3020,'Province x Sector'!E$108,'Energy consumption (toe)'!$AM$60:$AM$3020,'Province x Sector'!$B122)</f>
        <v>0</v>
      </c>
      <c r="F122">
        <f>COUNTIFS('Energy consumption (toe)'!$J$60:$J$3020,'Province x Sector'!F$108,'Energy consumption (toe)'!$AM$60:$AM$3020,'Province x Sector'!$B122)</f>
        <v>0</v>
      </c>
      <c r="G122">
        <f>COUNTIFS('Energy consumption (toe)'!$J$60:$J$3020,'Province x Sector'!G$108,'Energy consumption (toe)'!$AM$60:$AM$3020,'Province x Sector'!$B122)</f>
        <v>0</v>
      </c>
      <c r="H122">
        <f>COUNTIFS('Energy consumption (toe)'!$J$60:$J$3020,'Province x Sector'!H$108,'Energy consumption (toe)'!$AM$60:$AM$3020,'Province x Sector'!$B122)</f>
        <v>0</v>
      </c>
      <c r="I122">
        <f>COUNTIFS('Energy consumption (toe)'!$J$60:$J$3020,'Province x Sector'!I$108,'Energy consumption (toe)'!$AM$60:$AM$3020,'Province x Sector'!$B122)</f>
        <v>0</v>
      </c>
      <c r="J122">
        <f>COUNTIFS('Energy consumption (toe)'!$J$60:$J$3020,'Province x Sector'!J$108,'Energy consumption (toe)'!$AM$60:$AM$3020,'Province x Sector'!$B122)</f>
        <v>0</v>
      </c>
      <c r="K122">
        <f>COUNTIFS('Energy consumption (toe)'!$J$60:$J$3020,'Province x Sector'!K$108,'Energy consumption (toe)'!$AM$60:$AM$3020,'Province x Sector'!$B122)</f>
        <v>0</v>
      </c>
      <c r="L122">
        <f>COUNTIFS('Energy consumption (toe)'!$J$60:$J$3020,'Province x Sector'!L$108,'Energy consumption (toe)'!$AM$60:$AM$3020,'Province x Sector'!$B122)</f>
        <v>0</v>
      </c>
      <c r="M122">
        <f>COUNTIFS('Energy consumption (toe)'!$J$60:$J$3020,'Province x Sector'!M$108,'Energy consumption (toe)'!$AM$60:$AM$3020,'Province x Sector'!$B122)</f>
        <v>0</v>
      </c>
      <c r="N122">
        <f>COUNTIFS('Energy consumption (toe)'!$J$60:$J$3020,'Province x Sector'!N$108,'Energy consumption (toe)'!$AM$60:$AM$3020,'Province x Sector'!$B122)</f>
        <v>0</v>
      </c>
      <c r="O122">
        <f>COUNTIFS('Energy consumption (toe)'!$J$60:$J$3020,'Province x Sector'!O$108,'Energy consumption (toe)'!$AM$60:$AM$3020,'Province x Sector'!$B122)</f>
        <v>0</v>
      </c>
      <c r="P122">
        <f>COUNTIFS('Energy consumption (toe)'!$J$60:$J$3020,'Province x Sector'!P$108,'Energy consumption (toe)'!$AM$60:$AM$3020,'Province x Sector'!$B122)</f>
        <v>0</v>
      </c>
      <c r="Q122">
        <f>COUNTIFS('Energy consumption (toe)'!$J$60:$J$3020,'Province x Sector'!Q$108,'Energy consumption (toe)'!$AM$60:$AM$3020,'Province x Sector'!$B122)</f>
        <v>0</v>
      </c>
      <c r="R122">
        <f>COUNTIFS('Energy consumption (toe)'!$J$60:$J$3020,'Province x Sector'!R$108,'Energy consumption (toe)'!$AM$60:$AM$3020,'Province x Sector'!$B122)</f>
        <v>0</v>
      </c>
      <c r="S122">
        <f>COUNTIFS('Energy consumption (toe)'!$J$60:$J$3020,'Province x Sector'!S$108,'Energy consumption (toe)'!$AM$60:$AM$3020,'Province x Sector'!$B122)</f>
        <v>0</v>
      </c>
      <c r="T122">
        <f>COUNTIFS('Energy consumption (toe)'!$J$60:$J$3020,'Province x Sector'!T$108,'Energy consumption (toe)'!$AM$60:$AM$3020,'Province x Sector'!$B122)</f>
        <v>0</v>
      </c>
      <c r="U122">
        <f>COUNTIFS('Energy consumption (toe)'!$J$60:$J$3020,'Province x Sector'!U$108,'Energy consumption (toe)'!$AM$60:$AM$3020,'Province x Sector'!$B122)</f>
        <v>1</v>
      </c>
      <c r="V122">
        <f>COUNTIFS('Energy consumption (toe)'!$J$60:$J$3020,'Province x Sector'!V$108,'Energy consumption (toe)'!$AM$60:$AM$3020,'Province x Sector'!$B122)</f>
        <v>0</v>
      </c>
      <c r="W122">
        <f>COUNTIFS('Energy consumption (toe)'!$J$60:$J$3020,'Province x Sector'!W$108,'Energy consumption (toe)'!$AM$60:$AM$3020,'Province x Sector'!$B122)</f>
        <v>0</v>
      </c>
      <c r="X122">
        <f>COUNTIFS('Energy consumption (toe)'!$J$60:$J$3020,'Province x Sector'!X$108,'Energy consumption (toe)'!$AM$60:$AM$3020,'Province x Sector'!$B122)</f>
        <v>0</v>
      </c>
      <c r="Y122">
        <f>COUNTIFS('Energy consumption (toe)'!$J$60:$J$3020,'Province x Sector'!Y$108,'Energy consumption (toe)'!$AM$60:$AM$3020,'Province x Sector'!$B122)</f>
        <v>0</v>
      </c>
      <c r="Z122">
        <f>COUNTIFS('Energy consumption (toe)'!$J$60:$J$3020,'Province x Sector'!Z$108,'Energy consumption (toe)'!$AM$60:$AM$3020,'Province x Sector'!$B122)</f>
        <v>0</v>
      </c>
      <c r="AA122">
        <f>COUNTIFS('Energy consumption (toe)'!$J$60:$J$3020,'Province x Sector'!AA$108,'Energy consumption (toe)'!$AM$60:$AM$3020,'Province x Sector'!$B122)</f>
        <v>0</v>
      </c>
      <c r="AB122">
        <f>COUNTIFS('Energy consumption (toe)'!$J$60:$J$3020,'Province x Sector'!AB$108,'Energy consumption (toe)'!$AM$60:$AM$3020,'Province x Sector'!$B122)</f>
        <v>0</v>
      </c>
      <c r="AC122">
        <f>COUNTIFS('Energy consumption (toe)'!$J$60:$J$3020,'Province x Sector'!AC$108,'Energy consumption (toe)'!$AM$60:$AM$3020,'Province x Sector'!$B122)</f>
        <v>0</v>
      </c>
      <c r="AD122">
        <f>COUNTIFS('Energy consumption (toe)'!$J$60:$J$3020,'Province x Sector'!AD$108,'Energy consumption (toe)'!$AM$60:$AM$3020,'Province x Sector'!$B122)</f>
        <v>0</v>
      </c>
      <c r="AE122">
        <f>COUNTIFS('Energy consumption (toe)'!$J$60:$J$3020,'Province x Sector'!AE$108,'Energy consumption (toe)'!$AM$60:$AM$3020,'Province x Sector'!$B122)</f>
        <v>0</v>
      </c>
      <c r="AF122" s="80">
        <f t="shared" si="9"/>
        <v>1</v>
      </c>
    </row>
    <row r="123" spans="2:32" x14ac:dyDescent="0.25">
      <c r="B123" s="80" t="str">
        <f>Lists!F23</f>
        <v>15. Lai Chau</v>
      </c>
      <c r="C123">
        <f>COUNTIFS('Energy consumption (toe)'!$J$60:$J$3020,'Province x Sector'!C$108,'Energy consumption (toe)'!$AM$60:$AM$3020,'Province x Sector'!$B123)</f>
        <v>0</v>
      </c>
      <c r="D123">
        <f>COUNTIFS('Energy consumption (toe)'!$J$60:$J$3020,'Province x Sector'!D$108,'Energy consumption (toe)'!$AM$60:$AM$3020,'Province x Sector'!$B123)</f>
        <v>0</v>
      </c>
      <c r="E123">
        <f>COUNTIFS('Energy consumption (toe)'!$J$60:$J$3020,'Province x Sector'!E$108,'Energy consumption (toe)'!$AM$60:$AM$3020,'Province x Sector'!$B123)</f>
        <v>0</v>
      </c>
      <c r="F123">
        <f>COUNTIFS('Energy consumption (toe)'!$J$60:$J$3020,'Province x Sector'!F$108,'Energy consumption (toe)'!$AM$60:$AM$3020,'Province x Sector'!$B123)</f>
        <v>0</v>
      </c>
      <c r="G123">
        <f>COUNTIFS('Energy consumption (toe)'!$J$60:$J$3020,'Province x Sector'!G$108,'Energy consumption (toe)'!$AM$60:$AM$3020,'Province x Sector'!$B123)</f>
        <v>0</v>
      </c>
      <c r="H123">
        <f>COUNTIFS('Energy consumption (toe)'!$J$60:$J$3020,'Province x Sector'!H$108,'Energy consumption (toe)'!$AM$60:$AM$3020,'Province x Sector'!$B123)</f>
        <v>0</v>
      </c>
      <c r="I123">
        <f>COUNTIFS('Energy consumption (toe)'!$J$60:$J$3020,'Province x Sector'!I$108,'Energy consumption (toe)'!$AM$60:$AM$3020,'Province x Sector'!$B123)</f>
        <v>0</v>
      </c>
      <c r="J123">
        <f>COUNTIFS('Energy consumption (toe)'!$J$60:$J$3020,'Province x Sector'!J$108,'Energy consumption (toe)'!$AM$60:$AM$3020,'Province x Sector'!$B123)</f>
        <v>0</v>
      </c>
      <c r="K123">
        <f>COUNTIFS('Energy consumption (toe)'!$J$60:$J$3020,'Province x Sector'!K$108,'Energy consumption (toe)'!$AM$60:$AM$3020,'Province x Sector'!$B123)</f>
        <v>0</v>
      </c>
      <c r="L123">
        <f>COUNTIFS('Energy consumption (toe)'!$J$60:$J$3020,'Province x Sector'!L$108,'Energy consumption (toe)'!$AM$60:$AM$3020,'Province x Sector'!$B123)</f>
        <v>0</v>
      </c>
      <c r="M123">
        <f>COUNTIFS('Energy consumption (toe)'!$J$60:$J$3020,'Province x Sector'!M$108,'Energy consumption (toe)'!$AM$60:$AM$3020,'Province x Sector'!$B123)</f>
        <v>0</v>
      </c>
      <c r="N123">
        <f>COUNTIFS('Energy consumption (toe)'!$J$60:$J$3020,'Province x Sector'!N$108,'Energy consumption (toe)'!$AM$60:$AM$3020,'Province x Sector'!$B123)</f>
        <v>0</v>
      </c>
      <c r="O123">
        <f>COUNTIFS('Energy consumption (toe)'!$J$60:$J$3020,'Province x Sector'!O$108,'Energy consumption (toe)'!$AM$60:$AM$3020,'Province x Sector'!$B123)</f>
        <v>0</v>
      </c>
      <c r="P123">
        <f>COUNTIFS('Energy consumption (toe)'!$J$60:$J$3020,'Province x Sector'!P$108,'Energy consumption (toe)'!$AM$60:$AM$3020,'Province x Sector'!$B123)</f>
        <v>0</v>
      </c>
      <c r="Q123">
        <f>COUNTIFS('Energy consumption (toe)'!$J$60:$J$3020,'Province x Sector'!Q$108,'Energy consumption (toe)'!$AM$60:$AM$3020,'Province x Sector'!$B123)</f>
        <v>0</v>
      </c>
      <c r="R123">
        <f>COUNTIFS('Energy consumption (toe)'!$J$60:$J$3020,'Province x Sector'!R$108,'Energy consumption (toe)'!$AM$60:$AM$3020,'Province x Sector'!$B123)</f>
        <v>0</v>
      </c>
      <c r="S123">
        <f>COUNTIFS('Energy consumption (toe)'!$J$60:$J$3020,'Province x Sector'!S$108,'Energy consumption (toe)'!$AM$60:$AM$3020,'Province x Sector'!$B123)</f>
        <v>0</v>
      </c>
      <c r="T123">
        <f>COUNTIFS('Energy consumption (toe)'!$J$60:$J$3020,'Province x Sector'!T$108,'Energy consumption (toe)'!$AM$60:$AM$3020,'Province x Sector'!$B123)</f>
        <v>0</v>
      </c>
      <c r="U123">
        <f>COUNTIFS('Energy consumption (toe)'!$J$60:$J$3020,'Province x Sector'!U$108,'Energy consumption (toe)'!$AM$60:$AM$3020,'Province x Sector'!$B123)</f>
        <v>0</v>
      </c>
      <c r="V123">
        <f>COUNTIFS('Energy consumption (toe)'!$J$60:$J$3020,'Province x Sector'!V$108,'Energy consumption (toe)'!$AM$60:$AM$3020,'Province x Sector'!$B123)</f>
        <v>0</v>
      </c>
      <c r="W123">
        <f>COUNTIFS('Energy consumption (toe)'!$J$60:$J$3020,'Province x Sector'!W$108,'Energy consumption (toe)'!$AM$60:$AM$3020,'Province x Sector'!$B123)</f>
        <v>0</v>
      </c>
      <c r="X123">
        <f>COUNTIFS('Energy consumption (toe)'!$J$60:$J$3020,'Province x Sector'!X$108,'Energy consumption (toe)'!$AM$60:$AM$3020,'Province x Sector'!$B123)</f>
        <v>0</v>
      </c>
      <c r="Y123">
        <f>COUNTIFS('Energy consumption (toe)'!$J$60:$J$3020,'Province x Sector'!Y$108,'Energy consumption (toe)'!$AM$60:$AM$3020,'Province x Sector'!$B123)</f>
        <v>0</v>
      </c>
      <c r="Z123">
        <f>COUNTIFS('Energy consumption (toe)'!$J$60:$J$3020,'Province x Sector'!Z$108,'Energy consumption (toe)'!$AM$60:$AM$3020,'Province x Sector'!$B123)</f>
        <v>0</v>
      </c>
      <c r="AA123">
        <f>COUNTIFS('Energy consumption (toe)'!$J$60:$J$3020,'Province x Sector'!AA$108,'Energy consumption (toe)'!$AM$60:$AM$3020,'Province x Sector'!$B123)</f>
        <v>0</v>
      </c>
      <c r="AB123">
        <f>COUNTIFS('Energy consumption (toe)'!$J$60:$J$3020,'Province x Sector'!AB$108,'Energy consumption (toe)'!$AM$60:$AM$3020,'Province x Sector'!$B123)</f>
        <v>0</v>
      </c>
      <c r="AC123">
        <f>COUNTIFS('Energy consumption (toe)'!$J$60:$J$3020,'Province x Sector'!AC$108,'Energy consumption (toe)'!$AM$60:$AM$3020,'Province x Sector'!$B123)</f>
        <v>0</v>
      </c>
      <c r="AD123">
        <f>COUNTIFS('Energy consumption (toe)'!$J$60:$J$3020,'Province x Sector'!AD$108,'Energy consumption (toe)'!$AM$60:$AM$3020,'Province x Sector'!$B123)</f>
        <v>0</v>
      </c>
      <c r="AE123">
        <f>COUNTIFS('Energy consumption (toe)'!$J$60:$J$3020,'Province x Sector'!AE$108,'Energy consumption (toe)'!$AM$60:$AM$3020,'Province x Sector'!$B123)</f>
        <v>0</v>
      </c>
      <c r="AF123" s="80">
        <f t="shared" si="9"/>
        <v>0</v>
      </c>
    </row>
    <row r="124" spans="2:32" x14ac:dyDescent="0.25">
      <c r="B124" s="80" t="str">
        <f>Lists!F24</f>
        <v>16. Ha Giang</v>
      </c>
      <c r="C124">
        <f>COUNTIFS('Energy consumption (toe)'!$J$60:$J$3020,'Province x Sector'!C$108,'Energy consumption (toe)'!$AM$60:$AM$3020,'Province x Sector'!$B124)</f>
        <v>0</v>
      </c>
      <c r="D124">
        <f>COUNTIFS('Energy consumption (toe)'!$J$60:$J$3020,'Province x Sector'!D$108,'Energy consumption (toe)'!$AM$60:$AM$3020,'Province x Sector'!$B124)</f>
        <v>0</v>
      </c>
      <c r="E124">
        <f>COUNTIFS('Energy consumption (toe)'!$J$60:$J$3020,'Province x Sector'!E$108,'Energy consumption (toe)'!$AM$60:$AM$3020,'Province x Sector'!$B124)</f>
        <v>2</v>
      </c>
      <c r="F124">
        <f>COUNTIFS('Energy consumption (toe)'!$J$60:$J$3020,'Province x Sector'!F$108,'Energy consumption (toe)'!$AM$60:$AM$3020,'Province x Sector'!$B124)</f>
        <v>0</v>
      </c>
      <c r="G124">
        <f>COUNTIFS('Energy consumption (toe)'!$J$60:$J$3020,'Province x Sector'!G$108,'Energy consumption (toe)'!$AM$60:$AM$3020,'Province x Sector'!$B124)</f>
        <v>0</v>
      </c>
      <c r="H124">
        <f>COUNTIFS('Energy consumption (toe)'!$J$60:$J$3020,'Province x Sector'!H$108,'Energy consumption (toe)'!$AM$60:$AM$3020,'Province x Sector'!$B124)</f>
        <v>0</v>
      </c>
      <c r="I124">
        <f>COUNTIFS('Energy consumption (toe)'!$J$60:$J$3020,'Province x Sector'!I$108,'Energy consumption (toe)'!$AM$60:$AM$3020,'Province x Sector'!$B124)</f>
        <v>0</v>
      </c>
      <c r="J124">
        <f>COUNTIFS('Energy consumption (toe)'!$J$60:$J$3020,'Province x Sector'!J$108,'Energy consumption (toe)'!$AM$60:$AM$3020,'Province x Sector'!$B124)</f>
        <v>0</v>
      </c>
      <c r="K124">
        <f>COUNTIFS('Energy consumption (toe)'!$J$60:$J$3020,'Province x Sector'!K$108,'Energy consumption (toe)'!$AM$60:$AM$3020,'Province x Sector'!$B124)</f>
        <v>0</v>
      </c>
      <c r="L124">
        <f>COUNTIFS('Energy consumption (toe)'!$J$60:$J$3020,'Province x Sector'!L$108,'Energy consumption (toe)'!$AM$60:$AM$3020,'Province x Sector'!$B124)</f>
        <v>0</v>
      </c>
      <c r="M124">
        <f>COUNTIFS('Energy consumption (toe)'!$J$60:$J$3020,'Province x Sector'!M$108,'Energy consumption (toe)'!$AM$60:$AM$3020,'Province x Sector'!$B124)</f>
        <v>0</v>
      </c>
      <c r="N124">
        <f>COUNTIFS('Energy consumption (toe)'!$J$60:$J$3020,'Province x Sector'!N$108,'Energy consumption (toe)'!$AM$60:$AM$3020,'Province x Sector'!$B124)</f>
        <v>0</v>
      </c>
      <c r="O124">
        <f>COUNTIFS('Energy consumption (toe)'!$J$60:$J$3020,'Province x Sector'!O$108,'Energy consumption (toe)'!$AM$60:$AM$3020,'Province x Sector'!$B124)</f>
        <v>0</v>
      </c>
      <c r="P124">
        <f>COUNTIFS('Energy consumption (toe)'!$J$60:$J$3020,'Province x Sector'!P$108,'Energy consumption (toe)'!$AM$60:$AM$3020,'Province x Sector'!$B124)</f>
        <v>0</v>
      </c>
      <c r="Q124">
        <f>COUNTIFS('Energy consumption (toe)'!$J$60:$J$3020,'Province x Sector'!Q$108,'Energy consumption (toe)'!$AM$60:$AM$3020,'Province x Sector'!$B124)</f>
        <v>0</v>
      </c>
      <c r="R124">
        <f>COUNTIFS('Energy consumption (toe)'!$J$60:$J$3020,'Province x Sector'!R$108,'Energy consumption (toe)'!$AM$60:$AM$3020,'Province x Sector'!$B124)</f>
        <v>0</v>
      </c>
      <c r="S124">
        <f>COUNTIFS('Energy consumption (toe)'!$J$60:$J$3020,'Province x Sector'!S$108,'Energy consumption (toe)'!$AM$60:$AM$3020,'Province x Sector'!$B124)</f>
        <v>0</v>
      </c>
      <c r="T124">
        <f>COUNTIFS('Energy consumption (toe)'!$J$60:$J$3020,'Province x Sector'!T$108,'Energy consumption (toe)'!$AM$60:$AM$3020,'Province x Sector'!$B124)</f>
        <v>0</v>
      </c>
      <c r="U124">
        <f>COUNTIFS('Energy consumption (toe)'!$J$60:$J$3020,'Province x Sector'!U$108,'Energy consumption (toe)'!$AM$60:$AM$3020,'Province x Sector'!$B124)</f>
        <v>0</v>
      </c>
      <c r="V124">
        <f>COUNTIFS('Energy consumption (toe)'!$J$60:$J$3020,'Province x Sector'!V$108,'Energy consumption (toe)'!$AM$60:$AM$3020,'Province x Sector'!$B124)</f>
        <v>0</v>
      </c>
      <c r="W124">
        <f>COUNTIFS('Energy consumption (toe)'!$J$60:$J$3020,'Province x Sector'!W$108,'Energy consumption (toe)'!$AM$60:$AM$3020,'Province x Sector'!$B124)</f>
        <v>0</v>
      </c>
      <c r="X124">
        <f>COUNTIFS('Energy consumption (toe)'!$J$60:$J$3020,'Province x Sector'!X$108,'Energy consumption (toe)'!$AM$60:$AM$3020,'Province x Sector'!$B124)</f>
        <v>0</v>
      </c>
      <c r="Y124">
        <f>COUNTIFS('Energy consumption (toe)'!$J$60:$J$3020,'Province x Sector'!Y$108,'Energy consumption (toe)'!$AM$60:$AM$3020,'Province x Sector'!$B124)</f>
        <v>0</v>
      </c>
      <c r="Z124">
        <f>COUNTIFS('Energy consumption (toe)'!$J$60:$J$3020,'Province x Sector'!Z$108,'Energy consumption (toe)'!$AM$60:$AM$3020,'Province x Sector'!$B124)</f>
        <v>0</v>
      </c>
      <c r="AA124">
        <f>COUNTIFS('Energy consumption (toe)'!$J$60:$J$3020,'Province x Sector'!AA$108,'Energy consumption (toe)'!$AM$60:$AM$3020,'Province x Sector'!$B124)</f>
        <v>0</v>
      </c>
      <c r="AB124">
        <f>COUNTIFS('Energy consumption (toe)'!$J$60:$J$3020,'Province x Sector'!AB$108,'Energy consumption (toe)'!$AM$60:$AM$3020,'Province x Sector'!$B124)</f>
        <v>0</v>
      </c>
      <c r="AC124">
        <f>COUNTIFS('Energy consumption (toe)'!$J$60:$J$3020,'Province x Sector'!AC$108,'Energy consumption (toe)'!$AM$60:$AM$3020,'Province x Sector'!$B124)</f>
        <v>0</v>
      </c>
      <c r="AD124">
        <f>COUNTIFS('Energy consumption (toe)'!$J$60:$J$3020,'Province x Sector'!AD$108,'Energy consumption (toe)'!$AM$60:$AM$3020,'Province x Sector'!$B124)</f>
        <v>0</v>
      </c>
      <c r="AE124">
        <f>COUNTIFS('Energy consumption (toe)'!$J$60:$J$3020,'Province x Sector'!AE$108,'Energy consumption (toe)'!$AM$60:$AM$3020,'Province x Sector'!$B124)</f>
        <v>0</v>
      </c>
      <c r="AF124" s="80">
        <f t="shared" si="9"/>
        <v>2</v>
      </c>
    </row>
    <row r="125" spans="2:32" x14ac:dyDescent="0.25">
      <c r="B125" s="80" t="str">
        <f>Lists!F25</f>
        <v>17. Tuyen Quang</v>
      </c>
      <c r="C125">
        <f>COUNTIFS('Energy consumption (toe)'!$J$60:$J$3020,'Province x Sector'!C$108,'Energy consumption (toe)'!$AM$60:$AM$3020,'Province x Sector'!$B125)</f>
        <v>0</v>
      </c>
      <c r="D125">
        <f>COUNTIFS('Energy consumption (toe)'!$J$60:$J$3020,'Province x Sector'!D$108,'Energy consumption (toe)'!$AM$60:$AM$3020,'Province x Sector'!$B125)</f>
        <v>0</v>
      </c>
      <c r="E125">
        <f>COUNTIFS('Energy consumption (toe)'!$J$60:$J$3020,'Province x Sector'!E$108,'Energy consumption (toe)'!$AM$60:$AM$3020,'Province x Sector'!$B125)</f>
        <v>0</v>
      </c>
      <c r="F125">
        <f>COUNTIFS('Energy consumption (toe)'!$J$60:$J$3020,'Province x Sector'!F$108,'Energy consumption (toe)'!$AM$60:$AM$3020,'Province x Sector'!$B125)</f>
        <v>0</v>
      </c>
      <c r="G125">
        <f>COUNTIFS('Energy consumption (toe)'!$J$60:$J$3020,'Province x Sector'!G$108,'Energy consumption (toe)'!$AM$60:$AM$3020,'Province x Sector'!$B125)</f>
        <v>0</v>
      </c>
      <c r="H125">
        <f>COUNTIFS('Energy consumption (toe)'!$J$60:$J$3020,'Province x Sector'!H$108,'Energy consumption (toe)'!$AM$60:$AM$3020,'Province x Sector'!$B125)</f>
        <v>0</v>
      </c>
      <c r="I125">
        <f>COUNTIFS('Energy consumption (toe)'!$J$60:$J$3020,'Province x Sector'!I$108,'Energy consumption (toe)'!$AM$60:$AM$3020,'Province x Sector'!$B125)</f>
        <v>0</v>
      </c>
      <c r="J125">
        <f>COUNTIFS('Energy consumption (toe)'!$J$60:$J$3020,'Province x Sector'!J$108,'Energy consumption (toe)'!$AM$60:$AM$3020,'Province x Sector'!$B125)</f>
        <v>0</v>
      </c>
      <c r="K125">
        <f>COUNTIFS('Energy consumption (toe)'!$J$60:$J$3020,'Province x Sector'!K$108,'Energy consumption (toe)'!$AM$60:$AM$3020,'Province x Sector'!$B125)</f>
        <v>0</v>
      </c>
      <c r="L125">
        <f>COUNTIFS('Energy consumption (toe)'!$J$60:$J$3020,'Province x Sector'!L$108,'Energy consumption (toe)'!$AM$60:$AM$3020,'Province x Sector'!$B125)</f>
        <v>0</v>
      </c>
      <c r="M125">
        <f>COUNTIFS('Energy consumption (toe)'!$J$60:$J$3020,'Province x Sector'!M$108,'Energy consumption (toe)'!$AM$60:$AM$3020,'Province x Sector'!$B125)</f>
        <v>0</v>
      </c>
      <c r="N125">
        <f>COUNTIFS('Energy consumption (toe)'!$J$60:$J$3020,'Province x Sector'!N$108,'Energy consumption (toe)'!$AM$60:$AM$3020,'Province x Sector'!$B125)</f>
        <v>1</v>
      </c>
      <c r="O125">
        <f>COUNTIFS('Energy consumption (toe)'!$J$60:$J$3020,'Province x Sector'!O$108,'Energy consumption (toe)'!$AM$60:$AM$3020,'Province x Sector'!$B125)</f>
        <v>1</v>
      </c>
      <c r="P125">
        <f>COUNTIFS('Energy consumption (toe)'!$J$60:$J$3020,'Province x Sector'!P$108,'Energy consumption (toe)'!$AM$60:$AM$3020,'Province x Sector'!$B125)</f>
        <v>0</v>
      </c>
      <c r="Q125">
        <f>COUNTIFS('Energy consumption (toe)'!$J$60:$J$3020,'Province x Sector'!Q$108,'Energy consumption (toe)'!$AM$60:$AM$3020,'Province x Sector'!$B125)</f>
        <v>0</v>
      </c>
      <c r="R125">
        <f>COUNTIFS('Energy consumption (toe)'!$J$60:$J$3020,'Province x Sector'!R$108,'Energy consumption (toe)'!$AM$60:$AM$3020,'Province x Sector'!$B125)</f>
        <v>0</v>
      </c>
      <c r="S125">
        <f>COUNTIFS('Energy consumption (toe)'!$J$60:$J$3020,'Province x Sector'!S$108,'Energy consumption (toe)'!$AM$60:$AM$3020,'Province x Sector'!$B125)</f>
        <v>0</v>
      </c>
      <c r="T125">
        <f>COUNTIFS('Energy consumption (toe)'!$J$60:$J$3020,'Province x Sector'!T$108,'Energy consumption (toe)'!$AM$60:$AM$3020,'Province x Sector'!$B125)</f>
        <v>0</v>
      </c>
      <c r="U125">
        <f>COUNTIFS('Energy consumption (toe)'!$J$60:$J$3020,'Province x Sector'!U$108,'Energy consumption (toe)'!$AM$60:$AM$3020,'Province x Sector'!$B125)</f>
        <v>3</v>
      </c>
      <c r="V125">
        <f>COUNTIFS('Energy consumption (toe)'!$J$60:$J$3020,'Province x Sector'!V$108,'Energy consumption (toe)'!$AM$60:$AM$3020,'Province x Sector'!$B125)</f>
        <v>2</v>
      </c>
      <c r="W125">
        <f>COUNTIFS('Energy consumption (toe)'!$J$60:$J$3020,'Province x Sector'!W$108,'Energy consumption (toe)'!$AM$60:$AM$3020,'Province x Sector'!$B125)</f>
        <v>0</v>
      </c>
      <c r="X125">
        <f>COUNTIFS('Energy consumption (toe)'!$J$60:$J$3020,'Province x Sector'!X$108,'Energy consumption (toe)'!$AM$60:$AM$3020,'Province x Sector'!$B125)</f>
        <v>0</v>
      </c>
      <c r="Y125">
        <f>COUNTIFS('Energy consumption (toe)'!$J$60:$J$3020,'Province x Sector'!Y$108,'Energy consumption (toe)'!$AM$60:$AM$3020,'Province x Sector'!$B125)</f>
        <v>0</v>
      </c>
      <c r="Z125">
        <f>COUNTIFS('Energy consumption (toe)'!$J$60:$J$3020,'Province x Sector'!Z$108,'Energy consumption (toe)'!$AM$60:$AM$3020,'Province x Sector'!$B125)</f>
        <v>1</v>
      </c>
      <c r="AA125">
        <f>COUNTIFS('Energy consumption (toe)'!$J$60:$J$3020,'Province x Sector'!AA$108,'Energy consumption (toe)'!$AM$60:$AM$3020,'Province x Sector'!$B125)</f>
        <v>0</v>
      </c>
      <c r="AB125">
        <f>COUNTIFS('Energy consumption (toe)'!$J$60:$J$3020,'Province x Sector'!AB$108,'Energy consumption (toe)'!$AM$60:$AM$3020,'Province x Sector'!$B125)</f>
        <v>0</v>
      </c>
      <c r="AC125">
        <f>COUNTIFS('Energy consumption (toe)'!$J$60:$J$3020,'Province x Sector'!AC$108,'Energy consumption (toe)'!$AM$60:$AM$3020,'Province x Sector'!$B125)</f>
        <v>0</v>
      </c>
      <c r="AD125">
        <f>COUNTIFS('Energy consumption (toe)'!$J$60:$J$3020,'Province x Sector'!AD$108,'Energy consumption (toe)'!$AM$60:$AM$3020,'Province x Sector'!$B125)</f>
        <v>1</v>
      </c>
      <c r="AE125">
        <f>COUNTIFS('Energy consumption (toe)'!$J$60:$J$3020,'Province x Sector'!AE$108,'Energy consumption (toe)'!$AM$60:$AM$3020,'Province x Sector'!$B125)</f>
        <v>0</v>
      </c>
      <c r="AF125" s="80">
        <f t="shared" si="9"/>
        <v>9</v>
      </c>
    </row>
    <row r="126" spans="2:32" x14ac:dyDescent="0.25">
      <c r="B126" s="80" t="str">
        <f>Lists!F26</f>
        <v>18. Lao Cai</v>
      </c>
      <c r="C126">
        <f>COUNTIFS('Energy consumption (toe)'!$J$60:$J$3020,'Province x Sector'!C$108,'Energy consumption (toe)'!$AM$60:$AM$3020,'Province x Sector'!$B126)</f>
        <v>0</v>
      </c>
      <c r="D126">
        <f>COUNTIFS('Energy consumption (toe)'!$J$60:$J$3020,'Province x Sector'!D$108,'Energy consumption (toe)'!$AM$60:$AM$3020,'Province x Sector'!$B126)</f>
        <v>0</v>
      </c>
      <c r="E126">
        <f>COUNTIFS('Energy consumption (toe)'!$J$60:$J$3020,'Province x Sector'!E$108,'Energy consumption (toe)'!$AM$60:$AM$3020,'Province x Sector'!$B126)</f>
        <v>1</v>
      </c>
      <c r="F126">
        <f>COUNTIFS('Energy consumption (toe)'!$J$60:$J$3020,'Province x Sector'!F$108,'Energy consumption (toe)'!$AM$60:$AM$3020,'Province x Sector'!$B126)</f>
        <v>3</v>
      </c>
      <c r="G126">
        <f>COUNTIFS('Energy consumption (toe)'!$J$60:$J$3020,'Province x Sector'!G$108,'Energy consumption (toe)'!$AM$60:$AM$3020,'Province x Sector'!$B126)</f>
        <v>0</v>
      </c>
      <c r="H126">
        <f>COUNTIFS('Energy consumption (toe)'!$J$60:$J$3020,'Province x Sector'!H$108,'Energy consumption (toe)'!$AM$60:$AM$3020,'Province x Sector'!$B126)</f>
        <v>1</v>
      </c>
      <c r="I126">
        <f>COUNTIFS('Energy consumption (toe)'!$J$60:$J$3020,'Province x Sector'!I$108,'Energy consumption (toe)'!$AM$60:$AM$3020,'Province x Sector'!$B126)</f>
        <v>0</v>
      </c>
      <c r="J126">
        <f>COUNTIFS('Energy consumption (toe)'!$J$60:$J$3020,'Province x Sector'!J$108,'Energy consumption (toe)'!$AM$60:$AM$3020,'Province x Sector'!$B126)</f>
        <v>0</v>
      </c>
      <c r="K126">
        <f>COUNTIFS('Energy consumption (toe)'!$J$60:$J$3020,'Province x Sector'!K$108,'Energy consumption (toe)'!$AM$60:$AM$3020,'Province x Sector'!$B126)</f>
        <v>0</v>
      </c>
      <c r="L126">
        <f>COUNTIFS('Energy consumption (toe)'!$J$60:$J$3020,'Province x Sector'!L$108,'Energy consumption (toe)'!$AM$60:$AM$3020,'Province x Sector'!$B126)</f>
        <v>0</v>
      </c>
      <c r="M126">
        <f>COUNTIFS('Energy consumption (toe)'!$J$60:$J$3020,'Province x Sector'!M$108,'Energy consumption (toe)'!$AM$60:$AM$3020,'Province x Sector'!$B126)</f>
        <v>0</v>
      </c>
      <c r="N126">
        <f>COUNTIFS('Energy consumption (toe)'!$J$60:$J$3020,'Province x Sector'!N$108,'Energy consumption (toe)'!$AM$60:$AM$3020,'Province x Sector'!$B126)</f>
        <v>0</v>
      </c>
      <c r="O126">
        <f>COUNTIFS('Energy consumption (toe)'!$J$60:$J$3020,'Province x Sector'!O$108,'Energy consumption (toe)'!$AM$60:$AM$3020,'Province x Sector'!$B126)</f>
        <v>0</v>
      </c>
      <c r="P126">
        <f>COUNTIFS('Energy consumption (toe)'!$J$60:$J$3020,'Province x Sector'!P$108,'Energy consumption (toe)'!$AM$60:$AM$3020,'Province x Sector'!$B126)</f>
        <v>0</v>
      </c>
      <c r="Q126">
        <f>COUNTIFS('Energy consumption (toe)'!$J$60:$J$3020,'Province x Sector'!Q$108,'Energy consumption (toe)'!$AM$60:$AM$3020,'Province x Sector'!$B126)</f>
        <v>0</v>
      </c>
      <c r="R126">
        <f>COUNTIFS('Energy consumption (toe)'!$J$60:$J$3020,'Province x Sector'!R$108,'Energy consumption (toe)'!$AM$60:$AM$3020,'Province x Sector'!$B126)</f>
        <v>7</v>
      </c>
      <c r="S126">
        <f>COUNTIFS('Energy consumption (toe)'!$J$60:$J$3020,'Province x Sector'!S$108,'Energy consumption (toe)'!$AM$60:$AM$3020,'Province x Sector'!$B126)</f>
        <v>0</v>
      </c>
      <c r="T126">
        <f>COUNTIFS('Energy consumption (toe)'!$J$60:$J$3020,'Province x Sector'!T$108,'Energy consumption (toe)'!$AM$60:$AM$3020,'Province x Sector'!$B126)</f>
        <v>0</v>
      </c>
      <c r="U126">
        <f>COUNTIFS('Energy consumption (toe)'!$J$60:$J$3020,'Province x Sector'!U$108,'Energy consumption (toe)'!$AM$60:$AM$3020,'Province x Sector'!$B126)</f>
        <v>4</v>
      </c>
      <c r="V126">
        <f>COUNTIFS('Energy consumption (toe)'!$J$60:$J$3020,'Province x Sector'!V$108,'Energy consumption (toe)'!$AM$60:$AM$3020,'Province x Sector'!$B126)</f>
        <v>2</v>
      </c>
      <c r="W126">
        <f>COUNTIFS('Energy consumption (toe)'!$J$60:$J$3020,'Province x Sector'!W$108,'Energy consumption (toe)'!$AM$60:$AM$3020,'Province x Sector'!$B126)</f>
        <v>0</v>
      </c>
      <c r="X126">
        <f>COUNTIFS('Energy consumption (toe)'!$J$60:$J$3020,'Province x Sector'!X$108,'Energy consumption (toe)'!$AM$60:$AM$3020,'Province x Sector'!$B126)</f>
        <v>0</v>
      </c>
      <c r="Y126">
        <f>COUNTIFS('Energy consumption (toe)'!$J$60:$J$3020,'Province x Sector'!Y$108,'Energy consumption (toe)'!$AM$60:$AM$3020,'Province x Sector'!$B126)</f>
        <v>0</v>
      </c>
      <c r="Z126">
        <f>COUNTIFS('Energy consumption (toe)'!$J$60:$J$3020,'Province x Sector'!Z$108,'Energy consumption (toe)'!$AM$60:$AM$3020,'Province x Sector'!$B126)</f>
        <v>0</v>
      </c>
      <c r="AA126">
        <f>COUNTIFS('Energy consumption (toe)'!$J$60:$J$3020,'Province x Sector'!AA$108,'Energy consumption (toe)'!$AM$60:$AM$3020,'Province x Sector'!$B126)</f>
        <v>0</v>
      </c>
      <c r="AB126">
        <f>COUNTIFS('Energy consumption (toe)'!$J$60:$J$3020,'Province x Sector'!AB$108,'Energy consumption (toe)'!$AM$60:$AM$3020,'Province x Sector'!$B126)</f>
        <v>0</v>
      </c>
      <c r="AC126">
        <f>COUNTIFS('Energy consumption (toe)'!$J$60:$J$3020,'Province x Sector'!AC$108,'Energy consumption (toe)'!$AM$60:$AM$3020,'Province x Sector'!$B126)</f>
        <v>0</v>
      </c>
      <c r="AD126">
        <f>COUNTIFS('Energy consumption (toe)'!$J$60:$J$3020,'Province x Sector'!AD$108,'Energy consumption (toe)'!$AM$60:$AM$3020,'Province x Sector'!$B126)</f>
        <v>0</v>
      </c>
      <c r="AE126">
        <f>COUNTIFS('Energy consumption (toe)'!$J$60:$J$3020,'Province x Sector'!AE$108,'Energy consumption (toe)'!$AM$60:$AM$3020,'Province x Sector'!$B126)</f>
        <v>0</v>
      </c>
      <c r="AF126" s="80">
        <f t="shared" si="9"/>
        <v>18</v>
      </c>
    </row>
    <row r="127" spans="2:32" x14ac:dyDescent="0.25">
      <c r="B127" s="80" t="str">
        <f>Lists!F27</f>
        <v>19. Yen Bai</v>
      </c>
      <c r="C127">
        <f>COUNTIFS('Energy consumption (toe)'!$J$60:$J$3020,'Province x Sector'!C$108,'Energy consumption (toe)'!$AM$60:$AM$3020,'Province x Sector'!$B127)</f>
        <v>0</v>
      </c>
      <c r="D127">
        <f>COUNTIFS('Energy consumption (toe)'!$J$60:$J$3020,'Province x Sector'!D$108,'Energy consumption (toe)'!$AM$60:$AM$3020,'Province x Sector'!$B127)</f>
        <v>0</v>
      </c>
      <c r="E127">
        <f>COUNTIFS('Energy consumption (toe)'!$J$60:$J$3020,'Province x Sector'!E$108,'Energy consumption (toe)'!$AM$60:$AM$3020,'Province x Sector'!$B127)</f>
        <v>1</v>
      </c>
      <c r="F127">
        <f>COUNTIFS('Energy consumption (toe)'!$J$60:$J$3020,'Province x Sector'!F$108,'Energy consumption (toe)'!$AM$60:$AM$3020,'Province x Sector'!$B127)</f>
        <v>1</v>
      </c>
      <c r="G127">
        <f>COUNTIFS('Energy consumption (toe)'!$J$60:$J$3020,'Province x Sector'!G$108,'Energy consumption (toe)'!$AM$60:$AM$3020,'Province x Sector'!$B127)</f>
        <v>0</v>
      </c>
      <c r="H127">
        <f>COUNTIFS('Energy consumption (toe)'!$J$60:$J$3020,'Province x Sector'!H$108,'Energy consumption (toe)'!$AM$60:$AM$3020,'Province x Sector'!$B127)</f>
        <v>0</v>
      </c>
      <c r="I127">
        <f>COUNTIFS('Energy consumption (toe)'!$J$60:$J$3020,'Province x Sector'!I$108,'Energy consumption (toe)'!$AM$60:$AM$3020,'Province x Sector'!$B127)</f>
        <v>0</v>
      </c>
      <c r="J127">
        <f>COUNTIFS('Energy consumption (toe)'!$J$60:$J$3020,'Province x Sector'!J$108,'Energy consumption (toe)'!$AM$60:$AM$3020,'Province x Sector'!$B127)</f>
        <v>0</v>
      </c>
      <c r="K127">
        <f>COUNTIFS('Energy consumption (toe)'!$J$60:$J$3020,'Province x Sector'!K$108,'Energy consumption (toe)'!$AM$60:$AM$3020,'Province x Sector'!$B127)</f>
        <v>0</v>
      </c>
      <c r="L127">
        <f>COUNTIFS('Energy consumption (toe)'!$J$60:$J$3020,'Province x Sector'!L$108,'Energy consumption (toe)'!$AM$60:$AM$3020,'Province x Sector'!$B127)</f>
        <v>0</v>
      </c>
      <c r="M127">
        <f>COUNTIFS('Energy consumption (toe)'!$J$60:$J$3020,'Province x Sector'!M$108,'Energy consumption (toe)'!$AM$60:$AM$3020,'Province x Sector'!$B127)</f>
        <v>0</v>
      </c>
      <c r="N127">
        <f>COUNTIFS('Energy consumption (toe)'!$J$60:$J$3020,'Province x Sector'!N$108,'Energy consumption (toe)'!$AM$60:$AM$3020,'Province x Sector'!$B127)</f>
        <v>0</v>
      </c>
      <c r="O127">
        <f>COUNTIFS('Energy consumption (toe)'!$J$60:$J$3020,'Province x Sector'!O$108,'Energy consumption (toe)'!$AM$60:$AM$3020,'Province x Sector'!$B127)</f>
        <v>0</v>
      </c>
      <c r="P127">
        <f>COUNTIFS('Energy consumption (toe)'!$J$60:$J$3020,'Province x Sector'!P$108,'Energy consumption (toe)'!$AM$60:$AM$3020,'Province x Sector'!$B127)</f>
        <v>0</v>
      </c>
      <c r="Q127">
        <f>COUNTIFS('Energy consumption (toe)'!$J$60:$J$3020,'Province x Sector'!Q$108,'Energy consumption (toe)'!$AM$60:$AM$3020,'Province x Sector'!$B127)</f>
        <v>0</v>
      </c>
      <c r="R127">
        <f>COUNTIFS('Energy consumption (toe)'!$J$60:$J$3020,'Province x Sector'!R$108,'Energy consumption (toe)'!$AM$60:$AM$3020,'Province x Sector'!$B127)</f>
        <v>0</v>
      </c>
      <c r="S127">
        <f>COUNTIFS('Energy consumption (toe)'!$J$60:$J$3020,'Province x Sector'!S$108,'Energy consumption (toe)'!$AM$60:$AM$3020,'Province x Sector'!$B127)</f>
        <v>0</v>
      </c>
      <c r="T127">
        <f>COUNTIFS('Energy consumption (toe)'!$J$60:$J$3020,'Province x Sector'!T$108,'Energy consumption (toe)'!$AM$60:$AM$3020,'Province x Sector'!$B127)</f>
        <v>1</v>
      </c>
      <c r="U127">
        <f>COUNTIFS('Energy consumption (toe)'!$J$60:$J$3020,'Province x Sector'!U$108,'Energy consumption (toe)'!$AM$60:$AM$3020,'Province x Sector'!$B127)</f>
        <v>8</v>
      </c>
      <c r="V127">
        <f>COUNTIFS('Energy consumption (toe)'!$J$60:$J$3020,'Province x Sector'!V$108,'Energy consumption (toe)'!$AM$60:$AM$3020,'Province x Sector'!$B127)</f>
        <v>1</v>
      </c>
      <c r="W127">
        <f>COUNTIFS('Energy consumption (toe)'!$J$60:$J$3020,'Province x Sector'!W$108,'Energy consumption (toe)'!$AM$60:$AM$3020,'Province x Sector'!$B127)</f>
        <v>0</v>
      </c>
      <c r="X127">
        <f>COUNTIFS('Energy consumption (toe)'!$J$60:$J$3020,'Province x Sector'!X$108,'Energy consumption (toe)'!$AM$60:$AM$3020,'Province x Sector'!$B127)</f>
        <v>0</v>
      </c>
      <c r="Y127">
        <f>COUNTIFS('Energy consumption (toe)'!$J$60:$J$3020,'Province x Sector'!Y$108,'Energy consumption (toe)'!$AM$60:$AM$3020,'Province x Sector'!$B127)</f>
        <v>0</v>
      </c>
      <c r="Z127">
        <f>COUNTIFS('Energy consumption (toe)'!$J$60:$J$3020,'Province x Sector'!Z$108,'Energy consumption (toe)'!$AM$60:$AM$3020,'Province x Sector'!$B127)</f>
        <v>0</v>
      </c>
      <c r="AA127">
        <f>COUNTIFS('Energy consumption (toe)'!$J$60:$J$3020,'Province x Sector'!AA$108,'Energy consumption (toe)'!$AM$60:$AM$3020,'Province x Sector'!$B127)</f>
        <v>0</v>
      </c>
      <c r="AB127">
        <f>COUNTIFS('Energy consumption (toe)'!$J$60:$J$3020,'Province x Sector'!AB$108,'Energy consumption (toe)'!$AM$60:$AM$3020,'Province x Sector'!$B127)</f>
        <v>1</v>
      </c>
      <c r="AC127">
        <f>COUNTIFS('Energy consumption (toe)'!$J$60:$J$3020,'Province x Sector'!AC$108,'Energy consumption (toe)'!$AM$60:$AM$3020,'Province x Sector'!$B127)</f>
        <v>0</v>
      </c>
      <c r="AD127">
        <f>COUNTIFS('Energy consumption (toe)'!$J$60:$J$3020,'Province x Sector'!AD$108,'Energy consumption (toe)'!$AM$60:$AM$3020,'Province x Sector'!$B127)</f>
        <v>0</v>
      </c>
      <c r="AE127">
        <f>COUNTIFS('Energy consumption (toe)'!$J$60:$J$3020,'Province x Sector'!AE$108,'Energy consumption (toe)'!$AM$60:$AM$3020,'Province x Sector'!$B127)</f>
        <v>0</v>
      </c>
      <c r="AF127" s="80">
        <f t="shared" si="9"/>
        <v>13</v>
      </c>
    </row>
    <row r="128" spans="2:32" x14ac:dyDescent="0.25">
      <c r="B128" s="80" t="str">
        <f>Lists!F28</f>
        <v>20. Thai Nguyen</v>
      </c>
      <c r="C128">
        <f>COUNTIFS('Energy consumption (toe)'!$J$60:$J$3020,'Province x Sector'!C$108,'Energy consumption (toe)'!$AM$60:$AM$3020,'Province x Sector'!$B128)</f>
        <v>1</v>
      </c>
      <c r="D128">
        <f>COUNTIFS('Energy consumption (toe)'!$J$60:$J$3020,'Province x Sector'!D$108,'Energy consumption (toe)'!$AM$60:$AM$3020,'Province x Sector'!$B128)</f>
        <v>0</v>
      </c>
      <c r="E128">
        <f>COUNTIFS('Energy consumption (toe)'!$J$60:$J$3020,'Province x Sector'!E$108,'Energy consumption (toe)'!$AM$60:$AM$3020,'Province x Sector'!$B128)</f>
        <v>5</v>
      </c>
      <c r="F128">
        <f>COUNTIFS('Energy consumption (toe)'!$J$60:$J$3020,'Province x Sector'!F$108,'Energy consumption (toe)'!$AM$60:$AM$3020,'Province x Sector'!$B128)</f>
        <v>0</v>
      </c>
      <c r="G128">
        <f>COUNTIFS('Energy consumption (toe)'!$J$60:$J$3020,'Province x Sector'!G$108,'Energy consumption (toe)'!$AM$60:$AM$3020,'Province x Sector'!$B128)</f>
        <v>0</v>
      </c>
      <c r="H128">
        <f>COUNTIFS('Energy consumption (toe)'!$J$60:$J$3020,'Province x Sector'!H$108,'Energy consumption (toe)'!$AM$60:$AM$3020,'Province x Sector'!$B128)</f>
        <v>0</v>
      </c>
      <c r="I128">
        <f>COUNTIFS('Energy consumption (toe)'!$J$60:$J$3020,'Province x Sector'!I$108,'Energy consumption (toe)'!$AM$60:$AM$3020,'Province x Sector'!$B128)</f>
        <v>0</v>
      </c>
      <c r="J128">
        <f>COUNTIFS('Energy consumption (toe)'!$J$60:$J$3020,'Province x Sector'!J$108,'Energy consumption (toe)'!$AM$60:$AM$3020,'Province x Sector'!$B128)</f>
        <v>0</v>
      </c>
      <c r="K128">
        <f>COUNTIFS('Energy consumption (toe)'!$J$60:$J$3020,'Province x Sector'!K$108,'Energy consumption (toe)'!$AM$60:$AM$3020,'Province x Sector'!$B128)</f>
        <v>0</v>
      </c>
      <c r="L128">
        <f>COUNTIFS('Energy consumption (toe)'!$J$60:$J$3020,'Province x Sector'!L$108,'Energy consumption (toe)'!$AM$60:$AM$3020,'Province x Sector'!$B128)</f>
        <v>0</v>
      </c>
      <c r="M128">
        <f>COUNTIFS('Energy consumption (toe)'!$J$60:$J$3020,'Province x Sector'!M$108,'Energy consumption (toe)'!$AM$60:$AM$3020,'Province x Sector'!$B128)</f>
        <v>0</v>
      </c>
      <c r="N128">
        <f>COUNTIFS('Energy consumption (toe)'!$J$60:$J$3020,'Province x Sector'!N$108,'Energy consumption (toe)'!$AM$60:$AM$3020,'Province x Sector'!$B128)</f>
        <v>1</v>
      </c>
      <c r="O128">
        <f>COUNTIFS('Energy consumption (toe)'!$J$60:$J$3020,'Province x Sector'!O$108,'Energy consumption (toe)'!$AM$60:$AM$3020,'Province x Sector'!$B128)</f>
        <v>1</v>
      </c>
      <c r="P128">
        <f>COUNTIFS('Energy consumption (toe)'!$J$60:$J$3020,'Province x Sector'!P$108,'Energy consumption (toe)'!$AM$60:$AM$3020,'Province x Sector'!$B128)</f>
        <v>0</v>
      </c>
      <c r="Q128">
        <f>COUNTIFS('Energy consumption (toe)'!$J$60:$J$3020,'Province x Sector'!Q$108,'Energy consumption (toe)'!$AM$60:$AM$3020,'Province x Sector'!$B128)</f>
        <v>1</v>
      </c>
      <c r="R128">
        <f>COUNTIFS('Energy consumption (toe)'!$J$60:$J$3020,'Province x Sector'!R$108,'Energy consumption (toe)'!$AM$60:$AM$3020,'Province x Sector'!$B128)</f>
        <v>0</v>
      </c>
      <c r="S128">
        <f>COUNTIFS('Energy consumption (toe)'!$J$60:$J$3020,'Province x Sector'!S$108,'Energy consumption (toe)'!$AM$60:$AM$3020,'Province x Sector'!$B128)</f>
        <v>0</v>
      </c>
      <c r="T128">
        <f>COUNTIFS('Energy consumption (toe)'!$J$60:$J$3020,'Province x Sector'!T$108,'Energy consumption (toe)'!$AM$60:$AM$3020,'Province x Sector'!$B128)</f>
        <v>2</v>
      </c>
      <c r="U128">
        <f>COUNTIFS('Energy consumption (toe)'!$J$60:$J$3020,'Province x Sector'!U$108,'Energy consumption (toe)'!$AM$60:$AM$3020,'Province x Sector'!$B128)</f>
        <v>5</v>
      </c>
      <c r="V128">
        <f>COUNTIFS('Energy consumption (toe)'!$J$60:$J$3020,'Province x Sector'!V$108,'Energy consumption (toe)'!$AM$60:$AM$3020,'Province x Sector'!$B128)</f>
        <v>10</v>
      </c>
      <c r="W128">
        <f>COUNTIFS('Energy consumption (toe)'!$J$60:$J$3020,'Province x Sector'!W$108,'Energy consumption (toe)'!$AM$60:$AM$3020,'Province x Sector'!$B128)</f>
        <v>6</v>
      </c>
      <c r="X128">
        <f>COUNTIFS('Energy consumption (toe)'!$J$60:$J$3020,'Province x Sector'!X$108,'Energy consumption (toe)'!$AM$60:$AM$3020,'Province x Sector'!$B128)</f>
        <v>10</v>
      </c>
      <c r="Y128">
        <f>COUNTIFS('Energy consumption (toe)'!$J$60:$J$3020,'Province x Sector'!Y$108,'Energy consumption (toe)'!$AM$60:$AM$3020,'Province x Sector'!$B128)</f>
        <v>0</v>
      </c>
      <c r="Z128">
        <f>COUNTIFS('Energy consumption (toe)'!$J$60:$J$3020,'Province x Sector'!Z$108,'Energy consumption (toe)'!$AM$60:$AM$3020,'Province x Sector'!$B128)</f>
        <v>1</v>
      </c>
      <c r="AA128">
        <f>COUNTIFS('Energy consumption (toe)'!$J$60:$J$3020,'Province x Sector'!AA$108,'Energy consumption (toe)'!$AM$60:$AM$3020,'Province x Sector'!$B128)</f>
        <v>3</v>
      </c>
      <c r="AB128">
        <f>COUNTIFS('Energy consumption (toe)'!$J$60:$J$3020,'Province x Sector'!AB$108,'Energy consumption (toe)'!$AM$60:$AM$3020,'Province x Sector'!$B128)</f>
        <v>0</v>
      </c>
      <c r="AC128">
        <f>COUNTIFS('Energy consumption (toe)'!$J$60:$J$3020,'Province x Sector'!AC$108,'Energy consumption (toe)'!$AM$60:$AM$3020,'Province x Sector'!$B128)</f>
        <v>0</v>
      </c>
      <c r="AD128">
        <f>COUNTIFS('Energy consumption (toe)'!$J$60:$J$3020,'Province x Sector'!AD$108,'Energy consumption (toe)'!$AM$60:$AM$3020,'Province x Sector'!$B128)</f>
        <v>2</v>
      </c>
      <c r="AE128">
        <f>COUNTIFS('Energy consumption (toe)'!$J$60:$J$3020,'Province x Sector'!AE$108,'Energy consumption (toe)'!$AM$60:$AM$3020,'Province x Sector'!$B128)</f>
        <v>1</v>
      </c>
      <c r="AF128" s="80">
        <f t="shared" si="9"/>
        <v>49</v>
      </c>
    </row>
    <row r="129" spans="2:32" x14ac:dyDescent="0.25">
      <c r="B129" s="80" t="str">
        <f>Lists!F29</f>
        <v>21. Lang Son</v>
      </c>
      <c r="C129">
        <f>COUNTIFS('Energy consumption (toe)'!$J$60:$J$3020,'Province x Sector'!C$108,'Energy consumption (toe)'!$AM$60:$AM$3020,'Province x Sector'!$B129)</f>
        <v>0</v>
      </c>
      <c r="D129">
        <f>COUNTIFS('Energy consumption (toe)'!$J$60:$J$3020,'Province x Sector'!D$108,'Energy consumption (toe)'!$AM$60:$AM$3020,'Province x Sector'!$B129)</f>
        <v>0</v>
      </c>
      <c r="E129">
        <f>COUNTIFS('Energy consumption (toe)'!$J$60:$J$3020,'Province x Sector'!E$108,'Energy consumption (toe)'!$AM$60:$AM$3020,'Province x Sector'!$B129)</f>
        <v>0</v>
      </c>
      <c r="F129">
        <f>COUNTIFS('Energy consumption (toe)'!$J$60:$J$3020,'Province x Sector'!F$108,'Energy consumption (toe)'!$AM$60:$AM$3020,'Province x Sector'!$B129)</f>
        <v>0</v>
      </c>
      <c r="G129">
        <f>COUNTIFS('Energy consumption (toe)'!$J$60:$J$3020,'Province x Sector'!G$108,'Energy consumption (toe)'!$AM$60:$AM$3020,'Province x Sector'!$B129)</f>
        <v>0</v>
      </c>
      <c r="H129">
        <f>COUNTIFS('Energy consumption (toe)'!$J$60:$J$3020,'Province x Sector'!H$108,'Energy consumption (toe)'!$AM$60:$AM$3020,'Province x Sector'!$B129)</f>
        <v>0</v>
      </c>
      <c r="I129">
        <f>COUNTIFS('Energy consumption (toe)'!$J$60:$J$3020,'Province x Sector'!I$108,'Energy consumption (toe)'!$AM$60:$AM$3020,'Province x Sector'!$B129)</f>
        <v>0</v>
      </c>
      <c r="J129">
        <f>COUNTIFS('Energy consumption (toe)'!$J$60:$J$3020,'Province x Sector'!J$108,'Energy consumption (toe)'!$AM$60:$AM$3020,'Province x Sector'!$B129)</f>
        <v>0</v>
      </c>
      <c r="K129">
        <f>COUNTIFS('Energy consumption (toe)'!$J$60:$J$3020,'Province x Sector'!K$108,'Energy consumption (toe)'!$AM$60:$AM$3020,'Province x Sector'!$B129)</f>
        <v>0</v>
      </c>
      <c r="L129">
        <f>COUNTIFS('Energy consumption (toe)'!$J$60:$J$3020,'Province x Sector'!L$108,'Energy consumption (toe)'!$AM$60:$AM$3020,'Province x Sector'!$B129)</f>
        <v>0</v>
      </c>
      <c r="M129">
        <f>COUNTIFS('Energy consumption (toe)'!$J$60:$J$3020,'Province x Sector'!M$108,'Energy consumption (toe)'!$AM$60:$AM$3020,'Province x Sector'!$B129)</f>
        <v>0</v>
      </c>
      <c r="N129">
        <f>COUNTIFS('Energy consumption (toe)'!$J$60:$J$3020,'Province x Sector'!N$108,'Energy consumption (toe)'!$AM$60:$AM$3020,'Province x Sector'!$B129)</f>
        <v>0</v>
      </c>
      <c r="O129">
        <f>COUNTIFS('Energy consumption (toe)'!$J$60:$J$3020,'Province x Sector'!O$108,'Energy consumption (toe)'!$AM$60:$AM$3020,'Province x Sector'!$B129)</f>
        <v>0</v>
      </c>
      <c r="P129">
        <f>COUNTIFS('Energy consumption (toe)'!$J$60:$J$3020,'Province x Sector'!P$108,'Energy consumption (toe)'!$AM$60:$AM$3020,'Province x Sector'!$B129)</f>
        <v>0</v>
      </c>
      <c r="Q129">
        <f>COUNTIFS('Energy consumption (toe)'!$J$60:$J$3020,'Province x Sector'!Q$108,'Energy consumption (toe)'!$AM$60:$AM$3020,'Province x Sector'!$B129)</f>
        <v>0</v>
      </c>
      <c r="R129">
        <f>COUNTIFS('Energy consumption (toe)'!$J$60:$J$3020,'Province x Sector'!R$108,'Energy consumption (toe)'!$AM$60:$AM$3020,'Province x Sector'!$B129)</f>
        <v>0</v>
      </c>
      <c r="S129">
        <f>COUNTIFS('Energy consumption (toe)'!$J$60:$J$3020,'Province x Sector'!S$108,'Energy consumption (toe)'!$AM$60:$AM$3020,'Province x Sector'!$B129)</f>
        <v>0</v>
      </c>
      <c r="T129">
        <f>COUNTIFS('Energy consumption (toe)'!$J$60:$J$3020,'Province x Sector'!T$108,'Energy consumption (toe)'!$AM$60:$AM$3020,'Province x Sector'!$B129)</f>
        <v>0</v>
      </c>
      <c r="U129">
        <f>COUNTIFS('Energy consumption (toe)'!$J$60:$J$3020,'Province x Sector'!U$108,'Energy consumption (toe)'!$AM$60:$AM$3020,'Province x Sector'!$B129)</f>
        <v>2</v>
      </c>
      <c r="V129">
        <f>COUNTIFS('Energy consumption (toe)'!$J$60:$J$3020,'Province x Sector'!V$108,'Energy consumption (toe)'!$AM$60:$AM$3020,'Province x Sector'!$B129)</f>
        <v>0</v>
      </c>
      <c r="W129">
        <f>COUNTIFS('Energy consumption (toe)'!$J$60:$J$3020,'Province x Sector'!W$108,'Energy consumption (toe)'!$AM$60:$AM$3020,'Province x Sector'!$B129)</f>
        <v>0</v>
      </c>
      <c r="X129">
        <f>COUNTIFS('Energy consumption (toe)'!$J$60:$J$3020,'Province x Sector'!X$108,'Energy consumption (toe)'!$AM$60:$AM$3020,'Province x Sector'!$B129)</f>
        <v>0</v>
      </c>
      <c r="Y129">
        <f>COUNTIFS('Energy consumption (toe)'!$J$60:$J$3020,'Province x Sector'!Y$108,'Energy consumption (toe)'!$AM$60:$AM$3020,'Province x Sector'!$B129)</f>
        <v>0</v>
      </c>
      <c r="Z129">
        <f>COUNTIFS('Energy consumption (toe)'!$J$60:$J$3020,'Province x Sector'!Z$108,'Energy consumption (toe)'!$AM$60:$AM$3020,'Province x Sector'!$B129)</f>
        <v>0</v>
      </c>
      <c r="AA129">
        <f>COUNTIFS('Energy consumption (toe)'!$J$60:$J$3020,'Province x Sector'!AA$108,'Energy consumption (toe)'!$AM$60:$AM$3020,'Province x Sector'!$B129)</f>
        <v>0</v>
      </c>
      <c r="AB129">
        <f>COUNTIFS('Energy consumption (toe)'!$J$60:$J$3020,'Province x Sector'!AB$108,'Energy consumption (toe)'!$AM$60:$AM$3020,'Province x Sector'!$B129)</f>
        <v>0</v>
      </c>
      <c r="AC129">
        <f>COUNTIFS('Energy consumption (toe)'!$J$60:$J$3020,'Province x Sector'!AC$108,'Energy consumption (toe)'!$AM$60:$AM$3020,'Province x Sector'!$B129)</f>
        <v>0</v>
      </c>
      <c r="AD129">
        <f>COUNTIFS('Energy consumption (toe)'!$J$60:$J$3020,'Province x Sector'!AD$108,'Energy consumption (toe)'!$AM$60:$AM$3020,'Province x Sector'!$B129)</f>
        <v>1</v>
      </c>
      <c r="AE129">
        <f>COUNTIFS('Energy consumption (toe)'!$J$60:$J$3020,'Province x Sector'!AE$108,'Energy consumption (toe)'!$AM$60:$AM$3020,'Province x Sector'!$B129)</f>
        <v>0</v>
      </c>
      <c r="AF129" s="80">
        <f t="shared" si="9"/>
        <v>3</v>
      </c>
    </row>
    <row r="130" spans="2:32" x14ac:dyDescent="0.25">
      <c r="B130" s="80" t="str">
        <f>Lists!F30</f>
        <v>22. Bac Giang</v>
      </c>
      <c r="C130">
        <f>COUNTIFS('Energy consumption (toe)'!$J$60:$J$3020,'Province x Sector'!C$108,'Energy consumption (toe)'!$AM$60:$AM$3020,'Province x Sector'!$B130)</f>
        <v>0</v>
      </c>
      <c r="D130">
        <f>COUNTIFS('Energy consumption (toe)'!$J$60:$J$3020,'Province x Sector'!D$108,'Energy consumption (toe)'!$AM$60:$AM$3020,'Province x Sector'!$B130)</f>
        <v>0</v>
      </c>
      <c r="E130">
        <f>COUNTIFS('Energy consumption (toe)'!$J$60:$J$3020,'Province x Sector'!E$108,'Energy consumption (toe)'!$AM$60:$AM$3020,'Province x Sector'!$B130)</f>
        <v>0</v>
      </c>
      <c r="F130">
        <f>COUNTIFS('Energy consumption (toe)'!$J$60:$J$3020,'Province x Sector'!F$108,'Energy consumption (toe)'!$AM$60:$AM$3020,'Province x Sector'!$B130)</f>
        <v>1</v>
      </c>
      <c r="G130">
        <f>COUNTIFS('Energy consumption (toe)'!$J$60:$J$3020,'Province x Sector'!G$108,'Energy consumption (toe)'!$AM$60:$AM$3020,'Province x Sector'!$B130)</f>
        <v>0</v>
      </c>
      <c r="H130">
        <f>COUNTIFS('Energy consumption (toe)'!$J$60:$J$3020,'Province x Sector'!H$108,'Energy consumption (toe)'!$AM$60:$AM$3020,'Province x Sector'!$B130)</f>
        <v>0</v>
      </c>
      <c r="I130">
        <f>COUNTIFS('Energy consumption (toe)'!$J$60:$J$3020,'Province x Sector'!I$108,'Energy consumption (toe)'!$AM$60:$AM$3020,'Province x Sector'!$B130)</f>
        <v>0</v>
      </c>
      <c r="J130">
        <f>COUNTIFS('Energy consumption (toe)'!$J$60:$J$3020,'Province x Sector'!J$108,'Energy consumption (toe)'!$AM$60:$AM$3020,'Province x Sector'!$B130)</f>
        <v>0</v>
      </c>
      <c r="K130">
        <f>COUNTIFS('Energy consumption (toe)'!$J$60:$J$3020,'Province x Sector'!K$108,'Energy consumption (toe)'!$AM$60:$AM$3020,'Province x Sector'!$B130)</f>
        <v>0</v>
      </c>
      <c r="L130">
        <f>COUNTIFS('Energy consumption (toe)'!$J$60:$J$3020,'Province x Sector'!L$108,'Energy consumption (toe)'!$AM$60:$AM$3020,'Province x Sector'!$B130)</f>
        <v>3</v>
      </c>
      <c r="M130">
        <f>COUNTIFS('Energy consumption (toe)'!$J$60:$J$3020,'Province x Sector'!M$108,'Energy consumption (toe)'!$AM$60:$AM$3020,'Province x Sector'!$B130)</f>
        <v>0</v>
      </c>
      <c r="N130">
        <f>COUNTIFS('Energy consumption (toe)'!$J$60:$J$3020,'Province x Sector'!N$108,'Energy consumption (toe)'!$AM$60:$AM$3020,'Province x Sector'!$B130)</f>
        <v>0</v>
      </c>
      <c r="O130">
        <f>COUNTIFS('Energy consumption (toe)'!$J$60:$J$3020,'Province x Sector'!O$108,'Energy consumption (toe)'!$AM$60:$AM$3020,'Province x Sector'!$B130)</f>
        <v>2</v>
      </c>
      <c r="P130">
        <f>COUNTIFS('Energy consumption (toe)'!$J$60:$J$3020,'Province x Sector'!P$108,'Energy consumption (toe)'!$AM$60:$AM$3020,'Province x Sector'!$B130)</f>
        <v>0</v>
      </c>
      <c r="Q130">
        <f>COUNTIFS('Energy consumption (toe)'!$J$60:$J$3020,'Province x Sector'!Q$108,'Energy consumption (toe)'!$AM$60:$AM$3020,'Province x Sector'!$B130)</f>
        <v>0</v>
      </c>
      <c r="R130">
        <f>COUNTIFS('Energy consumption (toe)'!$J$60:$J$3020,'Province x Sector'!R$108,'Energy consumption (toe)'!$AM$60:$AM$3020,'Province x Sector'!$B130)</f>
        <v>1</v>
      </c>
      <c r="S130">
        <f>COUNTIFS('Energy consumption (toe)'!$J$60:$J$3020,'Province x Sector'!S$108,'Energy consumption (toe)'!$AM$60:$AM$3020,'Province x Sector'!$B130)</f>
        <v>0</v>
      </c>
      <c r="T130">
        <f>COUNTIFS('Energy consumption (toe)'!$J$60:$J$3020,'Province x Sector'!T$108,'Energy consumption (toe)'!$AM$60:$AM$3020,'Province x Sector'!$B130)</f>
        <v>5</v>
      </c>
      <c r="U130">
        <f>COUNTIFS('Energy consumption (toe)'!$J$60:$J$3020,'Province x Sector'!U$108,'Energy consumption (toe)'!$AM$60:$AM$3020,'Province x Sector'!$B130)</f>
        <v>7</v>
      </c>
      <c r="V130">
        <f>COUNTIFS('Energy consumption (toe)'!$J$60:$J$3020,'Province x Sector'!V$108,'Energy consumption (toe)'!$AM$60:$AM$3020,'Province x Sector'!$B130)</f>
        <v>7</v>
      </c>
      <c r="W130">
        <f>COUNTIFS('Energy consumption (toe)'!$J$60:$J$3020,'Province x Sector'!W$108,'Energy consumption (toe)'!$AM$60:$AM$3020,'Province x Sector'!$B130)</f>
        <v>1</v>
      </c>
      <c r="X130">
        <f>COUNTIFS('Energy consumption (toe)'!$J$60:$J$3020,'Province x Sector'!X$108,'Energy consumption (toe)'!$AM$60:$AM$3020,'Province x Sector'!$B130)</f>
        <v>18</v>
      </c>
      <c r="Y130">
        <f>COUNTIFS('Energy consumption (toe)'!$J$60:$J$3020,'Province x Sector'!Y$108,'Energy consumption (toe)'!$AM$60:$AM$3020,'Province x Sector'!$B130)</f>
        <v>8</v>
      </c>
      <c r="Z130">
        <f>COUNTIFS('Energy consumption (toe)'!$J$60:$J$3020,'Province x Sector'!Z$108,'Energy consumption (toe)'!$AM$60:$AM$3020,'Province x Sector'!$B130)</f>
        <v>0</v>
      </c>
      <c r="AA130">
        <f>COUNTIFS('Energy consumption (toe)'!$J$60:$J$3020,'Province x Sector'!AA$108,'Energy consumption (toe)'!$AM$60:$AM$3020,'Province x Sector'!$B130)</f>
        <v>0</v>
      </c>
      <c r="AB130">
        <f>COUNTIFS('Energy consumption (toe)'!$J$60:$J$3020,'Province x Sector'!AB$108,'Energy consumption (toe)'!$AM$60:$AM$3020,'Province x Sector'!$B130)</f>
        <v>0</v>
      </c>
      <c r="AC130">
        <f>COUNTIFS('Energy consumption (toe)'!$J$60:$J$3020,'Province x Sector'!AC$108,'Energy consumption (toe)'!$AM$60:$AM$3020,'Province x Sector'!$B130)</f>
        <v>0</v>
      </c>
      <c r="AD130">
        <f>COUNTIFS('Energy consumption (toe)'!$J$60:$J$3020,'Province x Sector'!AD$108,'Energy consumption (toe)'!$AM$60:$AM$3020,'Province x Sector'!$B130)</f>
        <v>2</v>
      </c>
      <c r="AE130">
        <f>COUNTIFS('Energy consumption (toe)'!$J$60:$J$3020,'Province x Sector'!AE$108,'Energy consumption (toe)'!$AM$60:$AM$3020,'Province x Sector'!$B130)</f>
        <v>0</v>
      </c>
      <c r="AF130" s="80">
        <f>SUM(C130:AE130)</f>
        <v>55</v>
      </c>
    </row>
    <row r="131" spans="2:32" x14ac:dyDescent="0.25">
      <c r="B131" s="80" t="str">
        <f>Lists!F31</f>
        <v>23. Phu Tho</v>
      </c>
      <c r="C131">
        <f>COUNTIFS('Energy consumption (toe)'!$J$60:$J$3020,'Province x Sector'!C$108,'Energy consumption (toe)'!$AM$60:$AM$3020,'Province x Sector'!$B131)</f>
        <v>1</v>
      </c>
      <c r="D131">
        <f>COUNTIFS('Energy consumption (toe)'!$J$60:$J$3020,'Province x Sector'!D$108,'Energy consumption (toe)'!$AM$60:$AM$3020,'Province x Sector'!$B131)</f>
        <v>0</v>
      </c>
      <c r="E131">
        <f>COUNTIFS('Energy consumption (toe)'!$J$60:$J$3020,'Province x Sector'!E$108,'Energy consumption (toe)'!$AM$60:$AM$3020,'Province x Sector'!$B131)</f>
        <v>0</v>
      </c>
      <c r="F131">
        <f>COUNTIFS('Energy consumption (toe)'!$J$60:$J$3020,'Province x Sector'!F$108,'Energy consumption (toe)'!$AM$60:$AM$3020,'Province x Sector'!$B131)</f>
        <v>0</v>
      </c>
      <c r="G131">
        <f>COUNTIFS('Energy consumption (toe)'!$J$60:$J$3020,'Province x Sector'!G$108,'Energy consumption (toe)'!$AM$60:$AM$3020,'Province x Sector'!$B131)</f>
        <v>0</v>
      </c>
      <c r="H131">
        <f>COUNTIFS('Energy consumption (toe)'!$J$60:$J$3020,'Province x Sector'!H$108,'Energy consumption (toe)'!$AM$60:$AM$3020,'Province x Sector'!$B131)</f>
        <v>1</v>
      </c>
      <c r="I131">
        <f>COUNTIFS('Energy consumption (toe)'!$J$60:$J$3020,'Province x Sector'!I$108,'Energy consumption (toe)'!$AM$60:$AM$3020,'Province x Sector'!$B131)</f>
        <v>0</v>
      </c>
      <c r="J131">
        <f>COUNTIFS('Energy consumption (toe)'!$J$60:$J$3020,'Province x Sector'!J$108,'Energy consumption (toe)'!$AM$60:$AM$3020,'Province x Sector'!$B131)</f>
        <v>0</v>
      </c>
      <c r="K131">
        <f>COUNTIFS('Energy consumption (toe)'!$J$60:$J$3020,'Province x Sector'!K$108,'Energy consumption (toe)'!$AM$60:$AM$3020,'Province x Sector'!$B131)</f>
        <v>3</v>
      </c>
      <c r="L131">
        <f>COUNTIFS('Energy consumption (toe)'!$J$60:$J$3020,'Province x Sector'!L$108,'Energy consumption (toe)'!$AM$60:$AM$3020,'Province x Sector'!$B131)</f>
        <v>2</v>
      </c>
      <c r="M131">
        <f>COUNTIFS('Energy consumption (toe)'!$J$60:$J$3020,'Province x Sector'!M$108,'Energy consumption (toe)'!$AM$60:$AM$3020,'Province x Sector'!$B131)</f>
        <v>0</v>
      </c>
      <c r="N131">
        <f>COUNTIFS('Energy consumption (toe)'!$J$60:$J$3020,'Province x Sector'!N$108,'Energy consumption (toe)'!$AM$60:$AM$3020,'Province x Sector'!$B131)</f>
        <v>1</v>
      </c>
      <c r="O131">
        <f>COUNTIFS('Energy consumption (toe)'!$J$60:$J$3020,'Province x Sector'!O$108,'Energy consumption (toe)'!$AM$60:$AM$3020,'Province x Sector'!$B131)</f>
        <v>2</v>
      </c>
      <c r="P131">
        <f>COUNTIFS('Energy consumption (toe)'!$J$60:$J$3020,'Province x Sector'!P$108,'Energy consumption (toe)'!$AM$60:$AM$3020,'Province x Sector'!$B131)</f>
        <v>0</v>
      </c>
      <c r="Q131">
        <f>COUNTIFS('Energy consumption (toe)'!$J$60:$J$3020,'Province x Sector'!Q$108,'Energy consumption (toe)'!$AM$60:$AM$3020,'Province x Sector'!$B131)</f>
        <v>0</v>
      </c>
      <c r="R131">
        <f>COUNTIFS('Energy consumption (toe)'!$J$60:$J$3020,'Province x Sector'!R$108,'Energy consumption (toe)'!$AM$60:$AM$3020,'Province x Sector'!$B131)</f>
        <v>3</v>
      </c>
      <c r="S131">
        <f>COUNTIFS('Energy consumption (toe)'!$J$60:$J$3020,'Province x Sector'!S$108,'Energy consumption (toe)'!$AM$60:$AM$3020,'Province x Sector'!$B131)</f>
        <v>0</v>
      </c>
      <c r="T131">
        <f>COUNTIFS('Energy consumption (toe)'!$J$60:$J$3020,'Province x Sector'!T$108,'Energy consumption (toe)'!$AM$60:$AM$3020,'Province x Sector'!$B131)</f>
        <v>9</v>
      </c>
      <c r="U131">
        <f>COUNTIFS('Energy consumption (toe)'!$J$60:$J$3020,'Province x Sector'!U$108,'Energy consumption (toe)'!$AM$60:$AM$3020,'Province x Sector'!$B131)</f>
        <v>9</v>
      </c>
      <c r="V131">
        <f>COUNTIFS('Energy consumption (toe)'!$J$60:$J$3020,'Province x Sector'!V$108,'Energy consumption (toe)'!$AM$60:$AM$3020,'Province x Sector'!$B131)</f>
        <v>0</v>
      </c>
      <c r="W131">
        <f>COUNTIFS('Energy consumption (toe)'!$J$60:$J$3020,'Province x Sector'!W$108,'Energy consumption (toe)'!$AM$60:$AM$3020,'Province x Sector'!$B131)</f>
        <v>1</v>
      </c>
      <c r="X131">
        <f>COUNTIFS('Energy consumption (toe)'!$J$60:$J$3020,'Province x Sector'!X$108,'Energy consumption (toe)'!$AM$60:$AM$3020,'Province x Sector'!$B131)</f>
        <v>1</v>
      </c>
      <c r="Y131">
        <f>COUNTIFS('Energy consumption (toe)'!$J$60:$J$3020,'Province x Sector'!Y$108,'Energy consumption (toe)'!$AM$60:$AM$3020,'Province x Sector'!$B131)</f>
        <v>0</v>
      </c>
      <c r="Z131">
        <f>COUNTIFS('Energy consumption (toe)'!$J$60:$J$3020,'Province x Sector'!Z$108,'Energy consumption (toe)'!$AM$60:$AM$3020,'Province x Sector'!$B131)</f>
        <v>0</v>
      </c>
      <c r="AA131">
        <f>COUNTIFS('Energy consumption (toe)'!$J$60:$J$3020,'Province x Sector'!AA$108,'Energy consumption (toe)'!$AM$60:$AM$3020,'Province x Sector'!$B131)</f>
        <v>1</v>
      </c>
      <c r="AB131">
        <f>COUNTIFS('Energy consumption (toe)'!$J$60:$J$3020,'Province x Sector'!AB$108,'Energy consumption (toe)'!$AM$60:$AM$3020,'Province x Sector'!$B131)</f>
        <v>0</v>
      </c>
      <c r="AC131">
        <f>COUNTIFS('Energy consumption (toe)'!$J$60:$J$3020,'Province x Sector'!AC$108,'Energy consumption (toe)'!$AM$60:$AM$3020,'Province x Sector'!$B131)</f>
        <v>0</v>
      </c>
      <c r="AD131">
        <f>COUNTIFS('Energy consumption (toe)'!$J$60:$J$3020,'Province x Sector'!AD$108,'Energy consumption (toe)'!$AM$60:$AM$3020,'Province x Sector'!$B131)</f>
        <v>1</v>
      </c>
      <c r="AE131">
        <f>COUNTIFS('Energy consumption (toe)'!$J$60:$J$3020,'Province x Sector'!AE$108,'Energy consumption (toe)'!$AM$60:$AM$3020,'Province x Sector'!$B131)</f>
        <v>0</v>
      </c>
      <c r="AF131" s="80">
        <f t="shared" si="9"/>
        <v>35</v>
      </c>
    </row>
    <row r="132" spans="2:32" x14ac:dyDescent="0.25">
      <c r="B132" s="80" t="str">
        <f>Lists!F32</f>
        <v>24. Son La</v>
      </c>
      <c r="C132">
        <f>COUNTIFS('Energy consumption (toe)'!$J$60:$J$3020,'Province x Sector'!C$108,'Energy consumption (toe)'!$AM$60:$AM$3020,'Province x Sector'!$B132)</f>
        <v>0</v>
      </c>
      <c r="D132">
        <f>COUNTIFS('Energy consumption (toe)'!$J$60:$J$3020,'Province x Sector'!D$108,'Energy consumption (toe)'!$AM$60:$AM$3020,'Province x Sector'!$B132)</f>
        <v>0</v>
      </c>
      <c r="E132">
        <f>COUNTIFS('Energy consumption (toe)'!$J$60:$J$3020,'Province x Sector'!E$108,'Energy consumption (toe)'!$AM$60:$AM$3020,'Province x Sector'!$B132)</f>
        <v>0</v>
      </c>
      <c r="F132">
        <f>COUNTIFS('Energy consumption (toe)'!$J$60:$J$3020,'Province x Sector'!F$108,'Energy consumption (toe)'!$AM$60:$AM$3020,'Province x Sector'!$B132)</f>
        <v>0</v>
      </c>
      <c r="G132">
        <f>COUNTIFS('Energy consumption (toe)'!$J$60:$J$3020,'Province x Sector'!G$108,'Energy consumption (toe)'!$AM$60:$AM$3020,'Province x Sector'!$B132)</f>
        <v>0</v>
      </c>
      <c r="H132">
        <f>COUNTIFS('Energy consumption (toe)'!$J$60:$J$3020,'Province x Sector'!H$108,'Energy consumption (toe)'!$AM$60:$AM$3020,'Province x Sector'!$B132)</f>
        <v>2</v>
      </c>
      <c r="I132">
        <f>COUNTIFS('Energy consumption (toe)'!$J$60:$J$3020,'Province x Sector'!I$108,'Energy consumption (toe)'!$AM$60:$AM$3020,'Province x Sector'!$B132)</f>
        <v>1</v>
      </c>
      <c r="J132">
        <f>COUNTIFS('Energy consumption (toe)'!$J$60:$J$3020,'Province x Sector'!J$108,'Energy consumption (toe)'!$AM$60:$AM$3020,'Province x Sector'!$B132)</f>
        <v>0</v>
      </c>
      <c r="K132">
        <f>COUNTIFS('Energy consumption (toe)'!$J$60:$J$3020,'Province x Sector'!K$108,'Energy consumption (toe)'!$AM$60:$AM$3020,'Province x Sector'!$B132)</f>
        <v>0</v>
      </c>
      <c r="L132">
        <f>COUNTIFS('Energy consumption (toe)'!$J$60:$J$3020,'Province x Sector'!L$108,'Energy consumption (toe)'!$AM$60:$AM$3020,'Province x Sector'!$B132)</f>
        <v>0</v>
      </c>
      <c r="M132">
        <f>COUNTIFS('Energy consumption (toe)'!$J$60:$J$3020,'Province x Sector'!M$108,'Energy consumption (toe)'!$AM$60:$AM$3020,'Province x Sector'!$B132)</f>
        <v>0</v>
      </c>
      <c r="N132">
        <f>COUNTIFS('Energy consumption (toe)'!$J$60:$J$3020,'Province x Sector'!N$108,'Energy consumption (toe)'!$AM$60:$AM$3020,'Province x Sector'!$B132)</f>
        <v>0</v>
      </c>
      <c r="O132">
        <f>COUNTIFS('Energy consumption (toe)'!$J$60:$J$3020,'Province x Sector'!O$108,'Energy consumption (toe)'!$AM$60:$AM$3020,'Province x Sector'!$B132)</f>
        <v>1</v>
      </c>
      <c r="P132">
        <f>COUNTIFS('Energy consumption (toe)'!$J$60:$J$3020,'Province x Sector'!P$108,'Energy consumption (toe)'!$AM$60:$AM$3020,'Province x Sector'!$B132)</f>
        <v>0</v>
      </c>
      <c r="Q132">
        <f>COUNTIFS('Energy consumption (toe)'!$J$60:$J$3020,'Province x Sector'!Q$108,'Energy consumption (toe)'!$AM$60:$AM$3020,'Province x Sector'!$B132)</f>
        <v>0</v>
      </c>
      <c r="R132">
        <f>COUNTIFS('Energy consumption (toe)'!$J$60:$J$3020,'Province x Sector'!R$108,'Energy consumption (toe)'!$AM$60:$AM$3020,'Province x Sector'!$B132)</f>
        <v>0</v>
      </c>
      <c r="S132">
        <f>COUNTIFS('Energy consumption (toe)'!$J$60:$J$3020,'Province x Sector'!S$108,'Energy consumption (toe)'!$AM$60:$AM$3020,'Province x Sector'!$B132)</f>
        <v>0</v>
      </c>
      <c r="T132">
        <f>COUNTIFS('Energy consumption (toe)'!$J$60:$J$3020,'Province x Sector'!T$108,'Energy consumption (toe)'!$AM$60:$AM$3020,'Province x Sector'!$B132)</f>
        <v>0</v>
      </c>
      <c r="U132">
        <f>COUNTIFS('Energy consumption (toe)'!$J$60:$J$3020,'Province x Sector'!U$108,'Energy consumption (toe)'!$AM$60:$AM$3020,'Province x Sector'!$B132)</f>
        <v>11</v>
      </c>
      <c r="V132">
        <f>COUNTIFS('Energy consumption (toe)'!$J$60:$J$3020,'Province x Sector'!V$108,'Energy consumption (toe)'!$AM$60:$AM$3020,'Province x Sector'!$B132)</f>
        <v>0</v>
      </c>
      <c r="W132">
        <f>COUNTIFS('Energy consumption (toe)'!$J$60:$J$3020,'Province x Sector'!W$108,'Energy consumption (toe)'!$AM$60:$AM$3020,'Province x Sector'!$B132)</f>
        <v>0</v>
      </c>
      <c r="X132">
        <f>COUNTIFS('Energy consumption (toe)'!$J$60:$J$3020,'Province x Sector'!X$108,'Energy consumption (toe)'!$AM$60:$AM$3020,'Province x Sector'!$B132)</f>
        <v>0</v>
      </c>
      <c r="Y132">
        <f>COUNTIFS('Energy consumption (toe)'!$J$60:$J$3020,'Province x Sector'!Y$108,'Energy consumption (toe)'!$AM$60:$AM$3020,'Province x Sector'!$B132)</f>
        <v>0</v>
      </c>
      <c r="Z132">
        <f>COUNTIFS('Energy consumption (toe)'!$J$60:$J$3020,'Province x Sector'!Z$108,'Energy consumption (toe)'!$AM$60:$AM$3020,'Province x Sector'!$B132)</f>
        <v>0</v>
      </c>
      <c r="AA132">
        <f>COUNTIFS('Energy consumption (toe)'!$J$60:$J$3020,'Province x Sector'!AA$108,'Energy consumption (toe)'!$AM$60:$AM$3020,'Province x Sector'!$B132)</f>
        <v>0</v>
      </c>
      <c r="AB132">
        <f>COUNTIFS('Energy consumption (toe)'!$J$60:$J$3020,'Province x Sector'!AB$108,'Energy consumption (toe)'!$AM$60:$AM$3020,'Province x Sector'!$B132)</f>
        <v>0</v>
      </c>
      <c r="AC132">
        <f>COUNTIFS('Energy consumption (toe)'!$J$60:$J$3020,'Province x Sector'!AC$108,'Energy consumption (toe)'!$AM$60:$AM$3020,'Province x Sector'!$B132)</f>
        <v>0</v>
      </c>
      <c r="AD132">
        <f>COUNTIFS('Energy consumption (toe)'!$J$60:$J$3020,'Province x Sector'!AD$108,'Energy consumption (toe)'!$AM$60:$AM$3020,'Province x Sector'!$B132)</f>
        <v>0</v>
      </c>
      <c r="AE132">
        <f>COUNTIFS('Energy consumption (toe)'!$J$60:$J$3020,'Province x Sector'!AE$108,'Energy consumption (toe)'!$AM$60:$AM$3020,'Province x Sector'!$B132)</f>
        <v>0</v>
      </c>
      <c r="AF132" s="80">
        <f t="shared" si="9"/>
        <v>15</v>
      </c>
    </row>
    <row r="133" spans="2:32" x14ac:dyDescent="0.25">
      <c r="B133" s="80" t="str">
        <f>Lists!F33</f>
        <v>25. Hoa Binh</v>
      </c>
      <c r="C133">
        <f>COUNTIFS('Energy consumption (toe)'!$J$60:$J$3020,'Province x Sector'!C$108,'Energy consumption (toe)'!$AM$60:$AM$3020,'Province x Sector'!$B133)</f>
        <v>0</v>
      </c>
      <c r="D133">
        <f>COUNTIFS('Energy consumption (toe)'!$J$60:$J$3020,'Province x Sector'!D$108,'Energy consumption (toe)'!$AM$60:$AM$3020,'Province x Sector'!$B133)</f>
        <v>0</v>
      </c>
      <c r="E133">
        <f>COUNTIFS('Energy consumption (toe)'!$J$60:$J$3020,'Province x Sector'!E$108,'Energy consumption (toe)'!$AM$60:$AM$3020,'Province x Sector'!$B133)</f>
        <v>0</v>
      </c>
      <c r="F133">
        <f>COUNTIFS('Energy consumption (toe)'!$J$60:$J$3020,'Province x Sector'!F$108,'Energy consumption (toe)'!$AM$60:$AM$3020,'Province x Sector'!$B133)</f>
        <v>0</v>
      </c>
      <c r="G133">
        <f>COUNTIFS('Energy consumption (toe)'!$J$60:$J$3020,'Province x Sector'!G$108,'Energy consumption (toe)'!$AM$60:$AM$3020,'Province x Sector'!$B133)</f>
        <v>0</v>
      </c>
      <c r="H133">
        <f>COUNTIFS('Energy consumption (toe)'!$J$60:$J$3020,'Province x Sector'!H$108,'Energy consumption (toe)'!$AM$60:$AM$3020,'Province x Sector'!$B133)</f>
        <v>1</v>
      </c>
      <c r="I133">
        <f>COUNTIFS('Energy consumption (toe)'!$J$60:$J$3020,'Province x Sector'!I$108,'Energy consumption (toe)'!$AM$60:$AM$3020,'Province x Sector'!$B133)</f>
        <v>0</v>
      </c>
      <c r="J133">
        <f>COUNTIFS('Energy consumption (toe)'!$J$60:$J$3020,'Province x Sector'!J$108,'Energy consumption (toe)'!$AM$60:$AM$3020,'Province x Sector'!$B133)</f>
        <v>0</v>
      </c>
      <c r="K133">
        <f>COUNTIFS('Energy consumption (toe)'!$J$60:$J$3020,'Province x Sector'!K$108,'Energy consumption (toe)'!$AM$60:$AM$3020,'Province x Sector'!$B133)</f>
        <v>0</v>
      </c>
      <c r="L133">
        <f>COUNTIFS('Energy consumption (toe)'!$J$60:$J$3020,'Province x Sector'!L$108,'Energy consumption (toe)'!$AM$60:$AM$3020,'Province x Sector'!$B133)</f>
        <v>1</v>
      </c>
      <c r="M133">
        <f>COUNTIFS('Energy consumption (toe)'!$J$60:$J$3020,'Province x Sector'!M$108,'Energy consumption (toe)'!$AM$60:$AM$3020,'Province x Sector'!$B133)</f>
        <v>0</v>
      </c>
      <c r="N133">
        <f>COUNTIFS('Energy consumption (toe)'!$J$60:$J$3020,'Province x Sector'!N$108,'Energy consumption (toe)'!$AM$60:$AM$3020,'Province x Sector'!$B133)</f>
        <v>1</v>
      </c>
      <c r="O133">
        <f>COUNTIFS('Energy consumption (toe)'!$J$60:$J$3020,'Province x Sector'!O$108,'Energy consumption (toe)'!$AM$60:$AM$3020,'Province x Sector'!$B133)</f>
        <v>0</v>
      </c>
      <c r="P133">
        <f>COUNTIFS('Energy consumption (toe)'!$J$60:$J$3020,'Province x Sector'!P$108,'Energy consumption (toe)'!$AM$60:$AM$3020,'Province x Sector'!$B133)</f>
        <v>0</v>
      </c>
      <c r="Q133">
        <f>COUNTIFS('Energy consumption (toe)'!$J$60:$J$3020,'Province x Sector'!Q$108,'Energy consumption (toe)'!$AM$60:$AM$3020,'Province x Sector'!$B133)</f>
        <v>0</v>
      </c>
      <c r="R133">
        <f>COUNTIFS('Energy consumption (toe)'!$J$60:$J$3020,'Province x Sector'!R$108,'Energy consumption (toe)'!$AM$60:$AM$3020,'Province x Sector'!$B133)</f>
        <v>0</v>
      </c>
      <c r="S133">
        <f>COUNTIFS('Energy consumption (toe)'!$J$60:$J$3020,'Province x Sector'!S$108,'Energy consumption (toe)'!$AM$60:$AM$3020,'Province x Sector'!$B133)</f>
        <v>0</v>
      </c>
      <c r="T133">
        <f>COUNTIFS('Energy consumption (toe)'!$J$60:$J$3020,'Province x Sector'!T$108,'Energy consumption (toe)'!$AM$60:$AM$3020,'Province x Sector'!$B133)</f>
        <v>0</v>
      </c>
      <c r="U133">
        <f>COUNTIFS('Energy consumption (toe)'!$J$60:$J$3020,'Province x Sector'!U$108,'Energy consumption (toe)'!$AM$60:$AM$3020,'Province x Sector'!$B133)</f>
        <v>3</v>
      </c>
      <c r="V133">
        <f>COUNTIFS('Energy consumption (toe)'!$J$60:$J$3020,'Province x Sector'!V$108,'Energy consumption (toe)'!$AM$60:$AM$3020,'Province x Sector'!$B133)</f>
        <v>1</v>
      </c>
      <c r="W133">
        <f>COUNTIFS('Energy consumption (toe)'!$J$60:$J$3020,'Province x Sector'!W$108,'Energy consumption (toe)'!$AM$60:$AM$3020,'Province x Sector'!$B133)</f>
        <v>0</v>
      </c>
      <c r="X133">
        <f>COUNTIFS('Energy consumption (toe)'!$J$60:$J$3020,'Province x Sector'!X$108,'Energy consumption (toe)'!$AM$60:$AM$3020,'Province x Sector'!$B133)</f>
        <v>2</v>
      </c>
      <c r="Y133">
        <f>COUNTIFS('Energy consumption (toe)'!$J$60:$J$3020,'Province x Sector'!Y$108,'Energy consumption (toe)'!$AM$60:$AM$3020,'Province x Sector'!$B133)</f>
        <v>0</v>
      </c>
      <c r="Z133">
        <f>COUNTIFS('Energy consumption (toe)'!$J$60:$J$3020,'Province x Sector'!Z$108,'Energy consumption (toe)'!$AM$60:$AM$3020,'Province x Sector'!$B133)</f>
        <v>0</v>
      </c>
      <c r="AA133">
        <f>COUNTIFS('Energy consumption (toe)'!$J$60:$J$3020,'Province x Sector'!AA$108,'Energy consumption (toe)'!$AM$60:$AM$3020,'Province x Sector'!$B133)</f>
        <v>0</v>
      </c>
      <c r="AB133">
        <f>COUNTIFS('Energy consumption (toe)'!$J$60:$J$3020,'Province x Sector'!AB$108,'Energy consumption (toe)'!$AM$60:$AM$3020,'Province x Sector'!$B133)</f>
        <v>0</v>
      </c>
      <c r="AC133">
        <f>COUNTIFS('Energy consumption (toe)'!$J$60:$J$3020,'Province x Sector'!AC$108,'Energy consumption (toe)'!$AM$60:$AM$3020,'Province x Sector'!$B133)</f>
        <v>0</v>
      </c>
      <c r="AD133">
        <f>COUNTIFS('Energy consumption (toe)'!$J$60:$J$3020,'Province x Sector'!AD$108,'Energy consumption (toe)'!$AM$60:$AM$3020,'Province x Sector'!$B133)</f>
        <v>0</v>
      </c>
      <c r="AE133">
        <f>COUNTIFS('Energy consumption (toe)'!$J$60:$J$3020,'Province x Sector'!AE$108,'Energy consumption (toe)'!$AM$60:$AM$3020,'Province x Sector'!$B133)</f>
        <v>0</v>
      </c>
      <c r="AF133" s="80">
        <f t="shared" si="9"/>
        <v>9</v>
      </c>
    </row>
    <row r="134" spans="2:32" x14ac:dyDescent="0.25">
      <c r="B134" s="80" t="str">
        <f>Lists!F34</f>
        <v>26. Thanh Hoa</v>
      </c>
      <c r="C134">
        <f>COUNTIFS('Energy consumption (toe)'!$J$60:$J$3020,'Province x Sector'!C$108,'Energy consumption (toe)'!$AM$60:$AM$3020,'Province x Sector'!$B134)</f>
        <v>0</v>
      </c>
      <c r="D134">
        <f>COUNTIFS('Energy consumption (toe)'!$J$60:$J$3020,'Province x Sector'!D$108,'Energy consumption (toe)'!$AM$60:$AM$3020,'Province x Sector'!$B134)</f>
        <v>0</v>
      </c>
      <c r="E134">
        <f>COUNTIFS('Energy consumption (toe)'!$J$60:$J$3020,'Province x Sector'!E$108,'Energy consumption (toe)'!$AM$60:$AM$3020,'Province x Sector'!$B134)</f>
        <v>0</v>
      </c>
      <c r="F134">
        <f>COUNTIFS('Energy consumption (toe)'!$J$60:$J$3020,'Province x Sector'!F$108,'Energy consumption (toe)'!$AM$60:$AM$3020,'Province x Sector'!$B134)</f>
        <v>1</v>
      </c>
      <c r="G134">
        <f>COUNTIFS('Energy consumption (toe)'!$J$60:$J$3020,'Province x Sector'!G$108,'Energy consumption (toe)'!$AM$60:$AM$3020,'Province x Sector'!$B134)</f>
        <v>0</v>
      </c>
      <c r="H134">
        <f>COUNTIFS('Energy consumption (toe)'!$J$60:$J$3020,'Province x Sector'!H$108,'Energy consumption (toe)'!$AM$60:$AM$3020,'Province x Sector'!$B134)</f>
        <v>4</v>
      </c>
      <c r="I134">
        <f>COUNTIFS('Energy consumption (toe)'!$J$60:$J$3020,'Province x Sector'!I$108,'Energy consumption (toe)'!$AM$60:$AM$3020,'Province x Sector'!$B134)</f>
        <v>1</v>
      </c>
      <c r="J134">
        <f>COUNTIFS('Energy consumption (toe)'!$J$60:$J$3020,'Province x Sector'!J$108,'Energy consumption (toe)'!$AM$60:$AM$3020,'Province x Sector'!$B134)</f>
        <v>0</v>
      </c>
      <c r="K134">
        <f>COUNTIFS('Energy consumption (toe)'!$J$60:$J$3020,'Province x Sector'!K$108,'Energy consumption (toe)'!$AM$60:$AM$3020,'Province x Sector'!$B134)</f>
        <v>0</v>
      </c>
      <c r="L134">
        <f>COUNTIFS('Energy consumption (toe)'!$J$60:$J$3020,'Province x Sector'!L$108,'Energy consumption (toe)'!$AM$60:$AM$3020,'Province x Sector'!$B134)</f>
        <v>11</v>
      </c>
      <c r="M134">
        <f>COUNTIFS('Energy consumption (toe)'!$J$60:$J$3020,'Province x Sector'!M$108,'Energy consumption (toe)'!$AM$60:$AM$3020,'Province x Sector'!$B134)</f>
        <v>0</v>
      </c>
      <c r="N134">
        <f>COUNTIFS('Energy consumption (toe)'!$J$60:$J$3020,'Province x Sector'!N$108,'Energy consumption (toe)'!$AM$60:$AM$3020,'Province x Sector'!$B134)</f>
        <v>0</v>
      </c>
      <c r="O134">
        <f>COUNTIFS('Energy consumption (toe)'!$J$60:$J$3020,'Province x Sector'!O$108,'Energy consumption (toe)'!$AM$60:$AM$3020,'Province x Sector'!$B134)</f>
        <v>2</v>
      </c>
      <c r="P134">
        <f>COUNTIFS('Energy consumption (toe)'!$J$60:$J$3020,'Province x Sector'!P$108,'Energy consumption (toe)'!$AM$60:$AM$3020,'Province x Sector'!$B134)</f>
        <v>0</v>
      </c>
      <c r="Q134">
        <f>COUNTIFS('Energy consumption (toe)'!$J$60:$J$3020,'Province x Sector'!Q$108,'Energy consumption (toe)'!$AM$60:$AM$3020,'Province x Sector'!$B134)</f>
        <v>0</v>
      </c>
      <c r="R134">
        <f>COUNTIFS('Energy consumption (toe)'!$J$60:$J$3020,'Province x Sector'!R$108,'Energy consumption (toe)'!$AM$60:$AM$3020,'Province x Sector'!$B134)</f>
        <v>0</v>
      </c>
      <c r="S134">
        <f>COUNTIFS('Energy consumption (toe)'!$J$60:$J$3020,'Province x Sector'!S$108,'Energy consumption (toe)'!$AM$60:$AM$3020,'Province x Sector'!$B134)</f>
        <v>0</v>
      </c>
      <c r="T134">
        <f>COUNTIFS('Energy consumption (toe)'!$J$60:$J$3020,'Province x Sector'!T$108,'Energy consumption (toe)'!$AM$60:$AM$3020,'Province x Sector'!$B134)</f>
        <v>0</v>
      </c>
      <c r="U134">
        <f>COUNTIFS('Energy consumption (toe)'!$J$60:$J$3020,'Province x Sector'!U$108,'Energy consumption (toe)'!$AM$60:$AM$3020,'Province x Sector'!$B134)</f>
        <v>5</v>
      </c>
      <c r="V134">
        <f>COUNTIFS('Energy consumption (toe)'!$J$60:$J$3020,'Province x Sector'!V$108,'Energy consumption (toe)'!$AM$60:$AM$3020,'Province x Sector'!$B134)</f>
        <v>1</v>
      </c>
      <c r="W134">
        <f>COUNTIFS('Energy consumption (toe)'!$J$60:$J$3020,'Province x Sector'!W$108,'Energy consumption (toe)'!$AM$60:$AM$3020,'Province x Sector'!$B134)</f>
        <v>0</v>
      </c>
      <c r="X134">
        <f>COUNTIFS('Energy consumption (toe)'!$J$60:$J$3020,'Province x Sector'!X$108,'Energy consumption (toe)'!$AM$60:$AM$3020,'Province x Sector'!$B134)</f>
        <v>0</v>
      </c>
      <c r="Y134">
        <f>COUNTIFS('Energy consumption (toe)'!$J$60:$J$3020,'Province x Sector'!Y$108,'Energy consumption (toe)'!$AM$60:$AM$3020,'Province x Sector'!$B134)</f>
        <v>0</v>
      </c>
      <c r="Z134">
        <f>COUNTIFS('Energy consumption (toe)'!$J$60:$J$3020,'Province x Sector'!Z$108,'Energy consumption (toe)'!$AM$60:$AM$3020,'Province x Sector'!$B134)</f>
        <v>0</v>
      </c>
      <c r="AA134">
        <f>COUNTIFS('Energy consumption (toe)'!$J$60:$J$3020,'Province x Sector'!AA$108,'Energy consumption (toe)'!$AM$60:$AM$3020,'Province x Sector'!$B134)</f>
        <v>0</v>
      </c>
      <c r="AB134">
        <f>COUNTIFS('Energy consumption (toe)'!$J$60:$J$3020,'Province x Sector'!AB$108,'Energy consumption (toe)'!$AM$60:$AM$3020,'Province x Sector'!$B134)</f>
        <v>0</v>
      </c>
      <c r="AC134">
        <f>COUNTIFS('Energy consumption (toe)'!$J$60:$J$3020,'Province x Sector'!AC$108,'Energy consumption (toe)'!$AM$60:$AM$3020,'Province x Sector'!$B134)</f>
        <v>0</v>
      </c>
      <c r="AD134">
        <f>COUNTIFS('Energy consumption (toe)'!$J$60:$J$3020,'Province x Sector'!AD$108,'Energy consumption (toe)'!$AM$60:$AM$3020,'Province x Sector'!$B134)</f>
        <v>0</v>
      </c>
      <c r="AE134">
        <f>COUNTIFS('Energy consumption (toe)'!$J$60:$J$3020,'Province x Sector'!AE$108,'Energy consumption (toe)'!$AM$60:$AM$3020,'Province x Sector'!$B134)</f>
        <v>0</v>
      </c>
      <c r="AF134" s="80">
        <f t="shared" si="9"/>
        <v>25</v>
      </c>
    </row>
    <row r="135" spans="2:32" x14ac:dyDescent="0.25">
      <c r="B135" s="80" t="str">
        <f>Lists!F35</f>
        <v>27. Nghe An</v>
      </c>
      <c r="C135">
        <f>COUNTIFS('Energy consumption (toe)'!$J$60:$J$3020,'Province x Sector'!C$108,'Energy consumption (toe)'!$AM$60:$AM$3020,'Province x Sector'!$B135)</f>
        <v>0</v>
      </c>
      <c r="D135">
        <f>COUNTIFS('Energy consumption (toe)'!$J$60:$J$3020,'Province x Sector'!D$108,'Energy consumption (toe)'!$AM$60:$AM$3020,'Province x Sector'!$B135)</f>
        <v>0</v>
      </c>
      <c r="E135">
        <f>COUNTIFS('Energy consumption (toe)'!$J$60:$J$3020,'Province x Sector'!E$108,'Energy consumption (toe)'!$AM$60:$AM$3020,'Province x Sector'!$B135)</f>
        <v>0</v>
      </c>
      <c r="F135">
        <f>COUNTIFS('Energy consumption (toe)'!$J$60:$J$3020,'Province x Sector'!F$108,'Energy consumption (toe)'!$AM$60:$AM$3020,'Province x Sector'!$B135)</f>
        <v>0</v>
      </c>
      <c r="G135">
        <f>COUNTIFS('Energy consumption (toe)'!$J$60:$J$3020,'Province x Sector'!G$108,'Energy consumption (toe)'!$AM$60:$AM$3020,'Province x Sector'!$B135)</f>
        <v>0</v>
      </c>
      <c r="H135">
        <f>COUNTIFS('Energy consumption (toe)'!$J$60:$J$3020,'Province x Sector'!H$108,'Energy consumption (toe)'!$AM$60:$AM$3020,'Province x Sector'!$B135)</f>
        <v>4</v>
      </c>
      <c r="I135">
        <f>COUNTIFS('Energy consumption (toe)'!$J$60:$J$3020,'Province x Sector'!I$108,'Energy consumption (toe)'!$AM$60:$AM$3020,'Province x Sector'!$B135)</f>
        <v>2</v>
      </c>
      <c r="J135">
        <f>COUNTIFS('Energy consumption (toe)'!$J$60:$J$3020,'Province x Sector'!J$108,'Energy consumption (toe)'!$AM$60:$AM$3020,'Province x Sector'!$B135)</f>
        <v>0</v>
      </c>
      <c r="K135">
        <f>COUNTIFS('Energy consumption (toe)'!$J$60:$J$3020,'Province x Sector'!K$108,'Energy consumption (toe)'!$AM$60:$AM$3020,'Province x Sector'!$B135)</f>
        <v>1</v>
      </c>
      <c r="L135">
        <f>COUNTIFS('Energy consumption (toe)'!$J$60:$J$3020,'Province x Sector'!L$108,'Energy consumption (toe)'!$AM$60:$AM$3020,'Province x Sector'!$B135)</f>
        <v>0</v>
      </c>
      <c r="M135">
        <f>COUNTIFS('Energy consumption (toe)'!$J$60:$J$3020,'Province x Sector'!M$108,'Energy consumption (toe)'!$AM$60:$AM$3020,'Province x Sector'!$B135)</f>
        <v>0</v>
      </c>
      <c r="N135">
        <f>COUNTIFS('Energy consumption (toe)'!$J$60:$J$3020,'Province x Sector'!N$108,'Energy consumption (toe)'!$AM$60:$AM$3020,'Province x Sector'!$B135)</f>
        <v>3</v>
      </c>
      <c r="O135">
        <f>COUNTIFS('Energy consumption (toe)'!$J$60:$J$3020,'Province x Sector'!O$108,'Energy consumption (toe)'!$AM$60:$AM$3020,'Province x Sector'!$B135)</f>
        <v>1</v>
      </c>
      <c r="P135">
        <f>COUNTIFS('Energy consumption (toe)'!$J$60:$J$3020,'Province x Sector'!P$108,'Energy consumption (toe)'!$AM$60:$AM$3020,'Province x Sector'!$B135)</f>
        <v>0</v>
      </c>
      <c r="Q135">
        <f>COUNTIFS('Energy consumption (toe)'!$J$60:$J$3020,'Province x Sector'!Q$108,'Energy consumption (toe)'!$AM$60:$AM$3020,'Province x Sector'!$B135)</f>
        <v>0</v>
      </c>
      <c r="R135">
        <f>COUNTIFS('Energy consumption (toe)'!$J$60:$J$3020,'Province x Sector'!R$108,'Energy consumption (toe)'!$AM$60:$AM$3020,'Province x Sector'!$B135)</f>
        <v>0</v>
      </c>
      <c r="S135">
        <f>COUNTIFS('Energy consumption (toe)'!$J$60:$J$3020,'Province x Sector'!S$108,'Energy consumption (toe)'!$AM$60:$AM$3020,'Province x Sector'!$B135)</f>
        <v>0</v>
      </c>
      <c r="T135">
        <f>COUNTIFS('Energy consumption (toe)'!$J$60:$J$3020,'Province x Sector'!T$108,'Energy consumption (toe)'!$AM$60:$AM$3020,'Province x Sector'!$B135)</f>
        <v>2</v>
      </c>
      <c r="U135">
        <f>COUNTIFS('Energy consumption (toe)'!$J$60:$J$3020,'Province x Sector'!U$108,'Energy consumption (toe)'!$AM$60:$AM$3020,'Province x Sector'!$B135)</f>
        <v>10</v>
      </c>
      <c r="V135">
        <f>COUNTIFS('Energy consumption (toe)'!$J$60:$J$3020,'Province x Sector'!V$108,'Energy consumption (toe)'!$AM$60:$AM$3020,'Province x Sector'!$B135)</f>
        <v>1</v>
      </c>
      <c r="W135">
        <f>COUNTIFS('Energy consumption (toe)'!$J$60:$J$3020,'Province x Sector'!W$108,'Energy consumption (toe)'!$AM$60:$AM$3020,'Province x Sector'!$B135)</f>
        <v>0</v>
      </c>
      <c r="X135">
        <f>COUNTIFS('Energy consumption (toe)'!$J$60:$J$3020,'Province x Sector'!X$108,'Energy consumption (toe)'!$AM$60:$AM$3020,'Province x Sector'!$B135)</f>
        <v>1</v>
      </c>
      <c r="Y135">
        <f>COUNTIFS('Energy consumption (toe)'!$J$60:$J$3020,'Province x Sector'!Y$108,'Energy consumption (toe)'!$AM$60:$AM$3020,'Province x Sector'!$B135)</f>
        <v>0</v>
      </c>
      <c r="Z135">
        <f>COUNTIFS('Energy consumption (toe)'!$J$60:$J$3020,'Province x Sector'!Z$108,'Energy consumption (toe)'!$AM$60:$AM$3020,'Province x Sector'!$B135)</f>
        <v>0</v>
      </c>
      <c r="AA135">
        <f>COUNTIFS('Energy consumption (toe)'!$J$60:$J$3020,'Province x Sector'!AA$108,'Energy consumption (toe)'!$AM$60:$AM$3020,'Province x Sector'!$B135)</f>
        <v>0</v>
      </c>
      <c r="AB135">
        <f>COUNTIFS('Energy consumption (toe)'!$J$60:$J$3020,'Province x Sector'!AB$108,'Energy consumption (toe)'!$AM$60:$AM$3020,'Province x Sector'!$B135)</f>
        <v>0</v>
      </c>
      <c r="AC135">
        <f>COUNTIFS('Energy consumption (toe)'!$J$60:$J$3020,'Province x Sector'!AC$108,'Energy consumption (toe)'!$AM$60:$AM$3020,'Province x Sector'!$B135)</f>
        <v>0</v>
      </c>
      <c r="AD135">
        <f>COUNTIFS('Energy consumption (toe)'!$J$60:$J$3020,'Province x Sector'!AD$108,'Energy consumption (toe)'!$AM$60:$AM$3020,'Province x Sector'!$B135)</f>
        <v>0</v>
      </c>
      <c r="AE135">
        <f>COUNTIFS('Energy consumption (toe)'!$J$60:$J$3020,'Province x Sector'!AE$108,'Energy consumption (toe)'!$AM$60:$AM$3020,'Province x Sector'!$B135)</f>
        <v>0</v>
      </c>
      <c r="AF135" s="80">
        <f t="shared" si="9"/>
        <v>25</v>
      </c>
    </row>
    <row r="136" spans="2:32" x14ac:dyDescent="0.25">
      <c r="B136" s="80" t="str">
        <f>Lists!F36</f>
        <v>28. Ha Tinh</v>
      </c>
      <c r="C136">
        <f>COUNTIFS('Energy consumption (toe)'!$J$60:$J$3020,'Province x Sector'!C$108,'Energy consumption (toe)'!$AM$60:$AM$3020,'Province x Sector'!$B136)</f>
        <v>0</v>
      </c>
      <c r="D136">
        <f>COUNTIFS('Energy consumption (toe)'!$J$60:$J$3020,'Province x Sector'!D$108,'Energy consumption (toe)'!$AM$60:$AM$3020,'Province x Sector'!$B136)</f>
        <v>0</v>
      </c>
      <c r="E136">
        <f>COUNTIFS('Energy consumption (toe)'!$J$60:$J$3020,'Province x Sector'!E$108,'Energy consumption (toe)'!$AM$60:$AM$3020,'Province x Sector'!$B136)</f>
        <v>0</v>
      </c>
      <c r="F136">
        <f>COUNTIFS('Energy consumption (toe)'!$J$60:$J$3020,'Province x Sector'!F$108,'Energy consumption (toe)'!$AM$60:$AM$3020,'Province x Sector'!$B136)</f>
        <v>0</v>
      </c>
      <c r="G136">
        <f>COUNTIFS('Energy consumption (toe)'!$J$60:$J$3020,'Province x Sector'!G$108,'Energy consumption (toe)'!$AM$60:$AM$3020,'Province x Sector'!$B136)</f>
        <v>0</v>
      </c>
      <c r="H136">
        <f>COUNTIFS('Energy consumption (toe)'!$J$60:$J$3020,'Province x Sector'!H$108,'Energy consumption (toe)'!$AM$60:$AM$3020,'Province x Sector'!$B136)</f>
        <v>0</v>
      </c>
      <c r="I136">
        <f>COUNTIFS('Energy consumption (toe)'!$J$60:$J$3020,'Province x Sector'!I$108,'Energy consumption (toe)'!$AM$60:$AM$3020,'Province x Sector'!$B136)</f>
        <v>2</v>
      </c>
      <c r="J136">
        <f>COUNTIFS('Energy consumption (toe)'!$J$60:$J$3020,'Province x Sector'!J$108,'Energy consumption (toe)'!$AM$60:$AM$3020,'Province x Sector'!$B136)</f>
        <v>0</v>
      </c>
      <c r="K136">
        <f>COUNTIFS('Energy consumption (toe)'!$J$60:$J$3020,'Province x Sector'!K$108,'Energy consumption (toe)'!$AM$60:$AM$3020,'Province x Sector'!$B136)</f>
        <v>0</v>
      </c>
      <c r="L136">
        <f>COUNTIFS('Energy consumption (toe)'!$J$60:$J$3020,'Province x Sector'!L$108,'Energy consumption (toe)'!$AM$60:$AM$3020,'Province x Sector'!$B136)</f>
        <v>0</v>
      </c>
      <c r="M136">
        <f>COUNTIFS('Energy consumption (toe)'!$J$60:$J$3020,'Province x Sector'!M$108,'Energy consumption (toe)'!$AM$60:$AM$3020,'Province x Sector'!$B136)</f>
        <v>0</v>
      </c>
      <c r="N136">
        <f>COUNTIFS('Energy consumption (toe)'!$J$60:$J$3020,'Province x Sector'!N$108,'Energy consumption (toe)'!$AM$60:$AM$3020,'Province x Sector'!$B136)</f>
        <v>1</v>
      </c>
      <c r="O136">
        <f>COUNTIFS('Energy consumption (toe)'!$J$60:$J$3020,'Province x Sector'!O$108,'Energy consumption (toe)'!$AM$60:$AM$3020,'Province x Sector'!$B136)</f>
        <v>1</v>
      </c>
      <c r="P136">
        <f>COUNTIFS('Energy consumption (toe)'!$J$60:$J$3020,'Province x Sector'!P$108,'Energy consumption (toe)'!$AM$60:$AM$3020,'Province x Sector'!$B136)</f>
        <v>0</v>
      </c>
      <c r="Q136">
        <f>COUNTIFS('Energy consumption (toe)'!$J$60:$J$3020,'Province x Sector'!Q$108,'Energy consumption (toe)'!$AM$60:$AM$3020,'Province x Sector'!$B136)</f>
        <v>0</v>
      </c>
      <c r="R136">
        <f>COUNTIFS('Energy consumption (toe)'!$J$60:$J$3020,'Province x Sector'!R$108,'Energy consumption (toe)'!$AM$60:$AM$3020,'Province x Sector'!$B136)</f>
        <v>0</v>
      </c>
      <c r="S136">
        <f>COUNTIFS('Energy consumption (toe)'!$J$60:$J$3020,'Province x Sector'!S$108,'Energy consumption (toe)'!$AM$60:$AM$3020,'Province x Sector'!$B136)</f>
        <v>0</v>
      </c>
      <c r="T136">
        <f>COUNTIFS('Energy consumption (toe)'!$J$60:$J$3020,'Province x Sector'!T$108,'Energy consumption (toe)'!$AM$60:$AM$3020,'Province x Sector'!$B136)</f>
        <v>0</v>
      </c>
      <c r="U136">
        <f>COUNTIFS('Energy consumption (toe)'!$J$60:$J$3020,'Province x Sector'!U$108,'Energy consumption (toe)'!$AM$60:$AM$3020,'Province x Sector'!$B136)</f>
        <v>3</v>
      </c>
      <c r="V136">
        <f>COUNTIFS('Energy consumption (toe)'!$J$60:$J$3020,'Province x Sector'!V$108,'Energy consumption (toe)'!$AM$60:$AM$3020,'Province x Sector'!$B136)</f>
        <v>1</v>
      </c>
      <c r="W136">
        <f>COUNTIFS('Energy consumption (toe)'!$J$60:$J$3020,'Province x Sector'!W$108,'Energy consumption (toe)'!$AM$60:$AM$3020,'Province x Sector'!$B136)</f>
        <v>0</v>
      </c>
      <c r="X136">
        <f>COUNTIFS('Energy consumption (toe)'!$J$60:$J$3020,'Province x Sector'!X$108,'Energy consumption (toe)'!$AM$60:$AM$3020,'Province x Sector'!$B136)</f>
        <v>0</v>
      </c>
      <c r="Y136">
        <f>COUNTIFS('Energy consumption (toe)'!$J$60:$J$3020,'Province x Sector'!Y$108,'Energy consumption (toe)'!$AM$60:$AM$3020,'Province x Sector'!$B136)</f>
        <v>0</v>
      </c>
      <c r="Z136">
        <f>COUNTIFS('Energy consumption (toe)'!$J$60:$J$3020,'Province x Sector'!Z$108,'Energy consumption (toe)'!$AM$60:$AM$3020,'Province x Sector'!$B136)</f>
        <v>0</v>
      </c>
      <c r="AA136">
        <f>COUNTIFS('Energy consumption (toe)'!$J$60:$J$3020,'Province x Sector'!AA$108,'Energy consumption (toe)'!$AM$60:$AM$3020,'Province x Sector'!$B136)</f>
        <v>0</v>
      </c>
      <c r="AB136">
        <f>COUNTIFS('Energy consumption (toe)'!$J$60:$J$3020,'Province x Sector'!AB$108,'Energy consumption (toe)'!$AM$60:$AM$3020,'Province x Sector'!$B136)</f>
        <v>0</v>
      </c>
      <c r="AC136">
        <f>COUNTIFS('Energy consumption (toe)'!$J$60:$J$3020,'Province x Sector'!AC$108,'Energy consumption (toe)'!$AM$60:$AM$3020,'Province x Sector'!$B136)</f>
        <v>0</v>
      </c>
      <c r="AD136">
        <f>COUNTIFS('Energy consumption (toe)'!$J$60:$J$3020,'Province x Sector'!AD$108,'Energy consumption (toe)'!$AM$60:$AM$3020,'Province x Sector'!$B136)</f>
        <v>0</v>
      </c>
      <c r="AE136">
        <f>COUNTIFS('Energy consumption (toe)'!$J$60:$J$3020,'Province x Sector'!AE$108,'Energy consumption (toe)'!$AM$60:$AM$3020,'Province x Sector'!$B136)</f>
        <v>0</v>
      </c>
      <c r="AF136" s="80">
        <f t="shared" si="9"/>
        <v>8</v>
      </c>
    </row>
    <row r="137" spans="2:32" x14ac:dyDescent="0.25">
      <c r="B137" s="80" t="str">
        <f>Lists!F37</f>
        <v>29. Quang Binh</v>
      </c>
      <c r="C137">
        <f>COUNTIFS('Energy consumption (toe)'!$J$60:$J$3020,'Province x Sector'!C$108,'Energy consumption (toe)'!$AM$60:$AM$3020,'Province x Sector'!$B137)</f>
        <v>0</v>
      </c>
      <c r="D137">
        <f>COUNTIFS('Energy consumption (toe)'!$J$60:$J$3020,'Province x Sector'!D$108,'Energy consumption (toe)'!$AM$60:$AM$3020,'Province x Sector'!$B137)</f>
        <v>0</v>
      </c>
      <c r="E137">
        <f>COUNTIFS('Energy consumption (toe)'!$J$60:$J$3020,'Province x Sector'!E$108,'Energy consumption (toe)'!$AM$60:$AM$3020,'Province x Sector'!$B137)</f>
        <v>0</v>
      </c>
      <c r="F137">
        <f>COUNTIFS('Energy consumption (toe)'!$J$60:$J$3020,'Province x Sector'!F$108,'Energy consumption (toe)'!$AM$60:$AM$3020,'Province x Sector'!$B137)</f>
        <v>3</v>
      </c>
      <c r="G137">
        <f>COUNTIFS('Energy consumption (toe)'!$J$60:$J$3020,'Province x Sector'!G$108,'Energy consumption (toe)'!$AM$60:$AM$3020,'Province x Sector'!$B137)</f>
        <v>0</v>
      </c>
      <c r="H137">
        <f>COUNTIFS('Energy consumption (toe)'!$J$60:$J$3020,'Province x Sector'!H$108,'Energy consumption (toe)'!$AM$60:$AM$3020,'Province x Sector'!$B137)</f>
        <v>0</v>
      </c>
      <c r="I137">
        <f>COUNTIFS('Energy consumption (toe)'!$J$60:$J$3020,'Province x Sector'!I$108,'Energy consumption (toe)'!$AM$60:$AM$3020,'Province x Sector'!$B137)</f>
        <v>0</v>
      </c>
      <c r="J137">
        <f>COUNTIFS('Energy consumption (toe)'!$J$60:$J$3020,'Province x Sector'!J$108,'Energy consumption (toe)'!$AM$60:$AM$3020,'Province x Sector'!$B137)</f>
        <v>0</v>
      </c>
      <c r="K137">
        <f>COUNTIFS('Energy consumption (toe)'!$J$60:$J$3020,'Province x Sector'!K$108,'Energy consumption (toe)'!$AM$60:$AM$3020,'Province x Sector'!$B137)</f>
        <v>0</v>
      </c>
      <c r="L137">
        <f>COUNTIFS('Energy consumption (toe)'!$J$60:$J$3020,'Province x Sector'!L$108,'Energy consumption (toe)'!$AM$60:$AM$3020,'Province x Sector'!$B137)</f>
        <v>0</v>
      </c>
      <c r="M137">
        <f>COUNTIFS('Energy consumption (toe)'!$J$60:$J$3020,'Province x Sector'!M$108,'Energy consumption (toe)'!$AM$60:$AM$3020,'Province x Sector'!$B137)</f>
        <v>0</v>
      </c>
      <c r="N137">
        <f>COUNTIFS('Energy consumption (toe)'!$J$60:$J$3020,'Province x Sector'!N$108,'Energy consumption (toe)'!$AM$60:$AM$3020,'Province x Sector'!$B137)</f>
        <v>0</v>
      </c>
      <c r="O137">
        <f>COUNTIFS('Energy consumption (toe)'!$J$60:$J$3020,'Province x Sector'!O$108,'Energy consumption (toe)'!$AM$60:$AM$3020,'Province x Sector'!$B137)</f>
        <v>0</v>
      </c>
      <c r="P137">
        <f>COUNTIFS('Energy consumption (toe)'!$J$60:$J$3020,'Province x Sector'!P$108,'Energy consumption (toe)'!$AM$60:$AM$3020,'Province x Sector'!$B137)</f>
        <v>0</v>
      </c>
      <c r="Q137">
        <f>COUNTIFS('Energy consumption (toe)'!$J$60:$J$3020,'Province x Sector'!Q$108,'Energy consumption (toe)'!$AM$60:$AM$3020,'Province x Sector'!$B137)</f>
        <v>0</v>
      </c>
      <c r="R137">
        <f>COUNTIFS('Energy consumption (toe)'!$J$60:$J$3020,'Province x Sector'!R$108,'Energy consumption (toe)'!$AM$60:$AM$3020,'Province x Sector'!$B137)</f>
        <v>1</v>
      </c>
      <c r="S137">
        <f>COUNTIFS('Energy consumption (toe)'!$J$60:$J$3020,'Province x Sector'!S$108,'Energy consumption (toe)'!$AM$60:$AM$3020,'Province x Sector'!$B137)</f>
        <v>0</v>
      </c>
      <c r="T137">
        <f>COUNTIFS('Energy consumption (toe)'!$J$60:$J$3020,'Province x Sector'!T$108,'Energy consumption (toe)'!$AM$60:$AM$3020,'Province x Sector'!$B137)</f>
        <v>0</v>
      </c>
      <c r="U137">
        <f>COUNTIFS('Energy consumption (toe)'!$J$60:$J$3020,'Province x Sector'!U$108,'Energy consumption (toe)'!$AM$60:$AM$3020,'Province x Sector'!$B137)</f>
        <v>9</v>
      </c>
      <c r="V137">
        <f>COUNTIFS('Energy consumption (toe)'!$J$60:$J$3020,'Province x Sector'!V$108,'Energy consumption (toe)'!$AM$60:$AM$3020,'Province x Sector'!$B137)</f>
        <v>0</v>
      </c>
      <c r="W137">
        <f>COUNTIFS('Energy consumption (toe)'!$J$60:$J$3020,'Province x Sector'!W$108,'Energy consumption (toe)'!$AM$60:$AM$3020,'Province x Sector'!$B137)</f>
        <v>0</v>
      </c>
      <c r="X137">
        <f>COUNTIFS('Energy consumption (toe)'!$J$60:$J$3020,'Province x Sector'!X$108,'Energy consumption (toe)'!$AM$60:$AM$3020,'Province x Sector'!$B137)</f>
        <v>0</v>
      </c>
      <c r="Y137">
        <f>COUNTIFS('Energy consumption (toe)'!$J$60:$J$3020,'Province x Sector'!Y$108,'Energy consumption (toe)'!$AM$60:$AM$3020,'Province x Sector'!$B137)</f>
        <v>0</v>
      </c>
      <c r="Z137">
        <f>COUNTIFS('Energy consumption (toe)'!$J$60:$J$3020,'Province x Sector'!Z$108,'Energy consumption (toe)'!$AM$60:$AM$3020,'Province x Sector'!$B137)</f>
        <v>0</v>
      </c>
      <c r="AA137">
        <f>COUNTIFS('Energy consumption (toe)'!$J$60:$J$3020,'Province x Sector'!AA$108,'Energy consumption (toe)'!$AM$60:$AM$3020,'Province x Sector'!$B137)</f>
        <v>0</v>
      </c>
      <c r="AB137">
        <f>COUNTIFS('Energy consumption (toe)'!$J$60:$J$3020,'Province x Sector'!AB$108,'Energy consumption (toe)'!$AM$60:$AM$3020,'Province x Sector'!$B137)</f>
        <v>0</v>
      </c>
      <c r="AC137">
        <f>COUNTIFS('Energy consumption (toe)'!$J$60:$J$3020,'Province x Sector'!AC$108,'Energy consumption (toe)'!$AM$60:$AM$3020,'Province x Sector'!$B137)</f>
        <v>0</v>
      </c>
      <c r="AD137">
        <f>COUNTIFS('Energy consumption (toe)'!$J$60:$J$3020,'Province x Sector'!AD$108,'Energy consumption (toe)'!$AM$60:$AM$3020,'Province x Sector'!$B137)</f>
        <v>0</v>
      </c>
      <c r="AE137">
        <f>COUNTIFS('Energy consumption (toe)'!$J$60:$J$3020,'Province x Sector'!AE$108,'Energy consumption (toe)'!$AM$60:$AM$3020,'Province x Sector'!$B137)</f>
        <v>0</v>
      </c>
      <c r="AF137" s="80">
        <f t="shared" si="9"/>
        <v>13</v>
      </c>
    </row>
    <row r="138" spans="2:32" x14ac:dyDescent="0.25">
      <c r="B138" s="80" t="str">
        <f>Lists!F38</f>
        <v>30. Quang Tri</v>
      </c>
      <c r="C138">
        <f>COUNTIFS('Energy consumption (toe)'!$J$60:$J$3020,'Province x Sector'!C$108,'Energy consumption (toe)'!$AM$60:$AM$3020,'Province x Sector'!$B138)</f>
        <v>0</v>
      </c>
      <c r="D138">
        <f>COUNTIFS('Energy consumption (toe)'!$J$60:$J$3020,'Province x Sector'!D$108,'Energy consumption (toe)'!$AM$60:$AM$3020,'Province x Sector'!$B138)</f>
        <v>0</v>
      </c>
      <c r="E138">
        <f>COUNTIFS('Energy consumption (toe)'!$J$60:$J$3020,'Province x Sector'!E$108,'Energy consumption (toe)'!$AM$60:$AM$3020,'Province x Sector'!$B138)</f>
        <v>0</v>
      </c>
      <c r="F138">
        <f>COUNTIFS('Energy consumption (toe)'!$J$60:$J$3020,'Province x Sector'!F$108,'Energy consumption (toe)'!$AM$60:$AM$3020,'Province x Sector'!$B138)</f>
        <v>1</v>
      </c>
      <c r="G138">
        <f>COUNTIFS('Energy consumption (toe)'!$J$60:$J$3020,'Province x Sector'!G$108,'Energy consumption (toe)'!$AM$60:$AM$3020,'Province x Sector'!$B138)</f>
        <v>0</v>
      </c>
      <c r="H138">
        <f>COUNTIFS('Energy consumption (toe)'!$J$60:$J$3020,'Province x Sector'!H$108,'Energy consumption (toe)'!$AM$60:$AM$3020,'Province x Sector'!$B138)</f>
        <v>0</v>
      </c>
      <c r="I138">
        <f>COUNTIFS('Energy consumption (toe)'!$J$60:$J$3020,'Province x Sector'!I$108,'Energy consumption (toe)'!$AM$60:$AM$3020,'Province x Sector'!$B138)</f>
        <v>0</v>
      </c>
      <c r="J138">
        <f>COUNTIFS('Energy consumption (toe)'!$J$60:$J$3020,'Province x Sector'!J$108,'Energy consumption (toe)'!$AM$60:$AM$3020,'Province x Sector'!$B138)</f>
        <v>0</v>
      </c>
      <c r="K138">
        <f>COUNTIFS('Energy consumption (toe)'!$J$60:$J$3020,'Province x Sector'!K$108,'Energy consumption (toe)'!$AM$60:$AM$3020,'Province x Sector'!$B138)</f>
        <v>0</v>
      </c>
      <c r="L138">
        <f>COUNTIFS('Energy consumption (toe)'!$J$60:$J$3020,'Province x Sector'!L$108,'Energy consumption (toe)'!$AM$60:$AM$3020,'Province x Sector'!$B138)</f>
        <v>0</v>
      </c>
      <c r="M138">
        <f>COUNTIFS('Energy consumption (toe)'!$J$60:$J$3020,'Province x Sector'!M$108,'Energy consumption (toe)'!$AM$60:$AM$3020,'Province x Sector'!$B138)</f>
        <v>0</v>
      </c>
      <c r="N138">
        <f>COUNTIFS('Energy consumption (toe)'!$J$60:$J$3020,'Province x Sector'!N$108,'Energy consumption (toe)'!$AM$60:$AM$3020,'Province x Sector'!$B138)</f>
        <v>1</v>
      </c>
      <c r="O138">
        <f>COUNTIFS('Energy consumption (toe)'!$J$60:$J$3020,'Province x Sector'!O$108,'Energy consumption (toe)'!$AM$60:$AM$3020,'Province x Sector'!$B138)</f>
        <v>0</v>
      </c>
      <c r="P138">
        <f>COUNTIFS('Energy consumption (toe)'!$J$60:$J$3020,'Province x Sector'!P$108,'Energy consumption (toe)'!$AM$60:$AM$3020,'Province x Sector'!$B138)</f>
        <v>0</v>
      </c>
      <c r="Q138">
        <f>COUNTIFS('Energy consumption (toe)'!$J$60:$J$3020,'Province x Sector'!Q$108,'Energy consumption (toe)'!$AM$60:$AM$3020,'Province x Sector'!$B138)</f>
        <v>0</v>
      </c>
      <c r="R138">
        <f>COUNTIFS('Energy consumption (toe)'!$J$60:$J$3020,'Province x Sector'!R$108,'Energy consumption (toe)'!$AM$60:$AM$3020,'Province x Sector'!$B138)</f>
        <v>0</v>
      </c>
      <c r="S138">
        <f>COUNTIFS('Energy consumption (toe)'!$J$60:$J$3020,'Province x Sector'!S$108,'Energy consumption (toe)'!$AM$60:$AM$3020,'Province x Sector'!$B138)</f>
        <v>0</v>
      </c>
      <c r="T138">
        <f>COUNTIFS('Energy consumption (toe)'!$J$60:$J$3020,'Province x Sector'!T$108,'Energy consumption (toe)'!$AM$60:$AM$3020,'Province x Sector'!$B138)</f>
        <v>1</v>
      </c>
      <c r="U138">
        <f>COUNTIFS('Energy consumption (toe)'!$J$60:$J$3020,'Province x Sector'!U$108,'Energy consumption (toe)'!$AM$60:$AM$3020,'Province x Sector'!$B138)</f>
        <v>1</v>
      </c>
      <c r="V138">
        <f>COUNTIFS('Energy consumption (toe)'!$J$60:$J$3020,'Province x Sector'!V$108,'Energy consumption (toe)'!$AM$60:$AM$3020,'Province x Sector'!$B138)</f>
        <v>0</v>
      </c>
      <c r="W138">
        <f>COUNTIFS('Energy consumption (toe)'!$J$60:$J$3020,'Province x Sector'!W$108,'Energy consumption (toe)'!$AM$60:$AM$3020,'Province x Sector'!$B138)</f>
        <v>0</v>
      </c>
      <c r="X138">
        <f>COUNTIFS('Energy consumption (toe)'!$J$60:$J$3020,'Province x Sector'!X$108,'Energy consumption (toe)'!$AM$60:$AM$3020,'Province x Sector'!$B138)</f>
        <v>0</v>
      </c>
      <c r="Y138">
        <f>COUNTIFS('Energy consumption (toe)'!$J$60:$J$3020,'Province x Sector'!Y$108,'Energy consumption (toe)'!$AM$60:$AM$3020,'Province x Sector'!$B138)</f>
        <v>0</v>
      </c>
      <c r="Z138">
        <f>COUNTIFS('Energy consumption (toe)'!$J$60:$J$3020,'Province x Sector'!Z$108,'Energy consumption (toe)'!$AM$60:$AM$3020,'Province x Sector'!$B138)</f>
        <v>0</v>
      </c>
      <c r="AA138">
        <f>COUNTIFS('Energy consumption (toe)'!$J$60:$J$3020,'Province x Sector'!AA$108,'Energy consumption (toe)'!$AM$60:$AM$3020,'Province x Sector'!$B138)</f>
        <v>0</v>
      </c>
      <c r="AB138">
        <f>COUNTIFS('Energy consumption (toe)'!$J$60:$J$3020,'Province x Sector'!AB$108,'Energy consumption (toe)'!$AM$60:$AM$3020,'Province x Sector'!$B138)</f>
        <v>0</v>
      </c>
      <c r="AC138">
        <f>COUNTIFS('Energy consumption (toe)'!$J$60:$J$3020,'Province x Sector'!AC$108,'Energy consumption (toe)'!$AM$60:$AM$3020,'Province x Sector'!$B138)</f>
        <v>0</v>
      </c>
      <c r="AD138">
        <f>COUNTIFS('Energy consumption (toe)'!$J$60:$J$3020,'Province x Sector'!AD$108,'Energy consumption (toe)'!$AM$60:$AM$3020,'Province x Sector'!$B138)</f>
        <v>0</v>
      </c>
      <c r="AE138">
        <f>COUNTIFS('Energy consumption (toe)'!$J$60:$J$3020,'Province x Sector'!AE$108,'Energy consumption (toe)'!$AM$60:$AM$3020,'Province x Sector'!$B138)</f>
        <v>0</v>
      </c>
      <c r="AF138" s="80">
        <f t="shared" si="9"/>
        <v>4</v>
      </c>
    </row>
    <row r="139" spans="2:32" x14ac:dyDescent="0.25">
      <c r="B139" s="80" t="str">
        <f>Lists!F39</f>
        <v>31. Thua Thien Hue</v>
      </c>
      <c r="C139">
        <f>COUNTIFS('Energy consumption (toe)'!$J$60:$J$3020,'Province x Sector'!C$108,'Energy consumption (toe)'!$AM$60:$AM$3020,'Province x Sector'!$B139)</f>
        <v>0</v>
      </c>
      <c r="D139">
        <f>COUNTIFS('Energy consumption (toe)'!$J$60:$J$3020,'Province x Sector'!D$108,'Energy consumption (toe)'!$AM$60:$AM$3020,'Province x Sector'!$B139)</f>
        <v>0</v>
      </c>
      <c r="E139">
        <f>COUNTIFS('Energy consumption (toe)'!$J$60:$J$3020,'Province x Sector'!E$108,'Energy consumption (toe)'!$AM$60:$AM$3020,'Province x Sector'!$B139)</f>
        <v>0</v>
      </c>
      <c r="F139">
        <f>COUNTIFS('Energy consumption (toe)'!$J$60:$J$3020,'Province x Sector'!F$108,'Energy consumption (toe)'!$AM$60:$AM$3020,'Province x Sector'!$B139)</f>
        <v>0</v>
      </c>
      <c r="G139">
        <f>COUNTIFS('Energy consumption (toe)'!$J$60:$J$3020,'Province x Sector'!G$108,'Energy consumption (toe)'!$AM$60:$AM$3020,'Province x Sector'!$B139)</f>
        <v>0</v>
      </c>
      <c r="H139">
        <f>COUNTIFS('Energy consumption (toe)'!$J$60:$J$3020,'Province x Sector'!H$108,'Energy consumption (toe)'!$AM$60:$AM$3020,'Province x Sector'!$B139)</f>
        <v>3</v>
      </c>
      <c r="I139">
        <f>COUNTIFS('Energy consumption (toe)'!$J$60:$J$3020,'Province x Sector'!I$108,'Energy consumption (toe)'!$AM$60:$AM$3020,'Province x Sector'!$B139)</f>
        <v>1</v>
      </c>
      <c r="J139">
        <f>COUNTIFS('Energy consumption (toe)'!$J$60:$J$3020,'Province x Sector'!J$108,'Energy consumption (toe)'!$AM$60:$AM$3020,'Province x Sector'!$B139)</f>
        <v>0</v>
      </c>
      <c r="K139">
        <f>COUNTIFS('Energy consumption (toe)'!$J$60:$J$3020,'Province x Sector'!K$108,'Energy consumption (toe)'!$AM$60:$AM$3020,'Province x Sector'!$B139)</f>
        <v>11</v>
      </c>
      <c r="L139">
        <f>COUNTIFS('Energy consumption (toe)'!$J$60:$J$3020,'Province x Sector'!L$108,'Energy consumption (toe)'!$AM$60:$AM$3020,'Province x Sector'!$B139)</f>
        <v>3</v>
      </c>
      <c r="M139">
        <f>COUNTIFS('Energy consumption (toe)'!$J$60:$J$3020,'Province x Sector'!M$108,'Energy consumption (toe)'!$AM$60:$AM$3020,'Province x Sector'!$B139)</f>
        <v>0</v>
      </c>
      <c r="N139">
        <f>COUNTIFS('Energy consumption (toe)'!$J$60:$J$3020,'Province x Sector'!N$108,'Energy consumption (toe)'!$AM$60:$AM$3020,'Province x Sector'!$B139)</f>
        <v>0</v>
      </c>
      <c r="O139">
        <f>COUNTIFS('Energy consumption (toe)'!$J$60:$J$3020,'Province x Sector'!O$108,'Energy consumption (toe)'!$AM$60:$AM$3020,'Province x Sector'!$B139)</f>
        <v>0</v>
      </c>
      <c r="P139">
        <f>COUNTIFS('Energy consumption (toe)'!$J$60:$J$3020,'Province x Sector'!P$108,'Energy consumption (toe)'!$AM$60:$AM$3020,'Province x Sector'!$B139)</f>
        <v>0</v>
      </c>
      <c r="Q139">
        <f>COUNTIFS('Energy consumption (toe)'!$J$60:$J$3020,'Province x Sector'!Q$108,'Energy consumption (toe)'!$AM$60:$AM$3020,'Province x Sector'!$B139)</f>
        <v>0</v>
      </c>
      <c r="R139">
        <f>COUNTIFS('Energy consumption (toe)'!$J$60:$J$3020,'Province x Sector'!R$108,'Energy consumption (toe)'!$AM$60:$AM$3020,'Province x Sector'!$B139)</f>
        <v>0</v>
      </c>
      <c r="S139">
        <f>COUNTIFS('Energy consumption (toe)'!$J$60:$J$3020,'Province x Sector'!S$108,'Energy consumption (toe)'!$AM$60:$AM$3020,'Province x Sector'!$B139)</f>
        <v>0</v>
      </c>
      <c r="T139">
        <f>COUNTIFS('Energy consumption (toe)'!$J$60:$J$3020,'Province x Sector'!T$108,'Energy consumption (toe)'!$AM$60:$AM$3020,'Province x Sector'!$B139)</f>
        <v>0</v>
      </c>
      <c r="U139">
        <f>COUNTIFS('Energy consumption (toe)'!$J$60:$J$3020,'Province x Sector'!U$108,'Energy consumption (toe)'!$AM$60:$AM$3020,'Province x Sector'!$B139)</f>
        <v>8</v>
      </c>
      <c r="V139">
        <f>COUNTIFS('Energy consumption (toe)'!$J$60:$J$3020,'Province x Sector'!V$108,'Energy consumption (toe)'!$AM$60:$AM$3020,'Province x Sector'!$B139)</f>
        <v>0</v>
      </c>
      <c r="W139">
        <f>COUNTIFS('Energy consumption (toe)'!$J$60:$J$3020,'Province x Sector'!W$108,'Energy consumption (toe)'!$AM$60:$AM$3020,'Province x Sector'!$B139)</f>
        <v>1</v>
      </c>
      <c r="X139">
        <f>COUNTIFS('Energy consumption (toe)'!$J$60:$J$3020,'Province x Sector'!X$108,'Energy consumption (toe)'!$AM$60:$AM$3020,'Province x Sector'!$B139)</f>
        <v>0</v>
      </c>
      <c r="Y139">
        <f>COUNTIFS('Energy consumption (toe)'!$J$60:$J$3020,'Province x Sector'!Y$108,'Energy consumption (toe)'!$AM$60:$AM$3020,'Province x Sector'!$B139)</f>
        <v>0</v>
      </c>
      <c r="Z139">
        <f>COUNTIFS('Energy consumption (toe)'!$J$60:$J$3020,'Province x Sector'!Z$108,'Energy consumption (toe)'!$AM$60:$AM$3020,'Province x Sector'!$B139)</f>
        <v>0</v>
      </c>
      <c r="AA139">
        <f>COUNTIFS('Energy consumption (toe)'!$J$60:$J$3020,'Province x Sector'!AA$108,'Energy consumption (toe)'!$AM$60:$AM$3020,'Province x Sector'!$B139)</f>
        <v>0</v>
      </c>
      <c r="AB139">
        <f>COUNTIFS('Energy consumption (toe)'!$J$60:$J$3020,'Province x Sector'!AB$108,'Energy consumption (toe)'!$AM$60:$AM$3020,'Province x Sector'!$B139)</f>
        <v>0</v>
      </c>
      <c r="AC139">
        <f>COUNTIFS('Energy consumption (toe)'!$J$60:$J$3020,'Province x Sector'!AC$108,'Energy consumption (toe)'!$AM$60:$AM$3020,'Province x Sector'!$B139)</f>
        <v>0</v>
      </c>
      <c r="AD139">
        <f>COUNTIFS('Energy consumption (toe)'!$J$60:$J$3020,'Province x Sector'!AD$108,'Energy consumption (toe)'!$AM$60:$AM$3020,'Province x Sector'!$B139)</f>
        <v>0</v>
      </c>
      <c r="AE139">
        <f>COUNTIFS('Energy consumption (toe)'!$J$60:$J$3020,'Province x Sector'!AE$108,'Energy consumption (toe)'!$AM$60:$AM$3020,'Province x Sector'!$B139)</f>
        <v>0</v>
      </c>
      <c r="AF139" s="80">
        <f t="shared" si="9"/>
        <v>27</v>
      </c>
    </row>
    <row r="140" spans="2:32" x14ac:dyDescent="0.25">
      <c r="B140" s="80" t="str">
        <f>Lists!F40</f>
        <v>32. Da Nang</v>
      </c>
      <c r="C140">
        <f>COUNTIFS('Energy consumption (toe)'!$J$60:$J$3020,'Province x Sector'!C$108,'Energy consumption (toe)'!$AM$60:$AM$3020,'Province x Sector'!$B140)</f>
        <v>0</v>
      </c>
      <c r="D140">
        <f>COUNTIFS('Energy consumption (toe)'!$J$60:$J$3020,'Province x Sector'!D$108,'Energy consumption (toe)'!$AM$60:$AM$3020,'Province x Sector'!$B140)</f>
        <v>0</v>
      </c>
      <c r="E140">
        <f>COUNTIFS('Energy consumption (toe)'!$J$60:$J$3020,'Province x Sector'!E$108,'Energy consumption (toe)'!$AM$60:$AM$3020,'Province x Sector'!$B140)</f>
        <v>0</v>
      </c>
      <c r="F140">
        <f>COUNTIFS('Energy consumption (toe)'!$J$60:$J$3020,'Province x Sector'!F$108,'Energy consumption (toe)'!$AM$60:$AM$3020,'Province x Sector'!$B140)</f>
        <v>0</v>
      </c>
      <c r="G140">
        <f>COUNTIFS('Energy consumption (toe)'!$J$60:$J$3020,'Province x Sector'!G$108,'Energy consumption (toe)'!$AM$60:$AM$3020,'Province x Sector'!$B140)</f>
        <v>0</v>
      </c>
      <c r="H140">
        <f>COUNTIFS('Energy consumption (toe)'!$J$60:$J$3020,'Province x Sector'!H$108,'Energy consumption (toe)'!$AM$60:$AM$3020,'Province x Sector'!$B140)</f>
        <v>3</v>
      </c>
      <c r="I140">
        <f>COUNTIFS('Energy consumption (toe)'!$J$60:$J$3020,'Province x Sector'!I$108,'Energy consumption (toe)'!$AM$60:$AM$3020,'Province x Sector'!$B140)</f>
        <v>1</v>
      </c>
      <c r="J140">
        <f>COUNTIFS('Energy consumption (toe)'!$J$60:$J$3020,'Province x Sector'!J$108,'Energy consumption (toe)'!$AM$60:$AM$3020,'Province x Sector'!$B140)</f>
        <v>0</v>
      </c>
      <c r="K140">
        <f>COUNTIFS('Energy consumption (toe)'!$J$60:$J$3020,'Province x Sector'!K$108,'Energy consumption (toe)'!$AM$60:$AM$3020,'Province x Sector'!$B140)</f>
        <v>1</v>
      </c>
      <c r="L140">
        <f>COUNTIFS('Energy consumption (toe)'!$J$60:$J$3020,'Province x Sector'!L$108,'Energy consumption (toe)'!$AM$60:$AM$3020,'Province x Sector'!$B140)</f>
        <v>1</v>
      </c>
      <c r="M140">
        <f>COUNTIFS('Energy consumption (toe)'!$J$60:$J$3020,'Province x Sector'!M$108,'Energy consumption (toe)'!$AM$60:$AM$3020,'Province x Sector'!$B140)</f>
        <v>0</v>
      </c>
      <c r="N140">
        <f>COUNTIFS('Energy consumption (toe)'!$J$60:$J$3020,'Province x Sector'!N$108,'Energy consumption (toe)'!$AM$60:$AM$3020,'Province x Sector'!$B140)</f>
        <v>0</v>
      </c>
      <c r="O140">
        <f>COUNTIFS('Energy consumption (toe)'!$J$60:$J$3020,'Province x Sector'!O$108,'Energy consumption (toe)'!$AM$60:$AM$3020,'Province x Sector'!$B140)</f>
        <v>1</v>
      </c>
      <c r="P140">
        <f>COUNTIFS('Energy consumption (toe)'!$J$60:$J$3020,'Province x Sector'!P$108,'Energy consumption (toe)'!$AM$60:$AM$3020,'Province x Sector'!$B140)</f>
        <v>0</v>
      </c>
      <c r="Q140">
        <f>COUNTIFS('Energy consumption (toe)'!$J$60:$J$3020,'Province x Sector'!Q$108,'Energy consumption (toe)'!$AM$60:$AM$3020,'Province x Sector'!$B140)</f>
        <v>0</v>
      </c>
      <c r="R140">
        <f>COUNTIFS('Energy consumption (toe)'!$J$60:$J$3020,'Province x Sector'!R$108,'Energy consumption (toe)'!$AM$60:$AM$3020,'Province x Sector'!$B140)</f>
        <v>0</v>
      </c>
      <c r="S140">
        <f>COUNTIFS('Energy consumption (toe)'!$J$60:$J$3020,'Province x Sector'!S$108,'Energy consumption (toe)'!$AM$60:$AM$3020,'Province x Sector'!$B140)</f>
        <v>0</v>
      </c>
      <c r="T140">
        <f>COUNTIFS('Energy consumption (toe)'!$J$60:$J$3020,'Province x Sector'!T$108,'Energy consumption (toe)'!$AM$60:$AM$3020,'Province x Sector'!$B140)</f>
        <v>2</v>
      </c>
      <c r="U140">
        <f>COUNTIFS('Energy consumption (toe)'!$J$60:$J$3020,'Province x Sector'!U$108,'Energy consumption (toe)'!$AM$60:$AM$3020,'Province x Sector'!$B140)</f>
        <v>3</v>
      </c>
      <c r="V140">
        <f>COUNTIFS('Energy consumption (toe)'!$J$60:$J$3020,'Province x Sector'!V$108,'Energy consumption (toe)'!$AM$60:$AM$3020,'Province x Sector'!$B140)</f>
        <v>4</v>
      </c>
      <c r="W140">
        <f>COUNTIFS('Energy consumption (toe)'!$J$60:$J$3020,'Province x Sector'!W$108,'Energy consumption (toe)'!$AM$60:$AM$3020,'Province x Sector'!$B140)</f>
        <v>1</v>
      </c>
      <c r="X140">
        <f>COUNTIFS('Energy consumption (toe)'!$J$60:$J$3020,'Province x Sector'!X$108,'Energy consumption (toe)'!$AM$60:$AM$3020,'Province x Sector'!$B140)</f>
        <v>3</v>
      </c>
      <c r="Y140">
        <f>COUNTIFS('Energy consumption (toe)'!$J$60:$J$3020,'Province x Sector'!Y$108,'Energy consumption (toe)'!$AM$60:$AM$3020,'Province x Sector'!$B140)</f>
        <v>1</v>
      </c>
      <c r="Z140">
        <f>COUNTIFS('Energy consumption (toe)'!$J$60:$J$3020,'Province x Sector'!Z$108,'Energy consumption (toe)'!$AM$60:$AM$3020,'Province x Sector'!$B140)</f>
        <v>1</v>
      </c>
      <c r="AA140">
        <f>COUNTIFS('Energy consumption (toe)'!$J$60:$J$3020,'Province x Sector'!AA$108,'Energy consumption (toe)'!$AM$60:$AM$3020,'Province x Sector'!$B140)</f>
        <v>1</v>
      </c>
      <c r="AB140">
        <f>COUNTIFS('Energy consumption (toe)'!$J$60:$J$3020,'Province x Sector'!AB$108,'Energy consumption (toe)'!$AM$60:$AM$3020,'Province x Sector'!$B140)</f>
        <v>0</v>
      </c>
      <c r="AC140">
        <f>COUNTIFS('Energy consumption (toe)'!$J$60:$J$3020,'Province x Sector'!AC$108,'Energy consumption (toe)'!$AM$60:$AM$3020,'Province x Sector'!$B140)</f>
        <v>0</v>
      </c>
      <c r="AD140">
        <f>COUNTIFS('Energy consumption (toe)'!$J$60:$J$3020,'Province x Sector'!AD$108,'Energy consumption (toe)'!$AM$60:$AM$3020,'Province x Sector'!$B140)</f>
        <v>3</v>
      </c>
      <c r="AE140">
        <f>COUNTIFS('Energy consumption (toe)'!$J$60:$J$3020,'Province x Sector'!AE$108,'Energy consumption (toe)'!$AM$60:$AM$3020,'Province x Sector'!$B140)</f>
        <v>0</v>
      </c>
      <c r="AF140" s="80">
        <f t="shared" si="9"/>
        <v>26</v>
      </c>
    </row>
    <row r="141" spans="2:32" x14ac:dyDescent="0.25">
      <c r="B141" s="80" t="str">
        <f>Lists!F41</f>
        <v>33. Quang Nam</v>
      </c>
      <c r="C141">
        <f>COUNTIFS('Energy consumption (toe)'!$J$60:$J$3020,'Province x Sector'!C$108,'Energy consumption (toe)'!$AM$60:$AM$3020,'Province x Sector'!$B141)</f>
        <v>0</v>
      </c>
      <c r="D141">
        <f>COUNTIFS('Energy consumption (toe)'!$J$60:$J$3020,'Province x Sector'!D$108,'Energy consumption (toe)'!$AM$60:$AM$3020,'Province x Sector'!$B141)</f>
        <v>0</v>
      </c>
      <c r="E141">
        <f>COUNTIFS('Energy consumption (toe)'!$J$60:$J$3020,'Province x Sector'!E$108,'Energy consumption (toe)'!$AM$60:$AM$3020,'Province x Sector'!$B141)</f>
        <v>0</v>
      </c>
      <c r="F141">
        <f>COUNTIFS('Energy consumption (toe)'!$J$60:$J$3020,'Province x Sector'!F$108,'Energy consumption (toe)'!$AM$60:$AM$3020,'Province x Sector'!$B141)</f>
        <v>1</v>
      </c>
      <c r="G141">
        <f>COUNTIFS('Energy consumption (toe)'!$J$60:$J$3020,'Province x Sector'!G$108,'Energy consumption (toe)'!$AM$60:$AM$3020,'Province x Sector'!$B141)</f>
        <v>0</v>
      </c>
      <c r="H141">
        <f>COUNTIFS('Energy consumption (toe)'!$J$60:$J$3020,'Province x Sector'!H$108,'Energy consumption (toe)'!$AM$60:$AM$3020,'Province x Sector'!$B141)</f>
        <v>1</v>
      </c>
      <c r="I141">
        <f>COUNTIFS('Energy consumption (toe)'!$J$60:$J$3020,'Province x Sector'!I$108,'Energy consumption (toe)'!$AM$60:$AM$3020,'Province x Sector'!$B141)</f>
        <v>3</v>
      </c>
      <c r="J141">
        <f>COUNTIFS('Energy consumption (toe)'!$J$60:$J$3020,'Province x Sector'!J$108,'Energy consumption (toe)'!$AM$60:$AM$3020,'Province x Sector'!$B141)</f>
        <v>0</v>
      </c>
      <c r="K141">
        <f>COUNTIFS('Energy consumption (toe)'!$J$60:$J$3020,'Province x Sector'!K$108,'Energy consumption (toe)'!$AM$60:$AM$3020,'Province x Sector'!$B141)</f>
        <v>4</v>
      </c>
      <c r="L141">
        <f>COUNTIFS('Energy consumption (toe)'!$J$60:$J$3020,'Province x Sector'!L$108,'Energy consumption (toe)'!$AM$60:$AM$3020,'Province x Sector'!$B141)</f>
        <v>2</v>
      </c>
      <c r="M141">
        <f>COUNTIFS('Energy consumption (toe)'!$J$60:$J$3020,'Province x Sector'!M$108,'Energy consumption (toe)'!$AM$60:$AM$3020,'Province x Sector'!$B141)</f>
        <v>0</v>
      </c>
      <c r="N141">
        <f>COUNTIFS('Energy consumption (toe)'!$J$60:$J$3020,'Province x Sector'!N$108,'Energy consumption (toe)'!$AM$60:$AM$3020,'Province x Sector'!$B141)</f>
        <v>0</v>
      </c>
      <c r="O141">
        <f>COUNTIFS('Energy consumption (toe)'!$J$60:$J$3020,'Province x Sector'!O$108,'Energy consumption (toe)'!$AM$60:$AM$3020,'Province x Sector'!$B141)</f>
        <v>0</v>
      </c>
      <c r="P141">
        <f>COUNTIFS('Energy consumption (toe)'!$J$60:$J$3020,'Province x Sector'!P$108,'Energy consumption (toe)'!$AM$60:$AM$3020,'Province x Sector'!$B141)</f>
        <v>0</v>
      </c>
      <c r="Q141">
        <f>COUNTIFS('Energy consumption (toe)'!$J$60:$J$3020,'Province x Sector'!Q$108,'Energy consumption (toe)'!$AM$60:$AM$3020,'Province x Sector'!$B141)</f>
        <v>0</v>
      </c>
      <c r="R141">
        <f>COUNTIFS('Energy consumption (toe)'!$J$60:$J$3020,'Province x Sector'!R$108,'Energy consumption (toe)'!$AM$60:$AM$3020,'Province x Sector'!$B141)</f>
        <v>0</v>
      </c>
      <c r="S141">
        <f>COUNTIFS('Energy consumption (toe)'!$J$60:$J$3020,'Province x Sector'!S$108,'Energy consumption (toe)'!$AM$60:$AM$3020,'Province x Sector'!$B141)</f>
        <v>0</v>
      </c>
      <c r="T141">
        <f>COUNTIFS('Energy consumption (toe)'!$J$60:$J$3020,'Province x Sector'!T$108,'Energy consumption (toe)'!$AM$60:$AM$3020,'Province x Sector'!$B141)</f>
        <v>0</v>
      </c>
      <c r="U141">
        <f>COUNTIFS('Energy consumption (toe)'!$J$60:$J$3020,'Province x Sector'!U$108,'Energy consumption (toe)'!$AM$60:$AM$3020,'Province x Sector'!$B141)</f>
        <v>6</v>
      </c>
      <c r="V141">
        <f>COUNTIFS('Energy consumption (toe)'!$J$60:$J$3020,'Province x Sector'!V$108,'Energy consumption (toe)'!$AM$60:$AM$3020,'Province x Sector'!$B141)</f>
        <v>1</v>
      </c>
      <c r="W141">
        <f>COUNTIFS('Energy consumption (toe)'!$J$60:$J$3020,'Province x Sector'!W$108,'Energy consumption (toe)'!$AM$60:$AM$3020,'Province x Sector'!$B141)</f>
        <v>0</v>
      </c>
      <c r="X141">
        <f>COUNTIFS('Energy consumption (toe)'!$J$60:$J$3020,'Province x Sector'!X$108,'Energy consumption (toe)'!$AM$60:$AM$3020,'Province x Sector'!$B141)</f>
        <v>1</v>
      </c>
      <c r="Y141">
        <f>COUNTIFS('Energy consumption (toe)'!$J$60:$J$3020,'Province x Sector'!Y$108,'Energy consumption (toe)'!$AM$60:$AM$3020,'Province x Sector'!$B141)</f>
        <v>0</v>
      </c>
      <c r="Z141">
        <f>COUNTIFS('Energy consumption (toe)'!$J$60:$J$3020,'Province x Sector'!Z$108,'Energy consumption (toe)'!$AM$60:$AM$3020,'Province x Sector'!$B141)</f>
        <v>0</v>
      </c>
      <c r="AA141">
        <f>COUNTIFS('Energy consumption (toe)'!$J$60:$J$3020,'Province x Sector'!AA$108,'Energy consumption (toe)'!$AM$60:$AM$3020,'Province x Sector'!$B141)</f>
        <v>3</v>
      </c>
      <c r="AB141">
        <f>COUNTIFS('Energy consumption (toe)'!$J$60:$J$3020,'Province x Sector'!AB$108,'Energy consumption (toe)'!$AM$60:$AM$3020,'Province x Sector'!$B141)</f>
        <v>0</v>
      </c>
      <c r="AC141">
        <f>COUNTIFS('Energy consumption (toe)'!$J$60:$J$3020,'Province x Sector'!AC$108,'Energy consumption (toe)'!$AM$60:$AM$3020,'Province x Sector'!$B141)</f>
        <v>0</v>
      </c>
      <c r="AD141">
        <f>COUNTIFS('Energy consumption (toe)'!$J$60:$J$3020,'Province x Sector'!AD$108,'Energy consumption (toe)'!$AM$60:$AM$3020,'Province x Sector'!$B141)</f>
        <v>0</v>
      </c>
      <c r="AE141">
        <f>COUNTIFS('Energy consumption (toe)'!$J$60:$J$3020,'Province x Sector'!AE$108,'Energy consumption (toe)'!$AM$60:$AM$3020,'Province x Sector'!$B141)</f>
        <v>0</v>
      </c>
      <c r="AF141" s="80">
        <f t="shared" si="9"/>
        <v>22</v>
      </c>
    </row>
    <row r="142" spans="2:32" x14ac:dyDescent="0.25">
      <c r="B142" s="80" t="str">
        <f>Lists!F42</f>
        <v>34. Quang Ngai</v>
      </c>
      <c r="C142">
        <f>COUNTIFS('Energy consumption (toe)'!$J$60:$J$3020,'Province x Sector'!C$108,'Energy consumption (toe)'!$AM$60:$AM$3020,'Province x Sector'!$B142)</f>
        <v>0</v>
      </c>
      <c r="D142">
        <f>COUNTIFS('Energy consumption (toe)'!$J$60:$J$3020,'Province x Sector'!D$108,'Energy consumption (toe)'!$AM$60:$AM$3020,'Province x Sector'!$B142)</f>
        <v>0</v>
      </c>
      <c r="E142">
        <f>COUNTIFS('Energy consumption (toe)'!$J$60:$J$3020,'Province x Sector'!E$108,'Energy consumption (toe)'!$AM$60:$AM$3020,'Province x Sector'!$B142)</f>
        <v>0</v>
      </c>
      <c r="F142">
        <f>COUNTIFS('Energy consumption (toe)'!$J$60:$J$3020,'Province x Sector'!F$108,'Energy consumption (toe)'!$AM$60:$AM$3020,'Province x Sector'!$B142)</f>
        <v>0</v>
      </c>
      <c r="G142">
        <f>COUNTIFS('Energy consumption (toe)'!$J$60:$J$3020,'Province x Sector'!G$108,'Energy consumption (toe)'!$AM$60:$AM$3020,'Province x Sector'!$B142)</f>
        <v>0</v>
      </c>
      <c r="H142">
        <f>COUNTIFS('Energy consumption (toe)'!$J$60:$J$3020,'Province x Sector'!H$108,'Energy consumption (toe)'!$AM$60:$AM$3020,'Province x Sector'!$B142)</f>
        <v>2</v>
      </c>
      <c r="I142">
        <f>COUNTIFS('Energy consumption (toe)'!$J$60:$J$3020,'Province x Sector'!I$108,'Energy consumption (toe)'!$AM$60:$AM$3020,'Province x Sector'!$B142)</f>
        <v>1</v>
      </c>
      <c r="J142">
        <f>COUNTIFS('Energy consumption (toe)'!$J$60:$J$3020,'Province x Sector'!J$108,'Energy consumption (toe)'!$AM$60:$AM$3020,'Province x Sector'!$B142)</f>
        <v>0</v>
      </c>
      <c r="K142">
        <f>COUNTIFS('Energy consumption (toe)'!$J$60:$J$3020,'Province x Sector'!K$108,'Energy consumption (toe)'!$AM$60:$AM$3020,'Province x Sector'!$B142)</f>
        <v>2</v>
      </c>
      <c r="L142">
        <f>COUNTIFS('Energy consumption (toe)'!$J$60:$J$3020,'Province x Sector'!L$108,'Energy consumption (toe)'!$AM$60:$AM$3020,'Province x Sector'!$B142)</f>
        <v>0</v>
      </c>
      <c r="M142">
        <f>COUNTIFS('Energy consumption (toe)'!$J$60:$J$3020,'Province x Sector'!M$108,'Energy consumption (toe)'!$AM$60:$AM$3020,'Province x Sector'!$B142)</f>
        <v>1</v>
      </c>
      <c r="N142">
        <f>COUNTIFS('Energy consumption (toe)'!$J$60:$J$3020,'Province x Sector'!N$108,'Energy consumption (toe)'!$AM$60:$AM$3020,'Province x Sector'!$B142)</f>
        <v>0</v>
      </c>
      <c r="O142">
        <f>COUNTIFS('Energy consumption (toe)'!$J$60:$J$3020,'Province x Sector'!O$108,'Energy consumption (toe)'!$AM$60:$AM$3020,'Province x Sector'!$B142)</f>
        <v>0</v>
      </c>
      <c r="P142">
        <f>COUNTIFS('Energy consumption (toe)'!$J$60:$J$3020,'Province x Sector'!P$108,'Energy consumption (toe)'!$AM$60:$AM$3020,'Province x Sector'!$B142)</f>
        <v>0</v>
      </c>
      <c r="Q142">
        <f>COUNTIFS('Energy consumption (toe)'!$J$60:$J$3020,'Province x Sector'!Q$108,'Energy consumption (toe)'!$AM$60:$AM$3020,'Province x Sector'!$B142)</f>
        <v>1</v>
      </c>
      <c r="R142">
        <f>COUNTIFS('Energy consumption (toe)'!$J$60:$J$3020,'Province x Sector'!R$108,'Energy consumption (toe)'!$AM$60:$AM$3020,'Province x Sector'!$B142)</f>
        <v>0</v>
      </c>
      <c r="S142">
        <f>COUNTIFS('Energy consumption (toe)'!$J$60:$J$3020,'Province x Sector'!S$108,'Energy consumption (toe)'!$AM$60:$AM$3020,'Province x Sector'!$B142)</f>
        <v>0</v>
      </c>
      <c r="T142">
        <f>COUNTIFS('Energy consumption (toe)'!$J$60:$J$3020,'Province x Sector'!T$108,'Energy consumption (toe)'!$AM$60:$AM$3020,'Province x Sector'!$B142)</f>
        <v>1</v>
      </c>
      <c r="U142">
        <f>COUNTIFS('Energy consumption (toe)'!$J$60:$J$3020,'Province x Sector'!U$108,'Energy consumption (toe)'!$AM$60:$AM$3020,'Province x Sector'!$B142)</f>
        <v>1</v>
      </c>
      <c r="V142">
        <f>COUNTIFS('Energy consumption (toe)'!$J$60:$J$3020,'Province x Sector'!V$108,'Energy consumption (toe)'!$AM$60:$AM$3020,'Province x Sector'!$B142)</f>
        <v>2</v>
      </c>
      <c r="W142">
        <f>COUNTIFS('Energy consumption (toe)'!$J$60:$J$3020,'Province x Sector'!W$108,'Energy consumption (toe)'!$AM$60:$AM$3020,'Province x Sector'!$B142)</f>
        <v>0</v>
      </c>
      <c r="X142">
        <f>COUNTIFS('Energy consumption (toe)'!$J$60:$J$3020,'Province x Sector'!X$108,'Energy consumption (toe)'!$AM$60:$AM$3020,'Province x Sector'!$B142)</f>
        <v>0</v>
      </c>
      <c r="Y142">
        <f>COUNTIFS('Energy consumption (toe)'!$J$60:$J$3020,'Province x Sector'!Y$108,'Energy consumption (toe)'!$AM$60:$AM$3020,'Province x Sector'!$B142)</f>
        <v>0</v>
      </c>
      <c r="Z142">
        <f>COUNTIFS('Energy consumption (toe)'!$J$60:$J$3020,'Province x Sector'!Z$108,'Energy consumption (toe)'!$AM$60:$AM$3020,'Province x Sector'!$B142)</f>
        <v>1</v>
      </c>
      <c r="AA142">
        <f>COUNTIFS('Energy consumption (toe)'!$J$60:$J$3020,'Province x Sector'!AA$108,'Energy consumption (toe)'!$AM$60:$AM$3020,'Province x Sector'!$B142)</f>
        <v>1</v>
      </c>
      <c r="AB142">
        <f>COUNTIFS('Energy consumption (toe)'!$J$60:$J$3020,'Province x Sector'!AB$108,'Energy consumption (toe)'!$AM$60:$AM$3020,'Province x Sector'!$B142)</f>
        <v>1</v>
      </c>
      <c r="AC142">
        <f>COUNTIFS('Energy consumption (toe)'!$J$60:$J$3020,'Province x Sector'!AC$108,'Energy consumption (toe)'!$AM$60:$AM$3020,'Province x Sector'!$B142)</f>
        <v>1</v>
      </c>
      <c r="AD142">
        <f>COUNTIFS('Energy consumption (toe)'!$J$60:$J$3020,'Province x Sector'!AD$108,'Energy consumption (toe)'!$AM$60:$AM$3020,'Province x Sector'!$B142)</f>
        <v>0</v>
      </c>
      <c r="AE142">
        <f>COUNTIFS('Energy consumption (toe)'!$J$60:$J$3020,'Province x Sector'!AE$108,'Energy consumption (toe)'!$AM$60:$AM$3020,'Province x Sector'!$B142)</f>
        <v>0</v>
      </c>
      <c r="AF142" s="80">
        <f t="shared" si="9"/>
        <v>15</v>
      </c>
    </row>
    <row r="143" spans="2:32" x14ac:dyDescent="0.25">
      <c r="B143" s="80" t="str">
        <f>Lists!F43</f>
        <v>35. Tỉnh Bình Định</v>
      </c>
      <c r="C143">
        <f>COUNTIFS('Energy consumption (toe)'!$J$60:$J$3020,'Province x Sector'!C$108,'Energy consumption (toe)'!$AM$60:$AM$3020,'Province x Sector'!$B143)</f>
        <v>0</v>
      </c>
      <c r="D143">
        <f>COUNTIFS('Energy consumption (toe)'!$J$60:$J$3020,'Province x Sector'!D$108,'Energy consumption (toe)'!$AM$60:$AM$3020,'Province x Sector'!$B143)</f>
        <v>0</v>
      </c>
      <c r="E143">
        <f>COUNTIFS('Energy consumption (toe)'!$J$60:$J$3020,'Province x Sector'!E$108,'Energy consumption (toe)'!$AM$60:$AM$3020,'Province x Sector'!$B143)</f>
        <v>0</v>
      </c>
      <c r="F143">
        <f>COUNTIFS('Energy consumption (toe)'!$J$60:$J$3020,'Province x Sector'!F$108,'Energy consumption (toe)'!$AM$60:$AM$3020,'Province x Sector'!$B143)</f>
        <v>0</v>
      </c>
      <c r="G143">
        <f>COUNTIFS('Energy consumption (toe)'!$J$60:$J$3020,'Province x Sector'!G$108,'Energy consumption (toe)'!$AM$60:$AM$3020,'Province x Sector'!$B143)</f>
        <v>0</v>
      </c>
      <c r="H143">
        <f>COUNTIFS('Energy consumption (toe)'!$J$60:$J$3020,'Province x Sector'!H$108,'Energy consumption (toe)'!$AM$60:$AM$3020,'Province x Sector'!$B143)</f>
        <v>7</v>
      </c>
      <c r="I143">
        <f>COUNTIFS('Energy consumption (toe)'!$J$60:$J$3020,'Province x Sector'!I$108,'Energy consumption (toe)'!$AM$60:$AM$3020,'Province x Sector'!$B143)</f>
        <v>1</v>
      </c>
      <c r="J143">
        <f>COUNTIFS('Energy consumption (toe)'!$J$60:$J$3020,'Province x Sector'!J$108,'Energy consumption (toe)'!$AM$60:$AM$3020,'Province x Sector'!$B143)</f>
        <v>0</v>
      </c>
      <c r="K143">
        <f>COUNTIFS('Energy consumption (toe)'!$J$60:$J$3020,'Province x Sector'!K$108,'Energy consumption (toe)'!$AM$60:$AM$3020,'Province x Sector'!$B143)</f>
        <v>0</v>
      </c>
      <c r="L143">
        <f>COUNTIFS('Energy consumption (toe)'!$J$60:$J$3020,'Province x Sector'!L$108,'Energy consumption (toe)'!$AM$60:$AM$3020,'Province x Sector'!$B143)</f>
        <v>1</v>
      </c>
      <c r="M143">
        <f>COUNTIFS('Energy consumption (toe)'!$J$60:$J$3020,'Province x Sector'!M$108,'Energy consumption (toe)'!$AM$60:$AM$3020,'Province x Sector'!$B143)</f>
        <v>0</v>
      </c>
      <c r="N143">
        <f>COUNTIFS('Energy consumption (toe)'!$J$60:$J$3020,'Province x Sector'!N$108,'Energy consumption (toe)'!$AM$60:$AM$3020,'Province x Sector'!$B143)</f>
        <v>8</v>
      </c>
      <c r="O143">
        <f>COUNTIFS('Energy consumption (toe)'!$J$60:$J$3020,'Province x Sector'!O$108,'Energy consumption (toe)'!$AM$60:$AM$3020,'Province x Sector'!$B143)</f>
        <v>0</v>
      </c>
      <c r="P143">
        <f>COUNTIFS('Energy consumption (toe)'!$J$60:$J$3020,'Province x Sector'!P$108,'Energy consumption (toe)'!$AM$60:$AM$3020,'Province x Sector'!$B143)</f>
        <v>0</v>
      </c>
      <c r="Q143">
        <f>COUNTIFS('Energy consumption (toe)'!$J$60:$J$3020,'Province x Sector'!Q$108,'Energy consumption (toe)'!$AM$60:$AM$3020,'Province x Sector'!$B143)</f>
        <v>0</v>
      </c>
      <c r="R143">
        <f>COUNTIFS('Energy consumption (toe)'!$J$60:$J$3020,'Province x Sector'!R$108,'Energy consumption (toe)'!$AM$60:$AM$3020,'Province x Sector'!$B143)</f>
        <v>0</v>
      </c>
      <c r="S143">
        <f>COUNTIFS('Energy consumption (toe)'!$J$60:$J$3020,'Province x Sector'!S$108,'Energy consumption (toe)'!$AM$60:$AM$3020,'Province x Sector'!$B143)</f>
        <v>1</v>
      </c>
      <c r="T143">
        <f>COUNTIFS('Energy consumption (toe)'!$J$60:$J$3020,'Province x Sector'!T$108,'Energy consumption (toe)'!$AM$60:$AM$3020,'Province x Sector'!$B143)</f>
        <v>0</v>
      </c>
      <c r="U143">
        <f>COUNTIFS('Energy consumption (toe)'!$J$60:$J$3020,'Province x Sector'!U$108,'Energy consumption (toe)'!$AM$60:$AM$3020,'Province x Sector'!$B143)</f>
        <v>6</v>
      </c>
      <c r="V143">
        <f>COUNTIFS('Energy consumption (toe)'!$J$60:$J$3020,'Province x Sector'!V$108,'Energy consumption (toe)'!$AM$60:$AM$3020,'Province x Sector'!$B143)</f>
        <v>2</v>
      </c>
      <c r="W143">
        <f>COUNTIFS('Energy consumption (toe)'!$J$60:$J$3020,'Province x Sector'!W$108,'Energy consumption (toe)'!$AM$60:$AM$3020,'Province x Sector'!$B143)</f>
        <v>0</v>
      </c>
      <c r="X143">
        <f>COUNTIFS('Energy consumption (toe)'!$J$60:$J$3020,'Province x Sector'!X$108,'Energy consumption (toe)'!$AM$60:$AM$3020,'Province x Sector'!$B143)</f>
        <v>0</v>
      </c>
      <c r="Y143">
        <f>COUNTIFS('Energy consumption (toe)'!$J$60:$J$3020,'Province x Sector'!Y$108,'Energy consumption (toe)'!$AM$60:$AM$3020,'Province x Sector'!$B143)</f>
        <v>0</v>
      </c>
      <c r="Z143">
        <f>COUNTIFS('Energy consumption (toe)'!$J$60:$J$3020,'Province x Sector'!Z$108,'Energy consumption (toe)'!$AM$60:$AM$3020,'Province x Sector'!$B143)</f>
        <v>0</v>
      </c>
      <c r="AA143">
        <f>COUNTIFS('Energy consumption (toe)'!$J$60:$J$3020,'Province x Sector'!AA$108,'Energy consumption (toe)'!$AM$60:$AM$3020,'Province x Sector'!$B143)</f>
        <v>0</v>
      </c>
      <c r="AB143">
        <f>COUNTIFS('Energy consumption (toe)'!$J$60:$J$3020,'Province x Sector'!AB$108,'Energy consumption (toe)'!$AM$60:$AM$3020,'Province x Sector'!$B143)</f>
        <v>0</v>
      </c>
      <c r="AC143">
        <f>COUNTIFS('Energy consumption (toe)'!$J$60:$J$3020,'Province x Sector'!AC$108,'Energy consumption (toe)'!$AM$60:$AM$3020,'Province x Sector'!$B143)</f>
        <v>0</v>
      </c>
      <c r="AD143">
        <f>COUNTIFS('Energy consumption (toe)'!$J$60:$J$3020,'Province x Sector'!AD$108,'Energy consumption (toe)'!$AM$60:$AM$3020,'Province x Sector'!$B143)</f>
        <v>0</v>
      </c>
      <c r="AE143">
        <f>COUNTIFS('Energy consumption (toe)'!$J$60:$J$3020,'Province x Sector'!AE$108,'Energy consumption (toe)'!$AM$60:$AM$3020,'Province x Sector'!$B143)</f>
        <v>0</v>
      </c>
      <c r="AF143" s="80">
        <f t="shared" si="9"/>
        <v>26</v>
      </c>
    </row>
    <row r="144" spans="2:32" x14ac:dyDescent="0.25">
      <c r="B144" s="80" t="str">
        <f>Lists!F44</f>
        <v>36. Phu Yen</v>
      </c>
      <c r="C144">
        <f>COUNTIFS('Energy consumption (toe)'!$J$60:$J$3020,'Province x Sector'!C$108,'Energy consumption (toe)'!$AM$60:$AM$3020,'Province x Sector'!$B144)</f>
        <v>0</v>
      </c>
      <c r="D144">
        <f>COUNTIFS('Energy consumption (toe)'!$J$60:$J$3020,'Province x Sector'!D$108,'Energy consumption (toe)'!$AM$60:$AM$3020,'Province x Sector'!$B144)</f>
        <v>0</v>
      </c>
      <c r="E144">
        <f>COUNTIFS('Energy consumption (toe)'!$J$60:$J$3020,'Province x Sector'!E$108,'Energy consumption (toe)'!$AM$60:$AM$3020,'Province x Sector'!$B144)</f>
        <v>0</v>
      </c>
      <c r="F144">
        <f>COUNTIFS('Energy consumption (toe)'!$J$60:$J$3020,'Province x Sector'!F$108,'Energy consumption (toe)'!$AM$60:$AM$3020,'Province x Sector'!$B144)</f>
        <v>0</v>
      </c>
      <c r="G144">
        <f>COUNTIFS('Energy consumption (toe)'!$J$60:$J$3020,'Province x Sector'!G$108,'Energy consumption (toe)'!$AM$60:$AM$3020,'Province x Sector'!$B144)</f>
        <v>0</v>
      </c>
      <c r="H144">
        <f>COUNTIFS('Energy consumption (toe)'!$J$60:$J$3020,'Province x Sector'!H$108,'Energy consumption (toe)'!$AM$60:$AM$3020,'Province x Sector'!$B144)</f>
        <v>3</v>
      </c>
      <c r="I144">
        <f>COUNTIFS('Energy consumption (toe)'!$J$60:$J$3020,'Province x Sector'!I$108,'Energy consumption (toe)'!$AM$60:$AM$3020,'Province x Sector'!$B144)</f>
        <v>1</v>
      </c>
      <c r="J144">
        <f>COUNTIFS('Energy consumption (toe)'!$J$60:$J$3020,'Province x Sector'!J$108,'Energy consumption (toe)'!$AM$60:$AM$3020,'Province x Sector'!$B144)</f>
        <v>0</v>
      </c>
      <c r="K144">
        <f>COUNTIFS('Energy consumption (toe)'!$J$60:$J$3020,'Province x Sector'!K$108,'Energy consumption (toe)'!$AM$60:$AM$3020,'Province x Sector'!$B144)</f>
        <v>0</v>
      </c>
      <c r="L144">
        <f>COUNTIFS('Energy consumption (toe)'!$J$60:$J$3020,'Province x Sector'!L$108,'Energy consumption (toe)'!$AM$60:$AM$3020,'Province x Sector'!$B144)</f>
        <v>0</v>
      </c>
      <c r="M144">
        <f>COUNTIFS('Energy consumption (toe)'!$J$60:$J$3020,'Province x Sector'!M$108,'Energy consumption (toe)'!$AM$60:$AM$3020,'Province x Sector'!$B144)</f>
        <v>0</v>
      </c>
      <c r="N144">
        <f>COUNTIFS('Energy consumption (toe)'!$J$60:$J$3020,'Province x Sector'!N$108,'Energy consumption (toe)'!$AM$60:$AM$3020,'Province x Sector'!$B144)</f>
        <v>0</v>
      </c>
      <c r="O144">
        <f>COUNTIFS('Energy consumption (toe)'!$J$60:$J$3020,'Province x Sector'!O$108,'Energy consumption (toe)'!$AM$60:$AM$3020,'Province x Sector'!$B144)</f>
        <v>0</v>
      </c>
      <c r="P144">
        <f>COUNTIFS('Energy consumption (toe)'!$J$60:$J$3020,'Province x Sector'!P$108,'Energy consumption (toe)'!$AM$60:$AM$3020,'Province x Sector'!$B144)</f>
        <v>0</v>
      </c>
      <c r="Q144">
        <f>COUNTIFS('Energy consumption (toe)'!$J$60:$J$3020,'Province x Sector'!Q$108,'Energy consumption (toe)'!$AM$60:$AM$3020,'Province x Sector'!$B144)</f>
        <v>0</v>
      </c>
      <c r="R144">
        <f>COUNTIFS('Energy consumption (toe)'!$J$60:$J$3020,'Province x Sector'!R$108,'Energy consumption (toe)'!$AM$60:$AM$3020,'Province x Sector'!$B144)</f>
        <v>0</v>
      </c>
      <c r="S144">
        <f>COUNTIFS('Energy consumption (toe)'!$J$60:$J$3020,'Province x Sector'!S$108,'Energy consumption (toe)'!$AM$60:$AM$3020,'Province x Sector'!$B144)</f>
        <v>2</v>
      </c>
      <c r="T144">
        <f>COUNTIFS('Energy consumption (toe)'!$J$60:$J$3020,'Province x Sector'!T$108,'Energy consumption (toe)'!$AM$60:$AM$3020,'Province x Sector'!$B144)</f>
        <v>0</v>
      </c>
      <c r="U144">
        <f>COUNTIFS('Energy consumption (toe)'!$J$60:$J$3020,'Province x Sector'!U$108,'Energy consumption (toe)'!$AM$60:$AM$3020,'Province x Sector'!$B144)</f>
        <v>1</v>
      </c>
      <c r="V144">
        <f>COUNTIFS('Energy consumption (toe)'!$J$60:$J$3020,'Province x Sector'!V$108,'Energy consumption (toe)'!$AM$60:$AM$3020,'Province x Sector'!$B144)</f>
        <v>0</v>
      </c>
      <c r="W144">
        <f>COUNTIFS('Energy consumption (toe)'!$J$60:$J$3020,'Province x Sector'!W$108,'Energy consumption (toe)'!$AM$60:$AM$3020,'Province x Sector'!$B144)</f>
        <v>0</v>
      </c>
      <c r="X144">
        <f>COUNTIFS('Energy consumption (toe)'!$J$60:$J$3020,'Province x Sector'!X$108,'Energy consumption (toe)'!$AM$60:$AM$3020,'Province x Sector'!$B144)</f>
        <v>0</v>
      </c>
      <c r="Y144">
        <f>COUNTIFS('Energy consumption (toe)'!$J$60:$J$3020,'Province x Sector'!Y$108,'Energy consumption (toe)'!$AM$60:$AM$3020,'Province x Sector'!$B144)</f>
        <v>0</v>
      </c>
      <c r="Z144">
        <f>COUNTIFS('Energy consumption (toe)'!$J$60:$J$3020,'Province x Sector'!Z$108,'Energy consumption (toe)'!$AM$60:$AM$3020,'Province x Sector'!$B144)</f>
        <v>0</v>
      </c>
      <c r="AA144">
        <f>COUNTIFS('Energy consumption (toe)'!$J$60:$J$3020,'Province x Sector'!AA$108,'Energy consumption (toe)'!$AM$60:$AM$3020,'Province x Sector'!$B144)</f>
        <v>0</v>
      </c>
      <c r="AB144">
        <f>COUNTIFS('Energy consumption (toe)'!$J$60:$J$3020,'Province x Sector'!AB$108,'Energy consumption (toe)'!$AM$60:$AM$3020,'Province x Sector'!$B144)</f>
        <v>0</v>
      </c>
      <c r="AC144">
        <f>COUNTIFS('Energy consumption (toe)'!$J$60:$J$3020,'Province x Sector'!AC$108,'Energy consumption (toe)'!$AM$60:$AM$3020,'Province x Sector'!$B144)</f>
        <v>0</v>
      </c>
      <c r="AD144">
        <f>COUNTIFS('Energy consumption (toe)'!$J$60:$J$3020,'Province x Sector'!AD$108,'Energy consumption (toe)'!$AM$60:$AM$3020,'Province x Sector'!$B144)</f>
        <v>0</v>
      </c>
      <c r="AE144">
        <f>COUNTIFS('Energy consumption (toe)'!$J$60:$J$3020,'Province x Sector'!AE$108,'Energy consumption (toe)'!$AM$60:$AM$3020,'Province x Sector'!$B144)</f>
        <v>0</v>
      </c>
      <c r="AF144" s="80">
        <f t="shared" si="9"/>
        <v>7</v>
      </c>
    </row>
    <row r="145" spans="2:32" x14ac:dyDescent="0.25">
      <c r="B145" s="80" t="str">
        <f>Lists!F45</f>
        <v>37. Khanh Hoa</v>
      </c>
      <c r="C145">
        <f>COUNTIFS('Energy consumption (toe)'!$J$60:$J$3020,'Province x Sector'!C$108,'Energy consumption (toe)'!$AM$60:$AM$3020,'Province x Sector'!$B145)</f>
        <v>0</v>
      </c>
      <c r="D145">
        <f>COUNTIFS('Energy consumption (toe)'!$J$60:$J$3020,'Province x Sector'!D$108,'Energy consumption (toe)'!$AM$60:$AM$3020,'Province x Sector'!$B145)</f>
        <v>0</v>
      </c>
      <c r="E145">
        <f>COUNTIFS('Energy consumption (toe)'!$J$60:$J$3020,'Province x Sector'!E$108,'Energy consumption (toe)'!$AM$60:$AM$3020,'Province x Sector'!$B145)</f>
        <v>0</v>
      </c>
      <c r="F145">
        <f>COUNTIFS('Energy consumption (toe)'!$J$60:$J$3020,'Province x Sector'!F$108,'Energy consumption (toe)'!$AM$60:$AM$3020,'Province x Sector'!$B145)</f>
        <v>0</v>
      </c>
      <c r="G145">
        <f>COUNTIFS('Energy consumption (toe)'!$J$60:$J$3020,'Province x Sector'!G$108,'Energy consumption (toe)'!$AM$60:$AM$3020,'Province x Sector'!$B145)</f>
        <v>0</v>
      </c>
      <c r="H145">
        <f>COUNTIFS('Energy consumption (toe)'!$J$60:$J$3020,'Province x Sector'!H$108,'Energy consumption (toe)'!$AM$60:$AM$3020,'Province x Sector'!$B145)</f>
        <v>5</v>
      </c>
      <c r="I145">
        <f>COUNTIFS('Energy consumption (toe)'!$J$60:$J$3020,'Province x Sector'!I$108,'Energy consumption (toe)'!$AM$60:$AM$3020,'Province x Sector'!$B145)</f>
        <v>0</v>
      </c>
      <c r="J145">
        <f>COUNTIFS('Energy consumption (toe)'!$J$60:$J$3020,'Province x Sector'!J$108,'Energy consumption (toe)'!$AM$60:$AM$3020,'Province x Sector'!$B145)</f>
        <v>1</v>
      </c>
      <c r="K145">
        <f>COUNTIFS('Energy consumption (toe)'!$J$60:$J$3020,'Province x Sector'!K$108,'Energy consumption (toe)'!$AM$60:$AM$3020,'Province x Sector'!$B145)</f>
        <v>1</v>
      </c>
      <c r="L145">
        <f>COUNTIFS('Energy consumption (toe)'!$J$60:$J$3020,'Province x Sector'!L$108,'Energy consumption (toe)'!$AM$60:$AM$3020,'Province x Sector'!$B145)</f>
        <v>0</v>
      </c>
      <c r="M145">
        <f>COUNTIFS('Energy consumption (toe)'!$J$60:$J$3020,'Province x Sector'!M$108,'Energy consumption (toe)'!$AM$60:$AM$3020,'Province x Sector'!$B145)</f>
        <v>0</v>
      </c>
      <c r="N145">
        <f>COUNTIFS('Energy consumption (toe)'!$J$60:$J$3020,'Province x Sector'!N$108,'Energy consumption (toe)'!$AM$60:$AM$3020,'Province x Sector'!$B145)</f>
        <v>0</v>
      </c>
      <c r="O145">
        <f>COUNTIFS('Energy consumption (toe)'!$J$60:$J$3020,'Province x Sector'!O$108,'Energy consumption (toe)'!$AM$60:$AM$3020,'Province x Sector'!$B145)</f>
        <v>0</v>
      </c>
      <c r="P145">
        <f>COUNTIFS('Energy consumption (toe)'!$J$60:$J$3020,'Province x Sector'!P$108,'Energy consumption (toe)'!$AM$60:$AM$3020,'Province x Sector'!$B145)</f>
        <v>0</v>
      </c>
      <c r="Q145">
        <f>COUNTIFS('Energy consumption (toe)'!$J$60:$J$3020,'Province x Sector'!Q$108,'Energy consumption (toe)'!$AM$60:$AM$3020,'Province x Sector'!$B145)</f>
        <v>0</v>
      </c>
      <c r="R145">
        <f>COUNTIFS('Energy consumption (toe)'!$J$60:$J$3020,'Province x Sector'!R$108,'Energy consumption (toe)'!$AM$60:$AM$3020,'Province x Sector'!$B145)</f>
        <v>0</v>
      </c>
      <c r="S145">
        <f>COUNTIFS('Energy consumption (toe)'!$J$60:$J$3020,'Province x Sector'!S$108,'Energy consumption (toe)'!$AM$60:$AM$3020,'Province x Sector'!$B145)</f>
        <v>0</v>
      </c>
      <c r="T145">
        <f>COUNTIFS('Energy consumption (toe)'!$J$60:$J$3020,'Province x Sector'!T$108,'Energy consumption (toe)'!$AM$60:$AM$3020,'Province x Sector'!$B145)</f>
        <v>0</v>
      </c>
      <c r="U145">
        <f>COUNTIFS('Energy consumption (toe)'!$J$60:$J$3020,'Province x Sector'!U$108,'Energy consumption (toe)'!$AM$60:$AM$3020,'Province x Sector'!$B145)</f>
        <v>2</v>
      </c>
      <c r="V145">
        <f>COUNTIFS('Energy consumption (toe)'!$J$60:$J$3020,'Province x Sector'!V$108,'Energy consumption (toe)'!$AM$60:$AM$3020,'Province x Sector'!$B145)</f>
        <v>0</v>
      </c>
      <c r="W145">
        <f>COUNTIFS('Energy consumption (toe)'!$J$60:$J$3020,'Province x Sector'!W$108,'Energy consumption (toe)'!$AM$60:$AM$3020,'Province x Sector'!$B145)</f>
        <v>0</v>
      </c>
      <c r="X145">
        <f>COUNTIFS('Energy consumption (toe)'!$J$60:$J$3020,'Province x Sector'!X$108,'Energy consumption (toe)'!$AM$60:$AM$3020,'Province x Sector'!$B145)</f>
        <v>0</v>
      </c>
      <c r="Y145">
        <f>COUNTIFS('Energy consumption (toe)'!$J$60:$J$3020,'Province x Sector'!Y$108,'Energy consumption (toe)'!$AM$60:$AM$3020,'Province x Sector'!$B145)</f>
        <v>0</v>
      </c>
      <c r="Z145">
        <f>COUNTIFS('Energy consumption (toe)'!$J$60:$J$3020,'Province x Sector'!Z$108,'Energy consumption (toe)'!$AM$60:$AM$3020,'Province x Sector'!$B145)</f>
        <v>0</v>
      </c>
      <c r="AA145">
        <f>COUNTIFS('Energy consumption (toe)'!$J$60:$J$3020,'Province x Sector'!AA$108,'Energy consumption (toe)'!$AM$60:$AM$3020,'Province x Sector'!$B145)</f>
        <v>0</v>
      </c>
      <c r="AB145">
        <f>COUNTIFS('Energy consumption (toe)'!$J$60:$J$3020,'Province x Sector'!AB$108,'Energy consumption (toe)'!$AM$60:$AM$3020,'Province x Sector'!$B145)</f>
        <v>1</v>
      </c>
      <c r="AC145">
        <f>COUNTIFS('Energy consumption (toe)'!$J$60:$J$3020,'Province x Sector'!AC$108,'Energy consumption (toe)'!$AM$60:$AM$3020,'Province x Sector'!$B145)</f>
        <v>0</v>
      </c>
      <c r="AD145">
        <f>COUNTIFS('Energy consumption (toe)'!$J$60:$J$3020,'Province x Sector'!AD$108,'Energy consumption (toe)'!$AM$60:$AM$3020,'Province x Sector'!$B145)</f>
        <v>0</v>
      </c>
      <c r="AE145">
        <f>COUNTIFS('Energy consumption (toe)'!$J$60:$J$3020,'Province x Sector'!AE$108,'Energy consumption (toe)'!$AM$60:$AM$3020,'Province x Sector'!$B145)</f>
        <v>0</v>
      </c>
      <c r="AF145" s="80">
        <f t="shared" si="9"/>
        <v>10</v>
      </c>
    </row>
    <row r="146" spans="2:32" x14ac:dyDescent="0.25">
      <c r="B146" s="80" t="str">
        <f>Lists!F46</f>
        <v>38. Ninh Thuan</v>
      </c>
      <c r="C146">
        <f>COUNTIFS('Energy consumption (toe)'!$J$60:$J$3020,'Province x Sector'!C$108,'Energy consumption (toe)'!$AM$60:$AM$3020,'Province x Sector'!$B146)</f>
        <v>0</v>
      </c>
      <c r="D146">
        <f>COUNTIFS('Energy consumption (toe)'!$J$60:$J$3020,'Province x Sector'!D$108,'Energy consumption (toe)'!$AM$60:$AM$3020,'Province x Sector'!$B146)</f>
        <v>0</v>
      </c>
      <c r="E146">
        <f>COUNTIFS('Energy consumption (toe)'!$J$60:$J$3020,'Province x Sector'!E$108,'Energy consumption (toe)'!$AM$60:$AM$3020,'Province x Sector'!$B146)</f>
        <v>0</v>
      </c>
      <c r="F146">
        <f>COUNTIFS('Energy consumption (toe)'!$J$60:$J$3020,'Province x Sector'!F$108,'Energy consumption (toe)'!$AM$60:$AM$3020,'Province x Sector'!$B146)</f>
        <v>0</v>
      </c>
      <c r="G146">
        <f>COUNTIFS('Energy consumption (toe)'!$J$60:$J$3020,'Province x Sector'!G$108,'Energy consumption (toe)'!$AM$60:$AM$3020,'Province x Sector'!$B146)</f>
        <v>0</v>
      </c>
      <c r="H146">
        <f>COUNTIFS('Energy consumption (toe)'!$J$60:$J$3020,'Province x Sector'!H$108,'Energy consumption (toe)'!$AM$60:$AM$3020,'Province x Sector'!$B146)</f>
        <v>1</v>
      </c>
      <c r="I146">
        <f>COUNTIFS('Energy consumption (toe)'!$J$60:$J$3020,'Province x Sector'!I$108,'Energy consumption (toe)'!$AM$60:$AM$3020,'Province x Sector'!$B146)</f>
        <v>0</v>
      </c>
      <c r="J146">
        <f>COUNTIFS('Energy consumption (toe)'!$J$60:$J$3020,'Province x Sector'!J$108,'Energy consumption (toe)'!$AM$60:$AM$3020,'Province x Sector'!$B146)</f>
        <v>0</v>
      </c>
      <c r="K146">
        <f>COUNTIFS('Energy consumption (toe)'!$J$60:$J$3020,'Province x Sector'!K$108,'Energy consumption (toe)'!$AM$60:$AM$3020,'Province x Sector'!$B146)</f>
        <v>2</v>
      </c>
      <c r="L146">
        <f>COUNTIFS('Energy consumption (toe)'!$J$60:$J$3020,'Province x Sector'!L$108,'Energy consumption (toe)'!$AM$60:$AM$3020,'Province x Sector'!$B146)</f>
        <v>0</v>
      </c>
      <c r="M146">
        <f>COUNTIFS('Energy consumption (toe)'!$J$60:$J$3020,'Province x Sector'!M$108,'Energy consumption (toe)'!$AM$60:$AM$3020,'Province x Sector'!$B146)</f>
        <v>0</v>
      </c>
      <c r="N146">
        <f>COUNTIFS('Energy consumption (toe)'!$J$60:$J$3020,'Province x Sector'!N$108,'Energy consumption (toe)'!$AM$60:$AM$3020,'Province x Sector'!$B146)</f>
        <v>0</v>
      </c>
      <c r="O146">
        <f>COUNTIFS('Energy consumption (toe)'!$J$60:$J$3020,'Province x Sector'!O$108,'Energy consumption (toe)'!$AM$60:$AM$3020,'Province x Sector'!$B146)</f>
        <v>0</v>
      </c>
      <c r="P146">
        <f>COUNTIFS('Energy consumption (toe)'!$J$60:$J$3020,'Province x Sector'!P$108,'Energy consumption (toe)'!$AM$60:$AM$3020,'Province x Sector'!$B146)</f>
        <v>0</v>
      </c>
      <c r="Q146">
        <f>COUNTIFS('Energy consumption (toe)'!$J$60:$J$3020,'Province x Sector'!Q$108,'Energy consumption (toe)'!$AM$60:$AM$3020,'Province x Sector'!$B146)</f>
        <v>0</v>
      </c>
      <c r="R146">
        <f>COUNTIFS('Energy consumption (toe)'!$J$60:$J$3020,'Province x Sector'!R$108,'Energy consumption (toe)'!$AM$60:$AM$3020,'Province x Sector'!$B146)</f>
        <v>0</v>
      </c>
      <c r="S146">
        <f>COUNTIFS('Energy consumption (toe)'!$J$60:$J$3020,'Province x Sector'!S$108,'Energy consumption (toe)'!$AM$60:$AM$3020,'Province x Sector'!$B146)</f>
        <v>0</v>
      </c>
      <c r="T146">
        <f>COUNTIFS('Energy consumption (toe)'!$J$60:$J$3020,'Province x Sector'!T$108,'Energy consumption (toe)'!$AM$60:$AM$3020,'Province x Sector'!$B146)</f>
        <v>0</v>
      </c>
      <c r="U146">
        <f>COUNTIFS('Energy consumption (toe)'!$J$60:$J$3020,'Province x Sector'!U$108,'Energy consumption (toe)'!$AM$60:$AM$3020,'Province x Sector'!$B146)</f>
        <v>1</v>
      </c>
      <c r="V146">
        <f>COUNTIFS('Energy consumption (toe)'!$J$60:$J$3020,'Province x Sector'!V$108,'Energy consumption (toe)'!$AM$60:$AM$3020,'Province x Sector'!$B146)</f>
        <v>0</v>
      </c>
      <c r="W146">
        <f>COUNTIFS('Energy consumption (toe)'!$J$60:$J$3020,'Province x Sector'!W$108,'Energy consumption (toe)'!$AM$60:$AM$3020,'Province x Sector'!$B146)</f>
        <v>0</v>
      </c>
      <c r="X146">
        <f>COUNTIFS('Energy consumption (toe)'!$J$60:$J$3020,'Province x Sector'!X$108,'Energy consumption (toe)'!$AM$60:$AM$3020,'Province x Sector'!$B146)</f>
        <v>0</v>
      </c>
      <c r="Y146">
        <f>COUNTIFS('Energy consumption (toe)'!$J$60:$J$3020,'Province x Sector'!Y$108,'Energy consumption (toe)'!$AM$60:$AM$3020,'Province x Sector'!$B146)</f>
        <v>0</v>
      </c>
      <c r="Z146">
        <f>COUNTIFS('Energy consumption (toe)'!$J$60:$J$3020,'Province x Sector'!Z$108,'Energy consumption (toe)'!$AM$60:$AM$3020,'Province x Sector'!$B146)</f>
        <v>0</v>
      </c>
      <c r="AA146">
        <f>COUNTIFS('Energy consumption (toe)'!$J$60:$J$3020,'Province x Sector'!AA$108,'Energy consumption (toe)'!$AM$60:$AM$3020,'Province x Sector'!$B146)</f>
        <v>0</v>
      </c>
      <c r="AB146">
        <f>COUNTIFS('Energy consumption (toe)'!$J$60:$J$3020,'Province x Sector'!AB$108,'Energy consumption (toe)'!$AM$60:$AM$3020,'Province x Sector'!$B146)</f>
        <v>0</v>
      </c>
      <c r="AC146">
        <f>COUNTIFS('Energy consumption (toe)'!$J$60:$J$3020,'Province x Sector'!AC$108,'Energy consumption (toe)'!$AM$60:$AM$3020,'Province x Sector'!$B146)</f>
        <v>0</v>
      </c>
      <c r="AD146">
        <f>COUNTIFS('Energy consumption (toe)'!$J$60:$J$3020,'Province x Sector'!AD$108,'Energy consumption (toe)'!$AM$60:$AM$3020,'Province x Sector'!$B146)</f>
        <v>0</v>
      </c>
      <c r="AE146">
        <f>COUNTIFS('Energy consumption (toe)'!$J$60:$J$3020,'Province x Sector'!AE$108,'Energy consumption (toe)'!$AM$60:$AM$3020,'Province x Sector'!$B146)</f>
        <v>0</v>
      </c>
      <c r="AF146" s="80">
        <f t="shared" si="9"/>
        <v>4</v>
      </c>
    </row>
    <row r="147" spans="2:32" x14ac:dyDescent="0.25">
      <c r="B147" s="80" t="str">
        <f>Lists!F47</f>
        <v>39. Binh Thuan</v>
      </c>
      <c r="C147">
        <f>COUNTIFS('Energy consumption (toe)'!$J$60:$J$3020,'Province x Sector'!C$108,'Energy consumption (toe)'!$AM$60:$AM$3020,'Province x Sector'!$B147)</f>
        <v>0</v>
      </c>
      <c r="D147">
        <f>COUNTIFS('Energy consumption (toe)'!$J$60:$J$3020,'Province x Sector'!D$108,'Energy consumption (toe)'!$AM$60:$AM$3020,'Province x Sector'!$B147)</f>
        <v>0</v>
      </c>
      <c r="E147">
        <f>COUNTIFS('Energy consumption (toe)'!$J$60:$J$3020,'Province x Sector'!E$108,'Energy consumption (toe)'!$AM$60:$AM$3020,'Province x Sector'!$B147)</f>
        <v>2</v>
      </c>
      <c r="F147">
        <f>COUNTIFS('Energy consumption (toe)'!$J$60:$J$3020,'Province x Sector'!F$108,'Energy consumption (toe)'!$AM$60:$AM$3020,'Province x Sector'!$B147)</f>
        <v>0</v>
      </c>
      <c r="G147">
        <f>COUNTIFS('Energy consumption (toe)'!$J$60:$J$3020,'Province x Sector'!G$108,'Energy consumption (toe)'!$AM$60:$AM$3020,'Province x Sector'!$B147)</f>
        <v>0</v>
      </c>
      <c r="H147">
        <f>COUNTIFS('Energy consumption (toe)'!$J$60:$J$3020,'Province x Sector'!H$108,'Energy consumption (toe)'!$AM$60:$AM$3020,'Province x Sector'!$B147)</f>
        <v>2</v>
      </c>
      <c r="I147">
        <f>COUNTIFS('Energy consumption (toe)'!$J$60:$J$3020,'Province x Sector'!I$108,'Energy consumption (toe)'!$AM$60:$AM$3020,'Province x Sector'!$B147)</f>
        <v>0</v>
      </c>
      <c r="J147">
        <f>COUNTIFS('Energy consumption (toe)'!$J$60:$J$3020,'Province x Sector'!J$108,'Energy consumption (toe)'!$AM$60:$AM$3020,'Province x Sector'!$B147)</f>
        <v>0</v>
      </c>
      <c r="K147">
        <f>COUNTIFS('Energy consumption (toe)'!$J$60:$J$3020,'Province x Sector'!K$108,'Energy consumption (toe)'!$AM$60:$AM$3020,'Province x Sector'!$B147)</f>
        <v>0</v>
      </c>
      <c r="L147">
        <f>COUNTIFS('Energy consumption (toe)'!$J$60:$J$3020,'Province x Sector'!L$108,'Energy consumption (toe)'!$AM$60:$AM$3020,'Province x Sector'!$B147)</f>
        <v>0</v>
      </c>
      <c r="M147">
        <f>COUNTIFS('Energy consumption (toe)'!$J$60:$J$3020,'Province x Sector'!M$108,'Energy consumption (toe)'!$AM$60:$AM$3020,'Province x Sector'!$B147)</f>
        <v>0</v>
      </c>
      <c r="N147">
        <f>COUNTIFS('Energy consumption (toe)'!$J$60:$J$3020,'Province x Sector'!N$108,'Energy consumption (toe)'!$AM$60:$AM$3020,'Province x Sector'!$B147)</f>
        <v>0</v>
      </c>
      <c r="O147">
        <f>COUNTIFS('Energy consumption (toe)'!$J$60:$J$3020,'Province x Sector'!O$108,'Energy consumption (toe)'!$AM$60:$AM$3020,'Province x Sector'!$B147)</f>
        <v>0</v>
      </c>
      <c r="P147">
        <f>COUNTIFS('Energy consumption (toe)'!$J$60:$J$3020,'Province x Sector'!P$108,'Energy consumption (toe)'!$AM$60:$AM$3020,'Province x Sector'!$B147)</f>
        <v>0</v>
      </c>
      <c r="Q147">
        <f>COUNTIFS('Energy consumption (toe)'!$J$60:$J$3020,'Province x Sector'!Q$108,'Energy consumption (toe)'!$AM$60:$AM$3020,'Province x Sector'!$B147)</f>
        <v>0</v>
      </c>
      <c r="R147">
        <f>COUNTIFS('Energy consumption (toe)'!$J$60:$J$3020,'Province x Sector'!R$108,'Energy consumption (toe)'!$AM$60:$AM$3020,'Province x Sector'!$B147)</f>
        <v>0</v>
      </c>
      <c r="S147">
        <f>COUNTIFS('Energy consumption (toe)'!$J$60:$J$3020,'Province x Sector'!S$108,'Energy consumption (toe)'!$AM$60:$AM$3020,'Province x Sector'!$B147)</f>
        <v>0</v>
      </c>
      <c r="T147">
        <f>COUNTIFS('Energy consumption (toe)'!$J$60:$J$3020,'Province x Sector'!T$108,'Energy consumption (toe)'!$AM$60:$AM$3020,'Province x Sector'!$B147)</f>
        <v>0</v>
      </c>
      <c r="U147">
        <f>COUNTIFS('Energy consumption (toe)'!$J$60:$J$3020,'Province x Sector'!U$108,'Energy consumption (toe)'!$AM$60:$AM$3020,'Province x Sector'!$B147)</f>
        <v>1</v>
      </c>
      <c r="V147">
        <f>COUNTIFS('Energy consumption (toe)'!$J$60:$J$3020,'Province x Sector'!V$108,'Energy consumption (toe)'!$AM$60:$AM$3020,'Province x Sector'!$B147)</f>
        <v>0</v>
      </c>
      <c r="W147">
        <f>COUNTIFS('Energy consumption (toe)'!$J$60:$J$3020,'Province x Sector'!W$108,'Energy consumption (toe)'!$AM$60:$AM$3020,'Province x Sector'!$B147)</f>
        <v>0</v>
      </c>
      <c r="X147">
        <f>COUNTIFS('Energy consumption (toe)'!$J$60:$J$3020,'Province x Sector'!X$108,'Energy consumption (toe)'!$AM$60:$AM$3020,'Province x Sector'!$B147)</f>
        <v>0</v>
      </c>
      <c r="Y147">
        <f>COUNTIFS('Energy consumption (toe)'!$J$60:$J$3020,'Province x Sector'!Y$108,'Energy consumption (toe)'!$AM$60:$AM$3020,'Province x Sector'!$B147)</f>
        <v>0</v>
      </c>
      <c r="Z147">
        <f>COUNTIFS('Energy consumption (toe)'!$J$60:$J$3020,'Province x Sector'!Z$108,'Energy consumption (toe)'!$AM$60:$AM$3020,'Province x Sector'!$B147)</f>
        <v>0</v>
      </c>
      <c r="AA147">
        <f>COUNTIFS('Energy consumption (toe)'!$J$60:$J$3020,'Province x Sector'!AA$108,'Energy consumption (toe)'!$AM$60:$AM$3020,'Province x Sector'!$B147)</f>
        <v>0</v>
      </c>
      <c r="AB147">
        <f>COUNTIFS('Energy consumption (toe)'!$J$60:$J$3020,'Province x Sector'!AB$108,'Energy consumption (toe)'!$AM$60:$AM$3020,'Province x Sector'!$B147)</f>
        <v>0</v>
      </c>
      <c r="AC147">
        <f>COUNTIFS('Energy consumption (toe)'!$J$60:$J$3020,'Province x Sector'!AC$108,'Energy consumption (toe)'!$AM$60:$AM$3020,'Province x Sector'!$B147)</f>
        <v>0</v>
      </c>
      <c r="AD147">
        <f>COUNTIFS('Energy consumption (toe)'!$J$60:$J$3020,'Province x Sector'!AD$108,'Energy consumption (toe)'!$AM$60:$AM$3020,'Province x Sector'!$B147)</f>
        <v>0</v>
      </c>
      <c r="AE147">
        <f>COUNTIFS('Energy consumption (toe)'!$J$60:$J$3020,'Province x Sector'!AE$108,'Energy consumption (toe)'!$AM$60:$AM$3020,'Province x Sector'!$B147)</f>
        <v>0</v>
      </c>
      <c r="AF147" s="80">
        <f t="shared" si="9"/>
        <v>5</v>
      </c>
    </row>
    <row r="148" spans="2:32" x14ac:dyDescent="0.25">
      <c r="B148" s="80" t="str">
        <f>Lists!F48</f>
        <v>40. Kon Tum</v>
      </c>
      <c r="C148">
        <f>COUNTIFS('Energy consumption (toe)'!$J$60:$J$3020,'Province x Sector'!C$108,'Energy consumption (toe)'!$AM$60:$AM$3020,'Province x Sector'!$B148)</f>
        <v>0</v>
      </c>
      <c r="D148">
        <f>COUNTIFS('Energy consumption (toe)'!$J$60:$J$3020,'Province x Sector'!D$108,'Energy consumption (toe)'!$AM$60:$AM$3020,'Province x Sector'!$B148)</f>
        <v>0</v>
      </c>
      <c r="E148">
        <f>COUNTIFS('Energy consumption (toe)'!$J$60:$J$3020,'Province x Sector'!E$108,'Energy consumption (toe)'!$AM$60:$AM$3020,'Province x Sector'!$B148)</f>
        <v>0</v>
      </c>
      <c r="F148">
        <f>COUNTIFS('Energy consumption (toe)'!$J$60:$J$3020,'Province x Sector'!F$108,'Energy consumption (toe)'!$AM$60:$AM$3020,'Province x Sector'!$B148)</f>
        <v>0</v>
      </c>
      <c r="G148">
        <f>COUNTIFS('Energy consumption (toe)'!$J$60:$J$3020,'Province x Sector'!G$108,'Energy consumption (toe)'!$AM$60:$AM$3020,'Province x Sector'!$B148)</f>
        <v>0</v>
      </c>
      <c r="H148">
        <f>COUNTIFS('Energy consumption (toe)'!$J$60:$J$3020,'Province x Sector'!H$108,'Energy consumption (toe)'!$AM$60:$AM$3020,'Province x Sector'!$B148)</f>
        <v>4</v>
      </c>
      <c r="I148">
        <f>COUNTIFS('Energy consumption (toe)'!$J$60:$J$3020,'Province x Sector'!I$108,'Energy consumption (toe)'!$AM$60:$AM$3020,'Province x Sector'!$B148)</f>
        <v>0</v>
      </c>
      <c r="J148">
        <f>COUNTIFS('Energy consumption (toe)'!$J$60:$J$3020,'Province x Sector'!J$108,'Energy consumption (toe)'!$AM$60:$AM$3020,'Province x Sector'!$B148)</f>
        <v>0</v>
      </c>
      <c r="K148">
        <f>COUNTIFS('Energy consumption (toe)'!$J$60:$J$3020,'Province x Sector'!K$108,'Energy consumption (toe)'!$AM$60:$AM$3020,'Province x Sector'!$B148)</f>
        <v>0</v>
      </c>
      <c r="L148">
        <f>COUNTIFS('Energy consumption (toe)'!$J$60:$J$3020,'Province x Sector'!L$108,'Energy consumption (toe)'!$AM$60:$AM$3020,'Province x Sector'!$B148)</f>
        <v>0</v>
      </c>
      <c r="M148">
        <f>COUNTIFS('Energy consumption (toe)'!$J$60:$J$3020,'Province x Sector'!M$108,'Energy consumption (toe)'!$AM$60:$AM$3020,'Province x Sector'!$B148)</f>
        <v>0</v>
      </c>
      <c r="N148">
        <f>COUNTIFS('Energy consumption (toe)'!$J$60:$J$3020,'Province x Sector'!N$108,'Energy consumption (toe)'!$AM$60:$AM$3020,'Province x Sector'!$B148)</f>
        <v>0</v>
      </c>
      <c r="O148">
        <f>COUNTIFS('Energy consumption (toe)'!$J$60:$J$3020,'Province x Sector'!O$108,'Energy consumption (toe)'!$AM$60:$AM$3020,'Province x Sector'!$B148)</f>
        <v>0</v>
      </c>
      <c r="P148">
        <f>COUNTIFS('Energy consumption (toe)'!$J$60:$J$3020,'Province x Sector'!P$108,'Energy consumption (toe)'!$AM$60:$AM$3020,'Province x Sector'!$B148)</f>
        <v>0</v>
      </c>
      <c r="Q148">
        <f>COUNTIFS('Energy consumption (toe)'!$J$60:$J$3020,'Province x Sector'!Q$108,'Energy consumption (toe)'!$AM$60:$AM$3020,'Province x Sector'!$B148)</f>
        <v>0</v>
      </c>
      <c r="R148">
        <f>COUNTIFS('Energy consumption (toe)'!$J$60:$J$3020,'Province x Sector'!R$108,'Energy consumption (toe)'!$AM$60:$AM$3020,'Province x Sector'!$B148)</f>
        <v>0</v>
      </c>
      <c r="S148">
        <f>COUNTIFS('Energy consumption (toe)'!$J$60:$J$3020,'Province x Sector'!S$108,'Energy consumption (toe)'!$AM$60:$AM$3020,'Province x Sector'!$B148)</f>
        <v>0</v>
      </c>
      <c r="T148">
        <f>COUNTIFS('Energy consumption (toe)'!$J$60:$J$3020,'Province x Sector'!T$108,'Energy consumption (toe)'!$AM$60:$AM$3020,'Province x Sector'!$B148)</f>
        <v>0</v>
      </c>
      <c r="U148">
        <f>COUNTIFS('Energy consumption (toe)'!$J$60:$J$3020,'Province x Sector'!U$108,'Energy consumption (toe)'!$AM$60:$AM$3020,'Province x Sector'!$B148)</f>
        <v>0</v>
      </c>
      <c r="V148">
        <f>COUNTIFS('Energy consumption (toe)'!$J$60:$J$3020,'Province x Sector'!V$108,'Energy consumption (toe)'!$AM$60:$AM$3020,'Province x Sector'!$B148)</f>
        <v>0</v>
      </c>
      <c r="W148">
        <f>COUNTIFS('Energy consumption (toe)'!$J$60:$J$3020,'Province x Sector'!W$108,'Energy consumption (toe)'!$AM$60:$AM$3020,'Province x Sector'!$B148)</f>
        <v>0</v>
      </c>
      <c r="X148">
        <f>COUNTIFS('Energy consumption (toe)'!$J$60:$J$3020,'Province x Sector'!X$108,'Energy consumption (toe)'!$AM$60:$AM$3020,'Province x Sector'!$B148)</f>
        <v>0</v>
      </c>
      <c r="Y148">
        <f>COUNTIFS('Energy consumption (toe)'!$J$60:$J$3020,'Province x Sector'!Y$108,'Energy consumption (toe)'!$AM$60:$AM$3020,'Province x Sector'!$B148)</f>
        <v>0</v>
      </c>
      <c r="Z148">
        <f>COUNTIFS('Energy consumption (toe)'!$J$60:$J$3020,'Province x Sector'!Z$108,'Energy consumption (toe)'!$AM$60:$AM$3020,'Province x Sector'!$B148)</f>
        <v>0</v>
      </c>
      <c r="AA148">
        <f>COUNTIFS('Energy consumption (toe)'!$J$60:$J$3020,'Province x Sector'!AA$108,'Energy consumption (toe)'!$AM$60:$AM$3020,'Province x Sector'!$B148)</f>
        <v>0</v>
      </c>
      <c r="AB148">
        <f>COUNTIFS('Energy consumption (toe)'!$J$60:$J$3020,'Province x Sector'!AB$108,'Energy consumption (toe)'!$AM$60:$AM$3020,'Province x Sector'!$B148)</f>
        <v>0</v>
      </c>
      <c r="AC148">
        <f>COUNTIFS('Energy consumption (toe)'!$J$60:$J$3020,'Province x Sector'!AC$108,'Energy consumption (toe)'!$AM$60:$AM$3020,'Province x Sector'!$B148)</f>
        <v>0</v>
      </c>
      <c r="AD148">
        <f>COUNTIFS('Energy consumption (toe)'!$J$60:$J$3020,'Province x Sector'!AD$108,'Energy consumption (toe)'!$AM$60:$AM$3020,'Province x Sector'!$B148)</f>
        <v>0</v>
      </c>
      <c r="AE148">
        <f>COUNTIFS('Energy consumption (toe)'!$J$60:$J$3020,'Province x Sector'!AE$108,'Energy consumption (toe)'!$AM$60:$AM$3020,'Province x Sector'!$B148)</f>
        <v>0</v>
      </c>
      <c r="AF148" s="80">
        <f t="shared" si="9"/>
        <v>4</v>
      </c>
    </row>
    <row r="149" spans="2:32" x14ac:dyDescent="0.25">
      <c r="B149" s="80" t="str">
        <f>Lists!F49</f>
        <v>41. Gia Lai</v>
      </c>
      <c r="C149">
        <f>COUNTIFS('Energy consumption (toe)'!$J$60:$J$3020,'Province x Sector'!C$108,'Energy consumption (toe)'!$AM$60:$AM$3020,'Province x Sector'!$B149)</f>
        <v>0</v>
      </c>
      <c r="D149">
        <f>COUNTIFS('Energy consumption (toe)'!$J$60:$J$3020,'Province x Sector'!D$108,'Energy consumption (toe)'!$AM$60:$AM$3020,'Province x Sector'!$B149)</f>
        <v>0</v>
      </c>
      <c r="E149">
        <f>COUNTIFS('Energy consumption (toe)'!$J$60:$J$3020,'Province x Sector'!E$108,'Energy consumption (toe)'!$AM$60:$AM$3020,'Province x Sector'!$B149)</f>
        <v>0</v>
      </c>
      <c r="F149">
        <f>COUNTIFS('Energy consumption (toe)'!$J$60:$J$3020,'Province x Sector'!F$108,'Energy consumption (toe)'!$AM$60:$AM$3020,'Province x Sector'!$B149)</f>
        <v>0</v>
      </c>
      <c r="G149">
        <f>COUNTIFS('Energy consumption (toe)'!$J$60:$J$3020,'Province x Sector'!G$108,'Energy consumption (toe)'!$AM$60:$AM$3020,'Province x Sector'!$B149)</f>
        <v>0</v>
      </c>
      <c r="H149">
        <f>COUNTIFS('Energy consumption (toe)'!$J$60:$J$3020,'Province x Sector'!H$108,'Energy consumption (toe)'!$AM$60:$AM$3020,'Province x Sector'!$B149)</f>
        <v>3</v>
      </c>
      <c r="I149">
        <f>COUNTIFS('Energy consumption (toe)'!$J$60:$J$3020,'Province x Sector'!I$108,'Energy consumption (toe)'!$AM$60:$AM$3020,'Province x Sector'!$B149)</f>
        <v>0</v>
      </c>
      <c r="J149">
        <f>COUNTIFS('Energy consumption (toe)'!$J$60:$J$3020,'Province x Sector'!J$108,'Energy consumption (toe)'!$AM$60:$AM$3020,'Province x Sector'!$B149)</f>
        <v>0</v>
      </c>
      <c r="K149">
        <f>COUNTIFS('Energy consumption (toe)'!$J$60:$J$3020,'Province x Sector'!K$108,'Energy consumption (toe)'!$AM$60:$AM$3020,'Province x Sector'!$B149)</f>
        <v>0</v>
      </c>
      <c r="L149">
        <f>COUNTIFS('Energy consumption (toe)'!$J$60:$J$3020,'Province x Sector'!L$108,'Energy consumption (toe)'!$AM$60:$AM$3020,'Province x Sector'!$B149)</f>
        <v>0</v>
      </c>
      <c r="M149">
        <f>COUNTIFS('Energy consumption (toe)'!$J$60:$J$3020,'Province x Sector'!M$108,'Energy consumption (toe)'!$AM$60:$AM$3020,'Province x Sector'!$B149)</f>
        <v>0</v>
      </c>
      <c r="N149">
        <f>COUNTIFS('Energy consumption (toe)'!$J$60:$J$3020,'Province x Sector'!N$108,'Energy consumption (toe)'!$AM$60:$AM$3020,'Province x Sector'!$B149)</f>
        <v>1</v>
      </c>
      <c r="O149">
        <f>COUNTIFS('Energy consumption (toe)'!$J$60:$J$3020,'Province x Sector'!O$108,'Energy consumption (toe)'!$AM$60:$AM$3020,'Province x Sector'!$B149)</f>
        <v>0</v>
      </c>
      <c r="P149">
        <f>COUNTIFS('Energy consumption (toe)'!$J$60:$J$3020,'Province x Sector'!P$108,'Energy consumption (toe)'!$AM$60:$AM$3020,'Province x Sector'!$B149)</f>
        <v>0</v>
      </c>
      <c r="Q149">
        <f>COUNTIFS('Energy consumption (toe)'!$J$60:$J$3020,'Province x Sector'!Q$108,'Energy consumption (toe)'!$AM$60:$AM$3020,'Province x Sector'!$B149)</f>
        <v>0</v>
      </c>
      <c r="R149">
        <f>COUNTIFS('Energy consumption (toe)'!$J$60:$J$3020,'Province x Sector'!R$108,'Energy consumption (toe)'!$AM$60:$AM$3020,'Province x Sector'!$B149)</f>
        <v>0</v>
      </c>
      <c r="S149">
        <f>COUNTIFS('Energy consumption (toe)'!$J$60:$J$3020,'Province x Sector'!S$108,'Energy consumption (toe)'!$AM$60:$AM$3020,'Province x Sector'!$B149)</f>
        <v>0</v>
      </c>
      <c r="T149">
        <f>COUNTIFS('Energy consumption (toe)'!$J$60:$J$3020,'Province x Sector'!T$108,'Energy consumption (toe)'!$AM$60:$AM$3020,'Province x Sector'!$B149)</f>
        <v>0</v>
      </c>
      <c r="U149">
        <f>COUNTIFS('Energy consumption (toe)'!$J$60:$J$3020,'Province x Sector'!U$108,'Energy consumption (toe)'!$AM$60:$AM$3020,'Province x Sector'!$B149)</f>
        <v>0</v>
      </c>
      <c r="V149">
        <f>COUNTIFS('Energy consumption (toe)'!$J$60:$J$3020,'Province x Sector'!V$108,'Energy consumption (toe)'!$AM$60:$AM$3020,'Province x Sector'!$B149)</f>
        <v>0</v>
      </c>
      <c r="W149">
        <f>COUNTIFS('Energy consumption (toe)'!$J$60:$J$3020,'Province x Sector'!W$108,'Energy consumption (toe)'!$AM$60:$AM$3020,'Province x Sector'!$B149)</f>
        <v>0</v>
      </c>
      <c r="X149">
        <f>COUNTIFS('Energy consumption (toe)'!$J$60:$J$3020,'Province x Sector'!X$108,'Energy consumption (toe)'!$AM$60:$AM$3020,'Province x Sector'!$B149)</f>
        <v>0</v>
      </c>
      <c r="Y149">
        <f>COUNTIFS('Energy consumption (toe)'!$J$60:$J$3020,'Province x Sector'!Y$108,'Energy consumption (toe)'!$AM$60:$AM$3020,'Province x Sector'!$B149)</f>
        <v>0</v>
      </c>
      <c r="Z149">
        <f>COUNTIFS('Energy consumption (toe)'!$J$60:$J$3020,'Province x Sector'!Z$108,'Energy consumption (toe)'!$AM$60:$AM$3020,'Province x Sector'!$B149)</f>
        <v>0</v>
      </c>
      <c r="AA149">
        <f>COUNTIFS('Energy consumption (toe)'!$J$60:$J$3020,'Province x Sector'!AA$108,'Energy consumption (toe)'!$AM$60:$AM$3020,'Province x Sector'!$B149)</f>
        <v>0</v>
      </c>
      <c r="AB149">
        <f>COUNTIFS('Energy consumption (toe)'!$J$60:$J$3020,'Province x Sector'!AB$108,'Energy consumption (toe)'!$AM$60:$AM$3020,'Province x Sector'!$B149)</f>
        <v>0</v>
      </c>
      <c r="AC149">
        <f>COUNTIFS('Energy consumption (toe)'!$J$60:$J$3020,'Province x Sector'!AC$108,'Energy consumption (toe)'!$AM$60:$AM$3020,'Province x Sector'!$B149)</f>
        <v>0</v>
      </c>
      <c r="AD149">
        <f>COUNTIFS('Energy consumption (toe)'!$J$60:$J$3020,'Province x Sector'!AD$108,'Energy consumption (toe)'!$AM$60:$AM$3020,'Province x Sector'!$B149)</f>
        <v>1</v>
      </c>
      <c r="AE149">
        <f>COUNTIFS('Energy consumption (toe)'!$J$60:$J$3020,'Province x Sector'!AE$108,'Energy consumption (toe)'!$AM$60:$AM$3020,'Province x Sector'!$B149)</f>
        <v>0</v>
      </c>
      <c r="AF149" s="80">
        <f t="shared" si="9"/>
        <v>5</v>
      </c>
    </row>
    <row r="150" spans="2:32" x14ac:dyDescent="0.25">
      <c r="B150" s="80" t="str">
        <f>Lists!F50</f>
        <v>42. Dak Lak</v>
      </c>
      <c r="C150">
        <f>COUNTIFS('Energy consumption (toe)'!$J$60:$J$3020,'Province x Sector'!C$108,'Energy consumption (toe)'!$AM$60:$AM$3020,'Province x Sector'!$B150)</f>
        <v>0</v>
      </c>
      <c r="D150">
        <f>COUNTIFS('Energy consumption (toe)'!$J$60:$J$3020,'Province x Sector'!D$108,'Energy consumption (toe)'!$AM$60:$AM$3020,'Province x Sector'!$B150)</f>
        <v>0</v>
      </c>
      <c r="E150">
        <f>COUNTIFS('Energy consumption (toe)'!$J$60:$J$3020,'Province x Sector'!E$108,'Energy consumption (toe)'!$AM$60:$AM$3020,'Province x Sector'!$B150)</f>
        <v>0</v>
      </c>
      <c r="F150">
        <f>COUNTIFS('Energy consumption (toe)'!$J$60:$J$3020,'Province x Sector'!F$108,'Energy consumption (toe)'!$AM$60:$AM$3020,'Province x Sector'!$B150)</f>
        <v>0</v>
      </c>
      <c r="G150">
        <f>COUNTIFS('Energy consumption (toe)'!$J$60:$J$3020,'Province x Sector'!G$108,'Energy consumption (toe)'!$AM$60:$AM$3020,'Province x Sector'!$B150)</f>
        <v>0</v>
      </c>
      <c r="H150">
        <f>COUNTIFS('Energy consumption (toe)'!$J$60:$J$3020,'Province x Sector'!H$108,'Energy consumption (toe)'!$AM$60:$AM$3020,'Province x Sector'!$B150)</f>
        <v>2</v>
      </c>
      <c r="I150">
        <f>COUNTIFS('Energy consumption (toe)'!$J$60:$J$3020,'Province x Sector'!I$108,'Energy consumption (toe)'!$AM$60:$AM$3020,'Province x Sector'!$B150)</f>
        <v>1</v>
      </c>
      <c r="J150">
        <f>COUNTIFS('Energy consumption (toe)'!$J$60:$J$3020,'Province x Sector'!J$108,'Energy consumption (toe)'!$AM$60:$AM$3020,'Province x Sector'!$B150)</f>
        <v>0</v>
      </c>
      <c r="K150">
        <f>COUNTIFS('Energy consumption (toe)'!$J$60:$J$3020,'Province x Sector'!K$108,'Energy consumption (toe)'!$AM$60:$AM$3020,'Province x Sector'!$B150)</f>
        <v>0</v>
      </c>
      <c r="L150">
        <f>COUNTIFS('Energy consumption (toe)'!$J$60:$J$3020,'Province x Sector'!L$108,'Energy consumption (toe)'!$AM$60:$AM$3020,'Province x Sector'!$B150)</f>
        <v>0</v>
      </c>
      <c r="M150">
        <f>COUNTIFS('Energy consumption (toe)'!$J$60:$J$3020,'Province x Sector'!M$108,'Energy consumption (toe)'!$AM$60:$AM$3020,'Province x Sector'!$B150)</f>
        <v>0</v>
      </c>
      <c r="N150">
        <f>COUNTIFS('Energy consumption (toe)'!$J$60:$J$3020,'Province x Sector'!N$108,'Energy consumption (toe)'!$AM$60:$AM$3020,'Province x Sector'!$B150)</f>
        <v>0</v>
      </c>
      <c r="O150">
        <f>COUNTIFS('Energy consumption (toe)'!$J$60:$J$3020,'Province x Sector'!O$108,'Energy consumption (toe)'!$AM$60:$AM$3020,'Province x Sector'!$B150)</f>
        <v>0</v>
      </c>
      <c r="P150">
        <f>COUNTIFS('Energy consumption (toe)'!$J$60:$J$3020,'Province x Sector'!P$108,'Energy consumption (toe)'!$AM$60:$AM$3020,'Province x Sector'!$B150)</f>
        <v>0</v>
      </c>
      <c r="Q150">
        <f>COUNTIFS('Energy consumption (toe)'!$J$60:$J$3020,'Province x Sector'!Q$108,'Energy consumption (toe)'!$AM$60:$AM$3020,'Province x Sector'!$B150)</f>
        <v>0</v>
      </c>
      <c r="R150">
        <f>COUNTIFS('Energy consumption (toe)'!$J$60:$J$3020,'Province x Sector'!R$108,'Energy consumption (toe)'!$AM$60:$AM$3020,'Province x Sector'!$B150)</f>
        <v>0</v>
      </c>
      <c r="S150">
        <f>COUNTIFS('Energy consumption (toe)'!$J$60:$J$3020,'Province x Sector'!S$108,'Energy consumption (toe)'!$AM$60:$AM$3020,'Province x Sector'!$B150)</f>
        <v>0</v>
      </c>
      <c r="T150">
        <f>COUNTIFS('Energy consumption (toe)'!$J$60:$J$3020,'Province x Sector'!T$108,'Energy consumption (toe)'!$AM$60:$AM$3020,'Province x Sector'!$B150)</f>
        <v>0</v>
      </c>
      <c r="U150">
        <f>COUNTIFS('Energy consumption (toe)'!$J$60:$J$3020,'Province x Sector'!U$108,'Energy consumption (toe)'!$AM$60:$AM$3020,'Province x Sector'!$B150)</f>
        <v>0</v>
      </c>
      <c r="V150">
        <f>COUNTIFS('Energy consumption (toe)'!$J$60:$J$3020,'Province x Sector'!V$108,'Energy consumption (toe)'!$AM$60:$AM$3020,'Province x Sector'!$B150)</f>
        <v>1</v>
      </c>
      <c r="W150">
        <f>COUNTIFS('Energy consumption (toe)'!$J$60:$J$3020,'Province x Sector'!W$108,'Energy consumption (toe)'!$AM$60:$AM$3020,'Province x Sector'!$B150)</f>
        <v>0</v>
      </c>
      <c r="X150">
        <f>COUNTIFS('Energy consumption (toe)'!$J$60:$J$3020,'Province x Sector'!X$108,'Energy consumption (toe)'!$AM$60:$AM$3020,'Province x Sector'!$B150)</f>
        <v>0</v>
      </c>
      <c r="Y150">
        <f>COUNTIFS('Energy consumption (toe)'!$J$60:$J$3020,'Province x Sector'!Y$108,'Energy consumption (toe)'!$AM$60:$AM$3020,'Province x Sector'!$B150)</f>
        <v>0</v>
      </c>
      <c r="Z150">
        <f>COUNTIFS('Energy consumption (toe)'!$J$60:$J$3020,'Province x Sector'!Z$108,'Energy consumption (toe)'!$AM$60:$AM$3020,'Province x Sector'!$B150)</f>
        <v>0</v>
      </c>
      <c r="AA150">
        <f>COUNTIFS('Energy consumption (toe)'!$J$60:$J$3020,'Province x Sector'!AA$108,'Energy consumption (toe)'!$AM$60:$AM$3020,'Province x Sector'!$B150)</f>
        <v>0</v>
      </c>
      <c r="AB150">
        <f>COUNTIFS('Energy consumption (toe)'!$J$60:$J$3020,'Province x Sector'!AB$108,'Energy consumption (toe)'!$AM$60:$AM$3020,'Province x Sector'!$B150)</f>
        <v>0</v>
      </c>
      <c r="AC150">
        <f>COUNTIFS('Energy consumption (toe)'!$J$60:$J$3020,'Province x Sector'!AC$108,'Energy consumption (toe)'!$AM$60:$AM$3020,'Province x Sector'!$B150)</f>
        <v>0</v>
      </c>
      <c r="AD150">
        <f>COUNTIFS('Energy consumption (toe)'!$J$60:$J$3020,'Province x Sector'!AD$108,'Energy consumption (toe)'!$AM$60:$AM$3020,'Province x Sector'!$B150)</f>
        <v>2</v>
      </c>
      <c r="AE150">
        <f>COUNTIFS('Energy consumption (toe)'!$J$60:$J$3020,'Province x Sector'!AE$108,'Energy consumption (toe)'!$AM$60:$AM$3020,'Province x Sector'!$B150)</f>
        <v>0</v>
      </c>
      <c r="AF150" s="80">
        <f t="shared" si="9"/>
        <v>6</v>
      </c>
    </row>
    <row r="151" spans="2:32" x14ac:dyDescent="0.25">
      <c r="B151" s="80" t="str">
        <f>Lists!F51</f>
        <v>43. Dak Nong</v>
      </c>
      <c r="C151">
        <f>COUNTIFS('Energy consumption (toe)'!$J$60:$J$3020,'Province x Sector'!C$108,'Energy consumption (toe)'!$AM$60:$AM$3020,'Province x Sector'!$B151)</f>
        <v>0</v>
      </c>
      <c r="D151">
        <f>COUNTIFS('Energy consumption (toe)'!$J$60:$J$3020,'Province x Sector'!D$108,'Energy consumption (toe)'!$AM$60:$AM$3020,'Province x Sector'!$B151)</f>
        <v>0</v>
      </c>
      <c r="E151">
        <f>COUNTIFS('Energy consumption (toe)'!$J$60:$J$3020,'Province x Sector'!E$108,'Energy consumption (toe)'!$AM$60:$AM$3020,'Province x Sector'!$B151)</f>
        <v>0</v>
      </c>
      <c r="F151">
        <f>COUNTIFS('Energy consumption (toe)'!$J$60:$J$3020,'Province x Sector'!F$108,'Energy consumption (toe)'!$AM$60:$AM$3020,'Province x Sector'!$B151)</f>
        <v>0</v>
      </c>
      <c r="G151">
        <f>COUNTIFS('Energy consumption (toe)'!$J$60:$J$3020,'Province x Sector'!G$108,'Energy consumption (toe)'!$AM$60:$AM$3020,'Province x Sector'!$B151)</f>
        <v>0</v>
      </c>
      <c r="H151">
        <f>COUNTIFS('Energy consumption (toe)'!$J$60:$J$3020,'Province x Sector'!H$108,'Energy consumption (toe)'!$AM$60:$AM$3020,'Province x Sector'!$B151)</f>
        <v>1</v>
      </c>
      <c r="I151">
        <f>COUNTIFS('Energy consumption (toe)'!$J$60:$J$3020,'Province x Sector'!I$108,'Energy consumption (toe)'!$AM$60:$AM$3020,'Province x Sector'!$B151)</f>
        <v>0</v>
      </c>
      <c r="J151">
        <f>COUNTIFS('Energy consumption (toe)'!$J$60:$J$3020,'Province x Sector'!J$108,'Energy consumption (toe)'!$AM$60:$AM$3020,'Province x Sector'!$B151)</f>
        <v>0</v>
      </c>
      <c r="K151">
        <f>COUNTIFS('Energy consumption (toe)'!$J$60:$J$3020,'Province x Sector'!K$108,'Energy consumption (toe)'!$AM$60:$AM$3020,'Province x Sector'!$B151)</f>
        <v>0</v>
      </c>
      <c r="L151">
        <f>COUNTIFS('Energy consumption (toe)'!$J$60:$J$3020,'Province x Sector'!L$108,'Energy consumption (toe)'!$AM$60:$AM$3020,'Province x Sector'!$B151)</f>
        <v>0</v>
      </c>
      <c r="M151">
        <f>COUNTIFS('Energy consumption (toe)'!$J$60:$J$3020,'Province x Sector'!M$108,'Energy consumption (toe)'!$AM$60:$AM$3020,'Province x Sector'!$B151)</f>
        <v>0</v>
      </c>
      <c r="N151">
        <f>COUNTIFS('Energy consumption (toe)'!$J$60:$J$3020,'Province x Sector'!N$108,'Energy consumption (toe)'!$AM$60:$AM$3020,'Province x Sector'!$B151)</f>
        <v>1</v>
      </c>
      <c r="O151">
        <f>COUNTIFS('Energy consumption (toe)'!$J$60:$J$3020,'Province x Sector'!O$108,'Energy consumption (toe)'!$AM$60:$AM$3020,'Province x Sector'!$B151)</f>
        <v>0</v>
      </c>
      <c r="P151">
        <f>COUNTIFS('Energy consumption (toe)'!$J$60:$J$3020,'Province x Sector'!P$108,'Energy consumption (toe)'!$AM$60:$AM$3020,'Province x Sector'!$B151)</f>
        <v>0</v>
      </c>
      <c r="Q151">
        <f>COUNTIFS('Energy consumption (toe)'!$J$60:$J$3020,'Province x Sector'!Q$108,'Energy consumption (toe)'!$AM$60:$AM$3020,'Province x Sector'!$B151)</f>
        <v>0</v>
      </c>
      <c r="R151">
        <f>COUNTIFS('Energy consumption (toe)'!$J$60:$J$3020,'Province x Sector'!R$108,'Energy consumption (toe)'!$AM$60:$AM$3020,'Province x Sector'!$B151)</f>
        <v>0</v>
      </c>
      <c r="S151">
        <f>COUNTIFS('Energy consumption (toe)'!$J$60:$J$3020,'Province x Sector'!S$108,'Energy consumption (toe)'!$AM$60:$AM$3020,'Province x Sector'!$B151)</f>
        <v>0</v>
      </c>
      <c r="T151">
        <f>COUNTIFS('Energy consumption (toe)'!$J$60:$J$3020,'Province x Sector'!T$108,'Energy consumption (toe)'!$AM$60:$AM$3020,'Province x Sector'!$B151)</f>
        <v>0</v>
      </c>
      <c r="U151">
        <f>COUNTIFS('Energy consumption (toe)'!$J$60:$J$3020,'Province x Sector'!U$108,'Energy consumption (toe)'!$AM$60:$AM$3020,'Province x Sector'!$B151)</f>
        <v>0</v>
      </c>
      <c r="V151">
        <f>COUNTIFS('Energy consumption (toe)'!$J$60:$J$3020,'Province x Sector'!V$108,'Energy consumption (toe)'!$AM$60:$AM$3020,'Province x Sector'!$B151)</f>
        <v>1</v>
      </c>
      <c r="W151">
        <f>COUNTIFS('Energy consumption (toe)'!$J$60:$J$3020,'Province x Sector'!W$108,'Energy consumption (toe)'!$AM$60:$AM$3020,'Province x Sector'!$B151)</f>
        <v>0</v>
      </c>
      <c r="X151">
        <f>COUNTIFS('Energy consumption (toe)'!$J$60:$J$3020,'Province x Sector'!X$108,'Energy consumption (toe)'!$AM$60:$AM$3020,'Province x Sector'!$B151)</f>
        <v>0</v>
      </c>
      <c r="Y151">
        <f>COUNTIFS('Energy consumption (toe)'!$J$60:$J$3020,'Province x Sector'!Y$108,'Energy consumption (toe)'!$AM$60:$AM$3020,'Province x Sector'!$B151)</f>
        <v>0</v>
      </c>
      <c r="Z151">
        <f>COUNTIFS('Energy consumption (toe)'!$J$60:$J$3020,'Province x Sector'!Z$108,'Energy consumption (toe)'!$AM$60:$AM$3020,'Province x Sector'!$B151)</f>
        <v>0</v>
      </c>
      <c r="AA151">
        <f>COUNTIFS('Energy consumption (toe)'!$J$60:$J$3020,'Province x Sector'!AA$108,'Energy consumption (toe)'!$AM$60:$AM$3020,'Province x Sector'!$B151)</f>
        <v>0</v>
      </c>
      <c r="AB151">
        <f>COUNTIFS('Energy consumption (toe)'!$J$60:$J$3020,'Province x Sector'!AB$108,'Energy consumption (toe)'!$AM$60:$AM$3020,'Province x Sector'!$B151)</f>
        <v>0</v>
      </c>
      <c r="AC151">
        <f>COUNTIFS('Energy consumption (toe)'!$J$60:$J$3020,'Province x Sector'!AC$108,'Energy consumption (toe)'!$AM$60:$AM$3020,'Province x Sector'!$B151)</f>
        <v>0</v>
      </c>
      <c r="AD151">
        <f>COUNTIFS('Energy consumption (toe)'!$J$60:$J$3020,'Province x Sector'!AD$108,'Energy consumption (toe)'!$AM$60:$AM$3020,'Province x Sector'!$B151)</f>
        <v>0</v>
      </c>
      <c r="AE151">
        <f>COUNTIFS('Energy consumption (toe)'!$J$60:$J$3020,'Province x Sector'!AE$108,'Energy consumption (toe)'!$AM$60:$AM$3020,'Province x Sector'!$B151)</f>
        <v>0</v>
      </c>
      <c r="AF151" s="80">
        <f t="shared" si="9"/>
        <v>3</v>
      </c>
    </row>
    <row r="152" spans="2:32" x14ac:dyDescent="0.25">
      <c r="B152" s="80" t="str">
        <f>Lists!F52</f>
        <v>44. Lam Dong</v>
      </c>
      <c r="C152">
        <f>COUNTIFS('Energy consumption (toe)'!$J$60:$J$3020,'Province x Sector'!C$108,'Energy consumption (toe)'!$AM$60:$AM$3020,'Province x Sector'!$B152)</f>
        <v>0</v>
      </c>
      <c r="D152">
        <f>COUNTIFS('Energy consumption (toe)'!$J$60:$J$3020,'Province x Sector'!D$108,'Energy consumption (toe)'!$AM$60:$AM$3020,'Province x Sector'!$B152)</f>
        <v>0</v>
      </c>
      <c r="E152">
        <f>COUNTIFS('Energy consumption (toe)'!$J$60:$J$3020,'Province x Sector'!E$108,'Energy consumption (toe)'!$AM$60:$AM$3020,'Province x Sector'!$B152)</f>
        <v>0</v>
      </c>
      <c r="F152">
        <f>COUNTIFS('Energy consumption (toe)'!$J$60:$J$3020,'Province x Sector'!F$108,'Energy consumption (toe)'!$AM$60:$AM$3020,'Province x Sector'!$B152)</f>
        <v>1</v>
      </c>
      <c r="G152">
        <f>COUNTIFS('Energy consumption (toe)'!$J$60:$J$3020,'Province x Sector'!G$108,'Energy consumption (toe)'!$AM$60:$AM$3020,'Province x Sector'!$B152)</f>
        <v>0</v>
      </c>
      <c r="H152">
        <f>COUNTIFS('Energy consumption (toe)'!$J$60:$J$3020,'Province x Sector'!H$108,'Energy consumption (toe)'!$AM$60:$AM$3020,'Province x Sector'!$B152)</f>
        <v>0</v>
      </c>
      <c r="I152">
        <f>COUNTIFS('Energy consumption (toe)'!$J$60:$J$3020,'Province x Sector'!I$108,'Energy consumption (toe)'!$AM$60:$AM$3020,'Province x Sector'!$B152)</f>
        <v>1</v>
      </c>
      <c r="J152">
        <f>COUNTIFS('Energy consumption (toe)'!$J$60:$J$3020,'Province x Sector'!J$108,'Energy consumption (toe)'!$AM$60:$AM$3020,'Province x Sector'!$B152)</f>
        <v>0</v>
      </c>
      <c r="K152">
        <f>COUNTIFS('Energy consumption (toe)'!$J$60:$J$3020,'Province x Sector'!K$108,'Energy consumption (toe)'!$AM$60:$AM$3020,'Province x Sector'!$B152)</f>
        <v>1</v>
      </c>
      <c r="L152">
        <f>COUNTIFS('Energy consumption (toe)'!$J$60:$J$3020,'Province x Sector'!L$108,'Energy consumption (toe)'!$AM$60:$AM$3020,'Province x Sector'!$B152)</f>
        <v>0</v>
      </c>
      <c r="M152">
        <f>COUNTIFS('Energy consumption (toe)'!$J$60:$J$3020,'Province x Sector'!M$108,'Energy consumption (toe)'!$AM$60:$AM$3020,'Province x Sector'!$B152)</f>
        <v>0</v>
      </c>
      <c r="N152">
        <f>COUNTIFS('Energy consumption (toe)'!$J$60:$J$3020,'Province x Sector'!N$108,'Energy consumption (toe)'!$AM$60:$AM$3020,'Province x Sector'!$B152)</f>
        <v>0</v>
      </c>
      <c r="O152">
        <f>COUNTIFS('Energy consumption (toe)'!$J$60:$J$3020,'Province x Sector'!O$108,'Energy consumption (toe)'!$AM$60:$AM$3020,'Province x Sector'!$B152)</f>
        <v>0</v>
      </c>
      <c r="P152">
        <f>COUNTIFS('Energy consumption (toe)'!$J$60:$J$3020,'Province x Sector'!P$108,'Energy consumption (toe)'!$AM$60:$AM$3020,'Province x Sector'!$B152)</f>
        <v>0</v>
      </c>
      <c r="Q152">
        <f>COUNTIFS('Energy consumption (toe)'!$J$60:$J$3020,'Province x Sector'!Q$108,'Energy consumption (toe)'!$AM$60:$AM$3020,'Province x Sector'!$B152)</f>
        <v>0</v>
      </c>
      <c r="R152">
        <f>COUNTIFS('Energy consumption (toe)'!$J$60:$J$3020,'Province x Sector'!R$108,'Energy consumption (toe)'!$AM$60:$AM$3020,'Province x Sector'!$B152)</f>
        <v>1</v>
      </c>
      <c r="S152">
        <f>COUNTIFS('Energy consumption (toe)'!$J$60:$J$3020,'Province x Sector'!S$108,'Energy consumption (toe)'!$AM$60:$AM$3020,'Province x Sector'!$B152)</f>
        <v>0</v>
      </c>
      <c r="T152">
        <f>COUNTIFS('Energy consumption (toe)'!$J$60:$J$3020,'Province x Sector'!T$108,'Energy consumption (toe)'!$AM$60:$AM$3020,'Province x Sector'!$B152)</f>
        <v>0</v>
      </c>
      <c r="U152">
        <f>COUNTIFS('Energy consumption (toe)'!$J$60:$J$3020,'Province x Sector'!U$108,'Energy consumption (toe)'!$AM$60:$AM$3020,'Province x Sector'!$B152)</f>
        <v>4</v>
      </c>
      <c r="V152">
        <f>COUNTIFS('Energy consumption (toe)'!$J$60:$J$3020,'Province x Sector'!V$108,'Energy consumption (toe)'!$AM$60:$AM$3020,'Province x Sector'!$B152)</f>
        <v>0</v>
      </c>
      <c r="W152">
        <f>COUNTIFS('Energy consumption (toe)'!$J$60:$J$3020,'Province x Sector'!W$108,'Energy consumption (toe)'!$AM$60:$AM$3020,'Province x Sector'!$B152)</f>
        <v>0</v>
      </c>
      <c r="X152">
        <f>COUNTIFS('Energy consumption (toe)'!$J$60:$J$3020,'Province x Sector'!X$108,'Energy consumption (toe)'!$AM$60:$AM$3020,'Province x Sector'!$B152)</f>
        <v>0</v>
      </c>
      <c r="Y152">
        <f>COUNTIFS('Energy consumption (toe)'!$J$60:$J$3020,'Province x Sector'!Y$108,'Energy consumption (toe)'!$AM$60:$AM$3020,'Province x Sector'!$B152)</f>
        <v>0</v>
      </c>
      <c r="Z152">
        <f>COUNTIFS('Energy consumption (toe)'!$J$60:$J$3020,'Province x Sector'!Z$108,'Energy consumption (toe)'!$AM$60:$AM$3020,'Province x Sector'!$B152)</f>
        <v>0</v>
      </c>
      <c r="AA152">
        <f>COUNTIFS('Energy consumption (toe)'!$J$60:$J$3020,'Province x Sector'!AA$108,'Energy consumption (toe)'!$AM$60:$AM$3020,'Province x Sector'!$B152)</f>
        <v>0</v>
      </c>
      <c r="AB152">
        <f>COUNTIFS('Energy consumption (toe)'!$J$60:$J$3020,'Province x Sector'!AB$108,'Energy consumption (toe)'!$AM$60:$AM$3020,'Province x Sector'!$B152)</f>
        <v>0</v>
      </c>
      <c r="AC152">
        <f>COUNTIFS('Energy consumption (toe)'!$J$60:$J$3020,'Province x Sector'!AC$108,'Energy consumption (toe)'!$AM$60:$AM$3020,'Province x Sector'!$B152)</f>
        <v>0</v>
      </c>
      <c r="AD152">
        <f>COUNTIFS('Energy consumption (toe)'!$J$60:$J$3020,'Province x Sector'!AD$108,'Energy consumption (toe)'!$AM$60:$AM$3020,'Province x Sector'!$B152)</f>
        <v>0</v>
      </c>
      <c r="AE152">
        <f>COUNTIFS('Energy consumption (toe)'!$J$60:$J$3020,'Province x Sector'!AE$108,'Energy consumption (toe)'!$AM$60:$AM$3020,'Province x Sector'!$B152)</f>
        <v>0</v>
      </c>
      <c r="AF152" s="80">
        <f t="shared" si="9"/>
        <v>8</v>
      </c>
    </row>
    <row r="153" spans="2:32" x14ac:dyDescent="0.25">
      <c r="B153" s="80" t="str">
        <f>Lists!F53</f>
        <v>45. Binh Phuoc</v>
      </c>
      <c r="C153">
        <f>COUNTIFS('Energy consumption (toe)'!$J$60:$J$3020,'Province x Sector'!C$108,'Energy consumption (toe)'!$AM$60:$AM$3020,'Province x Sector'!$B153)</f>
        <v>0</v>
      </c>
      <c r="D153">
        <f>COUNTIFS('Energy consumption (toe)'!$J$60:$J$3020,'Province x Sector'!D$108,'Energy consumption (toe)'!$AM$60:$AM$3020,'Province x Sector'!$B153)</f>
        <v>0</v>
      </c>
      <c r="E153">
        <f>COUNTIFS('Energy consumption (toe)'!$J$60:$J$3020,'Province x Sector'!E$108,'Energy consumption (toe)'!$AM$60:$AM$3020,'Province x Sector'!$B153)</f>
        <v>0</v>
      </c>
      <c r="F153">
        <f>COUNTIFS('Energy consumption (toe)'!$J$60:$J$3020,'Province x Sector'!F$108,'Energy consumption (toe)'!$AM$60:$AM$3020,'Province x Sector'!$B153)</f>
        <v>0</v>
      </c>
      <c r="G153">
        <f>COUNTIFS('Energy consumption (toe)'!$J$60:$J$3020,'Province x Sector'!G$108,'Energy consumption (toe)'!$AM$60:$AM$3020,'Province x Sector'!$B153)</f>
        <v>0</v>
      </c>
      <c r="H153">
        <f>COUNTIFS('Energy consumption (toe)'!$J$60:$J$3020,'Province x Sector'!H$108,'Energy consumption (toe)'!$AM$60:$AM$3020,'Province x Sector'!$B153)</f>
        <v>1</v>
      </c>
      <c r="I153">
        <f>COUNTIFS('Energy consumption (toe)'!$J$60:$J$3020,'Province x Sector'!I$108,'Energy consumption (toe)'!$AM$60:$AM$3020,'Province x Sector'!$B153)</f>
        <v>0</v>
      </c>
      <c r="J153">
        <f>COUNTIFS('Energy consumption (toe)'!$J$60:$J$3020,'Province x Sector'!J$108,'Energy consumption (toe)'!$AM$60:$AM$3020,'Province x Sector'!$B153)</f>
        <v>0</v>
      </c>
      <c r="K153">
        <f>COUNTIFS('Energy consumption (toe)'!$J$60:$J$3020,'Province x Sector'!K$108,'Energy consumption (toe)'!$AM$60:$AM$3020,'Province x Sector'!$B153)</f>
        <v>5</v>
      </c>
      <c r="L153">
        <f>COUNTIFS('Energy consumption (toe)'!$J$60:$J$3020,'Province x Sector'!L$108,'Energy consumption (toe)'!$AM$60:$AM$3020,'Province x Sector'!$B153)</f>
        <v>2</v>
      </c>
      <c r="M153">
        <f>COUNTIFS('Energy consumption (toe)'!$J$60:$J$3020,'Province x Sector'!M$108,'Energy consumption (toe)'!$AM$60:$AM$3020,'Province x Sector'!$B153)</f>
        <v>6</v>
      </c>
      <c r="N153">
        <f>COUNTIFS('Energy consumption (toe)'!$J$60:$J$3020,'Province x Sector'!N$108,'Energy consumption (toe)'!$AM$60:$AM$3020,'Province x Sector'!$B153)</f>
        <v>4</v>
      </c>
      <c r="O153">
        <f>COUNTIFS('Energy consumption (toe)'!$J$60:$J$3020,'Province x Sector'!O$108,'Energy consumption (toe)'!$AM$60:$AM$3020,'Province x Sector'!$B153)</f>
        <v>2</v>
      </c>
      <c r="P153">
        <f>COUNTIFS('Energy consumption (toe)'!$J$60:$J$3020,'Province x Sector'!P$108,'Energy consumption (toe)'!$AM$60:$AM$3020,'Province x Sector'!$B153)</f>
        <v>0</v>
      </c>
      <c r="Q153">
        <f>COUNTIFS('Energy consumption (toe)'!$J$60:$J$3020,'Province x Sector'!Q$108,'Energy consumption (toe)'!$AM$60:$AM$3020,'Province x Sector'!$B153)</f>
        <v>0</v>
      </c>
      <c r="R153">
        <f>COUNTIFS('Energy consumption (toe)'!$J$60:$J$3020,'Province x Sector'!R$108,'Energy consumption (toe)'!$AM$60:$AM$3020,'Province x Sector'!$B153)</f>
        <v>0</v>
      </c>
      <c r="S153">
        <f>COUNTIFS('Energy consumption (toe)'!$J$60:$J$3020,'Province x Sector'!S$108,'Energy consumption (toe)'!$AM$60:$AM$3020,'Province x Sector'!$B153)</f>
        <v>0</v>
      </c>
      <c r="T153">
        <f>COUNTIFS('Energy consumption (toe)'!$J$60:$J$3020,'Province x Sector'!T$108,'Energy consumption (toe)'!$AM$60:$AM$3020,'Province x Sector'!$B153)</f>
        <v>1</v>
      </c>
      <c r="U153">
        <f>COUNTIFS('Energy consumption (toe)'!$J$60:$J$3020,'Province x Sector'!U$108,'Energy consumption (toe)'!$AM$60:$AM$3020,'Province x Sector'!$B153)</f>
        <v>1</v>
      </c>
      <c r="V153">
        <f>COUNTIFS('Energy consumption (toe)'!$J$60:$J$3020,'Province x Sector'!V$108,'Energy consumption (toe)'!$AM$60:$AM$3020,'Province x Sector'!$B153)</f>
        <v>2</v>
      </c>
      <c r="W153">
        <f>COUNTIFS('Energy consumption (toe)'!$J$60:$J$3020,'Province x Sector'!W$108,'Energy consumption (toe)'!$AM$60:$AM$3020,'Province x Sector'!$B153)</f>
        <v>1</v>
      </c>
      <c r="X153">
        <f>COUNTIFS('Energy consumption (toe)'!$J$60:$J$3020,'Province x Sector'!X$108,'Energy consumption (toe)'!$AM$60:$AM$3020,'Province x Sector'!$B153)</f>
        <v>0</v>
      </c>
      <c r="Y153">
        <f>COUNTIFS('Energy consumption (toe)'!$J$60:$J$3020,'Province x Sector'!Y$108,'Energy consumption (toe)'!$AM$60:$AM$3020,'Province x Sector'!$B153)</f>
        <v>2</v>
      </c>
      <c r="Z153">
        <f>COUNTIFS('Energy consumption (toe)'!$J$60:$J$3020,'Province x Sector'!Z$108,'Energy consumption (toe)'!$AM$60:$AM$3020,'Province x Sector'!$B153)</f>
        <v>0</v>
      </c>
      <c r="AA153">
        <f>COUNTIFS('Energy consumption (toe)'!$J$60:$J$3020,'Province x Sector'!AA$108,'Energy consumption (toe)'!$AM$60:$AM$3020,'Province x Sector'!$B153)</f>
        <v>0</v>
      </c>
      <c r="AB153">
        <f>COUNTIFS('Energy consumption (toe)'!$J$60:$J$3020,'Province x Sector'!AB$108,'Energy consumption (toe)'!$AM$60:$AM$3020,'Province x Sector'!$B153)</f>
        <v>0</v>
      </c>
      <c r="AC153">
        <f>COUNTIFS('Energy consumption (toe)'!$J$60:$J$3020,'Province x Sector'!AC$108,'Energy consumption (toe)'!$AM$60:$AM$3020,'Province x Sector'!$B153)</f>
        <v>0</v>
      </c>
      <c r="AD153">
        <f>COUNTIFS('Energy consumption (toe)'!$J$60:$J$3020,'Province x Sector'!AD$108,'Energy consumption (toe)'!$AM$60:$AM$3020,'Province x Sector'!$B153)</f>
        <v>0</v>
      </c>
      <c r="AE153">
        <f>COUNTIFS('Energy consumption (toe)'!$J$60:$J$3020,'Province x Sector'!AE$108,'Energy consumption (toe)'!$AM$60:$AM$3020,'Province x Sector'!$B153)</f>
        <v>0</v>
      </c>
      <c r="AF153" s="80">
        <f t="shared" si="9"/>
        <v>27</v>
      </c>
    </row>
    <row r="154" spans="2:32" x14ac:dyDescent="0.25">
      <c r="B154" s="80" t="str">
        <f>Lists!F54</f>
        <v>46. Tay Ninh</v>
      </c>
      <c r="C154">
        <f>COUNTIFS('Energy consumption (toe)'!$J$60:$J$3020,'Province x Sector'!C$108,'Energy consumption (toe)'!$AM$60:$AM$3020,'Province x Sector'!$B154)</f>
        <v>0</v>
      </c>
      <c r="D154">
        <f>COUNTIFS('Energy consumption (toe)'!$J$60:$J$3020,'Province x Sector'!D$108,'Energy consumption (toe)'!$AM$60:$AM$3020,'Province x Sector'!$B154)</f>
        <v>0</v>
      </c>
      <c r="E154">
        <f>COUNTIFS('Energy consumption (toe)'!$J$60:$J$3020,'Province x Sector'!E$108,'Energy consumption (toe)'!$AM$60:$AM$3020,'Province x Sector'!$B154)</f>
        <v>0</v>
      </c>
      <c r="F154">
        <f>COUNTIFS('Energy consumption (toe)'!$J$60:$J$3020,'Province x Sector'!F$108,'Energy consumption (toe)'!$AM$60:$AM$3020,'Province x Sector'!$B154)</f>
        <v>0</v>
      </c>
      <c r="G154">
        <f>COUNTIFS('Energy consumption (toe)'!$J$60:$J$3020,'Province x Sector'!G$108,'Energy consumption (toe)'!$AM$60:$AM$3020,'Province x Sector'!$B154)</f>
        <v>0</v>
      </c>
      <c r="H154">
        <f>COUNTIFS('Energy consumption (toe)'!$J$60:$J$3020,'Province x Sector'!H$108,'Energy consumption (toe)'!$AM$60:$AM$3020,'Province x Sector'!$B154)</f>
        <v>32</v>
      </c>
      <c r="I154">
        <f>COUNTIFS('Energy consumption (toe)'!$J$60:$J$3020,'Province x Sector'!I$108,'Energy consumption (toe)'!$AM$60:$AM$3020,'Province x Sector'!$B154)</f>
        <v>0</v>
      </c>
      <c r="J154">
        <f>COUNTIFS('Energy consumption (toe)'!$J$60:$J$3020,'Province x Sector'!J$108,'Energy consumption (toe)'!$AM$60:$AM$3020,'Province x Sector'!$B154)</f>
        <v>0</v>
      </c>
      <c r="K154">
        <f>COUNTIFS('Energy consumption (toe)'!$J$60:$J$3020,'Province x Sector'!K$108,'Energy consumption (toe)'!$AM$60:$AM$3020,'Province x Sector'!$B154)</f>
        <v>14</v>
      </c>
      <c r="L154">
        <f>COUNTIFS('Energy consumption (toe)'!$J$60:$J$3020,'Province x Sector'!L$108,'Energy consumption (toe)'!$AM$60:$AM$3020,'Province x Sector'!$B154)</f>
        <v>6</v>
      </c>
      <c r="M154">
        <f>COUNTIFS('Energy consumption (toe)'!$J$60:$J$3020,'Province x Sector'!M$108,'Energy consumption (toe)'!$AM$60:$AM$3020,'Province x Sector'!$B154)</f>
        <v>2</v>
      </c>
      <c r="N154">
        <f>COUNTIFS('Energy consumption (toe)'!$J$60:$J$3020,'Province x Sector'!N$108,'Energy consumption (toe)'!$AM$60:$AM$3020,'Province x Sector'!$B154)</f>
        <v>0</v>
      </c>
      <c r="O154">
        <f>COUNTIFS('Energy consumption (toe)'!$J$60:$J$3020,'Province x Sector'!O$108,'Energy consumption (toe)'!$AM$60:$AM$3020,'Province x Sector'!$B154)</f>
        <v>0</v>
      </c>
      <c r="P154">
        <f>COUNTIFS('Energy consumption (toe)'!$J$60:$J$3020,'Province x Sector'!P$108,'Energy consumption (toe)'!$AM$60:$AM$3020,'Province x Sector'!$B154)</f>
        <v>0</v>
      </c>
      <c r="Q154">
        <f>COUNTIFS('Energy consumption (toe)'!$J$60:$J$3020,'Province x Sector'!Q$108,'Energy consumption (toe)'!$AM$60:$AM$3020,'Province x Sector'!$B154)</f>
        <v>0</v>
      </c>
      <c r="R154">
        <f>COUNTIFS('Energy consumption (toe)'!$J$60:$J$3020,'Province x Sector'!R$108,'Energy consumption (toe)'!$AM$60:$AM$3020,'Province x Sector'!$B154)</f>
        <v>0</v>
      </c>
      <c r="S154">
        <f>COUNTIFS('Energy consumption (toe)'!$J$60:$J$3020,'Province x Sector'!S$108,'Energy consumption (toe)'!$AM$60:$AM$3020,'Province x Sector'!$B154)</f>
        <v>0</v>
      </c>
      <c r="T154">
        <f>COUNTIFS('Energy consumption (toe)'!$J$60:$J$3020,'Province x Sector'!T$108,'Energy consumption (toe)'!$AM$60:$AM$3020,'Province x Sector'!$B154)</f>
        <v>12</v>
      </c>
      <c r="U154">
        <f>COUNTIFS('Energy consumption (toe)'!$J$60:$J$3020,'Province x Sector'!U$108,'Energy consumption (toe)'!$AM$60:$AM$3020,'Province x Sector'!$B154)</f>
        <v>1</v>
      </c>
      <c r="V154">
        <f>COUNTIFS('Energy consumption (toe)'!$J$60:$J$3020,'Province x Sector'!V$108,'Energy consumption (toe)'!$AM$60:$AM$3020,'Province x Sector'!$B154)</f>
        <v>1</v>
      </c>
      <c r="W154">
        <f>COUNTIFS('Energy consumption (toe)'!$J$60:$J$3020,'Province x Sector'!W$108,'Energy consumption (toe)'!$AM$60:$AM$3020,'Province x Sector'!$B154)</f>
        <v>0</v>
      </c>
      <c r="X154">
        <f>COUNTIFS('Energy consumption (toe)'!$J$60:$J$3020,'Province x Sector'!X$108,'Energy consumption (toe)'!$AM$60:$AM$3020,'Province x Sector'!$B154)</f>
        <v>0</v>
      </c>
      <c r="Y154">
        <f>COUNTIFS('Energy consumption (toe)'!$J$60:$J$3020,'Province x Sector'!Y$108,'Energy consumption (toe)'!$AM$60:$AM$3020,'Province x Sector'!$B154)</f>
        <v>2</v>
      </c>
      <c r="Z154">
        <f>COUNTIFS('Energy consumption (toe)'!$J$60:$J$3020,'Province x Sector'!Z$108,'Energy consumption (toe)'!$AM$60:$AM$3020,'Province x Sector'!$B154)</f>
        <v>0</v>
      </c>
      <c r="AA154">
        <f>COUNTIFS('Energy consumption (toe)'!$J$60:$J$3020,'Province x Sector'!AA$108,'Energy consumption (toe)'!$AM$60:$AM$3020,'Province x Sector'!$B154)</f>
        <v>0</v>
      </c>
      <c r="AB154">
        <f>COUNTIFS('Energy consumption (toe)'!$J$60:$J$3020,'Province x Sector'!AB$108,'Energy consumption (toe)'!$AM$60:$AM$3020,'Province x Sector'!$B154)</f>
        <v>0</v>
      </c>
      <c r="AC154">
        <f>COUNTIFS('Energy consumption (toe)'!$J$60:$J$3020,'Province x Sector'!AC$108,'Energy consumption (toe)'!$AM$60:$AM$3020,'Province x Sector'!$B154)</f>
        <v>0</v>
      </c>
      <c r="AD154">
        <f>COUNTIFS('Energy consumption (toe)'!$J$60:$J$3020,'Province x Sector'!AD$108,'Energy consumption (toe)'!$AM$60:$AM$3020,'Province x Sector'!$B154)</f>
        <v>0</v>
      </c>
      <c r="AE154">
        <f>COUNTIFS('Energy consumption (toe)'!$J$60:$J$3020,'Province x Sector'!AE$108,'Energy consumption (toe)'!$AM$60:$AM$3020,'Province x Sector'!$B154)</f>
        <v>0</v>
      </c>
      <c r="AF154" s="80">
        <f t="shared" si="9"/>
        <v>70</v>
      </c>
    </row>
    <row r="155" spans="2:32" x14ac:dyDescent="0.25">
      <c r="B155" s="80" t="str">
        <f>Lists!F55</f>
        <v>47. Binh Duong</v>
      </c>
      <c r="C155">
        <f>COUNTIFS('Energy consumption (toe)'!$J$60:$J$3020,'Province x Sector'!C$108,'Energy consumption (toe)'!$AM$60:$AM$3020,'Province x Sector'!$B155)</f>
        <v>0</v>
      </c>
      <c r="D155">
        <f>COUNTIFS('Energy consumption (toe)'!$J$60:$J$3020,'Province x Sector'!D$108,'Energy consumption (toe)'!$AM$60:$AM$3020,'Province x Sector'!$B155)</f>
        <v>1</v>
      </c>
      <c r="E155">
        <f>COUNTIFS('Energy consumption (toe)'!$J$60:$J$3020,'Province x Sector'!E$108,'Energy consumption (toe)'!$AM$60:$AM$3020,'Province x Sector'!$B155)</f>
        <v>0</v>
      </c>
      <c r="F155">
        <f>COUNTIFS('Energy consumption (toe)'!$J$60:$J$3020,'Province x Sector'!F$108,'Energy consumption (toe)'!$AM$60:$AM$3020,'Province x Sector'!$B155)</f>
        <v>0</v>
      </c>
      <c r="G155">
        <f>COUNTIFS('Energy consumption (toe)'!$J$60:$J$3020,'Province x Sector'!G$108,'Energy consumption (toe)'!$AM$60:$AM$3020,'Province x Sector'!$B155)</f>
        <v>0</v>
      </c>
      <c r="H155">
        <f>COUNTIFS('Energy consumption (toe)'!$J$60:$J$3020,'Province x Sector'!H$108,'Energy consumption (toe)'!$AM$60:$AM$3020,'Province x Sector'!$B155)</f>
        <v>22</v>
      </c>
      <c r="I155">
        <f>COUNTIFS('Energy consumption (toe)'!$J$60:$J$3020,'Province x Sector'!I$108,'Energy consumption (toe)'!$AM$60:$AM$3020,'Province x Sector'!$B155)</f>
        <v>4</v>
      </c>
      <c r="J155">
        <f>COUNTIFS('Energy consumption (toe)'!$J$60:$J$3020,'Province x Sector'!J$108,'Energy consumption (toe)'!$AM$60:$AM$3020,'Province x Sector'!$B155)</f>
        <v>0</v>
      </c>
      <c r="K155">
        <f>COUNTIFS('Energy consumption (toe)'!$J$60:$J$3020,'Province x Sector'!K$108,'Energy consumption (toe)'!$AM$60:$AM$3020,'Province x Sector'!$B155)</f>
        <v>33</v>
      </c>
      <c r="L155">
        <f>COUNTIFS('Energy consumption (toe)'!$J$60:$J$3020,'Province x Sector'!L$108,'Energy consumption (toe)'!$AM$60:$AM$3020,'Province x Sector'!$B155)</f>
        <v>21</v>
      </c>
      <c r="M155">
        <f>COUNTIFS('Energy consumption (toe)'!$J$60:$J$3020,'Province x Sector'!M$108,'Energy consumption (toe)'!$AM$60:$AM$3020,'Province x Sector'!$B155)</f>
        <v>2</v>
      </c>
      <c r="N155">
        <f>COUNTIFS('Energy consumption (toe)'!$J$60:$J$3020,'Province x Sector'!N$108,'Energy consumption (toe)'!$AM$60:$AM$3020,'Province x Sector'!$B155)</f>
        <v>16</v>
      </c>
      <c r="O155">
        <f>COUNTIFS('Energy consumption (toe)'!$J$60:$J$3020,'Province x Sector'!O$108,'Energy consumption (toe)'!$AM$60:$AM$3020,'Province x Sector'!$B155)</f>
        <v>21</v>
      </c>
      <c r="P155">
        <f>COUNTIFS('Energy consumption (toe)'!$J$60:$J$3020,'Province x Sector'!P$108,'Energy consumption (toe)'!$AM$60:$AM$3020,'Province x Sector'!$B155)</f>
        <v>1</v>
      </c>
      <c r="Q155">
        <f>COUNTIFS('Energy consumption (toe)'!$J$60:$J$3020,'Province x Sector'!Q$108,'Energy consumption (toe)'!$AM$60:$AM$3020,'Province x Sector'!$B155)</f>
        <v>0</v>
      </c>
      <c r="R155">
        <f>COUNTIFS('Energy consumption (toe)'!$J$60:$J$3020,'Province x Sector'!R$108,'Energy consumption (toe)'!$AM$60:$AM$3020,'Province x Sector'!$B155)</f>
        <v>2</v>
      </c>
      <c r="S155">
        <f>COUNTIFS('Energy consumption (toe)'!$J$60:$J$3020,'Province x Sector'!S$108,'Energy consumption (toe)'!$AM$60:$AM$3020,'Province x Sector'!$B155)</f>
        <v>6</v>
      </c>
      <c r="T155">
        <f>COUNTIFS('Energy consumption (toe)'!$J$60:$J$3020,'Province x Sector'!T$108,'Energy consumption (toe)'!$AM$60:$AM$3020,'Province x Sector'!$B155)</f>
        <v>41</v>
      </c>
      <c r="U155">
        <f>COUNTIFS('Energy consumption (toe)'!$J$60:$J$3020,'Province x Sector'!U$108,'Energy consumption (toe)'!$AM$60:$AM$3020,'Province x Sector'!$B155)</f>
        <v>12</v>
      </c>
      <c r="V155">
        <f>COUNTIFS('Energy consumption (toe)'!$J$60:$J$3020,'Province x Sector'!V$108,'Energy consumption (toe)'!$AM$60:$AM$3020,'Province x Sector'!$B155)</f>
        <v>33</v>
      </c>
      <c r="W155">
        <f>COUNTIFS('Energy consumption (toe)'!$J$60:$J$3020,'Province x Sector'!W$108,'Energy consumption (toe)'!$AM$60:$AM$3020,'Province x Sector'!$B155)</f>
        <v>20</v>
      </c>
      <c r="X155">
        <f>COUNTIFS('Energy consumption (toe)'!$J$60:$J$3020,'Province x Sector'!X$108,'Energy consumption (toe)'!$AM$60:$AM$3020,'Province x Sector'!$B155)</f>
        <v>14</v>
      </c>
      <c r="Y155">
        <f>COUNTIFS('Energy consumption (toe)'!$J$60:$J$3020,'Province x Sector'!Y$108,'Energy consumption (toe)'!$AM$60:$AM$3020,'Province x Sector'!$B155)</f>
        <v>6</v>
      </c>
      <c r="Z155">
        <f>COUNTIFS('Energy consumption (toe)'!$J$60:$J$3020,'Province x Sector'!Z$108,'Energy consumption (toe)'!$AM$60:$AM$3020,'Province x Sector'!$B155)</f>
        <v>4</v>
      </c>
      <c r="AA155">
        <f>COUNTIFS('Energy consumption (toe)'!$J$60:$J$3020,'Province x Sector'!AA$108,'Energy consumption (toe)'!$AM$60:$AM$3020,'Province x Sector'!$B155)</f>
        <v>6</v>
      </c>
      <c r="AB155">
        <f>COUNTIFS('Energy consumption (toe)'!$J$60:$J$3020,'Province x Sector'!AB$108,'Energy consumption (toe)'!$AM$60:$AM$3020,'Province x Sector'!$B155)</f>
        <v>0</v>
      </c>
      <c r="AC155">
        <f>COUNTIFS('Energy consumption (toe)'!$J$60:$J$3020,'Province x Sector'!AC$108,'Energy consumption (toe)'!$AM$60:$AM$3020,'Province x Sector'!$B155)</f>
        <v>18</v>
      </c>
      <c r="AD155">
        <f>COUNTIFS('Energy consumption (toe)'!$J$60:$J$3020,'Province x Sector'!AD$108,'Energy consumption (toe)'!$AM$60:$AM$3020,'Province x Sector'!$B155)</f>
        <v>6</v>
      </c>
      <c r="AE155">
        <f>COUNTIFS('Energy consumption (toe)'!$J$60:$J$3020,'Province x Sector'!AE$108,'Energy consumption (toe)'!$AM$60:$AM$3020,'Province x Sector'!$B155)</f>
        <v>0</v>
      </c>
      <c r="AF155" s="80">
        <f t="shared" si="9"/>
        <v>289</v>
      </c>
    </row>
    <row r="156" spans="2:32" x14ac:dyDescent="0.25">
      <c r="B156" s="80" t="str">
        <f>Lists!F56</f>
        <v>48. Dong Nai</v>
      </c>
      <c r="C156">
        <f>COUNTIFS('Energy consumption (toe)'!$J$60:$J$3020,'Province x Sector'!C$108,'Energy consumption (toe)'!$AM$60:$AM$3020,'Province x Sector'!$B156)</f>
        <v>0</v>
      </c>
      <c r="D156">
        <f>COUNTIFS('Energy consumption (toe)'!$J$60:$J$3020,'Province x Sector'!D$108,'Energy consumption (toe)'!$AM$60:$AM$3020,'Province x Sector'!$B156)</f>
        <v>1</v>
      </c>
      <c r="E156">
        <f>COUNTIFS('Energy consumption (toe)'!$J$60:$J$3020,'Province x Sector'!E$108,'Energy consumption (toe)'!$AM$60:$AM$3020,'Province x Sector'!$B156)</f>
        <v>0</v>
      </c>
      <c r="F156">
        <f>COUNTIFS('Energy consumption (toe)'!$J$60:$J$3020,'Province x Sector'!F$108,'Energy consumption (toe)'!$AM$60:$AM$3020,'Province x Sector'!$B156)</f>
        <v>2</v>
      </c>
      <c r="G156">
        <f>COUNTIFS('Energy consumption (toe)'!$J$60:$J$3020,'Province x Sector'!G$108,'Energy consumption (toe)'!$AM$60:$AM$3020,'Province x Sector'!$B156)</f>
        <v>0</v>
      </c>
      <c r="H156">
        <f>COUNTIFS('Energy consumption (toe)'!$J$60:$J$3020,'Province x Sector'!H$108,'Energy consumption (toe)'!$AM$60:$AM$3020,'Province x Sector'!$B156)</f>
        <v>32</v>
      </c>
      <c r="I156">
        <f>COUNTIFS('Energy consumption (toe)'!$J$60:$J$3020,'Province x Sector'!I$108,'Energy consumption (toe)'!$AM$60:$AM$3020,'Province x Sector'!$B156)</f>
        <v>5</v>
      </c>
      <c r="J156">
        <f>COUNTIFS('Energy consumption (toe)'!$J$60:$J$3020,'Province x Sector'!J$108,'Energy consumption (toe)'!$AM$60:$AM$3020,'Province x Sector'!$B156)</f>
        <v>2</v>
      </c>
      <c r="K156">
        <f>COUNTIFS('Energy consumption (toe)'!$J$60:$J$3020,'Province x Sector'!K$108,'Energy consumption (toe)'!$AM$60:$AM$3020,'Province x Sector'!$B156)</f>
        <v>24</v>
      </c>
      <c r="L156">
        <f>COUNTIFS('Energy consumption (toe)'!$J$60:$J$3020,'Province x Sector'!L$108,'Energy consumption (toe)'!$AM$60:$AM$3020,'Province x Sector'!$B156)</f>
        <v>13</v>
      </c>
      <c r="M156">
        <f>COUNTIFS('Energy consumption (toe)'!$J$60:$J$3020,'Province x Sector'!M$108,'Energy consumption (toe)'!$AM$60:$AM$3020,'Province x Sector'!$B156)</f>
        <v>6</v>
      </c>
      <c r="N156">
        <f>COUNTIFS('Energy consumption (toe)'!$J$60:$J$3020,'Province x Sector'!N$108,'Energy consumption (toe)'!$AM$60:$AM$3020,'Province x Sector'!$B156)</f>
        <v>20</v>
      </c>
      <c r="O156">
        <f>COUNTIFS('Energy consumption (toe)'!$J$60:$J$3020,'Province x Sector'!O$108,'Energy consumption (toe)'!$AM$60:$AM$3020,'Province x Sector'!$B156)</f>
        <v>3</v>
      </c>
      <c r="P156">
        <f>COUNTIFS('Energy consumption (toe)'!$J$60:$J$3020,'Province x Sector'!P$108,'Energy consumption (toe)'!$AM$60:$AM$3020,'Province x Sector'!$B156)</f>
        <v>4</v>
      </c>
      <c r="Q156">
        <f>COUNTIFS('Energy consumption (toe)'!$J$60:$J$3020,'Province x Sector'!Q$108,'Energy consumption (toe)'!$AM$60:$AM$3020,'Province x Sector'!$B156)</f>
        <v>0</v>
      </c>
      <c r="R156">
        <f>COUNTIFS('Energy consumption (toe)'!$J$60:$J$3020,'Province x Sector'!R$108,'Energy consumption (toe)'!$AM$60:$AM$3020,'Province x Sector'!$B156)</f>
        <v>11</v>
      </c>
      <c r="S156">
        <f>COUNTIFS('Energy consumption (toe)'!$J$60:$J$3020,'Province x Sector'!S$108,'Energy consumption (toe)'!$AM$60:$AM$3020,'Province x Sector'!$B156)</f>
        <v>1</v>
      </c>
      <c r="T156">
        <f>COUNTIFS('Energy consumption (toe)'!$J$60:$J$3020,'Province x Sector'!T$108,'Energy consumption (toe)'!$AM$60:$AM$3020,'Province x Sector'!$B156)</f>
        <v>26</v>
      </c>
      <c r="U156">
        <f>COUNTIFS('Energy consumption (toe)'!$J$60:$J$3020,'Province x Sector'!U$108,'Energy consumption (toe)'!$AM$60:$AM$3020,'Province x Sector'!$B156)</f>
        <v>19</v>
      </c>
      <c r="V156">
        <f>COUNTIFS('Energy consumption (toe)'!$J$60:$J$3020,'Province x Sector'!V$108,'Energy consumption (toe)'!$AM$60:$AM$3020,'Province x Sector'!$B156)</f>
        <v>16</v>
      </c>
      <c r="W156">
        <f>COUNTIFS('Energy consumption (toe)'!$J$60:$J$3020,'Province x Sector'!W$108,'Energy consumption (toe)'!$AM$60:$AM$3020,'Province x Sector'!$B156)</f>
        <v>11</v>
      </c>
      <c r="X156">
        <f>COUNTIFS('Energy consumption (toe)'!$J$60:$J$3020,'Province x Sector'!X$108,'Energy consumption (toe)'!$AM$60:$AM$3020,'Province x Sector'!$B156)</f>
        <v>10</v>
      </c>
      <c r="Y156">
        <f>COUNTIFS('Energy consumption (toe)'!$J$60:$J$3020,'Province x Sector'!Y$108,'Energy consumption (toe)'!$AM$60:$AM$3020,'Province x Sector'!$B156)</f>
        <v>10</v>
      </c>
      <c r="Z156">
        <f>COUNTIFS('Energy consumption (toe)'!$J$60:$J$3020,'Province x Sector'!Z$108,'Energy consumption (toe)'!$AM$60:$AM$3020,'Province x Sector'!$B156)</f>
        <v>4</v>
      </c>
      <c r="AA156">
        <f>COUNTIFS('Energy consumption (toe)'!$J$60:$J$3020,'Province x Sector'!AA$108,'Energy consumption (toe)'!$AM$60:$AM$3020,'Province x Sector'!$B156)</f>
        <v>10</v>
      </c>
      <c r="AB156">
        <f>COUNTIFS('Energy consumption (toe)'!$J$60:$J$3020,'Province x Sector'!AB$108,'Energy consumption (toe)'!$AM$60:$AM$3020,'Province x Sector'!$B156)</f>
        <v>0</v>
      </c>
      <c r="AC156">
        <f>COUNTIFS('Energy consumption (toe)'!$J$60:$J$3020,'Province x Sector'!AC$108,'Energy consumption (toe)'!$AM$60:$AM$3020,'Province x Sector'!$B156)</f>
        <v>0</v>
      </c>
      <c r="AD156">
        <f>COUNTIFS('Energy consumption (toe)'!$J$60:$J$3020,'Province x Sector'!AD$108,'Energy consumption (toe)'!$AM$60:$AM$3020,'Province x Sector'!$B156)</f>
        <v>8</v>
      </c>
      <c r="AE156">
        <f>COUNTIFS('Energy consumption (toe)'!$J$60:$J$3020,'Province x Sector'!AE$108,'Energy consumption (toe)'!$AM$60:$AM$3020,'Province x Sector'!$B156)</f>
        <v>1</v>
      </c>
      <c r="AF156" s="80">
        <f t="shared" si="9"/>
        <v>239</v>
      </c>
    </row>
    <row r="157" spans="2:32" x14ac:dyDescent="0.25">
      <c r="B157" s="80" t="str">
        <f>Lists!F57</f>
        <v>49. Ba Ria Vung Tau</v>
      </c>
      <c r="C157">
        <f>COUNTIFS('Energy consumption (toe)'!$J$60:$J$3020,'Province x Sector'!C$108,'Energy consumption (toe)'!$AM$60:$AM$3020,'Province x Sector'!$B157)</f>
        <v>0</v>
      </c>
      <c r="D157">
        <f>COUNTIFS('Energy consumption (toe)'!$J$60:$J$3020,'Province x Sector'!D$108,'Energy consumption (toe)'!$AM$60:$AM$3020,'Province x Sector'!$B157)</f>
        <v>5</v>
      </c>
      <c r="E157">
        <f>COUNTIFS('Energy consumption (toe)'!$J$60:$J$3020,'Province x Sector'!E$108,'Energy consumption (toe)'!$AM$60:$AM$3020,'Province x Sector'!$B157)</f>
        <v>0</v>
      </c>
      <c r="F157">
        <f>COUNTIFS('Energy consumption (toe)'!$J$60:$J$3020,'Province x Sector'!F$108,'Energy consumption (toe)'!$AM$60:$AM$3020,'Province x Sector'!$B157)</f>
        <v>0</v>
      </c>
      <c r="G157">
        <f>COUNTIFS('Energy consumption (toe)'!$J$60:$J$3020,'Province x Sector'!G$108,'Energy consumption (toe)'!$AM$60:$AM$3020,'Province x Sector'!$B157)</f>
        <v>0</v>
      </c>
      <c r="H157">
        <f>COUNTIFS('Energy consumption (toe)'!$J$60:$J$3020,'Province x Sector'!H$108,'Energy consumption (toe)'!$AM$60:$AM$3020,'Province x Sector'!$B157)</f>
        <v>6</v>
      </c>
      <c r="I157">
        <f>COUNTIFS('Energy consumption (toe)'!$J$60:$J$3020,'Province x Sector'!I$108,'Energy consumption (toe)'!$AM$60:$AM$3020,'Province x Sector'!$B157)</f>
        <v>3</v>
      </c>
      <c r="J157">
        <f>COUNTIFS('Energy consumption (toe)'!$J$60:$J$3020,'Province x Sector'!J$108,'Energy consumption (toe)'!$AM$60:$AM$3020,'Province x Sector'!$B157)</f>
        <v>0</v>
      </c>
      <c r="K157">
        <f>COUNTIFS('Energy consumption (toe)'!$J$60:$J$3020,'Province x Sector'!K$108,'Energy consumption (toe)'!$AM$60:$AM$3020,'Province x Sector'!$B157)</f>
        <v>7</v>
      </c>
      <c r="L157">
        <f>COUNTIFS('Energy consumption (toe)'!$J$60:$J$3020,'Province x Sector'!L$108,'Energy consumption (toe)'!$AM$60:$AM$3020,'Province x Sector'!$B157)</f>
        <v>1</v>
      </c>
      <c r="M157">
        <f>COUNTIFS('Energy consumption (toe)'!$J$60:$J$3020,'Province x Sector'!M$108,'Energy consumption (toe)'!$AM$60:$AM$3020,'Province x Sector'!$B157)</f>
        <v>1</v>
      </c>
      <c r="N157">
        <f>COUNTIFS('Energy consumption (toe)'!$J$60:$J$3020,'Province x Sector'!N$108,'Energy consumption (toe)'!$AM$60:$AM$3020,'Province x Sector'!$B157)</f>
        <v>0</v>
      </c>
      <c r="O157">
        <f>COUNTIFS('Energy consumption (toe)'!$J$60:$J$3020,'Province x Sector'!O$108,'Energy consumption (toe)'!$AM$60:$AM$3020,'Province x Sector'!$B157)</f>
        <v>1</v>
      </c>
      <c r="P157">
        <f>COUNTIFS('Energy consumption (toe)'!$J$60:$J$3020,'Province x Sector'!P$108,'Energy consumption (toe)'!$AM$60:$AM$3020,'Province x Sector'!$B157)</f>
        <v>0</v>
      </c>
      <c r="Q157">
        <f>COUNTIFS('Energy consumption (toe)'!$J$60:$J$3020,'Province x Sector'!Q$108,'Energy consumption (toe)'!$AM$60:$AM$3020,'Province x Sector'!$B157)</f>
        <v>3</v>
      </c>
      <c r="R157">
        <f>COUNTIFS('Energy consumption (toe)'!$J$60:$J$3020,'Province x Sector'!R$108,'Energy consumption (toe)'!$AM$60:$AM$3020,'Province x Sector'!$B157)</f>
        <v>7</v>
      </c>
      <c r="S157">
        <f>COUNTIFS('Energy consumption (toe)'!$J$60:$J$3020,'Province x Sector'!S$108,'Energy consumption (toe)'!$AM$60:$AM$3020,'Province x Sector'!$B157)</f>
        <v>0</v>
      </c>
      <c r="T157">
        <f>COUNTIFS('Energy consumption (toe)'!$J$60:$J$3020,'Province x Sector'!T$108,'Energy consumption (toe)'!$AM$60:$AM$3020,'Province x Sector'!$B157)</f>
        <v>2</v>
      </c>
      <c r="U157">
        <f>COUNTIFS('Energy consumption (toe)'!$J$60:$J$3020,'Province x Sector'!U$108,'Energy consumption (toe)'!$AM$60:$AM$3020,'Province x Sector'!$B157)</f>
        <v>10</v>
      </c>
      <c r="V157">
        <f>COUNTIFS('Energy consumption (toe)'!$J$60:$J$3020,'Province x Sector'!V$108,'Energy consumption (toe)'!$AM$60:$AM$3020,'Province x Sector'!$B157)</f>
        <v>16</v>
      </c>
      <c r="W157">
        <f>COUNTIFS('Energy consumption (toe)'!$J$60:$J$3020,'Province x Sector'!W$108,'Energy consumption (toe)'!$AM$60:$AM$3020,'Province x Sector'!$B157)</f>
        <v>4</v>
      </c>
      <c r="X157">
        <f>COUNTIFS('Energy consumption (toe)'!$J$60:$J$3020,'Province x Sector'!X$108,'Energy consumption (toe)'!$AM$60:$AM$3020,'Province x Sector'!$B157)</f>
        <v>0</v>
      </c>
      <c r="Y157">
        <f>COUNTIFS('Energy consumption (toe)'!$J$60:$J$3020,'Province x Sector'!Y$108,'Energy consumption (toe)'!$AM$60:$AM$3020,'Province x Sector'!$B157)</f>
        <v>0</v>
      </c>
      <c r="Z157">
        <f>COUNTIFS('Energy consumption (toe)'!$J$60:$J$3020,'Province x Sector'!Z$108,'Energy consumption (toe)'!$AM$60:$AM$3020,'Province x Sector'!$B157)</f>
        <v>2</v>
      </c>
      <c r="AA157">
        <f>COUNTIFS('Energy consumption (toe)'!$J$60:$J$3020,'Province x Sector'!AA$108,'Energy consumption (toe)'!$AM$60:$AM$3020,'Province x Sector'!$B157)</f>
        <v>0</v>
      </c>
      <c r="AB157">
        <f>COUNTIFS('Energy consumption (toe)'!$J$60:$J$3020,'Province x Sector'!AB$108,'Energy consumption (toe)'!$AM$60:$AM$3020,'Province x Sector'!$B157)</f>
        <v>1</v>
      </c>
      <c r="AC157">
        <f>COUNTIFS('Energy consumption (toe)'!$J$60:$J$3020,'Province x Sector'!AC$108,'Energy consumption (toe)'!$AM$60:$AM$3020,'Province x Sector'!$B157)</f>
        <v>0</v>
      </c>
      <c r="AD157">
        <f>COUNTIFS('Energy consumption (toe)'!$J$60:$J$3020,'Province x Sector'!AD$108,'Energy consumption (toe)'!$AM$60:$AM$3020,'Province x Sector'!$B157)</f>
        <v>6</v>
      </c>
      <c r="AE157">
        <f>COUNTIFS('Energy consumption (toe)'!$J$60:$J$3020,'Province x Sector'!AE$108,'Energy consumption (toe)'!$AM$60:$AM$3020,'Province x Sector'!$B157)</f>
        <v>0</v>
      </c>
      <c r="AF157" s="80">
        <f t="shared" si="9"/>
        <v>75</v>
      </c>
    </row>
    <row r="158" spans="2:32" x14ac:dyDescent="0.25">
      <c r="B158" s="80" t="str">
        <f>Lists!F58</f>
        <v>50. Ho Chi Minh</v>
      </c>
      <c r="C158">
        <f>COUNTIFS('Energy consumption (toe)'!$J$60:$J$3020,'Province x Sector'!C$108,'Energy consumption (toe)'!$AM$60:$AM$3020,'Province x Sector'!$B158)</f>
        <v>0</v>
      </c>
      <c r="D158">
        <f>COUNTIFS('Energy consumption (toe)'!$J$60:$J$3020,'Province x Sector'!D$108,'Energy consumption (toe)'!$AM$60:$AM$3020,'Province x Sector'!$B158)</f>
        <v>0</v>
      </c>
      <c r="E158">
        <f>COUNTIFS('Energy consumption (toe)'!$J$60:$J$3020,'Province x Sector'!E$108,'Energy consumption (toe)'!$AM$60:$AM$3020,'Province x Sector'!$B158)</f>
        <v>0</v>
      </c>
      <c r="F158">
        <f>COUNTIFS('Energy consumption (toe)'!$J$60:$J$3020,'Province x Sector'!F$108,'Energy consumption (toe)'!$AM$60:$AM$3020,'Province x Sector'!$B158)</f>
        <v>0</v>
      </c>
      <c r="G158">
        <f>COUNTIFS('Energy consumption (toe)'!$J$60:$J$3020,'Province x Sector'!G$108,'Energy consumption (toe)'!$AM$60:$AM$3020,'Province x Sector'!$B158)</f>
        <v>0</v>
      </c>
      <c r="H158">
        <f>COUNTIFS('Energy consumption (toe)'!$J$60:$J$3020,'Province x Sector'!H$108,'Energy consumption (toe)'!$AM$60:$AM$3020,'Province x Sector'!$B158)</f>
        <v>15</v>
      </c>
      <c r="I158">
        <f>COUNTIFS('Energy consumption (toe)'!$J$60:$J$3020,'Province x Sector'!I$108,'Energy consumption (toe)'!$AM$60:$AM$3020,'Province x Sector'!$B158)</f>
        <v>6</v>
      </c>
      <c r="J158">
        <f>COUNTIFS('Energy consumption (toe)'!$J$60:$J$3020,'Province x Sector'!J$108,'Energy consumption (toe)'!$AM$60:$AM$3020,'Province x Sector'!$B158)</f>
        <v>1</v>
      </c>
      <c r="K158">
        <f>COUNTIFS('Energy consumption (toe)'!$J$60:$J$3020,'Province x Sector'!K$108,'Energy consumption (toe)'!$AM$60:$AM$3020,'Province x Sector'!$B158)</f>
        <v>19</v>
      </c>
      <c r="L158">
        <f>COUNTIFS('Energy consumption (toe)'!$J$60:$J$3020,'Province x Sector'!L$108,'Energy consumption (toe)'!$AM$60:$AM$3020,'Province x Sector'!$B158)</f>
        <v>5</v>
      </c>
      <c r="M158">
        <f>COUNTIFS('Energy consumption (toe)'!$J$60:$J$3020,'Province x Sector'!M$108,'Energy consumption (toe)'!$AM$60:$AM$3020,'Province x Sector'!$B158)</f>
        <v>3</v>
      </c>
      <c r="N158">
        <f>COUNTIFS('Energy consumption (toe)'!$J$60:$J$3020,'Province x Sector'!N$108,'Energy consumption (toe)'!$AM$60:$AM$3020,'Province x Sector'!$B158)</f>
        <v>3</v>
      </c>
      <c r="O158">
        <f>COUNTIFS('Energy consumption (toe)'!$J$60:$J$3020,'Province x Sector'!O$108,'Energy consumption (toe)'!$AM$60:$AM$3020,'Province x Sector'!$B158)</f>
        <v>4</v>
      </c>
      <c r="P158">
        <f>COUNTIFS('Energy consumption (toe)'!$J$60:$J$3020,'Province x Sector'!P$108,'Energy consumption (toe)'!$AM$60:$AM$3020,'Province x Sector'!$B158)</f>
        <v>0</v>
      </c>
      <c r="Q158">
        <f>COUNTIFS('Energy consumption (toe)'!$J$60:$J$3020,'Province x Sector'!Q$108,'Energy consumption (toe)'!$AM$60:$AM$3020,'Province x Sector'!$B158)</f>
        <v>0</v>
      </c>
      <c r="R158">
        <f>COUNTIFS('Energy consumption (toe)'!$J$60:$J$3020,'Province x Sector'!R$108,'Energy consumption (toe)'!$AM$60:$AM$3020,'Province x Sector'!$B158)</f>
        <v>4</v>
      </c>
      <c r="S158">
        <f>COUNTIFS('Energy consumption (toe)'!$J$60:$J$3020,'Province x Sector'!S$108,'Energy consumption (toe)'!$AM$60:$AM$3020,'Province x Sector'!$B158)</f>
        <v>2</v>
      </c>
      <c r="T158">
        <f>COUNTIFS('Energy consumption (toe)'!$J$60:$J$3020,'Province x Sector'!T$108,'Energy consumption (toe)'!$AM$60:$AM$3020,'Province x Sector'!$B158)</f>
        <v>25</v>
      </c>
      <c r="U158">
        <f>COUNTIFS('Energy consumption (toe)'!$J$60:$J$3020,'Province x Sector'!U$108,'Energy consumption (toe)'!$AM$60:$AM$3020,'Province x Sector'!$B158)</f>
        <v>12</v>
      </c>
      <c r="V158">
        <f>COUNTIFS('Energy consumption (toe)'!$J$60:$J$3020,'Province x Sector'!V$108,'Energy consumption (toe)'!$AM$60:$AM$3020,'Province x Sector'!$B158)</f>
        <v>9</v>
      </c>
      <c r="W158">
        <f>COUNTIFS('Energy consumption (toe)'!$J$60:$J$3020,'Province x Sector'!W$108,'Energy consumption (toe)'!$AM$60:$AM$3020,'Province x Sector'!$B158)</f>
        <v>6</v>
      </c>
      <c r="X158">
        <f>COUNTIFS('Energy consumption (toe)'!$J$60:$J$3020,'Province x Sector'!X$108,'Energy consumption (toe)'!$AM$60:$AM$3020,'Province x Sector'!$B158)</f>
        <v>17</v>
      </c>
      <c r="Y158">
        <f>COUNTIFS('Energy consumption (toe)'!$J$60:$J$3020,'Province x Sector'!Y$108,'Energy consumption (toe)'!$AM$60:$AM$3020,'Province x Sector'!$B158)</f>
        <v>3</v>
      </c>
      <c r="Z158">
        <f>COUNTIFS('Energy consumption (toe)'!$J$60:$J$3020,'Province x Sector'!Z$108,'Energy consumption (toe)'!$AM$60:$AM$3020,'Province x Sector'!$B158)</f>
        <v>2</v>
      </c>
      <c r="AA158">
        <f>COUNTIFS('Energy consumption (toe)'!$J$60:$J$3020,'Province x Sector'!AA$108,'Energy consumption (toe)'!$AM$60:$AM$3020,'Province x Sector'!$B158)</f>
        <v>2</v>
      </c>
      <c r="AB158">
        <f>COUNTIFS('Energy consumption (toe)'!$J$60:$J$3020,'Province x Sector'!AB$108,'Energy consumption (toe)'!$AM$60:$AM$3020,'Province x Sector'!$B158)</f>
        <v>2</v>
      </c>
      <c r="AC158">
        <f>COUNTIFS('Energy consumption (toe)'!$J$60:$J$3020,'Province x Sector'!AC$108,'Energy consumption (toe)'!$AM$60:$AM$3020,'Province x Sector'!$B158)</f>
        <v>0</v>
      </c>
      <c r="AD158">
        <f>COUNTIFS('Energy consumption (toe)'!$J$60:$J$3020,'Province x Sector'!AD$108,'Energy consumption (toe)'!$AM$60:$AM$3020,'Province x Sector'!$B158)</f>
        <v>8</v>
      </c>
      <c r="AE158">
        <f>COUNTIFS('Energy consumption (toe)'!$J$60:$J$3020,'Province x Sector'!AE$108,'Energy consumption (toe)'!$AM$60:$AM$3020,'Province x Sector'!$B158)</f>
        <v>1</v>
      </c>
      <c r="AF158" s="80">
        <f t="shared" si="9"/>
        <v>149</v>
      </c>
    </row>
    <row r="159" spans="2:32" x14ac:dyDescent="0.25">
      <c r="B159" s="80" t="str">
        <f>Lists!F59</f>
        <v>51. Long An</v>
      </c>
      <c r="C159">
        <f>COUNTIFS('Energy consumption (toe)'!$J$60:$J$3020,'Province x Sector'!C$108,'Energy consumption (toe)'!$AM$60:$AM$3020,'Province x Sector'!$B159)</f>
        <v>0</v>
      </c>
      <c r="D159">
        <f>COUNTIFS('Energy consumption (toe)'!$J$60:$J$3020,'Province x Sector'!D$108,'Energy consumption (toe)'!$AM$60:$AM$3020,'Province x Sector'!$B159)</f>
        <v>0</v>
      </c>
      <c r="E159">
        <f>COUNTIFS('Energy consumption (toe)'!$J$60:$J$3020,'Province x Sector'!E$108,'Energy consumption (toe)'!$AM$60:$AM$3020,'Province x Sector'!$B159)</f>
        <v>0</v>
      </c>
      <c r="F159">
        <f>COUNTIFS('Energy consumption (toe)'!$J$60:$J$3020,'Province x Sector'!F$108,'Energy consumption (toe)'!$AM$60:$AM$3020,'Province x Sector'!$B159)</f>
        <v>0</v>
      </c>
      <c r="G159">
        <f>COUNTIFS('Energy consumption (toe)'!$J$60:$J$3020,'Province x Sector'!G$108,'Energy consumption (toe)'!$AM$60:$AM$3020,'Province x Sector'!$B159)</f>
        <v>0</v>
      </c>
      <c r="H159">
        <f>COUNTIFS('Energy consumption (toe)'!$J$60:$J$3020,'Province x Sector'!H$108,'Energy consumption (toe)'!$AM$60:$AM$3020,'Province x Sector'!$B159)</f>
        <v>17</v>
      </c>
      <c r="I159">
        <f>COUNTIFS('Energy consumption (toe)'!$J$60:$J$3020,'Province x Sector'!I$108,'Energy consumption (toe)'!$AM$60:$AM$3020,'Province x Sector'!$B159)</f>
        <v>2</v>
      </c>
      <c r="J159">
        <f>COUNTIFS('Energy consumption (toe)'!$J$60:$J$3020,'Province x Sector'!J$108,'Energy consumption (toe)'!$AM$60:$AM$3020,'Province x Sector'!$B159)</f>
        <v>0</v>
      </c>
      <c r="K159">
        <f>COUNTIFS('Energy consumption (toe)'!$J$60:$J$3020,'Province x Sector'!K$108,'Energy consumption (toe)'!$AM$60:$AM$3020,'Province x Sector'!$B159)</f>
        <v>14</v>
      </c>
      <c r="L159">
        <f>COUNTIFS('Energy consumption (toe)'!$J$60:$J$3020,'Province x Sector'!L$108,'Energy consumption (toe)'!$AM$60:$AM$3020,'Province x Sector'!$B159)</f>
        <v>7</v>
      </c>
      <c r="M159">
        <f>COUNTIFS('Energy consumption (toe)'!$J$60:$J$3020,'Province x Sector'!M$108,'Energy consumption (toe)'!$AM$60:$AM$3020,'Province x Sector'!$B159)</f>
        <v>0</v>
      </c>
      <c r="N159">
        <f>COUNTIFS('Energy consumption (toe)'!$J$60:$J$3020,'Province x Sector'!N$108,'Energy consumption (toe)'!$AM$60:$AM$3020,'Province x Sector'!$B159)</f>
        <v>2</v>
      </c>
      <c r="O159">
        <f>COUNTIFS('Energy consumption (toe)'!$J$60:$J$3020,'Province x Sector'!O$108,'Energy consumption (toe)'!$AM$60:$AM$3020,'Province x Sector'!$B159)</f>
        <v>3</v>
      </c>
      <c r="P159">
        <f>COUNTIFS('Energy consumption (toe)'!$J$60:$J$3020,'Province x Sector'!P$108,'Energy consumption (toe)'!$AM$60:$AM$3020,'Province x Sector'!$B159)</f>
        <v>0</v>
      </c>
      <c r="Q159">
        <f>COUNTIFS('Energy consumption (toe)'!$J$60:$J$3020,'Province x Sector'!Q$108,'Energy consumption (toe)'!$AM$60:$AM$3020,'Province x Sector'!$B159)</f>
        <v>0</v>
      </c>
      <c r="R159">
        <f>COUNTIFS('Energy consumption (toe)'!$J$60:$J$3020,'Province x Sector'!R$108,'Energy consumption (toe)'!$AM$60:$AM$3020,'Province x Sector'!$B159)</f>
        <v>1</v>
      </c>
      <c r="S159">
        <f>COUNTIFS('Energy consumption (toe)'!$J$60:$J$3020,'Province x Sector'!S$108,'Energy consumption (toe)'!$AM$60:$AM$3020,'Province x Sector'!$B159)</f>
        <v>0</v>
      </c>
      <c r="T159">
        <f>COUNTIFS('Energy consumption (toe)'!$J$60:$J$3020,'Province x Sector'!T$108,'Energy consumption (toe)'!$AM$60:$AM$3020,'Province x Sector'!$B159)</f>
        <v>21</v>
      </c>
      <c r="U159">
        <f>COUNTIFS('Energy consumption (toe)'!$J$60:$J$3020,'Province x Sector'!U$108,'Energy consumption (toe)'!$AM$60:$AM$3020,'Province x Sector'!$B159)</f>
        <v>3</v>
      </c>
      <c r="V159">
        <f>COUNTIFS('Energy consumption (toe)'!$J$60:$J$3020,'Province x Sector'!V$108,'Energy consumption (toe)'!$AM$60:$AM$3020,'Province x Sector'!$B159)</f>
        <v>16</v>
      </c>
      <c r="W159">
        <f>COUNTIFS('Energy consumption (toe)'!$J$60:$J$3020,'Province x Sector'!W$108,'Energy consumption (toe)'!$AM$60:$AM$3020,'Province x Sector'!$B159)</f>
        <v>5</v>
      </c>
      <c r="X159">
        <f>COUNTIFS('Energy consumption (toe)'!$J$60:$J$3020,'Province x Sector'!X$108,'Energy consumption (toe)'!$AM$60:$AM$3020,'Province x Sector'!$B159)</f>
        <v>2</v>
      </c>
      <c r="Y159">
        <f>COUNTIFS('Energy consumption (toe)'!$J$60:$J$3020,'Province x Sector'!Y$108,'Energy consumption (toe)'!$AM$60:$AM$3020,'Province x Sector'!$B159)</f>
        <v>1</v>
      </c>
      <c r="Z159">
        <f>COUNTIFS('Energy consumption (toe)'!$J$60:$J$3020,'Province x Sector'!Z$108,'Energy consumption (toe)'!$AM$60:$AM$3020,'Province x Sector'!$B159)</f>
        <v>0</v>
      </c>
      <c r="AA159">
        <f>COUNTIFS('Energy consumption (toe)'!$J$60:$J$3020,'Province x Sector'!AA$108,'Energy consumption (toe)'!$AM$60:$AM$3020,'Province x Sector'!$B159)</f>
        <v>1</v>
      </c>
      <c r="AB159">
        <f>COUNTIFS('Energy consumption (toe)'!$J$60:$J$3020,'Province x Sector'!AB$108,'Energy consumption (toe)'!$AM$60:$AM$3020,'Province x Sector'!$B159)</f>
        <v>0</v>
      </c>
      <c r="AC159">
        <f>COUNTIFS('Energy consumption (toe)'!$J$60:$J$3020,'Province x Sector'!AC$108,'Energy consumption (toe)'!$AM$60:$AM$3020,'Province x Sector'!$B159)</f>
        <v>0</v>
      </c>
      <c r="AD159">
        <f>COUNTIFS('Energy consumption (toe)'!$J$60:$J$3020,'Province x Sector'!AD$108,'Energy consumption (toe)'!$AM$60:$AM$3020,'Province x Sector'!$B159)</f>
        <v>1</v>
      </c>
      <c r="AE159">
        <f>COUNTIFS('Energy consumption (toe)'!$J$60:$J$3020,'Province x Sector'!AE$108,'Energy consumption (toe)'!$AM$60:$AM$3020,'Province x Sector'!$B159)</f>
        <v>0</v>
      </c>
      <c r="AF159" s="80">
        <f t="shared" si="9"/>
        <v>96</v>
      </c>
    </row>
    <row r="160" spans="2:32" x14ac:dyDescent="0.25">
      <c r="B160" s="80" t="str">
        <f>Lists!F60</f>
        <v>52. Tien Giang</v>
      </c>
      <c r="C160">
        <f>COUNTIFS('Energy consumption (toe)'!$J$60:$J$3020,'Province x Sector'!C$108,'Energy consumption (toe)'!$AM$60:$AM$3020,'Province x Sector'!$B160)</f>
        <v>0</v>
      </c>
      <c r="D160">
        <f>COUNTIFS('Energy consumption (toe)'!$J$60:$J$3020,'Province x Sector'!D$108,'Energy consumption (toe)'!$AM$60:$AM$3020,'Province x Sector'!$B160)</f>
        <v>0</v>
      </c>
      <c r="E160">
        <f>COUNTIFS('Energy consumption (toe)'!$J$60:$J$3020,'Province x Sector'!E$108,'Energy consumption (toe)'!$AM$60:$AM$3020,'Province x Sector'!$B160)</f>
        <v>0</v>
      </c>
      <c r="F160">
        <f>COUNTIFS('Energy consumption (toe)'!$J$60:$J$3020,'Province x Sector'!F$108,'Energy consumption (toe)'!$AM$60:$AM$3020,'Province x Sector'!$B160)</f>
        <v>0</v>
      </c>
      <c r="G160">
        <f>COUNTIFS('Energy consumption (toe)'!$J$60:$J$3020,'Province x Sector'!G$108,'Energy consumption (toe)'!$AM$60:$AM$3020,'Province x Sector'!$B160)</f>
        <v>0</v>
      </c>
      <c r="H160">
        <f>COUNTIFS('Energy consumption (toe)'!$J$60:$J$3020,'Province x Sector'!H$108,'Energy consumption (toe)'!$AM$60:$AM$3020,'Province x Sector'!$B160)</f>
        <v>15</v>
      </c>
      <c r="I160">
        <f>COUNTIFS('Energy consumption (toe)'!$J$60:$J$3020,'Province x Sector'!I$108,'Energy consumption (toe)'!$AM$60:$AM$3020,'Province x Sector'!$B160)</f>
        <v>1</v>
      </c>
      <c r="J160">
        <f>COUNTIFS('Energy consumption (toe)'!$J$60:$J$3020,'Province x Sector'!J$108,'Energy consumption (toe)'!$AM$60:$AM$3020,'Province x Sector'!$B160)</f>
        <v>0</v>
      </c>
      <c r="K160">
        <f>COUNTIFS('Energy consumption (toe)'!$J$60:$J$3020,'Province x Sector'!K$108,'Energy consumption (toe)'!$AM$60:$AM$3020,'Province x Sector'!$B160)</f>
        <v>4</v>
      </c>
      <c r="L160">
        <f>COUNTIFS('Energy consumption (toe)'!$J$60:$J$3020,'Province x Sector'!L$108,'Energy consumption (toe)'!$AM$60:$AM$3020,'Province x Sector'!$B160)</f>
        <v>7</v>
      </c>
      <c r="M160">
        <f>COUNTIFS('Energy consumption (toe)'!$J$60:$J$3020,'Province x Sector'!M$108,'Energy consumption (toe)'!$AM$60:$AM$3020,'Province x Sector'!$B160)</f>
        <v>0</v>
      </c>
      <c r="N160">
        <f>COUNTIFS('Energy consumption (toe)'!$J$60:$J$3020,'Province x Sector'!N$108,'Energy consumption (toe)'!$AM$60:$AM$3020,'Province x Sector'!$B160)</f>
        <v>0</v>
      </c>
      <c r="O160">
        <f>COUNTIFS('Energy consumption (toe)'!$J$60:$J$3020,'Province x Sector'!O$108,'Energy consumption (toe)'!$AM$60:$AM$3020,'Province x Sector'!$B160)</f>
        <v>0</v>
      </c>
      <c r="P160">
        <f>COUNTIFS('Energy consumption (toe)'!$J$60:$J$3020,'Province x Sector'!P$108,'Energy consumption (toe)'!$AM$60:$AM$3020,'Province x Sector'!$B160)</f>
        <v>0</v>
      </c>
      <c r="Q160">
        <f>COUNTIFS('Energy consumption (toe)'!$J$60:$J$3020,'Province x Sector'!Q$108,'Energy consumption (toe)'!$AM$60:$AM$3020,'Province x Sector'!$B160)</f>
        <v>0</v>
      </c>
      <c r="R160">
        <f>COUNTIFS('Energy consumption (toe)'!$J$60:$J$3020,'Province x Sector'!R$108,'Energy consumption (toe)'!$AM$60:$AM$3020,'Province x Sector'!$B160)</f>
        <v>0</v>
      </c>
      <c r="S160">
        <f>COUNTIFS('Energy consumption (toe)'!$J$60:$J$3020,'Province x Sector'!S$108,'Energy consumption (toe)'!$AM$60:$AM$3020,'Province x Sector'!$B160)</f>
        <v>0</v>
      </c>
      <c r="T160">
        <f>COUNTIFS('Energy consumption (toe)'!$J$60:$J$3020,'Province x Sector'!T$108,'Energy consumption (toe)'!$AM$60:$AM$3020,'Province x Sector'!$B160)</f>
        <v>2</v>
      </c>
      <c r="U160">
        <f>COUNTIFS('Energy consumption (toe)'!$J$60:$J$3020,'Province x Sector'!U$108,'Energy consumption (toe)'!$AM$60:$AM$3020,'Province x Sector'!$B160)</f>
        <v>1</v>
      </c>
      <c r="V160">
        <f>COUNTIFS('Energy consumption (toe)'!$J$60:$J$3020,'Province x Sector'!V$108,'Energy consumption (toe)'!$AM$60:$AM$3020,'Province x Sector'!$B160)</f>
        <v>6</v>
      </c>
      <c r="W160">
        <f>COUNTIFS('Energy consumption (toe)'!$J$60:$J$3020,'Province x Sector'!W$108,'Energy consumption (toe)'!$AM$60:$AM$3020,'Province x Sector'!$B160)</f>
        <v>0</v>
      </c>
      <c r="X160">
        <f>COUNTIFS('Energy consumption (toe)'!$J$60:$J$3020,'Province x Sector'!X$108,'Energy consumption (toe)'!$AM$60:$AM$3020,'Province x Sector'!$B160)</f>
        <v>0</v>
      </c>
      <c r="Y160">
        <f>COUNTIFS('Energy consumption (toe)'!$J$60:$J$3020,'Province x Sector'!Y$108,'Energy consumption (toe)'!$AM$60:$AM$3020,'Province x Sector'!$B160)</f>
        <v>0</v>
      </c>
      <c r="Z160">
        <f>COUNTIFS('Energy consumption (toe)'!$J$60:$J$3020,'Province x Sector'!Z$108,'Energy consumption (toe)'!$AM$60:$AM$3020,'Province x Sector'!$B160)</f>
        <v>0</v>
      </c>
      <c r="AA160">
        <f>COUNTIFS('Energy consumption (toe)'!$J$60:$J$3020,'Province x Sector'!AA$108,'Energy consumption (toe)'!$AM$60:$AM$3020,'Province x Sector'!$B160)</f>
        <v>0</v>
      </c>
      <c r="AB160">
        <f>COUNTIFS('Energy consumption (toe)'!$J$60:$J$3020,'Province x Sector'!AB$108,'Energy consumption (toe)'!$AM$60:$AM$3020,'Province x Sector'!$B160)</f>
        <v>0</v>
      </c>
      <c r="AC160">
        <f>COUNTIFS('Energy consumption (toe)'!$J$60:$J$3020,'Province x Sector'!AC$108,'Energy consumption (toe)'!$AM$60:$AM$3020,'Province x Sector'!$B160)</f>
        <v>0</v>
      </c>
      <c r="AD160">
        <f>COUNTIFS('Energy consumption (toe)'!$J$60:$J$3020,'Province x Sector'!AD$108,'Energy consumption (toe)'!$AM$60:$AM$3020,'Province x Sector'!$B160)</f>
        <v>0</v>
      </c>
      <c r="AE160">
        <f>COUNTIFS('Energy consumption (toe)'!$J$60:$J$3020,'Province x Sector'!AE$108,'Energy consumption (toe)'!$AM$60:$AM$3020,'Province x Sector'!$B160)</f>
        <v>0</v>
      </c>
      <c r="AF160" s="80">
        <f t="shared" si="9"/>
        <v>36</v>
      </c>
    </row>
    <row r="161" spans="2:32" x14ac:dyDescent="0.25">
      <c r="B161" s="80" t="str">
        <f>Lists!F61</f>
        <v>53. Ben Tre</v>
      </c>
      <c r="C161">
        <f>COUNTIFS('Energy consumption (toe)'!$J$60:$J$3020,'Province x Sector'!C$108,'Energy consumption (toe)'!$AM$60:$AM$3020,'Province x Sector'!$B161)</f>
        <v>0</v>
      </c>
      <c r="D161">
        <f>COUNTIFS('Energy consumption (toe)'!$J$60:$J$3020,'Province x Sector'!D$108,'Energy consumption (toe)'!$AM$60:$AM$3020,'Province x Sector'!$B161)</f>
        <v>0</v>
      </c>
      <c r="E161">
        <f>COUNTIFS('Energy consumption (toe)'!$J$60:$J$3020,'Province x Sector'!E$108,'Energy consumption (toe)'!$AM$60:$AM$3020,'Province x Sector'!$B161)</f>
        <v>0</v>
      </c>
      <c r="F161">
        <f>COUNTIFS('Energy consumption (toe)'!$J$60:$J$3020,'Province x Sector'!F$108,'Energy consumption (toe)'!$AM$60:$AM$3020,'Province x Sector'!$B161)</f>
        <v>0</v>
      </c>
      <c r="G161">
        <f>COUNTIFS('Energy consumption (toe)'!$J$60:$J$3020,'Province x Sector'!G$108,'Energy consumption (toe)'!$AM$60:$AM$3020,'Province x Sector'!$B161)</f>
        <v>0</v>
      </c>
      <c r="H161">
        <f>COUNTIFS('Energy consumption (toe)'!$J$60:$J$3020,'Province x Sector'!H$108,'Energy consumption (toe)'!$AM$60:$AM$3020,'Province x Sector'!$B161)</f>
        <v>10</v>
      </c>
      <c r="I161">
        <f>COUNTIFS('Energy consumption (toe)'!$J$60:$J$3020,'Province x Sector'!I$108,'Energy consumption (toe)'!$AM$60:$AM$3020,'Province x Sector'!$B161)</f>
        <v>0</v>
      </c>
      <c r="J161">
        <f>COUNTIFS('Energy consumption (toe)'!$J$60:$J$3020,'Province x Sector'!J$108,'Energy consumption (toe)'!$AM$60:$AM$3020,'Province x Sector'!$B161)</f>
        <v>0</v>
      </c>
      <c r="K161">
        <f>COUNTIFS('Energy consumption (toe)'!$J$60:$J$3020,'Province x Sector'!K$108,'Energy consumption (toe)'!$AM$60:$AM$3020,'Province x Sector'!$B161)</f>
        <v>0</v>
      </c>
      <c r="L161">
        <f>COUNTIFS('Energy consumption (toe)'!$J$60:$J$3020,'Province x Sector'!L$108,'Energy consumption (toe)'!$AM$60:$AM$3020,'Province x Sector'!$B161)</f>
        <v>1</v>
      </c>
      <c r="M161">
        <f>COUNTIFS('Energy consumption (toe)'!$J$60:$J$3020,'Province x Sector'!M$108,'Energy consumption (toe)'!$AM$60:$AM$3020,'Province x Sector'!$B161)</f>
        <v>0</v>
      </c>
      <c r="N161">
        <f>COUNTIFS('Energy consumption (toe)'!$J$60:$J$3020,'Province x Sector'!N$108,'Energy consumption (toe)'!$AM$60:$AM$3020,'Province x Sector'!$B161)</f>
        <v>0</v>
      </c>
      <c r="O161">
        <f>COUNTIFS('Energy consumption (toe)'!$J$60:$J$3020,'Province x Sector'!O$108,'Energy consumption (toe)'!$AM$60:$AM$3020,'Province x Sector'!$B161)</f>
        <v>1</v>
      </c>
      <c r="P161">
        <f>COUNTIFS('Energy consumption (toe)'!$J$60:$J$3020,'Province x Sector'!P$108,'Energy consumption (toe)'!$AM$60:$AM$3020,'Province x Sector'!$B161)</f>
        <v>0</v>
      </c>
      <c r="Q161">
        <f>COUNTIFS('Energy consumption (toe)'!$J$60:$J$3020,'Province x Sector'!Q$108,'Energy consumption (toe)'!$AM$60:$AM$3020,'Province x Sector'!$B161)</f>
        <v>0</v>
      </c>
      <c r="R161">
        <f>COUNTIFS('Energy consumption (toe)'!$J$60:$J$3020,'Province x Sector'!R$108,'Energy consumption (toe)'!$AM$60:$AM$3020,'Province x Sector'!$B161)</f>
        <v>0</v>
      </c>
      <c r="S161">
        <f>COUNTIFS('Energy consumption (toe)'!$J$60:$J$3020,'Province x Sector'!S$108,'Energy consumption (toe)'!$AM$60:$AM$3020,'Province x Sector'!$B161)</f>
        <v>0</v>
      </c>
      <c r="T161">
        <f>COUNTIFS('Energy consumption (toe)'!$J$60:$J$3020,'Province x Sector'!T$108,'Energy consumption (toe)'!$AM$60:$AM$3020,'Province x Sector'!$B161)</f>
        <v>0</v>
      </c>
      <c r="U161">
        <f>COUNTIFS('Energy consumption (toe)'!$J$60:$J$3020,'Province x Sector'!U$108,'Energy consumption (toe)'!$AM$60:$AM$3020,'Province x Sector'!$B161)</f>
        <v>0</v>
      </c>
      <c r="V161">
        <f>COUNTIFS('Energy consumption (toe)'!$J$60:$J$3020,'Province x Sector'!V$108,'Energy consumption (toe)'!$AM$60:$AM$3020,'Province x Sector'!$B161)</f>
        <v>0</v>
      </c>
      <c r="W161">
        <f>COUNTIFS('Energy consumption (toe)'!$J$60:$J$3020,'Province x Sector'!W$108,'Energy consumption (toe)'!$AM$60:$AM$3020,'Province x Sector'!$B161)</f>
        <v>0</v>
      </c>
      <c r="X161">
        <f>COUNTIFS('Energy consumption (toe)'!$J$60:$J$3020,'Province x Sector'!X$108,'Energy consumption (toe)'!$AM$60:$AM$3020,'Province x Sector'!$B161)</f>
        <v>0</v>
      </c>
      <c r="Y161">
        <f>COUNTIFS('Energy consumption (toe)'!$J$60:$J$3020,'Province x Sector'!Y$108,'Energy consumption (toe)'!$AM$60:$AM$3020,'Province x Sector'!$B161)</f>
        <v>0</v>
      </c>
      <c r="Z161">
        <f>COUNTIFS('Energy consumption (toe)'!$J$60:$J$3020,'Province x Sector'!Z$108,'Energy consumption (toe)'!$AM$60:$AM$3020,'Province x Sector'!$B161)</f>
        <v>0</v>
      </c>
      <c r="AA161">
        <f>COUNTIFS('Energy consumption (toe)'!$J$60:$J$3020,'Province x Sector'!AA$108,'Energy consumption (toe)'!$AM$60:$AM$3020,'Province x Sector'!$B161)</f>
        <v>0</v>
      </c>
      <c r="AB161">
        <f>COUNTIFS('Energy consumption (toe)'!$J$60:$J$3020,'Province x Sector'!AB$108,'Energy consumption (toe)'!$AM$60:$AM$3020,'Province x Sector'!$B161)</f>
        <v>0</v>
      </c>
      <c r="AC161">
        <f>COUNTIFS('Energy consumption (toe)'!$J$60:$J$3020,'Province x Sector'!AC$108,'Energy consumption (toe)'!$AM$60:$AM$3020,'Province x Sector'!$B161)</f>
        <v>0</v>
      </c>
      <c r="AD161">
        <f>COUNTIFS('Energy consumption (toe)'!$J$60:$J$3020,'Province x Sector'!AD$108,'Energy consumption (toe)'!$AM$60:$AM$3020,'Province x Sector'!$B161)</f>
        <v>0</v>
      </c>
      <c r="AE161">
        <f>COUNTIFS('Energy consumption (toe)'!$J$60:$J$3020,'Province x Sector'!AE$108,'Energy consumption (toe)'!$AM$60:$AM$3020,'Province x Sector'!$B161)</f>
        <v>0</v>
      </c>
      <c r="AF161" s="80">
        <f t="shared" si="9"/>
        <v>12</v>
      </c>
    </row>
    <row r="162" spans="2:32" x14ac:dyDescent="0.25">
      <c r="B162" s="80" t="str">
        <f>Lists!F62</f>
        <v>54. Dong Thap</v>
      </c>
      <c r="C162">
        <f>COUNTIFS('Energy consumption (toe)'!$J$60:$J$3020,'Province x Sector'!C$108,'Energy consumption (toe)'!$AM$60:$AM$3020,'Province x Sector'!$B162)</f>
        <v>0</v>
      </c>
      <c r="D162">
        <f>COUNTIFS('Energy consumption (toe)'!$J$60:$J$3020,'Province x Sector'!D$108,'Energy consumption (toe)'!$AM$60:$AM$3020,'Province x Sector'!$B162)</f>
        <v>0</v>
      </c>
      <c r="E162">
        <f>COUNTIFS('Energy consumption (toe)'!$J$60:$J$3020,'Province x Sector'!E$108,'Energy consumption (toe)'!$AM$60:$AM$3020,'Province x Sector'!$B162)</f>
        <v>0</v>
      </c>
      <c r="F162">
        <f>COUNTIFS('Energy consumption (toe)'!$J$60:$J$3020,'Province x Sector'!F$108,'Energy consumption (toe)'!$AM$60:$AM$3020,'Province x Sector'!$B162)</f>
        <v>0</v>
      </c>
      <c r="G162">
        <f>COUNTIFS('Energy consumption (toe)'!$J$60:$J$3020,'Province x Sector'!G$108,'Energy consumption (toe)'!$AM$60:$AM$3020,'Province x Sector'!$B162)</f>
        <v>0</v>
      </c>
      <c r="H162">
        <f>COUNTIFS('Energy consumption (toe)'!$J$60:$J$3020,'Province x Sector'!H$108,'Energy consumption (toe)'!$AM$60:$AM$3020,'Province x Sector'!$B162)</f>
        <v>33</v>
      </c>
      <c r="I162">
        <f>COUNTIFS('Energy consumption (toe)'!$J$60:$J$3020,'Province x Sector'!I$108,'Energy consumption (toe)'!$AM$60:$AM$3020,'Province x Sector'!$B162)</f>
        <v>0</v>
      </c>
      <c r="J162">
        <f>COUNTIFS('Energy consumption (toe)'!$J$60:$J$3020,'Province x Sector'!J$108,'Energy consumption (toe)'!$AM$60:$AM$3020,'Province x Sector'!$B162)</f>
        <v>0</v>
      </c>
      <c r="K162">
        <f>COUNTIFS('Energy consumption (toe)'!$J$60:$J$3020,'Province x Sector'!K$108,'Energy consumption (toe)'!$AM$60:$AM$3020,'Province x Sector'!$B162)</f>
        <v>0</v>
      </c>
      <c r="L162">
        <f>COUNTIFS('Energy consumption (toe)'!$J$60:$J$3020,'Province x Sector'!L$108,'Energy consumption (toe)'!$AM$60:$AM$3020,'Province x Sector'!$B162)</f>
        <v>0</v>
      </c>
      <c r="M162">
        <f>COUNTIFS('Energy consumption (toe)'!$J$60:$J$3020,'Province x Sector'!M$108,'Energy consumption (toe)'!$AM$60:$AM$3020,'Province x Sector'!$B162)</f>
        <v>0</v>
      </c>
      <c r="N162">
        <f>COUNTIFS('Energy consumption (toe)'!$J$60:$J$3020,'Province x Sector'!N$108,'Energy consumption (toe)'!$AM$60:$AM$3020,'Province x Sector'!$B162)</f>
        <v>0</v>
      </c>
      <c r="O162">
        <f>COUNTIFS('Energy consumption (toe)'!$J$60:$J$3020,'Province x Sector'!O$108,'Energy consumption (toe)'!$AM$60:$AM$3020,'Province x Sector'!$B162)</f>
        <v>0</v>
      </c>
      <c r="P162">
        <f>COUNTIFS('Energy consumption (toe)'!$J$60:$J$3020,'Province x Sector'!P$108,'Energy consumption (toe)'!$AM$60:$AM$3020,'Province x Sector'!$B162)</f>
        <v>0</v>
      </c>
      <c r="Q162">
        <f>COUNTIFS('Energy consumption (toe)'!$J$60:$J$3020,'Province x Sector'!Q$108,'Energy consumption (toe)'!$AM$60:$AM$3020,'Province x Sector'!$B162)</f>
        <v>0</v>
      </c>
      <c r="R162">
        <f>COUNTIFS('Energy consumption (toe)'!$J$60:$J$3020,'Province x Sector'!R$108,'Energy consumption (toe)'!$AM$60:$AM$3020,'Province x Sector'!$B162)</f>
        <v>0</v>
      </c>
      <c r="S162">
        <f>COUNTIFS('Energy consumption (toe)'!$J$60:$J$3020,'Province x Sector'!S$108,'Energy consumption (toe)'!$AM$60:$AM$3020,'Province x Sector'!$B162)</f>
        <v>0</v>
      </c>
      <c r="T162">
        <f>COUNTIFS('Energy consumption (toe)'!$J$60:$J$3020,'Province x Sector'!T$108,'Energy consumption (toe)'!$AM$60:$AM$3020,'Province x Sector'!$B162)</f>
        <v>0</v>
      </c>
      <c r="U162">
        <f>COUNTIFS('Energy consumption (toe)'!$J$60:$J$3020,'Province x Sector'!U$108,'Energy consumption (toe)'!$AM$60:$AM$3020,'Province x Sector'!$B162)</f>
        <v>0</v>
      </c>
      <c r="V162">
        <f>COUNTIFS('Energy consumption (toe)'!$J$60:$J$3020,'Province x Sector'!V$108,'Energy consumption (toe)'!$AM$60:$AM$3020,'Province x Sector'!$B162)</f>
        <v>0</v>
      </c>
      <c r="W162">
        <f>COUNTIFS('Energy consumption (toe)'!$J$60:$J$3020,'Province x Sector'!W$108,'Energy consumption (toe)'!$AM$60:$AM$3020,'Province x Sector'!$B162)</f>
        <v>0</v>
      </c>
      <c r="X162">
        <f>COUNTIFS('Energy consumption (toe)'!$J$60:$J$3020,'Province x Sector'!X$108,'Energy consumption (toe)'!$AM$60:$AM$3020,'Province x Sector'!$B162)</f>
        <v>0</v>
      </c>
      <c r="Y162">
        <f>COUNTIFS('Energy consumption (toe)'!$J$60:$J$3020,'Province x Sector'!Y$108,'Energy consumption (toe)'!$AM$60:$AM$3020,'Province x Sector'!$B162)</f>
        <v>0</v>
      </c>
      <c r="Z162">
        <f>COUNTIFS('Energy consumption (toe)'!$J$60:$J$3020,'Province x Sector'!Z$108,'Energy consumption (toe)'!$AM$60:$AM$3020,'Province x Sector'!$B162)</f>
        <v>0</v>
      </c>
      <c r="AA162">
        <f>COUNTIFS('Energy consumption (toe)'!$J$60:$J$3020,'Province x Sector'!AA$108,'Energy consumption (toe)'!$AM$60:$AM$3020,'Province x Sector'!$B162)</f>
        <v>0</v>
      </c>
      <c r="AB162">
        <f>COUNTIFS('Energy consumption (toe)'!$J$60:$J$3020,'Province x Sector'!AB$108,'Energy consumption (toe)'!$AM$60:$AM$3020,'Province x Sector'!$B162)</f>
        <v>0</v>
      </c>
      <c r="AC162">
        <f>COUNTIFS('Energy consumption (toe)'!$J$60:$J$3020,'Province x Sector'!AC$108,'Energy consumption (toe)'!$AM$60:$AM$3020,'Province x Sector'!$B162)</f>
        <v>0</v>
      </c>
      <c r="AD162">
        <f>COUNTIFS('Energy consumption (toe)'!$J$60:$J$3020,'Province x Sector'!AD$108,'Energy consumption (toe)'!$AM$60:$AM$3020,'Province x Sector'!$B162)</f>
        <v>0</v>
      </c>
      <c r="AE162">
        <f>COUNTIFS('Energy consumption (toe)'!$J$60:$J$3020,'Province x Sector'!AE$108,'Energy consumption (toe)'!$AM$60:$AM$3020,'Province x Sector'!$B162)</f>
        <v>0</v>
      </c>
      <c r="AF162" s="80">
        <f t="shared" si="9"/>
        <v>33</v>
      </c>
    </row>
    <row r="163" spans="2:32" x14ac:dyDescent="0.25">
      <c r="B163" s="80" t="str">
        <f>Lists!F63</f>
        <v>55. An Giang</v>
      </c>
      <c r="C163">
        <f>COUNTIFS('Energy consumption (toe)'!$J$60:$J$3020,'Province x Sector'!C$108,'Energy consumption (toe)'!$AM$60:$AM$3020,'Province x Sector'!$B163)</f>
        <v>0</v>
      </c>
      <c r="D163">
        <f>COUNTIFS('Energy consumption (toe)'!$J$60:$J$3020,'Province x Sector'!D$108,'Energy consumption (toe)'!$AM$60:$AM$3020,'Province x Sector'!$B163)</f>
        <v>0</v>
      </c>
      <c r="E163">
        <f>COUNTIFS('Energy consumption (toe)'!$J$60:$J$3020,'Province x Sector'!E$108,'Energy consumption (toe)'!$AM$60:$AM$3020,'Province x Sector'!$B163)</f>
        <v>0</v>
      </c>
      <c r="F163">
        <f>COUNTIFS('Energy consumption (toe)'!$J$60:$J$3020,'Province x Sector'!F$108,'Energy consumption (toe)'!$AM$60:$AM$3020,'Province x Sector'!$B163)</f>
        <v>2</v>
      </c>
      <c r="G163">
        <f>COUNTIFS('Energy consumption (toe)'!$J$60:$J$3020,'Province x Sector'!G$108,'Energy consumption (toe)'!$AM$60:$AM$3020,'Province x Sector'!$B163)</f>
        <v>0</v>
      </c>
      <c r="H163">
        <f>COUNTIFS('Energy consumption (toe)'!$J$60:$J$3020,'Province x Sector'!H$108,'Energy consumption (toe)'!$AM$60:$AM$3020,'Province x Sector'!$B163)</f>
        <v>14</v>
      </c>
      <c r="I163">
        <f>COUNTIFS('Energy consumption (toe)'!$J$60:$J$3020,'Province x Sector'!I$108,'Energy consumption (toe)'!$AM$60:$AM$3020,'Province x Sector'!$B163)</f>
        <v>0</v>
      </c>
      <c r="J163">
        <f>COUNTIFS('Energy consumption (toe)'!$J$60:$J$3020,'Province x Sector'!J$108,'Energy consumption (toe)'!$AM$60:$AM$3020,'Province x Sector'!$B163)</f>
        <v>0</v>
      </c>
      <c r="K163">
        <f>COUNTIFS('Energy consumption (toe)'!$J$60:$J$3020,'Province x Sector'!K$108,'Energy consumption (toe)'!$AM$60:$AM$3020,'Province x Sector'!$B163)</f>
        <v>0</v>
      </c>
      <c r="L163">
        <f>COUNTIFS('Energy consumption (toe)'!$J$60:$J$3020,'Province x Sector'!L$108,'Energy consumption (toe)'!$AM$60:$AM$3020,'Province x Sector'!$B163)</f>
        <v>1</v>
      </c>
      <c r="M163">
        <f>COUNTIFS('Energy consumption (toe)'!$J$60:$J$3020,'Province x Sector'!M$108,'Energy consumption (toe)'!$AM$60:$AM$3020,'Province x Sector'!$B163)</f>
        <v>0</v>
      </c>
      <c r="N163">
        <f>COUNTIFS('Energy consumption (toe)'!$J$60:$J$3020,'Province x Sector'!N$108,'Energy consumption (toe)'!$AM$60:$AM$3020,'Province x Sector'!$B163)</f>
        <v>0</v>
      </c>
      <c r="O163">
        <f>COUNTIFS('Energy consumption (toe)'!$J$60:$J$3020,'Province x Sector'!O$108,'Energy consumption (toe)'!$AM$60:$AM$3020,'Province x Sector'!$B163)</f>
        <v>0</v>
      </c>
      <c r="P163">
        <f>COUNTIFS('Energy consumption (toe)'!$J$60:$J$3020,'Province x Sector'!P$108,'Energy consumption (toe)'!$AM$60:$AM$3020,'Province x Sector'!$B163)</f>
        <v>0</v>
      </c>
      <c r="Q163">
        <f>COUNTIFS('Energy consumption (toe)'!$J$60:$J$3020,'Province x Sector'!Q$108,'Energy consumption (toe)'!$AM$60:$AM$3020,'Province x Sector'!$B163)</f>
        <v>0</v>
      </c>
      <c r="R163">
        <f>COUNTIFS('Energy consumption (toe)'!$J$60:$J$3020,'Province x Sector'!R$108,'Energy consumption (toe)'!$AM$60:$AM$3020,'Province x Sector'!$B163)</f>
        <v>0</v>
      </c>
      <c r="S163">
        <f>COUNTIFS('Energy consumption (toe)'!$J$60:$J$3020,'Province x Sector'!S$108,'Energy consumption (toe)'!$AM$60:$AM$3020,'Province x Sector'!$B163)</f>
        <v>1</v>
      </c>
      <c r="T163">
        <f>COUNTIFS('Energy consumption (toe)'!$J$60:$J$3020,'Province x Sector'!T$108,'Energy consumption (toe)'!$AM$60:$AM$3020,'Province x Sector'!$B163)</f>
        <v>0</v>
      </c>
      <c r="U163">
        <f>COUNTIFS('Energy consumption (toe)'!$J$60:$J$3020,'Province x Sector'!U$108,'Energy consumption (toe)'!$AM$60:$AM$3020,'Province x Sector'!$B163)</f>
        <v>4</v>
      </c>
      <c r="V163">
        <f>COUNTIFS('Energy consumption (toe)'!$J$60:$J$3020,'Province x Sector'!V$108,'Energy consumption (toe)'!$AM$60:$AM$3020,'Province x Sector'!$B163)</f>
        <v>2</v>
      </c>
      <c r="W163">
        <f>COUNTIFS('Energy consumption (toe)'!$J$60:$J$3020,'Province x Sector'!W$108,'Energy consumption (toe)'!$AM$60:$AM$3020,'Province x Sector'!$B163)</f>
        <v>0</v>
      </c>
      <c r="X163">
        <f>COUNTIFS('Energy consumption (toe)'!$J$60:$J$3020,'Province x Sector'!X$108,'Energy consumption (toe)'!$AM$60:$AM$3020,'Province x Sector'!$B163)</f>
        <v>0</v>
      </c>
      <c r="Y163">
        <f>COUNTIFS('Energy consumption (toe)'!$J$60:$J$3020,'Province x Sector'!Y$108,'Energy consumption (toe)'!$AM$60:$AM$3020,'Province x Sector'!$B163)</f>
        <v>0</v>
      </c>
      <c r="Z163">
        <f>COUNTIFS('Energy consumption (toe)'!$J$60:$J$3020,'Province x Sector'!Z$108,'Energy consumption (toe)'!$AM$60:$AM$3020,'Province x Sector'!$B163)</f>
        <v>0</v>
      </c>
      <c r="AA163">
        <f>COUNTIFS('Energy consumption (toe)'!$J$60:$J$3020,'Province x Sector'!AA$108,'Energy consumption (toe)'!$AM$60:$AM$3020,'Province x Sector'!$B163)</f>
        <v>0</v>
      </c>
      <c r="AB163">
        <f>COUNTIFS('Energy consumption (toe)'!$J$60:$J$3020,'Province x Sector'!AB$108,'Energy consumption (toe)'!$AM$60:$AM$3020,'Province x Sector'!$B163)</f>
        <v>1</v>
      </c>
      <c r="AC163">
        <f>COUNTIFS('Energy consumption (toe)'!$J$60:$J$3020,'Province x Sector'!AC$108,'Energy consumption (toe)'!$AM$60:$AM$3020,'Province x Sector'!$B163)</f>
        <v>0</v>
      </c>
      <c r="AD163">
        <f>COUNTIFS('Energy consumption (toe)'!$J$60:$J$3020,'Province x Sector'!AD$108,'Energy consumption (toe)'!$AM$60:$AM$3020,'Province x Sector'!$B163)</f>
        <v>0</v>
      </c>
      <c r="AE163">
        <f>COUNTIFS('Energy consumption (toe)'!$J$60:$J$3020,'Province x Sector'!AE$108,'Energy consumption (toe)'!$AM$60:$AM$3020,'Province x Sector'!$B163)</f>
        <v>0</v>
      </c>
      <c r="AF163" s="80">
        <f t="shared" si="9"/>
        <v>25</v>
      </c>
    </row>
    <row r="164" spans="2:32" x14ac:dyDescent="0.25">
      <c r="B164" s="80" t="str">
        <f>Lists!F64</f>
        <v>56. Can Tho</v>
      </c>
      <c r="C164">
        <f>COUNTIFS('Energy consumption (toe)'!$J$60:$J$3020,'Province x Sector'!C$108,'Energy consumption (toe)'!$AM$60:$AM$3020,'Province x Sector'!$B164)</f>
        <v>0</v>
      </c>
      <c r="D164">
        <f>COUNTIFS('Energy consumption (toe)'!$J$60:$J$3020,'Province x Sector'!D$108,'Energy consumption (toe)'!$AM$60:$AM$3020,'Province x Sector'!$B164)</f>
        <v>0</v>
      </c>
      <c r="E164">
        <f>COUNTIFS('Energy consumption (toe)'!$J$60:$J$3020,'Province x Sector'!E$108,'Energy consumption (toe)'!$AM$60:$AM$3020,'Province x Sector'!$B164)</f>
        <v>0</v>
      </c>
      <c r="F164">
        <f>COUNTIFS('Energy consumption (toe)'!$J$60:$J$3020,'Province x Sector'!F$108,'Energy consumption (toe)'!$AM$60:$AM$3020,'Province x Sector'!$B164)</f>
        <v>0</v>
      </c>
      <c r="G164">
        <f>COUNTIFS('Energy consumption (toe)'!$J$60:$J$3020,'Province x Sector'!G$108,'Energy consumption (toe)'!$AM$60:$AM$3020,'Province x Sector'!$B164)</f>
        <v>0</v>
      </c>
      <c r="H164">
        <f>COUNTIFS('Energy consumption (toe)'!$J$60:$J$3020,'Province x Sector'!H$108,'Energy consumption (toe)'!$AM$60:$AM$3020,'Province x Sector'!$B164)</f>
        <v>28</v>
      </c>
      <c r="I164">
        <f>COUNTIFS('Energy consumption (toe)'!$J$60:$J$3020,'Province x Sector'!I$108,'Energy consumption (toe)'!$AM$60:$AM$3020,'Province x Sector'!$B164)</f>
        <v>3</v>
      </c>
      <c r="J164">
        <f>COUNTIFS('Energy consumption (toe)'!$J$60:$J$3020,'Province x Sector'!J$108,'Energy consumption (toe)'!$AM$60:$AM$3020,'Province x Sector'!$B164)</f>
        <v>0</v>
      </c>
      <c r="K164">
        <f>COUNTIFS('Energy consumption (toe)'!$J$60:$J$3020,'Province x Sector'!K$108,'Energy consumption (toe)'!$AM$60:$AM$3020,'Province x Sector'!$B164)</f>
        <v>1</v>
      </c>
      <c r="L164">
        <f>COUNTIFS('Energy consumption (toe)'!$J$60:$J$3020,'Province x Sector'!L$108,'Energy consumption (toe)'!$AM$60:$AM$3020,'Province x Sector'!$B164)</f>
        <v>1</v>
      </c>
      <c r="M164">
        <f>COUNTIFS('Energy consumption (toe)'!$J$60:$J$3020,'Province x Sector'!M$108,'Energy consumption (toe)'!$AM$60:$AM$3020,'Province x Sector'!$B164)</f>
        <v>0</v>
      </c>
      <c r="N164">
        <f>COUNTIFS('Energy consumption (toe)'!$J$60:$J$3020,'Province x Sector'!N$108,'Energy consumption (toe)'!$AM$60:$AM$3020,'Province x Sector'!$B164)</f>
        <v>0</v>
      </c>
      <c r="O164">
        <f>COUNTIFS('Energy consumption (toe)'!$J$60:$J$3020,'Province x Sector'!O$108,'Energy consumption (toe)'!$AM$60:$AM$3020,'Province x Sector'!$B164)</f>
        <v>0</v>
      </c>
      <c r="P164">
        <f>COUNTIFS('Energy consumption (toe)'!$J$60:$J$3020,'Province x Sector'!P$108,'Energy consumption (toe)'!$AM$60:$AM$3020,'Province x Sector'!$B164)</f>
        <v>0</v>
      </c>
      <c r="Q164">
        <f>COUNTIFS('Energy consumption (toe)'!$J$60:$J$3020,'Province x Sector'!Q$108,'Energy consumption (toe)'!$AM$60:$AM$3020,'Province x Sector'!$B164)</f>
        <v>0</v>
      </c>
      <c r="R164">
        <f>COUNTIFS('Energy consumption (toe)'!$J$60:$J$3020,'Province x Sector'!R$108,'Energy consumption (toe)'!$AM$60:$AM$3020,'Province x Sector'!$B164)</f>
        <v>1</v>
      </c>
      <c r="S164">
        <f>COUNTIFS('Energy consumption (toe)'!$J$60:$J$3020,'Province x Sector'!S$108,'Energy consumption (toe)'!$AM$60:$AM$3020,'Province x Sector'!$B164)</f>
        <v>0</v>
      </c>
      <c r="T164">
        <f>COUNTIFS('Energy consumption (toe)'!$J$60:$J$3020,'Province x Sector'!T$108,'Energy consumption (toe)'!$AM$60:$AM$3020,'Province x Sector'!$B164)</f>
        <v>0</v>
      </c>
      <c r="U164">
        <f>COUNTIFS('Energy consumption (toe)'!$J$60:$J$3020,'Province x Sector'!U$108,'Energy consumption (toe)'!$AM$60:$AM$3020,'Province x Sector'!$B164)</f>
        <v>2</v>
      </c>
      <c r="V164">
        <f>COUNTIFS('Energy consumption (toe)'!$J$60:$J$3020,'Province x Sector'!V$108,'Energy consumption (toe)'!$AM$60:$AM$3020,'Province x Sector'!$B164)</f>
        <v>1</v>
      </c>
      <c r="W164">
        <f>COUNTIFS('Energy consumption (toe)'!$J$60:$J$3020,'Province x Sector'!W$108,'Energy consumption (toe)'!$AM$60:$AM$3020,'Province x Sector'!$B164)</f>
        <v>0</v>
      </c>
      <c r="X164">
        <f>COUNTIFS('Energy consumption (toe)'!$J$60:$J$3020,'Province x Sector'!X$108,'Energy consumption (toe)'!$AM$60:$AM$3020,'Province x Sector'!$B164)</f>
        <v>0</v>
      </c>
      <c r="Y164">
        <f>COUNTIFS('Energy consumption (toe)'!$J$60:$J$3020,'Province x Sector'!Y$108,'Energy consumption (toe)'!$AM$60:$AM$3020,'Province x Sector'!$B164)</f>
        <v>0</v>
      </c>
      <c r="Z164">
        <f>COUNTIFS('Energy consumption (toe)'!$J$60:$J$3020,'Province x Sector'!Z$108,'Energy consumption (toe)'!$AM$60:$AM$3020,'Province x Sector'!$B164)</f>
        <v>0</v>
      </c>
      <c r="AA164">
        <f>COUNTIFS('Energy consumption (toe)'!$J$60:$J$3020,'Province x Sector'!AA$108,'Energy consumption (toe)'!$AM$60:$AM$3020,'Province x Sector'!$B164)</f>
        <v>0</v>
      </c>
      <c r="AB164">
        <f>COUNTIFS('Energy consumption (toe)'!$J$60:$J$3020,'Province x Sector'!AB$108,'Energy consumption (toe)'!$AM$60:$AM$3020,'Province x Sector'!$B164)</f>
        <v>0</v>
      </c>
      <c r="AC164">
        <f>COUNTIFS('Energy consumption (toe)'!$J$60:$J$3020,'Province x Sector'!AC$108,'Energy consumption (toe)'!$AM$60:$AM$3020,'Province x Sector'!$B164)</f>
        <v>0</v>
      </c>
      <c r="AD164">
        <f>COUNTIFS('Energy consumption (toe)'!$J$60:$J$3020,'Province x Sector'!AD$108,'Energy consumption (toe)'!$AM$60:$AM$3020,'Province x Sector'!$B164)</f>
        <v>2</v>
      </c>
      <c r="AE164">
        <f>COUNTIFS('Energy consumption (toe)'!$J$60:$J$3020,'Province x Sector'!AE$108,'Energy consumption (toe)'!$AM$60:$AM$3020,'Province x Sector'!$B164)</f>
        <v>0</v>
      </c>
      <c r="AF164" s="80">
        <f t="shared" si="9"/>
        <v>39</v>
      </c>
    </row>
    <row r="165" spans="2:32" x14ac:dyDescent="0.25">
      <c r="B165" s="80" t="str">
        <f>Lists!F65</f>
        <v>57. Hau Giang</v>
      </c>
      <c r="C165">
        <f>COUNTIFS('Energy consumption (toe)'!$J$60:$J$3020,'Province x Sector'!C$108,'Energy consumption (toe)'!$AM$60:$AM$3020,'Province x Sector'!$B165)</f>
        <v>0</v>
      </c>
      <c r="D165">
        <f>COUNTIFS('Energy consumption (toe)'!$J$60:$J$3020,'Province x Sector'!D$108,'Energy consumption (toe)'!$AM$60:$AM$3020,'Province x Sector'!$B165)</f>
        <v>0</v>
      </c>
      <c r="E165">
        <f>COUNTIFS('Energy consumption (toe)'!$J$60:$J$3020,'Province x Sector'!E$108,'Energy consumption (toe)'!$AM$60:$AM$3020,'Province x Sector'!$B165)</f>
        <v>0</v>
      </c>
      <c r="F165">
        <f>COUNTIFS('Energy consumption (toe)'!$J$60:$J$3020,'Province x Sector'!F$108,'Energy consumption (toe)'!$AM$60:$AM$3020,'Province x Sector'!$B165)</f>
        <v>0</v>
      </c>
      <c r="G165">
        <f>COUNTIFS('Energy consumption (toe)'!$J$60:$J$3020,'Province x Sector'!G$108,'Energy consumption (toe)'!$AM$60:$AM$3020,'Province x Sector'!$B165)</f>
        <v>0</v>
      </c>
      <c r="H165">
        <f>COUNTIFS('Energy consumption (toe)'!$J$60:$J$3020,'Province x Sector'!H$108,'Energy consumption (toe)'!$AM$60:$AM$3020,'Province x Sector'!$B165)</f>
        <v>5</v>
      </c>
      <c r="I165">
        <f>COUNTIFS('Energy consumption (toe)'!$J$60:$J$3020,'Province x Sector'!I$108,'Energy consumption (toe)'!$AM$60:$AM$3020,'Province x Sector'!$B165)</f>
        <v>1</v>
      </c>
      <c r="J165">
        <f>COUNTIFS('Energy consumption (toe)'!$J$60:$J$3020,'Province x Sector'!J$108,'Energy consumption (toe)'!$AM$60:$AM$3020,'Province x Sector'!$B165)</f>
        <v>0</v>
      </c>
      <c r="K165">
        <f>COUNTIFS('Energy consumption (toe)'!$J$60:$J$3020,'Province x Sector'!K$108,'Energy consumption (toe)'!$AM$60:$AM$3020,'Province x Sector'!$B165)</f>
        <v>0</v>
      </c>
      <c r="L165">
        <f>COUNTIFS('Energy consumption (toe)'!$J$60:$J$3020,'Province x Sector'!L$108,'Energy consumption (toe)'!$AM$60:$AM$3020,'Province x Sector'!$B165)</f>
        <v>1</v>
      </c>
      <c r="M165">
        <f>COUNTIFS('Energy consumption (toe)'!$J$60:$J$3020,'Province x Sector'!M$108,'Energy consumption (toe)'!$AM$60:$AM$3020,'Province x Sector'!$B165)</f>
        <v>0</v>
      </c>
      <c r="N165">
        <f>COUNTIFS('Energy consumption (toe)'!$J$60:$J$3020,'Province x Sector'!N$108,'Energy consumption (toe)'!$AM$60:$AM$3020,'Province x Sector'!$B165)</f>
        <v>0</v>
      </c>
      <c r="O165">
        <f>COUNTIFS('Energy consumption (toe)'!$J$60:$J$3020,'Province x Sector'!O$108,'Energy consumption (toe)'!$AM$60:$AM$3020,'Province x Sector'!$B165)</f>
        <v>0</v>
      </c>
      <c r="P165">
        <f>COUNTIFS('Energy consumption (toe)'!$J$60:$J$3020,'Province x Sector'!P$108,'Energy consumption (toe)'!$AM$60:$AM$3020,'Province x Sector'!$B165)</f>
        <v>0</v>
      </c>
      <c r="Q165">
        <f>COUNTIFS('Energy consumption (toe)'!$J$60:$J$3020,'Province x Sector'!Q$108,'Energy consumption (toe)'!$AM$60:$AM$3020,'Province x Sector'!$B165)</f>
        <v>0</v>
      </c>
      <c r="R165">
        <f>COUNTIFS('Energy consumption (toe)'!$J$60:$J$3020,'Province x Sector'!R$108,'Energy consumption (toe)'!$AM$60:$AM$3020,'Province x Sector'!$B165)</f>
        <v>0</v>
      </c>
      <c r="S165">
        <f>COUNTIFS('Energy consumption (toe)'!$J$60:$J$3020,'Province x Sector'!S$108,'Energy consumption (toe)'!$AM$60:$AM$3020,'Province x Sector'!$B165)</f>
        <v>0</v>
      </c>
      <c r="T165">
        <f>COUNTIFS('Energy consumption (toe)'!$J$60:$J$3020,'Province x Sector'!T$108,'Energy consumption (toe)'!$AM$60:$AM$3020,'Province x Sector'!$B165)</f>
        <v>0</v>
      </c>
      <c r="U165">
        <f>COUNTIFS('Energy consumption (toe)'!$J$60:$J$3020,'Province x Sector'!U$108,'Energy consumption (toe)'!$AM$60:$AM$3020,'Province x Sector'!$B165)</f>
        <v>1</v>
      </c>
      <c r="V165">
        <f>COUNTIFS('Energy consumption (toe)'!$J$60:$J$3020,'Province x Sector'!V$108,'Energy consumption (toe)'!$AM$60:$AM$3020,'Province x Sector'!$B165)</f>
        <v>0</v>
      </c>
      <c r="W165">
        <f>COUNTIFS('Energy consumption (toe)'!$J$60:$J$3020,'Province x Sector'!W$108,'Energy consumption (toe)'!$AM$60:$AM$3020,'Province x Sector'!$B165)</f>
        <v>0</v>
      </c>
      <c r="X165">
        <f>COUNTIFS('Energy consumption (toe)'!$J$60:$J$3020,'Province x Sector'!X$108,'Energy consumption (toe)'!$AM$60:$AM$3020,'Province x Sector'!$B165)</f>
        <v>0</v>
      </c>
      <c r="Y165">
        <f>COUNTIFS('Energy consumption (toe)'!$J$60:$J$3020,'Province x Sector'!Y$108,'Energy consumption (toe)'!$AM$60:$AM$3020,'Province x Sector'!$B165)</f>
        <v>0</v>
      </c>
      <c r="Z165">
        <f>COUNTIFS('Energy consumption (toe)'!$J$60:$J$3020,'Province x Sector'!Z$108,'Energy consumption (toe)'!$AM$60:$AM$3020,'Province x Sector'!$B165)</f>
        <v>0</v>
      </c>
      <c r="AA165">
        <f>COUNTIFS('Energy consumption (toe)'!$J$60:$J$3020,'Province x Sector'!AA$108,'Energy consumption (toe)'!$AM$60:$AM$3020,'Province x Sector'!$B165)</f>
        <v>0</v>
      </c>
      <c r="AB165">
        <f>COUNTIFS('Energy consumption (toe)'!$J$60:$J$3020,'Province x Sector'!AB$108,'Energy consumption (toe)'!$AM$60:$AM$3020,'Province x Sector'!$B165)</f>
        <v>0</v>
      </c>
      <c r="AC165">
        <f>COUNTIFS('Energy consumption (toe)'!$J$60:$J$3020,'Province x Sector'!AC$108,'Energy consumption (toe)'!$AM$60:$AM$3020,'Province x Sector'!$B165)</f>
        <v>0</v>
      </c>
      <c r="AD165">
        <f>COUNTIFS('Energy consumption (toe)'!$J$60:$J$3020,'Province x Sector'!AD$108,'Energy consumption (toe)'!$AM$60:$AM$3020,'Province x Sector'!$B165)</f>
        <v>0</v>
      </c>
      <c r="AE165">
        <f>COUNTIFS('Energy consumption (toe)'!$J$60:$J$3020,'Province x Sector'!AE$108,'Energy consumption (toe)'!$AM$60:$AM$3020,'Province x Sector'!$B165)</f>
        <v>0</v>
      </c>
      <c r="AF165" s="80">
        <f t="shared" si="9"/>
        <v>8</v>
      </c>
    </row>
    <row r="166" spans="2:32" x14ac:dyDescent="0.25">
      <c r="B166" s="80" t="str">
        <f>Lists!F66</f>
        <v>58. Soc Trang</v>
      </c>
      <c r="C166">
        <f>COUNTIFS('Energy consumption (toe)'!$J$60:$J$3020,'Province x Sector'!C$108,'Energy consumption (toe)'!$AM$60:$AM$3020,'Province x Sector'!$B166)</f>
        <v>0</v>
      </c>
      <c r="D166">
        <f>COUNTIFS('Energy consumption (toe)'!$J$60:$J$3020,'Province x Sector'!D$108,'Energy consumption (toe)'!$AM$60:$AM$3020,'Province x Sector'!$B166)</f>
        <v>0</v>
      </c>
      <c r="E166">
        <f>COUNTIFS('Energy consumption (toe)'!$J$60:$J$3020,'Province x Sector'!E$108,'Energy consumption (toe)'!$AM$60:$AM$3020,'Province x Sector'!$B166)</f>
        <v>0</v>
      </c>
      <c r="F166">
        <f>COUNTIFS('Energy consumption (toe)'!$J$60:$J$3020,'Province x Sector'!F$108,'Energy consumption (toe)'!$AM$60:$AM$3020,'Province x Sector'!$B166)</f>
        <v>0</v>
      </c>
      <c r="G166">
        <f>COUNTIFS('Energy consumption (toe)'!$J$60:$J$3020,'Province x Sector'!G$108,'Energy consumption (toe)'!$AM$60:$AM$3020,'Province x Sector'!$B166)</f>
        <v>0</v>
      </c>
      <c r="H166">
        <f>COUNTIFS('Energy consumption (toe)'!$J$60:$J$3020,'Province x Sector'!H$108,'Energy consumption (toe)'!$AM$60:$AM$3020,'Province x Sector'!$B166)</f>
        <v>8</v>
      </c>
      <c r="I166">
        <f>COUNTIFS('Energy consumption (toe)'!$J$60:$J$3020,'Province x Sector'!I$108,'Energy consumption (toe)'!$AM$60:$AM$3020,'Province x Sector'!$B166)</f>
        <v>0</v>
      </c>
      <c r="J166">
        <f>COUNTIFS('Energy consumption (toe)'!$J$60:$J$3020,'Province x Sector'!J$108,'Energy consumption (toe)'!$AM$60:$AM$3020,'Province x Sector'!$B166)</f>
        <v>0</v>
      </c>
      <c r="K166">
        <f>COUNTIFS('Energy consumption (toe)'!$J$60:$J$3020,'Province x Sector'!K$108,'Energy consumption (toe)'!$AM$60:$AM$3020,'Province x Sector'!$B166)</f>
        <v>0</v>
      </c>
      <c r="L166">
        <f>COUNTIFS('Energy consumption (toe)'!$J$60:$J$3020,'Province x Sector'!L$108,'Energy consumption (toe)'!$AM$60:$AM$3020,'Province x Sector'!$B166)</f>
        <v>0</v>
      </c>
      <c r="M166">
        <f>COUNTIFS('Energy consumption (toe)'!$J$60:$J$3020,'Province x Sector'!M$108,'Energy consumption (toe)'!$AM$60:$AM$3020,'Province x Sector'!$B166)</f>
        <v>0</v>
      </c>
      <c r="N166">
        <f>COUNTIFS('Energy consumption (toe)'!$J$60:$J$3020,'Province x Sector'!N$108,'Energy consumption (toe)'!$AM$60:$AM$3020,'Province x Sector'!$B166)</f>
        <v>0</v>
      </c>
      <c r="O166">
        <f>COUNTIFS('Energy consumption (toe)'!$J$60:$J$3020,'Province x Sector'!O$108,'Energy consumption (toe)'!$AM$60:$AM$3020,'Province x Sector'!$B166)</f>
        <v>0</v>
      </c>
      <c r="P166">
        <f>COUNTIFS('Energy consumption (toe)'!$J$60:$J$3020,'Province x Sector'!P$108,'Energy consumption (toe)'!$AM$60:$AM$3020,'Province x Sector'!$B166)</f>
        <v>0</v>
      </c>
      <c r="Q166">
        <f>COUNTIFS('Energy consumption (toe)'!$J$60:$J$3020,'Province x Sector'!Q$108,'Energy consumption (toe)'!$AM$60:$AM$3020,'Province x Sector'!$B166)</f>
        <v>0</v>
      </c>
      <c r="R166">
        <f>COUNTIFS('Energy consumption (toe)'!$J$60:$J$3020,'Province x Sector'!R$108,'Energy consumption (toe)'!$AM$60:$AM$3020,'Province x Sector'!$B166)</f>
        <v>0</v>
      </c>
      <c r="S166">
        <f>COUNTIFS('Energy consumption (toe)'!$J$60:$J$3020,'Province x Sector'!S$108,'Energy consumption (toe)'!$AM$60:$AM$3020,'Province x Sector'!$B166)</f>
        <v>0</v>
      </c>
      <c r="T166">
        <f>COUNTIFS('Energy consumption (toe)'!$J$60:$J$3020,'Province x Sector'!T$108,'Energy consumption (toe)'!$AM$60:$AM$3020,'Province x Sector'!$B166)</f>
        <v>0</v>
      </c>
      <c r="U166">
        <f>COUNTIFS('Energy consumption (toe)'!$J$60:$J$3020,'Province x Sector'!U$108,'Energy consumption (toe)'!$AM$60:$AM$3020,'Province x Sector'!$B166)</f>
        <v>0</v>
      </c>
      <c r="V166">
        <f>COUNTIFS('Energy consumption (toe)'!$J$60:$J$3020,'Province x Sector'!V$108,'Energy consumption (toe)'!$AM$60:$AM$3020,'Province x Sector'!$B166)</f>
        <v>0</v>
      </c>
      <c r="W166">
        <f>COUNTIFS('Energy consumption (toe)'!$J$60:$J$3020,'Province x Sector'!W$108,'Energy consumption (toe)'!$AM$60:$AM$3020,'Province x Sector'!$B166)</f>
        <v>0</v>
      </c>
      <c r="X166">
        <f>COUNTIFS('Energy consumption (toe)'!$J$60:$J$3020,'Province x Sector'!X$108,'Energy consumption (toe)'!$AM$60:$AM$3020,'Province x Sector'!$B166)</f>
        <v>0</v>
      </c>
      <c r="Y166">
        <f>COUNTIFS('Energy consumption (toe)'!$J$60:$J$3020,'Province x Sector'!Y$108,'Energy consumption (toe)'!$AM$60:$AM$3020,'Province x Sector'!$B166)</f>
        <v>0</v>
      </c>
      <c r="Z166">
        <f>COUNTIFS('Energy consumption (toe)'!$J$60:$J$3020,'Province x Sector'!Z$108,'Energy consumption (toe)'!$AM$60:$AM$3020,'Province x Sector'!$B166)</f>
        <v>0</v>
      </c>
      <c r="AA166">
        <f>COUNTIFS('Energy consumption (toe)'!$J$60:$J$3020,'Province x Sector'!AA$108,'Energy consumption (toe)'!$AM$60:$AM$3020,'Province x Sector'!$B166)</f>
        <v>0</v>
      </c>
      <c r="AB166">
        <f>COUNTIFS('Energy consumption (toe)'!$J$60:$J$3020,'Province x Sector'!AB$108,'Energy consumption (toe)'!$AM$60:$AM$3020,'Province x Sector'!$B166)</f>
        <v>0</v>
      </c>
      <c r="AC166">
        <f>COUNTIFS('Energy consumption (toe)'!$J$60:$J$3020,'Province x Sector'!AC$108,'Energy consumption (toe)'!$AM$60:$AM$3020,'Province x Sector'!$B166)</f>
        <v>0</v>
      </c>
      <c r="AD166">
        <f>COUNTIFS('Energy consumption (toe)'!$J$60:$J$3020,'Province x Sector'!AD$108,'Energy consumption (toe)'!$AM$60:$AM$3020,'Province x Sector'!$B166)</f>
        <v>2</v>
      </c>
      <c r="AE166">
        <f>COUNTIFS('Energy consumption (toe)'!$J$60:$J$3020,'Province x Sector'!AE$108,'Energy consumption (toe)'!$AM$60:$AM$3020,'Province x Sector'!$B166)</f>
        <v>0</v>
      </c>
      <c r="AF166" s="80">
        <f t="shared" si="9"/>
        <v>10</v>
      </c>
    </row>
    <row r="167" spans="2:32" x14ac:dyDescent="0.25">
      <c r="B167" s="80" t="str">
        <f>Lists!F67</f>
        <v>59. Ca Mau</v>
      </c>
      <c r="C167">
        <f>COUNTIFS('Energy consumption (toe)'!$J$60:$J$3020,'Province x Sector'!C$108,'Energy consumption (toe)'!$AM$60:$AM$3020,'Province x Sector'!$B167)</f>
        <v>0</v>
      </c>
      <c r="D167">
        <f>COUNTIFS('Energy consumption (toe)'!$J$60:$J$3020,'Province x Sector'!D$108,'Energy consumption (toe)'!$AM$60:$AM$3020,'Province x Sector'!$B167)</f>
        <v>1</v>
      </c>
      <c r="E167">
        <f>COUNTIFS('Energy consumption (toe)'!$J$60:$J$3020,'Province x Sector'!E$108,'Energy consumption (toe)'!$AM$60:$AM$3020,'Province x Sector'!$B167)</f>
        <v>0</v>
      </c>
      <c r="F167">
        <f>COUNTIFS('Energy consumption (toe)'!$J$60:$J$3020,'Province x Sector'!F$108,'Energy consumption (toe)'!$AM$60:$AM$3020,'Province x Sector'!$B167)</f>
        <v>0</v>
      </c>
      <c r="G167">
        <f>COUNTIFS('Energy consumption (toe)'!$J$60:$J$3020,'Province x Sector'!G$108,'Energy consumption (toe)'!$AM$60:$AM$3020,'Province x Sector'!$B167)</f>
        <v>0</v>
      </c>
      <c r="H167">
        <f>COUNTIFS('Energy consumption (toe)'!$J$60:$J$3020,'Province x Sector'!H$108,'Energy consumption (toe)'!$AM$60:$AM$3020,'Province x Sector'!$B167)</f>
        <v>5</v>
      </c>
      <c r="I167">
        <f>COUNTIFS('Energy consumption (toe)'!$J$60:$J$3020,'Province x Sector'!I$108,'Energy consumption (toe)'!$AM$60:$AM$3020,'Province x Sector'!$B167)</f>
        <v>0</v>
      </c>
      <c r="J167">
        <f>COUNTIFS('Energy consumption (toe)'!$J$60:$J$3020,'Province x Sector'!J$108,'Energy consumption (toe)'!$AM$60:$AM$3020,'Province x Sector'!$B167)</f>
        <v>0</v>
      </c>
      <c r="K167">
        <f>COUNTIFS('Energy consumption (toe)'!$J$60:$J$3020,'Province x Sector'!K$108,'Energy consumption (toe)'!$AM$60:$AM$3020,'Province x Sector'!$B167)</f>
        <v>0</v>
      </c>
      <c r="L167">
        <f>COUNTIFS('Energy consumption (toe)'!$J$60:$J$3020,'Province x Sector'!L$108,'Energy consumption (toe)'!$AM$60:$AM$3020,'Province x Sector'!$B167)</f>
        <v>0</v>
      </c>
      <c r="M167">
        <f>COUNTIFS('Energy consumption (toe)'!$J$60:$J$3020,'Province x Sector'!M$108,'Energy consumption (toe)'!$AM$60:$AM$3020,'Province x Sector'!$B167)</f>
        <v>0</v>
      </c>
      <c r="N167">
        <f>COUNTIFS('Energy consumption (toe)'!$J$60:$J$3020,'Province x Sector'!N$108,'Energy consumption (toe)'!$AM$60:$AM$3020,'Province x Sector'!$B167)</f>
        <v>0</v>
      </c>
      <c r="O167">
        <f>COUNTIFS('Energy consumption (toe)'!$J$60:$J$3020,'Province x Sector'!O$108,'Energy consumption (toe)'!$AM$60:$AM$3020,'Province x Sector'!$B167)</f>
        <v>0</v>
      </c>
      <c r="P167">
        <f>COUNTIFS('Energy consumption (toe)'!$J$60:$J$3020,'Province x Sector'!P$108,'Energy consumption (toe)'!$AM$60:$AM$3020,'Province x Sector'!$B167)</f>
        <v>0</v>
      </c>
      <c r="Q167">
        <f>COUNTIFS('Energy consumption (toe)'!$J$60:$J$3020,'Province x Sector'!Q$108,'Energy consumption (toe)'!$AM$60:$AM$3020,'Province x Sector'!$B167)</f>
        <v>0</v>
      </c>
      <c r="R167">
        <f>COUNTIFS('Energy consumption (toe)'!$J$60:$J$3020,'Province x Sector'!R$108,'Energy consumption (toe)'!$AM$60:$AM$3020,'Province x Sector'!$B167)</f>
        <v>1</v>
      </c>
      <c r="S167">
        <f>COUNTIFS('Energy consumption (toe)'!$J$60:$J$3020,'Province x Sector'!S$108,'Energy consumption (toe)'!$AM$60:$AM$3020,'Province x Sector'!$B167)</f>
        <v>0</v>
      </c>
      <c r="T167">
        <f>COUNTIFS('Energy consumption (toe)'!$J$60:$J$3020,'Province x Sector'!T$108,'Energy consumption (toe)'!$AM$60:$AM$3020,'Province x Sector'!$B167)</f>
        <v>0</v>
      </c>
      <c r="U167">
        <f>COUNTIFS('Energy consumption (toe)'!$J$60:$J$3020,'Province x Sector'!U$108,'Energy consumption (toe)'!$AM$60:$AM$3020,'Province x Sector'!$B167)</f>
        <v>0</v>
      </c>
      <c r="V167">
        <f>COUNTIFS('Energy consumption (toe)'!$J$60:$J$3020,'Province x Sector'!V$108,'Energy consumption (toe)'!$AM$60:$AM$3020,'Province x Sector'!$B167)</f>
        <v>0</v>
      </c>
      <c r="W167">
        <f>COUNTIFS('Energy consumption (toe)'!$J$60:$J$3020,'Province x Sector'!W$108,'Energy consumption (toe)'!$AM$60:$AM$3020,'Province x Sector'!$B167)</f>
        <v>0</v>
      </c>
      <c r="X167">
        <f>COUNTIFS('Energy consumption (toe)'!$J$60:$J$3020,'Province x Sector'!X$108,'Energy consumption (toe)'!$AM$60:$AM$3020,'Province x Sector'!$B167)</f>
        <v>0</v>
      </c>
      <c r="Y167">
        <f>COUNTIFS('Energy consumption (toe)'!$J$60:$J$3020,'Province x Sector'!Y$108,'Energy consumption (toe)'!$AM$60:$AM$3020,'Province x Sector'!$B167)</f>
        <v>0</v>
      </c>
      <c r="Z167">
        <f>COUNTIFS('Energy consumption (toe)'!$J$60:$J$3020,'Province x Sector'!Z$108,'Energy consumption (toe)'!$AM$60:$AM$3020,'Province x Sector'!$B167)</f>
        <v>0</v>
      </c>
      <c r="AA167">
        <f>COUNTIFS('Energy consumption (toe)'!$J$60:$J$3020,'Province x Sector'!AA$108,'Energy consumption (toe)'!$AM$60:$AM$3020,'Province x Sector'!$B167)</f>
        <v>0</v>
      </c>
      <c r="AB167">
        <f>COUNTIFS('Energy consumption (toe)'!$J$60:$J$3020,'Province x Sector'!AB$108,'Energy consumption (toe)'!$AM$60:$AM$3020,'Province x Sector'!$B167)</f>
        <v>0</v>
      </c>
      <c r="AC167">
        <f>COUNTIFS('Energy consumption (toe)'!$J$60:$J$3020,'Province x Sector'!AC$108,'Energy consumption (toe)'!$AM$60:$AM$3020,'Province x Sector'!$B167)</f>
        <v>0</v>
      </c>
      <c r="AD167">
        <f>COUNTIFS('Energy consumption (toe)'!$J$60:$J$3020,'Province x Sector'!AD$108,'Energy consumption (toe)'!$AM$60:$AM$3020,'Province x Sector'!$B167)</f>
        <v>0</v>
      </c>
      <c r="AE167">
        <f>COUNTIFS('Energy consumption (toe)'!$J$60:$J$3020,'Province x Sector'!AE$108,'Energy consumption (toe)'!$AM$60:$AM$3020,'Province x Sector'!$B167)</f>
        <v>0</v>
      </c>
      <c r="AF167" s="80">
        <f t="shared" si="9"/>
        <v>7</v>
      </c>
    </row>
    <row r="168" spans="2:32" x14ac:dyDescent="0.25">
      <c r="B168" s="80" t="str">
        <f>Lists!F68</f>
        <v>60. Tra Vinh</v>
      </c>
      <c r="C168">
        <f>COUNTIFS('Energy consumption (toe)'!$J$60:$J$3020,'Province x Sector'!C$108,'Energy consumption (toe)'!$AM$60:$AM$3020,'Province x Sector'!$B168)</f>
        <v>0</v>
      </c>
      <c r="D168">
        <f>COUNTIFS('Energy consumption (toe)'!$J$60:$J$3020,'Province x Sector'!D$108,'Energy consumption (toe)'!$AM$60:$AM$3020,'Province x Sector'!$B168)</f>
        <v>0</v>
      </c>
      <c r="E168">
        <f>COUNTIFS('Energy consumption (toe)'!$J$60:$J$3020,'Province x Sector'!E$108,'Energy consumption (toe)'!$AM$60:$AM$3020,'Province x Sector'!$B168)</f>
        <v>0</v>
      </c>
      <c r="F168">
        <f>COUNTIFS('Energy consumption (toe)'!$J$60:$J$3020,'Province x Sector'!F$108,'Energy consumption (toe)'!$AM$60:$AM$3020,'Province x Sector'!$B168)</f>
        <v>0</v>
      </c>
      <c r="G168">
        <f>COUNTIFS('Energy consumption (toe)'!$J$60:$J$3020,'Province x Sector'!G$108,'Energy consumption (toe)'!$AM$60:$AM$3020,'Province x Sector'!$B168)</f>
        <v>0</v>
      </c>
      <c r="H168">
        <f>COUNTIFS('Energy consumption (toe)'!$J$60:$J$3020,'Province x Sector'!H$108,'Energy consumption (toe)'!$AM$60:$AM$3020,'Province x Sector'!$B168)</f>
        <v>0</v>
      </c>
      <c r="I168">
        <f>COUNTIFS('Energy consumption (toe)'!$J$60:$J$3020,'Province x Sector'!I$108,'Energy consumption (toe)'!$AM$60:$AM$3020,'Province x Sector'!$B168)</f>
        <v>0</v>
      </c>
      <c r="J168">
        <f>COUNTIFS('Energy consumption (toe)'!$J$60:$J$3020,'Province x Sector'!J$108,'Energy consumption (toe)'!$AM$60:$AM$3020,'Province x Sector'!$B168)</f>
        <v>0</v>
      </c>
      <c r="K168">
        <f>COUNTIFS('Energy consumption (toe)'!$J$60:$J$3020,'Province x Sector'!K$108,'Energy consumption (toe)'!$AM$60:$AM$3020,'Province x Sector'!$B168)</f>
        <v>0</v>
      </c>
      <c r="L168">
        <f>COUNTIFS('Energy consumption (toe)'!$J$60:$J$3020,'Province x Sector'!L$108,'Energy consumption (toe)'!$AM$60:$AM$3020,'Province x Sector'!$B168)</f>
        <v>1</v>
      </c>
      <c r="M168">
        <f>COUNTIFS('Energy consumption (toe)'!$J$60:$J$3020,'Province x Sector'!M$108,'Energy consumption (toe)'!$AM$60:$AM$3020,'Province x Sector'!$B168)</f>
        <v>0</v>
      </c>
      <c r="N168">
        <f>COUNTIFS('Energy consumption (toe)'!$J$60:$J$3020,'Province x Sector'!N$108,'Energy consumption (toe)'!$AM$60:$AM$3020,'Province x Sector'!$B168)</f>
        <v>0</v>
      </c>
      <c r="O168">
        <f>COUNTIFS('Energy consumption (toe)'!$J$60:$J$3020,'Province x Sector'!O$108,'Energy consumption (toe)'!$AM$60:$AM$3020,'Province x Sector'!$B168)</f>
        <v>0</v>
      </c>
      <c r="P168">
        <f>COUNTIFS('Energy consumption (toe)'!$J$60:$J$3020,'Province x Sector'!P$108,'Energy consumption (toe)'!$AM$60:$AM$3020,'Province x Sector'!$B168)</f>
        <v>0</v>
      </c>
      <c r="Q168">
        <f>COUNTIFS('Energy consumption (toe)'!$J$60:$J$3020,'Province x Sector'!Q$108,'Energy consumption (toe)'!$AM$60:$AM$3020,'Province x Sector'!$B168)</f>
        <v>0</v>
      </c>
      <c r="R168">
        <f>COUNTIFS('Energy consumption (toe)'!$J$60:$J$3020,'Province x Sector'!R$108,'Energy consumption (toe)'!$AM$60:$AM$3020,'Province x Sector'!$B168)</f>
        <v>0</v>
      </c>
      <c r="S168">
        <f>COUNTIFS('Energy consumption (toe)'!$J$60:$J$3020,'Province x Sector'!S$108,'Energy consumption (toe)'!$AM$60:$AM$3020,'Province x Sector'!$B168)</f>
        <v>0</v>
      </c>
      <c r="T168">
        <f>COUNTIFS('Energy consumption (toe)'!$J$60:$J$3020,'Province x Sector'!T$108,'Energy consumption (toe)'!$AM$60:$AM$3020,'Province x Sector'!$B168)</f>
        <v>0</v>
      </c>
      <c r="U168">
        <f>COUNTIFS('Energy consumption (toe)'!$J$60:$J$3020,'Province x Sector'!U$108,'Energy consumption (toe)'!$AM$60:$AM$3020,'Province x Sector'!$B168)</f>
        <v>0</v>
      </c>
      <c r="V168">
        <f>COUNTIFS('Energy consumption (toe)'!$J$60:$J$3020,'Province x Sector'!V$108,'Energy consumption (toe)'!$AM$60:$AM$3020,'Province x Sector'!$B168)</f>
        <v>0</v>
      </c>
      <c r="W168">
        <f>COUNTIFS('Energy consumption (toe)'!$J$60:$J$3020,'Province x Sector'!W$108,'Energy consumption (toe)'!$AM$60:$AM$3020,'Province x Sector'!$B168)</f>
        <v>0</v>
      </c>
      <c r="X168">
        <f>COUNTIFS('Energy consumption (toe)'!$J$60:$J$3020,'Province x Sector'!X$108,'Energy consumption (toe)'!$AM$60:$AM$3020,'Province x Sector'!$B168)</f>
        <v>0</v>
      </c>
      <c r="Y168">
        <f>COUNTIFS('Energy consumption (toe)'!$J$60:$J$3020,'Province x Sector'!Y$108,'Energy consumption (toe)'!$AM$60:$AM$3020,'Province x Sector'!$B168)</f>
        <v>0</v>
      </c>
      <c r="Z168">
        <f>COUNTIFS('Energy consumption (toe)'!$J$60:$J$3020,'Province x Sector'!Z$108,'Energy consumption (toe)'!$AM$60:$AM$3020,'Province x Sector'!$B168)</f>
        <v>0</v>
      </c>
      <c r="AA168">
        <f>COUNTIFS('Energy consumption (toe)'!$J$60:$J$3020,'Province x Sector'!AA$108,'Energy consumption (toe)'!$AM$60:$AM$3020,'Province x Sector'!$B168)</f>
        <v>0</v>
      </c>
      <c r="AB168">
        <f>COUNTIFS('Energy consumption (toe)'!$J$60:$J$3020,'Province x Sector'!AB$108,'Energy consumption (toe)'!$AM$60:$AM$3020,'Province x Sector'!$B168)</f>
        <v>0</v>
      </c>
      <c r="AC168">
        <f>COUNTIFS('Energy consumption (toe)'!$J$60:$J$3020,'Province x Sector'!AC$108,'Energy consumption (toe)'!$AM$60:$AM$3020,'Province x Sector'!$B168)</f>
        <v>0</v>
      </c>
      <c r="AD168">
        <f>COUNTIFS('Energy consumption (toe)'!$J$60:$J$3020,'Province x Sector'!AD$108,'Energy consumption (toe)'!$AM$60:$AM$3020,'Province x Sector'!$B168)</f>
        <v>0</v>
      </c>
      <c r="AE168">
        <f>COUNTIFS('Energy consumption (toe)'!$J$60:$J$3020,'Province x Sector'!AE$108,'Energy consumption (toe)'!$AM$60:$AM$3020,'Province x Sector'!$B168)</f>
        <v>0</v>
      </c>
      <c r="AF168" s="80">
        <f t="shared" si="9"/>
        <v>1</v>
      </c>
    </row>
    <row r="169" spans="2:32" x14ac:dyDescent="0.25">
      <c r="B169" s="80" t="str">
        <f>Lists!F69</f>
        <v>61. Kien Giang</v>
      </c>
      <c r="C169">
        <f>COUNTIFS('Energy consumption (toe)'!$J$60:$J$3020,'Province x Sector'!C$108,'Energy consumption (toe)'!$AM$60:$AM$3020,'Province x Sector'!$B169)</f>
        <v>0</v>
      </c>
      <c r="D169">
        <f>COUNTIFS('Energy consumption (toe)'!$J$60:$J$3020,'Province x Sector'!D$108,'Energy consumption (toe)'!$AM$60:$AM$3020,'Province x Sector'!$B169)</f>
        <v>0</v>
      </c>
      <c r="E169">
        <f>COUNTIFS('Energy consumption (toe)'!$J$60:$J$3020,'Province x Sector'!E$108,'Energy consumption (toe)'!$AM$60:$AM$3020,'Province x Sector'!$B169)</f>
        <v>0</v>
      </c>
      <c r="F169">
        <f>COUNTIFS('Energy consumption (toe)'!$J$60:$J$3020,'Province x Sector'!F$108,'Energy consumption (toe)'!$AM$60:$AM$3020,'Province x Sector'!$B169)</f>
        <v>0</v>
      </c>
      <c r="G169">
        <f>COUNTIFS('Energy consumption (toe)'!$J$60:$J$3020,'Province x Sector'!G$108,'Energy consumption (toe)'!$AM$60:$AM$3020,'Province x Sector'!$B169)</f>
        <v>0</v>
      </c>
      <c r="H169">
        <f>COUNTIFS('Energy consumption (toe)'!$J$60:$J$3020,'Province x Sector'!H$108,'Energy consumption (toe)'!$AM$60:$AM$3020,'Province x Sector'!$B169)</f>
        <v>0</v>
      </c>
      <c r="I169">
        <f>COUNTIFS('Energy consumption (toe)'!$J$60:$J$3020,'Province x Sector'!I$108,'Energy consumption (toe)'!$AM$60:$AM$3020,'Province x Sector'!$B169)</f>
        <v>1</v>
      </c>
      <c r="J169">
        <f>COUNTIFS('Energy consumption (toe)'!$J$60:$J$3020,'Province x Sector'!J$108,'Energy consumption (toe)'!$AM$60:$AM$3020,'Province x Sector'!$B169)</f>
        <v>0</v>
      </c>
      <c r="K169">
        <f>COUNTIFS('Energy consumption (toe)'!$J$60:$J$3020,'Province x Sector'!K$108,'Energy consumption (toe)'!$AM$60:$AM$3020,'Province x Sector'!$B169)</f>
        <v>0</v>
      </c>
      <c r="L169">
        <f>COUNTIFS('Energy consumption (toe)'!$J$60:$J$3020,'Province x Sector'!L$108,'Energy consumption (toe)'!$AM$60:$AM$3020,'Province x Sector'!$B169)</f>
        <v>0</v>
      </c>
      <c r="M169">
        <f>COUNTIFS('Energy consumption (toe)'!$J$60:$J$3020,'Province x Sector'!M$108,'Energy consumption (toe)'!$AM$60:$AM$3020,'Province x Sector'!$B169)</f>
        <v>0</v>
      </c>
      <c r="N169">
        <f>COUNTIFS('Energy consumption (toe)'!$J$60:$J$3020,'Province x Sector'!N$108,'Energy consumption (toe)'!$AM$60:$AM$3020,'Province x Sector'!$B169)</f>
        <v>1</v>
      </c>
      <c r="O169">
        <f>COUNTIFS('Energy consumption (toe)'!$J$60:$J$3020,'Province x Sector'!O$108,'Energy consumption (toe)'!$AM$60:$AM$3020,'Province x Sector'!$B169)</f>
        <v>0</v>
      </c>
      <c r="P169">
        <f>COUNTIFS('Energy consumption (toe)'!$J$60:$J$3020,'Province x Sector'!P$108,'Energy consumption (toe)'!$AM$60:$AM$3020,'Province x Sector'!$B169)</f>
        <v>0</v>
      </c>
      <c r="Q169">
        <f>COUNTIFS('Energy consumption (toe)'!$J$60:$J$3020,'Province x Sector'!Q$108,'Energy consumption (toe)'!$AM$60:$AM$3020,'Province x Sector'!$B169)</f>
        <v>0</v>
      </c>
      <c r="R169">
        <f>COUNTIFS('Energy consumption (toe)'!$J$60:$J$3020,'Province x Sector'!R$108,'Energy consumption (toe)'!$AM$60:$AM$3020,'Province x Sector'!$B169)</f>
        <v>0</v>
      </c>
      <c r="S169">
        <f>COUNTIFS('Energy consumption (toe)'!$J$60:$J$3020,'Province x Sector'!S$108,'Energy consumption (toe)'!$AM$60:$AM$3020,'Province x Sector'!$B169)</f>
        <v>0</v>
      </c>
      <c r="T169">
        <f>COUNTIFS('Energy consumption (toe)'!$J$60:$J$3020,'Province x Sector'!T$108,'Energy consumption (toe)'!$AM$60:$AM$3020,'Province x Sector'!$B169)</f>
        <v>0</v>
      </c>
      <c r="U169">
        <f>COUNTIFS('Energy consumption (toe)'!$J$60:$J$3020,'Province x Sector'!U$108,'Energy consumption (toe)'!$AM$60:$AM$3020,'Province x Sector'!$B169)</f>
        <v>7</v>
      </c>
      <c r="V169">
        <f>COUNTIFS('Energy consumption (toe)'!$J$60:$J$3020,'Province x Sector'!V$108,'Energy consumption (toe)'!$AM$60:$AM$3020,'Province x Sector'!$B169)</f>
        <v>0</v>
      </c>
      <c r="W169">
        <f>COUNTIFS('Energy consumption (toe)'!$J$60:$J$3020,'Province x Sector'!W$108,'Energy consumption (toe)'!$AM$60:$AM$3020,'Province x Sector'!$B169)</f>
        <v>0</v>
      </c>
      <c r="X169">
        <f>COUNTIFS('Energy consumption (toe)'!$J$60:$J$3020,'Province x Sector'!X$108,'Energy consumption (toe)'!$AM$60:$AM$3020,'Province x Sector'!$B169)</f>
        <v>0</v>
      </c>
      <c r="Y169">
        <f>COUNTIFS('Energy consumption (toe)'!$J$60:$J$3020,'Province x Sector'!Y$108,'Energy consumption (toe)'!$AM$60:$AM$3020,'Province x Sector'!$B169)</f>
        <v>0</v>
      </c>
      <c r="Z169">
        <f>COUNTIFS('Energy consumption (toe)'!$J$60:$J$3020,'Province x Sector'!Z$108,'Energy consumption (toe)'!$AM$60:$AM$3020,'Province x Sector'!$B169)</f>
        <v>0</v>
      </c>
      <c r="AA169">
        <f>COUNTIFS('Energy consumption (toe)'!$J$60:$J$3020,'Province x Sector'!AA$108,'Energy consumption (toe)'!$AM$60:$AM$3020,'Province x Sector'!$B169)</f>
        <v>0</v>
      </c>
      <c r="AB169">
        <f>COUNTIFS('Energy consumption (toe)'!$J$60:$J$3020,'Province x Sector'!AB$108,'Energy consumption (toe)'!$AM$60:$AM$3020,'Province x Sector'!$B169)</f>
        <v>0</v>
      </c>
      <c r="AC169">
        <f>COUNTIFS('Energy consumption (toe)'!$J$60:$J$3020,'Province x Sector'!AC$108,'Energy consumption (toe)'!$AM$60:$AM$3020,'Province x Sector'!$B169)</f>
        <v>0</v>
      </c>
      <c r="AD169">
        <f>COUNTIFS('Energy consumption (toe)'!$J$60:$J$3020,'Province x Sector'!AD$108,'Energy consumption (toe)'!$AM$60:$AM$3020,'Province x Sector'!$B169)</f>
        <v>0</v>
      </c>
      <c r="AE169">
        <f>COUNTIFS('Energy consumption (toe)'!$J$60:$J$3020,'Province x Sector'!AE$108,'Energy consumption (toe)'!$AM$60:$AM$3020,'Province x Sector'!$B169)</f>
        <v>0</v>
      </c>
      <c r="AF169" s="80">
        <f t="shared" si="9"/>
        <v>9</v>
      </c>
    </row>
    <row r="170" spans="2:32" x14ac:dyDescent="0.25">
      <c r="B170" s="80" t="str">
        <f>Lists!F70</f>
        <v>62. Bac Lieu</v>
      </c>
      <c r="C170">
        <f>COUNTIFS('Energy consumption (toe)'!$J$60:$J$3020,'Province x Sector'!C$108,'Energy consumption (toe)'!$AM$60:$AM$3020,'Province x Sector'!$B170)</f>
        <v>0</v>
      </c>
      <c r="D170">
        <f>COUNTIFS('Energy consumption (toe)'!$J$60:$J$3020,'Province x Sector'!D$108,'Energy consumption (toe)'!$AM$60:$AM$3020,'Province x Sector'!$B170)</f>
        <v>0</v>
      </c>
      <c r="E170">
        <f>COUNTIFS('Energy consumption (toe)'!$J$60:$J$3020,'Province x Sector'!E$108,'Energy consumption (toe)'!$AM$60:$AM$3020,'Province x Sector'!$B170)</f>
        <v>0</v>
      </c>
      <c r="F170">
        <f>COUNTIFS('Energy consumption (toe)'!$J$60:$J$3020,'Province x Sector'!F$108,'Energy consumption (toe)'!$AM$60:$AM$3020,'Province x Sector'!$B170)</f>
        <v>0</v>
      </c>
      <c r="G170">
        <f>COUNTIFS('Energy consumption (toe)'!$J$60:$J$3020,'Province x Sector'!G$108,'Energy consumption (toe)'!$AM$60:$AM$3020,'Province x Sector'!$B170)</f>
        <v>0</v>
      </c>
      <c r="H170">
        <f>COUNTIFS('Energy consumption (toe)'!$J$60:$J$3020,'Province x Sector'!H$108,'Energy consumption (toe)'!$AM$60:$AM$3020,'Province x Sector'!$B170)</f>
        <v>4</v>
      </c>
      <c r="I170">
        <f>COUNTIFS('Energy consumption (toe)'!$J$60:$J$3020,'Province x Sector'!I$108,'Energy consumption (toe)'!$AM$60:$AM$3020,'Province x Sector'!$B170)</f>
        <v>1</v>
      </c>
      <c r="J170">
        <f>COUNTIFS('Energy consumption (toe)'!$J$60:$J$3020,'Province x Sector'!J$108,'Energy consumption (toe)'!$AM$60:$AM$3020,'Province x Sector'!$B170)</f>
        <v>0</v>
      </c>
      <c r="K170">
        <f>COUNTIFS('Energy consumption (toe)'!$J$60:$J$3020,'Province x Sector'!K$108,'Energy consumption (toe)'!$AM$60:$AM$3020,'Province x Sector'!$B170)</f>
        <v>0</v>
      </c>
      <c r="L170">
        <f>COUNTIFS('Energy consumption (toe)'!$J$60:$J$3020,'Province x Sector'!L$108,'Energy consumption (toe)'!$AM$60:$AM$3020,'Province x Sector'!$B170)</f>
        <v>0</v>
      </c>
      <c r="M170">
        <f>COUNTIFS('Energy consumption (toe)'!$J$60:$J$3020,'Province x Sector'!M$108,'Energy consumption (toe)'!$AM$60:$AM$3020,'Province x Sector'!$B170)</f>
        <v>0</v>
      </c>
      <c r="N170">
        <f>COUNTIFS('Energy consumption (toe)'!$J$60:$J$3020,'Province x Sector'!N$108,'Energy consumption (toe)'!$AM$60:$AM$3020,'Province x Sector'!$B170)</f>
        <v>0</v>
      </c>
      <c r="O170">
        <f>COUNTIFS('Energy consumption (toe)'!$J$60:$J$3020,'Province x Sector'!O$108,'Energy consumption (toe)'!$AM$60:$AM$3020,'Province x Sector'!$B170)</f>
        <v>0</v>
      </c>
      <c r="P170">
        <f>COUNTIFS('Energy consumption (toe)'!$J$60:$J$3020,'Province x Sector'!P$108,'Energy consumption (toe)'!$AM$60:$AM$3020,'Province x Sector'!$B170)</f>
        <v>0</v>
      </c>
      <c r="Q170">
        <f>COUNTIFS('Energy consumption (toe)'!$J$60:$J$3020,'Province x Sector'!Q$108,'Energy consumption (toe)'!$AM$60:$AM$3020,'Province x Sector'!$B170)</f>
        <v>0</v>
      </c>
      <c r="R170">
        <f>COUNTIFS('Energy consumption (toe)'!$J$60:$J$3020,'Province x Sector'!R$108,'Energy consumption (toe)'!$AM$60:$AM$3020,'Province x Sector'!$B170)</f>
        <v>0</v>
      </c>
      <c r="S170">
        <f>COUNTIFS('Energy consumption (toe)'!$J$60:$J$3020,'Province x Sector'!S$108,'Energy consumption (toe)'!$AM$60:$AM$3020,'Province x Sector'!$B170)</f>
        <v>0</v>
      </c>
      <c r="T170">
        <f>COUNTIFS('Energy consumption (toe)'!$J$60:$J$3020,'Province x Sector'!T$108,'Energy consumption (toe)'!$AM$60:$AM$3020,'Province x Sector'!$B170)</f>
        <v>1</v>
      </c>
      <c r="U170">
        <f>COUNTIFS('Energy consumption (toe)'!$J$60:$J$3020,'Province x Sector'!U$108,'Energy consumption (toe)'!$AM$60:$AM$3020,'Province x Sector'!$B170)</f>
        <v>0</v>
      </c>
      <c r="V170">
        <f>COUNTIFS('Energy consumption (toe)'!$J$60:$J$3020,'Province x Sector'!V$108,'Energy consumption (toe)'!$AM$60:$AM$3020,'Province x Sector'!$B170)</f>
        <v>0</v>
      </c>
      <c r="W170">
        <f>COUNTIFS('Energy consumption (toe)'!$J$60:$J$3020,'Province x Sector'!W$108,'Energy consumption (toe)'!$AM$60:$AM$3020,'Province x Sector'!$B170)</f>
        <v>0</v>
      </c>
      <c r="X170">
        <f>COUNTIFS('Energy consumption (toe)'!$J$60:$J$3020,'Province x Sector'!X$108,'Energy consumption (toe)'!$AM$60:$AM$3020,'Province x Sector'!$B170)</f>
        <v>0</v>
      </c>
      <c r="Y170">
        <f>COUNTIFS('Energy consumption (toe)'!$J$60:$J$3020,'Province x Sector'!Y$108,'Energy consumption (toe)'!$AM$60:$AM$3020,'Province x Sector'!$B170)</f>
        <v>0</v>
      </c>
      <c r="Z170">
        <f>COUNTIFS('Energy consumption (toe)'!$J$60:$J$3020,'Province x Sector'!Z$108,'Energy consumption (toe)'!$AM$60:$AM$3020,'Province x Sector'!$B170)</f>
        <v>0</v>
      </c>
      <c r="AA170">
        <f>COUNTIFS('Energy consumption (toe)'!$J$60:$J$3020,'Province x Sector'!AA$108,'Energy consumption (toe)'!$AM$60:$AM$3020,'Province x Sector'!$B170)</f>
        <v>0</v>
      </c>
      <c r="AB170">
        <f>COUNTIFS('Energy consumption (toe)'!$J$60:$J$3020,'Province x Sector'!AB$108,'Energy consumption (toe)'!$AM$60:$AM$3020,'Province x Sector'!$B170)</f>
        <v>0</v>
      </c>
      <c r="AC170">
        <f>COUNTIFS('Energy consumption (toe)'!$J$60:$J$3020,'Province x Sector'!AC$108,'Energy consumption (toe)'!$AM$60:$AM$3020,'Province x Sector'!$B170)</f>
        <v>0</v>
      </c>
      <c r="AD170">
        <f>COUNTIFS('Energy consumption (toe)'!$J$60:$J$3020,'Province x Sector'!AD$108,'Energy consumption (toe)'!$AM$60:$AM$3020,'Province x Sector'!$B170)</f>
        <v>0</v>
      </c>
      <c r="AE170">
        <f>COUNTIFS('Energy consumption (toe)'!$J$60:$J$3020,'Province x Sector'!AE$108,'Energy consumption (toe)'!$AM$60:$AM$3020,'Province x Sector'!$B170)</f>
        <v>0</v>
      </c>
      <c r="AF170" s="80">
        <f t="shared" si="9"/>
        <v>6</v>
      </c>
    </row>
    <row r="171" spans="2:32" x14ac:dyDescent="0.25">
      <c r="B171" s="80" t="str">
        <f>Lists!F71</f>
        <v>63. Vinh Long</v>
      </c>
      <c r="C171">
        <f>COUNTIFS('Energy consumption (toe)'!$J$60:$J$3020,'Province x Sector'!C$108,'Energy consumption (toe)'!$AM$60:$AM$3020,'Province x Sector'!$B171)</f>
        <v>0</v>
      </c>
      <c r="D171">
        <f>COUNTIFS('Energy consumption (toe)'!$J$60:$J$3020,'Province x Sector'!D$108,'Energy consumption (toe)'!$AM$60:$AM$3020,'Province x Sector'!$B171)</f>
        <v>0</v>
      </c>
      <c r="E171">
        <f>COUNTIFS('Energy consumption (toe)'!$J$60:$J$3020,'Province x Sector'!E$108,'Energy consumption (toe)'!$AM$60:$AM$3020,'Province x Sector'!$B171)</f>
        <v>0</v>
      </c>
      <c r="F171">
        <f>COUNTIFS('Energy consumption (toe)'!$J$60:$J$3020,'Province x Sector'!F$108,'Energy consumption (toe)'!$AM$60:$AM$3020,'Province x Sector'!$B171)</f>
        <v>0</v>
      </c>
      <c r="G171">
        <f>COUNTIFS('Energy consumption (toe)'!$J$60:$J$3020,'Province x Sector'!G$108,'Energy consumption (toe)'!$AM$60:$AM$3020,'Province x Sector'!$B171)</f>
        <v>0</v>
      </c>
      <c r="H171">
        <f>COUNTIFS('Energy consumption (toe)'!$J$60:$J$3020,'Province x Sector'!H$108,'Energy consumption (toe)'!$AM$60:$AM$3020,'Province x Sector'!$B171)</f>
        <v>6</v>
      </c>
      <c r="I171">
        <f>COUNTIFS('Energy consumption (toe)'!$J$60:$J$3020,'Province x Sector'!I$108,'Energy consumption (toe)'!$AM$60:$AM$3020,'Province x Sector'!$B171)</f>
        <v>1</v>
      </c>
      <c r="J171">
        <f>COUNTIFS('Energy consumption (toe)'!$J$60:$J$3020,'Province x Sector'!J$108,'Energy consumption (toe)'!$AM$60:$AM$3020,'Province x Sector'!$B171)</f>
        <v>0</v>
      </c>
      <c r="K171">
        <f>COUNTIFS('Energy consumption (toe)'!$J$60:$J$3020,'Province x Sector'!K$108,'Energy consumption (toe)'!$AM$60:$AM$3020,'Province x Sector'!$B171)</f>
        <v>2</v>
      </c>
      <c r="L171">
        <f>COUNTIFS('Energy consumption (toe)'!$J$60:$J$3020,'Province x Sector'!L$108,'Energy consumption (toe)'!$AM$60:$AM$3020,'Province x Sector'!$B171)</f>
        <v>1</v>
      </c>
      <c r="M171">
        <f>COUNTIFS('Energy consumption (toe)'!$J$60:$J$3020,'Province x Sector'!M$108,'Energy consumption (toe)'!$AM$60:$AM$3020,'Province x Sector'!$B171)</f>
        <v>0</v>
      </c>
      <c r="N171">
        <f>COUNTIFS('Energy consumption (toe)'!$J$60:$J$3020,'Province x Sector'!N$108,'Energy consumption (toe)'!$AM$60:$AM$3020,'Province x Sector'!$B171)</f>
        <v>0</v>
      </c>
      <c r="O171">
        <f>COUNTIFS('Energy consumption (toe)'!$J$60:$J$3020,'Province x Sector'!O$108,'Energy consumption (toe)'!$AM$60:$AM$3020,'Province x Sector'!$B171)</f>
        <v>0</v>
      </c>
      <c r="P171">
        <f>COUNTIFS('Energy consumption (toe)'!$J$60:$J$3020,'Province x Sector'!P$108,'Energy consumption (toe)'!$AM$60:$AM$3020,'Province x Sector'!$B171)</f>
        <v>0</v>
      </c>
      <c r="Q171">
        <f>COUNTIFS('Energy consumption (toe)'!$J$60:$J$3020,'Province x Sector'!Q$108,'Energy consumption (toe)'!$AM$60:$AM$3020,'Province x Sector'!$B171)</f>
        <v>0</v>
      </c>
      <c r="R171">
        <f>COUNTIFS('Energy consumption (toe)'!$J$60:$J$3020,'Province x Sector'!R$108,'Energy consumption (toe)'!$AM$60:$AM$3020,'Province x Sector'!$B171)</f>
        <v>0</v>
      </c>
      <c r="S171">
        <f>COUNTIFS('Energy consumption (toe)'!$J$60:$J$3020,'Province x Sector'!S$108,'Energy consumption (toe)'!$AM$60:$AM$3020,'Province x Sector'!$B171)</f>
        <v>1</v>
      </c>
      <c r="T171">
        <f>COUNTIFS('Energy consumption (toe)'!$J$60:$J$3020,'Province x Sector'!T$108,'Energy consumption (toe)'!$AM$60:$AM$3020,'Province x Sector'!$B171)</f>
        <v>0</v>
      </c>
      <c r="U171">
        <f>COUNTIFS('Energy consumption (toe)'!$J$60:$J$3020,'Province x Sector'!U$108,'Energy consumption (toe)'!$AM$60:$AM$3020,'Province x Sector'!$B171)</f>
        <v>0</v>
      </c>
      <c r="V171">
        <f>COUNTIFS('Energy consumption (toe)'!$J$60:$J$3020,'Province x Sector'!V$108,'Energy consumption (toe)'!$AM$60:$AM$3020,'Province x Sector'!$B171)</f>
        <v>0</v>
      </c>
      <c r="W171">
        <f>COUNTIFS('Energy consumption (toe)'!$J$60:$J$3020,'Province x Sector'!W$108,'Energy consumption (toe)'!$AM$60:$AM$3020,'Province x Sector'!$B171)</f>
        <v>0</v>
      </c>
      <c r="X171">
        <f>COUNTIFS('Energy consumption (toe)'!$J$60:$J$3020,'Province x Sector'!X$108,'Energy consumption (toe)'!$AM$60:$AM$3020,'Province x Sector'!$B171)</f>
        <v>0</v>
      </c>
      <c r="Y171">
        <f>COUNTIFS('Energy consumption (toe)'!$J$60:$J$3020,'Province x Sector'!Y$108,'Energy consumption (toe)'!$AM$60:$AM$3020,'Province x Sector'!$B171)</f>
        <v>0</v>
      </c>
      <c r="Z171">
        <f>COUNTIFS('Energy consumption (toe)'!$J$60:$J$3020,'Province x Sector'!Z$108,'Energy consumption (toe)'!$AM$60:$AM$3020,'Province x Sector'!$B171)</f>
        <v>0</v>
      </c>
      <c r="AA171">
        <f>COUNTIFS('Energy consumption (toe)'!$J$60:$J$3020,'Province x Sector'!AA$108,'Energy consumption (toe)'!$AM$60:$AM$3020,'Province x Sector'!$B171)</f>
        <v>0</v>
      </c>
      <c r="AB171">
        <f>COUNTIFS('Energy consumption (toe)'!$J$60:$J$3020,'Province x Sector'!AB$108,'Energy consumption (toe)'!$AM$60:$AM$3020,'Province x Sector'!$B171)</f>
        <v>0</v>
      </c>
      <c r="AC171">
        <f>COUNTIFS('Energy consumption (toe)'!$J$60:$J$3020,'Province x Sector'!AC$108,'Energy consumption (toe)'!$AM$60:$AM$3020,'Province x Sector'!$B171)</f>
        <v>0</v>
      </c>
      <c r="AD171">
        <f>COUNTIFS('Energy consumption (toe)'!$J$60:$J$3020,'Province x Sector'!AD$108,'Energy consumption (toe)'!$AM$60:$AM$3020,'Province x Sector'!$B171)</f>
        <v>0</v>
      </c>
      <c r="AE171">
        <f>COUNTIFS('Energy consumption (toe)'!$J$60:$J$3020,'Province x Sector'!AE$108,'Energy consumption (toe)'!$AM$60:$AM$3020,'Province x Sector'!$B171)</f>
        <v>0</v>
      </c>
      <c r="AF171" s="80">
        <f t="shared" si="9"/>
        <v>11</v>
      </c>
    </row>
    <row r="172" spans="2:32" x14ac:dyDescent="0.25">
      <c r="B172" s="28" t="s">
        <v>124</v>
      </c>
      <c r="C172" s="45">
        <f>SUM(C109:C171)</f>
        <v>38</v>
      </c>
      <c r="D172" s="45">
        <f t="shared" ref="D172:AF172" si="10">SUM(D109:D171)</f>
        <v>9</v>
      </c>
      <c r="E172" s="45">
        <f t="shared" si="10"/>
        <v>12</v>
      </c>
      <c r="F172" s="45">
        <f t="shared" si="10"/>
        <v>21</v>
      </c>
      <c r="G172" s="45">
        <f t="shared" si="10"/>
        <v>0</v>
      </c>
      <c r="H172" s="45">
        <f t="shared" si="10"/>
        <v>352</v>
      </c>
      <c r="I172" s="45">
        <f t="shared" si="10"/>
        <v>61</v>
      </c>
      <c r="J172" s="45">
        <f t="shared" si="10"/>
        <v>6</v>
      </c>
      <c r="K172" s="45">
        <f t="shared" si="10"/>
        <v>203</v>
      </c>
      <c r="L172" s="45">
        <f t="shared" si="10"/>
        <v>114</v>
      </c>
      <c r="M172" s="45">
        <f t="shared" si="10"/>
        <v>24</v>
      </c>
      <c r="N172" s="45">
        <f t="shared" si="10"/>
        <v>68</v>
      </c>
      <c r="O172" s="45">
        <f t="shared" si="10"/>
        <v>82</v>
      </c>
      <c r="P172" s="45">
        <f t="shared" si="10"/>
        <v>9</v>
      </c>
      <c r="Q172" s="45">
        <f t="shared" si="10"/>
        <v>5</v>
      </c>
      <c r="R172" s="45">
        <f t="shared" si="10"/>
        <v>48</v>
      </c>
      <c r="S172" s="45">
        <f t="shared" si="10"/>
        <v>17</v>
      </c>
      <c r="T172" s="45">
        <f t="shared" si="10"/>
        <v>242</v>
      </c>
      <c r="U172" s="45">
        <f t="shared" si="10"/>
        <v>280</v>
      </c>
      <c r="V172" s="45">
        <f t="shared" si="10"/>
        <v>183</v>
      </c>
      <c r="W172" s="45">
        <f t="shared" si="10"/>
        <v>94</v>
      </c>
      <c r="X172" s="45">
        <f t="shared" si="10"/>
        <v>189</v>
      </c>
      <c r="Y172" s="45">
        <f t="shared" si="10"/>
        <v>50</v>
      </c>
      <c r="Z172" s="45">
        <f t="shared" si="10"/>
        <v>32</v>
      </c>
      <c r="AA172" s="45">
        <f t="shared" si="10"/>
        <v>63</v>
      </c>
      <c r="AB172" s="45">
        <f t="shared" si="10"/>
        <v>17</v>
      </c>
      <c r="AC172" s="45">
        <f t="shared" si="10"/>
        <v>19</v>
      </c>
      <c r="AD172" s="45">
        <f t="shared" si="10"/>
        <v>80</v>
      </c>
      <c r="AE172" s="45">
        <f t="shared" si="10"/>
        <v>3</v>
      </c>
      <c r="AF172" s="28">
        <f t="shared" si="10"/>
        <v>2321</v>
      </c>
    </row>
    <row r="173" spans="2:32" x14ac:dyDescent="0.25">
      <c r="B173" s="23"/>
      <c r="C173" s="23"/>
      <c r="D173" s="23"/>
      <c r="E173" s="23"/>
      <c r="F173" s="23"/>
      <c r="G173" s="23"/>
      <c r="H173" s="23"/>
      <c r="I173" s="23"/>
      <c r="J173" s="23"/>
      <c r="K173" s="23"/>
      <c r="L173" s="23"/>
      <c r="M173" s="23"/>
      <c r="N173" s="23"/>
      <c r="O173" s="23"/>
      <c r="P173" s="23"/>
      <c r="Q173" s="23"/>
      <c r="R173" s="23"/>
      <c r="S173" s="23"/>
      <c r="T173" s="23"/>
      <c r="U173" s="23"/>
      <c r="V173" s="23"/>
      <c r="W173" s="23"/>
      <c r="X173" s="23"/>
      <c r="Y173" s="23"/>
      <c r="Z173" s="23"/>
      <c r="AA173" s="23"/>
      <c r="AB173" s="23"/>
      <c r="AC173" s="23"/>
      <c r="AD173" s="23"/>
      <c r="AE173" s="23"/>
      <c r="AF173" s="23"/>
    </row>
    <row r="174" spans="2:32" x14ac:dyDescent="0.25">
      <c r="B174" s="23"/>
      <c r="C174" s="23"/>
      <c r="D174" s="23"/>
      <c r="E174" s="23"/>
      <c r="F174" s="23"/>
      <c r="G174" s="23"/>
      <c r="H174" s="23"/>
      <c r="I174" s="23"/>
      <c r="J174" s="23"/>
      <c r="K174" s="23"/>
      <c r="L174" s="23"/>
      <c r="M174" s="23"/>
      <c r="N174" s="23"/>
      <c r="O174" s="23"/>
      <c r="P174" s="23"/>
      <c r="Q174" s="23"/>
      <c r="R174" s="23"/>
      <c r="S174" s="23"/>
      <c r="T174" s="23"/>
      <c r="U174" s="23"/>
      <c r="V174" s="23"/>
      <c r="W174" s="23"/>
      <c r="X174" s="23"/>
      <c r="Y174" s="23"/>
      <c r="Z174" s="23"/>
      <c r="AA174" s="23"/>
      <c r="AB174" s="23"/>
      <c r="AC174" s="23"/>
      <c r="AD174" s="23"/>
      <c r="AE174" s="23"/>
      <c r="AF174" s="23"/>
    </row>
    <row r="175" spans="2:32" x14ac:dyDescent="0.25">
      <c r="B175" s="23"/>
      <c r="C175" s="23"/>
      <c r="D175" s="23"/>
      <c r="E175" s="23"/>
      <c r="F175" s="23"/>
      <c r="G175" s="23"/>
      <c r="H175" s="23"/>
      <c r="I175" s="23"/>
      <c r="J175" s="23"/>
      <c r="K175" s="23"/>
      <c r="L175" s="23"/>
      <c r="M175" s="23"/>
      <c r="N175" s="23"/>
      <c r="O175" s="23"/>
      <c r="P175" s="23"/>
      <c r="Q175" s="23"/>
      <c r="R175" s="23"/>
      <c r="S175" s="23"/>
      <c r="T175" s="23"/>
      <c r="U175" s="23"/>
      <c r="V175" s="23"/>
      <c r="W175" s="23"/>
      <c r="X175" s="23"/>
      <c r="Y175" s="23"/>
      <c r="Z175" s="23"/>
      <c r="AA175" s="23"/>
      <c r="AB175" s="23"/>
      <c r="AC175" s="23"/>
      <c r="AD175" s="23"/>
      <c r="AE175" s="23"/>
      <c r="AF175" s="23"/>
    </row>
    <row r="178" spans="2:32" ht="15.75" x14ac:dyDescent="0.25">
      <c r="B178" s="2" t="s">
        <v>1966</v>
      </c>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row>
    <row r="180" spans="2:32" ht="270" x14ac:dyDescent="0.25">
      <c r="B180" s="423" t="s">
        <v>299</v>
      </c>
      <c r="C180" s="473" t="str">
        <f t="shared" ref="C180:AE180" si="11">C108</f>
        <v>Mining of coal and lignite</v>
      </c>
      <c r="D180" s="474" t="str">
        <f t="shared" si="11"/>
        <v>Extraction of crude petroleum and natural gas</v>
      </c>
      <c r="E180" s="474" t="str">
        <f t="shared" si="11"/>
        <v>Mining of metal ores</v>
      </c>
      <c r="F180" s="474" t="str">
        <f t="shared" si="11"/>
        <v>Other mining and quarrying</v>
      </c>
      <c r="G180" s="474" t="str">
        <f t="shared" si="11"/>
        <v>Mining support service activities</v>
      </c>
      <c r="H180" s="474" t="str">
        <f t="shared" si="11"/>
        <v>Manufacture of food products</v>
      </c>
      <c r="I180" s="474" t="str">
        <f t="shared" si="11"/>
        <v>Manufacture of beverages</v>
      </c>
      <c r="J180" s="474" t="str">
        <f t="shared" si="11"/>
        <v>Manufacture of tobacco products</v>
      </c>
      <c r="K180" s="474" t="str">
        <f t="shared" si="11"/>
        <v>Manufacture of textiles</v>
      </c>
      <c r="L180" s="474" t="str">
        <f t="shared" si="11"/>
        <v>Manufacture of wearing apparel</v>
      </c>
      <c r="M180" s="474" t="str">
        <f t="shared" si="11"/>
        <v>Manufacture of leather and related products</v>
      </c>
      <c r="N180" s="474" t="str">
        <f t="shared" si="11"/>
        <v>Manufacture of wood and of products of wood and cork, except furniture;
manufacture of articles of straw and plaiting materials</v>
      </c>
      <c r="O180" s="474" t="str">
        <f t="shared" si="11"/>
        <v>Manufacture of paper and paper products</v>
      </c>
      <c r="P180" s="474" t="str">
        <f t="shared" si="11"/>
        <v>Printing and reproduction of recorded media</v>
      </c>
      <c r="Q180" s="474" t="str">
        <f t="shared" si="11"/>
        <v>Manufacture of coke and refined petroleum products</v>
      </c>
      <c r="R180" s="474" t="str">
        <f t="shared" si="11"/>
        <v>Manufacture of chemicals and chemical products</v>
      </c>
      <c r="S180" s="474" t="str">
        <f t="shared" si="11"/>
        <v>Manufacture of pharmaceuticals, medicinal chemical and botanical products</v>
      </c>
      <c r="T180" s="474" t="str">
        <f t="shared" si="11"/>
        <v>Manufacture of rubber and plastics products</v>
      </c>
      <c r="U180" s="474" t="str">
        <f t="shared" si="11"/>
        <v>Manufacture of other non-metallic mineral products</v>
      </c>
      <c r="V180" s="474" t="str">
        <f t="shared" si="11"/>
        <v>Manufacture of basic metals</v>
      </c>
      <c r="W180" s="474" t="str">
        <f t="shared" si="11"/>
        <v>Manufacture of fabricated metal products, except machinery and equipment</v>
      </c>
      <c r="X180" s="474" t="str">
        <f t="shared" si="11"/>
        <v>Manufacture of computer, electronic and optical products</v>
      </c>
      <c r="Y180" s="474" t="str">
        <f t="shared" si="11"/>
        <v>Manufacture of electrical equipment</v>
      </c>
      <c r="Z180" s="474" t="str">
        <f t="shared" si="11"/>
        <v>Manufacture of machinery and equipment n.e.c.</v>
      </c>
      <c r="AA180" s="474" t="str">
        <f t="shared" si="11"/>
        <v>Manufacture of motor vehicles, trailers and semi-trailers</v>
      </c>
      <c r="AB180" s="474" t="str">
        <f t="shared" si="11"/>
        <v>Manufacture of other transport equipment</v>
      </c>
      <c r="AC180" s="474" t="str">
        <f t="shared" si="11"/>
        <v>Manufacture of furniture</v>
      </c>
      <c r="AD180" s="474" t="str">
        <f t="shared" si="11"/>
        <v>Other manufacturing</v>
      </c>
      <c r="AE180" s="474" t="str">
        <f t="shared" si="11"/>
        <v>Repair and installation of machinery and equipment</v>
      </c>
      <c r="AF180" s="151" t="s">
        <v>124</v>
      </c>
    </row>
    <row r="181" spans="2:32" x14ac:dyDescent="0.25">
      <c r="B181" s="46" t="str">
        <f t="shared" ref="B181:B212" si="12">B109</f>
        <v>1. Ha Noi</v>
      </c>
      <c r="C181" s="140">
        <f>SUMIFS('Energy consumption (toe)'!$AI$60:$AI$2781,'Energy consumption (toe)'!$J$60:$J$2781,'Province x Sector'!C$180,'Energy consumption (toe)'!$AM$60:$AM$2781,'Province x Sector'!$B181)/1000</f>
        <v>0</v>
      </c>
      <c r="D181" s="476">
        <f>SUMIFS('Energy consumption (toe)'!$AI$60:$AI$2781,'Energy consumption (toe)'!$J$60:$J$2781,'Province x Sector'!D$180,'Energy consumption (toe)'!$AM$60:$AM$2781,'Province x Sector'!$B181)/1000</f>
        <v>0</v>
      </c>
      <c r="E181" s="476">
        <f>SUMIFS('Energy consumption (toe)'!$AI$60:$AI$2781,'Energy consumption (toe)'!$J$60:$J$2781,'Province x Sector'!E$180,'Energy consumption (toe)'!$AM$60:$AM$2781,'Province x Sector'!$B181)/1000</f>
        <v>0</v>
      </c>
      <c r="F181" s="476">
        <f>SUMIFS('Energy consumption (toe)'!$AI$60:$AI$2781,'Energy consumption (toe)'!$J$60:$J$2781,'Province x Sector'!F$180,'Energy consumption (toe)'!$AM$60:$AM$2781,'Province x Sector'!$B181)/1000</f>
        <v>0</v>
      </c>
      <c r="G181" s="476">
        <f>SUMIFS('Energy consumption (toe)'!$AI$60:$AI$2781,'Energy consumption (toe)'!$J$60:$J$2781,'Province x Sector'!G$180,'Energy consumption (toe)'!$AM$60:$AM$2781,'Province x Sector'!$B181)/1000</f>
        <v>0</v>
      </c>
      <c r="H181" s="476">
        <f>SUMIFS('Energy consumption (toe)'!$AI$60:$AI$2781,'Energy consumption (toe)'!$J$60:$J$2781,'Province x Sector'!H$180,'Energy consumption (toe)'!$AM$60:$AM$2781,'Province x Sector'!$B181)/1000</f>
        <v>4.9888121700000001</v>
      </c>
      <c r="I181" s="476">
        <f>SUMIFS('Energy consumption (toe)'!$AI$60:$AI$2781,'Energy consumption (toe)'!$J$60:$J$2781,'Province x Sector'!I$180,'Energy consumption (toe)'!$AM$60:$AM$2781,'Province x Sector'!$B181)/1000</f>
        <v>9.6691169200000004</v>
      </c>
      <c r="J181" s="476">
        <f>SUMIFS('Energy consumption (toe)'!$AI$60:$AI$2781,'Energy consumption (toe)'!$J$60:$J$2781,'Province x Sector'!J$180,'Energy consumption (toe)'!$AM$60:$AM$2781,'Province x Sector'!$B181)/1000</f>
        <v>3.3730750600000001</v>
      </c>
      <c r="K181" s="476">
        <f>SUMIFS('Energy consumption (toe)'!$AI$60:$AI$2781,'Energy consumption (toe)'!$J$60:$J$2781,'Province x Sector'!K$180,'Energy consumption (toe)'!$AM$60:$AM$2781,'Province x Sector'!$B181)/1000</f>
        <v>5.8852025900000005</v>
      </c>
      <c r="L181" s="476">
        <f>SUMIFS('Energy consumption (toe)'!$AI$60:$AI$2781,'Energy consumption (toe)'!$J$60:$J$2781,'Province x Sector'!L$180,'Energy consumption (toe)'!$AM$60:$AM$2781,'Province x Sector'!$B181)/1000</f>
        <v>0</v>
      </c>
      <c r="M181" s="476">
        <f>SUMIFS('Energy consumption (toe)'!$AI$60:$AI$2781,'Energy consumption (toe)'!$J$60:$J$2781,'Province x Sector'!M$180,'Energy consumption (toe)'!$AM$60:$AM$2781,'Province x Sector'!$B181)/1000</f>
        <v>0</v>
      </c>
      <c r="N181" s="476">
        <f>SUMIFS('Energy consumption (toe)'!$AI$60:$AI$2781,'Energy consumption (toe)'!$J$60:$J$2781,'Province x Sector'!N$180,'Energy consumption (toe)'!$AM$60:$AM$2781,'Province x Sector'!$B181)/1000</f>
        <v>0</v>
      </c>
      <c r="O181" s="476">
        <f>SUMIFS('Energy consumption (toe)'!$AI$60:$AI$2781,'Energy consumption (toe)'!$J$60:$J$2781,'Province x Sector'!O$180,'Energy consumption (toe)'!$AM$60:$AM$2781,'Province x Sector'!$B181)/1000</f>
        <v>6.1376239659000005</v>
      </c>
      <c r="P181" s="476">
        <f>SUMIFS('Energy consumption (toe)'!$AI$60:$AI$2781,'Energy consumption (toe)'!$J$60:$J$2781,'Province x Sector'!P$180,'Energy consumption (toe)'!$AM$60:$AM$2781,'Province x Sector'!$B181)/1000</f>
        <v>2.4708676199999999</v>
      </c>
      <c r="Q181" s="476">
        <f>SUMIFS('Energy consumption (toe)'!$AI$60:$AI$2781,'Energy consumption (toe)'!$J$60:$J$2781,'Province x Sector'!Q$180,'Energy consumption (toe)'!$AM$60:$AM$2781,'Province x Sector'!$B181)/1000</f>
        <v>0</v>
      </c>
      <c r="R181" s="476">
        <f>SUMIFS('Energy consumption (toe)'!$AI$60:$AI$2781,'Energy consumption (toe)'!$J$60:$J$2781,'Province x Sector'!R$180,'Energy consumption (toe)'!$AM$60:$AM$2781,'Province x Sector'!$B181)/1000</f>
        <v>46.106603100000001</v>
      </c>
      <c r="S181" s="476">
        <f>SUMIFS('Energy consumption (toe)'!$AI$60:$AI$2781,'Energy consumption (toe)'!$J$60:$J$2781,'Province x Sector'!S$180,'Energy consumption (toe)'!$AM$60:$AM$2781,'Province x Sector'!$B181)/1000</f>
        <v>0</v>
      </c>
      <c r="T181" s="476">
        <f>SUMIFS('Energy consumption (toe)'!$AI$60:$AI$2781,'Energy consumption (toe)'!$J$60:$J$2781,'Province x Sector'!T$180,'Energy consumption (toe)'!$AM$60:$AM$2781,'Province x Sector'!$B181)/1000</f>
        <v>22.749919170400002</v>
      </c>
      <c r="U181" s="476">
        <f>SUMIFS('Energy consumption (toe)'!$AI$60:$AI$2781,'Energy consumption (toe)'!$J$60:$J$2781,'Province x Sector'!U$180,'Energy consumption (toe)'!$AM$60:$AM$2781,'Province x Sector'!$B181)/1000</f>
        <v>28.020401669999998</v>
      </c>
      <c r="V181" s="476">
        <f>SUMIFS('Energy consumption (toe)'!$AI$60:$AI$2781,'Energy consumption (toe)'!$J$60:$J$2781,'Province x Sector'!V$180,'Energy consumption (toe)'!$AM$60:$AM$2781,'Province x Sector'!$B181)/1000</f>
        <v>15.895029340000001</v>
      </c>
      <c r="W181" s="476">
        <f>SUMIFS('Energy consumption (toe)'!$AI$60:$AI$2781,'Energy consumption (toe)'!$J$60:$J$2781,'Province x Sector'!W$180,'Energy consumption (toe)'!$AM$60:$AM$2781,'Province x Sector'!$B181)/1000</f>
        <v>13.3596757382</v>
      </c>
      <c r="X181" s="476">
        <f>SUMIFS('Energy consumption (toe)'!$AI$60:$AI$2781,'Energy consumption (toe)'!$J$60:$J$2781,'Province x Sector'!X$180,'Energy consumption (toe)'!$AM$60:$AM$2781,'Province x Sector'!$B181)/1000</f>
        <v>67.623408755599996</v>
      </c>
      <c r="Y181" s="476">
        <f>SUMIFS('Energy consumption (toe)'!$AI$60:$AI$2781,'Energy consumption (toe)'!$J$60:$J$2781,'Province x Sector'!Y$180,'Energy consumption (toe)'!$AM$60:$AM$2781,'Province x Sector'!$B181)/1000</f>
        <v>10.901980092000002</v>
      </c>
      <c r="Z181" s="476">
        <f>SUMIFS('Energy consumption (toe)'!$AI$60:$AI$2781,'Energy consumption (toe)'!$J$60:$J$2781,'Province x Sector'!Z$180,'Energy consumption (toe)'!$AM$60:$AM$2781,'Province x Sector'!$B181)/1000</f>
        <v>3.3205437150000003</v>
      </c>
      <c r="AA181" s="476">
        <f>SUMIFS('Energy consumption (toe)'!$AI$60:$AI$2781,'Energy consumption (toe)'!$J$60:$J$2781,'Province x Sector'!AA$180,'Energy consumption (toe)'!$AM$60:$AM$2781,'Province x Sector'!$B181)/1000</f>
        <v>37.718073347999997</v>
      </c>
      <c r="AB181" s="476">
        <f>SUMIFS('Energy consumption (toe)'!$AI$60:$AI$2781,'Energy consumption (toe)'!$J$60:$J$2781,'Province x Sector'!AB$180,'Energy consumption (toe)'!$AM$60:$AM$2781,'Province x Sector'!$B181)/1000</f>
        <v>0</v>
      </c>
      <c r="AC181" s="476">
        <f>SUMIFS('Energy consumption (toe)'!$AI$60:$AI$2781,'Energy consumption (toe)'!$J$60:$J$2781,'Province x Sector'!AC$180,'Energy consumption (toe)'!$AM$60:$AM$2781,'Province x Sector'!$B181)/1000</f>
        <v>0</v>
      </c>
      <c r="AD181" s="476">
        <f>SUMIFS('Energy consumption (toe)'!$AI$60:$AI$2781,'Energy consumption (toe)'!$J$60:$J$2781,'Province x Sector'!AD$180,'Energy consumption (toe)'!$AM$60:$AM$2781,'Province x Sector'!$B181)/1000</f>
        <v>19.880675490000002</v>
      </c>
      <c r="AE181" s="477">
        <f>SUMIFS('Energy consumption (toe)'!$AI$60:$AI$2781,'Energy consumption (toe)'!$J$60:$J$2781,'Province x Sector'!AE$180,'Energy consumption (toe)'!$AM$60:$AM$2781,'Province x Sector'!$B181)/1000</f>
        <v>0</v>
      </c>
      <c r="AF181" s="59">
        <f t="shared" ref="AF181:AF212" si="13">SUM(C181:AE181)</f>
        <v>298.10100874510005</v>
      </c>
    </row>
    <row r="182" spans="2:32" x14ac:dyDescent="0.25">
      <c r="B182" s="38" t="str">
        <f t="shared" si="12"/>
        <v>2. Vinh Phuc</v>
      </c>
      <c r="C182" s="478">
        <f>SUMIFS('Energy consumption (toe)'!$AI$60:$AI$2781,'Energy consumption (toe)'!$J$60:$J$2781,'Province x Sector'!C$180,'Energy consumption (toe)'!$AM$60:$AM$2781,'Province x Sector'!$B182)/1000</f>
        <v>0</v>
      </c>
      <c r="D182" s="475">
        <f>SUMIFS('Energy consumption (toe)'!$AI$60:$AI$2781,'Energy consumption (toe)'!$J$60:$J$2781,'Province x Sector'!D$180,'Energy consumption (toe)'!$AM$60:$AM$2781,'Province x Sector'!$B182)/1000</f>
        <v>0</v>
      </c>
      <c r="E182" s="475">
        <f>SUMIFS('Energy consumption (toe)'!$AI$60:$AI$2781,'Energy consumption (toe)'!$J$60:$J$2781,'Province x Sector'!E$180,'Energy consumption (toe)'!$AM$60:$AM$2781,'Province x Sector'!$B182)/1000</f>
        <v>0</v>
      </c>
      <c r="F182" s="475">
        <f>SUMIFS('Energy consumption (toe)'!$AI$60:$AI$2781,'Energy consumption (toe)'!$J$60:$J$2781,'Province x Sector'!F$180,'Energy consumption (toe)'!$AM$60:$AM$2781,'Province x Sector'!$B182)/1000</f>
        <v>0</v>
      </c>
      <c r="G182" s="475">
        <f>SUMIFS('Energy consumption (toe)'!$AI$60:$AI$2781,'Energy consumption (toe)'!$J$60:$J$2781,'Province x Sector'!G$180,'Energy consumption (toe)'!$AM$60:$AM$2781,'Province x Sector'!$B182)/1000</f>
        <v>0</v>
      </c>
      <c r="H182" s="475">
        <f>SUMIFS('Energy consumption (toe)'!$AI$60:$AI$2781,'Energy consumption (toe)'!$J$60:$J$2781,'Province x Sector'!H$180,'Energy consumption (toe)'!$AM$60:$AM$2781,'Province x Sector'!$B182)/1000</f>
        <v>2.9417939974</v>
      </c>
      <c r="I182" s="475">
        <f>SUMIFS('Energy consumption (toe)'!$AI$60:$AI$2781,'Energy consumption (toe)'!$J$60:$J$2781,'Province x Sector'!I$180,'Energy consumption (toe)'!$AM$60:$AM$2781,'Province x Sector'!$B182)/1000</f>
        <v>0</v>
      </c>
      <c r="J182" s="475">
        <f>SUMIFS('Energy consumption (toe)'!$AI$60:$AI$2781,'Energy consumption (toe)'!$J$60:$J$2781,'Province x Sector'!J$180,'Energy consumption (toe)'!$AM$60:$AM$2781,'Province x Sector'!$B182)/1000</f>
        <v>0</v>
      </c>
      <c r="K182" s="475">
        <f>SUMIFS('Energy consumption (toe)'!$AI$60:$AI$2781,'Energy consumption (toe)'!$J$60:$J$2781,'Province x Sector'!K$180,'Energy consumption (toe)'!$AM$60:$AM$2781,'Province x Sector'!$B182)/1000</f>
        <v>0</v>
      </c>
      <c r="L182" s="475">
        <f>SUMIFS('Energy consumption (toe)'!$AI$60:$AI$2781,'Energy consumption (toe)'!$J$60:$J$2781,'Province x Sector'!L$180,'Energy consumption (toe)'!$AM$60:$AM$2781,'Province x Sector'!$B182)/1000</f>
        <v>2.0355882458000001</v>
      </c>
      <c r="M182" s="475">
        <f>SUMIFS('Energy consumption (toe)'!$AI$60:$AI$2781,'Energy consumption (toe)'!$J$60:$J$2781,'Province x Sector'!M$180,'Energy consumption (toe)'!$AM$60:$AM$2781,'Province x Sector'!$B182)/1000</f>
        <v>0</v>
      </c>
      <c r="N182" s="475">
        <f>SUMIFS('Energy consumption (toe)'!$AI$60:$AI$2781,'Energy consumption (toe)'!$J$60:$J$2781,'Province x Sector'!N$180,'Energy consumption (toe)'!$AM$60:$AM$2781,'Province x Sector'!$B182)/1000</f>
        <v>0</v>
      </c>
      <c r="O182" s="475">
        <f>SUMIFS('Energy consumption (toe)'!$AI$60:$AI$2781,'Energy consumption (toe)'!$J$60:$J$2781,'Province x Sector'!O$180,'Energy consumption (toe)'!$AM$60:$AM$2781,'Province x Sector'!$B182)/1000</f>
        <v>0</v>
      </c>
      <c r="P182" s="475">
        <f>SUMIFS('Energy consumption (toe)'!$AI$60:$AI$2781,'Energy consumption (toe)'!$J$60:$J$2781,'Province x Sector'!P$180,'Energy consumption (toe)'!$AM$60:$AM$2781,'Province x Sector'!$B182)/1000</f>
        <v>0</v>
      </c>
      <c r="Q182" s="475">
        <f>SUMIFS('Energy consumption (toe)'!$AI$60:$AI$2781,'Energy consumption (toe)'!$J$60:$J$2781,'Province x Sector'!Q$180,'Energy consumption (toe)'!$AM$60:$AM$2781,'Province x Sector'!$B182)/1000</f>
        <v>0</v>
      </c>
      <c r="R182" s="475">
        <f>SUMIFS('Energy consumption (toe)'!$AI$60:$AI$2781,'Energy consumption (toe)'!$J$60:$J$2781,'Province x Sector'!R$180,'Energy consumption (toe)'!$AM$60:$AM$2781,'Province x Sector'!$B182)/1000</f>
        <v>0</v>
      </c>
      <c r="S182" s="475">
        <f>SUMIFS('Energy consumption (toe)'!$AI$60:$AI$2781,'Energy consumption (toe)'!$J$60:$J$2781,'Province x Sector'!S$180,'Energy consumption (toe)'!$AM$60:$AM$2781,'Province x Sector'!$B182)/1000</f>
        <v>0</v>
      </c>
      <c r="T182" s="475">
        <f>SUMIFS('Energy consumption (toe)'!$AI$60:$AI$2781,'Energy consumption (toe)'!$J$60:$J$2781,'Province x Sector'!T$180,'Energy consumption (toe)'!$AM$60:$AM$2781,'Province x Sector'!$B182)/1000</f>
        <v>5.5139273187000004</v>
      </c>
      <c r="U182" s="475">
        <f>SUMIFS('Energy consumption (toe)'!$AI$60:$AI$2781,'Energy consumption (toe)'!$J$60:$J$2781,'Province x Sector'!U$180,'Energy consumption (toe)'!$AM$60:$AM$2781,'Province x Sector'!$B182)/1000</f>
        <v>31.708326124300001</v>
      </c>
      <c r="V182" s="475">
        <f>SUMIFS('Energy consumption (toe)'!$AI$60:$AI$2781,'Energy consumption (toe)'!$J$60:$J$2781,'Province x Sector'!V$180,'Energy consumption (toe)'!$AM$60:$AM$2781,'Province x Sector'!$B182)/1000</f>
        <v>9.0984439247999997</v>
      </c>
      <c r="W182" s="475">
        <f>SUMIFS('Energy consumption (toe)'!$AI$60:$AI$2781,'Energy consumption (toe)'!$J$60:$J$2781,'Province x Sector'!W$180,'Energy consumption (toe)'!$AM$60:$AM$2781,'Province x Sector'!$B182)/1000</f>
        <v>24.811239217400001</v>
      </c>
      <c r="X182" s="475">
        <f>SUMIFS('Energy consumption (toe)'!$AI$60:$AI$2781,'Energy consumption (toe)'!$J$60:$J$2781,'Province x Sector'!X$180,'Energy consumption (toe)'!$AM$60:$AM$2781,'Province x Sector'!$B182)/1000</f>
        <v>85.242282226499995</v>
      </c>
      <c r="Y182" s="475">
        <f>SUMIFS('Energy consumption (toe)'!$AI$60:$AI$2781,'Energy consumption (toe)'!$J$60:$J$2781,'Province x Sector'!Y$180,'Energy consumption (toe)'!$AM$60:$AM$2781,'Province x Sector'!$B182)/1000</f>
        <v>4.1395542279999997</v>
      </c>
      <c r="Z182" s="475">
        <f>SUMIFS('Energy consumption (toe)'!$AI$60:$AI$2781,'Energy consumption (toe)'!$J$60:$J$2781,'Province x Sector'!Z$180,'Energy consumption (toe)'!$AM$60:$AM$2781,'Province x Sector'!$B182)/1000</f>
        <v>8.0317675619000006</v>
      </c>
      <c r="AA182" s="475">
        <f>SUMIFS('Energy consumption (toe)'!$AI$60:$AI$2781,'Energy consumption (toe)'!$J$60:$J$2781,'Province x Sector'!AA$180,'Energy consumption (toe)'!$AM$60:$AM$2781,'Province x Sector'!$B182)/1000</f>
        <v>26.001020941900002</v>
      </c>
      <c r="AB182" s="475">
        <f>SUMIFS('Energy consumption (toe)'!$AI$60:$AI$2781,'Energy consumption (toe)'!$J$60:$J$2781,'Province x Sector'!AB$180,'Energy consumption (toe)'!$AM$60:$AM$2781,'Province x Sector'!$B182)/1000</f>
        <v>0</v>
      </c>
      <c r="AC182" s="475">
        <f>SUMIFS('Energy consumption (toe)'!$AI$60:$AI$2781,'Energy consumption (toe)'!$J$60:$J$2781,'Province x Sector'!AC$180,'Energy consumption (toe)'!$AM$60:$AM$2781,'Province x Sector'!$B182)/1000</f>
        <v>0</v>
      </c>
      <c r="AD182" s="475">
        <f>SUMIFS('Energy consumption (toe)'!$AI$60:$AI$2781,'Energy consumption (toe)'!$J$60:$J$2781,'Province x Sector'!AD$180,'Energy consumption (toe)'!$AM$60:$AM$2781,'Province x Sector'!$B182)/1000</f>
        <v>10.247113147500002</v>
      </c>
      <c r="AE182" s="479">
        <f>SUMIFS('Energy consumption (toe)'!$AI$60:$AI$2781,'Energy consumption (toe)'!$J$60:$J$2781,'Province x Sector'!AE$180,'Energy consumption (toe)'!$AM$60:$AM$2781,'Province x Sector'!$B182)/1000</f>
        <v>0</v>
      </c>
      <c r="AF182" s="59">
        <f t="shared" si="13"/>
        <v>209.77105693420003</v>
      </c>
    </row>
    <row r="183" spans="2:32" x14ac:dyDescent="0.25">
      <c r="B183" s="38" t="str">
        <f t="shared" si="12"/>
        <v>3. Bac Ninh</v>
      </c>
      <c r="C183" s="478">
        <f>SUMIFS('Energy consumption (toe)'!$AI$60:$AI$2781,'Energy consumption (toe)'!$J$60:$J$2781,'Province x Sector'!C$180,'Energy consumption (toe)'!$AM$60:$AM$2781,'Province x Sector'!$B183)/1000</f>
        <v>0</v>
      </c>
      <c r="D183" s="475">
        <f>SUMIFS('Energy consumption (toe)'!$AI$60:$AI$2781,'Energy consumption (toe)'!$J$60:$J$2781,'Province x Sector'!D$180,'Energy consumption (toe)'!$AM$60:$AM$2781,'Province x Sector'!$B183)/1000</f>
        <v>0</v>
      </c>
      <c r="E183" s="475">
        <f>SUMIFS('Energy consumption (toe)'!$AI$60:$AI$2781,'Energy consumption (toe)'!$J$60:$J$2781,'Province x Sector'!E$180,'Energy consumption (toe)'!$AM$60:$AM$2781,'Province x Sector'!$B183)/1000</f>
        <v>0</v>
      </c>
      <c r="F183" s="475">
        <f>SUMIFS('Energy consumption (toe)'!$AI$60:$AI$2781,'Energy consumption (toe)'!$J$60:$J$2781,'Province x Sector'!F$180,'Energy consumption (toe)'!$AM$60:$AM$2781,'Province x Sector'!$B183)/1000</f>
        <v>0</v>
      </c>
      <c r="G183" s="475">
        <f>SUMIFS('Energy consumption (toe)'!$AI$60:$AI$2781,'Energy consumption (toe)'!$J$60:$J$2781,'Province x Sector'!G$180,'Energy consumption (toe)'!$AM$60:$AM$2781,'Province x Sector'!$B183)/1000</f>
        <v>0</v>
      </c>
      <c r="H183" s="475">
        <f>SUMIFS('Energy consumption (toe)'!$AI$60:$AI$2781,'Energy consumption (toe)'!$J$60:$J$2781,'Province x Sector'!H$180,'Energy consumption (toe)'!$AM$60:$AM$2781,'Province x Sector'!$B183)/1000</f>
        <v>38.577380571499987</v>
      </c>
      <c r="I183" s="475">
        <f>SUMIFS('Energy consumption (toe)'!$AI$60:$AI$2781,'Energy consumption (toe)'!$J$60:$J$2781,'Province x Sector'!I$180,'Energy consumption (toe)'!$AM$60:$AM$2781,'Province x Sector'!$B183)/1000</f>
        <v>6.3364428999999998</v>
      </c>
      <c r="J183" s="475">
        <f>SUMIFS('Energy consumption (toe)'!$AI$60:$AI$2781,'Energy consumption (toe)'!$J$60:$J$2781,'Province x Sector'!J$180,'Energy consumption (toe)'!$AM$60:$AM$2781,'Province x Sector'!$B183)/1000</f>
        <v>1.052390794019999</v>
      </c>
      <c r="K183" s="475">
        <f>SUMIFS('Energy consumption (toe)'!$AI$60:$AI$2781,'Energy consumption (toe)'!$J$60:$J$2781,'Province x Sector'!K$180,'Energy consumption (toe)'!$AM$60:$AM$2781,'Province x Sector'!$B183)/1000</f>
        <v>1.1587930000000002</v>
      </c>
      <c r="L183" s="475">
        <f>SUMIFS('Energy consumption (toe)'!$AI$60:$AI$2781,'Energy consumption (toe)'!$J$60:$J$2781,'Province x Sector'!L$180,'Energy consumption (toe)'!$AM$60:$AM$2781,'Province x Sector'!$B183)/1000</f>
        <v>0</v>
      </c>
      <c r="M183" s="475">
        <f>SUMIFS('Energy consumption (toe)'!$AI$60:$AI$2781,'Energy consumption (toe)'!$J$60:$J$2781,'Province x Sector'!M$180,'Energy consumption (toe)'!$AM$60:$AM$2781,'Province x Sector'!$B183)/1000</f>
        <v>0</v>
      </c>
      <c r="N183" s="475">
        <f>SUMIFS('Energy consumption (toe)'!$AI$60:$AI$2781,'Energy consumption (toe)'!$J$60:$J$2781,'Province x Sector'!N$180,'Energy consumption (toe)'!$AM$60:$AM$2781,'Province x Sector'!$B183)/1000</f>
        <v>1.634037</v>
      </c>
      <c r="O183" s="475">
        <f>SUMIFS('Energy consumption (toe)'!$AI$60:$AI$2781,'Energy consumption (toe)'!$J$60:$J$2781,'Province x Sector'!O$180,'Energy consumption (toe)'!$AM$60:$AM$2781,'Province x Sector'!$B183)/1000</f>
        <v>47.991656261780001</v>
      </c>
      <c r="P183" s="475">
        <f>SUMIFS('Energy consumption (toe)'!$AI$60:$AI$2781,'Energy consumption (toe)'!$J$60:$J$2781,'Province x Sector'!P$180,'Energy consumption (toe)'!$AM$60:$AM$2781,'Province x Sector'!$B183)/1000</f>
        <v>3.2486580241</v>
      </c>
      <c r="Q183" s="475">
        <f>SUMIFS('Energy consumption (toe)'!$AI$60:$AI$2781,'Energy consumption (toe)'!$J$60:$J$2781,'Province x Sector'!Q$180,'Energy consumption (toe)'!$AM$60:$AM$2781,'Province x Sector'!$B183)/1000</f>
        <v>0</v>
      </c>
      <c r="R183" s="475">
        <f>SUMIFS('Energy consumption (toe)'!$AI$60:$AI$2781,'Energy consumption (toe)'!$J$60:$J$2781,'Province x Sector'!R$180,'Energy consumption (toe)'!$AM$60:$AM$2781,'Province x Sector'!$B183)/1000</f>
        <v>0</v>
      </c>
      <c r="S183" s="475">
        <f>SUMIFS('Energy consumption (toe)'!$AI$60:$AI$2781,'Energy consumption (toe)'!$J$60:$J$2781,'Province x Sector'!S$180,'Energy consumption (toe)'!$AM$60:$AM$2781,'Province x Sector'!$B183)/1000</f>
        <v>2.3835342860000002</v>
      </c>
      <c r="T183" s="475">
        <f>SUMIFS('Energy consumption (toe)'!$AI$60:$AI$2781,'Energy consumption (toe)'!$J$60:$J$2781,'Province x Sector'!T$180,'Energy consumption (toe)'!$AM$60:$AM$2781,'Province x Sector'!$B183)/1000</f>
        <v>56.647966054080008</v>
      </c>
      <c r="U183" s="475">
        <f>SUMIFS('Energy consumption (toe)'!$AI$60:$AI$2781,'Energy consumption (toe)'!$J$60:$J$2781,'Province x Sector'!U$180,'Energy consumption (toe)'!$AM$60:$AM$2781,'Province x Sector'!$B183)/1000</f>
        <v>109.88699276376728</v>
      </c>
      <c r="V183" s="475">
        <f>SUMIFS('Energy consumption (toe)'!$AI$60:$AI$2781,'Energy consumption (toe)'!$J$60:$J$2781,'Province x Sector'!V$180,'Energy consumption (toe)'!$AM$60:$AM$2781,'Province x Sector'!$B183)/1000</f>
        <v>7.8743585712000002</v>
      </c>
      <c r="W183" s="475">
        <f>SUMIFS('Energy consumption (toe)'!$AI$60:$AI$2781,'Energy consumption (toe)'!$J$60:$J$2781,'Province x Sector'!W$180,'Energy consumption (toe)'!$AM$60:$AM$2781,'Province x Sector'!$B183)/1000</f>
        <v>29.916469691634834</v>
      </c>
      <c r="X183" s="475">
        <f>SUMIFS('Energy consumption (toe)'!$AI$60:$AI$2781,'Energy consumption (toe)'!$J$60:$J$2781,'Province x Sector'!X$180,'Energy consumption (toe)'!$AM$60:$AM$2781,'Province x Sector'!$B183)/1000</f>
        <v>364.17259128592946</v>
      </c>
      <c r="Y183" s="475">
        <f>SUMIFS('Energy consumption (toe)'!$AI$60:$AI$2781,'Energy consumption (toe)'!$J$60:$J$2781,'Province x Sector'!Y$180,'Energy consumption (toe)'!$AM$60:$AM$2781,'Province x Sector'!$B183)/1000</f>
        <v>7.9566985732000006</v>
      </c>
      <c r="Z183" s="475">
        <f>SUMIFS('Energy consumption (toe)'!$AI$60:$AI$2781,'Energy consumption (toe)'!$J$60:$J$2781,'Province x Sector'!Z$180,'Energy consumption (toe)'!$AM$60:$AM$2781,'Province x Sector'!$B183)/1000</f>
        <v>0</v>
      </c>
      <c r="AA183" s="475">
        <f>SUMIFS('Energy consumption (toe)'!$AI$60:$AI$2781,'Energy consumption (toe)'!$J$60:$J$2781,'Province x Sector'!AA$180,'Energy consumption (toe)'!$AM$60:$AM$2781,'Province x Sector'!$B183)/1000</f>
        <v>1.026095</v>
      </c>
      <c r="AB183" s="475">
        <f>SUMIFS('Energy consumption (toe)'!$AI$60:$AI$2781,'Energy consumption (toe)'!$J$60:$J$2781,'Province x Sector'!AB$180,'Energy consumption (toe)'!$AM$60:$AM$2781,'Province x Sector'!$B183)/1000</f>
        <v>0</v>
      </c>
      <c r="AC183" s="475">
        <f>SUMIFS('Energy consumption (toe)'!$AI$60:$AI$2781,'Energy consumption (toe)'!$J$60:$J$2781,'Province x Sector'!AC$180,'Energy consumption (toe)'!$AM$60:$AM$2781,'Province x Sector'!$B183)/1000</f>
        <v>0</v>
      </c>
      <c r="AD183" s="475">
        <f>SUMIFS('Energy consumption (toe)'!$AI$60:$AI$2781,'Energy consumption (toe)'!$J$60:$J$2781,'Province x Sector'!AD$180,'Energy consumption (toe)'!$AM$60:$AM$2781,'Province x Sector'!$B183)/1000</f>
        <v>13.210552363200003</v>
      </c>
      <c r="AE183" s="479">
        <f>SUMIFS('Energy consumption (toe)'!$AI$60:$AI$2781,'Energy consumption (toe)'!$J$60:$J$2781,'Province x Sector'!AE$180,'Energy consumption (toe)'!$AM$60:$AM$2781,'Province x Sector'!$B183)/1000</f>
        <v>0</v>
      </c>
      <c r="AF183" s="59">
        <f t="shared" si="13"/>
        <v>693.07461714041165</v>
      </c>
    </row>
    <row r="184" spans="2:32" x14ac:dyDescent="0.25">
      <c r="B184" s="38" t="str">
        <f t="shared" si="12"/>
        <v>4. Quang Ninh</v>
      </c>
      <c r="C184" s="478">
        <f>SUMIFS('Energy consumption (toe)'!$AI$60:$AI$2781,'Energy consumption (toe)'!$J$60:$J$2781,'Province x Sector'!C$180,'Energy consumption (toe)'!$AM$60:$AM$2781,'Province x Sector'!$B184)/1000</f>
        <v>975.48351928500006</v>
      </c>
      <c r="D184" s="475">
        <f>SUMIFS('Energy consumption (toe)'!$AI$60:$AI$2781,'Energy consumption (toe)'!$J$60:$J$2781,'Province x Sector'!D$180,'Energy consumption (toe)'!$AM$60:$AM$2781,'Province x Sector'!$B184)/1000</f>
        <v>0</v>
      </c>
      <c r="E184" s="475">
        <f>SUMIFS('Energy consumption (toe)'!$AI$60:$AI$2781,'Energy consumption (toe)'!$J$60:$J$2781,'Province x Sector'!E$180,'Energy consumption (toe)'!$AM$60:$AM$2781,'Province x Sector'!$B184)/1000</f>
        <v>0</v>
      </c>
      <c r="F184" s="475">
        <f>SUMIFS('Energy consumption (toe)'!$AI$60:$AI$2781,'Energy consumption (toe)'!$J$60:$J$2781,'Province x Sector'!F$180,'Energy consumption (toe)'!$AM$60:$AM$2781,'Province x Sector'!$B184)/1000</f>
        <v>7.778217785899999</v>
      </c>
      <c r="G184" s="475">
        <f>SUMIFS('Energy consumption (toe)'!$AI$60:$AI$2781,'Energy consumption (toe)'!$J$60:$J$2781,'Province x Sector'!G$180,'Energy consumption (toe)'!$AM$60:$AM$2781,'Province x Sector'!$B184)/1000</f>
        <v>0</v>
      </c>
      <c r="H184" s="475">
        <f>SUMIFS('Energy consumption (toe)'!$AI$60:$AI$2781,'Energy consumption (toe)'!$J$60:$J$2781,'Province x Sector'!H$180,'Energy consumption (toe)'!$AM$60:$AM$2781,'Province x Sector'!$B184)/1000</f>
        <v>17.094605550000001</v>
      </c>
      <c r="I184" s="475">
        <f>SUMIFS('Energy consumption (toe)'!$AI$60:$AI$2781,'Energy consumption (toe)'!$J$60:$J$2781,'Province x Sector'!I$180,'Energy consumption (toe)'!$AM$60:$AM$2781,'Province x Sector'!$B184)/1000</f>
        <v>1.8219150584999999</v>
      </c>
      <c r="J184" s="475">
        <f>SUMIFS('Energy consumption (toe)'!$AI$60:$AI$2781,'Energy consumption (toe)'!$J$60:$J$2781,'Province x Sector'!J$180,'Energy consumption (toe)'!$AM$60:$AM$2781,'Province x Sector'!$B184)/1000</f>
        <v>0</v>
      </c>
      <c r="K184" s="475">
        <f>SUMIFS('Energy consumption (toe)'!$AI$60:$AI$2781,'Energy consumption (toe)'!$J$60:$J$2781,'Province x Sector'!K$180,'Energy consumption (toe)'!$AM$60:$AM$2781,'Province x Sector'!$B184)/1000</f>
        <v>51.085974218100013</v>
      </c>
      <c r="L184" s="475">
        <f>SUMIFS('Energy consumption (toe)'!$AI$60:$AI$2781,'Energy consumption (toe)'!$J$60:$J$2781,'Province x Sector'!L$180,'Energy consumption (toe)'!$AM$60:$AM$2781,'Province x Sector'!$B184)/1000</f>
        <v>8.0871929136000009</v>
      </c>
      <c r="M184" s="475">
        <f>SUMIFS('Energy consumption (toe)'!$AI$60:$AI$2781,'Energy consumption (toe)'!$J$60:$J$2781,'Province x Sector'!M$180,'Energy consumption (toe)'!$AM$60:$AM$2781,'Province x Sector'!$B184)/1000</f>
        <v>0</v>
      </c>
      <c r="N184" s="475">
        <f>SUMIFS('Energy consumption (toe)'!$AI$60:$AI$2781,'Energy consumption (toe)'!$J$60:$J$2781,'Province x Sector'!N$180,'Energy consumption (toe)'!$AM$60:$AM$2781,'Province x Sector'!$B184)/1000</f>
        <v>1.2379027685999999</v>
      </c>
      <c r="O184" s="475">
        <f>SUMIFS('Energy consumption (toe)'!$AI$60:$AI$2781,'Energy consumption (toe)'!$J$60:$J$2781,'Province x Sector'!O$180,'Energy consumption (toe)'!$AM$60:$AM$2781,'Province x Sector'!$B184)/1000</f>
        <v>0</v>
      </c>
      <c r="P184" s="475">
        <f>SUMIFS('Energy consumption (toe)'!$AI$60:$AI$2781,'Energy consumption (toe)'!$J$60:$J$2781,'Province x Sector'!P$180,'Energy consumption (toe)'!$AM$60:$AM$2781,'Province x Sector'!$B184)/1000</f>
        <v>0</v>
      </c>
      <c r="Q184" s="475">
        <f>SUMIFS('Energy consumption (toe)'!$AI$60:$AI$2781,'Energy consumption (toe)'!$J$60:$J$2781,'Province x Sector'!Q$180,'Energy consumption (toe)'!$AM$60:$AM$2781,'Province x Sector'!$B184)/1000</f>
        <v>0</v>
      </c>
      <c r="R184" s="475">
        <f>SUMIFS('Energy consumption (toe)'!$AI$60:$AI$2781,'Energy consumption (toe)'!$J$60:$J$2781,'Province x Sector'!R$180,'Energy consumption (toe)'!$AM$60:$AM$2781,'Province x Sector'!$B184)/1000</f>
        <v>3.2644945005000006</v>
      </c>
      <c r="S184" s="475">
        <f>SUMIFS('Energy consumption (toe)'!$AI$60:$AI$2781,'Energy consumption (toe)'!$J$60:$J$2781,'Province x Sector'!S$180,'Energy consumption (toe)'!$AM$60:$AM$2781,'Province x Sector'!$B184)/1000</f>
        <v>0</v>
      </c>
      <c r="T184" s="475">
        <f>SUMIFS('Energy consumption (toe)'!$AI$60:$AI$2781,'Energy consumption (toe)'!$J$60:$J$2781,'Province x Sector'!T$180,'Energy consumption (toe)'!$AM$60:$AM$2781,'Province x Sector'!$B184)/1000</f>
        <v>1.5889601066000001</v>
      </c>
      <c r="U184" s="475">
        <f>SUMIFS('Energy consumption (toe)'!$AI$60:$AI$2781,'Energy consumption (toe)'!$J$60:$J$2781,'Province x Sector'!U$180,'Energy consumption (toe)'!$AM$60:$AM$2781,'Province x Sector'!$B184)/1000</f>
        <v>431.51845856859995</v>
      </c>
      <c r="V184" s="475">
        <f>SUMIFS('Energy consumption (toe)'!$AI$60:$AI$2781,'Energy consumption (toe)'!$J$60:$J$2781,'Province x Sector'!V$180,'Energy consumption (toe)'!$AM$60:$AM$2781,'Province x Sector'!$B184)/1000</f>
        <v>1.1465103887000001</v>
      </c>
      <c r="W184" s="475">
        <f>SUMIFS('Energy consumption (toe)'!$AI$60:$AI$2781,'Energy consumption (toe)'!$J$60:$J$2781,'Province x Sector'!W$180,'Energy consumption (toe)'!$AM$60:$AM$2781,'Province x Sector'!$B184)/1000</f>
        <v>0</v>
      </c>
      <c r="X184" s="475">
        <f>SUMIFS('Energy consumption (toe)'!$AI$60:$AI$2781,'Energy consumption (toe)'!$J$60:$J$2781,'Province x Sector'!X$180,'Energy consumption (toe)'!$AM$60:$AM$2781,'Province x Sector'!$B184)/1000</f>
        <v>0</v>
      </c>
      <c r="Y184" s="475">
        <f>SUMIFS('Energy consumption (toe)'!$AI$60:$AI$2781,'Energy consumption (toe)'!$J$60:$J$2781,'Province x Sector'!Y$180,'Energy consumption (toe)'!$AM$60:$AM$2781,'Province x Sector'!$B184)/1000</f>
        <v>0</v>
      </c>
      <c r="Z184" s="475">
        <f>SUMIFS('Energy consumption (toe)'!$AI$60:$AI$2781,'Energy consumption (toe)'!$J$60:$J$2781,'Province x Sector'!Z$180,'Energy consumption (toe)'!$AM$60:$AM$2781,'Province x Sector'!$B184)/1000</f>
        <v>4.5430541</v>
      </c>
      <c r="AA184" s="475">
        <f>SUMIFS('Energy consumption (toe)'!$AI$60:$AI$2781,'Energy consumption (toe)'!$J$60:$J$2781,'Province x Sector'!AA$180,'Energy consumption (toe)'!$AM$60:$AM$2781,'Province x Sector'!$B184)/1000</f>
        <v>0</v>
      </c>
      <c r="AB184" s="475">
        <f>SUMIFS('Energy consumption (toe)'!$AI$60:$AI$2781,'Energy consumption (toe)'!$J$60:$J$2781,'Province x Sector'!AB$180,'Energy consumption (toe)'!$AM$60:$AM$2781,'Province x Sector'!$B184)/1000</f>
        <v>12.737052822400001</v>
      </c>
      <c r="AC184" s="475">
        <f>SUMIFS('Energy consumption (toe)'!$AI$60:$AI$2781,'Energy consumption (toe)'!$J$60:$J$2781,'Province x Sector'!AC$180,'Energy consumption (toe)'!$AM$60:$AM$2781,'Province x Sector'!$B184)/1000</f>
        <v>0</v>
      </c>
      <c r="AD184" s="475">
        <f>SUMIFS('Energy consumption (toe)'!$AI$60:$AI$2781,'Energy consumption (toe)'!$J$60:$J$2781,'Province x Sector'!AD$180,'Energy consumption (toe)'!$AM$60:$AM$2781,'Province x Sector'!$B184)/1000</f>
        <v>23.7144898584</v>
      </c>
      <c r="AE184" s="479">
        <f>SUMIFS('Energy consumption (toe)'!$AI$60:$AI$2781,'Energy consumption (toe)'!$J$60:$J$2781,'Province x Sector'!AE$180,'Energy consumption (toe)'!$AM$60:$AM$2781,'Province x Sector'!$B184)/1000</f>
        <v>0</v>
      </c>
      <c r="AF184" s="59">
        <f t="shared" si="13"/>
        <v>1541.1023479249002</v>
      </c>
    </row>
    <row r="185" spans="2:32" x14ac:dyDescent="0.25">
      <c r="B185" s="38" t="str">
        <f t="shared" si="12"/>
        <v>5. Hai Duong</v>
      </c>
      <c r="C185" s="478">
        <f>SUMIFS('Energy consumption (toe)'!$AI$60:$AI$2781,'Energy consumption (toe)'!$J$60:$J$2781,'Province x Sector'!C$180,'Energy consumption (toe)'!$AM$60:$AM$2781,'Province x Sector'!$B185)/1000</f>
        <v>0</v>
      </c>
      <c r="D185" s="475">
        <f>SUMIFS('Energy consumption (toe)'!$AI$60:$AI$2781,'Energy consumption (toe)'!$J$60:$J$2781,'Province x Sector'!D$180,'Energy consumption (toe)'!$AM$60:$AM$2781,'Province x Sector'!$B185)/1000</f>
        <v>0</v>
      </c>
      <c r="E185" s="475">
        <f>SUMIFS('Energy consumption (toe)'!$AI$60:$AI$2781,'Energy consumption (toe)'!$J$60:$J$2781,'Province x Sector'!E$180,'Energy consumption (toe)'!$AM$60:$AM$2781,'Province x Sector'!$B185)/1000</f>
        <v>0</v>
      </c>
      <c r="F185" s="475">
        <f>SUMIFS('Energy consumption (toe)'!$AI$60:$AI$2781,'Energy consumption (toe)'!$J$60:$J$2781,'Province x Sector'!F$180,'Energy consumption (toe)'!$AM$60:$AM$2781,'Province x Sector'!$B185)/1000</f>
        <v>0</v>
      </c>
      <c r="G185" s="475">
        <f>SUMIFS('Energy consumption (toe)'!$AI$60:$AI$2781,'Energy consumption (toe)'!$J$60:$J$2781,'Province x Sector'!G$180,'Energy consumption (toe)'!$AM$60:$AM$2781,'Province x Sector'!$B185)/1000</f>
        <v>0</v>
      </c>
      <c r="H185" s="475">
        <f>SUMIFS('Energy consumption (toe)'!$AI$60:$AI$2781,'Energy consumption (toe)'!$J$60:$J$2781,'Province x Sector'!H$180,'Energy consumption (toe)'!$AM$60:$AM$2781,'Province x Sector'!$B185)/1000</f>
        <v>14.051906736299999</v>
      </c>
      <c r="I185" s="475">
        <f>SUMIFS('Energy consumption (toe)'!$AI$60:$AI$2781,'Energy consumption (toe)'!$J$60:$J$2781,'Province x Sector'!I$180,'Energy consumption (toe)'!$AM$60:$AM$2781,'Province x Sector'!$B185)/1000</f>
        <v>1.1086858531000001</v>
      </c>
      <c r="J185" s="475">
        <f>SUMIFS('Energy consumption (toe)'!$AI$60:$AI$2781,'Energy consumption (toe)'!$J$60:$J$2781,'Province x Sector'!J$180,'Energy consumption (toe)'!$AM$60:$AM$2781,'Province x Sector'!$B185)/1000</f>
        <v>0</v>
      </c>
      <c r="K185" s="475">
        <f>SUMIFS('Energy consumption (toe)'!$AI$60:$AI$2781,'Energy consumption (toe)'!$J$60:$J$2781,'Province x Sector'!K$180,'Energy consumption (toe)'!$AM$60:$AM$2781,'Province x Sector'!$B185)/1000</f>
        <v>23.959334806099999</v>
      </c>
      <c r="L185" s="475">
        <f>SUMIFS('Energy consumption (toe)'!$AI$60:$AI$2781,'Energy consumption (toe)'!$J$60:$J$2781,'Province x Sector'!L$180,'Energy consumption (toe)'!$AM$60:$AM$2781,'Province x Sector'!$B185)/1000</f>
        <v>7.0105339377</v>
      </c>
      <c r="M185" s="475">
        <f>SUMIFS('Energy consumption (toe)'!$AI$60:$AI$2781,'Energy consumption (toe)'!$J$60:$J$2781,'Province x Sector'!M$180,'Energy consumption (toe)'!$AM$60:$AM$2781,'Province x Sector'!$B185)/1000</f>
        <v>0</v>
      </c>
      <c r="N185" s="475">
        <f>SUMIFS('Energy consumption (toe)'!$AI$60:$AI$2781,'Energy consumption (toe)'!$J$60:$J$2781,'Province x Sector'!N$180,'Energy consumption (toe)'!$AM$60:$AM$2781,'Province x Sector'!$B185)/1000</f>
        <v>0</v>
      </c>
      <c r="O185" s="475">
        <f>SUMIFS('Energy consumption (toe)'!$AI$60:$AI$2781,'Energy consumption (toe)'!$J$60:$J$2781,'Province x Sector'!O$180,'Energy consumption (toe)'!$AM$60:$AM$2781,'Province x Sector'!$B185)/1000</f>
        <v>7.7215722542000007</v>
      </c>
      <c r="P185" s="475">
        <f>SUMIFS('Energy consumption (toe)'!$AI$60:$AI$2781,'Energy consumption (toe)'!$J$60:$J$2781,'Province x Sector'!P$180,'Energy consumption (toe)'!$AM$60:$AM$2781,'Province x Sector'!$B185)/1000</f>
        <v>0</v>
      </c>
      <c r="Q185" s="475">
        <f>SUMIFS('Energy consumption (toe)'!$AI$60:$AI$2781,'Energy consumption (toe)'!$J$60:$J$2781,'Province x Sector'!Q$180,'Energy consumption (toe)'!$AM$60:$AM$2781,'Province x Sector'!$B185)/1000</f>
        <v>0</v>
      </c>
      <c r="R185" s="475">
        <f>SUMIFS('Energy consumption (toe)'!$AI$60:$AI$2781,'Energy consumption (toe)'!$J$60:$J$2781,'Province x Sector'!R$180,'Energy consumption (toe)'!$AM$60:$AM$2781,'Province x Sector'!$B185)/1000</f>
        <v>0</v>
      </c>
      <c r="S185" s="475">
        <f>SUMIFS('Energy consumption (toe)'!$AI$60:$AI$2781,'Energy consumption (toe)'!$J$60:$J$2781,'Province x Sector'!S$180,'Energy consumption (toe)'!$AM$60:$AM$2781,'Province x Sector'!$B185)/1000</f>
        <v>0</v>
      </c>
      <c r="T185" s="475">
        <f>SUMIFS('Energy consumption (toe)'!$AI$60:$AI$2781,'Energy consumption (toe)'!$J$60:$J$2781,'Province x Sector'!T$180,'Energy consumption (toe)'!$AM$60:$AM$2781,'Province x Sector'!$B185)/1000</f>
        <v>26.315072761199996</v>
      </c>
      <c r="U185" s="475">
        <f>SUMIFS('Energy consumption (toe)'!$AI$60:$AI$2781,'Energy consumption (toe)'!$J$60:$J$2781,'Province x Sector'!U$180,'Energy consumption (toe)'!$AM$60:$AM$2781,'Province x Sector'!$B185)/1000</f>
        <v>178.3172245147</v>
      </c>
      <c r="V185" s="475">
        <f>SUMIFS('Energy consumption (toe)'!$AI$60:$AI$2781,'Energy consumption (toe)'!$J$60:$J$2781,'Province x Sector'!V$180,'Energy consumption (toe)'!$AM$60:$AM$2781,'Province x Sector'!$B185)/1000</f>
        <v>262.95207505940004</v>
      </c>
      <c r="W185" s="475">
        <f>SUMIFS('Energy consumption (toe)'!$AI$60:$AI$2781,'Energy consumption (toe)'!$J$60:$J$2781,'Province x Sector'!W$180,'Energy consumption (toe)'!$AM$60:$AM$2781,'Province x Sector'!$B185)/1000</f>
        <v>8.4476532777000006</v>
      </c>
      <c r="X185" s="475">
        <f>SUMIFS('Energy consumption (toe)'!$AI$60:$AI$2781,'Energy consumption (toe)'!$J$60:$J$2781,'Province x Sector'!X$180,'Energy consumption (toe)'!$AM$60:$AM$2781,'Province x Sector'!$B185)/1000</f>
        <v>25.127073500900003</v>
      </c>
      <c r="Y185" s="475">
        <f>SUMIFS('Energy consumption (toe)'!$AI$60:$AI$2781,'Energy consumption (toe)'!$J$60:$J$2781,'Province x Sector'!Y$180,'Energy consumption (toe)'!$AM$60:$AM$2781,'Province x Sector'!$B185)/1000</f>
        <v>3.2077337506000005</v>
      </c>
      <c r="Z185" s="475">
        <f>SUMIFS('Energy consumption (toe)'!$AI$60:$AI$2781,'Energy consumption (toe)'!$J$60:$J$2781,'Province x Sector'!Z$180,'Energy consumption (toe)'!$AM$60:$AM$2781,'Province x Sector'!$B185)/1000</f>
        <v>7.4309997404000008</v>
      </c>
      <c r="AA185" s="475">
        <f>SUMIFS('Energy consumption (toe)'!$AI$60:$AI$2781,'Energy consumption (toe)'!$J$60:$J$2781,'Province x Sector'!AA$180,'Energy consumption (toe)'!$AM$60:$AM$2781,'Province x Sector'!$B185)/1000</f>
        <v>15.8245036065</v>
      </c>
      <c r="AB185" s="475">
        <f>SUMIFS('Energy consumption (toe)'!$AI$60:$AI$2781,'Energy consumption (toe)'!$J$60:$J$2781,'Province x Sector'!AB$180,'Energy consumption (toe)'!$AM$60:$AM$2781,'Province x Sector'!$B185)/1000</f>
        <v>3.2652808614</v>
      </c>
      <c r="AC185" s="475">
        <f>SUMIFS('Energy consumption (toe)'!$AI$60:$AI$2781,'Energy consumption (toe)'!$J$60:$J$2781,'Province x Sector'!AC$180,'Energy consumption (toe)'!$AM$60:$AM$2781,'Province x Sector'!$B185)/1000</f>
        <v>0</v>
      </c>
      <c r="AD185" s="475">
        <f>SUMIFS('Energy consumption (toe)'!$AI$60:$AI$2781,'Energy consumption (toe)'!$J$60:$J$2781,'Province x Sector'!AD$180,'Energy consumption (toe)'!$AM$60:$AM$2781,'Province x Sector'!$B185)/1000</f>
        <v>8.3751441587999995</v>
      </c>
      <c r="AE185" s="479">
        <f>SUMIFS('Energy consumption (toe)'!$AI$60:$AI$2781,'Energy consumption (toe)'!$J$60:$J$2781,'Province x Sector'!AE$180,'Energy consumption (toe)'!$AM$60:$AM$2781,'Province x Sector'!$B185)/1000</f>
        <v>0</v>
      </c>
      <c r="AF185" s="59">
        <f t="shared" si="13"/>
        <v>593.11479481900017</v>
      </c>
    </row>
    <row r="186" spans="2:32" x14ac:dyDescent="0.25">
      <c r="B186" s="38" t="str">
        <f t="shared" si="12"/>
        <v>6. Hai Phong</v>
      </c>
      <c r="C186" s="478">
        <f>SUMIFS('Energy consumption (toe)'!$AI$60:$AI$2781,'Energy consumption (toe)'!$J$60:$J$2781,'Province x Sector'!C$180,'Energy consumption (toe)'!$AM$60:$AM$2781,'Province x Sector'!$B186)/1000</f>
        <v>0</v>
      </c>
      <c r="D186" s="475">
        <f>SUMIFS('Energy consumption (toe)'!$AI$60:$AI$2781,'Energy consumption (toe)'!$J$60:$J$2781,'Province x Sector'!D$180,'Energy consumption (toe)'!$AM$60:$AM$2781,'Province x Sector'!$B186)/1000</f>
        <v>0</v>
      </c>
      <c r="E186" s="475">
        <f>SUMIFS('Energy consumption (toe)'!$AI$60:$AI$2781,'Energy consumption (toe)'!$J$60:$J$2781,'Province x Sector'!E$180,'Energy consumption (toe)'!$AM$60:$AM$2781,'Province x Sector'!$B186)/1000</f>
        <v>0</v>
      </c>
      <c r="F186" s="475">
        <f>SUMIFS('Energy consumption (toe)'!$AI$60:$AI$2781,'Energy consumption (toe)'!$J$60:$J$2781,'Province x Sector'!F$180,'Energy consumption (toe)'!$AM$60:$AM$2781,'Province x Sector'!$B186)/1000</f>
        <v>44.661831078799999</v>
      </c>
      <c r="G186" s="475">
        <f>SUMIFS('Energy consumption (toe)'!$AI$60:$AI$2781,'Energy consumption (toe)'!$J$60:$J$2781,'Province x Sector'!G$180,'Energy consumption (toe)'!$AM$60:$AM$2781,'Province x Sector'!$B186)/1000</f>
        <v>0</v>
      </c>
      <c r="H186" s="475">
        <f>SUMIFS('Energy consumption (toe)'!$AI$60:$AI$2781,'Energy consumption (toe)'!$J$60:$J$2781,'Province x Sector'!H$180,'Energy consumption (toe)'!$AM$60:$AM$2781,'Province x Sector'!$B186)/1000</f>
        <v>7.9497205706000003</v>
      </c>
      <c r="I186" s="475">
        <f>SUMIFS('Energy consumption (toe)'!$AI$60:$AI$2781,'Energy consumption (toe)'!$J$60:$J$2781,'Province x Sector'!I$180,'Energy consumption (toe)'!$AM$60:$AM$2781,'Province x Sector'!$B186)/1000</f>
        <v>2.6171069810999996</v>
      </c>
      <c r="J186" s="475">
        <f>SUMIFS('Energy consumption (toe)'!$AI$60:$AI$2781,'Energy consumption (toe)'!$J$60:$J$2781,'Province x Sector'!J$180,'Energy consumption (toe)'!$AM$60:$AM$2781,'Province x Sector'!$B186)/1000</f>
        <v>0</v>
      </c>
      <c r="K186" s="475">
        <f>SUMIFS('Energy consumption (toe)'!$AI$60:$AI$2781,'Energy consumption (toe)'!$J$60:$J$2781,'Province x Sector'!K$180,'Energy consumption (toe)'!$AM$60:$AM$2781,'Province x Sector'!$B186)/1000</f>
        <v>52.158296775392003</v>
      </c>
      <c r="L186" s="475">
        <f>SUMIFS('Energy consumption (toe)'!$AI$60:$AI$2781,'Energy consumption (toe)'!$J$60:$J$2781,'Province x Sector'!L$180,'Energy consumption (toe)'!$AM$60:$AM$2781,'Province x Sector'!$B186)/1000</f>
        <v>6.7816122464999999</v>
      </c>
      <c r="M186" s="475">
        <f>SUMIFS('Energy consumption (toe)'!$AI$60:$AI$2781,'Energy consumption (toe)'!$J$60:$J$2781,'Province x Sector'!M$180,'Energy consumption (toe)'!$AM$60:$AM$2781,'Province x Sector'!$B186)/1000</f>
        <v>1.3879441348000001</v>
      </c>
      <c r="N186" s="475">
        <f>SUMIFS('Energy consumption (toe)'!$AI$60:$AI$2781,'Energy consumption (toe)'!$J$60:$J$2781,'Province x Sector'!N$180,'Energy consumption (toe)'!$AM$60:$AM$2781,'Province x Sector'!$B186)/1000</f>
        <v>5.9166377009000009</v>
      </c>
      <c r="O186" s="475">
        <f>SUMIFS('Energy consumption (toe)'!$AI$60:$AI$2781,'Energy consumption (toe)'!$J$60:$J$2781,'Province x Sector'!O$180,'Energy consumption (toe)'!$AM$60:$AM$2781,'Province x Sector'!$B186)/1000</f>
        <v>1.4334817175000003</v>
      </c>
      <c r="P186" s="475">
        <f>SUMIFS('Energy consumption (toe)'!$AI$60:$AI$2781,'Energy consumption (toe)'!$J$60:$J$2781,'Province x Sector'!P$180,'Energy consumption (toe)'!$AM$60:$AM$2781,'Province x Sector'!$B186)/1000</f>
        <v>1.3187894077000002</v>
      </c>
      <c r="Q186" s="475">
        <f>SUMIFS('Energy consumption (toe)'!$AI$60:$AI$2781,'Energy consumption (toe)'!$J$60:$J$2781,'Province x Sector'!Q$180,'Energy consumption (toe)'!$AM$60:$AM$2781,'Province x Sector'!$B186)/1000</f>
        <v>0</v>
      </c>
      <c r="R186" s="475">
        <f>SUMIFS('Energy consumption (toe)'!$AI$60:$AI$2781,'Energy consumption (toe)'!$J$60:$J$2781,'Province x Sector'!R$180,'Energy consumption (toe)'!$AM$60:$AM$2781,'Province x Sector'!$B186)/1000</f>
        <v>8.5196287000000002</v>
      </c>
      <c r="S186" s="475">
        <f>SUMIFS('Energy consumption (toe)'!$AI$60:$AI$2781,'Energy consumption (toe)'!$J$60:$J$2781,'Province x Sector'!S$180,'Energy consumption (toe)'!$AM$60:$AM$2781,'Province x Sector'!$B186)/1000</f>
        <v>1.9363000527000001</v>
      </c>
      <c r="T186" s="475">
        <f>SUMIFS('Energy consumption (toe)'!$AI$60:$AI$2781,'Energy consumption (toe)'!$J$60:$J$2781,'Province x Sector'!T$180,'Energy consumption (toe)'!$AM$60:$AM$2781,'Province x Sector'!$B186)/1000</f>
        <v>38.97220355160001</v>
      </c>
      <c r="U186" s="475">
        <f>SUMIFS('Energy consumption (toe)'!$AI$60:$AI$2781,'Energy consumption (toe)'!$J$60:$J$2781,'Province x Sector'!U$180,'Energy consumption (toe)'!$AM$60:$AM$2781,'Province x Sector'!$B186)/1000</f>
        <v>453.50510668359993</v>
      </c>
      <c r="V186" s="475">
        <f>SUMIFS('Energy consumption (toe)'!$AI$60:$AI$2781,'Energy consumption (toe)'!$J$60:$J$2781,'Province x Sector'!V$180,'Energy consumption (toe)'!$AM$60:$AM$2781,'Province x Sector'!$B186)/1000</f>
        <v>102.73917541879999</v>
      </c>
      <c r="W186" s="475">
        <f>SUMIFS('Energy consumption (toe)'!$AI$60:$AI$2781,'Energy consumption (toe)'!$J$60:$J$2781,'Province x Sector'!W$180,'Energy consumption (toe)'!$AM$60:$AM$2781,'Province x Sector'!$B186)/1000</f>
        <v>13.741270246700001</v>
      </c>
      <c r="X186" s="475">
        <f>SUMIFS('Energy consumption (toe)'!$AI$60:$AI$2781,'Energy consumption (toe)'!$J$60:$J$2781,'Province x Sector'!X$180,'Energy consumption (toe)'!$AM$60:$AM$2781,'Province x Sector'!$B186)/1000</f>
        <v>73.986056885466681</v>
      </c>
      <c r="Y186" s="475">
        <f>SUMIFS('Energy consumption (toe)'!$AI$60:$AI$2781,'Energy consumption (toe)'!$J$60:$J$2781,'Province x Sector'!Y$180,'Energy consumption (toe)'!$AM$60:$AM$2781,'Province x Sector'!$B186)/1000</f>
        <v>12.6247874601</v>
      </c>
      <c r="Z186" s="475">
        <f>SUMIFS('Energy consumption (toe)'!$AI$60:$AI$2781,'Energy consumption (toe)'!$J$60:$J$2781,'Province x Sector'!Z$180,'Energy consumption (toe)'!$AM$60:$AM$2781,'Province x Sector'!$B186)/1000</f>
        <v>7.4652914388000005</v>
      </c>
      <c r="AA186" s="475">
        <f>SUMIFS('Energy consumption (toe)'!$AI$60:$AI$2781,'Energy consumption (toe)'!$J$60:$J$2781,'Province x Sector'!AA$180,'Energy consumption (toe)'!$AM$60:$AM$2781,'Province x Sector'!$B186)/1000</f>
        <v>17.903768063399998</v>
      </c>
      <c r="AB186" s="475">
        <f>SUMIFS('Energy consumption (toe)'!$AI$60:$AI$2781,'Energy consumption (toe)'!$J$60:$J$2781,'Province x Sector'!AB$180,'Energy consumption (toe)'!$AM$60:$AM$2781,'Province x Sector'!$B186)/1000</f>
        <v>3.7900657748000004</v>
      </c>
      <c r="AC186" s="475">
        <f>SUMIFS('Energy consumption (toe)'!$AI$60:$AI$2781,'Energy consumption (toe)'!$J$60:$J$2781,'Province x Sector'!AC$180,'Energy consumption (toe)'!$AM$60:$AM$2781,'Province x Sector'!$B186)/1000</f>
        <v>0</v>
      </c>
      <c r="AD186" s="475">
        <f>SUMIFS('Energy consumption (toe)'!$AI$60:$AI$2781,'Energy consumption (toe)'!$J$60:$J$2781,'Province x Sector'!AD$180,'Energy consumption (toe)'!$AM$60:$AM$2781,'Province x Sector'!$B186)/1000</f>
        <v>10.5958294661</v>
      </c>
      <c r="AE186" s="479">
        <f>SUMIFS('Energy consumption (toe)'!$AI$60:$AI$2781,'Energy consumption (toe)'!$J$60:$J$2781,'Province x Sector'!AE$180,'Energy consumption (toe)'!$AM$60:$AM$2781,'Province x Sector'!$B186)/1000</f>
        <v>0</v>
      </c>
      <c r="AF186" s="59">
        <f t="shared" si="13"/>
        <v>870.00490435535869</v>
      </c>
    </row>
    <row r="187" spans="2:32" x14ac:dyDescent="0.25">
      <c r="B187" s="38" t="str">
        <f t="shared" si="12"/>
        <v>7. Hung Yen</v>
      </c>
      <c r="C187" s="478">
        <f>SUMIFS('Energy consumption (toe)'!$AI$60:$AI$2781,'Energy consumption (toe)'!$J$60:$J$2781,'Province x Sector'!C$180,'Energy consumption (toe)'!$AM$60:$AM$2781,'Province x Sector'!$B187)/1000</f>
        <v>0</v>
      </c>
      <c r="D187" s="475">
        <f>SUMIFS('Energy consumption (toe)'!$AI$60:$AI$2781,'Energy consumption (toe)'!$J$60:$J$2781,'Province x Sector'!D$180,'Energy consumption (toe)'!$AM$60:$AM$2781,'Province x Sector'!$B187)/1000</f>
        <v>4.5364199999999997</v>
      </c>
      <c r="E187" s="475">
        <f>SUMIFS('Energy consumption (toe)'!$AI$60:$AI$2781,'Energy consumption (toe)'!$J$60:$J$2781,'Province x Sector'!E$180,'Energy consumption (toe)'!$AM$60:$AM$2781,'Province x Sector'!$B187)/1000</f>
        <v>0</v>
      </c>
      <c r="F187" s="475">
        <f>SUMIFS('Energy consumption (toe)'!$AI$60:$AI$2781,'Energy consumption (toe)'!$J$60:$J$2781,'Province x Sector'!F$180,'Energy consumption (toe)'!$AM$60:$AM$2781,'Province x Sector'!$B187)/1000</f>
        <v>0</v>
      </c>
      <c r="G187" s="475">
        <f>SUMIFS('Energy consumption (toe)'!$AI$60:$AI$2781,'Energy consumption (toe)'!$J$60:$J$2781,'Province x Sector'!G$180,'Energy consumption (toe)'!$AM$60:$AM$2781,'Province x Sector'!$B187)/1000</f>
        <v>0</v>
      </c>
      <c r="H187" s="475">
        <f>SUMIFS('Energy consumption (toe)'!$AI$60:$AI$2781,'Energy consumption (toe)'!$J$60:$J$2781,'Province x Sector'!H$180,'Energy consumption (toe)'!$AM$60:$AM$2781,'Province x Sector'!$B187)/1000</f>
        <v>11.439938262100002</v>
      </c>
      <c r="I187" s="475">
        <f>SUMIFS('Energy consumption (toe)'!$AI$60:$AI$2781,'Energy consumption (toe)'!$J$60:$J$2781,'Province x Sector'!I$180,'Energy consumption (toe)'!$AM$60:$AM$2781,'Province x Sector'!$B187)/1000</f>
        <v>5.0424954914000004</v>
      </c>
      <c r="J187" s="475">
        <f>SUMIFS('Energy consumption (toe)'!$AI$60:$AI$2781,'Energy consumption (toe)'!$J$60:$J$2781,'Province x Sector'!J$180,'Energy consumption (toe)'!$AM$60:$AM$2781,'Province x Sector'!$B187)/1000</f>
        <v>0</v>
      </c>
      <c r="K187" s="475">
        <f>SUMIFS('Energy consumption (toe)'!$AI$60:$AI$2781,'Energy consumption (toe)'!$J$60:$J$2781,'Province x Sector'!K$180,'Energy consumption (toe)'!$AM$60:$AM$2781,'Province x Sector'!$B187)/1000</f>
        <v>17.494189676299996</v>
      </c>
      <c r="L187" s="475">
        <f>SUMIFS('Energy consumption (toe)'!$AI$60:$AI$2781,'Energy consumption (toe)'!$J$60:$J$2781,'Province x Sector'!L$180,'Energy consumption (toe)'!$AM$60:$AM$2781,'Province x Sector'!$B187)/1000</f>
        <v>4.9780934119000007</v>
      </c>
      <c r="M187" s="475">
        <f>SUMIFS('Energy consumption (toe)'!$AI$60:$AI$2781,'Energy consumption (toe)'!$J$60:$J$2781,'Province x Sector'!M$180,'Energy consumption (toe)'!$AM$60:$AM$2781,'Province x Sector'!$B187)/1000</f>
        <v>0</v>
      </c>
      <c r="N187" s="475">
        <f>SUMIFS('Energy consumption (toe)'!$AI$60:$AI$2781,'Energy consumption (toe)'!$J$60:$J$2781,'Province x Sector'!N$180,'Energy consumption (toe)'!$AM$60:$AM$2781,'Province x Sector'!$B187)/1000</f>
        <v>0</v>
      </c>
      <c r="O187" s="475">
        <f>SUMIFS('Energy consumption (toe)'!$AI$60:$AI$2781,'Energy consumption (toe)'!$J$60:$J$2781,'Province x Sector'!O$180,'Energy consumption (toe)'!$AM$60:$AM$2781,'Province x Sector'!$B187)/1000</f>
        <v>11.917505394699999</v>
      </c>
      <c r="P187" s="475">
        <f>SUMIFS('Energy consumption (toe)'!$AI$60:$AI$2781,'Energy consumption (toe)'!$J$60:$J$2781,'Province x Sector'!P$180,'Energy consumption (toe)'!$AM$60:$AM$2781,'Province x Sector'!$B187)/1000</f>
        <v>2.4912120750000004</v>
      </c>
      <c r="Q187" s="475">
        <f>SUMIFS('Energy consumption (toe)'!$AI$60:$AI$2781,'Energy consumption (toe)'!$J$60:$J$2781,'Province x Sector'!Q$180,'Energy consumption (toe)'!$AM$60:$AM$2781,'Province x Sector'!$B187)/1000</f>
        <v>0</v>
      </c>
      <c r="R187" s="475">
        <f>SUMIFS('Energy consumption (toe)'!$AI$60:$AI$2781,'Energy consumption (toe)'!$J$60:$J$2781,'Province x Sector'!R$180,'Energy consumption (toe)'!$AM$60:$AM$2781,'Province x Sector'!$B187)/1000</f>
        <v>1.0741586650000001</v>
      </c>
      <c r="S187" s="475">
        <f>SUMIFS('Energy consumption (toe)'!$AI$60:$AI$2781,'Energy consumption (toe)'!$J$60:$J$2781,'Province x Sector'!S$180,'Energy consumption (toe)'!$AM$60:$AM$2781,'Province x Sector'!$B187)/1000</f>
        <v>1.9025281992</v>
      </c>
      <c r="T187" s="475">
        <f>SUMIFS('Energy consumption (toe)'!$AI$60:$AI$2781,'Energy consumption (toe)'!$J$60:$J$2781,'Province x Sector'!T$180,'Energy consumption (toe)'!$AM$60:$AM$2781,'Province x Sector'!$B187)/1000</f>
        <v>29.964498083199999</v>
      </c>
      <c r="U187" s="475">
        <f>SUMIFS('Energy consumption (toe)'!$AI$60:$AI$2781,'Energy consumption (toe)'!$J$60:$J$2781,'Province x Sector'!U$180,'Energy consumption (toe)'!$AM$60:$AM$2781,'Province x Sector'!$B187)/1000</f>
        <v>33.724076142900003</v>
      </c>
      <c r="V187" s="475">
        <f>SUMIFS('Energy consumption (toe)'!$AI$60:$AI$2781,'Energy consumption (toe)'!$J$60:$J$2781,'Province x Sector'!V$180,'Energy consumption (toe)'!$AM$60:$AM$2781,'Province x Sector'!$B187)/1000</f>
        <v>99.987892171700011</v>
      </c>
      <c r="W187" s="475">
        <f>SUMIFS('Energy consumption (toe)'!$AI$60:$AI$2781,'Energy consumption (toe)'!$J$60:$J$2781,'Province x Sector'!W$180,'Energy consumption (toe)'!$AM$60:$AM$2781,'Province x Sector'!$B187)/1000</f>
        <v>21.064201572100004</v>
      </c>
      <c r="X187" s="475">
        <f>SUMIFS('Energy consumption (toe)'!$AI$60:$AI$2781,'Energy consumption (toe)'!$J$60:$J$2781,'Province x Sector'!X$180,'Energy consumption (toe)'!$AM$60:$AM$2781,'Province x Sector'!$B187)/1000</f>
        <v>21.519924344</v>
      </c>
      <c r="Y187" s="475">
        <f>SUMIFS('Energy consumption (toe)'!$AI$60:$AI$2781,'Energy consumption (toe)'!$J$60:$J$2781,'Province x Sector'!Y$180,'Energy consumption (toe)'!$AM$60:$AM$2781,'Province x Sector'!$B187)/1000</f>
        <v>2.6836590468000003</v>
      </c>
      <c r="Z187" s="475">
        <f>SUMIFS('Energy consumption (toe)'!$AI$60:$AI$2781,'Energy consumption (toe)'!$J$60:$J$2781,'Province x Sector'!Z$180,'Energy consumption (toe)'!$AM$60:$AM$2781,'Province x Sector'!$B187)/1000</f>
        <v>4.9879345312000005</v>
      </c>
      <c r="AA187" s="475">
        <f>SUMIFS('Energy consumption (toe)'!$AI$60:$AI$2781,'Energy consumption (toe)'!$J$60:$J$2781,'Province x Sector'!AA$180,'Energy consumption (toe)'!$AM$60:$AM$2781,'Province x Sector'!$B187)/1000</f>
        <v>10.4546917074</v>
      </c>
      <c r="AB187" s="475">
        <f>SUMIFS('Energy consumption (toe)'!$AI$60:$AI$2781,'Energy consumption (toe)'!$J$60:$J$2781,'Province x Sector'!AB$180,'Energy consumption (toe)'!$AM$60:$AM$2781,'Province x Sector'!$B187)/1000</f>
        <v>1.6883104820000001</v>
      </c>
      <c r="AC187" s="475">
        <f>SUMIFS('Energy consumption (toe)'!$AI$60:$AI$2781,'Energy consumption (toe)'!$J$60:$J$2781,'Province x Sector'!AC$180,'Energy consumption (toe)'!$AM$60:$AM$2781,'Province x Sector'!$B187)/1000</f>
        <v>0</v>
      </c>
      <c r="AD187" s="475">
        <f>SUMIFS('Energy consumption (toe)'!$AI$60:$AI$2781,'Energy consumption (toe)'!$J$60:$J$2781,'Province x Sector'!AD$180,'Energy consumption (toe)'!$AM$60:$AM$2781,'Province x Sector'!$B187)/1000</f>
        <v>1.2718220704000001</v>
      </c>
      <c r="AE187" s="479">
        <f>SUMIFS('Energy consumption (toe)'!$AI$60:$AI$2781,'Energy consumption (toe)'!$J$60:$J$2781,'Province x Sector'!AE$180,'Energy consumption (toe)'!$AM$60:$AM$2781,'Province x Sector'!$B187)/1000</f>
        <v>0</v>
      </c>
      <c r="AF187" s="59">
        <f t="shared" si="13"/>
        <v>288.22355132730002</v>
      </c>
    </row>
    <row r="188" spans="2:32" x14ac:dyDescent="0.25">
      <c r="B188" s="38" t="str">
        <f t="shared" si="12"/>
        <v>8. Thai Binh</v>
      </c>
      <c r="C188" s="478">
        <f>SUMIFS('Energy consumption (toe)'!$AI$60:$AI$2781,'Energy consumption (toe)'!$J$60:$J$2781,'Province x Sector'!C$180,'Energy consumption (toe)'!$AM$60:$AM$2781,'Province x Sector'!$B188)/1000</f>
        <v>0</v>
      </c>
      <c r="D188" s="475">
        <f>SUMIFS('Energy consumption (toe)'!$AI$60:$AI$2781,'Energy consumption (toe)'!$J$60:$J$2781,'Province x Sector'!D$180,'Energy consumption (toe)'!$AM$60:$AM$2781,'Province x Sector'!$B188)/1000</f>
        <v>0</v>
      </c>
      <c r="E188" s="475">
        <f>SUMIFS('Energy consumption (toe)'!$AI$60:$AI$2781,'Energy consumption (toe)'!$J$60:$J$2781,'Province x Sector'!E$180,'Energy consumption (toe)'!$AM$60:$AM$2781,'Province x Sector'!$B188)/1000</f>
        <v>0</v>
      </c>
      <c r="F188" s="475">
        <f>SUMIFS('Energy consumption (toe)'!$AI$60:$AI$2781,'Energy consumption (toe)'!$J$60:$J$2781,'Province x Sector'!F$180,'Energy consumption (toe)'!$AM$60:$AM$2781,'Province x Sector'!$B188)/1000</f>
        <v>0</v>
      </c>
      <c r="G188" s="475">
        <f>SUMIFS('Energy consumption (toe)'!$AI$60:$AI$2781,'Energy consumption (toe)'!$J$60:$J$2781,'Province x Sector'!G$180,'Energy consumption (toe)'!$AM$60:$AM$2781,'Province x Sector'!$B188)/1000</f>
        <v>0</v>
      </c>
      <c r="H188" s="475">
        <f>SUMIFS('Energy consumption (toe)'!$AI$60:$AI$2781,'Energy consumption (toe)'!$J$60:$J$2781,'Province x Sector'!H$180,'Energy consumption (toe)'!$AM$60:$AM$2781,'Province x Sector'!$B188)/1000</f>
        <v>0</v>
      </c>
      <c r="I188" s="475">
        <f>SUMIFS('Energy consumption (toe)'!$AI$60:$AI$2781,'Energy consumption (toe)'!$J$60:$J$2781,'Province x Sector'!I$180,'Energy consumption (toe)'!$AM$60:$AM$2781,'Province x Sector'!$B188)/1000</f>
        <v>1.0169152301</v>
      </c>
      <c r="J188" s="475">
        <f>SUMIFS('Energy consumption (toe)'!$AI$60:$AI$2781,'Energy consumption (toe)'!$J$60:$J$2781,'Province x Sector'!J$180,'Energy consumption (toe)'!$AM$60:$AM$2781,'Province x Sector'!$B188)/1000</f>
        <v>0</v>
      </c>
      <c r="K188" s="475">
        <f>SUMIFS('Energy consumption (toe)'!$AI$60:$AI$2781,'Energy consumption (toe)'!$J$60:$J$2781,'Province x Sector'!K$180,'Energy consumption (toe)'!$AM$60:$AM$2781,'Province x Sector'!$B188)/1000</f>
        <v>24.158178084100001</v>
      </c>
      <c r="L188" s="475">
        <f>SUMIFS('Energy consumption (toe)'!$AI$60:$AI$2781,'Energy consumption (toe)'!$J$60:$J$2781,'Province x Sector'!L$180,'Energy consumption (toe)'!$AM$60:$AM$2781,'Province x Sector'!$B188)/1000</f>
        <v>10.325861869500001</v>
      </c>
      <c r="M188" s="475">
        <f>SUMIFS('Energy consumption (toe)'!$AI$60:$AI$2781,'Energy consumption (toe)'!$J$60:$J$2781,'Province x Sector'!M$180,'Energy consumption (toe)'!$AM$60:$AM$2781,'Province x Sector'!$B188)/1000</f>
        <v>0</v>
      </c>
      <c r="N188" s="475">
        <f>SUMIFS('Energy consumption (toe)'!$AI$60:$AI$2781,'Energy consumption (toe)'!$J$60:$J$2781,'Province x Sector'!N$180,'Energy consumption (toe)'!$AM$60:$AM$2781,'Province x Sector'!$B188)/1000</f>
        <v>0</v>
      </c>
      <c r="O188" s="475">
        <f>SUMIFS('Energy consumption (toe)'!$AI$60:$AI$2781,'Energy consumption (toe)'!$J$60:$J$2781,'Province x Sector'!O$180,'Energy consumption (toe)'!$AM$60:$AM$2781,'Province x Sector'!$B188)/1000</f>
        <v>0</v>
      </c>
      <c r="P188" s="475">
        <f>SUMIFS('Energy consumption (toe)'!$AI$60:$AI$2781,'Energy consumption (toe)'!$J$60:$J$2781,'Province x Sector'!P$180,'Energy consumption (toe)'!$AM$60:$AM$2781,'Province x Sector'!$B188)/1000</f>
        <v>0</v>
      </c>
      <c r="Q188" s="475">
        <f>SUMIFS('Energy consumption (toe)'!$AI$60:$AI$2781,'Energy consumption (toe)'!$J$60:$J$2781,'Province x Sector'!Q$180,'Energy consumption (toe)'!$AM$60:$AM$2781,'Province x Sector'!$B188)/1000</f>
        <v>0</v>
      </c>
      <c r="R188" s="475">
        <f>SUMIFS('Energy consumption (toe)'!$AI$60:$AI$2781,'Energy consumption (toe)'!$J$60:$J$2781,'Province x Sector'!R$180,'Energy consumption (toe)'!$AM$60:$AM$2781,'Province x Sector'!$B188)/1000</f>
        <v>4.4661820421999998</v>
      </c>
      <c r="S188" s="475">
        <f>SUMIFS('Energy consumption (toe)'!$AI$60:$AI$2781,'Energy consumption (toe)'!$J$60:$J$2781,'Province x Sector'!S$180,'Energy consumption (toe)'!$AM$60:$AM$2781,'Province x Sector'!$B188)/1000</f>
        <v>0</v>
      </c>
      <c r="T188" s="475">
        <f>SUMIFS('Energy consumption (toe)'!$AI$60:$AI$2781,'Energy consumption (toe)'!$J$60:$J$2781,'Province x Sector'!T$180,'Energy consumption (toe)'!$AM$60:$AM$2781,'Province x Sector'!$B188)/1000</f>
        <v>0</v>
      </c>
      <c r="U188" s="475">
        <f>SUMIFS('Energy consumption (toe)'!$AI$60:$AI$2781,'Energy consumption (toe)'!$J$60:$J$2781,'Province x Sector'!U$180,'Energy consumption (toe)'!$AM$60:$AM$2781,'Province x Sector'!$B188)/1000</f>
        <v>7.8708525666000009</v>
      </c>
      <c r="V188" s="475">
        <f>SUMIFS('Energy consumption (toe)'!$AI$60:$AI$2781,'Energy consumption (toe)'!$J$60:$J$2781,'Province x Sector'!V$180,'Energy consumption (toe)'!$AM$60:$AM$2781,'Province x Sector'!$B188)/1000</f>
        <v>31.749910437200004</v>
      </c>
      <c r="W188" s="475">
        <f>SUMIFS('Energy consumption (toe)'!$AI$60:$AI$2781,'Energy consumption (toe)'!$J$60:$J$2781,'Province x Sector'!W$180,'Energy consumption (toe)'!$AM$60:$AM$2781,'Province x Sector'!$B188)/1000</f>
        <v>3.2476446800000005</v>
      </c>
      <c r="X188" s="475">
        <f>SUMIFS('Energy consumption (toe)'!$AI$60:$AI$2781,'Energy consumption (toe)'!$J$60:$J$2781,'Province x Sector'!X$180,'Energy consumption (toe)'!$AM$60:$AM$2781,'Province x Sector'!$B188)/1000</f>
        <v>0</v>
      </c>
      <c r="Y188" s="475">
        <f>SUMIFS('Energy consumption (toe)'!$AI$60:$AI$2781,'Energy consumption (toe)'!$J$60:$J$2781,'Province x Sector'!Y$180,'Energy consumption (toe)'!$AM$60:$AM$2781,'Province x Sector'!$B188)/1000</f>
        <v>0</v>
      </c>
      <c r="Z188" s="475">
        <f>SUMIFS('Energy consumption (toe)'!$AI$60:$AI$2781,'Energy consumption (toe)'!$J$60:$J$2781,'Province x Sector'!Z$180,'Energy consumption (toe)'!$AM$60:$AM$2781,'Province x Sector'!$B188)/1000</f>
        <v>1.8373841199999998</v>
      </c>
      <c r="AA188" s="475">
        <f>SUMIFS('Energy consumption (toe)'!$AI$60:$AI$2781,'Energy consumption (toe)'!$J$60:$J$2781,'Province x Sector'!AA$180,'Energy consumption (toe)'!$AM$60:$AM$2781,'Province x Sector'!$B188)/1000</f>
        <v>1.2588070197000001</v>
      </c>
      <c r="AB188" s="475">
        <f>SUMIFS('Energy consumption (toe)'!$AI$60:$AI$2781,'Energy consumption (toe)'!$J$60:$J$2781,'Province x Sector'!AB$180,'Energy consumption (toe)'!$AM$60:$AM$2781,'Province x Sector'!$B188)/1000</f>
        <v>0</v>
      </c>
      <c r="AC188" s="475">
        <f>SUMIFS('Energy consumption (toe)'!$AI$60:$AI$2781,'Energy consumption (toe)'!$J$60:$J$2781,'Province x Sector'!AC$180,'Energy consumption (toe)'!$AM$60:$AM$2781,'Province x Sector'!$B188)/1000</f>
        <v>0</v>
      </c>
      <c r="AD188" s="475">
        <f>SUMIFS('Energy consumption (toe)'!$AI$60:$AI$2781,'Energy consumption (toe)'!$J$60:$J$2781,'Province x Sector'!AD$180,'Energy consumption (toe)'!$AM$60:$AM$2781,'Province x Sector'!$B188)/1000</f>
        <v>0</v>
      </c>
      <c r="AE188" s="479">
        <f>SUMIFS('Energy consumption (toe)'!$AI$60:$AI$2781,'Energy consumption (toe)'!$J$60:$J$2781,'Province x Sector'!AE$180,'Energy consumption (toe)'!$AM$60:$AM$2781,'Province x Sector'!$B188)/1000</f>
        <v>0</v>
      </c>
      <c r="AF188" s="59">
        <f t="shared" si="13"/>
        <v>85.931736049400016</v>
      </c>
    </row>
    <row r="189" spans="2:32" x14ac:dyDescent="0.25">
      <c r="B189" s="38" t="str">
        <f t="shared" si="12"/>
        <v>9. Ha Nam</v>
      </c>
      <c r="C189" s="478">
        <f>SUMIFS('Energy consumption (toe)'!$AI$60:$AI$2781,'Energy consumption (toe)'!$J$60:$J$2781,'Province x Sector'!C$180,'Energy consumption (toe)'!$AM$60:$AM$2781,'Province x Sector'!$B189)/1000</f>
        <v>0</v>
      </c>
      <c r="D189" s="475">
        <f>SUMIFS('Energy consumption (toe)'!$AI$60:$AI$2781,'Energy consumption (toe)'!$J$60:$J$2781,'Province x Sector'!D$180,'Energy consumption (toe)'!$AM$60:$AM$2781,'Province x Sector'!$B189)/1000</f>
        <v>0</v>
      </c>
      <c r="E189" s="475">
        <f>SUMIFS('Energy consumption (toe)'!$AI$60:$AI$2781,'Energy consumption (toe)'!$J$60:$J$2781,'Province x Sector'!E$180,'Energy consumption (toe)'!$AM$60:$AM$2781,'Province x Sector'!$B189)/1000</f>
        <v>0</v>
      </c>
      <c r="F189" s="475">
        <f>SUMIFS('Energy consumption (toe)'!$AI$60:$AI$2781,'Energy consumption (toe)'!$J$60:$J$2781,'Province x Sector'!F$180,'Energy consumption (toe)'!$AM$60:$AM$2781,'Province x Sector'!$B189)/1000</f>
        <v>0</v>
      </c>
      <c r="G189" s="475">
        <f>SUMIFS('Energy consumption (toe)'!$AI$60:$AI$2781,'Energy consumption (toe)'!$J$60:$J$2781,'Province x Sector'!G$180,'Energy consumption (toe)'!$AM$60:$AM$2781,'Province x Sector'!$B189)/1000</f>
        <v>0</v>
      </c>
      <c r="H189" s="475">
        <f>SUMIFS('Energy consumption (toe)'!$AI$60:$AI$2781,'Energy consumption (toe)'!$J$60:$J$2781,'Province x Sector'!H$180,'Energy consumption (toe)'!$AM$60:$AM$2781,'Province x Sector'!$B189)/1000</f>
        <v>31.066240297800011</v>
      </c>
      <c r="I189" s="475">
        <f>SUMIFS('Energy consumption (toe)'!$AI$60:$AI$2781,'Energy consumption (toe)'!$J$60:$J$2781,'Province x Sector'!I$180,'Energy consumption (toe)'!$AM$60:$AM$2781,'Province x Sector'!$B189)/1000</f>
        <v>5.2279270150000023</v>
      </c>
      <c r="J189" s="475">
        <f>SUMIFS('Energy consumption (toe)'!$AI$60:$AI$2781,'Energy consumption (toe)'!$J$60:$J$2781,'Province x Sector'!J$180,'Energy consumption (toe)'!$AM$60:$AM$2781,'Province x Sector'!$B189)/1000</f>
        <v>0</v>
      </c>
      <c r="K189" s="475">
        <f>SUMIFS('Energy consumption (toe)'!$AI$60:$AI$2781,'Energy consumption (toe)'!$J$60:$J$2781,'Province x Sector'!K$180,'Energy consumption (toe)'!$AM$60:$AM$2781,'Province x Sector'!$B189)/1000</f>
        <v>54.757562042000004</v>
      </c>
      <c r="L189" s="475">
        <f>SUMIFS('Energy consumption (toe)'!$AI$60:$AI$2781,'Energy consumption (toe)'!$J$60:$J$2781,'Province x Sector'!L$180,'Energy consumption (toe)'!$AM$60:$AM$2781,'Province x Sector'!$B189)/1000</f>
        <v>16.180003150000001</v>
      </c>
      <c r="M189" s="475">
        <f>SUMIFS('Energy consumption (toe)'!$AI$60:$AI$2781,'Energy consumption (toe)'!$J$60:$J$2781,'Province x Sector'!M$180,'Energy consumption (toe)'!$AM$60:$AM$2781,'Province x Sector'!$B189)/1000</f>
        <v>0</v>
      </c>
      <c r="N189" s="475">
        <f>SUMIFS('Energy consumption (toe)'!$AI$60:$AI$2781,'Energy consumption (toe)'!$J$60:$J$2781,'Province x Sector'!N$180,'Energy consumption (toe)'!$AM$60:$AM$2781,'Province x Sector'!$B189)/1000</f>
        <v>0</v>
      </c>
      <c r="O189" s="475">
        <f>SUMIFS('Energy consumption (toe)'!$AI$60:$AI$2781,'Energy consumption (toe)'!$J$60:$J$2781,'Province x Sector'!O$180,'Energy consumption (toe)'!$AM$60:$AM$2781,'Province x Sector'!$B189)/1000</f>
        <v>6.0854688399999999</v>
      </c>
      <c r="P189" s="475">
        <f>SUMIFS('Energy consumption (toe)'!$AI$60:$AI$2781,'Energy consumption (toe)'!$J$60:$J$2781,'Province x Sector'!P$180,'Energy consumption (toe)'!$AM$60:$AM$2781,'Province x Sector'!$B189)/1000</f>
        <v>0</v>
      </c>
      <c r="Q189" s="475">
        <f>SUMIFS('Energy consumption (toe)'!$AI$60:$AI$2781,'Energy consumption (toe)'!$J$60:$J$2781,'Province x Sector'!Q$180,'Energy consumption (toe)'!$AM$60:$AM$2781,'Province x Sector'!$B189)/1000</f>
        <v>0</v>
      </c>
      <c r="R189" s="475">
        <f>SUMIFS('Energy consumption (toe)'!$AI$60:$AI$2781,'Energy consumption (toe)'!$J$60:$J$2781,'Province x Sector'!R$180,'Energy consumption (toe)'!$AM$60:$AM$2781,'Province x Sector'!$B189)/1000</f>
        <v>0</v>
      </c>
      <c r="S189" s="475">
        <f>SUMIFS('Energy consumption (toe)'!$AI$60:$AI$2781,'Energy consumption (toe)'!$J$60:$J$2781,'Province x Sector'!S$180,'Energy consumption (toe)'!$AM$60:$AM$2781,'Province x Sector'!$B189)/1000</f>
        <v>0</v>
      </c>
      <c r="T189" s="475">
        <f>SUMIFS('Energy consumption (toe)'!$AI$60:$AI$2781,'Energy consumption (toe)'!$J$60:$J$2781,'Province x Sector'!T$180,'Energy consumption (toe)'!$AM$60:$AM$2781,'Province x Sector'!$B189)/1000</f>
        <v>48.483017443000001</v>
      </c>
      <c r="U189" s="475">
        <f>SUMIFS('Energy consumption (toe)'!$AI$60:$AI$2781,'Energy consumption (toe)'!$J$60:$J$2781,'Province x Sector'!U$180,'Energy consumption (toe)'!$AM$60:$AM$2781,'Province x Sector'!$B189)/1000</f>
        <v>1085.159749658</v>
      </c>
      <c r="V189" s="475">
        <f>SUMIFS('Energy consumption (toe)'!$AI$60:$AI$2781,'Energy consumption (toe)'!$J$60:$J$2781,'Province x Sector'!V$180,'Energy consumption (toe)'!$AM$60:$AM$2781,'Province x Sector'!$B189)/1000</f>
        <v>1.1314499716999999</v>
      </c>
      <c r="W189" s="475">
        <f>SUMIFS('Energy consumption (toe)'!$AI$60:$AI$2781,'Energy consumption (toe)'!$J$60:$J$2781,'Province x Sector'!W$180,'Energy consumption (toe)'!$AM$60:$AM$2781,'Province x Sector'!$B189)/1000</f>
        <v>4.6630995550999996</v>
      </c>
      <c r="X189" s="475">
        <f>SUMIFS('Energy consumption (toe)'!$AI$60:$AI$2781,'Energy consumption (toe)'!$J$60:$J$2781,'Province x Sector'!X$180,'Energy consumption (toe)'!$AM$60:$AM$2781,'Province x Sector'!$B189)/1000</f>
        <v>20.933407536899999</v>
      </c>
      <c r="Y189" s="475">
        <f>SUMIFS('Energy consumption (toe)'!$AI$60:$AI$2781,'Energy consumption (toe)'!$J$60:$J$2781,'Province x Sector'!Y$180,'Energy consumption (toe)'!$AM$60:$AM$2781,'Province x Sector'!$B189)/1000</f>
        <v>18.125785844499998</v>
      </c>
      <c r="Z189" s="475">
        <f>SUMIFS('Energy consumption (toe)'!$AI$60:$AI$2781,'Energy consumption (toe)'!$J$60:$J$2781,'Province x Sector'!Z$180,'Energy consumption (toe)'!$AM$60:$AM$2781,'Province x Sector'!$B189)/1000</f>
        <v>0</v>
      </c>
      <c r="AA189" s="475">
        <f>SUMIFS('Energy consumption (toe)'!$AI$60:$AI$2781,'Energy consumption (toe)'!$J$60:$J$2781,'Province x Sector'!AA$180,'Energy consumption (toe)'!$AM$60:$AM$2781,'Province x Sector'!$B189)/1000</f>
        <v>8.0563000870000003</v>
      </c>
      <c r="AB189" s="475">
        <f>SUMIFS('Energy consumption (toe)'!$AI$60:$AI$2781,'Energy consumption (toe)'!$J$60:$J$2781,'Province x Sector'!AB$180,'Energy consumption (toe)'!$AM$60:$AM$2781,'Province x Sector'!$B189)/1000</f>
        <v>0</v>
      </c>
      <c r="AC189" s="475">
        <f>SUMIFS('Energy consumption (toe)'!$AI$60:$AI$2781,'Energy consumption (toe)'!$J$60:$J$2781,'Province x Sector'!AC$180,'Energy consumption (toe)'!$AM$60:$AM$2781,'Province x Sector'!$B189)/1000</f>
        <v>0</v>
      </c>
      <c r="AD189" s="475">
        <f>SUMIFS('Energy consumption (toe)'!$AI$60:$AI$2781,'Energy consumption (toe)'!$J$60:$J$2781,'Province x Sector'!AD$180,'Energy consumption (toe)'!$AM$60:$AM$2781,'Province x Sector'!$B189)/1000</f>
        <v>1.8906367814</v>
      </c>
      <c r="AE189" s="479">
        <f>SUMIFS('Energy consumption (toe)'!$AI$60:$AI$2781,'Energy consumption (toe)'!$J$60:$J$2781,'Province x Sector'!AE$180,'Energy consumption (toe)'!$AM$60:$AM$2781,'Province x Sector'!$B189)/1000</f>
        <v>0</v>
      </c>
      <c r="AF189" s="59">
        <f t="shared" si="13"/>
        <v>1301.7606482223998</v>
      </c>
    </row>
    <row r="190" spans="2:32" x14ac:dyDescent="0.25">
      <c r="B190" s="38" t="str">
        <f t="shared" si="12"/>
        <v>10. Nam Dinh</v>
      </c>
      <c r="C190" s="478">
        <f>SUMIFS('Energy consumption (toe)'!$AI$60:$AI$2781,'Energy consumption (toe)'!$J$60:$J$2781,'Province x Sector'!C$180,'Energy consumption (toe)'!$AM$60:$AM$2781,'Province x Sector'!$B190)/1000</f>
        <v>0</v>
      </c>
      <c r="D190" s="475">
        <f>SUMIFS('Energy consumption (toe)'!$AI$60:$AI$2781,'Energy consumption (toe)'!$J$60:$J$2781,'Province x Sector'!D$180,'Energy consumption (toe)'!$AM$60:$AM$2781,'Province x Sector'!$B190)/1000</f>
        <v>0</v>
      </c>
      <c r="E190" s="475">
        <f>SUMIFS('Energy consumption (toe)'!$AI$60:$AI$2781,'Energy consumption (toe)'!$J$60:$J$2781,'Province x Sector'!E$180,'Energy consumption (toe)'!$AM$60:$AM$2781,'Province x Sector'!$B190)/1000</f>
        <v>0</v>
      </c>
      <c r="F190" s="475">
        <f>SUMIFS('Energy consumption (toe)'!$AI$60:$AI$2781,'Energy consumption (toe)'!$J$60:$J$2781,'Province x Sector'!F$180,'Energy consumption (toe)'!$AM$60:$AM$2781,'Province x Sector'!$B190)/1000</f>
        <v>0</v>
      </c>
      <c r="G190" s="475">
        <f>SUMIFS('Energy consumption (toe)'!$AI$60:$AI$2781,'Energy consumption (toe)'!$J$60:$J$2781,'Province x Sector'!G$180,'Energy consumption (toe)'!$AM$60:$AM$2781,'Province x Sector'!$B190)/1000</f>
        <v>0</v>
      </c>
      <c r="H190" s="475">
        <f>SUMIFS('Energy consumption (toe)'!$AI$60:$AI$2781,'Energy consumption (toe)'!$J$60:$J$2781,'Province x Sector'!H$180,'Energy consumption (toe)'!$AM$60:$AM$2781,'Province x Sector'!$B190)/1000</f>
        <v>0</v>
      </c>
      <c r="I190" s="475">
        <f>SUMIFS('Energy consumption (toe)'!$AI$60:$AI$2781,'Energy consumption (toe)'!$J$60:$J$2781,'Province x Sector'!I$180,'Energy consumption (toe)'!$AM$60:$AM$2781,'Province x Sector'!$B190)/1000</f>
        <v>0</v>
      </c>
      <c r="J190" s="475">
        <f>SUMIFS('Energy consumption (toe)'!$AI$60:$AI$2781,'Energy consumption (toe)'!$J$60:$J$2781,'Province x Sector'!J$180,'Energy consumption (toe)'!$AM$60:$AM$2781,'Province x Sector'!$B190)/1000</f>
        <v>0</v>
      </c>
      <c r="K190" s="475">
        <f>SUMIFS('Energy consumption (toe)'!$AI$60:$AI$2781,'Energy consumption (toe)'!$J$60:$J$2781,'Province x Sector'!K$180,'Energy consumption (toe)'!$AM$60:$AM$2781,'Province x Sector'!$B190)/1000</f>
        <v>22.8921279164</v>
      </c>
      <c r="L190" s="475">
        <f>SUMIFS('Energy consumption (toe)'!$AI$60:$AI$2781,'Energy consumption (toe)'!$J$60:$J$2781,'Province x Sector'!L$180,'Energy consumption (toe)'!$AM$60:$AM$2781,'Province x Sector'!$B190)/1000</f>
        <v>12.4620453921</v>
      </c>
      <c r="M190" s="475">
        <f>SUMIFS('Energy consumption (toe)'!$AI$60:$AI$2781,'Energy consumption (toe)'!$J$60:$J$2781,'Province x Sector'!M$180,'Energy consumption (toe)'!$AM$60:$AM$2781,'Province x Sector'!$B190)/1000</f>
        <v>0</v>
      </c>
      <c r="N190" s="475">
        <f>SUMIFS('Energy consumption (toe)'!$AI$60:$AI$2781,'Energy consumption (toe)'!$J$60:$J$2781,'Province x Sector'!N$180,'Energy consumption (toe)'!$AM$60:$AM$2781,'Province x Sector'!$B190)/1000</f>
        <v>0</v>
      </c>
      <c r="O190" s="475">
        <f>SUMIFS('Energy consumption (toe)'!$AI$60:$AI$2781,'Energy consumption (toe)'!$J$60:$J$2781,'Province x Sector'!O$180,'Energy consumption (toe)'!$AM$60:$AM$2781,'Province x Sector'!$B190)/1000</f>
        <v>0</v>
      </c>
      <c r="P190" s="475">
        <f>SUMIFS('Energy consumption (toe)'!$AI$60:$AI$2781,'Energy consumption (toe)'!$J$60:$J$2781,'Province x Sector'!P$180,'Energy consumption (toe)'!$AM$60:$AM$2781,'Province x Sector'!$B190)/1000</f>
        <v>0</v>
      </c>
      <c r="Q190" s="475">
        <f>SUMIFS('Energy consumption (toe)'!$AI$60:$AI$2781,'Energy consumption (toe)'!$J$60:$J$2781,'Province x Sector'!Q$180,'Energy consumption (toe)'!$AM$60:$AM$2781,'Province x Sector'!$B190)/1000</f>
        <v>0</v>
      </c>
      <c r="R190" s="475">
        <f>SUMIFS('Energy consumption (toe)'!$AI$60:$AI$2781,'Energy consumption (toe)'!$J$60:$J$2781,'Province x Sector'!R$180,'Energy consumption (toe)'!$AM$60:$AM$2781,'Province x Sector'!$B190)/1000</f>
        <v>0</v>
      </c>
      <c r="S190" s="475">
        <f>SUMIFS('Energy consumption (toe)'!$AI$60:$AI$2781,'Energy consumption (toe)'!$J$60:$J$2781,'Province x Sector'!S$180,'Energy consumption (toe)'!$AM$60:$AM$2781,'Province x Sector'!$B190)/1000</f>
        <v>0</v>
      </c>
      <c r="T190" s="475">
        <f>SUMIFS('Energy consumption (toe)'!$AI$60:$AI$2781,'Energy consumption (toe)'!$J$60:$J$2781,'Province x Sector'!T$180,'Energy consumption (toe)'!$AM$60:$AM$2781,'Province x Sector'!$B190)/1000</f>
        <v>3.3964037670000002</v>
      </c>
      <c r="U190" s="475">
        <f>SUMIFS('Energy consumption (toe)'!$AI$60:$AI$2781,'Energy consumption (toe)'!$J$60:$J$2781,'Province x Sector'!U$180,'Energy consumption (toe)'!$AM$60:$AM$2781,'Province x Sector'!$B190)/1000</f>
        <v>3.3627549488000006</v>
      </c>
      <c r="V190" s="475">
        <f>SUMIFS('Energy consumption (toe)'!$AI$60:$AI$2781,'Energy consumption (toe)'!$J$60:$J$2781,'Province x Sector'!V$180,'Energy consumption (toe)'!$AM$60:$AM$2781,'Province x Sector'!$B190)/1000</f>
        <v>2.9216368626000002</v>
      </c>
      <c r="W190" s="475">
        <f>SUMIFS('Energy consumption (toe)'!$AI$60:$AI$2781,'Energy consumption (toe)'!$J$60:$J$2781,'Province x Sector'!W$180,'Energy consumption (toe)'!$AM$60:$AM$2781,'Province x Sector'!$B190)/1000</f>
        <v>1.4575224290000002</v>
      </c>
      <c r="X190" s="475">
        <f>SUMIFS('Energy consumption (toe)'!$AI$60:$AI$2781,'Energy consumption (toe)'!$J$60:$J$2781,'Province x Sector'!X$180,'Energy consumption (toe)'!$AM$60:$AM$2781,'Province x Sector'!$B190)/1000</f>
        <v>0</v>
      </c>
      <c r="Y190" s="475">
        <f>SUMIFS('Energy consumption (toe)'!$AI$60:$AI$2781,'Energy consumption (toe)'!$J$60:$J$2781,'Province x Sector'!Y$180,'Energy consumption (toe)'!$AM$60:$AM$2781,'Province x Sector'!$B190)/1000</f>
        <v>0</v>
      </c>
      <c r="Z190" s="475">
        <f>SUMIFS('Energy consumption (toe)'!$AI$60:$AI$2781,'Energy consumption (toe)'!$J$60:$J$2781,'Province x Sector'!Z$180,'Energy consumption (toe)'!$AM$60:$AM$2781,'Province x Sector'!$B190)/1000</f>
        <v>0</v>
      </c>
      <c r="AA190" s="475">
        <f>SUMIFS('Energy consumption (toe)'!$AI$60:$AI$2781,'Energy consumption (toe)'!$J$60:$J$2781,'Province x Sector'!AA$180,'Energy consumption (toe)'!$AM$60:$AM$2781,'Province x Sector'!$B190)/1000</f>
        <v>0</v>
      </c>
      <c r="AB190" s="475">
        <f>SUMIFS('Energy consumption (toe)'!$AI$60:$AI$2781,'Energy consumption (toe)'!$J$60:$J$2781,'Province x Sector'!AB$180,'Energy consumption (toe)'!$AM$60:$AM$2781,'Province x Sector'!$B190)/1000</f>
        <v>0</v>
      </c>
      <c r="AC190" s="475">
        <f>SUMIFS('Energy consumption (toe)'!$AI$60:$AI$2781,'Energy consumption (toe)'!$J$60:$J$2781,'Province x Sector'!AC$180,'Energy consumption (toe)'!$AM$60:$AM$2781,'Province x Sector'!$B190)/1000</f>
        <v>0</v>
      </c>
      <c r="AD190" s="475">
        <f>SUMIFS('Energy consumption (toe)'!$AI$60:$AI$2781,'Energy consumption (toe)'!$J$60:$J$2781,'Province x Sector'!AD$180,'Energy consumption (toe)'!$AM$60:$AM$2781,'Province x Sector'!$B190)/1000</f>
        <v>0</v>
      </c>
      <c r="AE190" s="479">
        <f>SUMIFS('Energy consumption (toe)'!$AI$60:$AI$2781,'Energy consumption (toe)'!$J$60:$J$2781,'Province x Sector'!AE$180,'Energy consumption (toe)'!$AM$60:$AM$2781,'Province x Sector'!$B190)/1000</f>
        <v>0</v>
      </c>
      <c r="AF190" s="59">
        <f t="shared" si="13"/>
        <v>46.492491315900011</v>
      </c>
    </row>
    <row r="191" spans="2:32" x14ac:dyDescent="0.25">
      <c r="B191" s="38" t="str">
        <f t="shared" si="12"/>
        <v>11. Ninh Binh</v>
      </c>
      <c r="C191" s="478">
        <f>SUMIFS('Energy consumption (toe)'!$AI$60:$AI$2781,'Energy consumption (toe)'!$J$60:$J$2781,'Province x Sector'!C$180,'Energy consumption (toe)'!$AM$60:$AM$2781,'Province x Sector'!$B191)/1000</f>
        <v>0</v>
      </c>
      <c r="D191" s="475">
        <f>SUMIFS('Energy consumption (toe)'!$AI$60:$AI$2781,'Energy consumption (toe)'!$J$60:$J$2781,'Province x Sector'!D$180,'Energy consumption (toe)'!$AM$60:$AM$2781,'Province x Sector'!$B191)/1000</f>
        <v>0</v>
      </c>
      <c r="E191" s="475">
        <f>SUMIFS('Energy consumption (toe)'!$AI$60:$AI$2781,'Energy consumption (toe)'!$J$60:$J$2781,'Province x Sector'!E$180,'Energy consumption (toe)'!$AM$60:$AM$2781,'Province x Sector'!$B191)/1000</f>
        <v>0</v>
      </c>
      <c r="F191" s="475">
        <f>SUMIFS('Energy consumption (toe)'!$AI$60:$AI$2781,'Energy consumption (toe)'!$J$60:$J$2781,'Province x Sector'!F$180,'Energy consumption (toe)'!$AM$60:$AM$2781,'Province x Sector'!$B191)/1000</f>
        <v>0</v>
      </c>
      <c r="G191" s="475">
        <f>SUMIFS('Energy consumption (toe)'!$AI$60:$AI$2781,'Energy consumption (toe)'!$J$60:$J$2781,'Province x Sector'!G$180,'Energy consumption (toe)'!$AM$60:$AM$2781,'Province x Sector'!$B191)/1000</f>
        <v>0</v>
      </c>
      <c r="H191" s="475">
        <f>SUMIFS('Energy consumption (toe)'!$AI$60:$AI$2781,'Energy consumption (toe)'!$J$60:$J$2781,'Province x Sector'!H$180,'Energy consumption (toe)'!$AM$60:$AM$2781,'Province x Sector'!$B191)/1000</f>
        <v>1.7990944173000001</v>
      </c>
      <c r="I191" s="475">
        <f>SUMIFS('Energy consumption (toe)'!$AI$60:$AI$2781,'Energy consumption (toe)'!$J$60:$J$2781,'Province x Sector'!I$180,'Energy consumption (toe)'!$AM$60:$AM$2781,'Province x Sector'!$B191)/1000</f>
        <v>0</v>
      </c>
      <c r="J191" s="475">
        <f>SUMIFS('Energy consumption (toe)'!$AI$60:$AI$2781,'Energy consumption (toe)'!$J$60:$J$2781,'Province x Sector'!J$180,'Energy consumption (toe)'!$AM$60:$AM$2781,'Province x Sector'!$B191)/1000</f>
        <v>0</v>
      </c>
      <c r="K191" s="475">
        <f>SUMIFS('Energy consumption (toe)'!$AI$60:$AI$2781,'Energy consumption (toe)'!$J$60:$J$2781,'Province x Sector'!K$180,'Energy consumption (toe)'!$AM$60:$AM$2781,'Province x Sector'!$B191)/1000</f>
        <v>58.162150040900009</v>
      </c>
      <c r="L191" s="475">
        <f>SUMIFS('Energy consumption (toe)'!$AI$60:$AI$2781,'Energy consumption (toe)'!$J$60:$J$2781,'Province x Sector'!L$180,'Energy consumption (toe)'!$AM$60:$AM$2781,'Province x Sector'!$B191)/1000</f>
        <v>0</v>
      </c>
      <c r="M191" s="475">
        <f>SUMIFS('Energy consumption (toe)'!$AI$60:$AI$2781,'Energy consumption (toe)'!$J$60:$J$2781,'Province x Sector'!M$180,'Energy consumption (toe)'!$AM$60:$AM$2781,'Province x Sector'!$B191)/1000</f>
        <v>8.7443605273000049</v>
      </c>
      <c r="N191" s="475">
        <f>SUMIFS('Energy consumption (toe)'!$AI$60:$AI$2781,'Energy consumption (toe)'!$J$60:$J$2781,'Province x Sector'!N$180,'Energy consumption (toe)'!$AM$60:$AM$2781,'Province x Sector'!$B191)/1000</f>
        <v>0</v>
      </c>
      <c r="O191" s="475">
        <f>SUMIFS('Energy consumption (toe)'!$AI$60:$AI$2781,'Energy consumption (toe)'!$J$60:$J$2781,'Province x Sector'!O$180,'Energy consumption (toe)'!$AM$60:$AM$2781,'Province x Sector'!$B191)/1000</f>
        <v>0</v>
      </c>
      <c r="P191" s="475">
        <f>SUMIFS('Energy consumption (toe)'!$AI$60:$AI$2781,'Energy consumption (toe)'!$J$60:$J$2781,'Province x Sector'!P$180,'Energy consumption (toe)'!$AM$60:$AM$2781,'Province x Sector'!$B191)/1000</f>
        <v>0</v>
      </c>
      <c r="Q191" s="475">
        <f>SUMIFS('Energy consumption (toe)'!$AI$60:$AI$2781,'Energy consumption (toe)'!$J$60:$J$2781,'Province x Sector'!Q$180,'Energy consumption (toe)'!$AM$60:$AM$2781,'Province x Sector'!$B191)/1000</f>
        <v>0</v>
      </c>
      <c r="R191" s="475">
        <f>SUMIFS('Energy consumption (toe)'!$AI$60:$AI$2781,'Energy consumption (toe)'!$J$60:$J$2781,'Province x Sector'!R$180,'Energy consumption (toe)'!$AM$60:$AM$2781,'Province x Sector'!$B191)/1000</f>
        <v>348.19941454869996</v>
      </c>
      <c r="S191" s="475">
        <f>SUMIFS('Energy consumption (toe)'!$AI$60:$AI$2781,'Energy consumption (toe)'!$J$60:$J$2781,'Province x Sector'!S$180,'Energy consumption (toe)'!$AM$60:$AM$2781,'Province x Sector'!$B191)/1000</f>
        <v>0</v>
      </c>
      <c r="T191" s="475">
        <f>SUMIFS('Energy consumption (toe)'!$AI$60:$AI$2781,'Energy consumption (toe)'!$J$60:$J$2781,'Province x Sector'!T$180,'Energy consumption (toe)'!$AM$60:$AM$2781,'Province x Sector'!$B191)/1000</f>
        <v>0</v>
      </c>
      <c r="U191" s="475">
        <f>SUMIFS('Energy consumption (toe)'!$AI$60:$AI$2781,'Energy consumption (toe)'!$J$60:$J$2781,'Province x Sector'!U$180,'Energy consumption (toe)'!$AM$60:$AM$2781,'Province x Sector'!$B191)/1000</f>
        <v>931.95141207179995</v>
      </c>
      <c r="V191" s="475">
        <f>SUMIFS('Energy consumption (toe)'!$AI$60:$AI$2781,'Energy consumption (toe)'!$J$60:$J$2781,'Province x Sector'!V$180,'Energy consumption (toe)'!$AM$60:$AM$2781,'Province x Sector'!$B191)/1000</f>
        <v>16.358914622484999</v>
      </c>
      <c r="W191" s="475">
        <f>SUMIFS('Energy consumption (toe)'!$AI$60:$AI$2781,'Energy consumption (toe)'!$J$60:$J$2781,'Province x Sector'!W$180,'Energy consumption (toe)'!$AM$60:$AM$2781,'Province x Sector'!$B191)/1000</f>
        <v>0</v>
      </c>
      <c r="X191" s="475">
        <f>SUMIFS('Energy consumption (toe)'!$AI$60:$AI$2781,'Energy consumption (toe)'!$J$60:$J$2781,'Province x Sector'!X$180,'Energy consumption (toe)'!$AM$60:$AM$2781,'Province x Sector'!$B191)/1000</f>
        <v>10.767342087000001</v>
      </c>
      <c r="Y191" s="475">
        <f>SUMIFS('Energy consumption (toe)'!$AI$60:$AI$2781,'Energy consumption (toe)'!$J$60:$J$2781,'Province x Sector'!Y$180,'Energy consumption (toe)'!$AM$60:$AM$2781,'Province x Sector'!$B191)/1000</f>
        <v>86.524247631399987</v>
      </c>
      <c r="Z191" s="475">
        <f>SUMIFS('Energy consumption (toe)'!$AI$60:$AI$2781,'Energy consumption (toe)'!$J$60:$J$2781,'Province x Sector'!Z$180,'Energy consumption (toe)'!$AM$60:$AM$2781,'Province x Sector'!$B191)/1000</f>
        <v>0</v>
      </c>
      <c r="AA191" s="475">
        <f>SUMIFS('Energy consumption (toe)'!$AI$60:$AI$2781,'Energy consumption (toe)'!$J$60:$J$2781,'Province x Sector'!AA$180,'Energy consumption (toe)'!$AM$60:$AM$2781,'Province x Sector'!$B191)/1000</f>
        <v>5.5224659701000007</v>
      </c>
      <c r="AB191" s="475">
        <f>SUMIFS('Energy consumption (toe)'!$AI$60:$AI$2781,'Energy consumption (toe)'!$J$60:$J$2781,'Province x Sector'!AB$180,'Energy consumption (toe)'!$AM$60:$AM$2781,'Province x Sector'!$B191)/1000</f>
        <v>0</v>
      </c>
      <c r="AC191" s="475">
        <f>SUMIFS('Energy consumption (toe)'!$AI$60:$AI$2781,'Energy consumption (toe)'!$J$60:$J$2781,'Province x Sector'!AC$180,'Energy consumption (toe)'!$AM$60:$AM$2781,'Province x Sector'!$B191)/1000</f>
        <v>0</v>
      </c>
      <c r="AD191" s="475">
        <f>SUMIFS('Energy consumption (toe)'!$AI$60:$AI$2781,'Energy consumption (toe)'!$J$60:$J$2781,'Province x Sector'!AD$180,'Energy consumption (toe)'!$AM$60:$AM$2781,'Province x Sector'!$B191)/1000</f>
        <v>0</v>
      </c>
      <c r="AE191" s="479">
        <f>SUMIFS('Energy consumption (toe)'!$AI$60:$AI$2781,'Energy consumption (toe)'!$J$60:$J$2781,'Province x Sector'!AE$180,'Energy consumption (toe)'!$AM$60:$AM$2781,'Province x Sector'!$B191)/1000</f>
        <v>0</v>
      </c>
      <c r="AF191" s="59">
        <f t="shared" si="13"/>
        <v>1468.0294019169849</v>
      </c>
    </row>
    <row r="192" spans="2:32" x14ac:dyDescent="0.25">
      <c r="B192" s="38" t="str">
        <f t="shared" si="12"/>
        <v>12. Cao Bang</v>
      </c>
      <c r="C192" s="478">
        <f>SUMIFS('Energy consumption (toe)'!$AI$60:$AI$2781,'Energy consumption (toe)'!$J$60:$J$2781,'Province x Sector'!C$180,'Energy consumption (toe)'!$AM$60:$AM$2781,'Province x Sector'!$B192)/1000</f>
        <v>0</v>
      </c>
      <c r="D192" s="475">
        <f>SUMIFS('Energy consumption (toe)'!$AI$60:$AI$2781,'Energy consumption (toe)'!$J$60:$J$2781,'Province x Sector'!D$180,'Energy consumption (toe)'!$AM$60:$AM$2781,'Province x Sector'!$B192)/1000</f>
        <v>0</v>
      </c>
      <c r="E192" s="475">
        <f>SUMIFS('Energy consumption (toe)'!$AI$60:$AI$2781,'Energy consumption (toe)'!$J$60:$J$2781,'Province x Sector'!E$180,'Energy consumption (toe)'!$AM$60:$AM$2781,'Province x Sector'!$B192)/1000</f>
        <v>6.4508814000000001</v>
      </c>
      <c r="F192" s="475">
        <f>SUMIFS('Energy consumption (toe)'!$AI$60:$AI$2781,'Energy consumption (toe)'!$J$60:$J$2781,'Province x Sector'!F$180,'Energy consumption (toe)'!$AM$60:$AM$2781,'Province x Sector'!$B192)/1000</f>
        <v>0</v>
      </c>
      <c r="G192" s="475">
        <f>SUMIFS('Energy consumption (toe)'!$AI$60:$AI$2781,'Energy consumption (toe)'!$J$60:$J$2781,'Province x Sector'!G$180,'Energy consumption (toe)'!$AM$60:$AM$2781,'Province x Sector'!$B192)/1000</f>
        <v>0</v>
      </c>
      <c r="H192" s="475">
        <f>SUMIFS('Energy consumption (toe)'!$AI$60:$AI$2781,'Energy consumption (toe)'!$J$60:$J$2781,'Province x Sector'!H$180,'Energy consumption (toe)'!$AM$60:$AM$2781,'Province x Sector'!$B192)/1000</f>
        <v>0</v>
      </c>
      <c r="I192" s="475">
        <f>SUMIFS('Energy consumption (toe)'!$AI$60:$AI$2781,'Energy consumption (toe)'!$J$60:$J$2781,'Province x Sector'!I$180,'Energy consumption (toe)'!$AM$60:$AM$2781,'Province x Sector'!$B192)/1000</f>
        <v>0</v>
      </c>
      <c r="J192" s="475">
        <f>SUMIFS('Energy consumption (toe)'!$AI$60:$AI$2781,'Energy consumption (toe)'!$J$60:$J$2781,'Province x Sector'!J$180,'Energy consumption (toe)'!$AM$60:$AM$2781,'Province x Sector'!$B192)/1000</f>
        <v>0</v>
      </c>
      <c r="K192" s="475">
        <f>SUMIFS('Energy consumption (toe)'!$AI$60:$AI$2781,'Energy consumption (toe)'!$J$60:$J$2781,'Province x Sector'!K$180,'Energy consumption (toe)'!$AM$60:$AM$2781,'Province x Sector'!$B192)/1000</f>
        <v>0</v>
      </c>
      <c r="L192" s="475">
        <f>SUMIFS('Energy consumption (toe)'!$AI$60:$AI$2781,'Energy consumption (toe)'!$J$60:$J$2781,'Province x Sector'!L$180,'Energy consumption (toe)'!$AM$60:$AM$2781,'Province x Sector'!$B192)/1000</f>
        <v>0</v>
      </c>
      <c r="M192" s="475">
        <f>SUMIFS('Energy consumption (toe)'!$AI$60:$AI$2781,'Energy consumption (toe)'!$J$60:$J$2781,'Province x Sector'!M$180,'Energy consumption (toe)'!$AM$60:$AM$2781,'Province x Sector'!$B192)/1000</f>
        <v>0</v>
      </c>
      <c r="N192" s="475">
        <f>SUMIFS('Energy consumption (toe)'!$AI$60:$AI$2781,'Energy consumption (toe)'!$J$60:$J$2781,'Province x Sector'!N$180,'Energy consumption (toe)'!$AM$60:$AM$2781,'Province x Sector'!$B192)/1000</f>
        <v>0</v>
      </c>
      <c r="O192" s="475">
        <f>SUMIFS('Energy consumption (toe)'!$AI$60:$AI$2781,'Energy consumption (toe)'!$J$60:$J$2781,'Province x Sector'!O$180,'Energy consumption (toe)'!$AM$60:$AM$2781,'Province x Sector'!$B192)/1000</f>
        <v>0</v>
      </c>
      <c r="P192" s="475">
        <f>SUMIFS('Energy consumption (toe)'!$AI$60:$AI$2781,'Energy consumption (toe)'!$J$60:$J$2781,'Province x Sector'!P$180,'Energy consumption (toe)'!$AM$60:$AM$2781,'Province x Sector'!$B192)/1000</f>
        <v>0</v>
      </c>
      <c r="Q192" s="475">
        <f>SUMIFS('Energy consumption (toe)'!$AI$60:$AI$2781,'Energy consumption (toe)'!$J$60:$J$2781,'Province x Sector'!Q$180,'Energy consumption (toe)'!$AM$60:$AM$2781,'Province x Sector'!$B192)/1000</f>
        <v>0</v>
      </c>
      <c r="R192" s="475">
        <f>SUMIFS('Energy consumption (toe)'!$AI$60:$AI$2781,'Energy consumption (toe)'!$J$60:$J$2781,'Province x Sector'!R$180,'Energy consumption (toe)'!$AM$60:$AM$2781,'Province x Sector'!$B192)/1000</f>
        <v>0</v>
      </c>
      <c r="S192" s="475">
        <f>SUMIFS('Energy consumption (toe)'!$AI$60:$AI$2781,'Energy consumption (toe)'!$J$60:$J$2781,'Province x Sector'!S$180,'Energy consumption (toe)'!$AM$60:$AM$2781,'Province x Sector'!$B192)/1000</f>
        <v>0</v>
      </c>
      <c r="T192" s="475">
        <f>SUMIFS('Energy consumption (toe)'!$AI$60:$AI$2781,'Energy consumption (toe)'!$J$60:$J$2781,'Province x Sector'!T$180,'Energy consumption (toe)'!$AM$60:$AM$2781,'Province x Sector'!$B192)/1000</f>
        <v>0</v>
      </c>
      <c r="U192" s="475">
        <f>SUMIFS('Energy consumption (toe)'!$AI$60:$AI$2781,'Energy consumption (toe)'!$J$60:$J$2781,'Province x Sector'!U$180,'Energy consumption (toe)'!$AM$60:$AM$2781,'Province x Sector'!$B192)/1000</f>
        <v>11.257533265300001</v>
      </c>
      <c r="V192" s="475">
        <f>SUMIFS('Energy consumption (toe)'!$AI$60:$AI$2781,'Energy consumption (toe)'!$J$60:$J$2781,'Province x Sector'!V$180,'Energy consumption (toe)'!$AM$60:$AM$2781,'Province x Sector'!$B192)/1000</f>
        <v>110.99555334669999</v>
      </c>
      <c r="W192" s="475">
        <f>SUMIFS('Energy consumption (toe)'!$AI$60:$AI$2781,'Energy consumption (toe)'!$J$60:$J$2781,'Province x Sector'!W$180,'Energy consumption (toe)'!$AM$60:$AM$2781,'Province x Sector'!$B192)/1000</f>
        <v>0</v>
      </c>
      <c r="X192" s="475">
        <f>SUMIFS('Energy consumption (toe)'!$AI$60:$AI$2781,'Energy consumption (toe)'!$J$60:$J$2781,'Province x Sector'!X$180,'Energy consumption (toe)'!$AM$60:$AM$2781,'Province x Sector'!$B192)/1000</f>
        <v>0</v>
      </c>
      <c r="Y192" s="475">
        <f>SUMIFS('Energy consumption (toe)'!$AI$60:$AI$2781,'Energy consumption (toe)'!$J$60:$J$2781,'Province x Sector'!Y$180,'Energy consumption (toe)'!$AM$60:$AM$2781,'Province x Sector'!$B192)/1000</f>
        <v>0</v>
      </c>
      <c r="Z192" s="475">
        <f>SUMIFS('Energy consumption (toe)'!$AI$60:$AI$2781,'Energy consumption (toe)'!$J$60:$J$2781,'Province x Sector'!Z$180,'Energy consumption (toe)'!$AM$60:$AM$2781,'Province x Sector'!$B192)/1000</f>
        <v>0</v>
      </c>
      <c r="AA192" s="475">
        <f>SUMIFS('Energy consumption (toe)'!$AI$60:$AI$2781,'Energy consumption (toe)'!$J$60:$J$2781,'Province x Sector'!AA$180,'Energy consumption (toe)'!$AM$60:$AM$2781,'Province x Sector'!$B192)/1000</f>
        <v>0</v>
      </c>
      <c r="AB192" s="475">
        <f>SUMIFS('Energy consumption (toe)'!$AI$60:$AI$2781,'Energy consumption (toe)'!$J$60:$J$2781,'Province x Sector'!AB$180,'Energy consumption (toe)'!$AM$60:$AM$2781,'Province x Sector'!$B192)/1000</f>
        <v>0</v>
      </c>
      <c r="AC192" s="475">
        <f>SUMIFS('Energy consumption (toe)'!$AI$60:$AI$2781,'Energy consumption (toe)'!$J$60:$J$2781,'Province x Sector'!AC$180,'Energy consumption (toe)'!$AM$60:$AM$2781,'Province x Sector'!$B192)/1000</f>
        <v>0</v>
      </c>
      <c r="AD192" s="475">
        <f>SUMIFS('Energy consumption (toe)'!$AI$60:$AI$2781,'Energy consumption (toe)'!$J$60:$J$2781,'Province x Sector'!AD$180,'Energy consumption (toe)'!$AM$60:$AM$2781,'Province x Sector'!$B192)/1000</f>
        <v>0</v>
      </c>
      <c r="AE192" s="479">
        <f>SUMIFS('Energy consumption (toe)'!$AI$60:$AI$2781,'Energy consumption (toe)'!$J$60:$J$2781,'Province x Sector'!AE$180,'Energy consumption (toe)'!$AM$60:$AM$2781,'Province x Sector'!$B192)/1000</f>
        <v>0</v>
      </c>
      <c r="AF192" s="59">
        <f t="shared" si="13"/>
        <v>128.70396801199999</v>
      </c>
    </row>
    <row r="193" spans="2:32" x14ac:dyDescent="0.25">
      <c r="B193" s="38" t="str">
        <f t="shared" si="12"/>
        <v>13. Bac Kan</v>
      </c>
      <c r="C193" s="478">
        <f>SUMIFS('Energy consumption (toe)'!$AI$60:$AI$2781,'Energy consumption (toe)'!$J$60:$J$2781,'Province x Sector'!C$180,'Energy consumption (toe)'!$AM$60:$AM$2781,'Province x Sector'!$B193)/1000</f>
        <v>0</v>
      </c>
      <c r="D193" s="475">
        <f>SUMIFS('Energy consumption (toe)'!$AI$60:$AI$2781,'Energy consumption (toe)'!$J$60:$J$2781,'Province x Sector'!D$180,'Energy consumption (toe)'!$AM$60:$AM$2781,'Province x Sector'!$B193)/1000</f>
        <v>0</v>
      </c>
      <c r="E193" s="475">
        <f>SUMIFS('Energy consumption (toe)'!$AI$60:$AI$2781,'Energy consumption (toe)'!$J$60:$J$2781,'Province x Sector'!E$180,'Energy consumption (toe)'!$AM$60:$AM$2781,'Province x Sector'!$B193)/1000</f>
        <v>0</v>
      </c>
      <c r="F193" s="475">
        <f>SUMIFS('Energy consumption (toe)'!$AI$60:$AI$2781,'Energy consumption (toe)'!$J$60:$J$2781,'Province x Sector'!F$180,'Energy consumption (toe)'!$AM$60:$AM$2781,'Province x Sector'!$B193)/1000</f>
        <v>0</v>
      </c>
      <c r="G193" s="475">
        <f>SUMIFS('Energy consumption (toe)'!$AI$60:$AI$2781,'Energy consumption (toe)'!$J$60:$J$2781,'Province x Sector'!G$180,'Energy consumption (toe)'!$AM$60:$AM$2781,'Province x Sector'!$B193)/1000</f>
        <v>0</v>
      </c>
      <c r="H193" s="475">
        <f>SUMIFS('Energy consumption (toe)'!$AI$60:$AI$2781,'Energy consumption (toe)'!$J$60:$J$2781,'Province x Sector'!H$180,'Energy consumption (toe)'!$AM$60:$AM$2781,'Province x Sector'!$B193)/1000</f>
        <v>0</v>
      </c>
      <c r="I193" s="475">
        <f>SUMIFS('Energy consumption (toe)'!$AI$60:$AI$2781,'Energy consumption (toe)'!$J$60:$J$2781,'Province x Sector'!I$180,'Energy consumption (toe)'!$AM$60:$AM$2781,'Province x Sector'!$B193)/1000</f>
        <v>0</v>
      </c>
      <c r="J193" s="475">
        <f>SUMIFS('Energy consumption (toe)'!$AI$60:$AI$2781,'Energy consumption (toe)'!$J$60:$J$2781,'Province x Sector'!J$180,'Energy consumption (toe)'!$AM$60:$AM$2781,'Province x Sector'!$B193)/1000</f>
        <v>0</v>
      </c>
      <c r="K193" s="475">
        <f>SUMIFS('Energy consumption (toe)'!$AI$60:$AI$2781,'Energy consumption (toe)'!$J$60:$J$2781,'Province x Sector'!K$180,'Energy consumption (toe)'!$AM$60:$AM$2781,'Province x Sector'!$B193)/1000</f>
        <v>0</v>
      </c>
      <c r="L193" s="475">
        <f>SUMIFS('Energy consumption (toe)'!$AI$60:$AI$2781,'Energy consumption (toe)'!$J$60:$J$2781,'Province x Sector'!L$180,'Energy consumption (toe)'!$AM$60:$AM$2781,'Province x Sector'!$B193)/1000</f>
        <v>0</v>
      </c>
      <c r="M193" s="475">
        <f>SUMIFS('Energy consumption (toe)'!$AI$60:$AI$2781,'Energy consumption (toe)'!$J$60:$J$2781,'Province x Sector'!M$180,'Energy consumption (toe)'!$AM$60:$AM$2781,'Province x Sector'!$B193)/1000</f>
        <v>0</v>
      </c>
      <c r="N193" s="475">
        <f>SUMIFS('Energy consumption (toe)'!$AI$60:$AI$2781,'Energy consumption (toe)'!$J$60:$J$2781,'Province x Sector'!N$180,'Energy consumption (toe)'!$AM$60:$AM$2781,'Province x Sector'!$B193)/1000</f>
        <v>0</v>
      </c>
      <c r="O193" s="475">
        <f>SUMIFS('Energy consumption (toe)'!$AI$60:$AI$2781,'Energy consumption (toe)'!$J$60:$J$2781,'Province x Sector'!O$180,'Energy consumption (toe)'!$AM$60:$AM$2781,'Province x Sector'!$B193)/1000</f>
        <v>0</v>
      </c>
      <c r="P193" s="475">
        <f>SUMIFS('Energy consumption (toe)'!$AI$60:$AI$2781,'Energy consumption (toe)'!$J$60:$J$2781,'Province x Sector'!P$180,'Energy consumption (toe)'!$AM$60:$AM$2781,'Province x Sector'!$B193)/1000</f>
        <v>0</v>
      </c>
      <c r="Q193" s="475">
        <f>SUMIFS('Energy consumption (toe)'!$AI$60:$AI$2781,'Energy consumption (toe)'!$J$60:$J$2781,'Province x Sector'!Q$180,'Energy consumption (toe)'!$AM$60:$AM$2781,'Province x Sector'!$B193)/1000</f>
        <v>0</v>
      </c>
      <c r="R193" s="475">
        <f>SUMIFS('Energy consumption (toe)'!$AI$60:$AI$2781,'Energy consumption (toe)'!$J$60:$J$2781,'Province x Sector'!R$180,'Energy consumption (toe)'!$AM$60:$AM$2781,'Province x Sector'!$B193)/1000</f>
        <v>0</v>
      </c>
      <c r="S193" s="475">
        <f>SUMIFS('Energy consumption (toe)'!$AI$60:$AI$2781,'Energy consumption (toe)'!$J$60:$J$2781,'Province x Sector'!S$180,'Energy consumption (toe)'!$AM$60:$AM$2781,'Province x Sector'!$B193)/1000</f>
        <v>0</v>
      </c>
      <c r="T193" s="475">
        <f>SUMIFS('Energy consumption (toe)'!$AI$60:$AI$2781,'Energy consumption (toe)'!$J$60:$J$2781,'Province x Sector'!T$180,'Energy consumption (toe)'!$AM$60:$AM$2781,'Province x Sector'!$B193)/1000</f>
        <v>0</v>
      </c>
      <c r="U193" s="475">
        <f>SUMIFS('Energy consumption (toe)'!$AI$60:$AI$2781,'Energy consumption (toe)'!$J$60:$J$2781,'Province x Sector'!U$180,'Energy consumption (toe)'!$AM$60:$AM$2781,'Province x Sector'!$B193)/1000</f>
        <v>0</v>
      </c>
      <c r="V193" s="475">
        <f>SUMIFS('Energy consumption (toe)'!$AI$60:$AI$2781,'Energy consumption (toe)'!$J$60:$J$2781,'Province x Sector'!V$180,'Energy consumption (toe)'!$AM$60:$AM$2781,'Province x Sector'!$B193)/1000</f>
        <v>0</v>
      </c>
      <c r="W193" s="475">
        <f>SUMIFS('Energy consumption (toe)'!$AI$60:$AI$2781,'Energy consumption (toe)'!$J$60:$J$2781,'Province x Sector'!W$180,'Energy consumption (toe)'!$AM$60:$AM$2781,'Province x Sector'!$B193)/1000</f>
        <v>0</v>
      </c>
      <c r="X193" s="475">
        <f>SUMIFS('Energy consumption (toe)'!$AI$60:$AI$2781,'Energy consumption (toe)'!$J$60:$J$2781,'Province x Sector'!X$180,'Energy consumption (toe)'!$AM$60:$AM$2781,'Province x Sector'!$B193)/1000</f>
        <v>0</v>
      </c>
      <c r="Y193" s="475">
        <f>SUMIFS('Energy consumption (toe)'!$AI$60:$AI$2781,'Energy consumption (toe)'!$J$60:$J$2781,'Province x Sector'!Y$180,'Energy consumption (toe)'!$AM$60:$AM$2781,'Province x Sector'!$B193)/1000</f>
        <v>0</v>
      </c>
      <c r="Z193" s="475">
        <f>SUMIFS('Energy consumption (toe)'!$AI$60:$AI$2781,'Energy consumption (toe)'!$J$60:$J$2781,'Province x Sector'!Z$180,'Energy consumption (toe)'!$AM$60:$AM$2781,'Province x Sector'!$B193)/1000</f>
        <v>0</v>
      </c>
      <c r="AA193" s="475">
        <f>SUMIFS('Energy consumption (toe)'!$AI$60:$AI$2781,'Energy consumption (toe)'!$J$60:$J$2781,'Province x Sector'!AA$180,'Energy consumption (toe)'!$AM$60:$AM$2781,'Province x Sector'!$B193)/1000</f>
        <v>0</v>
      </c>
      <c r="AB193" s="475">
        <f>SUMIFS('Energy consumption (toe)'!$AI$60:$AI$2781,'Energy consumption (toe)'!$J$60:$J$2781,'Province x Sector'!AB$180,'Energy consumption (toe)'!$AM$60:$AM$2781,'Province x Sector'!$B193)/1000</f>
        <v>0</v>
      </c>
      <c r="AC193" s="475">
        <f>SUMIFS('Energy consumption (toe)'!$AI$60:$AI$2781,'Energy consumption (toe)'!$J$60:$J$2781,'Province x Sector'!AC$180,'Energy consumption (toe)'!$AM$60:$AM$2781,'Province x Sector'!$B193)/1000</f>
        <v>0</v>
      </c>
      <c r="AD193" s="475">
        <f>SUMIFS('Energy consumption (toe)'!$AI$60:$AI$2781,'Energy consumption (toe)'!$J$60:$J$2781,'Province x Sector'!AD$180,'Energy consumption (toe)'!$AM$60:$AM$2781,'Province x Sector'!$B193)/1000</f>
        <v>0</v>
      </c>
      <c r="AE193" s="479">
        <f>SUMIFS('Energy consumption (toe)'!$AI$60:$AI$2781,'Energy consumption (toe)'!$J$60:$J$2781,'Province x Sector'!AE$180,'Energy consumption (toe)'!$AM$60:$AM$2781,'Province x Sector'!$B193)/1000</f>
        <v>0</v>
      </c>
      <c r="AF193" s="59">
        <f t="shared" si="13"/>
        <v>0</v>
      </c>
    </row>
    <row r="194" spans="2:32" x14ac:dyDescent="0.25">
      <c r="B194" s="38" t="str">
        <f t="shared" si="12"/>
        <v>14. Dien Bien</v>
      </c>
      <c r="C194" s="478">
        <f>SUMIFS('Energy consumption (toe)'!$AI$60:$AI$2781,'Energy consumption (toe)'!$J$60:$J$2781,'Province x Sector'!C$180,'Energy consumption (toe)'!$AM$60:$AM$2781,'Province x Sector'!$B194)/1000</f>
        <v>0</v>
      </c>
      <c r="D194" s="475">
        <f>SUMIFS('Energy consumption (toe)'!$AI$60:$AI$2781,'Energy consumption (toe)'!$J$60:$J$2781,'Province x Sector'!D$180,'Energy consumption (toe)'!$AM$60:$AM$2781,'Province x Sector'!$B194)/1000</f>
        <v>0</v>
      </c>
      <c r="E194" s="475">
        <f>SUMIFS('Energy consumption (toe)'!$AI$60:$AI$2781,'Energy consumption (toe)'!$J$60:$J$2781,'Province x Sector'!E$180,'Energy consumption (toe)'!$AM$60:$AM$2781,'Province x Sector'!$B194)/1000</f>
        <v>0</v>
      </c>
      <c r="F194" s="475">
        <f>SUMIFS('Energy consumption (toe)'!$AI$60:$AI$2781,'Energy consumption (toe)'!$J$60:$J$2781,'Province x Sector'!F$180,'Energy consumption (toe)'!$AM$60:$AM$2781,'Province x Sector'!$B194)/1000</f>
        <v>0</v>
      </c>
      <c r="G194" s="475">
        <f>SUMIFS('Energy consumption (toe)'!$AI$60:$AI$2781,'Energy consumption (toe)'!$J$60:$J$2781,'Province x Sector'!G$180,'Energy consumption (toe)'!$AM$60:$AM$2781,'Province x Sector'!$B194)/1000</f>
        <v>0</v>
      </c>
      <c r="H194" s="475">
        <f>SUMIFS('Energy consumption (toe)'!$AI$60:$AI$2781,'Energy consumption (toe)'!$J$60:$J$2781,'Province x Sector'!H$180,'Energy consumption (toe)'!$AM$60:$AM$2781,'Province x Sector'!$B194)/1000</f>
        <v>0</v>
      </c>
      <c r="I194" s="475">
        <f>SUMIFS('Energy consumption (toe)'!$AI$60:$AI$2781,'Energy consumption (toe)'!$J$60:$J$2781,'Province x Sector'!I$180,'Energy consumption (toe)'!$AM$60:$AM$2781,'Province x Sector'!$B194)/1000</f>
        <v>0</v>
      </c>
      <c r="J194" s="475">
        <f>SUMIFS('Energy consumption (toe)'!$AI$60:$AI$2781,'Energy consumption (toe)'!$J$60:$J$2781,'Province x Sector'!J$180,'Energy consumption (toe)'!$AM$60:$AM$2781,'Province x Sector'!$B194)/1000</f>
        <v>0</v>
      </c>
      <c r="K194" s="475">
        <f>SUMIFS('Energy consumption (toe)'!$AI$60:$AI$2781,'Energy consumption (toe)'!$J$60:$J$2781,'Province x Sector'!K$180,'Energy consumption (toe)'!$AM$60:$AM$2781,'Province x Sector'!$B194)/1000</f>
        <v>0</v>
      </c>
      <c r="L194" s="475">
        <f>SUMIFS('Energy consumption (toe)'!$AI$60:$AI$2781,'Energy consumption (toe)'!$J$60:$J$2781,'Province x Sector'!L$180,'Energy consumption (toe)'!$AM$60:$AM$2781,'Province x Sector'!$B194)/1000</f>
        <v>0</v>
      </c>
      <c r="M194" s="475">
        <f>SUMIFS('Energy consumption (toe)'!$AI$60:$AI$2781,'Energy consumption (toe)'!$J$60:$J$2781,'Province x Sector'!M$180,'Energy consumption (toe)'!$AM$60:$AM$2781,'Province x Sector'!$B194)/1000</f>
        <v>0</v>
      </c>
      <c r="N194" s="475">
        <f>SUMIFS('Energy consumption (toe)'!$AI$60:$AI$2781,'Energy consumption (toe)'!$J$60:$J$2781,'Province x Sector'!N$180,'Energy consumption (toe)'!$AM$60:$AM$2781,'Province x Sector'!$B194)/1000</f>
        <v>0</v>
      </c>
      <c r="O194" s="475">
        <f>SUMIFS('Energy consumption (toe)'!$AI$60:$AI$2781,'Energy consumption (toe)'!$J$60:$J$2781,'Province x Sector'!O$180,'Energy consumption (toe)'!$AM$60:$AM$2781,'Province x Sector'!$B194)/1000</f>
        <v>0</v>
      </c>
      <c r="P194" s="475">
        <f>SUMIFS('Energy consumption (toe)'!$AI$60:$AI$2781,'Energy consumption (toe)'!$J$60:$J$2781,'Province x Sector'!P$180,'Energy consumption (toe)'!$AM$60:$AM$2781,'Province x Sector'!$B194)/1000</f>
        <v>0</v>
      </c>
      <c r="Q194" s="475">
        <f>SUMIFS('Energy consumption (toe)'!$AI$60:$AI$2781,'Energy consumption (toe)'!$J$60:$J$2781,'Province x Sector'!Q$180,'Energy consumption (toe)'!$AM$60:$AM$2781,'Province x Sector'!$B194)/1000</f>
        <v>0</v>
      </c>
      <c r="R194" s="475">
        <f>SUMIFS('Energy consumption (toe)'!$AI$60:$AI$2781,'Energy consumption (toe)'!$J$60:$J$2781,'Province x Sector'!R$180,'Energy consumption (toe)'!$AM$60:$AM$2781,'Province x Sector'!$B194)/1000</f>
        <v>0</v>
      </c>
      <c r="S194" s="475">
        <f>SUMIFS('Energy consumption (toe)'!$AI$60:$AI$2781,'Energy consumption (toe)'!$J$60:$J$2781,'Province x Sector'!S$180,'Energy consumption (toe)'!$AM$60:$AM$2781,'Province x Sector'!$B194)/1000</f>
        <v>0</v>
      </c>
      <c r="T194" s="475">
        <f>SUMIFS('Energy consumption (toe)'!$AI$60:$AI$2781,'Energy consumption (toe)'!$J$60:$J$2781,'Province x Sector'!T$180,'Energy consumption (toe)'!$AM$60:$AM$2781,'Province x Sector'!$B194)/1000</f>
        <v>0</v>
      </c>
      <c r="U194" s="475">
        <f>SUMIFS('Energy consumption (toe)'!$AI$60:$AI$2781,'Energy consumption (toe)'!$J$60:$J$2781,'Province x Sector'!U$180,'Energy consumption (toe)'!$AM$60:$AM$2781,'Province x Sector'!$B194)/1000</f>
        <v>28.7458427565</v>
      </c>
      <c r="V194" s="475">
        <f>SUMIFS('Energy consumption (toe)'!$AI$60:$AI$2781,'Energy consumption (toe)'!$J$60:$J$2781,'Province x Sector'!V$180,'Energy consumption (toe)'!$AM$60:$AM$2781,'Province x Sector'!$B194)/1000</f>
        <v>0</v>
      </c>
      <c r="W194" s="475">
        <f>SUMIFS('Energy consumption (toe)'!$AI$60:$AI$2781,'Energy consumption (toe)'!$J$60:$J$2781,'Province x Sector'!W$180,'Energy consumption (toe)'!$AM$60:$AM$2781,'Province x Sector'!$B194)/1000</f>
        <v>0</v>
      </c>
      <c r="X194" s="475">
        <f>SUMIFS('Energy consumption (toe)'!$AI$60:$AI$2781,'Energy consumption (toe)'!$J$60:$J$2781,'Province x Sector'!X$180,'Energy consumption (toe)'!$AM$60:$AM$2781,'Province x Sector'!$B194)/1000</f>
        <v>0</v>
      </c>
      <c r="Y194" s="475">
        <f>SUMIFS('Energy consumption (toe)'!$AI$60:$AI$2781,'Energy consumption (toe)'!$J$60:$J$2781,'Province x Sector'!Y$180,'Energy consumption (toe)'!$AM$60:$AM$2781,'Province x Sector'!$B194)/1000</f>
        <v>0</v>
      </c>
      <c r="Z194" s="475">
        <f>SUMIFS('Energy consumption (toe)'!$AI$60:$AI$2781,'Energy consumption (toe)'!$J$60:$J$2781,'Province x Sector'!Z$180,'Energy consumption (toe)'!$AM$60:$AM$2781,'Province x Sector'!$B194)/1000</f>
        <v>0</v>
      </c>
      <c r="AA194" s="475">
        <f>SUMIFS('Energy consumption (toe)'!$AI$60:$AI$2781,'Energy consumption (toe)'!$J$60:$J$2781,'Province x Sector'!AA$180,'Energy consumption (toe)'!$AM$60:$AM$2781,'Province x Sector'!$B194)/1000</f>
        <v>0</v>
      </c>
      <c r="AB194" s="475">
        <f>SUMIFS('Energy consumption (toe)'!$AI$60:$AI$2781,'Energy consumption (toe)'!$J$60:$J$2781,'Province x Sector'!AB$180,'Energy consumption (toe)'!$AM$60:$AM$2781,'Province x Sector'!$B194)/1000</f>
        <v>0</v>
      </c>
      <c r="AC194" s="475">
        <f>SUMIFS('Energy consumption (toe)'!$AI$60:$AI$2781,'Energy consumption (toe)'!$J$60:$J$2781,'Province x Sector'!AC$180,'Energy consumption (toe)'!$AM$60:$AM$2781,'Province x Sector'!$B194)/1000</f>
        <v>0</v>
      </c>
      <c r="AD194" s="475">
        <f>SUMIFS('Energy consumption (toe)'!$AI$60:$AI$2781,'Energy consumption (toe)'!$J$60:$J$2781,'Province x Sector'!AD$180,'Energy consumption (toe)'!$AM$60:$AM$2781,'Province x Sector'!$B194)/1000</f>
        <v>0</v>
      </c>
      <c r="AE194" s="479">
        <f>SUMIFS('Energy consumption (toe)'!$AI$60:$AI$2781,'Energy consumption (toe)'!$J$60:$J$2781,'Province x Sector'!AE$180,'Energy consumption (toe)'!$AM$60:$AM$2781,'Province x Sector'!$B194)/1000</f>
        <v>0</v>
      </c>
      <c r="AF194" s="59">
        <f t="shared" si="13"/>
        <v>28.7458427565</v>
      </c>
    </row>
    <row r="195" spans="2:32" x14ac:dyDescent="0.25">
      <c r="B195" s="38" t="str">
        <f t="shared" si="12"/>
        <v>15. Lai Chau</v>
      </c>
      <c r="C195" s="478">
        <f>SUMIFS('Energy consumption (toe)'!$AI$60:$AI$2781,'Energy consumption (toe)'!$J$60:$J$2781,'Province x Sector'!C$180,'Energy consumption (toe)'!$AM$60:$AM$2781,'Province x Sector'!$B195)/1000</f>
        <v>0</v>
      </c>
      <c r="D195" s="475">
        <f>SUMIFS('Energy consumption (toe)'!$AI$60:$AI$2781,'Energy consumption (toe)'!$J$60:$J$2781,'Province x Sector'!D$180,'Energy consumption (toe)'!$AM$60:$AM$2781,'Province x Sector'!$B195)/1000</f>
        <v>0</v>
      </c>
      <c r="E195" s="475">
        <f>SUMIFS('Energy consumption (toe)'!$AI$60:$AI$2781,'Energy consumption (toe)'!$J$60:$J$2781,'Province x Sector'!E$180,'Energy consumption (toe)'!$AM$60:$AM$2781,'Province x Sector'!$B195)/1000</f>
        <v>0</v>
      </c>
      <c r="F195" s="475">
        <f>SUMIFS('Energy consumption (toe)'!$AI$60:$AI$2781,'Energy consumption (toe)'!$J$60:$J$2781,'Province x Sector'!F$180,'Energy consumption (toe)'!$AM$60:$AM$2781,'Province x Sector'!$B195)/1000</f>
        <v>0</v>
      </c>
      <c r="G195" s="475">
        <f>SUMIFS('Energy consumption (toe)'!$AI$60:$AI$2781,'Energy consumption (toe)'!$J$60:$J$2781,'Province x Sector'!G$180,'Energy consumption (toe)'!$AM$60:$AM$2781,'Province x Sector'!$B195)/1000</f>
        <v>0</v>
      </c>
      <c r="H195" s="475">
        <f>SUMIFS('Energy consumption (toe)'!$AI$60:$AI$2781,'Energy consumption (toe)'!$J$60:$J$2781,'Province x Sector'!H$180,'Energy consumption (toe)'!$AM$60:$AM$2781,'Province x Sector'!$B195)/1000</f>
        <v>0</v>
      </c>
      <c r="I195" s="475">
        <f>SUMIFS('Energy consumption (toe)'!$AI$60:$AI$2781,'Energy consumption (toe)'!$J$60:$J$2781,'Province x Sector'!I$180,'Energy consumption (toe)'!$AM$60:$AM$2781,'Province x Sector'!$B195)/1000</f>
        <v>0</v>
      </c>
      <c r="J195" s="475">
        <f>SUMIFS('Energy consumption (toe)'!$AI$60:$AI$2781,'Energy consumption (toe)'!$J$60:$J$2781,'Province x Sector'!J$180,'Energy consumption (toe)'!$AM$60:$AM$2781,'Province x Sector'!$B195)/1000</f>
        <v>0</v>
      </c>
      <c r="K195" s="475">
        <f>SUMIFS('Energy consumption (toe)'!$AI$60:$AI$2781,'Energy consumption (toe)'!$J$60:$J$2781,'Province x Sector'!K$180,'Energy consumption (toe)'!$AM$60:$AM$2781,'Province x Sector'!$B195)/1000</f>
        <v>0</v>
      </c>
      <c r="L195" s="475">
        <f>SUMIFS('Energy consumption (toe)'!$AI$60:$AI$2781,'Energy consumption (toe)'!$J$60:$J$2781,'Province x Sector'!L$180,'Energy consumption (toe)'!$AM$60:$AM$2781,'Province x Sector'!$B195)/1000</f>
        <v>0</v>
      </c>
      <c r="M195" s="475">
        <f>SUMIFS('Energy consumption (toe)'!$AI$60:$AI$2781,'Energy consumption (toe)'!$J$60:$J$2781,'Province x Sector'!M$180,'Energy consumption (toe)'!$AM$60:$AM$2781,'Province x Sector'!$B195)/1000</f>
        <v>0</v>
      </c>
      <c r="N195" s="475">
        <f>SUMIFS('Energy consumption (toe)'!$AI$60:$AI$2781,'Energy consumption (toe)'!$J$60:$J$2781,'Province x Sector'!N$180,'Energy consumption (toe)'!$AM$60:$AM$2781,'Province x Sector'!$B195)/1000</f>
        <v>0</v>
      </c>
      <c r="O195" s="475">
        <f>SUMIFS('Energy consumption (toe)'!$AI$60:$AI$2781,'Energy consumption (toe)'!$J$60:$J$2781,'Province x Sector'!O$180,'Energy consumption (toe)'!$AM$60:$AM$2781,'Province x Sector'!$B195)/1000</f>
        <v>0</v>
      </c>
      <c r="P195" s="475">
        <f>SUMIFS('Energy consumption (toe)'!$AI$60:$AI$2781,'Energy consumption (toe)'!$J$60:$J$2781,'Province x Sector'!P$180,'Energy consumption (toe)'!$AM$60:$AM$2781,'Province x Sector'!$B195)/1000</f>
        <v>0</v>
      </c>
      <c r="Q195" s="475">
        <f>SUMIFS('Energy consumption (toe)'!$AI$60:$AI$2781,'Energy consumption (toe)'!$J$60:$J$2781,'Province x Sector'!Q$180,'Energy consumption (toe)'!$AM$60:$AM$2781,'Province x Sector'!$B195)/1000</f>
        <v>0</v>
      </c>
      <c r="R195" s="475">
        <f>SUMIFS('Energy consumption (toe)'!$AI$60:$AI$2781,'Energy consumption (toe)'!$J$60:$J$2781,'Province x Sector'!R$180,'Energy consumption (toe)'!$AM$60:$AM$2781,'Province x Sector'!$B195)/1000</f>
        <v>0</v>
      </c>
      <c r="S195" s="475">
        <f>SUMIFS('Energy consumption (toe)'!$AI$60:$AI$2781,'Energy consumption (toe)'!$J$60:$J$2781,'Province x Sector'!S$180,'Energy consumption (toe)'!$AM$60:$AM$2781,'Province x Sector'!$B195)/1000</f>
        <v>0</v>
      </c>
      <c r="T195" s="475">
        <f>SUMIFS('Energy consumption (toe)'!$AI$60:$AI$2781,'Energy consumption (toe)'!$J$60:$J$2781,'Province x Sector'!T$180,'Energy consumption (toe)'!$AM$60:$AM$2781,'Province x Sector'!$B195)/1000</f>
        <v>0</v>
      </c>
      <c r="U195" s="475">
        <f>SUMIFS('Energy consumption (toe)'!$AI$60:$AI$2781,'Energy consumption (toe)'!$J$60:$J$2781,'Province x Sector'!U$180,'Energy consumption (toe)'!$AM$60:$AM$2781,'Province x Sector'!$B195)/1000</f>
        <v>0</v>
      </c>
      <c r="V195" s="475">
        <f>SUMIFS('Energy consumption (toe)'!$AI$60:$AI$2781,'Energy consumption (toe)'!$J$60:$J$2781,'Province x Sector'!V$180,'Energy consumption (toe)'!$AM$60:$AM$2781,'Province x Sector'!$B195)/1000</f>
        <v>0</v>
      </c>
      <c r="W195" s="475">
        <f>SUMIFS('Energy consumption (toe)'!$AI$60:$AI$2781,'Energy consumption (toe)'!$J$60:$J$2781,'Province x Sector'!W$180,'Energy consumption (toe)'!$AM$60:$AM$2781,'Province x Sector'!$B195)/1000</f>
        <v>0</v>
      </c>
      <c r="X195" s="475">
        <f>SUMIFS('Energy consumption (toe)'!$AI$60:$AI$2781,'Energy consumption (toe)'!$J$60:$J$2781,'Province x Sector'!X$180,'Energy consumption (toe)'!$AM$60:$AM$2781,'Province x Sector'!$B195)/1000</f>
        <v>0</v>
      </c>
      <c r="Y195" s="475">
        <f>SUMIFS('Energy consumption (toe)'!$AI$60:$AI$2781,'Energy consumption (toe)'!$J$60:$J$2781,'Province x Sector'!Y$180,'Energy consumption (toe)'!$AM$60:$AM$2781,'Province x Sector'!$B195)/1000</f>
        <v>0</v>
      </c>
      <c r="Z195" s="475">
        <f>SUMIFS('Energy consumption (toe)'!$AI$60:$AI$2781,'Energy consumption (toe)'!$J$60:$J$2781,'Province x Sector'!Z$180,'Energy consumption (toe)'!$AM$60:$AM$2781,'Province x Sector'!$B195)/1000</f>
        <v>0</v>
      </c>
      <c r="AA195" s="475">
        <f>SUMIFS('Energy consumption (toe)'!$AI$60:$AI$2781,'Energy consumption (toe)'!$J$60:$J$2781,'Province x Sector'!AA$180,'Energy consumption (toe)'!$AM$60:$AM$2781,'Province x Sector'!$B195)/1000</f>
        <v>0</v>
      </c>
      <c r="AB195" s="475">
        <f>SUMIFS('Energy consumption (toe)'!$AI$60:$AI$2781,'Energy consumption (toe)'!$J$60:$J$2781,'Province x Sector'!AB$180,'Energy consumption (toe)'!$AM$60:$AM$2781,'Province x Sector'!$B195)/1000</f>
        <v>0</v>
      </c>
      <c r="AC195" s="475">
        <f>SUMIFS('Energy consumption (toe)'!$AI$60:$AI$2781,'Energy consumption (toe)'!$J$60:$J$2781,'Province x Sector'!AC$180,'Energy consumption (toe)'!$AM$60:$AM$2781,'Province x Sector'!$B195)/1000</f>
        <v>0</v>
      </c>
      <c r="AD195" s="475">
        <f>SUMIFS('Energy consumption (toe)'!$AI$60:$AI$2781,'Energy consumption (toe)'!$J$60:$J$2781,'Province x Sector'!AD$180,'Energy consumption (toe)'!$AM$60:$AM$2781,'Province x Sector'!$B195)/1000</f>
        <v>0</v>
      </c>
      <c r="AE195" s="479">
        <f>SUMIFS('Energy consumption (toe)'!$AI$60:$AI$2781,'Energy consumption (toe)'!$J$60:$J$2781,'Province x Sector'!AE$180,'Energy consumption (toe)'!$AM$60:$AM$2781,'Province x Sector'!$B195)/1000</f>
        <v>0</v>
      </c>
      <c r="AF195" s="59">
        <f t="shared" si="13"/>
        <v>0</v>
      </c>
    </row>
    <row r="196" spans="2:32" x14ac:dyDescent="0.25">
      <c r="B196" s="38" t="str">
        <f t="shared" si="12"/>
        <v>16. Ha Giang</v>
      </c>
      <c r="C196" s="478">
        <f>SUMIFS('Energy consumption (toe)'!$AI$60:$AI$2781,'Energy consumption (toe)'!$J$60:$J$2781,'Province x Sector'!C$180,'Energy consumption (toe)'!$AM$60:$AM$2781,'Province x Sector'!$B196)/1000</f>
        <v>0</v>
      </c>
      <c r="D196" s="475">
        <f>SUMIFS('Energy consumption (toe)'!$AI$60:$AI$2781,'Energy consumption (toe)'!$J$60:$J$2781,'Province x Sector'!D$180,'Energy consumption (toe)'!$AM$60:$AM$2781,'Province x Sector'!$B196)/1000</f>
        <v>0</v>
      </c>
      <c r="E196" s="475">
        <f>SUMIFS('Energy consumption (toe)'!$AI$60:$AI$2781,'Energy consumption (toe)'!$J$60:$J$2781,'Province x Sector'!E$180,'Energy consumption (toe)'!$AM$60:$AM$2781,'Province x Sector'!$B196)/1000</f>
        <v>7.0269901455000001</v>
      </c>
      <c r="F196" s="475">
        <f>SUMIFS('Energy consumption (toe)'!$AI$60:$AI$2781,'Energy consumption (toe)'!$J$60:$J$2781,'Province x Sector'!F$180,'Energy consumption (toe)'!$AM$60:$AM$2781,'Province x Sector'!$B196)/1000</f>
        <v>0</v>
      </c>
      <c r="G196" s="475">
        <f>SUMIFS('Energy consumption (toe)'!$AI$60:$AI$2781,'Energy consumption (toe)'!$J$60:$J$2781,'Province x Sector'!G$180,'Energy consumption (toe)'!$AM$60:$AM$2781,'Province x Sector'!$B196)/1000</f>
        <v>0</v>
      </c>
      <c r="H196" s="475">
        <f>SUMIFS('Energy consumption (toe)'!$AI$60:$AI$2781,'Energy consumption (toe)'!$J$60:$J$2781,'Province x Sector'!H$180,'Energy consumption (toe)'!$AM$60:$AM$2781,'Province x Sector'!$B196)/1000</f>
        <v>0</v>
      </c>
      <c r="I196" s="475">
        <f>SUMIFS('Energy consumption (toe)'!$AI$60:$AI$2781,'Energy consumption (toe)'!$J$60:$J$2781,'Province x Sector'!I$180,'Energy consumption (toe)'!$AM$60:$AM$2781,'Province x Sector'!$B196)/1000</f>
        <v>0</v>
      </c>
      <c r="J196" s="475">
        <f>SUMIFS('Energy consumption (toe)'!$AI$60:$AI$2781,'Energy consumption (toe)'!$J$60:$J$2781,'Province x Sector'!J$180,'Energy consumption (toe)'!$AM$60:$AM$2781,'Province x Sector'!$B196)/1000</f>
        <v>0</v>
      </c>
      <c r="K196" s="475">
        <f>SUMIFS('Energy consumption (toe)'!$AI$60:$AI$2781,'Energy consumption (toe)'!$J$60:$J$2781,'Province x Sector'!K$180,'Energy consumption (toe)'!$AM$60:$AM$2781,'Province x Sector'!$B196)/1000</f>
        <v>0</v>
      </c>
      <c r="L196" s="475">
        <f>SUMIFS('Energy consumption (toe)'!$AI$60:$AI$2781,'Energy consumption (toe)'!$J$60:$J$2781,'Province x Sector'!L$180,'Energy consumption (toe)'!$AM$60:$AM$2781,'Province x Sector'!$B196)/1000</f>
        <v>0</v>
      </c>
      <c r="M196" s="475">
        <f>SUMIFS('Energy consumption (toe)'!$AI$60:$AI$2781,'Energy consumption (toe)'!$J$60:$J$2781,'Province x Sector'!M$180,'Energy consumption (toe)'!$AM$60:$AM$2781,'Province x Sector'!$B196)/1000</f>
        <v>0</v>
      </c>
      <c r="N196" s="475">
        <f>SUMIFS('Energy consumption (toe)'!$AI$60:$AI$2781,'Energy consumption (toe)'!$J$60:$J$2781,'Province x Sector'!N$180,'Energy consumption (toe)'!$AM$60:$AM$2781,'Province x Sector'!$B196)/1000</f>
        <v>0</v>
      </c>
      <c r="O196" s="475">
        <f>SUMIFS('Energy consumption (toe)'!$AI$60:$AI$2781,'Energy consumption (toe)'!$J$60:$J$2781,'Province x Sector'!O$180,'Energy consumption (toe)'!$AM$60:$AM$2781,'Province x Sector'!$B196)/1000</f>
        <v>0</v>
      </c>
      <c r="P196" s="475">
        <f>SUMIFS('Energy consumption (toe)'!$AI$60:$AI$2781,'Energy consumption (toe)'!$J$60:$J$2781,'Province x Sector'!P$180,'Energy consumption (toe)'!$AM$60:$AM$2781,'Province x Sector'!$B196)/1000</f>
        <v>0</v>
      </c>
      <c r="Q196" s="475">
        <f>SUMIFS('Energy consumption (toe)'!$AI$60:$AI$2781,'Energy consumption (toe)'!$J$60:$J$2781,'Province x Sector'!Q$180,'Energy consumption (toe)'!$AM$60:$AM$2781,'Province x Sector'!$B196)/1000</f>
        <v>0</v>
      </c>
      <c r="R196" s="475">
        <f>SUMIFS('Energy consumption (toe)'!$AI$60:$AI$2781,'Energy consumption (toe)'!$J$60:$J$2781,'Province x Sector'!R$180,'Energy consumption (toe)'!$AM$60:$AM$2781,'Province x Sector'!$B196)/1000</f>
        <v>0</v>
      </c>
      <c r="S196" s="475">
        <f>SUMIFS('Energy consumption (toe)'!$AI$60:$AI$2781,'Energy consumption (toe)'!$J$60:$J$2781,'Province x Sector'!S$180,'Energy consumption (toe)'!$AM$60:$AM$2781,'Province x Sector'!$B196)/1000</f>
        <v>0</v>
      </c>
      <c r="T196" s="475">
        <f>SUMIFS('Energy consumption (toe)'!$AI$60:$AI$2781,'Energy consumption (toe)'!$J$60:$J$2781,'Province x Sector'!T$180,'Energy consumption (toe)'!$AM$60:$AM$2781,'Province x Sector'!$B196)/1000</f>
        <v>0</v>
      </c>
      <c r="U196" s="475">
        <f>SUMIFS('Energy consumption (toe)'!$AI$60:$AI$2781,'Energy consumption (toe)'!$J$60:$J$2781,'Province x Sector'!U$180,'Energy consumption (toe)'!$AM$60:$AM$2781,'Province x Sector'!$B196)/1000</f>
        <v>0</v>
      </c>
      <c r="V196" s="475">
        <f>SUMIFS('Energy consumption (toe)'!$AI$60:$AI$2781,'Energy consumption (toe)'!$J$60:$J$2781,'Province x Sector'!V$180,'Energy consumption (toe)'!$AM$60:$AM$2781,'Province x Sector'!$B196)/1000</f>
        <v>0</v>
      </c>
      <c r="W196" s="475">
        <f>SUMIFS('Energy consumption (toe)'!$AI$60:$AI$2781,'Energy consumption (toe)'!$J$60:$J$2781,'Province x Sector'!W$180,'Energy consumption (toe)'!$AM$60:$AM$2781,'Province x Sector'!$B196)/1000</f>
        <v>0</v>
      </c>
      <c r="X196" s="475">
        <f>SUMIFS('Energy consumption (toe)'!$AI$60:$AI$2781,'Energy consumption (toe)'!$J$60:$J$2781,'Province x Sector'!X$180,'Energy consumption (toe)'!$AM$60:$AM$2781,'Province x Sector'!$B196)/1000</f>
        <v>0</v>
      </c>
      <c r="Y196" s="475">
        <f>SUMIFS('Energy consumption (toe)'!$AI$60:$AI$2781,'Energy consumption (toe)'!$J$60:$J$2781,'Province x Sector'!Y$180,'Energy consumption (toe)'!$AM$60:$AM$2781,'Province x Sector'!$B196)/1000</f>
        <v>0</v>
      </c>
      <c r="Z196" s="475">
        <f>SUMIFS('Energy consumption (toe)'!$AI$60:$AI$2781,'Energy consumption (toe)'!$J$60:$J$2781,'Province x Sector'!Z$180,'Energy consumption (toe)'!$AM$60:$AM$2781,'Province x Sector'!$B196)/1000</f>
        <v>0</v>
      </c>
      <c r="AA196" s="475">
        <f>SUMIFS('Energy consumption (toe)'!$AI$60:$AI$2781,'Energy consumption (toe)'!$J$60:$J$2781,'Province x Sector'!AA$180,'Energy consumption (toe)'!$AM$60:$AM$2781,'Province x Sector'!$B196)/1000</f>
        <v>0</v>
      </c>
      <c r="AB196" s="475">
        <f>SUMIFS('Energy consumption (toe)'!$AI$60:$AI$2781,'Energy consumption (toe)'!$J$60:$J$2781,'Province x Sector'!AB$180,'Energy consumption (toe)'!$AM$60:$AM$2781,'Province x Sector'!$B196)/1000</f>
        <v>0</v>
      </c>
      <c r="AC196" s="475">
        <f>SUMIFS('Energy consumption (toe)'!$AI$60:$AI$2781,'Energy consumption (toe)'!$J$60:$J$2781,'Province x Sector'!AC$180,'Energy consumption (toe)'!$AM$60:$AM$2781,'Province x Sector'!$B196)/1000</f>
        <v>0</v>
      </c>
      <c r="AD196" s="475">
        <f>SUMIFS('Energy consumption (toe)'!$AI$60:$AI$2781,'Energy consumption (toe)'!$J$60:$J$2781,'Province x Sector'!AD$180,'Energy consumption (toe)'!$AM$60:$AM$2781,'Province x Sector'!$B196)/1000</f>
        <v>0</v>
      </c>
      <c r="AE196" s="479">
        <f>SUMIFS('Energy consumption (toe)'!$AI$60:$AI$2781,'Energy consumption (toe)'!$J$60:$J$2781,'Province x Sector'!AE$180,'Energy consumption (toe)'!$AM$60:$AM$2781,'Province x Sector'!$B196)/1000</f>
        <v>0</v>
      </c>
      <c r="AF196" s="59">
        <f t="shared" si="13"/>
        <v>7.0269901455000001</v>
      </c>
    </row>
    <row r="197" spans="2:32" x14ac:dyDescent="0.25">
      <c r="B197" s="38" t="str">
        <f t="shared" si="12"/>
        <v>17. Tuyen Quang</v>
      </c>
      <c r="C197" s="478">
        <f>SUMIFS('Energy consumption (toe)'!$AI$60:$AI$2781,'Energy consumption (toe)'!$J$60:$J$2781,'Province x Sector'!C$180,'Energy consumption (toe)'!$AM$60:$AM$2781,'Province x Sector'!$B197)/1000</f>
        <v>0</v>
      </c>
      <c r="D197" s="475">
        <f>SUMIFS('Energy consumption (toe)'!$AI$60:$AI$2781,'Energy consumption (toe)'!$J$60:$J$2781,'Province x Sector'!D$180,'Energy consumption (toe)'!$AM$60:$AM$2781,'Province x Sector'!$B197)/1000</f>
        <v>0</v>
      </c>
      <c r="E197" s="475">
        <f>SUMIFS('Energy consumption (toe)'!$AI$60:$AI$2781,'Energy consumption (toe)'!$J$60:$J$2781,'Province x Sector'!E$180,'Energy consumption (toe)'!$AM$60:$AM$2781,'Province x Sector'!$B197)/1000</f>
        <v>0</v>
      </c>
      <c r="F197" s="475">
        <f>SUMIFS('Energy consumption (toe)'!$AI$60:$AI$2781,'Energy consumption (toe)'!$J$60:$J$2781,'Province x Sector'!F$180,'Energy consumption (toe)'!$AM$60:$AM$2781,'Province x Sector'!$B197)/1000</f>
        <v>0</v>
      </c>
      <c r="G197" s="475">
        <f>SUMIFS('Energy consumption (toe)'!$AI$60:$AI$2781,'Energy consumption (toe)'!$J$60:$J$2781,'Province x Sector'!G$180,'Energy consumption (toe)'!$AM$60:$AM$2781,'Province x Sector'!$B197)/1000</f>
        <v>0</v>
      </c>
      <c r="H197" s="475">
        <f>SUMIFS('Energy consumption (toe)'!$AI$60:$AI$2781,'Energy consumption (toe)'!$J$60:$J$2781,'Province x Sector'!H$180,'Energy consumption (toe)'!$AM$60:$AM$2781,'Province x Sector'!$B197)/1000</f>
        <v>0</v>
      </c>
      <c r="I197" s="475">
        <f>SUMIFS('Energy consumption (toe)'!$AI$60:$AI$2781,'Energy consumption (toe)'!$J$60:$J$2781,'Province x Sector'!I$180,'Energy consumption (toe)'!$AM$60:$AM$2781,'Province x Sector'!$B197)/1000</f>
        <v>0</v>
      </c>
      <c r="J197" s="475">
        <f>SUMIFS('Energy consumption (toe)'!$AI$60:$AI$2781,'Energy consumption (toe)'!$J$60:$J$2781,'Province x Sector'!J$180,'Energy consumption (toe)'!$AM$60:$AM$2781,'Province x Sector'!$B197)/1000</f>
        <v>0</v>
      </c>
      <c r="K197" s="475">
        <f>SUMIFS('Energy consumption (toe)'!$AI$60:$AI$2781,'Energy consumption (toe)'!$J$60:$J$2781,'Province x Sector'!K$180,'Energy consumption (toe)'!$AM$60:$AM$2781,'Province x Sector'!$B197)/1000</f>
        <v>0</v>
      </c>
      <c r="L197" s="475">
        <f>SUMIFS('Energy consumption (toe)'!$AI$60:$AI$2781,'Energy consumption (toe)'!$J$60:$J$2781,'Province x Sector'!L$180,'Energy consumption (toe)'!$AM$60:$AM$2781,'Province x Sector'!$B197)/1000</f>
        <v>0</v>
      </c>
      <c r="M197" s="475">
        <f>SUMIFS('Energy consumption (toe)'!$AI$60:$AI$2781,'Energy consumption (toe)'!$J$60:$J$2781,'Province x Sector'!M$180,'Energy consumption (toe)'!$AM$60:$AM$2781,'Province x Sector'!$B197)/1000</f>
        <v>0</v>
      </c>
      <c r="N197" s="475">
        <f>SUMIFS('Energy consumption (toe)'!$AI$60:$AI$2781,'Energy consumption (toe)'!$J$60:$J$2781,'Province x Sector'!N$180,'Energy consumption (toe)'!$AM$60:$AM$2781,'Province x Sector'!$B197)/1000</f>
        <v>1.6966162967</v>
      </c>
      <c r="O197" s="475">
        <f>SUMIFS('Energy consumption (toe)'!$AI$60:$AI$2781,'Energy consumption (toe)'!$J$60:$J$2781,'Province x Sector'!O$180,'Energy consumption (toe)'!$AM$60:$AM$2781,'Province x Sector'!$B197)/1000</f>
        <v>71.225573999100021</v>
      </c>
      <c r="P197" s="475">
        <f>SUMIFS('Energy consumption (toe)'!$AI$60:$AI$2781,'Energy consumption (toe)'!$J$60:$J$2781,'Province x Sector'!P$180,'Energy consumption (toe)'!$AM$60:$AM$2781,'Province x Sector'!$B197)/1000</f>
        <v>0</v>
      </c>
      <c r="Q197" s="475">
        <f>SUMIFS('Energy consumption (toe)'!$AI$60:$AI$2781,'Energy consumption (toe)'!$J$60:$J$2781,'Province x Sector'!Q$180,'Energy consumption (toe)'!$AM$60:$AM$2781,'Province x Sector'!$B197)/1000</f>
        <v>0</v>
      </c>
      <c r="R197" s="475">
        <f>SUMIFS('Energy consumption (toe)'!$AI$60:$AI$2781,'Energy consumption (toe)'!$J$60:$J$2781,'Province x Sector'!R$180,'Energy consumption (toe)'!$AM$60:$AM$2781,'Province x Sector'!$B197)/1000</f>
        <v>0</v>
      </c>
      <c r="S197" s="475">
        <f>SUMIFS('Energy consumption (toe)'!$AI$60:$AI$2781,'Energy consumption (toe)'!$J$60:$J$2781,'Province x Sector'!S$180,'Energy consumption (toe)'!$AM$60:$AM$2781,'Province x Sector'!$B197)/1000</f>
        <v>0</v>
      </c>
      <c r="T197" s="475">
        <f>SUMIFS('Energy consumption (toe)'!$AI$60:$AI$2781,'Energy consumption (toe)'!$J$60:$J$2781,'Province x Sector'!T$180,'Energy consumption (toe)'!$AM$60:$AM$2781,'Province x Sector'!$B197)/1000</f>
        <v>0</v>
      </c>
      <c r="U197" s="475">
        <f>SUMIFS('Energy consumption (toe)'!$AI$60:$AI$2781,'Energy consumption (toe)'!$J$60:$J$2781,'Province x Sector'!U$180,'Energy consumption (toe)'!$AM$60:$AM$2781,'Province x Sector'!$B197)/1000</f>
        <v>108.577525384</v>
      </c>
      <c r="V197" s="475">
        <f>SUMIFS('Energy consumption (toe)'!$AI$60:$AI$2781,'Energy consumption (toe)'!$J$60:$J$2781,'Province x Sector'!V$180,'Energy consumption (toe)'!$AM$60:$AM$2781,'Province x Sector'!$B197)/1000</f>
        <v>129.26402443999996</v>
      </c>
      <c r="W197" s="475">
        <f>SUMIFS('Energy consumption (toe)'!$AI$60:$AI$2781,'Energy consumption (toe)'!$J$60:$J$2781,'Province x Sector'!W$180,'Energy consumption (toe)'!$AM$60:$AM$2781,'Province x Sector'!$B197)/1000</f>
        <v>0</v>
      </c>
      <c r="X197" s="475">
        <f>SUMIFS('Energy consumption (toe)'!$AI$60:$AI$2781,'Energy consumption (toe)'!$J$60:$J$2781,'Province x Sector'!X$180,'Energy consumption (toe)'!$AM$60:$AM$2781,'Province x Sector'!$B197)/1000</f>
        <v>0</v>
      </c>
      <c r="Y197" s="475">
        <f>SUMIFS('Energy consumption (toe)'!$AI$60:$AI$2781,'Energy consumption (toe)'!$J$60:$J$2781,'Province x Sector'!Y$180,'Energy consumption (toe)'!$AM$60:$AM$2781,'Province x Sector'!$B197)/1000</f>
        <v>0</v>
      </c>
      <c r="Z197" s="475">
        <f>SUMIFS('Energy consumption (toe)'!$AI$60:$AI$2781,'Energy consumption (toe)'!$J$60:$J$2781,'Province x Sector'!Z$180,'Energy consumption (toe)'!$AM$60:$AM$2781,'Province x Sector'!$B197)/1000</f>
        <v>1.359836735</v>
      </c>
      <c r="AA197" s="475">
        <f>SUMIFS('Energy consumption (toe)'!$AI$60:$AI$2781,'Energy consumption (toe)'!$J$60:$J$2781,'Province x Sector'!AA$180,'Energy consumption (toe)'!$AM$60:$AM$2781,'Province x Sector'!$B197)/1000</f>
        <v>0</v>
      </c>
      <c r="AB197" s="475">
        <f>SUMIFS('Energy consumption (toe)'!$AI$60:$AI$2781,'Energy consumption (toe)'!$J$60:$J$2781,'Province x Sector'!AB$180,'Energy consumption (toe)'!$AM$60:$AM$2781,'Province x Sector'!$B197)/1000</f>
        <v>0</v>
      </c>
      <c r="AC197" s="475">
        <f>SUMIFS('Energy consumption (toe)'!$AI$60:$AI$2781,'Energy consumption (toe)'!$J$60:$J$2781,'Province x Sector'!AC$180,'Energy consumption (toe)'!$AM$60:$AM$2781,'Province x Sector'!$B197)/1000</f>
        <v>0</v>
      </c>
      <c r="AD197" s="475">
        <f>SUMIFS('Energy consumption (toe)'!$AI$60:$AI$2781,'Energy consumption (toe)'!$J$60:$J$2781,'Province x Sector'!AD$180,'Energy consumption (toe)'!$AM$60:$AM$2781,'Province x Sector'!$B197)/1000</f>
        <v>38.524720543599997</v>
      </c>
      <c r="AE197" s="479">
        <f>SUMIFS('Energy consumption (toe)'!$AI$60:$AI$2781,'Energy consumption (toe)'!$J$60:$J$2781,'Province x Sector'!AE$180,'Energy consumption (toe)'!$AM$60:$AM$2781,'Province x Sector'!$B197)/1000</f>
        <v>0</v>
      </c>
      <c r="AF197" s="59">
        <f t="shared" si="13"/>
        <v>350.64829739839996</v>
      </c>
    </row>
    <row r="198" spans="2:32" x14ac:dyDescent="0.25">
      <c r="B198" s="38" t="str">
        <f t="shared" si="12"/>
        <v>18. Lao Cai</v>
      </c>
      <c r="C198" s="478">
        <f>SUMIFS('Energy consumption (toe)'!$AI$60:$AI$2781,'Energy consumption (toe)'!$J$60:$J$2781,'Province x Sector'!C$180,'Energy consumption (toe)'!$AM$60:$AM$2781,'Province x Sector'!$B198)/1000</f>
        <v>0</v>
      </c>
      <c r="D198" s="475">
        <f>SUMIFS('Energy consumption (toe)'!$AI$60:$AI$2781,'Energy consumption (toe)'!$J$60:$J$2781,'Province x Sector'!D$180,'Energy consumption (toe)'!$AM$60:$AM$2781,'Province x Sector'!$B198)/1000</f>
        <v>0</v>
      </c>
      <c r="E198" s="475">
        <f>SUMIFS('Energy consumption (toe)'!$AI$60:$AI$2781,'Energy consumption (toe)'!$J$60:$J$2781,'Province x Sector'!E$180,'Energy consumption (toe)'!$AM$60:$AM$2781,'Province x Sector'!$B198)/1000</f>
        <v>26.199983100000001</v>
      </c>
      <c r="F198" s="475">
        <f>SUMIFS('Energy consumption (toe)'!$AI$60:$AI$2781,'Energy consumption (toe)'!$J$60:$J$2781,'Province x Sector'!F$180,'Energy consumption (toe)'!$AM$60:$AM$2781,'Province x Sector'!$B198)/1000</f>
        <v>27.146665658300002</v>
      </c>
      <c r="G198" s="475">
        <f>SUMIFS('Energy consumption (toe)'!$AI$60:$AI$2781,'Energy consumption (toe)'!$J$60:$J$2781,'Province x Sector'!G$180,'Energy consumption (toe)'!$AM$60:$AM$2781,'Province x Sector'!$B198)/1000</f>
        <v>0</v>
      </c>
      <c r="H198" s="475">
        <f>SUMIFS('Energy consumption (toe)'!$AI$60:$AI$2781,'Energy consumption (toe)'!$J$60:$J$2781,'Province x Sector'!H$180,'Energy consumption (toe)'!$AM$60:$AM$2781,'Province x Sector'!$B198)/1000</f>
        <v>1.0553782083000001</v>
      </c>
      <c r="I198" s="475">
        <f>SUMIFS('Energy consumption (toe)'!$AI$60:$AI$2781,'Energy consumption (toe)'!$J$60:$J$2781,'Province x Sector'!I$180,'Energy consumption (toe)'!$AM$60:$AM$2781,'Province x Sector'!$B198)/1000</f>
        <v>0</v>
      </c>
      <c r="J198" s="475">
        <f>SUMIFS('Energy consumption (toe)'!$AI$60:$AI$2781,'Energy consumption (toe)'!$J$60:$J$2781,'Province x Sector'!J$180,'Energy consumption (toe)'!$AM$60:$AM$2781,'Province x Sector'!$B198)/1000</f>
        <v>0</v>
      </c>
      <c r="K198" s="475">
        <f>SUMIFS('Energy consumption (toe)'!$AI$60:$AI$2781,'Energy consumption (toe)'!$J$60:$J$2781,'Province x Sector'!K$180,'Energy consumption (toe)'!$AM$60:$AM$2781,'Province x Sector'!$B198)/1000</f>
        <v>0</v>
      </c>
      <c r="L198" s="475">
        <f>SUMIFS('Energy consumption (toe)'!$AI$60:$AI$2781,'Energy consumption (toe)'!$J$60:$J$2781,'Province x Sector'!L$180,'Energy consumption (toe)'!$AM$60:$AM$2781,'Province x Sector'!$B198)/1000</f>
        <v>0</v>
      </c>
      <c r="M198" s="475">
        <f>SUMIFS('Energy consumption (toe)'!$AI$60:$AI$2781,'Energy consumption (toe)'!$J$60:$J$2781,'Province x Sector'!M$180,'Energy consumption (toe)'!$AM$60:$AM$2781,'Province x Sector'!$B198)/1000</f>
        <v>0</v>
      </c>
      <c r="N198" s="475">
        <f>SUMIFS('Energy consumption (toe)'!$AI$60:$AI$2781,'Energy consumption (toe)'!$J$60:$J$2781,'Province x Sector'!N$180,'Energy consumption (toe)'!$AM$60:$AM$2781,'Province x Sector'!$B198)/1000</f>
        <v>0</v>
      </c>
      <c r="O198" s="475">
        <f>SUMIFS('Energy consumption (toe)'!$AI$60:$AI$2781,'Energy consumption (toe)'!$J$60:$J$2781,'Province x Sector'!O$180,'Energy consumption (toe)'!$AM$60:$AM$2781,'Province x Sector'!$B198)/1000</f>
        <v>0</v>
      </c>
      <c r="P198" s="475">
        <f>SUMIFS('Energy consumption (toe)'!$AI$60:$AI$2781,'Energy consumption (toe)'!$J$60:$J$2781,'Province x Sector'!P$180,'Energy consumption (toe)'!$AM$60:$AM$2781,'Province x Sector'!$B198)/1000</f>
        <v>0</v>
      </c>
      <c r="Q198" s="475">
        <f>SUMIFS('Energy consumption (toe)'!$AI$60:$AI$2781,'Energy consumption (toe)'!$J$60:$J$2781,'Province x Sector'!Q$180,'Energy consumption (toe)'!$AM$60:$AM$2781,'Province x Sector'!$B198)/1000</f>
        <v>0</v>
      </c>
      <c r="R198" s="475">
        <f>SUMIFS('Energy consumption (toe)'!$AI$60:$AI$2781,'Energy consumption (toe)'!$J$60:$J$2781,'Province x Sector'!R$180,'Energy consumption (toe)'!$AM$60:$AM$2781,'Province x Sector'!$B198)/1000</f>
        <v>449.42640805500002</v>
      </c>
      <c r="S198" s="475">
        <f>SUMIFS('Energy consumption (toe)'!$AI$60:$AI$2781,'Energy consumption (toe)'!$J$60:$J$2781,'Province x Sector'!S$180,'Energy consumption (toe)'!$AM$60:$AM$2781,'Province x Sector'!$B198)/1000</f>
        <v>0</v>
      </c>
      <c r="T198" s="475">
        <f>SUMIFS('Energy consumption (toe)'!$AI$60:$AI$2781,'Energy consumption (toe)'!$J$60:$J$2781,'Province x Sector'!T$180,'Energy consumption (toe)'!$AM$60:$AM$2781,'Province x Sector'!$B198)/1000</f>
        <v>0</v>
      </c>
      <c r="U198" s="475">
        <f>SUMIFS('Energy consumption (toe)'!$AI$60:$AI$2781,'Energy consumption (toe)'!$J$60:$J$2781,'Province x Sector'!U$180,'Energy consumption (toe)'!$AM$60:$AM$2781,'Province x Sector'!$B198)/1000</f>
        <v>99.784444665900011</v>
      </c>
      <c r="V198" s="475">
        <f>SUMIFS('Energy consumption (toe)'!$AI$60:$AI$2781,'Energy consumption (toe)'!$J$60:$J$2781,'Province x Sector'!V$180,'Energy consumption (toe)'!$AM$60:$AM$2781,'Province x Sector'!$B198)/1000</f>
        <v>55.610838134500007</v>
      </c>
      <c r="W198" s="475">
        <f>SUMIFS('Energy consumption (toe)'!$AI$60:$AI$2781,'Energy consumption (toe)'!$J$60:$J$2781,'Province x Sector'!W$180,'Energy consumption (toe)'!$AM$60:$AM$2781,'Province x Sector'!$B198)/1000</f>
        <v>0</v>
      </c>
      <c r="X198" s="475">
        <f>SUMIFS('Energy consumption (toe)'!$AI$60:$AI$2781,'Energy consumption (toe)'!$J$60:$J$2781,'Province x Sector'!X$180,'Energy consumption (toe)'!$AM$60:$AM$2781,'Province x Sector'!$B198)/1000</f>
        <v>0</v>
      </c>
      <c r="Y198" s="475">
        <f>SUMIFS('Energy consumption (toe)'!$AI$60:$AI$2781,'Energy consumption (toe)'!$J$60:$J$2781,'Province x Sector'!Y$180,'Energy consumption (toe)'!$AM$60:$AM$2781,'Province x Sector'!$B198)/1000</f>
        <v>0</v>
      </c>
      <c r="Z198" s="475">
        <f>SUMIFS('Energy consumption (toe)'!$AI$60:$AI$2781,'Energy consumption (toe)'!$J$60:$J$2781,'Province x Sector'!Z$180,'Energy consumption (toe)'!$AM$60:$AM$2781,'Province x Sector'!$B198)/1000</f>
        <v>0</v>
      </c>
      <c r="AA198" s="475">
        <f>SUMIFS('Energy consumption (toe)'!$AI$60:$AI$2781,'Energy consumption (toe)'!$J$60:$J$2781,'Province x Sector'!AA$180,'Energy consumption (toe)'!$AM$60:$AM$2781,'Province x Sector'!$B198)/1000</f>
        <v>0</v>
      </c>
      <c r="AB198" s="475">
        <f>SUMIFS('Energy consumption (toe)'!$AI$60:$AI$2781,'Energy consumption (toe)'!$J$60:$J$2781,'Province x Sector'!AB$180,'Energy consumption (toe)'!$AM$60:$AM$2781,'Province x Sector'!$B198)/1000</f>
        <v>0</v>
      </c>
      <c r="AC198" s="475">
        <f>SUMIFS('Energy consumption (toe)'!$AI$60:$AI$2781,'Energy consumption (toe)'!$J$60:$J$2781,'Province x Sector'!AC$180,'Energy consumption (toe)'!$AM$60:$AM$2781,'Province x Sector'!$B198)/1000</f>
        <v>0</v>
      </c>
      <c r="AD198" s="475">
        <f>SUMIFS('Energy consumption (toe)'!$AI$60:$AI$2781,'Energy consumption (toe)'!$J$60:$J$2781,'Province x Sector'!AD$180,'Energy consumption (toe)'!$AM$60:$AM$2781,'Province x Sector'!$B198)/1000</f>
        <v>0</v>
      </c>
      <c r="AE198" s="479">
        <f>SUMIFS('Energy consumption (toe)'!$AI$60:$AI$2781,'Energy consumption (toe)'!$J$60:$J$2781,'Province x Sector'!AE$180,'Energy consumption (toe)'!$AM$60:$AM$2781,'Province x Sector'!$B198)/1000</f>
        <v>0</v>
      </c>
      <c r="AF198" s="59">
        <f t="shared" si="13"/>
        <v>659.22371782200003</v>
      </c>
    </row>
    <row r="199" spans="2:32" x14ac:dyDescent="0.25">
      <c r="B199" s="38" t="str">
        <f t="shared" si="12"/>
        <v>19. Yen Bai</v>
      </c>
      <c r="C199" s="478">
        <f>SUMIFS('Energy consumption (toe)'!$AI$60:$AI$2781,'Energy consumption (toe)'!$J$60:$J$2781,'Province x Sector'!C$180,'Energy consumption (toe)'!$AM$60:$AM$2781,'Province x Sector'!$B199)/1000</f>
        <v>0</v>
      </c>
      <c r="D199" s="475">
        <f>SUMIFS('Energy consumption (toe)'!$AI$60:$AI$2781,'Energy consumption (toe)'!$J$60:$J$2781,'Province x Sector'!D$180,'Energy consumption (toe)'!$AM$60:$AM$2781,'Province x Sector'!$B199)/1000</f>
        <v>0</v>
      </c>
      <c r="E199" s="475">
        <f>SUMIFS('Energy consumption (toe)'!$AI$60:$AI$2781,'Energy consumption (toe)'!$J$60:$J$2781,'Province x Sector'!E$180,'Energy consumption (toe)'!$AM$60:$AM$2781,'Province x Sector'!$B199)/1000</f>
        <v>1.3559135645000002</v>
      </c>
      <c r="F199" s="475">
        <f>SUMIFS('Energy consumption (toe)'!$AI$60:$AI$2781,'Energy consumption (toe)'!$J$60:$J$2781,'Province x Sector'!F$180,'Energy consumption (toe)'!$AM$60:$AM$2781,'Province x Sector'!$B199)/1000</f>
        <v>2.0316872332</v>
      </c>
      <c r="G199" s="475">
        <f>SUMIFS('Energy consumption (toe)'!$AI$60:$AI$2781,'Energy consumption (toe)'!$J$60:$J$2781,'Province x Sector'!G$180,'Energy consumption (toe)'!$AM$60:$AM$2781,'Province x Sector'!$B199)/1000</f>
        <v>0</v>
      </c>
      <c r="H199" s="475">
        <f>SUMIFS('Energy consumption (toe)'!$AI$60:$AI$2781,'Energy consumption (toe)'!$J$60:$J$2781,'Province x Sector'!H$180,'Energy consumption (toe)'!$AM$60:$AM$2781,'Province x Sector'!$B199)/1000</f>
        <v>0</v>
      </c>
      <c r="I199" s="475">
        <f>SUMIFS('Energy consumption (toe)'!$AI$60:$AI$2781,'Energy consumption (toe)'!$J$60:$J$2781,'Province x Sector'!I$180,'Energy consumption (toe)'!$AM$60:$AM$2781,'Province x Sector'!$B199)/1000</f>
        <v>0</v>
      </c>
      <c r="J199" s="475">
        <f>SUMIFS('Energy consumption (toe)'!$AI$60:$AI$2781,'Energy consumption (toe)'!$J$60:$J$2781,'Province x Sector'!J$180,'Energy consumption (toe)'!$AM$60:$AM$2781,'Province x Sector'!$B199)/1000</f>
        <v>0</v>
      </c>
      <c r="K199" s="475">
        <f>SUMIFS('Energy consumption (toe)'!$AI$60:$AI$2781,'Energy consumption (toe)'!$J$60:$J$2781,'Province x Sector'!K$180,'Energy consumption (toe)'!$AM$60:$AM$2781,'Province x Sector'!$B199)/1000</f>
        <v>0</v>
      </c>
      <c r="L199" s="475">
        <f>SUMIFS('Energy consumption (toe)'!$AI$60:$AI$2781,'Energy consumption (toe)'!$J$60:$J$2781,'Province x Sector'!L$180,'Energy consumption (toe)'!$AM$60:$AM$2781,'Province x Sector'!$B199)/1000</f>
        <v>0</v>
      </c>
      <c r="M199" s="475">
        <f>SUMIFS('Energy consumption (toe)'!$AI$60:$AI$2781,'Energy consumption (toe)'!$J$60:$J$2781,'Province x Sector'!M$180,'Energy consumption (toe)'!$AM$60:$AM$2781,'Province x Sector'!$B199)/1000</f>
        <v>0</v>
      </c>
      <c r="N199" s="475">
        <f>SUMIFS('Energy consumption (toe)'!$AI$60:$AI$2781,'Energy consumption (toe)'!$J$60:$J$2781,'Province x Sector'!N$180,'Energy consumption (toe)'!$AM$60:$AM$2781,'Province x Sector'!$B199)/1000</f>
        <v>0</v>
      </c>
      <c r="O199" s="475">
        <f>SUMIFS('Energy consumption (toe)'!$AI$60:$AI$2781,'Energy consumption (toe)'!$J$60:$J$2781,'Province x Sector'!O$180,'Energy consumption (toe)'!$AM$60:$AM$2781,'Province x Sector'!$B199)/1000</f>
        <v>0</v>
      </c>
      <c r="P199" s="475">
        <f>SUMIFS('Energy consumption (toe)'!$AI$60:$AI$2781,'Energy consumption (toe)'!$J$60:$J$2781,'Province x Sector'!P$180,'Energy consumption (toe)'!$AM$60:$AM$2781,'Province x Sector'!$B199)/1000</f>
        <v>0</v>
      </c>
      <c r="Q199" s="475">
        <f>SUMIFS('Energy consumption (toe)'!$AI$60:$AI$2781,'Energy consumption (toe)'!$J$60:$J$2781,'Province x Sector'!Q$180,'Energy consumption (toe)'!$AM$60:$AM$2781,'Province x Sector'!$B199)/1000</f>
        <v>0</v>
      </c>
      <c r="R199" s="475">
        <f>SUMIFS('Energy consumption (toe)'!$AI$60:$AI$2781,'Energy consumption (toe)'!$J$60:$J$2781,'Province x Sector'!R$180,'Energy consumption (toe)'!$AM$60:$AM$2781,'Province x Sector'!$B199)/1000</f>
        <v>0</v>
      </c>
      <c r="S199" s="475">
        <f>SUMIFS('Energy consumption (toe)'!$AI$60:$AI$2781,'Energy consumption (toe)'!$J$60:$J$2781,'Province x Sector'!S$180,'Energy consumption (toe)'!$AM$60:$AM$2781,'Province x Sector'!$B199)/1000</f>
        <v>0</v>
      </c>
      <c r="T199" s="475">
        <f>SUMIFS('Energy consumption (toe)'!$AI$60:$AI$2781,'Energy consumption (toe)'!$J$60:$J$2781,'Province x Sector'!T$180,'Energy consumption (toe)'!$AM$60:$AM$2781,'Province x Sector'!$B199)/1000</f>
        <v>3.1651272002000002</v>
      </c>
      <c r="U199" s="475">
        <f>SUMIFS('Energy consumption (toe)'!$AI$60:$AI$2781,'Energy consumption (toe)'!$J$60:$J$2781,'Province x Sector'!U$180,'Energy consumption (toe)'!$AM$60:$AM$2781,'Province x Sector'!$B199)/1000</f>
        <v>60.971475644600005</v>
      </c>
      <c r="V199" s="475">
        <f>SUMIFS('Energy consumption (toe)'!$AI$60:$AI$2781,'Energy consumption (toe)'!$J$60:$J$2781,'Province x Sector'!V$180,'Energy consumption (toe)'!$AM$60:$AM$2781,'Province x Sector'!$B199)/1000</f>
        <v>1.6055686500000002</v>
      </c>
      <c r="W199" s="475">
        <f>SUMIFS('Energy consumption (toe)'!$AI$60:$AI$2781,'Energy consumption (toe)'!$J$60:$J$2781,'Province x Sector'!W$180,'Energy consumption (toe)'!$AM$60:$AM$2781,'Province x Sector'!$B199)/1000</f>
        <v>0</v>
      </c>
      <c r="X199" s="475">
        <f>SUMIFS('Energy consumption (toe)'!$AI$60:$AI$2781,'Energy consumption (toe)'!$J$60:$J$2781,'Province x Sector'!X$180,'Energy consumption (toe)'!$AM$60:$AM$2781,'Province x Sector'!$B199)/1000</f>
        <v>0</v>
      </c>
      <c r="Y199" s="475">
        <f>SUMIFS('Energy consumption (toe)'!$AI$60:$AI$2781,'Energy consumption (toe)'!$J$60:$J$2781,'Province x Sector'!Y$180,'Energy consumption (toe)'!$AM$60:$AM$2781,'Province x Sector'!$B199)/1000</f>
        <v>0</v>
      </c>
      <c r="Z199" s="475">
        <f>SUMIFS('Energy consumption (toe)'!$AI$60:$AI$2781,'Energy consumption (toe)'!$J$60:$J$2781,'Province x Sector'!Z$180,'Energy consumption (toe)'!$AM$60:$AM$2781,'Province x Sector'!$B199)/1000</f>
        <v>0</v>
      </c>
      <c r="AA199" s="475">
        <f>SUMIFS('Energy consumption (toe)'!$AI$60:$AI$2781,'Energy consumption (toe)'!$J$60:$J$2781,'Province x Sector'!AA$180,'Energy consumption (toe)'!$AM$60:$AM$2781,'Province x Sector'!$B199)/1000</f>
        <v>0</v>
      </c>
      <c r="AB199" s="475">
        <f>SUMIFS('Energy consumption (toe)'!$AI$60:$AI$2781,'Energy consumption (toe)'!$J$60:$J$2781,'Province x Sector'!AB$180,'Energy consumption (toe)'!$AM$60:$AM$2781,'Province x Sector'!$B199)/1000</f>
        <v>9.0972000000000008</v>
      </c>
      <c r="AC199" s="475">
        <f>SUMIFS('Energy consumption (toe)'!$AI$60:$AI$2781,'Energy consumption (toe)'!$J$60:$J$2781,'Province x Sector'!AC$180,'Energy consumption (toe)'!$AM$60:$AM$2781,'Province x Sector'!$B199)/1000</f>
        <v>0</v>
      </c>
      <c r="AD199" s="475">
        <f>SUMIFS('Energy consumption (toe)'!$AI$60:$AI$2781,'Energy consumption (toe)'!$J$60:$J$2781,'Province x Sector'!AD$180,'Energy consumption (toe)'!$AM$60:$AM$2781,'Province x Sector'!$B199)/1000</f>
        <v>0</v>
      </c>
      <c r="AE199" s="479">
        <f>SUMIFS('Energy consumption (toe)'!$AI$60:$AI$2781,'Energy consumption (toe)'!$J$60:$J$2781,'Province x Sector'!AE$180,'Energy consumption (toe)'!$AM$60:$AM$2781,'Province x Sector'!$B199)/1000</f>
        <v>0</v>
      </c>
      <c r="AF199" s="59">
        <f t="shared" si="13"/>
        <v>78.226972292499994</v>
      </c>
    </row>
    <row r="200" spans="2:32" x14ac:dyDescent="0.25">
      <c r="B200" s="38" t="str">
        <f t="shared" si="12"/>
        <v>20. Thai Nguyen</v>
      </c>
      <c r="C200" s="478">
        <f>SUMIFS('Energy consumption (toe)'!$AI$60:$AI$2781,'Energy consumption (toe)'!$J$60:$J$2781,'Province x Sector'!C$180,'Energy consumption (toe)'!$AM$60:$AM$2781,'Province x Sector'!$B200)/1000</f>
        <v>12.184081000000001</v>
      </c>
      <c r="D200" s="475">
        <f>SUMIFS('Energy consumption (toe)'!$AI$60:$AI$2781,'Energy consumption (toe)'!$J$60:$J$2781,'Province x Sector'!D$180,'Energy consumption (toe)'!$AM$60:$AM$2781,'Province x Sector'!$B200)/1000</f>
        <v>0</v>
      </c>
      <c r="E200" s="475">
        <f>SUMIFS('Energy consumption (toe)'!$AI$60:$AI$2781,'Energy consumption (toe)'!$J$60:$J$2781,'Province x Sector'!E$180,'Energy consumption (toe)'!$AM$60:$AM$2781,'Province x Sector'!$B200)/1000</f>
        <v>67.922154594099993</v>
      </c>
      <c r="F200" s="475">
        <f>SUMIFS('Energy consumption (toe)'!$AI$60:$AI$2781,'Energy consumption (toe)'!$J$60:$J$2781,'Province x Sector'!F$180,'Energy consumption (toe)'!$AM$60:$AM$2781,'Province x Sector'!$B200)/1000</f>
        <v>0</v>
      </c>
      <c r="G200" s="475">
        <f>SUMIFS('Energy consumption (toe)'!$AI$60:$AI$2781,'Energy consumption (toe)'!$J$60:$J$2781,'Province x Sector'!G$180,'Energy consumption (toe)'!$AM$60:$AM$2781,'Province x Sector'!$B200)/1000</f>
        <v>0</v>
      </c>
      <c r="H200" s="475">
        <f>SUMIFS('Energy consumption (toe)'!$AI$60:$AI$2781,'Energy consumption (toe)'!$J$60:$J$2781,'Province x Sector'!H$180,'Energy consumption (toe)'!$AM$60:$AM$2781,'Province x Sector'!$B200)/1000</f>
        <v>0</v>
      </c>
      <c r="I200" s="475">
        <f>SUMIFS('Energy consumption (toe)'!$AI$60:$AI$2781,'Energy consumption (toe)'!$J$60:$J$2781,'Province x Sector'!I$180,'Energy consumption (toe)'!$AM$60:$AM$2781,'Province x Sector'!$B200)/1000</f>
        <v>0</v>
      </c>
      <c r="J200" s="475">
        <f>SUMIFS('Energy consumption (toe)'!$AI$60:$AI$2781,'Energy consumption (toe)'!$J$60:$J$2781,'Province x Sector'!J$180,'Energy consumption (toe)'!$AM$60:$AM$2781,'Province x Sector'!$B200)/1000</f>
        <v>0</v>
      </c>
      <c r="K200" s="475">
        <f>SUMIFS('Energy consumption (toe)'!$AI$60:$AI$2781,'Energy consumption (toe)'!$J$60:$J$2781,'Province x Sector'!K$180,'Energy consumption (toe)'!$AM$60:$AM$2781,'Province x Sector'!$B200)/1000</f>
        <v>0</v>
      </c>
      <c r="L200" s="475">
        <f>SUMIFS('Energy consumption (toe)'!$AI$60:$AI$2781,'Energy consumption (toe)'!$J$60:$J$2781,'Province x Sector'!L$180,'Energy consumption (toe)'!$AM$60:$AM$2781,'Province x Sector'!$B200)/1000</f>
        <v>0</v>
      </c>
      <c r="M200" s="475">
        <f>SUMIFS('Energy consumption (toe)'!$AI$60:$AI$2781,'Energy consumption (toe)'!$J$60:$J$2781,'Province x Sector'!M$180,'Energy consumption (toe)'!$AM$60:$AM$2781,'Province x Sector'!$B200)/1000</f>
        <v>0</v>
      </c>
      <c r="N200" s="475">
        <f>SUMIFS('Energy consumption (toe)'!$AI$60:$AI$2781,'Energy consumption (toe)'!$J$60:$J$2781,'Province x Sector'!N$180,'Energy consumption (toe)'!$AM$60:$AM$2781,'Province x Sector'!$B200)/1000</f>
        <v>1.4658500000000001</v>
      </c>
      <c r="O200" s="475">
        <f>SUMIFS('Energy consumption (toe)'!$AI$60:$AI$2781,'Energy consumption (toe)'!$J$60:$J$2781,'Province x Sector'!O$180,'Energy consumption (toe)'!$AM$60:$AM$2781,'Province x Sector'!$B200)/1000</f>
        <v>4.3724698924999998</v>
      </c>
      <c r="P200" s="475">
        <f>SUMIFS('Energy consumption (toe)'!$AI$60:$AI$2781,'Energy consumption (toe)'!$J$60:$J$2781,'Province x Sector'!P$180,'Energy consumption (toe)'!$AM$60:$AM$2781,'Province x Sector'!$B200)/1000</f>
        <v>0</v>
      </c>
      <c r="Q200" s="475">
        <f>SUMIFS('Energy consumption (toe)'!$AI$60:$AI$2781,'Energy consumption (toe)'!$J$60:$J$2781,'Province x Sector'!Q$180,'Energy consumption (toe)'!$AM$60:$AM$2781,'Province x Sector'!$B200)/1000</f>
        <v>17.3133844589</v>
      </c>
      <c r="R200" s="475">
        <f>SUMIFS('Energy consumption (toe)'!$AI$60:$AI$2781,'Energy consumption (toe)'!$J$60:$J$2781,'Province x Sector'!R$180,'Energy consumption (toe)'!$AM$60:$AM$2781,'Province x Sector'!$B200)/1000</f>
        <v>0</v>
      </c>
      <c r="S200" s="475">
        <f>SUMIFS('Energy consumption (toe)'!$AI$60:$AI$2781,'Energy consumption (toe)'!$J$60:$J$2781,'Province x Sector'!S$180,'Energy consumption (toe)'!$AM$60:$AM$2781,'Province x Sector'!$B200)/1000</f>
        <v>0</v>
      </c>
      <c r="T200" s="475">
        <f>SUMIFS('Energy consumption (toe)'!$AI$60:$AI$2781,'Energy consumption (toe)'!$J$60:$J$2781,'Province x Sector'!T$180,'Energy consumption (toe)'!$AM$60:$AM$2781,'Province x Sector'!$B200)/1000</f>
        <v>3.0329925494999999</v>
      </c>
      <c r="U200" s="475">
        <f>SUMIFS('Energy consumption (toe)'!$AI$60:$AI$2781,'Energy consumption (toe)'!$J$60:$J$2781,'Province x Sector'!U$180,'Energy consumption (toe)'!$AM$60:$AM$2781,'Province x Sector'!$B200)/1000</f>
        <v>174.46119095280002</v>
      </c>
      <c r="V200" s="475">
        <f>SUMIFS('Energy consumption (toe)'!$AI$60:$AI$2781,'Energy consumption (toe)'!$J$60:$J$2781,'Province x Sector'!V$180,'Energy consumption (toe)'!$AM$60:$AM$2781,'Province x Sector'!$B200)/1000</f>
        <v>124.838863532</v>
      </c>
      <c r="W200" s="475">
        <f>SUMIFS('Energy consumption (toe)'!$AI$60:$AI$2781,'Energy consumption (toe)'!$J$60:$J$2781,'Province x Sector'!W$180,'Energy consumption (toe)'!$AM$60:$AM$2781,'Province x Sector'!$B200)/1000</f>
        <v>30.437571910499997</v>
      </c>
      <c r="X200" s="475">
        <f>SUMIFS('Energy consumption (toe)'!$AI$60:$AI$2781,'Energy consumption (toe)'!$J$60:$J$2781,'Province x Sector'!X$180,'Energy consumption (toe)'!$AM$60:$AM$2781,'Province x Sector'!$B200)/1000</f>
        <v>298.96492181890005</v>
      </c>
      <c r="Y200" s="475">
        <f>SUMIFS('Energy consumption (toe)'!$AI$60:$AI$2781,'Energy consumption (toe)'!$J$60:$J$2781,'Province x Sector'!Y$180,'Energy consumption (toe)'!$AM$60:$AM$2781,'Province x Sector'!$B200)/1000</f>
        <v>0</v>
      </c>
      <c r="Z200" s="475">
        <f>SUMIFS('Energy consumption (toe)'!$AI$60:$AI$2781,'Energy consumption (toe)'!$J$60:$J$2781,'Province x Sector'!Z$180,'Energy consumption (toe)'!$AM$60:$AM$2781,'Province x Sector'!$B200)/1000</f>
        <v>442.26633440759997</v>
      </c>
      <c r="AA200" s="475">
        <f>SUMIFS('Energy consumption (toe)'!$AI$60:$AI$2781,'Energy consumption (toe)'!$J$60:$J$2781,'Province x Sector'!AA$180,'Energy consumption (toe)'!$AM$60:$AM$2781,'Province x Sector'!$B200)/1000</f>
        <v>7.8963253190000007</v>
      </c>
      <c r="AB200" s="475">
        <f>SUMIFS('Energy consumption (toe)'!$AI$60:$AI$2781,'Energy consumption (toe)'!$J$60:$J$2781,'Province x Sector'!AB$180,'Energy consumption (toe)'!$AM$60:$AM$2781,'Province x Sector'!$B200)/1000</f>
        <v>0</v>
      </c>
      <c r="AC200" s="475">
        <f>SUMIFS('Energy consumption (toe)'!$AI$60:$AI$2781,'Energy consumption (toe)'!$J$60:$J$2781,'Province x Sector'!AC$180,'Energy consumption (toe)'!$AM$60:$AM$2781,'Province x Sector'!$B200)/1000</f>
        <v>0</v>
      </c>
      <c r="AD200" s="475">
        <f>SUMIFS('Energy consumption (toe)'!$AI$60:$AI$2781,'Energy consumption (toe)'!$J$60:$J$2781,'Province x Sector'!AD$180,'Energy consumption (toe)'!$AM$60:$AM$2781,'Province x Sector'!$B200)/1000</f>
        <v>3.7337486006000002</v>
      </c>
      <c r="AE200" s="479">
        <f>SUMIFS('Energy consumption (toe)'!$AI$60:$AI$2781,'Energy consumption (toe)'!$J$60:$J$2781,'Province x Sector'!AE$180,'Energy consumption (toe)'!$AM$60:$AM$2781,'Province x Sector'!$B200)/1000</f>
        <v>406.30326000000002</v>
      </c>
      <c r="AF200" s="59">
        <f t="shared" si="13"/>
        <v>1595.1931490364</v>
      </c>
    </row>
    <row r="201" spans="2:32" x14ac:dyDescent="0.25">
      <c r="B201" s="38" t="str">
        <f t="shared" si="12"/>
        <v>21. Lang Son</v>
      </c>
      <c r="C201" s="478">
        <f>SUMIFS('Energy consumption (toe)'!$AI$60:$AI$2781,'Energy consumption (toe)'!$J$60:$J$2781,'Province x Sector'!C$180,'Energy consumption (toe)'!$AM$60:$AM$2781,'Province x Sector'!$B201)/1000</f>
        <v>0</v>
      </c>
      <c r="D201" s="475">
        <f>SUMIFS('Energy consumption (toe)'!$AI$60:$AI$2781,'Energy consumption (toe)'!$J$60:$J$2781,'Province x Sector'!D$180,'Energy consumption (toe)'!$AM$60:$AM$2781,'Province x Sector'!$B201)/1000</f>
        <v>0</v>
      </c>
      <c r="E201" s="475">
        <f>SUMIFS('Energy consumption (toe)'!$AI$60:$AI$2781,'Energy consumption (toe)'!$J$60:$J$2781,'Province x Sector'!E$180,'Energy consumption (toe)'!$AM$60:$AM$2781,'Province x Sector'!$B201)/1000</f>
        <v>0</v>
      </c>
      <c r="F201" s="475">
        <f>SUMIFS('Energy consumption (toe)'!$AI$60:$AI$2781,'Energy consumption (toe)'!$J$60:$J$2781,'Province x Sector'!F$180,'Energy consumption (toe)'!$AM$60:$AM$2781,'Province x Sector'!$B201)/1000</f>
        <v>0</v>
      </c>
      <c r="G201" s="475">
        <f>SUMIFS('Energy consumption (toe)'!$AI$60:$AI$2781,'Energy consumption (toe)'!$J$60:$J$2781,'Province x Sector'!G$180,'Energy consumption (toe)'!$AM$60:$AM$2781,'Province x Sector'!$B201)/1000</f>
        <v>0</v>
      </c>
      <c r="H201" s="475">
        <f>SUMIFS('Energy consumption (toe)'!$AI$60:$AI$2781,'Energy consumption (toe)'!$J$60:$J$2781,'Province x Sector'!H$180,'Energy consumption (toe)'!$AM$60:$AM$2781,'Province x Sector'!$B201)/1000</f>
        <v>0</v>
      </c>
      <c r="I201" s="475">
        <f>SUMIFS('Energy consumption (toe)'!$AI$60:$AI$2781,'Energy consumption (toe)'!$J$60:$J$2781,'Province x Sector'!I$180,'Energy consumption (toe)'!$AM$60:$AM$2781,'Province x Sector'!$B201)/1000</f>
        <v>0</v>
      </c>
      <c r="J201" s="475">
        <f>SUMIFS('Energy consumption (toe)'!$AI$60:$AI$2781,'Energy consumption (toe)'!$J$60:$J$2781,'Province x Sector'!J$180,'Energy consumption (toe)'!$AM$60:$AM$2781,'Province x Sector'!$B201)/1000</f>
        <v>0</v>
      </c>
      <c r="K201" s="475">
        <f>SUMIFS('Energy consumption (toe)'!$AI$60:$AI$2781,'Energy consumption (toe)'!$J$60:$J$2781,'Province x Sector'!K$180,'Energy consumption (toe)'!$AM$60:$AM$2781,'Province x Sector'!$B201)/1000</f>
        <v>0</v>
      </c>
      <c r="L201" s="475">
        <f>SUMIFS('Energy consumption (toe)'!$AI$60:$AI$2781,'Energy consumption (toe)'!$J$60:$J$2781,'Province x Sector'!L$180,'Energy consumption (toe)'!$AM$60:$AM$2781,'Province x Sector'!$B201)/1000</f>
        <v>0</v>
      </c>
      <c r="M201" s="475">
        <f>SUMIFS('Energy consumption (toe)'!$AI$60:$AI$2781,'Energy consumption (toe)'!$J$60:$J$2781,'Province x Sector'!M$180,'Energy consumption (toe)'!$AM$60:$AM$2781,'Province x Sector'!$B201)/1000</f>
        <v>0</v>
      </c>
      <c r="N201" s="475">
        <f>SUMIFS('Energy consumption (toe)'!$AI$60:$AI$2781,'Energy consumption (toe)'!$J$60:$J$2781,'Province x Sector'!N$180,'Energy consumption (toe)'!$AM$60:$AM$2781,'Province x Sector'!$B201)/1000</f>
        <v>0</v>
      </c>
      <c r="O201" s="475">
        <f>SUMIFS('Energy consumption (toe)'!$AI$60:$AI$2781,'Energy consumption (toe)'!$J$60:$J$2781,'Province x Sector'!O$180,'Energy consumption (toe)'!$AM$60:$AM$2781,'Province x Sector'!$B201)/1000</f>
        <v>0</v>
      </c>
      <c r="P201" s="475">
        <f>SUMIFS('Energy consumption (toe)'!$AI$60:$AI$2781,'Energy consumption (toe)'!$J$60:$J$2781,'Province x Sector'!P$180,'Energy consumption (toe)'!$AM$60:$AM$2781,'Province x Sector'!$B201)/1000</f>
        <v>0</v>
      </c>
      <c r="Q201" s="475">
        <f>SUMIFS('Energy consumption (toe)'!$AI$60:$AI$2781,'Energy consumption (toe)'!$J$60:$J$2781,'Province x Sector'!Q$180,'Energy consumption (toe)'!$AM$60:$AM$2781,'Province x Sector'!$B201)/1000</f>
        <v>0</v>
      </c>
      <c r="R201" s="475">
        <f>SUMIFS('Energy consumption (toe)'!$AI$60:$AI$2781,'Energy consumption (toe)'!$J$60:$J$2781,'Province x Sector'!R$180,'Energy consumption (toe)'!$AM$60:$AM$2781,'Province x Sector'!$B201)/1000</f>
        <v>0</v>
      </c>
      <c r="S201" s="475">
        <f>SUMIFS('Energy consumption (toe)'!$AI$60:$AI$2781,'Energy consumption (toe)'!$J$60:$J$2781,'Province x Sector'!S$180,'Energy consumption (toe)'!$AM$60:$AM$2781,'Province x Sector'!$B201)/1000</f>
        <v>0</v>
      </c>
      <c r="T201" s="475">
        <f>SUMIFS('Energy consumption (toe)'!$AI$60:$AI$2781,'Energy consumption (toe)'!$J$60:$J$2781,'Province x Sector'!T$180,'Energy consumption (toe)'!$AM$60:$AM$2781,'Province x Sector'!$B201)/1000</f>
        <v>0</v>
      </c>
      <c r="U201" s="475">
        <f>SUMIFS('Energy consumption (toe)'!$AI$60:$AI$2781,'Energy consumption (toe)'!$J$60:$J$2781,'Province x Sector'!U$180,'Energy consumption (toe)'!$AM$60:$AM$2781,'Province x Sector'!$B201)/1000</f>
        <v>16.658298823700001</v>
      </c>
      <c r="V201" s="475">
        <f>SUMIFS('Energy consumption (toe)'!$AI$60:$AI$2781,'Energy consumption (toe)'!$J$60:$J$2781,'Province x Sector'!V$180,'Energy consumption (toe)'!$AM$60:$AM$2781,'Province x Sector'!$B201)/1000</f>
        <v>0</v>
      </c>
      <c r="W201" s="475">
        <f>SUMIFS('Energy consumption (toe)'!$AI$60:$AI$2781,'Energy consumption (toe)'!$J$60:$J$2781,'Province x Sector'!W$180,'Energy consumption (toe)'!$AM$60:$AM$2781,'Province x Sector'!$B201)/1000</f>
        <v>0</v>
      </c>
      <c r="X201" s="475">
        <f>SUMIFS('Energy consumption (toe)'!$AI$60:$AI$2781,'Energy consumption (toe)'!$J$60:$J$2781,'Province x Sector'!X$180,'Energy consumption (toe)'!$AM$60:$AM$2781,'Province x Sector'!$B201)/1000</f>
        <v>0</v>
      </c>
      <c r="Y201" s="475">
        <f>SUMIFS('Energy consumption (toe)'!$AI$60:$AI$2781,'Energy consumption (toe)'!$J$60:$J$2781,'Province x Sector'!Y$180,'Energy consumption (toe)'!$AM$60:$AM$2781,'Province x Sector'!$B201)/1000</f>
        <v>0</v>
      </c>
      <c r="Z201" s="475">
        <f>SUMIFS('Energy consumption (toe)'!$AI$60:$AI$2781,'Energy consumption (toe)'!$J$60:$J$2781,'Province x Sector'!Z$180,'Energy consumption (toe)'!$AM$60:$AM$2781,'Province x Sector'!$B201)/1000</f>
        <v>0</v>
      </c>
      <c r="AA201" s="475">
        <f>SUMIFS('Energy consumption (toe)'!$AI$60:$AI$2781,'Energy consumption (toe)'!$J$60:$J$2781,'Province x Sector'!AA$180,'Energy consumption (toe)'!$AM$60:$AM$2781,'Province x Sector'!$B201)/1000</f>
        <v>0</v>
      </c>
      <c r="AB201" s="475">
        <f>SUMIFS('Energy consumption (toe)'!$AI$60:$AI$2781,'Energy consumption (toe)'!$J$60:$J$2781,'Province x Sector'!AB$180,'Energy consumption (toe)'!$AM$60:$AM$2781,'Province x Sector'!$B201)/1000</f>
        <v>0</v>
      </c>
      <c r="AC201" s="475">
        <f>SUMIFS('Energy consumption (toe)'!$AI$60:$AI$2781,'Energy consumption (toe)'!$J$60:$J$2781,'Province x Sector'!AC$180,'Energy consumption (toe)'!$AM$60:$AM$2781,'Province x Sector'!$B201)/1000</f>
        <v>0</v>
      </c>
      <c r="AD201" s="475">
        <f>SUMIFS('Energy consumption (toe)'!$AI$60:$AI$2781,'Energy consumption (toe)'!$J$60:$J$2781,'Province x Sector'!AD$180,'Energy consumption (toe)'!$AM$60:$AM$2781,'Province x Sector'!$B201)/1000</f>
        <v>5.7091000000000003</v>
      </c>
      <c r="AE201" s="479">
        <f>SUMIFS('Energy consumption (toe)'!$AI$60:$AI$2781,'Energy consumption (toe)'!$J$60:$J$2781,'Province x Sector'!AE$180,'Energy consumption (toe)'!$AM$60:$AM$2781,'Province x Sector'!$B201)/1000</f>
        <v>0</v>
      </c>
      <c r="AF201" s="59">
        <f t="shared" si="13"/>
        <v>22.3673988237</v>
      </c>
    </row>
    <row r="202" spans="2:32" x14ac:dyDescent="0.25">
      <c r="B202" s="38" t="str">
        <f t="shared" si="12"/>
        <v>22. Bac Giang</v>
      </c>
      <c r="C202" s="478">
        <f>SUMIFS('Energy consumption (toe)'!$AI$60:$AI$2781,'Energy consumption (toe)'!$J$60:$J$2781,'Province x Sector'!C$180,'Energy consumption (toe)'!$AM$60:$AM$2781,'Province x Sector'!$B202)/1000</f>
        <v>0</v>
      </c>
      <c r="D202" s="475">
        <f>SUMIFS('Energy consumption (toe)'!$AI$60:$AI$2781,'Energy consumption (toe)'!$J$60:$J$2781,'Province x Sector'!D$180,'Energy consumption (toe)'!$AM$60:$AM$2781,'Province x Sector'!$B202)/1000</f>
        <v>0</v>
      </c>
      <c r="E202" s="475">
        <f>SUMIFS('Energy consumption (toe)'!$AI$60:$AI$2781,'Energy consumption (toe)'!$J$60:$J$2781,'Province x Sector'!E$180,'Energy consumption (toe)'!$AM$60:$AM$2781,'Province x Sector'!$B202)/1000</f>
        <v>0</v>
      </c>
      <c r="F202" s="475">
        <f>SUMIFS('Energy consumption (toe)'!$AI$60:$AI$2781,'Energy consumption (toe)'!$J$60:$J$2781,'Province x Sector'!F$180,'Energy consumption (toe)'!$AM$60:$AM$2781,'Province x Sector'!$B202)/1000</f>
        <v>2.6780062653000005</v>
      </c>
      <c r="G202" s="475">
        <f>SUMIFS('Energy consumption (toe)'!$AI$60:$AI$2781,'Energy consumption (toe)'!$J$60:$J$2781,'Province x Sector'!G$180,'Energy consumption (toe)'!$AM$60:$AM$2781,'Province x Sector'!$B202)/1000</f>
        <v>0</v>
      </c>
      <c r="H202" s="475">
        <f>SUMIFS('Energy consumption (toe)'!$AI$60:$AI$2781,'Energy consumption (toe)'!$J$60:$J$2781,'Province x Sector'!H$180,'Energy consumption (toe)'!$AM$60:$AM$2781,'Province x Sector'!$B202)/1000</f>
        <v>0</v>
      </c>
      <c r="I202" s="475">
        <f>SUMIFS('Energy consumption (toe)'!$AI$60:$AI$2781,'Energy consumption (toe)'!$J$60:$J$2781,'Province x Sector'!I$180,'Energy consumption (toe)'!$AM$60:$AM$2781,'Province x Sector'!$B202)/1000</f>
        <v>0</v>
      </c>
      <c r="J202" s="475">
        <f>SUMIFS('Energy consumption (toe)'!$AI$60:$AI$2781,'Energy consumption (toe)'!$J$60:$J$2781,'Province x Sector'!J$180,'Energy consumption (toe)'!$AM$60:$AM$2781,'Province x Sector'!$B202)/1000</f>
        <v>0</v>
      </c>
      <c r="K202" s="475">
        <f>SUMIFS('Energy consumption (toe)'!$AI$60:$AI$2781,'Energy consumption (toe)'!$J$60:$J$2781,'Province x Sector'!K$180,'Energy consumption (toe)'!$AM$60:$AM$2781,'Province x Sector'!$B202)/1000</f>
        <v>0</v>
      </c>
      <c r="L202" s="475">
        <f>SUMIFS('Energy consumption (toe)'!$AI$60:$AI$2781,'Energy consumption (toe)'!$J$60:$J$2781,'Province x Sector'!L$180,'Energy consumption (toe)'!$AM$60:$AM$2781,'Province x Sector'!$B202)/1000</f>
        <v>4.7421827275000004</v>
      </c>
      <c r="M202" s="475">
        <f>SUMIFS('Energy consumption (toe)'!$AI$60:$AI$2781,'Energy consumption (toe)'!$J$60:$J$2781,'Province x Sector'!M$180,'Energy consumption (toe)'!$AM$60:$AM$2781,'Province x Sector'!$B202)/1000</f>
        <v>0</v>
      </c>
      <c r="N202" s="475">
        <f>SUMIFS('Energy consumption (toe)'!$AI$60:$AI$2781,'Energy consumption (toe)'!$J$60:$J$2781,'Province x Sector'!N$180,'Energy consumption (toe)'!$AM$60:$AM$2781,'Province x Sector'!$B202)/1000</f>
        <v>0</v>
      </c>
      <c r="O202" s="475">
        <f>SUMIFS('Energy consumption (toe)'!$AI$60:$AI$2781,'Energy consumption (toe)'!$J$60:$J$2781,'Province x Sector'!O$180,'Energy consumption (toe)'!$AM$60:$AM$2781,'Province x Sector'!$B202)/1000</f>
        <v>7.8209223210000003</v>
      </c>
      <c r="P202" s="475">
        <f>SUMIFS('Energy consumption (toe)'!$AI$60:$AI$2781,'Energy consumption (toe)'!$J$60:$J$2781,'Province x Sector'!P$180,'Energy consumption (toe)'!$AM$60:$AM$2781,'Province x Sector'!$B202)/1000</f>
        <v>0</v>
      </c>
      <c r="Q202" s="475">
        <f>SUMIFS('Energy consumption (toe)'!$AI$60:$AI$2781,'Energy consumption (toe)'!$J$60:$J$2781,'Province x Sector'!Q$180,'Energy consumption (toe)'!$AM$60:$AM$2781,'Province x Sector'!$B202)/1000</f>
        <v>0</v>
      </c>
      <c r="R202" s="475">
        <f>SUMIFS('Energy consumption (toe)'!$AI$60:$AI$2781,'Energy consumption (toe)'!$J$60:$J$2781,'Province x Sector'!R$180,'Energy consumption (toe)'!$AM$60:$AM$2781,'Province x Sector'!$B202)/1000</f>
        <v>459.41141333000002</v>
      </c>
      <c r="S202" s="475">
        <f>SUMIFS('Energy consumption (toe)'!$AI$60:$AI$2781,'Energy consumption (toe)'!$J$60:$J$2781,'Province x Sector'!S$180,'Energy consumption (toe)'!$AM$60:$AM$2781,'Province x Sector'!$B202)/1000</f>
        <v>0</v>
      </c>
      <c r="T202" s="475">
        <f>SUMIFS('Energy consumption (toe)'!$AI$60:$AI$2781,'Energy consumption (toe)'!$J$60:$J$2781,'Province x Sector'!T$180,'Energy consumption (toe)'!$AM$60:$AM$2781,'Province x Sector'!$B202)/1000</f>
        <v>26.076050702100005</v>
      </c>
      <c r="U202" s="475">
        <f>SUMIFS('Energy consumption (toe)'!$AI$60:$AI$2781,'Energy consumption (toe)'!$J$60:$J$2781,'Province x Sector'!U$180,'Energy consumption (toe)'!$AM$60:$AM$2781,'Province x Sector'!$B202)/1000</f>
        <v>109.1056019418</v>
      </c>
      <c r="V202" s="475">
        <f>SUMIFS('Energy consumption (toe)'!$AI$60:$AI$2781,'Energy consumption (toe)'!$J$60:$J$2781,'Province x Sector'!V$180,'Energy consumption (toe)'!$AM$60:$AM$2781,'Province x Sector'!$B202)/1000</f>
        <v>14.069950136100003</v>
      </c>
      <c r="W202" s="475">
        <f>SUMIFS('Energy consumption (toe)'!$AI$60:$AI$2781,'Energy consumption (toe)'!$J$60:$J$2781,'Province x Sector'!W$180,'Energy consumption (toe)'!$AM$60:$AM$2781,'Province x Sector'!$B202)/1000</f>
        <v>1.0621055340000001</v>
      </c>
      <c r="X202" s="475">
        <f>SUMIFS('Energy consumption (toe)'!$AI$60:$AI$2781,'Energy consumption (toe)'!$J$60:$J$2781,'Province x Sector'!X$180,'Energy consumption (toe)'!$AM$60:$AM$2781,'Province x Sector'!$B202)/1000</f>
        <v>99.52379570250001</v>
      </c>
      <c r="Y202" s="475">
        <f>SUMIFS('Energy consumption (toe)'!$AI$60:$AI$2781,'Energy consumption (toe)'!$J$60:$J$2781,'Province x Sector'!Y$180,'Energy consumption (toe)'!$AM$60:$AM$2781,'Province x Sector'!$B202)/1000</f>
        <v>108.74578843570002</v>
      </c>
      <c r="Z202" s="475">
        <f>SUMIFS('Energy consumption (toe)'!$AI$60:$AI$2781,'Energy consumption (toe)'!$J$60:$J$2781,'Province x Sector'!Z$180,'Energy consumption (toe)'!$AM$60:$AM$2781,'Province x Sector'!$B202)/1000</f>
        <v>0</v>
      </c>
      <c r="AA202" s="475">
        <f>SUMIFS('Energy consumption (toe)'!$AI$60:$AI$2781,'Energy consumption (toe)'!$J$60:$J$2781,'Province x Sector'!AA$180,'Energy consumption (toe)'!$AM$60:$AM$2781,'Province x Sector'!$B202)/1000</f>
        <v>0</v>
      </c>
      <c r="AB202" s="475">
        <f>SUMIFS('Energy consumption (toe)'!$AI$60:$AI$2781,'Energy consumption (toe)'!$J$60:$J$2781,'Province x Sector'!AB$180,'Energy consumption (toe)'!$AM$60:$AM$2781,'Province x Sector'!$B202)/1000</f>
        <v>0</v>
      </c>
      <c r="AC202" s="475">
        <f>SUMIFS('Energy consumption (toe)'!$AI$60:$AI$2781,'Energy consumption (toe)'!$J$60:$J$2781,'Province x Sector'!AC$180,'Energy consumption (toe)'!$AM$60:$AM$2781,'Province x Sector'!$B202)/1000</f>
        <v>0</v>
      </c>
      <c r="AD202" s="475">
        <f>SUMIFS('Energy consumption (toe)'!$AI$60:$AI$2781,'Energy consumption (toe)'!$J$60:$J$2781,'Province x Sector'!AD$180,'Energy consumption (toe)'!$AM$60:$AM$2781,'Province x Sector'!$B202)/1000</f>
        <v>4.1634998685999998</v>
      </c>
      <c r="AE202" s="479">
        <f>SUMIFS('Energy consumption (toe)'!$AI$60:$AI$2781,'Energy consumption (toe)'!$J$60:$J$2781,'Province x Sector'!AE$180,'Energy consumption (toe)'!$AM$60:$AM$2781,'Province x Sector'!$B202)/1000</f>
        <v>0</v>
      </c>
      <c r="AF202" s="59">
        <f t="shared" si="13"/>
        <v>837.39931696460008</v>
      </c>
    </row>
    <row r="203" spans="2:32" x14ac:dyDescent="0.25">
      <c r="B203" s="38" t="str">
        <f t="shared" si="12"/>
        <v>23. Phu Tho</v>
      </c>
      <c r="C203" s="478">
        <f>SUMIFS('Energy consumption (toe)'!$AI$60:$AI$2781,'Energy consumption (toe)'!$J$60:$J$2781,'Province x Sector'!C$180,'Energy consumption (toe)'!$AM$60:$AM$2781,'Province x Sector'!$B203)/1000</f>
        <v>1.2161566480999999</v>
      </c>
      <c r="D203" s="475">
        <f>SUMIFS('Energy consumption (toe)'!$AI$60:$AI$2781,'Energy consumption (toe)'!$J$60:$J$2781,'Province x Sector'!D$180,'Energy consumption (toe)'!$AM$60:$AM$2781,'Province x Sector'!$B203)/1000</f>
        <v>0</v>
      </c>
      <c r="E203" s="475">
        <f>SUMIFS('Energy consumption (toe)'!$AI$60:$AI$2781,'Energy consumption (toe)'!$J$60:$J$2781,'Province x Sector'!E$180,'Energy consumption (toe)'!$AM$60:$AM$2781,'Province x Sector'!$B203)/1000</f>
        <v>0</v>
      </c>
      <c r="F203" s="475">
        <f>SUMIFS('Energy consumption (toe)'!$AI$60:$AI$2781,'Energy consumption (toe)'!$J$60:$J$2781,'Province x Sector'!F$180,'Energy consumption (toe)'!$AM$60:$AM$2781,'Province x Sector'!$B203)/1000</f>
        <v>0</v>
      </c>
      <c r="G203" s="475">
        <f>SUMIFS('Energy consumption (toe)'!$AI$60:$AI$2781,'Energy consumption (toe)'!$J$60:$J$2781,'Province x Sector'!G$180,'Energy consumption (toe)'!$AM$60:$AM$2781,'Province x Sector'!$B203)/1000</f>
        <v>0</v>
      </c>
      <c r="H203" s="475">
        <f>SUMIFS('Energy consumption (toe)'!$AI$60:$AI$2781,'Energy consumption (toe)'!$J$60:$J$2781,'Province x Sector'!H$180,'Energy consumption (toe)'!$AM$60:$AM$2781,'Province x Sector'!$B203)/1000</f>
        <v>26.292105664800001</v>
      </c>
      <c r="I203" s="475">
        <f>SUMIFS('Energy consumption (toe)'!$AI$60:$AI$2781,'Energy consumption (toe)'!$J$60:$J$2781,'Province x Sector'!I$180,'Energy consumption (toe)'!$AM$60:$AM$2781,'Province x Sector'!$B203)/1000</f>
        <v>0</v>
      </c>
      <c r="J203" s="475">
        <f>SUMIFS('Energy consumption (toe)'!$AI$60:$AI$2781,'Energy consumption (toe)'!$J$60:$J$2781,'Province x Sector'!J$180,'Energy consumption (toe)'!$AM$60:$AM$2781,'Province x Sector'!$B203)/1000</f>
        <v>0</v>
      </c>
      <c r="K203" s="475">
        <f>SUMIFS('Energy consumption (toe)'!$AI$60:$AI$2781,'Energy consumption (toe)'!$J$60:$J$2781,'Province x Sector'!K$180,'Energy consumption (toe)'!$AM$60:$AM$2781,'Province x Sector'!$B203)/1000</f>
        <v>13.429567003299999</v>
      </c>
      <c r="L203" s="475">
        <f>SUMIFS('Energy consumption (toe)'!$AI$60:$AI$2781,'Energy consumption (toe)'!$J$60:$J$2781,'Province x Sector'!L$180,'Energy consumption (toe)'!$AM$60:$AM$2781,'Province x Sector'!$B203)/1000</f>
        <v>2.9860608158000006</v>
      </c>
      <c r="M203" s="475">
        <f>SUMIFS('Energy consumption (toe)'!$AI$60:$AI$2781,'Energy consumption (toe)'!$J$60:$J$2781,'Province x Sector'!M$180,'Energy consumption (toe)'!$AM$60:$AM$2781,'Province x Sector'!$B203)/1000</f>
        <v>0</v>
      </c>
      <c r="N203" s="475">
        <f>SUMIFS('Energy consumption (toe)'!$AI$60:$AI$2781,'Energy consumption (toe)'!$J$60:$J$2781,'Province x Sector'!N$180,'Energy consumption (toe)'!$AM$60:$AM$2781,'Province x Sector'!$B203)/1000</f>
        <v>1.6066890223000001</v>
      </c>
      <c r="O203" s="475">
        <f>SUMIFS('Energy consumption (toe)'!$AI$60:$AI$2781,'Energy consumption (toe)'!$J$60:$J$2781,'Province x Sector'!O$180,'Energy consumption (toe)'!$AM$60:$AM$2781,'Province x Sector'!$B203)/1000</f>
        <v>20.850144087300002</v>
      </c>
      <c r="P203" s="475">
        <f>SUMIFS('Energy consumption (toe)'!$AI$60:$AI$2781,'Energy consumption (toe)'!$J$60:$J$2781,'Province x Sector'!P$180,'Energy consumption (toe)'!$AM$60:$AM$2781,'Province x Sector'!$B203)/1000</f>
        <v>0</v>
      </c>
      <c r="Q203" s="475">
        <f>SUMIFS('Energy consumption (toe)'!$AI$60:$AI$2781,'Energy consumption (toe)'!$J$60:$J$2781,'Province x Sector'!Q$180,'Energy consumption (toe)'!$AM$60:$AM$2781,'Province x Sector'!$B203)/1000</f>
        <v>0</v>
      </c>
      <c r="R203" s="475">
        <f>SUMIFS('Energy consumption (toe)'!$AI$60:$AI$2781,'Energy consumption (toe)'!$J$60:$J$2781,'Province x Sector'!R$180,'Energy consumption (toe)'!$AM$60:$AM$2781,'Province x Sector'!$B203)/1000</f>
        <v>103.88097254750001</v>
      </c>
      <c r="S203" s="475">
        <f>SUMIFS('Energy consumption (toe)'!$AI$60:$AI$2781,'Energy consumption (toe)'!$J$60:$J$2781,'Province x Sector'!S$180,'Energy consumption (toe)'!$AM$60:$AM$2781,'Province x Sector'!$B203)/1000</f>
        <v>0</v>
      </c>
      <c r="T203" s="475">
        <f>SUMIFS('Energy consumption (toe)'!$AI$60:$AI$2781,'Energy consumption (toe)'!$J$60:$J$2781,'Province x Sector'!T$180,'Energy consumption (toe)'!$AM$60:$AM$2781,'Province x Sector'!$B203)/1000</f>
        <v>104.80572914310002</v>
      </c>
      <c r="U203" s="475">
        <f>SUMIFS('Energy consumption (toe)'!$AI$60:$AI$2781,'Energy consumption (toe)'!$J$60:$J$2781,'Province x Sector'!U$180,'Energy consumption (toe)'!$AM$60:$AM$2781,'Province x Sector'!$B203)/1000</f>
        <v>215.56837629239996</v>
      </c>
      <c r="V203" s="475">
        <f>SUMIFS('Energy consumption (toe)'!$AI$60:$AI$2781,'Energy consumption (toe)'!$J$60:$J$2781,'Province x Sector'!V$180,'Energy consumption (toe)'!$AM$60:$AM$2781,'Province x Sector'!$B203)/1000</f>
        <v>0</v>
      </c>
      <c r="W203" s="475">
        <f>SUMIFS('Energy consumption (toe)'!$AI$60:$AI$2781,'Energy consumption (toe)'!$J$60:$J$2781,'Province x Sector'!W$180,'Energy consumption (toe)'!$AM$60:$AM$2781,'Province x Sector'!$B203)/1000</f>
        <v>2.0089093129000002</v>
      </c>
      <c r="X203" s="475">
        <f>SUMIFS('Energy consumption (toe)'!$AI$60:$AI$2781,'Energy consumption (toe)'!$J$60:$J$2781,'Province x Sector'!X$180,'Energy consumption (toe)'!$AM$60:$AM$2781,'Province x Sector'!$B203)/1000</f>
        <v>7.2604744782000008</v>
      </c>
      <c r="Y203" s="475">
        <f>SUMIFS('Energy consumption (toe)'!$AI$60:$AI$2781,'Energy consumption (toe)'!$J$60:$J$2781,'Province x Sector'!Y$180,'Energy consumption (toe)'!$AM$60:$AM$2781,'Province x Sector'!$B203)/1000</f>
        <v>0</v>
      </c>
      <c r="Z203" s="475">
        <f>SUMIFS('Energy consumption (toe)'!$AI$60:$AI$2781,'Energy consumption (toe)'!$J$60:$J$2781,'Province x Sector'!Z$180,'Energy consumption (toe)'!$AM$60:$AM$2781,'Province x Sector'!$B203)/1000</f>
        <v>0</v>
      </c>
      <c r="AA203" s="475">
        <f>SUMIFS('Energy consumption (toe)'!$AI$60:$AI$2781,'Energy consumption (toe)'!$J$60:$J$2781,'Province x Sector'!AA$180,'Energy consumption (toe)'!$AM$60:$AM$2781,'Province x Sector'!$B203)/1000</f>
        <v>1.2754437999999999</v>
      </c>
      <c r="AB203" s="475">
        <f>SUMIFS('Energy consumption (toe)'!$AI$60:$AI$2781,'Energy consumption (toe)'!$J$60:$J$2781,'Province x Sector'!AB$180,'Energy consumption (toe)'!$AM$60:$AM$2781,'Province x Sector'!$B203)/1000</f>
        <v>0</v>
      </c>
      <c r="AC203" s="475">
        <f>SUMIFS('Energy consumption (toe)'!$AI$60:$AI$2781,'Energy consumption (toe)'!$J$60:$J$2781,'Province x Sector'!AC$180,'Energy consumption (toe)'!$AM$60:$AM$2781,'Province x Sector'!$B203)/1000</f>
        <v>0</v>
      </c>
      <c r="AD203" s="475">
        <f>SUMIFS('Energy consumption (toe)'!$AI$60:$AI$2781,'Energy consumption (toe)'!$J$60:$J$2781,'Province x Sector'!AD$180,'Energy consumption (toe)'!$AM$60:$AM$2781,'Province x Sector'!$B203)/1000</f>
        <v>2.2521905740000001</v>
      </c>
      <c r="AE203" s="479">
        <f>SUMIFS('Energy consumption (toe)'!$AI$60:$AI$2781,'Energy consumption (toe)'!$J$60:$J$2781,'Province x Sector'!AE$180,'Energy consumption (toe)'!$AM$60:$AM$2781,'Province x Sector'!$B203)/1000</f>
        <v>0</v>
      </c>
      <c r="AF203" s="59">
        <f t="shared" si="13"/>
        <v>503.43281938970011</v>
      </c>
    </row>
    <row r="204" spans="2:32" x14ac:dyDescent="0.25">
      <c r="B204" s="38" t="str">
        <f t="shared" si="12"/>
        <v>24. Son La</v>
      </c>
      <c r="C204" s="478">
        <f>SUMIFS('Energy consumption (toe)'!$AI$60:$AI$2781,'Energy consumption (toe)'!$J$60:$J$2781,'Province x Sector'!C$180,'Energy consumption (toe)'!$AM$60:$AM$2781,'Province x Sector'!$B204)/1000</f>
        <v>0</v>
      </c>
      <c r="D204" s="475">
        <f>SUMIFS('Energy consumption (toe)'!$AI$60:$AI$2781,'Energy consumption (toe)'!$J$60:$J$2781,'Province x Sector'!D$180,'Energy consumption (toe)'!$AM$60:$AM$2781,'Province x Sector'!$B204)/1000</f>
        <v>0</v>
      </c>
      <c r="E204" s="475">
        <f>SUMIFS('Energy consumption (toe)'!$AI$60:$AI$2781,'Energy consumption (toe)'!$J$60:$J$2781,'Province x Sector'!E$180,'Energy consumption (toe)'!$AM$60:$AM$2781,'Province x Sector'!$B204)/1000</f>
        <v>0</v>
      </c>
      <c r="F204" s="475">
        <f>SUMIFS('Energy consumption (toe)'!$AI$60:$AI$2781,'Energy consumption (toe)'!$J$60:$J$2781,'Province x Sector'!F$180,'Energy consumption (toe)'!$AM$60:$AM$2781,'Province x Sector'!$B204)/1000</f>
        <v>0</v>
      </c>
      <c r="G204" s="475">
        <f>SUMIFS('Energy consumption (toe)'!$AI$60:$AI$2781,'Energy consumption (toe)'!$J$60:$J$2781,'Province x Sector'!G$180,'Energy consumption (toe)'!$AM$60:$AM$2781,'Province x Sector'!$B204)/1000</f>
        <v>0</v>
      </c>
      <c r="H204" s="475">
        <f>SUMIFS('Energy consumption (toe)'!$AI$60:$AI$2781,'Energy consumption (toe)'!$J$60:$J$2781,'Province x Sector'!H$180,'Energy consumption (toe)'!$AM$60:$AM$2781,'Province x Sector'!$B204)/1000</f>
        <v>5.8988877680000007</v>
      </c>
      <c r="I204" s="475">
        <f>SUMIFS('Energy consumption (toe)'!$AI$60:$AI$2781,'Energy consumption (toe)'!$J$60:$J$2781,'Province x Sector'!I$180,'Energy consumption (toe)'!$AM$60:$AM$2781,'Province x Sector'!$B204)/1000</f>
        <v>1.8126980000000001</v>
      </c>
      <c r="J204" s="475">
        <f>SUMIFS('Energy consumption (toe)'!$AI$60:$AI$2781,'Energy consumption (toe)'!$J$60:$J$2781,'Province x Sector'!J$180,'Energy consumption (toe)'!$AM$60:$AM$2781,'Province x Sector'!$B204)/1000</f>
        <v>0</v>
      </c>
      <c r="K204" s="475">
        <f>SUMIFS('Energy consumption (toe)'!$AI$60:$AI$2781,'Energy consumption (toe)'!$J$60:$J$2781,'Province x Sector'!K$180,'Energy consumption (toe)'!$AM$60:$AM$2781,'Province x Sector'!$B204)/1000</f>
        <v>0</v>
      </c>
      <c r="L204" s="475">
        <f>SUMIFS('Energy consumption (toe)'!$AI$60:$AI$2781,'Energy consumption (toe)'!$J$60:$J$2781,'Province x Sector'!L$180,'Energy consumption (toe)'!$AM$60:$AM$2781,'Province x Sector'!$B204)/1000</f>
        <v>0</v>
      </c>
      <c r="M204" s="475">
        <f>SUMIFS('Energy consumption (toe)'!$AI$60:$AI$2781,'Energy consumption (toe)'!$J$60:$J$2781,'Province x Sector'!M$180,'Energy consumption (toe)'!$AM$60:$AM$2781,'Province x Sector'!$B204)/1000</f>
        <v>0</v>
      </c>
      <c r="N204" s="475">
        <f>SUMIFS('Energy consumption (toe)'!$AI$60:$AI$2781,'Energy consumption (toe)'!$J$60:$J$2781,'Province x Sector'!N$180,'Energy consumption (toe)'!$AM$60:$AM$2781,'Province x Sector'!$B204)/1000</f>
        <v>0</v>
      </c>
      <c r="O204" s="475">
        <f>SUMIFS('Energy consumption (toe)'!$AI$60:$AI$2781,'Energy consumption (toe)'!$J$60:$J$2781,'Province x Sector'!O$180,'Energy consumption (toe)'!$AM$60:$AM$2781,'Province x Sector'!$B204)/1000</f>
        <v>1.64083</v>
      </c>
      <c r="P204" s="475">
        <f>SUMIFS('Energy consumption (toe)'!$AI$60:$AI$2781,'Energy consumption (toe)'!$J$60:$J$2781,'Province x Sector'!P$180,'Energy consumption (toe)'!$AM$60:$AM$2781,'Province x Sector'!$B204)/1000</f>
        <v>0</v>
      </c>
      <c r="Q204" s="475">
        <f>SUMIFS('Energy consumption (toe)'!$AI$60:$AI$2781,'Energy consumption (toe)'!$J$60:$J$2781,'Province x Sector'!Q$180,'Energy consumption (toe)'!$AM$60:$AM$2781,'Province x Sector'!$B204)/1000</f>
        <v>0</v>
      </c>
      <c r="R204" s="475">
        <f>SUMIFS('Energy consumption (toe)'!$AI$60:$AI$2781,'Energy consumption (toe)'!$J$60:$J$2781,'Province x Sector'!R$180,'Energy consumption (toe)'!$AM$60:$AM$2781,'Province x Sector'!$B204)/1000</f>
        <v>0</v>
      </c>
      <c r="S204" s="475">
        <f>SUMIFS('Energy consumption (toe)'!$AI$60:$AI$2781,'Energy consumption (toe)'!$J$60:$J$2781,'Province x Sector'!S$180,'Energy consumption (toe)'!$AM$60:$AM$2781,'Province x Sector'!$B204)/1000</f>
        <v>0</v>
      </c>
      <c r="T204" s="475">
        <f>SUMIFS('Energy consumption (toe)'!$AI$60:$AI$2781,'Energy consumption (toe)'!$J$60:$J$2781,'Province x Sector'!T$180,'Energy consumption (toe)'!$AM$60:$AM$2781,'Province x Sector'!$B204)/1000</f>
        <v>0</v>
      </c>
      <c r="U204" s="475">
        <f>SUMIFS('Energy consumption (toe)'!$AI$60:$AI$2781,'Energy consumption (toe)'!$J$60:$J$2781,'Province x Sector'!U$180,'Energy consumption (toe)'!$AM$60:$AM$2781,'Province x Sector'!$B204)/1000</f>
        <v>36.923483775099996</v>
      </c>
      <c r="V204" s="475">
        <f>SUMIFS('Energy consumption (toe)'!$AI$60:$AI$2781,'Energy consumption (toe)'!$J$60:$J$2781,'Province x Sector'!V$180,'Energy consumption (toe)'!$AM$60:$AM$2781,'Province x Sector'!$B204)/1000</f>
        <v>0</v>
      </c>
      <c r="W204" s="475">
        <f>SUMIFS('Energy consumption (toe)'!$AI$60:$AI$2781,'Energy consumption (toe)'!$J$60:$J$2781,'Province x Sector'!W$180,'Energy consumption (toe)'!$AM$60:$AM$2781,'Province x Sector'!$B204)/1000</f>
        <v>0</v>
      </c>
      <c r="X204" s="475">
        <f>SUMIFS('Energy consumption (toe)'!$AI$60:$AI$2781,'Energy consumption (toe)'!$J$60:$J$2781,'Province x Sector'!X$180,'Energy consumption (toe)'!$AM$60:$AM$2781,'Province x Sector'!$B204)/1000</f>
        <v>0</v>
      </c>
      <c r="Y204" s="475">
        <f>SUMIFS('Energy consumption (toe)'!$AI$60:$AI$2781,'Energy consumption (toe)'!$J$60:$J$2781,'Province x Sector'!Y$180,'Energy consumption (toe)'!$AM$60:$AM$2781,'Province x Sector'!$B204)/1000</f>
        <v>0</v>
      </c>
      <c r="Z204" s="475">
        <f>SUMIFS('Energy consumption (toe)'!$AI$60:$AI$2781,'Energy consumption (toe)'!$J$60:$J$2781,'Province x Sector'!Z$180,'Energy consumption (toe)'!$AM$60:$AM$2781,'Province x Sector'!$B204)/1000</f>
        <v>0</v>
      </c>
      <c r="AA204" s="475">
        <f>SUMIFS('Energy consumption (toe)'!$AI$60:$AI$2781,'Energy consumption (toe)'!$J$60:$J$2781,'Province x Sector'!AA$180,'Energy consumption (toe)'!$AM$60:$AM$2781,'Province x Sector'!$B204)/1000</f>
        <v>0</v>
      </c>
      <c r="AB204" s="475">
        <f>SUMIFS('Energy consumption (toe)'!$AI$60:$AI$2781,'Energy consumption (toe)'!$J$60:$J$2781,'Province x Sector'!AB$180,'Energy consumption (toe)'!$AM$60:$AM$2781,'Province x Sector'!$B204)/1000</f>
        <v>0</v>
      </c>
      <c r="AC204" s="475">
        <f>SUMIFS('Energy consumption (toe)'!$AI$60:$AI$2781,'Energy consumption (toe)'!$J$60:$J$2781,'Province x Sector'!AC$180,'Energy consumption (toe)'!$AM$60:$AM$2781,'Province x Sector'!$B204)/1000</f>
        <v>0</v>
      </c>
      <c r="AD204" s="475">
        <f>SUMIFS('Energy consumption (toe)'!$AI$60:$AI$2781,'Energy consumption (toe)'!$J$60:$J$2781,'Province x Sector'!AD$180,'Energy consumption (toe)'!$AM$60:$AM$2781,'Province x Sector'!$B204)/1000</f>
        <v>0</v>
      </c>
      <c r="AE204" s="479">
        <f>SUMIFS('Energy consumption (toe)'!$AI$60:$AI$2781,'Energy consumption (toe)'!$J$60:$J$2781,'Province x Sector'!AE$180,'Energy consumption (toe)'!$AM$60:$AM$2781,'Province x Sector'!$B204)/1000</f>
        <v>0</v>
      </c>
      <c r="AF204" s="59">
        <f t="shared" si="13"/>
        <v>46.275899543099996</v>
      </c>
    </row>
    <row r="205" spans="2:32" x14ac:dyDescent="0.25">
      <c r="B205" s="38" t="str">
        <f t="shared" si="12"/>
        <v>25. Hoa Binh</v>
      </c>
      <c r="C205" s="478">
        <f>SUMIFS('Energy consumption (toe)'!$AI$60:$AI$2781,'Energy consumption (toe)'!$J$60:$J$2781,'Province x Sector'!C$180,'Energy consumption (toe)'!$AM$60:$AM$2781,'Province x Sector'!$B205)/1000</f>
        <v>0</v>
      </c>
      <c r="D205" s="475">
        <f>SUMIFS('Energy consumption (toe)'!$AI$60:$AI$2781,'Energy consumption (toe)'!$J$60:$J$2781,'Province x Sector'!D$180,'Energy consumption (toe)'!$AM$60:$AM$2781,'Province x Sector'!$B205)/1000</f>
        <v>0</v>
      </c>
      <c r="E205" s="475">
        <f>SUMIFS('Energy consumption (toe)'!$AI$60:$AI$2781,'Energy consumption (toe)'!$J$60:$J$2781,'Province x Sector'!E$180,'Energy consumption (toe)'!$AM$60:$AM$2781,'Province x Sector'!$B205)/1000</f>
        <v>0</v>
      </c>
      <c r="F205" s="475">
        <f>SUMIFS('Energy consumption (toe)'!$AI$60:$AI$2781,'Energy consumption (toe)'!$J$60:$J$2781,'Province x Sector'!F$180,'Energy consumption (toe)'!$AM$60:$AM$2781,'Province x Sector'!$B205)/1000</f>
        <v>0</v>
      </c>
      <c r="G205" s="475">
        <f>SUMIFS('Energy consumption (toe)'!$AI$60:$AI$2781,'Energy consumption (toe)'!$J$60:$J$2781,'Province x Sector'!G$180,'Energy consumption (toe)'!$AM$60:$AM$2781,'Province x Sector'!$B205)/1000</f>
        <v>0</v>
      </c>
      <c r="H205" s="475">
        <f>SUMIFS('Energy consumption (toe)'!$AI$60:$AI$2781,'Energy consumption (toe)'!$J$60:$J$2781,'Province x Sector'!H$180,'Energy consumption (toe)'!$AM$60:$AM$2781,'Province x Sector'!$B205)/1000</f>
        <v>1.1001807562999999</v>
      </c>
      <c r="I205" s="475">
        <f>SUMIFS('Energy consumption (toe)'!$AI$60:$AI$2781,'Energy consumption (toe)'!$J$60:$J$2781,'Province x Sector'!I$180,'Energy consumption (toe)'!$AM$60:$AM$2781,'Province x Sector'!$B205)/1000</f>
        <v>0</v>
      </c>
      <c r="J205" s="475">
        <f>SUMIFS('Energy consumption (toe)'!$AI$60:$AI$2781,'Energy consumption (toe)'!$J$60:$J$2781,'Province x Sector'!J$180,'Energy consumption (toe)'!$AM$60:$AM$2781,'Province x Sector'!$B205)/1000</f>
        <v>0</v>
      </c>
      <c r="K205" s="475">
        <f>SUMIFS('Energy consumption (toe)'!$AI$60:$AI$2781,'Energy consumption (toe)'!$J$60:$J$2781,'Province x Sector'!K$180,'Energy consumption (toe)'!$AM$60:$AM$2781,'Province x Sector'!$B205)/1000</f>
        <v>0</v>
      </c>
      <c r="L205" s="475">
        <f>SUMIFS('Energy consumption (toe)'!$AI$60:$AI$2781,'Energy consumption (toe)'!$J$60:$J$2781,'Province x Sector'!L$180,'Energy consumption (toe)'!$AM$60:$AM$2781,'Province x Sector'!$B205)/1000</f>
        <v>1.4255078244999999</v>
      </c>
      <c r="M205" s="475">
        <f>SUMIFS('Energy consumption (toe)'!$AI$60:$AI$2781,'Energy consumption (toe)'!$J$60:$J$2781,'Province x Sector'!M$180,'Energy consumption (toe)'!$AM$60:$AM$2781,'Province x Sector'!$B205)/1000</f>
        <v>0</v>
      </c>
      <c r="N205" s="475">
        <f>SUMIFS('Energy consumption (toe)'!$AI$60:$AI$2781,'Energy consumption (toe)'!$J$60:$J$2781,'Province x Sector'!N$180,'Energy consumption (toe)'!$AM$60:$AM$2781,'Province x Sector'!$B205)/1000</f>
        <v>1.87053314</v>
      </c>
      <c r="O205" s="475">
        <f>SUMIFS('Energy consumption (toe)'!$AI$60:$AI$2781,'Energy consumption (toe)'!$J$60:$J$2781,'Province x Sector'!O$180,'Energy consumption (toe)'!$AM$60:$AM$2781,'Province x Sector'!$B205)/1000</f>
        <v>0</v>
      </c>
      <c r="P205" s="475">
        <f>SUMIFS('Energy consumption (toe)'!$AI$60:$AI$2781,'Energy consumption (toe)'!$J$60:$J$2781,'Province x Sector'!P$180,'Energy consumption (toe)'!$AM$60:$AM$2781,'Province x Sector'!$B205)/1000</f>
        <v>0</v>
      </c>
      <c r="Q205" s="475">
        <f>SUMIFS('Energy consumption (toe)'!$AI$60:$AI$2781,'Energy consumption (toe)'!$J$60:$J$2781,'Province x Sector'!Q$180,'Energy consumption (toe)'!$AM$60:$AM$2781,'Province x Sector'!$B205)/1000</f>
        <v>0</v>
      </c>
      <c r="R205" s="475">
        <f>SUMIFS('Energy consumption (toe)'!$AI$60:$AI$2781,'Energy consumption (toe)'!$J$60:$J$2781,'Province x Sector'!R$180,'Energy consumption (toe)'!$AM$60:$AM$2781,'Province x Sector'!$B205)/1000</f>
        <v>0</v>
      </c>
      <c r="S205" s="475">
        <f>SUMIFS('Energy consumption (toe)'!$AI$60:$AI$2781,'Energy consumption (toe)'!$J$60:$J$2781,'Province x Sector'!S$180,'Energy consumption (toe)'!$AM$60:$AM$2781,'Province x Sector'!$B205)/1000</f>
        <v>0</v>
      </c>
      <c r="T205" s="475">
        <f>SUMIFS('Energy consumption (toe)'!$AI$60:$AI$2781,'Energy consumption (toe)'!$J$60:$J$2781,'Province x Sector'!T$180,'Energy consumption (toe)'!$AM$60:$AM$2781,'Province x Sector'!$B205)/1000</f>
        <v>0</v>
      </c>
      <c r="U205" s="475">
        <f>SUMIFS('Energy consumption (toe)'!$AI$60:$AI$2781,'Energy consumption (toe)'!$J$60:$J$2781,'Province x Sector'!U$180,'Energy consumption (toe)'!$AM$60:$AM$2781,'Province x Sector'!$B205)/1000</f>
        <v>176.31310050940002</v>
      </c>
      <c r="V205" s="475">
        <f>SUMIFS('Energy consumption (toe)'!$AI$60:$AI$2781,'Energy consumption (toe)'!$J$60:$J$2781,'Province x Sector'!V$180,'Energy consumption (toe)'!$AM$60:$AM$2781,'Province x Sector'!$B205)/1000</f>
        <v>2.0383868054000001</v>
      </c>
      <c r="W205" s="475">
        <f>SUMIFS('Energy consumption (toe)'!$AI$60:$AI$2781,'Energy consumption (toe)'!$J$60:$J$2781,'Province x Sector'!W$180,'Energy consumption (toe)'!$AM$60:$AM$2781,'Province x Sector'!$B205)/1000</f>
        <v>0</v>
      </c>
      <c r="X205" s="475">
        <f>SUMIFS('Energy consumption (toe)'!$AI$60:$AI$2781,'Energy consumption (toe)'!$J$60:$J$2781,'Province x Sector'!X$180,'Energy consumption (toe)'!$AM$60:$AM$2781,'Province x Sector'!$B205)/1000</f>
        <v>4.0398816531000001</v>
      </c>
      <c r="Y205" s="475">
        <f>SUMIFS('Energy consumption (toe)'!$AI$60:$AI$2781,'Energy consumption (toe)'!$J$60:$J$2781,'Province x Sector'!Y$180,'Energy consumption (toe)'!$AM$60:$AM$2781,'Province x Sector'!$B205)/1000</f>
        <v>0</v>
      </c>
      <c r="Z205" s="475">
        <f>SUMIFS('Energy consumption (toe)'!$AI$60:$AI$2781,'Energy consumption (toe)'!$J$60:$J$2781,'Province x Sector'!Z$180,'Energy consumption (toe)'!$AM$60:$AM$2781,'Province x Sector'!$B205)/1000</f>
        <v>0</v>
      </c>
      <c r="AA205" s="475">
        <f>SUMIFS('Energy consumption (toe)'!$AI$60:$AI$2781,'Energy consumption (toe)'!$J$60:$J$2781,'Province x Sector'!AA$180,'Energy consumption (toe)'!$AM$60:$AM$2781,'Province x Sector'!$B205)/1000</f>
        <v>0</v>
      </c>
      <c r="AB205" s="475">
        <f>SUMIFS('Energy consumption (toe)'!$AI$60:$AI$2781,'Energy consumption (toe)'!$J$60:$J$2781,'Province x Sector'!AB$180,'Energy consumption (toe)'!$AM$60:$AM$2781,'Province x Sector'!$B205)/1000</f>
        <v>0</v>
      </c>
      <c r="AC205" s="475">
        <f>SUMIFS('Energy consumption (toe)'!$AI$60:$AI$2781,'Energy consumption (toe)'!$J$60:$J$2781,'Province x Sector'!AC$180,'Energy consumption (toe)'!$AM$60:$AM$2781,'Province x Sector'!$B205)/1000</f>
        <v>0</v>
      </c>
      <c r="AD205" s="475">
        <f>SUMIFS('Energy consumption (toe)'!$AI$60:$AI$2781,'Energy consumption (toe)'!$J$60:$J$2781,'Province x Sector'!AD$180,'Energy consumption (toe)'!$AM$60:$AM$2781,'Province x Sector'!$B205)/1000</f>
        <v>0</v>
      </c>
      <c r="AE205" s="479">
        <f>SUMIFS('Energy consumption (toe)'!$AI$60:$AI$2781,'Energy consumption (toe)'!$J$60:$J$2781,'Province x Sector'!AE$180,'Energy consumption (toe)'!$AM$60:$AM$2781,'Province x Sector'!$B205)/1000</f>
        <v>0</v>
      </c>
      <c r="AF205" s="59">
        <f t="shared" si="13"/>
        <v>186.78759068870002</v>
      </c>
    </row>
    <row r="206" spans="2:32" x14ac:dyDescent="0.25">
      <c r="B206" s="38" t="str">
        <f t="shared" si="12"/>
        <v>26. Thanh Hoa</v>
      </c>
      <c r="C206" s="478">
        <f>SUMIFS('Energy consumption (toe)'!$AI$60:$AI$2781,'Energy consumption (toe)'!$J$60:$J$2781,'Province x Sector'!C$180,'Energy consumption (toe)'!$AM$60:$AM$2781,'Province x Sector'!$B206)/1000</f>
        <v>0</v>
      </c>
      <c r="D206" s="475">
        <f>SUMIFS('Energy consumption (toe)'!$AI$60:$AI$2781,'Energy consumption (toe)'!$J$60:$J$2781,'Province x Sector'!D$180,'Energy consumption (toe)'!$AM$60:$AM$2781,'Province x Sector'!$B206)/1000</f>
        <v>0</v>
      </c>
      <c r="E206" s="475">
        <f>SUMIFS('Energy consumption (toe)'!$AI$60:$AI$2781,'Energy consumption (toe)'!$J$60:$J$2781,'Province x Sector'!E$180,'Energy consumption (toe)'!$AM$60:$AM$2781,'Province x Sector'!$B206)/1000</f>
        <v>0</v>
      </c>
      <c r="F206" s="475">
        <f>SUMIFS('Energy consumption (toe)'!$AI$60:$AI$2781,'Energy consumption (toe)'!$J$60:$J$2781,'Province x Sector'!F$180,'Energy consumption (toe)'!$AM$60:$AM$2781,'Province x Sector'!$B206)/1000</f>
        <v>14.8342416823</v>
      </c>
      <c r="G206" s="475">
        <f>SUMIFS('Energy consumption (toe)'!$AI$60:$AI$2781,'Energy consumption (toe)'!$J$60:$J$2781,'Province x Sector'!G$180,'Energy consumption (toe)'!$AM$60:$AM$2781,'Province x Sector'!$B206)/1000</f>
        <v>0</v>
      </c>
      <c r="H206" s="475">
        <f>SUMIFS('Energy consumption (toe)'!$AI$60:$AI$2781,'Energy consumption (toe)'!$J$60:$J$2781,'Province x Sector'!H$180,'Energy consumption (toe)'!$AM$60:$AM$2781,'Province x Sector'!$B206)/1000</f>
        <v>7.2960000000000003</v>
      </c>
      <c r="I206" s="475">
        <f>SUMIFS('Energy consumption (toe)'!$AI$60:$AI$2781,'Energy consumption (toe)'!$J$60:$J$2781,'Province x Sector'!I$180,'Energy consumption (toe)'!$AM$60:$AM$2781,'Province x Sector'!$B206)/1000</f>
        <v>3.9159999999999999</v>
      </c>
      <c r="J206" s="475">
        <f>SUMIFS('Energy consumption (toe)'!$AI$60:$AI$2781,'Energy consumption (toe)'!$J$60:$J$2781,'Province x Sector'!J$180,'Energy consumption (toe)'!$AM$60:$AM$2781,'Province x Sector'!$B206)/1000</f>
        <v>0</v>
      </c>
      <c r="K206" s="475">
        <f>SUMIFS('Energy consumption (toe)'!$AI$60:$AI$2781,'Energy consumption (toe)'!$J$60:$J$2781,'Province x Sector'!K$180,'Energy consumption (toe)'!$AM$60:$AM$2781,'Province x Sector'!$B206)/1000</f>
        <v>0</v>
      </c>
      <c r="L206" s="475">
        <f>SUMIFS('Energy consumption (toe)'!$AI$60:$AI$2781,'Energy consumption (toe)'!$J$60:$J$2781,'Province x Sector'!L$180,'Energy consumption (toe)'!$AM$60:$AM$2781,'Province x Sector'!$B206)/1000</f>
        <v>44.777140525400007</v>
      </c>
      <c r="M206" s="475">
        <f>SUMIFS('Energy consumption (toe)'!$AI$60:$AI$2781,'Energy consumption (toe)'!$J$60:$J$2781,'Province x Sector'!M$180,'Energy consumption (toe)'!$AM$60:$AM$2781,'Province x Sector'!$B206)/1000</f>
        <v>0</v>
      </c>
      <c r="N206" s="475">
        <f>SUMIFS('Energy consumption (toe)'!$AI$60:$AI$2781,'Energy consumption (toe)'!$J$60:$J$2781,'Province x Sector'!N$180,'Energy consumption (toe)'!$AM$60:$AM$2781,'Province x Sector'!$B206)/1000</f>
        <v>0</v>
      </c>
      <c r="O206" s="475">
        <f>SUMIFS('Energy consumption (toe)'!$AI$60:$AI$2781,'Energy consumption (toe)'!$J$60:$J$2781,'Province x Sector'!O$180,'Energy consumption (toe)'!$AM$60:$AM$2781,'Province x Sector'!$B206)/1000</f>
        <v>3.7192670740000002</v>
      </c>
      <c r="P206" s="475">
        <f>SUMIFS('Energy consumption (toe)'!$AI$60:$AI$2781,'Energy consumption (toe)'!$J$60:$J$2781,'Province x Sector'!P$180,'Energy consumption (toe)'!$AM$60:$AM$2781,'Province x Sector'!$B206)/1000</f>
        <v>0</v>
      </c>
      <c r="Q206" s="475">
        <f>SUMIFS('Energy consumption (toe)'!$AI$60:$AI$2781,'Energy consumption (toe)'!$J$60:$J$2781,'Province x Sector'!Q$180,'Energy consumption (toe)'!$AM$60:$AM$2781,'Province x Sector'!$B206)/1000</f>
        <v>0</v>
      </c>
      <c r="R206" s="475">
        <f>SUMIFS('Energy consumption (toe)'!$AI$60:$AI$2781,'Energy consumption (toe)'!$J$60:$J$2781,'Province x Sector'!R$180,'Energy consumption (toe)'!$AM$60:$AM$2781,'Province x Sector'!$B206)/1000</f>
        <v>0</v>
      </c>
      <c r="S206" s="475">
        <f>SUMIFS('Energy consumption (toe)'!$AI$60:$AI$2781,'Energy consumption (toe)'!$J$60:$J$2781,'Province x Sector'!S$180,'Energy consumption (toe)'!$AM$60:$AM$2781,'Province x Sector'!$B206)/1000</f>
        <v>0</v>
      </c>
      <c r="T206" s="475">
        <f>SUMIFS('Energy consumption (toe)'!$AI$60:$AI$2781,'Energy consumption (toe)'!$J$60:$J$2781,'Province x Sector'!T$180,'Energy consumption (toe)'!$AM$60:$AM$2781,'Province x Sector'!$B206)/1000</f>
        <v>0</v>
      </c>
      <c r="U206" s="475">
        <f>SUMIFS('Energy consumption (toe)'!$AI$60:$AI$2781,'Energy consumption (toe)'!$J$60:$J$2781,'Province x Sector'!U$180,'Energy consumption (toe)'!$AM$60:$AM$2781,'Province x Sector'!$B206)/1000</f>
        <v>212.4406799093</v>
      </c>
      <c r="V206" s="475">
        <f>SUMIFS('Energy consumption (toe)'!$AI$60:$AI$2781,'Energy consumption (toe)'!$J$60:$J$2781,'Province x Sector'!V$180,'Energy consumption (toe)'!$AM$60:$AM$2781,'Province x Sector'!$B206)/1000</f>
        <v>11.257</v>
      </c>
      <c r="W206" s="475">
        <f>SUMIFS('Energy consumption (toe)'!$AI$60:$AI$2781,'Energy consumption (toe)'!$J$60:$J$2781,'Province x Sector'!W$180,'Energy consumption (toe)'!$AM$60:$AM$2781,'Province x Sector'!$B206)/1000</f>
        <v>0</v>
      </c>
      <c r="X206" s="475">
        <f>SUMIFS('Energy consumption (toe)'!$AI$60:$AI$2781,'Energy consumption (toe)'!$J$60:$J$2781,'Province x Sector'!X$180,'Energy consumption (toe)'!$AM$60:$AM$2781,'Province x Sector'!$B206)/1000</f>
        <v>0</v>
      </c>
      <c r="Y206" s="475">
        <f>SUMIFS('Energy consumption (toe)'!$AI$60:$AI$2781,'Energy consumption (toe)'!$J$60:$J$2781,'Province x Sector'!Y$180,'Energy consumption (toe)'!$AM$60:$AM$2781,'Province x Sector'!$B206)/1000</f>
        <v>0</v>
      </c>
      <c r="Z206" s="475">
        <f>SUMIFS('Energy consumption (toe)'!$AI$60:$AI$2781,'Energy consumption (toe)'!$J$60:$J$2781,'Province x Sector'!Z$180,'Energy consumption (toe)'!$AM$60:$AM$2781,'Province x Sector'!$B206)/1000</f>
        <v>0</v>
      </c>
      <c r="AA206" s="475">
        <f>SUMIFS('Energy consumption (toe)'!$AI$60:$AI$2781,'Energy consumption (toe)'!$J$60:$J$2781,'Province x Sector'!AA$180,'Energy consumption (toe)'!$AM$60:$AM$2781,'Province x Sector'!$B206)/1000</f>
        <v>0</v>
      </c>
      <c r="AB206" s="475">
        <f>SUMIFS('Energy consumption (toe)'!$AI$60:$AI$2781,'Energy consumption (toe)'!$J$60:$J$2781,'Province x Sector'!AB$180,'Energy consumption (toe)'!$AM$60:$AM$2781,'Province x Sector'!$B206)/1000</f>
        <v>0</v>
      </c>
      <c r="AC206" s="475">
        <f>SUMIFS('Energy consumption (toe)'!$AI$60:$AI$2781,'Energy consumption (toe)'!$J$60:$J$2781,'Province x Sector'!AC$180,'Energy consumption (toe)'!$AM$60:$AM$2781,'Province x Sector'!$B206)/1000</f>
        <v>0</v>
      </c>
      <c r="AD206" s="475">
        <f>SUMIFS('Energy consumption (toe)'!$AI$60:$AI$2781,'Energy consumption (toe)'!$J$60:$J$2781,'Province x Sector'!AD$180,'Energy consumption (toe)'!$AM$60:$AM$2781,'Province x Sector'!$B206)/1000</f>
        <v>0</v>
      </c>
      <c r="AE206" s="479">
        <f>SUMIFS('Energy consumption (toe)'!$AI$60:$AI$2781,'Energy consumption (toe)'!$J$60:$J$2781,'Province x Sector'!AE$180,'Energy consumption (toe)'!$AM$60:$AM$2781,'Province x Sector'!$B206)/1000</f>
        <v>0</v>
      </c>
      <c r="AF206" s="59">
        <f t="shared" si="13"/>
        <v>298.240329191</v>
      </c>
    </row>
    <row r="207" spans="2:32" x14ac:dyDescent="0.25">
      <c r="B207" s="38" t="str">
        <f t="shared" si="12"/>
        <v>27. Nghe An</v>
      </c>
      <c r="C207" s="478">
        <f>SUMIFS('Energy consumption (toe)'!$AI$60:$AI$2781,'Energy consumption (toe)'!$J$60:$J$2781,'Province x Sector'!C$180,'Energy consumption (toe)'!$AM$60:$AM$2781,'Province x Sector'!$B207)/1000</f>
        <v>0</v>
      </c>
      <c r="D207" s="475">
        <f>SUMIFS('Energy consumption (toe)'!$AI$60:$AI$2781,'Energy consumption (toe)'!$J$60:$J$2781,'Province x Sector'!D$180,'Energy consumption (toe)'!$AM$60:$AM$2781,'Province x Sector'!$B207)/1000</f>
        <v>0</v>
      </c>
      <c r="E207" s="475">
        <f>SUMIFS('Energy consumption (toe)'!$AI$60:$AI$2781,'Energy consumption (toe)'!$J$60:$J$2781,'Province x Sector'!E$180,'Energy consumption (toe)'!$AM$60:$AM$2781,'Province x Sector'!$B207)/1000</f>
        <v>0</v>
      </c>
      <c r="F207" s="475">
        <f>SUMIFS('Energy consumption (toe)'!$AI$60:$AI$2781,'Energy consumption (toe)'!$J$60:$J$2781,'Province x Sector'!F$180,'Energy consumption (toe)'!$AM$60:$AM$2781,'Province x Sector'!$B207)/1000</f>
        <v>0</v>
      </c>
      <c r="G207" s="475">
        <f>SUMIFS('Energy consumption (toe)'!$AI$60:$AI$2781,'Energy consumption (toe)'!$J$60:$J$2781,'Province x Sector'!G$180,'Energy consumption (toe)'!$AM$60:$AM$2781,'Province x Sector'!$B207)/1000</f>
        <v>0</v>
      </c>
      <c r="H207" s="475">
        <f>SUMIFS('Energy consumption (toe)'!$AI$60:$AI$2781,'Energy consumption (toe)'!$J$60:$J$2781,'Province x Sector'!H$180,'Energy consumption (toe)'!$AM$60:$AM$2781,'Province x Sector'!$B207)/1000</f>
        <v>20.583585623800001</v>
      </c>
      <c r="I207" s="475">
        <f>SUMIFS('Energy consumption (toe)'!$AI$60:$AI$2781,'Energy consumption (toe)'!$J$60:$J$2781,'Province x Sector'!I$180,'Energy consumption (toe)'!$AM$60:$AM$2781,'Province x Sector'!$B207)/1000</f>
        <v>2.4933927969000003</v>
      </c>
      <c r="J207" s="475">
        <f>SUMIFS('Energy consumption (toe)'!$AI$60:$AI$2781,'Energy consumption (toe)'!$J$60:$J$2781,'Province x Sector'!J$180,'Energy consumption (toe)'!$AM$60:$AM$2781,'Province x Sector'!$B207)/1000</f>
        <v>0</v>
      </c>
      <c r="K207" s="475">
        <f>SUMIFS('Energy consumption (toe)'!$AI$60:$AI$2781,'Energy consumption (toe)'!$J$60:$J$2781,'Province x Sector'!K$180,'Energy consumption (toe)'!$AM$60:$AM$2781,'Province x Sector'!$B207)/1000</f>
        <v>4.0899433834000005</v>
      </c>
      <c r="L207" s="475">
        <f>SUMIFS('Energy consumption (toe)'!$AI$60:$AI$2781,'Energy consumption (toe)'!$J$60:$J$2781,'Province x Sector'!L$180,'Energy consumption (toe)'!$AM$60:$AM$2781,'Province x Sector'!$B207)/1000</f>
        <v>0</v>
      </c>
      <c r="M207" s="475">
        <f>SUMIFS('Energy consumption (toe)'!$AI$60:$AI$2781,'Energy consumption (toe)'!$J$60:$J$2781,'Province x Sector'!M$180,'Energy consumption (toe)'!$AM$60:$AM$2781,'Province x Sector'!$B207)/1000</f>
        <v>0</v>
      </c>
      <c r="N207" s="475">
        <f>SUMIFS('Energy consumption (toe)'!$AI$60:$AI$2781,'Energy consumption (toe)'!$J$60:$J$2781,'Province x Sector'!N$180,'Energy consumption (toe)'!$AM$60:$AM$2781,'Province x Sector'!$B207)/1000</f>
        <v>7.8313648821000008</v>
      </c>
      <c r="O207" s="475">
        <f>SUMIFS('Energy consumption (toe)'!$AI$60:$AI$2781,'Energy consumption (toe)'!$J$60:$J$2781,'Province x Sector'!O$180,'Energy consumption (toe)'!$AM$60:$AM$2781,'Province x Sector'!$B207)/1000</f>
        <v>1.4431432120000003</v>
      </c>
      <c r="P207" s="475">
        <f>SUMIFS('Energy consumption (toe)'!$AI$60:$AI$2781,'Energy consumption (toe)'!$J$60:$J$2781,'Province x Sector'!P$180,'Energy consumption (toe)'!$AM$60:$AM$2781,'Province x Sector'!$B207)/1000</f>
        <v>0</v>
      </c>
      <c r="Q207" s="475">
        <f>SUMIFS('Energy consumption (toe)'!$AI$60:$AI$2781,'Energy consumption (toe)'!$J$60:$J$2781,'Province x Sector'!Q$180,'Energy consumption (toe)'!$AM$60:$AM$2781,'Province x Sector'!$B207)/1000</f>
        <v>0</v>
      </c>
      <c r="R207" s="475">
        <f>SUMIFS('Energy consumption (toe)'!$AI$60:$AI$2781,'Energy consumption (toe)'!$J$60:$J$2781,'Province x Sector'!R$180,'Energy consumption (toe)'!$AM$60:$AM$2781,'Province x Sector'!$B207)/1000</f>
        <v>0</v>
      </c>
      <c r="S207" s="475">
        <f>SUMIFS('Energy consumption (toe)'!$AI$60:$AI$2781,'Energy consumption (toe)'!$J$60:$J$2781,'Province x Sector'!S$180,'Energy consumption (toe)'!$AM$60:$AM$2781,'Province x Sector'!$B207)/1000</f>
        <v>0</v>
      </c>
      <c r="T207" s="475">
        <f>SUMIFS('Energy consumption (toe)'!$AI$60:$AI$2781,'Energy consumption (toe)'!$J$60:$J$2781,'Province x Sector'!T$180,'Energy consumption (toe)'!$AM$60:$AM$2781,'Province x Sector'!$B207)/1000</f>
        <v>5.3797046803999997</v>
      </c>
      <c r="U207" s="475">
        <f>SUMIFS('Energy consumption (toe)'!$AI$60:$AI$2781,'Energy consumption (toe)'!$J$60:$J$2781,'Province x Sector'!U$180,'Energy consumption (toe)'!$AM$60:$AM$2781,'Province x Sector'!$B207)/1000</f>
        <v>515.21610974660007</v>
      </c>
      <c r="V207" s="475">
        <f>SUMIFS('Energy consumption (toe)'!$AI$60:$AI$2781,'Energy consumption (toe)'!$J$60:$J$2781,'Province x Sector'!V$180,'Energy consumption (toe)'!$AM$60:$AM$2781,'Province x Sector'!$B207)/1000</f>
        <v>26.347582599399999</v>
      </c>
      <c r="W207" s="475">
        <f>SUMIFS('Energy consumption (toe)'!$AI$60:$AI$2781,'Energy consumption (toe)'!$J$60:$J$2781,'Province x Sector'!W$180,'Energy consumption (toe)'!$AM$60:$AM$2781,'Province x Sector'!$B207)/1000</f>
        <v>0</v>
      </c>
      <c r="X207" s="475">
        <f>SUMIFS('Energy consumption (toe)'!$AI$60:$AI$2781,'Energy consumption (toe)'!$J$60:$J$2781,'Province x Sector'!X$180,'Energy consumption (toe)'!$AM$60:$AM$2781,'Province x Sector'!$B207)/1000</f>
        <v>1.4418386138000001</v>
      </c>
      <c r="Y207" s="475">
        <f>SUMIFS('Energy consumption (toe)'!$AI$60:$AI$2781,'Energy consumption (toe)'!$J$60:$J$2781,'Province x Sector'!Y$180,'Energy consumption (toe)'!$AM$60:$AM$2781,'Province x Sector'!$B207)/1000</f>
        <v>0</v>
      </c>
      <c r="Z207" s="475">
        <f>SUMIFS('Energy consumption (toe)'!$AI$60:$AI$2781,'Energy consumption (toe)'!$J$60:$J$2781,'Province x Sector'!Z$180,'Energy consumption (toe)'!$AM$60:$AM$2781,'Province x Sector'!$B207)/1000</f>
        <v>0</v>
      </c>
      <c r="AA207" s="475">
        <f>SUMIFS('Energy consumption (toe)'!$AI$60:$AI$2781,'Energy consumption (toe)'!$J$60:$J$2781,'Province x Sector'!AA$180,'Energy consumption (toe)'!$AM$60:$AM$2781,'Province x Sector'!$B207)/1000</f>
        <v>0</v>
      </c>
      <c r="AB207" s="475">
        <f>SUMIFS('Energy consumption (toe)'!$AI$60:$AI$2781,'Energy consumption (toe)'!$J$60:$J$2781,'Province x Sector'!AB$180,'Energy consumption (toe)'!$AM$60:$AM$2781,'Province x Sector'!$B207)/1000</f>
        <v>0</v>
      </c>
      <c r="AC207" s="475">
        <f>SUMIFS('Energy consumption (toe)'!$AI$60:$AI$2781,'Energy consumption (toe)'!$J$60:$J$2781,'Province x Sector'!AC$180,'Energy consumption (toe)'!$AM$60:$AM$2781,'Province x Sector'!$B207)/1000</f>
        <v>0</v>
      </c>
      <c r="AD207" s="475">
        <f>SUMIFS('Energy consumption (toe)'!$AI$60:$AI$2781,'Energy consumption (toe)'!$J$60:$J$2781,'Province x Sector'!AD$180,'Energy consumption (toe)'!$AM$60:$AM$2781,'Province x Sector'!$B207)/1000</f>
        <v>0</v>
      </c>
      <c r="AE207" s="479">
        <f>SUMIFS('Energy consumption (toe)'!$AI$60:$AI$2781,'Energy consumption (toe)'!$J$60:$J$2781,'Province x Sector'!AE$180,'Energy consumption (toe)'!$AM$60:$AM$2781,'Province x Sector'!$B207)/1000</f>
        <v>0</v>
      </c>
      <c r="AF207" s="59">
        <f t="shared" si="13"/>
        <v>584.82666553839999</v>
      </c>
    </row>
    <row r="208" spans="2:32" x14ac:dyDescent="0.25">
      <c r="B208" s="38" t="str">
        <f t="shared" si="12"/>
        <v>28. Ha Tinh</v>
      </c>
      <c r="C208" s="478">
        <f>SUMIFS('Energy consumption (toe)'!$AI$60:$AI$2781,'Energy consumption (toe)'!$J$60:$J$2781,'Province x Sector'!C$180,'Energy consumption (toe)'!$AM$60:$AM$2781,'Province x Sector'!$B208)/1000</f>
        <v>0</v>
      </c>
      <c r="D208" s="475">
        <f>SUMIFS('Energy consumption (toe)'!$AI$60:$AI$2781,'Energy consumption (toe)'!$J$60:$J$2781,'Province x Sector'!D$180,'Energy consumption (toe)'!$AM$60:$AM$2781,'Province x Sector'!$B208)/1000</f>
        <v>0</v>
      </c>
      <c r="E208" s="475">
        <f>SUMIFS('Energy consumption (toe)'!$AI$60:$AI$2781,'Energy consumption (toe)'!$J$60:$J$2781,'Province x Sector'!E$180,'Energy consumption (toe)'!$AM$60:$AM$2781,'Province x Sector'!$B208)/1000</f>
        <v>0</v>
      </c>
      <c r="F208" s="475">
        <f>SUMIFS('Energy consumption (toe)'!$AI$60:$AI$2781,'Energy consumption (toe)'!$J$60:$J$2781,'Province x Sector'!F$180,'Energy consumption (toe)'!$AM$60:$AM$2781,'Province x Sector'!$B208)/1000</f>
        <v>0</v>
      </c>
      <c r="G208" s="475">
        <f>SUMIFS('Energy consumption (toe)'!$AI$60:$AI$2781,'Energy consumption (toe)'!$J$60:$J$2781,'Province x Sector'!G$180,'Energy consumption (toe)'!$AM$60:$AM$2781,'Province x Sector'!$B208)/1000</f>
        <v>0</v>
      </c>
      <c r="H208" s="475">
        <f>SUMIFS('Energy consumption (toe)'!$AI$60:$AI$2781,'Energy consumption (toe)'!$J$60:$J$2781,'Province x Sector'!H$180,'Energy consumption (toe)'!$AM$60:$AM$2781,'Province x Sector'!$B208)/1000</f>
        <v>0</v>
      </c>
      <c r="I208" s="475">
        <f>SUMIFS('Energy consumption (toe)'!$AI$60:$AI$2781,'Energy consumption (toe)'!$J$60:$J$2781,'Province x Sector'!I$180,'Energy consumption (toe)'!$AM$60:$AM$2781,'Province x Sector'!$B208)/1000</f>
        <v>3.9748158005000005</v>
      </c>
      <c r="J208" s="475">
        <f>SUMIFS('Energy consumption (toe)'!$AI$60:$AI$2781,'Energy consumption (toe)'!$J$60:$J$2781,'Province x Sector'!J$180,'Energy consumption (toe)'!$AM$60:$AM$2781,'Province x Sector'!$B208)/1000</f>
        <v>0</v>
      </c>
      <c r="K208" s="475">
        <f>SUMIFS('Energy consumption (toe)'!$AI$60:$AI$2781,'Energy consumption (toe)'!$J$60:$J$2781,'Province x Sector'!K$180,'Energy consumption (toe)'!$AM$60:$AM$2781,'Province x Sector'!$B208)/1000</f>
        <v>0</v>
      </c>
      <c r="L208" s="475">
        <f>SUMIFS('Energy consumption (toe)'!$AI$60:$AI$2781,'Energy consumption (toe)'!$J$60:$J$2781,'Province x Sector'!L$180,'Energy consumption (toe)'!$AM$60:$AM$2781,'Province x Sector'!$B208)/1000</f>
        <v>0</v>
      </c>
      <c r="M208" s="475">
        <f>SUMIFS('Energy consumption (toe)'!$AI$60:$AI$2781,'Energy consumption (toe)'!$J$60:$J$2781,'Province x Sector'!M$180,'Energy consumption (toe)'!$AM$60:$AM$2781,'Province x Sector'!$B208)/1000</f>
        <v>0</v>
      </c>
      <c r="N208" s="475">
        <f>SUMIFS('Energy consumption (toe)'!$AI$60:$AI$2781,'Energy consumption (toe)'!$J$60:$J$2781,'Province x Sector'!N$180,'Energy consumption (toe)'!$AM$60:$AM$2781,'Province x Sector'!$B208)/1000</f>
        <v>5.8623850011000007</v>
      </c>
      <c r="O208" s="475">
        <f>SUMIFS('Energy consumption (toe)'!$AI$60:$AI$2781,'Energy consumption (toe)'!$J$60:$J$2781,'Province x Sector'!O$180,'Energy consumption (toe)'!$AM$60:$AM$2781,'Province x Sector'!$B208)/1000</f>
        <v>2.1839510461999998</v>
      </c>
      <c r="P208" s="475">
        <f>SUMIFS('Energy consumption (toe)'!$AI$60:$AI$2781,'Energy consumption (toe)'!$J$60:$J$2781,'Province x Sector'!P$180,'Energy consumption (toe)'!$AM$60:$AM$2781,'Province x Sector'!$B208)/1000</f>
        <v>0</v>
      </c>
      <c r="Q208" s="475">
        <f>SUMIFS('Energy consumption (toe)'!$AI$60:$AI$2781,'Energy consumption (toe)'!$J$60:$J$2781,'Province x Sector'!Q$180,'Energy consumption (toe)'!$AM$60:$AM$2781,'Province x Sector'!$B208)/1000</f>
        <v>0</v>
      </c>
      <c r="R208" s="475">
        <f>SUMIFS('Energy consumption (toe)'!$AI$60:$AI$2781,'Energy consumption (toe)'!$J$60:$J$2781,'Province x Sector'!R$180,'Energy consumption (toe)'!$AM$60:$AM$2781,'Province x Sector'!$B208)/1000</f>
        <v>0</v>
      </c>
      <c r="S208" s="475">
        <f>SUMIFS('Energy consumption (toe)'!$AI$60:$AI$2781,'Energy consumption (toe)'!$J$60:$J$2781,'Province x Sector'!S$180,'Energy consumption (toe)'!$AM$60:$AM$2781,'Province x Sector'!$B208)/1000</f>
        <v>0</v>
      </c>
      <c r="T208" s="475">
        <f>SUMIFS('Energy consumption (toe)'!$AI$60:$AI$2781,'Energy consumption (toe)'!$J$60:$J$2781,'Province x Sector'!T$180,'Energy consumption (toe)'!$AM$60:$AM$2781,'Province x Sector'!$B208)/1000</f>
        <v>0</v>
      </c>
      <c r="U208" s="475">
        <f>SUMIFS('Energy consumption (toe)'!$AI$60:$AI$2781,'Energy consumption (toe)'!$J$60:$J$2781,'Province x Sector'!U$180,'Energy consumption (toe)'!$AM$60:$AM$2781,'Province x Sector'!$B208)/1000</f>
        <v>8.3651617990999991</v>
      </c>
      <c r="V208" s="475">
        <f>SUMIFS('Energy consumption (toe)'!$AI$60:$AI$2781,'Energy consumption (toe)'!$J$60:$J$2781,'Province x Sector'!V$180,'Energy consumption (toe)'!$AM$60:$AM$2781,'Province x Sector'!$B208)/1000</f>
        <v>3944.6344679999997</v>
      </c>
      <c r="W208" s="475">
        <f>SUMIFS('Energy consumption (toe)'!$AI$60:$AI$2781,'Energy consumption (toe)'!$J$60:$J$2781,'Province x Sector'!W$180,'Energy consumption (toe)'!$AM$60:$AM$2781,'Province x Sector'!$B208)/1000</f>
        <v>0</v>
      </c>
      <c r="X208" s="475">
        <f>SUMIFS('Energy consumption (toe)'!$AI$60:$AI$2781,'Energy consumption (toe)'!$J$60:$J$2781,'Province x Sector'!X$180,'Energy consumption (toe)'!$AM$60:$AM$2781,'Province x Sector'!$B208)/1000</f>
        <v>0</v>
      </c>
      <c r="Y208" s="475">
        <f>SUMIFS('Energy consumption (toe)'!$AI$60:$AI$2781,'Energy consumption (toe)'!$J$60:$J$2781,'Province x Sector'!Y$180,'Energy consumption (toe)'!$AM$60:$AM$2781,'Province x Sector'!$B208)/1000</f>
        <v>0</v>
      </c>
      <c r="Z208" s="475">
        <f>SUMIFS('Energy consumption (toe)'!$AI$60:$AI$2781,'Energy consumption (toe)'!$J$60:$J$2781,'Province x Sector'!Z$180,'Energy consumption (toe)'!$AM$60:$AM$2781,'Province x Sector'!$B208)/1000</f>
        <v>0</v>
      </c>
      <c r="AA208" s="475">
        <f>SUMIFS('Energy consumption (toe)'!$AI$60:$AI$2781,'Energy consumption (toe)'!$J$60:$J$2781,'Province x Sector'!AA$180,'Energy consumption (toe)'!$AM$60:$AM$2781,'Province x Sector'!$B208)/1000</f>
        <v>0</v>
      </c>
      <c r="AB208" s="475">
        <f>SUMIFS('Energy consumption (toe)'!$AI$60:$AI$2781,'Energy consumption (toe)'!$J$60:$J$2781,'Province x Sector'!AB$180,'Energy consumption (toe)'!$AM$60:$AM$2781,'Province x Sector'!$B208)/1000</f>
        <v>0</v>
      </c>
      <c r="AC208" s="475">
        <f>SUMIFS('Energy consumption (toe)'!$AI$60:$AI$2781,'Energy consumption (toe)'!$J$60:$J$2781,'Province x Sector'!AC$180,'Energy consumption (toe)'!$AM$60:$AM$2781,'Province x Sector'!$B208)/1000</f>
        <v>0</v>
      </c>
      <c r="AD208" s="475">
        <f>SUMIFS('Energy consumption (toe)'!$AI$60:$AI$2781,'Energy consumption (toe)'!$J$60:$J$2781,'Province x Sector'!AD$180,'Energy consumption (toe)'!$AM$60:$AM$2781,'Province x Sector'!$B208)/1000</f>
        <v>0</v>
      </c>
      <c r="AE208" s="479">
        <f>SUMIFS('Energy consumption (toe)'!$AI$60:$AI$2781,'Energy consumption (toe)'!$J$60:$J$2781,'Province x Sector'!AE$180,'Energy consumption (toe)'!$AM$60:$AM$2781,'Province x Sector'!$B208)/1000</f>
        <v>0</v>
      </c>
      <c r="AF208" s="59">
        <f t="shared" si="13"/>
        <v>3965.0207816468996</v>
      </c>
    </row>
    <row r="209" spans="2:32" x14ac:dyDescent="0.25">
      <c r="B209" s="38" t="str">
        <f t="shared" si="12"/>
        <v>29. Quang Binh</v>
      </c>
      <c r="C209" s="478">
        <f>SUMIFS('Energy consumption (toe)'!$AI$60:$AI$2781,'Energy consumption (toe)'!$J$60:$J$2781,'Province x Sector'!C$180,'Energy consumption (toe)'!$AM$60:$AM$2781,'Province x Sector'!$B209)/1000</f>
        <v>0</v>
      </c>
      <c r="D209" s="475">
        <f>SUMIFS('Energy consumption (toe)'!$AI$60:$AI$2781,'Energy consumption (toe)'!$J$60:$J$2781,'Province x Sector'!D$180,'Energy consumption (toe)'!$AM$60:$AM$2781,'Province x Sector'!$B209)/1000</f>
        <v>0</v>
      </c>
      <c r="E209" s="475">
        <f>SUMIFS('Energy consumption (toe)'!$AI$60:$AI$2781,'Energy consumption (toe)'!$J$60:$J$2781,'Province x Sector'!E$180,'Energy consumption (toe)'!$AM$60:$AM$2781,'Province x Sector'!$B209)/1000</f>
        <v>0</v>
      </c>
      <c r="F209" s="475">
        <f>SUMIFS('Energy consumption (toe)'!$AI$60:$AI$2781,'Energy consumption (toe)'!$J$60:$J$2781,'Province x Sector'!F$180,'Energy consumption (toe)'!$AM$60:$AM$2781,'Province x Sector'!$B209)/1000</f>
        <v>8.2400935031000007</v>
      </c>
      <c r="G209" s="475">
        <f>SUMIFS('Energy consumption (toe)'!$AI$60:$AI$2781,'Energy consumption (toe)'!$J$60:$J$2781,'Province x Sector'!G$180,'Energy consumption (toe)'!$AM$60:$AM$2781,'Province x Sector'!$B209)/1000</f>
        <v>0</v>
      </c>
      <c r="H209" s="475">
        <f>SUMIFS('Energy consumption (toe)'!$AI$60:$AI$2781,'Energy consumption (toe)'!$J$60:$J$2781,'Province x Sector'!H$180,'Energy consumption (toe)'!$AM$60:$AM$2781,'Province x Sector'!$B209)/1000</f>
        <v>0</v>
      </c>
      <c r="I209" s="475">
        <f>SUMIFS('Energy consumption (toe)'!$AI$60:$AI$2781,'Energy consumption (toe)'!$J$60:$J$2781,'Province x Sector'!I$180,'Energy consumption (toe)'!$AM$60:$AM$2781,'Province x Sector'!$B209)/1000</f>
        <v>0</v>
      </c>
      <c r="J209" s="475">
        <f>SUMIFS('Energy consumption (toe)'!$AI$60:$AI$2781,'Energy consumption (toe)'!$J$60:$J$2781,'Province x Sector'!J$180,'Energy consumption (toe)'!$AM$60:$AM$2781,'Province x Sector'!$B209)/1000</f>
        <v>0</v>
      </c>
      <c r="K209" s="475">
        <f>SUMIFS('Energy consumption (toe)'!$AI$60:$AI$2781,'Energy consumption (toe)'!$J$60:$J$2781,'Province x Sector'!K$180,'Energy consumption (toe)'!$AM$60:$AM$2781,'Province x Sector'!$B209)/1000</f>
        <v>0</v>
      </c>
      <c r="L209" s="475">
        <f>SUMIFS('Energy consumption (toe)'!$AI$60:$AI$2781,'Energy consumption (toe)'!$J$60:$J$2781,'Province x Sector'!L$180,'Energy consumption (toe)'!$AM$60:$AM$2781,'Province x Sector'!$B209)/1000</f>
        <v>0</v>
      </c>
      <c r="M209" s="475">
        <f>SUMIFS('Energy consumption (toe)'!$AI$60:$AI$2781,'Energy consumption (toe)'!$J$60:$J$2781,'Province x Sector'!M$180,'Energy consumption (toe)'!$AM$60:$AM$2781,'Province x Sector'!$B209)/1000</f>
        <v>0</v>
      </c>
      <c r="N209" s="475">
        <f>SUMIFS('Energy consumption (toe)'!$AI$60:$AI$2781,'Energy consumption (toe)'!$J$60:$J$2781,'Province x Sector'!N$180,'Energy consumption (toe)'!$AM$60:$AM$2781,'Province x Sector'!$B209)/1000</f>
        <v>0</v>
      </c>
      <c r="O209" s="475">
        <f>SUMIFS('Energy consumption (toe)'!$AI$60:$AI$2781,'Energy consumption (toe)'!$J$60:$J$2781,'Province x Sector'!O$180,'Energy consumption (toe)'!$AM$60:$AM$2781,'Province x Sector'!$B209)/1000</f>
        <v>0</v>
      </c>
      <c r="P209" s="475">
        <f>SUMIFS('Energy consumption (toe)'!$AI$60:$AI$2781,'Energy consumption (toe)'!$J$60:$J$2781,'Province x Sector'!P$180,'Energy consumption (toe)'!$AM$60:$AM$2781,'Province x Sector'!$B209)/1000</f>
        <v>0</v>
      </c>
      <c r="Q209" s="475">
        <f>SUMIFS('Energy consumption (toe)'!$AI$60:$AI$2781,'Energy consumption (toe)'!$J$60:$J$2781,'Province x Sector'!Q$180,'Energy consumption (toe)'!$AM$60:$AM$2781,'Province x Sector'!$B209)/1000</f>
        <v>0</v>
      </c>
      <c r="R209" s="475">
        <f>SUMIFS('Energy consumption (toe)'!$AI$60:$AI$2781,'Energy consumption (toe)'!$J$60:$J$2781,'Province x Sector'!R$180,'Energy consumption (toe)'!$AM$60:$AM$2781,'Province x Sector'!$B209)/1000</f>
        <v>29.743887499999992</v>
      </c>
      <c r="S209" s="475">
        <f>SUMIFS('Energy consumption (toe)'!$AI$60:$AI$2781,'Energy consumption (toe)'!$J$60:$J$2781,'Province x Sector'!S$180,'Energy consumption (toe)'!$AM$60:$AM$2781,'Province x Sector'!$B209)/1000</f>
        <v>0</v>
      </c>
      <c r="T209" s="475">
        <f>SUMIFS('Energy consumption (toe)'!$AI$60:$AI$2781,'Energy consumption (toe)'!$J$60:$J$2781,'Province x Sector'!T$180,'Energy consumption (toe)'!$AM$60:$AM$2781,'Province x Sector'!$B209)/1000</f>
        <v>0</v>
      </c>
      <c r="U209" s="475">
        <f>SUMIFS('Energy consumption (toe)'!$AI$60:$AI$2781,'Energy consumption (toe)'!$J$60:$J$2781,'Province x Sector'!U$180,'Energy consumption (toe)'!$AM$60:$AM$2781,'Province x Sector'!$B209)/1000</f>
        <v>496.77330765419993</v>
      </c>
      <c r="V209" s="475">
        <f>SUMIFS('Energy consumption (toe)'!$AI$60:$AI$2781,'Energy consumption (toe)'!$J$60:$J$2781,'Province x Sector'!V$180,'Energy consumption (toe)'!$AM$60:$AM$2781,'Province x Sector'!$B209)/1000</f>
        <v>0</v>
      </c>
      <c r="W209" s="475">
        <f>SUMIFS('Energy consumption (toe)'!$AI$60:$AI$2781,'Energy consumption (toe)'!$J$60:$J$2781,'Province x Sector'!W$180,'Energy consumption (toe)'!$AM$60:$AM$2781,'Province x Sector'!$B209)/1000</f>
        <v>0</v>
      </c>
      <c r="X209" s="475">
        <f>SUMIFS('Energy consumption (toe)'!$AI$60:$AI$2781,'Energy consumption (toe)'!$J$60:$J$2781,'Province x Sector'!X$180,'Energy consumption (toe)'!$AM$60:$AM$2781,'Province x Sector'!$B209)/1000</f>
        <v>0</v>
      </c>
      <c r="Y209" s="475">
        <f>SUMIFS('Energy consumption (toe)'!$AI$60:$AI$2781,'Energy consumption (toe)'!$J$60:$J$2781,'Province x Sector'!Y$180,'Energy consumption (toe)'!$AM$60:$AM$2781,'Province x Sector'!$B209)/1000</f>
        <v>0</v>
      </c>
      <c r="Z209" s="475">
        <f>SUMIFS('Energy consumption (toe)'!$AI$60:$AI$2781,'Energy consumption (toe)'!$J$60:$J$2781,'Province x Sector'!Z$180,'Energy consumption (toe)'!$AM$60:$AM$2781,'Province x Sector'!$B209)/1000</f>
        <v>0</v>
      </c>
      <c r="AA209" s="475">
        <f>SUMIFS('Energy consumption (toe)'!$AI$60:$AI$2781,'Energy consumption (toe)'!$J$60:$J$2781,'Province x Sector'!AA$180,'Energy consumption (toe)'!$AM$60:$AM$2781,'Province x Sector'!$B209)/1000</f>
        <v>0</v>
      </c>
      <c r="AB209" s="475">
        <f>SUMIFS('Energy consumption (toe)'!$AI$60:$AI$2781,'Energy consumption (toe)'!$J$60:$J$2781,'Province x Sector'!AB$180,'Energy consumption (toe)'!$AM$60:$AM$2781,'Province x Sector'!$B209)/1000</f>
        <v>0</v>
      </c>
      <c r="AC209" s="475">
        <f>SUMIFS('Energy consumption (toe)'!$AI$60:$AI$2781,'Energy consumption (toe)'!$J$60:$J$2781,'Province x Sector'!AC$180,'Energy consumption (toe)'!$AM$60:$AM$2781,'Province x Sector'!$B209)/1000</f>
        <v>0</v>
      </c>
      <c r="AD209" s="475">
        <f>SUMIFS('Energy consumption (toe)'!$AI$60:$AI$2781,'Energy consumption (toe)'!$J$60:$J$2781,'Province x Sector'!AD$180,'Energy consumption (toe)'!$AM$60:$AM$2781,'Province x Sector'!$B209)/1000</f>
        <v>0</v>
      </c>
      <c r="AE209" s="479">
        <f>SUMIFS('Energy consumption (toe)'!$AI$60:$AI$2781,'Energy consumption (toe)'!$J$60:$J$2781,'Province x Sector'!AE$180,'Energy consumption (toe)'!$AM$60:$AM$2781,'Province x Sector'!$B209)/1000</f>
        <v>0</v>
      </c>
      <c r="AF209" s="59">
        <f t="shared" si="13"/>
        <v>534.75728865729991</v>
      </c>
    </row>
    <row r="210" spans="2:32" x14ac:dyDescent="0.25">
      <c r="B210" s="38" t="str">
        <f t="shared" si="12"/>
        <v>30. Quang Tri</v>
      </c>
      <c r="C210" s="478">
        <f>SUMIFS('Energy consumption (toe)'!$AI$60:$AI$2781,'Energy consumption (toe)'!$J$60:$J$2781,'Province x Sector'!C$180,'Energy consumption (toe)'!$AM$60:$AM$2781,'Province x Sector'!$B210)/1000</f>
        <v>0</v>
      </c>
      <c r="D210" s="475">
        <f>SUMIFS('Energy consumption (toe)'!$AI$60:$AI$2781,'Energy consumption (toe)'!$J$60:$J$2781,'Province x Sector'!D$180,'Energy consumption (toe)'!$AM$60:$AM$2781,'Province x Sector'!$B210)/1000</f>
        <v>0</v>
      </c>
      <c r="E210" s="475">
        <f>SUMIFS('Energy consumption (toe)'!$AI$60:$AI$2781,'Energy consumption (toe)'!$J$60:$J$2781,'Province x Sector'!E$180,'Energy consumption (toe)'!$AM$60:$AM$2781,'Province x Sector'!$B210)/1000</f>
        <v>0</v>
      </c>
      <c r="F210" s="475">
        <f>SUMIFS('Energy consumption (toe)'!$AI$60:$AI$2781,'Energy consumption (toe)'!$J$60:$J$2781,'Province x Sector'!F$180,'Energy consumption (toe)'!$AM$60:$AM$2781,'Province x Sector'!$B210)/1000</f>
        <v>1.0807330929000001</v>
      </c>
      <c r="G210" s="475">
        <f>SUMIFS('Energy consumption (toe)'!$AI$60:$AI$2781,'Energy consumption (toe)'!$J$60:$J$2781,'Province x Sector'!G$180,'Energy consumption (toe)'!$AM$60:$AM$2781,'Province x Sector'!$B210)/1000</f>
        <v>0</v>
      </c>
      <c r="H210" s="475">
        <f>SUMIFS('Energy consumption (toe)'!$AI$60:$AI$2781,'Energy consumption (toe)'!$J$60:$J$2781,'Province x Sector'!H$180,'Energy consumption (toe)'!$AM$60:$AM$2781,'Province x Sector'!$B210)/1000</f>
        <v>0</v>
      </c>
      <c r="I210" s="475">
        <f>SUMIFS('Energy consumption (toe)'!$AI$60:$AI$2781,'Energy consumption (toe)'!$J$60:$J$2781,'Province x Sector'!I$180,'Energy consumption (toe)'!$AM$60:$AM$2781,'Province x Sector'!$B210)/1000</f>
        <v>0</v>
      </c>
      <c r="J210" s="475">
        <f>SUMIFS('Energy consumption (toe)'!$AI$60:$AI$2781,'Energy consumption (toe)'!$J$60:$J$2781,'Province x Sector'!J$180,'Energy consumption (toe)'!$AM$60:$AM$2781,'Province x Sector'!$B210)/1000</f>
        <v>0</v>
      </c>
      <c r="K210" s="475">
        <f>SUMIFS('Energy consumption (toe)'!$AI$60:$AI$2781,'Energy consumption (toe)'!$J$60:$J$2781,'Province x Sector'!K$180,'Energy consumption (toe)'!$AM$60:$AM$2781,'Province x Sector'!$B210)/1000</f>
        <v>0</v>
      </c>
      <c r="L210" s="475">
        <f>SUMIFS('Energy consumption (toe)'!$AI$60:$AI$2781,'Energy consumption (toe)'!$J$60:$J$2781,'Province x Sector'!L$180,'Energy consumption (toe)'!$AM$60:$AM$2781,'Province x Sector'!$B210)/1000</f>
        <v>0</v>
      </c>
      <c r="M210" s="475">
        <f>SUMIFS('Energy consumption (toe)'!$AI$60:$AI$2781,'Energy consumption (toe)'!$J$60:$J$2781,'Province x Sector'!M$180,'Energy consumption (toe)'!$AM$60:$AM$2781,'Province x Sector'!$B210)/1000</f>
        <v>0</v>
      </c>
      <c r="N210" s="475">
        <f>SUMIFS('Energy consumption (toe)'!$AI$60:$AI$2781,'Energy consumption (toe)'!$J$60:$J$2781,'Province x Sector'!N$180,'Energy consumption (toe)'!$AM$60:$AM$2781,'Province x Sector'!$B210)/1000</f>
        <v>8.8793423995000005</v>
      </c>
      <c r="O210" s="475">
        <f>SUMIFS('Energy consumption (toe)'!$AI$60:$AI$2781,'Energy consumption (toe)'!$J$60:$J$2781,'Province x Sector'!O$180,'Energy consumption (toe)'!$AM$60:$AM$2781,'Province x Sector'!$B210)/1000</f>
        <v>0</v>
      </c>
      <c r="P210" s="475">
        <f>SUMIFS('Energy consumption (toe)'!$AI$60:$AI$2781,'Energy consumption (toe)'!$J$60:$J$2781,'Province x Sector'!P$180,'Energy consumption (toe)'!$AM$60:$AM$2781,'Province x Sector'!$B210)/1000</f>
        <v>0</v>
      </c>
      <c r="Q210" s="475">
        <f>SUMIFS('Energy consumption (toe)'!$AI$60:$AI$2781,'Energy consumption (toe)'!$J$60:$J$2781,'Province x Sector'!Q$180,'Energy consumption (toe)'!$AM$60:$AM$2781,'Province x Sector'!$B210)/1000</f>
        <v>0</v>
      </c>
      <c r="R210" s="475">
        <f>SUMIFS('Energy consumption (toe)'!$AI$60:$AI$2781,'Energy consumption (toe)'!$J$60:$J$2781,'Province x Sector'!R$180,'Energy consumption (toe)'!$AM$60:$AM$2781,'Province x Sector'!$B210)/1000</f>
        <v>0</v>
      </c>
      <c r="S210" s="475">
        <f>SUMIFS('Energy consumption (toe)'!$AI$60:$AI$2781,'Energy consumption (toe)'!$J$60:$J$2781,'Province x Sector'!S$180,'Energy consumption (toe)'!$AM$60:$AM$2781,'Province x Sector'!$B210)/1000</f>
        <v>0</v>
      </c>
      <c r="T210" s="475">
        <f>SUMIFS('Energy consumption (toe)'!$AI$60:$AI$2781,'Energy consumption (toe)'!$J$60:$J$2781,'Province x Sector'!T$180,'Energy consumption (toe)'!$AM$60:$AM$2781,'Province x Sector'!$B210)/1000</f>
        <v>1.3199798719</v>
      </c>
      <c r="U210" s="475">
        <f>SUMIFS('Energy consumption (toe)'!$AI$60:$AI$2781,'Energy consumption (toe)'!$J$60:$J$2781,'Province x Sector'!U$180,'Energy consumption (toe)'!$AM$60:$AM$2781,'Province x Sector'!$B210)/1000</f>
        <v>1.0269479704</v>
      </c>
      <c r="V210" s="475">
        <f>SUMIFS('Energy consumption (toe)'!$AI$60:$AI$2781,'Energy consumption (toe)'!$J$60:$J$2781,'Province x Sector'!V$180,'Energy consumption (toe)'!$AM$60:$AM$2781,'Province x Sector'!$B210)/1000</f>
        <v>0</v>
      </c>
      <c r="W210" s="475">
        <f>SUMIFS('Energy consumption (toe)'!$AI$60:$AI$2781,'Energy consumption (toe)'!$J$60:$J$2781,'Province x Sector'!W$180,'Energy consumption (toe)'!$AM$60:$AM$2781,'Province x Sector'!$B210)/1000</f>
        <v>0</v>
      </c>
      <c r="X210" s="475">
        <f>SUMIFS('Energy consumption (toe)'!$AI$60:$AI$2781,'Energy consumption (toe)'!$J$60:$J$2781,'Province x Sector'!X$180,'Energy consumption (toe)'!$AM$60:$AM$2781,'Province x Sector'!$B210)/1000</f>
        <v>0</v>
      </c>
      <c r="Y210" s="475">
        <f>SUMIFS('Energy consumption (toe)'!$AI$60:$AI$2781,'Energy consumption (toe)'!$J$60:$J$2781,'Province x Sector'!Y$180,'Energy consumption (toe)'!$AM$60:$AM$2781,'Province x Sector'!$B210)/1000</f>
        <v>0</v>
      </c>
      <c r="Z210" s="475">
        <f>SUMIFS('Energy consumption (toe)'!$AI$60:$AI$2781,'Energy consumption (toe)'!$J$60:$J$2781,'Province x Sector'!Z$180,'Energy consumption (toe)'!$AM$60:$AM$2781,'Province x Sector'!$B210)/1000</f>
        <v>0</v>
      </c>
      <c r="AA210" s="475">
        <f>SUMIFS('Energy consumption (toe)'!$AI$60:$AI$2781,'Energy consumption (toe)'!$J$60:$J$2781,'Province x Sector'!AA$180,'Energy consumption (toe)'!$AM$60:$AM$2781,'Province x Sector'!$B210)/1000</f>
        <v>0</v>
      </c>
      <c r="AB210" s="475">
        <f>SUMIFS('Energy consumption (toe)'!$AI$60:$AI$2781,'Energy consumption (toe)'!$J$60:$J$2781,'Province x Sector'!AB$180,'Energy consumption (toe)'!$AM$60:$AM$2781,'Province x Sector'!$B210)/1000</f>
        <v>0</v>
      </c>
      <c r="AC210" s="475">
        <f>SUMIFS('Energy consumption (toe)'!$AI$60:$AI$2781,'Energy consumption (toe)'!$J$60:$J$2781,'Province x Sector'!AC$180,'Energy consumption (toe)'!$AM$60:$AM$2781,'Province x Sector'!$B210)/1000</f>
        <v>0</v>
      </c>
      <c r="AD210" s="475">
        <f>SUMIFS('Energy consumption (toe)'!$AI$60:$AI$2781,'Energy consumption (toe)'!$J$60:$J$2781,'Province x Sector'!AD$180,'Energy consumption (toe)'!$AM$60:$AM$2781,'Province x Sector'!$B210)/1000</f>
        <v>0</v>
      </c>
      <c r="AE210" s="479">
        <f>SUMIFS('Energy consumption (toe)'!$AI$60:$AI$2781,'Energy consumption (toe)'!$J$60:$J$2781,'Province x Sector'!AE$180,'Energy consumption (toe)'!$AM$60:$AM$2781,'Province x Sector'!$B210)/1000</f>
        <v>0</v>
      </c>
      <c r="AF210" s="59">
        <f t="shared" si="13"/>
        <v>12.307003334700001</v>
      </c>
    </row>
    <row r="211" spans="2:32" x14ac:dyDescent="0.25">
      <c r="B211" s="38" t="str">
        <f t="shared" si="12"/>
        <v>31. Thua Thien Hue</v>
      </c>
      <c r="C211" s="478">
        <f>SUMIFS('Energy consumption (toe)'!$AI$60:$AI$2781,'Energy consumption (toe)'!$J$60:$J$2781,'Province x Sector'!C$180,'Energy consumption (toe)'!$AM$60:$AM$2781,'Province x Sector'!$B211)/1000</f>
        <v>0</v>
      </c>
      <c r="D211" s="475">
        <f>SUMIFS('Energy consumption (toe)'!$AI$60:$AI$2781,'Energy consumption (toe)'!$J$60:$J$2781,'Province x Sector'!D$180,'Energy consumption (toe)'!$AM$60:$AM$2781,'Province x Sector'!$B211)/1000</f>
        <v>0</v>
      </c>
      <c r="E211" s="475">
        <f>SUMIFS('Energy consumption (toe)'!$AI$60:$AI$2781,'Energy consumption (toe)'!$J$60:$J$2781,'Province x Sector'!E$180,'Energy consumption (toe)'!$AM$60:$AM$2781,'Province x Sector'!$B211)/1000</f>
        <v>0</v>
      </c>
      <c r="F211" s="475">
        <f>SUMIFS('Energy consumption (toe)'!$AI$60:$AI$2781,'Energy consumption (toe)'!$J$60:$J$2781,'Province x Sector'!F$180,'Energy consumption (toe)'!$AM$60:$AM$2781,'Province x Sector'!$B211)/1000</f>
        <v>0</v>
      </c>
      <c r="G211" s="475">
        <f>SUMIFS('Energy consumption (toe)'!$AI$60:$AI$2781,'Energy consumption (toe)'!$J$60:$J$2781,'Province x Sector'!G$180,'Energy consumption (toe)'!$AM$60:$AM$2781,'Province x Sector'!$B211)/1000</f>
        <v>0</v>
      </c>
      <c r="H211" s="475">
        <f>SUMIFS('Energy consumption (toe)'!$AI$60:$AI$2781,'Energy consumption (toe)'!$J$60:$J$2781,'Province x Sector'!H$180,'Energy consumption (toe)'!$AM$60:$AM$2781,'Province x Sector'!$B211)/1000</f>
        <v>13.081357329500001</v>
      </c>
      <c r="I211" s="475">
        <f>SUMIFS('Energy consumption (toe)'!$AI$60:$AI$2781,'Energy consumption (toe)'!$J$60:$J$2781,'Province x Sector'!I$180,'Energy consumption (toe)'!$AM$60:$AM$2781,'Province x Sector'!$B211)/1000</f>
        <v>2.2925894000000002</v>
      </c>
      <c r="J211" s="475">
        <f>SUMIFS('Energy consumption (toe)'!$AI$60:$AI$2781,'Energy consumption (toe)'!$J$60:$J$2781,'Province x Sector'!J$180,'Energy consumption (toe)'!$AM$60:$AM$2781,'Province x Sector'!$B211)/1000</f>
        <v>0</v>
      </c>
      <c r="K211" s="475">
        <f>SUMIFS('Energy consumption (toe)'!$AI$60:$AI$2781,'Energy consumption (toe)'!$J$60:$J$2781,'Province x Sector'!K$180,'Energy consumption (toe)'!$AM$60:$AM$2781,'Province x Sector'!$B211)/1000</f>
        <v>30.163335500000002</v>
      </c>
      <c r="L211" s="475">
        <f>SUMIFS('Energy consumption (toe)'!$AI$60:$AI$2781,'Energy consumption (toe)'!$J$60:$J$2781,'Province x Sector'!L$180,'Energy consumption (toe)'!$AM$60:$AM$2781,'Province x Sector'!$B211)/1000</f>
        <v>8.2682187000000003</v>
      </c>
      <c r="M211" s="475">
        <f>SUMIFS('Energy consumption (toe)'!$AI$60:$AI$2781,'Energy consumption (toe)'!$J$60:$J$2781,'Province x Sector'!M$180,'Energy consumption (toe)'!$AM$60:$AM$2781,'Province x Sector'!$B211)/1000</f>
        <v>0</v>
      </c>
      <c r="N211" s="475">
        <f>SUMIFS('Energy consumption (toe)'!$AI$60:$AI$2781,'Energy consumption (toe)'!$J$60:$J$2781,'Province x Sector'!N$180,'Energy consumption (toe)'!$AM$60:$AM$2781,'Province x Sector'!$B211)/1000</f>
        <v>0</v>
      </c>
      <c r="O211" s="475">
        <f>SUMIFS('Energy consumption (toe)'!$AI$60:$AI$2781,'Energy consumption (toe)'!$J$60:$J$2781,'Province x Sector'!O$180,'Energy consumption (toe)'!$AM$60:$AM$2781,'Province x Sector'!$B211)/1000</f>
        <v>0</v>
      </c>
      <c r="P211" s="475">
        <f>SUMIFS('Energy consumption (toe)'!$AI$60:$AI$2781,'Energy consumption (toe)'!$J$60:$J$2781,'Province x Sector'!P$180,'Energy consumption (toe)'!$AM$60:$AM$2781,'Province x Sector'!$B211)/1000</f>
        <v>0</v>
      </c>
      <c r="Q211" s="475">
        <f>SUMIFS('Energy consumption (toe)'!$AI$60:$AI$2781,'Energy consumption (toe)'!$J$60:$J$2781,'Province x Sector'!Q$180,'Energy consumption (toe)'!$AM$60:$AM$2781,'Province x Sector'!$B211)/1000</f>
        <v>0</v>
      </c>
      <c r="R211" s="475">
        <f>SUMIFS('Energy consumption (toe)'!$AI$60:$AI$2781,'Energy consumption (toe)'!$J$60:$J$2781,'Province x Sector'!R$180,'Energy consumption (toe)'!$AM$60:$AM$2781,'Province x Sector'!$B211)/1000</f>
        <v>0</v>
      </c>
      <c r="S211" s="475">
        <f>SUMIFS('Energy consumption (toe)'!$AI$60:$AI$2781,'Energy consumption (toe)'!$J$60:$J$2781,'Province x Sector'!S$180,'Energy consumption (toe)'!$AM$60:$AM$2781,'Province x Sector'!$B211)/1000</f>
        <v>0</v>
      </c>
      <c r="T211" s="475">
        <f>SUMIFS('Energy consumption (toe)'!$AI$60:$AI$2781,'Energy consumption (toe)'!$J$60:$J$2781,'Province x Sector'!T$180,'Energy consumption (toe)'!$AM$60:$AM$2781,'Province x Sector'!$B211)/1000</f>
        <v>0</v>
      </c>
      <c r="U211" s="475">
        <f>SUMIFS('Energy consumption (toe)'!$AI$60:$AI$2781,'Energy consumption (toe)'!$J$60:$J$2781,'Province x Sector'!U$180,'Energy consumption (toe)'!$AM$60:$AM$2781,'Province x Sector'!$B211)/1000</f>
        <v>275.29228172749998</v>
      </c>
      <c r="V211" s="475">
        <f>SUMIFS('Energy consumption (toe)'!$AI$60:$AI$2781,'Energy consumption (toe)'!$J$60:$J$2781,'Province x Sector'!V$180,'Energy consumption (toe)'!$AM$60:$AM$2781,'Province x Sector'!$B211)/1000</f>
        <v>0</v>
      </c>
      <c r="W211" s="475">
        <f>SUMIFS('Energy consumption (toe)'!$AI$60:$AI$2781,'Energy consumption (toe)'!$J$60:$J$2781,'Province x Sector'!W$180,'Energy consumption (toe)'!$AM$60:$AM$2781,'Province x Sector'!$B211)/1000</f>
        <v>2.6814254000000002</v>
      </c>
      <c r="X211" s="475">
        <f>SUMIFS('Energy consumption (toe)'!$AI$60:$AI$2781,'Energy consumption (toe)'!$J$60:$J$2781,'Province x Sector'!X$180,'Energy consumption (toe)'!$AM$60:$AM$2781,'Province x Sector'!$B211)/1000</f>
        <v>0</v>
      </c>
      <c r="Y211" s="475">
        <f>SUMIFS('Energy consumption (toe)'!$AI$60:$AI$2781,'Energy consumption (toe)'!$J$60:$J$2781,'Province x Sector'!Y$180,'Energy consumption (toe)'!$AM$60:$AM$2781,'Province x Sector'!$B211)/1000</f>
        <v>0</v>
      </c>
      <c r="Z211" s="475">
        <f>SUMIFS('Energy consumption (toe)'!$AI$60:$AI$2781,'Energy consumption (toe)'!$J$60:$J$2781,'Province x Sector'!Z$180,'Energy consumption (toe)'!$AM$60:$AM$2781,'Province x Sector'!$B211)/1000</f>
        <v>0</v>
      </c>
      <c r="AA211" s="475">
        <f>SUMIFS('Energy consumption (toe)'!$AI$60:$AI$2781,'Energy consumption (toe)'!$J$60:$J$2781,'Province x Sector'!AA$180,'Energy consumption (toe)'!$AM$60:$AM$2781,'Province x Sector'!$B211)/1000</f>
        <v>0</v>
      </c>
      <c r="AB211" s="475">
        <f>SUMIFS('Energy consumption (toe)'!$AI$60:$AI$2781,'Energy consumption (toe)'!$J$60:$J$2781,'Province x Sector'!AB$180,'Energy consumption (toe)'!$AM$60:$AM$2781,'Province x Sector'!$B211)/1000</f>
        <v>0</v>
      </c>
      <c r="AC211" s="475">
        <f>SUMIFS('Energy consumption (toe)'!$AI$60:$AI$2781,'Energy consumption (toe)'!$J$60:$J$2781,'Province x Sector'!AC$180,'Energy consumption (toe)'!$AM$60:$AM$2781,'Province x Sector'!$B211)/1000</f>
        <v>0</v>
      </c>
      <c r="AD211" s="475">
        <f>SUMIFS('Energy consumption (toe)'!$AI$60:$AI$2781,'Energy consumption (toe)'!$J$60:$J$2781,'Province x Sector'!AD$180,'Energy consumption (toe)'!$AM$60:$AM$2781,'Province x Sector'!$B211)/1000</f>
        <v>0</v>
      </c>
      <c r="AE211" s="479">
        <f>SUMIFS('Energy consumption (toe)'!$AI$60:$AI$2781,'Energy consumption (toe)'!$J$60:$J$2781,'Province x Sector'!AE$180,'Energy consumption (toe)'!$AM$60:$AM$2781,'Province x Sector'!$B211)/1000</f>
        <v>0</v>
      </c>
      <c r="AF211" s="59">
        <f t="shared" si="13"/>
        <v>331.77920805700001</v>
      </c>
    </row>
    <row r="212" spans="2:32" x14ac:dyDescent="0.25">
      <c r="B212" s="38" t="str">
        <f t="shared" si="12"/>
        <v>32. Da Nang</v>
      </c>
      <c r="C212" s="478">
        <f>SUMIFS('Energy consumption (toe)'!$AI$60:$AI$2781,'Energy consumption (toe)'!$J$60:$J$2781,'Province x Sector'!C$180,'Energy consumption (toe)'!$AM$60:$AM$2781,'Province x Sector'!$B212)/1000</f>
        <v>0</v>
      </c>
      <c r="D212" s="475">
        <f>SUMIFS('Energy consumption (toe)'!$AI$60:$AI$2781,'Energy consumption (toe)'!$J$60:$J$2781,'Province x Sector'!D$180,'Energy consumption (toe)'!$AM$60:$AM$2781,'Province x Sector'!$B212)/1000</f>
        <v>0</v>
      </c>
      <c r="E212" s="475">
        <f>SUMIFS('Energy consumption (toe)'!$AI$60:$AI$2781,'Energy consumption (toe)'!$J$60:$J$2781,'Province x Sector'!E$180,'Energy consumption (toe)'!$AM$60:$AM$2781,'Province x Sector'!$B212)/1000</f>
        <v>0</v>
      </c>
      <c r="F212" s="475">
        <f>SUMIFS('Energy consumption (toe)'!$AI$60:$AI$2781,'Energy consumption (toe)'!$J$60:$J$2781,'Province x Sector'!F$180,'Energy consumption (toe)'!$AM$60:$AM$2781,'Province x Sector'!$B212)/1000</f>
        <v>0</v>
      </c>
      <c r="G212" s="475">
        <f>SUMIFS('Energy consumption (toe)'!$AI$60:$AI$2781,'Energy consumption (toe)'!$J$60:$J$2781,'Province x Sector'!G$180,'Energy consumption (toe)'!$AM$60:$AM$2781,'Province x Sector'!$B212)/1000</f>
        <v>0</v>
      </c>
      <c r="H212" s="475">
        <f>SUMIFS('Energy consumption (toe)'!$AI$60:$AI$2781,'Energy consumption (toe)'!$J$60:$J$2781,'Province x Sector'!H$180,'Energy consumption (toe)'!$AM$60:$AM$2781,'Province x Sector'!$B212)/1000</f>
        <v>4.8769813934000004</v>
      </c>
      <c r="I212" s="475">
        <f>SUMIFS('Energy consumption (toe)'!$AI$60:$AI$2781,'Energy consumption (toe)'!$J$60:$J$2781,'Province x Sector'!I$180,'Energy consumption (toe)'!$AM$60:$AM$2781,'Province x Sector'!$B212)/1000</f>
        <v>5.1094384544000002</v>
      </c>
      <c r="J212" s="475">
        <f>SUMIFS('Energy consumption (toe)'!$AI$60:$AI$2781,'Energy consumption (toe)'!$J$60:$J$2781,'Province x Sector'!J$180,'Energy consumption (toe)'!$AM$60:$AM$2781,'Province x Sector'!$B212)/1000</f>
        <v>0</v>
      </c>
      <c r="K212" s="475">
        <f>SUMIFS('Energy consumption (toe)'!$AI$60:$AI$2781,'Energy consumption (toe)'!$J$60:$J$2781,'Province x Sector'!K$180,'Energy consumption (toe)'!$AM$60:$AM$2781,'Province x Sector'!$B212)/1000</f>
        <v>5.6695688746999995</v>
      </c>
      <c r="L212" s="475">
        <f>SUMIFS('Energy consumption (toe)'!$AI$60:$AI$2781,'Energy consumption (toe)'!$J$60:$J$2781,'Province x Sector'!L$180,'Energy consumption (toe)'!$AM$60:$AM$2781,'Province x Sector'!$B212)/1000</f>
        <v>5.2345597455999995</v>
      </c>
      <c r="M212" s="475">
        <f>SUMIFS('Energy consumption (toe)'!$AI$60:$AI$2781,'Energy consumption (toe)'!$J$60:$J$2781,'Province x Sector'!M$180,'Energy consumption (toe)'!$AM$60:$AM$2781,'Province x Sector'!$B212)/1000</f>
        <v>0</v>
      </c>
      <c r="N212" s="475">
        <f>SUMIFS('Energy consumption (toe)'!$AI$60:$AI$2781,'Energy consumption (toe)'!$J$60:$J$2781,'Province x Sector'!N$180,'Energy consumption (toe)'!$AM$60:$AM$2781,'Province x Sector'!$B212)/1000</f>
        <v>0</v>
      </c>
      <c r="O212" s="475">
        <f>SUMIFS('Energy consumption (toe)'!$AI$60:$AI$2781,'Energy consumption (toe)'!$J$60:$J$2781,'Province x Sector'!O$180,'Energy consumption (toe)'!$AM$60:$AM$2781,'Province x Sector'!$B212)/1000</f>
        <v>4.0337019664000024</v>
      </c>
      <c r="P212" s="475">
        <f>SUMIFS('Energy consumption (toe)'!$AI$60:$AI$2781,'Energy consumption (toe)'!$J$60:$J$2781,'Province x Sector'!P$180,'Energy consumption (toe)'!$AM$60:$AM$2781,'Province x Sector'!$B212)/1000</f>
        <v>0</v>
      </c>
      <c r="Q212" s="475">
        <f>SUMIFS('Energy consumption (toe)'!$AI$60:$AI$2781,'Energy consumption (toe)'!$J$60:$J$2781,'Province x Sector'!Q$180,'Energy consumption (toe)'!$AM$60:$AM$2781,'Province x Sector'!$B212)/1000</f>
        <v>0</v>
      </c>
      <c r="R212" s="475">
        <f>SUMIFS('Energy consumption (toe)'!$AI$60:$AI$2781,'Energy consumption (toe)'!$J$60:$J$2781,'Province x Sector'!R$180,'Energy consumption (toe)'!$AM$60:$AM$2781,'Province x Sector'!$B212)/1000</f>
        <v>0</v>
      </c>
      <c r="S212" s="475">
        <f>SUMIFS('Energy consumption (toe)'!$AI$60:$AI$2781,'Energy consumption (toe)'!$J$60:$J$2781,'Province x Sector'!S$180,'Energy consumption (toe)'!$AM$60:$AM$2781,'Province x Sector'!$B212)/1000</f>
        <v>0</v>
      </c>
      <c r="T212" s="475">
        <f>SUMIFS('Energy consumption (toe)'!$AI$60:$AI$2781,'Energy consumption (toe)'!$J$60:$J$2781,'Province x Sector'!T$180,'Energy consumption (toe)'!$AM$60:$AM$2781,'Province x Sector'!$B212)/1000</f>
        <v>9.8670776062000005</v>
      </c>
      <c r="U212" s="475">
        <f>SUMIFS('Energy consumption (toe)'!$AI$60:$AI$2781,'Energy consumption (toe)'!$J$60:$J$2781,'Province x Sector'!U$180,'Energy consumption (toe)'!$AM$60:$AM$2781,'Province x Sector'!$B212)/1000</f>
        <v>12.1779331773</v>
      </c>
      <c r="V212" s="475">
        <f>SUMIFS('Energy consumption (toe)'!$AI$60:$AI$2781,'Energy consumption (toe)'!$J$60:$J$2781,'Province x Sector'!V$180,'Energy consumption (toe)'!$AM$60:$AM$2781,'Province x Sector'!$B212)/1000</f>
        <v>30.899956374600002</v>
      </c>
      <c r="W212" s="475">
        <f>SUMIFS('Energy consumption (toe)'!$AI$60:$AI$2781,'Energy consumption (toe)'!$J$60:$J$2781,'Province x Sector'!W$180,'Energy consumption (toe)'!$AM$60:$AM$2781,'Province x Sector'!$B212)/1000</f>
        <v>6.1242850524000003</v>
      </c>
      <c r="X212" s="475">
        <f>SUMIFS('Energy consumption (toe)'!$AI$60:$AI$2781,'Energy consumption (toe)'!$J$60:$J$2781,'Province x Sector'!X$180,'Energy consumption (toe)'!$AM$60:$AM$2781,'Province x Sector'!$B212)/1000</f>
        <v>8.2392438708000011</v>
      </c>
      <c r="Y212" s="475">
        <f>SUMIFS('Energy consumption (toe)'!$AI$60:$AI$2781,'Energy consumption (toe)'!$J$60:$J$2781,'Province x Sector'!Y$180,'Energy consumption (toe)'!$AM$60:$AM$2781,'Province x Sector'!$B212)/1000</f>
        <v>4.7143498602000005</v>
      </c>
      <c r="Z212" s="475">
        <f>SUMIFS('Energy consumption (toe)'!$AI$60:$AI$2781,'Energy consumption (toe)'!$J$60:$J$2781,'Province x Sector'!Z$180,'Energy consumption (toe)'!$AM$60:$AM$2781,'Province x Sector'!$B212)/1000</f>
        <v>1.0992257936000001</v>
      </c>
      <c r="AA212" s="475">
        <f>SUMIFS('Energy consumption (toe)'!$AI$60:$AI$2781,'Energy consumption (toe)'!$J$60:$J$2781,'Province x Sector'!AA$180,'Energy consumption (toe)'!$AM$60:$AM$2781,'Province x Sector'!$B212)/1000</f>
        <v>1.2870710765000002</v>
      </c>
      <c r="AB212" s="475">
        <f>SUMIFS('Energy consumption (toe)'!$AI$60:$AI$2781,'Energy consumption (toe)'!$J$60:$J$2781,'Province x Sector'!AB$180,'Energy consumption (toe)'!$AM$60:$AM$2781,'Province x Sector'!$B212)/1000</f>
        <v>0</v>
      </c>
      <c r="AC212" s="475">
        <f>SUMIFS('Energy consumption (toe)'!$AI$60:$AI$2781,'Energy consumption (toe)'!$J$60:$J$2781,'Province x Sector'!AC$180,'Energy consumption (toe)'!$AM$60:$AM$2781,'Province x Sector'!$B212)/1000</f>
        <v>0</v>
      </c>
      <c r="AD212" s="475">
        <f>SUMIFS('Energy consumption (toe)'!$AI$60:$AI$2781,'Energy consumption (toe)'!$J$60:$J$2781,'Province x Sector'!AD$180,'Energy consumption (toe)'!$AM$60:$AM$2781,'Province x Sector'!$B212)/1000</f>
        <v>7.1485799027000008</v>
      </c>
      <c r="AE212" s="479">
        <f>SUMIFS('Energy consumption (toe)'!$AI$60:$AI$2781,'Energy consumption (toe)'!$J$60:$J$2781,'Province x Sector'!AE$180,'Energy consumption (toe)'!$AM$60:$AM$2781,'Province x Sector'!$B212)/1000</f>
        <v>0</v>
      </c>
      <c r="AF212" s="59">
        <f t="shared" si="13"/>
        <v>106.48197314879999</v>
      </c>
    </row>
    <row r="213" spans="2:32" x14ac:dyDescent="0.25">
      <c r="B213" s="38" t="str">
        <f t="shared" ref="B213:B243" si="14">B141</f>
        <v>33. Quang Nam</v>
      </c>
      <c r="C213" s="478">
        <f>SUMIFS('Energy consumption (toe)'!$AI$60:$AI$2781,'Energy consumption (toe)'!$J$60:$J$2781,'Province x Sector'!C$180,'Energy consumption (toe)'!$AM$60:$AM$2781,'Province x Sector'!$B213)/1000</f>
        <v>0</v>
      </c>
      <c r="D213" s="475">
        <f>SUMIFS('Energy consumption (toe)'!$AI$60:$AI$2781,'Energy consumption (toe)'!$J$60:$J$2781,'Province x Sector'!D$180,'Energy consumption (toe)'!$AM$60:$AM$2781,'Province x Sector'!$B213)/1000</f>
        <v>0</v>
      </c>
      <c r="E213" s="475">
        <f>SUMIFS('Energy consumption (toe)'!$AI$60:$AI$2781,'Energy consumption (toe)'!$J$60:$J$2781,'Province x Sector'!E$180,'Energy consumption (toe)'!$AM$60:$AM$2781,'Province x Sector'!$B213)/1000</f>
        <v>0</v>
      </c>
      <c r="F213" s="475">
        <f>SUMIFS('Energy consumption (toe)'!$AI$60:$AI$2781,'Energy consumption (toe)'!$J$60:$J$2781,'Province x Sector'!F$180,'Energy consumption (toe)'!$AM$60:$AM$2781,'Province x Sector'!$B213)/1000</f>
        <v>16.531065618500001</v>
      </c>
      <c r="G213" s="475">
        <f>SUMIFS('Energy consumption (toe)'!$AI$60:$AI$2781,'Energy consumption (toe)'!$J$60:$J$2781,'Province x Sector'!G$180,'Energy consumption (toe)'!$AM$60:$AM$2781,'Province x Sector'!$B213)/1000</f>
        <v>0</v>
      </c>
      <c r="H213" s="475">
        <f>SUMIFS('Energy consumption (toe)'!$AI$60:$AI$2781,'Energy consumption (toe)'!$J$60:$J$2781,'Province x Sector'!H$180,'Energy consumption (toe)'!$AM$60:$AM$2781,'Province x Sector'!$B213)/1000</f>
        <v>6.2712749487000004</v>
      </c>
      <c r="I213" s="475">
        <f>SUMIFS('Energy consumption (toe)'!$AI$60:$AI$2781,'Energy consumption (toe)'!$J$60:$J$2781,'Province x Sector'!I$180,'Energy consumption (toe)'!$AM$60:$AM$2781,'Province x Sector'!$B213)/1000</f>
        <v>8.1398106488999993</v>
      </c>
      <c r="J213" s="475">
        <f>SUMIFS('Energy consumption (toe)'!$AI$60:$AI$2781,'Energy consumption (toe)'!$J$60:$J$2781,'Province x Sector'!J$180,'Energy consumption (toe)'!$AM$60:$AM$2781,'Province x Sector'!$B213)/1000</f>
        <v>0</v>
      </c>
      <c r="K213" s="475">
        <f>SUMIFS('Energy consumption (toe)'!$AI$60:$AI$2781,'Energy consumption (toe)'!$J$60:$J$2781,'Province x Sector'!K$180,'Energy consumption (toe)'!$AM$60:$AM$2781,'Province x Sector'!$B213)/1000</f>
        <v>12.894548633100001</v>
      </c>
      <c r="L213" s="475">
        <f>SUMIFS('Energy consumption (toe)'!$AI$60:$AI$2781,'Energy consumption (toe)'!$J$60:$J$2781,'Province x Sector'!L$180,'Energy consumption (toe)'!$AM$60:$AM$2781,'Province x Sector'!$B213)/1000</f>
        <v>8.8947644518999933</v>
      </c>
      <c r="M213" s="475">
        <f>SUMIFS('Energy consumption (toe)'!$AI$60:$AI$2781,'Energy consumption (toe)'!$J$60:$J$2781,'Province x Sector'!M$180,'Energy consumption (toe)'!$AM$60:$AM$2781,'Province x Sector'!$B213)/1000</f>
        <v>0</v>
      </c>
      <c r="N213" s="475">
        <f>SUMIFS('Energy consumption (toe)'!$AI$60:$AI$2781,'Energy consumption (toe)'!$J$60:$J$2781,'Province x Sector'!N$180,'Energy consumption (toe)'!$AM$60:$AM$2781,'Province x Sector'!$B213)/1000</f>
        <v>0</v>
      </c>
      <c r="O213" s="475">
        <f>SUMIFS('Energy consumption (toe)'!$AI$60:$AI$2781,'Energy consumption (toe)'!$J$60:$J$2781,'Province x Sector'!O$180,'Energy consumption (toe)'!$AM$60:$AM$2781,'Province x Sector'!$B213)/1000</f>
        <v>0</v>
      </c>
      <c r="P213" s="475">
        <f>SUMIFS('Energy consumption (toe)'!$AI$60:$AI$2781,'Energy consumption (toe)'!$J$60:$J$2781,'Province x Sector'!P$180,'Energy consumption (toe)'!$AM$60:$AM$2781,'Province x Sector'!$B213)/1000</f>
        <v>0</v>
      </c>
      <c r="Q213" s="475">
        <f>SUMIFS('Energy consumption (toe)'!$AI$60:$AI$2781,'Energy consumption (toe)'!$J$60:$J$2781,'Province x Sector'!Q$180,'Energy consumption (toe)'!$AM$60:$AM$2781,'Province x Sector'!$B213)/1000</f>
        <v>0</v>
      </c>
      <c r="R213" s="475">
        <f>SUMIFS('Energy consumption (toe)'!$AI$60:$AI$2781,'Energy consumption (toe)'!$J$60:$J$2781,'Province x Sector'!R$180,'Energy consumption (toe)'!$AM$60:$AM$2781,'Province x Sector'!$B213)/1000</f>
        <v>0</v>
      </c>
      <c r="S213" s="475">
        <f>SUMIFS('Energy consumption (toe)'!$AI$60:$AI$2781,'Energy consumption (toe)'!$J$60:$J$2781,'Province x Sector'!S$180,'Energy consumption (toe)'!$AM$60:$AM$2781,'Province x Sector'!$B213)/1000</f>
        <v>0</v>
      </c>
      <c r="T213" s="475">
        <f>SUMIFS('Energy consumption (toe)'!$AI$60:$AI$2781,'Energy consumption (toe)'!$J$60:$J$2781,'Province x Sector'!T$180,'Energy consumption (toe)'!$AM$60:$AM$2781,'Province x Sector'!$B213)/1000</f>
        <v>0</v>
      </c>
      <c r="U213" s="475">
        <f>SUMIFS('Energy consumption (toe)'!$AI$60:$AI$2781,'Energy consumption (toe)'!$J$60:$J$2781,'Province x Sector'!U$180,'Energy consumption (toe)'!$AM$60:$AM$2781,'Province x Sector'!$B213)/1000</f>
        <v>175.6152874023</v>
      </c>
      <c r="V213" s="475">
        <f>SUMIFS('Energy consumption (toe)'!$AI$60:$AI$2781,'Energy consumption (toe)'!$J$60:$J$2781,'Province x Sector'!V$180,'Energy consumption (toe)'!$AM$60:$AM$2781,'Province x Sector'!$B213)/1000</f>
        <v>1.7122037388000002</v>
      </c>
      <c r="W213" s="475">
        <f>SUMIFS('Energy consumption (toe)'!$AI$60:$AI$2781,'Energy consumption (toe)'!$J$60:$J$2781,'Province x Sector'!W$180,'Energy consumption (toe)'!$AM$60:$AM$2781,'Province x Sector'!$B213)/1000</f>
        <v>0</v>
      </c>
      <c r="X213" s="475">
        <f>SUMIFS('Energy consumption (toe)'!$AI$60:$AI$2781,'Energy consumption (toe)'!$J$60:$J$2781,'Province x Sector'!X$180,'Energy consumption (toe)'!$AM$60:$AM$2781,'Province x Sector'!$B213)/1000</f>
        <v>1.9885080755000002</v>
      </c>
      <c r="Y213" s="475">
        <f>SUMIFS('Energy consumption (toe)'!$AI$60:$AI$2781,'Energy consumption (toe)'!$J$60:$J$2781,'Province x Sector'!Y$180,'Energy consumption (toe)'!$AM$60:$AM$2781,'Province x Sector'!$B213)/1000</f>
        <v>0</v>
      </c>
      <c r="Z213" s="475">
        <f>SUMIFS('Energy consumption (toe)'!$AI$60:$AI$2781,'Energy consumption (toe)'!$J$60:$J$2781,'Province x Sector'!Z$180,'Energy consumption (toe)'!$AM$60:$AM$2781,'Province x Sector'!$B213)/1000</f>
        <v>0</v>
      </c>
      <c r="AA213" s="475">
        <f>SUMIFS('Energy consumption (toe)'!$AI$60:$AI$2781,'Energy consumption (toe)'!$J$60:$J$2781,'Province x Sector'!AA$180,'Energy consumption (toe)'!$AM$60:$AM$2781,'Province x Sector'!$B213)/1000</f>
        <v>7.0497201081000007</v>
      </c>
      <c r="AB213" s="475">
        <f>SUMIFS('Energy consumption (toe)'!$AI$60:$AI$2781,'Energy consumption (toe)'!$J$60:$J$2781,'Province x Sector'!AB$180,'Energy consumption (toe)'!$AM$60:$AM$2781,'Province x Sector'!$B213)/1000</f>
        <v>0</v>
      </c>
      <c r="AC213" s="475">
        <f>SUMIFS('Energy consumption (toe)'!$AI$60:$AI$2781,'Energy consumption (toe)'!$J$60:$J$2781,'Province x Sector'!AC$180,'Energy consumption (toe)'!$AM$60:$AM$2781,'Province x Sector'!$B213)/1000</f>
        <v>0</v>
      </c>
      <c r="AD213" s="475">
        <f>SUMIFS('Energy consumption (toe)'!$AI$60:$AI$2781,'Energy consumption (toe)'!$J$60:$J$2781,'Province x Sector'!AD$180,'Energy consumption (toe)'!$AM$60:$AM$2781,'Province x Sector'!$B213)/1000</f>
        <v>0</v>
      </c>
      <c r="AE213" s="479">
        <f>SUMIFS('Energy consumption (toe)'!$AI$60:$AI$2781,'Energy consumption (toe)'!$J$60:$J$2781,'Province x Sector'!AE$180,'Energy consumption (toe)'!$AM$60:$AM$2781,'Province x Sector'!$B213)/1000</f>
        <v>0</v>
      </c>
      <c r="AF213" s="59">
        <f t="shared" ref="AF213:AF243" si="15">SUM(C213:AE213)</f>
        <v>239.0971836258</v>
      </c>
    </row>
    <row r="214" spans="2:32" x14ac:dyDescent="0.25">
      <c r="B214" s="38" t="str">
        <f t="shared" si="14"/>
        <v>34. Quang Ngai</v>
      </c>
      <c r="C214" s="478">
        <f>SUMIFS('Energy consumption (toe)'!$AI$60:$AI$2781,'Energy consumption (toe)'!$J$60:$J$2781,'Province x Sector'!C$180,'Energy consumption (toe)'!$AM$60:$AM$2781,'Province x Sector'!$B214)/1000</f>
        <v>0</v>
      </c>
      <c r="D214" s="475">
        <f>SUMIFS('Energy consumption (toe)'!$AI$60:$AI$2781,'Energy consumption (toe)'!$J$60:$J$2781,'Province x Sector'!D$180,'Energy consumption (toe)'!$AM$60:$AM$2781,'Province x Sector'!$B214)/1000</f>
        <v>0</v>
      </c>
      <c r="E214" s="475">
        <f>SUMIFS('Energy consumption (toe)'!$AI$60:$AI$2781,'Energy consumption (toe)'!$J$60:$J$2781,'Province x Sector'!E$180,'Energy consumption (toe)'!$AM$60:$AM$2781,'Province x Sector'!$B214)/1000</f>
        <v>0</v>
      </c>
      <c r="F214" s="475">
        <f>SUMIFS('Energy consumption (toe)'!$AI$60:$AI$2781,'Energy consumption (toe)'!$J$60:$J$2781,'Province x Sector'!F$180,'Energy consumption (toe)'!$AM$60:$AM$2781,'Province x Sector'!$B214)/1000</f>
        <v>0</v>
      </c>
      <c r="G214" s="475">
        <f>SUMIFS('Energy consumption (toe)'!$AI$60:$AI$2781,'Energy consumption (toe)'!$J$60:$J$2781,'Province x Sector'!G$180,'Energy consumption (toe)'!$AM$60:$AM$2781,'Province x Sector'!$B214)/1000</f>
        <v>0</v>
      </c>
      <c r="H214" s="475">
        <f>SUMIFS('Energy consumption (toe)'!$AI$60:$AI$2781,'Energy consumption (toe)'!$J$60:$J$2781,'Province x Sector'!H$180,'Energy consumption (toe)'!$AM$60:$AM$2781,'Province x Sector'!$B214)/1000</f>
        <v>11.071776393900002</v>
      </c>
      <c r="I214" s="475">
        <f>SUMIFS('Energy consumption (toe)'!$AI$60:$AI$2781,'Energy consumption (toe)'!$J$60:$J$2781,'Province x Sector'!I$180,'Energy consumption (toe)'!$AM$60:$AM$2781,'Province x Sector'!$B214)/1000</f>
        <v>1.3843672721000002</v>
      </c>
      <c r="J214" s="475">
        <f>SUMIFS('Energy consumption (toe)'!$AI$60:$AI$2781,'Energy consumption (toe)'!$J$60:$J$2781,'Province x Sector'!J$180,'Energy consumption (toe)'!$AM$60:$AM$2781,'Province x Sector'!$B214)/1000</f>
        <v>0</v>
      </c>
      <c r="K214" s="475">
        <f>SUMIFS('Energy consumption (toe)'!$AI$60:$AI$2781,'Energy consumption (toe)'!$J$60:$J$2781,'Province x Sector'!K$180,'Energy consumption (toe)'!$AM$60:$AM$2781,'Province x Sector'!$B214)/1000</f>
        <v>17.969963160000002</v>
      </c>
      <c r="L214" s="475">
        <f>SUMIFS('Energy consumption (toe)'!$AI$60:$AI$2781,'Energy consumption (toe)'!$J$60:$J$2781,'Province x Sector'!L$180,'Energy consumption (toe)'!$AM$60:$AM$2781,'Province x Sector'!$B214)/1000</f>
        <v>0</v>
      </c>
      <c r="M214" s="475">
        <f>SUMIFS('Energy consumption (toe)'!$AI$60:$AI$2781,'Energy consumption (toe)'!$J$60:$J$2781,'Province x Sector'!M$180,'Energy consumption (toe)'!$AM$60:$AM$2781,'Province x Sector'!$B214)/1000</f>
        <v>1.0312396706</v>
      </c>
      <c r="N214" s="475">
        <f>SUMIFS('Energy consumption (toe)'!$AI$60:$AI$2781,'Energy consumption (toe)'!$J$60:$J$2781,'Province x Sector'!N$180,'Energy consumption (toe)'!$AM$60:$AM$2781,'Province x Sector'!$B214)/1000</f>
        <v>0</v>
      </c>
      <c r="O214" s="475">
        <f>SUMIFS('Energy consumption (toe)'!$AI$60:$AI$2781,'Energy consumption (toe)'!$J$60:$J$2781,'Province x Sector'!O$180,'Energy consumption (toe)'!$AM$60:$AM$2781,'Province x Sector'!$B214)/1000</f>
        <v>0</v>
      </c>
      <c r="P214" s="475">
        <f>SUMIFS('Energy consumption (toe)'!$AI$60:$AI$2781,'Energy consumption (toe)'!$J$60:$J$2781,'Province x Sector'!P$180,'Energy consumption (toe)'!$AM$60:$AM$2781,'Province x Sector'!$B214)/1000</f>
        <v>0</v>
      </c>
      <c r="Q214" s="475">
        <f>SUMIFS('Energy consumption (toe)'!$AI$60:$AI$2781,'Energy consumption (toe)'!$J$60:$J$2781,'Province x Sector'!Q$180,'Energy consumption (toe)'!$AM$60:$AM$2781,'Province x Sector'!$B214)/1000</f>
        <v>76.373958676399994</v>
      </c>
      <c r="R214" s="475">
        <f>SUMIFS('Energy consumption (toe)'!$AI$60:$AI$2781,'Energy consumption (toe)'!$J$60:$J$2781,'Province x Sector'!R$180,'Energy consumption (toe)'!$AM$60:$AM$2781,'Province x Sector'!$B214)/1000</f>
        <v>0</v>
      </c>
      <c r="S214" s="475">
        <f>SUMIFS('Energy consumption (toe)'!$AI$60:$AI$2781,'Energy consumption (toe)'!$J$60:$J$2781,'Province x Sector'!S$180,'Energy consumption (toe)'!$AM$60:$AM$2781,'Province x Sector'!$B214)/1000</f>
        <v>0</v>
      </c>
      <c r="T214" s="475">
        <f>SUMIFS('Energy consumption (toe)'!$AI$60:$AI$2781,'Energy consumption (toe)'!$J$60:$J$2781,'Province x Sector'!T$180,'Energy consumption (toe)'!$AM$60:$AM$2781,'Province x Sector'!$B214)/1000</f>
        <v>2.3917410370000001</v>
      </c>
      <c r="U214" s="475">
        <f>SUMIFS('Energy consumption (toe)'!$AI$60:$AI$2781,'Energy consumption (toe)'!$J$60:$J$2781,'Province x Sector'!U$180,'Energy consumption (toe)'!$AM$60:$AM$2781,'Province x Sector'!$B214)/1000</f>
        <v>1.0970730000000002</v>
      </c>
      <c r="V214" s="475">
        <f>SUMIFS('Energy consumption (toe)'!$AI$60:$AI$2781,'Energy consumption (toe)'!$J$60:$J$2781,'Province x Sector'!V$180,'Energy consumption (toe)'!$AM$60:$AM$2781,'Province x Sector'!$B214)/1000</f>
        <v>59.569076516000003</v>
      </c>
      <c r="W214" s="475">
        <f>SUMIFS('Energy consumption (toe)'!$AI$60:$AI$2781,'Energy consumption (toe)'!$J$60:$J$2781,'Province x Sector'!W$180,'Energy consumption (toe)'!$AM$60:$AM$2781,'Province x Sector'!$B214)/1000</f>
        <v>0</v>
      </c>
      <c r="X214" s="475">
        <f>SUMIFS('Energy consumption (toe)'!$AI$60:$AI$2781,'Energy consumption (toe)'!$J$60:$J$2781,'Province x Sector'!X$180,'Energy consumption (toe)'!$AM$60:$AM$2781,'Province x Sector'!$B214)/1000</f>
        <v>0</v>
      </c>
      <c r="Y214" s="475">
        <f>SUMIFS('Energy consumption (toe)'!$AI$60:$AI$2781,'Energy consumption (toe)'!$J$60:$J$2781,'Province x Sector'!Y$180,'Energy consumption (toe)'!$AM$60:$AM$2781,'Province x Sector'!$B214)/1000</f>
        <v>0</v>
      </c>
      <c r="Z214" s="475">
        <f>SUMIFS('Energy consumption (toe)'!$AI$60:$AI$2781,'Energy consumption (toe)'!$J$60:$J$2781,'Province x Sector'!Z$180,'Energy consumption (toe)'!$AM$60:$AM$2781,'Province x Sector'!$B214)/1000</f>
        <v>3.3051060000000003</v>
      </c>
      <c r="AA214" s="475">
        <f>SUMIFS('Energy consumption (toe)'!$AI$60:$AI$2781,'Energy consumption (toe)'!$J$60:$J$2781,'Province x Sector'!AA$180,'Energy consumption (toe)'!$AM$60:$AM$2781,'Province x Sector'!$B214)/1000</f>
        <v>1.5596644000000002</v>
      </c>
      <c r="AB214" s="475">
        <f>SUMIFS('Energy consumption (toe)'!$AI$60:$AI$2781,'Energy consumption (toe)'!$J$60:$J$2781,'Province x Sector'!AB$180,'Energy consumption (toe)'!$AM$60:$AM$2781,'Province x Sector'!$B214)/1000</f>
        <v>1.1803973145</v>
      </c>
      <c r="AC214" s="475">
        <f>SUMIFS('Energy consumption (toe)'!$AI$60:$AI$2781,'Energy consumption (toe)'!$J$60:$J$2781,'Province x Sector'!AC$180,'Energy consumption (toe)'!$AM$60:$AM$2781,'Province x Sector'!$B214)/1000</f>
        <v>1.6695260000000001</v>
      </c>
      <c r="AD214" s="475">
        <f>SUMIFS('Energy consumption (toe)'!$AI$60:$AI$2781,'Energy consumption (toe)'!$J$60:$J$2781,'Province x Sector'!AD$180,'Energy consumption (toe)'!$AM$60:$AM$2781,'Province x Sector'!$B214)/1000</f>
        <v>0</v>
      </c>
      <c r="AE214" s="479">
        <f>SUMIFS('Energy consumption (toe)'!$AI$60:$AI$2781,'Energy consumption (toe)'!$J$60:$J$2781,'Province x Sector'!AE$180,'Energy consumption (toe)'!$AM$60:$AM$2781,'Province x Sector'!$B214)/1000</f>
        <v>0</v>
      </c>
      <c r="AF214" s="59">
        <f t="shared" si="15"/>
        <v>178.60388944049998</v>
      </c>
    </row>
    <row r="215" spans="2:32" x14ac:dyDescent="0.25">
      <c r="B215" s="38" t="str">
        <f t="shared" si="14"/>
        <v>35. Tỉnh Bình Định</v>
      </c>
      <c r="C215" s="478">
        <f>SUMIFS('Energy consumption (toe)'!$AI$60:$AI$2781,'Energy consumption (toe)'!$J$60:$J$2781,'Province x Sector'!C$180,'Energy consumption (toe)'!$AM$60:$AM$2781,'Province x Sector'!$B215)/1000</f>
        <v>0</v>
      </c>
      <c r="D215" s="475">
        <f>SUMIFS('Energy consumption (toe)'!$AI$60:$AI$2781,'Energy consumption (toe)'!$J$60:$J$2781,'Province x Sector'!D$180,'Energy consumption (toe)'!$AM$60:$AM$2781,'Province x Sector'!$B215)/1000</f>
        <v>0</v>
      </c>
      <c r="E215" s="475">
        <f>SUMIFS('Energy consumption (toe)'!$AI$60:$AI$2781,'Energy consumption (toe)'!$J$60:$J$2781,'Province x Sector'!E$180,'Energy consumption (toe)'!$AM$60:$AM$2781,'Province x Sector'!$B215)/1000</f>
        <v>0</v>
      </c>
      <c r="F215" s="475">
        <f>SUMIFS('Energy consumption (toe)'!$AI$60:$AI$2781,'Energy consumption (toe)'!$J$60:$J$2781,'Province x Sector'!F$180,'Energy consumption (toe)'!$AM$60:$AM$2781,'Province x Sector'!$B215)/1000</f>
        <v>0</v>
      </c>
      <c r="G215" s="475">
        <f>SUMIFS('Energy consumption (toe)'!$AI$60:$AI$2781,'Energy consumption (toe)'!$J$60:$J$2781,'Province x Sector'!G$180,'Energy consumption (toe)'!$AM$60:$AM$2781,'Province x Sector'!$B215)/1000</f>
        <v>0</v>
      </c>
      <c r="H215" s="475">
        <f>SUMIFS('Energy consumption (toe)'!$AI$60:$AI$2781,'Energy consumption (toe)'!$J$60:$J$2781,'Province x Sector'!H$180,'Energy consumption (toe)'!$AM$60:$AM$2781,'Province x Sector'!$B215)/1000</f>
        <v>11.295100759699999</v>
      </c>
      <c r="I215" s="475">
        <f>SUMIFS('Energy consumption (toe)'!$AI$60:$AI$2781,'Energy consumption (toe)'!$J$60:$J$2781,'Province x Sector'!I$180,'Energy consumption (toe)'!$AM$60:$AM$2781,'Province x Sector'!$B215)/1000</f>
        <v>1.0726150613000001</v>
      </c>
      <c r="J215" s="475">
        <f>SUMIFS('Energy consumption (toe)'!$AI$60:$AI$2781,'Energy consumption (toe)'!$J$60:$J$2781,'Province x Sector'!J$180,'Energy consumption (toe)'!$AM$60:$AM$2781,'Province x Sector'!$B215)/1000</f>
        <v>0</v>
      </c>
      <c r="K215" s="475">
        <f>SUMIFS('Energy consumption (toe)'!$AI$60:$AI$2781,'Energy consumption (toe)'!$J$60:$J$2781,'Province x Sector'!K$180,'Energy consumption (toe)'!$AM$60:$AM$2781,'Province x Sector'!$B215)/1000</f>
        <v>0</v>
      </c>
      <c r="L215" s="475">
        <f>SUMIFS('Energy consumption (toe)'!$AI$60:$AI$2781,'Energy consumption (toe)'!$J$60:$J$2781,'Province x Sector'!L$180,'Energy consumption (toe)'!$AM$60:$AM$2781,'Province x Sector'!$B215)/1000</f>
        <v>1.8125830848</v>
      </c>
      <c r="M215" s="475">
        <f>SUMIFS('Energy consumption (toe)'!$AI$60:$AI$2781,'Energy consumption (toe)'!$J$60:$J$2781,'Province x Sector'!M$180,'Energy consumption (toe)'!$AM$60:$AM$2781,'Province x Sector'!$B215)/1000</f>
        <v>0</v>
      </c>
      <c r="N215" s="475">
        <f>SUMIFS('Energy consumption (toe)'!$AI$60:$AI$2781,'Energy consumption (toe)'!$J$60:$J$2781,'Province x Sector'!N$180,'Energy consumption (toe)'!$AM$60:$AM$2781,'Province x Sector'!$B215)/1000</f>
        <v>13.684239461900001</v>
      </c>
      <c r="O215" s="475">
        <f>SUMIFS('Energy consumption (toe)'!$AI$60:$AI$2781,'Energy consumption (toe)'!$J$60:$J$2781,'Province x Sector'!O$180,'Energy consumption (toe)'!$AM$60:$AM$2781,'Province x Sector'!$B215)/1000</f>
        <v>0</v>
      </c>
      <c r="P215" s="475">
        <f>SUMIFS('Energy consumption (toe)'!$AI$60:$AI$2781,'Energy consumption (toe)'!$J$60:$J$2781,'Province x Sector'!P$180,'Energy consumption (toe)'!$AM$60:$AM$2781,'Province x Sector'!$B215)/1000</f>
        <v>0</v>
      </c>
      <c r="Q215" s="475">
        <f>SUMIFS('Energy consumption (toe)'!$AI$60:$AI$2781,'Energy consumption (toe)'!$J$60:$J$2781,'Province x Sector'!Q$180,'Energy consumption (toe)'!$AM$60:$AM$2781,'Province x Sector'!$B215)/1000</f>
        <v>0</v>
      </c>
      <c r="R215" s="475">
        <f>SUMIFS('Energy consumption (toe)'!$AI$60:$AI$2781,'Energy consumption (toe)'!$J$60:$J$2781,'Province x Sector'!R$180,'Energy consumption (toe)'!$AM$60:$AM$2781,'Province x Sector'!$B215)/1000</f>
        <v>0</v>
      </c>
      <c r="S215" s="475">
        <f>SUMIFS('Energy consumption (toe)'!$AI$60:$AI$2781,'Energy consumption (toe)'!$J$60:$J$2781,'Province x Sector'!S$180,'Energy consumption (toe)'!$AM$60:$AM$2781,'Province x Sector'!$B215)/1000</f>
        <v>2.2697321695000001</v>
      </c>
      <c r="T215" s="475">
        <f>SUMIFS('Energy consumption (toe)'!$AI$60:$AI$2781,'Energy consumption (toe)'!$J$60:$J$2781,'Province x Sector'!T$180,'Energy consumption (toe)'!$AM$60:$AM$2781,'Province x Sector'!$B215)/1000</f>
        <v>0</v>
      </c>
      <c r="U215" s="475">
        <f>SUMIFS('Energy consumption (toe)'!$AI$60:$AI$2781,'Energy consumption (toe)'!$J$60:$J$2781,'Province x Sector'!U$180,'Energy consumption (toe)'!$AM$60:$AM$2781,'Province x Sector'!$B215)/1000</f>
        <v>13.671007856500003</v>
      </c>
      <c r="V215" s="475">
        <f>SUMIFS('Energy consumption (toe)'!$AI$60:$AI$2781,'Energy consumption (toe)'!$J$60:$J$2781,'Province x Sector'!V$180,'Energy consumption (toe)'!$AM$60:$AM$2781,'Province x Sector'!$B215)/1000</f>
        <v>14.742514498400002</v>
      </c>
      <c r="W215" s="475">
        <f>SUMIFS('Energy consumption (toe)'!$AI$60:$AI$2781,'Energy consumption (toe)'!$J$60:$J$2781,'Province x Sector'!W$180,'Energy consumption (toe)'!$AM$60:$AM$2781,'Province x Sector'!$B215)/1000</f>
        <v>0</v>
      </c>
      <c r="X215" s="475">
        <f>SUMIFS('Energy consumption (toe)'!$AI$60:$AI$2781,'Energy consumption (toe)'!$J$60:$J$2781,'Province x Sector'!X$180,'Energy consumption (toe)'!$AM$60:$AM$2781,'Province x Sector'!$B215)/1000</f>
        <v>0</v>
      </c>
      <c r="Y215" s="475">
        <f>SUMIFS('Energy consumption (toe)'!$AI$60:$AI$2781,'Energy consumption (toe)'!$J$60:$J$2781,'Province x Sector'!Y$180,'Energy consumption (toe)'!$AM$60:$AM$2781,'Province x Sector'!$B215)/1000</f>
        <v>0</v>
      </c>
      <c r="Z215" s="475">
        <f>SUMIFS('Energy consumption (toe)'!$AI$60:$AI$2781,'Energy consumption (toe)'!$J$60:$J$2781,'Province x Sector'!Z$180,'Energy consumption (toe)'!$AM$60:$AM$2781,'Province x Sector'!$B215)/1000</f>
        <v>0</v>
      </c>
      <c r="AA215" s="475">
        <f>SUMIFS('Energy consumption (toe)'!$AI$60:$AI$2781,'Energy consumption (toe)'!$J$60:$J$2781,'Province x Sector'!AA$180,'Energy consumption (toe)'!$AM$60:$AM$2781,'Province x Sector'!$B215)/1000</f>
        <v>0</v>
      </c>
      <c r="AB215" s="475">
        <f>SUMIFS('Energy consumption (toe)'!$AI$60:$AI$2781,'Energy consumption (toe)'!$J$60:$J$2781,'Province x Sector'!AB$180,'Energy consumption (toe)'!$AM$60:$AM$2781,'Province x Sector'!$B215)/1000</f>
        <v>0</v>
      </c>
      <c r="AC215" s="475">
        <f>SUMIFS('Energy consumption (toe)'!$AI$60:$AI$2781,'Energy consumption (toe)'!$J$60:$J$2781,'Province x Sector'!AC$180,'Energy consumption (toe)'!$AM$60:$AM$2781,'Province x Sector'!$B215)/1000</f>
        <v>0</v>
      </c>
      <c r="AD215" s="475">
        <f>SUMIFS('Energy consumption (toe)'!$AI$60:$AI$2781,'Energy consumption (toe)'!$J$60:$J$2781,'Province x Sector'!AD$180,'Energy consumption (toe)'!$AM$60:$AM$2781,'Province x Sector'!$B215)/1000</f>
        <v>0</v>
      </c>
      <c r="AE215" s="479">
        <f>SUMIFS('Energy consumption (toe)'!$AI$60:$AI$2781,'Energy consumption (toe)'!$J$60:$J$2781,'Province x Sector'!AE$180,'Energy consumption (toe)'!$AM$60:$AM$2781,'Province x Sector'!$B215)/1000</f>
        <v>0</v>
      </c>
      <c r="AF215" s="59">
        <f t="shared" si="15"/>
        <v>58.547792892100006</v>
      </c>
    </row>
    <row r="216" spans="2:32" x14ac:dyDescent="0.25">
      <c r="B216" s="38" t="str">
        <f t="shared" si="14"/>
        <v>36. Phu Yen</v>
      </c>
      <c r="C216" s="478">
        <f>SUMIFS('Energy consumption (toe)'!$AI$60:$AI$2781,'Energy consumption (toe)'!$J$60:$J$2781,'Province x Sector'!C$180,'Energy consumption (toe)'!$AM$60:$AM$2781,'Province x Sector'!$B216)/1000</f>
        <v>0</v>
      </c>
      <c r="D216" s="475">
        <f>SUMIFS('Energy consumption (toe)'!$AI$60:$AI$2781,'Energy consumption (toe)'!$J$60:$J$2781,'Province x Sector'!D$180,'Energy consumption (toe)'!$AM$60:$AM$2781,'Province x Sector'!$B216)/1000</f>
        <v>0</v>
      </c>
      <c r="E216" s="475">
        <f>SUMIFS('Energy consumption (toe)'!$AI$60:$AI$2781,'Energy consumption (toe)'!$J$60:$J$2781,'Province x Sector'!E$180,'Energy consumption (toe)'!$AM$60:$AM$2781,'Province x Sector'!$B216)/1000</f>
        <v>0</v>
      </c>
      <c r="F216" s="475">
        <f>SUMIFS('Energy consumption (toe)'!$AI$60:$AI$2781,'Energy consumption (toe)'!$J$60:$J$2781,'Province x Sector'!F$180,'Energy consumption (toe)'!$AM$60:$AM$2781,'Province x Sector'!$B216)/1000</f>
        <v>0</v>
      </c>
      <c r="G216" s="475">
        <f>SUMIFS('Energy consumption (toe)'!$AI$60:$AI$2781,'Energy consumption (toe)'!$J$60:$J$2781,'Province x Sector'!G$180,'Energy consumption (toe)'!$AM$60:$AM$2781,'Province x Sector'!$B216)/1000</f>
        <v>0</v>
      </c>
      <c r="H216" s="475">
        <f>SUMIFS('Energy consumption (toe)'!$AI$60:$AI$2781,'Energy consumption (toe)'!$J$60:$J$2781,'Province x Sector'!H$180,'Energy consumption (toe)'!$AM$60:$AM$2781,'Province x Sector'!$B216)/1000</f>
        <v>56.024419167700053</v>
      </c>
      <c r="I216" s="475">
        <f>SUMIFS('Energy consumption (toe)'!$AI$60:$AI$2781,'Energy consumption (toe)'!$J$60:$J$2781,'Province x Sector'!I$180,'Energy consumption (toe)'!$AM$60:$AM$2781,'Province x Sector'!$B216)/1000</f>
        <v>0.67122381510000007</v>
      </c>
      <c r="J216" s="475">
        <f>SUMIFS('Energy consumption (toe)'!$AI$60:$AI$2781,'Energy consumption (toe)'!$J$60:$J$2781,'Province x Sector'!J$180,'Energy consumption (toe)'!$AM$60:$AM$2781,'Province x Sector'!$B216)/1000</f>
        <v>0</v>
      </c>
      <c r="K216" s="475">
        <f>SUMIFS('Energy consumption (toe)'!$AI$60:$AI$2781,'Energy consumption (toe)'!$J$60:$J$2781,'Province x Sector'!K$180,'Energy consumption (toe)'!$AM$60:$AM$2781,'Province x Sector'!$B216)/1000</f>
        <v>0</v>
      </c>
      <c r="L216" s="475">
        <f>SUMIFS('Energy consumption (toe)'!$AI$60:$AI$2781,'Energy consumption (toe)'!$J$60:$J$2781,'Province x Sector'!L$180,'Energy consumption (toe)'!$AM$60:$AM$2781,'Province x Sector'!$B216)/1000</f>
        <v>0</v>
      </c>
      <c r="M216" s="475">
        <f>SUMIFS('Energy consumption (toe)'!$AI$60:$AI$2781,'Energy consumption (toe)'!$J$60:$J$2781,'Province x Sector'!M$180,'Energy consumption (toe)'!$AM$60:$AM$2781,'Province x Sector'!$B216)/1000</f>
        <v>0</v>
      </c>
      <c r="N216" s="475">
        <f>SUMIFS('Energy consumption (toe)'!$AI$60:$AI$2781,'Energy consumption (toe)'!$J$60:$J$2781,'Province x Sector'!N$180,'Energy consumption (toe)'!$AM$60:$AM$2781,'Province x Sector'!$B216)/1000</f>
        <v>0</v>
      </c>
      <c r="O216" s="475">
        <f>SUMIFS('Energy consumption (toe)'!$AI$60:$AI$2781,'Energy consumption (toe)'!$J$60:$J$2781,'Province x Sector'!O$180,'Energy consumption (toe)'!$AM$60:$AM$2781,'Province x Sector'!$B216)/1000</f>
        <v>0</v>
      </c>
      <c r="P216" s="475">
        <f>SUMIFS('Energy consumption (toe)'!$AI$60:$AI$2781,'Energy consumption (toe)'!$J$60:$J$2781,'Province x Sector'!P$180,'Energy consumption (toe)'!$AM$60:$AM$2781,'Province x Sector'!$B216)/1000</f>
        <v>0</v>
      </c>
      <c r="Q216" s="475">
        <f>SUMIFS('Energy consumption (toe)'!$AI$60:$AI$2781,'Energy consumption (toe)'!$J$60:$J$2781,'Province x Sector'!Q$180,'Energy consumption (toe)'!$AM$60:$AM$2781,'Province x Sector'!$B216)/1000</f>
        <v>0</v>
      </c>
      <c r="R216" s="475">
        <f>SUMIFS('Energy consumption (toe)'!$AI$60:$AI$2781,'Energy consumption (toe)'!$J$60:$J$2781,'Province x Sector'!R$180,'Energy consumption (toe)'!$AM$60:$AM$2781,'Province x Sector'!$B216)/1000</f>
        <v>0</v>
      </c>
      <c r="S216" s="475">
        <f>SUMIFS('Energy consumption (toe)'!$AI$60:$AI$2781,'Energy consumption (toe)'!$J$60:$J$2781,'Province x Sector'!S$180,'Energy consumption (toe)'!$AM$60:$AM$2781,'Province x Sector'!$B216)/1000</f>
        <v>43.850579190600001</v>
      </c>
      <c r="T216" s="475">
        <f>SUMIFS('Energy consumption (toe)'!$AI$60:$AI$2781,'Energy consumption (toe)'!$J$60:$J$2781,'Province x Sector'!T$180,'Energy consumption (toe)'!$AM$60:$AM$2781,'Province x Sector'!$B216)/1000</f>
        <v>0</v>
      </c>
      <c r="U216" s="475">
        <f>SUMIFS('Energy consumption (toe)'!$AI$60:$AI$2781,'Energy consumption (toe)'!$J$60:$J$2781,'Province x Sector'!U$180,'Energy consumption (toe)'!$AM$60:$AM$2781,'Province x Sector'!$B216)/1000</f>
        <v>1.306634552</v>
      </c>
      <c r="V216" s="475">
        <f>SUMIFS('Energy consumption (toe)'!$AI$60:$AI$2781,'Energy consumption (toe)'!$J$60:$J$2781,'Province x Sector'!V$180,'Energy consumption (toe)'!$AM$60:$AM$2781,'Province x Sector'!$B216)/1000</f>
        <v>0</v>
      </c>
      <c r="W216" s="475">
        <f>SUMIFS('Energy consumption (toe)'!$AI$60:$AI$2781,'Energy consumption (toe)'!$J$60:$J$2781,'Province x Sector'!W$180,'Energy consumption (toe)'!$AM$60:$AM$2781,'Province x Sector'!$B216)/1000</f>
        <v>0</v>
      </c>
      <c r="X216" s="475">
        <f>SUMIFS('Energy consumption (toe)'!$AI$60:$AI$2781,'Energy consumption (toe)'!$J$60:$J$2781,'Province x Sector'!X$180,'Energy consumption (toe)'!$AM$60:$AM$2781,'Province x Sector'!$B216)/1000</f>
        <v>0</v>
      </c>
      <c r="Y216" s="475">
        <f>SUMIFS('Energy consumption (toe)'!$AI$60:$AI$2781,'Energy consumption (toe)'!$J$60:$J$2781,'Province x Sector'!Y$180,'Energy consumption (toe)'!$AM$60:$AM$2781,'Province x Sector'!$B216)/1000</f>
        <v>0</v>
      </c>
      <c r="Z216" s="475">
        <f>SUMIFS('Energy consumption (toe)'!$AI$60:$AI$2781,'Energy consumption (toe)'!$J$60:$J$2781,'Province x Sector'!Z$180,'Energy consumption (toe)'!$AM$60:$AM$2781,'Province x Sector'!$B216)/1000</f>
        <v>0</v>
      </c>
      <c r="AA216" s="475">
        <f>SUMIFS('Energy consumption (toe)'!$AI$60:$AI$2781,'Energy consumption (toe)'!$J$60:$J$2781,'Province x Sector'!AA$180,'Energy consumption (toe)'!$AM$60:$AM$2781,'Province x Sector'!$B216)/1000</f>
        <v>0</v>
      </c>
      <c r="AB216" s="475">
        <f>SUMIFS('Energy consumption (toe)'!$AI$60:$AI$2781,'Energy consumption (toe)'!$J$60:$J$2781,'Province x Sector'!AB$180,'Energy consumption (toe)'!$AM$60:$AM$2781,'Province x Sector'!$B216)/1000</f>
        <v>0</v>
      </c>
      <c r="AC216" s="475">
        <f>SUMIFS('Energy consumption (toe)'!$AI$60:$AI$2781,'Energy consumption (toe)'!$J$60:$J$2781,'Province x Sector'!AC$180,'Energy consumption (toe)'!$AM$60:$AM$2781,'Province x Sector'!$B216)/1000</f>
        <v>0</v>
      </c>
      <c r="AD216" s="475">
        <f>SUMIFS('Energy consumption (toe)'!$AI$60:$AI$2781,'Energy consumption (toe)'!$J$60:$J$2781,'Province x Sector'!AD$180,'Energy consumption (toe)'!$AM$60:$AM$2781,'Province x Sector'!$B216)/1000</f>
        <v>0</v>
      </c>
      <c r="AE216" s="479">
        <f>SUMIFS('Energy consumption (toe)'!$AI$60:$AI$2781,'Energy consumption (toe)'!$J$60:$J$2781,'Province x Sector'!AE$180,'Energy consumption (toe)'!$AM$60:$AM$2781,'Province x Sector'!$B216)/1000</f>
        <v>0</v>
      </c>
      <c r="AF216" s="59">
        <f t="shared" si="15"/>
        <v>101.85285672540006</v>
      </c>
    </row>
    <row r="217" spans="2:32" x14ac:dyDescent="0.25">
      <c r="B217" s="38" t="str">
        <f t="shared" si="14"/>
        <v>37. Khanh Hoa</v>
      </c>
      <c r="C217" s="478">
        <f>SUMIFS('Energy consumption (toe)'!$AI$60:$AI$2781,'Energy consumption (toe)'!$J$60:$J$2781,'Province x Sector'!C$180,'Energy consumption (toe)'!$AM$60:$AM$2781,'Province x Sector'!$B217)/1000</f>
        <v>0</v>
      </c>
      <c r="D217" s="475">
        <f>SUMIFS('Energy consumption (toe)'!$AI$60:$AI$2781,'Energy consumption (toe)'!$J$60:$J$2781,'Province x Sector'!D$180,'Energy consumption (toe)'!$AM$60:$AM$2781,'Province x Sector'!$B217)/1000</f>
        <v>0</v>
      </c>
      <c r="E217" s="475">
        <f>SUMIFS('Energy consumption (toe)'!$AI$60:$AI$2781,'Energy consumption (toe)'!$J$60:$J$2781,'Province x Sector'!E$180,'Energy consumption (toe)'!$AM$60:$AM$2781,'Province x Sector'!$B217)/1000</f>
        <v>0</v>
      </c>
      <c r="F217" s="475">
        <f>SUMIFS('Energy consumption (toe)'!$AI$60:$AI$2781,'Energy consumption (toe)'!$J$60:$J$2781,'Province x Sector'!F$180,'Energy consumption (toe)'!$AM$60:$AM$2781,'Province x Sector'!$B217)/1000</f>
        <v>0</v>
      </c>
      <c r="G217" s="475">
        <f>SUMIFS('Energy consumption (toe)'!$AI$60:$AI$2781,'Energy consumption (toe)'!$J$60:$J$2781,'Province x Sector'!G$180,'Energy consumption (toe)'!$AM$60:$AM$2781,'Province x Sector'!$B217)/1000</f>
        <v>0</v>
      </c>
      <c r="H217" s="475">
        <f>SUMIFS('Energy consumption (toe)'!$AI$60:$AI$2781,'Energy consumption (toe)'!$J$60:$J$2781,'Province x Sector'!H$180,'Energy consumption (toe)'!$AM$60:$AM$2781,'Province x Sector'!$B217)/1000</f>
        <v>12.692975777100001</v>
      </c>
      <c r="I217" s="475">
        <f>SUMIFS('Energy consumption (toe)'!$AI$60:$AI$2781,'Energy consumption (toe)'!$J$60:$J$2781,'Province x Sector'!I$180,'Energy consumption (toe)'!$AM$60:$AM$2781,'Province x Sector'!$B217)/1000</f>
        <v>0</v>
      </c>
      <c r="J217" s="475">
        <f>SUMIFS('Energy consumption (toe)'!$AI$60:$AI$2781,'Energy consumption (toe)'!$J$60:$J$2781,'Province x Sector'!J$180,'Energy consumption (toe)'!$AM$60:$AM$2781,'Province x Sector'!$B217)/1000</f>
        <v>1.5374506005000002</v>
      </c>
      <c r="K217" s="475">
        <f>SUMIFS('Energy consumption (toe)'!$AI$60:$AI$2781,'Energy consumption (toe)'!$J$60:$J$2781,'Province x Sector'!K$180,'Energy consumption (toe)'!$AM$60:$AM$2781,'Province x Sector'!$B217)/1000</f>
        <v>3.1012510120000001</v>
      </c>
      <c r="L217" s="475">
        <f>SUMIFS('Energy consumption (toe)'!$AI$60:$AI$2781,'Energy consumption (toe)'!$J$60:$J$2781,'Province x Sector'!L$180,'Energy consumption (toe)'!$AM$60:$AM$2781,'Province x Sector'!$B217)/1000</f>
        <v>0</v>
      </c>
      <c r="M217" s="475">
        <f>SUMIFS('Energy consumption (toe)'!$AI$60:$AI$2781,'Energy consumption (toe)'!$J$60:$J$2781,'Province x Sector'!M$180,'Energy consumption (toe)'!$AM$60:$AM$2781,'Province x Sector'!$B217)/1000</f>
        <v>0</v>
      </c>
      <c r="N217" s="475">
        <f>SUMIFS('Energy consumption (toe)'!$AI$60:$AI$2781,'Energy consumption (toe)'!$J$60:$J$2781,'Province x Sector'!N$180,'Energy consumption (toe)'!$AM$60:$AM$2781,'Province x Sector'!$B217)/1000</f>
        <v>0</v>
      </c>
      <c r="O217" s="475">
        <f>SUMIFS('Energy consumption (toe)'!$AI$60:$AI$2781,'Energy consumption (toe)'!$J$60:$J$2781,'Province x Sector'!O$180,'Energy consumption (toe)'!$AM$60:$AM$2781,'Province x Sector'!$B217)/1000</f>
        <v>0</v>
      </c>
      <c r="P217" s="475">
        <f>SUMIFS('Energy consumption (toe)'!$AI$60:$AI$2781,'Energy consumption (toe)'!$J$60:$J$2781,'Province x Sector'!P$180,'Energy consumption (toe)'!$AM$60:$AM$2781,'Province x Sector'!$B217)/1000</f>
        <v>0</v>
      </c>
      <c r="Q217" s="475">
        <f>SUMIFS('Energy consumption (toe)'!$AI$60:$AI$2781,'Energy consumption (toe)'!$J$60:$J$2781,'Province x Sector'!Q$180,'Energy consumption (toe)'!$AM$60:$AM$2781,'Province x Sector'!$B217)/1000</f>
        <v>0</v>
      </c>
      <c r="R217" s="475">
        <f>SUMIFS('Energy consumption (toe)'!$AI$60:$AI$2781,'Energy consumption (toe)'!$J$60:$J$2781,'Province x Sector'!R$180,'Energy consumption (toe)'!$AM$60:$AM$2781,'Province x Sector'!$B217)/1000</f>
        <v>0</v>
      </c>
      <c r="S217" s="475">
        <f>SUMIFS('Energy consumption (toe)'!$AI$60:$AI$2781,'Energy consumption (toe)'!$J$60:$J$2781,'Province x Sector'!S$180,'Energy consumption (toe)'!$AM$60:$AM$2781,'Province x Sector'!$B217)/1000</f>
        <v>0</v>
      </c>
      <c r="T217" s="475">
        <f>SUMIFS('Energy consumption (toe)'!$AI$60:$AI$2781,'Energy consumption (toe)'!$J$60:$J$2781,'Province x Sector'!T$180,'Energy consumption (toe)'!$AM$60:$AM$2781,'Province x Sector'!$B217)/1000</f>
        <v>0</v>
      </c>
      <c r="U217" s="475">
        <f>SUMIFS('Energy consumption (toe)'!$AI$60:$AI$2781,'Energy consumption (toe)'!$J$60:$J$2781,'Province x Sector'!U$180,'Energy consumption (toe)'!$AM$60:$AM$2781,'Province x Sector'!$B217)/1000</f>
        <v>4.1183796390000005</v>
      </c>
      <c r="V217" s="475">
        <f>SUMIFS('Energy consumption (toe)'!$AI$60:$AI$2781,'Energy consumption (toe)'!$J$60:$J$2781,'Province x Sector'!V$180,'Energy consumption (toe)'!$AM$60:$AM$2781,'Province x Sector'!$B217)/1000</f>
        <v>0</v>
      </c>
      <c r="W217" s="475">
        <f>SUMIFS('Energy consumption (toe)'!$AI$60:$AI$2781,'Energy consumption (toe)'!$J$60:$J$2781,'Province x Sector'!W$180,'Energy consumption (toe)'!$AM$60:$AM$2781,'Province x Sector'!$B217)/1000</f>
        <v>0</v>
      </c>
      <c r="X217" s="475">
        <f>SUMIFS('Energy consumption (toe)'!$AI$60:$AI$2781,'Energy consumption (toe)'!$J$60:$J$2781,'Province x Sector'!X$180,'Energy consumption (toe)'!$AM$60:$AM$2781,'Province x Sector'!$B217)/1000</f>
        <v>0</v>
      </c>
      <c r="Y217" s="475">
        <f>SUMIFS('Energy consumption (toe)'!$AI$60:$AI$2781,'Energy consumption (toe)'!$J$60:$J$2781,'Province x Sector'!Y$180,'Energy consumption (toe)'!$AM$60:$AM$2781,'Province x Sector'!$B217)/1000</f>
        <v>0</v>
      </c>
      <c r="Z217" s="475">
        <f>SUMIFS('Energy consumption (toe)'!$AI$60:$AI$2781,'Energy consumption (toe)'!$J$60:$J$2781,'Province x Sector'!Z$180,'Energy consumption (toe)'!$AM$60:$AM$2781,'Province x Sector'!$B217)/1000</f>
        <v>0</v>
      </c>
      <c r="AA217" s="475">
        <f>SUMIFS('Energy consumption (toe)'!$AI$60:$AI$2781,'Energy consumption (toe)'!$J$60:$J$2781,'Province x Sector'!AA$180,'Energy consumption (toe)'!$AM$60:$AM$2781,'Province x Sector'!$B217)/1000</f>
        <v>0</v>
      </c>
      <c r="AB217" s="475">
        <f>SUMIFS('Energy consumption (toe)'!$AI$60:$AI$2781,'Energy consumption (toe)'!$J$60:$J$2781,'Province x Sector'!AB$180,'Energy consumption (toe)'!$AM$60:$AM$2781,'Province x Sector'!$B217)/1000</f>
        <v>8.980388069</v>
      </c>
      <c r="AC217" s="475">
        <f>SUMIFS('Energy consumption (toe)'!$AI$60:$AI$2781,'Energy consumption (toe)'!$J$60:$J$2781,'Province x Sector'!AC$180,'Energy consumption (toe)'!$AM$60:$AM$2781,'Province x Sector'!$B217)/1000</f>
        <v>0</v>
      </c>
      <c r="AD217" s="475">
        <f>SUMIFS('Energy consumption (toe)'!$AI$60:$AI$2781,'Energy consumption (toe)'!$J$60:$J$2781,'Province x Sector'!AD$180,'Energy consumption (toe)'!$AM$60:$AM$2781,'Province x Sector'!$B217)/1000</f>
        <v>0</v>
      </c>
      <c r="AE217" s="479">
        <f>SUMIFS('Energy consumption (toe)'!$AI$60:$AI$2781,'Energy consumption (toe)'!$J$60:$J$2781,'Province x Sector'!AE$180,'Energy consumption (toe)'!$AM$60:$AM$2781,'Province x Sector'!$B217)/1000</f>
        <v>0</v>
      </c>
      <c r="AF217" s="59">
        <f t="shared" si="15"/>
        <v>30.4304450976</v>
      </c>
    </row>
    <row r="218" spans="2:32" x14ac:dyDescent="0.25">
      <c r="B218" s="38" t="str">
        <f t="shared" si="14"/>
        <v>38. Ninh Thuan</v>
      </c>
      <c r="C218" s="478">
        <f>SUMIFS('Energy consumption (toe)'!$AI$60:$AI$2781,'Energy consumption (toe)'!$J$60:$J$2781,'Province x Sector'!C$180,'Energy consumption (toe)'!$AM$60:$AM$2781,'Province x Sector'!$B218)/1000</f>
        <v>0</v>
      </c>
      <c r="D218" s="475">
        <f>SUMIFS('Energy consumption (toe)'!$AI$60:$AI$2781,'Energy consumption (toe)'!$J$60:$J$2781,'Province x Sector'!D$180,'Energy consumption (toe)'!$AM$60:$AM$2781,'Province x Sector'!$B218)/1000</f>
        <v>0</v>
      </c>
      <c r="E218" s="475">
        <f>SUMIFS('Energy consumption (toe)'!$AI$60:$AI$2781,'Energy consumption (toe)'!$J$60:$J$2781,'Province x Sector'!E$180,'Energy consumption (toe)'!$AM$60:$AM$2781,'Province x Sector'!$B218)/1000</f>
        <v>0</v>
      </c>
      <c r="F218" s="475">
        <f>SUMIFS('Energy consumption (toe)'!$AI$60:$AI$2781,'Energy consumption (toe)'!$J$60:$J$2781,'Province x Sector'!F$180,'Energy consumption (toe)'!$AM$60:$AM$2781,'Province x Sector'!$B218)/1000</f>
        <v>0</v>
      </c>
      <c r="G218" s="475">
        <f>SUMIFS('Energy consumption (toe)'!$AI$60:$AI$2781,'Energy consumption (toe)'!$J$60:$J$2781,'Province x Sector'!G$180,'Energy consumption (toe)'!$AM$60:$AM$2781,'Province x Sector'!$B218)/1000</f>
        <v>0</v>
      </c>
      <c r="H218" s="475">
        <f>SUMIFS('Energy consumption (toe)'!$AI$60:$AI$2781,'Energy consumption (toe)'!$J$60:$J$2781,'Province x Sector'!H$180,'Energy consumption (toe)'!$AM$60:$AM$2781,'Province x Sector'!$B218)/1000</f>
        <v>1.0827231000000002</v>
      </c>
      <c r="I218" s="475">
        <f>SUMIFS('Energy consumption (toe)'!$AI$60:$AI$2781,'Energy consumption (toe)'!$J$60:$J$2781,'Province x Sector'!I$180,'Energy consumption (toe)'!$AM$60:$AM$2781,'Province x Sector'!$B218)/1000</f>
        <v>0</v>
      </c>
      <c r="J218" s="475">
        <f>SUMIFS('Energy consumption (toe)'!$AI$60:$AI$2781,'Energy consumption (toe)'!$J$60:$J$2781,'Province x Sector'!J$180,'Energy consumption (toe)'!$AM$60:$AM$2781,'Province x Sector'!$B218)/1000</f>
        <v>0</v>
      </c>
      <c r="K218" s="475">
        <f>SUMIFS('Energy consumption (toe)'!$AI$60:$AI$2781,'Energy consumption (toe)'!$J$60:$J$2781,'Province x Sector'!K$180,'Energy consumption (toe)'!$AM$60:$AM$2781,'Province x Sector'!$B218)/1000</f>
        <v>3.0932446936</v>
      </c>
      <c r="L218" s="475">
        <f>SUMIFS('Energy consumption (toe)'!$AI$60:$AI$2781,'Energy consumption (toe)'!$J$60:$J$2781,'Province x Sector'!L$180,'Energy consumption (toe)'!$AM$60:$AM$2781,'Province x Sector'!$B218)/1000</f>
        <v>0</v>
      </c>
      <c r="M218" s="475">
        <f>SUMIFS('Energy consumption (toe)'!$AI$60:$AI$2781,'Energy consumption (toe)'!$J$60:$J$2781,'Province x Sector'!M$180,'Energy consumption (toe)'!$AM$60:$AM$2781,'Province x Sector'!$B218)/1000</f>
        <v>0</v>
      </c>
      <c r="N218" s="475">
        <f>SUMIFS('Energy consumption (toe)'!$AI$60:$AI$2781,'Energy consumption (toe)'!$J$60:$J$2781,'Province x Sector'!N$180,'Energy consumption (toe)'!$AM$60:$AM$2781,'Province x Sector'!$B218)/1000</f>
        <v>0</v>
      </c>
      <c r="O218" s="475">
        <f>SUMIFS('Energy consumption (toe)'!$AI$60:$AI$2781,'Energy consumption (toe)'!$J$60:$J$2781,'Province x Sector'!O$180,'Energy consumption (toe)'!$AM$60:$AM$2781,'Province x Sector'!$B218)/1000</f>
        <v>0</v>
      </c>
      <c r="P218" s="475">
        <f>SUMIFS('Energy consumption (toe)'!$AI$60:$AI$2781,'Energy consumption (toe)'!$J$60:$J$2781,'Province x Sector'!P$180,'Energy consumption (toe)'!$AM$60:$AM$2781,'Province x Sector'!$B218)/1000</f>
        <v>0</v>
      </c>
      <c r="Q218" s="475">
        <f>SUMIFS('Energy consumption (toe)'!$AI$60:$AI$2781,'Energy consumption (toe)'!$J$60:$J$2781,'Province x Sector'!Q$180,'Energy consumption (toe)'!$AM$60:$AM$2781,'Province x Sector'!$B218)/1000</f>
        <v>0</v>
      </c>
      <c r="R218" s="475">
        <f>SUMIFS('Energy consumption (toe)'!$AI$60:$AI$2781,'Energy consumption (toe)'!$J$60:$J$2781,'Province x Sector'!R$180,'Energy consumption (toe)'!$AM$60:$AM$2781,'Province x Sector'!$B218)/1000</f>
        <v>0</v>
      </c>
      <c r="S218" s="475">
        <f>SUMIFS('Energy consumption (toe)'!$AI$60:$AI$2781,'Energy consumption (toe)'!$J$60:$J$2781,'Province x Sector'!S$180,'Energy consumption (toe)'!$AM$60:$AM$2781,'Province x Sector'!$B218)/1000</f>
        <v>0</v>
      </c>
      <c r="T218" s="475">
        <f>SUMIFS('Energy consumption (toe)'!$AI$60:$AI$2781,'Energy consumption (toe)'!$J$60:$J$2781,'Province x Sector'!T$180,'Energy consumption (toe)'!$AM$60:$AM$2781,'Province x Sector'!$B218)/1000</f>
        <v>0</v>
      </c>
      <c r="U218" s="475">
        <f>SUMIFS('Energy consumption (toe)'!$AI$60:$AI$2781,'Energy consumption (toe)'!$J$60:$J$2781,'Province x Sector'!U$180,'Energy consumption (toe)'!$AM$60:$AM$2781,'Province x Sector'!$B218)/1000</f>
        <v>1.4588602100000001</v>
      </c>
      <c r="V218" s="475">
        <f>SUMIFS('Energy consumption (toe)'!$AI$60:$AI$2781,'Energy consumption (toe)'!$J$60:$J$2781,'Province x Sector'!V$180,'Energy consumption (toe)'!$AM$60:$AM$2781,'Province x Sector'!$B218)/1000</f>
        <v>0</v>
      </c>
      <c r="W218" s="475">
        <f>SUMIFS('Energy consumption (toe)'!$AI$60:$AI$2781,'Energy consumption (toe)'!$J$60:$J$2781,'Province x Sector'!W$180,'Energy consumption (toe)'!$AM$60:$AM$2781,'Province x Sector'!$B218)/1000</f>
        <v>0</v>
      </c>
      <c r="X218" s="475">
        <f>SUMIFS('Energy consumption (toe)'!$AI$60:$AI$2781,'Energy consumption (toe)'!$J$60:$J$2781,'Province x Sector'!X$180,'Energy consumption (toe)'!$AM$60:$AM$2781,'Province x Sector'!$B218)/1000</f>
        <v>0</v>
      </c>
      <c r="Y218" s="475">
        <f>SUMIFS('Energy consumption (toe)'!$AI$60:$AI$2781,'Energy consumption (toe)'!$J$60:$J$2781,'Province x Sector'!Y$180,'Energy consumption (toe)'!$AM$60:$AM$2781,'Province x Sector'!$B218)/1000</f>
        <v>0</v>
      </c>
      <c r="Z218" s="475">
        <f>SUMIFS('Energy consumption (toe)'!$AI$60:$AI$2781,'Energy consumption (toe)'!$J$60:$J$2781,'Province x Sector'!Z$180,'Energy consumption (toe)'!$AM$60:$AM$2781,'Province x Sector'!$B218)/1000</f>
        <v>0</v>
      </c>
      <c r="AA218" s="475">
        <f>SUMIFS('Energy consumption (toe)'!$AI$60:$AI$2781,'Energy consumption (toe)'!$J$60:$J$2781,'Province x Sector'!AA$180,'Energy consumption (toe)'!$AM$60:$AM$2781,'Province x Sector'!$B218)/1000</f>
        <v>0</v>
      </c>
      <c r="AB218" s="475">
        <f>SUMIFS('Energy consumption (toe)'!$AI$60:$AI$2781,'Energy consumption (toe)'!$J$60:$J$2781,'Province x Sector'!AB$180,'Energy consumption (toe)'!$AM$60:$AM$2781,'Province x Sector'!$B218)/1000</f>
        <v>0</v>
      </c>
      <c r="AC218" s="475">
        <f>SUMIFS('Energy consumption (toe)'!$AI$60:$AI$2781,'Energy consumption (toe)'!$J$60:$J$2781,'Province x Sector'!AC$180,'Energy consumption (toe)'!$AM$60:$AM$2781,'Province x Sector'!$B218)/1000</f>
        <v>0</v>
      </c>
      <c r="AD218" s="475">
        <f>SUMIFS('Energy consumption (toe)'!$AI$60:$AI$2781,'Energy consumption (toe)'!$J$60:$J$2781,'Province x Sector'!AD$180,'Energy consumption (toe)'!$AM$60:$AM$2781,'Province x Sector'!$B218)/1000</f>
        <v>0</v>
      </c>
      <c r="AE218" s="479">
        <f>SUMIFS('Energy consumption (toe)'!$AI$60:$AI$2781,'Energy consumption (toe)'!$J$60:$J$2781,'Province x Sector'!AE$180,'Energy consumption (toe)'!$AM$60:$AM$2781,'Province x Sector'!$B218)/1000</f>
        <v>0</v>
      </c>
      <c r="AF218" s="59">
        <f t="shared" si="15"/>
        <v>5.6348280036</v>
      </c>
    </row>
    <row r="219" spans="2:32" x14ac:dyDescent="0.25">
      <c r="B219" s="38" t="str">
        <f t="shared" si="14"/>
        <v>39. Binh Thuan</v>
      </c>
      <c r="C219" s="478">
        <f>SUMIFS('Energy consumption (toe)'!$AI$60:$AI$2781,'Energy consumption (toe)'!$J$60:$J$2781,'Province x Sector'!C$180,'Energy consumption (toe)'!$AM$60:$AM$2781,'Province x Sector'!$B219)/1000</f>
        <v>0</v>
      </c>
      <c r="D219" s="475">
        <f>SUMIFS('Energy consumption (toe)'!$AI$60:$AI$2781,'Energy consumption (toe)'!$J$60:$J$2781,'Province x Sector'!D$180,'Energy consumption (toe)'!$AM$60:$AM$2781,'Province x Sector'!$B219)/1000</f>
        <v>0</v>
      </c>
      <c r="E219" s="475">
        <f>SUMIFS('Energy consumption (toe)'!$AI$60:$AI$2781,'Energy consumption (toe)'!$J$60:$J$2781,'Province x Sector'!E$180,'Energy consumption (toe)'!$AM$60:$AM$2781,'Province x Sector'!$B219)/1000</f>
        <v>12.39501636</v>
      </c>
      <c r="F219" s="475">
        <f>SUMIFS('Energy consumption (toe)'!$AI$60:$AI$2781,'Energy consumption (toe)'!$J$60:$J$2781,'Province x Sector'!F$180,'Energy consumption (toe)'!$AM$60:$AM$2781,'Province x Sector'!$B219)/1000</f>
        <v>0</v>
      </c>
      <c r="G219" s="475">
        <f>SUMIFS('Energy consumption (toe)'!$AI$60:$AI$2781,'Energy consumption (toe)'!$J$60:$J$2781,'Province x Sector'!G$180,'Energy consumption (toe)'!$AM$60:$AM$2781,'Province x Sector'!$B219)/1000</f>
        <v>0</v>
      </c>
      <c r="H219" s="475">
        <f>SUMIFS('Energy consumption (toe)'!$AI$60:$AI$2781,'Energy consumption (toe)'!$J$60:$J$2781,'Province x Sector'!H$180,'Energy consumption (toe)'!$AM$60:$AM$2781,'Province x Sector'!$B219)/1000</f>
        <v>4.9481147605000029</v>
      </c>
      <c r="I219" s="475">
        <f>SUMIFS('Energy consumption (toe)'!$AI$60:$AI$2781,'Energy consumption (toe)'!$J$60:$J$2781,'Province x Sector'!I$180,'Energy consumption (toe)'!$AM$60:$AM$2781,'Province x Sector'!$B219)/1000</f>
        <v>0</v>
      </c>
      <c r="J219" s="475">
        <f>SUMIFS('Energy consumption (toe)'!$AI$60:$AI$2781,'Energy consumption (toe)'!$J$60:$J$2781,'Province x Sector'!J$180,'Energy consumption (toe)'!$AM$60:$AM$2781,'Province x Sector'!$B219)/1000</f>
        <v>0</v>
      </c>
      <c r="K219" s="475">
        <f>SUMIFS('Energy consumption (toe)'!$AI$60:$AI$2781,'Energy consumption (toe)'!$J$60:$J$2781,'Province x Sector'!K$180,'Energy consumption (toe)'!$AM$60:$AM$2781,'Province x Sector'!$B219)/1000</f>
        <v>0</v>
      </c>
      <c r="L219" s="475">
        <f>SUMIFS('Energy consumption (toe)'!$AI$60:$AI$2781,'Energy consumption (toe)'!$J$60:$J$2781,'Province x Sector'!L$180,'Energy consumption (toe)'!$AM$60:$AM$2781,'Province x Sector'!$B219)/1000</f>
        <v>0</v>
      </c>
      <c r="M219" s="475">
        <f>SUMIFS('Energy consumption (toe)'!$AI$60:$AI$2781,'Energy consumption (toe)'!$J$60:$J$2781,'Province x Sector'!M$180,'Energy consumption (toe)'!$AM$60:$AM$2781,'Province x Sector'!$B219)/1000</f>
        <v>0</v>
      </c>
      <c r="N219" s="475">
        <f>SUMIFS('Energy consumption (toe)'!$AI$60:$AI$2781,'Energy consumption (toe)'!$J$60:$J$2781,'Province x Sector'!N$180,'Energy consumption (toe)'!$AM$60:$AM$2781,'Province x Sector'!$B219)/1000</f>
        <v>0</v>
      </c>
      <c r="O219" s="475">
        <f>SUMIFS('Energy consumption (toe)'!$AI$60:$AI$2781,'Energy consumption (toe)'!$J$60:$J$2781,'Province x Sector'!O$180,'Energy consumption (toe)'!$AM$60:$AM$2781,'Province x Sector'!$B219)/1000</f>
        <v>0</v>
      </c>
      <c r="P219" s="475">
        <f>SUMIFS('Energy consumption (toe)'!$AI$60:$AI$2781,'Energy consumption (toe)'!$J$60:$J$2781,'Province x Sector'!P$180,'Energy consumption (toe)'!$AM$60:$AM$2781,'Province x Sector'!$B219)/1000</f>
        <v>0</v>
      </c>
      <c r="Q219" s="475">
        <f>SUMIFS('Energy consumption (toe)'!$AI$60:$AI$2781,'Energy consumption (toe)'!$J$60:$J$2781,'Province x Sector'!Q$180,'Energy consumption (toe)'!$AM$60:$AM$2781,'Province x Sector'!$B219)/1000</f>
        <v>0</v>
      </c>
      <c r="R219" s="475">
        <f>SUMIFS('Energy consumption (toe)'!$AI$60:$AI$2781,'Energy consumption (toe)'!$J$60:$J$2781,'Province x Sector'!R$180,'Energy consumption (toe)'!$AM$60:$AM$2781,'Province x Sector'!$B219)/1000</f>
        <v>0</v>
      </c>
      <c r="S219" s="475">
        <f>SUMIFS('Energy consumption (toe)'!$AI$60:$AI$2781,'Energy consumption (toe)'!$J$60:$J$2781,'Province x Sector'!S$180,'Energy consumption (toe)'!$AM$60:$AM$2781,'Province x Sector'!$B219)/1000</f>
        <v>0</v>
      </c>
      <c r="T219" s="475">
        <f>SUMIFS('Energy consumption (toe)'!$AI$60:$AI$2781,'Energy consumption (toe)'!$J$60:$J$2781,'Province x Sector'!T$180,'Energy consumption (toe)'!$AM$60:$AM$2781,'Province x Sector'!$B219)/1000</f>
        <v>0</v>
      </c>
      <c r="U219" s="475">
        <f>SUMIFS('Energy consumption (toe)'!$AI$60:$AI$2781,'Energy consumption (toe)'!$J$60:$J$2781,'Province x Sector'!U$180,'Energy consumption (toe)'!$AM$60:$AM$2781,'Province x Sector'!$B219)/1000</f>
        <v>7.5065824600000068</v>
      </c>
      <c r="V219" s="475">
        <f>SUMIFS('Energy consumption (toe)'!$AI$60:$AI$2781,'Energy consumption (toe)'!$J$60:$J$2781,'Province x Sector'!V$180,'Energy consumption (toe)'!$AM$60:$AM$2781,'Province x Sector'!$B219)/1000</f>
        <v>0</v>
      </c>
      <c r="W219" s="475">
        <f>SUMIFS('Energy consumption (toe)'!$AI$60:$AI$2781,'Energy consumption (toe)'!$J$60:$J$2781,'Province x Sector'!W$180,'Energy consumption (toe)'!$AM$60:$AM$2781,'Province x Sector'!$B219)/1000</f>
        <v>0</v>
      </c>
      <c r="X219" s="475">
        <f>SUMIFS('Energy consumption (toe)'!$AI$60:$AI$2781,'Energy consumption (toe)'!$J$60:$J$2781,'Province x Sector'!X$180,'Energy consumption (toe)'!$AM$60:$AM$2781,'Province x Sector'!$B219)/1000</f>
        <v>0</v>
      </c>
      <c r="Y219" s="475">
        <f>SUMIFS('Energy consumption (toe)'!$AI$60:$AI$2781,'Energy consumption (toe)'!$J$60:$J$2781,'Province x Sector'!Y$180,'Energy consumption (toe)'!$AM$60:$AM$2781,'Province x Sector'!$B219)/1000</f>
        <v>0</v>
      </c>
      <c r="Z219" s="475">
        <f>SUMIFS('Energy consumption (toe)'!$AI$60:$AI$2781,'Energy consumption (toe)'!$J$60:$J$2781,'Province x Sector'!Z$180,'Energy consumption (toe)'!$AM$60:$AM$2781,'Province x Sector'!$B219)/1000</f>
        <v>0</v>
      </c>
      <c r="AA219" s="475">
        <f>SUMIFS('Energy consumption (toe)'!$AI$60:$AI$2781,'Energy consumption (toe)'!$J$60:$J$2781,'Province x Sector'!AA$180,'Energy consumption (toe)'!$AM$60:$AM$2781,'Province x Sector'!$B219)/1000</f>
        <v>0</v>
      </c>
      <c r="AB219" s="475">
        <f>SUMIFS('Energy consumption (toe)'!$AI$60:$AI$2781,'Energy consumption (toe)'!$J$60:$J$2781,'Province x Sector'!AB$180,'Energy consumption (toe)'!$AM$60:$AM$2781,'Province x Sector'!$B219)/1000</f>
        <v>0</v>
      </c>
      <c r="AC219" s="475">
        <f>SUMIFS('Energy consumption (toe)'!$AI$60:$AI$2781,'Energy consumption (toe)'!$J$60:$J$2781,'Province x Sector'!AC$180,'Energy consumption (toe)'!$AM$60:$AM$2781,'Province x Sector'!$B219)/1000</f>
        <v>0</v>
      </c>
      <c r="AD219" s="475">
        <f>SUMIFS('Energy consumption (toe)'!$AI$60:$AI$2781,'Energy consumption (toe)'!$J$60:$J$2781,'Province x Sector'!AD$180,'Energy consumption (toe)'!$AM$60:$AM$2781,'Province x Sector'!$B219)/1000</f>
        <v>0</v>
      </c>
      <c r="AE219" s="479">
        <f>SUMIFS('Energy consumption (toe)'!$AI$60:$AI$2781,'Energy consumption (toe)'!$J$60:$J$2781,'Province x Sector'!AE$180,'Energy consumption (toe)'!$AM$60:$AM$2781,'Province x Sector'!$B219)/1000</f>
        <v>0</v>
      </c>
      <c r="AF219" s="59">
        <f t="shared" si="15"/>
        <v>24.849713580500012</v>
      </c>
    </row>
    <row r="220" spans="2:32" x14ac:dyDescent="0.25">
      <c r="B220" s="38" t="str">
        <f t="shared" si="14"/>
        <v>40. Kon Tum</v>
      </c>
      <c r="C220" s="478">
        <f>SUMIFS('Energy consumption (toe)'!$AI$60:$AI$2781,'Energy consumption (toe)'!$J$60:$J$2781,'Province x Sector'!C$180,'Energy consumption (toe)'!$AM$60:$AM$2781,'Province x Sector'!$B220)/1000</f>
        <v>0</v>
      </c>
      <c r="D220" s="475">
        <f>SUMIFS('Energy consumption (toe)'!$AI$60:$AI$2781,'Energy consumption (toe)'!$J$60:$J$2781,'Province x Sector'!D$180,'Energy consumption (toe)'!$AM$60:$AM$2781,'Province x Sector'!$B220)/1000</f>
        <v>0</v>
      </c>
      <c r="E220" s="475">
        <f>SUMIFS('Energy consumption (toe)'!$AI$60:$AI$2781,'Energy consumption (toe)'!$J$60:$J$2781,'Province x Sector'!E$180,'Energy consumption (toe)'!$AM$60:$AM$2781,'Province x Sector'!$B220)/1000</f>
        <v>0</v>
      </c>
      <c r="F220" s="475">
        <f>SUMIFS('Energy consumption (toe)'!$AI$60:$AI$2781,'Energy consumption (toe)'!$J$60:$J$2781,'Province x Sector'!F$180,'Energy consumption (toe)'!$AM$60:$AM$2781,'Province x Sector'!$B220)/1000</f>
        <v>0</v>
      </c>
      <c r="G220" s="475">
        <f>SUMIFS('Energy consumption (toe)'!$AI$60:$AI$2781,'Energy consumption (toe)'!$J$60:$J$2781,'Province x Sector'!G$180,'Energy consumption (toe)'!$AM$60:$AM$2781,'Province x Sector'!$B220)/1000</f>
        <v>0</v>
      </c>
      <c r="H220" s="475">
        <f>SUMIFS('Energy consumption (toe)'!$AI$60:$AI$2781,'Energy consumption (toe)'!$J$60:$J$2781,'Province x Sector'!H$180,'Energy consumption (toe)'!$AM$60:$AM$2781,'Province x Sector'!$B220)/1000</f>
        <v>7.5676095540000006</v>
      </c>
      <c r="I220" s="475">
        <f>SUMIFS('Energy consumption (toe)'!$AI$60:$AI$2781,'Energy consumption (toe)'!$J$60:$J$2781,'Province x Sector'!I$180,'Energy consumption (toe)'!$AM$60:$AM$2781,'Province x Sector'!$B220)/1000</f>
        <v>0</v>
      </c>
      <c r="J220" s="475">
        <f>SUMIFS('Energy consumption (toe)'!$AI$60:$AI$2781,'Energy consumption (toe)'!$J$60:$J$2781,'Province x Sector'!J$180,'Energy consumption (toe)'!$AM$60:$AM$2781,'Province x Sector'!$B220)/1000</f>
        <v>0</v>
      </c>
      <c r="K220" s="475">
        <f>SUMIFS('Energy consumption (toe)'!$AI$60:$AI$2781,'Energy consumption (toe)'!$J$60:$J$2781,'Province x Sector'!K$180,'Energy consumption (toe)'!$AM$60:$AM$2781,'Province x Sector'!$B220)/1000</f>
        <v>0</v>
      </c>
      <c r="L220" s="475">
        <f>SUMIFS('Energy consumption (toe)'!$AI$60:$AI$2781,'Energy consumption (toe)'!$J$60:$J$2781,'Province x Sector'!L$180,'Energy consumption (toe)'!$AM$60:$AM$2781,'Province x Sector'!$B220)/1000</f>
        <v>0</v>
      </c>
      <c r="M220" s="475">
        <f>SUMIFS('Energy consumption (toe)'!$AI$60:$AI$2781,'Energy consumption (toe)'!$J$60:$J$2781,'Province x Sector'!M$180,'Energy consumption (toe)'!$AM$60:$AM$2781,'Province x Sector'!$B220)/1000</f>
        <v>0</v>
      </c>
      <c r="N220" s="475">
        <f>SUMIFS('Energy consumption (toe)'!$AI$60:$AI$2781,'Energy consumption (toe)'!$J$60:$J$2781,'Province x Sector'!N$180,'Energy consumption (toe)'!$AM$60:$AM$2781,'Province x Sector'!$B220)/1000</f>
        <v>0</v>
      </c>
      <c r="O220" s="475">
        <f>SUMIFS('Energy consumption (toe)'!$AI$60:$AI$2781,'Energy consumption (toe)'!$J$60:$J$2781,'Province x Sector'!O$180,'Energy consumption (toe)'!$AM$60:$AM$2781,'Province x Sector'!$B220)/1000</f>
        <v>0</v>
      </c>
      <c r="P220" s="475">
        <f>SUMIFS('Energy consumption (toe)'!$AI$60:$AI$2781,'Energy consumption (toe)'!$J$60:$J$2781,'Province x Sector'!P$180,'Energy consumption (toe)'!$AM$60:$AM$2781,'Province x Sector'!$B220)/1000</f>
        <v>0</v>
      </c>
      <c r="Q220" s="475">
        <f>SUMIFS('Energy consumption (toe)'!$AI$60:$AI$2781,'Energy consumption (toe)'!$J$60:$J$2781,'Province x Sector'!Q$180,'Energy consumption (toe)'!$AM$60:$AM$2781,'Province x Sector'!$B220)/1000</f>
        <v>0</v>
      </c>
      <c r="R220" s="475">
        <f>SUMIFS('Energy consumption (toe)'!$AI$60:$AI$2781,'Energy consumption (toe)'!$J$60:$J$2781,'Province x Sector'!R$180,'Energy consumption (toe)'!$AM$60:$AM$2781,'Province x Sector'!$B220)/1000</f>
        <v>0</v>
      </c>
      <c r="S220" s="475">
        <f>SUMIFS('Energy consumption (toe)'!$AI$60:$AI$2781,'Energy consumption (toe)'!$J$60:$J$2781,'Province x Sector'!S$180,'Energy consumption (toe)'!$AM$60:$AM$2781,'Province x Sector'!$B220)/1000</f>
        <v>0</v>
      </c>
      <c r="T220" s="475">
        <f>SUMIFS('Energy consumption (toe)'!$AI$60:$AI$2781,'Energy consumption (toe)'!$J$60:$J$2781,'Province x Sector'!T$180,'Energy consumption (toe)'!$AM$60:$AM$2781,'Province x Sector'!$B220)/1000</f>
        <v>0</v>
      </c>
      <c r="U220" s="475">
        <f>SUMIFS('Energy consumption (toe)'!$AI$60:$AI$2781,'Energy consumption (toe)'!$J$60:$J$2781,'Province x Sector'!U$180,'Energy consumption (toe)'!$AM$60:$AM$2781,'Province x Sector'!$B220)/1000</f>
        <v>0</v>
      </c>
      <c r="V220" s="475">
        <f>SUMIFS('Energy consumption (toe)'!$AI$60:$AI$2781,'Energy consumption (toe)'!$J$60:$J$2781,'Province x Sector'!V$180,'Energy consumption (toe)'!$AM$60:$AM$2781,'Province x Sector'!$B220)/1000</f>
        <v>0</v>
      </c>
      <c r="W220" s="475">
        <f>SUMIFS('Energy consumption (toe)'!$AI$60:$AI$2781,'Energy consumption (toe)'!$J$60:$J$2781,'Province x Sector'!W$180,'Energy consumption (toe)'!$AM$60:$AM$2781,'Province x Sector'!$B220)/1000</f>
        <v>0</v>
      </c>
      <c r="X220" s="475">
        <f>SUMIFS('Energy consumption (toe)'!$AI$60:$AI$2781,'Energy consumption (toe)'!$J$60:$J$2781,'Province x Sector'!X$180,'Energy consumption (toe)'!$AM$60:$AM$2781,'Province x Sector'!$B220)/1000</f>
        <v>0</v>
      </c>
      <c r="Y220" s="475">
        <f>SUMIFS('Energy consumption (toe)'!$AI$60:$AI$2781,'Energy consumption (toe)'!$J$60:$J$2781,'Province x Sector'!Y$180,'Energy consumption (toe)'!$AM$60:$AM$2781,'Province x Sector'!$B220)/1000</f>
        <v>0</v>
      </c>
      <c r="Z220" s="475">
        <f>SUMIFS('Energy consumption (toe)'!$AI$60:$AI$2781,'Energy consumption (toe)'!$J$60:$J$2781,'Province x Sector'!Z$180,'Energy consumption (toe)'!$AM$60:$AM$2781,'Province x Sector'!$B220)/1000</f>
        <v>0</v>
      </c>
      <c r="AA220" s="475">
        <f>SUMIFS('Energy consumption (toe)'!$AI$60:$AI$2781,'Energy consumption (toe)'!$J$60:$J$2781,'Province x Sector'!AA$180,'Energy consumption (toe)'!$AM$60:$AM$2781,'Province x Sector'!$B220)/1000</f>
        <v>0</v>
      </c>
      <c r="AB220" s="475">
        <f>SUMIFS('Energy consumption (toe)'!$AI$60:$AI$2781,'Energy consumption (toe)'!$J$60:$J$2781,'Province x Sector'!AB$180,'Energy consumption (toe)'!$AM$60:$AM$2781,'Province x Sector'!$B220)/1000</f>
        <v>0</v>
      </c>
      <c r="AC220" s="475">
        <f>SUMIFS('Energy consumption (toe)'!$AI$60:$AI$2781,'Energy consumption (toe)'!$J$60:$J$2781,'Province x Sector'!AC$180,'Energy consumption (toe)'!$AM$60:$AM$2781,'Province x Sector'!$B220)/1000</f>
        <v>0</v>
      </c>
      <c r="AD220" s="475">
        <f>SUMIFS('Energy consumption (toe)'!$AI$60:$AI$2781,'Energy consumption (toe)'!$J$60:$J$2781,'Province x Sector'!AD$180,'Energy consumption (toe)'!$AM$60:$AM$2781,'Province x Sector'!$B220)/1000</f>
        <v>0</v>
      </c>
      <c r="AE220" s="479">
        <f>SUMIFS('Energy consumption (toe)'!$AI$60:$AI$2781,'Energy consumption (toe)'!$J$60:$J$2781,'Province x Sector'!AE$180,'Energy consumption (toe)'!$AM$60:$AM$2781,'Province x Sector'!$B220)/1000</f>
        <v>0</v>
      </c>
      <c r="AF220" s="59">
        <f t="shared" si="15"/>
        <v>7.5676095540000006</v>
      </c>
    </row>
    <row r="221" spans="2:32" x14ac:dyDescent="0.25">
      <c r="B221" s="38" t="str">
        <f t="shared" si="14"/>
        <v>41. Gia Lai</v>
      </c>
      <c r="C221" s="478">
        <f>SUMIFS('Energy consumption (toe)'!$AI$60:$AI$2781,'Energy consumption (toe)'!$J$60:$J$2781,'Province x Sector'!C$180,'Energy consumption (toe)'!$AM$60:$AM$2781,'Province x Sector'!$B221)/1000</f>
        <v>0</v>
      </c>
      <c r="D221" s="475">
        <f>SUMIFS('Energy consumption (toe)'!$AI$60:$AI$2781,'Energy consumption (toe)'!$J$60:$J$2781,'Province x Sector'!D$180,'Energy consumption (toe)'!$AM$60:$AM$2781,'Province x Sector'!$B221)/1000</f>
        <v>0</v>
      </c>
      <c r="E221" s="475">
        <f>SUMIFS('Energy consumption (toe)'!$AI$60:$AI$2781,'Energy consumption (toe)'!$J$60:$J$2781,'Province x Sector'!E$180,'Energy consumption (toe)'!$AM$60:$AM$2781,'Province x Sector'!$B221)/1000</f>
        <v>0</v>
      </c>
      <c r="F221" s="475">
        <f>SUMIFS('Energy consumption (toe)'!$AI$60:$AI$2781,'Energy consumption (toe)'!$J$60:$J$2781,'Province x Sector'!F$180,'Energy consumption (toe)'!$AM$60:$AM$2781,'Province x Sector'!$B221)/1000</f>
        <v>0</v>
      </c>
      <c r="G221" s="475">
        <f>SUMIFS('Energy consumption (toe)'!$AI$60:$AI$2781,'Energy consumption (toe)'!$J$60:$J$2781,'Province x Sector'!G$180,'Energy consumption (toe)'!$AM$60:$AM$2781,'Province x Sector'!$B221)/1000</f>
        <v>0</v>
      </c>
      <c r="H221" s="475">
        <f>SUMIFS('Energy consumption (toe)'!$AI$60:$AI$2781,'Energy consumption (toe)'!$J$60:$J$2781,'Province x Sector'!H$180,'Energy consumption (toe)'!$AM$60:$AM$2781,'Province x Sector'!$B221)/1000</f>
        <v>4.5758411812000004</v>
      </c>
      <c r="I221" s="475">
        <f>SUMIFS('Energy consumption (toe)'!$AI$60:$AI$2781,'Energy consumption (toe)'!$J$60:$J$2781,'Province x Sector'!I$180,'Energy consumption (toe)'!$AM$60:$AM$2781,'Province x Sector'!$B221)/1000</f>
        <v>0</v>
      </c>
      <c r="J221" s="475">
        <f>SUMIFS('Energy consumption (toe)'!$AI$60:$AI$2781,'Energy consumption (toe)'!$J$60:$J$2781,'Province x Sector'!J$180,'Energy consumption (toe)'!$AM$60:$AM$2781,'Province x Sector'!$B221)/1000</f>
        <v>0</v>
      </c>
      <c r="K221" s="475">
        <f>SUMIFS('Energy consumption (toe)'!$AI$60:$AI$2781,'Energy consumption (toe)'!$J$60:$J$2781,'Province x Sector'!K$180,'Energy consumption (toe)'!$AM$60:$AM$2781,'Province x Sector'!$B221)/1000</f>
        <v>0</v>
      </c>
      <c r="L221" s="475">
        <f>SUMIFS('Energy consumption (toe)'!$AI$60:$AI$2781,'Energy consumption (toe)'!$J$60:$J$2781,'Province x Sector'!L$180,'Energy consumption (toe)'!$AM$60:$AM$2781,'Province x Sector'!$B221)/1000</f>
        <v>0</v>
      </c>
      <c r="M221" s="475">
        <f>SUMIFS('Energy consumption (toe)'!$AI$60:$AI$2781,'Energy consumption (toe)'!$J$60:$J$2781,'Province x Sector'!M$180,'Energy consumption (toe)'!$AM$60:$AM$2781,'Province x Sector'!$B221)/1000</f>
        <v>0</v>
      </c>
      <c r="N221" s="475">
        <f>SUMIFS('Energy consumption (toe)'!$AI$60:$AI$2781,'Energy consumption (toe)'!$J$60:$J$2781,'Province x Sector'!N$180,'Energy consumption (toe)'!$AM$60:$AM$2781,'Province x Sector'!$B221)/1000</f>
        <v>3.2881492429000012</v>
      </c>
      <c r="O221" s="475">
        <f>SUMIFS('Energy consumption (toe)'!$AI$60:$AI$2781,'Energy consumption (toe)'!$J$60:$J$2781,'Province x Sector'!O$180,'Energy consumption (toe)'!$AM$60:$AM$2781,'Province x Sector'!$B221)/1000</f>
        <v>0</v>
      </c>
      <c r="P221" s="475">
        <f>SUMIFS('Energy consumption (toe)'!$AI$60:$AI$2781,'Energy consumption (toe)'!$J$60:$J$2781,'Province x Sector'!P$180,'Energy consumption (toe)'!$AM$60:$AM$2781,'Province x Sector'!$B221)/1000</f>
        <v>0</v>
      </c>
      <c r="Q221" s="475">
        <f>SUMIFS('Energy consumption (toe)'!$AI$60:$AI$2781,'Energy consumption (toe)'!$J$60:$J$2781,'Province x Sector'!Q$180,'Energy consumption (toe)'!$AM$60:$AM$2781,'Province x Sector'!$B221)/1000</f>
        <v>0</v>
      </c>
      <c r="R221" s="475">
        <f>SUMIFS('Energy consumption (toe)'!$AI$60:$AI$2781,'Energy consumption (toe)'!$J$60:$J$2781,'Province x Sector'!R$180,'Energy consumption (toe)'!$AM$60:$AM$2781,'Province x Sector'!$B221)/1000</f>
        <v>0</v>
      </c>
      <c r="S221" s="475">
        <f>SUMIFS('Energy consumption (toe)'!$AI$60:$AI$2781,'Energy consumption (toe)'!$J$60:$J$2781,'Province x Sector'!S$180,'Energy consumption (toe)'!$AM$60:$AM$2781,'Province x Sector'!$B221)/1000</f>
        <v>0</v>
      </c>
      <c r="T221" s="475">
        <f>SUMIFS('Energy consumption (toe)'!$AI$60:$AI$2781,'Energy consumption (toe)'!$J$60:$J$2781,'Province x Sector'!T$180,'Energy consumption (toe)'!$AM$60:$AM$2781,'Province x Sector'!$B221)/1000</f>
        <v>0</v>
      </c>
      <c r="U221" s="475">
        <f>SUMIFS('Energy consumption (toe)'!$AI$60:$AI$2781,'Energy consumption (toe)'!$J$60:$J$2781,'Province x Sector'!U$180,'Energy consumption (toe)'!$AM$60:$AM$2781,'Province x Sector'!$B221)/1000</f>
        <v>0</v>
      </c>
      <c r="V221" s="475">
        <f>SUMIFS('Energy consumption (toe)'!$AI$60:$AI$2781,'Energy consumption (toe)'!$J$60:$J$2781,'Province x Sector'!V$180,'Energy consumption (toe)'!$AM$60:$AM$2781,'Province x Sector'!$B221)/1000</f>
        <v>0</v>
      </c>
      <c r="W221" s="475">
        <f>SUMIFS('Energy consumption (toe)'!$AI$60:$AI$2781,'Energy consumption (toe)'!$J$60:$J$2781,'Province x Sector'!W$180,'Energy consumption (toe)'!$AM$60:$AM$2781,'Province x Sector'!$B221)/1000</f>
        <v>0</v>
      </c>
      <c r="X221" s="475">
        <f>SUMIFS('Energy consumption (toe)'!$AI$60:$AI$2781,'Energy consumption (toe)'!$J$60:$J$2781,'Province x Sector'!X$180,'Energy consumption (toe)'!$AM$60:$AM$2781,'Province x Sector'!$B221)/1000</f>
        <v>0</v>
      </c>
      <c r="Y221" s="475">
        <f>SUMIFS('Energy consumption (toe)'!$AI$60:$AI$2781,'Energy consumption (toe)'!$J$60:$J$2781,'Province x Sector'!Y$180,'Energy consumption (toe)'!$AM$60:$AM$2781,'Province x Sector'!$B221)/1000</f>
        <v>0</v>
      </c>
      <c r="Z221" s="475">
        <f>SUMIFS('Energy consumption (toe)'!$AI$60:$AI$2781,'Energy consumption (toe)'!$J$60:$J$2781,'Province x Sector'!Z$180,'Energy consumption (toe)'!$AM$60:$AM$2781,'Province x Sector'!$B221)/1000</f>
        <v>0</v>
      </c>
      <c r="AA221" s="475">
        <f>SUMIFS('Energy consumption (toe)'!$AI$60:$AI$2781,'Energy consumption (toe)'!$J$60:$J$2781,'Province x Sector'!AA$180,'Energy consumption (toe)'!$AM$60:$AM$2781,'Province x Sector'!$B221)/1000</f>
        <v>0</v>
      </c>
      <c r="AB221" s="475">
        <f>SUMIFS('Energy consumption (toe)'!$AI$60:$AI$2781,'Energy consumption (toe)'!$J$60:$J$2781,'Province x Sector'!AB$180,'Energy consumption (toe)'!$AM$60:$AM$2781,'Province x Sector'!$B221)/1000</f>
        <v>0</v>
      </c>
      <c r="AC221" s="475">
        <f>SUMIFS('Energy consumption (toe)'!$AI$60:$AI$2781,'Energy consumption (toe)'!$J$60:$J$2781,'Province x Sector'!AC$180,'Energy consumption (toe)'!$AM$60:$AM$2781,'Province x Sector'!$B221)/1000</f>
        <v>0</v>
      </c>
      <c r="AD221" s="475">
        <f>SUMIFS('Energy consumption (toe)'!$AI$60:$AI$2781,'Energy consumption (toe)'!$J$60:$J$2781,'Province x Sector'!AD$180,'Energy consumption (toe)'!$AM$60:$AM$2781,'Province x Sector'!$B221)/1000</f>
        <v>2.3043933500000002</v>
      </c>
      <c r="AE221" s="479">
        <f>SUMIFS('Energy consumption (toe)'!$AI$60:$AI$2781,'Energy consumption (toe)'!$J$60:$J$2781,'Province x Sector'!AE$180,'Energy consumption (toe)'!$AM$60:$AM$2781,'Province x Sector'!$B221)/1000</f>
        <v>0</v>
      </c>
      <c r="AF221" s="59">
        <f t="shared" si="15"/>
        <v>10.168383774100002</v>
      </c>
    </row>
    <row r="222" spans="2:32" x14ac:dyDescent="0.25">
      <c r="B222" s="38" t="str">
        <f t="shared" si="14"/>
        <v>42. Dak Lak</v>
      </c>
      <c r="C222" s="478">
        <f>SUMIFS('Energy consumption (toe)'!$AI$60:$AI$2781,'Energy consumption (toe)'!$J$60:$J$2781,'Province x Sector'!C$180,'Energy consumption (toe)'!$AM$60:$AM$2781,'Province x Sector'!$B222)/1000</f>
        <v>0</v>
      </c>
      <c r="D222" s="475">
        <f>SUMIFS('Energy consumption (toe)'!$AI$60:$AI$2781,'Energy consumption (toe)'!$J$60:$J$2781,'Province x Sector'!D$180,'Energy consumption (toe)'!$AM$60:$AM$2781,'Province x Sector'!$B222)/1000</f>
        <v>0</v>
      </c>
      <c r="E222" s="475">
        <f>SUMIFS('Energy consumption (toe)'!$AI$60:$AI$2781,'Energy consumption (toe)'!$J$60:$J$2781,'Province x Sector'!E$180,'Energy consumption (toe)'!$AM$60:$AM$2781,'Province x Sector'!$B222)/1000</f>
        <v>0</v>
      </c>
      <c r="F222" s="475">
        <f>SUMIFS('Energy consumption (toe)'!$AI$60:$AI$2781,'Energy consumption (toe)'!$J$60:$J$2781,'Province x Sector'!F$180,'Energy consumption (toe)'!$AM$60:$AM$2781,'Province x Sector'!$B222)/1000</f>
        <v>0</v>
      </c>
      <c r="G222" s="475">
        <f>SUMIFS('Energy consumption (toe)'!$AI$60:$AI$2781,'Energy consumption (toe)'!$J$60:$J$2781,'Province x Sector'!G$180,'Energy consumption (toe)'!$AM$60:$AM$2781,'Province x Sector'!$B222)/1000</f>
        <v>0</v>
      </c>
      <c r="H222" s="475">
        <f>SUMIFS('Energy consumption (toe)'!$AI$60:$AI$2781,'Energy consumption (toe)'!$J$60:$J$2781,'Province x Sector'!H$180,'Energy consumption (toe)'!$AM$60:$AM$2781,'Province x Sector'!$B222)/1000</f>
        <v>2.5666234999999999</v>
      </c>
      <c r="I222" s="475">
        <f>SUMIFS('Energy consumption (toe)'!$AI$60:$AI$2781,'Energy consumption (toe)'!$J$60:$J$2781,'Province x Sector'!I$180,'Energy consumption (toe)'!$AM$60:$AM$2781,'Province x Sector'!$B222)/1000</f>
        <v>3.7774999999999999</v>
      </c>
      <c r="J222" s="475">
        <f>SUMIFS('Energy consumption (toe)'!$AI$60:$AI$2781,'Energy consumption (toe)'!$J$60:$J$2781,'Province x Sector'!J$180,'Energy consumption (toe)'!$AM$60:$AM$2781,'Province x Sector'!$B222)/1000</f>
        <v>0</v>
      </c>
      <c r="K222" s="475">
        <f>SUMIFS('Energy consumption (toe)'!$AI$60:$AI$2781,'Energy consumption (toe)'!$J$60:$J$2781,'Province x Sector'!K$180,'Energy consumption (toe)'!$AM$60:$AM$2781,'Province x Sector'!$B222)/1000</f>
        <v>0</v>
      </c>
      <c r="L222" s="475">
        <f>SUMIFS('Energy consumption (toe)'!$AI$60:$AI$2781,'Energy consumption (toe)'!$J$60:$J$2781,'Province x Sector'!L$180,'Energy consumption (toe)'!$AM$60:$AM$2781,'Province x Sector'!$B222)/1000</f>
        <v>0</v>
      </c>
      <c r="M222" s="475">
        <f>SUMIFS('Energy consumption (toe)'!$AI$60:$AI$2781,'Energy consumption (toe)'!$J$60:$J$2781,'Province x Sector'!M$180,'Energy consumption (toe)'!$AM$60:$AM$2781,'Province x Sector'!$B222)/1000</f>
        <v>0</v>
      </c>
      <c r="N222" s="475">
        <f>SUMIFS('Energy consumption (toe)'!$AI$60:$AI$2781,'Energy consumption (toe)'!$J$60:$J$2781,'Province x Sector'!N$180,'Energy consumption (toe)'!$AM$60:$AM$2781,'Province x Sector'!$B222)/1000</f>
        <v>0</v>
      </c>
      <c r="O222" s="475">
        <f>SUMIFS('Energy consumption (toe)'!$AI$60:$AI$2781,'Energy consumption (toe)'!$J$60:$J$2781,'Province x Sector'!O$180,'Energy consumption (toe)'!$AM$60:$AM$2781,'Province x Sector'!$B222)/1000</f>
        <v>0</v>
      </c>
      <c r="P222" s="475">
        <f>SUMIFS('Energy consumption (toe)'!$AI$60:$AI$2781,'Energy consumption (toe)'!$J$60:$J$2781,'Province x Sector'!P$180,'Energy consumption (toe)'!$AM$60:$AM$2781,'Province x Sector'!$B222)/1000</f>
        <v>0</v>
      </c>
      <c r="Q222" s="475">
        <f>SUMIFS('Energy consumption (toe)'!$AI$60:$AI$2781,'Energy consumption (toe)'!$J$60:$J$2781,'Province x Sector'!Q$180,'Energy consumption (toe)'!$AM$60:$AM$2781,'Province x Sector'!$B222)/1000</f>
        <v>0</v>
      </c>
      <c r="R222" s="475">
        <f>SUMIFS('Energy consumption (toe)'!$AI$60:$AI$2781,'Energy consumption (toe)'!$J$60:$J$2781,'Province x Sector'!R$180,'Energy consumption (toe)'!$AM$60:$AM$2781,'Province x Sector'!$B222)/1000</f>
        <v>0</v>
      </c>
      <c r="S222" s="475">
        <f>SUMIFS('Energy consumption (toe)'!$AI$60:$AI$2781,'Energy consumption (toe)'!$J$60:$J$2781,'Province x Sector'!S$180,'Energy consumption (toe)'!$AM$60:$AM$2781,'Province x Sector'!$B222)/1000</f>
        <v>0</v>
      </c>
      <c r="T222" s="475">
        <f>SUMIFS('Energy consumption (toe)'!$AI$60:$AI$2781,'Energy consumption (toe)'!$J$60:$J$2781,'Province x Sector'!T$180,'Energy consumption (toe)'!$AM$60:$AM$2781,'Province x Sector'!$B222)/1000</f>
        <v>0</v>
      </c>
      <c r="U222" s="475">
        <f>SUMIFS('Energy consumption (toe)'!$AI$60:$AI$2781,'Energy consumption (toe)'!$J$60:$J$2781,'Province x Sector'!U$180,'Energy consumption (toe)'!$AM$60:$AM$2781,'Province x Sector'!$B222)/1000</f>
        <v>0</v>
      </c>
      <c r="V222" s="475">
        <f>SUMIFS('Energy consumption (toe)'!$AI$60:$AI$2781,'Energy consumption (toe)'!$J$60:$J$2781,'Province x Sector'!V$180,'Energy consumption (toe)'!$AM$60:$AM$2781,'Province x Sector'!$B222)/1000</f>
        <v>40.123100000000001</v>
      </c>
      <c r="W222" s="475">
        <f>SUMIFS('Energy consumption (toe)'!$AI$60:$AI$2781,'Energy consumption (toe)'!$J$60:$J$2781,'Province x Sector'!W$180,'Energy consumption (toe)'!$AM$60:$AM$2781,'Province x Sector'!$B222)/1000</f>
        <v>0</v>
      </c>
      <c r="X222" s="475">
        <f>SUMIFS('Energy consumption (toe)'!$AI$60:$AI$2781,'Energy consumption (toe)'!$J$60:$J$2781,'Province x Sector'!X$180,'Energy consumption (toe)'!$AM$60:$AM$2781,'Province x Sector'!$B222)/1000</f>
        <v>0</v>
      </c>
      <c r="Y222" s="475">
        <f>SUMIFS('Energy consumption (toe)'!$AI$60:$AI$2781,'Energy consumption (toe)'!$J$60:$J$2781,'Province x Sector'!Y$180,'Energy consumption (toe)'!$AM$60:$AM$2781,'Province x Sector'!$B222)/1000</f>
        <v>0</v>
      </c>
      <c r="Z222" s="475">
        <f>SUMIFS('Energy consumption (toe)'!$AI$60:$AI$2781,'Energy consumption (toe)'!$J$60:$J$2781,'Province x Sector'!Z$180,'Energy consumption (toe)'!$AM$60:$AM$2781,'Province x Sector'!$B222)/1000</f>
        <v>0</v>
      </c>
      <c r="AA222" s="475">
        <f>SUMIFS('Energy consumption (toe)'!$AI$60:$AI$2781,'Energy consumption (toe)'!$J$60:$J$2781,'Province x Sector'!AA$180,'Energy consumption (toe)'!$AM$60:$AM$2781,'Province x Sector'!$B222)/1000</f>
        <v>0</v>
      </c>
      <c r="AB222" s="475">
        <f>SUMIFS('Energy consumption (toe)'!$AI$60:$AI$2781,'Energy consumption (toe)'!$J$60:$J$2781,'Province x Sector'!AB$180,'Energy consumption (toe)'!$AM$60:$AM$2781,'Province x Sector'!$B222)/1000</f>
        <v>0</v>
      </c>
      <c r="AC222" s="475">
        <f>SUMIFS('Energy consumption (toe)'!$AI$60:$AI$2781,'Energy consumption (toe)'!$J$60:$J$2781,'Province x Sector'!AC$180,'Energy consumption (toe)'!$AM$60:$AM$2781,'Province x Sector'!$B222)/1000</f>
        <v>0</v>
      </c>
      <c r="AD222" s="475">
        <f>SUMIFS('Energy consumption (toe)'!$AI$60:$AI$2781,'Energy consumption (toe)'!$J$60:$J$2781,'Province x Sector'!AD$180,'Energy consumption (toe)'!$AM$60:$AM$2781,'Province x Sector'!$B222)/1000</f>
        <v>2.99475435</v>
      </c>
      <c r="AE222" s="479">
        <f>SUMIFS('Energy consumption (toe)'!$AI$60:$AI$2781,'Energy consumption (toe)'!$J$60:$J$2781,'Province x Sector'!AE$180,'Energy consumption (toe)'!$AM$60:$AM$2781,'Province x Sector'!$B222)/1000</f>
        <v>0</v>
      </c>
      <c r="AF222" s="59">
        <f t="shared" si="15"/>
        <v>49.461977850000004</v>
      </c>
    </row>
    <row r="223" spans="2:32" x14ac:dyDescent="0.25">
      <c r="B223" s="38" t="str">
        <f t="shared" si="14"/>
        <v>43. Dak Nong</v>
      </c>
      <c r="C223" s="478">
        <f>SUMIFS('Energy consumption (toe)'!$AI$60:$AI$2781,'Energy consumption (toe)'!$J$60:$J$2781,'Province x Sector'!C$180,'Energy consumption (toe)'!$AM$60:$AM$2781,'Province x Sector'!$B223)/1000</f>
        <v>0</v>
      </c>
      <c r="D223" s="475">
        <f>SUMIFS('Energy consumption (toe)'!$AI$60:$AI$2781,'Energy consumption (toe)'!$J$60:$J$2781,'Province x Sector'!D$180,'Energy consumption (toe)'!$AM$60:$AM$2781,'Province x Sector'!$B223)/1000</f>
        <v>0</v>
      </c>
      <c r="E223" s="475">
        <f>SUMIFS('Energy consumption (toe)'!$AI$60:$AI$2781,'Energy consumption (toe)'!$J$60:$J$2781,'Province x Sector'!E$180,'Energy consumption (toe)'!$AM$60:$AM$2781,'Province x Sector'!$B223)/1000</f>
        <v>0</v>
      </c>
      <c r="F223" s="475">
        <f>SUMIFS('Energy consumption (toe)'!$AI$60:$AI$2781,'Energy consumption (toe)'!$J$60:$J$2781,'Province x Sector'!F$180,'Energy consumption (toe)'!$AM$60:$AM$2781,'Province x Sector'!$B223)/1000</f>
        <v>0</v>
      </c>
      <c r="G223" s="475">
        <f>SUMIFS('Energy consumption (toe)'!$AI$60:$AI$2781,'Energy consumption (toe)'!$J$60:$J$2781,'Province x Sector'!G$180,'Energy consumption (toe)'!$AM$60:$AM$2781,'Province x Sector'!$B223)/1000</f>
        <v>0</v>
      </c>
      <c r="H223" s="475">
        <f>SUMIFS('Energy consumption (toe)'!$AI$60:$AI$2781,'Energy consumption (toe)'!$J$60:$J$2781,'Province x Sector'!H$180,'Energy consumption (toe)'!$AM$60:$AM$2781,'Province x Sector'!$B223)/1000</f>
        <v>1.0306064234000001</v>
      </c>
      <c r="I223" s="475">
        <f>SUMIFS('Energy consumption (toe)'!$AI$60:$AI$2781,'Energy consumption (toe)'!$J$60:$J$2781,'Province x Sector'!I$180,'Energy consumption (toe)'!$AM$60:$AM$2781,'Province x Sector'!$B223)/1000</f>
        <v>0</v>
      </c>
      <c r="J223" s="475">
        <f>SUMIFS('Energy consumption (toe)'!$AI$60:$AI$2781,'Energy consumption (toe)'!$J$60:$J$2781,'Province x Sector'!J$180,'Energy consumption (toe)'!$AM$60:$AM$2781,'Province x Sector'!$B223)/1000</f>
        <v>0</v>
      </c>
      <c r="K223" s="475">
        <f>SUMIFS('Energy consumption (toe)'!$AI$60:$AI$2781,'Energy consumption (toe)'!$J$60:$J$2781,'Province x Sector'!K$180,'Energy consumption (toe)'!$AM$60:$AM$2781,'Province x Sector'!$B223)/1000</f>
        <v>0</v>
      </c>
      <c r="L223" s="475">
        <f>SUMIFS('Energy consumption (toe)'!$AI$60:$AI$2781,'Energy consumption (toe)'!$J$60:$J$2781,'Province x Sector'!L$180,'Energy consumption (toe)'!$AM$60:$AM$2781,'Province x Sector'!$B223)/1000</f>
        <v>0</v>
      </c>
      <c r="M223" s="475">
        <f>SUMIFS('Energy consumption (toe)'!$AI$60:$AI$2781,'Energy consumption (toe)'!$J$60:$J$2781,'Province x Sector'!M$180,'Energy consumption (toe)'!$AM$60:$AM$2781,'Province x Sector'!$B223)/1000</f>
        <v>0</v>
      </c>
      <c r="N223" s="475">
        <f>SUMIFS('Energy consumption (toe)'!$AI$60:$AI$2781,'Energy consumption (toe)'!$J$60:$J$2781,'Province x Sector'!N$180,'Energy consumption (toe)'!$AM$60:$AM$2781,'Province x Sector'!$B223)/1000</f>
        <v>2.7568316557000001</v>
      </c>
      <c r="O223" s="475">
        <f>SUMIFS('Energy consumption (toe)'!$AI$60:$AI$2781,'Energy consumption (toe)'!$J$60:$J$2781,'Province x Sector'!O$180,'Energy consumption (toe)'!$AM$60:$AM$2781,'Province x Sector'!$B223)/1000</f>
        <v>0</v>
      </c>
      <c r="P223" s="475">
        <f>SUMIFS('Energy consumption (toe)'!$AI$60:$AI$2781,'Energy consumption (toe)'!$J$60:$J$2781,'Province x Sector'!P$180,'Energy consumption (toe)'!$AM$60:$AM$2781,'Province x Sector'!$B223)/1000</f>
        <v>0</v>
      </c>
      <c r="Q223" s="475">
        <f>SUMIFS('Energy consumption (toe)'!$AI$60:$AI$2781,'Energy consumption (toe)'!$J$60:$J$2781,'Province x Sector'!Q$180,'Energy consumption (toe)'!$AM$60:$AM$2781,'Province x Sector'!$B223)/1000</f>
        <v>0</v>
      </c>
      <c r="R223" s="475">
        <f>SUMIFS('Energy consumption (toe)'!$AI$60:$AI$2781,'Energy consumption (toe)'!$J$60:$J$2781,'Province x Sector'!R$180,'Energy consumption (toe)'!$AM$60:$AM$2781,'Province x Sector'!$B223)/1000</f>
        <v>0</v>
      </c>
      <c r="S223" s="475">
        <f>SUMIFS('Energy consumption (toe)'!$AI$60:$AI$2781,'Energy consumption (toe)'!$J$60:$J$2781,'Province x Sector'!S$180,'Energy consumption (toe)'!$AM$60:$AM$2781,'Province x Sector'!$B223)/1000</f>
        <v>0</v>
      </c>
      <c r="T223" s="475">
        <f>SUMIFS('Energy consumption (toe)'!$AI$60:$AI$2781,'Energy consumption (toe)'!$J$60:$J$2781,'Province x Sector'!T$180,'Energy consumption (toe)'!$AM$60:$AM$2781,'Province x Sector'!$B223)/1000</f>
        <v>0</v>
      </c>
      <c r="U223" s="475">
        <f>SUMIFS('Energy consumption (toe)'!$AI$60:$AI$2781,'Energy consumption (toe)'!$J$60:$J$2781,'Province x Sector'!U$180,'Energy consumption (toe)'!$AM$60:$AM$2781,'Province x Sector'!$B223)/1000</f>
        <v>0</v>
      </c>
      <c r="V223" s="475">
        <f>SUMIFS('Energy consumption (toe)'!$AI$60:$AI$2781,'Energy consumption (toe)'!$J$60:$J$2781,'Province x Sector'!V$180,'Energy consumption (toe)'!$AM$60:$AM$2781,'Province x Sector'!$B223)/1000</f>
        <v>2.3335122288000001</v>
      </c>
      <c r="W223" s="475">
        <f>SUMIFS('Energy consumption (toe)'!$AI$60:$AI$2781,'Energy consumption (toe)'!$J$60:$J$2781,'Province x Sector'!W$180,'Energy consumption (toe)'!$AM$60:$AM$2781,'Province x Sector'!$B223)/1000</f>
        <v>0</v>
      </c>
      <c r="X223" s="475">
        <f>SUMIFS('Energy consumption (toe)'!$AI$60:$AI$2781,'Energy consumption (toe)'!$J$60:$J$2781,'Province x Sector'!X$180,'Energy consumption (toe)'!$AM$60:$AM$2781,'Province x Sector'!$B223)/1000</f>
        <v>0</v>
      </c>
      <c r="Y223" s="475">
        <f>SUMIFS('Energy consumption (toe)'!$AI$60:$AI$2781,'Energy consumption (toe)'!$J$60:$J$2781,'Province x Sector'!Y$180,'Energy consumption (toe)'!$AM$60:$AM$2781,'Province x Sector'!$B223)/1000</f>
        <v>0</v>
      </c>
      <c r="Z223" s="475">
        <f>SUMIFS('Energy consumption (toe)'!$AI$60:$AI$2781,'Energy consumption (toe)'!$J$60:$J$2781,'Province x Sector'!Z$180,'Energy consumption (toe)'!$AM$60:$AM$2781,'Province x Sector'!$B223)/1000</f>
        <v>0</v>
      </c>
      <c r="AA223" s="475">
        <f>SUMIFS('Energy consumption (toe)'!$AI$60:$AI$2781,'Energy consumption (toe)'!$J$60:$J$2781,'Province x Sector'!AA$180,'Energy consumption (toe)'!$AM$60:$AM$2781,'Province x Sector'!$B223)/1000</f>
        <v>0</v>
      </c>
      <c r="AB223" s="475">
        <f>SUMIFS('Energy consumption (toe)'!$AI$60:$AI$2781,'Energy consumption (toe)'!$J$60:$J$2781,'Province x Sector'!AB$180,'Energy consumption (toe)'!$AM$60:$AM$2781,'Province x Sector'!$B223)/1000</f>
        <v>0</v>
      </c>
      <c r="AC223" s="475">
        <f>SUMIFS('Energy consumption (toe)'!$AI$60:$AI$2781,'Energy consumption (toe)'!$J$60:$J$2781,'Province x Sector'!AC$180,'Energy consumption (toe)'!$AM$60:$AM$2781,'Province x Sector'!$B223)/1000</f>
        <v>0</v>
      </c>
      <c r="AD223" s="475">
        <f>SUMIFS('Energy consumption (toe)'!$AI$60:$AI$2781,'Energy consumption (toe)'!$J$60:$J$2781,'Province x Sector'!AD$180,'Energy consumption (toe)'!$AM$60:$AM$2781,'Province x Sector'!$B223)/1000</f>
        <v>0</v>
      </c>
      <c r="AE223" s="479">
        <f>SUMIFS('Energy consumption (toe)'!$AI$60:$AI$2781,'Energy consumption (toe)'!$J$60:$J$2781,'Province x Sector'!AE$180,'Energy consumption (toe)'!$AM$60:$AM$2781,'Province x Sector'!$B223)/1000</f>
        <v>0</v>
      </c>
      <c r="AF223" s="59">
        <f t="shared" si="15"/>
        <v>6.1209503079000003</v>
      </c>
    </row>
    <row r="224" spans="2:32" x14ac:dyDescent="0.25">
      <c r="B224" s="38" t="str">
        <f t="shared" si="14"/>
        <v>44. Lam Dong</v>
      </c>
      <c r="C224" s="478">
        <f>SUMIFS('Energy consumption (toe)'!$AI$60:$AI$2781,'Energy consumption (toe)'!$J$60:$J$2781,'Province x Sector'!C$180,'Energy consumption (toe)'!$AM$60:$AM$2781,'Province x Sector'!$B224)/1000</f>
        <v>0</v>
      </c>
      <c r="D224" s="475">
        <f>SUMIFS('Energy consumption (toe)'!$AI$60:$AI$2781,'Energy consumption (toe)'!$J$60:$J$2781,'Province x Sector'!D$180,'Energy consumption (toe)'!$AM$60:$AM$2781,'Province x Sector'!$B224)/1000</f>
        <v>0</v>
      </c>
      <c r="E224" s="475">
        <f>SUMIFS('Energy consumption (toe)'!$AI$60:$AI$2781,'Energy consumption (toe)'!$J$60:$J$2781,'Province x Sector'!E$180,'Energy consumption (toe)'!$AM$60:$AM$2781,'Province x Sector'!$B224)/1000</f>
        <v>0</v>
      </c>
      <c r="F224" s="475">
        <f>SUMIFS('Energy consumption (toe)'!$AI$60:$AI$2781,'Energy consumption (toe)'!$J$60:$J$2781,'Province x Sector'!F$180,'Energy consumption (toe)'!$AM$60:$AM$2781,'Province x Sector'!$B224)/1000</f>
        <v>209.34156647540001</v>
      </c>
      <c r="G224" s="475">
        <f>SUMIFS('Energy consumption (toe)'!$AI$60:$AI$2781,'Energy consumption (toe)'!$J$60:$J$2781,'Province x Sector'!G$180,'Energy consumption (toe)'!$AM$60:$AM$2781,'Province x Sector'!$B224)/1000</f>
        <v>0</v>
      </c>
      <c r="H224" s="475">
        <f>SUMIFS('Energy consumption (toe)'!$AI$60:$AI$2781,'Energy consumption (toe)'!$J$60:$J$2781,'Province x Sector'!H$180,'Energy consumption (toe)'!$AM$60:$AM$2781,'Province x Sector'!$B224)/1000</f>
        <v>0</v>
      </c>
      <c r="I224" s="475">
        <f>SUMIFS('Energy consumption (toe)'!$AI$60:$AI$2781,'Energy consumption (toe)'!$J$60:$J$2781,'Province x Sector'!I$180,'Energy consumption (toe)'!$AM$60:$AM$2781,'Province x Sector'!$B224)/1000</f>
        <v>0.79353116820000014</v>
      </c>
      <c r="J224" s="475">
        <f>SUMIFS('Energy consumption (toe)'!$AI$60:$AI$2781,'Energy consumption (toe)'!$J$60:$J$2781,'Province x Sector'!J$180,'Energy consumption (toe)'!$AM$60:$AM$2781,'Province x Sector'!$B224)/1000</f>
        <v>0</v>
      </c>
      <c r="K224" s="475">
        <f>SUMIFS('Energy consumption (toe)'!$AI$60:$AI$2781,'Energy consumption (toe)'!$J$60:$J$2781,'Province x Sector'!K$180,'Energy consumption (toe)'!$AM$60:$AM$2781,'Province x Sector'!$B224)/1000</f>
        <v>1.1678100600000003</v>
      </c>
      <c r="L224" s="475">
        <f>SUMIFS('Energy consumption (toe)'!$AI$60:$AI$2781,'Energy consumption (toe)'!$J$60:$J$2781,'Province x Sector'!L$180,'Energy consumption (toe)'!$AM$60:$AM$2781,'Province x Sector'!$B224)/1000</f>
        <v>0</v>
      </c>
      <c r="M224" s="475">
        <f>SUMIFS('Energy consumption (toe)'!$AI$60:$AI$2781,'Energy consumption (toe)'!$J$60:$J$2781,'Province x Sector'!M$180,'Energy consumption (toe)'!$AM$60:$AM$2781,'Province x Sector'!$B224)/1000</f>
        <v>0</v>
      </c>
      <c r="N224" s="475">
        <f>SUMIFS('Energy consumption (toe)'!$AI$60:$AI$2781,'Energy consumption (toe)'!$J$60:$J$2781,'Province x Sector'!N$180,'Energy consumption (toe)'!$AM$60:$AM$2781,'Province x Sector'!$B224)/1000</f>
        <v>0</v>
      </c>
      <c r="O224" s="475">
        <f>SUMIFS('Energy consumption (toe)'!$AI$60:$AI$2781,'Energy consumption (toe)'!$J$60:$J$2781,'Province x Sector'!O$180,'Energy consumption (toe)'!$AM$60:$AM$2781,'Province x Sector'!$B224)/1000</f>
        <v>0</v>
      </c>
      <c r="P224" s="475">
        <f>SUMIFS('Energy consumption (toe)'!$AI$60:$AI$2781,'Energy consumption (toe)'!$J$60:$J$2781,'Province x Sector'!P$180,'Energy consumption (toe)'!$AM$60:$AM$2781,'Province x Sector'!$B224)/1000</f>
        <v>0</v>
      </c>
      <c r="Q224" s="475">
        <f>SUMIFS('Energy consumption (toe)'!$AI$60:$AI$2781,'Energy consumption (toe)'!$J$60:$J$2781,'Province x Sector'!Q$180,'Energy consumption (toe)'!$AM$60:$AM$2781,'Province x Sector'!$B224)/1000</f>
        <v>0</v>
      </c>
      <c r="R224" s="475">
        <f>SUMIFS('Energy consumption (toe)'!$AI$60:$AI$2781,'Energy consumption (toe)'!$J$60:$J$2781,'Province x Sector'!R$180,'Energy consumption (toe)'!$AM$60:$AM$2781,'Province x Sector'!$B224)/1000</f>
        <v>1.3370899290000002</v>
      </c>
      <c r="S224" s="475">
        <f>SUMIFS('Energy consumption (toe)'!$AI$60:$AI$2781,'Energy consumption (toe)'!$J$60:$J$2781,'Province x Sector'!S$180,'Energy consumption (toe)'!$AM$60:$AM$2781,'Province x Sector'!$B224)/1000</f>
        <v>0</v>
      </c>
      <c r="T224" s="475">
        <f>SUMIFS('Energy consumption (toe)'!$AI$60:$AI$2781,'Energy consumption (toe)'!$J$60:$J$2781,'Province x Sector'!T$180,'Energy consumption (toe)'!$AM$60:$AM$2781,'Province x Sector'!$B224)/1000</f>
        <v>0</v>
      </c>
      <c r="U224" s="475">
        <f>SUMIFS('Energy consumption (toe)'!$AI$60:$AI$2781,'Energy consumption (toe)'!$J$60:$J$2781,'Province x Sector'!U$180,'Energy consumption (toe)'!$AM$60:$AM$2781,'Province x Sector'!$B224)/1000</f>
        <v>18.713153283</v>
      </c>
      <c r="V224" s="475">
        <f>SUMIFS('Energy consumption (toe)'!$AI$60:$AI$2781,'Energy consumption (toe)'!$J$60:$J$2781,'Province x Sector'!V$180,'Energy consumption (toe)'!$AM$60:$AM$2781,'Province x Sector'!$B224)/1000</f>
        <v>0</v>
      </c>
      <c r="W224" s="475">
        <f>SUMIFS('Energy consumption (toe)'!$AI$60:$AI$2781,'Energy consumption (toe)'!$J$60:$J$2781,'Province x Sector'!W$180,'Energy consumption (toe)'!$AM$60:$AM$2781,'Province x Sector'!$B224)/1000</f>
        <v>0</v>
      </c>
      <c r="X224" s="475">
        <f>SUMIFS('Energy consumption (toe)'!$AI$60:$AI$2781,'Energy consumption (toe)'!$J$60:$J$2781,'Province x Sector'!X$180,'Energy consumption (toe)'!$AM$60:$AM$2781,'Province x Sector'!$B224)/1000</f>
        <v>0</v>
      </c>
      <c r="Y224" s="475">
        <f>SUMIFS('Energy consumption (toe)'!$AI$60:$AI$2781,'Energy consumption (toe)'!$J$60:$J$2781,'Province x Sector'!Y$180,'Energy consumption (toe)'!$AM$60:$AM$2781,'Province x Sector'!$B224)/1000</f>
        <v>0</v>
      </c>
      <c r="Z224" s="475">
        <f>SUMIFS('Energy consumption (toe)'!$AI$60:$AI$2781,'Energy consumption (toe)'!$J$60:$J$2781,'Province x Sector'!Z$180,'Energy consumption (toe)'!$AM$60:$AM$2781,'Province x Sector'!$B224)/1000</f>
        <v>0</v>
      </c>
      <c r="AA224" s="475">
        <f>SUMIFS('Energy consumption (toe)'!$AI$60:$AI$2781,'Energy consumption (toe)'!$J$60:$J$2781,'Province x Sector'!AA$180,'Energy consumption (toe)'!$AM$60:$AM$2781,'Province x Sector'!$B224)/1000</f>
        <v>0</v>
      </c>
      <c r="AB224" s="475">
        <f>SUMIFS('Energy consumption (toe)'!$AI$60:$AI$2781,'Energy consumption (toe)'!$J$60:$J$2781,'Province x Sector'!AB$180,'Energy consumption (toe)'!$AM$60:$AM$2781,'Province x Sector'!$B224)/1000</f>
        <v>0</v>
      </c>
      <c r="AC224" s="475">
        <f>SUMIFS('Energy consumption (toe)'!$AI$60:$AI$2781,'Energy consumption (toe)'!$J$60:$J$2781,'Province x Sector'!AC$180,'Energy consumption (toe)'!$AM$60:$AM$2781,'Province x Sector'!$B224)/1000</f>
        <v>0</v>
      </c>
      <c r="AD224" s="475">
        <f>SUMIFS('Energy consumption (toe)'!$AI$60:$AI$2781,'Energy consumption (toe)'!$J$60:$J$2781,'Province x Sector'!AD$180,'Energy consumption (toe)'!$AM$60:$AM$2781,'Province x Sector'!$B224)/1000</f>
        <v>0</v>
      </c>
      <c r="AE224" s="479">
        <f>SUMIFS('Energy consumption (toe)'!$AI$60:$AI$2781,'Energy consumption (toe)'!$J$60:$J$2781,'Province x Sector'!AE$180,'Energy consumption (toe)'!$AM$60:$AM$2781,'Province x Sector'!$B224)/1000</f>
        <v>0</v>
      </c>
      <c r="AF224" s="59">
        <f t="shared" si="15"/>
        <v>231.3531509156</v>
      </c>
    </row>
    <row r="225" spans="2:32" x14ac:dyDescent="0.25">
      <c r="B225" s="38" t="str">
        <f t="shared" si="14"/>
        <v>45. Binh Phuoc</v>
      </c>
      <c r="C225" s="478">
        <f>SUMIFS('Energy consumption (toe)'!$AI$60:$AI$2781,'Energy consumption (toe)'!$J$60:$J$2781,'Province x Sector'!C$180,'Energy consumption (toe)'!$AM$60:$AM$2781,'Province x Sector'!$B225)/1000</f>
        <v>0</v>
      </c>
      <c r="D225" s="475">
        <f>SUMIFS('Energy consumption (toe)'!$AI$60:$AI$2781,'Energy consumption (toe)'!$J$60:$J$2781,'Province x Sector'!D$180,'Energy consumption (toe)'!$AM$60:$AM$2781,'Province x Sector'!$B225)/1000</f>
        <v>0</v>
      </c>
      <c r="E225" s="475">
        <f>SUMIFS('Energy consumption (toe)'!$AI$60:$AI$2781,'Energy consumption (toe)'!$J$60:$J$2781,'Province x Sector'!E$180,'Energy consumption (toe)'!$AM$60:$AM$2781,'Province x Sector'!$B225)/1000</f>
        <v>0</v>
      </c>
      <c r="F225" s="475">
        <f>SUMIFS('Energy consumption (toe)'!$AI$60:$AI$2781,'Energy consumption (toe)'!$J$60:$J$2781,'Province x Sector'!F$180,'Energy consumption (toe)'!$AM$60:$AM$2781,'Province x Sector'!$B225)/1000</f>
        <v>0</v>
      </c>
      <c r="G225" s="475">
        <f>SUMIFS('Energy consumption (toe)'!$AI$60:$AI$2781,'Energy consumption (toe)'!$J$60:$J$2781,'Province x Sector'!G$180,'Energy consumption (toe)'!$AM$60:$AM$2781,'Province x Sector'!$B225)/1000</f>
        <v>0</v>
      </c>
      <c r="H225" s="475">
        <f>SUMIFS('Energy consumption (toe)'!$AI$60:$AI$2781,'Energy consumption (toe)'!$J$60:$J$2781,'Province x Sector'!H$180,'Energy consumption (toe)'!$AM$60:$AM$2781,'Province x Sector'!$B225)/1000</f>
        <v>1.5267830700000002</v>
      </c>
      <c r="I225" s="475">
        <f>SUMIFS('Energy consumption (toe)'!$AI$60:$AI$2781,'Energy consumption (toe)'!$J$60:$J$2781,'Province x Sector'!I$180,'Energy consumption (toe)'!$AM$60:$AM$2781,'Province x Sector'!$B225)/1000</f>
        <v>0</v>
      </c>
      <c r="J225" s="475">
        <f>SUMIFS('Energy consumption (toe)'!$AI$60:$AI$2781,'Energy consumption (toe)'!$J$60:$J$2781,'Province x Sector'!J$180,'Energy consumption (toe)'!$AM$60:$AM$2781,'Province x Sector'!$B225)/1000</f>
        <v>0</v>
      </c>
      <c r="K225" s="475">
        <f>SUMIFS('Energy consumption (toe)'!$AI$60:$AI$2781,'Energy consumption (toe)'!$J$60:$J$2781,'Province x Sector'!K$180,'Energy consumption (toe)'!$AM$60:$AM$2781,'Province x Sector'!$B225)/1000</f>
        <v>10.112794343800001</v>
      </c>
      <c r="L225" s="475">
        <f>SUMIFS('Energy consumption (toe)'!$AI$60:$AI$2781,'Energy consumption (toe)'!$J$60:$J$2781,'Province x Sector'!L$180,'Energy consumption (toe)'!$AM$60:$AM$2781,'Province x Sector'!$B225)/1000</f>
        <v>3.509365609900001</v>
      </c>
      <c r="M225" s="475">
        <f>SUMIFS('Energy consumption (toe)'!$AI$60:$AI$2781,'Energy consumption (toe)'!$J$60:$J$2781,'Province x Sector'!M$180,'Energy consumption (toe)'!$AM$60:$AM$2781,'Province x Sector'!$B225)/1000</f>
        <v>16.910410930000001</v>
      </c>
      <c r="N225" s="475">
        <f>SUMIFS('Energy consumption (toe)'!$AI$60:$AI$2781,'Energy consumption (toe)'!$J$60:$J$2781,'Province x Sector'!N$180,'Energy consumption (toe)'!$AM$60:$AM$2781,'Province x Sector'!$B225)/1000</f>
        <v>42.502218912000004</v>
      </c>
      <c r="O225" s="475">
        <f>SUMIFS('Energy consumption (toe)'!$AI$60:$AI$2781,'Energy consumption (toe)'!$J$60:$J$2781,'Province x Sector'!O$180,'Energy consumption (toe)'!$AM$60:$AM$2781,'Province x Sector'!$B225)/1000</f>
        <v>15.85488048</v>
      </c>
      <c r="P225" s="475">
        <f>SUMIFS('Energy consumption (toe)'!$AI$60:$AI$2781,'Energy consumption (toe)'!$J$60:$J$2781,'Province x Sector'!P$180,'Energy consumption (toe)'!$AM$60:$AM$2781,'Province x Sector'!$B225)/1000</f>
        <v>0</v>
      </c>
      <c r="Q225" s="475">
        <f>SUMIFS('Energy consumption (toe)'!$AI$60:$AI$2781,'Energy consumption (toe)'!$J$60:$J$2781,'Province x Sector'!Q$180,'Energy consumption (toe)'!$AM$60:$AM$2781,'Province x Sector'!$B225)/1000</f>
        <v>0</v>
      </c>
      <c r="R225" s="475">
        <f>SUMIFS('Energy consumption (toe)'!$AI$60:$AI$2781,'Energy consumption (toe)'!$J$60:$J$2781,'Province x Sector'!R$180,'Energy consumption (toe)'!$AM$60:$AM$2781,'Province x Sector'!$B225)/1000</f>
        <v>0</v>
      </c>
      <c r="S225" s="475">
        <f>SUMIFS('Energy consumption (toe)'!$AI$60:$AI$2781,'Energy consumption (toe)'!$J$60:$J$2781,'Province x Sector'!S$180,'Energy consumption (toe)'!$AM$60:$AM$2781,'Province x Sector'!$B225)/1000</f>
        <v>0</v>
      </c>
      <c r="T225" s="475">
        <f>SUMIFS('Energy consumption (toe)'!$AI$60:$AI$2781,'Energy consumption (toe)'!$J$60:$J$2781,'Province x Sector'!T$180,'Energy consumption (toe)'!$AM$60:$AM$2781,'Province x Sector'!$B225)/1000</f>
        <v>1.8403720519000002</v>
      </c>
      <c r="U225" s="475">
        <f>SUMIFS('Energy consumption (toe)'!$AI$60:$AI$2781,'Energy consumption (toe)'!$J$60:$J$2781,'Province x Sector'!U$180,'Energy consumption (toe)'!$AM$60:$AM$2781,'Province x Sector'!$B225)/1000</f>
        <v>27.0283943421</v>
      </c>
      <c r="V225" s="475">
        <f>SUMIFS('Energy consumption (toe)'!$AI$60:$AI$2781,'Energy consumption (toe)'!$J$60:$J$2781,'Province x Sector'!V$180,'Energy consumption (toe)'!$AM$60:$AM$2781,'Province x Sector'!$B225)/1000</f>
        <v>5.1787693099999998</v>
      </c>
      <c r="W225" s="475">
        <f>SUMIFS('Energy consumption (toe)'!$AI$60:$AI$2781,'Energy consumption (toe)'!$J$60:$J$2781,'Province x Sector'!W$180,'Energy consumption (toe)'!$AM$60:$AM$2781,'Province x Sector'!$B225)/1000</f>
        <v>1.2245248000000002</v>
      </c>
      <c r="X225" s="475">
        <f>SUMIFS('Energy consumption (toe)'!$AI$60:$AI$2781,'Energy consumption (toe)'!$J$60:$J$2781,'Province x Sector'!X$180,'Energy consumption (toe)'!$AM$60:$AM$2781,'Province x Sector'!$B225)/1000</f>
        <v>0</v>
      </c>
      <c r="Y225" s="475">
        <f>SUMIFS('Energy consumption (toe)'!$AI$60:$AI$2781,'Energy consumption (toe)'!$J$60:$J$2781,'Province x Sector'!Y$180,'Energy consumption (toe)'!$AM$60:$AM$2781,'Province x Sector'!$B225)/1000</f>
        <v>6.5419651100000014</v>
      </c>
      <c r="Z225" s="475">
        <f>SUMIFS('Energy consumption (toe)'!$AI$60:$AI$2781,'Energy consumption (toe)'!$J$60:$J$2781,'Province x Sector'!Z$180,'Energy consumption (toe)'!$AM$60:$AM$2781,'Province x Sector'!$B225)/1000</f>
        <v>0</v>
      </c>
      <c r="AA225" s="475">
        <f>SUMIFS('Energy consumption (toe)'!$AI$60:$AI$2781,'Energy consumption (toe)'!$J$60:$J$2781,'Province x Sector'!AA$180,'Energy consumption (toe)'!$AM$60:$AM$2781,'Province x Sector'!$B225)/1000</f>
        <v>0</v>
      </c>
      <c r="AB225" s="475">
        <f>SUMIFS('Energy consumption (toe)'!$AI$60:$AI$2781,'Energy consumption (toe)'!$J$60:$J$2781,'Province x Sector'!AB$180,'Energy consumption (toe)'!$AM$60:$AM$2781,'Province x Sector'!$B225)/1000</f>
        <v>0</v>
      </c>
      <c r="AC225" s="475">
        <f>SUMIFS('Energy consumption (toe)'!$AI$60:$AI$2781,'Energy consumption (toe)'!$J$60:$J$2781,'Province x Sector'!AC$180,'Energy consumption (toe)'!$AM$60:$AM$2781,'Province x Sector'!$B225)/1000</f>
        <v>0</v>
      </c>
      <c r="AD225" s="475">
        <f>SUMIFS('Energy consumption (toe)'!$AI$60:$AI$2781,'Energy consumption (toe)'!$J$60:$J$2781,'Province x Sector'!AD$180,'Energy consumption (toe)'!$AM$60:$AM$2781,'Province x Sector'!$B225)/1000</f>
        <v>0</v>
      </c>
      <c r="AE225" s="479">
        <f>SUMIFS('Energy consumption (toe)'!$AI$60:$AI$2781,'Energy consumption (toe)'!$J$60:$J$2781,'Province x Sector'!AE$180,'Energy consumption (toe)'!$AM$60:$AM$2781,'Province x Sector'!$B225)/1000</f>
        <v>0</v>
      </c>
      <c r="AF225" s="59">
        <f t="shared" si="15"/>
        <v>132.23047895970001</v>
      </c>
    </row>
    <row r="226" spans="2:32" x14ac:dyDescent="0.25">
      <c r="B226" s="38" t="str">
        <f t="shared" si="14"/>
        <v>46. Tay Ninh</v>
      </c>
      <c r="C226" s="478">
        <f>SUMIFS('Energy consumption (toe)'!$AI$60:$AI$2781,'Energy consumption (toe)'!$J$60:$J$2781,'Province x Sector'!C$180,'Energy consumption (toe)'!$AM$60:$AM$2781,'Province x Sector'!$B226)/1000</f>
        <v>0</v>
      </c>
      <c r="D226" s="475">
        <f>SUMIFS('Energy consumption (toe)'!$AI$60:$AI$2781,'Energy consumption (toe)'!$J$60:$J$2781,'Province x Sector'!D$180,'Energy consumption (toe)'!$AM$60:$AM$2781,'Province x Sector'!$B226)/1000</f>
        <v>0</v>
      </c>
      <c r="E226" s="475">
        <f>SUMIFS('Energy consumption (toe)'!$AI$60:$AI$2781,'Energy consumption (toe)'!$J$60:$J$2781,'Province x Sector'!E$180,'Energy consumption (toe)'!$AM$60:$AM$2781,'Province x Sector'!$B226)/1000</f>
        <v>0</v>
      </c>
      <c r="F226" s="475">
        <f>SUMIFS('Energy consumption (toe)'!$AI$60:$AI$2781,'Energy consumption (toe)'!$J$60:$J$2781,'Province x Sector'!F$180,'Energy consumption (toe)'!$AM$60:$AM$2781,'Province x Sector'!$B226)/1000</f>
        <v>0</v>
      </c>
      <c r="G226" s="475">
        <f>SUMIFS('Energy consumption (toe)'!$AI$60:$AI$2781,'Energy consumption (toe)'!$J$60:$J$2781,'Province x Sector'!G$180,'Energy consumption (toe)'!$AM$60:$AM$2781,'Province x Sector'!$B226)/1000</f>
        <v>0</v>
      </c>
      <c r="H226" s="475">
        <f>SUMIFS('Energy consumption (toe)'!$AI$60:$AI$2781,'Energy consumption (toe)'!$J$60:$J$2781,'Province x Sector'!H$180,'Energy consumption (toe)'!$AM$60:$AM$2781,'Province x Sector'!$B226)/1000</f>
        <v>59.811679320000025</v>
      </c>
      <c r="I226" s="475">
        <f>SUMIFS('Energy consumption (toe)'!$AI$60:$AI$2781,'Energy consumption (toe)'!$J$60:$J$2781,'Province x Sector'!I$180,'Energy consumption (toe)'!$AM$60:$AM$2781,'Province x Sector'!$B226)/1000</f>
        <v>0</v>
      </c>
      <c r="J226" s="475">
        <f>SUMIFS('Energy consumption (toe)'!$AI$60:$AI$2781,'Energy consumption (toe)'!$J$60:$J$2781,'Province x Sector'!J$180,'Energy consumption (toe)'!$AM$60:$AM$2781,'Province x Sector'!$B226)/1000</f>
        <v>0</v>
      </c>
      <c r="K226" s="475">
        <f>SUMIFS('Energy consumption (toe)'!$AI$60:$AI$2781,'Energy consumption (toe)'!$J$60:$J$2781,'Province x Sector'!K$180,'Energy consumption (toe)'!$AM$60:$AM$2781,'Province x Sector'!$B226)/1000</f>
        <v>240.21737475880008</v>
      </c>
      <c r="L226" s="475">
        <f>SUMIFS('Energy consumption (toe)'!$AI$60:$AI$2781,'Energy consumption (toe)'!$J$60:$J$2781,'Province x Sector'!L$180,'Energy consumption (toe)'!$AM$60:$AM$2781,'Province x Sector'!$B226)/1000</f>
        <v>23.504548471300005</v>
      </c>
      <c r="M226" s="475">
        <f>SUMIFS('Energy consumption (toe)'!$AI$60:$AI$2781,'Energy consumption (toe)'!$J$60:$J$2781,'Province x Sector'!M$180,'Energy consumption (toe)'!$AM$60:$AM$2781,'Province x Sector'!$B226)/1000</f>
        <v>4.4787121086000008</v>
      </c>
      <c r="N226" s="475">
        <f>SUMIFS('Energy consumption (toe)'!$AI$60:$AI$2781,'Energy consumption (toe)'!$J$60:$J$2781,'Province x Sector'!N$180,'Energy consumption (toe)'!$AM$60:$AM$2781,'Province x Sector'!$B226)/1000</f>
        <v>0</v>
      </c>
      <c r="O226" s="475">
        <f>SUMIFS('Energy consumption (toe)'!$AI$60:$AI$2781,'Energy consumption (toe)'!$J$60:$J$2781,'Province x Sector'!O$180,'Energy consumption (toe)'!$AM$60:$AM$2781,'Province x Sector'!$B226)/1000</f>
        <v>0</v>
      </c>
      <c r="P226" s="475">
        <f>SUMIFS('Energy consumption (toe)'!$AI$60:$AI$2781,'Energy consumption (toe)'!$J$60:$J$2781,'Province x Sector'!P$180,'Energy consumption (toe)'!$AM$60:$AM$2781,'Province x Sector'!$B226)/1000</f>
        <v>0</v>
      </c>
      <c r="Q226" s="475">
        <f>SUMIFS('Energy consumption (toe)'!$AI$60:$AI$2781,'Energy consumption (toe)'!$J$60:$J$2781,'Province x Sector'!Q$180,'Energy consumption (toe)'!$AM$60:$AM$2781,'Province x Sector'!$B226)/1000</f>
        <v>0</v>
      </c>
      <c r="R226" s="475">
        <f>SUMIFS('Energy consumption (toe)'!$AI$60:$AI$2781,'Energy consumption (toe)'!$J$60:$J$2781,'Province x Sector'!R$180,'Energy consumption (toe)'!$AM$60:$AM$2781,'Province x Sector'!$B226)/1000</f>
        <v>0</v>
      </c>
      <c r="S226" s="475">
        <f>SUMIFS('Energy consumption (toe)'!$AI$60:$AI$2781,'Energy consumption (toe)'!$J$60:$J$2781,'Province x Sector'!S$180,'Energy consumption (toe)'!$AM$60:$AM$2781,'Province x Sector'!$B226)/1000</f>
        <v>0</v>
      </c>
      <c r="T226" s="475">
        <f>SUMIFS('Energy consumption (toe)'!$AI$60:$AI$2781,'Energy consumption (toe)'!$J$60:$J$2781,'Province x Sector'!T$180,'Energy consumption (toe)'!$AM$60:$AM$2781,'Province x Sector'!$B226)/1000</f>
        <v>70.075908349299993</v>
      </c>
      <c r="U226" s="475">
        <f>SUMIFS('Energy consumption (toe)'!$AI$60:$AI$2781,'Energy consumption (toe)'!$J$60:$J$2781,'Province x Sector'!U$180,'Energy consumption (toe)'!$AM$60:$AM$2781,'Province x Sector'!$B226)/1000</f>
        <v>16.22970604</v>
      </c>
      <c r="V226" s="475">
        <f>SUMIFS('Energy consumption (toe)'!$AI$60:$AI$2781,'Energy consumption (toe)'!$J$60:$J$2781,'Province x Sector'!V$180,'Energy consumption (toe)'!$AM$60:$AM$2781,'Province x Sector'!$B226)/1000</f>
        <v>2.4225100000000004</v>
      </c>
      <c r="W226" s="475">
        <f>SUMIFS('Energy consumption (toe)'!$AI$60:$AI$2781,'Energy consumption (toe)'!$J$60:$J$2781,'Province x Sector'!W$180,'Energy consumption (toe)'!$AM$60:$AM$2781,'Province x Sector'!$B226)/1000</f>
        <v>0</v>
      </c>
      <c r="X226" s="475">
        <f>SUMIFS('Energy consumption (toe)'!$AI$60:$AI$2781,'Energy consumption (toe)'!$J$60:$J$2781,'Province x Sector'!X$180,'Energy consumption (toe)'!$AM$60:$AM$2781,'Province x Sector'!$B226)/1000</f>
        <v>0</v>
      </c>
      <c r="Y226" s="475">
        <f>SUMIFS('Energy consumption (toe)'!$AI$60:$AI$2781,'Energy consumption (toe)'!$J$60:$J$2781,'Province x Sector'!Y$180,'Energy consumption (toe)'!$AM$60:$AM$2781,'Province x Sector'!$B226)/1000</f>
        <v>7.9260407390000003</v>
      </c>
      <c r="Z226" s="475">
        <f>SUMIFS('Energy consumption (toe)'!$AI$60:$AI$2781,'Energy consumption (toe)'!$J$60:$J$2781,'Province x Sector'!Z$180,'Energy consumption (toe)'!$AM$60:$AM$2781,'Province x Sector'!$B226)/1000</f>
        <v>0</v>
      </c>
      <c r="AA226" s="475">
        <f>SUMIFS('Energy consumption (toe)'!$AI$60:$AI$2781,'Energy consumption (toe)'!$J$60:$J$2781,'Province x Sector'!AA$180,'Energy consumption (toe)'!$AM$60:$AM$2781,'Province x Sector'!$B226)/1000</f>
        <v>0</v>
      </c>
      <c r="AB226" s="475">
        <f>SUMIFS('Energy consumption (toe)'!$AI$60:$AI$2781,'Energy consumption (toe)'!$J$60:$J$2781,'Province x Sector'!AB$180,'Energy consumption (toe)'!$AM$60:$AM$2781,'Province x Sector'!$B226)/1000</f>
        <v>0</v>
      </c>
      <c r="AC226" s="475">
        <f>SUMIFS('Energy consumption (toe)'!$AI$60:$AI$2781,'Energy consumption (toe)'!$J$60:$J$2781,'Province x Sector'!AC$180,'Energy consumption (toe)'!$AM$60:$AM$2781,'Province x Sector'!$B226)/1000</f>
        <v>0</v>
      </c>
      <c r="AD226" s="475">
        <f>SUMIFS('Energy consumption (toe)'!$AI$60:$AI$2781,'Energy consumption (toe)'!$J$60:$J$2781,'Province x Sector'!AD$180,'Energy consumption (toe)'!$AM$60:$AM$2781,'Province x Sector'!$B226)/1000</f>
        <v>0</v>
      </c>
      <c r="AE226" s="479">
        <f>SUMIFS('Energy consumption (toe)'!$AI$60:$AI$2781,'Energy consumption (toe)'!$J$60:$J$2781,'Province x Sector'!AE$180,'Energy consumption (toe)'!$AM$60:$AM$2781,'Province x Sector'!$B226)/1000</f>
        <v>0</v>
      </c>
      <c r="AF226" s="59">
        <f t="shared" si="15"/>
        <v>424.66647978700001</v>
      </c>
    </row>
    <row r="227" spans="2:32" x14ac:dyDescent="0.25">
      <c r="B227" s="38" t="str">
        <f t="shared" si="14"/>
        <v>47. Binh Duong</v>
      </c>
      <c r="C227" s="478">
        <f>SUMIFS('Energy consumption (toe)'!$AI$60:$AI$2781,'Energy consumption (toe)'!$J$60:$J$2781,'Province x Sector'!C$180,'Energy consumption (toe)'!$AM$60:$AM$2781,'Province x Sector'!$B227)/1000</f>
        <v>0</v>
      </c>
      <c r="D227" s="475">
        <f>SUMIFS('Energy consumption (toe)'!$AI$60:$AI$2781,'Energy consumption (toe)'!$J$60:$J$2781,'Province x Sector'!D$180,'Energy consumption (toe)'!$AM$60:$AM$2781,'Province x Sector'!$B227)/1000</f>
        <v>2.8938810700000004</v>
      </c>
      <c r="E227" s="475">
        <f>SUMIFS('Energy consumption (toe)'!$AI$60:$AI$2781,'Energy consumption (toe)'!$J$60:$J$2781,'Province x Sector'!E$180,'Energy consumption (toe)'!$AM$60:$AM$2781,'Province x Sector'!$B227)/1000</f>
        <v>0</v>
      </c>
      <c r="F227" s="475">
        <f>SUMIFS('Energy consumption (toe)'!$AI$60:$AI$2781,'Energy consumption (toe)'!$J$60:$J$2781,'Province x Sector'!F$180,'Energy consumption (toe)'!$AM$60:$AM$2781,'Province x Sector'!$B227)/1000</f>
        <v>0</v>
      </c>
      <c r="G227" s="475">
        <f>SUMIFS('Energy consumption (toe)'!$AI$60:$AI$2781,'Energy consumption (toe)'!$J$60:$J$2781,'Province x Sector'!G$180,'Energy consumption (toe)'!$AM$60:$AM$2781,'Province x Sector'!$B227)/1000</f>
        <v>0</v>
      </c>
      <c r="H227" s="475">
        <f>SUMIFS('Energy consumption (toe)'!$AI$60:$AI$2781,'Energy consumption (toe)'!$J$60:$J$2781,'Province x Sector'!H$180,'Energy consumption (toe)'!$AM$60:$AM$2781,'Province x Sector'!$B227)/1000</f>
        <v>83.732352211299997</v>
      </c>
      <c r="I227" s="475">
        <f>SUMIFS('Energy consumption (toe)'!$AI$60:$AI$2781,'Energy consumption (toe)'!$J$60:$J$2781,'Province x Sector'!I$180,'Energy consumption (toe)'!$AM$60:$AM$2781,'Province x Sector'!$B227)/1000</f>
        <v>26.566696160100001</v>
      </c>
      <c r="J227" s="475">
        <f>SUMIFS('Energy consumption (toe)'!$AI$60:$AI$2781,'Energy consumption (toe)'!$J$60:$J$2781,'Province x Sector'!J$180,'Energy consumption (toe)'!$AM$60:$AM$2781,'Province x Sector'!$B227)/1000</f>
        <v>0</v>
      </c>
      <c r="K227" s="475">
        <f>SUMIFS('Energy consumption (toe)'!$AI$60:$AI$2781,'Energy consumption (toe)'!$J$60:$J$2781,'Province x Sector'!K$180,'Energy consumption (toe)'!$AM$60:$AM$2781,'Province x Sector'!$B227)/1000</f>
        <v>261.85059853150005</v>
      </c>
      <c r="L227" s="475">
        <f>SUMIFS('Energy consumption (toe)'!$AI$60:$AI$2781,'Energy consumption (toe)'!$J$60:$J$2781,'Province x Sector'!L$180,'Energy consumption (toe)'!$AM$60:$AM$2781,'Province x Sector'!$B227)/1000</f>
        <v>46.917281542900014</v>
      </c>
      <c r="M227" s="475">
        <f>SUMIFS('Energy consumption (toe)'!$AI$60:$AI$2781,'Energy consumption (toe)'!$J$60:$J$2781,'Province x Sector'!M$180,'Energy consumption (toe)'!$AM$60:$AM$2781,'Province x Sector'!$B227)/1000</f>
        <v>3.5616990100000003</v>
      </c>
      <c r="N227" s="475">
        <f>SUMIFS('Energy consumption (toe)'!$AI$60:$AI$2781,'Energy consumption (toe)'!$J$60:$J$2781,'Province x Sector'!N$180,'Energy consumption (toe)'!$AM$60:$AM$2781,'Province x Sector'!$B227)/1000</f>
        <v>25.338227915000001</v>
      </c>
      <c r="O227" s="475">
        <f>SUMIFS('Energy consumption (toe)'!$AI$60:$AI$2781,'Energy consumption (toe)'!$J$60:$J$2781,'Province x Sector'!O$180,'Energy consumption (toe)'!$AM$60:$AM$2781,'Province x Sector'!$B227)/1000</f>
        <v>204.32954719910001</v>
      </c>
      <c r="P227" s="475">
        <f>SUMIFS('Energy consumption (toe)'!$AI$60:$AI$2781,'Energy consumption (toe)'!$J$60:$J$2781,'Province x Sector'!P$180,'Energy consumption (toe)'!$AM$60:$AM$2781,'Province x Sector'!$B227)/1000</f>
        <v>1.91658163</v>
      </c>
      <c r="Q227" s="475">
        <f>SUMIFS('Energy consumption (toe)'!$AI$60:$AI$2781,'Energy consumption (toe)'!$J$60:$J$2781,'Province x Sector'!Q$180,'Energy consumption (toe)'!$AM$60:$AM$2781,'Province x Sector'!$B227)/1000</f>
        <v>0</v>
      </c>
      <c r="R227" s="475">
        <f>SUMIFS('Energy consumption (toe)'!$AI$60:$AI$2781,'Energy consumption (toe)'!$J$60:$J$2781,'Province x Sector'!R$180,'Energy consumption (toe)'!$AM$60:$AM$2781,'Province x Sector'!$B227)/1000</f>
        <v>6.4026684700000009</v>
      </c>
      <c r="S227" s="475">
        <f>SUMIFS('Energy consumption (toe)'!$AI$60:$AI$2781,'Energy consumption (toe)'!$J$60:$J$2781,'Province x Sector'!S$180,'Energy consumption (toe)'!$AM$60:$AM$2781,'Province x Sector'!$B227)/1000</f>
        <v>8.4390747432000008</v>
      </c>
      <c r="T227" s="475">
        <f>SUMIFS('Energy consumption (toe)'!$AI$60:$AI$2781,'Energy consumption (toe)'!$J$60:$J$2781,'Province x Sector'!T$180,'Energy consumption (toe)'!$AM$60:$AM$2781,'Province x Sector'!$B227)/1000</f>
        <v>105.80252620600001</v>
      </c>
      <c r="U227" s="475">
        <f>SUMIFS('Energy consumption (toe)'!$AI$60:$AI$2781,'Energy consumption (toe)'!$J$60:$J$2781,'Province x Sector'!U$180,'Energy consumption (toe)'!$AM$60:$AM$2781,'Province x Sector'!$B227)/1000</f>
        <v>33.391647970000008</v>
      </c>
      <c r="V227" s="475">
        <f>SUMIFS('Energy consumption (toe)'!$AI$60:$AI$2781,'Energy consumption (toe)'!$J$60:$J$2781,'Province x Sector'!V$180,'Energy consumption (toe)'!$AM$60:$AM$2781,'Province x Sector'!$B227)/1000</f>
        <v>287.18846152100008</v>
      </c>
      <c r="W227" s="475">
        <f>SUMIFS('Energy consumption (toe)'!$AI$60:$AI$2781,'Energy consumption (toe)'!$J$60:$J$2781,'Province x Sector'!W$180,'Energy consumption (toe)'!$AM$60:$AM$2781,'Province x Sector'!$B227)/1000</f>
        <v>45.634344205800005</v>
      </c>
      <c r="X227" s="475">
        <f>SUMIFS('Energy consumption (toe)'!$AI$60:$AI$2781,'Energy consumption (toe)'!$J$60:$J$2781,'Province x Sector'!X$180,'Energy consumption (toe)'!$AM$60:$AM$2781,'Province x Sector'!$B227)/1000</f>
        <v>48.041861795900004</v>
      </c>
      <c r="Y227" s="475">
        <f>SUMIFS('Energy consumption (toe)'!$AI$60:$AI$2781,'Energy consumption (toe)'!$J$60:$J$2781,'Province x Sector'!Y$180,'Energy consumption (toe)'!$AM$60:$AM$2781,'Province x Sector'!$B227)/1000</f>
        <v>16.725009415900001</v>
      </c>
      <c r="Z227" s="475">
        <f>SUMIFS('Energy consumption (toe)'!$AI$60:$AI$2781,'Energy consumption (toe)'!$J$60:$J$2781,'Province x Sector'!Z$180,'Energy consumption (toe)'!$AM$60:$AM$2781,'Province x Sector'!$B227)/1000</f>
        <v>8.4619759627999986</v>
      </c>
      <c r="AA227" s="475">
        <f>SUMIFS('Energy consumption (toe)'!$AI$60:$AI$2781,'Energy consumption (toe)'!$J$60:$J$2781,'Province x Sector'!AA$180,'Energy consumption (toe)'!$AM$60:$AM$2781,'Province x Sector'!$B227)/1000</f>
        <v>10.473811335900001</v>
      </c>
      <c r="AB227" s="475">
        <f>SUMIFS('Energy consumption (toe)'!$AI$60:$AI$2781,'Energy consumption (toe)'!$J$60:$J$2781,'Province x Sector'!AB$180,'Energy consumption (toe)'!$AM$60:$AM$2781,'Province x Sector'!$B227)/1000</f>
        <v>0</v>
      </c>
      <c r="AC227" s="475">
        <f>SUMIFS('Energy consumption (toe)'!$AI$60:$AI$2781,'Energy consumption (toe)'!$J$60:$J$2781,'Province x Sector'!AC$180,'Energy consumption (toe)'!$AM$60:$AM$2781,'Province x Sector'!$B227)/1000</f>
        <v>33.733631464300004</v>
      </c>
      <c r="AD227" s="475">
        <f>SUMIFS('Energy consumption (toe)'!$AI$60:$AI$2781,'Energy consumption (toe)'!$J$60:$J$2781,'Province x Sector'!AD$180,'Energy consumption (toe)'!$AM$60:$AM$2781,'Province x Sector'!$B227)/1000</f>
        <v>86.437148239300015</v>
      </c>
      <c r="AE227" s="479">
        <f>SUMIFS('Energy consumption (toe)'!$AI$60:$AI$2781,'Energy consumption (toe)'!$J$60:$J$2781,'Province x Sector'!AE$180,'Energy consumption (toe)'!$AM$60:$AM$2781,'Province x Sector'!$B227)/1000</f>
        <v>0</v>
      </c>
      <c r="AF227" s="59">
        <f t="shared" si="15"/>
        <v>1347.8390266000006</v>
      </c>
    </row>
    <row r="228" spans="2:32" x14ac:dyDescent="0.25">
      <c r="B228" s="38" t="str">
        <f t="shared" si="14"/>
        <v>48. Dong Nai</v>
      </c>
      <c r="C228" s="478">
        <f>SUMIFS('Energy consumption (toe)'!$AI$60:$AI$2781,'Energy consumption (toe)'!$J$60:$J$2781,'Province x Sector'!C$180,'Energy consumption (toe)'!$AM$60:$AM$2781,'Province x Sector'!$B228)/1000</f>
        <v>0</v>
      </c>
      <c r="D228" s="475">
        <f>SUMIFS('Energy consumption (toe)'!$AI$60:$AI$2781,'Energy consumption (toe)'!$J$60:$J$2781,'Province x Sector'!D$180,'Energy consumption (toe)'!$AM$60:$AM$2781,'Province x Sector'!$B228)/1000</f>
        <v>2.0664781800000003</v>
      </c>
      <c r="E228" s="475">
        <f>SUMIFS('Energy consumption (toe)'!$AI$60:$AI$2781,'Energy consumption (toe)'!$J$60:$J$2781,'Province x Sector'!E$180,'Energy consumption (toe)'!$AM$60:$AM$2781,'Province x Sector'!$B228)/1000</f>
        <v>0</v>
      </c>
      <c r="F228" s="475">
        <f>SUMIFS('Energy consumption (toe)'!$AI$60:$AI$2781,'Energy consumption (toe)'!$J$60:$J$2781,'Province x Sector'!F$180,'Energy consumption (toe)'!$AM$60:$AM$2781,'Province x Sector'!$B228)/1000</f>
        <v>3.9663068704</v>
      </c>
      <c r="G228" s="475">
        <f>SUMIFS('Energy consumption (toe)'!$AI$60:$AI$2781,'Energy consumption (toe)'!$J$60:$J$2781,'Province x Sector'!G$180,'Energy consumption (toe)'!$AM$60:$AM$2781,'Province x Sector'!$B228)/1000</f>
        <v>0</v>
      </c>
      <c r="H228" s="475">
        <f>SUMIFS('Energy consumption (toe)'!$AI$60:$AI$2781,'Energy consumption (toe)'!$J$60:$J$2781,'Province x Sector'!H$180,'Energy consumption (toe)'!$AM$60:$AM$2781,'Province x Sector'!$B228)/1000</f>
        <v>84.000317939099986</v>
      </c>
      <c r="I228" s="475">
        <f>SUMIFS('Energy consumption (toe)'!$AI$60:$AI$2781,'Energy consumption (toe)'!$J$60:$J$2781,'Province x Sector'!I$180,'Energy consumption (toe)'!$AM$60:$AM$2781,'Province x Sector'!$B228)/1000</f>
        <v>18.527604060500003</v>
      </c>
      <c r="J228" s="475">
        <f>SUMIFS('Energy consumption (toe)'!$AI$60:$AI$2781,'Energy consumption (toe)'!$J$60:$J$2781,'Province x Sector'!J$180,'Energy consumption (toe)'!$AM$60:$AM$2781,'Province x Sector'!$B228)/1000</f>
        <v>3.3461514105000005</v>
      </c>
      <c r="K228" s="475">
        <f>SUMIFS('Energy consumption (toe)'!$AI$60:$AI$2781,'Energy consumption (toe)'!$J$60:$J$2781,'Province x Sector'!K$180,'Energy consumption (toe)'!$AM$60:$AM$2781,'Province x Sector'!$B228)/1000</f>
        <v>456.50613602500005</v>
      </c>
      <c r="L228" s="475">
        <f>SUMIFS('Energy consumption (toe)'!$AI$60:$AI$2781,'Energy consumption (toe)'!$J$60:$J$2781,'Province x Sector'!L$180,'Energy consumption (toe)'!$AM$60:$AM$2781,'Province x Sector'!$B228)/1000</f>
        <v>77.061460895300016</v>
      </c>
      <c r="M228" s="475">
        <f>SUMIFS('Energy consumption (toe)'!$AI$60:$AI$2781,'Energy consumption (toe)'!$J$60:$J$2781,'Province x Sector'!M$180,'Energy consumption (toe)'!$AM$60:$AM$2781,'Province x Sector'!$B228)/1000</f>
        <v>42.354226800899994</v>
      </c>
      <c r="N228" s="475">
        <f>SUMIFS('Energy consumption (toe)'!$AI$60:$AI$2781,'Energy consumption (toe)'!$J$60:$J$2781,'Province x Sector'!N$180,'Energy consumption (toe)'!$AM$60:$AM$2781,'Province x Sector'!$B228)/1000</f>
        <v>69.298847043300015</v>
      </c>
      <c r="O228" s="475">
        <f>SUMIFS('Energy consumption (toe)'!$AI$60:$AI$2781,'Energy consumption (toe)'!$J$60:$J$2781,'Province x Sector'!O$180,'Energy consumption (toe)'!$AM$60:$AM$2781,'Province x Sector'!$B228)/1000</f>
        <v>35.925431377999999</v>
      </c>
      <c r="P228" s="475">
        <f>SUMIFS('Energy consumption (toe)'!$AI$60:$AI$2781,'Energy consumption (toe)'!$J$60:$J$2781,'Province x Sector'!P$180,'Energy consumption (toe)'!$AM$60:$AM$2781,'Province x Sector'!$B228)/1000</f>
        <v>7.4559867738000003</v>
      </c>
      <c r="Q228" s="475">
        <f>SUMIFS('Energy consumption (toe)'!$AI$60:$AI$2781,'Energy consumption (toe)'!$J$60:$J$2781,'Province x Sector'!Q$180,'Energy consumption (toe)'!$AM$60:$AM$2781,'Province x Sector'!$B228)/1000</f>
        <v>0</v>
      </c>
      <c r="R228" s="475">
        <f>SUMIFS('Energy consumption (toe)'!$AI$60:$AI$2781,'Energy consumption (toe)'!$J$60:$J$2781,'Province x Sector'!R$180,'Energy consumption (toe)'!$AM$60:$AM$2781,'Province x Sector'!$B228)/1000</f>
        <v>71.651421131900008</v>
      </c>
      <c r="S228" s="475">
        <f>SUMIFS('Energy consumption (toe)'!$AI$60:$AI$2781,'Energy consumption (toe)'!$J$60:$J$2781,'Province x Sector'!S$180,'Energy consumption (toe)'!$AM$60:$AM$2781,'Province x Sector'!$B228)/1000</f>
        <v>1.0135504100000001</v>
      </c>
      <c r="T228" s="475">
        <f>SUMIFS('Energy consumption (toe)'!$AI$60:$AI$2781,'Energy consumption (toe)'!$J$60:$J$2781,'Province x Sector'!T$180,'Energy consumption (toe)'!$AM$60:$AM$2781,'Province x Sector'!$B228)/1000</f>
        <v>94.795152333499999</v>
      </c>
      <c r="U228" s="475">
        <f>SUMIFS('Energy consumption (toe)'!$AI$60:$AI$2781,'Energy consumption (toe)'!$J$60:$J$2781,'Province x Sector'!U$180,'Energy consumption (toe)'!$AM$60:$AM$2781,'Province x Sector'!$B228)/1000</f>
        <v>233.86768173219997</v>
      </c>
      <c r="V228" s="475">
        <f>SUMIFS('Energy consumption (toe)'!$AI$60:$AI$2781,'Energy consumption (toe)'!$J$60:$J$2781,'Province x Sector'!V$180,'Energy consumption (toe)'!$AM$60:$AM$2781,'Province x Sector'!$B228)/1000</f>
        <v>79.100271195600016</v>
      </c>
      <c r="W228" s="475">
        <f>SUMIFS('Energy consumption (toe)'!$AI$60:$AI$2781,'Energy consumption (toe)'!$J$60:$J$2781,'Province x Sector'!W$180,'Energy consumption (toe)'!$AM$60:$AM$2781,'Province x Sector'!$B228)/1000</f>
        <v>75.307699622700014</v>
      </c>
      <c r="X228" s="475">
        <f>SUMIFS('Energy consumption (toe)'!$AI$60:$AI$2781,'Energy consumption (toe)'!$J$60:$J$2781,'Province x Sector'!X$180,'Energy consumption (toe)'!$AM$60:$AM$2781,'Province x Sector'!$B228)/1000</f>
        <v>48.359766361700004</v>
      </c>
      <c r="Y228" s="475">
        <f>SUMIFS('Energy consumption (toe)'!$AI$60:$AI$2781,'Energy consumption (toe)'!$J$60:$J$2781,'Province x Sector'!Y$180,'Energy consumption (toe)'!$AM$60:$AM$2781,'Province x Sector'!$B228)/1000</f>
        <v>51.134941890800008</v>
      </c>
      <c r="Z228" s="475">
        <f>SUMIFS('Energy consumption (toe)'!$AI$60:$AI$2781,'Energy consumption (toe)'!$J$60:$J$2781,'Province x Sector'!Z$180,'Energy consumption (toe)'!$AM$60:$AM$2781,'Province x Sector'!$B228)/1000</f>
        <v>10.850569313899999</v>
      </c>
      <c r="AA228" s="475">
        <f>SUMIFS('Energy consumption (toe)'!$AI$60:$AI$2781,'Energy consumption (toe)'!$J$60:$J$2781,'Province x Sector'!AA$180,'Energy consumption (toe)'!$AM$60:$AM$2781,'Province x Sector'!$B228)/1000</f>
        <v>35.071562331800003</v>
      </c>
      <c r="AB228" s="475">
        <f>SUMIFS('Energy consumption (toe)'!$AI$60:$AI$2781,'Energy consumption (toe)'!$J$60:$J$2781,'Province x Sector'!AB$180,'Energy consumption (toe)'!$AM$60:$AM$2781,'Province x Sector'!$B228)/1000</f>
        <v>0</v>
      </c>
      <c r="AC228" s="475">
        <f>SUMIFS('Energy consumption (toe)'!$AI$60:$AI$2781,'Energy consumption (toe)'!$J$60:$J$2781,'Province x Sector'!AC$180,'Energy consumption (toe)'!$AM$60:$AM$2781,'Province x Sector'!$B228)/1000</f>
        <v>0</v>
      </c>
      <c r="AD228" s="475">
        <f>SUMIFS('Energy consumption (toe)'!$AI$60:$AI$2781,'Energy consumption (toe)'!$J$60:$J$2781,'Province x Sector'!AD$180,'Energy consumption (toe)'!$AM$60:$AM$2781,'Province x Sector'!$B228)/1000</f>
        <v>38.232512446299999</v>
      </c>
      <c r="AE228" s="479">
        <f>SUMIFS('Energy consumption (toe)'!$AI$60:$AI$2781,'Energy consumption (toe)'!$J$60:$J$2781,'Province x Sector'!AE$180,'Energy consumption (toe)'!$AM$60:$AM$2781,'Province x Sector'!$B228)/1000</f>
        <v>2.3355773800000001</v>
      </c>
      <c r="AF228" s="59">
        <f t="shared" si="15"/>
        <v>1542.2296535271998</v>
      </c>
    </row>
    <row r="229" spans="2:32" x14ac:dyDescent="0.25">
      <c r="B229" s="38" t="str">
        <f t="shared" si="14"/>
        <v>49. Ba Ria Vung Tau</v>
      </c>
      <c r="C229" s="478">
        <f>SUMIFS('Energy consumption (toe)'!$AI$60:$AI$2781,'Energy consumption (toe)'!$J$60:$J$2781,'Province x Sector'!C$180,'Energy consumption (toe)'!$AM$60:$AM$2781,'Province x Sector'!$B229)/1000</f>
        <v>0</v>
      </c>
      <c r="D229" s="475">
        <f>SUMIFS('Energy consumption (toe)'!$AI$60:$AI$2781,'Energy consumption (toe)'!$J$60:$J$2781,'Province x Sector'!D$180,'Energy consumption (toe)'!$AM$60:$AM$2781,'Province x Sector'!$B229)/1000</f>
        <v>294.05534322990007</v>
      </c>
      <c r="E229" s="475">
        <f>SUMIFS('Energy consumption (toe)'!$AI$60:$AI$2781,'Energy consumption (toe)'!$J$60:$J$2781,'Province x Sector'!E$180,'Energy consumption (toe)'!$AM$60:$AM$2781,'Province x Sector'!$B229)/1000</f>
        <v>0</v>
      </c>
      <c r="F229" s="475">
        <f>SUMIFS('Energy consumption (toe)'!$AI$60:$AI$2781,'Energy consumption (toe)'!$J$60:$J$2781,'Province x Sector'!F$180,'Energy consumption (toe)'!$AM$60:$AM$2781,'Province x Sector'!$B229)/1000</f>
        <v>0</v>
      </c>
      <c r="G229" s="475">
        <f>SUMIFS('Energy consumption (toe)'!$AI$60:$AI$2781,'Energy consumption (toe)'!$J$60:$J$2781,'Province x Sector'!G$180,'Energy consumption (toe)'!$AM$60:$AM$2781,'Province x Sector'!$B229)/1000</f>
        <v>0</v>
      </c>
      <c r="H229" s="475">
        <f>SUMIFS('Energy consumption (toe)'!$AI$60:$AI$2781,'Energy consumption (toe)'!$J$60:$J$2781,'Province x Sector'!H$180,'Energy consumption (toe)'!$AM$60:$AM$2781,'Province x Sector'!$B229)/1000</f>
        <v>17.916488169000001</v>
      </c>
      <c r="I229" s="475">
        <f>SUMIFS('Energy consumption (toe)'!$AI$60:$AI$2781,'Energy consumption (toe)'!$J$60:$J$2781,'Province x Sector'!I$180,'Energy consumption (toe)'!$AM$60:$AM$2781,'Province x Sector'!$B229)/1000</f>
        <v>73.280311960000006</v>
      </c>
      <c r="J229" s="475">
        <f>SUMIFS('Energy consumption (toe)'!$AI$60:$AI$2781,'Energy consumption (toe)'!$J$60:$J$2781,'Province x Sector'!J$180,'Energy consumption (toe)'!$AM$60:$AM$2781,'Province x Sector'!$B229)/1000</f>
        <v>0</v>
      </c>
      <c r="K229" s="475">
        <f>SUMIFS('Energy consumption (toe)'!$AI$60:$AI$2781,'Energy consumption (toe)'!$J$60:$J$2781,'Province x Sector'!K$180,'Energy consumption (toe)'!$AM$60:$AM$2781,'Province x Sector'!$B229)/1000</f>
        <v>59.844430840000001</v>
      </c>
      <c r="L229" s="475">
        <f>SUMIFS('Energy consumption (toe)'!$AI$60:$AI$2781,'Energy consumption (toe)'!$J$60:$J$2781,'Province x Sector'!L$180,'Energy consumption (toe)'!$AM$60:$AM$2781,'Province x Sector'!$B229)/1000</f>
        <v>1.2580696199999999</v>
      </c>
      <c r="M229" s="475">
        <f>SUMIFS('Energy consumption (toe)'!$AI$60:$AI$2781,'Energy consumption (toe)'!$J$60:$J$2781,'Province x Sector'!M$180,'Energy consumption (toe)'!$AM$60:$AM$2781,'Province x Sector'!$B229)/1000</f>
        <v>2.8275703573737374</v>
      </c>
      <c r="N229" s="475">
        <f>SUMIFS('Energy consumption (toe)'!$AI$60:$AI$2781,'Energy consumption (toe)'!$J$60:$J$2781,'Province x Sector'!N$180,'Energy consumption (toe)'!$AM$60:$AM$2781,'Province x Sector'!$B229)/1000</f>
        <v>0</v>
      </c>
      <c r="O229" s="475">
        <f>SUMIFS('Energy consumption (toe)'!$AI$60:$AI$2781,'Energy consumption (toe)'!$J$60:$J$2781,'Province x Sector'!O$180,'Energy consumption (toe)'!$AM$60:$AM$2781,'Province x Sector'!$B229)/1000</f>
        <v>16.82703579</v>
      </c>
      <c r="P229" s="475">
        <f>SUMIFS('Energy consumption (toe)'!$AI$60:$AI$2781,'Energy consumption (toe)'!$J$60:$J$2781,'Province x Sector'!P$180,'Energy consumption (toe)'!$AM$60:$AM$2781,'Province x Sector'!$B229)/1000</f>
        <v>0</v>
      </c>
      <c r="Q229" s="475">
        <f>SUMIFS('Energy consumption (toe)'!$AI$60:$AI$2781,'Energy consumption (toe)'!$J$60:$J$2781,'Province x Sector'!Q$180,'Energy consumption (toe)'!$AM$60:$AM$2781,'Province x Sector'!$B229)/1000</f>
        <v>32.003831488499998</v>
      </c>
      <c r="R229" s="475">
        <f>SUMIFS('Energy consumption (toe)'!$AI$60:$AI$2781,'Energy consumption (toe)'!$J$60:$J$2781,'Province x Sector'!R$180,'Energy consumption (toe)'!$AM$60:$AM$2781,'Province x Sector'!$B229)/1000</f>
        <v>70.112441000000004</v>
      </c>
      <c r="S229" s="475">
        <f>SUMIFS('Energy consumption (toe)'!$AI$60:$AI$2781,'Energy consumption (toe)'!$J$60:$J$2781,'Province x Sector'!S$180,'Energy consumption (toe)'!$AM$60:$AM$2781,'Province x Sector'!$B229)/1000</f>
        <v>0</v>
      </c>
      <c r="T229" s="475">
        <f>SUMIFS('Energy consumption (toe)'!$AI$60:$AI$2781,'Energy consumption (toe)'!$J$60:$J$2781,'Province x Sector'!T$180,'Energy consumption (toe)'!$AM$60:$AM$2781,'Province x Sector'!$B229)/1000</f>
        <v>18.346697669999998</v>
      </c>
      <c r="U229" s="475">
        <f>SUMIFS('Energy consumption (toe)'!$AI$60:$AI$2781,'Energy consumption (toe)'!$J$60:$J$2781,'Province x Sector'!U$180,'Energy consumption (toe)'!$AM$60:$AM$2781,'Province x Sector'!$B229)/1000</f>
        <v>109.6861103629</v>
      </c>
      <c r="V229" s="475">
        <f>SUMIFS('Energy consumption (toe)'!$AI$60:$AI$2781,'Energy consumption (toe)'!$J$60:$J$2781,'Province x Sector'!V$180,'Energy consumption (toe)'!$AM$60:$AM$2781,'Province x Sector'!$B229)/1000</f>
        <v>455.00073917990005</v>
      </c>
      <c r="W229" s="475">
        <f>SUMIFS('Energy consumption (toe)'!$AI$60:$AI$2781,'Energy consumption (toe)'!$J$60:$J$2781,'Province x Sector'!W$180,'Energy consumption (toe)'!$AM$60:$AM$2781,'Province x Sector'!$B229)/1000</f>
        <v>54.241471480000001</v>
      </c>
      <c r="X229" s="475">
        <f>SUMIFS('Energy consumption (toe)'!$AI$60:$AI$2781,'Energy consumption (toe)'!$J$60:$J$2781,'Province x Sector'!X$180,'Energy consumption (toe)'!$AM$60:$AM$2781,'Province x Sector'!$B229)/1000</f>
        <v>0</v>
      </c>
      <c r="Y229" s="475">
        <f>SUMIFS('Energy consumption (toe)'!$AI$60:$AI$2781,'Energy consumption (toe)'!$J$60:$J$2781,'Province x Sector'!Y$180,'Energy consumption (toe)'!$AM$60:$AM$2781,'Province x Sector'!$B229)/1000</f>
        <v>0</v>
      </c>
      <c r="Z229" s="475">
        <f>SUMIFS('Energy consumption (toe)'!$AI$60:$AI$2781,'Energy consumption (toe)'!$J$60:$J$2781,'Province x Sector'!Z$180,'Energy consumption (toe)'!$AM$60:$AM$2781,'Province x Sector'!$B229)/1000</f>
        <v>9.0471725000000003</v>
      </c>
      <c r="AA229" s="475">
        <f>SUMIFS('Energy consumption (toe)'!$AI$60:$AI$2781,'Energy consumption (toe)'!$J$60:$J$2781,'Province x Sector'!AA$180,'Energy consumption (toe)'!$AM$60:$AM$2781,'Province x Sector'!$B229)/1000</f>
        <v>0</v>
      </c>
      <c r="AB229" s="475">
        <f>SUMIFS('Energy consumption (toe)'!$AI$60:$AI$2781,'Energy consumption (toe)'!$J$60:$J$2781,'Province x Sector'!AB$180,'Energy consumption (toe)'!$AM$60:$AM$2781,'Province x Sector'!$B229)/1000</f>
        <v>1.5049031660000001</v>
      </c>
      <c r="AC229" s="475">
        <f>SUMIFS('Energy consumption (toe)'!$AI$60:$AI$2781,'Energy consumption (toe)'!$J$60:$J$2781,'Province x Sector'!AC$180,'Energy consumption (toe)'!$AM$60:$AM$2781,'Province x Sector'!$B229)/1000</f>
        <v>0</v>
      </c>
      <c r="AD229" s="475">
        <f>SUMIFS('Energy consumption (toe)'!$AI$60:$AI$2781,'Energy consumption (toe)'!$J$60:$J$2781,'Province x Sector'!AD$180,'Energy consumption (toe)'!$AM$60:$AM$2781,'Province x Sector'!$B229)/1000</f>
        <v>36.705177345000003</v>
      </c>
      <c r="AE229" s="479">
        <f>SUMIFS('Energy consumption (toe)'!$AI$60:$AI$2781,'Energy consumption (toe)'!$J$60:$J$2781,'Province x Sector'!AE$180,'Energy consumption (toe)'!$AM$60:$AM$2781,'Province x Sector'!$B229)/1000</f>
        <v>0</v>
      </c>
      <c r="AF229" s="59">
        <f t="shared" si="15"/>
        <v>1252.657794158574</v>
      </c>
    </row>
    <row r="230" spans="2:32" x14ac:dyDescent="0.25">
      <c r="B230" s="38" t="str">
        <f t="shared" si="14"/>
        <v>50. Ho Chi Minh</v>
      </c>
      <c r="C230" s="478">
        <f>SUMIFS('Energy consumption (toe)'!$AI$60:$AI$2781,'Energy consumption (toe)'!$J$60:$J$2781,'Province x Sector'!C$180,'Energy consumption (toe)'!$AM$60:$AM$2781,'Province x Sector'!$B230)/1000</f>
        <v>0</v>
      </c>
      <c r="D230" s="475">
        <f>SUMIFS('Energy consumption (toe)'!$AI$60:$AI$2781,'Energy consumption (toe)'!$J$60:$J$2781,'Province x Sector'!D$180,'Energy consumption (toe)'!$AM$60:$AM$2781,'Province x Sector'!$B230)/1000</f>
        <v>0</v>
      </c>
      <c r="E230" s="475">
        <f>SUMIFS('Energy consumption (toe)'!$AI$60:$AI$2781,'Energy consumption (toe)'!$J$60:$J$2781,'Province x Sector'!E$180,'Energy consumption (toe)'!$AM$60:$AM$2781,'Province x Sector'!$B230)/1000</f>
        <v>0</v>
      </c>
      <c r="F230" s="475">
        <f>SUMIFS('Energy consumption (toe)'!$AI$60:$AI$2781,'Energy consumption (toe)'!$J$60:$J$2781,'Province x Sector'!F$180,'Energy consumption (toe)'!$AM$60:$AM$2781,'Province x Sector'!$B230)/1000</f>
        <v>0</v>
      </c>
      <c r="G230" s="475">
        <f>SUMIFS('Energy consumption (toe)'!$AI$60:$AI$2781,'Energy consumption (toe)'!$J$60:$J$2781,'Province x Sector'!G$180,'Energy consumption (toe)'!$AM$60:$AM$2781,'Province x Sector'!$B230)/1000</f>
        <v>0</v>
      </c>
      <c r="H230" s="475">
        <f>SUMIFS('Energy consumption (toe)'!$AI$60:$AI$2781,'Energy consumption (toe)'!$J$60:$J$2781,'Province x Sector'!H$180,'Energy consumption (toe)'!$AM$60:$AM$2781,'Province x Sector'!$B230)/1000</f>
        <v>37.842186431299993</v>
      </c>
      <c r="I230" s="475">
        <f>SUMIFS('Energy consumption (toe)'!$AI$60:$AI$2781,'Energy consumption (toe)'!$J$60:$J$2781,'Province x Sector'!I$180,'Energy consumption (toe)'!$AM$60:$AM$2781,'Province x Sector'!$B230)/1000</f>
        <v>26.850038332400004</v>
      </c>
      <c r="J230" s="475">
        <f>SUMIFS('Energy consumption (toe)'!$AI$60:$AI$2781,'Energy consumption (toe)'!$J$60:$J$2781,'Province x Sector'!J$180,'Energy consumption (toe)'!$AM$60:$AM$2781,'Province x Sector'!$B230)/1000</f>
        <v>5.8195910270000004</v>
      </c>
      <c r="K230" s="475">
        <f>SUMIFS('Energy consumption (toe)'!$AI$60:$AI$2781,'Energy consumption (toe)'!$J$60:$J$2781,'Province x Sector'!K$180,'Energy consumption (toe)'!$AM$60:$AM$2781,'Province x Sector'!$B230)/1000</f>
        <v>62.497068451700002</v>
      </c>
      <c r="L230" s="475">
        <f>SUMIFS('Energy consumption (toe)'!$AI$60:$AI$2781,'Energy consumption (toe)'!$J$60:$J$2781,'Province x Sector'!L$180,'Energy consumption (toe)'!$AM$60:$AM$2781,'Province x Sector'!$B230)/1000</f>
        <v>14.1483745802</v>
      </c>
      <c r="M230" s="475">
        <f>SUMIFS('Energy consumption (toe)'!$AI$60:$AI$2781,'Energy consumption (toe)'!$J$60:$J$2781,'Province x Sector'!M$180,'Energy consumption (toe)'!$AM$60:$AM$2781,'Province x Sector'!$B230)/1000</f>
        <v>53.5243633368</v>
      </c>
      <c r="N230" s="475">
        <f>SUMIFS('Energy consumption (toe)'!$AI$60:$AI$2781,'Energy consumption (toe)'!$J$60:$J$2781,'Province x Sector'!N$180,'Energy consumption (toe)'!$AM$60:$AM$2781,'Province x Sector'!$B230)/1000</f>
        <v>5.7121643979999996</v>
      </c>
      <c r="O230" s="475">
        <f>SUMIFS('Energy consumption (toe)'!$AI$60:$AI$2781,'Energy consumption (toe)'!$J$60:$J$2781,'Province x Sector'!O$180,'Energy consumption (toe)'!$AM$60:$AM$2781,'Province x Sector'!$B230)/1000</f>
        <v>10.596053833699999</v>
      </c>
      <c r="P230" s="475">
        <f>SUMIFS('Energy consumption (toe)'!$AI$60:$AI$2781,'Energy consumption (toe)'!$J$60:$J$2781,'Province x Sector'!P$180,'Energy consumption (toe)'!$AM$60:$AM$2781,'Province x Sector'!$B230)/1000</f>
        <v>0</v>
      </c>
      <c r="Q230" s="475">
        <f>SUMIFS('Energy consumption (toe)'!$AI$60:$AI$2781,'Energy consumption (toe)'!$J$60:$J$2781,'Province x Sector'!Q$180,'Energy consumption (toe)'!$AM$60:$AM$2781,'Province x Sector'!$B230)/1000</f>
        <v>0</v>
      </c>
      <c r="R230" s="475">
        <f>SUMIFS('Energy consumption (toe)'!$AI$60:$AI$2781,'Energy consumption (toe)'!$J$60:$J$2781,'Province x Sector'!R$180,'Energy consumption (toe)'!$AM$60:$AM$2781,'Province x Sector'!$B230)/1000</f>
        <v>13.716074602100001</v>
      </c>
      <c r="S230" s="475">
        <f>SUMIFS('Energy consumption (toe)'!$AI$60:$AI$2781,'Energy consumption (toe)'!$J$60:$J$2781,'Province x Sector'!S$180,'Energy consumption (toe)'!$AM$60:$AM$2781,'Province x Sector'!$B230)/1000</f>
        <v>3.2111288135000002</v>
      </c>
      <c r="T230" s="475">
        <f>SUMIFS('Energy consumption (toe)'!$AI$60:$AI$2781,'Energy consumption (toe)'!$J$60:$J$2781,'Province x Sector'!T$180,'Energy consumption (toe)'!$AM$60:$AM$2781,'Province x Sector'!$B230)/1000</f>
        <v>51.230908845900011</v>
      </c>
      <c r="U230" s="475">
        <f>SUMIFS('Energy consumption (toe)'!$AI$60:$AI$2781,'Energy consumption (toe)'!$J$60:$J$2781,'Province x Sector'!U$180,'Energy consumption (toe)'!$AM$60:$AM$2781,'Province x Sector'!$B230)/1000</f>
        <v>57.935458852700002</v>
      </c>
      <c r="V230" s="475">
        <f>SUMIFS('Energy consumption (toe)'!$AI$60:$AI$2781,'Energy consumption (toe)'!$J$60:$J$2781,'Province x Sector'!V$180,'Energy consumption (toe)'!$AM$60:$AM$2781,'Province x Sector'!$B230)/1000</f>
        <v>38.702210830000006</v>
      </c>
      <c r="W230" s="475">
        <f>SUMIFS('Energy consumption (toe)'!$AI$60:$AI$2781,'Energy consumption (toe)'!$J$60:$J$2781,'Province x Sector'!W$180,'Energy consumption (toe)'!$AM$60:$AM$2781,'Province x Sector'!$B230)/1000</f>
        <v>10.232563799999999</v>
      </c>
      <c r="X230" s="475">
        <f>SUMIFS('Energy consumption (toe)'!$AI$60:$AI$2781,'Energy consumption (toe)'!$J$60:$J$2781,'Province x Sector'!X$180,'Energy consumption (toe)'!$AM$60:$AM$2781,'Province x Sector'!$B230)/1000</f>
        <v>95.438982038299969</v>
      </c>
      <c r="Y230" s="475">
        <f>SUMIFS('Energy consumption (toe)'!$AI$60:$AI$2781,'Energy consumption (toe)'!$J$60:$J$2781,'Province x Sector'!Y$180,'Energy consumption (toe)'!$AM$60:$AM$2781,'Province x Sector'!$B230)/1000</f>
        <v>50.790991991400006</v>
      </c>
      <c r="Z230" s="475">
        <f>SUMIFS('Energy consumption (toe)'!$AI$60:$AI$2781,'Energy consumption (toe)'!$J$60:$J$2781,'Province x Sector'!Z$180,'Energy consumption (toe)'!$AM$60:$AM$2781,'Province x Sector'!$B230)/1000</f>
        <v>7.9440933761000005</v>
      </c>
      <c r="AA230" s="475">
        <f>SUMIFS('Energy consumption (toe)'!$AI$60:$AI$2781,'Energy consumption (toe)'!$J$60:$J$2781,'Province x Sector'!AA$180,'Energy consumption (toe)'!$AM$60:$AM$2781,'Province x Sector'!$B230)/1000</f>
        <v>6.3127888748000007</v>
      </c>
      <c r="AB230" s="475">
        <f>SUMIFS('Energy consumption (toe)'!$AI$60:$AI$2781,'Energy consumption (toe)'!$J$60:$J$2781,'Province x Sector'!AB$180,'Energy consumption (toe)'!$AM$60:$AM$2781,'Province x Sector'!$B230)/1000</f>
        <v>2.1790583917000004</v>
      </c>
      <c r="AC230" s="475">
        <f>SUMIFS('Energy consumption (toe)'!$AI$60:$AI$2781,'Energy consumption (toe)'!$J$60:$J$2781,'Province x Sector'!AC$180,'Energy consumption (toe)'!$AM$60:$AM$2781,'Province x Sector'!$B230)/1000</f>
        <v>0</v>
      </c>
      <c r="AD230" s="475">
        <f>SUMIFS('Energy consumption (toe)'!$AI$60:$AI$2781,'Energy consumption (toe)'!$J$60:$J$2781,'Province x Sector'!AD$180,'Energy consumption (toe)'!$AM$60:$AM$2781,'Province x Sector'!$B230)/1000</f>
        <v>27.407824801100006</v>
      </c>
      <c r="AE230" s="479">
        <f>SUMIFS('Energy consumption (toe)'!$AI$60:$AI$2781,'Energy consumption (toe)'!$J$60:$J$2781,'Province x Sector'!AE$180,'Energy consumption (toe)'!$AM$60:$AM$2781,'Province x Sector'!$B230)/1000</f>
        <v>1.8719327282000002</v>
      </c>
      <c r="AF230" s="59">
        <f t="shared" si="15"/>
        <v>583.96385833689999</v>
      </c>
    </row>
    <row r="231" spans="2:32" x14ac:dyDescent="0.25">
      <c r="B231" s="38" t="str">
        <f t="shared" si="14"/>
        <v>51. Long An</v>
      </c>
      <c r="C231" s="478">
        <f>SUMIFS('Energy consumption (toe)'!$AI$60:$AI$2781,'Energy consumption (toe)'!$J$60:$J$2781,'Province x Sector'!C$180,'Energy consumption (toe)'!$AM$60:$AM$2781,'Province x Sector'!$B231)/1000</f>
        <v>0</v>
      </c>
      <c r="D231" s="475">
        <f>SUMIFS('Energy consumption (toe)'!$AI$60:$AI$2781,'Energy consumption (toe)'!$J$60:$J$2781,'Province x Sector'!D$180,'Energy consumption (toe)'!$AM$60:$AM$2781,'Province x Sector'!$B231)/1000</f>
        <v>0</v>
      </c>
      <c r="E231" s="475">
        <f>SUMIFS('Energy consumption (toe)'!$AI$60:$AI$2781,'Energy consumption (toe)'!$J$60:$J$2781,'Province x Sector'!E$180,'Energy consumption (toe)'!$AM$60:$AM$2781,'Province x Sector'!$B231)/1000</f>
        <v>0</v>
      </c>
      <c r="F231" s="475">
        <f>SUMIFS('Energy consumption (toe)'!$AI$60:$AI$2781,'Energy consumption (toe)'!$J$60:$J$2781,'Province x Sector'!F$180,'Energy consumption (toe)'!$AM$60:$AM$2781,'Province x Sector'!$B231)/1000</f>
        <v>0</v>
      </c>
      <c r="G231" s="475">
        <f>SUMIFS('Energy consumption (toe)'!$AI$60:$AI$2781,'Energy consumption (toe)'!$J$60:$J$2781,'Province x Sector'!G$180,'Energy consumption (toe)'!$AM$60:$AM$2781,'Province x Sector'!$B231)/1000</f>
        <v>0</v>
      </c>
      <c r="H231" s="475">
        <f>SUMIFS('Energy consumption (toe)'!$AI$60:$AI$2781,'Energy consumption (toe)'!$J$60:$J$2781,'Province x Sector'!H$180,'Energy consumption (toe)'!$AM$60:$AM$2781,'Province x Sector'!$B231)/1000</f>
        <v>34.567474110000006</v>
      </c>
      <c r="I231" s="475">
        <f>SUMIFS('Energy consumption (toe)'!$AI$60:$AI$2781,'Energy consumption (toe)'!$J$60:$J$2781,'Province x Sector'!I$180,'Energy consumption (toe)'!$AM$60:$AM$2781,'Province x Sector'!$B231)/1000</f>
        <v>9.5773238500000009</v>
      </c>
      <c r="J231" s="475">
        <f>SUMIFS('Energy consumption (toe)'!$AI$60:$AI$2781,'Energy consumption (toe)'!$J$60:$J$2781,'Province x Sector'!J$180,'Energy consumption (toe)'!$AM$60:$AM$2781,'Province x Sector'!$B231)/1000</f>
        <v>0</v>
      </c>
      <c r="K231" s="475">
        <f>SUMIFS('Energy consumption (toe)'!$AI$60:$AI$2781,'Energy consumption (toe)'!$J$60:$J$2781,'Province x Sector'!K$180,'Energy consumption (toe)'!$AM$60:$AM$2781,'Province x Sector'!$B231)/1000</f>
        <v>65.576875547900002</v>
      </c>
      <c r="L231" s="475">
        <f>SUMIFS('Energy consumption (toe)'!$AI$60:$AI$2781,'Energy consumption (toe)'!$J$60:$J$2781,'Province x Sector'!L$180,'Energy consumption (toe)'!$AM$60:$AM$2781,'Province x Sector'!$B231)/1000</f>
        <v>21.691493999999999</v>
      </c>
      <c r="M231" s="475">
        <f>SUMIFS('Energy consumption (toe)'!$AI$60:$AI$2781,'Energy consumption (toe)'!$J$60:$J$2781,'Province x Sector'!M$180,'Energy consumption (toe)'!$AM$60:$AM$2781,'Province x Sector'!$B231)/1000</f>
        <v>0</v>
      </c>
      <c r="N231" s="475">
        <f>SUMIFS('Energy consumption (toe)'!$AI$60:$AI$2781,'Energy consumption (toe)'!$J$60:$J$2781,'Province x Sector'!N$180,'Energy consumption (toe)'!$AM$60:$AM$2781,'Province x Sector'!$B231)/1000</f>
        <v>6.7347012400000006</v>
      </c>
      <c r="O231" s="475">
        <f>SUMIFS('Energy consumption (toe)'!$AI$60:$AI$2781,'Energy consumption (toe)'!$J$60:$J$2781,'Province x Sector'!O$180,'Energy consumption (toe)'!$AM$60:$AM$2781,'Province x Sector'!$B231)/1000</f>
        <v>7.9933263399999994</v>
      </c>
      <c r="P231" s="475">
        <f>SUMIFS('Energy consumption (toe)'!$AI$60:$AI$2781,'Energy consumption (toe)'!$J$60:$J$2781,'Province x Sector'!P$180,'Energy consumption (toe)'!$AM$60:$AM$2781,'Province x Sector'!$B231)/1000</f>
        <v>0</v>
      </c>
      <c r="Q231" s="475">
        <f>SUMIFS('Energy consumption (toe)'!$AI$60:$AI$2781,'Energy consumption (toe)'!$J$60:$J$2781,'Province x Sector'!Q$180,'Energy consumption (toe)'!$AM$60:$AM$2781,'Province x Sector'!$B231)/1000</f>
        <v>0</v>
      </c>
      <c r="R231" s="475">
        <f>SUMIFS('Energy consumption (toe)'!$AI$60:$AI$2781,'Energy consumption (toe)'!$J$60:$J$2781,'Province x Sector'!R$180,'Energy consumption (toe)'!$AM$60:$AM$2781,'Province x Sector'!$B231)/1000</f>
        <v>1.11731716</v>
      </c>
      <c r="S231" s="475">
        <f>SUMIFS('Energy consumption (toe)'!$AI$60:$AI$2781,'Energy consumption (toe)'!$J$60:$J$2781,'Province x Sector'!S$180,'Energy consumption (toe)'!$AM$60:$AM$2781,'Province x Sector'!$B231)/1000</f>
        <v>0</v>
      </c>
      <c r="T231" s="475">
        <f>SUMIFS('Energy consumption (toe)'!$AI$60:$AI$2781,'Energy consumption (toe)'!$J$60:$J$2781,'Province x Sector'!T$180,'Energy consumption (toe)'!$AM$60:$AM$2781,'Province x Sector'!$B231)/1000</f>
        <v>48.85331183600001</v>
      </c>
      <c r="U231" s="475">
        <f>SUMIFS('Energy consumption (toe)'!$AI$60:$AI$2781,'Energy consumption (toe)'!$J$60:$J$2781,'Province x Sector'!U$180,'Energy consumption (toe)'!$AM$60:$AM$2781,'Province x Sector'!$B231)/1000</f>
        <v>7.4263972800000007</v>
      </c>
      <c r="V231" s="475">
        <f>SUMIFS('Energy consumption (toe)'!$AI$60:$AI$2781,'Energy consumption (toe)'!$J$60:$J$2781,'Province x Sector'!V$180,'Energy consumption (toe)'!$AM$60:$AM$2781,'Province x Sector'!$B231)/1000</f>
        <v>61.34176441000001</v>
      </c>
      <c r="W231" s="475">
        <f>SUMIFS('Energy consumption (toe)'!$AI$60:$AI$2781,'Energy consumption (toe)'!$J$60:$J$2781,'Province x Sector'!W$180,'Energy consumption (toe)'!$AM$60:$AM$2781,'Province x Sector'!$B231)/1000</f>
        <v>9.2731522600000016</v>
      </c>
      <c r="X231" s="475">
        <f>SUMIFS('Energy consumption (toe)'!$AI$60:$AI$2781,'Energy consumption (toe)'!$J$60:$J$2781,'Province x Sector'!X$180,'Energy consumption (toe)'!$AM$60:$AM$2781,'Province x Sector'!$B231)/1000</f>
        <v>5.8365518000000014</v>
      </c>
      <c r="Y231" s="475">
        <f>SUMIFS('Energy consumption (toe)'!$AI$60:$AI$2781,'Energy consumption (toe)'!$J$60:$J$2781,'Province x Sector'!Y$180,'Energy consumption (toe)'!$AM$60:$AM$2781,'Province x Sector'!$B231)/1000</f>
        <v>17.202169445999999</v>
      </c>
      <c r="Z231" s="475">
        <f>SUMIFS('Energy consumption (toe)'!$AI$60:$AI$2781,'Energy consumption (toe)'!$J$60:$J$2781,'Province x Sector'!Z$180,'Energy consumption (toe)'!$AM$60:$AM$2781,'Province x Sector'!$B231)/1000</f>
        <v>0</v>
      </c>
      <c r="AA231" s="475">
        <f>SUMIFS('Energy consumption (toe)'!$AI$60:$AI$2781,'Energy consumption (toe)'!$J$60:$J$2781,'Province x Sector'!AA$180,'Energy consumption (toe)'!$AM$60:$AM$2781,'Province x Sector'!$B231)/1000</f>
        <v>3.4268641300000002</v>
      </c>
      <c r="AB231" s="475">
        <f>SUMIFS('Energy consumption (toe)'!$AI$60:$AI$2781,'Energy consumption (toe)'!$J$60:$J$2781,'Province x Sector'!AB$180,'Energy consumption (toe)'!$AM$60:$AM$2781,'Province x Sector'!$B231)/1000</f>
        <v>0</v>
      </c>
      <c r="AC231" s="475">
        <f>SUMIFS('Energy consumption (toe)'!$AI$60:$AI$2781,'Energy consumption (toe)'!$J$60:$J$2781,'Province x Sector'!AC$180,'Energy consumption (toe)'!$AM$60:$AM$2781,'Province x Sector'!$B231)/1000</f>
        <v>0</v>
      </c>
      <c r="AD231" s="475">
        <f>SUMIFS('Energy consumption (toe)'!$AI$60:$AI$2781,'Energy consumption (toe)'!$J$60:$J$2781,'Province x Sector'!AD$180,'Energy consumption (toe)'!$AM$60:$AM$2781,'Province x Sector'!$B231)/1000</f>
        <v>1.1397678100000002</v>
      </c>
      <c r="AE231" s="479">
        <f>SUMIFS('Energy consumption (toe)'!$AI$60:$AI$2781,'Energy consumption (toe)'!$J$60:$J$2781,'Province x Sector'!AE$180,'Energy consumption (toe)'!$AM$60:$AM$2781,'Province x Sector'!$B231)/1000</f>
        <v>0</v>
      </c>
      <c r="AF231" s="59">
        <f t="shared" si="15"/>
        <v>301.75849121990012</v>
      </c>
    </row>
    <row r="232" spans="2:32" x14ac:dyDescent="0.25">
      <c r="B232" s="38" t="str">
        <f t="shared" si="14"/>
        <v>52. Tien Giang</v>
      </c>
      <c r="C232" s="478">
        <f>SUMIFS('Energy consumption (toe)'!$AI$60:$AI$2781,'Energy consumption (toe)'!$J$60:$J$2781,'Province x Sector'!C$180,'Energy consumption (toe)'!$AM$60:$AM$2781,'Province x Sector'!$B232)/1000</f>
        <v>0</v>
      </c>
      <c r="D232" s="475">
        <f>SUMIFS('Energy consumption (toe)'!$AI$60:$AI$2781,'Energy consumption (toe)'!$J$60:$J$2781,'Province x Sector'!D$180,'Energy consumption (toe)'!$AM$60:$AM$2781,'Province x Sector'!$B232)/1000</f>
        <v>0</v>
      </c>
      <c r="E232" s="475">
        <f>SUMIFS('Energy consumption (toe)'!$AI$60:$AI$2781,'Energy consumption (toe)'!$J$60:$J$2781,'Province x Sector'!E$180,'Energy consumption (toe)'!$AM$60:$AM$2781,'Province x Sector'!$B232)/1000</f>
        <v>0</v>
      </c>
      <c r="F232" s="475">
        <f>SUMIFS('Energy consumption (toe)'!$AI$60:$AI$2781,'Energy consumption (toe)'!$J$60:$J$2781,'Province x Sector'!F$180,'Energy consumption (toe)'!$AM$60:$AM$2781,'Province x Sector'!$B232)/1000</f>
        <v>0</v>
      </c>
      <c r="G232" s="475">
        <f>SUMIFS('Energy consumption (toe)'!$AI$60:$AI$2781,'Energy consumption (toe)'!$J$60:$J$2781,'Province x Sector'!G$180,'Energy consumption (toe)'!$AM$60:$AM$2781,'Province x Sector'!$B232)/1000</f>
        <v>0</v>
      </c>
      <c r="H232" s="475">
        <f>SUMIFS('Energy consumption (toe)'!$AI$60:$AI$2781,'Energy consumption (toe)'!$J$60:$J$2781,'Province x Sector'!H$180,'Energy consumption (toe)'!$AM$60:$AM$2781,'Province x Sector'!$B232)/1000</f>
        <v>62.677284748200023</v>
      </c>
      <c r="I232" s="475">
        <f>SUMIFS('Energy consumption (toe)'!$AI$60:$AI$2781,'Energy consumption (toe)'!$J$60:$J$2781,'Province x Sector'!I$180,'Energy consumption (toe)'!$AM$60:$AM$2781,'Province x Sector'!$B232)/1000</f>
        <v>2.4466616845000004</v>
      </c>
      <c r="J232" s="475">
        <f>SUMIFS('Energy consumption (toe)'!$AI$60:$AI$2781,'Energy consumption (toe)'!$J$60:$J$2781,'Province x Sector'!J$180,'Energy consumption (toe)'!$AM$60:$AM$2781,'Province x Sector'!$B232)/1000</f>
        <v>0</v>
      </c>
      <c r="K232" s="475">
        <f>SUMIFS('Energy consumption (toe)'!$AI$60:$AI$2781,'Energy consumption (toe)'!$J$60:$J$2781,'Province x Sector'!K$180,'Energy consumption (toe)'!$AM$60:$AM$2781,'Province x Sector'!$B232)/1000</f>
        <v>38.162296868999995</v>
      </c>
      <c r="L232" s="475">
        <f>SUMIFS('Energy consumption (toe)'!$AI$60:$AI$2781,'Energy consumption (toe)'!$J$60:$J$2781,'Province x Sector'!L$180,'Energy consumption (toe)'!$AM$60:$AM$2781,'Province x Sector'!$B232)/1000</f>
        <v>21.925223186699998</v>
      </c>
      <c r="M232" s="475">
        <f>SUMIFS('Energy consumption (toe)'!$AI$60:$AI$2781,'Energy consumption (toe)'!$J$60:$J$2781,'Province x Sector'!M$180,'Energy consumption (toe)'!$AM$60:$AM$2781,'Province x Sector'!$B232)/1000</f>
        <v>0</v>
      </c>
      <c r="N232" s="475">
        <f>SUMIFS('Energy consumption (toe)'!$AI$60:$AI$2781,'Energy consumption (toe)'!$J$60:$J$2781,'Province x Sector'!N$180,'Energy consumption (toe)'!$AM$60:$AM$2781,'Province x Sector'!$B232)/1000</f>
        <v>0</v>
      </c>
      <c r="O232" s="475">
        <f>SUMIFS('Energy consumption (toe)'!$AI$60:$AI$2781,'Energy consumption (toe)'!$J$60:$J$2781,'Province x Sector'!O$180,'Energy consumption (toe)'!$AM$60:$AM$2781,'Province x Sector'!$B232)/1000</f>
        <v>0</v>
      </c>
      <c r="P232" s="475">
        <f>SUMIFS('Energy consumption (toe)'!$AI$60:$AI$2781,'Energy consumption (toe)'!$J$60:$J$2781,'Province x Sector'!P$180,'Energy consumption (toe)'!$AM$60:$AM$2781,'Province x Sector'!$B232)/1000</f>
        <v>0</v>
      </c>
      <c r="Q232" s="475">
        <f>SUMIFS('Energy consumption (toe)'!$AI$60:$AI$2781,'Energy consumption (toe)'!$J$60:$J$2781,'Province x Sector'!Q$180,'Energy consumption (toe)'!$AM$60:$AM$2781,'Province x Sector'!$B232)/1000</f>
        <v>0</v>
      </c>
      <c r="R232" s="475">
        <f>SUMIFS('Energy consumption (toe)'!$AI$60:$AI$2781,'Energy consumption (toe)'!$J$60:$J$2781,'Province x Sector'!R$180,'Energy consumption (toe)'!$AM$60:$AM$2781,'Province x Sector'!$B232)/1000</f>
        <v>0</v>
      </c>
      <c r="S232" s="475">
        <f>SUMIFS('Energy consumption (toe)'!$AI$60:$AI$2781,'Energy consumption (toe)'!$J$60:$J$2781,'Province x Sector'!S$180,'Energy consumption (toe)'!$AM$60:$AM$2781,'Province x Sector'!$B232)/1000</f>
        <v>0</v>
      </c>
      <c r="T232" s="475">
        <f>SUMIFS('Energy consumption (toe)'!$AI$60:$AI$2781,'Energy consumption (toe)'!$J$60:$J$2781,'Province x Sector'!T$180,'Energy consumption (toe)'!$AM$60:$AM$2781,'Province x Sector'!$B232)/1000</f>
        <v>2.8372009246000003</v>
      </c>
      <c r="U232" s="475">
        <f>SUMIFS('Energy consumption (toe)'!$AI$60:$AI$2781,'Energy consumption (toe)'!$J$60:$J$2781,'Province x Sector'!U$180,'Energy consumption (toe)'!$AM$60:$AM$2781,'Province x Sector'!$B232)/1000</f>
        <v>5.7379545400000014</v>
      </c>
      <c r="V232" s="475">
        <f>SUMIFS('Energy consumption (toe)'!$AI$60:$AI$2781,'Energy consumption (toe)'!$J$60:$J$2781,'Province x Sector'!V$180,'Energy consumption (toe)'!$AM$60:$AM$2781,'Province x Sector'!$B232)/1000</f>
        <v>26.907368326100006</v>
      </c>
      <c r="W232" s="475">
        <f>SUMIFS('Energy consumption (toe)'!$AI$60:$AI$2781,'Energy consumption (toe)'!$J$60:$J$2781,'Province x Sector'!W$180,'Energy consumption (toe)'!$AM$60:$AM$2781,'Province x Sector'!$B232)/1000</f>
        <v>0</v>
      </c>
      <c r="X232" s="475">
        <f>SUMIFS('Energy consumption (toe)'!$AI$60:$AI$2781,'Energy consumption (toe)'!$J$60:$J$2781,'Province x Sector'!X$180,'Energy consumption (toe)'!$AM$60:$AM$2781,'Province x Sector'!$B232)/1000</f>
        <v>0</v>
      </c>
      <c r="Y232" s="475">
        <f>SUMIFS('Energy consumption (toe)'!$AI$60:$AI$2781,'Energy consumption (toe)'!$J$60:$J$2781,'Province x Sector'!Y$180,'Energy consumption (toe)'!$AM$60:$AM$2781,'Province x Sector'!$B232)/1000</f>
        <v>0</v>
      </c>
      <c r="Z232" s="475">
        <f>SUMIFS('Energy consumption (toe)'!$AI$60:$AI$2781,'Energy consumption (toe)'!$J$60:$J$2781,'Province x Sector'!Z$180,'Energy consumption (toe)'!$AM$60:$AM$2781,'Province x Sector'!$B232)/1000</f>
        <v>0</v>
      </c>
      <c r="AA232" s="475">
        <f>SUMIFS('Energy consumption (toe)'!$AI$60:$AI$2781,'Energy consumption (toe)'!$J$60:$J$2781,'Province x Sector'!AA$180,'Energy consumption (toe)'!$AM$60:$AM$2781,'Province x Sector'!$B232)/1000</f>
        <v>0</v>
      </c>
      <c r="AB232" s="475">
        <f>SUMIFS('Energy consumption (toe)'!$AI$60:$AI$2781,'Energy consumption (toe)'!$J$60:$J$2781,'Province x Sector'!AB$180,'Energy consumption (toe)'!$AM$60:$AM$2781,'Province x Sector'!$B232)/1000</f>
        <v>0</v>
      </c>
      <c r="AC232" s="475">
        <f>SUMIFS('Energy consumption (toe)'!$AI$60:$AI$2781,'Energy consumption (toe)'!$J$60:$J$2781,'Province x Sector'!AC$180,'Energy consumption (toe)'!$AM$60:$AM$2781,'Province x Sector'!$B232)/1000</f>
        <v>0</v>
      </c>
      <c r="AD232" s="475">
        <f>SUMIFS('Energy consumption (toe)'!$AI$60:$AI$2781,'Energy consumption (toe)'!$J$60:$J$2781,'Province x Sector'!AD$180,'Energy consumption (toe)'!$AM$60:$AM$2781,'Province x Sector'!$B232)/1000</f>
        <v>0</v>
      </c>
      <c r="AE232" s="479">
        <f>SUMIFS('Energy consumption (toe)'!$AI$60:$AI$2781,'Energy consumption (toe)'!$J$60:$J$2781,'Province x Sector'!AE$180,'Energy consumption (toe)'!$AM$60:$AM$2781,'Province x Sector'!$B232)/1000</f>
        <v>0</v>
      </c>
      <c r="AF232" s="59">
        <f t="shared" si="15"/>
        <v>160.69399027910001</v>
      </c>
    </row>
    <row r="233" spans="2:32" x14ac:dyDescent="0.25">
      <c r="B233" s="38" t="str">
        <f t="shared" si="14"/>
        <v>53. Ben Tre</v>
      </c>
      <c r="C233" s="478">
        <f>SUMIFS('Energy consumption (toe)'!$AI$60:$AI$2781,'Energy consumption (toe)'!$J$60:$J$2781,'Province x Sector'!C$180,'Energy consumption (toe)'!$AM$60:$AM$2781,'Province x Sector'!$B233)/1000</f>
        <v>0</v>
      </c>
      <c r="D233" s="475">
        <f>SUMIFS('Energy consumption (toe)'!$AI$60:$AI$2781,'Energy consumption (toe)'!$J$60:$J$2781,'Province x Sector'!D$180,'Energy consumption (toe)'!$AM$60:$AM$2781,'Province x Sector'!$B233)/1000</f>
        <v>0</v>
      </c>
      <c r="E233" s="475">
        <f>SUMIFS('Energy consumption (toe)'!$AI$60:$AI$2781,'Energy consumption (toe)'!$J$60:$J$2781,'Province x Sector'!E$180,'Energy consumption (toe)'!$AM$60:$AM$2781,'Province x Sector'!$B233)/1000</f>
        <v>0</v>
      </c>
      <c r="F233" s="475">
        <f>SUMIFS('Energy consumption (toe)'!$AI$60:$AI$2781,'Energy consumption (toe)'!$J$60:$J$2781,'Province x Sector'!F$180,'Energy consumption (toe)'!$AM$60:$AM$2781,'Province x Sector'!$B233)/1000</f>
        <v>0</v>
      </c>
      <c r="G233" s="475">
        <f>SUMIFS('Energy consumption (toe)'!$AI$60:$AI$2781,'Energy consumption (toe)'!$J$60:$J$2781,'Province x Sector'!G$180,'Energy consumption (toe)'!$AM$60:$AM$2781,'Province x Sector'!$B233)/1000</f>
        <v>0</v>
      </c>
      <c r="H233" s="475">
        <f>SUMIFS('Energy consumption (toe)'!$AI$60:$AI$2781,'Energy consumption (toe)'!$J$60:$J$2781,'Province x Sector'!H$180,'Energy consumption (toe)'!$AM$60:$AM$2781,'Province x Sector'!$B233)/1000</f>
        <v>35.461835761680014</v>
      </c>
      <c r="I233" s="475">
        <f>SUMIFS('Energy consumption (toe)'!$AI$60:$AI$2781,'Energy consumption (toe)'!$J$60:$J$2781,'Province x Sector'!I$180,'Energy consumption (toe)'!$AM$60:$AM$2781,'Province x Sector'!$B233)/1000</f>
        <v>0</v>
      </c>
      <c r="J233" s="475">
        <f>SUMIFS('Energy consumption (toe)'!$AI$60:$AI$2781,'Energy consumption (toe)'!$J$60:$J$2781,'Province x Sector'!J$180,'Energy consumption (toe)'!$AM$60:$AM$2781,'Province x Sector'!$B233)/1000</f>
        <v>0</v>
      </c>
      <c r="K233" s="475">
        <f>SUMIFS('Energy consumption (toe)'!$AI$60:$AI$2781,'Energy consumption (toe)'!$J$60:$J$2781,'Province x Sector'!K$180,'Energy consumption (toe)'!$AM$60:$AM$2781,'Province x Sector'!$B233)/1000</f>
        <v>0</v>
      </c>
      <c r="L233" s="475">
        <f>SUMIFS('Energy consumption (toe)'!$AI$60:$AI$2781,'Energy consumption (toe)'!$J$60:$J$2781,'Province x Sector'!L$180,'Energy consumption (toe)'!$AM$60:$AM$2781,'Province x Sector'!$B233)/1000</f>
        <v>1.94677331</v>
      </c>
      <c r="M233" s="475">
        <f>SUMIFS('Energy consumption (toe)'!$AI$60:$AI$2781,'Energy consumption (toe)'!$J$60:$J$2781,'Province x Sector'!M$180,'Energy consumption (toe)'!$AM$60:$AM$2781,'Province x Sector'!$B233)/1000</f>
        <v>0</v>
      </c>
      <c r="N233" s="475">
        <f>SUMIFS('Energy consumption (toe)'!$AI$60:$AI$2781,'Energy consumption (toe)'!$J$60:$J$2781,'Province x Sector'!N$180,'Energy consumption (toe)'!$AM$60:$AM$2781,'Province x Sector'!$B233)/1000</f>
        <v>0</v>
      </c>
      <c r="O233" s="475">
        <f>SUMIFS('Energy consumption (toe)'!$AI$60:$AI$2781,'Energy consumption (toe)'!$J$60:$J$2781,'Province x Sector'!O$180,'Energy consumption (toe)'!$AM$60:$AM$2781,'Province x Sector'!$B233)/1000</f>
        <v>19.973206560000001</v>
      </c>
      <c r="P233" s="475">
        <f>SUMIFS('Energy consumption (toe)'!$AI$60:$AI$2781,'Energy consumption (toe)'!$J$60:$J$2781,'Province x Sector'!P$180,'Energy consumption (toe)'!$AM$60:$AM$2781,'Province x Sector'!$B233)/1000</f>
        <v>0</v>
      </c>
      <c r="Q233" s="475">
        <f>SUMIFS('Energy consumption (toe)'!$AI$60:$AI$2781,'Energy consumption (toe)'!$J$60:$J$2781,'Province x Sector'!Q$180,'Energy consumption (toe)'!$AM$60:$AM$2781,'Province x Sector'!$B233)/1000</f>
        <v>0</v>
      </c>
      <c r="R233" s="475">
        <f>SUMIFS('Energy consumption (toe)'!$AI$60:$AI$2781,'Energy consumption (toe)'!$J$60:$J$2781,'Province x Sector'!R$180,'Energy consumption (toe)'!$AM$60:$AM$2781,'Province x Sector'!$B233)/1000</f>
        <v>0</v>
      </c>
      <c r="S233" s="475">
        <f>SUMIFS('Energy consumption (toe)'!$AI$60:$AI$2781,'Energy consumption (toe)'!$J$60:$J$2781,'Province x Sector'!S$180,'Energy consumption (toe)'!$AM$60:$AM$2781,'Province x Sector'!$B233)/1000</f>
        <v>0</v>
      </c>
      <c r="T233" s="475">
        <f>SUMIFS('Energy consumption (toe)'!$AI$60:$AI$2781,'Energy consumption (toe)'!$J$60:$J$2781,'Province x Sector'!T$180,'Energy consumption (toe)'!$AM$60:$AM$2781,'Province x Sector'!$B233)/1000</f>
        <v>0</v>
      </c>
      <c r="U233" s="475">
        <f>SUMIFS('Energy consumption (toe)'!$AI$60:$AI$2781,'Energy consumption (toe)'!$J$60:$J$2781,'Province x Sector'!U$180,'Energy consumption (toe)'!$AM$60:$AM$2781,'Province x Sector'!$B233)/1000</f>
        <v>0</v>
      </c>
      <c r="V233" s="475">
        <f>SUMIFS('Energy consumption (toe)'!$AI$60:$AI$2781,'Energy consumption (toe)'!$J$60:$J$2781,'Province x Sector'!V$180,'Energy consumption (toe)'!$AM$60:$AM$2781,'Province x Sector'!$B233)/1000</f>
        <v>0</v>
      </c>
      <c r="W233" s="475">
        <f>SUMIFS('Energy consumption (toe)'!$AI$60:$AI$2781,'Energy consumption (toe)'!$J$60:$J$2781,'Province x Sector'!W$180,'Energy consumption (toe)'!$AM$60:$AM$2781,'Province x Sector'!$B233)/1000</f>
        <v>0</v>
      </c>
      <c r="X233" s="475">
        <f>SUMIFS('Energy consumption (toe)'!$AI$60:$AI$2781,'Energy consumption (toe)'!$J$60:$J$2781,'Province x Sector'!X$180,'Energy consumption (toe)'!$AM$60:$AM$2781,'Province x Sector'!$B233)/1000</f>
        <v>0</v>
      </c>
      <c r="Y233" s="475">
        <f>SUMIFS('Energy consumption (toe)'!$AI$60:$AI$2781,'Energy consumption (toe)'!$J$60:$J$2781,'Province x Sector'!Y$180,'Energy consumption (toe)'!$AM$60:$AM$2781,'Province x Sector'!$B233)/1000</f>
        <v>0</v>
      </c>
      <c r="Z233" s="475">
        <f>SUMIFS('Energy consumption (toe)'!$AI$60:$AI$2781,'Energy consumption (toe)'!$J$60:$J$2781,'Province x Sector'!Z$180,'Energy consumption (toe)'!$AM$60:$AM$2781,'Province x Sector'!$B233)/1000</f>
        <v>0</v>
      </c>
      <c r="AA233" s="475">
        <f>SUMIFS('Energy consumption (toe)'!$AI$60:$AI$2781,'Energy consumption (toe)'!$J$60:$J$2781,'Province x Sector'!AA$180,'Energy consumption (toe)'!$AM$60:$AM$2781,'Province x Sector'!$B233)/1000</f>
        <v>0</v>
      </c>
      <c r="AB233" s="475">
        <f>SUMIFS('Energy consumption (toe)'!$AI$60:$AI$2781,'Energy consumption (toe)'!$J$60:$J$2781,'Province x Sector'!AB$180,'Energy consumption (toe)'!$AM$60:$AM$2781,'Province x Sector'!$B233)/1000</f>
        <v>0</v>
      </c>
      <c r="AC233" s="475">
        <f>SUMIFS('Energy consumption (toe)'!$AI$60:$AI$2781,'Energy consumption (toe)'!$J$60:$J$2781,'Province x Sector'!AC$180,'Energy consumption (toe)'!$AM$60:$AM$2781,'Province x Sector'!$B233)/1000</f>
        <v>0</v>
      </c>
      <c r="AD233" s="475">
        <f>SUMIFS('Energy consumption (toe)'!$AI$60:$AI$2781,'Energy consumption (toe)'!$J$60:$J$2781,'Province x Sector'!AD$180,'Energy consumption (toe)'!$AM$60:$AM$2781,'Province x Sector'!$B233)/1000</f>
        <v>0</v>
      </c>
      <c r="AE233" s="479">
        <f>SUMIFS('Energy consumption (toe)'!$AI$60:$AI$2781,'Energy consumption (toe)'!$J$60:$J$2781,'Province x Sector'!AE$180,'Energy consumption (toe)'!$AM$60:$AM$2781,'Province x Sector'!$B233)/1000</f>
        <v>0</v>
      </c>
      <c r="AF233" s="59">
        <f t="shared" si="15"/>
        <v>57.381815631680013</v>
      </c>
    </row>
    <row r="234" spans="2:32" x14ac:dyDescent="0.25">
      <c r="B234" s="38" t="str">
        <f t="shared" si="14"/>
        <v>54. Dong Thap</v>
      </c>
      <c r="C234" s="478">
        <f>SUMIFS('Energy consumption (toe)'!$AI$60:$AI$2781,'Energy consumption (toe)'!$J$60:$J$2781,'Province x Sector'!C$180,'Energy consumption (toe)'!$AM$60:$AM$2781,'Province x Sector'!$B234)/1000</f>
        <v>0</v>
      </c>
      <c r="D234" s="475">
        <f>SUMIFS('Energy consumption (toe)'!$AI$60:$AI$2781,'Energy consumption (toe)'!$J$60:$J$2781,'Province x Sector'!D$180,'Energy consumption (toe)'!$AM$60:$AM$2781,'Province x Sector'!$B234)/1000</f>
        <v>0</v>
      </c>
      <c r="E234" s="475">
        <f>SUMIFS('Energy consumption (toe)'!$AI$60:$AI$2781,'Energy consumption (toe)'!$J$60:$J$2781,'Province x Sector'!E$180,'Energy consumption (toe)'!$AM$60:$AM$2781,'Province x Sector'!$B234)/1000</f>
        <v>0</v>
      </c>
      <c r="F234" s="475">
        <f>SUMIFS('Energy consumption (toe)'!$AI$60:$AI$2781,'Energy consumption (toe)'!$J$60:$J$2781,'Province x Sector'!F$180,'Energy consumption (toe)'!$AM$60:$AM$2781,'Province x Sector'!$B234)/1000</f>
        <v>0</v>
      </c>
      <c r="G234" s="475">
        <f>SUMIFS('Energy consumption (toe)'!$AI$60:$AI$2781,'Energy consumption (toe)'!$J$60:$J$2781,'Province x Sector'!G$180,'Energy consumption (toe)'!$AM$60:$AM$2781,'Province x Sector'!$B234)/1000</f>
        <v>0</v>
      </c>
      <c r="H234" s="475">
        <f>SUMIFS('Energy consumption (toe)'!$AI$60:$AI$2781,'Energy consumption (toe)'!$J$60:$J$2781,'Province x Sector'!H$180,'Energy consumption (toe)'!$AM$60:$AM$2781,'Province x Sector'!$B234)/1000</f>
        <v>149.39806607070008</v>
      </c>
      <c r="I234" s="475">
        <f>SUMIFS('Energy consumption (toe)'!$AI$60:$AI$2781,'Energy consumption (toe)'!$J$60:$J$2781,'Province x Sector'!I$180,'Energy consumption (toe)'!$AM$60:$AM$2781,'Province x Sector'!$B234)/1000</f>
        <v>0</v>
      </c>
      <c r="J234" s="475">
        <f>SUMIFS('Energy consumption (toe)'!$AI$60:$AI$2781,'Energy consumption (toe)'!$J$60:$J$2781,'Province x Sector'!J$180,'Energy consumption (toe)'!$AM$60:$AM$2781,'Province x Sector'!$B234)/1000</f>
        <v>0</v>
      </c>
      <c r="K234" s="475">
        <f>SUMIFS('Energy consumption (toe)'!$AI$60:$AI$2781,'Energy consumption (toe)'!$J$60:$J$2781,'Province x Sector'!K$180,'Energy consumption (toe)'!$AM$60:$AM$2781,'Province x Sector'!$B234)/1000</f>
        <v>0</v>
      </c>
      <c r="L234" s="475">
        <f>SUMIFS('Energy consumption (toe)'!$AI$60:$AI$2781,'Energy consumption (toe)'!$J$60:$J$2781,'Province x Sector'!L$180,'Energy consumption (toe)'!$AM$60:$AM$2781,'Province x Sector'!$B234)/1000</f>
        <v>0</v>
      </c>
      <c r="M234" s="475">
        <f>SUMIFS('Energy consumption (toe)'!$AI$60:$AI$2781,'Energy consumption (toe)'!$J$60:$J$2781,'Province x Sector'!M$180,'Energy consumption (toe)'!$AM$60:$AM$2781,'Province x Sector'!$B234)/1000</f>
        <v>0</v>
      </c>
      <c r="N234" s="475">
        <f>SUMIFS('Energy consumption (toe)'!$AI$60:$AI$2781,'Energy consumption (toe)'!$J$60:$J$2781,'Province x Sector'!N$180,'Energy consumption (toe)'!$AM$60:$AM$2781,'Province x Sector'!$B234)/1000</f>
        <v>0</v>
      </c>
      <c r="O234" s="475">
        <f>SUMIFS('Energy consumption (toe)'!$AI$60:$AI$2781,'Energy consumption (toe)'!$J$60:$J$2781,'Province x Sector'!O$180,'Energy consumption (toe)'!$AM$60:$AM$2781,'Province x Sector'!$B234)/1000</f>
        <v>0</v>
      </c>
      <c r="P234" s="475">
        <f>SUMIFS('Energy consumption (toe)'!$AI$60:$AI$2781,'Energy consumption (toe)'!$J$60:$J$2781,'Province x Sector'!P$180,'Energy consumption (toe)'!$AM$60:$AM$2781,'Province x Sector'!$B234)/1000</f>
        <v>0</v>
      </c>
      <c r="Q234" s="475">
        <f>SUMIFS('Energy consumption (toe)'!$AI$60:$AI$2781,'Energy consumption (toe)'!$J$60:$J$2781,'Province x Sector'!Q$180,'Energy consumption (toe)'!$AM$60:$AM$2781,'Province x Sector'!$B234)/1000</f>
        <v>0</v>
      </c>
      <c r="R234" s="475">
        <f>SUMIFS('Energy consumption (toe)'!$AI$60:$AI$2781,'Energy consumption (toe)'!$J$60:$J$2781,'Province x Sector'!R$180,'Energy consumption (toe)'!$AM$60:$AM$2781,'Province x Sector'!$B234)/1000</f>
        <v>0</v>
      </c>
      <c r="S234" s="475">
        <f>SUMIFS('Energy consumption (toe)'!$AI$60:$AI$2781,'Energy consumption (toe)'!$J$60:$J$2781,'Province x Sector'!S$180,'Energy consumption (toe)'!$AM$60:$AM$2781,'Province x Sector'!$B234)/1000</f>
        <v>0</v>
      </c>
      <c r="T234" s="475">
        <f>SUMIFS('Energy consumption (toe)'!$AI$60:$AI$2781,'Energy consumption (toe)'!$J$60:$J$2781,'Province x Sector'!T$180,'Energy consumption (toe)'!$AM$60:$AM$2781,'Province x Sector'!$B234)/1000</f>
        <v>0</v>
      </c>
      <c r="U234" s="475">
        <f>SUMIFS('Energy consumption (toe)'!$AI$60:$AI$2781,'Energy consumption (toe)'!$J$60:$J$2781,'Province x Sector'!U$180,'Energy consumption (toe)'!$AM$60:$AM$2781,'Province x Sector'!$B234)/1000</f>
        <v>0</v>
      </c>
      <c r="V234" s="475">
        <f>SUMIFS('Energy consumption (toe)'!$AI$60:$AI$2781,'Energy consumption (toe)'!$J$60:$J$2781,'Province x Sector'!V$180,'Energy consumption (toe)'!$AM$60:$AM$2781,'Province x Sector'!$B234)/1000</f>
        <v>0</v>
      </c>
      <c r="W234" s="475">
        <f>SUMIFS('Energy consumption (toe)'!$AI$60:$AI$2781,'Energy consumption (toe)'!$J$60:$J$2781,'Province x Sector'!W$180,'Energy consumption (toe)'!$AM$60:$AM$2781,'Province x Sector'!$B234)/1000</f>
        <v>0</v>
      </c>
      <c r="X234" s="475">
        <f>SUMIFS('Energy consumption (toe)'!$AI$60:$AI$2781,'Energy consumption (toe)'!$J$60:$J$2781,'Province x Sector'!X$180,'Energy consumption (toe)'!$AM$60:$AM$2781,'Province x Sector'!$B234)/1000</f>
        <v>0</v>
      </c>
      <c r="Y234" s="475">
        <f>SUMIFS('Energy consumption (toe)'!$AI$60:$AI$2781,'Energy consumption (toe)'!$J$60:$J$2781,'Province x Sector'!Y$180,'Energy consumption (toe)'!$AM$60:$AM$2781,'Province x Sector'!$B234)/1000</f>
        <v>0</v>
      </c>
      <c r="Z234" s="475">
        <f>SUMIFS('Energy consumption (toe)'!$AI$60:$AI$2781,'Energy consumption (toe)'!$J$60:$J$2781,'Province x Sector'!Z$180,'Energy consumption (toe)'!$AM$60:$AM$2781,'Province x Sector'!$B234)/1000</f>
        <v>0</v>
      </c>
      <c r="AA234" s="475">
        <f>SUMIFS('Energy consumption (toe)'!$AI$60:$AI$2781,'Energy consumption (toe)'!$J$60:$J$2781,'Province x Sector'!AA$180,'Energy consumption (toe)'!$AM$60:$AM$2781,'Province x Sector'!$B234)/1000</f>
        <v>0</v>
      </c>
      <c r="AB234" s="475">
        <f>SUMIFS('Energy consumption (toe)'!$AI$60:$AI$2781,'Energy consumption (toe)'!$J$60:$J$2781,'Province x Sector'!AB$180,'Energy consumption (toe)'!$AM$60:$AM$2781,'Province x Sector'!$B234)/1000</f>
        <v>0</v>
      </c>
      <c r="AC234" s="475">
        <f>SUMIFS('Energy consumption (toe)'!$AI$60:$AI$2781,'Energy consumption (toe)'!$J$60:$J$2781,'Province x Sector'!AC$180,'Energy consumption (toe)'!$AM$60:$AM$2781,'Province x Sector'!$B234)/1000</f>
        <v>0</v>
      </c>
      <c r="AD234" s="475">
        <f>SUMIFS('Energy consumption (toe)'!$AI$60:$AI$2781,'Energy consumption (toe)'!$J$60:$J$2781,'Province x Sector'!AD$180,'Energy consumption (toe)'!$AM$60:$AM$2781,'Province x Sector'!$B234)/1000</f>
        <v>0</v>
      </c>
      <c r="AE234" s="479">
        <f>SUMIFS('Energy consumption (toe)'!$AI$60:$AI$2781,'Energy consumption (toe)'!$J$60:$J$2781,'Province x Sector'!AE$180,'Energy consumption (toe)'!$AM$60:$AM$2781,'Province x Sector'!$B234)/1000</f>
        <v>0</v>
      </c>
      <c r="AF234" s="59">
        <f t="shared" si="15"/>
        <v>149.39806607070008</v>
      </c>
    </row>
    <row r="235" spans="2:32" x14ac:dyDescent="0.25">
      <c r="B235" s="38" t="str">
        <f t="shared" si="14"/>
        <v>55. An Giang</v>
      </c>
      <c r="C235" s="478">
        <f>SUMIFS('Energy consumption (toe)'!$AI$60:$AI$2781,'Energy consumption (toe)'!$J$60:$J$2781,'Province x Sector'!C$180,'Energy consumption (toe)'!$AM$60:$AM$2781,'Province x Sector'!$B235)/1000</f>
        <v>0</v>
      </c>
      <c r="D235" s="475">
        <f>SUMIFS('Energy consumption (toe)'!$AI$60:$AI$2781,'Energy consumption (toe)'!$J$60:$J$2781,'Province x Sector'!D$180,'Energy consumption (toe)'!$AM$60:$AM$2781,'Province x Sector'!$B235)/1000</f>
        <v>0</v>
      </c>
      <c r="E235" s="475">
        <f>SUMIFS('Energy consumption (toe)'!$AI$60:$AI$2781,'Energy consumption (toe)'!$J$60:$J$2781,'Province x Sector'!E$180,'Energy consumption (toe)'!$AM$60:$AM$2781,'Province x Sector'!$B235)/1000</f>
        <v>0</v>
      </c>
      <c r="F235" s="475">
        <f>SUMIFS('Energy consumption (toe)'!$AI$60:$AI$2781,'Energy consumption (toe)'!$J$60:$J$2781,'Province x Sector'!F$180,'Energy consumption (toe)'!$AM$60:$AM$2781,'Province x Sector'!$B235)/1000</f>
        <v>5.7355787275000001</v>
      </c>
      <c r="G235" s="475">
        <f>SUMIFS('Energy consumption (toe)'!$AI$60:$AI$2781,'Energy consumption (toe)'!$J$60:$J$2781,'Province x Sector'!G$180,'Energy consumption (toe)'!$AM$60:$AM$2781,'Province x Sector'!$B235)/1000</f>
        <v>0</v>
      </c>
      <c r="H235" s="475">
        <f>SUMIFS('Energy consumption (toe)'!$AI$60:$AI$2781,'Energy consumption (toe)'!$J$60:$J$2781,'Province x Sector'!H$180,'Energy consumption (toe)'!$AM$60:$AM$2781,'Province x Sector'!$B235)/1000</f>
        <v>23.493034250000004</v>
      </c>
      <c r="I235" s="475">
        <f>SUMIFS('Energy consumption (toe)'!$AI$60:$AI$2781,'Energy consumption (toe)'!$J$60:$J$2781,'Province x Sector'!I$180,'Energy consumption (toe)'!$AM$60:$AM$2781,'Province x Sector'!$B235)/1000</f>
        <v>0</v>
      </c>
      <c r="J235" s="475">
        <f>SUMIFS('Energy consumption (toe)'!$AI$60:$AI$2781,'Energy consumption (toe)'!$J$60:$J$2781,'Province x Sector'!J$180,'Energy consumption (toe)'!$AM$60:$AM$2781,'Province x Sector'!$B235)/1000</f>
        <v>0</v>
      </c>
      <c r="K235" s="475">
        <f>SUMIFS('Energy consumption (toe)'!$AI$60:$AI$2781,'Energy consumption (toe)'!$J$60:$J$2781,'Province x Sector'!K$180,'Energy consumption (toe)'!$AM$60:$AM$2781,'Province x Sector'!$B235)/1000</f>
        <v>0</v>
      </c>
      <c r="L235" s="475">
        <f>SUMIFS('Energy consumption (toe)'!$AI$60:$AI$2781,'Energy consumption (toe)'!$J$60:$J$2781,'Province x Sector'!L$180,'Energy consumption (toe)'!$AM$60:$AM$2781,'Province x Sector'!$B235)/1000</f>
        <v>2.8263066599999997</v>
      </c>
      <c r="M235" s="475">
        <f>SUMIFS('Energy consumption (toe)'!$AI$60:$AI$2781,'Energy consumption (toe)'!$J$60:$J$2781,'Province x Sector'!M$180,'Energy consumption (toe)'!$AM$60:$AM$2781,'Province x Sector'!$B235)/1000</f>
        <v>0</v>
      </c>
      <c r="N235" s="475">
        <f>SUMIFS('Energy consumption (toe)'!$AI$60:$AI$2781,'Energy consumption (toe)'!$J$60:$J$2781,'Province x Sector'!N$180,'Energy consumption (toe)'!$AM$60:$AM$2781,'Province x Sector'!$B235)/1000</f>
        <v>0</v>
      </c>
      <c r="O235" s="475">
        <f>SUMIFS('Energy consumption (toe)'!$AI$60:$AI$2781,'Energy consumption (toe)'!$J$60:$J$2781,'Province x Sector'!O$180,'Energy consumption (toe)'!$AM$60:$AM$2781,'Province x Sector'!$B235)/1000</f>
        <v>0</v>
      </c>
      <c r="P235" s="475">
        <f>SUMIFS('Energy consumption (toe)'!$AI$60:$AI$2781,'Energy consumption (toe)'!$J$60:$J$2781,'Province x Sector'!P$180,'Energy consumption (toe)'!$AM$60:$AM$2781,'Province x Sector'!$B235)/1000</f>
        <v>0</v>
      </c>
      <c r="Q235" s="475">
        <f>SUMIFS('Energy consumption (toe)'!$AI$60:$AI$2781,'Energy consumption (toe)'!$J$60:$J$2781,'Province x Sector'!Q$180,'Energy consumption (toe)'!$AM$60:$AM$2781,'Province x Sector'!$B235)/1000</f>
        <v>0</v>
      </c>
      <c r="R235" s="475">
        <f>SUMIFS('Energy consumption (toe)'!$AI$60:$AI$2781,'Energy consumption (toe)'!$J$60:$J$2781,'Province x Sector'!R$180,'Energy consumption (toe)'!$AM$60:$AM$2781,'Province x Sector'!$B235)/1000</f>
        <v>0</v>
      </c>
      <c r="S235" s="475">
        <f>SUMIFS('Energy consumption (toe)'!$AI$60:$AI$2781,'Energy consumption (toe)'!$J$60:$J$2781,'Province x Sector'!S$180,'Energy consumption (toe)'!$AM$60:$AM$2781,'Province x Sector'!$B235)/1000</f>
        <v>1.21815221</v>
      </c>
      <c r="T235" s="475">
        <f>SUMIFS('Energy consumption (toe)'!$AI$60:$AI$2781,'Energy consumption (toe)'!$J$60:$J$2781,'Province x Sector'!T$180,'Energy consumption (toe)'!$AM$60:$AM$2781,'Province x Sector'!$B235)/1000</f>
        <v>0</v>
      </c>
      <c r="U235" s="475">
        <f>SUMIFS('Energy consumption (toe)'!$AI$60:$AI$2781,'Energy consumption (toe)'!$J$60:$J$2781,'Province x Sector'!U$180,'Energy consumption (toe)'!$AM$60:$AM$2781,'Province x Sector'!$B235)/1000</f>
        <v>13.176770301800005</v>
      </c>
      <c r="V235" s="475">
        <f>SUMIFS('Energy consumption (toe)'!$AI$60:$AI$2781,'Energy consumption (toe)'!$J$60:$J$2781,'Province x Sector'!V$180,'Energy consumption (toe)'!$AM$60:$AM$2781,'Province x Sector'!$B235)/1000</f>
        <v>6.0791145700000007</v>
      </c>
      <c r="W235" s="475">
        <f>SUMIFS('Energy consumption (toe)'!$AI$60:$AI$2781,'Energy consumption (toe)'!$J$60:$J$2781,'Province x Sector'!W$180,'Energy consumption (toe)'!$AM$60:$AM$2781,'Province x Sector'!$B235)/1000</f>
        <v>0</v>
      </c>
      <c r="X235" s="475">
        <f>SUMIFS('Energy consumption (toe)'!$AI$60:$AI$2781,'Energy consumption (toe)'!$J$60:$J$2781,'Province x Sector'!X$180,'Energy consumption (toe)'!$AM$60:$AM$2781,'Province x Sector'!$B235)/1000</f>
        <v>0</v>
      </c>
      <c r="Y235" s="475">
        <f>SUMIFS('Energy consumption (toe)'!$AI$60:$AI$2781,'Energy consumption (toe)'!$J$60:$J$2781,'Province x Sector'!Y$180,'Energy consumption (toe)'!$AM$60:$AM$2781,'Province x Sector'!$B235)/1000</f>
        <v>0</v>
      </c>
      <c r="Z235" s="475">
        <f>SUMIFS('Energy consumption (toe)'!$AI$60:$AI$2781,'Energy consumption (toe)'!$J$60:$J$2781,'Province x Sector'!Z$180,'Energy consumption (toe)'!$AM$60:$AM$2781,'Province x Sector'!$B235)/1000</f>
        <v>0</v>
      </c>
      <c r="AA235" s="475">
        <f>SUMIFS('Energy consumption (toe)'!$AI$60:$AI$2781,'Energy consumption (toe)'!$J$60:$J$2781,'Province x Sector'!AA$180,'Energy consumption (toe)'!$AM$60:$AM$2781,'Province x Sector'!$B235)/1000</f>
        <v>0</v>
      </c>
      <c r="AB235" s="475">
        <f>SUMIFS('Energy consumption (toe)'!$AI$60:$AI$2781,'Energy consumption (toe)'!$J$60:$J$2781,'Province x Sector'!AB$180,'Energy consumption (toe)'!$AM$60:$AM$2781,'Province x Sector'!$B235)/1000</f>
        <v>1.1898991270000001</v>
      </c>
      <c r="AC235" s="475">
        <f>SUMIFS('Energy consumption (toe)'!$AI$60:$AI$2781,'Energy consumption (toe)'!$J$60:$J$2781,'Province x Sector'!AC$180,'Energy consumption (toe)'!$AM$60:$AM$2781,'Province x Sector'!$B235)/1000</f>
        <v>0</v>
      </c>
      <c r="AD235" s="475">
        <f>SUMIFS('Energy consumption (toe)'!$AI$60:$AI$2781,'Energy consumption (toe)'!$J$60:$J$2781,'Province x Sector'!AD$180,'Energy consumption (toe)'!$AM$60:$AM$2781,'Province x Sector'!$B235)/1000</f>
        <v>0</v>
      </c>
      <c r="AE235" s="479">
        <f>SUMIFS('Energy consumption (toe)'!$AI$60:$AI$2781,'Energy consumption (toe)'!$J$60:$J$2781,'Province x Sector'!AE$180,'Energy consumption (toe)'!$AM$60:$AM$2781,'Province x Sector'!$B235)/1000</f>
        <v>0</v>
      </c>
      <c r="AF235" s="59">
        <f t="shared" si="15"/>
        <v>53.718855846300009</v>
      </c>
    </row>
    <row r="236" spans="2:32" x14ac:dyDescent="0.25">
      <c r="B236" s="38" t="str">
        <f t="shared" si="14"/>
        <v>56. Can Tho</v>
      </c>
      <c r="C236" s="478">
        <f>SUMIFS('Energy consumption (toe)'!$AI$60:$AI$2781,'Energy consumption (toe)'!$J$60:$J$2781,'Province x Sector'!C$180,'Energy consumption (toe)'!$AM$60:$AM$2781,'Province x Sector'!$B236)/1000</f>
        <v>0</v>
      </c>
      <c r="D236" s="475">
        <f>SUMIFS('Energy consumption (toe)'!$AI$60:$AI$2781,'Energy consumption (toe)'!$J$60:$J$2781,'Province x Sector'!D$180,'Energy consumption (toe)'!$AM$60:$AM$2781,'Province x Sector'!$B236)/1000</f>
        <v>0</v>
      </c>
      <c r="E236" s="475">
        <f>SUMIFS('Energy consumption (toe)'!$AI$60:$AI$2781,'Energy consumption (toe)'!$J$60:$J$2781,'Province x Sector'!E$180,'Energy consumption (toe)'!$AM$60:$AM$2781,'Province x Sector'!$B236)/1000</f>
        <v>0</v>
      </c>
      <c r="F236" s="475">
        <f>SUMIFS('Energy consumption (toe)'!$AI$60:$AI$2781,'Energy consumption (toe)'!$J$60:$J$2781,'Province x Sector'!F$180,'Energy consumption (toe)'!$AM$60:$AM$2781,'Province x Sector'!$B236)/1000</f>
        <v>0</v>
      </c>
      <c r="G236" s="475">
        <f>SUMIFS('Energy consumption (toe)'!$AI$60:$AI$2781,'Energy consumption (toe)'!$J$60:$J$2781,'Province x Sector'!G$180,'Energy consumption (toe)'!$AM$60:$AM$2781,'Province x Sector'!$B236)/1000</f>
        <v>0</v>
      </c>
      <c r="H236" s="475">
        <f>SUMIFS('Energy consumption (toe)'!$AI$60:$AI$2781,'Energy consumption (toe)'!$J$60:$J$2781,'Province x Sector'!H$180,'Energy consumption (toe)'!$AM$60:$AM$2781,'Province x Sector'!$B236)/1000</f>
        <v>54.924703144100008</v>
      </c>
      <c r="I236" s="475">
        <f>SUMIFS('Energy consumption (toe)'!$AI$60:$AI$2781,'Energy consumption (toe)'!$J$60:$J$2781,'Province x Sector'!I$180,'Energy consumption (toe)'!$AM$60:$AM$2781,'Province x Sector'!$B236)/1000</f>
        <v>5.5108248086000007</v>
      </c>
      <c r="J236" s="475">
        <f>SUMIFS('Energy consumption (toe)'!$AI$60:$AI$2781,'Energy consumption (toe)'!$J$60:$J$2781,'Province x Sector'!J$180,'Energy consumption (toe)'!$AM$60:$AM$2781,'Province x Sector'!$B236)/1000</f>
        <v>0</v>
      </c>
      <c r="K236" s="475">
        <f>SUMIFS('Energy consumption (toe)'!$AI$60:$AI$2781,'Energy consumption (toe)'!$J$60:$J$2781,'Province x Sector'!K$180,'Energy consumption (toe)'!$AM$60:$AM$2781,'Province x Sector'!$B236)/1000</f>
        <v>1.1029348569999999</v>
      </c>
      <c r="L236" s="475">
        <f>SUMIFS('Energy consumption (toe)'!$AI$60:$AI$2781,'Energy consumption (toe)'!$J$60:$J$2781,'Province x Sector'!L$180,'Energy consumption (toe)'!$AM$60:$AM$2781,'Province x Sector'!$B236)/1000</f>
        <v>11.74136592</v>
      </c>
      <c r="M236" s="475">
        <f>SUMIFS('Energy consumption (toe)'!$AI$60:$AI$2781,'Energy consumption (toe)'!$J$60:$J$2781,'Province x Sector'!M$180,'Energy consumption (toe)'!$AM$60:$AM$2781,'Province x Sector'!$B236)/1000</f>
        <v>0</v>
      </c>
      <c r="N236" s="475">
        <f>SUMIFS('Energy consumption (toe)'!$AI$60:$AI$2781,'Energy consumption (toe)'!$J$60:$J$2781,'Province x Sector'!N$180,'Energy consumption (toe)'!$AM$60:$AM$2781,'Province x Sector'!$B236)/1000</f>
        <v>0</v>
      </c>
      <c r="O236" s="475">
        <f>SUMIFS('Energy consumption (toe)'!$AI$60:$AI$2781,'Energy consumption (toe)'!$J$60:$J$2781,'Province x Sector'!O$180,'Energy consumption (toe)'!$AM$60:$AM$2781,'Province x Sector'!$B236)/1000</f>
        <v>0</v>
      </c>
      <c r="P236" s="475">
        <f>SUMIFS('Energy consumption (toe)'!$AI$60:$AI$2781,'Energy consumption (toe)'!$J$60:$J$2781,'Province x Sector'!P$180,'Energy consumption (toe)'!$AM$60:$AM$2781,'Province x Sector'!$B236)/1000</f>
        <v>0</v>
      </c>
      <c r="Q236" s="475">
        <f>SUMIFS('Energy consumption (toe)'!$AI$60:$AI$2781,'Energy consumption (toe)'!$J$60:$J$2781,'Province x Sector'!Q$180,'Energy consumption (toe)'!$AM$60:$AM$2781,'Province x Sector'!$B236)/1000</f>
        <v>0</v>
      </c>
      <c r="R236" s="475">
        <f>SUMIFS('Energy consumption (toe)'!$AI$60:$AI$2781,'Energy consumption (toe)'!$J$60:$J$2781,'Province x Sector'!R$180,'Energy consumption (toe)'!$AM$60:$AM$2781,'Province x Sector'!$B236)/1000</f>
        <v>1.43068503</v>
      </c>
      <c r="S236" s="475">
        <f>SUMIFS('Energy consumption (toe)'!$AI$60:$AI$2781,'Energy consumption (toe)'!$J$60:$J$2781,'Province x Sector'!S$180,'Energy consumption (toe)'!$AM$60:$AM$2781,'Province x Sector'!$B236)/1000</f>
        <v>0</v>
      </c>
      <c r="T236" s="475">
        <f>SUMIFS('Energy consumption (toe)'!$AI$60:$AI$2781,'Energy consumption (toe)'!$J$60:$J$2781,'Province x Sector'!T$180,'Energy consumption (toe)'!$AM$60:$AM$2781,'Province x Sector'!$B236)/1000</f>
        <v>0</v>
      </c>
      <c r="U236" s="475">
        <f>SUMIFS('Energy consumption (toe)'!$AI$60:$AI$2781,'Energy consumption (toe)'!$J$60:$J$2781,'Province x Sector'!U$180,'Energy consumption (toe)'!$AM$60:$AM$2781,'Province x Sector'!$B236)/1000</f>
        <v>13.224728970000003</v>
      </c>
      <c r="V236" s="475">
        <f>SUMIFS('Energy consumption (toe)'!$AI$60:$AI$2781,'Energy consumption (toe)'!$J$60:$J$2781,'Province x Sector'!V$180,'Energy consumption (toe)'!$AM$60:$AM$2781,'Province x Sector'!$B236)/1000</f>
        <v>1.2040388519</v>
      </c>
      <c r="W236" s="475">
        <f>SUMIFS('Energy consumption (toe)'!$AI$60:$AI$2781,'Energy consumption (toe)'!$J$60:$J$2781,'Province x Sector'!W$180,'Energy consumption (toe)'!$AM$60:$AM$2781,'Province x Sector'!$B236)/1000</f>
        <v>0</v>
      </c>
      <c r="X236" s="475">
        <f>SUMIFS('Energy consumption (toe)'!$AI$60:$AI$2781,'Energy consumption (toe)'!$J$60:$J$2781,'Province x Sector'!X$180,'Energy consumption (toe)'!$AM$60:$AM$2781,'Province x Sector'!$B236)/1000</f>
        <v>0</v>
      </c>
      <c r="Y236" s="475">
        <f>SUMIFS('Energy consumption (toe)'!$AI$60:$AI$2781,'Energy consumption (toe)'!$J$60:$J$2781,'Province x Sector'!Y$180,'Energy consumption (toe)'!$AM$60:$AM$2781,'Province x Sector'!$B236)/1000</f>
        <v>0</v>
      </c>
      <c r="Z236" s="475">
        <f>SUMIFS('Energy consumption (toe)'!$AI$60:$AI$2781,'Energy consumption (toe)'!$J$60:$J$2781,'Province x Sector'!Z$180,'Energy consumption (toe)'!$AM$60:$AM$2781,'Province x Sector'!$B236)/1000</f>
        <v>0</v>
      </c>
      <c r="AA236" s="475">
        <f>SUMIFS('Energy consumption (toe)'!$AI$60:$AI$2781,'Energy consumption (toe)'!$J$60:$J$2781,'Province x Sector'!AA$180,'Energy consumption (toe)'!$AM$60:$AM$2781,'Province x Sector'!$B236)/1000</f>
        <v>0</v>
      </c>
      <c r="AB236" s="475">
        <f>SUMIFS('Energy consumption (toe)'!$AI$60:$AI$2781,'Energy consumption (toe)'!$J$60:$J$2781,'Province x Sector'!AB$180,'Energy consumption (toe)'!$AM$60:$AM$2781,'Province x Sector'!$B236)/1000</f>
        <v>0</v>
      </c>
      <c r="AC236" s="475">
        <f>SUMIFS('Energy consumption (toe)'!$AI$60:$AI$2781,'Energy consumption (toe)'!$J$60:$J$2781,'Province x Sector'!AC$180,'Energy consumption (toe)'!$AM$60:$AM$2781,'Province x Sector'!$B236)/1000</f>
        <v>0</v>
      </c>
      <c r="AD236" s="475">
        <f>SUMIFS('Energy consumption (toe)'!$AI$60:$AI$2781,'Energy consumption (toe)'!$J$60:$J$2781,'Province x Sector'!AD$180,'Energy consumption (toe)'!$AM$60:$AM$2781,'Province x Sector'!$B236)/1000</f>
        <v>2.7743911500000005</v>
      </c>
      <c r="AE236" s="479">
        <f>SUMIFS('Energy consumption (toe)'!$AI$60:$AI$2781,'Energy consumption (toe)'!$J$60:$J$2781,'Province x Sector'!AE$180,'Energy consumption (toe)'!$AM$60:$AM$2781,'Province x Sector'!$B236)/1000</f>
        <v>0</v>
      </c>
      <c r="AF236" s="59">
        <f t="shared" si="15"/>
        <v>91.913672731600002</v>
      </c>
    </row>
    <row r="237" spans="2:32" x14ac:dyDescent="0.25">
      <c r="B237" s="38" t="str">
        <f t="shared" si="14"/>
        <v>57. Hau Giang</v>
      </c>
      <c r="C237" s="478">
        <f>SUMIFS('Energy consumption (toe)'!$AI$60:$AI$2781,'Energy consumption (toe)'!$J$60:$J$2781,'Province x Sector'!C$180,'Energy consumption (toe)'!$AM$60:$AM$2781,'Province x Sector'!$B237)/1000</f>
        <v>0</v>
      </c>
      <c r="D237" s="475">
        <f>SUMIFS('Energy consumption (toe)'!$AI$60:$AI$2781,'Energy consumption (toe)'!$J$60:$J$2781,'Province x Sector'!D$180,'Energy consumption (toe)'!$AM$60:$AM$2781,'Province x Sector'!$B237)/1000</f>
        <v>0</v>
      </c>
      <c r="E237" s="475">
        <f>SUMIFS('Energy consumption (toe)'!$AI$60:$AI$2781,'Energy consumption (toe)'!$J$60:$J$2781,'Province x Sector'!E$180,'Energy consumption (toe)'!$AM$60:$AM$2781,'Province x Sector'!$B237)/1000</f>
        <v>0</v>
      </c>
      <c r="F237" s="475">
        <f>SUMIFS('Energy consumption (toe)'!$AI$60:$AI$2781,'Energy consumption (toe)'!$J$60:$J$2781,'Province x Sector'!F$180,'Energy consumption (toe)'!$AM$60:$AM$2781,'Province x Sector'!$B237)/1000</f>
        <v>0</v>
      </c>
      <c r="G237" s="475">
        <f>SUMIFS('Energy consumption (toe)'!$AI$60:$AI$2781,'Energy consumption (toe)'!$J$60:$J$2781,'Province x Sector'!G$180,'Energy consumption (toe)'!$AM$60:$AM$2781,'Province x Sector'!$B237)/1000</f>
        <v>0</v>
      </c>
      <c r="H237" s="475">
        <f>SUMIFS('Energy consumption (toe)'!$AI$60:$AI$2781,'Energy consumption (toe)'!$J$60:$J$2781,'Province x Sector'!H$180,'Energy consumption (toe)'!$AM$60:$AM$2781,'Province x Sector'!$B237)/1000</f>
        <v>10.947407555000002</v>
      </c>
      <c r="I237" s="475">
        <f>SUMIFS('Energy consumption (toe)'!$AI$60:$AI$2781,'Energy consumption (toe)'!$J$60:$J$2781,'Province x Sector'!I$180,'Energy consumption (toe)'!$AM$60:$AM$2781,'Province x Sector'!$B237)/1000</f>
        <v>1.3508656400000001</v>
      </c>
      <c r="J237" s="475">
        <f>SUMIFS('Energy consumption (toe)'!$AI$60:$AI$2781,'Energy consumption (toe)'!$J$60:$J$2781,'Province x Sector'!J$180,'Energy consumption (toe)'!$AM$60:$AM$2781,'Province x Sector'!$B237)/1000</f>
        <v>0</v>
      </c>
      <c r="K237" s="475">
        <f>SUMIFS('Energy consumption (toe)'!$AI$60:$AI$2781,'Energy consumption (toe)'!$J$60:$J$2781,'Province x Sector'!K$180,'Energy consumption (toe)'!$AM$60:$AM$2781,'Province x Sector'!$B237)/1000</f>
        <v>0</v>
      </c>
      <c r="L237" s="475">
        <f>SUMIFS('Energy consumption (toe)'!$AI$60:$AI$2781,'Energy consumption (toe)'!$J$60:$J$2781,'Province x Sector'!L$180,'Energy consumption (toe)'!$AM$60:$AM$2781,'Province x Sector'!$B237)/1000</f>
        <v>4.8605734400000005</v>
      </c>
      <c r="M237" s="475">
        <f>SUMIFS('Energy consumption (toe)'!$AI$60:$AI$2781,'Energy consumption (toe)'!$J$60:$J$2781,'Province x Sector'!M$180,'Energy consumption (toe)'!$AM$60:$AM$2781,'Province x Sector'!$B237)/1000</f>
        <v>0</v>
      </c>
      <c r="N237" s="475">
        <f>SUMIFS('Energy consumption (toe)'!$AI$60:$AI$2781,'Energy consumption (toe)'!$J$60:$J$2781,'Province x Sector'!N$180,'Energy consumption (toe)'!$AM$60:$AM$2781,'Province x Sector'!$B237)/1000</f>
        <v>0</v>
      </c>
      <c r="O237" s="475">
        <f>SUMIFS('Energy consumption (toe)'!$AI$60:$AI$2781,'Energy consumption (toe)'!$J$60:$J$2781,'Province x Sector'!O$180,'Energy consumption (toe)'!$AM$60:$AM$2781,'Province x Sector'!$B237)/1000</f>
        <v>0</v>
      </c>
      <c r="P237" s="475">
        <f>SUMIFS('Energy consumption (toe)'!$AI$60:$AI$2781,'Energy consumption (toe)'!$J$60:$J$2781,'Province x Sector'!P$180,'Energy consumption (toe)'!$AM$60:$AM$2781,'Province x Sector'!$B237)/1000</f>
        <v>0</v>
      </c>
      <c r="Q237" s="475">
        <f>SUMIFS('Energy consumption (toe)'!$AI$60:$AI$2781,'Energy consumption (toe)'!$J$60:$J$2781,'Province x Sector'!Q$180,'Energy consumption (toe)'!$AM$60:$AM$2781,'Province x Sector'!$B237)/1000</f>
        <v>0</v>
      </c>
      <c r="R237" s="475">
        <f>SUMIFS('Energy consumption (toe)'!$AI$60:$AI$2781,'Energy consumption (toe)'!$J$60:$J$2781,'Province x Sector'!R$180,'Energy consumption (toe)'!$AM$60:$AM$2781,'Province x Sector'!$B237)/1000</f>
        <v>0</v>
      </c>
      <c r="S237" s="475">
        <f>SUMIFS('Energy consumption (toe)'!$AI$60:$AI$2781,'Energy consumption (toe)'!$J$60:$J$2781,'Province x Sector'!S$180,'Energy consumption (toe)'!$AM$60:$AM$2781,'Province x Sector'!$B237)/1000</f>
        <v>0</v>
      </c>
      <c r="T237" s="475">
        <f>SUMIFS('Energy consumption (toe)'!$AI$60:$AI$2781,'Energy consumption (toe)'!$J$60:$J$2781,'Province x Sector'!T$180,'Energy consumption (toe)'!$AM$60:$AM$2781,'Province x Sector'!$B237)/1000</f>
        <v>0</v>
      </c>
      <c r="U237" s="475">
        <f>SUMIFS('Energy consumption (toe)'!$AI$60:$AI$2781,'Energy consumption (toe)'!$J$60:$J$2781,'Province x Sector'!U$180,'Energy consumption (toe)'!$AM$60:$AM$2781,'Province x Sector'!$B237)/1000</f>
        <v>6.1029198899999999</v>
      </c>
      <c r="V237" s="475">
        <f>SUMIFS('Energy consumption (toe)'!$AI$60:$AI$2781,'Energy consumption (toe)'!$J$60:$J$2781,'Province x Sector'!V$180,'Energy consumption (toe)'!$AM$60:$AM$2781,'Province x Sector'!$B237)/1000</f>
        <v>0</v>
      </c>
      <c r="W237" s="475">
        <f>SUMIFS('Energy consumption (toe)'!$AI$60:$AI$2781,'Energy consumption (toe)'!$J$60:$J$2781,'Province x Sector'!W$180,'Energy consumption (toe)'!$AM$60:$AM$2781,'Province x Sector'!$B237)/1000</f>
        <v>0</v>
      </c>
      <c r="X237" s="475">
        <f>SUMIFS('Energy consumption (toe)'!$AI$60:$AI$2781,'Energy consumption (toe)'!$J$60:$J$2781,'Province x Sector'!X$180,'Energy consumption (toe)'!$AM$60:$AM$2781,'Province x Sector'!$B237)/1000</f>
        <v>0</v>
      </c>
      <c r="Y237" s="475">
        <f>SUMIFS('Energy consumption (toe)'!$AI$60:$AI$2781,'Energy consumption (toe)'!$J$60:$J$2781,'Province x Sector'!Y$180,'Energy consumption (toe)'!$AM$60:$AM$2781,'Province x Sector'!$B237)/1000</f>
        <v>0</v>
      </c>
      <c r="Z237" s="475">
        <f>SUMIFS('Energy consumption (toe)'!$AI$60:$AI$2781,'Energy consumption (toe)'!$J$60:$J$2781,'Province x Sector'!Z$180,'Energy consumption (toe)'!$AM$60:$AM$2781,'Province x Sector'!$B237)/1000</f>
        <v>0</v>
      </c>
      <c r="AA237" s="475">
        <f>SUMIFS('Energy consumption (toe)'!$AI$60:$AI$2781,'Energy consumption (toe)'!$J$60:$J$2781,'Province x Sector'!AA$180,'Energy consumption (toe)'!$AM$60:$AM$2781,'Province x Sector'!$B237)/1000</f>
        <v>0</v>
      </c>
      <c r="AB237" s="475">
        <f>SUMIFS('Energy consumption (toe)'!$AI$60:$AI$2781,'Energy consumption (toe)'!$J$60:$J$2781,'Province x Sector'!AB$180,'Energy consumption (toe)'!$AM$60:$AM$2781,'Province x Sector'!$B237)/1000</f>
        <v>0</v>
      </c>
      <c r="AC237" s="475">
        <f>SUMIFS('Energy consumption (toe)'!$AI$60:$AI$2781,'Energy consumption (toe)'!$J$60:$J$2781,'Province x Sector'!AC$180,'Energy consumption (toe)'!$AM$60:$AM$2781,'Province x Sector'!$B237)/1000</f>
        <v>0</v>
      </c>
      <c r="AD237" s="475">
        <f>SUMIFS('Energy consumption (toe)'!$AI$60:$AI$2781,'Energy consumption (toe)'!$J$60:$J$2781,'Province x Sector'!AD$180,'Energy consumption (toe)'!$AM$60:$AM$2781,'Province x Sector'!$B237)/1000</f>
        <v>0</v>
      </c>
      <c r="AE237" s="479">
        <f>SUMIFS('Energy consumption (toe)'!$AI$60:$AI$2781,'Energy consumption (toe)'!$J$60:$J$2781,'Province x Sector'!AE$180,'Energy consumption (toe)'!$AM$60:$AM$2781,'Province x Sector'!$B237)/1000</f>
        <v>0</v>
      </c>
      <c r="AF237" s="59">
        <f t="shared" si="15"/>
        <v>23.261766525000002</v>
      </c>
    </row>
    <row r="238" spans="2:32" x14ac:dyDescent="0.25">
      <c r="B238" s="38" t="str">
        <f t="shared" si="14"/>
        <v>58. Soc Trang</v>
      </c>
      <c r="C238" s="478">
        <f>SUMIFS('Energy consumption (toe)'!$AI$60:$AI$2781,'Energy consumption (toe)'!$J$60:$J$2781,'Province x Sector'!C$180,'Energy consumption (toe)'!$AM$60:$AM$2781,'Province x Sector'!$B238)/1000</f>
        <v>0</v>
      </c>
      <c r="D238" s="475">
        <f>SUMIFS('Energy consumption (toe)'!$AI$60:$AI$2781,'Energy consumption (toe)'!$J$60:$J$2781,'Province x Sector'!D$180,'Energy consumption (toe)'!$AM$60:$AM$2781,'Province x Sector'!$B238)/1000</f>
        <v>0</v>
      </c>
      <c r="E238" s="475">
        <f>SUMIFS('Energy consumption (toe)'!$AI$60:$AI$2781,'Energy consumption (toe)'!$J$60:$J$2781,'Province x Sector'!E$180,'Energy consumption (toe)'!$AM$60:$AM$2781,'Province x Sector'!$B238)/1000</f>
        <v>0</v>
      </c>
      <c r="F238" s="475">
        <f>SUMIFS('Energy consumption (toe)'!$AI$60:$AI$2781,'Energy consumption (toe)'!$J$60:$J$2781,'Province x Sector'!F$180,'Energy consumption (toe)'!$AM$60:$AM$2781,'Province x Sector'!$B238)/1000</f>
        <v>0</v>
      </c>
      <c r="G238" s="475">
        <f>SUMIFS('Energy consumption (toe)'!$AI$60:$AI$2781,'Energy consumption (toe)'!$J$60:$J$2781,'Province x Sector'!G$180,'Energy consumption (toe)'!$AM$60:$AM$2781,'Province x Sector'!$B238)/1000</f>
        <v>0</v>
      </c>
      <c r="H238" s="475">
        <f>SUMIFS('Energy consumption (toe)'!$AI$60:$AI$2781,'Energy consumption (toe)'!$J$60:$J$2781,'Province x Sector'!H$180,'Energy consumption (toe)'!$AM$60:$AM$2781,'Province x Sector'!$B238)/1000</f>
        <v>25.843723664399995</v>
      </c>
      <c r="I238" s="475">
        <f>SUMIFS('Energy consumption (toe)'!$AI$60:$AI$2781,'Energy consumption (toe)'!$J$60:$J$2781,'Province x Sector'!I$180,'Energy consumption (toe)'!$AM$60:$AM$2781,'Province x Sector'!$B238)/1000</f>
        <v>0</v>
      </c>
      <c r="J238" s="475">
        <f>SUMIFS('Energy consumption (toe)'!$AI$60:$AI$2781,'Energy consumption (toe)'!$J$60:$J$2781,'Province x Sector'!J$180,'Energy consumption (toe)'!$AM$60:$AM$2781,'Province x Sector'!$B238)/1000</f>
        <v>0</v>
      </c>
      <c r="K238" s="475">
        <f>SUMIFS('Energy consumption (toe)'!$AI$60:$AI$2781,'Energy consumption (toe)'!$J$60:$J$2781,'Province x Sector'!K$180,'Energy consumption (toe)'!$AM$60:$AM$2781,'Province x Sector'!$B238)/1000</f>
        <v>0</v>
      </c>
      <c r="L238" s="475">
        <f>SUMIFS('Energy consumption (toe)'!$AI$60:$AI$2781,'Energy consumption (toe)'!$J$60:$J$2781,'Province x Sector'!L$180,'Energy consumption (toe)'!$AM$60:$AM$2781,'Province x Sector'!$B238)/1000</f>
        <v>0</v>
      </c>
      <c r="M238" s="475">
        <f>SUMIFS('Energy consumption (toe)'!$AI$60:$AI$2781,'Energy consumption (toe)'!$J$60:$J$2781,'Province x Sector'!M$180,'Energy consumption (toe)'!$AM$60:$AM$2781,'Province x Sector'!$B238)/1000</f>
        <v>0</v>
      </c>
      <c r="N238" s="475">
        <f>SUMIFS('Energy consumption (toe)'!$AI$60:$AI$2781,'Energy consumption (toe)'!$J$60:$J$2781,'Province x Sector'!N$180,'Energy consumption (toe)'!$AM$60:$AM$2781,'Province x Sector'!$B238)/1000</f>
        <v>0</v>
      </c>
      <c r="O238" s="475">
        <f>SUMIFS('Energy consumption (toe)'!$AI$60:$AI$2781,'Energy consumption (toe)'!$J$60:$J$2781,'Province x Sector'!O$180,'Energy consumption (toe)'!$AM$60:$AM$2781,'Province x Sector'!$B238)/1000</f>
        <v>0</v>
      </c>
      <c r="P238" s="475">
        <f>SUMIFS('Energy consumption (toe)'!$AI$60:$AI$2781,'Energy consumption (toe)'!$J$60:$J$2781,'Province x Sector'!P$180,'Energy consumption (toe)'!$AM$60:$AM$2781,'Province x Sector'!$B238)/1000</f>
        <v>0</v>
      </c>
      <c r="Q238" s="475">
        <f>SUMIFS('Energy consumption (toe)'!$AI$60:$AI$2781,'Energy consumption (toe)'!$J$60:$J$2781,'Province x Sector'!Q$180,'Energy consumption (toe)'!$AM$60:$AM$2781,'Province x Sector'!$B238)/1000</f>
        <v>0</v>
      </c>
      <c r="R238" s="475">
        <f>SUMIFS('Energy consumption (toe)'!$AI$60:$AI$2781,'Energy consumption (toe)'!$J$60:$J$2781,'Province x Sector'!R$180,'Energy consumption (toe)'!$AM$60:$AM$2781,'Province x Sector'!$B238)/1000</f>
        <v>0</v>
      </c>
      <c r="S238" s="475">
        <f>SUMIFS('Energy consumption (toe)'!$AI$60:$AI$2781,'Energy consumption (toe)'!$J$60:$J$2781,'Province x Sector'!S$180,'Energy consumption (toe)'!$AM$60:$AM$2781,'Province x Sector'!$B238)/1000</f>
        <v>0</v>
      </c>
      <c r="T238" s="475">
        <f>SUMIFS('Energy consumption (toe)'!$AI$60:$AI$2781,'Energy consumption (toe)'!$J$60:$J$2781,'Province x Sector'!T$180,'Energy consumption (toe)'!$AM$60:$AM$2781,'Province x Sector'!$B238)/1000</f>
        <v>0</v>
      </c>
      <c r="U238" s="475">
        <f>SUMIFS('Energy consumption (toe)'!$AI$60:$AI$2781,'Energy consumption (toe)'!$J$60:$J$2781,'Province x Sector'!U$180,'Energy consumption (toe)'!$AM$60:$AM$2781,'Province x Sector'!$B238)/1000</f>
        <v>0</v>
      </c>
      <c r="V238" s="475">
        <f>SUMIFS('Energy consumption (toe)'!$AI$60:$AI$2781,'Energy consumption (toe)'!$J$60:$J$2781,'Province x Sector'!V$180,'Energy consumption (toe)'!$AM$60:$AM$2781,'Province x Sector'!$B238)/1000</f>
        <v>0</v>
      </c>
      <c r="W238" s="475">
        <f>SUMIFS('Energy consumption (toe)'!$AI$60:$AI$2781,'Energy consumption (toe)'!$J$60:$J$2781,'Province x Sector'!W$180,'Energy consumption (toe)'!$AM$60:$AM$2781,'Province x Sector'!$B238)/1000</f>
        <v>0</v>
      </c>
      <c r="X238" s="475">
        <f>SUMIFS('Energy consumption (toe)'!$AI$60:$AI$2781,'Energy consumption (toe)'!$J$60:$J$2781,'Province x Sector'!X$180,'Energy consumption (toe)'!$AM$60:$AM$2781,'Province x Sector'!$B238)/1000</f>
        <v>0</v>
      </c>
      <c r="Y238" s="475">
        <f>SUMIFS('Energy consumption (toe)'!$AI$60:$AI$2781,'Energy consumption (toe)'!$J$60:$J$2781,'Province x Sector'!Y$180,'Energy consumption (toe)'!$AM$60:$AM$2781,'Province x Sector'!$B238)/1000</f>
        <v>0</v>
      </c>
      <c r="Z238" s="475">
        <f>SUMIFS('Energy consumption (toe)'!$AI$60:$AI$2781,'Energy consumption (toe)'!$J$60:$J$2781,'Province x Sector'!Z$180,'Energy consumption (toe)'!$AM$60:$AM$2781,'Province x Sector'!$B238)/1000</f>
        <v>0</v>
      </c>
      <c r="AA238" s="475">
        <f>SUMIFS('Energy consumption (toe)'!$AI$60:$AI$2781,'Energy consumption (toe)'!$J$60:$J$2781,'Province x Sector'!AA$180,'Energy consumption (toe)'!$AM$60:$AM$2781,'Province x Sector'!$B238)/1000</f>
        <v>0</v>
      </c>
      <c r="AB238" s="475">
        <f>SUMIFS('Energy consumption (toe)'!$AI$60:$AI$2781,'Energy consumption (toe)'!$J$60:$J$2781,'Province x Sector'!AB$180,'Energy consumption (toe)'!$AM$60:$AM$2781,'Province x Sector'!$B238)/1000</f>
        <v>0</v>
      </c>
      <c r="AC238" s="475">
        <f>SUMIFS('Energy consumption (toe)'!$AI$60:$AI$2781,'Energy consumption (toe)'!$J$60:$J$2781,'Province x Sector'!AC$180,'Energy consumption (toe)'!$AM$60:$AM$2781,'Province x Sector'!$B238)/1000</f>
        <v>0</v>
      </c>
      <c r="AD238" s="475">
        <f>SUMIFS('Energy consumption (toe)'!$AI$60:$AI$2781,'Energy consumption (toe)'!$J$60:$J$2781,'Province x Sector'!AD$180,'Energy consumption (toe)'!$AM$60:$AM$2781,'Province x Sector'!$B238)/1000</f>
        <v>3.1907234100000004</v>
      </c>
      <c r="AE238" s="479">
        <f>SUMIFS('Energy consumption (toe)'!$AI$60:$AI$2781,'Energy consumption (toe)'!$J$60:$J$2781,'Province x Sector'!AE$180,'Energy consumption (toe)'!$AM$60:$AM$2781,'Province x Sector'!$B238)/1000</f>
        <v>0</v>
      </c>
      <c r="AF238" s="59">
        <f t="shared" si="15"/>
        <v>29.034447074399996</v>
      </c>
    </row>
    <row r="239" spans="2:32" x14ac:dyDescent="0.25">
      <c r="B239" s="38" t="str">
        <f t="shared" si="14"/>
        <v>59. Ca Mau</v>
      </c>
      <c r="C239" s="478">
        <f>SUMIFS('Energy consumption (toe)'!$AI$60:$AI$2781,'Energy consumption (toe)'!$J$60:$J$2781,'Province x Sector'!C$180,'Energy consumption (toe)'!$AM$60:$AM$2781,'Province x Sector'!$B239)/1000</f>
        <v>0</v>
      </c>
      <c r="D239" s="475">
        <f>SUMIFS('Energy consumption (toe)'!$AI$60:$AI$2781,'Energy consumption (toe)'!$J$60:$J$2781,'Province x Sector'!D$180,'Energy consumption (toe)'!$AM$60:$AM$2781,'Province x Sector'!$B239)/1000</f>
        <v>19.454353273699997</v>
      </c>
      <c r="E239" s="475">
        <f>SUMIFS('Energy consumption (toe)'!$AI$60:$AI$2781,'Energy consumption (toe)'!$J$60:$J$2781,'Province x Sector'!E$180,'Energy consumption (toe)'!$AM$60:$AM$2781,'Province x Sector'!$B239)/1000</f>
        <v>0</v>
      </c>
      <c r="F239" s="475">
        <f>SUMIFS('Energy consumption (toe)'!$AI$60:$AI$2781,'Energy consumption (toe)'!$J$60:$J$2781,'Province x Sector'!F$180,'Energy consumption (toe)'!$AM$60:$AM$2781,'Province x Sector'!$B239)/1000</f>
        <v>0</v>
      </c>
      <c r="G239" s="475">
        <f>SUMIFS('Energy consumption (toe)'!$AI$60:$AI$2781,'Energy consumption (toe)'!$J$60:$J$2781,'Province x Sector'!G$180,'Energy consumption (toe)'!$AM$60:$AM$2781,'Province x Sector'!$B239)/1000</f>
        <v>0</v>
      </c>
      <c r="H239" s="475">
        <f>SUMIFS('Energy consumption (toe)'!$AI$60:$AI$2781,'Energy consumption (toe)'!$J$60:$J$2781,'Province x Sector'!H$180,'Energy consumption (toe)'!$AM$60:$AM$2781,'Province x Sector'!$B239)/1000</f>
        <v>17.3341690297</v>
      </c>
      <c r="I239" s="475">
        <f>SUMIFS('Energy consumption (toe)'!$AI$60:$AI$2781,'Energy consumption (toe)'!$J$60:$J$2781,'Province x Sector'!I$180,'Energy consumption (toe)'!$AM$60:$AM$2781,'Province x Sector'!$B239)/1000</f>
        <v>0</v>
      </c>
      <c r="J239" s="475">
        <f>SUMIFS('Energy consumption (toe)'!$AI$60:$AI$2781,'Energy consumption (toe)'!$J$60:$J$2781,'Province x Sector'!J$180,'Energy consumption (toe)'!$AM$60:$AM$2781,'Province x Sector'!$B239)/1000</f>
        <v>0</v>
      </c>
      <c r="K239" s="475">
        <f>SUMIFS('Energy consumption (toe)'!$AI$60:$AI$2781,'Energy consumption (toe)'!$J$60:$J$2781,'Province x Sector'!K$180,'Energy consumption (toe)'!$AM$60:$AM$2781,'Province x Sector'!$B239)/1000</f>
        <v>0</v>
      </c>
      <c r="L239" s="475">
        <f>SUMIFS('Energy consumption (toe)'!$AI$60:$AI$2781,'Energy consumption (toe)'!$J$60:$J$2781,'Province x Sector'!L$180,'Energy consumption (toe)'!$AM$60:$AM$2781,'Province x Sector'!$B239)/1000</f>
        <v>0</v>
      </c>
      <c r="M239" s="475">
        <f>SUMIFS('Energy consumption (toe)'!$AI$60:$AI$2781,'Energy consumption (toe)'!$J$60:$J$2781,'Province x Sector'!M$180,'Energy consumption (toe)'!$AM$60:$AM$2781,'Province x Sector'!$B239)/1000</f>
        <v>0</v>
      </c>
      <c r="N239" s="475">
        <f>SUMIFS('Energy consumption (toe)'!$AI$60:$AI$2781,'Energy consumption (toe)'!$J$60:$J$2781,'Province x Sector'!N$180,'Energy consumption (toe)'!$AM$60:$AM$2781,'Province x Sector'!$B239)/1000</f>
        <v>0</v>
      </c>
      <c r="O239" s="475">
        <f>SUMIFS('Energy consumption (toe)'!$AI$60:$AI$2781,'Energy consumption (toe)'!$J$60:$J$2781,'Province x Sector'!O$180,'Energy consumption (toe)'!$AM$60:$AM$2781,'Province x Sector'!$B239)/1000</f>
        <v>0</v>
      </c>
      <c r="P239" s="475">
        <f>SUMIFS('Energy consumption (toe)'!$AI$60:$AI$2781,'Energy consumption (toe)'!$J$60:$J$2781,'Province x Sector'!P$180,'Energy consumption (toe)'!$AM$60:$AM$2781,'Province x Sector'!$B239)/1000</f>
        <v>0</v>
      </c>
      <c r="Q239" s="475">
        <f>SUMIFS('Energy consumption (toe)'!$AI$60:$AI$2781,'Energy consumption (toe)'!$J$60:$J$2781,'Province x Sector'!Q$180,'Energy consumption (toe)'!$AM$60:$AM$2781,'Province x Sector'!$B239)/1000</f>
        <v>0</v>
      </c>
      <c r="R239" s="475">
        <f>SUMIFS('Energy consumption (toe)'!$AI$60:$AI$2781,'Energy consumption (toe)'!$J$60:$J$2781,'Province x Sector'!R$180,'Energy consumption (toe)'!$AM$60:$AM$2781,'Province x Sector'!$B239)/1000</f>
        <v>537.70715905810005</v>
      </c>
      <c r="S239" s="475">
        <f>SUMIFS('Energy consumption (toe)'!$AI$60:$AI$2781,'Energy consumption (toe)'!$J$60:$J$2781,'Province x Sector'!S$180,'Energy consumption (toe)'!$AM$60:$AM$2781,'Province x Sector'!$B239)/1000</f>
        <v>0</v>
      </c>
      <c r="T239" s="475">
        <f>SUMIFS('Energy consumption (toe)'!$AI$60:$AI$2781,'Energy consumption (toe)'!$J$60:$J$2781,'Province x Sector'!T$180,'Energy consumption (toe)'!$AM$60:$AM$2781,'Province x Sector'!$B239)/1000</f>
        <v>0</v>
      </c>
      <c r="U239" s="475">
        <f>SUMIFS('Energy consumption (toe)'!$AI$60:$AI$2781,'Energy consumption (toe)'!$J$60:$J$2781,'Province x Sector'!U$180,'Energy consumption (toe)'!$AM$60:$AM$2781,'Province x Sector'!$B239)/1000</f>
        <v>0</v>
      </c>
      <c r="V239" s="475">
        <f>SUMIFS('Energy consumption (toe)'!$AI$60:$AI$2781,'Energy consumption (toe)'!$J$60:$J$2781,'Province x Sector'!V$180,'Energy consumption (toe)'!$AM$60:$AM$2781,'Province x Sector'!$B239)/1000</f>
        <v>0</v>
      </c>
      <c r="W239" s="475">
        <f>SUMIFS('Energy consumption (toe)'!$AI$60:$AI$2781,'Energy consumption (toe)'!$J$60:$J$2781,'Province x Sector'!W$180,'Energy consumption (toe)'!$AM$60:$AM$2781,'Province x Sector'!$B239)/1000</f>
        <v>0</v>
      </c>
      <c r="X239" s="475">
        <f>SUMIFS('Energy consumption (toe)'!$AI$60:$AI$2781,'Energy consumption (toe)'!$J$60:$J$2781,'Province x Sector'!X$180,'Energy consumption (toe)'!$AM$60:$AM$2781,'Province x Sector'!$B239)/1000</f>
        <v>0</v>
      </c>
      <c r="Y239" s="475">
        <f>SUMIFS('Energy consumption (toe)'!$AI$60:$AI$2781,'Energy consumption (toe)'!$J$60:$J$2781,'Province x Sector'!Y$180,'Energy consumption (toe)'!$AM$60:$AM$2781,'Province x Sector'!$B239)/1000</f>
        <v>0</v>
      </c>
      <c r="Z239" s="475">
        <f>SUMIFS('Energy consumption (toe)'!$AI$60:$AI$2781,'Energy consumption (toe)'!$J$60:$J$2781,'Province x Sector'!Z$180,'Energy consumption (toe)'!$AM$60:$AM$2781,'Province x Sector'!$B239)/1000</f>
        <v>0</v>
      </c>
      <c r="AA239" s="475">
        <f>SUMIFS('Energy consumption (toe)'!$AI$60:$AI$2781,'Energy consumption (toe)'!$J$60:$J$2781,'Province x Sector'!AA$180,'Energy consumption (toe)'!$AM$60:$AM$2781,'Province x Sector'!$B239)/1000</f>
        <v>0</v>
      </c>
      <c r="AB239" s="475">
        <f>SUMIFS('Energy consumption (toe)'!$AI$60:$AI$2781,'Energy consumption (toe)'!$J$60:$J$2781,'Province x Sector'!AB$180,'Energy consumption (toe)'!$AM$60:$AM$2781,'Province x Sector'!$B239)/1000</f>
        <v>0</v>
      </c>
      <c r="AC239" s="475">
        <f>SUMIFS('Energy consumption (toe)'!$AI$60:$AI$2781,'Energy consumption (toe)'!$J$60:$J$2781,'Province x Sector'!AC$180,'Energy consumption (toe)'!$AM$60:$AM$2781,'Province x Sector'!$B239)/1000</f>
        <v>0</v>
      </c>
      <c r="AD239" s="475">
        <f>SUMIFS('Energy consumption (toe)'!$AI$60:$AI$2781,'Energy consumption (toe)'!$J$60:$J$2781,'Province x Sector'!AD$180,'Energy consumption (toe)'!$AM$60:$AM$2781,'Province x Sector'!$B239)/1000</f>
        <v>0</v>
      </c>
      <c r="AE239" s="479">
        <f>SUMIFS('Energy consumption (toe)'!$AI$60:$AI$2781,'Energy consumption (toe)'!$J$60:$J$2781,'Province x Sector'!AE$180,'Energy consumption (toe)'!$AM$60:$AM$2781,'Province x Sector'!$B239)/1000</f>
        <v>0</v>
      </c>
      <c r="AF239" s="59">
        <f t="shared" si="15"/>
        <v>574.49568136150003</v>
      </c>
    </row>
    <row r="240" spans="2:32" x14ac:dyDescent="0.25">
      <c r="B240" s="38" t="str">
        <f t="shared" si="14"/>
        <v>60. Tra Vinh</v>
      </c>
      <c r="C240" s="478">
        <f>SUMIFS('Energy consumption (toe)'!$AI$60:$AI$2781,'Energy consumption (toe)'!$J$60:$J$2781,'Province x Sector'!C$180,'Energy consumption (toe)'!$AM$60:$AM$2781,'Province x Sector'!$B240)/1000</f>
        <v>0</v>
      </c>
      <c r="D240" s="475">
        <f>SUMIFS('Energy consumption (toe)'!$AI$60:$AI$2781,'Energy consumption (toe)'!$J$60:$J$2781,'Province x Sector'!D$180,'Energy consumption (toe)'!$AM$60:$AM$2781,'Province x Sector'!$B240)/1000</f>
        <v>0</v>
      </c>
      <c r="E240" s="475">
        <f>SUMIFS('Energy consumption (toe)'!$AI$60:$AI$2781,'Energy consumption (toe)'!$J$60:$J$2781,'Province x Sector'!E$180,'Energy consumption (toe)'!$AM$60:$AM$2781,'Province x Sector'!$B240)/1000</f>
        <v>0</v>
      </c>
      <c r="F240" s="475">
        <f>SUMIFS('Energy consumption (toe)'!$AI$60:$AI$2781,'Energy consumption (toe)'!$J$60:$J$2781,'Province x Sector'!F$180,'Energy consumption (toe)'!$AM$60:$AM$2781,'Province x Sector'!$B240)/1000</f>
        <v>0</v>
      </c>
      <c r="G240" s="475">
        <f>SUMIFS('Energy consumption (toe)'!$AI$60:$AI$2781,'Energy consumption (toe)'!$J$60:$J$2781,'Province x Sector'!G$180,'Energy consumption (toe)'!$AM$60:$AM$2781,'Province x Sector'!$B240)/1000</f>
        <v>0</v>
      </c>
      <c r="H240" s="475">
        <f>SUMIFS('Energy consumption (toe)'!$AI$60:$AI$2781,'Energy consumption (toe)'!$J$60:$J$2781,'Province x Sector'!H$180,'Energy consumption (toe)'!$AM$60:$AM$2781,'Province x Sector'!$B240)/1000</f>
        <v>0</v>
      </c>
      <c r="I240" s="475">
        <f>SUMIFS('Energy consumption (toe)'!$AI$60:$AI$2781,'Energy consumption (toe)'!$J$60:$J$2781,'Province x Sector'!I$180,'Energy consumption (toe)'!$AM$60:$AM$2781,'Province x Sector'!$B240)/1000</f>
        <v>0</v>
      </c>
      <c r="J240" s="475">
        <f>SUMIFS('Energy consumption (toe)'!$AI$60:$AI$2781,'Energy consumption (toe)'!$J$60:$J$2781,'Province x Sector'!J$180,'Energy consumption (toe)'!$AM$60:$AM$2781,'Province x Sector'!$B240)/1000</f>
        <v>0</v>
      </c>
      <c r="K240" s="475">
        <f>SUMIFS('Energy consumption (toe)'!$AI$60:$AI$2781,'Energy consumption (toe)'!$J$60:$J$2781,'Province x Sector'!K$180,'Energy consumption (toe)'!$AM$60:$AM$2781,'Province x Sector'!$B240)/1000</f>
        <v>0</v>
      </c>
      <c r="L240" s="475">
        <f>SUMIFS('Energy consumption (toe)'!$AI$60:$AI$2781,'Energy consumption (toe)'!$J$60:$J$2781,'Province x Sector'!L$180,'Energy consumption (toe)'!$AM$60:$AM$2781,'Province x Sector'!$B240)/1000</f>
        <v>1.9505371600000001</v>
      </c>
      <c r="M240" s="475">
        <f>SUMIFS('Energy consumption (toe)'!$AI$60:$AI$2781,'Energy consumption (toe)'!$J$60:$J$2781,'Province x Sector'!M$180,'Energy consumption (toe)'!$AM$60:$AM$2781,'Province x Sector'!$B240)/1000</f>
        <v>0</v>
      </c>
      <c r="N240" s="475">
        <f>SUMIFS('Energy consumption (toe)'!$AI$60:$AI$2781,'Energy consumption (toe)'!$J$60:$J$2781,'Province x Sector'!N$180,'Energy consumption (toe)'!$AM$60:$AM$2781,'Province x Sector'!$B240)/1000</f>
        <v>0</v>
      </c>
      <c r="O240" s="475">
        <f>SUMIFS('Energy consumption (toe)'!$AI$60:$AI$2781,'Energy consumption (toe)'!$J$60:$J$2781,'Province x Sector'!O$180,'Energy consumption (toe)'!$AM$60:$AM$2781,'Province x Sector'!$B240)/1000</f>
        <v>0</v>
      </c>
      <c r="P240" s="475">
        <f>SUMIFS('Energy consumption (toe)'!$AI$60:$AI$2781,'Energy consumption (toe)'!$J$60:$J$2781,'Province x Sector'!P$180,'Energy consumption (toe)'!$AM$60:$AM$2781,'Province x Sector'!$B240)/1000</f>
        <v>0</v>
      </c>
      <c r="Q240" s="475">
        <f>SUMIFS('Energy consumption (toe)'!$AI$60:$AI$2781,'Energy consumption (toe)'!$J$60:$J$2781,'Province x Sector'!Q$180,'Energy consumption (toe)'!$AM$60:$AM$2781,'Province x Sector'!$B240)/1000</f>
        <v>0</v>
      </c>
      <c r="R240" s="475">
        <f>SUMIFS('Energy consumption (toe)'!$AI$60:$AI$2781,'Energy consumption (toe)'!$J$60:$J$2781,'Province x Sector'!R$180,'Energy consumption (toe)'!$AM$60:$AM$2781,'Province x Sector'!$B240)/1000</f>
        <v>0</v>
      </c>
      <c r="S240" s="475">
        <f>SUMIFS('Energy consumption (toe)'!$AI$60:$AI$2781,'Energy consumption (toe)'!$J$60:$J$2781,'Province x Sector'!S$180,'Energy consumption (toe)'!$AM$60:$AM$2781,'Province x Sector'!$B240)/1000</f>
        <v>0</v>
      </c>
      <c r="T240" s="475">
        <f>SUMIFS('Energy consumption (toe)'!$AI$60:$AI$2781,'Energy consumption (toe)'!$J$60:$J$2781,'Province x Sector'!T$180,'Energy consumption (toe)'!$AM$60:$AM$2781,'Province x Sector'!$B240)/1000</f>
        <v>0</v>
      </c>
      <c r="U240" s="475">
        <f>SUMIFS('Energy consumption (toe)'!$AI$60:$AI$2781,'Energy consumption (toe)'!$J$60:$J$2781,'Province x Sector'!U$180,'Energy consumption (toe)'!$AM$60:$AM$2781,'Province x Sector'!$B240)/1000</f>
        <v>0</v>
      </c>
      <c r="V240" s="475">
        <f>SUMIFS('Energy consumption (toe)'!$AI$60:$AI$2781,'Energy consumption (toe)'!$J$60:$J$2781,'Province x Sector'!V$180,'Energy consumption (toe)'!$AM$60:$AM$2781,'Province x Sector'!$B240)/1000</f>
        <v>0</v>
      </c>
      <c r="W240" s="475">
        <f>SUMIFS('Energy consumption (toe)'!$AI$60:$AI$2781,'Energy consumption (toe)'!$J$60:$J$2781,'Province x Sector'!W$180,'Energy consumption (toe)'!$AM$60:$AM$2781,'Province x Sector'!$B240)/1000</f>
        <v>0</v>
      </c>
      <c r="X240" s="475">
        <f>SUMIFS('Energy consumption (toe)'!$AI$60:$AI$2781,'Energy consumption (toe)'!$J$60:$J$2781,'Province x Sector'!X$180,'Energy consumption (toe)'!$AM$60:$AM$2781,'Province x Sector'!$B240)/1000</f>
        <v>0</v>
      </c>
      <c r="Y240" s="475">
        <f>SUMIFS('Energy consumption (toe)'!$AI$60:$AI$2781,'Energy consumption (toe)'!$J$60:$J$2781,'Province x Sector'!Y$180,'Energy consumption (toe)'!$AM$60:$AM$2781,'Province x Sector'!$B240)/1000</f>
        <v>0</v>
      </c>
      <c r="Z240" s="475">
        <f>SUMIFS('Energy consumption (toe)'!$AI$60:$AI$2781,'Energy consumption (toe)'!$J$60:$J$2781,'Province x Sector'!Z$180,'Energy consumption (toe)'!$AM$60:$AM$2781,'Province x Sector'!$B240)/1000</f>
        <v>0</v>
      </c>
      <c r="AA240" s="475">
        <f>SUMIFS('Energy consumption (toe)'!$AI$60:$AI$2781,'Energy consumption (toe)'!$J$60:$J$2781,'Province x Sector'!AA$180,'Energy consumption (toe)'!$AM$60:$AM$2781,'Province x Sector'!$B240)/1000</f>
        <v>0</v>
      </c>
      <c r="AB240" s="475">
        <f>SUMIFS('Energy consumption (toe)'!$AI$60:$AI$2781,'Energy consumption (toe)'!$J$60:$J$2781,'Province x Sector'!AB$180,'Energy consumption (toe)'!$AM$60:$AM$2781,'Province x Sector'!$B240)/1000</f>
        <v>0</v>
      </c>
      <c r="AC240" s="475">
        <f>SUMIFS('Energy consumption (toe)'!$AI$60:$AI$2781,'Energy consumption (toe)'!$J$60:$J$2781,'Province x Sector'!AC$180,'Energy consumption (toe)'!$AM$60:$AM$2781,'Province x Sector'!$B240)/1000</f>
        <v>0</v>
      </c>
      <c r="AD240" s="475">
        <f>SUMIFS('Energy consumption (toe)'!$AI$60:$AI$2781,'Energy consumption (toe)'!$J$60:$J$2781,'Province x Sector'!AD$180,'Energy consumption (toe)'!$AM$60:$AM$2781,'Province x Sector'!$B240)/1000</f>
        <v>0</v>
      </c>
      <c r="AE240" s="479">
        <f>SUMIFS('Energy consumption (toe)'!$AI$60:$AI$2781,'Energy consumption (toe)'!$J$60:$J$2781,'Province x Sector'!AE$180,'Energy consumption (toe)'!$AM$60:$AM$2781,'Province x Sector'!$B240)/1000</f>
        <v>0</v>
      </c>
      <c r="AF240" s="59">
        <f t="shared" si="15"/>
        <v>1.9505371600000001</v>
      </c>
    </row>
    <row r="241" spans="2:32" x14ac:dyDescent="0.25">
      <c r="B241" s="38" t="str">
        <f t="shared" si="14"/>
        <v>61. Kien Giang</v>
      </c>
      <c r="C241" s="478">
        <f>SUMIFS('Energy consumption (toe)'!$AI$60:$AI$2781,'Energy consumption (toe)'!$J$60:$J$2781,'Province x Sector'!C$180,'Energy consumption (toe)'!$AM$60:$AM$2781,'Province x Sector'!$B241)/1000</f>
        <v>0</v>
      </c>
      <c r="D241" s="475">
        <f>SUMIFS('Energy consumption (toe)'!$AI$60:$AI$2781,'Energy consumption (toe)'!$J$60:$J$2781,'Province x Sector'!D$180,'Energy consumption (toe)'!$AM$60:$AM$2781,'Province x Sector'!$B241)/1000</f>
        <v>0</v>
      </c>
      <c r="E241" s="475">
        <f>SUMIFS('Energy consumption (toe)'!$AI$60:$AI$2781,'Energy consumption (toe)'!$J$60:$J$2781,'Province x Sector'!E$180,'Energy consumption (toe)'!$AM$60:$AM$2781,'Province x Sector'!$B241)/1000</f>
        <v>0</v>
      </c>
      <c r="F241" s="475">
        <f>SUMIFS('Energy consumption (toe)'!$AI$60:$AI$2781,'Energy consumption (toe)'!$J$60:$J$2781,'Province x Sector'!F$180,'Energy consumption (toe)'!$AM$60:$AM$2781,'Province x Sector'!$B241)/1000</f>
        <v>0</v>
      </c>
      <c r="G241" s="475">
        <f>SUMIFS('Energy consumption (toe)'!$AI$60:$AI$2781,'Energy consumption (toe)'!$J$60:$J$2781,'Province x Sector'!G$180,'Energy consumption (toe)'!$AM$60:$AM$2781,'Province x Sector'!$B241)/1000</f>
        <v>0</v>
      </c>
      <c r="H241" s="475">
        <f>SUMIFS('Energy consumption (toe)'!$AI$60:$AI$2781,'Energy consumption (toe)'!$J$60:$J$2781,'Province x Sector'!H$180,'Energy consumption (toe)'!$AM$60:$AM$2781,'Province x Sector'!$B241)/1000</f>
        <v>0</v>
      </c>
      <c r="I241" s="475">
        <f>SUMIFS('Energy consumption (toe)'!$AI$60:$AI$2781,'Energy consumption (toe)'!$J$60:$J$2781,'Province x Sector'!I$180,'Energy consumption (toe)'!$AM$60:$AM$2781,'Province x Sector'!$B241)/1000</f>
        <v>3.8084698199999965</v>
      </c>
      <c r="J241" s="475">
        <f>SUMIFS('Energy consumption (toe)'!$AI$60:$AI$2781,'Energy consumption (toe)'!$J$60:$J$2781,'Province x Sector'!J$180,'Energy consumption (toe)'!$AM$60:$AM$2781,'Province x Sector'!$B241)/1000</f>
        <v>0</v>
      </c>
      <c r="K241" s="475">
        <f>SUMIFS('Energy consumption (toe)'!$AI$60:$AI$2781,'Energy consumption (toe)'!$J$60:$J$2781,'Province x Sector'!K$180,'Energy consumption (toe)'!$AM$60:$AM$2781,'Province x Sector'!$B241)/1000</f>
        <v>0</v>
      </c>
      <c r="L241" s="475">
        <f>SUMIFS('Energy consumption (toe)'!$AI$60:$AI$2781,'Energy consumption (toe)'!$J$60:$J$2781,'Province x Sector'!L$180,'Energy consumption (toe)'!$AM$60:$AM$2781,'Province x Sector'!$B241)/1000</f>
        <v>0</v>
      </c>
      <c r="M241" s="475">
        <f>SUMIFS('Energy consumption (toe)'!$AI$60:$AI$2781,'Energy consumption (toe)'!$J$60:$J$2781,'Province x Sector'!M$180,'Energy consumption (toe)'!$AM$60:$AM$2781,'Province x Sector'!$B241)/1000</f>
        <v>0</v>
      </c>
      <c r="N241" s="475">
        <f>SUMIFS('Energy consumption (toe)'!$AI$60:$AI$2781,'Energy consumption (toe)'!$J$60:$J$2781,'Province x Sector'!N$180,'Energy consumption (toe)'!$AM$60:$AM$2781,'Province x Sector'!$B241)/1000</f>
        <v>5.0221730800000008</v>
      </c>
      <c r="O241" s="475">
        <f>SUMIFS('Energy consumption (toe)'!$AI$60:$AI$2781,'Energy consumption (toe)'!$J$60:$J$2781,'Province x Sector'!O$180,'Energy consumption (toe)'!$AM$60:$AM$2781,'Province x Sector'!$B241)/1000</f>
        <v>0</v>
      </c>
      <c r="P241" s="475">
        <f>SUMIFS('Energy consumption (toe)'!$AI$60:$AI$2781,'Energy consumption (toe)'!$J$60:$J$2781,'Province x Sector'!P$180,'Energy consumption (toe)'!$AM$60:$AM$2781,'Province x Sector'!$B241)/1000</f>
        <v>0</v>
      </c>
      <c r="Q241" s="475">
        <f>SUMIFS('Energy consumption (toe)'!$AI$60:$AI$2781,'Energy consumption (toe)'!$J$60:$J$2781,'Province x Sector'!Q$180,'Energy consumption (toe)'!$AM$60:$AM$2781,'Province x Sector'!$B241)/1000</f>
        <v>0</v>
      </c>
      <c r="R241" s="475">
        <f>SUMIFS('Energy consumption (toe)'!$AI$60:$AI$2781,'Energy consumption (toe)'!$J$60:$J$2781,'Province x Sector'!R$180,'Energy consumption (toe)'!$AM$60:$AM$2781,'Province x Sector'!$B241)/1000</f>
        <v>0</v>
      </c>
      <c r="S241" s="475">
        <f>SUMIFS('Energy consumption (toe)'!$AI$60:$AI$2781,'Energy consumption (toe)'!$J$60:$J$2781,'Province x Sector'!S$180,'Energy consumption (toe)'!$AM$60:$AM$2781,'Province x Sector'!$B241)/1000</f>
        <v>0</v>
      </c>
      <c r="T241" s="475">
        <f>SUMIFS('Energy consumption (toe)'!$AI$60:$AI$2781,'Energy consumption (toe)'!$J$60:$J$2781,'Province x Sector'!T$180,'Energy consumption (toe)'!$AM$60:$AM$2781,'Province x Sector'!$B241)/1000</f>
        <v>0</v>
      </c>
      <c r="U241" s="475">
        <f>SUMIFS('Energy consumption (toe)'!$AI$60:$AI$2781,'Energy consumption (toe)'!$J$60:$J$2781,'Province x Sector'!U$180,'Energy consumption (toe)'!$AM$60:$AM$2781,'Province x Sector'!$B241)/1000</f>
        <v>510.23389756999995</v>
      </c>
      <c r="V241" s="475">
        <f>SUMIFS('Energy consumption (toe)'!$AI$60:$AI$2781,'Energy consumption (toe)'!$J$60:$J$2781,'Province x Sector'!V$180,'Energy consumption (toe)'!$AM$60:$AM$2781,'Province x Sector'!$B241)/1000</f>
        <v>0</v>
      </c>
      <c r="W241" s="475">
        <f>SUMIFS('Energy consumption (toe)'!$AI$60:$AI$2781,'Energy consumption (toe)'!$J$60:$J$2781,'Province x Sector'!W$180,'Energy consumption (toe)'!$AM$60:$AM$2781,'Province x Sector'!$B241)/1000</f>
        <v>0</v>
      </c>
      <c r="X241" s="475">
        <f>SUMIFS('Energy consumption (toe)'!$AI$60:$AI$2781,'Energy consumption (toe)'!$J$60:$J$2781,'Province x Sector'!X$180,'Energy consumption (toe)'!$AM$60:$AM$2781,'Province x Sector'!$B241)/1000</f>
        <v>0</v>
      </c>
      <c r="Y241" s="475">
        <f>SUMIFS('Energy consumption (toe)'!$AI$60:$AI$2781,'Energy consumption (toe)'!$J$60:$J$2781,'Province x Sector'!Y$180,'Energy consumption (toe)'!$AM$60:$AM$2781,'Province x Sector'!$B241)/1000</f>
        <v>0</v>
      </c>
      <c r="Z241" s="475">
        <f>SUMIFS('Energy consumption (toe)'!$AI$60:$AI$2781,'Energy consumption (toe)'!$J$60:$J$2781,'Province x Sector'!Z$180,'Energy consumption (toe)'!$AM$60:$AM$2781,'Province x Sector'!$B241)/1000</f>
        <v>0</v>
      </c>
      <c r="AA241" s="475">
        <f>SUMIFS('Energy consumption (toe)'!$AI$60:$AI$2781,'Energy consumption (toe)'!$J$60:$J$2781,'Province x Sector'!AA$180,'Energy consumption (toe)'!$AM$60:$AM$2781,'Province x Sector'!$B241)/1000</f>
        <v>0</v>
      </c>
      <c r="AB241" s="475">
        <f>SUMIFS('Energy consumption (toe)'!$AI$60:$AI$2781,'Energy consumption (toe)'!$J$60:$J$2781,'Province x Sector'!AB$180,'Energy consumption (toe)'!$AM$60:$AM$2781,'Province x Sector'!$B241)/1000</f>
        <v>0</v>
      </c>
      <c r="AC241" s="475">
        <f>SUMIFS('Energy consumption (toe)'!$AI$60:$AI$2781,'Energy consumption (toe)'!$J$60:$J$2781,'Province x Sector'!AC$180,'Energy consumption (toe)'!$AM$60:$AM$2781,'Province x Sector'!$B241)/1000</f>
        <v>0</v>
      </c>
      <c r="AD241" s="475">
        <f>SUMIFS('Energy consumption (toe)'!$AI$60:$AI$2781,'Energy consumption (toe)'!$J$60:$J$2781,'Province x Sector'!AD$180,'Energy consumption (toe)'!$AM$60:$AM$2781,'Province x Sector'!$B241)/1000</f>
        <v>0</v>
      </c>
      <c r="AE241" s="479">
        <f>SUMIFS('Energy consumption (toe)'!$AI$60:$AI$2781,'Energy consumption (toe)'!$J$60:$J$2781,'Province x Sector'!AE$180,'Energy consumption (toe)'!$AM$60:$AM$2781,'Province x Sector'!$B241)/1000</f>
        <v>0</v>
      </c>
      <c r="AF241" s="59">
        <f t="shared" si="15"/>
        <v>519.06454047</v>
      </c>
    </row>
    <row r="242" spans="2:32" x14ac:dyDescent="0.25">
      <c r="B242" s="38" t="str">
        <f t="shared" si="14"/>
        <v>62. Bac Lieu</v>
      </c>
      <c r="C242" s="478">
        <f>SUMIFS('Energy consumption (toe)'!$AI$60:$AI$2781,'Energy consumption (toe)'!$J$60:$J$2781,'Province x Sector'!C$180,'Energy consumption (toe)'!$AM$60:$AM$2781,'Province x Sector'!$B242)/1000</f>
        <v>0</v>
      </c>
      <c r="D242" s="475">
        <f>SUMIFS('Energy consumption (toe)'!$AI$60:$AI$2781,'Energy consumption (toe)'!$J$60:$J$2781,'Province x Sector'!D$180,'Energy consumption (toe)'!$AM$60:$AM$2781,'Province x Sector'!$B242)/1000</f>
        <v>0</v>
      </c>
      <c r="E242" s="475">
        <f>SUMIFS('Energy consumption (toe)'!$AI$60:$AI$2781,'Energy consumption (toe)'!$J$60:$J$2781,'Province x Sector'!E$180,'Energy consumption (toe)'!$AM$60:$AM$2781,'Province x Sector'!$B242)/1000</f>
        <v>0</v>
      </c>
      <c r="F242" s="475">
        <f>SUMIFS('Energy consumption (toe)'!$AI$60:$AI$2781,'Energy consumption (toe)'!$J$60:$J$2781,'Province x Sector'!F$180,'Energy consumption (toe)'!$AM$60:$AM$2781,'Province x Sector'!$B242)/1000</f>
        <v>0</v>
      </c>
      <c r="G242" s="475">
        <f>SUMIFS('Energy consumption (toe)'!$AI$60:$AI$2781,'Energy consumption (toe)'!$J$60:$J$2781,'Province x Sector'!G$180,'Energy consumption (toe)'!$AM$60:$AM$2781,'Province x Sector'!$B242)/1000</f>
        <v>0</v>
      </c>
      <c r="H242" s="475">
        <f>SUMIFS('Energy consumption (toe)'!$AI$60:$AI$2781,'Energy consumption (toe)'!$J$60:$J$2781,'Province x Sector'!H$180,'Energy consumption (toe)'!$AM$60:$AM$2781,'Province x Sector'!$B242)/1000</f>
        <v>4.9854562800000002</v>
      </c>
      <c r="I242" s="475">
        <f>SUMIFS('Energy consumption (toe)'!$AI$60:$AI$2781,'Energy consumption (toe)'!$J$60:$J$2781,'Province x Sector'!I$180,'Energy consumption (toe)'!$AM$60:$AM$2781,'Province x Sector'!$B242)/1000</f>
        <v>1.7026443599999987</v>
      </c>
      <c r="J242" s="475">
        <f>SUMIFS('Energy consumption (toe)'!$AI$60:$AI$2781,'Energy consumption (toe)'!$J$60:$J$2781,'Province x Sector'!J$180,'Energy consumption (toe)'!$AM$60:$AM$2781,'Province x Sector'!$B242)/1000</f>
        <v>0</v>
      </c>
      <c r="K242" s="475">
        <f>SUMIFS('Energy consumption (toe)'!$AI$60:$AI$2781,'Energy consumption (toe)'!$J$60:$J$2781,'Province x Sector'!K$180,'Energy consumption (toe)'!$AM$60:$AM$2781,'Province x Sector'!$B242)/1000</f>
        <v>0</v>
      </c>
      <c r="L242" s="475">
        <f>SUMIFS('Energy consumption (toe)'!$AI$60:$AI$2781,'Energy consumption (toe)'!$J$60:$J$2781,'Province x Sector'!L$180,'Energy consumption (toe)'!$AM$60:$AM$2781,'Province x Sector'!$B242)/1000</f>
        <v>0</v>
      </c>
      <c r="M242" s="475">
        <f>SUMIFS('Energy consumption (toe)'!$AI$60:$AI$2781,'Energy consumption (toe)'!$J$60:$J$2781,'Province x Sector'!M$180,'Energy consumption (toe)'!$AM$60:$AM$2781,'Province x Sector'!$B242)/1000</f>
        <v>0</v>
      </c>
      <c r="N242" s="475">
        <f>SUMIFS('Energy consumption (toe)'!$AI$60:$AI$2781,'Energy consumption (toe)'!$J$60:$J$2781,'Province x Sector'!N$180,'Energy consumption (toe)'!$AM$60:$AM$2781,'Province x Sector'!$B242)/1000</f>
        <v>0</v>
      </c>
      <c r="O242" s="475">
        <f>SUMIFS('Energy consumption (toe)'!$AI$60:$AI$2781,'Energy consumption (toe)'!$J$60:$J$2781,'Province x Sector'!O$180,'Energy consumption (toe)'!$AM$60:$AM$2781,'Province x Sector'!$B242)/1000</f>
        <v>0</v>
      </c>
      <c r="P242" s="475">
        <f>SUMIFS('Energy consumption (toe)'!$AI$60:$AI$2781,'Energy consumption (toe)'!$J$60:$J$2781,'Province x Sector'!P$180,'Energy consumption (toe)'!$AM$60:$AM$2781,'Province x Sector'!$B242)/1000</f>
        <v>0</v>
      </c>
      <c r="Q242" s="475">
        <f>SUMIFS('Energy consumption (toe)'!$AI$60:$AI$2781,'Energy consumption (toe)'!$J$60:$J$2781,'Province x Sector'!Q$180,'Energy consumption (toe)'!$AM$60:$AM$2781,'Province x Sector'!$B242)/1000</f>
        <v>0</v>
      </c>
      <c r="R242" s="475">
        <f>SUMIFS('Energy consumption (toe)'!$AI$60:$AI$2781,'Energy consumption (toe)'!$J$60:$J$2781,'Province x Sector'!R$180,'Energy consumption (toe)'!$AM$60:$AM$2781,'Province x Sector'!$B242)/1000</f>
        <v>0</v>
      </c>
      <c r="S242" s="475">
        <f>SUMIFS('Energy consumption (toe)'!$AI$60:$AI$2781,'Energy consumption (toe)'!$J$60:$J$2781,'Province x Sector'!S$180,'Energy consumption (toe)'!$AM$60:$AM$2781,'Province x Sector'!$B242)/1000</f>
        <v>0</v>
      </c>
      <c r="T242" s="475">
        <f>SUMIFS('Energy consumption (toe)'!$AI$60:$AI$2781,'Energy consumption (toe)'!$J$60:$J$2781,'Province x Sector'!T$180,'Energy consumption (toe)'!$AM$60:$AM$2781,'Province x Sector'!$B242)/1000</f>
        <v>1.49141751</v>
      </c>
      <c r="U242" s="475">
        <f>SUMIFS('Energy consumption (toe)'!$AI$60:$AI$2781,'Energy consumption (toe)'!$J$60:$J$2781,'Province x Sector'!U$180,'Energy consumption (toe)'!$AM$60:$AM$2781,'Province x Sector'!$B242)/1000</f>
        <v>0</v>
      </c>
      <c r="V242" s="475">
        <f>SUMIFS('Energy consumption (toe)'!$AI$60:$AI$2781,'Energy consumption (toe)'!$J$60:$J$2781,'Province x Sector'!V$180,'Energy consumption (toe)'!$AM$60:$AM$2781,'Province x Sector'!$B242)/1000</f>
        <v>0</v>
      </c>
      <c r="W242" s="475">
        <f>SUMIFS('Energy consumption (toe)'!$AI$60:$AI$2781,'Energy consumption (toe)'!$J$60:$J$2781,'Province x Sector'!W$180,'Energy consumption (toe)'!$AM$60:$AM$2781,'Province x Sector'!$B242)/1000</f>
        <v>0</v>
      </c>
      <c r="X242" s="475">
        <f>SUMIFS('Energy consumption (toe)'!$AI$60:$AI$2781,'Energy consumption (toe)'!$J$60:$J$2781,'Province x Sector'!X$180,'Energy consumption (toe)'!$AM$60:$AM$2781,'Province x Sector'!$B242)/1000</f>
        <v>0</v>
      </c>
      <c r="Y242" s="475">
        <f>SUMIFS('Energy consumption (toe)'!$AI$60:$AI$2781,'Energy consumption (toe)'!$J$60:$J$2781,'Province x Sector'!Y$180,'Energy consumption (toe)'!$AM$60:$AM$2781,'Province x Sector'!$B242)/1000</f>
        <v>0</v>
      </c>
      <c r="Z242" s="475">
        <f>SUMIFS('Energy consumption (toe)'!$AI$60:$AI$2781,'Energy consumption (toe)'!$J$60:$J$2781,'Province x Sector'!Z$180,'Energy consumption (toe)'!$AM$60:$AM$2781,'Province x Sector'!$B242)/1000</f>
        <v>0</v>
      </c>
      <c r="AA242" s="475">
        <f>SUMIFS('Energy consumption (toe)'!$AI$60:$AI$2781,'Energy consumption (toe)'!$J$60:$J$2781,'Province x Sector'!AA$180,'Energy consumption (toe)'!$AM$60:$AM$2781,'Province x Sector'!$B242)/1000</f>
        <v>0</v>
      </c>
      <c r="AB242" s="475">
        <f>SUMIFS('Energy consumption (toe)'!$AI$60:$AI$2781,'Energy consumption (toe)'!$J$60:$J$2781,'Province x Sector'!AB$180,'Energy consumption (toe)'!$AM$60:$AM$2781,'Province x Sector'!$B242)/1000</f>
        <v>0</v>
      </c>
      <c r="AC242" s="475">
        <f>SUMIFS('Energy consumption (toe)'!$AI$60:$AI$2781,'Energy consumption (toe)'!$J$60:$J$2781,'Province x Sector'!AC$180,'Energy consumption (toe)'!$AM$60:$AM$2781,'Province x Sector'!$B242)/1000</f>
        <v>0</v>
      </c>
      <c r="AD242" s="475">
        <f>SUMIFS('Energy consumption (toe)'!$AI$60:$AI$2781,'Energy consumption (toe)'!$J$60:$J$2781,'Province x Sector'!AD$180,'Energy consumption (toe)'!$AM$60:$AM$2781,'Province x Sector'!$B242)/1000</f>
        <v>0</v>
      </c>
      <c r="AE242" s="479">
        <f>SUMIFS('Energy consumption (toe)'!$AI$60:$AI$2781,'Energy consumption (toe)'!$J$60:$J$2781,'Province x Sector'!AE$180,'Energy consumption (toe)'!$AM$60:$AM$2781,'Province x Sector'!$B242)/1000</f>
        <v>0</v>
      </c>
      <c r="AF242" s="59">
        <f t="shared" si="15"/>
        <v>8.1795181499999998</v>
      </c>
    </row>
    <row r="243" spans="2:32" x14ac:dyDescent="0.25">
      <c r="B243" s="38" t="str">
        <f t="shared" si="14"/>
        <v>63. Vinh Long</v>
      </c>
      <c r="C243" s="467">
        <f>SUMIFS('Energy consumption (toe)'!$AI$60:$AI$2781,'Energy consumption (toe)'!$J$60:$J$2781,'Province x Sector'!C$180,'Energy consumption (toe)'!$AM$60:$AM$2781,'Province x Sector'!$B243)/1000</f>
        <v>0</v>
      </c>
      <c r="D243" s="469">
        <f>SUMIFS('Energy consumption (toe)'!$AI$60:$AI$2781,'Energy consumption (toe)'!$J$60:$J$2781,'Province x Sector'!D$180,'Energy consumption (toe)'!$AM$60:$AM$2781,'Province x Sector'!$B243)/1000</f>
        <v>0</v>
      </c>
      <c r="E243" s="469">
        <f>SUMIFS('Energy consumption (toe)'!$AI$60:$AI$2781,'Energy consumption (toe)'!$J$60:$J$2781,'Province x Sector'!E$180,'Energy consumption (toe)'!$AM$60:$AM$2781,'Province x Sector'!$B243)/1000</f>
        <v>0</v>
      </c>
      <c r="F243" s="469">
        <f>SUMIFS('Energy consumption (toe)'!$AI$60:$AI$2781,'Energy consumption (toe)'!$J$60:$J$2781,'Province x Sector'!F$180,'Energy consumption (toe)'!$AM$60:$AM$2781,'Province x Sector'!$B243)/1000</f>
        <v>0</v>
      </c>
      <c r="G243" s="469">
        <f>SUMIFS('Energy consumption (toe)'!$AI$60:$AI$2781,'Energy consumption (toe)'!$J$60:$J$2781,'Province x Sector'!G$180,'Energy consumption (toe)'!$AM$60:$AM$2781,'Province x Sector'!$B243)/1000</f>
        <v>0</v>
      </c>
      <c r="H243" s="469">
        <f>SUMIFS('Energy consumption (toe)'!$AI$60:$AI$2781,'Energy consumption (toe)'!$J$60:$J$2781,'Province x Sector'!H$180,'Energy consumption (toe)'!$AM$60:$AM$2781,'Province x Sector'!$B243)/1000</f>
        <v>24.021580440000015</v>
      </c>
      <c r="I243" s="469">
        <f>SUMIFS('Energy consumption (toe)'!$AI$60:$AI$2781,'Energy consumption (toe)'!$J$60:$J$2781,'Province x Sector'!I$180,'Energy consumption (toe)'!$AM$60:$AM$2781,'Province x Sector'!$B243)/1000</f>
        <v>2.2603807119999977</v>
      </c>
      <c r="J243" s="469">
        <f>SUMIFS('Energy consumption (toe)'!$AI$60:$AI$2781,'Energy consumption (toe)'!$J$60:$J$2781,'Province x Sector'!J$180,'Energy consumption (toe)'!$AM$60:$AM$2781,'Province x Sector'!$B243)/1000</f>
        <v>0</v>
      </c>
      <c r="K243" s="469">
        <f>SUMIFS('Energy consumption (toe)'!$AI$60:$AI$2781,'Energy consumption (toe)'!$J$60:$J$2781,'Province x Sector'!K$180,'Energy consumption (toe)'!$AM$60:$AM$2781,'Province x Sector'!$B243)/1000</f>
        <v>12.515975019999999</v>
      </c>
      <c r="L243" s="469">
        <f>SUMIFS('Energy consumption (toe)'!$AI$60:$AI$2781,'Energy consumption (toe)'!$J$60:$J$2781,'Province x Sector'!L$180,'Energy consumption (toe)'!$AM$60:$AM$2781,'Province x Sector'!$B243)/1000</f>
        <v>3.8486192400000006</v>
      </c>
      <c r="M243" s="469">
        <f>SUMIFS('Energy consumption (toe)'!$AI$60:$AI$2781,'Energy consumption (toe)'!$J$60:$J$2781,'Province x Sector'!M$180,'Energy consumption (toe)'!$AM$60:$AM$2781,'Province x Sector'!$B243)/1000</f>
        <v>0</v>
      </c>
      <c r="N243" s="469">
        <f>SUMIFS('Energy consumption (toe)'!$AI$60:$AI$2781,'Energy consumption (toe)'!$J$60:$J$2781,'Province x Sector'!N$180,'Energy consumption (toe)'!$AM$60:$AM$2781,'Province x Sector'!$B243)/1000</f>
        <v>0</v>
      </c>
      <c r="O243" s="469">
        <f>SUMIFS('Energy consumption (toe)'!$AI$60:$AI$2781,'Energy consumption (toe)'!$J$60:$J$2781,'Province x Sector'!O$180,'Energy consumption (toe)'!$AM$60:$AM$2781,'Province x Sector'!$B243)/1000</f>
        <v>0</v>
      </c>
      <c r="P243" s="469">
        <f>SUMIFS('Energy consumption (toe)'!$AI$60:$AI$2781,'Energy consumption (toe)'!$J$60:$J$2781,'Province x Sector'!P$180,'Energy consumption (toe)'!$AM$60:$AM$2781,'Province x Sector'!$B243)/1000</f>
        <v>0</v>
      </c>
      <c r="Q243" s="469">
        <f>SUMIFS('Energy consumption (toe)'!$AI$60:$AI$2781,'Energy consumption (toe)'!$J$60:$J$2781,'Province x Sector'!Q$180,'Energy consumption (toe)'!$AM$60:$AM$2781,'Province x Sector'!$B243)/1000</f>
        <v>0</v>
      </c>
      <c r="R243" s="469">
        <f>SUMIFS('Energy consumption (toe)'!$AI$60:$AI$2781,'Energy consumption (toe)'!$J$60:$J$2781,'Province x Sector'!R$180,'Energy consumption (toe)'!$AM$60:$AM$2781,'Province x Sector'!$B243)/1000</f>
        <v>0</v>
      </c>
      <c r="S243" s="469">
        <f>SUMIFS('Energy consumption (toe)'!$AI$60:$AI$2781,'Energy consumption (toe)'!$J$60:$J$2781,'Province x Sector'!S$180,'Energy consumption (toe)'!$AM$60:$AM$2781,'Province x Sector'!$B243)/1000</f>
        <v>1.5286809600000002</v>
      </c>
      <c r="T243" s="469">
        <f>SUMIFS('Energy consumption (toe)'!$AI$60:$AI$2781,'Energy consumption (toe)'!$J$60:$J$2781,'Province x Sector'!T$180,'Energy consumption (toe)'!$AM$60:$AM$2781,'Province x Sector'!$B243)/1000</f>
        <v>0</v>
      </c>
      <c r="U243" s="469">
        <f>SUMIFS('Energy consumption (toe)'!$AI$60:$AI$2781,'Energy consumption (toe)'!$J$60:$J$2781,'Province x Sector'!U$180,'Energy consumption (toe)'!$AM$60:$AM$2781,'Province x Sector'!$B243)/1000</f>
        <v>0</v>
      </c>
      <c r="V243" s="469">
        <f>SUMIFS('Energy consumption (toe)'!$AI$60:$AI$2781,'Energy consumption (toe)'!$J$60:$J$2781,'Province x Sector'!V$180,'Energy consumption (toe)'!$AM$60:$AM$2781,'Province x Sector'!$B243)/1000</f>
        <v>0</v>
      </c>
      <c r="W243" s="469">
        <f>SUMIFS('Energy consumption (toe)'!$AI$60:$AI$2781,'Energy consumption (toe)'!$J$60:$J$2781,'Province x Sector'!W$180,'Energy consumption (toe)'!$AM$60:$AM$2781,'Province x Sector'!$B243)/1000</f>
        <v>0</v>
      </c>
      <c r="X243" s="469">
        <f>SUMIFS('Energy consumption (toe)'!$AI$60:$AI$2781,'Energy consumption (toe)'!$J$60:$J$2781,'Province x Sector'!X$180,'Energy consumption (toe)'!$AM$60:$AM$2781,'Province x Sector'!$B243)/1000</f>
        <v>0</v>
      </c>
      <c r="Y243" s="469">
        <f>SUMIFS('Energy consumption (toe)'!$AI$60:$AI$2781,'Energy consumption (toe)'!$J$60:$J$2781,'Province x Sector'!Y$180,'Energy consumption (toe)'!$AM$60:$AM$2781,'Province x Sector'!$B243)/1000</f>
        <v>0</v>
      </c>
      <c r="Z243" s="469">
        <f>SUMIFS('Energy consumption (toe)'!$AI$60:$AI$2781,'Energy consumption (toe)'!$J$60:$J$2781,'Province x Sector'!Z$180,'Energy consumption (toe)'!$AM$60:$AM$2781,'Province x Sector'!$B243)/1000</f>
        <v>0</v>
      </c>
      <c r="AA243" s="469">
        <f>SUMIFS('Energy consumption (toe)'!$AI$60:$AI$2781,'Energy consumption (toe)'!$J$60:$J$2781,'Province x Sector'!AA$180,'Energy consumption (toe)'!$AM$60:$AM$2781,'Province x Sector'!$B243)/1000</f>
        <v>0</v>
      </c>
      <c r="AB243" s="469">
        <f>SUMIFS('Energy consumption (toe)'!$AI$60:$AI$2781,'Energy consumption (toe)'!$J$60:$J$2781,'Province x Sector'!AB$180,'Energy consumption (toe)'!$AM$60:$AM$2781,'Province x Sector'!$B243)/1000</f>
        <v>0</v>
      </c>
      <c r="AC243" s="469">
        <f>SUMIFS('Energy consumption (toe)'!$AI$60:$AI$2781,'Energy consumption (toe)'!$J$60:$J$2781,'Province x Sector'!AC$180,'Energy consumption (toe)'!$AM$60:$AM$2781,'Province x Sector'!$B243)/1000</f>
        <v>0</v>
      </c>
      <c r="AD243" s="469">
        <f>SUMIFS('Energy consumption (toe)'!$AI$60:$AI$2781,'Energy consumption (toe)'!$J$60:$J$2781,'Province x Sector'!AD$180,'Energy consumption (toe)'!$AM$60:$AM$2781,'Province x Sector'!$B243)/1000</f>
        <v>0</v>
      </c>
      <c r="AE243" s="468">
        <f>SUMIFS('Energy consumption (toe)'!$AI$60:$AI$2781,'Energy consumption (toe)'!$J$60:$J$2781,'Province x Sector'!AE$180,'Energy consumption (toe)'!$AM$60:$AM$2781,'Province x Sector'!$B243)/1000</f>
        <v>0</v>
      </c>
      <c r="AF243" s="59">
        <f t="shared" si="15"/>
        <v>44.175236372000008</v>
      </c>
    </row>
    <row r="244" spans="2:32" x14ac:dyDescent="0.25">
      <c r="B244" s="28" t="s">
        <v>124</v>
      </c>
      <c r="C244" s="310">
        <f t="shared" ref="C244:AF244" si="16">SUM(C181:C243)</f>
        <v>988.88375693310002</v>
      </c>
      <c r="D244" s="310">
        <f t="shared" si="16"/>
        <v>323.00647575360006</v>
      </c>
      <c r="E244" s="310">
        <f t="shared" si="16"/>
        <v>121.3509391641</v>
      </c>
      <c r="F244" s="310">
        <f t="shared" si="16"/>
        <v>344.02599399160005</v>
      </c>
      <c r="G244" s="310">
        <f t="shared" si="16"/>
        <v>0</v>
      </c>
      <c r="H244" s="310">
        <f t="shared" si="16"/>
        <v>1057.7055770777806</v>
      </c>
      <c r="I244" s="310">
        <f t="shared" si="16"/>
        <v>240.16040925470003</v>
      </c>
      <c r="J244" s="310">
        <f t="shared" si="16"/>
        <v>15.128658892019999</v>
      </c>
      <c r="K244" s="310">
        <f t="shared" si="16"/>
        <v>1611.6775267140924</v>
      </c>
      <c r="L244" s="310">
        <f t="shared" si="16"/>
        <v>383.19194267890009</v>
      </c>
      <c r="M244" s="310">
        <f t="shared" si="16"/>
        <v>134.82052687637375</v>
      </c>
      <c r="N244" s="310">
        <f t="shared" si="16"/>
        <v>212.33891116000001</v>
      </c>
      <c r="O244" s="310">
        <f t="shared" si="16"/>
        <v>510.07679361338006</v>
      </c>
      <c r="P244" s="310">
        <f t="shared" si="16"/>
        <v>18.9020955306</v>
      </c>
      <c r="Q244" s="310">
        <f t="shared" si="16"/>
        <v>125.69117462379999</v>
      </c>
      <c r="R244" s="310">
        <f t="shared" si="16"/>
        <v>2157.56801937</v>
      </c>
      <c r="S244" s="310">
        <f t="shared" si="16"/>
        <v>67.753261034700003</v>
      </c>
      <c r="T244" s="310">
        <f t="shared" si="16"/>
        <v>784.94386677338002</v>
      </c>
      <c r="U244" s="310">
        <f t="shared" si="16"/>
        <v>7112.213297963468</v>
      </c>
      <c r="V244" s="310">
        <f t="shared" si="16"/>
        <v>6085.0232439637839</v>
      </c>
      <c r="W244" s="310">
        <f t="shared" si="16"/>
        <v>358.93682978613487</v>
      </c>
      <c r="X244" s="310">
        <f t="shared" si="16"/>
        <v>1288.5079128309962</v>
      </c>
      <c r="Y244" s="310">
        <f t="shared" si="16"/>
        <v>409.94570351560003</v>
      </c>
      <c r="Z244" s="310">
        <f t="shared" si="16"/>
        <v>521.95128929630005</v>
      </c>
      <c r="AA244" s="310">
        <f t="shared" si="16"/>
        <v>198.11897712010003</v>
      </c>
      <c r="AB244" s="310">
        <f t="shared" si="16"/>
        <v>45.612556008799999</v>
      </c>
      <c r="AC244" s="310">
        <f t="shared" si="16"/>
        <v>35.403157464300001</v>
      </c>
      <c r="AD244" s="310">
        <f t="shared" si="16"/>
        <v>351.90479572699996</v>
      </c>
      <c r="AE244" s="310">
        <f t="shared" si="16"/>
        <v>410.51077010820006</v>
      </c>
      <c r="AF244" s="145">
        <f t="shared" si="16"/>
        <v>25915.354463226802</v>
      </c>
    </row>
    <row r="246" spans="2:32" x14ac:dyDescent="0.25">
      <c r="B246" s="70"/>
      <c r="C246" s="466"/>
      <c r="D246" s="466"/>
    </row>
    <row r="247" spans="2:32" x14ac:dyDescent="0.25">
      <c r="B247" s="480"/>
      <c r="C247" s="466"/>
      <c r="D247" s="466"/>
    </row>
    <row r="248" spans="2:32" x14ac:dyDescent="0.25">
      <c r="B248" s="70"/>
      <c r="C248" s="466"/>
      <c r="D248" s="466"/>
    </row>
    <row r="249" spans="2:32" x14ac:dyDescent="0.25">
      <c r="B249" s="70"/>
      <c r="C249" s="472"/>
      <c r="D249" s="472"/>
      <c r="E249" s="421"/>
      <c r="F249" s="421"/>
      <c r="G249" s="421"/>
      <c r="H249" s="421"/>
      <c r="I249" s="421"/>
      <c r="J249" s="421"/>
      <c r="K249" s="421"/>
      <c r="L249" s="421"/>
      <c r="M249" s="421"/>
      <c r="N249" s="421"/>
      <c r="O249" s="421"/>
      <c r="P249" s="421"/>
      <c r="Q249" s="421"/>
      <c r="R249" s="421"/>
      <c r="S249" s="421"/>
      <c r="T249" s="421"/>
      <c r="U249" s="421"/>
      <c r="V249" s="421"/>
      <c r="W249" s="421"/>
      <c r="X249" s="421"/>
      <c r="Y249" s="421"/>
      <c r="Z249" s="421"/>
      <c r="AA249" s="421"/>
      <c r="AB249" s="421"/>
      <c r="AC249" s="421"/>
      <c r="AD249" s="421"/>
      <c r="AE249" s="421"/>
      <c r="AF249" s="421"/>
    </row>
    <row r="250" spans="2:32" x14ac:dyDescent="0.25">
      <c r="C250" s="421"/>
      <c r="D250" s="421"/>
      <c r="E250" s="421"/>
      <c r="F250" s="421"/>
      <c r="G250" s="421"/>
      <c r="H250" s="421"/>
      <c r="I250" s="421"/>
      <c r="J250" s="421"/>
      <c r="K250" s="421"/>
      <c r="L250" s="421"/>
      <c r="M250" s="421"/>
      <c r="N250" s="421"/>
      <c r="O250" s="421"/>
      <c r="P250" s="421"/>
      <c r="Q250" s="421"/>
      <c r="R250" s="421"/>
      <c r="S250" s="421"/>
      <c r="T250" s="421"/>
      <c r="U250" s="421"/>
      <c r="V250" s="421"/>
      <c r="W250" s="421"/>
      <c r="X250" s="421"/>
      <c r="Y250" s="421"/>
      <c r="Z250" s="421"/>
      <c r="AA250" s="421"/>
      <c r="AB250" s="421"/>
      <c r="AC250" s="421"/>
      <c r="AD250" s="421"/>
      <c r="AE250" s="421"/>
      <c r="AF250" s="421"/>
    </row>
    <row r="251" spans="2:32" x14ac:dyDescent="0.25">
      <c r="C251" s="421"/>
      <c r="D251" s="421"/>
      <c r="E251" s="421"/>
      <c r="F251" s="421"/>
      <c r="G251" s="421"/>
      <c r="H251" s="421"/>
      <c r="I251" s="421"/>
      <c r="J251" s="421"/>
      <c r="K251" s="421"/>
      <c r="L251" s="421"/>
      <c r="M251" s="421"/>
      <c r="N251" s="421"/>
      <c r="O251" s="421"/>
      <c r="P251" s="421"/>
      <c r="Q251" s="421"/>
      <c r="R251" s="421"/>
      <c r="S251" s="421"/>
      <c r="T251" s="421"/>
      <c r="U251" s="421"/>
      <c r="V251" s="421"/>
      <c r="W251" s="421"/>
      <c r="X251" s="421"/>
      <c r="Y251" s="421"/>
      <c r="Z251" s="421"/>
      <c r="AA251" s="421"/>
      <c r="AB251" s="421"/>
      <c r="AC251" s="421"/>
      <c r="AD251" s="421"/>
      <c r="AE251" s="421"/>
      <c r="AF251" s="421"/>
    </row>
    <row r="252" spans="2:32" x14ac:dyDescent="0.25">
      <c r="C252" s="421"/>
      <c r="D252" s="421"/>
      <c r="E252" s="421"/>
      <c r="F252" s="421"/>
      <c r="G252" s="421"/>
      <c r="H252" s="421"/>
      <c r="I252" s="421"/>
      <c r="J252" s="421"/>
      <c r="K252" s="421"/>
      <c r="L252" s="421"/>
      <c r="M252" s="421"/>
      <c r="N252" s="421"/>
      <c r="O252" s="421"/>
      <c r="P252" s="421"/>
      <c r="Q252" s="421"/>
      <c r="R252" s="421"/>
      <c r="S252" s="421"/>
      <c r="T252" s="421"/>
      <c r="U252" s="421"/>
      <c r="V252" s="421"/>
      <c r="W252" s="421"/>
      <c r="X252" s="421"/>
      <c r="Y252" s="421"/>
      <c r="Z252" s="421"/>
      <c r="AA252" s="421"/>
      <c r="AB252" s="421"/>
      <c r="AC252" s="421"/>
      <c r="AD252" s="421"/>
      <c r="AE252" s="421"/>
      <c r="AF252" s="421"/>
    </row>
    <row r="253" spans="2:32" x14ac:dyDescent="0.25">
      <c r="B253" s="89"/>
      <c r="C253" s="421"/>
      <c r="D253" s="421"/>
      <c r="E253" s="421"/>
      <c r="F253" s="421"/>
      <c r="G253" s="421"/>
      <c r="H253" s="421"/>
      <c r="I253" s="421"/>
      <c r="J253" s="421"/>
      <c r="K253" s="421"/>
      <c r="L253" s="421"/>
      <c r="M253" s="421"/>
      <c r="N253" s="421"/>
      <c r="O253" s="421"/>
      <c r="P253" s="421"/>
      <c r="Q253" s="421"/>
      <c r="R253" s="421"/>
      <c r="S253" s="421"/>
      <c r="T253" s="421"/>
      <c r="U253" s="421"/>
      <c r="V253" s="421"/>
      <c r="W253" s="421"/>
      <c r="X253" s="421"/>
      <c r="Y253" s="421"/>
      <c r="Z253" s="421"/>
      <c r="AA253" s="421"/>
      <c r="AB253" s="421"/>
      <c r="AC253" s="421"/>
      <c r="AD253" s="421"/>
      <c r="AE253" s="421"/>
      <c r="AF253" s="421"/>
    </row>
    <row r="254" spans="2:32" x14ac:dyDescent="0.25">
      <c r="C254" s="421"/>
      <c r="D254" s="421"/>
      <c r="E254" s="421"/>
      <c r="F254" s="421"/>
      <c r="G254" s="421"/>
      <c r="H254" s="421"/>
      <c r="I254" s="421"/>
      <c r="J254" s="421"/>
      <c r="K254" s="421"/>
      <c r="L254" s="421"/>
      <c r="M254" s="421"/>
      <c r="N254" s="421"/>
      <c r="O254" s="421"/>
      <c r="P254" s="421"/>
      <c r="Q254" s="421"/>
      <c r="R254" s="421"/>
      <c r="S254" s="421"/>
      <c r="T254" s="421"/>
      <c r="U254" s="421"/>
      <c r="V254" s="421"/>
      <c r="W254" s="421"/>
      <c r="X254" s="421"/>
      <c r="Y254" s="421"/>
      <c r="Z254" s="421"/>
      <c r="AA254" s="421"/>
      <c r="AB254" s="421"/>
      <c r="AC254" s="421"/>
      <c r="AD254" s="421"/>
      <c r="AE254" s="421"/>
      <c r="AF254" s="421"/>
    </row>
    <row r="255" spans="2:32" x14ac:dyDescent="0.25">
      <c r="C255" s="421"/>
      <c r="D255" s="421"/>
      <c r="E255" s="421"/>
      <c r="F255" s="421"/>
      <c r="G255" s="421"/>
      <c r="H255" s="421"/>
      <c r="I255" s="421"/>
      <c r="J255" s="421"/>
      <c r="K255" s="421"/>
      <c r="L255" s="421"/>
      <c r="M255" s="421"/>
      <c r="N255" s="421"/>
      <c r="O255" s="421"/>
      <c r="P255" s="421"/>
      <c r="Q255" s="421"/>
      <c r="R255" s="421"/>
      <c r="S255" s="421"/>
      <c r="T255" s="421"/>
      <c r="U255" s="421"/>
      <c r="V255" s="421"/>
      <c r="W255" s="421"/>
      <c r="X255" s="421"/>
      <c r="Y255" s="421"/>
      <c r="Z255" s="421"/>
      <c r="AA255" s="421"/>
      <c r="AB255" s="421"/>
      <c r="AC255" s="421"/>
      <c r="AD255" s="421"/>
      <c r="AE255" s="421"/>
      <c r="AF255" s="421"/>
    </row>
    <row r="259" spans="36:37" x14ac:dyDescent="0.25">
      <c r="AJ259" t="str" cm="1">
        <f t="array" ref="AJ259">IFERROR(INDEX(Lists!$B$8:$B$38, SMALL(IF(ISNUMBER(MATCH(Lists!$C$8:$C$38,#REF!, 0)), MATCH(ROW(Lists!$C$8:$C$38), ROW(Lists!$C$8:$C$38)),""), COLUMN(AG34))), "")</f>
        <v/>
      </c>
      <c r="AK259" t="str" cm="1">
        <f t="array" ref="AK259">IFERROR(INDEX(Lists!$B$8:$B$38, SMALL(IF(ISNUMBER(MATCH(Lists!$C$8:$C$38,#REF!, 0)), MATCH(ROW(Lists!$C$8:$C$38), ROW(Lists!$C$8:$C$38)),""), COLUMN(AH34))), "")</f>
        <v/>
      </c>
    </row>
  </sheetData>
  <sortState xmlns:xlrd2="http://schemas.microsoft.com/office/spreadsheetml/2017/richdata2" ref="AQ38:AR100">
    <sortCondition descending="1" ref="AR38:AR100"/>
  </sortState>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7AE06-52C1-4ED7-A0E6-D8613A466A3A}">
  <sheetPr>
    <tabColor rgb="FF00882F"/>
  </sheetPr>
  <dimension ref="A1:AI131"/>
  <sheetViews>
    <sheetView zoomScale="80" zoomScaleNormal="80" workbookViewId="0"/>
  </sheetViews>
  <sheetFormatPr defaultRowHeight="15" x14ac:dyDescent="0.25"/>
  <cols>
    <col min="1" max="1" width="4" customWidth="1"/>
    <col min="2" max="2" width="46.85546875" customWidth="1"/>
    <col min="3" max="3" width="22.28515625" customWidth="1"/>
    <col min="4" max="4" width="26.28515625" customWidth="1"/>
    <col min="5" max="5" width="23.5703125" customWidth="1"/>
    <col min="6" max="6" width="27.7109375" customWidth="1"/>
    <col min="7" max="7" width="24.28515625" customWidth="1"/>
    <col min="8" max="8" width="9.85546875" customWidth="1"/>
    <col min="11" max="11" width="8.7109375" customWidth="1"/>
  </cols>
  <sheetData>
    <row r="1" spans="2:7" s="1" customFormat="1" ht="19.5" thickBot="1" x14ac:dyDescent="0.35">
      <c r="B1" s="1" t="s">
        <v>1987</v>
      </c>
    </row>
    <row r="2" spans="2:7" ht="15.75" thickTop="1" x14ac:dyDescent="0.25"/>
    <row r="3" spans="2:7" ht="15.75" x14ac:dyDescent="0.25">
      <c r="B3" s="2" t="s">
        <v>1935</v>
      </c>
      <c r="C3" s="2"/>
      <c r="D3" s="2"/>
      <c r="E3" s="2"/>
      <c r="F3" s="2"/>
      <c r="G3" s="2"/>
    </row>
    <row r="5" spans="2:7" x14ac:dyDescent="0.25">
      <c r="B5" s="3" t="s">
        <v>1933</v>
      </c>
      <c r="C5" t="str" cm="1">
        <f t="array" ref="C5">_xlfn.TEXTJOIN(", ", TRUE, IF(Lists!G9:G71=1, RIGHT(Lists!F9:F71, LEN(Lists!F9:F71)-FIND(" ",Lists!F9:F71)), ""))</f>
        <v>Ha Noi, Vinh Phuc, Bac Ninh, Quang Ninh, Hai Duong, Hai Phong, Hung Yen, Thai Binh, Ha Nam, Nam Dinh, Ninh Binh, Cao Bang, Bac Kan, Dien Bien, Lai Chau, Ha Giang, Tuyen Quang, Lao Cai, Yen Bai, Thai Nguyen, Lang Son, Bac Giang, Phu Tho, Son La, Hoa Binh, Thanh Hoa, Nghe An, Ha Tinh, Quang Binh, Quang Tri, Thua Thien Hue, Da Nang, Quang Nam, Quang Ngai, Tỉnh Bình Định, Phu Yen, Khanh Hoa, Ninh Thuan, Binh Thuan, Kon Tum, Gia Lai, Dak Lak, Dak Nong, Lam Dong, Binh Phuoc, Tay Ninh, Binh Duong, Dong Nai, Ba Ria Vung Tau, Ho Chi Minh, Long An, Tien Giang, Ben Tre, Dong Thap, An Giang, Can Tho, Hau Giang, Soc Trang, Ca Mau, Tra Vinh, Kien Giang, Bac Lieu, Vinh Long</v>
      </c>
    </row>
    <row r="6" spans="2:7" x14ac:dyDescent="0.25">
      <c r="B6" s="3" t="s">
        <v>1934</v>
      </c>
      <c r="C6" t="str" cm="1">
        <f t="array" ref="C6">_xlfn.TEXTJOIN(", ", TRUE, IF(Lists!C9:C49=1, Lists!B9:B49, ""))</f>
        <v>Manufacture of beverages</v>
      </c>
    </row>
    <row r="7" spans="2:7" x14ac:dyDescent="0.25">
      <c r="B7" s="3"/>
    </row>
    <row r="9" spans="2:7" x14ac:dyDescent="0.25">
      <c r="B9" s="3" t="s">
        <v>1986</v>
      </c>
    </row>
    <row r="10" spans="2:7" x14ac:dyDescent="0.25">
      <c r="B10" s="46" t="s">
        <v>1943</v>
      </c>
      <c r="C10" s="10" t="s">
        <v>80</v>
      </c>
      <c r="D10" s="57">
        <f>Results!E14</f>
        <v>61</v>
      </c>
    </row>
    <row r="11" spans="2:7" x14ac:dyDescent="0.25">
      <c r="B11" s="38" t="s">
        <v>116</v>
      </c>
      <c r="C11" s="23" t="s">
        <v>54</v>
      </c>
      <c r="D11" s="59">
        <f>Calculations!D41</f>
        <v>240.16040925469997</v>
      </c>
    </row>
    <row r="12" spans="2:7" x14ac:dyDescent="0.25">
      <c r="B12" s="39" t="s">
        <v>51</v>
      </c>
      <c r="C12" s="41" t="s">
        <v>54</v>
      </c>
      <c r="D12" s="152">
        <f>Results!G17</f>
        <v>12.008020462734999</v>
      </c>
    </row>
    <row r="13" spans="2:7" x14ac:dyDescent="0.25">
      <c r="B13" s="46" t="s">
        <v>1936</v>
      </c>
      <c r="C13" s="10" t="s">
        <v>65</v>
      </c>
      <c r="D13" s="57">
        <f ca="1">Results!G19</f>
        <v>80371.37400878279</v>
      </c>
    </row>
    <row r="14" spans="2:7" x14ac:dyDescent="0.25">
      <c r="B14" s="38" t="s">
        <v>67</v>
      </c>
      <c r="C14" s="23" t="s">
        <v>1995</v>
      </c>
      <c r="D14" s="59">
        <f ca="1">Results!G20</f>
        <v>3514.3347507033736</v>
      </c>
    </row>
    <row r="15" spans="2:7" x14ac:dyDescent="0.25">
      <c r="B15" s="38" t="s">
        <v>71</v>
      </c>
      <c r="C15" s="23" t="s">
        <v>1996</v>
      </c>
      <c r="D15" s="59">
        <f ca="1">Results!G21</f>
        <v>15643.695930061553</v>
      </c>
    </row>
    <row r="16" spans="2:7" x14ac:dyDescent="0.25">
      <c r="B16" s="39" t="s">
        <v>1941</v>
      </c>
      <c r="C16" s="41" t="s">
        <v>2031</v>
      </c>
      <c r="D16" s="468">
        <f ca="1">Results!G22</f>
        <v>730.97442804446052</v>
      </c>
    </row>
    <row r="17" spans="2:7" x14ac:dyDescent="0.25">
      <c r="B17" s="46" t="s">
        <v>1944</v>
      </c>
      <c r="C17" s="10" t="s">
        <v>84</v>
      </c>
      <c r="D17" s="57">
        <f>Results!E27</f>
        <v>31</v>
      </c>
    </row>
    <row r="18" spans="2:7" x14ac:dyDescent="0.25">
      <c r="B18" s="39" t="s">
        <v>1945</v>
      </c>
      <c r="C18" s="41" t="s">
        <v>128</v>
      </c>
      <c r="D18" s="152">
        <f>Results!E46</f>
        <v>-12400</v>
      </c>
    </row>
    <row r="19" spans="2:7" x14ac:dyDescent="0.25">
      <c r="B19" s="46" t="s">
        <v>1946</v>
      </c>
      <c r="C19" s="10" t="s">
        <v>128</v>
      </c>
      <c r="D19" s="57">
        <f ca="1">Results!D72</f>
        <v>487000</v>
      </c>
    </row>
    <row r="20" spans="2:7" x14ac:dyDescent="0.25">
      <c r="B20" s="38" t="s">
        <v>1947</v>
      </c>
      <c r="C20" s="23" t="s">
        <v>128</v>
      </c>
      <c r="D20" s="59">
        <f ca="1">Results!D73</f>
        <v>-38000</v>
      </c>
    </row>
    <row r="21" spans="2:7" x14ac:dyDescent="0.25">
      <c r="B21" s="38" t="s">
        <v>1948</v>
      </c>
      <c r="C21" s="23" t="s">
        <v>128</v>
      </c>
      <c r="D21" s="59">
        <f ca="1">Results!D74</f>
        <v>64000</v>
      </c>
    </row>
    <row r="22" spans="2:7" x14ac:dyDescent="0.25">
      <c r="B22" s="55" t="s">
        <v>1937</v>
      </c>
      <c r="C22" s="45" t="s">
        <v>128</v>
      </c>
      <c r="D22" s="437">
        <f ca="1">Results!D75</f>
        <v>512000</v>
      </c>
    </row>
    <row r="23" spans="2:7" x14ac:dyDescent="0.25">
      <c r="B23" s="39" t="s">
        <v>1949</v>
      </c>
      <c r="C23" s="41" t="s">
        <v>128</v>
      </c>
      <c r="D23" s="152">
        <f ca="1">Results!D80</f>
        <v>350845.55648023094</v>
      </c>
    </row>
    <row r="24" spans="2:7" x14ac:dyDescent="0.25">
      <c r="B24" s="46" t="s">
        <v>1958</v>
      </c>
      <c r="C24" s="10" t="s">
        <v>1960</v>
      </c>
      <c r="D24" s="57">
        <f ca="1">Results!D87</f>
        <v>206.93886445682986</v>
      </c>
    </row>
    <row r="25" spans="2:7" x14ac:dyDescent="0.25">
      <c r="B25" s="39" t="s">
        <v>1959</v>
      </c>
      <c r="C25" s="41" t="s">
        <v>1961</v>
      </c>
      <c r="D25" s="152">
        <f ca="1">Results!D85+Results!D86+Results!D88+Results!D89</f>
        <v>96.525000000000006</v>
      </c>
    </row>
    <row r="26" spans="2:7" x14ac:dyDescent="0.25">
      <c r="B26" s="39" t="s">
        <v>1950</v>
      </c>
      <c r="C26" s="41" t="s">
        <v>1938</v>
      </c>
      <c r="D26" s="152">
        <f ca="1">Results!D90</f>
        <v>303.46386445682987</v>
      </c>
    </row>
    <row r="27" spans="2:7" x14ac:dyDescent="0.25">
      <c r="B27" s="23"/>
      <c r="C27" s="23"/>
      <c r="D27" s="58"/>
    </row>
    <row r="30" spans="2:7" ht="15.75" x14ac:dyDescent="0.25">
      <c r="B30" s="2" t="s">
        <v>1954</v>
      </c>
      <c r="C30" s="2"/>
      <c r="D30" s="2"/>
      <c r="E30" s="2"/>
      <c r="F30" s="2"/>
      <c r="G30" s="2"/>
    </row>
    <row r="33" spans="2:35" x14ac:dyDescent="0.25">
      <c r="B33" s="3" t="s">
        <v>1985</v>
      </c>
    </row>
    <row r="34" spans="2:35" ht="30" x14ac:dyDescent="0.25">
      <c r="B34" s="85" t="s">
        <v>242</v>
      </c>
      <c r="C34" s="460" t="s">
        <v>262</v>
      </c>
      <c r="D34" s="459" t="s">
        <v>261</v>
      </c>
      <c r="E34" s="459" t="s">
        <v>297</v>
      </c>
      <c r="F34" s="459" t="s">
        <v>1952</v>
      </c>
      <c r="G34" s="459" t="s">
        <v>1953</v>
      </c>
      <c r="I34" s="461"/>
      <c r="J34" s="461"/>
    </row>
    <row r="35" spans="2:35" x14ac:dyDescent="0.25">
      <c r="B35" s="6"/>
      <c r="C35" s="455"/>
      <c r="E35" s="456"/>
      <c r="F35" s="6"/>
      <c r="G35" s="456"/>
      <c r="I35" s="461"/>
      <c r="J35" s="461"/>
    </row>
    <row r="36" spans="2:35" x14ac:dyDescent="0.25">
      <c r="B36" s="28"/>
      <c r="C36" s="457" t="s">
        <v>271</v>
      </c>
      <c r="D36" s="458" t="s">
        <v>272</v>
      </c>
      <c r="E36" s="456" t="s">
        <v>272</v>
      </c>
      <c r="F36" s="456" t="s">
        <v>271</v>
      </c>
      <c r="G36" s="456" t="s">
        <v>46</v>
      </c>
      <c r="I36" s="461"/>
      <c r="J36" s="461"/>
    </row>
    <row r="37" spans="2:35" ht="17.45" customHeight="1" x14ac:dyDescent="0.25">
      <c r="B37" s="80" t="s">
        <v>1101</v>
      </c>
      <c r="C37" s="462">
        <f>'Energy consumption (toe)'!Y15</f>
        <v>1057705.5770777792</v>
      </c>
      <c r="D37" s="58">
        <f>'Energy consumption (toe)'!Z15</f>
        <v>1057.7055770777793</v>
      </c>
      <c r="E37" s="462">
        <f>'Energy consumption (toe)'!AA15</f>
        <v>865431.50659994001</v>
      </c>
      <c r="F37" s="462">
        <f>'Energy consumption (toe)'!AB15</f>
        <v>865.43150659994001</v>
      </c>
      <c r="G37" s="453">
        <f>'Energy consumption (toe)'!AC15</f>
        <v>0.22217133188648874</v>
      </c>
      <c r="I37" s="23"/>
    </row>
    <row r="38" spans="2:35" s="34" customFormat="1" ht="16.899999999999999" customHeight="1" x14ac:dyDescent="0.25">
      <c r="B38" s="80" t="s">
        <v>1102</v>
      </c>
      <c r="C38" s="462">
        <f>'Energy consumption (toe)'!Y16</f>
        <v>240160.40925469997</v>
      </c>
      <c r="D38" s="58">
        <f>'Energy consumption (toe)'!Z16</f>
        <v>240.16040925469997</v>
      </c>
      <c r="E38" s="462">
        <f>'Energy consumption (toe)'!AA16</f>
        <v>209541.40440630002</v>
      </c>
      <c r="F38" s="462">
        <f>'Energy consumption (toe)'!AB16</f>
        <v>209.54140440630002</v>
      </c>
      <c r="G38" s="453">
        <f>'Energy consumption (toe)'!AC16</f>
        <v>0.14612388866607867</v>
      </c>
      <c r="I38" s="23"/>
      <c r="J38"/>
      <c r="K38"/>
      <c r="L38"/>
      <c r="M38"/>
      <c r="N38"/>
      <c r="O38"/>
      <c r="P38"/>
      <c r="Q38"/>
      <c r="R38"/>
      <c r="S38"/>
      <c r="T38"/>
      <c r="U38"/>
      <c r="V38"/>
      <c r="W38"/>
      <c r="X38"/>
      <c r="Y38"/>
      <c r="Z38"/>
      <c r="AA38"/>
      <c r="AB38"/>
      <c r="AC38"/>
      <c r="AD38"/>
      <c r="AE38"/>
      <c r="AF38"/>
      <c r="AG38"/>
      <c r="AH38"/>
      <c r="AI38"/>
    </row>
    <row r="39" spans="2:35" x14ac:dyDescent="0.25">
      <c r="B39" s="80" t="s">
        <v>1103</v>
      </c>
      <c r="C39" s="462">
        <f>'Energy consumption (toe)'!Y17</f>
        <v>15128.658892019999</v>
      </c>
      <c r="D39" s="58">
        <f>'Energy consumption (toe)'!Z17</f>
        <v>15.128658892019999</v>
      </c>
      <c r="E39" s="462">
        <f>'Energy consumption (toe)'!AA17</f>
        <v>11297.1937691</v>
      </c>
      <c r="F39" s="462">
        <f>'Energy consumption (toe)'!AB17</f>
        <v>11.2971937691</v>
      </c>
      <c r="G39" s="453">
        <f>'Energy consumption (toe)'!AC17</f>
        <v>0.33915193465122234</v>
      </c>
      <c r="I39" s="23"/>
    </row>
    <row r="40" spans="2:35" x14ac:dyDescent="0.25">
      <c r="B40" s="80" t="s">
        <v>1104</v>
      </c>
      <c r="C40" s="462">
        <f>'Energy consumption (toe)'!Y18</f>
        <v>1611677.5267140926</v>
      </c>
      <c r="D40" s="58">
        <f>'Energy consumption (toe)'!Z18</f>
        <v>1611.6775267140927</v>
      </c>
      <c r="E40" s="462">
        <f>'Energy consumption (toe)'!AA18</f>
        <v>1350799.6309616</v>
      </c>
      <c r="F40" s="462">
        <f>'Energy consumption (toe)'!AB18</f>
        <v>1350.7996309616001</v>
      </c>
      <c r="G40" s="453">
        <f>'Energy consumption (toe)'!AC18</f>
        <v>0.19312849202274374</v>
      </c>
      <c r="I40" s="23"/>
    </row>
    <row r="41" spans="2:35" x14ac:dyDescent="0.25">
      <c r="B41" s="80" t="s">
        <v>1105</v>
      </c>
      <c r="C41" s="462">
        <f>'Energy consumption (toe)'!Y19</f>
        <v>383191.9426789002</v>
      </c>
      <c r="D41" s="58">
        <f>'Energy consumption (toe)'!Z19</f>
        <v>383.1919426789002</v>
      </c>
      <c r="E41" s="462">
        <f>'Energy consumption (toe)'!AA19</f>
        <v>375561.80452610005</v>
      </c>
      <c r="F41" s="462">
        <f>'Energy consumption (toe)'!AB19</f>
        <v>375.56180452610005</v>
      </c>
      <c r="G41" s="453">
        <f>'Energy consumption (toe)'!AC19</f>
        <v>2.031659785645186E-2</v>
      </c>
      <c r="I41" s="23"/>
    </row>
    <row r="42" spans="2:35" x14ac:dyDescent="0.25">
      <c r="B42" s="80" t="s">
        <v>1106</v>
      </c>
      <c r="C42" s="462">
        <f>'Energy consumption (toe)'!Y20</f>
        <v>134820.52687637374</v>
      </c>
      <c r="D42" s="58">
        <f>'Energy consumption (toe)'!Z20</f>
        <v>134.82052687637375</v>
      </c>
      <c r="E42" s="462">
        <f>'Energy consumption (toe)'!AA20</f>
        <v>121754.8925053</v>
      </c>
      <c r="F42" s="462">
        <f>'Energy consumption (toe)'!AB20</f>
        <v>121.75489250529999</v>
      </c>
      <c r="G42" s="453">
        <f>'Energy consumption (toe)'!AC20</f>
        <v>0.10731095976701724</v>
      </c>
      <c r="I42" s="23"/>
    </row>
    <row r="43" spans="2:35" x14ac:dyDescent="0.25">
      <c r="B43" s="80" t="s">
        <v>1107</v>
      </c>
      <c r="C43" s="462">
        <f>'Energy consumption (toe)'!Y21</f>
        <v>212338.91115999993</v>
      </c>
      <c r="D43" s="58">
        <f>'Energy consumption (toe)'!Z21</f>
        <v>212.33891115999992</v>
      </c>
      <c r="E43" s="462">
        <f>'Energy consumption (toe)'!AA21</f>
        <v>164881.78281179999</v>
      </c>
      <c r="F43" s="462">
        <f>'Energy consumption (toe)'!AB21</f>
        <v>164.88178281179998</v>
      </c>
      <c r="G43" s="453">
        <f>'Energy consumption (toe)'!AC21</f>
        <v>0.28782517715961775</v>
      </c>
      <c r="I43" s="23"/>
    </row>
    <row r="44" spans="2:35" x14ac:dyDescent="0.25">
      <c r="B44" s="80" t="s">
        <v>1108</v>
      </c>
      <c r="C44" s="462">
        <f>'Energy consumption (toe)'!Y22</f>
        <v>510076.79361338</v>
      </c>
      <c r="D44" s="58">
        <f>'Energy consumption (toe)'!Z22</f>
        <v>510.07679361338</v>
      </c>
      <c r="E44" s="462">
        <f>'Energy consumption (toe)'!AA22</f>
        <v>625837.71537340002</v>
      </c>
      <c r="F44" s="462">
        <f>'Energy consumption (toe)'!AB22</f>
        <v>625.83771537339999</v>
      </c>
      <c r="G44" s="453">
        <f>'Energy consumption (toe)'!AC22</f>
        <v>-0.18496955187648342</v>
      </c>
      <c r="I44" s="23"/>
    </row>
    <row r="45" spans="2:35" x14ac:dyDescent="0.25">
      <c r="B45" s="80" t="s">
        <v>1110</v>
      </c>
      <c r="C45" s="462">
        <f>'Energy consumption (toe)'!Y23</f>
        <v>18902.0955306</v>
      </c>
      <c r="D45" s="58">
        <f>'Energy consumption (toe)'!Z23</f>
        <v>18.9020955306</v>
      </c>
      <c r="E45" s="462">
        <f>'Energy consumption (toe)'!AA23</f>
        <v>13127.208707</v>
      </c>
      <c r="F45" s="462">
        <f>'Energy consumption (toe)'!AB23</f>
        <v>13.127208706999999</v>
      </c>
      <c r="G45" s="453">
        <f>'Energy consumption (toe)'!AC23</f>
        <v>0.43991734667253213</v>
      </c>
      <c r="I45" s="23"/>
    </row>
    <row r="46" spans="2:35" x14ac:dyDescent="0.25">
      <c r="B46" s="80" t="s">
        <v>1111</v>
      </c>
      <c r="C46" s="462">
        <f>'Energy consumption (toe)'!Y24</f>
        <v>125691.17462380001</v>
      </c>
      <c r="D46" s="58">
        <f>'Energy consumption (toe)'!Z24</f>
        <v>125.69117462380001</v>
      </c>
      <c r="E46" s="462">
        <f>'Energy consumption (toe)'!AA24</f>
        <v>68915.469200000007</v>
      </c>
      <c r="F46" s="462">
        <f>'Energy consumption (toe)'!AB24</f>
        <v>68.915469200000004</v>
      </c>
      <c r="G46" s="453">
        <f>'Energy consumption (toe)'!AC24</f>
        <v>0.82384559058911555</v>
      </c>
      <c r="I46" s="23"/>
    </row>
    <row r="47" spans="2:35" x14ac:dyDescent="0.25">
      <c r="B47" s="80" t="s">
        <v>1112</v>
      </c>
      <c r="C47" s="462">
        <f>'Energy consumption (toe)'!Y25</f>
        <v>2157568.0193699999</v>
      </c>
      <c r="D47" s="58">
        <f>'Energy consumption (toe)'!Z25</f>
        <v>2157.56801937</v>
      </c>
      <c r="E47" s="462">
        <f>'Energy consumption (toe)'!AA25</f>
        <v>2037187.6667101001</v>
      </c>
      <c r="F47" s="462">
        <f>'Energy consumption (toe)'!AB25</f>
        <v>2037.1876667101001</v>
      </c>
      <c r="G47" s="453">
        <f>'Energy consumption (toe)'!AC25</f>
        <v>5.9091439942940971E-2</v>
      </c>
      <c r="I47" s="23"/>
    </row>
    <row r="48" spans="2:35" x14ac:dyDescent="0.25">
      <c r="B48" s="80" t="s">
        <v>1113</v>
      </c>
      <c r="C48" s="462">
        <f>'Energy consumption (toe)'!Y26</f>
        <v>67753.261034700001</v>
      </c>
      <c r="D48" s="58">
        <f>'Energy consumption (toe)'!Z26</f>
        <v>67.753261034700003</v>
      </c>
      <c r="E48" s="462">
        <f>'Energy consumption (toe)'!AA26</f>
        <v>81783.984265900013</v>
      </c>
      <c r="F48" s="462">
        <f>'Energy consumption (toe)'!AB26</f>
        <v>81.783984265900017</v>
      </c>
      <c r="G48" s="453">
        <f>'Energy consumption (toe)'!AC26</f>
        <v>-0.17155832351701836</v>
      </c>
      <c r="I48" s="23"/>
    </row>
    <row r="49" spans="2:9" x14ac:dyDescent="0.25">
      <c r="B49" s="80" t="s">
        <v>1114</v>
      </c>
      <c r="C49" s="462">
        <f>'Energy consumption (toe)'!Y27</f>
        <v>784943.86677338008</v>
      </c>
      <c r="D49" s="58">
        <f>'Energy consumption (toe)'!Z27</f>
        <v>784.94386677338014</v>
      </c>
      <c r="E49" s="462">
        <f>'Energy consumption (toe)'!AA27</f>
        <v>514337.06657570007</v>
      </c>
      <c r="F49" s="462">
        <f>'Energy consumption (toe)'!AB27</f>
        <v>514.33706657570008</v>
      </c>
      <c r="G49" s="453">
        <f>'Energy consumption (toe)'!AC27</f>
        <v>0.52612735457566362</v>
      </c>
      <c r="I49" s="23"/>
    </row>
    <row r="50" spans="2:9" x14ac:dyDescent="0.25">
      <c r="B50" s="80" t="s">
        <v>1115</v>
      </c>
      <c r="C50" s="462">
        <f>'Energy consumption (toe)'!Y28</f>
        <v>7112213.2979634646</v>
      </c>
      <c r="D50" s="58">
        <f>'Energy consumption (toe)'!Z28</f>
        <v>7112.2132979634644</v>
      </c>
      <c r="E50" s="462">
        <f>'Energy consumption (toe)'!AA28</f>
        <v>7538657.5673713023</v>
      </c>
      <c r="F50" s="462">
        <f>'Energy consumption (toe)'!AB28</f>
        <v>7538.6575673713023</v>
      </c>
      <c r="G50" s="453">
        <f>'Energy consumption (toe)'!AC28</f>
        <v>-5.6567666802318659E-2</v>
      </c>
      <c r="I50" s="23"/>
    </row>
    <row r="51" spans="2:9" x14ac:dyDescent="0.25">
      <c r="B51" s="80" t="s">
        <v>1116</v>
      </c>
      <c r="C51" s="462">
        <f>'Energy consumption (toe)'!Y29</f>
        <v>6085023.2439637911</v>
      </c>
      <c r="D51" s="58">
        <f>'Energy consumption (toe)'!Z29</f>
        <v>6085.0232439637912</v>
      </c>
      <c r="E51" s="462">
        <f>'Energy consumption (toe)'!AA29</f>
        <v>5748537.6208142573</v>
      </c>
      <c r="F51" s="462">
        <f>'Energy consumption (toe)'!AB29</f>
        <v>5748.537620814257</v>
      </c>
      <c r="G51" s="453">
        <f>'Energy consumption (toe)'!AC29</f>
        <v>5.8534125606343745E-2</v>
      </c>
      <c r="I51" s="23"/>
    </row>
    <row r="52" spans="2:9" x14ac:dyDescent="0.25">
      <c r="B52" s="80" t="s">
        <v>1117</v>
      </c>
      <c r="C52" s="462">
        <f>'Energy consumption (toe)'!Y30</f>
        <v>358936.82978613506</v>
      </c>
      <c r="D52" s="58">
        <f>'Energy consumption (toe)'!Z30</f>
        <v>358.93682978613504</v>
      </c>
      <c r="E52" s="462">
        <f>'Energy consumption (toe)'!AA30</f>
        <v>226414.91028190005</v>
      </c>
      <c r="F52" s="462">
        <f>'Energy consumption (toe)'!AB30</f>
        <v>226.41491028190006</v>
      </c>
      <c r="G52" s="453">
        <f>'Energy consumption (toe)'!AC30</f>
        <v>0.58530562028462385</v>
      </c>
      <c r="I52" s="23"/>
    </row>
    <row r="53" spans="2:9" x14ac:dyDescent="0.25">
      <c r="B53" s="80" t="s">
        <v>1118</v>
      </c>
      <c r="C53" s="462">
        <f>'Energy consumption (toe)'!Y31</f>
        <v>1288507.9128309961</v>
      </c>
      <c r="D53" s="58">
        <f>'Energy consumption (toe)'!Z31</f>
        <v>1288.507912830996</v>
      </c>
      <c r="E53" s="462">
        <f>'Energy consumption (toe)'!AA31</f>
        <v>1119785.1180115999</v>
      </c>
      <c r="F53" s="462">
        <f>'Energy consumption (toe)'!AB31</f>
        <v>1119.7851180115999</v>
      </c>
      <c r="G53" s="453">
        <f>'Energy consumption (toe)'!AC31</f>
        <v>0.15067426071798204</v>
      </c>
      <c r="I53" s="23"/>
    </row>
    <row r="54" spans="2:9" x14ac:dyDescent="0.25">
      <c r="B54" s="80" t="s">
        <v>1119</v>
      </c>
      <c r="C54" s="462">
        <f>'Energy consumption (toe)'!Y32</f>
        <v>409945.70351560001</v>
      </c>
      <c r="D54" s="58">
        <f>'Energy consumption (toe)'!Z32</f>
        <v>409.94570351560003</v>
      </c>
      <c r="E54" s="462">
        <f>'Energy consumption (toe)'!AA32</f>
        <v>258023.11973990002</v>
      </c>
      <c r="F54" s="462">
        <f>'Energy consumption (toe)'!AB32</f>
        <v>258.02311973990004</v>
      </c>
      <c r="G54" s="453">
        <f>'Energy consumption (toe)'!AC32</f>
        <v>0.58879446124380408</v>
      </c>
      <c r="I54" s="23"/>
    </row>
    <row r="55" spans="2:9" x14ac:dyDescent="0.25">
      <c r="B55" s="80" t="s">
        <v>1120</v>
      </c>
      <c r="C55" s="462">
        <f>'Energy consumption (toe)'!Y33</f>
        <v>521951.28929630015</v>
      </c>
      <c r="D55" s="58">
        <f>'Energy consumption (toe)'!Z33</f>
        <v>521.95128929630016</v>
      </c>
      <c r="E55" s="462">
        <f>'Energy consumption (toe)'!AA33</f>
        <v>376816.87609970005</v>
      </c>
      <c r="F55" s="462">
        <f>'Energy consumption (toe)'!AB33</f>
        <v>376.81687609970004</v>
      </c>
      <c r="G55" s="453">
        <f>'Energy consumption (toe)'!AC33</f>
        <v>0.38515900534720149</v>
      </c>
      <c r="I55" s="23"/>
    </row>
    <row r="56" spans="2:9" x14ac:dyDescent="0.25">
      <c r="B56" s="80" t="s">
        <v>1121</v>
      </c>
      <c r="C56" s="462">
        <f>'Energy consumption (toe)'!Y34</f>
        <v>198118.97712010003</v>
      </c>
      <c r="D56" s="58">
        <f>'Energy consumption (toe)'!Z34</f>
        <v>198.11897712010003</v>
      </c>
      <c r="E56" s="462">
        <f>'Energy consumption (toe)'!AA34</f>
        <v>207865.50374499999</v>
      </c>
      <c r="F56" s="462">
        <f>'Energy consumption (toe)'!AB34</f>
        <v>207.86550374499998</v>
      </c>
      <c r="G56" s="453">
        <f>'Energy consumption (toe)'!AC34</f>
        <v>-4.6888620041815862E-2</v>
      </c>
      <c r="I56" s="23"/>
    </row>
    <row r="57" spans="2:9" x14ac:dyDescent="0.25">
      <c r="B57" s="80" t="s">
        <v>1122</v>
      </c>
      <c r="C57" s="462">
        <f>'Energy consumption (toe)'!Y35</f>
        <v>45612.556008799998</v>
      </c>
      <c r="D57" s="58">
        <f>'Energy consumption (toe)'!Z35</f>
        <v>45.612556008799999</v>
      </c>
      <c r="E57" s="462">
        <f>'Energy consumption (toe)'!AA35</f>
        <v>35402.480703000001</v>
      </c>
      <c r="F57" s="462">
        <f>'Energy consumption (toe)'!AB35</f>
        <v>35.402480703000002</v>
      </c>
      <c r="G57" s="453">
        <f>'Energy consumption (toe)'!AC35</f>
        <v>0.28839999635773533</v>
      </c>
      <c r="I57" s="23"/>
    </row>
    <row r="58" spans="2:9" x14ac:dyDescent="0.25">
      <c r="B58" s="80" t="s">
        <v>1123</v>
      </c>
      <c r="C58" s="462">
        <f>'Energy consumption (toe)'!Y36</f>
        <v>35403.157464299999</v>
      </c>
      <c r="D58" s="58">
        <f>'Energy consumption (toe)'!Z36</f>
        <v>35.403157464300001</v>
      </c>
      <c r="E58" s="462">
        <f>'Energy consumption (toe)'!AA36</f>
        <v>32952.938480000004</v>
      </c>
      <c r="F58" s="462">
        <f>'Energy consumption (toe)'!AB36</f>
        <v>32.952938480000007</v>
      </c>
      <c r="G58" s="453">
        <f>'Energy consumption (toe)'!AC36</f>
        <v>7.4355098431877181E-2</v>
      </c>
      <c r="I58" s="23"/>
    </row>
    <row r="59" spans="2:9" x14ac:dyDescent="0.25">
      <c r="B59" s="80" t="s">
        <v>1124</v>
      </c>
      <c r="C59" s="462">
        <f>'Energy consumption (toe)'!Y37</f>
        <v>351904.79572699987</v>
      </c>
      <c r="D59" s="58">
        <f>'Energy consumption (toe)'!Z37</f>
        <v>351.90479572699985</v>
      </c>
      <c r="E59" s="462">
        <f>'Energy consumption (toe)'!AA37</f>
        <v>358134.94025289995</v>
      </c>
      <c r="F59" s="462">
        <f>'Energy consumption (toe)'!AB37</f>
        <v>358.13494025289992</v>
      </c>
      <c r="G59" s="453">
        <f>'Energy consumption (toe)'!AC37</f>
        <v>-1.7396081268978125E-2</v>
      </c>
      <c r="I59" s="23"/>
    </row>
    <row r="60" spans="2:9" x14ac:dyDescent="0.25">
      <c r="B60" s="55" t="s">
        <v>124</v>
      </c>
      <c r="C60" s="448">
        <f>SUM(C37:C59)</f>
        <v>23727576.527276214</v>
      </c>
      <c r="D60" s="448">
        <f t="shared" ref="D60" si="0">SUM(D37:D59)</f>
        <v>23727.576527276215</v>
      </c>
      <c r="E60" s="448">
        <f>SUM(E37:E59)</f>
        <v>22343048.401911803</v>
      </c>
      <c r="F60" s="448">
        <f>SUM(F37:F59)</f>
        <v>22343.048401911805</v>
      </c>
      <c r="G60" s="454">
        <f>IFERROR((D60-F60)/F60, "")</f>
        <v>6.196684089203966E-2</v>
      </c>
      <c r="I60" s="23"/>
    </row>
    <row r="61" spans="2:9" x14ac:dyDescent="0.25">
      <c r="B61" s="39" t="s">
        <v>274</v>
      </c>
      <c r="C61" s="463">
        <f ca="1">'Energy consumption (toe)'!Y53</f>
        <v>240160.40925469997</v>
      </c>
      <c r="D61" s="426">
        <f ca="1">'Energy consumption (toe)'!Z53</f>
        <v>240.16040925469997</v>
      </c>
      <c r="E61" s="448">
        <f ca="1">'Energy consumption (toe)'!AA53</f>
        <v>209541.40440630002</v>
      </c>
      <c r="F61" s="463">
        <f ca="1">'Energy consumption (toe)'!AB53</f>
        <v>209.54140440630002</v>
      </c>
      <c r="G61" s="454">
        <f ca="1">'Energy consumption (toe)'!AC53</f>
        <v>0.14612388866607867</v>
      </c>
      <c r="I61" s="23"/>
    </row>
    <row r="62" spans="2:9" x14ac:dyDescent="0.25">
      <c r="I62" s="23"/>
    </row>
    <row r="63" spans="2:9" x14ac:dyDescent="0.25">
      <c r="I63" s="23"/>
    </row>
    <row r="64" spans="2:9" x14ac:dyDescent="0.25">
      <c r="I64" s="23"/>
    </row>
    <row r="65" spans="2:9" x14ac:dyDescent="0.25">
      <c r="I65" s="23"/>
    </row>
    <row r="66" spans="2:9" ht="15.75" x14ac:dyDescent="0.25">
      <c r="B66" s="2" t="str">
        <f>"Distribution of DEUs on sectors within "&amp;B68</f>
        <v>Distribution of DEUs on sectors within 51. Long An</v>
      </c>
      <c r="C66" s="2"/>
      <c r="D66" s="2"/>
      <c r="E66" s="2"/>
      <c r="F66" s="2"/>
      <c r="G66" s="2"/>
      <c r="I66" s="23"/>
    </row>
    <row r="67" spans="2:9" x14ac:dyDescent="0.25">
      <c r="I67" s="23"/>
    </row>
    <row r="68" spans="2:9" x14ac:dyDescent="0.25">
      <c r="B68" s="3" t="str">
        <f>Lists!F59</f>
        <v>51. Long An</v>
      </c>
      <c r="I68" s="23"/>
    </row>
    <row r="69" spans="2:9" x14ac:dyDescent="0.25">
      <c r="I69" s="23"/>
    </row>
    <row r="70" spans="2:9" x14ac:dyDescent="0.25">
      <c r="B70" s="46" t="s">
        <v>283</v>
      </c>
      <c r="C70" s="10" t="s">
        <v>1943</v>
      </c>
      <c r="D70" s="10" t="s">
        <v>267</v>
      </c>
      <c r="E70" s="47" t="s">
        <v>1963</v>
      </c>
      <c r="I70" s="23"/>
    </row>
    <row r="71" spans="2:9" x14ac:dyDescent="0.25">
      <c r="B71" s="39"/>
      <c r="C71" s="41"/>
      <c r="D71" s="41" t="s">
        <v>54</v>
      </c>
      <c r="E71" s="14" t="s">
        <v>1964</v>
      </c>
      <c r="I71" s="23"/>
    </row>
    <row r="72" spans="2:9" x14ac:dyDescent="0.25">
      <c r="B72" s="55" t="s">
        <v>1965</v>
      </c>
      <c r="C72" s="45">
        <f>SUM(C73:C101)</f>
        <v>96</v>
      </c>
      <c r="D72" s="508">
        <f>SUM(D73:D101)</f>
        <v>301.75849121990012</v>
      </c>
      <c r="E72" s="550">
        <f t="shared" ref="E72:E101" si="1">IFERROR(D72/C72,"")</f>
        <v>3.1433176168739596</v>
      </c>
      <c r="I72" s="23"/>
    </row>
    <row r="73" spans="2:9" x14ac:dyDescent="0.25">
      <c r="B73" s="46" t="str">
        <f>Lists!B9</f>
        <v>Mining of coal and lignite</v>
      </c>
      <c r="C73" s="10">
        <f>INDEX('Province x Sector'!$C$159:$AE$159,MATCH('Tables for reporting'!$B73,'Province x Sector'!$C$108:$AE$108,FALSE))</f>
        <v>0</v>
      </c>
      <c r="D73" s="56">
        <f>INDEX('Province x Sector'!$C$231:$AE$231,MATCH('Tables for reporting'!$B73,'Province x Sector'!$C$180:$AE$180,FALSE))</f>
        <v>0</v>
      </c>
      <c r="E73" s="364" t="str">
        <f t="shared" si="1"/>
        <v/>
      </c>
      <c r="I73" s="23"/>
    </row>
    <row r="74" spans="2:9" x14ac:dyDescent="0.25">
      <c r="B74" s="38" t="str">
        <f>Lists!B10</f>
        <v>Extraction of crude petroleum and natural gas</v>
      </c>
      <c r="C74" s="23">
        <f>INDEX('Province x Sector'!$C$159:$AE$159,MATCH('Tables for reporting'!$B74,'Province x Sector'!$C$108:$AE$108,FALSE))</f>
        <v>0</v>
      </c>
      <c r="D74" s="58">
        <f>INDEX('Province x Sector'!$C$231:$AE$231,MATCH('Tables for reporting'!$B74,'Province x Sector'!$C$180:$AE$180,FALSE))</f>
        <v>0</v>
      </c>
      <c r="E74" s="551" t="str">
        <f t="shared" si="1"/>
        <v/>
      </c>
      <c r="I74" s="23"/>
    </row>
    <row r="75" spans="2:9" x14ac:dyDescent="0.25">
      <c r="B75" s="38" t="str">
        <f>Lists!B11</f>
        <v>Mining of metal ores</v>
      </c>
      <c r="C75" s="23">
        <f>INDEX('Province x Sector'!$C$159:$AE$159,MATCH('Tables for reporting'!$B75,'Province x Sector'!$C$108:$AE$108,FALSE))</f>
        <v>0</v>
      </c>
      <c r="D75" s="58">
        <f>INDEX('Province x Sector'!$C$231:$AE$231,MATCH('Tables for reporting'!$B75,'Province x Sector'!$C$180:$AE$180,FALSE))</f>
        <v>0</v>
      </c>
      <c r="E75" s="551" t="str">
        <f t="shared" si="1"/>
        <v/>
      </c>
      <c r="I75" s="23"/>
    </row>
    <row r="76" spans="2:9" x14ac:dyDescent="0.25">
      <c r="B76" s="38" t="str">
        <f>Lists!B12</f>
        <v>Other mining and quarrying</v>
      </c>
      <c r="C76" s="23">
        <f>INDEX('Province x Sector'!$C$159:$AE$159,MATCH('Tables for reporting'!$B76,'Province x Sector'!$C$108:$AE$108,FALSE))</f>
        <v>0</v>
      </c>
      <c r="D76" s="58">
        <f>INDEX('Province x Sector'!$C$231:$AE$231,MATCH('Tables for reporting'!$B76,'Province x Sector'!$C$180:$AE$180,FALSE))</f>
        <v>0</v>
      </c>
      <c r="E76" s="551" t="str">
        <f t="shared" si="1"/>
        <v/>
      </c>
      <c r="I76" s="23"/>
    </row>
    <row r="77" spans="2:9" x14ac:dyDescent="0.25">
      <c r="B77" s="38" t="str">
        <f>Lists!B13</f>
        <v>Mining support service activities</v>
      </c>
      <c r="C77" s="23">
        <f>INDEX('Province x Sector'!$C$159:$AE$159,MATCH('Tables for reporting'!$B77,'Province x Sector'!$C$108:$AE$108,FALSE))</f>
        <v>0</v>
      </c>
      <c r="D77" s="58">
        <f>INDEX('Province x Sector'!$C$231:$AE$231,MATCH('Tables for reporting'!$B77,'Province x Sector'!$C$180:$AE$180,FALSE))</f>
        <v>0</v>
      </c>
      <c r="E77" s="551" t="str">
        <f t="shared" si="1"/>
        <v/>
      </c>
      <c r="I77" s="23"/>
    </row>
    <row r="78" spans="2:9" x14ac:dyDescent="0.25">
      <c r="B78" s="38" t="str">
        <f>Lists!B14</f>
        <v>Manufacture of food products</v>
      </c>
      <c r="C78" s="23">
        <f>INDEX('Province x Sector'!$C$159:$AE$159,MATCH('Tables for reporting'!$B78,'Province x Sector'!$C$108:$AE$108,FALSE))</f>
        <v>17</v>
      </c>
      <c r="D78" s="58">
        <f>INDEX('Province x Sector'!$C$231:$AE$231,MATCH('Tables for reporting'!$B78,'Province x Sector'!$C$180:$AE$180,FALSE))</f>
        <v>34.567474110000006</v>
      </c>
      <c r="E78" s="551">
        <f t="shared" si="1"/>
        <v>2.0333808300000005</v>
      </c>
      <c r="I78" s="23"/>
    </row>
    <row r="79" spans="2:9" x14ac:dyDescent="0.25">
      <c r="B79" s="38" t="str">
        <f>Lists!B15</f>
        <v>Manufacture of beverages</v>
      </c>
      <c r="C79" s="23">
        <f>INDEX('Province x Sector'!$C$159:$AE$159,MATCH('Tables for reporting'!$B79,'Province x Sector'!$C$108:$AE$108,FALSE))</f>
        <v>2</v>
      </c>
      <c r="D79" s="58">
        <f>INDEX('Province x Sector'!$C$231:$AE$231,MATCH('Tables for reporting'!$B79,'Province x Sector'!$C$180:$AE$180,FALSE))</f>
        <v>9.5773238500000009</v>
      </c>
      <c r="E79" s="551">
        <f t="shared" si="1"/>
        <v>4.7886619250000004</v>
      </c>
      <c r="I79" s="23"/>
    </row>
    <row r="80" spans="2:9" x14ac:dyDescent="0.25">
      <c r="B80" s="38" t="str">
        <f>Lists!B16</f>
        <v>Manufacture of tobacco products</v>
      </c>
      <c r="C80" s="23">
        <f>INDEX('Province x Sector'!$C$159:$AE$159,MATCH('Tables for reporting'!$B80,'Province x Sector'!$C$108:$AE$108,FALSE))</f>
        <v>0</v>
      </c>
      <c r="D80" s="58">
        <f>INDEX('Province x Sector'!$C$231:$AE$231,MATCH('Tables for reporting'!$B80,'Province x Sector'!$C$180:$AE$180,FALSE))</f>
        <v>0</v>
      </c>
      <c r="E80" s="551" t="str">
        <f t="shared" si="1"/>
        <v/>
      </c>
      <c r="I80" s="23"/>
    </row>
    <row r="81" spans="2:5" x14ac:dyDescent="0.25">
      <c r="B81" s="38" t="str">
        <f>Lists!B17</f>
        <v>Manufacture of textiles</v>
      </c>
      <c r="C81" s="23">
        <f>INDEX('Province x Sector'!$C$159:$AE$159,MATCH('Tables for reporting'!$B81,'Province x Sector'!$C$108:$AE$108,FALSE))</f>
        <v>14</v>
      </c>
      <c r="D81" s="58">
        <f>INDEX('Province x Sector'!$C$231:$AE$231,MATCH('Tables for reporting'!$B81,'Province x Sector'!$C$180:$AE$180,FALSE))</f>
        <v>65.576875547900002</v>
      </c>
      <c r="E81" s="551">
        <f t="shared" si="1"/>
        <v>4.6840625391357147</v>
      </c>
    </row>
    <row r="82" spans="2:5" x14ac:dyDescent="0.25">
      <c r="B82" s="38" t="str">
        <f>Lists!B18</f>
        <v>Manufacture of wearing apparel</v>
      </c>
      <c r="C82" s="23">
        <f>INDEX('Province x Sector'!$C$159:$AE$159,MATCH('Tables for reporting'!$B82,'Province x Sector'!$C$108:$AE$108,FALSE))</f>
        <v>7</v>
      </c>
      <c r="D82" s="58">
        <f>INDEX('Province x Sector'!$C$231:$AE$231,MATCH('Tables for reporting'!$B82,'Province x Sector'!$C$180:$AE$180,FALSE))</f>
        <v>21.691493999999999</v>
      </c>
      <c r="E82" s="551">
        <f t="shared" si="1"/>
        <v>3.0987848571428569</v>
      </c>
    </row>
    <row r="83" spans="2:5" x14ac:dyDescent="0.25">
      <c r="B83" s="38" t="str">
        <f>Lists!B19</f>
        <v>Manufacture of leather and related products</v>
      </c>
      <c r="C83" s="23">
        <f>INDEX('Province x Sector'!$C$159:$AE$159,MATCH('Tables for reporting'!$B83,'Province x Sector'!$C$108:$AE$108,FALSE))</f>
        <v>0</v>
      </c>
      <c r="D83" s="58">
        <f>INDEX('Province x Sector'!$C$231:$AE$231,MATCH('Tables for reporting'!$B83,'Province x Sector'!$C$180:$AE$180,FALSE))</f>
        <v>0</v>
      </c>
      <c r="E83" s="551" t="str">
        <f t="shared" si="1"/>
        <v/>
      </c>
    </row>
    <row r="84" spans="2:5" x14ac:dyDescent="0.25">
      <c r="B84" s="38" t="str">
        <f>Lists!B20</f>
        <v>Manufacture of wood and of products of wood and cork, except furniture;
manufacture of articles of straw and plaiting materials</v>
      </c>
      <c r="C84" s="23">
        <f>INDEX('Province x Sector'!$C$159:$AE$159,MATCH('Tables for reporting'!$B84,'Province x Sector'!$C$108:$AE$108,FALSE))</f>
        <v>2</v>
      </c>
      <c r="D84" s="58">
        <f>INDEX('Province x Sector'!$C$231:$AE$231,MATCH('Tables for reporting'!$B84,'Province x Sector'!$C$180:$AE$180,FALSE))</f>
        <v>6.7347012400000006</v>
      </c>
      <c r="E84" s="551">
        <f t="shared" si="1"/>
        <v>3.3673506200000003</v>
      </c>
    </row>
    <row r="85" spans="2:5" x14ac:dyDescent="0.25">
      <c r="B85" s="38" t="str">
        <f>Lists!B21</f>
        <v>Manufacture of paper and paper products</v>
      </c>
      <c r="C85" s="23">
        <f>INDEX('Province x Sector'!$C$159:$AE$159,MATCH('Tables for reporting'!$B85,'Province x Sector'!$C$108:$AE$108,FALSE))</f>
        <v>3</v>
      </c>
      <c r="D85" s="58">
        <f>INDEX('Province x Sector'!$C$231:$AE$231,MATCH('Tables for reporting'!$B85,'Province x Sector'!$C$180:$AE$180,FALSE))</f>
        <v>7.9933263399999994</v>
      </c>
      <c r="E85" s="551">
        <f t="shared" si="1"/>
        <v>2.6644421133333331</v>
      </c>
    </row>
    <row r="86" spans="2:5" x14ac:dyDescent="0.25">
      <c r="B86" s="38" t="str">
        <f>Lists!B22</f>
        <v>Printing and reproduction of recorded media</v>
      </c>
      <c r="C86" s="23">
        <f>INDEX('Province x Sector'!$C$159:$AE$159,MATCH('Tables for reporting'!$B86,'Province x Sector'!$C$108:$AE$108,FALSE))</f>
        <v>0</v>
      </c>
      <c r="D86" s="58">
        <f>INDEX('Province x Sector'!$C$231:$AE$231,MATCH('Tables for reporting'!$B86,'Province x Sector'!$C$180:$AE$180,FALSE))</f>
        <v>0</v>
      </c>
      <c r="E86" s="551" t="str">
        <f t="shared" si="1"/>
        <v/>
      </c>
    </row>
    <row r="87" spans="2:5" x14ac:dyDescent="0.25">
      <c r="B87" s="38" t="str">
        <f>Lists!B23</f>
        <v>Manufacture of coke and refined petroleum products</v>
      </c>
      <c r="C87" s="23">
        <f>INDEX('Province x Sector'!$C$159:$AE$159,MATCH('Tables for reporting'!$B87,'Province x Sector'!$C$108:$AE$108,FALSE))</f>
        <v>0</v>
      </c>
      <c r="D87" s="58">
        <f>INDEX('Province x Sector'!$C$231:$AE$231,MATCH('Tables for reporting'!$B87,'Province x Sector'!$C$180:$AE$180,FALSE))</f>
        <v>0</v>
      </c>
      <c r="E87" s="551" t="str">
        <f t="shared" si="1"/>
        <v/>
      </c>
    </row>
    <row r="88" spans="2:5" x14ac:dyDescent="0.25">
      <c r="B88" s="38" t="str">
        <f>Lists!B24</f>
        <v>Manufacture of chemicals and chemical products</v>
      </c>
      <c r="C88" s="23">
        <f>INDEX('Province x Sector'!$C$159:$AE$159,MATCH('Tables for reporting'!$B88,'Province x Sector'!$C$108:$AE$108,FALSE))</f>
        <v>1</v>
      </c>
      <c r="D88" s="58">
        <f>INDEX('Province x Sector'!$C$231:$AE$231,MATCH('Tables for reporting'!$B88,'Province x Sector'!$C$180:$AE$180,FALSE))</f>
        <v>1.11731716</v>
      </c>
      <c r="E88" s="551">
        <f t="shared" si="1"/>
        <v>1.11731716</v>
      </c>
    </row>
    <row r="89" spans="2:5" x14ac:dyDescent="0.25">
      <c r="B89" s="38" t="str">
        <f>Lists!B25</f>
        <v>Manufacture of pharmaceuticals, medicinal chemical and botanical products</v>
      </c>
      <c r="C89" s="23">
        <f>INDEX('Province x Sector'!$C$159:$AE$159,MATCH('Tables for reporting'!$B89,'Province x Sector'!$C$108:$AE$108,FALSE))</f>
        <v>0</v>
      </c>
      <c r="D89" s="58">
        <f>INDEX('Province x Sector'!$C$231:$AE$231,MATCH('Tables for reporting'!$B89,'Province x Sector'!$C$180:$AE$180,FALSE))</f>
        <v>0</v>
      </c>
      <c r="E89" s="551" t="str">
        <f t="shared" si="1"/>
        <v/>
      </c>
    </row>
    <row r="90" spans="2:5" x14ac:dyDescent="0.25">
      <c r="B90" s="38" t="str">
        <f>Lists!B26</f>
        <v>Manufacture of rubber and plastics products</v>
      </c>
      <c r="C90" s="23">
        <f>INDEX('Province x Sector'!$C$159:$AE$159,MATCH('Tables for reporting'!$B90,'Province x Sector'!$C$108:$AE$108,FALSE))</f>
        <v>21</v>
      </c>
      <c r="D90" s="58">
        <f>INDEX('Province x Sector'!$C$231:$AE$231,MATCH('Tables for reporting'!$B90,'Province x Sector'!$C$180:$AE$180,FALSE))</f>
        <v>48.85331183600001</v>
      </c>
      <c r="E90" s="551">
        <f t="shared" si="1"/>
        <v>2.326348182666667</v>
      </c>
    </row>
    <row r="91" spans="2:5" x14ac:dyDescent="0.25">
      <c r="B91" s="38" t="str">
        <f>Lists!B27</f>
        <v>Manufacture of other non-metallic mineral products</v>
      </c>
      <c r="C91" s="23">
        <f>INDEX('Province x Sector'!$C$159:$AE$159,MATCH('Tables for reporting'!$B91,'Province x Sector'!$C$108:$AE$108,FALSE))</f>
        <v>3</v>
      </c>
      <c r="D91" s="58">
        <f>INDEX('Province x Sector'!$C$231:$AE$231,MATCH('Tables for reporting'!$B91,'Province x Sector'!$C$180:$AE$180,FALSE))</f>
        <v>7.4263972800000007</v>
      </c>
      <c r="E91" s="551">
        <f t="shared" si="1"/>
        <v>2.4754657600000001</v>
      </c>
    </row>
    <row r="92" spans="2:5" x14ac:dyDescent="0.25">
      <c r="B92" s="38" t="str">
        <f>Lists!B28</f>
        <v>Manufacture of basic metals</v>
      </c>
      <c r="C92" s="23">
        <f>INDEX('Province x Sector'!$C$159:$AE$159,MATCH('Tables for reporting'!$B92,'Province x Sector'!$C$108:$AE$108,FALSE))</f>
        <v>16</v>
      </c>
      <c r="D92" s="58">
        <f>INDEX('Province x Sector'!$C$231:$AE$231,MATCH('Tables for reporting'!$B92,'Province x Sector'!$C$180:$AE$180,FALSE))</f>
        <v>61.34176441000001</v>
      </c>
      <c r="E92" s="551">
        <f t="shared" si="1"/>
        <v>3.8338602756250006</v>
      </c>
    </row>
    <row r="93" spans="2:5" x14ac:dyDescent="0.25">
      <c r="B93" s="38" t="str">
        <f>Lists!B29</f>
        <v>Manufacture of fabricated metal products, except machinery and equipment</v>
      </c>
      <c r="C93" s="23">
        <f>INDEX('Province x Sector'!$C$159:$AE$159,MATCH('Tables for reporting'!$B93,'Province x Sector'!$C$108:$AE$108,FALSE))</f>
        <v>5</v>
      </c>
      <c r="D93" s="58">
        <f>INDEX('Province x Sector'!$C$231:$AE$231,MATCH('Tables for reporting'!$B93,'Province x Sector'!$C$180:$AE$180,FALSE))</f>
        <v>9.2731522600000016</v>
      </c>
      <c r="E93" s="551">
        <f t="shared" si="1"/>
        <v>1.8546304520000003</v>
      </c>
    </row>
    <row r="94" spans="2:5" x14ac:dyDescent="0.25">
      <c r="B94" s="38" t="str">
        <f>Lists!B30</f>
        <v>Manufacture of computer, electronic and optical products</v>
      </c>
      <c r="C94" s="23">
        <f>INDEX('Province x Sector'!$C$159:$AE$159,MATCH('Tables for reporting'!$B94,'Province x Sector'!$C$108:$AE$108,FALSE))</f>
        <v>2</v>
      </c>
      <c r="D94" s="58">
        <f>INDEX('Province x Sector'!$C$231:$AE$231,MATCH('Tables for reporting'!$B94,'Province x Sector'!$C$180:$AE$180,FALSE))</f>
        <v>5.8365518000000014</v>
      </c>
      <c r="E94" s="551">
        <f t="shared" si="1"/>
        <v>2.9182759000000007</v>
      </c>
    </row>
    <row r="95" spans="2:5" x14ac:dyDescent="0.25">
      <c r="B95" s="38" t="str">
        <f>Lists!B31</f>
        <v>Manufacture of electrical equipment</v>
      </c>
      <c r="C95" s="23">
        <f>INDEX('Province x Sector'!$C$159:$AE$159,MATCH('Tables for reporting'!$B95,'Province x Sector'!$C$108:$AE$108,FALSE))</f>
        <v>1</v>
      </c>
      <c r="D95" s="58">
        <f>INDEX('Province x Sector'!$C$231:$AE$231,MATCH('Tables for reporting'!$B95,'Province x Sector'!$C$180:$AE$180,FALSE))</f>
        <v>17.202169445999999</v>
      </c>
      <c r="E95" s="551">
        <f t="shared" si="1"/>
        <v>17.202169445999999</v>
      </c>
    </row>
    <row r="96" spans="2:5" x14ac:dyDescent="0.25">
      <c r="B96" s="38" t="str">
        <f>Lists!B32</f>
        <v>Manufacture of machinery and equipment n.e.c.</v>
      </c>
      <c r="C96" s="23">
        <f>INDEX('Province x Sector'!$C$159:$AE$159,MATCH('Tables for reporting'!$B96,'Province x Sector'!$C$108:$AE$108,FALSE))</f>
        <v>0</v>
      </c>
      <c r="D96" s="58">
        <f>INDEX('Province x Sector'!$C$231:$AE$231,MATCH('Tables for reporting'!$B96,'Province x Sector'!$C$180:$AE$180,FALSE))</f>
        <v>0</v>
      </c>
      <c r="E96" s="551" t="str">
        <f t="shared" si="1"/>
        <v/>
      </c>
    </row>
    <row r="97" spans="1:35" x14ac:dyDescent="0.25">
      <c r="B97" s="38" t="str">
        <f>Lists!B33</f>
        <v>Manufacture of motor vehicles, trailers and semi-trailers</v>
      </c>
      <c r="C97" s="23">
        <f>INDEX('Province x Sector'!$C$159:$AE$159,MATCH('Tables for reporting'!$B97,'Province x Sector'!$C$108:$AE$108,FALSE))</f>
        <v>1</v>
      </c>
      <c r="D97" s="58">
        <f>INDEX('Province x Sector'!$C$231:$AE$231,MATCH('Tables for reporting'!$B97,'Province x Sector'!$C$180:$AE$180,FALSE))</f>
        <v>3.4268641300000002</v>
      </c>
      <c r="E97" s="551">
        <f t="shared" si="1"/>
        <v>3.4268641300000002</v>
      </c>
    </row>
    <row r="98" spans="1:35" x14ac:dyDescent="0.25">
      <c r="B98" s="38" t="str">
        <f>Lists!B34</f>
        <v>Manufacture of other transport equipment</v>
      </c>
      <c r="C98" s="23">
        <f>INDEX('Province x Sector'!$C$159:$AE$159,MATCH('Tables for reporting'!$B98,'Province x Sector'!$C$108:$AE$108,FALSE))</f>
        <v>0</v>
      </c>
      <c r="D98" s="58">
        <f>INDEX('Province x Sector'!$C$231:$AE$231,MATCH('Tables for reporting'!$B98,'Province x Sector'!$C$180:$AE$180,FALSE))</f>
        <v>0</v>
      </c>
      <c r="E98" s="551" t="str">
        <f t="shared" si="1"/>
        <v/>
      </c>
    </row>
    <row r="99" spans="1:35" x14ac:dyDescent="0.25">
      <c r="B99" s="38" t="str">
        <f>Lists!B35</f>
        <v>Manufacture of furniture</v>
      </c>
      <c r="C99" s="23">
        <f>INDEX('Province x Sector'!$C$159:$AE$159,MATCH('Tables for reporting'!$B99,'Province x Sector'!$C$108:$AE$108,FALSE))</f>
        <v>0</v>
      </c>
      <c r="D99" s="58">
        <f>INDEX('Province x Sector'!$C$231:$AE$231,MATCH('Tables for reporting'!$B99,'Province x Sector'!$C$180:$AE$180,FALSE))</f>
        <v>0</v>
      </c>
      <c r="E99" s="551" t="str">
        <f t="shared" si="1"/>
        <v/>
      </c>
    </row>
    <row r="100" spans="1:35" x14ac:dyDescent="0.25">
      <c r="B100" s="38" t="str">
        <f>Lists!B36</f>
        <v>Other manufacturing</v>
      </c>
      <c r="C100" s="23">
        <f>INDEX('Province x Sector'!$C$159:$AE$159,MATCH('Tables for reporting'!$B100,'Province x Sector'!$C$108:$AE$108,FALSE))</f>
        <v>1</v>
      </c>
      <c r="D100" s="58">
        <f>INDEX('Province x Sector'!$C$231:$AE$231,MATCH('Tables for reporting'!$B100,'Province x Sector'!$C$180:$AE$180,FALSE))</f>
        <v>1.1397678100000002</v>
      </c>
      <c r="E100" s="551">
        <f t="shared" si="1"/>
        <v>1.1397678100000002</v>
      </c>
    </row>
    <row r="101" spans="1:35" x14ac:dyDescent="0.25">
      <c r="B101" s="39" t="str">
        <f>Lists!B37</f>
        <v>Repair and installation of machinery and equipment</v>
      </c>
      <c r="C101" s="41">
        <f>INDEX('Province x Sector'!$C$159:$AE$159,MATCH('Tables for reporting'!$B101,'Province x Sector'!$C$108:$AE$108,FALSE))</f>
        <v>0</v>
      </c>
      <c r="D101" s="310">
        <f>INDEX('Province x Sector'!$C$231:$AE$231,MATCH('Tables for reporting'!$B101,'Province x Sector'!$C$180:$AE$180,FALSE))</f>
        <v>0</v>
      </c>
      <c r="E101" s="356" t="str">
        <f t="shared" si="1"/>
        <v/>
      </c>
    </row>
    <row r="104" spans="1:35" s="429" customFormat="1" x14ac:dyDescent="0.2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row>
    <row r="109" spans="1:35" x14ac:dyDescent="0.25">
      <c r="D109" s="167"/>
      <c r="E109" s="178"/>
    </row>
    <row r="110" spans="1:35" x14ac:dyDescent="0.25">
      <c r="D110" s="178"/>
      <c r="E110" s="178"/>
    </row>
    <row r="111" spans="1:35" x14ac:dyDescent="0.25">
      <c r="D111" s="178"/>
      <c r="E111" s="178"/>
    </row>
    <row r="112" spans="1:35" x14ac:dyDescent="0.25">
      <c r="D112" s="178"/>
      <c r="E112" s="178"/>
    </row>
    <row r="113" spans="4:5" x14ac:dyDescent="0.25">
      <c r="D113" s="178"/>
      <c r="E113" s="178"/>
    </row>
    <row r="114" spans="4:5" x14ac:dyDescent="0.25">
      <c r="D114" s="178"/>
      <c r="E114" s="178"/>
    </row>
    <row r="115" spans="4:5" x14ac:dyDescent="0.25">
      <c r="D115" s="178"/>
      <c r="E115" s="178"/>
    </row>
    <row r="116" spans="4:5" x14ac:dyDescent="0.25">
      <c r="D116" s="178"/>
      <c r="E116" s="178"/>
    </row>
    <row r="117" spans="4:5" x14ac:dyDescent="0.25">
      <c r="D117" s="178"/>
      <c r="E117" s="178"/>
    </row>
    <row r="118" spans="4:5" x14ac:dyDescent="0.25">
      <c r="D118" s="178"/>
      <c r="E118" s="178"/>
    </row>
    <row r="119" spans="4:5" x14ac:dyDescent="0.25">
      <c r="D119" s="178"/>
      <c r="E119" s="178"/>
    </row>
    <row r="120" spans="4:5" x14ac:dyDescent="0.25">
      <c r="D120" s="178"/>
      <c r="E120" s="178"/>
    </row>
    <row r="121" spans="4:5" x14ac:dyDescent="0.25">
      <c r="D121" s="178"/>
      <c r="E121" s="178"/>
    </row>
    <row r="122" spans="4:5" x14ac:dyDescent="0.25">
      <c r="D122" s="178"/>
      <c r="E122" s="178"/>
    </row>
    <row r="123" spans="4:5" x14ac:dyDescent="0.25">
      <c r="D123" s="178"/>
      <c r="E123" s="178"/>
    </row>
    <row r="124" spans="4:5" x14ac:dyDescent="0.25">
      <c r="D124" s="178"/>
      <c r="E124" s="178"/>
    </row>
    <row r="125" spans="4:5" x14ac:dyDescent="0.25">
      <c r="D125" s="178"/>
      <c r="E125" s="178"/>
    </row>
    <row r="126" spans="4:5" x14ac:dyDescent="0.25">
      <c r="D126" s="178"/>
      <c r="E126" s="178"/>
    </row>
    <row r="127" spans="4:5" x14ac:dyDescent="0.25">
      <c r="D127" s="178"/>
      <c r="E127" s="178"/>
    </row>
    <row r="128" spans="4:5" x14ac:dyDescent="0.25">
      <c r="D128" s="178"/>
      <c r="E128" s="178"/>
    </row>
    <row r="129" spans="4:5" x14ac:dyDescent="0.25">
      <c r="D129" s="178"/>
      <c r="E129" s="178"/>
    </row>
    <row r="130" spans="4:5" x14ac:dyDescent="0.25">
      <c r="D130" s="178"/>
      <c r="E130" s="178"/>
    </row>
    <row r="131" spans="4:5" x14ac:dyDescent="0.25">
      <c r="D131" s="178"/>
      <c r="E131" s="178"/>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8DB47-B020-4B44-8C71-402E75C0DB66}">
  <sheetPr>
    <tabColor theme="0"/>
  </sheetPr>
  <dimension ref="B1:I44"/>
  <sheetViews>
    <sheetView zoomScale="80" zoomScaleNormal="80" workbookViewId="0">
      <selection activeCell="E14" sqref="E14"/>
    </sheetView>
  </sheetViews>
  <sheetFormatPr defaultColWidth="8.85546875" defaultRowHeight="15" x14ac:dyDescent="0.25"/>
  <cols>
    <col min="1" max="1" width="4.140625" customWidth="1"/>
    <col min="2" max="2" width="28.42578125" customWidth="1"/>
    <col min="3" max="3" width="108.5703125" customWidth="1"/>
    <col min="4" max="4" width="17.140625" customWidth="1"/>
  </cols>
  <sheetData>
    <row r="1" spans="2:3" s="1" customFormat="1" ht="19.5" thickBot="1" x14ac:dyDescent="0.35">
      <c r="B1" s="1" t="s">
        <v>11</v>
      </c>
    </row>
    <row r="2" spans="2:3" ht="15.75" thickTop="1" x14ac:dyDescent="0.25"/>
    <row r="5" spans="2:3" ht="15.75" x14ac:dyDescent="0.25">
      <c r="B5" s="2" t="s">
        <v>12</v>
      </c>
      <c r="C5" s="2"/>
    </row>
    <row r="7" spans="2:3" ht="15" customHeight="1" x14ac:dyDescent="0.25">
      <c r="B7" s="591" t="s">
        <v>1975</v>
      </c>
      <c r="C7" s="592"/>
    </row>
    <row r="8" spans="2:3" x14ac:dyDescent="0.25">
      <c r="B8" s="591"/>
      <c r="C8" s="592"/>
    </row>
    <row r="9" spans="2:3" x14ac:dyDescent="0.25">
      <c r="B9" s="591"/>
      <c r="C9" s="592"/>
    </row>
    <row r="10" spans="2:3" x14ac:dyDescent="0.25">
      <c r="B10" s="591"/>
      <c r="C10" s="592"/>
    </row>
    <row r="11" spans="2:3" x14ac:dyDescent="0.25">
      <c r="B11" s="591"/>
      <c r="C11" s="592"/>
    </row>
    <row r="12" spans="2:3" x14ac:dyDescent="0.25">
      <c r="B12" s="591"/>
      <c r="C12" s="592"/>
    </row>
    <row r="13" spans="2:3" x14ac:dyDescent="0.25">
      <c r="B13" s="591"/>
      <c r="C13" s="592"/>
    </row>
    <row r="14" spans="2:3" x14ac:dyDescent="0.25">
      <c r="B14" s="593"/>
      <c r="C14" s="594"/>
    </row>
    <row r="16" spans="2:3" ht="15.75" x14ac:dyDescent="0.25">
      <c r="B16" s="2" t="s">
        <v>13</v>
      </c>
      <c r="C16" s="2"/>
    </row>
    <row r="18" spans="2:9" x14ac:dyDescent="0.25">
      <c r="B18" s="3" t="s">
        <v>14</v>
      </c>
    </row>
    <row r="19" spans="2:9" x14ac:dyDescent="0.25">
      <c r="B19" s="4" t="s">
        <v>15</v>
      </c>
    </row>
    <row r="20" spans="2:9" x14ac:dyDescent="0.25">
      <c r="B20" s="22" t="s">
        <v>16</v>
      </c>
    </row>
    <row r="21" spans="2:9" x14ac:dyDescent="0.25">
      <c r="B21" s="17" t="s">
        <v>17</v>
      </c>
    </row>
    <row r="22" spans="2:9" x14ac:dyDescent="0.25">
      <c r="B22" s="15" t="s">
        <v>18</v>
      </c>
    </row>
    <row r="23" spans="2:9" x14ac:dyDescent="0.25">
      <c r="B23" s="18" t="s">
        <v>19</v>
      </c>
    </row>
    <row r="24" spans="2:9" x14ac:dyDescent="0.25">
      <c r="B24" s="6" t="s">
        <v>20</v>
      </c>
    </row>
    <row r="26" spans="2:9" x14ac:dyDescent="0.25">
      <c r="B26" s="3" t="s">
        <v>21</v>
      </c>
      <c r="F26" s="16"/>
      <c r="G26" s="16"/>
      <c r="H26" s="16"/>
      <c r="I26" s="16"/>
    </row>
    <row r="27" spans="2:9" x14ac:dyDescent="0.25">
      <c r="B27" s="4" t="s">
        <v>22</v>
      </c>
    </row>
    <row r="28" spans="2:9" x14ac:dyDescent="0.25">
      <c r="B28" s="8" t="s">
        <v>23</v>
      </c>
      <c r="F28" s="16"/>
      <c r="G28" s="16"/>
    </row>
    <row r="29" spans="2:9" x14ac:dyDescent="0.25">
      <c r="B29" s="7" t="s">
        <v>24</v>
      </c>
    </row>
    <row r="30" spans="2:9" x14ac:dyDescent="0.25">
      <c r="B30" s="5" t="s">
        <v>25</v>
      </c>
    </row>
    <row r="33" spans="2:3" x14ac:dyDescent="0.25">
      <c r="B33" s="510" t="s">
        <v>26</v>
      </c>
      <c r="C33" s="30" t="s">
        <v>27</v>
      </c>
    </row>
    <row r="34" spans="2:3" ht="69.75" customHeight="1" x14ac:dyDescent="0.25">
      <c r="B34" s="510" t="s">
        <v>18</v>
      </c>
      <c r="C34" s="543" t="s">
        <v>2001</v>
      </c>
    </row>
    <row r="35" spans="2:3" ht="64.5" customHeight="1" x14ac:dyDescent="0.25">
      <c r="B35" s="510" t="s">
        <v>17</v>
      </c>
      <c r="C35" s="544" t="s">
        <v>1979</v>
      </c>
    </row>
    <row r="36" spans="2:3" ht="41.25" customHeight="1" x14ac:dyDescent="0.25">
      <c r="B36" s="511" t="s">
        <v>16</v>
      </c>
      <c r="C36" s="545" t="s">
        <v>1990</v>
      </c>
    </row>
    <row r="37" spans="2:3" ht="56.25" customHeight="1" x14ac:dyDescent="0.25">
      <c r="B37" s="512" t="s">
        <v>22</v>
      </c>
      <c r="C37" s="546" t="s">
        <v>1972</v>
      </c>
    </row>
    <row r="38" spans="2:3" ht="24.75" customHeight="1" x14ac:dyDescent="0.25">
      <c r="B38" s="510" t="s">
        <v>28</v>
      </c>
      <c r="C38" s="547" t="s">
        <v>29</v>
      </c>
    </row>
    <row r="39" spans="2:3" ht="54.75" customHeight="1" x14ac:dyDescent="0.25">
      <c r="B39" s="510" t="s">
        <v>30</v>
      </c>
      <c r="C39" s="544" t="s">
        <v>31</v>
      </c>
    </row>
    <row r="40" spans="2:3" ht="26.25" customHeight="1" x14ac:dyDescent="0.25">
      <c r="B40" s="510" t="s">
        <v>32</v>
      </c>
      <c r="C40" s="547" t="s">
        <v>33</v>
      </c>
    </row>
    <row r="41" spans="2:3" ht="24" customHeight="1" x14ac:dyDescent="0.25">
      <c r="B41" s="511" t="s">
        <v>34</v>
      </c>
      <c r="C41" s="548" t="s">
        <v>35</v>
      </c>
    </row>
    <row r="42" spans="2:3" ht="25.5" customHeight="1" x14ac:dyDescent="0.25">
      <c r="B42" s="512" t="s">
        <v>36</v>
      </c>
      <c r="C42" s="549" t="s">
        <v>37</v>
      </c>
    </row>
    <row r="43" spans="2:3" ht="38.25" customHeight="1" x14ac:dyDescent="0.25">
      <c r="B43" s="510" t="s">
        <v>1991</v>
      </c>
      <c r="C43" s="547" t="s">
        <v>1992</v>
      </c>
    </row>
    <row r="44" spans="2:3" ht="49.5" customHeight="1" x14ac:dyDescent="0.25">
      <c r="B44" s="511" t="s">
        <v>1993</v>
      </c>
      <c r="C44" s="548" t="s">
        <v>1994</v>
      </c>
    </row>
  </sheetData>
  <mergeCells count="1">
    <mergeCell ref="B7:C1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A1528-515A-4D0C-AEFF-FE6F3D808861}">
  <sheetPr>
    <tabColor rgb="FFD87E00"/>
  </sheetPr>
  <dimension ref="B1:T25"/>
  <sheetViews>
    <sheetView zoomScale="80" zoomScaleNormal="80" workbookViewId="0"/>
  </sheetViews>
  <sheetFormatPr defaultRowHeight="15" x14ac:dyDescent="0.25"/>
  <cols>
    <col min="1" max="1" width="3.28515625" customWidth="1"/>
    <col min="2" max="2" width="1.7109375" customWidth="1"/>
    <col min="3" max="3" width="52.85546875" customWidth="1"/>
    <col min="4" max="4" width="12.5703125" customWidth="1"/>
    <col min="5" max="5" width="16.42578125" customWidth="1"/>
    <col min="6" max="7" width="3.28515625" customWidth="1"/>
    <col min="8" max="8" width="3" customWidth="1"/>
    <col min="9" max="9" width="1.5703125" customWidth="1"/>
    <col min="10" max="10" width="52" customWidth="1"/>
    <col min="11" max="11" width="13" bestFit="1" customWidth="1"/>
    <col min="12" max="12" width="13.85546875" customWidth="1"/>
    <col min="13" max="13" width="2.42578125" customWidth="1"/>
    <col min="14" max="14" width="2.7109375" customWidth="1"/>
    <col min="15" max="15" width="1.85546875" customWidth="1"/>
    <col min="16" max="16" width="44.85546875" customWidth="1"/>
    <col min="17" max="17" width="13.42578125" bestFit="1" customWidth="1"/>
    <col min="18" max="18" width="12.5703125" customWidth="1"/>
    <col min="19" max="19" width="3.28515625" customWidth="1"/>
    <col min="20" max="20" width="11.28515625" bestFit="1" customWidth="1"/>
    <col min="21" max="21" width="10.28515625" bestFit="1" customWidth="1"/>
    <col min="22" max="22" width="10.5703125" bestFit="1" customWidth="1"/>
  </cols>
  <sheetData>
    <row r="1" spans="2:20" s="1" customFormat="1" ht="19.5" thickBot="1" x14ac:dyDescent="0.35">
      <c r="C1" s="1" t="s">
        <v>38</v>
      </c>
    </row>
    <row r="2" spans="2:20" ht="15.75" thickTop="1" x14ac:dyDescent="0.25"/>
    <row r="3" spans="2:20" s="183" customFormat="1" ht="17.25" customHeight="1" x14ac:dyDescent="0.25">
      <c r="B3" s="378"/>
      <c r="C3" s="379" t="s">
        <v>39</v>
      </c>
      <c r="D3" s="379"/>
      <c r="E3" s="379"/>
      <c r="F3" s="380"/>
      <c r="G3"/>
      <c r="H3" s="378"/>
      <c r="I3" s="379"/>
      <c r="J3" s="379" t="s">
        <v>40</v>
      </c>
      <c r="K3" s="379"/>
      <c r="L3" s="379"/>
      <c r="M3" s="379"/>
      <c r="N3" s="379"/>
      <c r="O3" s="379"/>
      <c r="P3" s="379"/>
      <c r="Q3" s="379"/>
      <c r="R3" s="379"/>
      <c r="S3" s="380"/>
    </row>
    <row r="4" spans="2:20" ht="17.25" customHeight="1" x14ac:dyDescent="0.25">
      <c r="B4" s="408"/>
      <c r="C4" s="409"/>
      <c r="D4" s="409"/>
      <c r="E4" s="409"/>
      <c r="F4" s="412"/>
      <c r="H4" s="386"/>
      <c r="I4" s="387"/>
      <c r="J4" s="387"/>
      <c r="K4" s="387"/>
      <c r="L4" s="387"/>
      <c r="M4" s="387"/>
      <c r="N4" s="387"/>
      <c r="O4" s="387"/>
      <c r="P4" s="387"/>
      <c r="Q4" s="387"/>
      <c r="R4" s="387"/>
      <c r="S4" s="400"/>
    </row>
    <row r="5" spans="2:20" ht="17.25" customHeight="1" x14ac:dyDescent="0.25">
      <c r="B5" s="386"/>
      <c r="C5" s="398" t="s">
        <v>2011</v>
      </c>
      <c r="D5" s="387"/>
      <c r="E5" s="503" t="s">
        <v>43</v>
      </c>
      <c r="F5" s="400"/>
      <c r="H5" s="388"/>
      <c r="I5" s="383"/>
      <c r="J5" s="384" t="s">
        <v>41</v>
      </c>
      <c r="K5" s="384"/>
      <c r="L5" s="385"/>
      <c r="M5" s="387"/>
      <c r="N5" s="387"/>
      <c r="O5" s="383"/>
      <c r="P5" s="384" t="s">
        <v>42</v>
      </c>
      <c r="Q5" s="384"/>
      <c r="R5" s="385"/>
      <c r="S5" s="401"/>
    </row>
    <row r="6" spans="2:20" ht="17.25" customHeight="1" x14ac:dyDescent="0.25">
      <c r="B6" s="386"/>
      <c r="C6" s="398"/>
      <c r="D6" s="387"/>
      <c r="E6" s="387"/>
      <c r="F6" s="400"/>
      <c r="H6" s="386"/>
      <c r="I6" s="387"/>
      <c r="J6" s="387"/>
      <c r="K6" s="387"/>
      <c r="L6" s="387"/>
      <c r="M6" s="387"/>
      <c r="N6" s="387"/>
      <c r="O6" s="387"/>
      <c r="P6" s="387"/>
      <c r="Q6" s="387"/>
      <c r="R6" s="387"/>
      <c r="S6" s="400"/>
    </row>
    <row r="7" spans="2:20" ht="17.25" customHeight="1" x14ac:dyDescent="0.25">
      <c r="B7" s="386"/>
      <c r="C7" s="398" t="s">
        <v>2012</v>
      </c>
      <c r="D7" s="387"/>
      <c r="E7" s="503" t="s">
        <v>49</v>
      </c>
      <c r="F7" s="400"/>
      <c r="H7" s="386"/>
      <c r="I7" s="387"/>
      <c r="J7" s="389" t="s">
        <v>44</v>
      </c>
      <c r="K7" s="390"/>
      <c r="L7" s="387"/>
      <c r="M7" s="387"/>
      <c r="N7" s="387"/>
      <c r="O7" s="387"/>
      <c r="P7" s="387" t="s">
        <v>45</v>
      </c>
      <c r="Q7" s="387" t="s">
        <v>46</v>
      </c>
      <c r="R7" s="501">
        <f>R13/R11</f>
        <v>0.05</v>
      </c>
      <c r="S7" s="400"/>
      <c r="T7" s="465"/>
    </row>
    <row r="8" spans="2:20" ht="17.25" customHeight="1" x14ac:dyDescent="0.25">
      <c r="B8" s="386"/>
      <c r="C8" s="387"/>
      <c r="D8" s="387"/>
      <c r="E8" s="387"/>
      <c r="F8" s="400"/>
      <c r="H8" s="386"/>
      <c r="I8" s="387"/>
      <c r="J8" s="391" t="s">
        <v>2027</v>
      </c>
      <c r="K8" s="392" t="str">
        <f>Input!$D$5</f>
        <v>VND million</v>
      </c>
      <c r="L8" s="136">
        <f ca="1">Results!D72</f>
        <v>487000</v>
      </c>
      <c r="M8" s="387"/>
      <c r="N8" s="387"/>
      <c r="O8" s="387"/>
      <c r="P8" s="387" t="s">
        <v>48</v>
      </c>
      <c r="Q8" s="392" t="str">
        <f>Input!$D$5</f>
        <v>VND million</v>
      </c>
      <c r="R8" s="382">
        <f ca="1">-Calculations!$D$73*Input!$D$117/1000</f>
        <v>-275918.48594243982</v>
      </c>
      <c r="S8" s="402"/>
    </row>
    <row r="9" spans="2:20" ht="17.25" customHeight="1" x14ac:dyDescent="0.25">
      <c r="B9" s="386"/>
      <c r="C9" s="387"/>
      <c r="D9" s="387"/>
      <c r="E9" s="387"/>
      <c r="F9" s="400"/>
      <c r="H9" s="386"/>
      <c r="I9" s="387"/>
      <c r="J9" s="391" t="s">
        <v>50</v>
      </c>
      <c r="K9" s="392" t="str">
        <f>Input!$D$5</f>
        <v>VND million</v>
      </c>
      <c r="L9" s="381">
        <f ca="1">Results!D73</f>
        <v>-38000</v>
      </c>
      <c r="M9" s="387"/>
      <c r="N9" s="387"/>
      <c r="O9" s="387"/>
      <c r="P9" s="387"/>
      <c r="Q9" s="387"/>
      <c r="R9" s="387"/>
      <c r="S9" s="403"/>
    </row>
    <row r="10" spans="2:20" ht="17.25" customHeight="1" x14ac:dyDescent="0.25">
      <c r="B10" s="386"/>
      <c r="C10" s="387" t="s">
        <v>2013</v>
      </c>
      <c r="D10" s="387" t="s">
        <v>46</v>
      </c>
      <c r="E10" s="504">
        <f>R7</f>
        <v>0.05</v>
      </c>
      <c r="F10" s="400"/>
      <c r="H10" s="386"/>
      <c r="I10" s="387"/>
      <c r="J10" s="391" t="s">
        <v>1998</v>
      </c>
      <c r="K10" s="392" t="str">
        <f>Input!$D$5</f>
        <v>VND million</v>
      </c>
      <c r="L10" s="136">
        <f ca="1">Results!D74</f>
        <v>64000</v>
      </c>
      <c r="M10" s="387"/>
      <c r="N10" s="387"/>
      <c r="O10" s="387"/>
      <c r="P10" s="398" t="s">
        <v>51</v>
      </c>
      <c r="Q10" s="387"/>
      <c r="R10" s="407"/>
      <c r="S10" s="403"/>
    </row>
    <row r="11" spans="2:20" ht="17.25" customHeight="1" x14ac:dyDescent="0.25">
      <c r="B11" s="386"/>
      <c r="C11" s="387" t="s">
        <v>1982</v>
      </c>
      <c r="D11" s="387" t="s">
        <v>55</v>
      </c>
      <c r="E11" s="410">
        <f>Input!D123</f>
        <v>2</v>
      </c>
      <c r="F11" s="400"/>
      <c r="H11" s="386"/>
      <c r="I11" s="387"/>
      <c r="J11" s="393" t="s">
        <v>52</v>
      </c>
      <c r="K11" s="394" t="str">
        <f>Input!$D$5</f>
        <v>VND million</v>
      </c>
      <c r="L11" s="136">
        <f ca="1">Results!D75</f>
        <v>512000</v>
      </c>
      <c r="M11" s="387"/>
      <c r="N11" s="387"/>
      <c r="O11" s="387"/>
      <c r="P11" s="387" t="s">
        <v>53</v>
      </c>
      <c r="Q11" s="387" t="s">
        <v>54</v>
      </c>
      <c r="R11" s="332">
        <f>Calculations!$D$26</f>
        <v>240.16040925469997</v>
      </c>
      <c r="S11" s="404"/>
    </row>
    <row r="12" spans="2:20" ht="17.25" customHeight="1" x14ac:dyDescent="0.25">
      <c r="B12" s="386"/>
      <c r="C12" s="387"/>
      <c r="D12" s="387"/>
      <c r="E12" s="387"/>
      <c r="F12" s="400"/>
      <c r="H12" s="386"/>
      <c r="I12" s="387"/>
      <c r="J12" s="387"/>
      <c r="K12" s="395"/>
      <c r="L12" s="387"/>
      <c r="M12" s="387"/>
      <c r="N12" s="387"/>
      <c r="O12" s="387"/>
      <c r="P12" s="387" t="s">
        <v>56</v>
      </c>
      <c r="Q12" s="387" t="s">
        <v>54</v>
      </c>
      <c r="R12" s="332">
        <f>Calculations!D26-Calculations!D27</f>
        <v>228.15238879196497</v>
      </c>
      <c r="S12" s="404"/>
    </row>
    <row r="13" spans="2:20" ht="18.600000000000001" customHeight="1" x14ac:dyDescent="0.25">
      <c r="B13" s="386"/>
      <c r="C13" s="387" t="s">
        <v>58</v>
      </c>
      <c r="D13" s="387" t="s">
        <v>59</v>
      </c>
      <c r="E13" s="410">
        <f>SUM(Lists!$C$9:$C$49)</f>
        <v>1</v>
      </c>
      <c r="F13" s="400"/>
      <c r="H13" s="386"/>
      <c r="I13" s="387"/>
      <c r="J13" s="387" t="s">
        <v>2030</v>
      </c>
      <c r="K13" s="395" t="s">
        <v>46</v>
      </c>
      <c r="L13" s="296">
        <f>Input!$D$97</f>
        <v>6.3E-2</v>
      </c>
      <c r="M13" s="387"/>
      <c r="N13" s="387"/>
      <c r="O13" s="387"/>
      <c r="P13" s="398" t="s">
        <v>51</v>
      </c>
      <c r="Q13" s="398" t="s">
        <v>54</v>
      </c>
      <c r="R13" s="382">
        <f>Calculations!D27</f>
        <v>12.008020462734999</v>
      </c>
      <c r="S13" s="400"/>
    </row>
    <row r="14" spans="2:20" ht="19.899999999999999" customHeight="1" x14ac:dyDescent="0.25">
      <c r="B14" s="386"/>
      <c r="C14" s="387" t="s">
        <v>60</v>
      </c>
      <c r="D14" s="387" t="s">
        <v>59</v>
      </c>
      <c r="E14" s="410">
        <f>SUM(Lists!$G$9:$G$71)</f>
        <v>63</v>
      </c>
      <c r="F14" s="400"/>
      <c r="H14" s="386"/>
      <c r="I14" s="387"/>
      <c r="J14" s="387"/>
      <c r="K14" s="395"/>
      <c r="L14" s="387"/>
      <c r="M14" s="387"/>
      <c r="N14" s="387"/>
      <c r="O14" s="387"/>
      <c r="P14" s="387"/>
      <c r="Q14" s="387"/>
      <c r="R14" s="407"/>
      <c r="S14" s="400"/>
    </row>
    <row r="15" spans="2:20" ht="17.25" customHeight="1" x14ac:dyDescent="0.25">
      <c r="B15" s="386"/>
      <c r="C15" s="387" t="s">
        <v>62</v>
      </c>
      <c r="D15" s="387" t="s">
        <v>59</v>
      </c>
      <c r="E15" s="411">
        <f ca="1">Input!$D$34</f>
        <v>61</v>
      </c>
      <c r="F15" s="400"/>
      <c r="H15" s="386"/>
      <c r="I15" s="387"/>
      <c r="J15" s="387"/>
      <c r="K15" s="395"/>
      <c r="L15" s="387"/>
      <c r="M15" s="387"/>
      <c r="N15" s="387"/>
      <c r="O15" s="387"/>
      <c r="P15" s="398" t="s">
        <v>61</v>
      </c>
      <c r="Q15" s="387"/>
      <c r="R15" s="387"/>
      <c r="S15" s="405"/>
    </row>
    <row r="16" spans="2:20" x14ac:dyDescent="0.25">
      <c r="B16" s="386"/>
      <c r="C16" s="387"/>
      <c r="D16" s="387"/>
      <c r="E16" s="387"/>
      <c r="F16" s="400"/>
      <c r="H16" s="386"/>
      <c r="I16" s="387"/>
      <c r="J16" s="389" t="s">
        <v>63</v>
      </c>
      <c r="K16" s="395"/>
      <c r="L16" s="387"/>
      <c r="M16" s="387"/>
      <c r="N16" s="387"/>
      <c r="O16" s="387"/>
      <c r="P16" s="387" t="s">
        <v>64</v>
      </c>
      <c r="Q16" s="387" t="s">
        <v>65</v>
      </c>
      <c r="R16" s="332">
        <f ca="1">IFERROR($R$13*SUMPRODUCT(Emissions!$D$8:$D$12,Emissions!$H$8:$H$12),0)</f>
        <v>80371.374008782775</v>
      </c>
      <c r="S16" s="400"/>
    </row>
    <row r="17" spans="2:19" x14ac:dyDescent="0.25">
      <c r="B17" s="386"/>
      <c r="C17" s="387"/>
      <c r="D17" s="387"/>
      <c r="E17" s="387"/>
      <c r="F17" s="400"/>
      <c r="H17" s="386"/>
      <c r="I17" s="387"/>
      <c r="J17" s="391" t="s">
        <v>2028</v>
      </c>
      <c r="K17" s="392" t="str">
        <f>Input!$D$5</f>
        <v>VND million</v>
      </c>
      <c r="L17" s="136">
        <f ca="1">Results!D80</f>
        <v>350845.55648023094</v>
      </c>
      <c r="M17" s="387"/>
      <c r="N17" s="387"/>
      <c r="O17" s="387"/>
      <c r="P17" s="399" t="s">
        <v>67</v>
      </c>
      <c r="Q17" s="390" t="s">
        <v>1995</v>
      </c>
      <c r="R17" s="332">
        <f ca="1">IFERROR($R$13*SUMPRODUCT(Emissions!$E$8:$E$12,Emissions!$H$8:$H$12),0)</f>
        <v>3514.3347507033741</v>
      </c>
      <c r="S17" s="400"/>
    </row>
    <row r="18" spans="2:19" ht="30" x14ac:dyDescent="0.25">
      <c r="B18" s="386"/>
      <c r="C18" s="398" t="s">
        <v>68</v>
      </c>
      <c r="D18" s="387" t="s">
        <v>69</v>
      </c>
      <c r="E18" s="368" t="s">
        <v>70</v>
      </c>
      <c r="F18" s="400"/>
      <c r="H18" s="386"/>
      <c r="I18" s="387"/>
      <c r="J18" s="387"/>
      <c r="K18" s="387"/>
      <c r="L18" s="387"/>
      <c r="M18" s="387"/>
      <c r="N18" s="387"/>
      <c r="O18" s="387"/>
      <c r="P18" s="399" t="s">
        <v>71</v>
      </c>
      <c r="Q18" s="390" t="s">
        <v>1996</v>
      </c>
      <c r="R18" s="332">
        <f ca="1">IFERROR($R$13*SUMPRODUCT(Emissions!$F$8:$F$12,Emissions!$H$8:$H$12),0)</f>
        <v>15643.695930061551</v>
      </c>
      <c r="S18" s="400"/>
    </row>
    <row r="19" spans="2:19" ht="17.25" customHeight="1" x14ac:dyDescent="0.25">
      <c r="B19" s="386"/>
      <c r="C19" s="387"/>
      <c r="D19" s="387"/>
      <c r="E19" s="387"/>
      <c r="F19" s="400"/>
      <c r="H19" s="386"/>
      <c r="I19" s="387"/>
      <c r="J19" s="387" t="s">
        <v>2029</v>
      </c>
      <c r="K19" s="395" t="s">
        <v>46</v>
      </c>
      <c r="L19" s="295">
        <f>Results!D82</f>
        <v>0.1</v>
      </c>
      <c r="M19" s="387"/>
      <c r="N19" s="387"/>
      <c r="O19" s="387"/>
      <c r="P19" s="399" t="s">
        <v>72</v>
      </c>
      <c r="Q19" s="390" t="s">
        <v>1997</v>
      </c>
      <c r="R19" s="332">
        <f ca="1">IFERROR($R$13*SUMPRODUCT(Emissions!$G$8:$G$12,Emissions!$H$8:$H$12),0)</f>
        <v>730.97442804446052</v>
      </c>
      <c r="S19" s="400"/>
    </row>
    <row r="20" spans="2:19" ht="17.25" customHeight="1" x14ac:dyDescent="0.25">
      <c r="B20" s="386"/>
      <c r="C20" s="387"/>
      <c r="D20" s="387"/>
      <c r="E20" s="387"/>
      <c r="F20" s="400"/>
      <c r="H20" s="386"/>
      <c r="I20" s="387"/>
      <c r="J20" s="387"/>
      <c r="K20" s="387"/>
      <c r="L20" s="387"/>
      <c r="M20" s="387"/>
      <c r="N20" s="387"/>
      <c r="O20" s="387"/>
      <c r="P20" s="387"/>
      <c r="Q20" s="387"/>
      <c r="R20" s="407"/>
      <c r="S20" s="400"/>
    </row>
    <row r="21" spans="2:19" ht="17.25" customHeight="1" x14ac:dyDescent="0.25">
      <c r="B21" s="386"/>
      <c r="C21" s="387"/>
      <c r="D21" s="387"/>
      <c r="E21" s="387"/>
      <c r="F21" s="400"/>
      <c r="H21" s="386"/>
      <c r="I21" s="387"/>
      <c r="J21" s="387"/>
      <c r="K21" s="387"/>
      <c r="L21" s="387"/>
      <c r="M21" s="387"/>
      <c r="N21" s="387"/>
      <c r="O21" s="387"/>
      <c r="P21" s="398" t="s">
        <v>73</v>
      </c>
      <c r="Q21" s="387"/>
      <c r="R21" s="407"/>
      <c r="S21" s="400"/>
    </row>
    <row r="22" spans="2:19" ht="17.25" customHeight="1" x14ac:dyDescent="0.25">
      <c r="B22" s="386"/>
      <c r="C22" s="387"/>
      <c r="D22" s="387"/>
      <c r="E22" s="387"/>
      <c r="F22" s="400"/>
      <c r="H22" s="386"/>
      <c r="I22" s="387"/>
      <c r="J22" s="387"/>
      <c r="K22" s="387"/>
      <c r="L22" s="387"/>
      <c r="M22" s="387"/>
      <c r="N22" s="387"/>
      <c r="O22" s="387"/>
      <c r="P22" s="387" t="s">
        <v>1980</v>
      </c>
      <c r="Q22" s="387" t="s">
        <v>74</v>
      </c>
      <c r="R22" s="332">
        <f ca="1">Results!D87</f>
        <v>206.93886445682986</v>
      </c>
      <c r="S22" s="400"/>
    </row>
    <row r="23" spans="2:19" ht="17.25" customHeight="1" x14ac:dyDescent="0.25">
      <c r="B23" s="386"/>
      <c r="C23" s="387"/>
      <c r="D23" s="387"/>
      <c r="E23" s="387"/>
      <c r="F23" s="400"/>
      <c r="H23" s="386"/>
      <c r="I23" s="387"/>
      <c r="J23" s="387"/>
      <c r="K23" s="387"/>
      <c r="L23" s="387"/>
      <c r="M23" s="387"/>
      <c r="N23" s="387"/>
      <c r="O23" s="387"/>
      <c r="P23" s="387" t="s">
        <v>1981</v>
      </c>
      <c r="Q23" s="387" t="s">
        <v>74</v>
      </c>
      <c r="R23" s="574">
        <f ca="1">Results!D90-Results!D87</f>
        <v>96.525000000000006</v>
      </c>
      <c r="S23" s="400"/>
    </row>
    <row r="24" spans="2:19" ht="17.25" customHeight="1" x14ac:dyDescent="0.25">
      <c r="B24" s="396"/>
      <c r="C24" s="397"/>
      <c r="D24" s="397"/>
      <c r="E24" s="397"/>
      <c r="F24" s="406"/>
      <c r="H24" s="396"/>
      <c r="I24" s="397"/>
      <c r="J24" s="397"/>
      <c r="K24" s="397"/>
      <c r="L24" s="397"/>
      <c r="M24" s="397"/>
      <c r="N24" s="397"/>
      <c r="O24" s="397"/>
      <c r="P24" s="397"/>
      <c r="Q24" s="397"/>
      <c r="R24" s="397"/>
      <c r="S24" s="406"/>
    </row>
    <row r="25" spans="2:19" ht="9" customHeight="1" x14ac:dyDescent="0.25">
      <c r="R25" s="331"/>
    </row>
  </sheetData>
  <phoneticPr fontId="27" type="noConversion"/>
  <hyperlinks>
    <hyperlink ref="E5" location="Lists!C9" display="Select sectors" xr:uid="{86E440B9-7E95-45AA-8DC8-61D8E1432A75}"/>
    <hyperlink ref="E7" location="Lists!G9" display="Select provinces" xr:uid="{DA0D834A-8AE2-4D73-9772-9C1C921E9DCC}"/>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927CA512-FD2C-4101-BD47-761B66D0F1F1}">
          <x14:formula1>
            <xm:f>Input!$E$163:$E$167</xm:f>
          </x14:formula1>
          <xm:sqref>E18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269E2-1D19-4E68-AFCE-425220224333}">
  <sheetPr>
    <tabColor rgb="FF002D3E"/>
  </sheetPr>
  <dimension ref="A1:R90"/>
  <sheetViews>
    <sheetView zoomScale="80" zoomScaleNormal="80" workbookViewId="0"/>
  </sheetViews>
  <sheetFormatPr defaultColWidth="8.85546875" defaultRowHeight="15" x14ac:dyDescent="0.25"/>
  <cols>
    <col min="1" max="1" width="2.85546875" customWidth="1"/>
    <col min="2" max="2" width="67.42578125" bestFit="1" customWidth="1"/>
    <col min="3" max="3" width="15.7109375" style="89" customWidth="1"/>
    <col min="4" max="4" width="16.7109375" customWidth="1"/>
    <col min="5" max="9" width="17.5703125" bestFit="1" customWidth="1"/>
    <col min="10" max="10" width="13.5703125" customWidth="1"/>
    <col min="11" max="16" width="17.5703125" bestFit="1" customWidth="1"/>
  </cols>
  <sheetData>
    <row r="1" spans="1:16" s="1" customFormat="1" ht="19.5" thickBot="1" x14ac:dyDescent="0.35">
      <c r="B1" s="87" t="s">
        <v>17</v>
      </c>
      <c r="C1" s="88"/>
    </row>
    <row r="2" spans="1:16" ht="15.75" thickTop="1" x14ac:dyDescent="0.25"/>
    <row r="3" spans="1:16" x14ac:dyDescent="0.25">
      <c r="B3" s="3" t="s">
        <v>75</v>
      </c>
      <c r="C3" s="303">
        <f>Cockpit!E13</f>
        <v>1</v>
      </c>
    </row>
    <row r="4" spans="1:16" x14ac:dyDescent="0.25">
      <c r="B4" s="3" t="s">
        <v>1973</v>
      </c>
      <c r="C4" s="304">
        <f>Cockpit!E14</f>
        <v>63</v>
      </c>
    </row>
    <row r="6" spans="1:16" s="48" customFormat="1" ht="15.75" x14ac:dyDescent="0.25">
      <c r="A6"/>
      <c r="B6" s="90" t="s">
        <v>76</v>
      </c>
      <c r="C6" s="91"/>
      <c r="D6" s="2"/>
      <c r="E6" s="2"/>
      <c r="F6" s="2"/>
      <c r="G6" s="2"/>
      <c r="H6" s="2"/>
      <c r="I6" s="2"/>
      <c r="J6" s="2"/>
      <c r="K6" s="2"/>
      <c r="L6" s="2"/>
      <c r="M6" s="2"/>
      <c r="N6" s="2"/>
      <c r="O6" s="2"/>
      <c r="P6" s="2"/>
    </row>
    <row r="9" spans="1:16" x14ac:dyDescent="0.25">
      <c r="B9" s="92" t="s">
        <v>77</v>
      </c>
      <c r="C9" s="93" t="s">
        <v>78</v>
      </c>
      <c r="D9" s="33"/>
      <c r="E9" s="49">
        <f>Input!D12</f>
        <v>2023</v>
      </c>
      <c r="F9" s="50">
        <f>E9+1</f>
        <v>2024</v>
      </c>
      <c r="G9" s="50">
        <f t="shared" ref="G9:P9" si="0">F9+1</f>
        <v>2025</v>
      </c>
      <c r="H9" s="50">
        <f t="shared" si="0"/>
        <v>2026</v>
      </c>
      <c r="I9" s="50">
        <f t="shared" si="0"/>
        <v>2027</v>
      </c>
      <c r="J9" s="50">
        <f t="shared" si="0"/>
        <v>2028</v>
      </c>
      <c r="K9" s="50">
        <f t="shared" si="0"/>
        <v>2029</v>
      </c>
      <c r="L9" s="50">
        <f t="shared" si="0"/>
        <v>2030</v>
      </c>
      <c r="M9" s="50">
        <f t="shared" si="0"/>
        <v>2031</v>
      </c>
      <c r="N9" s="50">
        <f t="shared" si="0"/>
        <v>2032</v>
      </c>
      <c r="O9" s="50">
        <f t="shared" si="0"/>
        <v>2033</v>
      </c>
      <c r="P9" s="51">
        <f t="shared" si="0"/>
        <v>2034</v>
      </c>
    </row>
    <row r="10" spans="1:16" x14ac:dyDescent="0.25">
      <c r="B10" s="33" t="s">
        <v>1999</v>
      </c>
      <c r="C10" s="93"/>
      <c r="D10" s="33"/>
      <c r="E10" s="37">
        <f>Input!D25</f>
        <v>1</v>
      </c>
      <c r="F10" s="40">
        <f>Input!E25</f>
        <v>1</v>
      </c>
      <c r="G10" s="40">
        <f>Input!F25</f>
        <v>1</v>
      </c>
      <c r="H10" s="40">
        <f>Input!G25</f>
        <v>0</v>
      </c>
      <c r="I10" s="40">
        <f>Input!H25</f>
        <v>0</v>
      </c>
      <c r="J10" s="40">
        <f>Input!I25</f>
        <v>0</v>
      </c>
      <c r="K10" s="40">
        <f>Input!J25</f>
        <v>0</v>
      </c>
      <c r="L10" s="40">
        <f>Input!K25</f>
        <v>0</v>
      </c>
      <c r="M10" s="40">
        <f>Input!L25</f>
        <v>0</v>
      </c>
      <c r="N10" s="40">
        <f>Input!M25</f>
        <v>0</v>
      </c>
      <c r="O10" s="40">
        <f>Input!N25</f>
        <v>0</v>
      </c>
      <c r="P10" s="42">
        <f>Input!O25</f>
        <v>0</v>
      </c>
    </row>
    <row r="11" spans="1:16" x14ac:dyDescent="0.25">
      <c r="B11" s="33" t="s">
        <v>2000</v>
      </c>
      <c r="C11" s="93"/>
      <c r="D11" s="33"/>
      <c r="E11" s="74">
        <f>Calculations!D37</f>
        <v>0</v>
      </c>
      <c r="F11" s="75">
        <f>Calculations!E37</f>
        <v>0</v>
      </c>
      <c r="G11" s="75">
        <f>Calculations!F37</f>
        <v>1</v>
      </c>
      <c r="H11" s="75">
        <f>Calculations!G37</f>
        <v>2</v>
      </c>
      <c r="I11" s="75">
        <f>Calculations!H37</f>
        <v>3</v>
      </c>
      <c r="J11" s="75">
        <f>Calculations!I37</f>
        <v>4</v>
      </c>
      <c r="K11" s="75">
        <f>Calculations!J37</f>
        <v>5</v>
      </c>
      <c r="L11" s="75">
        <f>Calculations!K37</f>
        <v>6</v>
      </c>
      <c r="M11" s="75">
        <f>Calculations!L37</f>
        <v>7</v>
      </c>
      <c r="N11" s="75">
        <f>Calculations!M37</f>
        <v>8</v>
      </c>
      <c r="O11" s="75">
        <f>Calculations!N37</f>
        <v>9</v>
      </c>
      <c r="P11" s="76">
        <f>Calculations!O37</f>
        <v>10</v>
      </c>
    </row>
    <row r="12" spans="1:16" x14ac:dyDescent="0.25">
      <c r="B12" s="33"/>
      <c r="C12" s="66"/>
      <c r="D12" s="33"/>
      <c r="E12" s="94"/>
    </row>
    <row r="13" spans="1:16" x14ac:dyDescent="0.25">
      <c r="B13" s="95"/>
      <c r="C13" s="96"/>
      <c r="D13" s="97"/>
      <c r="E13" s="270"/>
    </row>
    <row r="14" spans="1:16" x14ac:dyDescent="0.25">
      <c r="B14" s="97" t="s">
        <v>79</v>
      </c>
      <c r="C14" s="96" t="s">
        <v>80</v>
      </c>
      <c r="D14" s="97"/>
      <c r="E14" s="532">
        <f>SUMIF(Lists!$C$9:$C$49,1,'Energy consumption (toe)'!$D$10:$D$50)</f>
        <v>61</v>
      </c>
      <c r="F14" s="533">
        <f>SUMIF(Lists!$C$9:$C$49,1,'Energy consumption (toe)'!$D$10:$D$50)</f>
        <v>61</v>
      </c>
      <c r="G14" s="533">
        <f>SUMIF(Lists!$C$9:$C$49,1,'Energy consumption (toe)'!$D$10:$D$50)</f>
        <v>61</v>
      </c>
      <c r="H14" s="534">
        <f>SUMIF(Lists!$C$9:$C$49,1,'Energy consumption (toe)'!$D$10:$D$50)</f>
        <v>61</v>
      </c>
      <c r="I14" s="534">
        <f>SUMIF(Lists!$C$9:$C$49,1,'Energy consumption (toe)'!$D$10:$D$50)</f>
        <v>61</v>
      </c>
      <c r="J14" s="534">
        <f>SUMIF(Lists!$C$9:$C$49,1,'Energy consumption (toe)'!$D$10:$D$50)</f>
        <v>61</v>
      </c>
      <c r="K14" s="534">
        <f>SUMIF(Lists!$C$9:$C$49,1,'Energy consumption (toe)'!$D$10:$D$50)</f>
        <v>61</v>
      </c>
      <c r="L14" s="534">
        <f>SUMIF(Lists!$C$9:$C$49,1,'Energy consumption (toe)'!$D$10:$D$50)</f>
        <v>61</v>
      </c>
      <c r="M14" s="534">
        <f>SUMIF(Lists!$C$9:$C$49,1,'Energy consumption (toe)'!$D$10:$D$50)</f>
        <v>61</v>
      </c>
      <c r="N14" s="534">
        <f>SUMIF(Lists!$C$9:$C$49,1,'Energy consumption (toe)'!$D$10:$D$50)</f>
        <v>61</v>
      </c>
      <c r="O14" s="534">
        <f>SUMIF(Lists!$C$9:$C$49,1,'Energy consumption (toe)'!$D$10:$D$50)</f>
        <v>61</v>
      </c>
      <c r="P14" s="535">
        <f>SUMIF(Lists!$C$9:$C$49,1,'Energy consumption (toe)'!$D$10:$D$50)</f>
        <v>61</v>
      </c>
    </row>
    <row r="15" spans="1:16" x14ac:dyDescent="0.25">
      <c r="B15" s="33"/>
      <c r="C15" s="66"/>
      <c r="D15" s="33"/>
      <c r="E15" s="98"/>
    </row>
    <row r="16" spans="1:16" x14ac:dyDescent="0.25">
      <c r="B16" s="3" t="s">
        <v>81</v>
      </c>
    </row>
    <row r="17" spans="2:17" x14ac:dyDescent="0.25">
      <c r="B17" s="66" t="s">
        <v>51</v>
      </c>
      <c r="C17" s="66" t="s">
        <v>54</v>
      </c>
      <c r="D17" s="33"/>
      <c r="E17" s="584">
        <f>IF(E9&lt;=Input!$D$12+1,0,Calculations!D43)</f>
        <v>0</v>
      </c>
      <c r="F17" s="585">
        <f>IF(F9&lt;=Input!$D$12+1,0,Calculations!E43)</f>
        <v>0</v>
      </c>
      <c r="G17" s="585">
        <f>IF(G9&lt;=Input!$D$12+1,0,Calculations!F43)</f>
        <v>12.008020462734999</v>
      </c>
      <c r="H17" s="585">
        <f>IF(H9&lt;=Input!$D$12+1,0,Calculations!G43)</f>
        <v>12.008020462734999</v>
      </c>
      <c r="I17" s="585">
        <f>IF(I9&lt;=Input!$D$12+1,0,Calculations!H43)</f>
        <v>12.008020462734999</v>
      </c>
      <c r="J17" s="585">
        <f>IF(J9&lt;=Input!$D$12+1,0,Calculations!I43)</f>
        <v>12.008020462734999</v>
      </c>
      <c r="K17" s="585">
        <f>IF(K9&lt;=Input!$D$12+1,0,Calculations!J43)</f>
        <v>12.008020462734999</v>
      </c>
      <c r="L17" s="585">
        <f>IF(L9&lt;=Input!$D$12+1,0,Calculations!K43)</f>
        <v>12.008020462734999</v>
      </c>
      <c r="M17" s="585">
        <f>IF(M9&lt;=Input!$D$12+1,0,Calculations!L43)</f>
        <v>12.008020462734999</v>
      </c>
      <c r="N17" s="585">
        <f>IF(N9&lt;=Input!$D$12+1,0,Calculations!M43)</f>
        <v>12.008020462734999</v>
      </c>
      <c r="O17" s="585">
        <f>IF(O9&lt;=Input!$D$12+1,0,Calculations!N43)</f>
        <v>12.008020462734999</v>
      </c>
      <c r="P17" s="586">
        <f>IF(P9&lt;=Input!$D$12+1,0,Calculations!O43)</f>
        <v>12.008020462734999</v>
      </c>
    </row>
    <row r="18" spans="2:17" x14ac:dyDescent="0.25">
      <c r="B18" s="66"/>
      <c r="C18" s="66"/>
      <c r="D18" s="33"/>
      <c r="E18" s="106"/>
      <c r="F18" s="106"/>
      <c r="G18" s="106"/>
      <c r="H18" s="106"/>
      <c r="I18" s="106"/>
      <c r="J18" s="106"/>
      <c r="K18" s="106"/>
      <c r="L18" s="106"/>
      <c r="M18" s="106"/>
      <c r="N18" s="106"/>
      <c r="O18" s="106"/>
      <c r="P18" s="106"/>
    </row>
    <row r="19" spans="2:17" x14ac:dyDescent="0.25">
      <c r="B19" s="66" t="s">
        <v>64</v>
      </c>
      <c r="C19" s="66" t="s">
        <v>65</v>
      </c>
      <c r="D19" s="33"/>
      <c r="E19" s="67">
        <f>Calculations!D55</f>
        <v>0</v>
      </c>
      <c r="F19" s="99">
        <f>Calculations!E55</f>
        <v>0</v>
      </c>
      <c r="G19" s="99">
        <f ca="1">Calculations!F55</f>
        <v>80371.37400878279</v>
      </c>
      <c r="H19" s="99">
        <f ca="1">Calculations!G55</f>
        <v>80371.37400878279</v>
      </c>
      <c r="I19" s="99">
        <f ca="1">Calculations!H55</f>
        <v>80371.37400878279</v>
      </c>
      <c r="J19" s="99">
        <f ca="1">Calculations!I55</f>
        <v>80371.37400878279</v>
      </c>
      <c r="K19" s="99">
        <f ca="1">Calculations!J55</f>
        <v>80371.37400878279</v>
      </c>
      <c r="L19" s="99">
        <f ca="1">Calculations!K55</f>
        <v>80371.37400878279</v>
      </c>
      <c r="M19" s="99">
        <f ca="1">Calculations!L55</f>
        <v>80371.37400878279</v>
      </c>
      <c r="N19" s="99">
        <f ca="1">Calculations!M55</f>
        <v>80371.37400878279</v>
      </c>
      <c r="O19" s="99">
        <f ca="1">Calculations!N55</f>
        <v>80371.37400878279</v>
      </c>
      <c r="P19" s="100">
        <f ca="1">Calculations!O55</f>
        <v>80371.37400878279</v>
      </c>
    </row>
    <row r="20" spans="2:17" x14ac:dyDescent="0.25">
      <c r="B20" s="68" t="s">
        <v>67</v>
      </c>
      <c r="C20" s="66" t="s">
        <v>1995</v>
      </c>
      <c r="D20" s="33"/>
      <c r="E20" s="101">
        <f>Calculations!D56</f>
        <v>0</v>
      </c>
      <c r="F20" s="86">
        <f>Calculations!E56</f>
        <v>0</v>
      </c>
      <c r="G20" s="86">
        <f ca="1">Calculations!F56</f>
        <v>3514.3347507033736</v>
      </c>
      <c r="H20" s="86">
        <f ca="1">Calculations!G56</f>
        <v>3514.3347507033736</v>
      </c>
      <c r="I20" s="86">
        <f ca="1">Calculations!H56</f>
        <v>3514.3347507033736</v>
      </c>
      <c r="J20" s="86">
        <f ca="1">Calculations!I56</f>
        <v>3514.3347507033736</v>
      </c>
      <c r="K20" s="86">
        <f ca="1">Calculations!J56</f>
        <v>3514.3347507033736</v>
      </c>
      <c r="L20" s="86">
        <f ca="1">Calculations!K56</f>
        <v>3514.3347507033736</v>
      </c>
      <c r="M20" s="86">
        <f ca="1">Calculations!L56</f>
        <v>3514.3347507033736</v>
      </c>
      <c r="N20" s="86">
        <f ca="1">Calculations!M56</f>
        <v>3514.3347507033736</v>
      </c>
      <c r="O20" s="86">
        <f ca="1">Calculations!N56</f>
        <v>3514.3347507033736</v>
      </c>
      <c r="P20" s="102">
        <f ca="1">Calculations!O56</f>
        <v>3514.3347507033736</v>
      </c>
    </row>
    <row r="21" spans="2:17" x14ac:dyDescent="0.25">
      <c r="B21" s="68" t="s">
        <v>71</v>
      </c>
      <c r="C21" s="66" t="s">
        <v>1996</v>
      </c>
      <c r="D21" s="33"/>
      <c r="E21" s="101">
        <f>Calculations!D57</f>
        <v>0</v>
      </c>
      <c r="F21" s="86">
        <f>Calculations!E57</f>
        <v>0</v>
      </c>
      <c r="G21" s="86">
        <f ca="1">Calculations!F57</f>
        <v>15643.695930061553</v>
      </c>
      <c r="H21" s="86">
        <f ca="1">Calculations!G57</f>
        <v>15643.695930061553</v>
      </c>
      <c r="I21" s="86">
        <f ca="1">Calculations!H57</f>
        <v>15643.695930061553</v>
      </c>
      <c r="J21" s="86">
        <f ca="1">Calculations!I57</f>
        <v>15643.695930061553</v>
      </c>
      <c r="K21" s="86">
        <f ca="1">Calculations!J57</f>
        <v>15643.695930061553</v>
      </c>
      <c r="L21" s="86">
        <f ca="1">Calculations!K57</f>
        <v>15643.695930061553</v>
      </c>
      <c r="M21" s="86">
        <f ca="1">Calculations!L57</f>
        <v>15643.695930061553</v>
      </c>
      <c r="N21" s="86">
        <f ca="1">Calculations!M57</f>
        <v>15643.695930061553</v>
      </c>
      <c r="O21" s="86">
        <f ca="1">Calculations!N57</f>
        <v>15643.695930061553</v>
      </c>
      <c r="P21" s="102">
        <f ca="1">Calculations!O57</f>
        <v>15643.695930061553</v>
      </c>
    </row>
    <row r="22" spans="2:17" x14ac:dyDescent="0.25">
      <c r="B22" s="68" t="s">
        <v>72</v>
      </c>
      <c r="C22" s="66" t="s">
        <v>1997</v>
      </c>
      <c r="D22" s="33"/>
      <c r="E22" s="103">
        <f ca="1">Calculations!D58</f>
        <v>0</v>
      </c>
      <c r="F22" s="104">
        <f ca="1">Calculations!E58</f>
        <v>0</v>
      </c>
      <c r="G22" s="104">
        <f ca="1">Calculations!F58</f>
        <v>730.97442804446052</v>
      </c>
      <c r="H22" s="104">
        <f ca="1">Calculations!G58</f>
        <v>730.97442804446052</v>
      </c>
      <c r="I22" s="104">
        <f ca="1">Calculations!H58</f>
        <v>730.97442804446052</v>
      </c>
      <c r="J22" s="104">
        <f ca="1">Calculations!I58</f>
        <v>730.97442804446052</v>
      </c>
      <c r="K22" s="104">
        <f ca="1">Calculations!J58</f>
        <v>730.97442804446052</v>
      </c>
      <c r="L22" s="104">
        <f ca="1">Calculations!K58</f>
        <v>730.97442804446052</v>
      </c>
      <c r="M22" s="104">
        <f ca="1">Calculations!L58</f>
        <v>730.97442804446052</v>
      </c>
      <c r="N22" s="104">
        <f ca="1">Calculations!M58</f>
        <v>730.97442804446052</v>
      </c>
      <c r="O22" s="104">
        <f ca="1">Calculations!N58</f>
        <v>730.97442804446052</v>
      </c>
      <c r="P22" s="105">
        <f ca="1">Calculations!O58</f>
        <v>730.97442804446052</v>
      </c>
    </row>
    <row r="23" spans="2:17" x14ac:dyDescent="0.25">
      <c r="B23" s="66"/>
      <c r="C23" s="66"/>
      <c r="D23" s="33"/>
      <c r="E23" s="268"/>
      <c r="F23" s="33"/>
      <c r="G23" s="33"/>
      <c r="H23" s="33"/>
      <c r="I23" s="33"/>
      <c r="J23" s="33"/>
      <c r="K23" s="33"/>
      <c r="L23" s="33"/>
      <c r="M23" s="33"/>
      <c r="N23" s="33"/>
      <c r="O23" s="33"/>
      <c r="P23" s="33"/>
      <c r="Q23" s="33"/>
    </row>
    <row r="24" spans="2:17" x14ac:dyDescent="0.25">
      <c r="D24" s="33"/>
      <c r="E24" s="268"/>
      <c r="F24" s="33"/>
      <c r="G24" s="33"/>
      <c r="H24" s="33"/>
      <c r="I24" s="33"/>
      <c r="J24" s="33"/>
      <c r="K24" s="33"/>
      <c r="L24" s="33"/>
      <c r="M24" s="33"/>
      <c r="N24" s="33"/>
      <c r="O24" s="33"/>
      <c r="P24" s="33"/>
    </row>
    <row r="25" spans="2:17" x14ac:dyDescent="0.25">
      <c r="B25" s="425" t="s">
        <v>82</v>
      </c>
      <c r="D25" s="33"/>
      <c r="E25" s="268"/>
      <c r="F25" s="33"/>
      <c r="G25" s="33"/>
      <c r="H25" s="33"/>
      <c r="I25" s="33"/>
      <c r="J25" s="33"/>
      <c r="K25" s="33"/>
      <c r="L25" s="33"/>
      <c r="M25" s="33"/>
      <c r="N25" s="33"/>
      <c r="O25" s="33"/>
      <c r="P25" s="33"/>
    </row>
    <row r="26" spans="2:17" x14ac:dyDescent="0.25">
      <c r="B26" s="68" t="s">
        <v>83</v>
      </c>
      <c r="C26" s="66" t="s">
        <v>84</v>
      </c>
      <c r="D26" s="33"/>
      <c r="E26" s="427">
        <f ca="1">IF(AND(E9&gt;=Input!$D$16,E9&lt;Input!$D$17),Input!$D$67,0)</f>
        <v>3</v>
      </c>
      <c r="F26" s="56">
        <f ca="1">IF(AND(F9&gt;=Input!$D$16,F9&lt;Input!$D$17),Input!$D$67,0)</f>
        <v>3</v>
      </c>
      <c r="G26" s="56">
        <f ca="1">IF(AND(G9&gt;=Input!$D$16,G9&lt;Input!$D$17),Input!$D$67,0)</f>
        <v>3</v>
      </c>
      <c r="H26" s="56">
        <f>IF(AND(H9&gt;=Input!$D$16,H9&lt;Input!$D$17),Input!$D$67,0)</f>
        <v>0</v>
      </c>
      <c r="I26" s="56">
        <f>IF(AND(I9&gt;=Input!$D$16,I9&lt;Input!$D$17),Input!$D$67,0)</f>
        <v>0</v>
      </c>
      <c r="J26" s="56">
        <f>IF(AND(J9&gt;=Input!$D$16,J9&lt;Input!$D$17),Input!$D$67,0)</f>
        <v>0</v>
      </c>
      <c r="K26" s="56">
        <f>IF(AND(K9&gt;=Input!$D$16,K9&lt;Input!$D$17),Input!$D$67,0)</f>
        <v>0</v>
      </c>
      <c r="L26" s="56">
        <f>IF(AND(L9&gt;=Input!$D$16,L9&lt;Input!$D$17),Input!$D$67,0)</f>
        <v>0</v>
      </c>
      <c r="M26" s="56">
        <f>IF(AND(M9&gt;=Input!$D$16,M9&lt;Input!$D$17),Input!$D$67,0)</f>
        <v>0</v>
      </c>
      <c r="N26" s="56">
        <f>IF(AND(N9&gt;=Input!$D$16,N9&lt;Input!$D$17),Input!$D$67,0)</f>
        <v>0</v>
      </c>
      <c r="O26" s="56">
        <f>IF(AND(O9&gt;=Input!$D$16,O9&lt;Input!$D$17),Input!$D$67,0)</f>
        <v>0</v>
      </c>
      <c r="P26" s="57">
        <f>IF(AND(P9&gt;=Input!$D$16,P9&lt;Input!$D$17),Input!$D$67,0)</f>
        <v>0</v>
      </c>
    </row>
    <row r="27" spans="2:17" x14ac:dyDescent="0.25">
      <c r="B27" s="66" t="s">
        <v>85</v>
      </c>
      <c r="C27" s="66" t="s">
        <v>84</v>
      </c>
      <c r="D27" s="33"/>
      <c r="E27" s="146">
        <f>IF(AND(E9&gt;=Input!$D$16,E9&lt;Input!$D$17),Calculations!$D$146,0)</f>
        <v>31</v>
      </c>
      <c r="F27" s="469">
        <f>IF(AND(F9&gt;=Input!$D$16,F9&lt;Input!$D$17),Calculations!$D$146,0)</f>
        <v>31</v>
      </c>
      <c r="G27" s="469">
        <f>IF(AND(G9&gt;=Input!$D$16,G9&lt;Input!$D$17),Calculations!$D$146,0)</f>
        <v>31</v>
      </c>
      <c r="H27" s="469">
        <f>IF(AND(H9&gt;=Input!$D$16,H9&lt;Input!$D$17),Calculations!$D$146,0)</f>
        <v>0</v>
      </c>
      <c r="I27" s="469">
        <f>IF(AND(I9&gt;=Input!$D$16,I9&lt;Input!$D$17),Calculations!$D$146,0)</f>
        <v>0</v>
      </c>
      <c r="J27" s="469">
        <f>IF(AND(J9&gt;=Input!$D$16,J9&lt;Input!$D$17),Calculations!$D$146,0)</f>
        <v>0</v>
      </c>
      <c r="K27" s="469">
        <f>IF(AND(K9&gt;=Input!$D$16,K9&lt;Input!$D$17),Calculations!$D$146,0)</f>
        <v>0</v>
      </c>
      <c r="L27" s="469">
        <f>IF(AND(L9&gt;=Input!$D$16,L9&lt;Input!$D$17),Calculations!$D$146,0)</f>
        <v>0</v>
      </c>
      <c r="M27" s="469">
        <f>IF(AND(M9&gt;=Input!$D$16,M9&lt;Input!$D$17),Calculations!$D$146,0)</f>
        <v>0</v>
      </c>
      <c r="N27" s="469">
        <f>IF(AND(N9&gt;=Input!$D$16,N9&lt;Input!$D$17),Calculations!$D$146,0)</f>
        <v>0</v>
      </c>
      <c r="O27" s="469">
        <f>IF(AND(O9&gt;=Input!$D$16,O9&lt;Input!$D$17),Calculations!$D$146,0)</f>
        <v>0</v>
      </c>
      <c r="P27" s="468">
        <f>IF(AND(P9&gt;=Input!$D$16,P9&lt;Input!$D$17),Calculations!$D$146,0)</f>
        <v>0</v>
      </c>
    </row>
    <row r="28" spans="2:17" x14ac:dyDescent="0.25">
      <c r="B28" s="93"/>
      <c r="C28" s="66"/>
      <c r="D28" s="33"/>
      <c r="E28" s="268"/>
      <c r="F28" s="33"/>
      <c r="G28" s="33"/>
      <c r="H28" s="33"/>
      <c r="I28" s="33"/>
      <c r="J28" s="33"/>
      <c r="K28" s="33"/>
      <c r="L28" s="33"/>
      <c r="M28" s="33"/>
      <c r="N28" s="33"/>
      <c r="O28" s="33"/>
      <c r="P28" s="33"/>
    </row>
    <row r="29" spans="2:17" x14ac:dyDescent="0.25">
      <c r="B29" s="33"/>
      <c r="C29" s="66"/>
      <c r="D29" s="33"/>
      <c r="E29" s="33"/>
    </row>
    <row r="30" spans="2:17" x14ac:dyDescent="0.25">
      <c r="B30" s="107" t="s">
        <v>2014</v>
      </c>
      <c r="C30" s="108"/>
      <c r="D30" s="86"/>
      <c r="E30" s="86"/>
      <c r="F30" s="23"/>
      <c r="G30" s="23"/>
      <c r="H30" s="23"/>
      <c r="I30" s="23"/>
      <c r="J30" s="23"/>
      <c r="K30" s="23"/>
      <c r="L30" s="23"/>
      <c r="M30" s="23"/>
      <c r="N30" s="23"/>
      <c r="O30" s="23"/>
      <c r="P30" s="23"/>
    </row>
    <row r="31" spans="2:17" x14ac:dyDescent="0.25">
      <c r="B31" s="110" t="s">
        <v>2015</v>
      </c>
      <c r="C31" s="111" t="str">
        <f>Input!$D$5</f>
        <v>VND million</v>
      </c>
      <c r="D31" s="86"/>
      <c r="E31" s="112">
        <f>IF((E9=Input!$D$16+1),-Calculations!$D$73*Input!$D$117/1000,0)</f>
        <v>0</v>
      </c>
      <c r="F31" s="113">
        <f ca="1">IF((F9=Input!$D$16+1),-Calculations!$D$73*Input!$D$117/1000,0)</f>
        <v>-275918.48594243982</v>
      </c>
      <c r="G31" s="113">
        <f>IF((G9=Input!$D$16+1),-Calculations!$D$73*Input!$D$117/1000,0)</f>
        <v>0</v>
      </c>
      <c r="H31" s="113">
        <f>IF((H9=Input!$D$16+1),-Calculations!$D$73*Input!$D$117/1000,0)</f>
        <v>0</v>
      </c>
      <c r="I31" s="113">
        <f>IF((I9=Input!$D$16+1),-Calculations!$D$73*Input!$D$117/1000,0)</f>
        <v>0</v>
      </c>
      <c r="J31" s="113">
        <f>IF((J9=Input!$D$16+1),-Calculations!$D$73*Input!$D$117/1000,0)</f>
        <v>0</v>
      </c>
      <c r="K31" s="113">
        <f>IF((K9=Input!$D$16+1),-Calculations!$D$73*Input!$D$117/1000,0)</f>
        <v>0</v>
      </c>
      <c r="L31" s="113">
        <f>IF((L9=Input!$D$16+1),-Calculations!$D$73*Input!$D$117/1000,0)</f>
        <v>0</v>
      </c>
      <c r="M31" s="113">
        <f>IF((M9=Input!$D$16+1),-Calculations!$D$73*Input!$D$117/1000,0)</f>
        <v>0</v>
      </c>
      <c r="N31" s="113">
        <f>IF((N9=Input!$D$16+1),-Calculations!$D$73*Input!$D$117/1000,0)</f>
        <v>0</v>
      </c>
      <c r="O31" s="113">
        <f>IF((O9=Input!$D$16+1),-Calculations!$D$73*Input!$D$117/1000,0)</f>
        <v>0</v>
      </c>
      <c r="P31" s="114">
        <f>IF((P9=Input!$D$16+1),-Calculations!$D$73*Input!$D$117/1000,0)</f>
        <v>0</v>
      </c>
    </row>
    <row r="32" spans="2:17" x14ac:dyDescent="0.25">
      <c r="B32" s="110" t="s">
        <v>2016</v>
      </c>
      <c r="C32" s="111" t="str">
        <f>Input!$D$5</f>
        <v>VND million</v>
      </c>
      <c r="D32" s="86"/>
      <c r="E32" s="115">
        <f>IF(E9=Input!$D$12,-Input!D44*Results!E14,0)</f>
        <v>-30500</v>
      </c>
      <c r="F32" s="116">
        <f>IF(F9=Input!$D$12,-Input!E44*Results!F14,0)</f>
        <v>0</v>
      </c>
      <c r="G32" s="116">
        <f>IF(G9=Input!$D$12,-Input!#REF!*Results!G14,0)</f>
        <v>0</v>
      </c>
      <c r="H32" s="116">
        <f>IF(H9=Input!$D$12,-Input!#REF!*Results!H14,0)</f>
        <v>0</v>
      </c>
      <c r="I32" s="116">
        <f>IF(I9=Input!$D$12,-Input!H44*Results!I14,0)</f>
        <v>0</v>
      </c>
      <c r="J32" s="116">
        <f>IF(J9=Input!$D$12,-Input!I44*Results!J14,0)</f>
        <v>0</v>
      </c>
      <c r="K32" s="116">
        <f>IF(K9=Input!$D$12,-Input!J44*Results!K14,0)</f>
        <v>0</v>
      </c>
      <c r="L32" s="116">
        <f>IF(L9=Input!$D$12,-Input!K44*Results!L14,0)</f>
        <v>0</v>
      </c>
      <c r="M32" s="116">
        <f>IF(M9=Input!$D$12,-Input!L44*Results!M14,0)</f>
        <v>0</v>
      </c>
      <c r="N32" s="116">
        <f>IF(N9=Input!$D$12,-Input!M44*Results!N14,0)</f>
        <v>0</v>
      </c>
      <c r="O32" s="116">
        <f>IF(O9=Input!$D$12,-Input!N44*Results!O14,0)</f>
        <v>0</v>
      </c>
      <c r="P32" s="117">
        <f>IF(P9=Input!$D$12,-Input!O44*Results!P14,0)</f>
        <v>0</v>
      </c>
    </row>
    <row r="33" spans="2:18" x14ac:dyDescent="0.25">
      <c r="B33" s="110" t="s">
        <v>2017</v>
      </c>
      <c r="C33" s="111" t="str">
        <f>Input!$D$5</f>
        <v>VND million</v>
      </c>
      <c r="D33" s="86"/>
      <c r="E33" s="115">
        <f ca="1">-Input!$D$45*Input!$D$46*Input!$D$34</f>
        <v>-24400</v>
      </c>
      <c r="F33" s="116">
        <f ca="1">-Input!$D$45*Input!$D$46*Input!$D$34</f>
        <v>-24400</v>
      </c>
      <c r="G33" s="116">
        <f ca="1">-Input!$D$45*Input!$D$46*Input!$D$34</f>
        <v>-24400</v>
      </c>
      <c r="H33" s="116">
        <f ca="1">-Input!$D$45*Input!$D$46*Input!$D$34</f>
        <v>-24400</v>
      </c>
      <c r="I33" s="116">
        <f ca="1">-Input!$D$45*Input!$D$46*Input!$D$34</f>
        <v>-24400</v>
      </c>
      <c r="J33" s="116">
        <f ca="1">-Input!$D$45*Input!$D$46*Input!$D$34</f>
        <v>-24400</v>
      </c>
      <c r="K33" s="116">
        <f ca="1">-Input!$D$45*Input!$D$46*Input!$D$34</f>
        <v>-24400</v>
      </c>
      <c r="L33" s="116">
        <f ca="1">-Input!$D$45*Input!$D$46*Input!$D$34</f>
        <v>-24400</v>
      </c>
      <c r="M33" s="116">
        <f ca="1">-Input!$D$45*Input!$D$46*Input!$D$34</f>
        <v>-24400</v>
      </c>
      <c r="N33" s="116">
        <f ca="1">-Input!$D$45*Input!$D$46*Input!$D$34</f>
        <v>-24400</v>
      </c>
      <c r="O33" s="116">
        <f ca="1">-Input!$D$45*Input!$D$46*Input!$D$34</f>
        <v>-24400</v>
      </c>
      <c r="P33" s="117">
        <f ca="1">-Input!$D$45*Input!$D$46*Input!$D$34</f>
        <v>-24400</v>
      </c>
    </row>
    <row r="34" spans="2:18" x14ac:dyDescent="0.25">
      <c r="B34" s="110" t="s">
        <v>2018</v>
      </c>
      <c r="C34" s="111" t="str">
        <f>Input!$D$5</f>
        <v>VND million</v>
      </c>
      <c r="D34" s="58"/>
      <c r="E34" s="115">
        <f>-E14*Input!$D$39*Input!$D$40</f>
        <v>-2440</v>
      </c>
      <c r="F34" s="116">
        <f>-F14*Input!$D$39*Input!$D$40</f>
        <v>-2440</v>
      </c>
      <c r="G34" s="116">
        <f>-G14*Input!$D$39*Input!$D$40</f>
        <v>-2440</v>
      </c>
      <c r="H34" s="116">
        <f>-H14*Input!$D$39*Input!$D$40</f>
        <v>-2440</v>
      </c>
      <c r="I34" s="116">
        <f>-I14*Input!$D$39*Input!$D$40</f>
        <v>-2440</v>
      </c>
      <c r="J34" s="116">
        <f>-J14*Input!$D$39*Input!$D$40</f>
        <v>-2440</v>
      </c>
      <c r="K34" s="116">
        <f>-K14*Input!$D$39*Input!$D$40</f>
        <v>-2440</v>
      </c>
      <c r="L34" s="116">
        <f>-L14*Input!$D$39*Input!$D$40</f>
        <v>-2440</v>
      </c>
      <c r="M34" s="116">
        <f>-M14*Input!$D$39*Input!$D$40</f>
        <v>-2440</v>
      </c>
      <c r="N34" s="116">
        <f>-N14*Input!$D$39*Input!$D$40</f>
        <v>-2440</v>
      </c>
      <c r="O34" s="116">
        <f>-O14*Input!$D$39*Input!$D$40</f>
        <v>-2440</v>
      </c>
      <c r="P34" s="117">
        <f>-P14*Input!$D$39*Input!$D$40</f>
        <v>-2440</v>
      </c>
    </row>
    <row r="35" spans="2:18" x14ac:dyDescent="0.25">
      <c r="B35" s="110" t="s">
        <v>2019</v>
      </c>
      <c r="C35" s="111" t="str">
        <f>Input!$D$5</f>
        <v>VND million</v>
      </c>
      <c r="D35" s="58"/>
      <c r="E35" s="118">
        <f>-E14*Input!$D$50*1/Input!$D$56</f>
        <v>-2541.6666666666665</v>
      </c>
      <c r="F35" s="119">
        <f>-F14*Input!$D$50*1/Input!$D$56</f>
        <v>-2541.6666666666665</v>
      </c>
      <c r="G35" s="119">
        <f>-G14*Input!$D$50*1/Input!$D$56</f>
        <v>-2541.6666666666665</v>
      </c>
      <c r="H35" s="119">
        <f>-H14*Input!$D$50*1/Input!$D$56</f>
        <v>-2541.6666666666665</v>
      </c>
      <c r="I35" s="119">
        <f>-I14*Input!$D$50*1/Input!$D$56</f>
        <v>-2541.6666666666665</v>
      </c>
      <c r="J35" s="119">
        <f>-J14*Input!$D$50*1/Input!$D$56</f>
        <v>-2541.6666666666665</v>
      </c>
      <c r="K35" s="119">
        <f>-K14*Input!$D$50*1/Input!$D$56</f>
        <v>-2541.6666666666665</v>
      </c>
      <c r="L35" s="119">
        <f>-L14*Input!$D$50*1/Input!$D$56</f>
        <v>-2541.6666666666665</v>
      </c>
      <c r="M35" s="119">
        <f>-M14*Input!$D$50*1/Input!$D$56</f>
        <v>-2541.6666666666665</v>
      </c>
      <c r="N35" s="119">
        <f>-N14*Input!$D$50*1/Input!$D$56</f>
        <v>-2541.6666666666665</v>
      </c>
      <c r="O35" s="119">
        <f>-O14*Input!$D$50*1/Input!$D$56</f>
        <v>-2541.6666666666665</v>
      </c>
      <c r="P35" s="120">
        <f>-P14*Input!$D$50*1/Input!$D$56</f>
        <v>-2541.6666666666665</v>
      </c>
    </row>
    <row r="36" spans="2:18" x14ac:dyDescent="0.25">
      <c r="B36" s="110" t="s">
        <v>2020</v>
      </c>
      <c r="C36" s="111" t="str">
        <f>Input!$D$5</f>
        <v>VND million</v>
      </c>
      <c r="D36" s="58"/>
      <c r="E36" s="112">
        <f>IFERROR(IF(E9=Input!$D$16,0,(E17*1000)*Input!$D$87/Input!$D$8),0)</f>
        <v>0</v>
      </c>
      <c r="F36" s="113">
        <f ca="1">IFERROR(IF(F9=Input!$D$16,0,(F17*1000)*Input!$D$87/Input!$D$8),0)</f>
        <v>0</v>
      </c>
      <c r="G36" s="113">
        <f ca="1">IFERROR(IF(G9=Input!$D$16,0,(G17*1000)*Input!$D$87/Input!$D$8),0)</f>
        <v>137959.24297121991</v>
      </c>
      <c r="H36" s="113">
        <f ca="1">IFERROR(IF(H9=Input!$D$16,0,(H17*1000)*Input!$D$87/Input!$D$8),0)</f>
        <v>137959.24297121991</v>
      </c>
      <c r="I36" s="113">
        <f ca="1">IFERROR(IF(I9=Input!$D$16,0,(I17*1000)*Input!$D$87/Input!$D$8),0)</f>
        <v>137959.24297121991</v>
      </c>
      <c r="J36" s="113">
        <f ca="1">IFERROR(IF(J9=Input!$D$16,0,(J17*1000)*Input!$D$87/Input!$D$8),0)</f>
        <v>137959.24297121991</v>
      </c>
      <c r="K36" s="113">
        <f ca="1">IFERROR(IF(K9=Input!$D$16,0,(K17*1000)*Input!$D$87/Input!$D$8),0)</f>
        <v>137959.24297121991</v>
      </c>
      <c r="L36" s="113">
        <f ca="1">IFERROR(IF(L9=Input!$D$16,0,(L17*1000)*Input!$D$87/Input!$D$8),0)</f>
        <v>137959.24297121991</v>
      </c>
      <c r="M36" s="113">
        <f ca="1">IFERROR(IF(M9=Input!$D$16,0,(M17*1000)*Input!$D$87/Input!$D$8),0)</f>
        <v>137959.24297121991</v>
      </c>
      <c r="N36" s="113">
        <f ca="1">IFERROR(IF(N9=Input!$D$16,0,(N17*1000)*Input!$D$87/Input!$D$8),0)</f>
        <v>137959.24297121991</v>
      </c>
      <c r="O36" s="113">
        <f ca="1">IFERROR(IF(O9=Input!$D$16,0,(O17*1000)*Input!$D$87/Input!$D$8),0)</f>
        <v>137959.24297121991</v>
      </c>
      <c r="P36" s="114">
        <f ca="1">IFERROR(IF(P9=Input!$D$16,0,(P17*1000)*Input!$D$87/Input!$D$8),0)</f>
        <v>137959.24297121991</v>
      </c>
      <c r="R36" s="116"/>
    </row>
    <row r="37" spans="2:18" x14ac:dyDescent="0.25">
      <c r="B37" s="110" t="s">
        <v>2021</v>
      </c>
      <c r="C37" s="111" t="s">
        <v>86</v>
      </c>
      <c r="D37" s="58"/>
      <c r="E37" s="115">
        <f>-E32</f>
        <v>30500</v>
      </c>
      <c r="F37" s="116">
        <f t="shared" ref="F37:P37" si="1">-F32</f>
        <v>0</v>
      </c>
      <c r="G37" s="116">
        <f t="shared" si="1"/>
        <v>0</v>
      </c>
      <c r="H37" s="116">
        <f t="shared" si="1"/>
        <v>0</v>
      </c>
      <c r="I37" s="116">
        <f t="shared" si="1"/>
        <v>0</v>
      </c>
      <c r="J37" s="116">
        <f t="shared" si="1"/>
        <v>0</v>
      </c>
      <c r="K37" s="116">
        <f t="shared" si="1"/>
        <v>0</v>
      </c>
      <c r="L37" s="116">
        <f t="shared" si="1"/>
        <v>0</v>
      </c>
      <c r="M37" s="116">
        <f t="shared" si="1"/>
        <v>0</v>
      </c>
      <c r="N37" s="116">
        <f t="shared" si="1"/>
        <v>0</v>
      </c>
      <c r="O37" s="116">
        <f t="shared" si="1"/>
        <v>0</v>
      </c>
      <c r="P37" s="117">
        <f t="shared" si="1"/>
        <v>0</v>
      </c>
      <c r="R37" s="116"/>
    </row>
    <row r="38" spans="2:18" x14ac:dyDescent="0.25">
      <c r="B38" s="110" t="s">
        <v>2022</v>
      </c>
      <c r="C38" s="111" t="s">
        <v>86</v>
      </c>
      <c r="D38" s="58"/>
      <c r="E38" s="115">
        <f>IFERROR(E48*-1,0)</f>
        <v>2541.6666666666665</v>
      </c>
      <c r="F38" s="116">
        <f t="shared" ref="F38:P38" si="2">IFERROR(F48*-1,0)</f>
        <v>2541.6666666666665</v>
      </c>
      <c r="G38" s="116">
        <f t="shared" si="2"/>
        <v>2541.6666666666665</v>
      </c>
      <c r="H38" s="116">
        <f t="shared" si="2"/>
        <v>0</v>
      </c>
      <c r="I38" s="116">
        <f t="shared" si="2"/>
        <v>0</v>
      </c>
      <c r="J38" s="116">
        <f t="shared" si="2"/>
        <v>0</v>
      </c>
      <c r="K38" s="116">
        <f t="shared" si="2"/>
        <v>0</v>
      </c>
      <c r="L38" s="116">
        <f t="shared" si="2"/>
        <v>0</v>
      </c>
      <c r="M38" s="116">
        <f t="shared" si="2"/>
        <v>0</v>
      </c>
      <c r="N38" s="116">
        <f t="shared" si="2"/>
        <v>0</v>
      </c>
      <c r="O38" s="116">
        <f t="shared" si="2"/>
        <v>0</v>
      </c>
      <c r="P38" s="117">
        <f t="shared" si="2"/>
        <v>0</v>
      </c>
      <c r="R38" s="116"/>
    </row>
    <row r="39" spans="2:18" x14ac:dyDescent="0.25">
      <c r="B39" s="110" t="s">
        <v>2023</v>
      </c>
      <c r="C39" s="111" t="str">
        <f>Input!$D$5</f>
        <v>VND million</v>
      </c>
      <c r="D39" s="58"/>
      <c r="E39" s="282"/>
      <c r="F39" s="491"/>
      <c r="G39" s="491"/>
      <c r="H39" s="491"/>
      <c r="I39" s="491"/>
      <c r="J39" s="491"/>
      <c r="K39" s="491"/>
      <c r="L39" s="491"/>
      <c r="M39" s="491"/>
      <c r="N39" s="491"/>
      <c r="O39" s="491"/>
      <c r="P39" s="492"/>
    </row>
    <row r="40" spans="2:18" x14ac:dyDescent="0.25">
      <c r="B40" s="110" t="s">
        <v>2024</v>
      </c>
      <c r="C40" s="111" t="str">
        <f>Input!$D$5</f>
        <v>VND million</v>
      </c>
      <c r="D40" s="58"/>
      <c r="E40" s="282">
        <f>IF(E$9&gt;=Input!$D$17,E19*Input!$D$168/Input!$D$8,0)</f>
        <v>0</v>
      </c>
      <c r="F40" s="119">
        <f>IF(F$9&gt;=Input!$D$17,F19*Input!$D$168/Input!$D$8,0)</f>
        <v>0</v>
      </c>
      <c r="G40" s="119">
        <f>IF(G$9&gt;=Input!$D$17,G19*Input!$D$168/Input!$D$8,0)</f>
        <v>0</v>
      </c>
      <c r="H40" s="278">
        <f ca="1">IF(H$9&gt;=Input!$D$17,H19*Input!$D$168/Input!$D$8,0)</f>
        <v>9309.523413269324</v>
      </c>
      <c r="I40" s="278">
        <f ca="1">IF(I$9&gt;=Input!$D$17,I19*Input!$D$168/Input!$D$8,0)</f>
        <v>9309.523413269324</v>
      </c>
      <c r="J40" s="278">
        <f ca="1">IF(J$9&gt;=Input!$D$17,J19*Input!$D$168/Input!$D$8,0)</f>
        <v>9309.523413269324</v>
      </c>
      <c r="K40" s="278">
        <f ca="1">IF(K$9&gt;=Input!$D$17,K19*Input!$D$168/Input!$D$8,0)</f>
        <v>9309.523413269324</v>
      </c>
      <c r="L40" s="278">
        <f ca="1">IF(L$9&gt;=Input!$D$17,L19*Input!$D$168/Input!$D$8,0)</f>
        <v>9309.523413269324</v>
      </c>
      <c r="M40" s="278">
        <f ca="1">IF(M$9&gt;=Input!$D$17,M19*Input!$D$168/Input!$D$8,0)</f>
        <v>9309.523413269324</v>
      </c>
      <c r="N40" s="278">
        <f ca="1">IF(N$9&gt;=Input!$D$17,N19*Input!$D$168/Input!$D$8,0)</f>
        <v>9309.523413269324</v>
      </c>
      <c r="O40" s="278">
        <f ca="1">IF(O$9&gt;=Input!$D$17,O19*Input!$D$168/Input!$D$8,0)</f>
        <v>9309.523413269324</v>
      </c>
      <c r="P40" s="428">
        <f ca="1">IF(P$9&gt;=Input!$D$17,P19*Input!$D$168/Input!$D$8,0)</f>
        <v>9309.523413269324</v>
      </c>
    </row>
    <row r="41" spans="2:18" x14ac:dyDescent="0.25">
      <c r="B41" s="121" t="s">
        <v>2025</v>
      </c>
      <c r="C41" s="122" t="str">
        <f>Input!$D$5</f>
        <v>VND million</v>
      </c>
      <c r="D41" s="58"/>
      <c r="E41" s="126">
        <f ca="1">SUM(E31:E39)</f>
        <v>-26839.999999999996</v>
      </c>
      <c r="F41" s="127">
        <f ca="1">SUM(F31:F39)</f>
        <v>-302758.48594243982</v>
      </c>
      <c r="G41" s="127">
        <f ca="1">SUM(G31:G39)</f>
        <v>111119.24297121991</v>
      </c>
      <c r="H41" s="127">
        <f t="shared" ref="H41:P41" ca="1" si="3">SUM(H31:H40)</f>
        <v>117887.09971782257</v>
      </c>
      <c r="I41" s="127">
        <f t="shared" ca="1" si="3"/>
        <v>117887.09971782257</v>
      </c>
      <c r="J41" s="127">
        <f t="shared" ca="1" si="3"/>
        <v>117887.09971782257</v>
      </c>
      <c r="K41" s="127">
        <f t="shared" ca="1" si="3"/>
        <v>117887.09971782257</v>
      </c>
      <c r="L41" s="127">
        <f t="shared" ca="1" si="3"/>
        <v>117887.09971782257</v>
      </c>
      <c r="M41" s="127">
        <f t="shared" ca="1" si="3"/>
        <v>117887.09971782257</v>
      </c>
      <c r="N41" s="127">
        <f t="shared" ca="1" si="3"/>
        <v>117887.09971782257</v>
      </c>
      <c r="O41" s="127">
        <f t="shared" ca="1" si="3"/>
        <v>117887.09971782257</v>
      </c>
      <c r="P41" s="128">
        <f t="shared" ca="1" si="3"/>
        <v>117887.09971782257</v>
      </c>
    </row>
    <row r="42" spans="2:18" x14ac:dyDescent="0.25">
      <c r="B42" s="107"/>
      <c r="C42" s="108"/>
      <c r="D42" s="58"/>
      <c r="E42" s="109"/>
      <c r="F42" s="530"/>
      <c r="G42" s="23"/>
      <c r="H42" s="23"/>
      <c r="I42" s="23"/>
      <c r="J42" s="23"/>
      <c r="K42" s="23"/>
      <c r="L42" s="23"/>
      <c r="M42" s="23"/>
      <c r="N42" s="23"/>
      <c r="O42" s="23"/>
      <c r="P42" s="23"/>
    </row>
    <row r="43" spans="2:18" x14ac:dyDescent="0.25">
      <c r="B43" s="107"/>
      <c r="C43" s="108"/>
      <c r="D43" s="58"/>
      <c r="E43" s="109"/>
      <c r="F43" s="530"/>
      <c r="G43" s="530"/>
      <c r="H43" s="23"/>
      <c r="I43" s="23"/>
      <c r="J43" s="23"/>
      <c r="K43" s="23"/>
      <c r="L43" s="23"/>
      <c r="M43" s="23"/>
      <c r="N43" s="23"/>
      <c r="O43" s="23"/>
      <c r="P43" s="23"/>
    </row>
    <row r="44" spans="2:18" x14ac:dyDescent="0.25">
      <c r="B44" s="107" t="s">
        <v>87</v>
      </c>
      <c r="C44" s="108"/>
      <c r="D44" s="58"/>
      <c r="E44" s="109"/>
      <c r="F44" s="23"/>
      <c r="G44" s="23"/>
      <c r="H44" s="23"/>
      <c r="I44" s="23"/>
      <c r="J44" s="23"/>
      <c r="K44" s="23"/>
      <c r="L44" s="23"/>
      <c r="M44" s="23"/>
      <c r="N44" s="23"/>
      <c r="O44" s="23"/>
      <c r="P44" s="23"/>
    </row>
    <row r="45" spans="2:18" x14ac:dyDescent="0.25">
      <c r="B45" s="110" t="s">
        <v>88</v>
      </c>
      <c r="C45" s="111" t="str">
        <f>Input!$D$5</f>
        <v>VND million</v>
      </c>
      <c r="D45" s="58"/>
      <c r="E45" s="112">
        <f ca="1">-IF(AND(E9&gt;=Input!$D$16,E9&lt;Input!$D$17),Input!$D$68*Input!$D$67,0)</f>
        <v>-1200</v>
      </c>
      <c r="F45" s="113">
        <f ca="1">-IF(AND(F9&gt;=Input!$D$16,F9&lt;Input!$D$17),Input!$D$68*Input!$D$67,0)</f>
        <v>-1200</v>
      </c>
      <c r="G45" s="113">
        <f ca="1">-IF(AND(G9&gt;=Input!$D$16,G9&lt;Input!$D$17),Input!$D$68*Input!$D$67,0)</f>
        <v>-1200</v>
      </c>
      <c r="H45" s="113">
        <f>-IF(AND(H9&gt;=Input!$D$16,H9&lt;Input!$D$17),Input!$D$68*Input!$D$67,0)</f>
        <v>0</v>
      </c>
      <c r="I45" s="113">
        <f>-IF(AND(I9&gt;=Input!$D$16,I9&lt;Input!$D$17),Input!$D$68*Input!$D$67,0)</f>
        <v>0</v>
      </c>
      <c r="J45" s="113">
        <f>-IF(AND(J9&gt;=Input!$D$16,J9&lt;Input!$D$17),Input!$D$68*Input!$D$67,0)</f>
        <v>0</v>
      </c>
      <c r="K45" s="113">
        <f>-IF(AND(K9&gt;=Input!$D$16,K9&lt;Input!$D$17),Input!$D$68*Input!$D$67,0)</f>
        <v>0</v>
      </c>
      <c r="L45" s="113">
        <f>-IF(AND(L9&gt;=Input!$D$16,L9&lt;Input!$D$17),Input!$D$68*Input!$D$67,0)</f>
        <v>0</v>
      </c>
      <c r="M45" s="113">
        <f>-IF(AND(M9&gt;=Input!$D$16,M9&lt;Input!$D$17),Input!$D$68*Input!$D$67,0)</f>
        <v>0</v>
      </c>
      <c r="N45" s="113">
        <f>-IF(AND(N9&gt;=Input!$D$16,N9&lt;Input!$D$17),Input!$D$68*Input!$D$67,0)</f>
        <v>0</v>
      </c>
      <c r="O45" s="113">
        <f>-IF(AND(O9&gt;=Input!$D$16,O9&lt;Input!$D$17),Input!$D$68*Input!$D$67,0)</f>
        <v>0</v>
      </c>
      <c r="P45" s="114">
        <f>-IF(AND(P9&gt;=Input!$D$16,P9&lt;Input!$D$17),Input!$D$68*Input!$D$67,0)</f>
        <v>0</v>
      </c>
    </row>
    <row r="46" spans="2:18" x14ac:dyDescent="0.25">
      <c r="B46" s="110" t="s">
        <v>89</v>
      </c>
      <c r="C46" s="111" t="str">
        <f>Input!$D$5</f>
        <v>VND million</v>
      </c>
      <c r="D46" s="58"/>
      <c r="E46" s="115">
        <f>-IF(AND(E9&gt;=Input!$D$16,E9&lt;Input!$D$17),E27*Input!$D$73,0)</f>
        <v>-12400</v>
      </c>
      <c r="F46" s="116">
        <f>-IF(AND(F9&gt;=Input!$D$16,F9&lt;Input!$D$17),F27*Input!$D$73,0)</f>
        <v>-12400</v>
      </c>
      <c r="G46" s="116">
        <f>-IF(AND(G9&gt;=Input!$D$16,G9&lt;Input!$D$17),G27*Input!$D$73,0)</f>
        <v>-12400</v>
      </c>
      <c r="H46" s="116">
        <f>-IF(AND(H9&gt;=Input!$D$16,H9&lt;Input!$D$17),H27*Input!$D$73,0)</f>
        <v>0</v>
      </c>
      <c r="I46" s="116">
        <f>-IF(AND(I9&gt;=Input!$D$16,I9&lt;Input!$D$17),I27*Input!$D$73,0)</f>
        <v>0</v>
      </c>
      <c r="J46" s="116">
        <f>-IF(AND(J9&gt;=Input!$D$16,J9&lt;Input!$D$17),J27*Input!$D$73,0)</f>
        <v>0</v>
      </c>
      <c r="K46" s="116">
        <f>-IF(AND(K9&gt;=Input!$D$16,K9&lt;Input!$D$17),K27*Input!$D$73,0)</f>
        <v>0</v>
      </c>
      <c r="L46" s="116">
        <f>-IF(AND(L9&gt;=Input!$D$16,L9&lt;Input!$D$17),L27*Input!$D$73,0)</f>
        <v>0</v>
      </c>
      <c r="M46" s="116">
        <f>-IF(AND(M9&gt;=Input!$D$16,M9&lt;Input!$D$17),M27*Input!$D$73,0)</f>
        <v>0</v>
      </c>
      <c r="N46" s="116">
        <f>-IF(AND(N9&gt;=Input!$D$16,N9&lt;Input!$D$17),N27*Input!$D$73,0)</f>
        <v>0</v>
      </c>
      <c r="O46" s="116">
        <f>-IF(AND(O9&gt;=Input!$D$16,O9&lt;Input!$D$17),O27*Input!$D$73,0)</f>
        <v>0</v>
      </c>
      <c r="P46" s="117">
        <f>-IF(AND(P9&gt;=Input!$D$16,P9&lt;Input!$D$17),P27*Input!$D$73,0)</f>
        <v>0</v>
      </c>
    </row>
    <row r="47" spans="2:18" x14ac:dyDescent="0.25">
      <c r="B47" s="110" t="s">
        <v>2003</v>
      </c>
      <c r="C47" s="111" t="s">
        <v>86</v>
      </c>
      <c r="D47" s="58"/>
      <c r="E47" s="115">
        <f>IFERROR(-E37,"-")</f>
        <v>-30500</v>
      </c>
      <c r="F47" s="116">
        <f t="shared" ref="F47:P47" si="4">IFERROR(-F37,"-")</f>
        <v>0</v>
      </c>
      <c r="G47" s="116">
        <f t="shared" si="4"/>
        <v>0</v>
      </c>
      <c r="H47" s="116">
        <f t="shared" si="4"/>
        <v>0</v>
      </c>
      <c r="I47" s="116">
        <f t="shared" si="4"/>
        <v>0</v>
      </c>
      <c r="J47" s="116">
        <f t="shared" si="4"/>
        <v>0</v>
      </c>
      <c r="K47" s="116">
        <f t="shared" si="4"/>
        <v>0</v>
      </c>
      <c r="L47" s="116">
        <f t="shared" si="4"/>
        <v>0</v>
      </c>
      <c r="M47" s="116">
        <f t="shared" si="4"/>
        <v>0</v>
      </c>
      <c r="N47" s="116">
        <f t="shared" si="4"/>
        <v>0</v>
      </c>
      <c r="O47" s="116">
        <f t="shared" si="4"/>
        <v>0</v>
      </c>
      <c r="P47" s="117">
        <f t="shared" si="4"/>
        <v>0</v>
      </c>
    </row>
    <row r="48" spans="2:18" x14ac:dyDescent="0.25">
      <c r="B48" s="110" t="s">
        <v>2002</v>
      </c>
      <c r="C48" s="111" t="s">
        <v>86</v>
      </c>
      <c r="D48" s="58"/>
      <c r="E48" s="115">
        <f>IF(E10&gt;0,-Input!$D$50*Results!$E$14*1/Input!$D$56,"-")</f>
        <v>-2541.6666666666665</v>
      </c>
      <c r="F48" s="116">
        <f>IF(F10&gt;0,-Input!$D$50*Results!$E$14*1/Input!$D$56,"-")</f>
        <v>-2541.6666666666665</v>
      </c>
      <c r="G48" s="116">
        <f>IF(G10&gt;0,-Input!$D$50*Results!$E$14*1/Input!$D$56,"-")</f>
        <v>-2541.6666666666665</v>
      </c>
      <c r="H48" s="116" t="str">
        <f>IF(H10&gt;0,-Input!$D$50*Results!$E$14*1/Input!$D$56,"-")</f>
        <v>-</v>
      </c>
      <c r="I48" s="116" t="str">
        <f>IF(I10&gt;0,-Input!$D$50*Results!$E$14*1/Input!$D$56,"-")</f>
        <v>-</v>
      </c>
      <c r="J48" s="116" t="str">
        <f>IF(J10&gt;0,-Input!$D$50*Results!$E$14*1/Input!$D$56,"-")</f>
        <v>-</v>
      </c>
      <c r="K48" s="116" t="str">
        <f>IF(K10&gt;0,-Input!$D$50*Results!$E$14*1/Input!$D$56,"-")</f>
        <v>-</v>
      </c>
      <c r="L48" s="116" t="str">
        <f>IF(L10&gt;0,-Input!$D$50*Results!$E$14*1/Input!$D$56,"-")</f>
        <v>-</v>
      </c>
      <c r="M48" s="116" t="str">
        <f>IF(M10&gt;0,-Input!$D$50*Results!$E$14*1/Input!$D$56,"-")</f>
        <v>-</v>
      </c>
      <c r="N48" s="116" t="str">
        <f>IF(N10&gt;0,-Input!$D$50*Results!$E$14*1/Input!$D$56,"-")</f>
        <v>-</v>
      </c>
      <c r="O48" s="116" t="str">
        <f>IF(O10&gt;0,-Input!$D$50*Results!$E$14*1/Input!$D$56,"-")</f>
        <v>-</v>
      </c>
      <c r="P48" s="117" t="str">
        <f>IF(P10&gt;0,-Input!$D$50*Results!$E$14*1/Input!$D$56,"-")</f>
        <v>-</v>
      </c>
    </row>
    <row r="49" spans="2:17" x14ac:dyDescent="0.25">
      <c r="B49" s="110" t="s">
        <v>90</v>
      </c>
      <c r="C49" s="111" t="str">
        <f>Input!$D$5</f>
        <v>VND million</v>
      </c>
      <c r="D49" s="58"/>
      <c r="E49" s="115">
        <f>-E39</f>
        <v>0</v>
      </c>
      <c r="F49" s="116">
        <f t="shared" ref="F49:P49" si="5">-F39</f>
        <v>0</v>
      </c>
      <c r="G49" s="116">
        <f t="shared" si="5"/>
        <v>0</v>
      </c>
      <c r="H49" s="116">
        <f t="shared" si="5"/>
        <v>0</v>
      </c>
      <c r="I49" s="116">
        <f t="shared" si="5"/>
        <v>0</v>
      </c>
      <c r="J49" s="116">
        <f t="shared" si="5"/>
        <v>0</v>
      </c>
      <c r="K49" s="116">
        <f t="shared" si="5"/>
        <v>0</v>
      </c>
      <c r="L49" s="116">
        <f t="shared" si="5"/>
        <v>0</v>
      </c>
      <c r="M49" s="116">
        <f t="shared" si="5"/>
        <v>0</v>
      </c>
      <c r="N49" s="116">
        <f t="shared" si="5"/>
        <v>0</v>
      </c>
      <c r="O49" s="116">
        <f t="shared" si="5"/>
        <v>0</v>
      </c>
      <c r="P49" s="117">
        <f t="shared" si="5"/>
        <v>0</v>
      </c>
    </row>
    <row r="50" spans="2:17" s="69" customFormat="1" x14ac:dyDescent="0.25">
      <c r="B50" s="166" t="s">
        <v>2004</v>
      </c>
      <c r="C50" s="271" t="str">
        <f>Input!$D$5</f>
        <v>VND million</v>
      </c>
      <c r="D50" s="58"/>
      <c r="E50" s="273">
        <f t="shared" ref="E50:P50" si="6">IFERROR(-E47,"-")</f>
        <v>30500</v>
      </c>
      <c r="F50" s="274">
        <f t="shared" si="6"/>
        <v>0</v>
      </c>
      <c r="G50" s="274">
        <f t="shared" si="6"/>
        <v>0</v>
      </c>
      <c r="H50" s="274">
        <f t="shared" si="6"/>
        <v>0</v>
      </c>
      <c r="I50" s="274">
        <f t="shared" si="6"/>
        <v>0</v>
      </c>
      <c r="J50" s="274">
        <f t="shared" si="6"/>
        <v>0</v>
      </c>
      <c r="K50" s="274">
        <f t="shared" si="6"/>
        <v>0</v>
      </c>
      <c r="L50" s="274">
        <f t="shared" si="6"/>
        <v>0</v>
      </c>
      <c r="M50" s="274">
        <f t="shared" si="6"/>
        <v>0</v>
      </c>
      <c r="N50" s="274">
        <f t="shared" si="6"/>
        <v>0</v>
      </c>
      <c r="O50" s="274">
        <f t="shared" si="6"/>
        <v>0</v>
      </c>
      <c r="P50" s="275">
        <f t="shared" si="6"/>
        <v>0</v>
      </c>
    </row>
    <row r="51" spans="2:17" s="69" customFormat="1" x14ac:dyDescent="0.25">
      <c r="B51" s="166" t="s">
        <v>2005</v>
      </c>
      <c r="C51" s="271" t="str">
        <f>Input!$D$5</f>
        <v>VND million</v>
      </c>
      <c r="D51" s="58"/>
      <c r="E51" s="276">
        <f>IFERROR(-E48,"-")</f>
        <v>2541.6666666666665</v>
      </c>
      <c r="F51" s="272">
        <f t="shared" ref="F51:P51" si="7">IFERROR(-F48,"-")</f>
        <v>2541.6666666666665</v>
      </c>
      <c r="G51" s="272">
        <f t="shared" si="7"/>
        <v>2541.6666666666665</v>
      </c>
      <c r="H51" s="272" t="str">
        <f t="shared" si="7"/>
        <v>-</v>
      </c>
      <c r="I51" s="272" t="str">
        <f t="shared" si="7"/>
        <v>-</v>
      </c>
      <c r="J51" s="272" t="str">
        <f t="shared" si="7"/>
        <v>-</v>
      </c>
      <c r="K51" s="272" t="str">
        <f t="shared" si="7"/>
        <v>-</v>
      </c>
      <c r="L51" s="272" t="str">
        <f t="shared" si="7"/>
        <v>-</v>
      </c>
      <c r="M51" s="272" t="str">
        <f t="shared" si="7"/>
        <v>-</v>
      </c>
      <c r="N51" s="272" t="str">
        <f t="shared" si="7"/>
        <v>-</v>
      </c>
      <c r="O51" s="272" t="str">
        <f t="shared" si="7"/>
        <v>-</v>
      </c>
      <c r="P51" s="277" t="str">
        <f t="shared" si="7"/>
        <v>-</v>
      </c>
    </row>
    <row r="52" spans="2:17" x14ac:dyDescent="0.25">
      <c r="B52" s="121" t="s">
        <v>2006</v>
      </c>
      <c r="C52" s="122" t="str">
        <f>Input!$D$5</f>
        <v>VND million</v>
      </c>
      <c r="D52" s="58"/>
      <c r="E52" s="124">
        <f ca="1">SUM(E45:E51)</f>
        <v>-13599.999999999998</v>
      </c>
      <c r="F52" s="125">
        <f t="shared" ref="F52:P52" ca="1" si="8">SUM(F45:F51)</f>
        <v>-13600</v>
      </c>
      <c r="G52" s="125">
        <f t="shared" ca="1" si="8"/>
        <v>-13600</v>
      </c>
      <c r="H52" s="125">
        <f t="shared" si="8"/>
        <v>0</v>
      </c>
      <c r="I52" s="125">
        <f t="shared" si="8"/>
        <v>0</v>
      </c>
      <c r="J52" s="125">
        <f t="shared" si="8"/>
        <v>0</v>
      </c>
      <c r="K52" s="125">
        <f t="shared" si="8"/>
        <v>0</v>
      </c>
      <c r="L52" s="125">
        <f t="shared" si="8"/>
        <v>0</v>
      </c>
      <c r="M52" s="125">
        <f t="shared" si="8"/>
        <v>0</v>
      </c>
      <c r="N52" s="125">
        <f t="shared" si="8"/>
        <v>0</v>
      </c>
      <c r="O52" s="125">
        <f t="shared" si="8"/>
        <v>0</v>
      </c>
      <c r="P52" s="305">
        <f t="shared" si="8"/>
        <v>0</v>
      </c>
    </row>
    <row r="53" spans="2:17" s="23" customFormat="1" x14ac:dyDescent="0.25">
      <c r="B53" s="121"/>
      <c r="C53" s="122"/>
      <c r="D53" s="531"/>
      <c r="E53" s="129"/>
      <c r="F53" s="129"/>
      <c r="G53" s="129"/>
      <c r="H53" s="129"/>
      <c r="I53" s="129"/>
      <c r="J53" s="129"/>
      <c r="K53" s="129"/>
      <c r="L53" s="129"/>
      <c r="M53" s="129"/>
      <c r="N53" s="129"/>
      <c r="O53" s="129"/>
      <c r="P53" s="129"/>
    </row>
    <row r="54" spans="2:17" x14ac:dyDescent="0.25">
      <c r="C54" s="108"/>
      <c r="D54" s="109"/>
      <c r="E54" s="130"/>
      <c r="F54" s="23"/>
      <c r="G54" s="23"/>
      <c r="H54" s="23"/>
      <c r="I54" s="23"/>
      <c r="J54" s="23"/>
      <c r="K54" s="23"/>
      <c r="L54" s="23"/>
      <c r="M54" s="23"/>
      <c r="N54" s="23"/>
      <c r="O54" s="23"/>
      <c r="P54" s="23"/>
    </row>
    <row r="55" spans="2:17" x14ac:dyDescent="0.25">
      <c r="B55" s="107" t="s">
        <v>91</v>
      </c>
      <c r="C55" s="108"/>
      <c r="D55" s="109"/>
      <c r="E55" s="109"/>
      <c r="F55" s="23"/>
      <c r="G55" s="23"/>
      <c r="H55" s="23"/>
      <c r="I55" s="23"/>
      <c r="J55" s="23"/>
      <c r="K55" s="23"/>
      <c r="L55" s="23"/>
      <c r="M55" s="23"/>
      <c r="N55" s="23"/>
      <c r="O55" s="23"/>
      <c r="P55" s="23"/>
    </row>
    <row r="56" spans="2:17" s="166" customFormat="1" x14ac:dyDescent="0.25">
      <c r="B56" s="110" t="s">
        <v>92</v>
      </c>
      <c r="C56" s="111" t="str">
        <f>Input!$D$5</f>
        <v>VND million</v>
      </c>
      <c r="D56" s="58"/>
      <c r="E56" s="279">
        <f>E19*Input!$D$91/Input!$D$8</f>
        <v>0</v>
      </c>
      <c r="F56" s="280">
        <f>F19*Input!$D$91/Input!$D$8</f>
        <v>0</v>
      </c>
      <c r="G56" s="280">
        <f ca="1">G19*Input!$D$91/Input!$D$8</f>
        <v>9309.523413269324</v>
      </c>
      <c r="H56" s="280">
        <f ca="1">H19*Input!$D$91/Input!$D$8</f>
        <v>9309.523413269324</v>
      </c>
      <c r="I56" s="280">
        <f ca="1">I19*Input!$D$91/Input!$D$8</f>
        <v>9309.523413269324</v>
      </c>
      <c r="J56" s="280">
        <f ca="1">J19*Input!$D$91/Input!$D$8</f>
        <v>9309.523413269324</v>
      </c>
      <c r="K56" s="280">
        <f ca="1">K19*Input!$D$91/Input!$D$8</f>
        <v>9309.523413269324</v>
      </c>
      <c r="L56" s="280">
        <f ca="1">L19*Input!$D$91/Input!$D$8</f>
        <v>9309.523413269324</v>
      </c>
      <c r="M56" s="280">
        <f ca="1">M19*Input!$D$91/Input!$D$8</f>
        <v>9309.523413269324</v>
      </c>
      <c r="N56" s="280">
        <f ca="1">N19*Input!$D$91/Input!$D$8</f>
        <v>9309.523413269324</v>
      </c>
      <c r="O56" s="280">
        <f ca="1">O19*Input!$D$91/Input!$D$8</f>
        <v>9309.523413269324</v>
      </c>
      <c r="P56" s="281">
        <f ca="1">P19*Input!$D$91/Input!$D$8</f>
        <v>9309.523413269324</v>
      </c>
    </row>
    <row r="57" spans="2:17" s="69" customFormat="1" x14ac:dyDescent="0.25">
      <c r="B57" s="254" t="s">
        <v>93</v>
      </c>
      <c r="C57" s="252" t="str">
        <f>Input!$D$5</f>
        <v>VND million</v>
      </c>
      <c r="D57" s="58"/>
      <c r="E57" s="255" t="str">
        <f>IFERROR(E20*Input!$D$92/Input!$D$8*Input!#REF!,"")</f>
        <v/>
      </c>
      <c r="F57" s="256" t="str">
        <f>IFERROR(F20*Input!$D$92/Input!$D$8*Input!#REF!,"")</f>
        <v/>
      </c>
      <c r="G57" s="256" t="str">
        <f ca="1">IFERROR(G20*Input!$D$92/Input!$D$8*Input!#REF!,"")</f>
        <v/>
      </c>
      <c r="H57" s="256" t="str">
        <f ca="1">IFERROR(H20*Input!$D$92/Input!$D$8*Input!#REF!,"")</f>
        <v/>
      </c>
      <c r="I57" s="256" t="str">
        <f ca="1">IFERROR(I20*Input!$D$92/Input!$D$8*Input!#REF!,"")</f>
        <v/>
      </c>
      <c r="J57" s="256" t="str">
        <f ca="1">IFERROR(J20*Input!$D$92/Input!$D$8*Input!#REF!,"")</f>
        <v/>
      </c>
      <c r="K57" s="256" t="str">
        <f ca="1">IFERROR(K20*Input!$D$92/Input!$D$8*Input!#REF!,"")</f>
        <v/>
      </c>
      <c r="L57" s="256" t="str">
        <f ca="1">IFERROR(L20*Input!$D$92/Input!$D$8*Input!#REF!,"")</f>
        <v/>
      </c>
      <c r="M57" s="256" t="str">
        <f ca="1">IFERROR(M20*Input!$D$92/Input!$D$8*Input!#REF!,"")</f>
        <v/>
      </c>
      <c r="N57" s="256" t="str">
        <f ca="1">IFERROR(N20*Input!$D$92/Input!$D$8*Input!#REF!,"")</f>
        <v/>
      </c>
      <c r="O57" s="256" t="str">
        <f ca="1">IFERROR(O20*Input!$D$92/Input!$D$8*Input!#REF!,"")</f>
        <v/>
      </c>
      <c r="P57" s="256" t="str">
        <f ca="1">IFERROR(P20*Input!$D$92/Input!$D$8*Input!#REF!,"")</f>
        <v/>
      </c>
      <c r="Q57" s="253"/>
    </row>
    <row r="58" spans="2:17" s="69" customFormat="1" x14ac:dyDescent="0.25">
      <c r="B58" s="254" t="s">
        <v>94</v>
      </c>
      <c r="C58" s="252" t="str">
        <f>Input!$D$5</f>
        <v>VND million</v>
      </c>
      <c r="D58" s="58"/>
      <c r="E58" s="255" t="str">
        <f>IFERROR(E21*Input!$D$93/Input!$D$8*Input!#REF!,"")</f>
        <v/>
      </c>
      <c r="F58" s="256" t="str">
        <f>IFERROR(F21*Input!$D$93/Input!$D$8*Input!#REF!,"")</f>
        <v/>
      </c>
      <c r="G58" s="256" t="str">
        <f ca="1">IFERROR(G21*Input!$D$93/Input!$D$8*Input!#REF!,"")</f>
        <v/>
      </c>
      <c r="H58" s="256" t="str">
        <f ca="1">IFERROR(H21*Input!$D$93/Input!$D$8*Input!#REF!,"")</f>
        <v/>
      </c>
      <c r="I58" s="256" t="str">
        <f ca="1">IFERROR(I21*Input!$D$93/Input!$D$8*Input!#REF!,"")</f>
        <v/>
      </c>
      <c r="J58" s="256" t="str">
        <f ca="1">IFERROR(J21*Input!$D$93/Input!$D$8*Input!#REF!,"")</f>
        <v/>
      </c>
      <c r="K58" s="256" t="str">
        <f ca="1">IFERROR(K21*Input!$D$93/Input!$D$8*Input!#REF!,"")</f>
        <v/>
      </c>
      <c r="L58" s="256" t="str">
        <f ca="1">IFERROR(L21*Input!$D$93/Input!$D$8*Input!#REF!,"")</f>
        <v/>
      </c>
      <c r="M58" s="256" t="str">
        <f ca="1">IFERROR(M21*Input!$D$93/Input!$D$8*Input!#REF!,"")</f>
        <v/>
      </c>
      <c r="N58" s="256" t="str">
        <f ca="1">IFERROR(N21*Input!$D$93/Input!$D$8*Input!#REF!,"")</f>
        <v/>
      </c>
      <c r="O58" s="256" t="str">
        <f ca="1">IFERROR(O21*Input!$D$93/Input!$D$8*Input!#REF!,"")</f>
        <v/>
      </c>
      <c r="P58" s="256" t="str">
        <f ca="1">IFERROR(P21*Input!$D$93/Input!$D$8*Input!#REF!,"")</f>
        <v/>
      </c>
      <c r="Q58" s="253"/>
    </row>
    <row r="59" spans="2:17" s="69" customFormat="1" x14ac:dyDescent="0.25">
      <c r="B59" s="254" t="s">
        <v>95</v>
      </c>
      <c r="C59" s="252" t="str">
        <f>Input!$D$5</f>
        <v>VND million</v>
      </c>
      <c r="D59" s="58"/>
      <c r="E59" s="255" t="str">
        <f ca="1">IFERROR(E22*Input!$D$94/Input!$D$8*Input!#REF!,"")</f>
        <v/>
      </c>
      <c r="F59" s="256" t="str">
        <f ca="1">IFERROR(F22*Input!$D$94/Input!$D$8*Input!#REF!,"")</f>
        <v/>
      </c>
      <c r="G59" s="256" t="str">
        <f ca="1">IFERROR(G22*Input!$D$94/Input!$D$8*Input!#REF!,"")</f>
        <v/>
      </c>
      <c r="H59" s="256" t="str">
        <f ca="1">IFERROR(H22*Input!$D$94/Input!$D$8*Input!#REF!,"")</f>
        <v/>
      </c>
      <c r="I59" s="256" t="str">
        <f ca="1">IFERROR(I22*Input!$D$94/Input!$D$8*Input!#REF!,"")</f>
        <v/>
      </c>
      <c r="J59" s="256" t="str">
        <f ca="1">IFERROR(J22*Input!$D$94/Input!$D$8*Input!#REF!,"")</f>
        <v/>
      </c>
      <c r="K59" s="256" t="str">
        <f ca="1">IFERROR(K22*Input!$D$94/Input!$D$8*Input!#REF!,"")</f>
        <v/>
      </c>
      <c r="L59" s="256" t="str">
        <f ca="1">IFERROR(L22*Input!$D$94/Input!$D$8*Input!#REF!,"")</f>
        <v/>
      </c>
      <c r="M59" s="256" t="str">
        <f ca="1">IFERROR(M22*Input!$D$94/Input!$D$8*Input!#REF!,"")</f>
        <v/>
      </c>
      <c r="N59" s="256" t="str">
        <f ca="1">IFERROR(N22*Input!$D$94/Input!$D$8*Input!#REF!,"")</f>
        <v/>
      </c>
      <c r="O59" s="256" t="str">
        <f ca="1">IFERROR(O22*Input!$D$94/Input!$D$8*Input!#REF!,"")</f>
        <v/>
      </c>
      <c r="P59" s="256" t="str">
        <f ca="1">IFERROR(P22*Input!$D$94/Input!$D$8*Input!#REF!,"")</f>
        <v/>
      </c>
      <c r="Q59" s="253"/>
    </row>
    <row r="60" spans="2:17" x14ac:dyDescent="0.25">
      <c r="B60" s="107" t="s">
        <v>96</v>
      </c>
      <c r="C60" s="122" t="str">
        <f>Input!$D$5</f>
        <v>VND million</v>
      </c>
      <c r="D60" s="58"/>
      <c r="E60" s="126">
        <f ca="1">SUM(E56:E59)</f>
        <v>0</v>
      </c>
      <c r="F60" s="127">
        <f t="shared" ref="F60:P60" ca="1" si="9">SUM(F56:F59)</f>
        <v>0</v>
      </c>
      <c r="G60" s="127">
        <f t="shared" ca="1" si="9"/>
        <v>9309.523413269324</v>
      </c>
      <c r="H60" s="127">
        <f ca="1">SUM(H56:H59)</f>
        <v>9309.523413269324</v>
      </c>
      <c r="I60" s="127">
        <f t="shared" ca="1" si="9"/>
        <v>9309.523413269324</v>
      </c>
      <c r="J60" s="127">
        <f t="shared" ca="1" si="9"/>
        <v>9309.523413269324</v>
      </c>
      <c r="K60" s="127">
        <f t="shared" ca="1" si="9"/>
        <v>9309.523413269324</v>
      </c>
      <c r="L60" s="127">
        <f t="shared" ca="1" si="9"/>
        <v>9309.523413269324</v>
      </c>
      <c r="M60" s="127">
        <f t="shared" ca="1" si="9"/>
        <v>9309.523413269324</v>
      </c>
      <c r="N60" s="127">
        <f t="shared" ca="1" si="9"/>
        <v>9309.523413269324</v>
      </c>
      <c r="O60" s="127">
        <f t="shared" ca="1" si="9"/>
        <v>9309.523413269324</v>
      </c>
      <c r="P60" s="128">
        <f t="shared" ca="1" si="9"/>
        <v>9309.523413269324</v>
      </c>
    </row>
    <row r="61" spans="2:17" x14ac:dyDescent="0.25">
      <c r="B61" s="109"/>
      <c r="C61" s="108"/>
      <c r="D61" s="109"/>
      <c r="E61" s="131"/>
      <c r="F61" s="131"/>
      <c r="G61" s="131"/>
      <c r="H61" s="131"/>
      <c r="I61" s="131"/>
      <c r="J61" s="131"/>
      <c r="K61" s="131"/>
      <c r="L61" s="131"/>
      <c r="M61" s="131"/>
      <c r="N61" s="131"/>
      <c r="O61" s="131"/>
      <c r="P61" s="131"/>
    </row>
    <row r="62" spans="2:17" x14ac:dyDescent="0.25">
      <c r="B62" s="109"/>
      <c r="C62" s="108"/>
      <c r="D62" s="109"/>
      <c r="E62" s="3"/>
      <c r="F62" s="131"/>
      <c r="G62" s="131"/>
      <c r="H62" s="131"/>
      <c r="I62" s="131"/>
      <c r="J62" s="131"/>
      <c r="K62" s="131"/>
      <c r="L62" s="131"/>
      <c r="M62" s="131"/>
      <c r="N62" s="131"/>
      <c r="O62" s="131"/>
      <c r="P62" s="131"/>
    </row>
    <row r="63" spans="2:17" x14ac:dyDescent="0.25">
      <c r="B63" s="123" t="s">
        <v>97</v>
      </c>
      <c r="C63" s="108"/>
      <c r="D63" s="109"/>
      <c r="E63" s="131"/>
      <c r="F63" s="131"/>
      <c r="G63" s="131"/>
      <c r="H63" s="131"/>
      <c r="I63" s="131"/>
      <c r="J63" s="131"/>
      <c r="K63" s="131"/>
      <c r="L63" s="131"/>
      <c r="M63" s="131"/>
      <c r="N63" s="131"/>
      <c r="O63" s="131"/>
      <c r="P63" s="131"/>
    </row>
    <row r="64" spans="2:17" x14ac:dyDescent="0.25">
      <c r="B64" s="132" t="str">
        <f>B30</f>
        <v>Enterprise cashflow, costs and benefits</v>
      </c>
      <c r="C64" s="111" t="str">
        <f>Input!$D$5</f>
        <v>VND million</v>
      </c>
      <c r="D64" s="109"/>
      <c r="E64" s="112">
        <f t="shared" ref="E64:P64" ca="1" si="10">E41</f>
        <v>-26839.999999999996</v>
      </c>
      <c r="F64" s="113">
        <f t="shared" ca="1" si="10"/>
        <v>-302758.48594243982</v>
      </c>
      <c r="G64" s="113">
        <f ca="1">G41</f>
        <v>111119.24297121991</v>
      </c>
      <c r="H64" s="113">
        <f t="shared" ca="1" si="10"/>
        <v>117887.09971782257</v>
      </c>
      <c r="I64" s="113">
        <f t="shared" ca="1" si="10"/>
        <v>117887.09971782257</v>
      </c>
      <c r="J64" s="113">
        <f t="shared" ca="1" si="10"/>
        <v>117887.09971782257</v>
      </c>
      <c r="K64" s="113">
        <f t="shared" ca="1" si="10"/>
        <v>117887.09971782257</v>
      </c>
      <c r="L64" s="113">
        <f t="shared" ca="1" si="10"/>
        <v>117887.09971782257</v>
      </c>
      <c r="M64" s="113">
        <f t="shared" ca="1" si="10"/>
        <v>117887.09971782257</v>
      </c>
      <c r="N64" s="113">
        <f t="shared" ca="1" si="10"/>
        <v>117887.09971782257</v>
      </c>
      <c r="O64" s="113">
        <f t="shared" ca="1" si="10"/>
        <v>117887.09971782257</v>
      </c>
      <c r="P64" s="114">
        <f t="shared" ca="1" si="10"/>
        <v>117887.09971782257</v>
      </c>
    </row>
    <row r="65" spans="2:16" x14ac:dyDescent="0.25">
      <c r="B65" s="132" t="str">
        <f>B44</f>
        <v>Government cashflow, costs and benefits</v>
      </c>
      <c r="C65" s="111" t="str">
        <f>Input!$D$5</f>
        <v>VND million</v>
      </c>
      <c r="D65" s="109"/>
      <c r="E65" s="115">
        <f ca="1">E52</f>
        <v>-13599.999999999998</v>
      </c>
      <c r="F65" s="116">
        <f t="shared" ref="F65:P65" ca="1" si="11">F52</f>
        <v>-13600</v>
      </c>
      <c r="G65" s="116">
        <f t="shared" ca="1" si="11"/>
        <v>-13600</v>
      </c>
      <c r="H65" s="116">
        <f t="shared" si="11"/>
        <v>0</v>
      </c>
      <c r="I65" s="116">
        <f t="shared" si="11"/>
        <v>0</v>
      </c>
      <c r="J65" s="116">
        <f t="shared" si="11"/>
        <v>0</v>
      </c>
      <c r="K65" s="116">
        <f t="shared" si="11"/>
        <v>0</v>
      </c>
      <c r="L65" s="116">
        <f t="shared" si="11"/>
        <v>0</v>
      </c>
      <c r="M65" s="116">
        <f t="shared" si="11"/>
        <v>0</v>
      </c>
      <c r="N65" s="116">
        <f t="shared" si="11"/>
        <v>0</v>
      </c>
      <c r="O65" s="116">
        <f t="shared" si="11"/>
        <v>0</v>
      </c>
      <c r="P65" s="117">
        <f t="shared" si="11"/>
        <v>0</v>
      </c>
    </row>
    <row r="66" spans="2:16" x14ac:dyDescent="0.25">
      <c r="B66" s="132" t="str">
        <f>B55</f>
        <v>Environmental benefits</v>
      </c>
      <c r="C66" s="111" t="str">
        <f>Input!$D$5</f>
        <v>VND million</v>
      </c>
      <c r="D66" s="109"/>
      <c r="E66" s="118">
        <f t="shared" ref="E66:P66" ca="1" si="12">E60</f>
        <v>0</v>
      </c>
      <c r="F66" s="119">
        <f t="shared" ca="1" si="12"/>
        <v>0</v>
      </c>
      <c r="G66" s="119">
        <f t="shared" ca="1" si="12"/>
        <v>9309.523413269324</v>
      </c>
      <c r="H66" s="119">
        <f t="shared" ca="1" si="12"/>
        <v>9309.523413269324</v>
      </c>
      <c r="I66" s="119">
        <f t="shared" ca="1" si="12"/>
        <v>9309.523413269324</v>
      </c>
      <c r="J66" s="119">
        <f t="shared" ca="1" si="12"/>
        <v>9309.523413269324</v>
      </c>
      <c r="K66" s="119">
        <f t="shared" ca="1" si="12"/>
        <v>9309.523413269324</v>
      </c>
      <c r="L66" s="119">
        <f t="shared" ca="1" si="12"/>
        <v>9309.523413269324</v>
      </c>
      <c r="M66" s="119">
        <f t="shared" ca="1" si="12"/>
        <v>9309.523413269324</v>
      </c>
      <c r="N66" s="119">
        <f t="shared" ca="1" si="12"/>
        <v>9309.523413269324</v>
      </c>
      <c r="O66" s="119">
        <f t="shared" ca="1" si="12"/>
        <v>9309.523413269324</v>
      </c>
      <c r="P66" s="120">
        <f t="shared" ca="1" si="12"/>
        <v>9309.523413269324</v>
      </c>
    </row>
    <row r="67" spans="2:16" x14ac:dyDescent="0.25">
      <c r="B67" s="133" t="s">
        <v>98</v>
      </c>
      <c r="C67" s="122" t="str">
        <f>Input!$D$5</f>
        <v>VND million</v>
      </c>
      <c r="D67" s="134"/>
      <c r="E67" s="126">
        <f ca="1">SUM(E64:E66)</f>
        <v>-40439.999999999993</v>
      </c>
      <c r="F67" s="127">
        <f ca="1">SUM(F64:F66)</f>
        <v>-316358.48594243982</v>
      </c>
      <c r="G67" s="127">
        <f ca="1">SUM(G64:G66)</f>
        <v>106828.76638448924</v>
      </c>
      <c r="H67" s="127">
        <f t="shared" ref="H67:P67" ca="1" si="13">SUM(H64:H66)</f>
        <v>127196.6231310919</v>
      </c>
      <c r="I67" s="127">
        <f t="shared" ca="1" si="13"/>
        <v>127196.6231310919</v>
      </c>
      <c r="J67" s="127">
        <f t="shared" ca="1" si="13"/>
        <v>127196.6231310919</v>
      </c>
      <c r="K67" s="127">
        <f t="shared" ca="1" si="13"/>
        <v>127196.6231310919</v>
      </c>
      <c r="L67" s="127">
        <f t="shared" ca="1" si="13"/>
        <v>127196.6231310919</v>
      </c>
      <c r="M67" s="127">
        <f t="shared" ca="1" si="13"/>
        <v>127196.6231310919</v>
      </c>
      <c r="N67" s="127">
        <f t="shared" ca="1" si="13"/>
        <v>127196.6231310919</v>
      </c>
      <c r="O67" s="127">
        <f t="shared" ca="1" si="13"/>
        <v>127196.6231310919</v>
      </c>
      <c r="P67" s="128">
        <f t="shared" ca="1" si="13"/>
        <v>127196.6231310919</v>
      </c>
    </row>
    <row r="68" spans="2:16" x14ac:dyDescent="0.25">
      <c r="B68" s="33"/>
      <c r="C68" s="66"/>
      <c r="D68" s="33"/>
      <c r="E68" s="33"/>
    </row>
    <row r="69" spans="2:16" x14ac:dyDescent="0.25">
      <c r="B69" s="33"/>
      <c r="C69" s="66"/>
      <c r="D69" s="33"/>
      <c r="E69" s="33"/>
    </row>
    <row r="70" spans="2:16" x14ac:dyDescent="0.25">
      <c r="B70" s="33"/>
      <c r="C70" s="66"/>
      <c r="D70" s="33"/>
      <c r="E70" s="33"/>
    </row>
    <row r="71" spans="2:16" x14ac:dyDescent="0.25">
      <c r="B71" s="92" t="s">
        <v>44</v>
      </c>
      <c r="C71" s="66"/>
      <c r="D71" s="33"/>
      <c r="E71" s="33"/>
    </row>
    <row r="72" spans="2:16" x14ac:dyDescent="0.25">
      <c r="B72" s="97" t="s">
        <v>47</v>
      </c>
      <c r="C72" s="111" t="str">
        <f>Input!$D$5</f>
        <v>VND million</v>
      </c>
      <c r="D72" s="135">
        <f ca="1">ROUND(E41+NPV($D$77,F41:P41),-3)</f>
        <v>487000</v>
      </c>
      <c r="E72" s="162"/>
    </row>
    <row r="73" spans="2:16" x14ac:dyDescent="0.25">
      <c r="B73" s="97" t="s">
        <v>50</v>
      </c>
      <c r="C73" s="111" t="str">
        <f>Input!$D$5</f>
        <v>VND million</v>
      </c>
      <c r="D73" s="135">
        <f ca="1">ROUND(E52+NPV($D$77,F52:P52),-3)</f>
        <v>-38000</v>
      </c>
      <c r="E73" s="162"/>
    </row>
    <row r="74" spans="2:16" x14ac:dyDescent="0.25">
      <c r="B74" s="97" t="s">
        <v>1998</v>
      </c>
      <c r="C74" s="111" t="str">
        <f>Input!$D$5</f>
        <v>VND million</v>
      </c>
      <c r="D74" s="135">
        <f ca="1">ROUND(E60+NPV($D$77,F60:P60),-3)</f>
        <v>64000</v>
      </c>
      <c r="E74" s="162"/>
    </row>
    <row r="75" spans="2:16" x14ac:dyDescent="0.25">
      <c r="B75" s="95" t="s">
        <v>52</v>
      </c>
      <c r="C75" s="122" t="str">
        <f>Input!$D$5</f>
        <v>VND million</v>
      </c>
      <c r="D75" s="136">
        <f ca="1">ROUND(E67+NPV($D$77,F67:P67),-3)</f>
        <v>512000</v>
      </c>
      <c r="E75" s="162"/>
    </row>
    <row r="77" spans="2:16" x14ac:dyDescent="0.25">
      <c r="B77" t="s">
        <v>57</v>
      </c>
      <c r="C77" s="89" t="s">
        <v>46</v>
      </c>
      <c r="D77" s="296">
        <f>Input!$D$97</f>
        <v>6.3E-2</v>
      </c>
    </row>
    <row r="79" spans="2:16" x14ac:dyDescent="0.25">
      <c r="B79" s="92" t="s">
        <v>63</v>
      </c>
    </row>
    <row r="80" spans="2:16" x14ac:dyDescent="0.25">
      <c r="B80" s="97" t="s">
        <v>66</v>
      </c>
      <c r="C80" s="111" t="str">
        <f>Input!$D$5</f>
        <v>VND million</v>
      </c>
      <c r="D80" s="135">
        <f ca="1">E41+NPV($D$82,F41:P41)</f>
        <v>350845.55648023094</v>
      </c>
    </row>
    <row r="82" spans="2:5" x14ac:dyDescent="0.25">
      <c r="B82" t="s">
        <v>99</v>
      </c>
      <c r="C82" s="89" t="s">
        <v>46</v>
      </c>
      <c r="D82" s="294">
        <f>Input!D59</f>
        <v>0.1</v>
      </c>
    </row>
    <row r="84" spans="2:5" x14ac:dyDescent="0.25">
      <c r="B84" s="3" t="s">
        <v>100</v>
      </c>
      <c r="C84"/>
    </row>
    <row r="85" spans="2:5" x14ac:dyDescent="0.25">
      <c r="B85" t="s">
        <v>101</v>
      </c>
      <c r="C85" t="s">
        <v>74</v>
      </c>
      <c r="D85" s="432">
        <f ca="1">Input!D101*Input!$D$34</f>
        <v>1.5249999999999999</v>
      </c>
    </row>
    <row r="86" spans="2:5" x14ac:dyDescent="0.25">
      <c r="B86" t="s">
        <v>102</v>
      </c>
      <c r="C86" t="s">
        <v>74</v>
      </c>
      <c r="D86" s="80">
        <f ca="1">Input!D102*Input!$D$34</f>
        <v>61</v>
      </c>
    </row>
    <row r="87" spans="2:5" x14ac:dyDescent="0.25">
      <c r="B87" t="s">
        <v>103</v>
      </c>
      <c r="C87" t="s">
        <v>74</v>
      </c>
      <c r="D87" s="144">
        <f ca="1">IFERROR(Calculations!$D$25*Input!$D$103,0)</f>
        <v>206.93886445682986</v>
      </c>
      <c r="E87" s="465"/>
    </row>
    <row r="88" spans="2:5" x14ac:dyDescent="0.25">
      <c r="B88" t="s">
        <v>104</v>
      </c>
      <c r="C88" t="s">
        <v>74</v>
      </c>
      <c r="D88" s="312">
        <f ca="1">Input!$D$104</f>
        <v>3</v>
      </c>
    </row>
    <row r="89" spans="2:5" x14ac:dyDescent="0.25">
      <c r="B89" t="s">
        <v>105</v>
      </c>
      <c r="C89" t="s">
        <v>74</v>
      </c>
      <c r="D89" s="313">
        <f>Calculations!D146</f>
        <v>31</v>
      </c>
    </row>
    <row r="90" spans="2:5" x14ac:dyDescent="0.25">
      <c r="B90" t="s">
        <v>106</v>
      </c>
      <c r="C90" s="89" t="s">
        <v>74</v>
      </c>
      <c r="D90" s="145">
        <f ca="1">SUM(D85:D89)</f>
        <v>303.46386445682987</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BE339-C4ED-4EB3-8E10-071722A6DE12}">
  <sheetPr>
    <tabColor rgb="FF0078E1"/>
  </sheetPr>
  <dimension ref="A1:AD146"/>
  <sheetViews>
    <sheetView zoomScale="80" zoomScaleNormal="80" workbookViewId="0"/>
  </sheetViews>
  <sheetFormatPr defaultColWidth="8.85546875" defaultRowHeight="15" x14ac:dyDescent="0.25"/>
  <cols>
    <col min="1" max="1" width="4" customWidth="1"/>
    <col min="2" max="2" width="46.28515625" customWidth="1"/>
    <col min="3" max="3" width="22.5703125" customWidth="1"/>
    <col min="4" max="4" width="19.5703125" customWidth="1"/>
    <col min="5" max="5" width="20.140625" customWidth="1"/>
    <col min="6" max="7" width="17.28515625" customWidth="1"/>
    <col min="8" max="8" width="13.7109375" bestFit="1" customWidth="1"/>
    <col min="9" max="9" width="15.28515625" customWidth="1"/>
    <col min="10" max="10" width="16.85546875" customWidth="1"/>
    <col min="11" max="11" width="13.85546875" bestFit="1" customWidth="1"/>
    <col min="12" max="12" width="13.7109375" bestFit="1" customWidth="1"/>
    <col min="13" max="16" width="13.85546875" bestFit="1" customWidth="1"/>
    <col min="17" max="17" width="13.7109375" bestFit="1" customWidth="1"/>
    <col min="18" max="18" width="13.85546875" bestFit="1" customWidth="1"/>
    <col min="19" max="19" width="17.5703125" customWidth="1"/>
    <col min="20" max="20" width="16.42578125" customWidth="1"/>
    <col min="21" max="21" width="13" bestFit="1" customWidth="1"/>
    <col min="22" max="23" width="11.7109375" bestFit="1" customWidth="1"/>
    <col min="24" max="24" width="13.7109375" bestFit="1" customWidth="1"/>
    <col min="25" max="25" width="12.85546875" bestFit="1" customWidth="1"/>
    <col min="26" max="26" width="11.5703125" bestFit="1" customWidth="1"/>
    <col min="27" max="29" width="9" bestFit="1" customWidth="1"/>
    <col min="30" max="30" width="12.7109375" bestFit="1" customWidth="1"/>
    <col min="31" max="33" width="9" bestFit="1" customWidth="1"/>
    <col min="34" max="35" width="12.7109375" bestFit="1" customWidth="1"/>
    <col min="36" max="37" width="9" bestFit="1" customWidth="1"/>
  </cols>
  <sheetData>
    <row r="1" spans="2:16" s="1" customFormat="1" ht="19.5" thickBot="1" x14ac:dyDescent="0.35">
      <c r="B1" s="1" t="s">
        <v>107</v>
      </c>
    </row>
    <row r="2" spans="2:16" ht="15.75" thickTop="1" x14ac:dyDescent="0.25"/>
    <row r="3" spans="2:16" ht="15.75" x14ac:dyDescent="0.25">
      <c r="B3" s="2" t="s">
        <v>108</v>
      </c>
      <c r="C3" s="2"/>
      <c r="D3" s="2"/>
      <c r="E3" s="2"/>
      <c r="F3" s="2"/>
      <c r="G3" s="2"/>
      <c r="H3" s="2"/>
      <c r="I3" s="2"/>
      <c r="J3" s="2"/>
      <c r="K3" s="2"/>
      <c r="L3" s="2"/>
      <c r="M3" s="2"/>
      <c r="N3" s="2"/>
      <c r="O3" s="2"/>
      <c r="P3" s="2"/>
    </row>
    <row r="5" spans="2:16" x14ac:dyDescent="0.25">
      <c r="B5" s="23" t="s">
        <v>109</v>
      </c>
    </row>
    <row r="6" spans="2:16" x14ac:dyDescent="0.25">
      <c r="B6" s="23" t="str">
        <f>Lists!$B$76</f>
        <v>Pilot period</v>
      </c>
      <c r="C6" t="s">
        <v>110</v>
      </c>
      <c r="D6" s="73">
        <f>Input!D16</f>
        <v>2023</v>
      </c>
    </row>
    <row r="7" spans="2:16" x14ac:dyDescent="0.25">
      <c r="B7" s="23" t="str">
        <f>Lists!$B$77</f>
        <v>Full scheme</v>
      </c>
      <c r="C7" t="s">
        <v>110</v>
      </c>
      <c r="D7" s="73">
        <f>Input!D17</f>
        <v>2026</v>
      </c>
    </row>
    <row r="10" spans="2:16" x14ac:dyDescent="0.25">
      <c r="D10" s="37">
        <f>Input!D23</f>
        <v>2023</v>
      </c>
      <c r="E10" s="40">
        <f>D10+1</f>
        <v>2024</v>
      </c>
      <c r="F10" s="42">
        <f>E10+1</f>
        <v>2025</v>
      </c>
      <c r="G10" s="40">
        <f t="shared" ref="G10:P10" si="0">F10+1</f>
        <v>2026</v>
      </c>
      <c r="H10" s="40">
        <f t="shared" si="0"/>
        <v>2027</v>
      </c>
      <c r="I10" s="42">
        <f t="shared" si="0"/>
        <v>2028</v>
      </c>
      <c r="J10" s="40">
        <f t="shared" si="0"/>
        <v>2029</v>
      </c>
      <c r="K10" s="40">
        <f t="shared" si="0"/>
        <v>2030</v>
      </c>
      <c r="L10" s="40">
        <f t="shared" si="0"/>
        <v>2031</v>
      </c>
      <c r="M10" s="40">
        <f t="shared" si="0"/>
        <v>2032</v>
      </c>
      <c r="N10" s="40">
        <f t="shared" si="0"/>
        <v>2033</v>
      </c>
      <c r="O10" s="40">
        <f t="shared" si="0"/>
        <v>2034</v>
      </c>
      <c r="P10" s="42">
        <f t="shared" si="0"/>
        <v>2035</v>
      </c>
    </row>
    <row r="11" spans="2:16" x14ac:dyDescent="0.25">
      <c r="B11" s="23" t="s">
        <v>109</v>
      </c>
      <c r="C11" s="61"/>
      <c r="D11" s="163">
        <f>Input!D24</f>
        <v>1</v>
      </c>
      <c r="E11" s="164">
        <f>Input!E24</f>
        <v>1</v>
      </c>
      <c r="F11" s="164">
        <f>Input!F24</f>
        <v>1</v>
      </c>
      <c r="G11" s="163">
        <f>Input!G24</f>
        <v>0</v>
      </c>
      <c r="H11" s="164">
        <f>Input!H24</f>
        <v>0</v>
      </c>
      <c r="I11" s="164">
        <f>Input!I24</f>
        <v>0</v>
      </c>
      <c r="J11" s="163">
        <f>Input!J24</f>
        <v>0</v>
      </c>
      <c r="K11" s="164">
        <f>Input!K24</f>
        <v>0</v>
      </c>
      <c r="L11" s="164">
        <f>Input!L24</f>
        <v>0</v>
      </c>
      <c r="M11" s="164">
        <f>Input!M24</f>
        <v>0</v>
      </c>
      <c r="N11" s="164">
        <f>Input!N24</f>
        <v>0</v>
      </c>
      <c r="O11" s="164">
        <f>Input!O24</f>
        <v>0</v>
      </c>
      <c r="P11" s="165">
        <f>Input!P24</f>
        <v>0</v>
      </c>
    </row>
    <row r="12" spans="2:16" x14ac:dyDescent="0.25">
      <c r="B12" s="23" t="str">
        <f>Lists!$B$76</f>
        <v>Pilot period</v>
      </c>
      <c r="D12" s="62">
        <f>Input!D25</f>
        <v>1</v>
      </c>
      <c r="E12" s="154">
        <f>Input!E25</f>
        <v>1</v>
      </c>
      <c r="F12" s="154">
        <f>Input!F25</f>
        <v>1</v>
      </c>
      <c r="G12" s="62">
        <f>Input!G25</f>
        <v>0</v>
      </c>
      <c r="H12" s="154">
        <f>Input!H25</f>
        <v>0</v>
      </c>
      <c r="I12" s="154">
        <f>Input!I25</f>
        <v>0</v>
      </c>
      <c r="J12" s="62">
        <f>Input!J25</f>
        <v>0</v>
      </c>
      <c r="K12" s="154">
        <f>Input!K25</f>
        <v>0</v>
      </c>
      <c r="L12" s="154">
        <f>Input!L25</f>
        <v>0</v>
      </c>
      <c r="M12" s="154">
        <f>Input!M25</f>
        <v>0</v>
      </c>
      <c r="N12" s="154">
        <f>Input!N25</f>
        <v>0</v>
      </c>
      <c r="O12" s="154">
        <f>Input!O25</f>
        <v>0</v>
      </c>
      <c r="P12" s="156">
        <f>Input!P25</f>
        <v>0</v>
      </c>
    </row>
    <row r="13" spans="2:16" x14ac:dyDescent="0.25">
      <c r="B13" s="23" t="str">
        <f>Lists!$B$77</f>
        <v>Full scheme</v>
      </c>
      <c r="D13" s="63">
        <f>Input!D26</f>
        <v>0</v>
      </c>
      <c r="E13" s="155">
        <f>Input!E26</f>
        <v>0</v>
      </c>
      <c r="F13" s="155">
        <f>Input!F26</f>
        <v>0</v>
      </c>
      <c r="G13" s="63">
        <f>Input!G26</f>
        <v>0</v>
      </c>
      <c r="H13" s="155">
        <f>Input!H26</f>
        <v>0</v>
      </c>
      <c r="I13" s="155">
        <f>Input!I26</f>
        <v>0</v>
      </c>
      <c r="J13" s="63">
        <f>Input!J26</f>
        <v>0</v>
      </c>
      <c r="K13" s="155">
        <f>Input!K26</f>
        <v>0</v>
      </c>
      <c r="L13" s="155">
        <f>Input!L26</f>
        <v>0</v>
      </c>
      <c r="M13" s="155">
        <f>Input!M26</f>
        <v>0</v>
      </c>
      <c r="N13" s="155">
        <f>Input!N26</f>
        <v>0</v>
      </c>
      <c r="O13" s="155">
        <f>Input!O26</f>
        <v>0</v>
      </c>
      <c r="P13" s="157">
        <f>Input!P26</f>
        <v>0</v>
      </c>
    </row>
    <row r="15" spans="2:16" x14ac:dyDescent="0.25">
      <c r="B15" t="s">
        <v>111</v>
      </c>
      <c r="D15" s="153">
        <f>Input!D8</f>
        <v>1000000</v>
      </c>
    </row>
    <row r="16" spans="2:16" x14ac:dyDescent="0.25">
      <c r="B16" t="s">
        <v>112</v>
      </c>
      <c r="D16" s="153">
        <f>Input!D9</f>
        <v>1000</v>
      </c>
    </row>
    <row r="17" spans="2:16" x14ac:dyDescent="0.25">
      <c r="B17" t="s">
        <v>235</v>
      </c>
      <c r="C17" t="s">
        <v>113</v>
      </c>
      <c r="D17" s="158">
        <f>Emissions!E50</f>
        <v>41.868000000000002</v>
      </c>
    </row>
    <row r="20" spans="2:16" ht="15.75" x14ac:dyDescent="0.25">
      <c r="B20" s="2" t="s">
        <v>114</v>
      </c>
      <c r="C20" s="2"/>
      <c r="D20" s="2"/>
      <c r="E20" s="2"/>
      <c r="F20" s="2"/>
      <c r="G20" s="2"/>
      <c r="H20" s="2"/>
      <c r="I20" s="2"/>
      <c r="J20" s="2"/>
      <c r="K20" s="2"/>
      <c r="L20" s="2"/>
      <c r="M20" s="2"/>
      <c r="N20" s="2"/>
      <c r="O20" s="2"/>
      <c r="P20" s="2"/>
    </row>
    <row r="22" spans="2:16" x14ac:dyDescent="0.25">
      <c r="B22" s="3" t="s">
        <v>115</v>
      </c>
    </row>
    <row r="23" spans="2:16" x14ac:dyDescent="0.25">
      <c r="D23" s="28" t="str" cm="1">
        <f t="array" ref="D23:E23">TRANSPOSE(Lists!$B$76:$B$77)</f>
        <v>Pilot period</v>
      </c>
      <c r="E23" s="47" t="str">
        <v>Full scheme</v>
      </c>
    </row>
    <row r="24" spans="2:16" x14ac:dyDescent="0.25">
      <c r="B24" t="s">
        <v>62</v>
      </c>
      <c r="C24" t="s">
        <v>59</v>
      </c>
      <c r="D24" s="141">
        <f>SUMIF(Lists!$C$9:$C$37,1,'Energy consumption (toe)'!$D$10:$D$38)</f>
        <v>61</v>
      </c>
      <c r="E24" s="165">
        <f>SUM('Energy consumption (toe)'!$D$10:$D$38)</f>
        <v>2321</v>
      </c>
    </row>
    <row r="25" spans="2:16" x14ac:dyDescent="0.25">
      <c r="B25" t="s">
        <v>48</v>
      </c>
      <c r="C25" s="111" t="str">
        <f>Input!$D$5</f>
        <v>VND million</v>
      </c>
      <c r="D25" s="493">
        <f ca="1">Calculations!$D$27*Input!$D$117/1000</f>
        <v>275918.48594243982</v>
      </c>
      <c r="E25" s="300"/>
      <c r="G25" s="484"/>
    </row>
    <row r="26" spans="2:16" x14ac:dyDescent="0.25">
      <c r="B26" t="s">
        <v>116</v>
      </c>
      <c r="C26" t="s">
        <v>54</v>
      </c>
      <c r="D26" s="144">
        <f>SUMIF(Lists!$C$9:$C$49,1,'Energy consumption (toe)'!$Z$10:$Z$51)</f>
        <v>240.16040925469997</v>
      </c>
      <c r="E26" s="300"/>
    </row>
    <row r="27" spans="2:16" x14ac:dyDescent="0.25">
      <c r="B27" t="s">
        <v>51</v>
      </c>
      <c r="C27" t="s">
        <v>54</v>
      </c>
      <c r="D27" s="502">
        <f>SUMPRODUCT('Energy consumption (toe)'!$Z$10:$Z$38,Lists!$C$9:$C$37,Lists!$D$9:$D$37)</f>
        <v>12.008020462734999</v>
      </c>
      <c r="E27" s="300"/>
    </row>
    <row r="28" spans="2:16" x14ac:dyDescent="0.25">
      <c r="B28" t="s">
        <v>117</v>
      </c>
      <c r="C28" t="s">
        <v>65</v>
      </c>
      <c r="D28" s="144">
        <f ca="1">D26*SUMPRODUCT(Emissions!$D$8:$D$12,Emissions!$H$8:$H$12)</f>
        <v>1607427.4801756553</v>
      </c>
      <c r="E28" s="300"/>
    </row>
    <row r="29" spans="2:16" x14ac:dyDescent="0.25">
      <c r="B29" t="s">
        <v>118</v>
      </c>
      <c r="C29" t="s">
        <v>65</v>
      </c>
      <c r="D29" s="426">
        <f ca="1">D27*SUMPRODUCT(Emissions!$D$8:$D$12,Emissions!$H$8:$H$12)</f>
        <v>80371.374008782775</v>
      </c>
      <c r="E29" s="301"/>
    </row>
    <row r="31" spans="2:16" x14ac:dyDescent="0.25">
      <c r="B31" s="66"/>
      <c r="C31" s="33"/>
      <c r="D31" s="23"/>
      <c r="E31" s="64"/>
    </row>
    <row r="32" spans="2:16" x14ac:dyDescent="0.25">
      <c r="D32" s="64"/>
      <c r="E32" s="64"/>
    </row>
    <row r="33" spans="2:18" ht="15.75" x14ac:dyDescent="0.25">
      <c r="B33" s="2" t="s">
        <v>2035</v>
      </c>
      <c r="C33" s="2"/>
      <c r="D33" s="2"/>
      <c r="E33" s="2"/>
      <c r="F33" s="2"/>
      <c r="G33" s="2"/>
      <c r="H33" s="2"/>
      <c r="I33" s="2"/>
      <c r="J33" s="2"/>
      <c r="K33" s="2"/>
      <c r="L33" s="2"/>
      <c r="M33" s="2"/>
      <c r="N33" s="2"/>
      <c r="O33" s="2"/>
      <c r="P33" s="2"/>
    </row>
    <row r="34" spans="2:18" x14ac:dyDescent="0.25">
      <c r="B34" s="3"/>
    </row>
    <row r="36" spans="2:18" x14ac:dyDescent="0.25">
      <c r="B36" s="3" t="s">
        <v>1971</v>
      </c>
      <c r="C36" t="s">
        <v>110</v>
      </c>
      <c r="D36" s="147">
        <f t="shared" ref="D36:P36" si="1">D10</f>
        <v>2023</v>
      </c>
      <c r="E36" s="148">
        <f t="shared" si="1"/>
        <v>2024</v>
      </c>
      <c r="F36" s="148">
        <f t="shared" si="1"/>
        <v>2025</v>
      </c>
      <c r="G36" s="148">
        <f t="shared" si="1"/>
        <v>2026</v>
      </c>
      <c r="H36" s="148">
        <f t="shared" si="1"/>
        <v>2027</v>
      </c>
      <c r="I36" s="148">
        <f t="shared" si="1"/>
        <v>2028</v>
      </c>
      <c r="J36" s="148">
        <f t="shared" si="1"/>
        <v>2029</v>
      </c>
      <c r="K36" s="148">
        <f t="shared" si="1"/>
        <v>2030</v>
      </c>
      <c r="L36" s="148">
        <f t="shared" si="1"/>
        <v>2031</v>
      </c>
      <c r="M36" s="148">
        <f t="shared" si="1"/>
        <v>2032</v>
      </c>
      <c r="N36" s="148">
        <f t="shared" si="1"/>
        <v>2033</v>
      </c>
      <c r="O36" s="148">
        <f t="shared" si="1"/>
        <v>2034</v>
      </c>
      <c r="P36" s="149">
        <f t="shared" si="1"/>
        <v>2035</v>
      </c>
    </row>
    <row r="37" spans="2:18" x14ac:dyDescent="0.25">
      <c r="B37" t="s">
        <v>119</v>
      </c>
      <c r="C37" t="s">
        <v>110</v>
      </c>
      <c r="D37" s="44">
        <f>IF(OR(D$36&lt;=$D6+1,D36&gt;$D6+1+Input!$D$20),0,C37+1)</f>
        <v>0</v>
      </c>
      <c r="E37" s="414">
        <f>IF(OR(E$36&lt;=$D6+1,E36&gt;$D6+1+Input!$D$20),0,D37+1)</f>
        <v>0</v>
      </c>
      <c r="F37" s="414">
        <f>IF(OR(F$36&lt;=$D6+1,F36&gt;$D6+1+Input!$D$20),0,E37+1)</f>
        <v>1</v>
      </c>
      <c r="G37" s="414">
        <f>IF(OR(G$36&lt;=$D6+1,G36&gt;$D6+1+Input!$D$20),0,F37+1)</f>
        <v>2</v>
      </c>
      <c r="H37" s="414">
        <f>IF(OR(H$36&lt;=$D6+1,H36&gt;$D6+1+Input!$D$20),0,G37+1)</f>
        <v>3</v>
      </c>
      <c r="I37" s="414">
        <f>IF(OR(I$36&lt;=$D6+1,I36&gt;$D6+1+Input!$D$20),0,H37+1)</f>
        <v>4</v>
      </c>
      <c r="J37" s="414">
        <f>IF(OR(J$36&lt;=$D6+1,J36&gt;$D6+1+Input!$D$20),0,I37+1)</f>
        <v>5</v>
      </c>
      <c r="K37" s="414">
        <f>IF(OR(K$36&lt;=$D6+1,K36&gt;$D6+1+Input!$D$20),0,J37+1)</f>
        <v>6</v>
      </c>
      <c r="L37" s="414">
        <f>IF(OR(L$36&lt;=$D6+1,L36&gt;$D6+1+Input!$D$20),0,K37+1)</f>
        <v>7</v>
      </c>
      <c r="M37" s="414">
        <f>IF(OR(M$36&lt;=$D6+1,M36&gt;$D6+1+Input!$D$20),0,L37+1)</f>
        <v>8</v>
      </c>
      <c r="N37" s="414">
        <f>IF(OR(N$36&lt;=$D6+1,N36&gt;$D6+1+Input!$D$20),0,M37+1)</f>
        <v>9</v>
      </c>
      <c r="O37" s="414">
        <f>IF(OR(O$36&lt;=$D6+1,O36&gt;$D6+1+Input!$D$20),0,N37+1)</f>
        <v>10</v>
      </c>
      <c r="P37" s="415">
        <f>IF(OR(P$36&lt;=$D6+1,P36&gt;$D6+1+Input!$D$20),0,O37+1)</f>
        <v>0</v>
      </c>
    </row>
    <row r="38" spans="2:18" x14ac:dyDescent="0.25">
      <c r="B38" s="3"/>
      <c r="D38" s="54"/>
      <c r="E38" s="54"/>
      <c r="F38" s="54"/>
      <c r="G38" s="54"/>
      <c r="H38" s="54"/>
      <c r="I38" s="54"/>
      <c r="J38" s="54"/>
      <c r="K38" s="54"/>
      <c r="L38" s="54"/>
      <c r="M38" s="54"/>
      <c r="N38" s="54"/>
      <c r="O38" s="54"/>
      <c r="P38" s="54"/>
    </row>
    <row r="39" spans="2:18" x14ac:dyDescent="0.25">
      <c r="B39" s="3"/>
      <c r="D39" s="54"/>
      <c r="E39" s="54"/>
      <c r="F39" s="54"/>
      <c r="G39" s="54"/>
      <c r="H39" s="54"/>
      <c r="I39" s="54"/>
      <c r="J39" s="54"/>
      <c r="K39" s="54"/>
      <c r="L39" s="54"/>
      <c r="M39" s="54"/>
      <c r="N39" s="54"/>
      <c r="O39" s="54"/>
      <c r="P39" s="54"/>
    </row>
    <row r="40" spans="2:18" x14ac:dyDescent="0.25">
      <c r="B40" s="3" t="s">
        <v>51</v>
      </c>
      <c r="D40" s="54"/>
      <c r="E40" s="54"/>
      <c r="F40" s="54"/>
      <c r="G40" s="54"/>
      <c r="H40" s="54"/>
      <c r="I40" s="54"/>
      <c r="J40" s="54"/>
      <c r="K40" s="54"/>
      <c r="L40" s="54"/>
      <c r="M40" s="54"/>
      <c r="N40" s="54"/>
      <c r="O40" s="54"/>
      <c r="P40" s="54"/>
    </row>
    <row r="41" spans="2:18" x14ac:dyDescent="0.25">
      <c r="B41" t="s">
        <v>116</v>
      </c>
      <c r="C41" t="s">
        <v>54</v>
      </c>
      <c r="D41" s="44">
        <f>SUMIF(Lists!$C$9:$C$37,1,'Energy consumption (toe)'!$Z$10:$Z$38)</f>
        <v>240.16040925469997</v>
      </c>
      <c r="E41" s="414">
        <f>SUMIF(Lists!$C$9:$C$37,1,'Energy consumption (toe)'!$Z$10:$Z$38)</f>
        <v>240.16040925469997</v>
      </c>
      <c r="F41" s="414">
        <f>SUMIF(Lists!$C$9:$C$37,1,'Energy consumption (toe)'!$Z$10:$Z$38)</f>
        <v>240.16040925469997</v>
      </c>
      <c r="G41" s="414">
        <f>SUMIF(Lists!$C$9:$C$37,1,'Energy consumption (toe)'!$Z$10:$Z$38)</f>
        <v>240.16040925469997</v>
      </c>
      <c r="H41" s="414">
        <f>SUMIF(Lists!$C$9:$C$37,1,'Energy consumption (toe)'!$Z$10:$Z$38)</f>
        <v>240.16040925469997</v>
      </c>
      <c r="I41" s="414">
        <f>SUMIF(Lists!$C$9:$C$37,1,'Energy consumption (toe)'!$Z$10:$Z$38)</f>
        <v>240.16040925469997</v>
      </c>
      <c r="J41" s="414">
        <f>SUMIF(Lists!$C$9:$C$37,1,'Energy consumption (toe)'!$Z$10:$Z$38)</f>
        <v>240.16040925469997</v>
      </c>
      <c r="K41" s="414">
        <f>SUMIF(Lists!$C$9:$C$37,1,'Energy consumption (toe)'!$Z$10:$Z$38)</f>
        <v>240.16040925469997</v>
      </c>
      <c r="L41" s="414">
        <f>SUMIF(Lists!$C$9:$C$37,1,'Energy consumption (toe)'!$Z$10:$Z$38)</f>
        <v>240.16040925469997</v>
      </c>
      <c r="M41" s="414">
        <f>SUMIF(Lists!$C$9:$C$37,1,'Energy consumption (toe)'!$Z$10:$Z$38)</f>
        <v>240.16040925469997</v>
      </c>
      <c r="N41" s="414">
        <f>SUMIF(Lists!$C$9:$C$37,1,'Energy consumption (toe)'!$Z$10:$Z$38)</f>
        <v>240.16040925469997</v>
      </c>
      <c r="O41" s="414">
        <f>SUMIF(Lists!$C$9:$C$37,1,'Energy consumption (toe)'!$Z$10:$Z$38)</f>
        <v>240.16040925469997</v>
      </c>
      <c r="P41" s="415">
        <f>SUMIF(Lists!$C$9:$C$37,1,'Energy consumption (toe)'!$Z$10:$Z$38)</f>
        <v>240.16040925469997</v>
      </c>
      <c r="R41" s="54"/>
    </row>
    <row r="42" spans="2:18" x14ac:dyDescent="0.25">
      <c r="R42" s="54"/>
    </row>
    <row r="43" spans="2:18" x14ac:dyDescent="0.25">
      <c r="B43" t="s">
        <v>51</v>
      </c>
      <c r="C43" t="s">
        <v>54</v>
      </c>
      <c r="D43" s="485">
        <f>IF(AND(D37&gt;0,D37&lt;=Input!$D$112),SUMPRODUCT('Energy consumption (toe)'!$Z$10:$Z$38,Lists!$C$9:$C$37,Lists!$D$9:$D$37),0)</f>
        <v>0</v>
      </c>
      <c r="E43" s="486">
        <f>IF(AND(E37&gt;0,E37&lt;=Input!$D$112),SUMPRODUCT('Energy consumption (toe)'!$Z$10:$Z$38,Lists!$C$9:$C$37,Lists!$D$9:$D$37),0)</f>
        <v>0</v>
      </c>
      <c r="F43" s="414">
        <f>IF(AND(F37&gt;0,F37&lt;=Input!$D$112),SUMPRODUCT('Energy consumption (toe)'!$Z$10:$Z$38,Lists!$C$9:$C$37,Lists!$D$9:$D$37),0)</f>
        <v>12.008020462734999</v>
      </c>
      <c r="G43" s="486">
        <f>IF(AND(G37&gt;0,G37&lt;=Input!$D$112),SUMPRODUCT('Energy consumption (toe)'!$Z$10:$Z$38,Lists!$C$9:$C$37,Lists!$D$9:$D$37),0)</f>
        <v>12.008020462734999</v>
      </c>
      <c r="H43" s="486">
        <f>IF(AND(H37&gt;0,H37&lt;=Input!$D$112),SUMPRODUCT('Energy consumption (toe)'!$Z$10:$Z$38,Lists!$C$9:$C$37,Lists!$D$9:$D$37),0)</f>
        <v>12.008020462734999</v>
      </c>
      <c r="I43" s="486">
        <f>IF(AND(I37&gt;0,I37&lt;=Input!$D$112),SUMPRODUCT('Energy consumption (toe)'!$Z$10:$Z$38,Lists!$C$9:$C$37,Lists!$D$9:$D$37),0)</f>
        <v>12.008020462734999</v>
      </c>
      <c r="J43" s="486">
        <f>IF(AND(J37&gt;0,J37&lt;=Input!$D$112),SUMPRODUCT('Energy consumption (toe)'!$Z$10:$Z$38,Lists!$C$9:$C$37,Lists!$D$9:$D$37),0)</f>
        <v>12.008020462734999</v>
      </c>
      <c r="K43" s="486">
        <f>IF(AND(K37&gt;0,K37&lt;=Input!$D$112),SUMPRODUCT('Energy consumption (toe)'!$Z$10:$Z$38,Lists!$C$9:$C$37,Lists!$D$9:$D$37),0)</f>
        <v>12.008020462734999</v>
      </c>
      <c r="L43" s="486">
        <f>IF(AND(L37&gt;0,L37&lt;=Input!$D$112),SUMPRODUCT('Energy consumption (toe)'!$Z$10:$Z$38,Lists!$C$9:$C$37,Lists!$D$9:$D$37),0)</f>
        <v>12.008020462734999</v>
      </c>
      <c r="M43" s="486">
        <f>IF(AND(M37&gt;0,M37&lt;=Input!$D$112),SUMPRODUCT('Energy consumption (toe)'!$Z$10:$Z$38,Lists!$C$9:$C$37,Lists!$D$9:$D$37),0)</f>
        <v>12.008020462734999</v>
      </c>
      <c r="N43" s="486">
        <f>IF(AND(N37&gt;0,N37&lt;=Input!$D$112),SUMPRODUCT('Energy consumption (toe)'!$Z$10:$Z$38,Lists!$C$9:$C$37,Lists!$D$9:$D$37),0)</f>
        <v>12.008020462734999</v>
      </c>
      <c r="O43" s="486">
        <f>IF(AND(O37&gt;0,O37&lt;=Input!$D$112),SUMPRODUCT('Energy consumption (toe)'!$Z$10:$Z$38,Lists!$C$9:$C$37,Lists!$D$9:$D$37),0)</f>
        <v>12.008020462734999</v>
      </c>
      <c r="P43" s="487">
        <f>IF(AND(P37&gt;0,P37&lt;=Input!$D$112),SUMPRODUCT('Energy consumption (toe)'!$Z$10:$Z$38,Lists!$C$9:$C$37,Lists!$D$9:$D$37),0)</f>
        <v>0</v>
      </c>
    </row>
    <row r="44" spans="2:18" x14ac:dyDescent="0.25">
      <c r="B44" t="str">
        <f>"Energy savings -"&amp;" "&amp;Lists!B106</f>
        <v>Energy savings - Electricity</v>
      </c>
      <c r="C44" t="s">
        <v>54</v>
      </c>
      <c r="D44" s="576">
        <f ca="1">D$43*Input!$E82</f>
        <v>0</v>
      </c>
      <c r="E44" s="577">
        <f ca="1">E$43*Input!$E82</f>
        <v>0</v>
      </c>
      <c r="F44" s="577">
        <f ca="1">F$43*Input!$E82</f>
        <v>6.9331121782538885</v>
      </c>
      <c r="G44" s="577">
        <f ca="1">G$43*Input!$E82</f>
        <v>6.9331121782538885</v>
      </c>
      <c r="H44" s="577">
        <f ca="1">H$43*Input!$E82</f>
        <v>6.9331121782538885</v>
      </c>
      <c r="I44" s="577">
        <f ca="1">I$43*Input!$E82</f>
        <v>6.9331121782538885</v>
      </c>
      <c r="J44" s="577">
        <f ca="1">J$43*Input!$E82</f>
        <v>6.9331121782538885</v>
      </c>
      <c r="K44" s="577">
        <f ca="1">K$43*Input!$E82</f>
        <v>6.9331121782538885</v>
      </c>
      <c r="L44" s="577">
        <f ca="1">L$43*Input!$E82</f>
        <v>6.9331121782538885</v>
      </c>
      <c r="M44" s="577">
        <f ca="1">M$43*Input!$E82</f>
        <v>6.9331121782538885</v>
      </c>
      <c r="N44" s="577">
        <f ca="1">N$43*Input!$E82</f>
        <v>6.9331121782538885</v>
      </c>
      <c r="O44" s="577">
        <f ca="1">O$43*Input!$E82</f>
        <v>6.9331121782538885</v>
      </c>
      <c r="P44" s="578">
        <f ca="1">P$43*Input!$E82</f>
        <v>0</v>
      </c>
    </row>
    <row r="45" spans="2:18" x14ac:dyDescent="0.25">
      <c r="B45" t="str">
        <f>"Energy savings -"&amp;" "&amp;Lists!B107</f>
        <v>Energy savings - Coal</v>
      </c>
      <c r="C45" t="s">
        <v>54</v>
      </c>
      <c r="D45" s="579">
        <f ca="1">D$43*Input!$E83</f>
        <v>0</v>
      </c>
      <c r="E45" s="575">
        <f ca="1">E$43*Input!$E83</f>
        <v>0</v>
      </c>
      <c r="F45" s="575">
        <f ca="1">F$43*Input!$E83</f>
        <v>0.47219917028544495</v>
      </c>
      <c r="G45" s="575">
        <f ca="1">G$43*Input!$E83</f>
        <v>0.47219917028544495</v>
      </c>
      <c r="H45" s="575">
        <f ca="1">H$43*Input!$E83</f>
        <v>0.47219917028544495</v>
      </c>
      <c r="I45" s="575">
        <f ca="1">I$43*Input!$E83</f>
        <v>0.47219917028544495</v>
      </c>
      <c r="J45" s="575">
        <f ca="1">J$43*Input!$E83</f>
        <v>0.47219917028544495</v>
      </c>
      <c r="K45" s="575">
        <f ca="1">K$43*Input!$E83</f>
        <v>0.47219917028544495</v>
      </c>
      <c r="L45" s="575">
        <f ca="1">L$43*Input!$E83</f>
        <v>0.47219917028544495</v>
      </c>
      <c r="M45" s="575">
        <f ca="1">M$43*Input!$E83</f>
        <v>0.47219917028544495</v>
      </c>
      <c r="N45" s="575">
        <f ca="1">N$43*Input!$E83</f>
        <v>0.47219917028544495</v>
      </c>
      <c r="O45" s="575">
        <f ca="1">O$43*Input!$E83</f>
        <v>0.47219917028544495</v>
      </c>
      <c r="P45" s="580">
        <f ca="1">P$43*Input!$E83</f>
        <v>0</v>
      </c>
    </row>
    <row r="46" spans="2:18" x14ac:dyDescent="0.25">
      <c r="B46" t="str">
        <f>"Energy savings -"&amp;" "&amp;Lists!B108</f>
        <v>Energy savings - Heavy fuel oil</v>
      </c>
      <c r="C46" t="s">
        <v>54</v>
      </c>
      <c r="D46" s="579">
        <f ca="1">D$43*Input!$E84</f>
        <v>0</v>
      </c>
      <c r="E46" s="575">
        <f ca="1">E$43*Input!$E84</f>
        <v>0</v>
      </c>
      <c r="F46" s="575">
        <f ca="1">F$43*Input!$E84</f>
        <v>0.52565928299928877</v>
      </c>
      <c r="G46" s="575">
        <f ca="1">G$43*Input!$E84</f>
        <v>0.52565928299928877</v>
      </c>
      <c r="H46" s="575">
        <f ca="1">H$43*Input!$E84</f>
        <v>0.52565928299928877</v>
      </c>
      <c r="I46" s="575">
        <f ca="1">I$43*Input!$E84</f>
        <v>0.52565928299928877</v>
      </c>
      <c r="J46" s="575">
        <f ca="1">J$43*Input!$E84</f>
        <v>0.52565928299928877</v>
      </c>
      <c r="K46" s="575">
        <f ca="1">K$43*Input!$E84</f>
        <v>0.52565928299928877</v>
      </c>
      <c r="L46" s="575">
        <f ca="1">L$43*Input!$E84</f>
        <v>0.52565928299928877</v>
      </c>
      <c r="M46" s="575">
        <f ca="1">M$43*Input!$E84</f>
        <v>0.52565928299928877</v>
      </c>
      <c r="N46" s="575">
        <f ca="1">N$43*Input!$E84</f>
        <v>0.52565928299928877</v>
      </c>
      <c r="O46" s="575">
        <f ca="1">O$43*Input!$E84</f>
        <v>0.52565928299928877</v>
      </c>
      <c r="P46" s="580">
        <f ca="1">P$43*Input!$E84</f>
        <v>0</v>
      </c>
    </row>
    <row r="47" spans="2:18" x14ac:dyDescent="0.25">
      <c r="B47" t="str">
        <f>"Energy savings -"&amp;" "&amp;Lists!B109</f>
        <v>Energy savings - Gas</v>
      </c>
      <c r="C47" t="s">
        <v>54</v>
      </c>
      <c r="D47" s="579">
        <f ca="1">D$43*Input!$E85</f>
        <v>0</v>
      </c>
      <c r="E47" s="575">
        <f ca="1">E$43*Input!$E85</f>
        <v>0</v>
      </c>
      <c r="F47" s="575">
        <f ca="1">F$43*Input!$E85</f>
        <v>3.6613614364257194</v>
      </c>
      <c r="G47" s="575">
        <f ca="1">G$43*Input!$E85</f>
        <v>3.6613614364257194</v>
      </c>
      <c r="H47" s="575">
        <f ca="1">H$43*Input!$E85</f>
        <v>3.6613614364257194</v>
      </c>
      <c r="I47" s="575">
        <f ca="1">I$43*Input!$E85</f>
        <v>3.6613614364257194</v>
      </c>
      <c r="J47" s="575">
        <f ca="1">J$43*Input!$E85</f>
        <v>3.6613614364257194</v>
      </c>
      <c r="K47" s="575">
        <f ca="1">K$43*Input!$E85</f>
        <v>3.6613614364257194</v>
      </c>
      <c r="L47" s="575">
        <f ca="1">L$43*Input!$E85</f>
        <v>3.6613614364257194</v>
      </c>
      <c r="M47" s="575">
        <f ca="1">M$43*Input!$E85</f>
        <v>3.6613614364257194</v>
      </c>
      <c r="N47" s="575">
        <f ca="1">N$43*Input!$E85</f>
        <v>3.6613614364257194</v>
      </c>
      <c r="O47" s="575">
        <f ca="1">O$43*Input!$E85</f>
        <v>3.6613614364257194</v>
      </c>
      <c r="P47" s="580">
        <f ca="1">P$43*Input!$E85</f>
        <v>0</v>
      </c>
    </row>
    <row r="48" spans="2:18" x14ac:dyDescent="0.25">
      <c r="B48" t="str">
        <f>"Energy savings -"&amp;" "&amp;Lists!B110</f>
        <v>Energy savings - Biomass</v>
      </c>
      <c r="C48" t="s">
        <v>54</v>
      </c>
      <c r="D48" s="581">
        <f ca="1">D$43*Input!$E86</f>
        <v>0</v>
      </c>
      <c r="E48" s="582">
        <f ca="1">E$43*Input!$E86</f>
        <v>0</v>
      </c>
      <c r="F48" s="582">
        <f ca="1">F$43*Input!$E86</f>
        <v>0.18048990762310393</v>
      </c>
      <c r="G48" s="582">
        <f ca="1">G$43*Input!$E86</f>
        <v>0.18048990762310393</v>
      </c>
      <c r="H48" s="582">
        <f ca="1">H$43*Input!$E86</f>
        <v>0.18048990762310393</v>
      </c>
      <c r="I48" s="582">
        <f ca="1">I$43*Input!$E86</f>
        <v>0.18048990762310393</v>
      </c>
      <c r="J48" s="582">
        <f ca="1">J$43*Input!$E86</f>
        <v>0.18048990762310393</v>
      </c>
      <c r="K48" s="582">
        <f ca="1">K$43*Input!$E86</f>
        <v>0.18048990762310393</v>
      </c>
      <c r="L48" s="582">
        <f ca="1">L$43*Input!$E86</f>
        <v>0.18048990762310393</v>
      </c>
      <c r="M48" s="582">
        <f ca="1">M$43*Input!$E86</f>
        <v>0.18048990762310393</v>
      </c>
      <c r="N48" s="582">
        <f ca="1">N$43*Input!$E86</f>
        <v>0.18048990762310393</v>
      </c>
      <c r="O48" s="582">
        <f ca="1">O$43*Input!$E86</f>
        <v>0.18048990762310393</v>
      </c>
      <c r="P48" s="583">
        <f ca="1">P$43*Input!$E86</f>
        <v>0</v>
      </c>
    </row>
    <row r="51" spans="1:20" x14ac:dyDescent="0.25">
      <c r="B51" s="3" t="s">
        <v>120</v>
      </c>
    </row>
    <row r="52" spans="1:20" s="170" customFormat="1" x14ac:dyDescent="0.25">
      <c r="B52" t="s">
        <v>120</v>
      </c>
      <c r="C52" t="str">
        <f>Input!$D$5</f>
        <v>VND million</v>
      </c>
      <c r="D52" s="488">
        <f ca="1">(D43*1000)*Input!$D$87/1000000</f>
        <v>0</v>
      </c>
      <c r="E52" s="489">
        <f ca="1">(E43*1000)*Input!$D$87/1000000</f>
        <v>0</v>
      </c>
      <c r="F52" s="489">
        <f ca="1">(F43*1000)*Input!$D$87/1000000</f>
        <v>137959.24297121991</v>
      </c>
      <c r="G52" s="489">
        <f ca="1">(G43*1000)*Input!$D$87/1000000</f>
        <v>137959.24297121991</v>
      </c>
      <c r="H52" s="489">
        <f ca="1">(H43*1000)*Input!$D$87/1000000</f>
        <v>137959.24297121991</v>
      </c>
      <c r="I52" s="489">
        <f ca="1">(I43*1000)*Input!$D$87/1000000</f>
        <v>137959.24297121991</v>
      </c>
      <c r="J52" s="489">
        <f ca="1">(J43*1000)*Input!$D$87/1000000</f>
        <v>137959.24297121991</v>
      </c>
      <c r="K52" s="489">
        <f ca="1">(K43*1000)*Input!$D$87/1000000</f>
        <v>137959.24297121991</v>
      </c>
      <c r="L52" s="489">
        <f ca="1">(L43*1000)*Input!$D$87/1000000</f>
        <v>137959.24297121991</v>
      </c>
      <c r="M52" s="489">
        <f ca="1">(M43*1000)*Input!$D$87/1000000</f>
        <v>137959.24297121991</v>
      </c>
      <c r="N52" s="489">
        <f ca="1">(N43*1000)*Input!$D$87/1000000</f>
        <v>137959.24297121991</v>
      </c>
      <c r="O52" s="489">
        <f ca="1">(O43*1000)*Input!$D$87/1000000</f>
        <v>137959.24297121991</v>
      </c>
      <c r="P52" s="490">
        <f ca="1">(P43*1000)*Input!$D$87/1000000</f>
        <v>0</v>
      </c>
      <c r="R52"/>
      <c r="S52"/>
      <c r="T52"/>
    </row>
    <row r="53" spans="1:20" x14ac:dyDescent="0.25">
      <c r="D53" s="65"/>
      <c r="E53" s="65"/>
      <c r="F53" s="65"/>
      <c r="G53" s="65"/>
      <c r="H53" s="65"/>
      <c r="I53" s="65"/>
      <c r="J53" s="65"/>
      <c r="K53" s="65"/>
      <c r="L53" s="65"/>
      <c r="M53" s="65"/>
      <c r="N53" s="65"/>
      <c r="O53" s="65"/>
      <c r="P53" s="65"/>
    </row>
    <row r="54" spans="1:20" x14ac:dyDescent="0.25">
      <c r="B54" s="3" t="s">
        <v>28</v>
      </c>
      <c r="D54" s="65"/>
      <c r="E54" s="65"/>
      <c r="F54" s="65"/>
      <c r="G54" s="65"/>
      <c r="H54" s="65"/>
      <c r="I54" s="65"/>
      <c r="J54" s="65"/>
      <c r="K54" s="65"/>
      <c r="L54" s="65"/>
      <c r="M54" s="65"/>
      <c r="N54" s="65"/>
      <c r="O54" s="65"/>
      <c r="P54" s="65"/>
    </row>
    <row r="55" spans="1:20" x14ac:dyDescent="0.25">
      <c r="B55" s="66" t="s">
        <v>121</v>
      </c>
      <c r="C55" s="66" t="s">
        <v>65</v>
      </c>
      <c r="D55" s="514">
        <f>IF(D43=0,0,SUMPRODUCT($D$66:$D$70,Emissions!$D$8:$D$12))</f>
        <v>0</v>
      </c>
      <c r="E55" s="515">
        <f>IF(E43=0,0,SUMPRODUCT($D$66:$D$70,Emissions!$D$8:$D$12))</f>
        <v>0</v>
      </c>
      <c r="F55" s="515">
        <f ca="1">IF(F43=0,0,SUMPRODUCT($D$66:$D$70,Emissions!$D$8:$D$12))</f>
        <v>80371.37400878279</v>
      </c>
      <c r="G55" s="515">
        <f ca="1">IF(G43=0,0,SUMPRODUCT($D$66:$D$70,Emissions!$D$8:$D$12))</f>
        <v>80371.37400878279</v>
      </c>
      <c r="H55" s="515">
        <f ca="1">IF(H43=0,0,SUMPRODUCT($D$66:$D$70,Emissions!$D$8:$D$12))</f>
        <v>80371.37400878279</v>
      </c>
      <c r="I55" s="515">
        <f ca="1">IF(I43=0,0,SUMPRODUCT($D$66:$D$70,Emissions!$D$8:$D$12))</f>
        <v>80371.37400878279</v>
      </c>
      <c r="J55" s="515">
        <f ca="1">IF(J43=0,0,SUMPRODUCT($D$66:$D$70,Emissions!$D$8:$D$12))</f>
        <v>80371.37400878279</v>
      </c>
      <c r="K55" s="515">
        <f ca="1">IF(K43=0,0,SUMPRODUCT($D$66:$D$70,Emissions!$D$8:$D$12))</f>
        <v>80371.37400878279</v>
      </c>
      <c r="L55" s="515">
        <f ca="1">IF(L43=0,0,SUMPRODUCT($D$66:$D$70,Emissions!$D$8:$D$12))</f>
        <v>80371.37400878279</v>
      </c>
      <c r="M55" s="515">
        <f ca="1">IF(M43=0,0,SUMPRODUCT($D$66:$D$70,Emissions!$D$8:$D$12))</f>
        <v>80371.37400878279</v>
      </c>
      <c r="N55" s="515">
        <f ca="1">IF(N43=0,0,SUMPRODUCT($D$66:$D$70,Emissions!$D$8:$D$12))</f>
        <v>80371.37400878279</v>
      </c>
      <c r="O55" s="515">
        <f ca="1">IF(O43=0,0,SUMPRODUCT($D$66:$D$70,Emissions!$D$8:$D$12))</f>
        <v>80371.37400878279</v>
      </c>
      <c r="P55" s="516">
        <f>IF(P43=0,0,SUMPRODUCT($D$66:$D$70,Emissions!$D$8:$D$12))</f>
        <v>0</v>
      </c>
    </row>
    <row r="56" spans="1:20" x14ac:dyDescent="0.25">
      <c r="B56" s="68" t="s">
        <v>67</v>
      </c>
      <c r="C56" s="96" t="s">
        <v>1995</v>
      </c>
      <c r="D56" s="517">
        <f>IF(D43=0,0,SUMPRODUCT($D$66:$D$70,Emissions!$E$8:$E$12))</f>
        <v>0</v>
      </c>
      <c r="E56" s="513">
        <f>IF(E43=0,0,SUMPRODUCT($D$66:$D$70,Emissions!$E$8:$E$12))</f>
        <v>0</v>
      </c>
      <c r="F56" s="513">
        <f ca="1">IF(F43=0,0,SUMPRODUCT($D$66:$D$70,Emissions!$E$8:$E$12))</f>
        <v>3514.3347507033736</v>
      </c>
      <c r="G56" s="513">
        <f ca="1">IF(G43=0,0,SUMPRODUCT($D$66:$D$70,Emissions!$E$8:$E$12))</f>
        <v>3514.3347507033736</v>
      </c>
      <c r="H56" s="513">
        <f ca="1">IF(H43=0,0,SUMPRODUCT($D$66:$D$70,Emissions!$E$8:$E$12))</f>
        <v>3514.3347507033736</v>
      </c>
      <c r="I56" s="513">
        <f ca="1">IF(I43=0,0,SUMPRODUCT($D$66:$D$70,Emissions!$E$8:$E$12))</f>
        <v>3514.3347507033736</v>
      </c>
      <c r="J56" s="513">
        <f ca="1">IF(J43=0,0,SUMPRODUCT($D$66:$D$70,Emissions!$E$8:$E$12))</f>
        <v>3514.3347507033736</v>
      </c>
      <c r="K56" s="513">
        <f ca="1">IF(K43=0,0,SUMPRODUCT($D$66:$D$70,Emissions!$E$8:$E$12))</f>
        <v>3514.3347507033736</v>
      </c>
      <c r="L56" s="513">
        <f ca="1">IF(L43=0,0,SUMPRODUCT($D$66:$D$70,Emissions!$E$8:$E$12))</f>
        <v>3514.3347507033736</v>
      </c>
      <c r="M56" s="513">
        <f ca="1">IF(M43=0,0,SUMPRODUCT($D$66:$D$70,Emissions!$E$8:$E$12))</f>
        <v>3514.3347507033736</v>
      </c>
      <c r="N56" s="513">
        <f ca="1">IF(N43=0,0,SUMPRODUCT($D$66:$D$70,Emissions!$E$8:$E$12))</f>
        <v>3514.3347507033736</v>
      </c>
      <c r="O56" s="513">
        <f ca="1">IF(O43=0,0,SUMPRODUCT($D$66:$D$70,Emissions!$E$8:$E$12))</f>
        <v>3514.3347507033736</v>
      </c>
      <c r="P56" s="518">
        <f>IF(P43=0,0,SUMPRODUCT($D$66:$D$70,Emissions!$E$8:$E$12))</f>
        <v>0</v>
      </c>
    </row>
    <row r="57" spans="1:20" x14ac:dyDescent="0.25">
      <c r="B57" s="68" t="s">
        <v>71</v>
      </c>
      <c r="C57" s="96" t="s">
        <v>1996</v>
      </c>
      <c r="D57" s="517">
        <f>IF(D43=0,0,SUMPRODUCT($D$66:$D$70,Emissions!$F$8:$F$12))</f>
        <v>0</v>
      </c>
      <c r="E57" s="513">
        <f>IF(E43=0,0,SUMPRODUCT($D$66:$D$70,Emissions!$F$8:$F$12))</f>
        <v>0</v>
      </c>
      <c r="F57" s="513">
        <f ca="1">IF(F43=0,0,SUMPRODUCT($D$66:$D$70,Emissions!$F$8:$F$12))</f>
        <v>15643.695930061553</v>
      </c>
      <c r="G57" s="513">
        <f ca="1">IF(G43=0,0,SUMPRODUCT($D$66:$D$70,Emissions!$F$8:$F$12))</f>
        <v>15643.695930061553</v>
      </c>
      <c r="H57" s="513">
        <f ca="1">IF(H43=0,0,SUMPRODUCT($D$66:$D$70,Emissions!$F$8:$F$12))</f>
        <v>15643.695930061553</v>
      </c>
      <c r="I57" s="513">
        <f ca="1">IF(I43=0,0,SUMPRODUCT($D$66:$D$70,Emissions!$F$8:$F$12))</f>
        <v>15643.695930061553</v>
      </c>
      <c r="J57" s="513">
        <f ca="1">IF(J43=0,0,SUMPRODUCT($D$66:$D$70,Emissions!$F$8:$F$12))</f>
        <v>15643.695930061553</v>
      </c>
      <c r="K57" s="513">
        <f ca="1">IF(K43=0,0,SUMPRODUCT($D$66:$D$70,Emissions!$F$8:$F$12))</f>
        <v>15643.695930061553</v>
      </c>
      <c r="L57" s="513">
        <f ca="1">IF(L43=0,0,SUMPRODUCT($D$66:$D$70,Emissions!$F$8:$F$12))</f>
        <v>15643.695930061553</v>
      </c>
      <c r="M57" s="513">
        <f ca="1">IF(M43=0,0,SUMPRODUCT($D$66:$D$70,Emissions!$F$8:$F$12))</f>
        <v>15643.695930061553</v>
      </c>
      <c r="N57" s="513">
        <f ca="1">IF(N43=0,0,SUMPRODUCT($D$66:$D$70,Emissions!$F$8:$F$12))</f>
        <v>15643.695930061553</v>
      </c>
      <c r="O57" s="513">
        <f ca="1">IF(O43=0,0,SUMPRODUCT($D$66:$D$70,Emissions!$F$8:$F$12))</f>
        <v>15643.695930061553</v>
      </c>
      <c r="P57" s="518">
        <f>IF(P43=0,0,SUMPRODUCT($D$66:$D$70,Emissions!$F$8:$F$12))</f>
        <v>0</v>
      </c>
    </row>
    <row r="58" spans="1:20" x14ac:dyDescent="0.25">
      <c r="B58" s="68" t="s">
        <v>72</v>
      </c>
      <c r="C58" s="96" t="s">
        <v>1997</v>
      </c>
      <c r="D58" s="519">
        <f ca="1">IF(D52=0,0,SUMPRODUCT($D$66:$D$70,Emissions!$G$8:$G$12))</f>
        <v>0</v>
      </c>
      <c r="E58" s="520">
        <f ca="1">IF(E52=0,0,SUMPRODUCT($D$66:$D$70,Emissions!$G$8:$G$12))</f>
        <v>0</v>
      </c>
      <c r="F58" s="520">
        <f ca="1">IF(F52=0,0,SUMPRODUCT($D$66:$D$70,Emissions!$G$8:$G$12))</f>
        <v>730.97442804446052</v>
      </c>
      <c r="G58" s="520">
        <f ca="1">IF(G52=0,0,SUMPRODUCT($D$66:$D$70,Emissions!$G$8:$G$12))</f>
        <v>730.97442804446052</v>
      </c>
      <c r="H58" s="520">
        <f ca="1">IF(H52=0,0,SUMPRODUCT($D$66:$D$70,Emissions!$G$8:$G$12))</f>
        <v>730.97442804446052</v>
      </c>
      <c r="I58" s="520">
        <f ca="1">IF(I52=0,0,SUMPRODUCT($D$66:$D$70,Emissions!$G$8:$G$12))</f>
        <v>730.97442804446052</v>
      </c>
      <c r="J58" s="520">
        <f ca="1">IF(J52=0,0,SUMPRODUCT($D$66:$D$70,Emissions!$G$8:$G$12))</f>
        <v>730.97442804446052</v>
      </c>
      <c r="K58" s="520">
        <f ca="1">IF(K52=0,0,SUMPRODUCT($D$66:$D$70,Emissions!$G$8:$G$12))</f>
        <v>730.97442804446052</v>
      </c>
      <c r="L58" s="520">
        <f ca="1">IF(L52=0,0,SUMPRODUCT($D$66:$D$70,Emissions!$G$8:$G$12))</f>
        <v>730.97442804446052</v>
      </c>
      <c r="M58" s="520">
        <f ca="1">IF(M52=0,0,SUMPRODUCT($D$66:$D$70,Emissions!$G$8:$G$12))</f>
        <v>730.97442804446052</v>
      </c>
      <c r="N58" s="520">
        <f ca="1">IF(N52=0,0,SUMPRODUCT($D$66:$D$70,Emissions!$G$8:$G$12))</f>
        <v>730.97442804446052</v>
      </c>
      <c r="O58" s="520">
        <f ca="1">IF(O52=0,0,SUMPRODUCT($D$66:$D$70,Emissions!$G$8:$G$12))</f>
        <v>730.97442804446052</v>
      </c>
      <c r="P58" s="521">
        <f ca="1">IF(P52=0,0,SUMPRODUCT($D$66:$D$70,Emissions!$G$8:$G$12))</f>
        <v>0</v>
      </c>
    </row>
    <row r="59" spans="1:20" x14ac:dyDescent="0.25">
      <c r="D59" s="65"/>
      <c r="E59" s="65"/>
      <c r="F59" s="65"/>
      <c r="G59" s="65"/>
      <c r="H59" s="65"/>
      <c r="I59" s="65"/>
      <c r="J59" s="65"/>
      <c r="K59" s="65"/>
      <c r="L59" s="65"/>
      <c r="M59" s="65"/>
      <c r="N59" s="65"/>
      <c r="O59" s="65"/>
      <c r="P59" s="65"/>
    </row>
    <row r="60" spans="1:20" x14ac:dyDescent="0.25">
      <c r="D60" s="65"/>
      <c r="E60" s="65"/>
      <c r="F60" s="65"/>
      <c r="G60" s="65"/>
      <c r="H60" s="65"/>
      <c r="I60" s="65"/>
      <c r="J60" s="65"/>
      <c r="K60" s="65"/>
      <c r="L60" s="65"/>
      <c r="M60" s="65"/>
      <c r="N60" s="65"/>
      <c r="O60" s="65"/>
      <c r="P60" s="65"/>
    </row>
    <row r="62" spans="1:20" s="166" customFormat="1" ht="15.75" x14ac:dyDescent="0.25">
      <c r="A62"/>
      <c r="B62" s="2" t="s">
        <v>122</v>
      </c>
      <c r="C62" s="2"/>
      <c r="D62" s="2"/>
      <c r="E62" s="2"/>
      <c r="F62" s="2"/>
      <c r="G62" s="2"/>
      <c r="H62" s="2"/>
      <c r="I62" s="2"/>
      <c r="J62" s="2"/>
      <c r="K62" s="2"/>
      <c r="L62" s="2"/>
      <c r="M62" s="2"/>
      <c r="N62" s="2"/>
      <c r="O62" s="2"/>
      <c r="P62" s="2"/>
    </row>
    <row r="63" spans="1:20" s="166" customFormat="1" x14ac:dyDescent="0.25">
      <c r="A63"/>
      <c r="B63"/>
      <c r="C63"/>
      <c r="D63"/>
      <c r="E63"/>
      <c r="F63"/>
      <c r="G63"/>
      <c r="H63"/>
      <c r="I63"/>
      <c r="J63"/>
      <c r="K63" s="23"/>
      <c r="L63" s="23"/>
      <c r="M63" s="23"/>
      <c r="N63" s="23"/>
      <c r="O63"/>
      <c r="P63"/>
      <c r="R63"/>
      <c r="S63"/>
      <c r="T63"/>
    </row>
    <row r="64" spans="1:20" s="166" customFormat="1" x14ac:dyDescent="0.25">
      <c r="A64"/>
      <c r="B64"/>
      <c r="C64"/>
      <c r="D64"/>
      <c r="E64"/>
      <c r="F64"/>
      <c r="G64"/>
      <c r="H64"/>
      <c r="I64"/>
      <c r="J64"/>
      <c r="K64"/>
      <c r="L64"/>
      <c r="M64"/>
      <c r="N64"/>
      <c r="O64"/>
      <c r="P64"/>
    </row>
    <row r="65" spans="1:29" s="166" customFormat="1" x14ac:dyDescent="0.25">
      <c r="A65"/>
      <c r="B65" s="3" t="s">
        <v>1984</v>
      </c>
      <c r="C65"/>
      <c r="D65" s="3"/>
      <c r="E65"/>
      <c r="F65"/>
      <c r="G65"/>
      <c r="H65"/>
      <c r="I65"/>
      <c r="J65"/>
      <c r="K65"/>
      <c r="L65"/>
      <c r="M65"/>
      <c r="N65"/>
      <c r="O65"/>
      <c r="P65"/>
      <c r="R65"/>
      <c r="S65"/>
      <c r="T65"/>
    </row>
    <row r="66" spans="1:29" s="166" customFormat="1" x14ac:dyDescent="0.25">
      <c r="A66"/>
      <c r="B66" s="138" t="str">
        <f>Lists!B106</f>
        <v>Electricity</v>
      </c>
      <c r="C66" t="s">
        <v>54</v>
      </c>
      <c r="D66" s="141">
        <f ca="1">$D$73*Input!E82</f>
        <v>6.9331121782538885</v>
      </c>
      <c r="E66" s="142"/>
      <c r="F66" s="142"/>
      <c r="G66" s="142"/>
      <c r="H66" s="142"/>
      <c r="I66" s="142"/>
      <c r="J66" s="142"/>
      <c r="K66" s="142"/>
      <c r="L66" s="142"/>
      <c r="M66" s="142"/>
      <c r="N66" s="142"/>
      <c r="O66"/>
      <c r="P66"/>
      <c r="R66"/>
    </row>
    <row r="67" spans="1:29" s="166" customFormat="1" x14ac:dyDescent="0.25">
      <c r="A67"/>
      <c r="B67" s="138" t="str">
        <f>Lists!B107</f>
        <v>Coal</v>
      </c>
      <c r="C67" t="s">
        <v>54</v>
      </c>
      <c r="D67" s="144">
        <f ca="1">$D$73*Input!E83</f>
        <v>0.47219917028544495</v>
      </c>
      <c r="E67" s="142"/>
      <c r="F67" s="142"/>
      <c r="G67" s="142"/>
      <c r="H67" s="142"/>
      <c r="I67" s="142"/>
      <c r="J67" s="142"/>
      <c r="K67" s="142"/>
      <c r="L67" s="142"/>
      <c r="M67" s="142"/>
      <c r="N67" s="142"/>
    </row>
    <row r="68" spans="1:29" s="166" customFormat="1" x14ac:dyDescent="0.25">
      <c r="A68"/>
      <c r="B68" s="138" t="str">
        <f>Lists!B108</f>
        <v>Heavy fuel oil</v>
      </c>
      <c r="C68" t="s">
        <v>54</v>
      </c>
      <c r="D68" s="144">
        <f ca="1">$D$73*Input!E84</f>
        <v>0.52565928299928877</v>
      </c>
      <c r="E68" s="142"/>
      <c r="F68" s="142"/>
      <c r="G68" s="142"/>
      <c r="H68" s="142"/>
      <c r="I68" s="142"/>
      <c r="J68" s="142"/>
      <c r="K68" s="142"/>
      <c r="L68" s="142"/>
      <c r="M68" s="142"/>
      <c r="N68" s="142"/>
      <c r="O68"/>
      <c r="P68"/>
      <c r="R68"/>
    </row>
    <row r="69" spans="1:29" s="166" customFormat="1" x14ac:dyDescent="0.25">
      <c r="A69"/>
      <c r="B69" s="138" t="str">
        <f>Lists!B109</f>
        <v>Gas</v>
      </c>
      <c r="C69" t="s">
        <v>54</v>
      </c>
      <c r="D69" s="144">
        <f ca="1">$D$73*Input!E85</f>
        <v>3.6613614364257194</v>
      </c>
      <c r="E69" s="142"/>
      <c r="F69" s="142"/>
      <c r="G69" s="142"/>
      <c r="H69" s="142"/>
      <c r="I69" s="142"/>
      <c r="J69" s="142"/>
      <c r="K69" s="142"/>
      <c r="L69" s="142"/>
      <c r="M69" s="142"/>
      <c r="N69" s="142"/>
    </row>
    <row r="70" spans="1:29" s="166" customFormat="1" x14ac:dyDescent="0.25">
      <c r="A70"/>
      <c r="B70" s="138" t="str">
        <f>Lists!B110</f>
        <v>Biomass</v>
      </c>
      <c r="C70" t="s">
        <v>54</v>
      </c>
      <c r="D70" s="144">
        <f ca="1">$D$73*Input!E86</f>
        <v>0.18048990762310393</v>
      </c>
      <c r="E70" s="142"/>
      <c r="F70" s="142"/>
      <c r="G70" s="142"/>
      <c r="H70" s="142"/>
      <c r="I70" s="142"/>
      <c r="J70" s="142"/>
      <c r="K70" s="142"/>
      <c r="L70" s="142"/>
      <c r="M70" s="142"/>
      <c r="N70" s="142"/>
      <c r="O70"/>
      <c r="P70"/>
      <c r="R70"/>
    </row>
    <row r="71" spans="1:29" s="166" customFormat="1" x14ac:dyDescent="0.25">
      <c r="A71"/>
      <c r="B71" s="138" t="str">
        <f>Lists!B111</f>
        <v>Steam</v>
      </c>
      <c r="C71" t="s">
        <v>54</v>
      </c>
      <c r="D71" s="144"/>
      <c r="E71" s="142"/>
      <c r="F71" s="142"/>
      <c r="G71" s="142"/>
      <c r="H71" s="142"/>
      <c r="I71" s="142"/>
      <c r="J71" s="142"/>
      <c r="K71" s="142"/>
      <c r="L71" s="142"/>
      <c r="M71" s="142"/>
      <c r="N71" s="142"/>
    </row>
    <row r="72" spans="1:29" x14ac:dyDescent="0.25">
      <c r="B72" s="505" t="s">
        <v>124</v>
      </c>
      <c r="C72" s="3" t="s">
        <v>54</v>
      </c>
      <c r="D72" s="506">
        <f ca="1">SUM(D66:D71)</f>
        <v>11.772821975587446</v>
      </c>
      <c r="E72" s="142"/>
      <c r="F72" s="142"/>
      <c r="G72" s="142"/>
      <c r="H72" s="142"/>
      <c r="I72" s="142"/>
      <c r="J72" s="142"/>
      <c r="K72" s="142"/>
      <c r="L72" s="142"/>
      <c r="M72" s="142"/>
      <c r="N72" s="142"/>
    </row>
    <row r="73" spans="1:29" x14ac:dyDescent="0.25">
      <c r="B73" s="31" t="s">
        <v>1983</v>
      </c>
      <c r="C73" s="31" t="s">
        <v>54</v>
      </c>
      <c r="D73" s="507">
        <f>$D$27</f>
        <v>12.008020462734999</v>
      </c>
      <c r="E73" s="142"/>
      <c r="F73" s="142"/>
      <c r="G73" s="142"/>
      <c r="H73" s="142"/>
      <c r="I73" s="142"/>
      <c r="J73" s="142"/>
      <c r="K73" s="142"/>
      <c r="L73" s="142"/>
      <c r="M73" s="142"/>
      <c r="N73" s="142"/>
    </row>
    <row r="75" spans="1:29" x14ac:dyDescent="0.25">
      <c r="Z75" s="23"/>
      <c r="AC75" s="23"/>
    </row>
    <row r="76" spans="1:29" ht="15.75" x14ac:dyDescent="0.25">
      <c r="B76" s="2" t="s">
        <v>1962</v>
      </c>
      <c r="C76" s="2"/>
      <c r="D76" s="2"/>
      <c r="E76" s="2"/>
      <c r="F76" s="2"/>
      <c r="G76" s="2"/>
      <c r="H76" s="2"/>
      <c r="I76" s="2"/>
      <c r="J76" s="2"/>
      <c r="K76" s="2"/>
      <c r="L76" s="2"/>
      <c r="M76" s="2"/>
      <c r="N76" s="2"/>
      <c r="O76" s="2"/>
      <c r="P76" s="2"/>
      <c r="Z76" s="70"/>
      <c r="AC76" s="70"/>
    </row>
    <row r="77" spans="1:29" x14ac:dyDescent="0.25">
      <c r="R77" s="142"/>
      <c r="S77" s="142"/>
      <c r="T77" s="142"/>
      <c r="U77" s="142"/>
      <c r="V77" s="142"/>
      <c r="W77" s="142"/>
      <c r="X77" s="142"/>
      <c r="Y77" s="142"/>
      <c r="Z77" s="81"/>
      <c r="AA77" s="54"/>
      <c r="AB77" s="54"/>
      <c r="AC77" s="81"/>
    </row>
    <row r="78" spans="1:29" x14ac:dyDescent="0.25">
      <c r="B78" s="3" t="s">
        <v>1955</v>
      </c>
      <c r="C78" t="str" cm="1">
        <f t="array" ref="C78">_xlfn.TEXTJOIN(", ", TRUE, IF(Lists!G9:G71=1, RIGHT(Lists!F9:F71, LEN(Lists!F9:F71)-FIND(" ",Lists!F9:F71)), ""))</f>
        <v>Ha Noi, Vinh Phuc, Bac Ninh, Quang Ninh, Hai Duong, Hai Phong, Hung Yen, Thai Binh, Ha Nam, Nam Dinh, Ninh Binh, Cao Bang, Bac Kan, Dien Bien, Lai Chau, Ha Giang, Tuyen Quang, Lao Cai, Yen Bai, Thai Nguyen, Lang Son, Bac Giang, Phu Tho, Son La, Hoa Binh, Thanh Hoa, Nghe An, Ha Tinh, Quang Binh, Quang Tri, Thua Thien Hue, Da Nang, Quang Nam, Quang Ngai, Tỉnh Bình Định, Phu Yen, Khanh Hoa, Ninh Thuan, Binh Thuan, Kon Tum, Gia Lai, Dak Lak, Dak Nong, Lam Dong, Binh Phuoc, Tay Ninh, Binh Duong, Dong Nai, Ba Ria Vung Tau, Ho Chi Minh, Long An, Tien Giang, Ben Tre, Dong Thap, An Giang, Can Tho, Hau Giang, Soc Trang, Ca Mau, Tra Vinh, Kien Giang, Bac Lieu, Vinh Long</v>
      </c>
      <c r="R78" s="142"/>
      <c r="S78" s="142"/>
      <c r="T78" s="142"/>
      <c r="U78" s="142"/>
      <c r="V78" s="142"/>
      <c r="W78" s="142"/>
      <c r="X78" s="142"/>
      <c r="Y78" s="142"/>
      <c r="Z78" s="81"/>
      <c r="AA78" s="54"/>
      <c r="AB78" s="54"/>
      <c r="AC78" s="81"/>
    </row>
    <row r="79" spans="1:29" x14ac:dyDescent="0.25">
      <c r="B79" s="3" t="s">
        <v>1956</v>
      </c>
      <c r="C79" t="str" cm="1">
        <f t="array" ref="C79">_xlfn.TEXTJOIN(", ", TRUE, IF(Lists!C9:C49=1, Lists!B9:B49, ""))</f>
        <v>Manufacture of beverages</v>
      </c>
      <c r="R79" s="142"/>
      <c r="S79" s="142"/>
      <c r="T79" s="142"/>
      <c r="U79" s="142"/>
      <c r="V79" s="142"/>
      <c r="W79" s="142"/>
      <c r="X79" s="142"/>
      <c r="Y79" s="142"/>
      <c r="Z79" s="81"/>
      <c r="AA79" s="54"/>
      <c r="AB79" s="54"/>
      <c r="AC79" s="81"/>
    </row>
    <row r="80" spans="1:29" x14ac:dyDescent="0.25">
      <c r="B80" s="3"/>
      <c r="O80" s="23"/>
      <c r="R80" s="142"/>
      <c r="S80" s="142"/>
      <c r="T80" s="142"/>
      <c r="U80" s="142"/>
      <c r="V80" s="142"/>
      <c r="W80" s="142"/>
      <c r="X80" s="142"/>
      <c r="Y80" s="142"/>
      <c r="Z80" s="81"/>
      <c r="AA80" s="54"/>
      <c r="AB80" s="54"/>
      <c r="AC80" s="81"/>
    </row>
    <row r="81" spans="2:30" x14ac:dyDescent="0.25">
      <c r="B81" s="23"/>
      <c r="C81" s="23"/>
      <c r="D81" s="23"/>
      <c r="E81" s="23"/>
      <c r="F81" s="23"/>
      <c r="G81" s="23"/>
      <c r="H81" s="23"/>
      <c r="I81" s="23"/>
      <c r="J81" s="23"/>
      <c r="K81" s="23"/>
      <c r="L81" s="23"/>
      <c r="M81" s="23"/>
      <c r="N81" s="23"/>
      <c r="O81" s="23"/>
      <c r="P81" s="23"/>
      <c r="Q81" s="23"/>
      <c r="R81" s="142"/>
      <c r="S81" s="142"/>
      <c r="T81" s="142"/>
      <c r="U81" s="142"/>
      <c r="V81" s="142"/>
      <c r="W81" s="142"/>
      <c r="X81" s="142"/>
      <c r="Y81" s="142"/>
      <c r="Z81" s="81"/>
      <c r="AA81" s="54"/>
      <c r="AB81" s="54"/>
      <c r="AC81" s="81"/>
    </row>
    <row r="82" spans="2:30" ht="75" x14ac:dyDescent="0.25">
      <c r="B82" s="28" t="s">
        <v>299</v>
      </c>
      <c r="C82" s="308" t="s">
        <v>1978</v>
      </c>
      <c r="D82" s="308" t="s">
        <v>1977</v>
      </c>
      <c r="F82" s="23"/>
      <c r="G82" s="23"/>
      <c r="H82" s="23"/>
      <c r="I82" s="23"/>
      <c r="J82" s="23"/>
      <c r="K82" s="23"/>
      <c r="L82" s="23"/>
      <c r="M82" s="23"/>
      <c r="N82" s="23"/>
      <c r="O82" s="23"/>
      <c r="P82" s="142"/>
      <c r="Q82" s="142"/>
      <c r="R82" s="142"/>
      <c r="S82" s="142"/>
      <c r="T82" s="142"/>
      <c r="U82" s="142"/>
      <c r="V82" s="142"/>
      <c r="W82" s="142"/>
      <c r="X82" s="81"/>
      <c r="Y82" s="54"/>
      <c r="Z82" s="54"/>
      <c r="AA82" s="81"/>
    </row>
    <row r="83" spans="2:30" x14ac:dyDescent="0.25">
      <c r="B83" s="80" t="str">
        <f>'Province x Sector'!B109</f>
        <v>1. Ha Noi</v>
      </c>
      <c r="C83" s="495" cm="1">
        <f t="array" ref="C83">SUM(COUNTIFS('Energy consumption (toe)'!$AM$60:$AM$3020,B83,'Energy consumption (toe)'!$J$60:$J$3020,IF(Lists!$C$9:$C$37=1,Lists!$B$9:$C$37)))</f>
        <v>5</v>
      </c>
      <c r="D83" s="494">
        <f>IF(Lists!G9=1,IFERROR(ROUNDUP(Input!$D$39*$C$83, 0), ""), "")</f>
        <v>1</v>
      </c>
      <c r="F83" s="23"/>
      <c r="G83" s="23"/>
      <c r="H83" s="23"/>
      <c r="I83" s="23"/>
      <c r="J83" s="23"/>
      <c r="K83" s="23"/>
      <c r="L83" s="23"/>
      <c r="M83" s="23"/>
      <c r="N83" s="23"/>
      <c r="O83" s="23"/>
      <c r="P83" s="142"/>
      <c r="Q83" s="142"/>
      <c r="R83" s="142"/>
      <c r="S83" s="142"/>
      <c r="T83" s="142"/>
      <c r="U83" s="142"/>
      <c r="V83" s="142"/>
      <c r="W83" s="142"/>
      <c r="X83" s="54"/>
      <c r="Y83" s="54"/>
      <c r="Z83" s="54"/>
      <c r="AA83" s="54"/>
    </row>
    <row r="84" spans="2:30" x14ac:dyDescent="0.25">
      <c r="B84" s="80" t="str">
        <f>'Province x Sector'!B110</f>
        <v>2. Vinh Phuc</v>
      </c>
      <c r="C84" s="496" cm="1">
        <f t="array" ref="C84">SUM(COUNTIFS('Energy consumption (toe)'!$AM$60:$AM$3020,B84,'Energy consumption (toe)'!$J$60:$J$3020,IF(Lists!$C$9:$C$37=1,Lists!$B$9:$C$37)))</f>
        <v>0</v>
      </c>
      <c r="D84" s="494">
        <f>IF(Lists!G10=1,IFERROR(ROUNDUP(Input!$D$39*C84, 0), ""), "")</f>
        <v>0</v>
      </c>
      <c r="F84" s="23"/>
      <c r="G84" s="23"/>
      <c r="H84" s="23"/>
      <c r="I84" s="23"/>
      <c r="J84" s="23"/>
      <c r="K84" s="23"/>
      <c r="L84" s="23"/>
      <c r="M84" s="23"/>
      <c r="N84" s="23"/>
      <c r="O84" s="23"/>
      <c r="P84" s="142"/>
      <c r="Q84" s="142"/>
      <c r="R84" s="142"/>
      <c r="S84" s="142"/>
      <c r="T84" s="142"/>
      <c r="U84" s="142"/>
      <c r="V84" s="142"/>
      <c r="W84" s="142"/>
    </row>
    <row r="85" spans="2:30" x14ac:dyDescent="0.25">
      <c r="B85" s="80" t="str">
        <f>'Province x Sector'!B111</f>
        <v>3. Bac Ninh</v>
      </c>
      <c r="C85" s="496" cm="1">
        <f t="array" ref="C85">SUM(COUNTIFS('Energy consumption (toe)'!$AM$60:$AM$3020,B85,'Energy consumption (toe)'!$J$60:$J$3020,IF(Lists!$C$9:$C$37=1,Lists!$B$9:$C$37)))</f>
        <v>2</v>
      </c>
      <c r="D85" s="494">
        <f>IF(Lists!G11=1,IFERROR(ROUNDUP(Input!$D$39*C85, 0), ""), "")</f>
        <v>1</v>
      </c>
      <c r="F85" s="23"/>
      <c r="G85" s="23"/>
      <c r="H85" s="23"/>
      <c r="I85" s="23"/>
      <c r="J85" s="23"/>
      <c r="K85" s="23"/>
      <c r="L85" s="23"/>
      <c r="M85" s="23"/>
      <c r="N85" s="23"/>
      <c r="O85" s="23"/>
      <c r="P85" s="142"/>
      <c r="Q85" s="142"/>
      <c r="R85" s="142"/>
      <c r="S85" s="142"/>
      <c r="T85" s="142"/>
      <c r="U85" s="142"/>
      <c r="V85" s="142"/>
      <c r="W85" s="142"/>
    </row>
    <row r="86" spans="2:30" x14ac:dyDescent="0.25">
      <c r="B86" s="80" t="str">
        <f>'Province x Sector'!B112</f>
        <v>4. Quang Ninh</v>
      </c>
      <c r="C86" s="496" cm="1">
        <f t="array" ref="C86">SUM(COUNTIFS('Energy consumption (toe)'!$AM$60:$AM$3020,B86,'Energy consumption (toe)'!$J$60:$J$3020,IF(Lists!$C$9:$C$37=1,Lists!$B$9:$C$37)))</f>
        <v>1</v>
      </c>
      <c r="D86" s="494">
        <f>IF(Lists!G12=1,IFERROR(ROUNDUP(Input!$D$39*C86, 0), ""), "")</f>
        <v>1</v>
      </c>
      <c r="F86" s="23"/>
      <c r="G86" s="500"/>
      <c r="H86" s="23"/>
      <c r="I86" s="23"/>
      <c r="J86" s="23"/>
      <c r="K86" s="23"/>
      <c r="L86" s="23"/>
      <c r="M86" s="23"/>
      <c r="N86" s="23"/>
      <c r="O86" s="23"/>
    </row>
    <row r="87" spans="2:30" x14ac:dyDescent="0.25">
      <c r="B87" s="80" t="str">
        <f>'Province x Sector'!B113</f>
        <v>5. Hai Duong</v>
      </c>
      <c r="C87" s="496" cm="1">
        <f t="array" ref="C87">SUM(COUNTIFS('Energy consumption (toe)'!$AM$60:$AM$3020,B87,'Energy consumption (toe)'!$J$60:$J$3020,IF(Lists!$C$9:$C$37=1,Lists!$B$9:$C$37)))</f>
        <v>1</v>
      </c>
      <c r="D87" s="494">
        <f>IF(Lists!G13=1,IFERROR(ROUNDUP(Input!$D$39*C87, 0), ""), "")</f>
        <v>1</v>
      </c>
      <c r="F87" s="23"/>
      <c r="G87" s="23"/>
      <c r="H87" s="23"/>
      <c r="I87" s="23"/>
      <c r="J87" s="23"/>
      <c r="K87" s="23"/>
      <c r="L87" s="23"/>
      <c r="M87" s="23"/>
      <c r="N87" s="23"/>
      <c r="O87" s="23"/>
    </row>
    <row r="88" spans="2:30" x14ac:dyDescent="0.25">
      <c r="B88" s="80" t="str">
        <f>'Province x Sector'!B114</f>
        <v>6. Hai Phong</v>
      </c>
      <c r="C88" s="496" cm="1">
        <f t="array" ref="C88">SUM(COUNTIFS('Energy consumption (toe)'!$AM$60:$AM$3020,B88,'Energy consumption (toe)'!$J$60:$J$3020,IF(Lists!$C$9:$C$37=1,Lists!$B$9:$C$37)))</f>
        <v>2</v>
      </c>
      <c r="D88" s="494">
        <f>IF(Lists!G14=1,IFERROR(ROUNDUP(Input!$D$39*C88, 0), ""), "")</f>
        <v>1</v>
      </c>
      <c r="F88" s="23"/>
      <c r="G88" s="23"/>
      <c r="H88" s="23"/>
      <c r="I88" s="23"/>
      <c r="J88" s="23"/>
      <c r="K88" s="23"/>
      <c r="L88" s="23"/>
      <c r="M88" s="23"/>
      <c r="N88" s="23"/>
      <c r="O88" s="23"/>
    </row>
    <row r="89" spans="2:30" x14ac:dyDescent="0.25">
      <c r="B89" s="80" t="str">
        <f>'Province x Sector'!B115</f>
        <v>7. Hung Yen</v>
      </c>
      <c r="C89" s="496" cm="1">
        <f t="array" ref="C89">SUM(COUNTIFS('Energy consumption (toe)'!$AM$60:$AM$3020,B89,'Energy consumption (toe)'!$J$60:$J$3020,IF(Lists!$C$9:$C$37=1,Lists!$B$9:$C$37)))</f>
        <v>3</v>
      </c>
      <c r="D89" s="494">
        <f>IF(Lists!G15=1,IFERROR(ROUNDUP(Input!$D$39*C89, 0), ""), "")</f>
        <v>1</v>
      </c>
      <c r="F89" s="23"/>
      <c r="G89" s="23"/>
      <c r="H89" s="23"/>
      <c r="I89" s="23"/>
      <c r="J89" s="23"/>
      <c r="K89" s="23"/>
      <c r="L89" s="23"/>
      <c r="M89" s="23"/>
      <c r="N89" s="23"/>
      <c r="O89" s="23"/>
    </row>
    <row r="90" spans="2:30" x14ac:dyDescent="0.25">
      <c r="B90" s="80" t="str">
        <f>'Province x Sector'!B116</f>
        <v>8. Thai Binh</v>
      </c>
      <c r="C90" s="496" cm="1">
        <f t="array" ref="C90">SUM(COUNTIFS('Energy consumption (toe)'!$AM$60:$AM$3020,B90,'Energy consumption (toe)'!$J$60:$J$3020,IF(Lists!$C$9:$C$37=1,Lists!$B$9:$C$37)))</f>
        <v>1</v>
      </c>
      <c r="D90" s="494">
        <f>IF(Lists!G16=1,IFERROR(ROUNDUP(Input!$D$39*C90, 0), ""), "")</f>
        <v>1</v>
      </c>
      <c r="F90" s="23"/>
      <c r="G90" s="23"/>
      <c r="H90" s="23"/>
      <c r="I90" s="23"/>
      <c r="J90" s="23"/>
      <c r="K90" s="23"/>
      <c r="L90" s="23"/>
      <c r="M90" s="23"/>
      <c r="N90" s="23"/>
      <c r="O90" s="23"/>
    </row>
    <row r="91" spans="2:30" x14ac:dyDescent="0.25">
      <c r="B91" s="80" t="str">
        <f>'Province x Sector'!B117</f>
        <v>9. Ha Nam</v>
      </c>
      <c r="C91" s="496" cm="1">
        <f t="array" ref="C91">SUM(COUNTIFS('Energy consumption (toe)'!$AM$60:$AM$3020,B91,'Energy consumption (toe)'!$J$60:$J$3020,IF(Lists!$C$9:$C$37=1,Lists!$B$9:$C$37)))</f>
        <v>2</v>
      </c>
      <c r="D91" s="494">
        <f>IF(Lists!G17=1,IFERROR(ROUNDUP(Input!$D$39*C91, 0), ""), "")</f>
        <v>1</v>
      </c>
      <c r="F91" s="23"/>
      <c r="G91" s="23"/>
      <c r="H91" s="23"/>
      <c r="I91" s="23"/>
      <c r="J91" s="23"/>
      <c r="K91" s="23"/>
      <c r="L91" s="23"/>
      <c r="M91" s="23"/>
      <c r="N91" s="23"/>
      <c r="O91" s="23"/>
    </row>
    <row r="92" spans="2:30" x14ac:dyDescent="0.25">
      <c r="B92" s="80" t="str">
        <f>'Province x Sector'!B118</f>
        <v>10. Nam Dinh</v>
      </c>
      <c r="C92" s="496" cm="1">
        <f t="array" ref="C92">SUM(COUNTIFS('Energy consumption (toe)'!$AM$60:$AM$3020,B92,'Energy consumption (toe)'!$J$60:$J$3020,IF(Lists!$C$9:$C$37=1,Lists!$B$9:$C$37)))</f>
        <v>0</v>
      </c>
      <c r="D92" s="494">
        <f>IF(Lists!G18=1,IFERROR(ROUNDUP(Input!$D$39*C92, 0), ""), "")</f>
        <v>0</v>
      </c>
      <c r="F92" s="23"/>
      <c r="G92" s="23"/>
      <c r="H92" s="23"/>
      <c r="I92" s="23"/>
      <c r="J92" s="23"/>
      <c r="K92" s="23"/>
      <c r="L92" s="23"/>
      <c r="M92" s="23"/>
      <c r="N92" s="23"/>
      <c r="O92" s="23"/>
    </row>
    <row r="93" spans="2:30" x14ac:dyDescent="0.25">
      <c r="B93" s="80" t="str">
        <f>'Province x Sector'!B119</f>
        <v>11. Ninh Binh</v>
      </c>
      <c r="C93" s="496" cm="1">
        <f t="array" ref="C93">SUM(COUNTIFS('Energy consumption (toe)'!$AM$60:$AM$3020,B93,'Energy consumption (toe)'!$J$60:$J$3020,IF(Lists!$C$9:$C$37=1,Lists!$B$9:$C$37)))</f>
        <v>0</v>
      </c>
      <c r="D93" s="494">
        <f>IF(Lists!G19=1,IFERROR(ROUNDUP(Input!$D$39*C93, 0), ""), "")</f>
        <v>0</v>
      </c>
      <c r="F93" s="23"/>
      <c r="G93" s="23"/>
      <c r="H93" s="23"/>
      <c r="I93" s="23"/>
      <c r="J93" s="23"/>
      <c r="K93" s="23"/>
      <c r="L93" s="23"/>
      <c r="M93" s="23"/>
      <c r="N93" s="23"/>
      <c r="O93" s="23"/>
    </row>
    <row r="94" spans="2:30" x14ac:dyDescent="0.25">
      <c r="B94" s="80" t="str">
        <f>'Province x Sector'!B120</f>
        <v>12. Cao Bang</v>
      </c>
      <c r="C94" s="496" cm="1">
        <f t="array" ref="C94">SUM(COUNTIFS('Energy consumption (toe)'!$AM$60:$AM$3020,B94,'Energy consumption (toe)'!$J$60:$J$3020,IF(Lists!$C$9:$C$37=1,Lists!$B$9:$C$37)))</f>
        <v>0</v>
      </c>
      <c r="D94" s="494">
        <f>IF(Lists!G20=1,IFERROR(ROUNDUP(Input!$D$39*C94, 0), ""), "")</f>
        <v>0</v>
      </c>
      <c r="F94" s="23"/>
      <c r="G94" s="23"/>
      <c r="H94" s="23"/>
      <c r="I94" s="23"/>
      <c r="J94" s="23"/>
      <c r="K94" s="23"/>
      <c r="L94" s="23"/>
      <c r="M94" s="23"/>
      <c r="N94" s="23"/>
      <c r="O94" s="23"/>
    </row>
    <row r="95" spans="2:30" x14ac:dyDescent="0.25">
      <c r="B95" s="80" t="str">
        <f>'Province x Sector'!B121</f>
        <v>13. Bac Kan</v>
      </c>
      <c r="C95" s="496" cm="1">
        <f t="array" ref="C95">SUM(COUNTIFS('Energy consumption (toe)'!$AM$60:$AM$3020,B95,'Energy consumption (toe)'!$J$60:$J$3020,IF(Lists!$C$9:$C$37=1,Lists!$B$9:$C$37)))</f>
        <v>0</v>
      </c>
      <c r="D95" s="494">
        <f>IF(Lists!G21=1,IFERROR(ROUNDUP(Input!$D$39*C95, 0), ""), "")</f>
        <v>0</v>
      </c>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row>
    <row r="96" spans="2:30" ht="20.45" customHeight="1" x14ac:dyDescent="0.25">
      <c r="B96" s="80" t="str">
        <f>'Province x Sector'!B122</f>
        <v>14. Dien Bien</v>
      </c>
      <c r="C96" s="496" cm="1">
        <f t="array" ref="C96">SUM(COUNTIFS('Energy consumption (toe)'!$AM$60:$AM$3020,B96,'Energy consumption (toe)'!$J$60:$J$3020,IF(Lists!$C$9:$C$37=1,Lists!$B$9:$C$37)))</f>
        <v>0</v>
      </c>
      <c r="D96" s="494">
        <f>IF(Lists!G22=1,IFERROR(ROUNDUP(Input!$D$39*C96, 0), ""), "")</f>
        <v>0</v>
      </c>
      <c r="F96" s="23"/>
      <c r="G96" s="23"/>
      <c r="H96" s="23"/>
      <c r="I96" s="23"/>
      <c r="J96" s="23"/>
      <c r="K96" s="23"/>
      <c r="L96" s="23"/>
      <c r="M96" s="23"/>
      <c r="N96" s="23"/>
      <c r="O96" s="23"/>
    </row>
    <row r="97" spans="2:15" x14ac:dyDescent="0.25">
      <c r="B97" s="80" t="str">
        <f>'Province x Sector'!B123</f>
        <v>15. Lai Chau</v>
      </c>
      <c r="C97" s="496" cm="1">
        <f t="array" ref="C97">SUM(COUNTIFS('Energy consumption (toe)'!$AM$60:$AM$3020,B97,'Energy consumption (toe)'!$J$60:$J$3020,IF(Lists!$C$9:$C$37=1,Lists!$B$9:$C$37)))</f>
        <v>0</v>
      </c>
      <c r="D97" s="494">
        <f>IF(Lists!G23=1,IFERROR(ROUNDUP(Input!$D$39*C97, 0), ""), "")</f>
        <v>0</v>
      </c>
      <c r="F97" s="23"/>
      <c r="G97" s="23"/>
      <c r="H97" s="23"/>
      <c r="I97" s="23"/>
      <c r="J97" s="23"/>
      <c r="K97" s="23"/>
      <c r="L97" s="23"/>
      <c r="M97" s="23"/>
      <c r="N97" s="23"/>
      <c r="O97" s="23"/>
    </row>
    <row r="98" spans="2:15" x14ac:dyDescent="0.25">
      <c r="B98" s="80" t="str">
        <f>'Province x Sector'!B124</f>
        <v>16. Ha Giang</v>
      </c>
      <c r="C98" s="496" cm="1">
        <f t="array" ref="C98">SUM(COUNTIFS('Energy consumption (toe)'!$AM$60:$AM$3020,B98,'Energy consumption (toe)'!$J$60:$J$3020,IF(Lists!$C$9:$C$37=1,Lists!$B$9:$C$37)))</f>
        <v>0</v>
      </c>
      <c r="D98" s="494">
        <f>IF(Lists!G24=1,IFERROR(ROUNDUP(Input!$D$39*C98, 0), ""), "")</f>
        <v>0</v>
      </c>
      <c r="F98" s="23"/>
      <c r="G98" s="23"/>
      <c r="H98" s="23"/>
      <c r="I98" s="23"/>
      <c r="J98" s="23"/>
      <c r="K98" s="23"/>
      <c r="L98" s="23"/>
      <c r="M98" s="23"/>
      <c r="N98" s="23"/>
      <c r="O98" s="23"/>
    </row>
    <row r="99" spans="2:15" x14ac:dyDescent="0.25">
      <c r="B99" s="80" t="str">
        <f>'Province x Sector'!B125</f>
        <v>17. Tuyen Quang</v>
      </c>
      <c r="C99" s="496" cm="1">
        <f t="array" ref="C99">SUM(COUNTIFS('Energy consumption (toe)'!$AM$60:$AM$3020,B99,'Energy consumption (toe)'!$J$60:$J$3020,IF(Lists!$C$9:$C$37=1,Lists!$B$9:$C$37)))</f>
        <v>0</v>
      </c>
      <c r="D99" s="494">
        <f>IF(Lists!G25=1,IFERROR(ROUNDUP(Input!$D$39*C99, 0), ""), "")</f>
        <v>0</v>
      </c>
      <c r="F99" s="23"/>
      <c r="G99" s="23"/>
      <c r="H99" s="23"/>
      <c r="I99" s="23"/>
      <c r="J99" s="23"/>
      <c r="K99" s="23"/>
      <c r="L99" s="23"/>
      <c r="M99" s="23"/>
      <c r="N99" s="23"/>
      <c r="O99" s="23"/>
    </row>
    <row r="100" spans="2:15" x14ac:dyDescent="0.25">
      <c r="B100" s="80" t="str">
        <f>'Province x Sector'!B126</f>
        <v>18. Lao Cai</v>
      </c>
      <c r="C100" s="496" cm="1">
        <f t="array" ref="C100">SUM(COUNTIFS('Energy consumption (toe)'!$AM$60:$AM$3020,B100,'Energy consumption (toe)'!$J$60:$J$3020,IF(Lists!$C$9:$C$37=1,Lists!$B$9:$C$37)))</f>
        <v>0</v>
      </c>
      <c r="D100" s="494">
        <f>IF(Lists!G26=1,IFERROR(ROUNDUP(Input!$D$39*C100, 0), ""), "")</f>
        <v>0</v>
      </c>
      <c r="F100" s="23"/>
      <c r="G100" s="23"/>
      <c r="H100" s="23"/>
      <c r="I100" s="23"/>
      <c r="J100" s="23"/>
      <c r="K100" s="23"/>
      <c r="L100" s="23"/>
      <c r="M100" s="23"/>
      <c r="N100" s="23"/>
      <c r="O100" s="23"/>
    </row>
    <row r="101" spans="2:15" x14ac:dyDescent="0.25">
      <c r="B101" s="80" t="str">
        <f>'Province x Sector'!B127</f>
        <v>19. Yen Bai</v>
      </c>
      <c r="C101" s="496" cm="1">
        <f t="array" ref="C101">SUM(COUNTIFS('Energy consumption (toe)'!$AM$60:$AM$3020,B101,'Energy consumption (toe)'!$J$60:$J$3020,IF(Lists!$C$9:$C$37=1,Lists!$B$9:$C$37)))</f>
        <v>0</v>
      </c>
      <c r="D101" s="494">
        <f>IF(Lists!G27=1,IFERROR(ROUNDUP(Input!$D$39*C101, 0), ""), "")</f>
        <v>0</v>
      </c>
      <c r="F101" s="23"/>
      <c r="G101" s="23"/>
      <c r="H101" s="23"/>
      <c r="I101" s="23"/>
      <c r="J101" s="23"/>
      <c r="K101" s="23"/>
      <c r="L101" s="23"/>
      <c r="M101" s="23"/>
      <c r="N101" s="23"/>
      <c r="O101" s="23"/>
    </row>
    <row r="102" spans="2:15" x14ac:dyDescent="0.25">
      <c r="B102" s="80" t="str">
        <f>'Province x Sector'!B128</f>
        <v>20. Thai Nguyen</v>
      </c>
      <c r="C102" s="496" cm="1">
        <f t="array" ref="C102">SUM(COUNTIFS('Energy consumption (toe)'!$AM$60:$AM$3020,B102,'Energy consumption (toe)'!$J$60:$J$3020,IF(Lists!$C$9:$C$37=1,Lists!$B$9:$C$37)))</f>
        <v>0</v>
      </c>
      <c r="D102" s="494">
        <f>IF(Lists!G28=1,IFERROR(ROUNDUP(Input!$D$39*C102, 0), ""), "")</f>
        <v>0</v>
      </c>
      <c r="F102" s="23"/>
      <c r="G102" s="23"/>
      <c r="H102" s="23"/>
      <c r="I102" s="23"/>
      <c r="J102" s="23"/>
      <c r="K102" s="23"/>
      <c r="L102" s="23"/>
      <c r="M102" s="23"/>
      <c r="N102" s="23"/>
      <c r="O102" s="23"/>
    </row>
    <row r="103" spans="2:15" x14ac:dyDescent="0.25">
      <c r="B103" s="80" t="str">
        <f>'Province x Sector'!B129</f>
        <v>21. Lang Son</v>
      </c>
      <c r="C103" s="496" cm="1">
        <f t="array" ref="C103">SUM(COUNTIFS('Energy consumption (toe)'!$AM$60:$AM$3020,B103,'Energy consumption (toe)'!$J$60:$J$3020,IF(Lists!$C$9:$C$37=1,Lists!$B$9:$C$37)))</f>
        <v>0</v>
      </c>
      <c r="D103" s="494">
        <f>IF(Lists!G29=1,IFERROR(ROUNDUP(Input!$D$39*C103, 0), ""), "")</f>
        <v>0</v>
      </c>
      <c r="F103" s="23"/>
      <c r="G103" s="23"/>
      <c r="H103" s="23"/>
      <c r="I103" s="23"/>
      <c r="J103" s="23"/>
      <c r="K103" s="23"/>
      <c r="L103" s="23"/>
      <c r="M103" s="23"/>
      <c r="N103" s="23"/>
      <c r="O103" s="23"/>
    </row>
    <row r="104" spans="2:15" x14ac:dyDescent="0.25">
      <c r="B104" s="80" t="str">
        <f>'Province x Sector'!B130</f>
        <v>22. Bac Giang</v>
      </c>
      <c r="C104" s="496" cm="1">
        <f t="array" ref="C104">SUM(COUNTIFS('Energy consumption (toe)'!$AM$60:$AM$3020,B104,'Energy consumption (toe)'!$J$60:$J$3020,IF(Lists!$C$9:$C$37=1,Lists!$B$9:$C$37)))</f>
        <v>0</v>
      </c>
      <c r="D104" s="494">
        <f>IF(Lists!G30=1,IFERROR(ROUNDUP(Input!$D$39*C104, 0), ""), "")</f>
        <v>0</v>
      </c>
      <c r="F104" s="23"/>
      <c r="G104" s="23"/>
      <c r="H104" s="23"/>
      <c r="I104" s="23"/>
      <c r="J104" s="23"/>
      <c r="K104" s="23"/>
      <c r="L104" s="23"/>
      <c r="M104" s="23"/>
      <c r="N104" s="23"/>
      <c r="O104" s="23"/>
    </row>
    <row r="105" spans="2:15" x14ac:dyDescent="0.25">
      <c r="B105" s="80" t="str">
        <f>'Province x Sector'!B131</f>
        <v>23. Phu Tho</v>
      </c>
      <c r="C105" s="496" cm="1">
        <f t="array" ref="C105">SUM(COUNTIFS('Energy consumption (toe)'!$AM$60:$AM$3020,B105,'Energy consumption (toe)'!$J$60:$J$3020,IF(Lists!$C$9:$C$37=1,Lists!$B$9:$C$37)))</f>
        <v>0</v>
      </c>
      <c r="D105" s="494">
        <f>IF(Lists!G31=1,IFERROR(ROUNDUP(Input!$D$39*C105, 0), ""), "")</f>
        <v>0</v>
      </c>
      <c r="F105" s="23"/>
      <c r="G105" s="23"/>
      <c r="H105" s="23"/>
      <c r="I105" s="23"/>
      <c r="J105" s="23"/>
      <c r="K105" s="23"/>
      <c r="L105" s="23"/>
      <c r="M105" s="23"/>
      <c r="N105" s="23"/>
      <c r="O105" s="23"/>
    </row>
    <row r="106" spans="2:15" x14ac:dyDescent="0.25">
      <c r="B106" s="80" t="str">
        <f>'Province x Sector'!B132</f>
        <v>24. Son La</v>
      </c>
      <c r="C106" s="496" cm="1">
        <f t="array" ref="C106">SUM(COUNTIFS('Energy consumption (toe)'!$AM$60:$AM$3020,B106,'Energy consumption (toe)'!$J$60:$J$3020,IF(Lists!$C$9:$C$37=1,Lists!$B$9:$C$37)))</f>
        <v>1</v>
      </c>
      <c r="D106" s="494">
        <f>IF(Lists!G32=1,IFERROR(ROUNDUP(Input!$D$39*C106, 0), ""), "")</f>
        <v>1</v>
      </c>
      <c r="F106" s="23"/>
      <c r="G106" s="23"/>
      <c r="H106" s="23"/>
      <c r="I106" s="23"/>
      <c r="J106" s="23"/>
      <c r="K106" s="23"/>
      <c r="L106" s="23"/>
      <c r="M106" s="23"/>
      <c r="N106" s="23"/>
      <c r="O106" s="23"/>
    </row>
    <row r="107" spans="2:15" x14ac:dyDescent="0.25">
      <c r="B107" s="80" t="str">
        <f>'Province x Sector'!B133</f>
        <v>25. Hoa Binh</v>
      </c>
      <c r="C107" s="496" cm="1">
        <f t="array" ref="C107">SUM(COUNTIFS('Energy consumption (toe)'!$AM$60:$AM$3020,B107,'Energy consumption (toe)'!$J$60:$J$3020,IF(Lists!$C$9:$C$37=1,Lists!$B$9:$C$37)))</f>
        <v>0</v>
      </c>
      <c r="D107" s="494">
        <f>IF(Lists!G33=1,IFERROR(ROUNDUP(Input!$D$39*C107, 0), ""), "")</f>
        <v>0</v>
      </c>
      <c r="F107" s="23"/>
      <c r="G107" s="23"/>
      <c r="H107" s="23"/>
      <c r="I107" s="23"/>
      <c r="J107" s="23"/>
      <c r="K107" s="23"/>
      <c r="L107" s="23"/>
      <c r="M107" s="23"/>
      <c r="N107" s="23"/>
      <c r="O107" s="23"/>
    </row>
    <row r="108" spans="2:15" x14ac:dyDescent="0.25">
      <c r="B108" s="80" t="str">
        <f>'Province x Sector'!B134</f>
        <v>26. Thanh Hoa</v>
      </c>
      <c r="C108" s="496" cm="1">
        <f t="array" ref="C108">SUM(COUNTIFS('Energy consumption (toe)'!$AM$60:$AM$3020,B108,'Energy consumption (toe)'!$J$60:$J$3020,IF(Lists!$C$9:$C$37=1,Lists!$B$9:$C$37)))</f>
        <v>1</v>
      </c>
      <c r="D108" s="494">
        <f>IF(Lists!G34=1,IFERROR(ROUNDUP(Input!$D$39*C108, 0), ""), "")</f>
        <v>1</v>
      </c>
      <c r="F108" s="23"/>
      <c r="G108" s="23"/>
      <c r="H108" s="23"/>
      <c r="I108" s="23"/>
      <c r="J108" s="23"/>
      <c r="K108" s="23"/>
      <c r="L108" s="23"/>
      <c r="M108" s="23"/>
      <c r="N108" s="23"/>
      <c r="O108" s="23"/>
    </row>
    <row r="109" spans="2:15" x14ac:dyDescent="0.25">
      <c r="B109" s="80" t="str">
        <f>'Province x Sector'!B135</f>
        <v>27. Nghe An</v>
      </c>
      <c r="C109" s="496" cm="1">
        <f t="array" ref="C109">SUM(COUNTIFS('Energy consumption (toe)'!$AM$60:$AM$3020,B109,'Energy consumption (toe)'!$J$60:$J$3020,IF(Lists!$C$9:$C$37=1,Lists!$B$9:$C$37)))</f>
        <v>2</v>
      </c>
      <c r="D109" s="494">
        <f>IF(Lists!G35=1,IFERROR(ROUNDUP(Input!$D$39*C109, 0), ""), "")</f>
        <v>1</v>
      </c>
      <c r="F109" s="23"/>
      <c r="G109" s="23"/>
      <c r="H109" s="23"/>
      <c r="I109" s="23"/>
      <c r="J109" s="23"/>
      <c r="K109" s="23"/>
      <c r="L109" s="23"/>
      <c r="M109" s="23"/>
      <c r="N109" s="23"/>
      <c r="O109" s="23"/>
    </row>
    <row r="110" spans="2:15" x14ac:dyDescent="0.25">
      <c r="B110" s="80" t="str">
        <f>'Province x Sector'!B136</f>
        <v>28. Ha Tinh</v>
      </c>
      <c r="C110" s="496" cm="1">
        <f t="array" ref="C110">SUM(COUNTIFS('Energy consumption (toe)'!$AM$60:$AM$3020,B110,'Energy consumption (toe)'!$J$60:$J$3020,IF(Lists!$C$9:$C$37=1,Lists!$B$9:$C$37)))</f>
        <v>2</v>
      </c>
      <c r="D110" s="494">
        <f>IF(Lists!G36=1,IFERROR(ROUNDUP(Input!$D$39*C110, 0), ""), "")</f>
        <v>1</v>
      </c>
      <c r="F110" s="23"/>
      <c r="G110" s="23"/>
      <c r="H110" s="23"/>
      <c r="I110" s="23"/>
      <c r="J110" s="23"/>
      <c r="K110" s="23"/>
      <c r="L110" s="23"/>
      <c r="M110" s="23"/>
      <c r="N110" s="23"/>
      <c r="O110" s="23"/>
    </row>
    <row r="111" spans="2:15" x14ac:dyDescent="0.25">
      <c r="B111" s="80" t="str">
        <f>'Province x Sector'!B137</f>
        <v>29. Quang Binh</v>
      </c>
      <c r="C111" s="496" cm="1">
        <f t="array" ref="C111">SUM(COUNTIFS('Energy consumption (toe)'!$AM$60:$AM$3020,B111,'Energy consumption (toe)'!$J$60:$J$3020,IF(Lists!$C$9:$C$37=1,Lists!$B$9:$C$37)))</f>
        <v>0</v>
      </c>
      <c r="D111" s="494">
        <f>IF(Lists!G37=1,IFERROR(ROUNDUP(Input!$D$39*C111, 0), ""), "")</f>
        <v>0</v>
      </c>
      <c r="F111" s="23"/>
      <c r="G111" s="23"/>
      <c r="H111" s="23"/>
      <c r="I111" s="23"/>
      <c r="J111" s="23"/>
      <c r="K111" s="23"/>
      <c r="L111" s="23"/>
      <c r="M111" s="23"/>
      <c r="N111" s="23"/>
      <c r="O111" s="23"/>
    </row>
    <row r="112" spans="2:15" x14ac:dyDescent="0.25">
      <c r="B112" s="80" t="str">
        <f>'Province x Sector'!B138</f>
        <v>30. Quang Tri</v>
      </c>
      <c r="C112" s="496" cm="1">
        <f t="array" ref="C112">SUM(COUNTIFS('Energy consumption (toe)'!$AM$60:$AM$3020,B112,'Energy consumption (toe)'!$J$60:$J$3020,IF(Lists!$C$9:$C$37=1,Lists!$B$9:$C$37)))</f>
        <v>0</v>
      </c>
      <c r="D112" s="494">
        <f>IF(Lists!G38=1,IFERROR(ROUNDUP(Input!$D$39*C112, 0), ""), "")</f>
        <v>0</v>
      </c>
      <c r="F112" s="23"/>
      <c r="G112" s="23"/>
      <c r="H112" s="23"/>
      <c r="I112" s="23"/>
      <c r="J112" s="23"/>
      <c r="K112" s="23"/>
      <c r="L112" s="23"/>
      <c r="M112" s="23"/>
      <c r="N112" s="23"/>
      <c r="O112" s="23"/>
    </row>
    <row r="113" spans="2:15" x14ac:dyDescent="0.25">
      <c r="B113" s="80" t="str">
        <f>'Province x Sector'!B139</f>
        <v>31. Thua Thien Hue</v>
      </c>
      <c r="C113" s="496" cm="1">
        <f t="array" ref="C113">SUM(COUNTIFS('Energy consumption (toe)'!$AM$60:$AM$3020,B113,'Energy consumption (toe)'!$J$60:$J$3020,IF(Lists!$C$9:$C$37=1,Lists!$B$9:$C$37)))</f>
        <v>1</v>
      </c>
      <c r="D113" s="494">
        <f>IF(Lists!G39=1,IFERROR(ROUNDUP(Input!$D$39*C113, 0), ""), "")</f>
        <v>1</v>
      </c>
      <c r="F113" s="23"/>
      <c r="G113" s="23"/>
      <c r="H113" s="23"/>
      <c r="I113" s="23"/>
      <c r="J113" s="23"/>
      <c r="K113" s="23"/>
      <c r="L113" s="23"/>
      <c r="M113" s="23"/>
      <c r="N113" s="23"/>
      <c r="O113" s="23"/>
    </row>
    <row r="114" spans="2:15" x14ac:dyDescent="0.25">
      <c r="B114" s="80" t="str">
        <f>'Province x Sector'!B140</f>
        <v>32. Da Nang</v>
      </c>
      <c r="C114" s="496" cm="1">
        <f t="array" ref="C114">SUM(COUNTIFS('Energy consumption (toe)'!$AM$60:$AM$3020,B114,'Energy consumption (toe)'!$J$60:$J$3020,IF(Lists!$C$9:$C$37=1,Lists!$B$9:$C$37)))</f>
        <v>1</v>
      </c>
      <c r="D114" s="494">
        <f>IF(Lists!G40=1,IFERROR(ROUNDUP(Input!$D$39*C114, 0), ""), "")</f>
        <v>1</v>
      </c>
      <c r="F114" s="23"/>
      <c r="G114" s="23"/>
      <c r="H114" s="23"/>
      <c r="I114" s="23"/>
      <c r="J114" s="23"/>
      <c r="K114" s="23"/>
      <c r="L114" s="23"/>
      <c r="M114" s="23"/>
      <c r="N114" s="23"/>
      <c r="O114" s="23"/>
    </row>
    <row r="115" spans="2:15" x14ac:dyDescent="0.25">
      <c r="B115" s="80" t="str">
        <f>'Province x Sector'!B141</f>
        <v>33. Quang Nam</v>
      </c>
      <c r="C115" s="496" cm="1">
        <f t="array" ref="C115">SUM(COUNTIFS('Energy consumption (toe)'!$AM$60:$AM$3020,B115,'Energy consumption (toe)'!$J$60:$J$3020,IF(Lists!$C$9:$C$37=1,Lists!$B$9:$C$37)))</f>
        <v>3</v>
      </c>
      <c r="D115" s="494">
        <f>IF(Lists!G41=1,IFERROR(ROUNDUP(Input!$D$39*C115, 0), ""), "")</f>
        <v>1</v>
      </c>
      <c r="F115" s="23"/>
      <c r="G115" s="23"/>
      <c r="H115" s="23"/>
      <c r="I115" s="23"/>
      <c r="J115" s="23"/>
      <c r="K115" s="23"/>
      <c r="L115" s="23"/>
      <c r="M115" s="23"/>
      <c r="N115" s="23"/>
      <c r="O115" s="23"/>
    </row>
    <row r="116" spans="2:15" x14ac:dyDescent="0.25">
      <c r="B116" s="80" t="str">
        <f>'Province x Sector'!B142</f>
        <v>34. Quang Ngai</v>
      </c>
      <c r="C116" s="496" cm="1">
        <f t="array" ref="C116">SUM(COUNTIFS('Energy consumption (toe)'!$AM$60:$AM$3020,B116,'Energy consumption (toe)'!$J$60:$J$3020,IF(Lists!$C$9:$C$37=1,Lists!$B$9:$C$37)))</f>
        <v>1</v>
      </c>
      <c r="D116" s="494">
        <f>IF(Lists!G42=1,IFERROR(ROUNDUP(Input!$D$39*C116, 0), ""), "")</f>
        <v>1</v>
      </c>
      <c r="F116" s="23"/>
      <c r="G116" s="23"/>
      <c r="H116" s="23"/>
      <c r="I116" s="23"/>
      <c r="J116" s="23"/>
      <c r="K116" s="23"/>
      <c r="L116" s="23"/>
      <c r="M116" s="23"/>
      <c r="N116" s="23"/>
      <c r="O116" s="23"/>
    </row>
    <row r="117" spans="2:15" x14ac:dyDescent="0.25">
      <c r="B117" s="80" t="str">
        <f>'Province x Sector'!B143</f>
        <v>35. Tỉnh Bình Định</v>
      </c>
      <c r="C117" s="496" cm="1">
        <f t="array" ref="C117">SUM(COUNTIFS('Energy consumption (toe)'!$AM$60:$AM$3020,B117,'Energy consumption (toe)'!$J$60:$J$3020,IF(Lists!$C$9:$C$37=1,Lists!$B$9:$C$37)))</f>
        <v>1</v>
      </c>
      <c r="D117" s="494">
        <f>IF(Lists!G43=1,IFERROR(ROUNDUP(Input!$D$39*C117, 0), ""), "")</f>
        <v>1</v>
      </c>
      <c r="F117" s="23"/>
      <c r="G117" s="23"/>
      <c r="H117" s="23"/>
      <c r="I117" s="23"/>
      <c r="J117" s="23"/>
      <c r="K117" s="23"/>
      <c r="L117" s="23"/>
      <c r="M117" s="23"/>
      <c r="N117" s="23"/>
      <c r="O117" s="23"/>
    </row>
    <row r="118" spans="2:15" x14ac:dyDescent="0.25">
      <c r="B118" s="80" t="str">
        <f>'Province x Sector'!B144</f>
        <v>36. Phu Yen</v>
      </c>
      <c r="C118" s="496" cm="1">
        <f t="array" ref="C118">SUM(COUNTIFS('Energy consumption (toe)'!$AM$60:$AM$3020,B118,'Energy consumption (toe)'!$J$60:$J$3020,IF(Lists!$C$9:$C$37=1,Lists!$B$9:$C$37)))</f>
        <v>1</v>
      </c>
      <c r="D118" s="494">
        <f>IF(Lists!G44=1,IFERROR(ROUNDUP(Input!$D$39*C118, 0), ""), "")</f>
        <v>1</v>
      </c>
      <c r="F118" s="23"/>
      <c r="G118" s="23"/>
      <c r="H118" s="23"/>
      <c r="I118" s="23"/>
      <c r="J118" s="23"/>
      <c r="K118" s="23"/>
      <c r="L118" s="23"/>
      <c r="M118" s="23"/>
      <c r="N118" s="23"/>
      <c r="O118" s="23"/>
    </row>
    <row r="119" spans="2:15" x14ac:dyDescent="0.25">
      <c r="B119" s="80" t="str">
        <f>'Province x Sector'!B145</f>
        <v>37. Khanh Hoa</v>
      </c>
      <c r="C119" s="496" cm="1">
        <f t="array" ref="C119">SUM(COUNTIFS('Energy consumption (toe)'!$AM$60:$AM$3020,B119,'Energy consumption (toe)'!$J$60:$J$3020,IF(Lists!$C$9:$C$37=1,Lists!$B$9:$C$37)))</f>
        <v>0</v>
      </c>
      <c r="D119" s="494">
        <f>IF(Lists!G45=1,IFERROR(ROUNDUP(Input!$D$39*C119, 0), ""), "")</f>
        <v>0</v>
      </c>
      <c r="F119" s="23"/>
      <c r="G119" s="23"/>
      <c r="H119" s="23"/>
      <c r="I119" s="23"/>
      <c r="J119" s="23"/>
      <c r="K119" s="23"/>
      <c r="L119" s="23"/>
      <c r="M119" s="23"/>
      <c r="N119" s="23"/>
      <c r="O119" s="23"/>
    </row>
    <row r="120" spans="2:15" x14ac:dyDescent="0.25">
      <c r="B120" s="80" t="str">
        <f>'Province x Sector'!B146</f>
        <v>38. Ninh Thuan</v>
      </c>
      <c r="C120" s="496" cm="1">
        <f t="array" ref="C120">SUM(COUNTIFS('Energy consumption (toe)'!$AM$60:$AM$3020,B120,'Energy consumption (toe)'!$J$60:$J$3020,IF(Lists!$C$9:$C$37=1,Lists!$B$9:$C$37)))</f>
        <v>0</v>
      </c>
      <c r="D120" s="494">
        <f>IF(Lists!G46=1,IFERROR(ROUNDUP(Input!$D$39*C120, 0), ""), "")</f>
        <v>0</v>
      </c>
      <c r="F120" s="23"/>
      <c r="G120" s="23"/>
      <c r="H120" s="23"/>
      <c r="I120" s="23"/>
      <c r="J120" s="23"/>
      <c r="K120" s="23"/>
      <c r="L120" s="23"/>
      <c r="M120" s="23"/>
      <c r="N120" s="23"/>
      <c r="O120" s="23"/>
    </row>
    <row r="121" spans="2:15" x14ac:dyDescent="0.25">
      <c r="B121" s="80" t="str">
        <f>'Province x Sector'!B147</f>
        <v>39. Binh Thuan</v>
      </c>
      <c r="C121" s="496" cm="1">
        <f t="array" ref="C121">SUM(COUNTIFS('Energy consumption (toe)'!$AM$60:$AM$3020,B121,'Energy consumption (toe)'!$J$60:$J$3020,IF(Lists!$C$9:$C$37=1,Lists!$B$9:$C$37)))</f>
        <v>0</v>
      </c>
      <c r="D121" s="494">
        <f>IF(Lists!G47=1,IFERROR(ROUNDUP(Input!$D$39*C121, 0), ""), "")</f>
        <v>0</v>
      </c>
      <c r="F121" s="23"/>
      <c r="G121" s="23"/>
      <c r="H121" s="23"/>
      <c r="I121" s="23"/>
      <c r="J121" s="23"/>
      <c r="K121" s="23"/>
      <c r="L121" s="23"/>
      <c r="M121" s="23"/>
      <c r="N121" s="23"/>
      <c r="O121" s="23"/>
    </row>
    <row r="122" spans="2:15" x14ac:dyDescent="0.25">
      <c r="B122" s="80" t="str">
        <f>'Province x Sector'!B148</f>
        <v>40. Kon Tum</v>
      </c>
      <c r="C122" s="496" cm="1">
        <f t="array" ref="C122">SUM(COUNTIFS('Energy consumption (toe)'!$AM$60:$AM$3020,B122,'Energy consumption (toe)'!$J$60:$J$3020,IF(Lists!$C$9:$C$37=1,Lists!$B$9:$C$37)))</f>
        <v>0</v>
      </c>
      <c r="D122" s="494">
        <f>IF(Lists!G48=1,IFERROR(ROUNDUP(Input!$D$39*C122, 0), ""), "")</f>
        <v>0</v>
      </c>
      <c r="F122" s="23"/>
      <c r="G122" s="23"/>
      <c r="H122" s="23"/>
      <c r="I122" s="23"/>
      <c r="J122" s="23"/>
      <c r="K122" s="23"/>
      <c r="L122" s="23"/>
      <c r="M122" s="23"/>
      <c r="N122" s="23"/>
      <c r="O122" s="23"/>
    </row>
    <row r="123" spans="2:15" x14ac:dyDescent="0.25">
      <c r="B123" s="80" t="str">
        <f>'Province x Sector'!B149</f>
        <v>41. Gia Lai</v>
      </c>
      <c r="C123" s="496" cm="1">
        <f t="array" ref="C123">SUM(COUNTIFS('Energy consumption (toe)'!$AM$60:$AM$3020,B123,'Energy consumption (toe)'!$J$60:$J$3020,IF(Lists!$C$9:$C$37=1,Lists!$B$9:$C$37)))</f>
        <v>0</v>
      </c>
      <c r="D123" s="494">
        <f>IF(Lists!G49=1,IFERROR(ROUNDUP(Input!$D$39*C123, 0), ""), "")</f>
        <v>0</v>
      </c>
      <c r="F123" s="23"/>
      <c r="G123" s="23"/>
      <c r="H123" s="23"/>
      <c r="I123" s="23"/>
      <c r="J123" s="23"/>
      <c r="K123" s="23"/>
      <c r="L123" s="23"/>
      <c r="M123" s="23"/>
      <c r="N123" s="23"/>
      <c r="O123" s="23"/>
    </row>
    <row r="124" spans="2:15" x14ac:dyDescent="0.25">
      <c r="B124" s="80" t="str">
        <f>'Province x Sector'!B150</f>
        <v>42. Dak Lak</v>
      </c>
      <c r="C124" s="496" cm="1">
        <f t="array" ref="C124">SUM(COUNTIFS('Energy consumption (toe)'!$AM$60:$AM$3020,B124,'Energy consumption (toe)'!$J$60:$J$3020,IF(Lists!$C$9:$C$37=1,Lists!$B$9:$C$37)))</f>
        <v>1</v>
      </c>
      <c r="D124" s="494">
        <f>IF(Lists!G50=1,IFERROR(ROUNDUP(Input!$D$39*C124, 0), ""), "")</f>
        <v>1</v>
      </c>
      <c r="F124" s="23"/>
      <c r="G124" s="23"/>
      <c r="H124" s="23"/>
      <c r="I124" s="23"/>
      <c r="J124" s="23"/>
      <c r="K124" s="23"/>
      <c r="L124" s="23"/>
      <c r="M124" s="23"/>
      <c r="N124" s="23"/>
      <c r="O124" s="23"/>
    </row>
    <row r="125" spans="2:15" x14ac:dyDescent="0.25">
      <c r="B125" s="80" t="str">
        <f>'Province x Sector'!B151</f>
        <v>43. Dak Nong</v>
      </c>
      <c r="C125" s="496" cm="1">
        <f t="array" ref="C125">SUM(COUNTIFS('Energy consumption (toe)'!$AM$60:$AM$3020,B125,'Energy consumption (toe)'!$J$60:$J$3020,IF(Lists!$C$9:$C$37=1,Lists!$B$9:$C$37)))</f>
        <v>0</v>
      </c>
      <c r="D125" s="494">
        <f>IF(Lists!G51=1,IFERROR(ROUNDUP(Input!$D$39*C125, 0), ""), "")</f>
        <v>0</v>
      </c>
      <c r="F125" s="23"/>
      <c r="G125" s="23"/>
      <c r="H125" s="23"/>
      <c r="I125" s="23"/>
      <c r="J125" s="23"/>
      <c r="K125" s="23"/>
      <c r="L125" s="23"/>
      <c r="M125" s="23"/>
      <c r="N125" s="23"/>
      <c r="O125" s="23"/>
    </row>
    <row r="126" spans="2:15" x14ac:dyDescent="0.25">
      <c r="B126" s="80" t="str">
        <f>'Province x Sector'!B152</f>
        <v>44. Lam Dong</v>
      </c>
      <c r="C126" s="496" cm="1">
        <f t="array" ref="C126">SUM(COUNTIFS('Energy consumption (toe)'!$AM$60:$AM$3020,B126,'Energy consumption (toe)'!$J$60:$J$3020,IF(Lists!$C$9:$C$37=1,Lists!$B$9:$C$37)))</f>
        <v>1</v>
      </c>
      <c r="D126" s="494">
        <f>IF(Lists!G52=1,IFERROR(ROUNDUP(Input!$D$39*C126, 0), ""), "")</f>
        <v>1</v>
      </c>
      <c r="F126" s="23"/>
      <c r="G126" s="23"/>
      <c r="H126" s="23"/>
      <c r="I126" s="23"/>
      <c r="J126" s="23"/>
      <c r="K126" s="23"/>
      <c r="L126" s="23"/>
      <c r="M126" s="23"/>
      <c r="N126" s="23"/>
      <c r="O126" s="23"/>
    </row>
    <row r="127" spans="2:15" x14ac:dyDescent="0.25">
      <c r="B127" s="80" t="str">
        <f>'Province x Sector'!B153</f>
        <v>45. Binh Phuoc</v>
      </c>
      <c r="C127" s="496" cm="1">
        <f t="array" ref="C127">SUM(COUNTIFS('Energy consumption (toe)'!$AM$60:$AM$3020,B127,'Energy consumption (toe)'!$J$60:$J$3020,IF(Lists!$C$9:$C$37=1,Lists!$B$9:$C$37)))</f>
        <v>0</v>
      </c>
      <c r="D127" s="494">
        <f>IF(Lists!G53=1,IFERROR(ROUNDUP(Input!$D$39*C127, 0), ""), "")</f>
        <v>0</v>
      </c>
      <c r="F127" s="23"/>
      <c r="G127" s="23"/>
      <c r="H127" s="23"/>
      <c r="I127" s="23"/>
      <c r="J127" s="23"/>
      <c r="K127" s="23"/>
      <c r="L127" s="23"/>
      <c r="M127" s="23"/>
      <c r="N127" s="23"/>
      <c r="O127" s="23"/>
    </row>
    <row r="128" spans="2:15" x14ac:dyDescent="0.25">
      <c r="B128" s="80" t="str">
        <f>'Province x Sector'!B154</f>
        <v>46. Tay Ninh</v>
      </c>
      <c r="C128" s="496" cm="1">
        <f t="array" ref="C128">SUM(COUNTIFS('Energy consumption (toe)'!$AM$60:$AM$3020,B128,'Energy consumption (toe)'!$J$60:$J$3020,IF(Lists!$C$9:$C$37=1,Lists!$B$9:$C$37)))</f>
        <v>0</v>
      </c>
      <c r="D128" s="494">
        <f>IF(Lists!G54=1,IFERROR(ROUNDUP(Input!$D$39*C128, 0), ""), "")</f>
        <v>0</v>
      </c>
      <c r="F128" s="23"/>
      <c r="G128" s="23"/>
      <c r="H128" s="23"/>
      <c r="I128" s="23"/>
      <c r="J128" s="23"/>
      <c r="K128" s="23"/>
      <c r="L128" s="23"/>
      <c r="M128" s="23"/>
      <c r="N128" s="23"/>
      <c r="O128" s="23"/>
    </row>
    <row r="129" spans="2:19" x14ac:dyDescent="0.25">
      <c r="B129" s="80" t="str">
        <f>'Province x Sector'!B155</f>
        <v>47. Binh Duong</v>
      </c>
      <c r="C129" s="496" cm="1">
        <f t="array" ref="C129">SUM(COUNTIFS('Energy consumption (toe)'!$AM$60:$AM$3020,B129,'Energy consumption (toe)'!$J$60:$J$3020,IF(Lists!$C$9:$C$37=1,Lists!$B$9:$C$37)))</f>
        <v>4</v>
      </c>
      <c r="D129" s="494">
        <f>IF(Lists!G55=1,IFERROR(ROUNDUP(Input!$D$39*C129, 0), ""), "")</f>
        <v>1</v>
      </c>
      <c r="F129" s="23"/>
      <c r="G129" s="23"/>
      <c r="H129" s="23"/>
      <c r="I129" s="23"/>
      <c r="J129" s="23"/>
      <c r="K129" s="23"/>
      <c r="L129" s="23"/>
      <c r="M129" s="23"/>
      <c r="N129" s="23"/>
      <c r="O129" s="23"/>
    </row>
    <row r="130" spans="2:19" x14ac:dyDescent="0.25">
      <c r="B130" s="80" t="str">
        <f>'Province x Sector'!B156</f>
        <v>48. Dong Nai</v>
      </c>
      <c r="C130" s="496" cm="1">
        <f t="array" ref="C130">SUM(COUNTIFS('Energy consumption (toe)'!$AM$60:$AM$3020,B130,'Energy consumption (toe)'!$J$60:$J$3020,IF(Lists!$C$9:$C$37=1,Lists!$B$9:$C$37)))</f>
        <v>5</v>
      </c>
      <c r="D130" s="494">
        <f>IF(Lists!G56=1,IFERROR(ROUNDUP(Input!$D$39*C130, 0), ""), "")</f>
        <v>1</v>
      </c>
      <c r="F130" s="23"/>
      <c r="G130" s="23"/>
      <c r="H130" s="23"/>
      <c r="I130" s="23"/>
      <c r="J130" s="23"/>
      <c r="K130" s="23"/>
      <c r="L130" s="23"/>
      <c r="M130" s="23"/>
      <c r="N130" s="23"/>
      <c r="O130" s="23"/>
    </row>
    <row r="131" spans="2:19" x14ac:dyDescent="0.25">
      <c r="B131" s="80" t="str">
        <f>'Province x Sector'!B157</f>
        <v>49. Ba Ria Vung Tau</v>
      </c>
      <c r="C131" s="496" cm="1">
        <f t="array" ref="C131">SUM(COUNTIFS('Energy consumption (toe)'!$AM$60:$AM$3020,B131,'Energy consumption (toe)'!$J$60:$J$3020,IF(Lists!$C$9:$C$37=1,Lists!$B$9:$C$37)))</f>
        <v>3</v>
      </c>
      <c r="D131" s="494">
        <f>IF(Lists!G57=1,IFERROR(ROUNDUP(Input!$D$39*C131, 0), ""), "")</f>
        <v>1</v>
      </c>
      <c r="F131" s="23"/>
      <c r="G131" s="23"/>
      <c r="H131" s="23"/>
      <c r="I131" s="23"/>
      <c r="J131" s="23"/>
      <c r="K131" s="23"/>
      <c r="L131" s="23"/>
      <c r="M131" s="23"/>
      <c r="N131" s="23"/>
      <c r="O131" s="23"/>
    </row>
    <row r="132" spans="2:19" x14ac:dyDescent="0.25">
      <c r="B132" s="80" t="str">
        <f>'Province x Sector'!B158</f>
        <v>50. Ho Chi Minh</v>
      </c>
      <c r="C132" s="496" cm="1">
        <f t="array" ref="C132">SUM(COUNTIFS('Energy consumption (toe)'!$AM$60:$AM$3020,B132,'Energy consumption (toe)'!$J$60:$J$3020,IF(Lists!$C$9:$C$37=1,Lists!$B$9:$C$37)))</f>
        <v>6</v>
      </c>
      <c r="D132" s="494">
        <f>IF(Lists!G58=1,IFERROR(ROUNDUP(Input!$D$39*C132, 0), ""), "")</f>
        <v>1</v>
      </c>
    </row>
    <row r="133" spans="2:19" x14ac:dyDescent="0.25">
      <c r="B133" s="80" t="str">
        <f>'Province x Sector'!B159</f>
        <v>51. Long An</v>
      </c>
      <c r="C133" s="496" cm="1">
        <f t="array" ref="C133">SUM(COUNTIFS('Energy consumption (toe)'!$AM$60:$AM$3020,B133,'Energy consumption (toe)'!$J$60:$J$3020,IF(Lists!$C$9:$C$37=1,Lists!$B$9:$C$37)))</f>
        <v>2</v>
      </c>
      <c r="D133" s="494">
        <f>IF(Lists!G59=1,IFERROR(ROUNDUP(Input!$D$39*C133, 0), ""), "")</f>
        <v>1</v>
      </c>
    </row>
    <row r="134" spans="2:19" x14ac:dyDescent="0.25">
      <c r="B134" s="80" t="str">
        <f>'Province x Sector'!B160</f>
        <v>52. Tien Giang</v>
      </c>
      <c r="C134" s="496" cm="1">
        <f t="array" ref="C134">SUM(COUNTIFS('Energy consumption (toe)'!$AM$60:$AM$3020,B134,'Energy consumption (toe)'!$J$60:$J$3020,IF(Lists!$C$9:$C$37=1,Lists!$B$9:$C$37)))</f>
        <v>1</v>
      </c>
      <c r="D134" s="494">
        <f>IF(Lists!G60=1,IFERROR(ROUNDUP(Input!$D$39*C134, 0), ""), "")</f>
        <v>1</v>
      </c>
    </row>
    <row r="135" spans="2:19" x14ac:dyDescent="0.25">
      <c r="B135" s="80" t="str">
        <f>'Province x Sector'!B161</f>
        <v>53. Ben Tre</v>
      </c>
      <c r="C135" s="496" cm="1">
        <f t="array" ref="C135">SUM(COUNTIFS('Energy consumption (toe)'!$AM$60:$AM$3020,B135,'Energy consumption (toe)'!$J$60:$J$3020,IF(Lists!$C$9:$C$37=1,Lists!$B$9:$C$37)))</f>
        <v>0</v>
      </c>
      <c r="D135" s="494">
        <f>IF(Lists!G61=1,IFERROR(ROUNDUP(Input!$D$39*C135, 0), ""), "")</f>
        <v>0</v>
      </c>
    </row>
    <row r="136" spans="2:19" x14ac:dyDescent="0.25">
      <c r="B136" s="80" t="str">
        <f>'Province x Sector'!B162</f>
        <v>54. Dong Thap</v>
      </c>
      <c r="C136" s="496" cm="1">
        <f t="array" ref="C136">SUM(COUNTIFS('Energy consumption (toe)'!$AM$60:$AM$3020,B136,'Energy consumption (toe)'!$J$60:$J$3020,IF(Lists!$C$9:$C$37=1,Lists!$B$9:$C$37)))</f>
        <v>0</v>
      </c>
      <c r="D136" s="494">
        <f>IF(Lists!G62=1,IFERROR(ROUNDUP(Input!$D$39*C136, 0), ""), "")</f>
        <v>0</v>
      </c>
    </row>
    <row r="137" spans="2:19" x14ac:dyDescent="0.25">
      <c r="B137" s="80" t="str">
        <f>'Province x Sector'!B163</f>
        <v>55. An Giang</v>
      </c>
      <c r="C137" s="496" cm="1">
        <f t="array" ref="C137">SUM(COUNTIFS('Energy consumption (toe)'!$AM$60:$AM$3020,B137,'Energy consumption (toe)'!$J$60:$J$3020,IF(Lists!$C$9:$C$37=1,Lists!$B$9:$C$37)))</f>
        <v>0</v>
      </c>
      <c r="D137" s="494">
        <f>IF(Lists!G63=1,IFERROR(ROUNDUP(Input!$D$39*C137, 0), ""), "")</f>
        <v>0</v>
      </c>
    </row>
    <row r="138" spans="2:19" x14ac:dyDescent="0.25">
      <c r="B138" s="80" t="str">
        <f>'Province x Sector'!B164</f>
        <v>56. Can Tho</v>
      </c>
      <c r="C138" s="496" cm="1">
        <f t="array" ref="C138">SUM(COUNTIFS('Energy consumption (toe)'!$AM$60:$AM$3020,B138,'Energy consumption (toe)'!$J$60:$J$3020,IF(Lists!$C$9:$C$37=1,Lists!$B$9:$C$37)))</f>
        <v>3</v>
      </c>
      <c r="D138" s="494">
        <f>IF(Lists!G64=1,IFERROR(ROUNDUP(Input!$D$39*C138, 0), ""), "")</f>
        <v>1</v>
      </c>
      <c r="P138" s="23"/>
      <c r="Q138" s="23"/>
      <c r="R138" s="23"/>
      <c r="S138" s="23"/>
    </row>
    <row r="139" spans="2:19" x14ac:dyDescent="0.25">
      <c r="B139" s="80" t="str">
        <f>'Province x Sector'!B165</f>
        <v>57. Hau Giang</v>
      </c>
      <c r="C139" s="496" cm="1">
        <f t="array" ref="C139">SUM(COUNTIFS('Energy consumption (toe)'!$AM$60:$AM$3020,B139,'Energy consumption (toe)'!$J$60:$J$3020,IF(Lists!$C$9:$C$37=1,Lists!$B$9:$C$37)))</f>
        <v>1</v>
      </c>
      <c r="D139" s="494">
        <f>IF(Lists!G65=1,IFERROR(ROUNDUP(Input!$D$39*C139, 0), ""), "")</f>
        <v>1</v>
      </c>
      <c r="P139" s="23"/>
      <c r="Q139" s="23"/>
      <c r="R139" s="23"/>
      <c r="S139" s="23"/>
    </row>
    <row r="140" spans="2:19" x14ac:dyDescent="0.25">
      <c r="B140" s="80" t="str">
        <f>'Province x Sector'!B166</f>
        <v>58. Soc Trang</v>
      </c>
      <c r="C140" s="496" cm="1">
        <f t="array" ref="C140">SUM(COUNTIFS('Energy consumption (toe)'!$AM$60:$AM$3020,B140,'Energy consumption (toe)'!$J$60:$J$3020,IF(Lists!$C$9:$C$37=1,Lists!$B$9:$C$37)))</f>
        <v>0</v>
      </c>
      <c r="D140" s="494">
        <f>IF(Lists!G66=1,IFERROR(ROUNDUP(Input!$D$39*C140, 0), ""), "")</f>
        <v>0</v>
      </c>
      <c r="P140" s="23"/>
      <c r="Q140" s="23"/>
      <c r="R140" s="23"/>
      <c r="S140" s="23"/>
    </row>
    <row r="141" spans="2:19" x14ac:dyDescent="0.25">
      <c r="B141" s="80" t="str">
        <f>'Province x Sector'!B167</f>
        <v>59. Ca Mau</v>
      </c>
      <c r="C141" s="496" cm="1">
        <f t="array" ref="C141">SUM(COUNTIFS('Energy consumption (toe)'!$AM$60:$AM$3020,B141,'Energy consumption (toe)'!$J$60:$J$3020,IF(Lists!$C$9:$C$37=1,Lists!$B$9:$C$37)))</f>
        <v>0</v>
      </c>
      <c r="D141" s="494">
        <f>IF(Lists!G67=1,IFERROR(ROUNDUP(Input!$D$39*C141, 0), ""), "")</f>
        <v>0</v>
      </c>
      <c r="P141" s="23"/>
      <c r="Q141" s="23"/>
      <c r="R141" s="23"/>
      <c r="S141" s="23"/>
    </row>
    <row r="142" spans="2:19" x14ac:dyDescent="0.25">
      <c r="B142" s="80" t="str">
        <f>'Province x Sector'!B168</f>
        <v>60. Tra Vinh</v>
      </c>
      <c r="C142" s="496" cm="1">
        <f t="array" ref="C142">SUM(COUNTIFS('Energy consumption (toe)'!$AM$60:$AM$3020,B142,'Energy consumption (toe)'!$J$60:$J$3020,IF(Lists!$C$9:$C$37=1,Lists!$B$9:$C$37)))</f>
        <v>0</v>
      </c>
      <c r="D142" s="494">
        <f>IF(Lists!G68=1,IFERROR(ROUNDUP(Input!$D$39*C142, 0), ""), "")</f>
        <v>0</v>
      </c>
      <c r="P142" s="23"/>
      <c r="Q142" s="23"/>
      <c r="R142" s="23"/>
      <c r="S142" s="23"/>
    </row>
    <row r="143" spans="2:19" x14ac:dyDescent="0.25">
      <c r="B143" s="80" t="str">
        <f>'Province x Sector'!B169</f>
        <v>61. Kien Giang</v>
      </c>
      <c r="C143" s="496" cm="1">
        <f t="array" ref="C143">SUM(COUNTIFS('Energy consumption (toe)'!$AM$60:$AM$3020,B143,'Energy consumption (toe)'!$J$60:$J$3020,IF(Lists!$C$9:$C$37=1,Lists!$B$9:$C$37)))</f>
        <v>1</v>
      </c>
      <c r="D143" s="494">
        <f>IF(Lists!G69=1,IFERROR(ROUNDUP(Input!$D$39*C143, 0), ""), "")</f>
        <v>1</v>
      </c>
      <c r="P143" s="23"/>
      <c r="Q143" s="23"/>
      <c r="R143" s="23"/>
      <c r="S143" s="23"/>
    </row>
    <row r="144" spans="2:19" x14ac:dyDescent="0.25">
      <c r="B144" s="80" t="str">
        <f>'Province x Sector'!B170</f>
        <v>62. Bac Lieu</v>
      </c>
      <c r="C144" s="496" cm="1">
        <f t="array" ref="C144">SUM(COUNTIFS('Energy consumption (toe)'!$AM$60:$AM$3020,B144,'Energy consumption (toe)'!$J$60:$J$3020,IF(Lists!$C$9:$C$37=1,Lists!$B$9:$C$37)))</f>
        <v>1</v>
      </c>
      <c r="D144" s="494">
        <f>IF(Lists!G70=1,IFERROR(ROUNDUP(Input!$D$39*C144, 0), ""), "")</f>
        <v>1</v>
      </c>
      <c r="P144" s="23"/>
      <c r="Q144" s="23"/>
      <c r="R144" s="23"/>
      <c r="S144" s="23"/>
    </row>
    <row r="145" spans="2:19" x14ac:dyDescent="0.25">
      <c r="B145" s="6" t="str">
        <f>'Province x Sector'!B171</f>
        <v>63. Vinh Long</v>
      </c>
      <c r="C145" s="497" cm="1">
        <f t="array" ref="C145">SUM(COUNTIFS('Energy consumption (toe)'!$AM$60:$AM$3020,B145,'Energy consumption (toe)'!$J$60:$J$3020,IF(Lists!$C$9:$C$37=1,Lists!$B$9:$C$37)))</f>
        <v>1</v>
      </c>
      <c r="D145" s="494">
        <f>IF(Lists!G71=1,IFERROR(ROUNDUP(Input!$D$39*C145, 0), ""), "")</f>
        <v>1</v>
      </c>
      <c r="P145" s="23"/>
      <c r="Q145" s="23"/>
      <c r="R145" s="23"/>
      <c r="S145" s="23"/>
    </row>
    <row r="146" spans="2:19" x14ac:dyDescent="0.25">
      <c r="B146" s="71" t="s">
        <v>124</v>
      </c>
      <c r="C146" s="498">
        <f>SUM(C83:C145)</f>
        <v>61</v>
      </c>
      <c r="D146" s="499">
        <f>SUM(D83:D145)</f>
        <v>31</v>
      </c>
    </row>
  </sheetData>
  <phoneticPr fontId="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ED2DD-3EDB-462E-BF11-E20848E1FB66}">
  <sheetPr>
    <tabColor theme="8" tint="0.59999389629810485"/>
  </sheetPr>
  <dimension ref="A1:S168"/>
  <sheetViews>
    <sheetView zoomScale="80" zoomScaleNormal="80" workbookViewId="0"/>
  </sheetViews>
  <sheetFormatPr defaultColWidth="8.85546875" defaultRowHeight="15" x14ac:dyDescent="0.25"/>
  <cols>
    <col min="1" max="1" width="4.42578125" customWidth="1"/>
    <col min="2" max="2" width="63" customWidth="1"/>
    <col min="3" max="3" width="19.42578125" bestFit="1" customWidth="1"/>
    <col min="4" max="4" width="17.28515625" customWidth="1"/>
    <col min="5" max="5" width="24.140625" customWidth="1"/>
    <col min="6" max="6" width="18.28515625" customWidth="1"/>
    <col min="7" max="7" width="18" customWidth="1"/>
    <col min="8" max="8" width="18.42578125" customWidth="1"/>
    <col min="9" max="9" width="11.5703125" customWidth="1"/>
    <col min="10" max="10" width="18.42578125" customWidth="1"/>
    <col min="11" max="19" width="11.5703125" bestFit="1" customWidth="1"/>
  </cols>
  <sheetData>
    <row r="1" spans="1:16" s="1" customFormat="1" ht="19.5" thickBot="1" x14ac:dyDescent="0.35">
      <c r="B1" s="1" t="s">
        <v>22</v>
      </c>
    </row>
    <row r="2" spans="1:16" ht="15.75" thickTop="1" x14ac:dyDescent="0.25"/>
    <row r="3" spans="1:16" ht="15.75" x14ac:dyDescent="0.25">
      <c r="A3" s="48"/>
      <c r="B3" s="2" t="s">
        <v>125</v>
      </c>
      <c r="C3" s="2"/>
      <c r="D3" s="2"/>
      <c r="E3" s="2"/>
      <c r="F3" s="2"/>
      <c r="G3" s="2"/>
      <c r="H3" s="2"/>
      <c r="I3" s="2"/>
      <c r="J3" s="2"/>
      <c r="K3" s="2"/>
      <c r="L3" s="2"/>
      <c r="M3" s="2"/>
      <c r="N3" s="2"/>
      <c r="O3" s="2"/>
      <c r="P3" s="2"/>
    </row>
    <row r="4" spans="1:16" x14ac:dyDescent="0.25">
      <c r="A4" s="23"/>
      <c r="B4" s="23"/>
      <c r="C4" s="23"/>
      <c r="D4" s="23"/>
      <c r="E4" s="23"/>
      <c r="F4" s="23"/>
    </row>
    <row r="5" spans="1:16" x14ac:dyDescent="0.25">
      <c r="A5" s="23"/>
      <c r="B5" s="23" t="s">
        <v>126</v>
      </c>
      <c r="C5" s="23" t="s">
        <v>127</v>
      </c>
      <c r="D5" s="35" t="s">
        <v>128</v>
      </c>
      <c r="E5" s="23"/>
      <c r="F5" s="23"/>
    </row>
    <row r="6" spans="1:16" x14ac:dyDescent="0.25">
      <c r="A6" s="23"/>
      <c r="B6" s="23" t="s">
        <v>129</v>
      </c>
      <c r="C6" s="23" t="s">
        <v>130</v>
      </c>
      <c r="D6" s="43">
        <v>24821</v>
      </c>
      <c r="E6" s="23" t="s">
        <v>1957</v>
      </c>
      <c r="F6" s="23"/>
    </row>
    <row r="7" spans="1:16" x14ac:dyDescent="0.25">
      <c r="A7" s="23"/>
      <c r="B7" s="23"/>
      <c r="C7" s="23"/>
      <c r="D7" s="23"/>
      <c r="E7" s="23"/>
      <c r="F7" s="23"/>
    </row>
    <row r="8" spans="1:16" x14ac:dyDescent="0.25">
      <c r="A8" s="23"/>
      <c r="B8" t="s">
        <v>111</v>
      </c>
      <c r="D8" s="43">
        <v>1000000</v>
      </c>
      <c r="E8" s="23"/>
      <c r="F8" s="23"/>
    </row>
    <row r="9" spans="1:16" x14ac:dyDescent="0.25">
      <c r="A9" s="23"/>
      <c r="B9" t="s">
        <v>112</v>
      </c>
      <c r="D9" s="43">
        <v>1000</v>
      </c>
      <c r="E9" s="23"/>
      <c r="F9" s="23"/>
    </row>
    <row r="10" spans="1:16" x14ac:dyDescent="0.25">
      <c r="A10" s="23"/>
      <c r="B10" s="23"/>
      <c r="C10" s="23"/>
      <c r="D10" s="23"/>
      <c r="E10" s="23"/>
      <c r="F10" s="23"/>
    </row>
    <row r="11" spans="1:16" x14ac:dyDescent="0.25">
      <c r="A11" s="23"/>
      <c r="B11" s="23"/>
      <c r="C11" s="23"/>
      <c r="D11" s="23"/>
      <c r="E11" s="23"/>
      <c r="F11" s="23"/>
    </row>
    <row r="12" spans="1:16" x14ac:dyDescent="0.25">
      <c r="A12" s="23"/>
      <c r="B12" s="23" t="s">
        <v>131</v>
      </c>
      <c r="C12" s="23" t="s">
        <v>110</v>
      </c>
      <c r="D12" s="36">
        <v>2023</v>
      </c>
      <c r="E12" s="23"/>
      <c r="F12" s="23"/>
    </row>
    <row r="13" spans="1:16" x14ac:dyDescent="0.25">
      <c r="A13" s="23"/>
      <c r="B13" s="23" t="s">
        <v>132</v>
      </c>
      <c r="C13" s="23" t="s">
        <v>110</v>
      </c>
      <c r="D13" s="36">
        <v>2030</v>
      </c>
      <c r="E13" s="23"/>
      <c r="F13" s="23"/>
    </row>
    <row r="14" spans="1:16" x14ac:dyDescent="0.25">
      <c r="A14" s="23"/>
      <c r="B14" s="23"/>
      <c r="C14" s="23"/>
      <c r="D14" s="23"/>
      <c r="E14" s="23"/>
      <c r="F14" s="23"/>
    </row>
    <row r="15" spans="1:16" x14ac:dyDescent="0.25">
      <c r="A15" s="23"/>
      <c r="B15" s="23" t="s">
        <v>109</v>
      </c>
      <c r="C15" s="23"/>
      <c r="D15" s="23"/>
      <c r="E15" s="23"/>
    </row>
    <row r="16" spans="1:16" x14ac:dyDescent="0.25">
      <c r="A16" s="23"/>
      <c r="B16" s="23" t="s">
        <v>133</v>
      </c>
      <c r="C16" s="23" t="s">
        <v>110</v>
      </c>
      <c r="D16" s="36">
        <v>2023</v>
      </c>
      <c r="E16" s="23"/>
    </row>
    <row r="17" spans="1:19" x14ac:dyDescent="0.25">
      <c r="A17" s="23"/>
      <c r="B17" s="23" t="s">
        <v>2026</v>
      </c>
      <c r="C17" s="23" t="s">
        <v>110</v>
      </c>
      <c r="D17" s="36">
        <v>2026</v>
      </c>
      <c r="E17" s="23"/>
      <c r="F17" s="31"/>
      <c r="G17" s="292"/>
    </row>
    <row r="18" spans="1:19" x14ac:dyDescent="0.25">
      <c r="A18" s="23"/>
      <c r="B18" s="23"/>
      <c r="C18" s="23"/>
      <c r="D18" s="23"/>
      <c r="E18" s="23"/>
    </row>
    <row r="19" spans="1:19" x14ac:dyDescent="0.25">
      <c r="A19" s="23"/>
      <c r="B19" s="23" t="str">
        <f>Lists!B76&amp;", length"</f>
        <v>Pilot period, length</v>
      </c>
      <c r="C19" s="23" t="s">
        <v>110</v>
      </c>
      <c r="D19" s="36">
        <v>3</v>
      </c>
      <c r="E19" s="23"/>
      <c r="F19" s="31"/>
      <c r="G19" s="31"/>
    </row>
    <row r="20" spans="1:19" x14ac:dyDescent="0.25">
      <c r="A20" s="23"/>
      <c r="B20" s="23" t="s">
        <v>2000</v>
      </c>
      <c r="C20" s="23" t="s">
        <v>110</v>
      </c>
      <c r="D20" s="36">
        <v>10</v>
      </c>
      <c r="E20" s="23"/>
    </row>
    <row r="21" spans="1:19" x14ac:dyDescent="0.25">
      <c r="A21" s="23"/>
      <c r="B21" s="23"/>
      <c r="C21" s="23"/>
      <c r="D21" s="23"/>
      <c r="E21" s="23"/>
      <c r="F21" s="23"/>
    </row>
    <row r="22" spans="1:19" x14ac:dyDescent="0.25">
      <c r="A22" s="23"/>
      <c r="B22" s="23"/>
      <c r="C22" s="23"/>
      <c r="D22" s="23"/>
      <c r="E22" s="23"/>
      <c r="F22" s="23"/>
      <c r="Q22" s="23"/>
      <c r="R22" s="23"/>
      <c r="S22" s="23"/>
    </row>
    <row r="23" spans="1:19" x14ac:dyDescent="0.25">
      <c r="A23" s="23"/>
      <c r="B23" s="70"/>
      <c r="C23" s="23"/>
      <c r="D23" s="44">
        <f>Input!D12</f>
        <v>2023</v>
      </c>
      <c r="E23" s="45">
        <f>D23+1</f>
        <v>2024</v>
      </c>
      <c r="F23" s="29">
        <f>E23+1</f>
        <v>2025</v>
      </c>
      <c r="G23" s="55">
        <f t="shared" ref="G23:P23" si="0">F23+1</f>
        <v>2026</v>
      </c>
      <c r="H23" s="45">
        <f t="shared" si="0"/>
        <v>2027</v>
      </c>
      <c r="I23" s="29">
        <f t="shared" si="0"/>
        <v>2028</v>
      </c>
      <c r="J23" s="45">
        <f t="shared" si="0"/>
        <v>2029</v>
      </c>
      <c r="K23" s="45">
        <f t="shared" si="0"/>
        <v>2030</v>
      </c>
      <c r="L23" s="45">
        <f t="shared" si="0"/>
        <v>2031</v>
      </c>
      <c r="M23" s="45">
        <f t="shared" si="0"/>
        <v>2032</v>
      </c>
      <c r="N23" s="45">
        <f t="shared" si="0"/>
        <v>2033</v>
      </c>
      <c r="O23" s="45">
        <f t="shared" si="0"/>
        <v>2034</v>
      </c>
      <c r="P23" s="29">
        <f t="shared" si="0"/>
        <v>2035</v>
      </c>
      <c r="Q23" s="23"/>
      <c r="R23" s="23"/>
      <c r="S23" s="23"/>
    </row>
    <row r="24" spans="1:19" x14ac:dyDescent="0.25">
      <c r="A24" s="23"/>
      <c r="B24" s="70" t="s">
        <v>109</v>
      </c>
      <c r="C24" s="23"/>
      <c r="D24" s="46">
        <f>IF(SUM(D25:D26)&gt;0,1,0)</f>
        <v>1</v>
      </c>
      <c r="E24" s="10">
        <f t="shared" ref="E24:P24" si="1">SUM(E25:E26)</f>
        <v>1</v>
      </c>
      <c r="F24" s="47">
        <f t="shared" si="1"/>
        <v>1</v>
      </c>
      <c r="G24" s="46">
        <f t="shared" si="1"/>
        <v>0</v>
      </c>
      <c r="H24" s="10">
        <f t="shared" si="1"/>
        <v>0</v>
      </c>
      <c r="I24" s="47">
        <f t="shared" si="1"/>
        <v>0</v>
      </c>
      <c r="J24" s="10">
        <f t="shared" si="1"/>
        <v>0</v>
      </c>
      <c r="K24" s="10">
        <f t="shared" si="1"/>
        <v>0</v>
      </c>
      <c r="L24" s="10">
        <f t="shared" si="1"/>
        <v>0</v>
      </c>
      <c r="M24" s="10">
        <f t="shared" si="1"/>
        <v>0</v>
      </c>
      <c r="N24" s="10">
        <f t="shared" si="1"/>
        <v>0</v>
      </c>
      <c r="O24" s="10">
        <f t="shared" si="1"/>
        <v>0</v>
      </c>
      <c r="P24" s="47">
        <f t="shared" si="1"/>
        <v>0</v>
      </c>
      <c r="Q24" s="23"/>
      <c r="R24" s="23"/>
      <c r="S24" s="23"/>
    </row>
    <row r="25" spans="1:19" x14ac:dyDescent="0.25">
      <c r="A25" s="23"/>
      <c r="B25" s="23" t="s">
        <v>1999</v>
      </c>
      <c r="C25" s="23"/>
      <c r="D25" s="38">
        <f>IF(D$23=$D$16,Lists!$C$76,IF(D$23&lt;$D$16+$D$19,Lists!$C$76,0))</f>
        <v>1</v>
      </c>
      <c r="E25" s="23">
        <f>IF(E$23=$D$16,Lists!$C$76,IF(E$23&lt;$D$16+$D$19,Lists!$C$76,0))</f>
        <v>1</v>
      </c>
      <c r="F25" s="13">
        <f>IF(F$23=$D$16,Lists!$C$76,IF(F$23&lt;$D$16+$D$19,Lists!$C$76,0))</f>
        <v>1</v>
      </c>
      <c r="G25" s="38">
        <f>IF(G$23=$D$16,Lists!$C$76,IF(G$23&lt;$D$16+$D$19,Lists!$C$76,0))</f>
        <v>0</v>
      </c>
      <c r="H25" s="23">
        <f>IF(H$23=$D$16,Lists!$C$76,IF(H$23&lt;$D$16+$D$19,Lists!$C$76,0))</f>
        <v>0</v>
      </c>
      <c r="I25" s="13">
        <f>IF(I$23=$D$16,Lists!$C$76,IF(I$23&lt;$D$16+$D$19,Lists!$C$76,0))</f>
        <v>0</v>
      </c>
      <c r="J25" s="23">
        <f>IF(J$23=$D$16,Lists!$C$76,IF(J$23&lt;$D$16+$D$19,Lists!$C$76,0))</f>
        <v>0</v>
      </c>
      <c r="K25" s="23">
        <f>IF(K$23=$D$16,Lists!$C$76,IF(K$23&lt;$D$16+$D$19,Lists!$C$76,0))</f>
        <v>0</v>
      </c>
      <c r="L25" s="23">
        <f>IF(L$23=$D$16,Lists!$C$76,IF(L$23&lt;$D$16+$D$19,Lists!$C$76,0))</f>
        <v>0</v>
      </c>
      <c r="M25" s="23">
        <f>IF(M$23=$D$16,Lists!$C$76,IF(M$23&lt;$D$16+$D$19,Lists!$C$76,0))</f>
        <v>0</v>
      </c>
      <c r="N25" s="23">
        <f>IF(N$23=$D$16,Lists!$C$76,IF(N$23&lt;$D$16+$D$19,Lists!$C$76,0))</f>
        <v>0</v>
      </c>
      <c r="O25" s="23">
        <f>IF(O$23=$D$16,Lists!$C$76,IF(O$23&lt;$D$16+$D$19,Lists!$C$76,0))</f>
        <v>0</v>
      </c>
      <c r="P25" s="13">
        <f>IF(P$23=$D$16,Lists!$C$76,IF(P$23&lt;$D$16+$D$19,Lists!$C$76,0))</f>
        <v>0</v>
      </c>
      <c r="Q25" s="23"/>
      <c r="R25" s="23"/>
      <c r="S25" s="23"/>
    </row>
    <row r="26" spans="1:19" x14ac:dyDescent="0.25">
      <c r="A26" s="23"/>
      <c r="B26" s="23"/>
      <c r="C26" s="23"/>
      <c r="D26" s="39"/>
      <c r="E26" s="41"/>
      <c r="F26" s="14"/>
      <c r="G26" s="39"/>
      <c r="H26" s="41"/>
      <c r="I26" s="14"/>
      <c r="J26" s="41"/>
      <c r="K26" s="41"/>
      <c r="L26" s="41"/>
      <c r="M26" s="41"/>
      <c r="N26" s="41"/>
      <c r="O26" s="41"/>
      <c r="P26" s="14"/>
      <c r="Q26" s="23"/>
      <c r="R26" s="23"/>
      <c r="S26" s="23"/>
    </row>
    <row r="27" spans="1:19" x14ac:dyDescent="0.25">
      <c r="A27" s="23"/>
      <c r="B27" s="23" t="s">
        <v>134</v>
      </c>
      <c r="C27" s="23"/>
      <c r="D27" s="172">
        <v>1</v>
      </c>
      <c r="E27" s="173">
        <v>1</v>
      </c>
      <c r="F27" s="173">
        <v>1</v>
      </c>
      <c r="G27" s="173">
        <v>1</v>
      </c>
      <c r="H27" s="173">
        <v>1</v>
      </c>
      <c r="I27" s="173">
        <v>1</v>
      </c>
      <c r="J27" s="173">
        <v>1</v>
      </c>
      <c r="K27" s="173">
        <v>1</v>
      </c>
      <c r="L27" s="173">
        <v>1</v>
      </c>
      <c r="M27" s="173">
        <v>1</v>
      </c>
      <c r="N27" s="173">
        <v>1</v>
      </c>
      <c r="O27" s="173">
        <v>1</v>
      </c>
      <c r="P27" s="174">
        <v>1</v>
      </c>
      <c r="Q27" s="23"/>
      <c r="R27" s="23"/>
      <c r="S27" s="23"/>
    </row>
    <row r="28" spans="1:19" x14ac:dyDescent="0.25">
      <c r="Q28" s="23"/>
      <c r="R28" s="23"/>
      <c r="S28" s="23"/>
    </row>
    <row r="30" spans="1:19" ht="15.75" x14ac:dyDescent="0.25">
      <c r="B30" s="2" t="s">
        <v>135</v>
      </c>
      <c r="C30" s="2"/>
      <c r="D30" s="2"/>
      <c r="E30" s="2"/>
      <c r="F30" s="2"/>
      <c r="G30" s="2"/>
      <c r="H30" s="2"/>
      <c r="I30" s="2"/>
      <c r="J30" s="2"/>
      <c r="K30" s="2"/>
      <c r="L30" s="2"/>
      <c r="M30" s="2"/>
      <c r="N30" s="2"/>
      <c r="O30" s="2"/>
      <c r="P30" s="2"/>
    </row>
    <row r="31" spans="1:19" x14ac:dyDescent="0.25">
      <c r="B31" s="34"/>
    </row>
    <row r="32" spans="1:19" x14ac:dyDescent="0.25">
      <c r="B32" s="169" t="s">
        <v>136</v>
      </c>
    </row>
    <row r="33" spans="2:8" x14ac:dyDescent="0.25">
      <c r="B33" s="34"/>
    </row>
    <row r="34" spans="2:8" x14ac:dyDescent="0.25">
      <c r="B34" s="34" t="s">
        <v>137</v>
      </c>
      <c r="C34" t="s">
        <v>59</v>
      </c>
      <c r="D34" s="153">
        <f ca="1">'Energy consumption (toe)'!D53</f>
        <v>61</v>
      </c>
    </row>
    <row r="35" spans="2:8" x14ac:dyDescent="0.25">
      <c r="B35" s="34" t="s">
        <v>2010</v>
      </c>
      <c r="C35" t="s">
        <v>59</v>
      </c>
      <c r="D35" s="153">
        <f>'Energy consumption (toe)'!D52</f>
        <v>2321</v>
      </c>
    </row>
    <row r="36" spans="2:8" x14ac:dyDescent="0.25">
      <c r="B36" s="34"/>
      <c r="D36" s="23"/>
      <c r="E36" s="23"/>
    </row>
    <row r="37" spans="2:8" x14ac:dyDescent="0.25">
      <c r="B37" s="169"/>
    </row>
    <row r="38" spans="2:8" x14ac:dyDescent="0.25">
      <c r="B38" s="169" t="s">
        <v>138</v>
      </c>
    </row>
    <row r="39" spans="2:8" x14ac:dyDescent="0.25">
      <c r="B39" s="34" t="s">
        <v>139</v>
      </c>
      <c r="C39" t="s">
        <v>140</v>
      </c>
      <c r="D39" s="35">
        <v>0.1</v>
      </c>
      <c r="H39" s="31" t="s">
        <v>141</v>
      </c>
    </row>
    <row r="40" spans="2:8" x14ac:dyDescent="0.25">
      <c r="B40" s="34" t="s">
        <v>142</v>
      </c>
      <c r="C40" t="str">
        <f>Input!$D$5&amp;"/year"</f>
        <v>VND million/year</v>
      </c>
      <c r="D40" s="168">
        <v>400</v>
      </c>
      <c r="H40" s="31" t="s">
        <v>143</v>
      </c>
    </row>
    <row r="41" spans="2:8" x14ac:dyDescent="0.25">
      <c r="B41" s="34"/>
      <c r="G41" s="31"/>
    </row>
    <row r="42" spans="2:8" x14ac:dyDescent="0.25">
      <c r="B42" s="34"/>
      <c r="G42" s="31"/>
    </row>
    <row r="43" spans="2:8" x14ac:dyDescent="0.25">
      <c r="B43" s="169" t="s">
        <v>144</v>
      </c>
      <c r="G43" s="31"/>
    </row>
    <row r="44" spans="2:8" x14ac:dyDescent="0.25">
      <c r="B44" s="34" t="s">
        <v>145</v>
      </c>
      <c r="C44" t="str">
        <f>Input!$D$5&amp;"/year"</f>
        <v>VND million/year</v>
      </c>
      <c r="D44" s="43">
        <v>500</v>
      </c>
      <c r="H44" s="31" t="s">
        <v>141</v>
      </c>
    </row>
    <row r="45" spans="2:8" x14ac:dyDescent="0.25">
      <c r="B45" s="34" t="s">
        <v>146</v>
      </c>
      <c r="C45" t="s">
        <v>140</v>
      </c>
      <c r="D45" s="43">
        <v>1</v>
      </c>
      <c r="H45" s="31" t="s">
        <v>147</v>
      </c>
    </row>
    <row r="46" spans="2:8" x14ac:dyDescent="0.25">
      <c r="B46" s="34" t="s">
        <v>148</v>
      </c>
      <c r="C46" t="str">
        <f>Input!$D$5&amp;"/year"</f>
        <v>VND million/year</v>
      </c>
      <c r="D46" s="168">
        <v>400</v>
      </c>
      <c r="H46" s="31" t="s">
        <v>143</v>
      </c>
    </row>
    <row r="47" spans="2:8" x14ac:dyDescent="0.25">
      <c r="B47" s="34"/>
      <c r="G47" s="31"/>
    </row>
    <row r="48" spans="2:8" x14ac:dyDescent="0.25">
      <c r="B48" s="34"/>
      <c r="G48" s="31"/>
    </row>
    <row r="49" spans="2:19" x14ac:dyDescent="0.25">
      <c r="B49" s="169" t="s">
        <v>149</v>
      </c>
      <c r="G49" s="31"/>
    </row>
    <row r="50" spans="2:19" x14ac:dyDescent="0.25">
      <c r="B50" s="34" t="s">
        <v>150</v>
      </c>
      <c r="C50" t="str">
        <f>Input!$D$5&amp;"/audit"</f>
        <v>VND million/audit</v>
      </c>
      <c r="D50" s="168">
        <v>125</v>
      </c>
      <c r="F50" s="168" t="s">
        <v>151</v>
      </c>
      <c r="H50" s="31" t="s">
        <v>152</v>
      </c>
    </row>
    <row r="51" spans="2:19" x14ac:dyDescent="0.25">
      <c r="B51" s="34"/>
      <c r="H51" s="31"/>
    </row>
    <row r="52" spans="2:19" x14ac:dyDescent="0.25">
      <c r="B52" s="419" t="s">
        <v>153</v>
      </c>
      <c r="C52" s="69" t="str">
        <f>Input!$D$5&amp;"/audit"</f>
        <v>VND million/audit</v>
      </c>
      <c r="D52" s="289">
        <v>75</v>
      </c>
      <c r="E52" s="69"/>
      <c r="F52" s="289" t="s">
        <v>154</v>
      </c>
      <c r="H52" s="31" t="s">
        <v>152</v>
      </c>
      <c r="I52" s="69"/>
      <c r="J52" s="69"/>
    </row>
    <row r="53" spans="2:19" x14ac:dyDescent="0.25">
      <c r="B53" s="419" t="s">
        <v>155</v>
      </c>
      <c r="C53" s="69" t="str">
        <f>Input!$D$5&amp;"/audit"</f>
        <v>VND million/audit</v>
      </c>
      <c r="D53" s="289">
        <v>100</v>
      </c>
      <c r="E53" s="69"/>
      <c r="F53" s="289" t="s">
        <v>156</v>
      </c>
      <c r="H53" s="31" t="s">
        <v>152</v>
      </c>
      <c r="I53" s="69"/>
      <c r="J53" s="69"/>
    </row>
    <row r="54" spans="2:19" x14ac:dyDescent="0.25">
      <c r="B54" s="419" t="s">
        <v>157</v>
      </c>
      <c r="C54" s="69" t="str">
        <f>Input!$D$5&amp;"/audit"</f>
        <v>VND million/audit</v>
      </c>
      <c r="D54" s="289">
        <v>175</v>
      </c>
      <c r="E54" s="69"/>
      <c r="F54" s="289" t="s">
        <v>158</v>
      </c>
      <c r="H54" s="31" t="s">
        <v>152</v>
      </c>
      <c r="I54" s="69"/>
      <c r="J54" s="69"/>
    </row>
    <row r="55" spans="2:19" x14ac:dyDescent="0.25">
      <c r="B55" s="34"/>
    </row>
    <row r="56" spans="2:19" x14ac:dyDescent="0.25">
      <c r="B56" s="34" t="s">
        <v>159</v>
      </c>
      <c r="C56" t="s">
        <v>55</v>
      </c>
      <c r="D56" s="168">
        <v>3</v>
      </c>
    </row>
    <row r="57" spans="2:19" x14ac:dyDescent="0.25">
      <c r="B57" s="34"/>
    </row>
    <row r="58" spans="2:19" x14ac:dyDescent="0.25">
      <c r="B58" s="34"/>
    </row>
    <row r="59" spans="2:19" x14ac:dyDescent="0.25">
      <c r="B59" s="34" t="s">
        <v>160</v>
      </c>
      <c r="C59" t="s">
        <v>46</v>
      </c>
      <c r="D59" s="288">
        <v>0.1</v>
      </c>
      <c r="H59" s="31" t="s">
        <v>161</v>
      </c>
    </row>
    <row r="60" spans="2:19" x14ac:dyDescent="0.25">
      <c r="B60" s="34"/>
    </row>
    <row r="63" spans="2:19" ht="15.75" x14ac:dyDescent="0.25">
      <c r="B63" s="2" t="s">
        <v>162</v>
      </c>
      <c r="C63" s="2"/>
      <c r="D63" s="2"/>
      <c r="E63" s="2"/>
      <c r="F63" s="2"/>
      <c r="G63" s="2"/>
      <c r="H63" s="2"/>
      <c r="I63" s="2"/>
      <c r="J63" s="2"/>
      <c r="K63" s="2"/>
      <c r="L63" s="2"/>
      <c r="M63" s="2"/>
      <c r="N63" s="2"/>
      <c r="O63" s="2"/>
      <c r="P63" s="2"/>
      <c r="Q63" s="2"/>
      <c r="R63" s="2"/>
      <c r="S63" s="2"/>
    </row>
    <row r="66" spans="2:19" x14ac:dyDescent="0.25">
      <c r="B66" s="3" t="s">
        <v>163</v>
      </c>
    </row>
    <row r="67" spans="2:19" x14ac:dyDescent="0.25">
      <c r="B67" t="s">
        <v>164</v>
      </c>
      <c r="C67" t="s">
        <v>140</v>
      </c>
      <c r="D67" s="309">
        <f ca="1">IF(Cockpit!E15&lt;1000,3,10)</f>
        <v>3</v>
      </c>
      <c r="H67" s="31" t="s">
        <v>165</v>
      </c>
    </row>
    <row r="68" spans="2:19" ht="30" x14ac:dyDescent="0.25">
      <c r="B68" s="34" t="s">
        <v>166</v>
      </c>
      <c r="C68" t="str">
        <f>Input!$D$5&amp;"/year"</f>
        <v>VND million/year</v>
      </c>
      <c r="D68" s="35">
        <v>400</v>
      </c>
      <c r="H68" s="31" t="s">
        <v>143</v>
      </c>
    </row>
    <row r="69" spans="2:19" x14ac:dyDescent="0.25">
      <c r="B69" s="34"/>
      <c r="H69" s="31"/>
    </row>
    <row r="70" spans="2:19" x14ac:dyDescent="0.25">
      <c r="B70" s="34"/>
      <c r="H70" s="31"/>
    </row>
    <row r="71" spans="2:19" x14ac:dyDescent="0.25">
      <c r="B71" s="169" t="s">
        <v>167</v>
      </c>
      <c r="H71" s="31"/>
    </row>
    <row r="72" spans="2:19" ht="30" x14ac:dyDescent="0.25">
      <c r="B72" s="34" t="s">
        <v>168</v>
      </c>
      <c r="C72" t="s">
        <v>169</v>
      </c>
      <c r="D72" s="35">
        <v>0.1</v>
      </c>
      <c r="E72" t="s">
        <v>170</v>
      </c>
      <c r="H72" s="31" t="s">
        <v>141</v>
      </c>
    </row>
    <row r="73" spans="2:19" ht="30" x14ac:dyDescent="0.25">
      <c r="B73" s="34" t="s">
        <v>171</v>
      </c>
      <c r="C73" t="str">
        <f>Input!$D$5&amp;"/year"</f>
        <v>VND million/year</v>
      </c>
      <c r="D73" s="35">
        <v>400</v>
      </c>
      <c r="H73" s="31" t="s">
        <v>143</v>
      </c>
    </row>
    <row r="75" spans="2:19" x14ac:dyDescent="0.25">
      <c r="B75" s="23"/>
      <c r="C75" s="23"/>
      <c r="D75" s="23"/>
      <c r="E75" s="23"/>
    </row>
    <row r="77" spans="2:19" ht="15.75" x14ac:dyDescent="0.25">
      <c r="B77" s="2" t="s">
        <v>172</v>
      </c>
      <c r="C77" s="2"/>
      <c r="D77" s="2"/>
      <c r="E77" s="2"/>
      <c r="F77" s="2"/>
      <c r="G77" s="2"/>
      <c r="H77" s="2"/>
      <c r="I77" s="2"/>
      <c r="J77" s="2"/>
      <c r="K77" s="2"/>
      <c r="L77" s="2"/>
      <c r="M77" s="2"/>
      <c r="N77" s="2"/>
      <c r="O77" s="2"/>
      <c r="P77" s="2"/>
      <c r="Q77" s="2"/>
      <c r="R77" s="2"/>
      <c r="S77" s="2"/>
    </row>
    <row r="80" spans="2:19" x14ac:dyDescent="0.25">
      <c r="B80" s="3" t="s">
        <v>173</v>
      </c>
    </row>
    <row r="81" spans="2:10" x14ac:dyDescent="0.25">
      <c r="B81" s="28" t="s">
        <v>174</v>
      </c>
      <c r="C81" s="10" t="s">
        <v>175</v>
      </c>
      <c r="D81" s="47" t="s">
        <v>176</v>
      </c>
      <c r="E81" s="28" t="s">
        <v>177</v>
      </c>
      <c r="G81" s="71" t="s">
        <v>175</v>
      </c>
      <c r="H81" s="25" t="s">
        <v>176</v>
      </c>
    </row>
    <row r="82" spans="2:10" x14ac:dyDescent="0.25">
      <c r="B82" s="85" t="str">
        <f>Lists!B106</f>
        <v>Electricity</v>
      </c>
      <c r="C82" s="10" t="s">
        <v>178</v>
      </c>
      <c r="D82" s="57">
        <f>(H82*1/Lists!H84)*$D$6</f>
        <v>12868956.578094622</v>
      </c>
      <c r="E82" s="262">
        <f ca="1">'Energy consumption (toe)'!AM53</f>
        <v>0.57737344800250057</v>
      </c>
      <c r="G82" s="263" t="s">
        <v>179</v>
      </c>
      <c r="H82" s="265">
        <v>0.08</v>
      </c>
      <c r="J82" s="31" t="s">
        <v>180</v>
      </c>
    </row>
    <row r="83" spans="2:10" x14ac:dyDescent="0.25">
      <c r="B83" s="80" t="str">
        <f>Lists!B107</f>
        <v>Coal</v>
      </c>
      <c r="C83" s="23" t="s">
        <v>178</v>
      </c>
      <c r="D83" s="59">
        <f>(H83*1/Lists!H85)*$D$6</f>
        <v>3049437.1428571432</v>
      </c>
      <c r="E83" s="262">
        <f ca="1">'Energy consumption (toe)'!AN53</f>
        <v>3.9323648035980679E-2</v>
      </c>
      <c r="G83" s="263" t="s">
        <v>181</v>
      </c>
      <c r="H83" s="265">
        <v>86</v>
      </c>
      <c r="J83" s="31" t="s">
        <v>180</v>
      </c>
    </row>
    <row r="84" spans="2:10" x14ac:dyDescent="0.25">
      <c r="B84" s="80" t="str">
        <f>Lists!B108</f>
        <v>Heavy fuel oil</v>
      </c>
      <c r="C84" s="23" t="s">
        <v>178</v>
      </c>
      <c r="D84" s="59">
        <f>(H84*1/Lists!$H$103*Emissions!$E$50)*$D$6</f>
        <v>12417441.703859199</v>
      </c>
      <c r="E84" s="262">
        <f ca="1">'Energy consumption (toe)'!AO53</f>
        <v>4.3775681814549668E-2</v>
      </c>
      <c r="G84" s="263" t="s">
        <v>1970</v>
      </c>
      <c r="H84" s="265">
        <v>74</v>
      </c>
      <c r="J84" s="31" t="s">
        <v>180</v>
      </c>
    </row>
    <row r="85" spans="2:10" x14ac:dyDescent="0.25">
      <c r="B85" s="80" t="str">
        <f>Lists!B109</f>
        <v>Gas</v>
      </c>
      <c r="C85" s="23" t="s">
        <v>178</v>
      </c>
      <c r="D85" s="59">
        <f>(H85*1/Lists!H102)*$D$6</f>
        <v>10834563.492063493</v>
      </c>
      <c r="E85" s="262">
        <f ca="1">'Energy consumption (toe)'!AP53</f>
        <v>0.30490965998835345</v>
      </c>
      <c r="G85" s="263" t="s">
        <v>182</v>
      </c>
      <c r="H85" s="265">
        <v>11</v>
      </c>
      <c r="J85" s="31" t="s">
        <v>180</v>
      </c>
    </row>
    <row r="86" spans="2:10" x14ac:dyDescent="0.25">
      <c r="B86" s="6" t="str">
        <f>Lists!B110</f>
        <v>Biomass</v>
      </c>
      <c r="C86" s="41" t="s">
        <v>178</v>
      </c>
      <c r="D86" s="152">
        <f>(H86*1/Lists!H85)*$D$6</f>
        <v>6098874.2857142864</v>
      </c>
      <c r="E86" s="262">
        <f ca="1">'Energy consumption (toe)'!AQ53</f>
        <v>1.503077948469741E-2</v>
      </c>
      <c r="G86" s="264" t="s">
        <v>181</v>
      </c>
      <c r="H86" s="266">
        <f>H83*2</f>
        <v>172</v>
      </c>
      <c r="J86" s="31" t="s">
        <v>1967</v>
      </c>
    </row>
    <row r="87" spans="2:10" x14ac:dyDescent="0.25">
      <c r="B87" s="25" t="s">
        <v>183</v>
      </c>
      <c r="C87" s="72" t="s">
        <v>178</v>
      </c>
      <c r="D87" s="261">
        <f ca="1">SUMPRODUCT(D82:D86,E82:E86)</f>
        <v>11488924.706562143</v>
      </c>
      <c r="E87" s="28"/>
    </row>
    <row r="90" spans="2:10" x14ac:dyDescent="0.25">
      <c r="B90" s="3" t="s">
        <v>184</v>
      </c>
    </row>
    <row r="91" spans="2:10" x14ac:dyDescent="0.25">
      <c r="B91" s="23" t="s">
        <v>185</v>
      </c>
      <c r="C91" s="23" t="str">
        <f>Input!$D$5&amp;"/ton"</f>
        <v>VND million/ton</v>
      </c>
      <c r="D91" s="333">
        <f>D168</f>
        <v>115831.33333333334</v>
      </c>
    </row>
    <row r="92" spans="2:10" s="170" customFormat="1" x14ac:dyDescent="0.25">
      <c r="B92" s="171" t="s">
        <v>93</v>
      </c>
      <c r="C92" s="171" t="str">
        <f>Input!$D$5&amp;"/kg"</f>
        <v>VND million/kg</v>
      </c>
      <c r="D92" s="334"/>
    </row>
    <row r="93" spans="2:10" s="170" customFormat="1" x14ac:dyDescent="0.25">
      <c r="B93" s="171" t="s">
        <v>94</v>
      </c>
      <c r="C93" s="171" t="str">
        <f>Input!$D$5&amp;"/kg"</f>
        <v>VND million/kg</v>
      </c>
      <c r="D93" s="334"/>
    </row>
    <row r="94" spans="2:10" s="170" customFormat="1" x14ac:dyDescent="0.25">
      <c r="B94" s="171" t="s">
        <v>95</v>
      </c>
      <c r="C94" s="171" t="str">
        <f>Input!$D$5&amp;"/kg"</f>
        <v>VND million/kg</v>
      </c>
      <c r="D94" s="335"/>
    </row>
    <row r="95" spans="2:10" s="170" customFormat="1" x14ac:dyDescent="0.25">
      <c r="B95" s="175"/>
    </row>
    <row r="97" spans="2:19" x14ac:dyDescent="0.25">
      <c r="B97" s="3" t="s">
        <v>186</v>
      </c>
      <c r="C97" t="s">
        <v>46</v>
      </c>
      <c r="D97" s="60">
        <v>6.3E-2</v>
      </c>
      <c r="F97" s="23"/>
      <c r="H97" s="31" t="s">
        <v>161</v>
      </c>
    </row>
    <row r="100" spans="2:19" x14ac:dyDescent="0.25">
      <c r="B100" s="3" t="s">
        <v>100</v>
      </c>
    </row>
    <row r="101" spans="2:19" x14ac:dyDescent="0.25">
      <c r="B101" t="s">
        <v>101</v>
      </c>
      <c r="C101" t="s">
        <v>187</v>
      </c>
      <c r="D101" s="137">
        <f>15/200*1/D56</f>
        <v>2.4999999999999998E-2</v>
      </c>
      <c r="H101" s="31" t="s">
        <v>188</v>
      </c>
    </row>
    <row r="102" spans="2:19" x14ac:dyDescent="0.25">
      <c r="B102" t="s">
        <v>102</v>
      </c>
      <c r="C102" t="s">
        <v>189</v>
      </c>
      <c r="D102" s="158">
        <f>$D$45</f>
        <v>1</v>
      </c>
      <c r="H102" s="31" t="s">
        <v>190</v>
      </c>
    </row>
    <row r="103" spans="2:19" x14ac:dyDescent="0.25">
      <c r="B103" t="s">
        <v>103</v>
      </c>
      <c r="C103" t="s">
        <v>191</v>
      </c>
      <c r="D103" s="589">
        <f>(30%)/Input!D46</f>
        <v>7.5000000000000002E-4</v>
      </c>
      <c r="H103" s="31" t="s">
        <v>192</v>
      </c>
      <c r="I103" s="54"/>
    </row>
    <row r="104" spans="2:19" x14ac:dyDescent="0.25">
      <c r="B104" t="s">
        <v>104</v>
      </c>
      <c r="C104" t="s">
        <v>74</v>
      </c>
      <c r="D104" s="158">
        <f ca="1">D67</f>
        <v>3</v>
      </c>
      <c r="H104" s="31" t="s">
        <v>193</v>
      </c>
    </row>
    <row r="105" spans="2:19" x14ac:dyDescent="0.25">
      <c r="B105" t="s">
        <v>105</v>
      </c>
      <c r="C105" t="s">
        <v>194</v>
      </c>
      <c r="D105" s="158">
        <f>$D$72</f>
        <v>0.1</v>
      </c>
      <c r="H105" s="31" t="s">
        <v>195</v>
      </c>
    </row>
    <row r="106" spans="2:19" x14ac:dyDescent="0.25">
      <c r="B106" s="3"/>
      <c r="I106" s="311"/>
    </row>
    <row r="107" spans="2:19" x14ac:dyDescent="0.25">
      <c r="I107" s="54"/>
    </row>
    <row r="109" spans="2:19" ht="15.75" x14ac:dyDescent="0.25">
      <c r="B109" s="2" t="s">
        <v>196</v>
      </c>
      <c r="C109" s="2"/>
      <c r="D109" s="2"/>
      <c r="E109" s="2"/>
      <c r="F109" s="2"/>
      <c r="G109" s="2"/>
      <c r="H109" s="2"/>
      <c r="I109" s="2"/>
      <c r="J109" s="2"/>
      <c r="K109" s="2"/>
      <c r="L109" s="2"/>
      <c r="M109" s="2"/>
      <c r="N109" s="2"/>
      <c r="O109" s="2"/>
      <c r="P109" s="2"/>
      <c r="Q109" s="2"/>
      <c r="R109" s="2"/>
      <c r="S109" s="2"/>
    </row>
    <row r="112" spans="2:19" x14ac:dyDescent="0.25">
      <c r="B112" s="3" t="s">
        <v>197</v>
      </c>
      <c r="C112" t="s">
        <v>55</v>
      </c>
      <c r="D112" s="168">
        <v>10</v>
      </c>
    </row>
    <row r="113" spans="2:5" x14ac:dyDescent="0.25">
      <c r="C113" s="3"/>
    </row>
    <row r="115" spans="2:5" x14ac:dyDescent="0.25">
      <c r="B115" s="3" t="s">
        <v>2032</v>
      </c>
    </row>
    <row r="116" spans="2:5" ht="30" x14ac:dyDescent="0.25">
      <c r="B116" s="588" t="s">
        <v>198</v>
      </c>
      <c r="C116" t="s">
        <v>55</v>
      </c>
      <c r="D116" s="35">
        <v>2</v>
      </c>
    </row>
    <row r="117" spans="2:5" x14ac:dyDescent="0.25">
      <c r="B117" s="23" t="s">
        <v>2033</v>
      </c>
      <c r="C117" t="s">
        <v>2034</v>
      </c>
      <c r="D117" s="267">
        <f ca="1">$D$87*D116</f>
        <v>22977849.413124286</v>
      </c>
    </row>
    <row r="121" spans="2:5" x14ac:dyDescent="0.25">
      <c r="B121" s="3" t="s">
        <v>1939</v>
      </c>
    </row>
    <row r="122" spans="2:5" x14ac:dyDescent="0.25">
      <c r="B122" s="431" t="s">
        <v>283</v>
      </c>
      <c r="C122" s="84" t="s">
        <v>175</v>
      </c>
      <c r="D122" s="595" t="s">
        <v>1976</v>
      </c>
      <c r="E122" s="596"/>
    </row>
    <row r="123" spans="2:5" x14ac:dyDescent="0.25">
      <c r="B123" s="39"/>
      <c r="C123" s="39" t="s">
        <v>55</v>
      </c>
      <c r="D123" s="250">
        <f>D116</f>
        <v>2</v>
      </c>
      <c r="E123" s="587">
        <v>5</v>
      </c>
    </row>
    <row r="124" spans="2:5" x14ac:dyDescent="0.25">
      <c r="B124" s="80" t="str">
        <f>Lists!B9</f>
        <v>Mining of coal and lignite</v>
      </c>
      <c r="C124" s="85" t="s">
        <v>46</v>
      </c>
      <c r="D124" s="434">
        <v>0.05</v>
      </c>
      <c r="E124" s="434">
        <v>0.15</v>
      </c>
    </row>
    <row r="125" spans="2:5" x14ac:dyDescent="0.25">
      <c r="B125" s="80" t="str">
        <f>Lists!B10</f>
        <v>Extraction of crude petroleum and natural gas</v>
      </c>
      <c r="C125" s="80" t="s">
        <v>46</v>
      </c>
      <c r="D125" s="435">
        <v>0.05</v>
      </c>
      <c r="E125" s="435">
        <v>0.15</v>
      </c>
    </row>
    <row r="126" spans="2:5" x14ac:dyDescent="0.25">
      <c r="B126" s="80" t="str">
        <f>Lists!B11</f>
        <v>Mining of metal ores</v>
      </c>
      <c r="C126" s="80" t="s">
        <v>46</v>
      </c>
      <c r="D126" s="435">
        <v>0.05</v>
      </c>
      <c r="E126" s="435">
        <v>0.15</v>
      </c>
    </row>
    <row r="127" spans="2:5" x14ac:dyDescent="0.25">
      <c r="B127" s="80" t="str">
        <f>Lists!B12</f>
        <v>Other mining and quarrying</v>
      </c>
      <c r="C127" s="80" t="s">
        <v>46</v>
      </c>
      <c r="D127" s="435">
        <v>0.05</v>
      </c>
      <c r="E127" s="435">
        <v>0.15</v>
      </c>
    </row>
    <row r="128" spans="2:5" x14ac:dyDescent="0.25">
      <c r="B128" s="80" t="str">
        <f>Lists!B13</f>
        <v>Mining support service activities</v>
      </c>
      <c r="C128" s="80" t="s">
        <v>46</v>
      </c>
      <c r="D128" s="435">
        <v>0.05</v>
      </c>
      <c r="E128" s="435">
        <v>0.15</v>
      </c>
    </row>
    <row r="129" spans="2:5" x14ac:dyDescent="0.25">
      <c r="B129" s="285" t="str">
        <f>Lists!B14</f>
        <v>Manufacture of food products</v>
      </c>
      <c r="C129" s="80" t="s">
        <v>46</v>
      </c>
      <c r="D129" s="464">
        <v>0.05</v>
      </c>
      <c r="E129" s="435">
        <v>0.15</v>
      </c>
    </row>
    <row r="130" spans="2:5" x14ac:dyDescent="0.25">
      <c r="B130" s="285" t="str">
        <f>Lists!B15</f>
        <v>Manufacture of beverages</v>
      </c>
      <c r="C130" s="80" t="s">
        <v>46</v>
      </c>
      <c r="D130" s="464">
        <v>0.05</v>
      </c>
      <c r="E130" s="435">
        <v>0.15</v>
      </c>
    </row>
    <row r="131" spans="2:5" x14ac:dyDescent="0.25">
      <c r="B131" s="80" t="str">
        <f>Lists!B16</f>
        <v>Manufacture of tobacco products</v>
      </c>
      <c r="C131" s="80" t="s">
        <v>46</v>
      </c>
      <c r="D131" s="435">
        <v>0.05</v>
      </c>
      <c r="E131" s="435">
        <v>0.15</v>
      </c>
    </row>
    <row r="132" spans="2:5" x14ac:dyDescent="0.25">
      <c r="B132" s="80" t="str">
        <f>Lists!B17</f>
        <v>Manufacture of textiles</v>
      </c>
      <c r="C132" s="80" t="s">
        <v>46</v>
      </c>
      <c r="D132" s="435">
        <v>0.05</v>
      </c>
      <c r="E132" s="435">
        <v>0.15</v>
      </c>
    </row>
    <row r="133" spans="2:5" x14ac:dyDescent="0.25">
      <c r="B133" s="80" t="str">
        <f>Lists!B18</f>
        <v>Manufacture of wearing apparel</v>
      </c>
      <c r="C133" s="80" t="s">
        <v>46</v>
      </c>
      <c r="D133" s="435">
        <v>0.05</v>
      </c>
      <c r="E133" s="435">
        <v>0.15</v>
      </c>
    </row>
    <row r="134" spans="2:5" x14ac:dyDescent="0.25">
      <c r="B134" s="80" t="str">
        <f>Lists!B19</f>
        <v>Manufacture of leather and related products</v>
      </c>
      <c r="C134" s="80" t="s">
        <v>46</v>
      </c>
      <c r="D134" s="435">
        <v>0.05</v>
      </c>
      <c r="E134" s="435">
        <v>0.15</v>
      </c>
    </row>
    <row r="135" spans="2:5" x14ac:dyDescent="0.25">
      <c r="B135" s="285" t="str">
        <f>Lists!B20</f>
        <v>Manufacture of wood and of products of wood and cork, except furniture;
manufacture of articles of straw and plaiting materials</v>
      </c>
      <c r="C135" s="80" t="s">
        <v>46</v>
      </c>
      <c r="D135" s="483">
        <v>1.4999999999999999E-2</v>
      </c>
      <c r="E135" s="435">
        <v>0.15</v>
      </c>
    </row>
    <row r="136" spans="2:5" x14ac:dyDescent="0.25">
      <c r="B136" s="80" t="str">
        <f>Lists!B21</f>
        <v>Manufacture of paper and paper products</v>
      </c>
      <c r="C136" s="80" t="s">
        <v>46</v>
      </c>
      <c r="D136" s="435">
        <v>0.05</v>
      </c>
      <c r="E136" s="435">
        <v>0.15</v>
      </c>
    </row>
    <row r="137" spans="2:5" x14ac:dyDescent="0.25">
      <c r="B137" s="80" t="str">
        <f>Lists!B22</f>
        <v>Printing and reproduction of recorded media</v>
      </c>
      <c r="C137" s="80" t="s">
        <v>46</v>
      </c>
      <c r="D137" s="435">
        <v>0.05</v>
      </c>
      <c r="E137" s="435">
        <v>0.15</v>
      </c>
    </row>
    <row r="138" spans="2:5" x14ac:dyDescent="0.25">
      <c r="B138" s="80" t="str">
        <f>Lists!B23</f>
        <v>Manufacture of coke and refined petroleum products</v>
      </c>
      <c r="C138" s="80" t="s">
        <v>46</v>
      </c>
      <c r="D138" s="435">
        <v>0.05</v>
      </c>
      <c r="E138" s="435">
        <v>0.15</v>
      </c>
    </row>
    <row r="139" spans="2:5" x14ac:dyDescent="0.25">
      <c r="B139" s="80" t="str">
        <f>Lists!B24</f>
        <v>Manufacture of chemicals and chemical products</v>
      </c>
      <c r="C139" s="80" t="s">
        <v>46</v>
      </c>
      <c r="D139" s="435">
        <v>0.05</v>
      </c>
      <c r="E139" s="435">
        <v>0.15</v>
      </c>
    </row>
    <row r="140" spans="2:5" x14ac:dyDescent="0.25">
      <c r="B140" s="80" t="str">
        <f>Lists!B25</f>
        <v>Manufacture of pharmaceuticals, medicinal chemical and botanical products</v>
      </c>
      <c r="C140" s="80" t="s">
        <v>46</v>
      </c>
      <c r="D140" s="435">
        <v>0.05</v>
      </c>
      <c r="E140" s="435">
        <v>0.15</v>
      </c>
    </row>
    <row r="141" spans="2:5" x14ac:dyDescent="0.25">
      <c r="B141" s="285" t="str">
        <f>Lists!B26</f>
        <v>Manufacture of rubber and plastics products</v>
      </c>
      <c r="C141" s="80" t="s">
        <v>46</v>
      </c>
      <c r="D141" s="464">
        <v>0.03</v>
      </c>
      <c r="E141" s="435">
        <v>0.15</v>
      </c>
    </row>
    <row r="142" spans="2:5" x14ac:dyDescent="0.25">
      <c r="B142" s="80" t="str">
        <f>Lists!B27</f>
        <v>Manufacture of other non-metallic mineral products</v>
      </c>
      <c r="C142" s="80" t="s">
        <v>46</v>
      </c>
      <c r="D142" s="435">
        <v>0.05</v>
      </c>
      <c r="E142" s="435">
        <v>0.15</v>
      </c>
    </row>
    <row r="143" spans="2:5" x14ac:dyDescent="0.25">
      <c r="B143" s="80" t="str">
        <f>Lists!B28</f>
        <v>Manufacture of basic metals</v>
      </c>
      <c r="C143" s="80" t="s">
        <v>46</v>
      </c>
      <c r="D143" s="435">
        <v>0.05</v>
      </c>
      <c r="E143" s="435">
        <v>0.15</v>
      </c>
    </row>
    <row r="144" spans="2:5" x14ac:dyDescent="0.25">
      <c r="B144" s="80" t="str">
        <f>Lists!B29</f>
        <v>Manufacture of fabricated metal products, except machinery and equipment</v>
      </c>
      <c r="C144" s="80" t="s">
        <v>46</v>
      </c>
      <c r="D144" s="435">
        <v>0.05</v>
      </c>
      <c r="E144" s="435">
        <v>0.15</v>
      </c>
    </row>
    <row r="145" spans="2:19" x14ac:dyDescent="0.25">
      <c r="B145" s="80" t="str">
        <f>Lists!B30</f>
        <v>Manufacture of computer, electronic and optical products</v>
      </c>
      <c r="C145" s="80" t="s">
        <v>46</v>
      </c>
      <c r="D145" s="435">
        <v>0.05</v>
      </c>
      <c r="E145" s="435">
        <v>0.15</v>
      </c>
    </row>
    <row r="146" spans="2:19" x14ac:dyDescent="0.25">
      <c r="B146" s="80" t="str">
        <f>Lists!B31</f>
        <v>Manufacture of electrical equipment</v>
      </c>
      <c r="C146" s="80" t="s">
        <v>46</v>
      </c>
      <c r="D146" s="435">
        <v>0.05</v>
      </c>
      <c r="E146" s="435">
        <v>0.15</v>
      </c>
    </row>
    <row r="147" spans="2:19" x14ac:dyDescent="0.25">
      <c r="B147" s="80" t="str">
        <f>Lists!B32</f>
        <v>Manufacture of machinery and equipment n.e.c.</v>
      </c>
      <c r="C147" s="80" t="s">
        <v>46</v>
      </c>
      <c r="D147" s="435">
        <v>0.05</v>
      </c>
      <c r="E147" s="435">
        <v>0.15</v>
      </c>
    </row>
    <row r="148" spans="2:19" x14ac:dyDescent="0.25">
      <c r="B148" s="80" t="str">
        <f>Lists!B33</f>
        <v>Manufacture of motor vehicles, trailers and semi-trailers</v>
      </c>
      <c r="C148" s="80" t="s">
        <v>46</v>
      </c>
      <c r="D148" s="435">
        <v>0.05</v>
      </c>
      <c r="E148" s="435">
        <v>0.15</v>
      </c>
    </row>
    <row r="149" spans="2:19" x14ac:dyDescent="0.25">
      <c r="B149" s="80" t="str">
        <f>Lists!B34</f>
        <v>Manufacture of other transport equipment</v>
      </c>
      <c r="C149" s="80" t="s">
        <v>46</v>
      </c>
      <c r="D149" s="435">
        <v>0.05</v>
      </c>
      <c r="E149" s="435">
        <v>0.15</v>
      </c>
    </row>
    <row r="150" spans="2:19" x14ac:dyDescent="0.25">
      <c r="B150" s="80" t="str">
        <f>Lists!B35</f>
        <v>Manufacture of furniture</v>
      </c>
      <c r="C150" s="80" t="s">
        <v>46</v>
      </c>
      <c r="D150" s="435">
        <v>0.05</v>
      </c>
      <c r="E150" s="435">
        <v>0.15</v>
      </c>
    </row>
    <row r="151" spans="2:19" x14ac:dyDescent="0.25">
      <c r="B151" s="80" t="str">
        <f>Lists!B36</f>
        <v>Other manufacturing</v>
      </c>
      <c r="C151" s="80" t="s">
        <v>46</v>
      </c>
      <c r="D151" s="435">
        <v>0.05</v>
      </c>
      <c r="E151" s="435">
        <v>0.15</v>
      </c>
    </row>
    <row r="152" spans="2:19" x14ac:dyDescent="0.25">
      <c r="B152" s="6" t="str">
        <f>Lists!B37</f>
        <v>Repair and installation of machinery and equipment</v>
      </c>
      <c r="C152" s="6" t="s">
        <v>46</v>
      </c>
      <c r="D152" s="436">
        <v>0.05</v>
      </c>
      <c r="E152" s="436">
        <v>0.15</v>
      </c>
    </row>
    <row r="153" spans="2:19" x14ac:dyDescent="0.25">
      <c r="B153" s="55" t="s">
        <v>1951</v>
      </c>
      <c r="C153" s="45"/>
      <c r="D153" s="418">
        <f>AVERAGE(D124:D152)</f>
        <v>4.810344827586209E-2</v>
      </c>
      <c r="E153" s="418">
        <f>AVERAGE(E124:E152)</f>
        <v>0.15</v>
      </c>
    </row>
    <row r="158" spans="2:19" ht="15.75" x14ac:dyDescent="0.25">
      <c r="B158" s="2" t="s">
        <v>199</v>
      </c>
      <c r="C158" s="2"/>
      <c r="D158" s="2"/>
      <c r="E158" s="2"/>
      <c r="F158" s="2"/>
      <c r="G158" s="2"/>
      <c r="H158" s="2"/>
      <c r="I158" s="2"/>
      <c r="J158" s="2"/>
      <c r="K158" s="2"/>
      <c r="L158" s="2"/>
      <c r="M158" s="2"/>
      <c r="N158" s="2"/>
      <c r="O158" s="2"/>
      <c r="P158" s="2"/>
      <c r="Q158" s="2"/>
      <c r="R158" s="2"/>
      <c r="S158" s="2"/>
    </row>
    <row r="161" spans="2:5" x14ac:dyDescent="0.25">
      <c r="B161" s="70" t="s">
        <v>200</v>
      </c>
      <c r="C161" s="23"/>
      <c r="D161" s="23"/>
    </row>
    <row r="162" spans="2:5" x14ac:dyDescent="0.25">
      <c r="B162" s="366" t="s">
        <v>201</v>
      </c>
      <c r="C162" s="359"/>
      <c r="D162" s="354"/>
    </row>
    <row r="163" spans="2:5" x14ac:dyDescent="0.25">
      <c r="B163" s="78" t="s">
        <v>202</v>
      </c>
      <c r="C163" s="358" t="s">
        <v>69</v>
      </c>
      <c r="D163" s="328">
        <v>4</v>
      </c>
      <c r="E163" t="str">
        <f>B163&amp;" ("&amp;D163&amp;" "&amp;C163&amp;")"</f>
        <v>Beijing (4 USD/tCO2)</v>
      </c>
    </row>
    <row r="164" spans="2:5" x14ac:dyDescent="0.25">
      <c r="B164" s="78" t="s">
        <v>203</v>
      </c>
      <c r="C164" s="358" t="s">
        <v>69</v>
      </c>
      <c r="D164" s="328">
        <v>6</v>
      </c>
      <c r="E164" t="str">
        <f t="shared" ref="E164:E166" si="2">B164&amp;" ("&amp;D164&amp;" "&amp;C164&amp;")"</f>
        <v>Shanghai (6 USD/tCO2)</v>
      </c>
    </row>
    <row r="165" spans="2:5" x14ac:dyDescent="0.25">
      <c r="B165" s="357" t="s">
        <v>204</v>
      </c>
      <c r="C165" s="358" t="s">
        <v>69</v>
      </c>
      <c r="D165" s="328">
        <v>4</v>
      </c>
      <c r="E165" t="str">
        <f t="shared" si="2"/>
        <v>Singapore (4 USD/tCO2)</v>
      </c>
    </row>
    <row r="166" spans="2:5" x14ac:dyDescent="0.25">
      <c r="B166" s="360" t="s">
        <v>205</v>
      </c>
      <c r="C166" s="361" t="s">
        <v>69</v>
      </c>
      <c r="D166" s="355">
        <v>16</v>
      </c>
      <c r="E166" t="str">
        <f t="shared" si="2"/>
        <v>Korea (16 USD/tCO2)</v>
      </c>
    </row>
    <row r="167" spans="2:5" x14ac:dyDescent="0.25">
      <c r="B167" s="362" t="s">
        <v>206</v>
      </c>
      <c r="C167" s="363" t="s">
        <v>69</v>
      </c>
      <c r="D167" s="364">
        <f>AVERAGE(D163:D165)</f>
        <v>4.666666666666667</v>
      </c>
      <c r="E167" t="str">
        <f>B167&amp;" ("&amp;ROUNDUP(D167,1)&amp;" "&amp;C167&amp;")"</f>
        <v>Average price (4,7 USD/tCO2)</v>
      </c>
    </row>
    <row r="168" spans="2:5" x14ac:dyDescent="0.25">
      <c r="B168" s="302" t="s">
        <v>207</v>
      </c>
      <c r="C168" s="365" t="s">
        <v>208</v>
      </c>
      <c r="D168" s="356">
        <f>INDEX($D$163:$D$167,MATCH(Cockpit!$E$18,Input!$E$163:$E$167,FALSE))*$D$6</f>
        <v>115831.33333333334</v>
      </c>
    </row>
  </sheetData>
  <mergeCells count="1">
    <mergeCell ref="D122:E12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5A48D-80E9-411D-B47A-02CA2EE0E441}">
  <sheetPr>
    <tabColor theme="8" tint="0.59999389629810485"/>
  </sheetPr>
  <dimension ref="B1:Q72"/>
  <sheetViews>
    <sheetView zoomScale="80" zoomScaleNormal="80" workbookViewId="0"/>
  </sheetViews>
  <sheetFormatPr defaultRowHeight="15" x14ac:dyDescent="0.25"/>
  <cols>
    <col min="1" max="1" width="2.28515625" customWidth="1"/>
    <col min="2" max="2" width="34.7109375" customWidth="1"/>
    <col min="3" max="3" width="13.85546875" customWidth="1"/>
    <col min="4" max="4" width="11.42578125" customWidth="1"/>
    <col min="5" max="7" width="12.7109375" bestFit="1" customWidth="1"/>
    <col min="8" max="8" width="16" bestFit="1" customWidth="1"/>
    <col min="9" max="9" width="20.85546875" bestFit="1" customWidth="1"/>
    <col min="10" max="10" width="12" customWidth="1"/>
    <col min="11" max="11" width="22.42578125" bestFit="1" customWidth="1"/>
    <col min="12" max="12" width="24.7109375" customWidth="1"/>
    <col min="14" max="14" width="12" customWidth="1"/>
    <col min="27" max="27" width="21.42578125" bestFit="1" customWidth="1"/>
    <col min="28" max="28" width="56.7109375" bestFit="1" customWidth="1"/>
    <col min="32" max="32" width="13.5703125" bestFit="1" customWidth="1"/>
  </cols>
  <sheetData>
    <row r="1" spans="2:17" s="1" customFormat="1" ht="19.5" thickBot="1" x14ac:dyDescent="0.35">
      <c r="B1" s="1" t="s">
        <v>209</v>
      </c>
    </row>
    <row r="2" spans="2:17" ht="15.75" thickTop="1" x14ac:dyDescent="0.25"/>
    <row r="4" spans="2:17" ht="15.75" x14ac:dyDescent="0.25">
      <c r="B4" s="2" t="s">
        <v>210</v>
      </c>
      <c r="C4" s="2"/>
      <c r="D4" s="2"/>
      <c r="E4" s="2"/>
      <c r="F4" s="2"/>
      <c r="G4" s="2"/>
      <c r="H4" s="2"/>
      <c r="I4" s="2"/>
      <c r="J4" s="2"/>
      <c r="K4" s="2"/>
      <c r="L4" s="2"/>
      <c r="M4" s="2"/>
      <c r="N4" s="2"/>
      <c r="O4" s="2"/>
      <c r="P4" s="2"/>
      <c r="Q4" s="2"/>
    </row>
    <row r="6" spans="2:17" x14ac:dyDescent="0.25">
      <c r="D6" s="159" t="s">
        <v>92</v>
      </c>
      <c r="E6" s="9" t="s">
        <v>93</v>
      </c>
      <c r="F6" s="159" t="s">
        <v>94</v>
      </c>
      <c r="G6" s="150" t="s">
        <v>95</v>
      </c>
      <c r="H6" s="159" t="s">
        <v>211</v>
      </c>
    </row>
    <row r="7" spans="2:17" x14ac:dyDescent="0.25">
      <c r="B7" s="3" t="s">
        <v>123</v>
      </c>
      <c r="D7" s="285" t="s">
        <v>212</v>
      </c>
      <c r="E7" s="70" t="s">
        <v>212</v>
      </c>
      <c r="F7" s="285" t="s">
        <v>212</v>
      </c>
      <c r="G7" s="286" t="s">
        <v>212</v>
      </c>
      <c r="H7" s="377" t="s">
        <v>46</v>
      </c>
    </row>
    <row r="8" spans="2:17" x14ac:dyDescent="0.25">
      <c r="B8" t="str">
        <f>Lists!B106</f>
        <v>Electricity</v>
      </c>
      <c r="D8" s="141">
        <f>E20*1000*Emissions!$E$51</f>
        <v>9836.6539999999459</v>
      </c>
      <c r="E8" s="522">
        <f>E21*1000*Emissions!$E$51/1000</f>
        <v>504.75374629999726</v>
      </c>
      <c r="F8" s="523">
        <f>E22*1000*Emissions!$E$51/1000</f>
        <v>2253.9916919999878</v>
      </c>
      <c r="G8" s="287">
        <f>E23*1000*Emissions!$E$51/1000</f>
        <v>105.38405873999945</v>
      </c>
      <c r="H8" s="297">
        <f ca="1">INDEX(Input!$E$82:$E$86,MATCH(Emissions!B8,Input!$B$82:$B$86,FALSE))</f>
        <v>0.57737344800250057</v>
      </c>
    </row>
    <row r="9" spans="2:17" x14ac:dyDescent="0.25">
      <c r="B9" t="str">
        <f>Lists!B107</f>
        <v>Coal</v>
      </c>
      <c r="D9" s="144">
        <f>E27*Emissions!$E$50/1000</f>
        <v>3960.7128000000002</v>
      </c>
      <c r="E9" s="524">
        <f>I35</f>
        <v>15.030612000000001</v>
      </c>
      <c r="F9" s="525">
        <f>H35</f>
        <v>7.6618440000000003</v>
      </c>
      <c r="G9" s="528">
        <f>J35</f>
        <v>0.293076</v>
      </c>
      <c r="H9" s="298">
        <f ca="1">INDEX(Input!$E$82:$E$86,MATCH(Emissions!B9,Input!$B$82:$B$86,FALSE))</f>
        <v>3.9323648035980679E-2</v>
      </c>
    </row>
    <row r="10" spans="2:17" x14ac:dyDescent="0.25">
      <c r="B10" t="str">
        <f>Lists!B108</f>
        <v>Heavy fuel oil</v>
      </c>
      <c r="D10" s="144">
        <f>E28*Emissions!$E$50/1000</f>
        <v>3239.2015560000004</v>
      </c>
      <c r="E10" s="524">
        <f>I39</f>
        <v>14.402592</v>
      </c>
      <c r="F10" s="525">
        <f>H39</f>
        <v>5.4009720000000003</v>
      </c>
      <c r="G10" s="528">
        <f>J39</f>
        <v>0.20096639999999999</v>
      </c>
      <c r="H10" s="298">
        <f ca="1">INDEX(Input!$E$82:$E$86,MATCH(Emissions!B10,Input!$B$82:$B$86,FALSE))</f>
        <v>4.3775681814549668E-2</v>
      </c>
    </row>
    <row r="11" spans="2:17" x14ac:dyDescent="0.25">
      <c r="B11" t="str">
        <f>Lists!B109</f>
        <v>Gas</v>
      </c>
      <c r="D11" s="144">
        <f>E29*Emissions!$E$50/1000</f>
        <v>2348.7948000000001</v>
      </c>
      <c r="E11" s="524">
        <f>I37</f>
        <v>1.8840600000000002E-2</v>
      </c>
      <c r="F11" s="525">
        <f>H37</f>
        <v>2.5623216000000002</v>
      </c>
      <c r="G11" s="528">
        <f>J37</f>
        <v>4.1868000000000009E-3</v>
      </c>
      <c r="H11" s="298">
        <f ca="1">INDEX(Input!$E$82:$E$86,MATCH(Emissions!B11,Input!$B$82:$B$86,FALSE))</f>
        <v>0.30490965998835345</v>
      </c>
    </row>
    <row r="12" spans="2:17" x14ac:dyDescent="0.25">
      <c r="B12" t="str">
        <f>Lists!B110</f>
        <v>Biomass</v>
      </c>
      <c r="D12" s="139">
        <v>0</v>
      </c>
      <c r="E12" s="526">
        <f>I44</f>
        <v>0.46054800000000001</v>
      </c>
      <c r="F12" s="527">
        <f>H44</f>
        <v>3.7681200000000001</v>
      </c>
      <c r="G12" s="529">
        <f>J44</f>
        <v>0.41868</v>
      </c>
      <c r="H12" s="299">
        <f ca="1">INDEX(Input!$E$82:$E$86,MATCH(Emissions!B12,Input!$B$82:$B$86,FALSE))</f>
        <v>1.503077948469741E-2</v>
      </c>
    </row>
    <row r="13" spans="2:17" x14ac:dyDescent="0.25">
      <c r="H13" s="293"/>
    </row>
    <row r="16" spans="2:17" ht="15.75" x14ac:dyDescent="0.25">
      <c r="B16" s="2" t="s">
        <v>213</v>
      </c>
      <c r="C16" s="2"/>
      <c r="D16" s="2"/>
      <c r="E16" s="2"/>
      <c r="F16" s="2"/>
      <c r="G16" s="2"/>
      <c r="H16" s="2"/>
      <c r="I16" s="2"/>
      <c r="J16" s="2"/>
      <c r="K16" s="2"/>
      <c r="L16" s="2"/>
      <c r="M16" s="2"/>
      <c r="N16" s="2"/>
      <c r="O16" s="2"/>
      <c r="P16" s="2"/>
      <c r="Q16" s="2"/>
    </row>
    <row r="19" spans="2:11" x14ac:dyDescent="0.25">
      <c r="B19" s="3" t="s">
        <v>1974</v>
      </c>
      <c r="G19" s="336"/>
      <c r="H19" s="336"/>
      <c r="I19" s="336"/>
      <c r="J19" s="336"/>
      <c r="K19" s="336"/>
    </row>
    <row r="20" spans="2:11" x14ac:dyDescent="0.25">
      <c r="B20" t="str">
        <f>Lists!$B$106</f>
        <v>Electricity</v>
      </c>
      <c r="C20" t="str">
        <f>Lists!B116</f>
        <v>CO2</v>
      </c>
      <c r="D20" t="s">
        <v>214</v>
      </c>
      <c r="E20" s="4">
        <v>0.8458</v>
      </c>
      <c r="G20" s="337"/>
    </row>
    <row r="21" spans="2:11" x14ac:dyDescent="0.25">
      <c r="B21" t="str">
        <f>Lists!$B$106</f>
        <v>Electricity</v>
      </c>
      <c r="C21" t="str">
        <f>Lists!B117</f>
        <v>SO2</v>
      </c>
      <c r="D21" t="s">
        <v>215</v>
      </c>
      <c r="E21" s="27">
        <v>43.401009999999999</v>
      </c>
      <c r="G21" s="337"/>
    </row>
    <row r="22" spans="2:11" x14ac:dyDescent="0.25">
      <c r="B22" t="str">
        <f>Lists!$B$106</f>
        <v>Electricity</v>
      </c>
      <c r="C22" t="str">
        <f>Lists!B118</f>
        <v>NOx</v>
      </c>
      <c r="D22" t="s">
        <v>215</v>
      </c>
      <c r="E22" s="27">
        <v>193.80840000000001</v>
      </c>
      <c r="G22" s="337"/>
    </row>
    <row r="23" spans="2:11" x14ac:dyDescent="0.25">
      <c r="B23" t="str">
        <f>Lists!$B$106</f>
        <v>Electricity</v>
      </c>
      <c r="C23" t="str">
        <f>Lists!B119</f>
        <v>PM2,5</v>
      </c>
      <c r="D23" t="s">
        <v>215</v>
      </c>
      <c r="E23" s="26">
        <v>9.0613980000000005</v>
      </c>
      <c r="G23" s="337"/>
      <c r="H23" s="433"/>
    </row>
    <row r="24" spans="2:11" x14ac:dyDescent="0.25">
      <c r="E24" s="23"/>
      <c r="G24" s="337"/>
    </row>
    <row r="25" spans="2:11" x14ac:dyDescent="0.25">
      <c r="G25" s="336"/>
    </row>
    <row r="26" spans="2:11" x14ac:dyDescent="0.25">
      <c r="B26" s="70" t="s">
        <v>216</v>
      </c>
      <c r="G26" s="338"/>
    </row>
    <row r="27" spans="2:11" x14ac:dyDescent="0.25">
      <c r="B27" t="s">
        <v>217</v>
      </c>
      <c r="C27" t="s">
        <v>92</v>
      </c>
      <c r="D27" t="s">
        <v>218</v>
      </c>
      <c r="E27" s="283">
        <v>94600</v>
      </c>
      <c r="G27" s="338"/>
    </row>
    <row r="28" spans="2:11" x14ac:dyDescent="0.25">
      <c r="B28" t="s">
        <v>219</v>
      </c>
      <c r="C28" t="s">
        <v>92</v>
      </c>
      <c r="D28" t="s">
        <v>218</v>
      </c>
      <c r="E28" s="341">
        <v>77367</v>
      </c>
      <c r="G28" s="338"/>
    </row>
    <row r="29" spans="2:11" x14ac:dyDescent="0.25">
      <c r="B29" t="s">
        <v>220</v>
      </c>
      <c r="C29" t="s">
        <v>92</v>
      </c>
      <c r="D29" t="s">
        <v>218</v>
      </c>
      <c r="E29" s="284">
        <v>56100</v>
      </c>
      <c r="G29" s="336"/>
    </row>
    <row r="30" spans="2:11" x14ac:dyDescent="0.25">
      <c r="E30" s="340"/>
      <c r="F30" s="23"/>
      <c r="G30" s="336"/>
    </row>
    <row r="31" spans="2:11" x14ac:dyDescent="0.25">
      <c r="C31" s="23"/>
      <c r="D31" s="23"/>
      <c r="E31" s="339"/>
      <c r="F31" s="23"/>
      <c r="G31" s="338"/>
    </row>
    <row r="32" spans="2:11" x14ac:dyDescent="0.25">
      <c r="B32" s="3" t="s">
        <v>221</v>
      </c>
      <c r="C32" s="23"/>
      <c r="D32" s="23"/>
      <c r="E32" s="340"/>
      <c r="F32" s="23"/>
      <c r="G32" s="338"/>
    </row>
    <row r="33" spans="2:12" x14ac:dyDescent="0.25">
      <c r="B33" s="23"/>
      <c r="E33" s="329" t="s">
        <v>94</v>
      </c>
      <c r="F33" s="373" t="s">
        <v>93</v>
      </c>
      <c r="G33" s="374" t="s">
        <v>95</v>
      </c>
      <c r="H33" s="373" t="s">
        <v>94</v>
      </c>
      <c r="I33" s="373" t="s">
        <v>93</v>
      </c>
      <c r="J33" s="374" t="s">
        <v>95</v>
      </c>
      <c r="K33" s="336"/>
    </row>
    <row r="34" spans="2:12" x14ac:dyDescent="0.25">
      <c r="B34" s="23"/>
      <c r="E34" s="597" t="s">
        <v>222</v>
      </c>
      <c r="F34" s="598"/>
      <c r="G34" s="599"/>
      <c r="H34" s="597" t="s">
        <v>212</v>
      </c>
      <c r="I34" s="598"/>
      <c r="J34" s="599"/>
      <c r="K34" s="336"/>
    </row>
    <row r="35" spans="2:12" x14ac:dyDescent="0.25">
      <c r="B35" s="23" t="s">
        <v>223</v>
      </c>
      <c r="E35" s="353">
        <v>183</v>
      </c>
      <c r="F35" s="351">
        <v>359</v>
      </c>
      <c r="G35" s="354">
        <v>7</v>
      </c>
      <c r="H35" s="342">
        <f>E35*Emissions!$E$50/1000</f>
        <v>7.6618440000000003</v>
      </c>
      <c r="I35" s="343">
        <f>F35*Emissions!$E$50/1000</f>
        <v>15.030612000000001</v>
      </c>
      <c r="J35" s="344">
        <f>G35*Emissions!$E$50/1000</f>
        <v>0.293076</v>
      </c>
      <c r="K35" s="336"/>
    </row>
    <row r="36" spans="2:12" x14ac:dyDescent="0.25">
      <c r="B36" s="23" t="s">
        <v>224</v>
      </c>
      <c r="E36" s="78">
        <v>189</v>
      </c>
      <c r="F36" s="77">
        <v>232</v>
      </c>
      <c r="G36" s="328">
        <v>7</v>
      </c>
      <c r="H36" s="345">
        <f>E36*Emissions!$E$50/1000</f>
        <v>7.9130520000000004</v>
      </c>
      <c r="I36" s="346">
        <f>F36*Emissions!$E$50/1000</f>
        <v>9.7133760000000002</v>
      </c>
      <c r="J36" s="347">
        <f>G36*Emissions!$E$50/1000</f>
        <v>0.293076</v>
      </c>
      <c r="K36" s="336"/>
    </row>
    <row r="37" spans="2:12" x14ac:dyDescent="0.25">
      <c r="B37" s="23" t="s">
        <v>225</v>
      </c>
      <c r="E37" s="78">
        <v>61.2</v>
      </c>
      <c r="F37" s="77">
        <v>0.45</v>
      </c>
      <c r="G37" s="328">
        <v>0.1</v>
      </c>
      <c r="H37" s="345">
        <f>E37*Emissions!$E$50/1000</f>
        <v>2.5623216000000002</v>
      </c>
      <c r="I37" s="346">
        <f>F37*Emissions!$E$50/1000</f>
        <v>1.8840600000000002E-2</v>
      </c>
      <c r="J37" s="347">
        <f>G37*Emissions!$E$50/1000</f>
        <v>4.1868000000000009E-3</v>
      </c>
      <c r="K37" s="336"/>
    </row>
    <row r="38" spans="2:12" x14ac:dyDescent="0.25">
      <c r="B38" s="23" t="s">
        <v>226</v>
      </c>
      <c r="E38" s="78">
        <v>61.6</v>
      </c>
      <c r="F38" s="77">
        <v>0.45</v>
      </c>
      <c r="G38" s="328">
        <v>0.1</v>
      </c>
      <c r="H38" s="345">
        <f>E38*Emissions!$E$50/1000</f>
        <v>2.5790687999999999</v>
      </c>
      <c r="I38" s="346">
        <f>F38*Emissions!$E$50/1000</f>
        <v>1.8840600000000002E-2</v>
      </c>
      <c r="J38" s="347">
        <f>G38*Emissions!$E$50/1000</f>
        <v>4.1868000000000009E-3</v>
      </c>
      <c r="K38" s="336"/>
    </row>
    <row r="39" spans="2:12" x14ac:dyDescent="0.25">
      <c r="B39" s="23" t="s">
        <v>227</v>
      </c>
      <c r="E39" s="78">
        <v>129</v>
      </c>
      <c r="F39" s="77">
        <v>344</v>
      </c>
      <c r="G39" s="328">
        <v>4.8</v>
      </c>
      <c r="H39" s="345">
        <f>E39*Emissions!$E$50/1000</f>
        <v>5.4009720000000003</v>
      </c>
      <c r="I39" s="346">
        <f>F39*Emissions!$E$50/1000</f>
        <v>14.402592</v>
      </c>
      <c r="J39" s="347">
        <f>G39*Emissions!$E$50/1000</f>
        <v>0.20096639999999999</v>
      </c>
    </row>
    <row r="40" spans="2:12" x14ac:dyDescent="0.25">
      <c r="B40" s="23" t="s">
        <v>228</v>
      </c>
      <c r="E40" s="78">
        <v>161.9</v>
      </c>
      <c r="F40" s="77">
        <v>344</v>
      </c>
      <c r="G40" s="328">
        <v>4.8</v>
      </c>
      <c r="H40" s="345">
        <f>E40*Emissions!$E$50/1000</f>
        <v>6.7784292000000006</v>
      </c>
      <c r="I40" s="346">
        <f>F40*Emissions!$E$50/1000</f>
        <v>14.402592</v>
      </c>
      <c r="J40" s="347">
        <f>G40*Emissions!$E$50/1000</f>
        <v>0.20096639999999999</v>
      </c>
    </row>
    <row r="41" spans="2:12" x14ac:dyDescent="0.25">
      <c r="B41" s="23" t="s">
        <v>229</v>
      </c>
      <c r="E41" s="78">
        <v>130</v>
      </c>
      <c r="F41" s="77">
        <v>6.7</v>
      </c>
      <c r="G41" s="328">
        <v>5</v>
      </c>
      <c r="H41" s="345">
        <f>E41*Emissions!$E$50/1000</f>
        <v>5.4428400000000003</v>
      </c>
      <c r="I41" s="346">
        <f>F41*Emissions!$E$50/1000</f>
        <v>0.28051560000000003</v>
      </c>
      <c r="J41" s="347">
        <f>G41*Emissions!$E$50/1000</f>
        <v>0.20934</v>
      </c>
    </row>
    <row r="42" spans="2:12" x14ac:dyDescent="0.25">
      <c r="B42" s="23" t="s">
        <v>230</v>
      </c>
      <c r="E42" s="78">
        <v>51</v>
      </c>
      <c r="F42" s="77">
        <v>5</v>
      </c>
      <c r="G42" s="328">
        <v>5</v>
      </c>
      <c r="H42" s="345">
        <f>E42*Emissions!$E$50/1000</f>
        <v>2.1352679999999999</v>
      </c>
      <c r="I42" s="346">
        <f>F42*Emissions!$E$50/1000</f>
        <v>0.20934</v>
      </c>
      <c r="J42" s="347">
        <f>G42*Emissions!$E$50/1000</f>
        <v>0.20934</v>
      </c>
    </row>
    <row r="43" spans="2:12" x14ac:dyDescent="0.25">
      <c r="B43" s="23" t="s">
        <v>231</v>
      </c>
      <c r="E43" s="78">
        <v>96</v>
      </c>
      <c r="F43" s="77">
        <v>0.13</v>
      </c>
      <c r="G43" s="328">
        <v>0.2</v>
      </c>
      <c r="H43" s="345">
        <f>E43*Emissions!$E$50/1000</f>
        <v>4.0193280000000007</v>
      </c>
      <c r="I43" s="346">
        <f>F43*Emissions!$E$50/1000</f>
        <v>5.44284E-3</v>
      </c>
      <c r="J43" s="347">
        <f>G43*Emissions!$E$50/1000</f>
        <v>8.3736000000000019E-3</v>
      </c>
    </row>
    <row r="44" spans="2:12" x14ac:dyDescent="0.25">
      <c r="B44" s="23" t="s">
        <v>232</v>
      </c>
      <c r="E44" s="79">
        <v>90</v>
      </c>
      <c r="F44" s="352">
        <v>11</v>
      </c>
      <c r="G44" s="355">
        <v>10</v>
      </c>
      <c r="H44" s="348">
        <f>E44*Emissions!$E$50/1000</f>
        <v>3.7681200000000001</v>
      </c>
      <c r="I44" s="349">
        <f>F44*Emissions!$E$50/1000</f>
        <v>0.46054800000000001</v>
      </c>
      <c r="J44" s="350">
        <f>G44*Emissions!$E$50/1000</f>
        <v>0.41868</v>
      </c>
    </row>
    <row r="47" spans="2:12" x14ac:dyDescent="0.25">
      <c r="L47" s="367" t="s">
        <v>233</v>
      </c>
    </row>
    <row r="49" spans="2:5" x14ac:dyDescent="0.25">
      <c r="B49" s="3" t="s">
        <v>234</v>
      </c>
    </row>
    <row r="50" spans="2:5" x14ac:dyDescent="0.25">
      <c r="B50" t="s">
        <v>235</v>
      </c>
      <c r="D50" t="s">
        <v>236</v>
      </c>
      <c r="E50" s="137">
        <v>41.868000000000002</v>
      </c>
    </row>
    <row r="51" spans="2:5" x14ac:dyDescent="0.25">
      <c r="B51" t="s">
        <v>237</v>
      </c>
      <c r="D51" t="s">
        <v>238</v>
      </c>
      <c r="E51" s="376">
        <f>1/0.085984522785899</f>
        <v>11.629999999999937</v>
      </c>
    </row>
    <row r="52" spans="2:5" x14ac:dyDescent="0.25">
      <c r="B52" s="31"/>
      <c r="D52" s="375"/>
    </row>
    <row r="53" spans="2:5" x14ac:dyDescent="0.25">
      <c r="B53" s="31"/>
      <c r="D53" s="31"/>
    </row>
    <row r="54" spans="2:5" x14ac:dyDescent="0.25">
      <c r="B54" s="31"/>
      <c r="D54" s="31"/>
    </row>
    <row r="66" spans="2:2" ht="14.1" customHeight="1" x14ac:dyDescent="0.25">
      <c r="B66" s="183"/>
    </row>
    <row r="67" spans="2:2" x14ac:dyDescent="0.25">
      <c r="B67" s="183"/>
    </row>
    <row r="68" spans="2:2" x14ac:dyDescent="0.25">
      <c r="B68" s="306"/>
    </row>
    <row r="69" spans="2:2" x14ac:dyDescent="0.25">
      <c r="B69" s="307"/>
    </row>
    <row r="72" spans="2:2" x14ac:dyDescent="0.25">
      <c r="B72" s="183"/>
    </row>
  </sheetData>
  <mergeCells count="2">
    <mergeCell ref="E34:G34"/>
    <mergeCell ref="H34:J34"/>
  </mergeCells>
  <hyperlinks>
    <hyperlink ref="L47" r:id="rId1" xr:uid="{F8AB2AE1-76F8-408A-B51A-CE539B25D046}"/>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BA9F7-B56E-4662-B0E2-B3ED0D19C230}">
  <sheetPr>
    <tabColor theme="8" tint="0.59999389629810485"/>
  </sheetPr>
  <dimension ref="A1:AS3147"/>
  <sheetViews>
    <sheetView zoomScale="75" zoomScaleNormal="75" workbookViewId="0">
      <selection activeCell="E62" sqref="E62"/>
    </sheetView>
  </sheetViews>
  <sheetFormatPr defaultRowHeight="15" x14ac:dyDescent="0.25"/>
  <cols>
    <col min="1" max="1" width="3.7109375" customWidth="1"/>
    <col min="2" max="2" width="7" customWidth="1"/>
    <col min="3" max="3" width="42.28515625" customWidth="1"/>
    <col min="4" max="4" width="12.140625" customWidth="1"/>
    <col min="5" max="5" width="16.7109375" customWidth="1"/>
    <col min="6" max="6" width="13" customWidth="1"/>
    <col min="7" max="7" width="21.85546875" customWidth="1"/>
    <col min="8" max="8" width="12.140625" customWidth="1"/>
    <col min="9" max="9" width="14.28515625" customWidth="1"/>
    <col min="10" max="10" width="17" customWidth="1"/>
    <col min="11" max="12" width="9.85546875" bestFit="1" customWidth="1"/>
    <col min="13" max="13" width="9.28515625" bestFit="1" customWidth="1"/>
    <col min="14" max="14" width="11.5703125" customWidth="1"/>
    <col min="15" max="15" width="11.140625" customWidth="1"/>
    <col min="16" max="16" width="11.42578125" customWidth="1"/>
    <col min="17" max="17" width="12.85546875" customWidth="1"/>
    <col min="18" max="18" width="9.28515625" bestFit="1" customWidth="1"/>
    <col min="19" max="19" width="9.42578125" bestFit="1" customWidth="1"/>
    <col min="20" max="20" width="9.85546875" bestFit="1" customWidth="1"/>
    <col min="21" max="22" width="9.42578125" bestFit="1" customWidth="1"/>
    <col min="23" max="23" width="9.28515625" customWidth="1"/>
    <col min="24" max="24" width="12.5703125" customWidth="1"/>
    <col min="25" max="25" width="16" customWidth="1"/>
    <col min="26" max="27" width="16.5703125" customWidth="1"/>
    <col min="28" max="28" width="16.7109375" customWidth="1"/>
    <col min="29" max="30" width="12.85546875" customWidth="1"/>
    <col min="31" max="31" width="11.85546875" customWidth="1"/>
    <col min="32" max="32" width="12" customWidth="1"/>
    <col min="33" max="33" width="13.5703125" customWidth="1"/>
    <col min="34" max="34" width="16.42578125" customWidth="1"/>
    <col min="35" max="35" width="12.140625" customWidth="1"/>
    <col min="36" max="36" width="13.5703125" bestFit="1" customWidth="1"/>
    <col min="37" max="37" width="11.85546875" customWidth="1"/>
    <col min="38" max="38" width="14.85546875" customWidth="1"/>
    <col min="39" max="39" width="11.85546875" bestFit="1" customWidth="1"/>
    <col min="40" max="40" width="17.85546875" bestFit="1" customWidth="1"/>
    <col min="41" max="41" width="11.85546875" bestFit="1" customWidth="1"/>
    <col min="42" max="42" width="16" customWidth="1"/>
  </cols>
  <sheetData>
    <row r="1" spans="1:45" ht="19.5" thickBot="1" x14ac:dyDescent="0.35">
      <c r="A1" s="1"/>
      <c r="B1" s="1" t="s">
        <v>239</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row>
    <row r="2" spans="1:45" ht="20.25" thickTop="1" thickBot="1" x14ac:dyDescent="0.35">
      <c r="A2" s="1"/>
      <c r="B2" s="32" t="s">
        <v>240</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row>
    <row r="3" spans="1:45" ht="15.75" thickTop="1" x14ac:dyDescent="0.25"/>
    <row r="4" spans="1:45" ht="15.75" x14ac:dyDescent="0.25">
      <c r="B4" s="2" t="s">
        <v>241</v>
      </c>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row>
    <row r="5" spans="1:45" x14ac:dyDescent="0.25">
      <c r="AA5" s="23"/>
      <c r="AB5" s="23"/>
    </row>
    <row r="6" spans="1:45" x14ac:dyDescent="0.25">
      <c r="AA6" s="330"/>
      <c r="AB6" s="330"/>
    </row>
    <row r="7" spans="1:45" ht="60" x14ac:dyDescent="0.25">
      <c r="C7" s="618" t="s">
        <v>242</v>
      </c>
      <c r="D7" s="620" t="s">
        <v>243</v>
      </c>
      <c r="E7" s="613" t="s">
        <v>244</v>
      </c>
      <c r="F7" s="622" t="s">
        <v>245</v>
      </c>
      <c r="G7" s="622"/>
      <c r="H7" s="622"/>
      <c r="I7" s="622"/>
      <c r="J7" s="623" t="s">
        <v>246</v>
      </c>
      <c r="K7" s="611" t="s">
        <v>247</v>
      </c>
      <c r="L7" s="623" t="s">
        <v>248</v>
      </c>
      <c r="M7" s="611" t="s">
        <v>249</v>
      </c>
      <c r="N7" s="623" t="s">
        <v>250</v>
      </c>
      <c r="O7" s="611" t="s">
        <v>251</v>
      </c>
      <c r="P7" s="623" t="s">
        <v>252</v>
      </c>
      <c r="Q7" s="609" t="s">
        <v>253</v>
      </c>
      <c r="R7" s="611" t="s">
        <v>254</v>
      </c>
      <c r="S7" s="609" t="s">
        <v>255</v>
      </c>
      <c r="T7" s="613" t="s">
        <v>256</v>
      </c>
      <c r="U7" s="609" t="s">
        <v>257</v>
      </c>
      <c r="V7" s="609" t="s">
        <v>258</v>
      </c>
      <c r="W7" s="609" t="s">
        <v>259</v>
      </c>
      <c r="X7" s="613" t="s">
        <v>260</v>
      </c>
      <c r="Y7" s="611" t="s">
        <v>261</v>
      </c>
      <c r="Z7" s="615" t="s">
        <v>262</v>
      </c>
      <c r="AA7" s="611" t="s">
        <v>297</v>
      </c>
      <c r="AB7" s="615" t="s">
        <v>1952</v>
      </c>
      <c r="AC7" s="615" t="s">
        <v>1953</v>
      </c>
      <c r="AE7" s="222" t="s">
        <v>263</v>
      </c>
      <c r="AF7" s="223" t="s">
        <v>217</v>
      </c>
      <c r="AG7" s="223" t="s">
        <v>264</v>
      </c>
      <c r="AH7" s="223" t="s">
        <v>220</v>
      </c>
      <c r="AI7" s="223" t="s">
        <v>265</v>
      </c>
      <c r="AJ7" s="223" t="s">
        <v>266</v>
      </c>
      <c r="AK7" s="224" t="s">
        <v>267</v>
      </c>
      <c r="AM7" s="222" t="s">
        <v>263</v>
      </c>
      <c r="AN7" s="223" t="s">
        <v>217</v>
      </c>
      <c r="AO7" s="223" t="s">
        <v>264</v>
      </c>
      <c r="AP7" s="223" t="s">
        <v>220</v>
      </c>
      <c r="AQ7" s="223" t="s">
        <v>265</v>
      </c>
      <c r="AR7" s="223" t="s">
        <v>266</v>
      </c>
      <c r="AS7" s="224" t="s">
        <v>267</v>
      </c>
    </row>
    <row r="8" spans="1:45" ht="30" x14ac:dyDescent="0.25">
      <c r="C8" s="619"/>
      <c r="D8" s="621"/>
      <c r="E8" s="614"/>
      <c r="F8" s="249" t="s">
        <v>217</v>
      </c>
      <c r="G8" s="249" t="s">
        <v>268</v>
      </c>
      <c r="H8" s="249" t="s">
        <v>269</v>
      </c>
      <c r="I8" s="249" t="s">
        <v>270</v>
      </c>
      <c r="J8" s="624"/>
      <c r="K8" s="612"/>
      <c r="L8" s="624"/>
      <c r="M8" s="612"/>
      <c r="N8" s="624"/>
      <c r="O8" s="612"/>
      <c r="P8" s="624"/>
      <c r="Q8" s="610"/>
      <c r="R8" s="612"/>
      <c r="S8" s="610"/>
      <c r="T8" s="614"/>
      <c r="U8" s="610"/>
      <c r="V8" s="610"/>
      <c r="W8" s="610"/>
      <c r="X8" s="614"/>
      <c r="Y8" s="612"/>
      <c r="Z8" s="616"/>
      <c r="AA8" s="612"/>
      <c r="AB8" s="616"/>
      <c r="AC8" s="616"/>
      <c r="AE8" s="225"/>
      <c r="AF8" s="226"/>
      <c r="AG8" s="226"/>
      <c r="AH8" s="226"/>
      <c r="AI8" s="226"/>
      <c r="AJ8" s="226"/>
      <c r="AK8" s="227"/>
      <c r="AM8" s="225"/>
      <c r="AN8" s="226"/>
      <c r="AO8" s="226"/>
      <c r="AP8" s="226"/>
      <c r="AQ8" s="226"/>
      <c r="AR8" s="226"/>
      <c r="AS8" s="227"/>
    </row>
    <row r="9" spans="1:45" x14ac:dyDescent="0.25">
      <c r="C9" s="221"/>
      <c r="D9" s="321"/>
      <c r="E9" s="322" t="s">
        <v>271</v>
      </c>
      <c r="F9" s="319" t="s">
        <v>271</v>
      </c>
      <c r="G9" s="319" t="s">
        <v>271</v>
      </c>
      <c r="H9" s="319" t="s">
        <v>271</v>
      </c>
      <c r="I9" s="319" t="s">
        <v>271</v>
      </c>
      <c r="J9" s="323" t="s">
        <v>271</v>
      </c>
      <c r="K9" s="320" t="s">
        <v>271</v>
      </c>
      <c r="L9" s="323" t="s">
        <v>271</v>
      </c>
      <c r="M9" s="320" t="s">
        <v>271</v>
      </c>
      <c r="N9" s="323" t="s">
        <v>271</v>
      </c>
      <c r="O9" s="320" t="s">
        <v>271</v>
      </c>
      <c r="P9" s="323" t="s">
        <v>271</v>
      </c>
      <c r="Q9" s="319" t="s">
        <v>271</v>
      </c>
      <c r="R9" s="320" t="s">
        <v>271</v>
      </c>
      <c r="S9" s="319" t="s">
        <v>271</v>
      </c>
      <c r="T9" s="322" t="s">
        <v>271</v>
      </c>
      <c r="U9" s="319" t="s">
        <v>271</v>
      </c>
      <c r="V9" s="319" t="s">
        <v>271</v>
      </c>
      <c r="W9" s="319" t="s">
        <v>271</v>
      </c>
      <c r="X9" s="322" t="s">
        <v>271</v>
      </c>
      <c r="Y9" s="320" t="s">
        <v>271</v>
      </c>
      <c r="Z9" s="245" t="s">
        <v>272</v>
      </c>
      <c r="AA9" s="442" t="s">
        <v>271</v>
      </c>
      <c r="AB9" s="245" t="s">
        <v>272</v>
      </c>
      <c r="AC9" s="245" t="s">
        <v>46</v>
      </c>
      <c r="AE9" s="221" t="s">
        <v>271</v>
      </c>
      <c r="AF9" s="82" t="s">
        <v>271</v>
      </c>
      <c r="AG9" s="82" t="s">
        <v>271</v>
      </c>
      <c r="AH9" s="82" t="s">
        <v>271</v>
      </c>
      <c r="AI9" s="82" t="s">
        <v>271</v>
      </c>
      <c r="AJ9" s="82" t="s">
        <v>271</v>
      </c>
      <c r="AK9" s="83" t="s">
        <v>271</v>
      </c>
      <c r="AM9" s="221" t="s">
        <v>46</v>
      </c>
      <c r="AN9" s="82" t="s">
        <v>46</v>
      </c>
      <c r="AO9" s="82" t="s">
        <v>46</v>
      </c>
      <c r="AP9" s="82" t="s">
        <v>46</v>
      </c>
      <c r="AQ9" s="82" t="s">
        <v>46</v>
      </c>
      <c r="AR9" s="82" t="s">
        <v>46</v>
      </c>
      <c r="AS9" s="83" t="s">
        <v>46</v>
      </c>
    </row>
    <row r="10" spans="1:45" x14ac:dyDescent="0.25">
      <c r="B10" s="293">
        <f>D10/$D$52</f>
        <v>1.6372253339077984E-2</v>
      </c>
      <c r="C10" s="163" t="str">
        <f>Lists!B9</f>
        <v>Mining of coal and lignite</v>
      </c>
      <c r="D10" s="140">
        <f>COUNTIFS($J$60:$J$3020,C10,$AN$60:$AN$3020,1)</f>
        <v>38</v>
      </c>
      <c r="E10" s="140">
        <f>SUMIFS(O$60:O$3020,$J$60:$J$3020,$C10,$AN$60:$AN$3020,1)</f>
        <v>151323.60191310008</v>
      </c>
      <c r="F10" s="140">
        <f>SUMIFS(P$60:P$3020,$J$60:$J$3020,$C10,$AN$60:$AN$3020,1)</f>
        <v>7352.7999999999993</v>
      </c>
      <c r="G10" s="56">
        <f t="shared" ref="G10:X10" si="0">SUMIFS(Q$60:Q$3020,$J$60:$J$3020,$C10,$AN$60:$AN$3020,1)</f>
        <v>0</v>
      </c>
      <c r="H10" s="56">
        <f t="shared" si="0"/>
        <v>12400.8</v>
      </c>
      <c r="I10" s="56">
        <f t="shared" si="0"/>
        <v>2849</v>
      </c>
      <c r="J10" s="140">
        <f t="shared" si="0"/>
        <v>500702.70000000007</v>
      </c>
      <c r="K10" s="57">
        <f t="shared" si="0"/>
        <v>297655.79359999998</v>
      </c>
      <c r="L10" s="140">
        <f t="shared" si="0"/>
        <v>0</v>
      </c>
      <c r="M10" s="57">
        <f t="shared" si="0"/>
        <v>28.159579999999998</v>
      </c>
      <c r="N10" s="140">
        <f t="shared" si="0"/>
        <v>722.4</v>
      </c>
      <c r="O10" s="57">
        <f t="shared" si="0"/>
        <v>910.05184000000008</v>
      </c>
      <c r="P10" s="140">
        <f t="shared" si="0"/>
        <v>0</v>
      </c>
      <c r="Q10" s="56">
        <f t="shared" si="0"/>
        <v>14938.450000000003</v>
      </c>
      <c r="R10" s="57">
        <f t="shared" si="0"/>
        <v>0</v>
      </c>
      <c r="S10" s="141">
        <f t="shared" si="0"/>
        <v>0</v>
      </c>
      <c r="T10" s="141">
        <f t="shared" si="0"/>
        <v>0</v>
      </c>
      <c r="U10" s="140">
        <f t="shared" si="0"/>
        <v>0</v>
      </c>
      <c r="V10" s="56">
        <f t="shared" si="0"/>
        <v>0</v>
      </c>
      <c r="W10" s="57">
        <f t="shared" si="0"/>
        <v>0</v>
      </c>
      <c r="X10" s="141">
        <f t="shared" si="0"/>
        <v>0</v>
      </c>
      <c r="Y10" s="141">
        <f>SUMIFS(AI$60:AI$3020,$J$60:$J$3020,$C10,$AN$60:$AN$3020,1)</f>
        <v>988883.75693310006</v>
      </c>
      <c r="Z10" s="57">
        <f>Y10/1000</f>
        <v>988.88375693310002</v>
      </c>
      <c r="AA10" s="443">
        <f>SUMIFS(AK$60:AK$3020,$J$60:$J$3020,$C10,$AN$60:$AN$3020,1)</f>
        <v>850686.89352539997</v>
      </c>
      <c r="AB10" s="141">
        <f>AA10/1000</f>
        <v>850.68689352539991</v>
      </c>
      <c r="AC10" s="262">
        <f>IFERROR((Z10-AB10)/AB10, "")</f>
        <v>0.16245326507263722</v>
      </c>
      <c r="AE10" s="140">
        <f t="shared" ref="AE10:AE50" si="1">E10</f>
        <v>151323.60191310008</v>
      </c>
      <c r="AF10" s="56">
        <f t="shared" ref="AF10:AF50" si="2">SUM(F10:I10)</f>
        <v>22602.6</v>
      </c>
      <c r="AG10" s="56">
        <f>SUM(J10:O10)+S10</f>
        <v>800019.10502000002</v>
      </c>
      <c r="AH10" s="56">
        <f t="shared" ref="AH10:AH50" si="3">SUM(P10:R10)</f>
        <v>14938.450000000003</v>
      </c>
      <c r="AI10" s="56">
        <f t="shared" ref="AI10:AI50" si="4">T10+X10</f>
        <v>0</v>
      </c>
      <c r="AJ10" s="56">
        <f t="shared" ref="AJ10:AJ50" si="5">SUM(U10:W10)</f>
        <v>0</v>
      </c>
      <c r="AK10" s="57">
        <f t="shared" ref="AK10:AK50" si="6">SUM(AE10:AJ10)</f>
        <v>988883.75693310006</v>
      </c>
      <c r="AL10" s="293">
        <f t="shared" ref="AL10:AL53" si="7">AK10/$AK$52</f>
        <v>3.8266124052200562E-2</v>
      </c>
      <c r="AM10" s="233">
        <f t="shared" ref="AM10:AM50" si="8">IFERROR(AE10/$AK10,"")</f>
        <v>0.153024661242704</v>
      </c>
      <c r="AN10" s="234">
        <f t="shared" ref="AN10:AN50" si="9">IFERROR(AF10/$AK10,"")</f>
        <v>2.285668041519779E-2</v>
      </c>
      <c r="AO10" s="234">
        <f t="shared" ref="AO10:AO50" si="10">IFERROR(AG10/$AK10,"")</f>
        <v>0.8090122821929645</v>
      </c>
      <c r="AP10" s="234">
        <f t="shared" ref="AP10:AP50" si="11">IFERROR(AH10/$AK10,"")</f>
        <v>1.5106376149133793E-2</v>
      </c>
      <c r="AQ10" s="234">
        <f t="shared" ref="AQ10:AQ50" si="12">IFERROR(AI10/$AK10,"")</f>
        <v>0</v>
      </c>
      <c r="AR10" s="234">
        <f t="shared" ref="AR10:AR50" si="13">IFERROR(AJ10/$AK10,"")</f>
        <v>0</v>
      </c>
      <c r="AS10" s="235">
        <f>IFERROR(AK10/$AK10,"")</f>
        <v>1</v>
      </c>
    </row>
    <row r="11" spans="1:45" x14ac:dyDescent="0.25">
      <c r="B11" s="293">
        <f t="shared" ref="B11:B38" si="14">D11/$D$52</f>
        <v>3.8776389487289961E-3</v>
      </c>
      <c r="C11" s="161" t="str">
        <f>Lists!B10</f>
        <v>Extraction of crude petroleum and natural gas</v>
      </c>
      <c r="D11" s="143">
        <f t="shared" ref="D11:D50" si="15">COUNTIFS($J$60:$J$3020,C11,$AN$60:$AN$3020,1)</f>
        <v>9</v>
      </c>
      <c r="E11" s="143">
        <f t="shared" ref="E11:E50" si="16">SUMIFS(O$60:O$3020,$J$60:$J$3020,$C11,$AN$60:$AN$3020,1)</f>
        <v>41295.301593600001</v>
      </c>
      <c r="F11" s="143">
        <f t="shared" ref="F11:F50" si="17">SUMIFS(P$60:P$3020,$J$60:$J$3020,$C11,$AN$60:$AN$3020,1)</f>
        <v>0</v>
      </c>
      <c r="G11" s="58">
        <f t="shared" ref="G11:G50" si="18">SUMIFS(Q$60:Q$3020,$J$60:$J$3020,$C11,$AN$60:$AN$3020,1)</f>
        <v>0</v>
      </c>
      <c r="H11" s="58">
        <f t="shared" ref="H11:H50" si="19">SUMIFS(R$60:R$3020,$J$60:$J$3020,$C11,$AN$60:$AN$3020,1)</f>
        <v>0</v>
      </c>
      <c r="I11" s="58">
        <f t="shared" ref="I11:I50" si="20">SUMIFS(S$60:S$3020,$J$60:$J$3020,$C11,$AN$60:$AN$3020,1)</f>
        <v>0</v>
      </c>
      <c r="J11" s="143">
        <f t="shared" ref="J11:J50" si="21">SUMIFS(T$60:T$3020,$J$60:$J$3020,$C11,$AN$60:$AN$3020,1)</f>
        <v>66733.536000000007</v>
      </c>
      <c r="K11" s="59">
        <f t="shared" ref="K11:K50" si="22">SUMIFS(U$60:U$3020,$J$60:$J$3020,$C11,$AN$60:$AN$3020,1)</f>
        <v>19.608160000000002</v>
      </c>
      <c r="L11" s="143">
        <f t="shared" ref="L11:L50" si="23">SUMIFS(V$60:V$3020,$J$60:$J$3020,$C11,$AN$60:$AN$3020,1)</f>
        <v>5445</v>
      </c>
      <c r="M11" s="59">
        <f t="shared" ref="M11:M50" si="24">SUMIFS(W$60:W$3020,$J$60:$J$3020,$C11,$AN$60:$AN$3020,1)</f>
        <v>0</v>
      </c>
      <c r="N11" s="143">
        <f t="shared" ref="N11:N50" si="25">SUMIFS(X$60:X$3020,$J$60:$J$3020,$C11,$AN$60:$AN$3020,1)</f>
        <v>443.03</v>
      </c>
      <c r="O11" s="59">
        <f t="shared" ref="O11:O50" si="26">SUMIFS(Y$60:Y$3020,$J$60:$J$3020,$C11,$AN$60:$AN$3020,1)</f>
        <v>0</v>
      </c>
      <c r="P11" s="143">
        <f t="shared" ref="P11:P50" si="27">SUMIFS(Z$60:Z$3020,$J$60:$J$3020,$C11,$AN$60:$AN$3020,1)</f>
        <v>209070</v>
      </c>
      <c r="Q11" s="58">
        <f t="shared" ref="Q11:Q50" si="28">SUMIFS(AA$60:AA$3020,$J$60:$J$3020,$C11,$AN$60:$AN$3020,1)</f>
        <v>0</v>
      </c>
      <c r="R11" s="59">
        <f t="shared" ref="R11:R50" si="29">SUMIFS(AB$60:AB$3020,$J$60:$J$3020,$C11,$AN$60:$AN$3020,1)</f>
        <v>0</v>
      </c>
      <c r="S11" s="144">
        <f t="shared" ref="S11:S50" si="30">SUMIFS(AC$60:AC$3020,$J$60:$J$3020,$C11,$AN$60:$AN$3020,1)</f>
        <v>0</v>
      </c>
      <c r="T11" s="144">
        <f t="shared" ref="T11:T50" si="31">SUMIFS(AD$60:AD$3020,$J$60:$J$3020,$C11,$AN$60:$AN$3020,1)</f>
        <v>0</v>
      </c>
      <c r="U11" s="143">
        <f t="shared" ref="U11:U50" si="32">SUMIFS(AE$60:AE$3020,$J$60:$J$3020,$C11,$AN$60:$AN$3020,1)</f>
        <v>0</v>
      </c>
      <c r="V11" s="58">
        <f t="shared" ref="V11:V50" si="33">SUMIFS(AF$60:AF$3020,$J$60:$J$3020,$C11,$AN$60:$AN$3020,1)</f>
        <v>0</v>
      </c>
      <c r="W11" s="59">
        <f t="shared" ref="W11:W50" si="34">SUMIFS(AG$60:AG$3020,$J$60:$J$3020,$C11,$AN$60:$AN$3020,1)</f>
        <v>0</v>
      </c>
      <c r="X11" s="144">
        <f t="shared" ref="X11:X50" si="35">SUMIFS(AH$60:AH$3020,$J$60:$J$3020,$C11,$AN$60:$AN$3020,1)</f>
        <v>0</v>
      </c>
      <c r="Y11" s="144">
        <f t="shared" ref="Y11:Y50" si="36">SUMIFS(AI$60:AI$3020,$J$60:$J$3020,$C11,$AN$60:$AN$3020,1)</f>
        <v>323006.47575360007</v>
      </c>
      <c r="Z11" s="59">
        <f t="shared" ref="Z11:Z50" si="37">Y11/1000</f>
        <v>323.00647575360006</v>
      </c>
      <c r="AA11" s="444">
        <f t="shared" ref="AA11:AA50" si="38">SUMIFS(AK$60:AK$3020,$J$60:$J$3020,$C11,$AN$60:$AN$3020,1)</f>
        <v>320493.70295799995</v>
      </c>
      <c r="AB11" s="144">
        <f t="shared" ref="AB11:AB50" si="39">AA11/1000</f>
        <v>320.49370295799997</v>
      </c>
      <c r="AC11" s="262">
        <f t="shared" ref="AC11:AC13" si="40">IFERROR((Z11-AB11)/AB11, "")</f>
        <v>7.8403187719709392E-3</v>
      </c>
      <c r="AE11" s="143">
        <f t="shared" si="1"/>
        <v>41295.301593600001</v>
      </c>
      <c r="AF11" s="58">
        <f t="shared" si="2"/>
        <v>0</v>
      </c>
      <c r="AG11" s="58">
        <f t="shared" ref="AG11:AG50" si="41">SUM(J11:O11)+S11</f>
        <v>72641.17416000001</v>
      </c>
      <c r="AH11" s="58">
        <f t="shared" si="3"/>
        <v>209070</v>
      </c>
      <c r="AI11" s="58">
        <f t="shared" si="4"/>
        <v>0</v>
      </c>
      <c r="AJ11" s="58">
        <f t="shared" si="5"/>
        <v>0</v>
      </c>
      <c r="AK11" s="59">
        <f t="shared" si="6"/>
        <v>323006.47575360001</v>
      </c>
      <c r="AL11" s="293">
        <f t="shared" si="7"/>
        <v>1.2499149454315047E-2</v>
      </c>
      <c r="AM11" s="236">
        <f t="shared" si="8"/>
        <v>0.12784666777114839</v>
      </c>
      <c r="AN11" s="237">
        <f t="shared" si="9"/>
        <v>0</v>
      </c>
      <c r="AO11" s="237">
        <f t="shared" si="10"/>
        <v>0.22489076725326426</v>
      </c>
      <c r="AP11" s="237">
        <f t="shared" si="11"/>
        <v>0.64726256497558732</v>
      </c>
      <c r="AQ11" s="237">
        <f t="shared" si="12"/>
        <v>0</v>
      </c>
      <c r="AR11" s="237">
        <f t="shared" si="13"/>
        <v>0</v>
      </c>
      <c r="AS11" s="238">
        <f t="shared" ref="AS11:AS50" si="42">IFERROR(AK11/$AK11,"")</f>
        <v>1</v>
      </c>
    </row>
    <row r="12" spans="1:45" x14ac:dyDescent="0.25">
      <c r="B12" s="293">
        <f t="shared" si="14"/>
        <v>5.1701852649719948E-3</v>
      </c>
      <c r="C12" s="161" t="str">
        <f>Lists!B11</f>
        <v>Mining of metal ores</v>
      </c>
      <c r="D12" s="143">
        <f>COUNTIFS($J$60:$J$3020,C12,$AN$60:$AN$3020,1)</f>
        <v>12</v>
      </c>
      <c r="E12" s="143">
        <f t="shared" si="16"/>
        <v>86937.694464100001</v>
      </c>
      <c r="F12" s="143">
        <f t="shared" si="17"/>
        <v>17773.21</v>
      </c>
      <c r="G12" s="58">
        <f>SUMIFS(Q$60:Q$3020,$J$60:$J$3020,$C12,$AN$60:$AN$3020,1)</f>
        <v>0</v>
      </c>
      <c r="H12" s="58">
        <f t="shared" si="19"/>
        <v>0</v>
      </c>
      <c r="I12" s="58">
        <f t="shared" si="20"/>
        <v>0</v>
      </c>
      <c r="J12" s="143">
        <f t="shared" si="21"/>
        <v>15716.353800000001</v>
      </c>
      <c r="K12" s="59">
        <f t="shared" si="22"/>
        <v>852.35040000000004</v>
      </c>
      <c r="L12" s="143">
        <f t="shared" si="23"/>
        <v>0</v>
      </c>
      <c r="M12" s="59">
        <f t="shared" si="24"/>
        <v>0</v>
      </c>
      <c r="N12" s="143">
        <f t="shared" si="25"/>
        <v>69.919499999999999</v>
      </c>
      <c r="O12" s="59">
        <f t="shared" si="26"/>
        <v>1.411</v>
      </c>
      <c r="P12" s="143">
        <f t="shared" si="27"/>
        <v>0</v>
      </c>
      <c r="Q12" s="58">
        <f t="shared" si="28"/>
        <v>0</v>
      </c>
      <c r="R12" s="59">
        <f t="shared" si="29"/>
        <v>0</v>
      </c>
      <c r="S12" s="144">
        <f t="shared" si="30"/>
        <v>0</v>
      </c>
      <c r="T12" s="144">
        <f t="shared" si="31"/>
        <v>0</v>
      </c>
      <c r="U12" s="143">
        <f t="shared" si="32"/>
        <v>0</v>
      </c>
      <c r="V12" s="58">
        <f t="shared" si="33"/>
        <v>0</v>
      </c>
      <c r="W12" s="59">
        <f t="shared" si="34"/>
        <v>0</v>
      </c>
      <c r="X12" s="144">
        <f t="shared" si="35"/>
        <v>0</v>
      </c>
      <c r="Y12" s="144">
        <f t="shared" si="36"/>
        <v>121350.9391641</v>
      </c>
      <c r="Z12" s="59">
        <f t="shared" si="37"/>
        <v>121.3509391641</v>
      </c>
      <c r="AA12" s="444">
        <f>SUMIFS(AK$60:AK$3020,$J$60:$J$3020,$C12,$AN$60:$AN$3020,1)</f>
        <v>107568.5709742</v>
      </c>
      <c r="AB12" s="144">
        <f t="shared" si="39"/>
        <v>107.5685709742</v>
      </c>
      <c r="AC12" s="262">
        <f t="shared" si="40"/>
        <v>0.12812634829187847</v>
      </c>
      <c r="AE12" s="143">
        <f t="shared" si="1"/>
        <v>86937.694464100001</v>
      </c>
      <c r="AF12" s="58">
        <f t="shared" si="2"/>
        <v>17773.21</v>
      </c>
      <c r="AG12" s="58">
        <f t="shared" si="41"/>
        <v>16640.0347</v>
      </c>
      <c r="AH12" s="58">
        <f t="shared" si="3"/>
        <v>0</v>
      </c>
      <c r="AI12" s="58">
        <f t="shared" si="4"/>
        <v>0</v>
      </c>
      <c r="AJ12" s="58">
        <f t="shared" si="5"/>
        <v>0</v>
      </c>
      <c r="AK12" s="59">
        <f t="shared" si="6"/>
        <v>121350.9391641</v>
      </c>
      <c r="AL12" s="293">
        <f t="shared" si="7"/>
        <v>4.6958300804799697E-3</v>
      </c>
      <c r="AM12" s="236">
        <f t="shared" si="8"/>
        <v>0.71641550582922331</v>
      </c>
      <c r="AN12" s="237">
        <f t="shared" si="9"/>
        <v>0.14646124803340591</v>
      </c>
      <c r="AO12" s="237">
        <f t="shared" si="10"/>
        <v>0.13712324613737084</v>
      </c>
      <c r="AP12" s="237">
        <f t="shared" si="11"/>
        <v>0</v>
      </c>
      <c r="AQ12" s="237">
        <f t="shared" si="12"/>
        <v>0</v>
      </c>
      <c r="AR12" s="237">
        <f t="shared" si="13"/>
        <v>0</v>
      </c>
      <c r="AS12" s="238">
        <f t="shared" si="42"/>
        <v>1</v>
      </c>
    </row>
    <row r="13" spans="1:45" x14ac:dyDescent="0.25">
      <c r="B13" s="293">
        <f t="shared" si="14"/>
        <v>9.0478242137009904E-3</v>
      </c>
      <c r="C13" s="161" t="str">
        <f>Lists!B12</f>
        <v>Other mining and quarrying</v>
      </c>
      <c r="D13" s="143">
        <f t="shared" si="15"/>
        <v>21</v>
      </c>
      <c r="E13" s="143">
        <f t="shared" si="16"/>
        <v>97732.603471599985</v>
      </c>
      <c r="F13" s="143">
        <f t="shared" si="17"/>
        <v>217693</v>
      </c>
      <c r="G13" s="58">
        <f t="shared" si="18"/>
        <v>0</v>
      </c>
      <c r="H13" s="58">
        <f t="shared" si="19"/>
        <v>0</v>
      </c>
      <c r="I13" s="58">
        <f t="shared" si="20"/>
        <v>15284</v>
      </c>
      <c r="J13" s="143">
        <f t="shared" si="21"/>
        <v>10696.709400000002</v>
      </c>
      <c r="K13" s="59">
        <f t="shared" si="22"/>
        <v>550.23496</v>
      </c>
      <c r="L13" s="143">
        <f t="shared" si="23"/>
        <v>590.04</v>
      </c>
      <c r="M13" s="59">
        <f t="shared" si="24"/>
        <v>2.90178</v>
      </c>
      <c r="N13" s="143">
        <f t="shared" si="25"/>
        <v>291.89999999999998</v>
      </c>
      <c r="O13" s="59">
        <f t="shared" si="26"/>
        <v>14.264379999999999</v>
      </c>
      <c r="P13" s="143">
        <f t="shared" si="27"/>
        <v>0</v>
      </c>
      <c r="Q13" s="58">
        <f t="shared" si="28"/>
        <v>28.340000000000003</v>
      </c>
      <c r="R13" s="59">
        <f t="shared" si="29"/>
        <v>0</v>
      </c>
      <c r="S13" s="144">
        <f t="shared" si="30"/>
        <v>0</v>
      </c>
      <c r="T13" s="144">
        <f t="shared" si="31"/>
        <v>0</v>
      </c>
      <c r="U13" s="143">
        <f t="shared" si="32"/>
        <v>0</v>
      </c>
      <c r="V13" s="58">
        <f t="shared" si="33"/>
        <v>0</v>
      </c>
      <c r="W13" s="59">
        <f t="shared" si="34"/>
        <v>0</v>
      </c>
      <c r="X13" s="144">
        <f t="shared" si="35"/>
        <v>0</v>
      </c>
      <c r="Y13" s="144">
        <f t="shared" si="36"/>
        <v>344025.9939916</v>
      </c>
      <c r="Z13" s="59">
        <f t="shared" si="37"/>
        <v>344.02599399159999</v>
      </c>
      <c r="AA13" s="444">
        <f t="shared" si="38"/>
        <v>294728.86488040001</v>
      </c>
      <c r="AB13" s="144">
        <f t="shared" si="39"/>
        <v>294.72886488040001</v>
      </c>
      <c r="AC13" s="262">
        <f t="shared" si="40"/>
        <v>0.16726264368847818</v>
      </c>
      <c r="AE13" s="143">
        <f t="shared" si="1"/>
        <v>97732.603471599985</v>
      </c>
      <c r="AF13" s="58">
        <f t="shared" si="2"/>
        <v>232977</v>
      </c>
      <c r="AG13" s="58">
        <f t="shared" si="41"/>
        <v>12146.050520000003</v>
      </c>
      <c r="AH13" s="58">
        <f t="shared" si="3"/>
        <v>28.340000000000003</v>
      </c>
      <c r="AI13" s="58">
        <f t="shared" si="4"/>
        <v>0</v>
      </c>
      <c r="AJ13" s="58">
        <f t="shared" si="5"/>
        <v>0</v>
      </c>
      <c r="AK13" s="59">
        <f t="shared" si="6"/>
        <v>342883.9939916</v>
      </c>
      <c r="AL13" s="293">
        <f t="shared" si="7"/>
        <v>1.3268335492019017E-2</v>
      </c>
      <c r="AM13" s="236">
        <f t="shared" si="8"/>
        <v>0.28503110435068674</v>
      </c>
      <c r="AN13" s="237">
        <f t="shared" si="9"/>
        <v>0.67946303730266133</v>
      </c>
      <c r="AO13" s="237">
        <f t="shared" si="10"/>
        <v>3.5423206486265901E-2</v>
      </c>
      <c r="AP13" s="237">
        <f t="shared" si="11"/>
        <v>8.2651860386035629E-5</v>
      </c>
      <c r="AQ13" s="237">
        <f t="shared" si="12"/>
        <v>0</v>
      </c>
      <c r="AR13" s="237">
        <f t="shared" si="13"/>
        <v>0</v>
      </c>
      <c r="AS13" s="238">
        <f>IFERROR(AK13/$AK13,"")</f>
        <v>1</v>
      </c>
    </row>
    <row r="14" spans="1:45" x14ac:dyDescent="0.25">
      <c r="B14" s="293">
        <f t="shared" si="14"/>
        <v>0</v>
      </c>
      <c r="C14" s="161" t="str">
        <f>Lists!B13</f>
        <v>Mining support service activities</v>
      </c>
      <c r="D14" s="143">
        <f t="shared" si="15"/>
        <v>0</v>
      </c>
      <c r="E14" s="143">
        <f t="shared" si="16"/>
        <v>0</v>
      </c>
      <c r="F14" s="143">
        <f t="shared" si="17"/>
        <v>0</v>
      </c>
      <c r="G14" s="58">
        <f t="shared" si="18"/>
        <v>0</v>
      </c>
      <c r="H14" s="58">
        <f t="shared" si="19"/>
        <v>0</v>
      </c>
      <c r="I14" s="58">
        <f t="shared" si="20"/>
        <v>0</v>
      </c>
      <c r="J14" s="143">
        <f t="shared" si="21"/>
        <v>0</v>
      </c>
      <c r="K14" s="59">
        <f t="shared" si="22"/>
        <v>0</v>
      </c>
      <c r="L14" s="143">
        <f t="shared" si="23"/>
        <v>0</v>
      </c>
      <c r="M14" s="59">
        <f t="shared" si="24"/>
        <v>0</v>
      </c>
      <c r="N14" s="143">
        <f t="shared" si="25"/>
        <v>0</v>
      </c>
      <c r="O14" s="59">
        <f t="shared" si="26"/>
        <v>0</v>
      </c>
      <c r="P14" s="143">
        <f t="shared" si="27"/>
        <v>0</v>
      </c>
      <c r="Q14" s="58">
        <f t="shared" si="28"/>
        <v>0</v>
      </c>
      <c r="R14" s="59">
        <f t="shared" si="29"/>
        <v>0</v>
      </c>
      <c r="S14" s="144">
        <f t="shared" si="30"/>
        <v>0</v>
      </c>
      <c r="T14" s="144">
        <f t="shared" si="31"/>
        <v>0</v>
      </c>
      <c r="U14" s="143">
        <f t="shared" si="32"/>
        <v>0</v>
      </c>
      <c r="V14" s="58">
        <f t="shared" si="33"/>
        <v>0</v>
      </c>
      <c r="W14" s="59">
        <f t="shared" si="34"/>
        <v>0</v>
      </c>
      <c r="X14" s="144">
        <f t="shared" si="35"/>
        <v>0</v>
      </c>
      <c r="Y14" s="144">
        <f t="shared" si="36"/>
        <v>0</v>
      </c>
      <c r="Z14" s="59">
        <f t="shared" si="37"/>
        <v>0</v>
      </c>
      <c r="AA14" s="444">
        <f t="shared" si="38"/>
        <v>0</v>
      </c>
      <c r="AB14" s="144">
        <f t="shared" si="39"/>
        <v>0</v>
      </c>
      <c r="AC14" s="262" t="str">
        <f>IFERROR((Z14-AB14)/AB14, "")</f>
        <v/>
      </c>
      <c r="AE14" s="143">
        <f t="shared" si="1"/>
        <v>0</v>
      </c>
      <c r="AF14" s="58">
        <f t="shared" si="2"/>
        <v>0</v>
      </c>
      <c r="AG14" s="58">
        <f t="shared" si="41"/>
        <v>0</v>
      </c>
      <c r="AH14" s="58">
        <f t="shared" si="3"/>
        <v>0</v>
      </c>
      <c r="AI14" s="58">
        <f t="shared" si="4"/>
        <v>0</v>
      </c>
      <c r="AJ14" s="58">
        <f t="shared" si="5"/>
        <v>0</v>
      </c>
      <c r="AK14" s="59">
        <f t="shared" si="6"/>
        <v>0</v>
      </c>
      <c r="AL14" s="293">
        <f t="shared" si="7"/>
        <v>0</v>
      </c>
      <c r="AM14" s="236" t="str">
        <f t="shared" si="8"/>
        <v/>
      </c>
      <c r="AN14" s="237" t="str">
        <f t="shared" si="9"/>
        <v/>
      </c>
      <c r="AO14" s="237" t="str">
        <f t="shared" si="10"/>
        <v/>
      </c>
      <c r="AP14" s="237" t="str">
        <f t="shared" si="11"/>
        <v/>
      </c>
      <c r="AQ14" s="237" t="str">
        <f t="shared" si="12"/>
        <v/>
      </c>
      <c r="AR14" s="237" t="str">
        <f t="shared" si="13"/>
        <v/>
      </c>
      <c r="AS14" s="238" t="str">
        <f t="shared" si="42"/>
        <v/>
      </c>
    </row>
    <row r="15" spans="1:45" s="536" customFormat="1" x14ac:dyDescent="0.25">
      <c r="B15" s="293">
        <f t="shared" si="14"/>
        <v>0.15165876777251186</v>
      </c>
      <c r="C15" s="537" t="str">
        <f>Lists!B14</f>
        <v>Manufacture of food products</v>
      </c>
      <c r="D15" s="538">
        <f t="shared" si="15"/>
        <v>352</v>
      </c>
      <c r="E15" s="538">
        <f t="shared" si="16"/>
        <v>726202.6621248998</v>
      </c>
      <c r="F15" s="538">
        <f t="shared" si="17"/>
        <v>77344.043000000005</v>
      </c>
      <c r="G15" s="539">
        <f t="shared" si="18"/>
        <v>1814.6799999999998</v>
      </c>
      <c r="H15" s="539">
        <f t="shared" si="19"/>
        <v>16183.8</v>
      </c>
      <c r="I15" s="539">
        <f t="shared" si="20"/>
        <v>6450</v>
      </c>
      <c r="J15" s="538">
        <f t="shared" si="21"/>
        <v>9305.2159195999957</v>
      </c>
      <c r="K15" s="540">
        <f t="shared" si="22"/>
        <v>7719.4429224000005</v>
      </c>
      <c r="L15" s="538">
        <f t="shared" si="23"/>
        <v>315.06750000000005</v>
      </c>
      <c r="M15" s="540">
        <f t="shared" si="24"/>
        <v>195.43838167999996</v>
      </c>
      <c r="N15" s="538">
        <f t="shared" si="25"/>
        <v>76.560100000000006</v>
      </c>
      <c r="O15" s="540">
        <f t="shared" si="26"/>
        <v>6689.0629517000016</v>
      </c>
      <c r="P15" s="538">
        <f t="shared" si="27"/>
        <v>728.4064004999999</v>
      </c>
      <c r="Q15" s="539">
        <f t="shared" si="28"/>
        <v>17191.161720000004</v>
      </c>
      <c r="R15" s="540">
        <f t="shared" si="29"/>
        <v>0</v>
      </c>
      <c r="S15" s="541">
        <f t="shared" si="30"/>
        <v>0</v>
      </c>
      <c r="T15" s="541">
        <f t="shared" si="31"/>
        <v>174269.83541500021</v>
      </c>
      <c r="U15" s="538">
        <f t="shared" si="32"/>
        <v>0</v>
      </c>
      <c r="V15" s="539">
        <f t="shared" si="33"/>
        <v>0</v>
      </c>
      <c r="W15" s="540">
        <f t="shared" si="34"/>
        <v>5924.2006419999907</v>
      </c>
      <c r="X15" s="541">
        <f t="shared" si="35"/>
        <v>0</v>
      </c>
      <c r="Y15" s="541">
        <f t="shared" si="36"/>
        <v>1057705.5770777792</v>
      </c>
      <c r="Z15" s="540">
        <f t="shared" si="37"/>
        <v>1057.7055770777793</v>
      </c>
      <c r="AA15" s="542">
        <f>SUMIFS(AK$60:AK$3020,$J$60:$J$3020,$C15,$AN$60:$AN$3020,1)</f>
        <v>865431.50659994001</v>
      </c>
      <c r="AB15" s="541">
        <f t="shared" si="39"/>
        <v>865.43150659994001</v>
      </c>
      <c r="AC15" s="262">
        <f t="shared" ref="AC15:AC53" si="43">IFERROR((Z15-AB15)/AB15, "")</f>
        <v>0.22217133188648874</v>
      </c>
      <c r="AE15" s="538">
        <f t="shared" si="1"/>
        <v>726202.6621248998</v>
      </c>
      <c r="AF15" s="539">
        <f t="shared" si="2"/>
        <v>101792.523</v>
      </c>
      <c r="AG15" s="539">
        <f t="shared" si="41"/>
        <v>24300.787775379998</v>
      </c>
      <c r="AH15" s="539">
        <f t="shared" si="3"/>
        <v>17919.568120500004</v>
      </c>
      <c r="AI15" s="539">
        <f t="shared" si="4"/>
        <v>174269.83541500021</v>
      </c>
      <c r="AJ15" s="539">
        <f t="shared" si="5"/>
        <v>5924.2006419999907</v>
      </c>
      <c r="AK15" s="540">
        <f t="shared" si="6"/>
        <v>1050409.5770777799</v>
      </c>
      <c r="AL15" s="293">
        <f t="shared" si="7"/>
        <v>4.0646944497033669E-2</v>
      </c>
      <c r="AM15" s="236">
        <f t="shared" si="8"/>
        <v>0.69135190498279941</v>
      </c>
      <c r="AN15" s="237">
        <f t="shared" si="9"/>
        <v>9.6907458977273347E-2</v>
      </c>
      <c r="AO15" s="237">
        <f t="shared" si="10"/>
        <v>2.3134583219418411E-2</v>
      </c>
      <c r="AP15" s="237">
        <f t="shared" si="11"/>
        <v>1.7059600856222115E-2</v>
      </c>
      <c r="AQ15" s="237">
        <f t="shared" si="12"/>
        <v>0.16590655608816485</v>
      </c>
      <c r="AR15" s="237">
        <f t="shared" si="13"/>
        <v>5.6398958761219673E-3</v>
      </c>
      <c r="AS15" s="238">
        <f t="shared" si="42"/>
        <v>1</v>
      </c>
    </row>
    <row r="16" spans="1:45" s="536" customFormat="1" x14ac:dyDescent="0.25">
      <c r="B16" s="293">
        <f t="shared" si="14"/>
        <v>2.6281775096940973E-2</v>
      </c>
      <c r="C16" s="537" t="str">
        <f>Lists!B15</f>
        <v>Manufacture of beverages</v>
      </c>
      <c r="D16" s="538">
        <f t="shared" si="15"/>
        <v>61</v>
      </c>
      <c r="E16" s="538">
        <f t="shared" si="16"/>
        <v>136401.24914270002</v>
      </c>
      <c r="F16" s="538">
        <f t="shared" si="17"/>
        <v>7365.0919999999996</v>
      </c>
      <c r="G16" s="539">
        <f t="shared" si="18"/>
        <v>827.4</v>
      </c>
      <c r="H16" s="539">
        <f t="shared" si="19"/>
        <v>0</v>
      </c>
      <c r="I16" s="539">
        <f t="shared" si="20"/>
        <v>1097.5</v>
      </c>
      <c r="J16" s="538">
        <f t="shared" si="21"/>
        <v>8007.4192000000012</v>
      </c>
      <c r="K16" s="540">
        <f t="shared" si="22"/>
        <v>2175.2746400000001</v>
      </c>
      <c r="L16" s="538">
        <f t="shared" si="23"/>
        <v>101.84129999999999</v>
      </c>
      <c r="M16" s="540">
        <f t="shared" si="24"/>
        <v>0</v>
      </c>
      <c r="N16" s="538">
        <f t="shared" si="25"/>
        <v>12.521149999999999</v>
      </c>
      <c r="O16" s="540">
        <f t="shared" si="26"/>
        <v>44.703800000000001</v>
      </c>
      <c r="P16" s="538">
        <f t="shared" si="27"/>
        <v>71732.558700000009</v>
      </c>
      <c r="Q16" s="539">
        <f t="shared" si="28"/>
        <v>300.6438</v>
      </c>
      <c r="R16" s="540">
        <f t="shared" si="29"/>
        <v>0</v>
      </c>
      <c r="S16" s="541">
        <f t="shared" si="30"/>
        <v>0</v>
      </c>
      <c r="T16" s="541">
        <f t="shared" si="31"/>
        <v>3550.9376200000042</v>
      </c>
      <c r="U16" s="538">
        <f t="shared" si="32"/>
        <v>2314.0780999999965</v>
      </c>
      <c r="V16" s="539">
        <f t="shared" si="33"/>
        <v>2313.1898019999967</v>
      </c>
      <c r="W16" s="540">
        <f t="shared" si="34"/>
        <v>0</v>
      </c>
      <c r="X16" s="541">
        <f t="shared" si="35"/>
        <v>0</v>
      </c>
      <c r="Y16" s="541">
        <f t="shared" si="36"/>
        <v>240160.40925469997</v>
      </c>
      <c r="Z16" s="540">
        <f t="shared" si="37"/>
        <v>240.16040925469997</v>
      </c>
      <c r="AA16" s="542">
        <f t="shared" si="38"/>
        <v>209541.40440630002</v>
      </c>
      <c r="AB16" s="541">
        <f t="shared" si="39"/>
        <v>209.54140440630002</v>
      </c>
      <c r="AC16" s="262">
        <f t="shared" si="43"/>
        <v>0.14612388866607867</v>
      </c>
      <c r="AE16" s="538">
        <f t="shared" si="1"/>
        <v>136401.24914270002</v>
      </c>
      <c r="AF16" s="539">
        <f t="shared" si="2"/>
        <v>9289.9920000000002</v>
      </c>
      <c r="AG16" s="539">
        <f t="shared" si="41"/>
        <v>10341.760090000002</v>
      </c>
      <c r="AH16" s="539">
        <f t="shared" si="3"/>
        <v>72033.202500000014</v>
      </c>
      <c r="AI16" s="539">
        <f t="shared" si="4"/>
        <v>3550.9376200000042</v>
      </c>
      <c r="AJ16" s="539">
        <f t="shared" si="5"/>
        <v>4627.2679019999932</v>
      </c>
      <c r="AK16" s="540">
        <f t="shared" si="6"/>
        <v>236244.40925470003</v>
      </c>
      <c r="AL16" s="293">
        <f t="shared" si="7"/>
        <v>9.1417801210691482E-3</v>
      </c>
      <c r="AM16" s="236">
        <f t="shared" si="8"/>
        <v>0.57737344800250057</v>
      </c>
      <c r="AN16" s="237">
        <f t="shared" si="9"/>
        <v>3.9323648035980679E-2</v>
      </c>
      <c r="AO16" s="237">
        <f t="shared" si="10"/>
        <v>4.3775681814549668E-2</v>
      </c>
      <c r="AP16" s="237">
        <f t="shared" si="11"/>
        <v>0.30490965998835345</v>
      </c>
      <c r="AQ16" s="237">
        <f t="shared" si="12"/>
        <v>1.503077948469741E-2</v>
      </c>
      <c r="AR16" s="237">
        <f t="shared" si="13"/>
        <v>1.9586782673918175E-2</v>
      </c>
      <c r="AS16" s="238">
        <f t="shared" si="42"/>
        <v>1</v>
      </c>
    </row>
    <row r="17" spans="2:45" s="536" customFormat="1" x14ac:dyDescent="0.25">
      <c r="B17" s="293">
        <f t="shared" si="14"/>
        <v>2.5850926324859974E-3</v>
      </c>
      <c r="C17" s="537" t="str">
        <f>Lists!B16</f>
        <v>Manufacture of tobacco products</v>
      </c>
      <c r="D17" s="538">
        <f t="shared" si="15"/>
        <v>6</v>
      </c>
      <c r="E17" s="538">
        <f t="shared" si="16"/>
        <v>13529.8882343</v>
      </c>
      <c r="F17" s="538">
        <f t="shared" si="17"/>
        <v>0</v>
      </c>
      <c r="G17" s="539">
        <f t="shared" si="18"/>
        <v>0</v>
      </c>
      <c r="H17" s="539">
        <f t="shared" si="19"/>
        <v>0</v>
      </c>
      <c r="I17" s="539">
        <f t="shared" si="20"/>
        <v>0</v>
      </c>
      <c r="J17" s="538">
        <f t="shared" si="21"/>
        <v>660.46589772000004</v>
      </c>
      <c r="K17" s="540">
        <f t="shared" si="22"/>
        <v>91.570160000000001</v>
      </c>
      <c r="L17" s="538">
        <f t="shared" si="23"/>
        <v>45.54</v>
      </c>
      <c r="M17" s="540">
        <f t="shared" si="24"/>
        <v>0</v>
      </c>
      <c r="N17" s="538">
        <f t="shared" si="25"/>
        <v>149.94</v>
      </c>
      <c r="O17" s="540">
        <f t="shared" si="26"/>
        <v>9.1300000000000006E-2</v>
      </c>
      <c r="P17" s="538">
        <f t="shared" si="27"/>
        <v>0</v>
      </c>
      <c r="Q17" s="539">
        <f t="shared" si="28"/>
        <v>10.9</v>
      </c>
      <c r="R17" s="540">
        <f t="shared" si="29"/>
        <v>0</v>
      </c>
      <c r="S17" s="541">
        <f t="shared" si="30"/>
        <v>0</v>
      </c>
      <c r="T17" s="541">
        <f t="shared" si="31"/>
        <v>0</v>
      </c>
      <c r="U17" s="538">
        <f t="shared" si="32"/>
        <v>0</v>
      </c>
      <c r="V17" s="539">
        <f t="shared" si="33"/>
        <v>0</v>
      </c>
      <c r="W17" s="540">
        <f t="shared" si="34"/>
        <v>640.26329999999905</v>
      </c>
      <c r="X17" s="541">
        <f t="shared" si="35"/>
        <v>0</v>
      </c>
      <c r="Y17" s="541">
        <f t="shared" si="36"/>
        <v>15128.658892019999</v>
      </c>
      <c r="Z17" s="540">
        <f>Y17/1000</f>
        <v>15.128658892019999</v>
      </c>
      <c r="AA17" s="542">
        <f>SUMIFS(AK$60:AK$3020,$J$60:$J$3020,$C17,$AN$60:$AN$3020,1)</f>
        <v>11297.1937691</v>
      </c>
      <c r="AB17" s="541">
        <f t="shared" si="39"/>
        <v>11.2971937691</v>
      </c>
      <c r="AC17" s="262">
        <f t="shared" si="43"/>
        <v>0.33915193465122234</v>
      </c>
      <c r="AE17" s="538">
        <f t="shared" si="1"/>
        <v>13529.8882343</v>
      </c>
      <c r="AF17" s="539">
        <f t="shared" si="2"/>
        <v>0</v>
      </c>
      <c r="AG17" s="539">
        <f t="shared" si="41"/>
        <v>947.60735771999998</v>
      </c>
      <c r="AH17" s="539">
        <f t="shared" si="3"/>
        <v>10.9</v>
      </c>
      <c r="AI17" s="539">
        <f t="shared" si="4"/>
        <v>0</v>
      </c>
      <c r="AJ17" s="539">
        <f t="shared" si="5"/>
        <v>640.26329999999905</v>
      </c>
      <c r="AK17" s="540">
        <f t="shared" si="6"/>
        <v>15128.658892019999</v>
      </c>
      <c r="AL17" s="293">
        <f t="shared" si="7"/>
        <v>5.8542284049734787E-4</v>
      </c>
      <c r="AM17" s="236">
        <f t="shared" si="8"/>
        <v>0.89432171951716677</v>
      </c>
      <c r="AN17" s="237">
        <f t="shared" si="9"/>
        <v>0</v>
      </c>
      <c r="AO17" s="237">
        <f t="shared" si="10"/>
        <v>6.2636573703161474E-2</v>
      </c>
      <c r="AP17" s="237">
        <f t="shared" si="11"/>
        <v>7.2048686389178135E-4</v>
      </c>
      <c r="AQ17" s="237">
        <f t="shared" si="12"/>
        <v>0</v>
      </c>
      <c r="AR17" s="237">
        <f t="shared" si="13"/>
        <v>4.2321219915780008E-2</v>
      </c>
      <c r="AS17" s="238">
        <f t="shared" si="42"/>
        <v>1</v>
      </c>
    </row>
    <row r="18" spans="2:45" s="536" customFormat="1" x14ac:dyDescent="0.25">
      <c r="B18" s="293">
        <f t="shared" si="14"/>
        <v>8.7462300732442919E-2</v>
      </c>
      <c r="C18" s="537" t="str">
        <f>Lists!B17</f>
        <v>Manufacture of textiles</v>
      </c>
      <c r="D18" s="538">
        <f t="shared" si="15"/>
        <v>203</v>
      </c>
      <c r="E18" s="538">
        <f t="shared" si="16"/>
        <v>1273517.4469640923</v>
      </c>
      <c r="F18" s="538">
        <f t="shared" si="17"/>
        <v>209368.30599999998</v>
      </c>
      <c r="G18" s="539">
        <f t="shared" si="18"/>
        <v>4524.0230000000001</v>
      </c>
      <c r="H18" s="539">
        <f t="shared" si="19"/>
        <v>6000</v>
      </c>
      <c r="I18" s="539">
        <f t="shared" si="20"/>
        <v>0</v>
      </c>
      <c r="J18" s="538">
        <f t="shared" si="21"/>
        <v>1578.3918600000002</v>
      </c>
      <c r="K18" s="540">
        <f t="shared" si="22"/>
        <v>1017.08464</v>
      </c>
      <c r="L18" s="538">
        <f t="shared" si="23"/>
        <v>28.214999999999996</v>
      </c>
      <c r="M18" s="540">
        <f t="shared" si="24"/>
        <v>2.632E-2</v>
      </c>
      <c r="N18" s="538">
        <f t="shared" si="25"/>
        <v>26891.757899999997</v>
      </c>
      <c r="O18" s="540">
        <f t="shared" si="26"/>
        <v>12.358700000000001</v>
      </c>
      <c r="P18" s="538">
        <f t="shared" si="27"/>
        <v>35217.008729999994</v>
      </c>
      <c r="Q18" s="539">
        <f t="shared" si="28"/>
        <v>51834.732000000004</v>
      </c>
      <c r="R18" s="540">
        <f t="shared" si="29"/>
        <v>0</v>
      </c>
      <c r="S18" s="541">
        <f t="shared" si="30"/>
        <v>0</v>
      </c>
      <c r="T18" s="541">
        <f t="shared" si="31"/>
        <v>982.48200000000111</v>
      </c>
      <c r="U18" s="538">
        <f t="shared" si="32"/>
        <v>0</v>
      </c>
      <c r="V18" s="539">
        <f t="shared" si="33"/>
        <v>705.69359999999892</v>
      </c>
      <c r="W18" s="540">
        <f t="shared" si="34"/>
        <v>0</v>
      </c>
      <c r="X18" s="541">
        <f t="shared" si="35"/>
        <v>0</v>
      </c>
      <c r="Y18" s="541">
        <f t="shared" si="36"/>
        <v>1611677.5267140926</v>
      </c>
      <c r="Z18" s="540">
        <f t="shared" si="37"/>
        <v>1611.6775267140927</v>
      </c>
      <c r="AA18" s="542">
        <f t="shared" si="38"/>
        <v>1350799.6309616</v>
      </c>
      <c r="AB18" s="541">
        <f t="shared" si="39"/>
        <v>1350.7996309616001</v>
      </c>
      <c r="AC18" s="262">
        <f t="shared" si="43"/>
        <v>0.19312849202274374</v>
      </c>
      <c r="AE18" s="538">
        <f t="shared" si="1"/>
        <v>1273517.4469640923</v>
      </c>
      <c r="AF18" s="539">
        <f t="shared" si="2"/>
        <v>219892.32899999997</v>
      </c>
      <c r="AG18" s="539">
        <f t="shared" si="41"/>
        <v>29527.834419999999</v>
      </c>
      <c r="AH18" s="539">
        <f t="shared" si="3"/>
        <v>87051.74072999999</v>
      </c>
      <c r="AI18" s="539">
        <f t="shared" si="4"/>
        <v>982.48200000000111</v>
      </c>
      <c r="AJ18" s="539">
        <f t="shared" si="5"/>
        <v>705.69359999999892</v>
      </c>
      <c r="AK18" s="540">
        <f t="shared" si="6"/>
        <v>1611677.5267140924</v>
      </c>
      <c r="AL18" s="293">
        <f t="shared" si="7"/>
        <v>6.2365926972706376E-2</v>
      </c>
      <c r="AM18" s="236">
        <f t="shared" si="8"/>
        <v>0.79018130231086303</v>
      </c>
      <c r="AN18" s="237">
        <f t="shared" si="9"/>
        <v>0.13643692696287643</v>
      </c>
      <c r="AO18" s="237">
        <f t="shared" si="10"/>
        <v>1.8321180217857665E-2</v>
      </c>
      <c r="AP18" s="237">
        <f t="shared" si="11"/>
        <v>5.4013125632819445E-2</v>
      </c>
      <c r="AQ18" s="237">
        <f t="shared" si="12"/>
        <v>6.0960209701694937E-4</v>
      </c>
      <c r="AR18" s="237">
        <f t="shared" si="13"/>
        <v>4.3786277856636466E-4</v>
      </c>
      <c r="AS18" s="238">
        <f t="shared" si="42"/>
        <v>1</v>
      </c>
    </row>
    <row r="19" spans="2:45" s="536" customFormat="1" x14ac:dyDescent="0.25">
      <c r="B19" s="293">
        <f t="shared" si="14"/>
        <v>4.9116760017233953E-2</v>
      </c>
      <c r="C19" s="537" t="str">
        <f>Lists!B18</f>
        <v>Manufacture of wearing apparel</v>
      </c>
      <c r="D19" s="538">
        <f t="shared" si="15"/>
        <v>114</v>
      </c>
      <c r="E19" s="538">
        <f t="shared" si="16"/>
        <v>339666.95070890011</v>
      </c>
      <c r="F19" s="538">
        <f t="shared" si="17"/>
        <v>1833.23</v>
      </c>
      <c r="G19" s="539">
        <f t="shared" si="18"/>
        <v>0</v>
      </c>
      <c r="H19" s="539">
        <f t="shared" si="19"/>
        <v>771.6</v>
      </c>
      <c r="I19" s="539">
        <f t="shared" si="20"/>
        <v>0</v>
      </c>
      <c r="J19" s="538">
        <f t="shared" si="21"/>
        <v>477.70170000000002</v>
      </c>
      <c r="K19" s="540">
        <f t="shared" si="22"/>
        <v>21143.981760000006</v>
      </c>
      <c r="L19" s="538">
        <f t="shared" si="23"/>
        <v>3.2472000000000003</v>
      </c>
      <c r="M19" s="540">
        <f t="shared" si="24"/>
        <v>0</v>
      </c>
      <c r="N19" s="538">
        <f t="shared" si="25"/>
        <v>148.1319</v>
      </c>
      <c r="O19" s="540">
        <f t="shared" si="26"/>
        <v>49.500370000000004</v>
      </c>
      <c r="P19" s="538">
        <f t="shared" si="27"/>
        <v>0.87029999999999996</v>
      </c>
      <c r="Q19" s="539">
        <f t="shared" si="28"/>
        <v>641.1663400000001</v>
      </c>
      <c r="R19" s="540">
        <f t="shared" si="29"/>
        <v>0</v>
      </c>
      <c r="S19" s="541">
        <f t="shared" si="30"/>
        <v>0</v>
      </c>
      <c r="T19" s="541">
        <f t="shared" si="31"/>
        <v>3417.426000000004</v>
      </c>
      <c r="U19" s="538">
        <f t="shared" si="32"/>
        <v>0</v>
      </c>
      <c r="V19" s="539">
        <f t="shared" si="33"/>
        <v>4601.136399999993</v>
      </c>
      <c r="W19" s="540">
        <f t="shared" si="34"/>
        <v>0</v>
      </c>
      <c r="X19" s="541">
        <f t="shared" si="35"/>
        <v>0</v>
      </c>
      <c r="Y19" s="541">
        <f t="shared" si="36"/>
        <v>383191.9426789002</v>
      </c>
      <c r="Z19" s="540">
        <f t="shared" si="37"/>
        <v>383.1919426789002</v>
      </c>
      <c r="AA19" s="542">
        <f t="shared" si="38"/>
        <v>375561.80452610005</v>
      </c>
      <c r="AB19" s="541">
        <f t="shared" si="39"/>
        <v>375.56180452610005</v>
      </c>
      <c r="AC19" s="262">
        <f t="shared" si="43"/>
        <v>2.031659785645186E-2</v>
      </c>
      <c r="AE19" s="538">
        <f t="shared" si="1"/>
        <v>339666.95070890011</v>
      </c>
      <c r="AF19" s="539">
        <f t="shared" si="2"/>
        <v>2604.83</v>
      </c>
      <c r="AG19" s="539">
        <f t="shared" si="41"/>
        <v>21822.562930000011</v>
      </c>
      <c r="AH19" s="539">
        <f t="shared" si="3"/>
        <v>642.03664000000015</v>
      </c>
      <c r="AI19" s="539">
        <f t="shared" si="4"/>
        <v>3417.426000000004</v>
      </c>
      <c r="AJ19" s="539">
        <f t="shared" si="5"/>
        <v>4601.136399999993</v>
      </c>
      <c r="AK19" s="540">
        <f t="shared" si="6"/>
        <v>372754.94267890014</v>
      </c>
      <c r="AL19" s="293">
        <f t="shared" si="7"/>
        <v>1.4424230125752467E-2</v>
      </c>
      <c r="AM19" s="236">
        <f t="shared" si="8"/>
        <v>0.91123392829561267</v>
      </c>
      <c r="AN19" s="237">
        <f t="shared" si="9"/>
        <v>6.9880495246547585E-3</v>
      </c>
      <c r="AO19" s="237">
        <f t="shared" si="10"/>
        <v>5.8543993469721688E-2</v>
      </c>
      <c r="AP19" s="237">
        <f t="shared" si="11"/>
        <v>1.7224094612557977E-3</v>
      </c>
      <c r="AQ19" s="237">
        <f t="shared" si="12"/>
        <v>9.1680233008844501E-3</v>
      </c>
      <c r="AR19" s="237">
        <f t="shared" si="13"/>
        <v>1.2343595947870555E-2</v>
      </c>
      <c r="AS19" s="238">
        <f t="shared" si="42"/>
        <v>1</v>
      </c>
    </row>
    <row r="20" spans="2:45" s="536" customFormat="1" x14ac:dyDescent="0.25">
      <c r="B20" s="293">
        <f t="shared" si="14"/>
        <v>1.034037052994399E-2</v>
      </c>
      <c r="C20" s="537" t="str">
        <f>Lists!B19</f>
        <v>Manufacture of leather and related products</v>
      </c>
      <c r="D20" s="538">
        <f t="shared" si="15"/>
        <v>24</v>
      </c>
      <c r="E20" s="538">
        <f t="shared" si="16"/>
        <v>129832.60733899999</v>
      </c>
      <c r="F20" s="538">
        <f t="shared" si="17"/>
        <v>0</v>
      </c>
      <c r="G20" s="539">
        <f t="shared" si="18"/>
        <v>0</v>
      </c>
      <c r="H20" s="539">
        <f t="shared" si="19"/>
        <v>0</v>
      </c>
      <c r="I20" s="539">
        <f t="shared" si="20"/>
        <v>0</v>
      </c>
      <c r="J20" s="538">
        <f t="shared" si="21"/>
        <v>255.51295999999999</v>
      </c>
      <c r="K20" s="540">
        <f t="shared" si="22"/>
        <v>47.529680000000006</v>
      </c>
      <c r="L20" s="538">
        <f t="shared" si="23"/>
        <v>0</v>
      </c>
      <c r="M20" s="540">
        <f t="shared" si="24"/>
        <v>0</v>
      </c>
      <c r="N20" s="538">
        <f t="shared" si="25"/>
        <v>178.3425</v>
      </c>
      <c r="O20" s="540">
        <f t="shared" si="26"/>
        <v>68.451760000000007</v>
      </c>
      <c r="P20" s="538">
        <f t="shared" si="27"/>
        <v>2.0735999999999999</v>
      </c>
      <c r="Q20" s="539">
        <f t="shared" si="28"/>
        <v>1043.5740373737374</v>
      </c>
      <c r="R20" s="540">
        <f t="shared" si="29"/>
        <v>0</v>
      </c>
      <c r="S20" s="541">
        <f t="shared" si="30"/>
        <v>0</v>
      </c>
      <c r="T20" s="541">
        <f t="shared" si="31"/>
        <v>3392.435000000004</v>
      </c>
      <c r="U20" s="538">
        <f t="shared" si="32"/>
        <v>0</v>
      </c>
      <c r="V20" s="539">
        <f t="shared" si="33"/>
        <v>0</v>
      </c>
      <c r="W20" s="540">
        <f t="shared" si="34"/>
        <v>0</v>
      </c>
      <c r="X20" s="541">
        <f t="shared" si="35"/>
        <v>0</v>
      </c>
      <c r="Y20" s="541">
        <f t="shared" si="36"/>
        <v>134820.52687637374</v>
      </c>
      <c r="Z20" s="540">
        <f t="shared" si="37"/>
        <v>134.82052687637375</v>
      </c>
      <c r="AA20" s="542">
        <f t="shared" si="38"/>
        <v>121754.8925053</v>
      </c>
      <c r="AB20" s="541">
        <f t="shared" si="39"/>
        <v>121.75489250529999</v>
      </c>
      <c r="AC20" s="262">
        <f t="shared" si="43"/>
        <v>0.10731095976701724</v>
      </c>
      <c r="AE20" s="538">
        <f t="shared" si="1"/>
        <v>129832.60733899999</v>
      </c>
      <c r="AF20" s="539">
        <f t="shared" si="2"/>
        <v>0</v>
      </c>
      <c r="AG20" s="539">
        <f t="shared" si="41"/>
        <v>549.83690000000001</v>
      </c>
      <c r="AH20" s="539">
        <f t="shared" si="3"/>
        <v>1045.6476373737373</v>
      </c>
      <c r="AI20" s="539">
        <f t="shared" si="4"/>
        <v>3392.435000000004</v>
      </c>
      <c r="AJ20" s="539">
        <f t="shared" si="5"/>
        <v>0</v>
      </c>
      <c r="AK20" s="540">
        <f t="shared" si="6"/>
        <v>134820.52687637371</v>
      </c>
      <c r="AL20" s="293">
        <f t="shared" si="7"/>
        <v>5.2170530358740409E-3</v>
      </c>
      <c r="AM20" s="236">
        <f t="shared" si="8"/>
        <v>0.96300326327943009</v>
      </c>
      <c r="AN20" s="237">
        <f t="shared" si="9"/>
        <v>0</v>
      </c>
      <c r="AO20" s="237">
        <f t="shared" si="10"/>
        <v>4.0782877262019873E-3</v>
      </c>
      <c r="AP20" s="237">
        <f t="shared" si="11"/>
        <v>7.755848917075989E-3</v>
      </c>
      <c r="AQ20" s="237">
        <f t="shared" si="12"/>
        <v>2.516260007729211E-2</v>
      </c>
      <c r="AR20" s="237">
        <f t="shared" si="13"/>
        <v>0</v>
      </c>
      <c r="AS20" s="238">
        <f t="shared" si="42"/>
        <v>1</v>
      </c>
    </row>
    <row r="21" spans="2:45" s="536" customFormat="1" x14ac:dyDescent="0.25">
      <c r="B21" s="293">
        <f t="shared" si="14"/>
        <v>2.9297716501507972E-2</v>
      </c>
      <c r="C21" s="537" t="str">
        <f>Lists!B20</f>
        <v>Manufacture of wood and of products of wood and cork, except furniture;
manufacture of articles of straw and plaiting materials</v>
      </c>
      <c r="D21" s="538">
        <f t="shared" si="15"/>
        <v>68</v>
      </c>
      <c r="E21" s="538">
        <f t="shared" si="16"/>
        <v>205264.70365999994</v>
      </c>
      <c r="F21" s="538">
        <f t="shared" si="17"/>
        <v>0</v>
      </c>
      <c r="G21" s="539">
        <f t="shared" si="18"/>
        <v>0</v>
      </c>
      <c r="H21" s="539">
        <f t="shared" si="19"/>
        <v>0</v>
      </c>
      <c r="I21" s="539">
        <f t="shared" si="20"/>
        <v>3181</v>
      </c>
      <c r="J21" s="538">
        <f t="shared" si="21"/>
        <v>2429.7023199999999</v>
      </c>
      <c r="K21" s="540">
        <f t="shared" si="22"/>
        <v>472.30304000000007</v>
      </c>
      <c r="L21" s="538">
        <f t="shared" si="23"/>
        <v>0</v>
      </c>
      <c r="M21" s="540">
        <f t="shared" si="24"/>
        <v>0</v>
      </c>
      <c r="N21" s="538">
        <f t="shared" si="25"/>
        <v>13.515000000000001</v>
      </c>
      <c r="O21" s="540">
        <f t="shared" si="26"/>
        <v>4.5301400000000003</v>
      </c>
      <c r="P21" s="538">
        <f t="shared" si="27"/>
        <v>0</v>
      </c>
      <c r="Q21" s="539">
        <f t="shared" si="28"/>
        <v>0</v>
      </c>
      <c r="R21" s="540">
        <f t="shared" si="29"/>
        <v>0</v>
      </c>
      <c r="S21" s="541">
        <f t="shared" si="30"/>
        <v>0</v>
      </c>
      <c r="T21" s="541">
        <f t="shared" si="31"/>
        <v>973.15700000000118</v>
      </c>
      <c r="U21" s="538">
        <f t="shared" si="32"/>
        <v>0</v>
      </c>
      <c r="V21" s="539">
        <f t="shared" si="33"/>
        <v>0</v>
      </c>
      <c r="W21" s="540">
        <f t="shared" si="34"/>
        <v>0</v>
      </c>
      <c r="X21" s="541">
        <f t="shared" si="35"/>
        <v>0</v>
      </c>
      <c r="Y21" s="541">
        <f t="shared" si="36"/>
        <v>212338.91115999993</v>
      </c>
      <c r="Z21" s="540">
        <f t="shared" si="37"/>
        <v>212.33891115999992</v>
      </c>
      <c r="AA21" s="542">
        <f t="shared" si="38"/>
        <v>164881.78281179999</v>
      </c>
      <c r="AB21" s="541">
        <f t="shared" si="39"/>
        <v>164.88178281179998</v>
      </c>
      <c r="AC21" s="262">
        <f t="shared" si="43"/>
        <v>0.28782517715961775</v>
      </c>
      <c r="AE21" s="538">
        <f t="shared" si="1"/>
        <v>205264.70365999994</v>
      </c>
      <c r="AF21" s="539">
        <f t="shared" si="2"/>
        <v>3181</v>
      </c>
      <c r="AG21" s="539">
        <f t="shared" si="41"/>
        <v>2920.0504999999998</v>
      </c>
      <c r="AH21" s="539">
        <f t="shared" si="3"/>
        <v>0</v>
      </c>
      <c r="AI21" s="539">
        <f t="shared" si="4"/>
        <v>973.15700000000118</v>
      </c>
      <c r="AJ21" s="539">
        <f t="shared" si="5"/>
        <v>0</v>
      </c>
      <c r="AK21" s="540">
        <f t="shared" si="6"/>
        <v>212338.91115999996</v>
      </c>
      <c r="AL21" s="293">
        <f t="shared" si="7"/>
        <v>8.2167262416743807E-3</v>
      </c>
      <c r="AM21" s="236">
        <f t="shared" si="8"/>
        <v>0.96668435633698091</v>
      </c>
      <c r="AN21" s="237">
        <f t="shared" si="9"/>
        <v>1.4980768162661801E-2</v>
      </c>
      <c r="AO21" s="237">
        <f t="shared" si="10"/>
        <v>1.3751838907187888E-2</v>
      </c>
      <c r="AP21" s="237">
        <f t="shared" si="11"/>
        <v>0</v>
      </c>
      <c r="AQ21" s="237">
        <f t="shared" si="12"/>
        <v>4.5830365931692823E-3</v>
      </c>
      <c r="AR21" s="237">
        <f t="shared" si="13"/>
        <v>0</v>
      </c>
      <c r="AS21" s="238">
        <f t="shared" si="42"/>
        <v>1</v>
      </c>
    </row>
    <row r="22" spans="2:45" s="536" customFormat="1" x14ac:dyDescent="0.25">
      <c r="B22" s="293">
        <f t="shared" si="14"/>
        <v>3.5329599310641967E-2</v>
      </c>
      <c r="C22" s="537" t="str">
        <f>Lists!B21</f>
        <v>Manufacture of paper and paper products</v>
      </c>
      <c r="D22" s="538">
        <f t="shared" si="15"/>
        <v>82</v>
      </c>
      <c r="E22" s="538">
        <f t="shared" si="16"/>
        <v>314403.99866609991</v>
      </c>
      <c r="F22" s="538">
        <f t="shared" si="17"/>
        <v>128307.89999999998</v>
      </c>
      <c r="G22" s="539">
        <f t="shared" si="18"/>
        <v>0</v>
      </c>
      <c r="H22" s="539">
        <f t="shared" si="19"/>
        <v>4664.3999999999996</v>
      </c>
      <c r="I22" s="539">
        <f t="shared" si="20"/>
        <v>31876.5</v>
      </c>
      <c r="J22" s="538">
        <f t="shared" si="21"/>
        <v>195.76922728000002</v>
      </c>
      <c r="K22" s="540">
        <f t="shared" si="22"/>
        <v>922.25672000000009</v>
      </c>
      <c r="L22" s="538">
        <f t="shared" si="23"/>
        <v>0</v>
      </c>
      <c r="M22" s="540">
        <f t="shared" si="24"/>
        <v>0</v>
      </c>
      <c r="N22" s="538">
        <f t="shared" si="25"/>
        <v>0</v>
      </c>
      <c r="O22" s="540">
        <f t="shared" si="26"/>
        <v>4.9800000000000004</v>
      </c>
      <c r="P22" s="538">
        <f t="shared" si="27"/>
        <v>1566</v>
      </c>
      <c r="Q22" s="539">
        <f t="shared" si="28"/>
        <v>1166.8450000000003</v>
      </c>
      <c r="R22" s="540">
        <f t="shared" si="29"/>
        <v>0</v>
      </c>
      <c r="S22" s="541">
        <f t="shared" si="30"/>
        <v>0</v>
      </c>
      <c r="T22" s="541">
        <f t="shared" si="31"/>
        <v>25710.144000000029</v>
      </c>
      <c r="U22" s="538">
        <f t="shared" si="32"/>
        <v>0</v>
      </c>
      <c r="V22" s="539">
        <f t="shared" si="33"/>
        <v>0</v>
      </c>
      <c r="W22" s="540">
        <f t="shared" si="34"/>
        <v>0</v>
      </c>
      <c r="X22" s="541">
        <f t="shared" si="35"/>
        <v>0</v>
      </c>
      <c r="Y22" s="541">
        <f t="shared" si="36"/>
        <v>510076.79361338</v>
      </c>
      <c r="Z22" s="540">
        <f t="shared" si="37"/>
        <v>510.07679361338</v>
      </c>
      <c r="AA22" s="542">
        <f t="shared" si="38"/>
        <v>625837.71537340002</v>
      </c>
      <c r="AB22" s="541">
        <f t="shared" si="39"/>
        <v>625.83771537339999</v>
      </c>
      <c r="AC22" s="262">
        <f t="shared" si="43"/>
        <v>-0.18496955187648342</v>
      </c>
      <c r="AE22" s="538">
        <f t="shared" si="1"/>
        <v>314403.99866609991</v>
      </c>
      <c r="AF22" s="539">
        <f t="shared" si="2"/>
        <v>164848.79999999999</v>
      </c>
      <c r="AG22" s="539">
        <f t="shared" si="41"/>
        <v>1123.0059472800001</v>
      </c>
      <c r="AH22" s="539">
        <f t="shared" si="3"/>
        <v>2732.8450000000003</v>
      </c>
      <c r="AI22" s="539">
        <f t="shared" si="4"/>
        <v>25710.144000000029</v>
      </c>
      <c r="AJ22" s="539">
        <f t="shared" si="5"/>
        <v>0</v>
      </c>
      <c r="AK22" s="540">
        <f t="shared" si="6"/>
        <v>508818.79361337988</v>
      </c>
      <c r="AL22" s="293">
        <f t="shared" si="7"/>
        <v>1.9689395179152334E-2</v>
      </c>
      <c r="AM22" s="236">
        <f t="shared" si="8"/>
        <v>0.61790956350758575</v>
      </c>
      <c r="AN22" s="237">
        <f t="shared" si="9"/>
        <v>0.32398331600396518</v>
      </c>
      <c r="AO22" s="237">
        <f t="shared" si="10"/>
        <v>2.2070842535217034E-3</v>
      </c>
      <c r="AP22" s="237">
        <f t="shared" si="11"/>
        <v>5.370959237949299E-3</v>
      </c>
      <c r="AQ22" s="237">
        <f t="shared" si="12"/>
        <v>5.0529076996978194E-2</v>
      </c>
      <c r="AR22" s="237">
        <f t="shared" si="13"/>
        <v>0</v>
      </c>
      <c r="AS22" s="238">
        <f t="shared" si="42"/>
        <v>1</v>
      </c>
    </row>
    <row r="23" spans="2:45" s="536" customFormat="1" x14ac:dyDescent="0.25">
      <c r="B23" s="293">
        <f t="shared" si="14"/>
        <v>3.8776389487289961E-3</v>
      </c>
      <c r="C23" s="537" t="str">
        <f>Lists!B22</f>
        <v>Printing and reproduction of recorded media</v>
      </c>
      <c r="D23" s="538">
        <f t="shared" si="15"/>
        <v>9</v>
      </c>
      <c r="E23" s="538">
        <f t="shared" si="16"/>
        <v>18316.728030600003</v>
      </c>
      <c r="F23" s="538">
        <f t="shared" si="17"/>
        <v>0</v>
      </c>
      <c r="G23" s="539">
        <f t="shared" si="18"/>
        <v>0</v>
      </c>
      <c r="H23" s="539">
        <f t="shared" si="19"/>
        <v>0</v>
      </c>
      <c r="I23" s="539">
        <f t="shared" si="20"/>
        <v>0</v>
      </c>
      <c r="J23" s="538">
        <f t="shared" si="21"/>
        <v>9.6900000000000013</v>
      </c>
      <c r="K23" s="540">
        <f t="shared" si="22"/>
        <v>0</v>
      </c>
      <c r="L23" s="538">
        <f t="shared" si="23"/>
        <v>0</v>
      </c>
      <c r="M23" s="540">
        <f t="shared" si="24"/>
        <v>0</v>
      </c>
      <c r="N23" s="538">
        <f t="shared" si="25"/>
        <v>0.1575</v>
      </c>
      <c r="O23" s="540">
        <f t="shared" si="26"/>
        <v>0</v>
      </c>
      <c r="P23" s="538">
        <f t="shared" si="27"/>
        <v>0</v>
      </c>
      <c r="Q23" s="539">
        <f t="shared" si="28"/>
        <v>575.5200000000001</v>
      </c>
      <c r="R23" s="540">
        <f t="shared" si="29"/>
        <v>0</v>
      </c>
      <c r="S23" s="541">
        <f t="shared" si="30"/>
        <v>0</v>
      </c>
      <c r="T23" s="541">
        <f t="shared" si="31"/>
        <v>0</v>
      </c>
      <c r="U23" s="538">
        <f t="shared" si="32"/>
        <v>0</v>
      </c>
      <c r="V23" s="539">
        <f t="shared" si="33"/>
        <v>0</v>
      </c>
      <c r="W23" s="540">
        <f t="shared" si="34"/>
        <v>0</v>
      </c>
      <c r="X23" s="541">
        <f t="shared" si="35"/>
        <v>0</v>
      </c>
      <c r="Y23" s="541">
        <f t="shared" si="36"/>
        <v>18902.0955306</v>
      </c>
      <c r="Z23" s="540">
        <f t="shared" si="37"/>
        <v>18.9020955306</v>
      </c>
      <c r="AA23" s="542">
        <f t="shared" si="38"/>
        <v>13127.208707</v>
      </c>
      <c r="AB23" s="541">
        <f t="shared" si="39"/>
        <v>13.127208706999999</v>
      </c>
      <c r="AC23" s="262">
        <f t="shared" si="43"/>
        <v>0.43991734667253213</v>
      </c>
      <c r="AE23" s="538">
        <f t="shared" si="1"/>
        <v>18316.728030600003</v>
      </c>
      <c r="AF23" s="539">
        <f t="shared" si="2"/>
        <v>0</v>
      </c>
      <c r="AG23" s="539">
        <f t="shared" si="41"/>
        <v>9.8475000000000019</v>
      </c>
      <c r="AH23" s="539">
        <f t="shared" si="3"/>
        <v>575.5200000000001</v>
      </c>
      <c r="AI23" s="539">
        <f t="shared" si="4"/>
        <v>0</v>
      </c>
      <c r="AJ23" s="539">
        <f t="shared" si="5"/>
        <v>0</v>
      </c>
      <c r="AK23" s="540">
        <f t="shared" si="6"/>
        <v>18902.095530600003</v>
      </c>
      <c r="AL23" s="293">
        <f t="shared" si="7"/>
        <v>7.3144080621138051E-4</v>
      </c>
      <c r="AM23" s="236">
        <f t="shared" si="8"/>
        <v>0.96903160821230816</v>
      </c>
      <c r="AN23" s="237">
        <f t="shared" si="9"/>
        <v>0</v>
      </c>
      <c r="AO23" s="237">
        <f t="shared" si="10"/>
        <v>5.2097398323155204E-4</v>
      </c>
      <c r="AP23" s="237">
        <f t="shared" si="11"/>
        <v>3.0447417804460305E-2</v>
      </c>
      <c r="AQ23" s="237">
        <f t="shared" si="12"/>
        <v>0</v>
      </c>
      <c r="AR23" s="237">
        <f t="shared" si="13"/>
        <v>0</v>
      </c>
      <c r="AS23" s="238">
        <f t="shared" si="42"/>
        <v>1</v>
      </c>
    </row>
    <row r="24" spans="2:45" s="536" customFormat="1" x14ac:dyDescent="0.25">
      <c r="B24" s="293">
        <f t="shared" si="14"/>
        <v>2.1542438604049978E-3</v>
      </c>
      <c r="C24" s="537" t="str">
        <f>Lists!B23</f>
        <v>Manufacture of coke and refined petroleum products</v>
      </c>
      <c r="D24" s="538">
        <f t="shared" si="15"/>
        <v>5</v>
      </c>
      <c r="E24" s="538">
        <f t="shared" si="16"/>
        <v>8196.8582237999999</v>
      </c>
      <c r="F24" s="538">
        <f t="shared" si="17"/>
        <v>0</v>
      </c>
      <c r="G24" s="539">
        <f t="shared" si="18"/>
        <v>0</v>
      </c>
      <c r="H24" s="539">
        <f t="shared" si="19"/>
        <v>0</v>
      </c>
      <c r="I24" s="539">
        <f t="shared" si="20"/>
        <v>0</v>
      </c>
      <c r="J24" s="538">
        <f t="shared" si="21"/>
        <v>8026.7064000000009</v>
      </c>
      <c r="K24" s="540">
        <f t="shared" si="22"/>
        <v>0</v>
      </c>
      <c r="L24" s="538">
        <f t="shared" si="23"/>
        <v>51310.71</v>
      </c>
      <c r="M24" s="540">
        <f t="shared" si="24"/>
        <v>0</v>
      </c>
      <c r="N24" s="538">
        <f t="shared" si="25"/>
        <v>15194.550000000001</v>
      </c>
      <c r="O24" s="540">
        <f t="shared" si="26"/>
        <v>0</v>
      </c>
      <c r="P24" s="538">
        <f t="shared" si="27"/>
        <v>19620</v>
      </c>
      <c r="Q24" s="539">
        <f t="shared" si="28"/>
        <v>23342.350000000002</v>
      </c>
      <c r="R24" s="540">
        <f t="shared" si="29"/>
        <v>0</v>
      </c>
      <c r="S24" s="541">
        <f t="shared" si="30"/>
        <v>0</v>
      </c>
      <c r="T24" s="541">
        <f t="shared" si="31"/>
        <v>0</v>
      </c>
      <c r="U24" s="538">
        <f t="shared" si="32"/>
        <v>0</v>
      </c>
      <c r="V24" s="539">
        <f t="shared" si="33"/>
        <v>0</v>
      </c>
      <c r="W24" s="540">
        <f t="shared" si="34"/>
        <v>0</v>
      </c>
      <c r="X24" s="541">
        <f t="shared" si="35"/>
        <v>0</v>
      </c>
      <c r="Y24" s="541">
        <f t="shared" si="36"/>
        <v>125691.17462380001</v>
      </c>
      <c r="Z24" s="540">
        <f t="shared" si="37"/>
        <v>125.69117462380001</v>
      </c>
      <c r="AA24" s="542">
        <f t="shared" si="38"/>
        <v>68915.469200000007</v>
      </c>
      <c r="AB24" s="541">
        <f t="shared" si="39"/>
        <v>68.915469200000004</v>
      </c>
      <c r="AC24" s="262">
        <f t="shared" si="43"/>
        <v>0.82384559058911555</v>
      </c>
      <c r="AE24" s="538">
        <f t="shared" si="1"/>
        <v>8196.8582237999999</v>
      </c>
      <c r="AF24" s="539">
        <f t="shared" si="2"/>
        <v>0</v>
      </c>
      <c r="AG24" s="539">
        <f t="shared" si="41"/>
        <v>74531.966400000005</v>
      </c>
      <c r="AH24" s="539">
        <f t="shared" si="3"/>
        <v>42962.350000000006</v>
      </c>
      <c r="AI24" s="539">
        <f t="shared" si="4"/>
        <v>0</v>
      </c>
      <c r="AJ24" s="539">
        <f t="shared" si="5"/>
        <v>0</v>
      </c>
      <c r="AK24" s="540">
        <f t="shared" si="6"/>
        <v>125691.17462380001</v>
      </c>
      <c r="AL24" s="293">
        <f t="shared" si="7"/>
        <v>4.8637810528285594E-3</v>
      </c>
      <c r="AM24" s="236">
        <f t="shared" si="8"/>
        <v>6.5214270201019345E-2</v>
      </c>
      <c r="AN24" s="237">
        <f t="shared" si="9"/>
        <v>0</v>
      </c>
      <c r="AO24" s="237">
        <f t="shared" si="10"/>
        <v>0.5929769263679644</v>
      </c>
      <c r="AP24" s="237">
        <f t="shared" si="11"/>
        <v>0.34180880343101633</v>
      </c>
      <c r="AQ24" s="237">
        <f t="shared" si="12"/>
        <v>0</v>
      </c>
      <c r="AR24" s="237">
        <f t="shared" si="13"/>
        <v>0</v>
      </c>
      <c r="AS24" s="238">
        <f t="shared" si="42"/>
        <v>1</v>
      </c>
    </row>
    <row r="25" spans="2:45" s="536" customFormat="1" x14ac:dyDescent="0.25">
      <c r="B25" s="293">
        <f t="shared" si="14"/>
        <v>2.0680741059887979E-2</v>
      </c>
      <c r="C25" s="537" t="str">
        <f>Lists!B24</f>
        <v>Manufacture of chemicals and chemical products</v>
      </c>
      <c r="D25" s="538">
        <f t="shared" si="15"/>
        <v>48</v>
      </c>
      <c r="E25" s="538">
        <f t="shared" si="16"/>
        <v>360546.99289000011</v>
      </c>
      <c r="F25" s="538">
        <f t="shared" si="17"/>
        <v>93931.87999999999</v>
      </c>
      <c r="G25" s="539">
        <f t="shared" si="18"/>
        <v>51639</v>
      </c>
      <c r="H25" s="539">
        <f t="shared" si="19"/>
        <v>389551.31999999995</v>
      </c>
      <c r="I25" s="539">
        <f t="shared" si="20"/>
        <v>347110.1</v>
      </c>
      <c r="J25" s="538">
        <f t="shared" si="21"/>
        <v>265017.53119999997</v>
      </c>
      <c r="K25" s="540">
        <f t="shared" si="22"/>
        <v>71617.608479999995</v>
      </c>
      <c r="L25" s="538">
        <f t="shared" si="23"/>
        <v>848.84579999999994</v>
      </c>
      <c r="M25" s="540">
        <f t="shared" si="24"/>
        <v>0</v>
      </c>
      <c r="N25" s="538">
        <f t="shared" si="25"/>
        <v>191.23650000000004</v>
      </c>
      <c r="O25" s="540">
        <f t="shared" si="26"/>
        <v>10.790000000000001</v>
      </c>
      <c r="P25" s="538">
        <f t="shared" si="27"/>
        <v>555327</v>
      </c>
      <c r="Q25" s="539">
        <f t="shared" si="28"/>
        <v>19595.529500000001</v>
      </c>
      <c r="R25" s="540">
        <f t="shared" si="29"/>
        <v>0</v>
      </c>
      <c r="S25" s="541">
        <f t="shared" si="30"/>
        <v>0</v>
      </c>
      <c r="T25" s="541">
        <f t="shared" si="31"/>
        <v>2180.1850000000027</v>
      </c>
      <c r="U25" s="538">
        <f t="shared" si="32"/>
        <v>0</v>
      </c>
      <c r="V25" s="539">
        <f t="shared" si="33"/>
        <v>0</v>
      </c>
      <c r="W25" s="540">
        <f t="shared" si="34"/>
        <v>0</v>
      </c>
      <c r="X25" s="541">
        <f t="shared" si="35"/>
        <v>0</v>
      </c>
      <c r="Y25" s="541">
        <f t="shared" si="36"/>
        <v>2157568.0193699999</v>
      </c>
      <c r="Z25" s="540">
        <f t="shared" si="37"/>
        <v>2157.56801937</v>
      </c>
      <c r="AA25" s="542">
        <f t="shared" si="38"/>
        <v>2037187.6667101001</v>
      </c>
      <c r="AB25" s="541">
        <f t="shared" si="39"/>
        <v>2037.1876667101001</v>
      </c>
      <c r="AC25" s="262">
        <f t="shared" si="43"/>
        <v>5.9091439942940971E-2</v>
      </c>
      <c r="AE25" s="538">
        <f t="shared" si="1"/>
        <v>360546.99289000011</v>
      </c>
      <c r="AF25" s="539">
        <f t="shared" si="2"/>
        <v>882232.29999999993</v>
      </c>
      <c r="AG25" s="539">
        <f t="shared" si="41"/>
        <v>337686.01197999995</v>
      </c>
      <c r="AH25" s="539">
        <f t="shared" si="3"/>
        <v>574922.52949999995</v>
      </c>
      <c r="AI25" s="539">
        <f t="shared" si="4"/>
        <v>2180.1850000000027</v>
      </c>
      <c r="AJ25" s="539">
        <f t="shared" si="5"/>
        <v>0</v>
      </c>
      <c r="AK25" s="540">
        <f t="shared" si="6"/>
        <v>2157568.0193700003</v>
      </c>
      <c r="AL25" s="293">
        <f t="shared" si="7"/>
        <v>8.3489859047061452E-2</v>
      </c>
      <c r="AM25" s="236">
        <f t="shared" si="8"/>
        <v>0.16710805390750932</v>
      </c>
      <c r="AN25" s="237">
        <f t="shared" si="9"/>
        <v>0.40890126850212011</v>
      </c>
      <c r="AO25" s="237">
        <f t="shared" si="10"/>
        <v>0.15651233655131885</v>
      </c>
      <c r="AP25" s="237">
        <f t="shared" si="11"/>
        <v>0.2664678584121184</v>
      </c>
      <c r="AQ25" s="237">
        <f t="shared" si="12"/>
        <v>1.0104826269331738E-3</v>
      </c>
      <c r="AR25" s="237">
        <f t="shared" si="13"/>
        <v>0</v>
      </c>
      <c r="AS25" s="238">
        <f t="shared" si="42"/>
        <v>1</v>
      </c>
    </row>
    <row r="26" spans="2:45" s="536" customFormat="1" x14ac:dyDescent="0.25">
      <c r="B26" s="293">
        <f t="shared" si="14"/>
        <v>7.324429125376993E-3</v>
      </c>
      <c r="C26" s="537" t="str">
        <f>Lists!B25</f>
        <v>Manufacture of pharmaceuticals, medicinal chemical and botanical products</v>
      </c>
      <c r="D26" s="538">
        <f t="shared" si="15"/>
        <v>17</v>
      </c>
      <c r="E26" s="538">
        <f t="shared" si="16"/>
        <v>25811.802234700008</v>
      </c>
      <c r="F26" s="538">
        <f t="shared" si="17"/>
        <v>1047.8999999999999</v>
      </c>
      <c r="G26" s="539">
        <f t="shared" si="18"/>
        <v>0</v>
      </c>
      <c r="H26" s="539">
        <f t="shared" si="19"/>
        <v>0</v>
      </c>
      <c r="I26" s="539">
        <f t="shared" si="20"/>
        <v>0</v>
      </c>
      <c r="J26" s="538">
        <f t="shared" si="21"/>
        <v>39902.022600000004</v>
      </c>
      <c r="K26" s="540">
        <f t="shared" si="22"/>
        <v>20.891200000000005</v>
      </c>
      <c r="L26" s="538">
        <f t="shared" si="23"/>
        <v>0</v>
      </c>
      <c r="M26" s="540">
        <f t="shared" si="24"/>
        <v>0</v>
      </c>
      <c r="N26" s="538">
        <f t="shared" si="25"/>
        <v>0</v>
      </c>
      <c r="O26" s="540">
        <f t="shared" si="26"/>
        <v>0</v>
      </c>
      <c r="P26" s="538">
        <f t="shared" si="27"/>
        <v>0</v>
      </c>
      <c r="Q26" s="539">
        <f t="shared" si="28"/>
        <v>970.64499999999998</v>
      </c>
      <c r="R26" s="540">
        <f t="shared" si="29"/>
        <v>0</v>
      </c>
      <c r="S26" s="541">
        <f t="shared" si="30"/>
        <v>0</v>
      </c>
      <c r="T26" s="541">
        <f t="shared" si="31"/>
        <v>0</v>
      </c>
      <c r="U26" s="538">
        <f t="shared" si="32"/>
        <v>0</v>
      </c>
      <c r="V26" s="539">
        <f t="shared" si="33"/>
        <v>0</v>
      </c>
      <c r="W26" s="540">
        <f t="shared" si="34"/>
        <v>0</v>
      </c>
      <c r="X26" s="541">
        <f t="shared" si="35"/>
        <v>0</v>
      </c>
      <c r="Y26" s="541">
        <f t="shared" si="36"/>
        <v>67753.261034700001</v>
      </c>
      <c r="Z26" s="540">
        <f t="shared" si="37"/>
        <v>67.753261034700003</v>
      </c>
      <c r="AA26" s="542">
        <f t="shared" si="38"/>
        <v>81783.984265900013</v>
      </c>
      <c r="AB26" s="541">
        <f t="shared" si="39"/>
        <v>81.783984265900017</v>
      </c>
      <c r="AC26" s="262">
        <f t="shared" si="43"/>
        <v>-0.17155832351701836</v>
      </c>
      <c r="AE26" s="538">
        <f t="shared" si="1"/>
        <v>25811.802234700008</v>
      </c>
      <c r="AF26" s="539">
        <f t="shared" si="2"/>
        <v>1047.8999999999999</v>
      </c>
      <c r="AG26" s="539">
        <f t="shared" si="41"/>
        <v>39922.913800000002</v>
      </c>
      <c r="AH26" s="539">
        <f t="shared" si="3"/>
        <v>970.64499999999998</v>
      </c>
      <c r="AI26" s="539">
        <f t="shared" si="4"/>
        <v>0</v>
      </c>
      <c r="AJ26" s="539">
        <f t="shared" si="5"/>
        <v>0</v>
      </c>
      <c r="AK26" s="540">
        <f t="shared" si="6"/>
        <v>67753.261034700015</v>
      </c>
      <c r="AL26" s="293">
        <f t="shared" si="7"/>
        <v>2.6217992494241725E-3</v>
      </c>
      <c r="AM26" s="236">
        <f t="shared" si="8"/>
        <v>0.38096767359257327</v>
      </c>
      <c r="AN26" s="237">
        <f t="shared" si="9"/>
        <v>1.5466414221203538E-2</v>
      </c>
      <c r="AO26" s="237">
        <f t="shared" si="10"/>
        <v>0.58923973828438125</v>
      </c>
      <c r="AP26" s="237">
        <f t="shared" si="11"/>
        <v>1.4326173901841883E-2</v>
      </c>
      <c r="AQ26" s="237">
        <f t="shared" si="12"/>
        <v>0</v>
      </c>
      <c r="AR26" s="237">
        <f t="shared" si="13"/>
        <v>0</v>
      </c>
      <c r="AS26" s="238">
        <f t="shared" si="42"/>
        <v>1</v>
      </c>
    </row>
    <row r="27" spans="2:45" s="536" customFormat="1" x14ac:dyDescent="0.25">
      <c r="B27" s="293">
        <f>D27/$D$52</f>
        <v>0.10426540284360189</v>
      </c>
      <c r="C27" s="537" t="str">
        <f>Lists!B26</f>
        <v>Manufacture of rubber and plastics products</v>
      </c>
      <c r="D27" s="538">
        <f t="shared" si="15"/>
        <v>242</v>
      </c>
      <c r="E27" s="538">
        <f t="shared" si="16"/>
        <v>625017.07407899958</v>
      </c>
      <c r="F27" s="538">
        <f t="shared" si="17"/>
        <v>18883.899999999998</v>
      </c>
      <c r="G27" s="539">
        <f t="shared" si="18"/>
        <v>0</v>
      </c>
      <c r="H27" s="539">
        <f t="shared" si="19"/>
        <v>2569.7999999999997</v>
      </c>
      <c r="I27" s="539">
        <f t="shared" si="20"/>
        <v>0</v>
      </c>
      <c r="J27" s="538">
        <f t="shared" si="21"/>
        <v>1277.7963948000001</v>
      </c>
      <c r="K27" s="540">
        <f t="shared" si="22"/>
        <v>89750.583119999996</v>
      </c>
      <c r="L27" s="538">
        <f t="shared" si="23"/>
        <v>50.095583999999995</v>
      </c>
      <c r="M27" s="540">
        <f t="shared" si="24"/>
        <v>22.2592</v>
      </c>
      <c r="N27" s="538">
        <f t="shared" si="25"/>
        <v>86.119267080000014</v>
      </c>
      <c r="O27" s="540">
        <f t="shared" si="26"/>
        <v>28590.876536</v>
      </c>
      <c r="P27" s="538">
        <f t="shared" si="27"/>
        <v>2.30625E-2</v>
      </c>
      <c r="Q27" s="539">
        <f t="shared" si="28"/>
        <v>10333.109529999998</v>
      </c>
      <c r="R27" s="540">
        <f t="shared" si="29"/>
        <v>0</v>
      </c>
      <c r="S27" s="541">
        <f t="shared" si="30"/>
        <v>0</v>
      </c>
      <c r="T27" s="541">
        <f t="shared" si="31"/>
        <v>2273.0620000000026</v>
      </c>
      <c r="U27" s="538">
        <f t="shared" si="32"/>
        <v>0</v>
      </c>
      <c r="V27" s="539">
        <f t="shared" si="33"/>
        <v>6089.1679999999906</v>
      </c>
      <c r="W27" s="540">
        <f t="shared" si="34"/>
        <v>0</v>
      </c>
      <c r="X27" s="541">
        <f t="shared" si="35"/>
        <v>0</v>
      </c>
      <c r="Y27" s="541">
        <f t="shared" si="36"/>
        <v>784943.86677338008</v>
      </c>
      <c r="Z27" s="540">
        <f t="shared" si="37"/>
        <v>784.94386677338014</v>
      </c>
      <c r="AA27" s="542">
        <f t="shared" si="38"/>
        <v>514337.06657570007</v>
      </c>
      <c r="AB27" s="541">
        <f t="shared" si="39"/>
        <v>514.33706657570008</v>
      </c>
      <c r="AC27" s="262">
        <f t="shared" si="43"/>
        <v>0.52612735457566362</v>
      </c>
      <c r="AE27" s="538">
        <f t="shared" si="1"/>
        <v>625017.07407899958</v>
      </c>
      <c r="AF27" s="539">
        <f t="shared" si="2"/>
        <v>21453.699999999997</v>
      </c>
      <c r="AG27" s="539">
        <f t="shared" si="41"/>
        <v>119777.73010187998</v>
      </c>
      <c r="AH27" s="539">
        <f t="shared" si="3"/>
        <v>10333.132592499998</v>
      </c>
      <c r="AI27" s="539">
        <f t="shared" si="4"/>
        <v>2273.0620000000026</v>
      </c>
      <c r="AJ27" s="539">
        <f t="shared" si="5"/>
        <v>6089.1679999999906</v>
      </c>
      <c r="AK27" s="540">
        <f t="shared" si="6"/>
        <v>784943.8667733795</v>
      </c>
      <c r="AL27" s="293">
        <f t="shared" si="7"/>
        <v>3.0374408689975253E-2</v>
      </c>
      <c r="AM27" s="236">
        <f t="shared" si="8"/>
        <v>0.79625703255472124</v>
      </c>
      <c r="AN27" s="237">
        <f t="shared" si="9"/>
        <v>2.7331508542373102E-2</v>
      </c>
      <c r="AO27" s="237">
        <f t="shared" si="10"/>
        <v>0.15259400725588559</v>
      </c>
      <c r="AP27" s="237">
        <f t="shared" si="11"/>
        <v>1.3164167566498445E-2</v>
      </c>
      <c r="AQ27" s="237">
        <f t="shared" si="12"/>
        <v>2.8958274549538668E-3</v>
      </c>
      <c r="AR27" s="237">
        <f t="shared" si="13"/>
        <v>7.7574566255678374E-3</v>
      </c>
      <c r="AS27" s="238">
        <f t="shared" si="42"/>
        <v>1</v>
      </c>
    </row>
    <row r="28" spans="2:45" x14ac:dyDescent="0.25">
      <c r="B28" s="293">
        <f t="shared" si="14"/>
        <v>0.12063765618267988</v>
      </c>
      <c r="C28" s="161" t="str">
        <f>Lists!B27</f>
        <v>Manufacture of other non-metallic mineral products</v>
      </c>
      <c r="D28" s="143">
        <f t="shared" si="15"/>
        <v>280</v>
      </c>
      <c r="E28" s="143">
        <f t="shared" si="16"/>
        <v>1785754.221675999</v>
      </c>
      <c r="F28" s="143">
        <f t="shared" si="17"/>
        <v>1992954.1100000003</v>
      </c>
      <c r="G28" s="58">
        <f t="shared" si="18"/>
        <v>512939.70000000007</v>
      </c>
      <c r="H28" s="58">
        <f t="shared" si="19"/>
        <v>1637739.486</v>
      </c>
      <c r="I28" s="58">
        <f t="shared" si="20"/>
        <v>321576.02499999997</v>
      </c>
      <c r="J28" s="143">
        <f t="shared" si="21"/>
        <v>305723.23736459983</v>
      </c>
      <c r="K28" s="59">
        <f t="shared" si="22"/>
        <v>225779.67947920001</v>
      </c>
      <c r="L28" s="143">
        <f t="shared" si="23"/>
        <v>17556.193739999995</v>
      </c>
      <c r="M28" s="59">
        <f t="shared" si="24"/>
        <v>18796.4097922</v>
      </c>
      <c r="N28" s="143">
        <f t="shared" si="25"/>
        <v>33813.451350000003</v>
      </c>
      <c r="O28" s="59">
        <f t="shared" si="26"/>
        <v>240.74316000000002</v>
      </c>
      <c r="P28" s="143">
        <f t="shared" si="27"/>
        <v>196168.48302046731</v>
      </c>
      <c r="Q28" s="58">
        <f t="shared" si="28"/>
        <v>35463.300420000007</v>
      </c>
      <c r="R28" s="59">
        <f t="shared" si="29"/>
        <v>0</v>
      </c>
      <c r="S28" s="144">
        <f t="shared" si="30"/>
        <v>0</v>
      </c>
      <c r="T28" s="144">
        <f t="shared" si="31"/>
        <v>14286.256961000017</v>
      </c>
      <c r="U28" s="143">
        <f t="shared" si="32"/>
        <v>0</v>
      </c>
      <c r="V28" s="58">
        <f t="shared" si="33"/>
        <v>0</v>
      </c>
      <c r="W28" s="59">
        <f t="shared" si="34"/>
        <v>0</v>
      </c>
      <c r="X28" s="144">
        <f t="shared" si="35"/>
        <v>0</v>
      </c>
      <c r="Y28" s="144">
        <f t="shared" si="36"/>
        <v>7112213.2979634646</v>
      </c>
      <c r="Z28" s="59">
        <f t="shared" si="37"/>
        <v>7112.2132979634644</v>
      </c>
      <c r="AA28" s="444">
        <f t="shared" si="38"/>
        <v>7538657.5673713023</v>
      </c>
      <c r="AB28" s="144">
        <f t="shared" si="39"/>
        <v>7538.6575673713023</v>
      </c>
      <c r="AC28" s="262">
        <f t="shared" si="43"/>
        <v>-5.6567666802318659E-2</v>
      </c>
      <c r="AE28" s="143">
        <f t="shared" si="1"/>
        <v>1785754.221675999</v>
      </c>
      <c r="AF28" s="58">
        <f t="shared" si="2"/>
        <v>4465209.3210000005</v>
      </c>
      <c r="AG28" s="58">
        <f t="shared" si="41"/>
        <v>601909.7148859998</v>
      </c>
      <c r="AH28" s="58">
        <f t="shared" si="3"/>
        <v>231631.78344046732</v>
      </c>
      <c r="AI28" s="58">
        <f t="shared" si="4"/>
        <v>14286.256961000017</v>
      </c>
      <c r="AJ28" s="58">
        <f t="shared" si="5"/>
        <v>0</v>
      </c>
      <c r="AK28" s="59">
        <f t="shared" si="6"/>
        <v>7098791.2979634665</v>
      </c>
      <c r="AL28" s="293">
        <f t="shared" si="7"/>
        <v>0.27469682510613735</v>
      </c>
      <c r="AM28" s="236">
        <f t="shared" si="8"/>
        <v>0.25155750418924194</v>
      </c>
      <c r="AN28" s="237">
        <f t="shared" si="9"/>
        <v>0.62900980372264215</v>
      </c>
      <c r="AO28" s="237">
        <f t="shared" si="10"/>
        <v>8.4790450884036889E-2</v>
      </c>
      <c r="AP28" s="237">
        <f t="shared" si="11"/>
        <v>3.2629749730340558E-2</v>
      </c>
      <c r="AQ28" s="237">
        <f t="shared" si="12"/>
        <v>2.0124914737384269E-3</v>
      </c>
      <c r="AR28" s="237">
        <f t="shared" si="13"/>
        <v>0</v>
      </c>
      <c r="AS28" s="238">
        <f t="shared" si="42"/>
        <v>1</v>
      </c>
    </row>
    <row r="29" spans="2:45" x14ac:dyDescent="0.25">
      <c r="B29" s="293">
        <f t="shared" si="14"/>
        <v>7.8845325290822915E-2</v>
      </c>
      <c r="C29" s="161" t="str">
        <f>Lists!B28</f>
        <v>Manufacture of basic metals</v>
      </c>
      <c r="D29" s="143">
        <f t="shared" si="15"/>
        <v>183</v>
      </c>
      <c r="E29" s="143">
        <f t="shared" si="16"/>
        <v>1606014.5514626005</v>
      </c>
      <c r="F29" s="143">
        <f t="shared" si="17"/>
        <v>240148.951</v>
      </c>
      <c r="G29" s="58">
        <f t="shared" si="18"/>
        <v>2892549.0999999996</v>
      </c>
      <c r="H29" s="58">
        <f t="shared" si="19"/>
        <v>1101616.284</v>
      </c>
      <c r="I29" s="58">
        <f t="shared" si="20"/>
        <v>9844</v>
      </c>
      <c r="J29" s="143">
        <f t="shared" si="21"/>
        <v>28252.104999999996</v>
      </c>
      <c r="K29" s="59">
        <f t="shared" si="22"/>
        <v>2605.2998399999997</v>
      </c>
      <c r="L29" s="143">
        <f t="shared" si="23"/>
        <v>17708.404500000001</v>
      </c>
      <c r="M29" s="59">
        <f t="shared" si="24"/>
        <v>42.769999999999996</v>
      </c>
      <c r="N29" s="143">
        <f t="shared" si="25"/>
        <v>93.825000000000003</v>
      </c>
      <c r="O29" s="59">
        <f t="shared" si="26"/>
        <v>75.535809999999984</v>
      </c>
      <c r="P29" s="143">
        <f t="shared" si="27"/>
        <v>144011.70255118501</v>
      </c>
      <c r="Q29" s="58">
        <f t="shared" si="28"/>
        <v>26431.126600000003</v>
      </c>
      <c r="R29" s="59">
        <f t="shared" si="29"/>
        <v>0</v>
      </c>
      <c r="S29" s="144">
        <f t="shared" si="30"/>
        <v>0</v>
      </c>
      <c r="T29" s="144">
        <f t="shared" si="31"/>
        <v>674.4959000000008</v>
      </c>
      <c r="U29" s="143">
        <f t="shared" si="32"/>
        <v>0</v>
      </c>
      <c r="V29" s="58">
        <f t="shared" si="33"/>
        <v>3698.0922999999943</v>
      </c>
      <c r="W29" s="59">
        <f t="shared" si="34"/>
        <v>0</v>
      </c>
      <c r="X29" s="144">
        <f t="shared" si="35"/>
        <v>0</v>
      </c>
      <c r="Y29" s="144">
        <f t="shared" si="36"/>
        <v>6085023.2439637911</v>
      </c>
      <c r="Z29" s="59">
        <f t="shared" si="37"/>
        <v>6085.0232439637912</v>
      </c>
      <c r="AA29" s="444">
        <f t="shared" si="38"/>
        <v>5748537.6208142573</v>
      </c>
      <c r="AB29" s="144">
        <f t="shared" si="39"/>
        <v>5748.537620814257</v>
      </c>
      <c r="AC29" s="262">
        <f t="shared" si="43"/>
        <v>5.8534125606343745E-2</v>
      </c>
      <c r="AE29" s="143">
        <f t="shared" si="1"/>
        <v>1606014.5514626005</v>
      </c>
      <c r="AF29" s="58">
        <f t="shared" si="2"/>
        <v>4244158.334999999</v>
      </c>
      <c r="AG29" s="58">
        <f t="shared" si="41"/>
        <v>48777.940149999988</v>
      </c>
      <c r="AH29" s="58">
        <f t="shared" si="3"/>
        <v>170442.829151185</v>
      </c>
      <c r="AI29" s="58">
        <f t="shared" si="4"/>
        <v>674.4959000000008</v>
      </c>
      <c r="AJ29" s="58">
        <f t="shared" si="5"/>
        <v>3698.0922999999943</v>
      </c>
      <c r="AK29" s="59">
        <f t="shared" si="6"/>
        <v>6073766.2439637845</v>
      </c>
      <c r="AL29" s="293">
        <f t="shared" si="7"/>
        <v>0.23503216725533704</v>
      </c>
      <c r="AM29" s="236">
        <f t="shared" si="8"/>
        <v>0.26441823523562269</v>
      </c>
      <c r="AN29" s="237">
        <f t="shared" si="9"/>
        <v>0.69876879756739374</v>
      </c>
      <c r="AO29" s="237">
        <f t="shared" si="10"/>
        <v>8.0309215387530525E-3</v>
      </c>
      <c r="AP29" s="237">
        <f t="shared" si="11"/>
        <v>2.8062131847858662E-2</v>
      </c>
      <c r="AQ29" s="237">
        <f t="shared" si="12"/>
        <v>1.1105068468354814E-4</v>
      </c>
      <c r="AR29" s="237">
        <f t="shared" si="13"/>
        <v>6.0886312568831952E-4</v>
      </c>
      <c r="AS29" s="238">
        <f t="shared" si="42"/>
        <v>1</v>
      </c>
    </row>
    <row r="30" spans="2:45" x14ac:dyDescent="0.25">
      <c r="B30" s="293">
        <f t="shared" si="14"/>
        <v>4.0499784575613956E-2</v>
      </c>
      <c r="C30" s="161" t="str">
        <f>Lists!B29</f>
        <v>Manufacture of fabricated metal products, except machinery and equipment</v>
      </c>
      <c r="D30" s="143">
        <f t="shared" si="15"/>
        <v>94</v>
      </c>
      <c r="E30" s="143">
        <f t="shared" si="16"/>
        <v>290001.46246120008</v>
      </c>
      <c r="F30" s="143">
        <f t="shared" si="17"/>
        <v>3008.6</v>
      </c>
      <c r="G30" s="58">
        <f t="shared" si="18"/>
        <v>0</v>
      </c>
      <c r="H30" s="58">
        <f t="shared" si="19"/>
        <v>0</v>
      </c>
      <c r="I30" s="58">
        <f t="shared" si="20"/>
        <v>0</v>
      </c>
      <c r="J30" s="143">
        <f t="shared" si="21"/>
        <v>5858.0477578399978</v>
      </c>
      <c r="K30" s="59">
        <f t="shared" si="22"/>
        <v>5391.21792</v>
      </c>
      <c r="L30" s="143">
        <f t="shared" si="23"/>
        <v>228.69</v>
      </c>
      <c r="M30" s="59">
        <f t="shared" si="24"/>
        <v>0</v>
      </c>
      <c r="N30" s="143">
        <f t="shared" si="25"/>
        <v>28836.2880855</v>
      </c>
      <c r="O30" s="59">
        <f t="shared" si="26"/>
        <v>12.58197</v>
      </c>
      <c r="P30" s="143">
        <f t="shared" si="27"/>
        <v>12960</v>
      </c>
      <c r="Q30" s="58">
        <f t="shared" si="28"/>
        <v>10959.919766594829</v>
      </c>
      <c r="R30" s="59">
        <f t="shared" si="29"/>
        <v>2.1825000000000001E-2</v>
      </c>
      <c r="S30" s="144">
        <f t="shared" si="30"/>
        <v>0</v>
      </c>
      <c r="T30" s="144">
        <f t="shared" si="31"/>
        <v>0</v>
      </c>
      <c r="U30" s="143">
        <f t="shared" si="32"/>
        <v>0</v>
      </c>
      <c r="V30" s="58">
        <f t="shared" si="33"/>
        <v>0</v>
      </c>
      <c r="W30" s="59">
        <f t="shared" si="34"/>
        <v>0</v>
      </c>
      <c r="X30" s="144">
        <f t="shared" si="35"/>
        <v>0</v>
      </c>
      <c r="Y30" s="144">
        <f t="shared" si="36"/>
        <v>358936.82978613506</v>
      </c>
      <c r="Z30" s="59">
        <f t="shared" si="37"/>
        <v>358.93682978613504</v>
      </c>
      <c r="AA30" s="444">
        <f t="shared" si="38"/>
        <v>226414.91028190005</v>
      </c>
      <c r="AB30" s="144">
        <f t="shared" si="39"/>
        <v>226.41491028190006</v>
      </c>
      <c r="AC30" s="262">
        <f t="shared" si="43"/>
        <v>0.58530562028462385</v>
      </c>
      <c r="AE30" s="143">
        <f t="shared" si="1"/>
        <v>290001.46246120008</v>
      </c>
      <c r="AF30" s="58">
        <f t="shared" si="2"/>
        <v>3008.6</v>
      </c>
      <c r="AG30" s="58">
        <f t="shared" si="41"/>
        <v>40326.825733339996</v>
      </c>
      <c r="AH30" s="58">
        <f t="shared" si="3"/>
        <v>23919.94159159483</v>
      </c>
      <c r="AI30" s="58">
        <f t="shared" si="4"/>
        <v>0</v>
      </c>
      <c r="AJ30" s="58">
        <f t="shared" si="5"/>
        <v>0</v>
      </c>
      <c r="AK30" s="59">
        <f t="shared" si="6"/>
        <v>357256.82978613488</v>
      </c>
      <c r="AL30" s="293">
        <f t="shared" si="7"/>
        <v>1.3824510789307057E-2</v>
      </c>
      <c r="AM30" s="236">
        <f t="shared" si="8"/>
        <v>0.81174504805073711</v>
      </c>
      <c r="AN30" s="237">
        <f t="shared" si="9"/>
        <v>8.4213925365710773E-3</v>
      </c>
      <c r="AO30" s="237">
        <f t="shared" si="10"/>
        <v>0.11287908969432689</v>
      </c>
      <c r="AP30" s="237">
        <f t="shared" si="11"/>
        <v>6.6954469718364953E-2</v>
      </c>
      <c r="AQ30" s="237">
        <f t="shared" si="12"/>
        <v>0</v>
      </c>
      <c r="AR30" s="237">
        <f t="shared" si="13"/>
        <v>0</v>
      </c>
      <c r="AS30" s="238">
        <f t="shared" si="42"/>
        <v>1</v>
      </c>
    </row>
    <row r="31" spans="2:45" x14ac:dyDescent="0.25">
      <c r="B31" s="293">
        <f t="shared" si="14"/>
        <v>8.143041792330892E-2</v>
      </c>
      <c r="C31" s="161" t="str">
        <f>Lists!B30</f>
        <v>Manufacture of computer, electronic and optical products</v>
      </c>
      <c r="D31" s="143">
        <f t="shared" si="15"/>
        <v>189</v>
      </c>
      <c r="E31" s="143">
        <f t="shared" si="16"/>
        <v>1191574.2372358674</v>
      </c>
      <c r="F31" s="143">
        <f t="shared" si="17"/>
        <v>0</v>
      </c>
      <c r="G31" s="58">
        <f t="shared" si="18"/>
        <v>0</v>
      </c>
      <c r="H31" s="58">
        <f t="shared" si="19"/>
        <v>0</v>
      </c>
      <c r="I31" s="58">
        <f t="shared" si="20"/>
        <v>0</v>
      </c>
      <c r="J31" s="143">
        <f t="shared" si="21"/>
        <v>2970.6709907999993</v>
      </c>
      <c r="K31" s="59">
        <f t="shared" si="22"/>
        <v>1583.1419032000003</v>
      </c>
      <c r="L31" s="143">
        <f t="shared" si="23"/>
        <v>0.17324999999999999</v>
      </c>
      <c r="M31" s="59">
        <f t="shared" si="24"/>
        <v>0</v>
      </c>
      <c r="N31" s="143">
        <f t="shared" si="25"/>
        <v>24115.575534750002</v>
      </c>
      <c r="O31" s="59">
        <f t="shared" si="26"/>
        <v>323.49914000000001</v>
      </c>
      <c r="P31" s="143">
        <f t="shared" si="27"/>
        <v>8400.5999999999985</v>
      </c>
      <c r="Q31" s="58">
        <f t="shared" si="28"/>
        <v>55106.779076379316</v>
      </c>
      <c r="R31" s="59">
        <f t="shared" si="29"/>
        <v>1.2357</v>
      </c>
      <c r="S31" s="144">
        <f t="shared" si="30"/>
        <v>0</v>
      </c>
      <c r="T31" s="144">
        <f t="shared" si="31"/>
        <v>0</v>
      </c>
      <c r="U31" s="143">
        <f t="shared" si="32"/>
        <v>0</v>
      </c>
      <c r="V31" s="58">
        <f t="shared" si="33"/>
        <v>0</v>
      </c>
      <c r="W31" s="59">
        <f t="shared" si="34"/>
        <v>0</v>
      </c>
      <c r="X31" s="144">
        <f t="shared" si="35"/>
        <v>0</v>
      </c>
      <c r="Y31" s="144">
        <f t="shared" si="36"/>
        <v>1288507.9128309961</v>
      </c>
      <c r="Z31" s="59">
        <f t="shared" si="37"/>
        <v>1288.507912830996</v>
      </c>
      <c r="AA31" s="444">
        <f t="shared" si="38"/>
        <v>1119785.1180115999</v>
      </c>
      <c r="AB31" s="144">
        <f t="shared" si="39"/>
        <v>1119.7851180115999</v>
      </c>
      <c r="AC31" s="262">
        <f t="shared" si="43"/>
        <v>0.15067426071798204</v>
      </c>
      <c r="AE31" s="143">
        <f t="shared" si="1"/>
        <v>1191574.2372358674</v>
      </c>
      <c r="AF31" s="58">
        <f t="shared" si="2"/>
        <v>0</v>
      </c>
      <c r="AG31" s="58">
        <f t="shared" si="41"/>
        <v>28993.06081875</v>
      </c>
      <c r="AH31" s="58">
        <f t="shared" si="3"/>
        <v>63508.614776379312</v>
      </c>
      <c r="AI31" s="58">
        <f t="shared" si="4"/>
        <v>0</v>
      </c>
      <c r="AJ31" s="58">
        <f t="shared" si="5"/>
        <v>0</v>
      </c>
      <c r="AK31" s="59">
        <f t="shared" si="6"/>
        <v>1284075.9128309968</v>
      </c>
      <c r="AL31" s="293">
        <f t="shared" si="7"/>
        <v>4.9688962760622825E-2</v>
      </c>
      <c r="AM31" s="236">
        <f t="shared" si="8"/>
        <v>0.92796245559096946</v>
      </c>
      <c r="AN31" s="237">
        <f t="shared" si="9"/>
        <v>0</v>
      </c>
      <c r="AO31" s="237">
        <f t="shared" si="10"/>
        <v>2.2578930520415354E-2</v>
      </c>
      <c r="AP31" s="237">
        <f t="shared" si="11"/>
        <v>4.9458613888615145E-2</v>
      </c>
      <c r="AQ31" s="237">
        <f t="shared" si="12"/>
        <v>0</v>
      </c>
      <c r="AR31" s="237">
        <f t="shared" si="13"/>
        <v>0</v>
      </c>
      <c r="AS31" s="238">
        <f t="shared" si="42"/>
        <v>1</v>
      </c>
    </row>
    <row r="32" spans="2:45" x14ac:dyDescent="0.25">
      <c r="B32" s="293">
        <f t="shared" si="14"/>
        <v>2.1542438604049977E-2</v>
      </c>
      <c r="C32" s="161" t="str">
        <f>Lists!B31</f>
        <v>Manufacture of electrical equipment</v>
      </c>
      <c r="D32" s="143">
        <f t="shared" si="15"/>
        <v>50</v>
      </c>
      <c r="E32" s="143">
        <f t="shared" si="16"/>
        <v>306732.70645560004</v>
      </c>
      <c r="F32" s="143">
        <f t="shared" si="17"/>
        <v>0</v>
      </c>
      <c r="G32" s="58">
        <f t="shared" si="18"/>
        <v>0</v>
      </c>
      <c r="H32" s="58">
        <f t="shared" si="19"/>
        <v>6570</v>
      </c>
      <c r="I32" s="58">
        <f t="shared" si="20"/>
        <v>2.5</v>
      </c>
      <c r="J32" s="143">
        <f t="shared" si="21"/>
        <v>3828.4782000000005</v>
      </c>
      <c r="K32" s="59">
        <f t="shared" si="22"/>
        <v>326.42016000000001</v>
      </c>
      <c r="L32" s="143">
        <f t="shared" si="23"/>
        <v>68213.97</v>
      </c>
      <c r="M32" s="59">
        <f t="shared" si="24"/>
        <v>0</v>
      </c>
      <c r="N32" s="143">
        <f t="shared" si="25"/>
        <v>5.7750000000000004</v>
      </c>
      <c r="O32" s="59">
        <f t="shared" si="26"/>
        <v>0</v>
      </c>
      <c r="P32" s="143">
        <f t="shared" si="27"/>
        <v>61.601400000000005</v>
      </c>
      <c r="Q32" s="58">
        <f t="shared" si="28"/>
        <v>24183.2523</v>
      </c>
      <c r="R32" s="59">
        <f t="shared" si="29"/>
        <v>0</v>
      </c>
      <c r="S32" s="144">
        <f t="shared" si="30"/>
        <v>21</v>
      </c>
      <c r="T32" s="144">
        <f t="shared" si="31"/>
        <v>0</v>
      </c>
      <c r="U32" s="143">
        <f t="shared" si="32"/>
        <v>0</v>
      </c>
      <c r="V32" s="58">
        <f t="shared" si="33"/>
        <v>0</v>
      </c>
      <c r="W32" s="59">
        <f t="shared" si="34"/>
        <v>0</v>
      </c>
      <c r="X32" s="144">
        <f t="shared" si="35"/>
        <v>0</v>
      </c>
      <c r="Y32" s="144">
        <f t="shared" si="36"/>
        <v>409945.70351560001</v>
      </c>
      <c r="Z32" s="59">
        <f t="shared" si="37"/>
        <v>409.94570351560003</v>
      </c>
      <c r="AA32" s="444">
        <f t="shared" si="38"/>
        <v>258023.11973990002</v>
      </c>
      <c r="AB32" s="144">
        <f t="shared" si="39"/>
        <v>258.02311973990004</v>
      </c>
      <c r="AC32" s="262">
        <f t="shared" si="43"/>
        <v>0.58879446124380408</v>
      </c>
      <c r="AE32" s="143">
        <f t="shared" si="1"/>
        <v>306732.70645560004</v>
      </c>
      <c r="AF32" s="58">
        <f t="shared" si="2"/>
        <v>6572.5</v>
      </c>
      <c r="AG32" s="58">
        <f t="shared" si="41"/>
        <v>72395.643360000002</v>
      </c>
      <c r="AH32" s="58">
        <f t="shared" si="3"/>
        <v>24244.8537</v>
      </c>
      <c r="AI32" s="58">
        <f t="shared" si="4"/>
        <v>0</v>
      </c>
      <c r="AJ32" s="58">
        <f t="shared" si="5"/>
        <v>0</v>
      </c>
      <c r="AK32" s="59">
        <f t="shared" si="6"/>
        <v>409945.70351560001</v>
      </c>
      <c r="AL32" s="293">
        <f t="shared" si="7"/>
        <v>1.5863374269637073E-2</v>
      </c>
      <c r="AM32" s="236">
        <f t="shared" si="8"/>
        <v>0.74822764045367707</v>
      </c>
      <c r="AN32" s="237">
        <f t="shared" si="9"/>
        <v>1.6032611010764967E-2</v>
      </c>
      <c r="AO32" s="237">
        <f t="shared" si="10"/>
        <v>0.17659812687180673</v>
      </c>
      <c r="AP32" s="237">
        <f t="shared" si="11"/>
        <v>5.9141621663751358E-2</v>
      </c>
      <c r="AQ32" s="237">
        <f t="shared" si="12"/>
        <v>0</v>
      </c>
      <c r="AR32" s="237">
        <f t="shared" si="13"/>
        <v>0</v>
      </c>
      <c r="AS32" s="238">
        <f t="shared" si="42"/>
        <v>1</v>
      </c>
    </row>
    <row r="33" spans="2:45" x14ac:dyDescent="0.25">
      <c r="B33" s="293">
        <f t="shared" si="14"/>
        <v>1.3787160706591986E-2</v>
      </c>
      <c r="C33" s="161" t="str">
        <f>Lists!B32</f>
        <v>Manufacture of machinery and equipment n.e.c.</v>
      </c>
      <c r="D33" s="143">
        <f t="shared" si="15"/>
        <v>32</v>
      </c>
      <c r="E33" s="143">
        <f t="shared" si="16"/>
        <v>66928.572556300001</v>
      </c>
      <c r="F33" s="143">
        <f t="shared" si="17"/>
        <v>441883.88999999996</v>
      </c>
      <c r="G33" s="58">
        <f t="shared" si="18"/>
        <v>206.5</v>
      </c>
      <c r="H33" s="58">
        <f t="shared" si="19"/>
        <v>0</v>
      </c>
      <c r="I33" s="58">
        <f t="shared" si="20"/>
        <v>0</v>
      </c>
      <c r="J33" s="143">
        <f t="shared" si="21"/>
        <v>536.03039999999999</v>
      </c>
      <c r="K33" s="59">
        <f t="shared" si="22"/>
        <v>1558.2890400000001</v>
      </c>
      <c r="L33" s="143">
        <f t="shared" si="23"/>
        <v>1971.09</v>
      </c>
      <c r="M33" s="59">
        <f t="shared" si="24"/>
        <v>3.5813999999999999</v>
      </c>
      <c r="N33" s="143">
        <f t="shared" si="25"/>
        <v>134.506</v>
      </c>
      <c r="O33" s="59">
        <f t="shared" si="26"/>
        <v>7.5945</v>
      </c>
      <c r="P33" s="143">
        <f t="shared" si="27"/>
        <v>5976.0486000000001</v>
      </c>
      <c r="Q33" s="58">
        <f t="shared" si="28"/>
        <v>2745.1868000000004</v>
      </c>
      <c r="R33" s="59">
        <f t="shared" si="29"/>
        <v>0</v>
      </c>
      <c r="S33" s="144">
        <f t="shared" si="30"/>
        <v>0</v>
      </c>
      <c r="T33" s="144">
        <f t="shared" si="31"/>
        <v>0</v>
      </c>
      <c r="U33" s="143">
        <f t="shared" si="32"/>
        <v>0</v>
      </c>
      <c r="V33" s="58">
        <f t="shared" si="33"/>
        <v>0</v>
      </c>
      <c r="W33" s="59">
        <f t="shared" si="34"/>
        <v>0</v>
      </c>
      <c r="X33" s="144">
        <f t="shared" si="35"/>
        <v>0</v>
      </c>
      <c r="Y33" s="144">
        <f t="shared" si="36"/>
        <v>521951.28929630015</v>
      </c>
      <c r="Z33" s="59">
        <f t="shared" si="37"/>
        <v>521.95128929630016</v>
      </c>
      <c r="AA33" s="444">
        <f t="shared" si="38"/>
        <v>376816.87609970005</v>
      </c>
      <c r="AB33" s="144">
        <f t="shared" si="39"/>
        <v>376.81687609970004</v>
      </c>
      <c r="AC33" s="262">
        <f t="shared" si="43"/>
        <v>0.38515900534720149</v>
      </c>
      <c r="AE33" s="143">
        <f t="shared" si="1"/>
        <v>66928.572556300001</v>
      </c>
      <c r="AF33" s="58">
        <f t="shared" si="2"/>
        <v>442090.38999999996</v>
      </c>
      <c r="AG33" s="58">
        <f t="shared" si="41"/>
        <v>4211.0913400000009</v>
      </c>
      <c r="AH33" s="58">
        <f t="shared" si="3"/>
        <v>8721.2354000000014</v>
      </c>
      <c r="AI33" s="58">
        <f t="shared" si="4"/>
        <v>0</v>
      </c>
      <c r="AJ33" s="58">
        <f t="shared" si="5"/>
        <v>0</v>
      </c>
      <c r="AK33" s="59">
        <f t="shared" si="6"/>
        <v>521951.28929629998</v>
      </c>
      <c r="AL33" s="293">
        <f t="shared" si="7"/>
        <v>2.0197573926547419E-2</v>
      </c>
      <c r="AM33" s="236">
        <f t="shared" si="8"/>
        <v>0.12822762186589057</v>
      </c>
      <c r="AN33" s="237">
        <f t="shared" si="9"/>
        <v>0.84699549376730288</v>
      </c>
      <c r="AO33" s="237">
        <f t="shared" si="10"/>
        <v>8.0679776568373593E-3</v>
      </c>
      <c r="AP33" s="237">
        <f t="shared" si="11"/>
        <v>1.6708906709969162E-2</v>
      </c>
      <c r="AQ33" s="237">
        <f t="shared" si="12"/>
        <v>0</v>
      </c>
      <c r="AR33" s="237">
        <f t="shared" si="13"/>
        <v>0</v>
      </c>
      <c r="AS33" s="238">
        <f t="shared" si="42"/>
        <v>1</v>
      </c>
    </row>
    <row r="34" spans="2:45" x14ac:dyDescent="0.25">
      <c r="B34" s="293">
        <f t="shared" si="14"/>
        <v>2.7143472641102971E-2</v>
      </c>
      <c r="C34" s="161" t="str">
        <f>Lists!B33</f>
        <v>Manufacture of motor vehicles, trailers and semi-trailers</v>
      </c>
      <c r="D34" s="143">
        <f t="shared" si="15"/>
        <v>63</v>
      </c>
      <c r="E34" s="143">
        <f t="shared" si="16"/>
        <v>186078.08608009998</v>
      </c>
      <c r="F34" s="143">
        <f t="shared" si="17"/>
        <v>0</v>
      </c>
      <c r="G34" s="58">
        <f t="shared" si="18"/>
        <v>0</v>
      </c>
      <c r="H34" s="58">
        <f t="shared" si="19"/>
        <v>0</v>
      </c>
      <c r="I34" s="58">
        <f t="shared" si="20"/>
        <v>2</v>
      </c>
      <c r="J34" s="143">
        <f t="shared" si="21"/>
        <v>489.39294000000007</v>
      </c>
      <c r="K34" s="59">
        <f t="shared" si="22"/>
        <v>292.48999999999995</v>
      </c>
      <c r="L34" s="143">
        <f t="shared" si="23"/>
        <v>0</v>
      </c>
      <c r="M34" s="59">
        <f t="shared" si="24"/>
        <v>188</v>
      </c>
      <c r="N34" s="143">
        <f t="shared" si="25"/>
        <v>16.905000000000001</v>
      </c>
      <c r="O34" s="59">
        <f t="shared" si="26"/>
        <v>572.97389999999996</v>
      </c>
      <c r="P34" s="143">
        <f t="shared" si="27"/>
        <v>0</v>
      </c>
      <c r="Q34" s="58">
        <f t="shared" si="28"/>
        <v>10479.129200000003</v>
      </c>
      <c r="R34" s="59">
        <f t="shared" si="29"/>
        <v>0</v>
      </c>
      <c r="S34" s="144">
        <f t="shared" si="30"/>
        <v>0</v>
      </c>
      <c r="T34" s="144">
        <f t="shared" si="31"/>
        <v>0</v>
      </c>
      <c r="U34" s="143">
        <f t="shared" si="32"/>
        <v>0</v>
      </c>
      <c r="V34" s="58">
        <f t="shared" si="33"/>
        <v>0</v>
      </c>
      <c r="W34" s="59">
        <f t="shared" si="34"/>
        <v>0</v>
      </c>
      <c r="X34" s="144">
        <f t="shared" si="35"/>
        <v>0</v>
      </c>
      <c r="Y34" s="144">
        <f t="shared" si="36"/>
        <v>198118.97712010003</v>
      </c>
      <c r="Z34" s="59">
        <f t="shared" si="37"/>
        <v>198.11897712010003</v>
      </c>
      <c r="AA34" s="444">
        <f t="shared" si="38"/>
        <v>207865.50374499999</v>
      </c>
      <c r="AB34" s="144">
        <f t="shared" si="39"/>
        <v>207.86550374499998</v>
      </c>
      <c r="AC34" s="262">
        <f t="shared" si="43"/>
        <v>-4.6888620041815862E-2</v>
      </c>
      <c r="AE34" s="143">
        <f t="shared" si="1"/>
        <v>186078.08608009998</v>
      </c>
      <c r="AF34" s="58">
        <f t="shared" si="2"/>
        <v>2</v>
      </c>
      <c r="AG34" s="58">
        <f t="shared" si="41"/>
        <v>1559.7618399999999</v>
      </c>
      <c r="AH34" s="58">
        <f t="shared" si="3"/>
        <v>10479.129200000003</v>
      </c>
      <c r="AI34" s="58">
        <f t="shared" si="4"/>
        <v>0</v>
      </c>
      <c r="AJ34" s="58">
        <f t="shared" si="5"/>
        <v>0</v>
      </c>
      <c r="AK34" s="59">
        <f t="shared" si="6"/>
        <v>198118.97712009997</v>
      </c>
      <c r="AL34" s="293">
        <f t="shared" si="7"/>
        <v>7.6664676736981898E-3</v>
      </c>
      <c r="AM34" s="236">
        <f t="shared" si="8"/>
        <v>0.93922393899348278</v>
      </c>
      <c r="AN34" s="237">
        <f t="shared" si="9"/>
        <v>1.0094944104156148E-5</v>
      </c>
      <c r="AO34" s="237">
        <f t="shared" si="10"/>
        <v>7.8728542952978715E-3</v>
      </c>
      <c r="AP34" s="237">
        <f t="shared" si="11"/>
        <v>5.2893111767115281E-2</v>
      </c>
      <c r="AQ34" s="237">
        <f t="shared" si="12"/>
        <v>0</v>
      </c>
      <c r="AR34" s="237">
        <f t="shared" si="13"/>
        <v>0</v>
      </c>
      <c r="AS34" s="238">
        <f t="shared" si="42"/>
        <v>1</v>
      </c>
    </row>
    <row r="35" spans="2:45" x14ac:dyDescent="0.25">
      <c r="B35" s="293">
        <f t="shared" si="14"/>
        <v>7.324429125376993E-3</v>
      </c>
      <c r="C35" s="161" t="str">
        <f>Lists!B34</f>
        <v>Manufacture of other transport equipment</v>
      </c>
      <c r="D35" s="143">
        <f t="shared" si="15"/>
        <v>17</v>
      </c>
      <c r="E35" s="143">
        <f t="shared" si="16"/>
        <v>22697.915132800004</v>
      </c>
      <c r="F35" s="143">
        <f t="shared" si="17"/>
        <v>993.3</v>
      </c>
      <c r="G35" s="58">
        <f t="shared" si="18"/>
        <v>0</v>
      </c>
      <c r="H35" s="58">
        <f t="shared" si="19"/>
        <v>0</v>
      </c>
      <c r="I35" s="58">
        <f t="shared" si="20"/>
        <v>0</v>
      </c>
      <c r="J35" s="143">
        <f t="shared" si="21"/>
        <v>11869.402176000001</v>
      </c>
      <c r="K35" s="59">
        <f t="shared" si="22"/>
        <v>6432.8</v>
      </c>
      <c r="L35" s="143">
        <f t="shared" si="23"/>
        <v>3523.41</v>
      </c>
      <c r="M35" s="59">
        <f t="shared" si="24"/>
        <v>0</v>
      </c>
      <c r="N35" s="143">
        <f t="shared" si="25"/>
        <v>0</v>
      </c>
      <c r="O35" s="59">
        <f t="shared" si="26"/>
        <v>55.693000000000005</v>
      </c>
      <c r="P35" s="143">
        <f t="shared" si="27"/>
        <v>0</v>
      </c>
      <c r="Q35" s="58">
        <f t="shared" si="28"/>
        <v>40.035699999999999</v>
      </c>
      <c r="R35" s="59">
        <f t="shared" si="29"/>
        <v>0</v>
      </c>
      <c r="S35" s="144">
        <f t="shared" si="30"/>
        <v>0</v>
      </c>
      <c r="T35" s="144">
        <f t="shared" si="31"/>
        <v>0</v>
      </c>
      <c r="U35" s="143">
        <f t="shared" si="32"/>
        <v>0</v>
      </c>
      <c r="V35" s="58">
        <f t="shared" si="33"/>
        <v>0</v>
      </c>
      <c r="W35" s="59">
        <f t="shared" si="34"/>
        <v>0</v>
      </c>
      <c r="X35" s="144">
        <f t="shared" si="35"/>
        <v>0</v>
      </c>
      <c r="Y35" s="144">
        <f t="shared" si="36"/>
        <v>45612.556008799998</v>
      </c>
      <c r="Z35" s="59">
        <f t="shared" si="37"/>
        <v>45.612556008799999</v>
      </c>
      <c r="AA35" s="444">
        <f t="shared" si="38"/>
        <v>35402.480703000001</v>
      </c>
      <c r="AB35" s="144">
        <f t="shared" si="39"/>
        <v>35.402480703000002</v>
      </c>
      <c r="AC35" s="262">
        <f t="shared" si="43"/>
        <v>0.28839999635773533</v>
      </c>
      <c r="AE35" s="143">
        <f t="shared" si="1"/>
        <v>22697.915132800004</v>
      </c>
      <c r="AF35" s="58">
        <f t="shared" si="2"/>
        <v>993.3</v>
      </c>
      <c r="AG35" s="58">
        <f t="shared" si="41"/>
        <v>21881.305176000002</v>
      </c>
      <c r="AH35" s="58">
        <f t="shared" si="3"/>
        <v>40.035699999999999</v>
      </c>
      <c r="AI35" s="58">
        <f t="shared" si="4"/>
        <v>0</v>
      </c>
      <c r="AJ35" s="58">
        <f t="shared" si="5"/>
        <v>0</v>
      </c>
      <c r="AK35" s="59">
        <f t="shared" si="6"/>
        <v>45612.556008800006</v>
      </c>
      <c r="AL35" s="293">
        <f t="shared" si="7"/>
        <v>1.76503629909331E-3</v>
      </c>
      <c r="AM35" s="236">
        <f t="shared" si="8"/>
        <v>0.49762427539515453</v>
      </c>
      <c r="AN35" s="237">
        <f t="shared" si="9"/>
        <v>2.1776898444550292E-2</v>
      </c>
      <c r="AO35" s="237">
        <f t="shared" si="10"/>
        <v>0.47972109196815133</v>
      </c>
      <c r="AP35" s="237">
        <f t="shared" si="11"/>
        <v>8.7773419214384589E-4</v>
      </c>
      <c r="AQ35" s="237">
        <f t="shared" si="12"/>
        <v>0</v>
      </c>
      <c r="AR35" s="237">
        <f t="shared" si="13"/>
        <v>0</v>
      </c>
      <c r="AS35" s="238">
        <f t="shared" si="42"/>
        <v>1</v>
      </c>
    </row>
    <row r="36" spans="2:45" x14ac:dyDescent="0.25">
      <c r="B36" s="293">
        <f t="shared" si="14"/>
        <v>8.1861266695389921E-3</v>
      </c>
      <c r="C36" s="161" t="str">
        <f>Lists!B35</f>
        <v>Manufacture of furniture</v>
      </c>
      <c r="D36" s="143">
        <f t="shared" si="15"/>
        <v>19</v>
      </c>
      <c r="E36" s="143">
        <f t="shared" si="16"/>
        <v>35286.203664300003</v>
      </c>
      <c r="F36" s="143">
        <f t="shared" si="17"/>
        <v>0</v>
      </c>
      <c r="G36" s="58">
        <f t="shared" si="18"/>
        <v>0</v>
      </c>
      <c r="H36" s="58">
        <f t="shared" si="19"/>
        <v>0</v>
      </c>
      <c r="I36" s="58">
        <f t="shared" si="20"/>
        <v>0</v>
      </c>
      <c r="J36" s="143">
        <f t="shared" si="21"/>
        <v>0</v>
      </c>
      <c r="K36" s="59">
        <f t="shared" si="22"/>
        <v>0.1628</v>
      </c>
      <c r="L36" s="143">
        <f t="shared" si="23"/>
        <v>0</v>
      </c>
      <c r="M36" s="59">
        <f t="shared" si="24"/>
        <v>0</v>
      </c>
      <c r="N36" s="143">
        <f t="shared" si="25"/>
        <v>0</v>
      </c>
      <c r="O36" s="59">
        <f t="shared" si="26"/>
        <v>0</v>
      </c>
      <c r="P36" s="143">
        <f t="shared" si="27"/>
        <v>0</v>
      </c>
      <c r="Q36" s="58">
        <f t="shared" si="28"/>
        <v>54.500000000000007</v>
      </c>
      <c r="R36" s="59">
        <f t="shared" si="29"/>
        <v>0</v>
      </c>
      <c r="S36" s="144">
        <f t="shared" si="30"/>
        <v>0</v>
      </c>
      <c r="T36" s="144">
        <f t="shared" si="31"/>
        <v>62.291000000000075</v>
      </c>
      <c r="U36" s="143">
        <f t="shared" si="32"/>
        <v>0</v>
      </c>
      <c r="V36" s="58">
        <f t="shared" si="33"/>
        <v>0</v>
      </c>
      <c r="W36" s="59">
        <f t="shared" si="34"/>
        <v>0</v>
      </c>
      <c r="X36" s="144">
        <f t="shared" si="35"/>
        <v>0</v>
      </c>
      <c r="Y36" s="144">
        <f t="shared" si="36"/>
        <v>35403.157464299999</v>
      </c>
      <c r="Z36" s="59">
        <f t="shared" si="37"/>
        <v>35.403157464300001</v>
      </c>
      <c r="AA36" s="444">
        <f t="shared" si="38"/>
        <v>32952.938480000004</v>
      </c>
      <c r="AB36" s="144">
        <f t="shared" si="39"/>
        <v>32.952938480000007</v>
      </c>
      <c r="AC36" s="262">
        <f t="shared" si="43"/>
        <v>7.4355098431877181E-2</v>
      </c>
      <c r="AE36" s="143">
        <f t="shared" si="1"/>
        <v>35286.203664300003</v>
      </c>
      <c r="AF36" s="58">
        <f t="shared" si="2"/>
        <v>0</v>
      </c>
      <c r="AG36" s="58">
        <f t="shared" si="41"/>
        <v>0.1628</v>
      </c>
      <c r="AH36" s="58">
        <f t="shared" si="3"/>
        <v>54.500000000000007</v>
      </c>
      <c r="AI36" s="58">
        <f t="shared" si="4"/>
        <v>62.291000000000075</v>
      </c>
      <c r="AJ36" s="58">
        <f t="shared" si="5"/>
        <v>0</v>
      </c>
      <c r="AK36" s="59">
        <f t="shared" si="6"/>
        <v>35403.157464299999</v>
      </c>
      <c r="AL36" s="293">
        <f t="shared" si="7"/>
        <v>1.3699705408955817E-3</v>
      </c>
      <c r="AM36" s="236">
        <f t="shared" si="8"/>
        <v>0.99669651498971723</v>
      </c>
      <c r="AN36" s="237">
        <f t="shared" si="9"/>
        <v>0</v>
      </c>
      <c r="AO36" s="237">
        <f t="shared" si="10"/>
        <v>4.5984599018933557E-6</v>
      </c>
      <c r="AP36" s="237">
        <f t="shared" si="11"/>
        <v>1.5394107165429235E-3</v>
      </c>
      <c r="AQ36" s="237">
        <f t="shared" si="12"/>
        <v>1.7594758338380797E-3</v>
      </c>
      <c r="AR36" s="237">
        <f t="shared" si="13"/>
        <v>0</v>
      </c>
      <c r="AS36" s="238">
        <f t="shared" si="42"/>
        <v>1</v>
      </c>
    </row>
    <row r="37" spans="2:45" x14ac:dyDescent="0.25">
      <c r="B37" s="293">
        <f t="shared" si="14"/>
        <v>3.4467901766479965E-2</v>
      </c>
      <c r="C37" s="161" t="str">
        <f>Lists!B36</f>
        <v>Other manufacturing</v>
      </c>
      <c r="D37" s="143">
        <f t="shared" si="15"/>
        <v>80</v>
      </c>
      <c r="E37" s="143">
        <f t="shared" si="16"/>
        <v>205268.55587740004</v>
      </c>
      <c r="F37" s="143">
        <f t="shared" si="17"/>
        <v>55633.2</v>
      </c>
      <c r="G37" s="58">
        <f t="shared" si="18"/>
        <v>0</v>
      </c>
      <c r="H37" s="58">
        <f t="shared" si="19"/>
        <v>33276</v>
      </c>
      <c r="I37" s="58">
        <f t="shared" si="20"/>
        <v>0</v>
      </c>
      <c r="J37" s="143">
        <f t="shared" si="21"/>
        <v>3655.4010999999996</v>
      </c>
      <c r="K37" s="59">
        <f t="shared" si="22"/>
        <v>4009.0491495999995</v>
      </c>
      <c r="L37" s="143">
        <f t="shared" si="23"/>
        <v>69.7059</v>
      </c>
      <c r="M37" s="59">
        <f t="shared" si="24"/>
        <v>0</v>
      </c>
      <c r="N37" s="143">
        <f t="shared" si="25"/>
        <v>405.3</v>
      </c>
      <c r="O37" s="59">
        <f t="shared" si="26"/>
        <v>205.2424</v>
      </c>
      <c r="P37" s="143">
        <f t="shared" si="27"/>
        <v>18990.195299999999</v>
      </c>
      <c r="Q37" s="58">
        <f t="shared" si="28"/>
        <v>1286.4180000000001</v>
      </c>
      <c r="R37" s="59">
        <f t="shared" si="29"/>
        <v>0</v>
      </c>
      <c r="S37" s="144">
        <f t="shared" si="30"/>
        <v>0</v>
      </c>
      <c r="T37" s="144">
        <f t="shared" si="31"/>
        <v>10867.728000000014</v>
      </c>
      <c r="U37" s="143">
        <f t="shared" si="32"/>
        <v>0</v>
      </c>
      <c r="V37" s="58">
        <f t="shared" si="33"/>
        <v>0</v>
      </c>
      <c r="W37" s="59">
        <f t="shared" si="34"/>
        <v>0</v>
      </c>
      <c r="X37" s="144">
        <f t="shared" si="35"/>
        <v>0</v>
      </c>
      <c r="Y37" s="144">
        <f t="shared" si="36"/>
        <v>351904.79572699987</v>
      </c>
      <c r="Z37" s="59">
        <f t="shared" si="37"/>
        <v>351.90479572699985</v>
      </c>
      <c r="AA37" s="444">
        <f t="shared" si="38"/>
        <v>358134.94025289995</v>
      </c>
      <c r="AB37" s="144">
        <f t="shared" si="39"/>
        <v>358.13494025289992</v>
      </c>
      <c r="AC37" s="262">
        <f t="shared" si="43"/>
        <v>-1.7396081268978125E-2</v>
      </c>
      <c r="AE37" s="143">
        <f t="shared" si="1"/>
        <v>205268.55587740004</v>
      </c>
      <c r="AF37" s="58">
        <f t="shared" si="2"/>
        <v>88909.2</v>
      </c>
      <c r="AG37" s="58">
        <f t="shared" si="41"/>
        <v>8344.6985495999979</v>
      </c>
      <c r="AH37" s="58">
        <f t="shared" si="3"/>
        <v>20276.613300000001</v>
      </c>
      <c r="AI37" s="58">
        <f t="shared" si="4"/>
        <v>10867.728000000014</v>
      </c>
      <c r="AJ37" s="58">
        <f t="shared" si="5"/>
        <v>0</v>
      </c>
      <c r="AK37" s="59">
        <f t="shared" si="6"/>
        <v>333666.79572700005</v>
      </c>
      <c r="AL37" s="293">
        <f t="shared" si="7"/>
        <v>1.2911664194979227E-2</v>
      </c>
      <c r="AM37" s="236">
        <f t="shared" si="8"/>
        <v>0.61519023920302496</v>
      </c>
      <c r="AN37" s="237">
        <f t="shared" si="9"/>
        <v>0.26646103579555408</v>
      </c>
      <c r="AO37" s="237">
        <f t="shared" si="10"/>
        <v>2.5009076888871721E-2</v>
      </c>
      <c r="AP37" s="237">
        <f t="shared" si="11"/>
        <v>6.0769047324055428E-2</v>
      </c>
      <c r="AQ37" s="237">
        <f t="shared" si="12"/>
        <v>3.2570600788493762E-2</v>
      </c>
      <c r="AR37" s="237">
        <f t="shared" si="13"/>
        <v>0</v>
      </c>
      <c r="AS37" s="238">
        <f t="shared" si="42"/>
        <v>1</v>
      </c>
    </row>
    <row r="38" spans="2:45" x14ac:dyDescent="0.25">
      <c r="B38" s="293">
        <f t="shared" si="14"/>
        <v>1.2925463162429987E-3</v>
      </c>
      <c r="C38" s="161" t="str">
        <f>Lists!B37</f>
        <v>Repair and installation of machinery and equipment</v>
      </c>
      <c r="D38" s="143">
        <f t="shared" si="15"/>
        <v>3</v>
      </c>
      <c r="E38" s="143">
        <f t="shared" si="16"/>
        <v>4207.5101082000001</v>
      </c>
      <c r="F38" s="143">
        <f t="shared" si="17"/>
        <v>36575.699999999997</v>
      </c>
      <c r="G38" s="58">
        <f t="shared" si="18"/>
        <v>0</v>
      </c>
      <c r="H38" s="58">
        <f t="shared" si="19"/>
        <v>0</v>
      </c>
      <c r="I38" s="58">
        <f t="shared" si="20"/>
        <v>0</v>
      </c>
      <c r="J38" s="143">
        <f t="shared" si="21"/>
        <v>369727.56</v>
      </c>
      <c r="K38" s="59">
        <f t="shared" si="22"/>
        <v>0</v>
      </c>
      <c r="L38" s="143">
        <f t="shared" si="23"/>
        <v>0</v>
      </c>
      <c r="M38" s="59">
        <f t="shared" si="24"/>
        <v>0</v>
      </c>
      <c r="N38" s="143">
        <f t="shared" si="25"/>
        <v>0</v>
      </c>
      <c r="O38" s="59">
        <f t="shared" si="26"/>
        <v>0</v>
      </c>
      <c r="P38" s="143">
        <f t="shared" si="27"/>
        <v>0</v>
      </c>
      <c r="Q38" s="58">
        <f t="shared" si="28"/>
        <v>0</v>
      </c>
      <c r="R38" s="59">
        <f t="shared" si="29"/>
        <v>0</v>
      </c>
      <c r="S38" s="144">
        <f t="shared" si="30"/>
        <v>0</v>
      </c>
      <c r="T38" s="144">
        <f t="shared" si="31"/>
        <v>0</v>
      </c>
      <c r="U38" s="143">
        <f t="shared" si="32"/>
        <v>0</v>
      </c>
      <c r="V38" s="58">
        <f t="shared" si="33"/>
        <v>0</v>
      </c>
      <c r="W38" s="59">
        <f t="shared" si="34"/>
        <v>0</v>
      </c>
      <c r="X38" s="144">
        <f t="shared" si="35"/>
        <v>0</v>
      </c>
      <c r="Y38" s="144">
        <f t="shared" si="36"/>
        <v>410510.77010819997</v>
      </c>
      <c r="Z38" s="59">
        <f t="shared" si="37"/>
        <v>410.51077010819995</v>
      </c>
      <c r="AA38" s="444">
        <f t="shared" si="38"/>
        <v>380284.11950010003</v>
      </c>
      <c r="AB38" s="144">
        <f t="shared" si="39"/>
        <v>380.28411950010002</v>
      </c>
      <c r="AC38" s="262">
        <f t="shared" si="43"/>
        <v>7.9484388272205983E-2</v>
      </c>
      <c r="AE38" s="143">
        <f t="shared" si="1"/>
        <v>4207.5101082000001</v>
      </c>
      <c r="AF38" s="58">
        <f t="shared" si="2"/>
        <v>36575.699999999997</v>
      </c>
      <c r="AG38" s="58">
        <f t="shared" si="41"/>
        <v>369727.56</v>
      </c>
      <c r="AH38" s="58">
        <f t="shared" si="3"/>
        <v>0</v>
      </c>
      <c r="AI38" s="58">
        <f t="shared" si="4"/>
        <v>0</v>
      </c>
      <c r="AJ38" s="58">
        <f t="shared" si="5"/>
        <v>0</v>
      </c>
      <c r="AK38" s="59">
        <f t="shared" si="6"/>
        <v>410510.77010820003</v>
      </c>
      <c r="AL38" s="293">
        <f t="shared" si="7"/>
        <v>1.5885240245469508E-2</v>
      </c>
      <c r="AM38" s="236">
        <f t="shared" si="8"/>
        <v>1.0249451207068232E-2</v>
      </c>
      <c r="AN38" s="237">
        <f t="shared" si="9"/>
        <v>8.9098027782217717E-2</v>
      </c>
      <c r="AO38" s="237">
        <f t="shared" si="10"/>
        <v>0.90065252101071402</v>
      </c>
      <c r="AP38" s="237">
        <f t="shared" si="11"/>
        <v>0</v>
      </c>
      <c r="AQ38" s="237">
        <f t="shared" si="12"/>
        <v>0</v>
      </c>
      <c r="AR38" s="237">
        <f t="shared" si="13"/>
        <v>0</v>
      </c>
      <c r="AS38" s="238">
        <f t="shared" si="42"/>
        <v>1</v>
      </c>
    </row>
    <row r="39" spans="2:45" x14ac:dyDescent="0.25">
      <c r="C39" s="213" t="str">
        <f>Lists!B38</f>
        <v>Electricity, gas, steam and air conditioning supply</v>
      </c>
      <c r="D39" s="231">
        <f t="shared" si="15"/>
        <v>29</v>
      </c>
      <c r="E39" s="231">
        <f t="shared" si="16"/>
        <v>310969.93674969999</v>
      </c>
      <c r="F39" s="231">
        <f t="shared" si="17"/>
        <v>68673.5</v>
      </c>
      <c r="G39" s="214">
        <f t="shared" si="18"/>
        <v>2251.1999999999998</v>
      </c>
      <c r="H39" s="214">
        <f t="shared" si="19"/>
        <v>25465.200000000001</v>
      </c>
      <c r="I39" s="214">
        <f t="shared" si="20"/>
        <v>3606710.5</v>
      </c>
      <c r="J39" s="231">
        <f t="shared" si="21"/>
        <v>68468.846399999995</v>
      </c>
      <c r="K39" s="215">
        <f t="shared" si="22"/>
        <v>2612.6377552000004</v>
      </c>
      <c r="L39" s="231">
        <f t="shared" si="23"/>
        <v>26223.120000000003</v>
      </c>
      <c r="M39" s="215">
        <f t="shared" si="24"/>
        <v>0</v>
      </c>
      <c r="N39" s="231">
        <f t="shared" si="25"/>
        <v>6.3000000000000007</v>
      </c>
      <c r="O39" s="215">
        <f t="shared" si="26"/>
        <v>43.847273200000004</v>
      </c>
      <c r="P39" s="231">
        <f t="shared" si="27"/>
        <v>1366209</v>
      </c>
      <c r="Q39" s="214">
        <f t="shared" si="28"/>
        <v>0</v>
      </c>
      <c r="R39" s="215">
        <f t="shared" si="29"/>
        <v>0</v>
      </c>
      <c r="S39" s="246">
        <f t="shared" si="30"/>
        <v>0</v>
      </c>
      <c r="T39" s="246">
        <f t="shared" si="31"/>
        <v>0</v>
      </c>
      <c r="U39" s="231">
        <f t="shared" si="32"/>
        <v>0</v>
      </c>
      <c r="V39" s="214">
        <f t="shared" si="33"/>
        <v>0</v>
      </c>
      <c r="W39" s="215">
        <f t="shared" si="34"/>
        <v>0</v>
      </c>
      <c r="X39" s="246">
        <f t="shared" si="35"/>
        <v>0</v>
      </c>
      <c r="Y39" s="246">
        <f t="shared" si="36"/>
        <v>6079422.0881780991</v>
      </c>
      <c r="Z39" s="215">
        <f t="shared" si="37"/>
        <v>6079.4220881780993</v>
      </c>
      <c r="AA39" s="444">
        <f>SUMIFS(AK$60:AK$3020,$J$60:$J$3020,$C39,$AN$60:$AN$3020,1)</f>
        <v>6075101.847779301</v>
      </c>
      <c r="AB39" s="144">
        <f t="shared" si="39"/>
        <v>6075.1018477793014</v>
      </c>
      <c r="AC39" s="262">
        <f t="shared" si="43"/>
        <v>7.1113876064105865E-4</v>
      </c>
      <c r="AE39" s="231">
        <f t="shared" si="1"/>
        <v>310969.93674969999</v>
      </c>
      <c r="AF39" s="214">
        <f t="shared" si="2"/>
        <v>3703100.4</v>
      </c>
      <c r="AG39" s="214">
        <f t="shared" si="41"/>
        <v>97354.751428400006</v>
      </c>
      <c r="AH39" s="214">
        <f t="shared" si="3"/>
        <v>1366209</v>
      </c>
      <c r="AI39" s="214">
        <f t="shared" si="4"/>
        <v>0</v>
      </c>
      <c r="AJ39" s="214">
        <f t="shared" si="5"/>
        <v>0</v>
      </c>
      <c r="AK39" s="215">
        <f t="shared" si="6"/>
        <v>5477634.0881781001</v>
      </c>
      <c r="AL39" s="293">
        <f t="shared" si="7"/>
        <v>0.21196406965046963</v>
      </c>
      <c r="AM39" s="239">
        <f t="shared" si="8"/>
        <v>5.6770848827021742E-2</v>
      </c>
      <c r="AN39" s="240">
        <f t="shared" si="9"/>
        <v>0.67604011885205673</v>
      </c>
      <c r="AO39" s="240">
        <f t="shared" si="10"/>
        <v>1.7773138888286143E-2</v>
      </c>
      <c r="AP39" s="240">
        <f t="shared" si="11"/>
        <v>0.2494158934326354</v>
      </c>
      <c r="AQ39" s="240">
        <f t="shared" si="12"/>
        <v>0</v>
      </c>
      <c r="AR39" s="240">
        <f t="shared" si="13"/>
        <v>0</v>
      </c>
      <c r="AS39" s="241">
        <f t="shared" si="42"/>
        <v>1</v>
      </c>
    </row>
    <row r="40" spans="2:45" x14ac:dyDescent="0.25">
      <c r="C40" s="213" t="str">
        <f>Lists!B39</f>
        <v>Water collection, treatment and supply</v>
      </c>
      <c r="D40" s="231">
        <f t="shared" si="15"/>
        <v>41</v>
      </c>
      <c r="E40" s="231">
        <f t="shared" si="16"/>
        <v>108780.82308590002</v>
      </c>
      <c r="F40" s="231">
        <f t="shared" si="17"/>
        <v>52566.5</v>
      </c>
      <c r="G40" s="214">
        <f t="shared" si="18"/>
        <v>0</v>
      </c>
      <c r="H40" s="214">
        <f t="shared" si="19"/>
        <v>0</v>
      </c>
      <c r="I40" s="214">
        <f t="shared" si="20"/>
        <v>0</v>
      </c>
      <c r="J40" s="231">
        <f t="shared" si="21"/>
        <v>1566.3018</v>
      </c>
      <c r="K40" s="215">
        <f t="shared" si="22"/>
        <v>927.43727999999999</v>
      </c>
      <c r="L40" s="231">
        <f t="shared" si="23"/>
        <v>0</v>
      </c>
      <c r="M40" s="215">
        <f t="shared" si="24"/>
        <v>13.3292</v>
      </c>
      <c r="N40" s="231">
        <f t="shared" si="25"/>
        <v>52.050000000000004</v>
      </c>
      <c r="O40" s="215">
        <f t="shared" si="26"/>
        <v>0.71794999999999998</v>
      </c>
      <c r="P40" s="231">
        <f t="shared" si="27"/>
        <v>0</v>
      </c>
      <c r="Q40" s="214">
        <f t="shared" si="28"/>
        <v>0</v>
      </c>
      <c r="R40" s="215">
        <f t="shared" si="29"/>
        <v>0</v>
      </c>
      <c r="S40" s="246">
        <f t="shared" si="30"/>
        <v>0</v>
      </c>
      <c r="T40" s="246">
        <f t="shared" si="31"/>
        <v>0</v>
      </c>
      <c r="U40" s="231">
        <f t="shared" si="32"/>
        <v>0</v>
      </c>
      <c r="V40" s="214">
        <f t="shared" si="33"/>
        <v>0</v>
      </c>
      <c r="W40" s="215">
        <f t="shared" si="34"/>
        <v>0</v>
      </c>
      <c r="X40" s="246">
        <f t="shared" si="35"/>
        <v>0</v>
      </c>
      <c r="Y40" s="246">
        <f t="shared" si="36"/>
        <v>163907.15931590003</v>
      </c>
      <c r="Z40" s="215">
        <f t="shared" si="37"/>
        <v>163.90715931590003</v>
      </c>
      <c r="AA40" s="444">
        <f t="shared" si="38"/>
        <v>106062.5827038</v>
      </c>
      <c r="AB40" s="144">
        <f t="shared" si="39"/>
        <v>106.0625827038</v>
      </c>
      <c r="AC40" s="262">
        <f t="shared" si="43"/>
        <v>0.54538155810934796</v>
      </c>
      <c r="AE40" s="231">
        <f t="shared" si="1"/>
        <v>108780.82308590002</v>
      </c>
      <c r="AF40" s="214">
        <f t="shared" si="2"/>
        <v>52566.5</v>
      </c>
      <c r="AG40" s="214">
        <f t="shared" si="41"/>
        <v>2559.8362300000003</v>
      </c>
      <c r="AH40" s="214">
        <f t="shared" si="3"/>
        <v>0</v>
      </c>
      <c r="AI40" s="214">
        <f t="shared" si="4"/>
        <v>0</v>
      </c>
      <c r="AJ40" s="214">
        <f t="shared" si="5"/>
        <v>0</v>
      </c>
      <c r="AK40" s="215">
        <f t="shared" si="6"/>
        <v>163907.1593159</v>
      </c>
      <c r="AL40" s="293">
        <f t="shared" si="7"/>
        <v>6.3425975474388843E-3</v>
      </c>
      <c r="AM40" s="239">
        <f t="shared" si="8"/>
        <v>0.66367340840948619</v>
      </c>
      <c r="AN40" s="240">
        <f t="shared" si="9"/>
        <v>0.32070899294086375</v>
      </c>
      <c r="AO40" s="240">
        <f t="shared" si="10"/>
        <v>1.5617598649650202E-2</v>
      </c>
      <c r="AP40" s="240">
        <f t="shared" si="11"/>
        <v>0</v>
      </c>
      <c r="AQ40" s="240">
        <f t="shared" si="12"/>
        <v>0</v>
      </c>
      <c r="AR40" s="240">
        <f t="shared" si="13"/>
        <v>0</v>
      </c>
      <c r="AS40" s="241">
        <f t="shared" si="42"/>
        <v>1</v>
      </c>
    </row>
    <row r="41" spans="2:45" x14ac:dyDescent="0.25">
      <c r="C41" s="213" t="str">
        <f>Lists!B40</f>
        <v>Sewerage</v>
      </c>
      <c r="D41" s="231">
        <f t="shared" si="15"/>
        <v>1</v>
      </c>
      <c r="E41" s="231">
        <f t="shared" si="16"/>
        <v>1373.2931450000001</v>
      </c>
      <c r="F41" s="231">
        <f t="shared" si="17"/>
        <v>0</v>
      </c>
      <c r="G41" s="214">
        <f t="shared" si="18"/>
        <v>0</v>
      </c>
      <c r="H41" s="214">
        <f t="shared" si="19"/>
        <v>0</v>
      </c>
      <c r="I41" s="214">
        <f t="shared" si="20"/>
        <v>0</v>
      </c>
      <c r="J41" s="231">
        <f t="shared" si="21"/>
        <v>0</v>
      </c>
      <c r="K41" s="215">
        <f t="shared" si="22"/>
        <v>0</v>
      </c>
      <c r="L41" s="231">
        <f t="shared" si="23"/>
        <v>0</v>
      </c>
      <c r="M41" s="215">
        <f t="shared" si="24"/>
        <v>0</v>
      </c>
      <c r="N41" s="231">
        <f t="shared" si="25"/>
        <v>0</v>
      </c>
      <c r="O41" s="215">
        <f t="shared" si="26"/>
        <v>0</v>
      </c>
      <c r="P41" s="231">
        <f t="shared" si="27"/>
        <v>0</v>
      </c>
      <c r="Q41" s="214">
        <f t="shared" si="28"/>
        <v>0</v>
      </c>
      <c r="R41" s="215">
        <f t="shared" si="29"/>
        <v>0</v>
      </c>
      <c r="S41" s="246">
        <f t="shared" si="30"/>
        <v>0</v>
      </c>
      <c r="T41" s="246">
        <f t="shared" si="31"/>
        <v>0</v>
      </c>
      <c r="U41" s="231">
        <f t="shared" si="32"/>
        <v>0</v>
      </c>
      <c r="V41" s="214">
        <f t="shared" si="33"/>
        <v>0</v>
      </c>
      <c r="W41" s="215">
        <f t="shared" si="34"/>
        <v>0</v>
      </c>
      <c r="X41" s="246">
        <f t="shared" si="35"/>
        <v>0</v>
      </c>
      <c r="Y41" s="246">
        <f t="shared" si="36"/>
        <v>1373.2931450000001</v>
      </c>
      <c r="Z41" s="215">
        <f t="shared" si="37"/>
        <v>1.3732931450000001</v>
      </c>
      <c r="AA41" s="444">
        <f t="shared" si="38"/>
        <v>0</v>
      </c>
      <c r="AB41" s="144">
        <f t="shared" si="39"/>
        <v>0</v>
      </c>
      <c r="AC41" s="262" t="str">
        <f t="shared" si="43"/>
        <v/>
      </c>
      <c r="AE41" s="231">
        <f t="shared" si="1"/>
        <v>1373.2931450000001</v>
      </c>
      <c r="AF41" s="214">
        <f t="shared" si="2"/>
        <v>0</v>
      </c>
      <c r="AG41" s="214">
        <f t="shared" si="41"/>
        <v>0</v>
      </c>
      <c r="AH41" s="214">
        <f t="shared" si="3"/>
        <v>0</v>
      </c>
      <c r="AI41" s="214">
        <f t="shared" si="4"/>
        <v>0</v>
      </c>
      <c r="AJ41" s="214">
        <f t="shared" si="5"/>
        <v>0</v>
      </c>
      <c r="AK41" s="215">
        <f t="shared" si="6"/>
        <v>1373.2931450000001</v>
      </c>
      <c r="AL41" s="293">
        <f t="shared" si="7"/>
        <v>5.3141337875329072E-5</v>
      </c>
      <c r="AM41" s="239">
        <f t="shared" si="8"/>
        <v>1</v>
      </c>
      <c r="AN41" s="240">
        <f t="shared" si="9"/>
        <v>0</v>
      </c>
      <c r="AO41" s="240">
        <f t="shared" si="10"/>
        <v>0</v>
      </c>
      <c r="AP41" s="240">
        <f t="shared" si="11"/>
        <v>0</v>
      </c>
      <c r="AQ41" s="240">
        <f t="shared" si="12"/>
        <v>0</v>
      </c>
      <c r="AR41" s="240">
        <f t="shared" si="13"/>
        <v>0</v>
      </c>
      <c r="AS41" s="241">
        <f t="shared" si="42"/>
        <v>1</v>
      </c>
    </row>
    <row r="42" spans="2:45" x14ac:dyDescent="0.25">
      <c r="C42" s="213" t="str">
        <f>Lists!B41</f>
        <v>Waste collection, treatment and disposal activities; materials recovery</v>
      </c>
      <c r="D42" s="231">
        <f t="shared" si="15"/>
        <v>2</v>
      </c>
      <c r="E42" s="231">
        <f t="shared" si="16"/>
        <v>1823.4152534</v>
      </c>
      <c r="F42" s="231">
        <f t="shared" si="17"/>
        <v>0</v>
      </c>
      <c r="G42" s="214">
        <f t="shared" si="18"/>
        <v>0</v>
      </c>
      <c r="H42" s="214">
        <f t="shared" si="19"/>
        <v>0</v>
      </c>
      <c r="I42" s="214">
        <f t="shared" si="20"/>
        <v>0</v>
      </c>
      <c r="J42" s="231">
        <f t="shared" si="21"/>
        <v>0</v>
      </c>
      <c r="K42" s="215">
        <f t="shared" si="22"/>
        <v>600.16</v>
      </c>
      <c r="L42" s="231">
        <f t="shared" si="23"/>
        <v>0</v>
      </c>
      <c r="M42" s="215">
        <f t="shared" si="24"/>
        <v>0</v>
      </c>
      <c r="N42" s="231">
        <f t="shared" si="25"/>
        <v>0</v>
      </c>
      <c r="O42" s="215">
        <f t="shared" si="26"/>
        <v>2.0003000000000002</v>
      </c>
      <c r="P42" s="231">
        <f t="shared" si="27"/>
        <v>0</v>
      </c>
      <c r="Q42" s="214">
        <f t="shared" si="28"/>
        <v>1922.7600000000002</v>
      </c>
      <c r="R42" s="215">
        <f t="shared" si="29"/>
        <v>0</v>
      </c>
      <c r="S42" s="246">
        <f t="shared" si="30"/>
        <v>0</v>
      </c>
      <c r="T42" s="246">
        <f t="shared" si="31"/>
        <v>0</v>
      </c>
      <c r="U42" s="231">
        <f t="shared" si="32"/>
        <v>0</v>
      </c>
      <c r="V42" s="214">
        <f t="shared" si="33"/>
        <v>0</v>
      </c>
      <c r="W42" s="215">
        <f t="shared" si="34"/>
        <v>0</v>
      </c>
      <c r="X42" s="246">
        <f t="shared" si="35"/>
        <v>0</v>
      </c>
      <c r="Y42" s="246">
        <f t="shared" si="36"/>
        <v>4348.3355534000002</v>
      </c>
      <c r="Z42" s="215">
        <f t="shared" si="37"/>
        <v>4.3483355534000001</v>
      </c>
      <c r="AA42" s="444">
        <f t="shared" si="38"/>
        <v>4890</v>
      </c>
      <c r="AB42" s="144">
        <f t="shared" si="39"/>
        <v>4.8899999999999997</v>
      </c>
      <c r="AC42" s="262">
        <f t="shared" si="43"/>
        <v>-0.11076982548057251</v>
      </c>
      <c r="AE42" s="231">
        <f t="shared" si="1"/>
        <v>1823.4152534</v>
      </c>
      <c r="AF42" s="214">
        <f t="shared" si="2"/>
        <v>0</v>
      </c>
      <c r="AG42" s="214">
        <f t="shared" si="41"/>
        <v>602.16030000000001</v>
      </c>
      <c r="AH42" s="214">
        <f t="shared" si="3"/>
        <v>1922.7600000000002</v>
      </c>
      <c r="AI42" s="214">
        <f t="shared" si="4"/>
        <v>0</v>
      </c>
      <c r="AJ42" s="214">
        <f t="shared" si="5"/>
        <v>0</v>
      </c>
      <c r="AK42" s="215">
        <f t="shared" si="6"/>
        <v>4348.3355534000002</v>
      </c>
      <c r="AL42" s="293">
        <f t="shared" si="7"/>
        <v>1.6826441585313193E-4</v>
      </c>
      <c r="AM42" s="239">
        <f t="shared" si="8"/>
        <v>0.41933637158573384</v>
      </c>
      <c r="AN42" s="240">
        <f t="shared" si="9"/>
        <v>0</v>
      </c>
      <c r="AO42" s="240">
        <f t="shared" si="10"/>
        <v>0.13848064221473566</v>
      </c>
      <c r="AP42" s="240">
        <f t="shared" si="11"/>
        <v>0.4421829861995305</v>
      </c>
      <c r="AQ42" s="240">
        <f t="shared" si="12"/>
        <v>0</v>
      </c>
      <c r="AR42" s="240">
        <f t="shared" si="13"/>
        <v>0</v>
      </c>
      <c r="AS42" s="241">
        <f t="shared" si="42"/>
        <v>1</v>
      </c>
    </row>
    <row r="43" spans="2:45" x14ac:dyDescent="0.25">
      <c r="C43" s="213" t="str">
        <f>Lists!B42</f>
        <v>Remediation activities and other waste management services</v>
      </c>
      <c r="D43" s="231">
        <f t="shared" si="15"/>
        <v>0</v>
      </c>
      <c r="E43" s="231">
        <f t="shared" si="16"/>
        <v>0</v>
      </c>
      <c r="F43" s="231">
        <f t="shared" si="17"/>
        <v>0</v>
      </c>
      <c r="G43" s="214">
        <f t="shared" si="18"/>
        <v>0</v>
      </c>
      <c r="H43" s="214">
        <f t="shared" si="19"/>
        <v>0</v>
      </c>
      <c r="I43" s="214">
        <f t="shared" si="20"/>
        <v>0</v>
      </c>
      <c r="J43" s="231">
        <f t="shared" si="21"/>
        <v>0</v>
      </c>
      <c r="K43" s="215">
        <f t="shared" si="22"/>
        <v>0</v>
      </c>
      <c r="L43" s="231">
        <f t="shared" si="23"/>
        <v>0</v>
      </c>
      <c r="M43" s="215">
        <f t="shared" si="24"/>
        <v>0</v>
      </c>
      <c r="N43" s="231">
        <f t="shared" si="25"/>
        <v>0</v>
      </c>
      <c r="O43" s="215">
        <f t="shared" si="26"/>
        <v>0</v>
      </c>
      <c r="P43" s="231">
        <f t="shared" si="27"/>
        <v>0</v>
      </c>
      <c r="Q43" s="214">
        <f t="shared" si="28"/>
        <v>0</v>
      </c>
      <c r="R43" s="215">
        <f t="shared" si="29"/>
        <v>0</v>
      </c>
      <c r="S43" s="246">
        <f t="shared" si="30"/>
        <v>0</v>
      </c>
      <c r="T43" s="246">
        <f t="shared" si="31"/>
        <v>0</v>
      </c>
      <c r="U43" s="231">
        <f t="shared" si="32"/>
        <v>0</v>
      </c>
      <c r="V43" s="214">
        <f t="shared" si="33"/>
        <v>0</v>
      </c>
      <c r="W43" s="215">
        <f t="shared" si="34"/>
        <v>0</v>
      </c>
      <c r="X43" s="246">
        <f t="shared" si="35"/>
        <v>0</v>
      </c>
      <c r="Y43" s="246">
        <f t="shared" si="36"/>
        <v>0</v>
      </c>
      <c r="Z43" s="215">
        <f t="shared" si="37"/>
        <v>0</v>
      </c>
      <c r="AA43" s="444">
        <f t="shared" si="38"/>
        <v>0</v>
      </c>
      <c r="AB43" s="144">
        <f t="shared" si="39"/>
        <v>0</v>
      </c>
      <c r="AC43" s="262" t="str">
        <f t="shared" si="43"/>
        <v/>
      </c>
      <c r="AE43" s="231">
        <f t="shared" si="1"/>
        <v>0</v>
      </c>
      <c r="AF43" s="214">
        <f t="shared" si="2"/>
        <v>0</v>
      </c>
      <c r="AG43" s="214">
        <f t="shared" si="41"/>
        <v>0</v>
      </c>
      <c r="AH43" s="214">
        <f t="shared" si="3"/>
        <v>0</v>
      </c>
      <c r="AI43" s="214">
        <f t="shared" si="4"/>
        <v>0</v>
      </c>
      <c r="AJ43" s="214">
        <f t="shared" si="5"/>
        <v>0</v>
      </c>
      <c r="AK43" s="215">
        <f t="shared" si="6"/>
        <v>0</v>
      </c>
      <c r="AL43" s="293">
        <f t="shared" si="7"/>
        <v>0</v>
      </c>
      <c r="AM43" s="239" t="str">
        <f t="shared" si="8"/>
        <v/>
      </c>
      <c r="AN43" s="240" t="str">
        <f t="shared" si="9"/>
        <v/>
      </c>
      <c r="AO43" s="240" t="str">
        <f t="shared" si="10"/>
        <v/>
      </c>
      <c r="AP43" s="240" t="str">
        <f t="shared" si="11"/>
        <v/>
      </c>
      <c r="AQ43" s="240" t="str">
        <f t="shared" si="12"/>
        <v/>
      </c>
      <c r="AR43" s="240" t="str">
        <f t="shared" si="13"/>
        <v/>
      </c>
      <c r="AS43" s="241" t="str">
        <f t="shared" si="42"/>
        <v/>
      </c>
    </row>
    <row r="44" spans="2:45" x14ac:dyDescent="0.25">
      <c r="C44" s="213" t="str">
        <f>Lists!B43</f>
        <v>Construction</v>
      </c>
      <c r="D44" s="231">
        <f t="shared" si="15"/>
        <v>5</v>
      </c>
      <c r="E44" s="231">
        <f t="shared" si="16"/>
        <v>4728.9643351000004</v>
      </c>
      <c r="F44" s="231">
        <f t="shared" si="17"/>
        <v>0</v>
      </c>
      <c r="G44" s="214">
        <f t="shared" si="18"/>
        <v>0</v>
      </c>
      <c r="H44" s="214">
        <f t="shared" si="19"/>
        <v>0</v>
      </c>
      <c r="I44" s="214">
        <f t="shared" si="20"/>
        <v>0</v>
      </c>
      <c r="J44" s="231">
        <f t="shared" si="21"/>
        <v>1081.2</v>
      </c>
      <c r="K44" s="215">
        <f t="shared" si="22"/>
        <v>0</v>
      </c>
      <c r="L44" s="231">
        <f t="shared" si="23"/>
        <v>1277.0999999999999</v>
      </c>
      <c r="M44" s="215">
        <f t="shared" si="24"/>
        <v>0</v>
      </c>
      <c r="N44" s="231">
        <f t="shared" si="25"/>
        <v>1.05</v>
      </c>
      <c r="O44" s="215">
        <f t="shared" si="26"/>
        <v>0</v>
      </c>
      <c r="P44" s="231">
        <f t="shared" si="27"/>
        <v>0</v>
      </c>
      <c r="Q44" s="214">
        <f t="shared" si="28"/>
        <v>0</v>
      </c>
      <c r="R44" s="215">
        <f t="shared" si="29"/>
        <v>0</v>
      </c>
      <c r="S44" s="246">
        <f t="shared" si="30"/>
        <v>0</v>
      </c>
      <c r="T44" s="246">
        <f t="shared" si="31"/>
        <v>0</v>
      </c>
      <c r="U44" s="231">
        <f t="shared" si="32"/>
        <v>0</v>
      </c>
      <c r="V44" s="214">
        <f t="shared" si="33"/>
        <v>0</v>
      </c>
      <c r="W44" s="215">
        <f t="shared" si="34"/>
        <v>0</v>
      </c>
      <c r="X44" s="246">
        <f t="shared" si="35"/>
        <v>0</v>
      </c>
      <c r="Y44" s="246">
        <f t="shared" si="36"/>
        <v>7088.3143350999999</v>
      </c>
      <c r="Z44" s="215">
        <f t="shared" si="37"/>
        <v>7.0883143350999998</v>
      </c>
      <c r="AA44" s="444">
        <f t="shared" si="38"/>
        <v>6654.2300000000005</v>
      </c>
      <c r="AB44" s="144">
        <f t="shared" si="39"/>
        <v>6.6542300000000001</v>
      </c>
      <c r="AC44" s="262">
        <f t="shared" si="43"/>
        <v>6.5234344935477084E-2</v>
      </c>
      <c r="AE44" s="231">
        <f t="shared" si="1"/>
        <v>4728.9643351000004</v>
      </c>
      <c r="AF44" s="214">
        <f t="shared" si="2"/>
        <v>0</v>
      </c>
      <c r="AG44" s="214">
        <f t="shared" si="41"/>
        <v>2359.3500000000004</v>
      </c>
      <c r="AH44" s="214">
        <f t="shared" si="3"/>
        <v>0</v>
      </c>
      <c r="AI44" s="214">
        <f t="shared" si="4"/>
        <v>0</v>
      </c>
      <c r="AJ44" s="214">
        <f t="shared" si="5"/>
        <v>0</v>
      </c>
      <c r="AK44" s="215">
        <f t="shared" si="6"/>
        <v>7088.3143351000008</v>
      </c>
      <c r="AL44" s="293">
        <f t="shared" si="7"/>
        <v>2.7429140560378143E-4</v>
      </c>
      <c r="AM44" s="239">
        <f t="shared" si="8"/>
        <v>0.66714935477438653</v>
      </c>
      <c r="AN44" s="240">
        <f t="shared" si="9"/>
        <v>0</v>
      </c>
      <c r="AO44" s="240">
        <f t="shared" si="10"/>
        <v>0.33285064522561342</v>
      </c>
      <c r="AP44" s="240">
        <f t="shared" si="11"/>
        <v>0</v>
      </c>
      <c r="AQ44" s="240">
        <f t="shared" si="12"/>
        <v>0</v>
      </c>
      <c r="AR44" s="240">
        <f t="shared" si="13"/>
        <v>0</v>
      </c>
      <c r="AS44" s="241">
        <f t="shared" si="42"/>
        <v>1</v>
      </c>
    </row>
    <row r="45" spans="2:45" x14ac:dyDescent="0.25">
      <c r="C45" s="213" t="str">
        <f>Lists!B44</f>
        <v>Wholesale</v>
      </c>
      <c r="D45" s="231">
        <f t="shared" si="15"/>
        <v>36</v>
      </c>
      <c r="E45" s="231">
        <f t="shared" si="16"/>
        <v>77727.968607800023</v>
      </c>
      <c r="F45" s="231">
        <f t="shared" si="17"/>
        <v>17290.699999999997</v>
      </c>
      <c r="G45" s="214">
        <f t="shared" si="18"/>
        <v>0</v>
      </c>
      <c r="H45" s="214">
        <f t="shared" si="19"/>
        <v>0</v>
      </c>
      <c r="I45" s="214">
        <f t="shared" si="20"/>
        <v>0</v>
      </c>
      <c r="J45" s="231">
        <f t="shared" si="21"/>
        <v>129.846</v>
      </c>
      <c r="K45" s="215">
        <f t="shared" si="22"/>
        <v>18.524000000000001</v>
      </c>
      <c r="L45" s="231">
        <f t="shared" si="23"/>
        <v>0</v>
      </c>
      <c r="M45" s="215">
        <f t="shared" si="24"/>
        <v>0</v>
      </c>
      <c r="N45" s="231">
        <f t="shared" si="25"/>
        <v>0</v>
      </c>
      <c r="O45" s="215">
        <f t="shared" si="26"/>
        <v>16.580079999999999</v>
      </c>
      <c r="P45" s="231">
        <f t="shared" si="27"/>
        <v>1.6559999999999999E-3</v>
      </c>
      <c r="Q45" s="214">
        <f t="shared" si="28"/>
        <v>2863.9313999999999</v>
      </c>
      <c r="R45" s="215">
        <f t="shared" si="29"/>
        <v>0</v>
      </c>
      <c r="S45" s="246">
        <f t="shared" si="30"/>
        <v>0</v>
      </c>
      <c r="T45" s="246">
        <f t="shared" si="31"/>
        <v>0</v>
      </c>
      <c r="U45" s="231">
        <f t="shared" si="32"/>
        <v>0</v>
      </c>
      <c r="V45" s="214">
        <f t="shared" si="33"/>
        <v>0</v>
      </c>
      <c r="W45" s="215">
        <f t="shared" si="34"/>
        <v>0</v>
      </c>
      <c r="X45" s="246">
        <f t="shared" si="35"/>
        <v>0</v>
      </c>
      <c r="Y45" s="246">
        <f t="shared" si="36"/>
        <v>500053.5517438</v>
      </c>
      <c r="Z45" s="215">
        <f t="shared" si="37"/>
        <v>500.05355174379997</v>
      </c>
      <c r="AA45" s="444">
        <f t="shared" si="38"/>
        <v>514126.10369700001</v>
      </c>
      <c r="AB45" s="144">
        <f t="shared" si="39"/>
        <v>514.12610369699996</v>
      </c>
      <c r="AC45" s="262">
        <f t="shared" si="43"/>
        <v>-2.7371790407074222E-2</v>
      </c>
      <c r="AE45" s="231">
        <f t="shared" si="1"/>
        <v>77727.968607800023</v>
      </c>
      <c r="AF45" s="214">
        <f t="shared" si="2"/>
        <v>17290.699999999997</v>
      </c>
      <c r="AG45" s="214">
        <f t="shared" si="41"/>
        <v>164.95008000000001</v>
      </c>
      <c r="AH45" s="214">
        <f t="shared" si="3"/>
        <v>2863.9330559999999</v>
      </c>
      <c r="AI45" s="214">
        <f t="shared" si="4"/>
        <v>0</v>
      </c>
      <c r="AJ45" s="214">
        <f t="shared" si="5"/>
        <v>0</v>
      </c>
      <c r="AK45" s="215">
        <f t="shared" si="6"/>
        <v>98047.55174380001</v>
      </c>
      <c r="AL45" s="293">
        <f t="shared" si="7"/>
        <v>3.7940756451282556E-3</v>
      </c>
      <c r="AM45" s="239">
        <f t="shared" si="8"/>
        <v>0.79275787335215242</v>
      </c>
      <c r="AN45" s="240">
        <f t="shared" si="9"/>
        <v>0.17635014533744711</v>
      </c>
      <c r="AO45" s="240">
        <f t="shared" si="10"/>
        <v>1.6823477696925823E-3</v>
      </c>
      <c r="AP45" s="240">
        <f t="shared" si="11"/>
        <v>2.920963354070796E-2</v>
      </c>
      <c r="AQ45" s="240">
        <f t="shared" si="12"/>
        <v>0</v>
      </c>
      <c r="AR45" s="240">
        <f t="shared" si="13"/>
        <v>0</v>
      </c>
      <c r="AS45" s="241">
        <f t="shared" si="42"/>
        <v>1</v>
      </c>
    </row>
    <row r="46" spans="2:45" x14ac:dyDescent="0.25">
      <c r="C46" s="213" t="str">
        <f>Lists!B45</f>
        <v>Retail</v>
      </c>
      <c r="D46" s="231">
        <f t="shared" si="15"/>
        <v>12</v>
      </c>
      <c r="E46" s="231">
        <f t="shared" si="16"/>
        <v>28262.417825400007</v>
      </c>
      <c r="F46" s="231">
        <f t="shared" si="17"/>
        <v>0</v>
      </c>
      <c r="G46" s="214">
        <f t="shared" si="18"/>
        <v>0</v>
      </c>
      <c r="H46" s="214">
        <f t="shared" si="19"/>
        <v>0</v>
      </c>
      <c r="I46" s="214">
        <f t="shared" si="20"/>
        <v>0</v>
      </c>
      <c r="J46" s="231">
        <f t="shared" si="21"/>
        <v>16.32</v>
      </c>
      <c r="K46" s="215">
        <f t="shared" si="22"/>
        <v>30679.704000000002</v>
      </c>
      <c r="L46" s="231">
        <f t="shared" si="23"/>
        <v>0</v>
      </c>
      <c r="M46" s="215">
        <f t="shared" si="24"/>
        <v>0</v>
      </c>
      <c r="N46" s="231">
        <f t="shared" si="25"/>
        <v>0</v>
      </c>
      <c r="O46" s="215">
        <f t="shared" si="26"/>
        <v>0</v>
      </c>
      <c r="P46" s="231">
        <f t="shared" si="27"/>
        <v>1593</v>
      </c>
      <c r="Q46" s="214">
        <f t="shared" si="28"/>
        <v>0</v>
      </c>
      <c r="R46" s="215">
        <f t="shared" si="29"/>
        <v>0</v>
      </c>
      <c r="S46" s="246">
        <f t="shared" si="30"/>
        <v>0</v>
      </c>
      <c r="T46" s="246">
        <f t="shared" si="31"/>
        <v>0</v>
      </c>
      <c r="U46" s="231">
        <f t="shared" si="32"/>
        <v>0</v>
      </c>
      <c r="V46" s="214">
        <f t="shared" si="33"/>
        <v>0</v>
      </c>
      <c r="W46" s="215">
        <f t="shared" si="34"/>
        <v>0</v>
      </c>
      <c r="X46" s="246">
        <f t="shared" si="35"/>
        <v>0</v>
      </c>
      <c r="Y46" s="246">
        <f t="shared" si="36"/>
        <v>60551.44182539999</v>
      </c>
      <c r="Z46" s="215">
        <f t="shared" si="37"/>
        <v>60.551441825399991</v>
      </c>
      <c r="AA46" s="444">
        <f t="shared" si="38"/>
        <v>25793.090829299999</v>
      </c>
      <c r="AB46" s="144">
        <f t="shared" si="39"/>
        <v>25.793090829299999</v>
      </c>
      <c r="AC46" s="262">
        <f t="shared" si="43"/>
        <v>1.3475837861438378</v>
      </c>
      <c r="AE46" s="231">
        <f t="shared" si="1"/>
        <v>28262.417825400007</v>
      </c>
      <c r="AF46" s="214">
        <f t="shared" si="2"/>
        <v>0</v>
      </c>
      <c r="AG46" s="214">
        <f t="shared" si="41"/>
        <v>30696.024000000001</v>
      </c>
      <c r="AH46" s="214">
        <f t="shared" si="3"/>
        <v>1593</v>
      </c>
      <c r="AI46" s="214">
        <f t="shared" si="4"/>
        <v>0</v>
      </c>
      <c r="AJ46" s="214">
        <f t="shared" si="5"/>
        <v>0</v>
      </c>
      <c r="AK46" s="215">
        <f t="shared" si="6"/>
        <v>60551.441825400005</v>
      </c>
      <c r="AL46" s="293">
        <f t="shared" si="7"/>
        <v>2.3431156272770252E-3</v>
      </c>
      <c r="AM46" s="239">
        <f t="shared" si="8"/>
        <v>0.46675053431253788</v>
      </c>
      <c r="AN46" s="240">
        <f t="shared" si="9"/>
        <v>0</v>
      </c>
      <c r="AO46" s="240">
        <f t="shared" si="10"/>
        <v>0.50694125646936605</v>
      </c>
      <c r="AP46" s="240">
        <f t="shared" si="11"/>
        <v>2.630820921809613E-2</v>
      </c>
      <c r="AQ46" s="240">
        <f t="shared" si="12"/>
        <v>0</v>
      </c>
      <c r="AR46" s="240">
        <f t="shared" si="13"/>
        <v>0</v>
      </c>
      <c r="AS46" s="241">
        <f t="shared" si="42"/>
        <v>1</v>
      </c>
    </row>
    <row r="47" spans="2:45" x14ac:dyDescent="0.25">
      <c r="C47" s="213" t="str">
        <f>Lists!B46</f>
        <v>Transport</v>
      </c>
      <c r="D47" s="231">
        <f t="shared" si="15"/>
        <v>84</v>
      </c>
      <c r="E47" s="231">
        <f t="shared" si="16"/>
        <v>62625.781377840001</v>
      </c>
      <c r="F47" s="231">
        <f t="shared" si="17"/>
        <v>0</v>
      </c>
      <c r="G47" s="214">
        <f t="shared" si="18"/>
        <v>0</v>
      </c>
      <c r="H47" s="214">
        <f t="shared" si="19"/>
        <v>0</v>
      </c>
      <c r="I47" s="214">
        <f t="shared" si="20"/>
        <v>0</v>
      </c>
      <c r="J47" s="231">
        <f t="shared" si="21"/>
        <v>81139.637320000023</v>
      </c>
      <c r="K47" s="215">
        <f t="shared" si="22"/>
        <v>89886.653120000017</v>
      </c>
      <c r="L47" s="231">
        <f t="shared" si="23"/>
        <v>25831.151099999999</v>
      </c>
      <c r="M47" s="215">
        <f t="shared" si="24"/>
        <v>274.86822000000001</v>
      </c>
      <c r="N47" s="231">
        <f t="shared" si="25"/>
        <v>1104.8030999999999</v>
      </c>
      <c r="O47" s="215">
        <f t="shared" si="26"/>
        <v>2007.6264100000003</v>
      </c>
      <c r="P47" s="231">
        <f t="shared" si="27"/>
        <v>8.8200000000000001E-2</v>
      </c>
      <c r="Q47" s="214">
        <f t="shared" si="28"/>
        <v>0</v>
      </c>
      <c r="R47" s="215">
        <f t="shared" si="29"/>
        <v>0</v>
      </c>
      <c r="S47" s="246">
        <f t="shared" si="30"/>
        <v>0</v>
      </c>
      <c r="T47" s="246">
        <f t="shared" si="31"/>
        <v>0</v>
      </c>
      <c r="U47" s="231">
        <f t="shared" si="32"/>
        <v>0</v>
      </c>
      <c r="V47" s="214">
        <f t="shared" si="33"/>
        <v>0</v>
      </c>
      <c r="W47" s="215">
        <f t="shared" si="34"/>
        <v>0</v>
      </c>
      <c r="X47" s="246">
        <f t="shared" si="35"/>
        <v>0</v>
      </c>
      <c r="Y47" s="246">
        <f t="shared" si="36"/>
        <v>273574.60884784005</v>
      </c>
      <c r="Z47" s="215">
        <f t="shared" si="37"/>
        <v>273.57460884784007</v>
      </c>
      <c r="AA47" s="444">
        <f t="shared" si="38"/>
        <v>224276.41841390001</v>
      </c>
      <c r="AB47" s="144">
        <f t="shared" si="39"/>
        <v>224.27641841390002</v>
      </c>
      <c r="AC47" s="262">
        <f t="shared" si="43"/>
        <v>0.21980995943568488</v>
      </c>
      <c r="AE47" s="231">
        <f t="shared" si="1"/>
        <v>62625.781377840001</v>
      </c>
      <c r="AF47" s="214">
        <f t="shared" si="2"/>
        <v>0</v>
      </c>
      <c r="AG47" s="214">
        <f t="shared" si="41"/>
        <v>200244.73927000002</v>
      </c>
      <c r="AH47" s="214">
        <f t="shared" si="3"/>
        <v>8.8200000000000001E-2</v>
      </c>
      <c r="AI47" s="214">
        <f t="shared" si="4"/>
        <v>0</v>
      </c>
      <c r="AJ47" s="214">
        <f t="shared" si="5"/>
        <v>0</v>
      </c>
      <c r="AK47" s="215">
        <f t="shared" si="6"/>
        <v>262870.60884783999</v>
      </c>
      <c r="AL47" s="293">
        <f t="shared" si="7"/>
        <v>1.0172115031038426E-2</v>
      </c>
      <c r="AM47" s="239">
        <f t="shared" si="8"/>
        <v>0.23823805047026123</v>
      </c>
      <c r="AN47" s="240">
        <f t="shared" si="9"/>
        <v>0</v>
      </c>
      <c r="AO47" s="240">
        <f t="shared" si="10"/>
        <v>0.76176161400344944</v>
      </c>
      <c r="AP47" s="240">
        <f t="shared" si="11"/>
        <v>3.3552628947975573E-7</v>
      </c>
      <c r="AQ47" s="240">
        <f t="shared" si="12"/>
        <v>0</v>
      </c>
      <c r="AR47" s="240">
        <f t="shared" si="13"/>
        <v>0</v>
      </c>
      <c r="AS47" s="241">
        <f t="shared" si="42"/>
        <v>1</v>
      </c>
    </row>
    <row r="48" spans="2:45" x14ac:dyDescent="0.25">
      <c r="C48" s="213" t="str">
        <f>Lists!B47</f>
        <v>Agriculture</v>
      </c>
      <c r="D48" s="231">
        <f t="shared" si="15"/>
        <v>20</v>
      </c>
      <c r="E48" s="231">
        <f t="shared" si="16"/>
        <v>26962.959236300001</v>
      </c>
      <c r="F48" s="231">
        <f t="shared" si="17"/>
        <v>0</v>
      </c>
      <c r="G48" s="214">
        <f t="shared" si="18"/>
        <v>0</v>
      </c>
      <c r="H48" s="214">
        <f t="shared" si="19"/>
        <v>0</v>
      </c>
      <c r="I48" s="214">
        <f t="shared" si="20"/>
        <v>0</v>
      </c>
      <c r="J48" s="231">
        <f t="shared" si="21"/>
        <v>3516.1440000000002</v>
      </c>
      <c r="K48" s="215">
        <f t="shared" si="22"/>
        <v>26.400000000000002</v>
      </c>
      <c r="L48" s="231">
        <f t="shared" si="23"/>
        <v>0</v>
      </c>
      <c r="M48" s="215">
        <f t="shared" si="24"/>
        <v>0</v>
      </c>
      <c r="N48" s="231">
        <f t="shared" si="25"/>
        <v>140.70000000000002</v>
      </c>
      <c r="O48" s="215">
        <f t="shared" si="26"/>
        <v>0</v>
      </c>
      <c r="P48" s="231">
        <f t="shared" si="27"/>
        <v>0</v>
      </c>
      <c r="Q48" s="214">
        <f t="shared" si="28"/>
        <v>0</v>
      </c>
      <c r="R48" s="215">
        <f t="shared" si="29"/>
        <v>0</v>
      </c>
      <c r="S48" s="246">
        <f t="shared" si="30"/>
        <v>0</v>
      </c>
      <c r="T48" s="246">
        <f t="shared" si="31"/>
        <v>872.07400000000098</v>
      </c>
      <c r="U48" s="231">
        <f t="shared" si="32"/>
        <v>0</v>
      </c>
      <c r="V48" s="214">
        <f t="shared" si="33"/>
        <v>0</v>
      </c>
      <c r="W48" s="215">
        <f t="shared" si="34"/>
        <v>0</v>
      </c>
      <c r="X48" s="246">
        <f t="shared" si="35"/>
        <v>0</v>
      </c>
      <c r="Y48" s="246">
        <f t="shared" si="36"/>
        <v>31518.277236300008</v>
      </c>
      <c r="Z48" s="215">
        <f t="shared" si="37"/>
        <v>31.518277236300008</v>
      </c>
      <c r="AA48" s="444">
        <f t="shared" si="38"/>
        <v>36067.853286500002</v>
      </c>
      <c r="AB48" s="144">
        <f t="shared" si="39"/>
        <v>36.067853286500004</v>
      </c>
      <c r="AC48" s="262">
        <f t="shared" si="43"/>
        <v>-0.12613936332891973</v>
      </c>
      <c r="AE48" s="231">
        <f t="shared" si="1"/>
        <v>26962.959236300001</v>
      </c>
      <c r="AF48" s="214">
        <f t="shared" si="2"/>
        <v>0</v>
      </c>
      <c r="AG48" s="214">
        <f t="shared" si="41"/>
        <v>3683.2440000000001</v>
      </c>
      <c r="AH48" s="214">
        <f t="shared" si="3"/>
        <v>0</v>
      </c>
      <c r="AI48" s="214">
        <f t="shared" si="4"/>
        <v>872.07400000000098</v>
      </c>
      <c r="AJ48" s="214">
        <f t="shared" si="5"/>
        <v>0</v>
      </c>
      <c r="AK48" s="215">
        <f t="shared" si="6"/>
        <v>31518.2772363</v>
      </c>
      <c r="AL48" s="293">
        <f t="shared" si="7"/>
        <v>1.2196401226939142E-3</v>
      </c>
      <c r="AM48" s="239">
        <f t="shared" si="8"/>
        <v>0.85547059041813422</v>
      </c>
      <c r="AN48" s="240">
        <f t="shared" si="9"/>
        <v>0</v>
      </c>
      <c r="AO48" s="240">
        <f t="shared" si="10"/>
        <v>0.11686057497324001</v>
      </c>
      <c r="AP48" s="240">
        <f t="shared" si="11"/>
        <v>0</v>
      </c>
      <c r="AQ48" s="240">
        <f t="shared" si="12"/>
        <v>2.7668834608625827E-2</v>
      </c>
      <c r="AR48" s="240">
        <f t="shared" si="13"/>
        <v>0</v>
      </c>
      <c r="AS48" s="241">
        <f t="shared" si="42"/>
        <v>1</v>
      </c>
    </row>
    <row r="49" spans="2:45" x14ac:dyDescent="0.25">
      <c r="C49" s="213" t="str">
        <f>Lists!B48</f>
        <v>Buildings</v>
      </c>
      <c r="D49" s="231">
        <f t="shared" si="15"/>
        <v>398</v>
      </c>
      <c r="E49" s="231">
        <f t="shared" si="16"/>
        <v>514526.95551878528</v>
      </c>
      <c r="F49" s="231">
        <f t="shared" si="17"/>
        <v>244.99999999999997</v>
      </c>
      <c r="G49" s="214">
        <f t="shared" si="18"/>
        <v>19.599999999999998</v>
      </c>
      <c r="H49" s="214">
        <f t="shared" si="19"/>
        <v>31609.8</v>
      </c>
      <c r="I49" s="214">
        <f t="shared" si="20"/>
        <v>386.41</v>
      </c>
      <c r="J49" s="231">
        <f t="shared" si="21"/>
        <v>3778.5280600000001</v>
      </c>
      <c r="K49" s="215">
        <f t="shared" si="22"/>
        <v>6393.1317120000003</v>
      </c>
      <c r="L49" s="231">
        <f t="shared" si="23"/>
        <v>4.2569999999999997</v>
      </c>
      <c r="M49" s="215">
        <f t="shared" si="24"/>
        <v>2350</v>
      </c>
      <c r="N49" s="231">
        <f t="shared" si="25"/>
        <v>241.74069999999998</v>
      </c>
      <c r="O49" s="215">
        <f t="shared" si="26"/>
        <v>1227.8194481999999</v>
      </c>
      <c r="P49" s="231">
        <f t="shared" si="27"/>
        <v>19915.809039</v>
      </c>
      <c r="Q49" s="214">
        <f t="shared" si="28"/>
        <v>23555.557269999998</v>
      </c>
      <c r="R49" s="215">
        <f t="shared" si="29"/>
        <v>0</v>
      </c>
      <c r="S49" s="246">
        <f t="shared" si="30"/>
        <v>0</v>
      </c>
      <c r="T49" s="246">
        <f t="shared" si="31"/>
        <v>0</v>
      </c>
      <c r="U49" s="231">
        <f t="shared" si="32"/>
        <v>0</v>
      </c>
      <c r="V49" s="214">
        <f t="shared" si="33"/>
        <v>0</v>
      </c>
      <c r="W49" s="215">
        <f t="shared" si="34"/>
        <v>0</v>
      </c>
      <c r="X49" s="246">
        <f t="shared" si="35"/>
        <v>0</v>
      </c>
      <c r="Y49" s="246">
        <f>SUMIFS(AI$60:AI$3020,$J$60:$J$3020,$C49,$AN$60:$AN$3020,1)</f>
        <v>606495.60874798498</v>
      </c>
      <c r="Z49" s="215">
        <f>Y49/1000</f>
        <v>606.49560874798499</v>
      </c>
      <c r="AA49" s="444">
        <f t="shared" si="38"/>
        <v>593218.77572260017</v>
      </c>
      <c r="AB49" s="144">
        <f t="shared" si="39"/>
        <v>593.21877572260018</v>
      </c>
      <c r="AC49" s="262">
        <f t="shared" si="43"/>
        <v>2.238100607859602E-2</v>
      </c>
      <c r="AE49" s="231">
        <f t="shared" si="1"/>
        <v>514526.95551878528</v>
      </c>
      <c r="AF49" s="214">
        <f t="shared" si="2"/>
        <v>32260.809999999998</v>
      </c>
      <c r="AG49" s="214">
        <f t="shared" si="41"/>
        <v>13995.476920200001</v>
      </c>
      <c r="AH49" s="214">
        <f t="shared" si="3"/>
        <v>43471.366308999997</v>
      </c>
      <c r="AI49" s="214">
        <f t="shared" si="4"/>
        <v>0</v>
      </c>
      <c r="AJ49" s="214">
        <f t="shared" si="5"/>
        <v>0</v>
      </c>
      <c r="AK49" s="215">
        <f t="shared" si="6"/>
        <v>604254.60874798521</v>
      </c>
      <c r="AL49" s="293">
        <f t="shared" si="7"/>
        <v>2.3382406329714441E-2</v>
      </c>
      <c r="AM49" s="239">
        <f t="shared" si="8"/>
        <v>0.85150687817654303</v>
      </c>
      <c r="AN49" s="240">
        <f t="shared" si="9"/>
        <v>5.338943142998008E-2</v>
      </c>
      <c r="AO49" s="240">
        <f t="shared" si="10"/>
        <v>2.3161555936161763E-2</v>
      </c>
      <c r="AP49" s="240">
        <f t="shared" si="11"/>
        <v>7.1942134457315288E-2</v>
      </c>
      <c r="AQ49" s="240">
        <f t="shared" si="12"/>
        <v>0</v>
      </c>
      <c r="AR49" s="240">
        <f t="shared" si="13"/>
        <v>0</v>
      </c>
      <c r="AS49" s="241">
        <f t="shared" si="42"/>
        <v>1</v>
      </c>
    </row>
    <row r="50" spans="2:45" x14ac:dyDescent="0.25">
      <c r="C50" s="213" t="str">
        <f>Lists!B49</f>
        <v>Other non-industry</v>
      </c>
      <c r="D50" s="325">
        <f t="shared" si="15"/>
        <v>12</v>
      </c>
      <c r="E50" s="325">
        <f t="shared" si="16"/>
        <v>14643.1339305</v>
      </c>
      <c r="F50" s="325">
        <f t="shared" si="17"/>
        <v>0</v>
      </c>
      <c r="G50" s="326">
        <f t="shared" si="18"/>
        <v>0</v>
      </c>
      <c r="H50" s="326">
        <f t="shared" si="19"/>
        <v>0</v>
      </c>
      <c r="I50" s="326">
        <f t="shared" si="20"/>
        <v>0</v>
      </c>
      <c r="J50" s="231">
        <f t="shared" si="21"/>
        <v>1.224</v>
      </c>
      <c r="K50" s="215">
        <f t="shared" si="22"/>
        <v>3350.16</v>
      </c>
      <c r="L50" s="231">
        <f t="shared" si="23"/>
        <v>0</v>
      </c>
      <c r="M50" s="215">
        <f t="shared" si="24"/>
        <v>0</v>
      </c>
      <c r="N50" s="231">
        <f t="shared" si="25"/>
        <v>0</v>
      </c>
      <c r="O50" s="215">
        <f t="shared" si="26"/>
        <v>0</v>
      </c>
      <c r="P50" s="231">
        <f t="shared" si="27"/>
        <v>0</v>
      </c>
      <c r="Q50" s="214">
        <f t="shared" si="28"/>
        <v>0</v>
      </c>
      <c r="R50" s="215">
        <f t="shared" si="29"/>
        <v>0</v>
      </c>
      <c r="S50" s="246">
        <f t="shared" si="30"/>
        <v>0</v>
      </c>
      <c r="T50" s="246">
        <f t="shared" si="31"/>
        <v>0</v>
      </c>
      <c r="U50" s="231">
        <f t="shared" si="32"/>
        <v>0</v>
      </c>
      <c r="V50" s="214">
        <f t="shared" si="33"/>
        <v>0</v>
      </c>
      <c r="W50" s="215">
        <f t="shared" si="34"/>
        <v>0</v>
      </c>
      <c r="X50" s="246">
        <f t="shared" si="35"/>
        <v>0</v>
      </c>
      <c r="Y50" s="246">
        <f t="shared" si="36"/>
        <v>17994.517930500002</v>
      </c>
      <c r="Z50" s="215">
        <f t="shared" si="37"/>
        <v>17.994517930500002</v>
      </c>
      <c r="AA50" s="445">
        <f t="shared" si="38"/>
        <v>14074.65</v>
      </c>
      <c r="AB50" s="426">
        <f t="shared" si="39"/>
        <v>14.07465</v>
      </c>
      <c r="AC50" s="262">
        <f>IFERROR((Z50-AB50)/AB50, "")</f>
        <v>0.27850553516428489</v>
      </c>
      <c r="AE50" s="231">
        <f t="shared" si="1"/>
        <v>14643.1339305</v>
      </c>
      <c r="AF50" s="214">
        <f t="shared" si="2"/>
        <v>0</v>
      </c>
      <c r="AG50" s="214">
        <f t="shared" si="41"/>
        <v>3351.384</v>
      </c>
      <c r="AH50" s="214">
        <f t="shared" si="3"/>
        <v>0</v>
      </c>
      <c r="AI50" s="214">
        <f t="shared" si="4"/>
        <v>0</v>
      </c>
      <c r="AJ50" s="214">
        <f t="shared" si="5"/>
        <v>0</v>
      </c>
      <c r="AK50" s="215">
        <f t="shared" si="6"/>
        <v>17994.517930499998</v>
      </c>
      <c r="AL50" s="293">
        <f t="shared" si="7"/>
        <v>6.9632092807713505E-4</v>
      </c>
      <c r="AM50" s="239">
        <f t="shared" si="8"/>
        <v>0.81375527741593268</v>
      </c>
      <c r="AN50" s="240">
        <f t="shared" si="9"/>
        <v>0</v>
      </c>
      <c r="AO50" s="240">
        <f t="shared" si="10"/>
        <v>0.18624472258406746</v>
      </c>
      <c r="AP50" s="240">
        <f t="shared" si="11"/>
        <v>0</v>
      </c>
      <c r="AQ50" s="240">
        <f t="shared" si="12"/>
        <v>0</v>
      </c>
      <c r="AR50" s="240">
        <f t="shared" si="13"/>
        <v>0</v>
      </c>
      <c r="AS50" s="241">
        <f t="shared" si="42"/>
        <v>1</v>
      </c>
    </row>
    <row r="51" spans="2:45" x14ac:dyDescent="0.25">
      <c r="C51" s="216" t="s">
        <v>124</v>
      </c>
      <c r="D51" s="324">
        <f>SUM(D10:D50)</f>
        <v>2961</v>
      </c>
      <c r="E51" s="324">
        <f t="shared" ref="E51:X51" si="44">SUM(E10:E50)</f>
        <v>11406967.835516587</v>
      </c>
      <c r="F51" s="326">
        <f t="shared" si="44"/>
        <v>3690874.7120000008</v>
      </c>
      <c r="G51" s="326">
        <f t="shared" si="44"/>
        <v>3466771.2030000002</v>
      </c>
      <c r="H51" s="326">
        <f t="shared" si="44"/>
        <v>3268418.49</v>
      </c>
      <c r="I51" s="326">
        <f t="shared" si="44"/>
        <v>4346369.5350000001</v>
      </c>
      <c r="J51" s="232">
        <f t="shared" si="44"/>
        <v>1823601.5983886395</v>
      </c>
      <c r="K51" s="218">
        <f t="shared" si="44"/>
        <v>876529.87164160004</v>
      </c>
      <c r="L51" s="232">
        <f t="shared" si="44"/>
        <v>221345.86787400002</v>
      </c>
      <c r="M51" s="218">
        <f t="shared" si="44"/>
        <v>21917.743873880001</v>
      </c>
      <c r="N51" s="232">
        <f t="shared" si="44"/>
        <v>133438.35108732994</v>
      </c>
      <c r="O51" s="218">
        <f t="shared" si="44"/>
        <v>41193.528119099996</v>
      </c>
      <c r="P51" s="232">
        <f t="shared" si="44"/>
        <v>2667550.4705596529</v>
      </c>
      <c r="Q51" s="217">
        <f t="shared" si="44"/>
        <v>337064.86346034799</v>
      </c>
      <c r="R51" s="218">
        <f t="shared" si="44"/>
        <v>1.257525</v>
      </c>
      <c r="S51" s="247">
        <f t="shared" si="44"/>
        <v>21</v>
      </c>
      <c r="T51" s="247">
        <f t="shared" si="44"/>
        <v>243512.50989600027</v>
      </c>
      <c r="U51" s="232">
        <f t="shared" si="44"/>
        <v>2314.0780999999965</v>
      </c>
      <c r="V51" s="217">
        <f t="shared" si="44"/>
        <v>17407.280101999972</v>
      </c>
      <c r="W51" s="218">
        <f t="shared" si="44"/>
        <v>6564.4639419999894</v>
      </c>
      <c r="X51" s="247">
        <f t="shared" si="44"/>
        <v>0</v>
      </c>
      <c r="Y51" s="247">
        <f>SUM(Y10:Y50)</f>
        <v>33661681.660086147</v>
      </c>
      <c r="Z51" s="218">
        <f>Y51/1000</f>
        <v>33661.681660086149</v>
      </c>
      <c r="AA51" s="446">
        <f>SUM(AA10:AA50)</f>
        <v>31897076.106182303</v>
      </c>
      <c r="AB51" s="451">
        <f>AA51/1000</f>
        <v>31897.076106182303</v>
      </c>
      <c r="AC51" s="450">
        <f>IFERROR((Z51-AB51)/AB51, "")</f>
        <v>5.5321859220877921E-2</v>
      </c>
      <c r="AE51" s="232">
        <f t="shared" ref="AE51:AK51" si="45">SUM(AE10:AE50)</f>
        <v>11406967.835516587</v>
      </c>
      <c r="AF51" s="217">
        <f t="shared" si="45"/>
        <v>14772433.939999999</v>
      </c>
      <c r="AG51" s="217">
        <f t="shared" si="45"/>
        <v>3118047.9609845504</v>
      </c>
      <c r="AH51" s="217">
        <f t="shared" si="45"/>
        <v>3004616.5915450002</v>
      </c>
      <c r="AI51" s="217">
        <f t="shared" si="45"/>
        <v>243512.50989600027</v>
      </c>
      <c r="AJ51" s="217">
        <f t="shared" si="45"/>
        <v>26285.822143999958</v>
      </c>
      <c r="AK51" s="218">
        <f t="shared" si="45"/>
        <v>32571864.660086147</v>
      </c>
      <c r="AL51" s="293">
        <f t="shared" si="7"/>
        <v>1.2604100380411702</v>
      </c>
      <c r="AM51" s="242">
        <f t="shared" ref="AM51:AS53" si="46">AE51/$AK51</f>
        <v>0.35020923593283826</v>
      </c>
      <c r="AN51" s="243">
        <f t="shared" si="46"/>
        <v>0.45353356628987446</v>
      </c>
      <c r="AO51" s="243">
        <f t="shared" si="46"/>
        <v>9.5728260986096811E-2</v>
      </c>
      <c r="AP51" s="243">
        <f t="shared" si="46"/>
        <v>9.224576556794073E-2</v>
      </c>
      <c r="AQ51" s="243">
        <f t="shared" si="46"/>
        <v>7.4761611727560276E-3</v>
      </c>
      <c r="AR51" s="243">
        <f t="shared" si="46"/>
        <v>8.0701005049338913E-4</v>
      </c>
      <c r="AS51" s="244">
        <f t="shared" si="46"/>
        <v>1</v>
      </c>
    </row>
    <row r="52" spans="2:45" x14ac:dyDescent="0.25">
      <c r="B52" s="293">
        <f t="shared" ref="B52" si="47">D52/$D$52</f>
        <v>1</v>
      </c>
      <c r="C52" s="219" t="s">
        <v>273</v>
      </c>
      <c r="D52" s="248">
        <f>SUM(D10:D38)</f>
        <v>2321</v>
      </c>
      <c r="E52" s="248">
        <f t="shared" ref="E52:X52" si="48">SUM(E10:E38)</f>
        <v>10254542.186450858</v>
      </c>
      <c r="F52" s="220">
        <f t="shared" si="48"/>
        <v>3552099.0120000006</v>
      </c>
      <c r="G52" s="220">
        <f t="shared" si="48"/>
        <v>3464500.4029999999</v>
      </c>
      <c r="H52" s="220">
        <f t="shared" si="48"/>
        <v>3211343.49</v>
      </c>
      <c r="I52" s="220">
        <f t="shared" si="48"/>
        <v>739272.625</v>
      </c>
      <c r="J52" s="250">
        <f t="shared" si="48"/>
        <v>1663903.5508086397</v>
      </c>
      <c r="K52" s="251">
        <f t="shared" si="48"/>
        <v>742035.06377439993</v>
      </c>
      <c r="L52" s="250">
        <f t="shared" si="48"/>
        <v>168010.23977400002</v>
      </c>
      <c r="M52" s="251">
        <f t="shared" si="48"/>
        <v>19279.546453880001</v>
      </c>
      <c r="N52" s="250">
        <f t="shared" si="48"/>
        <v>131891.70728732998</v>
      </c>
      <c r="O52" s="251">
        <f t="shared" si="48"/>
        <v>37894.936657699996</v>
      </c>
      <c r="P52" s="250">
        <f t="shared" si="48"/>
        <v>1279832.5716646526</v>
      </c>
      <c r="Q52" s="220">
        <f t="shared" si="48"/>
        <v>308722.61479034799</v>
      </c>
      <c r="R52" s="251">
        <f t="shared" si="48"/>
        <v>1.257525</v>
      </c>
      <c r="S52" s="248">
        <f t="shared" si="48"/>
        <v>21</v>
      </c>
      <c r="T52" s="248">
        <f t="shared" si="48"/>
        <v>242640.43589600027</v>
      </c>
      <c r="U52" s="250">
        <f t="shared" si="48"/>
        <v>2314.0780999999965</v>
      </c>
      <c r="V52" s="220">
        <f t="shared" si="48"/>
        <v>17407.280101999972</v>
      </c>
      <c r="W52" s="251">
        <f t="shared" si="48"/>
        <v>6564.4639419999894</v>
      </c>
      <c r="X52" s="248">
        <f t="shared" si="48"/>
        <v>0</v>
      </c>
      <c r="Y52" s="248">
        <f>SUM(Y10:Y38)</f>
        <v>25915354.463226818</v>
      </c>
      <c r="Z52" s="327">
        <f>SUM(Z10:Z38)</f>
        <v>25915.354463226817</v>
      </c>
      <c r="AA52" s="447">
        <f>SUM(AA10:AA38)</f>
        <v>24296810.553749904</v>
      </c>
      <c r="AB52" s="449">
        <f>SUM(AB10:AB38)</f>
        <v>24296.8105537499</v>
      </c>
      <c r="AC52" s="450">
        <f t="shared" si="43"/>
        <v>6.6615488724182187E-2</v>
      </c>
      <c r="AE52" s="228">
        <f t="shared" ref="AE52:AK52" si="49">SUM(AE10:AE38)</f>
        <v>10254542.186450858</v>
      </c>
      <c r="AF52" s="229">
        <f t="shared" si="49"/>
        <v>10967215.529999999</v>
      </c>
      <c r="AG52" s="229">
        <f t="shared" si="49"/>
        <v>2763036.0447559496</v>
      </c>
      <c r="AH52" s="229">
        <f t="shared" si="49"/>
        <v>1588556.44398</v>
      </c>
      <c r="AI52" s="229">
        <f t="shared" si="49"/>
        <v>242640.43589600027</v>
      </c>
      <c r="AJ52" s="229">
        <f t="shared" si="49"/>
        <v>26285.822143999958</v>
      </c>
      <c r="AK52" s="230">
        <f t="shared" si="49"/>
        <v>25842276.463226814</v>
      </c>
      <c r="AL52" s="293">
        <f t="shared" si="7"/>
        <v>1</v>
      </c>
      <c r="AM52" s="258">
        <f t="shared" si="46"/>
        <v>0.39681264926651966</v>
      </c>
      <c r="AN52" s="259">
        <f t="shared" si="46"/>
        <v>0.424390457458583</v>
      </c>
      <c r="AO52" s="259">
        <f t="shared" si="46"/>
        <v>0.10691922008835832</v>
      </c>
      <c r="AP52" s="259">
        <f t="shared" si="46"/>
        <v>6.1471227050778322E-2</v>
      </c>
      <c r="AQ52" s="259">
        <f t="shared" si="46"/>
        <v>9.3892825673184827E-3</v>
      </c>
      <c r="AR52" s="259">
        <f t="shared" si="46"/>
        <v>1.0171635684419792E-3</v>
      </c>
      <c r="AS52" s="260">
        <f t="shared" si="46"/>
        <v>1</v>
      </c>
    </row>
    <row r="53" spans="2:45" x14ac:dyDescent="0.25">
      <c r="B53" s="293">
        <f ca="1">D53/$D$52</f>
        <v>2.6281775096940973E-2</v>
      </c>
      <c r="C53" s="219" t="s">
        <v>274</v>
      </c>
      <c r="D53" s="248">
        <f ca="1">SUMIF(Lists!$C$9:$C$49,1,D10:D38)</f>
        <v>61</v>
      </c>
      <c r="E53" s="248">
        <f ca="1">SUMIF(Lists!$C$9:$C$49,1,E10:E38)</f>
        <v>136401.24914270002</v>
      </c>
      <c r="F53" s="220">
        <f ca="1">SUMIF(Lists!$C$9:$C$49,1,F10:F38)</f>
        <v>7365.0919999999996</v>
      </c>
      <c r="G53" s="220">
        <f ca="1">SUMIF(Lists!$C$9:$C$49,1,G10:G38)</f>
        <v>827.4</v>
      </c>
      <c r="H53" s="220">
        <f ca="1">SUMIF(Lists!$C$9:$C$49,1,H10:H38)</f>
        <v>0</v>
      </c>
      <c r="I53" s="220">
        <f ca="1">SUMIF(Lists!$C$9:$C$49,1,I10:I38)</f>
        <v>1097.5</v>
      </c>
      <c r="J53" s="250">
        <f ca="1">SUMIF(Lists!$C$9:$C$49,1,J10:J38)</f>
        <v>8007.4192000000012</v>
      </c>
      <c r="K53" s="251">
        <f ca="1">SUMIF(Lists!$C$9:$C$49,1,K10:K38)</f>
        <v>2175.2746400000001</v>
      </c>
      <c r="L53" s="250">
        <f ca="1">SUMIF(Lists!$C$9:$C$49,1,L10:L38)</f>
        <v>101.84129999999999</v>
      </c>
      <c r="M53" s="251">
        <f ca="1">SUMIF(Lists!$C$9:$C$49,1,M10:M38)</f>
        <v>0</v>
      </c>
      <c r="N53" s="250">
        <f ca="1">SUMIF(Lists!$C$9:$C$49,1,N10:N38)</f>
        <v>12.521149999999999</v>
      </c>
      <c r="O53" s="251">
        <f ca="1">SUMIF(Lists!$C$9:$C$49,1,O10:O38)</f>
        <v>44.703800000000001</v>
      </c>
      <c r="P53" s="250">
        <f ca="1">SUMIF(Lists!$C$9:$C$49,1,P10:P38)</f>
        <v>71732.558700000009</v>
      </c>
      <c r="Q53" s="220">
        <f ca="1">SUMIF(Lists!$C$9:$C$49,1,Q10:Q38)</f>
        <v>300.6438</v>
      </c>
      <c r="R53" s="251">
        <f ca="1">SUMIF(Lists!$C$9:$C$49,1,R10:R38)</f>
        <v>0</v>
      </c>
      <c r="S53" s="248">
        <f ca="1">SUMIF(Lists!$C$9:$C$49,1,S10:S38)</f>
        <v>0</v>
      </c>
      <c r="T53" s="248">
        <f ca="1">SUMIF(Lists!$C$9:$C$49,1,T10:T38)</f>
        <v>3550.9376200000042</v>
      </c>
      <c r="U53" s="250">
        <f ca="1">SUMIF(Lists!$C$9:$C$49,1,U10:U38)</f>
        <v>2314.0780999999965</v>
      </c>
      <c r="V53" s="220">
        <f ca="1">SUMIF(Lists!$C$9:$C$49,1,V10:V38)</f>
        <v>2313.1898019999967</v>
      </c>
      <c r="W53" s="251">
        <f ca="1">SUMIF(Lists!$C$9:$C$49,1,W10:W38)</f>
        <v>0</v>
      </c>
      <c r="X53" s="248">
        <f ca="1">SUMIF(Lists!$C$9:$C$49,1,X10:X38)</f>
        <v>0</v>
      </c>
      <c r="Y53" s="248">
        <f ca="1">SUMIF(Lists!$C$9:$C$49,1,Y10:Y38)</f>
        <v>240160.40925469997</v>
      </c>
      <c r="Z53" s="327">
        <f ca="1">SUMIF(Lists!$C$9:$C$49,1,Z10:Z38)</f>
        <v>240.16040925469997</v>
      </c>
      <c r="AA53" s="447">
        <f ca="1">SUMIF(Lists!$C$9:$C$49,1,AA10:AA38)</f>
        <v>209541.40440630002</v>
      </c>
      <c r="AB53" s="452">
        <f ca="1">SUMIF(Lists!$C$9:$C$49,1,AB10:AB38)</f>
        <v>209.54140440630002</v>
      </c>
      <c r="AC53" s="450">
        <f t="shared" ca="1" si="43"/>
        <v>0.14612388866607867</v>
      </c>
      <c r="AE53" s="228">
        <f ca="1">SUMIF(Lists!$C$9:$C$49,1,AE10:AE38)</f>
        <v>136401.24914270002</v>
      </c>
      <c r="AF53" s="229">
        <f ca="1">SUMIF(Lists!$C$9:$C$49,1,AF10:AF38)</f>
        <v>9289.9920000000002</v>
      </c>
      <c r="AG53" s="229">
        <f ca="1">SUMIF(Lists!$C$9:$C$49,1,AG10:AG38)</f>
        <v>10341.760090000002</v>
      </c>
      <c r="AH53" s="229">
        <f ca="1">SUMIF(Lists!$C$9:$C$49,1,AH10:AH38)</f>
        <v>72033.202500000014</v>
      </c>
      <c r="AI53" s="229">
        <f ca="1">SUMIF(Lists!$C$9:$C$49,1,AI10:AI38)</f>
        <v>3550.9376200000042</v>
      </c>
      <c r="AJ53" s="229">
        <f ca="1">SUMIF(Lists!$C$9:$C$49,1,AJ10:AJ38)</f>
        <v>4627.2679019999932</v>
      </c>
      <c r="AK53" s="230">
        <f ca="1">SUMIF(Lists!$C$9:$C$49,1,AK10:AK38)</f>
        <v>236244.40925470003</v>
      </c>
      <c r="AL53" s="293">
        <f t="shared" ca="1" si="7"/>
        <v>9.1417801210691482E-3</v>
      </c>
      <c r="AM53" s="258">
        <f t="shared" ca="1" si="46"/>
        <v>0.57737344800250057</v>
      </c>
      <c r="AN53" s="259">
        <f t="shared" ca="1" si="46"/>
        <v>3.9323648035980679E-2</v>
      </c>
      <c r="AO53" s="259">
        <f t="shared" ca="1" si="46"/>
        <v>4.3775681814549668E-2</v>
      </c>
      <c r="AP53" s="259">
        <f t="shared" ca="1" si="46"/>
        <v>0.30490965998835345</v>
      </c>
      <c r="AQ53" s="259">
        <f t="shared" ca="1" si="46"/>
        <v>1.503077948469741E-2</v>
      </c>
      <c r="AR53" s="259">
        <f t="shared" ca="1" si="46"/>
        <v>1.9586782673918175E-2</v>
      </c>
      <c r="AS53" s="260">
        <f t="shared" ca="1" si="46"/>
        <v>1</v>
      </c>
    </row>
    <row r="54" spans="2:45" x14ac:dyDescent="0.25">
      <c r="D54" s="65"/>
      <c r="E54" s="65"/>
      <c r="F54" s="65"/>
      <c r="G54" s="65"/>
      <c r="H54" s="65"/>
      <c r="I54" s="65"/>
      <c r="J54" s="65"/>
      <c r="K54" s="65"/>
      <c r="L54" s="65"/>
      <c r="M54" s="65"/>
      <c r="N54" s="65"/>
      <c r="O54" s="65"/>
      <c r="P54" s="65"/>
      <c r="Q54" s="65"/>
      <c r="R54" s="65"/>
      <c r="S54" s="65"/>
      <c r="T54" s="65"/>
      <c r="U54" s="65"/>
      <c r="V54" s="65"/>
      <c r="W54" s="65"/>
      <c r="X54" s="65"/>
      <c r="Y54" s="65"/>
      <c r="Z54" s="58"/>
      <c r="AA54" s="58"/>
      <c r="AB54" s="58"/>
      <c r="AD54" s="65"/>
    </row>
    <row r="55" spans="2:45" x14ac:dyDescent="0.25">
      <c r="D55" s="65"/>
      <c r="E55" s="65"/>
      <c r="F55" s="65"/>
      <c r="G55" s="65"/>
      <c r="H55" s="65"/>
      <c r="I55" s="65"/>
      <c r="J55" s="65"/>
      <c r="K55" s="65"/>
      <c r="L55" s="65"/>
      <c r="M55" s="65"/>
      <c r="N55" s="65"/>
      <c r="O55" s="65"/>
      <c r="P55" s="65"/>
      <c r="Q55" s="65"/>
      <c r="R55" s="65"/>
      <c r="S55" s="65"/>
      <c r="T55" s="65"/>
      <c r="U55" s="65"/>
      <c r="V55" s="65"/>
      <c r="W55" s="65"/>
      <c r="X55" s="65"/>
      <c r="Y55" s="65"/>
      <c r="Z55" s="58"/>
      <c r="AA55" s="58"/>
      <c r="AB55" s="58"/>
    </row>
    <row r="56" spans="2:45" ht="15.75" x14ac:dyDescent="0.25">
      <c r="B56" s="2" t="s">
        <v>275</v>
      </c>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row>
    <row r="57" spans="2:45" x14ac:dyDescent="0.25">
      <c r="AI57" t="s">
        <v>276</v>
      </c>
      <c r="AJ57" t="s">
        <v>277</v>
      </c>
      <c r="AK57" t="s">
        <v>278</v>
      </c>
      <c r="AM57" s="167">
        <f>SUM(AI60:AI3020)/1000</f>
        <v>33661.681660086193</v>
      </c>
      <c r="AN57" s="421">
        <f>SUMIF(AL60:AL3020,1,AI60:AI3020)/1000</f>
        <v>31180.002285556184</v>
      </c>
    </row>
    <row r="58" spans="2:45" x14ac:dyDescent="0.25">
      <c r="B58" s="617" t="s">
        <v>279</v>
      </c>
      <c r="C58" s="605" t="s">
        <v>280</v>
      </c>
      <c r="D58" s="602" t="s">
        <v>281</v>
      </c>
      <c r="E58" s="602" t="s">
        <v>282</v>
      </c>
      <c r="F58" s="602" t="s">
        <v>283</v>
      </c>
      <c r="G58" s="602" t="s">
        <v>284</v>
      </c>
      <c r="H58" s="606" t="s">
        <v>283</v>
      </c>
      <c r="I58" s="606" t="s">
        <v>285</v>
      </c>
      <c r="J58" s="181"/>
      <c r="K58" s="602" t="s">
        <v>286</v>
      </c>
      <c r="L58" s="608" t="s">
        <v>287</v>
      </c>
      <c r="M58" s="608" t="s">
        <v>288</v>
      </c>
      <c r="N58" s="608" t="s">
        <v>289</v>
      </c>
      <c r="O58" s="603" t="s">
        <v>287</v>
      </c>
      <c r="P58" s="602" t="s">
        <v>290</v>
      </c>
      <c r="Q58" s="602"/>
      <c r="R58" s="602"/>
      <c r="S58" s="602"/>
      <c r="T58" s="608" t="s">
        <v>291</v>
      </c>
      <c r="U58" s="608" t="s">
        <v>292</v>
      </c>
      <c r="V58" s="608" t="s">
        <v>293</v>
      </c>
      <c r="W58" s="608" t="s">
        <v>294</v>
      </c>
      <c r="X58" s="608" t="s">
        <v>295</v>
      </c>
      <c r="Y58" s="608" t="s">
        <v>296</v>
      </c>
      <c r="Z58" s="608" t="s">
        <v>252</v>
      </c>
      <c r="AA58" s="608" t="s">
        <v>253</v>
      </c>
      <c r="AB58" s="608" t="s">
        <v>254</v>
      </c>
      <c r="AC58" s="608" t="s">
        <v>255</v>
      </c>
      <c r="AD58" s="608" t="s">
        <v>256</v>
      </c>
      <c r="AE58" s="608" t="s">
        <v>257</v>
      </c>
      <c r="AF58" s="608" t="s">
        <v>258</v>
      </c>
      <c r="AG58" s="608" t="s">
        <v>259</v>
      </c>
      <c r="AH58" s="608" t="s">
        <v>260</v>
      </c>
      <c r="AI58" s="608" t="s">
        <v>261</v>
      </c>
      <c r="AJ58" s="608" t="s">
        <v>261</v>
      </c>
      <c r="AK58" s="608" t="s">
        <v>297</v>
      </c>
      <c r="AL58" s="601" t="s">
        <v>298</v>
      </c>
      <c r="AM58" s="600" t="s">
        <v>299</v>
      </c>
      <c r="AN58" s="601" t="s">
        <v>300</v>
      </c>
    </row>
    <row r="59" spans="2:45" ht="25.5" x14ac:dyDescent="0.25">
      <c r="B59" s="617"/>
      <c r="C59" s="605"/>
      <c r="D59" s="602"/>
      <c r="E59" s="602"/>
      <c r="F59" s="602"/>
      <c r="G59" s="602"/>
      <c r="H59" s="607"/>
      <c r="I59" s="607"/>
      <c r="J59" s="182" t="s">
        <v>301</v>
      </c>
      <c r="K59" s="602"/>
      <c r="L59" s="608"/>
      <c r="M59" s="608"/>
      <c r="N59" s="608"/>
      <c r="O59" s="604"/>
      <c r="P59" s="176" t="s">
        <v>217</v>
      </c>
      <c r="Q59" s="176" t="s">
        <v>268</v>
      </c>
      <c r="R59" s="176" t="s">
        <v>269</v>
      </c>
      <c r="S59" s="176" t="s">
        <v>270</v>
      </c>
      <c r="T59" s="608"/>
      <c r="U59" s="608"/>
      <c r="V59" s="608"/>
      <c r="W59" s="608"/>
      <c r="X59" s="608"/>
      <c r="Y59" s="608"/>
      <c r="Z59" s="608"/>
      <c r="AA59" s="608"/>
      <c r="AB59" s="608"/>
      <c r="AC59" s="608"/>
      <c r="AD59" s="608"/>
      <c r="AE59" s="608"/>
      <c r="AF59" s="608"/>
      <c r="AG59" s="608"/>
      <c r="AH59" s="608"/>
      <c r="AI59" s="608"/>
      <c r="AJ59" s="608"/>
      <c r="AK59" s="608"/>
      <c r="AL59" s="601"/>
      <c r="AM59" s="600"/>
      <c r="AN59" s="601"/>
    </row>
    <row r="60" spans="2:45" x14ac:dyDescent="0.25">
      <c r="B60" s="65" t="str">
        <f>H60&amp;C60</f>
        <v>Transport1</v>
      </c>
      <c r="C60" s="179">
        <f>'Energy consumption (raw)'!B10</f>
        <v>1</v>
      </c>
      <c r="D60" s="179">
        <f>'Energy consumption (raw)'!C10</f>
        <v>0</v>
      </c>
      <c r="E60" s="179">
        <f>'Energy consumption (raw)'!D10</f>
        <v>0</v>
      </c>
      <c r="F60" s="179" t="str">
        <f>'Energy consumption (raw)'!E10</f>
        <v>Giao thông vận tải</v>
      </c>
      <c r="G60" s="179" t="str">
        <f>'Energy consumption (raw)'!F10</f>
        <v>Vận tải hàng hóa bằng đường bộ</v>
      </c>
      <c r="H60" s="179" t="str">
        <f>'Energy consumption (raw)'!G10</f>
        <v>Transport</v>
      </c>
      <c r="I60" s="179" t="str">
        <f>'Energy consumption (raw)'!I10</f>
        <v>Transport</v>
      </c>
      <c r="J60" s="179" t="str">
        <f>INDEX(Sector!$E$6:$E$46,MATCH('Energy consumption (toe)'!I60,Sector!$B$6:$B$46,FALSE))</f>
        <v>Transport</v>
      </c>
      <c r="K60" s="179">
        <f>IFERROR('Energy consumption (raw)'!J10*Lists!$H$84,)</f>
        <v>0</v>
      </c>
      <c r="L60" s="179">
        <f>'Energy consumption (raw)'!K10*Lists!$H$84</f>
        <v>0</v>
      </c>
      <c r="M60" s="179">
        <f>'Energy consumption (raw)'!L10*Lists!$H$84</f>
        <v>0</v>
      </c>
      <c r="N60" s="179">
        <f>'Energy consumption (raw)'!M10*Lists!$H$84</f>
        <v>0</v>
      </c>
      <c r="O60" s="178">
        <f>IF(L60=0,K60,L60)</f>
        <v>0</v>
      </c>
      <c r="P60">
        <f>'Energy consumption (raw)'!N10*Lists!$H$85</f>
        <v>0</v>
      </c>
      <c r="Q60">
        <f>'Energy consumption (raw)'!O10*Lists!$H$86</f>
        <v>0</v>
      </c>
      <c r="R60">
        <f>'Energy consumption (raw)'!P10*Lists!$H$87</f>
        <v>0</v>
      </c>
      <c r="S60">
        <f>'Energy consumption (raw)'!Q10*Lists!$H$88</f>
        <v>0</v>
      </c>
      <c r="T60">
        <f>'Energy consumption (raw)'!R10*Lists!$H$89</f>
        <v>0</v>
      </c>
      <c r="U60">
        <f>'Energy consumption (raw)'!S10*Lists!$H$90</f>
        <v>0</v>
      </c>
      <c r="V60">
        <f>'Energy consumption (raw)'!T10*Lists!$H$91</f>
        <v>0</v>
      </c>
      <c r="W60">
        <f>'Energy consumption (raw)'!U10*Lists!$H$92</f>
        <v>0</v>
      </c>
      <c r="X60">
        <f>'Energy consumption (raw)'!V10*Lists!$H$93</f>
        <v>0</v>
      </c>
      <c r="Y60">
        <f>'Energy consumption (raw)'!W10*Lists!$H$94</f>
        <v>0</v>
      </c>
      <c r="Z60">
        <f>'Energy consumption (raw)'!X10*Lists!$H$96*1000000</f>
        <v>0</v>
      </c>
      <c r="AA60">
        <f>'Energy consumption (raw)'!Y10*Lists!$H$97</f>
        <v>0</v>
      </c>
      <c r="AB60">
        <f>'Energy consumption (raw)'!Z10*Lists!$H$96</f>
        <v>0</v>
      </c>
      <c r="AC60">
        <f>'Energy consumption (raw)'!AA10*Lists!$H$98</f>
        <v>0</v>
      </c>
      <c r="AD60">
        <f>'Energy consumption (raw)'!AB10*Lists!$H$99</f>
        <v>0</v>
      </c>
      <c r="AE60">
        <f>'Energy consumption (raw)'!AC10*Lists!$H$101</f>
        <v>0</v>
      </c>
      <c r="AF60">
        <f>'Energy consumption (raw)'!AD10*Lists!$H$101</f>
        <v>0</v>
      </c>
      <c r="AG60">
        <f>'Energy consumption (raw)'!AE10*Lists!$H$101</f>
        <v>0</v>
      </c>
      <c r="AH60">
        <f>'Energy consumption (raw)'!AF10*Lists!$H$100</f>
        <v>0</v>
      </c>
      <c r="AI60" s="167">
        <f>IF(SUM(O60:AH60)=0,AJ60,SUM(O60:AH60))</f>
        <v>4747</v>
      </c>
      <c r="AJ60" s="179">
        <f>'Energy consumption (raw)'!AG10</f>
        <v>4747</v>
      </c>
      <c r="AK60" s="179">
        <f>'Energy consumption (raw)'!AH10</f>
        <v>4774</v>
      </c>
      <c r="AL60">
        <f>IF(ROUND(AI60,-3)=ROUND('Energy consumption (raw)'!AG10,-3),1,0)</f>
        <v>1</v>
      </c>
      <c r="AM60" s="179" t="str">
        <f>'Energy consumption (raw)'!AJ10</f>
        <v>4. Quang Ninh</v>
      </c>
      <c r="AN60">
        <f>VLOOKUP(AM60,Lists!$F$9:$G$71,2,FALSE)</f>
        <v>1</v>
      </c>
    </row>
    <row r="61" spans="2:45" x14ac:dyDescent="0.25">
      <c r="B61" s="65" t="str">
        <f t="shared" ref="B61:B124" si="50">H61&amp;C61</f>
        <v>Transport2</v>
      </c>
      <c r="C61" s="179">
        <f>'Energy consumption (raw)'!B11</f>
        <v>2</v>
      </c>
      <c r="D61" s="179">
        <f>'Energy consumption (raw)'!C11</f>
        <v>0</v>
      </c>
      <c r="E61" s="179">
        <f>'Energy consumption (raw)'!D11</f>
        <v>0</v>
      </c>
      <c r="F61" s="179" t="str">
        <f>'Energy consumption (raw)'!E11</f>
        <v>Giao thông vận tải</v>
      </c>
      <c r="G61" s="179" t="str">
        <f>'Energy consumption (raw)'!F11</f>
        <v>Phá dỡ khác</v>
      </c>
      <c r="H61" s="179" t="str">
        <f>'Energy consumption (raw)'!G11</f>
        <v>Transport</v>
      </c>
      <c r="I61" s="179" t="str">
        <f>'Energy consumption (raw)'!I11</f>
        <v>Transport</v>
      </c>
      <c r="J61" s="179" t="str">
        <f>INDEX(Sector!$E$6:$E$46,MATCH('Energy consumption (toe)'!I61,Sector!$B$6:$B$46,FALSE))</f>
        <v>Transport</v>
      </c>
      <c r="K61" s="179">
        <f>IFERROR('Energy consumption (raw)'!J11*Lists!$H$84,)</f>
        <v>0</v>
      </c>
      <c r="L61" s="179">
        <f>'Energy consumption (raw)'!K11*Lists!$H$84</f>
        <v>26.231000000000002</v>
      </c>
      <c r="M61" s="179">
        <f>'Energy consumption (raw)'!L11*Lists!$H$84</f>
        <v>0</v>
      </c>
      <c r="N61" s="179">
        <f>'Energy consumption (raw)'!M11*Lists!$H$84</f>
        <v>0</v>
      </c>
      <c r="O61" s="178">
        <f t="shared" ref="O61:O124" si="51">IF(L61=0,K61,L61)</f>
        <v>26.231000000000002</v>
      </c>
      <c r="P61">
        <f>'Energy consumption (raw)'!N11*Lists!$H$85</f>
        <v>0</v>
      </c>
      <c r="Q61">
        <f>'Energy consumption (raw)'!O11*Lists!$H$86</f>
        <v>0</v>
      </c>
      <c r="R61">
        <f>'Energy consumption (raw)'!P11*Lists!$H$87</f>
        <v>0</v>
      </c>
      <c r="S61">
        <f>'Energy consumption (raw)'!Q11*Lists!$H$88</f>
        <v>0</v>
      </c>
      <c r="T61">
        <f>'Energy consumption (raw)'!R11*Lists!$H$89</f>
        <v>0</v>
      </c>
      <c r="U61">
        <f>'Energy consumption (raw)'!S11*Lists!$H$90</f>
        <v>14520</v>
      </c>
      <c r="V61">
        <f>'Energy consumption (raw)'!T11*Lists!$H$91</f>
        <v>0</v>
      </c>
      <c r="W61">
        <f>'Energy consumption (raw)'!U11*Lists!$H$92</f>
        <v>0</v>
      </c>
      <c r="X61">
        <f>'Energy consumption (raw)'!V11*Lists!$H$93</f>
        <v>0</v>
      </c>
      <c r="Y61">
        <f>'Energy consumption (raw)'!W11*Lists!$H$94</f>
        <v>1.3280000000000001</v>
      </c>
      <c r="Z61">
        <f>'Energy consumption (raw)'!X11*Lists!$H$96*1000000</f>
        <v>0</v>
      </c>
      <c r="AA61">
        <f>'Energy consumption (raw)'!Y11*Lists!$H$97</f>
        <v>0</v>
      </c>
      <c r="AB61">
        <f>'Energy consumption (raw)'!Z11*Lists!$H$96</f>
        <v>0</v>
      </c>
      <c r="AC61">
        <f>'Energy consumption (raw)'!AA11*Lists!$H$98</f>
        <v>0</v>
      </c>
      <c r="AD61">
        <f>'Energy consumption (raw)'!AB11*Lists!$H$99</f>
        <v>0</v>
      </c>
      <c r="AE61">
        <f>'Energy consumption (raw)'!AC11*Lists!$H$101</f>
        <v>0</v>
      </c>
      <c r="AF61">
        <f>'Energy consumption (raw)'!AD11*Lists!$H$101</f>
        <v>0</v>
      </c>
      <c r="AG61">
        <f>'Energy consumption (raw)'!AE11*Lists!$H$101</f>
        <v>0</v>
      </c>
      <c r="AH61">
        <f>'Energy consumption (raw)'!AF11*Lists!$H$100</f>
        <v>0</v>
      </c>
      <c r="AI61" s="167">
        <f t="shared" ref="AI61:AI124" si="52">IF(SUM(O61:AH61)=0,AJ61,SUM(O61:AH61))</f>
        <v>14547.558999999999</v>
      </c>
      <c r="AJ61" s="179">
        <f>'Energy consumption (raw)'!AG11</f>
        <v>14547.558999999999</v>
      </c>
      <c r="AK61" s="179">
        <f>'Energy consumption (raw)'!AH11</f>
        <v>6338</v>
      </c>
      <c r="AL61">
        <f>IF(ROUND(AI61,-3)=ROUND('Energy consumption (raw)'!AG11,-3),1,0)</f>
        <v>1</v>
      </c>
      <c r="AM61" s="179" t="str">
        <f>'Energy consumption (raw)'!AJ11</f>
        <v>4. Quang Ninh</v>
      </c>
      <c r="AN61">
        <f>VLOOKUP(AM61,Lists!$F$9:$G$71,2,FALSE)</f>
        <v>1</v>
      </c>
    </row>
    <row r="62" spans="2:45" x14ac:dyDescent="0.25">
      <c r="B62" s="65" t="str">
        <f t="shared" si="50"/>
        <v>Transport3</v>
      </c>
      <c r="C62" s="179">
        <f>'Energy consumption (raw)'!B12</f>
        <v>3</v>
      </c>
      <c r="D62" s="179">
        <f>'Energy consumption (raw)'!C12</f>
        <v>0</v>
      </c>
      <c r="E62" s="179">
        <f>'Energy consumption (raw)'!D12</f>
        <v>0</v>
      </c>
      <c r="F62" s="179" t="str">
        <f>'Energy consumption (raw)'!E12</f>
        <v>Giao thông vận tải</v>
      </c>
      <c r="G62" s="179" t="str">
        <f>'Energy consumption (raw)'!F12</f>
        <v>Bốc xếp hàng hóa cảng sông</v>
      </c>
      <c r="H62" s="179" t="str">
        <f>'Energy consumption (raw)'!G12</f>
        <v>Transport</v>
      </c>
      <c r="I62" s="179" t="str">
        <f>'Energy consumption (raw)'!I12</f>
        <v>Transport</v>
      </c>
      <c r="J62" s="179" t="str">
        <f>INDEX(Sector!$E$6:$E$46,MATCH('Energy consumption (toe)'!I62,Sector!$B$6:$B$46,FALSE))</f>
        <v>Transport</v>
      </c>
      <c r="K62" s="179">
        <f>IFERROR('Energy consumption (raw)'!J12*Lists!$H$84,)</f>
        <v>540.99308159999998</v>
      </c>
      <c r="L62" s="179">
        <f>'Energy consumption (raw)'!K12*Lists!$H$84</f>
        <v>829.39058260000002</v>
      </c>
      <c r="M62" s="179">
        <f>'Energy consumption (raw)'!L12*Lists!$H$84</f>
        <v>0</v>
      </c>
      <c r="N62" s="179">
        <f>'Energy consumption (raw)'!M12*Lists!$H$84</f>
        <v>0</v>
      </c>
      <c r="O62" s="178">
        <f t="shared" si="51"/>
        <v>829.39058260000002</v>
      </c>
      <c r="P62">
        <f>'Energy consumption (raw)'!N12*Lists!$H$85</f>
        <v>0</v>
      </c>
      <c r="Q62">
        <f>'Energy consumption (raw)'!O12*Lists!$H$86</f>
        <v>0</v>
      </c>
      <c r="R62">
        <f>'Energy consumption (raw)'!P12*Lists!$H$87</f>
        <v>0</v>
      </c>
      <c r="S62">
        <f>'Energy consumption (raw)'!Q12*Lists!$H$88</f>
        <v>0</v>
      </c>
      <c r="T62">
        <f>'Energy consumption (raw)'!R12*Lists!$H$89</f>
        <v>0</v>
      </c>
      <c r="U62">
        <f>'Energy consumption (raw)'!S12*Lists!$H$90</f>
        <v>4131.6000000000004</v>
      </c>
      <c r="V62">
        <f>'Energy consumption (raw)'!T12*Lists!$H$91</f>
        <v>0</v>
      </c>
      <c r="W62">
        <f>'Energy consumption (raw)'!U12*Lists!$H$92</f>
        <v>0</v>
      </c>
      <c r="X62">
        <f>'Energy consumption (raw)'!V12*Lists!$H$93</f>
        <v>103.95</v>
      </c>
      <c r="Y62">
        <f>'Energy consumption (raw)'!W12*Lists!$H$94</f>
        <v>0</v>
      </c>
      <c r="Z62">
        <f>'Energy consumption (raw)'!X12*Lists!$H$96*1000000</f>
        <v>0</v>
      </c>
      <c r="AA62">
        <f>'Energy consumption (raw)'!Y12*Lists!$H$97</f>
        <v>0</v>
      </c>
      <c r="AB62">
        <f>'Energy consumption (raw)'!Z12*Lists!$H$96</f>
        <v>0</v>
      </c>
      <c r="AC62">
        <f>'Energy consumption (raw)'!AA12*Lists!$H$98</f>
        <v>0</v>
      </c>
      <c r="AD62">
        <f>'Energy consumption (raw)'!AB12*Lists!$H$99</f>
        <v>0</v>
      </c>
      <c r="AE62">
        <f>'Energy consumption (raw)'!AC12*Lists!$H$101</f>
        <v>0</v>
      </c>
      <c r="AF62">
        <f>'Energy consumption (raw)'!AD12*Lists!$H$101</f>
        <v>0</v>
      </c>
      <c r="AG62">
        <f>'Energy consumption (raw)'!AE12*Lists!$H$101</f>
        <v>0</v>
      </c>
      <c r="AH62">
        <f>'Energy consumption (raw)'!AF12*Lists!$H$100</f>
        <v>0</v>
      </c>
      <c r="AI62" s="167">
        <f t="shared" si="52"/>
        <v>5064.9405826000002</v>
      </c>
      <c r="AJ62" s="179">
        <f>'Energy consumption (raw)'!AG12</f>
        <v>5064.9405826000002</v>
      </c>
      <c r="AK62" s="179">
        <f>'Energy consumption (raw)'!AH12</f>
        <v>4974</v>
      </c>
      <c r="AL62">
        <f>IF(ROUND(AI62,-3)=ROUND('Energy consumption (raw)'!AG12,-3),1,0)</f>
        <v>1</v>
      </c>
      <c r="AM62" s="179" t="str">
        <f>'Energy consumption (raw)'!AJ12</f>
        <v>4. Quang Ninh</v>
      </c>
      <c r="AN62">
        <f>VLOOKUP(AM62,Lists!$F$9:$G$71,2,FALSE)</f>
        <v>1</v>
      </c>
    </row>
    <row r="63" spans="2:45" x14ac:dyDescent="0.25">
      <c r="B63" s="65" t="str">
        <f t="shared" si="50"/>
        <v>Transport4</v>
      </c>
      <c r="C63" s="179">
        <f>'Energy consumption (raw)'!B13</f>
        <v>4</v>
      </c>
      <c r="D63" s="179">
        <f>'Energy consumption (raw)'!C13</f>
        <v>0</v>
      </c>
      <c r="E63" s="179">
        <f>'Energy consumption (raw)'!D13</f>
        <v>0</v>
      </c>
      <c r="F63" s="179" t="str">
        <f>'Energy consumption (raw)'!E13</f>
        <v>Giao thông vận tải</v>
      </c>
      <c r="G63" s="179" t="str">
        <f>'Energy consumption (raw)'!F13</f>
        <v>Bốc xếp hàng hóa cảng sông</v>
      </c>
      <c r="H63" s="179" t="str">
        <f>'Energy consumption (raw)'!G13</f>
        <v>Transport</v>
      </c>
      <c r="I63" s="179" t="str">
        <f>'Energy consumption (raw)'!I13</f>
        <v>Transport</v>
      </c>
      <c r="J63" s="179" t="str">
        <f>INDEX(Sector!$E$6:$E$46,MATCH('Energy consumption (toe)'!I63,Sector!$B$6:$B$46,FALSE))</f>
        <v>Transport</v>
      </c>
      <c r="K63" s="179">
        <f>IFERROR('Energy consumption (raw)'!J13*Lists!$H$84,)</f>
        <v>0</v>
      </c>
      <c r="L63" s="179">
        <f>'Energy consumption (raw)'!K13*Lists!$H$84</f>
        <v>172.68438210000002</v>
      </c>
      <c r="M63" s="179">
        <f>'Energy consumption (raw)'!L13*Lists!$H$84</f>
        <v>0</v>
      </c>
      <c r="N63" s="179">
        <f>'Energy consumption (raw)'!M13*Lists!$H$84</f>
        <v>0</v>
      </c>
      <c r="O63" s="178">
        <f t="shared" si="51"/>
        <v>172.68438210000002</v>
      </c>
      <c r="P63">
        <f>'Energy consumption (raw)'!N13*Lists!$H$85</f>
        <v>0</v>
      </c>
      <c r="Q63">
        <f>'Energy consumption (raw)'!O13*Lists!$H$86</f>
        <v>0</v>
      </c>
      <c r="R63">
        <f>'Energy consumption (raw)'!P13*Lists!$H$87</f>
        <v>0</v>
      </c>
      <c r="S63">
        <f>'Energy consumption (raw)'!Q13*Lists!$H$88</f>
        <v>0</v>
      </c>
      <c r="T63">
        <f>'Energy consumption (raw)'!R13*Lists!$H$89</f>
        <v>0</v>
      </c>
      <c r="U63">
        <f>'Energy consumption (raw)'!S13*Lists!$H$90</f>
        <v>0</v>
      </c>
      <c r="V63">
        <f>'Energy consumption (raw)'!T13*Lists!$H$91</f>
        <v>4280.76</v>
      </c>
      <c r="W63">
        <f>'Energy consumption (raw)'!U13*Lists!$H$92</f>
        <v>0</v>
      </c>
      <c r="X63">
        <f>'Energy consumption (raw)'!V13*Lists!$H$93</f>
        <v>78.75</v>
      </c>
      <c r="Y63">
        <f>'Energy consumption (raw)'!W13*Lists!$H$94</f>
        <v>0</v>
      </c>
      <c r="Z63">
        <f>'Energy consumption (raw)'!X13*Lists!$H$96*1000000</f>
        <v>0</v>
      </c>
      <c r="AA63">
        <f>'Energy consumption (raw)'!Y13*Lists!$H$97</f>
        <v>0</v>
      </c>
      <c r="AB63">
        <f>'Energy consumption (raw)'!Z13*Lists!$H$96</f>
        <v>0</v>
      </c>
      <c r="AC63">
        <f>'Energy consumption (raw)'!AA13*Lists!$H$98</f>
        <v>0</v>
      </c>
      <c r="AD63">
        <f>'Energy consumption (raw)'!AB13*Lists!$H$99</f>
        <v>0</v>
      </c>
      <c r="AE63">
        <f>'Energy consumption (raw)'!AC13*Lists!$H$101</f>
        <v>0</v>
      </c>
      <c r="AF63">
        <f>'Energy consumption (raw)'!AD13*Lists!$H$101</f>
        <v>0</v>
      </c>
      <c r="AG63">
        <f>'Energy consumption (raw)'!AE13*Lists!$H$101</f>
        <v>0</v>
      </c>
      <c r="AH63">
        <f>'Energy consumption (raw)'!AF13*Lists!$H$100</f>
        <v>0</v>
      </c>
      <c r="AI63" s="167">
        <f t="shared" si="52"/>
        <v>4532.1943821000004</v>
      </c>
      <c r="AJ63" s="179">
        <f>'Energy consumption (raw)'!AG13</f>
        <v>4532.1943821000004</v>
      </c>
      <c r="AK63" s="179">
        <f>'Energy consumption (raw)'!AH13</f>
        <v>7333</v>
      </c>
      <c r="AL63">
        <f>IF(ROUND(AI63,-3)=ROUND('Energy consumption (raw)'!AG13,-3),1,0)</f>
        <v>1</v>
      </c>
      <c r="AM63" s="179" t="str">
        <f>'Energy consumption (raw)'!AJ13</f>
        <v>4. Quang Ninh</v>
      </c>
      <c r="AN63">
        <f>VLOOKUP(AM63,Lists!$F$9:$G$71,2,FALSE)</f>
        <v>1</v>
      </c>
    </row>
    <row r="64" spans="2:45" x14ac:dyDescent="0.25">
      <c r="B64" s="65" t="str">
        <f t="shared" si="50"/>
        <v>Transport5</v>
      </c>
      <c r="C64" s="179">
        <f>'Energy consumption (raw)'!B14</f>
        <v>5</v>
      </c>
      <c r="D64" s="179">
        <f>'Energy consumption (raw)'!C14</f>
        <v>0</v>
      </c>
      <c r="E64" s="179">
        <f>'Energy consumption (raw)'!D14</f>
        <v>0</v>
      </c>
      <c r="F64" s="179" t="str">
        <f>'Energy consumption (raw)'!E14</f>
        <v>Giao thông vận tải</v>
      </c>
      <c r="G64" s="179" t="str">
        <f>'Energy consumption (raw)'!F14</f>
        <v>Bốc xếp hàng hóa cảng sông</v>
      </c>
      <c r="H64" s="179" t="str">
        <f>'Energy consumption (raw)'!G14</f>
        <v>Transport</v>
      </c>
      <c r="I64" s="179" t="str">
        <f>'Energy consumption (raw)'!I14</f>
        <v>Transport</v>
      </c>
      <c r="J64" s="179" t="str">
        <f>INDEX(Sector!$E$6:$E$46,MATCH('Energy consumption (toe)'!I64,Sector!$B$6:$B$46,FALSE))</f>
        <v>Transport</v>
      </c>
      <c r="K64" s="179">
        <f>IFERROR('Energy consumption (raw)'!J14*Lists!$H$84,)</f>
        <v>0</v>
      </c>
      <c r="L64" s="179">
        <f>'Energy consumption (raw)'!K14*Lists!$H$84</f>
        <v>184.2133695</v>
      </c>
      <c r="M64" s="179">
        <f>'Energy consumption (raw)'!L14*Lists!$H$84</f>
        <v>0</v>
      </c>
      <c r="N64" s="179">
        <f>'Energy consumption (raw)'!M14*Lists!$H$84</f>
        <v>0</v>
      </c>
      <c r="O64" s="178">
        <f t="shared" si="51"/>
        <v>184.2133695</v>
      </c>
      <c r="P64">
        <f>'Energy consumption (raw)'!N14*Lists!$H$85</f>
        <v>0</v>
      </c>
      <c r="Q64">
        <f>'Energy consumption (raw)'!O14*Lists!$H$86</f>
        <v>0</v>
      </c>
      <c r="R64">
        <f>'Energy consumption (raw)'!P14*Lists!$H$87</f>
        <v>0</v>
      </c>
      <c r="S64">
        <f>'Energy consumption (raw)'!Q14*Lists!$H$88</f>
        <v>0</v>
      </c>
      <c r="T64">
        <f>'Energy consumption (raw)'!R14*Lists!$H$89</f>
        <v>0</v>
      </c>
      <c r="U64">
        <f>'Energy consumption (raw)'!S14*Lists!$H$90</f>
        <v>1438.8</v>
      </c>
      <c r="V64">
        <f>'Energy consumption (raw)'!T14*Lists!$H$91</f>
        <v>0</v>
      </c>
      <c r="W64">
        <f>'Energy consumption (raw)'!U14*Lists!$H$92</f>
        <v>0</v>
      </c>
      <c r="X64">
        <f>'Energy consumption (raw)'!V14*Lists!$H$93</f>
        <v>0</v>
      </c>
      <c r="Y64">
        <f>'Energy consumption (raw)'!W14*Lists!$H$94</f>
        <v>0</v>
      </c>
      <c r="Z64">
        <f>'Energy consumption (raw)'!X14*Lists!$H$96*1000000</f>
        <v>1.1699999999999999E-2</v>
      </c>
      <c r="AA64">
        <f>'Energy consumption (raw)'!Y14*Lists!$H$97</f>
        <v>0</v>
      </c>
      <c r="AB64">
        <f>'Energy consumption (raw)'!Z14*Lists!$H$96</f>
        <v>0</v>
      </c>
      <c r="AC64">
        <f>'Energy consumption (raw)'!AA14*Lists!$H$98</f>
        <v>0</v>
      </c>
      <c r="AD64">
        <f>'Energy consumption (raw)'!AB14*Lists!$H$99</f>
        <v>0</v>
      </c>
      <c r="AE64">
        <f>'Energy consumption (raw)'!AC14*Lists!$H$101</f>
        <v>0</v>
      </c>
      <c r="AF64">
        <f>'Energy consumption (raw)'!AD14*Lists!$H$101</f>
        <v>0</v>
      </c>
      <c r="AG64">
        <f>'Energy consumption (raw)'!AE14*Lists!$H$101</f>
        <v>0</v>
      </c>
      <c r="AH64">
        <f>'Energy consumption (raw)'!AF14*Lists!$H$100</f>
        <v>0</v>
      </c>
      <c r="AI64" s="167">
        <f t="shared" si="52"/>
        <v>1623.0250695</v>
      </c>
      <c r="AJ64" s="179">
        <f>'Energy consumption (raw)'!AG14</f>
        <v>1623.0250695</v>
      </c>
      <c r="AK64" s="179">
        <f>'Energy consumption (raw)'!AH14</f>
        <v>1623</v>
      </c>
      <c r="AL64">
        <f>IF(ROUND(AI64,-3)=ROUND('Energy consumption (raw)'!AG14,-3),1,0)</f>
        <v>1</v>
      </c>
      <c r="AM64" s="179" t="str">
        <f>'Energy consumption (raw)'!AJ14</f>
        <v>4. Quang Ninh</v>
      </c>
      <c r="AN64">
        <f>VLOOKUP(AM64,Lists!$F$9:$G$71,2,FALSE)</f>
        <v>1</v>
      </c>
    </row>
    <row r="65" spans="2:40" x14ac:dyDescent="0.25">
      <c r="B65" s="65" t="str">
        <f t="shared" si="50"/>
        <v>Transport6</v>
      </c>
      <c r="C65" s="179">
        <f>'Energy consumption (raw)'!B15</f>
        <v>6</v>
      </c>
      <c r="D65" s="179">
        <f>'Energy consumption (raw)'!C15</f>
        <v>0</v>
      </c>
      <c r="E65" s="179">
        <f>'Energy consumption (raw)'!D15</f>
        <v>0</v>
      </c>
      <c r="F65" s="179" t="str">
        <f>'Energy consumption (raw)'!E15</f>
        <v>Giao thông vận tải</v>
      </c>
      <c r="G65" s="179" t="str">
        <f>'Energy consumption (raw)'!F15</f>
        <v>Vận tải hàng hóa bằng đường thủy nội địa</v>
      </c>
      <c r="H65" s="179" t="str">
        <f>'Energy consumption (raw)'!G15</f>
        <v>Transport</v>
      </c>
      <c r="I65" s="179" t="str">
        <f>'Energy consumption (raw)'!I15</f>
        <v>Transport</v>
      </c>
      <c r="J65" s="179" t="str">
        <f>INDEX(Sector!$E$6:$E$46,MATCH('Energy consumption (toe)'!I65,Sector!$B$6:$B$46,FALSE))</f>
        <v>Transport</v>
      </c>
      <c r="K65" s="179">
        <f>IFERROR('Energy consumption (raw)'!J15*Lists!$H$84,)</f>
        <v>0</v>
      </c>
      <c r="L65" s="179">
        <f>'Energy consumption (raw)'!K15*Lists!$H$84</f>
        <v>232.74210820000002</v>
      </c>
      <c r="M65" s="179">
        <f>'Energy consumption (raw)'!L15*Lists!$H$84</f>
        <v>0</v>
      </c>
      <c r="N65" s="179">
        <f>'Energy consumption (raw)'!M15*Lists!$H$84</f>
        <v>0</v>
      </c>
      <c r="O65" s="178">
        <f t="shared" si="51"/>
        <v>232.74210820000002</v>
      </c>
      <c r="P65">
        <f>'Energy consumption (raw)'!N15*Lists!$H$85</f>
        <v>0</v>
      </c>
      <c r="Q65">
        <f>'Energy consumption (raw)'!O15*Lists!$H$86</f>
        <v>0</v>
      </c>
      <c r="R65">
        <f>'Energy consumption (raw)'!P15*Lists!$H$87</f>
        <v>0</v>
      </c>
      <c r="S65">
        <f>'Energy consumption (raw)'!Q15*Lists!$H$88</f>
        <v>0</v>
      </c>
      <c r="T65">
        <f>'Energy consumption (raw)'!R15*Lists!$H$89</f>
        <v>0</v>
      </c>
      <c r="U65">
        <f>'Energy consumption (raw)'!S15*Lists!$H$90</f>
        <v>2783.44</v>
      </c>
      <c r="V65">
        <f>'Energy consumption (raw)'!T15*Lists!$H$91</f>
        <v>0</v>
      </c>
      <c r="W65">
        <f>'Energy consumption (raw)'!U15*Lists!$H$92</f>
        <v>0</v>
      </c>
      <c r="X65">
        <f>'Energy consumption (raw)'!V15*Lists!$H$93</f>
        <v>0</v>
      </c>
      <c r="Y65">
        <f>'Energy consumption (raw)'!W15*Lists!$H$94</f>
        <v>0</v>
      </c>
      <c r="Z65">
        <f>'Energy consumption (raw)'!X15*Lists!$H$96*1000000</f>
        <v>7.6499999999999999E-2</v>
      </c>
      <c r="AA65">
        <f>'Energy consumption (raw)'!Y15*Lists!$H$97</f>
        <v>0</v>
      </c>
      <c r="AB65">
        <f>'Energy consumption (raw)'!Z15*Lists!$H$96</f>
        <v>0</v>
      </c>
      <c r="AC65">
        <f>'Energy consumption (raw)'!AA15*Lists!$H$98</f>
        <v>0</v>
      </c>
      <c r="AD65">
        <f>'Energy consumption (raw)'!AB15*Lists!$H$99</f>
        <v>0</v>
      </c>
      <c r="AE65">
        <f>'Energy consumption (raw)'!AC15*Lists!$H$101</f>
        <v>0</v>
      </c>
      <c r="AF65">
        <f>'Energy consumption (raw)'!AD15*Lists!$H$101</f>
        <v>0</v>
      </c>
      <c r="AG65">
        <f>'Energy consumption (raw)'!AE15*Lists!$H$101</f>
        <v>0</v>
      </c>
      <c r="AH65">
        <f>'Energy consumption (raw)'!AF15*Lists!$H$100</f>
        <v>0</v>
      </c>
      <c r="AI65" s="167">
        <f t="shared" si="52"/>
        <v>3016.2586082000003</v>
      </c>
      <c r="AJ65" s="179">
        <f>'Energy consumption (raw)'!AG15</f>
        <v>3016.2586082000003</v>
      </c>
      <c r="AK65" s="179">
        <f>'Energy consumption (raw)'!AH15</f>
        <v>3016</v>
      </c>
      <c r="AL65">
        <f>IF(ROUND(AI65,-3)=ROUND('Energy consumption (raw)'!AG15,-3),1,0)</f>
        <v>1</v>
      </c>
      <c r="AM65" s="179" t="str">
        <f>'Energy consumption (raw)'!AJ15</f>
        <v>4. Quang Ninh</v>
      </c>
      <c r="AN65">
        <f>VLOOKUP(AM65,Lists!$F$9:$G$71,2,FALSE)</f>
        <v>1</v>
      </c>
    </row>
    <row r="66" spans="2:40" x14ac:dyDescent="0.25">
      <c r="B66" s="65" t="str">
        <f t="shared" si="50"/>
        <v>Transport7</v>
      </c>
      <c r="C66" s="179">
        <f>'Energy consumption (raw)'!B16</f>
        <v>7</v>
      </c>
      <c r="D66" s="179">
        <f>'Energy consumption (raw)'!C16</f>
        <v>0</v>
      </c>
      <c r="E66" s="179">
        <f>'Energy consumption (raw)'!D16</f>
        <v>0</v>
      </c>
      <c r="F66" s="179" t="str">
        <f>'Energy consumption (raw)'!E16</f>
        <v>Giao thông vận tải</v>
      </c>
      <c r="G66" s="179" t="str">
        <f>'Energy consumption (raw)'!F16</f>
        <v>Vận tải hàng hóa bằng đường thủy nội địa</v>
      </c>
      <c r="H66" s="179" t="str">
        <f>'Energy consumption (raw)'!G16</f>
        <v>Transport</v>
      </c>
      <c r="I66" s="179" t="str">
        <f>'Energy consumption (raw)'!I16</f>
        <v>Transport</v>
      </c>
      <c r="J66" s="179" t="str">
        <f>INDEX(Sector!$E$6:$E$46,MATCH('Energy consumption (toe)'!I66,Sector!$B$6:$B$46,FALSE))</f>
        <v>Transport</v>
      </c>
      <c r="K66" s="179">
        <f>IFERROR('Energy consumption (raw)'!J16*Lists!$H$84,)</f>
        <v>0</v>
      </c>
      <c r="L66" s="179">
        <f>'Energy consumption (raw)'!K16*Lists!$H$84</f>
        <v>5.5044982000000005</v>
      </c>
      <c r="M66" s="179">
        <f>'Energy consumption (raw)'!L16*Lists!$H$84</f>
        <v>0</v>
      </c>
      <c r="N66" s="179">
        <f>'Energy consumption (raw)'!M16*Lists!$H$84</f>
        <v>0</v>
      </c>
      <c r="O66" s="178">
        <f t="shared" si="51"/>
        <v>5.5044982000000005</v>
      </c>
      <c r="P66">
        <f>'Energy consumption (raw)'!N16*Lists!$H$85</f>
        <v>0</v>
      </c>
      <c r="Q66">
        <f>'Energy consumption (raw)'!O16*Lists!$H$86</f>
        <v>0</v>
      </c>
      <c r="R66">
        <f>'Energy consumption (raw)'!P16*Lists!$H$87</f>
        <v>0</v>
      </c>
      <c r="S66">
        <f>'Energy consumption (raw)'!Q16*Lists!$H$88</f>
        <v>0</v>
      </c>
      <c r="T66">
        <f>'Energy consumption (raw)'!R16*Lists!$H$89</f>
        <v>1106.7</v>
      </c>
      <c r="U66">
        <f>'Energy consumption (raw)'!S16*Lists!$H$90</f>
        <v>0</v>
      </c>
      <c r="V66">
        <f>'Energy consumption (raw)'!T16*Lists!$H$91</f>
        <v>2388.87</v>
      </c>
      <c r="W66">
        <f>'Energy consumption (raw)'!U16*Lists!$H$92</f>
        <v>0</v>
      </c>
      <c r="X66">
        <f>'Energy consumption (raw)'!V16*Lists!$H$93</f>
        <v>0</v>
      </c>
      <c r="Y66">
        <f>'Energy consumption (raw)'!W16*Lists!$H$94</f>
        <v>0</v>
      </c>
      <c r="Z66">
        <f>'Energy consumption (raw)'!X16*Lists!$H$96*1000000</f>
        <v>0</v>
      </c>
      <c r="AA66">
        <f>'Energy consumption (raw)'!Y16*Lists!$H$97</f>
        <v>0</v>
      </c>
      <c r="AB66">
        <f>'Energy consumption (raw)'!Z16*Lists!$H$96</f>
        <v>0</v>
      </c>
      <c r="AC66">
        <f>'Energy consumption (raw)'!AA16*Lists!$H$98</f>
        <v>0</v>
      </c>
      <c r="AD66">
        <f>'Energy consumption (raw)'!AB16*Lists!$H$99</f>
        <v>0</v>
      </c>
      <c r="AE66">
        <f>'Energy consumption (raw)'!AC16*Lists!$H$101</f>
        <v>0</v>
      </c>
      <c r="AF66">
        <f>'Energy consumption (raw)'!AD16*Lists!$H$101</f>
        <v>0</v>
      </c>
      <c r="AG66">
        <f>'Energy consumption (raw)'!AE16*Lists!$H$101</f>
        <v>0</v>
      </c>
      <c r="AH66">
        <f>'Energy consumption (raw)'!AF16*Lists!$H$100</f>
        <v>0</v>
      </c>
      <c r="AI66" s="167">
        <f t="shared" si="52"/>
        <v>3501.0744981999997</v>
      </c>
      <c r="AJ66" s="179">
        <f>'Energy consumption (raw)'!AG16</f>
        <v>3501.0744981999997</v>
      </c>
      <c r="AK66" s="179">
        <f>'Energy consumption (raw)'!AH16</f>
        <v>2895</v>
      </c>
      <c r="AL66">
        <f>IF(ROUND(AI66,-3)=ROUND('Energy consumption (raw)'!AG16,-3),1,0)</f>
        <v>1</v>
      </c>
      <c r="AM66" s="179" t="str">
        <f>'Energy consumption (raw)'!AJ16</f>
        <v>4. Quang Ninh</v>
      </c>
      <c r="AN66">
        <f>VLOOKUP(AM66,Lists!$F$9:$G$71,2,FALSE)</f>
        <v>1</v>
      </c>
    </row>
    <row r="67" spans="2:40" x14ac:dyDescent="0.25">
      <c r="B67" s="65" t="str">
        <f t="shared" si="50"/>
        <v>Transport8</v>
      </c>
      <c r="C67" s="179">
        <f>'Energy consumption (raw)'!B17</f>
        <v>8</v>
      </c>
      <c r="D67" s="179">
        <f>'Energy consumption (raw)'!C17</f>
        <v>0</v>
      </c>
      <c r="E67" s="179">
        <f>'Energy consumption (raw)'!D17</f>
        <v>0</v>
      </c>
      <c r="F67" s="179" t="str">
        <f>'Energy consumption (raw)'!E17</f>
        <v>Giao thông vận tải</v>
      </c>
      <c r="G67" s="179" t="str">
        <f>'Energy consumption (raw)'!F17</f>
        <v>Vận tải bằng xe buýt</v>
      </c>
      <c r="H67" s="179" t="str">
        <f>'Energy consumption (raw)'!G17</f>
        <v>Transport</v>
      </c>
      <c r="I67" s="179" t="str">
        <f>'Energy consumption (raw)'!I17</f>
        <v>Transport</v>
      </c>
      <c r="J67" s="179" t="str">
        <f>INDEX(Sector!$E$6:$E$46,MATCH('Energy consumption (toe)'!I67,Sector!$B$6:$B$46,FALSE))</f>
        <v>Transport</v>
      </c>
      <c r="K67" s="179">
        <f>IFERROR('Energy consumption (raw)'!J17*Lists!$H$84,)</f>
        <v>0</v>
      </c>
      <c r="L67" s="179">
        <f>'Energy consumption (raw)'!K17*Lists!$H$84</f>
        <v>65.570247899999998</v>
      </c>
      <c r="M67" s="179">
        <f>'Energy consumption (raw)'!L17*Lists!$H$84</f>
        <v>0</v>
      </c>
      <c r="N67" s="179">
        <f>'Energy consumption (raw)'!M17*Lists!$H$84</f>
        <v>0</v>
      </c>
      <c r="O67" s="178">
        <f t="shared" si="51"/>
        <v>65.570247899999998</v>
      </c>
      <c r="P67">
        <f>'Energy consumption (raw)'!N17*Lists!$H$85</f>
        <v>0</v>
      </c>
      <c r="Q67">
        <f>'Energy consumption (raw)'!O17*Lists!$H$86</f>
        <v>0</v>
      </c>
      <c r="R67">
        <f>'Energy consumption (raw)'!P17*Lists!$H$87</f>
        <v>0</v>
      </c>
      <c r="S67">
        <f>'Energy consumption (raw)'!Q17*Lists!$H$88</f>
        <v>0</v>
      </c>
      <c r="T67">
        <f>'Energy consumption (raw)'!R17*Lists!$H$89</f>
        <v>0</v>
      </c>
      <c r="U67">
        <f>'Energy consumption (raw)'!S17*Lists!$H$90</f>
        <v>1415.92</v>
      </c>
      <c r="V67">
        <f>'Energy consumption (raw)'!T17*Lists!$H$91</f>
        <v>0</v>
      </c>
      <c r="W67">
        <f>'Energy consumption (raw)'!U17*Lists!$H$92</f>
        <v>0</v>
      </c>
      <c r="X67">
        <f>'Energy consumption (raw)'!V17*Lists!$H$93</f>
        <v>0</v>
      </c>
      <c r="Y67">
        <f>'Energy consumption (raw)'!W17*Lists!$H$94</f>
        <v>0</v>
      </c>
      <c r="Z67">
        <f>'Energy consumption (raw)'!X17*Lists!$H$96*1000000</f>
        <v>0</v>
      </c>
      <c r="AA67">
        <f>'Energy consumption (raw)'!Y17*Lists!$H$97</f>
        <v>0</v>
      </c>
      <c r="AB67">
        <f>'Energy consumption (raw)'!Z17*Lists!$H$96</f>
        <v>0</v>
      </c>
      <c r="AC67">
        <f>'Energy consumption (raw)'!AA17*Lists!$H$98</f>
        <v>0</v>
      </c>
      <c r="AD67">
        <f>'Energy consumption (raw)'!AB17*Lists!$H$99</f>
        <v>0</v>
      </c>
      <c r="AE67">
        <f>'Energy consumption (raw)'!AC17*Lists!$H$101</f>
        <v>0</v>
      </c>
      <c r="AF67">
        <f>'Energy consumption (raw)'!AD17*Lists!$H$101</f>
        <v>0</v>
      </c>
      <c r="AG67">
        <f>'Energy consumption (raw)'!AE17*Lists!$H$101</f>
        <v>0</v>
      </c>
      <c r="AH67">
        <f>'Energy consumption (raw)'!AF17*Lists!$H$100</f>
        <v>0</v>
      </c>
      <c r="AI67" s="167">
        <f t="shared" si="52"/>
        <v>1481.4902479</v>
      </c>
      <c r="AJ67" s="179">
        <f>'Energy consumption (raw)'!AG17</f>
        <v>1481.4902479</v>
      </c>
      <c r="AK67" s="179">
        <f>'Energy consumption (raw)'!AH17</f>
        <v>3495</v>
      </c>
      <c r="AL67">
        <f>IF(ROUND(AI67,-3)=ROUND('Energy consumption (raw)'!AG17,-3),1,0)</f>
        <v>1</v>
      </c>
      <c r="AM67" s="179" t="str">
        <f>'Energy consumption (raw)'!AJ17</f>
        <v>4. Quang Ninh</v>
      </c>
      <c r="AN67">
        <f>VLOOKUP(AM67,Lists!$F$9:$G$71,2,FALSE)</f>
        <v>1</v>
      </c>
    </row>
    <row r="68" spans="2:40" x14ac:dyDescent="0.25">
      <c r="B68" s="65" t="str">
        <f t="shared" si="50"/>
        <v>Transport9</v>
      </c>
      <c r="C68" s="179">
        <f>'Energy consumption (raw)'!B18</f>
        <v>9</v>
      </c>
      <c r="D68" s="179">
        <f>'Energy consumption (raw)'!C18</f>
        <v>0</v>
      </c>
      <c r="E68" s="179">
        <f>'Energy consumption (raw)'!D18</f>
        <v>0</v>
      </c>
      <c r="F68" s="179" t="str">
        <f>'Energy consumption (raw)'!E18</f>
        <v>Giao thông vận tải</v>
      </c>
      <c r="G68" s="179" t="str">
        <f>'Energy consumption (raw)'!F18</f>
        <v>Vận tải hàng hóa</v>
      </c>
      <c r="H68" s="179" t="str">
        <f>'Energy consumption (raw)'!G18</f>
        <v>Transport</v>
      </c>
      <c r="I68" s="179" t="str">
        <f>'Energy consumption (raw)'!I18</f>
        <v>Transport</v>
      </c>
      <c r="J68" s="179" t="str">
        <f>INDEX(Sector!$E$6:$E$46,MATCH('Energy consumption (toe)'!I68,Sector!$B$6:$B$46,FALSE))</f>
        <v>Transport</v>
      </c>
      <c r="K68" s="179">
        <f>IFERROR('Energy consumption (raw)'!J18*Lists!$H$84,)</f>
        <v>0</v>
      </c>
      <c r="L68" s="179">
        <f>'Energy consumption (raw)'!K18*Lists!$H$84</f>
        <v>0</v>
      </c>
      <c r="M68" s="179">
        <f>'Energy consumption (raw)'!L18*Lists!$H$84</f>
        <v>0</v>
      </c>
      <c r="N68" s="179">
        <f>'Energy consumption (raw)'!M18*Lists!$H$84</f>
        <v>0</v>
      </c>
      <c r="O68" s="178">
        <f t="shared" si="51"/>
        <v>0</v>
      </c>
      <c r="P68">
        <f>'Energy consumption (raw)'!N18*Lists!$H$85</f>
        <v>0</v>
      </c>
      <c r="Q68">
        <f>'Energy consumption (raw)'!O18*Lists!$H$86</f>
        <v>0</v>
      </c>
      <c r="R68">
        <f>'Energy consumption (raw)'!P18*Lists!$H$87</f>
        <v>0</v>
      </c>
      <c r="S68">
        <f>'Energy consumption (raw)'!Q18*Lists!$H$88</f>
        <v>0</v>
      </c>
      <c r="T68">
        <f>'Energy consumption (raw)'!R18*Lists!$H$89</f>
        <v>0</v>
      </c>
      <c r="U68">
        <f>'Energy consumption (raw)'!S18*Lists!$H$90</f>
        <v>3599.2000000000003</v>
      </c>
      <c r="V68">
        <f>'Energy consumption (raw)'!T18*Lists!$H$91</f>
        <v>0</v>
      </c>
      <c r="W68">
        <f>'Energy consumption (raw)'!U18*Lists!$H$92</f>
        <v>0</v>
      </c>
      <c r="X68">
        <f>'Energy consumption (raw)'!V18*Lists!$H$93</f>
        <v>0</v>
      </c>
      <c r="Y68">
        <f>'Energy consumption (raw)'!W18*Lists!$H$94</f>
        <v>0</v>
      </c>
      <c r="Z68">
        <f>'Energy consumption (raw)'!X18*Lists!$H$96*1000000</f>
        <v>0</v>
      </c>
      <c r="AA68">
        <f>'Energy consumption (raw)'!Y18*Lists!$H$97</f>
        <v>0</v>
      </c>
      <c r="AB68">
        <f>'Energy consumption (raw)'!Z18*Lists!$H$96</f>
        <v>0</v>
      </c>
      <c r="AC68">
        <f>'Energy consumption (raw)'!AA18*Lists!$H$98</f>
        <v>0</v>
      </c>
      <c r="AD68">
        <f>'Energy consumption (raw)'!AB18*Lists!$H$99</f>
        <v>0</v>
      </c>
      <c r="AE68">
        <f>'Energy consumption (raw)'!AC18*Lists!$H$101</f>
        <v>0</v>
      </c>
      <c r="AF68">
        <f>'Energy consumption (raw)'!AD18*Lists!$H$101</f>
        <v>0</v>
      </c>
      <c r="AG68">
        <f>'Energy consumption (raw)'!AE18*Lists!$H$101</f>
        <v>0</v>
      </c>
      <c r="AH68">
        <f>'Energy consumption (raw)'!AF18*Lists!$H$100</f>
        <v>0</v>
      </c>
      <c r="AI68" s="167">
        <f t="shared" si="52"/>
        <v>3599.2000000000003</v>
      </c>
      <c r="AJ68" s="179">
        <f>'Energy consumption (raw)'!AG18</f>
        <v>3599.2</v>
      </c>
      <c r="AK68" s="179">
        <f>'Energy consumption (raw)'!AH18</f>
        <v>1687</v>
      </c>
      <c r="AL68">
        <f>IF(ROUND(AI68,-3)=ROUND('Energy consumption (raw)'!AG18,-3),1,0)</f>
        <v>1</v>
      </c>
      <c r="AM68" s="179" t="str">
        <f>'Energy consumption (raw)'!AJ18</f>
        <v>4. Quang Ninh</v>
      </c>
      <c r="AN68">
        <f>VLOOKUP(AM68,Lists!$F$9:$G$71,2,FALSE)</f>
        <v>1</v>
      </c>
    </row>
    <row r="69" spans="2:40" x14ac:dyDescent="0.25">
      <c r="B69" s="65" t="str">
        <f t="shared" si="50"/>
        <v>Transport10</v>
      </c>
      <c r="C69" s="179">
        <f>'Energy consumption (raw)'!B19</f>
        <v>10</v>
      </c>
      <c r="D69" s="179">
        <f>'Energy consumption (raw)'!C19</f>
        <v>0</v>
      </c>
      <c r="E69" s="179">
        <f>'Energy consumption (raw)'!D19</f>
        <v>0</v>
      </c>
      <c r="F69" s="179" t="str">
        <f>'Energy consumption (raw)'!E19</f>
        <v>Giao thông vận tải</v>
      </c>
      <c r="G69" s="179" t="str">
        <f>'Energy consumption (raw)'!F19</f>
        <v>Vận tải hàng hóa</v>
      </c>
      <c r="H69" s="179" t="str">
        <f>'Energy consumption (raw)'!G19</f>
        <v>Transport</v>
      </c>
      <c r="I69" s="179" t="str">
        <f>'Energy consumption (raw)'!I19</f>
        <v>Transport</v>
      </c>
      <c r="J69" s="179" t="str">
        <f>INDEX(Sector!$E$6:$E$46,MATCH('Energy consumption (toe)'!I69,Sector!$B$6:$B$46,FALSE))</f>
        <v>Transport</v>
      </c>
      <c r="K69" s="179">
        <f>IFERROR('Energy consumption (raw)'!J19*Lists!$H$84,)</f>
        <v>0</v>
      </c>
      <c r="L69" s="179">
        <f>'Energy consumption (raw)'!K19*Lists!$H$84</f>
        <v>10.4805189</v>
      </c>
      <c r="M69" s="179">
        <f>'Energy consumption (raw)'!L19*Lists!$H$84</f>
        <v>0</v>
      </c>
      <c r="N69" s="179">
        <f>'Energy consumption (raw)'!M19*Lists!$H$84</f>
        <v>0</v>
      </c>
      <c r="O69" s="178">
        <f t="shared" si="51"/>
        <v>10.4805189</v>
      </c>
      <c r="P69">
        <f>'Energy consumption (raw)'!N19*Lists!$H$85</f>
        <v>0</v>
      </c>
      <c r="Q69">
        <f>'Energy consumption (raw)'!O19*Lists!$H$86</f>
        <v>0</v>
      </c>
      <c r="R69">
        <f>'Energy consumption (raw)'!P19*Lists!$H$87</f>
        <v>0</v>
      </c>
      <c r="S69">
        <f>'Energy consumption (raw)'!Q19*Lists!$H$88</f>
        <v>0</v>
      </c>
      <c r="T69">
        <f>'Energy consumption (raw)'!R19*Lists!$H$89</f>
        <v>0</v>
      </c>
      <c r="U69">
        <f>'Energy consumption (raw)'!S19*Lists!$H$90</f>
        <v>3128.1932000000002</v>
      </c>
      <c r="V69">
        <f>'Energy consumption (raw)'!T19*Lists!$H$91</f>
        <v>0</v>
      </c>
      <c r="W69">
        <f>'Energy consumption (raw)'!U19*Lists!$H$92</f>
        <v>0</v>
      </c>
      <c r="X69">
        <f>'Energy consumption (raw)'!V19*Lists!$H$93</f>
        <v>0</v>
      </c>
      <c r="Y69">
        <f>'Energy consumption (raw)'!W19*Lists!$H$94</f>
        <v>94.693870000000004</v>
      </c>
      <c r="Z69">
        <f>'Energy consumption (raw)'!X19*Lists!$H$96*1000000</f>
        <v>0</v>
      </c>
      <c r="AA69">
        <f>'Energy consumption (raw)'!Y19*Lists!$H$97</f>
        <v>0</v>
      </c>
      <c r="AB69">
        <f>'Energy consumption (raw)'!Z19*Lists!$H$96</f>
        <v>0</v>
      </c>
      <c r="AC69">
        <f>'Energy consumption (raw)'!AA19*Lists!$H$98</f>
        <v>0</v>
      </c>
      <c r="AD69">
        <f>'Energy consumption (raw)'!AB19*Lists!$H$99</f>
        <v>0</v>
      </c>
      <c r="AE69">
        <f>'Energy consumption (raw)'!AC19*Lists!$H$101</f>
        <v>0</v>
      </c>
      <c r="AF69">
        <f>'Energy consumption (raw)'!AD19*Lists!$H$101</f>
        <v>0</v>
      </c>
      <c r="AG69">
        <f>'Energy consumption (raw)'!AE19*Lists!$H$101</f>
        <v>0</v>
      </c>
      <c r="AH69">
        <f>'Energy consumption (raw)'!AF19*Lists!$H$100</f>
        <v>0</v>
      </c>
      <c r="AI69" s="167">
        <f t="shared" si="52"/>
        <v>3233.3675889000001</v>
      </c>
      <c r="AJ69" s="179">
        <f>'Energy consumption (raw)'!AG19</f>
        <v>3233.3675889000001</v>
      </c>
      <c r="AK69" s="179">
        <f>'Energy consumption (raw)'!AH19</f>
        <v>3233</v>
      </c>
      <c r="AL69">
        <f>IF(ROUND(AI69,-3)=ROUND('Energy consumption (raw)'!AG19,-3),1,0)</f>
        <v>1</v>
      </c>
      <c r="AM69" s="179" t="str">
        <f>'Energy consumption (raw)'!AJ19</f>
        <v>4. Quang Ninh</v>
      </c>
      <c r="AN69">
        <f>VLOOKUP(AM69,Lists!$F$9:$G$71,2,FALSE)</f>
        <v>1</v>
      </c>
    </row>
    <row r="70" spans="2:40" x14ac:dyDescent="0.25">
      <c r="B70" s="65" t="str">
        <f t="shared" si="50"/>
        <v>Transport11</v>
      </c>
      <c r="C70" s="179">
        <f>'Energy consumption (raw)'!B20</f>
        <v>11</v>
      </c>
      <c r="D70" s="179">
        <f>'Energy consumption (raw)'!C20</f>
        <v>0</v>
      </c>
      <c r="E70" s="179">
        <f>'Energy consumption (raw)'!D20</f>
        <v>0</v>
      </c>
      <c r="F70" s="179" t="str">
        <f>'Energy consumption (raw)'!E20</f>
        <v>Giao thông vận tải</v>
      </c>
      <c r="G70" s="179" t="str">
        <f>'Energy consumption (raw)'!F20</f>
        <v>Vận tải hàng hóa</v>
      </c>
      <c r="H70" s="179" t="str">
        <f>'Energy consumption (raw)'!G20</f>
        <v>Transport</v>
      </c>
      <c r="I70" s="179" t="str">
        <f>'Energy consumption (raw)'!I20</f>
        <v>Transport</v>
      </c>
      <c r="J70" s="179" t="str">
        <f>INDEX(Sector!$E$6:$E$46,MATCH('Energy consumption (toe)'!I70,Sector!$B$6:$B$46,FALSE))</f>
        <v>Transport</v>
      </c>
      <c r="K70" s="179">
        <f>IFERROR('Energy consumption (raw)'!J20*Lists!$H$84,)</f>
        <v>0</v>
      </c>
      <c r="L70" s="179">
        <f>'Energy consumption (raw)'!K20*Lists!$H$84</f>
        <v>12758.583423800001</v>
      </c>
      <c r="M70" s="179">
        <f>'Energy consumption (raw)'!L20*Lists!$H$84</f>
        <v>0</v>
      </c>
      <c r="N70" s="179">
        <f>'Energy consumption (raw)'!M20*Lists!$H$84</f>
        <v>0</v>
      </c>
      <c r="O70" s="178">
        <f t="shared" si="51"/>
        <v>12758.583423800001</v>
      </c>
      <c r="P70">
        <f>'Energy consumption (raw)'!N20*Lists!$H$85</f>
        <v>0</v>
      </c>
      <c r="Q70">
        <f>'Energy consumption (raw)'!O20*Lists!$H$86</f>
        <v>0</v>
      </c>
      <c r="R70">
        <f>'Energy consumption (raw)'!P20*Lists!$H$87</f>
        <v>0</v>
      </c>
      <c r="S70">
        <f>'Energy consumption (raw)'!Q20*Lists!$H$88</f>
        <v>0</v>
      </c>
      <c r="T70">
        <f>'Energy consumption (raw)'!R20*Lists!$H$89</f>
        <v>0</v>
      </c>
      <c r="U70">
        <f>'Energy consumption (raw)'!S20*Lists!$H$90</f>
        <v>0</v>
      </c>
      <c r="V70">
        <f>'Energy consumption (raw)'!T20*Lists!$H$91</f>
        <v>0</v>
      </c>
      <c r="W70">
        <f>'Energy consumption (raw)'!U20*Lists!$H$92</f>
        <v>0</v>
      </c>
      <c r="X70">
        <f>'Energy consumption (raw)'!V20*Lists!$H$93</f>
        <v>0</v>
      </c>
      <c r="Y70">
        <f>'Energy consumption (raw)'!W20*Lists!$H$94</f>
        <v>0</v>
      </c>
      <c r="Z70">
        <f>'Energy consumption (raw)'!X20*Lists!$H$96*1000000</f>
        <v>0</v>
      </c>
      <c r="AA70">
        <f>'Energy consumption (raw)'!Y20*Lists!$H$97</f>
        <v>0</v>
      </c>
      <c r="AB70">
        <f>'Energy consumption (raw)'!Z20*Lists!$H$96</f>
        <v>0</v>
      </c>
      <c r="AC70">
        <f>'Energy consumption (raw)'!AA20*Lists!$H$98</f>
        <v>0</v>
      </c>
      <c r="AD70">
        <f>'Energy consumption (raw)'!AB20*Lists!$H$99</f>
        <v>0</v>
      </c>
      <c r="AE70">
        <f>'Energy consumption (raw)'!AC20*Lists!$H$101</f>
        <v>0</v>
      </c>
      <c r="AF70">
        <f>'Energy consumption (raw)'!AD20*Lists!$H$101</f>
        <v>0</v>
      </c>
      <c r="AG70">
        <f>'Energy consumption (raw)'!AE20*Lists!$H$101</f>
        <v>0</v>
      </c>
      <c r="AH70">
        <f>'Energy consumption (raw)'!AF20*Lists!$H$100</f>
        <v>0</v>
      </c>
      <c r="AI70" s="167">
        <f t="shared" si="52"/>
        <v>12758.583423800001</v>
      </c>
      <c r="AJ70" s="179">
        <f>'Energy consumption (raw)'!AG20</f>
        <v>12758.583423800001</v>
      </c>
      <c r="AK70" s="179">
        <f>'Energy consumption (raw)'!AH20</f>
        <v>12759</v>
      </c>
      <c r="AL70">
        <f>IF(ROUND(AI70,-3)=ROUND('Energy consumption (raw)'!AG20,-3),1,0)</f>
        <v>1</v>
      </c>
      <c r="AM70" s="179" t="str">
        <f>'Energy consumption (raw)'!AJ20</f>
        <v>4. Quang Ninh</v>
      </c>
      <c r="AN70">
        <f>VLOOKUP(AM70,Lists!$F$9:$G$71,2,FALSE)</f>
        <v>1</v>
      </c>
    </row>
    <row r="71" spans="2:40" x14ac:dyDescent="0.25">
      <c r="B71" s="65" t="str">
        <f t="shared" si="50"/>
        <v>Transport12</v>
      </c>
      <c r="C71" s="179">
        <f>'Energy consumption (raw)'!B21</f>
        <v>12</v>
      </c>
      <c r="D71" s="179">
        <f>'Energy consumption (raw)'!C21</f>
        <v>0</v>
      </c>
      <c r="E71" s="179">
        <f>'Energy consumption (raw)'!D21</f>
        <v>0</v>
      </c>
      <c r="F71" s="179" t="str">
        <f>'Energy consumption (raw)'!E21</f>
        <v>Giao thông vận tải</v>
      </c>
      <c r="G71" s="179" t="str">
        <f>'Energy consumption (raw)'!F21</f>
        <v>Vận tải hàng hóa bằng đường thủy nội địa</v>
      </c>
      <c r="H71" s="179" t="str">
        <f>'Energy consumption (raw)'!G21</f>
        <v>Transport</v>
      </c>
      <c r="I71" s="179" t="str">
        <f>'Energy consumption (raw)'!I21</f>
        <v>Transport</v>
      </c>
      <c r="J71" s="179" t="str">
        <f>INDEX(Sector!$E$6:$E$46,MATCH('Energy consumption (toe)'!I71,Sector!$B$6:$B$46,FALSE))</f>
        <v>Transport</v>
      </c>
      <c r="K71" s="179">
        <f>IFERROR('Energy consumption (raw)'!J21*Lists!$H$84,)</f>
        <v>0</v>
      </c>
      <c r="L71" s="179">
        <f>'Energy consumption (raw)'!K21*Lists!$H$84</f>
        <v>0</v>
      </c>
      <c r="M71" s="179">
        <f>'Energy consumption (raw)'!L21*Lists!$H$84</f>
        <v>0</v>
      </c>
      <c r="N71" s="179">
        <f>'Energy consumption (raw)'!M21*Lists!$H$84</f>
        <v>0</v>
      </c>
      <c r="O71" s="178">
        <f t="shared" si="51"/>
        <v>0</v>
      </c>
      <c r="P71">
        <f>'Energy consumption (raw)'!N21*Lists!$H$85</f>
        <v>0</v>
      </c>
      <c r="Q71">
        <f>'Energy consumption (raw)'!O21*Lists!$H$86</f>
        <v>0</v>
      </c>
      <c r="R71">
        <f>'Energy consumption (raw)'!P21*Lists!$H$87</f>
        <v>0</v>
      </c>
      <c r="S71">
        <f>'Energy consumption (raw)'!Q21*Lists!$H$88</f>
        <v>0</v>
      </c>
      <c r="T71">
        <f>'Energy consumption (raw)'!R21*Lists!$H$89</f>
        <v>0</v>
      </c>
      <c r="U71">
        <f>'Energy consumption (raw)'!S21*Lists!$H$90</f>
        <v>0</v>
      </c>
      <c r="V71">
        <f>'Energy consumption (raw)'!T21*Lists!$H$91</f>
        <v>0</v>
      </c>
      <c r="W71">
        <f>'Energy consumption (raw)'!U21*Lists!$H$92</f>
        <v>0</v>
      </c>
      <c r="X71">
        <f>'Energy consumption (raw)'!V21*Lists!$H$93</f>
        <v>0</v>
      </c>
      <c r="Y71">
        <f>'Energy consumption (raw)'!W21*Lists!$H$94</f>
        <v>0</v>
      </c>
      <c r="Z71">
        <f>'Energy consumption (raw)'!X21*Lists!$H$96*1000000</f>
        <v>0</v>
      </c>
      <c r="AA71">
        <f>'Energy consumption (raw)'!Y21*Lists!$H$97</f>
        <v>0</v>
      </c>
      <c r="AB71">
        <f>'Energy consumption (raw)'!Z21*Lists!$H$96</f>
        <v>0</v>
      </c>
      <c r="AC71">
        <f>'Energy consumption (raw)'!AA21*Lists!$H$98</f>
        <v>0</v>
      </c>
      <c r="AD71">
        <f>'Energy consumption (raw)'!AB21*Lists!$H$99</f>
        <v>0</v>
      </c>
      <c r="AE71">
        <f>'Energy consumption (raw)'!AC21*Lists!$H$101</f>
        <v>0</v>
      </c>
      <c r="AF71">
        <f>'Energy consumption (raw)'!AD21*Lists!$H$101</f>
        <v>0</v>
      </c>
      <c r="AG71">
        <f>'Energy consumption (raw)'!AE21*Lists!$H$101</f>
        <v>0</v>
      </c>
      <c r="AH71">
        <f>'Energy consumption (raw)'!AF21*Lists!$H$100</f>
        <v>0</v>
      </c>
      <c r="AI71" s="167">
        <f t="shared" si="52"/>
        <v>2067</v>
      </c>
      <c r="AJ71" s="179">
        <f>'Energy consumption (raw)'!AG21</f>
        <v>2067</v>
      </c>
      <c r="AK71" s="179">
        <f>'Energy consumption (raw)'!AH21</f>
        <v>2067</v>
      </c>
      <c r="AL71">
        <f>IF(ROUND(AI71,-3)=ROUND('Energy consumption (raw)'!AG21,-3),1,0)</f>
        <v>1</v>
      </c>
      <c r="AM71" s="179" t="str">
        <f>'Energy consumption (raw)'!AJ21</f>
        <v>4. Quang Ninh</v>
      </c>
      <c r="AN71">
        <f>VLOOKUP(AM71,Lists!$F$9:$G$71,2,FALSE)</f>
        <v>1</v>
      </c>
    </row>
    <row r="72" spans="2:40" x14ac:dyDescent="0.25">
      <c r="B72" s="65" t="str">
        <f t="shared" si="50"/>
        <v>Transport13</v>
      </c>
      <c r="C72" s="179">
        <f>'Energy consumption (raw)'!B22</f>
        <v>13</v>
      </c>
      <c r="D72" s="179">
        <f>'Energy consumption (raw)'!C22</f>
        <v>0</v>
      </c>
      <c r="E72" s="179">
        <f>'Energy consumption (raw)'!D22</f>
        <v>0</v>
      </c>
      <c r="F72" s="179" t="str">
        <f>'Energy consumption (raw)'!E22</f>
        <v>Giao thông vận tải</v>
      </c>
      <c r="G72" s="179" t="str">
        <f>'Energy consumption (raw)'!F22</f>
        <v>Hoạt động dịch vụ hỗ trợ trực tiếp cho vận tải đường thủy</v>
      </c>
      <c r="H72" s="179" t="str">
        <f>'Energy consumption (raw)'!G22</f>
        <v>Transport</v>
      </c>
      <c r="I72" s="179" t="str">
        <f>'Energy consumption (raw)'!I22</f>
        <v>Transport</v>
      </c>
      <c r="J72" s="179" t="str">
        <f>INDEX(Sector!$E$6:$E$46,MATCH('Energy consumption (toe)'!I72,Sector!$B$6:$B$46,FALSE))</f>
        <v>Transport</v>
      </c>
      <c r="K72" s="179">
        <f>IFERROR('Energy consumption (raw)'!J22*Lists!$H$84,)</f>
        <v>695.2494147000001</v>
      </c>
      <c r="L72" s="179">
        <f>'Energy consumption (raw)'!K22*Lists!$H$84</f>
        <v>695.2494147000001</v>
      </c>
      <c r="M72" s="179">
        <f>'Energy consumption (raw)'!L22*Lists!$H$84</f>
        <v>0</v>
      </c>
      <c r="N72" s="179">
        <f>'Energy consumption (raw)'!M22*Lists!$H$84</f>
        <v>0</v>
      </c>
      <c r="O72" s="178">
        <f t="shared" si="51"/>
        <v>695.2494147000001</v>
      </c>
      <c r="P72">
        <f>'Energy consumption (raw)'!N22*Lists!$H$85</f>
        <v>0</v>
      </c>
      <c r="Q72">
        <f>'Energy consumption (raw)'!O22*Lists!$H$86</f>
        <v>0</v>
      </c>
      <c r="R72">
        <f>'Energy consumption (raw)'!P22*Lists!$H$87</f>
        <v>0</v>
      </c>
      <c r="S72">
        <f>'Energy consumption (raw)'!Q22*Lists!$H$88</f>
        <v>0</v>
      </c>
      <c r="T72">
        <f>'Energy consumption (raw)'!R22*Lists!$H$89</f>
        <v>331.5</v>
      </c>
      <c r="U72">
        <f>'Energy consumption (raw)'!S22*Lists!$H$90</f>
        <v>0</v>
      </c>
      <c r="V72">
        <f>'Energy consumption (raw)'!T22*Lists!$H$91</f>
        <v>0</v>
      </c>
      <c r="W72">
        <f>'Energy consumption (raw)'!U22*Lists!$H$92</f>
        <v>0</v>
      </c>
      <c r="X72">
        <f>'Energy consumption (raw)'!V22*Lists!$H$93</f>
        <v>0</v>
      </c>
      <c r="Y72">
        <f>'Energy consumption (raw)'!W22*Lists!$H$94</f>
        <v>3.32E-3</v>
      </c>
      <c r="Z72">
        <f>'Energy consumption (raw)'!X22*Lists!$H$96*1000000</f>
        <v>0</v>
      </c>
      <c r="AA72">
        <f>'Energy consumption (raw)'!Y22*Lists!$H$97</f>
        <v>0</v>
      </c>
      <c r="AB72">
        <f>'Energy consumption (raw)'!Z22*Lists!$H$96</f>
        <v>0</v>
      </c>
      <c r="AC72">
        <f>'Energy consumption (raw)'!AA22*Lists!$H$98</f>
        <v>0</v>
      </c>
      <c r="AD72">
        <f>'Energy consumption (raw)'!AB22*Lists!$H$99</f>
        <v>0</v>
      </c>
      <c r="AE72">
        <f>'Energy consumption (raw)'!AC22*Lists!$H$101</f>
        <v>0</v>
      </c>
      <c r="AF72">
        <f>'Energy consumption (raw)'!AD22*Lists!$H$101</f>
        <v>0</v>
      </c>
      <c r="AG72">
        <f>'Energy consumption (raw)'!AE22*Lists!$H$101</f>
        <v>0</v>
      </c>
      <c r="AH72">
        <f>'Energy consumption (raw)'!AF22*Lists!$H$100</f>
        <v>0</v>
      </c>
      <c r="AI72" s="167">
        <f t="shared" si="52"/>
        <v>1026.7527347000002</v>
      </c>
      <c r="AJ72" s="179">
        <f>'Energy consumption (raw)'!AG22</f>
        <v>1026.7527347000002</v>
      </c>
      <c r="AK72" s="179">
        <f>'Energy consumption (raw)'!AH22</f>
        <v>1196</v>
      </c>
      <c r="AL72">
        <f>IF(ROUND(AI72,-3)=ROUND('Energy consumption (raw)'!AG22,-3),1,0)</f>
        <v>1</v>
      </c>
      <c r="AM72" s="179" t="str">
        <f>'Energy consumption (raw)'!AJ22</f>
        <v>4. Quang Ninh</v>
      </c>
      <c r="AN72">
        <f>VLOOKUP(AM72,Lists!$F$9:$G$71,2,FALSE)</f>
        <v>1</v>
      </c>
    </row>
    <row r="73" spans="2:40" x14ac:dyDescent="0.25">
      <c r="B73" s="65" t="str">
        <f t="shared" si="50"/>
        <v>Transport14</v>
      </c>
      <c r="C73" s="179">
        <f>'Energy consumption (raw)'!B23</f>
        <v>14</v>
      </c>
      <c r="D73" s="179">
        <f>'Energy consumption (raw)'!C23</f>
        <v>0</v>
      </c>
      <c r="E73" s="179">
        <f>'Energy consumption (raw)'!D23</f>
        <v>0</v>
      </c>
      <c r="F73" s="179" t="str">
        <f>'Energy consumption (raw)'!E23</f>
        <v>Giao thông vận tải</v>
      </c>
      <c r="G73" s="179" t="str">
        <f>'Energy consumption (raw)'!F23</f>
        <v>Vận tải hàng hóa bằng dường bộ</v>
      </c>
      <c r="H73" s="179" t="str">
        <f>'Energy consumption (raw)'!G23</f>
        <v>Transport</v>
      </c>
      <c r="I73" s="179" t="str">
        <f>'Energy consumption (raw)'!I23</f>
        <v>Transport</v>
      </c>
      <c r="J73" s="179" t="str">
        <f>INDEX(Sector!$E$6:$E$46,MATCH('Energy consumption (toe)'!I73,Sector!$B$6:$B$46,FALSE))</f>
        <v>Transport</v>
      </c>
      <c r="K73" s="179">
        <f>IFERROR('Energy consumption (raw)'!J23*Lists!$H$84,)</f>
        <v>0</v>
      </c>
      <c r="L73" s="179">
        <f>'Energy consumption (raw)'!K23*Lists!$H$84</f>
        <v>293.98887010000004</v>
      </c>
      <c r="M73" s="179">
        <f>'Energy consumption (raw)'!L23*Lists!$H$84</f>
        <v>0</v>
      </c>
      <c r="N73" s="179">
        <f>'Energy consumption (raw)'!M23*Lists!$H$84</f>
        <v>0</v>
      </c>
      <c r="O73" s="178">
        <f t="shared" si="51"/>
        <v>293.98887010000004</v>
      </c>
      <c r="P73">
        <f>'Energy consumption (raw)'!N23*Lists!$H$85</f>
        <v>0</v>
      </c>
      <c r="Q73">
        <f>'Energy consumption (raw)'!O23*Lists!$H$86</f>
        <v>0</v>
      </c>
      <c r="R73">
        <f>'Energy consumption (raw)'!P23*Lists!$H$87</f>
        <v>0</v>
      </c>
      <c r="S73">
        <f>'Energy consumption (raw)'!Q23*Lists!$H$88</f>
        <v>0</v>
      </c>
      <c r="T73">
        <f>'Energy consumption (raw)'!R23*Lists!$H$89</f>
        <v>0</v>
      </c>
      <c r="U73">
        <f>'Energy consumption (raw)'!S23*Lists!$H$90</f>
        <v>1075.27288</v>
      </c>
      <c r="V73">
        <f>'Energy consumption (raw)'!T23*Lists!$H$91</f>
        <v>0</v>
      </c>
      <c r="W73">
        <f>'Energy consumption (raw)'!U23*Lists!$H$92</f>
        <v>0</v>
      </c>
      <c r="X73">
        <f>'Energy consumption (raw)'!V23*Lists!$H$93</f>
        <v>0</v>
      </c>
      <c r="Y73">
        <f>'Energy consumption (raw)'!W23*Lists!$H$94</f>
        <v>38.171700000000001</v>
      </c>
      <c r="Z73">
        <f>'Energy consumption (raw)'!X23*Lists!$H$96*1000000</f>
        <v>0</v>
      </c>
      <c r="AA73">
        <f>'Energy consumption (raw)'!Y23*Lists!$H$97</f>
        <v>0</v>
      </c>
      <c r="AB73">
        <f>'Energy consumption (raw)'!Z23*Lists!$H$96</f>
        <v>0</v>
      </c>
      <c r="AC73">
        <f>'Energy consumption (raw)'!AA23*Lists!$H$98</f>
        <v>0</v>
      </c>
      <c r="AD73">
        <f>'Energy consumption (raw)'!AB23*Lists!$H$99</f>
        <v>0</v>
      </c>
      <c r="AE73">
        <f>'Energy consumption (raw)'!AC23*Lists!$H$101</f>
        <v>0</v>
      </c>
      <c r="AF73">
        <f>'Energy consumption (raw)'!AD23*Lists!$H$101</f>
        <v>0</v>
      </c>
      <c r="AG73">
        <f>'Energy consumption (raw)'!AE23*Lists!$H$101</f>
        <v>0</v>
      </c>
      <c r="AH73">
        <f>'Energy consumption (raw)'!AF23*Lists!$H$100</f>
        <v>0</v>
      </c>
      <c r="AI73" s="167">
        <f t="shared" si="52"/>
        <v>1407.4334501000001</v>
      </c>
      <c r="AJ73" s="179">
        <f>'Energy consumption (raw)'!AG23</f>
        <v>1407.4334501000003</v>
      </c>
      <c r="AK73" s="179">
        <f>'Energy consumption (raw)'!AH23</f>
        <v>1085</v>
      </c>
      <c r="AL73">
        <f>IF(ROUND(AI73,-3)=ROUND('Energy consumption (raw)'!AG23,-3),1,0)</f>
        <v>1</v>
      </c>
      <c r="AM73" s="179" t="str">
        <f>'Energy consumption (raw)'!AJ23</f>
        <v>4. Quang Ninh</v>
      </c>
      <c r="AN73">
        <f>VLOOKUP(AM73,Lists!$F$9:$G$71,2,FALSE)</f>
        <v>1</v>
      </c>
    </row>
    <row r="74" spans="2:40" x14ac:dyDescent="0.25">
      <c r="B74" s="65" t="str">
        <f t="shared" si="50"/>
        <v>Transport15</v>
      </c>
      <c r="C74" s="179">
        <f>'Energy consumption (raw)'!B24</f>
        <v>15</v>
      </c>
      <c r="D74" s="179">
        <f>'Energy consumption (raw)'!C24</f>
        <v>0</v>
      </c>
      <c r="E74" s="179">
        <f>'Energy consumption (raw)'!D24</f>
        <v>0</v>
      </c>
      <c r="F74" s="179" t="str">
        <f>'Energy consumption (raw)'!E24</f>
        <v>Giao thông vận tải</v>
      </c>
      <c r="G74" s="179" t="str">
        <f>'Energy consumption (raw)'!F24</f>
        <v>Vận tải đường thủy</v>
      </c>
      <c r="H74" s="179" t="str">
        <f>'Energy consumption (raw)'!G24</f>
        <v>Transport</v>
      </c>
      <c r="I74" s="179" t="str">
        <f>'Energy consumption (raw)'!I24</f>
        <v>Transport</v>
      </c>
      <c r="J74" s="179" t="str">
        <f>INDEX(Sector!$E$6:$E$46,MATCH('Energy consumption (toe)'!I74,Sector!$B$6:$B$46,FALSE))</f>
        <v>Transport</v>
      </c>
      <c r="K74" s="179">
        <f>IFERROR('Energy consumption (raw)'!J24*Lists!$H$84,)</f>
        <v>0</v>
      </c>
      <c r="L74" s="179">
        <f>'Energy consumption (raw)'!K24*Lists!$H$84</f>
        <v>231.45000000000002</v>
      </c>
      <c r="M74" s="179">
        <f>'Energy consumption (raw)'!L24*Lists!$H$84</f>
        <v>0</v>
      </c>
      <c r="N74" s="179">
        <f>'Energy consumption (raw)'!M24*Lists!$H$84</f>
        <v>0</v>
      </c>
      <c r="O74" s="178">
        <f t="shared" si="51"/>
        <v>231.45000000000002</v>
      </c>
      <c r="P74">
        <f>'Energy consumption (raw)'!N24*Lists!$H$85</f>
        <v>0</v>
      </c>
      <c r="Q74">
        <f>'Energy consumption (raw)'!O24*Lists!$H$86</f>
        <v>0</v>
      </c>
      <c r="R74">
        <f>'Energy consumption (raw)'!P24*Lists!$H$87</f>
        <v>0</v>
      </c>
      <c r="S74">
        <f>'Energy consumption (raw)'!Q24*Lists!$H$88</f>
        <v>0</v>
      </c>
      <c r="T74">
        <f>'Energy consumption (raw)'!R24*Lists!$H$89</f>
        <v>8568</v>
      </c>
      <c r="U74">
        <f>'Energy consumption (raw)'!S24*Lists!$H$90</f>
        <v>0</v>
      </c>
      <c r="V74">
        <f>'Energy consumption (raw)'!T24*Lists!$H$91</f>
        <v>13932.27</v>
      </c>
      <c r="W74">
        <f>'Energy consumption (raw)'!U24*Lists!$H$92</f>
        <v>0</v>
      </c>
      <c r="X74">
        <f>'Energy consumption (raw)'!V24*Lists!$H$93</f>
        <v>0</v>
      </c>
      <c r="Y74">
        <f>'Energy consumption (raw)'!W24*Lists!$H$94</f>
        <v>0</v>
      </c>
      <c r="Z74">
        <f>'Energy consumption (raw)'!X24*Lists!$H$96*1000000</f>
        <v>0</v>
      </c>
      <c r="AA74">
        <f>'Energy consumption (raw)'!Y24*Lists!$H$97</f>
        <v>0</v>
      </c>
      <c r="AB74">
        <f>'Energy consumption (raw)'!Z24*Lists!$H$96</f>
        <v>0</v>
      </c>
      <c r="AC74">
        <f>'Energy consumption (raw)'!AA24*Lists!$H$98</f>
        <v>0</v>
      </c>
      <c r="AD74">
        <f>'Energy consumption (raw)'!AB24*Lists!$H$99</f>
        <v>0</v>
      </c>
      <c r="AE74">
        <f>'Energy consumption (raw)'!AC24*Lists!$H$101</f>
        <v>0</v>
      </c>
      <c r="AF74">
        <f>'Energy consumption (raw)'!AD24*Lists!$H$101</f>
        <v>0</v>
      </c>
      <c r="AG74">
        <f>'Energy consumption (raw)'!AE24*Lists!$H$101</f>
        <v>0</v>
      </c>
      <c r="AH74">
        <f>'Energy consumption (raw)'!AF24*Lists!$H$100</f>
        <v>0</v>
      </c>
      <c r="AI74" s="167">
        <f t="shared" si="52"/>
        <v>22731.72</v>
      </c>
      <c r="AJ74" s="179">
        <f>'Energy consumption (raw)'!AG24</f>
        <v>22731.72</v>
      </c>
      <c r="AK74" s="179">
        <f>'Energy consumption (raw)'!AH24</f>
        <v>27387.030153899999</v>
      </c>
      <c r="AL74">
        <f>IF(ROUND(AI74,-3)=ROUND('Energy consumption (raw)'!AG24,-3),1,0)</f>
        <v>1</v>
      </c>
      <c r="AM74" s="179" t="str">
        <f>'Energy consumption (raw)'!AJ24</f>
        <v>6. Hai Phong</v>
      </c>
      <c r="AN74">
        <f>VLOOKUP(AM74,Lists!$F$9:$G$71,2,FALSE)</f>
        <v>1</v>
      </c>
    </row>
    <row r="75" spans="2:40" x14ac:dyDescent="0.25">
      <c r="B75" s="65" t="str">
        <f t="shared" si="50"/>
        <v>Transport16</v>
      </c>
      <c r="C75" s="179">
        <f>'Energy consumption (raw)'!B25</f>
        <v>16</v>
      </c>
      <c r="D75" s="179">
        <f>'Energy consumption (raw)'!C25</f>
        <v>0</v>
      </c>
      <c r="E75" s="179">
        <f>'Energy consumption (raw)'!D25</f>
        <v>0</v>
      </c>
      <c r="F75" s="179" t="str">
        <f>'Energy consumption (raw)'!E25</f>
        <v>Giao thông vận tải</v>
      </c>
      <c r="G75" s="179" t="str">
        <f>'Energy consumption (raw)'!F25</f>
        <v>Vận tải đường thủy</v>
      </c>
      <c r="H75" s="179" t="str">
        <f>'Energy consumption (raw)'!G25</f>
        <v>Transport</v>
      </c>
      <c r="I75" s="179" t="str">
        <f>'Energy consumption (raw)'!I25</f>
        <v>Transport</v>
      </c>
      <c r="J75" s="179" t="str">
        <f>INDEX(Sector!$E$6:$E$46,MATCH('Energy consumption (toe)'!I75,Sector!$B$6:$B$46,FALSE))</f>
        <v>Transport</v>
      </c>
      <c r="K75" s="179">
        <f>IFERROR('Energy consumption (raw)'!J25*Lists!$H$84,)</f>
        <v>0</v>
      </c>
      <c r="L75" s="179">
        <f>'Energy consumption (raw)'!K25*Lists!$H$84</f>
        <v>35.489000000000004</v>
      </c>
      <c r="M75" s="179">
        <f>'Energy consumption (raw)'!L25*Lists!$H$84</f>
        <v>0</v>
      </c>
      <c r="N75" s="179">
        <f>'Energy consumption (raw)'!M25*Lists!$H$84</f>
        <v>0</v>
      </c>
      <c r="O75" s="178">
        <f t="shared" si="51"/>
        <v>35.489000000000004</v>
      </c>
      <c r="P75">
        <f>'Energy consumption (raw)'!N25*Lists!$H$85</f>
        <v>0</v>
      </c>
      <c r="Q75">
        <f>'Energy consumption (raw)'!O25*Lists!$H$86</f>
        <v>0</v>
      </c>
      <c r="R75">
        <f>'Energy consumption (raw)'!P25*Lists!$H$87</f>
        <v>0</v>
      </c>
      <c r="S75">
        <f>'Energy consumption (raw)'!Q25*Lists!$H$88</f>
        <v>0</v>
      </c>
      <c r="T75">
        <f>'Energy consumption (raw)'!R25*Lists!$H$89</f>
        <v>7040.2439999999997</v>
      </c>
      <c r="U75">
        <f>'Energy consumption (raw)'!S25*Lists!$H$90</f>
        <v>0</v>
      </c>
      <c r="V75">
        <f>'Energy consumption (raw)'!T25*Lists!$H$91</f>
        <v>991.98</v>
      </c>
      <c r="W75">
        <f>'Energy consumption (raw)'!U25*Lists!$H$92</f>
        <v>0</v>
      </c>
      <c r="X75">
        <f>'Energy consumption (raw)'!V25*Lists!$H$93</f>
        <v>0</v>
      </c>
      <c r="Y75">
        <f>'Energy consumption (raw)'!W25*Lists!$H$94</f>
        <v>0</v>
      </c>
      <c r="Z75">
        <f>'Energy consumption (raw)'!X25*Lists!$H$96*1000000</f>
        <v>0</v>
      </c>
      <c r="AA75">
        <f>'Energy consumption (raw)'!Y25*Lists!$H$97</f>
        <v>0</v>
      </c>
      <c r="AB75">
        <f>'Energy consumption (raw)'!Z25*Lists!$H$96</f>
        <v>0</v>
      </c>
      <c r="AC75">
        <f>'Energy consumption (raw)'!AA25*Lists!$H$98</f>
        <v>0</v>
      </c>
      <c r="AD75">
        <f>'Energy consumption (raw)'!AB25*Lists!$H$99</f>
        <v>0</v>
      </c>
      <c r="AE75">
        <f>'Energy consumption (raw)'!AC25*Lists!$H$101</f>
        <v>0</v>
      </c>
      <c r="AF75">
        <f>'Energy consumption (raw)'!AD25*Lists!$H$101</f>
        <v>0</v>
      </c>
      <c r="AG75">
        <f>'Energy consumption (raw)'!AE25*Lists!$H$101</f>
        <v>0</v>
      </c>
      <c r="AH75">
        <f>'Energy consumption (raw)'!AF25*Lists!$H$100</f>
        <v>0</v>
      </c>
      <c r="AI75" s="167">
        <f t="shared" si="52"/>
        <v>8067.7129999999997</v>
      </c>
      <c r="AJ75" s="179">
        <f>'Energy consumption (raw)'!AG25</f>
        <v>8067.7129999999997</v>
      </c>
      <c r="AK75" s="179">
        <f>'Energy consumption (raw)'!AH25</f>
        <v>8334.5389999999989</v>
      </c>
      <c r="AL75">
        <f>IF(ROUND(AI75,-3)=ROUND('Energy consumption (raw)'!AG25,-3),1,0)</f>
        <v>1</v>
      </c>
      <c r="AM75" s="179" t="str">
        <f>'Energy consumption (raw)'!AJ25</f>
        <v>6. Hai Phong</v>
      </c>
      <c r="AN75">
        <f>VLOOKUP(AM75,Lists!$F$9:$G$71,2,FALSE)</f>
        <v>1</v>
      </c>
    </row>
    <row r="76" spans="2:40" x14ac:dyDescent="0.25">
      <c r="B76" s="65" t="str">
        <f t="shared" si="50"/>
        <v>Transport17</v>
      </c>
      <c r="C76" s="179">
        <f>'Energy consumption (raw)'!B26</f>
        <v>17</v>
      </c>
      <c r="D76" s="179">
        <f>'Energy consumption (raw)'!C26</f>
        <v>0</v>
      </c>
      <c r="E76" s="179">
        <f>'Energy consumption (raw)'!D26</f>
        <v>0</v>
      </c>
      <c r="F76" s="179" t="str">
        <f>'Energy consumption (raw)'!E26</f>
        <v>Giao thông vận tải</v>
      </c>
      <c r="G76" s="179" t="str">
        <f>'Energy consumption (raw)'!F26</f>
        <v>Kinh doanh vận tải hàng hóa đường bộ</v>
      </c>
      <c r="H76" s="179" t="str">
        <f>'Energy consumption (raw)'!G26</f>
        <v>Transport</v>
      </c>
      <c r="I76" s="179" t="str">
        <f>'Energy consumption (raw)'!I26</f>
        <v>Transport</v>
      </c>
      <c r="J76" s="179" t="str">
        <f>INDEX(Sector!$E$6:$E$46,MATCH('Energy consumption (toe)'!I76,Sector!$B$6:$B$46,FALSE))</f>
        <v>Transport</v>
      </c>
      <c r="K76" s="179">
        <f>IFERROR('Energy consumption (raw)'!J26*Lists!$H$84,)</f>
        <v>0</v>
      </c>
      <c r="L76" s="179">
        <f>'Energy consumption (raw)'!K26*Lists!$H$84</f>
        <v>0</v>
      </c>
      <c r="M76" s="179">
        <f>'Energy consumption (raw)'!L26*Lists!$H$84</f>
        <v>0</v>
      </c>
      <c r="N76" s="179">
        <f>'Energy consumption (raw)'!M26*Lists!$H$84</f>
        <v>0</v>
      </c>
      <c r="O76" s="178">
        <f t="shared" si="51"/>
        <v>0</v>
      </c>
      <c r="P76">
        <f>'Energy consumption (raw)'!N26*Lists!$H$85</f>
        <v>0</v>
      </c>
      <c r="Q76">
        <f>'Energy consumption (raw)'!O26*Lists!$H$86</f>
        <v>0</v>
      </c>
      <c r="R76">
        <f>'Energy consumption (raw)'!P26*Lists!$H$87</f>
        <v>0</v>
      </c>
      <c r="S76">
        <f>'Energy consumption (raw)'!Q26*Lists!$H$88</f>
        <v>0</v>
      </c>
      <c r="T76">
        <f>'Energy consumption (raw)'!R26*Lists!$H$89</f>
        <v>1046.3843400000001</v>
      </c>
      <c r="U76">
        <f>'Energy consumption (raw)'!S26*Lists!$H$90</f>
        <v>0</v>
      </c>
      <c r="V76">
        <f>'Energy consumption (raw)'!T26*Lists!$H$91</f>
        <v>0</v>
      </c>
      <c r="W76">
        <f>'Energy consumption (raw)'!U26*Lists!$H$92</f>
        <v>0</v>
      </c>
      <c r="X76">
        <f>'Energy consumption (raw)'!V26*Lists!$H$93</f>
        <v>0</v>
      </c>
      <c r="Y76">
        <f>'Energy consumption (raw)'!W26*Lists!$H$94</f>
        <v>0</v>
      </c>
      <c r="Z76">
        <f>'Energy consumption (raw)'!X26*Lists!$H$96*1000000</f>
        <v>0</v>
      </c>
      <c r="AA76">
        <f>'Energy consumption (raw)'!Y26*Lists!$H$97</f>
        <v>0</v>
      </c>
      <c r="AB76">
        <f>'Energy consumption (raw)'!Z26*Lists!$H$96</f>
        <v>0</v>
      </c>
      <c r="AC76">
        <f>'Energy consumption (raw)'!AA26*Lists!$H$98</f>
        <v>0</v>
      </c>
      <c r="AD76">
        <f>'Energy consumption (raw)'!AB26*Lists!$H$99</f>
        <v>0</v>
      </c>
      <c r="AE76">
        <f>'Energy consumption (raw)'!AC26*Lists!$H$101</f>
        <v>0</v>
      </c>
      <c r="AF76">
        <f>'Energy consumption (raw)'!AD26*Lists!$H$101</f>
        <v>0</v>
      </c>
      <c r="AG76">
        <f>'Energy consumption (raw)'!AE26*Lists!$H$101</f>
        <v>0</v>
      </c>
      <c r="AH76">
        <f>'Energy consumption (raw)'!AF26*Lists!$H$100</f>
        <v>0</v>
      </c>
      <c r="AI76" s="167">
        <f t="shared" si="52"/>
        <v>1046.3843400000001</v>
      </c>
      <c r="AJ76" s="179">
        <f>'Energy consumption (raw)'!AG26</f>
        <v>1046.3843400000001</v>
      </c>
      <c r="AK76" s="179">
        <f>'Energy consumption (raw)'!AH26</f>
        <v>0</v>
      </c>
      <c r="AL76">
        <f>IF(ROUND(AI76,-3)=ROUND('Energy consumption (raw)'!AG26,-3),1,0)</f>
        <v>1</v>
      </c>
      <c r="AM76" s="179" t="str">
        <f>'Energy consumption (raw)'!AJ26</f>
        <v>6. Hai Phong</v>
      </c>
      <c r="AN76">
        <f>VLOOKUP(AM76,Lists!$F$9:$G$71,2,FALSE)</f>
        <v>1</v>
      </c>
    </row>
    <row r="77" spans="2:40" x14ac:dyDescent="0.25">
      <c r="B77" s="65" t="str">
        <f t="shared" si="50"/>
        <v>Transport18</v>
      </c>
      <c r="C77" s="179">
        <f>'Energy consumption (raw)'!B27</f>
        <v>18</v>
      </c>
      <c r="D77" s="179">
        <f>'Energy consumption (raw)'!C27</f>
        <v>0</v>
      </c>
      <c r="E77" s="179">
        <f>'Energy consumption (raw)'!D27</f>
        <v>0</v>
      </c>
      <c r="F77" s="179" t="str">
        <f>'Energy consumption (raw)'!E27</f>
        <v>Giao thông vận tải</v>
      </c>
      <c r="G77" s="179" t="str">
        <f>'Energy consumption (raw)'!F27</f>
        <v>Kinh doanh vận tải hàng hóa đường bộ</v>
      </c>
      <c r="H77" s="179" t="str">
        <f>'Energy consumption (raw)'!G27</f>
        <v>Transport</v>
      </c>
      <c r="I77" s="179" t="str">
        <f>'Energy consumption (raw)'!I27</f>
        <v>Transport</v>
      </c>
      <c r="J77" s="179" t="str">
        <f>INDEX(Sector!$E$6:$E$46,MATCH('Energy consumption (toe)'!I77,Sector!$B$6:$B$46,FALSE))</f>
        <v>Transport</v>
      </c>
      <c r="K77" s="179">
        <f>IFERROR('Energy consumption (raw)'!J27*Lists!$H$84,)</f>
        <v>0</v>
      </c>
      <c r="L77" s="179">
        <f>'Energy consumption (raw)'!K27*Lists!$H$84</f>
        <v>0</v>
      </c>
      <c r="M77" s="179">
        <f>'Energy consumption (raw)'!L27*Lists!$H$84</f>
        <v>0</v>
      </c>
      <c r="N77" s="179">
        <f>'Energy consumption (raw)'!M27*Lists!$H$84</f>
        <v>0</v>
      </c>
      <c r="O77" s="178">
        <f t="shared" si="51"/>
        <v>0</v>
      </c>
      <c r="P77">
        <f>'Energy consumption (raw)'!N27*Lists!$H$85</f>
        <v>0</v>
      </c>
      <c r="Q77">
        <f>'Energy consumption (raw)'!O27*Lists!$H$86</f>
        <v>0</v>
      </c>
      <c r="R77">
        <f>'Energy consumption (raw)'!P27*Lists!$H$87</f>
        <v>0</v>
      </c>
      <c r="S77">
        <f>'Energy consumption (raw)'!Q27*Lists!$H$88</f>
        <v>0</v>
      </c>
      <c r="T77">
        <f>'Energy consumption (raw)'!R27*Lists!$H$89</f>
        <v>2262.06522</v>
      </c>
      <c r="U77">
        <f>'Energy consumption (raw)'!S27*Lists!$H$90</f>
        <v>0</v>
      </c>
      <c r="V77">
        <f>'Energy consumption (raw)'!T27*Lists!$H$91</f>
        <v>0</v>
      </c>
      <c r="W77">
        <f>'Energy consumption (raw)'!U27*Lists!$H$92</f>
        <v>0</v>
      </c>
      <c r="X77">
        <f>'Energy consumption (raw)'!V27*Lists!$H$93</f>
        <v>0</v>
      </c>
      <c r="Y77">
        <f>'Energy consumption (raw)'!W27*Lists!$H$94</f>
        <v>0</v>
      </c>
      <c r="Z77">
        <f>'Energy consumption (raw)'!X27*Lists!$H$96*1000000</f>
        <v>0</v>
      </c>
      <c r="AA77">
        <f>'Energy consumption (raw)'!Y27*Lists!$H$97</f>
        <v>0</v>
      </c>
      <c r="AB77">
        <f>'Energy consumption (raw)'!Z27*Lists!$H$96</f>
        <v>0</v>
      </c>
      <c r="AC77">
        <f>'Energy consumption (raw)'!AA27*Lists!$H$98</f>
        <v>0</v>
      </c>
      <c r="AD77">
        <f>'Energy consumption (raw)'!AB27*Lists!$H$99</f>
        <v>0</v>
      </c>
      <c r="AE77">
        <f>'Energy consumption (raw)'!AC27*Lists!$H$101</f>
        <v>0</v>
      </c>
      <c r="AF77">
        <f>'Energy consumption (raw)'!AD27*Lists!$H$101</f>
        <v>0</v>
      </c>
      <c r="AG77">
        <f>'Energy consumption (raw)'!AE27*Lists!$H$101</f>
        <v>0</v>
      </c>
      <c r="AH77">
        <f>'Energy consumption (raw)'!AF27*Lists!$H$100</f>
        <v>0</v>
      </c>
      <c r="AI77" s="167">
        <f t="shared" si="52"/>
        <v>2262.06522</v>
      </c>
      <c r="AJ77" s="179">
        <f>'Energy consumption (raw)'!AG27</f>
        <v>2262.06522</v>
      </c>
      <c r="AK77" s="179">
        <f>'Energy consumption (raw)'!AH27</f>
        <v>0</v>
      </c>
      <c r="AL77">
        <f>IF(ROUND(AI77,-3)=ROUND('Energy consumption (raw)'!AG27,-3),1,0)</f>
        <v>1</v>
      </c>
      <c r="AM77" s="179" t="str">
        <f>'Energy consumption (raw)'!AJ27</f>
        <v>6. Hai Phong</v>
      </c>
      <c r="AN77">
        <f>VLOOKUP(AM77,Lists!$F$9:$G$71,2,FALSE)</f>
        <v>1</v>
      </c>
    </row>
    <row r="78" spans="2:40" x14ac:dyDescent="0.25">
      <c r="B78" s="65" t="str">
        <f t="shared" si="50"/>
        <v>Transport19</v>
      </c>
      <c r="C78" s="179">
        <f>'Energy consumption (raw)'!B28</f>
        <v>19</v>
      </c>
      <c r="D78" s="179">
        <f>'Energy consumption (raw)'!C28</f>
        <v>0</v>
      </c>
      <c r="E78" s="179">
        <f>'Energy consumption (raw)'!D28</f>
        <v>0</v>
      </c>
      <c r="F78" s="179" t="str">
        <f>'Energy consumption (raw)'!E28</f>
        <v>Giao thông vận tải</v>
      </c>
      <c r="G78" s="179" t="str">
        <f>'Energy consumption (raw)'!F28</f>
        <v>Kinh doanh vận tải hàng hóa đường bộ và sản xuất bê tông</v>
      </c>
      <c r="H78" s="179" t="str">
        <f>'Energy consumption (raw)'!G28</f>
        <v>Transport</v>
      </c>
      <c r="I78" s="179" t="str">
        <f>'Energy consumption (raw)'!I28</f>
        <v>Transport</v>
      </c>
      <c r="J78" s="179" t="str">
        <f>INDEX(Sector!$E$6:$E$46,MATCH('Energy consumption (toe)'!I78,Sector!$B$6:$B$46,FALSE))</f>
        <v>Transport</v>
      </c>
      <c r="K78" s="179">
        <f>IFERROR('Energy consumption (raw)'!J28*Lists!$H$84,)</f>
        <v>0</v>
      </c>
      <c r="L78" s="179">
        <f>'Energy consumption (raw)'!K28*Lists!$H$84</f>
        <v>0</v>
      </c>
      <c r="M78" s="179">
        <f>'Energy consumption (raw)'!L28*Lists!$H$84</f>
        <v>0</v>
      </c>
      <c r="N78" s="179">
        <f>'Energy consumption (raw)'!M28*Lists!$H$84</f>
        <v>0</v>
      </c>
      <c r="O78" s="178">
        <f t="shared" si="51"/>
        <v>0</v>
      </c>
      <c r="P78">
        <f>'Energy consumption (raw)'!N28*Lists!$H$85</f>
        <v>0</v>
      </c>
      <c r="Q78">
        <f>'Energy consumption (raw)'!O28*Lists!$H$86</f>
        <v>0</v>
      </c>
      <c r="R78">
        <f>'Energy consumption (raw)'!P28*Lists!$H$87</f>
        <v>0</v>
      </c>
      <c r="S78">
        <f>'Energy consumption (raw)'!Q28*Lists!$H$88</f>
        <v>0</v>
      </c>
      <c r="T78">
        <f>'Energy consumption (raw)'!R28*Lists!$H$89</f>
        <v>852.10392000000002</v>
      </c>
      <c r="U78">
        <f>'Energy consumption (raw)'!S28*Lists!$H$90</f>
        <v>0</v>
      </c>
      <c r="V78">
        <f>'Energy consumption (raw)'!T28*Lists!$H$91</f>
        <v>1187.7920999999999</v>
      </c>
      <c r="W78">
        <f>'Energy consumption (raw)'!U28*Lists!$H$92</f>
        <v>0</v>
      </c>
      <c r="X78">
        <f>'Energy consumption (raw)'!V28*Lists!$H$93</f>
        <v>0</v>
      </c>
      <c r="Y78">
        <f>'Energy consumption (raw)'!W28*Lists!$H$94</f>
        <v>0</v>
      </c>
      <c r="Z78">
        <f>'Energy consumption (raw)'!X28*Lists!$H$96*1000000</f>
        <v>0</v>
      </c>
      <c r="AA78">
        <f>'Energy consumption (raw)'!Y28*Lists!$H$97</f>
        <v>0</v>
      </c>
      <c r="AB78">
        <f>'Energy consumption (raw)'!Z28*Lists!$H$96</f>
        <v>0</v>
      </c>
      <c r="AC78">
        <f>'Energy consumption (raw)'!AA28*Lists!$H$98</f>
        <v>0</v>
      </c>
      <c r="AD78">
        <f>'Energy consumption (raw)'!AB28*Lists!$H$99</f>
        <v>0</v>
      </c>
      <c r="AE78">
        <f>'Energy consumption (raw)'!AC28*Lists!$H$101</f>
        <v>0</v>
      </c>
      <c r="AF78">
        <f>'Energy consumption (raw)'!AD28*Lists!$H$101</f>
        <v>0</v>
      </c>
      <c r="AG78">
        <f>'Energy consumption (raw)'!AE28*Lists!$H$101</f>
        <v>0</v>
      </c>
      <c r="AH78">
        <f>'Energy consumption (raw)'!AF28*Lists!$H$100</f>
        <v>0</v>
      </c>
      <c r="AI78" s="167">
        <f t="shared" si="52"/>
        <v>2039.8960199999999</v>
      </c>
      <c r="AJ78" s="179">
        <f>'Energy consumption (raw)'!AG28</f>
        <v>2039.8960199999999</v>
      </c>
      <c r="AK78" s="179">
        <f>'Energy consumption (raw)'!AH28</f>
        <v>0</v>
      </c>
      <c r="AL78">
        <f>IF(ROUND(AI78,-3)=ROUND('Energy consumption (raw)'!AG28,-3),1,0)</f>
        <v>1</v>
      </c>
      <c r="AM78" s="179" t="str">
        <f>'Energy consumption (raw)'!AJ28</f>
        <v>6. Hai Phong</v>
      </c>
      <c r="AN78">
        <f>VLOOKUP(AM78,Lists!$F$9:$G$71,2,FALSE)</f>
        <v>1</v>
      </c>
    </row>
    <row r="79" spans="2:40" x14ac:dyDescent="0.25">
      <c r="B79" s="65" t="str">
        <f t="shared" si="50"/>
        <v>Transport20</v>
      </c>
      <c r="C79" s="179">
        <f>'Energy consumption (raw)'!B29</f>
        <v>20</v>
      </c>
      <c r="D79" s="179">
        <f>'Energy consumption (raw)'!C29</f>
        <v>0</v>
      </c>
      <c r="E79" s="179">
        <f>'Energy consumption (raw)'!D29</f>
        <v>0</v>
      </c>
      <c r="F79" s="179" t="str">
        <f>'Energy consumption (raw)'!E29</f>
        <v>Giao thông vận tải</v>
      </c>
      <c r="G79" s="179" t="str">
        <f>'Energy consumption (raw)'!F29</f>
        <v>Kinh doanh vận tải hàng hóa đường bộ</v>
      </c>
      <c r="H79" s="179" t="str">
        <f>'Energy consumption (raw)'!G29</f>
        <v>Transport</v>
      </c>
      <c r="I79" s="179" t="str">
        <f>'Energy consumption (raw)'!I29</f>
        <v>Transport</v>
      </c>
      <c r="J79" s="179" t="str">
        <f>INDEX(Sector!$E$6:$E$46,MATCH('Energy consumption (toe)'!I79,Sector!$B$6:$B$46,FALSE))</f>
        <v>Transport</v>
      </c>
      <c r="K79" s="179">
        <f>IFERROR('Energy consumption (raw)'!J29*Lists!$H$84,)</f>
        <v>0</v>
      </c>
      <c r="L79" s="179">
        <f>'Energy consumption (raw)'!K29*Lists!$H$84</f>
        <v>0</v>
      </c>
      <c r="M79" s="179">
        <f>'Energy consumption (raw)'!L29*Lists!$H$84</f>
        <v>0</v>
      </c>
      <c r="N79" s="179">
        <f>'Energy consumption (raw)'!M29*Lists!$H$84</f>
        <v>0</v>
      </c>
      <c r="O79" s="178">
        <f t="shared" si="51"/>
        <v>0</v>
      </c>
      <c r="P79">
        <f>'Energy consumption (raw)'!N29*Lists!$H$85</f>
        <v>0</v>
      </c>
      <c r="Q79">
        <f>'Energy consumption (raw)'!O29*Lists!$H$86</f>
        <v>0</v>
      </c>
      <c r="R79">
        <f>'Energy consumption (raw)'!P29*Lists!$H$87</f>
        <v>0</v>
      </c>
      <c r="S79">
        <f>'Energy consumption (raw)'!Q29*Lists!$H$88</f>
        <v>0</v>
      </c>
      <c r="T79">
        <f>'Energy consumption (raw)'!R29*Lists!$H$89</f>
        <v>1375.4394</v>
      </c>
      <c r="U79">
        <f>'Energy consumption (raw)'!S29*Lists!$H$90</f>
        <v>0</v>
      </c>
      <c r="V79">
        <f>'Energy consumption (raw)'!T29*Lists!$H$91</f>
        <v>0</v>
      </c>
      <c r="W79">
        <f>'Energy consumption (raw)'!U29*Lists!$H$92</f>
        <v>0</v>
      </c>
      <c r="X79">
        <f>'Energy consumption (raw)'!V29*Lists!$H$93</f>
        <v>0</v>
      </c>
      <c r="Y79">
        <f>'Energy consumption (raw)'!W29*Lists!$H$94</f>
        <v>0</v>
      </c>
      <c r="Z79">
        <f>'Energy consumption (raw)'!X29*Lists!$H$96*1000000</f>
        <v>0</v>
      </c>
      <c r="AA79">
        <f>'Energy consumption (raw)'!Y29*Lists!$H$97</f>
        <v>0</v>
      </c>
      <c r="AB79">
        <f>'Energy consumption (raw)'!Z29*Lists!$H$96</f>
        <v>0</v>
      </c>
      <c r="AC79">
        <f>'Energy consumption (raw)'!AA29*Lists!$H$98</f>
        <v>0</v>
      </c>
      <c r="AD79">
        <f>'Energy consumption (raw)'!AB29*Lists!$H$99</f>
        <v>0</v>
      </c>
      <c r="AE79">
        <f>'Energy consumption (raw)'!AC29*Lists!$H$101</f>
        <v>0</v>
      </c>
      <c r="AF79">
        <f>'Energy consumption (raw)'!AD29*Lists!$H$101</f>
        <v>0</v>
      </c>
      <c r="AG79">
        <f>'Energy consumption (raw)'!AE29*Lists!$H$101</f>
        <v>0</v>
      </c>
      <c r="AH79">
        <f>'Energy consumption (raw)'!AF29*Lists!$H$100</f>
        <v>0</v>
      </c>
      <c r="AI79" s="167">
        <f t="shared" si="52"/>
        <v>1375.4394</v>
      </c>
      <c r="AJ79" s="179">
        <f>'Energy consumption (raw)'!AG29</f>
        <v>1375.4394</v>
      </c>
      <c r="AK79" s="179">
        <f>'Energy consumption (raw)'!AH29</f>
        <v>0</v>
      </c>
      <c r="AL79">
        <f>IF(ROUND(AI79,-3)=ROUND('Energy consumption (raw)'!AG29,-3),1,0)</f>
        <v>1</v>
      </c>
      <c r="AM79" s="179" t="str">
        <f>'Energy consumption (raw)'!AJ29</f>
        <v>6. Hai Phong</v>
      </c>
      <c r="AN79">
        <f>VLOOKUP(AM79,Lists!$F$9:$G$71,2,FALSE)</f>
        <v>1</v>
      </c>
    </row>
    <row r="80" spans="2:40" x14ac:dyDescent="0.25">
      <c r="B80" s="65" t="str">
        <f t="shared" si="50"/>
        <v>Transport21</v>
      </c>
      <c r="C80" s="179">
        <f>'Energy consumption (raw)'!B30</f>
        <v>21</v>
      </c>
      <c r="D80" s="179">
        <f>'Energy consumption (raw)'!C30</f>
        <v>0</v>
      </c>
      <c r="E80" s="179">
        <f>'Energy consumption (raw)'!D30</f>
        <v>0</v>
      </c>
      <c r="F80" s="179" t="str">
        <f>'Energy consumption (raw)'!E30</f>
        <v>Giao thông vận tải</v>
      </c>
      <c r="G80" s="179" t="str">
        <f>'Energy consumption (raw)'!F30</f>
        <v>Vận tải đường bộ khác</v>
      </c>
      <c r="H80" s="179" t="str">
        <f>'Energy consumption (raw)'!G30</f>
        <v>Transport</v>
      </c>
      <c r="I80" s="179" t="str">
        <f>'Energy consumption (raw)'!I30</f>
        <v>Transport</v>
      </c>
      <c r="J80" s="179" t="str">
        <f>INDEX(Sector!$E$6:$E$46,MATCH('Energy consumption (toe)'!I80,Sector!$B$6:$B$46,FALSE))</f>
        <v>Transport</v>
      </c>
      <c r="K80" s="179">
        <f>IFERROR('Energy consumption (raw)'!J30*Lists!$H$84,)</f>
        <v>0</v>
      </c>
      <c r="L80" s="179">
        <f>'Energy consumption (raw)'!K30*Lists!$H$84</f>
        <v>39.941635099999999</v>
      </c>
      <c r="M80" s="179">
        <f>'Energy consumption (raw)'!L30*Lists!$H$84</f>
        <v>0</v>
      </c>
      <c r="N80" s="179">
        <f>'Energy consumption (raw)'!M30*Lists!$H$84</f>
        <v>0</v>
      </c>
      <c r="O80" s="178">
        <f t="shared" si="51"/>
        <v>39.941635099999999</v>
      </c>
      <c r="P80">
        <f>'Energy consumption (raw)'!N30*Lists!$H$85</f>
        <v>0</v>
      </c>
      <c r="Q80">
        <f>'Energy consumption (raw)'!O30*Lists!$H$86</f>
        <v>0</v>
      </c>
      <c r="R80">
        <f>'Energy consumption (raw)'!P30*Lists!$H$87</f>
        <v>0</v>
      </c>
      <c r="S80">
        <f>'Energy consumption (raw)'!Q30*Lists!$H$88</f>
        <v>0</v>
      </c>
      <c r="T80">
        <f>'Energy consumption (raw)'!R30*Lists!$H$89</f>
        <v>1795.2</v>
      </c>
      <c r="U80">
        <f>'Energy consumption (raw)'!S30*Lists!$H$90</f>
        <v>0</v>
      </c>
      <c r="V80">
        <f>'Energy consumption (raw)'!T30*Lists!$H$91</f>
        <v>0</v>
      </c>
      <c r="W80">
        <f>'Energy consumption (raw)'!U30*Lists!$H$92</f>
        <v>0</v>
      </c>
      <c r="X80">
        <f>'Energy consumption (raw)'!V30*Lists!$H$93</f>
        <v>0</v>
      </c>
      <c r="Y80">
        <f>'Energy consumption (raw)'!W30*Lists!$H$94</f>
        <v>0</v>
      </c>
      <c r="Z80">
        <f>'Energy consumption (raw)'!X30*Lists!$H$96*1000000</f>
        <v>0</v>
      </c>
      <c r="AA80">
        <f>'Energy consumption (raw)'!Y30*Lists!$H$97</f>
        <v>0</v>
      </c>
      <c r="AB80">
        <f>'Energy consumption (raw)'!Z30*Lists!$H$96</f>
        <v>0</v>
      </c>
      <c r="AC80">
        <f>'Energy consumption (raw)'!AA30*Lists!$H$98</f>
        <v>0</v>
      </c>
      <c r="AD80">
        <f>'Energy consumption (raw)'!AB30*Lists!$H$99</f>
        <v>0</v>
      </c>
      <c r="AE80">
        <f>'Energy consumption (raw)'!AC30*Lists!$H$101</f>
        <v>0</v>
      </c>
      <c r="AF80">
        <f>'Energy consumption (raw)'!AD30*Lists!$H$101</f>
        <v>0</v>
      </c>
      <c r="AG80">
        <f>'Energy consumption (raw)'!AE30*Lists!$H$101</f>
        <v>0</v>
      </c>
      <c r="AH80">
        <f>'Energy consumption (raw)'!AF30*Lists!$H$100</f>
        <v>0</v>
      </c>
      <c r="AI80" s="167">
        <f t="shared" si="52"/>
        <v>1835.1416351</v>
      </c>
      <c r="AJ80" s="179">
        <f>'Energy consumption (raw)'!AG30</f>
        <v>1835.1416351</v>
      </c>
      <c r="AK80" s="179">
        <f>'Energy consumption (raw)'!AH30</f>
        <v>3670</v>
      </c>
      <c r="AL80">
        <f>IF(ROUND(AI80,-3)=ROUND('Energy consumption (raw)'!AG30,-3),1,0)</f>
        <v>1</v>
      </c>
      <c r="AM80" s="179" t="str">
        <f>'Energy consumption (raw)'!AJ30</f>
        <v>18. Lao Cai</v>
      </c>
      <c r="AN80">
        <f>VLOOKUP(AM80,Lists!$F$9:$G$71,2,FALSE)</f>
        <v>1</v>
      </c>
    </row>
    <row r="81" spans="2:40" x14ac:dyDescent="0.25">
      <c r="B81" s="65" t="str">
        <f t="shared" si="50"/>
        <v>Transport22</v>
      </c>
      <c r="C81" s="179">
        <f>'Energy consumption (raw)'!B31</f>
        <v>22</v>
      </c>
      <c r="D81" s="179">
        <f>'Energy consumption (raw)'!C31</f>
        <v>0</v>
      </c>
      <c r="E81" s="179">
        <f>'Energy consumption (raw)'!D31</f>
        <v>0</v>
      </c>
      <c r="F81" s="179" t="str">
        <f>'Energy consumption (raw)'!E31</f>
        <v>Giao thông vận tải</v>
      </c>
      <c r="G81" s="179" t="str">
        <f>'Energy consumption (raw)'!F31</f>
        <v>Vận tải đường bộ khác</v>
      </c>
      <c r="H81" s="179" t="str">
        <f>'Energy consumption (raw)'!G31</f>
        <v>Transport</v>
      </c>
      <c r="I81" s="179" t="str">
        <f>'Energy consumption (raw)'!I31</f>
        <v>Transport</v>
      </c>
      <c r="J81" s="179" t="str">
        <f>INDEX(Sector!$E$6:$E$46,MATCH('Energy consumption (toe)'!I81,Sector!$B$6:$B$46,FALSE))</f>
        <v>Transport</v>
      </c>
      <c r="K81" s="179">
        <f>IFERROR('Energy consumption (raw)'!J31*Lists!$H$84,)</f>
        <v>0</v>
      </c>
      <c r="L81" s="179">
        <f>'Energy consumption (raw)'!K31*Lists!$H$84</f>
        <v>2.8888046000000003</v>
      </c>
      <c r="M81" s="179">
        <f>'Energy consumption (raw)'!L31*Lists!$H$84</f>
        <v>0</v>
      </c>
      <c r="N81" s="179">
        <f>'Energy consumption (raw)'!M31*Lists!$H$84</f>
        <v>0</v>
      </c>
      <c r="O81" s="178">
        <f t="shared" si="51"/>
        <v>2.8888046000000003</v>
      </c>
      <c r="P81">
        <f>'Energy consumption (raw)'!N31*Lists!$H$85</f>
        <v>0</v>
      </c>
      <c r="Q81">
        <f>'Energy consumption (raw)'!O31*Lists!$H$86</f>
        <v>0</v>
      </c>
      <c r="R81">
        <f>'Energy consumption (raw)'!P31*Lists!$H$87</f>
        <v>0</v>
      </c>
      <c r="S81">
        <f>'Energy consumption (raw)'!Q31*Lists!$H$88</f>
        <v>0</v>
      </c>
      <c r="T81">
        <f>'Energy consumption (raw)'!R31*Lists!$H$89</f>
        <v>1013.88</v>
      </c>
      <c r="U81">
        <f>'Energy consumption (raw)'!S31*Lists!$H$90</f>
        <v>0</v>
      </c>
      <c r="V81">
        <f>'Energy consumption (raw)'!T31*Lists!$H$91</f>
        <v>0</v>
      </c>
      <c r="W81">
        <f>'Energy consumption (raw)'!U31*Lists!$H$92</f>
        <v>0</v>
      </c>
      <c r="X81">
        <f>'Energy consumption (raw)'!V31*Lists!$H$93</f>
        <v>0</v>
      </c>
      <c r="Y81">
        <f>'Energy consumption (raw)'!W31*Lists!$H$94</f>
        <v>0</v>
      </c>
      <c r="Z81">
        <f>'Energy consumption (raw)'!X31*Lists!$H$96*1000000</f>
        <v>0</v>
      </c>
      <c r="AA81">
        <f>'Energy consumption (raw)'!Y31*Lists!$H$97</f>
        <v>0</v>
      </c>
      <c r="AB81">
        <f>'Energy consumption (raw)'!Z31*Lists!$H$96</f>
        <v>0</v>
      </c>
      <c r="AC81">
        <f>'Energy consumption (raw)'!AA31*Lists!$H$98</f>
        <v>0</v>
      </c>
      <c r="AD81">
        <f>'Energy consumption (raw)'!AB31*Lists!$H$99</f>
        <v>0</v>
      </c>
      <c r="AE81">
        <f>'Energy consumption (raw)'!AC31*Lists!$H$101</f>
        <v>0</v>
      </c>
      <c r="AF81">
        <f>'Energy consumption (raw)'!AD31*Lists!$H$101</f>
        <v>0</v>
      </c>
      <c r="AG81">
        <f>'Energy consumption (raw)'!AE31*Lists!$H$101</f>
        <v>0</v>
      </c>
      <c r="AH81">
        <f>'Energy consumption (raw)'!AF31*Lists!$H$100</f>
        <v>0</v>
      </c>
      <c r="AI81" s="167">
        <f t="shared" si="52"/>
        <v>1016.7688046</v>
      </c>
      <c r="AJ81" s="179">
        <f>'Energy consumption (raw)'!AG31</f>
        <v>1016.7688046</v>
      </c>
      <c r="AK81" s="179">
        <f>'Energy consumption (raw)'!AH31</f>
        <v>1453</v>
      </c>
      <c r="AL81">
        <f>IF(ROUND(AI81,-3)=ROUND('Energy consumption (raw)'!AG31,-3),1,0)</f>
        <v>1</v>
      </c>
      <c r="AM81" s="179" t="str">
        <f>'Energy consumption (raw)'!AJ31</f>
        <v>18. Lao Cai</v>
      </c>
      <c r="AN81">
        <f>VLOOKUP(AM81,Lists!$F$9:$G$71,2,FALSE)</f>
        <v>1</v>
      </c>
    </row>
    <row r="82" spans="2:40" x14ac:dyDescent="0.25">
      <c r="B82" s="65" t="str">
        <f t="shared" si="50"/>
        <v>Transport23</v>
      </c>
      <c r="C82" s="179">
        <f>'Energy consumption (raw)'!B32</f>
        <v>23</v>
      </c>
      <c r="D82" s="179">
        <f>'Energy consumption (raw)'!C32</f>
        <v>0</v>
      </c>
      <c r="E82" s="179">
        <f>'Energy consumption (raw)'!D32</f>
        <v>0</v>
      </c>
      <c r="F82" s="179" t="str">
        <f>'Energy consumption (raw)'!E32</f>
        <v>Giao thông vận tải</v>
      </c>
      <c r="G82" s="179" t="str">
        <f>'Energy consumption (raw)'!F32</f>
        <v>Vận tải đường bộ khác</v>
      </c>
      <c r="H82" s="179" t="str">
        <f>'Energy consumption (raw)'!G32</f>
        <v>Transport</v>
      </c>
      <c r="I82" s="179" t="str">
        <f>'Energy consumption (raw)'!I32</f>
        <v>Transport</v>
      </c>
      <c r="J82" s="179" t="str">
        <f>INDEX(Sector!$E$6:$E$46,MATCH('Energy consumption (toe)'!I82,Sector!$B$6:$B$46,FALSE))</f>
        <v>Transport</v>
      </c>
      <c r="K82" s="179">
        <f>IFERROR('Energy consumption (raw)'!J32*Lists!$H$84,)</f>
        <v>0</v>
      </c>
      <c r="L82" s="179">
        <f>'Energy consumption (raw)'!K32*Lists!$H$84</f>
        <v>0</v>
      </c>
      <c r="M82" s="179">
        <f>'Energy consumption (raw)'!L32*Lists!$H$84</f>
        <v>0</v>
      </c>
      <c r="N82" s="179">
        <f>'Energy consumption (raw)'!M32*Lists!$H$84</f>
        <v>0</v>
      </c>
      <c r="O82" s="178">
        <f t="shared" si="51"/>
        <v>0</v>
      </c>
      <c r="P82">
        <f>'Energy consumption (raw)'!N32*Lists!$H$85</f>
        <v>0</v>
      </c>
      <c r="Q82">
        <f>'Energy consumption (raw)'!O32*Lists!$H$86</f>
        <v>0</v>
      </c>
      <c r="R82">
        <f>'Energy consumption (raw)'!P32*Lists!$H$87</f>
        <v>0</v>
      </c>
      <c r="S82">
        <f>'Energy consumption (raw)'!Q32*Lists!$H$88</f>
        <v>0</v>
      </c>
      <c r="T82">
        <f>'Energy consumption (raw)'!R32*Lists!$H$89</f>
        <v>4004.52</v>
      </c>
      <c r="U82">
        <f>'Energy consumption (raw)'!S32*Lists!$H$90</f>
        <v>0</v>
      </c>
      <c r="V82">
        <f>'Energy consumption (raw)'!T32*Lists!$H$91</f>
        <v>0</v>
      </c>
      <c r="W82">
        <f>'Energy consumption (raw)'!U32*Lists!$H$92</f>
        <v>0</v>
      </c>
      <c r="X82">
        <f>'Energy consumption (raw)'!V32*Lists!$H$93</f>
        <v>0</v>
      </c>
      <c r="Y82">
        <f>'Energy consumption (raw)'!W32*Lists!$H$94</f>
        <v>0</v>
      </c>
      <c r="Z82">
        <f>'Energy consumption (raw)'!X32*Lists!$H$96*1000000</f>
        <v>0</v>
      </c>
      <c r="AA82">
        <f>'Energy consumption (raw)'!Y32*Lists!$H$97</f>
        <v>0</v>
      </c>
      <c r="AB82">
        <f>'Energy consumption (raw)'!Z32*Lists!$H$96</f>
        <v>0</v>
      </c>
      <c r="AC82">
        <f>'Energy consumption (raw)'!AA32*Lists!$H$98</f>
        <v>0</v>
      </c>
      <c r="AD82">
        <f>'Energy consumption (raw)'!AB32*Lists!$H$99</f>
        <v>0</v>
      </c>
      <c r="AE82">
        <f>'Energy consumption (raw)'!AC32*Lists!$H$101</f>
        <v>0</v>
      </c>
      <c r="AF82">
        <f>'Energy consumption (raw)'!AD32*Lists!$H$101</f>
        <v>0</v>
      </c>
      <c r="AG82">
        <f>'Energy consumption (raw)'!AE32*Lists!$H$101</f>
        <v>0</v>
      </c>
      <c r="AH82">
        <f>'Energy consumption (raw)'!AF32*Lists!$H$100</f>
        <v>0</v>
      </c>
      <c r="AI82" s="167">
        <f t="shared" si="52"/>
        <v>4004.52</v>
      </c>
      <c r="AJ82" s="179">
        <f>'Energy consumption (raw)'!AG32</f>
        <v>4004.52</v>
      </c>
      <c r="AK82" s="179">
        <f>'Energy consumption (raw)'!AH32</f>
        <v>3003</v>
      </c>
      <c r="AL82">
        <f>IF(ROUND(AI82,-3)=ROUND('Energy consumption (raw)'!AG32,-3),1,0)</f>
        <v>1</v>
      </c>
      <c r="AM82" s="179" t="str">
        <f>'Energy consumption (raw)'!AJ32</f>
        <v>19. Yen Bai</v>
      </c>
      <c r="AN82">
        <f>VLOOKUP(AM82,Lists!$F$9:$G$71,2,FALSE)</f>
        <v>1</v>
      </c>
    </row>
    <row r="83" spans="2:40" x14ac:dyDescent="0.25">
      <c r="B83" s="65" t="str">
        <f t="shared" si="50"/>
        <v>Transport24</v>
      </c>
      <c r="C83" s="179">
        <f>'Energy consumption (raw)'!B33</f>
        <v>24</v>
      </c>
      <c r="D83" s="179">
        <f>'Energy consumption (raw)'!C33</f>
        <v>0</v>
      </c>
      <c r="E83" s="179">
        <f>'Energy consumption (raw)'!D33</f>
        <v>0</v>
      </c>
      <c r="F83" s="179" t="str">
        <f>'Energy consumption (raw)'!E33</f>
        <v>Giao thông vận tải</v>
      </c>
      <c r="G83" s="179" t="str">
        <f>'Energy consumption (raw)'!F33</f>
        <v>Vận tải đường bộ khác</v>
      </c>
      <c r="H83" s="179" t="str">
        <f>'Energy consumption (raw)'!G33</f>
        <v>Transport</v>
      </c>
      <c r="I83" s="179" t="str">
        <f>'Energy consumption (raw)'!I33</f>
        <v>Transport</v>
      </c>
      <c r="J83" s="179" t="str">
        <f>INDEX(Sector!$E$6:$E$46,MATCH('Energy consumption (toe)'!I83,Sector!$B$6:$B$46,FALSE))</f>
        <v>Transport</v>
      </c>
      <c r="K83" s="179">
        <f>IFERROR('Energy consumption (raw)'!J33*Lists!$H$84,)</f>
        <v>0</v>
      </c>
      <c r="L83" s="179">
        <f>'Energy consumption (raw)'!K33*Lists!$H$84</f>
        <v>0</v>
      </c>
      <c r="M83" s="179">
        <f>'Energy consumption (raw)'!L33*Lists!$H$84</f>
        <v>0</v>
      </c>
      <c r="N83" s="179">
        <f>'Energy consumption (raw)'!M33*Lists!$H$84</f>
        <v>0</v>
      </c>
      <c r="O83" s="178">
        <f t="shared" si="51"/>
        <v>0</v>
      </c>
      <c r="P83">
        <f>'Energy consumption (raw)'!N33*Lists!$H$85</f>
        <v>0</v>
      </c>
      <c r="Q83">
        <f>'Energy consumption (raw)'!O33*Lists!$H$86</f>
        <v>0</v>
      </c>
      <c r="R83">
        <f>'Energy consumption (raw)'!P33*Lists!$H$87</f>
        <v>0</v>
      </c>
      <c r="S83">
        <f>'Energy consumption (raw)'!Q33*Lists!$H$88</f>
        <v>0</v>
      </c>
      <c r="T83">
        <f>'Energy consumption (raw)'!R33*Lists!$H$89</f>
        <v>0</v>
      </c>
      <c r="U83">
        <f>'Energy consumption (raw)'!S33*Lists!$H$90</f>
        <v>1416.8</v>
      </c>
      <c r="V83">
        <f>'Energy consumption (raw)'!T33*Lists!$H$91</f>
        <v>0</v>
      </c>
      <c r="W83">
        <f>'Energy consumption (raw)'!U33*Lists!$H$92</f>
        <v>0</v>
      </c>
      <c r="X83">
        <f>'Energy consumption (raw)'!V33*Lists!$H$93</f>
        <v>0</v>
      </c>
      <c r="Y83">
        <f>'Energy consumption (raw)'!W33*Lists!$H$94</f>
        <v>0</v>
      </c>
      <c r="Z83">
        <f>'Energy consumption (raw)'!X33*Lists!$H$96*1000000</f>
        <v>0</v>
      </c>
      <c r="AA83">
        <f>'Energy consumption (raw)'!Y33*Lists!$H$97</f>
        <v>0</v>
      </c>
      <c r="AB83">
        <f>'Energy consumption (raw)'!Z33*Lists!$H$96</f>
        <v>0</v>
      </c>
      <c r="AC83">
        <f>'Energy consumption (raw)'!AA33*Lists!$H$98</f>
        <v>0</v>
      </c>
      <c r="AD83">
        <f>'Energy consumption (raw)'!AB33*Lists!$H$99</f>
        <v>0</v>
      </c>
      <c r="AE83">
        <f>'Energy consumption (raw)'!AC33*Lists!$H$101</f>
        <v>0</v>
      </c>
      <c r="AF83">
        <f>'Energy consumption (raw)'!AD33*Lists!$H$101</f>
        <v>0</v>
      </c>
      <c r="AG83">
        <f>'Energy consumption (raw)'!AE33*Lists!$H$101</f>
        <v>0</v>
      </c>
      <c r="AH83">
        <f>'Energy consumption (raw)'!AF33*Lists!$H$100</f>
        <v>0</v>
      </c>
      <c r="AI83" s="167">
        <f t="shared" si="52"/>
        <v>1416.8</v>
      </c>
      <c r="AJ83" s="179">
        <f>'Energy consumption (raw)'!AG33</f>
        <v>1416.8</v>
      </c>
      <c r="AK83" s="179">
        <f>'Energy consumption (raw)'!AH33</f>
        <v>0</v>
      </c>
      <c r="AL83">
        <f>IF(ROUND(AI83,-3)=ROUND('Energy consumption (raw)'!AG33,-3),1,0)</f>
        <v>1</v>
      </c>
      <c r="AM83" s="179" t="str">
        <f>'Energy consumption (raw)'!AJ33</f>
        <v>22. Bac Giang</v>
      </c>
      <c r="AN83">
        <f>VLOOKUP(AM83,Lists!$F$9:$G$71,2,FALSE)</f>
        <v>1</v>
      </c>
    </row>
    <row r="84" spans="2:40" x14ac:dyDescent="0.25">
      <c r="B84" s="65" t="str">
        <f t="shared" si="50"/>
        <v>Transport25</v>
      </c>
      <c r="C84" s="179">
        <f>'Energy consumption (raw)'!B34</f>
        <v>25</v>
      </c>
      <c r="D84" s="179">
        <f>'Energy consumption (raw)'!C34</f>
        <v>0</v>
      </c>
      <c r="E84" s="179">
        <f>'Energy consumption (raw)'!D34</f>
        <v>0</v>
      </c>
      <c r="F84" s="179" t="str">
        <f>'Energy consumption (raw)'!E34</f>
        <v>Giao thông vận tải</v>
      </c>
      <c r="G84" s="179" t="str">
        <f>'Energy consumption (raw)'!F34</f>
        <v>Vận chuyển hành khách</v>
      </c>
      <c r="H84" s="179" t="str">
        <f>'Energy consumption (raw)'!G34</f>
        <v>Transport</v>
      </c>
      <c r="I84" s="179" t="str">
        <f>'Energy consumption (raw)'!I34</f>
        <v>Transport</v>
      </c>
      <c r="J84" s="179" t="str">
        <f>INDEX(Sector!$E$6:$E$46,MATCH('Energy consumption (toe)'!I84,Sector!$B$6:$B$46,FALSE))</f>
        <v>Transport</v>
      </c>
      <c r="K84" s="179">
        <f>IFERROR('Energy consumption (raw)'!J34*Lists!$H$84,)</f>
        <v>0</v>
      </c>
      <c r="L84" s="179">
        <f>'Energy consumption (raw)'!K34*Lists!$H$84</f>
        <v>0</v>
      </c>
      <c r="M84" s="179">
        <f>'Energy consumption (raw)'!L34*Lists!$H$84</f>
        <v>0</v>
      </c>
      <c r="N84" s="179">
        <f>'Energy consumption (raw)'!M34*Lists!$H$84</f>
        <v>0</v>
      </c>
      <c r="O84" s="178">
        <f t="shared" si="51"/>
        <v>0</v>
      </c>
      <c r="P84">
        <f>'Energy consumption (raw)'!N34*Lists!$H$85</f>
        <v>0</v>
      </c>
      <c r="Q84">
        <f>'Energy consumption (raw)'!O34*Lists!$H$86</f>
        <v>0</v>
      </c>
      <c r="R84">
        <f>'Energy consumption (raw)'!P34*Lists!$H$87</f>
        <v>0</v>
      </c>
      <c r="S84">
        <f>'Energy consumption (raw)'!Q34*Lists!$H$88</f>
        <v>0</v>
      </c>
      <c r="T84">
        <f>'Energy consumption (raw)'!R34*Lists!$H$89</f>
        <v>0</v>
      </c>
      <c r="U84">
        <f>'Energy consumption (raw)'!S34*Lists!$H$90</f>
        <v>1503.04</v>
      </c>
      <c r="V84">
        <f>'Energy consumption (raw)'!T34*Lists!$H$91</f>
        <v>0</v>
      </c>
      <c r="W84">
        <f>'Energy consumption (raw)'!U34*Lists!$H$92</f>
        <v>0</v>
      </c>
      <c r="X84">
        <f>'Energy consumption (raw)'!V34*Lists!$H$93</f>
        <v>33.6</v>
      </c>
      <c r="Y84">
        <f>'Energy consumption (raw)'!W34*Lists!$H$94</f>
        <v>0</v>
      </c>
      <c r="Z84">
        <f>'Energy consumption (raw)'!X34*Lists!$H$96*1000000</f>
        <v>0</v>
      </c>
      <c r="AA84">
        <f>'Energy consumption (raw)'!Y34*Lists!$H$97</f>
        <v>0</v>
      </c>
      <c r="AB84">
        <f>'Energy consumption (raw)'!Z34*Lists!$H$96</f>
        <v>0</v>
      </c>
      <c r="AC84">
        <f>'Energy consumption (raw)'!AA34*Lists!$H$98</f>
        <v>0</v>
      </c>
      <c r="AD84">
        <f>'Energy consumption (raw)'!AB34*Lists!$H$99</f>
        <v>0</v>
      </c>
      <c r="AE84">
        <f>'Energy consumption (raw)'!AC34*Lists!$H$101</f>
        <v>0</v>
      </c>
      <c r="AF84">
        <f>'Energy consumption (raw)'!AD34*Lists!$H$101</f>
        <v>0</v>
      </c>
      <c r="AG84">
        <f>'Energy consumption (raw)'!AE34*Lists!$H$101</f>
        <v>0</v>
      </c>
      <c r="AH84">
        <f>'Energy consumption (raw)'!AF34*Lists!$H$100</f>
        <v>0</v>
      </c>
      <c r="AI84" s="167">
        <f t="shared" si="52"/>
        <v>1536.6399999999999</v>
      </c>
      <c r="AJ84" s="179">
        <f>'Energy consumption (raw)'!AG34</f>
        <v>1536.6399999999999</v>
      </c>
      <c r="AK84" s="179">
        <f>'Energy consumption (raw)'!AH34</f>
        <v>2230.2895199999998</v>
      </c>
      <c r="AL84">
        <f>IF(ROUND(AI84,-3)=ROUND('Energy consumption (raw)'!AG34,-3),1,0)</f>
        <v>1</v>
      </c>
      <c r="AM84" s="179" t="str">
        <f>'Energy consumption (raw)'!AJ34</f>
        <v>24. Son La</v>
      </c>
      <c r="AN84">
        <f>VLOOKUP(AM84,Lists!$F$9:$G$71,2,FALSE)</f>
        <v>1</v>
      </c>
    </row>
    <row r="85" spans="2:40" x14ac:dyDescent="0.25">
      <c r="B85" s="65" t="str">
        <f t="shared" si="50"/>
        <v>Transport26</v>
      </c>
      <c r="C85" s="179">
        <f>'Energy consumption (raw)'!B35</f>
        <v>26</v>
      </c>
      <c r="D85" s="179">
        <f>'Energy consumption (raw)'!C35</f>
        <v>0</v>
      </c>
      <c r="E85" s="179">
        <f>'Energy consumption (raw)'!D35</f>
        <v>0</v>
      </c>
      <c r="F85" s="179" t="str">
        <f>'Energy consumption (raw)'!E35</f>
        <v>Giao thông vận tải</v>
      </c>
      <c r="G85" s="179" t="str">
        <f>'Energy consumption (raw)'!F35</f>
        <v>Vận chuyển hành khách</v>
      </c>
      <c r="H85" s="179" t="str">
        <f>'Energy consumption (raw)'!G35</f>
        <v>Transport</v>
      </c>
      <c r="I85" s="179" t="str">
        <f>'Energy consumption (raw)'!I35</f>
        <v>Transport</v>
      </c>
      <c r="J85" s="179" t="str">
        <f>INDEX(Sector!$E$6:$E$46,MATCH('Energy consumption (toe)'!I85,Sector!$B$6:$B$46,FALSE))</f>
        <v>Transport</v>
      </c>
      <c r="K85" s="179">
        <f>IFERROR('Energy consumption (raw)'!J35*Lists!$H$84,)</f>
        <v>0</v>
      </c>
      <c r="L85" s="179">
        <f>'Energy consumption (raw)'!K35*Lists!$H$84</f>
        <v>0</v>
      </c>
      <c r="M85" s="179">
        <f>'Energy consumption (raw)'!L35*Lists!$H$84</f>
        <v>0</v>
      </c>
      <c r="N85" s="179">
        <f>'Energy consumption (raw)'!M35*Lists!$H$84</f>
        <v>0</v>
      </c>
      <c r="O85" s="178">
        <f t="shared" si="51"/>
        <v>0</v>
      </c>
      <c r="P85">
        <f>'Energy consumption (raw)'!N35*Lists!$H$85</f>
        <v>0</v>
      </c>
      <c r="Q85">
        <f>'Energy consumption (raw)'!O35*Lists!$H$86</f>
        <v>0</v>
      </c>
      <c r="R85">
        <f>'Energy consumption (raw)'!P35*Lists!$H$87</f>
        <v>0</v>
      </c>
      <c r="S85">
        <f>'Energy consumption (raw)'!Q35*Lists!$H$88</f>
        <v>0</v>
      </c>
      <c r="T85">
        <f>'Energy consumption (raw)'!R35*Lists!$H$89</f>
        <v>0</v>
      </c>
      <c r="U85">
        <f>'Energy consumption (raw)'!S35*Lists!$H$90</f>
        <v>1409.5840000000001</v>
      </c>
      <c r="V85">
        <f>'Energy consumption (raw)'!T35*Lists!$H$91</f>
        <v>0</v>
      </c>
      <c r="W85">
        <f>'Energy consumption (raw)'!U35*Lists!$H$92</f>
        <v>0</v>
      </c>
      <c r="X85">
        <f>'Energy consumption (raw)'!V35*Lists!$H$93</f>
        <v>131.98500000000001</v>
      </c>
      <c r="Y85">
        <f>'Energy consumption (raw)'!W35*Lists!$H$94</f>
        <v>0</v>
      </c>
      <c r="Z85">
        <f>'Energy consumption (raw)'!X35*Lists!$H$96*1000000</f>
        <v>0</v>
      </c>
      <c r="AA85">
        <f>'Energy consumption (raw)'!Y35*Lists!$H$97</f>
        <v>0</v>
      </c>
      <c r="AB85">
        <f>'Energy consumption (raw)'!Z35*Lists!$H$96</f>
        <v>0</v>
      </c>
      <c r="AC85">
        <f>'Energy consumption (raw)'!AA35*Lists!$H$98</f>
        <v>0</v>
      </c>
      <c r="AD85">
        <f>'Energy consumption (raw)'!AB35*Lists!$H$99</f>
        <v>0</v>
      </c>
      <c r="AE85">
        <f>'Energy consumption (raw)'!AC35*Lists!$H$101</f>
        <v>0</v>
      </c>
      <c r="AF85">
        <f>'Energy consumption (raw)'!AD35*Lists!$H$101</f>
        <v>0</v>
      </c>
      <c r="AG85">
        <f>'Energy consumption (raw)'!AE35*Lists!$H$101</f>
        <v>0</v>
      </c>
      <c r="AH85">
        <f>'Energy consumption (raw)'!AF35*Lists!$H$100</f>
        <v>0</v>
      </c>
      <c r="AI85" s="167">
        <f t="shared" si="52"/>
        <v>1541.569</v>
      </c>
      <c r="AJ85" s="179">
        <f>'Energy consumption (raw)'!AG35</f>
        <v>2475</v>
      </c>
      <c r="AK85" s="179">
        <f>'Energy consumption (raw)'!AH35</f>
        <v>2475.3189600000001</v>
      </c>
      <c r="AL85">
        <f>IF(ROUND(AI85,-3)=ROUND('Energy consumption (raw)'!AG35,-3),1,0)</f>
        <v>1</v>
      </c>
      <c r="AM85" s="179" t="str">
        <f>'Energy consumption (raw)'!AJ35</f>
        <v>24. Son La</v>
      </c>
      <c r="AN85">
        <f>VLOOKUP(AM85,Lists!$F$9:$G$71,2,FALSE)</f>
        <v>1</v>
      </c>
    </row>
    <row r="86" spans="2:40" x14ac:dyDescent="0.25">
      <c r="B86" s="65" t="str">
        <f t="shared" si="50"/>
        <v>Transport27</v>
      </c>
      <c r="C86" s="179">
        <f>'Energy consumption (raw)'!B36</f>
        <v>27</v>
      </c>
      <c r="D86" s="179">
        <f>'Energy consumption (raw)'!C36</f>
        <v>0</v>
      </c>
      <c r="E86" s="179">
        <f>'Energy consumption (raw)'!D36</f>
        <v>0</v>
      </c>
      <c r="F86" s="179" t="str">
        <f>'Energy consumption (raw)'!E36</f>
        <v>Giao thông vận tải</v>
      </c>
      <c r="G86" s="179" t="str">
        <f>'Energy consumption (raw)'!F36</f>
        <v>Vận chuyển hành khách</v>
      </c>
      <c r="H86" s="179" t="str">
        <f>'Energy consumption (raw)'!G36</f>
        <v>Transport</v>
      </c>
      <c r="I86" s="179" t="str">
        <f>'Energy consumption (raw)'!I36</f>
        <v>Transport</v>
      </c>
      <c r="J86" s="179" t="str">
        <f>INDEX(Sector!$E$6:$E$46,MATCH('Energy consumption (toe)'!I86,Sector!$B$6:$B$46,FALSE))</f>
        <v>Transport</v>
      </c>
      <c r="K86" s="179">
        <f>IFERROR('Energy consumption (raw)'!J36*Lists!$H$84,)</f>
        <v>0</v>
      </c>
      <c r="L86" s="179">
        <f>'Energy consumption (raw)'!K36*Lists!$H$84</f>
        <v>0</v>
      </c>
      <c r="M86" s="179">
        <f>'Energy consumption (raw)'!L36*Lists!$H$84</f>
        <v>0</v>
      </c>
      <c r="N86" s="179">
        <f>'Energy consumption (raw)'!M36*Lists!$H$84</f>
        <v>0</v>
      </c>
      <c r="O86" s="178">
        <f t="shared" si="51"/>
        <v>0</v>
      </c>
      <c r="P86">
        <f>'Energy consumption (raw)'!N36*Lists!$H$85</f>
        <v>0</v>
      </c>
      <c r="Q86">
        <f>'Energy consumption (raw)'!O36*Lists!$H$86</f>
        <v>0</v>
      </c>
      <c r="R86">
        <f>'Energy consumption (raw)'!P36*Lists!$H$87</f>
        <v>0</v>
      </c>
      <c r="S86">
        <f>'Energy consumption (raw)'!Q36*Lists!$H$88</f>
        <v>0</v>
      </c>
      <c r="T86">
        <f>'Energy consumption (raw)'!R36*Lists!$H$89</f>
        <v>0</v>
      </c>
      <c r="U86">
        <f>'Energy consumption (raw)'!S36*Lists!$H$90</f>
        <v>1098.768</v>
      </c>
      <c r="V86">
        <f>'Energy consumption (raw)'!T36*Lists!$H$91</f>
        <v>0</v>
      </c>
      <c r="W86">
        <f>'Energy consumption (raw)'!U36*Lists!$H$92</f>
        <v>0</v>
      </c>
      <c r="X86">
        <f>'Energy consumption (raw)'!V36*Lists!$H$93</f>
        <v>0</v>
      </c>
      <c r="Y86">
        <f>'Energy consumption (raw)'!W36*Lists!$H$94</f>
        <v>0</v>
      </c>
      <c r="Z86">
        <f>'Energy consumption (raw)'!X36*Lists!$H$96*1000000</f>
        <v>0</v>
      </c>
      <c r="AA86">
        <f>'Energy consumption (raw)'!Y36*Lists!$H$97</f>
        <v>0</v>
      </c>
      <c r="AB86">
        <f>'Energy consumption (raw)'!Z36*Lists!$H$96</f>
        <v>0</v>
      </c>
      <c r="AC86">
        <f>'Energy consumption (raw)'!AA36*Lists!$H$98</f>
        <v>0</v>
      </c>
      <c r="AD86">
        <f>'Energy consumption (raw)'!AB36*Lists!$H$99</f>
        <v>0</v>
      </c>
      <c r="AE86">
        <f>'Energy consumption (raw)'!AC36*Lists!$H$101</f>
        <v>0</v>
      </c>
      <c r="AF86">
        <f>'Energy consumption (raw)'!AD36*Lists!$H$101</f>
        <v>0</v>
      </c>
      <c r="AG86">
        <f>'Energy consumption (raw)'!AE36*Lists!$H$101</f>
        <v>0</v>
      </c>
      <c r="AH86">
        <f>'Energy consumption (raw)'!AF36*Lists!$H$100</f>
        <v>0</v>
      </c>
      <c r="AI86" s="167">
        <f t="shared" si="52"/>
        <v>1098.768</v>
      </c>
      <c r="AJ86" s="179">
        <f>'Energy consumption (raw)'!AG36</f>
        <v>1098.768</v>
      </c>
      <c r="AK86" s="179">
        <f>'Energy consumption (raw)'!AH36</f>
        <v>1974.9127800000001</v>
      </c>
      <c r="AL86">
        <f>IF(ROUND(AI86,-3)=ROUND('Energy consumption (raw)'!AG36,-3),1,0)</f>
        <v>1</v>
      </c>
      <c r="AM86" s="179" t="str">
        <f>'Energy consumption (raw)'!AJ36</f>
        <v>24. Son La</v>
      </c>
      <c r="AN86">
        <f>VLOOKUP(AM86,Lists!$F$9:$G$71,2,FALSE)</f>
        <v>1</v>
      </c>
    </row>
    <row r="87" spans="2:40" x14ac:dyDescent="0.25">
      <c r="B87" s="65" t="str">
        <f t="shared" si="50"/>
        <v>Transport28</v>
      </c>
      <c r="C87" s="179">
        <f>'Energy consumption (raw)'!B37</f>
        <v>28</v>
      </c>
      <c r="D87" s="179">
        <f>'Energy consumption (raw)'!C37</f>
        <v>0</v>
      </c>
      <c r="E87" s="179">
        <f>'Energy consumption (raw)'!D37</f>
        <v>0</v>
      </c>
      <c r="F87" s="179" t="str">
        <f>'Energy consumption (raw)'!E37</f>
        <v>Giao thông vận tải</v>
      </c>
      <c r="G87" s="179" t="str">
        <f>'Energy consumption (raw)'!F37</f>
        <v>Vận chuyển hành khách</v>
      </c>
      <c r="H87" s="179" t="str">
        <f>'Energy consumption (raw)'!G37</f>
        <v>Transport</v>
      </c>
      <c r="I87" s="179" t="str">
        <f>'Energy consumption (raw)'!I37</f>
        <v>Transport</v>
      </c>
      <c r="J87" s="179" t="str">
        <f>INDEX(Sector!$E$6:$E$46,MATCH('Energy consumption (toe)'!I87,Sector!$B$6:$B$46,FALSE))</f>
        <v>Transport</v>
      </c>
      <c r="K87" s="179">
        <f>IFERROR('Energy consumption (raw)'!J37*Lists!$H$84,)</f>
        <v>0</v>
      </c>
      <c r="L87" s="179">
        <f>'Energy consumption (raw)'!K37*Lists!$H$84</f>
        <v>0</v>
      </c>
      <c r="M87" s="179">
        <f>'Energy consumption (raw)'!L37*Lists!$H$84</f>
        <v>0</v>
      </c>
      <c r="N87" s="179">
        <f>'Energy consumption (raw)'!M37*Lists!$H$84</f>
        <v>0</v>
      </c>
      <c r="O87" s="178">
        <f t="shared" si="51"/>
        <v>0</v>
      </c>
      <c r="P87">
        <f>'Energy consumption (raw)'!N37*Lists!$H$85</f>
        <v>0</v>
      </c>
      <c r="Q87">
        <f>'Energy consumption (raw)'!O37*Lists!$H$86</f>
        <v>0</v>
      </c>
      <c r="R87">
        <f>'Energy consumption (raw)'!P37*Lists!$H$87</f>
        <v>0</v>
      </c>
      <c r="S87">
        <f>'Energy consumption (raw)'!Q37*Lists!$H$88</f>
        <v>0</v>
      </c>
      <c r="T87">
        <f>'Energy consumption (raw)'!R37*Lists!$H$89</f>
        <v>0</v>
      </c>
      <c r="U87">
        <f>'Energy consumption (raw)'!S37*Lists!$H$90</f>
        <v>1188</v>
      </c>
      <c r="V87">
        <f>'Energy consumption (raw)'!T37*Lists!$H$91</f>
        <v>0</v>
      </c>
      <c r="W87">
        <f>'Energy consumption (raw)'!U37*Lists!$H$92</f>
        <v>0</v>
      </c>
      <c r="X87">
        <f>'Energy consumption (raw)'!V37*Lists!$H$93</f>
        <v>583.80000000000007</v>
      </c>
      <c r="Y87">
        <f>'Energy consumption (raw)'!W37*Lists!$H$94</f>
        <v>0</v>
      </c>
      <c r="Z87">
        <f>'Energy consumption (raw)'!X37*Lists!$H$96*1000000</f>
        <v>0</v>
      </c>
      <c r="AA87">
        <f>'Energy consumption (raw)'!Y37*Lists!$H$97</f>
        <v>0</v>
      </c>
      <c r="AB87">
        <f>'Energy consumption (raw)'!Z37*Lists!$H$96</f>
        <v>0</v>
      </c>
      <c r="AC87">
        <f>'Energy consumption (raw)'!AA37*Lists!$H$98</f>
        <v>0</v>
      </c>
      <c r="AD87">
        <f>'Energy consumption (raw)'!AB37*Lists!$H$99</f>
        <v>0</v>
      </c>
      <c r="AE87">
        <f>'Energy consumption (raw)'!AC37*Lists!$H$101</f>
        <v>0</v>
      </c>
      <c r="AF87">
        <f>'Energy consumption (raw)'!AD37*Lists!$H$101</f>
        <v>0</v>
      </c>
      <c r="AG87">
        <f>'Energy consumption (raw)'!AE37*Lists!$H$101</f>
        <v>0</v>
      </c>
      <c r="AH87">
        <f>'Energy consumption (raw)'!AF37*Lists!$H$100</f>
        <v>0</v>
      </c>
      <c r="AI87" s="167">
        <f t="shared" si="52"/>
        <v>1771.8000000000002</v>
      </c>
      <c r="AJ87" s="179">
        <f>'Energy consumption (raw)'!AG37</f>
        <v>1771.8000000000002</v>
      </c>
      <c r="AK87" s="179">
        <f>'Energy consumption (raw)'!AH37</f>
        <v>1741.068</v>
      </c>
      <c r="AL87">
        <f>IF(ROUND(AI87,-3)=ROUND('Energy consumption (raw)'!AG37,-3),1,0)</f>
        <v>1</v>
      </c>
      <c r="AM87" s="179" t="str">
        <f>'Energy consumption (raw)'!AJ37</f>
        <v>24. Son La</v>
      </c>
      <c r="AN87">
        <f>VLOOKUP(AM87,Lists!$F$9:$G$71,2,FALSE)</f>
        <v>1</v>
      </c>
    </row>
    <row r="88" spans="2:40" x14ac:dyDescent="0.25">
      <c r="B88" s="65" t="str">
        <f t="shared" si="50"/>
        <v>Transport29</v>
      </c>
      <c r="C88" s="179">
        <f>'Energy consumption (raw)'!B38</f>
        <v>29</v>
      </c>
      <c r="D88" s="179">
        <f>'Energy consumption (raw)'!C38</f>
        <v>0</v>
      </c>
      <c r="E88" s="179">
        <f>'Energy consumption (raw)'!D38</f>
        <v>0</v>
      </c>
      <c r="F88" s="179" t="str">
        <f>'Energy consumption (raw)'!E38</f>
        <v>Giao thông vận tải</v>
      </c>
      <c r="G88" s="179" t="str">
        <f>'Energy consumption (raw)'!F38</f>
        <v>Hoạt động điều hành cảng biển</v>
      </c>
      <c r="H88" s="179" t="str">
        <f>'Energy consumption (raw)'!G38</f>
        <v>Transport</v>
      </c>
      <c r="I88" s="179" t="str">
        <f>'Energy consumption (raw)'!I38</f>
        <v>Transport</v>
      </c>
      <c r="J88" s="179" t="str">
        <f>INDEX(Sector!$E$6:$E$46,MATCH('Energy consumption (toe)'!I88,Sector!$B$6:$B$46,FALSE))</f>
        <v>Transport</v>
      </c>
      <c r="K88" s="179">
        <f>IFERROR('Energy consumption (raw)'!J38*Lists!$H$84,)</f>
        <v>0</v>
      </c>
      <c r="L88" s="179">
        <f>'Energy consumption (raw)'!K38*Lists!$H$84</f>
        <v>0</v>
      </c>
      <c r="M88" s="179">
        <f>'Energy consumption (raw)'!L38*Lists!$H$84</f>
        <v>0</v>
      </c>
      <c r="N88" s="179">
        <f>'Energy consumption (raw)'!M38*Lists!$H$84</f>
        <v>0</v>
      </c>
      <c r="O88" s="178">
        <f t="shared" si="51"/>
        <v>0</v>
      </c>
      <c r="P88">
        <f>'Energy consumption (raw)'!N38*Lists!$H$85</f>
        <v>0</v>
      </c>
      <c r="Q88">
        <f>'Energy consumption (raw)'!O38*Lists!$H$86</f>
        <v>0</v>
      </c>
      <c r="R88">
        <f>'Energy consumption (raw)'!P38*Lists!$H$87</f>
        <v>0</v>
      </c>
      <c r="S88">
        <f>'Energy consumption (raw)'!Q38*Lists!$H$88</f>
        <v>0</v>
      </c>
      <c r="T88">
        <f>'Energy consumption (raw)'!R38*Lists!$H$89</f>
        <v>0</v>
      </c>
      <c r="U88">
        <f>'Energy consumption (raw)'!S38*Lists!$H$90</f>
        <v>0</v>
      </c>
      <c r="V88">
        <f>'Energy consumption (raw)'!T38*Lists!$H$91</f>
        <v>0</v>
      </c>
      <c r="W88">
        <f>'Energy consumption (raw)'!U38*Lists!$H$92</f>
        <v>0</v>
      </c>
      <c r="X88">
        <f>'Energy consumption (raw)'!V38*Lists!$H$93</f>
        <v>0</v>
      </c>
      <c r="Y88">
        <f>'Energy consumption (raw)'!W38*Lists!$H$94</f>
        <v>0</v>
      </c>
      <c r="Z88">
        <f>'Energy consumption (raw)'!X38*Lists!$H$96*1000000</f>
        <v>0</v>
      </c>
      <c r="AA88">
        <f>'Energy consumption (raw)'!Y38*Lists!$H$97</f>
        <v>0</v>
      </c>
      <c r="AB88">
        <f>'Energy consumption (raw)'!Z38*Lists!$H$96</f>
        <v>0</v>
      </c>
      <c r="AC88">
        <f>'Energy consumption (raw)'!AA38*Lists!$H$98</f>
        <v>0</v>
      </c>
      <c r="AD88">
        <f>'Energy consumption (raw)'!AB38*Lists!$H$99</f>
        <v>0</v>
      </c>
      <c r="AE88">
        <f>'Energy consumption (raw)'!AC38*Lists!$H$101</f>
        <v>0</v>
      </c>
      <c r="AF88">
        <f>'Energy consumption (raw)'!AD38*Lists!$H$101</f>
        <v>0</v>
      </c>
      <c r="AG88">
        <f>'Energy consumption (raw)'!AE38*Lists!$H$101</f>
        <v>0</v>
      </c>
      <c r="AH88">
        <f>'Energy consumption (raw)'!AF38*Lists!$H$100</f>
        <v>0</v>
      </c>
      <c r="AI88" s="167">
        <f t="shared" si="52"/>
        <v>2007</v>
      </c>
      <c r="AJ88" s="179">
        <f>'Energy consumption (raw)'!AG38</f>
        <v>2007</v>
      </c>
      <c r="AK88" s="179">
        <f>'Energy consumption (raw)'!AH38</f>
        <v>2409</v>
      </c>
      <c r="AL88">
        <f>IF(ROUND(AI88,-3)=ROUND('Energy consumption (raw)'!AG38,-3),1,0)</f>
        <v>1</v>
      </c>
      <c r="AM88" s="179" t="str">
        <f>'Energy consumption (raw)'!AJ38</f>
        <v>26. Thanh Hoa</v>
      </c>
      <c r="AN88">
        <f>VLOOKUP(AM88,Lists!$F$9:$G$71,2,FALSE)</f>
        <v>1</v>
      </c>
    </row>
    <row r="89" spans="2:40" x14ac:dyDescent="0.25">
      <c r="B89" s="65" t="str">
        <f t="shared" si="50"/>
        <v>Transport30</v>
      </c>
      <c r="C89" s="179">
        <f>'Energy consumption (raw)'!B39</f>
        <v>30</v>
      </c>
      <c r="D89" s="179">
        <f>'Energy consumption (raw)'!C39</f>
        <v>0</v>
      </c>
      <c r="E89" s="179">
        <f>'Energy consumption (raw)'!D39</f>
        <v>0</v>
      </c>
      <c r="F89" s="179" t="str">
        <f>'Energy consumption (raw)'!E39</f>
        <v>Giao thông vận tải</v>
      </c>
      <c r="G89" s="179" t="str">
        <f>'Energy consumption (raw)'!F39</f>
        <v>Vận tải hàng hóa</v>
      </c>
      <c r="H89" s="179" t="str">
        <f>'Energy consumption (raw)'!G39</f>
        <v>Transport</v>
      </c>
      <c r="I89" s="179" t="str">
        <f>'Energy consumption (raw)'!I39</f>
        <v>Transport</v>
      </c>
      <c r="J89" s="179" t="str">
        <f>INDEX(Sector!$E$6:$E$46,MATCH('Energy consumption (toe)'!I89,Sector!$B$6:$B$46,FALSE))</f>
        <v>Transport</v>
      </c>
      <c r="K89" s="179">
        <f>IFERROR('Energy consumption (raw)'!J39*Lists!$H$84,)</f>
        <v>0</v>
      </c>
      <c r="L89" s="179">
        <f>'Energy consumption (raw)'!K39*Lists!$H$84</f>
        <v>72.785470200000006</v>
      </c>
      <c r="M89" s="179">
        <f>'Energy consumption (raw)'!L39*Lists!$H$84</f>
        <v>0</v>
      </c>
      <c r="N89" s="179">
        <f>'Energy consumption (raw)'!M39*Lists!$H$84</f>
        <v>0</v>
      </c>
      <c r="O89" s="178">
        <f t="shared" si="51"/>
        <v>72.785470200000006</v>
      </c>
      <c r="P89">
        <f>'Energy consumption (raw)'!N39*Lists!$H$85</f>
        <v>0</v>
      </c>
      <c r="Q89">
        <f>'Energy consumption (raw)'!O39*Lists!$H$86</f>
        <v>0</v>
      </c>
      <c r="R89">
        <f>'Energy consumption (raw)'!P39*Lists!$H$87</f>
        <v>0</v>
      </c>
      <c r="S89">
        <f>'Energy consumption (raw)'!Q39*Lists!$H$88</f>
        <v>0</v>
      </c>
      <c r="T89">
        <f>'Energy consumption (raw)'!R39*Lists!$H$89</f>
        <v>0</v>
      </c>
      <c r="U89">
        <f>'Energy consumption (raw)'!S39*Lists!$H$90</f>
        <v>1148.4000000000001</v>
      </c>
      <c r="V89">
        <f>'Energy consumption (raw)'!T39*Lists!$H$91</f>
        <v>0</v>
      </c>
      <c r="W89">
        <f>'Energy consumption (raw)'!U39*Lists!$H$92</f>
        <v>0</v>
      </c>
      <c r="X89">
        <f>'Energy consumption (raw)'!V39*Lists!$H$93</f>
        <v>0</v>
      </c>
      <c r="Y89">
        <f>'Energy consumption (raw)'!W39*Lists!$H$94</f>
        <v>0</v>
      </c>
      <c r="Z89">
        <f>'Energy consumption (raw)'!X39*Lists!$H$96*1000000</f>
        <v>0</v>
      </c>
      <c r="AA89">
        <f>'Energy consumption (raw)'!Y39*Lists!$H$97</f>
        <v>0</v>
      </c>
      <c r="AB89">
        <f>'Energy consumption (raw)'!Z39*Lists!$H$96</f>
        <v>0</v>
      </c>
      <c r="AC89">
        <f>'Energy consumption (raw)'!AA39*Lists!$H$98</f>
        <v>0</v>
      </c>
      <c r="AD89">
        <f>'Energy consumption (raw)'!AB39*Lists!$H$99</f>
        <v>0</v>
      </c>
      <c r="AE89">
        <f>'Energy consumption (raw)'!AC39*Lists!$H$101</f>
        <v>0</v>
      </c>
      <c r="AF89">
        <f>'Energy consumption (raw)'!AD39*Lists!$H$101</f>
        <v>0</v>
      </c>
      <c r="AG89">
        <f>'Energy consumption (raw)'!AE39*Lists!$H$101</f>
        <v>0</v>
      </c>
      <c r="AH89">
        <f>'Energy consumption (raw)'!AF39*Lists!$H$100</f>
        <v>0</v>
      </c>
      <c r="AI89" s="167">
        <f t="shared" si="52"/>
        <v>1221.1854702000001</v>
      </c>
      <c r="AJ89" s="179">
        <f>'Energy consumption (raw)'!AG39</f>
        <v>1221.1854702000001</v>
      </c>
      <c r="AK89" s="179">
        <f>'Energy consumption (raw)'!AH39</f>
        <v>1229</v>
      </c>
      <c r="AL89">
        <f>IF(ROUND(AI89,-3)=ROUND('Energy consumption (raw)'!AG39,-3),1,0)</f>
        <v>1</v>
      </c>
      <c r="AM89" s="179" t="str">
        <f>'Energy consumption (raw)'!AJ39</f>
        <v>27. Nghe An</v>
      </c>
      <c r="AN89">
        <f>VLOOKUP(AM89,Lists!$F$9:$G$71,2,FALSE)</f>
        <v>1</v>
      </c>
    </row>
    <row r="90" spans="2:40" x14ac:dyDescent="0.25">
      <c r="B90" s="65" t="str">
        <f t="shared" si="50"/>
        <v>Transport31</v>
      </c>
      <c r="C90" s="179">
        <f>'Energy consumption (raw)'!B40</f>
        <v>31</v>
      </c>
      <c r="D90" s="179">
        <f>'Energy consumption (raw)'!C40</f>
        <v>0</v>
      </c>
      <c r="E90" s="179">
        <f>'Energy consumption (raw)'!D40</f>
        <v>0</v>
      </c>
      <c r="F90" s="179" t="str">
        <f>'Energy consumption (raw)'!E40</f>
        <v>Giao thông vận tải</v>
      </c>
      <c r="G90" s="179" t="str">
        <f>'Energy consumption (raw)'!F40</f>
        <v>Vận tải hàng hóa</v>
      </c>
      <c r="H90" s="179" t="str">
        <f>'Energy consumption (raw)'!G40</f>
        <v>Transport</v>
      </c>
      <c r="I90" s="179" t="str">
        <f>'Energy consumption (raw)'!I40</f>
        <v>Transport</v>
      </c>
      <c r="J90" s="179" t="str">
        <f>INDEX(Sector!$E$6:$E$46,MATCH('Energy consumption (toe)'!I90,Sector!$B$6:$B$46,FALSE))</f>
        <v>Transport</v>
      </c>
      <c r="K90" s="179">
        <f>IFERROR('Energy consumption (raw)'!J40*Lists!$H$84,)</f>
        <v>0</v>
      </c>
      <c r="L90" s="179">
        <f>'Energy consumption (raw)'!K40*Lists!$H$84</f>
        <v>0</v>
      </c>
      <c r="M90" s="179">
        <f>'Energy consumption (raw)'!L40*Lists!$H$84</f>
        <v>0</v>
      </c>
      <c r="N90" s="179">
        <f>'Energy consumption (raw)'!M40*Lists!$H$84</f>
        <v>0</v>
      </c>
      <c r="O90" s="178">
        <f t="shared" si="51"/>
        <v>0</v>
      </c>
      <c r="P90">
        <f>'Energy consumption (raw)'!N40*Lists!$H$85</f>
        <v>0</v>
      </c>
      <c r="Q90">
        <f>'Energy consumption (raw)'!O40*Lists!$H$86</f>
        <v>0</v>
      </c>
      <c r="R90">
        <f>'Energy consumption (raw)'!P40*Lists!$H$87</f>
        <v>0</v>
      </c>
      <c r="S90">
        <f>'Energy consumption (raw)'!Q40*Lists!$H$88</f>
        <v>0</v>
      </c>
      <c r="T90">
        <f>'Energy consumption (raw)'!R40*Lists!$H$89</f>
        <v>0</v>
      </c>
      <c r="U90">
        <f>'Energy consumption (raw)'!S40*Lists!$H$90</f>
        <v>1370.16</v>
      </c>
      <c r="V90">
        <f>'Energy consumption (raw)'!T40*Lists!$H$91</f>
        <v>0</v>
      </c>
      <c r="W90">
        <f>'Energy consumption (raw)'!U40*Lists!$H$92</f>
        <v>0</v>
      </c>
      <c r="X90">
        <f>'Energy consumption (raw)'!V40*Lists!$H$93</f>
        <v>0</v>
      </c>
      <c r="Y90">
        <f>'Energy consumption (raw)'!W40*Lists!$H$94</f>
        <v>0</v>
      </c>
      <c r="Z90">
        <f>'Energy consumption (raw)'!X40*Lists!$H$96*1000000</f>
        <v>0</v>
      </c>
      <c r="AA90">
        <f>'Energy consumption (raw)'!Y40*Lists!$H$97</f>
        <v>0</v>
      </c>
      <c r="AB90">
        <f>'Energy consumption (raw)'!Z40*Lists!$H$96</f>
        <v>0</v>
      </c>
      <c r="AC90">
        <f>'Energy consumption (raw)'!AA40*Lists!$H$98</f>
        <v>0</v>
      </c>
      <c r="AD90">
        <f>'Energy consumption (raw)'!AB40*Lists!$H$99</f>
        <v>0</v>
      </c>
      <c r="AE90">
        <f>'Energy consumption (raw)'!AC40*Lists!$H$101</f>
        <v>0</v>
      </c>
      <c r="AF90">
        <f>'Energy consumption (raw)'!AD40*Lists!$H$101</f>
        <v>0</v>
      </c>
      <c r="AG90">
        <f>'Energy consumption (raw)'!AE40*Lists!$H$101</f>
        <v>0</v>
      </c>
      <c r="AH90">
        <f>'Energy consumption (raw)'!AF40*Lists!$H$100</f>
        <v>0</v>
      </c>
      <c r="AI90" s="167">
        <f t="shared" si="52"/>
        <v>1370.16</v>
      </c>
      <c r="AJ90" s="179">
        <f>'Energy consumption (raw)'!AG40</f>
        <v>1370.16</v>
      </c>
      <c r="AK90" s="179">
        <f>'Energy consumption (raw)'!AH40</f>
        <v>1039</v>
      </c>
      <c r="AL90">
        <f>IF(ROUND(AI90,-3)=ROUND('Energy consumption (raw)'!AG40,-3),1,0)</f>
        <v>1</v>
      </c>
      <c r="AM90" s="179" t="str">
        <f>'Energy consumption (raw)'!AJ40</f>
        <v>27. Nghe An</v>
      </c>
      <c r="AN90">
        <f>VLOOKUP(AM90,Lists!$F$9:$G$71,2,FALSE)</f>
        <v>1</v>
      </c>
    </row>
    <row r="91" spans="2:40" x14ac:dyDescent="0.25">
      <c r="B91" s="65" t="str">
        <f t="shared" si="50"/>
        <v>Transport32</v>
      </c>
      <c r="C91" s="179">
        <f>'Energy consumption (raw)'!B41</f>
        <v>32</v>
      </c>
      <c r="D91" s="179">
        <f>'Energy consumption (raw)'!C41</f>
        <v>0</v>
      </c>
      <c r="E91" s="179">
        <f>'Energy consumption (raw)'!D41</f>
        <v>0</v>
      </c>
      <c r="F91" s="179" t="str">
        <f>'Energy consumption (raw)'!E41</f>
        <v>Giao thông vận tải</v>
      </c>
      <c r="G91" s="179" t="str">
        <f>'Energy consumption (raw)'!F41</f>
        <v>Vận tải hàng hóa</v>
      </c>
      <c r="H91" s="179" t="str">
        <f>'Energy consumption (raw)'!G41</f>
        <v>Transport</v>
      </c>
      <c r="I91" s="179" t="str">
        <f>'Energy consumption (raw)'!I41</f>
        <v>Transport</v>
      </c>
      <c r="J91" s="179" t="str">
        <f>INDEX(Sector!$E$6:$E$46,MATCH('Energy consumption (toe)'!I91,Sector!$B$6:$B$46,FALSE))</f>
        <v>Transport</v>
      </c>
      <c r="K91" s="179">
        <f>IFERROR('Energy consumption (raw)'!J41*Lists!$H$84,)</f>
        <v>0</v>
      </c>
      <c r="L91" s="179">
        <f>'Energy consumption (raw)'!K41*Lists!$H$84</f>
        <v>0</v>
      </c>
      <c r="M91" s="179">
        <f>'Energy consumption (raw)'!L41*Lists!$H$84</f>
        <v>0</v>
      </c>
      <c r="N91" s="179">
        <f>'Energy consumption (raw)'!M41*Lists!$H$84</f>
        <v>0</v>
      </c>
      <c r="O91" s="178">
        <f t="shared" si="51"/>
        <v>0</v>
      </c>
      <c r="P91">
        <f>'Energy consumption (raw)'!N41*Lists!$H$85</f>
        <v>0</v>
      </c>
      <c r="Q91">
        <f>'Energy consumption (raw)'!O41*Lists!$H$86</f>
        <v>0</v>
      </c>
      <c r="R91">
        <f>'Energy consumption (raw)'!P41*Lists!$H$87</f>
        <v>0</v>
      </c>
      <c r="S91">
        <f>'Energy consumption (raw)'!Q41*Lists!$H$88</f>
        <v>0</v>
      </c>
      <c r="T91">
        <f>'Energy consumption (raw)'!R41*Lists!$H$89</f>
        <v>0</v>
      </c>
      <c r="U91">
        <f>'Energy consumption (raw)'!S41*Lists!$H$90</f>
        <v>1051.7760000000001</v>
      </c>
      <c r="V91">
        <f>'Energy consumption (raw)'!T41*Lists!$H$91</f>
        <v>0</v>
      </c>
      <c r="W91">
        <f>'Energy consumption (raw)'!U41*Lists!$H$92</f>
        <v>0</v>
      </c>
      <c r="X91">
        <f>'Energy consumption (raw)'!V41*Lists!$H$93</f>
        <v>0</v>
      </c>
      <c r="Y91">
        <f>'Energy consumption (raw)'!W41*Lists!$H$94</f>
        <v>0</v>
      </c>
      <c r="Z91">
        <f>'Energy consumption (raw)'!X41*Lists!$H$96*1000000</f>
        <v>0</v>
      </c>
      <c r="AA91">
        <f>'Energy consumption (raw)'!Y41*Lists!$H$97</f>
        <v>0</v>
      </c>
      <c r="AB91">
        <f>'Energy consumption (raw)'!Z41*Lists!$H$96</f>
        <v>0</v>
      </c>
      <c r="AC91">
        <f>'Energy consumption (raw)'!AA41*Lists!$H$98</f>
        <v>0</v>
      </c>
      <c r="AD91">
        <f>'Energy consumption (raw)'!AB41*Lists!$H$99</f>
        <v>0</v>
      </c>
      <c r="AE91">
        <f>'Energy consumption (raw)'!AC41*Lists!$H$101</f>
        <v>0</v>
      </c>
      <c r="AF91">
        <f>'Energy consumption (raw)'!AD41*Lists!$H$101</f>
        <v>0</v>
      </c>
      <c r="AG91">
        <f>'Energy consumption (raw)'!AE41*Lists!$H$101</f>
        <v>0</v>
      </c>
      <c r="AH91">
        <f>'Energy consumption (raw)'!AF41*Lists!$H$100</f>
        <v>0</v>
      </c>
      <c r="AI91" s="167">
        <f t="shared" si="52"/>
        <v>1051.7760000000001</v>
      </c>
      <c r="AJ91" s="179">
        <f>'Energy consumption (raw)'!AG41</f>
        <v>1051.7760000000001</v>
      </c>
      <c r="AK91" s="179">
        <f>'Energy consumption (raw)'!AH41</f>
        <v>1419</v>
      </c>
      <c r="AL91">
        <f>IF(ROUND(AI91,-3)=ROUND('Energy consumption (raw)'!AG41,-3),1,0)</f>
        <v>1</v>
      </c>
      <c r="AM91" s="179" t="str">
        <f>'Energy consumption (raw)'!AJ41</f>
        <v>27. Nghe An</v>
      </c>
      <c r="AN91">
        <f>VLOOKUP(AM91,Lists!$F$9:$G$71,2,FALSE)</f>
        <v>1</v>
      </c>
    </row>
    <row r="92" spans="2:40" x14ac:dyDescent="0.25">
      <c r="B92" s="65" t="str">
        <f t="shared" si="50"/>
        <v>Transport33</v>
      </c>
      <c r="C92" s="179">
        <f>'Energy consumption (raw)'!B42</f>
        <v>33</v>
      </c>
      <c r="D92" s="179">
        <f>'Energy consumption (raw)'!C42</f>
        <v>0</v>
      </c>
      <c r="E92" s="179">
        <f>'Energy consumption (raw)'!D42</f>
        <v>0</v>
      </c>
      <c r="F92" s="179" t="str">
        <f>'Energy consumption (raw)'!E42</f>
        <v>Giao thông vận tải</v>
      </c>
      <c r="G92" s="179" t="str">
        <f>'Energy consumption (raw)'!F42</f>
        <v>Vận tải hành khách bằng taxi</v>
      </c>
      <c r="H92" s="179" t="str">
        <f>'Energy consumption (raw)'!G42</f>
        <v>Transport</v>
      </c>
      <c r="I92" s="179" t="str">
        <f>'Energy consumption (raw)'!I42</f>
        <v>Transport</v>
      </c>
      <c r="J92" s="179" t="str">
        <f>INDEX(Sector!$E$6:$E$46,MATCH('Energy consumption (toe)'!I92,Sector!$B$6:$B$46,FALSE))</f>
        <v>Transport</v>
      </c>
      <c r="K92" s="179">
        <f>IFERROR('Energy consumption (raw)'!J42*Lists!$H$84,)</f>
        <v>0</v>
      </c>
      <c r="L92" s="179">
        <f>'Energy consumption (raw)'!K42*Lists!$H$84</f>
        <v>0</v>
      </c>
      <c r="M92" s="179">
        <f>'Energy consumption (raw)'!L42*Lists!$H$84</f>
        <v>0</v>
      </c>
      <c r="N92" s="179">
        <f>'Energy consumption (raw)'!M42*Lists!$H$84</f>
        <v>0</v>
      </c>
      <c r="O92" s="178">
        <f t="shared" si="51"/>
        <v>0</v>
      </c>
      <c r="P92">
        <f>'Energy consumption (raw)'!N42*Lists!$H$85</f>
        <v>0</v>
      </c>
      <c r="Q92">
        <f>'Energy consumption (raw)'!O42*Lists!$H$86</f>
        <v>0</v>
      </c>
      <c r="R92">
        <f>'Energy consumption (raw)'!P42*Lists!$H$87</f>
        <v>0</v>
      </c>
      <c r="S92">
        <f>'Energy consumption (raw)'!Q42*Lists!$H$88</f>
        <v>0</v>
      </c>
      <c r="T92">
        <f>'Energy consumption (raw)'!R42*Lists!$H$89</f>
        <v>0</v>
      </c>
      <c r="U92">
        <f>'Energy consumption (raw)'!S42*Lists!$H$90</f>
        <v>0</v>
      </c>
      <c r="V92">
        <f>'Energy consumption (raw)'!T42*Lists!$H$91</f>
        <v>0</v>
      </c>
      <c r="W92">
        <f>'Energy consumption (raw)'!U42*Lists!$H$92</f>
        <v>0</v>
      </c>
      <c r="X92">
        <f>'Energy consumption (raw)'!V42*Lists!$H$93</f>
        <v>0</v>
      </c>
      <c r="Y92">
        <f>'Energy consumption (raw)'!W42*Lists!$H$94</f>
        <v>1825.17</v>
      </c>
      <c r="Z92">
        <f>'Energy consumption (raw)'!X42*Lists!$H$96*1000000</f>
        <v>0</v>
      </c>
      <c r="AA92">
        <f>'Energy consumption (raw)'!Y42*Lists!$H$97</f>
        <v>0</v>
      </c>
      <c r="AB92">
        <f>'Energy consumption (raw)'!Z42*Lists!$H$96</f>
        <v>0</v>
      </c>
      <c r="AC92">
        <f>'Energy consumption (raw)'!AA42*Lists!$H$98</f>
        <v>0</v>
      </c>
      <c r="AD92">
        <f>'Energy consumption (raw)'!AB42*Lists!$H$99</f>
        <v>0</v>
      </c>
      <c r="AE92">
        <f>'Energy consumption (raw)'!AC42*Lists!$H$101</f>
        <v>0</v>
      </c>
      <c r="AF92">
        <f>'Energy consumption (raw)'!AD42*Lists!$H$101</f>
        <v>0</v>
      </c>
      <c r="AG92">
        <f>'Energy consumption (raw)'!AE42*Lists!$H$101</f>
        <v>0</v>
      </c>
      <c r="AH92">
        <f>'Energy consumption (raw)'!AF42*Lists!$H$100</f>
        <v>0</v>
      </c>
      <c r="AI92" s="167">
        <f t="shared" si="52"/>
        <v>1825.17</v>
      </c>
      <c r="AJ92" s="179">
        <f>'Energy consumption (raw)'!AG42</f>
        <v>1825.17</v>
      </c>
      <c r="AK92" s="179">
        <f>'Energy consumption (raw)'!AH42</f>
        <v>1052</v>
      </c>
      <c r="AL92">
        <f>IF(ROUND(AI92,-3)=ROUND('Energy consumption (raw)'!AG42,-3),1,0)</f>
        <v>1</v>
      </c>
      <c r="AM92" s="179" t="str">
        <f>'Energy consumption (raw)'!AJ42</f>
        <v>27. Nghe An</v>
      </c>
      <c r="AN92">
        <f>VLOOKUP(AM92,Lists!$F$9:$G$71,2,FALSE)</f>
        <v>1</v>
      </c>
    </row>
    <row r="93" spans="2:40" x14ac:dyDescent="0.25">
      <c r="B93" s="65" t="str">
        <f t="shared" si="50"/>
        <v>Transport34</v>
      </c>
      <c r="C93" s="179">
        <f>'Energy consumption (raw)'!B43</f>
        <v>34</v>
      </c>
      <c r="D93" s="179">
        <f>'Energy consumption (raw)'!C43</f>
        <v>0</v>
      </c>
      <c r="E93" s="179">
        <f>'Energy consumption (raw)'!D43</f>
        <v>0</v>
      </c>
      <c r="F93" s="179" t="str">
        <f>'Energy consumption (raw)'!E43</f>
        <v>Giao thông vận tải</v>
      </c>
      <c r="G93" s="179" t="str">
        <f>'Energy consumption (raw)'!F43</f>
        <v>Vận tải hàng hóa</v>
      </c>
      <c r="H93" s="179" t="str">
        <f>'Energy consumption (raw)'!G43</f>
        <v>Transport</v>
      </c>
      <c r="I93" s="179" t="str">
        <f>'Energy consumption (raw)'!I43</f>
        <v>Transport</v>
      </c>
      <c r="J93" s="179" t="str">
        <f>INDEX(Sector!$E$6:$E$46,MATCH('Energy consumption (toe)'!I93,Sector!$B$6:$B$46,FALSE))</f>
        <v>Transport</v>
      </c>
      <c r="K93" s="179">
        <f>IFERROR('Energy consumption (raw)'!J43*Lists!$H$84,)</f>
        <v>0</v>
      </c>
      <c r="L93" s="179">
        <f>'Energy consumption (raw)'!K43*Lists!$H$84</f>
        <v>0</v>
      </c>
      <c r="M93" s="179">
        <f>'Energy consumption (raw)'!L43*Lists!$H$84</f>
        <v>0</v>
      </c>
      <c r="N93" s="179">
        <f>'Energy consumption (raw)'!M43*Lists!$H$84</f>
        <v>0</v>
      </c>
      <c r="O93" s="178">
        <f t="shared" si="51"/>
        <v>0</v>
      </c>
      <c r="P93">
        <f>'Energy consumption (raw)'!N43*Lists!$H$85</f>
        <v>0</v>
      </c>
      <c r="Q93">
        <f>'Energy consumption (raw)'!O43*Lists!$H$86</f>
        <v>0</v>
      </c>
      <c r="R93">
        <f>'Energy consumption (raw)'!P43*Lists!$H$87</f>
        <v>0</v>
      </c>
      <c r="S93">
        <f>'Energy consumption (raw)'!Q43*Lists!$H$88</f>
        <v>0</v>
      </c>
      <c r="T93">
        <f>'Energy consumption (raw)'!R43*Lists!$H$89</f>
        <v>0</v>
      </c>
      <c r="U93">
        <f>'Energy consumption (raw)'!S43*Lists!$H$90</f>
        <v>2069.7600000000002</v>
      </c>
      <c r="V93">
        <f>'Energy consumption (raw)'!T43*Lists!$H$91</f>
        <v>0</v>
      </c>
      <c r="W93">
        <f>'Energy consumption (raw)'!U43*Lists!$H$92</f>
        <v>0</v>
      </c>
      <c r="X93">
        <f>'Energy consumption (raw)'!V43*Lists!$H$93</f>
        <v>0</v>
      </c>
      <c r="Y93">
        <f>'Energy consumption (raw)'!W43*Lists!$H$94</f>
        <v>0</v>
      </c>
      <c r="Z93">
        <f>'Energy consumption (raw)'!X43*Lists!$H$96*1000000</f>
        <v>0</v>
      </c>
      <c r="AA93">
        <f>'Energy consumption (raw)'!Y43*Lists!$H$97</f>
        <v>0</v>
      </c>
      <c r="AB93">
        <f>'Energy consumption (raw)'!Z43*Lists!$H$96</f>
        <v>0</v>
      </c>
      <c r="AC93">
        <f>'Energy consumption (raw)'!AA43*Lists!$H$98</f>
        <v>0</v>
      </c>
      <c r="AD93">
        <f>'Energy consumption (raw)'!AB43*Lists!$H$99</f>
        <v>0</v>
      </c>
      <c r="AE93">
        <f>'Energy consumption (raw)'!AC43*Lists!$H$101</f>
        <v>0</v>
      </c>
      <c r="AF93">
        <f>'Energy consumption (raw)'!AD43*Lists!$H$101</f>
        <v>0</v>
      </c>
      <c r="AG93">
        <f>'Energy consumption (raw)'!AE43*Lists!$H$101</f>
        <v>0</v>
      </c>
      <c r="AH93">
        <f>'Energy consumption (raw)'!AF43*Lists!$H$100</f>
        <v>0</v>
      </c>
      <c r="AI93" s="167">
        <f t="shared" si="52"/>
        <v>2069.7600000000002</v>
      </c>
      <c r="AJ93" s="179">
        <f>'Energy consumption (raw)'!AG43</f>
        <v>2069.7600000000002</v>
      </c>
      <c r="AK93" s="179">
        <f>'Energy consumption (raw)'!AH43</f>
        <v>2160</v>
      </c>
      <c r="AL93">
        <f>IF(ROUND(AI93,-3)=ROUND('Energy consumption (raw)'!AG43,-3),1,0)</f>
        <v>1</v>
      </c>
      <c r="AM93" s="179" t="str">
        <f>'Energy consumption (raw)'!AJ43</f>
        <v>27. Nghe An</v>
      </c>
      <c r="AN93">
        <f>VLOOKUP(AM93,Lists!$F$9:$G$71,2,FALSE)</f>
        <v>1</v>
      </c>
    </row>
    <row r="94" spans="2:40" x14ac:dyDescent="0.25">
      <c r="B94" s="65" t="str">
        <f t="shared" si="50"/>
        <v>Transport35</v>
      </c>
      <c r="C94" s="179">
        <f>'Energy consumption (raw)'!B44</f>
        <v>35</v>
      </c>
      <c r="D94" s="179">
        <f>'Energy consumption (raw)'!C44</f>
        <v>0</v>
      </c>
      <c r="E94" s="179">
        <f>'Energy consumption (raw)'!D44</f>
        <v>0</v>
      </c>
      <c r="F94" s="179" t="str">
        <f>'Energy consumption (raw)'!E44</f>
        <v>Giao thông vận tải</v>
      </c>
      <c r="G94" s="179" t="str">
        <f>'Energy consumption (raw)'!F44</f>
        <v>Vận tải vật liệu xây dựng</v>
      </c>
      <c r="H94" s="179" t="str">
        <f>'Energy consumption (raw)'!G44</f>
        <v>Transport</v>
      </c>
      <c r="I94" s="179" t="str">
        <f>'Energy consumption (raw)'!I44</f>
        <v>Transport</v>
      </c>
      <c r="J94" s="179" t="str">
        <f>INDEX(Sector!$E$6:$E$46,MATCH('Energy consumption (toe)'!I94,Sector!$B$6:$B$46,FALSE))</f>
        <v>Transport</v>
      </c>
      <c r="K94" s="179">
        <f>IFERROR('Energy consumption (raw)'!J44*Lists!$H$84,)</f>
        <v>0</v>
      </c>
      <c r="L94" s="179">
        <f>'Energy consumption (raw)'!K44*Lists!$H$84</f>
        <v>0</v>
      </c>
      <c r="M94" s="179">
        <f>'Energy consumption (raw)'!L44*Lists!$H$84</f>
        <v>0</v>
      </c>
      <c r="N94" s="179">
        <f>'Energy consumption (raw)'!M44*Lists!$H$84</f>
        <v>0</v>
      </c>
      <c r="O94" s="178">
        <f t="shared" si="51"/>
        <v>0</v>
      </c>
      <c r="P94">
        <f>'Energy consumption (raw)'!N44*Lists!$H$85</f>
        <v>0</v>
      </c>
      <c r="Q94">
        <f>'Energy consumption (raw)'!O44*Lists!$H$86</f>
        <v>0</v>
      </c>
      <c r="R94">
        <f>'Energy consumption (raw)'!P44*Lists!$H$87</f>
        <v>0</v>
      </c>
      <c r="S94">
        <f>'Energy consumption (raw)'!Q44*Lists!$H$88</f>
        <v>0</v>
      </c>
      <c r="T94">
        <f>'Energy consumption (raw)'!R44*Lists!$H$89</f>
        <v>0</v>
      </c>
      <c r="U94">
        <f>'Energy consumption (raw)'!S44*Lists!$H$90</f>
        <v>1697.52</v>
      </c>
      <c r="V94">
        <f>'Energy consumption (raw)'!T44*Lists!$H$91</f>
        <v>0</v>
      </c>
      <c r="W94">
        <f>'Energy consumption (raw)'!U44*Lists!$H$92</f>
        <v>0</v>
      </c>
      <c r="X94">
        <f>'Energy consumption (raw)'!V44*Lists!$H$93</f>
        <v>0</v>
      </c>
      <c r="Y94">
        <f>'Energy consumption (raw)'!W44*Lists!$H$94</f>
        <v>0</v>
      </c>
      <c r="Z94">
        <f>'Energy consumption (raw)'!X44*Lists!$H$96*1000000</f>
        <v>0</v>
      </c>
      <c r="AA94">
        <f>'Energy consumption (raw)'!Y44*Lists!$H$97</f>
        <v>0</v>
      </c>
      <c r="AB94">
        <f>'Energy consumption (raw)'!Z44*Lists!$H$96</f>
        <v>0</v>
      </c>
      <c r="AC94">
        <f>'Energy consumption (raw)'!AA44*Lists!$H$98</f>
        <v>0</v>
      </c>
      <c r="AD94">
        <f>'Energy consumption (raw)'!AB44*Lists!$H$99</f>
        <v>0</v>
      </c>
      <c r="AE94">
        <f>'Energy consumption (raw)'!AC44*Lists!$H$101</f>
        <v>0</v>
      </c>
      <c r="AF94">
        <f>'Energy consumption (raw)'!AD44*Lists!$H$101</f>
        <v>0</v>
      </c>
      <c r="AG94">
        <f>'Energy consumption (raw)'!AE44*Lists!$H$101</f>
        <v>0</v>
      </c>
      <c r="AH94">
        <f>'Energy consumption (raw)'!AF44*Lists!$H$100</f>
        <v>0</v>
      </c>
      <c r="AI94" s="167">
        <f t="shared" si="52"/>
        <v>1697.52</v>
      </c>
      <c r="AJ94" s="179">
        <f>'Energy consumption (raw)'!AG44</f>
        <v>1697.52</v>
      </c>
      <c r="AK94" s="179">
        <f>'Energy consumption (raw)'!AH44</f>
        <v>2053</v>
      </c>
      <c r="AL94">
        <f>IF(ROUND(AI94,-3)=ROUND('Energy consumption (raw)'!AG44,-3),1,0)</f>
        <v>1</v>
      </c>
      <c r="AM94" s="179" t="str">
        <f>'Energy consumption (raw)'!AJ44</f>
        <v>27. Nghe An</v>
      </c>
      <c r="AN94">
        <f>VLOOKUP(AM94,Lists!$F$9:$G$71,2,FALSE)</f>
        <v>1</v>
      </c>
    </row>
    <row r="95" spans="2:40" x14ac:dyDescent="0.25">
      <c r="B95" s="65" t="str">
        <f t="shared" si="50"/>
        <v>Transport36</v>
      </c>
      <c r="C95" s="179">
        <f>'Energy consumption (raw)'!B45</f>
        <v>36</v>
      </c>
      <c r="D95" s="179">
        <f>'Energy consumption (raw)'!C45</f>
        <v>0</v>
      </c>
      <c r="E95" s="179">
        <f>'Energy consumption (raw)'!D45</f>
        <v>0</v>
      </c>
      <c r="F95" s="179" t="str">
        <f>'Energy consumption (raw)'!E45</f>
        <v>Giao thông vận tải</v>
      </c>
      <c r="G95" s="179" t="str">
        <f>'Energy consumption (raw)'!F45</f>
        <v>Vận tải hàng hóa và hành khách</v>
      </c>
      <c r="H95" s="179" t="str">
        <f>'Energy consumption (raw)'!G45</f>
        <v>Transport</v>
      </c>
      <c r="I95" s="179" t="str">
        <f>'Energy consumption (raw)'!I45</f>
        <v>Transport</v>
      </c>
      <c r="J95" s="179" t="str">
        <f>INDEX(Sector!$E$6:$E$46,MATCH('Energy consumption (toe)'!I95,Sector!$B$6:$B$46,FALSE))</f>
        <v>Transport</v>
      </c>
      <c r="K95" s="179">
        <f>IFERROR('Energy consumption (raw)'!J45*Lists!$H$84,)</f>
        <v>0</v>
      </c>
      <c r="L95" s="179">
        <f>'Energy consumption (raw)'!K45*Lists!$H$84</f>
        <v>0</v>
      </c>
      <c r="M95" s="179">
        <f>'Energy consumption (raw)'!L45*Lists!$H$84</f>
        <v>0</v>
      </c>
      <c r="N95" s="179">
        <f>'Energy consumption (raw)'!M45*Lists!$H$84</f>
        <v>0</v>
      </c>
      <c r="O95" s="178">
        <f t="shared" si="51"/>
        <v>0</v>
      </c>
      <c r="P95">
        <f>'Energy consumption (raw)'!N45*Lists!$H$85</f>
        <v>0</v>
      </c>
      <c r="Q95">
        <f>'Energy consumption (raw)'!O45*Lists!$H$86</f>
        <v>0</v>
      </c>
      <c r="R95">
        <f>'Energy consumption (raw)'!P45*Lists!$H$87</f>
        <v>0</v>
      </c>
      <c r="S95">
        <f>'Energy consumption (raw)'!Q45*Lists!$H$88</f>
        <v>0</v>
      </c>
      <c r="T95">
        <f>'Energy consumption (raw)'!R45*Lists!$H$89</f>
        <v>0</v>
      </c>
      <c r="U95">
        <f>'Energy consumption (raw)'!S45*Lists!$H$90</f>
        <v>1321.5312000000001</v>
      </c>
      <c r="V95">
        <f>'Energy consumption (raw)'!T45*Lists!$H$91</f>
        <v>0</v>
      </c>
      <c r="W95">
        <f>'Energy consumption (raw)'!U45*Lists!$H$92</f>
        <v>0</v>
      </c>
      <c r="X95">
        <f>'Energy consumption (raw)'!V45*Lists!$H$93</f>
        <v>0</v>
      </c>
      <c r="Y95">
        <f>'Energy consumption (raw)'!W45*Lists!$H$94</f>
        <v>0</v>
      </c>
      <c r="Z95">
        <f>'Energy consumption (raw)'!X45*Lists!$H$96*1000000</f>
        <v>0</v>
      </c>
      <c r="AA95">
        <f>'Energy consumption (raw)'!Y45*Lists!$H$97</f>
        <v>0</v>
      </c>
      <c r="AB95">
        <f>'Energy consumption (raw)'!Z45*Lists!$H$96</f>
        <v>0</v>
      </c>
      <c r="AC95">
        <f>'Energy consumption (raw)'!AA45*Lists!$H$98</f>
        <v>0</v>
      </c>
      <c r="AD95">
        <f>'Energy consumption (raw)'!AB45*Lists!$H$99</f>
        <v>0</v>
      </c>
      <c r="AE95">
        <f>'Energy consumption (raw)'!AC45*Lists!$H$101</f>
        <v>0</v>
      </c>
      <c r="AF95">
        <f>'Energy consumption (raw)'!AD45*Lists!$H$101</f>
        <v>0</v>
      </c>
      <c r="AG95">
        <f>'Energy consumption (raw)'!AE45*Lists!$H$101</f>
        <v>0</v>
      </c>
      <c r="AH95">
        <f>'Energy consumption (raw)'!AF45*Lists!$H$100</f>
        <v>0</v>
      </c>
      <c r="AI95" s="167">
        <f t="shared" si="52"/>
        <v>1321.5312000000001</v>
      </c>
      <c r="AJ95" s="179">
        <f>'Energy consumption (raw)'!AG45</f>
        <v>1321.5311999999999</v>
      </c>
      <c r="AK95" s="179">
        <f>'Energy consumption (raw)'!AH45</f>
        <v>1419</v>
      </c>
      <c r="AL95">
        <f>IF(ROUND(AI95,-3)=ROUND('Energy consumption (raw)'!AG45,-3),1,0)</f>
        <v>1</v>
      </c>
      <c r="AM95" s="179" t="str">
        <f>'Energy consumption (raw)'!AJ45</f>
        <v>27. Nghe An</v>
      </c>
      <c r="AN95">
        <f>VLOOKUP(AM95,Lists!$F$9:$G$71,2,FALSE)</f>
        <v>1</v>
      </c>
    </row>
    <row r="96" spans="2:40" x14ac:dyDescent="0.25">
      <c r="B96" s="65" t="str">
        <f t="shared" si="50"/>
        <v>Transport37</v>
      </c>
      <c r="C96" s="179">
        <f>'Energy consumption (raw)'!B46</f>
        <v>37</v>
      </c>
      <c r="D96" s="179">
        <f>'Energy consumption (raw)'!C46</f>
        <v>0</v>
      </c>
      <c r="E96" s="179">
        <f>'Energy consumption (raw)'!D46</f>
        <v>0</v>
      </c>
      <c r="F96" s="179" t="str">
        <f>'Energy consumption (raw)'!E46</f>
        <v>Giao thông vận tải</v>
      </c>
      <c r="G96" s="179" t="str">
        <f>'Energy consumption (raw)'!F46</f>
        <v>Vận tải hành khách</v>
      </c>
      <c r="H96" s="179" t="str">
        <f>'Energy consumption (raw)'!G46</f>
        <v>Transport</v>
      </c>
      <c r="I96" s="179" t="str">
        <f>'Energy consumption (raw)'!I46</f>
        <v>Transport</v>
      </c>
      <c r="J96" s="179" t="str">
        <f>INDEX(Sector!$E$6:$E$46,MATCH('Energy consumption (toe)'!I96,Sector!$B$6:$B$46,FALSE))</f>
        <v>Transport</v>
      </c>
      <c r="K96" s="179">
        <f>IFERROR('Energy consumption (raw)'!J46*Lists!$H$84,)</f>
        <v>0</v>
      </c>
      <c r="L96" s="179">
        <f>'Energy consumption (raw)'!K46*Lists!$H$84</f>
        <v>0</v>
      </c>
      <c r="M96" s="179">
        <f>'Energy consumption (raw)'!L46*Lists!$H$84</f>
        <v>0</v>
      </c>
      <c r="N96" s="179">
        <f>'Energy consumption (raw)'!M46*Lists!$H$84</f>
        <v>0</v>
      </c>
      <c r="O96" s="178">
        <f t="shared" si="51"/>
        <v>0</v>
      </c>
      <c r="P96">
        <f>'Energy consumption (raw)'!N46*Lists!$H$85</f>
        <v>0</v>
      </c>
      <c r="Q96">
        <f>'Energy consumption (raw)'!O46*Lists!$H$86</f>
        <v>0</v>
      </c>
      <c r="R96">
        <f>'Energy consumption (raw)'!P46*Lists!$H$87</f>
        <v>0</v>
      </c>
      <c r="S96">
        <f>'Energy consumption (raw)'!Q46*Lists!$H$88</f>
        <v>0</v>
      </c>
      <c r="T96">
        <f>'Energy consumption (raw)'!R46*Lists!$H$89</f>
        <v>0</v>
      </c>
      <c r="U96">
        <f>'Energy consumption (raw)'!S46*Lists!$H$90</f>
        <v>1510.0800000000002</v>
      </c>
      <c r="V96">
        <f>'Energy consumption (raw)'!T46*Lists!$H$91</f>
        <v>0</v>
      </c>
      <c r="W96">
        <f>'Energy consumption (raw)'!U46*Lists!$H$92</f>
        <v>0</v>
      </c>
      <c r="X96">
        <f>'Energy consumption (raw)'!V46*Lists!$H$93</f>
        <v>0</v>
      </c>
      <c r="Y96">
        <f>'Energy consumption (raw)'!W46*Lists!$H$94</f>
        <v>0</v>
      </c>
      <c r="Z96">
        <f>'Energy consumption (raw)'!X46*Lists!$H$96*1000000</f>
        <v>0</v>
      </c>
      <c r="AA96">
        <f>'Energy consumption (raw)'!Y46*Lists!$H$97</f>
        <v>0</v>
      </c>
      <c r="AB96">
        <f>'Energy consumption (raw)'!Z46*Lists!$H$96</f>
        <v>0</v>
      </c>
      <c r="AC96">
        <f>'Energy consumption (raw)'!AA46*Lists!$H$98</f>
        <v>0</v>
      </c>
      <c r="AD96">
        <f>'Energy consumption (raw)'!AB46*Lists!$H$99</f>
        <v>0</v>
      </c>
      <c r="AE96">
        <f>'Energy consumption (raw)'!AC46*Lists!$H$101</f>
        <v>0</v>
      </c>
      <c r="AF96">
        <f>'Energy consumption (raw)'!AD46*Lists!$H$101</f>
        <v>0</v>
      </c>
      <c r="AG96">
        <f>'Energy consumption (raw)'!AE46*Lists!$H$101</f>
        <v>0</v>
      </c>
      <c r="AH96">
        <f>'Energy consumption (raw)'!AF46*Lists!$H$100</f>
        <v>0</v>
      </c>
      <c r="AI96" s="167">
        <f t="shared" si="52"/>
        <v>1510.0800000000002</v>
      </c>
      <c r="AJ96" s="179">
        <f>'Energy consumption (raw)'!AG46</f>
        <v>1510.08</v>
      </c>
      <c r="AK96" s="179">
        <f>'Energy consumption (raw)'!AH46</f>
        <v>1322</v>
      </c>
      <c r="AL96">
        <f>IF(ROUND(AI96,-3)=ROUND('Energy consumption (raw)'!AG46,-3),1,0)</f>
        <v>1</v>
      </c>
      <c r="AM96" s="179" t="str">
        <f>'Energy consumption (raw)'!AJ46</f>
        <v>27. Nghe An</v>
      </c>
      <c r="AN96">
        <f>VLOOKUP(AM96,Lists!$F$9:$G$71,2,FALSE)</f>
        <v>1</v>
      </c>
    </row>
    <row r="97" spans="2:40" x14ac:dyDescent="0.25">
      <c r="B97" s="65" t="str">
        <f t="shared" si="50"/>
        <v>Transport38</v>
      </c>
      <c r="C97" s="179">
        <f>'Energy consumption (raw)'!B47</f>
        <v>38</v>
      </c>
      <c r="D97" s="179">
        <f>'Energy consumption (raw)'!C47</f>
        <v>0</v>
      </c>
      <c r="E97" s="179">
        <f>'Energy consumption (raw)'!D47</f>
        <v>0</v>
      </c>
      <c r="F97" s="179" t="str">
        <f>'Energy consumption (raw)'!E47</f>
        <v>Giao thông vận tải</v>
      </c>
      <c r="G97" s="179" t="str">
        <f>'Energy consumption (raw)'!F47</f>
        <v>Khai thác đá, cát, sỏi, đất sét</v>
      </c>
      <c r="H97" s="179" t="str">
        <f>'Energy consumption (raw)'!G47</f>
        <v>Transport</v>
      </c>
      <c r="I97" s="179" t="str">
        <f>'Energy consumption (raw)'!I47</f>
        <v>Transport</v>
      </c>
      <c r="J97" s="179" t="str">
        <f>INDEX(Sector!$E$6:$E$46,MATCH('Energy consumption (toe)'!I97,Sector!$B$6:$B$46,FALSE))</f>
        <v>Transport</v>
      </c>
      <c r="K97" s="179">
        <f>IFERROR('Energy consumption (raw)'!J47*Lists!$H$84,)</f>
        <v>0</v>
      </c>
      <c r="L97" s="179">
        <f>'Energy consumption (raw)'!K47*Lists!$H$84</f>
        <v>0</v>
      </c>
      <c r="M97" s="179">
        <f>'Energy consumption (raw)'!L47*Lists!$H$84</f>
        <v>0</v>
      </c>
      <c r="N97" s="179">
        <f>'Energy consumption (raw)'!M47*Lists!$H$84</f>
        <v>0</v>
      </c>
      <c r="O97" s="178">
        <f t="shared" si="51"/>
        <v>0</v>
      </c>
      <c r="P97">
        <f>'Energy consumption (raw)'!N47*Lists!$H$85</f>
        <v>0</v>
      </c>
      <c r="Q97">
        <f>'Energy consumption (raw)'!O47*Lists!$H$86</f>
        <v>0</v>
      </c>
      <c r="R97">
        <f>'Energy consumption (raw)'!P47*Lists!$H$87</f>
        <v>0</v>
      </c>
      <c r="S97">
        <f>'Energy consumption (raw)'!Q47*Lists!$H$88</f>
        <v>0</v>
      </c>
      <c r="T97">
        <f>'Energy consumption (raw)'!R47*Lists!$H$89</f>
        <v>2043.06</v>
      </c>
      <c r="U97">
        <f>'Energy consumption (raw)'!S47*Lists!$H$90</f>
        <v>0</v>
      </c>
      <c r="V97">
        <f>'Energy consumption (raw)'!T47*Lists!$H$91</f>
        <v>0</v>
      </c>
      <c r="W97">
        <f>'Energy consumption (raw)'!U47*Lists!$H$92</f>
        <v>0</v>
      </c>
      <c r="X97">
        <f>'Energy consumption (raw)'!V47*Lists!$H$93</f>
        <v>0</v>
      </c>
      <c r="Y97">
        <f>'Energy consumption (raw)'!W47*Lists!$H$94</f>
        <v>0</v>
      </c>
      <c r="Z97">
        <f>'Energy consumption (raw)'!X47*Lists!$H$96*1000000</f>
        <v>0</v>
      </c>
      <c r="AA97">
        <f>'Energy consumption (raw)'!Y47*Lists!$H$97</f>
        <v>0</v>
      </c>
      <c r="AB97">
        <f>'Energy consumption (raw)'!Z47*Lists!$H$96</f>
        <v>0</v>
      </c>
      <c r="AC97">
        <f>'Energy consumption (raw)'!AA47*Lists!$H$98</f>
        <v>0</v>
      </c>
      <c r="AD97">
        <f>'Energy consumption (raw)'!AB47*Lists!$H$99</f>
        <v>0</v>
      </c>
      <c r="AE97">
        <f>'Energy consumption (raw)'!AC47*Lists!$H$101</f>
        <v>0</v>
      </c>
      <c r="AF97">
        <f>'Energy consumption (raw)'!AD47*Lists!$H$101</f>
        <v>0</v>
      </c>
      <c r="AG97">
        <f>'Energy consumption (raw)'!AE47*Lists!$H$101</f>
        <v>0</v>
      </c>
      <c r="AH97">
        <f>'Energy consumption (raw)'!AF47*Lists!$H$100</f>
        <v>0</v>
      </c>
      <c r="AI97" s="167">
        <f t="shared" si="52"/>
        <v>2043.06</v>
      </c>
      <c r="AJ97" s="179">
        <f>'Energy consumption (raw)'!AG47</f>
        <v>2043.06</v>
      </c>
      <c r="AK97" s="179">
        <f>'Energy consumption (raw)'!AH47</f>
        <v>2919.2400000000002</v>
      </c>
      <c r="AL97">
        <f>IF(ROUND(AI97,-3)=ROUND('Energy consumption (raw)'!AG47,-3),1,0)</f>
        <v>1</v>
      </c>
      <c r="AM97" s="179" t="str">
        <f>'Energy consumption (raw)'!AJ47</f>
        <v>28. Ha Tinh</v>
      </c>
      <c r="AN97">
        <f>VLOOKUP(AM97,Lists!$F$9:$G$71,2,FALSE)</f>
        <v>1</v>
      </c>
    </row>
    <row r="98" spans="2:40" x14ac:dyDescent="0.25">
      <c r="B98" s="65" t="str">
        <f t="shared" si="50"/>
        <v>Transport39</v>
      </c>
      <c r="C98" s="179">
        <f>'Energy consumption (raw)'!B48</f>
        <v>39</v>
      </c>
      <c r="D98" s="179">
        <f>'Energy consumption (raw)'!C48</f>
        <v>0</v>
      </c>
      <c r="E98" s="179">
        <f>'Energy consumption (raw)'!D48</f>
        <v>0</v>
      </c>
      <c r="F98" s="179" t="str">
        <f>'Energy consumption (raw)'!E48</f>
        <v>Giao thông vận tải</v>
      </c>
      <c r="G98" s="179" t="str">
        <f>'Energy consumption (raw)'!F48</f>
        <v>Kinh doanh bất động sản, quyền sử dụng đất thuộc chủ sở hữu, chủ sử dụng hoặc đi thuê</v>
      </c>
      <c r="H98" s="179" t="str">
        <f>'Energy consumption (raw)'!G48</f>
        <v>Transport</v>
      </c>
      <c r="I98" s="179" t="str">
        <f>'Energy consumption (raw)'!I48</f>
        <v>Transport</v>
      </c>
      <c r="J98" s="179" t="str">
        <f>INDEX(Sector!$E$6:$E$46,MATCH('Energy consumption (toe)'!I98,Sector!$B$6:$B$46,FALSE))</f>
        <v>Transport</v>
      </c>
      <c r="K98" s="179">
        <f>IFERROR('Energy consumption (raw)'!J48*Lists!$H$84,)</f>
        <v>0</v>
      </c>
      <c r="L98" s="179">
        <f>'Energy consumption (raw)'!K48*Lists!$H$84</f>
        <v>0</v>
      </c>
      <c r="M98" s="179">
        <f>'Energy consumption (raw)'!L48*Lists!$H$84</f>
        <v>0</v>
      </c>
      <c r="N98" s="179">
        <f>'Energy consumption (raw)'!M48*Lists!$H$84</f>
        <v>0</v>
      </c>
      <c r="O98" s="178">
        <f t="shared" si="51"/>
        <v>0</v>
      </c>
      <c r="P98">
        <f>'Energy consumption (raw)'!N48*Lists!$H$85</f>
        <v>0</v>
      </c>
      <c r="Q98">
        <f>'Energy consumption (raw)'!O48*Lists!$H$86</f>
        <v>0</v>
      </c>
      <c r="R98">
        <f>'Energy consumption (raw)'!P48*Lists!$H$87</f>
        <v>0</v>
      </c>
      <c r="S98">
        <f>'Energy consumption (raw)'!Q48*Lists!$H$88</f>
        <v>0</v>
      </c>
      <c r="T98">
        <f>'Energy consumption (raw)'!R48*Lists!$H$89</f>
        <v>1927.8</v>
      </c>
      <c r="U98">
        <f>'Energy consumption (raw)'!S48*Lists!$H$90</f>
        <v>0</v>
      </c>
      <c r="V98">
        <f>'Energy consumption (raw)'!T48*Lists!$H$91</f>
        <v>0</v>
      </c>
      <c r="W98">
        <f>'Energy consumption (raw)'!U48*Lists!$H$92</f>
        <v>0</v>
      </c>
      <c r="X98">
        <f>'Energy consumption (raw)'!V48*Lists!$H$93</f>
        <v>0</v>
      </c>
      <c r="Y98">
        <f>'Energy consumption (raw)'!W48*Lists!$H$94</f>
        <v>0</v>
      </c>
      <c r="Z98">
        <f>'Energy consumption (raw)'!X48*Lists!$H$96*1000000</f>
        <v>0</v>
      </c>
      <c r="AA98">
        <f>'Energy consumption (raw)'!Y48*Lists!$H$97</f>
        <v>0</v>
      </c>
      <c r="AB98">
        <f>'Energy consumption (raw)'!Z48*Lists!$H$96</f>
        <v>0</v>
      </c>
      <c r="AC98">
        <f>'Energy consumption (raw)'!AA48*Lists!$H$98</f>
        <v>0</v>
      </c>
      <c r="AD98">
        <f>'Energy consumption (raw)'!AB48*Lists!$H$99</f>
        <v>0</v>
      </c>
      <c r="AE98">
        <f>'Energy consumption (raw)'!AC48*Lists!$H$101</f>
        <v>0</v>
      </c>
      <c r="AF98">
        <f>'Energy consumption (raw)'!AD48*Lists!$H$101</f>
        <v>0</v>
      </c>
      <c r="AG98">
        <f>'Energy consumption (raw)'!AE48*Lists!$H$101</f>
        <v>0</v>
      </c>
      <c r="AH98">
        <f>'Energy consumption (raw)'!AF48*Lists!$H$100</f>
        <v>0</v>
      </c>
      <c r="AI98" s="167">
        <f t="shared" si="52"/>
        <v>1927.8</v>
      </c>
      <c r="AJ98" s="179">
        <f>'Energy consumption (raw)'!AG48</f>
        <v>1927.8</v>
      </c>
      <c r="AK98" s="179">
        <f>'Energy consumption (raw)'!AH48</f>
        <v>2410.2600000000002</v>
      </c>
      <c r="AL98">
        <f>IF(ROUND(AI98,-3)=ROUND('Energy consumption (raw)'!AG48,-3),1,0)</f>
        <v>1</v>
      </c>
      <c r="AM98" s="179" t="str">
        <f>'Energy consumption (raw)'!AJ48</f>
        <v>28. Ha Tinh</v>
      </c>
      <c r="AN98">
        <f>VLOOKUP(AM98,Lists!$F$9:$G$71,2,FALSE)</f>
        <v>1</v>
      </c>
    </row>
    <row r="99" spans="2:40" x14ac:dyDescent="0.25">
      <c r="B99" s="65" t="str">
        <f t="shared" si="50"/>
        <v>Transport40</v>
      </c>
      <c r="C99" s="179">
        <f>'Energy consumption (raw)'!B49</f>
        <v>40</v>
      </c>
      <c r="D99" s="179">
        <f>'Energy consumption (raw)'!C49</f>
        <v>0</v>
      </c>
      <c r="E99" s="179">
        <f>'Energy consumption (raw)'!D49</f>
        <v>0</v>
      </c>
      <c r="F99" s="179" t="str">
        <f>'Energy consumption (raw)'!E49</f>
        <v>Giao thông vận tải</v>
      </c>
      <c r="G99" s="179" t="str">
        <f>'Energy consumption (raw)'!F49</f>
        <v>Vận tải hành khách bằng xe buýt</v>
      </c>
      <c r="H99" s="179" t="str">
        <f>'Energy consumption (raw)'!G49</f>
        <v>Transport</v>
      </c>
      <c r="I99" s="179" t="str">
        <f>'Energy consumption (raw)'!I49</f>
        <v>Transport</v>
      </c>
      <c r="J99" s="179" t="str">
        <f>INDEX(Sector!$E$6:$E$46,MATCH('Energy consumption (toe)'!I99,Sector!$B$6:$B$46,FALSE))</f>
        <v>Transport</v>
      </c>
      <c r="K99" s="179">
        <f>IFERROR('Energy consumption (raw)'!J49*Lists!$H$84,)</f>
        <v>0</v>
      </c>
      <c r="L99" s="179">
        <f>'Energy consumption (raw)'!K49*Lists!$H$84</f>
        <v>64.481815699999999</v>
      </c>
      <c r="M99" s="179">
        <f>'Energy consumption (raw)'!L49*Lists!$H$84</f>
        <v>0</v>
      </c>
      <c r="N99" s="179">
        <f>'Energy consumption (raw)'!M49*Lists!$H$84</f>
        <v>246.88000000000002</v>
      </c>
      <c r="O99" s="178">
        <f t="shared" si="51"/>
        <v>64.481815699999999</v>
      </c>
      <c r="P99">
        <f>'Energy consumption (raw)'!N49*Lists!$H$85</f>
        <v>0</v>
      </c>
      <c r="Q99">
        <f>'Energy consumption (raw)'!O49*Lists!$H$86</f>
        <v>0</v>
      </c>
      <c r="R99">
        <f>'Energy consumption (raw)'!P49*Lists!$H$87</f>
        <v>0</v>
      </c>
      <c r="S99">
        <f>'Energy consumption (raw)'!Q49*Lists!$H$88</f>
        <v>0</v>
      </c>
      <c r="T99">
        <f>'Energy consumption (raw)'!R49*Lists!$H$89</f>
        <v>3313.2175999999999</v>
      </c>
      <c r="U99">
        <f>'Energy consumption (raw)'!S49*Lists!$H$90</f>
        <v>0</v>
      </c>
      <c r="V99">
        <f>'Energy consumption (raw)'!T49*Lists!$H$91</f>
        <v>0</v>
      </c>
      <c r="W99">
        <f>'Energy consumption (raw)'!U49*Lists!$H$92</f>
        <v>0</v>
      </c>
      <c r="X99">
        <f>'Energy consumption (raw)'!V49*Lists!$H$93</f>
        <v>0</v>
      </c>
      <c r="Y99">
        <f>'Energy consumption (raw)'!W49*Lists!$H$94</f>
        <v>0</v>
      </c>
      <c r="Z99">
        <f>'Energy consumption (raw)'!X49*Lists!$H$96*1000000</f>
        <v>0</v>
      </c>
      <c r="AA99">
        <f>'Energy consumption (raw)'!Y49*Lists!$H$97</f>
        <v>0</v>
      </c>
      <c r="AB99">
        <f>'Energy consumption (raw)'!Z49*Lists!$H$96</f>
        <v>0</v>
      </c>
      <c r="AC99">
        <f>'Energy consumption (raw)'!AA49*Lists!$H$98</f>
        <v>0</v>
      </c>
      <c r="AD99">
        <f>'Energy consumption (raw)'!AB49*Lists!$H$99</f>
        <v>0</v>
      </c>
      <c r="AE99">
        <f>'Energy consumption (raw)'!AC49*Lists!$H$101</f>
        <v>0</v>
      </c>
      <c r="AF99">
        <f>'Energy consumption (raw)'!AD49*Lists!$H$101</f>
        <v>0</v>
      </c>
      <c r="AG99">
        <f>'Energy consumption (raw)'!AE49*Lists!$H$101</f>
        <v>0</v>
      </c>
      <c r="AH99">
        <f>'Energy consumption (raw)'!AF49*Lists!$H$100</f>
        <v>0</v>
      </c>
      <c r="AI99" s="167">
        <f t="shared" si="52"/>
        <v>3377.6994156999999</v>
      </c>
      <c r="AJ99" s="179">
        <f>'Energy consumption (raw)'!AG49</f>
        <v>3377.6994156999999</v>
      </c>
      <c r="AK99" s="179">
        <f>'Energy consumption (raw)'!AH49</f>
        <v>1560.6000000000001</v>
      </c>
      <c r="AL99">
        <f>IF(ROUND(AI99,-3)=ROUND('Energy consumption (raw)'!AG49,-3),1,0)</f>
        <v>1</v>
      </c>
      <c r="AM99" s="179" t="str">
        <f>'Energy consumption (raw)'!AJ49</f>
        <v>28. Ha Tinh</v>
      </c>
      <c r="AN99">
        <f>VLOOKUP(AM99,Lists!$F$9:$G$71,2,FALSE)</f>
        <v>1</v>
      </c>
    </row>
    <row r="100" spans="2:40" x14ac:dyDescent="0.25">
      <c r="B100" s="65" t="str">
        <f t="shared" si="50"/>
        <v>Transport41</v>
      </c>
      <c r="C100" s="179">
        <f>'Energy consumption (raw)'!B50</f>
        <v>41</v>
      </c>
      <c r="D100" s="179">
        <f>'Energy consumption (raw)'!C50</f>
        <v>0</v>
      </c>
      <c r="E100" s="179">
        <f>'Energy consumption (raw)'!D50</f>
        <v>0</v>
      </c>
      <c r="F100" s="179" t="str">
        <f>'Energy consumption (raw)'!E50</f>
        <v>Giao thông vận tải</v>
      </c>
      <c r="G100" s="179" t="str">
        <f>'Energy consumption (raw)'!F50</f>
        <v>Bán buôn vật liệu, thiết bị lắp đặt khác trong xây dựng</v>
      </c>
      <c r="H100" s="179" t="str">
        <f>'Energy consumption (raw)'!G50</f>
        <v>Transport</v>
      </c>
      <c r="I100" s="179" t="str">
        <f>'Energy consumption (raw)'!I50</f>
        <v>Transport</v>
      </c>
      <c r="J100" s="179" t="str">
        <f>INDEX(Sector!$E$6:$E$46,MATCH('Energy consumption (toe)'!I100,Sector!$B$6:$B$46,FALSE))</f>
        <v>Transport</v>
      </c>
      <c r="K100" s="179">
        <f>IFERROR('Energy consumption (raw)'!J50*Lists!$H$84,)</f>
        <v>0</v>
      </c>
      <c r="L100" s="179">
        <f>'Energy consumption (raw)'!K50*Lists!$H$84</f>
        <v>0</v>
      </c>
      <c r="M100" s="179">
        <f>'Energy consumption (raw)'!L50*Lists!$H$84</f>
        <v>0</v>
      </c>
      <c r="N100" s="179">
        <f>'Energy consumption (raw)'!M50*Lists!$H$84</f>
        <v>0</v>
      </c>
      <c r="O100" s="178">
        <f t="shared" si="51"/>
        <v>0</v>
      </c>
      <c r="P100">
        <f>'Energy consumption (raw)'!N50*Lists!$H$85</f>
        <v>0</v>
      </c>
      <c r="Q100">
        <f>'Energy consumption (raw)'!O50*Lists!$H$86</f>
        <v>0</v>
      </c>
      <c r="R100">
        <f>'Energy consumption (raw)'!P50*Lists!$H$87</f>
        <v>0</v>
      </c>
      <c r="S100">
        <f>'Energy consumption (raw)'!Q50*Lists!$H$88</f>
        <v>0</v>
      </c>
      <c r="T100">
        <f>'Energy consumption (raw)'!R50*Lists!$H$89</f>
        <v>1234.2</v>
      </c>
      <c r="U100">
        <f>'Energy consumption (raw)'!S50*Lists!$H$90</f>
        <v>0</v>
      </c>
      <c r="V100">
        <f>'Energy consumption (raw)'!T50*Lists!$H$91</f>
        <v>0</v>
      </c>
      <c r="W100">
        <f>'Energy consumption (raw)'!U50*Lists!$H$92</f>
        <v>0</v>
      </c>
      <c r="X100">
        <f>'Energy consumption (raw)'!V50*Lists!$H$93</f>
        <v>0</v>
      </c>
      <c r="Y100">
        <f>'Energy consumption (raw)'!W50*Lists!$H$94</f>
        <v>0</v>
      </c>
      <c r="Z100">
        <f>'Energy consumption (raw)'!X50*Lists!$H$96*1000000</f>
        <v>0</v>
      </c>
      <c r="AA100">
        <f>'Energy consumption (raw)'!Y50*Lists!$H$97</f>
        <v>0</v>
      </c>
      <c r="AB100">
        <f>'Energy consumption (raw)'!Z50*Lists!$H$96</f>
        <v>0</v>
      </c>
      <c r="AC100">
        <f>'Energy consumption (raw)'!AA50*Lists!$H$98</f>
        <v>0</v>
      </c>
      <c r="AD100">
        <f>'Energy consumption (raw)'!AB50*Lists!$H$99</f>
        <v>0</v>
      </c>
      <c r="AE100">
        <f>'Energy consumption (raw)'!AC50*Lists!$H$101</f>
        <v>0</v>
      </c>
      <c r="AF100">
        <f>'Energy consumption (raw)'!AD50*Lists!$H$101</f>
        <v>0</v>
      </c>
      <c r="AG100">
        <f>'Energy consumption (raw)'!AE50*Lists!$H$101</f>
        <v>0</v>
      </c>
      <c r="AH100">
        <f>'Energy consumption (raw)'!AF50*Lists!$H$100</f>
        <v>0</v>
      </c>
      <c r="AI100" s="167">
        <f t="shared" si="52"/>
        <v>1234.2</v>
      </c>
      <c r="AJ100" s="179">
        <f>'Energy consumption (raw)'!AG50</f>
        <v>1234.2</v>
      </c>
      <c r="AK100" s="179">
        <f>'Energy consumption (raw)'!AH50</f>
        <v>1646.28</v>
      </c>
      <c r="AL100">
        <f>IF(ROUND(AI100,-3)=ROUND('Energy consumption (raw)'!AG50,-3),1,0)</f>
        <v>1</v>
      </c>
      <c r="AM100" s="179" t="str">
        <f>'Energy consumption (raw)'!AJ50</f>
        <v>28. Ha Tinh</v>
      </c>
      <c r="AN100">
        <f>VLOOKUP(AM100,Lists!$F$9:$G$71,2,FALSE)</f>
        <v>1</v>
      </c>
    </row>
    <row r="101" spans="2:40" x14ac:dyDescent="0.25">
      <c r="B101" s="65" t="str">
        <f t="shared" si="50"/>
        <v>Transport42</v>
      </c>
      <c r="C101" s="179">
        <f>'Energy consumption (raw)'!B51</f>
        <v>42</v>
      </c>
      <c r="D101" s="179">
        <f>'Energy consumption (raw)'!C51</f>
        <v>0</v>
      </c>
      <c r="E101" s="179">
        <f>'Energy consumption (raw)'!D51</f>
        <v>0</v>
      </c>
      <c r="F101" s="179" t="str">
        <f>'Energy consumption (raw)'!E51</f>
        <v>Giao thông vận tải</v>
      </c>
      <c r="G101" s="179" t="str">
        <f>'Energy consumption (raw)'!F51</f>
        <v>Vận tải hành khách đường bộ khác</v>
      </c>
      <c r="H101" s="179" t="str">
        <f>'Energy consumption (raw)'!G51</f>
        <v>Transport</v>
      </c>
      <c r="I101" s="179" t="str">
        <f>'Energy consumption (raw)'!I51</f>
        <v>Transport</v>
      </c>
      <c r="J101" s="179" t="str">
        <f>INDEX(Sector!$E$6:$E$46,MATCH('Energy consumption (toe)'!I101,Sector!$B$6:$B$46,FALSE))</f>
        <v>Transport</v>
      </c>
      <c r="K101" s="179">
        <f>IFERROR('Energy consumption (raw)'!J51*Lists!$H$84,)</f>
        <v>0</v>
      </c>
      <c r="L101" s="179">
        <f>'Energy consumption (raw)'!K51*Lists!$H$84</f>
        <v>15.927926100000001</v>
      </c>
      <c r="M101" s="179">
        <f>'Energy consumption (raw)'!L51*Lists!$H$84</f>
        <v>0</v>
      </c>
      <c r="N101" s="179">
        <f>'Energy consumption (raw)'!M51*Lists!$H$84</f>
        <v>0</v>
      </c>
      <c r="O101" s="178">
        <f t="shared" si="51"/>
        <v>15.927926100000001</v>
      </c>
      <c r="P101">
        <f>'Energy consumption (raw)'!N51*Lists!$H$85</f>
        <v>0</v>
      </c>
      <c r="Q101">
        <f>'Energy consumption (raw)'!O51*Lists!$H$86</f>
        <v>0</v>
      </c>
      <c r="R101">
        <f>'Energy consumption (raw)'!P51*Lists!$H$87</f>
        <v>0</v>
      </c>
      <c r="S101">
        <f>'Energy consumption (raw)'!Q51*Lists!$H$88</f>
        <v>0</v>
      </c>
      <c r="T101">
        <f>'Energy consumption (raw)'!R51*Lists!$H$89</f>
        <v>1518.5262399999999</v>
      </c>
      <c r="U101">
        <f>'Energy consumption (raw)'!S51*Lists!$H$90</f>
        <v>0</v>
      </c>
      <c r="V101">
        <f>'Energy consumption (raw)'!T51*Lists!$H$91</f>
        <v>0</v>
      </c>
      <c r="W101">
        <f>'Energy consumption (raw)'!U51*Lists!$H$92</f>
        <v>0</v>
      </c>
      <c r="X101">
        <f>'Energy consumption (raw)'!V51*Lists!$H$93</f>
        <v>0</v>
      </c>
      <c r="Y101">
        <f>'Energy consumption (raw)'!W51*Lists!$H$94</f>
        <v>0</v>
      </c>
      <c r="Z101">
        <f>'Energy consumption (raw)'!X51*Lists!$H$96*1000000</f>
        <v>0</v>
      </c>
      <c r="AA101">
        <f>'Energy consumption (raw)'!Y51*Lists!$H$97</f>
        <v>0</v>
      </c>
      <c r="AB101">
        <f>'Energy consumption (raw)'!Z51*Lists!$H$96</f>
        <v>0</v>
      </c>
      <c r="AC101">
        <f>'Energy consumption (raw)'!AA51*Lists!$H$98</f>
        <v>0</v>
      </c>
      <c r="AD101">
        <f>'Energy consumption (raw)'!AB51*Lists!$H$99</f>
        <v>0</v>
      </c>
      <c r="AE101">
        <f>'Energy consumption (raw)'!AC51*Lists!$H$101</f>
        <v>0</v>
      </c>
      <c r="AF101">
        <f>'Energy consumption (raw)'!AD51*Lists!$H$101</f>
        <v>0</v>
      </c>
      <c r="AG101">
        <f>'Energy consumption (raw)'!AE51*Lists!$H$101</f>
        <v>0</v>
      </c>
      <c r="AH101">
        <f>'Energy consumption (raw)'!AF51*Lists!$H$100</f>
        <v>0</v>
      </c>
      <c r="AI101" s="167">
        <f t="shared" si="52"/>
        <v>1534.4541660999998</v>
      </c>
      <c r="AJ101" s="179">
        <f>'Energy consumption (raw)'!AG51</f>
        <v>1534.4541660999998</v>
      </c>
      <c r="AK101" s="179">
        <f>'Energy consumption (raw)'!AH51</f>
        <v>1258.68</v>
      </c>
      <c r="AL101">
        <f>IF(ROUND(AI101,-3)=ROUND('Energy consumption (raw)'!AG51,-3),1,0)</f>
        <v>1</v>
      </c>
      <c r="AM101" s="179" t="str">
        <f>'Energy consumption (raw)'!AJ51</f>
        <v>28. Ha Tinh</v>
      </c>
      <c r="AN101">
        <f>VLOOKUP(AM101,Lists!$F$9:$G$71,2,FALSE)</f>
        <v>1</v>
      </c>
    </row>
    <row r="102" spans="2:40" x14ac:dyDescent="0.25">
      <c r="B102" s="65" t="str">
        <f t="shared" si="50"/>
        <v>Transport43</v>
      </c>
      <c r="C102" s="179">
        <f>'Energy consumption (raw)'!B52</f>
        <v>43</v>
      </c>
      <c r="D102" s="179">
        <f>'Energy consumption (raw)'!C52</f>
        <v>0</v>
      </c>
      <c r="E102" s="179">
        <f>'Energy consumption (raw)'!D52</f>
        <v>0</v>
      </c>
      <c r="F102" s="179" t="str">
        <f>'Energy consumption (raw)'!E52</f>
        <v>Giao thông vận tải</v>
      </c>
      <c r="G102" s="179" t="str">
        <f>'Energy consumption (raw)'!F52</f>
        <v>Vận tải đường thủy</v>
      </c>
      <c r="H102" s="179" t="str">
        <f>'Energy consumption (raw)'!G52</f>
        <v>Transport</v>
      </c>
      <c r="I102" s="179" t="str">
        <f>'Energy consumption (raw)'!I52</f>
        <v>Transport</v>
      </c>
      <c r="J102" s="179" t="str">
        <f>INDEX(Sector!$E$6:$E$46,MATCH('Energy consumption (toe)'!I102,Sector!$B$6:$B$46,FALSE))</f>
        <v>Transport</v>
      </c>
      <c r="K102" s="179">
        <f>IFERROR('Energy consumption (raw)'!J52*Lists!$H$84,)</f>
        <v>0</v>
      </c>
      <c r="L102" s="179">
        <f>'Energy consumption (raw)'!K52*Lists!$H$84</f>
        <v>0</v>
      </c>
      <c r="M102" s="179">
        <f>'Energy consumption (raw)'!L52*Lists!$H$84</f>
        <v>0</v>
      </c>
      <c r="N102" s="179">
        <f>'Energy consumption (raw)'!M52*Lists!$H$84</f>
        <v>0</v>
      </c>
      <c r="O102" s="178">
        <f t="shared" si="51"/>
        <v>0</v>
      </c>
      <c r="P102">
        <f>'Energy consumption (raw)'!N52*Lists!$H$85</f>
        <v>0</v>
      </c>
      <c r="Q102">
        <f>'Energy consumption (raw)'!O52*Lists!$H$86</f>
        <v>0</v>
      </c>
      <c r="R102">
        <f>'Energy consumption (raw)'!P52*Lists!$H$87</f>
        <v>0</v>
      </c>
      <c r="S102">
        <f>'Energy consumption (raw)'!Q52*Lists!$H$88</f>
        <v>0</v>
      </c>
      <c r="T102">
        <f>'Energy consumption (raw)'!R52*Lists!$H$89</f>
        <v>0</v>
      </c>
      <c r="U102">
        <f>'Energy consumption (raw)'!S52*Lists!$H$90</f>
        <v>0</v>
      </c>
      <c r="V102">
        <f>'Energy consumption (raw)'!T52*Lists!$H$91</f>
        <v>2513.61</v>
      </c>
      <c r="W102">
        <f>'Energy consumption (raw)'!U52*Lists!$H$92</f>
        <v>0</v>
      </c>
      <c r="X102">
        <f>'Energy consumption (raw)'!V52*Lists!$H$93</f>
        <v>0</v>
      </c>
      <c r="Y102">
        <f>'Energy consumption (raw)'!W52*Lists!$H$94</f>
        <v>0</v>
      </c>
      <c r="Z102">
        <f>'Energy consumption (raw)'!X52*Lists!$H$96*1000000</f>
        <v>0</v>
      </c>
      <c r="AA102">
        <f>'Energy consumption (raw)'!Y52*Lists!$H$97</f>
        <v>0</v>
      </c>
      <c r="AB102">
        <f>'Energy consumption (raw)'!Z52*Lists!$H$96</f>
        <v>0</v>
      </c>
      <c r="AC102">
        <f>'Energy consumption (raw)'!AA52*Lists!$H$98</f>
        <v>0</v>
      </c>
      <c r="AD102">
        <f>'Energy consumption (raw)'!AB52*Lists!$H$99</f>
        <v>0</v>
      </c>
      <c r="AE102">
        <f>'Energy consumption (raw)'!AC52*Lists!$H$101</f>
        <v>0</v>
      </c>
      <c r="AF102">
        <f>'Energy consumption (raw)'!AD52*Lists!$H$101</f>
        <v>0</v>
      </c>
      <c r="AG102">
        <f>'Energy consumption (raw)'!AE52*Lists!$H$101</f>
        <v>0</v>
      </c>
      <c r="AH102">
        <f>'Energy consumption (raw)'!AF52*Lists!$H$100</f>
        <v>0</v>
      </c>
      <c r="AI102" s="167">
        <f t="shared" si="52"/>
        <v>2513.61</v>
      </c>
      <c r="AJ102" s="179">
        <f>'Energy consumption (raw)'!AG52</f>
        <v>2513.61</v>
      </c>
      <c r="AK102" s="179">
        <f>'Energy consumption (raw)'!AH52</f>
        <v>2514</v>
      </c>
      <c r="AL102">
        <f>IF(ROUND(AI102,-3)=ROUND('Energy consumption (raw)'!AG52,-3),1,0)</f>
        <v>1</v>
      </c>
      <c r="AM102" s="179" t="str">
        <f>'Energy consumption (raw)'!AJ52</f>
        <v>29. Quang Binh</v>
      </c>
      <c r="AN102">
        <f>VLOOKUP(AM102,Lists!$F$9:$G$71,2,FALSE)</f>
        <v>1</v>
      </c>
    </row>
    <row r="103" spans="2:40" x14ac:dyDescent="0.25">
      <c r="B103" s="65" t="str">
        <f t="shared" si="50"/>
        <v>Transport44</v>
      </c>
      <c r="C103" s="179">
        <f>'Energy consumption (raw)'!B53</f>
        <v>44</v>
      </c>
      <c r="D103" s="179">
        <f>'Energy consumption (raw)'!C53</f>
        <v>0</v>
      </c>
      <c r="E103" s="179">
        <f>'Energy consumption (raw)'!D53</f>
        <v>0</v>
      </c>
      <c r="F103" s="179" t="str">
        <f>'Energy consumption (raw)'!E53</f>
        <v>Giao thông vận tải</v>
      </c>
      <c r="G103" s="179" t="str">
        <f>'Energy consumption (raw)'!F53</f>
        <v>Vận tải đường bộ khác</v>
      </c>
      <c r="H103" s="179" t="str">
        <f>'Energy consumption (raw)'!G53</f>
        <v>Transport</v>
      </c>
      <c r="I103" s="179" t="str">
        <f>'Energy consumption (raw)'!I53</f>
        <v>Transport</v>
      </c>
      <c r="J103" s="179" t="str">
        <f>INDEX(Sector!$E$6:$E$46,MATCH('Energy consumption (toe)'!I103,Sector!$B$6:$B$46,FALSE))</f>
        <v>Transport</v>
      </c>
      <c r="K103" s="179">
        <f>IFERROR('Energy consumption (raw)'!J53*Lists!$H$84,)</f>
        <v>0</v>
      </c>
      <c r="L103" s="179">
        <f>'Energy consumption (raw)'!K53*Lists!$H$84</f>
        <v>1.2344000000000002</v>
      </c>
      <c r="M103" s="179">
        <f>'Energy consumption (raw)'!L53*Lists!$H$84</f>
        <v>0</v>
      </c>
      <c r="N103" s="179">
        <f>'Energy consumption (raw)'!M53*Lists!$H$84</f>
        <v>0</v>
      </c>
      <c r="O103" s="178">
        <f t="shared" si="51"/>
        <v>1.2344000000000002</v>
      </c>
      <c r="P103">
        <f>'Energy consumption (raw)'!N53*Lists!$H$85</f>
        <v>0</v>
      </c>
      <c r="Q103">
        <f>'Energy consumption (raw)'!O53*Lists!$H$86</f>
        <v>0</v>
      </c>
      <c r="R103">
        <f>'Energy consumption (raw)'!P53*Lists!$H$87</f>
        <v>0</v>
      </c>
      <c r="S103">
        <f>'Energy consumption (raw)'!Q53*Lists!$H$88</f>
        <v>0</v>
      </c>
      <c r="T103">
        <f>'Energy consumption (raw)'!R53*Lists!$H$89</f>
        <v>2504.1</v>
      </c>
      <c r="U103">
        <f>'Energy consumption (raw)'!S53*Lists!$H$90</f>
        <v>0</v>
      </c>
      <c r="V103">
        <f>'Energy consumption (raw)'!T53*Lists!$H$91</f>
        <v>0</v>
      </c>
      <c r="W103">
        <f>'Energy consumption (raw)'!U53*Lists!$H$92</f>
        <v>0</v>
      </c>
      <c r="X103">
        <f>'Energy consumption (raw)'!V53*Lists!$H$93</f>
        <v>1.05</v>
      </c>
      <c r="Y103">
        <f>'Energy consumption (raw)'!W53*Lists!$H$94</f>
        <v>0</v>
      </c>
      <c r="Z103">
        <f>'Energy consumption (raw)'!X53*Lists!$H$96*1000000</f>
        <v>0</v>
      </c>
      <c r="AA103">
        <f>'Energy consumption (raw)'!Y53*Lists!$H$97</f>
        <v>0</v>
      </c>
      <c r="AB103">
        <f>'Energy consumption (raw)'!Z53*Lists!$H$96</f>
        <v>0</v>
      </c>
      <c r="AC103">
        <f>'Energy consumption (raw)'!AA53*Lists!$H$98</f>
        <v>0</v>
      </c>
      <c r="AD103">
        <f>'Energy consumption (raw)'!AB53*Lists!$H$99</f>
        <v>0</v>
      </c>
      <c r="AE103">
        <f>'Energy consumption (raw)'!AC53*Lists!$H$101</f>
        <v>0</v>
      </c>
      <c r="AF103">
        <f>'Energy consumption (raw)'!AD53*Lists!$H$101</f>
        <v>0</v>
      </c>
      <c r="AG103">
        <f>'Energy consumption (raw)'!AE53*Lists!$H$101</f>
        <v>0</v>
      </c>
      <c r="AH103">
        <f>'Energy consumption (raw)'!AF53*Lists!$H$100</f>
        <v>0</v>
      </c>
      <c r="AI103" s="167">
        <f t="shared" si="52"/>
        <v>2506.3843999999999</v>
      </c>
      <c r="AJ103" s="179">
        <f>'Energy consumption (raw)'!AG53</f>
        <v>2506.3843999999999</v>
      </c>
      <c r="AK103" s="179">
        <f>'Energy consumption (raw)'!AH53</f>
        <v>2506</v>
      </c>
      <c r="AL103">
        <f>IF(ROUND(AI103,-3)=ROUND('Energy consumption (raw)'!AG53,-3),1,0)</f>
        <v>1</v>
      </c>
      <c r="AM103" s="179" t="str">
        <f>'Energy consumption (raw)'!AJ53</f>
        <v>29. Quang Binh</v>
      </c>
      <c r="AN103">
        <f>VLOOKUP(AM103,Lists!$F$9:$G$71,2,FALSE)</f>
        <v>1</v>
      </c>
    </row>
    <row r="104" spans="2:40" x14ac:dyDescent="0.25">
      <c r="B104" s="65" t="str">
        <f t="shared" si="50"/>
        <v>Transport45</v>
      </c>
      <c r="C104" s="179">
        <f>'Energy consumption (raw)'!B54</f>
        <v>45</v>
      </c>
      <c r="D104" s="179">
        <f>'Energy consumption (raw)'!C54</f>
        <v>0</v>
      </c>
      <c r="E104" s="179">
        <f>'Energy consumption (raw)'!D54</f>
        <v>0</v>
      </c>
      <c r="F104" s="179" t="str">
        <f>'Energy consumption (raw)'!E54</f>
        <v>Giao thông vận tải</v>
      </c>
      <c r="G104" s="179" t="str">
        <f>'Energy consumption (raw)'!F54</f>
        <v>Vận tải đường bộ khác</v>
      </c>
      <c r="H104" s="179" t="str">
        <f>'Energy consumption (raw)'!G54</f>
        <v>Transport</v>
      </c>
      <c r="I104" s="179" t="str">
        <f>'Energy consumption (raw)'!I54</f>
        <v>Transport</v>
      </c>
      <c r="J104" s="179" t="str">
        <f>INDEX(Sector!$E$6:$E$46,MATCH('Energy consumption (toe)'!I104,Sector!$B$6:$B$46,FALSE))</f>
        <v>Transport</v>
      </c>
      <c r="K104" s="179">
        <f>IFERROR('Energy consumption (raw)'!J54*Lists!$H$84,)</f>
        <v>0</v>
      </c>
      <c r="L104" s="179">
        <f>'Energy consumption (raw)'!K54*Lists!$H$84</f>
        <v>4.0118</v>
      </c>
      <c r="M104" s="179">
        <f>'Energy consumption (raw)'!L54*Lists!$H$84</f>
        <v>0</v>
      </c>
      <c r="N104" s="179">
        <f>'Energy consumption (raw)'!M54*Lists!$H$84</f>
        <v>0</v>
      </c>
      <c r="O104" s="178">
        <f t="shared" si="51"/>
        <v>4.0118</v>
      </c>
      <c r="P104">
        <f>'Energy consumption (raw)'!N54*Lists!$H$85</f>
        <v>0</v>
      </c>
      <c r="Q104">
        <f>'Energy consumption (raw)'!O54*Lists!$H$86</f>
        <v>0</v>
      </c>
      <c r="R104">
        <f>'Energy consumption (raw)'!P54*Lists!$H$87</f>
        <v>0</v>
      </c>
      <c r="S104">
        <f>'Energy consumption (raw)'!Q54*Lists!$H$88</f>
        <v>0</v>
      </c>
      <c r="T104">
        <f>'Energy consumption (raw)'!R54*Lists!$H$89</f>
        <v>1662.6000000000001</v>
      </c>
      <c r="U104">
        <f>'Energy consumption (raw)'!S54*Lists!$H$90</f>
        <v>0</v>
      </c>
      <c r="V104">
        <f>'Energy consumption (raw)'!T54*Lists!$H$91</f>
        <v>0</v>
      </c>
      <c r="W104">
        <f>'Energy consumption (raw)'!U54*Lists!$H$92</f>
        <v>0</v>
      </c>
      <c r="X104">
        <f>'Energy consumption (raw)'!V54*Lists!$H$93</f>
        <v>0</v>
      </c>
      <c r="Y104">
        <f>'Energy consumption (raw)'!W54*Lists!$H$94</f>
        <v>0</v>
      </c>
      <c r="Z104">
        <f>'Energy consumption (raw)'!X54*Lists!$H$96*1000000</f>
        <v>0</v>
      </c>
      <c r="AA104">
        <f>'Energy consumption (raw)'!Y54*Lists!$H$97</f>
        <v>0</v>
      </c>
      <c r="AB104">
        <f>'Energy consumption (raw)'!Z54*Lists!$H$96</f>
        <v>0</v>
      </c>
      <c r="AC104">
        <f>'Energy consumption (raw)'!AA54*Lists!$H$98</f>
        <v>0</v>
      </c>
      <c r="AD104">
        <f>'Energy consumption (raw)'!AB54*Lists!$H$99</f>
        <v>0</v>
      </c>
      <c r="AE104">
        <f>'Energy consumption (raw)'!AC54*Lists!$H$101</f>
        <v>0</v>
      </c>
      <c r="AF104">
        <f>'Energy consumption (raw)'!AD54*Lists!$H$101</f>
        <v>0</v>
      </c>
      <c r="AG104">
        <f>'Energy consumption (raw)'!AE54*Lists!$H$101</f>
        <v>0</v>
      </c>
      <c r="AH104">
        <f>'Energy consumption (raw)'!AF54*Lists!$H$100</f>
        <v>0</v>
      </c>
      <c r="AI104" s="167">
        <f t="shared" si="52"/>
        <v>1666.6118000000001</v>
      </c>
      <c r="AJ104" s="179">
        <f>'Energy consumption (raw)'!AG54</f>
        <v>1666.6118000000001</v>
      </c>
      <c r="AK104" s="179">
        <f>'Energy consumption (raw)'!AH54</f>
        <v>1667</v>
      </c>
      <c r="AL104">
        <f>IF(ROUND(AI104,-3)=ROUND('Energy consumption (raw)'!AG54,-3),1,0)</f>
        <v>1</v>
      </c>
      <c r="AM104" s="179" t="str">
        <f>'Energy consumption (raw)'!AJ54</f>
        <v>29. Quang Binh</v>
      </c>
      <c r="AN104">
        <f>VLOOKUP(AM104,Lists!$F$9:$G$71,2,FALSE)</f>
        <v>1</v>
      </c>
    </row>
    <row r="105" spans="2:40" x14ac:dyDescent="0.25">
      <c r="B105" s="65" t="str">
        <f t="shared" si="50"/>
        <v>Transport46</v>
      </c>
      <c r="C105" s="179">
        <f>'Energy consumption (raw)'!B55</f>
        <v>46</v>
      </c>
      <c r="D105" s="179">
        <f>'Energy consumption (raw)'!C55</f>
        <v>0</v>
      </c>
      <c r="E105" s="179">
        <f>'Energy consumption (raw)'!D55</f>
        <v>0</v>
      </c>
      <c r="F105" s="179" t="str">
        <f>'Energy consumption (raw)'!E55</f>
        <v>Giao thông vận tải</v>
      </c>
      <c r="G105" s="179" t="str">
        <f>'Energy consumption (raw)'!F55</f>
        <v>Vận tải đường bộ khác</v>
      </c>
      <c r="H105" s="179" t="str">
        <f>'Energy consumption (raw)'!G55</f>
        <v>Transport</v>
      </c>
      <c r="I105" s="179" t="str">
        <f>'Energy consumption (raw)'!I55</f>
        <v>Transport</v>
      </c>
      <c r="J105" s="179" t="str">
        <f>INDEX(Sector!$E$6:$E$46,MATCH('Energy consumption (toe)'!I105,Sector!$B$6:$B$46,FALSE))</f>
        <v>Transport</v>
      </c>
      <c r="K105" s="179">
        <f>IFERROR('Energy consumption (raw)'!J55*Lists!$H$84,)</f>
        <v>0</v>
      </c>
      <c r="L105" s="179">
        <f>'Energy consumption (raw)'!K55*Lists!$H$84</f>
        <v>1.2344000000000002</v>
      </c>
      <c r="M105" s="179">
        <f>'Energy consumption (raw)'!L55*Lists!$H$84</f>
        <v>0</v>
      </c>
      <c r="N105" s="179">
        <f>'Energy consumption (raw)'!M55*Lists!$H$84</f>
        <v>0</v>
      </c>
      <c r="O105" s="178">
        <f t="shared" si="51"/>
        <v>1.2344000000000002</v>
      </c>
      <c r="P105">
        <f>'Energy consumption (raw)'!N55*Lists!$H$85</f>
        <v>0</v>
      </c>
      <c r="Q105">
        <f>'Energy consumption (raw)'!O55*Lists!$H$86</f>
        <v>0</v>
      </c>
      <c r="R105">
        <f>'Energy consumption (raw)'!P55*Lists!$H$87</f>
        <v>0</v>
      </c>
      <c r="S105">
        <f>'Energy consumption (raw)'!Q55*Lists!$H$88</f>
        <v>0</v>
      </c>
      <c r="T105">
        <f>'Energy consumption (raw)'!R55*Lists!$H$89</f>
        <v>1366.8</v>
      </c>
      <c r="U105">
        <f>'Energy consumption (raw)'!S55*Lists!$H$90</f>
        <v>0</v>
      </c>
      <c r="V105">
        <f>'Energy consumption (raw)'!T55*Lists!$H$91</f>
        <v>0</v>
      </c>
      <c r="W105">
        <f>'Energy consumption (raw)'!U55*Lists!$H$92</f>
        <v>0</v>
      </c>
      <c r="X105">
        <f>'Energy consumption (raw)'!V55*Lists!$H$93</f>
        <v>1.05</v>
      </c>
      <c r="Y105">
        <f>'Energy consumption (raw)'!W55*Lists!$H$94</f>
        <v>0</v>
      </c>
      <c r="Z105">
        <f>'Energy consumption (raw)'!X55*Lists!$H$96*1000000</f>
        <v>0</v>
      </c>
      <c r="AA105">
        <f>'Energy consumption (raw)'!Y55*Lists!$H$97</f>
        <v>0</v>
      </c>
      <c r="AB105">
        <f>'Energy consumption (raw)'!Z55*Lists!$H$96</f>
        <v>0</v>
      </c>
      <c r="AC105">
        <f>'Energy consumption (raw)'!AA55*Lists!$H$98</f>
        <v>0</v>
      </c>
      <c r="AD105">
        <f>'Energy consumption (raw)'!AB55*Lists!$H$99</f>
        <v>0</v>
      </c>
      <c r="AE105">
        <f>'Energy consumption (raw)'!AC55*Lists!$H$101</f>
        <v>0</v>
      </c>
      <c r="AF105">
        <f>'Energy consumption (raw)'!AD55*Lists!$H$101</f>
        <v>0</v>
      </c>
      <c r="AG105">
        <f>'Energy consumption (raw)'!AE55*Lists!$H$101</f>
        <v>0</v>
      </c>
      <c r="AH105">
        <f>'Energy consumption (raw)'!AF55*Lists!$H$100</f>
        <v>0</v>
      </c>
      <c r="AI105" s="167">
        <f t="shared" si="52"/>
        <v>1369.0844</v>
      </c>
      <c r="AJ105" s="179">
        <f>'Energy consumption (raw)'!AG55</f>
        <v>1369.0844</v>
      </c>
      <c r="AK105" s="179">
        <f>'Energy consumption (raw)'!AH55</f>
        <v>1369</v>
      </c>
      <c r="AL105">
        <f>IF(ROUND(AI105,-3)=ROUND('Energy consumption (raw)'!AG55,-3),1,0)</f>
        <v>1</v>
      </c>
      <c r="AM105" s="179" t="str">
        <f>'Energy consumption (raw)'!AJ55</f>
        <v>29. Quang Binh</v>
      </c>
      <c r="AN105">
        <f>VLOOKUP(AM105,Lists!$F$9:$G$71,2,FALSE)</f>
        <v>1</v>
      </c>
    </row>
    <row r="106" spans="2:40" x14ac:dyDescent="0.25">
      <c r="B106" s="65" t="str">
        <f t="shared" si="50"/>
        <v>Transport47</v>
      </c>
      <c r="C106" s="179">
        <f>'Energy consumption (raw)'!B56</f>
        <v>47</v>
      </c>
      <c r="D106" s="179">
        <f>'Energy consumption (raw)'!C56</f>
        <v>0</v>
      </c>
      <c r="E106" s="179">
        <f>'Energy consumption (raw)'!D56</f>
        <v>0</v>
      </c>
      <c r="F106" s="179" t="str">
        <f>'Energy consumption (raw)'!E56</f>
        <v>Giao thông vận tải</v>
      </c>
      <c r="G106" s="179" t="str">
        <f>'Energy consumption (raw)'!F56</f>
        <v>Vận tải đường bộ khác</v>
      </c>
      <c r="H106" s="179" t="str">
        <f>'Energy consumption (raw)'!G56</f>
        <v>Transport</v>
      </c>
      <c r="I106" s="179" t="str">
        <f>'Energy consumption (raw)'!I56</f>
        <v>Transport</v>
      </c>
      <c r="J106" s="179" t="str">
        <f>INDEX(Sector!$E$6:$E$46,MATCH('Energy consumption (toe)'!I106,Sector!$B$6:$B$46,FALSE))</f>
        <v>Transport</v>
      </c>
      <c r="K106" s="179">
        <f>IFERROR('Energy consumption (raw)'!J56*Lists!$H$84,)</f>
        <v>0</v>
      </c>
      <c r="L106" s="179">
        <f>'Energy consumption (raw)'!K56*Lists!$H$84</f>
        <v>0.77150000000000007</v>
      </c>
      <c r="M106" s="179">
        <f>'Energy consumption (raw)'!L56*Lists!$H$84</f>
        <v>0</v>
      </c>
      <c r="N106" s="179">
        <f>'Energy consumption (raw)'!M56*Lists!$H$84</f>
        <v>0</v>
      </c>
      <c r="O106" s="178">
        <f t="shared" si="51"/>
        <v>0.77150000000000007</v>
      </c>
      <c r="P106">
        <f>'Energy consumption (raw)'!N56*Lists!$H$85</f>
        <v>0</v>
      </c>
      <c r="Q106">
        <f>'Energy consumption (raw)'!O56*Lists!$H$86</f>
        <v>0</v>
      </c>
      <c r="R106">
        <f>'Energy consumption (raw)'!P56*Lists!$H$87</f>
        <v>0</v>
      </c>
      <c r="S106">
        <f>'Energy consumption (raw)'!Q56*Lists!$H$88</f>
        <v>0</v>
      </c>
      <c r="T106">
        <f>'Energy consumption (raw)'!R56*Lists!$H$89</f>
        <v>1334.16</v>
      </c>
      <c r="U106">
        <f>'Energy consumption (raw)'!S56*Lists!$H$90</f>
        <v>0</v>
      </c>
      <c r="V106">
        <f>'Energy consumption (raw)'!T56*Lists!$H$91</f>
        <v>0</v>
      </c>
      <c r="W106">
        <f>'Energy consumption (raw)'!U56*Lists!$H$92</f>
        <v>0</v>
      </c>
      <c r="X106">
        <f>'Energy consumption (raw)'!V56*Lists!$H$93</f>
        <v>1.05</v>
      </c>
      <c r="Y106">
        <f>'Energy consumption (raw)'!W56*Lists!$H$94</f>
        <v>0</v>
      </c>
      <c r="Z106">
        <f>'Energy consumption (raw)'!X56*Lists!$H$96*1000000</f>
        <v>0</v>
      </c>
      <c r="AA106">
        <f>'Energy consumption (raw)'!Y56*Lists!$H$97</f>
        <v>0</v>
      </c>
      <c r="AB106">
        <f>'Energy consumption (raw)'!Z56*Lists!$H$96</f>
        <v>0</v>
      </c>
      <c r="AC106">
        <f>'Energy consumption (raw)'!AA56*Lists!$H$98</f>
        <v>0</v>
      </c>
      <c r="AD106">
        <f>'Energy consumption (raw)'!AB56*Lists!$H$99</f>
        <v>0</v>
      </c>
      <c r="AE106">
        <f>'Energy consumption (raw)'!AC56*Lists!$H$101</f>
        <v>0</v>
      </c>
      <c r="AF106">
        <f>'Energy consumption (raw)'!AD56*Lists!$H$101</f>
        <v>0</v>
      </c>
      <c r="AG106">
        <f>'Energy consumption (raw)'!AE56*Lists!$H$101</f>
        <v>0</v>
      </c>
      <c r="AH106">
        <f>'Energy consumption (raw)'!AF56*Lists!$H$100</f>
        <v>0</v>
      </c>
      <c r="AI106" s="167">
        <f t="shared" si="52"/>
        <v>1335.9815000000001</v>
      </c>
      <c r="AJ106" s="179">
        <f>'Energy consumption (raw)'!AG56</f>
        <v>1335.9815000000001</v>
      </c>
      <c r="AK106" s="179">
        <f>'Energy consumption (raw)'!AH56</f>
        <v>1336</v>
      </c>
      <c r="AL106">
        <f>IF(ROUND(AI106,-3)=ROUND('Energy consumption (raw)'!AG56,-3),1,0)</f>
        <v>1</v>
      </c>
      <c r="AM106" s="179" t="str">
        <f>'Energy consumption (raw)'!AJ56</f>
        <v>29. Quang Binh</v>
      </c>
      <c r="AN106">
        <f>VLOOKUP(AM106,Lists!$F$9:$G$71,2,FALSE)</f>
        <v>1</v>
      </c>
    </row>
    <row r="107" spans="2:40" x14ac:dyDescent="0.25">
      <c r="B107" s="65" t="str">
        <f t="shared" si="50"/>
        <v>Transport48</v>
      </c>
      <c r="C107" s="179">
        <f>'Energy consumption (raw)'!B57</f>
        <v>48</v>
      </c>
      <c r="D107" s="179">
        <f>'Energy consumption (raw)'!C57</f>
        <v>0</v>
      </c>
      <c r="E107" s="179">
        <f>'Energy consumption (raw)'!D57</f>
        <v>0</v>
      </c>
      <c r="F107" s="179" t="str">
        <f>'Energy consumption (raw)'!E57</f>
        <v>Giao thông vận tải</v>
      </c>
      <c r="G107" s="179" t="str">
        <f>'Energy consumption (raw)'!F57</f>
        <v>Vận tải đường biển</v>
      </c>
      <c r="H107" s="179" t="str">
        <f>'Energy consumption (raw)'!G57</f>
        <v>Transport</v>
      </c>
      <c r="I107" s="179" t="str">
        <f>'Energy consumption (raw)'!I57</f>
        <v>Transport</v>
      </c>
      <c r="J107" s="179" t="str">
        <f>INDEX(Sector!$E$6:$E$46,MATCH('Energy consumption (toe)'!I107,Sector!$B$6:$B$46,FALSE))</f>
        <v>Transport</v>
      </c>
      <c r="K107" s="179">
        <f>IFERROR('Energy consumption (raw)'!J57*Lists!$H$84,)</f>
        <v>0</v>
      </c>
      <c r="L107" s="179">
        <f>'Energy consumption (raw)'!K57*Lists!$H$84</f>
        <v>13.708937800000001</v>
      </c>
      <c r="M107" s="179">
        <f>'Energy consumption (raw)'!L57*Lists!$H$84</f>
        <v>0</v>
      </c>
      <c r="N107" s="179">
        <f>'Energy consumption (raw)'!M57*Lists!$H$84</f>
        <v>0</v>
      </c>
      <c r="O107" s="178">
        <f t="shared" si="51"/>
        <v>13.708937800000001</v>
      </c>
      <c r="P107">
        <f>'Energy consumption (raw)'!N57*Lists!$H$85</f>
        <v>0</v>
      </c>
      <c r="Q107">
        <f>'Energy consumption (raw)'!O57*Lists!$H$86</f>
        <v>0</v>
      </c>
      <c r="R107">
        <f>'Energy consumption (raw)'!P57*Lists!$H$87</f>
        <v>0</v>
      </c>
      <c r="S107">
        <f>'Energy consumption (raw)'!Q57*Lists!$H$88</f>
        <v>0</v>
      </c>
      <c r="T107">
        <f>'Energy consumption (raw)'!R57*Lists!$H$89</f>
        <v>0</v>
      </c>
      <c r="U107">
        <f>'Energy consumption (raw)'!S57*Lists!$H$90</f>
        <v>971.07736</v>
      </c>
      <c r="V107">
        <f>'Energy consumption (raw)'!T57*Lists!$H$91</f>
        <v>0</v>
      </c>
      <c r="W107">
        <f>'Energy consumption (raw)'!U57*Lists!$H$92</f>
        <v>274.86822000000001</v>
      </c>
      <c r="X107">
        <f>'Energy consumption (raw)'!V57*Lists!$H$93</f>
        <v>0</v>
      </c>
      <c r="Y107">
        <f>'Energy consumption (raw)'!W57*Lists!$H$94</f>
        <v>0</v>
      </c>
      <c r="Z107">
        <f>'Energy consumption (raw)'!X57*Lists!$H$96*1000000</f>
        <v>0</v>
      </c>
      <c r="AA107">
        <f>'Energy consumption (raw)'!Y57*Lists!$H$97</f>
        <v>0</v>
      </c>
      <c r="AB107">
        <f>'Energy consumption (raw)'!Z57*Lists!$H$96</f>
        <v>0</v>
      </c>
      <c r="AC107">
        <f>'Energy consumption (raw)'!AA57*Lists!$H$98</f>
        <v>0</v>
      </c>
      <c r="AD107">
        <f>'Energy consumption (raw)'!AB57*Lists!$H$99</f>
        <v>0</v>
      </c>
      <c r="AE107">
        <f>'Energy consumption (raw)'!AC57*Lists!$H$101</f>
        <v>0</v>
      </c>
      <c r="AF107">
        <f>'Energy consumption (raw)'!AD57*Lists!$H$101</f>
        <v>0</v>
      </c>
      <c r="AG107">
        <f>'Energy consumption (raw)'!AE57*Lists!$H$101</f>
        <v>0</v>
      </c>
      <c r="AH107">
        <f>'Energy consumption (raw)'!AF57*Lists!$H$100</f>
        <v>0</v>
      </c>
      <c r="AI107" s="167">
        <f t="shared" si="52"/>
        <v>1259.6545178000001</v>
      </c>
      <c r="AJ107" s="179">
        <f>'Energy consumption (raw)'!AG57</f>
        <v>1259.6545178000001</v>
      </c>
      <c r="AK107" s="179">
        <f>'Energy consumption (raw)'!AH57</f>
        <v>3822</v>
      </c>
      <c r="AL107">
        <f>IF(ROUND(AI107,-3)=ROUND('Energy consumption (raw)'!AG57,-3),1,0)</f>
        <v>1</v>
      </c>
      <c r="AM107" s="179" t="str">
        <f>'Energy consumption (raw)'!AJ57</f>
        <v>33. Quang Nam</v>
      </c>
      <c r="AN107">
        <f>VLOOKUP(AM107,Lists!$F$9:$G$71,2,FALSE)</f>
        <v>1</v>
      </c>
    </row>
    <row r="108" spans="2:40" x14ac:dyDescent="0.25">
      <c r="B108" s="65" t="str">
        <f t="shared" si="50"/>
        <v>Transport49</v>
      </c>
      <c r="C108" s="179">
        <f>'Energy consumption (raw)'!B58</f>
        <v>49</v>
      </c>
      <c r="D108" s="179">
        <f>'Energy consumption (raw)'!C58</f>
        <v>0</v>
      </c>
      <c r="E108" s="179">
        <f>'Energy consumption (raw)'!D58</f>
        <v>0</v>
      </c>
      <c r="F108" s="179" t="str">
        <f>'Energy consumption (raw)'!E58</f>
        <v>Giao thông vận tải</v>
      </c>
      <c r="G108" s="179" t="str">
        <f>'Energy consumption (raw)'!F58</f>
        <v>Vận tải đường bộ</v>
      </c>
      <c r="H108" s="179" t="str">
        <f>'Energy consumption (raw)'!G58</f>
        <v>Transport</v>
      </c>
      <c r="I108" s="179" t="str">
        <f>'Energy consumption (raw)'!I58</f>
        <v>Transport</v>
      </c>
      <c r="J108" s="179" t="str">
        <f>INDEX(Sector!$E$6:$E$46,MATCH('Energy consumption (toe)'!I108,Sector!$B$6:$B$46,FALSE))</f>
        <v>Transport</v>
      </c>
      <c r="K108" s="179">
        <f>IFERROR('Energy consumption (raw)'!J58*Lists!$H$84,)</f>
        <v>0</v>
      </c>
      <c r="L108" s="179">
        <f>'Energy consumption (raw)'!K58*Lists!$H$84</f>
        <v>29.493519200000001</v>
      </c>
      <c r="M108" s="179">
        <f>'Energy consumption (raw)'!L58*Lists!$H$84</f>
        <v>0</v>
      </c>
      <c r="N108" s="179">
        <f>'Energy consumption (raw)'!M58*Lists!$H$84</f>
        <v>0</v>
      </c>
      <c r="O108" s="178">
        <f t="shared" si="51"/>
        <v>29.493519200000001</v>
      </c>
      <c r="P108">
        <f>'Energy consumption (raw)'!N58*Lists!$H$85</f>
        <v>0</v>
      </c>
      <c r="Q108">
        <f>'Energy consumption (raw)'!O58*Lists!$H$86</f>
        <v>0</v>
      </c>
      <c r="R108">
        <f>'Energy consumption (raw)'!P58*Lists!$H$87</f>
        <v>0</v>
      </c>
      <c r="S108">
        <f>'Energy consumption (raw)'!Q58*Lists!$H$88</f>
        <v>0</v>
      </c>
      <c r="T108">
        <f>'Energy consumption (raw)'!R58*Lists!$H$89</f>
        <v>0</v>
      </c>
      <c r="U108">
        <f>'Energy consumption (raw)'!S58*Lists!$H$90</f>
        <v>3121.2808</v>
      </c>
      <c r="V108">
        <f>'Energy consumption (raw)'!T58*Lists!$H$91</f>
        <v>0</v>
      </c>
      <c r="W108">
        <f>'Energy consumption (raw)'!U58*Lists!$H$92</f>
        <v>0</v>
      </c>
      <c r="X108">
        <f>'Energy consumption (raw)'!V58*Lists!$H$93</f>
        <v>0</v>
      </c>
      <c r="Y108">
        <f>'Energy consumption (raw)'!W58*Lists!$H$94</f>
        <v>38.516980000000004</v>
      </c>
      <c r="Z108">
        <f>'Energy consumption (raw)'!X58*Lists!$H$96*1000000</f>
        <v>0</v>
      </c>
      <c r="AA108">
        <f>'Energy consumption (raw)'!Y58*Lists!$H$97</f>
        <v>0</v>
      </c>
      <c r="AB108">
        <f>'Energy consumption (raw)'!Z58*Lists!$H$96</f>
        <v>0</v>
      </c>
      <c r="AC108">
        <f>'Energy consumption (raw)'!AA58*Lists!$H$98</f>
        <v>0</v>
      </c>
      <c r="AD108">
        <f>'Energy consumption (raw)'!AB58*Lists!$H$99</f>
        <v>0</v>
      </c>
      <c r="AE108">
        <f>'Energy consumption (raw)'!AC58*Lists!$H$101</f>
        <v>0</v>
      </c>
      <c r="AF108">
        <f>'Energy consumption (raw)'!AD58*Lists!$H$101</f>
        <v>0</v>
      </c>
      <c r="AG108">
        <f>'Energy consumption (raw)'!AE58*Lists!$H$101</f>
        <v>0</v>
      </c>
      <c r="AH108">
        <f>'Energy consumption (raw)'!AF58*Lists!$H$100</f>
        <v>0</v>
      </c>
      <c r="AI108" s="167">
        <f t="shared" si="52"/>
        <v>3189.2912991999997</v>
      </c>
      <c r="AJ108" s="179">
        <f>'Energy consumption (raw)'!AG58</f>
        <v>3189.2912991999997</v>
      </c>
      <c r="AK108" s="179">
        <f>'Energy consumption (raw)'!AH58</f>
        <v>3796</v>
      </c>
      <c r="AL108">
        <f>IF(ROUND(AI108,-3)=ROUND('Energy consumption (raw)'!AG58,-3),1,0)</f>
        <v>1</v>
      </c>
      <c r="AM108" s="179" t="str">
        <f>'Energy consumption (raw)'!AJ58</f>
        <v>33. Quang Nam</v>
      </c>
      <c r="AN108">
        <f>VLOOKUP(AM108,Lists!$F$9:$G$71,2,FALSE)</f>
        <v>1</v>
      </c>
    </row>
    <row r="109" spans="2:40" x14ac:dyDescent="0.25">
      <c r="B109" s="65" t="str">
        <f t="shared" si="50"/>
        <v>Transport50</v>
      </c>
      <c r="C109" s="179">
        <f>'Energy consumption (raw)'!B59</f>
        <v>50</v>
      </c>
      <c r="D109" s="179">
        <f>'Energy consumption (raw)'!C59</f>
        <v>0</v>
      </c>
      <c r="E109" s="179">
        <f>'Energy consumption (raw)'!D59</f>
        <v>0</v>
      </c>
      <c r="F109" s="179" t="str">
        <f>'Energy consumption (raw)'!E59</f>
        <v>Giao thông vận tải</v>
      </c>
      <c r="G109" s="179" t="str">
        <f>'Energy consumption (raw)'!F59</f>
        <v>Vận tải hành khách, hàng hóa bằng đường bộ</v>
      </c>
      <c r="H109" s="179" t="str">
        <f>'Energy consumption (raw)'!G59</f>
        <v>Transport</v>
      </c>
      <c r="I109" s="179" t="str">
        <f>'Energy consumption (raw)'!I59</f>
        <v>Transport</v>
      </c>
      <c r="J109" s="179" t="str">
        <f>INDEX(Sector!$E$6:$E$46,MATCH('Energy consumption (toe)'!I109,Sector!$B$6:$B$46,FALSE))</f>
        <v>Transport</v>
      </c>
      <c r="K109" s="179">
        <f>IFERROR('Energy consumption (raw)'!J59*Lists!$H$84,)</f>
        <v>3.4222197000000003</v>
      </c>
      <c r="L109" s="179">
        <f>'Energy consumption (raw)'!K59*Lists!$H$84</f>
        <v>2.2219200000000001E-3</v>
      </c>
      <c r="M109" s="179">
        <f>'Energy consumption (raw)'!L59*Lists!$H$84</f>
        <v>0</v>
      </c>
      <c r="N109" s="179">
        <f>'Energy consumption (raw)'!M59*Lists!$H$84</f>
        <v>0</v>
      </c>
      <c r="O109" s="178">
        <f t="shared" si="51"/>
        <v>2.2219200000000001E-3</v>
      </c>
      <c r="P109">
        <f>'Energy consumption (raw)'!N59*Lists!$H$85</f>
        <v>0</v>
      </c>
      <c r="Q109">
        <f>'Energy consumption (raw)'!O59*Lists!$H$86</f>
        <v>0</v>
      </c>
      <c r="R109">
        <f>'Energy consumption (raw)'!P59*Lists!$H$87</f>
        <v>0</v>
      </c>
      <c r="S109">
        <f>'Energy consumption (raw)'!Q59*Lists!$H$88</f>
        <v>0</v>
      </c>
      <c r="T109">
        <f>'Energy consumption (raw)'!R59*Lists!$H$89</f>
        <v>1836</v>
      </c>
      <c r="U109">
        <f>'Energy consumption (raw)'!S59*Lists!$H$90</f>
        <v>0</v>
      </c>
      <c r="V109">
        <f>'Energy consumption (raw)'!T59*Lists!$H$91</f>
        <v>0</v>
      </c>
      <c r="W109">
        <f>'Energy consumption (raw)'!U59*Lists!$H$92</f>
        <v>0</v>
      </c>
      <c r="X109">
        <f>'Energy consumption (raw)'!V59*Lists!$H$93</f>
        <v>0</v>
      </c>
      <c r="Y109">
        <f>'Energy consumption (raw)'!W59*Lists!$H$94</f>
        <v>0</v>
      </c>
      <c r="Z109">
        <f>'Energy consumption (raw)'!X59*Lists!$H$96*1000000</f>
        <v>0</v>
      </c>
      <c r="AA109">
        <f>'Energy consumption (raw)'!Y59*Lists!$H$97</f>
        <v>0</v>
      </c>
      <c r="AB109">
        <f>'Energy consumption (raw)'!Z59*Lists!$H$96</f>
        <v>0</v>
      </c>
      <c r="AC109">
        <f>'Energy consumption (raw)'!AA59*Lists!$H$98</f>
        <v>0</v>
      </c>
      <c r="AD109">
        <f>'Energy consumption (raw)'!AB59*Lists!$H$99</f>
        <v>0</v>
      </c>
      <c r="AE109">
        <f>'Energy consumption (raw)'!AC59*Lists!$H$101</f>
        <v>0</v>
      </c>
      <c r="AF109">
        <f>'Energy consumption (raw)'!AD59*Lists!$H$101</f>
        <v>0</v>
      </c>
      <c r="AG109">
        <f>'Energy consumption (raw)'!AE59*Lists!$H$101</f>
        <v>0</v>
      </c>
      <c r="AH109">
        <f>'Energy consumption (raw)'!AF59*Lists!$H$100</f>
        <v>0</v>
      </c>
      <c r="AI109" s="167">
        <f t="shared" si="52"/>
        <v>1836.00222192</v>
      </c>
      <c r="AJ109" s="179">
        <f>'Energy consumption (raw)'!AG59</f>
        <v>1839.4222196999999</v>
      </c>
      <c r="AK109" s="179">
        <f>'Energy consumption (raw)'!AH59</f>
        <v>1468.8</v>
      </c>
      <c r="AL109">
        <f>IF(ROUND(AI109,-3)=ROUND('Energy consumption (raw)'!AG59,-3),1,0)</f>
        <v>1</v>
      </c>
      <c r="AM109" s="179" t="str">
        <f>'Energy consumption (raw)'!AJ59</f>
        <v>36. Phu Yen</v>
      </c>
      <c r="AN109">
        <f>VLOOKUP(AM109,Lists!$F$9:$G$71,2,FALSE)</f>
        <v>1</v>
      </c>
    </row>
    <row r="110" spans="2:40" x14ac:dyDescent="0.25">
      <c r="B110" s="65" t="str">
        <f t="shared" si="50"/>
        <v>Transport51</v>
      </c>
      <c r="C110" s="179">
        <f>'Energy consumption (raw)'!B60</f>
        <v>51</v>
      </c>
      <c r="D110" s="179">
        <f>'Energy consumption (raw)'!C60</f>
        <v>0</v>
      </c>
      <c r="E110" s="179">
        <f>'Energy consumption (raw)'!D60</f>
        <v>0</v>
      </c>
      <c r="F110" s="179" t="str">
        <f>'Energy consumption (raw)'!E60</f>
        <v>Giao thông vận tải</v>
      </c>
      <c r="G110" s="179" t="str">
        <f>'Energy consumption (raw)'!F60</f>
        <v>Vận tải hành khách, hàng hóa bằng đường bộ</v>
      </c>
      <c r="H110" s="179" t="str">
        <f>'Energy consumption (raw)'!G60</f>
        <v>Transport</v>
      </c>
      <c r="I110" s="179" t="str">
        <f>'Energy consumption (raw)'!I60</f>
        <v>Transport</v>
      </c>
      <c r="J110" s="179" t="str">
        <f>INDEX(Sector!$E$6:$E$46,MATCH('Energy consumption (toe)'!I110,Sector!$B$6:$B$46,FALSE))</f>
        <v>Transport</v>
      </c>
      <c r="K110" s="179">
        <f>IFERROR('Energy consumption (raw)'!J60*Lists!$H$84,)</f>
        <v>13394.7377901</v>
      </c>
      <c r="L110" s="179">
        <f>'Energy consumption (raw)'!K60*Lists!$H$84</f>
        <v>14243.339247320002</v>
      </c>
      <c r="M110" s="179">
        <f>'Energy consumption (raw)'!L60*Lists!$H$84</f>
        <v>0</v>
      </c>
      <c r="N110" s="179">
        <f>'Energy consumption (raw)'!M60*Lists!$H$84</f>
        <v>0</v>
      </c>
      <c r="O110" s="178">
        <f t="shared" si="51"/>
        <v>14243.339247320002</v>
      </c>
      <c r="P110">
        <f>'Energy consumption (raw)'!N60*Lists!$H$85</f>
        <v>0</v>
      </c>
      <c r="Q110">
        <f>'Energy consumption (raw)'!O60*Lists!$H$86</f>
        <v>0</v>
      </c>
      <c r="R110">
        <f>'Energy consumption (raw)'!P60*Lists!$H$87</f>
        <v>0</v>
      </c>
      <c r="S110">
        <f>'Energy consumption (raw)'!Q60*Lists!$H$88</f>
        <v>0</v>
      </c>
      <c r="T110">
        <f>'Energy consumption (raw)'!R60*Lists!$H$89</f>
        <v>1306.6200000000001</v>
      </c>
      <c r="U110">
        <f>'Energy consumption (raw)'!S60*Lists!$H$90</f>
        <v>0</v>
      </c>
      <c r="V110">
        <f>'Energy consumption (raw)'!T60*Lists!$H$91</f>
        <v>0</v>
      </c>
      <c r="W110">
        <f>'Energy consumption (raw)'!U60*Lists!$H$92</f>
        <v>0</v>
      </c>
      <c r="X110">
        <f>'Energy consumption (raw)'!V60*Lists!$H$93</f>
        <v>2.52</v>
      </c>
      <c r="Y110">
        <f>'Energy consumption (raw)'!W60*Lists!$H$94</f>
        <v>0</v>
      </c>
      <c r="Z110">
        <f>'Energy consumption (raw)'!X60*Lists!$H$96*1000000</f>
        <v>0</v>
      </c>
      <c r="AA110">
        <f>'Energy consumption (raw)'!Y60*Lists!$H$97</f>
        <v>0</v>
      </c>
      <c r="AB110">
        <f>'Energy consumption (raw)'!Z60*Lists!$H$96</f>
        <v>0</v>
      </c>
      <c r="AC110">
        <f>'Energy consumption (raw)'!AA60*Lists!$H$98</f>
        <v>0</v>
      </c>
      <c r="AD110">
        <f>'Energy consumption (raw)'!AB60*Lists!$H$99</f>
        <v>0</v>
      </c>
      <c r="AE110">
        <f>'Energy consumption (raw)'!AC60*Lists!$H$101</f>
        <v>0</v>
      </c>
      <c r="AF110">
        <f>'Energy consumption (raw)'!AD60*Lists!$H$101</f>
        <v>0</v>
      </c>
      <c r="AG110">
        <f>'Energy consumption (raw)'!AE60*Lists!$H$101</f>
        <v>0</v>
      </c>
      <c r="AH110">
        <f>'Energy consumption (raw)'!AF60*Lists!$H$100</f>
        <v>0</v>
      </c>
      <c r="AI110" s="167">
        <f t="shared" si="52"/>
        <v>15552.479247320003</v>
      </c>
      <c r="AJ110" s="179">
        <f>'Energy consumption (raw)'!AG60</f>
        <v>14703.877790100001</v>
      </c>
      <c r="AK110" s="179">
        <f>'Energy consumption (raw)'!AH60</f>
        <v>0</v>
      </c>
      <c r="AL110">
        <f>IF(ROUND(AI110,-3)=ROUND('Energy consumption (raw)'!AG60,-3),1,0)</f>
        <v>0</v>
      </c>
      <c r="AM110" s="179" t="str">
        <f>'Energy consumption (raw)'!AJ60</f>
        <v>36. Phu Yen</v>
      </c>
      <c r="AN110">
        <f>VLOOKUP(AM110,Lists!$F$9:$G$71,2,FALSE)</f>
        <v>1</v>
      </c>
    </row>
    <row r="111" spans="2:40" x14ac:dyDescent="0.25">
      <c r="B111" s="65" t="str">
        <f t="shared" si="50"/>
        <v>Transport52</v>
      </c>
      <c r="C111" s="179">
        <f>'Energy consumption (raw)'!B61</f>
        <v>52</v>
      </c>
      <c r="D111" s="179">
        <f>'Energy consumption (raw)'!C61</f>
        <v>0</v>
      </c>
      <c r="E111" s="179">
        <f>'Energy consumption (raw)'!D61</f>
        <v>0</v>
      </c>
      <c r="F111" s="179" t="str">
        <f>'Energy consumption (raw)'!E61</f>
        <v>Giao thông vận tải</v>
      </c>
      <c r="G111" s="179" t="str">
        <f>'Energy consumption (raw)'!F61</f>
        <v>Kinh doanh vận tải tuyến cố định, kinh doanh vận tải hành khách hợp đồng</v>
      </c>
      <c r="H111" s="179" t="str">
        <f>'Energy consumption (raw)'!G61</f>
        <v>Transport</v>
      </c>
      <c r="I111" s="179" t="str">
        <f>'Energy consumption (raw)'!I61</f>
        <v>Transport</v>
      </c>
      <c r="J111" s="179" t="str">
        <f>INDEX(Sector!$E$6:$E$46,MATCH('Energy consumption (toe)'!I111,Sector!$B$6:$B$46,FALSE))</f>
        <v>Transport</v>
      </c>
      <c r="K111" s="179">
        <f>IFERROR('Energy consumption (raw)'!J61*Lists!$H$84,)</f>
        <v>0</v>
      </c>
      <c r="L111" s="179">
        <f>'Energy consumption (raw)'!K61*Lists!$H$84</f>
        <v>0.45734520000000001</v>
      </c>
      <c r="M111" s="179">
        <f>'Energy consumption (raw)'!L61*Lists!$H$84</f>
        <v>0</v>
      </c>
      <c r="N111" s="179">
        <f>'Energy consumption (raw)'!M61*Lists!$H$84</f>
        <v>0</v>
      </c>
      <c r="O111" s="178">
        <f t="shared" si="51"/>
        <v>0.45734520000000001</v>
      </c>
      <c r="P111">
        <f>'Energy consumption (raw)'!N61*Lists!$H$85</f>
        <v>0</v>
      </c>
      <c r="Q111">
        <f>'Energy consumption (raw)'!O61*Lists!$H$86</f>
        <v>0</v>
      </c>
      <c r="R111">
        <f>'Energy consumption (raw)'!P61*Lists!$H$87</f>
        <v>0</v>
      </c>
      <c r="S111">
        <f>'Energy consumption (raw)'!Q61*Lists!$H$88</f>
        <v>0</v>
      </c>
      <c r="T111">
        <f>'Energy consumption (raw)'!R61*Lists!$H$89</f>
        <v>0</v>
      </c>
      <c r="U111">
        <f>'Energy consumption (raw)'!S61*Lists!$H$90</f>
        <v>1265.7532800000001</v>
      </c>
      <c r="V111">
        <f>'Energy consumption (raw)'!T61*Lists!$H$91</f>
        <v>0</v>
      </c>
      <c r="W111">
        <f>'Energy consumption (raw)'!U61*Lists!$H$92</f>
        <v>0</v>
      </c>
      <c r="X111">
        <f>'Energy consumption (raw)'!V61*Lists!$H$93</f>
        <v>0</v>
      </c>
      <c r="Y111">
        <f>'Energy consumption (raw)'!W61*Lists!$H$94</f>
        <v>1.66</v>
      </c>
      <c r="Z111">
        <f>'Energy consumption (raw)'!X61*Lists!$H$96*1000000</f>
        <v>0</v>
      </c>
      <c r="AA111">
        <f>'Energy consumption (raw)'!Y61*Lists!$H$97</f>
        <v>0</v>
      </c>
      <c r="AB111">
        <f>'Energy consumption (raw)'!Z61*Lists!$H$96</f>
        <v>0</v>
      </c>
      <c r="AC111">
        <f>'Energy consumption (raw)'!AA61*Lists!$H$98</f>
        <v>0</v>
      </c>
      <c r="AD111">
        <f>'Energy consumption (raw)'!AB61*Lists!$H$99</f>
        <v>0</v>
      </c>
      <c r="AE111">
        <f>'Energy consumption (raw)'!AC61*Lists!$H$101</f>
        <v>0</v>
      </c>
      <c r="AF111">
        <f>'Energy consumption (raw)'!AD61*Lists!$H$101</f>
        <v>0</v>
      </c>
      <c r="AG111">
        <f>'Energy consumption (raw)'!AE61*Lists!$H$101</f>
        <v>0</v>
      </c>
      <c r="AH111">
        <f>'Energy consumption (raw)'!AF61*Lists!$H$100</f>
        <v>0</v>
      </c>
      <c r="AI111" s="167">
        <f t="shared" si="52"/>
        <v>1267.8706252000002</v>
      </c>
      <c r="AJ111" s="179">
        <f>'Energy consumption (raw)'!AG61</f>
        <v>1267.8706252000002</v>
      </c>
      <c r="AK111" s="179">
        <f>'Energy consumption (raw)'!AH61</f>
        <v>1411</v>
      </c>
      <c r="AL111">
        <f>IF(ROUND(AI111,-3)=ROUND('Energy consumption (raw)'!AG61,-3),1,0)</f>
        <v>1</v>
      </c>
      <c r="AM111" s="179" t="str">
        <f>'Energy consumption (raw)'!AJ61</f>
        <v>40. Kon Tum</v>
      </c>
      <c r="AN111">
        <f>VLOOKUP(AM111,Lists!$F$9:$G$71,2,FALSE)</f>
        <v>1</v>
      </c>
    </row>
    <row r="112" spans="2:40" x14ac:dyDescent="0.25">
      <c r="B112" s="65" t="str">
        <f t="shared" si="50"/>
        <v>Transport53</v>
      </c>
      <c r="C112" s="179">
        <f>'Energy consumption (raw)'!B62</f>
        <v>53</v>
      </c>
      <c r="D112" s="179">
        <f>'Energy consumption (raw)'!C62</f>
        <v>0</v>
      </c>
      <c r="E112" s="179">
        <f>'Energy consumption (raw)'!D62</f>
        <v>0</v>
      </c>
      <c r="F112" s="179" t="str">
        <f>'Energy consumption (raw)'!E62</f>
        <v>Giao thông vận tải</v>
      </c>
      <c r="G112" s="179" t="str">
        <f>'Energy consumption (raw)'!F62</f>
        <v>Kinh doanh vận tải hành khách theo tuyến cố định và hợp đồng. Kinh doanh vận tải hàng hóa</v>
      </c>
      <c r="H112" s="179" t="str">
        <f>'Energy consumption (raw)'!G62</f>
        <v>Transport</v>
      </c>
      <c r="I112" s="179" t="str">
        <f>'Energy consumption (raw)'!I62</f>
        <v>Transport</v>
      </c>
      <c r="J112" s="179" t="str">
        <f>INDEX(Sector!$E$6:$E$46,MATCH('Energy consumption (toe)'!I112,Sector!$B$6:$B$46,FALSE))</f>
        <v>Transport</v>
      </c>
      <c r="K112" s="179">
        <f>IFERROR('Energy consumption (raw)'!J62*Lists!$H$84,)</f>
        <v>0</v>
      </c>
      <c r="L112" s="179">
        <f>'Energy consumption (raw)'!K62*Lists!$H$84</f>
        <v>0</v>
      </c>
      <c r="M112" s="179">
        <f>'Energy consumption (raw)'!L62*Lists!$H$84</f>
        <v>0</v>
      </c>
      <c r="N112" s="179">
        <f>'Energy consumption (raw)'!M62*Lists!$H$84</f>
        <v>0</v>
      </c>
      <c r="O112" s="178">
        <f t="shared" si="51"/>
        <v>0</v>
      </c>
      <c r="P112">
        <f>'Energy consumption (raw)'!N62*Lists!$H$85</f>
        <v>0</v>
      </c>
      <c r="Q112">
        <f>'Energy consumption (raw)'!O62*Lists!$H$86</f>
        <v>0</v>
      </c>
      <c r="R112">
        <f>'Energy consumption (raw)'!P62*Lists!$H$87</f>
        <v>0</v>
      </c>
      <c r="S112">
        <f>'Energy consumption (raw)'!Q62*Lists!$H$88</f>
        <v>0</v>
      </c>
      <c r="T112">
        <f>'Energy consumption (raw)'!R62*Lists!$H$89</f>
        <v>0</v>
      </c>
      <c r="U112">
        <f>'Energy consumption (raw)'!S62*Lists!$H$90</f>
        <v>20776.8</v>
      </c>
      <c r="V112">
        <f>'Energy consumption (raw)'!T62*Lists!$H$91</f>
        <v>0</v>
      </c>
      <c r="W112">
        <f>'Energy consumption (raw)'!U62*Lists!$H$92</f>
        <v>0</v>
      </c>
      <c r="X112">
        <f>'Energy consumption (raw)'!V62*Lists!$H$93</f>
        <v>0</v>
      </c>
      <c r="Y112">
        <f>'Energy consumption (raw)'!W62*Lists!$H$94</f>
        <v>0</v>
      </c>
      <c r="Z112">
        <f>'Energy consumption (raw)'!X62*Lists!$H$96*1000000</f>
        <v>0</v>
      </c>
      <c r="AA112">
        <f>'Energy consumption (raw)'!Y62*Lists!$H$97</f>
        <v>0</v>
      </c>
      <c r="AB112">
        <f>'Energy consumption (raw)'!Z62*Lists!$H$96</f>
        <v>0</v>
      </c>
      <c r="AC112">
        <f>'Energy consumption (raw)'!AA62*Lists!$H$98</f>
        <v>0</v>
      </c>
      <c r="AD112">
        <f>'Energy consumption (raw)'!AB62*Lists!$H$99</f>
        <v>0</v>
      </c>
      <c r="AE112">
        <f>'Energy consumption (raw)'!AC62*Lists!$H$101</f>
        <v>0</v>
      </c>
      <c r="AF112">
        <f>'Energy consumption (raw)'!AD62*Lists!$H$101</f>
        <v>0</v>
      </c>
      <c r="AG112">
        <f>'Energy consumption (raw)'!AE62*Lists!$H$101</f>
        <v>0</v>
      </c>
      <c r="AH112">
        <f>'Energy consumption (raw)'!AF62*Lists!$H$100</f>
        <v>0</v>
      </c>
      <c r="AI112" s="167">
        <f t="shared" si="52"/>
        <v>20776.8</v>
      </c>
      <c r="AJ112" s="179">
        <f>'Energy consumption (raw)'!AG62</f>
        <v>20776.8</v>
      </c>
      <c r="AK112" s="179">
        <f>'Energy consumption (raw)'!AH62</f>
        <v>0</v>
      </c>
      <c r="AL112">
        <f>IF(ROUND(AI112,-3)=ROUND('Energy consumption (raw)'!AG62,-3),1,0)</f>
        <v>1</v>
      </c>
      <c r="AM112" s="179" t="str">
        <f>'Energy consumption (raw)'!AJ62</f>
        <v>40. Kon Tum</v>
      </c>
      <c r="AN112">
        <f>VLOOKUP(AM112,Lists!$F$9:$G$71,2,FALSE)</f>
        <v>1</v>
      </c>
    </row>
    <row r="113" spans="2:40" x14ac:dyDescent="0.25">
      <c r="B113" s="65" t="str">
        <f t="shared" si="50"/>
        <v>Transport54</v>
      </c>
      <c r="C113" s="179">
        <f>'Energy consumption (raw)'!B63</f>
        <v>54</v>
      </c>
      <c r="D113" s="179">
        <f>'Energy consumption (raw)'!C63</f>
        <v>0</v>
      </c>
      <c r="E113" s="179">
        <f>'Energy consumption (raw)'!D63</f>
        <v>0</v>
      </c>
      <c r="F113" s="179" t="str">
        <f>'Energy consumption (raw)'!E63</f>
        <v>Giao thông vận tải</v>
      </c>
      <c r="G113" s="179" t="str">
        <f>'Energy consumption (raw)'!F63</f>
        <v>Vận tải hành khách bằng xe taxi</v>
      </c>
      <c r="H113" s="179" t="str">
        <f>'Energy consumption (raw)'!G63</f>
        <v>Transport</v>
      </c>
      <c r="I113" s="179" t="str">
        <f>'Energy consumption (raw)'!I63</f>
        <v>Transport</v>
      </c>
      <c r="J113" s="179" t="str">
        <f>INDEX(Sector!$E$6:$E$46,MATCH('Energy consumption (toe)'!I113,Sector!$B$6:$B$46,FALSE))</f>
        <v>Transport</v>
      </c>
      <c r="K113" s="179">
        <f>IFERROR('Energy consumption (raw)'!J63*Lists!$H$84,)</f>
        <v>0</v>
      </c>
      <c r="L113" s="179">
        <f>'Energy consumption (raw)'!K63*Lists!$H$84</f>
        <v>2037.8159999999998</v>
      </c>
      <c r="M113" s="179">
        <f>'Energy consumption (raw)'!L63*Lists!$H$84</f>
        <v>0</v>
      </c>
      <c r="N113" s="179">
        <f>'Energy consumption (raw)'!M63*Lists!$H$84</f>
        <v>0</v>
      </c>
      <c r="O113" s="178">
        <f t="shared" si="51"/>
        <v>2037.8159999999998</v>
      </c>
      <c r="P113">
        <f>'Energy consumption (raw)'!N63*Lists!$H$85</f>
        <v>0</v>
      </c>
      <c r="Q113">
        <f>'Energy consumption (raw)'!O63*Lists!$H$86</f>
        <v>0</v>
      </c>
      <c r="R113">
        <f>'Energy consumption (raw)'!P63*Lists!$H$87</f>
        <v>0</v>
      </c>
      <c r="S113">
        <f>'Energy consumption (raw)'!Q63*Lists!$H$88</f>
        <v>0</v>
      </c>
      <c r="T113">
        <f>'Energy consumption (raw)'!R63*Lists!$H$89</f>
        <v>0</v>
      </c>
      <c r="U113">
        <f>'Energy consumption (raw)'!S63*Lists!$H$90</f>
        <v>0</v>
      </c>
      <c r="V113">
        <f>'Energy consumption (raw)'!T63*Lists!$H$91</f>
        <v>0</v>
      </c>
      <c r="W113">
        <f>'Energy consumption (raw)'!U63*Lists!$H$92</f>
        <v>0</v>
      </c>
      <c r="X113">
        <f>'Energy consumption (raw)'!V63*Lists!$H$93</f>
        <v>0</v>
      </c>
      <c r="Y113">
        <f>'Energy consumption (raw)'!W63*Lists!$H$94</f>
        <v>0</v>
      </c>
      <c r="Z113">
        <f>'Energy consumption (raw)'!X63*Lists!$H$96*1000000</f>
        <v>0</v>
      </c>
      <c r="AA113">
        <f>'Energy consumption (raw)'!Y63*Lists!$H$97</f>
        <v>0</v>
      </c>
      <c r="AB113">
        <f>'Energy consumption (raw)'!Z63*Lists!$H$96</f>
        <v>0</v>
      </c>
      <c r="AC113">
        <f>'Energy consumption (raw)'!AA63*Lists!$H$98</f>
        <v>0</v>
      </c>
      <c r="AD113">
        <f>'Energy consumption (raw)'!AB63*Lists!$H$99</f>
        <v>0</v>
      </c>
      <c r="AE113">
        <f>'Energy consumption (raw)'!AC63*Lists!$H$101</f>
        <v>0</v>
      </c>
      <c r="AF113">
        <f>'Energy consumption (raw)'!AD63*Lists!$H$101</f>
        <v>0</v>
      </c>
      <c r="AG113">
        <f>'Energy consumption (raw)'!AE63*Lists!$H$101</f>
        <v>0</v>
      </c>
      <c r="AH113">
        <f>'Energy consumption (raw)'!AF63*Lists!$H$100</f>
        <v>0</v>
      </c>
      <c r="AI113" s="167">
        <f t="shared" si="52"/>
        <v>2037.8159999999998</v>
      </c>
      <c r="AJ113" s="179">
        <f>'Energy consumption (raw)'!AG63</f>
        <v>2037.8159999999998</v>
      </c>
      <c r="AK113" s="179">
        <f>'Energy consumption (raw)'!AH63</f>
        <v>2024.7</v>
      </c>
      <c r="AL113">
        <f>IF(ROUND(AI113,-3)=ROUND('Energy consumption (raw)'!AG63,-3),1,0)</f>
        <v>1</v>
      </c>
      <c r="AM113" s="179" t="str">
        <f>'Energy consumption (raw)'!AJ63</f>
        <v>42. Dak Lak</v>
      </c>
      <c r="AN113">
        <f>VLOOKUP(AM113,Lists!$F$9:$G$71,2,FALSE)</f>
        <v>1</v>
      </c>
    </row>
    <row r="114" spans="2:40" x14ac:dyDescent="0.25">
      <c r="B114" s="65" t="str">
        <f t="shared" si="50"/>
        <v>Transport55</v>
      </c>
      <c r="C114" s="179">
        <f>'Energy consumption (raw)'!B64</f>
        <v>55</v>
      </c>
      <c r="D114" s="179">
        <f>'Energy consumption (raw)'!C64</f>
        <v>0</v>
      </c>
      <c r="E114" s="179">
        <f>'Energy consumption (raw)'!D64</f>
        <v>0</v>
      </c>
      <c r="F114" s="179" t="str">
        <f>'Energy consumption (raw)'!E64</f>
        <v>Giao thông vận tải</v>
      </c>
      <c r="G114" s="179" t="str">
        <f>'Energy consumption (raw)'!F64</f>
        <v>Vận tải hành khách bằng xe bus</v>
      </c>
      <c r="H114" s="179" t="str">
        <f>'Energy consumption (raw)'!G64</f>
        <v>Transport</v>
      </c>
      <c r="I114" s="179" t="str">
        <f>'Energy consumption (raw)'!I64</f>
        <v>Transport</v>
      </c>
      <c r="J114" s="179" t="str">
        <f>INDEX(Sector!$E$6:$E$46,MATCH('Energy consumption (toe)'!I114,Sector!$B$6:$B$46,FALSE))</f>
        <v>Transport</v>
      </c>
      <c r="K114" s="179">
        <f>IFERROR('Energy consumption (raw)'!J64*Lists!$H$84,)</f>
        <v>0</v>
      </c>
      <c r="L114" s="179">
        <f>'Energy consumption (raw)'!K64*Lists!$H$84</f>
        <v>1164.9328799999998</v>
      </c>
      <c r="M114" s="179">
        <f>'Energy consumption (raw)'!L64*Lists!$H$84</f>
        <v>0</v>
      </c>
      <c r="N114" s="179">
        <f>'Energy consumption (raw)'!M64*Lists!$H$84</f>
        <v>0</v>
      </c>
      <c r="O114" s="178">
        <f t="shared" si="51"/>
        <v>1164.9328799999998</v>
      </c>
      <c r="P114">
        <f>'Energy consumption (raw)'!N64*Lists!$H$85</f>
        <v>0</v>
      </c>
      <c r="Q114">
        <f>'Energy consumption (raw)'!O64*Lists!$H$86</f>
        <v>0</v>
      </c>
      <c r="R114">
        <f>'Energy consumption (raw)'!P64*Lists!$H$87</f>
        <v>0</v>
      </c>
      <c r="S114">
        <f>'Energy consumption (raw)'!Q64*Lists!$H$88</f>
        <v>0</v>
      </c>
      <c r="T114">
        <f>'Energy consumption (raw)'!R64*Lists!$H$89</f>
        <v>0</v>
      </c>
      <c r="U114">
        <f>'Energy consumption (raw)'!S64*Lists!$H$90</f>
        <v>0</v>
      </c>
      <c r="V114">
        <f>'Energy consumption (raw)'!T64*Lists!$H$91</f>
        <v>0</v>
      </c>
      <c r="W114">
        <f>'Energy consumption (raw)'!U64*Lists!$H$92</f>
        <v>0</v>
      </c>
      <c r="X114">
        <f>'Energy consumption (raw)'!V64*Lists!$H$93</f>
        <v>0</v>
      </c>
      <c r="Y114">
        <f>'Energy consumption (raw)'!W64*Lists!$H$94</f>
        <v>0</v>
      </c>
      <c r="Z114">
        <f>'Energy consumption (raw)'!X64*Lists!$H$96*1000000</f>
        <v>0</v>
      </c>
      <c r="AA114">
        <f>'Energy consumption (raw)'!Y64*Lists!$H$97</f>
        <v>0</v>
      </c>
      <c r="AB114">
        <f>'Energy consumption (raw)'!Z64*Lists!$H$96</f>
        <v>0</v>
      </c>
      <c r="AC114">
        <f>'Energy consumption (raw)'!AA64*Lists!$H$98</f>
        <v>0</v>
      </c>
      <c r="AD114">
        <f>'Energy consumption (raw)'!AB64*Lists!$H$99</f>
        <v>0</v>
      </c>
      <c r="AE114">
        <f>'Energy consumption (raw)'!AC64*Lists!$H$101</f>
        <v>0</v>
      </c>
      <c r="AF114">
        <f>'Energy consumption (raw)'!AD64*Lists!$H$101</f>
        <v>0</v>
      </c>
      <c r="AG114">
        <f>'Energy consumption (raw)'!AE64*Lists!$H$101</f>
        <v>0</v>
      </c>
      <c r="AH114">
        <f>'Energy consumption (raw)'!AF64*Lists!$H$100</f>
        <v>0</v>
      </c>
      <c r="AI114" s="167">
        <f t="shared" si="52"/>
        <v>1164.9328799999998</v>
      </c>
      <c r="AJ114" s="179">
        <f>'Energy consumption (raw)'!AG64</f>
        <v>1164.9328799999998</v>
      </c>
      <c r="AK114" s="179">
        <f>'Energy consumption (raw)'!AH64</f>
        <v>3728.8</v>
      </c>
      <c r="AL114">
        <f>IF(ROUND(AI114,-3)=ROUND('Energy consumption (raw)'!AG64,-3),1,0)</f>
        <v>1</v>
      </c>
      <c r="AM114" s="179" t="str">
        <f>'Energy consumption (raw)'!AJ64</f>
        <v>42. Dak Lak</v>
      </c>
      <c r="AN114">
        <f>VLOOKUP(AM114,Lists!$F$9:$G$71,2,FALSE)</f>
        <v>1</v>
      </c>
    </row>
    <row r="115" spans="2:40" x14ac:dyDescent="0.25">
      <c r="B115" s="65" t="str">
        <f t="shared" si="50"/>
        <v>Transport56</v>
      </c>
      <c r="C115" s="179">
        <f>'Energy consumption (raw)'!B65</f>
        <v>56</v>
      </c>
      <c r="D115" s="179">
        <f>'Energy consumption (raw)'!C65</f>
        <v>0</v>
      </c>
      <c r="E115" s="179">
        <f>'Energy consumption (raw)'!D65</f>
        <v>0</v>
      </c>
      <c r="F115" s="179" t="str">
        <f>'Energy consumption (raw)'!E65</f>
        <v>Giao thông vận tải</v>
      </c>
      <c r="G115" s="179" t="str">
        <f>'Energy consumption (raw)'!F65</f>
        <v>Vận tải hàng hóa</v>
      </c>
      <c r="H115" s="179" t="str">
        <f>'Energy consumption (raw)'!G65</f>
        <v>Transport</v>
      </c>
      <c r="I115" s="179" t="str">
        <f>'Energy consumption (raw)'!I65</f>
        <v>Transport</v>
      </c>
      <c r="J115" s="179" t="str">
        <f>INDEX(Sector!$E$6:$E$46,MATCH('Energy consumption (toe)'!I115,Sector!$B$6:$B$46,FALSE))</f>
        <v>Transport</v>
      </c>
      <c r="K115" s="179">
        <f>IFERROR('Energy consumption (raw)'!J65*Lists!$H$84,)</f>
        <v>0</v>
      </c>
      <c r="L115" s="179">
        <f>'Energy consumption (raw)'!K65*Lists!$H$84</f>
        <v>5107.9303295999998</v>
      </c>
      <c r="M115" s="179">
        <f>'Energy consumption (raw)'!L65*Lists!$H$84</f>
        <v>0</v>
      </c>
      <c r="N115" s="179">
        <f>'Energy consumption (raw)'!M65*Lists!$H$84</f>
        <v>0</v>
      </c>
      <c r="O115" s="178">
        <f t="shared" si="51"/>
        <v>5107.9303295999998</v>
      </c>
      <c r="P115">
        <f>'Energy consumption (raw)'!N65*Lists!$H$85</f>
        <v>0</v>
      </c>
      <c r="Q115">
        <f>'Energy consumption (raw)'!O65*Lists!$H$86</f>
        <v>0</v>
      </c>
      <c r="R115">
        <f>'Energy consumption (raw)'!P65*Lists!$H$87</f>
        <v>0</v>
      </c>
      <c r="S115">
        <f>'Energy consumption (raw)'!Q65*Lists!$H$88</f>
        <v>0</v>
      </c>
      <c r="T115">
        <f>'Energy consumption (raw)'!R65*Lists!$H$89</f>
        <v>0</v>
      </c>
      <c r="U115">
        <f>'Energy consumption (raw)'!S65*Lists!$H$90</f>
        <v>0</v>
      </c>
      <c r="V115">
        <f>'Energy consumption (raw)'!T65*Lists!$H$91</f>
        <v>0</v>
      </c>
      <c r="W115">
        <f>'Energy consumption (raw)'!U65*Lists!$H$92</f>
        <v>0</v>
      </c>
      <c r="X115">
        <f>'Energy consumption (raw)'!V65*Lists!$H$93</f>
        <v>0</v>
      </c>
      <c r="Y115">
        <f>'Energy consumption (raw)'!W65*Lists!$H$94</f>
        <v>0</v>
      </c>
      <c r="Z115">
        <f>'Energy consumption (raw)'!X65*Lists!$H$96*1000000</f>
        <v>0</v>
      </c>
      <c r="AA115">
        <f>'Energy consumption (raw)'!Y65*Lists!$H$97</f>
        <v>0</v>
      </c>
      <c r="AB115">
        <f>'Energy consumption (raw)'!Z65*Lists!$H$96</f>
        <v>0</v>
      </c>
      <c r="AC115">
        <f>'Energy consumption (raw)'!AA65*Lists!$H$98</f>
        <v>0</v>
      </c>
      <c r="AD115">
        <f>'Energy consumption (raw)'!AB65*Lists!$H$99</f>
        <v>0</v>
      </c>
      <c r="AE115">
        <f>'Energy consumption (raw)'!AC65*Lists!$H$101</f>
        <v>0</v>
      </c>
      <c r="AF115">
        <f>'Energy consumption (raw)'!AD65*Lists!$H$101</f>
        <v>0</v>
      </c>
      <c r="AG115">
        <f>'Energy consumption (raw)'!AE65*Lists!$H$101</f>
        <v>0</v>
      </c>
      <c r="AH115">
        <f>'Energy consumption (raw)'!AF65*Lists!$H$100</f>
        <v>0</v>
      </c>
      <c r="AI115" s="167">
        <f t="shared" si="52"/>
        <v>5107.9303295999998</v>
      </c>
      <c r="AJ115" s="179">
        <f>'Energy consumption (raw)'!AG65</f>
        <v>5107.9303295999998</v>
      </c>
      <c r="AK115" s="179">
        <f>'Energy consumption (raw)'!AH65</f>
        <v>4146.8999999999996</v>
      </c>
      <c r="AL115">
        <f>IF(ROUND(AI115,-3)=ROUND('Energy consumption (raw)'!AG65,-3),1,0)</f>
        <v>1</v>
      </c>
      <c r="AM115" s="179" t="str">
        <f>'Energy consumption (raw)'!AJ65</f>
        <v>42. Dak Lak</v>
      </c>
      <c r="AN115">
        <f>VLOOKUP(AM115,Lists!$F$9:$G$71,2,FALSE)</f>
        <v>1</v>
      </c>
    </row>
    <row r="116" spans="2:40" x14ac:dyDescent="0.25">
      <c r="B116" s="65" t="str">
        <f t="shared" si="50"/>
        <v>Transport57</v>
      </c>
      <c r="C116" s="179">
        <f>'Energy consumption (raw)'!B66</f>
        <v>57</v>
      </c>
      <c r="D116" s="179">
        <f>'Energy consumption (raw)'!C66</f>
        <v>0</v>
      </c>
      <c r="E116" s="179">
        <f>'Energy consumption (raw)'!D66</f>
        <v>0</v>
      </c>
      <c r="F116" s="179" t="str">
        <f>'Energy consumption (raw)'!E66</f>
        <v>Giao thông</v>
      </c>
      <c r="G116" s="179" t="str">
        <f>'Energy consumption (raw)'!F66</f>
        <v>Vận tải hành khách bằng xe taxi</v>
      </c>
      <c r="H116" s="179" t="str">
        <f>'Energy consumption (raw)'!G66</f>
        <v>Transport</v>
      </c>
      <c r="I116" s="179" t="str">
        <f>'Energy consumption (raw)'!I66</f>
        <v>Transport</v>
      </c>
      <c r="J116" s="179" t="str">
        <f>INDEX(Sector!$E$6:$E$46,MATCH('Energy consumption (toe)'!I116,Sector!$B$6:$B$46,FALSE))</f>
        <v>Transport</v>
      </c>
      <c r="K116" s="179">
        <f>IFERROR('Energy consumption (raw)'!J66*Lists!$H$84,)</f>
        <v>0</v>
      </c>
      <c r="L116" s="179">
        <f>'Energy consumption (raw)'!K66*Lists!$H$84</f>
        <v>1511.4299999999998</v>
      </c>
      <c r="M116" s="179">
        <f>'Energy consumption (raw)'!L66*Lists!$H$84</f>
        <v>0</v>
      </c>
      <c r="N116" s="179">
        <f>'Energy consumption (raw)'!M66*Lists!$H$84</f>
        <v>0</v>
      </c>
      <c r="O116" s="178">
        <f t="shared" si="51"/>
        <v>1511.4299999999998</v>
      </c>
      <c r="P116">
        <f>'Energy consumption (raw)'!N66*Lists!$H$85</f>
        <v>0</v>
      </c>
      <c r="Q116">
        <f>'Energy consumption (raw)'!O66*Lists!$H$86</f>
        <v>0</v>
      </c>
      <c r="R116">
        <f>'Energy consumption (raw)'!P66*Lists!$H$87</f>
        <v>0</v>
      </c>
      <c r="S116">
        <f>'Energy consumption (raw)'!Q66*Lists!$H$88</f>
        <v>0</v>
      </c>
      <c r="T116">
        <f>'Energy consumption (raw)'!R66*Lists!$H$89</f>
        <v>0</v>
      </c>
      <c r="U116">
        <f>'Energy consumption (raw)'!S66*Lists!$H$90</f>
        <v>0</v>
      </c>
      <c r="V116">
        <f>'Energy consumption (raw)'!T66*Lists!$H$91</f>
        <v>0</v>
      </c>
      <c r="W116">
        <f>'Energy consumption (raw)'!U66*Lists!$H$92</f>
        <v>0</v>
      </c>
      <c r="X116">
        <f>'Energy consumption (raw)'!V66*Lists!$H$93</f>
        <v>0</v>
      </c>
      <c r="Y116">
        <f>'Energy consumption (raw)'!W66*Lists!$H$94</f>
        <v>0</v>
      </c>
      <c r="Z116">
        <f>'Energy consumption (raw)'!X66*Lists!$H$96*1000000</f>
        <v>0</v>
      </c>
      <c r="AA116">
        <f>'Energy consumption (raw)'!Y66*Lists!$H$97</f>
        <v>0</v>
      </c>
      <c r="AB116">
        <f>'Energy consumption (raw)'!Z66*Lists!$H$96</f>
        <v>0</v>
      </c>
      <c r="AC116">
        <f>'Energy consumption (raw)'!AA66*Lists!$H$98</f>
        <v>0</v>
      </c>
      <c r="AD116">
        <f>'Energy consumption (raw)'!AB66*Lists!$H$99</f>
        <v>0</v>
      </c>
      <c r="AE116">
        <f>'Energy consumption (raw)'!AC66*Lists!$H$101</f>
        <v>0</v>
      </c>
      <c r="AF116">
        <f>'Energy consumption (raw)'!AD66*Lists!$H$101</f>
        <v>0</v>
      </c>
      <c r="AG116">
        <f>'Energy consumption (raw)'!AE66*Lists!$H$101</f>
        <v>0</v>
      </c>
      <c r="AH116">
        <f>'Energy consumption (raw)'!AF66*Lists!$H$100</f>
        <v>0</v>
      </c>
      <c r="AI116" s="167">
        <f t="shared" si="52"/>
        <v>1511.4299999999998</v>
      </c>
      <c r="AJ116" s="179">
        <f>'Energy consumption (raw)'!AG66</f>
        <v>1511.4299999999998</v>
      </c>
      <c r="AK116" s="179">
        <f>'Energy consumption (raw)'!AH66</f>
        <v>0</v>
      </c>
      <c r="AL116">
        <f>IF(ROUND(AI116,-3)=ROUND('Energy consumption (raw)'!AG66,-3),1,0)</f>
        <v>1</v>
      </c>
      <c r="AM116" s="179" t="str">
        <f>'Energy consumption (raw)'!AJ66</f>
        <v>42. Dak Lak</v>
      </c>
      <c r="AN116">
        <f>VLOOKUP(AM116,Lists!$F$9:$G$71,2,FALSE)</f>
        <v>1</v>
      </c>
    </row>
    <row r="117" spans="2:40" x14ac:dyDescent="0.25">
      <c r="B117" s="65" t="str">
        <f t="shared" si="50"/>
        <v>Transport58</v>
      </c>
      <c r="C117" s="179">
        <f>'Energy consumption (raw)'!B67</f>
        <v>58</v>
      </c>
      <c r="D117" s="179">
        <f>'Energy consumption (raw)'!C67</f>
        <v>0</v>
      </c>
      <c r="E117" s="179">
        <f>'Energy consumption (raw)'!D67</f>
        <v>0</v>
      </c>
      <c r="F117" s="179" t="str">
        <f>'Energy consumption (raw)'!E67</f>
        <v>Giao thông vận tải</v>
      </c>
      <c r="G117" s="179" t="str">
        <f>'Energy consumption (raw)'!F67</f>
        <v>Kinh doanh vận Tải và hành khách</v>
      </c>
      <c r="H117" s="179" t="str">
        <f>'Energy consumption (raw)'!G67</f>
        <v>Transport</v>
      </c>
      <c r="I117" s="179" t="str">
        <f>'Energy consumption (raw)'!I67</f>
        <v>Transport</v>
      </c>
      <c r="J117" s="179" t="str">
        <f>INDEX(Sector!$E$6:$E$46,MATCH('Energy consumption (toe)'!I117,Sector!$B$6:$B$46,FALSE))</f>
        <v>Transport</v>
      </c>
      <c r="K117" s="179">
        <f>IFERROR('Energy consumption (raw)'!J67*Lists!$H$84,)</f>
        <v>0</v>
      </c>
      <c r="L117" s="179">
        <f>'Energy consumption (raw)'!K67*Lists!$H$84</f>
        <v>0</v>
      </c>
      <c r="M117" s="179">
        <f>'Energy consumption (raw)'!L67*Lists!$H$84</f>
        <v>0</v>
      </c>
      <c r="N117" s="179">
        <f>'Energy consumption (raw)'!M67*Lists!$H$84</f>
        <v>0</v>
      </c>
      <c r="O117" s="178">
        <f t="shared" si="51"/>
        <v>0</v>
      </c>
      <c r="P117">
        <f>'Energy consumption (raw)'!N67*Lists!$H$85</f>
        <v>0</v>
      </c>
      <c r="Q117">
        <f>'Energy consumption (raw)'!O67*Lists!$H$86</f>
        <v>0</v>
      </c>
      <c r="R117">
        <f>'Energy consumption (raw)'!P67*Lists!$H$87</f>
        <v>0</v>
      </c>
      <c r="S117">
        <f>'Energy consumption (raw)'!Q67*Lists!$H$88</f>
        <v>0</v>
      </c>
      <c r="T117">
        <f>'Energy consumption (raw)'!R67*Lists!$H$89</f>
        <v>2781.54</v>
      </c>
      <c r="U117">
        <f>'Energy consumption (raw)'!S67*Lists!$H$90</f>
        <v>0</v>
      </c>
      <c r="V117">
        <f>'Energy consumption (raw)'!T67*Lists!$H$91</f>
        <v>0</v>
      </c>
      <c r="W117">
        <f>'Energy consumption (raw)'!U67*Lists!$H$92</f>
        <v>0</v>
      </c>
      <c r="X117">
        <f>'Energy consumption (raw)'!V67*Lists!$H$93</f>
        <v>0</v>
      </c>
      <c r="Y117">
        <f>'Energy consumption (raw)'!W67*Lists!$H$94</f>
        <v>0</v>
      </c>
      <c r="Z117">
        <f>'Energy consumption (raw)'!X67*Lists!$H$96*1000000</f>
        <v>0</v>
      </c>
      <c r="AA117">
        <f>'Energy consumption (raw)'!Y67*Lists!$H$97</f>
        <v>0</v>
      </c>
      <c r="AB117">
        <f>'Energy consumption (raw)'!Z67*Lists!$H$96</f>
        <v>0</v>
      </c>
      <c r="AC117">
        <f>'Energy consumption (raw)'!AA67*Lists!$H$98</f>
        <v>0</v>
      </c>
      <c r="AD117">
        <f>'Energy consumption (raw)'!AB67*Lists!$H$99</f>
        <v>0</v>
      </c>
      <c r="AE117">
        <f>'Energy consumption (raw)'!AC67*Lists!$H$101</f>
        <v>0</v>
      </c>
      <c r="AF117">
        <f>'Energy consumption (raw)'!AD67*Lists!$H$101</f>
        <v>0</v>
      </c>
      <c r="AG117">
        <f>'Energy consumption (raw)'!AE67*Lists!$H$101</f>
        <v>0</v>
      </c>
      <c r="AH117">
        <f>'Energy consumption (raw)'!AF67*Lists!$H$100</f>
        <v>0</v>
      </c>
      <c r="AI117" s="167">
        <f t="shared" si="52"/>
        <v>2781.54</v>
      </c>
      <c r="AJ117" s="179">
        <f>'Energy consumption (raw)'!AG67</f>
        <v>2781.54</v>
      </c>
      <c r="AK117" s="179">
        <f>'Energy consumption (raw)'!AH67</f>
        <v>2400</v>
      </c>
      <c r="AL117">
        <f>IF(ROUND(AI117,-3)=ROUND('Energy consumption (raw)'!AG67,-3),1,0)</f>
        <v>1</v>
      </c>
      <c r="AM117" s="179" t="str">
        <f>'Energy consumption (raw)'!AJ67</f>
        <v>45. Binh Phuoc</v>
      </c>
      <c r="AN117">
        <f>VLOOKUP(AM117,Lists!$F$9:$G$71,2,FALSE)</f>
        <v>1</v>
      </c>
    </row>
    <row r="118" spans="2:40" x14ac:dyDescent="0.25">
      <c r="B118" s="65" t="str">
        <f t="shared" si="50"/>
        <v>Transport59</v>
      </c>
      <c r="C118" s="179">
        <f>'Energy consumption (raw)'!B68</f>
        <v>59</v>
      </c>
      <c r="D118" s="179">
        <f>'Energy consumption (raw)'!C68</f>
        <v>0</v>
      </c>
      <c r="E118" s="179">
        <f>'Energy consumption (raw)'!D68</f>
        <v>0</v>
      </c>
      <c r="F118" s="179" t="str">
        <f>'Energy consumption (raw)'!E68</f>
        <v>Vận tải</v>
      </c>
      <c r="G118" s="179" t="str">
        <f>'Energy consumption (raw)'!F68</f>
        <v>Vận tải hàng háo bằng đường bộ</v>
      </c>
      <c r="H118" s="179" t="str">
        <f>'Energy consumption (raw)'!G68</f>
        <v>Transport</v>
      </c>
      <c r="I118" s="179" t="str">
        <f>'Energy consumption (raw)'!I68</f>
        <v>Transport</v>
      </c>
      <c r="J118" s="179" t="str">
        <f>INDEX(Sector!$E$6:$E$46,MATCH('Energy consumption (toe)'!I118,Sector!$B$6:$B$46,FALSE))</f>
        <v>Transport</v>
      </c>
      <c r="K118" s="179">
        <f>IFERROR('Energy consumption (raw)'!J68*Lists!$H$84,)</f>
        <v>0</v>
      </c>
      <c r="L118" s="179">
        <f>'Energy consumption (raw)'!K68*Lists!$H$84</f>
        <v>0</v>
      </c>
      <c r="M118" s="179">
        <f>'Energy consumption (raw)'!L68*Lists!$H$84</f>
        <v>0</v>
      </c>
      <c r="N118" s="179">
        <f>'Energy consumption (raw)'!M68*Lists!$H$84</f>
        <v>0</v>
      </c>
      <c r="O118" s="178">
        <f t="shared" si="51"/>
        <v>0</v>
      </c>
      <c r="P118">
        <f>'Energy consumption (raw)'!N68*Lists!$H$85</f>
        <v>0</v>
      </c>
      <c r="Q118">
        <f>'Energy consumption (raw)'!O68*Lists!$H$86</f>
        <v>0</v>
      </c>
      <c r="R118">
        <f>'Energy consumption (raw)'!P68*Lists!$H$87</f>
        <v>0</v>
      </c>
      <c r="S118">
        <f>'Energy consumption (raw)'!Q68*Lists!$H$88</f>
        <v>0</v>
      </c>
      <c r="T118">
        <f>'Energy consumption (raw)'!R68*Lists!$H$89</f>
        <v>0</v>
      </c>
      <c r="U118">
        <f>'Energy consumption (raw)'!S68*Lists!$H$90</f>
        <v>0</v>
      </c>
      <c r="V118">
        <f>'Energy consumption (raw)'!T68*Lists!$H$91</f>
        <v>0</v>
      </c>
      <c r="W118">
        <f>'Energy consumption (raw)'!U68*Lists!$H$92</f>
        <v>0</v>
      </c>
      <c r="X118">
        <f>'Energy consumption (raw)'!V68*Lists!$H$93</f>
        <v>0</v>
      </c>
      <c r="Y118">
        <f>'Energy consumption (raw)'!W68*Lists!$H$94</f>
        <v>0</v>
      </c>
      <c r="Z118">
        <f>'Energy consumption (raw)'!X68*Lists!$H$96*1000000</f>
        <v>0</v>
      </c>
      <c r="AA118">
        <f>'Energy consumption (raw)'!Y68*Lists!$H$97</f>
        <v>0</v>
      </c>
      <c r="AB118">
        <f>'Energy consumption (raw)'!Z68*Lists!$H$96</f>
        <v>0</v>
      </c>
      <c r="AC118">
        <f>'Energy consumption (raw)'!AA68*Lists!$H$98</f>
        <v>0</v>
      </c>
      <c r="AD118">
        <f>'Energy consumption (raw)'!AB68*Lists!$H$99</f>
        <v>0</v>
      </c>
      <c r="AE118">
        <f>'Energy consumption (raw)'!AC68*Lists!$H$101</f>
        <v>0</v>
      </c>
      <c r="AF118">
        <f>'Energy consumption (raw)'!AD68*Lists!$H$101</f>
        <v>0</v>
      </c>
      <c r="AG118">
        <f>'Energy consumption (raw)'!AE68*Lists!$H$101</f>
        <v>0</v>
      </c>
      <c r="AH118">
        <f>'Energy consumption (raw)'!AF68*Lists!$H$100</f>
        <v>0</v>
      </c>
      <c r="AI118" s="167">
        <f t="shared" si="52"/>
        <v>1883</v>
      </c>
      <c r="AJ118" s="179">
        <f>'Energy consumption (raw)'!AG68</f>
        <v>1883</v>
      </c>
      <c r="AK118" s="179">
        <f>'Energy consumption (raw)'!AH68</f>
        <v>0</v>
      </c>
      <c r="AL118">
        <f>IF(ROUND(AI118,-3)=ROUND('Energy consumption (raw)'!AG68,-3),1,0)</f>
        <v>1</v>
      </c>
      <c r="AM118" s="179" t="str">
        <f>'Energy consumption (raw)'!AJ68</f>
        <v>46. Tay Ninh</v>
      </c>
      <c r="AN118">
        <f>VLOOKUP(AM118,Lists!$F$9:$G$71,2,FALSE)</f>
        <v>1</v>
      </c>
    </row>
    <row r="119" spans="2:40" x14ac:dyDescent="0.25">
      <c r="B119" s="65" t="str">
        <f t="shared" si="50"/>
        <v>Transport60</v>
      </c>
      <c r="C119" s="179">
        <f>'Energy consumption (raw)'!B69</f>
        <v>60</v>
      </c>
      <c r="D119" s="179">
        <f>'Energy consumption (raw)'!C69</f>
        <v>0</v>
      </c>
      <c r="E119" s="179">
        <f>'Energy consumption (raw)'!D69</f>
        <v>0</v>
      </c>
      <c r="F119" s="179" t="str">
        <f>'Energy consumption (raw)'!E69</f>
        <v>Giao thông vận tải</v>
      </c>
      <c r="G119" s="179" t="str">
        <f>'Energy consumption (raw)'!F69</f>
        <v>Hoạt động dịch vụ hỗ trợ khác liên quan đến vận tải</v>
      </c>
      <c r="H119" s="179" t="str">
        <f>'Energy consumption (raw)'!G69</f>
        <v>Transport</v>
      </c>
      <c r="I119" s="179" t="str">
        <f>'Energy consumption (raw)'!I69</f>
        <v>Transport</v>
      </c>
      <c r="J119" s="179" t="str">
        <f>INDEX(Sector!$E$6:$E$46,MATCH('Energy consumption (toe)'!I119,Sector!$B$6:$B$46,FALSE))</f>
        <v>Transport</v>
      </c>
      <c r="K119" s="179">
        <f>IFERROR('Energy consumption (raw)'!J69*Lists!$H$84,)</f>
        <v>0</v>
      </c>
      <c r="L119" s="179">
        <f>'Energy consumption (raw)'!K69*Lists!$H$84</f>
        <v>1162.37276</v>
      </c>
      <c r="M119" s="179">
        <f>'Energy consumption (raw)'!L69*Lists!$H$84</f>
        <v>0</v>
      </c>
      <c r="N119" s="179">
        <f>'Energy consumption (raw)'!M69*Lists!$H$84</f>
        <v>0</v>
      </c>
      <c r="O119" s="178">
        <f t="shared" si="51"/>
        <v>1162.37276</v>
      </c>
      <c r="P119">
        <f>'Energy consumption (raw)'!N69*Lists!$H$85</f>
        <v>0</v>
      </c>
      <c r="Q119">
        <f>'Energy consumption (raw)'!O69*Lists!$H$86</f>
        <v>0</v>
      </c>
      <c r="R119">
        <f>'Energy consumption (raw)'!P69*Lists!$H$87</f>
        <v>0</v>
      </c>
      <c r="S119">
        <f>'Energy consumption (raw)'!Q69*Lists!$H$88</f>
        <v>0</v>
      </c>
      <c r="T119">
        <f>'Energy consumption (raw)'!R69*Lists!$H$89</f>
        <v>0</v>
      </c>
      <c r="U119">
        <f>'Energy consumption (raw)'!S69*Lists!$H$90</f>
        <v>0</v>
      </c>
      <c r="V119">
        <f>'Energy consumption (raw)'!T69*Lists!$H$91</f>
        <v>0</v>
      </c>
      <c r="W119">
        <f>'Energy consumption (raw)'!U69*Lists!$H$92</f>
        <v>0</v>
      </c>
      <c r="X119">
        <f>'Energy consumption (raw)'!V69*Lists!$H$93</f>
        <v>0</v>
      </c>
      <c r="Y119">
        <f>'Energy consumption (raw)'!W69*Lists!$H$94</f>
        <v>0</v>
      </c>
      <c r="Z119">
        <f>'Energy consumption (raw)'!X69*Lists!$H$96*1000000</f>
        <v>0</v>
      </c>
      <c r="AA119">
        <f>'Energy consumption (raw)'!Y69*Lists!$H$97</f>
        <v>0</v>
      </c>
      <c r="AB119">
        <f>'Energy consumption (raw)'!Z69*Lists!$H$96</f>
        <v>0</v>
      </c>
      <c r="AC119">
        <f>'Energy consumption (raw)'!AA69*Lists!$H$98</f>
        <v>0</v>
      </c>
      <c r="AD119">
        <f>'Energy consumption (raw)'!AB69*Lists!$H$99</f>
        <v>0</v>
      </c>
      <c r="AE119">
        <f>'Energy consumption (raw)'!AC69*Lists!$H$101</f>
        <v>0</v>
      </c>
      <c r="AF119">
        <f>'Energy consumption (raw)'!AD69*Lists!$H$101</f>
        <v>0</v>
      </c>
      <c r="AG119">
        <f>'Energy consumption (raw)'!AE69*Lists!$H$101</f>
        <v>0</v>
      </c>
      <c r="AH119">
        <f>'Energy consumption (raw)'!AF69*Lists!$H$100</f>
        <v>0</v>
      </c>
      <c r="AI119" s="167">
        <f t="shared" si="52"/>
        <v>1162.37276</v>
      </c>
      <c r="AJ119" s="179">
        <f>'Energy consumption (raw)'!AG69</f>
        <v>1162.37276</v>
      </c>
      <c r="AK119" s="179">
        <f>'Energy consumption (raw)'!AH69</f>
        <v>0</v>
      </c>
      <c r="AL119">
        <f>IF(ROUND(AI119,-3)=ROUND('Energy consumption (raw)'!AG69,-3),1,0)</f>
        <v>1</v>
      </c>
      <c r="AM119" s="179" t="str">
        <f>'Energy consumption (raw)'!AJ69</f>
        <v>49. Ba Ria Vung Tau</v>
      </c>
      <c r="AN119">
        <f>VLOOKUP(AM119,Lists!$F$9:$G$71,2,FALSE)</f>
        <v>1</v>
      </c>
    </row>
    <row r="120" spans="2:40" x14ac:dyDescent="0.25">
      <c r="B120" s="65" t="str">
        <f t="shared" si="50"/>
        <v>Transport61</v>
      </c>
      <c r="C120" s="179">
        <f>'Energy consumption (raw)'!B70</f>
        <v>61</v>
      </c>
      <c r="D120" s="179">
        <f>'Energy consumption (raw)'!C70</f>
        <v>0</v>
      </c>
      <c r="E120" s="179">
        <f>'Energy consumption (raw)'!D70</f>
        <v>0</v>
      </c>
      <c r="F120" s="179" t="str">
        <f>'Energy consumption (raw)'!E70</f>
        <v>Giao thông vận tải</v>
      </c>
      <c r="G120" s="179" t="str">
        <f>'Energy consumption (raw)'!F70</f>
        <v>Hoạt động dịch vụ hỗ trợ trực tiếp cho vận tải đường thủy</v>
      </c>
      <c r="H120" s="179" t="str">
        <f>'Energy consumption (raw)'!G70</f>
        <v>Transport</v>
      </c>
      <c r="I120" s="179" t="str">
        <f>'Energy consumption (raw)'!I70</f>
        <v>Transport</v>
      </c>
      <c r="J120" s="179" t="str">
        <f>INDEX(Sector!$E$6:$E$46,MATCH('Energy consumption (toe)'!I120,Sector!$B$6:$B$46,FALSE))</f>
        <v>Transport</v>
      </c>
      <c r="K120" s="179">
        <f>IFERROR('Energy consumption (raw)'!J70*Lists!$H$84,)</f>
        <v>0</v>
      </c>
      <c r="L120" s="179">
        <f>'Energy consumption (raw)'!K70*Lists!$H$84</f>
        <v>1464.2915700000001</v>
      </c>
      <c r="M120" s="179">
        <f>'Energy consumption (raw)'!L70*Lists!$H$84</f>
        <v>0</v>
      </c>
      <c r="N120" s="179">
        <f>'Energy consumption (raw)'!M70*Lists!$H$84</f>
        <v>0</v>
      </c>
      <c r="O120" s="178">
        <f t="shared" si="51"/>
        <v>1464.2915700000001</v>
      </c>
      <c r="P120">
        <f>'Energy consumption (raw)'!N70*Lists!$H$85</f>
        <v>0</v>
      </c>
      <c r="Q120">
        <f>'Energy consumption (raw)'!O70*Lists!$H$86</f>
        <v>0</v>
      </c>
      <c r="R120">
        <f>'Energy consumption (raw)'!P70*Lists!$H$87</f>
        <v>0</v>
      </c>
      <c r="S120">
        <f>'Energy consumption (raw)'!Q70*Lists!$H$88</f>
        <v>0</v>
      </c>
      <c r="T120">
        <f>'Energy consumption (raw)'!R70*Lists!$H$89</f>
        <v>0</v>
      </c>
      <c r="U120">
        <f>'Energy consumption (raw)'!S70*Lists!$H$90</f>
        <v>0</v>
      </c>
      <c r="V120">
        <f>'Energy consumption (raw)'!T70*Lists!$H$91</f>
        <v>0</v>
      </c>
      <c r="W120">
        <f>'Energy consumption (raw)'!U70*Lists!$H$92</f>
        <v>0</v>
      </c>
      <c r="X120">
        <f>'Energy consumption (raw)'!V70*Lists!$H$93</f>
        <v>0</v>
      </c>
      <c r="Y120">
        <f>'Energy consumption (raw)'!W70*Lists!$H$94</f>
        <v>0</v>
      </c>
      <c r="Z120">
        <f>'Energy consumption (raw)'!X70*Lists!$H$96*1000000</f>
        <v>0</v>
      </c>
      <c r="AA120">
        <f>'Energy consumption (raw)'!Y70*Lists!$H$97</f>
        <v>0</v>
      </c>
      <c r="AB120">
        <f>'Energy consumption (raw)'!Z70*Lists!$H$96</f>
        <v>0</v>
      </c>
      <c r="AC120">
        <f>'Energy consumption (raw)'!AA70*Lists!$H$98</f>
        <v>0</v>
      </c>
      <c r="AD120">
        <f>'Energy consumption (raw)'!AB70*Lists!$H$99</f>
        <v>0</v>
      </c>
      <c r="AE120">
        <f>'Energy consumption (raw)'!AC70*Lists!$H$101</f>
        <v>0</v>
      </c>
      <c r="AF120">
        <f>'Energy consumption (raw)'!AD70*Lists!$H$101</f>
        <v>0</v>
      </c>
      <c r="AG120">
        <f>'Energy consumption (raw)'!AE70*Lists!$H$101</f>
        <v>0</v>
      </c>
      <c r="AH120">
        <f>'Energy consumption (raw)'!AF70*Lists!$H$100</f>
        <v>0</v>
      </c>
      <c r="AI120" s="167">
        <f t="shared" si="52"/>
        <v>1464.2915700000001</v>
      </c>
      <c r="AJ120" s="179">
        <f>'Energy consumption (raw)'!AG70</f>
        <v>1464.2915700000001</v>
      </c>
      <c r="AK120" s="179">
        <f>'Energy consumption (raw)'!AH70</f>
        <v>0</v>
      </c>
      <c r="AL120">
        <f>IF(ROUND(AI120,-3)=ROUND('Energy consumption (raw)'!AG70,-3),1,0)</f>
        <v>1</v>
      </c>
      <c r="AM120" s="179" t="str">
        <f>'Energy consumption (raw)'!AJ70</f>
        <v>49. Ba Ria Vung Tau</v>
      </c>
      <c r="AN120">
        <f>VLOOKUP(AM120,Lists!$F$9:$G$71,2,FALSE)</f>
        <v>1</v>
      </c>
    </row>
    <row r="121" spans="2:40" x14ac:dyDescent="0.25">
      <c r="B121" s="65" t="str">
        <f t="shared" si="50"/>
        <v>Transport62</v>
      </c>
      <c r="C121" s="179">
        <f>'Energy consumption (raw)'!B71</f>
        <v>62</v>
      </c>
      <c r="D121" s="179">
        <f>'Energy consumption (raw)'!C71</f>
        <v>0</v>
      </c>
      <c r="E121" s="179">
        <f>'Energy consumption (raw)'!D71</f>
        <v>0</v>
      </c>
      <c r="F121" s="179" t="str">
        <f>'Energy consumption (raw)'!E71</f>
        <v>Giao thông vận tải</v>
      </c>
      <c r="G121" s="179" t="str">
        <f>'Energy consumption (raw)'!F71</f>
        <v>Hoạt động dịch vụ hỗ trợ trực tiếp cho vận tải đường thủy</v>
      </c>
      <c r="H121" s="179" t="str">
        <f>'Energy consumption (raw)'!G71</f>
        <v>Transport</v>
      </c>
      <c r="I121" s="179" t="str">
        <f>'Energy consumption (raw)'!I71</f>
        <v>Transport</v>
      </c>
      <c r="J121" s="179" t="str">
        <f>INDEX(Sector!$E$6:$E$46,MATCH('Energy consumption (toe)'!I121,Sector!$B$6:$B$46,FALSE))</f>
        <v>Transport</v>
      </c>
      <c r="K121" s="179">
        <f>IFERROR('Energy consumption (raw)'!J71*Lists!$H$84,)</f>
        <v>0</v>
      </c>
      <c r="L121" s="179">
        <f>'Energy consumption (raw)'!K71*Lists!$H$84</f>
        <v>1241.74468</v>
      </c>
      <c r="M121" s="179">
        <f>'Energy consumption (raw)'!L71*Lists!$H$84</f>
        <v>0</v>
      </c>
      <c r="N121" s="179">
        <f>'Energy consumption (raw)'!M71*Lists!$H$84</f>
        <v>0</v>
      </c>
      <c r="O121" s="178">
        <f t="shared" si="51"/>
        <v>1241.74468</v>
      </c>
      <c r="P121">
        <f>'Energy consumption (raw)'!N71*Lists!$H$85</f>
        <v>0</v>
      </c>
      <c r="Q121">
        <f>'Energy consumption (raw)'!O71*Lists!$H$86</f>
        <v>0</v>
      </c>
      <c r="R121">
        <f>'Energy consumption (raw)'!P71*Lists!$H$87</f>
        <v>0</v>
      </c>
      <c r="S121">
        <f>'Energy consumption (raw)'!Q71*Lists!$H$88</f>
        <v>0</v>
      </c>
      <c r="T121">
        <f>'Energy consumption (raw)'!R71*Lists!$H$89</f>
        <v>0</v>
      </c>
      <c r="U121">
        <f>'Energy consumption (raw)'!S71*Lists!$H$90</f>
        <v>0</v>
      </c>
      <c r="V121">
        <f>'Energy consumption (raw)'!T71*Lists!$H$91</f>
        <v>0</v>
      </c>
      <c r="W121">
        <f>'Energy consumption (raw)'!U71*Lists!$H$92</f>
        <v>0</v>
      </c>
      <c r="X121">
        <f>'Energy consumption (raw)'!V71*Lists!$H$93</f>
        <v>0</v>
      </c>
      <c r="Y121">
        <f>'Energy consumption (raw)'!W71*Lists!$H$94</f>
        <v>0</v>
      </c>
      <c r="Z121">
        <f>'Energy consumption (raw)'!X71*Lists!$H$96*1000000</f>
        <v>0</v>
      </c>
      <c r="AA121">
        <f>'Energy consumption (raw)'!Y71*Lists!$H$97</f>
        <v>0</v>
      </c>
      <c r="AB121">
        <f>'Energy consumption (raw)'!Z71*Lists!$H$96</f>
        <v>0</v>
      </c>
      <c r="AC121">
        <f>'Energy consumption (raw)'!AA71*Lists!$H$98</f>
        <v>0</v>
      </c>
      <c r="AD121">
        <f>'Energy consumption (raw)'!AB71*Lists!$H$99</f>
        <v>0</v>
      </c>
      <c r="AE121">
        <f>'Energy consumption (raw)'!AC71*Lists!$H$101</f>
        <v>0</v>
      </c>
      <c r="AF121">
        <f>'Energy consumption (raw)'!AD71*Lists!$H$101</f>
        <v>0</v>
      </c>
      <c r="AG121">
        <f>'Energy consumption (raw)'!AE71*Lists!$H$101</f>
        <v>0</v>
      </c>
      <c r="AH121">
        <f>'Energy consumption (raw)'!AF71*Lists!$H$100</f>
        <v>0</v>
      </c>
      <c r="AI121" s="167">
        <f t="shared" si="52"/>
        <v>1241.74468</v>
      </c>
      <c r="AJ121" s="179">
        <f>'Energy consumption (raw)'!AG71</f>
        <v>1241.74468</v>
      </c>
      <c r="AK121" s="179">
        <f>'Energy consumption (raw)'!AH71</f>
        <v>0</v>
      </c>
      <c r="AL121">
        <f>IF(ROUND(AI121,-3)=ROUND('Energy consumption (raw)'!AG71,-3),1,0)</f>
        <v>1</v>
      </c>
      <c r="AM121" s="179" t="str">
        <f>'Energy consumption (raw)'!AJ71</f>
        <v>49. Ba Ria Vung Tau</v>
      </c>
      <c r="AN121">
        <f>VLOOKUP(AM121,Lists!$F$9:$G$71,2,FALSE)</f>
        <v>1</v>
      </c>
    </row>
    <row r="122" spans="2:40" x14ac:dyDescent="0.25">
      <c r="B122" s="65" t="str">
        <f t="shared" si="50"/>
        <v>Transport63</v>
      </c>
      <c r="C122" s="179">
        <f>'Energy consumption (raw)'!B72</f>
        <v>63</v>
      </c>
      <c r="D122" s="179">
        <f>'Energy consumption (raw)'!C72</f>
        <v>0</v>
      </c>
      <c r="E122" s="179">
        <f>'Energy consumption (raw)'!D72</f>
        <v>0</v>
      </c>
      <c r="F122" s="179" t="str">
        <f>'Energy consumption (raw)'!E72</f>
        <v>Giao thông vận tải</v>
      </c>
      <c r="G122" s="179" t="str">
        <f>'Energy consumption (raw)'!F72</f>
        <v>Bốc xếp hàng hóa cảng biển</v>
      </c>
      <c r="H122" s="179" t="str">
        <f>'Energy consumption (raw)'!G72</f>
        <v>Transport</v>
      </c>
      <c r="I122" s="179" t="str">
        <f>'Energy consumption (raw)'!I72</f>
        <v>Transport</v>
      </c>
      <c r="J122" s="179" t="str">
        <f>INDEX(Sector!$E$6:$E$46,MATCH('Energy consumption (toe)'!I122,Sector!$B$6:$B$46,FALSE))</f>
        <v>Transport</v>
      </c>
      <c r="K122" s="179">
        <f>IFERROR('Energy consumption (raw)'!J72*Lists!$H$84,)</f>
        <v>0</v>
      </c>
      <c r="L122" s="179">
        <f>'Energy consumption (raw)'!K72*Lists!$H$84</f>
        <v>777.91888000000006</v>
      </c>
      <c r="M122" s="179">
        <f>'Energy consumption (raw)'!L72*Lists!$H$84</f>
        <v>0</v>
      </c>
      <c r="N122" s="179">
        <f>'Energy consumption (raw)'!M72*Lists!$H$84</f>
        <v>0</v>
      </c>
      <c r="O122" s="178">
        <f t="shared" si="51"/>
        <v>777.91888000000006</v>
      </c>
      <c r="P122">
        <f>'Energy consumption (raw)'!N72*Lists!$H$85</f>
        <v>0</v>
      </c>
      <c r="Q122">
        <f>'Energy consumption (raw)'!O72*Lists!$H$86</f>
        <v>0</v>
      </c>
      <c r="R122">
        <f>'Energy consumption (raw)'!P72*Lists!$H$87</f>
        <v>0</v>
      </c>
      <c r="S122">
        <f>'Energy consumption (raw)'!Q72*Lists!$H$88</f>
        <v>0</v>
      </c>
      <c r="T122">
        <f>'Energy consumption (raw)'!R72*Lists!$H$89</f>
        <v>607.7808</v>
      </c>
      <c r="U122">
        <f>'Energy consumption (raw)'!S72*Lists!$H$90</f>
        <v>0</v>
      </c>
      <c r="V122">
        <f>'Energy consumption (raw)'!T72*Lists!$H$91</f>
        <v>0</v>
      </c>
      <c r="W122">
        <f>'Energy consumption (raw)'!U72*Lists!$H$92</f>
        <v>0</v>
      </c>
      <c r="X122">
        <f>'Energy consumption (raw)'!V72*Lists!$H$93</f>
        <v>126.5916</v>
      </c>
      <c r="Y122">
        <f>'Energy consumption (raw)'!W72*Lists!$H$94</f>
        <v>0</v>
      </c>
      <c r="Z122">
        <f>'Energy consumption (raw)'!X72*Lists!$H$96*1000000</f>
        <v>0</v>
      </c>
      <c r="AA122">
        <f>'Energy consumption (raw)'!Y72*Lists!$H$97</f>
        <v>0</v>
      </c>
      <c r="AB122">
        <f>'Energy consumption (raw)'!Z72*Lists!$H$96</f>
        <v>0</v>
      </c>
      <c r="AC122">
        <f>'Energy consumption (raw)'!AA72*Lists!$H$98</f>
        <v>0</v>
      </c>
      <c r="AD122">
        <f>'Energy consumption (raw)'!AB72*Lists!$H$99</f>
        <v>0</v>
      </c>
      <c r="AE122">
        <f>'Energy consumption (raw)'!AC72*Lists!$H$101</f>
        <v>0</v>
      </c>
      <c r="AF122">
        <f>'Energy consumption (raw)'!AD72*Lists!$H$101</f>
        <v>0</v>
      </c>
      <c r="AG122">
        <f>'Energy consumption (raw)'!AE72*Lists!$H$101</f>
        <v>0</v>
      </c>
      <c r="AH122">
        <f>'Energy consumption (raw)'!AF72*Lists!$H$100</f>
        <v>0</v>
      </c>
      <c r="AI122" s="167">
        <f t="shared" si="52"/>
        <v>1512.2912800000001</v>
      </c>
      <c r="AJ122" s="179">
        <f>'Energy consumption (raw)'!AG72</f>
        <v>8306</v>
      </c>
      <c r="AK122" s="179">
        <f>'Energy consumption (raw)'!AH72</f>
        <v>0</v>
      </c>
      <c r="AL122">
        <f>IF(ROUND(AI122,-3)=ROUND('Energy consumption (raw)'!AG72,-3),1,0)</f>
        <v>0</v>
      </c>
      <c r="AM122" s="179" t="str">
        <f>'Energy consumption (raw)'!AJ72</f>
        <v>49. Ba Ria Vung Tau</v>
      </c>
      <c r="AN122">
        <f>VLOOKUP(AM122,Lists!$F$9:$G$71,2,FALSE)</f>
        <v>1</v>
      </c>
    </row>
    <row r="123" spans="2:40" x14ac:dyDescent="0.25">
      <c r="B123" s="65" t="str">
        <f t="shared" si="50"/>
        <v>Transport64</v>
      </c>
      <c r="C123" s="179">
        <f>'Energy consumption (raw)'!B73</f>
        <v>64</v>
      </c>
      <c r="D123" s="179">
        <f>'Energy consumption (raw)'!C73</f>
        <v>0</v>
      </c>
      <c r="E123" s="179">
        <f>'Energy consumption (raw)'!D73</f>
        <v>0</v>
      </c>
      <c r="F123" s="179" t="str">
        <f>'Energy consumption (raw)'!E73</f>
        <v>Giao thông vận tải</v>
      </c>
      <c r="G123" s="179" t="str">
        <f>'Energy consumption (raw)'!F73</f>
        <v>Vận tải đường sắt, đường bộ và vận tải đường ống</v>
      </c>
      <c r="H123" s="179" t="str">
        <f>'Energy consumption (raw)'!G73</f>
        <v>Transport</v>
      </c>
      <c r="I123" s="179" t="str">
        <f>'Energy consumption (raw)'!I73</f>
        <v>Transport</v>
      </c>
      <c r="J123" s="179" t="str">
        <f>INDEX(Sector!$E$6:$E$46,MATCH('Energy consumption (toe)'!I123,Sector!$B$6:$B$46,FALSE))</f>
        <v>Transport</v>
      </c>
      <c r="K123" s="179">
        <f>IFERROR('Energy consumption (raw)'!J73*Lists!$H$84,)</f>
        <v>0</v>
      </c>
      <c r="L123" s="179">
        <f>'Energy consumption (raw)'!K73*Lists!$H$84</f>
        <v>0.89910610000000002</v>
      </c>
      <c r="M123" s="179">
        <f>'Energy consumption (raw)'!L73*Lists!$H$84</f>
        <v>0</v>
      </c>
      <c r="N123" s="179">
        <f>'Energy consumption (raw)'!M73*Lists!$H$84</f>
        <v>0</v>
      </c>
      <c r="O123" s="178">
        <f t="shared" si="51"/>
        <v>0.89910610000000002</v>
      </c>
      <c r="P123">
        <f>'Energy consumption (raw)'!N73*Lists!$H$85</f>
        <v>0</v>
      </c>
      <c r="Q123">
        <f>'Energy consumption (raw)'!O73*Lists!$H$86</f>
        <v>0</v>
      </c>
      <c r="R123">
        <f>'Energy consumption (raw)'!P73*Lists!$H$87</f>
        <v>0</v>
      </c>
      <c r="S123">
        <f>'Energy consumption (raw)'!Q73*Lists!$H$88</f>
        <v>0</v>
      </c>
      <c r="T123">
        <f>'Energy consumption (raw)'!R73*Lists!$H$89</f>
        <v>1540.2</v>
      </c>
      <c r="U123">
        <f>'Energy consumption (raw)'!S73*Lists!$H$90</f>
        <v>0</v>
      </c>
      <c r="V123">
        <f>'Energy consumption (raw)'!T73*Lists!$H$91</f>
        <v>0</v>
      </c>
      <c r="W123">
        <f>'Energy consumption (raw)'!U73*Lists!$H$92</f>
        <v>0</v>
      </c>
      <c r="X123">
        <f>'Energy consumption (raw)'!V73*Lists!$H$93</f>
        <v>0</v>
      </c>
      <c r="Y123">
        <f>'Energy consumption (raw)'!W73*Lists!$H$94</f>
        <v>0</v>
      </c>
      <c r="Z123">
        <f>'Energy consumption (raw)'!X73*Lists!$H$96*1000000</f>
        <v>0</v>
      </c>
      <c r="AA123">
        <f>'Energy consumption (raw)'!Y73*Lists!$H$97</f>
        <v>0</v>
      </c>
      <c r="AB123">
        <f>'Energy consumption (raw)'!Z73*Lists!$H$96</f>
        <v>0</v>
      </c>
      <c r="AC123">
        <f>'Energy consumption (raw)'!AA73*Lists!$H$98</f>
        <v>0</v>
      </c>
      <c r="AD123">
        <f>'Energy consumption (raw)'!AB73*Lists!$H$99</f>
        <v>0</v>
      </c>
      <c r="AE123">
        <f>'Energy consumption (raw)'!AC73*Lists!$H$101</f>
        <v>0</v>
      </c>
      <c r="AF123">
        <f>'Energy consumption (raw)'!AD73*Lists!$H$101</f>
        <v>0</v>
      </c>
      <c r="AG123">
        <f>'Energy consumption (raw)'!AE73*Lists!$H$101</f>
        <v>0</v>
      </c>
      <c r="AH123">
        <f>'Energy consumption (raw)'!AF73*Lists!$H$100</f>
        <v>0</v>
      </c>
      <c r="AI123" s="167">
        <f t="shared" si="52"/>
        <v>1541.0991061</v>
      </c>
      <c r="AJ123" s="179">
        <f>'Energy consumption (raw)'!AG73</f>
        <v>1541.0991061</v>
      </c>
      <c r="AK123" s="179">
        <f>'Energy consumption (raw)'!AH73</f>
        <v>0</v>
      </c>
      <c r="AL123">
        <f>IF(ROUND(AI123,-3)=ROUND('Energy consumption (raw)'!AG73,-3),1,0)</f>
        <v>1</v>
      </c>
      <c r="AM123" s="179" t="str">
        <f>'Energy consumption (raw)'!AJ73</f>
        <v>49. Ba Ria Vung Tau</v>
      </c>
      <c r="AN123">
        <f>VLOOKUP(AM123,Lists!$F$9:$G$71,2,FALSE)</f>
        <v>1</v>
      </c>
    </row>
    <row r="124" spans="2:40" x14ac:dyDescent="0.25">
      <c r="B124" s="65" t="str">
        <f t="shared" si="50"/>
        <v>Transport65</v>
      </c>
      <c r="C124" s="179">
        <f>'Energy consumption (raw)'!B74</f>
        <v>65</v>
      </c>
      <c r="D124" s="179">
        <f>'Energy consumption (raw)'!C74</f>
        <v>0</v>
      </c>
      <c r="E124" s="179">
        <f>'Energy consumption (raw)'!D74</f>
        <v>0</v>
      </c>
      <c r="F124" s="179" t="str">
        <f>'Energy consumption (raw)'!E74</f>
        <v>Giao thông vận tải</v>
      </c>
      <c r="G124" s="179" t="str">
        <f>'Energy consumption (raw)'!F74</f>
        <v>Vận tải đường sắt, đường bộ và vận tải đường ống</v>
      </c>
      <c r="H124" s="179" t="str">
        <f>'Energy consumption (raw)'!G74</f>
        <v>Transport</v>
      </c>
      <c r="I124" s="179" t="str">
        <f>'Energy consumption (raw)'!I74</f>
        <v>Transport</v>
      </c>
      <c r="J124" s="179" t="str">
        <f>INDEX(Sector!$E$6:$E$46,MATCH('Energy consumption (toe)'!I124,Sector!$B$6:$B$46,FALSE))</f>
        <v>Transport</v>
      </c>
      <c r="K124" s="179">
        <f>IFERROR('Energy consumption (raw)'!J74*Lists!$H$84,)</f>
        <v>0</v>
      </c>
      <c r="L124" s="179">
        <f>'Energy consumption (raw)'!K74*Lists!$H$84</f>
        <v>5.2540693000000003</v>
      </c>
      <c r="M124" s="179">
        <f>'Energy consumption (raw)'!L74*Lists!$H$84</f>
        <v>0</v>
      </c>
      <c r="N124" s="179">
        <f>'Energy consumption (raw)'!M74*Lists!$H$84</f>
        <v>0</v>
      </c>
      <c r="O124" s="178">
        <f t="shared" si="51"/>
        <v>5.2540693000000003</v>
      </c>
      <c r="P124">
        <f>'Energy consumption (raw)'!N74*Lists!$H$85</f>
        <v>0</v>
      </c>
      <c r="Q124">
        <f>'Energy consumption (raw)'!O74*Lists!$H$86</f>
        <v>0</v>
      </c>
      <c r="R124">
        <f>'Energy consumption (raw)'!P74*Lists!$H$87</f>
        <v>0</v>
      </c>
      <c r="S124">
        <f>'Energy consumption (raw)'!Q74*Lists!$H$88</f>
        <v>0</v>
      </c>
      <c r="T124">
        <f>'Energy consumption (raw)'!R74*Lists!$H$89</f>
        <v>1213.8</v>
      </c>
      <c r="U124">
        <f>'Energy consumption (raw)'!S74*Lists!$H$90</f>
        <v>0</v>
      </c>
      <c r="V124">
        <f>'Energy consumption (raw)'!T74*Lists!$H$91</f>
        <v>0</v>
      </c>
      <c r="W124">
        <f>'Energy consumption (raw)'!U74*Lists!$H$92</f>
        <v>0</v>
      </c>
      <c r="X124">
        <f>'Energy consumption (raw)'!V74*Lists!$H$93</f>
        <v>0</v>
      </c>
      <c r="Y124">
        <f>'Energy consumption (raw)'!W74*Lists!$H$94</f>
        <v>0</v>
      </c>
      <c r="Z124">
        <f>'Energy consumption (raw)'!X74*Lists!$H$96*1000000</f>
        <v>0</v>
      </c>
      <c r="AA124">
        <f>'Energy consumption (raw)'!Y74*Lists!$H$97</f>
        <v>0</v>
      </c>
      <c r="AB124">
        <f>'Energy consumption (raw)'!Z74*Lists!$H$96</f>
        <v>0</v>
      </c>
      <c r="AC124">
        <f>'Energy consumption (raw)'!AA74*Lists!$H$98</f>
        <v>0</v>
      </c>
      <c r="AD124">
        <f>'Energy consumption (raw)'!AB74*Lists!$H$99</f>
        <v>0</v>
      </c>
      <c r="AE124">
        <f>'Energy consumption (raw)'!AC74*Lists!$H$101</f>
        <v>0</v>
      </c>
      <c r="AF124">
        <f>'Energy consumption (raw)'!AD74*Lists!$H$101</f>
        <v>0</v>
      </c>
      <c r="AG124">
        <f>'Energy consumption (raw)'!AE74*Lists!$H$101</f>
        <v>0</v>
      </c>
      <c r="AH124">
        <f>'Energy consumption (raw)'!AF74*Lists!$H$100</f>
        <v>0</v>
      </c>
      <c r="AI124" s="167">
        <f t="shared" si="52"/>
        <v>1219.0540693</v>
      </c>
      <c r="AJ124" s="179">
        <f>'Energy consumption (raw)'!AG74</f>
        <v>1219.0540693</v>
      </c>
      <c r="AK124" s="179">
        <f>'Energy consumption (raw)'!AH74</f>
        <v>0</v>
      </c>
      <c r="AL124">
        <f>IF(ROUND(AI124,-3)=ROUND('Energy consumption (raw)'!AG74,-3),1,0)</f>
        <v>1</v>
      </c>
      <c r="AM124" s="179" t="str">
        <f>'Energy consumption (raw)'!AJ74</f>
        <v>49. Ba Ria Vung Tau</v>
      </c>
      <c r="AN124">
        <f>VLOOKUP(AM124,Lists!$F$9:$G$71,2,FALSE)</f>
        <v>1</v>
      </c>
    </row>
    <row r="125" spans="2:40" x14ac:dyDescent="0.25">
      <c r="B125" s="65" t="str">
        <f t="shared" ref="B125:B188" si="53">H125&amp;C125</f>
        <v>Transport66</v>
      </c>
      <c r="C125" s="179">
        <f>'Energy consumption (raw)'!B75</f>
        <v>66</v>
      </c>
      <c r="D125" s="179">
        <f>'Energy consumption (raw)'!C75</f>
        <v>0</v>
      </c>
      <c r="E125" s="179">
        <f>'Energy consumption (raw)'!D75</f>
        <v>0</v>
      </c>
      <c r="F125" s="179" t="str">
        <f>'Energy consumption (raw)'!E75</f>
        <v>Giao thông vận tải</v>
      </c>
      <c r="G125" s="179" t="str">
        <f>'Energy consumption (raw)'!F75</f>
        <v>Vận tải đường sắt, đường bộ và vận tải đường ống</v>
      </c>
      <c r="H125" s="179" t="str">
        <f>'Energy consumption (raw)'!G75</f>
        <v>Transport</v>
      </c>
      <c r="I125" s="179" t="str">
        <f>'Energy consumption (raw)'!I75</f>
        <v>Transport</v>
      </c>
      <c r="J125" s="179" t="str">
        <f>INDEX(Sector!$E$6:$E$46,MATCH('Energy consumption (toe)'!I125,Sector!$B$6:$B$46,FALSE))</f>
        <v>Transport</v>
      </c>
      <c r="K125" s="179">
        <f>IFERROR('Energy consumption (raw)'!J75*Lists!$H$84,)</f>
        <v>0</v>
      </c>
      <c r="L125" s="179">
        <f>'Energy consumption (raw)'!K75*Lists!$H$84</f>
        <v>162.11298050000002</v>
      </c>
      <c r="M125" s="179">
        <f>'Energy consumption (raw)'!L75*Lists!$H$84</f>
        <v>0</v>
      </c>
      <c r="N125" s="179">
        <f>'Energy consumption (raw)'!M75*Lists!$H$84</f>
        <v>0</v>
      </c>
      <c r="O125" s="178">
        <f t="shared" ref="O125:O188" si="54">IF(L125=0,K125,L125)</f>
        <v>162.11298050000002</v>
      </c>
      <c r="P125">
        <f>'Energy consumption (raw)'!N75*Lists!$H$85</f>
        <v>0</v>
      </c>
      <c r="Q125">
        <f>'Energy consumption (raw)'!O75*Lists!$H$86</f>
        <v>0</v>
      </c>
      <c r="R125">
        <f>'Energy consumption (raw)'!P75*Lists!$H$87</f>
        <v>0</v>
      </c>
      <c r="S125">
        <f>'Energy consumption (raw)'!Q75*Lists!$H$88</f>
        <v>0</v>
      </c>
      <c r="T125">
        <f>'Energy consumption (raw)'!R75*Lists!$H$89</f>
        <v>920.04</v>
      </c>
      <c r="U125">
        <f>'Energy consumption (raw)'!S75*Lists!$H$90</f>
        <v>0</v>
      </c>
      <c r="V125">
        <f>'Energy consumption (raw)'!T75*Lists!$H$91</f>
        <v>0</v>
      </c>
      <c r="W125">
        <f>'Energy consumption (raw)'!U75*Lists!$H$92</f>
        <v>0</v>
      </c>
      <c r="X125">
        <f>'Energy consumption (raw)'!V75*Lists!$H$93</f>
        <v>0</v>
      </c>
      <c r="Y125">
        <f>'Energy consumption (raw)'!W75*Lists!$H$94</f>
        <v>0</v>
      </c>
      <c r="Z125">
        <f>'Energy consumption (raw)'!X75*Lists!$H$96*1000000</f>
        <v>0</v>
      </c>
      <c r="AA125">
        <f>'Energy consumption (raw)'!Y75*Lists!$H$97</f>
        <v>0</v>
      </c>
      <c r="AB125">
        <f>'Energy consumption (raw)'!Z75*Lists!$H$96</f>
        <v>0</v>
      </c>
      <c r="AC125">
        <f>'Energy consumption (raw)'!AA75*Lists!$H$98</f>
        <v>0</v>
      </c>
      <c r="AD125">
        <f>'Energy consumption (raw)'!AB75*Lists!$H$99</f>
        <v>0</v>
      </c>
      <c r="AE125">
        <f>'Energy consumption (raw)'!AC75*Lists!$H$101</f>
        <v>0</v>
      </c>
      <c r="AF125">
        <f>'Energy consumption (raw)'!AD75*Lists!$H$101</f>
        <v>0</v>
      </c>
      <c r="AG125">
        <f>'Energy consumption (raw)'!AE75*Lists!$H$101</f>
        <v>0</v>
      </c>
      <c r="AH125">
        <f>'Energy consumption (raw)'!AF75*Lists!$H$100</f>
        <v>0</v>
      </c>
      <c r="AI125" s="167">
        <f t="shared" ref="AI125:AI188" si="55">IF(SUM(O125:AH125)=0,AJ125,SUM(O125:AH125))</f>
        <v>1082.1529805</v>
      </c>
      <c r="AJ125" s="179">
        <f>'Energy consumption (raw)'!AG75</f>
        <v>1082.1529805</v>
      </c>
      <c r="AK125" s="179">
        <f>'Energy consumption (raw)'!AH75</f>
        <v>0</v>
      </c>
      <c r="AL125">
        <f>IF(ROUND(AI125,-3)=ROUND('Energy consumption (raw)'!AG75,-3),1,0)</f>
        <v>1</v>
      </c>
      <c r="AM125" s="179" t="str">
        <f>'Energy consumption (raw)'!AJ75</f>
        <v>49. Ba Ria Vung Tau</v>
      </c>
      <c r="AN125">
        <f>VLOOKUP(AM125,Lists!$F$9:$G$71,2,FALSE)</f>
        <v>1</v>
      </c>
    </row>
    <row r="126" spans="2:40" x14ac:dyDescent="0.25">
      <c r="B126" s="65" t="str">
        <f t="shared" si="53"/>
        <v>Transport67</v>
      </c>
      <c r="C126" s="179">
        <f>'Energy consumption (raw)'!B76</f>
        <v>67</v>
      </c>
      <c r="D126" s="179">
        <f>'Energy consumption (raw)'!C76</f>
        <v>0</v>
      </c>
      <c r="E126" s="179">
        <f>'Energy consumption (raw)'!D76</f>
        <v>0</v>
      </c>
      <c r="F126" s="179" t="str">
        <f>'Energy consumption (raw)'!E76</f>
        <v>Giao thông vận tải</v>
      </c>
      <c r="G126" s="179" t="str">
        <f>'Energy consumption (raw)'!F76</f>
        <v>Vận tải đường sắt, đường bộ và vận tải đường ống</v>
      </c>
      <c r="H126" s="179" t="str">
        <f>'Energy consumption (raw)'!G76</f>
        <v>Transport</v>
      </c>
      <c r="I126" s="179" t="str">
        <f>'Energy consumption (raw)'!I76</f>
        <v>Transport</v>
      </c>
      <c r="J126" s="179" t="str">
        <f>INDEX(Sector!$E$6:$E$46,MATCH('Energy consumption (toe)'!I126,Sector!$B$6:$B$46,FALSE))</f>
        <v>Transport</v>
      </c>
      <c r="K126" s="179">
        <f>IFERROR('Energy consumption (raw)'!J76*Lists!$H$84,)</f>
        <v>0</v>
      </c>
      <c r="L126" s="179">
        <f>'Energy consumption (raw)'!K76*Lists!$H$84</f>
        <v>39.852603999999999</v>
      </c>
      <c r="M126" s="179">
        <f>'Energy consumption (raw)'!L76*Lists!$H$84</f>
        <v>0</v>
      </c>
      <c r="N126" s="179">
        <f>'Energy consumption (raw)'!M76*Lists!$H$84</f>
        <v>0</v>
      </c>
      <c r="O126" s="178">
        <f t="shared" si="54"/>
        <v>39.852603999999999</v>
      </c>
      <c r="P126">
        <f>'Energy consumption (raw)'!N76*Lists!$H$85</f>
        <v>0</v>
      </c>
      <c r="Q126">
        <f>'Energy consumption (raw)'!O76*Lists!$H$86</f>
        <v>0</v>
      </c>
      <c r="R126">
        <f>'Energy consumption (raw)'!P76*Lists!$H$87</f>
        <v>0</v>
      </c>
      <c r="S126">
        <f>'Energy consumption (raw)'!Q76*Lists!$H$88</f>
        <v>0</v>
      </c>
      <c r="T126">
        <f>'Energy consumption (raw)'!R76*Lists!$H$89</f>
        <v>1024.08</v>
      </c>
      <c r="U126">
        <f>'Energy consumption (raw)'!S76*Lists!$H$90</f>
        <v>0</v>
      </c>
      <c r="V126">
        <f>'Energy consumption (raw)'!T76*Lists!$H$91</f>
        <v>0</v>
      </c>
      <c r="W126">
        <f>'Energy consumption (raw)'!U76*Lists!$H$92</f>
        <v>0</v>
      </c>
      <c r="X126">
        <f>'Energy consumption (raw)'!V76*Lists!$H$93</f>
        <v>0</v>
      </c>
      <c r="Y126">
        <f>'Energy consumption (raw)'!W76*Lists!$H$94</f>
        <v>0</v>
      </c>
      <c r="Z126">
        <f>'Energy consumption (raw)'!X76*Lists!$H$96*1000000</f>
        <v>0</v>
      </c>
      <c r="AA126">
        <f>'Energy consumption (raw)'!Y76*Lists!$H$97</f>
        <v>0</v>
      </c>
      <c r="AB126">
        <f>'Energy consumption (raw)'!Z76*Lists!$H$96</f>
        <v>0</v>
      </c>
      <c r="AC126">
        <f>'Energy consumption (raw)'!AA76*Lists!$H$98</f>
        <v>0</v>
      </c>
      <c r="AD126">
        <f>'Energy consumption (raw)'!AB76*Lists!$H$99</f>
        <v>0</v>
      </c>
      <c r="AE126">
        <f>'Energy consumption (raw)'!AC76*Lists!$H$101</f>
        <v>0</v>
      </c>
      <c r="AF126">
        <f>'Energy consumption (raw)'!AD76*Lists!$H$101</f>
        <v>0</v>
      </c>
      <c r="AG126">
        <f>'Energy consumption (raw)'!AE76*Lists!$H$101</f>
        <v>0</v>
      </c>
      <c r="AH126">
        <f>'Energy consumption (raw)'!AF76*Lists!$H$100</f>
        <v>0</v>
      </c>
      <c r="AI126" s="167">
        <f t="shared" si="55"/>
        <v>1063.9326039999999</v>
      </c>
      <c r="AJ126" s="179">
        <f>'Energy consumption (raw)'!AG76</f>
        <v>1063.9326039999999</v>
      </c>
      <c r="AK126" s="179">
        <f>'Energy consumption (raw)'!AH76</f>
        <v>0</v>
      </c>
      <c r="AL126">
        <f>IF(ROUND(AI126,-3)=ROUND('Energy consumption (raw)'!AG76,-3),1,0)</f>
        <v>1</v>
      </c>
      <c r="AM126" s="179" t="str">
        <f>'Energy consumption (raw)'!AJ76</f>
        <v>49. Ba Ria Vung Tau</v>
      </c>
      <c r="AN126">
        <f>VLOOKUP(AM126,Lists!$F$9:$G$71,2,FALSE)</f>
        <v>1</v>
      </c>
    </row>
    <row r="127" spans="2:40" x14ac:dyDescent="0.25">
      <c r="B127" s="65" t="str">
        <f t="shared" si="53"/>
        <v>Transport68</v>
      </c>
      <c r="C127" s="179">
        <f>'Energy consumption (raw)'!B77</f>
        <v>68</v>
      </c>
      <c r="D127" s="179">
        <f>'Energy consumption (raw)'!C77</f>
        <v>0</v>
      </c>
      <c r="E127" s="179">
        <f>'Energy consumption (raw)'!D77</f>
        <v>0</v>
      </c>
      <c r="F127" s="179" t="str">
        <f>'Energy consumption (raw)'!E77</f>
        <v>Giao thông vận tải</v>
      </c>
      <c r="G127" s="179" t="str">
        <f>'Energy consumption (raw)'!F77</f>
        <v>Vận tải đường sắt, đường bộ và vận tải đường ống</v>
      </c>
      <c r="H127" s="179" t="str">
        <f>'Energy consumption (raw)'!G77</f>
        <v>Transport</v>
      </c>
      <c r="I127" s="179" t="str">
        <f>'Energy consumption (raw)'!I77</f>
        <v>Transport</v>
      </c>
      <c r="J127" s="179" t="str">
        <f>INDEX(Sector!$E$6:$E$46,MATCH('Energy consumption (toe)'!I127,Sector!$B$6:$B$46,FALSE))</f>
        <v>Transport</v>
      </c>
      <c r="K127" s="179">
        <f>IFERROR('Energy consumption (raw)'!J77*Lists!$H$84,)</f>
        <v>0</v>
      </c>
      <c r="L127" s="179">
        <f>'Energy consumption (raw)'!K77*Lists!$H$84</f>
        <v>0</v>
      </c>
      <c r="M127" s="179">
        <f>'Energy consumption (raw)'!L77*Lists!$H$84</f>
        <v>0</v>
      </c>
      <c r="N127" s="179">
        <f>'Energy consumption (raw)'!M77*Lists!$H$84</f>
        <v>0</v>
      </c>
      <c r="O127" s="178">
        <f t="shared" si="54"/>
        <v>0</v>
      </c>
      <c r="P127">
        <f>'Energy consumption (raw)'!N77*Lists!$H$85</f>
        <v>0</v>
      </c>
      <c r="Q127">
        <f>'Energy consumption (raw)'!O77*Lists!$H$86</f>
        <v>0</v>
      </c>
      <c r="R127">
        <f>'Energy consumption (raw)'!P77*Lists!$H$87</f>
        <v>0</v>
      </c>
      <c r="S127">
        <f>'Energy consumption (raw)'!Q77*Lists!$H$88</f>
        <v>0</v>
      </c>
      <c r="T127">
        <f>'Energy consumption (raw)'!R77*Lists!$H$89</f>
        <v>1334.16</v>
      </c>
      <c r="U127">
        <f>'Energy consumption (raw)'!S77*Lists!$H$90</f>
        <v>0</v>
      </c>
      <c r="V127">
        <f>'Energy consumption (raw)'!T77*Lists!$H$91</f>
        <v>534.6</v>
      </c>
      <c r="W127">
        <f>'Energy consumption (raw)'!U77*Lists!$H$92</f>
        <v>0</v>
      </c>
      <c r="X127">
        <f>'Energy consumption (raw)'!V77*Lists!$H$93</f>
        <v>0</v>
      </c>
      <c r="Y127">
        <f>'Energy consumption (raw)'!W77*Lists!$H$94</f>
        <v>0</v>
      </c>
      <c r="Z127">
        <f>'Energy consumption (raw)'!X77*Lists!$H$96*1000000</f>
        <v>0</v>
      </c>
      <c r="AA127">
        <f>'Energy consumption (raw)'!Y77*Lists!$H$97</f>
        <v>0</v>
      </c>
      <c r="AB127">
        <f>'Energy consumption (raw)'!Z77*Lists!$H$96</f>
        <v>0</v>
      </c>
      <c r="AC127">
        <f>'Energy consumption (raw)'!AA77*Lists!$H$98</f>
        <v>0</v>
      </c>
      <c r="AD127">
        <f>'Energy consumption (raw)'!AB77*Lists!$H$99</f>
        <v>0</v>
      </c>
      <c r="AE127">
        <f>'Energy consumption (raw)'!AC77*Lists!$H$101</f>
        <v>0</v>
      </c>
      <c r="AF127">
        <f>'Energy consumption (raw)'!AD77*Lists!$H$101</f>
        <v>0</v>
      </c>
      <c r="AG127">
        <f>'Energy consumption (raw)'!AE77*Lists!$H$101</f>
        <v>0</v>
      </c>
      <c r="AH127">
        <f>'Energy consumption (raw)'!AF77*Lists!$H$100</f>
        <v>0</v>
      </c>
      <c r="AI127" s="167">
        <f t="shared" si="55"/>
        <v>1868.7600000000002</v>
      </c>
      <c r="AJ127" s="179">
        <f>'Energy consumption (raw)'!AG77</f>
        <v>1868.7600000000002</v>
      </c>
      <c r="AK127" s="179">
        <f>'Energy consumption (raw)'!AH77</f>
        <v>0</v>
      </c>
      <c r="AL127">
        <f>IF(ROUND(AI127,-3)=ROUND('Energy consumption (raw)'!AG77,-3),1,0)</f>
        <v>1</v>
      </c>
      <c r="AM127" s="179" t="str">
        <f>'Energy consumption (raw)'!AJ77</f>
        <v>49. Ba Ria Vung Tau</v>
      </c>
      <c r="AN127">
        <f>VLOOKUP(AM127,Lists!$F$9:$G$71,2,FALSE)</f>
        <v>1</v>
      </c>
    </row>
    <row r="128" spans="2:40" x14ac:dyDescent="0.25">
      <c r="B128" s="65" t="str">
        <f t="shared" si="53"/>
        <v>Transport69</v>
      </c>
      <c r="C128" s="179">
        <f>'Energy consumption (raw)'!B78</f>
        <v>69</v>
      </c>
      <c r="D128" s="179">
        <f>'Energy consumption (raw)'!C78</f>
        <v>0</v>
      </c>
      <c r="E128" s="179">
        <f>'Energy consumption (raw)'!D78</f>
        <v>0</v>
      </c>
      <c r="F128" s="179" t="str">
        <f>'Energy consumption (raw)'!E78</f>
        <v>Giao thông vận tải</v>
      </c>
      <c r="G128" s="179" t="str">
        <f>'Energy consumption (raw)'!F78</f>
        <v>Vận tải đường sắt, đường bộ và vận tải đường ống</v>
      </c>
      <c r="H128" s="179" t="str">
        <f>'Energy consumption (raw)'!G78</f>
        <v>Transport</v>
      </c>
      <c r="I128" s="179" t="str">
        <f>'Energy consumption (raw)'!I78</f>
        <v>Transport</v>
      </c>
      <c r="J128" s="179" t="str">
        <f>INDEX(Sector!$E$6:$E$46,MATCH('Energy consumption (toe)'!I128,Sector!$B$6:$B$46,FALSE))</f>
        <v>Transport</v>
      </c>
      <c r="K128" s="179">
        <f>IFERROR('Energy consumption (raw)'!J78*Lists!$H$84,)</f>
        <v>0</v>
      </c>
      <c r="L128" s="179">
        <f>'Energy consumption (raw)'!K78*Lists!$H$84</f>
        <v>316.245565</v>
      </c>
      <c r="M128" s="179">
        <f>'Energy consumption (raw)'!L78*Lists!$H$84</f>
        <v>0</v>
      </c>
      <c r="N128" s="179">
        <f>'Energy consumption (raw)'!M78*Lists!$H$84</f>
        <v>0</v>
      </c>
      <c r="O128" s="178">
        <f t="shared" si="54"/>
        <v>316.245565</v>
      </c>
      <c r="P128">
        <f>'Energy consumption (raw)'!N78*Lists!$H$85</f>
        <v>0</v>
      </c>
      <c r="Q128">
        <f>'Energy consumption (raw)'!O78*Lists!$H$86</f>
        <v>0</v>
      </c>
      <c r="R128">
        <f>'Energy consumption (raw)'!P78*Lists!$H$87</f>
        <v>0</v>
      </c>
      <c r="S128">
        <f>'Energy consumption (raw)'!Q78*Lists!$H$88</f>
        <v>0</v>
      </c>
      <c r="T128">
        <f>'Energy consumption (raw)'!R78*Lists!$H$89</f>
        <v>997.42720000000008</v>
      </c>
      <c r="U128">
        <f>'Energy consumption (raw)'!S78*Lists!$H$90</f>
        <v>0</v>
      </c>
      <c r="V128">
        <f>'Energy consumption (raw)'!T78*Lists!$H$91</f>
        <v>1.2689999999999999</v>
      </c>
      <c r="W128">
        <f>'Energy consumption (raw)'!U78*Lists!$H$92</f>
        <v>0</v>
      </c>
      <c r="X128">
        <f>'Energy consumption (raw)'!V78*Lists!$H$93</f>
        <v>0</v>
      </c>
      <c r="Y128">
        <f>'Energy consumption (raw)'!W78*Lists!$H$94</f>
        <v>0</v>
      </c>
      <c r="Z128">
        <f>'Energy consumption (raw)'!X78*Lists!$H$96*1000000</f>
        <v>0</v>
      </c>
      <c r="AA128">
        <f>'Energy consumption (raw)'!Y78*Lists!$H$97</f>
        <v>0</v>
      </c>
      <c r="AB128">
        <f>'Energy consumption (raw)'!Z78*Lists!$H$96</f>
        <v>0</v>
      </c>
      <c r="AC128">
        <f>'Energy consumption (raw)'!AA78*Lists!$H$98</f>
        <v>0</v>
      </c>
      <c r="AD128">
        <f>'Energy consumption (raw)'!AB78*Lists!$H$99</f>
        <v>0</v>
      </c>
      <c r="AE128">
        <f>'Energy consumption (raw)'!AC78*Lists!$H$101</f>
        <v>0</v>
      </c>
      <c r="AF128">
        <f>'Energy consumption (raw)'!AD78*Lists!$H$101</f>
        <v>0</v>
      </c>
      <c r="AG128">
        <f>'Energy consumption (raw)'!AE78*Lists!$H$101</f>
        <v>0</v>
      </c>
      <c r="AH128">
        <f>'Energy consumption (raw)'!AF78*Lists!$H$100</f>
        <v>0</v>
      </c>
      <c r="AI128" s="167">
        <f t="shared" si="55"/>
        <v>1314.941765</v>
      </c>
      <c r="AJ128" s="179">
        <f>'Energy consumption (raw)'!AG78</f>
        <v>1314.941765</v>
      </c>
      <c r="AK128" s="179">
        <f>'Energy consumption (raw)'!AH78</f>
        <v>0</v>
      </c>
      <c r="AL128">
        <f>IF(ROUND(AI128,-3)=ROUND('Energy consumption (raw)'!AG78,-3),1,0)</f>
        <v>1</v>
      </c>
      <c r="AM128" s="179" t="str">
        <f>'Energy consumption (raw)'!AJ78</f>
        <v>49. Ba Ria Vung Tau</v>
      </c>
      <c r="AN128">
        <f>VLOOKUP(AM128,Lists!$F$9:$G$71,2,FALSE)</f>
        <v>1</v>
      </c>
    </row>
    <row r="129" spans="2:40" x14ac:dyDescent="0.25">
      <c r="B129" s="65" t="str">
        <f t="shared" si="53"/>
        <v>Transport70</v>
      </c>
      <c r="C129" s="179">
        <f>'Energy consumption (raw)'!B79</f>
        <v>70</v>
      </c>
      <c r="D129" s="179">
        <f>'Energy consumption (raw)'!C79</f>
        <v>0</v>
      </c>
      <c r="E129" s="179">
        <f>'Energy consumption (raw)'!D79</f>
        <v>0</v>
      </c>
      <c r="F129" s="179" t="str">
        <f>'Energy consumption (raw)'!E79</f>
        <v>Giao thông vận tải</v>
      </c>
      <c r="G129" s="179" t="str">
        <f>'Energy consumption (raw)'!F79</f>
        <v>Vận tải đường sắt, đường bộ và vận tải đường ống</v>
      </c>
      <c r="H129" s="179" t="str">
        <f>'Energy consumption (raw)'!G79</f>
        <v>Transport</v>
      </c>
      <c r="I129" s="179" t="str">
        <f>'Energy consumption (raw)'!I79</f>
        <v>Transport</v>
      </c>
      <c r="J129" s="179" t="str">
        <f>INDEX(Sector!$E$6:$E$46,MATCH('Energy consumption (toe)'!I129,Sector!$B$6:$B$46,FALSE))</f>
        <v>Transport</v>
      </c>
      <c r="K129" s="179">
        <f>IFERROR('Energy consumption (raw)'!J79*Lists!$H$84,)</f>
        <v>0</v>
      </c>
      <c r="L129" s="179">
        <f>'Energy consumption (raw)'!K79*Lists!$H$84</f>
        <v>73.078948800000006</v>
      </c>
      <c r="M129" s="179">
        <f>'Energy consumption (raw)'!L79*Lists!$H$84</f>
        <v>0</v>
      </c>
      <c r="N129" s="179">
        <f>'Energy consumption (raw)'!M79*Lists!$H$84</f>
        <v>0</v>
      </c>
      <c r="O129" s="178">
        <f t="shared" si="54"/>
        <v>73.078948800000006</v>
      </c>
      <c r="P129">
        <f>'Energy consumption (raw)'!N79*Lists!$H$85</f>
        <v>0</v>
      </c>
      <c r="Q129">
        <f>'Energy consumption (raw)'!O79*Lists!$H$86</f>
        <v>0</v>
      </c>
      <c r="R129">
        <f>'Energy consumption (raw)'!P79*Lists!$H$87</f>
        <v>0</v>
      </c>
      <c r="S129">
        <f>'Energy consumption (raw)'!Q79*Lists!$H$88</f>
        <v>0</v>
      </c>
      <c r="T129">
        <f>'Energy consumption (raw)'!R79*Lists!$H$89</f>
        <v>5755.2</v>
      </c>
      <c r="U129">
        <f>'Energy consumption (raw)'!S79*Lists!$H$90</f>
        <v>0</v>
      </c>
      <c r="V129">
        <f>'Energy consumption (raw)'!T79*Lists!$H$91</f>
        <v>0</v>
      </c>
      <c r="W129">
        <f>'Energy consumption (raw)'!U79*Lists!$H$92</f>
        <v>0</v>
      </c>
      <c r="X129">
        <f>'Energy consumption (raw)'!V79*Lists!$H$93</f>
        <v>0</v>
      </c>
      <c r="Y129">
        <f>'Energy consumption (raw)'!W79*Lists!$H$94</f>
        <v>0</v>
      </c>
      <c r="Z129">
        <f>'Energy consumption (raw)'!X79*Lists!$H$96*1000000</f>
        <v>0</v>
      </c>
      <c r="AA129">
        <f>'Energy consumption (raw)'!Y79*Lists!$H$97</f>
        <v>0</v>
      </c>
      <c r="AB129">
        <f>'Energy consumption (raw)'!Z79*Lists!$H$96</f>
        <v>0</v>
      </c>
      <c r="AC129">
        <f>'Energy consumption (raw)'!AA79*Lists!$H$98</f>
        <v>0</v>
      </c>
      <c r="AD129">
        <f>'Energy consumption (raw)'!AB79*Lists!$H$99</f>
        <v>0</v>
      </c>
      <c r="AE129">
        <f>'Energy consumption (raw)'!AC79*Lists!$H$101</f>
        <v>0</v>
      </c>
      <c r="AF129">
        <f>'Energy consumption (raw)'!AD79*Lists!$H$101</f>
        <v>0</v>
      </c>
      <c r="AG129">
        <f>'Energy consumption (raw)'!AE79*Lists!$H$101</f>
        <v>0</v>
      </c>
      <c r="AH129">
        <f>'Energy consumption (raw)'!AF79*Lists!$H$100</f>
        <v>0</v>
      </c>
      <c r="AI129" s="167">
        <f t="shared" si="55"/>
        <v>5828.2789487999999</v>
      </c>
      <c r="AJ129" s="179">
        <f>'Energy consumption (raw)'!AG79</f>
        <v>5828.2789487999999</v>
      </c>
      <c r="AK129" s="179">
        <f>'Energy consumption (raw)'!AH79</f>
        <v>0</v>
      </c>
      <c r="AL129">
        <f>IF(ROUND(AI129,-3)=ROUND('Energy consumption (raw)'!AG79,-3),1,0)</f>
        <v>1</v>
      </c>
      <c r="AM129" s="179" t="str">
        <f>'Energy consumption (raw)'!AJ79</f>
        <v>49. Ba Ria Vung Tau</v>
      </c>
      <c r="AN129">
        <f>VLOOKUP(AM129,Lists!$F$9:$G$71,2,FALSE)</f>
        <v>1</v>
      </c>
    </row>
    <row r="130" spans="2:40" x14ac:dyDescent="0.25">
      <c r="B130" s="65" t="str">
        <f t="shared" si="53"/>
        <v>Transport71</v>
      </c>
      <c r="C130" s="179">
        <f>'Energy consumption (raw)'!B80</f>
        <v>71</v>
      </c>
      <c r="D130" s="179">
        <f>'Energy consumption (raw)'!C80</f>
        <v>0</v>
      </c>
      <c r="E130" s="179">
        <f>'Energy consumption (raw)'!D80</f>
        <v>0</v>
      </c>
      <c r="F130" s="179" t="str">
        <f>'Energy consumption (raw)'!E80</f>
        <v>Giao thông vận tải</v>
      </c>
      <c r="G130" s="179" t="str">
        <f>'Energy consumption (raw)'!F80</f>
        <v>Hoạt động dịch vụ hỗ trợ trực tiếp cho vận tải hàng không</v>
      </c>
      <c r="H130" s="179" t="str">
        <f>'Energy consumption (raw)'!G80</f>
        <v>Transport</v>
      </c>
      <c r="I130" s="179" t="str">
        <f>'Energy consumption (raw)'!I80</f>
        <v>Transport</v>
      </c>
      <c r="J130" s="179" t="str">
        <f>INDEX(Sector!$E$6:$E$46,MATCH('Energy consumption (toe)'!I130,Sector!$B$6:$B$46,FALSE))</f>
        <v>Transport</v>
      </c>
      <c r="K130" s="179">
        <f>IFERROR('Energy consumption (raw)'!J80*Lists!$H$84,)</f>
        <v>4839.6022184000003</v>
      </c>
      <c r="L130" s="179">
        <f>'Energy consumption (raw)'!K80*Lists!$H$84</f>
        <v>5747.1904979999999</v>
      </c>
      <c r="M130" s="179">
        <f>'Energy consumption (raw)'!L80*Lists!$H$84</f>
        <v>0</v>
      </c>
      <c r="N130" s="179">
        <f>'Energy consumption (raw)'!M80*Lists!$H$84</f>
        <v>0</v>
      </c>
      <c r="O130" s="178">
        <f t="shared" si="54"/>
        <v>5747.1904979999999</v>
      </c>
      <c r="P130">
        <f>'Energy consumption (raw)'!N80*Lists!$H$85</f>
        <v>0</v>
      </c>
      <c r="Q130">
        <f>'Energy consumption (raw)'!O80*Lists!$H$86</f>
        <v>0</v>
      </c>
      <c r="R130">
        <f>'Energy consumption (raw)'!P80*Lists!$H$87</f>
        <v>0</v>
      </c>
      <c r="S130">
        <f>'Energy consumption (raw)'!Q80*Lists!$H$88</f>
        <v>0</v>
      </c>
      <c r="T130">
        <f>'Energy consumption (raw)'!R80*Lists!$H$89</f>
        <v>177.99</v>
      </c>
      <c r="U130">
        <f>'Energy consumption (raw)'!S80*Lists!$H$90</f>
        <v>0</v>
      </c>
      <c r="V130">
        <f>'Energy consumption (raw)'!T80*Lists!$H$91</f>
        <v>0</v>
      </c>
      <c r="W130">
        <f>'Energy consumption (raw)'!U80*Lists!$H$92</f>
        <v>0</v>
      </c>
      <c r="X130">
        <f>'Energy consumption (raw)'!V80*Lists!$H$93</f>
        <v>27.195</v>
      </c>
      <c r="Y130">
        <f>'Energy consumption (raw)'!W80*Lists!$H$94</f>
        <v>0</v>
      </c>
      <c r="Z130">
        <f>'Energy consumption (raw)'!X80*Lists!$H$96*1000000</f>
        <v>0</v>
      </c>
      <c r="AA130">
        <f>'Energy consumption (raw)'!Y80*Lists!$H$97</f>
        <v>0</v>
      </c>
      <c r="AB130">
        <f>'Energy consumption (raw)'!Z80*Lists!$H$96</f>
        <v>0</v>
      </c>
      <c r="AC130">
        <f>'Energy consumption (raw)'!AA80*Lists!$H$98</f>
        <v>0</v>
      </c>
      <c r="AD130">
        <f>'Energy consumption (raw)'!AB80*Lists!$H$99</f>
        <v>0</v>
      </c>
      <c r="AE130">
        <f>'Energy consumption (raw)'!AC80*Lists!$H$101</f>
        <v>0</v>
      </c>
      <c r="AF130">
        <f>'Energy consumption (raw)'!AD80*Lists!$H$101</f>
        <v>0</v>
      </c>
      <c r="AG130">
        <f>'Energy consumption (raw)'!AE80*Lists!$H$101</f>
        <v>0</v>
      </c>
      <c r="AH130">
        <f>'Energy consumption (raw)'!AF80*Lists!$H$100</f>
        <v>0</v>
      </c>
      <c r="AI130" s="167">
        <f t="shared" si="55"/>
        <v>5952.3754979999994</v>
      </c>
      <c r="AJ130" s="179">
        <f>'Energy consumption (raw)'!AG80</f>
        <v>5952.3754979999994</v>
      </c>
      <c r="AK130" s="179">
        <f>'Energy consumption (raw)'!AH80</f>
        <v>9767</v>
      </c>
      <c r="AL130">
        <f>IF(ROUND(AI130,-3)=ROUND('Energy consumption (raw)'!AG80,-3),1,0)</f>
        <v>1</v>
      </c>
      <c r="AM130" s="179" t="str">
        <f>'Energy consumption (raw)'!AJ80</f>
        <v>50. Ho Chi Minh</v>
      </c>
      <c r="AN130">
        <f>VLOOKUP(AM130,Lists!$F$9:$G$71,2,FALSE)</f>
        <v>1</v>
      </c>
    </row>
    <row r="131" spans="2:40" x14ac:dyDescent="0.25">
      <c r="B131" s="65" t="str">
        <f t="shared" si="53"/>
        <v>Transport72</v>
      </c>
      <c r="C131" s="179">
        <f>'Energy consumption (raw)'!B81</f>
        <v>72</v>
      </c>
      <c r="D131" s="179">
        <f>'Energy consumption (raw)'!C81</f>
        <v>0</v>
      </c>
      <c r="E131" s="179">
        <f>'Energy consumption (raw)'!D81</f>
        <v>0</v>
      </c>
      <c r="F131" s="179" t="str">
        <f>'Energy consumption (raw)'!E81</f>
        <v>Giao thông vận tải</v>
      </c>
      <c r="G131" s="179" t="str">
        <f>'Energy consumption (raw)'!F81</f>
        <v>Bốc xếp hàng hóa cảng biển</v>
      </c>
      <c r="H131" s="179" t="str">
        <f>'Energy consumption (raw)'!G81</f>
        <v>Transport</v>
      </c>
      <c r="I131" s="179" t="str">
        <f>'Energy consumption (raw)'!I81</f>
        <v>Transport</v>
      </c>
      <c r="J131" s="179" t="str">
        <f>INDEX(Sector!$E$6:$E$46,MATCH('Energy consumption (toe)'!I131,Sector!$B$6:$B$46,FALSE))</f>
        <v>Transport</v>
      </c>
      <c r="K131" s="179">
        <f>IFERROR('Energy consumption (raw)'!J81*Lists!$H$84,)</f>
        <v>0</v>
      </c>
      <c r="L131" s="179">
        <f>'Energy consumption (raw)'!K81*Lists!$H$84</f>
        <v>9397.4162219999998</v>
      </c>
      <c r="M131" s="179">
        <f>'Energy consumption (raw)'!L81*Lists!$H$84</f>
        <v>0</v>
      </c>
      <c r="N131" s="179">
        <f>'Energy consumption (raw)'!M81*Lists!$H$84</f>
        <v>0</v>
      </c>
      <c r="O131" s="178">
        <f t="shared" si="54"/>
        <v>9397.4162219999998</v>
      </c>
      <c r="P131">
        <f>'Energy consumption (raw)'!N81*Lists!$H$85</f>
        <v>0</v>
      </c>
      <c r="Q131">
        <f>'Energy consumption (raw)'!O81*Lists!$H$86</f>
        <v>0</v>
      </c>
      <c r="R131">
        <f>'Energy consumption (raw)'!P81*Lists!$H$87</f>
        <v>0</v>
      </c>
      <c r="S131">
        <f>'Energy consumption (raw)'!Q81*Lists!$H$88</f>
        <v>0</v>
      </c>
      <c r="T131">
        <f>'Energy consumption (raw)'!R81*Lists!$H$89</f>
        <v>0</v>
      </c>
      <c r="U131">
        <f>'Energy consumption (raw)'!S81*Lists!$H$90</f>
        <v>0</v>
      </c>
      <c r="V131">
        <f>'Energy consumption (raw)'!T81*Lists!$H$91</f>
        <v>0</v>
      </c>
      <c r="W131">
        <f>'Energy consumption (raw)'!U81*Lists!$H$92</f>
        <v>0</v>
      </c>
      <c r="X131">
        <f>'Energy consumption (raw)'!V81*Lists!$H$93</f>
        <v>0</v>
      </c>
      <c r="Y131">
        <f>'Energy consumption (raw)'!W81*Lists!$H$94</f>
        <v>0</v>
      </c>
      <c r="Z131">
        <f>'Energy consumption (raw)'!X81*Lists!$H$96*1000000</f>
        <v>0</v>
      </c>
      <c r="AA131">
        <f>'Energy consumption (raw)'!Y81*Lists!$H$97</f>
        <v>0</v>
      </c>
      <c r="AB131">
        <f>'Energy consumption (raw)'!Z81*Lists!$H$96</f>
        <v>0</v>
      </c>
      <c r="AC131">
        <f>'Energy consumption (raw)'!AA81*Lists!$H$98</f>
        <v>0</v>
      </c>
      <c r="AD131">
        <f>'Energy consumption (raw)'!AB81*Lists!$H$99</f>
        <v>0</v>
      </c>
      <c r="AE131">
        <f>'Energy consumption (raw)'!AC81*Lists!$H$101</f>
        <v>0</v>
      </c>
      <c r="AF131">
        <f>'Energy consumption (raw)'!AD81*Lists!$H$101</f>
        <v>0</v>
      </c>
      <c r="AG131">
        <f>'Energy consumption (raw)'!AE81*Lists!$H$101</f>
        <v>0</v>
      </c>
      <c r="AH131">
        <f>'Energy consumption (raw)'!AF81*Lists!$H$100</f>
        <v>0</v>
      </c>
      <c r="AI131" s="167">
        <f t="shared" si="55"/>
        <v>9397.4162219999998</v>
      </c>
      <c r="AJ131" s="179">
        <f>'Energy consumption (raw)'!AG81</f>
        <v>9397.4162219999998</v>
      </c>
      <c r="AK131" s="179">
        <f>'Energy consumption (raw)'!AH81</f>
        <v>10537</v>
      </c>
      <c r="AL131">
        <f>IF(ROUND(AI131,-3)=ROUND('Energy consumption (raw)'!AG81,-3),1,0)</f>
        <v>1</v>
      </c>
      <c r="AM131" s="179" t="str">
        <f>'Energy consumption (raw)'!AJ81</f>
        <v>50. Ho Chi Minh</v>
      </c>
      <c r="AN131">
        <f>VLOOKUP(AM131,Lists!$F$9:$G$71,2,FALSE)</f>
        <v>1</v>
      </c>
    </row>
    <row r="132" spans="2:40" x14ac:dyDescent="0.25">
      <c r="B132" s="65" t="str">
        <f t="shared" si="53"/>
        <v>Transport73</v>
      </c>
      <c r="C132" s="179">
        <f>'Energy consumption (raw)'!B82</f>
        <v>73</v>
      </c>
      <c r="D132" s="179">
        <f>'Energy consumption (raw)'!C82</f>
        <v>0</v>
      </c>
      <c r="E132" s="179">
        <f>'Energy consumption (raw)'!D82</f>
        <v>0</v>
      </c>
      <c r="F132" s="179" t="str">
        <f>'Energy consumption (raw)'!E82</f>
        <v>Giao thông vận tải</v>
      </c>
      <c r="G132" s="179" t="str">
        <f>'Energy consumption (raw)'!F82</f>
        <v>vận tải hàng hóa bằng ô tô chuyên dụng</v>
      </c>
      <c r="H132" s="179" t="str">
        <f>'Energy consumption (raw)'!G82</f>
        <v>Transport</v>
      </c>
      <c r="I132" s="179" t="str">
        <f>'Energy consumption (raw)'!I82</f>
        <v>Transport</v>
      </c>
      <c r="J132" s="179" t="str">
        <f>INDEX(Sector!$E$6:$E$46,MATCH('Energy consumption (toe)'!I132,Sector!$B$6:$B$46,FALSE))</f>
        <v>Transport</v>
      </c>
      <c r="K132" s="179">
        <f>IFERROR('Energy consumption (raw)'!J82*Lists!$H$84,)</f>
        <v>0</v>
      </c>
      <c r="L132" s="179">
        <f>'Energy consumption (raw)'!K82*Lists!$H$84</f>
        <v>95.695162700000012</v>
      </c>
      <c r="M132" s="179">
        <f>'Energy consumption (raw)'!L82*Lists!$H$84</f>
        <v>0</v>
      </c>
      <c r="N132" s="179">
        <f>'Energy consumption (raw)'!M82*Lists!$H$84</f>
        <v>0</v>
      </c>
      <c r="O132" s="178">
        <f t="shared" si="54"/>
        <v>95.695162700000012</v>
      </c>
      <c r="P132">
        <f>'Energy consumption (raw)'!N82*Lists!$H$85</f>
        <v>0</v>
      </c>
      <c r="Q132">
        <f>'Energy consumption (raw)'!O82*Lists!$H$86</f>
        <v>0</v>
      </c>
      <c r="R132">
        <f>'Energy consumption (raw)'!P82*Lists!$H$87</f>
        <v>0</v>
      </c>
      <c r="S132">
        <f>'Energy consumption (raw)'!Q82*Lists!$H$88</f>
        <v>0</v>
      </c>
      <c r="T132">
        <f>'Energy consumption (raw)'!R82*Lists!$H$89</f>
        <v>3211.3679999999999</v>
      </c>
      <c r="U132">
        <f>'Energy consumption (raw)'!S82*Lists!$H$90</f>
        <v>0</v>
      </c>
      <c r="V132">
        <f>'Energy consumption (raw)'!T82*Lists!$H$91</f>
        <v>0</v>
      </c>
      <c r="W132">
        <f>'Energy consumption (raw)'!U82*Lists!$H$92</f>
        <v>0</v>
      </c>
      <c r="X132">
        <f>'Energy consumption (raw)'!V82*Lists!$H$93</f>
        <v>13.261500000000002</v>
      </c>
      <c r="Y132">
        <f>'Energy consumption (raw)'!W82*Lists!$H$94</f>
        <v>0</v>
      </c>
      <c r="Z132">
        <f>'Energy consumption (raw)'!X82*Lists!$H$96*1000000</f>
        <v>0</v>
      </c>
      <c r="AA132">
        <f>'Energy consumption (raw)'!Y82*Lists!$H$97</f>
        <v>0</v>
      </c>
      <c r="AB132">
        <f>'Energy consumption (raw)'!Z82*Lists!$H$96</f>
        <v>0</v>
      </c>
      <c r="AC132">
        <f>'Energy consumption (raw)'!AA82*Lists!$H$98</f>
        <v>0</v>
      </c>
      <c r="AD132">
        <f>'Energy consumption (raw)'!AB82*Lists!$H$99</f>
        <v>0</v>
      </c>
      <c r="AE132">
        <f>'Energy consumption (raw)'!AC82*Lists!$H$101</f>
        <v>0</v>
      </c>
      <c r="AF132">
        <f>'Energy consumption (raw)'!AD82*Lists!$H$101</f>
        <v>0</v>
      </c>
      <c r="AG132">
        <f>'Energy consumption (raw)'!AE82*Lists!$H$101</f>
        <v>0</v>
      </c>
      <c r="AH132">
        <f>'Energy consumption (raw)'!AF82*Lists!$H$100</f>
        <v>0</v>
      </c>
      <c r="AI132" s="167">
        <f t="shared" si="55"/>
        <v>3320.3246626999999</v>
      </c>
      <c r="AJ132" s="179">
        <f>'Energy consumption (raw)'!AG82</f>
        <v>3320.3246626999999</v>
      </c>
      <c r="AK132" s="179">
        <f>'Energy consumption (raw)'!AH82</f>
        <v>3033</v>
      </c>
      <c r="AL132">
        <f>IF(ROUND(AI132,-3)=ROUND('Energy consumption (raw)'!AG82,-3),1,0)</f>
        <v>1</v>
      </c>
      <c r="AM132" s="179" t="str">
        <f>'Energy consumption (raw)'!AJ82</f>
        <v>50. Ho Chi Minh</v>
      </c>
      <c r="AN132">
        <f>VLOOKUP(AM132,Lists!$F$9:$G$71,2,FALSE)</f>
        <v>1</v>
      </c>
    </row>
    <row r="133" spans="2:40" x14ac:dyDescent="0.25">
      <c r="B133" s="65" t="str">
        <f t="shared" si="53"/>
        <v>Transport74</v>
      </c>
      <c r="C133" s="179">
        <f>'Energy consumption (raw)'!B83</f>
        <v>74</v>
      </c>
      <c r="D133" s="179">
        <f>'Energy consumption (raw)'!C83</f>
        <v>0</v>
      </c>
      <c r="E133" s="179">
        <f>'Energy consumption (raw)'!D83</f>
        <v>0</v>
      </c>
      <c r="F133" s="179" t="str">
        <f>'Energy consumption (raw)'!E83</f>
        <v>Giao thông vận tải</v>
      </c>
      <c r="G133" s="179" t="str">
        <f>'Energy consumption (raw)'!F83</f>
        <v>Hoạt động dịch vụ hỗ trợ khác liên quan đến vận tải</v>
      </c>
      <c r="H133" s="179" t="str">
        <f>'Energy consumption (raw)'!G83</f>
        <v>Transport</v>
      </c>
      <c r="I133" s="179" t="str">
        <f>'Energy consumption (raw)'!I83</f>
        <v>Transport</v>
      </c>
      <c r="J133" s="179" t="str">
        <f>INDEX(Sector!$E$6:$E$46,MATCH('Energy consumption (toe)'!I133,Sector!$B$6:$B$46,FALSE))</f>
        <v>Transport</v>
      </c>
      <c r="K133" s="179">
        <f>IFERROR('Energy consumption (raw)'!J83*Lists!$H$84,)</f>
        <v>0</v>
      </c>
      <c r="L133" s="179">
        <f>'Energy consumption (raw)'!K83*Lists!$H$84</f>
        <v>0</v>
      </c>
      <c r="M133" s="179">
        <f>'Energy consumption (raw)'!L83*Lists!$H$84</f>
        <v>0</v>
      </c>
      <c r="N133" s="179">
        <f>'Energy consumption (raw)'!M83*Lists!$H$84</f>
        <v>0</v>
      </c>
      <c r="O133" s="178">
        <f t="shared" si="54"/>
        <v>0</v>
      </c>
      <c r="P133">
        <f>'Energy consumption (raw)'!N83*Lists!$H$85</f>
        <v>0</v>
      </c>
      <c r="Q133">
        <f>'Energy consumption (raw)'!O83*Lists!$H$86</f>
        <v>0</v>
      </c>
      <c r="R133">
        <f>'Energy consumption (raw)'!P83*Lists!$H$87</f>
        <v>0</v>
      </c>
      <c r="S133">
        <f>'Energy consumption (raw)'!Q83*Lists!$H$88</f>
        <v>0</v>
      </c>
      <c r="T133">
        <f>'Energy consumption (raw)'!R83*Lists!$H$89</f>
        <v>2933.52</v>
      </c>
      <c r="U133">
        <f>'Energy consumption (raw)'!S83*Lists!$H$90</f>
        <v>0</v>
      </c>
      <c r="V133">
        <f>'Energy consumption (raw)'!T83*Lists!$H$91</f>
        <v>0</v>
      </c>
      <c r="W133">
        <f>'Energy consumption (raw)'!U83*Lists!$H$92</f>
        <v>0</v>
      </c>
      <c r="X133">
        <f>'Energy consumption (raw)'!V83*Lists!$H$93</f>
        <v>0</v>
      </c>
      <c r="Y133">
        <f>'Energy consumption (raw)'!W83*Lists!$H$94</f>
        <v>0</v>
      </c>
      <c r="Z133">
        <f>'Energy consumption (raw)'!X83*Lists!$H$96*1000000</f>
        <v>0</v>
      </c>
      <c r="AA133">
        <f>'Energy consumption (raw)'!Y83*Lists!$H$97</f>
        <v>0</v>
      </c>
      <c r="AB133">
        <f>'Energy consumption (raw)'!Z83*Lists!$H$96</f>
        <v>0</v>
      </c>
      <c r="AC133">
        <f>'Energy consumption (raw)'!AA83*Lists!$H$98</f>
        <v>0</v>
      </c>
      <c r="AD133">
        <f>'Energy consumption (raw)'!AB83*Lists!$H$99</f>
        <v>0</v>
      </c>
      <c r="AE133">
        <f>'Energy consumption (raw)'!AC83*Lists!$H$101</f>
        <v>0</v>
      </c>
      <c r="AF133">
        <f>'Energy consumption (raw)'!AD83*Lists!$H$101</f>
        <v>0</v>
      </c>
      <c r="AG133">
        <f>'Energy consumption (raw)'!AE83*Lists!$H$101</f>
        <v>0</v>
      </c>
      <c r="AH133">
        <f>'Energy consumption (raw)'!AF83*Lists!$H$100</f>
        <v>0</v>
      </c>
      <c r="AI133" s="167">
        <f t="shared" si="55"/>
        <v>2933.52</v>
      </c>
      <c r="AJ133" s="179">
        <f>'Energy consumption (raw)'!AG83</f>
        <v>2933.52</v>
      </c>
      <c r="AK133" s="179">
        <f>'Energy consumption (raw)'!AH83</f>
        <v>0</v>
      </c>
      <c r="AL133">
        <f>IF(ROUND(AI133,-3)=ROUND('Energy consumption (raw)'!AG83,-3),1,0)</f>
        <v>1</v>
      </c>
      <c r="AM133" s="179" t="str">
        <f>'Energy consumption (raw)'!AJ83</f>
        <v>50. Ho Chi Minh</v>
      </c>
      <c r="AN133">
        <f>VLOOKUP(AM133,Lists!$F$9:$G$71,2,FALSE)</f>
        <v>1</v>
      </c>
    </row>
    <row r="134" spans="2:40" x14ac:dyDescent="0.25">
      <c r="B134" s="65" t="str">
        <f t="shared" si="53"/>
        <v>Transport75</v>
      </c>
      <c r="C134" s="179">
        <f>'Energy consumption (raw)'!B84</f>
        <v>75</v>
      </c>
      <c r="D134" s="179">
        <f>'Energy consumption (raw)'!C84</f>
        <v>0</v>
      </c>
      <c r="E134" s="179">
        <f>'Energy consumption (raw)'!D84</f>
        <v>0</v>
      </c>
      <c r="F134" s="179" t="str">
        <f>'Energy consumption (raw)'!E84</f>
        <v>Giao thông vận tải</v>
      </c>
      <c r="G134" s="179" t="str">
        <f>'Energy consumption (raw)'!F84</f>
        <v>Hoạt động dịch vụ hỗ trợ trực tiếp cho vận tải đường thủy</v>
      </c>
      <c r="H134" s="179" t="str">
        <f>'Energy consumption (raw)'!G84</f>
        <v>Transport</v>
      </c>
      <c r="I134" s="179" t="str">
        <f>'Energy consumption (raw)'!I84</f>
        <v>Transport</v>
      </c>
      <c r="J134" s="179" t="str">
        <f>INDEX(Sector!$E$6:$E$46,MATCH('Energy consumption (toe)'!I134,Sector!$B$6:$B$46,FALSE))</f>
        <v>Transport</v>
      </c>
      <c r="K134" s="179">
        <f>IFERROR('Energy consumption (raw)'!J84*Lists!$H$84,)</f>
        <v>1031.6035100000001</v>
      </c>
      <c r="L134" s="179">
        <f>'Energy consumption (raw)'!K84*Lists!$H$84</f>
        <v>0</v>
      </c>
      <c r="M134" s="179">
        <f>'Energy consumption (raw)'!L84*Lists!$H$84</f>
        <v>0</v>
      </c>
      <c r="N134" s="179">
        <f>'Energy consumption (raw)'!M84*Lists!$H$84</f>
        <v>0</v>
      </c>
      <c r="O134" s="178">
        <f t="shared" si="54"/>
        <v>1031.6035100000001</v>
      </c>
      <c r="P134">
        <f>'Energy consumption (raw)'!N84*Lists!$H$85</f>
        <v>0</v>
      </c>
      <c r="Q134">
        <f>'Energy consumption (raw)'!O84*Lists!$H$86</f>
        <v>0</v>
      </c>
      <c r="R134">
        <f>'Energy consumption (raw)'!P84*Lists!$H$87</f>
        <v>0</v>
      </c>
      <c r="S134">
        <f>'Energy consumption (raw)'!Q84*Lists!$H$88</f>
        <v>0</v>
      </c>
      <c r="T134">
        <f>'Energy consumption (raw)'!R84*Lists!$H$89</f>
        <v>0</v>
      </c>
      <c r="U134">
        <f>'Energy consumption (raw)'!S84*Lists!$H$90</f>
        <v>0</v>
      </c>
      <c r="V134">
        <f>'Energy consumption (raw)'!T84*Lists!$H$91</f>
        <v>0</v>
      </c>
      <c r="W134">
        <f>'Energy consumption (raw)'!U84*Lists!$H$92</f>
        <v>0</v>
      </c>
      <c r="X134">
        <f>'Energy consumption (raw)'!V84*Lists!$H$93</f>
        <v>0</v>
      </c>
      <c r="Y134">
        <f>'Energy consumption (raw)'!W84*Lists!$H$94</f>
        <v>0</v>
      </c>
      <c r="Z134">
        <f>'Energy consumption (raw)'!X84*Lists!$H$96*1000000</f>
        <v>0</v>
      </c>
      <c r="AA134">
        <f>'Energy consumption (raw)'!Y84*Lists!$H$97</f>
        <v>0</v>
      </c>
      <c r="AB134">
        <f>'Energy consumption (raw)'!Z84*Lists!$H$96</f>
        <v>0</v>
      </c>
      <c r="AC134">
        <f>'Energy consumption (raw)'!AA84*Lists!$H$98</f>
        <v>0</v>
      </c>
      <c r="AD134">
        <f>'Energy consumption (raw)'!AB84*Lists!$H$99</f>
        <v>0</v>
      </c>
      <c r="AE134">
        <f>'Energy consumption (raw)'!AC84*Lists!$H$101</f>
        <v>0</v>
      </c>
      <c r="AF134">
        <f>'Energy consumption (raw)'!AD84*Lists!$H$101</f>
        <v>0</v>
      </c>
      <c r="AG134">
        <f>'Energy consumption (raw)'!AE84*Lists!$H$101</f>
        <v>0</v>
      </c>
      <c r="AH134">
        <f>'Energy consumption (raw)'!AF84*Lists!$H$100</f>
        <v>0</v>
      </c>
      <c r="AI134" s="167">
        <f t="shared" si="55"/>
        <v>1031.6035100000001</v>
      </c>
      <c r="AJ134" s="179">
        <f>'Energy consumption (raw)'!AG84</f>
        <v>1031.6035100000001</v>
      </c>
      <c r="AK134" s="179">
        <f>'Energy consumption (raw)'!AH84</f>
        <v>0</v>
      </c>
      <c r="AL134">
        <f>IF(ROUND(AI134,-3)=ROUND('Energy consumption (raw)'!AG84,-3),1,0)</f>
        <v>1</v>
      </c>
      <c r="AM134" s="179" t="str">
        <f>'Energy consumption (raw)'!AJ84</f>
        <v>51. Long An</v>
      </c>
      <c r="AN134">
        <f>VLOOKUP(AM134,Lists!$F$9:$G$71,2,FALSE)</f>
        <v>1</v>
      </c>
    </row>
    <row r="135" spans="2:40" x14ac:dyDescent="0.25">
      <c r="B135" s="65" t="str">
        <f t="shared" si="53"/>
        <v>Transport76</v>
      </c>
      <c r="C135" s="179">
        <f>'Energy consumption (raw)'!B85</f>
        <v>76</v>
      </c>
      <c r="D135" s="179">
        <f>'Energy consumption (raw)'!C85</f>
        <v>0</v>
      </c>
      <c r="E135" s="179">
        <f>'Energy consumption (raw)'!D85</f>
        <v>0</v>
      </c>
      <c r="F135" s="179" t="str">
        <f>'Energy consumption (raw)'!E85</f>
        <v>Giao thông vận tải</v>
      </c>
      <c r="G135" s="179" t="str">
        <f>'Energy consumption (raw)'!F85</f>
        <v>Vận tải hành khách ven biển</v>
      </c>
      <c r="H135" s="179" t="str">
        <f>'Energy consumption (raw)'!G85</f>
        <v>Transport</v>
      </c>
      <c r="I135" s="179" t="str">
        <f>'Energy consumption (raw)'!I85</f>
        <v>Transport</v>
      </c>
      <c r="J135" s="179" t="str">
        <f>INDEX(Sector!$E$6:$E$46,MATCH('Energy consumption (toe)'!I135,Sector!$B$6:$B$46,FALSE))</f>
        <v>Transport</v>
      </c>
      <c r="K135" s="179">
        <f>IFERROR('Energy consumption (raw)'!J85*Lists!$H$84,)</f>
        <v>0</v>
      </c>
      <c r="L135" s="179">
        <f>'Energy consumption (raw)'!K85*Lists!$H$84</f>
        <v>0</v>
      </c>
      <c r="M135" s="179">
        <f>'Energy consumption (raw)'!L85*Lists!$H$84</f>
        <v>0</v>
      </c>
      <c r="N135" s="179">
        <f>'Energy consumption (raw)'!M85*Lists!$H$84</f>
        <v>0</v>
      </c>
      <c r="O135" s="178">
        <f t="shared" si="54"/>
        <v>0</v>
      </c>
      <c r="P135">
        <f>'Energy consumption (raw)'!N85*Lists!$H$85</f>
        <v>0</v>
      </c>
      <c r="Q135">
        <f>'Energy consumption (raw)'!O85*Lists!$H$86</f>
        <v>0</v>
      </c>
      <c r="R135">
        <f>'Energy consumption (raw)'!P85*Lists!$H$87</f>
        <v>0</v>
      </c>
      <c r="S135">
        <f>'Energy consumption (raw)'!Q85*Lists!$H$88</f>
        <v>0</v>
      </c>
      <c r="T135">
        <f>'Energy consumption (raw)'!R85*Lists!$H$89</f>
        <v>5533.5</v>
      </c>
      <c r="U135">
        <f>'Energy consumption (raw)'!S85*Lists!$H$90</f>
        <v>0</v>
      </c>
      <c r="V135">
        <f>'Energy consumption (raw)'!T85*Lists!$H$91</f>
        <v>0</v>
      </c>
      <c r="W135">
        <f>'Energy consumption (raw)'!U85*Lists!$H$92</f>
        <v>0</v>
      </c>
      <c r="X135">
        <f>'Energy consumption (raw)'!V85*Lists!$H$93</f>
        <v>0</v>
      </c>
      <c r="Y135">
        <f>'Energy consumption (raw)'!W85*Lists!$H$94</f>
        <v>0</v>
      </c>
      <c r="Z135">
        <f>'Energy consumption (raw)'!X85*Lists!$H$96*1000000</f>
        <v>0</v>
      </c>
      <c r="AA135">
        <f>'Energy consumption (raw)'!Y85*Lists!$H$97</f>
        <v>0</v>
      </c>
      <c r="AB135">
        <f>'Energy consumption (raw)'!Z85*Lists!$H$96</f>
        <v>0</v>
      </c>
      <c r="AC135">
        <f>'Energy consumption (raw)'!AA85*Lists!$H$98</f>
        <v>0</v>
      </c>
      <c r="AD135">
        <f>'Energy consumption (raw)'!AB85*Lists!$H$99</f>
        <v>0</v>
      </c>
      <c r="AE135">
        <f>'Energy consumption (raw)'!AC85*Lists!$H$101</f>
        <v>0</v>
      </c>
      <c r="AF135">
        <f>'Energy consumption (raw)'!AD85*Lists!$H$101</f>
        <v>0</v>
      </c>
      <c r="AG135">
        <f>'Energy consumption (raw)'!AE85*Lists!$H$101</f>
        <v>0</v>
      </c>
      <c r="AH135">
        <f>'Energy consumption (raw)'!AF85*Lists!$H$100</f>
        <v>0</v>
      </c>
      <c r="AI135" s="167">
        <f t="shared" si="55"/>
        <v>5533.5</v>
      </c>
      <c r="AJ135" s="179">
        <f>'Energy consumption (raw)'!AG85</f>
        <v>5533.5</v>
      </c>
      <c r="AK135" s="179">
        <f>'Energy consumption (raw)'!AH85</f>
        <v>5927</v>
      </c>
      <c r="AL135">
        <f>IF(ROUND(AI135,-3)=ROUND('Energy consumption (raw)'!AG85,-3),1,0)</f>
        <v>1</v>
      </c>
      <c r="AM135" s="179" t="str">
        <f>'Energy consumption (raw)'!AJ85</f>
        <v>61. Kien Giang</v>
      </c>
      <c r="AN135">
        <f>VLOOKUP(AM135,Lists!$F$9:$G$71,2,FALSE)</f>
        <v>1</v>
      </c>
    </row>
    <row r="136" spans="2:40" x14ac:dyDescent="0.25">
      <c r="B136" s="65" t="str">
        <f t="shared" si="53"/>
        <v>Transport77</v>
      </c>
      <c r="C136" s="179">
        <f>'Energy consumption (raw)'!B86</f>
        <v>77</v>
      </c>
      <c r="D136" s="179">
        <f>'Energy consumption (raw)'!C86</f>
        <v>0</v>
      </c>
      <c r="E136" s="179">
        <f>'Energy consumption (raw)'!D86</f>
        <v>0</v>
      </c>
      <c r="F136" s="179" t="str">
        <f>'Energy consumption (raw)'!E86</f>
        <v>Giao thông vận tải</v>
      </c>
      <c r="G136" s="179" t="str">
        <f>'Energy consumption (raw)'!F86</f>
        <v>Vận tải hàng không</v>
      </c>
      <c r="H136" s="179" t="str">
        <f>'Energy consumption (raw)'!G86</f>
        <v>Transport</v>
      </c>
      <c r="I136" s="179" t="str">
        <f>'Energy consumption (raw)'!I86</f>
        <v>Transport</v>
      </c>
      <c r="J136" s="179" t="str">
        <f>INDEX(Sector!$E$6:$E$46,MATCH('Energy consumption (toe)'!I136,Sector!$B$6:$B$46,FALSE))</f>
        <v>Transport</v>
      </c>
      <c r="K136" s="179">
        <f>IFERROR('Energy consumption (raw)'!J86*Lists!$H$84,)</f>
        <v>0</v>
      </c>
      <c r="L136" s="179">
        <f>'Energy consumption (raw)'!K86*Lists!$H$84</f>
        <v>1035.9702</v>
      </c>
      <c r="M136" s="179">
        <f>'Energy consumption (raw)'!L86*Lists!$H$84</f>
        <v>0</v>
      </c>
      <c r="N136" s="179">
        <f>'Energy consumption (raw)'!M86*Lists!$H$84</f>
        <v>0</v>
      </c>
      <c r="O136" s="178">
        <f t="shared" si="54"/>
        <v>1035.9702</v>
      </c>
      <c r="P136">
        <f>'Energy consumption (raw)'!N86*Lists!$H$85</f>
        <v>0</v>
      </c>
      <c r="Q136">
        <f>'Energy consumption (raw)'!O86*Lists!$H$86</f>
        <v>0</v>
      </c>
      <c r="R136">
        <f>'Energy consumption (raw)'!P86*Lists!$H$87</f>
        <v>0</v>
      </c>
      <c r="S136">
        <f>'Energy consumption (raw)'!Q86*Lists!$H$88</f>
        <v>0</v>
      </c>
      <c r="T136">
        <f>'Energy consumption (raw)'!R86*Lists!$H$89</f>
        <v>0</v>
      </c>
      <c r="U136">
        <f>'Energy consumption (raw)'!S86*Lists!$H$90</f>
        <v>180.47040000000001</v>
      </c>
      <c r="V136">
        <f>'Energy consumption (raw)'!T86*Lists!$H$91</f>
        <v>0</v>
      </c>
      <c r="W136">
        <f>'Energy consumption (raw)'!U86*Lists!$H$92</f>
        <v>0</v>
      </c>
      <c r="X136">
        <f>'Energy consumption (raw)'!V86*Lists!$H$93</f>
        <v>0</v>
      </c>
      <c r="Y136">
        <f>'Energy consumption (raw)'!W86*Lists!$H$94</f>
        <v>8.0825399999999998</v>
      </c>
      <c r="Z136">
        <f>'Energy consumption (raw)'!X86*Lists!$H$96*1000000</f>
        <v>0</v>
      </c>
      <c r="AA136">
        <f>'Energy consumption (raw)'!Y86*Lists!$H$97</f>
        <v>0</v>
      </c>
      <c r="AB136">
        <f>'Energy consumption (raw)'!Z86*Lists!$H$96</f>
        <v>0</v>
      </c>
      <c r="AC136">
        <f>'Energy consumption (raw)'!AA86*Lists!$H$98</f>
        <v>0</v>
      </c>
      <c r="AD136">
        <f>'Energy consumption (raw)'!AB86*Lists!$H$99</f>
        <v>0</v>
      </c>
      <c r="AE136">
        <f>'Energy consumption (raw)'!AC86*Lists!$H$101</f>
        <v>0</v>
      </c>
      <c r="AF136">
        <f>'Energy consumption (raw)'!AD86*Lists!$H$101</f>
        <v>0</v>
      </c>
      <c r="AG136">
        <f>'Energy consumption (raw)'!AE86*Lists!$H$101</f>
        <v>0</v>
      </c>
      <c r="AH136">
        <f>'Energy consumption (raw)'!AF86*Lists!$H$100</f>
        <v>0</v>
      </c>
      <c r="AI136" s="167">
        <f t="shared" si="55"/>
        <v>1224.52314</v>
      </c>
      <c r="AJ136" s="179">
        <f>'Energy consumption (raw)'!AG86</f>
        <v>1224.52314</v>
      </c>
      <c r="AK136" s="179">
        <f>'Energy consumption (raw)'!AH86</f>
        <v>2069</v>
      </c>
      <c r="AL136">
        <f>IF(ROUND(AI136,-3)=ROUND('Energy consumption (raw)'!AG86,-3),1,0)</f>
        <v>1</v>
      </c>
      <c r="AM136" s="179" t="str">
        <f>'Energy consumption (raw)'!AJ86</f>
        <v>61. Kien Giang</v>
      </c>
      <c r="AN136">
        <f>VLOOKUP(AM136,Lists!$F$9:$G$71,2,FALSE)</f>
        <v>1</v>
      </c>
    </row>
    <row r="137" spans="2:40" x14ac:dyDescent="0.25">
      <c r="B137" s="65" t="str">
        <f t="shared" si="53"/>
        <v>Transport78</v>
      </c>
      <c r="C137" s="179">
        <f>'Energy consumption (raw)'!B87</f>
        <v>78</v>
      </c>
      <c r="D137" s="179">
        <f>'Energy consumption (raw)'!C87</f>
        <v>0</v>
      </c>
      <c r="E137" s="179">
        <f>'Energy consumption (raw)'!D87</f>
        <v>0</v>
      </c>
      <c r="F137" s="179" t="str">
        <f>'Energy consumption (raw)'!E87</f>
        <v>Giao thông vận tải</v>
      </c>
      <c r="G137" s="179" t="str">
        <f>'Energy consumption (raw)'!F87</f>
        <v>Vận chuyển hành khách, hàng hóa</v>
      </c>
      <c r="H137" s="179" t="str">
        <f>'Energy consumption (raw)'!G87</f>
        <v>Transport</v>
      </c>
      <c r="I137" s="179" t="str">
        <f>'Energy consumption (raw)'!I87</f>
        <v>Transport</v>
      </c>
      <c r="J137" s="179" t="str">
        <f>INDEX(Sector!$E$6:$E$46,MATCH('Energy consumption (toe)'!I137,Sector!$B$6:$B$46,FALSE))</f>
        <v>Transport</v>
      </c>
      <c r="K137" s="179">
        <f>IFERROR('Energy consumption (raw)'!J87*Lists!$H$84,)</f>
        <v>0</v>
      </c>
      <c r="L137" s="179">
        <f>'Energy consumption (raw)'!K87*Lists!$H$84</f>
        <v>0</v>
      </c>
      <c r="M137" s="179">
        <f>'Energy consumption (raw)'!L87*Lists!$H$84</f>
        <v>0</v>
      </c>
      <c r="N137" s="179">
        <f>'Energy consumption (raw)'!M87*Lists!$H$84</f>
        <v>0</v>
      </c>
      <c r="O137" s="178">
        <f t="shared" si="54"/>
        <v>0</v>
      </c>
      <c r="P137">
        <f>'Energy consumption (raw)'!N87*Lists!$H$85</f>
        <v>0</v>
      </c>
      <c r="Q137">
        <f>'Energy consumption (raw)'!O87*Lists!$H$86</f>
        <v>0</v>
      </c>
      <c r="R137">
        <f>'Energy consumption (raw)'!P87*Lists!$H$87</f>
        <v>0</v>
      </c>
      <c r="S137">
        <f>'Energy consumption (raw)'!Q87*Lists!$H$88</f>
        <v>0</v>
      </c>
      <c r="T137">
        <f>'Energy consumption (raw)'!R87*Lists!$H$89</f>
        <v>3665.9106000000002</v>
      </c>
      <c r="U137">
        <f>'Energy consumption (raw)'!S87*Lists!$H$90</f>
        <v>0</v>
      </c>
      <c r="V137">
        <f>'Energy consumption (raw)'!T87*Lists!$H$91</f>
        <v>0</v>
      </c>
      <c r="W137">
        <f>'Energy consumption (raw)'!U87*Lists!$H$92</f>
        <v>0</v>
      </c>
      <c r="X137">
        <f>'Energy consumption (raw)'!V87*Lists!$H$93</f>
        <v>0</v>
      </c>
      <c r="Y137">
        <f>'Energy consumption (raw)'!W87*Lists!$H$94</f>
        <v>0</v>
      </c>
      <c r="Z137">
        <f>'Energy consumption (raw)'!X87*Lists!$H$96*1000000</f>
        <v>0</v>
      </c>
      <c r="AA137">
        <f>'Energy consumption (raw)'!Y87*Lists!$H$97</f>
        <v>0</v>
      </c>
      <c r="AB137">
        <f>'Energy consumption (raw)'!Z87*Lists!$H$96</f>
        <v>0</v>
      </c>
      <c r="AC137">
        <f>'Energy consumption (raw)'!AA87*Lists!$H$98</f>
        <v>0</v>
      </c>
      <c r="AD137">
        <f>'Energy consumption (raw)'!AB87*Lists!$H$99</f>
        <v>0</v>
      </c>
      <c r="AE137">
        <f>'Energy consumption (raw)'!AC87*Lists!$H$101</f>
        <v>0</v>
      </c>
      <c r="AF137">
        <f>'Energy consumption (raw)'!AD87*Lists!$H$101</f>
        <v>0</v>
      </c>
      <c r="AG137">
        <f>'Energy consumption (raw)'!AE87*Lists!$H$101</f>
        <v>0</v>
      </c>
      <c r="AH137">
        <f>'Energy consumption (raw)'!AF87*Lists!$H$100</f>
        <v>0</v>
      </c>
      <c r="AI137" s="167">
        <f t="shared" si="55"/>
        <v>3665.9106000000002</v>
      </c>
      <c r="AJ137" s="179">
        <f>'Energy consumption (raw)'!AG87</f>
        <v>3665.9106000000002</v>
      </c>
      <c r="AK137" s="179">
        <f>'Energy consumption (raw)'!AH87</f>
        <v>4656</v>
      </c>
      <c r="AL137">
        <f>IF(ROUND(AI137,-3)=ROUND('Energy consumption (raw)'!AG87,-3),1,0)</f>
        <v>1</v>
      </c>
      <c r="AM137" s="179" t="str">
        <f>'Energy consumption (raw)'!AJ87</f>
        <v>61. Kien Giang</v>
      </c>
      <c r="AN137">
        <f>VLOOKUP(AM137,Lists!$F$9:$G$71,2,FALSE)</f>
        <v>1</v>
      </c>
    </row>
    <row r="138" spans="2:40" x14ac:dyDescent="0.25">
      <c r="B138" s="65" t="str">
        <f t="shared" si="53"/>
        <v>Transport79</v>
      </c>
      <c r="C138" s="179">
        <f>'Energy consumption (raw)'!B88</f>
        <v>79</v>
      </c>
      <c r="D138" s="179">
        <f>'Energy consumption (raw)'!C88</f>
        <v>0</v>
      </c>
      <c r="E138" s="179">
        <f>'Energy consumption (raw)'!D88</f>
        <v>0</v>
      </c>
      <c r="F138" s="179" t="str">
        <f>'Energy consumption (raw)'!E88</f>
        <v>Giao thông vận tải</v>
      </c>
      <c r="G138" s="179" t="str">
        <f>'Energy consumption (raw)'!F88</f>
        <v>Vận tải hành khách, hàng hóa</v>
      </c>
      <c r="H138" s="179" t="str">
        <f>'Energy consumption (raw)'!G88</f>
        <v>Transport</v>
      </c>
      <c r="I138" s="179" t="str">
        <f>'Energy consumption (raw)'!I88</f>
        <v>Transport</v>
      </c>
      <c r="J138" s="179" t="str">
        <f>INDEX(Sector!$E$6:$E$46,MATCH('Energy consumption (toe)'!I138,Sector!$B$6:$B$46,FALSE))</f>
        <v>Transport</v>
      </c>
      <c r="K138" s="179">
        <f>IFERROR('Energy consumption (raw)'!J88*Lists!$H$84,)</f>
        <v>0</v>
      </c>
      <c r="L138" s="179">
        <f>'Energy consumption (raw)'!K88*Lists!$H$84</f>
        <v>25.268168000000003</v>
      </c>
      <c r="M138" s="179">
        <f>'Energy consumption (raw)'!L88*Lists!$H$84</f>
        <v>0</v>
      </c>
      <c r="N138" s="179">
        <f>'Energy consumption (raw)'!M88*Lists!$H$84</f>
        <v>0</v>
      </c>
      <c r="O138" s="178">
        <f t="shared" si="54"/>
        <v>25.268168000000003</v>
      </c>
      <c r="P138">
        <f>'Energy consumption (raw)'!N88*Lists!$H$85</f>
        <v>0</v>
      </c>
      <c r="Q138">
        <f>'Energy consumption (raw)'!O88*Lists!$H$86</f>
        <v>0</v>
      </c>
      <c r="R138">
        <f>'Energy consumption (raw)'!P88*Lists!$H$87</f>
        <v>0</v>
      </c>
      <c r="S138">
        <f>'Energy consumption (raw)'!Q88*Lists!$H$88</f>
        <v>0</v>
      </c>
      <c r="T138">
        <f>'Energy consumption (raw)'!R88*Lists!$H$89</f>
        <v>0</v>
      </c>
      <c r="U138">
        <f>'Energy consumption (raw)'!S88*Lists!$H$90</f>
        <v>8254.4660000000003</v>
      </c>
      <c r="V138">
        <f>'Energy consumption (raw)'!T88*Lists!$H$91</f>
        <v>0</v>
      </c>
      <c r="W138">
        <f>'Energy consumption (raw)'!U88*Lists!$H$92</f>
        <v>0</v>
      </c>
      <c r="X138">
        <f>'Energy consumption (raw)'!V88*Lists!$H$93</f>
        <v>0</v>
      </c>
      <c r="Y138">
        <f>'Energy consumption (raw)'!W88*Lists!$H$94</f>
        <v>0</v>
      </c>
      <c r="Z138">
        <f>'Energy consumption (raw)'!X88*Lists!$H$96*1000000</f>
        <v>0</v>
      </c>
      <c r="AA138">
        <f>'Energy consumption (raw)'!Y88*Lists!$H$97</f>
        <v>0</v>
      </c>
      <c r="AB138">
        <f>'Energy consumption (raw)'!Z88*Lists!$H$96</f>
        <v>0</v>
      </c>
      <c r="AC138">
        <f>'Energy consumption (raw)'!AA88*Lists!$H$98</f>
        <v>0</v>
      </c>
      <c r="AD138">
        <f>'Energy consumption (raw)'!AB88*Lists!$H$99</f>
        <v>0</v>
      </c>
      <c r="AE138">
        <f>'Energy consumption (raw)'!AC88*Lists!$H$101</f>
        <v>0</v>
      </c>
      <c r="AF138">
        <f>'Energy consumption (raw)'!AD88*Lists!$H$101</f>
        <v>0</v>
      </c>
      <c r="AG138">
        <f>'Energy consumption (raw)'!AE88*Lists!$H$101</f>
        <v>0</v>
      </c>
      <c r="AH138">
        <f>'Energy consumption (raw)'!AF88*Lists!$H$100</f>
        <v>0</v>
      </c>
      <c r="AI138" s="167">
        <f t="shared" si="55"/>
        <v>8279.7341680000009</v>
      </c>
      <c r="AJ138" s="179">
        <f>'Energy consumption (raw)'!AG88</f>
        <v>8279.7341680000009</v>
      </c>
      <c r="AK138" s="179">
        <f>'Energy consumption (raw)'!AH88</f>
        <v>10509</v>
      </c>
      <c r="AL138">
        <f>IF(ROUND(AI138,-3)=ROUND('Energy consumption (raw)'!AG88,-3),1,0)</f>
        <v>1</v>
      </c>
      <c r="AM138" s="179" t="str">
        <f>'Energy consumption (raw)'!AJ88</f>
        <v>61. Kien Giang</v>
      </c>
      <c r="AN138">
        <f>VLOOKUP(AM138,Lists!$F$9:$G$71,2,FALSE)</f>
        <v>1</v>
      </c>
    </row>
    <row r="139" spans="2:40" x14ac:dyDescent="0.25">
      <c r="B139" s="65" t="str">
        <f t="shared" si="53"/>
        <v>Transport80</v>
      </c>
      <c r="C139" s="179">
        <f>'Energy consumption (raw)'!B89</f>
        <v>80</v>
      </c>
      <c r="D139" s="179">
        <f>'Energy consumption (raw)'!C89</f>
        <v>0</v>
      </c>
      <c r="E139" s="179">
        <f>'Energy consumption (raw)'!D89</f>
        <v>0</v>
      </c>
      <c r="F139" s="179" t="str">
        <f>'Energy consumption (raw)'!E89</f>
        <v>Giao thông vận tải</v>
      </c>
      <c r="G139" s="179" t="str">
        <f>'Energy consumption (raw)'!F89</f>
        <v>Vận chuyển hành khách, hàng hóa</v>
      </c>
      <c r="H139" s="179" t="str">
        <f>'Energy consumption (raw)'!G89</f>
        <v>Transport</v>
      </c>
      <c r="I139" s="179" t="str">
        <f>'Energy consumption (raw)'!I89</f>
        <v>Transport</v>
      </c>
      <c r="J139" s="179" t="str">
        <f>INDEX(Sector!$E$6:$E$46,MATCH('Energy consumption (toe)'!I139,Sector!$B$6:$B$46,FALSE))</f>
        <v>Transport</v>
      </c>
      <c r="K139" s="179">
        <f>IFERROR('Energy consumption (raw)'!J89*Lists!$H$84,)</f>
        <v>0</v>
      </c>
      <c r="L139" s="179">
        <f>'Energy consumption (raw)'!K89*Lists!$H$84</f>
        <v>24.663157700000003</v>
      </c>
      <c r="M139" s="179">
        <f>'Energy consumption (raw)'!L89*Lists!$H$84</f>
        <v>0</v>
      </c>
      <c r="N139" s="179">
        <f>'Energy consumption (raw)'!M89*Lists!$H$84</f>
        <v>0</v>
      </c>
      <c r="O139" s="178">
        <f t="shared" si="54"/>
        <v>24.663157700000003</v>
      </c>
      <c r="P139">
        <f>'Energy consumption (raw)'!N89*Lists!$H$85</f>
        <v>0</v>
      </c>
      <c r="Q139">
        <f>'Energy consumption (raw)'!O89*Lists!$H$86</f>
        <v>0</v>
      </c>
      <c r="R139">
        <f>'Energy consumption (raw)'!P89*Lists!$H$87</f>
        <v>0</v>
      </c>
      <c r="S139">
        <f>'Energy consumption (raw)'!Q89*Lists!$H$88</f>
        <v>0</v>
      </c>
      <c r="T139">
        <f>'Energy consumption (raw)'!R89*Lists!$H$89</f>
        <v>0</v>
      </c>
      <c r="U139">
        <f>'Energy consumption (raw)'!S89*Lists!$H$90</f>
        <v>2135.7600000000002</v>
      </c>
      <c r="V139">
        <f>'Energy consumption (raw)'!T89*Lists!$H$91</f>
        <v>0</v>
      </c>
      <c r="W139">
        <f>'Energy consumption (raw)'!U89*Lists!$H$92</f>
        <v>0</v>
      </c>
      <c r="X139">
        <f>'Energy consumption (raw)'!V89*Lists!$H$93</f>
        <v>0</v>
      </c>
      <c r="Y139">
        <f>'Energy consumption (raw)'!W89*Lists!$H$94</f>
        <v>0</v>
      </c>
      <c r="Z139">
        <f>'Energy consumption (raw)'!X89*Lists!$H$96*1000000</f>
        <v>0</v>
      </c>
      <c r="AA139">
        <f>'Energy consumption (raw)'!Y89*Lists!$H$97</f>
        <v>0</v>
      </c>
      <c r="AB139">
        <f>'Energy consumption (raw)'!Z89*Lists!$H$96</f>
        <v>0</v>
      </c>
      <c r="AC139">
        <f>'Energy consumption (raw)'!AA89*Lists!$H$98</f>
        <v>0</v>
      </c>
      <c r="AD139">
        <f>'Energy consumption (raw)'!AB89*Lists!$H$99</f>
        <v>0</v>
      </c>
      <c r="AE139">
        <f>'Energy consumption (raw)'!AC89*Lists!$H$101</f>
        <v>0</v>
      </c>
      <c r="AF139">
        <f>'Energy consumption (raw)'!AD89*Lists!$H$101</f>
        <v>0</v>
      </c>
      <c r="AG139">
        <f>'Energy consumption (raw)'!AE89*Lists!$H$101</f>
        <v>0</v>
      </c>
      <c r="AH139">
        <f>'Energy consumption (raw)'!AF89*Lists!$H$100</f>
        <v>0</v>
      </c>
      <c r="AI139" s="167">
        <f t="shared" si="55"/>
        <v>2160.4231577</v>
      </c>
      <c r="AJ139" s="179">
        <f>'Energy consumption (raw)'!AG89</f>
        <v>2160.4231577</v>
      </c>
      <c r="AK139" s="179">
        <f>'Energy consumption (raw)'!AH89</f>
        <v>2287</v>
      </c>
      <c r="AL139">
        <f>IF(ROUND(AI139,-3)=ROUND('Energy consumption (raw)'!AG89,-3),1,0)</f>
        <v>1</v>
      </c>
      <c r="AM139" s="179" t="str">
        <f>'Energy consumption (raw)'!AJ89</f>
        <v>61. Kien Giang</v>
      </c>
      <c r="AN139">
        <f>VLOOKUP(AM139,Lists!$F$9:$G$71,2,FALSE)</f>
        <v>1</v>
      </c>
    </row>
    <row r="140" spans="2:40" x14ac:dyDescent="0.25">
      <c r="B140" s="65" t="str">
        <f t="shared" si="53"/>
        <v>Agriculture1</v>
      </c>
      <c r="C140" s="179">
        <f>'Energy consumption (raw)'!B90</f>
        <v>1</v>
      </c>
      <c r="D140" s="179">
        <f>'Energy consumption (raw)'!C90</f>
        <v>0</v>
      </c>
      <c r="E140" s="179">
        <f>'Energy consumption (raw)'!D90</f>
        <v>0</v>
      </c>
      <c r="F140" s="179" t="str">
        <f>'Energy consumption (raw)'!E90</f>
        <v>Nông nghiệp</v>
      </c>
      <c r="G140" s="179" t="str">
        <f>'Energy consumption (raw)'!F90</f>
        <v>Hoạt động dịch vụ nông nghiệp</v>
      </c>
      <c r="H140" s="179" t="str">
        <f>'Energy consumption (raw)'!G90</f>
        <v>Agriculture</v>
      </c>
      <c r="I140" s="179" t="str">
        <f>'Energy consumption (raw)'!I90</f>
        <v>Agriculture</v>
      </c>
      <c r="J140" s="179" t="str">
        <f>INDEX(Sector!$E$6:$E$46,MATCH('Energy consumption (toe)'!I140,Sector!$B$6:$B$46,FALSE))</f>
        <v>Agriculture</v>
      </c>
      <c r="K140" s="179">
        <f>IFERROR('Energy consumption (raw)'!J90*Lists!$H$84,)</f>
        <v>0</v>
      </c>
      <c r="L140" s="179">
        <f>'Energy consumption (raw)'!K90*Lists!$H$84</f>
        <v>2675.2020181000003</v>
      </c>
      <c r="M140" s="179">
        <f>'Energy consumption (raw)'!L90*Lists!$H$84</f>
        <v>0</v>
      </c>
      <c r="N140" s="179">
        <f>'Energy consumption (raw)'!M90*Lists!$H$84</f>
        <v>0</v>
      </c>
      <c r="O140" s="178">
        <f t="shared" si="54"/>
        <v>2675.2020181000003</v>
      </c>
      <c r="P140">
        <f>'Energy consumption (raw)'!N90*Lists!$H$85</f>
        <v>0</v>
      </c>
      <c r="Q140">
        <f>'Energy consumption (raw)'!O90*Lists!$H$86</f>
        <v>0</v>
      </c>
      <c r="R140">
        <f>'Energy consumption (raw)'!P90*Lists!$H$87</f>
        <v>0</v>
      </c>
      <c r="S140">
        <f>'Energy consumption (raw)'!Q90*Lists!$H$88</f>
        <v>0</v>
      </c>
      <c r="T140">
        <f>'Energy consumption (raw)'!R90*Lists!$H$89</f>
        <v>0</v>
      </c>
      <c r="U140">
        <f>'Energy consumption (raw)'!S90*Lists!$H$90</f>
        <v>0</v>
      </c>
      <c r="V140">
        <f>'Energy consumption (raw)'!T90*Lists!$H$91</f>
        <v>0</v>
      </c>
      <c r="W140">
        <f>'Energy consumption (raw)'!U90*Lists!$H$92</f>
        <v>0</v>
      </c>
      <c r="X140">
        <f>'Energy consumption (raw)'!V90*Lists!$H$93</f>
        <v>0</v>
      </c>
      <c r="Y140">
        <f>'Energy consumption (raw)'!W90*Lists!$H$94</f>
        <v>0</v>
      </c>
      <c r="Z140">
        <f>'Energy consumption (raw)'!X90*Lists!$H$96*1000000</f>
        <v>0</v>
      </c>
      <c r="AA140">
        <f>'Energy consumption (raw)'!Y90*Lists!$H$97</f>
        <v>0</v>
      </c>
      <c r="AB140">
        <f>'Energy consumption (raw)'!Z90*Lists!$H$96</f>
        <v>0</v>
      </c>
      <c r="AC140">
        <f>'Energy consumption (raw)'!AA90*Lists!$H$98</f>
        <v>0</v>
      </c>
      <c r="AD140">
        <f>'Energy consumption (raw)'!AB90*Lists!$H$99</f>
        <v>0</v>
      </c>
      <c r="AE140">
        <f>'Energy consumption (raw)'!AC90*Lists!$H$101</f>
        <v>0</v>
      </c>
      <c r="AF140">
        <f>'Energy consumption (raw)'!AD90*Lists!$H$101</f>
        <v>0</v>
      </c>
      <c r="AG140">
        <f>'Energy consumption (raw)'!AE90*Lists!$H$101</f>
        <v>0</v>
      </c>
      <c r="AH140">
        <f>'Energy consumption (raw)'!AF90*Lists!$H$100</f>
        <v>0</v>
      </c>
      <c r="AI140" s="167">
        <f t="shared" si="55"/>
        <v>2675.2020181000003</v>
      </c>
      <c r="AJ140" s="179">
        <f>'Energy consumption (raw)'!AG90</f>
        <v>2675.2020181000003</v>
      </c>
      <c r="AK140" s="179">
        <f>'Energy consumption (raw)'!AH90</f>
        <v>2476</v>
      </c>
      <c r="AL140">
        <f>IF(ROUND(AI140,-3)=ROUND('Energy consumption (raw)'!AG90,-3),1,0)</f>
        <v>1</v>
      </c>
      <c r="AM140" s="179" t="str">
        <f>'Energy consumption (raw)'!AJ90</f>
        <v>3. Bac Ninh</v>
      </c>
      <c r="AN140">
        <f>VLOOKUP(AM140,Lists!$F$9:$G$71,2,FALSE)</f>
        <v>1</v>
      </c>
    </row>
    <row r="141" spans="2:40" x14ac:dyDescent="0.25">
      <c r="B141" s="65" t="str">
        <f t="shared" si="53"/>
        <v>Agriculture2</v>
      </c>
      <c r="C141" s="179">
        <f>'Energy consumption (raw)'!B91</f>
        <v>2</v>
      </c>
      <c r="D141" s="179">
        <f>'Energy consumption (raw)'!C91</f>
        <v>0</v>
      </c>
      <c r="E141" s="179">
        <f>'Energy consumption (raw)'!D91</f>
        <v>0</v>
      </c>
      <c r="F141" s="179" t="str">
        <f>'Energy consumption (raw)'!E91</f>
        <v>Nông nghiệp</v>
      </c>
      <c r="G141" s="179" t="str">
        <f>'Energy consumption (raw)'!F91</f>
        <v>Nuôi trồng thủy sản</v>
      </c>
      <c r="H141" s="179" t="str">
        <f>'Energy consumption (raw)'!G91</f>
        <v>Agriculture</v>
      </c>
      <c r="I141" s="179" t="str">
        <f>'Energy consumption (raw)'!I91</f>
        <v>Agriculture</v>
      </c>
      <c r="J141" s="179" t="str">
        <f>INDEX(Sector!$E$6:$E$46,MATCH('Energy consumption (toe)'!I141,Sector!$B$6:$B$46,FALSE))</f>
        <v>Agriculture</v>
      </c>
      <c r="K141" s="179">
        <f>IFERROR('Energy consumption (raw)'!J91*Lists!$H$84,)</f>
        <v>0</v>
      </c>
      <c r="L141" s="179">
        <f>'Energy consumption (raw)'!K91*Lists!$H$84</f>
        <v>557.06435240000008</v>
      </c>
      <c r="M141" s="179">
        <f>'Energy consumption (raw)'!L91*Lists!$H$84</f>
        <v>0</v>
      </c>
      <c r="N141" s="179">
        <f>'Energy consumption (raw)'!M91*Lists!$H$84</f>
        <v>0</v>
      </c>
      <c r="O141" s="178">
        <f t="shared" si="54"/>
        <v>557.06435240000008</v>
      </c>
      <c r="P141">
        <f>'Energy consumption (raw)'!N91*Lists!$H$85</f>
        <v>0</v>
      </c>
      <c r="Q141">
        <f>'Energy consumption (raw)'!O91*Lists!$H$86</f>
        <v>0</v>
      </c>
      <c r="R141">
        <f>'Energy consumption (raw)'!P91*Lists!$H$87</f>
        <v>0</v>
      </c>
      <c r="S141">
        <f>'Energy consumption (raw)'!Q91*Lists!$H$88</f>
        <v>0</v>
      </c>
      <c r="T141">
        <f>'Energy consumption (raw)'!R91*Lists!$H$89</f>
        <v>0</v>
      </c>
      <c r="U141">
        <f>'Energy consumption (raw)'!S91*Lists!$H$90</f>
        <v>0</v>
      </c>
      <c r="V141">
        <f>'Energy consumption (raw)'!T91*Lists!$H$91</f>
        <v>0</v>
      </c>
      <c r="W141">
        <f>'Energy consumption (raw)'!U91*Lists!$H$92</f>
        <v>0</v>
      </c>
      <c r="X141">
        <f>'Energy consumption (raw)'!V91*Lists!$H$93</f>
        <v>0</v>
      </c>
      <c r="Y141">
        <f>'Energy consumption (raw)'!W91*Lists!$H$94</f>
        <v>0</v>
      </c>
      <c r="Z141">
        <f>'Energy consumption (raw)'!X91*Lists!$H$96*1000000</f>
        <v>0</v>
      </c>
      <c r="AA141">
        <f>'Energy consumption (raw)'!Y91*Lists!$H$97</f>
        <v>0</v>
      </c>
      <c r="AB141">
        <f>'Energy consumption (raw)'!Z91*Lists!$H$96</f>
        <v>0</v>
      </c>
      <c r="AC141">
        <f>'Energy consumption (raw)'!AA91*Lists!$H$98</f>
        <v>0</v>
      </c>
      <c r="AD141">
        <f>'Energy consumption (raw)'!AB91*Lists!$H$99</f>
        <v>0</v>
      </c>
      <c r="AE141">
        <f>'Energy consumption (raw)'!AC91*Lists!$H$101</f>
        <v>0</v>
      </c>
      <c r="AF141">
        <f>'Energy consumption (raw)'!AD91*Lists!$H$101</f>
        <v>0</v>
      </c>
      <c r="AG141">
        <f>'Energy consumption (raw)'!AE91*Lists!$H$101</f>
        <v>0</v>
      </c>
      <c r="AH141">
        <f>'Energy consumption (raw)'!AF91*Lists!$H$100</f>
        <v>0</v>
      </c>
      <c r="AI141" s="167">
        <f t="shared" si="55"/>
        <v>557.06435240000008</v>
      </c>
      <c r="AJ141" s="179">
        <f>'Energy consumption (raw)'!AG91</f>
        <v>557.06435240000008</v>
      </c>
      <c r="AK141" s="179">
        <f>'Energy consumption (raw)'!AH91</f>
        <v>2201</v>
      </c>
      <c r="AL141">
        <f>IF(ROUND(AI141,-3)=ROUND('Energy consumption (raw)'!AG91,-3),1,0)</f>
        <v>1</v>
      </c>
      <c r="AM141" s="179" t="str">
        <f>'Energy consumption (raw)'!AJ91</f>
        <v>4. Quang Ninh</v>
      </c>
      <c r="AN141">
        <f>VLOOKUP(AM141,Lists!$F$9:$G$71,2,FALSE)</f>
        <v>1</v>
      </c>
    </row>
    <row r="142" spans="2:40" x14ac:dyDescent="0.25">
      <c r="B142" s="65" t="str">
        <f t="shared" si="53"/>
        <v>Agriculture3</v>
      </c>
      <c r="C142" s="179">
        <f>'Energy consumption (raw)'!B92</f>
        <v>3</v>
      </c>
      <c r="D142" s="179">
        <f>'Energy consumption (raw)'!C92</f>
        <v>0</v>
      </c>
      <c r="E142" s="179">
        <f>'Energy consumption (raw)'!D92</f>
        <v>0</v>
      </c>
      <c r="F142" s="179" t="str">
        <f>'Energy consumption (raw)'!E92</f>
        <v>Nông nghiệp</v>
      </c>
      <c r="G142" s="179" t="str">
        <f>'Energy consumption (raw)'!F92</f>
        <v>Nuôi trồng thủy sản</v>
      </c>
      <c r="H142" s="179" t="str">
        <f>'Energy consumption (raw)'!G92</f>
        <v>Agriculture</v>
      </c>
      <c r="I142" s="179" t="str">
        <f>'Energy consumption (raw)'!I92</f>
        <v>Agriculture</v>
      </c>
      <c r="J142" s="179" t="str">
        <f>INDEX(Sector!$E$6:$E$46,MATCH('Energy consumption (toe)'!I142,Sector!$B$6:$B$46,FALSE))</f>
        <v>Agriculture</v>
      </c>
      <c r="K142" s="179">
        <f>IFERROR('Energy consumption (raw)'!J92*Lists!$H$84,)</f>
        <v>0</v>
      </c>
      <c r="L142" s="179">
        <f>'Energy consumption (raw)'!K92*Lists!$H$84</f>
        <v>620.85073800000009</v>
      </c>
      <c r="M142" s="179">
        <f>'Energy consumption (raw)'!L92*Lists!$H$84</f>
        <v>0</v>
      </c>
      <c r="N142" s="179">
        <f>'Energy consumption (raw)'!M92*Lists!$H$84</f>
        <v>0</v>
      </c>
      <c r="O142" s="178">
        <f t="shared" si="54"/>
        <v>620.85073800000009</v>
      </c>
      <c r="P142">
        <f>'Energy consumption (raw)'!N92*Lists!$H$85</f>
        <v>0</v>
      </c>
      <c r="Q142">
        <f>'Energy consumption (raw)'!O92*Lists!$H$86</f>
        <v>0</v>
      </c>
      <c r="R142">
        <f>'Energy consumption (raw)'!P92*Lists!$H$87</f>
        <v>0</v>
      </c>
      <c r="S142">
        <f>'Energy consumption (raw)'!Q92*Lists!$H$88</f>
        <v>0</v>
      </c>
      <c r="T142">
        <f>'Energy consumption (raw)'!R92*Lists!$H$89</f>
        <v>0</v>
      </c>
      <c r="U142">
        <f>'Energy consumption (raw)'!S92*Lists!$H$90</f>
        <v>0</v>
      </c>
      <c r="V142">
        <f>'Energy consumption (raw)'!T92*Lists!$H$91</f>
        <v>0</v>
      </c>
      <c r="W142">
        <f>'Energy consumption (raw)'!U92*Lists!$H$92</f>
        <v>0</v>
      </c>
      <c r="X142">
        <f>'Energy consumption (raw)'!V92*Lists!$H$93</f>
        <v>0</v>
      </c>
      <c r="Y142">
        <f>'Energy consumption (raw)'!W92*Lists!$H$94</f>
        <v>0</v>
      </c>
      <c r="Z142">
        <f>'Energy consumption (raw)'!X92*Lists!$H$96*1000000</f>
        <v>0</v>
      </c>
      <c r="AA142">
        <f>'Energy consumption (raw)'!Y92*Lists!$H$97</f>
        <v>0</v>
      </c>
      <c r="AB142">
        <f>'Energy consumption (raw)'!Z92*Lists!$H$96</f>
        <v>0</v>
      </c>
      <c r="AC142">
        <f>'Energy consumption (raw)'!AA92*Lists!$H$98</f>
        <v>0</v>
      </c>
      <c r="AD142">
        <f>'Energy consumption (raw)'!AB92*Lists!$H$99</f>
        <v>0</v>
      </c>
      <c r="AE142">
        <f>'Energy consumption (raw)'!AC92*Lists!$H$101</f>
        <v>0</v>
      </c>
      <c r="AF142">
        <f>'Energy consumption (raw)'!AD92*Lists!$H$101</f>
        <v>0</v>
      </c>
      <c r="AG142">
        <f>'Energy consumption (raw)'!AE92*Lists!$H$101</f>
        <v>0</v>
      </c>
      <c r="AH142">
        <f>'Energy consumption (raw)'!AF92*Lists!$H$100</f>
        <v>0</v>
      </c>
      <c r="AI142" s="167">
        <f t="shared" si="55"/>
        <v>620.85073800000009</v>
      </c>
      <c r="AJ142" s="179">
        <f>'Energy consumption (raw)'!AG92</f>
        <v>620.85073800000009</v>
      </c>
      <c r="AK142" s="179">
        <f>'Energy consumption (raw)'!AH92</f>
        <v>1102</v>
      </c>
      <c r="AL142">
        <f>IF(ROUND(AI142,-3)=ROUND('Energy consumption (raw)'!AG92,-3),1,0)</f>
        <v>1</v>
      </c>
      <c r="AM142" s="179" t="str">
        <f>'Energy consumption (raw)'!AJ92</f>
        <v>4. Quang Ninh</v>
      </c>
      <c r="AN142">
        <f>VLOOKUP(AM142,Lists!$F$9:$G$71,2,FALSE)</f>
        <v>1</v>
      </c>
    </row>
    <row r="143" spans="2:40" x14ac:dyDescent="0.25">
      <c r="B143" s="65" t="str">
        <f t="shared" si="53"/>
        <v>Agriculture4</v>
      </c>
      <c r="C143" s="179">
        <f>'Energy consumption (raw)'!B93</f>
        <v>4</v>
      </c>
      <c r="D143" s="179">
        <f>'Energy consumption (raw)'!C93</f>
        <v>0</v>
      </c>
      <c r="E143" s="179">
        <f>'Energy consumption (raw)'!D93</f>
        <v>0</v>
      </c>
      <c r="F143" s="179" t="str">
        <f>'Energy consumption (raw)'!E93</f>
        <v>Nông nghiệp</v>
      </c>
      <c r="G143" s="179" t="str">
        <f>'Energy consumption (raw)'!F93</f>
        <v>Chế biến lâm sản</v>
      </c>
      <c r="H143" s="179" t="str">
        <f>'Energy consumption (raw)'!G93</f>
        <v>Agriculture</v>
      </c>
      <c r="I143" s="179" t="str">
        <f>'Energy consumption (raw)'!I93</f>
        <v>Agriculture</v>
      </c>
      <c r="J143" s="179" t="str">
        <f>INDEX(Sector!$E$6:$E$46,MATCH('Energy consumption (toe)'!I143,Sector!$B$6:$B$46,FALSE))</f>
        <v>Agriculture</v>
      </c>
      <c r="K143" s="179">
        <f>IFERROR('Energy consumption (raw)'!J93*Lists!$H$84,)</f>
        <v>0</v>
      </c>
      <c r="L143" s="179">
        <f>'Energy consumption (raw)'!K93*Lists!$H$84</f>
        <v>1809.4398395000001</v>
      </c>
      <c r="M143" s="179">
        <f>'Energy consumption (raw)'!L93*Lists!$H$84</f>
        <v>0</v>
      </c>
      <c r="N143" s="179">
        <f>'Energy consumption (raw)'!M93*Lists!$H$84</f>
        <v>0</v>
      </c>
      <c r="O143" s="178">
        <f t="shared" si="54"/>
        <v>1809.4398395000001</v>
      </c>
      <c r="P143">
        <f>'Energy consumption (raw)'!N93*Lists!$H$85</f>
        <v>0</v>
      </c>
      <c r="Q143">
        <f>'Energy consumption (raw)'!O93*Lists!$H$86</f>
        <v>0</v>
      </c>
      <c r="R143">
        <f>'Energy consumption (raw)'!P93*Lists!$H$87</f>
        <v>0</v>
      </c>
      <c r="S143">
        <f>'Energy consumption (raw)'!Q93*Lists!$H$88</f>
        <v>0</v>
      </c>
      <c r="T143">
        <f>'Energy consumption (raw)'!R93*Lists!$H$89</f>
        <v>0</v>
      </c>
      <c r="U143">
        <f>'Energy consumption (raw)'!S93*Lists!$H$90</f>
        <v>0</v>
      </c>
      <c r="V143">
        <f>'Energy consumption (raw)'!T93*Lists!$H$91</f>
        <v>0</v>
      </c>
      <c r="W143">
        <f>'Energy consumption (raw)'!U93*Lists!$H$92</f>
        <v>0</v>
      </c>
      <c r="X143">
        <f>'Energy consumption (raw)'!V93*Lists!$H$93</f>
        <v>0</v>
      </c>
      <c r="Y143">
        <f>'Energy consumption (raw)'!W93*Lists!$H$94</f>
        <v>0</v>
      </c>
      <c r="Z143">
        <f>'Energy consumption (raw)'!X93*Lists!$H$96*1000000</f>
        <v>0</v>
      </c>
      <c r="AA143">
        <f>'Energy consumption (raw)'!Y93*Lists!$H$97</f>
        <v>0</v>
      </c>
      <c r="AB143">
        <f>'Energy consumption (raw)'!Z93*Lists!$H$96</f>
        <v>0</v>
      </c>
      <c r="AC143">
        <f>'Energy consumption (raw)'!AA93*Lists!$H$98</f>
        <v>0</v>
      </c>
      <c r="AD143">
        <f>'Energy consumption (raw)'!AB93*Lists!$H$99</f>
        <v>0</v>
      </c>
      <c r="AE143">
        <f>'Energy consumption (raw)'!AC93*Lists!$H$101</f>
        <v>0</v>
      </c>
      <c r="AF143">
        <f>'Energy consumption (raw)'!AD93*Lists!$H$101</f>
        <v>0</v>
      </c>
      <c r="AG143">
        <f>'Energy consumption (raw)'!AE93*Lists!$H$101</f>
        <v>0</v>
      </c>
      <c r="AH143">
        <f>'Energy consumption (raw)'!AF93*Lists!$H$100</f>
        <v>0</v>
      </c>
      <c r="AI143" s="167">
        <f t="shared" si="55"/>
        <v>1809.4398395000001</v>
      </c>
      <c r="AJ143" s="179">
        <f>'Energy consumption (raw)'!AG93</f>
        <v>1809.4398395000001</v>
      </c>
      <c r="AK143" s="179">
        <f>'Energy consumption (raw)'!AH93</f>
        <v>1279</v>
      </c>
      <c r="AL143">
        <f>IF(ROUND(AI143,-3)=ROUND('Energy consumption (raw)'!AG93,-3),1,0)</f>
        <v>1</v>
      </c>
      <c r="AM143" s="179" t="str">
        <f>'Energy consumption (raw)'!AJ93</f>
        <v>4. Quang Ninh</v>
      </c>
      <c r="AN143">
        <f>VLOOKUP(AM143,Lists!$F$9:$G$71,2,FALSE)</f>
        <v>1</v>
      </c>
    </row>
    <row r="144" spans="2:40" x14ac:dyDescent="0.25">
      <c r="B144" s="65" t="str">
        <f t="shared" si="53"/>
        <v>Agriculture5</v>
      </c>
      <c r="C144" s="179">
        <f>'Energy consumption (raw)'!B94</f>
        <v>5</v>
      </c>
      <c r="D144" s="179">
        <f>'Energy consumption (raw)'!C94</f>
        <v>0</v>
      </c>
      <c r="E144" s="179">
        <f>'Energy consumption (raw)'!D94</f>
        <v>0</v>
      </c>
      <c r="F144" s="179" t="str">
        <f>'Energy consumption (raw)'!E94</f>
        <v>Nông nghiệp</v>
      </c>
      <c r="G144" s="179" t="str">
        <f>'Energy consumption (raw)'!F94</f>
        <v>Bán buôn gạo, lúa mỳ, hạt ngũ cốc khác, bột mỳ</v>
      </c>
      <c r="H144" s="179" t="str">
        <f>'Energy consumption (raw)'!G94</f>
        <v>Agriculture</v>
      </c>
      <c r="I144" s="179" t="str">
        <f>'Energy consumption (raw)'!I94</f>
        <v>Agriculture</v>
      </c>
      <c r="J144" s="179" t="str">
        <f>INDEX(Sector!$E$6:$E$46,MATCH('Energy consumption (toe)'!I144,Sector!$B$6:$B$46,FALSE))</f>
        <v>Agriculture</v>
      </c>
      <c r="K144" s="179">
        <f>IFERROR('Energy consumption (raw)'!J94*Lists!$H$84,)</f>
        <v>0</v>
      </c>
      <c r="L144" s="179">
        <f>'Energy consumption (raw)'!K94*Lists!$H$84</f>
        <v>30.947796700000001</v>
      </c>
      <c r="M144" s="179">
        <f>'Energy consumption (raw)'!L94*Lists!$H$84</f>
        <v>0</v>
      </c>
      <c r="N144" s="179">
        <f>'Energy consumption (raw)'!M94*Lists!$H$84</f>
        <v>0</v>
      </c>
      <c r="O144" s="178">
        <f t="shared" si="54"/>
        <v>30.947796700000001</v>
      </c>
      <c r="P144">
        <f>'Energy consumption (raw)'!N94*Lists!$H$85</f>
        <v>0</v>
      </c>
      <c r="Q144">
        <f>'Energy consumption (raw)'!O94*Lists!$H$86</f>
        <v>0</v>
      </c>
      <c r="R144">
        <f>'Energy consumption (raw)'!P94*Lists!$H$87</f>
        <v>0</v>
      </c>
      <c r="S144">
        <f>'Energy consumption (raw)'!Q94*Lists!$H$88</f>
        <v>0</v>
      </c>
      <c r="T144">
        <f>'Energy consumption (raw)'!R94*Lists!$H$89</f>
        <v>3508.8</v>
      </c>
      <c r="U144">
        <f>'Energy consumption (raw)'!S94*Lists!$H$90</f>
        <v>0</v>
      </c>
      <c r="V144">
        <f>'Energy consumption (raw)'!T94*Lists!$H$91</f>
        <v>0</v>
      </c>
      <c r="W144">
        <f>'Energy consumption (raw)'!U94*Lists!$H$92</f>
        <v>0</v>
      </c>
      <c r="X144">
        <f>'Energy consumption (raw)'!V94*Lists!$H$93</f>
        <v>140.70000000000002</v>
      </c>
      <c r="Y144">
        <f>'Energy consumption (raw)'!W94*Lists!$H$94</f>
        <v>0</v>
      </c>
      <c r="Z144">
        <f>'Energy consumption (raw)'!X94*Lists!$H$96*1000000</f>
        <v>0</v>
      </c>
      <c r="AA144">
        <f>'Energy consumption (raw)'!Y94*Lists!$H$97</f>
        <v>0</v>
      </c>
      <c r="AB144">
        <f>'Energy consumption (raw)'!Z94*Lists!$H$96</f>
        <v>0</v>
      </c>
      <c r="AC144">
        <f>'Energy consumption (raw)'!AA94*Lists!$H$98</f>
        <v>0</v>
      </c>
      <c r="AD144">
        <f>'Energy consumption (raw)'!AB94*Lists!$H$99</f>
        <v>0</v>
      </c>
      <c r="AE144">
        <f>'Energy consumption (raw)'!AC94*Lists!$H$101</f>
        <v>0</v>
      </c>
      <c r="AF144">
        <f>'Energy consumption (raw)'!AD94*Lists!$H$101</f>
        <v>0</v>
      </c>
      <c r="AG144">
        <f>'Energy consumption (raw)'!AE94*Lists!$H$101</f>
        <v>0</v>
      </c>
      <c r="AH144">
        <f>'Energy consumption (raw)'!AF94*Lists!$H$100</f>
        <v>0</v>
      </c>
      <c r="AI144" s="167">
        <f t="shared" si="55"/>
        <v>3680.4477966999998</v>
      </c>
      <c r="AJ144" s="179">
        <f>'Energy consumption (raw)'!AG94</f>
        <v>3680.4477966999998</v>
      </c>
      <c r="AK144" s="179">
        <f>'Energy consumption (raw)'!AH94</f>
        <v>3680</v>
      </c>
      <c r="AL144">
        <f>IF(ROUND(AI144,-3)=ROUND('Energy consumption (raw)'!AG94,-3),1,0)</f>
        <v>1</v>
      </c>
      <c r="AM144" s="179" t="str">
        <f>'Energy consumption (raw)'!AJ94</f>
        <v>29. Quang Binh</v>
      </c>
      <c r="AN144">
        <f>VLOOKUP(AM144,Lists!$F$9:$G$71,2,FALSE)</f>
        <v>1</v>
      </c>
    </row>
    <row r="145" spans="2:40" x14ac:dyDescent="0.25">
      <c r="B145" s="65" t="str">
        <f t="shared" si="53"/>
        <v>Agriculture6</v>
      </c>
      <c r="C145" s="179">
        <f>'Energy consumption (raw)'!B95</f>
        <v>6</v>
      </c>
      <c r="D145" s="179">
        <f>'Energy consumption (raw)'!C95</f>
        <v>0</v>
      </c>
      <c r="E145" s="179">
        <f>'Energy consumption (raw)'!D95</f>
        <v>0</v>
      </c>
      <c r="F145" s="179" t="str">
        <f>'Energy consumption (raw)'!E95</f>
        <v>Nông nghiệp</v>
      </c>
      <c r="G145" s="179" t="str">
        <f>'Energy consumption (raw)'!F95</f>
        <v>Sản xuất tinh bột và các sản phẩm từ tinh bột</v>
      </c>
      <c r="H145" s="179" t="str">
        <f>'Energy consumption (raw)'!G95</f>
        <v>Agriculture</v>
      </c>
      <c r="I145" s="179" t="str">
        <f>'Energy consumption (raw)'!I95</f>
        <v>Agriculture</v>
      </c>
      <c r="J145" s="179" t="str">
        <f>INDEX(Sector!$E$6:$E$46,MATCH('Energy consumption (toe)'!I145,Sector!$B$6:$B$46,FALSE))</f>
        <v>Agriculture</v>
      </c>
      <c r="K145" s="179">
        <f>IFERROR('Energy consumption (raw)'!J95*Lists!$H$84,)</f>
        <v>0</v>
      </c>
      <c r="L145" s="179">
        <f>'Energy consumption (raw)'!K95*Lists!$H$84</f>
        <v>1593.2945479</v>
      </c>
      <c r="M145" s="179">
        <f>'Energy consumption (raw)'!L95*Lists!$H$84</f>
        <v>0</v>
      </c>
      <c r="N145" s="179">
        <f>'Energy consumption (raw)'!M95*Lists!$H$84</f>
        <v>0</v>
      </c>
      <c r="O145" s="178">
        <f t="shared" si="54"/>
        <v>1593.2945479</v>
      </c>
      <c r="P145">
        <f>'Energy consumption (raw)'!N95*Lists!$H$85</f>
        <v>0</v>
      </c>
      <c r="Q145">
        <f>'Energy consumption (raw)'!O95*Lists!$H$86</f>
        <v>0</v>
      </c>
      <c r="R145">
        <f>'Energy consumption (raw)'!P95*Lists!$H$87</f>
        <v>0</v>
      </c>
      <c r="S145">
        <f>'Energy consumption (raw)'!Q95*Lists!$H$88</f>
        <v>0</v>
      </c>
      <c r="T145">
        <f>'Energy consumption (raw)'!R95*Lists!$H$89</f>
        <v>0</v>
      </c>
      <c r="U145">
        <f>'Energy consumption (raw)'!S95*Lists!$H$90</f>
        <v>0</v>
      </c>
      <c r="V145">
        <f>'Energy consumption (raw)'!T95*Lists!$H$91</f>
        <v>0</v>
      </c>
      <c r="W145">
        <f>'Energy consumption (raw)'!U95*Lists!$H$92</f>
        <v>0</v>
      </c>
      <c r="X145">
        <f>'Energy consumption (raw)'!V95*Lists!$H$93</f>
        <v>0</v>
      </c>
      <c r="Y145">
        <f>'Energy consumption (raw)'!W95*Lists!$H$94</f>
        <v>0</v>
      </c>
      <c r="Z145">
        <f>'Energy consumption (raw)'!X95*Lists!$H$96*1000000</f>
        <v>0</v>
      </c>
      <c r="AA145">
        <f>'Energy consumption (raw)'!Y95*Lists!$H$97</f>
        <v>0</v>
      </c>
      <c r="AB145">
        <f>'Energy consumption (raw)'!Z95*Lists!$H$96</f>
        <v>0</v>
      </c>
      <c r="AC145">
        <f>'Energy consumption (raw)'!AA95*Lists!$H$98</f>
        <v>0</v>
      </c>
      <c r="AD145">
        <f>'Energy consumption (raw)'!AB95*Lists!$H$99</f>
        <v>0</v>
      </c>
      <c r="AE145">
        <f>'Energy consumption (raw)'!AC95*Lists!$H$101</f>
        <v>0</v>
      </c>
      <c r="AF145">
        <f>'Energy consumption (raw)'!AD95*Lists!$H$101</f>
        <v>0</v>
      </c>
      <c r="AG145">
        <f>'Energy consumption (raw)'!AE95*Lists!$H$101</f>
        <v>0</v>
      </c>
      <c r="AH145">
        <f>'Energy consumption (raw)'!AF95*Lists!$H$100</f>
        <v>0</v>
      </c>
      <c r="AI145" s="167">
        <f t="shared" si="55"/>
        <v>1593.2945479</v>
      </c>
      <c r="AJ145" s="179">
        <f>'Energy consumption (raw)'!AG95</f>
        <v>1593.2945479</v>
      </c>
      <c r="AK145" s="179">
        <f>'Energy consumption (raw)'!AH95</f>
        <v>1972.4</v>
      </c>
      <c r="AL145">
        <f>IF(ROUND(AI145,-3)=ROUND('Energy consumption (raw)'!AG95,-3),1,0)</f>
        <v>1</v>
      </c>
      <c r="AM145" s="179" t="str">
        <f>'Energy consumption (raw)'!AJ95</f>
        <v>30. Quang Tri</v>
      </c>
      <c r="AN145">
        <f>VLOOKUP(AM145,Lists!$F$9:$G$71,2,FALSE)</f>
        <v>1</v>
      </c>
    </row>
    <row r="146" spans="2:40" x14ac:dyDescent="0.25">
      <c r="B146" s="65" t="str">
        <f t="shared" si="53"/>
        <v>Agriculture7</v>
      </c>
      <c r="C146" s="179">
        <f>'Energy consumption (raw)'!B96</f>
        <v>7</v>
      </c>
      <c r="D146" s="179">
        <f>'Energy consumption (raw)'!C96</f>
        <v>0</v>
      </c>
      <c r="E146" s="179">
        <f>'Energy consumption (raw)'!D96</f>
        <v>0</v>
      </c>
      <c r="F146" s="179" t="str">
        <f>'Energy consumption (raw)'!E96</f>
        <v>Nông nghiệp</v>
      </c>
      <c r="G146" s="179" t="str">
        <f>'Energy consumption (raw)'!F96</f>
        <v>Nuôi trồng thủy sản</v>
      </c>
      <c r="H146" s="179" t="str">
        <f>'Energy consumption (raw)'!G96</f>
        <v>Agriculture</v>
      </c>
      <c r="I146" s="179" t="str">
        <f>'Energy consumption (raw)'!I96</f>
        <v>Agriculture</v>
      </c>
      <c r="J146" s="179" t="str">
        <f>INDEX(Sector!$E$6:$E$46,MATCH('Energy consumption (toe)'!I146,Sector!$B$6:$B$46,FALSE))</f>
        <v>Agriculture</v>
      </c>
      <c r="K146" s="179">
        <f>IFERROR('Energy consumption (raw)'!J96*Lists!$H$84,)</f>
        <v>0</v>
      </c>
      <c r="L146" s="179">
        <f>'Energy consumption (raw)'!K96*Lists!$H$84</f>
        <v>1526.4899</v>
      </c>
      <c r="M146" s="179">
        <f>'Energy consumption (raw)'!L96*Lists!$H$84</f>
        <v>0</v>
      </c>
      <c r="N146" s="179">
        <f>'Energy consumption (raw)'!M96*Lists!$H$84</f>
        <v>0</v>
      </c>
      <c r="O146" s="178">
        <f t="shared" si="54"/>
        <v>1526.4899</v>
      </c>
      <c r="P146">
        <f>'Energy consumption (raw)'!N96*Lists!$H$85</f>
        <v>0</v>
      </c>
      <c r="Q146">
        <f>'Energy consumption (raw)'!O96*Lists!$H$86</f>
        <v>0</v>
      </c>
      <c r="R146">
        <f>'Energy consumption (raw)'!P96*Lists!$H$87</f>
        <v>0</v>
      </c>
      <c r="S146">
        <f>'Energy consumption (raw)'!Q96*Lists!$H$88</f>
        <v>0</v>
      </c>
      <c r="T146">
        <f>'Energy consumption (raw)'!R96*Lists!$H$89</f>
        <v>0</v>
      </c>
      <c r="U146">
        <f>'Energy consumption (raw)'!S96*Lists!$H$90</f>
        <v>0</v>
      </c>
      <c r="V146">
        <f>'Energy consumption (raw)'!T96*Lists!$H$91</f>
        <v>0</v>
      </c>
      <c r="W146">
        <f>'Energy consumption (raw)'!U96*Lists!$H$92</f>
        <v>0</v>
      </c>
      <c r="X146">
        <f>'Energy consumption (raw)'!V96*Lists!$H$93</f>
        <v>0</v>
      </c>
      <c r="Y146">
        <f>'Energy consumption (raw)'!W96*Lists!$H$94</f>
        <v>0</v>
      </c>
      <c r="Z146">
        <f>'Energy consumption (raw)'!X96*Lists!$H$96*1000000</f>
        <v>0</v>
      </c>
      <c r="AA146">
        <f>'Energy consumption (raw)'!Y96*Lists!$H$97</f>
        <v>0</v>
      </c>
      <c r="AB146">
        <f>'Energy consumption (raw)'!Z96*Lists!$H$96</f>
        <v>0</v>
      </c>
      <c r="AC146">
        <f>'Energy consumption (raw)'!AA96*Lists!$H$98</f>
        <v>0</v>
      </c>
      <c r="AD146">
        <f>'Energy consumption (raw)'!AB96*Lists!$H$99</f>
        <v>0</v>
      </c>
      <c r="AE146">
        <f>'Energy consumption (raw)'!AC96*Lists!$H$101</f>
        <v>0</v>
      </c>
      <c r="AF146">
        <f>'Energy consumption (raw)'!AD96*Lists!$H$101</f>
        <v>0</v>
      </c>
      <c r="AG146">
        <f>'Energy consumption (raw)'!AE96*Lists!$H$101</f>
        <v>0</v>
      </c>
      <c r="AH146">
        <f>'Energy consumption (raw)'!AF96*Lists!$H$100</f>
        <v>0</v>
      </c>
      <c r="AI146" s="167">
        <f t="shared" si="55"/>
        <v>1526.4899</v>
      </c>
      <c r="AJ146" s="179">
        <f>'Energy consumption (raw)'!AG96</f>
        <v>1526.4899</v>
      </c>
      <c r="AK146" s="179">
        <f>'Energy consumption (raw)'!AH96</f>
        <v>3203.7123840000004</v>
      </c>
      <c r="AL146">
        <f>IF(ROUND(AI146,-3)=ROUND('Energy consumption (raw)'!AG96,-3),1,0)</f>
        <v>1</v>
      </c>
      <c r="AM146" s="179" t="str">
        <f>'Energy consumption (raw)'!AJ96</f>
        <v>31. Thua Thien Hue</v>
      </c>
      <c r="AN146">
        <f>VLOOKUP(AM146,Lists!$F$9:$G$71,2,FALSE)</f>
        <v>1</v>
      </c>
    </row>
    <row r="147" spans="2:40" x14ac:dyDescent="0.25">
      <c r="B147" s="65" t="str">
        <f t="shared" si="53"/>
        <v>Agriculture8</v>
      </c>
      <c r="C147" s="179">
        <f>'Energy consumption (raw)'!B97</f>
        <v>8</v>
      </c>
      <c r="D147" s="179">
        <f>'Energy consumption (raw)'!C97</f>
        <v>0</v>
      </c>
      <c r="E147" s="179">
        <f>'Energy consumption (raw)'!D97</f>
        <v>0</v>
      </c>
      <c r="F147" s="179" t="str">
        <f>'Energy consumption (raw)'!E97</f>
        <v>Nông nghiệp</v>
      </c>
      <c r="G147" s="179" t="str">
        <f>'Energy consumption (raw)'!F97</f>
        <v>Nông nghiệp (trồng trọt, chăn nuôi)</v>
      </c>
      <c r="H147" s="179" t="str">
        <f>'Energy consumption (raw)'!G97</f>
        <v>Agriculture</v>
      </c>
      <c r="I147" s="179" t="str">
        <f>'Energy consumption (raw)'!I97</f>
        <v>Agriculture</v>
      </c>
      <c r="J147" s="179" t="str">
        <f>INDEX(Sector!$E$6:$E$46,MATCH('Energy consumption (toe)'!I147,Sector!$B$6:$B$46,FALSE))</f>
        <v>Agriculture</v>
      </c>
      <c r="K147" s="179">
        <f>IFERROR('Energy consumption (raw)'!J97*Lists!$H$84,)</f>
        <v>0</v>
      </c>
      <c r="L147" s="179">
        <f>'Energy consumption (raw)'!K97*Lists!$H$84</f>
        <v>1083.54089</v>
      </c>
      <c r="M147" s="179">
        <f>'Energy consumption (raw)'!L97*Lists!$H$84</f>
        <v>0</v>
      </c>
      <c r="N147" s="179">
        <f>'Energy consumption (raw)'!M97*Lists!$H$84</f>
        <v>0</v>
      </c>
      <c r="O147" s="178">
        <f t="shared" si="54"/>
        <v>1083.54089</v>
      </c>
      <c r="P147">
        <f>'Energy consumption (raw)'!N97*Lists!$H$85</f>
        <v>0</v>
      </c>
      <c r="Q147">
        <f>'Energy consumption (raw)'!O97*Lists!$H$86</f>
        <v>0</v>
      </c>
      <c r="R147">
        <f>'Energy consumption (raw)'!P97*Lists!$H$87</f>
        <v>0</v>
      </c>
      <c r="S147">
        <f>'Energy consumption (raw)'!Q97*Lists!$H$88</f>
        <v>0</v>
      </c>
      <c r="T147">
        <f>'Energy consumption (raw)'!R97*Lists!$H$89</f>
        <v>0</v>
      </c>
      <c r="U147">
        <f>'Energy consumption (raw)'!S97*Lists!$H$90</f>
        <v>0</v>
      </c>
      <c r="V147">
        <f>'Energy consumption (raw)'!T97*Lists!$H$91</f>
        <v>0</v>
      </c>
      <c r="W147">
        <f>'Energy consumption (raw)'!U97*Lists!$H$92</f>
        <v>0</v>
      </c>
      <c r="X147">
        <f>'Energy consumption (raw)'!V97*Lists!$H$93</f>
        <v>0</v>
      </c>
      <c r="Y147">
        <f>'Energy consumption (raw)'!W97*Lists!$H$94</f>
        <v>0</v>
      </c>
      <c r="Z147">
        <f>'Energy consumption (raw)'!X97*Lists!$H$96*1000000</f>
        <v>0</v>
      </c>
      <c r="AA147">
        <f>'Energy consumption (raw)'!Y97*Lists!$H$97</f>
        <v>0</v>
      </c>
      <c r="AB147">
        <f>'Energy consumption (raw)'!Z97*Lists!$H$96</f>
        <v>0</v>
      </c>
      <c r="AC147">
        <f>'Energy consumption (raw)'!AA97*Lists!$H$98</f>
        <v>0</v>
      </c>
      <c r="AD147">
        <f>'Energy consumption (raw)'!AB97*Lists!$H$99</f>
        <v>0</v>
      </c>
      <c r="AE147">
        <f>'Energy consumption (raw)'!AC97*Lists!$H$101</f>
        <v>0</v>
      </c>
      <c r="AF147">
        <f>'Energy consumption (raw)'!AD97*Lists!$H$101</f>
        <v>0</v>
      </c>
      <c r="AG147">
        <f>'Energy consumption (raw)'!AE97*Lists!$H$101</f>
        <v>0</v>
      </c>
      <c r="AH147">
        <f>'Energy consumption (raw)'!AF97*Lists!$H$100</f>
        <v>0</v>
      </c>
      <c r="AI147" s="167">
        <f t="shared" si="55"/>
        <v>1083.54089</v>
      </c>
      <c r="AJ147" s="179">
        <f>'Energy consumption (raw)'!AG97</f>
        <v>1083.54089</v>
      </c>
      <c r="AK147" s="179">
        <f>'Energy consumption (raw)'!AH97</f>
        <v>0</v>
      </c>
      <c r="AL147">
        <f>IF(ROUND(AI147,-3)=ROUND('Energy consumption (raw)'!AG97,-3),1,0)</f>
        <v>1</v>
      </c>
      <c r="AM147" s="179" t="str">
        <f>'Energy consumption (raw)'!AJ97</f>
        <v>39. Binh Thuan</v>
      </c>
      <c r="AN147">
        <f>VLOOKUP(AM147,Lists!$F$9:$G$71,2,FALSE)</f>
        <v>1</v>
      </c>
    </row>
    <row r="148" spans="2:40" x14ac:dyDescent="0.25">
      <c r="B148" s="65" t="str">
        <f t="shared" si="53"/>
        <v>Agriculture9</v>
      </c>
      <c r="C148" s="179">
        <f>'Energy consumption (raw)'!B98</f>
        <v>9</v>
      </c>
      <c r="D148" s="179">
        <f>'Energy consumption (raw)'!C98</f>
        <v>0</v>
      </c>
      <c r="E148" s="179">
        <f>'Energy consumption (raw)'!D98</f>
        <v>0</v>
      </c>
      <c r="F148" s="179" t="str">
        <f>'Energy consumption (raw)'!E98</f>
        <v>Nông nghiệp</v>
      </c>
      <c r="G148" s="179" t="str">
        <f>'Energy consumption (raw)'!F98</f>
        <v>Chăn nuôi lợn</v>
      </c>
      <c r="H148" s="179" t="str">
        <f>'Energy consumption (raw)'!G98</f>
        <v>Agriculture</v>
      </c>
      <c r="I148" s="179" t="str">
        <f>'Energy consumption (raw)'!I98</f>
        <v>Agriculture</v>
      </c>
      <c r="J148" s="179" t="str">
        <f>INDEX(Sector!$E$6:$E$46,MATCH('Energy consumption (toe)'!I148,Sector!$B$6:$B$46,FALSE))</f>
        <v>Agriculture</v>
      </c>
      <c r="K148" s="179">
        <f>IFERROR('Energy consumption (raw)'!J98*Lists!$H$84,)</f>
        <v>0</v>
      </c>
      <c r="L148" s="179">
        <f>'Energy consumption (raw)'!K98*Lists!$H$84</f>
        <v>1526.8921601000002</v>
      </c>
      <c r="M148" s="179">
        <f>'Energy consumption (raw)'!L98*Lists!$H$84</f>
        <v>0</v>
      </c>
      <c r="N148" s="179">
        <f>'Energy consumption (raw)'!M98*Lists!$H$84</f>
        <v>0</v>
      </c>
      <c r="O148" s="178">
        <f t="shared" si="54"/>
        <v>1526.8921601000002</v>
      </c>
      <c r="P148">
        <f>'Energy consumption (raw)'!N98*Lists!$H$85</f>
        <v>0</v>
      </c>
      <c r="Q148">
        <f>'Energy consumption (raw)'!O98*Lists!$H$86</f>
        <v>0</v>
      </c>
      <c r="R148">
        <f>'Energy consumption (raw)'!P98*Lists!$H$87</f>
        <v>0</v>
      </c>
      <c r="S148">
        <f>'Energy consumption (raw)'!Q98*Lists!$H$88</f>
        <v>0</v>
      </c>
      <c r="T148">
        <f>'Energy consumption (raw)'!R98*Lists!$H$89</f>
        <v>0</v>
      </c>
      <c r="U148">
        <f>'Energy consumption (raw)'!S98*Lists!$H$90</f>
        <v>0</v>
      </c>
      <c r="V148">
        <f>'Energy consumption (raw)'!T98*Lists!$H$91</f>
        <v>0</v>
      </c>
      <c r="W148">
        <f>'Energy consumption (raw)'!U98*Lists!$H$92</f>
        <v>0</v>
      </c>
      <c r="X148">
        <f>'Energy consumption (raw)'!V98*Lists!$H$93</f>
        <v>0</v>
      </c>
      <c r="Y148">
        <f>'Energy consumption (raw)'!W98*Lists!$H$94</f>
        <v>0</v>
      </c>
      <c r="Z148">
        <f>'Energy consumption (raw)'!X98*Lists!$H$96*1000000</f>
        <v>0</v>
      </c>
      <c r="AA148">
        <f>'Energy consumption (raw)'!Y98*Lists!$H$97</f>
        <v>0</v>
      </c>
      <c r="AB148">
        <f>'Energy consumption (raw)'!Z98*Lists!$H$96</f>
        <v>0</v>
      </c>
      <c r="AC148">
        <f>'Energy consumption (raw)'!AA98*Lists!$H$98</f>
        <v>0</v>
      </c>
      <c r="AD148">
        <f>'Energy consumption (raw)'!AB98*Lists!$H$99</f>
        <v>0</v>
      </c>
      <c r="AE148">
        <f>'Energy consumption (raw)'!AC98*Lists!$H$101</f>
        <v>0</v>
      </c>
      <c r="AF148">
        <f>'Energy consumption (raw)'!AD98*Lists!$H$101</f>
        <v>0</v>
      </c>
      <c r="AG148">
        <f>'Energy consumption (raw)'!AE98*Lists!$H$101</f>
        <v>0</v>
      </c>
      <c r="AH148">
        <f>'Energy consumption (raw)'!AF98*Lists!$H$100</f>
        <v>0</v>
      </c>
      <c r="AI148" s="167">
        <f t="shared" si="55"/>
        <v>1526.8921601000002</v>
      </c>
      <c r="AJ148" s="179">
        <f>'Energy consumption (raw)'!AG98</f>
        <v>1526.8921601000002</v>
      </c>
      <c r="AK148" s="179">
        <f>'Energy consumption (raw)'!AH98</f>
        <v>1361.3696125000001</v>
      </c>
      <c r="AL148">
        <f>IF(ROUND(AI148,-3)=ROUND('Energy consumption (raw)'!AG98,-3),1,0)</f>
        <v>1</v>
      </c>
      <c r="AM148" s="179" t="str">
        <f>'Energy consumption (raw)'!AJ98</f>
        <v>45. Binh Phuoc</v>
      </c>
      <c r="AN148">
        <f>VLOOKUP(AM148,Lists!$F$9:$G$71,2,FALSE)</f>
        <v>1</v>
      </c>
    </row>
    <row r="149" spans="2:40" x14ac:dyDescent="0.25">
      <c r="B149" s="65" t="str">
        <f t="shared" si="53"/>
        <v>Agriculture10</v>
      </c>
      <c r="C149" s="179">
        <f>'Energy consumption (raw)'!B99</f>
        <v>10</v>
      </c>
      <c r="D149" s="179">
        <f>'Energy consumption (raw)'!C99</f>
        <v>0</v>
      </c>
      <c r="E149" s="179">
        <f>'Energy consumption (raw)'!D99</f>
        <v>0</v>
      </c>
      <c r="F149" s="179" t="str">
        <f>'Energy consumption (raw)'!E99</f>
        <v>Nông nghiệp</v>
      </c>
      <c r="G149" s="179" t="str">
        <f>'Energy consumption (raw)'!F99</f>
        <v>Chăn nuôi gà</v>
      </c>
      <c r="H149" s="179" t="str">
        <f>'Energy consumption (raw)'!G99</f>
        <v>Agriculture</v>
      </c>
      <c r="I149" s="179" t="str">
        <f>'Energy consumption (raw)'!I99</f>
        <v>Agriculture</v>
      </c>
      <c r="J149" s="179" t="str">
        <f>INDEX(Sector!$E$6:$E$46,MATCH('Energy consumption (toe)'!I149,Sector!$B$6:$B$46,FALSE))</f>
        <v>Agriculture</v>
      </c>
      <c r="K149" s="179">
        <f>IFERROR('Energy consumption (raw)'!J99*Lists!$H$84,)</f>
        <v>0</v>
      </c>
      <c r="L149" s="179">
        <f>'Energy consumption (raw)'!K99*Lists!$H$84</f>
        <v>1209.2491</v>
      </c>
      <c r="M149" s="179">
        <f>'Energy consumption (raw)'!L99*Lists!$H$84</f>
        <v>0</v>
      </c>
      <c r="N149" s="179">
        <f>'Energy consumption (raw)'!M99*Lists!$H$84</f>
        <v>0</v>
      </c>
      <c r="O149" s="178">
        <f t="shared" si="54"/>
        <v>1209.2491</v>
      </c>
      <c r="P149">
        <f>'Energy consumption (raw)'!N99*Lists!$H$85</f>
        <v>0</v>
      </c>
      <c r="Q149">
        <f>'Energy consumption (raw)'!O99*Lists!$H$86</f>
        <v>0</v>
      </c>
      <c r="R149">
        <f>'Energy consumption (raw)'!P99*Lists!$H$87</f>
        <v>0</v>
      </c>
      <c r="S149">
        <f>'Energy consumption (raw)'!Q99*Lists!$H$88</f>
        <v>0</v>
      </c>
      <c r="T149">
        <f>'Energy consumption (raw)'!R99*Lists!$H$89</f>
        <v>0</v>
      </c>
      <c r="U149">
        <f>'Energy consumption (raw)'!S99*Lists!$H$90</f>
        <v>0</v>
      </c>
      <c r="V149">
        <f>'Energy consumption (raw)'!T99*Lists!$H$91</f>
        <v>0</v>
      </c>
      <c r="W149">
        <f>'Energy consumption (raw)'!U99*Lists!$H$92</f>
        <v>0</v>
      </c>
      <c r="X149">
        <f>'Energy consumption (raw)'!V99*Lists!$H$93</f>
        <v>0</v>
      </c>
      <c r="Y149">
        <f>'Energy consumption (raw)'!W99*Lists!$H$94</f>
        <v>0</v>
      </c>
      <c r="Z149">
        <f>'Energy consumption (raw)'!X99*Lists!$H$96*1000000</f>
        <v>0</v>
      </c>
      <c r="AA149">
        <f>'Energy consumption (raw)'!Y99*Lists!$H$97</f>
        <v>0</v>
      </c>
      <c r="AB149">
        <f>'Energy consumption (raw)'!Z99*Lists!$H$96</f>
        <v>0</v>
      </c>
      <c r="AC149">
        <f>'Energy consumption (raw)'!AA99*Lists!$H$98</f>
        <v>0</v>
      </c>
      <c r="AD149">
        <f>'Energy consumption (raw)'!AB99*Lists!$H$99</f>
        <v>0</v>
      </c>
      <c r="AE149">
        <f>'Energy consumption (raw)'!AC99*Lists!$H$101</f>
        <v>0</v>
      </c>
      <c r="AF149">
        <f>'Energy consumption (raw)'!AD99*Lists!$H$101</f>
        <v>0</v>
      </c>
      <c r="AG149">
        <f>'Energy consumption (raw)'!AE99*Lists!$H$101</f>
        <v>0</v>
      </c>
      <c r="AH149">
        <f>'Energy consumption (raw)'!AF99*Lists!$H$100</f>
        <v>0</v>
      </c>
      <c r="AI149" s="167">
        <f t="shared" si="55"/>
        <v>1209.2491</v>
      </c>
      <c r="AJ149" s="179">
        <f>'Energy consumption (raw)'!AG99</f>
        <v>1209.2491</v>
      </c>
      <c r="AK149" s="179">
        <f>'Energy consumption (raw)'!AH99</f>
        <v>1126.3745700000002</v>
      </c>
      <c r="AL149">
        <f>IF(ROUND(AI149,-3)=ROUND('Energy consumption (raw)'!AG99,-3),1,0)</f>
        <v>1</v>
      </c>
      <c r="AM149" s="179" t="str">
        <f>'Energy consumption (raw)'!AJ99</f>
        <v>46. Tay Ninh</v>
      </c>
      <c r="AN149">
        <f>VLOOKUP(AM149,Lists!$F$9:$G$71,2,FALSE)</f>
        <v>1</v>
      </c>
    </row>
    <row r="150" spans="2:40" x14ac:dyDescent="0.25">
      <c r="B150" s="65" t="str">
        <f t="shared" si="53"/>
        <v>Agriculture11</v>
      </c>
      <c r="C150" s="179">
        <f>'Energy consumption (raw)'!B100</f>
        <v>11</v>
      </c>
      <c r="D150" s="179">
        <f>'Energy consumption (raw)'!C100</f>
        <v>0</v>
      </c>
      <c r="E150" s="179">
        <f>'Energy consumption (raw)'!D100</f>
        <v>0</v>
      </c>
      <c r="F150" s="179" t="str">
        <f>'Energy consumption (raw)'!E100</f>
        <v>Nông nghiệp</v>
      </c>
      <c r="G150" s="179" t="str">
        <f>'Energy consumption (raw)'!F100</f>
        <v>Chăn nuôi trâu, bò</v>
      </c>
      <c r="H150" s="179" t="str">
        <f>'Energy consumption (raw)'!G100</f>
        <v>Agriculture</v>
      </c>
      <c r="I150" s="179" t="str">
        <f>'Energy consumption (raw)'!I100</f>
        <v>Agriculture</v>
      </c>
      <c r="J150" s="179" t="str">
        <f>INDEX(Sector!$E$6:$E$46,MATCH('Energy consumption (toe)'!I150,Sector!$B$6:$B$46,FALSE))</f>
        <v>Agriculture</v>
      </c>
      <c r="K150" s="179">
        <f>IFERROR('Energy consumption (raw)'!J100*Lists!$H$84,)</f>
        <v>0</v>
      </c>
      <c r="L150" s="179">
        <f>'Energy consumption (raw)'!K100*Lists!$H$84</f>
        <v>1732.8507200000001</v>
      </c>
      <c r="M150" s="179">
        <f>'Energy consumption (raw)'!L100*Lists!$H$84</f>
        <v>0</v>
      </c>
      <c r="N150" s="179">
        <f>'Energy consumption (raw)'!M100*Lists!$H$84</f>
        <v>0</v>
      </c>
      <c r="O150" s="178">
        <f t="shared" si="54"/>
        <v>1732.8507200000001</v>
      </c>
      <c r="P150">
        <f>'Energy consumption (raw)'!N100*Lists!$H$85</f>
        <v>0</v>
      </c>
      <c r="Q150">
        <f>'Energy consumption (raw)'!O100*Lists!$H$86</f>
        <v>0</v>
      </c>
      <c r="R150">
        <f>'Energy consumption (raw)'!P100*Lists!$H$87</f>
        <v>0</v>
      </c>
      <c r="S150">
        <f>'Energy consumption (raw)'!Q100*Lists!$H$88</f>
        <v>0</v>
      </c>
      <c r="T150">
        <f>'Energy consumption (raw)'!R100*Lists!$H$89</f>
        <v>0</v>
      </c>
      <c r="U150">
        <f>'Energy consumption (raw)'!S100*Lists!$H$90</f>
        <v>0</v>
      </c>
      <c r="V150">
        <f>'Energy consumption (raw)'!T100*Lists!$H$91</f>
        <v>0</v>
      </c>
      <c r="W150">
        <f>'Energy consumption (raw)'!U100*Lists!$H$92</f>
        <v>0</v>
      </c>
      <c r="X150">
        <f>'Energy consumption (raw)'!V100*Lists!$H$93</f>
        <v>0</v>
      </c>
      <c r="Y150">
        <f>'Energy consumption (raw)'!W100*Lists!$H$94</f>
        <v>0</v>
      </c>
      <c r="Z150">
        <f>'Energy consumption (raw)'!X100*Lists!$H$96*1000000</f>
        <v>0</v>
      </c>
      <c r="AA150">
        <f>'Energy consumption (raw)'!Y100*Lists!$H$97</f>
        <v>0</v>
      </c>
      <c r="AB150">
        <f>'Energy consumption (raw)'!Z100*Lists!$H$96</f>
        <v>0</v>
      </c>
      <c r="AC150">
        <f>'Energy consumption (raw)'!AA100*Lists!$H$98</f>
        <v>0</v>
      </c>
      <c r="AD150">
        <f>'Energy consumption (raw)'!AB100*Lists!$H$99</f>
        <v>0</v>
      </c>
      <c r="AE150">
        <f>'Energy consumption (raw)'!AC100*Lists!$H$101</f>
        <v>0</v>
      </c>
      <c r="AF150">
        <f>'Energy consumption (raw)'!AD100*Lists!$H$101</f>
        <v>0</v>
      </c>
      <c r="AG150">
        <f>'Energy consumption (raw)'!AE100*Lists!$H$101</f>
        <v>0</v>
      </c>
      <c r="AH150">
        <f>'Energy consumption (raw)'!AF100*Lists!$H$100</f>
        <v>0</v>
      </c>
      <c r="AI150" s="167">
        <f t="shared" si="55"/>
        <v>1732.8507200000001</v>
      </c>
      <c r="AJ150" s="179">
        <f>'Energy consumption (raw)'!AG100</f>
        <v>1732.8507200000001</v>
      </c>
      <c r="AK150" s="179">
        <f>'Energy consumption (raw)'!AH100</f>
        <v>1015.6180300000001</v>
      </c>
      <c r="AL150">
        <f>IF(ROUND(AI150,-3)=ROUND('Energy consumption (raw)'!AG100,-3),1,0)</f>
        <v>1</v>
      </c>
      <c r="AM150" s="179" t="str">
        <f>'Energy consumption (raw)'!AJ100</f>
        <v>46. Tay Ninh</v>
      </c>
      <c r="AN150">
        <f>VLOOKUP(AM150,Lists!$F$9:$G$71,2,FALSE)</f>
        <v>1</v>
      </c>
    </row>
    <row r="151" spans="2:40" x14ac:dyDescent="0.25">
      <c r="B151" s="65" t="str">
        <f t="shared" si="53"/>
        <v>Agriculture12</v>
      </c>
      <c r="C151" s="179">
        <f>'Energy consumption (raw)'!B101</f>
        <v>12</v>
      </c>
      <c r="D151" s="179">
        <f>'Energy consumption (raw)'!C101</f>
        <v>0</v>
      </c>
      <c r="E151" s="179">
        <f>'Energy consumption (raw)'!D101</f>
        <v>0</v>
      </c>
      <c r="F151" s="179" t="str">
        <f>'Energy consumption (raw)'!E101</f>
        <v>Nông nghiệp</v>
      </c>
      <c r="G151" s="179" t="str">
        <f>'Energy consumption (raw)'!F101</f>
        <v>Sản xuất nông nghiệp (trồng rau sạch)</v>
      </c>
      <c r="H151" s="179" t="str">
        <f>'Energy consumption (raw)'!G101</f>
        <v>Agriculture</v>
      </c>
      <c r="I151" s="179" t="str">
        <f>'Energy consumption (raw)'!I101</f>
        <v>Agriculture</v>
      </c>
      <c r="J151" s="179" t="str">
        <f>INDEX(Sector!$E$6:$E$46,MATCH('Energy consumption (toe)'!I151,Sector!$B$6:$B$46,FALSE))</f>
        <v>Agriculture</v>
      </c>
      <c r="K151" s="179">
        <f>IFERROR('Energy consumption (raw)'!J101*Lists!$H$84,)</f>
        <v>0</v>
      </c>
      <c r="L151" s="179">
        <f>'Energy consumption (raw)'!K101*Lists!$H$84</f>
        <v>1448.802936</v>
      </c>
      <c r="M151" s="179">
        <f>'Energy consumption (raw)'!L101*Lists!$H$84</f>
        <v>0</v>
      </c>
      <c r="N151" s="179">
        <f>'Energy consumption (raw)'!M101*Lists!$H$84</f>
        <v>0</v>
      </c>
      <c r="O151" s="178">
        <f t="shared" si="54"/>
        <v>1448.802936</v>
      </c>
      <c r="P151">
        <f>'Energy consumption (raw)'!N101*Lists!$H$85</f>
        <v>0</v>
      </c>
      <c r="Q151">
        <f>'Energy consumption (raw)'!O101*Lists!$H$86</f>
        <v>0</v>
      </c>
      <c r="R151">
        <f>'Energy consumption (raw)'!P101*Lists!$H$87</f>
        <v>0</v>
      </c>
      <c r="S151">
        <f>'Energy consumption (raw)'!Q101*Lists!$H$88</f>
        <v>0</v>
      </c>
      <c r="T151">
        <f>'Energy consumption (raw)'!R101*Lists!$H$89</f>
        <v>0</v>
      </c>
      <c r="U151">
        <f>'Energy consumption (raw)'!S101*Lists!$H$90</f>
        <v>0</v>
      </c>
      <c r="V151">
        <f>'Energy consumption (raw)'!T101*Lists!$H$91</f>
        <v>0</v>
      </c>
      <c r="W151">
        <f>'Energy consumption (raw)'!U101*Lists!$H$92</f>
        <v>0</v>
      </c>
      <c r="X151">
        <f>'Energy consumption (raw)'!V101*Lists!$H$93</f>
        <v>0</v>
      </c>
      <c r="Y151">
        <f>'Energy consumption (raw)'!W101*Lists!$H$94</f>
        <v>0</v>
      </c>
      <c r="Z151">
        <f>'Energy consumption (raw)'!X101*Lists!$H$96*1000000</f>
        <v>0</v>
      </c>
      <c r="AA151">
        <f>'Energy consumption (raw)'!Y101*Lists!$H$97</f>
        <v>0</v>
      </c>
      <c r="AB151">
        <f>'Energy consumption (raw)'!Z101*Lists!$H$96</f>
        <v>0</v>
      </c>
      <c r="AC151">
        <f>'Energy consumption (raw)'!AA101*Lists!$H$98</f>
        <v>0</v>
      </c>
      <c r="AD151">
        <f>'Energy consumption (raw)'!AB101*Lists!$H$99</f>
        <v>0</v>
      </c>
      <c r="AE151">
        <f>'Energy consumption (raw)'!AC101*Lists!$H$101</f>
        <v>0</v>
      </c>
      <c r="AF151">
        <f>'Energy consumption (raw)'!AD101*Lists!$H$101</f>
        <v>0</v>
      </c>
      <c r="AG151">
        <f>'Energy consumption (raw)'!AE101*Lists!$H$101</f>
        <v>0</v>
      </c>
      <c r="AH151">
        <f>'Energy consumption (raw)'!AF101*Lists!$H$100</f>
        <v>0</v>
      </c>
      <c r="AI151" s="167">
        <f t="shared" si="55"/>
        <v>1448.802936</v>
      </c>
      <c r="AJ151" s="179">
        <f>'Energy consumption (raw)'!AG101</f>
        <v>1448.802936</v>
      </c>
      <c r="AK151" s="179">
        <f>'Energy consumption (raw)'!AH101</f>
        <v>0</v>
      </c>
      <c r="AL151">
        <f>IF(ROUND(AI151,-3)=ROUND('Energy consumption (raw)'!AG101,-3),1,0)</f>
        <v>1</v>
      </c>
      <c r="AM151" s="179" t="str">
        <f>'Energy consumption (raw)'!AJ101</f>
        <v>48. Dong Nai</v>
      </c>
      <c r="AN151">
        <f>VLOOKUP(AM151,Lists!$F$9:$G$71,2,FALSE)</f>
        <v>1</v>
      </c>
    </row>
    <row r="152" spans="2:40" x14ac:dyDescent="0.25">
      <c r="B152" s="65" t="str">
        <f t="shared" si="53"/>
        <v>Agriculture13</v>
      </c>
      <c r="C152" s="179">
        <f>'Energy consumption (raw)'!B102</f>
        <v>13</v>
      </c>
      <c r="D152" s="179">
        <f>'Energy consumption (raw)'!C102</f>
        <v>0</v>
      </c>
      <c r="E152" s="179">
        <f>'Energy consumption (raw)'!D102</f>
        <v>0</v>
      </c>
      <c r="F152" s="179" t="str">
        <f>'Energy consumption (raw)'!E102</f>
        <v>Nông nghiệp</v>
      </c>
      <c r="G152" s="179" t="str">
        <f>'Energy consumption (raw)'!F102</f>
        <v>Xay xát và sản xuất bột</v>
      </c>
      <c r="H152" s="179" t="str">
        <f>'Energy consumption (raw)'!G102</f>
        <v>Agriculture</v>
      </c>
      <c r="I152" s="179" t="str">
        <f>'Energy consumption (raw)'!I102</f>
        <v>Agriculture</v>
      </c>
      <c r="J152" s="179" t="str">
        <f>INDEX(Sector!$E$6:$E$46,MATCH('Energy consumption (toe)'!I152,Sector!$B$6:$B$46,FALSE))</f>
        <v>Agriculture</v>
      </c>
      <c r="K152" s="179">
        <f>IFERROR('Energy consumption (raw)'!J102*Lists!$H$84,)</f>
        <v>373.79175000000004</v>
      </c>
      <c r="L152" s="179">
        <f>'Energy consumption (raw)'!K102*Lists!$H$84</f>
        <v>373.79175000000004</v>
      </c>
      <c r="M152" s="179">
        <f>'Energy consumption (raw)'!L102*Lists!$H$84</f>
        <v>0</v>
      </c>
      <c r="N152" s="179">
        <f>'Energy consumption (raw)'!M102*Lists!$H$84</f>
        <v>0</v>
      </c>
      <c r="O152" s="178">
        <f t="shared" si="54"/>
        <v>373.79175000000004</v>
      </c>
      <c r="P152">
        <f>'Energy consumption (raw)'!N102*Lists!$H$85</f>
        <v>0</v>
      </c>
      <c r="Q152">
        <f>'Energy consumption (raw)'!O102*Lists!$H$86</f>
        <v>0</v>
      </c>
      <c r="R152">
        <f>'Energy consumption (raw)'!P102*Lists!$H$87</f>
        <v>0</v>
      </c>
      <c r="S152">
        <f>'Energy consumption (raw)'!Q102*Lists!$H$88</f>
        <v>0</v>
      </c>
      <c r="T152">
        <f>'Energy consumption (raw)'!R102*Lists!$H$89</f>
        <v>7.3440000000000003</v>
      </c>
      <c r="U152">
        <f>'Energy consumption (raw)'!S102*Lists!$H$90</f>
        <v>0</v>
      </c>
      <c r="V152">
        <f>'Energy consumption (raw)'!T102*Lists!$H$91</f>
        <v>0</v>
      </c>
      <c r="W152">
        <f>'Energy consumption (raw)'!U102*Lists!$H$92</f>
        <v>0</v>
      </c>
      <c r="X152">
        <f>'Energy consumption (raw)'!V102*Lists!$H$93</f>
        <v>0</v>
      </c>
      <c r="Y152">
        <f>'Energy consumption (raw)'!W102*Lists!$H$94</f>
        <v>0</v>
      </c>
      <c r="Z152">
        <f>'Energy consumption (raw)'!X102*Lists!$H$96*1000000</f>
        <v>0</v>
      </c>
      <c r="AA152">
        <f>'Energy consumption (raw)'!Y102*Lists!$H$97</f>
        <v>0</v>
      </c>
      <c r="AB152">
        <f>'Energy consumption (raw)'!Z102*Lists!$H$96</f>
        <v>0</v>
      </c>
      <c r="AC152">
        <f>'Energy consumption (raw)'!AA102*Lists!$H$98</f>
        <v>0</v>
      </c>
      <c r="AD152">
        <f>'Energy consumption (raw)'!AB102*Lists!$H$99</f>
        <v>872.07400000000098</v>
      </c>
      <c r="AE152">
        <f>'Energy consumption (raw)'!AC102*Lists!$H$101</f>
        <v>0</v>
      </c>
      <c r="AF152">
        <f>'Energy consumption (raw)'!AD102*Lists!$H$101</f>
        <v>0</v>
      </c>
      <c r="AG152">
        <f>'Energy consumption (raw)'!AE102*Lists!$H$101</f>
        <v>0</v>
      </c>
      <c r="AH152">
        <f>'Energy consumption (raw)'!AF102*Lists!$H$100</f>
        <v>0</v>
      </c>
      <c r="AI152" s="167">
        <f t="shared" si="55"/>
        <v>1253.2097500000009</v>
      </c>
      <c r="AJ152" s="179">
        <f>'Energy consumption (raw)'!AG102</f>
        <v>1253.20975</v>
      </c>
      <c r="AK152" s="179">
        <f>'Energy consumption (raw)'!AH102</f>
        <v>1089</v>
      </c>
      <c r="AL152">
        <f>IF(ROUND(AI152,-3)=ROUND('Energy consumption (raw)'!AG102,-3),1,0)</f>
        <v>1</v>
      </c>
      <c r="AM152" s="179" t="str">
        <f>'Energy consumption (raw)'!AJ102</f>
        <v>55. An Giang</v>
      </c>
      <c r="AN152">
        <f>VLOOKUP(AM152,Lists!$F$9:$G$71,2,FALSE)</f>
        <v>1</v>
      </c>
    </row>
    <row r="153" spans="2:40" x14ac:dyDescent="0.25">
      <c r="B153" s="65" t="str">
        <f t="shared" si="53"/>
        <v>Industry1</v>
      </c>
      <c r="C153" s="179">
        <f>'Energy consumption (raw)'!B103</f>
        <v>1</v>
      </c>
      <c r="D153" s="179">
        <f>'Energy consumption (raw)'!C103</f>
        <v>0</v>
      </c>
      <c r="E153" s="179">
        <f>'Energy consumption (raw)'!D103</f>
        <v>0</v>
      </c>
      <c r="F153" s="179" t="str">
        <f>'Energy consumption (raw)'!E103</f>
        <v>Công nghiệp</v>
      </c>
      <c r="G153" s="179" t="str">
        <f>'Energy consumption (raw)'!F103</f>
        <v xml:space="preserve">Sản xuất thiết bị, dụng cụ y tế, nha khoa, chỉnh hình và phục hồi chức năng </v>
      </c>
      <c r="H153" s="179" t="str">
        <f>'Energy consumption (raw)'!G103</f>
        <v>Industry</v>
      </c>
      <c r="I153" s="179" t="str">
        <f>'Energy consumption (raw)'!I103</f>
        <v>32 Other manufacturing</v>
      </c>
      <c r="J153" s="179" t="str">
        <f>INDEX(Sector!$E$6:$E$46,MATCH('Energy consumption (toe)'!I153,Sector!$B$6:$B$46,FALSE))</f>
        <v>Other manufacturing</v>
      </c>
      <c r="K153" s="179">
        <f>IFERROR('Energy consumption (raw)'!J103*Lists!$H$84,)</f>
        <v>2080.1183000000001</v>
      </c>
      <c r="L153" s="179">
        <f>'Energy consumption (raw)'!K103*Lists!$H$84</f>
        <v>2815.2035000000001</v>
      </c>
      <c r="M153" s="179">
        <f>'Energy consumption (raw)'!L103*Lists!$H$84</f>
        <v>0</v>
      </c>
      <c r="N153" s="179">
        <f>'Energy consumption (raw)'!M103*Lists!$H$84</f>
        <v>0</v>
      </c>
      <c r="O153" s="178">
        <f t="shared" si="54"/>
        <v>2815.2035000000001</v>
      </c>
      <c r="P153">
        <f>'Energy consumption (raw)'!N103*Lists!$H$85</f>
        <v>0</v>
      </c>
      <c r="Q153">
        <f>'Energy consumption (raw)'!O103*Lists!$H$86</f>
        <v>0</v>
      </c>
      <c r="R153">
        <f>'Energy consumption (raw)'!P103*Lists!$H$87</f>
        <v>0</v>
      </c>
      <c r="S153">
        <f>'Energy consumption (raw)'!Q103*Lists!$H$88</f>
        <v>0</v>
      </c>
      <c r="T153">
        <f>'Energy consumption (raw)'!R103*Lists!$H$89</f>
        <v>0</v>
      </c>
      <c r="U153">
        <f>'Energy consumption (raw)'!S103*Lists!$H$90</f>
        <v>0</v>
      </c>
      <c r="V153">
        <f>'Energy consumption (raw)'!T103*Lists!$H$91</f>
        <v>0</v>
      </c>
      <c r="W153">
        <f>'Energy consumption (raw)'!U103*Lists!$H$92</f>
        <v>0</v>
      </c>
      <c r="X153">
        <f>'Energy consumption (raw)'!V103*Lists!$H$93</f>
        <v>0</v>
      </c>
      <c r="Y153">
        <f>'Energy consumption (raw)'!W103*Lists!$H$94</f>
        <v>0</v>
      </c>
      <c r="Z153">
        <f>'Energy consumption (raw)'!X103*Lists!$H$96*1000000</f>
        <v>0</v>
      </c>
      <c r="AA153">
        <f>'Energy consumption (raw)'!Y103*Lists!$H$97</f>
        <v>0</v>
      </c>
      <c r="AB153">
        <f>'Energy consumption (raw)'!Z103*Lists!$H$96</f>
        <v>0</v>
      </c>
      <c r="AC153">
        <f>'Energy consumption (raw)'!AA103*Lists!$H$98</f>
        <v>0</v>
      </c>
      <c r="AD153">
        <f>'Energy consumption (raw)'!AB103*Lists!$H$99</f>
        <v>0</v>
      </c>
      <c r="AE153">
        <f>'Energy consumption (raw)'!AC103*Lists!$H$101</f>
        <v>0</v>
      </c>
      <c r="AF153">
        <f>'Energy consumption (raw)'!AD103*Lists!$H$101</f>
        <v>0</v>
      </c>
      <c r="AG153">
        <f>'Energy consumption (raw)'!AE103*Lists!$H$101</f>
        <v>0</v>
      </c>
      <c r="AH153">
        <f>'Energy consumption (raw)'!AF103*Lists!$H$100</f>
        <v>0</v>
      </c>
      <c r="AI153" s="167">
        <f t="shared" si="55"/>
        <v>2815.2035000000001</v>
      </c>
      <c r="AJ153" s="179">
        <f>'Energy consumption (raw)'!AG103</f>
        <v>2815.2035000000001</v>
      </c>
      <c r="AK153" s="179">
        <f>'Energy consumption (raw)'!AH103</f>
        <v>2018.04</v>
      </c>
      <c r="AL153">
        <f>IF(ROUND(AI153,-3)=ROUND('Energy consumption (raw)'!AG103,-3),1,0)</f>
        <v>1</v>
      </c>
      <c r="AM153" s="179" t="str">
        <f>'Energy consumption (raw)'!AJ103</f>
        <v>1. Ha Noi</v>
      </c>
      <c r="AN153">
        <f>VLOOKUP(AM153,Lists!$F$9:$G$71,2,FALSE)</f>
        <v>1</v>
      </c>
    </row>
    <row r="154" spans="2:40" x14ac:dyDescent="0.25">
      <c r="B154" s="65" t="str">
        <f t="shared" si="53"/>
        <v>Industry2</v>
      </c>
      <c r="C154" s="179">
        <f>'Energy consumption (raw)'!B104</f>
        <v>2</v>
      </c>
      <c r="D154" s="179">
        <f>'Energy consumption (raw)'!C104</f>
        <v>0</v>
      </c>
      <c r="E154" s="179">
        <f>'Energy consumption (raw)'!D104</f>
        <v>0</v>
      </c>
      <c r="F154" s="179" t="str">
        <f>'Energy consumption (raw)'!E104</f>
        <v>Công nghiệp</v>
      </c>
      <c r="G154" s="179" t="str">
        <f>'Energy consumption (raw)'!F104</f>
        <v>Sản xuất thuốc trừ sâu và sản phẩm hoá chất khác dùng trong nông nghiệp</v>
      </c>
      <c r="H154" s="179" t="str">
        <f>'Energy consumption (raw)'!G104</f>
        <v>Industry</v>
      </c>
      <c r="I154" s="179" t="str">
        <f>'Energy consumption (raw)'!I104</f>
        <v>20 Manufacture of chemicals and chemical products</v>
      </c>
      <c r="J154" s="179" t="str">
        <f>INDEX(Sector!$E$6:$E$46,MATCH('Energy consumption (toe)'!I154,Sector!$B$6:$B$46,FALSE))</f>
        <v>Manufacture of chemicals and chemical products</v>
      </c>
      <c r="K154" s="179">
        <f>IFERROR('Energy consumption (raw)'!J104*Lists!$H$84,)</f>
        <v>1453.0431000000001</v>
      </c>
      <c r="L154" s="179">
        <f>'Energy consumption (raw)'!K104*Lists!$H$84</f>
        <v>1453.0431000000001</v>
      </c>
      <c r="M154" s="179">
        <f>'Energy consumption (raw)'!L104*Lists!$H$84</f>
        <v>0</v>
      </c>
      <c r="N154" s="179">
        <f>'Energy consumption (raw)'!M104*Lists!$H$84</f>
        <v>0</v>
      </c>
      <c r="O154" s="178">
        <f t="shared" si="54"/>
        <v>1453.0431000000001</v>
      </c>
      <c r="P154">
        <f>'Energy consumption (raw)'!N104*Lists!$H$85</f>
        <v>0</v>
      </c>
      <c r="Q154">
        <f>'Energy consumption (raw)'!O104*Lists!$H$86</f>
        <v>0</v>
      </c>
      <c r="R154">
        <f>'Energy consumption (raw)'!P104*Lists!$H$87</f>
        <v>0</v>
      </c>
      <c r="S154">
        <f>'Energy consumption (raw)'!Q104*Lists!$H$88</f>
        <v>0</v>
      </c>
      <c r="T154">
        <f>'Energy consumption (raw)'!R104*Lists!$H$89</f>
        <v>44653.56</v>
      </c>
      <c r="U154">
        <f>'Energy consumption (raw)'!S104*Lists!$H$90</f>
        <v>0</v>
      </c>
      <c r="V154">
        <f>'Energy consumption (raw)'!T104*Lists!$H$91</f>
        <v>0</v>
      </c>
      <c r="W154">
        <f>'Energy consumption (raw)'!U104*Lists!$H$92</f>
        <v>0</v>
      </c>
      <c r="X154">
        <f>'Energy consumption (raw)'!V104*Lists!$H$93</f>
        <v>0</v>
      </c>
      <c r="Y154">
        <f>'Energy consumption (raw)'!W104*Lists!$H$94</f>
        <v>0</v>
      </c>
      <c r="Z154">
        <f>'Energy consumption (raw)'!X104*Lists!$H$96*1000000</f>
        <v>0</v>
      </c>
      <c r="AA154">
        <f>'Energy consumption (raw)'!Y104*Lists!$H$97</f>
        <v>0</v>
      </c>
      <c r="AB154">
        <f>'Energy consumption (raw)'!Z104*Lists!$H$96</f>
        <v>0</v>
      </c>
      <c r="AC154">
        <f>'Energy consumption (raw)'!AA104*Lists!$H$98</f>
        <v>0</v>
      </c>
      <c r="AD154">
        <f>'Energy consumption (raw)'!AB104*Lists!$H$99</f>
        <v>0</v>
      </c>
      <c r="AE154">
        <f>'Energy consumption (raw)'!AC104*Lists!$H$101</f>
        <v>0</v>
      </c>
      <c r="AF154">
        <f>'Energy consumption (raw)'!AD104*Lists!$H$101</f>
        <v>0</v>
      </c>
      <c r="AG154">
        <f>'Energy consumption (raw)'!AE104*Lists!$H$101</f>
        <v>0</v>
      </c>
      <c r="AH154">
        <f>'Energy consumption (raw)'!AF104*Lists!$H$100</f>
        <v>0</v>
      </c>
      <c r="AI154" s="167">
        <f t="shared" si="55"/>
        <v>46106.6031</v>
      </c>
      <c r="AJ154" s="179" t="e">
        <f>'Energy consumption (raw)'!AG104</f>
        <v>#REF!</v>
      </c>
      <c r="AK154" s="179">
        <f>'Energy consumption (raw)'!AH104</f>
        <v>46189.85</v>
      </c>
      <c r="AL154" s="180">
        <v>1</v>
      </c>
      <c r="AM154" s="179" t="str">
        <f>'Energy consumption (raw)'!AJ104</f>
        <v>1. Ha Noi</v>
      </c>
      <c r="AN154">
        <f>VLOOKUP(AM154,Lists!$F$9:$G$71,2,FALSE)</f>
        <v>1</v>
      </c>
    </row>
    <row r="155" spans="2:40" x14ac:dyDescent="0.25">
      <c r="B155" s="65" t="str">
        <f t="shared" si="53"/>
        <v>Industry3</v>
      </c>
      <c r="C155" s="179">
        <f>'Energy consumption (raw)'!B105</f>
        <v>3</v>
      </c>
      <c r="D155" s="179">
        <f>'Energy consumption (raw)'!C105</f>
        <v>0</v>
      </c>
      <c r="E155" s="179">
        <f>'Energy consumption (raw)'!D105</f>
        <v>0</v>
      </c>
      <c r="F155" s="179" t="str">
        <f>'Energy consumption (raw)'!E105</f>
        <v>Công nghiệp</v>
      </c>
      <c r="G155" s="179" t="str">
        <f>'Energy consumption (raw)'!F105</f>
        <v>Sản xuất sản phẩm từ plastic</v>
      </c>
      <c r="H155" s="179" t="str">
        <f>'Energy consumption (raw)'!G105</f>
        <v>Industry</v>
      </c>
      <c r="I155" s="179" t="str">
        <f>'Energy consumption (raw)'!I105</f>
        <v>22 Manufacture of rubber and plastics products</v>
      </c>
      <c r="J155" s="179" t="str">
        <f>INDEX(Sector!$E$6:$E$46,MATCH('Energy consumption (toe)'!I155,Sector!$B$6:$B$46,FALSE))</f>
        <v>Manufacture of rubber and plastics products</v>
      </c>
      <c r="K155" s="179">
        <f>IFERROR('Energy consumption (raw)'!J105*Lists!$H$84,)</f>
        <v>0</v>
      </c>
      <c r="L155" s="179">
        <f>'Energy consumption (raw)'!K105*Lists!$H$84</f>
        <v>2028.4432300000001</v>
      </c>
      <c r="M155" s="179">
        <f>'Energy consumption (raw)'!L105*Lists!$H$84</f>
        <v>0</v>
      </c>
      <c r="N155" s="179">
        <f>'Energy consumption (raw)'!M105*Lists!$H$84</f>
        <v>0</v>
      </c>
      <c r="O155" s="178">
        <f t="shared" si="54"/>
        <v>2028.4432300000001</v>
      </c>
      <c r="P155">
        <f>'Energy consumption (raw)'!N105*Lists!$H$85</f>
        <v>0</v>
      </c>
      <c r="Q155">
        <f>'Energy consumption (raw)'!O105*Lists!$H$86</f>
        <v>0</v>
      </c>
      <c r="R155">
        <f>'Energy consumption (raw)'!P105*Lists!$H$87</f>
        <v>0</v>
      </c>
      <c r="S155">
        <f>'Energy consumption (raw)'!Q105*Lists!$H$88</f>
        <v>0</v>
      </c>
      <c r="T155">
        <f>'Energy consumption (raw)'!R105*Lists!$H$89</f>
        <v>0</v>
      </c>
      <c r="U155">
        <f>'Energy consumption (raw)'!S105*Lists!$H$90</f>
        <v>0</v>
      </c>
      <c r="V155">
        <f>'Energy consumption (raw)'!T105*Lists!$H$91</f>
        <v>0</v>
      </c>
      <c r="W155">
        <f>'Energy consumption (raw)'!U105*Lists!$H$92</f>
        <v>0</v>
      </c>
      <c r="X155">
        <f>'Energy consumption (raw)'!V105*Lists!$H$93</f>
        <v>0</v>
      </c>
      <c r="Y155">
        <f>'Energy consumption (raw)'!W105*Lists!$H$94</f>
        <v>0</v>
      </c>
      <c r="Z155">
        <f>'Energy consumption (raw)'!X105*Lists!$H$96*1000000</f>
        <v>0</v>
      </c>
      <c r="AA155">
        <f>'Energy consumption (raw)'!Y105*Lists!$H$97</f>
        <v>0</v>
      </c>
      <c r="AB155">
        <f>'Energy consumption (raw)'!Z105*Lists!$H$96</f>
        <v>0</v>
      </c>
      <c r="AC155">
        <f>'Energy consumption (raw)'!AA105*Lists!$H$98</f>
        <v>0</v>
      </c>
      <c r="AD155">
        <f>'Energy consumption (raw)'!AB105*Lists!$H$99</f>
        <v>0</v>
      </c>
      <c r="AE155">
        <f>'Energy consumption (raw)'!AC105*Lists!$H$101</f>
        <v>0</v>
      </c>
      <c r="AF155">
        <f>'Energy consumption (raw)'!AD105*Lists!$H$101</f>
        <v>0</v>
      </c>
      <c r="AG155">
        <f>'Energy consumption (raw)'!AE105*Lists!$H$101</f>
        <v>0</v>
      </c>
      <c r="AH155">
        <f>'Energy consumption (raw)'!AF105*Lists!$H$100</f>
        <v>0</v>
      </c>
      <c r="AI155" s="167">
        <f t="shared" si="55"/>
        <v>2028.4432300000001</v>
      </c>
      <c r="AJ155" s="179">
        <f>'Energy consumption (raw)'!AG105</f>
        <v>2028.4432300000001</v>
      </c>
      <c r="AK155" s="179">
        <f>'Energy consumption (raw)'!AH105</f>
        <v>2180.8299099999999</v>
      </c>
      <c r="AL155">
        <f>IF(ROUND(AI155,-3)=ROUND('Energy consumption (raw)'!AG105,-3),1,0)</f>
        <v>1</v>
      </c>
      <c r="AM155" s="179" t="str">
        <f>'Energy consumption (raw)'!AJ105</f>
        <v>1. Ha Noi</v>
      </c>
      <c r="AN155">
        <f>VLOOKUP(AM155,Lists!$F$9:$G$71,2,FALSE)</f>
        <v>1</v>
      </c>
    </row>
    <row r="156" spans="2:40" x14ac:dyDescent="0.25">
      <c r="B156" s="65" t="str">
        <f t="shared" si="53"/>
        <v>Industry4</v>
      </c>
      <c r="C156" s="179">
        <f>'Energy consumption (raw)'!B106</f>
        <v>4</v>
      </c>
      <c r="D156" s="179">
        <f>'Energy consumption (raw)'!C106</f>
        <v>0</v>
      </c>
      <c r="E156" s="179">
        <f>'Energy consumption (raw)'!D106</f>
        <v>0</v>
      </c>
      <c r="F156" s="179" t="str">
        <f>'Energy consumption (raw)'!E106</f>
        <v>Công nghiệp</v>
      </c>
      <c r="G156" s="179" t="str">
        <f>'Energy consumption (raw)'!F106</f>
        <v>Sản xuất sản phẩm gốm sứ khác</v>
      </c>
      <c r="H156" s="179" t="str">
        <f>'Energy consumption (raw)'!G106</f>
        <v>Industry</v>
      </c>
      <c r="I156" s="179" t="str">
        <f>'Energy consumption (raw)'!I106</f>
        <v>23 Manufacture of other non-metallic mineral products</v>
      </c>
      <c r="J156" s="179" t="str">
        <f>INDEX(Sector!$E$6:$E$46,MATCH('Energy consumption (toe)'!I156,Sector!$B$6:$B$46,FALSE))</f>
        <v>Manufacture of other non-metallic mineral products</v>
      </c>
      <c r="K156" s="179">
        <f>IFERROR('Energy consumption (raw)'!J106*Lists!$H$84,)</f>
        <v>0</v>
      </c>
      <c r="L156" s="179">
        <f>'Energy consumption (raw)'!K106*Lists!$H$84</f>
        <v>1851.8777400000001</v>
      </c>
      <c r="M156" s="179">
        <f>'Energy consumption (raw)'!L106*Lists!$H$84</f>
        <v>0</v>
      </c>
      <c r="N156" s="179">
        <f>'Energy consumption (raw)'!M106*Lists!$H$84</f>
        <v>0</v>
      </c>
      <c r="O156" s="178">
        <f t="shared" si="54"/>
        <v>1851.8777400000001</v>
      </c>
      <c r="P156">
        <f>'Energy consumption (raw)'!N106*Lists!$H$85</f>
        <v>0</v>
      </c>
      <c r="Q156">
        <f>'Energy consumption (raw)'!O106*Lists!$H$86</f>
        <v>0</v>
      </c>
      <c r="R156">
        <f>'Energy consumption (raw)'!P106*Lists!$H$87</f>
        <v>0</v>
      </c>
      <c r="S156">
        <f>'Energy consumption (raw)'!Q106*Lists!$H$88</f>
        <v>0</v>
      </c>
      <c r="T156">
        <f>'Energy consumption (raw)'!R106*Lists!$H$89</f>
        <v>0</v>
      </c>
      <c r="U156">
        <f>'Energy consumption (raw)'!S106*Lists!$H$90</f>
        <v>0</v>
      </c>
      <c r="V156">
        <f>'Energy consumption (raw)'!T106*Lists!$H$91</f>
        <v>0</v>
      </c>
      <c r="W156">
        <f>'Energy consumption (raw)'!U106*Lists!$H$92</f>
        <v>0</v>
      </c>
      <c r="X156">
        <f>'Energy consumption (raw)'!V106*Lists!$H$93</f>
        <v>0</v>
      </c>
      <c r="Y156">
        <f>'Energy consumption (raw)'!W106*Lists!$H$94</f>
        <v>0</v>
      </c>
      <c r="Z156">
        <f>'Energy consumption (raw)'!X106*Lists!$H$96*1000000</f>
        <v>0</v>
      </c>
      <c r="AA156">
        <f>'Energy consumption (raw)'!Y106*Lists!$H$97</f>
        <v>0</v>
      </c>
      <c r="AB156">
        <f>'Energy consumption (raw)'!Z106*Lists!$H$96</f>
        <v>0</v>
      </c>
      <c r="AC156">
        <f>'Energy consumption (raw)'!AA106*Lists!$H$98</f>
        <v>0</v>
      </c>
      <c r="AD156">
        <f>'Energy consumption (raw)'!AB106*Lists!$H$99</f>
        <v>0</v>
      </c>
      <c r="AE156">
        <f>'Energy consumption (raw)'!AC106*Lists!$H$101</f>
        <v>0</v>
      </c>
      <c r="AF156">
        <f>'Energy consumption (raw)'!AD106*Lists!$H$101</f>
        <v>0</v>
      </c>
      <c r="AG156">
        <f>'Energy consumption (raw)'!AE106*Lists!$H$101</f>
        <v>0</v>
      </c>
      <c r="AH156">
        <f>'Energy consumption (raw)'!AF106*Lists!$H$100</f>
        <v>0</v>
      </c>
      <c r="AI156" s="167">
        <f t="shared" si="55"/>
        <v>1851.8777400000001</v>
      </c>
      <c r="AJ156" s="179">
        <f>'Energy consumption (raw)'!AG106</f>
        <v>1851.8777400000001</v>
      </c>
      <c r="AK156" s="179">
        <f>'Energy consumption (raw)'!AH106</f>
        <v>0</v>
      </c>
      <c r="AL156">
        <f>IF(ROUND(AI156,-3)=ROUND('Energy consumption (raw)'!AG106,-3),1,0)</f>
        <v>1</v>
      </c>
      <c r="AM156" s="179" t="str">
        <f>'Energy consumption (raw)'!AJ106</f>
        <v>1. Ha Noi</v>
      </c>
      <c r="AN156">
        <f>VLOOKUP(AM156,Lists!$F$9:$G$71,2,FALSE)</f>
        <v>1</v>
      </c>
    </row>
    <row r="157" spans="2:40" x14ac:dyDescent="0.25">
      <c r="B157" s="65" t="str">
        <f t="shared" si="53"/>
        <v>Industry5</v>
      </c>
      <c r="C157" s="179">
        <f>'Energy consumption (raw)'!B107</f>
        <v>5</v>
      </c>
      <c r="D157" s="179">
        <f>'Energy consumption (raw)'!C107</f>
        <v>0</v>
      </c>
      <c r="E157" s="179">
        <f>'Energy consumption (raw)'!D107</f>
        <v>0</v>
      </c>
      <c r="F157" s="179" t="str">
        <f>'Energy consumption (raw)'!E107</f>
        <v>Công nghiệp</v>
      </c>
      <c r="G157" s="179" t="str">
        <f>'Energy consumption (raw)'!F107</f>
        <v>Khai thác, xử lý và cung cấp nước</v>
      </c>
      <c r="H157" s="179" t="str">
        <f>'Energy consumption (raw)'!G107</f>
        <v>Industry</v>
      </c>
      <c r="I157" s="179" t="str">
        <f>'Energy consumption (raw)'!I107</f>
        <v>36 Water collection, treatment and supply</v>
      </c>
      <c r="J157" s="179" t="str">
        <f>INDEX(Sector!$E$6:$E$46,MATCH('Energy consumption (toe)'!I157,Sector!$B$6:$B$46,FALSE))</f>
        <v>Water collection, treatment and supply</v>
      </c>
      <c r="K157" s="179">
        <f>IFERROR('Energy consumption (raw)'!J107*Lists!$H$84,)</f>
        <v>0</v>
      </c>
      <c r="L157" s="179">
        <f>'Energy consumption (raw)'!K107*Lists!$H$84</f>
        <v>2188.6683499999999</v>
      </c>
      <c r="M157" s="179">
        <f>'Energy consumption (raw)'!L107*Lists!$H$84</f>
        <v>0</v>
      </c>
      <c r="N157" s="179">
        <f>'Energy consumption (raw)'!M107*Lists!$H$84</f>
        <v>0</v>
      </c>
      <c r="O157" s="178">
        <f t="shared" si="54"/>
        <v>2188.6683499999999</v>
      </c>
      <c r="P157">
        <f>'Energy consumption (raw)'!N107*Lists!$H$85</f>
        <v>0</v>
      </c>
      <c r="Q157">
        <f>'Energy consumption (raw)'!O107*Lists!$H$86</f>
        <v>0</v>
      </c>
      <c r="R157">
        <f>'Energy consumption (raw)'!P107*Lists!$H$87</f>
        <v>0</v>
      </c>
      <c r="S157">
        <f>'Energy consumption (raw)'!Q107*Lists!$H$88</f>
        <v>0</v>
      </c>
      <c r="T157">
        <f>'Energy consumption (raw)'!R107*Lists!$H$89</f>
        <v>0</v>
      </c>
      <c r="U157">
        <f>'Energy consumption (raw)'!S107*Lists!$H$90</f>
        <v>0</v>
      </c>
      <c r="V157">
        <f>'Energy consumption (raw)'!T107*Lists!$H$91</f>
        <v>0</v>
      </c>
      <c r="W157">
        <f>'Energy consumption (raw)'!U107*Lists!$H$92</f>
        <v>0</v>
      </c>
      <c r="X157">
        <f>'Energy consumption (raw)'!V107*Lists!$H$93</f>
        <v>0</v>
      </c>
      <c r="Y157">
        <f>'Energy consumption (raw)'!W107*Lists!$H$94</f>
        <v>0</v>
      </c>
      <c r="Z157">
        <f>'Energy consumption (raw)'!X107*Lists!$H$96*1000000</f>
        <v>0</v>
      </c>
      <c r="AA157">
        <f>'Energy consumption (raw)'!Y107*Lists!$H$97</f>
        <v>0</v>
      </c>
      <c r="AB157">
        <f>'Energy consumption (raw)'!Z107*Lists!$H$96</f>
        <v>0</v>
      </c>
      <c r="AC157">
        <f>'Energy consumption (raw)'!AA107*Lists!$H$98</f>
        <v>0</v>
      </c>
      <c r="AD157">
        <f>'Energy consumption (raw)'!AB107*Lists!$H$99</f>
        <v>0</v>
      </c>
      <c r="AE157">
        <f>'Energy consumption (raw)'!AC107*Lists!$H$101</f>
        <v>0</v>
      </c>
      <c r="AF157">
        <f>'Energy consumption (raw)'!AD107*Lists!$H$101</f>
        <v>0</v>
      </c>
      <c r="AG157">
        <f>'Energy consumption (raw)'!AE107*Lists!$H$101</f>
        <v>0</v>
      </c>
      <c r="AH157">
        <f>'Energy consumption (raw)'!AF107*Lists!$H$100</f>
        <v>0</v>
      </c>
      <c r="AI157" s="167">
        <f t="shared" si="55"/>
        <v>2188.6683499999999</v>
      </c>
      <c r="AJ157" s="179">
        <f>'Energy consumption (raw)'!AG107</f>
        <v>2188.6683499999999</v>
      </c>
      <c r="AK157" s="179">
        <f>'Energy consumption (raw)'!AH107</f>
        <v>1557.7192942000001</v>
      </c>
      <c r="AL157">
        <f>IF(ROUND(AI157,-3)=ROUND('Energy consumption (raw)'!AG107,-3),1,0)</f>
        <v>1</v>
      </c>
      <c r="AM157" s="179" t="str">
        <f>'Energy consumption (raw)'!AJ107</f>
        <v>1. Ha Noi</v>
      </c>
      <c r="AN157">
        <f>VLOOKUP(AM157,Lists!$F$9:$G$71,2,FALSE)</f>
        <v>1</v>
      </c>
    </row>
    <row r="158" spans="2:40" x14ac:dyDescent="0.25">
      <c r="B158" s="65" t="str">
        <f t="shared" si="53"/>
        <v>Industry6</v>
      </c>
      <c r="C158" s="179">
        <f>'Energy consumption (raw)'!B108</f>
        <v>6</v>
      </c>
      <c r="D158" s="179">
        <f>'Energy consumption (raw)'!C108</f>
        <v>0</v>
      </c>
      <c r="E158" s="179">
        <f>'Energy consumption (raw)'!D108</f>
        <v>0</v>
      </c>
      <c r="F158" s="179" t="str">
        <f>'Energy consumption (raw)'!E108</f>
        <v>Công nghiệp</v>
      </c>
      <c r="G158" s="179" t="str">
        <f>'Energy consumption (raw)'!F108</f>
        <v>Sản xuất phụ tùng ô tô, xe máy</v>
      </c>
      <c r="H158" s="179" t="str">
        <f>'Energy consumption (raw)'!G108</f>
        <v>Industry</v>
      </c>
      <c r="I158" s="179" t="str">
        <f>'Energy consumption (raw)'!I108</f>
        <v>29 Manufacture of motor vehicles, trailers and semi-trailers</v>
      </c>
      <c r="J158" s="179" t="str">
        <f>INDEX(Sector!$E$6:$E$46,MATCH('Energy consumption (toe)'!I158,Sector!$B$6:$B$46,FALSE))</f>
        <v>Manufacture of motor vehicles, trailers and semi-trailers</v>
      </c>
      <c r="K158" s="179">
        <f>IFERROR('Energy consumption (raw)'!J108*Lists!$H$84,)</f>
        <v>0</v>
      </c>
      <c r="L158" s="179">
        <f>'Energy consumption (raw)'!K108*Lists!$H$84</f>
        <v>4214.93595</v>
      </c>
      <c r="M158" s="179">
        <f>'Energy consumption (raw)'!L108*Lists!$H$84</f>
        <v>0</v>
      </c>
      <c r="N158" s="179">
        <f>'Energy consumption (raw)'!M108*Lists!$H$84</f>
        <v>0</v>
      </c>
      <c r="O158" s="178">
        <f t="shared" si="54"/>
        <v>4214.93595</v>
      </c>
      <c r="P158">
        <f>'Energy consumption (raw)'!N108*Lists!$H$85</f>
        <v>0</v>
      </c>
      <c r="Q158">
        <f>'Energy consumption (raw)'!O108*Lists!$H$86</f>
        <v>0</v>
      </c>
      <c r="R158">
        <f>'Energy consumption (raw)'!P108*Lists!$H$87</f>
        <v>0</v>
      </c>
      <c r="S158">
        <f>'Energy consumption (raw)'!Q108*Lists!$H$88</f>
        <v>0</v>
      </c>
      <c r="T158">
        <f>'Energy consumption (raw)'!R108*Lists!$H$89</f>
        <v>0</v>
      </c>
      <c r="U158">
        <f>'Energy consumption (raw)'!S108*Lists!$H$90</f>
        <v>0</v>
      </c>
      <c r="V158">
        <f>'Energy consumption (raw)'!T108*Lists!$H$91</f>
        <v>0</v>
      </c>
      <c r="W158">
        <f>'Energy consumption (raw)'!U108*Lists!$H$92</f>
        <v>0</v>
      </c>
      <c r="X158">
        <f>'Energy consumption (raw)'!V108*Lists!$H$93</f>
        <v>0</v>
      </c>
      <c r="Y158">
        <f>'Energy consumption (raw)'!W108*Lists!$H$94</f>
        <v>0</v>
      </c>
      <c r="Z158">
        <f>'Energy consumption (raw)'!X108*Lists!$H$96*1000000</f>
        <v>0</v>
      </c>
      <c r="AA158">
        <f>'Energy consumption (raw)'!Y108*Lists!$H$97</f>
        <v>0</v>
      </c>
      <c r="AB158">
        <f>'Energy consumption (raw)'!Z108*Lists!$H$96</f>
        <v>0</v>
      </c>
      <c r="AC158">
        <f>'Energy consumption (raw)'!AA108*Lists!$H$98</f>
        <v>0</v>
      </c>
      <c r="AD158">
        <f>'Energy consumption (raw)'!AB108*Lists!$H$99</f>
        <v>0</v>
      </c>
      <c r="AE158">
        <f>'Energy consumption (raw)'!AC108*Lists!$H$101</f>
        <v>0</v>
      </c>
      <c r="AF158">
        <f>'Energy consumption (raw)'!AD108*Lists!$H$101</f>
        <v>0</v>
      </c>
      <c r="AG158">
        <f>'Energy consumption (raw)'!AE108*Lists!$H$101</f>
        <v>0</v>
      </c>
      <c r="AH158">
        <f>'Energy consumption (raw)'!AF108*Lists!$H$100</f>
        <v>0</v>
      </c>
      <c r="AI158" s="167">
        <f t="shared" si="55"/>
        <v>4214.93595</v>
      </c>
      <c r="AJ158" s="179">
        <f>'Energy consumption (raw)'!AG108</f>
        <v>4214.93595</v>
      </c>
      <c r="AK158" s="179">
        <f>'Energy consumption (raw)'!AH108</f>
        <v>4911.32</v>
      </c>
      <c r="AL158">
        <f>IF(ROUND(AI158,-3)=ROUND('Energy consumption (raw)'!AG108,-3),1,0)</f>
        <v>1</v>
      </c>
      <c r="AM158" s="179" t="str">
        <f>'Energy consumption (raw)'!AJ108</f>
        <v>1. Ha Noi</v>
      </c>
      <c r="AN158">
        <f>VLOOKUP(AM158,Lists!$F$9:$G$71,2,FALSE)</f>
        <v>1</v>
      </c>
    </row>
    <row r="159" spans="2:40" x14ac:dyDescent="0.25">
      <c r="B159" s="65" t="str">
        <f t="shared" si="53"/>
        <v>Industry7</v>
      </c>
      <c r="C159" s="179">
        <f>'Energy consumption (raw)'!B109</f>
        <v>7</v>
      </c>
      <c r="D159" s="179">
        <f>'Energy consumption (raw)'!C109</f>
        <v>0</v>
      </c>
      <c r="E159" s="179">
        <f>'Energy consumption (raw)'!D109</f>
        <v>0</v>
      </c>
      <c r="F159" s="179" t="str">
        <f>'Energy consumption (raw)'!E109</f>
        <v>Công nghiệp</v>
      </c>
      <c r="G159" s="179" t="str">
        <f>'Energy consumption (raw)'!F109</f>
        <v>Sản xuất phụ tùng ô tô, xe máy</v>
      </c>
      <c r="H159" s="179" t="str">
        <f>'Energy consumption (raw)'!G109</f>
        <v>Industry</v>
      </c>
      <c r="I159" s="179" t="str">
        <f>'Energy consumption (raw)'!I109</f>
        <v>29 Manufacture of motor vehicles, trailers and semi-trailers</v>
      </c>
      <c r="J159" s="179" t="str">
        <f>INDEX(Sector!$E$6:$E$46,MATCH('Energy consumption (toe)'!I159,Sector!$B$6:$B$46,FALSE))</f>
        <v>Manufacture of motor vehicles, trailers and semi-trailers</v>
      </c>
      <c r="K159" s="179">
        <f>IFERROR('Energy consumption (raw)'!J109*Lists!$H$84,)</f>
        <v>1319.4347300000002</v>
      </c>
      <c r="L159" s="179">
        <f>'Energy consumption (raw)'!K109*Lists!$H$84</f>
        <v>1319.4347300000002</v>
      </c>
      <c r="M159" s="179">
        <f>'Energy consumption (raw)'!L109*Lists!$H$84</f>
        <v>0</v>
      </c>
      <c r="N159" s="179">
        <f>'Energy consumption (raw)'!M109*Lists!$H$84</f>
        <v>0</v>
      </c>
      <c r="O159" s="178">
        <f t="shared" si="54"/>
        <v>1319.4347300000002</v>
      </c>
      <c r="P159">
        <f>'Energy consumption (raw)'!N109*Lists!$H$85</f>
        <v>0</v>
      </c>
      <c r="Q159">
        <f>'Energy consumption (raw)'!O109*Lists!$H$86</f>
        <v>0</v>
      </c>
      <c r="R159">
        <f>'Energy consumption (raw)'!P109*Lists!$H$87</f>
        <v>0</v>
      </c>
      <c r="S159">
        <f>'Energy consumption (raw)'!Q109*Lists!$H$88</f>
        <v>0</v>
      </c>
      <c r="T159">
        <f>'Energy consumption (raw)'!R109*Lists!$H$89</f>
        <v>0</v>
      </c>
      <c r="U159">
        <f>'Energy consumption (raw)'!S109*Lists!$H$90</f>
        <v>0</v>
      </c>
      <c r="V159">
        <f>'Energy consumption (raw)'!T109*Lists!$H$91</f>
        <v>0</v>
      </c>
      <c r="W159">
        <f>'Energy consumption (raw)'!U109*Lists!$H$92</f>
        <v>0</v>
      </c>
      <c r="X159">
        <f>'Energy consumption (raw)'!V109*Lists!$H$93</f>
        <v>0</v>
      </c>
      <c r="Y159">
        <f>'Energy consumption (raw)'!W109*Lists!$H$94</f>
        <v>0</v>
      </c>
      <c r="Z159">
        <f>'Energy consumption (raw)'!X109*Lists!$H$96*1000000</f>
        <v>0</v>
      </c>
      <c r="AA159">
        <f>'Energy consumption (raw)'!Y109*Lists!$H$97</f>
        <v>0</v>
      </c>
      <c r="AB159">
        <f>'Energy consumption (raw)'!Z109*Lists!$H$96</f>
        <v>0</v>
      </c>
      <c r="AC159">
        <f>'Energy consumption (raw)'!AA109*Lists!$H$98</f>
        <v>0</v>
      </c>
      <c r="AD159">
        <f>'Energy consumption (raw)'!AB109*Lists!$H$99</f>
        <v>0</v>
      </c>
      <c r="AE159">
        <f>'Energy consumption (raw)'!AC109*Lists!$H$101</f>
        <v>0</v>
      </c>
      <c r="AF159">
        <f>'Energy consumption (raw)'!AD109*Lists!$H$101</f>
        <v>0</v>
      </c>
      <c r="AG159">
        <f>'Energy consumption (raw)'!AE109*Lists!$H$101</f>
        <v>0</v>
      </c>
      <c r="AH159">
        <f>'Energy consumption (raw)'!AF109*Lists!$H$100</f>
        <v>0</v>
      </c>
      <c r="AI159" s="167">
        <f t="shared" si="55"/>
        <v>1319.4347300000002</v>
      </c>
      <c r="AJ159" s="179">
        <f>'Energy consumption (raw)'!AG109</f>
        <v>1319.4347300000002</v>
      </c>
      <c r="AK159" s="179">
        <f>'Energy consumption (raw)'!AH109</f>
        <v>2443.9499999999998</v>
      </c>
      <c r="AL159">
        <f>IF(ROUND(AI159,-3)=ROUND('Energy consumption (raw)'!AG109,-3),1,0)</f>
        <v>1</v>
      </c>
      <c r="AM159" s="179" t="str">
        <f>'Energy consumption (raw)'!AJ109</f>
        <v>1. Ha Noi</v>
      </c>
      <c r="AN159">
        <f>VLOOKUP(AM159,Lists!$F$9:$G$71,2,FALSE)</f>
        <v>1</v>
      </c>
    </row>
    <row r="160" spans="2:40" x14ac:dyDescent="0.25">
      <c r="B160" s="65" t="str">
        <f t="shared" si="53"/>
        <v>Industry8</v>
      </c>
      <c r="C160" s="179">
        <f>'Energy consumption (raw)'!B110</f>
        <v>8</v>
      </c>
      <c r="D160" s="179">
        <f>'Energy consumption (raw)'!C110</f>
        <v>0</v>
      </c>
      <c r="E160" s="179">
        <f>'Energy consumption (raw)'!D110</f>
        <v>0</v>
      </c>
      <c r="F160" s="179" t="str">
        <f>'Energy consumption (raw)'!E110</f>
        <v>Công nghiệp</v>
      </c>
      <c r="G160" s="179" t="str">
        <f>'Energy consumption (raw)'!F110</f>
        <v>Sản xuất phụ tùng và bộ phận phụ trợ cho xe ô tô và xe có động cơ khác</v>
      </c>
      <c r="H160" s="179" t="str">
        <f>'Energy consumption (raw)'!G110</f>
        <v>Industry</v>
      </c>
      <c r="I160" s="179" t="str">
        <f>'Energy consumption (raw)'!I110</f>
        <v>29 Manufacture of motor vehicles, trailers and semi-trailers</v>
      </c>
      <c r="J160" s="179" t="str">
        <f>INDEX(Sector!$E$6:$E$46,MATCH('Energy consumption (toe)'!I160,Sector!$B$6:$B$46,FALSE))</f>
        <v>Manufacture of motor vehicles, trailers and semi-trailers</v>
      </c>
      <c r="K160" s="179">
        <f>IFERROR('Energy consumption (raw)'!J110*Lists!$H$84,)</f>
        <v>1054.2393200000001</v>
      </c>
      <c r="L160" s="179">
        <f>'Energy consumption (raw)'!K110*Lists!$H$84</f>
        <v>1054.2393200000001</v>
      </c>
      <c r="M160" s="179">
        <f>'Energy consumption (raw)'!L110*Lists!$H$84</f>
        <v>0</v>
      </c>
      <c r="N160" s="179">
        <f>'Energy consumption (raw)'!M110*Lists!$H$84</f>
        <v>0</v>
      </c>
      <c r="O160" s="178">
        <f t="shared" si="54"/>
        <v>1054.2393200000001</v>
      </c>
      <c r="P160">
        <f>'Energy consumption (raw)'!N110*Lists!$H$85</f>
        <v>0</v>
      </c>
      <c r="Q160">
        <f>'Energy consumption (raw)'!O110*Lists!$H$86</f>
        <v>0</v>
      </c>
      <c r="R160">
        <f>'Energy consumption (raw)'!P110*Lists!$H$87</f>
        <v>0</v>
      </c>
      <c r="S160">
        <f>'Energy consumption (raw)'!Q110*Lists!$H$88</f>
        <v>0</v>
      </c>
      <c r="T160">
        <f>'Energy consumption (raw)'!R110*Lists!$H$89</f>
        <v>0</v>
      </c>
      <c r="U160">
        <f>'Energy consumption (raw)'!S110*Lists!$H$90</f>
        <v>0</v>
      </c>
      <c r="V160">
        <f>'Energy consumption (raw)'!T110*Lists!$H$91</f>
        <v>0</v>
      </c>
      <c r="W160">
        <f>'Energy consumption (raw)'!U110*Lists!$H$92</f>
        <v>0</v>
      </c>
      <c r="X160">
        <f>'Energy consumption (raw)'!V110*Lists!$H$93</f>
        <v>0</v>
      </c>
      <c r="Y160">
        <f>'Energy consumption (raw)'!W110*Lists!$H$94</f>
        <v>0</v>
      </c>
      <c r="Z160">
        <f>'Energy consumption (raw)'!X110*Lists!$H$96*1000000</f>
        <v>0</v>
      </c>
      <c r="AA160">
        <f>'Energy consumption (raw)'!Y110*Lists!$H$97</f>
        <v>0</v>
      </c>
      <c r="AB160">
        <f>'Energy consumption (raw)'!Z110*Lists!$H$96</f>
        <v>0</v>
      </c>
      <c r="AC160">
        <f>'Energy consumption (raw)'!AA110*Lists!$H$98</f>
        <v>0</v>
      </c>
      <c r="AD160">
        <f>'Energy consumption (raw)'!AB110*Lists!$H$99</f>
        <v>0</v>
      </c>
      <c r="AE160">
        <f>'Energy consumption (raw)'!AC110*Lists!$H$101</f>
        <v>0</v>
      </c>
      <c r="AF160">
        <f>'Energy consumption (raw)'!AD110*Lists!$H$101</f>
        <v>0</v>
      </c>
      <c r="AG160">
        <f>'Energy consumption (raw)'!AE110*Lists!$H$101</f>
        <v>0</v>
      </c>
      <c r="AH160">
        <f>'Energy consumption (raw)'!AF110*Lists!$H$100</f>
        <v>0</v>
      </c>
      <c r="AI160" s="167">
        <f t="shared" si="55"/>
        <v>1054.2393200000001</v>
      </c>
      <c r="AJ160" s="179">
        <f>'Energy consumption (raw)'!AG110</f>
        <v>1054.2393200000001</v>
      </c>
      <c r="AK160" s="179">
        <f>'Energy consumption (raw)'!AH110</f>
        <v>0</v>
      </c>
      <c r="AL160">
        <f>IF(ROUND(AI160,-3)=ROUND('Energy consumption (raw)'!AG110,-3),1,0)</f>
        <v>1</v>
      </c>
      <c r="AM160" s="179" t="str">
        <f>'Energy consumption (raw)'!AJ110</f>
        <v>1. Ha Noi</v>
      </c>
      <c r="AN160">
        <f>VLOOKUP(AM160,Lists!$F$9:$G$71,2,FALSE)</f>
        <v>1</v>
      </c>
    </row>
    <row r="161" spans="2:40" x14ac:dyDescent="0.25">
      <c r="B161" s="65" t="str">
        <f t="shared" si="53"/>
        <v>Industry9</v>
      </c>
      <c r="C161" s="179">
        <f>'Energy consumption (raw)'!B111</f>
        <v>9</v>
      </c>
      <c r="D161" s="179">
        <f>'Energy consumption (raw)'!C111</f>
        <v>0</v>
      </c>
      <c r="E161" s="179">
        <f>'Energy consumption (raw)'!D111</f>
        <v>0</v>
      </c>
      <c r="F161" s="179" t="str">
        <f>'Energy consumption (raw)'!E111</f>
        <v>Công nghiệp</v>
      </c>
      <c r="G161" s="179" t="str">
        <f>'Energy consumption (raw)'!F111</f>
        <v>Sản xuất máy móc và thiết bị văn phòng</v>
      </c>
      <c r="H161" s="179" t="str">
        <f>'Energy consumption (raw)'!G111</f>
        <v>Industry</v>
      </c>
      <c r="I161" s="179" t="str">
        <f>'Energy consumption (raw)'!I111</f>
        <v>28 Manufacture of machinery and equipment n.e.c.</v>
      </c>
      <c r="J161" s="179" t="str">
        <f>INDEX(Sector!$E$6:$E$46,MATCH('Energy consumption (toe)'!I161,Sector!$B$6:$B$46,FALSE))</f>
        <v>Manufacture of machinery and equipment n.e.c.</v>
      </c>
      <c r="K161" s="179">
        <f>IFERROR('Energy consumption (raw)'!J111*Lists!$H$84,)</f>
        <v>1038.6087300000002</v>
      </c>
      <c r="L161" s="179">
        <f>'Energy consumption (raw)'!K111*Lists!$H$84</f>
        <v>1038.6087300000002</v>
      </c>
      <c r="M161" s="179">
        <f>'Energy consumption (raw)'!L111*Lists!$H$84</f>
        <v>0</v>
      </c>
      <c r="N161" s="179">
        <f>'Energy consumption (raw)'!M111*Lists!$H$84</f>
        <v>0</v>
      </c>
      <c r="O161" s="178">
        <f t="shared" si="54"/>
        <v>1038.6087300000002</v>
      </c>
      <c r="P161">
        <f>'Energy consumption (raw)'!N111*Lists!$H$85</f>
        <v>0</v>
      </c>
      <c r="Q161">
        <f>'Energy consumption (raw)'!O111*Lists!$H$86</f>
        <v>0</v>
      </c>
      <c r="R161">
        <f>'Energy consumption (raw)'!P111*Lists!$H$87</f>
        <v>0</v>
      </c>
      <c r="S161">
        <f>'Energy consumption (raw)'!Q111*Lists!$H$88</f>
        <v>0</v>
      </c>
      <c r="T161">
        <f>'Energy consumption (raw)'!R111*Lists!$H$89</f>
        <v>0</v>
      </c>
      <c r="U161">
        <f>'Energy consumption (raw)'!S111*Lists!$H$90</f>
        <v>0</v>
      </c>
      <c r="V161">
        <f>'Energy consumption (raw)'!T111*Lists!$H$91</f>
        <v>0</v>
      </c>
      <c r="W161">
        <f>'Energy consumption (raw)'!U111*Lists!$H$92</f>
        <v>0</v>
      </c>
      <c r="X161">
        <f>'Energy consumption (raw)'!V111*Lists!$H$93</f>
        <v>0</v>
      </c>
      <c r="Y161">
        <f>'Energy consumption (raw)'!W111*Lists!$H$94</f>
        <v>0</v>
      </c>
      <c r="Z161">
        <f>'Energy consumption (raw)'!X111*Lists!$H$96*1000000</f>
        <v>0</v>
      </c>
      <c r="AA161">
        <f>'Energy consumption (raw)'!Y111*Lists!$H$97</f>
        <v>0</v>
      </c>
      <c r="AB161">
        <f>'Energy consumption (raw)'!Z111*Lists!$H$96</f>
        <v>0</v>
      </c>
      <c r="AC161">
        <f>'Energy consumption (raw)'!AA111*Lists!$H$98</f>
        <v>0</v>
      </c>
      <c r="AD161">
        <f>'Energy consumption (raw)'!AB111*Lists!$H$99</f>
        <v>0</v>
      </c>
      <c r="AE161">
        <f>'Energy consumption (raw)'!AC111*Lists!$H$101</f>
        <v>0</v>
      </c>
      <c r="AF161">
        <f>'Energy consumption (raw)'!AD111*Lists!$H$101</f>
        <v>0</v>
      </c>
      <c r="AG161">
        <f>'Energy consumption (raw)'!AE111*Lists!$H$101</f>
        <v>0</v>
      </c>
      <c r="AH161">
        <f>'Energy consumption (raw)'!AF111*Lists!$H$100</f>
        <v>0</v>
      </c>
      <c r="AI161" s="167">
        <f t="shared" si="55"/>
        <v>1038.6087300000002</v>
      </c>
      <c r="AJ161" s="179">
        <f>'Energy consumption (raw)'!AG111</f>
        <v>1038.6087300000002</v>
      </c>
      <c r="AK161" s="179">
        <f>'Energy consumption (raw)'!AH111</f>
        <v>1151.078</v>
      </c>
      <c r="AL161">
        <f>IF(ROUND(AI161,-3)=ROUND('Energy consumption (raw)'!AG111,-3),1,0)</f>
        <v>1</v>
      </c>
      <c r="AM161" s="179" t="str">
        <f>'Energy consumption (raw)'!AJ111</f>
        <v>1. Ha Noi</v>
      </c>
      <c r="AN161">
        <f>VLOOKUP(AM161,Lists!$F$9:$G$71,2,FALSE)</f>
        <v>1</v>
      </c>
    </row>
    <row r="162" spans="2:40" x14ac:dyDescent="0.25">
      <c r="B162" s="65" t="str">
        <f t="shared" si="53"/>
        <v>Industry10</v>
      </c>
      <c r="C162" s="179">
        <f>'Energy consumption (raw)'!B112</f>
        <v>10</v>
      </c>
      <c r="D162" s="179">
        <f>'Energy consumption (raw)'!C112</f>
        <v>0</v>
      </c>
      <c r="E162" s="179">
        <f>'Energy consumption (raw)'!D112</f>
        <v>0</v>
      </c>
      <c r="F162" s="179" t="str">
        <f>'Energy consumption (raw)'!E112</f>
        <v>Công nghiệp</v>
      </c>
      <c r="G162" s="179" t="str">
        <f>'Energy consumption (raw)'!F112</f>
        <v xml:space="preserve">Sản xuất thiết bị, dụng cụ y tế, nha khoa, chỉnh hình và phục hồi chức năng </v>
      </c>
      <c r="H162" s="179" t="str">
        <f>'Energy consumption (raw)'!G112</f>
        <v>Industry</v>
      </c>
      <c r="I162" s="179" t="str">
        <f>'Energy consumption (raw)'!I112</f>
        <v>32 Other manufacturing</v>
      </c>
      <c r="J162" s="179" t="str">
        <f>INDEX(Sector!$E$6:$E$46,MATCH('Energy consumption (toe)'!I162,Sector!$B$6:$B$46,FALSE))</f>
        <v>Other manufacturing</v>
      </c>
      <c r="K162" s="179">
        <f>IFERROR('Energy consumption (raw)'!J112*Lists!$H$84,)</f>
        <v>0</v>
      </c>
      <c r="L162" s="179">
        <f>'Energy consumption (raw)'!K112*Lists!$H$84</f>
        <v>2829.1985100000002</v>
      </c>
      <c r="M162" s="179">
        <f>'Energy consumption (raw)'!L112*Lists!$H$84</f>
        <v>0</v>
      </c>
      <c r="N162" s="179">
        <f>'Energy consumption (raw)'!M112*Lists!$H$84</f>
        <v>0</v>
      </c>
      <c r="O162" s="178">
        <f t="shared" si="54"/>
        <v>2829.1985100000002</v>
      </c>
      <c r="P162">
        <f>'Energy consumption (raw)'!N112*Lists!$H$85</f>
        <v>0</v>
      </c>
      <c r="Q162">
        <f>'Energy consumption (raw)'!O112*Lists!$H$86</f>
        <v>0</v>
      </c>
      <c r="R162">
        <f>'Energy consumption (raw)'!P112*Lists!$H$87</f>
        <v>0</v>
      </c>
      <c r="S162">
        <f>'Energy consumption (raw)'!Q112*Lists!$H$88</f>
        <v>0</v>
      </c>
      <c r="T162">
        <f>'Energy consumption (raw)'!R112*Lists!$H$89</f>
        <v>0</v>
      </c>
      <c r="U162">
        <f>'Energy consumption (raw)'!S112*Lists!$H$90</f>
        <v>0</v>
      </c>
      <c r="V162">
        <f>'Energy consumption (raw)'!T112*Lists!$H$91</f>
        <v>0</v>
      </c>
      <c r="W162">
        <f>'Energy consumption (raw)'!U112*Lists!$H$92</f>
        <v>0</v>
      </c>
      <c r="X162">
        <f>'Energy consumption (raw)'!V112*Lists!$H$93</f>
        <v>0</v>
      </c>
      <c r="Y162">
        <f>'Energy consumption (raw)'!W112*Lists!$H$94</f>
        <v>0</v>
      </c>
      <c r="Z162">
        <f>'Energy consumption (raw)'!X112*Lists!$H$96*1000000</f>
        <v>0</v>
      </c>
      <c r="AA162">
        <f>'Energy consumption (raw)'!Y112*Lists!$H$97</f>
        <v>0</v>
      </c>
      <c r="AB162">
        <f>'Energy consumption (raw)'!Z112*Lists!$H$96</f>
        <v>0</v>
      </c>
      <c r="AC162">
        <f>'Energy consumption (raw)'!AA112*Lists!$H$98</f>
        <v>0</v>
      </c>
      <c r="AD162">
        <f>'Energy consumption (raw)'!AB112*Lists!$H$99</f>
        <v>0</v>
      </c>
      <c r="AE162">
        <f>'Energy consumption (raw)'!AC112*Lists!$H$101</f>
        <v>0</v>
      </c>
      <c r="AF162">
        <f>'Energy consumption (raw)'!AD112*Lists!$H$101</f>
        <v>0</v>
      </c>
      <c r="AG162">
        <f>'Energy consumption (raw)'!AE112*Lists!$H$101</f>
        <v>0</v>
      </c>
      <c r="AH162">
        <f>'Energy consumption (raw)'!AF112*Lists!$H$100</f>
        <v>0</v>
      </c>
      <c r="AI162" s="167">
        <f t="shared" si="55"/>
        <v>2829.1985100000002</v>
      </c>
      <c r="AJ162" s="179">
        <f>'Energy consumption (raw)'!AG112</f>
        <v>2829.1985100000002</v>
      </c>
      <c r="AK162" s="179">
        <f>'Energy consumption (raw)'!AH112</f>
        <v>2566.13</v>
      </c>
      <c r="AL162">
        <f>IF(ROUND(AI162,-3)=ROUND('Energy consumption (raw)'!AG112,-3),1,0)</f>
        <v>1</v>
      </c>
      <c r="AM162" s="179" t="str">
        <f>'Energy consumption (raw)'!AJ112</f>
        <v>1. Ha Noi</v>
      </c>
      <c r="AN162">
        <f>VLOOKUP(AM162,Lists!$F$9:$G$71,2,FALSE)</f>
        <v>1</v>
      </c>
    </row>
    <row r="163" spans="2:40" x14ac:dyDescent="0.25">
      <c r="B163" s="65" t="str">
        <f t="shared" si="53"/>
        <v>Industry11</v>
      </c>
      <c r="C163" s="179">
        <f>'Energy consumption (raw)'!B113</f>
        <v>11</v>
      </c>
      <c r="D163" s="179">
        <f>'Energy consumption (raw)'!C113</f>
        <v>0</v>
      </c>
      <c r="E163" s="179">
        <f>'Energy consumption (raw)'!D113</f>
        <v>0</v>
      </c>
      <c r="F163" s="179" t="str">
        <f>'Energy consumption (raw)'!E113</f>
        <v>Công nghiệp</v>
      </c>
      <c r="G163" s="179" t="str">
        <f>'Energy consumption (raw)'!F113</f>
        <v>Sản xuất công nghiệp</v>
      </c>
      <c r="H163" s="179" t="str">
        <f>'Energy consumption (raw)'!G113</f>
        <v>Industry</v>
      </c>
      <c r="I163" s="179" t="str">
        <f>'Energy consumption (raw)'!I113</f>
        <v>32 Other manufacturing</v>
      </c>
      <c r="J163" s="179" t="str">
        <f>INDEX(Sector!$E$6:$E$46,MATCH('Energy consumption (toe)'!I163,Sector!$B$6:$B$46,FALSE))</f>
        <v>Other manufacturing</v>
      </c>
      <c r="K163" s="179">
        <f>IFERROR('Energy consumption (raw)'!J113*Lists!$H$84,)</f>
        <v>0</v>
      </c>
      <c r="L163" s="179">
        <f>'Energy consumption (raw)'!K113*Lists!$H$84</f>
        <v>3968.3491200000003</v>
      </c>
      <c r="M163" s="179">
        <f>'Energy consumption (raw)'!L113*Lists!$H$84</f>
        <v>0</v>
      </c>
      <c r="N163" s="179">
        <f>'Energy consumption (raw)'!M113*Lists!$H$84</f>
        <v>0</v>
      </c>
      <c r="O163" s="178">
        <f t="shared" si="54"/>
        <v>3968.3491200000003</v>
      </c>
      <c r="P163">
        <f>'Energy consumption (raw)'!N113*Lists!$H$85</f>
        <v>0</v>
      </c>
      <c r="Q163">
        <f>'Energy consumption (raw)'!O113*Lists!$H$86</f>
        <v>0</v>
      </c>
      <c r="R163">
        <f>'Energy consumption (raw)'!P113*Lists!$H$87</f>
        <v>0</v>
      </c>
      <c r="S163">
        <f>'Energy consumption (raw)'!Q113*Lists!$H$88</f>
        <v>0</v>
      </c>
      <c r="T163">
        <f>'Energy consumption (raw)'!R113*Lists!$H$89</f>
        <v>0</v>
      </c>
      <c r="U163">
        <f>'Energy consumption (raw)'!S113*Lists!$H$90</f>
        <v>0</v>
      </c>
      <c r="V163">
        <f>'Energy consumption (raw)'!T113*Lists!$H$91</f>
        <v>0</v>
      </c>
      <c r="W163">
        <f>'Energy consumption (raw)'!U113*Lists!$H$92</f>
        <v>0</v>
      </c>
      <c r="X163">
        <f>'Energy consumption (raw)'!V113*Lists!$H$93</f>
        <v>0</v>
      </c>
      <c r="Y163">
        <f>'Energy consumption (raw)'!W113*Lists!$H$94</f>
        <v>0</v>
      </c>
      <c r="Z163">
        <f>'Energy consumption (raw)'!X113*Lists!$H$96*1000000</f>
        <v>0</v>
      </c>
      <c r="AA163">
        <f>'Energy consumption (raw)'!Y113*Lists!$H$97</f>
        <v>0</v>
      </c>
      <c r="AB163">
        <f>'Energy consumption (raw)'!Z113*Lists!$H$96</f>
        <v>0</v>
      </c>
      <c r="AC163">
        <f>'Energy consumption (raw)'!AA113*Lists!$H$98</f>
        <v>0</v>
      </c>
      <c r="AD163">
        <f>'Energy consumption (raw)'!AB113*Lists!$H$99</f>
        <v>0</v>
      </c>
      <c r="AE163">
        <f>'Energy consumption (raw)'!AC113*Lists!$H$101</f>
        <v>0</v>
      </c>
      <c r="AF163">
        <f>'Energy consumption (raw)'!AD113*Lists!$H$101</f>
        <v>0</v>
      </c>
      <c r="AG163">
        <f>'Energy consumption (raw)'!AE113*Lists!$H$101</f>
        <v>0</v>
      </c>
      <c r="AH163">
        <f>'Energy consumption (raw)'!AF113*Lists!$H$100</f>
        <v>0</v>
      </c>
      <c r="AI163" s="167">
        <f t="shared" si="55"/>
        <v>3968.3491200000003</v>
      </c>
      <c r="AJ163" s="179">
        <f>'Energy consumption (raw)'!AG113</f>
        <v>3968.3491200000003</v>
      </c>
      <c r="AK163" s="179">
        <f>'Energy consumption (raw)'!AH113</f>
        <v>3985.26</v>
      </c>
      <c r="AL163">
        <f>IF(ROUND(AI163,-3)=ROUND('Energy consumption (raw)'!AG113,-3),1,0)</f>
        <v>1</v>
      </c>
      <c r="AM163" s="179" t="str">
        <f>'Energy consumption (raw)'!AJ113</f>
        <v>1. Ha Noi</v>
      </c>
      <c r="AN163">
        <f>VLOOKUP(AM163,Lists!$F$9:$G$71,2,FALSE)</f>
        <v>1</v>
      </c>
    </row>
    <row r="164" spans="2:40" x14ac:dyDescent="0.25">
      <c r="B164" s="65" t="str">
        <f t="shared" si="53"/>
        <v>Industry12</v>
      </c>
      <c r="C164" s="179">
        <f>'Energy consumption (raw)'!B114</f>
        <v>12</v>
      </c>
      <c r="D164" s="179">
        <f>'Energy consumption (raw)'!C114</f>
        <v>0</v>
      </c>
      <c r="E164" s="179">
        <f>'Energy consumption (raw)'!D114</f>
        <v>0</v>
      </c>
      <c r="F164" s="179" t="str">
        <f>'Energy consumption (raw)'!E114</f>
        <v>Công nghiệp</v>
      </c>
      <c r="G164" s="179" t="str">
        <f>'Energy consumption (raw)'!F114</f>
        <v>Sản xuất công nghiệp</v>
      </c>
      <c r="H164" s="179" t="str">
        <f>'Energy consumption (raw)'!G114</f>
        <v>Industry</v>
      </c>
      <c r="I164" s="179" t="str">
        <f>'Energy consumption (raw)'!I114</f>
        <v>32 Other manufacturing</v>
      </c>
      <c r="J164" s="179" t="str">
        <f>INDEX(Sector!$E$6:$E$46,MATCH('Energy consumption (toe)'!I164,Sector!$B$6:$B$46,FALSE))</f>
        <v>Other manufacturing</v>
      </c>
      <c r="K164" s="179">
        <f>IFERROR('Energy consumption (raw)'!J114*Lists!$H$84,)</f>
        <v>2523.2061800000001</v>
      </c>
      <c r="L164" s="179">
        <f>'Energy consumption (raw)'!K114*Lists!$H$84</f>
        <v>2523.2061800000001</v>
      </c>
      <c r="M164" s="179">
        <f>'Energy consumption (raw)'!L114*Lists!$H$84</f>
        <v>0</v>
      </c>
      <c r="N164" s="179">
        <f>'Energy consumption (raw)'!M114*Lists!$H$84</f>
        <v>0</v>
      </c>
      <c r="O164" s="178">
        <f t="shared" si="54"/>
        <v>2523.2061800000001</v>
      </c>
      <c r="P164">
        <f>'Energy consumption (raw)'!N114*Lists!$H$85</f>
        <v>0</v>
      </c>
      <c r="Q164">
        <f>'Energy consumption (raw)'!O114*Lists!$H$86</f>
        <v>0</v>
      </c>
      <c r="R164">
        <f>'Energy consumption (raw)'!P114*Lists!$H$87</f>
        <v>0</v>
      </c>
      <c r="S164">
        <f>'Energy consumption (raw)'!Q114*Lists!$H$88</f>
        <v>0</v>
      </c>
      <c r="T164">
        <f>'Energy consumption (raw)'!R114*Lists!$H$89</f>
        <v>0</v>
      </c>
      <c r="U164">
        <f>'Energy consumption (raw)'!S114*Lists!$H$90</f>
        <v>0</v>
      </c>
      <c r="V164">
        <f>'Energy consumption (raw)'!T114*Lists!$H$91</f>
        <v>0</v>
      </c>
      <c r="W164">
        <f>'Energy consumption (raw)'!U114*Lists!$H$92</f>
        <v>0</v>
      </c>
      <c r="X164">
        <f>'Energy consumption (raw)'!V114*Lists!$H$93</f>
        <v>0</v>
      </c>
      <c r="Y164">
        <f>'Energy consumption (raw)'!W114*Lists!$H$94</f>
        <v>0</v>
      </c>
      <c r="Z164">
        <f>'Energy consumption (raw)'!X114*Lists!$H$96*1000000</f>
        <v>0</v>
      </c>
      <c r="AA164">
        <f>'Energy consumption (raw)'!Y114*Lists!$H$97</f>
        <v>0</v>
      </c>
      <c r="AB164">
        <f>'Energy consumption (raw)'!Z114*Lists!$H$96</f>
        <v>0</v>
      </c>
      <c r="AC164">
        <f>'Energy consumption (raw)'!AA114*Lists!$H$98</f>
        <v>0</v>
      </c>
      <c r="AD164">
        <f>'Energy consumption (raw)'!AB114*Lists!$H$99</f>
        <v>0</v>
      </c>
      <c r="AE164">
        <f>'Energy consumption (raw)'!AC114*Lists!$H$101</f>
        <v>0</v>
      </c>
      <c r="AF164">
        <f>'Energy consumption (raw)'!AD114*Lists!$H$101</f>
        <v>0</v>
      </c>
      <c r="AG164">
        <f>'Energy consumption (raw)'!AE114*Lists!$H$101</f>
        <v>0</v>
      </c>
      <c r="AH164">
        <f>'Energy consumption (raw)'!AF114*Lists!$H$100</f>
        <v>0</v>
      </c>
      <c r="AI164" s="167">
        <f t="shared" si="55"/>
        <v>2523.2061800000001</v>
      </c>
      <c r="AJ164" s="179">
        <f>'Energy consumption (raw)'!AG114</f>
        <v>2523.2061800000001</v>
      </c>
      <c r="AK164" s="179">
        <f>'Energy consumption (raw)'!AH114</f>
        <v>3046.99</v>
      </c>
      <c r="AL164">
        <f>IF(ROUND(AI164,-3)=ROUND('Energy consumption (raw)'!AG114,-3),1,0)</f>
        <v>1</v>
      </c>
      <c r="AM164" s="179" t="str">
        <f>'Energy consumption (raw)'!AJ114</f>
        <v>1. Ha Noi</v>
      </c>
      <c r="AN164">
        <f>VLOOKUP(AM164,Lists!$F$9:$G$71,2,FALSE)</f>
        <v>1</v>
      </c>
    </row>
    <row r="165" spans="2:40" x14ac:dyDescent="0.25">
      <c r="B165" s="65" t="str">
        <f t="shared" si="53"/>
        <v>Industry13</v>
      </c>
      <c r="C165" s="179">
        <f>'Energy consumption (raw)'!B115</f>
        <v>13</v>
      </c>
      <c r="D165" s="179">
        <f>'Energy consumption (raw)'!C115</f>
        <v>0</v>
      </c>
      <c r="E165" s="179">
        <f>'Energy consumption (raw)'!D115</f>
        <v>0</v>
      </c>
      <c r="F165" s="179" t="str">
        <f>'Energy consumption (raw)'!E115</f>
        <v>Công nghiệp</v>
      </c>
      <c r="G165" s="179" t="str">
        <f>'Energy consumption (raw)'!F115</f>
        <v>Sãn xuất linh kiện điện tử</v>
      </c>
      <c r="H165" s="179" t="str">
        <f>'Energy consumption (raw)'!G115</f>
        <v>Industry</v>
      </c>
      <c r="I165" s="179" t="str">
        <f>'Energy consumption (raw)'!I115</f>
        <v>26 Manufacture of computer, electronic and optical products</v>
      </c>
      <c r="J165" s="179" t="str">
        <f>INDEX(Sector!$E$6:$E$46,MATCH('Energy consumption (toe)'!I165,Sector!$B$6:$B$46,FALSE))</f>
        <v>Manufacture of computer, electronic and optical products</v>
      </c>
      <c r="K165" s="179">
        <f>IFERROR('Energy consumption (raw)'!J115*Lists!$H$84,)</f>
        <v>13096.984</v>
      </c>
      <c r="L165" s="179">
        <f>'Energy consumption (raw)'!K115*Lists!$H$84</f>
        <v>13001.703750000001</v>
      </c>
      <c r="M165" s="179">
        <f>'Energy consumption (raw)'!L115*Lists!$H$84</f>
        <v>0</v>
      </c>
      <c r="N165" s="179">
        <f>'Energy consumption (raw)'!M115*Lists!$H$84</f>
        <v>0</v>
      </c>
      <c r="O165" s="178">
        <f t="shared" si="54"/>
        <v>13001.703750000001</v>
      </c>
      <c r="P165">
        <f>'Energy consumption (raw)'!N115*Lists!$H$85</f>
        <v>0</v>
      </c>
      <c r="Q165">
        <f>'Energy consumption (raw)'!O115*Lists!$H$86</f>
        <v>0</v>
      </c>
      <c r="R165">
        <f>'Energy consumption (raw)'!P115*Lists!$H$87</f>
        <v>0</v>
      </c>
      <c r="S165">
        <f>'Energy consumption (raw)'!Q115*Lists!$H$88</f>
        <v>0</v>
      </c>
      <c r="T165">
        <f>'Energy consumption (raw)'!R115*Lists!$H$89</f>
        <v>0</v>
      </c>
      <c r="U165">
        <f>'Energy consumption (raw)'!S115*Lists!$H$90</f>
        <v>0</v>
      </c>
      <c r="V165">
        <f>'Energy consumption (raw)'!T115*Lists!$H$91</f>
        <v>0</v>
      </c>
      <c r="W165">
        <f>'Energy consumption (raw)'!U115*Lists!$H$92</f>
        <v>0</v>
      </c>
      <c r="X165">
        <f>'Energy consumption (raw)'!V115*Lists!$H$93</f>
        <v>0</v>
      </c>
      <c r="Y165">
        <f>'Energy consumption (raw)'!W115*Lists!$H$94</f>
        <v>0</v>
      </c>
      <c r="Z165">
        <f>'Energy consumption (raw)'!X115*Lists!$H$96*1000000</f>
        <v>0</v>
      </c>
      <c r="AA165">
        <f>'Energy consumption (raw)'!Y115*Lists!$H$97</f>
        <v>0</v>
      </c>
      <c r="AB165">
        <f>'Energy consumption (raw)'!Z115*Lists!$H$96</f>
        <v>0</v>
      </c>
      <c r="AC165">
        <f>'Energy consumption (raw)'!AA115*Lists!$H$98</f>
        <v>0</v>
      </c>
      <c r="AD165">
        <f>'Energy consumption (raw)'!AB115*Lists!$H$99</f>
        <v>0</v>
      </c>
      <c r="AE165">
        <f>'Energy consumption (raw)'!AC115*Lists!$H$101</f>
        <v>0</v>
      </c>
      <c r="AF165">
        <f>'Energy consumption (raw)'!AD115*Lists!$H$101</f>
        <v>0</v>
      </c>
      <c r="AG165">
        <f>'Energy consumption (raw)'!AE115*Lists!$H$101</f>
        <v>0</v>
      </c>
      <c r="AH165">
        <f>'Energy consumption (raw)'!AF115*Lists!$H$100</f>
        <v>0</v>
      </c>
      <c r="AI165" s="167">
        <f t="shared" si="55"/>
        <v>13001.703750000001</v>
      </c>
      <c r="AJ165" s="179">
        <f>'Energy consumption (raw)'!AG115</f>
        <v>13001.703750000001</v>
      </c>
      <c r="AK165" s="179">
        <f>'Energy consumption (raw)'!AH115</f>
        <v>13398.93</v>
      </c>
      <c r="AL165">
        <f>IF(ROUND(AI165,-3)=ROUND('Energy consumption (raw)'!AG115,-3),1,0)</f>
        <v>1</v>
      </c>
      <c r="AM165" s="179" t="str">
        <f>'Energy consumption (raw)'!AJ115</f>
        <v>1. Ha Noi</v>
      </c>
      <c r="AN165">
        <f>VLOOKUP(AM165,Lists!$F$9:$G$71,2,FALSE)</f>
        <v>1</v>
      </c>
    </row>
    <row r="166" spans="2:40" x14ac:dyDescent="0.25">
      <c r="B166" s="65" t="str">
        <f t="shared" si="53"/>
        <v>Industry14</v>
      </c>
      <c r="C166" s="179">
        <f>'Energy consumption (raw)'!B116</f>
        <v>14</v>
      </c>
      <c r="D166" s="179">
        <f>'Energy consumption (raw)'!C116</f>
        <v>0</v>
      </c>
      <c r="E166" s="179">
        <f>'Energy consumption (raw)'!D116</f>
        <v>0</v>
      </c>
      <c r="F166" s="179" t="str">
        <f>'Energy consumption (raw)'!E116</f>
        <v>Công nghiệp</v>
      </c>
      <c r="G166" s="179" t="str">
        <f>'Energy consumption (raw)'!F116</f>
        <v>Sản xuất phụ tùng ô tô, xe máy</v>
      </c>
      <c r="H166" s="179" t="str">
        <f>'Energy consumption (raw)'!G116</f>
        <v>Industry</v>
      </c>
      <c r="I166" s="179" t="str">
        <f>'Energy consumption (raw)'!I116</f>
        <v>29 Manufacture of motor vehicles, trailers and semi-trailers</v>
      </c>
      <c r="J166" s="179" t="str">
        <f>INDEX(Sector!$E$6:$E$46,MATCH('Energy consumption (toe)'!I166,Sector!$B$6:$B$46,FALSE))</f>
        <v>Manufacture of motor vehicles, trailers and semi-trailers</v>
      </c>
      <c r="K166" s="179">
        <f>IFERROR('Energy consumption (raw)'!J116*Lists!$H$84,)</f>
        <v>4280.8066200000003</v>
      </c>
      <c r="L166" s="179">
        <f>'Energy consumption (raw)'!K116*Lists!$H$84</f>
        <v>4280.8066200000003</v>
      </c>
      <c r="M166" s="179">
        <f>'Energy consumption (raw)'!L116*Lists!$H$84</f>
        <v>0</v>
      </c>
      <c r="N166" s="179">
        <f>'Energy consumption (raw)'!M116*Lists!$H$84</f>
        <v>0</v>
      </c>
      <c r="O166" s="178">
        <f t="shared" si="54"/>
        <v>4280.8066200000003</v>
      </c>
      <c r="P166">
        <f>'Energy consumption (raw)'!N116*Lists!$H$85</f>
        <v>0</v>
      </c>
      <c r="Q166">
        <f>'Energy consumption (raw)'!O116*Lists!$H$86</f>
        <v>0</v>
      </c>
      <c r="R166">
        <f>'Energy consumption (raw)'!P116*Lists!$H$87</f>
        <v>0</v>
      </c>
      <c r="S166">
        <f>'Energy consumption (raw)'!Q116*Lists!$H$88</f>
        <v>0</v>
      </c>
      <c r="T166">
        <f>'Energy consumption (raw)'!R116*Lists!$H$89</f>
        <v>0</v>
      </c>
      <c r="U166">
        <f>'Energy consumption (raw)'!S116*Lists!$H$90</f>
        <v>0</v>
      </c>
      <c r="V166">
        <f>'Energy consumption (raw)'!T116*Lists!$H$91</f>
        <v>0</v>
      </c>
      <c r="W166">
        <f>'Energy consumption (raw)'!U116*Lists!$H$92</f>
        <v>0</v>
      </c>
      <c r="X166">
        <f>'Energy consumption (raw)'!V116*Lists!$H$93</f>
        <v>0</v>
      </c>
      <c r="Y166">
        <f>'Energy consumption (raw)'!W116*Lists!$H$94</f>
        <v>0</v>
      </c>
      <c r="Z166">
        <f>'Energy consumption (raw)'!X116*Lists!$H$96*1000000</f>
        <v>0</v>
      </c>
      <c r="AA166">
        <f>'Energy consumption (raw)'!Y116*Lists!$H$97</f>
        <v>0</v>
      </c>
      <c r="AB166">
        <f>'Energy consumption (raw)'!Z116*Lists!$H$96</f>
        <v>0</v>
      </c>
      <c r="AC166">
        <f>'Energy consumption (raw)'!AA116*Lists!$H$98</f>
        <v>0</v>
      </c>
      <c r="AD166">
        <f>'Energy consumption (raw)'!AB116*Lists!$H$99</f>
        <v>0</v>
      </c>
      <c r="AE166">
        <f>'Energy consumption (raw)'!AC116*Lists!$H$101</f>
        <v>0</v>
      </c>
      <c r="AF166">
        <f>'Energy consumption (raw)'!AD116*Lists!$H$101</f>
        <v>0</v>
      </c>
      <c r="AG166">
        <f>'Energy consumption (raw)'!AE116*Lists!$H$101</f>
        <v>0</v>
      </c>
      <c r="AH166">
        <f>'Energy consumption (raw)'!AF116*Lists!$H$100</f>
        <v>0</v>
      </c>
      <c r="AI166" s="167">
        <f t="shared" si="55"/>
        <v>4280.8066200000003</v>
      </c>
      <c r="AJ166" s="179">
        <f>'Energy consumption (raw)'!AG116</f>
        <v>4280.8066200000003</v>
      </c>
      <c r="AK166" s="179">
        <f>'Energy consumption (raw)'!AH116</f>
        <v>5397.36</v>
      </c>
      <c r="AL166">
        <f>IF(ROUND(AI166,-3)=ROUND('Energy consumption (raw)'!AG116,-3),1,0)</f>
        <v>1</v>
      </c>
      <c r="AM166" s="179" t="str">
        <f>'Energy consumption (raw)'!AJ116</f>
        <v>1. Ha Noi</v>
      </c>
      <c r="AN166">
        <f>VLOOKUP(AM166,Lists!$F$9:$G$71,2,FALSE)</f>
        <v>1</v>
      </c>
    </row>
    <row r="167" spans="2:40" x14ac:dyDescent="0.25">
      <c r="B167" s="65" t="str">
        <f t="shared" si="53"/>
        <v>Industry15</v>
      </c>
      <c r="C167" s="179">
        <f>'Energy consumption (raw)'!B117</f>
        <v>15</v>
      </c>
      <c r="D167" s="179">
        <f>'Energy consumption (raw)'!C117</f>
        <v>0</v>
      </c>
      <c r="E167" s="179">
        <f>'Energy consumption (raw)'!D117</f>
        <v>0</v>
      </c>
      <c r="F167" s="179" t="str">
        <f>'Energy consumption (raw)'!E117</f>
        <v>Công nghiệp</v>
      </c>
      <c r="G167" s="179" t="str">
        <f>'Energy consumption (raw)'!F117</f>
        <v>Sản xuất công nghiệp</v>
      </c>
      <c r="H167" s="179" t="str">
        <f>'Energy consumption (raw)'!G117</f>
        <v>Industry</v>
      </c>
      <c r="I167" s="179" t="str">
        <f>'Energy consumption (raw)'!I117</f>
        <v>32 Other manufacturing</v>
      </c>
      <c r="J167" s="179" t="str">
        <f>INDEX(Sector!$E$6:$E$46,MATCH('Energy consumption (toe)'!I167,Sector!$B$6:$B$46,FALSE))</f>
        <v>Other manufacturing</v>
      </c>
      <c r="K167" s="179">
        <f>IFERROR('Energy consumption (raw)'!J117*Lists!$H$84,)</f>
        <v>0</v>
      </c>
      <c r="L167" s="179">
        <f>'Energy consumption (raw)'!K117*Lists!$H$84</f>
        <v>1187.6008100000001</v>
      </c>
      <c r="M167" s="179">
        <f>'Energy consumption (raw)'!L117*Lists!$H$84</f>
        <v>0</v>
      </c>
      <c r="N167" s="179">
        <f>'Energy consumption (raw)'!M117*Lists!$H$84</f>
        <v>0</v>
      </c>
      <c r="O167" s="178">
        <f t="shared" si="54"/>
        <v>1187.6008100000001</v>
      </c>
      <c r="P167">
        <f>'Energy consumption (raw)'!N117*Lists!$H$85</f>
        <v>0</v>
      </c>
      <c r="Q167">
        <f>'Energy consumption (raw)'!O117*Lists!$H$86</f>
        <v>0</v>
      </c>
      <c r="R167">
        <f>'Energy consumption (raw)'!P117*Lists!$H$87</f>
        <v>0</v>
      </c>
      <c r="S167">
        <f>'Energy consumption (raw)'!Q117*Lists!$H$88</f>
        <v>0</v>
      </c>
      <c r="T167">
        <f>'Energy consumption (raw)'!R117*Lists!$H$89</f>
        <v>0</v>
      </c>
      <c r="U167">
        <f>'Energy consumption (raw)'!S117*Lists!$H$90</f>
        <v>0</v>
      </c>
      <c r="V167">
        <f>'Energy consumption (raw)'!T117*Lists!$H$91</f>
        <v>0</v>
      </c>
      <c r="W167">
        <f>'Energy consumption (raw)'!U117*Lists!$H$92</f>
        <v>0</v>
      </c>
      <c r="X167">
        <f>'Energy consumption (raw)'!V117*Lists!$H$93</f>
        <v>0</v>
      </c>
      <c r="Y167">
        <f>'Energy consumption (raw)'!W117*Lists!$H$94</f>
        <v>0</v>
      </c>
      <c r="Z167">
        <f>'Energy consumption (raw)'!X117*Lists!$H$96*1000000</f>
        <v>0</v>
      </c>
      <c r="AA167">
        <f>'Energy consumption (raw)'!Y117*Lists!$H$97</f>
        <v>0</v>
      </c>
      <c r="AB167">
        <f>'Energy consumption (raw)'!Z117*Lists!$H$96</f>
        <v>0</v>
      </c>
      <c r="AC167">
        <f>'Energy consumption (raw)'!AA117*Lists!$H$98</f>
        <v>0</v>
      </c>
      <c r="AD167">
        <f>'Energy consumption (raw)'!AB117*Lists!$H$99</f>
        <v>0</v>
      </c>
      <c r="AE167">
        <f>'Energy consumption (raw)'!AC117*Lists!$H$101</f>
        <v>0</v>
      </c>
      <c r="AF167">
        <f>'Energy consumption (raw)'!AD117*Lists!$H$101</f>
        <v>0</v>
      </c>
      <c r="AG167">
        <f>'Energy consumption (raw)'!AE117*Lists!$H$101</f>
        <v>0</v>
      </c>
      <c r="AH167">
        <f>'Energy consumption (raw)'!AF117*Lists!$H$100</f>
        <v>0</v>
      </c>
      <c r="AI167" s="167">
        <f t="shared" si="55"/>
        <v>1187.6008100000001</v>
      </c>
      <c r="AJ167" s="179">
        <f>'Energy consumption (raw)'!AG117</f>
        <v>1187.6008100000001</v>
      </c>
      <c r="AK167" s="179">
        <f>'Energy consumption (raw)'!AH117</f>
        <v>0</v>
      </c>
      <c r="AL167">
        <f>IF(ROUND(AI167,-3)=ROUND('Energy consumption (raw)'!AG117,-3),1,0)</f>
        <v>1</v>
      </c>
      <c r="AM167" s="179" t="str">
        <f>'Energy consumption (raw)'!AJ117</f>
        <v>1. Ha Noi</v>
      </c>
      <c r="AN167">
        <f>VLOOKUP(AM167,Lists!$F$9:$G$71,2,FALSE)</f>
        <v>1</v>
      </c>
    </row>
    <row r="168" spans="2:40" x14ac:dyDescent="0.25">
      <c r="B168" s="65" t="str">
        <f t="shared" si="53"/>
        <v>Industry16</v>
      </c>
      <c r="C168" s="179">
        <f>'Energy consumption (raw)'!B118</f>
        <v>16</v>
      </c>
      <c r="D168" s="179">
        <f>'Energy consumption (raw)'!C118</f>
        <v>0</v>
      </c>
      <c r="E168" s="179">
        <f>'Energy consumption (raw)'!D118</f>
        <v>0</v>
      </c>
      <c r="F168" s="179" t="str">
        <f>'Energy consumption (raw)'!E118</f>
        <v>Công nghiệp</v>
      </c>
      <c r="G168" s="179" t="str">
        <f>'Energy consumption (raw)'!F118</f>
        <v xml:space="preserve">Sản xuất sản phẩm từ kim loại đúc sẵn (trừ máy móc,thiết bị) </v>
      </c>
      <c r="H168" s="179" t="str">
        <f>'Energy consumption (raw)'!G118</f>
        <v>Industry</v>
      </c>
      <c r="I168" s="179" t="str">
        <f>'Energy consumption (raw)'!I118</f>
        <v>25 Manufacture of fabricated metal products, except machinery and equipment</v>
      </c>
      <c r="J168" s="179" t="str">
        <f>INDEX(Sector!$E$6:$E$46,MATCH('Energy consumption (toe)'!I168,Sector!$B$6:$B$46,FALSE))</f>
        <v>Manufacture of fabricated metal products, except machinery and equipment</v>
      </c>
      <c r="K168" s="179">
        <f>IFERROR('Energy consumption (raw)'!J118*Lists!$H$84,)</f>
        <v>1216.1926000000001</v>
      </c>
      <c r="L168" s="179">
        <f>'Energy consumption (raw)'!K118*Lists!$H$84</f>
        <v>1216.1926000000001</v>
      </c>
      <c r="M168" s="179">
        <f>'Energy consumption (raw)'!L118*Lists!$H$84</f>
        <v>0</v>
      </c>
      <c r="N168" s="179">
        <f>'Energy consumption (raw)'!M118*Lists!$H$84</f>
        <v>0</v>
      </c>
      <c r="O168" s="178">
        <f t="shared" si="54"/>
        <v>1216.1926000000001</v>
      </c>
      <c r="P168">
        <f>'Energy consumption (raw)'!N118*Lists!$H$85</f>
        <v>0</v>
      </c>
      <c r="Q168">
        <f>'Energy consumption (raw)'!O118*Lists!$H$86</f>
        <v>0</v>
      </c>
      <c r="R168">
        <f>'Energy consumption (raw)'!P118*Lists!$H$87</f>
        <v>0</v>
      </c>
      <c r="S168">
        <f>'Energy consumption (raw)'!Q118*Lists!$H$88</f>
        <v>0</v>
      </c>
      <c r="T168">
        <f>'Energy consumption (raw)'!R118*Lists!$H$89</f>
        <v>0</v>
      </c>
      <c r="U168">
        <f>'Energy consumption (raw)'!S118*Lists!$H$90</f>
        <v>0</v>
      </c>
      <c r="V168">
        <f>'Energy consumption (raw)'!T118*Lists!$H$91</f>
        <v>0</v>
      </c>
      <c r="W168">
        <f>'Energy consumption (raw)'!U118*Lists!$H$92</f>
        <v>0</v>
      </c>
      <c r="X168">
        <f>'Energy consumption (raw)'!V118*Lists!$H$93</f>
        <v>0</v>
      </c>
      <c r="Y168">
        <f>'Energy consumption (raw)'!W118*Lists!$H$94</f>
        <v>0</v>
      </c>
      <c r="Z168">
        <f>'Energy consumption (raw)'!X118*Lists!$H$96*1000000</f>
        <v>0</v>
      </c>
      <c r="AA168">
        <f>'Energy consumption (raw)'!Y118*Lists!$H$97</f>
        <v>0</v>
      </c>
      <c r="AB168">
        <f>'Energy consumption (raw)'!Z118*Lists!$H$96</f>
        <v>0</v>
      </c>
      <c r="AC168">
        <f>'Energy consumption (raw)'!AA118*Lists!$H$98</f>
        <v>0</v>
      </c>
      <c r="AD168">
        <f>'Energy consumption (raw)'!AB118*Lists!$H$99</f>
        <v>0</v>
      </c>
      <c r="AE168">
        <f>'Energy consumption (raw)'!AC118*Lists!$H$101</f>
        <v>0</v>
      </c>
      <c r="AF168">
        <f>'Energy consumption (raw)'!AD118*Lists!$H$101</f>
        <v>0</v>
      </c>
      <c r="AG168">
        <f>'Energy consumption (raw)'!AE118*Lists!$H$101</f>
        <v>0</v>
      </c>
      <c r="AH168">
        <f>'Energy consumption (raw)'!AF118*Lists!$H$100</f>
        <v>0</v>
      </c>
      <c r="AI168" s="167">
        <f t="shared" si="55"/>
        <v>1216.1926000000001</v>
      </c>
      <c r="AJ168" s="179">
        <f>'Energy consumption (raw)'!AG118</f>
        <v>1216.1926000000001</v>
      </c>
      <c r="AK168" s="179">
        <f>'Energy consumption (raw)'!AH118</f>
        <v>1403.39</v>
      </c>
      <c r="AL168">
        <f>IF(ROUND(AI168,-3)=ROUND('Energy consumption (raw)'!AG118,-3),1,0)</f>
        <v>1</v>
      </c>
      <c r="AM168" s="179" t="str">
        <f>'Energy consumption (raw)'!AJ118</f>
        <v>1. Ha Noi</v>
      </c>
      <c r="AN168">
        <f>VLOOKUP(AM168,Lists!$F$9:$G$71,2,FALSE)</f>
        <v>1</v>
      </c>
    </row>
    <row r="169" spans="2:40" x14ac:dyDescent="0.25">
      <c r="B169" s="65" t="str">
        <f t="shared" si="53"/>
        <v>Industry17</v>
      </c>
      <c r="C169" s="179">
        <f>'Energy consumption (raw)'!B119</f>
        <v>17</v>
      </c>
      <c r="D169" s="179">
        <f>'Energy consumption (raw)'!C119</f>
        <v>0</v>
      </c>
      <c r="E169" s="179">
        <f>'Energy consumption (raw)'!D119</f>
        <v>0</v>
      </c>
      <c r="F169" s="179" t="str">
        <f>'Energy consumption (raw)'!E119</f>
        <v>Công nghiệp</v>
      </c>
      <c r="G169" s="179" t="str">
        <f>'Energy consumption (raw)'!F119</f>
        <v>Sản xuất phụ tùng ô tô, xe máy</v>
      </c>
      <c r="H169" s="179" t="str">
        <f>'Energy consumption (raw)'!G119</f>
        <v>Industry</v>
      </c>
      <c r="I169" s="179" t="str">
        <f>'Energy consumption (raw)'!I119</f>
        <v>29 Manufacture of motor vehicles, trailers and semi-trailers</v>
      </c>
      <c r="J169" s="179" t="str">
        <f>INDEX(Sector!$E$6:$E$46,MATCH('Energy consumption (toe)'!I169,Sector!$B$6:$B$46,FALSE))</f>
        <v>Manufacture of motor vehicles, trailers and semi-trailers</v>
      </c>
      <c r="K169" s="179">
        <f>IFERROR('Energy consumption (raw)'!J119*Lists!$H$84,)</f>
        <v>3913.8966500000001</v>
      </c>
      <c r="L169" s="179">
        <f>'Energy consumption (raw)'!K119*Lists!$H$84</f>
        <v>3913.8966500000001</v>
      </c>
      <c r="M169" s="179">
        <f>'Energy consumption (raw)'!L119*Lists!$H$84</f>
        <v>0</v>
      </c>
      <c r="N169" s="179">
        <f>'Energy consumption (raw)'!M119*Lists!$H$84</f>
        <v>0</v>
      </c>
      <c r="O169" s="178">
        <f t="shared" si="54"/>
        <v>3913.8966500000001</v>
      </c>
      <c r="P169">
        <f>'Energy consumption (raw)'!N119*Lists!$H$85</f>
        <v>0</v>
      </c>
      <c r="Q169">
        <f>'Energy consumption (raw)'!O119*Lists!$H$86</f>
        <v>0</v>
      </c>
      <c r="R169">
        <f>'Energy consumption (raw)'!P119*Lists!$H$87</f>
        <v>0</v>
      </c>
      <c r="S169">
        <f>'Energy consumption (raw)'!Q119*Lists!$H$88</f>
        <v>0</v>
      </c>
      <c r="T169">
        <f>'Energy consumption (raw)'!R119*Lists!$H$89</f>
        <v>0</v>
      </c>
      <c r="U169">
        <f>'Energy consumption (raw)'!S119*Lists!$H$90</f>
        <v>0</v>
      </c>
      <c r="V169">
        <f>'Energy consumption (raw)'!T119*Lists!$H$91</f>
        <v>0</v>
      </c>
      <c r="W169">
        <f>'Energy consumption (raw)'!U119*Lists!$H$92</f>
        <v>0</v>
      </c>
      <c r="X169">
        <f>'Energy consumption (raw)'!V119*Lists!$H$93</f>
        <v>0</v>
      </c>
      <c r="Y169">
        <f>'Energy consumption (raw)'!W119*Lists!$H$94</f>
        <v>0</v>
      </c>
      <c r="Z169">
        <f>'Energy consumption (raw)'!X119*Lists!$H$96*1000000</f>
        <v>0</v>
      </c>
      <c r="AA169">
        <f>'Energy consumption (raw)'!Y119*Lists!$H$97</f>
        <v>0</v>
      </c>
      <c r="AB169">
        <f>'Energy consumption (raw)'!Z119*Lists!$H$96</f>
        <v>0</v>
      </c>
      <c r="AC169">
        <f>'Energy consumption (raw)'!AA119*Lists!$H$98</f>
        <v>0</v>
      </c>
      <c r="AD169">
        <f>'Energy consumption (raw)'!AB119*Lists!$H$99</f>
        <v>0</v>
      </c>
      <c r="AE169">
        <f>'Energy consumption (raw)'!AC119*Lists!$H$101</f>
        <v>0</v>
      </c>
      <c r="AF169">
        <f>'Energy consumption (raw)'!AD119*Lists!$H$101</f>
        <v>0</v>
      </c>
      <c r="AG169">
        <f>'Energy consumption (raw)'!AE119*Lists!$H$101</f>
        <v>0</v>
      </c>
      <c r="AH169">
        <f>'Energy consumption (raw)'!AF119*Lists!$H$100</f>
        <v>0</v>
      </c>
      <c r="AI169" s="167">
        <f t="shared" si="55"/>
        <v>3913.8966500000001</v>
      </c>
      <c r="AJ169" s="179">
        <f>'Energy consumption (raw)'!AG119</f>
        <v>3913.8966500000001</v>
      </c>
      <c r="AK169" s="179">
        <f>'Energy consumption (raw)'!AH119</f>
        <v>4364.24</v>
      </c>
      <c r="AL169">
        <f>IF(ROUND(AI169,-3)=ROUND('Energy consumption (raw)'!AG119,-3),1,0)</f>
        <v>1</v>
      </c>
      <c r="AM169" s="179" t="str">
        <f>'Energy consumption (raw)'!AJ119</f>
        <v>1. Ha Noi</v>
      </c>
      <c r="AN169">
        <f>VLOOKUP(AM169,Lists!$F$9:$G$71,2,FALSE)</f>
        <v>1</v>
      </c>
    </row>
    <row r="170" spans="2:40" x14ac:dyDescent="0.25">
      <c r="B170" s="65" t="str">
        <f t="shared" si="53"/>
        <v>Industry18</v>
      </c>
      <c r="C170" s="179">
        <f>'Energy consumption (raw)'!B120</f>
        <v>18</v>
      </c>
      <c r="D170" s="179">
        <f>'Energy consumption (raw)'!C120</f>
        <v>0</v>
      </c>
      <c r="E170" s="179">
        <f>'Energy consumption (raw)'!D120</f>
        <v>0</v>
      </c>
      <c r="F170" s="179" t="str">
        <f>'Energy consumption (raw)'!E120</f>
        <v>Công nghiệp</v>
      </c>
      <c r="G170" s="179" t="str">
        <f>'Energy consumption (raw)'!F120</f>
        <v>Sản xuất công nghiệp</v>
      </c>
      <c r="H170" s="179" t="str">
        <f>'Energy consumption (raw)'!G120</f>
        <v>Industry</v>
      </c>
      <c r="I170" s="179" t="str">
        <f>'Energy consumption (raw)'!I120</f>
        <v>32 Other manufacturing</v>
      </c>
      <c r="J170" s="179" t="str">
        <f>INDEX(Sector!$E$6:$E$46,MATCH('Energy consumption (toe)'!I170,Sector!$B$6:$B$46,FALSE))</f>
        <v>Other manufacturing</v>
      </c>
      <c r="K170" s="179">
        <f>IFERROR('Energy consumption (raw)'!J120*Lists!$H$84,)</f>
        <v>2213.0323200000003</v>
      </c>
      <c r="L170" s="179">
        <f>'Energy consumption (raw)'!K120*Lists!$H$84</f>
        <v>1647.4611000000002</v>
      </c>
      <c r="M170" s="179">
        <f>'Energy consumption (raw)'!L120*Lists!$H$84</f>
        <v>0</v>
      </c>
      <c r="N170" s="179">
        <f>'Energy consumption (raw)'!M120*Lists!$H$84</f>
        <v>0</v>
      </c>
      <c r="O170" s="178">
        <f t="shared" si="54"/>
        <v>1647.4611000000002</v>
      </c>
      <c r="P170">
        <f>'Energy consumption (raw)'!N120*Lists!$H$85</f>
        <v>0</v>
      </c>
      <c r="Q170">
        <f>'Energy consumption (raw)'!O120*Lists!$H$86</f>
        <v>0</v>
      </c>
      <c r="R170">
        <f>'Energy consumption (raw)'!P120*Lists!$H$87</f>
        <v>0</v>
      </c>
      <c r="S170">
        <f>'Energy consumption (raw)'!Q120*Lists!$H$88</f>
        <v>0</v>
      </c>
      <c r="T170">
        <f>'Energy consumption (raw)'!R120*Lists!$H$89</f>
        <v>0</v>
      </c>
      <c r="U170">
        <f>'Energy consumption (raw)'!S120*Lists!$H$90</f>
        <v>0</v>
      </c>
      <c r="V170">
        <f>'Energy consumption (raw)'!T120*Lists!$H$91</f>
        <v>0</v>
      </c>
      <c r="W170">
        <f>'Energy consumption (raw)'!U120*Lists!$H$92</f>
        <v>0</v>
      </c>
      <c r="X170">
        <f>'Energy consumption (raw)'!V120*Lists!$H$93</f>
        <v>0</v>
      </c>
      <c r="Y170">
        <f>'Energy consumption (raw)'!W120*Lists!$H$94</f>
        <v>0</v>
      </c>
      <c r="Z170">
        <f>'Energy consumption (raw)'!X120*Lists!$H$96*1000000</f>
        <v>0</v>
      </c>
      <c r="AA170">
        <f>'Energy consumption (raw)'!Y120*Lists!$H$97</f>
        <v>0</v>
      </c>
      <c r="AB170">
        <f>'Energy consumption (raw)'!Z120*Lists!$H$96</f>
        <v>0</v>
      </c>
      <c r="AC170">
        <f>'Energy consumption (raw)'!AA120*Lists!$H$98</f>
        <v>0</v>
      </c>
      <c r="AD170">
        <f>'Energy consumption (raw)'!AB120*Lists!$H$99</f>
        <v>0</v>
      </c>
      <c r="AE170">
        <f>'Energy consumption (raw)'!AC120*Lists!$H$101</f>
        <v>0</v>
      </c>
      <c r="AF170">
        <f>'Energy consumption (raw)'!AD120*Lists!$H$101</f>
        <v>0</v>
      </c>
      <c r="AG170">
        <f>'Energy consumption (raw)'!AE120*Lists!$H$101</f>
        <v>0</v>
      </c>
      <c r="AH170">
        <f>'Energy consumption (raw)'!AF120*Lists!$H$100</f>
        <v>0</v>
      </c>
      <c r="AI170" s="167">
        <f t="shared" si="55"/>
        <v>1647.4611000000002</v>
      </c>
      <c r="AJ170" s="179">
        <f>'Energy consumption (raw)'!AG120</f>
        <v>1647.4611000000002</v>
      </c>
      <c r="AK170" s="179">
        <f>'Energy consumption (raw)'!AH120</f>
        <v>1799.55</v>
      </c>
      <c r="AL170">
        <f>IF(ROUND(AI170,-3)=ROUND('Energy consumption (raw)'!AG120,-3),1,0)</f>
        <v>1</v>
      </c>
      <c r="AM170" s="179" t="str">
        <f>'Energy consumption (raw)'!AJ120</f>
        <v>1. Ha Noi</v>
      </c>
      <c r="AN170">
        <f>VLOOKUP(AM170,Lists!$F$9:$G$71,2,FALSE)</f>
        <v>1</v>
      </c>
    </row>
    <row r="171" spans="2:40" x14ac:dyDescent="0.25">
      <c r="B171" s="65" t="str">
        <f t="shared" si="53"/>
        <v>Industry19</v>
      </c>
      <c r="C171" s="179">
        <f>'Energy consumption (raw)'!B121</f>
        <v>19</v>
      </c>
      <c r="D171" s="179">
        <f>'Energy consumption (raw)'!C121</f>
        <v>0</v>
      </c>
      <c r="E171" s="179">
        <f>'Energy consumption (raw)'!D121</f>
        <v>0</v>
      </c>
      <c r="F171" s="179" t="str">
        <f>'Energy consumption (raw)'!E121</f>
        <v>Công nghiệp</v>
      </c>
      <c r="G171" s="179" t="str">
        <f>'Energy consumption (raw)'!F121</f>
        <v>Sản xuất phụ tùng ô tô, xe máy</v>
      </c>
      <c r="H171" s="179" t="str">
        <f>'Energy consumption (raw)'!G121</f>
        <v>Industry</v>
      </c>
      <c r="I171" s="179" t="str">
        <f>'Energy consumption (raw)'!I121</f>
        <v>29 Manufacture of motor vehicles, trailers and semi-trailers</v>
      </c>
      <c r="J171" s="179" t="str">
        <f>INDEX(Sector!$E$6:$E$46,MATCH('Energy consumption (toe)'!I171,Sector!$B$6:$B$46,FALSE))</f>
        <v>Manufacture of motor vehicles, trailers and semi-trailers</v>
      </c>
      <c r="K171" s="179">
        <f>IFERROR('Energy consumption (raw)'!J121*Lists!$H$84,)</f>
        <v>2572.7056200000002</v>
      </c>
      <c r="L171" s="179">
        <f>'Energy consumption (raw)'!K121*Lists!$H$84</f>
        <v>2572.7056200000002</v>
      </c>
      <c r="M171" s="179">
        <f>'Energy consumption (raw)'!L121*Lists!$H$84</f>
        <v>0</v>
      </c>
      <c r="N171" s="179">
        <f>'Energy consumption (raw)'!M121*Lists!$H$84</f>
        <v>0</v>
      </c>
      <c r="O171" s="178">
        <f t="shared" si="54"/>
        <v>2572.7056200000002</v>
      </c>
      <c r="P171">
        <f>'Energy consumption (raw)'!N121*Lists!$H$85</f>
        <v>0</v>
      </c>
      <c r="Q171">
        <f>'Energy consumption (raw)'!O121*Lists!$H$86</f>
        <v>0</v>
      </c>
      <c r="R171">
        <f>'Energy consumption (raw)'!P121*Lists!$H$87</f>
        <v>0</v>
      </c>
      <c r="S171">
        <f>'Energy consumption (raw)'!Q121*Lists!$H$88</f>
        <v>0</v>
      </c>
      <c r="T171">
        <f>'Energy consumption (raw)'!R121*Lists!$H$89</f>
        <v>0</v>
      </c>
      <c r="U171">
        <f>'Energy consumption (raw)'!S121*Lists!$H$90</f>
        <v>0</v>
      </c>
      <c r="V171">
        <f>'Energy consumption (raw)'!T121*Lists!$H$91</f>
        <v>0</v>
      </c>
      <c r="W171">
        <f>'Energy consumption (raw)'!U121*Lists!$H$92</f>
        <v>0</v>
      </c>
      <c r="X171">
        <f>'Energy consumption (raw)'!V121*Lists!$H$93</f>
        <v>0</v>
      </c>
      <c r="Y171">
        <f>'Energy consumption (raw)'!W121*Lists!$H$94</f>
        <v>0</v>
      </c>
      <c r="Z171">
        <f>'Energy consumption (raw)'!X121*Lists!$H$96*1000000</f>
        <v>0</v>
      </c>
      <c r="AA171">
        <f>'Energy consumption (raw)'!Y121*Lists!$H$97</f>
        <v>0</v>
      </c>
      <c r="AB171">
        <f>'Energy consumption (raw)'!Z121*Lists!$H$96</f>
        <v>0</v>
      </c>
      <c r="AC171">
        <f>'Energy consumption (raw)'!AA121*Lists!$H$98</f>
        <v>0</v>
      </c>
      <c r="AD171">
        <f>'Energy consumption (raw)'!AB121*Lists!$H$99</f>
        <v>0</v>
      </c>
      <c r="AE171">
        <f>'Energy consumption (raw)'!AC121*Lists!$H$101</f>
        <v>0</v>
      </c>
      <c r="AF171">
        <f>'Energy consumption (raw)'!AD121*Lists!$H$101</f>
        <v>0</v>
      </c>
      <c r="AG171">
        <f>'Energy consumption (raw)'!AE121*Lists!$H$101</f>
        <v>0</v>
      </c>
      <c r="AH171">
        <f>'Energy consumption (raw)'!AF121*Lists!$H$100</f>
        <v>0</v>
      </c>
      <c r="AI171" s="167">
        <f t="shared" si="55"/>
        <v>2572.7056200000002</v>
      </c>
      <c r="AJ171" s="179">
        <f>'Energy consumption (raw)'!AG121</f>
        <v>2572.7056200000002</v>
      </c>
      <c r="AK171" s="179">
        <f>'Energy consumption (raw)'!AH121</f>
        <v>1679.08</v>
      </c>
      <c r="AL171">
        <f>IF(ROUND(AI171,-3)=ROUND('Energy consumption (raw)'!AG121,-3),1,0)</f>
        <v>1</v>
      </c>
      <c r="AM171" s="179" t="str">
        <f>'Energy consumption (raw)'!AJ121</f>
        <v>1. Ha Noi</v>
      </c>
      <c r="AN171">
        <f>VLOOKUP(AM171,Lists!$F$9:$G$71,2,FALSE)</f>
        <v>1</v>
      </c>
    </row>
    <row r="172" spans="2:40" x14ac:dyDescent="0.25">
      <c r="B172" s="65" t="str">
        <f t="shared" si="53"/>
        <v>Industry20</v>
      </c>
      <c r="C172" s="179">
        <f>'Energy consumption (raw)'!B122</f>
        <v>20</v>
      </c>
      <c r="D172" s="179">
        <f>'Energy consumption (raw)'!C122</f>
        <v>0</v>
      </c>
      <c r="E172" s="179">
        <f>'Energy consumption (raw)'!D122</f>
        <v>0</v>
      </c>
      <c r="F172" s="179" t="str">
        <f>'Energy consumption (raw)'!E122</f>
        <v>Công nghiệp</v>
      </c>
      <c r="G172" s="179" t="str">
        <f>'Energy consumption (raw)'!F122</f>
        <v>Sãn xuất linh kiện điện tử</v>
      </c>
      <c r="H172" s="179" t="str">
        <f>'Energy consumption (raw)'!G122</f>
        <v>Industry</v>
      </c>
      <c r="I172" s="179" t="str">
        <f>'Energy consumption (raw)'!I122</f>
        <v>26 Manufacture of computer, electronic and optical products</v>
      </c>
      <c r="J172" s="179" t="str">
        <f>INDEX(Sector!$E$6:$E$46,MATCH('Energy consumption (toe)'!I172,Sector!$B$6:$B$46,FALSE))</f>
        <v>Manufacture of computer, electronic and optical products</v>
      </c>
      <c r="K172" s="179">
        <f>IFERROR('Energy consumption (raw)'!J122*Lists!$H$84,)</f>
        <v>4006.1217600000004</v>
      </c>
      <c r="L172" s="179">
        <f>'Energy consumption (raw)'!K122*Lists!$H$84</f>
        <v>8889.5778900000005</v>
      </c>
      <c r="M172" s="179">
        <f>'Energy consumption (raw)'!L122*Lists!$H$84</f>
        <v>0</v>
      </c>
      <c r="N172" s="179">
        <f>'Energy consumption (raw)'!M122*Lists!$H$84</f>
        <v>0</v>
      </c>
      <c r="O172" s="178">
        <f t="shared" si="54"/>
        <v>8889.5778900000005</v>
      </c>
      <c r="P172">
        <f>'Energy consumption (raw)'!N122*Lists!$H$85</f>
        <v>0</v>
      </c>
      <c r="Q172">
        <f>'Energy consumption (raw)'!O122*Lists!$H$86</f>
        <v>0</v>
      </c>
      <c r="R172">
        <f>'Energy consumption (raw)'!P122*Lists!$H$87</f>
        <v>0</v>
      </c>
      <c r="S172">
        <f>'Energy consumption (raw)'!Q122*Lists!$H$88</f>
        <v>0</v>
      </c>
      <c r="T172">
        <f>'Energy consumption (raw)'!R122*Lists!$H$89</f>
        <v>0</v>
      </c>
      <c r="U172">
        <f>'Energy consumption (raw)'!S122*Lists!$H$90</f>
        <v>0</v>
      </c>
      <c r="V172">
        <f>'Energy consumption (raw)'!T122*Lists!$H$91</f>
        <v>0</v>
      </c>
      <c r="W172">
        <f>'Energy consumption (raw)'!U122*Lists!$H$92</f>
        <v>0</v>
      </c>
      <c r="X172">
        <f>'Energy consumption (raw)'!V122*Lists!$H$93</f>
        <v>0</v>
      </c>
      <c r="Y172">
        <f>'Energy consumption (raw)'!W122*Lists!$H$94</f>
        <v>0</v>
      </c>
      <c r="Z172">
        <f>'Energy consumption (raw)'!X122*Lists!$H$96*1000000</f>
        <v>0</v>
      </c>
      <c r="AA172">
        <f>'Energy consumption (raw)'!Y122*Lists!$H$97</f>
        <v>0</v>
      </c>
      <c r="AB172">
        <f>'Energy consumption (raw)'!Z122*Lists!$H$96</f>
        <v>0</v>
      </c>
      <c r="AC172">
        <f>'Energy consumption (raw)'!AA122*Lists!$H$98</f>
        <v>0</v>
      </c>
      <c r="AD172">
        <f>'Energy consumption (raw)'!AB122*Lists!$H$99</f>
        <v>0</v>
      </c>
      <c r="AE172">
        <f>'Energy consumption (raw)'!AC122*Lists!$H$101</f>
        <v>0</v>
      </c>
      <c r="AF172">
        <f>'Energy consumption (raw)'!AD122*Lists!$H$101</f>
        <v>0</v>
      </c>
      <c r="AG172">
        <f>'Energy consumption (raw)'!AE122*Lists!$H$101</f>
        <v>0</v>
      </c>
      <c r="AH172">
        <f>'Energy consumption (raw)'!AF122*Lists!$H$100</f>
        <v>0</v>
      </c>
      <c r="AI172" s="167">
        <f t="shared" si="55"/>
        <v>8889.5778900000005</v>
      </c>
      <c r="AJ172" s="179">
        <f>'Energy consumption (raw)'!AG122</f>
        <v>8889.5778900000005</v>
      </c>
      <c r="AK172" s="179">
        <f>'Energy consumption (raw)'!AH122</f>
        <v>12120.31</v>
      </c>
      <c r="AL172">
        <f>IF(ROUND(AI172,-3)=ROUND('Energy consumption (raw)'!AG122,-3),1,0)</f>
        <v>1</v>
      </c>
      <c r="AM172" s="179" t="str">
        <f>'Energy consumption (raw)'!AJ122</f>
        <v>1. Ha Noi</v>
      </c>
      <c r="AN172">
        <f>VLOOKUP(AM172,Lists!$F$9:$G$71,2,FALSE)</f>
        <v>1</v>
      </c>
    </row>
    <row r="173" spans="2:40" x14ac:dyDescent="0.25">
      <c r="B173" s="65" t="str">
        <f t="shared" si="53"/>
        <v>Industry21</v>
      </c>
      <c r="C173" s="179">
        <f>'Energy consumption (raw)'!B123</f>
        <v>21</v>
      </c>
      <c r="D173" s="179">
        <f>'Energy consumption (raw)'!C123</f>
        <v>0</v>
      </c>
      <c r="E173" s="179">
        <f>'Energy consumption (raw)'!D123</f>
        <v>0</v>
      </c>
      <c r="F173" s="179" t="str">
        <f>'Energy consumption (raw)'!E123</f>
        <v>Công nghiệp</v>
      </c>
      <c r="G173" s="179" t="str">
        <f>'Energy consumption (raw)'!F123</f>
        <v>Sãn xuất linh kiện điện tử</v>
      </c>
      <c r="H173" s="179" t="str">
        <f>'Energy consumption (raw)'!G123</f>
        <v>Industry</v>
      </c>
      <c r="I173" s="179" t="str">
        <f>'Energy consumption (raw)'!I123</f>
        <v>26 Manufacture of computer, electronic and optical products</v>
      </c>
      <c r="J173" s="179" t="str">
        <f>INDEX(Sector!$E$6:$E$46,MATCH('Energy consumption (toe)'!I173,Sector!$B$6:$B$46,FALSE))</f>
        <v>Manufacture of computer, electronic and optical products</v>
      </c>
      <c r="K173" s="179">
        <f>IFERROR('Energy consumption (raw)'!J123*Lists!$H$84,)</f>
        <v>6054.2228100000002</v>
      </c>
      <c r="L173" s="179">
        <f>'Energy consumption (raw)'!K123*Lists!$H$84</f>
        <v>6054.2228100000002</v>
      </c>
      <c r="M173" s="179">
        <f>'Energy consumption (raw)'!L123*Lists!$H$84</f>
        <v>0</v>
      </c>
      <c r="N173" s="179">
        <f>'Energy consumption (raw)'!M123*Lists!$H$84</f>
        <v>0</v>
      </c>
      <c r="O173" s="178">
        <f t="shared" si="54"/>
        <v>6054.2228100000002</v>
      </c>
      <c r="P173">
        <f>'Energy consumption (raw)'!N123*Lists!$H$85</f>
        <v>0</v>
      </c>
      <c r="Q173">
        <f>'Energy consumption (raw)'!O123*Lists!$H$86</f>
        <v>0</v>
      </c>
      <c r="R173">
        <f>'Energy consumption (raw)'!P123*Lists!$H$87</f>
        <v>0</v>
      </c>
      <c r="S173">
        <f>'Energy consumption (raw)'!Q123*Lists!$H$88</f>
        <v>0</v>
      </c>
      <c r="T173">
        <f>'Energy consumption (raw)'!R123*Lists!$H$89</f>
        <v>0</v>
      </c>
      <c r="U173">
        <f>'Energy consumption (raw)'!S123*Lists!$H$90</f>
        <v>0</v>
      </c>
      <c r="V173">
        <f>'Energy consumption (raw)'!T123*Lists!$H$91</f>
        <v>0</v>
      </c>
      <c r="W173">
        <f>'Energy consumption (raw)'!U123*Lists!$H$92</f>
        <v>0</v>
      </c>
      <c r="X173">
        <f>'Energy consumption (raw)'!V123*Lists!$H$93</f>
        <v>0</v>
      </c>
      <c r="Y173">
        <f>'Energy consumption (raw)'!W123*Lists!$H$94</f>
        <v>0</v>
      </c>
      <c r="Z173">
        <f>'Energy consumption (raw)'!X123*Lists!$H$96*1000000</f>
        <v>0</v>
      </c>
      <c r="AA173">
        <f>'Energy consumption (raw)'!Y123*Lists!$H$97</f>
        <v>0</v>
      </c>
      <c r="AB173">
        <f>'Energy consumption (raw)'!Z123*Lists!$H$96</f>
        <v>0</v>
      </c>
      <c r="AC173">
        <f>'Energy consumption (raw)'!AA123*Lists!$H$98</f>
        <v>0</v>
      </c>
      <c r="AD173">
        <f>'Energy consumption (raw)'!AB123*Lists!$H$99</f>
        <v>0</v>
      </c>
      <c r="AE173">
        <f>'Energy consumption (raw)'!AC123*Lists!$H$101</f>
        <v>0</v>
      </c>
      <c r="AF173">
        <f>'Energy consumption (raw)'!AD123*Lists!$H$101</f>
        <v>0</v>
      </c>
      <c r="AG173">
        <f>'Energy consumption (raw)'!AE123*Lists!$H$101</f>
        <v>0</v>
      </c>
      <c r="AH173">
        <f>'Energy consumption (raw)'!AF123*Lists!$H$100</f>
        <v>0</v>
      </c>
      <c r="AI173" s="167">
        <f t="shared" si="55"/>
        <v>6054.2228100000002</v>
      </c>
      <c r="AJ173" s="179">
        <f>'Energy consumption (raw)'!AG123</f>
        <v>6054.2228100000002</v>
      </c>
      <c r="AK173" s="179">
        <f>'Energy consumption (raw)'!AH123</f>
        <v>6451.62</v>
      </c>
      <c r="AL173">
        <f>IF(ROUND(AI173,-3)=ROUND('Energy consumption (raw)'!AG123,-3),1,0)</f>
        <v>1</v>
      </c>
      <c r="AM173" s="179" t="str">
        <f>'Energy consumption (raw)'!AJ123</f>
        <v>1. Ha Noi</v>
      </c>
      <c r="AN173">
        <f>VLOOKUP(AM173,Lists!$F$9:$G$71,2,FALSE)</f>
        <v>1</v>
      </c>
    </row>
    <row r="174" spans="2:40" x14ac:dyDescent="0.25">
      <c r="B174" s="65" t="str">
        <f t="shared" si="53"/>
        <v>Industry22</v>
      </c>
      <c r="C174" s="179">
        <f>'Energy consumption (raw)'!B124</f>
        <v>22</v>
      </c>
      <c r="D174" s="179">
        <f>'Energy consumption (raw)'!C124</f>
        <v>0</v>
      </c>
      <c r="E174" s="179">
        <f>'Energy consumption (raw)'!D124</f>
        <v>0</v>
      </c>
      <c r="F174" s="179" t="str">
        <f>'Energy consumption (raw)'!E124</f>
        <v xml:space="preserve">Công nghiệp </v>
      </c>
      <c r="G174" s="179" t="str">
        <f>'Energy consumption (raw)'!F124</f>
        <v>Đúc sắt thép</v>
      </c>
      <c r="H174" s="179" t="str">
        <f>'Energy consumption (raw)'!G124</f>
        <v>Industry</v>
      </c>
      <c r="I174" s="179" t="str">
        <f>'Energy consumption (raw)'!I124</f>
        <v>25 Manufacture of fabricated metal products, except machinery and equipment</v>
      </c>
      <c r="J174" s="179" t="str">
        <f>INDEX(Sector!$E$6:$E$46,MATCH('Energy consumption (toe)'!I174,Sector!$B$6:$B$46,FALSE))</f>
        <v>Manufacture of fabricated metal products, except machinery and equipment</v>
      </c>
      <c r="K174" s="179">
        <f>IFERROR('Energy consumption (raw)'!J124*Lists!$H$84,)</f>
        <v>3035.5747600000004</v>
      </c>
      <c r="L174" s="179">
        <f>'Energy consumption (raw)'!K124*Lists!$H$84</f>
        <v>3034.4134982</v>
      </c>
      <c r="M174" s="179">
        <f>'Energy consumption (raw)'!L124*Lists!$H$84</f>
        <v>0</v>
      </c>
      <c r="N174" s="179">
        <f>'Energy consumption (raw)'!M124*Lists!$H$84</f>
        <v>0</v>
      </c>
      <c r="O174" s="178">
        <f t="shared" si="54"/>
        <v>3034.4134982</v>
      </c>
      <c r="P174">
        <f>'Energy consumption (raw)'!N124*Lists!$H$85</f>
        <v>0</v>
      </c>
      <c r="Q174">
        <f>'Energy consumption (raw)'!O124*Lists!$H$86</f>
        <v>0</v>
      </c>
      <c r="R174">
        <f>'Energy consumption (raw)'!P124*Lists!$H$87</f>
        <v>0</v>
      </c>
      <c r="S174">
        <f>'Energy consumption (raw)'!Q124*Lists!$H$88</f>
        <v>0</v>
      </c>
      <c r="T174">
        <f>'Energy consumption (raw)'!R124*Lists!$H$89</f>
        <v>0</v>
      </c>
      <c r="U174">
        <f>'Energy consumption (raw)'!S124*Lists!$H$90</f>
        <v>0</v>
      </c>
      <c r="V174">
        <f>'Energy consumption (raw)'!T124*Lists!$H$91</f>
        <v>0</v>
      </c>
      <c r="W174">
        <f>'Energy consumption (raw)'!U124*Lists!$H$92</f>
        <v>0</v>
      </c>
      <c r="X174">
        <f>'Energy consumption (raw)'!V124*Lists!$H$93</f>
        <v>0</v>
      </c>
      <c r="Y174">
        <f>'Energy consumption (raw)'!W124*Lists!$H$94</f>
        <v>0</v>
      </c>
      <c r="Z174">
        <f>'Energy consumption (raw)'!X124*Lists!$H$96*1000000</f>
        <v>0</v>
      </c>
      <c r="AA174">
        <f>'Energy consumption (raw)'!Y124*Lists!$H$97</f>
        <v>0</v>
      </c>
      <c r="AB174">
        <f>'Energy consumption (raw)'!Z124*Lists!$H$96</f>
        <v>0</v>
      </c>
      <c r="AC174">
        <f>'Energy consumption (raw)'!AA124*Lists!$H$98</f>
        <v>0</v>
      </c>
      <c r="AD174">
        <f>'Energy consumption (raw)'!AB124*Lists!$H$99</f>
        <v>0</v>
      </c>
      <c r="AE174">
        <f>'Energy consumption (raw)'!AC124*Lists!$H$101</f>
        <v>0</v>
      </c>
      <c r="AF174">
        <f>'Energy consumption (raw)'!AD124*Lists!$H$101</f>
        <v>0</v>
      </c>
      <c r="AG174">
        <f>'Energy consumption (raw)'!AE124*Lists!$H$101</f>
        <v>0</v>
      </c>
      <c r="AH174">
        <f>'Energy consumption (raw)'!AF124*Lists!$H$100</f>
        <v>0</v>
      </c>
      <c r="AI174" s="167">
        <f t="shared" si="55"/>
        <v>3034.4134982</v>
      </c>
      <c r="AJ174" s="179">
        <f>'Energy consumption (raw)'!AG124</f>
        <v>3034.4134982</v>
      </c>
      <c r="AK174" s="179">
        <f>'Energy consumption (raw)'!AH124</f>
        <v>0</v>
      </c>
      <c r="AL174">
        <f>IF(ROUND(AI174,-3)=ROUND('Energy consumption (raw)'!AG124,-3),1,0)</f>
        <v>1</v>
      </c>
      <c r="AM174" s="179" t="str">
        <f>'Energy consumption (raw)'!AJ124</f>
        <v>1. Ha Noi</v>
      </c>
      <c r="AN174">
        <f>VLOOKUP(AM174,Lists!$F$9:$G$71,2,FALSE)</f>
        <v>1</v>
      </c>
    </row>
    <row r="175" spans="2:40" x14ac:dyDescent="0.25">
      <c r="B175" s="65" t="str">
        <f t="shared" si="53"/>
        <v>Industry23</v>
      </c>
      <c r="C175" s="179">
        <f>'Energy consumption (raw)'!B125</f>
        <v>23</v>
      </c>
      <c r="D175" s="179">
        <f>'Energy consumption (raw)'!C125</f>
        <v>0</v>
      </c>
      <c r="E175" s="179">
        <f>'Energy consumption (raw)'!D125</f>
        <v>0</v>
      </c>
      <c r="F175" s="179" t="str">
        <f>'Energy consumption (raw)'!E125</f>
        <v>Công nghiệp</v>
      </c>
      <c r="G175" s="179" t="str">
        <f>'Energy consumption (raw)'!F125</f>
        <v>Sản xuất phụ tùng ô tô, xe máy</v>
      </c>
      <c r="H175" s="179" t="str">
        <f>'Energy consumption (raw)'!G125</f>
        <v>Industry</v>
      </c>
      <c r="I175" s="179" t="str">
        <f>'Energy consumption (raw)'!I125</f>
        <v>29 Manufacture of motor vehicles, trailers and semi-trailers</v>
      </c>
      <c r="J175" s="179" t="str">
        <f>INDEX(Sector!$E$6:$E$46,MATCH('Energy consumption (toe)'!I175,Sector!$B$6:$B$46,FALSE))</f>
        <v>Manufacture of motor vehicles, trailers and semi-trailers</v>
      </c>
      <c r="K175" s="179">
        <f>IFERROR('Energy consumption (raw)'!J125*Lists!$H$84,)</f>
        <v>4879.50605</v>
      </c>
      <c r="L175" s="179">
        <f>'Energy consumption (raw)'!K125*Lists!$H$84</f>
        <v>4879.50605</v>
      </c>
      <c r="M175" s="179">
        <f>'Energy consumption (raw)'!L125*Lists!$H$84</f>
        <v>0</v>
      </c>
      <c r="N175" s="179">
        <f>'Energy consumption (raw)'!M125*Lists!$H$84</f>
        <v>0</v>
      </c>
      <c r="O175" s="178">
        <f t="shared" si="54"/>
        <v>4879.50605</v>
      </c>
      <c r="P175">
        <f>'Energy consumption (raw)'!N125*Lists!$H$85</f>
        <v>0</v>
      </c>
      <c r="Q175">
        <f>'Energy consumption (raw)'!O125*Lists!$H$86</f>
        <v>0</v>
      </c>
      <c r="R175">
        <f>'Energy consumption (raw)'!P125*Lists!$H$87</f>
        <v>0</v>
      </c>
      <c r="S175">
        <f>'Energy consumption (raw)'!Q125*Lists!$H$88</f>
        <v>0</v>
      </c>
      <c r="T175">
        <f>'Energy consumption (raw)'!R125*Lists!$H$89</f>
        <v>0</v>
      </c>
      <c r="U175">
        <f>'Energy consumption (raw)'!S125*Lists!$H$90</f>
        <v>0</v>
      </c>
      <c r="V175">
        <f>'Energy consumption (raw)'!T125*Lists!$H$91</f>
        <v>0</v>
      </c>
      <c r="W175">
        <f>'Energy consumption (raw)'!U125*Lists!$H$92</f>
        <v>0</v>
      </c>
      <c r="X175">
        <f>'Energy consumption (raw)'!V125*Lists!$H$93</f>
        <v>0</v>
      </c>
      <c r="Y175">
        <f>'Energy consumption (raw)'!W125*Lists!$H$94</f>
        <v>0</v>
      </c>
      <c r="Z175">
        <f>'Energy consumption (raw)'!X125*Lists!$H$96*1000000</f>
        <v>0</v>
      </c>
      <c r="AA175">
        <f>'Energy consumption (raw)'!Y125*Lists!$H$97</f>
        <v>0</v>
      </c>
      <c r="AB175">
        <f>'Energy consumption (raw)'!Z125*Lists!$H$96</f>
        <v>0</v>
      </c>
      <c r="AC175">
        <f>'Energy consumption (raw)'!AA125*Lists!$H$98</f>
        <v>0</v>
      </c>
      <c r="AD175">
        <f>'Energy consumption (raw)'!AB125*Lists!$H$99</f>
        <v>0</v>
      </c>
      <c r="AE175">
        <f>'Energy consumption (raw)'!AC125*Lists!$H$101</f>
        <v>0</v>
      </c>
      <c r="AF175">
        <f>'Energy consumption (raw)'!AD125*Lists!$H$101</f>
        <v>0</v>
      </c>
      <c r="AG175">
        <f>'Energy consumption (raw)'!AE125*Lists!$H$101</f>
        <v>0</v>
      </c>
      <c r="AH175">
        <f>'Energy consumption (raw)'!AF125*Lists!$H$100</f>
        <v>0</v>
      </c>
      <c r="AI175" s="167">
        <f t="shared" si="55"/>
        <v>4879.50605</v>
      </c>
      <c r="AJ175" s="179">
        <f>'Energy consumption (raw)'!AG125</f>
        <v>4879.50605</v>
      </c>
      <c r="AK175" s="179">
        <f>'Energy consumption (raw)'!AH125</f>
        <v>5422.47</v>
      </c>
      <c r="AL175">
        <f>IF(ROUND(AI175,-3)=ROUND('Energy consumption (raw)'!AG125,-3),1,0)</f>
        <v>1</v>
      </c>
      <c r="AM175" s="179" t="str">
        <f>'Energy consumption (raw)'!AJ125</f>
        <v>1. Ha Noi</v>
      </c>
      <c r="AN175">
        <f>VLOOKUP(AM175,Lists!$F$9:$G$71,2,FALSE)</f>
        <v>1</v>
      </c>
    </row>
    <row r="176" spans="2:40" x14ac:dyDescent="0.25">
      <c r="B176" s="65" t="str">
        <f t="shared" si="53"/>
        <v>Industry24</v>
      </c>
      <c r="C176" s="179">
        <f>'Energy consumption (raw)'!B126</f>
        <v>24</v>
      </c>
      <c r="D176" s="179">
        <f>'Energy consumption (raw)'!C126</f>
        <v>0</v>
      </c>
      <c r="E176" s="179">
        <f>'Energy consumption (raw)'!D126</f>
        <v>0</v>
      </c>
      <c r="F176" s="179" t="str">
        <f>'Energy consumption (raw)'!E126</f>
        <v>Công nghiệp</v>
      </c>
      <c r="G176" s="179" t="str">
        <f>'Energy consumption (raw)'!F126</f>
        <v>Kinh doanh bất động sản, quyền sử dụng đất thuộc chủ sở hữu, chủ sử dụng hoặc đi thuê</v>
      </c>
      <c r="H176" s="179" t="str">
        <f>'Energy consumption (raw)'!G126</f>
        <v>Industry</v>
      </c>
      <c r="I176" s="179" t="str">
        <f>'Energy consumption (raw)'!I126</f>
        <v>99 Other non-industry</v>
      </c>
      <c r="J176" s="179" t="str">
        <f>INDEX(Sector!$E$6:$E$46,MATCH('Energy consumption (toe)'!I176,Sector!$B$6:$B$46,FALSE))</f>
        <v>Other non-industry</v>
      </c>
      <c r="K176" s="179">
        <f>IFERROR('Energy consumption (raw)'!J126*Lists!$H$84,)</f>
        <v>0</v>
      </c>
      <c r="L176" s="179">
        <f>'Energy consumption (raw)'!K126*Lists!$H$84</f>
        <v>1640.1472800000001</v>
      </c>
      <c r="M176" s="179">
        <f>'Energy consumption (raw)'!L126*Lists!$H$84</f>
        <v>0</v>
      </c>
      <c r="N176" s="179">
        <f>'Energy consumption (raw)'!M126*Lists!$H$84</f>
        <v>0</v>
      </c>
      <c r="O176" s="178">
        <f t="shared" si="54"/>
        <v>1640.1472800000001</v>
      </c>
      <c r="P176">
        <f>'Energy consumption (raw)'!N126*Lists!$H$85</f>
        <v>0</v>
      </c>
      <c r="Q176">
        <f>'Energy consumption (raw)'!O126*Lists!$H$86</f>
        <v>0</v>
      </c>
      <c r="R176">
        <f>'Energy consumption (raw)'!P126*Lists!$H$87</f>
        <v>0</v>
      </c>
      <c r="S176">
        <f>'Energy consumption (raw)'!Q126*Lists!$H$88</f>
        <v>0</v>
      </c>
      <c r="T176">
        <f>'Energy consumption (raw)'!R126*Lists!$H$89</f>
        <v>0</v>
      </c>
      <c r="U176">
        <f>'Energy consumption (raw)'!S126*Lists!$H$90</f>
        <v>0</v>
      </c>
      <c r="V176">
        <f>'Energy consumption (raw)'!T126*Lists!$H$91</f>
        <v>0</v>
      </c>
      <c r="W176">
        <f>'Energy consumption (raw)'!U126*Lists!$H$92</f>
        <v>0</v>
      </c>
      <c r="X176">
        <f>'Energy consumption (raw)'!V126*Lists!$H$93</f>
        <v>0</v>
      </c>
      <c r="Y176">
        <f>'Energy consumption (raw)'!W126*Lists!$H$94</f>
        <v>0</v>
      </c>
      <c r="Z176">
        <f>'Energy consumption (raw)'!X126*Lists!$H$96*1000000</f>
        <v>0</v>
      </c>
      <c r="AA176">
        <f>'Energy consumption (raw)'!Y126*Lists!$H$97</f>
        <v>0</v>
      </c>
      <c r="AB176">
        <f>'Energy consumption (raw)'!Z126*Lists!$H$96</f>
        <v>0</v>
      </c>
      <c r="AC176">
        <f>'Energy consumption (raw)'!AA126*Lists!$H$98</f>
        <v>0</v>
      </c>
      <c r="AD176">
        <f>'Energy consumption (raw)'!AB126*Lists!$H$99</f>
        <v>0</v>
      </c>
      <c r="AE176">
        <f>'Energy consumption (raw)'!AC126*Lists!$H$101</f>
        <v>0</v>
      </c>
      <c r="AF176">
        <f>'Energy consumption (raw)'!AD126*Lists!$H$101</f>
        <v>0</v>
      </c>
      <c r="AG176">
        <f>'Energy consumption (raw)'!AE126*Lists!$H$101</f>
        <v>0</v>
      </c>
      <c r="AH176">
        <f>'Energy consumption (raw)'!AF126*Lists!$H$100</f>
        <v>0</v>
      </c>
      <c r="AI176" s="167">
        <f t="shared" si="55"/>
        <v>1640.1472800000001</v>
      </c>
      <c r="AJ176" s="179">
        <f>'Energy consumption (raw)'!AG126</f>
        <v>1640.1472800000001</v>
      </c>
      <c r="AK176" s="179">
        <f>'Energy consumption (raw)'!AH126</f>
        <v>2502.44</v>
      </c>
      <c r="AL176">
        <f>IF(ROUND(AI176,-3)=ROUND('Energy consumption (raw)'!AG126,-3),1,0)</f>
        <v>1</v>
      </c>
      <c r="AM176" s="179" t="str">
        <f>'Energy consumption (raw)'!AJ126</f>
        <v>1. Ha Noi</v>
      </c>
      <c r="AN176">
        <f>VLOOKUP(AM176,Lists!$F$9:$G$71,2,FALSE)</f>
        <v>1</v>
      </c>
    </row>
    <row r="177" spans="2:40" x14ac:dyDescent="0.25">
      <c r="B177" s="65" t="str">
        <f t="shared" si="53"/>
        <v>Industry25</v>
      </c>
      <c r="C177" s="179">
        <f>'Energy consumption (raw)'!B127</f>
        <v>25</v>
      </c>
      <c r="D177" s="179">
        <f>'Energy consumption (raw)'!C127</f>
        <v>0</v>
      </c>
      <c r="E177" s="179">
        <f>'Energy consumption (raw)'!D127</f>
        <v>0</v>
      </c>
      <c r="F177" s="179" t="str">
        <f>'Energy consumption (raw)'!E127</f>
        <v>Công nghiệp</v>
      </c>
      <c r="G177" s="179" t="str">
        <f>'Energy consumption (raw)'!F127</f>
        <v>Sản xuất bao bì bằng giấy, bìa</v>
      </c>
      <c r="H177" s="179" t="str">
        <f>'Energy consumption (raw)'!G127</f>
        <v>Industry</v>
      </c>
      <c r="I177" s="179" t="str">
        <f>'Energy consumption (raw)'!I127</f>
        <v>17 Manufacture of paper and paper products</v>
      </c>
      <c r="J177" s="179" t="str">
        <f>INDEX(Sector!$E$6:$E$46,MATCH('Energy consumption (toe)'!I177,Sector!$B$6:$B$46,FALSE))</f>
        <v>Manufacture of paper and paper products</v>
      </c>
      <c r="K177" s="179">
        <f>IFERROR('Energy consumption (raw)'!J127*Lists!$H$84,)</f>
        <v>3277.2857100000001</v>
      </c>
      <c r="L177" s="179">
        <f>'Energy consumption (raw)'!K127*Lists!$H$84</f>
        <v>3277.2857100000001</v>
      </c>
      <c r="M177" s="179">
        <f>'Energy consumption (raw)'!L127*Lists!$H$84</f>
        <v>0</v>
      </c>
      <c r="N177" s="179">
        <f>'Energy consumption (raw)'!M127*Lists!$H$84</f>
        <v>0</v>
      </c>
      <c r="O177" s="178">
        <f t="shared" si="54"/>
        <v>3277.2857100000001</v>
      </c>
      <c r="P177">
        <f>'Energy consumption (raw)'!N127*Lists!$H$85</f>
        <v>0</v>
      </c>
      <c r="Q177">
        <f>'Energy consumption (raw)'!O127*Lists!$H$86</f>
        <v>0</v>
      </c>
      <c r="R177">
        <f>'Energy consumption (raw)'!P127*Lists!$H$87</f>
        <v>0</v>
      </c>
      <c r="S177">
        <f>'Energy consumption (raw)'!Q127*Lists!$H$88</f>
        <v>0</v>
      </c>
      <c r="T177">
        <f>'Energy consumption (raw)'!R127*Lists!$H$89</f>
        <v>0</v>
      </c>
      <c r="U177">
        <f>'Energy consumption (raw)'!S127*Lists!$H$90</f>
        <v>0</v>
      </c>
      <c r="V177">
        <f>'Energy consumption (raw)'!T127*Lists!$H$91</f>
        <v>0</v>
      </c>
      <c r="W177">
        <f>'Energy consumption (raw)'!U127*Lists!$H$92</f>
        <v>0</v>
      </c>
      <c r="X177">
        <f>'Energy consumption (raw)'!V127*Lists!$H$93</f>
        <v>0</v>
      </c>
      <c r="Y177">
        <f>'Energy consumption (raw)'!W127*Lists!$H$94</f>
        <v>0</v>
      </c>
      <c r="Z177">
        <f>'Energy consumption (raw)'!X127*Lists!$H$96*1000000</f>
        <v>0</v>
      </c>
      <c r="AA177">
        <f>'Energy consumption (raw)'!Y127*Lists!$H$97</f>
        <v>0</v>
      </c>
      <c r="AB177">
        <f>'Energy consumption (raw)'!Z127*Lists!$H$96</f>
        <v>0</v>
      </c>
      <c r="AC177">
        <f>'Energy consumption (raw)'!AA127*Lists!$H$98</f>
        <v>0</v>
      </c>
      <c r="AD177">
        <f>'Energy consumption (raw)'!AB127*Lists!$H$99</f>
        <v>0</v>
      </c>
      <c r="AE177">
        <f>'Energy consumption (raw)'!AC127*Lists!$H$101</f>
        <v>0</v>
      </c>
      <c r="AF177">
        <f>'Energy consumption (raw)'!AD127*Lists!$H$101</f>
        <v>0</v>
      </c>
      <c r="AG177">
        <f>'Energy consumption (raw)'!AE127*Lists!$H$101</f>
        <v>0</v>
      </c>
      <c r="AH177">
        <f>'Energy consumption (raw)'!AF127*Lists!$H$100</f>
        <v>0</v>
      </c>
      <c r="AI177" s="167">
        <f t="shared" si="55"/>
        <v>3277.2857100000001</v>
      </c>
      <c r="AJ177" s="179">
        <f>'Energy consumption (raw)'!AG127</f>
        <v>3277.2857100000001</v>
      </c>
      <c r="AK177" s="179">
        <f>'Energy consumption (raw)'!AH127</f>
        <v>3656.71</v>
      </c>
      <c r="AL177">
        <f>IF(ROUND(AI177,-3)=ROUND('Energy consumption (raw)'!AG127,-3),1,0)</f>
        <v>1</v>
      </c>
      <c r="AM177" s="179" t="str">
        <f>'Energy consumption (raw)'!AJ127</f>
        <v>1. Ha Noi</v>
      </c>
      <c r="AN177">
        <f>VLOOKUP(AM177,Lists!$F$9:$G$71,2,FALSE)</f>
        <v>1</v>
      </c>
    </row>
    <row r="178" spans="2:40" x14ac:dyDescent="0.25">
      <c r="B178" s="65" t="str">
        <f t="shared" si="53"/>
        <v>Industry26</v>
      </c>
      <c r="C178" s="179">
        <f>'Energy consumption (raw)'!B128</f>
        <v>26</v>
      </c>
      <c r="D178" s="179">
        <f>'Energy consumption (raw)'!C128</f>
        <v>0</v>
      </c>
      <c r="E178" s="179">
        <f>'Energy consumption (raw)'!D128</f>
        <v>0</v>
      </c>
      <c r="F178" s="179" t="str">
        <f>'Energy consumption (raw)'!E128</f>
        <v>Công nghiệp</v>
      </c>
      <c r="G178" s="179" t="str">
        <f>'Energy consumption (raw)'!F128</f>
        <v>Sản xuất mô tô, xe máy</v>
      </c>
      <c r="H178" s="179" t="str">
        <f>'Energy consumption (raw)'!G128</f>
        <v>Industry</v>
      </c>
      <c r="I178" s="179" t="str">
        <f>'Energy consumption (raw)'!I128</f>
        <v>29 Manufacture of motor vehicles, trailers and semi-trailers</v>
      </c>
      <c r="J178" s="179" t="str">
        <f>INDEX(Sector!$E$6:$E$46,MATCH('Energy consumption (toe)'!I178,Sector!$B$6:$B$46,FALSE))</f>
        <v>Manufacture of motor vehicles, trailers and semi-trailers</v>
      </c>
      <c r="K178" s="179">
        <f>IFERROR('Energy consumption (raw)'!J128*Lists!$H$84,)</f>
        <v>0</v>
      </c>
      <c r="L178" s="179">
        <f>'Energy consumption (raw)'!K128*Lists!$H$84</f>
        <v>1961.1375700000001</v>
      </c>
      <c r="M178" s="179">
        <f>'Energy consumption (raw)'!L128*Lists!$H$84</f>
        <v>0</v>
      </c>
      <c r="N178" s="179">
        <f>'Energy consumption (raw)'!M128*Lists!$H$84</f>
        <v>0</v>
      </c>
      <c r="O178" s="178">
        <f t="shared" si="54"/>
        <v>1961.1375700000001</v>
      </c>
      <c r="P178">
        <f>'Energy consumption (raw)'!N128*Lists!$H$85</f>
        <v>0</v>
      </c>
      <c r="Q178">
        <f>'Energy consumption (raw)'!O128*Lists!$H$86</f>
        <v>0</v>
      </c>
      <c r="R178">
        <f>'Energy consumption (raw)'!P128*Lists!$H$87</f>
        <v>0</v>
      </c>
      <c r="S178">
        <f>'Energy consumption (raw)'!Q128*Lists!$H$88</f>
        <v>0</v>
      </c>
      <c r="T178">
        <f>'Energy consumption (raw)'!R128*Lists!$H$89</f>
        <v>0</v>
      </c>
      <c r="U178">
        <f>'Energy consumption (raw)'!S128*Lists!$H$90</f>
        <v>0</v>
      </c>
      <c r="V178">
        <f>'Energy consumption (raw)'!T128*Lists!$H$91</f>
        <v>0</v>
      </c>
      <c r="W178">
        <f>'Energy consumption (raw)'!U128*Lists!$H$92</f>
        <v>0</v>
      </c>
      <c r="X178">
        <f>'Energy consumption (raw)'!V128*Lists!$H$93</f>
        <v>0</v>
      </c>
      <c r="Y178">
        <f>'Energy consumption (raw)'!W128*Lists!$H$94</f>
        <v>0</v>
      </c>
      <c r="Z178">
        <f>'Energy consumption (raw)'!X128*Lists!$H$96*1000000</f>
        <v>0</v>
      </c>
      <c r="AA178">
        <f>'Energy consumption (raw)'!Y128*Lists!$H$97</f>
        <v>0</v>
      </c>
      <c r="AB178">
        <f>'Energy consumption (raw)'!Z128*Lists!$H$96</f>
        <v>0</v>
      </c>
      <c r="AC178">
        <f>'Energy consumption (raw)'!AA128*Lists!$H$98</f>
        <v>0</v>
      </c>
      <c r="AD178">
        <f>'Energy consumption (raw)'!AB128*Lists!$H$99</f>
        <v>0</v>
      </c>
      <c r="AE178">
        <f>'Energy consumption (raw)'!AC128*Lists!$H$101</f>
        <v>0</v>
      </c>
      <c r="AF178">
        <f>'Energy consumption (raw)'!AD128*Lists!$H$101</f>
        <v>0</v>
      </c>
      <c r="AG178">
        <f>'Energy consumption (raw)'!AE128*Lists!$H$101</f>
        <v>0</v>
      </c>
      <c r="AH178">
        <f>'Energy consumption (raw)'!AF128*Lists!$H$100</f>
        <v>0</v>
      </c>
      <c r="AI178" s="167">
        <f t="shared" si="55"/>
        <v>1961.1375700000001</v>
      </c>
      <c r="AJ178" s="179">
        <f>'Energy consumption (raw)'!AG128</f>
        <v>1961.1375700000001</v>
      </c>
      <c r="AK178" s="179">
        <f>'Energy consumption (raw)'!AH128</f>
        <v>2018.4</v>
      </c>
      <c r="AL178">
        <f>IF(ROUND(AI178,-3)=ROUND('Energy consumption (raw)'!AG128,-3),1,0)</f>
        <v>1</v>
      </c>
      <c r="AM178" s="179" t="str">
        <f>'Energy consumption (raw)'!AJ128</f>
        <v>1. Ha Noi</v>
      </c>
      <c r="AN178">
        <f>VLOOKUP(AM178,Lists!$F$9:$G$71,2,FALSE)</f>
        <v>1</v>
      </c>
    </row>
    <row r="179" spans="2:40" x14ac:dyDescent="0.25">
      <c r="B179" s="65" t="str">
        <f t="shared" si="53"/>
        <v>Industry27</v>
      </c>
      <c r="C179" s="179">
        <f>'Energy consumption (raw)'!B129</f>
        <v>27</v>
      </c>
      <c r="D179" s="179">
        <f>'Energy consumption (raw)'!C129</f>
        <v>0</v>
      </c>
      <c r="E179" s="179">
        <f>'Energy consumption (raw)'!D129</f>
        <v>0</v>
      </c>
      <c r="F179" s="179" t="str">
        <f>'Energy consumption (raw)'!E129</f>
        <v>Công nghiệp</v>
      </c>
      <c r="G179" s="179" t="str">
        <f>'Energy consumption (raw)'!F129</f>
        <v>Khai thác, xử lý và cung cấp nước</v>
      </c>
      <c r="H179" s="179" t="str">
        <f>'Energy consumption (raw)'!G129</f>
        <v>Industry</v>
      </c>
      <c r="I179" s="179" t="str">
        <f>'Energy consumption (raw)'!I129</f>
        <v>36 Water collection, treatment and supply</v>
      </c>
      <c r="J179" s="179" t="str">
        <f>INDEX(Sector!$E$6:$E$46,MATCH('Energy consumption (toe)'!I179,Sector!$B$6:$B$46,FALSE))</f>
        <v>Water collection, treatment and supply</v>
      </c>
      <c r="K179" s="179">
        <f>IFERROR('Energy consumption (raw)'!J129*Lists!$H$84,)</f>
        <v>0</v>
      </c>
      <c r="L179" s="179">
        <f>'Energy consumption (raw)'!K129*Lists!$H$84</f>
        <v>1243.7197200000001</v>
      </c>
      <c r="M179" s="179">
        <f>'Energy consumption (raw)'!L129*Lists!$H$84</f>
        <v>0</v>
      </c>
      <c r="N179" s="179">
        <f>'Energy consumption (raw)'!M129*Lists!$H$84</f>
        <v>0</v>
      </c>
      <c r="O179" s="178">
        <f t="shared" si="54"/>
        <v>1243.7197200000001</v>
      </c>
      <c r="P179">
        <f>'Energy consumption (raw)'!N129*Lists!$H$85</f>
        <v>0</v>
      </c>
      <c r="Q179">
        <f>'Energy consumption (raw)'!O129*Lists!$H$86</f>
        <v>0</v>
      </c>
      <c r="R179">
        <f>'Energy consumption (raw)'!P129*Lists!$H$87</f>
        <v>0</v>
      </c>
      <c r="S179">
        <f>'Energy consumption (raw)'!Q129*Lists!$H$88</f>
        <v>0</v>
      </c>
      <c r="T179">
        <f>'Energy consumption (raw)'!R129*Lists!$H$89</f>
        <v>0</v>
      </c>
      <c r="U179">
        <f>'Energy consumption (raw)'!S129*Lists!$H$90</f>
        <v>0</v>
      </c>
      <c r="V179">
        <f>'Energy consumption (raw)'!T129*Lists!$H$91</f>
        <v>0</v>
      </c>
      <c r="W179">
        <f>'Energy consumption (raw)'!U129*Lists!$H$92</f>
        <v>0</v>
      </c>
      <c r="X179">
        <f>'Energy consumption (raw)'!V129*Lists!$H$93</f>
        <v>0</v>
      </c>
      <c r="Y179">
        <f>'Energy consumption (raw)'!W129*Lists!$H$94</f>
        <v>0</v>
      </c>
      <c r="Z179">
        <f>'Energy consumption (raw)'!X129*Lists!$H$96*1000000</f>
        <v>0</v>
      </c>
      <c r="AA179">
        <f>'Energy consumption (raw)'!Y129*Lists!$H$97</f>
        <v>0</v>
      </c>
      <c r="AB179">
        <f>'Energy consumption (raw)'!Z129*Lists!$H$96</f>
        <v>0</v>
      </c>
      <c r="AC179">
        <f>'Energy consumption (raw)'!AA129*Lists!$H$98</f>
        <v>0</v>
      </c>
      <c r="AD179">
        <f>'Energy consumption (raw)'!AB129*Lists!$H$99</f>
        <v>0</v>
      </c>
      <c r="AE179">
        <f>'Energy consumption (raw)'!AC129*Lists!$H$101</f>
        <v>0</v>
      </c>
      <c r="AF179">
        <f>'Energy consumption (raw)'!AD129*Lists!$H$101</f>
        <v>0</v>
      </c>
      <c r="AG179">
        <f>'Energy consumption (raw)'!AE129*Lists!$H$101</f>
        <v>0</v>
      </c>
      <c r="AH179">
        <f>'Energy consumption (raw)'!AF129*Lists!$H$100</f>
        <v>0</v>
      </c>
      <c r="AI179" s="167">
        <f t="shared" si="55"/>
        <v>1243.7197200000001</v>
      </c>
      <c r="AJ179" s="179">
        <f>'Energy consumption (raw)'!AG129</f>
        <v>1243.7197200000001</v>
      </c>
      <c r="AK179" s="179">
        <f>'Energy consumption (raw)'!AH129</f>
        <v>2619.1252320000003</v>
      </c>
      <c r="AL179">
        <f>IF(ROUND(AI179,-3)=ROUND('Energy consumption (raw)'!AG129,-3),1,0)</f>
        <v>1</v>
      </c>
      <c r="AM179" s="179" t="str">
        <f>'Energy consumption (raw)'!AJ129</f>
        <v>1. Ha Noi</v>
      </c>
      <c r="AN179">
        <f>VLOOKUP(AM179,Lists!$F$9:$G$71,2,FALSE)</f>
        <v>1</v>
      </c>
    </row>
    <row r="180" spans="2:40" x14ac:dyDescent="0.25">
      <c r="B180" s="65" t="str">
        <f t="shared" si="53"/>
        <v>Industry28</v>
      </c>
      <c r="C180" s="179">
        <f>'Energy consumption (raw)'!B130</f>
        <v>28</v>
      </c>
      <c r="D180" s="179">
        <f>'Energy consumption (raw)'!C130</f>
        <v>0</v>
      </c>
      <c r="E180" s="179">
        <f>'Energy consumption (raw)'!D130</f>
        <v>0</v>
      </c>
      <c r="F180" s="179" t="str">
        <f>'Energy consumption (raw)'!E130</f>
        <v>Công nghiệp</v>
      </c>
      <c r="G180" s="179" t="str">
        <f>'Energy consumption (raw)'!F130</f>
        <v>Sản xuất đồ điện dân dụng</v>
      </c>
      <c r="H180" s="179" t="str">
        <f>'Energy consumption (raw)'!G130</f>
        <v>Industry</v>
      </c>
      <c r="I180" s="179" t="str">
        <f>'Energy consumption (raw)'!I130</f>
        <v>27 Manufacture of electrical equipment</v>
      </c>
      <c r="J180" s="179" t="str">
        <f>INDEX(Sector!$E$6:$E$46,MATCH('Energy consumption (toe)'!I180,Sector!$B$6:$B$46,FALSE))</f>
        <v>Manufacture of electrical equipment</v>
      </c>
      <c r="K180" s="179">
        <f>IFERROR('Energy consumption (raw)'!J130*Lists!$H$84,)</f>
        <v>1011.76053</v>
      </c>
      <c r="L180" s="179">
        <f>'Energy consumption (raw)'!K130*Lists!$H$84</f>
        <v>1011.76053</v>
      </c>
      <c r="M180" s="179">
        <f>'Energy consumption (raw)'!L130*Lists!$H$84</f>
        <v>0</v>
      </c>
      <c r="N180" s="179">
        <f>'Energy consumption (raw)'!M130*Lists!$H$84</f>
        <v>0</v>
      </c>
      <c r="O180" s="178">
        <f t="shared" si="54"/>
        <v>1011.76053</v>
      </c>
      <c r="P180">
        <f>'Energy consumption (raw)'!N130*Lists!$H$85</f>
        <v>0</v>
      </c>
      <c r="Q180">
        <f>'Energy consumption (raw)'!O130*Lists!$H$86</f>
        <v>0</v>
      </c>
      <c r="R180">
        <f>'Energy consumption (raw)'!P130*Lists!$H$87</f>
        <v>0</v>
      </c>
      <c r="S180">
        <f>'Energy consumption (raw)'!Q130*Lists!$H$88</f>
        <v>0</v>
      </c>
      <c r="T180">
        <f>'Energy consumption (raw)'!R130*Lists!$H$89</f>
        <v>0</v>
      </c>
      <c r="U180">
        <f>'Energy consumption (raw)'!S130*Lists!$H$90</f>
        <v>0</v>
      </c>
      <c r="V180">
        <f>'Energy consumption (raw)'!T130*Lists!$H$91</f>
        <v>0</v>
      </c>
      <c r="W180">
        <f>'Energy consumption (raw)'!U130*Lists!$H$92</f>
        <v>0</v>
      </c>
      <c r="X180">
        <f>'Energy consumption (raw)'!V130*Lists!$H$93</f>
        <v>0</v>
      </c>
      <c r="Y180">
        <f>'Energy consumption (raw)'!W130*Lists!$H$94</f>
        <v>0</v>
      </c>
      <c r="Z180">
        <f>'Energy consumption (raw)'!X130*Lists!$H$96*1000000</f>
        <v>0</v>
      </c>
      <c r="AA180">
        <f>'Energy consumption (raw)'!Y130*Lists!$H$97</f>
        <v>0</v>
      </c>
      <c r="AB180">
        <f>'Energy consumption (raw)'!Z130*Lists!$H$96</f>
        <v>0</v>
      </c>
      <c r="AC180">
        <f>'Energy consumption (raw)'!AA130*Lists!$H$98</f>
        <v>0</v>
      </c>
      <c r="AD180">
        <f>'Energy consumption (raw)'!AB130*Lists!$H$99</f>
        <v>0</v>
      </c>
      <c r="AE180">
        <f>'Energy consumption (raw)'!AC130*Lists!$H$101</f>
        <v>0</v>
      </c>
      <c r="AF180">
        <f>'Energy consumption (raw)'!AD130*Lists!$H$101</f>
        <v>0</v>
      </c>
      <c r="AG180">
        <f>'Energy consumption (raw)'!AE130*Lists!$H$101</f>
        <v>0</v>
      </c>
      <c r="AH180">
        <f>'Energy consumption (raw)'!AF130*Lists!$H$100</f>
        <v>0</v>
      </c>
      <c r="AI180" s="167">
        <f t="shared" si="55"/>
        <v>1011.76053</v>
      </c>
      <c r="AJ180" s="179">
        <f>'Energy consumption (raw)'!AG130</f>
        <v>1011.76053</v>
      </c>
      <c r="AK180" s="179">
        <f>'Energy consumption (raw)'!AH130</f>
        <v>0</v>
      </c>
      <c r="AL180">
        <f>IF(ROUND(AI180,-3)=ROUND('Energy consumption (raw)'!AG130,-3),1,0)</f>
        <v>1</v>
      </c>
      <c r="AM180" s="179" t="str">
        <f>'Energy consumption (raw)'!AJ130</f>
        <v>1. Ha Noi</v>
      </c>
      <c r="AN180">
        <f>VLOOKUP(AM180,Lists!$F$9:$G$71,2,FALSE)</f>
        <v>1</v>
      </c>
    </row>
    <row r="181" spans="2:40" x14ac:dyDescent="0.25">
      <c r="B181" s="65" t="str">
        <f t="shared" si="53"/>
        <v>Industry29</v>
      </c>
      <c r="C181" s="179">
        <f>'Energy consumption (raw)'!B131</f>
        <v>29</v>
      </c>
      <c r="D181" s="179">
        <f>'Energy consumption (raw)'!C131</f>
        <v>0</v>
      </c>
      <c r="E181" s="179">
        <f>'Energy consumption (raw)'!D131</f>
        <v>0</v>
      </c>
      <c r="F181" s="179" t="str">
        <f>'Energy consumption (raw)'!E131</f>
        <v>Công nghiệp</v>
      </c>
      <c r="G181" s="179" t="str">
        <f>'Energy consumption (raw)'!F131</f>
        <v>Sản xuất phụ tùng ô tô, xe máy</v>
      </c>
      <c r="H181" s="179" t="str">
        <f>'Energy consumption (raw)'!G131</f>
        <v>Industry</v>
      </c>
      <c r="I181" s="179" t="str">
        <f>'Energy consumption (raw)'!I131</f>
        <v>29 Manufacture of motor vehicles, trailers and semi-trailers</v>
      </c>
      <c r="J181" s="179" t="str">
        <f>INDEX(Sector!$E$6:$E$46,MATCH('Energy consumption (toe)'!I181,Sector!$B$6:$B$46,FALSE))</f>
        <v>Manufacture of motor vehicles, trailers and semi-trailers</v>
      </c>
      <c r="K181" s="179">
        <f>IFERROR('Energy consumption (raw)'!J131*Lists!$H$84,)</f>
        <v>0</v>
      </c>
      <c r="L181" s="179">
        <f>'Energy consumption (raw)'!K131*Lists!$H$84</f>
        <v>1410.6260300000001</v>
      </c>
      <c r="M181" s="179">
        <f>'Energy consumption (raw)'!L131*Lists!$H$84</f>
        <v>0</v>
      </c>
      <c r="N181" s="179">
        <f>'Energy consumption (raw)'!M131*Lists!$H$84</f>
        <v>0</v>
      </c>
      <c r="O181" s="178">
        <f t="shared" si="54"/>
        <v>1410.6260300000001</v>
      </c>
      <c r="P181">
        <f>'Energy consumption (raw)'!N131*Lists!$H$85</f>
        <v>0</v>
      </c>
      <c r="Q181">
        <f>'Energy consumption (raw)'!O131*Lists!$H$86</f>
        <v>0</v>
      </c>
      <c r="R181">
        <f>'Energy consumption (raw)'!P131*Lists!$H$87</f>
        <v>0</v>
      </c>
      <c r="S181">
        <f>'Energy consumption (raw)'!Q131*Lists!$H$88</f>
        <v>0</v>
      </c>
      <c r="T181">
        <f>'Energy consumption (raw)'!R131*Lists!$H$89</f>
        <v>0</v>
      </c>
      <c r="U181">
        <f>'Energy consumption (raw)'!S131*Lists!$H$90</f>
        <v>0</v>
      </c>
      <c r="V181">
        <f>'Energy consumption (raw)'!T131*Lists!$H$91</f>
        <v>0</v>
      </c>
      <c r="W181">
        <f>'Energy consumption (raw)'!U131*Lists!$H$92</f>
        <v>0</v>
      </c>
      <c r="X181">
        <f>'Energy consumption (raw)'!V131*Lists!$H$93</f>
        <v>0</v>
      </c>
      <c r="Y181">
        <f>'Energy consumption (raw)'!W131*Lists!$H$94</f>
        <v>0</v>
      </c>
      <c r="Z181">
        <f>'Energy consumption (raw)'!X131*Lists!$H$96*1000000</f>
        <v>0</v>
      </c>
      <c r="AA181">
        <f>'Energy consumption (raw)'!Y131*Lists!$H$97</f>
        <v>0</v>
      </c>
      <c r="AB181">
        <f>'Energy consumption (raw)'!Z131*Lists!$H$96</f>
        <v>0</v>
      </c>
      <c r="AC181">
        <f>'Energy consumption (raw)'!AA131*Lists!$H$98</f>
        <v>0</v>
      </c>
      <c r="AD181">
        <f>'Energy consumption (raw)'!AB131*Lists!$H$99</f>
        <v>0</v>
      </c>
      <c r="AE181">
        <f>'Energy consumption (raw)'!AC131*Lists!$H$101</f>
        <v>0</v>
      </c>
      <c r="AF181">
        <f>'Energy consumption (raw)'!AD131*Lists!$H$101</f>
        <v>0</v>
      </c>
      <c r="AG181">
        <f>'Energy consumption (raw)'!AE131*Lists!$H$101</f>
        <v>0</v>
      </c>
      <c r="AH181">
        <f>'Energy consumption (raw)'!AF131*Lists!$H$100</f>
        <v>0</v>
      </c>
      <c r="AI181" s="167">
        <f t="shared" si="55"/>
        <v>1410.6260300000001</v>
      </c>
      <c r="AJ181" s="179">
        <f>'Energy consumption (raw)'!AG131</f>
        <v>1410.6260300000001</v>
      </c>
      <c r="AK181" s="179">
        <f>'Energy consumption (raw)'!AH131</f>
        <v>1156.93</v>
      </c>
      <c r="AL181">
        <f>IF(ROUND(AI181,-3)=ROUND('Energy consumption (raw)'!AG131,-3),1,0)</f>
        <v>1</v>
      </c>
      <c r="AM181" s="179" t="str">
        <f>'Energy consumption (raw)'!AJ131</f>
        <v>1. Ha Noi</v>
      </c>
      <c r="AN181">
        <f>VLOOKUP(AM181,Lists!$F$9:$G$71,2,FALSE)</f>
        <v>1</v>
      </c>
    </row>
    <row r="182" spans="2:40" x14ac:dyDescent="0.25">
      <c r="B182" s="65" t="str">
        <f t="shared" si="53"/>
        <v>Industry30</v>
      </c>
      <c r="C182" s="179">
        <f>'Energy consumption (raw)'!B132</f>
        <v>30</v>
      </c>
      <c r="D182" s="179">
        <f>'Energy consumption (raw)'!C132</f>
        <v>0</v>
      </c>
      <c r="E182" s="179">
        <f>'Energy consumption (raw)'!D132</f>
        <v>0</v>
      </c>
      <c r="F182" s="179" t="str">
        <f>'Energy consumption (raw)'!E132</f>
        <v>Công nghiệp</v>
      </c>
      <c r="G182" s="179" t="str">
        <f>'Energy consumption (raw)'!F132</f>
        <v>Sản xuất phụ tùng ô tô, xe máy</v>
      </c>
      <c r="H182" s="179" t="str">
        <f>'Energy consumption (raw)'!G132</f>
        <v>Industry</v>
      </c>
      <c r="I182" s="179" t="str">
        <f>'Energy consumption (raw)'!I132</f>
        <v>29 Manufacture of motor vehicles, trailers and semi-trailers</v>
      </c>
      <c r="J182" s="179" t="str">
        <f>INDEX(Sector!$E$6:$E$46,MATCH('Energy consumption (toe)'!I182,Sector!$B$6:$B$46,FALSE))</f>
        <v>Manufacture of motor vehicles, trailers and semi-trailers</v>
      </c>
      <c r="K182" s="179">
        <f>IFERROR('Energy consumption (raw)'!J132*Lists!$H$84,)</f>
        <v>1337.9198700000002</v>
      </c>
      <c r="L182" s="179">
        <f>'Energy consumption (raw)'!K132*Lists!$H$84</f>
        <v>1337.9198700000002</v>
      </c>
      <c r="M182" s="179">
        <f>'Energy consumption (raw)'!L132*Lists!$H$84</f>
        <v>0</v>
      </c>
      <c r="N182" s="179">
        <f>'Energy consumption (raw)'!M132*Lists!$H$84</f>
        <v>0</v>
      </c>
      <c r="O182" s="178">
        <f t="shared" si="54"/>
        <v>1337.9198700000002</v>
      </c>
      <c r="P182">
        <f>'Energy consumption (raw)'!N132*Lists!$H$85</f>
        <v>0</v>
      </c>
      <c r="Q182">
        <f>'Energy consumption (raw)'!O132*Lists!$H$86</f>
        <v>0</v>
      </c>
      <c r="R182">
        <f>'Energy consumption (raw)'!P132*Lists!$H$87</f>
        <v>0</v>
      </c>
      <c r="S182">
        <f>'Energy consumption (raw)'!Q132*Lists!$H$88</f>
        <v>0</v>
      </c>
      <c r="T182">
        <f>'Energy consumption (raw)'!R132*Lists!$H$89</f>
        <v>0</v>
      </c>
      <c r="U182">
        <f>'Energy consumption (raw)'!S132*Lists!$H$90</f>
        <v>0</v>
      </c>
      <c r="V182">
        <f>'Energy consumption (raw)'!T132*Lists!$H$91</f>
        <v>0</v>
      </c>
      <c r="W182">
        <f>'Energy consumption (raw)'!U132*Lists!$H$92</f>
        <v>0</v>
      </c>
      <c r="X182">
        <f>'Energy consumption (raw)'!V132*Lists!$H$93</f>
        <v>0</v>
      </c>
      <c r="Y182">
        <f>'Energy consumption (raw)'!W132*Lists!$H$94</f>
        <v>0</v>
      </c>
      <c r="Z182">
        <f>'Energy consumption (raw)'!X132*Lists!$H$96*1000000</f>
        <v>0</v>
      </c>
      <c r="AA182">
        <f>'Energy consumption (raw)'!Y132*Lists!$H$97</f>
        <v>0</v>
      </c>
      <c r="AB182">
        <f>'Energy consumption (raw)'!Z132*Lists!$H$96</f>
        <v>0</v>
      </c>
      <c r="AC182">
        <f>'Energy consumption (raw)'!AA132*Lists!$H$98</f>
        <v>0</v>
      </c>
      <c r="AD182">
        <f>'Energy consumption (raw)'!AB132*Lists!$H$99</f>
        <v>0</v>
      </c>
      <c r="AE182">
        <f>'Energy consumption (raw)'!AC132*Lists!$H$101</f>
        <v>0</v>
      </c>
      <c r="AF182">
        <f>'Energy consumption (raw)'!AD132*Lists!$H$101</f>
        <v>0</v>
      </c>
      <c r="AG182">
        <f>'Energy consumption (raw)'!AE132*Lists!$H$101</f>
        <v>0</v>
      </c>
      <c r="AH182">
        <f>'Energy consumption (raw)'!AF132*Lists!$H$100</f>
        <v>0</v>
      </c>
      <c r="AI182" s="167">
        <f t="shared" si="55"/>
        <v>1337.9198700000002</v>
      </c>
      <c r="AJ182" s="179">
        <f>'Energy consumption (raw)'!AG132</f>
        <v>1337.9198700000002</v>
      </c>
      <c r="AK182" s="179">
        <f>'Energy consumption (raw)'!AH132</f>
        <v>1754.85</v>
      </c>
      <c r="AL182">
        <f>IF(ROUND(AI182,-3)=ROUND('Energy consumption (raw)'!AG132,-3),1,0)</f>
        <v>1</v>
      </c>
      <c r="AM182" s="179" t="str">
        <f>'Energy consumption (raw)'!AJ132</f>
        <v>1. Ha Noi</v>
      </c>
      <c r="AN182">
        <f>VLOOKUP(AM182,Lists!$F$9:$G$71,2,FALSE)</f>
        <v>1</v>
      </c>
    </row>
    <row r="183" spans="2:40" x14ac:dyDescent="0.25">
      <c r="B183" s="65" t="str">
        <f t="shared" si="53"/>
        <v>Industry31</v>
      </c>
      <c r="C183" s="179">
        <f>'Energy consumption (raw)'!B133</f>
        <v>31</v>
      </c>
      <c r="D183" s="179">
        <f>'Energy consumption (raw)'!C133</f>
        <v>0</v>
      </c>
      <c r="E183" s="179">
        <f>'Energy consumption (raw)'!D133</f>
        <v>0</v>
      </c>
      <c r="F183" s="179" t="str">
        <f>'Energy consumption (raw)'!E133</f>
        <v>Công nghiệp</v>
      </c>
      <c r="G183" s="179" t="str">
        <f>'Energy consumption (raw)'!F133</f>
        <v>Sãn xuất linh kiện điện tử</v>
      </c>
      <c r="H183" s="179" t="str">
        <f>'Energy consumption (raw)'!G133</f>
        <v>Industry</v>
      </c>
      <c r="I183" s="179" t="str">
        <f>'Energy consumption (raw)'!I133</f>
        <v>26 Manufacture of computer, electronic and optical products</v>
      </c>
      <c r="J183" s="179" t="str">
        <f>INDEX(Sector!$E$6:$E$46,MATCH('Energy consumption (toe)'!I183,Sector!$B$6:$B$46,FALSE))</f>
        <v>Manufacture of computer, electronic and optical products</v>
      </c>
      <c r="K183" s="179">
        <f>IFERROR('Energy consumption (raw)'!J133*Lists!$H$84,)</f>
        <v>4657.5146400000003</v>
      </c>
      <c r="L183" s="179">
        <f>'Energy consumption (raw)'!K133*Lists!$H$84</f>
        <v>4657.5146400000003</v>
      </c>
      <c r="M183" s="179">
        <f>'Energy consumption (raw)'!L133*Lists!$H$84</f>
        <v>0</v>
      </c>
      <c r="N183" s="179">
        <f>'Energy consumption (raw)'!M133*Lists!$H$84</f>
        <v>0</v>
      </c>
      <c r="O183" s="178">
        <f t="shared" si="54"/>
        <v>4657.5146400000003</v>
      </c>
      <c r="P183">
        <f>'Energy consumption (raw)'!N133*Lists!$H$85</f>
        <v>0</v>
      </c>
      <c r="Q183">
        <f>'Energy consumption (raw)'!O133*Lists!$H$86</f>
        <v>0</v>
      </c>
      <c r="R183">
        <f>'Energy consumption (raw)'!P133*Lists!$H$87</f>
        <v>0</v>
      </c>
      <c r="S183">
        <f>'Energy consumption (raw)'!Q133*Lists!$H$88</f>
        <v>0</v>
      </c>
      <c r="T183">
        <f>'Energy consumption (raw)'!R133*Lists!$H$89</f>
        <v>0</v>
      </c>
      <c r="U183">
        <f>'Energy consumption (raw)'!S133*Lists!$H$90</f>
        <v>0</v>
      </c>
      <c r="V183">
        <f>'Energy consumption (raw)'!T133*Lists!$H$91</f>
        <v>0</v>
      </c>
      <c r="W183">
        <f>'Energy consumption (raw)'!U133*Lists!$H$92</f>
        <v>0</v>
      </c>
      <c r="X183">
        <f>'Energy consumption (raw)'!V133*Lists!$H$93</f>
        <v>0</v>
      </c>
      <c r="Y183">
        <f>'Energy consumption (raw)'!W133*Lists!$H$94</f>
        <v>0</v>
      </c>
      <c r="Z183">
        <f>'Energy consumption (raw)'!X133*Lists!$H$96*1000000</f>
        <v>0</v>
      </c>
      <c r="AA183">
        <f>'Energy consumption (raw)'!Y133*Lists!$H$97</f>
        <v>0</v>
      </c>
      <c r="AB183">
        <f>'Energy consumption (raw)'!Z133*Lists!$H$96</f>
        <v>0</v>
      </c>
      <c r="AC183">
        <f>'Energy consumption (raw)'!AA133*Lists!$H$98</f>
        <v>0</v>
      </c>
      <c r="AD183">
        <f>'Energy consumption (raw)'!AB133*Lists!$H$99</f>
        <v>0</v>
      </c>
      <c r="AE183">
        <f>'Energy consumption (raw)'!AC133*Lists!$H$101</f>
        <v>0</v>
      </c>
      <c r="AF183">
        <f>'Energy consumption (raw)'!AD133*Lists!$H$101</f>
        <v>0</v>
      </c>
      <c r="AG183">
        <f>'Energy consumption (raw)'!AE133*Lists!$H$101</f>
        <v>0</v>
      </c>
      <c r="AH183">
        <f>'Energy consumption (raw)'!AF133*Lists!$H$100</f>
        <v>0</v>
      </c>
      <c r="AI183" s="167">
        <f t="shared" si="55"/>
        <v>4657.5146400000003</v>
      </c>
      <c r="AJ183" s="179">
        <f>'Energy consumption (raw)'!AG133</f>
        <v>4657.5146400000003</v>
      </c>
      <c r="AK183" s="179">
        <f>'Energy consumption (raw)'!AH133</f>
        <v>4906.96</v>
      </c>
      <c r="AL183">
        <f>IF(ROUND(AI183,-3)=ROUND('Energy consumption (raw)'!AG133,-3),1,0)</f>
        <v>1</v>
      </c>
      <c r="AM183" s="179" t="str">
        <f>'Energy consumption (raw)'!AJ133</f>
        <v>1. Ha Noi</v>
      </c>
      <c r="AN183">
        <f>VLOOKUP(AM183,Lists!$F$9:$G$71,2,FALSE)</f>
        <v>1</v>
      </c>
    </row>
    <row r="184" spans="2:40" x14ac:dyDescent="0.25">
      <c r="B184" s="65" t="str">
        <f t="shared" si="53"/>
        <v>Industry32</v>
      </c>
      <c r="C184" s="179">
        <f>'Energy consumption (raw)'!B134</f>
        <v>32</v>
      </c>
      <c r="D184" s="179">
        <f>'Energy consumption (raw)'!C134</f>
        <v>0</v>
      </c>
      <c r="E184" s="179">
        <f>'Energy consumption (raw)'!D134</f>
        <v>0</v>
      </c>
      <c r="F184" s="179" t="str">
        <f>'Energy consumption (raw)'!E134</f>
        <v>Công nghiệp</v>
      </c>
      <c r="G184" s="179" t="str">
        <f>'Energy consumption (raw)'!F134</f>
        <v>Sản xuất sản phẩm từ plastic</v>
      </c>
      <c r="H184" s="179" t="str">
        <f>'Energy consumption (raw)'!G134</f>
        <v>Industry</v>
      </c>
      <c r="I184" s="179" t="str">
        <f>'Energy consumption (raw)'!I134</f>
        <v>22 Manufacture of rubber and plastics products</v>
      </c>
      <c r="J184" s="179" t="str">
        <f>INDEX(Sector!$E$6:$E$46,MATCH('Energy consumption (toe)'!I184,Sector!$B$6:$B$46,FALSE))</f>
        <v>Manufacture of rubber and plastics products</v>
      </c>
      <c r="K184" s="179">
        <f>IFERROR('Energy consumption (raw)'!J134*Lists!$H$84,)</f>
        <v>1603.5010300000001</v>
      </c>
      <c r="L184" s="179">
        <f>'Energy consumption (raw)'!K134*Lists!$H$84</f>
        <v>1603.5010300000001</v>
      </c>
      <c r="M184" s="179">
        <f>'Energy consumption (raw)'!L134*Lists!$H$84</f>
        <v>0</v>
      </c>
      <c r="N184" s="179">
        <f>'Energy consumption (raw)'!M134*Lists!$H$84</f>
        <v>0</v>
      </c>
      <c r="O184" s="178">
        <f t="shared" si="54"/>
        <v>1603.5010300000001</v>
      </c>
      <c r="P184">
        <f>'Energy consumption (raw)'!N134*Lists!$H$85</f>
        <v>0</v>
      </c>
      <c r="Q184">
        <f>'Energy consumption (raw)'!O134*Lists!$H$86</f>
        <v>0</v>
      </c>
      <c r="R184">
        <f>'Energy consumption (raw)'!P134*Lists!$H$87</f>
        <v>0</v>
      </c>
      <c r="S184">
        <f>'Energy consumption (raw)'!Q134*Lists!$H$88</f>
        <v>0</v>
      </c>
      <c r="T184">
        <f>'Energy consumption (raw)'!R134*Lists!$H$89</f>
        <v>0</v>
      </c>
      <c r="U184">
        <f>'Energy consumption (raw)'!S134*Lists!$H$90</f>
        <v>0</v>
      </c>
      <c r="V184">
        <f>'Energy consumption (raw)'!T134*Lists!$H$91</f>
        <v>0</v>
      </c>
      <c r="W184">
        <f>'Energy consumption (raw)'!U134*Lists!$H$92</f>
        <v>0</v>
      </c>
      <c r="X184">
        <f>'Energy consumption (raw)'!V134*Lists!$H$93</f>
        <v>0</v>
      </c>
      <c r="Y184">
        <f>'Energy consumption (raw)'!W134*Lists!$H$94</f>
        <v>0</v>
      </c>
      <c r="Z184">
        <f>'Energy consumption (raw)'!X134*Lists!$H$96*1000000</f>
        <v>0</v>
      </c>
      <c r="AA184">
        <f>'Energy consumption (raw)'!Y134*Lists!$H$97</f>
        <v>0</v>
      </c>
      <c r="AB184">
        <f>'Energy consumption (raw)'!Z134*Lists!$H$96</f>
        <v>0</v>
      </c>
      <c r="AC184">
        <f>'Energy consumption (raw)'!AA134*Lists!$H$98</f>
        <v>0</v>
      </c>
      <c r="AD184">
        <f>'Energy consumption (raw)'!AB134*Lists!$H$99</f>
        <v>0</v>
      </c>
      <c r="AE184">
        <f>'Energy consumption (raw)'!AC134*Lists!$H$101</f>
        <v>0</v>
      </c>
      <c r="AF184">
        <f>'Energy consumption (raw)'!AD134*Lists!$H$101</f>
        <v>0</v>
      </c>
      <c r="AG184">
        <f>'Energy consumption (raw)'!AE134*Lists!$H$101</f>
        <v>0</v>
      </c>
      <c r="AH184">
        <f>'Energy consumption (raw)'!AF134*Lists!$H$100</f>
        <v>0</v>
      </c>
      <c r="AI184" s="167">
        <f t="shared" si="55"/>
        <v>1603.5010300000001</v>
      </c>
      <c r="AJ184" s="179">
        <f>'Energy consumption (raw)'!AG134</f>
        <v>1603.5010300000001</v>
      </c>
      <c r="AK184" s="179">
        <f>'Energy consumption (raw)'!AH134</f>
        <v>1940.8</v>
      </c>
      <c r="AL184">
        <f>IF(ROUND(AI184,-3)=ROUND('Energy consumption (raw)'!AG134,-3),1,0)</f>
        <v>1</v>
      </c>
      <c r="AM184" s="179" t="str">
        <f>'Energy consumption (raw)'!AJ134</f>
        <v>1. Ha Noi</v>
      </c>
      <c r="AN184">
        <f>VLOOKUP(AM184,Lists!$F$9:$G$71,2,FALSE)</f>
        <v>1</v>
      </c>
    </row>
    <row r="185" spans="2:40" x14ac:dyDescent="0.25">
      <c r="B185" s="65" t="str">
        <f t="shared" si="53"/>
        <v>Industry33</v>
      </c>
      <c r="C185" s="179">
        <f>'Energy consumption (raw)'!B135</f>
        <v>33</v>
      </c>
      <c r="D185" s="179">
        <f>'Energy consumption (raw)'!C135</f>
        <v>0</v>
      </c>
      <c r="E185" s="179">
        <f>'Energy consumption (raw)'!D135</f>
        <v>0</v>
      </c>
      <c r="F185" s="179" t="str">
        <f>'Energy consumption (raw)'!E135</f>
        <v>Công nghiệp</v>
      </c>
      <c r="G185" s="179" t="str">
        <f>'Energy consumption (raw)'!F135</f>
        <v>Sản xuất phụ tùng cho xe có động cơ và động cơ xe</v>
      </c>
      <c r="H185" s="179" t="str">
        <f>'Energy consumption (raw)'!G135</f>
        <v>Industry</v>
      </c>
      <c r="I185" s="179" t="str">
        <f>'Energy consumption (raw)'!I135</f>
        <v>29 Manufacture of motor vehicles, trailers and semi-trailers</v>
      </c>
      <c r="J185" s="179" t="str">
        <f>INDEX(Sector!$E$6:$E$46,MATCH('Energy consumption (toe)'!I185,Sector!$B$6:$B$46,FALSE))</f>
        <v>Manufacture of motor vehicles, trailers and semi-trailers</v>
      </c>
      <c r="K185" s="179">
        <f>IFERROR('Energy consumption (raw)'!J135*Lists!$H$84,)</f>
        <v>3234.0817100000004</v>
      </c>
      <c r="L185" s="179">
        <f>'Energy consumption (raw)'!K135*Lists!$H$84</f>
        <v>3234.0817100000004</v>
      </c>
      <c r="M185" s="179">
        <f>'Energy consumption (raw)'!L135*Lists!$H$84</f>
        <v>0</v>
      </c>
      <c r="N185" s="179">
        <f>'Energy consumption (raw)'!M135*Lists!$H$84</f>
        <v>0</v>
      </c>
      <c r="O185" s="178">
        <f t="shared" si="54"/>
        <v>3234.0817100000004</v>
      </c>
      <c r="P185">
        <f>'Energy consumption (raw)'!N135*Lists!$H$85</f>
        <v>0</v>
      </c>
      <c r="Q185">
        <f>'Energy consumption (raw)'!O135*Lists!$H$86</f>
        <v>0</v>
      </c>
      <c r="R185">
        <f>'Energy consumption (raw)'!P135*Lists!$H$87</f>
        <v>0</v>
      </c>
      <c r="S185">
        <f>'Energy consumption (raw)'!Q135*Lists!$H$88</f>
        <v>0</v>
      </c>
      <c r="T185">
        <f>'Energy consumption (raw)'!R135*Lists!$H$89</f>
        <v>0</v>
      </c>
      <c r="U185">
        <f>'Energy consumption (raw)'!S135*Lists!$H$90</f>
        <v>0</v>
      </c>
      <c r="V185">
        <f>'Energy consumption (raw)'!T135*Lists!$H$91</f>
        <v>0</v>
      </c>
      <c r="W185">
        <f>'Energy consumption (raw)'!U135*Lists!$H$92</f>
        <v>0</v>
      </c>
      <c r="X185">
        <f>'Energy consumption (raw)'!V135*Lists!$H$93</f>
        <v>0</v>
      </c>
      <c r="Y185">
        <f>'Energy consumption (raw)'!W135*Lists!$H$94</f>
        <v>0</v>
      </c>
      <c r="Z185">
        <f>'Energy consumption (raw)'!X135*Lists!$H$96*1000000</f>
        <v>0</v>
      </c>
      <c r="AA185">
        <f>'Energy consumption (raw)'!Y135*Lists!$H$97</f>
        <v>0</v>
      </c>
      <c r="AB185">
        <f>'Energy consumption (raw)'!Z135*Lists!$H$96</f>
        <v>0</v>
      </c>
      <c r="AC185">
        <f>'Energy consumption (raw)'!AA135*Lists!$H$98</f>
        <v>0</v>
      </c>
      <c r="AD185">
        <f>'Energy consumption (raw)'!AB135*Lists!$H$99</f>
        <v>0</v>
      </c>
      <c r="AE185">
        <f>'Energy consumption (raw)'!AC135*Lists!$H$101</f>
        <v>0</v>
      </c>
      <c r="AF185">
        <f>'Energy consumption (raw)'!AD135*Lists!$H$101</f>
        <v>0</v>
      </c>
      <c r="AG185">
        <f>'Energy consumption (raw)'!AE135*Lists!$H$101</f>
        <v>0</v>
      </c>
      <c r="AH185">
        <f>'Energy consumption (raw)'!AF135*Lists!$H$100</f>
        <v>0</v>
      </c>
      <c r="AI185" s="167">
        <f t="shared" si="55"/>
        <v>3234.0817100000004</v>
      </c>
      <c r="AJ185" s="179">
        <f>'Energy consumption (raw)'!AG135</f>
        <v>3234.0817100000004</v>
      </c>
      <c r="AK185" s="179">
        <f>'Energy consumption (raw)'!AH135</f>
        <v>3326.9703100000002</v>
      </c>
      <c r="AL185">
        <f>IF(ROUND(AI185,-3)=ROUND('Energy consumption (raw)'!AG135,-3),1,0)</f>
        <v>1</v>
      </c>
      <c r="AM185" s="179" t="str">
        <f>'Energy consumption (raw)'!AJ135</f>
        <v>1. Ha Noi</v>
      </c>
      <c r="AN185">
        <f>VLOOKUP(AM185,Lists!$F$9:$G$71,2,FALSE)</f>
        <v>1</v>
      </c>
    </row>
    <row r="186" spans="2:40" x14ac:dyDescent="0.25">
      <c r="B186" s="65" t="str">
        <f t="shared" si="53"/>
        <v>Industry34</v>
      </c>
      <c r="C186" s="179">
        <f>'Energy consumption (raw)'!B136</f>
        <v>34</v>
      </c>
      <c r="D186" s="179">
        <f>'Energy consumption (raw)'!C136</f>
        <v>0</v>
      </c>
      <c r="E186" s="179">
        <f>'Energy consumption (raw)'!D136</f>
        <v>0</v>
      </c>
      <c r="F186" s="179" t="str">
        <f>'Energy consumption (raw)'!E136</f>
        <v>Công nghiệp</v>
      </c>
      <c r="G186" s="179" t="str">
        <f>'Energy consumption (raw)'!F136</f>
        <v>Sản xuất sản phẩm gốm sứ khác</v>
      </c>
      <c r="H186" s="179" t="str">
        <f>'Energy consumption (raw)'!G136</f>
        <v>Industry</v>
      </c>
      <c r="I186" s="179" t="str">
        <f>'Energy consumption (raw)'!I136</f>
        <v>23 Manufacture of other non-metallic mineral products</v>
      </c>
      <c r="J186" s="179" t="str">
        <f>INDEX(Sector!$E$6:$E$46,MATCH('Energy consumption (toe)'!I186,Sector!$B$6:$B$46,FALSE))</f>
        <v>Manufacture of other non-metallic mineral products</v>
      </c>
      <c r="K186" s="179">
        <f>IFERROR('Energy consumption (raw)'!J136*Lists!$H$84,)</f>
        <v>3980.0604900000003</v>
      </c>
      <c r="L186" s="179">
        <f>'Energy consumption (raw)'!K136*Lists!$H$84</f>
        <v>3463.0474800000002</v>
      </c>
      <c r="M186" s="179">
        <f>'Energy consumption (raw)'!L136*Lists!$H$84</f>
        <v>0</v>
      </c>
      <c r="N186" s="179">
        <f>'Energy consumption (raw)'!M136*Lists!$H$84</f>
        <v>0</v>
      </c>
      <c r="O186" s="178">
        <f t="shared" si="54"/>
        <v>3463.0474800000002</v>
      </c>
      <c r="P186">
        <f>'Energy consumption (raw)'!N136*Lists!$H$85</f>
        <v>0</v>
      </c>
      <c r="Q186">
        <f>'Energy consumption (raw)'!O136*Lists!$H$86</f>
        <v>0</v>
      </c>
      <c r="R186">
        <f>'Energy consumption (raw)'!P136*Lists!$H$87</f>
        <v>0</v>
      </c>
      <c r="S186">
        <f>'Energy consumption (raw)'!Q136*Lists!$H$88</f>
        <v>0</v>
      </c>
      <c r="T186">
        <f>'Energy consumption (raw)'!R136*Lists!$H$89</f>
        <v>0</v>
      </c>
      <c r="U186">
        <f>'Energy consumption (raw)'!S136*Lists!$H$90</f>
        <v>0</v>
      </c>
      <c r="V186">
        <f>'Energy consumption (raw)'!T136*Lists!$H$91</f>
        <v>0</v>
      </c>
      <c r="W186">
        <f>'Energy consumption (raw)'!U136*Lists!$H$92</f>
        <v>0</v>
      </c>
      <c r="X186">
        <f>'Energy consumption (raw)'!V136*Lists!$H$93</f>
        <v>0</v>
      </c>
      <c r="Y186">
        <f>'Energy consumption (raw)'!W136*Lists!$H$94</f>
        <v>0</v>
      </c>
      <c r="Z186">
        <f>'Energy consumption (raw)'!X136*Lists!$H$96*1000000</f>
        <v>0</v>
      </c>
      <c r="AA186">
        <f>'Energy consumption (raw)'!Y136*Lists!$H$97</f>
        <v>0</v>
      </c>
      <c r="AB186">
        <f>'Energy consumption (raw)'!Z136*Lists!$H$96</f>
        <v>0</v>
      </c>
      <c r="AC186">
        <f>'Energy consumption (raw)'!AA136*Lists!$H$98</f>
        <v>0</v>
      </c>
      <c r="AD186">
        <f>'Energy consumption (raw)'!AB136*Lists!$H$99</f>
        <v>0</v>
      </c>
      <c r="AE186">
        <f>'Energy consumption (raw)'!AC136*Lists!$H$101</f>
        <v>0</v>
      </c>
      <c r="AF186">
        <f>'Energy consumption (raw)'!AD136*Lists!$H$101</f>
        <v>0</v>
      </c>
      <c r="AG186">
        <f>'Energy consumption (raw)'!AE136*Lists!$H$101</f>
        <v>0</v>
      </c>
      <c r="AH186">
        <f>'Energy consumption (raw)'!AF136*Lists!$H$100</f>
        <v>0</v>
      </c>
      <c r="AI186" s="167">
        <f t="shared" si="55"/>
        <v>3463.0474800000002</v>
      </c>
      <c r="AJ186" s="179">
        <f>'Energy consumption (raw)'!AG136</f>
        <v>3463.0474800000002</v>
      </c>
      <c r="AK186" s="179">
        <f>'Energy consumption (raw)'!AH136</f>
        <v>2564</v>
      </c>
      <c r="AL186">
        <f>IF(ROUND(AI186,-3)=ROUND('Energy consumption (raw)'!AG136,-3),1,0)</f>
        <v>1</v>
      </c>
      <c r="AM186" s="179" t="str">
        <f>'Energy consumption (raw)'!AJ136</f>
        <v>1. Ha Noi</v>
      </c>
      <c r="AN186">
        <f>VLOOKUP(AM186,Lists!$F$9:$G$71,2,FALSE)</f>
        <v>1</v>
      </c>
    </row>
    <row r="187" spans="2:40" x14ac:dyDescent="0.25">
      <c r="B187" s="65" t="str">
        <f t="shared" si="53"/>
        <v>Industry35</v>
      </c>
      <c r="C187" s="179">
        <f>'Energy consumption (raw)'!B137</f>
        <v>35</v>
      </c>
      <c r="D187" s="179">
        <f>'Energy consumption (raw)'!C137</f>
        <v>0</v>
      </c>
      <c r="E187" s="179">
        <f>'Energy consumption (raw)'!D137</f>
        <v>0</v>
      </c>
      <c r="F187" s="179" t="str">
        <f>'Energy consumption (raw)'!E137</f>
        <v>Công nghiệp</v>
      </c>
      <c r="G187" s="179" t="str">
        <f>'Energy consumption (raw)'!F137</f>
        <v>Sản xuất sắt thép, gang</v>
      </c>
      <c r="H187" s="179" t="str">
        <f>'Energy consumption (raw)'!G137</f>
        <v>Industry</v>
      </c>
      <c r="I187" s="179" t="str">
        <f>'Energy consumption (raw)'!I137</f>
        <v>24 Manufacture of basic metals</v>
      </c>
      <c r="J187" s="179" t="str">
        <f>INDEX(Sector!$E$6:$E$46,MATCH('Energy consumption (toe)'!I187,Sector!$B$6:$B$46,FALSE))</f>
        <v>Manufacture of basic metals</v>
      </c>
      <c r="K187" s="179">
        <f>IFERROR('Energy consumption (raw)'!J137*Lists!$H$84,)</f>
        <v>0</v>
      </c>
      <c r="L187" s="179">
        <f>'Energy consumption (raw)'!K137*Lists!$H$84</f>
        <v>14632.978780000001</v>
      </c>
      <c r="M187" s="179">
        <f>'Energy consumption (raw)'!L137*Lists!$H$84</f>
        <v>0</v>
      </c>
      <c r="N187" s="179">
        <f>'Energy consumption (raw)'!M137*Lists!$H$84</f>
        <v>0</v>
      </c>
      <c r="O187" s="178">
        <f t="shared" si="54"/>
        <v>14632.978780000001</v>
      </c>
      <c r="P187">
        <f>'Energy consumption (raw)'!N137*Lists!$H$85</f>
        <v>0</v>
      </c>
      <c r="Q187">
        <f>'Energy consumption (raw)'!O137*Lists!$H$86</f>
        <v>0</v>
      </c>
      <c r="R187">
        <f>'Energy consumption (raw)'!P137*Lists!$H$87</f>
        <v>0</v>
      </c>
      <c r="S187">
        <f>'Energy consumption (raw)'!Q137*Lists!$H$88</f>
        <v>0</v>
      </c>
      <c r="T187">
        <f>'Energy consumption (raw)'!R137*Lists!$H$89</f>
        <v>0</v>
      </c>
      <c r="U187">
        <f>'Energy consumption (raw)'!S137*Lists!$H$90</f>
        <v>0</v>
      </c>
      <c r="V187">
        <f>'Energy consumption (raw)'!T137*Lists!$H$91</f>
        <v>0</v>
      </c>
      <c r="W187">
        <f>'Energy consumption (raw)'!U137*Lists!$H$92</f>
        <v>0</v>
      </c>
      <c r="X187">
        <f>'Energy consumption (raw)'!V137*Lists!$H$93</f>
        <v>0</v>
      </c>
      <c r="Y187">
        <f>'Energy consumption (raw)'!W137*Lists!$H$94</f>
        <v>0</v>
      </c>
      <c r="Z187">
        <f>'Energy consumption (raw)'!X137*Lists!$H$96*1000000</f>
        <v>0</v>
      </c>
      <c r="AA187">
        <f>'Energy consumption (raw)'!Y137*Lists!$H$97</f>
        <v>0</v>
      </c>
      <c r="AB187">
        <f>'Energy consumption (raw)'!Z137*Lists!$H$96</f>
        <v>0</v>
      </c>
      <c r="AC187">
        <f>'Energy consumption (raw)'!AA137*Lists!$H$98</f>
        <v>0</v>
      </c>
      <c r="AD187">
        <f>'Energy consumption (raw)'!AB137*Lists!$H$99</f>
        <v>0</v>
      </c>
      <c r="AE187">
        <f>'Energy consumption (raw)'!AC137*Lists!$H$101</f>
        <v>0</v>
      </c>
      <c r="AF187">
        <f>'Energy consumption (raw)'!AD137*Lists!$H$101</f>
        <v>0</v>
      </c>
      <c r="AG187">
        <f>'Energy consumption (raw)'!AE137*Lists!$H$101</f>
        <v>0</v>
      </c>
      <c r="AH187">
        <f>'Energy consumption (raw)'!AF137*Lists!$H$100</f>
        <v>0</v>
      </c>
      <c r="AI187" s="167">
        <f t="shared" si="55"/>
        <v>14632.978780000001</v>
      </c>
      <c r="AJ187" s="179">
        <f>'Energy consumption (raw)'!AG137</f>
        <v>14632.978780000001</v>
      </c>
      <c r="AK187" s="179">
        <f>'Energy consumption (raw)'!AH137</f>
        <v>3454.38</v>
      </c>
      <c r="AL187">
        <f>IF(ROUND(AI187,-3)=ROUND('Energy consumption (raw)'!AG137,-3),1,0)</f>
        <v>1</v>
      </c>
      <c r="AM187" s="179" t="str">
        <f>'Energy consumption (raw)'!AJ137</f>
        <v>1. Ha Noi</v>
      </c>
      <c r="AN187">
        <f>VLOOKUP(AM187,Lists!$F$9:$G$71,2,FALSE)</f>
        <v>1</v>
      </c>
    </row>
    <row r="188" spans="2:40" x14ac:dyDescent="0.25">
      <c r="B188" s="65" t="str">
        <f t="shared" si="53"/>
        <v>Industry36</v>
      </c>
      <c r="C188" s="179">
        <f>'Energy consumption (raw)'!B138</f>
        <v>36</v>
      </c>
      <c r="D188" s="179">
        <f>'Energy consumption (raw)'!C138</f>
        <v>0</v>
      </c>
      <c r="E188" s="179">
        <f>'Energy consumption (raw)'!D138</f>
        <v>0</v>
      </c>
      <c r="F188" s="179" t="str">
        <f>'Energy consumption (raw)'!E138</f>
        <v>Công nghiệp</v>
      </c>
      <c r="G188" s="179" t="str">
        <f>'Energy consumption (raw)'!F138</f>
        <v>Sãn xuất linh kiện điện tử</v>
      </c>
      <c r="H188" s="179" t="str">
        <f>'Energy consumption (raw)'!G138</f>
        <v>Industry</v>
      </c>
      <c r="I188" s="179" t="str">
        <f>'Energy consumption (raw)'!I138</f>
        <v>26 Manufacture of computer, electronic and optical products</v>
      </c>
      <c r="J188" s="179" t="str">
        <f>INDEX(Sector!$E$6:$E$46,MATCH('Energy consumption (toe)'!I188,Sector!$B$6:$B$46,FALSE))</f>
        <v>Manufacture of computer, electronic and optical products</v>
      </c>
      <c r="K188" s="179">
        <f>IFERROR('Energy consumption (raw)'!J138*Lists!$H$84,)</f>
        <v>0</v>
      </c>
      <c r="L188" s="179">
        <f>'Energy consumption (raw)'!K138*Lists!$H$84</f>
        <v>2349.2946500000003</v>
      </c>
      <c r="M188" s="179">
        <f>'Energy consumption (raw)'!L138*Lists!$H$84</f>
        <v>0</v>
      </c>
      <c r="N188" s="179">
        <f>'Energy consumption (raw)'!M138*Lists!$H$84</f>
        <v>0</v>
      </c>
      <c r="O188" s="178">
        <f t="shared" si="54"/>
        <v>2349.2946500000003</v>
      </c>
      <c r="P188">
        <f>'Energy consumption (raw)'!N138*Lists!$H$85</f>
        <v>0</v>
      </c>
      <c r="Q188">
        <f>'Energy consumption (raw)'!O138*Lists!$H$86</f>
        <v>0</v>
      </c>
      <c r="R188">
        <f>'Energy consumption (raw)'!P138*Lists!$H$87</f>
        <v>0</v>
      </c>
      <c r="S188">
        <f>'Energy consumption (raw)'!Q138*Lists!$H$88</f>
        <v>0</v>
      </c>
      <c r="T188">
        <f>'Energy consumption (raw)'!R138*Lists!$H$89</f>
        <v>0</v>
      </c>
      <c r="U188">
        <f>'Energy consumption (raw)'!S138*Lists!$H$90</f>
        <v>0</v>
      </c>
      <c r="V188">
        <f>'Energy consumption (raw)'!T138*Lists!$H$91</f>
        <v>0</v>
      </c>
      <c r="W188">
        <f>'Energy consumption (raw)'!U138*Lists!$H$92</f>
        <v>0</v>
      </c>
      <c r="X188">
        <f>'Energy consumption (raw)'!V138*Lists!$H$93</f>
        <v>0</v>
      </c>
      <c r="Y188">
        <f>'Energy consumption (raw)'!W138*Lists!$H$94</f>
        <v>0</v>
      </c>
      <c r="Z188">
        <f>'Energy consumption (raw)'!X138*Lists!$H$96*1000000</f>
        <v>0</v>
      </c>
      <c r="AA188">
        <f>'Energy consumption (raw)'!Y138*Lists!$H$97</f>
        <v>0</v>
      </c>
      <c r="AB188">
        <f>'Energy consumption (raw)'!Z138*Lists!$H$96</f>
        <v>0</v>
      </c>
      <c r="AC188">
        <f>'Energy consumption (raw)'!AA138*Lists!$H$98</f>
        <v>0</v>
      </c>
      <c r="AD188">
        <f>'Energy consumption (raw)'!AB138*Lists!$H$99</f>
        <v>0</v>
      </c>
      <c r="AE188">
        <f>'Energy consumption (raw)'!AC138*Lists!$H$101</f>
        <v>0</v>
      </c>
      <c r="AF188">
        <f>'Energy consumption (raw)'!AD138*Lists!$H$101</f>
        <v>0</v>
      </c>
      <c r="AG188">
        <f>'Energy consumption (raw)'!AE138*Lists!$H$101</f>
        <v>0</v>
      </c>
      <c r="AH188">
        <f>'Energy consumption (raw)'!AF138*Lists!$H$100</f>
        <v>0</v>
      </c>
      <c r="AI188" s="167">
        <f t="shared" si="55"/>
        <v>2349.2946500000003</v>
      </c>
      <c r="AJ188" s="179">
        <f>'Energy consumption (raw)'!AG138</f>
        <v>2349.2946500000003</v>
      </c>
      <c r="AK188" s="179">
        <f>'Energy consumption (raw)'!AH138</f>
        <v>2094.8200000000002</v>
      </c>
      <c r="AL188">
        <f>IF(ROUND(AI188,-3)=ROUND('Energy consumption (raw)'!AG138,-3),1,0)</f>
        <v>1</v>
      </c>
      <c r="AM188" s="179" t="str">
        <f>'Energy consumption (raw)'!AJ138</f>
        <v>1. Ha Noi</v>
      </c>
      <c r="AN188">
        <f>VLOOKUP(AM188,Lists!$F$9:$G$71,2,FALSE)</f>
        <v>1</v>
      </c>
    </row>
    <row r="189" spans="2:40" x14ac:dyDescent="0.25">
      <c r="B189" s="65" t="str">
        <f t="shared" ref="B189:B252" si="56">H189&amp;C189</f>
        <v>Industry37</v>
      </c>
      <c r="C189" s="179">
        <f>'Energy consumption (raw)'!B139</f>
        <v>37</v>
      </c>
      <c r="D189" s="179">
        <f>'Energy consumption (raw)'!C139</f>
        <v>0</v>
      </c>
      <c r="E189" s="179">
        <f>'Energy consumption (raw)'!D139</f>
        <v>0</v>
      </c>
      <c r="F189" s="179" t="str">
        <f>'Energy consumption (raw)'!E139</f>
        <v>Công nghiệp</v>
      </c>
      <c r="G189" s="179" t="str">
        <f>'Energy consumption (raw)'!F139</f>
        <v>Gia công cơ khí, xử lí, tráng phủ kim loại</v>
      </c>
      <c r="H189" s="179" t="str">
        <f>'Energy consumption (raw)'!G139</f>
        <v>Industry</v>
      </c>
      <c r="I189" s="179" t="str">
        <f>'Energy consumption (raw)'!I139</f>
        <v>24 Manufacture of basic metals</v>
      </c>
      <c r="J189" s="179" t="str">
        <f>INDEX(Sector!$E$6:$E$46,MATCH('Energy consumption (toe)'!I189,Sector!$B$6:$B$46,FALSE))</f>
        <v>Manufacture of basic metals</v>
      </c>
      <c r="K189" s="179">
        <f>IFERROR('Energy consumption (raw)'!J139*Lists!$H$84,)</f>
        <v>0</v>
      </c>
      <c r="L189" s="179">
        <f>'Energy consumption (raw)'!K139*Lists!$H$84</f>
        <v>1262.0505600000001</v>
      </c>
      <c r="M189" s="179">
        <f>'Energy consumption (raw)'!L139*Lists!$H$84</f>
        <v>0</v>
      </c>
      <c r="N189" s="179">
        <f>'Energy consumption (raw)'!M139*Lists!$H$84</f>
        <v>0</v>
      </c>
      <c r="O189" s="178">
        <f t="shared" ref="O189:O252" si="57">IF(L189=0,K189,L189)</f>
        <v>1262.0505600000001</v>
      </c>
      <c r="P189">
        <f>'Energy consumption (raw)'!N139*Lists!$H$85</f>
        <v>0</v>
      </c>
      <c r="Q189">
        <f>'Energy consumption (raw)'!O139*Lists!$H$86</f>
        <v>0</v>
      </c>
      <c r="R189">
        <f>'Energy consumption (raw)'!P139*Lists!$H$87</f>
        <v>0</v>
      </c>
      <c r="S189">
        <f>'Energy consumption (raw)'!Q139*Lists!$H$88</f>
        <v>0</v>
      </c>
      <c r="T189">
        <f>'Energy consumption (raw)'!R139*Lists!$H$89</f>
        <v>0</v>
      </c>
      <c r="U189">
        <f>'Energy consumption (raw)'!S139*Lists!$H$90</f>
        <v>0</v>
      </c>
      <c r="V189">
        <f>'Energy consumption (raw)'!T139*Lists!$H$91</f>
        <v>0</v>
      </c>
      <c r="W189">
        <f>'Energy consumption (raw)'!U139*Lists!$H$92</f>
        <v>0</v>
      </c>
      <c r="X189">
        <f>'Energy consumption (raw)'!V139*Lists!$H$93</f>
        <v>0</v>
      </c>
      <c r="Y189">
        <f>'Energy consumption (raw)'!W139*Lists!$H$94</f>
        <v>0</v>
      </c>
      <c r="Z189">
        <f>'Energy consumption (raw)'!X139*Lists!$H$96*1000000</f>
        <v>0</v>
      </c>
      <c r="AA189">
        <f>'Energy consumption (raw)'!Y139*Lists!$H$97</f>
        <v>0</v>
      </c>
      <c r="AB189">
        <f>'Energy consumption (raw)'!Z139*Lists!$H$96</f>
        <v>0</v>
      </c>
      <c r="AC189">
        <f>'Energy consumption (raw)'!AA139*Lists!$H$98</f>
        <v>0</v>
      </c>
      <c r="AD189">
        <f>'Energy consumption (raw)'!AB139*Lists!$H$99</f>
        <v>0</v>
      </c>
      <c r="AE189">
        <f>'Energy consumption (raw)'!AC139*Lists!$H$101</f>
        <v>0</v>
      </c>
      <c r="AF189">
        <f>'Energy consumption (raw)'!AD139*Lists!$H$101</f>
        <v>0</v>
      </c>
      <c r="AG189">
        <f>'Energy consumption (raw)'!AE139*Lists!$H$101</f>
        <v>0</v>
      </c>
      <c r="AH189">
        <f>'Energy consumption (raw)'!AF139*Lists!$H$100</f>
        <v>0</v>
      </c>
      <c r="AI189" s="167">
        <f t="shared" ref="AI189:AI252" si="58">IF(SUM(O189:AH189)=0,AJ189,SUM(O189:AH189))</f>
        <v>1262.0505600000001</v>
      </c>
      <c r="AJ189" s="179">
        <f>'Energy consumption (raw)'!AG139</f>
        <v>1262.0505600000001</v>
      </c>
      <c r="AK189" s="179">
        <f>'Energy consumption (raw)'!AH139</f>
        <v>1153.72</v>
      </c>
      <c r="AL189">
        <f>IF(ROUND(AI189,-3)=ROUND('Energy consumption (raw)'!AG139,-3),1,0)</f>
        <v>1</v>
      </c>
      <c r="AM189" s="179" t="str">
        <f>'Energy consumption (raw)'!AJ139</f>
        <v>1. Ha Noi</v>
      </c>
      <c r="AN189">
        <f>VLOOKUP(AM189,Lists!$F$9:$G$71,2,FALSE)</f>
        <v>1</v>
      </c>
    </row>
    <row r="190" spans="2:40" x14ac:dyDescent="0.25">
      <c r="B190" s="65" t="str">
        <f t="shared" si="56"/>
        <v>Industry38</v>
      </c>
      <c r="C190" s="179">
        <f>'Energy consumption (raw)'!B140</f>
        <v>38</v>
      </c>
      <c r="D190" s="179">
        <f>'Energy consumption (raw)'!C140</f>
        <v>0</v>
      </c>
      <c r="E190" s="179">
        <f>'Energy consumption (raw)'!D140</f>
        <v>0</v>
      </c>
      <c r="F190" s="179" t="str">
        <f>'Energy consumption (raw)'!E140</f>
        <v>Công nghiệp</v>
      </c>
      <c r="G190" s="179" t="str">
        <f>'Energy consumption (raw)'!F140</f>
        <v>Sản xuất các sản phẩm từ plastic</v>
      </c>
      <c r="H190" s="179" t="str">
        <f>'Energy consumption (raw)'!G140</f>
        <v>Industry</v>
      </c>
      <c r="I190" s="179" t="str">
        <f>'Energy consumption (raw)'!I140</f>
        <v>22 Manufacture of rubber and plastics products</v>
      </c>
      <c r="J190" s="179" t="str">
        <f>INDEX(Sector!$E$6:$E$46,MATCH('Energy consumption (toe)'!I190,Sector!$B$6:$B$46,FALSE))</f>
        <v>Manufacture of rubber and plastics products</v>
      </c>
      <c r="K190" s="179">
        <f>IFERROR('Energy consumption (raw)'!J140*Lists!$H$84,)</f>
        <v>1603.7942</v>
      </c>
      <c r="L190" s="179">
        <f>'Energy consumption (raw)'!K140*Lists!$H$84</f>
        <v>1603.7942</v>
      </c>
      <c r="M190" s="179">
        <f>'Energy consumption (raw)'!L140*Lists!$H$84</f>
        <v>0</v>
      </c>
      <c r="N190" s="179">
        <f>'Energy consumption (raw)'!M140*Lists!$H$84</f>
        <v>0</v>
      </c>
      <c r="O190" s="178">
        <f t="shared" si="57"/>
        <v>1603.7942</v>
      </c>
      <c r="P190">
        <f>'Energy consumption (raw)'!N140*Lists!$H$85</f>
        <v>0</v>
      </c>
      <c r="Q190">
        <f>'Energy consumption (raw)'!O140*Lists!$H$86</f>
        <v>0</v>
      </c>
      <c r="R190">
        <f>'Energy consumption (raw)'!P140*Lists!$H$87</f>
        <v>0</v>
      </c>
      <c r="S190">
        <f>'Energy consumption (raw)'!Q140*Lists!$H$88</f>
        <v>0</v>
      </c>
      <c r="T190">
        <f>'Energy consumption (raw)'!R140*Lists!$H$89</f>
        <v>0</v>
      </c>
      <c r="U190">
        <f>'Energy consumption (raw)'!S140*Lists!$H$90</f>
        <v>0</v>
      </c>
      <c r="V190">
        <f>'Energy consumption (raw)'!T140*Lists!$H$91</f>
        <v>0</v>
      </c>
      <c r="W190">
        <f>'Energy consumption (raw)'!U140*Lists!$H$92</f>
        <v>0</v>
      </c>
      <c r="X190">
        <f>'Energy consumption (raw)'!V140*Lists!$H$93</f>
        <v>0</v>
      </c>
      <c r="Y190">
        <f>'Energy consumption (raw)'!W140*Lists!$H$94</f>
        <v>0</v>
      </c>
      <c r="Z190">
        <f>'Energy consumption (raw)'!X140*Lists!$H$96*1000000</f>
        <v>0</v>
      </c>
      <c r="AA190">
        <f>'Energy consumption (raw)'!Y140*Lists!$H$97</f>
        <v>0</v>
      </c>
      <c r="AB190">
        <f>'Energy consumption (raw)'!Z140*Lists!$H$96</f>
        <v>0</v>
      </c>
      <c r="AC190">
        <f>'Energy consumption (raw)'!AA140*Lists!$H$98</f>
        <v>0</v>
      </c>
      <c r="AD190">
        <f>'Energy consumption (raw)'!AB140*Lists!$H$99</f>
        <v>0</v>
      </c>
      <c r="AE190">
        <f>'Energy consumption (raw)'!AC140*Lists!$H$101</f>
        <v>0</v>
      </c>
      <c r="AF190">
        <f>'Energy consumption (raw)'!AD140*Lists!$H$101</f>
        <v>0</v>
      </c>
      <c r="AG190">
        <f>'Energy consumption (raw)'!AE140*Lists!$H$101</f>
        <v>0</v>
      </c>
      <c r="AH190">
        <f>'Energy consumption (raw)'!AF140*Lists!$H$100</f>
        <v>0</v>
      </c>
      <c r="AI190" s="167">
        <f t="shared" si="58"/>
        <v>1603.7942</v>
      </c>
      <c r="AJ190" s="179">
        <f>'Energy consumption (raw)'!AG140</f>
        <v>1603.7942</v>
      </c>
      <c r="AK190" s="179">
        <f>'Energy consumption (raw)'!AH140</f>
        <v>0</v>
      </c>
      <c r="AL190">
        <f>IF(ROUND(AI190,-3)=ROUND('Energy consumption (raw)'!AG140,-3),1,0)</f>
        <v>1</v>
      </c>
      <c r="AM190" s="179" t="str">
        <f>'Energy consumption (raw)'!AJ140</f>
        <v>1. Ha Noi</v>
      </c>
      <c r="AN190">
        <f>VLOOKUP(AM190,Lists!$F$9:$G$71,2,FALSE)</f>
        <v>1</v>
      </c>
    </row>
    <row r="191" spans="2:40" x14ac:dyDescent="0.25">
      <c r="B191" s="65" t="str">
        <f t="shared" si="56"/>
        <v>Industry39</v>
      </c>
      <c r="C191" s="179">
        <f>'Energy consumption (raw)'!B141</f>
        <v>39</v>
      </c>
      <c r="D191" s="179">
        <f>'Energy consumption (raw)'!C141</f>
        <v>0</v>
      </c>
      <c r="E191" s="179">
        <f>'Energy consumption (raw)'!D141</f>
        <v>0</v>
      </c>
      <c r="F191" s="179" t="str">
        <f>'Energy consumption (raw)'!E141</f>
        <v>Công nghiệp</v>
      </c>
      <c r="G191" s="179" t="str">
        <f>'Energy consumption (raw)'!F141</f>
        <v>Sản xuất thiết bị điện chiếu sáng</v>
      </c>
      <c r="H191" s="179" t="str">
        <f>'Energy consumption (raw)'!G141</f>
        <v>Industry</v>
      </c>
      <c r="I191" s="179" t="str">
        <f>'Energy consumption (raw)'!I141</f>
        <v>27 Manufacture of electrical equipment</v>
      </c>
      <c r="J191" s="179" t="str">
        <f>INDEX(Sector!$E$6:$E$46,MATCH('Energy consumption (toe)'!I191,Sector!$B$6:$B$46,FALSE))</f>
        <v>Manufacture of electrical equipment</v>
      </c>
      <c r="K191" s="179">
        <f>IFERROR('Energy consumption (raw)'!J141*Lists!$H$84,)</f>
        <v>0</v>
      </c>
      <c r="L191" s="179">
        <f>'Energy consumption (raw)'!K141*Lists!$H$84</f>
        <v>1252.104382</v>
      </c>
      <c r="M191" s="179">
        <f>'Energy consumption (raw)'!L141*Lists!$H$84</f>
        <v>0</v>
      </c>
      <c r="N191" s="179">
        <f>'Energy consumption (raw)'!M141*Lists!$H$84</f>
        <v>0</v>
      </c>
      <c r="O191" s="178">
        <f t="shared" si="57"/>
        <v>1252.104382</v>
      </c>
      <c r="P191">
        <f>'Energy consumption (raw)'!N141*Lists!$H$85</f>
        <v>0</v>
      </c>
      <c r="Q191">
        <f>'Energy consumption (raw)'!O141*Lists!$H$86</f>
        <v>0</v>
      </c>
      <c r="R191">
        <f>'Energy consumption (raw)'!P141*Lists!$H$87</f>
        <v>0</v>
      </c>
      <c r="S191">
        <f>'Energy consumption (raw)'!Q141*Lists!$H$88</f>
        <v>0</v>
      </c>
      <c r="T191">
        <f>'Energy consumption (raw)'!R141*Lists!$H$89</f>
        <v>0</v>
      </c>
      <c r="U191">
        <f>'Energy consumption (raw)'!S141*Lists!$H$90</f>
        <v>0</v>
      </c>
      <c r="V191">
        <f>'Energy consumption (raw)'!T141*Lists!$H$91</f>
        <v>0</v>
      </c>
      <c r="W191">
        <f>'Energy consumption (raw)'!U141*Lists!$H$92</f>
        <v>0</v>
      </c>
      <c r="X191">
        <f>'Energy consumption (raw)'!V141*Lists!$H$93</f>
        <v>0</v>
      </c>
      <c r="Y191">
        <f>'Energy consumption (raw)'!W141*Lists!$H$94</f>
        <v>0</v>
      </c>
      <c r="Z191">
        <f>'Energy consumption (raw)'!X141*Lists!$H$96*1000000</f>
        <v>0</v>
      </c>
      <c r="AA191">
        <f>'Energy consumption (raw)'!Y141*Lists!$H$97</f>
        <v>0</v>
      </c>
      <c r="AB191">
        <f>'Energy consumption (raw)'!Z141*Lists!$H$96</f>
        <v>0</v>
      </c>
      <c r="AC191">
        <f>'Energy consumption (raw)'!AA141*Lists!$H$98</f>
        <v>0</v>
      </c>
      <c r="AD191">
        <f>'Energy consumption (raw)'!AB141*Lists!$H$99</f>
        <v>0</v>
      </c>
      <c r="AE191">
        <f>'Energy consumption (raw)'!AC141*Lists!$H$101</f>
        <v>0</v>
      </c>
      <c r="AF191">
        <f>'Energy consumption (raw)'!AD141*Lists!$H$101</f>
        <v>0</v>
      </c>
      <c r="AG191">
        <f>'Energy consumption (raw)'!AE141*Lists!$H$101</f>
        <v>0</v>
      </c>
      <c r="AH191">
        <f>'Energy consumption (raw)'!AF141*Lists!$H$100</f>
        <v>0</v>
      </c>
      <c r="AI191" s="167">
        <f t="shared" si="58"/>
        <v>1252.104382</v>
      </c>
      <c r="AJ191" s="179">
        <f>'Energy consumption (raw)'!AG141</f>
        <v>1252.104382</v>
      </c>
      <c r="AK191" s="179">
        <f>'Energy consumption (raw)'!AH141</f>
        <v>1596.9</v>
      </c>
      <c r="AL191">
        <f>IF(ROUND(AI191,-3)=ROUND('Energy consumption (raw)'!AG141,-3),1,0)</f>
        <v>1</v>
      </c>
      <c r="AM191" s="179" t="str">
        <f>'Energy consumption (raw)'!AJ141</f>
        <v>1. Ha Noi</v>
      </c>
      <c r="AN191">
        <f>VLOOKUP(AM191,Lists!$F$9:$G$71,2,FALSE)</f>
        <v>1</v>
      </c>
    </row>
    <row r="192" spans="2:40" x14ac:dyDescent="0.25">
      <c r="B192" s="65" t="str">
        <f t="shared" si="56"/>
        <v>Industry40</v>
      </c>
      <c r="C192" s="179">
        <f>'Energy consumption (raw)'!B142</f>
        <v>40</v>
      </c>
      <c r="D192" s="179">
        <f>'Energy consumption (raw)'!C142</f>
        <v>0</v>
      </c>
      <c r="E192" s="179">
        <f>'Energy consumption (raw)'!D142</f>
        <v>0</v>
      </c>
      <c r="F192" s="179" t="str">
        <f>'Energy consumption (raw)'!E142</f>
        <v>Công nghiệp</v>
      </c>
      <c r="G192" s="179" t="str">
        <f>'Energy consumption (raw)'!F142</f>
        <v>Sản xuất dây và thiết bị dây dẫn</v>
      </c>
      <c r="H192" s="179" t="str">
        <f>'Energy consumption (raw)'!G142</f>
        <v>Industry</v>
      </c>
      <c r="I192" s="179" t="str">
        <f>'Energy consumption (raw)'!I142</f>
        <v>26 Manufacture of computer, electronic and optical products</v>
      </c>
      <c r="J192" s="179" t="str">
        <f>INDEX(Sector!$E$6:$E$46,MATCH('Energy consumption (toe)'!I192,Sector!$B$6:$B$46,FALSE))</f>
        <v>Manufacture of computer, electronic and optical products</v>
      </c>
      <c r="K192" s="179">
        <f>IFERROR('Energy consumption (raw)'!J142*Lists!$H$84,)</f>
        <v>0</v>
      </c>
      <c r="L192" s="179">
        <f>'Energy consumption (raw)'!K142*Lists!$H$84</f>
        <v>1010.0619956</v>
      </c>
      <c r="M192" s="179">
        <f>'Energy consumption (raw)'!L142*Lists!$H$84</f>
        <v>0</v>
      </c>
      <c r="N192" s="179">
        <f>'Energy consumption (raw)'!M142*Lists!$H$84</f>
        <v>0</v>
      </c>
      <c r="O192" s="178">
        <f t="shared" si="57"/>
        <v>1010.0619956</v>
      </c>
      <c r="P192">
        <f>'Energy consumption (raw)'!N142*Lists!$H$85</f>
        <v>0</v>
      </c>
      <c r="Q192">
        <f>'Energy consumption (raw)'!O142*Lists!$H$86</f>
        <v>0</v>
      </c>
      <c r="R192">
        <f>'Energy consumption (raw)'!P142*Lists!$H$87</f>
        <v>0</v>
      </c>
      <c r="S192">
        <f>'Energy consumption (raw)'!Q142*Lists!$H$88</f>
        <v>0</v>
      </c>
      <c r="T192">
        <f>'Energy consumption (raw)'!R142*Lists!$H$89</f>
        <v>0</v>
      </c>
      <c r="U192">
        <f>'Energy consumption (raw)'!S142*Lists!$H$90</f>
        <v>0</v>
      </c>
      <c r="V192">
        <f>'Energy consumption (raw)'!T142*Lists!$H$91</f>
        <v>0</v>
      </c>
      <c r="W192">
        <f>'Energy consumption (raw)'!U142*Lists!$H$92</f>
        <v>0</v>
      </c>
      <c r="X192">
        <f>'Energy consumption (raw)'!V142*Lists!$H$93</f>
        <v>0</v>
      </c>
      <c r="Y192">
        <f>'Energy consumption (raw)'!W142*Lists!$H$94</f>
        <v>0</v>
      </c>
      <c r="Z192">
        <f>'Energy consumption (raw)'!X142*Lists!$H$96*1000000</f>
        <v>0</v>
      </c>
      <c r="AA192">
        <f>'Energy consumption (raw)'!Y142*Lists!$H$97</f>
        <v>0</v>
      </c>
      <c r="AB192">
        <f>'Energy consumption (raw)'!Z142*Lists!$H$96</f>
        <v>0</v>
      </c>
      <c r="AC192">
        <f>'Energy consumption (raw)'!AA142*Lists!$H$98</f>
        <v>0</v>
      </c>
      <c r="AD192">
        <f>'Energy consumption (raw)'!AB142*Lists!$H$99</f>
        <v>0</v>
      </c>
      <c r="AE192">
        <f>'Energy consumption (raw)'!AC142*Lists!$H$101</f>
        <v>0</v>
      </c>
      <c r="AF192">
        <f>'Energy consumption (raw)'!AD142*Lists!$H$101</f>
        <v>0</v>
      </c>
      <c r="AG192">
        <f>'Energy consumption (raw)'!AE142*Lists!$H$101</f>
        <v>0</v>
      </c>
      <c r="AH192">
        <f>'Energy consumption (raw)'!AF142*Lists!$H$100</f>
        <v>0</v>
      </c>
      <c r="AI192" s="167">
        <f t="shared" si="58"/>
        <v>1010.0619956</v>
      </c>
      <c r="AJ192" s="179">
        <f>'Energy consumption (raw)'!AG142</f>
        <v>1010.0619956</v>
      </c>
      <c r="AK192" s="179">
        <f>'Energy consumption (raw)'!AH142</f>
        <v>1169.42</v>
      </c>
      <c r="AL192">
        <f>IF(ROUND(AI192,-3)=ROUND('Energy consumption (raw)'!AG142,-3),1,0)</f>
        <v>1</v>
      </c>
      <c r="AM192" s="179" t="str">
        <f>'Energy consumption (raw)'!AJ142</f>
        <v>1. Ha Noi</v>
      </c>
      <c r="AN192">
        <f>VLOOKUP(AM192,Lists!$F$9:$G$71,2,FALSE)</f>
        <v>1</v>
      </c>
    </row>
    <row r="193" spans="2:40" x14ac:dyDescent="0.25">
      <c r="B193" s="65" t="str">
        <f t="shared" si="56"/>
        <v>Industry41</v>
      </c>
      <c r="C193" s="179">
        <f>'Energy consumption (raw)'!B143</f>
        <v>41</v>
      </c>
      <c r="D193" s="179">
        <f>'Energy consumption (raw)'!C143</f>
        <v>0</v>
      </c>
      <c r="E193" s="179">
        <f>'Energy consumption (raw)'!D143</f>
        <v>0</v>
      </c>
      <c r="F193" s="179" t="str">
        <f>'Energy consumption (raw)'!E143</f>
        <v>Công nghiệp</v>
      </c>
      <c r="G193" s="179" t="str">
        <f>'Energy consumption (raw)'!F143</f>
        <v>Sản xuất săm, lốp cao su</v>
      </c>
      <c r="H193" s="179" t="str">
        <f>'Energy consumption (raw)'!G143</f>
        <v>Industry</v>
      </c>
      <c r="I193" s="179" t="str">
        <f>'Energy consumption (raw)'!I143</f>
        <v>22 Manufacture of rubber and plastics products</v>
      </c>
      <c r="J193" s="179" t="str">
        <f>INDEX(Sector!$E$6:$E$46,MATCH('Energy consumption (toe)'!I193,Sector!$B$6:$B$46,FALSE))</f>
        <v>Manufacture of rubber and plastics products</v>
      </c>
      <c r="K193" s="179">
        <f>IFERROR('Energy consumption (raw)'!J143*Lists!$H$84,)</f>
        <v>0</v>
      </c>
      <c r="L193" s="179">
        <f>'Energy consumption (raw)'!K143*Lists!$H$84</f>
        <v>1289.4307864</v>
      </c>
      <c r="M193" s="179">
        <f>'Energy consumption (raw)'!L143*Lists!$H$84</f>
        <v>0</v>
      </c>
      <c r="N193" s="179">
        <f>'Energy consumption (raw)'!M143*Lists!$H$84</f>
        <v>0</v>
      </c>
      <c r="O193" s="178">
        <f t="shared" si="57"/>
        <v>1289.4307864</v>
      </c>
      <c r="P193">
        <f>'Energy consumption (raw)'!N143*Lists!$H$85</f>
        <v>0</v>
      </c>
      <c r="Q193">
        <f>'Energy consumption (raw)'!O143*Lists!$H$86</f>
        <v>0</v>
      </c>
      <c r="R193">
        <f>'Energy consumption (raw)'!P143*Lists!$H$87</f>
        <v>0</v>
      </c>
      <c r="S193">
        <f>'Energy consumption (raw)'!Q143*Lists!$H$88</f>
        <v>0</v>
      </c>
      <c r="T193">
        <f>'Energy consumption (raw)'!R143*Lists!$H$89</f>
        <v>0</v>
      </c>
      <c r="U193">
        <f>'Energy consumption (raw)'!S143*Lists!$H$90</f>
        <v>0</v>
      </c>
      <c r="V193">
        <f>'Energy consumption (raw)'!T143*Lists!$H$91</f>
        <v>0</v>
      </c>
      <c r="W193">
        <f>'Energy consumption (raw)'!U143*Lists!$H$92</f>
        <v>0</v>
      </c>
      <c r="X193">
        <f>'Energy consumption (raw)'!V143*Lists!$H$93</f>
        <v>0</v>
      </c>
      <c r="Y193">
        <f>'Energy consumption (raw)'!W143*Lists!$H$94</f>
        <v>0</v>
      </c>
      <c r="Z193">
        <f>'Energy consumption (raw)'!X143*Lists!$H$96*1000000</f>
        <v>0</v>
      </c>
      <c r="AA193">
        <f>'Energy consumption (raw)'!Y143*Lists!$H$97</f>
        <v>0</v>
      </c>
      <c r="AB193">
        <f>'Energy consumption (raw)'!Z143*Lists!$H$96</f>
        <v>0</v>
      </c>
      <c r="AC193">
        <f>'Energy consumption (raw)'!AA143*Lists!$H$98</f>
        <v>0</v>
      </c>
      <c r="AD193">
        <f>'Energy consumption (raw)'!AB143*Lists!$H$99</f>
        <v>0</v>
      </c>
      <c r="AE193">
        <f>'Energy consumption (raw)'!AC143*Lists!$H$101</f>
        <v>0</v>
      </c>
      <c r="AF193">
        <f>'Energy consumption (raw)'!AD143*Lists!$H$101</f>
        <v>0</v>
      </c>
      <c r="AG193">
        <f>'Energy consumption (raw)'!AE143*Lists!$H$101</f>
        <v>0</v>
      </c>
      <c r="AH193">
        <f>'Energy consumption (raw)'!AF143*Lists!$H$100</f>
        <v>0</v>
      </c>
      <c r="AI193" s="167">
        <f t="shared" si="58"/>
        <v>1289.4307864</v>
      </c>
      <c r="AJ193" s="179">
        <f>'Energy consumption (raw)'!AG143</f>
        <v>1289.4307864</v>
      </c>
      <c r="AK193" s="179">
        <f>'Energy consumption (raw)'!AH143</f>
        <v>1312.19</v>
      </c>
      <c r="AL193">
        <f>IF(ROUND(AI193,-3)=ROUND('Energy consumption (raw)'!AG143,-3),1,0)</f>
        <v>1</v>
      </c>
      <c r="AM193" s="179" t="str">
        <f>'Energy consumption (raw)'!AJ143</f>
        <v>1. Ha Noi</v>
      </c>
      <c r="AN193">
        <f>VLOOKUP(AM193,Lists!$F$9:$G$71,2,FALSE)</f>
        <v>1</v>
      </c>
    </row>
    <row r="194" spans="2:40" x14ac:dyDescent="0.25">
      <c r="B194" s="65" t="str">
        <f t="shared" si="56"/>
        <v>Industry42</v>
      </c>
      <c r="C194" s="179">
        <f>'Energy consumption (raw)'!B144</f>
        <v>42</v>
      </c>
      <c r="D194" s="179">
        <f>'Energy consumption (raw)'!C144</f>
        <v>0</v>
      </c>
      <c r="E194" s="179">
        <f>'Energy consumption (raw)'!D144</f>
        <v>0</v>
      </c>
      <c r="F194" s="179" t="str">
        <f>'Energy consumption (raw)'!E144</f>
        <v>Công nghiệp</v>
      </c>
      <c r="G194" s="179" t="str">
        <f>'Energy consumption (raw)'!F144</f>
        <v>Khai thác, xử lý và cung cấp nước</v>
      </c>
      <c r="H194" s="179" t="str">
        <f>'Energy consumption (raw)'!G144</f>
        <v>Industry</v>
      </c>
      <c r="I194" s="179" t="str">
        <f>'Energy consumption (raw)'!I144</f>
        <v>36 Water collection, treatment and supply</v>
      </c>
      <c r="J194" s="179" t="str">
        <f>INDEX(Sector!$E$6:$E$46,MATCH('Energy consumption (toe)'!I194,Sector!$B$6:$B$46,FALSE))</f>
        <v>Water collection, treatment and supply</v>
      </c>
      <c r="K194" s="179">
        <f>IFERROR('Energy consumption (raw)'!J144*Lists!$H$84,)</f>
        <v>0</v>
      </c>
      <c r="L194" s="179">
        <f>'Energy consumption (raw)'!K144*Lists!$H$84</f>
        <v>3401.4169740000002</v>
      </c>
      <c r="M194" s="179">
        <f>'Energy consumption (raw)'!L144*Lists!$H$84</f>
        <v>0</v>
      </c>
      <c r="N194" s="179">
        <f>'Energy consumption (raw)'!M144*Lists!$H$84</f>
        <v>0</v>
      </c>
      <c r="O194" s="178">
        <f t="shared" si="57"/>
        <v>3401.4169740000002</v>
      </c>
      <c r="P194">
        <f>'Energy consumption (raw)'!N144*Lists!$H$85</f>
        <v>0</v>
      </c>
      <c r="Q194">
        <f>'Energy consumption (raw)'!O144*Lists!$H$86</f>
        <v>0</v>
      </c>
      <c r="R194">
        <f>'Energy consumption (raw)'!P144*Lists!$H$87</f>
        <v>0</v>
      </c>
      <c r="S194">
        <f>'Energy consumption (raw)'!Q144*Lists!$H$88</f>
        <v>0</v>
      </c>
      <c r="T194">
        <f>'Energy consumption (raw)'!R144*Lists!$H$89</f>
        <v>0</v>
      </c>
      <c r="U194">
        <f>'Energy consumption (raw)'!S144*Lists!$H$90</f>
        <v>0</v>
      </c>
      <c r="V194">
        <f>'Energy consumption (raw)'!T144*Lists!$H$91</f>
        <v>0</v>
      </c>
      <c r="W194">
        <f>'Energy consumption (raw)'!U144*Lists!$H$92</f>
        <v>0</v>
      </c>
      <c r="X194">
        <f>'Energy consumption (raw)'!V144*Lists!$H$93</f>
        <v>0</v>
      </c>
      <c r="Y194">
        <f>'Energy consumption (raw)'!W144*Lists!$H$94</f>
        <v>0</v>
      </c>
      <c r="Z194">
        <f>'Energy consumption (raw)'!X144*Lists!$H$96*1000000</f>
        <v>0</v>
      </c>
      <c r="AA194">
        <f>'Energy consumption (raw)'!Y144*Lists!$H$97</f>
        <v>0</v>
      </c>
      <c r="AB194">
        <f>'Energy consumption (raw)'!Z144*Lists!$H$96</f>
        <v>0</v>
      </c>
      <c r="AC194">
        <f>'Energy consumption (raw)'!AA144*Lists!$H$98</f>
        <v>0</v>
      </c>
      <c r="AD194">
        <f>'Energy consumption (raw)'!AB144*Lists!$H$99</f>
        <v>0</v>
      </c>
      <c r="AE194">
        <f>'Energy consumption (raw)'!AC144*Lists!$H$101</f>
        <v>0</v>
      </c>
      <c r="AF194">
        <f>'Energy consumption (raw)'!AD144*Lists!$H$101</f>
        <v>0</v>
      </c>
      <c r="AG194">
        <f>'Energy consumption (raw)'!AE144*Lists!$H$101</f>
        <v>0</v>
      </c>
      <c r="AH194">
        <f>'Energy consumption (raw)'!AF144*Lists!$H$100</f>
        <v>0</v>
      </c>
      <c r="AI194" s="167">
        <f t="shared" si="58"/>
        <v>3401.4169740000002</v>
      </c>
      <c r="AJ194" s="179">
        <f>'Energy consumption (raw)'!AG144</f>
        <v>3401.4169740000002</v>
      </c>
      <c r="AK194" s="179">
        <f>'Energy consumption (raw)'!AH144</f>
        <v>0</v>
      </c>
      <c r="AL194">
        <f>IF(ROUND(AI194,-3)=ROUND('Energy consumption (raw)'!AG144,-3),1,0)</f>
        <v>1</v>
      </c>
      <c r="AM194" s="179" t="str">
        <f>'Energy consumption (raw)'!AJ144</f>
        <v>1. Ha Noi</v>
      </c>
      <c r="AN194">
        <f>VLOOKUP(AM194,Lists!$F$9:$G$71,2,FALSE)</f>
        <v>1</v>
      </c>
    </row>
    <row r="195" spans="2:40" x14ac:dyDescent="0.25">
      <c r="B195" s="65" t="str">
        <f t="shared" si="56"/>
        <v>Industry43</v>
      </c>
      <c r="C195" s="179">
        <f>'Energy consumption (raw)'!B145</f>
        <v>43</v>
      </c>
      <c r="D195" s="179">
        <f>'Energy consumption (raw)'!C145</f>
        <v>0</v>
      </c>
      <c r="E195" s="179">
        <f>'Energy consumption (raw)'!D145</f>
        <v>0</v>
      </c>
      <c r="F195" s="179" t="str">
        <f>'Energy consumption (raw)'!E145</f>
        <v>Công nghiệp</v>
      </c>
      <c r="G195" s="179" t="str">
        <f>'Energy consumption (raw)'!F145</f>
        <v>In ấn</v>
      </c>
      <c r="H195" s="179" t="str">
        <f>'Energy consumption (raw)'!G145</f>
        <v>Industry</v>
      </c>
      <c r="I195" s="179" t="str">
        <f>'Energy consumption (raw)'!I145</f>
        <v>18 Printing and reproduction of recorded media</v>
      </c>
      <c r="J195" s="179" t="str">
        <f>INDEX(Sector!$E$6:$E$46,MATCH('Energy consumption (toe)'!I195,Sector!$B$6:$B$46,FALSE))</f>
        <v>Printing and reproduction of recorded media</v>
      </c>
      <c r="K195" s="179">
        <f>IFERROR('Energy consumption (raw)'!J145*Lists!$H$84,)</f>
        <v>0</v>
      </c>
      <c r="L195" s="179">
        <f>'Energy consumption (raw)'!K145*Lists!$H$84</f>
        <v>2470.86762</v>
      </c>
      <c r="M195" s="179">
        <f>'Energy consumption (raw)'!L145*Lists!$H$84</f>
        <v>0</v>
      </c>
      <c r="N195" s="179">
        <f>'Energy consumption (raw)'!M145*Lists!$H$84</f>
        <v>0</v>
      </c>
      <c r="O195" s="178">
        <f t="shared" si="57"/>
        <v>2470.86762</v>
      </c>
      <c r="P195">
        <f>'Energy consumption (raw)'!N145*Lists!$H$85</f>
        <v>0</v>
      </c>
      <c r="Q195">
        <f>'Energy consumption (raw)'!O145*Lists!$H$86</f>
        <v>0</v>
      </c>
      <c r="R195">
        <f>'Energy consumption (raw)'!P145*Lists!$H$87</f>
        <v>0</v>
      </c>
      <c r="S195">
        <f>'Energy consumption (raw)'!Q145*Lists!$H$88</f>
        <v>0</v>
      </c>
      <c r="T195">
        <f>'Energy consumption (raw)'!R145*Lists!$H$89</f>
        <v>0</v>
      </c>
      <c r="U195">
        <f>'Energy consumption (raw)'!S145*Lists!$H$90</f>
        <v>0</v>
      </c>
      <c r="V195">
        <f>'Energy consumption (raw)'!T145*Lists!$H$91</f>
        <v>0</v>
      </c>
      <c r="W195">
        <f>'Energy consumption (raw)'!U145*Lists!$H$92</f>
        <v>0</v>
      </c>
      <c r="X195">
        <f>'Energy consumption (raw)'!V145*Lists!$H$93</f>
        <v>0</v>
      </c>
      <c r="Y195">
        <f>'Energy consumption (raw)'!W145*Lists!$H$94</f>
        <v>0</v>
      </c>
      <c r="Z195">
        <f>'Energy consumption (raw)'!X145*Lists!$H$96*1000000</f>
        <v>0</v>
      </c>
      <c r="AA195">
        <f>'Energy consumption (raw)'!Y145*Lists!$H$97</f>
        <v>0</v>
      </c>
      <c r="AB195">
        <f>'Energy consumption (raw)'!Z145*Lists!$H$96</f>
        <v>0</v>
      </c>
      <c r="AC195">
        <f>'Energy consumption (raw)'!AA145*Lists!$H$98</f>
        <v>0</v>
      </c>
      <c r="AD195">
        <f>'Energy consumption (raw)'!AB145*Lists!$H$99</f>
        <v>0</v>
      </c>
      <c r="AE195">
        <f>'Energy consumption (raw)'!AC145*Lists!$H$101</f>
        <v>0</v>
      </c>
      <c r="AF195">
        <f>'Energy consumption (raw)'!AD145*Lists!$H$101</f>
        <v>0</v>
      </c>
      <c r="AG195">
        <f>'Energy consumption (raw)'!AE145*Lists!$H$101</f>
        <v>0</v>
      </c>
      <c r="AH195">
        <f>'Energy consumption (raw)'!AF145*Lists!$H$100</f>
        <v>0</v>
      </c>
      <c r="AI195" s="167">
        <f t="shared" si="58"/>
        <v>2470.86762</v>
      </c>
      <c r="AJ195" s="179">
        <f>'Energy consumption (raw)'!AG145</f>
        <v>2470.86762</v>
      </c>
      <c r="AK195" s="179">
        <f>'Energy consumption (raw)'!AH145</f>
        <v>2653.99</v>
      </c>
      <c r="AL195">
        <f>IF(ROUND(AI195,-3)=ROUND('Energy consumption (raw)'!AG145,-3),1,0)</f>
        <v>1</v>
      </c>
      <c r="AM195" s="179" t="str">
        <f>'Energy consumption (raw)'!AJ145</f>
        <v>1. Ha Noi</v>
      </c>
      <c r="AN195">
        <f>VLOOKUP(AM195,Lists!$F$9:$G$71,2,FALSE)</f>
        <v>1</v>
      </c>
    </row>
    <row r="196" spans="2:40" x14ac:dyDescent="0.25">
      <c r="B196" s="65" t="str">
        <f t="shared" si="56"/>
        <v>Industry44</v>
      </c>
      <c r="C196" s="179">
        <f>'Energy consumption (raw)'!B146</f>
        <v>44</v>
      </c>
      <c r="D196" s="179">
        <f>'Energy consumption (raw)'!C146</f>
        <v>0</v>
      </c>
      <c r="E196" s="179">
        <f>'Energy consumption (raw)'!D146</f>
        <v>0</v>
      </c>
      <c r="F196" s="179" t="str">
        <f>'Energy consumption (raw)'!E146</f>
        <v>Công nghiệp</v>
      </c>
      <c r="G196" s="179" t="str">
        <f>'Energy consumption (raw)'!F146</f>
        <v>Dệt</v>
      </c>
      <c r="H196" s="179" t="str">
        <f>'Energy consumption (raw)'!G146</f>
        <v>Industry</v>
      </c>
      <c r="I196" s="179" t="str">
        <f>'Energy consumption (raw)'!I146</f>
        <v>13 Manufacture of textiles</v>
      </c>
      <c r="J196" s="179" t="str">
        <f>INDEX(Sector!$E$6:$E$46,MATCH('Energy consumption (toe)'!I196,Sector!$B$6:$B$46,FALSE))</f>
        <v>Manufacture of textiles</v>
      </c>
      <c r="K196" s="179">
        <f>IFERROR('Energy consumption (raw)'!J146*Lists!$H$84,)</f>
        <v>0</v>
      </c>
      <c r="L196" s="179">
        <f>'Energy consumption (raw)'!K146*Lists!$H$84</f>
        <v>1661.61041</v>
      </c>
      <c r="M196" s="179">
        <f>'Energy consumption (raw)'!L146*Lists!$H$84</f>
        <v>0</v>
      </c>
      <c r="N196" s="179">
        <f>'Energy consumption (raw)'!M146*Lists!$H$84</f>
        <v>0</v>
      </c>
      <c r="O196" s="178">
        <f t="shared" si="57"/>
        <v>1661.61041</v>
      </c>
      <c r="P196">
        <f>'Energy consumption (raw)'!N146*Lists!$H$85</f>
        <v>0</v>
      </c>
      <c r="Q196">
        <f>'Energy consumption (raw)'!O146*Lists!$H$86</f>
        <v>0</v>
      </c>
      <c r="R196">
        <f>'Energy consumption (raw)'!P146*Lists!$H$87</f>
        <v>0</v>
      </c>
      <c r="S196">
        <f>'Energy consumption (raw)'!Q146*Lists!$H$88</f>
        <v>0</v>
      </c>
      <c r="T196">
        <f>'Energy consumption (raw)'!R146*Lists!$H$89</f>
        <v>0</v>
      </c>
      <c r="U196">
        <f>'Energy consumption (raw)'!S146*Lists!$H$90</f>
        <v>0</v>
      </c>
      <c r="V196">
        <f>'Energy consumption (raw)'!T146*Lists!$H$91</f>
        <v>0</v>
      </c>
      <c r="W196">
        <f>'Energy consumption (raw)'!U146*Lists!$H$92</f>
        <v>0</v>
      </c>
      <c r="X196">
        <f>'Energy consumption (raw)'!V146*Lists!$H$93</f>
        <v>0</v>
      </c>
      <c r="Y196">
        <f>'Energy consumption (raw)'!W146*Lists!$H$94</f>
        <v>0</v>
      </c>
      <c r="Z196">
        <f>'Energy consumption (raw)'!X146*Lists!$H$96*1000000</f>
        <v>0</v>
      </c>
      <c r="AA196">
        <f>'Energy consumption (raw)'!Y146*Lists!$H$97</f>
        <v>0</v>
      </c>
      <c r="AB196">
        <f>'Energy consumption (raw)'!Z146*Lists!$H$96</f>
        <v>0</v>
      </c>
      <c r="AC196">
        <f>'Energy consumption (raw)'!AA146*Lists!$H$98</f>
        <v>0</v>
      </c>
      <c r="AD196">
        <f>'Energy consumption (raw)'!AB146*Lists!$H$99</f>
        <v>0</v>
      </c>
      <c r="AE196">
        <f>'Energy consumption (raw)'!AC146*Lists!$H$101</f>
        <v>0</v>
      </c>
      <c r="AF196">
        <f>'Energy consumption (raw)'!AD146*Lists!$H$101</f>
        <v>0</v>
      </c>
      <c r="AG196">
        <f>'Energy consumption (raw)'!AE146*Lists!$H$101</f>
        <v>0</v>
      </c>
      <c r="AH196">
        <f>'Energy consumption (raw)'!AF146*Lists!$H$100</f>
        <v>0</v>
      </c>
      <c r="AI196" s="167">
        <f t="shared" si="58"/>
        <v>1661.61041</v>
      </c>
      <c r="AJ196" s="179">
        <f>'Energy consumption (raw)'!AG146</f>
        <v>1661.61041</v>
      </c>
      <c r="AK196" s="179">
        <f>'Energy consumption (raw)'!AH146</f>
        <v>1839.53</v>
      </c>
      <c r="AL196">
        <f>IF(ROUND(AI196,-3)=ROUND('Energy consumption (raw)'!AG146,-3),1,0)</f>
        <v>1</v>
      </c>
      <c r="AM196" s="179" t="str">
        <f>'Energy consumption (raw)'!AJ146</f>
        <v>1. Ha Noi</v>
      </c>
      <c r="AN196">
        <f>VLOOKUP(AM196,Lists!$F$9:$G$71,2,FALSE)</f>
        <v>1</v>
      </c>
    </row>
    <row r="197" spans="2:40" x14ac:dyDescent="0.25">
      <c r="B197" s="65" t="str">
        <f t="shared" si="56"/>
        <v>Industry45</v>
      </c>
      <c r="C197" s="179">
        <f>'Energy consumption (raw)'!B147</f>
        <v>45</v>
      </c>
      <c r="D197" s="179">
        <f>'Energy consumption (raw)'!C147</f>
        <v>0</v>
      </c>
      <c r="E197" s="179">
        <f>'Energy consumption (raw)'!D147</f>
        <v>0</v>
      </c>
      <c r="F197" s="179" t="str">
        <f>'Energy consumption (raw)'!E147</f>
        <v>Công nghiệp</v>
      </c>
      <c r="G197" s="179" t="str">
        <f>'Energy consumption (raw)'!F147</f>
        <v>Lắp đặt hệ thống xây dựng khác</v>
      </c>
      <c r="H197" s="179" t="str">
        <f>'Energy consumption (raw)'!G147</f>
        <v>Industry</v>
      </c>
      <c r="I197" s="179" t="str">
        <f>'Energy consumption (raw)'!I147</f>
        <v>32 Other manufacturing</v>
      </c>
      <c r="J197" s="179" t="str">
        <f>INDEX(Sector!$E$6:$E$46,MATCH('Energy consumption (toe)'!I197,Sector!$B$6:$B$46,FALSE))</f>
        <v>Other manufacturing</v>
      </c>
      <c r="K197" s="179">
        <f>IFERROR('Energy consumption (raw)'!J147*Lists!$H$84,)</f>
        <v>0</v>
      </c>
      <c r="L197" s="179">
        <f>'Energy consumption (raw)'!K147*Lists!$H$84</f>
        <v>3844.86283</v>
      </c>
      <c r="M197" s="179">
        <f>'Energy consumption (raw)'!L147*Lists!$H$84</f>
        <v>0</v>
      </c>
      <c r="N197" s="179">
        <f>'Energy consumption (raw)'!M147*Lists!$H$84</f>
        <v>0</v>
      </c>
      <c r="O197" s="178">
        <f t="shared" si="57"/>
        <v>3844.86283</v>
      </c>
      <c r="P197">
        <f>'Energy consumption (raw)'!N147*Lists!$H$85</f>
        <v>0</v>
      </c>
      <c r="Q197">
        <f>'Energy consumption (raw)'!O147*Lists!$H$86</f>
        <v>0</v>
      </c>
      <c r="R197">
        <f>'Energy consumption (raw)'!P147*Lists!$H$87</f>
        <v>0</v>
      </c>
      <c r="S197">
        <f>'Energy consumption (raw)'!Q147*Lists!$H$88</f>
        <v>0</v>
      </c>
      <c r="T197">
        <f>'Energy consumption (raw)'!R147*Lists!$H$89</f>
        <v>0</v>
      </c>
      <c r="U197">
        <f>'Energy consumption (raw)'!S147*Lists!$H$90</f>
        <v>0</v>
      </c>
      <c r="V197">
        <f>'Energy consumption (raw)'!T147*Lists!$H$91</f>
        <v>0</v>
      </c>
      <c r="W197">
        <f>'Energy consumption (raw)'!U147*Lists!$H$92</f>
        <v>0</v>
      </c>
      <c r="X197">
        <f>'Energy consumption (raw)'!V147*Lists!$H$93</f>
        <v>0</v>
      </c>
      <c r="Y197">
        <f>'Energy consumption (raw)'!W147*Lists!$H$94</f>
        <v>0</v>
      </c>
      <c r="Z197">
        <f>'Energy consumption (raw)'!X147*Lists!$H$96*1000000</f>
        <v>0</v>
      </c>
      <c r="AA197">
        <f>'Energy consumption (raw)'!Y147*Lists!$H$97</f>
        <v>0</v>
      </c>
      <c r="AB197">
        <f>'Energy consumption (raw)'!Z147*Lists!$H$96</f>
        <v>0</v>
      </c>
      <c r="AC197">
        <f>'Energy consumption (raw)'!AA147*Lists!$H$98</f>
        <v>0</v>
      </c>
      <c r="AD197">
        <f>'Energy consumption (raw)'!AB147*Lists!$H$99</f>
        <v>0</v>
      </c>
      <c r="AE197">
        <f>'Energy consumption (raw)'!AC147*Lists!$H$101</f>
        <v>0</v>
      </c>
      <c r="AF197">
        <f>'Energy consumption (raw)'!AD147*Lists!$H$101</f>
        <v>0</v>
      </c>
      <c r="AG197">
        <f>'Energy consumption (raw)'!AE147*Lists!$H$101</f>
        <v>0</v>
      </c>
      <c r="AH197">
        <f>'Energy consumption (raw)'!AF147*Lists!$H$100</f>
        <v>0</v>
      </c>
      <c r="AI197" s="167">
        <f t="shared" si="58"/>
        <v>3844.86283</v>
      </c>
      <c r="AJ197" s="179">
        <f>'Energy consumption (raw)'!AG147</f>
        <v>3844.86283</v>
      </c>
      <c r="AK197" s="179">
        <f>'Energy consumption (raw)'!AH147</f>
        <v>4379.79</v>
      </c>
      <c r="AL197">
        <f>IF(ROUND(AI197,-3)=ROUND('Energy consumption (raw)'!AG147,-3),1,0)</f>
        <v>1</v>
      </c>
      <c r="AM197" s="179" t="str">
        <f>'Energy consumption (raw)'!AJ147</f>
        <v>1. Ha Noi</v>
      </c>
      <c r="AN197">
        <f>VLOOKUP(AM197,Lists!$F$9:$G$71,2,FALSE)</f>
        <v>1</v>
      </c>
    </row>
    <row r="198" spans="2:40" x14ac:dyDescent="0.25">
      <c r="B198" s="65" t="str">
        <f t="shared" si="56"/>
        <v>Industry46</v>
      </c>
      <c r="C198" s="179">
        <f>'Energy consumption (raw)'!B148</f>
        <v>46</v>
      </c>
      <c r="D198" s="179">
        <f>'Energy consumption (raw)'!C148</f>
        <v>0</v>
      </c>
      <c r="E198" s="179">
        <f>'Energy consumption (raw)'!D148</f>
        <v>0</v>
      </c>
      <c r="F198" s="179" t="str">
        <f>'Energy consumption (raw)'!E148</f>
        <v>Công nghiệp</v>
      </c>
      <c r="G198" s="179" t="str">
        <f>'Energy consumption (raw)'!F148</f>
        <v>Sản xuất phụ tùng ô tô, xe máy</v>
      </c>
      <c r="H198" s="179" t="str">
        <f>'Energy consumption (raw)'!G148</f>
        <v>Industry</v>
      </c>
      <c r="I198" s="179" t="str">
        <f>'Energy consumption (raw)'!I148</f>
        <v>29 Manufacture of motor vehicles, trailers and semi-trailers</v>
      </c>
      <c r="J198" s="179" t="str">
        <f>INDEX(Sector!$E$6:$E$46,MATCH('Energy consumption (toe)'!I198,Sector!$B$6:$B$46,FALSE))</f>
        <v>Manufacture of motor vehicles, trailers and semi-trailers</v>
      </c>
      <c r="K198" s="179">
        <f>IFERROR('Energy consumption (raw)'!J148*Lists!$H$84,)</f>
        <v>1306.98272</v>
      </c>
      <c r="L198" s="179">
        <f>'Energy consumption (raw)'!K148*Lists!$H$84</f>
        <v>1947.7844480000001</v>
      </c>
      <c r="M198" s="179">
        <f>'Energy consumption (raw)'!L148*Lists!$H$84</f>
        <v>0</v>
      </c>
      <c r="N198" s="179">
        <f>'Energy consumption (raw)'!M148*Lists!$H$84</f>
        <v>0</v>
      </c>
      <c r="O198" s="178">
        <f t="shared" si="57"/>
        <v>1947.7844480000001</v>
      </c>
      <c r="P198">
        <f>'Energy consumption (raw)'!N148*Lists!$H$85</f>
        <v>0</v>
      </c>
      <c r="Q198">
        <f>'Energy consumption (raw)'!O148*Lists!$H$86</f>
        <v>0</v>
      </c>
      <c r="R198">
        <f>'Energy consumption (raw)'!P148*Lists!$H$87</f>
        <v>0</v>
      </c>
      <c r="S198">
        <f>'Energy consumption (raw)'!Q148*Lists!$H$88</f>
        <v>0</v>
      </c>
      <c r="T198">
        <f>'Energy consumption (raw)'!R148*Lists!$H$89</f>
        <v>0</v>
      </c>
      <c r="U198">
        <f>'Energy consumption (raw)'!S148*Lists!$H$90</f>
        <v>0</v>
      </c>
      <c r="V198">
        <f>'Energy consumption (raw)'!T148*Lists!$H$91</f>
        <v>0</v>
      </c>
      <c r="W198">
        <f>'Energy consumption (raw)'!U148*Lists!$H$92</f>
        <v>0</v>
      </c>
      <c r="X198">
        <f>'Energy consumption (raw)'!V148*Lists!$H$93</f>
        <v>0</v>
      </c>
      <c r="Y198">
        <f>'Energy consumption (raw)'!W148*Lists!$H$94</f>
        <v>0</v>
      </c>
      <c r="Z198">
        <f>'Energy consumption (raw)'!X148*Lists!$H$96*1000000</f>
        <v>0</v>
      </c>
      <c r="AA198">
        <f>'Energy consumption (raw)'!Y148*Lists!$H$97</f>
        <v>0</v>
      </c>
      <c r="AB198">
        <f>'Energy consumption (raw)'!Z148*Lists!$H$96</f>
        <v>0</v>
      </c>
      <c r="AC198">
        <f>'Energy consumption (raw)'!AA148*Lists!$H$98</f>
        <v>0</v>
      </c>
      <c r="AD198">
        <f>'Energy consumption (raw)'!AB148*Lists!$H$99</f>
        <v>0</v>
      </c>
      <c r="AE198">
        <f>'Energy consumption (raw)'!AC148*Lists!$H$101</f>
        <v>0</v>
      </c>
      <c r="AF198">
        <f>'Energy consumption (raw)'!AD148*Lists!$H$101</f>
        <v>0</v>
      </c>
      <c r="AG198">
        <f>'Energy consumption (raw)'!AE148*Lists!$H$101</f>
        <v>0</v>
      </c>
      <c r="AH198">
        <f>'Energy consumption (raw)'!AF148*Lists!$H$100</f>
        <v>0</v>
      </c>
      <c r="AI198" s="167">
        <f t="shared" si="58"/>
        <v>1947.7844480000001</v>
      </c>
      <c r="AJ198" s="179">
        <f>'Energy consumption (raw)'!AG148</f>
        <v>1947.7844480000001</v>
      </c>
      <c r="AK198" s="179">
        <f>'Energy consumption (raw)'!AH148</f>
        <v>1476.09</v>
      </c>
      <c r="AL198">
        <f>IF(ROUND(AI198,-3)=ROUND('Energy consumption (raw)'!AG148,-3),1,0)</f>
        <v>1</v>
      </c>
      <c r="AM198" s="179" t="str">
        <f>'Energy consumption (raw)'!AJ148</f>
        <v>1. Ha Noi</v>
      </c>
      <c r="AN198">
        <f>VLOOKUP(AM198,Lists!$F$9:$G$71,2,FALSE)</f>
        <v>1</v>
      </c>
    </row>
    <row r="199" spans="2:40" x14ac:dyDescent="0.25">
      <c r="B199" s="65" t="str">
        <f t="shared" si="56"/>
        <v>Industry47</v>
      </c>
      <c r="C199" s="179">
        <f>'Energy consumption (raw)'!B149</f>
        <v>47</v>
      </c>
      <c r="D199" s="179">
        <f>'Energy consumption (raw)'!C149</f>
        <v>0</v>
      </c>
      <c r="E199" s="179">
        <f>'Energy consumption (raw)'!D149</f>
        <v>0</v>
      </c>
      <c r="F199" s="179" t="str">
        <f>'Energy consumption (raw)'!E149</f>
        <v>Công nghiệp</v>
      </c>
      <c r="G199" s="179" t="str">
        <f>'Energy consumption (raw)'!F149</f>
        <v>Sản xuất phụ tùng ô tô, xe máy</v>
      </c>
      <c r="H199" s="179" t="str">
        <f>'Energy consumption (raw)'!G149</f>
        <v>Industry</v>
      </c>
      <c r="I199" s="179" t="str">
        <f>'Energy consumption (raw)'!I149</f>
        <v>29 Manufacture of motor vehicles, trailers and semi-trailers</v>
      </c>
      <c r="J199" s="179" t="str">
        <f>INDEX(Sector!$E$6:$E$46,MATCH('Energy consumption (toe)'!I199,Sector!$B$6:$B$46,FALSE))</f>
        <v>Manufacture of motor vehicles, trailers and semi-trailers</v>
      </c>
      <c r="K199" s="179">
        <f>IFERROR('Energy consumption (raw)'!J149*Lists!$H$84,)</f>
        <v>0</v>
      </c>
      <c r="L199" s="179">
        <f>'Energy consumption (raw)'!K149*Lists!$H$84</f>
        <v>3169.5534500000003</v>
      </c>
      <c r="M199" s="179">
        <f>'Energy consumption (raw)'!L149*Lists!$H$84</f>
        <v>0</v>
      </c>
      <c r="N199" s="179">
        <f>'Energy consumption (raw)'!M149*Lists!$H$84</f>
        <v>0</v>
      </c>
      <c r="O199" s="178">
        <f t="shared" si="57"/>
        <v>3169.5534500000003</v>
      </c>
      <c r="P199">
        <f>'Energy consumption (raw)'!N149*Lists!$H$85</f>
        <v>0</v>
      </c>
      <c r="Q199">
        <f>'Energy consumption (raw)'!O149*Lists!$H$86</f>
        <v>0</v>
      </c>
      <c r="R199">
        <f>'Energy consumption (raw)'!P149*Lists!$H$87</f>
        <v>0</v>
      </c>
      <c r="S199">
        <f>'Energy consumption (raw)'!Q149*Lists!$H$88</f>
        <v>0</v>
      </c>
      <c r="T199">
        <f>'Energy consumption (raw)'!R149*Lists!$H$89</f>
        <v>0</v>
      </c>
      <c r="U199">
        <f>'Energy consumption (raw)'!S149*Lists!$H$90</f>
        <v>0</v>
      </c>
      <c r="V199">
        <f>'Energy consumption (raw)'!T149*Lists!$H$91</f>
        <v>0</v>
      </c>
      <c r="W199">
        <f>'Energy consumption (raw)'!U149*Lists!$H$92</f>
        <v>0</v>
      </c>
      <c r="X199">
        <f>'Energy consumption (raw)'!V149*Lists!$H$93</f>
        <v>0</v>
      </c>
      <c r="Y199">
        <f>'Energy consumption (raw)'!W149*Lists!$H$94</f>
        <v>0</v>
      </c>
      <c r="Z199">
        <f>'Energy consumption (raw)'!X149*Lists!$H$96*1000000</f>
        <v>0</v>
      </c>
      <c r="AA199">
        <f>'Energy consumption (raw)'!Y149*Lists!$H$97</f>
        <v>0</v>
      </c>
      <c r="AB199">
        <f>'Energy consumption (raw)'!Z149*Lists!$H$96</f>
        <v>0</v>
      </c>
      <c r="AC199">
        <f>'Energy consumption (raw)'!AA149*Lists!$H$98</f>
        <v>0</v>
      </c>
      <c r="AD199">
        <f>'Energy consumption (raw)'!AB149*Lists!$H$99</f>
        <v>0</v>
      </c>
      <c r="AE199">
        <f>'Energy consumption (raw)'!AC149*Lists!$H$101</f>
        <v>0</v>
      </c>
      <c r="AF199">
        <f>'Energy consumption (raw)'!AD149*Lists!$H$101</f>
        <v>0</v>
      </c>
      <c r="AG199">
        <f>'Energy consumption (raw)'!AE149*Lists!$H$101</f>
        <v>0</v>
      </c>
      <c r="AH199">
        <f>'Energy consumption (raw)'!AF149*Lists!$H$100</f>
        <v>0</v>
      </c>
      <c r="AI199" s="167">
        <f t="shared" si="58"/>
        <v>3169.5534500000003</v>
      </c>
      <c r="AJ199" s="179">
        <f>'Energy consumption (raw)'!AG149</f>
        <v>3169.5534500000003</v>
      </c>
      <c r="AK199" s="179">
        <f>'Energy consumption (raw)'!AH149</f>
        <v>3127.65</v>
      </c>
      <c r="AL199">
        <f>IF(ROUND(AI199,-3)=ROUND('Energy consumption (raw)'!AG149,-3),1,0)</f>
        <v>1</v>
      </c>
      <c r="AM199" s="179" t="str">
        <f>'Energy consumption (raw)'!AJ149</f>
        <v>1. Ha Noi</v>
      </c>
      <c r="AN199">
        <f>VLOOKUP(AM199,Lists!$F$9:$G$71,2,FALSE)</f>
        <v>1</v>
      </c>
    </row>
    <row r="200" spans="2:40" x14ac:dyDescent="0.25">
      <c r="B200" s="65" t="str">
        <f t="shared" si="56"/>
        <v>Industry48</v>
      </c>
      <c r="C200" s="179">
        <f>'Energy consumption (raw)'!B150</f>
        <v>48</v>
      </c>
      <c r="D200" s="179">
        <f>'Energy consumption (raw)'!C150</f>
        <v>0</v>
      </c>
      <c r="E200" s="179">
        <f>'Energy consumption (raw)'!D150</f>
        <v>0</v>
      </c>
      <c r="F200" s="179" t="str">
        <f>'Energy consumption (raw)'!E150</f>
        <v>Công nghiệp</v>
      </c>
      <c r="G200" s="179" t="str">
        <f>'Energy consumption (raw)'!F150</f>
        <v>Đúc sắt thép</v>
      </c>
      <c r="H200" s="179" t="str">
        <f>'Energy consumption (raw)'!G150</f>
        <v>Industry</v>
      </c>
      <c r="I200" s="179" t="str">
        <f>'Energy consumption (raw)'!I150</f>
        <v>25 Manufacture of fabricated metal products, except machinery and equipment</v>
      </c>
      <c r="J200" s="179" t="str">
        <f>INDEX(Sector!$E$6:$E$46,MATCH('Energy consumption (toe)'!I200,Sector!$B$6:$B$46,FALSE))</f>
        <v>Manufacture of fabricated metal products, except machinery and equipment</v>
      </c>
      <c r="K200" s="179">
        <f>IFERROR('Energy consumption (raw)'!J150*Lists!$H$84,)</f>
        <v>1313.57133</v>
      </c>
      <c r="L200" s="179">
        <f>'Energy consumption (raw)'!K150*Lists!$H$84</f>
        <v>1313.57133</v>
      </c>
      <c r="M200" s="179">
        <f>'Energy consumption (raw)'!L150*Lists!$H$84</f>
        <v>0</v>
      </c>
      <c r="N200" s="179">
        <f>'Energy consumption (raw)'!M150*Lists!$H$84</f>
        <v>0</v>
      </c>
      <c r="O200" s="178">
        <f t="shared" si="57"/>
        <v>1313.57133</v>
      </c>
      <c r="P200">
        <f>'Energy consumption (raw)'!N150*Lists!$H$85</f>
        <v>0</v>
      </c>
      <c r="Q200">
        <f>'Energy consumption (raw)'!O150*Lists!$H$86</f>
        <v>0</v>
      </c>
      <c r="R200">
        <f>'Energy consumption (raw)'!P150*Lists!$H$87</f>
        <v>0</v>
      </c>
      <c r="S200">
        <f>'Energy consumption (raw)'!Q150*Lists!$H$88</f>
        <v>0</v>
      </c>
      <c r="T200">
        <f>'Energy consumption (raw)'!R150*Lists!$H$89</f>
        <v>0</v>
      </c>
      <c r="U200">
        <f>'Energy consumption (raw)'!S150*Lists!$H$90</f>
        <v>0</v>
      </c>
      <c r="V200">
        <f>'Energy consumption (raw)'!T150*Lists!$H$91</f>
        <v>0</v>
      </c>
      <c r="W200">
        <f>'Energy consumption (raw)'!U150*Lists!$H$92</f>
        <v>0</v>
      </c>
      <c r="X200">
        <f>'Energy consumption (raw)'!V150*Lists!$H$93</f>
        <v>0</v>
      </c>
      <c r="Y200">
        <f>'Energy consumption (raw)'!W150*Lists!$H$94</f>
        <v>0</v>
      </c>
      <c r="Z200">
        <f>'Energy consumption (raw)'!X150*Lists!$H$96*1000000</f>
        <v>0</v>
      </c>
      <c r="AA200">
        <f>'Energy consumption (raw)'!Y150*Lists!$H$97</f>
        <v>0</v>
      </c>
      <c r="AB200">
        <f>'Energy consumption (raw)'!Z150*Lists!$H$96</f>
        <v>0</v>
      </c>
      <c r="AC200">
        <f>'Energy consumption (raw)'!AA150*Lists!$H$98</f>
        <v>0</v>
      </c>
      <c r="AD200">
        <f>'Energy consumption (raw)'!AB150*Lists!$H$99</f>
        <v>0</v>
      </c>
      <c r="AE200">
        <f>'Energy consumption (raw)'!AC150*Lists!$H$101</f>
        <v>0</v>
      </c>
      <c r="AF200">
        <f>'Energy consumption (raw)'!AD150*Lists!$H$101</f>
        <v>0</v>
      </c>
      <c r="AG200">
        <f>'Energy consumption (raw)'!AE150*Lists!$H$101</f>
        <v>0</v>
      </c>
      <c r="AH200">
        <f>'Energy consumption (raw)'!AF150*Lists!$H$100</f>
        <v>0</v>
      </c>
      <c r="AI200" s="167">
        <f t="shared" si="58"/>
        <v>1313.57133</v>
      </c>
      <c r="AJ200" s="179">
        <f>'Energy consumption (raw)'!AG150</f>
        <v>1313.57133</v>
      </c>
      <c r="AK200" s="179">
        <f>'Energy consumption (raw)'!AH150</f>
        <v>1396.08</v>
      </c>
      <c r="AL200">
        <f>IF(ROUND(AI200,-3)=ROUND('Energy consumption (raw)'!AG150,-3),1,0)</f>
        <v>1</v>
      </c>
      <c r="AM200" s="179" t="str">
        <f>'Energy consumption (raw)'!AJ150</f>
        <v>1. Ha Noi</v>
      </c>
      <c r="AN200">
        <f>VLOOKUP(AM200,Lists!$F$9:$G$71,2,FALSE)</f>
        <v>1</v>
      </c>
    </row>
    <row r="201" spans="2:40" x14ac:dyDescent="0.25">
      <c r="B201" s="65" t="str">
        <f t="shared" si="56"/>
        <v>Industry49</v>
      </c>
      <c r="C201" s="179">
        <f>'Energy consumption (raw)'!B151</f>
        <v>49</v>
      </c>
      <c r="D201" s="179">
        <f>'Energy consumption (raw)'!C151</f>
        <v>0</v>
      </c>
      <c r="E201" s="179">
        <f>'Energy consumption (raw)'!D151</f>
        <v>0</v>
      </c>
      <c r="F201" s="179" t="str">
        <f>'Energy consumption (raw)'!E151</f>
        <v>Công nghiệp</v>
      </c>
      <c r="G201" s="179" t="str">
        <f>'Energy consumption (raw)'!F151</f>
        <v xml:space="preserve">Sản xuất các sản phẩm về giấy </v>
      </c>
      <c r="H201" s="179" t="str">
        <f>'Energy consumption (raw)'!G151</f>
        <v>Industry</v>
      </c>
      <c r="I201" s="179" t="str">
        <f>'Energy consumption (raw)'!I151</f>
        <v>17 Manufacture of paper and paper products</v>
      </c>
      <c r="J201" s="179" t="str">
        <f>INDEX(Sector!$E$6:$E$46,MATCH('Energy consumption (toe)'!I201,Sector!$B$6:$B$46,FALSE))</f>
        <v>Manufacture of paper and paper products</v>
      </c>
      <c r="K201" s="179">
        <f>IFERROR('Energy consumption (raw)'!J151*Lists!$H$84,)</f>
        <v>0</v>
      </c>
      <c r="L201" s="179">
        <f>'Energy consumption (raw)'!K151*Lists!$H$84</f>
        <v>1537.1540359000001</v>
      </c>
      <c r="M201" s="179">
        <f>'Energy consumption (raw)'!L151*Lists!$H$84</f>
        <v>0</v>
      </c>
      <c r="N201" s="179">
        <f>'Energy consumption (raw)'!M151*Lists!$H$84</f>
        <v>0</v>
      </c>
      <c r="O201" s="178">
        <f t="shared" si="57"/>
        <v>1537.1540359000001</v>
      </c>
      <c r="P201">
        <f>'Energy consumption (raw)'!N151*Lists!$H$85</f>
        <v>0</v>
      </c>
      <c r="Q201">
        <f>'Energy consumption (raw)'!O151*Lists!$H$86</f>
        <v>0</v>
      </c>
      <c r="R201">
        <f>'Energy consumption (raw)'!P151*Lists!$H$87</f>
        <v>0</v>
      </c>
      <c r="S201">
        <f>'Energy consumption (raw)'!Q151*Lists!$H$88</f>
        <v>0</v>
      </c>
      <c r="T201">
        <f>'Energy consumption (raw)'!R151*Lists!$H$89</f>
        <v>0</v>
      </c>
      <c r="U201">
        <f>'Energy consumption (raw)'!S151*Lists!$H$90</f>
        <v>0</v>
      </c>
      <c r="V201">
        <f>'Energy consumption (raw)'!T151*Lists!$H$91</f>
        <v>0</v>
      </c>
      <c r="W201">
        <f>'Energy consumption (raw)'!U151*Lists!$H$92</f>
        <v>0</v>
      </c>
      <c r="X201">
        <f>'Energy consumption (raw)'!V151*Lists!$H$93</f>
        <v>0</v>
      </c>
      <c r="Y201">
        <f>'Energy consumption (raw)'!W151*Lists!$H$94</f>
        <v>0</v>
      </c>
      <c r="Z201">
        <f>'Energy consumption (raw)'!X151*Lists!$H$96*1000000</f>
        <v>0</v>
      </c>
      <c r="AA201">
        <f>'Energy consumption (raw)'!Y151*Lists!$H$97</f>
        <v>0</v>
      </c>
      <c r="AB201">
        <f>'Energy consumption (raw)'!Z151*Lists!$H$96</f>
        <v>0</v>
      </c>
      <c r="AC201">
        <f>'Energy consumption (raw)'!AA151*Lists!$H$98</f>
        <v>0</v>
      </c>
      <c r="AD201">
        <f>'Energy consumption (raw)'!AB151*Lists!$H$99</f>
        <v>0</v>
      </c>
      <c r="AE201">
        <f>'Energy consumption (raw)'!AC151*Lists!$H$101</f>
        <v>0</v>
      </c>
      <c r="AF201">
        <f>'Energy consumption (raw)'!AD151*Lists!$H$101</f>
        <v>0</v>
      </c>
      <c r="AG201">
        <f>'Energy consumption (raw)'!AE151*Lists!$H$101</f>
        <v>0</v>
      </c>
      <c r="AH201">
        <f>'Energy consumption (raw)'!AF151*Lists!$H$100</f>
        <v>0</v>
      </c>
      <c r="AI201" s="167">
        <f t="shared" si="58"/>
        <v>1537.1540359000001</v>
      </c>
      <c r="AJ201" s="179">
        <f>'Energy consumption (raw)'!AG151</f>
        <v>1537.1540359000001</v>
      </c>
      <c r="AK201" s="179">
        <f>'Energy consumption (raw)'!AH151</f>
        <v>1501.45</v>
      </c>
      <c r="AL201">
        <f>IF(ROUND(AI201,-3)=ROUND('Energy consumption (raw)'!AG151,-3),1,0)</f>
        <v>1</v>
      </c>
      <c r="AM201" s="179" t="str">
        <f>'Energy consumption (raw)'!AJ151</f>
        <v>1. Ha Noi</v>
      </c>
      <c r="AN201">
        <f>VLOOKUP(AM201,Lists!$F$9:$G$71,2,FALSE)</f>
        <v>1</v>
      </c>
    </row>
    <row r="202" spans="2:40" x14ac:dyDescent="0.25">
      <c r="B202" s="65" t="str">
        <f t="shared" si="56"/>
        <v>Industry50</v>
      </c>
      <c r="C202" s="179">
        <f>'Energy consumption (raw)'!B152</f>
        <v>50</v>
      </c>
      <c r="D202" s="179">
        <f>'Energy consumption (raw)'!C152</f>
        <v>0</v>
      </c>
      <c r="E202" s="179">
        <f>'Energy consumption (raw)'!D152</f>
        <v>0</v>
      </c>
      <c r="F202" s="179" t="str">
        <f>'Energy consumption (raw)'!E152</f>
        <v>Công nghiệp</v>
      </c>
      <c r="G202" s="179" t="str">
        <f>'Energy consumption (raw)'!F152</f>
        <v>Sản xuất các sản phẩm từ plastic</v>
      </c>
      <c r="H202" s="179" t="str">
        <f>'Energy consumption (raw)'!G152</f>
        <v>Industry</v>
      </c>
      <c r="I202" s="179" t="str">
        <f>'Energy consumption (raw)'!I152</f>
        <v>22 Manufacture of rubber and plastics products</v>
      </c>
      <c r="J202" s="179" t="str">
        <f>INDEX(Sector!$E$6:$E$46,MATCH('Energy consumption (toe)'!I202,Sector!$B$6:$B$46,FALSE))</f>
        <v>Manufacture of rubber and plastics products</v>
      </c>
      <c r="K202" s="179">
        <f>IFERROR('Energy consumption (raw)'!J152*Lists!$H$84,)</f>
        <v>0</v>
      </c>
      <c r="L202" s="179">
        <f>'Energy consumption (raw)'!K152*Lists!$H$84</f>
        <v>1197.4760100000001</v>
      </c>
      <c r="M202" s="179">
        <f>'Energy consumption (raw)'!L152*Lists!$H$84</f>
        <v>0</v>
      </c>
      <c r="N202" s="179">
        <f>'Energy consumption (raw)'!M152*Lists!$H$84</f>
        <v>0</v>
      </c>
      <c r="O202" s="178">
        <f t="shared" si="57"/>
        <v>1197.4760100000001</v>
      </c>
      <c r="P202">
        <f>'Energy consumption (raw)'!N152*Lists!$H$85</f>
        <v>0</v>
      </c>
      <c r="Q202">
        <f>'Energy consumption (raw)'!O152*Lists!$H$86</f>
        <v>0</v>
      </c>
      <c r="R202">
        <f>'Energy consumption (raw)'!P152*Lists!$H$87</f>
        <v>0</v>
      </c>
      <c r="S202">
        <f>'Energy consumption (raw)'!Q152*Lists!$H$88</f>
        <v>0</v>
      </c>
      <c r="T202">
        <f>'Energy consumption (raw)'!R152*Lists!$H$89</f>
        <v>0</v>
      </c>
      <c r="U202">
        <f>'Energy consumption (raw)'!S152*Lists!$H$90</f>
        <v>0</v>
      </c>
      <c r="V202">
        <f>'Energy consumption (raw)'!T152*Lists!$H$91</f>
        <v>0</v>
      </c>
      <c r="W202">
        <f>'Energy consumption (raw)'!U152*Lists!$H$92</f>
        <v>0</v>
      </c>
      <c r="X202">
        <f>'Energy consumption (raw)'!V152*Lists!$H$93</f>
        <v>0</v>
      </c>
      <c r="Y202">
        <f>'Energy consumption (raw)'!W152*Lists!$H$94</f>
        <v>0</v>
      </c>
      <c r="Z202">
        <f>'Energy consumption (raw)'!X152*Lists!$H$96*1000000</f>
        <v>0</v>
      </c>
      <c r="AA202">
        <f>'Energy consumption (raw)'!Y152*Lists!$H$97</f>
        <v>0</v>
      </c>
      <c r="AB202">
        <f>'Energy consumption (raw)'!Z152*Lists!$H$96</f>
        <v>0</v>
      </c>
      <c r="AC202">
        <f>'Energy consumption (raw)'!AA152*Lists!$H$98</f>
        <v>0</v>
      </c>
      <c r="AD202">
        <f>'Energy consumption (raw)'!AB152*Lists!$H$99</f>
        <v>0</v>
      </c>
      <c r="AE202">
        <f>'Energy consumption (raw)'!AC152*Lists!$H$101</f>
        <v>0</v>
      </c>
      <c r="AF202">
        <f>'Energy consumption (raw)'!AD152*Lists!$H$101</f>
        <v>0</v>
      </c>
      <c r="AG202">
        <f>'Energy consumption (raw)'!AE152*Lists!$H$101</f>
        <v>0</v>
      </c>
      <c r="AH202">
        <f>'Energy consumption (raw)'!AF152*Lists!$H$100</f>
        <v>0</v>
      </c>
      <c r="AI202" s="167">
        <f t="shared" si="58"/>
        <v>1197.4760100000001</v>
      </c>
      <c r="AJ202" s="179">
        <f>'Energy consumption (raw)'!AG152</f>
        <v>1197.4760100000001</v>
      </c>
      <c r="AK202" s="179">
        <f>'Energy consumption (raw)'!AH152</f>
        <v>1260.01</v>
      </c>
      <c r="AL202">
        <f>IF(ROUND(AI202,-3)=ROUND('Energy consumption (raw)'!AG152,-3),1,0)</f>
        <v>1</v>
      </c>
      <c r="AM202" s="179" t="str">
        <f>'Energy consumption (raw)'!AJ152</f>
        <v>1. Ha Noi</v>
      </c>
      <c r="AN202">
        <f>VLOOKUP(AM202,Lists!$F$9:$G$71,2,FALSE)</f>
        <v>1</v>
      </c>
    </row>
    <row r="203" spans="2:40" x14ac:dyDescent="0.25">
      <c r="B203" s="65" t="str">
        <f t="shared" si="56"/>
        <v>Industry51</v>
      </c>
      <c r="C203" s="179">
        <f>'Energy consumption (raw)'!B153</f>
        <v>51</v>
      </c>
      <c r="D203" s="179">
        <f>'Energy consumption (raw)'!C153</f>
        <v>0</v>
      </c>
      <c r="E203" s="179">
        <f>'Energy consumption (raw)'!D153</f>
        <v>0</v>
      </c>
      <c r="F203" s="179" t="str">
        <f>'Energy consumption (raw)'!E153</f>
        <v>Công nghiệp</v>
      </c>
      <c r="G203" s="179" t="str">
        <f>'Energy consumption (raw)'!F153</f>
        <v>Sản xuất đồ uống</v>
      </c>
      <c r="H203" s="179" t="str">
        <f>'Energy consumption (raw)'!G153</f>
        <v>Industry</v>
      </c>
      <c r="I203" s="179" t="str">
        <f>'Energy consumption (raw)'!I153</f>
        <v>11 Manufacture of beverages</v>
      </c>
      <c r="J203" s="179" t="str">
        <f>INDEX(Sector!$E$6:$E$46,MATCH('Energy consumption (toe)'!I203,Sector!$B$6:$B$46,FALSE))</f>
        <v>Manufacture of beverages</v>
      </c>
      <c r="K203" s="179">
        <f>IFERROR('Energy consumption (raw)'!J153*Lists!$H$84,)</f>
        <v>0</v>
      </c>
      <c r="L203" s="179">
        <f>'Energy consumption (raw)'!K153*Lists!$H$84</f>
        <v>2642.1560500000001</v>
      </c>
      <c r="M203" s="179">
        <f>'Energy consumption (raw)'!L153*Lists!$H$84</f>
        <v>0</v>
      </c>
      <c r="N203" s="179">
        <f>'Energy consumption (raw)'!M153*Lists!$H$84</f>
        <v>0</v>
      </c>
      <c r="O203" s="178">
        <f t="shared" si="57"/>
        <v>2642.1560500000001</v>
      </c>
      <c r="P203">
        <f>'Energy consumption (raw)'!N153*Lists!$H$85</f>
        <v>0</v>
      </c>
      <c r="Q203">
        <f>'Energy consumption (raw)'!O153*Lists!$H$86</f>
        <v>0</v>
      </c>
      <c r="R203">
        <f>'Energy consumption (raw)'!P153*Lists!$H$87</f>
        <v>0</v>
      </c>
      <c r="S203">
        <f>'Energy consumption (raw)'!Q153*Lists!$H$88</f>
        <v>0</v>
      </c>
      <c r="T203">
        <f>'Energy consumption (raw)'!R153*Lists!$H$89</f>
        <v>0</v>
      </c>
      <c r="U203">
        <f>'Energy consumption (raw)'!S153*Lists!$H$90</f>
        <v>0</v>
      </c>
      <c r="V203">
        <f>'Energy consumption (raw)'!T153*Lists!$H$91</f>
        <v>0</v>
      </c>
      <c r="W203">
        <f>'Energy consumption (raw)'!U153*Lists!$H$92</f>
        <v>0</v>
      </c>
      <c r="X203">
        <f>'Energy consumption (raw)'!V153*Lists!$H$93</f>
        <v>0</v>
      </c>
      <c r="Y203">
        <f>'Energy consumption (raw)'!W153*Lists!$H$94</f>
        <v>0</v>
      </c>
      <c r="Z203">
        <f>'Energy consumption (raw)'!X153*Lists!$H$96*1000000</f>
        <v>0</v>
      </c>
      <c r="AA203">
        <f>'Energy consumption (raw)'!Y153*Lists!$H$97</f>
        <v>0</v>
      </c>
      <c r="AB203">
        <f>'Energy consumption (raw)'!Z153*Lists!$H$96</f>
        <v>0</v>
      </c>
      <c r="AC203">
        <f>'Energy consumption (raw)'!AA153*Lists!$H$98</f>
        <v>0</v>
      </c>
      <c r="AD203">
        <f>'Energy consumption (raw)'!AB153*Lists!$H$99</f>
        <v>0</v>
      </c>
      <c r="AE203">
        <f>'Energy consumption (raw)'!AC153*Lists!$H$101</f>
        <v>0</v>
      </c>
      <c r="AF203">
        <f>'Energy consumption (raw)'!AD153*Lists!$H$101</f>
        <v>0</v>
      </c>
      <c r="AG203">
        <f>'Energy consumption (raw)'!AE153*Lists!$H$101</f>
        <v>0</v>
      </c>
      <c r="AH203">
        <f>'Energy consumption (raw)'!AF153*Lists!$H$100</f>
        <v>0</v>
      </c>
      <c r="AI203" s="167">
        <f t="shared" si="58"/>
        <v>2642.1560500000001</v>
      </c>
      <c r="AJ203" s="179">
        <f>'Energy consumption (raw)'!AG153</f>
        <v>2642.1560500000001</v>
      </c>
      <c r="AK203" s="179">
        <f>'Energy consumption (raw)'!AH153</f>
        <v>2811.27</v>
      </c>
      <c r="AL203">
        <f>IF(ROUND(AI203,-3)=ROUND('Energy consumption (raw)'!AG153,-3),1,0)</f>
        <v>1</v>
      </c>
      <c r="AM203" s="179" t="str">
        <f>'Energy consumption (raw)'!AJ153</f>
        <v>1. Ha Noi</v>
      </c>
      <c r="AN203">
        <f>VLOOKUP(AM203,Lists!$F$9:$G$71,2,FALSE)</f>
        <v>1</v>
      </c>
    </row>
    <row r="204" spans="2:40" x14ac:dyDescent="0.25">
      <c r="B204" s="65" t="str">
        <f t="shared" si="56"/>
        <v>Industry52</v>
      </c>
      <c r="C204" s="179">
        <f>'Energy consumption (raw)'!B154</f>
        <v>52</v>
      </c>
      <c r="D204" s="179">
        <f>'Energy consumption (raw)'!C154</f>
        <v>0</v>
      </c>
      <c r="E204" s="179">
        <f>'Energy consumption (raw)'!D154</f>
        <v>0</v>
      </c>
      <c r="F204" s="179" t="str">
        <f>'Energy consumption (raw)'!E154</f>
        <v>Công nghiệp</v>
      </c>
      <c r="G204" s="179" t="str">
        <f>'Energy consumption (raw)'!F154</f>
        <v>Sản xuất săm, lốp cao su</v>
      </c>
      <c r="H204" s="179" t="str">
        <f>'Energy consumption (raw)'!G154</f>
        <v>Industry</v>
      </c>
      <c r="I204" s="179" t="str">
        <f>'Energy consumption (raw)'!I154</f>
        <v>22 Manufacture of rubber and plastics products</v>
      </c>
      <c r="J204" s="179" t="str">
        <f>INDEX(Sector!$E$6:$E$46,MATCH('Energy consumption (toe)'!I204,Sector!$B$6:$B$46,FALSE))</f>
        <v>Manufacture of rubber and plastics products</v>
      </c>
      <c r="K204" s="179">
        <f>IFERROR('Energy consumption (raw)'!J154*Lists!$H$84,)</f>
        <v>2793.5706400000004</v>
      </c>
      <c r="L204" s="179">
        <f>'Energy consumption (raw)'!K154*Lists!$H$84</f>
        <v>2793.5706400000004</v>
      </c>
      <c r="M204" s="179">
        <f>'Energy consumption (raw)'!L154*Lists!$H$84</f>
        <v>0</v>
      </c>
      <c r="N204" s="179">
        <f>'Energy consumption (raw)'!M154*Lists!$H$84</f>
        <v>0</v>
      </c>
      <c r="O204" s="178">
        <f t="shared" si="57"/>
        <v>2793.5706400000004</v>
      </c>
      <c r="P204">
        <f>'Energy consumption (raw)'!N154*Lists!$H$85</f>
        <v>0</v>
      </c>
      <c r="Q204">
        <f>'Energy consumption (raw)'!O154*Lists!$H$86</f>
        <v>0</v>
      </c>
      <c r="R204">
        <f>'Energy consumption (raw)'!P154*Lists!$H$87</f>
        <v>0</v>
      </c>
      <c r="S204">
        <f>'Energy consumption (raw)'!Q154*Lists!$H$88</f>
        <v>0</v>
      </c>
      <c r="T204">
        <f>'Energy consumption (raw)'!R154*Lists!$H$89</f>
        <v>0</v>
      </c>
      <c r="U204">
        <f>'Energy consumption (raw)'!S154*Lists!$H$90</f>
        <v>0</v>
      </c>
      <c r="V204">
        <f>'Energy consumption (raw)'!T154*Lists!$H$91</f>
        <v>0</v>
      </c>
      <c r="W204">
        <f>'Energy consumption (raw)'!U154*Lists!$H$92</f>
        <v>0</v>
      </c>
      <c r="X204">
        <f>'Energy consumption (raw)'!V154*Lists!$H$93</f>
        <v>0</v>
      </c>
      <c r="Y204">
        <f>'Energy consumption (raw)'!W154*Lists!$H$94</f>
        <v>0</v>
      </c>
      <c r="Z204">
        <f>'Energy consumption (raw)'!X154*Lists!$H$96*1000000</f>
        <v>0</v>
      </c>
      <c r="AA204">
        <f>'Energy consumption (raw)'!Y154*Lists!$H$97</f>
        <v>0</v>
      </c>
      <c r="AB204">
        <f>'Energy consumption (raw)'!Z154*Lists!$H$96</f>
        <v>0</v>
      </c>
      <c r="AC204">
        <f>'Energy consumption (raw)'!AA154*Lists!$H$98</f>
        <v>0</v>
      </c>
      <c r="AD204">
        <f>'Energy consumption (raw)'!AB154*Lists!$H$99</f>
        <v>0</v>
      </c>
      <c r="AE204">
        <f>'Energy consumption (raw)'!AC154*Lists!$H$101</f>
        <v>0</v>
      </c>
      <c r="AF204">
        <f>'Energy consumption (raw)'!AD154*Lists!$H$101</f>
        <v>0</v>
      </c>
      <c r="AG204">
        <f>'Energy consumption (raw)'!AE154*Lists!$H$101</f>
        <v>0</v>
      </c>
      <c r="AH204">
        <f>'Energy consumption (raw)'!AF154*Lists!$H$100</f>
        <v>0</v>
      </c>
      <c r="AI204" s="167">
        <f t="shared" si="58"/>
        <v>2793.5706400000004</v>
      </c>
      <c r="AJ204" s="179">
        <f>'Energy consumption (raw)'!AG154</f>
        <v>2793.5706400000004</v>
      </c>
      <c r="AK204" s="179">
        <f>'Energy consumption (raw)'!AH154</f>
        <v>3286.16</v>
      </c>
      <c r="AL204">
        <f>IF(ROUND(AI204,-3)=ROUND('Energy consumption (raw)'!AG154,-3),1,0)</f>
        <v>1</v>
      </c>
      <c r="AM204" s="179" t="str">
        <f>'Energy consumption (raw)'!AJ154</f>
        <v>1. Ha Noi</v>
      </c>
      <c r="AN204">
        <f>VLOOKUP(AM204,Lists!$F$9:$G$71,2,FALSE)</f>
        <v>1</v>
      </c>
    </row>
    <row r="205" spans="2:40" x14ac:dyDescent="0.25">
      <c r="B205" s="65" t="str">
        <f t="shared" si="56"/>
        <v>Industry53</v>
      </c>
      <c r="C205" s="179">
        <f>'Energy consumption (raw)'!B155</f>
        <v>53</v>
      </c>
      <c r="D205" s="179">
        <f>'Energy consumption (raw)'!C155</f>
        <v>0</v>
      </c>
      <c r="E205" s="179">
        <f>'Energy consumption (raw)'!D155</f>
        <v>0</v>
      </c>
      <c r="F205" s="179" t="str">
        <f>'Energy consumption (raw)'!E155</f>
        <v>Công nghiệp</v>
      </c>
      <c r="G205" s="179" t="str">
        <f>'Energy consumption (raw)'!F155</f>
        <v>Khai thác, xử lý và cung cấp nước</v>
      </c>
      <c r="H205" s="179" t="str">
        <f>'Energy consumption (raw)'!G155</f>
        <v>Industry</v>
      </c>
      <c r="I205" s="179" t="str">
        <f>'Energy consumption (raw)'!I155</f>
        <v>36 Water collection, treatment and supply</v>
      </c>
      <c r="J205" s="179" t="str">
        <f>INDEX(Sector!$E$6:$E$46,MATCH('Energy consumption (toe)'!I205,Sector!$B$6:$B$46,FALSE))</f>
        <v>Water collection, treatment and supply</v>
      </c>
      <c r="K205" s="179">
        <f>IFERROR('Energy consumption (raw)'!J155*Lists!$H$84,)</f>
        <v>0</v>
      </c>
      <c r="L205" s="179">
        <f>'Energy consumption (raw)'!K155*Lists!$H$84</f>
        <v>1277.7556769</v>
      </c>
      <c r="M205" s="179">
        <f>'Energy consumption (raw)'!L155*Lists!$H$84</f>
        <v>0</v>
      </c>
      <c r="N205" s="179">
        <f>'Energy consumption (raw)'!M155*Lists!$H$84</f>
        <v>0</v>
      </c>
      <c r="O205" s="178">
        <f t="shared" si="57"/>
        <v>1277.7556769</v>
      </c>
      <c r="P205">
        <f>'Energy consumption (raw)'!N155*Lists!$H$85</f>
        <v>0</v>
      </c>
      <c r="Q205">
        <f>'Energy consumption (raw)'!O155*Lists!$H$86</f>
        <v>0</v>
      </c>
      <c r="R205">
        <f>'Energy consumption (raw)'!P155*Lists!$H$87</f>
        <v>0</v>
      </c>
      <c r="S205">
        <f>'Energy consumption (raw)'!Q155*Lists!$H$88</f>
        <v>0</v>
      </c>
      <c r="T205">
        <f>'Energy consumption (raw)'!R155*Lists!$H$89</f>
        <v>0</v>
      </c>
      <c r="U205">
        <f>'Energy consumption (raw)'!S155*Lists!$H$90</f>
        <v>0</v>
      </c>
      <c r="V205">
        <f>'Energy consumption (raw)'!T155*Lists!$H$91</f>
        <v>0</v>
      </c>
      <c r="W205">
        <f>'Energy consumption (raw)'!U155*Lists!$H$92</f>
        <v>0</v>
      </c>
      <c r="X205">
        <f>'Energy consumption (raw)'!V155*Lists!$H$93</f>
        <v>0</v>
      </c>
      <c r="Y205">
        <f>'Energy consumption (raw)'!W155*Lists!$H$94</f>
        <v>0</v>
      </c>
      <c r="Z205">
        <f>'Energy consumption (raw)'!X155*Lists!$H$96*1000000</f>
        <v>0</v>
      </c>
      <c r="AA205">
        <f>'Energy consumption (raw)'!Y155*Lists!$H$97</f>
        <v>0</v>
      </c>
      <c r="AB205">
        <f>'Energy consumption (raw)'!Z155*Lists!$H$96</f>
        <v>0</v>
      </c>
      <c r="AC205">
        <f>'Energy consumption (raw)'!AA155*Lists!$H$98</f>
        <v>0</v>
      </c>
      <c r="AD205">
        <f>'Energy consumption (raw)'!AB155*Lists!$H$99</f>
        <v>0</v>
      </c>
      <c r="AE205">
        <f>'Energy consumption (raw)'!AC155*Lists!$H$101</f>
        <v>0</v>
      </c>
      <c r="AF205">
        <f>'Energy consumption (raw)'!AD155*Lists!$H$101</f>
        <v>0</v>
      </c>
      <c r="AG205">
        <f>'Energy consumption (raw)'!AE155*Lists!$H$101</f>
        <v>0</v>
      </c>
      <c r="AH205">
        <f>'Energy consumption (raw)'!AF155*Lists!$H$100</f>
        <v>0</v>
      </c>
      <c r="AI205" s="167">
        <f t="shared" si="58"/>
        <v>1277.7556769</v>
      </c>
      <c r="AJ205" s="179">
        <f>'Energy consumption (raw)'!AG155</f>
        <v>1277.7556769</v>
      </c>
      <c r="AK205" s="179">
        <f>'Energy consumption (raw)'!AH155</f>
        <v>1200.8815653000001</v>
      </c>
      <c r="AL205">
        <f>IF(ROUND(AI205,-3)=ROUND('Energy consumption (raw)'!AG155,-3),1,0)</f>
        <v>1</v>
      </c>
      <c r="AM205" s="179" t="str">
        <f>'Energy consumption (raw)'!AJ155</f>
        <v>1. Ha Noi</v>
      </c>
      <c r="AN205">
        <f>VLOOKUP(AM205,Lists!$F$9:$G$71,2,FALSE)</f>
        <v>1</v>
      </c>
    </row>
    <row r="206" spans="2:40" x14ac:dyDescent="0.25">
      <c r="B206" s="65" t="str">
        <f t="shared" si="56"/>
        <v>Industry54</v>
      </c>
      <c r="C206" s="179">
        <f>'Energy consumption (raw)'!B156</f>
        <v>54</v>
      </c>
      <c r="D206" s="179">
        <f>'Energy consumption (raw)'!C156</f>
        <v>0</v>
      </c>
      <c r="E206" s="179">
        <f>'Energy consumption (raw)'!D156</f>
        <v>0</v>
      </c>
      <c r="F206" s="179" t="str">
        <f>'Energy consumption (raw)'!E156</f>
        <v>Công nghiệp</v>
      </c>
      <c r="G206" s="179" t="str">
        <f>'Energy consumption (raw)'!F156</f>
        <v>Sản xuất thứuc ăn gia súc, gia cầm và thủy sản</v>
      </c>
      <c r="H206" s="179" t="str">
        <f>'Energy consumption (raw)'!G156</f>
        <v>Industry</v>
      </c>
      <c r="I206" s="179" t="str">
        <f>'Energy consumption (raw)'!I156</f>
        <v>10 Manufacture of food products</v>
      </c>
      <c r="J206" s="179" t="str">
        <f>INDEX(Sector!$E$6:$E$46,MATCH('Energy consumption (toe)'!I206,Sector!$B$6:$B$46,FALSE))</f>
        <v>Manufacture of food products</v>
      </c>
      <c r="K206" s="179">
        <f>IFERROR('Energy consumption (raw)'!J156*Lists!$H$84,)</f>
        <v>0</v>
      </c>
      <c r="L206" s="179">
        <f>'Energy consumption (raw)'!K156*Lists!$H$84</f>
        <v>1986.3347600000002</v>
      </c>
      <c r="M206" s="179">
        <f>'Energy consumption (raw)'!L156*Lists!$H$84</f>
        <v>0</v>
      </c>
      <c r="N206" s="179">
        <f>'Energy consumption (raw)'!M156*Lists!$H$84</f>
        <v>0</v>
      </c>
      <c r="O206" s="178">
        <f t="shared" si="57"/>
        <v>1986.3347600000002</v>
      </c>
      <c r="P206">
        <f>'Energy consumption (raw)'!N156*Lists!$H$85</f>
        <v>0</v>
      </c>
      <c r="Q206">
        <f>'Energy consumption (raw)'!O156*Lists!$H$86</f>
        <v>0</v>
      </c>
      <c r="R206">
        <f>'Energy consumption (raw)'!P156*Lists!$H$87</f>
        <v>0</v>
      </c>
      <c r="S206">
        <f>'Energy consumption (raw)'!Q156*Lists!$H$88</f>
        <v>0</v>
      </c>
      <c r="T206">
        <f>'Energy consumption (raw)'!R156*Lists!$H$89</f>
        <v>0</v>
      </c>
      <c r="U206">
        <f>'Energy consumption (raw)'!S156*Lists!$H$90</f>
        <v>0</v>
      </c>
      <c r="V206">
        <f>'Energy consumption (raw)'!T156*Lists!$H$91</f>
        <v>0</v>
      </c>
      <c r="W206">
        <f>'Energy consumption (raw)'!U156*Lists!$H$92</f>
        <v>0</v>
      </c>
      <c r="X206">
        <f>'Energy consumption (raw)'!V156*Lists!$H$93</f>
        <v>0</v>
      </c>
      <c r="Y206">
        <f>'Energy consumption (raw)'!W156*Lists!$H$94</f>
        <v>0</v>
      </c>
      <c r="Z206">
        <f>'Energy consumption (raw)'!X156*Lists!$H$96*1000000</f>
        <v>0</v>
      </c>
      <c r="AA206">
        <f>'Energy consumption (raw)'!Y156*Lists!$H$97</f>
        <v>0</v>
      </c>
      <c r="AB206">
        <f>'Energy consumption (raw)'!Z156*Lists!$H$96</f>
        <v>0</v>
      </c>
      <c r="AC206">
        <f>'Energy consumption (raw)'!AA156*Lists!$H$98</f>
        <v>0</v>
      </c>
      <c r="AD206">
        <f>'Energy consumption (raw)'!AB156*Lists!$H$99</f>
        <v>0</v>
      </c>
      <c r="AE206">
        <f>'Energy consumption (raw)'!AC156*Lists!$H$101</f>
        <v>0</v>
      </c>
      <c r="AF206">
        <f>'Energy consumption (raw)'!AD156*Lists!$H$101</f>
        <v>0</v>
      </c>
      <c r="AG206">
        <f>'Energy consumption (raw)'!AE156*Lists!$H$101</f>
        <v>0</v>
      </c>
      <c r="AH206">
        <f>'Energy consumption (raw)'!AF156*Lists!$H$100</f>
        <v>0</v>
      </c>
      <c r="AI206" s="167">
        <f t="shared" si="58"/>
        <v>1986.3347600000002</v>
      </c>
      <c r="AJ206" s="179">
        <f>'Energy consumption (raw)'!AG156</f>
        <v>1986.33476</v>
      </c>
      <c r="AK206" s="179">
        <f>'Energy consumption (raw)'!AH156</f>
        <v>1472.38</v>
      </c>
      <c r="AL206">
        <f>IF(ROUND(AI206,-3)=ROUND('Energy consumption (raw)'!AG156,-3),1,0)</f>
        <v>1</v>
      </c>
      <c r="AM206" s="179" t="str">
        <f>'Energy consumption (raw)'!AJ156</f>
        <v>1. Ha Noi</v>
      </c>
      <c r="AN206">
        <f>VLOOKUP(AM206,Lists!$F$9:$G$71,2,FALSE)</f>
        <v>1</v>
      </c>
    </row>
    <row r="207" spans="2:40" x14ac:dyDescent="0.25">
      <c r="B207" s="65" t="str">
        <f t="shared" si="56"/>
        <v>Industry55</v>
      </c>
      <c r="C207" s="179">
        <f>'Energy consumption (raw)'!B157</f>
        <v>55</v>
      </c>
      <c r="D207" s="179">
        <f>'Energy consumption (raw)'!C157</f>
        <v>0</v>
      </c>
      <c r="E207" s="179">
        <f>'Energy consumption (raw)'!D157</f>
        <v>0</v>
      </c>
      <c r="F207" s="179" t="str">
        <f>'Energy consumption (raw)'!E157</f>
        <v>Công nghiệp</v>
      </c>
      <c r="G207" s="179" t="str">
        <f>'Energy consumption (raw)'!F157</f>
        <v>Sản xuất thứuc ăn gia súc, gia cầm và thủy sản</v>
      </c>
      <c r="H207" s="179" t="str">
        <f>'Energy consumption (raw)'!G157</f>
        <v>Industry</v>
      </c>
      <c r="I207" s="179" t="str">
        <f>'Energy consumption (raw)'!I157</f>
        <v>10 Manufacture of food products</v>
      </c>
      <c r="J207" s="179" t="str">
        <f>INDEX(Sector!$E$6:$E$46,MATCH('Energy consumption (toe)'!I207,Sector!$B$6:$B$46,FALSE))</f>
        <v>Manufacture of food products</v>
      </c>
      <c r="K207" s="179">
        <f>IFERROR('Energy consumption (raw)'!J157*Lists!$H$84,)</f>
        <v>0</v>
      </c>
      <c r="L207" s="179">
        <f>'Energy consumption (raw)'!K157*Lists!$H$84</f>
        <v>1874.3592500000002</v>
      </c>
      <c r="M207" s="179">
        <f>'Energy consumption (raw)'!L157*Lists!$H$84</f>
        <v>0</v>
      </c>
      <c r="N207" s="179">
        <f>'Energy consumption (raw)'!M157*Lists!$H$84</f>
        <v>0</v>
      </c>
      <c r="O207" s="178">
        <f t="shared" si="57"/>
        <v>1874.3592500000002</v>
      </c>
      <c r="P207">
        <f>'Energy consumption (raw)'!N157*Lists!$H$85</f>
        <v>0</v>
      </c>
      <c r="Q207">
        <f>'Energy consumption (raw)'!O157*Lists!$H$86</f>
        <v>0</v>
      </c>
      <c r="R207">
        <f>'Energy consumption (raw)'!P157*Lists!$H$87</f>
        <v>0</v>
      </c>
      <c r="S207">
        <f>'Energy consumption (raw)'!Q157*Lists!$H$88</f>
        <v>0</v>
      </c>
      <c r="T207">
        <f>'Energy consumption (raw)'!R157*Lists!$H$89</f>
        <v>0</v>
      </c>
      <c r="U207">
        <f>'Energy consumption (raw)'!S157*Lists!$H$90</f>
        <v>0</v>
      </c>
      <c r="V207">
        <f>'Energy consumption (raw)'!T157*Lists!$H$91</f>
        <v>0</v>
      </c>
      <c r="W207">
        <f>'Energy consumption (raw)'!U157*Lists!$H$92</f>
        <v>0</v>
      </c>
      <c r="X207">
        <f>'Energy consumption (raw)'!V157*Lists!$H$93</f>
        <v>0</v>
      </c>
      <c r="Y207">
        <f>'Energy consumption (raw)'!W157*Lists!$H$94</f>
        <v>0</v>
      </c>
      <c r="Z207">
        <f>'Energy consumption (raw)'!X157*Lists!$H$96*1000000</f>
        <v>0</v>
      </c>
      <c r="AA207">
        <f>'Energy consumption (raw)'!Y157*Lists!$H$97</f>
        <v>0</v>
      </c>
      <c r="AB207">
        <f>'Energy consumption (raw)'!Z157*Lists!$H$96</f>
        <v>0</v>
      </c>
      <c r="AC207">
        <f>'Energy consumption (raw)'!AA157*Lists!$H$98</f>
        <v>0</v>
      </c>
      <c r="AD207">
        <f>'Energy consumption (raw)'!AB157*Lists!$H$99</f>
        <v>0</v>
      </c>
      <c r="AE207">
        <f>'Energy consumption (raw)'!AC157*Lists!$H$101</f>
        <v>0</v>
      </c>
      <c r="AF207">
        <f>'Energy consumption (raw)'!AD157*Lists!$H$101</f>
        <v>0</v>
      </c>
      <c r="AG207">
        <f>'Energy consumption (raw)'!AE157*Lists!$H$101</f>
        <v>0</v>
      </c>
      <c r="AH207">
        <f>'Energy consumption (raw)'!AF157*Lists!$H$100</f>
        <v>0</v>
      </c>
      <c r="AI207" s="167">
        <f t="shared" si="58"/>
        <v>1874.3592500000002</v>
      </c>
      <c r="AJ207" s="179">
        <f>'Energy consumption (raw)'!AG157</f>
        <v>1874.3592500000002</v>
      </c>
      <c r="AK207" s="179">
        <f>'Energy consumption (raw)'!AH157</f>
        <v>3522.61</v>
      </c>
      <c r="AL207">
        <f>IF(ROUND(AI207,-3)=ROUND('Energy consumption (raw)'!AG157,-3),1,0)</f>
        <v>1</v>
      </c>
      <c r="AM207" s="179" t="str">
        <f>'Energy consumption (raw)'!AJ157</f>
        <v>1. Ha Noi</v>
      </c>
      <c r="AN207">
        <f>VLOOKUP(AM207,Lists!$F$9:$G$71,2,FALSE)</f>
        <v>1</v>
      </c>
    </row>
    <row r="208" spans="2:40" x14ac:dyDescent="0.25">
      <c r="B208" s="65" t="str">
        <f t="shared" si="56"/>
        <v>Industry56</v>
      </c>
      <c r="C208" s="179">
        <f>'Energy consumption (raw)'!B158</f>
        <v>56</v>
      </c>
      <c r="D208" s="179">
        <f>'Energy consumption (raw)'!C158</f>
        <v>0</v>
      </c>
      <c r="E208" s="179">
        <f>'Energy consumption (raw)'!D158</f>
        <v>0</v>
      </c>
      <c r="F208" s="179" t="str">
        <f>'Energy consumption (raw)'!E158</f>
        <v>Công nghiệp</v>
      </c>
      <c r="G208" s="179" t="str">
        <f>'Energy consumption (raw)'!F158</f>
        <v>Sản xuất máy móc, thiết bị chưa được phân vào đâu</v>
      </c>
      <c r="H208" s="179" t="str">
        <f>'Energy consumption (raw)'!G158</f>
        <v>Industry</v>
      </c>
      <c r="I208" s="179" t="str">
        <f>'Energy consumption (raw)'!I158</f>
        <v>28 Manufacture of machinery and equipment n.e.c.</v>
      </c>
      <c r="J208" s="179" t="str">
        <f>INDEX(Sector!$E$6:$E$46,MATCH('Energy consumption (toe)'!I208,Sector!$B$6:$B$46,FALSE))</f>
        <v>Manufacture of machinery and equipment n.e.c.</v>
      </c>
      <c r="K208" s="179">
        <f>IFERROR('Energy consumption (raw)'!J158*Lists!$H$84,)</f>
        <v>0</v>
      </c>
      <c r="L208" s="179">
        <f>'Energy consumption (raw)'!K158*Lists!$H$84</f>
        <v>1051.18418</v>
      </c>
      <c r="M208" s="179">
        <f>'Energy consumption (raw)'!L158*Lists!$H$84</f>
        <v>0</v>
      </c>
      <c r="N208" s="179">
        <f>'Energy consumption (raw)'!M158*Lists!$H$84</f>
        <v>0</v>
      </c>
      <c r="O208" s="178">
        <f t="shared" si="57"/>
        <v>1051.18418</v>
      </c>
      <c r="P208">
        <f>'Energy consumption (raw)'!N158*Lists!$H$85</f>
        <v>0</v>
      </c>
      <c r="Q208">
        <f>'Energy consumption (raw)'!O158*Lists!$H$86</f>
        <v>0</v>
      </c>
      <c r="R208">
        <f>'Energy consumption (raw)'!P158*Lists!$H$87</f>
        <v>0</v>
      </c>
      <c r="S208">
        <f>'Energy consumption (raw)'!Q158*Lists!$H$88</f>
        <v>0</v>
      </c>
      <c r="T208">
        <f>'Energy consumption (raw)'!R158*Lists!$H$89</f>
        <v>0</v>
      </c>
      <c r="U208">
        <f>'Energy consumption (raw)'!S158*Lists!$H$90</f>
        <v>0</v>
      </c>
      <c r="V208">
        <f>'Energy consumption (raw)'!T158*Lists!$H$91</f>
        <v>0</v>
      </c>
      <c r="W208">
        <f>'Energy consumption (raw)'!U158*Lists!$H$92</f>
        <v>0</v>
      </c>
      <c r="X208">
        <f>'Energy consumption (raw)'!V158*Lists!$H$93</f>
        <v>0</v>
      </c>
      <c r="Y208">
        <f>'Energy consumption (raw)'!W158*Lists!$H$94</f>
        <v>0</v>
      </c>
      <c r="Z208">
        <f>'Energy consumption (raw)'!X158*Lists!$H$96*1000000</f>
        <v>0</v>
      </c>
      <c r="AA208">
        <f>'Energy consumption (raw)'!Y158*Lists!$H$97</f>
        <v>0</v>
      </c>
      <c r="AB208">
        <f>'Energy consumption (raw)'!Z158*Lists!$H$96</f>
        <v>0</v>
      </c>
      <c r="AC208">
        <f>'Energy consumption (raw)'!AA158*Lists!$H$98</f>
        <v>0</v>
      </c>
      <c r="AD208">
        <f>'Energy consumption (raw)'!AB158*Lists!$H$99</f>
        <v>0</v>
      </c>
      <c r="AE208">
        <f>'Energy consumption (raw)'!AC158*Lists!$H$101</f>
        <v>0</v>
      </c>
      <c r="AF208">
        <f>'Energy consumption (raw)'!AD158*Lists!$H$101</f>
        <v>0</v>
      </c>
      <c r="AG208">
        <f>'Energy consumption (raw)'!AE158*Lists!$H$101</f>
        <v>0</v>
      </c>
      <c r="AH208">
        <f>'Energy consumption (raw)'!AF158*Lists!$H$100</f>
        <v>0</v>
      </c>
      <c r="AI208" s="167">
        <f t="shared" si="58"/>
        <v>1051.18418</v>
      </c>
      <c r="AJ208" s="179">
        <f>'Energy consumption (raw)'!AG158</f>
        <v>1051.18418</v>
      </c>
      <c r="AK208" s="179">
        <f>'Energy consumption (raw)'!AH158</f>
        <v>1235.3699999999999</v>
      </c>
      <c r="AL208">
        <f>IF(ROUND(AI208,-3)=ROUND('Energy consumption (raw)'!AG158,-3),1,0)</f>
        <v>1</v>
      </c>
      <c r="AM208" s="179" t="str">
        <f>'Energy consumption (raw)'!AJ158</f>
        <v>1. Ha Noi</v>
      </c>
      <c r="AN208">
        <f>VLOOKUP(AM208,Lists!$F$9:$G$71,2,FALSE)</f>
        <v>1</v>
      </c>
    </row>
    <row r="209" spans="2:40" x14ac:dyDescent="0.25">
      <c r="B209" s="65" t="str">
        <f t="shared" si="56"/>
        <v>Industry57</v>
      </c>
      <c r="C209" s="179">
        <f>'Energy consumption (raw)'!B159</f>
        <v>57</v>
      </c>
      <c r="D209" s="179">
        <f>'Energy consumption (raw)'!C159</f>
        <v>0</v>
      </c>
      <c r="E209" s="179">
        <f>'Energy consumption (raw)'!D159</f>
        <v>0</v>
      </c>
      <c r="F209" s="179" t="str">
        <f>'Energy consumption (raw)'!E159</f>
        <v>Công nghiệp</v>
      </c>
      <c r="G209" s="179" t="str">
        <f>'Energy consumption (raw)'!F159</f>
        <v>Sản xuất xi măng</v>
      </c>
      <c r="H209" s="179" t="str">
        <f>'Energy consumption (raw)'!G159</f>
        <v>Industry</v>
      </c>
      <c r="I209" s="179" t="str">
        <f>'Energy consumption (raw)'!I159</f>
        <v>23 Manufacture of other non-metallic mineral products</v>
      </c>
      <c r="J209" s="179" t="str">
        <f>INDEX(Sector!$E$6:$E$46,MATCH('Energy consumption (toe)'!I209,Sector!$B$6:$B$46,FALSE))</f>
        <v>Manufacture of other non-metallic mineral products</v>
      </c>
      <c r="K209" s="179">
        <f>IFERROR('Energy consumption (raw)'!J159*Lists!$H$84,)</f>
        <v>0</v>
      </c>
      <c r="L209" s="179">
        <f>'Energy consumption (raw)'!K159*Lists!$H$84</f>
        <v>13585.14291</v>
      </c>
      <c r="M209" s="179">
        <f>'Energy consumption (raw)'!L159*Lists!$H$84</f>
        <v>0</v>
      </c>
      <c r="N209" s="179">
        <f>'Energy consumption (raw)'!M159*Lists!$H$84</f>
        <v>0</v>
      </c>
      <c r="O209" s="178">
        <f t="shared" si="57"/>
        <v>13585.14291</v>
      </c>
      <c r="P209">
        <f>'Energy consumption (raw)'!N159*Lists!$H$85</f>
        <v>0</v>
      </c>
      <c r="Q209">
        <f>'Energy consumption (raw)'!O159*Lists!$H$86</f>
        <v>0</v>
      </c>
      <c r="R209">
        <f>'Energy consumption (raw)'!P159*Lists!$H$87</f>
        <v>0</v>
      </c>
      <c r="S209">
        <f>'Energy consumption (raw)'!Q159*Lists!$H$88</f>
        <v>0</v>
      </c>
      <c r="T209">
        <f>'Energy consumption (raw)'!R159*Lists!$H$89</f>
        <v>0</v>
      </c>
      <c r="U209">
        <f>'Energy consumption (raw)'!S159*Lists!$H$90</f>
        <v>0</v>
      </c>
      <c r="V209">
        <f>'Energy consumption (raw)'!T159*Lists!$H$91</f>
        <v>0</v>
      </c>
      <c r="W209">
        <f>'Energy consumption (raw)'!U159*Lists!$H$92</f>
        <v>0</v>
      </c>
      <c r="X209">
        <f>'Energy consumption (raw)'!V159*Lists!$H$93</f>
        <v>0</v>
      </c>
      <c r="Y209">
        <f>'Energy consumption (raw)'!W159*Lists!$H$94</f>
        <v>0</v>
      </c>
      <c r="Z209">
        <f>'Energy consumption (raw)'!X159*Lists!$H$96*1000000</f>
        <v>0</v>
      </c>
      <c r="AA209">
        <f>'Energy consumption (raw)'!Y159*Lists!$H$97</f>
        <v>0</v>
      </c>
      <c r="AB209">
        <f>'Energy consumption (raw)'!Z159*Lists!$H$96</f>
        <v>0</v>
      </c>
      <c r="AC209">
        <f>'Energy consumption (raw)'!AA159*Lists!$H$98</f>
        <v>0</v>
      </c>
      <c r="AD209">
        <f>'Energy consumption (raw)'!AB159*Lists!$H$99</f>
        <v>0</v>
      </c>
      <c r="AE209">
        <f>'Energy consumption (raw)'!AC159*Lists!$H$101</f>
        <v>0</v>
      </c>
      <c r="AF209">
        <f>'Energy consumption (raw)'!AD159*Lists!$H$101</f>
        <v>0</v>
      </c>
      <c r="AG209">
        <f>'Energy consumption (raw)'!AE159*Lists!$H$101</f>
        <v>0</v>
      </c>
      <c r="AH209">
        <f>'Energy consumption (raw)'!AF159*Lists!$H$100</f>
        <v>0</v>
      </c>
      <c r="AI209" s="167">
        <f t="shared" si="58"/>
        <v>13585.14291</v>
      </c>
      <c r="AJ209" s="179">
        <f>'Energy consumption (raw)'!AG159</f>
        <v>13585.14291</v>
      </c>
      <c r="AK209" s="179">
        <f>'Energy consumption (raw)'!AH159</f>
        <v>10407.69</v>
      </c>
      <c r="AL209">
        <f>IF(ROUND(AI209,-3)=ROUND('Energy consumption (raw)'!AG159,-3),1,0)</f>
        <v>1</v>
      </c>
      <c r="AM209" s="179" t="str">
        <f>'Energy consumption (raw)'!AJ159</f>
        <v>1. Ha Noi</v>
      </c>
      <c r="AN209">
        <f>VLOOKUP(AM209,Lists!$F$9:$G$71,2,FALSE)</f>
        <v>1</v>
      </c>
    </row>
    <row r="210" spans="2:40" x14ac:dyDescent="0.25">
      <c r="B210" s="65" t="str">
        <f t="shared" si="56"/>
        <v>Industry58</v>
      </c>
      <c r="C210" s="179">
        <f>'Energy consumption (raw)'!B160</f>
        <v>58</v>
      </c>
      <c r="D210" s="179">
        <f>'Energy consumption (raw)'!C160</f>
        <v>0</v>
      </c>
      <c r="E210" s="179">
        <f>'Energy consumption (raw)'!D160</f>
        <v>0</v>
      </c>
      <c r="F210" s="179" t="str">
        <f>'Energy consumption (raw)'!E160</f>
        <v>Công nghiệp</v>
      </c>
      <c r="G210" s="179" t="str">
        <f>'Energy consumption (raw)'!F160</f>
        <v>Sản xuất sản phẩm từ  plastic</v>
      </c>
      <c r="H210" s="179" t="str">
        <f>'Energy consumption (raw)'!G160</f>
        <v>Industry</v>
      </c>
      <c r="I210" s="179" t="str">
        <f>'Energy consumption (raw)'!I160</f>
        <v>22 Manufacture of rubber and plastics products</v>
      </c>
      <c r="J210" s="179" t="str">
        <f>INDEX(Sector!$E$6:$E$46,MATCH('Energy consumption (toe)'!I210,Sector!$B$6:$B$46,FALSE))</f>
        <v>Manufacture of rubber and plastics products</v>
      </c>
      <c r="K210" s="179">
        <f>IFERROR('Energy consumption (raw)'!J160*Lists!$H$84,)</f>
        <v>0</v>
      </c>
      <c r="L210" s="179">
        <f>'Energy consumption (raw)'!K160*Lists!$H$84</f>
        <v>1298.0641800000001</v>
      </c>
      <c r="M210" s="179">
        <f>'Energy consumption (raw)'!L160*Lists!$H$84</f>
        <v>0</v>
      </c>
      <c r="N210" s="179">
        <f>'Energy consumption (raw)'!M160*Lists!$H$84</f>
        <v>0</v>
      </c>
      <c r="O210" s="178">
        <f t="shared" si="57"/>
        <v>1298.0641800000001</v>
      </c>
      <c r="P210">
        <f>'Energy consumption (raw)'!N160*Lists!$H$85</f>
        <v>0</v>
      </c>
      <c r="Q210">
        <f>'Energy consumption (raw)'!O160*Lists!$H$86</f>
        <v>0</v>
      </c>
      <c r="R210">
        <f>'Energy consumption (raw)'!P160*Lists!$H$87</f>
        <v>0</v>
      </c>
      <c r="S210">
        <f>'Energy consumption (raw)'!Q160*Lists!$H$88</f>
        <v>0</v>
      </c>
      <c r="T210">
        <f>'Energy consumption (raw)'!R160*Lists!$H$89</f>
        <v>0</v>
      </c>
      <c r="U210">
        <f>'Energy consumption (raw)'!S160*Lists!$H$90</f>
        <v>0</v>
      </c>
      <c r="V210">
        <f>'Energy consumption (raw)'!T160*Lists!$H$91</f>
        <v>0</v>
      </c>
      <c r="W210">
        <f>'Energy consumption (raw)'!U160*Lists!$H$92</f>
        <v>0</v>
      </c>
      <c r="X210">
        <f>'Energy consumption (raw)'!V160*Lists!$H$93</f>
        <v>0</v>
      </c>
      <c r="Y210">
        <f>'Energy consumption (raw)'!W160*Lists!$H$94</f>
        <v>0</v>
      </c>
      <c r="Z210">
        <f>'Energy consumption (raw)'!X160*Lists!$H$96*1000000</f>
        <v>0</v>
      </c>
      <c r="AA210">
        <f>'Energy consumption (raw)'!Y160*Lists!$H$97</f>
        <v>0</v>
      </c>
      <c r="AB210">
        <f>'Energy consumption (raw)'!Z160*Lists!$H$96</f>
        <v>0</v>
      </c>
      <c r="AC210">
        <f>'Energy consumption (raw)'!AA160*Lists!$H$98</f>
        <v>0</v>
      </c>
      <c r="AD210">
        <f>'Energy consumption (raw)'!AB160*Lists!$H$99</f>
        <v>0</v>
      </c>
      <c r="AE210">
        <f>'Energy consumption (raw)'!AC160*Lists!$H$101</f>
        <v>0</v>
      </c>
      <c r="AF210">
        <f>'Energy consumption (raw)'!AD160*Lists!$H$101</f>
        <v>0</v>
      </c>
      <c r="AG210">
        <f>'Energy consumption (raw)'!AE160*Lists!$H$101</f>
        <v>0</v>
      </c>
      <c r="AH210">
        <f>'Energy consumption (raw)'!AF160*Lists!$H$100</f>
        <v>0</v>
      </c>
      <c r="AI210" s="167">
        <f t="shared" si="58"/>
        <v>1298.0641800000001</v>
      </c>
      <c r="AJ210" s="179">
        <f>'Energy consumption (raw)'!AG160</f>
        <v>1298.0641800000001</v>
      </c>
      <c r="AK210" s="179">
        <f>'Energy consumption (raw)'!AH160</f>
        <v>0</v>
      </c>
      <c r="AL210">
        <f>IF(ROUND(AI210,-3)=ROUND('Energy consumption (raw)'!AG160,-3),1,0)</f>
        <v>1</v>
      </c>
      <c r="AM210" s="179" t="str">
        <f>'Energy consumption (raw)'!AJ160</f>
        <v>1. Ha Noi</v>
      </c>
      <c r="AN210">
        <f>VLOOKUP(AM210,Lists!$F$9:$G$71,2,FALSE)</f>
        <v>1</v>
      </c>
    </row>
    <row r="211" spans="2:40" x14ac:dyDescent="0.25">
      <c r="B211" s="65" t="str">
        <f t="shared" si="56"/>
        <v>Industry59</v>
      </c>
      <c r="C211" s="179">
        <f>'Energy consumption (raw)'!B161</f>
        <v>59</v>
      </c>
      <c r="D211" s="179">
        <f>'Energy consumption (raw)'!C161</f>
        <v>0</v>
      </c>
      <c r="E211" s="179">
        <f>'Energy consumption (raw)'!D161</f>
        <v>0</v>
      </c>
      <c r="F211" s="179" t="str">
        <f>'Energy consumption (raw)'!E161</f>
        <v>Công nghiệp</v>
      </c>
      <c r="G211" s="179" t="str">
        <f>'Energy consumption (raw)'!F161</f>
        <v>Sản xuất vật liệu xây dựng</v>
      </c>
      <c r="H211" s="179" t="str">
        <f>'Energy consumption (raw)'!G161</f>
        <v>Industry</v>
      </c>
      <c r="I211" s="179" t="str">
        <f>'Energy consumption (raw)'!I161</f>
        <v>23 Manufacture of other non-metallic mineral products</v>
      </c>
      <c r="J211" s="179" t="str">
        <f>INDEX(Sector!$E$6:$E$46,MATCH('Energy consumption (toe)'!I211,Sector!$B$6:$B$46,FALSE))</f>
        <v>Manufacture of other non-metallic mineral products</v>
      </c>
      <c r="K211" s="179">
        <f>IFERROR('Energy consumption (raw)'!J161*Lists!$H$84,)</f>
        <v>0</v>
      </c>
      <c r="L211" s="179">
        <f>'Energy consumption (raw)'!K161*Lists!$H$84</f>
        <v>2530.4119900000001</v>
      </c>
      <c r="M211" s="179">
        <f>'Energy consumption (raw)'!L161*Lists!$H$84</f>
        <v>0</v>
      </c>
      <c r="N211" s="179">
        <f>'Energy consumption (raw)'!M161*Lists!$H$84</f>
        <v>0</v>
      </c>
      <c r="O211" s="178">
        <f t="shared" si="57"/>
        <v>2530.4119900000001</v>
      </c>
      <c r="P211">
        <f>'Energy consumption (raw)'!N161*Lists!$H$85</f>
        <v>0</v>
      </c>
      <c r="Q211">
        <f>'Energy consumption (raw)'!O161*Lists!$H$86</f>
        <v>0</v>
      </c>
      <c r="R211">
        <f>'Energy consumption (raw)'!P161*Lists!$H$87</f>
        <v>0</v>
      </c>
      <c r="S211">
        <f>'Energy consumption (raw)'!Q161*Lists!$H$88</f>
        <v>0</v>
      </c>
      <c r="T211">
        <f>'Energy consumption (raw)'!R161*Lists!$H$89</f>
        <v>0</v>
      </c>
      <c r="U211">
        <f>'Energy consumption (raw)'!S161*Lists!$H$90</f>
        <v>0</v>
      </c>
      <c r="V211">
        <f>'Energy consumption (raw)'!T161*Lists!$H$91</f>
        <v>0</v>
      </c>
      <c r="W211">
        <f>'Energy consumption (raw)'!U161*Lists!$H$92</f>
        <v>0</v>
      </c>
      <c r="X211">
        <f>'Energy consumption (raw)'!V161*Lists!$H$93</f>
        <v>0</v>
      </c>
      <c r="Y211">
        <f>'Energy consumption (raw)'!W161*Lists!$H$94</f>
        <v>0</v>
      </c>
      <c r="Z211">
        <f>'Energy consumption (raw)'!X161*Lists!$H$96*1000000</f>
        <v>0</v>
      </c>
      <c r="AA211">
        <f>'Energy consumption (raw)'!Y161*Lists!$H$97</f>
        <v>0</v>
      </c>
      <c r="AB211">
        <f>'Energy consumption (raw)'!Z161*Lists!$H$96</f>
        <v>0</v>
      </c>
      <c r="AC211">
        <f>'Energy consumption (raw)'!AA161*Lists!$H$98</f>
        <v>0</v>
      </c>
      <c r="AD211">
        <f>'Energy consumption (raw)'!AB161*Lists!$H$99</f>
        <v>0</v>
      </c>
      <c r="AE211">
        <f>'Energy consumption (raw)'!AC161*Lists!$H$101</f>
        <v>0</v>
      </c>
      <c r="AF211">
        <f>'Energy consumption (raw)'!AD161*Lists!$H$101</f>
        <v>0</v>
      </c>
      <c r="AG211">
        <f>'Energy consumption (raw)'!AE161*Lists!$H$101</f>
        <v>0</v>
      </c>
      <c r="AH211">
        <f>'Energy consumption (raw)'!AF161*Lists!$H$100</f>
        <v>0</v>
      </c>
      <c r="AI211" s="167">
        <f t="shared" si="58"/>
        <v>2530.4119900000001</v>
      </c>
      <c r="AJ211" s="179">
        <f>'Energy consumption (raw)'!AG161</f>
        <v>2530.4119900000001</v>
      </c>
      <c r="AK211" s="179">
        <f>'Energy consumption (raw)'!AH161</f>
        <v>2727.76</v>
      </c>
      <c r="AL211">
        <f>IF(ROUND(AI211,-3)=ROUND('Energy consumption (raw)'!AG161,-3),1,0)</f>
        <v>1</v>
      </c>
      <c r="AM211" s="179" t="str">
        <f>'Energy consumption (raw)'!AJ161</f>
        <v>1. Ha Noi</v>
      </c>
      <c r="AN211">
        <f>VLOOKUP(AM211,Lists!$F$9:$G$71,2,FALSE)</f>
        <v>1</v>
      </c>
    </row>
    <row r="212" spans="2:40" x14ac:dyDescent="0.25">
      <c r="B212" s="65" t="str">
        <f t="shared" si="56"/>
        <v>Industry60</v>
      </c>
      <c r="C212" s="179">
        <f>'Energy consumption (raw)'!B162</f>
        <v>60</v>
      </c>
      <c r="D212" s="179">
        <f>'Energy consumption (raw)'!C162</f>
        <v>0</v>
      </c>
      <c r="E212" s="179">
        <f>'Energy consumption (raw)'!D162</f>
        <v>0</v>
      </c>
      <c r="F212" s="179" t="str">
        <f>'Energy consumption (raw)'!E162</f>
        <v>Công nghiệp</v>
      </c>
      <c r="G212" s="179" t="str">
        <f>'Energy consumption (raw)'!F162</f>
        <v>Sản xuất đồ uống không cồn</v>
      </c>
      <c r="H212" s="179" t="str">
        <f>'Energy consumption (raw)'!G162</f>
        <v>Industry</v>
      </c>
      <c r="I212" s="179" t="str">
        <f>'Energy consumption (raw)'!I162</f>
        <v>11 Manufacture of beverages</v>
      </c>
      <c r="J212" s="179" t="str">
        <f>INDEX(Sector!$E$6:$E$46,MATCH('Energy consumption (toe)'!I212,Sector!$B$6:$B$46,FALSE))</f>
        <v>Manufacture of beverages</v>
      </c>
      <c r="K212" s="179">
        <f>IFERROR('Energy consumption (raw)'!J162*Lists!$H$84,)</f>
        <v>0</v>
      </c>
      <c r="L212" s="179">
        <f>'Energy consumption (raw)'!K162*Lists!$H$84</f>
        <v>1771.54916</v>
      </c>
      <c r="M212" s="179">
        <f>'Energy consumption (raw)'!L162*Lists!$H$84</f>
        <v>0</v>
      </c>
      <c r="N212" s="179">
        <f>'Energy consumption (raw)'!M162*Lists!$H$84</f>
        <v>0</v>
      </c>
      <c r="O212" s="178">
        <f t="shared" si="57"/>
        <v>1771.54916</v>
      </c>
      <c r="P212">
        <f>'Energy consumption (raw)'!N162*Lists!$H$85</f>
        <v>0</v>
      </c>
      <c r="Q212">
        <f>'Energy consumption (raw)'!O162*Lists!$H$86</f>
        <v>0</v>
      </c>
      <c r="R212">
        <f>'Energy consumption (raw)'!P162*Lists!$H$87</f>
        <v>0</v>
      </c>
      <c r="S212">
        <f>'Energy consumption (raw)'!Q162*Lists!$H$88</f>
        <v>0</v>
      </c>
      <c r="T212">
        <f>'Energy consumption (raw)'!R162*Lists!$H$89</f>
        <v>0</v>
      </c>
      <c r="U212">
        <f>'Energy consumption (raw)'!S162*Lists!$H$90</f>
        <v>0</v>
      </c>
      <c r="V212">
        <f>'Energy consumption (raw)'!T162*Lists!$H$91</f>
        <v>0</v>
      </c>
      <c r="W212">
        <f>'Energy consumption (raw)'!U162*Lists!$H$92</f>
        <v>0</v>
      </c>
      <c r="X212">
        <f>'Energy consumption (raw)'!V162*Lists!$H$93</f>
        <v>0</v>
      </c>
      <c r="Y212">
        <f>'Energy consumption (raw)'!W162*Lists!$H$94</f>
        <v>0</v>
      </c>
      <c r="Z212">
        <f>'Energy consumption (raw)'!X162*Lists!$H$96*1000000</f>
        <v>0</v>
      </c>
      <c r="AA212">
        <f>'Energy consumption (raw)'!Y162*Lists!$H$97</f>
        <v>0</v>
      </c>
      <c r="AB212">
        <f>'Energy consumption (raw)'!Z162*Lists!$H$96</f>
        <v>0</v>
      </c>
      <c r="AC212">
        <f>'Energy consumption (raw)'!AA162*Lists!$H$98</f>
        <v>0</v>
      </c>
      <c r="AD212">
        <f>'Energy consumption (raw)'!AB162*Lists!$H$99</f>
        <v>0</v>
      </c>
      <c r="AE212">
        <f>'Energy consumption (raw)'!AC162*Lists!$H$101</f>
        <v>0</v>
      </c>
      <c r="AF212">
        <f>'Energy consumption (raw)'!AD162*Lists!$H$101</f>
        <v>0</v>
      </c>
      <c r="AG212">
        <f>'Energy consumption (raw)'!AE162*Lists!$H$101</f>
        <v>0</v>
      </c>
      <c r="AH212">
        <f>'Energy consumption (raw)'!AF162*Lists!$H$100</f>
        <v>0</v>
      </c>
      <c r="AI212" s="167">
        <f t="shared" si="58"/>
        <v>1771.54916</v>
      </c>
      <c r="AJ212" s="179">
        <f>'Energy consumption (raw)'!AG162</f>
        <v>1771.54916</v>
      </c>
      <c r="AK212" s="179">
        <f>'Energy consumption (raw)'!AH162</f>
        <v>2285.92</v>
      </c>
      <c r="AL212">
        <f>IF(ROUND(AI212,-3)=ROUND('Energy consumption (raw)'!AG162,-3),1,0)</f>
        <v>1</v>
      </c>
      <c r="AM212" s="179" t="str">
        <f>'Energy consumption (raw)'!AJ162</f>
        <v>1. Ha Noi</v>
      </c>
      <c r="AN212">
        <f>VLOOKUP(AM212,Lists!$F$9:$G$71,2,FALSE)</f>
        <v>1</v>
      </c>
    </row>
    <row r="213" spans="2:40" x14ac:dyDescent="0.25">
      <c r="B213" s="65" t="str">
        <f t="shared" si="56"/>
        <v>Industry61</v>
      </c>
      <c r="C213" s="179">
        <f>'Energy consumption (raw)'!B163</f>
        <v>61</v>
      </c>
      <c r="D213" s="179">
        <f>'Energy consumption (raw)'!C163</f>
        <v>0</v>
      </c>
      <c r="E213" s="179">
        <f>'Energy consumption (raw)'!D163</f>
        <v>0</v>
      </c>
      <c r="F213" s="179" t="str">
        <f>'Energy consumption (raw)'!E163</f>
        <v>Công nghiệp</v>
      </c>
      <c r="G213" s="179" t="str">
        <f>'Energy consumption (raw)'!F163</f>
        <v>Sãn xuất linh kiện điện tử</v>
      </c>
      <c r="H213" s="179" t="str">
        <f>'Energy consumption (raw)'!G163</f>
        <v>Industry</v>
      </c>
      <c r="I213" s="179" t="str">
        <f>'Energy consumption (raw)'!I163</f>
        <v>26 Manufacture of computer, electronic and optical products</v>
      </c>
      <c r="J213" s="179" t="str">
        <f>INDEX(Sector!$E$6:$E$46,MATCH('Energy consumption (toe)'!I213,Sector!$B$6:$B$46,FALSE))</f>
        <v>Manufacture of computer, electronic and optical products</v>
      </c>
      <c r="K213" s="179">
        <f>IFERROR('Energy consumption (raw)'!J163*Lists!$H$84,)</f>
        <v>0</v>
      </c>
      <c r="L213" s="179">
        <f>'Energy consumption (raw)'!K163*Lists!$H$84</f>
        <v>28209.897500000003</v>
      </c>
      <c r="M213" s="179">
        <f>'Energy consumption (raw)'!L163*Lists!$H$84</f>
        <v>0</v>
      </c>
      <c r="N213" s="179">
        <f>'Energy consumption (raw)'!M163*Lists!$H$84</f>
        <v>0</v>
      </c>
      <c r="O213" s="178">
        <f t="shared" si="57"/>
        <v>28209.897500000003</v>
      </c>
      <c r="P213">
        <f>'Energy consumption (raw)'!N163*Lists!$H$85</f>
        <v>0</v>
      </c>
      <c r="Q213">
        <f>'Energy consumption (raw)'!O163*Lists!$H$86</f>
        <v>0</v>
      </c>
      <c r="R213">
        <f>'Energy consumption (raw)'!P163*Lists!$H$87</f>
        <v>0</v>
      </c>
      <c r="S213">
        <f>'Energy consumption (raw)'!Q163*Lists!$H$88</f>
        <v>0</v>
      </c>
      <c r="T213">
        <f>'Energy consumption (raw)'!R163*Lists!$H$89</f>
        <v>0</v>
      </c>
      <c r="U213">
        <f>'Energy consumption (raw)'!S163*Lists!$H$90</f>
        <v>0</v>
      </c>
      <c r="V213">
        <f>'Energy consumption (raw)'!T163*Lists!$H$91</f>
        <v>0</v>
      </c>
      <c r="W213">
        <f>'Energy consumption (raw)'!U163*Lists!$H$92</f>
        <v>0</v>
      </c>
      <c r="X213">
        <f>'Energy consumption (raw)'!V163*Lists!$H$93</f>
        <v>0</v>
      </c>
      <c r="Y213">
        <f>'Energy consumption (raw)'!W163*Lists!$H$94</f>
        <v>0</v>
      </c>
      <c r="Z213">
        <f>'Energy consumption (raw)'!X163*Lists!$H$96*1000000</f>
        <v>0</v>
      </c>
      <c r="AA213">
        <f>'Energy consumption (raw)'!Y163*Lists!$H$97</f>
        <v>0</v>
      </c>
      <c r="AB213">
        <f>'Energy consumption (raw)'!Z163*Lists!$H$96</f>
        <v>0</v>
      </c>
      <c r="AC213">
        <f>'Energy consumption (raw)'!AA163*Lists!$H$98</f>
        <v>0</v>
      </c>
      <c r="AD213">
        <f>'Energy consumption (raw)'!AB163*Lists!$H$99</f>
        <v>0</v>
      </c>
      <c r="AE213">
        <f>'Energy consumption (raw)'!AC163*Lists!$H$101</f>
        <v>0</v>
      </c>
      <c r="AF213">
        <f>'Energy consumption (raw)'!AD163*Lists!$H$101</f>
        <v>0</v>
      </c>
      <c r="AG213">
        <f>'Energy consumption (raw)'!AE163*Lists!$H$101</f>
        <v>0</v>
      </c>
      <c r="AH213">
        <f>'Energy consumption (raw)'!AF163*Lists!$H$100</f>
        <v>0</v>
      </c>
      <c r="AI213" s="167">
        <f t="shared" si="58"/>
        <v>28209.897500000003</v>
      </c>
      <c r="AJ213" s="179">
        <f>'Energy consumption (raw)'!AG163</f>
        <v>28209.897500000003</v>
      </c>
      <c r="AK213" s="179">
        <f>'Energy consumption (raw)'!AH163</f>
        <v>24127.599999999999</v>
      </c>
      <c r="AL213">
        <f>IF(ROUND(AI213,-3)=ROUND('Energy consumption (raw)'!AG163,-3),1,0)</f>
        <v>1</v>
      </c>
      <c r="AM213" s="179" t="str">
        <f>'Energy consumption (raw)'!AJ163</f>
        <v>1. Ha Noi</v>
      </c>
      <c r="AN213">
        <f>VLOOKUP(AM213,Lists!$F$9:$G$71,2,FALSE)</f>
        <v>1</v>
      </c>
    </row>
    <row r="214" spans="2:40" x14ac:dyDescent="0.25">
      <c r="B214" s="65" t="str">
        <f t="shared" si="56"/>
        <v>Industry62</v>
      </c>
      <c r="C214" s="179">
        <f>'Energy consumption (raw)'!B164</f>
        <v>62</v>
      </c>
      <c r="D214" s="179">
        <f>'Energy consumption (raw)'!C164</f>
        <v>0</v>
      </c>
      <c r="E214" s="179">
        <f>'Energy consumption (raw)'!D164</f>
        <v>0</v>
      </c>
      <c r="F214" s="179" t="str">
        <f>'Energy consumption (raw)'!E164</f>
        <v>Công nghiệp</v>
      </c>
      <c r="G214" s="179" t="str">
        <f>'Energy consumption (raw)'!F164</f>
        <v>Sãn xuất linh kiện điện tử</v>
      </c>
      <c r="H214" s="179" t="str">
        <f>'Energy consumption (raw)'!G164</f>
        <v>Industry</v>
      </c>
      <c r="I214" s="179" t="str">
        <f>'Energy consumption (raw)'!I164</f>
        <v>26 Manufacture of computer, electronic and optical products</v>
      </c>
      <c r="J214" s="179" t="str">
        <f>INDEX(Sector!$E$6:$E$46,MATCH('Energy consumption (toe)'!I214,Sector!$B$6:$B$46,FALSE))</f>
        <v>Manufacture of computer, electronic and optical products</v>
      </c>
      <c r="K214" s="179">
        <f>IFERROR('Energy consumption (raw)'!J164*Lists!$H$84,)</f>
        <v>0</v>
      </c>
      <c r="L214" s="179">
        <f>'Energy consumption (raw)'!K164*Lists!$H$84</f>
        <v>1862.1232600000001</v>
      </c>
      <c r="M214" s="179">
        <f>'Energy consumption (raw)'!L164*Lists!$H$84</f>
        <v>0</v>
      </c>
      <c r="N214" s="179">
        <f>'Energy consumption (raw)'!M164*Lists!$H$84</f>
        <v>0</v>
      </c>
      <c r="O214" s="178">
        <f t="shared" si="57"/>
        <v>1862.1232600000001</v>
      </c>
      <c r="P214">
        <f>'Energy consumption (raw)'!N164*Lists!$H$85</f>
        <v>0</v>
      </c>
      <c r="Q214">
        <f>'Energy consumption (raw)'!O164*Lists!$H$86</f>
        <v>0</v>
      </c>
      <c r="R214">
        <f>'Energy consumption (raw)'!P164*Lists!$H$87</f>
        <v>0</v>
      </c>
      <c r="S214">
        <f>'Energy consumption (raw)'!Q164*Lists!$H$88</f>
        <v>0</v>
      </c>
      <c r="T214">
        <f>'Energy consumption (raw)'!R164*Lists!$H$89</f>
        <v>0</v>
      </c>
      <c r="U214">
        <f>'Energy consumption (raw)'!S164*Lists!$H$90</f>
        <v>0</v>
      </c>
      <c r="V214">
        <f>'Energy consumption (raw)'!T164*Lists!$H$91</f>
        <v>0</v>
      </c>
      <c r="W214">
        <f>'Energy consumption (raw)'!U164*Lists!$H$92</f>
        <v>0</v>
      </c>
      <c r="X214">
        <f>'Energy consumption (raw)'!V164*Lists!$H$93</f>
        <v>0</v>
      </c>
      <c r="Y214">
        <f>'Energy consumption (raw)'!W164*Lists!$H$94</f>
        <v>0</v>
      </c>
      <c r="Z214">
        <f>'Energy consumption (raw)'!X164*Lists!$H$96*1000000</f>
        <v>0</v>
      </c>
      <c r="AA214">
        <f>'Energy consumption (raw)'!Y164*Lists!$H$97</f>
        <v>0</v>
      </c>
      <c r="AB214">
        <f>'Energy consumption (raw)'!Z164*Lists!$H$96</f>
        <v>0</v>
      </c>
      <c r="AC214">
        <f>'Energy consumption (raw)'!AA164*Lists!$H$98</f>
        <v>0</v>
      </c>
      <c r="AD214">
        <f>'Energy consumption (raw)'!AB164*Lists!$H$99</f>
        <v>0</v>
      </c>
      <c r="AE214">
        <f>'Energy consumption (raw)'!AC164*Lists!$H$101</f>
        <v>0</v>
      </c>
      <c r="AF214">
        <f>'Energy consumption (raw)'!AD164*Lists!$H$101</f>
        <v>0</v>
      </c>
      <c r="AG214">
        <f>'Energy consumption (raw)'!AE164*Lists!$H$101</f>
        <v>0</v>
      </c>
      <c r="AH214">
        <f>'Energy consumption (raw)'!AF164*Lists!$H$100</f>
        <v>0</v>
      </c>
      <c r="AI214" s="167">
        <f t="shared" si="58"/>
        <v>1862.1232600000001</v>
      </c>
      <c r="AJ214" s="179">
        <f>'Energy consumption (raw)'!AG164</f>
        <v>1862.1232600000001</v>
      </c>
      <c r="AK214" s="179">
        <f>'Energy consumption (raw)'!AH164</f>
        <v>3047.35</v>
      </c>
      <c r="AL214">
        <f>IF(ROUND(AI214,-3)=ROUND('Energy consumption (raw)'!AG164,-3),1,0)</f>
        <v>1</v>
      </c>
      <c r="AM214" s="179" t="str">
        <f>'Energy consumption (raw)'!AJ164</f>
        <v>1. Ha Noi</v>
      </c>
      <c r="AN214">
        <f>VLOOKUP(AM214,Lists!$F$9:$G$71,2,FALSE)</f>
        <v>1</v>
      </c>
    </row>
    <row r="215" spans="2:40" x14ac:dyDescent="0.25">
      <c r="B215" s="65" t="str">
        <f t="shared" si="56"/>
        <v>Industry63</v>
      </c>
      <c r="C215" s="179">
        <f>'Energy consumption (raw)'!B165</f>
        <v>63</v>
      </c>
      <c r="D215" s="179">
        <f>'Energy consumption (raw)'!C165</f>
        <v>0</v>
      </c>
      <c r="E215" s="179">
        <f>'Energy consumption (raw)'!D165</f>
        <v>0</v>
      </c>
      <c r="F215" s="179" t="str">
        <f>'Energy consumption (raw)'!E165</f>
        <v>Công nghiệp</v>
      </c>
      <c r="G215" s="179" t="str">
        <f>'Energy consumption (raw)'!F165</f>
        <v>Sản xuất sản phẩm từ chất khoáng phi kim loại khác chưa được phân vào đâu</v>
      </c>
      <c r="H215" s="179" t="str">
        <f>'Energy consumption (raw)'!G165</f>
        <v>Industry</v>
      </c>
      <c r="I215" s="179" t="str">
        <f>'Energy consumption (raw)'!I165</f>
        <v>23 Manufacture of other non-metallic mineral products</v>
      </c>
      <c r="J215" s="179" t="str">
        <f>INDEX(Sector!$E$6:$E$46,MATCH('Energy consumption (toe)'!I215,Sector!$B$6:$B$46,FALSE))</f>
        <v>Manufacture of other non-metallic mineral products</v>
      </c>
      <c r="K215" s="179">
        <f>IFERROR('Energy consumption (raw)'!J165*Lists!$H$84,)</f>
        <v>0</v>
      </c>
      <c r="L215" s="179">
        <f>'Energy consumption (raw)'!K165*Lists!$H$84</f>
        <v>1862.1232600000001</v>
      </c>
      <c r="M215" s="179">
        <f>'Energy consumption (raw)'!L165*Lists!$H$84</f>
        <v>0</v>
      </c>
      <c r="N215" s="179">
        <f>'Energy consumption (raw)'!M165*Lists!$H$84</f>
        <v>0</v>
      </c>
      <c r="O215" s="178">
        <f t="shared" si="57"/>
        <v>1862.1232600000001</v>
      </c>
      <c r="P215">
        <f>'Energy consumption (raw)'!N165*Lists!$H$85</f>
        <v>0</v>
      </c>
      <c r="Q215">
        <f>'Energy consumption (raw)'!O165*Lists!$H$86</f>
        <v>0</v>
      </c>
      <c r="R215">
        <f>'Energy consumption (raw)'!P165*Lists!$H$87</f>
        <v>0</v>
      </c>
      <c r="S215">
        <f>'Energy consumption (raw)'!Q165*Lists!$H$88</f>
        <v>0</v>
      </c>
      <c r="T215">
        <f>'Energy consumption (raw)'!R165*Lists!$H$89</f>
        <v>0</v>
      </c>
      <c r="U215">
        <f>'Energy consumption (raw)'!S165*Lists!$H$90</f>
        <v>0</v>
      </c>
      <c r="V215">
        <f>'Energy consumption (raw)'!T165*Lists!$H$91</f>
        <v>0</v>
      </c>
      <c r="W215">
        <f>'Energy consumption (raw)'!U165*Lists!$H$92</f>
        <v>0</v>
      </c>
      <c r="X215">
        <f>'Energy consumption (raw)'!V165*Lists!$H$93</f>
        <v>0</v>
      </c>
      <c r="Y215">
        <f>'Energy consumption (raw)'!W165*Lists!$H$94</f>
        <v>0</v>
      </c>
      <c r="Z215">
        <f>'Energy consumption (raw)'!X165*Lists!$H$96*1000000</f>
        <v>0</v>
      </c>
      <c r="AA215">
        <f>'Energy consumption (raw)'!Y165*Lists!$H$97</f>
        <v>0</v>
      </c>
      <c r="AB215">
        <f>'Energy consumption (raw)'!Z165*Lists!$H$96</f>
        <v>0</v>
      </c>
      <c r="AC215">
        <f>'Energy consumption (raw)'!AA165*Lists!$H$98</f>
        <v>0</v>
      </c>
      <c r="AD215">
        <f>'Energy consumption (raw)'!AB165*Lists!$H$99</f>
        <v>0</v>
      </c>
      <c r="AE215">
        <f>'Energy consumption (raw)'!AC165*Lists!$H$101</f>
        <v>0</v>
      </c>
      <c r="AF215">
        <f>'Energy consumption (raw)'!AD165*Lists!$H$101</f>
        <v>0</v>
      </c>
      <c r="AG215">
        <f>'Energy consumption (raw)'!AE165*Lists!$H$101</f>
        <v>0</v>
      </c>
      <c r="AH215">
        <f>'Energy consumption (raw)'!AF165*Lists!$H$100</f>
        <v>0</v>
      </c>
      <c r="AI215" s="167">
        <f t="shared" si="58"/>
        <v>1862.1232600000001</v>
      </c>
      <c r="AJ215" s="179">
        <f>'Energy consumption (raw)'!AG165</f>
        <v>1862.1232600000001</v>
      </c>
      <c r="AK215" s="179">
        <f>'Energy consumption (raw)'!AH165</f>
        <v>1152.44</v>
      </c>
      <c r="AL215">
        <f>IF(ROUND(AI215,-3)=ROUND('Energy consumption (raw)'!AG165,-3),1,0)</f>
        <v>1</v>
      </c>
      <c r="AM215" s="179" t="str">
        <f>'Energy consumption (raw)'!AJ165</f>
        <v>1. Ha Noi</v>
      </c>
      <c r="AN215">
        <f>VLOOKUP(AM215,Lists!$F$9:$G$71,2,FALSE)</f>
        <v>1</v>
      </c>
    </row>
    <row r="216" spans="2:40" x14ac:dyDescent="0.25">
      <c r="B216" s="65" t="str">
        <f t="shared" si="56"/>
        <v>Industry64</v>
      </c>
      <c r="C216" s="179">
        <f>'Energy consumption (raw)'!B166</f>
        <v>64</v>
      </c>
      <c r="D216" s="179">
        <f>'Energy consumption (raw)'!C166</f>
        <v>0</v>
      </c>
      <c r="E216" s="179">
        <f>'Energy consumption (raw)'!D166</f>
        <v>0</v>
      </c>
      <c r="F216" s="179" t="str">
        <f>'Energy consumption (raw)'!E166</f>
        <v>Công nghiệp</v>
      </c>
      <c r="G216" s="179" t="str">
        <f>'Energy consumption (raw)'!F166</f>
        <v>Sản xuất plastic và cao su tổng hợp dạng nguyên sinh</v>
      </c>
      <c r="H216" s="179" t="str">
        <f>'Energy consumption (raw)'!G166</f>
        <v>Industry</v>
      </c>
      <c r="I216" s="179" t="str">
        <f>'Energy consumption (raw)'!I166</f>
        <v>22 Manufacture of rubber and plastics products</v>
      </c>
      <c r="J216" s="179" t="str">
        <f>INDEX(Sector!$E$6:$E$46,MATCH('Energy consumption (toe)'!I216,Sector!$B$6:$B$46,FALSE))</f>
        <v>Manufacture of rubber and plastics products</v>
      </c>
      <c r="K216" s="179">
        <f>IFERROR('Energy consumption (raw)'!J166*Lists!$H$84,)</f>
        <v>0</v>
      </c>
      <c r="L216" s="179">
        <f>'Energy consumption (raw)'!K166*Lists!$H$84</f>
        <v>1303.97387</v>
      </c>
      <c r="M216" s="179">
        <f>'Energy consumption (raw)'!L166*Lists!$H$84</f>
        <v>0</v>
      </c>
      <c r="N216" s="179">
        <f>'Energy consumption (raw)'!M166*Lists!$H$84</f>
        <v>0</v>
      </c>
      <c r="O216" s="178">
        <f t="shared" si="57"/>
        <v>1303.97387</v>
      </c>
      <c r="P216">
        <f>'Energy consumption (raw)'!N166*Lists!$H$85</f>
        <v>0</v>
      </c>
      <c r="Q216">
        <f>'Energy consumption (raw)'!O166*Lists!$H$86</f>
        <v>0</v>
      </c>
      <c r="R216">
        <f>'Energy consumption (raw)'!P166*Lists!$H$87</f>
        <v>0</v>
      </c>
      <c r="S216">
        <f>'Energy consumption (raw)'!Q166*Lists!$H$88</f>
        <v>0</v>
      </c>
      <c r="T216">
        <f>'Energy consumption (raw)'!R166*Lists!$H$89</f>
        <v>0</v>
      </c>
      <c r="U216">
        <f>'Energy consumption (raw)'!S166*Lists!$H$90</f>
        <v>0</v>
      </c>
      <c r="V216">
        <f>'Energy consumption (raw)'!T166*Lists!$H$91</f>
        <v>0</v>
      </c>
      <c r="W216">
        <f>'Energy consumption (raw)'!U166*Lists!$H$92</f>
        <v>0</v>
      </c>
      <c r="X216">
        <f>'Energy consumption (raw)'!V166*Lists!$H$93</f>
        <v>0</v>
      </c>
      <c r="Y216">
        <f>'Energy consumption (raw)'!W166*Lists!$H$94</f>
        <v>0</v>
      </c>
      <c r="Z216">
        <f>'Energy consumption (raw)'!X166*Lists!$H$96*1000000</f>
        <v>0</v>
      </c>
      <c r="AA216">
        <f>'Energy consumption (raw)'!Y166*Lists!$H$97</f>
        <v>0</v>
      </c>
      <c r="AB216">
        <f>'Energy consumption (raw)'!Z166*Lists!$H$96</f>
        <v>0</v>
      </c>
      <c r="AC216">
        <f>'Energy consumption (raw)'!AA166*Lists!$H$98</f>
        <v>0</v>
      </c>
      <c r="AD216">
        <f>'Energy consumption (raw)'!AB166*Lists!$H$99</f>
        <v>0</v>
      </c>
      <c r="AE216">
        <f>'Energy consumption (raw)'!AC166*Lists!$H$101</f>
        <v>0</v>
      </c>
      <c r="AF216">
        <f>'Energy consumption (raw)'!AD166*Lists!$H$101</f>
        <v>0</v>
      </c>
      <c r="AG216">
        <f>'Energy consumption (raw)'!AE166*Lists!$H$101</f>
        <v>0</v>
      </c>
      <c r="AH216">
        <f>'Energy consumption (raw)'!AF166*Lists!$H$100</f>
        <v>0</v>
      </c>
      <c r="AI216" s="167">
        <f t="shared" si="58"/>
        <v>1303.97387</v>
      </c>
      <c r="AJ216" s="179">
        <f>'Energy consumption (raw)'!AG166</f>
        <v>1303.97387</v>
      </c>
      <c r="AK216" s="179">
        <f>'Energy consumption (raw)'!AH166</f>
        <v>1015.19</v>
      </c>
      <c r="AL216">
        <f>IF(ROUND(AI216,-3)=ROUND('Energy consumption (raw)'!AG166,-3),1,0)</f>
        <v>1</v>
      </c>
      <c r="AM216" s="179" t="str">
        <f>'Energy consumption (raw)'!AJ166</f>
        <v>1. Ha Noi</v>
      </c>
      <c r="AN216">
        <f>VLOOKUP(AM216,Lists!$F$9:$G$71,2,FALSE)</f>
        <v>1</v>
      </c>
    </row>
    <row r="217" spans="2:40" x14ac:dyDescent="0.25">
      <c r="B217" s="65" t="str">
        <f t="shared" si="56"/>
        <v>Industry65</v>
      </c>
      <c r="C217" s="179">
        <f>'Energy consumption (raw)'!B167</f>
        <v>65</v>
      </c>
      <c r="D217" s="179">
        <f>'Energy consumption (raw)'!C167</f>
        <v>0</v>
      </c>
      <c r="E217" s="179">
        <f>'Energy consumption (raw)'!D167</f>
        <v>0</v>
      </c>
      <c r="F217" s="179" t="str">
        <f>'Energy consumption (raw)'!E167</f>
        <v>Công nghiệp</v>
      </c>
      <c r="G217" s="179" t="str">
        <f>'Energy consumption (raw)'!F167</f>
        <v>Sản xuất máy bay, tàu vũ trụ và máy móc liên quan</v>
      </c>
      <c r="H217" s="179" t="str">
        <f>'Energy consumption (raw)'!G167</f>
        <v>Industry</v>
      </c>
      <c r="I217" s="179" t="str">
        <f>'Energy consumption (raw)'!I167</f>
        <v>28 Manufacture of machinery and equipment n.e.c.</v>
      </c>
      <c r="J217" s="179" t="str">
        <f>INDEX(Sector!$E$6:$E$46,MATCH('Energy consumption (toe)'!I217,Sector!$B$6:$B$46,FALSE))</f>
        <v>Manufacture of machinery and equipment n.e.c.</v>
      </c>
      <c r="K217" s="179">
        <f>IFERROR('Energy consumption (raw)'!J167*Lists!$H$84,)</f>
        <v>1240.49485</v>
      </c>
      <c r="L217" s="179">
        <f>'Energy consumption (raw)'!K167*Lists!$H$84</f>
        <v>1230.7508050000001</v>
      </c>
      <c r="M217" s="179">
        <f>'Energy consumption (raw)'!L167*Lists!$H$84</f>
        <v>0</v>
      </c>
      <c r="N217" s="179">
        <f>'Energy consumption (raw)'!M167*Lists!$H$84</f>
        <v>0</v>
      </c>
      <c r="O217" s="178">
        <f t="shared" si="57"/>
        <v>1230.7508050000001</v>
      </c>
      <c r="P217">
        <f>'Energy consumption (raw)'!N167*Lists!$H$85</f>
        <v>0</v>
      </c>
      <c r="Q217">
        <f>'Energy consumption (raw)'!O167*Lists!$H$86</f>
        <v>0</v>
      </c>
      <c r="R217">
        <f>'Energy consumption (raw)'!P167*Lists!$H$87</f>
        <v>0</v>
      </c>
      <c r="S217">
        <f>'Energy consumption (raw)'!Q167*Lists!$H$88</f>
        <v>0</v>
      </c>
      <c r="T217">
        <f>'Energy consumption (raw)'!R167*Lists!$H$89</f>
        <v>0</v>
      </c>
      <c r="U217">
        <f>'Energy consumption (raw)'!S167*Lists!$H$90</f>
        <v>0</v>
      </c>
      <c r="V217">
        <f>'Energy consumption (raw)'!T167*Lists!$H$91</f>
        <v>0</v>
      </c>
      <c r="W217">
        <f>'Energy consumption (raw)'!U167*Lists!$H$92</f>
        <v>0</v>
      </c>
      <c r="X217">
        <f>'Energy consumption (raw)'!V167*Lists!$H$93</f>
        <v>0</v>
      </c>
      <c r="Y217">
        <f>'Energy consumption (raw)'!W167*Lists!$H$94</f>
        <v>0</v>
      </c>
      <c r="Z217">
        <f>'Energy consumption (raw)'!X167*Lists!$H$96*1000000</f>
        <v>0</v>
      </c>
      <c r="AA217">
        <f>'Energy consumption (raw)'!Y167*Lists!$H$97</f>
        <v>0</v>
      </c>
      <c r="AB217">
        <f>'Energy consumption (raw)'!Z167*Lists!$H$96</f>
        <v>0</v>
      </c>
      <c r="AC217">
        <f>'Energy consumption (raw)'!AA167*Lists!$H$98</f>
        <v>0</v>
      </c>
      <c r="AD217">
        <f>'Energy consumption (raw)'!AB167*Lists!$H$99</f>
        <v>0</v>
      </c>
      <c r="AE217">
        <f>'Energy consumption (raw)'!AC167*Lists!$H$101</f>
        <v>0</v>
      </c>
      <c r="AF217">
        <f>'Energy consumption (raw)'!AD167*Lists!$H$101</f>
        <v>0</v>
      </c>
      <c r="AG217">
        <f>'Energy consumption (raw)'!AE167*Lists!$H$101</f>
        <v>0</v>
      </c>
      <c r="AH217">
        <f>'Energy consumption (raw)'!AF167*Lists!$H$100</f>
        <v>0</v>
      </c>
      <c r="AI217" s="167">
        <f t="shared" si="58"/>
        <v>1230.7508050000001</v>
      </c>
      <c r="AJ217" s="179">
        <f>'Energy consumption (raw)'!AG167</f>
        <v>1230.7508050000001</v>
      </c>
      <c r="AK217" s="179">
        <f>'Energy consumption (raw)'!AH167</f>
        <v>1993.96</v>
      </c>
      <c r="AL217">
        <f>IF(ROUND(AI217,-3)=ROUND('Energy consumption (raw)'!AG167,-3),1,0)</f>
        <v>1</v>
      </c>
      <c r="AM217" s="179" t="str">
        <f>'Energy consumption (raw)'!AJ167</f>
        <v>1. Ha Noi</v>
      </c>
      <c r="AN217">
        <f>VLOOKUP(AM217,Lists!$F$9:$G$71,2,FALSE)</f>
        <v>1</v>
      </c>
    </row>
    <row r="218" spans="2:40" x14ac:dyDescent="0.25">
      <c r="B218" s="65" t="str">
        <f t="shared" si="56"/>
        <v>Industry66</v>
      </c>
      <c r="C218" s="179">
        <f>'Energy consumption (raw)'!B168</f>
        <v>66</v>
      </c>
      <c r="D218" s="179">
        <f>'Energy consumption (raw)'!C168</f>
        <v>0</v>
      </c>
      <c r="E218" s="179">
        <f>'Energy consumption (raw)'!D168</f>
        <v>0</v>
      </c>
      <c r="F218" s="179" t="str">
        <f>'Energy consumption (raw)'!E168</f>
        <v>Công Nghiệp</v>
      </c>
      <c r="G218" s="179" t="str">
        <f>'Energy consumption (raw)'!F168</f>
        <v>Sản xuất thiết bị truyền thông</v>
      </c>
      <c r="H218" s="179" t="str">
        <f>'Energy consumption (raw)'!G168</f>
        <v>Industry</v>
      </c>
      <c r="I218" s="179" t="str">
        <f>'Energy consumption (raw)'!I168</f>
        <v>26 Manufacture of computer, electronic and optical products</v>
      </c>
      <c r="J218" s="179" t="str">
        <f>INDEX(Sector!$E$6:$E$46,MATCH('Energy consumption (toe)'!I218,Sector!$B$6:$B$46,FALSE))</f>
        <v>Manufacture of computer, electronic and optical products</v>
      </c>
      <c r="K218" s="179">
        <f>IFERROR('Energy consumption (raw)'!J168*Lists!$H$84,)</f>
        <v>0</v>
      </c>
      <c r="L218" s="179">
        <f>'Energy consumption (raw)'!K168*Lists!$H$84</f>
        <v>1589.0122600000002</v>
      </c>
      <c r="M218" s="179">
        <f>'Energy consumption (raw)'!L168*Lists!$H$84</f>
        <v>0</v>
      </c>
      <c r="N218" s="179">
        <f>'Energy consumption (raw)'!M168*Lists!$H$84</f>
        <v>0</v>
      </c>
      <c r="O218" s="178">
        <f t="shared" si="57"/>
        <v>1589.0122600000002</v>
      </c>
      <c r="P218">
        <f>'Energy consumption (raw)'!N168*Lists!$H$85</f>
        <v>0</v>
      </c>
      <c r="Q218">
        <f>'Energy consumption (raw)'!O168*Lists!$H$86</f>
        <v>0</v>
      </c>
      <c r="R218">
        <f>'Energy consumption (raw)'!P168*Lists!$H$87</f>
        <v>0</v>
      </c>
      <c r="S218">
        <f>'Energy consumption (raw)'!Q168*Lists!$H$88</f>
        <v>0</v>
      </c>
      <c r="T218">
        <f>'Energy consumption (raw)'!R168*Lists!$H$89</f>
        <v>0</v>
      </c>
      <c r="U218">
        <f>'Energy consumption (raw)'!S168*Lists!$H$90</f>
        <v>0</v>
      </c>
      <c r="V218">
        <f>'Energy consumption (raw)'!T168*Lists!$H$91</f>
        <v>0</v>
      </c>
      <c r="W218">
        <f>'Energy consumption (raw)'!U168*Lists!$H$92</f>
        <v>0</v>
      </c>
      <c r="X218">
        <f>'Energy consumption (raw)'!V168*Lists!$H$93</f>
        <v>0</v>
      </c>
      <c r="Y218">
        <f>'Energy consumption (raw)'!W168*Lists!$H$94</f>
        <v>0</v>
      </c>
      <c r="Z218">
        <f>'Energy consumption (raw)'!X168*Lists!$H$96*1000000</f>
        <v>0</v>
      </c>
      <c r="AA218">
        <f>'Energy consumption (raw)'!Y168*Lists!$H$97</f>
        <v>0</v>
      </c>
      <c r="AB218">
        <f>'Energy consumption (raw)'!Z168*Lists!$H$96</f>
        <v>0</v>
      </c>
      <c r="AC218">
        <f>'Energy consumption (raw)'!AA168*Lists!$H$98</f>
        <v>0</v>
      </c>
      <c r="AD218">
        <f>'Energy consumption (raw)'!AB168*Lists!$H$99</f>
        <v>0</v>
      </c>
      <c r="AE218">
        <f>'Energy consumption (raw)'!AC168*Lists!$H$101</f>
        <v>0</v>
      </c>
      <c r="AF218">
        <f>'Energy consumption (raw)'!AD168*Lists!$H$101</f>
        <v>0</v>
      </c>
      <c r="AG218">
        <f>'Energy consumption (raw)'!AE168*Lists!$H$101</f>
        <v>0</v>
      </c>
      <c r="AH218">
        <f>'Energy consumption (raw)'!AF168*Lists!$H$100</f>
        <v>0</v>
      </c>
      <c r="AI218" s="167">
        <f t="shared" si="58"/>
        <v>1589.0122600000002</v>
      </c>
      <c r="AJ218" s="179">
        <f>'Energy consumption (raw)'!AG168</f>
        <v>1589.0122600000002</v>
      </c>
      <c r="AK218" s="179">
        <f>'Energy consumption (raw)'!AH168</f>
        <v>0</v>
      </c>
      <c r="AL218">
        <f>IF(ROUND(AI218,-3)=ROUND('Energy consumption (raw)'!AG168,-3),1,0)</f>
        <v>1</v>
      </c>
      <c r="AM218" s="179" t="str">
        <f>'Energy consumption (raw)'!AJ168</f>
        <v>1. Ha Noi</v>
      </c>
      <c r="AN218">
        <f>VLOOKUP(AM218,Lists!$F$9:$G$71,2,FALSE)</f>
        <v>1</v>
      </c>
    </row>
    <row r="219" spans="2:40" x14ac:dyDescent="0.25">
      <c r="B219" s="65" t="str">
        <f t="shared" si="56"/>
        <v>Industry67</v>
      </c>
      <c r="C219" s="179">
        <f>'Energy consumption (raw)'!B169</f>
        <v>67</v>
      </c>
      <c r="D219" s="179">
        <f>'Energy consumption (raw)'!C169</f>
        <v>0</v>
      </c>
      <c r="E219" s="179">
        <f>'Energy consumption (raw)'!D169</f>
        <v>0</v>
      </c>
      <c r="F219" s="179" t="str">
        <f>'Energy consumption (raw)'!E169</f>
        <v>Công nghiệp</v>
      </c>
      <c r="G219" s="179" t="str">
        <f>'Energy consumption (raw)'!F169</f>
        <v>Sản xuất sản phẩm từ plastic</v>
      </c>
      <c r="H219" s="179" t="str">
        <f>'Energy consumption (raw)'!G169</f>
        <v>Industry</v>
      </c>
      <c r="I219" s="179" t="str">
        <f>'Energy consumption (raw)'!I169</f>
        <v>22 Manufacture of rubber and plastics products</v>
      </c>
      <c r="J219" s="179" t="str">
        <f>INDEX(Sector!$E$6:$E$46,MATCH('Energy consumption (toe)'!I219,Sector!$B$6:$B$46,FALSE))</f>
        <v>Manufacture of rubber and plastics products</v>
      </c>
      <c r="K219" s="179">
        <f>IFERROR('Energy consumption (raw)'!J169*Lists!$H$84,)</f>
        <v>0</v>
      </c>
      <c r="L219" s="179">
        <f>'Energy consumption (raw)'!K169*Lists!$H$84</f>
        <v>1192.726656</v>
      </c>
      <c r="M219" s="179">
        <f>'Energy consumption (raw)'!L169*Lists!$H$84</f>
        <v>0</v>
      </c>
      <c r="N219" s="179">
        <f>'Energy consumption (raw)'!M169*Lists!$H$84</f>
        <v>0</v>
      </c>
      <c r="O219" s="178">
        <f t="shared" si="57"/>
        <v>1192.726656</v>
      </c>
      <c r="P219">
        <f>'Energy consumption (raw)'!N169*Lists!$H$85</f>
        <v>0</v>
      </c>
      <c r="Q219">
        <f>'Energy consumption (raw)'!O169*Lists!$H$86</f>
        <v>0</v>
      </c>
      <c r="R219">
        <f>'Energy consumption (raw)'!P169*Lists!$H$87</f>
        <v>0</v>
      </c>
      <c r="S219">
        <f>'Energy consumption (raw)'!Q169*Lists!$H$88</f>
        <v>0</v>
      </c>
      <c r="T219">
        <f>'Energy consumption (raw)'!R169*Lists!$H$89</f>
        <v>0</v>
      </c>
      <c r="U219">
        <f>'Energy consumption (raw)'!S169*Lists!$H$90</f>
        <v>0</v>
      </c>
      <c r="V219">
        <f>'Energy consumption (raw)'!T169*Lists!$H$91</f>
        <v>0</v>
      </c>
      <c r="W219">
        <f>'Energy consumption (raw)'!U169*Lists!$H$92</f>
        <v>0</v>
      </c>
      <c r="X219">
        <f>'Energy consumption (raw)'!V169*Lists!$H$93</f>
        <v>0</v>
      </c>
      <c r="Y219">
        <f>'Energy consumption (raw)'!W169*Lists!$H$94</f>
        <v>0</v>
      </c>
      <c r="Z219">
        <f>'Energy consumption (raw)'!X169*Lists!$H$96*1000000</f>
        <v>0</v>
      </c>
      <c r="AA219">
        <f>'Energy consumption (raw)'!Y169*Lists!$H$97</f>
        <v>0</v>
      </c>
      <c r="AB219">
        <f>'Energy consumption (raw)'!Z169*Lists!$H$96</f>
        <v>0</v>
      </c>
      <c r="AC219">
        <f>'Energy consumption (raw)'!AA169*Lists!$H$98</f>
        <v>0</v>
      </c>
      <c r="AD219">
        <f>'Energy consumption (raw)'!AB169*Lists!$H$99</f>
        <v>0</v>
      </c>
      <c r="AE219">
        <f>'Energy consumption (raw)'!AC169*Lists!$H$101</f>
        <v>0</v>
      </c>
      <c r="AF219">
        <f>'Energy consumption (raw)'!AD169*Lists!$H$101</f>
        <v>0</v>
      </c>
      <c r="AG219">
        <f>'Energy consumption (raw)'!AE169*Lists!$H$101</f>
        <v>0</v>
      </c>
      <c r="AH219">
        <f>'Energy consumption (raw)'!AF169*Lists!$H$100</f>
        <v>0</v>
      </c>
      <c r="AI219" s="167">
        <f t="shared" si="58"/>
        <v>1192.726656</v>
      </c>
      <c r="AJ219" s="179">
        <f>'Energy consumption (raw)'!AG169</f>
        <v>1192.726656</v>
      </c>
      <c r="AK219" s="179">
        <f>'Energy consumption (raw)'!AH169</f>
        <v>0</v>
      </c>
      <c r="AL219">
        <f>IF(ROUND(AI219,-3)=ROUND('Energy consumption (raw)'!AG169,-3),1,0)</f>
        <v>1</v>
      </c>
      <c r="AM219" s="179" t="str">
        <f>'Energy consumption (raw)'!AJ169</f>
        <v>1. Ha Noi</v>
      </c>
      <c r="AN219">
        <f>VLOOKUP(AM219,Lists!$F$9:$G$71,2,FALSE)</f>
        <v>1</v>
      </c>
    </row>
    <row r="220" spans="2:40" x14ac:dyDescent="0.25">
      <c r="B220" s="65" t="str">
        <f t="shared" si="56"/>
        <v>Industry68</v>
      </c>
      <c r="C220" s="179">
        <f>'Energy consumption (raw)'!B170</f>
        <v>68</v>
      </c>
      <c r="D220" s="179">
        <f>'Energy consumption (raw)'!C170</f>
        <v>0</v>
      </c>
      <c r="E220" s="179">
        <f>'Energy consumption (raw)'!D170</f>
        <v>0</v>
      </c>
      <c r="F220" s="179" t="str">
        <f>'Energy consumption (raw)'!E170</f>
        <v>Công nghiệp</v>
      </c>
      <c r="G220" s="179" t="str">
        <f>'Energy consumption (raw)'!F170</f>
        <v>Sản xuất đồ uống</v>
      </c>
      <c r="H220" s="179" t="str">
        <f>'Energy consumption (raw)'!G170</f>
        <v>Industry</v>
      </c>
      <c r="I220" s="179" t="str">
        <f>'Energy consumption (raw)'!I170</f>
        <v>11 Manufacture of beverages</v>
      </c>
      <c r="J220" s="179" t="str">
        <f>INDEX(Sector!$E$6:$E$46,MATCH('Energy consumption (toe)'!I220,Sector!$B$6:$B$46,FALSE))</f>
        <v>Manufacture of beverages</v>
      </c>
      <c r="K220" s="179">
        <f>IFERROR('Energy consumption (raw)'!J170*Lists!$H$84,)</f>
        <v>2704.3543800000002</v>
      </c>
      <c r="L220" s="179">
        <f>'Energy consumption (raw)'!K170*Lists!$H$84</f>
        <v>2704.3543800000002</v>
      </c>
      <c r="M220" s="179">
        <f>'Energy consumption (raw)'!L170*Lists!$H$84</f>
        <v>0</v>
      </c>
      <c r="N220" s="179">
        <f>'Energy consumption (raw)'!M170*Lists!$H$84</f>
        <v>0</v>
      </c>
      <c r="O220" s="178">
        <f t="shared" si="57"/>
        <v>2704.3543800000002</v>
      </c>
      <c r="P220">
        <f>'Energy consumption (raw)'!N170*Lists!$H$85</f>
        <v>0</v>
      </c>
      <c r="Q220">
        <f>'Energy consumption (raw)'!O170*Lists!$H$86</f>
        <v>0</v>
      </c>
      <c r="R220">
        <f>'Energy consumption (raw)'!P170*Lists!$H$87</f>
        <v>0</v>
      </c>
      <c r="S220">
        <f>'Energy consumption (raw)'!Q170*Lists!$H$88</f>
        <v>0</v>
      </c>
      <c r="T220">
        <f>'Energy consumption (raw)'!R170*Lists!$H$89</f>
        <v>0</v>
      </c>
      <c r="U220">
        <f>'Energy consumption (raw)'!S170*Lists!$H$90</f>
        <v>0</v>
      </c>
      <c r="V220">
        <f>'Energy consumption (raw)'!T170*Lists!$H$91</f>
        <v>0</v>
      </c>
      <c r="W220">
        <f>'Energy consumption (raw)'!U170*Lists!$H$92</f>
        <v>0</v>
      </c>
      <c r="X220">
        <f>'Energy consumption (raw)'!V170*Lists!$H$93</f>
        <v>0</v>
      </c>
      <c r="Y220">
        <f>'Energy consumption (raw)'!W170*Lists!$H$94</f>
        <v>0</v>
      </c>
      <c r="Z220">
        <f>'Energy consumption (raw)'!X170*Lists!$H$96*1000000</f>
        <v>0</v>
      </c>
      <c r="AA220">
        <f>'Energy consumption (raw)'!Y170*Lists!$H$97</f>
        <v>0</v>
      </c>
      <c r="AB220">
        <f>'Energy consumption (raw)'!Z170*Lists!$H$96</f>
        <v>0</v>
      </c>
      <c r="AC220">
        <f>'Energy consumption (raw)'!AA170*Lists!$H$98</f>
        <v>0</v>
      </c>
      <c r="AD220">
        <f>'Energy consumption (raw)'!AB170*Lists!$H$99</f>
        <v>0</v>
      </c>
      <c r="AE220">
        <f>'Energy consumption (raw)'!AC170*Lists!$H$101</f>
        <v>0</v>
      </c>
      <c r="AF220">
        <f>'Energy consumption (raw)'!AD170*Lists!$H$101</f>
        <v>0</v>
      </c>
      <c r="AG220">
        <f>'Energy consumption (raw)'!AE170*Lists!$H$101</f>
        <v>0</v>
      </c>
      <c r="AH220">
        <f>'Energy consumption (raw)'!AF170*Lists!$H$100</f>
        <v>0</v>
      </c>
      <c r="AI220" s="167">
        <f t="shared" si="58"/>
        <v>2704.3543800000002</v>
      </c>
      <c r="AJ220" s="179">
        <f>'Energy consumption (raw)'!AG170</f>
        <v>2704.3543800000002</v>
      </c>
      <c r="AK220" s="179">
        <f>'Energy consumption (raw)'!AH170</f>
        <v>3223.62</v>
      </c>
      <c r="AL220">
        <f>IF(ROUND(AI220,-3)=ROUND('Energy consumption (raw)'!AG170,-3),1,0)</f>
        <v>1</v>
      </c>
      <c r="AM220" s="179" t="str">
        <f>'Energy consumption (raw)'!AJ170</f>
        <v>1. Ha Noi</v>
      </c>
      <c r="AN220">
        <f>VLOOKUP(AM220,Lists!$F$9:$G$71,2,FALSE)</f>
        <v>1</v>
      </c>
    </row>
    <row r="221" spans="2:40" x14ac:dyDescent="0.25">
      <c r="B221" s="65" t="str">
        <f t="shared" si="56"/>
        <v>Industry69</v>
      </c>
      <c r="C221" s="179">
        <f>'Energy consumption (raw)'!B171</f>
        <v>69</v>
      </c>
      <c r="D221" s="179">
        <f>'Energy consumption (raw)'!C171</f>
        <v>0</v>
      </c>
      <c r="E221" s="179">
        <f>'Energy consumption (raw)'!D171</f>
        <v>0</v>
      </c>
      <c r="F221" s="179" t="str">
        <f>'Energy consumption (raw)'!E171</f>
        <v>Công nghiệp</v>
      </c>
      <c r="G221" s="179" t="str">
        <f>'Energy consumption (raw)'!F171</f>
        <v>Sản xuất sản phẩm khác bằng kim loại chưa được phân vào đâu</v>
      </c>
      <c r="H221" s="179" t="str">
        <f>'Energy consumption (raw)'!G171</f>
        <v>Industry</v>
      </c>
      <c r="I221" s="179" t="str">
        <f>'Energy consumption (raw)'!I171</f>
        <v>25 Manufacture of fabricated metal products, except machinery and equipment</v>
      </c>
      <c r="J221" s="179" t="str">
        <f>INDEX(Sector!$E$6:$E$46,MATCH('Energy consumption (toe)'!I221,Sector!$B$6:$B$46,FALSE))</f>
        <v>Manufacture of fabricated metal products, except machinery and equipment</v>
      </c>
      <c r="K221" s="179">
        <f>IFERROR('Energy consumption (raw)'!J171*Lists!$H$84,)</f>
        <v>0</v>
      </c>
      <c r="L221" s="179">
        <f>'Energy consumption (raw)'!K171*Lists!$H$84</f>
        <v>1783.4302600000001</v>
      </c>
      <c r="M221" s="179">
        <f>'Energy consumption (raw)'!L171*Lists!$H$84</f>
        <v>0</v>
      </c>
      <c r="N221" s="179">
        <f>'Energy consumption (raw)'!M171*Lists!$H$84</f>
        <v>0</v>
      </c>
      <c r="O221" s="178">
        <f t="shared" si="57"/>
        <v>1783.4302600000001</v>
      </c>
      <c r="P221">
        <f>'Energy consumption (raw)'!N171*Lists!$H$85</f>
        <v>0</v>
      </c>
      <c r="Q221">
        <f>'Energy consumption (raw)'!O171*Lists!$H$86</f>
        <v>0</v>
      </c>
      <c r="R221">
        <f>'Energy consumption (raw)'!P171*Lists!$H$87</f>
        <v>0</v>
      </c>
      <c r="S221">
        <f>'Energy consumption (raw)'!Q171*Lists!$H$88</f>
        <v>0</v>
      </c>
      <c r="T221">
        <f>'Energy consumption (raw)'!R171*Lists!$H$89</f>
        <v>0</v>
      </c>
      <c r="U221">
        <f>'Energy consumption (raw)'!S171*Lists!$H$90</f>
        <v>0</v>
      </c>
      <c r="V221">
        <f>'Energy consumption (raw)'!T171*Lists!$H$91</f>
        <v>0</v>
      </c>
      <c r="W221">
        <f>'Energy consumption (raw)'!U171*Lists!$H$92</f>
        <v>0</v>
      </c>
      <c r="X221">
        <f>'Energy consumption (raw)'!V171*Lists!$H$93</f>
        <v>0</v>
      </c>
      <c r="Y221">
        <f>'Energy consumption (raw)'!W171*Lists!$H$94</f>
        <v>0</v>
      </c>
      <c r="Z221">
        <f>'Energy consumption (raw)'!X171*Lists!$H$96*1000000</f>
        <v>0</v>
      </c>
      <c r="AA221">
        <f>'Energy consumption (raw)'!Y171*Lists!$H$97</f>
        <v>0</v>
      </c>
      <c r="AB221">
        <f>'Energy consumption (raw)'!Z171*Lists!$H$96</f>
        <v>0</v>
      </c>
      <c r="AC221">
        <f>'Energy consumption (raw)'!AA171*Lists!$H$98</f>
        <v>0</v>
      </c>
      <c r="AD221">
        <f>'Energy consumption (raw)'!AB171*Lists!$H$99</f>
        <v>0</v>
      </c>
      <c r="AE221">
        <f>'Energy consumption (raw)'!AC171*Lists!$H$101</f>
        <v>0</v>
      </c>
      <c r="AF221">
        <f>'Energy consumption (raw)'!AD171*Lists!$H$101</f>
        <v>0</v>
      </c>
      <c r="AG221">
        <f>'Energy consumption (raw)'!AE171*Lists!$H$101</f>
        <v>0</v>
      </c>
      <c r="AH221">
        <f>'Energy consumption (raw)'!AF171*Lists!$H$100</f>
        <v>0</v>
      </c>
      <c r="AI221" s="167">
        <f t="shared" si="58"/>
        <v>1783.4302600000001</v>
      </c>
      <c r="AJ221" s="179">
        <f>'Energy consumption (raw)'!AG171</f>
        <v>1783.4302600000001</v>
      </c>
      <c r="AK221" s="179">
        <f>'Energy consumption (raw)'!AH171</f>
        <v>2377.94</v>
      </c>
      <c r="AL221">
        <f>IF(ROUND(AI221,-3)=ROUND('Energy consumption (raw)'!AG171,-3),1,0)</f>
        <v>1</v>
      </c>
      <c r="AM221" s="179" t="str">
        <f>'Energy consumption (raw)'!AJ171</f>
        <v>1. Ha Noi</v>
      </c>
      <c r="AN221">
        <f>VLOOKUP(AM221,Lists!$F$9:$G$71,2,FALSE)</f>
        <v>1</v>
      </c>
    </row>
    <row r="222" spans="2:40" x14ac:dyDescent="0.25">
      <c r="B222" s="65" t="str">
        <f t="shared" si="56"/>
        <v>Industry70</v>
      </c>
      <c r="C222" s="179">
        <f>'Energy consumption (raw)'!B172</f>
        <v>70</v>
      </c>
      <c r="D222" s="179">
        <f>'Energy consumption (raw)'!C172</f>
        <v>0</v>
      </c>
      <c r="E222" s="179">
        <f>'Energy consumption (raw)'!D172</f>
        <v>0</v>
      </c>
      <c r="F222" s="179" t="str">
        <f>'Energy consumption (raw)'!E172</f>
        <v>Công nghiệp</v>
      </c>
      <c r="G222" s="179" t="str">
        <f>'Energy consumption (raw)'!F172</f>
        <v>Sản xuất bia và mạch nha ủ men bia</v>
      </c>
      <c r="H222" s="179" t="str">
        <f>'Energy consumption (raw)'!G172</f>
        <v>Industry</v>
      </c>
      <c r="I222" s="179" t="str">
        <f>'Energy consumption (raw)'!I172</f>
        <v>11 Manufacture of beverages</v>
      </c>
      <c r="J222" s="179" t="str">
        <f>INDEX(Sector!$E$6:$E$46,MATCH('Energy consumption (toe)'!I222,Sector!$B$6:$B$46,FALSE))</f>
        <v>Manufacture of beverages</v>
      </c>
      <c r="K222" s="179">
        <f>IFERROR('Energy consumption (raw)'!J172*Lists!$H$84,)</f>
        <v>0</v>
      </c>
      <c r="L222" s="179">
        <f>'Energy consumption (raw)'!K172*Lists!$H$84</f>
        <v>1343.3203700000001</v>
      </c>
      <c r="M222" s="179">
        <f>'Energy consumption (raw)'!L172*Lists!$H$84</f>
        <v>0</v>
      </c>
      <c r="N222" s="179">
        <f>'Energy consumption (raw)'!M172*Lists!$H$84</f>
        <v>0</v>
      </c>
      <c r="O222" s="178">
        <f t="shared" si="57"/>
        <v>1343.3203700000001</v>
      </c>
      <c r="P222">
        <f>'Energy consumption (raw)'!N172*Lists!$H$85</f>
        <v>0</v>
      </c>
      <c r="Q222">
        <f>'Energy consumption (raw)'!O172*Lists!$H$86</f>
        <v>0</v>
      </c>
      <c r="R222">
        <f>'Energy consumption (raw)'!P172*Lists!$H$87</f>
        <v>0</v>
      </c>
      <c r="S222">
        <f>'Energy consumption (raw)'!Q172*Lists!$H$88</f>
        <v>0</v>
      </c>
      <c r="T222">
        <f>'Energy consumption (raw)'!R172*Lists!$H$89</f>
        <v>0</v>
      </c>
      <c r="U222">
        <f>'Energy consumption (raw)'!S172*Lists!$H$90</f>
        <v>0</v>
      </c>
      <c r="V222">
        <f>'Energy consumption (raw)'!T172*Lists!$H$91</f>
        <v>0</v>
      </c>
      <c r="W222">
        <f>'Energy consumption (raw)'!U172*Lists!$H$92</f>
        <v>0</v>
      </c>
      <c r="X222">
        <f>'Energy consumption (raw)'!V172*Lists!$H$93</f>
        <v>0</v>
      </c>
      <c r="Y222">
        <f>'Energy consumption (raw)'!W172*Lists!$H$94</f>
        <v>0</v>
      </c>
      <c r="Z222">
        <f>'Energy consumption (raw)'!X172*Lists!$H$96*1000000</f>
        <v>0</v>
      </c>
      <c r="AA222">
        <f>'Energy consumption (raw)'!Y172*Lists!$H$97</f>
        <v>0</v>
      </c>
      <c r="AB222">
        <f>'Energy consumption (raw)'!Z172*Lists!$H$96</f>
        <v>0</v>
      </c>
      <c r="AC222">
        <f>'Energy consumption (raw)'!AA172*Lists!$H$98</f>
        <v>0</v>
      </c>
      <c r="AD222">
        <f>'Energy consumption (raw)'!AB172*Lists!$H$99</f>
        <v>0</v>
      </c>
      <c r="AE222">
        <f>'Energy consumption (raw)'!AC172*Lists!$H$101</f>
        <v>0</v>
      </c>
      <c r="AF222">
        <f>'Energy consumption (raw)'!AD172*Lists!$H$101</f>
        <v>0</v>
      </c>
      <c r="AG222">
        <f>'Energy consumption (raw)'!AE172*Lists!$H$101</f>
        <v>0</v>
      </c>
      <c r="AH222">
        <f>'Energy consumption (raw)'!AF172*Lists!$H$100</f>
        <v>0</v>
      </c>
      <c r="AI222" s="167">
        <f t="shared" si="58"/>
        <v>1343.3203700000001</v>
      </c>
      <c r="AJ222" s="179">
        <f>'Energy consumption (raw)'!AG172</f>
        <v>1343.3203700000001</v>
      </c>
      <c r="AK222" s="179">
        <f>'Energy consumption (raw)'!AH172</f>
        <v>1380.52</v>
      </c>
      <c r="AL222">
        <f>IF(ROUND(AI222,-3)=ROUND('Energy consumption (raw)'!AG172,-3),1,0)</f>
        <v>1</v>
      </c>
      <c r="AM222" s="179" t="str">
        <f>'Energy consumption (raw)'!AJ172</f>
        <v>1. Ha Noi</v>
      </c>
      <c r="AN222">
        <f>VLOOKUP(AM222,Lists!$F$9:$G$71,2,FALSE)</f>
        <v>1</v>
      </c>
    </row>
    <row r="223" spans="2:40" x14ac:dyDescent="0.25">
      <c r="B223" s="65" t="str">
        <f t="shared" si="56"/>
        <v>Industry71</v>
      </c>
      <c r="C223" s="179">
        <f>'Energy consumption (raw)'!B173</f>
        <v>71</v>
      </c>
      <c r="D223" s="179">
        <f>'Energy consumption (raw)'!C173</f>
        <v>0</v>
      </c>
      <c r="E223" s="179">
        <f>'Energy consumption (raw)'!D173</f>
        <v>0</v>
      </c>
      <c r="F223" s="179" t="str">
        <f>'Energy consumption (raw)'!E173</f>
        <v>Công nghiệp</v>
      </c>
      <c r="G223" s="179" t="str">
        <f>'Energy consumption (raw)'!F173</f>
        <v>Bán lẻ nhiên liệu động cơ trong các cửa hàng chuyên doanh</v>
      </c>
      <c r="H223" s="179" t="str">
        <f>'Energy consumption (raw)'!G173</f>
        <v>Industry</v>
      </c>
      <c r="I223" s="179" t="str">
        <f>'Energy consumption (raw)'!I173</f>
        <v>47 Retail</v>
      </c>
      <c r="J223" s="179" t="str">
        <f>INDEX(Sector!$E$6:$E$46,MATCH('Energy consumption (toe)'!I223,Sector!$B$6:$B$46,FALSE))</f>
        <v>Retail</v>
      </c>
      <c r="K223" s="179">
        <f>IFERROR('Energy consumption (raw)'!J173*Lists!$H$84,)</f>
        <v>0</v>
      </c>
      <c r="L223" s="179">
        <f>'Energy consumption (raw)'!K173*Lists!$H$84</f>
        <v>1258.3771399</v>
      </c>
      <c r="M223" s="179">
        <f>'Energy consumption (raw)'!L173*Lists!$H$84</f>
        <v>0</v>
      </c>
      <c r="N223" s="179">
        <f>'Energy consumption (raw)'!M173*Lists!$H$84</f>
        <v>0</v>
      </c>
      <c r="O223" s="178">
        <f t="shared" si="57"/>
        <v>1258.3771399</v>
      </c>
      <c r="P223">
        <f>'Energy consumption (raw)'!N173*Lists!$H$85</f>
        <v>0</v>
      </c>
      <c r="Q223">
        <f>'Energy consumption (raw)'!O173*Lists!$H$86</f>
        <v>0</v>
      </c>
      <c r="R223">
        <f>'Energy consumption (raw)'!P173*Lists!$H$87</f>
        <v>0</v>
      </c>
      <c r="S223">
        <f>'Energy consumption (raw)'!Q173*Lists!$H$88</f>
        <v>0</v>
      </c>
      <c r="T223">
        <f>'Energy consumption (raw)'!R173*Lists!$H$89</f>
        <v>0</v>
      </c>
      <c r="U223">
        <f>'Energy consumption (raw)'!S173*Lists!$H$90</f>
        <v>0</v>
      </c>
      <c r="V223">
        <f>'Energy consumption (raw)'!T173*Lists!$H$91</f>
        <v>0</v>
      </c>
      <c r="W223">
        <f>'Energy consumption (raw)'!U173*Lists!$H$92</f>
        <v>0</v>
      </c>
      <c r="X223">
        <f>'Energy consumption (raw)'!V173*Lists!$H$93</f>
        <v>0</v>
      </c>
      <c r="Y223">
        <f>'Energy consumption (raw)'!W173*Lists!$H$94</f>
        <v>0</v>
      </c>
      <c r="Z223">
        <f>'Energy consumption (raw)'!X173*Lists!$H$96*1000000</f>
        <v>0</v>
      </c>
      <c r="AA223">
        <f>'Energy consumption (raw)'!Y173*Lists!$H$97</f>
        <v>0</v>
      </c>
      <c r="AB223">
        <f>'Energy consumption (raw)'!Z173*Lists!$H$96</f>
        <v>0</v>
      </c>
      <c r="AC223">
        <f>'Energy consumption (raw)'!AA173*Lists!$H$98</f>
        <v>0</v>
      </c>
      <c r="AD223">
        <f>'Energy consumption (raw)'!AB173*Lists!$H$99</f>
        <v>0</v>
      </c>
      <c r="AE223">
        <f>'Energy consumption (raw)'!AC173*Lists!$H$101</f>
        <v>0</v>
      </c>
      <c r="AF223">
        <f>'Energy consumption (raw)'!AD173*Lists!$H$101</f>
        <v>0</v>
      </c>
      <c r="AG223">
        <f>'Energy consumption (raw)'!AE173*Lists!$H$101</f>
        <v>0</v>
      </c>
      <c r="AH223">
        <f>'Energy consumption (raw)'!AF173*Lists!$H$100</f>
        <v>0</v>
      </c>
      <c r="AI223" s="167">
        <f t="shared" si="58"/>
        <v>1258.3771399</v>
      </c>
      <c r="AJ223" s="179">
        <f>'Energy consumption (raw)'!AG173</f>
        <v>1258.3771399</v>
      </c>
      <c r="AK223" s="179">
        <f>'Energy consumption (raw)'!AH173</f>
        <v>0</v>
      </c>
      <c r="AL223">
        <f>IF(ROUND(AI223,-3)=ROUND('Energy consumption (raw)'!AG173,-3),1,0)</f>
        <v>1</v>
      </c>
      <c r="AM223" s="179" t="str">
        <f>'Energy consumption (raw)'!AJ173</f>
        <v>1. Ha Noi</v>
      </c>
      <c r="AN223">
        <f>VLOOKUP(AM223,Lists!$F$9:$G$71,2,FALSE)</f>
        <v>1</v>
      </c>
    </row>
    <row r="224" spans="2:40" x14ac:dyDescent="0.25">
      <c r="B224" s="65" t="str">
        <f t="shared" si="56"/>
        <v>Industry72</v>
      </c>
      <c r="C224" s="179">
        <f>'Energy consumption (raw)'!B174</f>
        <v>72</v>
      </c>
      <c r="D224" s="179">
        <f>'Energy consumption (raw)'!C174</f>
        <v>0</v>
      </c>
      <c r="E224" s="179">
        <f>'Energy consumption (raw)'!D174</f>
        <v>0</v>
      </c>
      <c r="F224" s="179" t="str">
        <f>'Energy consumption (raw)'!E174</f>
        <v>Công nghiệp</v>
      </c>
      <c r="G224" s="179" t="str">
        <f>'Energy consumption (raw)'!F174</f>
        <v>Sản xuất sản phẩm khác bằng kim loại</v>
      </c>
      <c r="H224" s="179" t="str">
        <f>'Energy consumption (raw)'!G174</f>
        <v>Industry</v>
      </c>
      <c r="I224" s="179" t="str">
        <f>'Energy consumption (raw)'!I174</f>
        <v>25 Manufacture of fabricated metal products, except machinery and equipment</v>
      </c>
      <c r="J224" s="179" t="str">
        <f>INDEX(Sector!$E$6:$E$46,MATCH('Energy consumption (toe)'!I224,Sector!$B$6:$B$46,FALSE))</f>
        <v>Manufacture of fabricated metal products, except machinery and equipment</v>
      </c>
      <c r="K224" s="179">
        <f>IFERROR('Energy consumption (raw)'!J174*Lists!$H$84,)</f>
        <v>3842.0391400000003</v>
      </c>
      <c r="L224" s="179">
        <f>'Energy consumption (raw)'!K174*Lists!$H$84</f>
        <v>3842.0391400000003</v>
      </c>
      <c r="M224" s="179">
        <f>'Energy consumption (raw)'!L174*Lists!$H$84</f>
        <v>0</v>
      </c>
      <c r="N224" s="179">
        <f>'Energy consumption (raw)'!M174*Lists!$H$84</f>
        <v>0</v>
      </c>
      <c r="O224" s="178">
        <f t="shared" si="57"/>
        <v>3842.0391400000003</v>
      </c>
      <c r="P224">
        <f>'Energy consumption (raw)'!N174*Lists!$H$85</f>
        <v>0</v>
      </c>
      <c r="Q224">
        <f>'Energy consumption (raw)'!O174*Lists!$H$86</f>
        <v>0</v>
      </c>
      <c r="R224">
        <f>'Energy consumption (raw)'!P174*Lists!$H$87</f>
        <v>0</v>
      </c>
      <c r="S224">
        <f>'Energy consumption (raw)'!Q174*Lists!$H$88</f>
        <v>0</v>
      </c>
      <c r="T224">
        <f>'Energy consumption (raw)'!R174*Lists!$H$89</f>
        <v>0</v>
      </c>
      <c r="U224">
        <f>'Energy consumption (raw)'!S174*Lists!$H$90</f>
        <v>0</v>
      </c>
      <c r="V224">
        <f>'Energy consumption (raw)'!T174*Lists!$H$91</f>
        <v>0</v>
      </c>
      <c r="W224">
        <f>'Energy consumption (raw)'!U174*Lists!$H$92</f>
        <v>0</v>
      </c>
      <c r="X224">
        <f>'Energy consumption (raw)'!V174*Lists!$H$93</f>
        <v>0</v>
      </c>
      <c r="Y224">
        <f>'Energy consumption (raw)'!W174*Lists!$H$94</f>
        <v>0</v>
      </c>
      <c r="Z224">
        <f>'Energy consumption (raw)'!X174*Lists!$H$96*1000000</f>
        <v>0</v>
      </c>
      <c r="AA224">
        <f>'Energy consumption (raw)'!Y174*Lists!$H$97</f>
        <v>0</v>
      </c>
      <c r="AB224">
        <f>'Energy consumption (raw)'!Z174*Lists!$H$96</f>
        <v>0</v>
      </c>
      <c r="AC224">
        <f>'Energy consumption (raw)'!AA174*Lists!$H$98</f>
        <v>0</v>
      </c>
      <c r="AD224">
        <f>'Energy consumption (raw)'!AB174*Lists!$H$99</f>
        <v>0</v>
      </c>
      <c r="AE224">
        <f>'Energy consumption (raw)'!AC174*Lists!$H$101</f>
        <v>0</v>
      </c>
      <c r="AF224">
        <f>'Energy consumption (raw)'!AD174*Lists!$H$101</f>
        <v>0</v>
      </c>
      <c r="AG224">
        <f>'Energy consumption (raw)'!AE174*Lists!$H$101</f>
        <v>0</v>
      </c>
      <c r="AH224">
        <f>'Energy consumption (raw)'!AF174*Lists!$H$100</f>
        <v>0</v>
      </c>
      <c r="AI224" s="167">
        <f t="shared" si="58"/>
        <v>3842.0391400000003</v>
      </c>
      <c r="AJ224" s="179">
        <f>'Energy consumption (raw)'!AG174</f>
        <v>3842.0391400000003</v>
      </c>
      <c r="AK224" s="179">
        <f>'Energy consumption (raw)'!AH174</f>
        <v>3273.3202000000001</v>
      </c>
      <c r="AL224">
        <f>IF(ROUND(AI224,-3)=ROUND('Energy consumption (raw)'!AG174,-3),1,0)</f>
        <v>1</v>
      </c>
      <c r="AM224" s="179" t="str">
        <f>'Energy consumption (raw)'!AJ174</f>
        <v>1. Ha Noi</v>
      </c>
      <c r="AN224">
        <f>VLOOKUP(AM224,Lists!$F$9:$G$71,2,FALSE)</f>
        <v>1</v>
      </c>
    </row>
    <row r="225" spans="2:40" x14ac:dyDescent="0.25">
      <c r="B225" s="65" t="str">
        <f t="shared" si="56"/>
        <v>Industry73</v>
      </c>
      <c r="C225" s="179">
        <f>'Energy consumption (raw)'!B175</f>
        <v>73</v>
      </c>
      <c r="D225" s="179">
        <f>'Energy consumption (raw)'!C175</f>
        <v>0</v>
      </c>
      <c r="E225" s="179">
        <f>'Energy consumption (raw)'!D175</f>
        <v>0</v>
      </c>
      <c r="F225" s="179" t="str">
        <f>'Energy consumption (raw)'!E175</f>
        <v>Công nghiệp</v>
      </c>
      <c r="G225" s="179" t="str">
        <f>'Energy consumption (raw)'!F175</f>
        <v>Sản xuất bột giấy, giấy và bìa</v>
      </c>
      <c r="H225" s="179" t="str">
        <f>'Energy consumption (raw)'!G175</f>
        <v>Industry</v>
      </c>
      <c r="I225" s="179" t="str">
        <f>'Energy consumption (raw)'!I175</f>
        <v>17 Manufacture of paper and paper products</v>
      </c>
      <c r="J225" s="179" t="str">
        <f>INDEX(Sector!$E$6:$E$46,MATCH('Energy consumption (toe)'!I225,Sector!$B$6:$B$46,FALSE))</f>
        <v>Manufacture of paper and paper products</v>
      </c>
      <c r="K225" s="179">
        <f>IFERROR('Energy consumption (raw)'!J175*Lists!$H$84,)</f>
        <v>1323.1842200000001</v>
      </c>
      <c r="L225" s="179">
        <f>'Energy consumption (raw)'!K175*Lists!$H$84</f>
        <v>1323.1842200000001</v>
      </c>
      <c r="M225" s="179">
        <f>'Energy consumption (raw)'!L175*Lists!$H$84</f>
        <v>0</v>
      </c>
      <c r="N225" s="179">
        <f>'Energy consumption (raw)'!M175*Lists!$H$84</f>
        <v>0</v>
      </c>
      <c r="O225" s="178">
        <f t="shared" si="57"/>
        <v>1323.1842200000001</v>
      </c>
      <c r="P225">
        <f>'Energy consumption (raw)'!N175*Lists!$H$85</f>
        <v>0</v>
      </c>
      <c r="Q225">
        <f>'Energy consumption (raw)'!O175*Lists!$H$86</f>
        <v>0</v>
      </c>
      <c r="R225">
        <f>'Energy consumption (raw)'!P175*Lists!$H$87</f>
        <v>0</v>
      </c>
      <c r="S225">
        <f>'Energy consumption (raw)'!Q175*Lists!$H$88</f>
        <v>0</v>
      </c>
      <c r="T225">
        <f>'Energy consumption (raw)'!R175*Lists!$H$89</f>
        <v>0</v>
      </c>
      <c r="U225">
        <f>'Energy consumption (raw)'!S175*Lists!$H$90</f>
        <v>0</v>
      </c>
      <c r="V225">
        <f>'Energy consumption (raw)'!T175*Lists!$H$91</f>
        <v>0</v>
      </c>
      <c r="W225">
        <f>'Energy consumption (raw)'!U175*Lists!$H$92</f>
        <v>0</v>
      </c>
      <c r="X225">
        <f>'Energy consumption (raw)'!V175*Lists!$H$93</f>
        <v>0</v>
      </c>
      <c r="Y225">
        <f>'Energy consumption (raw)'!W175*Lists!$H$94</f>
        <v>0</v>
      </c>
      <c r="Z225">
        <f>'Energy consumption (raw)'!X175*Lists!$H$96*1000000</f>
        <v>0</v>
      </c>
      <c r="AA225">
        <f>'Energy consumption (raw)'!Y175*Lists!$H$97</f>
        <v>0</v>
      </c>
      <c r="AB225">
        <f>'Energy consumption (raw)'!Z175*Lists!$H$96</f>
        <v>0</v>
      </c>
      <c r="AC225">
        <f>'Energy consumption (raw)'!AA175*Lists!$H$98</f>
        <v>0</v>
      </c>
      <c r="AD225">
        <f>'Energy consumption (raw)'!AB175*Lists!$H$99</f>
        <v>0</v>
      </c>
      <c r="AE225">
        <f>'Energy consumption (raw)'!AC175*Lists!$H$101</f>
        <v>0</v>
      </c>
      <c r="AF225">
        <f>'Energy consumption (raw)'!AD175*Lists!$H$101</f>
        <v>0</v>
      </c>
      <c r="AG225">
        <f>'Energy consumption (raw)'!AE175*Lists!$H$101</f>
        <v>0</v>
      </c>
      <c r="AH225">
        <f>'Energy consumption (raw)'!AF175*Lists!$H$100</f>
        <v>0</v>
      </c>
      <c r="AI225" s="167">
        <f t="shared" si="58"/>
        <v>1323.1842200000001</v>
      </c>
      <c r="AJ225" s="179">
        <f>'Energy consumption (raw)'!AG175</f>
        <v>1323.1842200000001</v>
      </c>
      <c r="AK225" s="179">
        <f>'Energy consumption (raw)'!AH175</f>
        <v>2281.09</v>
      </c>
      <c r="AL225">
        <f>IF(ROUND(AI225,-3)=ROUND('Energy consumption (raw)'!AG175,-3),1,0)</f>
        <v>1</v>
      </c>
      <c r="AM225" s="179" t="str">
        <f>'Energy consumption (raw)'!AJ175</f>
        <v>1. Ha Noi</v>
      </c>
      <c r="AN225">
        <f>VLOOKUP(AM225,Lists!$F$9:$G$71,2,FALSE)</f>
        <v>1</v>
      </c>
    </row>
    <row r="226" spans="2:40" x14ac:dyDescent="0.25">
      <c r="B226" s="65" t="str">
        <f t="shared" si="56"/>
        <v>Industry74</v>
      </c>
      <c r="C226" s="179">
        <f>'Energy consumption (raw)'!B176</f>
        <v>74</v>
      </c>
      <c r="D226" s="179">
        <f>'Energy consumption (raw)'!C176</f>
        <v>0</v>
      </c>
      <c r="E226" s="179">
        <f>'Energy consumption (raw)'!D176</f>
        <v>0</v>
      </c>
      <c r="F226" s="179" t="str">
        <f>'Energy consumption (raw)'!E176</f>
        <v>Công nghiệp</v>
      </c>
      <c r="G226" s="179" t="str">
        <f>'Energy consumption (raw)'!F176</f>
        <v>Buôn bán phụ tùng ô tô và xe có động cơ khác</v>
      </c>
      <c r="H226" s="179" t="str">
        <f>'Energy consumption (raw)'!G176</f>
        <v>Industry</v>
      </c>
      <c r="I226" s="179" t="str">
        <f>'Energy consumption (raw)'!I176</f>
        <v>47 Retail</v>
      </c>
      <c r="J226" s="179" t="str">
        <f>INDEX(Sector!$E$6:$E$46,MATCH('Energy consumption (toe)'!I226,Sector!$B$6:$B$46,FALSE))</f>
        <v>Retail</v>
      </c>
      <c r="K226" s="179">
        <f>IFERROR('Energy consumption (raw)'!J176*Lists!$H$84,)</f>
        <v>1644.2238860000002</v>
      </c>
      <c r="L226" s="179">
        <f>'Energy consumption (raw)'!K176*Lists!$H$84</f>
        <v>1167.8534960000002</v>
      </c>
      <c r="M226" s="179">
        <f>'Energy consumption (raw)'!L176*Lists!$H$84</f>
        <v>0</v>
      </c>
      <c r="N226" s="179">
        <f>'Energy consumption (raw)'!M176*Lists!$H$84</f>
        <v>0</v>
      </c>
      <c r="O226" s="178">
        <f t="shared" si="57"/>
        <v>1167.8534960000002</v>
      </c>
      <c r="P226">
        <f>'Energy consumption (raw)'!N176*Lists!$H$85</f>
        <v>0</v>
      </c>
      <c r="Q226">
        <f>'Energy consumption (raw)'!O176*Lists!$H$86</f>
        <v>0</v>
      </c>
      <c r="R226">
        <f>'Energy consumption (raw)'!P176*Lists!$H$87</f>
        <v>0</v>
      </c>
      <c r="S226">
        <f>'Energy consumption (raw)'!Q176*Lists!$H$88</f>
        <v>0</v>
      </c>
      <c r="T226">
        <f>'Energy consumption (raw)'!R176*Lists!$H$89</f>
        <v>0</v>
      </c>
      <c r="U226">
        <f>'Energy consumption (raw)'!S176*Lists!$H$90</f>
        <v>0</v>
      </c>
      <c r="V226">
        <f>'Energy consumption (raw)'!T176*Lists!$H$91</f>
        <v>0</v>
      </c>
      <c r="W226">
        <f>'Energy consumption (raw)'!U176*Lists!$H$92</f>
        <v>0</v>
      </c>
      <c r="X226">
        <f>'Energy consumption (raw)'!V176*Lists!$H$93</f>
        <v>0</v>
      </c>
      <c r="Y226">
        <f>'Energy consumption (raw)'!W176*Lists!$H$94</f>
        <v>0</v>
      </c>
      <c r="Z226">
        <f>'Energy consumption (raw)'!X176*Lists!$H$96*1000000</f>
        <v>0</v>
      </c>
      <c r="AA226">
        <f>'Energy consumption (raw)'!Y176*Lists!$H$97</f>
        <v>0</v>
      </c>
      <c r="AB226">
        <f>'Energy consumption (raw)'!Z176*Lists!$H$96</f>
        <v>0</v>
      </c>
      <c r="AC226">
        <f>'Energy consumption (raw)'!AA176*Lists!$H$98</f>
        <v>0</v>
      </c>
      <c r="AD226">
        <f>'Energy consumption (raw)'!AB176*Lists!$H$99</f>
        <v>0</v>
      </c>
      <c r="AE226">
        <f>'Energy consumption (raw)'!AC176*Lists!$H$101</f>
        <v>0</v>
      </c>
      <c r="AF226">
        <f>'Energy consumption (raw)'!AD176*Lists!$H$101</f>
        <v>0</v>
      </c>
      <c r="AG226">
        <f>'Energy consumption (raw)'!AE176*Lists!$H$101</f>
        <v>0</v>
      </c>
      <c r="AH226">
        <f>'Energy consumption (raw)'!AF176*Lists!$H$100</f>
        <v>0</v>
      </c>
      <c r="AI226" s="167">
        <f t="shared" si="58"/>
        <v>1167.8534960000002</v>
      </c>
      <c r="AJ226" s="179">
        <f>'Energy consumption (raw)'!AG176</f>
        <v>1167.8534960000002</v>
      </c>
      <c r="AK226" s="179">
        <f>'Energy consumption (raw)'!AH176</f>
        <v>1267.6199999999999</v>
      </c>
      <c r="AL226">
        <f>IF(ROUND(AI226,-3)=ROUND('Energy consumption (raw)'!AG176,-3),1,0)</f>
        <v>1</v>
      </c>
      <c r="AM226" s="179" t="str">
        <f>'Energy consumption (raw)'!AJ176</f>
        <v>1. Ha Noi</v>
      </c>
      <c r="AN226">
        <f>VLOOKUP(AM226,Lists!$F$9:$G$71,2,FALSE)</f>
        <v>1</v>
      </c>
    </row>
    <row r="227" spans="2:40" x14ac:dyDescent="0.25">
      <c r="B227" s="65" t="str">
        <f t="shared" si="56"/>
        <v>Industry75</v>
      </c>
      <c r="C227" s="179">
        <f>'Energy consumption (raw)'!B177</f>
        <v>75</v>
      </c>
      <c r="D227" s="179">
        <f>'Energy consumption (raw)'!C177</f>
        <v>0</v>
      </c>
      <c r="E227" s="179">
        <f>'Energy consumption (raw)'!D177</f>
        <v>0</v>
      </c>
      <c r="F227" s="179" t="str">
        <f>'Energy consumption (raw)'!E177</f>
        <v>Công nghiệp</v>
      </c>
      <c r="G227" s="179" t="str">
        <f>'Energy consumption (raw)'!F177</f>
        <v>Sản xuất xi măng</v>
      </c>
      <c r="H227" s="179" t="str">
        <f>'Energy consumption (raw)'!G177</f>
        <v>Industry</v>
      </c>
      <c r="I227" s="179" t="str">
        <f>'Energy consumption (raw)'!I177</f>
        <v>23 Manufacture of other non-metallic mineral products</v>
      </c>
      <c r="J227" s="179" t="str">
        <f>INDEX(Sector!$E$6:$E$46,MATCH('Energy consumption (toe)'!I227,Sector!$B$6:$B$46,FALSE))</f>
        <v>Manufacture of other non-metallic mineral products</v>
      </c>
      <c r="K227" s="179">
        <f>IFERROR('Energy consumption (raw)'!J177*Lists!$H$84,)</f>
        <v>0</v>
      </c>
      <c r="L227" s="179">
        <f>'Energy consumption (raw)'!K177*Lists!$H$84</f>
        <v>1205.2373</v>
      </c>
      <c r="M227" s="179">
        <f>'Energy consumption (raw)'!L177*Lists!$H$84</f>
        <v>0</v>
      </c>
      <c r="N227" s="179">
        <f>'Energy consumption (raw)'!M177*Lists!$H$84</f>
        <v>0</v>
      </c>
      <c r="O227" s="178">
        <f t="shared" si="57"/>
        <v>1205.2373</v>
      </c>
      <c r="P227">
        <f>'Energy consumption (raw)'!N177*Lists!$H$85</f>
        <v>0</v>
      </c>
      <c r="Q227">
        <f>'Energy consumption (raw)'!O177*Lists!$H$86</f>
        <v>0</v>
      </c>
      <c r="R227">
        <f>'Energy consumption (raw)'!P177*Lists!$H$87</f>
        <v>0</v>
      </c>
      <c r="S227">
        <f>'Energy consumption (raw)'!Q177*Lists!$H$88</f>
        <v>0</v>
      </c>
      <c r="T227">
        <f>'Energy consumption (raw)'!R177*Lists!$H$89</f>
        <v>0</v>
      </c>
      <c r="U227">
        <f>'Energy consumption (raw)'!S177*Lists!$H$90</f>
        <v>0</v>
      </c>
      <c r="V227">
        <f>'Energy consumption (raw)'!T177*Lists!$H$91</f>
        <v>0</v>
      </c>
      <c r="W227">
        <f>'Energy consumption (raw)'!U177*Lists!$H$92</f>
        <v>0</v>
      </c>
      <c r="X227">
        <f>'Energy consumption (raw)'!V177*Lists!$H$93</f>
        <v>0</v>
      </c>
      <c r="Y227">
        <f>'Energy consumption (raw)'!W177*Lists!$H$94</f>
        <v>0</v>
      </c>
      <c r="Z227">
        <f>'Energy consumption (raw)'!X177*Lists!$H$96*1000000</f>
        <v>0</v>
      </c>
      <c r="AA227">
        <f>'Energy consumption (raw)'!Y177*Lists!$H$97</f>
        <v>0</v>
      </c>
      <c r="AB227">
        <f>'Energy consumption (raw)'!Z177*Lists!$H$96</f>
        <v>0</v>
      </c>
      <c r="AC227">
        <f>'Energy consumption (raw)'!AA177*Lists!$H$98</f>
        <v>0</v>
      </c>
      <c r="AD227">
        <f>'Energy consumption (raw)'!AB177*Lists!$H$99</f>
        <v>0</v>
      </c>
      <c r="AE227">
        <f>'Energy consumption (raw)'!AC177*Lists!$H$101</f>
        <v>0</v>
      </c>
      <c r="AF227">
        <f>'Energy consumption (raw)'!AD177*Lists!$H$101</f>
        <v>0</v>
      </c>
      <c r="AG227">
        <f>'Energy consumption (raw)'!AE177*Lists!$H$101</f>
        <v>0</v>
      </c>
      <c r="AH227">
        <f>'Energy consumption (raw)'!AF177*Lists!$H$100</f>
        <v>0</v>
      </c>
      <c r="AI227" s="167">
        <f t="shared" si="58"/>
        <v>1205.2373</v>
      </c>
      <c r="AJ227" s="179">
        <f>'Energy consumption (raw)'!AG177</f>
        <v>1205.2373</v>
      </c>
      <c r="AK227" s="179">
        <f>'Energy consumption (raw)'!AH177</f>
        <v>1262.96</v>
      </c>
      <c r="AL227">
        <f>IF(ROUND(AI227,-3)=ROUND('Energy consumption (raw)'!AG177,-3),1,0)</f>
        <v>1</v>
      </c>
      <c r="AM227" s="179" t="str">
        <f>'Energy consumption (raw)'!AJ177</f>
        <v>1. Ha Noi</v>
      </c>
      <c r="AN227">
        <f>VLOOKUP(AM227,Lists!$F$9:$G$71,2,FALSE)</f>
        <v>1</v>
      </c>
    </row>
    <row r="228" spans="2:40" x14ac:dyDescent="0.25">
      <c r="B228" s="65" t="str">
        <f t="shared" si="56"/>
        <v>Industry76</v>
      </c>
      <c r="C228" s="179">
        <f>'Energy consumption (raw)'!B178</f>
        <v>76</v>
      </c>
      <c r="D228" s="179">
        <f>'Energy consumption (raw)'!C178</f>
        <v>0</v>
      </c>
      <c r="E228" s="179">
        <f>'Energy consumption (raw)'!D178</f>
        <v>0</v>
      </c>
      <c r="F228" s="179" t="str">
        <f>'Energy consumption (raw)'!E178</f>
        <v>Công nghiệp</v>
      </c>
      <c r="G228" s="179" t="str">
        <f>'Energy consumption (raw)'!F178</f>
        <v>Sản xuất sợi</v>
      </c>
      <c r="H228" s="179" t="str">
        <f>'Energy consumption (raw)'!G178</f>
        <v>Industry</v>
      </c>
      <c r="I228" s="179" t="str">
        <f>'Energy consumption (raw)'!I178</f>
        <v>13 Manufacture of textiles</v>
      </c>
      <c r="J228" s="179" t="str">
        <f>INDEX(Sector!$E$6:$E$46,MATCH('Energy consumption (toe)'!I228,Sector!$B$6:$B$46,FALSE))</f>
        <v>Manufacture of textiles</v>
      </c>
      <c r="K228" s="179">
        <f>IFERROR('Energy consumption (raw)'!J178*Lists!$H$84,)</f>
        <v>0</v>
      </c>
      <c r="L228" s="179">
        <f>'Energy consumption (raw)'!K178*Lists!$H$84</f>
        <v>4223.5921800000006</v>
      </c>
      <c r="M228" s="179">
        <f>'Energy consumption (raw)'!L178*Lists!$H$84</f>
        <v>0</v>
      </c>
      <c r="N228" s="179">
        <f>'Energy consumption (raw)'!M178*Lists!$H$84</f>
        <v>0</v>
      </c>
      <c r="O228" s="178">
        <f t="shared" si="57"/>
        <v>4223.5921800000006</v>
      </c>
      <c r="P228">
        <f>'Energy consumption (raw)'!N178*Lists!$H$85</f>
        <v>0</v>
      </c>
      <c r="Q228">
        <f>'Energy consumption (raw)'!O178*Lists!$H$86</f>
        <v>0</v>
      </c>
      <c r="R228">
        <f>'Energy consumption (raw)'!P178*Lists!$H$87</f>
        <v>0</v>
      </c>
      <c r="S228">
        <f>'Energy consumption (raw)'!Q178*Lists!$H$88</f>
        <v>0</v>
      </c>
      <c r="T228">
        <f>'Energy consumption (raw)'!R178*Lists!$H$89</f>
        <v>0</v>
      </c>
      <c r="U228">
        <f>'Energy consumption (raw)'!S178*Lists!$H$90</f>
        <v>0</v>
      </c>
      <c r="V228">
        <f>'Energy consumption (raw)'!T178*Lists!$H$91</f>
        <v>0</v>
      </c>
      <c r="W228">
        <f>'Energy consumption (raw)'!U178*Lists!$H$92</f>
        <v>0</v>
      </c>
      <c r="X228">
        <f>'Energy consumption (raw)'!V178*Lists!$H$93</f>
        <v>0</v>
      </c>
      <c r="Y228">
        <f>'Energy consumption (raw)'!W178*Lists!$H$94</f>
        <v>0</v>
      </c>
      <c r="Z228">
        <f>'Energy consumption (raw)'!X178*Lists!$H$96*1000000</f>
        <v>0</v>
      </c>
      <c r="AA228">
        <f>'Energy consumption (raw)'!Y178*Lists!$H$97</f>
        <v>0</v>
      </c>
      <c r="AB228">
        <f>'Energy consumption (raw)'!Z178*Lists!$H$96</f>
        <v>0</v>
      </c>
      <c r="AC228">
        <f>'Energy consumption (raw)'!AA178*Lists!$H$98</f>
        <v>0</v>
      </c>
      <c r="AD228">
        <f>'Energy consumption (raw)'!AB178*Lists!$H$99</f>
        <v>0</v>
      </c>
      <c r="AE228">
        <f>'Energy consumption (raw)'!AC178*Lists!$H$101</f>
        <v>0</v>
      </c>
      <c r="AF228">
        <f>'Energy consumption (raw)'!AD178*Lists!$H$101</f>
        <v>0</v>
      </c>
      <c r="AG228">
        <f>'Energy consumption (raw)'!AE178*Lists!$H$101</f>
        <v>0</v>
      </c>
      <c r="AH228">
        <f>'Energy consumption (raw)'!AF178*Lists!$H$100</f>
        <v>0</v>
      </c>
      <c r="AI228" s="167">
        <f t="shared" si="58"/>
        <v>4223.5921800000006</v>
      </c>
      <c r="AJ228" s="179">
        <f>'Energy consumption (raw)'!AG178</f>
        <v>4223.5921800000006</v>
      </c>
      <c r="AK228" s="179">
        <f>'Energy consumption (raw)'!AH178</f>
        <v>3375.08</v>
      </c>
      <c r="AL228">
        <f>IF(ROUND(AI228,-3)=ROUND('Energy consumption (raw)'!AG178,-3),1,0)</f>
        <v>1</v>
      </c>
      <c r="AM228" s="179" t="str">
        <f>'Energy consumption (raw)'!AJ178</f>
        <v>1. Ha Noi</v>
      </c>
      <c r="AN228">
        <f>VLOOKUP(AM228,Lists!$F$9:$G$71,2,FALSE)</f>
        <v>1</v>
      </c>
    </row>
    <row r="229" spans="2:40" x14ac:dyDescent="0.25">
      <c r="B229" s="65" t="str">
        <f t="shared" si="56"/>
        <v>Industry77</v>
      </c>
      <c r="C229" s="179">
        <f>'Energy consumption (raw)'!B179</f>
        <v>77</v>
      </c>
      <c r="D229" s="179">
        <f>'Energy consumption (raw)'!C179</f>
        <v>0</v>
      </c>
      <c r="E229" s="179">
        <f>'Energy consumption (raw)'!D179</f>
        <v>0</v>
      </c>
      <c r="F229" s="179" t="str">
        <f>'Energy consumption (raw)'!E179</f>
        <v>Công nghiệp</v>
      </c>
      <c r="G229" s="179" t="str">
        <f>'Energy consumption (raw)'!F179</f>
        <v>Sản xuất pin và ắc quy</v>
      </c>
      <c r="H229" s="179" t="str">
        <f>'Energy consumption (raw)'!G179</f>
        <v>Industry</v>
      </c>
      <c r="I229" s="179" t="str">
        <f>'Energy consumption (raw)'!I179</f>
        <v>27 Manufacture of electrical equipment</v>
      </c>
      <c r="J229" s="179" t="str">
        <f>INDEX(Sector!$E$6:$E$46,MATCH('Energy consumption (toe)'!I229,Sector!$B$6:$B$46,FALSE))</f>
        <v>Manufacture of electrical equipment</v>
      </c>
      <c r="K229" s="179">
        <f>IFERROR('Energy consumption (raw)'!J179*Lists!$H$84,)</f>
        <v>0</v>
      </c>
      <c r="L229" s="179">
        <f>'Energy consumption (raw)'!K179*Lists!$H$84</f>
        <v>8638.1151800000007</v>
      </c>
      <c r="M229" s="179">
        <f>'Energy consumption (raw)'!L179*Lists!$H$84</f>
        <v>0</v>
      </c>
      <c r="N229" s="179">
        <f>'Energy consumption (raw)'!M179*Lists!$H$84</f>
        <v>0</v>
      </c>
      <c r="O229" s="178">
        <f t="shared" si="57"/>
        <v>8638.1151800000007</v>
      </c>
      <c r="P229">
        <f>'Energy consumption (raw)'!N179*Lists!$H$85</f>
        <v>0</v>
      </c>
      <c r="Q229">
        <f>'Energy consumption (raw)'!O179*Lists!$H$86</f>
        <v>0</v>
      </c>
      <c r="R229">
        <f>'Energy consumption (raw)'!P179*Lists!$H$87</f>
        <v>0</v>
      </c>
      <c r="S229">
        <f>'Energy consumption (raw)'!Q179*Lists!$H$88</f>
        <v>0</v>
      </c>
      <c r="T229">
        <f>'Energy consumption (raw)'!R179*Lists!$H$89</f>
        <v>0</v>
      </c>
      <c r="U229">
        <f>'Energy consumption (raw)'!S179*Lists!$H$90</f>
        <v>0</v>
      </c>
      <c r="V229">
        <f>'Energy consumption (raw)'!T179*Lists!$H$91</f>
        <v>0</v>
      </c>
      <c r="W229">
        <f>'Energy consumption (raw)'!U179*Lists!$H$92</f>
        <v>0</v>
      </c>
      <c r="X229">
        <f>'Energy consumption (raw)'!V179*Lists!$H$93</f>
        <v>0</v>
      </c>
      <c r="Y229">
        <f>'Energy consumption (raw)'!W179*Lists!$H$94</f>
        <v>0</v>
      </c>
      <c r="Z229">
        <f>'Energy consumption (raw)'!X179*Lists!$H$96*1000000</f>
        <v>0</v>
      </c>
      <c r="AA229">
        <f>'Energy consumption (raw)'!Y179*Lists!$H$97</f>
        <v>0</v>
      </c>
      <c r="AB229">
        <f>'Energy consumption (raw)'!Z179*Lists!$H$96</f>
        <v>0</v>
      </c>
      <c r="AC229">
        <f>'Energy consumption (raw)'!AA179*Lists!$H$98</f>
        <v>0</v>
      </c>
      <c r="AD229">
        <f>'Energy consumption (raw)'!AB179*Lists!$H$99</f>
        <v>0</v>
      </c>
      <c r="AE229">
        <f>'Energy consumption (raw)'!AC179*Lists!$H$101</f>
        <v>0</v>
      </c>
      <c r="AF229">
        <f>'Energy consumption (raw)'!AD179*Lists!$H$101</f>
        <v>0</v>
      </c>
      <c r="AG229">
        <f>'Energy consumption (raw)'!AE179*Lists!$H$101</f>
        <v>0</v>
      </c>
      <c r="AH229">
        <f>'Energy consumption (raw)'!AF179*Lists!$H$100</f>
        <v>0</v>
      </c>
      <c r="AI229" s="167">
        <f t="shared" si="58"/>
        <v>8638.1151800000007</v>
      </c>
      <c r="AJ229" s="179">
        <f>'Energy consumption (raw)'!AG179</f>
        <v>8638.1151800000007</v>
      </c>
      <c r="AK229" s="179">
        <f>'Energy consumption (raw)'!AH179</f>
        <v>11682.14</v>
      </c>
      <c r="AL229">
        <f>IF(ROUND(AI229,-3)=ROUND('Energy consumption (raw)'!AG179,-3),1,0)</f>
        <v>1</v>
      </c>
      <c r="AM229" s="179" t="str">
        <f>'Energy consumption (raw)'!AJ179</f>
        <v>1. Ha Noi</v>
      </c>
      <c r="AN229">
        <f>VLOOKUP(AM229,Lists!$F$9:$G$71,2,FALSE)</f>
        <v>1</v>
      </c>
    </row>
    <row r="230" spans="2:40" x14ac:dyDescent="0.25">
      <c r="B230" s="65" t="str">
        <f t="shared" si="56"/>
        <v>Industry78</v>
      </c>
      <c r="C230" s="179">
        <f>'Energy consumption (raw)'!B180</f>
        <v>78</v>
      </c>
      <c r="D230" s="179">
        <f>'Energy consumption (raw)'!C180</f>
        <v>0</v>
      </c>
      <c r="E230" s="179">
        <f>'Energy consumption (raw)'!D180</f>
        <v>0</v>
      </c>
      <c r="F230" s="179" t="str">
        <f>'Energy consumption (raw)'!E180</f>
        <v>Công nghiệp</v>
      </c>
      <c r="G230" s="179" t="str">
        <f>'Energy consumption (raw)'!F180</f>
        <v>Sản xuất thuốc lá</v>
      </c>
      <c r="H230" s="179" t="str">
        <f>'Energy consumption (raw)'!G180</f>
        <v>Industry</v>
      </c>
      <c r="I230" s="179" t="str">
        <f>'Energy consumption (raw)'!I180</f>
        <v>12 Manufacture of tobacco products</v>
      </c>
      <c r="J230" s="179" t="str">
        <f>INDEX(Sector!$E$6:$E$46,MATCH('Energy consumption (toe)'!I230,Sector!$B$6:$B$46,FALSE))</f>
        <v>Manufacture of tobacco products</v>
      </c>
      <c r="K230" s="179">
        <f>IFERROR('Energy consumption (raw)'!J180*Lists!$H$84,)</f>
        <v>0</v>
      </c>
      <c r="L230" s="179">
        <f>'Energy consumption (raw)'!K180*Lists!$H$84</f>
        <v>3299.42776</v>
      </c>
      <c r="M230" s="179">
        <f>'Energy consumption (raw)'!L180*Lists!$H$84</f>
        <v>0</v>
      </c>
      <c r="N230" s="179">
        <f>'Energy consumption (raw)'!M180*Lists!$H$84</f>
        <v>0</v>
      </c>
      <c r="O230" s="178">
        <f t="shared" si="57"/>
        <v>3299.42776</v>
      </c>
      <c r="P230">
        <f>'Energy consumption (raw)'!N180*Lists!$H$85</f>
        <v>0</v>
      </c>
      <c r="Q230">
        <f>'Energy consumption (raw)'!O180*Lists!$H$86</f>
        <v>0</v>
      </c>
      <c r="R230">
        <f>'Energy consumption (raw)'!P180*Lists!$H$87</f>
        <v>0</v>
      </c>
      <c r="S230">
        <f>'Energy consumption (raw)'!Q180*Lists!$H$88</f>
        <v>0</v>
      </c>
      <c r="T230">
        <f>'Energy consumption (raw)'!R180*Lists!$H$89</f>
        <v>0</v>
      </c>
      <c r="U230">
        <f>'Energy consumption (raw)'!S180*Lists!$H$90</f>
        <v>62.655999999999999</v>
      </c>
      <c r="V230">
        <f>'Energy consumption (raw)'!T180*Lists!$H$91</f>
        <v>0</v>
      </c>
      <c r="W230">
        <f>'Energy consumption (raw)'!U180*Lists!$H$92</f>
        <v>0</v>
      </c>
      <c r="X230">
        <f>'Energy consumption (raw)'!V180*Lists!$H$93</f>
        <v>0</v>
      </c>
      <c r="Y230">
        <f>'Energy consumption (raw)'!W180*Lists!$H$94</f>
        <v>9.1300000000000006E-2</v>
      </c>
      <c r="Z230">
        <f>'Energy consumption (raw)'!X180*Lists!$H$96*1000000</f>
        <v>0</v>
      </c>
      <c r="AA230">
        <f>'Energy consumption (raw)'!Y180*Lists!$H$97</f>
        <v>10.9</v>
      </c>
      <c r="AB230">
        <f>'Energy consumption (raw)'!Z180*Lists!$H$96</f>
        <v>0</v>
      </c>
      <c r="AC230">
        <f>'Energy consumption (raw)'!AA180*Lists!$H$98</f>
        <v>0</v>
      </c>
      <c r="AD230">
        <f>'Energy consumption (raw)'!AB180*Lists!$H$99</f>
        <v>0</v>
      </c>
      <c r="AE230">
        <f>'Energy consumption (raw)'!AC180*Lists!$H$101</f>
        <v>0</v>
      </c>
      <c r="AF230">
        <f>'Energy consumption (raw)'!AD180*Lists!$H$101</f>
        <v>0</v>
      </c>
      <c r="AG230">
        <f>'Energy consumption (raw)'!AE180*Lists!$H$101</f>
        <v>0</v>
      </c>
      <c r="AH230">
        <f>'Energy consumption (raw)'!AF180*Lists!$H$100</f>
        <v>0</v>
      </c>
      <c r="AI230" s="167">
        <f t="shared" si="58"/>
        <v>3373.0750600000001</v>
      </c>
      <c r="AJ230" s="179">
        <f>'Energy consumption (raw)'!AG180</f>
        <v>3373.0750600000001</v>
      </c>
      <c r="AK230" s="179">
        <f>'Energy consumption (raw)'!AH180</f>
        <v>2480.54</v>
      </c>
      <c r="AL230">
        <f>IF(ROUND(AI230,-3)=ROUND('Energy consumption (raw)'!AG180,-3),1,0)</f>
        <v>1</v>
      </c>
      <c r="AM230" s="179" t="str">
        <f>'Energy consumption (raw)'!AJ180</f>
        <v>1. Ha Noi</v>
      </c>
      <c r="AN230">
        <f>VLOOKUP(AM230,Lists!$F$9:$G$71,2,FALSE)</f>
        <v>1</v>
      </c>
    </row>
    <row r="231" spans="2:40" x14ac:dyDescent="0.25">
      <c r="B231" s="65" t="str">
        <f t="shared" si="56"/>
        <v>Industry79</v>
      </c>
      <c r="C231" s="179">
        <f>'Energy consumption (raw)'!B181</f>
        <v>79</v>
      </c>
      <c r="D231" s="179">
        <f>'Energy consumption (raw)'!C181</f>
        <v>0</v>
      </c>
      <c r="E231" s="179">
        <f>'Energy consumption (raw)'!D181</f>
        <v>0</v>
      </c>
      <c r="F231" s="179" t="str">
        <f>'Energy consumption (raw)'!E181</f>
        <v>Công nghiệp</v>
      </c>
      <c r="G231" s="179" t="str">
        <f>'Energy consumption (raw)'!F181</f>
        <v>Sản xuất các sản phẩm từ plastic</v>
      </c>
      <c r="H231" s="179" t="str">
        <f>'Energy consumption (raw)'!G181</f>
        <v>Industry</v>
      </c>
      <c r="I231" s="179" t="str">
        <f>'Energy consumption (raw)'!I181</f>
        <v>22 Manufacture of rubber and plastics products</v>
      </c>
      <c r="J231" s="179" t="str">
        <f>INDEX(Sector!$E$6:$E$46,MATCH('Energy consumption (toe)'!I231,Sector!$B$6:$B$46,FALSE))</f>
        <v>Manufacture of rubber and plastics products</v>
      </c>
      <c r="K231" s="179">
        <f>IFERROR('Energy consumption (raw)'!J181*Lists!$H$84,)</f>
        <v>0</v>
      </c>
      <c r="L231" s="179">
        <f>'Energy consumption (raw)'!K181*Lists!$H$84</f>
        <v>7352.3703120000009</v>
      </c>
      <c r="M231" s="179">
        <f>'Energy consumption (raw)'!L181*Lists!$H$84</f>
        <v>0</v>
      </c>
      <c r="N231" s="179">
        <f>'Energy consumption (raw)'!M181*Lists!$H$84</f>
        <v>0</v>
      </c>
      <c r="O231" s="178">
        <f t="shared" si="57"/>
        <v>7352.3703120000009</v>
      </c>
      <c r="P231">
        <f>'Energy consumption (raw)'!N181*Lists!$H$85</f>
        <v>0</v>
      </c>
      <c r="Q231">
        <f>'Energy consumption (raw)'!O181*Lists!$H$86</f>
        <v>0</v>
      </c>
      <c r="R231">
        <f>'Energy consumption (raw)'!P181*Lists!$H$87</f>
        <v>0</v>
      </c>
      <c r="S231">
        <f>'Energy consumption (raw)'!Q181*Lists!$H$88</f>
        <v>0</v>
      </c>
      <c r="T231">
        <f>'Energy consumption (raw)'!R181*Lists!$H$89</f>
        <v>0</v>
      </c>
      <c r="U231">
        <f>'Energy consumption (raw)'!S181*Lists!$H$90</f>
        <v>0</v>
      </c>
      <c r="V231">
        <f>'Energy consumption (raw)'!T181*Lists!$H$91</f>
        <v>0</v>
      </c>
      <c r="W231">
        <f>'Energy consumption (raw)'!U181*Lists!$H$92</f>
        <v>0</v>
      </c>
      <c r="X231">
        <f>'Energy consumption (raw)'!V181*Lists!$H$93</f>
        <v>0</v>
      </c>
      <c r="Y231">
        <f>'Energy consumption (raw)'!W181*Lists!$H$94</f>
        <v>0</v>
      </c>
      <c r="Z231">
        <f>'Energy consumption (raw)'!X181*Lists!$H$96*1000000</f>
        <v>0</v>
      </c>
      <c r="AA231">
        <f>'Energy consumption (raw)'!Y181*Lists!$H$97</f>
        <v>0</v>
      </c>
      <c r="AB231">
        <f>'Energy consumption (raw)'!Z181*Lists!$H$96</f>
        <v>0</v>
      </c>
      <c r="AC231">
        <f>'Energy consumption (raw)'!AA181*Lists!$H$98</f>
        <v>0</v>
      </c>
      <c r="AD231">
        <f>'Energy consumption (raw)'!AB181*Lists!$H$99</f>
        <v>0</v>
      </c>
      <c r="AE231">
        <f>'Energy consumption (raw)'!AC181*Lists!$H$101</f>
        <v>0</v>
      </c>
      <c r="AF231">
        <f>'Energy consumption (raw)'!AD181*Lists!$H$101</f>
        <v>0</v>
      </c>
      <c r="AG231">
        <f>'Energy consumption (raw)'!AE181*Lists!$H$101</f>
        <v>0</v>
      </c>
      <c r="AH231">
        <f>'Energy consumption (raw)'!AF181*Lists!$H$100</f>
        <v>0</v>
      </c>
      <c r="AI231" s="167">
        <f t="shared" si="58"/>
        <v>7352.3703120000009</v>
      </c>
      <c r="AJ231" s="179">
        <f>'Energy consumption (raw)'!AG181</f>
        <v>7352.3703120000009</v>
      </c>
      <c r="AK231" s="179">
        <f>'Energy consumption (raw)'!AH181</f>
        <v>1298.49</v>
      </c>
      <c r="AL231">
        <f>IF(ROUND(AI231,-3)=ROUND('Energy consumption (raw)'!AG181,-3),1,0)</f>
        <v>1</v>
      </c>
      <c r="AM231" s="179" t="str">
        <f>'Energy consumption (raw)'!AJ181</f>
        <v>1. Ha Noi</v>
      </c>
      <c r="AN231">
        <f>VLOOKUP(AM231,Lists!$F$9:$G$71,2,FALSE)</f>
        <v>1</v>
      </c>
    </row>
    <row r="232" spans="2:40" x14ac:dyDescent="0.25">
      <c r="B232" s="65" t="str">
        <f t="shared" si="56"/>
        <v>Industry80</v>
      </c>
      <c r="C232" s="179">
        <f>'Energy consumption (raw)'!B182</f>
        <v>80</v>
      </c>
      <c r="D232" s="179">
        <f>'Energy consumption (raw)'!C182</f>
        <v>0</v>
      </c>
      <c r="E232" s="179">
        <f>'Energy consumption (raw)'!D182</f>
        <v>0</v>
      </c>
      <c r="F232" s="179" t="str">
        <f>'Energy consumption (raw)'!E182</f>
        <v>Công nghiệp</v>
      </c>
      <c r="G232" s="179" t="str">
        <f>'Energy consumption (raw)'!F182</f>
        <v>Sản xuất bia và mạch nha ủ men bia</v>
      </c>
      <c r="H232" s="179" t="str">
        <f>'Energy consumption (raw)'!G182</f>
        <v>Industry</v>
      </c>
      <c r="I232" s="179" t="str">
        <f>'Energy consumption (raw)'!I182</f>
        <v>11 Manufacture of beverages</v>
      </c>
      <c r="J232" s="179" t="str">
        <f>INDEX(Sector!$E$6:$E$46,MATCH('Energy consumption (toe)'!I232,Sector!$B$6:$B$46,FALSE))</f>
        <v>Manufacture of beverages</v>
      </c>
      <c r="K232" s="179">
        <f>IFERROR('Energy consumption (raw)'!J182*Lists!$H$84,)</f>
        <v>0</v>
      </c>
      <c r="L232" s="179">
        <f>'Energy consumption (raw)'!K182*Lists!$H$84</f>
        <v>1207.7369600000002</v>
      </c>
      <c r="M232" s="179">
        <f>'Energy consumption (raw)'!L182*Lists!$H$84</f>
        <v>0</v>
      </c>
      <c r="N232" s="179">
        <f>'Energy consumption (raw)'!M182*Lists!$H$84</f>
        <v>0</v>
      </c>
      <c r="O232" s="178">
        <f t="shared" si="57"/>
        <v>1207.7369600000002</v>
      </c>
      <c r="P232">
        <f>'Energy consumption (raw)'!N182*Lists!$H$85</f>
        <v>0</v>
      </c>
      <c r="Q232">
        <f>'Energy consumption (raw)'!O182*Lists!$H$86</f>
        <v>0</v>
      </c>
      <c r="R232">
        <f>'Energy consumption (raw)'!P182*Lists!$H$87</f>
        <v>0</v>
      </c>
      <c r="S232">
        <f>'Energy consumption (raw)'!Q182*Lists!$H$88</f>
        <v>0</v>
      </c>
      <c r="T232">
        <f>'Energy consumption (raw)'!R182*Lists!$H$89</f>
        <v>0</v>
      </c>
      <c r="U232">
        <f>'Energy consumption (raw)'!S182*Lists!$H$90</f>
        <v>0</v>
      </c>
      <c r="V232">
        <f>'Energy consumption (raw)'!T182*Lists!$H$91</f>
        <v>0</v>
      </c>
      <c r="W232">
        <f>'Energy consumption (raw)'!U182*Lists!$H$92</f>
        <v>0</v>
      </c>
      <c r="X232">
        <f>'Energy consumption (raw)'!V182*Lists!$H$93</f>
        <v>0</v>
      </c>
      <c r="Y232">
        <f>'Energy consumption (raw)'!W182*Lists!$H$94</f>
        <v>0</v>
      </c>
      <c r="Z232">
        <f>'Energy consumption (raw)'!X182*Lists!$H$96*1000000</f>
        <v>0</v>
      </c>
      <c r="AA232">
        <f>'Energy consumption (raw)'!Y182*Lists!$H$97</f>
        <v>0</v>
      </c>
      <c r="AB232">
        <f>'Energy consumption (raw)'!Z182*Lists!$H$96</f>
        <v>0</v>
      </c>
      <c r="AC232">
        <f>'Energy consumption (raw)'!AA182*Lists!$H$98</f>
        <v>0</v>
      </c>
      <c r="AD232">
        <f>'Energy consumption (raw)'!AB182*Lists!$H$99</f>
        <v>0</v>
      </c>
      <c r="AE232">
        <f>'Energy consumption (raw)'!AC182*Lists!$H$101</f>
        <v>0</v>
      </c>
      <c r="AF232">
        <f>'Energy consumption (raw)'!AD182*Lists!$H$101</f>
        <v>0</v>
      </c>
      <c r="AG232">
        <f>'Energy consumption (raw)'!AE182*Lists!$H$101</f>
        <v>0</v>
      </c>
      <c r="AH232">
        <f>'Energy consumption (raw)'!AF182*Lists!$H$100</f>
        <v>0</v>
      </c>
      <c r="AI232" s="167">
        <f t="shared" si="58"/>
        <v>1207.7369600000002</v>
      </c>
      <c r="AJ232" s="179">
        <f>'Energy consumption (raw)'!AG182</f>
        <v>1207.7369600000002</v>
      </c>
      <c r="AK232" s="179">
        <f>'Energy consumption (raw)'!AH182</f>
        <v>1536.83</v>
      </c>
      <c r="AL232">
        <f>IF(ROUND(AI232,-3)=ROUND('Energy consumption (raw)'!AG182,-3),1,0)</f>
        <v>1</v>
      </c>
      <c r="AM232" s="179" t="str">
        <f>'Energy consumption (raw)'!AJ182</f>
        <v>1. Ha Noi</v>
      </c>
      <c r="AN232">
        <f>VLOOKUP(AM232,Lists!$F$9:$G$71,2,FALSE)</f>
        <v>1</v>
      </c>
    </row>
    <row r="233" spans="2:40" x14ac:dyDescent="0.25">
      <c r="B233" s="65" t="str">
        <f t="shared" si="56"/>
        <v>Industry81</v>
      </c>
      <c r="C233" s="179">
        <f>'Energy consumption (raw)'!B183</f>
        <v>81</v>
      </c>
      <c r="D233" s="179">
        <f>'Energy consumption (raw)'!C183</f>
        <v>0</v>
      </c>
      <c r="E233" s="179">
        <f>'Energy consumption (raw)'!D183</f>
        <v>0</v>
      </c>
      <c r="F233" s="179" t="str">
        <f>'Energy consumption (raw)'!E183</f>
        <v>Công nghiệp</v>
      </c>
      <c r="G233" s="179" t="str">
        <f>'Energy consumption (raw)'!F183</f>
        <v>Truyền tải và phân phối điện</v>
      </c>
      <c r="H233" s="179" t="str">
        <f>'Energy consumption (raw)'!G183</f>
        <v>Industry</v>
      </c>
      <c r="I233" s="179" t="str">
        <f>'Energy consumption (raw)'!I183</f>
        <v>35 Electricity, gas, steam and air conditioning supply</v>
      </c>
      <c r="J233" s="179" t="str">
        <f>INDEX(Sector!$E$6:$E$46,MATCH('Energy consumption (toe)'!I233,Sector!$B$6:$B$46,FALSE))</f>
        <v>Electricity, gas, steam and air conditioning supply</v>
      </c>
      <c r="K233" s="179">
        <f>IFERROR('Energy consumption (raw)'!J183*Lists!$H$84,)</f>
        <v>0</v>
      </c>
      <c r="L233" s="179">
        <f>'Energy consumption (raw)'!K183*Lists!$H$84</f>
        <v>2858.0649540000004</v>
      </c>
      <c r="M233" s="179">
        <f>'Energy consumption (raw)'!L183*Lists!$H$84</f>
        <v>0</v>
      </c>
      <c r="N233" s="179">
        <f>'Energy consumption (raw)'!M183*Lists!$H$84</f>
        <v>0</v>
      </c>
      <c r="O233" s="178">
        <f t="shared" si="57"/>
        <v>2858.0649540000004</v>
      </c>
      <c r="P233">
        <f>'Energy consumption (raw)'!N183*Lists!$H$85</f>
        <v>0</v>
      </c>
      <c r="Q233">
        <f>'Energy consumption (raw)'!O183*Lists!$H$86</f>
        <v>0</v>
      </c>
      <c r="R233">
        <f>'Energy consumption (raw)'!P183*Lists!$H$87</f>
        <v>0</v>
      </c>
      <c r="S233">
        <f>'Energy consumption (raw)'!Q183*Lists!$H$88</f>
        <v>0</v>
      </c>
      <c r="T233">
        <f>'Energy consumption (raw)'!R183*Lists!$H$89</f>
        <v>0</v>
      </c>
      <c r="U233">
        <f>'Energy consumption (raw)'!S183*Lists!$H$90</f>
        <v>0</v>
      </c>
      <c r="V233">
        <f>'Energy consumption (raw)'!T183*Lists!$H$91</f>
        <v>0</v>
      </c>
      <c r="W233">
        <f>'Energy consumption (raw)'!U183*Lists!$H$92</f>
        <v>0</v>
      </c>
      <c r="X233">
        <f>'Energy consumption (raw)'!V183*Lists!$H$93</f>
        <v>0</v>
      </c>
      <c r="Y233">
        <f>'Energy consumption (raw)'!W183*Lists!$H$94</f>
        <v>0</v>
      </c>
      <c r="Z233">
        <f>'Energy consumption (raw)'!X183*Lists!$H$96*1000000</f>
        <v>0</v>
      </c>
      <c r="AA233">
        <f>'Energy consumption (raw)'!Y183*Lists!$H$97</f>
        <v>0</v>
      </c>
      <c r="AB233">
        <f>'Energy consumption (raw)'!Z183*Lists!$H$96</f>
        <v>0</v>
      </c>
      <c r="AC233">
        <f>'Energy consumption (raw)'!AA183*Lists!$H$98</f>
        <v>0</v>
      </c>
      <c r="AD233">
        <f>'Energy consumption (raw)'!AB183*Lists!$H$99</f>
        <v>0</v>
      </c>
      <c r="AE233">
        <f>'Energy consumption (raw)'!AC183*Lists!$H$101</f>
        <v>0</v>
      </c>
      <c r="AF233">
        <f>'Energy consumption (raw)'!AD183*Lists!$H$101</f>
        <v>0</v>
      </c>
      <c r="AG233">
        <f>'Energy consumption (raw)'!AE183*Lists!$H$101</f>
        <v>0</v>
      </c>
      <c r="AH233">
        <f>'Energy consumption (raw)'!AF183*Lists!$H$100</f>
        <v>0</v>
      </c>
      <c r="AI233" s="167">
        <f t="shared" si="58"/>
        <v>2858.0649540000004</v>
      </c>
      <c r="AJ233" s="179">
        <f>'Energy consumption (raw)'!AG183</f>
        <v>2858.0649540000004</v>
      </c>
      <c r="AK233" s="179">
        <f>'Energy consumption (raw)'!AH183</f>
        <v>0</v>
      </c>
      <c r="AL233">
        <f>IF(ROUND(AI233,-3)=ROUND('Energy consumption (raw)'!AG183,-3),1,0)</f>
        <v>1</v>
      </c>
      <c r="AM233" s="179" t="str">
        <f>'Energy consumption (raw)'!AJ183</f>
        <v>1. Ha Noi</v>
      </c>
      <c r="AN233">
        <f>VLOOKUP(AM233,Lists!$F$9:$G$71,2,FALSE)</f>
        <v>1</v>
      </c>
    </row>
    <row r="234" spans="2:40" x14ac:dyDescent="0.25">
      <c r="B234" s="65" t="str">
        <f t="shared" si="56"/>
        <v>Industry82</v>
      </c>
      <c r="C234" s="179">
        <f>'Energy consumption (raw)'!B184</f>
        <v>82</v>
      </c>
      <c r="D234" s="179">
        <f>'Energy consumption (raw)'!C184</f>
        <v>0</v>
      </c>
      <c r="E234" s="179">
        <f>'Energy consumption (raw)'!D184</f>
        <v>0</v>
      </c>
      <c r="F234" s="179" t="str">
        <f>'Energy consumption (raw)'!E184</f>
        <v>Công nghiệp</v>
      </c>
      <c r="G234" s="179" t="str">
        <f>'Energy consumption (raw)'!F184</f>
        <v>Hoạt động viễn thông có dây</v>
      </c>
      <c r="H234" s="179" t="str">
        <f>'Energy consumption (raw)'!G184</f>
        <v>Industry</v>
      </c>
      <c r="I234" s="179" t="str">
        <f>'Energy consumption (raw)'!I184</f>
        <v>Buildings</v>
      </c>
      <c r="J234" s="179" t="str">
        <f>INDEX(Sector!$E$6:$E$46,MATCH('Energy consumption (toe)'!I234,Sector!$B$6:$B$46,FALSE))</f>
        <v>Buildings</v>
      </c>
      <c r="K234" s="179">
        <f>IFERROR('Energy consumption (raw)'!J184*Lists!$H$84,)</f>
        <v>0</v>
      </c>
      <c r="L234" s="179">
        <f>'Energy consumption (raw)'!K184*Lists!$H$84</f>
        <v>1020.77165</v>
      </c>
      <c r="M234" s="179">
        <f>'Energy consumption (raw)'!L184*Lists!$H$84</f>
        <v>0</v>
      </c>
      <c r="N234" s="179">
        <f>'Energy consumption (raw)'!M184*Lists!$H$84</f>
        <v>0</v>
      </c>
      <c r="O234" s="178">
        <f t="shared" si="57"/>
        <v>1020.77165</v>
      </c>
      <c r="P234">
        <f>'Energy consumption (raw)'!N184*Lists!$H$85</f>
        <v>0</v>
      </c>
      <c r="Q234">
        <f>'Energy consumption (raw)'!O184*Lists!$H$86</f>
        <v>0</v>
      </c>
      <c r="R234">
        <f>'Energy consumption (raw)'!P184*Lists!$H$87</f>
        <v>0</v>
      </c>
      <c r="S234">
        <f>'Energy consumption (raw)'!Q184*Lists!$H$88</f>
        <v>0</v>
      </c>
      <c r="T234">
        <f>'Energy consumption (raw)'!R184*Lists!$H$89</f>
        <v>0</v>
      </c>
      <c r="U234">
        <f>'Energy consumption (raw)'!S184*Lists!$H$90</f>
        <v>0</v>
      </c>
      <c r="V234">
        <f>'Energy consumption (raw)'!T184*Lists!$H$91</f>
        <v>0</v>
      </c>
      <c r="W234">
        <f>'Energy consumption (raw)'!U184*Lists!$H$92</f>
        <v>0</v>
      </c>
      <c r="X234">
        <f>'Energy consumption (raw)'!V184*Lists!$H$93</f>
        <v>0</v>
      </c>
      <c r="Y234">
        <f>'Energy consumption (raw)'!W184*Lists!$H$94</f>
        <v>0</v>
      </c>
      <c r="Z234">
        <f>'Energy consumption (raw)'!X184*Lists!$H$96*1000000</f>
        <v>0</v>
      </c>
      <c r="AA234">
        <f>'Energy consumption (raw)'!Y184*Lists!$H$97</f>
        <v>0</v>
      </c>
      <c r="AB234">
        <f>'Energy consumption (raw)'!Z184*Lists!$H$96</f>
        <v>0</v>
      </c>
      <c r="AC234">
        <f>'Energy consumption (raw)'!AA184*Lists!$H$98</f>
        <v>0</v>
      </c>
      <c r="AD234">
        <f>'Energy consumption (raw)'!AB184*Lists!$H$99</f>
        <v>0</v>
      </c>
      <c r="AE234">
        <f>'Energy consumption (raw)'!AC184*Lists!$H$101</f>
        <v>0</v>
      </c>
      <c r="AF234">
        <f>'Energy consumption (raw)'!AD184*Lists!$H$101</f>
        <v>0</v>
      </c>
      <c r="AG234">
        <f>'Energy consumption (raw)'!AE184*Lists!$H$101</f>
        <v>0</v>
      </c>
      <c r="AH234">
        <f>'Energy consumption (raw)'!AF184*Lists!$H$100</f>
        <v>0</v>
      </c>
      <c r="AI234" s="167">
        <f t="shared" si="58"/>
        <v>1020.77165</v>
      </c>
      <c r="AJ234" s="179">
        <f>'Energy consumption (raw)'!AG184</f>
        <v>1020.77165</v>
      </c>
      <c r="AK234" s="179">
        <f>'Energy consumption (raw)'!AH184</f>
        <v>1987.92</v>
      </c>
      <c r="AL234">
        <f>IF(ROUND(AI234,-3)=ROUND('Energy consumption (raw)'!AG184,-3),1,0)</f>
        <v>1</v>
      </c>
      <c r="AM234" s="179" t="str">
        <f>'Energy consumption (raw)'!AJ184</f>
        <v>1. Ha Noi</v>
      </c>
      <c r="AN234">
        <f>VLOOKUP(AM234,Lists!$F$9:$G$71,2,FALSE)</f>
        <v>1</v>
      </c>
    </row>
    <row r="235" spans="2:40" x14ac:dyDescent="0.25">
      <c r="B235" s="65" t="str">
        <f t="shared" si="56"/>
        <v>Industry83</v>
      </c>
      <c r="C235" s="179">
        <f>'Energy consumption (raw)'!B185</f>
        <v>83</v>
      </c>
      <c r="D235" s="179">
        <f>'Energy consumption (raw)'!C185</f>
        <v>0</v>
      </c>
      <c r="E235" s="179">
        <f>'Energy consumption (raw)'!D185</f>
        <v>0</v>
      </c>
      <c r="F235" s="179" t="str">
        <f>'Energy consumption (raw)'!E185</f>
        <v>Công nghiệp</v>
      </c>
      <c r="G235" s="179" t="str">
        <f>'Energy consumption (raw)'!F185</f>
        <v>Sản xuất thuỷ tinh và sản phẩm từ thuỷ tinh</v>
      </c>
      <c r="H235" s="179" t="str">
        <f>'Energy consumption (raw)'!G185</f>
        <v>Industry</v>
      </c>
      <c r="I235" s="179" t="str">
        <f>'Energy consumption (raw)'!I185</f>
        <v>23 Manufacture of other non-metallic mineral products</v>
      </c>
      <c r="J235" s="179" t="str">
        <f>INDEX(Sector!$E$6:$E$46,MATCH('Energy consumption (toe)'!I235,Sector!$B$6:$B$46,FALSE))</f>
        <v>Manufacture of other non-metallic mineral products</v>
      </c>
      <c r="K235" s="179">
        <f>IFERROR('Energy consumption (raw)'!J185*Lists!$H$84,)</f>
        <v>2429.9009700000001</v>
      </c>
      <c r="L235" s="179">
        <f>'Energy consumption (raw)'!K185*Lists!$H$84</f>
        <v>2429.9009700000001</v>
      </c>
      <c r="M235" s="179">
        <f>'Energy consumption (raw)'!L185*Lists!$H$84</f>
        <v>0</v>
      </c>
      <c r="N235" s="179">
        <f>'Energy consumption (raw)'!M185*Lists!$H$84</f>
        <v>0</v>
      </c>
      <c r="O235" s="178">
        <f t="shared" si="57"/>
        <v>2429.9009700000001</v>
      </c>
      <c r="P235">
        <f>'Energy consumption (raw)'!N185*Lists!$H$85</f>
        <v>0</v>
      </c>
      <c r="Q235">
        <f>'Energy consumption (raw)'!O185*Lists!$H$86</f>
        <v>0</v>
      </c>
      <c r="R235">
        <f>'Energy consumption (raw)'!P185*Lists!$H$87</f>
        <v>0</v>
      </c>
      <c r="S235">
        <f>'Energy consumption (raw)'!Q185*Lists!$H$88</f>
        <v>0</v>
      </c>
      <c r="T235">
        <f>'Energy consumption (raw)'!R185*Lists!$H$89</f>
        <v>0</v>
      </c>
      <c r="U235">
        <f>'Energy consumption (raw)'!S185*Lists!$H$90</f>
        <v>0</v>
      </c>
      <c r="V235">
        <f>'Energy consumption (raw)'!T185*Lists!$H$91</f>
        <v>0</v>
      </c>
      <c r="W235">
        <f>'Energy consumption (raw)'!U185*Lists!$H$92</f>
        <v>0</v>
      </c>
      <c r="X235">
        <f>'Energy consumption (raw)'!V185*Lists!$H$93</f>
        <v>0</v>
      </c>
      <c r="Y235">
        <f>'Energy consumption (raw)'!W185*Lists!$H$94</f>
        <v>0</v>
      </c>
      <c r="Z235">
        <f>'Energy consumption (raw)'!X185*Lists!$H$96*1000000</f>
        <v>0</v>
      </c>
      <c r="AA235">
        <f>'Energy consumption (raw)'!Y185*Lists!$H$97</f>
        <v>0</v>
      </c>
      <c r="AB235">
        <f>'Energy consumption (raw)'!Z185*Lists!$H$96</f>
        <v>0</v>
      </c>
      <c r="AC235">
        <f>'Energy consumption (raw)'!AA185*Lists!$H$98</f>
        <v>0</v>
      </c>
      <c r="AD235">
        <f>'Energy consumption (raw)'!AB185*Lists!$H$99</f>
        <v>0</v>
      </c>
      <c r="AE235">
        <f>'Energy consumption (raw)'!AC185*Lists!$H$101</f>
        <v>0</v>
      </c>
      <c r="AF235">
        <f>'Energy consumption (raw)'!AD185*Lists!$H$101</f>
        <v>0</v>
      </c>
      <c r="AG235">
        <f>'Energy consumption (raw)'!AE185*Lists!$H$101</f>
        <v>0</v>
      </c>
      <c r="AH235">
        <f>'Energy consumption (raw)'!AF185*Lists!$H$100</f>
        <v>0</v>
      </c>
      <c r="AI235" s="167">
        <f t="shared" si="58"/>
        <v>2429.9009700000001</v>
      </c>
      <c r="AJ235" s="179">
        <f>'Energy consumption (raw)'!AG185</f>
        <v>2429.9009700000001</v>
      </c>
      <c r="AK235" s="179">
        <f>'Energy consumption (raw)'!AH185</f>
        <v>2468.8000000000002</v>
      </c>
      <c r="AL235">
        <f>IF(ROUND(AI235,-3)=ROUND('Energy consumption (raw)'!AG185,-3),1,0)</f>
        <v>1</v>
      </c>
      <c r="AM235" s="179" t="str">
        <f>'Energy consumption (raw)'!AJ185</f>
        <v>1. Ha Noi</v>
      </c>
      <c r="AN235">
        <f>VLOOKUP(AM235,Lists!$F$9:$G$71,2,FALSE)</f>
        <v>1</v>
      </c>
    </row>
    <row r="236" spans="2:40" x14ac:dyDescent="0.25">
      <c r="B236" s="65" t="str">
        <f t="shared" si="56"/>
        <v>Industry84</v>
      </c>
      <c r="C236" s="179">
        <f>'Energy consumption (raw)'!B186</f>
        <v>84</v>
      </c>
      <c r="D236" s="179">
        <f>'Energy consumption (raw)'!C186</f>
        <v>0</v>
      </c>
      <c r="E236" s="179">
        <f>'Energy consumption (raw)'!D186</f>
        <v>0</v>
      </c>
      <c r="F236" s="179" t="str">
        <f>'Energy consumption (raw)'!E186</f>
        <v>Công Nghiệp</v>
      </c>
      <c r="G236" s="179" t="str">
        <f>'Energy consumption (raw)'!F186</f>
        <v>Sản xuất các cấu kiện kim loại</v>
      </c>
      <c r="H236" s="179" t="str">
        <f>'Energy consumption (raw)'!G186</f>
        <v>Industry</v>
      </c>
      <c r="I236" s="179" t="str">
        <f>'Energy consumption (raw)'!I186</f>
        <v>25 Manufacture of fabricated metal products, except machinery and equipment</v>
      </c>
      <c r="J236" s="179" t="str">
        <f>INDEX(Sector!$E$6:$E$46,MATCH('Energy consumption (toe)'!I236,Sector!$B$6:$B$46,FALSE))</f>
        <v>Manufacture of fabricated metal products, except machinery and equipment</v>
      </c>
      <c r="K236" s="179">
        <f>IFERROR('Energy consumption (raw)'!J186*Lists!$H$84,)</f>
        <v>2170.02891</v>
      </c>
      <c r="L236" s="179">
        <f>'Energy consumption (raw)'!K186*Lists!$H$84</f>
        <v>2170.02891</v>
      </c>
      <c r="M236" s="179">
        <f>'Energy consumption (raw)'!L186*Lists!$H$84</f>
        <v>0</v>
      </c>
      <c r="N236" s="179">
        <f>'Energy consumption (raw)'!M186*Lists!$H$84</f>
        <v>0</v>
      </c>
      <c r="O236" s="178">
        <f t="shared" si="57"/>
        <v>2170.02891</v>
      </c>
      <c r="P236">
        <f>'Energy consumption (raw)'!N186*Lists!$H$85</f>
        <v>0</v>
      </c>
      <c r="Q236">
        <f>'Energy consumption (raw)'!O186*Lists!$H$86</f>
        <v>0</v>
      </c>
      <c r="R236">
        <f>'Energy consumption (raw)'!P186*Lists!$H$87</f>
        <v>0</v>
      </c>
      <c r="S236">
        <f>'Energy consumption (raw)'!Q186*Lists!$H$88</f>
        <v>0</v>
      </c>
      <c r="T236">
        <f>'Energy consumption (raw)'!R186*Lists!$H$89</f>
        <v>0</v>
      </c>
      <c r="U236">
        <f>'Energy consumption (raw)'!S186*Lists!$H$90</f>
        <v>0</v>
      </c>
      <c r="V236">
        <f>'Energy consumption (raw)'!T186*Lists!$H$91</f>
        <v>0</v>
      </c>
      <c r="W236">
        <f>'Energy consumption (raw)'!U186*Lists!$H$92</f>
        <v>0</v>
      </c>
      <c r="X236">
        <f>'Energy consumption (raw)'!V186*Lists!$H$93</f>
        <v>0</v>
      </c>
      <c r="Y236">
        <f>'Energy consumption (raw)'!W186*Lists!$H$94</f>
        <v>0</v>
      </c>
      <c r="Z236">
        <f>'Energy consumption (raw)'!X186*Lists!$H$96*1000000</f>
        <v>0</v>
      </c>
      <c r="AA236">
        <f>'Energy consumption (raw)'!Y186*Lists!$H$97</f>
        <v>0</v>
      </c>
      <c r="AB236">
        <f>'Energy consumption (raw)'!Z186*Lists!$H$96</f>
        <v>0</v>
      </c>
      <c r="AC236">
        <f>'Energy consumption (raw)'!AA186*Lists!$H$98</f>
        <v>0</v>
      </c>
      <c r="AD236">
        <f>'Energy consumption (raw)'!AB186*Lists!$H$99</f>
        <v>0</v>
      </c>
      <c r="AE236">
        <f>'Energy consumption (raw)'!AC186*Lists!$H$101</f>
        <v>0</v>
      </c>
      <c r="AF236">
        <f>'Energy consumption (raw)'!AD186*Lists!$H$101</f>
        <v>0</v>
      </c>
      <c r="AG236">
        <f>'Energy consumption (raw)'!AE186*Lists!$H$101</f>
        <v>0</v>
      </c>
      <c r="AH236">
        <f>'Energy consumption (raw)'!AF186*Lists!$H$100</f>
        <v>0</v>
      </c>
      <c r="AI236" s="167">
        <f t="shared" si="58"/>
        <v>2170.02891</v>
      </c>
      <c r="AJ236" s="179">
        <f>'Energy consumption (raw)'!AG186</f>
        <v>2170.02891</v>
      </c>
      <c r="AK236" s="179">
        <f>'Energy consumption (raw)'!AH186</f>
        <v>0</v>
      </c>
      <c r="AL236">
        <f>IF(ROUND(AI236,-3)=ROUND('Energy consumption (raw)'!AG186,-3),1,0)</f>
        <v>1</v>
      </c>
      <c r="AM236" s="179" t="str">
        <f>'Energy consumption (raw)'!AJ186</f>
        <v>1. Ha Noi</v>
      </c>
      <c r="AN236">
        <f>VLOOKUP(AM236,Lists!$F$9:$G$71,2,FALSE)</f>
        <v>1</v>
      </c>
    </row>
    <row r="237" spans="2:40" x14ac:dyDescent="0.25">
      <c r="B237" s="65" t="str">
        <f t="shared" si="56"/>
        <v>Industry85</v>
      </c>
      <c r="C237" s="179">
        <f>'Energy consumption (raw)'!B187</f>
        <v>85</v>
      </c>
      <c r="D237" s="179">
        <f>'Energy consumption (raw)'!C187</f>
        <v>0</v>
      </c>
      <c r="E237" s="179">
        <f>'Energy consumption (raw)'!D187</f>
        <v>0</v>
      </c>
      <c r="F237" s="179" t="str">
        <f>'Energy consumption (raw)'!E187</f>
        <v>Công nghiệp</v>
      </c>
      <c r="G237" s="179" t="str">
        <f>'Energy consumption (raw)'!F187</f>
        <v>Sản xuất phụ tùng và bộ phận phụ trợ cho xe có động cơ và động cơ xe</v>
      </c>
      <c r="H237" s="179" t="str">
        <f>'Energy consumption (raw)'!G187</f>
        <v>Industry</v>
      </c>
      <c r="I237" s="179" t="str">
        <f>'Energy consumption (raw)'!I187</f>
        <v>29 Manufacture of motor vehicles, trailers and semi-trailers</v>
      </c>
      <c r="J237" s="179" t="str">
        <f>INDEX(Sector!$E$6:$E$46,MATCH('Energy consumption (toe)'!I237,Sector!$B$6:$B$46,FALSE))</f>
        <v>Manufacture of motor vehicles, trailers and semi-trailers</v>
      </c>
      <c r="K237" s="179">
        <f>IFERROR('Energy consumption (raw)'!J187*Lists!$H$84,)</f>
        <v>1316.3024400000002</v>
      </c>
      <c r="L237" s="179">
        <f>'Energy consumption (raw)'!K187*Lists!$H$84</f>
        <v>1316.3024400000002</v>
      </c>
      <c r="M237" s="179">
        <f>'Energy consumption (raw)'!L187*Lists!$H$84</f>
        <v>0</v>
      </c>
      <c r="N237" s="179">
        <f>'Energy consumption (raw)'!M187*Lists!$H$84</f>
        <v>0</v>
      </c>
      <c r="O237" s="178">
        <f t="shared" si="57"/>
        <v>1316.3024400000002</v>
      </c>
      <c r="P237">
        <f>'Energy consumption (raw)'!N187*Lists!$H$85</f>
        <v>0</v>
      </c>
      <c r="Q237">
        <f>'Energy consumption (raw)'!O187*Lists!$H$86</f>
        <v>0</v>
      </c>
      <c r="R237">
        <f>'Energy consumption (raw)'!P187*Lists!$H$87</f>
        <v>0</v>
      </c>
      <c r="S237">
        <f>'Energy consumption (raw)'!Q187*Lists!$H$88</f>
        <v>0</v>
      </c>
      <c r="T237">
        <f>'Energy consumption (raw)'!R187*Lists!$H$89</f>
        <v>0</v>
      </c>
      <c r="U237">
        <f>'Energy consumption (raw)'!S187*Lists!$H$90</f>
        <v>0</v>
      </c>
      <c r="V237">
        <f>'Energy consumption (raw)'!T187*Lists!$H$91</f>
        <v>0</v>
      </c>
      <c r="W237">
        <f>'Energy consumption (raw)'!U187*Lists!$H$92</f>
        <v>0</v>
      </c>
      <c r="X237">
        <f>'Energy consumption (raw)'!V187*Lists!$H$93</f>
        <v>0</v>
      </c>
      <c r="Y237">
        <f>'Energy consumption (raw)'!W187*Lists!$H$94</f>
        <v>0</v>
      </c>
      <c r="Z237">
        <f>'Energy consumption (raw)'!X187*Lists!$H$96*1000000</f>
        <v>0</v>
      </c>
      <c r="AA237">
        <f>'Energy consumption (raw)'!Y187*Lists!$H$97</f>
        <v>0</v>
      </c>
      <c r="AB237">
        <f>'Energy consumption (raw)'!Z187*Lists!$H$96</f>
        <v>0</v>
      </c>
      <c r="AC237">
        <f>'Energy consumption (raw)'!AA187*Lists!$H$98</f>
        <v>0</v>
      </c>
      <c r="AD237">
        <f>'Energy consumption (raw)'!AB187*Lists!$H$99</f>
        <v>0</v>
      </c>
      <c r="AE237">
        <f>'Energy consumption (raw)'!AC187*Lists!$H$101</f>
        <v>0</v>
      </c>
      <c r="AF237">
        <f>'Energy consumption (raw)'!AD187*Lists!$H$101</f>
        <v>0</v>
      </c>
      <c r="AG237">
        <f>'Energy consumption (raw)'!AE187*Lists!$H$101</f>
        <v>0</v>
      </c>
      <c r="AH237">
        <f>'Energy consumption (raw)'!AF187*Lists!$H$100</f>
        <v>0</v>
      </c>
      <c r="AI237" s="167">
        <f t="shared" si="58"/>
        <v>1316.3024400000002</v>
      </c>
      <c r="AJ237" s="179">
        <f>'Energy consumption (raw)'!AG187</f>
        <v>1316.3024400000002</v>
      </c>
      <c r="AK237" s="179">
        <f>'Energy consumption (raw)'!AH187</f>
        <v>1576.95</v>
      </c>
      <c r="AL237">
        <f>IF(ROUND(AI237,-3)=ROUND('Energy consumption (raw)'!AG187,-3),1,0)</f>
        <v>1</v>
      </c>
      <c r="AM237" s="179" t="str">
        <f>'Energy consumption (raw)'!AJ187</f>
        <v>1. Ha Noi</v>
      </c>
      <c r="AN237">
        <f>VLOOKUP(AM237,Lists!$F$9:$G$71,2,FALSE)</f>
        <v>1</v>
      </c>
    </row>
    <row r="238" spans="2:40" x14ac:dyDescent="0.25">
      <c r="B238" s="65" t="str">
        <f t="shared" si="56"/>
        <v>Industry86</v>
      </c>
      <c r="C238" s="179">
        <f>'Energy consumption (raw)'!B188</f>
        <v>86</v>
      </c>
      <c r="D238" s="179">
        <f>'Energy consumption (raw)'!C188</f>
        <v>0</v>
      </c>
      <c r="E238" s="179">
        <f>'Energy consumption (raw)'!D188</f>
        <v>0</v>
      </c>
      <c r="F238" s="179" t="str">
        <f>'Energy consumption (raw)'!E188</f>
        <v>Công nghiệp</v>
      </c>
      <c r="G238" s="179" t="str">
        <f>'Energy consumption (raw)'!F188</f>
        <v>Xây dựng các công trình công ích khác</v>
      </c>
      <c r="H238" s="179" t="str">
        <f>'Energy consumption (raw)'!G188</f>
        <v>Industry</v>
      </c>
      <c r="I238" s="179" t="str">
        <f>'Energy consumption (raw)'!I188</f>
        <v>41-43 Construction</v>
      </c>
      <c r="J238" s="179" t="str">
        <f>INDEX(Sector!$E$6:$E$46,MATCH('Energy consumption (toe)'!I238,Sector!$B$6:$B$46,FALSE))</f>
        <v>Construction</v>
      </c>
      <c r="K238" s="179">
        <f>IFERROR('Energy consumption (raw)'!J188*Lists!$H$84,)</f>
        <v>1034.0777105</v>
      </c>
      <c r="L238" s="179">
        <f>'Energy consumption (raw)'!K188*Lists!$H$84</f>
        <v>1034.0777105</v>
      </c>
      <c r="M238" s="179">
        <f>'Energy consumption (raw)'!L188*Lists!$H$84</f>
        <v>0</v>
      </c>
      <c r="N238" s="179">
        <f>'Energy consumption (raw)'!M188*Lists!$H$84</f>
        <v>0</v>
      </c>
      <c r="O238" s="178">
        <f t="shared" si="57"/>
        <v>1034.0777105</v>
      </c>
      <c r="P238">
        <f>'Energy consumption (raw)'!N188*Lists!$H$85</f>
        <v>0</v>
      </c>
      <c r="Q238">
        <f>'Energy consumption (raw)'!O188*Lists!$H$86</f>
        <v>0</v>
      </c>
      <c r="R238">
        <f>'Energy consumption (raw)'!P188*Lists!$H$87</f>
        <v>0</v>
      </c>
      <c r="S238">
        <f>'Energy consumption (raw)'!Q188*Lists!$H$88</f>
        <v>0</v>
      </c>
      <c r="T238">
        <f>'Energy consumption (raw)'!R188*Lists!$H$89</f>
        <v>0</v>
      </c>
      <c r="U238">
        <f>'Energy consumption (raw)'!S188*Lists!$H$90</f>
        <v>0</v>
      </c>
      <c r="V238">
        <f>'Energy consumption (raw)'!T188*Lists!$H$91</f>
        <v>0</v>
      </c>
      <c r="W238">
        <f>'Energy consumption (raw)'!U188*Lists!$H$92</f>
        <v>0</v>
      </c>
      <c r="X238">
        <f>'Energy consumption (raw)'!V188*Lists!$H$93</f>
        <v>0</v>
      </c>
      <c r="Y238">
        <f>'Energy consumption (raw)'!W188*Lists!$H$94</f>
        <v>0</v>
      </c>
      <c r="Z238">
        <f>'Energy consumption (raw)'!X188*Lists!$H$96*1000000</f>
        <v>0</v>
      </c>
      <c r="AA238">
        <f>'Energy consumption (raw)'!Y188*Lists!$H$97</f>
        <v>0</v>
      </c>
      <c r="AB238">
        <f>'Energy consumption (raw)'!Z188*Lists!$H$96</f>
        <v>0</v>
      </c>
      <c r="AC238">
        <f>'Energy consumption (raw)'!AA188*Lists!$H$98</f>
        <v>0</v>
      </c>
      <c r="AD238">
        <f>'Energy consumption (raw)'!AB188*Lists!$H$99</f>
        <v>0</v>
      </c>
      <c r="AE238">
        <f>'Energy consumption (raw)'!AC188*Lists!$H$101</f>
        <v>0</v>
      </c>
      <c r="AF238">
        <f>'Energy consumption (raw)'!AD188*Lists!$H$101</f>
        <v>0</v>
      </c>
      <c r="AG238">
        <f>'Energy consumption (raw)'!AE188*Lists!$H$101</f>
        <v>0</v>
      </c>
      <c r="AH238">
        <f>'Energy consumption (raw)'!AF188*Lists!$H$100</f>
        <v>0</v>
      </c>
      <c r="AI238" s="167">
        <f t="shared" si="58"/>
        <v>1034.0777105</v>
      </c>
      <c r="AJ238" s="179">
        <f>'Energy consumption (raw)'!AG188</f>
        <v>1034.0777105</v>
      </c>
      <c r="AK238" s="179">
        <f>'Energy consumption (raw)'!AH188</f>
        <v>1174.77</v>
      </c>
      <c r="AL238">
        <f>IF(ROUND(AI238,-3)=ROUND('Energy consumption (raw)'!AG188,-3),1,0)</f>
        <v>1</v>
      </c>
      <c r="AM238" s="179" t="str">
        <f>'Energy consumption (raw)'!AJ188</f>
        <v>1. Ha Noi</v>
      </c>
      <c r="AN238">
        <f>VLOOKUP(AM238,Lists!$F$9:$G$71,2,FALSE)</f>
        <v>1</v>
      </c>
    </row>
    <row r="239" spans="2:40" x14ac:dyDescent="0.25">
      <c r="B239" s="65" t="str">
        <f t="shared" si="56"/>
        <v>Industry87</v>
      </c>
      <c r="C239" s="179">
        <f>'Energy consumption (raw)'!B189</f>
        <v>87</v>
      </c>
      <c r="D239" s="179">
        <f>'Energy consumption (raw)'!C189</f>
        <v>0</v>
      </c>
      <c r="E239" s="179">
        <f>'Energy consumption (raw)'!D189</f>
        <v>0</v>
      </c>
      <c r="F239" s="179" t="str">
        <f>'Energy consumption (raw)'!E189</f>
        <v>Công nghiệp</v>
      </c>
      <c r="G239" s="179" t="str">
        <f>'Energy consumption (raw)'!F189</f>
        <v>Sản xuất sản phẩm từ chất khoáng phi kim loại khác chưa được phân vào đâu</v>
      </c>
      <c r="H239" s="179" t="str">
        <f>'Energy consumption (raw)'!G189</f>
        <v>Industry</v>
      </c>
      <c r="I239" s="179" t="str">
        <f>'Energy consumption (raw)'!I189</f>
        <v>23 Manufacture of other non-metallic mineral products</v>
      </c>
      <c r="J239" s="179" t="str">
        <f>INDEX(Sector!$E$6:$E$46,MATCH('Energy consumption (toe)'!I239,Sector!$B$6:$B$46,FALSE))</f>
        <v>Manufacture of other non-metallic mineral products</v>
      </c>
      <c r="K239" s="179">
        <f>IFERROR('Energy consumption (raw)'!J189*Lists!$H$84,)</f>
        <v>1092.66002</v>
      </c>
      <c r="L239" s="179">
        <f>'Energy consumption (raw)'!K189*Lists!$H$84</f>
        <v>1092.66002</v>
      </c>
      <c r="M239" s="179">
        <f>'Energy consumption (raw)'!L189*Lists!$H$84</f>
        <v>0</v>
      </c>
      <c r="N239" s="179">
        <f>'Energy consumption (raw)'!M189*Lists!$H$84</f>
        <v>0</v>
      </c>
      <c r="O239" s="178">
        <f t="shared" si="57"/>
        <v>1092.66002</v>
      </c>
      <c r="P239">
        <f>'Energy consumption (raw)'!N189*Lists!$H$85</f>
        <v>0</v>
      </c>
      <c r="Q239">
        <f>'Energy consumption (raw)'!O189*Lists!$H$86</f>
        <v>0</v>
      </c>
      <c r="R239">
        <f>'Energy consumption (raw)'!P189*Lists!$H$87</f>
        <v>0</v>
      </c>
      <c r="S239">
        <f>'Energy consumption (raw)'!Q189*Lists!$H$88</f>
        <v>0</v>
      </c>
      <c r="T239">
        <f>'Energy consumption (raw)'!R189*Lists!$H$89</f>
        <v>0</v>
      </c>
      <c r="U239">
        <f>'Energy consumption (raw)'!S189*Lists!$H$90</f>
        <v>0</v>
      </c>
      <c r="V239">
        <f>'Energy consumption (raw)'!T189*Lists!$H$91</f>
        <v>0</v>
      </c>
      <c r="W239">
        <f>'Energy consumption (raw)'!U189*Lists!$H$92</f>
        <v>0</v>
      </c>
      <c r="X239">
        <f>'Energy consumption (raw)'!V189*Lists!$H$93</f>
        <v>0</v>
      </c>
      <c r="Y239">
        <f>'Energy consumption (raw)'!W189*Lists!$H$94</f>
        <v>0</v>
      </c>
      <c r="Z239">
        <f>'Energy consumption (raw)'!X189*Lists!$H$96*1000000</f>
        <v>0</v>
      </c>
      <c r="AA239">
        <f>'Energy consumption (raw)'!Y189*Lists!$H$97</f>
        <v>0</v>
      </c>
      <c r="AB239">
        <f>'Energy consumption (raw)'!Z189*Lists!$H$96</f>
        <v>0</v>
      </c>
      <c r="AC239">
        <f>'Energy consumption (raw)'!AA189*Lists!$H$98</f>
        <v>0</v>
      </c>
      <c r="AD239">
        <f>'Energy consumption (raw)'!AB189*Lists!$H$99</f>
        <v>0</v>
      </c>
      <c r="AE239">
        <f>'Energy consumption (raw)'!AC189*Lists!$H$101</f>
        <v>0</v>
      </c>
      <c r="AF239">
        <f>'Energy consumption (raw)'!AD189*Lists!$H$101</f>
        <v>0</v>
      </c>
      <c r="AG239">
        <f>'Energy consumption (raw)'!AE189*Lists!$H$101</f>
        <v>0</v>
      </c>
      <c r="AH239">
        <f>'Energy consumption (raw)'!AF189*Lists!$H$100</f>
        <v>0</v>
      </c>
      <c r="AI239" s="167">
        <f t="shared" si="58"/>
        <v>1092.66002</v>
      </c>
      <c r="AJ239" s="179">
        <f>'Energy consumption (raw)'!AG189</f>
        <v>1092.66002</v>
      </c>
      <c r="AK239" s="179">
        <f>'Energy consumption (raw)'!AH189</f>
        <v>0</v>
      </c>
      <c r="AL239">
        <f>IF(ROUND(AI239,-3)=ROUND('Energy consumption (raw)'!AG189,-3),1,0)</f>
        <v>1</v>
      </c>
      <c r="AM239" s="179" t="str">
        <f>'Energy consumption (raw)'!AJ189</f>
        <v>1. Ha Noi</v>
      </c>
      <c r="AN239">
        <f>VLOOKUP(AM239,Lists!$F$9:$G$71,2,FALSE)</f>
        <v>1</v>
      </c>
    </row>
    <row r="240" spans="2:40" x14ac:dyDescent="0.25">
      <c r="B240" s="65" t="str">
        <f t="shared" si="56"/>
        <v>Industry88</v>
      </c>
      <c r="C240" s="179">
        <f>'Energy consumption (raw)'!B190</f>
        <v>88</v>
      </c>
      <c r="D240" s="179">
        <f>'Energy consumption (raw)'!C190</f>
        <v>0</v>
      </c>
      <c r="E240" s="179">
        <f>'Energy consumption (raw)'!D190</f>
        <v>0</v>
      </c>
      <c r="F240" s="179" t="str">
        <f>'Energy consumption (raw)'!E190</f>
        <v>Công nghiệp</v>
      </c>
      <c r="G240" s="179" t="str">
        <f>'Energy consumption (raw)'!F190</f>
        <v>Sản xuất, chế biến thực phẩm</v>
      </c>
      <c r="H240" s="179" t="str">
        <f>'Energy consumption (raw)'!G190</f>
        <v>Industry</v>
      </c>
      <c r="I240" s="179" t="str">
        <f>'Energy consumption (raw)'!I190</f>
        <v>10 Manufacture of food products</v>
      </c>
      <c r="J240" s="179" t="str">
        <f>INDEX(Sector!$E$6:$E$46,MATCH('Energy consumption (toe)'!I240,Sector!$B$6:$B$46,FALSE))</f>
        <v>Manufacture of food products</v>
      </c>
      <c r="K240" s="179">
        <f>IFERROR('Energy consumption (raw)'!J190*Lists!$H$84,)</f>
        <v>1128.11816</v>
      </c>
      <c r="L240" s="179">
        <f>'Energy consumption (raw)'!K190*Lists!$H$84</f>
        <v>1128.11816</v>
      </c>
      <c r="M240" s="179">
        <f>'Energy consumption (raw)'!L190*Lists!$H$84</f>
        <v>0</v>
      </c>
      <c r="N240" s="179">
        <f>'Energy consumption (raw)'!M190*Lists!$H$84</f>
        <v>0</v>
      </c>
      <c r="O240" s="178">
        <f t="shared" si="57"/>
        <v>1128.11816</v>
      </c>
      <c r="P240">
        <f>'Energy consumption (raw)'!N190*Lists!$H$85</f>
        <v>0</v>
      </c>
      <c r="Q240">
        <f>'Energy consumption (raw)'!O190*Lists!$H$86</f>
        <v>0</v>
      </c>
      <c r="R240">
        <f>'Energy consumption (raw)'!P190*Lists!$H$87</f>
        <v>0</v>
      </c>
      <c r="S240">
        <f>'Energy consumption (raw)'!Q190*Lists!$H$88</f>
        <v>0</v>
      </c>
      <c r="T240">
        <f>'Energy consumption (raw)'!R190*Lists!$H$89</f>
        <v>0</v>
      </c>
      <c r="U240">
        <f>'Energy consumption (raw)'!S190*Lists!$H$90</f>
        <v>0</v>
      </c>
      <c r="V240">
        <f>'Energy consumption (raw)'!T190*Lists!$H$91</f>
        <v>0</v>
      </c>
      <c r="W240">
        <f>'Energy consumption (raw)'!U190*Lists!$H$92</f>
        <v>0</v>
      </c>
      <c r="X240">
        <f>'Energy consumption (raw)'!V190*Lists!$H$93</f>
        <v>0</v>
      </c>
      <c r="Y240">
        <f>'Energy consumption (raw)'!W190*Lists!$H$94</f>
        <v>0</v>
      </c>
      <c r="Z240">
        <f>'Energy consumption (raw)'!X190*Lists!$H$96*1000000</f>
        <v>0</v>
      </c>
      <c r="AA240">
        <f>'Energy consumption (raw)'!Y190*Lists!$H$97</f>
        <v>0</v>
      </c>
      <c r="AB240">
        <f>'Energy consumption (raw)'!Z190*Lists!$H$96</f>
        <v>0</v>
      </c>
      <c r="AC240">
        <f>'Energy consumption (raw)'!AA190*Lists!$H$98</f>
        <v>0</v>
      </c>
      <c r="AD240">
        <f>'Energy consumption (raw)'!AB190*Lists!$H$99</f>
        <v>0</v>
      </c>
      <c r="AE240">
        <f>'Energy consumption (raw)'!AC190*Lists!$H$101</f>
        <v>0</v>
      </c>
      <c r="AF240">
        <f>'Energy consumption (raw)'!AD190*Lists!$H$101</f>
        <v>0</v>
      </c>
      <c r="AG240">
        <f>'Energy consumption (raw)'!AE190*Lists!$H$101</f>
        <v>0</v>
      </c>
      <c r="AH240">
        <f>'Energy consumption (raw)'!AF190*Lists!$H$100</f>
        <v>0</v>
      </c>
      <c r="AI240" s="167">
        <f t="shared" si="58"/>
        <v>1128.11816</v>
      </c>
      <c r="AJ240" s="179">
        <f>'Energy consumption (raw)'!AG190</f>
        <v>1128.11816</v>
      </c>
      <c r="AK240" s="179">
        <f>'Energy consumption (raw)'!AH190</f>
        <v>0</v>
      </c>
      <c r="AL240">
        <f>IF(ROUND(AI240,-3)=ROUND('Energy consumption (raw)'!AG190,-3),1,0)</f>
        <v>1</v>
      </c>
      <c r="AM240" s="179" t="str">
        <f>'Energy consumption (raw)'!AJ190</f>
        <v>1. Ha Noi</v>
      </c>
      <c r="AN240">
        <f>VLOOKUP(AM240,Lists!$F$9:$G$71,2,FALSE)</f>
        <v>1</v>
      </c>
    </row>
    <row r="241" spans="2:40" x14ac:dyDescent="0.25">
      <c r="B241" s="65" t="str">
        <f t="shared" si="56"/>
        <v>Industry89</v>
      </c>
      <c r="C241" s="179">
        <f>'Energy consumption (raw)'!B191</f>
        <v>89</v>
      </c>
      <c r="D241" s="179">
        <f>'Energy consumption (raw)'!C191</f>
        <v>0</v>
      </c>
      <c r="E241" s="179">
        <f>'Energy consumption (raw)'!D191</f>
        <v>0</v>
      </c>
      <c r="F241" s="179" t="str">
        <f>'Energy consumption (raw)'!E191</f>
        <v>Công nghiệp</v>
      </c>
      <c r="G241" s="179" t="str">
        <f>'Energy consumption (raw)'!F191</f>
        <v>Hoạt động dịch vụ hỗ trợ kinh doanh khác còn lại chưa được phân vào đâu</v>
      </c>
      <c r="H241" s="179" t="str">
        <f>'Energy consumption (raw)'!G191</f>
        <v>Industry</v>
      </c>
      <c r="I241" s="179" t="str">
        <f>'Energy consumption (raw)'!I191</f>
        <v>32 Other manufacturing</v>
      </c>
      <c r="J241" s="179" t="str">
        <f>INDEX(Sector!$E$6:$E$46,MATCH('Energy consumption (toe)'!I241,Sector!$B$6:$B$46,FALSE))</f>
        <v>Other manufacturing</v>
      </c>
      <c r="K241" s="179">
        <f>IFERROR('Energy consumption (raw)'!J191*Lists!$H$84,)</f>
        <v>1064.7934400000001</v>
      </c>
      <c r="L241" s="179">
        <f>'Energy consumption (raw)'!K191*Lists!$H$84</f>
        <v>1064.7934400000001</v>
      </c>
      <c r="M241" s="179">
        <f>'Energy consumption (raw)'!L191*Lists!$H$84</f>
        <v>0</v>
      </c>
      <c r="N241" s="179">
        <f>'Energy consumption (raw)'!M191*Lists!$H$84</f>
        <v>0</v>
      </c>
      <c r="O241" s="178">
        <f t="shared" si="57"/>
        <v>1064.7934400000001</v>
      </c>
      <c r="P241">
        <f>'Energy consumption (raw)'!N191*Lists!$H$85</f>
        <v>0</v>
      </c>
      <c r="Q241">
        <f>'Energy consumption (raw)'!O191*Lists!$H$86</f>
        <v>0</v>
      </c>
      <c r="R241">
        <f>'Energy consumption (raw)'!P191*Lists!$H$87</f>
        <v>0</v>
      </c>
      <c r="S241">
        <f>'Energy consumption (raw)'!Q191*Lists!$H$88</f>
        <v>0</v>
      </c>
      <c r="T241">
        <f>'Energy consumption (raw)'!R191*Lists!$H$89</f>
        <v>0</v>
      </c>
      <c r="U241">
        <f>'Energy consumption (raw)'!S191*Lists!$H$90</f>
        <v>0</v>
      </c>
      <c r="V241">
        <f>'Energy consumption (raw)'!T191*Lists!$H$91</f>
        <v>0</v>
      </c>
      <c r="W241">
        <f>'Energy consumption (raw)'!U191*Lists!$H$92</f>
        <v>0</v>
      </c>
      <c r="X241">
        <f>'Energy consumption (raw)'!V191*Lists!$H$93</f>
        <v>0</v>
      </c>
      <c r="Y241">
        <f>'Energy consumption (raw)'!W191*Lists!$H$94</f>
        <v>0</v>
      </c>
      <c r="Z241">
        <f>'Energy consumption (raw)'!X191*Lists!$H$96*1000000</f>
        <v>0</v>
      </c>
      <c r="AA241">
        <f>'Energy consumption (raw)'!Y191*Lists!$H$97</f>
        <v>0</v>
      </c>
      <c r="AB241">
        <f>'Energy consumption (raw)'!Z191*Lists!$H$96</f>
        <v>0</v>
      </c>
      <c r="AC241">
        <f>'Energy consumption (raw)'!AA191*Lists!$H$98</f>
        <v>0</v>
      </c>
      <c r="AD241">
        <f>'Energy consumption (raw)'!AB191*Lists!$H$99</f>
        <v>0</v>
      </c>
      <c r="AE241">
        <f>'Energy consumption (raw)'!AC191*Lists!$H$101</f>
        <v>0</v>
      </c>
      <c r="AF241">
        <f>'Energy consumption (raw)'!AD191*Lists!$H$101</f>
        <v>0</v>
      </c>
      <c r="AG241">
        <f>'Energy consumption (raw)'!AE191*Lists!$H$101</f>
        <v>0</v>
      </c>
      <c r="AH241">
        <f>'Energy consumption (raw)'!AF191*Lists!$H$100</f>
        <v>0</v>
      </c>
      <c r="AI241" s="167">
        <f t="shared" si="58"/>
        <v>1064.7934400000001</v>
      </c>
      <c r="AJ241" s="179">
        <f>'Energy consumption (raw)'!AG191</f>
        <v>1064.7934400000001</v>
      </c>
      <c r="AK241" s="179">
        <f>'Energy consumption (raw)'!AH191</f>
        <v>1280.8599999999999</v>
      </c>
      <c r="AL241">
        <f>IF(ROUND(AI241,-3)=ROUND('Energy consumption (raw)'!AG191,-3),1,0)</f>
        <v>1</v>
      </c>
      <c r="AM241" s="179" t="str">
        <f>'Energy consumption (raw)'!AJ191</f>
        <v>1. Ha Noi</v>
      </c>
      <c r="AN241">
        <f>VLOOKUP(AM241,Lists!$F$9:$G$71,2,FALSE)</f>
        <v>1</v>
      </c>
    </row>
    <row r="242" spans="2:40" x14ac:dyDescent="0.25">
      <c r="B242" s="65" t="str">
        <f t="shared" si="56"/>
        <v>Industry90</v>
      </c>
      <c r="C242" s="179">
        <f>'Energy consumption (raw)'!B192</f>
        <v>90</v>
      </c>
      <c r="D242" s="179">
        <f>'Energy consumption (raw)'!C192</f>
        <v>0</v>
      </c>
      <c r="E242" s="179">
        <f>'Energy consumption (raw)'!D192</f>
        <v>0</v>
      </c>
      <c r="F242" s="179" t="str">
        <f>'Energy consumption (raw)'!E192</f>
        <v>Công nghiệp</v>
      </c>
      <c r="G242" s="179" t="str">
        <f>'Energy consumption (raw)'!F192</f>
        <v>Xây dựng nhà các loại</v>
      </c>
      <c r="H242" s="179" t="str">
        <f>'Energy consumption (raw)'!G192</f>
        <v>Industry</v>
      </c>
      <c r="I242" s="179" t="str">
        <f>'Energy consumption (raw)'!I192</f>
        <v>41-43 Construction</v>
      </c>
      <c r="J242" s="179" t="str">
        <f>INDEX(Sector!$E$6:$E$46,MATCH('Energy consumption (toe)'!I242,Sector!$B$6:$B$46,FALSE))</f>
        <v>Construction</v>
      </c>
      <c r="K242" s="179">
        <f>IFERROR('Energy consumption (raw)'!J192*Lists!$H$84,)</f>
        <v>2333.0005700000002</v>
      </c>
      <c r="L242" s="179">
        <f>'Energy consumption (raw)'!K192*Lists!$H$84</f>
        <v>2333.0005700000002</v>
      </c>
      <c r="M242" s="179">
        <f>'Energy consumption (raw)'!L192*Lists!$H$84</f>
        <v>0</v>
      </c>
      <c r="N242" s="179">
        <f>'Energy consumption (raw)'!M192*Lists!$H$84</f>
        <v>0</v>
      </c>
      <c r="O242" s="178">
        <f t="shared" si="57"/>
        <v>2333.0005700000002</v>
      </c>
      <c r="P242">
        <f>'Energy consumption (raw)'!N192*Lists!$H$85</f>
        <v>0</v>
      </c>
      <c r="Q242">
        <f>'Energy consumption (raw)'!O192*Lists!$H$86</f>
        <v>0</v>
      </c>
      <c r="R242">
        <f>'Energy consumption (raw)'!P192*Lists!$H$87</f>
        <v>0</v>
      </c>
      <c r="S242">
        <f>'Energy consumption (raw)'!Q192*Lists!$H$88</f>
        <v>0</v>
      </c>
      <c r="T242">
        <f>'Energy consumption (raw)'!R192*Lists!$H$89</f>
        <v>0</v>
      </c>
      <c r="U242">
        <f>'Energy consumption (raw)'!S192*Lists!$H$90</f>
        <v>0</v>
      </c>
      <c r="V242">
        <f>'Energy consumption (raw)'!T192*Lists!$H$91</f>
        <v>0</v>
      </c>
      <c r="W242">
        <f>'Energy consumption (raw)'!U192*Lists!$H$92</f>
        <v>0</v>
      </c>
      <c r="X242">
        <f>'Energy consumption (raw)'!V192*Lists!$H$93</f>
        <v>0</v>
      </c>
      <c r="Y242">
        <f>'Energy consumption (raw)'!W192*Lists!$H$94</f>
        <v>0</v>
      </c>
      <c r="Z242">
        <f>'Energy consumption (raw)'!X192*Lists!$H$96*1000000</f>
        <v>0</v>
      </c>
      <c r="AA242">
        <f>'Energy consumption (raw)'!Y192*Lists!$H$97</f>
        <v>0</v>
      </c>
      <c r="AB242">
        <f>'Energy consumption (raw)'!Z192*Lists!$H$96</f>
        <v>0</v>
      </c>
      <c r="AC242">
        <f>'Energy consumption (raw)'!AA192*Lists!$H$98</f>
        <v>0</v>
      </c>
      <c r="AD242">
        <f>'Energy consumption (raw)'!AB192*Lists!$H$99</f>
        <v>0</v>
      </c>
      <c r="AE242">
        <f>'Energy consumption (raw)'!AC192*Lists!$H$101</f>
        <v>0</v>
      </c>
      <c r="AF242">
        <f>'Energy consumption (raw)'!AD192*Lists!$H$101</f>
        <v>0</v>
      </c>
      <c r="AG242">
        <f>'Energy consumption (raw)'!AE192*Lists!$H$101</f>
        <v>0</v>
      </c>
      <c r="AH242">
        <f>'Energy consumption (raw)'!AF192*Lists!$H$100</f>
        <v>0</v>
      </c>
      <c r="AI242" s="167">
        <f t="shared" si="58"/>
        <v>2333.0005700000002</v>
      </c>
      <c r="AJ242" s="179">
        <f>'Energy consumption (raw)'!AG192</f>
        <v>2333.0005700000002</v>
      </c>
      <c r="AK242" s="179">
        <f>'Energy consumption (raw)'!AH192</f>
        <v>2400.7800000000002</v>
      </c>
      <c r="AL242">
        <f>IF(ROUND(AI242,-3)=ROUND('Energy consumption (raw)'!AG192,-3),1,0)</f>
        <v>1</v>
      </c>
      <c r="AM242" s="179" t="str">
        <f>'Energy consumption (raw)'!AJ192</f>
        <v>1. Ha Noi</v>
      </c>
      <c r="AN242">
        <f>VLOOKUP(AM242,Lists!$F$9:$G$71,2,FALSE)</f>
        <v>1</v>
      </c>
    </row>
    <row r="243" spans="2:40" x14ac:dyDescent="0.25">
      <c r="B243" s="65" t="str">
        <f t="shared" si="56"/>
        <v>Industry91</v>
      </c>
      <c r="C243" s="179">
        <f>'Energy consumption (raw)'!B193</f>
        <v>91</v>
      </c>
      <c r="D243" s="179">
        <f>'Energy consumption (raw)'!C193</f>
        <v>0</v>
      </c>
      <c r="E243" s="179">
        <f>'Energy consumption (raw)'!D193</f>
        <v>0</v>
      </c>
      <c r="F243" s="179" t="str">
        <f>'Energy consumption (raw)'!E193</f>
        <v>Công nghiệp</v>
      </c>
      <c r="G243" s="179" t="str">
        <f>'Energy consumption (raw)'!F193</f>
        <v>Xây dựng nhà các loại</v>
      </c>
      <c r="H243" s="179" t="str">
        <f>'Energy consumption (raw)'!G193</f>
        <v>Industry</v>
      </c>
      <c r="I243" s="179" t="str">
        <f>'Energy consumption (raw)'!I193</f>
        <v>41-43 Construction</v>
      </c>
      <c r="J243" s="179" t="str">
        <f>INDEX(Sector!$E$6:$E$46,MATCH('Energy consumption (toe)'!I243,Sector!$B$6:$B$46,FALSE))</f>
        <v>Construction</v>
      </c>
      <c r="K243" s="179">
        <f>IFERROR('Energy consumption (raw)'!J193*Lists!$H$84,)</f>
        <v>1241.42065</v>
      </c>
      <c r="L243" s="179">
        <f>'Energy consumption (raw)'!K193*Lists!$H$84</f>
        <v>1241.42065</v>
      </c>
      <c r="M243" s="179">
        <f>'Energy consumption (raw)'!L193*Lists!$H$84</f>
        <v>0</v>
      </c>
      <c r="N243" s="179">
        <f>'Energy consumption (raw)'!M193*Lists!$H$84</f>
        <v>0</v>
      </c>
      <c r="O243" s="178">
        <f t="shared" si="57"/>
        <v>1241.42065</v>
      </c>
      <c r="P243">
        <f>'Energy consumption (raw)'!N193*Lists!$H$85</f>
        <v>0</v>
      </c>
      <c r="Q243">
        <f>'Energy consumption (raw)'!O193*Lists!$H$86</f>
        <v>0</v>
      </c>
      <c r="R243">
        <f>'Energy consumption (raw)'!P193*Lists!$H$87</f>
        <v>0</v>
      </c>
      <c r="S243">
        <f>'Energy consumption (raw)'!Q193*Lists!$H$88</f>
        <v>0</v>
      </c>
      <c r="T243">
        <f>'Energy consumption (raw)'!R193*Lists!$H$89</f>
        <v>0</v>
      </c>
      <c r="U243">
        <f>'Energy consumption (raw)'!S193*Lists!$H$90</f>
        <v>0</v>
      </c>
      <c r="V243">
        <f>'Energy consumption (raw)'!T193*Lists!$H$91</f>
        <v>0</v>
      </c>
      <c r="W243">
        <f>'Energy consumption (raw)'!U193*Lists!$H$92</f>
        <v>0</v>
      </c>
      <c r="X243">
        <f>'Energy consumption (raw)'!V193*Lists!$H$93</f>
        <v>0</v>
      </c>
      <c r="Y243">
        <f>'Energy consumption (raw)'!W193*Lists!$H$94</f>
        <v>0</v>
      </c>
      <c r="Z243">
        <f>'Energy consumption (raw)'!X193*Lists!$H$96*1000000</f>
        <v>0</v>
      </c>
      <c r="AA243">
        <f>'Energy consumption (raw)'!Y193*Lists!$H$97</f>
        <v>0</v>
      </c>
      <c r="AB243">
        <f>'Energy consumption (raw)'!Z193*Lists!$H$96</f>
        <v>0</v>
      </c>
      <c r="AC243">
        <f>'Energy consumption (raw)'!AA193*Lists!$H$98</f>
        <v>0</v>
      </c>
      <c r="AD243">
        <f>'Energy consumption (raw)'!AB193*Lists!$H$99</f>
        <v>0</v>
      </c>
      <c r="AE243">
        <f>'Energy consumption (raw)'!AC193*Lists!$H$101</f>
        <v>0</v>
      </c>
      <c r="AF243">
        <f>'Energy consumption (raw)'!AD193*Lists!$H$101</f>
        <v>0</v>
      </c>
      <c r="AG243">
        <f>'Energy consumption (raw)'!AE193*Lists!$H$101</f>
        <v>0</v>
      </c>
      <c r="AH243">
        <f>'Energy consumption (raw)'!AF193*Lists!$H$100</f>
        <v>0</v>
      </c>
      <c r="AI243" s="167">
        <f t="shared" si="58"/>
        <v>1241.42065</v>
      </c>
      <c r="AJ243" s="179">
        <f>'Energy consumption (raw)'!AG193</f>
        <v>1241.42065</v>
      </c>
      <c r="AK243" s="179">
        <f>'Energy consumption (raw)'!AH193</f>
        <v>598.67999999999995</v>
      </c>
      <c r="AL243">
        <f>IF(ROUND(AI243,-3)=ROUND('Energy consumption (raw)'!AG193,-3),1,0)</f>
        <v>1</v>
      </c>
      <c r="AM243" s="179" t="str">
        <f>'Energy consumption (raw)'!AJ193</f>
        <v>1. Ha Noi</v>
      </c>
      <c r="AN243">
        <f>VLOOKUP(AM243,Lists!$F$9:$G$71,2,FALSE)</f>
        <v>1</v>
      </c>
    </row>
    <row r="244" spans="2:40" x14ac:dyDescent="0.25">
      <c r="B244" s="65" t="str">
        <f t="shared" si="56"/>
        <v>Industry92</v>
      </c>
      <c r="C244" s="179">
        <f>'Energy consumption (raw)'!B194</f>
        <v>92</v>
      </c>
      <c r="D244" s="179">
        <f>'Energy consumption (raw)'!C194</f>
        <v>0</v>
      </c>
      <c r="E244" s="179">
        <f>'Energy consumption (raw)'!D194</f>
        <v>0</v>
      </c>
      <c r="F244" s="179" t="str">
        <f>'Energy consumption (raw)'!E194</f>
        <v>Công nghiệp</v>
      </c>
      <c r="G244" s="179" t="str">
        <f>'Energy consumption (raw)'!F194</f>
        <v>Sản xuất ô tô, xe máy</v>
      </c>
      <c r="H244" s="179" t="str">
        <f>'Energy consumption (raw)'!G194</f>
        <v>Industry</v>
      </c>
      <c r="I244" s="179" t="str">
        <f>'Energy consumption (raw)'!I194</f>
        <v>29 Manufacture of motor vehicles, trailers and semi-trailers</v>
      </c>
      <c r="J244" s="179" t="str">
        <f>INDEX(Sector!$E$6:$E$46,MATCH('Energy consumption (toe)'!I244,Sector!$B$6:$B$46,FALSE))</f>
        <v>Manufacture of motor vehicles, trailers and semi-trailers</v>
      </c>
      <c r="K244" s="179">
        <f>IFERROR('Energy consumption (raw)'!J194*Lists!$H$84,)</f>
        <v>1105.1428900000001</v>
      </c>
      <c r="L244" s="179">
        <f>'Energy consumption (raw)'!K194*Lists!$H$84</f>
        <v>1105.1428900000001</v>
      </c>
      <c r="M244" s="179">
        <f>'Energy consumption (raw)'!L194*Lists!$H$84</f>
        <v>0</v>
      </c>
      <c r="N244" s="179">
        <f>'Energy consumption (raw)'!M194*Lists!$H$84</f>
        <v>0</v>
      </c>
      <c r="O244" s="178">
        <f t="shared" si="57"/>
        <v>1105.1428900000001</v>
      </c>
      <c r="P244">
        <f>'Energy consumption (raw)'!N194*Lists!$H$85</f>
        <v>0</v>
      </c>
      <c r="Q244">
        <f>'Energy consumption (raw)'!O194*Lists!$H$86</f>
        <v>0</v>
      </c>
      <c r="R244">
        <f>'Energy consumption (raw)'!P194*Lists!$H$87</f>
        <v>0</v>
      </c>
      <c r="S244">
        <f>'Energy consumption (raw)'!Q194*Lists!$H$88</f>
        <v>0</v>
      </c>
      <c r="T244">
        <f>'Energy consumption (raw)'!R194*Lists!$H$89</f>
        <v>0</v>
      </c>
      <c r="U244">
        <f>'Energy consumption (raw)'!S194*Lists!$H$90</f>
        <v>0</v>
      </c>
      <c r="V244">
        <f>'Energy consumption (raw)'!T194*Lists!$H$91</f>
        <v>0</v>
      </c>
      <c r="W244">
        <f>'Energy consumption (raw)'!U194*Lists!$H$92</f>
        <v>0</v>
      </c>
      <c r="X244">
        <f>'Energy consumption (raw)'!V194*Lists!$H$93</f>
        <v>0</v>
      </c>
      <c r="Y244">
        <f>'Energy consumption (raw)'!W194*Lists!$H$94</f>
        <v>0</v>
      </c>
      <c r="Z244">
        <f>'Energy consumption (raw)'!X194*Lists!$H$96*1000000</f>
        <v>0</v>
      </c>
      <c r="AA244">
        <f>'Energy consumption (raw)'!Y194*Lists!$H$97</f>
        <v>0</v>
      </c>
      <c r="AB244">
        <f>'Energy consumption (raw)'!Z194*Lists!$H$96</f>
        <v>0</v>
      </c>
      <c r="AC244">
        <f>'Energy consumption (raw)'!AA194*Lists!$H$98</f>
        <v>0</v>
      </c>
      <c r="AD244">
        <f>'Energy consumption (raw)'!AB194*Lists!$H$99</f>
        <v>0</v>
      </c>
      <c r="AE244">
        <f>'Energy consumption (raw)'!AC194*Lists!$H$101</f>
        <v>0</v>
      </c>
      <c r="AF244">
        <f>'Energy consumption (raw)'!AD194*Lists!$H$101</f>
        <v>0</v>
      </c>
      <c r="AG244">
        <f>'Energy consumption (raw)'!AE194*Lists!$H$101</f>
        <v>0</v>
      </c>
      <c r="AH244">
        <f>'Energy consumption (raw)'!AF194*Lists!$H$100</f>
        <v>0</v>
      </c>
      <c r="AI244" s="167">
        <f t="shared" si="58"/>
        <v>1105.1428900000001</v>
      </c>
      <c r="AJ244" s="179">
        <f>'Energy consumption (raw)'!AG194</f>
        <v>1105.1428900000001</v>
      </c>
      <c r="AK244" s="179">
        <f>'Energy consumption (raw)'!AH194</f>
        <v>2707.24</v>
      </c>
      <c r="AL244">
        <f>IF(ROUND(AI244,-3)=ROUND('Energy consumption (raw)'!AG194,-3),1,0)</f>
        <v>1</v>
      </c>
      <c r="AM244" s="179" t="str">
        <f>'Energy consumption (raw)'!AJ194</f>
        <v>1. Ha Noi</v>
      </c>
      <c r="AN244">
        <f>VLOOKUP(AM244,Lists!$F$9:$G$71,2,FALSE)</f>
        <v>1</v>
      </c>
    </row>
    <row r="245" spans="2:40" x14ac:dyDescent="0.25">
      <c r="B245" s="65" t="str">
        <f t="shared" si="56"/>
        <v>Industry93</v>
      </c>
      <c r="C245" s="179">
        <f>'Energy consumption (raw)'!B195</f>
        <v>93</v>
      </c>
      <c r="D245" s="179">
        <f>'Energy consumption (raw)'!C195</f>
        <v>0</v>
      </c>
      <c r="E245" s="179">
        <f>'Energy consumption (raw)'!D195</f>
        <v>0</v>
      </c>
      <c r="F245" s="179" t="str">
        <f>'Energy consumption (raw)'!E195</f>
        <v>Công nghiệp</v>
      </c>
      <c r="G245" s="179" t="str">
        <f>'Energy consumption (raw)'!F195</f>
        <v>Sản xuất các sản phẩm từ plastic</v>
      </c>
      <c r="H245" s="179" t="str">
        <f>'Energy consumption (raw)'!G195</f>
        <v>Industry</v>
      </c>
      <c r="I245" s="179" t="str">
        <f>'Energy consumption (raw)'!I195</f>
        <v>22 Manufacture of rubber and plastics products</v>
      </c>
      <c r="J245" s="179" t="str">
        <f>INDEX(Sector!$E$6:$E$46,MATCH('Energy consumption (toe)'!I245,Sector!$B$6:$B$46,FALSE))</f>
        <v>Manufacture of rubber and plastics products</v>
      </c>
      <c r="K245" s="179">
        <f>IFERROR('Energy consumption (raw)'!J195*Lists!$H$84,)</f>
        <v>1086.568256</v>
      </c>
      <c r="L245" s="179">
        <f>'Energy consumption (raw)'!K195*Lists!$H$84</f>
        <v>1086.568256</v>
      </c>
      <c r="M245" s="179">
        <f>'Energy consumption (raw)'!L195*Lists!$H$84</f>
        <v>0</v>
      </c>
      <c r="N245" s="179">
        <f>'Energy consumption (raw)'!M195*Lists!$H$84</f>
        <v>0</v>
      </c>
      <c r="O245" s="178">
        <f t="shared" si="57"/>
        <v>1086.568256</v>
      </c>
      <c r="P245">
        <f>'Energy consumption (raw)'!N195*Lists!$H$85</f>
        <v>0</v>
      </c>
      <c r="Q245">
        <f>'Energy consumption (raw)'!O195*Lists!$H$86</f>
        <v>0</v>
      </c>
      <c r="R245">
        <f>'Energy consumption (raw)'!P195*Lists!$H$87</f>
        <v>0</v>
      </c>
      <c r="S245">
        <f>'Energy consumption (raw)'!Q195*Lists!$H$88</f>
        <v>0</v>
      </c>
      <c r="T245">
        <f>'Energy consumption (raw)'!R195*Lists!$H$89</f>
        <v>0</v>
      </c>
      <c r="U245">
        <f>'Energy consumption (raw)'!S195*Lists!$H$90</f>
        <v>0</v>
      </c>
      <c r="V245">
        <f>'Energy consumption (raw)'!T195*Lists!$H$91</f>
        <v>0</v>
      </c>
      <c r="W245">
        <f>'Energy consumption (raw)'!U195*Lists!$H$92</f>
        <v>0</v>
      </c>
      <c r="X245">
        <f>'Energy consumption (raw)'!V195*Lists!$H$93</f>
        <v>0</v>
      </c>
      <c r="Y245">
        <f>'Energy consumption (raw)'!W195*Lists!$H$94</f>
        <v>0</v>
      </c>
      <c r="Z245">
        <f>'Energy consumption (raw)'!X195*Lists!$H$96*1000000</f>
        <v>0</v>
      </c>
      <c r="AA245">
        <f>'Energy consumption (raw)'!Y195*Lists!$H$97</f>
        <v>0</v>
      </c>
      <c r="AB245">
        <f>'Energy consumption (raw)'!Z195*Lists!$H$96</f>
        <v>0</v>
      </c>
      <c r="AC245">
        <f>'Energy consumption (raw)'!AA195*Lists!$H$98</f>
        <v>0</v>
      </c>
      <c r="AD245">
        <f>'Energy consumption (raw)'!AB195*Lists!$H$99</f>
        <v>0</v>
      </c>
      <c r="AE245">
        <f>'Energy consumption (raw)'!AC195*Lists!$H$101</f>
        <v>0</v>
      </c>
      <c r="AF245">
        <f>'Energy consumption (raw)'!AD195*Lists!$H$101</f>
        <v>0</v>
      </c>
      <c r="AG245">
        <f>'Energy consumption (raw)'!AE195*Lists!$H$101</f>
        <v>0</v>
      </c>
      <c r="AH245">
        <f>'Energy consumption (raw)'!AF195*Lists!$H$100</f>
        <v>0</v>
      </c>
      <c r="AI245" s="167">
        <f t="shared" si="58"/>
        <v>1086.568256</v>
      </c>
      <c r="AJ245" s="179">
        <f>'Energy consumption (raw)'!AG195</f>
        <v>1086.568256</v>
      </c>
      <c r="AK245" s="179">
        <f>'Energy consumption (raw)'!AH195</f>
        <v>0</v>
      </c>
      <c r="AL245">
        <f>IF(ROUND(AI245,-3)=ROUND('Energy consumption (raw)'!AG195,-3),1,0)</f>
        <v>1</v>
      </c>
      <c r="AM245" s="179" t="str">
        <f>'Energy consumption (raw)'!AJ195</f>
        <v>1. Ha Noi</v>
      </c>
      <c r="AN245">
        <f>VLOOKUP(AM245,Lists!$F$9:$G$71,2,FALSE)</f>
        <v>1</v>
      </c>
    </row>
    <row r="246" spans="2:40" x14ac:dyDescent="0.25">
      <c r="B246" s="65" t="str">
        <f t="shared" si="56"/>
        <v>Industry94</v>
      </c>
      <c r="C246" s="179">
        <f>'Energy consumption (raw)'!B196</f>
        <v>94</v>
      </c>
      <c r="D246" s="179">
        <f>'Energy consumption (raw)'!C196</f>
        <v>0</v>
      </c>
      <c r="E246" s="179">
        <f>'Energy consumption (raw)'!D196</f>
        <v>0</v>
      </c>
      <c r="F246" s="179" t="str">
        <f>'Energy consumption (raw)'!E196</f>
        <v>Công nghiệp</v>
      </c>
      <c r="G246" s="179" t="str">
        <f>'Energy consumption (raw)'!F196</f>
        <v>Sản xuất vật liệu xây dựng từ đất sét</v>
      </c>
      <c r="H246" s="179" t="str">
        <f>'Energy consumption (raw)'!G196</f>
        <v>Industry</v>
      </c>
      <c r="I246" s="179" t="str">
        <f>'Energy consumption (raw)'!I196</f>
        <v>23 Manufacture of other non-metallic mineral products</v>
      </c>
      <c r="J246" s="179" t="str">
        <f>INDEX(Sector!$E$6:$E$46,MATCH('Energy consumption (toe)'!I246,Sector!$B$6:$B$46,FALSE))</f>
        <v>Manufacture of other non-metallic mineral products</v>
      </c>
      <c r="K246" s="179">
        <f>IFERROR('Energy consumption (raw)'!J196*Lists!$H$84,)</f>
        <v>2193.5383666000002</v>
      </c>
      <c r="L246" s="179">
        <f>'Energy consumption (raw)'!K196*Lists!$H$84</f>
        <v>0</v>
      </c>
      <c r="M246" s="179">
        <f>'Energy consumption (raw)'!L196*Lists!$H$84</f>
        <v>0</v>
      </c>
      <c r="N246" s="179">
        <f>'Energy consumption (raw)'!M196*Lists!$H$84</f>
        <v>0</v>
      </c>
      <c r="O246" s="178">
        <f t="shared" si="57"/>
        <v>2193.5383666000002</v>
      </c>
      <c r="P246">
        <f>'Energy consumption (raw)'!N196*Lists!$H$85</f>
        <v>0</v>
      </c>
      <c r="Q246">
        <f>'Energy consumption (raw)'!O196*Lists!$H$86</f>
        <v>0</v>
      </c>
      <c r="R246">
        <f>'Energy consumption (raw)'!P196*Lists!$H$87</f>
        <v>0</v>
      </c>
      <c r="S246">
        <f>'Energy consumption (raw)'!Q196*Lists!$H$88</f>
        <v>0</v>
      </c>
      <c r="T246">
        <f>'Energy consumption (raw)'!R196*Lists!$H$89</f>
        <v>0</v>
      </c>
      <c r="U246">
        <f>'Energy consumption (raw)'!S196*Lists!$H$90</f>
        <v>0</v>
      </c>
      <c r="V246">
        <f>'Energy consumption (raw)'!T196*Lists!$H$91</f>
        <v>0</v>
      </c>
      <c r="W246">
        <f>'Energy consumption (raw)'!U196*Lists!$H$92</f>
        <v>0</v>
      </c>
      <c r="X246">
        <f>'Energy consumption (raw)'!V196*Lists!$H$93</f>
        <v>0</v>
      </c>
      <c r="Y246">
        <f>'Energy consumption (raw)'!W196*Lists!$H$94</f>
        <v>0</v>
      </c>
      <c r="Z246">
        <f>'Energy consumption (raw)'!X196*Lists!$H$96*1000000</f>
        <v>0</v>
      </c>
      <c r="AA246">
        <f>'Energy consumption (raw)'!Y196*Lists!$H$97</f>
        <v>0</v>
      </c>
      <c r="AB246">
        <f>'Energy consumption (raw)'!Z196*Lists!$H$96</f>
        <v>0</v>
      </c>
      <c r="AC246">
        <f>'Energy consumption (raw)'!AA196*Lists!$H$98</f>
        <v>0</v>
      </c>
      <c r="AD246">
        <f>'Energy consumption (raw)'!AB196*Lists!$H$99</f>
        <v>0</v>
      </c>
      <c r="AE246">
        <f>'Energy consumption (raw)'!AC196*Lists!$H$101</f>
        <v>0</v>
      </c>
      <c r="AF246">
        <f>'Energy consumption (raw)'!AD196*Lists!$H$101</f>
        <v>0</v>
      </c>
      <c r="AG246">
        <f>'Energy consumption (raw)'!AE196*Lists!$H$101</f>
        <v>0</v>
      </c>
      <c r="AH246">
        <f>'Energy consumption (raw)'!AF196*Lists!$H$100</f>
        <v>0</v>
      </c>
      <c r="AI246" s="167">
        <f t="shared" si="58"/>
        <v>2193.5383666000002</v>
      </c>
      <c r="AJ246" s="179">
        <f>'Energy consumption (raw)'!AG196</f>
        <v>2193.5383666000002</v>
      </c>
      <c r="AK246" s="179">
        <f>'Energy consumption (raw)'!AH196</f>
        <v>2459</v>
      </c>
      <c r="AL246">
        <f>IF(ROUND(AI246,-3)=ROUND('Energy consumption (raw)'!AG196,-3),1,0)</f>
        <v>1</v>
      </c>
      <c r="AM246" s="179" t="str">
        <f>'Energy consumption (raw)'!AJ196</f>
        <v>2. Vinh Phuc</v>
      </c>
      <c r="AN246">
        <f>VLOOKUP(AM246,Lists!$F$9:$G$71,2,FALSE)</f>
        <v>1</v>
      </c>
    </row>
    <row r="247" spans="2:40" x14ac:dyDescent="0.25">
      <c r="B247" s="65" t="str">
        <f t="shared" si="56"/>
        <v>Industry95</v>
      </c>
      <c r="C247" s="179">
        <f>'Energy consumption (raw)'!B197</f>
        <v>95</v>
      </c>
      <c r="D247" s="179">
        <f>'Energy consumption (raw)'!C197</f>
        <v>0</v>
      </c>
      <c r="E247" s="179">
        <f>'Energy consumption (raw)'!D197</f>
        <v>0</v>
      </c>
      <c r="F247" s="179" t="str">
        <f>'Energy consumption (raw)'!E197</f>
        <v>Công nghiệp</v>
      </c>
      <c r="G247" s="179" t="str">
        <f>'Energy consumption (raw)'!F197</f>
        <v>Sản xuất mô tô, xe máy</v>
      </c>
      <c r="H247" s="179" t="str">
        <f>'Energy consumption (raw)'!G197</f>
        <v>Industry</v>
      </c>
      <c r="I247" s="179" t="str">
        <f>'Energy consumption (raw)'!I197</f>
        <v>29 Manufacture of motor vehicles, trailers and semi-trailers</v>
      </c>
      <c r="J247" s="179" t="str">
        <f>INDEX(Sector!$E$6:$E$46,MATCH('Energy consumption (toe)'!I247,Sector!$B$6:$B$46,FALSE))</f>
        <v>Manufacture of motor vehicles, trailers and semi-trailers</v>
      </c>
      <c r="K247" s="179">
        <f>IFERROR('Energy consumption (raw)'!J197*Lists!$H$84,)</f>
        <v>2400.0132143000001</v>
      </c>
      <c r="L247" s="179">
        <f>'Energy consumption (raw)'!K197*Lists!$H$84</f>
        <v>0</v>
      </c>
      <c r="M247" s="179">
        <f>'Energy consumption (raw)'!L197*Lists!$H$84</f>
        <v>0</v>
      </c>
      <c r="N247" s="179">
        <f>'Energy consumption (raw)'!M197*Lists!$H$84</f>
        <v>0</v>
      </c>
      <c r="O247" s="178">
        <f t="shared" si="57"/>
        <v>2400.0132143000001</v>
      </c>
      <c r="P247">
        <f>'Energy consumption (raw)'!N197*Lists!$H$85</f>
        <v>0</v>
      </c>
      <c r="Q247">
        <f>'Energy consumption (raw)'!O197*Lists!$H$86</f>
        <v>0</v>
      </c>
      <c r="R247">
        <f>'Energy consumption (raw)'!P197*Lists!$H$87</f>
        <v>0</v>
      </c>
      <c r="S247">
        <f>'Energy consumption (raw)'!Q197*Lists!$H$88</f>
        <v>0</v>
      </c>
      <c r="T247">
        <f>'Energy consumption (raw)'!R197*Lists!$H$89</f>
        <v>0</v>
      </c>
      <c r="U247">
        <f>'Energy consumption (raw)'!S197*Lists!$H$90</f>
        <v>0</v>
      </c>
      <c r="V247">
        <f>'Energy consumption (raw)'!T197*Lists!$H$91</f>
        <v>0</v>
      </c>
      <c r="W247">
        <f>'Energy consumption (raw)'!U197*Lists!$H$92</f>
        <v>0</v>
      </c>
      <c r="X247">
        <f>'Energy consumption (raw)'!V197*Lists!$H$93</f>
        <v>0</v>
      </c>
      <c r="Y247">
        <f>'Energy consumption (raw)'!W197*Lists!$H$94</f>
        <v>0</v>
      </c>
      <c r="Z247">
        <f>'Energy consumption (raw)'!X197*Lists!$H$96*1000000</f>
        <v>0</v>
      </c>
      <c r="AA247">
        <f>'Energy consumption (raw)'!Y197*Lists!$H$97</f>
        <v>0</v>
      </c>
      <c r="AB247">
        <f>'Energy consumption (raw)'!Z197*Lists!$H$96</f>
        <v>0</v>
      </c>
      <c r="AC247">
        <f>'Energy consumption (raw)'!AA197*Lists!$H$98</f>
        <v>0</v>
      </c>
      <c r="AD247">
        <f>'Energy consumption (raw)'!AB197*Lists!$H$99</f>
        <v>0</v>
      </c>
      <c r="AE247">
        <f>'Energy consumption (raw)'!AC197*Lists!$H$101</f>
        <v>0</v>
      </c>
      <c r="AF247">
        <f>'Energy consumption (raw)'!AD197*Lists!$H$101</f>
        <v>0</v>
      </c>
      <c r="AG247">
        <f>'Energy consumption (raw)'!AE197*Lists!$H$101</f>
        <v>0</v>
      </c>
      <c r="AH247">
        <f>'Energy consumption (raw)'!AF197*Lists!$H$100</f>
        <v>0</v>
      </c>
      <c r="AI247" s="167">
        <f t="shared" si="58"/>
        <v>2400.0132143000001</v>
      </c>
      <c r="AJ247" s="179">
        <f>'Energy consumption (raw)'!AG197</f>
        <v>2400.0132143000001</v>
      </c>
      <c r="AK247" s="179">
        <f>'Energy consumption (raw)'!AH197</f>
        <v>2433</v>
      </c>
      <c r="AL247">
        <f>IF(ROUND(AI247,-3)=ROUND('Energy consumption (raw)'!AG197,-3),1,0)</f>
        <v>1</v>
      </c>
      <c r="AM247" s="179" t="str">
        <f>'Energy consumption (raw)'!AJ197</f>
        <v>2. Vinh Phuc</v>
      </c>
      <c r="AN247">
        <f>VLOOKUP(AM247,Lists!$F$9:$G$71,2,FALSE)</f>
        <v>1</v>
      </c>
    </row>
    <row r="248" spans="2:40" x14ac:dyDescent="0.25">
      <c r="B248" s="65" t="str">
        <f t="shared" si="56"/>
        <v>Industry96</v>
      </c>
      <c r="C248" s="179">
        <f>'Energy consumption (raw)'!B198</f>
        <v>96</v>
      </c>
      <c r="D248" s="179">
        <f>'Energy consumption (raw)'!C198</f>
        <v>0</v>
      </c>
      <c r="E248" s="179">
        <f>'Energy consumption (raw)'!D198</f>
        <v>0</v>
      </c>
      <c r="F248" s="179" t="str">
        <f>'Energy consumption (raw)'!E198</f>
        <v>Công nghiệp</v>
      </c>
      <c r="G248" s="179" t="str">
        <f>'Energy consumption (raw)'!F198</f>
        <v>Sản xuất thiết bị điện khác</v>
      </c>
      <c r="H248" s="179" t="str">
        <f>'Energy consumption (raw)'!G198</f>
        <v>Industry</v>
      </c>
      <c r="I248" s="179" t="str">
        <f>'Energy consumption (raw)'!I198</f>
        <v>27 Manufacture of electrical equipment</v>
      </c>
      <c r="J248" s="179" t="str">
        <f>INDEX(Sector!$E$6:$E$46,MATCH('Energy consumption (toe)'!I248,Sector!$B$6:$B$46,FALSE))</f>
        <v>Manufacture of electrical equipment</v>
      </c>
      <c r="K248" s="179">
        <f>IFERROR('Energy consumption (raw)'!J198*Lists!$H$84,)</f>
        <v>4139.554228</v>
      </c>
      <c r="L248" s="179">
        <f>'Energy consumption (raw)'!K198*Lists!$H$84</f>
        <v>0</v>
      </c>
      <c r="M248" s="179">
        <f>'Energy consumption (raw)'!L198*Lists!$H$84</f>
        <v>0</v>
      </c>
      <c r="N248" s="179">
        <f>'Energy consumption (raw)'!M198*Lists!$H$84</f>
        <v>0</v>
      </c>
      <c r="O248" s="178">
        <f t="shared" si="57"/>
        <v>4139.554228</v>
      </c>
      <c r="P248">
        <f>'Energy consumption (raw)'!N198*Lists!$H$85</f>
        <v>0</v>
      </c>
      <c r="Q248">
        <f>'Energy consumption (raw)'!O198*Lists!$H$86</f>
        <v>0</v>
      </c>
      <c r="R248">
        <f>'Energy consumption (raw)'!P198*Lists!$H$87</f>
        <v>0</v>
      </c>
      <c r="S248">
        <f>'Energy consumption (raw)'!Q198*Lists!$H$88</f>
        <v>0</v>
      </c>
      <c r="T248">
        <f>'Energy consumption (raw)'!R198*Lists!$H$89</f>
        <v>0</v>
      </c>
      <c r="U248">
        <f>'Energy consumption (raw)'!S198*Lists!$H$90</f>
        <v>0</v>
      </c>
      <c r="V248">
        <f>'Energy consumption (raw)'!T198*Lists!$H$91</f>
        <v>0</v>
      </c>
      <c r="W248">
        <f>'Energy consumption (raw)'!U198*Lists!$H$92</f>
        <v>0</v>
      </c>
      <c r="X248">
        <f>'Energy consumption (raw)'!V198*Lists!$H$93</f>
        <v>0</v>
      </c>
      <c r="Y248">
        <f>'Energy consumption (raw)'!W198*Lists!$H$94</f>
        <v>0</v>
      </c>
      <c r="Z248">
        <f>'Energy consumption (raw)'!X198*Lists!$H$96*1000000</f>
        <v>0</v>
      </c>
      <c r="AA248">
        <f>'Energy consumption (raw)'!Y198*Lists!$H$97</f>
        <v>0</v>
      </c>
      <c r="AB248">
        <f>'Energy consumption (raw)'!Z198*Lists!$H$96</f>
        <v>0</v>
      </c>
      <c r="AC248">
        <f>'Energy consumption (raw)'!AA198*Lists!$H$98</f>
        <v>0</v>
      </c>
      <c r="AD248">
        <f>'Energy consumption (raw)'!AB198*Lists!$H$99</f>
        <v>0</v>
      </c>
      <c r="AE248">
        <f>'Energy consumption (raw)'!AC198*Lists!$H$101</f>
        <v>0</v>
      </c>
      <c r="AF248">
        <f>'Energy consumption (raw)'!AD198*Lists!$H$101</f>
        <v>0</v>
      </c>
      <c r="AG248">
        <f>'Energy consumption (raw)'!AE198*Lists!$H$101</f>
        <v>0</v>
      </c>
      <c r="AH248">
        <f>'Energy consumption (raw)'!AF198*Lists!$H$100</f>
        <v>0</v>
      </c>
      <c r="AI248" s="167">
        <f t="shared" si="58"/>
        <v>4139.554228</v>
      </c>
      <c r="AJ248" s="179">
        <f>'Energy consumption (raw)'!AG198</f>
        <v>4139.554228</v>
      </c>
      <c r="AK248" s="179">
        <f>'Energy consumption (raw)'!AH198</f>
        <v>4391</v>
      </c>
      <c r="AL248">
        <f>IF(ROUND(AI248,-3)=ROUND('Energy consumption (raw)'!AG198,-3),1,0)</f>
        <v>1</v>
      </c>
      <c r="AM248" s="179" t="str">
        <f>'Energy consumption (raw)'!AJ198</f>
        <v>2. Vinh Phuc</v>
      </c>
      <c r="AN248">
        <f>VLOOKUP(AM248,Lists!$F$9:$G$71,2,FALSE)</f>
        <v>1</v>
      </c>
    </row>
    <row r="249" spans="2:40" x14ac:dyDescent="0.25">
      <c r="B249" s="65" t="str">
        <f t="shared" si="56"/>
        <v>Industry97</v>
      </c>
      <c r="C249" s="179">
        <f>'Energy consumption (raw)'!B199</f>
        <v>97</v>
      </c>
      <c r="D249" s="179">
        <f>'Energy consumption (raw)'!C199</f>
        <v>0</v>
      </c>
      <c r="E249" s="179">
        <f>'Energy consumption (raw)'!D199</f>
        <v>0</v>
      </c>
      <c r="F249" s="179" t="str">
        <f>'Energy consumption (raw)'!E199</f>
        <v>Công nghiệp</v>
      </c>
      <c r="G249" s="179" t="str">
        <f>'Energy consumption (raw)'!F199</f>
        <v>Đúc sắt thép</v>
      </c>
      <c r="H249" s="179" t="str">
        <f>'Energy consumption (raw)'!G199</f>
        <v>Industry</v>
      </c>
      <c r="I249" s="179" t="str">
        <f>'Energy consumption (raw)'!I199</f>
        <v>25 Manufacture of fabricated metal products, except machinery and equipment</v>
      </c>
      <c r="J249" s="179" t="str">
        <f>INDEX(Sector!$E$6:$E$46,MATCH('Energy consumption (toe)'!I249,Sector!$B$6:$B$46,FALSE))</f>
        <v>Manufacture of fabricated metal products, except machinery and equipment</v>
      </c>
      <c r="K249" s="179">
        <f>IFERROR('Energy consumption (raw)'!J199*Lists!$H$84,)</f>
        <v>7561.4668710000005</v>
      </c>
      <c r="L249" s="179">
        <f>'Energy consumption (raw)'!K199*Lists!$H$84</f>
        <v>0</v>
      </c>
      <c r="M249" s="179">
        <f>'Energy consumption (raw)'!L199*Lists!$H$84</f>
        <v>0</v>
      </c>
      <c r="N249" s="179">
        <f>'Energy consumption (raw)'!M199*Lists!$H$84</f>
        <v>0</v>
      </c>
      <c r="O249" s="178">
        <f t="shared" si="57"/>
        <v>7561.4668710000005</v>
      </c>
      <c r="P249">
        <f>'Energy consumption (raw)'!N199*Lists!$H$85</f>
        <v>0</v>
      </c>
      <c r="Q249">
        <f>'Energy consumption (raw)'!O199*Lists!$H$86</f>
        <v>0</v>
      </c>
      <c r="R249">
        <f>'Energy consumption (raw)'!P199*Lists!$H$87</f>
        <v>0</v>
      </c>
      <c r="S249">
        <f>'Energy consumption (raw)'!Q199*Lists!$H$88</f>
        <v>0</v>
      </c>
      <c r="T249">
        <f>'Energy consumption (raw)'!R199*Lists!$H$89</f>
        <v>0</v>
      </c>
      <c r="U249">
        <f>'Energy consumption (raw)'!S199*Lists!$H$90</f>
        <v>0</v>
      </c>
      <c r="V249">
        <f>'Energy consumption (raw)'!T199*Lists!$H$91</f>
        <v>0</v>
      </c>
      <c r="W249">
        <f>'Energy consumption (raw)'!U199*Lists!$H$92</f>
        <v>0</v>
      </c>
      <c r="X249">
        <f>'Energy consumption (raw)'!V199*Lists!$H$93</f>
        <v>0</v>
      </c>
      <c r="Y249">
        <f>'Energy consumption (raw)'!W199*Lists!$H$94</f>
        <v>0</v>
      </c>
      <c r="Z249">
        <f>'Energy consumption (raw)'!X199*Lists!$H$96*1000000</f>
        <v>0</v>
      </c>
      <c r="AA249">
        <f>'Energy consumption (raw)'!Y199*Lists!$H$97</f>
        <v>0</v>
      </c>
      <c r="AB249">
        <f>'Energy consumption (raw)'!Z199*Lists!$H$96</f>
        <v>0</v>
      </c>
      <c r="AC249">
        <f>'Energy consumption (raw)'!AA199*Lists!$H$98</f>
        <v>0</v>
      </c>
      <c r="AD249">
        <f>'Energy consumption (raw)'!AB199*Lists!$H$99</f>
        <v>0</v>
      </c>
      <c r="AE249">
        <f>'Energy consumption (raw)'!AC199*Lists!$H$101</f>
        <v>0</v>
      </c>
      <c r="AF249">
        <f>'Energy consumption (raw)'!AD199*Lists!$H$101</f>
        <v>0</v>
      </c>
      <c r="AG249">
        <f>'Energy consumption (raw)'!AE199*Lists!$H$101</f>
        <v>0</v>
      </c>
      <c r="AH249">
        <f>'Energy consumption (raw)'!AF199*Lists!$H$100</f>
        <v>0</v>
      </c>
      <c r="AI249" s="167">
        <f t="shared" si="58"/>
        <v>7561.4668710000005</v>
      </c>
      <c r="AJ249" s="179">
        <f>'Energy consumption (raw)'!AG199</f>
        <v>7561.4668710000005</v>
      </c>
      <c r="AK249" s="179">
        <f>'Energy consumption (raw)'!AH199</f>
        <v>7804</v>
      </c>
      <c r="AL249">
        <f>IF(ROUND(AI249,-3)=ROUND('Energy consumption (raw)'!AG199,-3),1,0)</f>
        <v>1</v>
      </c>
      <c r="AM249" s="179" t="str">
        <f>'Energy consumption (raw)'!AJ199</f>
        <v>2. Vinh Phuc</v>
      </c>
      <c r="AN249">
        <f>VLOOKUP(AM249,Lists!$F$9:$G$71,2,FALSE)</f>
        <v>1</v>
      </c>
    </row>
    <row r="250" spans="2:40" x14ac:dyDescent="0.25">
      <c r="B250" s="65" t="str">
        <f t="shared" si="56"/>
        <v>Industry98</v>
      </c>
      <c r="C250" s="179">
        <f>'Energy consumption (raw)'!B200</f>
        <v>98</v>
      </c>
      <c r="D250" s="179">
        <f>'Energy consumption (raw)'!C200</f>
        <v>0</v>
      </c>
      <c r="E250" s="179">
        <f>'Energy consumption (raw)'!D200</f>
        <v>0</v>
      </c>
      <c r="F250" s="179" t="str">
        <f>'Energy consumption (raw)'!E200</f>
        <v>Công nghiệp</v>
      </c>
      <c r="G250" s="179" t="str">
        <f>'Energy consumption (raw)'!F200</f>
        <v>Sản xuất vật liệu xây dựng từ đất sét</v>
      </c>
      <c r="H250" s="179" t="str">
        <f>'Energy consumption (raw)'!G200</f>
        <v>Industry</v>
      </c>
      <c r="I250" s="179" t="str">
        <f>'Energy consumption (raw)'!I200</f>
        <v>23 Manufacture of other non-metallic mineral products</v>
      </c>
      <c r="J250" s="179" t="str">
        <f>INDEX(Sector!$E$6:$E$46,MATCH('Energy consumption (toe)'!I250,Sector!$B$6:$B$46,FALSE))</f>
        <v>Manufacture of other non-metallic mineral products</v>
      </c>
      <c r="K250" s="179">
        <f>IFERROR('Energy consumption (raw)'!J200*Lists!$H$84,)</f>
        <v>5849.3798391</v>
      </c>
      <c r="L250" s="179">
        <f>'Energy consumption (raw)'!K200*Lists!$H$84</f>
        <v>0</v>
      </c>
      <c r="M250" s="179">
        <f>'Energy consumption (raw)'!L200*Lists!$H$84</f>
        <v>0</v>
      </c>
      <c r="N250" s="179">
        <f>'Energy consumption (raw)'!M200*Lists!$H$84</f>
        <v>0</v>
      </c>
      <c r="O250" s="178">
        <f t="shared" si="57"/>
        <v>5849.3798391</v>
      </c>
      <c r="P250">
        <f>'Energy consumption (raw)'!N200*Lists!$H$85</f>
        <v>0</v>
      </c>
      <c r="Q250">
        <f>'Energy consumption (raw)'!O200*Lists!$H$86</f>
        <v>0</v>
      </c>
      <c r="R250">
        <f>'Energy consumption (raw)'!P200*Lists!$H$87</f>
        <v>0</v>
      </c>
      <c r="S250">
        <f>'Energy consumption (raw)'!Q200*Lists!$H$88</f>
        <v>0</v>
      </c>
      <c r="T250">
        <f>'Energy consumption (raw)'!R200*Lists!$H$89</f>
        <v>0</v>
      </c>
      <c r="U250">
        <f>'Energy consumption (raw)'!S200*Lists!$H$90</f>
        <v>0</v>
      </c>
      <c r="V250">
        <f>'Energy consumption (raw)'!T200*Lists!$H$91</f>
        <v>0</v>
      </c>
      <c r="W250">
        <f>'Energy consumption (raw)'!U200*Lists!$H$92</f>
        <v>0</v>
      </c>
      <c r="X250">
        <f>'Energy consumption (raw)'!V200*Lists!$H$93</f>
        <v>0</v>
      </c>
      <c r="Y250">
        <f>'Energy consumption (raw)'!W200*Lists!$H$94</f>
        <v>0</v>
      </c>
      <c r="Z250">
        <f>'Energy consumption (raw)'!X200*Lists!$H$96*1000000</f>
        <v>0</v>
      </c>
      <c r="AA250">
        <f>'Energy consumption (raw)'!Y200*Lists!$H$97</f>
        <v>0</v>
      </c>
      <c r="AB250">
        <f>'Energy consumption (raw)'!Z200*Lists!$H$96</f>
        <v>0</v>
      </c>
      <c r="AC250">
        <f>'Energy consumption (raw)'!AA200*Lists!$H$98</f>
        <v>0</v>
      </c>
      <c r="AD250">
        <f>'Energy consumption (raw)'!AB200*Lists!$H$99</f>
        <v>0</v>
      </c>
      <c r="AE250">
        <f>'Energy consumption (raw)'!AC200*Lists!$H$101</f>
        <v>0</v>
      </c>
      <c r="AF250">
        <f>'Energy consumption (raw)'!AD200*Lists!$H$101</f>
        <v>0</v>
      </c>
      <c r="AG250">
        <f>'Energy consumption (raw)'!AE200*Lists!$H$101</f>
        <v>0</v>
      </c>
      <c r="AH250">
        <f>'Energy consumption (raw)'!AF200*Lists!$H$100</f>
        <v>0</v>
      </c>
      <c r="AI250" s="167">
        <f t="shared" si="58"/>
        <v>5849.3798391</v>
      </c>
      <c r="AJ250" s="179">
        <f>'Energy consumption (raw)'!AG200</f>
        <v>5849.3798391</v>
      </c>
      <c r="AK250" s="179">
        <f>'Energy consumption (raw)'!AH200</f>
        <v>6622</v>
      </c>
      <c r="AL250">
        <f>IF(ROUND(AI250,-3)=ROUND('Energy consumption (raw)'!AG200,-3),1,0)</f>
        <v>1</v>
      </c>
      <c r="AM250" s="179" t="str">
        <f>'Energy consumption (raw)'!AJ200</f>
        <v>2. Vinh Phuc</v>
      </c>
      <c r="AN250">
        <f>VLOOKUP(AM250,Lists!$F$9:$G$71,2,FALSE)</f>
        <v>1</v>
      </c>
    </row>
    <row r="251" spans="2:40" x14ac:dyDescent="0.25">
      <c r="B251" s="65" t="str">
        <f t="shared" si="56"/>
        <v>Industry99</v>
      </c>
      <c r="C251" s="179">
        <f>'Energy consumption (raw)'!B201</f>
        <v>99</v>
      </c>
      <c r="D251" s="179">
        <f>'Energy consumption (raw)'!C201</f>
        <v>0</v>
      </c>
      <c r="E251" s="179">
        <f>'Energy consumption (raw)'!D201</f>
        <v>0</v>
      </c>
      <c r="F251" s="179" t="str">
        <f>'Energy consumption (raw)'!E201</f>
        <v>Công nghiệp</v>
      </c>
      <c r="G251" s="179" t="str">
        <f>'Energy consumption (raw)'!F201</f>
        <v>Sản xuất vật liệu xây dựng từ đất sét</v>
      </c>
      <c r="H251" s="179" t="str">
        <f>'Energy consumption (raw)'!G201</f>
        <v>Industry</v>
      </c>
      <c r="I251" s="179" t="str">
        <f>'Energy consumption (raw)'!I201</f>
        <v>23 Manufacture of other non-metallic mineral products</v>
      </c>
      <c r="J251" s="179" t="str">
        <f>INDEX(Sector!$E$6:$E$46,MATCH('Energy consumption (toe)'!I251,Sector!$B$6:$B$46,FALSE))</f>
        <v>Manufacture of other non-metallic mineral products</v>
      </c>
      <c r="K251" s="179">
        <f>IFERROR('Energy consumption (raw)'!J201*Lists!$H$84,)</f>
        <v>3607.1386834000004</v>
      </c>
      <c r="L251" s="179">
        <f>'Energy consumption (raw)'!K201*Lists!$H$84</f>
        <v>0</v>
      </c>
      <c r="M251" s="179">
        <f>'Energy consumption (raw)'!L201*Lists!$H$84</f>
        <v>0</v>
      </c>
      <c r="N251" s="179">
        <f>'Energy consumption (raw)'!M201*Lists!$H$84</f>
        <v>0</v>
      </c>
      <c r="O251" s="178">
        <f t="shared" si="57"/>
        <v>3607.1386834000004</v>
      </c>
      <c r="P251">
        <f>'Energy consumption (raw)'!N201*Lists!$H$85</f>
        <v>0</v>
      </c>
      <c r="Q251">
        <f>'Energy consumption (raw)'!O201*Lists!$H$86</f>
        <v>0</v>
      </c>
      <c r="R251">
        <f>'Energy consumption (raw)'!P201*Lists!$H$87</f>
        <v>0</v>
      </c>
      <c r="S251">
        <f>'Energy consumption (raw)'!Q201*Lists!$H$88</f>
        <v>0</v>
      </c>
      <c r="T251">
        <f>'Energy consumption (raw)'!R201*Lists!$H$89</f>
        <v>0</v>
      </c>
      <c r="U251">
        <f>'Energy consumption (raw)'!S201*Lists!$H$90</f>
        <v>0</v>
      </c>
      <c r="V251">
        <f>'Energy consumption (raw)'!T201*Lists!$H$91</f>
        <v>0</v>
      </c>
      <c r="W251">
        <f>'Energy consumption (raw)'!U201*Lists!$H$92</f>
        <v>0</v>
      </c>
      <c r="X251">
        <f>'Energy consumption (raw)'!V201*Lists!$H$93</f>
        <v>0</v>
      </c>
      <c r="Y251">
        <f>'Energy consumption (raw)'!W201*Lists!$H$94</f>
        <v>0</v>
      </c>
      <c r="Z251">
        <f>'Energy consumption (raw)'!X201*Lists!$H$96*1000000</f>
        <v>0</v>
      </c>
      <c r="AA251">
        <f>'Energy consumption (raw)'!Y201*Lists!$H$97</f>
        <v>0</v>
      </c>
      <c r="AB251">
        <f>'Energy consumption (raw)'!Z201*Lists!$H$96</f>
        <v>0</v>
      </c>
      <c r="AC251">
        <f>'Energy consumption (raw)'!AA201*Lists!$H$98</f>
        <v>0</v>
      </c>
      <c r="AD251">
        <f>'Energy consumption (raw)'!AB201*Lists!$H$99</f>
        <v>0</v>
      </c>
      <c r="AE251">
        <f>'Energy consumption (raw)'!AC201*Lists!$H$101</f>
        <v>0</v>
      </c>
      <c r="AF251">
        <f>'Energy consumption (raw)'!AD201*Lists!$H$101</f>
        <v>0</v>
      </c>
      <c r="AG251">
        <f>'Energy consumption (raw)'!AE201*Lists!$H$101</f>
        <v>0</v>
      </c>
      <c r="AH251">
        <f>'Energy consumption (raw)'!AF201*Lists!$H$100</f>
        <v>0</v>
      </c>
      <c r="AI251" s="167">
        <f t="shared" si="58"/>
        <v>3607.1386834000004</v>
      </c>
      <c r="AJ251" s="179">
        <f>'Energy consumption (raw)'!AG201</f>
        <v>3607.1386834000004</v>
      </c>
      <c r="AK251" s="179">
        <f>'Energy consumption (raw)'!AH201</f>
        <v>4032</v>
      </c>
      <c r="AL251">
        <f>IF(ROUND(AI251,-3)=ROUND('Energy consumption (raw)'!AG201,-3),1,0)</f>
        <v>1</v>
      </c>
      <c r="AM251" s="179" t="str">
        <f>'Energy consumption (raw)'!AJ201</f>
        <v>2. Vinh Phuc</v>
      </c>
      <c r="AN251">
        <f>VLOOKUP(AM251,Lists!$F$9:$G$71,2,FALSE)</f>
        <v>1</v>
      </c>
    </row>
    <row r="252" spans="2:40" x14ac:dyDescent="0.25">
      <c r="B252" s="65" t="str">
        <f t="shared" si="56"/>
        <v>Industry100</v>
      </c>
      <c r="C252" s="179">
        <f>'Energy consumption (raw)'!B202</f>
        <v>100</v>
      </c>
      <c r="D252" s="179">
        <f>'Energy consumption (raw)'!C202</f>
        <v>0</v>
      </c>
      <c r="E252" s="179">
        <f>'Energy consumption (raw)'!D202</f>
        <v>0</v>
      </c>
      <c r="F252" s="179" t="str">
        <f>'Energy consumption (raw)'!E202</f>
        <v>Công nghiệp</v>
      </c>
      <c r="G252" s="179" t="str">
        <f>'Energy consumption (raw)'!F202</f>
        <v>Sản xuất vật liệu xây dựng từ đất sét</v>
      </c>
      <c r="H252" s="179" t="str">
        <f>'Energy consumption (raw)'!G202</f>
        <v>Industry</v>
      </c>
      <c r="I252" s="179" t="str">
        <f>'Energy consumption (raw)'!I202</f>
        <v>23 Manufacture of other non-metallic mineral products</v>
      </c>
      <c r="J252" s="179" t="str">
        <f>INDEX(Sector!$E$6:$E$46,MATCH('Energy consumption (toe)'!I252,Sector!$B$6:$B$46,FALSE))</f>
        <v>Manufacture of other non-metallic mineral products</v>
      </c>
      <c r="K252" s="179">
        <f>IFERROR('Energy consumption (raw)'!J202*Lists!$H$84,)</f>
        <v>3493.4323903000004</v>
      </c>
      <c r="L252" s="179">
        <f>'Energy consumption (raw)'!K202*Lists!$H$84</f>
        <v>0</v>
      </c>
      <c r="M252" s="179">
        <f>'Energy consumption (raw)'!L202*Lists!$H$84</f>
        <v>0</v>
      </c>
      <c r="N252" s="179">
        <f>'Energy consumption (raw)'!M202*Lists!$H$84</f>
        <v>0</v>
      </c>
      <c r="O252" s="178">
        <f t="shared" si="57"/>
        <v>3493.4323903000004</v>
      </c>
      <c r="P252">
        <f>'Energy consumption (raw)'!N202*Lists!$H$85</f>
        <v>0</v>
      </c>
      <c r="Q252">
        <f>'Energy consumption (raw)'!O202*Lists!$H$86</f>
        <v>0</v>
      </c>
      <c r="R252">
        <f>'Energy consumption (raw)'!P202*Lists!$H$87</f>
        <v>0</v>
      </c>
      <c r="S252">
        <f>'Energy consumption (raw)'!Q202*Lists!$H$88</f>
        <v>0</v>
      </c>
      <c r="T252">
        <f>'Energy consumption (raw)'!R202*Lists!$H$89</f>
        <v>0</v>
      </c>
      <c r="U252">
        <f>'Energy consumption (raw)'!S202*Lists!$H$90</f>
        <v>0</v>
      </c>
      <c r="V252">
        <f>'Energy consumption (raw)'!T202*Lists!$H$91</f>
        <v>0</v>
      </c>
      <c r="W252">
        <f>'Energy consumption (raw)'!U202*Lists!$H$92</f>
        <v>0</v>
      </c>
      <c r="X252">
        <f>'Energy consumption (raw)'!V202*Lists!$H$93</f>
        <v>0</v>
      </c>
      <c r="Y252">
        <f>'Energy consumption (raw)'!W202*Lists!$H$94</f>
        <v>0</v>
      </c>
      <c r="Z252">
        <f>'Energy consumption (raw)'!X202*Lists!$H$96*1000000</f>
        <v>0</v>
      </c>
      <c r="AA252">
        <f>'Energy consumption (raw)'!Y202*Lists!$H$97</f>
        <v>0</v>
      </c>
      <c r="AB252">
        <f>'Energy consumption (raw)'!Z202*Lists!$H$96</f>
        <v>0</v>
      </c>
      <c r="AC252">
        <f>'Energy consumption (raw)'!AA202*Lists!$H$98</f>
        <v>0</v>
      </c>
      <c r="AD252">
        <f>'Energy consumption (raw)'!AB202*Lists!$H$99</f>
        <v>0</v>
      </c>
      <c r="AE252">
        <f>'Energy consumption (raw)'!AC202*Lists!$H$101</f>
        <v>0</v>
      </c>
      <c r="AF252">
        <f>'Energy consumption (raw)'!AD202*Lists!$H$101</f>
        <v>0</v>
      </c>
      <c r="AG252">
        <f>'Energy consumption (raw)'!AE202*Lists!$H$101</f>
        <v>0</v>
      </c>
      <c r="AH252">
        <f>'Energy consumption (raw)'!AF202*Lists!$H$100</f>
        <v>0</v>
      </c>
      <c r="AI252" s="167">
        <f t="shared" si="58"/>
        <v>3493.4323903000004</v>
      </c>
      <c r="AJ252" s="179">
        <f>'Energy consumption (raw)'!AG202</f>
        <v>3493.4323903000004</v>
      </c>
      <c r="AK252" s="179">
        <f>'Energy consumption (raw)'!AH202</f>
        <v>3557</v>
      </c>
      <c r="AL252">
        <f>IF(ROUND(AI252,-3)=ROUND('Energy consumption (raw)'!AG202,-3),1,0)</f>
        <v>1</v>
      </c>
      <c r="AM252" s="179" t="str">
        <f>'Energy consumption (raw)'!AJ202</f>
        <v>2. Vinh Phuc</v>
      </c>
      <c r="AN252">
        <f>VLOOKUP(AM252,Lists!$F$9:$G$71,2,FALSE)</f>
        <v>1</v>
      </c>
    </row>
    <row r="253" spans="2:40" x14ac:dyDescent="0.25">
      <c r="B253" s="65" t="str">
        <f t="shared" ref="B253:B316" si="59">H253&amp;C253</f>
        <v>Industry101</v>
      </c>
      <c r="C253" s="179">
        <f>'Energy consumption (raw)'!B203</f>
        <v>101</v>
      </c>
      <c r="D253" s="179">
        <f>'Energy consumption (raw)'!C203</f>
        <v>0</v>
      </c>
      <c r="E253" s="179">
        <f>'Energy consumption (raw)'!D203</f>
        <v>0</v>
      </c>
      <c r="F253" s="179" t="str">
        <f>'Energy consumption (raw)'!E203</f>
        <v>Công nghiệp</v>
      </c>
      <c r="G253" s="179" t="str">
        <f>'Energy consumption (raw)'!F203</f>
        <v>Sản xuất mô tô, xe máy</v>
      </c>
      <c r="H253" s="179" t="str">
        <f>'Energy consumption (raw)'!G203</f>
        <v>Industry</v>
      </c>
      <c r="I253" s="179" t="str">
        <f>'Energy consumption (raw)'!I203</f>
        <v>29 Manufacture of motor vehicles, trailers and semi-trailers</v>
      </c>
      <c r="J253" s="179" t="str">
        <f>INDEX(Sector!$E$6:$E$46,MATCH('Energy consumption (toe)'!I253,Sector!$B$6:$B$46,FALSE))</f>
        <v>Manufacture of motor vehicles, trailers and semi-trailers</v>
      </c>
      <c r="K253" s="179">
        <f>IFERROR('Energy consumption (raw)'!J203*Lists!$H$84,)</f>
        <v>13140.073200800001</v>
      </c>
      <c r="L253" s="179">
        <f>'Energy consumption (raw)'!K203*Lists!$H$84</f>
        <v>0</v>
      </c>
      <c r="M253" s="179">
        <f>'Energy consumption (raw)'!L203*Lists!$H$84</f>
        <v>0</v>
      </c>
      <c r="N253" s="179">
        <f>'Energy consumption (raw)'!M203*Lists!$H$84</f>
        <v>0</v>
      </c>
      <c r="O253" s="178">
        <f t="shared" ref="O253:O316" si="60">IF(L253=0,K253,L253)</f>
        <v>13140.073200800001</v>
      </c>
      <c r="P253">
        <f>'Energy consumption (raw)'!N203*Lists!$H$85</f>
        <v>0</v>
      </c>
      <c r="Q253">
        <f>'Energy consumption (raw)'!O203*Lists!$H$86</f>
        <v>0</v>
      </c>
      <c r="R253">
        <f>'Energy consumption (raw)'!P203*Lists!$H$87</f>
        <v>0</v>
      </c>
      <c r="S253">
        <f>'Energy consumption (raw)'!Q203*Lists!$H$88</f>
        <v>0</v>
      </c>
      <c r="T253">
        <f>'Energy consumption (raw)'!R203*Lists!$H$89</f>
        <v>0</v>
      </c>
      <c r="U253">
        <f>'Energy consumption (raw)'!S203*Lists!$H$90</f>
        <v>0</v>
      </c>
      <c r="V253">
        <f>'Energy consumption (raw)'!T203*Lists!$H$91</f>
        <v>0</v>
      </c>
      <c r="W253">
        <f>'Energy consumption (raw)'!U203*Lists!$H$92</f>
        <v>0</v>
      </c>
      <c r="X253">
        <f>'Energy consumption (raw)'!V203*Lists!$H$93</f>
        <v>0</v>
      </c>
      <c r="Y253">
        <f>'Energy consumption (raw)'!W203*Lists!$H$94</f>
        <v>0</v>
      </c>
      <c r="Z253">
        <f>'Energy consumption (raw)'!X203*Lists!$H$96*1000000</f>
        <v>0</v>
      </c>
      <c r="AA253">
        <f>'Energy consumption (raw)'!Y203*Lists!$H$97</f>
        <v>0</v>
      </c>
      <c r="AB253">
        <f>'Energy consumption (raw)'!Z203*Lists!$H$96</f>
        <v>0</v>
      </c>
      <c r="AC253">
        <f>'Energy consumption (raw)'!AA203*Lists!$H$98</f>
        <v>0</v>
      </c>
      <c r="AD253">
        <f>'Energy consumption (raw)'!AB203*Lists!$H$99</f>
        <v>0</v>
      </c>
      <c r="AE253">
        <f>'Energy consumption (raw)'!AC203*Lists!$H$101</f>
        <v>0</v>
      </c>
      <c r="AF253">
        <f>'Energy consumption (raw)'!AD203*Lists!$H$101</f>
        <v>0</v>
      </c>
      <c r="AG253">
        <f>'Energy consumption (raw)'!AE203*Lists!$H$101</f>
        <v>0</v>
      </c>
      <c r="AH253">
        <f>'Energy consumption (raw)'!AF203*Lists!$H$100</f>
        <v>0</v>
      </c>
      <c r="AI253" s="167">
        <f t="shared" ref="AI253:AI316" si="61">IF(SUM(O253:AH253)=0,AJ253,SUM(O253:AH253))</f>
        <v>13140.073200800001</v>
      </c>
      <c r="AJ253" s="179">
        <f>'Energy consumption (raw)'!AG203</f>
        <v>13140.073200800001</v>
      </c>
      <c r="AK253" s="179">
        <f>'Energy consumption (raw)'!AH203</f>
        <v>15419</v>
      </c>
      <c r="AL253">
        <f>IF(ROUND(AI253,-3)=ROUND('Energy consumption (raw)'!AG203,-3),1,0)</f>
        <v>1</v>
      </c>
      <c r="AM253" s="179" t="str">
        <f>'Energy consumption (raw)'!AJ203</f>
        <v>2. Vinh Phuc</v>
      </c>
      <c r="AN253">
        <f>VLOOKUP(AM253,Lists!$F$9:$G$71,2,FALSE)</f>
        <v>1</v>
      </c>
    </row>
    <row r="254" spans="2:40" x14ac:dyDescent="0.25">
      <c r="B254" s="65" t="str">
        <f t="shared" si="59"/>
        <v>Industry102</v>
      </c>
      <c r="C254" s="179">
        <f>'Energy consumption (raw)'!B204</f>
        <v>102</v>
      </c>
      <c r="D254" s="179">
        <f>'Energy consumption (raw)'!C204</f>
        <v>0</v>
      </c>
      <c r="E254" s="179">
        <f>'Energy consumption (raw)'!D204</f>
        <v>0</v>
      </c>
      <c r="F254" s="179" t="str">
        <f>'Energy consumption (raw)'!E204</f>
        <v>Công nghiệp</v>
      </c>
      <c r="G254" s="179" t="str">
        <f>'Energy consumption (raw)'!F204</f>
        <v>Sản xuất xe có động cơ</v>
      </c>
      <c r="H254" s="179" t="str">
        <f>'Energy consumption (raw)'!G204</f>
        <v>Industry</v>
      </c>
      <c r="I254" s="179" t="str">
        <f>'Energy consumption (raw)'!I204</f>
        <v>29 Manufacture of motor vehicles, trailers and semi-trailers</v>
      </c>
      <c r="J254" s="179" t="str">
        <f>INDEX(Sector!$E$6:$E$46,MATCH('Energy consumption (toe)'!I254,Sector!$B$6:$B$46,FALSE))</f>
        <v>Manufacture of motor vehicles, trailers and semi-trailers</v>
      </c>
      <c r="K254" s="179">
        <f>IFERROR('Energy consumption (raw)'!J204*Lists!$H$84,)</f>
        <v>2915.7608100000002</v>
      </c>
      <c r="L254" s="179">
        <f>'Energy consumption (raw)'!K204*Lists!$H$84</f>
        <v>0</v>
      </c>
      <c r="M254" s="179">
        <f>'Energy consumption (raw)'!L204*Lists!$H$84</f>
        <v>0</v>
      </c>
      <c r="N254" s="179">
        <f>'Energy consumption (raw)'!M204*Lists!$H$84</f>
        <v>0</v>
      </c>
      <c r="O254" s="178">
        <f t="shared" si="60"/>
        <v>2915.7608100000002</v>
      </c>
      <c r="P254">
        <f>'Energy consumption (raw)'!N204*Lists!$H$85</f>
        <v>0</v>
      </c>
      <c r="Q254">
        <f>'Energy consumption (raw)'!O204*Lists!$H$86</f>
        <v>0</v>
      </c>
      <c r="R254">
        <f>'Energy consumption (raw)'!P204*Lists!$H$87</f>
        <v>0</v>
      </c>
      <c r="S254">
        <f>'Energy consumption (raw)'!Q204*Lists!$H$88</f>
        <v>0</v>
      </c>
      <c r="T254">
        <f>'Energy consumption (raw)'!R204*Lists!$H$89</f>
        <v>0</v>
      </c>
      <c r="U254">
        <f>'Energy consumption (raw)'!S204*Lists!$H$90</f>
        <v>0</v>
      </c>
      <c r="V254">
        <f>'Energy consumption (raw)'!T204*Lists!$H$91</f>
        <v>0</v>
      </c>
      <c r="W254">
        <f>'Energy consumption (raw)'!U204*Lists!$H$92</f>
        <v>0</v>
      </c>
      <c r="X254">
        <f>'Energy consumption (raw)'!V204*Lists!$H$93</f>
        <v>0</v>
      </c>
      <c r="Y254">
        <f>'Energy consumption (raw)'!W204*Lists!$H$94</f>
        <v>0</v>
      </c>
      <c r="Z254">
        <f>'Energy consumption (raw)'!X204*Lists!$H$96*1000000</f>
        <v>0</v>
      </c>
      <c r="AA254">
        <f>'Energy consumption (raw)'!Y204*Lists!$H$97</f>
        <v>0</v>
      </c>
      <c r="AB254">
        <f>'Energy consumption (raw)'!Z204*Lists!$H$96</f>
        <v>0</v>
      </c>
      <c r="AC254">
        <f>'Energy consumption (raw)'!AA204*Lists!$H$98</f>
        <v>0</v>
      </c>
      <c r="AD254">
        <f>'Energy consumption (raw)'!AB204*Lists!$H$99</f>
        <v>0</v>
      </c>
      <c r="AE254">
        <f>'Energy consumption (raw)'!AC204*Lists!$H$101</f>
        <v>0</v>
      </c>
      <c r="AF254">
        <f>'Energy consumption (raw)'!AD204*Lists!$H$101</f>
        <v>0</v>
      </c>
      <c r="AG254">
        <f>'Energy consumption (raw)'!AE204*Lists!$H$101</f>
        <v>0</v>
      </c>
      <c r="AH254">
        <f>'Energy consumption (raw)'!AF204*Lists!$H$100</f>
        <v>0</v>
      </c>
      <c r="AI254" s="167">
        <f t="shared" si="61"/>
        <v>2915.7608100000002</v>
      </c>
      <c r="AJ254" s="179">
        <f>'Energy consumption (raw)'!AG204</f>
        <v>2915.7608100000002</v>
      </c>
      <c r="AK254" s="179">
        <f>'Energy consumption (raw)'!AH204</f>
        <v>3222</v>
      </c>
      <c r="AL254">
        <f>IF(ROUND(AI254,-3)=ROUND('Energy consumption (raw)'!AG204,-3),1,0)</f>
        <v>1</v>
      </c>
      <c r="AM254" s="179" t="str">
        <f>'Energy consumption (raw)'!AJ204</f>
        <v>2. Vinh Phuc</v>
      </c>
      <c r="AN254">
        <f>VLOOKUP(AM254,Lists!$F$9:$G$71,2,FALSE)</f>
        <v>1</v>
      </c>
    </row>
    <row r="255" spans="2:40" x14ac:dyDescent="0.25">
      <c r="B255" s="65" t="str">
        <f t="shared" si="59"/>
        <v>Industry103</v>
      </c>
      <c r="C255" s="179">
        <f>'Energy consumption (raw)'!B205</f>
        <v>103</v>
      </c>
      <c r="D255" s="179">
        <f>'Energy consumption (raw)'!C205</f>
        <v>0</v>
      </c>
      <c r="E255" s="179">
        <f>'Energy consumption (raw)'!D205</f>
        <v>0</v>
      </c>
      <c r="F255" s="179" t="str">
        <f>'Energy consumption (raw)'!E205</f>
        <v>Công nghiệp</v>
      </c>
      <c r="G255" s="179" t="str">
        <f>'Energy consumption (raw)'!F205</f>
        <v>Sãn xuất linh kiện điện tử</v>
      </c>
      <c r="H255" s="179" t="str">
        <f>'Energy consumption (raw)'!G205</f>
        <v>Industry</v>
      </c>
      <c r="I255" s="179" t="str">
        <f>'Energy consumption (raw)'!I205</f>
        <v>26 Manufacture of computer, electronic and optical products</v>
      </c>
      <c r="J255" s="179" t="str">
        <f>INDEX(Sector!$E$6:$E$46,MATCH('Energy consumption (toe)'!I255,Sector!$B$6:$B$46,FALSE))</f>
        <v>Manufacture of computer, electronic and optical products</v>
      </c>
      <c r="K255" s="179">
        <f>IFERROR('Energy consumption (raw)'!J205*Lists!$H$84,)</f>
        <v>2883.7247354000001</v>
      </c>
      <c r="L255" s="179">
        <f>'Energy consumption (raw)'!K205*Lists!$H$84</f>
        <v>0</v>
      </c>
      <c r="M255" s="179">
        <f>'Energy consumption (raw)'!L205*Lists!$H$84</f>
        <v>0</v>
      </c>
      <c r="N255" s="179">
        <f>'Energy consumption (raw)'!M205*Lists!$H$84</f>
        <v>0</v>
      </c>
      <c r="O255" s="178">
        <f t="shared" si="60"/>
        <v>2883.7247354000001</v>
      </c>
      <c r="P255">
        <f>'Energy consumption (raw)'!N205*Lists!$H$85</f>
        <v>0</v>
      </c>
      <c r="Q255">
        <f>'Energy consumption (raw)'!O205*Lists!$H$86</f>
        <v>0</v>
      </c>
      <c r="R255">
        <f>'Energy consumption (raw)'!P205*Lists!$H$87</f>
        <v>0</v>
      </c>
      <c r="S255">
        <f>'Energy consumption (raw)'!Q205*Lists!$H$88</f>
        <v>0</v>
      </c>
      <c r="T255">
        <f>'Energy consumption (raw)'!R205*Lists!$H$89</f>
        <v>0</v>
      </c>
      <c r="U255">
        <f>'Energy consumption (raw)'!S205*Lists!$H$90</f>
        <v>0</v>
      </c>
      <c r="V255">
        <f>'Energy consumption (raw)'!T205*Lists!$H$91</f>
        <v>0</v>
      </c>
      <c r="W255">
        <f>'Energy consumption (raw)'!U205*Lists!$H$92</f>
        <v>0</v>
      </c>
      <c r="X255">
        <f>'Energy consumption (raw)'!V205*Lists!$H$93</f>
        <v>0</v>
      </c>
      <c r="Y255">
        <f>'Energy consumption (raw)'!W205*Lists!$H$94</f>
        <v>0</v>
      </c>
      <c r="Z255">
        <f>'Energy consumption (raw)'!X205*Lists!$H$96*1000000</f>
        <v>0</v>
      </c>
      <c r="AA255">
        <f>'Energy consumption (raw)'!Y205*Lists!$H$97</f>
        <v>0</v>
      </c>
      <c r="AB255">
        <f>'Energy consumption (raw)'!Z205*Lists!$H$96</f>
        <v>0</v>
      </c>
      <c r="AC255">
        <f>'Energy consumption (raw)'!AA205*Lists!$H$98</f>
        <v>0</v>
      </c>
      <c r="AD255">
        <f>'Energy consumption (raw)'!AB205*Lists!$H$99</f>
        <v>0</v>
      </c>
      <c r="AE255">
        <f>'Energy consumption (raw)'!AC205*Lists!$H$101</f>
        <v>0</v>
      </c>
      <c r="AF255">
        <f>'Energy consumption (raw)'!AD205*Lists!$H$101</f>
        <v>0</v>
      </c>
      <c r="AG255">
        <f>'Energy consumption (raw)'!AE205*Lists!$H$101</f>
        <v>0</v>
      </c>
      <c r="AH255">
        <f>'Energy consumption (raw)'!AF205*Lists!$H$100</f>
        <v>0</v>
      </c>
      <c r="AI255" s="167">
        <f t="shared" si="61"/>
        <v>2883.7247354000001</v>
      </c>
      <c r="AJ255" s="179">
        <f>'Energy consumption (raw)'!AG205</f>
        <v>2883.7247354000001</v>
      </c>
      <c r="AK255" s="179">
        <f>'Energy consumption (raw)'!AH205</f>
        <v>2367</v>
      </c>
      <c r="AL255">
        <f>IF(ROUND(AI255,-3)=ROUND('Energy consumption (raw)'!AG205,-3),1,0)</f>
        <v>1</v>
      </c>
      <c r="AM255" s="179" t="str">
        <f>'Energy consumption (raw)'!AJ205</f>
        <v>2. Vinh Phuc</v>
      </c>
      <c r="AN255">
        <f>VLOOKUP(AM255,Lists!$F$9:$G$71,2,FALSE)</f>
        <v>1</v>
      </c>
    </row>
    <row r="256" spans="2:40" x14ac:dyDescent="0.25">
      <c r="B256" s="65" t="str">
        <f t="shared" si="59"/>
        <v>Industry104</v>
      </c>
      <c r="C256" s="179">
        <f>'Energy consumption (raw)'!B206</f>
        <v>104</v>
      </c>
      <c r="D256" s="179">
        <f>'Energy consumption (raw)'!C206</f>
        <v>0</v>
      </c>
      <c r="E256" s="179">
        <f>'Energy consumption (raw)'!D206</f>
        <v>0</v>
      </c>
      <c r="F256" s="179" t="str">
        <f>'Energy consumption (raw)'!E206</f>
        <v>Công nghiệp</v>
      </c>
      <c r="G256" s="179" t="str">
        <f>'Energy consumption (raw)'!F206</f>
        <v>Sản xuất vật liệu xây dựng từ đất sét</v>
      </c>
      <c r="H256" s="179" t="str">
        <f>'Energy consumption (raw)'!G206</f>
        <v>Industry</v>
      </c>
      <c r="I256" s="179" t="str">
        <f>'Energy consumption (raw)'!I206</f>
        <v>23 Manufacture of other non-metallic mineral products</v>
      </c>
      <c r="J256" s="179" t="str">
        <f>INDEX(Sector!$E$6:$E$46,MATCH('Energy consumption (toe)'!I256,Sector!$B$6:$B$46,FALSE))</f>
        <v>Manufacture of other non-metallic mineral products</v>
      </c>
      <c r="K256" s="179">
        <f>IFERROR('Energy consumption (raw)'!J206*Lists!$H$84,)</f>
        <v>1543.3038167000002</v>
      </c>
      <c r="L256" s="179">
        <f>'Energy consumption (raw)'!K206*Lists!$H$84</f>
        <v>0</v>
      </c>
      <c r="M256" s="179">
        <f>'Energy consumption (raw)'!L206*Lists!$H$84</f>
        <v>0</v>
      </c>
      <c r="N256" s="179">
        <f>'Energy consumption (raw)'!M206*Lists!$H$84</f>
        <v>0</v>
      </c>
      <c r="O256" s="178">
        <f t="shared" si="60"/>
        <v>1543.3038167000002</v>
      </c>
      <c r="P256">
        <f>'Energy consumption (raw)'!N206*Lists!$H$85</f>
        <v>0</v>
      </c>
      <c r="Q256">
        <f>'Energy consumption (raw)'!O206*Lists!$H$86</f>
        <v>0</v>
      </c>
      <c r="R256">
        <f>'Energy consumption (raw)'!P206*Lists!$H$87</f>
        <v>0</v>
      </c>
      <c r="S256">
        <f>'Energy consumption (raw)'!Q206*Lists!$H$88</f>
        <v>0</v>
      </c>
      <c r="T256">
        <f>'Energy consumption (raw)'!R206*Lists!$H$89</f>
        <v>0</v>
      </c>
      <c r="U256">
        <f>'Energy consumption (raw)'!S206*Lists!$H$90</f>
        <v>0</v>
      </c>
      <c r="V256">
        <f>'Energy consumption (raw)'!T206*Lists!$H$91</f>
        <v>0</v>
      </c>
      <c r="W256">
        <f>'Energy consumption (raw)'!U206*Lists!$H$92</f>
        <v>0</v>
      </c>
      <c r="X256">
        <f>'Energy consumption (raw)'!V206*Lists!$H$93</f>
        <v>0</v>
      </c>
      <c r="Y256">
        <f>'Energy consumption (raw)'!W206*Lists!$H$94</f>
        <v>0</v>
      </c>
      <c r="Z256">
        <f>'Energy consumption (raw)'!X206*Lists!$H$96*1000000</f>
        <v>0</v>
      </c>
      <c r="AA256">
        <f>'Energy consumption (raw)'!Y206*Lists!$H$97</f>
        <v>0</v>
      </c>
      <c r="AB256">
        <f>'Energy consumption (raw)'!Z206*Lists!$H$96</f>
        <v>0</v>
      </c>
      <c r="AC256">
        <f>'Energy consumption (raw)'!AA206*Lists!$H$98</f>
        <v>0</v>
      </c>
      <c r="AD256">
        <f>'Energy consumption (raw)'!AB206*Lists!$H$99</f>
        <v>0</v>
      </c>
      <c r="AE256">
        <f>'Energy consumption (raw)'!AC206*Lists!$H$101</f>
        <v>0</v>
      </c>
      <c r="AF256">
        <f>'Energy consumption (raw)'!AD206*Lists!$H$101</f>
        <v>0</v>
      </c>
      <c r="AG256">
        <f>'Energy consumption (raw)'!AE206*Lists!$H$101</f>
        <v>0</v>
      </c>
      <c r="AH256">
        <f>'Energy consumption (raw)'!AF206*Lists!$H$100</f>
        <v>0</v>
      </c>
      <c r="AI256" s="167">
        <f t="shared" si="61"/>
        <v>1543.3038167000002</v>
      </c>
      <c r="AJ256" s="179">
        <f>'Energy consumption (raw)'!AG206</f>
        <v>1543.3038167000002</v>
      </c>
      <c r="AK256" s="179">
        <f>'Energy consumption (raw)'!AH206</f>
        <v>1836</v>
      </c>
      <c r="AL256">
        <f>IF(ROUND(AI256,-3)=ROUND('Energy consumption (raw)'!AG206,-3),1,0)</f>
        <v>1</v>
      </c>
      <c r="AM256" s="179" t="str">
        <f>'Energy consumption (raw)'!AJ206</f>
        <v>2. Vinh Phuc</v>
      </c>
      <c r="AN256">
        <f>VLOOKUP(AM256,Lists!$F$9:$G$71,2,FALSE)</f>
        <v>1</v>
      </c>
    </row>
    <row r="257" spans="2:40" x14ac:dyDescent="0.25">
      <c r="B257" s="65" t="str">
        <f t="shared" si="59"/>
        <v>Industry105</v>
      </c>
      <c r="C257" s="179">
        <f>'Energy consumption (raw)'!B207</f>
        <v>105</v>
      </c>
      <c r="D257" s="179">
        <f>'Energy consumption (raw)'!C207</f>
        <v>0</v>
      </c>
      <c r="E257" s="179">
        <f>'Energy consumption (raw)'!D207</f>
        <v>0</v>
      </c>
      <c r="F257" s="179" t="str">
        <f>'Energy consumption (raw)'!E207</f>
        <v>Công nghiệp</v>
      </c>
      <c r="G257" s="179" t="str">
        <f>'Energy consumption (raw)'!F207</f>
        <v>Sản xuất phụ tùng và bộ phận phụ trợ cho xe có động cơ và động cơ xe</v>
      </c>
      <c r="H257" s="179" t="str">
        <f>'Energy consumption (raw)'!G207</f>
        <v>Industry</v>
      </c>
      <c r="I257" s="179" t="str">
        <f>'Energy consumption (raw)'!I207</f>
        <v>29 Manufacture of motor vehicles, trailers and semi-trailers</v>
      </c>
      <c r="J257" s="179" t="str">
        <f>INDEX(Sector!$E$6:$E$46,MATCH('Energy consumption (toe)'!I257,Sector!$B$6:$B$46,FALSE))</f>
        <v>Manufacture of motor vehicles, trailers and semi-trailers</v>
      </c>
      <c r="K257" s="179">
        <f>IFERROR('Energy consumption (raw)'!J207*Lists!$H$84,)</f>
        <v>1012.3803531000001</v>
      </c>
      <c r="L257" s="179">
        <f>'Energy consumption (raw)'!K207*Lists!$H$84</f>
        <v>0</v>
      </c>
      <c r="M257" s="179">
        <f>'Energy consumption (raw)'!L207*Lists!$H$84</f>
        <v>0</v>
      </c>
      <c r="N257" s="179">
        <f>'Energy consumption (raw)'!M207*Lists!$H$84</f>
        <v>0</v>
      </c>
      <c r="O257" s="178">
        <f t="shared" si="60"/>
        <v>1012.3803531000001</v>
      </c>
      <c r="P257">
        <f>'Energy consumption (raw)'!N207*Lists!$H$85</f>
        <v>0</v>
      </c>
      <c r="Q257">
        <f>'Energy consumption (raw)'!O207*Lists!$H$86</f>
        <v>0</v>
      </c>
      <c r="R257">
        <f>'Energy consumption (raw)'!P207*Lists!$H$87</f>
        <v>0</v>
      </c>
      <c r="S257">
        <f>'Energy consumption (raw)'!Q207*Lists!$H$88</f>
        <v>0</v>
      </c>
      <c r="T257">
        <f>'Energy consumption (raw)'!R207*Lists!$H$89</f>
        <v>0</v>
      </c>
      <c r="U257">
        <f>'Energy consumption (raw)'!S207*Lists!$H$90</f>
        <v>0</v>
      </c>
      <c r="V257">
        <f>'Energy consumption (raw)'!T207*Lists!$H$91</f>
        <v>0</v>
      </c>
      <c r="W257">
        <f>'Energy consumption (raw)'!U207*Lists!$H$92</f>
        <v>0</v>
      </c>
      <c r="X257">
        <f>'Energy consumption (raw)'!V207*Lists!$H$93</f>
        <v>0</v>
      </c>
      <c r="Y257">
        <f>'Energy consumption (raw)'!W207*Lists!$H$94</f>
        <v>0</v>
      </c>
      <c r="Z257">
        <f>'Energy consumption (raw)'!X207*Lists!$H$96*1000000</f>
        <v>0</v>
      </c>
      <c r="AA257">
        <f>'Energy consumption (raw)'!Y207*Lists!$H$97</f>
        <v>0</v>
      </c>
      <c r="AB257">
        <f>'Energy consumption (raw)'!Z207*Lists!$H$96</f>
        <v>0</v>
      </c>
      <c r="AC257">
        <f>'Energy consumption (raw)'!AA207*Lists!$H$98</f>
        <v>0</v>
      </c>
      <c r="AD257">
        <f>'Energy consumption (raw)'!AB207*Lists!$H$99</f>
        <v>0</v>
      </c>
      <c r="AE257">
        <f>'Energy consumption (raw)'!AC207*Lists!$H$101</f>
        <v>0</v>
      </c>
      <c r="AF257">
        <f>'Energy consumption (raw)'!AD207*Lists!$H$101</f>
        <v>0</v>
      </c>
      <c r="AG257">
        <f>'Energy consumption (raw)'!AE207*Lists!$H$101</f>
        <v>0</v>
      </c>
      <c r="AH257">
        <f>'Energy consumption (raw)'!AF207*Lists!$H$100</f>
        <v>0</v>
      </c>
      <c r="AI257" s="167">
        <f t="shared" si="61"/>
        <v>1012.3803531000001</v>
      </c>
      <c r="AJ257" s="179">
        <f>'Energy consumption (raw)'!AG207</f>
        <v>1012.3803531000001</v>
      </c>
      <c r="AK257" s="179">
        <f>'Energy consumption (raw)'!AH207</f>
        <v>1012</v>
      </c>
      <c r="AL257">
        <f>IF(ROUND(AI257,-3)=ROUND('Energy consumption (raw)'!AG207,-3),1,0)</f>
        <v>1</v>
      </c>
      <c r="AM257" s="179" t="str">
        <f>'Energy consumption (raw)'!AJ207</f>
        <v>2. Vinh Phuc</v>
      </c>
      <c r="AN257">
        <f>VLOOKUP(AM257,Lists!$F$9:$G$71,2,FALSE)</f>
        <v>1</v>
      </c>
    </row>
    <row r="258" spans="2:40" x14ac:dyDescent="0.25">
      <c r="B258" s="65" t="str">
        <f t="shared" si="59"/>
        <v>Industry106</v>
      </c>
      <c r="C258" s="179">
        <f>'Energy consumption (raw)'!B208</f>
        <v>106</v>
      </c>
      <c r="D258" s="179">
        <f>'Energy consumption (raw)'!C208</f>
        <v>0</v>
      </c>
      <c r="E258" s="179">
        <f>'Energy consumption (raw)'!D208</f>
        <v>0</v>
      </c>
      <c r="F258" s="179" t="str">
        <f>'Energy consumption (raw)'!E208</f>
        <v>Công nghiệp</v>
      </c>
      <c r="G258" s="179" t="str">
        <f>'Energy consumption (raw)'!F208</f>
        <v>Sãn xuất linh kiện điện tử</v>
      </c>
      <c r="H258" s="179" t="str">
        <f>'Energy consumption (raw)'!G208</f>
        <v>Industry</v>
      </c>
      <c r="I258" s="179" t="str">
        <f>'Energy consumption (raw)'!I208</f>
        <v>26 Manufacture of computer, electronic and optical products</v>
      </c>
      <c r="J258" s="179" t="str">
        <f>INDEX(Sector!$E$6:$E$46,MATCH('Energy consumption (toe)'!I258,Sector!$B$6:$B$46,FALSE))</f>
        <v>Manufacture of computer, electronic and optical products</v>
      </c>
      <c r="K258" s="179">
        <f>IFERROR('Energy consumption (raw)'!J208*Lists!$H$84,)</f>
        <v>11714.4413415</v>
      </c>
      <c r="L258" s="179">
        <f>'Energy consumption (raw)'!K208*Lists!$H$84</f>
        <v>0</v>
      </c>
      <c r="M258" s="179">
        <f>'Energy consumption (raw)'!L208*Lists!$H$84</f>
        <v>0</v>
      </c>
      <c r="N258" s="179">
        <f>'Energy consumption (raw)'!M208*Lists!$H$84</f>
        <v>0</v>
      </c>
      <c r="O258" s="178">
        <f t="shared" si="60"/>
        <v>11714.4413415</v>
      </c>
      <c r="P258">
        <f>'Energy consumption (raw)'!N208*Lists!$H$85</f>
        <v>0</v>
      </c>
      <c r="Q258">
        <f>'Energy consumption (raw)'!O208*Lists!$H$86</f>
        <v>0</v>
      </c>
      <c r="R258">
        <f>'Energy consumption (raw)'!P208*Lists!$H$87</f>
        <v>0</v>
      </c>
      <c r="S258">
        <f>'Energy consumption (raw)'!Q208*Lists!$H$88</f>
        <v>0</v>
      </c>
      <c r="T258">
        <f>'Energy consumption (raw)'!R208*Lists!$H$89</f>
        <v>0</v>
      </c>
      <c r="U258">
        <f>'Energy consumption (raw)'!S208*Lists!$H$90</f>
        <v>0</v>
      </c>
      <c r="V258">
        <f>'Energy consumption (raw)'!T208*Lists!$H$91</f>
        <v>0</v>
      </c>
      <c r="W258">
        <f>'Energy consumption (raw)'!U208*Lists!$H$92</f>
        <v>0</v>
      </c>
      <c r="X258">
        <f>'Energy consumption (raw)'!V208*Lists!$H$93</f>
        <v>0</v>
      </c>
      <c r="Y258">
        <f>'Energy consumption (raw)'!W208*Lists!$H$94</f>
        <v>0</v>
      </c>
      <c r="Z258">
        <f>'Energy consumption (raw)'!X208*Lists!$H$96*1000000</f>
        <v>0</v>
      </c>
      <c r="AA258">
        <f>'Energy consumption (raw)'!Y208*Lists!$H$97</f>
        <v>0</v>
      </c>
      <c r="AB258">
        <f>'Energy consumption (raw)'!Z208*Lists!$H$96</f>
        <v>0</v>
      </c>
      <c r="AC258">
        <f>'Energy consumption (raw)'!AA208*Lists!$H$98</f>
        <v>0</v>
      </c>
      <c r="AD258">
        <f>'Energy consumption (raw)'!AB208*Lists!$H$99</f>
        <v>0</v>
      </c>
      <c r="AE258">
        <f>'Energy consumption (raw)'!AC208*Lists!$H$101</f>
        <v>0</v>
      </c>
      <c r="AF258">
        <f>'Energy consumption (raw)'!AD208*Lists!$H$101</f>
        <v>0</v>
      </c>
      <c r="AG258">
        <f>'Energy consumption (raw)'!AE208*Lists!$H$101</f>
        <v>0</v>
      </c>
      <c r="AH258">
        <f>'Energy consumption (raw)'!AF208*Lists!$H$100</f>
        <v>0</v>
      </c>
      <c r="AI258" s="167">
        <f t="shared" si="61"/>
        <v>11714.4413415</v>
      </c>
      <c r="AJ258" s="179">
        <f>'Energy consumption (raw)'!AG208</f>
        <v>11714.4413415</v>
      </c>
      <c r="AK258" s="179">
        <f>'Energy consumption (raw)'!AH208</f>
        <v>11457</v>
      </c>
      <c r="AL258">
        <f>IF(ROUND(AI258,-3)=ROUND('Energy consumption (raw)'!AG208,-3),1,0)</f>
        <v>1</v>
      </c>
      <c r="AM258" s="179" t="str">
        <f>'Energy consumption (raw)'!AJ208</f>
        <v>2. Vinh Phuc</v>
      </c>
      <c r="AN258">
        <f>VLOOKUP(AM258,Lists!$F$9:$G$71,2,FALSE)</f>
        <v>1</v>
      </c>
    </row>
    <row r="259" spans="2:40" x14ac:dyDescent="0.25">
      <c r="B259" s="65" t="str">
        <f t="shared" si="59"/>
        <v>Industry107</v>
      </c>
      <c r="C259" s="179">
        <f>'Energy consumption (raw)'!B209</f>
        <v>107</v>
      </c>
      <c r="D259" s="179">
        <f>'Energy consumption (raw)'!C209</f>
        <v>0</v>
      </c>
      <c r="E259" s="179">
        <f>'Energy consumption (raw)'!D209</f>
        <v>0</v>
      </c>
      <c r="F259" s="179" t="str">
        <f>'Energy consumption (raw)'!E209</f>
        <v>Công nghiệp</v>
      </c>
      <c r="G259" s="179" t="str">
        <f>'Energy consumption (raw)'!F209</f>
        <v>Sản xuất vật liệu xây dựng từ đất sét</v>
      </c>
      <c r="H259" s="179" t="str">
        <f>'Energy consumption (raw)'!G209</f>
        <v>Industry</v>
      </c>
      <c r="I259" s="179" t="str">
        <f>'Energy consumption (raw)'!I209</f>
        <v>23 Manufacture of other non-metallic mineral products</v>
      </c>
      <c r="J259" s="179" t="str">
        <f>INDEX(Sector!$E$6:$E$46,MATCH('Energy consumption (toe)'!I259,Sector!$B$6:$B$46,FALSE))</f>
        <v>Manufacture of other non-metallic mineral products</v>
      </c>
      <c r="K259" s="179">
        <f>IFERROR('Energy consumption (raw)'!J209*Lists!$H$84,)</f>
        <v>1280.4309303</v>
      </c>
      <c r="L259" s="179">
        <f>'Energy consumption (raw)'!K209*Lists!$H$84</f>
        <v>0</v>
      </c>
      <c r="M259" s="179">
        <f>'Energy consumption (raw)'!L209*Lists!$H$84</f>
        <v>0</v>
      </c>
      <c r="N259" s="179">
        <f>'Energy consumption (raw)'!M209*Lists!$H$84</f>
        <v>0</v>
      </c>
      <c r="O259" s="178">
        <f t="shared" si="60"/>
        <v>1280.4309303</v>
      </c>
      <c r="P259">
        <f>'Energy consumption (raw)'!N209*Lists!$H$85</f>
        <v>0</v>
      </c>
      <c r="Q259">
        <f>'Energy consumption (raw)'!O209*Lists!$H$86</f>
        <v>0</v>
      </c>
      <c r="R259">
        <f>'Energy consumption (raw)'!P209*Lists!$H$87</f>
        <v>0</v>
      </c>
      <c r="S259">
        <f>'Energy consumption (raw)'!Q209*Lists!$H$88</f>
        <v>0</v>
      </c>
      <c r="T259">
        <f>'Energy consumption (raw)'!R209*Lists!$H$89</f>
        <v>0</v>
      </c>
      <c r="U259">
        <f>'Energy consumption (raw)'!S209*Lists!$H$90</f>
        <v>0</v>
      </c>
      <c r="V259">
        <f>'Energy consumption (raw)'!T209*Lists!$H$91</f>
        <v>0</v>
      </c>
      <c r="W259">
        <f>'Energy consumption (raw)'!U209*Lists!$H$92</f>
        <v>0</v>
      </c>
      <c r="X259">
        <f>'Energy consumption (raw)'!V209*Lists!$H$93</f>
        <v>0</v>
      </c>
      <c r="Y259">
        <f>'Energy consumption (raw)'!W209*Lists!$H$94</f>
        <v>0</v>
      </c>
      <c r="Z259">
        <f>'Energy consumption (raw)'!X209*Lists!$H$96*1000000</f>
        <v>0</v>
      </c>
      <c r="AA259">
        <f>'Energy consumption (raw)'!Y209*Lists!$H$97</f>
        <v>0</v>
      </c>
      <c r="AB259">
        <f>'Energy consumption (raw)'!Z209*Lists!$H$96</f>
        <v>0</v>
      </c>
      <c r="AC259">
        <f>'Energy consumption (raw)'!AA209*Lists!$H$98</f>
        <v>0</v>
      </c>
      <c r="AD259">
        <f>'Energy consumption (raw)'!AB209*Lists!$H$99</f>
        <v>0</v>
      </c>
      <c r="AE259">
        <f>'Energy consumption (raw)'!AC209*Lists!$H$101</f>
        <v>0</v>
      </c>
      <c r="AF259">
        <f>'Energy consumption (raw)'!AD209*Lists!$H$101</f>
        <v>0</v>
      </c>
      <c r="AG259">
        <f>'Energy consumption (raw)'!AE209*Lists!$H$101</f>
        <v>0</v>
      </c>
      <c r="AH259">
        <f>'Energy consumption (raw)'!AF209*Lists!$H$100</f>
        <v>0</v>
      </c>
      <c r="AI259" s="167">
        <f t="shared" si="61"/>
        <v>1280.4309303</v>
      </c>
      <c r="AJ259" s="179">
        <f>'Energy consumption (raw)'!AG209</f>
        <v>1280.4309303</v>
      </c>
      <c r="AK259" s="179">
        <f>'Energy consumption (raw)'!AH209</f>
        <v>1492</v>
      </c>
      <c r="AL259">
        <f>IF(ROUND(AI259,-3)=ROUND('Energy consumption (raw)'!AG209,-3),1,0)</f>
        <v>1</v>
      </c>
      <c r="AM259" s="179" t="str">
        <f>'Energy consumption (raw)'!AJ209</f>
        <v>2. Vinh Phuc</v>
      </c>
      <c r="AN259">
        <f>VLOOKUP(AM259,Lists!$F$9:$G$71,2,FALSE)</f>
        <v>1</v>
      </c>
    </row>
    <row r="260" spans="2:40" x14ac:dyDescent="0.25">
      <c r="B260" s="65" t="str">
        <f t="shared" si="59"/>
        <v>Industry108</v>
      </c>
      <c r="C260" s="179">
        <f>'Energy consumption (raw)'!B210</f>
        <v>108</v>
      </c>
      <c r="D260" s="179">
        <f>'Energy consumption (raw)'!C210</f>
        <v>0</v>
      </c>
      <c r="E260" s="179">
        <f>'Energy consumption (raw)'!D210</f>
        <v>0</v>
      </c>
      <c r="F260" s="179" t="str">
        <f>'Energy consumption (raw)'!E210</f>
        <v>Công nghiệp</v>
      </c>
      <c r="G260" s="179" t="str">
        <f>'Energy consumption (raw)'!F210</f>
        <v>Sãn xuất linh kiện điện tử</v>
      </c>
      <c r="H260" s="179" t="str">
        <f>'Energy consumption (raw)'!G210</f>
        <v>Industry</v>
      </c>
      <c r="I260" s="179" t="str">
        <f>'Energy consumption (raw)'!I210</f>
        <v>26 Manufacture of computer, electronic and optical products</v>
      </c>
      <c r="J260" s="179" t="str">
        <f>INDEX(Sector!$E$6:$E$46,MATCH('Energy consumption (toe)'!I260,Sector!$B$6:$B$46,FALSE))</f>
        <v>Manufacture of computer, electronic and optical products</v>
      </c>
      <c r="K260" s="179">
        <f>IFERROR('Energy consumption (raw)'!J210*Lists!$H$84,)</f>
        <v>3685.8591488000002</v>
      </c>
      <c r="L260" s="179">
        <f>'Energy consumption (raw)'!K210*Lists!$H$84</f>
        <v>0</v>
      </c>
      <c r="M260" s="179">
        <f>'Energy consumption (raw)'!L210*Lists!$H$84</f>
        <v>0</v>
      </c>
      <c r="N260" s="179">
        <f>'Energy consumption (raw)'!M210*Lists!$H$84</f>
        <v>0</v>
      </c>
      <c r="O260" s="178">
        <f t="shared" si="60"/>
        <v>3685.8591488000002</v>
      </c>
      <c r="P260">
        <f>'Energy consumption (raw)'!N210*Lists!$H$85</f>
        <v>0</v>
      </c>
      <c r="Q260">
        <f>'Energy consumption (raw)'!O210*Lists!$H$86</f>
        <v>0</v>
      </c>
      <c r="R260">
        <f>'Energy consumption (raw)'!P210*Lists!$H$87</f>
        <v>0</v>
      </c>
      <c r="S260">
        <f>'Energy consumption (raw)'!Q210*Lists!$H$88</f>
        <v>0</v>
      </c>
      <c r="T260">
        <f>'Energy consumption (raw)'!R210*Lists!$H$89</f>
        <v>0</v>
      </c>
      <c r="U260">
        <f>'Energy consumption (raw)'!S210*Lists!$H$90</f>
        <v>0</v>
      </c>
      <c r="V260">
        <f>'Energy consumption (raw)'!T210*Lists!$H$91</f>
        <v>0</v>
      </c>
      <c r="W260">
        <f>'Energy consumption (raw)'!U210*Lists!$H$92</f>
        <v>0</v>
      </c>
      <c r="X260">
        <f>'Energy consumption (raw)'!V210*Lists!$H$93</f>
        <v>0</v>
      </c>
      <c r="Y260">
        <f>'Energy consumption (raw)'!W210*Lists!$H$94</f>
        <v>0</v>
      </c>
      <c r="Z260">
        <f>'Energy consumption (raw)'!X210*Lists!$H$96*1000000</f>
        <v>0</v>
      </c>
      <c r="AA260">
        <f>'Energy consumption (raw)'!Y210*Lists!$H$97</f>
        <v>0</v>
      </c>
      <c r="AB260">
        <f>'Energy consumption (raw)'!Z210*Lists!$H$96</f>
        <v>0</v>
      </c>
      <c r="AC260">
        <f>'Energy consumption (raw)'!AA210*Lists!$H$98</f>
        <v>0</v>
      </c>
      <c r="AD260">
        <f>'Energy consumption (raw)'!AB210*Lists!$H$99</f>
        <v>0</v>
      </c>
      <c r="AE260">
        <f>'Energy consumption (raw)'!AC210*Lists!$H$101</f>
        <v>0</v>
      </c>
      <c r="AF260">
        <f>'Energy consumption (raw)'!AD210*Lists!$H$101</f>
        <v>0</v>
      </c>
      <c r="AG260">
        <f>'Energy consumption (raw)'!AE210*Lists!$H$101</f>
        <v>0</v>
      </c>
      <c r="AH260">
        <f>'Energy consumption (raw)'!AF210*Lists!$H$100</f>
        <v>0</v>
      </c>
      <c r="AI260" s="167">
        <f t="shared" si="61"/>
        <v>3685.8591488000002</v>
      </c>
      <c r="AJ260" s="179">
        <f>'Energy consumption (raw)'!AG210</f>
        <v>3685.8591488000002</v>
      </c>
      <c r="AK260" s="179">
        <f>'Energy consumption (raw)'!AH210</f>
        <v>3961</v>
      </c>
      <c r="AL260">
        <f>IF(ROUND(AI260,-3)=ROUND('Energy consumption (raw)'!AG210,-3),1,0)</f>
        <v>1</v>
      </c>
      <c r="AM260" s="179" t="str">
        <f>'Energy consumption (raw)'!AJ210</f>
        <v>2. Vinh Phuc</v>
      </c>
      <c r="AN260">
        <f>VLOOKUP(AM260,Lists!$F$9:$G$71,2,FALSE)</f>
        <v>1</v>
      </c>
    </row>
    <row r="261" spans="2:40" x14ac:dyDescent="0.25">
      <c r="B261" s="65" t="str">
        <f t="shared" si="59"/>
        <v>Industry109</v>
      </c>
      <c r="C261" s="179">
        <f>'Energy consumption (raw)'!B211</f>
        <v>109</v>
      </c>
      <c r="D261" s="179">
        <f>'Energy consumption (raw)'!C211</f>
        <v>0</v>
      </c>
      <c r="E261" s="179">
        <f>'Energy consumption (raw)'!D211</f>
        <v>0</v>
      </c>
      <c r="F261" s="179" t="str">
        <f>'Energy consumption (raw)'!E211</f>
        <v>Công nghiệp</v>
      </c>
      <c r="G261" s="179" t="str">
        <f>'Energy consumption (raw)'!F211</f>
        <v>Sản xuất vật liệu xây dựng từ đất sét</v>
      </c>
      <c r="H261" s="179" t="str">
        <f>'Energy consumption (raw)'!G211</f>
        <v>Industry</v>
      </c>
      <c r="I261" s="179" t="str">
        <f>'Energy consumption (raw)'!I211</f>
        <v>23 Manufacture of other non-metallic mineral products</v>
      </c>
      <c r="J261" s="179" t="str">
        <f>INDEX(Sector!$E$6:$E$46,MATCH('Energy consumption (toe)'!I261,Sector!$B$6:$B$46,FALSE))</f>
        <v>Manufacture of other non-metallic mineral products</v>
      </c>
      <c r="K261" s="179">
        <f>IFERROR('Energy consumption (raw)'!J211*Lists!$H$84,)</f>
        <v>6597.2251862000003</v>
      </c>
      <c r="L261" s="179">
        <f>'Energy consumption (raw)'!K211*Lists!$H$84</f>
        <v>0</v>
      </c>
      <c r="M261" s="179">
        <f>'Energy consumption (raw)'!L211*Lists!$H$84</f>
        <v>0</v>
      </c>
      <c r="N261" s="179">
        <f>'Energy consumption (raw)'!M211*Lists!$H$84</f>
        <v>0</v>
      </c>
      <c r="O261" s="178">
        <f t="shared" si="60"/>
        <v>6597.2251862000003</v>
      </c>
      <c r="P261">
        <f>'Energy consumption (raw)'!N211*Lists!$H$85</f>
        <v>0</v>
      </c>
      <c r="Q261">
        <f>'Energy consumption (raw)'!O211*Lists!$H$86</f>
        <v>0</v>
      </c>
      <c r="R261">
        <f>'Energy consumption (raw)'!P211*Lists!$H$87</f>
        <v>0</v>
      </c>
      <c r="S261">
        <f>'Energy consumption (raw)'!Q211*Lists!$H$88</f>
        <v>0</v>
      </c>
      <c r="T261">
        <f>'Energy consumption (raw)'!R211*Lists!$H$89</f>
        <v>0</v>
      </c>
      <c r="U261">
        <f>'Energy consumption (raw)'!S211*Lists!$H$90</f>
        <v>0</v>
      </c>
      <c r="V261">
        <f>'Energy consumption (raw)'!T211*Lists!$H$91</f>
        <v>0</v>
      </c>
      <c r="W261">
        <f>'Energy consumption (raw)'!U211*Lists!$H$92</f>
        <v>0</v>
      </c>
      <c r="X261">
        <f>'Energy consumption (raw)'!V211*Lists!$H$93</f>
        <v>0</v>
      </c>
      <c r="Y261">
        <f>'Energy consumption (raw)'!W211*Lists!$H$94</f>
        <v>0</v>
      </c>
      <c r="Z261">
        <f>'Energy consumption (raw)'!X211*Lists!$H$96*1000000</f>
        <v>0</v>
      </c>
      <c r="AA261">
        <f>'Energy consumption (raw)'!Y211*Lists!$H$97</f>
        <v>0</v>
      </c>
      <c r="AB261">
        <f>'Energy consumption (raw)'!Z211*Lists!$H$96</f>
        <v>0</v>
      </c>
      <c r="AC261">
        <f>'Energy consumption (raw)'!AA211*Lists!$H$98</f>
        <v>0</v>
      </c>
      <c r="AD261">
        <f>'Energy consumption (raw)'!AB211*Lists!$H$99</f>
        <v>0</v>
      </c>
      <c r="AE261">
        <f>'Energy consumption (raw)'!AC211*Lists!$H$101</f>
        <v>0</v>
      </c>
      <c r="AF261">
        <f>'Energy consumption (raw)'!AD211*Lists!$H$101</f>
        <v>0</v>
      </c>
      <c r="AG261">
        <f>'Energy consumption (raw)'!AE211*Lists!$H$101</f>
        <v>0</v>
      </c>
      <c r="AH261">
        <f>'Energy consumption (raw)'!AF211*Lists!$H$100</f>
        <v>0</v>
      </c>
      <c r="AI261" s="167">
        <f t="shared" si="61"/>
        <v>6597.2251862000003</v>
      </c>
      <c r="AJ261" s="179">
        <f>'Energy consumption (raw)'!AG211</f>
        <v>6597.2251862000003</v>
      </c>
      <c r="AK261" s="179">
        <f>'Energy consumption (raw)'!AH211</f>
        <v>7486</v>
      </c>
      <c r="AL261">
        <f>IF(ROUND(AI261,-3)=ROUND('Energy consumption (raw)'!AG211,-3),1,0)</f>
        <v>1</v>
      </c>
      <c r="AM261" s="179" t="str">
        <f>'Energy consumption (raw)'!AJ211</f>
        <v>2. Vinh Phuc</v>
      </c>
      <c r="AN261">
        <f>VLOOKUP(AM261,Lists!$F$9:$G$71,2,FALSE)</f>
        <v>1</v>
      </c>
    </row>
    <row r="262" spans="2:40" x14ac:dyDescent="0.25">
      <c r="B262" s="65" t="str">
        <f t="shared" si="59"/>
        <v>Industry110</v>
      </c>
      <c r="C262" s="179">
        <f>'Energy consumption (raw)'!B212</f>
        <v>110</v>
      </c>
      <c r="D262" s="179">
        <f>'Energy consumption (raw)'!C212</f>
        <v>0</v>
      </c>
      <c r="E262" s="179">
        <f>'Energy consumption (raw)'!D212</f>
        <v>0</v>
      </c>
      <c r="F262" s="179" t="str">
        <f>'Energy consumption (raw)'!E212</f>
        <v>Công nghiệp</v>
      </c>
      <c r="G262" s="179" t="str">
        <f>'Energy consumption (raw)'!F212</f>
        <v>Sãn xuất linh kiện điện tử</v>
      </c>
      <c r="H262" s="179" t="str">
        <f>'Energy consumption (raw)'!G212</f>
        <v>Industry</v>
      </c>
      <c r="I262" s="179" t="str">
        <f>'Energy consumption (raw)'!I212</f>
        <v>26 Manufacture of computer, electronic and optical products</v>
      </c>
      <c r="J262" s="179" t="str">
        <f>INDEX(Sector!$E$6:$E$46,MATCH('Energy consumption (toe)'!I262,Sector!$B$6:$B$46,FALSE))</f>
        <v>Manufacture of computer, electronic and optical products</v>
      </c>
      <c r="K262" s="179">
        <f>IFERROR('Energy consumption (raw)'!J212*Lists!$H$84,)</f>
        <v>8565.0346882000013</v>
      </c>
      <c r="L262" s="179">
        <f>'Energy consumption (raw)'!K212*Lists!$H$84</f>
        <v>0</v>
      </c>
      <c r="M262" s="179">
        <f>'Energy consumption (raw)'!L212*Lists!$H$84</f>
        <v>0</v>
      </c>
      <c r="N262" s="179">
        <f>'Energy consumption (raw)'!M212*Lists!$H$84</f>
        <v>0</v>
      </c>
      <c r="O262" s="178">
        <f t="shared" si="60"/>
        <v>8565.0346882000013</v>
      </c>
      <c r="P262">
        <f>'Energy consumption (raw)'!N212*Lists!$H$85</f>
        <v>0</v>
      </c>
      <c r="Q262">
        <f>'Energy consumption (raw)'!O212*Lists!$H$86</f>
        <v>0</v>
      </c>
      <c r="R262">
        <f>'Energy consumption (raw)'!P212*Lists!$H$87</f>
        <v>0</v>
      </c>
      <c r="S262">
        <f>'Energy consumption (raw)'!Q212*Lists!$H$88</f>
        <v>0</v>
      </c>
      <c r="T262">
        <f>'Energy consumption (raw)'!R212*Lists!$H$89</f>
        <v>0</v>
      </c>
      <c r="U262">
        <f>'Energy consumption (raw)'!S212*Lists!$H$90</f>
        <v>0</v>
      </c>
      <c r="V262">
        <f>'Energy consumption (raw)'!T212*Lists!$H$91</f>
        <v>0</v>
      </c>
      <c r="W262">
        <f>'Energy consumption (raw)'!U212*Lists!$H$92</f>
        <v>0</v>
      </c>
      <c r="X262">
        <f>'Energy consumption (raw)'!V212*Lists!$H$93</f>
        <v>0</v>
      </c>
      <c r="Y262">
        <f>'Energy consumption (raw)'!W212*Lists!$H$94</f>
        <v>0</v>
      </c>
      <c r="Z262">
        <f>'Energy consumption (raw)'!X212*Lists!$H$96*1000000</f>
        <v>0</v>
      </c>
      <c r="AA262">
        <f>'Energy consumption (raw)'!Y212*Lists!$H$97</f>
        <v>0</v>
      </c>
      <c r="AB262">
        <f>'Energy consumption (raw)'!Z212*Lists!$H$96</f>
        <v>0</v>
      </c>
      <c r="AC262">
        <f>'Energy consumption (raw)'!AA212*Lists!$H$98</f>
        <v>0</v>
      </c>
      <c r="AD262">
        <f>'Energy consumption (raw)'!AB212*Lists!$H$99</f>
        <v>0</v>
      </c>
      <c r="AE262">
        <f>'Energy consumption (raw)'!AC212*Lists!$H$101</f>
        <v>0</v>
      </c>
      <c r="AF262">
        <f>'Energy consumption (raw)'!AD212*Lists!$H$101</f>
        <v>0</v>
      </c>
      <c r="AG262">
        <f>'Energy consumption (raw)'!AE212*Lists!$H$101</f>
        <v>0</v>
      </c>
      <c r="AH262">
        <f>'Energy consumption (raw)'!AF212*Lists!$H$100</f>
        <v>0</v>
      </c>
      <c r="AI262" s="167">
        <f t="shared" si="61"/>
        <v>8565.0346882000013</v>
      </c>
      <c r="AJ262" s="179">
        <f>'Energy consumption (raw)'!AG212</f>
        <v>8565.0346882000013</v>
      </c>
      <c r="AK262" s="179">
        <f>'Energy consumption (raw)'!AH212</f>
        <v>8927</v>
      </c>
      <c r="AL262">
        <f>IF(ROUND(AI262,-3)=ROUND('Energy consumption (raw)'!AG212,-3),1,0)</f>
        <v>1</v>
      </c>
      <c r="AM262" s="179" t="str">
        <f>'Energy consumption (raw)'!AJ212</f>
        <v>2. Vinh Phuc</v>
      </c>
      <c r="AN262">
        <f>VLOOKUP(AM262,Lists!$F$9:$G$71,2,FALSE)</f>
        <v>1</v>
      </c>
    </row>
    <row r="263" spans="2:40" x14ac:dyDescent="0.25">
      <c r="B263" s="65" t="str">
        <f t="shared" si="59"/>
        <v>Industry111</v>
      </c>
      <c r="C263" s="179">
        <f>'Energy consumption (raw)'!B213</f>
        <v>111</v>
      </c>
      <c r="D263" s="179">
        <f>'Energy consumption (raw)'!C213</f>
        <v>0</v>
      </c>
      <c r="E263" s="179">
        <f>'Energy consumption (raw)'!D213</f>
        <v>0</v>
      </c>
      <c r="F263" s="179" t="str">
        <f>'Energy consumption (raw)'!E213</f>
        <v>Công nghiệp</v>
      </c>
      <c r="G263" s="179" t="str">
        <f>'Energy consumption (raw)'!F213</f>
        <v>Sãn xuất linh kiện điện tử</v>
      </c>
      <c r="H263" s="179" t="str">
        <f>'Energy consumption (raw)'!G213</f>
        <v>Industry</v>
      </c>
      <c r="I263" s="179" t="str">
        <f>'Energy consumption (raw)'!I213</f>
        <v>26 Manufacture of computer, electronic and optical products</v>
      </c>
      <c r="J263" s="179" t="str">
        <f>INDEX(Sector!$E$6:$E$46,MATCH('Energy consumption (toe)'!I263,Sector!$B$6:$B$46,FALSE))</f>
        <v>Manufacture of computer, electronic and optical products</v>
      </c>
      <c r="K263" s="179">
        <f>IFERROR('Energy consumption (raw)'!J213*Lists!$H$84,)</f>
        <v>4816.7553260000004</v>
      </c>
      <c r="L263" s="179">
        <f>'Energy consumption (raw)'!K213*Lists!$H$84</f>
        <v>0</v>
      </c>
      <c r="M263" s="179">
        <f>'Energy consumption (raw)'!L213*Lists!$H$84</f>
        <v>0</v>
      </c>
      <c r="N263" s="179">
        <f>'Energy consumption (raw)'!M213*Lists!$H$84</f>
        <v>0</v>
      </c>
      <c r="O263" s="178">
        <f t="shared" si="60"/>
        <v>4816.7553260000004</v>
      </c>
      <c r="P263">
        <f>'Energy consumption (raw)'!N213*Lists!$H$85</f>
        <v>0</v>
      </c>
      <c r="Q263">
        <f>'Energy consumption (raw)'!O213*Lists!$H$86</f>
        <v>0</v>
      </c>
      <c r="R263">
        <f>'Energy consumption (raw)'!P213*Lists!$H$87</f>
        <v>0</v>
      </c>
      <c r="S263">
        <f>'Energy consumption (raw)'!Q213*Lists!$H$88</f>
        <v>0</v>
      </c>
      <c r="T263">
        <f>'Energy consumption (raw)'!R213*Lists!$H$89</f>
        <v>0</v>
      </c>
      <c r="U263">
        <f>'Energy consumption (raw)'!S213*Lists!$H$90</f>
        <v>0</v>
      </c>
      <c r="V263">
        <f>'Energy consumption (raw)'!T213*Lists!$H$91</f>
        <v>0</v>
      </c>
      <c r="W263">
        <f>'Energy consumption (raw)'!U213*Lists!$H$92</f>
        <v>0</v>
      </c>
      <c r="X263">
        <f>'Energy consumption (raw)'!V213*Lists!$H$93</f>
        <v>0</v>
      </c>
      <c r="Y263">
        <f>'Energy consumption (raw)'!W213*Lists!$H$94</f>
        <v>0</v>
      </c>
      <c r="Z263">
        <f>'Energy consumption (raw)'!X213*Lists!$H$96*1000000</f>
        <v>0</v>
      </c>
      <c r="AA263">
        <f>'Energy consumption (raw)'!Y213*Lists!$H$97</f>
        <v>0</v>
      </c>
      <c r="AB263">
        <f>'Energy consumption (raw)'!Z213*Lists!$H$96</f>
        <v>0</v>
      </c>
      <c r="AC263">
        <f>'Energy consumption (raw)'!AA213*Lists!$H$98</f>
        <v>0</v>
      </c>
      <c r="AD263">
        <f>'Energy consumption (raw)'!AB213*Lists!$H$99</f>
        <v>0</v>
      </c>
      <c r="AE263">
        <f>'Energy consumption (raw)'!AC213*Lists!$H$101</f>
        <v>0</v>
      </c>
      <c r="AF263">
        <f>'Energy consumption (raw)'!AD213*Lists!$H$101</f>
        <v>0</v>
      </c>
      <c r="AG263">
        <f>'Energy consumption (raw)'!AE213*Lists!$H$101</f>
        <v>0</v>
      </c>
      <c r="AH263">
        <f>'Energy consumption (raw)'!AF213*Lists!$H$100</f>
        <v>0</v>
      </c>
      <c r="AI263" s="167">
        <f t="shared" si="61"/>
        <v>4816.7553260000004</v>
      </c>
      <c r="AJ263" s="179">
        <f>'Energy consumption (raw)'!AG213</f>
        <v>4816.7553260000004</v>
      </c>
      <c r="AK263" s="179">
        <f>'Energy consumption (raw)'!AH213</f>
        <v>4005</v>
      </c>
      <c r="AL263">
        <f>IF(ROUND(AI263,-3)=ROUND('Energy consumption (raw)'!AG213,-3),1,0)</f>
        <v>1</v>
      </c>
      <c r="AM263" s="179" t="str">
        <f>'Energy consumption (raw)'!AJ213</f>
        <v>2. Vinh Phuc</v>
      </c>
      <c r="AN263">
        <f>VLOOKUP(AM263,Lists!$F$9:$G$71,2,FALSE)</f>
        <v>1</v>
      </c>
    </row>
    <row r="264" spans="2:40" x14ac:dyDescent="0.25">
      <c r="B264" s="65" t="str">
        <f t="shared" si="59"/>
        <v>Industry112</v>
      </c>
      <c r="C264" s="179">
        <f>'Energy consumption (raw)'!B214</f>
        <v>112</v>
      </c>
      <c r="D264" s="179">
        <f>'Energy consumption (raw)'!C214</f>
        <v>0</v>
      </c>
      <c r="E264" s="179">
        <f>'Energy consumption (raw)'!D214</f>
        <v>0</v>
      </c>
      <c r="F264" s="179" t="str">
        <f>'Energy consumption (raw)'!E214</f>
        <v>Công nghiệp</v>
      </c>
      <c r="G264" s="179" t="str">
        <f>'Energy consumption (raw)'!F214</f>
        <v>Sãn xuất linh kiện điện tử</v>
      </c>
      <c r="H264" s="179" t="str">
        <f>'Energy consumption (raw)'!G214</f>
        <v>Industry</v>
      </c>
      <c r="I264" s="179" t="str">
        <f>'Energy consumption (raw)'!I214</f>
        <v>26 Manufacture of computer, electronic and optical products</v>
      </c>
      <c r="J264" s="179" t="str">
        <f>INDEX(Sector!$E$6:$E$46,MATCH('Energy consumption (toe)'!I264,Sector!$B$6:$B$46,FALSE))</f>
        <v>Manufacture of computer, electronic and optical products</v>
      </c>
      <c r="K264" s="179">
        <f>IFERROR('Energy consumption (raw)'!J214*Lists!$H$84,)</f>
        <v>12715.085790900001</v>
      </c>
      <c r="L264" s="179">
        <f>'Energy consumption (raw)'!K214*Lists!$H$84</f>
        <v>0</v>
      </c>
      <c r="M264" s="179">
        <f>'Energy consumption (raw)'!L214*Lists!$H$84</f>
        <v>0</v>
      </c>
      <c r="N264" s="179">
        <f>'Energy consumption (raw)'!M214*Lists!$H$84</f>
        <v>0</v>
      </c>
      <c r="O264" s="178">
        <f t="shared" si="60"/>
        <v>12715.085790900001</v>
      </c>
      <c r="P264">
        <f>'Energy consumption (raw)'!N214*Lists!$H$85</f>
        <v>0</v>
      </c>
      <c r="Q264">
        <f>'Energy consumption (raw)'!O214*Lists!$H$86</f>
        <v>0</v>
      </c>
      <c r="R264">
        <f>'Energy consumption (raw)'!P214*Lists!$H$87</f>
        <v>0</v>
      </c>
      <c r="S264">
        <f>'Energy consumption (raw)'!Q214*Lists!$H$88</f>
        <v>0</v>
      </c>
      <c r="T264">
        <f>'Energy consumption (raw)'!R214*Lists!$H$89</f>
        <v>0</v>
      </c>
      <c r="U264">
        <f>'Energy consumption (raw)'!S214*Lists!$H$90</f>
        <v>0</v>
      </c>
      <c r="V264">
        <f>'Energy consumption (raw)'!T214*Lists!$H$91</f>
        <v>0</v>
      </c>
      <c r="W264">
        <f>'Energy consumption (raw)'!U214*Lists!$H$92</f>
        <v>0</v>
      </c>
      <c r="X264">
        <f>'Energy consumption (raw)'!V214*Lists!$H$93</f>
        <v>0</v>
      </c>
      <c r="Y264">
        <f>'Energy consumption (raw)'!W214*Lists!$H$94</f>
        <v>0</v>
      </c>
      <c r="Z264">
        <f>'Energy consumption (raw)'!X214*Lists!$H$96*1000000</f>
        <v>0</v>
      </c>
      <c r="AA264">
        <f>'Energy consumption (raw)'!Y214*Lists!$H$97</f>
        <v>0</v>
      </c>
      <c r="AB264">
        <f>'Energy consumption (raw)'!Z214*Lists!$H$96</f>
        <v>0</v>
      </c>
      <c r="AC264">
        <f>'Energy consumption (raw)'!AA214*Lists!$H$98</f>
        <v>0</v>
      </c>
      <c r="AD264">
        <f>'Energy consumption (raw)'!AB214*Lists!$H$99</f>
        <v>0</v>
      </c>
      <c r="AE264">
        <f>'Energy consumption (raw)'!AC214*Lists!$H$101</f>
        <v>0</v>
      </c>
      <c r="AF264">
        <f>'Energy consumption (raw)'!AD214*Lists!$H$101</f>
        <v>0</v>
      </c>
      <c r="AG264">
        <f>'Energy consumption (raw)'!AE214*Lists!$H$101</f>
        <v>0</v>
      </c>
      <c r="AH264">
        <f>'Energy consumption (raw)'!AF214*Lists!$H$100</f>
        <v>0</v>
      </c>
      <c r="AI264" s="167">
        <f t="shared" si="61"/>
        <v>12715.085790900001</v>
      </c>
      <c r="AJ264" s="179">
        <f>'Energy consumption (raw)'!AG214</f>
        <v>12715.085790900001</v>
      </c>
      <c r="AK264" s="179">
        <f>'Energy consumption (raw)'!AH214</f>
        <v>10219</v>
      </c>
      <c r="AL264">
        <f>IF(ROUND(AI264,-3)=ROUND('Energy consumption (raw)'!AG214,-3),1,0)</f>
        <v>1</v>
      </c>
      <c r="AM264" s="179" t="str">
        <f>'Energy consumption (raw)'!AJ214</f>
        <v>2. Vinh Phuc</v>
      </c>
      <c r="AN264">
        <f>VLOOKUP(AM264,Lists!$F$9:$G$71,2,FALSE)</f>
        <v>1</v>
      </c>
    </row>
    <row r="265" spans="2:40" x14ac:dyDescent="0.25">
      <c r="B265" s="65" t="str">
        <f t="shared" si="59"/>
        <v>Industry113</v>
      </c>
      <c r="C265" s="179">
        <f>'Energy consumption (raw)'!B215</f>
        <v>113</v>
      </c>
      <c r="D265" s="179">
        <f>'Energy consumption (raw)'!C215</f>
        <v>0</v>
      </c>
      <c r="E265" s="179">
        <f>'Energy consumption (raw)'!D215</f>
        <v>0</v>
      </c>
      <c r="F265" s="179" t="str">
        <f>'Energy consumption (raw)'!E215</f>
        <v>Công nghiệp</v>
      </c>
      <c r="G265" s="179" t="str">
        <f>'Energy consumption (raw)'!F215</f>
        <v>Sản xuất phụ tùng và bộ phận phụ trợ cho xe có động cơ và động cơ xe</v>
      </c>
      <c r="H265" s="179" t="str">
        <f>'Energy consumption (raw)'!G215</f>
        <v>Industry</v>
      </c>
      <c r="I265" s="179" t="str">
        <f>'Energy consumption (raw)'!I215</f>
        <v>29 Manufacture of motor vehicles, trailers and semi-trailers</v>
      </c>
      <c r="J265" s="179" t="str">
        <f>INDEX(Sector!$E$6:$E$46,MATCH('Energy consumption (toe)'!I265,Sector!$B$6:$B$46,FALSE))</f>
        <v>Manufacture of motor vehicles, trailers and semi-trailers</v>
      </c>
      <c r="K265" s="179">
        <f>IFERROR('Energy consumption (raw)'!J215*Lists!$H$84,)</f>
        <v>6532.7933637000006</v>
      </c>
      <c r="L265" s="179">
        <f>'Energy consumption (raw)'!K215*Lists!$H$84</f>
        <v>0</v>
      </c>
      <c r="M265" s="179">
        <f>'Energy consumption (raw)'!L215*Lists!$H$84</f>
        <v>0</v>
      </c>
      <c r="N265" s="179">
        <f>'Energy consumption (raw)'!M215*Lists!$H$84</f>
        <v>0</v>
      </c>
      <c r="O265" s="178">
        <f t="shared" si="60"/>
        <v>6532.7933637000006</v>
      </c>
      <c r="P265">
        <f>'Energy consumption (raw)'!N215*Lists!$H$85</f>
        <v>0</v>
      </c>
      <c r="Q265">
        <f>'Energy consumption (raw)'!O215*Lists!$H$86</f>
        <v>0</v>
      </c>
      <c r="R265">
        <f>'Energy consumption (raw)'!P215*Lists!$H$87</f>
        <v>0</v>
      </c>
      <c r="S265">
        <f>'Energy consumption (raw)'!Q215*Lists!$H$88</f>
        <v>0</v>
      </c>
      <c r="T265">
        <f>'Energy consumption (raw)'!R215*Lists!$H$89</f>
        <v>0</v>
      </c>
      <c r="U265">
        <f>'Energy consumption (raw)'!S215*Lists!$H$90</f>
        <v>0</v>
      </c>
      <c r="V265">
        <f>'Energy consumption (raw)'!T215*Lists!$H$91</f>
        <v>0</v>
      </c>
      <c r="W265">
        <f>'Energy consumption (raw)'!U215*Lists!$H$92</f>
        <v>0</v>
      </c>
      <c r="X265">
        <f>'Energy consumption (raw)'!V215*Lists!$H$93</f>
        <v>0</v>
      </c>
      <c r="Y265">
        <f>'Energy consumption (raw)'!W215*Lists!$H$94</f>
        <v>0</v>
      </c>
      <c r="Z265">
        <f>'Energy consumption (raw)'!X215*Lists!$H$96*1000000</f>
        <v>0</v>
      </c>
      <c r="AA265">
        <f>'Energy consumption (raw)'!Y215*Lists!$H$97</f>
        <v>0</v>
      </c>
      <c r="AB265">
        <f>'Energy consumption (raw)'!Z215*Lists!$H$96</f>
        <v>0</v>
      </c>
      <c r="AC265">
        <f>'Energy consumption (raw)'!AA215*Lists!$H$98</f>
        <v>0</v>
      </c>
      <c r="AD265">
        <f>'Energy consumption (raw)'!AB215*Lists!$H$99</f>
        <v>0</v>
      </c>
      <c r="AE265">
        <f>'Energy consumption (raw)'!AC215*Lists!$H$101</f>
        <v>0</v>
      </c>
      <c r="AF265">
        <f>'Energy consumption (raw)'!AD215*Lists!$H$101</f>
        <v>0</v>
      </c>
      <c r="AG265">
        <f>'Energy consumption (raw)'!AE215*Lists!$H$101</f>
        <v>0</v>
      </c>
      <c r="AH265">
        <f>'Energy consumption (raw)'!AF215*Lists!$H$100</f>
        <v>0</v>
      </c>
      <c r="AI265" s="167">
        <f t="shared" si="61"/>
        <v>6532.7933637000006</v>
      </c>
      <c r="AJ265" s="179">
        <f>'Energy consumption (raw)'!AG215</f>
        <v>6532.7933637000006</v>
      </c>
      <c r="AK265" s="179">
        <f>'Energy consumption (raw)'!AH215</f>
        <v>6880</v>
      </c>
      <c r="AL265">
        <f>IF(ROUND(AI265,-3)=ROUND('Energy consumption (raw)'!AG215,-3),1,0)</f>
        <v>1</v>
      </c>
      <c r="AM265" s="179" t="str">
        <f>'Energy consumption (raw)'!AJ215</f>
        <v>2. Vinh Phuc</v>
      </c>
      <c r="AN265">
        <f>VLOOKUP(AM265,Lists!$F$9:$G$71,2,FALSE)</f>
        <v>1</v>
      </c>
    </row>
    <row r="266" spans="2:40" x14ac:dyDescent="0.25">
      <c r="B266" s="65" t="str">
        <f t="shared" si="59"/>
        <v>Industry114</v>
      </c>
      <c r="C266" s="179">
        <f>'Energy consumption (raw)'!B216</f>
        <v>114</v>
      </c>
      <c r="D266" s="179">
        <f>'Energy consumption (raw)'!C216</f>
        <v>0</v>
      </c>
      <c r="E266" s="179">
        <f>'Energy consumption (raw)'!D216</f>
        <v>0</v>
      </c>
      <c r="F266" s="179" t="str">
        <f>'Energy consumption (raw)'!E216</f>
        <v>Công nghiệp</v>
      </c>
      <c r="G266" s="179" t="str">
        <f>'Energy consumption (raw)'!F216</f>
        <v>Sản xuất vật liệu xây dựng từ đất sét</v>
      </c>
      <c r="H266" s="179" t="str">
        <f>'Energy consumption (raw)'!G216</f>
        <v>Industry</v>
      </c>
      <c r="I266" s="179" t="str">
        <f>'Energy consumption (raw)'!I216</f>
        <v>23 Manufacture of other non-metallic mineral products</v>
      </c>
      <c r="J266" s="179" t="str">
        <f>INDEX(Sector!$E$6:$E$46,MATCH('Energy consumption (toe)'!I266,Sector!$B$6:$B$46,FALSE))</f>
        <v>Manufacture of other non-metallic mineral products</v>
      </c>
      <c r="K266" s="179">
        <f>IFERROR('Energy consumption (raw)'!J216*Lists!$H$84,)</f>
        <v>3318.3154687000001</v>
      </c>
      <c r="L266" s="179">
        <f>'Energy consumption (raw)'!K216*Lists!$H$84</f>
        <v>0</v>
      </c>
      <c r="M266" s="179">
        <f>'Energy consumption (raw)'!L216*Lists!$H$84</f>
        <v>0</v>
      </c>
      <c r="N266" s="179">
        <f>'Energy consumption (raw)'!M216*Lists!$H$84</f>
        <v>0</v>
      </c>
      <c r="O266" s="178">
        <f t="shared" si="60"/>
        <v>3318.3154687000001</v>
      </c>
      <c r="P266">
        <f>'Energy consumption (raw)'!N216*Lists!$H$85</f>
        <v>0</v>
      </c>
      <c r="Q266">
        <f>'Energy consumption (raw)'!O216*Lists!$H$86</f>
        <v>0</v>
      </c>
      <c r="R266">
        <f>'Energy consumption (raw)'!P216*Lists!$H$87</f>
        <v>0</v>
      </c>
      <c r="S266">
        <f>'Energy consumption (raw)'!Q216*Lists!$H$88</f>
        <v>0</v>
      </c>
      <c r="T266">
        <f>'Energy consumption (raw)'!R216*Lists!$H$89</f>
        <v>0</v>
      </c>
      <c r="U266">
        <f>'Energy consumption (raw)'!S216*Lists!$H$90</f>
        <v>0</v>
      </c>
      <c r="V266">
        <f>'Energy consumption (raw)'!T216*Lists!$H$91</f>
        <v>0</v>
      </c>
      <c r="W266">
        <f>'Energy consumption (raw)'!U216*Lists!$H$92</f>
        <v>0</v>
      </c>
      <c r="X266">
        <f>'Energy consumption (raw)'!V216*Lists!$H$93</f>
        <v>0</v>
      </c>
      <c r="Y266">
        <f>'Energy consumption (raw)'!W216*Lists!$H$94</f>
        <v>0</v>
      </c>
      <c r="Z266">
        <f>'Energy consumption (raw)'!X216*Lists!$H$96*1000000</f>
        <v>0</v>
      </c>
      <c r="AA266">
        <f>'Energy consumption (raw)'!Y216*Lists!$H$97</f>
        <v>0</v>
      </c>
      <c r="AB266">
        <f>'Energy consumption (raw)'!Z216*Lists!$H$96</f>
        <v>0</v>
      </c>
      <c r="AC266">
        <f>'Energy consumption (raw)'!AA216*Lists!$H$98</f>
        <v>0</v>
      </c>
      <c r="AD266">
        <f>'Energy consumption (raw)'!AB216*Lists!$H$99</f>
        <v>0</v>
      </c>
      <c r="AE266">
        <f>'Energy consumption (raw)'!AC216*Lists!$H$101</f>
        <v>0</v>
      </c>
      <c r="AF266">
        <f>'Energy consumption (raw)'!AD216*Lists!$H$101</f>
        <v>0</v>
      </c>
      <c r="AG266">
        <f>'Energy consumption (raw)'!AE216*Lists!$H$101</f>
        <v>0</v>
      </c>
      <c r="AH266">
        <f>'Energy consumption (raw)'!AF216*Lists!$H$100</f>
        <v>0</v>
      </c>
      <c r="AI266" s="167">
        <f t="shared" si="61"/>
        <v>3318.3154687000001</v>
      </c>
      <c r="AJ266" s="179">
        <f>'Energy consumption (raw)'!AG216</f>
        <v>3318.3154687000001</v>
      </c>
      <c r="AK266" s="179">
        <f>'Energy consumption (raw)'!AH216</f>
        <v>3743</v>
      </c>
      <c r="AL266">
        <f>IF(ROUND(AI266,-3)=ROUND('Energy consumption (raw)'!AG216,-3),1,0)</f>
        <v>1</v>
      </c>
      <c r="AM266" s="179" t="str">
        <f>'Energy consumption (raw)'!AJ216</f>
        <v>2. Vinh Phuc</v>
      </c>
      <c r="AN266">
        <f>VLOOKUP(AM266,Lists!$F$9:$G$71,2,FALSE)</f>
        <v>1</v>
      </c>
    </row>
    <row r="267" spans="2:40" x14ac:dyDescent="0.25">
      <c r="B267" s="65" t="str">
        <f t="shared" si="59"/>
        <v>Industry115</v>
      </c>
      <c r="C267" s="179">
        <f>'Energy consumption (raw)'!B217</f>
        <v>115</v>
      </c>
      <c r="D267" s="179">
        <f>'Energy consumption (raw)'!C217</f>
        <v>0</v>
      </c>
      <c r="E267" s="179">
        <f>'Energy consumption (raw)'!D217</f>
        <v>0</v>
      </c>
      <c r="F267" s="179" t="str">
        <f>'Energy consumption (raw)'!E217</f>
        <v>Công nghiệp</v>
      </c>
      <c r="G267" s="179" t="str">
        <f>'Energy consumption (raw)'!F217</f>
        <v>Sản xuất sắt, thép gang</v>
      </c>
      <c r="H267" s="179" t="str">
        <f>'Energy consumption (raw)'!G217</f>
        <v>Industry</v>
      </c>
      <c r="I267" s="179" t="str">
        <f>'Energy consumption (raw)'!I217</f>
        <v>24 Manufacture of basic metals</v>
      </c>
      <c r="J267" s="179" t="str">
        <f>INDEX(Sector!$E$6:$E$46,MATCH('Energy consumption (toe)'!I267,Sector!$B$6:$B$46,FALSE))</f>
        <v>Manufacture of basic metals</v>
      </c>
      <c r="K267" s="179">
        <f>IFERROR('Energy consumption (raw)'!J217*Lists!$H$84,)</f>
        <v>2016.6062598000001</v>
      </c>
      <c r="L267" s="179">
        <f>'Energy consumption (raw)'!K217*Lists!$H$84</f>
        <v>0</v>
      </c>
      <c r="M267" s="179">
        <f>'Energy consumption (raw)'!L217*Lists!$H$84</f>
        <v>0</v>
      </c>
      <c r="N267" s="179">
        <f>'Energy consumption (raw)'!M217*Lists!$H$84</f>
        <v>0</v>
      </c>
      <c r="O267" s="178">
        <f t="shared" si="60"/>
        <v>2016.6062598000001</v>
      </c>
      <c r="P267">
        <f>'Energy consumption (raw)'!N217*Lists!$H$85</f>
        <v>0</v>
      </c>
      <c r="Q267">
        <f>'Energy consumption (raw)'!O217*Lists!$H$86</f>
        <v>0</v>
      </c>
      <c r="R267">
        <f>'Energy consumption (raw)'!P217*Lists!$H$87</f>
        <v>0</v>
      </c>
      <c r="S267">
        <f>'Energy consumption (raw)'!Q217*Lists!$H$88</f>
        <v>0</v>
      </c>
      <c r="T267">
        <f>'Energy consumption (raw)'!R217*Lists!$H$89</f>
        <v>0</v>
      </c>
      <c r="U267">
        <f>'Energy consumption (raw)'!S217*Lists!$H$90</f>
        <v>0</v>
      </c>
      <c r="V267">
        <f>'Energy consumption (raw)'!T217*Lists!$H$91</f>
        <v>0</v>
      </c>
      <c r="W267">
        <f>'Energy consumption (raw)'!U217*Lists!$H$92</f>
        <v>0</v>
      </c>
      <c r="X267">
        <f>'Energy consumption (raw)'!V217*Lists!$H$93</f>
        <v>0</v>
      </c>
      <c r="Y267">
        <f>'Energy consumption (raw)'!W217*Lists!$H$94</f>
        <v>0</v>
      </c>
      <c r="Z267">
        <f>'Energy consumption (raw)'!X217*Lists!$H$96*1000000</f>
        <v>0</v>
      </c>
      <c r="AA267">
        <f>'Energy consumption (raw)'!Y217*Lists!$H$97</f>
        <v>0</v>
      </c>
      <c r="AB267">
        <f>'Energy consumption (raw)'!Z217*Lists!$H$96</f>
        <v>0</v>
      </c>
      <c r="AC267">
        <f>'Energy consumption (raw)'!AA217*Lists!$H$98</f>
        <v>0</v>
      </c>
      <c r="AD267">
        <f>'Energy consumption (raw)'!AB217*Lists!$H$99</f>
        <v>0</v>
      </c>
      <c r="AE267">
        <f>'Energy consumption (raw)'!AC217*Lists!$H$101</f>
        <v>0</v>
      </c>
      <c r="AF267">
        <f>'Energy consumption (raw)'!AD217*Lists!$H$101</f>
        <v>0</v>
      </c>
      <c r="AG267">
        <f>'Energy consumption (raw)'!AE217*Lists!$H$101</f>
        <v>0</v>
      </c>
      <c r="AH267">
        <f>'Energy consumption (raw)'!AF217*Lists!$H$100</f>
        <v>0</v>
      </c>
      <c r="AI267" s="167">
        <f t="shared" si="61"/>
        <v>2016.6062598000001</v>
      </c>
      <c r="AJ267" s="179">
        <f>'Energy consumption (raw)'!AG217</f>
        <v>2016.6062598000001</v>
      </c>
      <c r="AK267" s="179">
        <f>'Energy consumption (raw)'!AH217</f>
        <v>1658</v>
      </c>
      <c r="AL267">
        <f>IF(ROUND(AI267,-3)=ROUND('Energy consumption (raw)'!AG217,-3),1,0)</f>
        <v>1</v>
      </c>
      <c r="AM267" s="179" t="str">
        <f>'Energy consumption (raw)'!AJ217</f>
        <v>2. Vinh Phuc</v>
      </c>
      <c r="AN267">
        <f>VLOOKUP(AM267,Lists!$F$9:$G$71,2,FALSE)</f>
        <v>1</v>
      </c>
    </row>
    <row r="268" spans="2:40" x14ac:dyDescent="0.25">
      <c r="B268" s="65" t="str">
        <f t="shared" si="59"/>
        <v>Industry116</v>
      </c>
      <c r="C268" s="179">
        <f>'Energy consumption (raw)'!B218</f>
        <v>116</v>
      </c>
      <c r="D268" s="179">
        <f>'Energy consumption (raw)'!C218</f>
        <v>0</v>
      </c>
      <c r="E268" s="179">
        <f>'Energy consumption (raw)'!D218</f>
        <v>0</v>
      </c>
      <c r="F268" s="179" t="str">
        <f>'Energy consumption (raw)'!E218</f>
        <v>Công nghiệp</v>
      </c>
      <c r="G268" s="179" t="str">
        <f>'Energy consumption (raw)'!F218</f>
        <v>Đúc sắt thép</v>
      </c>
      <c r="H268" s="179" t="str">
        <f>'Energy consumption (raw)'!G218</f>
        <v>Industry</v>
      </c>
      <c r="I268" s="179" t="str">
        <f>'Energy consumption (raw)'!I218</f>
        <v>25 Manufacture of fabricated metal products, except machinery and equipment</v>
      </c>
      <c r="J268" s="179" t="str">
        <f>INDEX(Sector!$E$6:$E$46,MATCH('Energy consumption (toe)'!I268,Sector!$B$6:$B$46,FALSE))</f>
        <v>Manufacture of fabricated metal products, except machinery and equipment</v>
      </c>
      <c r="K268" s="179">
        <f>IFERROR('Energy consumption (raw)'!J218*Lists!$H$84,)</f>
        <v>5678.4421330000005</v>
      </c>
      <c r="L268" s="179">
        <f>'Energy consumption (raw)'!K218*Lists!$H$84</f>
        <v>0</v>
      </c>
      <c r="M268" s="179">
        <f>'Energy consumption (raw)'!L218*Lists!$H$84</f>
        <v>0</v>
      </c>
      <c r="N268" s="179">
        <f>'Energy consumption (raw)'!M218*Lists!$H$84</f>
        <v>0</v>
      </c>
      <c r="O268" s="178">
        <f t="shared" si="60"/>
        <v>5678.4421330000005</v>
      </c>
      <c r="P268">
        <f>'Energy consumption (raw)'!N218*Lists!$H$85</f>
        <v>0</v>
      </c>
      <c r="Q268">
        <f>'Energy consumption (raw)'!O218*Lists!$H$86</f>
        <v>0</v>
      </c>
      <c r="R268">
        <f>'Energy consumption (raw)'!P218*Lists!$H$87</f>
        <v>0</v>
      </c>
      <c r="S268">
        <f>'Energy consumption (raw)'!Q218*Lists!$H$88</f>
        <v>0</v>
      </c>
      <c r="T268">
        <f>'Energy consumption (raw)'!R218*Lists!$H$89</f>
        <v>0</v>
      </c>
      <c r="U268">
        <f>'Energy consumption (raw)'!S218*Lists!$H$90</f>
        <v>0</v>
      </c>
      <c r="V268">
        <f>'Energy consumption (raw)'!T218*Lists!$H$91</f>
        <v>0</v>
      </c>
      <c r="W268">
        <f>'Energy consumption (raw)'!U218*Lists!$H$92</f>
        <v>0</v>
      </c>
      <c r="X268">
        <f>'Energy consumption (raw)'!V218*Lists!$H$93</f>
        <v>0</v>
      </c>
      <c r="Y268">
        <f>'Energy consumption (raw)'!W218*Lists!$H$94</f>
        <v>0</v>
      </c>
      <c r="Z268">
        <f>'Energy consumption (raw)'!X218*Lists!$H$96*1000000</f>
        <v>0</v>
      </c>
      <c r="AA268">
        <f>'Energy consumption (raw)'!Y218*Lists!$H$97</f>
        <v>0</v>
      </c>
      <c r="AB268">
        <f>'Energy consumption (raw)'!Z218*Lists!$H$96</f>
        <v>0</v>
      </c>
      <c r="AC268">
        <f>'Energy consumption (raw)'!AA218*Lists!$H$98</f>
        <v>0</v>
      </c>
      <c r="AD268">
        <f>'Energy consumption (raw)'!AB218*Lists!$H$99</f>
        <v>0</v>
      </c>
      <c r="AE268">
        <f>'Energy consumption (raw)'!AC218*Lists!$H$101</f>
        <v>0</v>
      </c>
      <c r="AF268">
        <f>'Energy consumption (raw)'!AD218*Lists!$H$101</f>
        <v>0</v>
      </c>
      <c r="AG268">
        <f>'Energy consumption (raw)'!AE218*Lists!$H$101</f>
        <v>0</v>
      </c>
      <c r="AH268">
        <f>'Energy consumption (raw)'!AF218*Lists!$H$100</f>
        <v>0</v>
      </c>
      <c r="AI268" s="167">
        <f t="shared" si="61"/>
        <v>5678.4421330000005</v>
      </c>
      <c r="AJ268" s="179">
        <f>'Energy consumption (raw)'!AG218</f>
        <v>5678.4421330000005</v>
      </c>
      <c r="AK268" s="179">
        <f>'Energy consumption (raw)'!AH218</f>
        <v>5401</v>
      </c>
      <c r="AL268">
        <f>IF(ROUND(AI268,-3)=ROUND('Energy consumption (raw)'!AG218,-3),1,0)</f>
        <v>1</v>
      </c>
      <c r="AM268" s="179" t="str">
        <f>'Energy consumption (raw)'!AJ218</f>
        <v>2. Vinh Phuc</v>
      </c>
      <c r="AN268">
        <f>VLOOKUP(AM268,Lists!$F$9:$G$71,2,FALSE)</f>
        <v>1</v>
      </c>
    </row>
    <row r="269" spans="2:40" x14ac:dyDescent="0.25">
      <c r="B269" s="65" t="str">
        <f t="shared" si="59"/>
        <v>Industry117</v>
      </c>
      <c r="C269" s="179">
        <f>'Energy consumption (raw)'!B219</f>
        <v>117</v>
      </c>
      <c r="D269" s="179">
        <f>'Energy consumption (raw)'!C219</f>
        <v>0</v>
      </c>
      <c r="E269" s="179">
        <f>'Energy consumption (raw)'!D219</f>
        <v>0</v>
      </c>
      <c r="F269" s="179" t="str">
        <f>'Energy consumption (raw)'!E219</f>
        <v>Công nghiệp</v>
      </c>
      <c r="G269" s="179" t="str">
        <f>'Energy consumption (raw)'!F219</f>
        <v>Gia công cơ khí, xử lý tráng phủ kim loại</v>
      </c>
      <c r="H269" s="179" t="str">
        <f>'Energy consumption (raw)'!G219</f>
        <v>Industry</v>
      </c>
      <c r="I269" s="179" t="str">
        <f>'Energy consumption (raw)'!I219</f>
        <v>24 Manufacture of basic metals</v>
      </c>
      <c r="J269" s="179" t="str">
        <f>INDEX(Sector!$E$6:$E$46,MATCH('Energy consumption (toe)'!I269,Sector!$B$6:$B$46,FALSE))</f>
        <v>Manufacture of basic metals</v>
      </c>
      <c r="K269" s="179">
        <f>IFERROR('Energy consumption (raw)'!J219*Lists!$H$84,)</f>
        <v>7081.837665</v>
      </c>
      <c r="L269" s="179">
        <f>'Energy consumption (raw)'!K219*Lists!$H$84</f>
        <v>0</v>
      </c>
      <c r="M269" s="179">
        <f>'Energy consumption (raw)'!L219*Lists!$H$84</f>
        <v>0</v>
      </c>
      <c r="N269" s="179">
        <f>'Energy consumption (raw)'!M219*Lists!$H$84</f>
        <v>0</v>
      </c>
      <c r="O269" s="178">
        <f t="shared" si="60"/>
        <v>7081.837665</v>
      </c>
      <c r="P269">
        <f>'Energy consumption (raw)'!N219*Lists!$H$85</f>
        <v>0</v>
      </c>
      <c r="Q269">
        <f>'Energy consumption (raw)'!O219*Lists!$H$86</f>
        <v>0</v>
      </c>
      <c r="R269">
        <f>'Energy consumption (raw)'!P219*Lists!$H$87</f>
        <v>0</v>
      </c>
      <c r="S269">
        <f>'Energy consumption (raw)'!Q219*Lists!$H$88</f>
        <v>0</v>
      </c>
      <c r="T269">
        <f>'Energy consumption (raw)'!R219*Lists!$H$89</f>
        <v>0</v>
      </c>
      <c r="U269">
        <f>'Energy consumption (raw)'!S219*Lists!$H$90</f>
        <v>0</v>
      </c>
      <c r="V269">
        <f>'Energy consumption (raw)'!T219*Lists!$H$91</f>
        <v>0</v>
      </c>
      <c r="W269">
        <f>'Energy consumption (raw)'!U219*Lists!$H$92</f>
        <v>0</v>
      </c>
      <c r="X269">
        <f>'Energy consumption (raw)'!V219*Lists!$H$93</f>
        <v>0</v>
      </c>
      <c r="Y269">
        <f>'Energy consumption (raw)'!W219*Lists!$H$94</f>
        <v>0</v>
      </c>
      <c r="Z269">
        <f>'Energy consumption (raw)'!X219*Lists!$H$96*1000000</f>
        <v>0</v>
      </c>
      <c r="AA269">
        <f>'Energy consumption (raw)'!Y219*Lists!$H$97</f>
        <v>0</v>
      </c>
      <c r="AB269">
        <f>'Energy consumption (raw)'!Z219*Lists!$H$96</f>
        <v>0</v>
      </c>
      <c r="AC269">
        <f>'Energy consumption (raw)'!AA219*Lists!$H$98</f>
        <v>0</v>
      </c>
      <c r="AD269">
        <f>'Energy consumption (raw)'!AB219*Lists!$H$99</f>
        <v>0</v>
      </c>
      <c r="AE269">
        <f>'Energy consumption (raw)'!AC219*Lists!$H$101</f>
        <v>0</v>
      </c>
      <c r="AF269">
        <f>'Energy consumption (raw)'!AD219*Lists!$H$101</f>
        <v>0</v>
      </c>
      <c r="AG269">
        <f>'Energy consumption (raw)'!AE219*Lists!$H$101</f>
        <v>0</v>
      </c>
      <c r="AH269">
        <f>'Energy consumption (raw)'!AF219*Lists!$H$100</f>
        <v>0</v>
      </c>
      <c r="AI269" s="167">
        <f t="shared" si="61"/>
        <v>7081.837665</v>
      </c>
      <c r="AJ269" s="179">
        <f>'Energy consumption (raw)'!AG219</f>
        <v>7081.837665</v>
      </c>
      <c r="AK269" s="179">
        <f>'Energy consumption (raw)'!AH219</f>
        <v>6581</v>
      </c>
      <c r="AL269">
        <f>IF(ROUND(AI269,-3)=ROUND('Energy consumption (raw)'!AG219,-3),1,0)</f>
        <v>1</v>
      </c>
      <c r="AM269" s="179" t="str">
        <f>'Energy consumption (raw)'!AJ219</f>
        <v>2. Vinh Phuc</v>
      </c>
      <c r="AN269">
        <f>VLOOKUP(AM269,Lists!$F$9:$G$71,2,FALSE)</f>
        <v>1</v>
      </c>
    </row>
    <row r="270" spans="2:40" x14ac:dyDescent="0.25">
      <c r="B270" s="65" t="str">
        <f t="shared" si="59"/>
        <v>Industry118</v>
      </c>
      <c r="C270" s="179">
        <f>'Energy consumption (raw)'!B220</f>
        <v>118</v>
      </c>
      <c r="D270" s="179">
        <f>'Energy consumption (raw)'!C220</f>
        <v>0</v>
      </c>
      <c r="E270" s="179">
        <f>'Energy consumption (raw)'!D220</f>
        <v>0</v>
      </c>
      <c r="F270" s="179" t="str">
        <f>'Energy consumption (raw)'!E220</f>
        <v>Công nghiệp</v>
      </c>
      <c r="G270" s="179" t="str">
        <f>'Energy consumption (raw)'!F220</f>
        <v>Đúc sắt thép</v>
      </c>
      <c r="H270" s="179" t="str">
        <f>'Energy consumption (raw)'!G220</f>
        <v>Industry</v>
      </c>
      <c r="I270" s="179" t="str">
        <f>'Energy consumption (raw)'!I220</f>
        <v>25 Manufacture of fabricated metal products, except machinery and equipment</v>
      </c>
      <c r="J270" s="179" t="str">
        <f>INDEX(Sector!$E$6:$E$46,MATCH('Energy consumption (toe)'!I270,Sector!$B$6:$B$46,FALSE))</f>
        <v>Manufacture of fabricated metal products, except machinery and equipment</v>
      </c>
      <c r="K270" s="179">
        <f>IFERROR('Energy consumption (raw)'!J220*Lists!$H$84,)</f>
        <v>2213.8701690000003</v>
      </c>
      <c r="L270" s="179">
        <f>'Energy consumption (raw)'!K220*Lists!$H$84</f>
        <v>0</v>
      </c>
      <c r="M270" s="179">
        <f>'Energy consumption (raw)'!L220*Lists!$H$84</f>
        <v>0</v>
      </c>
      <c r="N270" s="179">
        <f>'Energy consumption (raw)'!M220*Lists!$H$84</f>
        <v>0</v>
      </c>
      <c r="O270" s="178">
        <f t="shared" si="60"/>
        <v>2213.8701690000003</v>
      </c>
      <c r="P270">
        <f>'Energy consumption (raw)'!N220*Lists!$H$85</f>
        <v>0</v>
      </c>
      <c r="Q270">
        <f>'Energy consumption (raw)'!O220*Lists!$H$86</f>
        <v>0</v>
      </c>
      <c r="R270">
        <f>'Energy consumption (raw)'!P220*Lists!$H$87</f>
        <v>0</v>
      </c>
      <c r="S270">
        <f>'Energy consumption (raw)'!Q220*Lists!$H$88</f>
        <v>0</v>
      </c>
      <c r="T270">
        <f>'Energy consumption (raw)'!R220*Lists!$H$89</f>
        <v>0</v>
      </c>
      <c r="U270">
        <f>'Energy consumption (raw)'!S220*Lists!$H$90</f>
        <v>0</v>
      </c>
      <c r="V270">
        <f>'Energy consumption (raw)'!T220*Lists!$H$91</f>
        <v>0</v>
      </c>
      <c r="W270">
        <f>'Energy consumption (raw)'!U220*Lists!$H$92</f>
        <v>0</v>
      </c>
      <c r="X270">
        <f>'Energy consumption (raw)'!V220*Lists!$H$93</f>
        <v>0</v>
      </c>
      <c r="Y270">
        <f>'Energy consumption (raw)'!W220*Lists!$H$94</f>
        <v>0</v>
      </c>
      <c r="Z270">
        <f>'Energy consumption (raw)'!X220*Lists!$H$96*1000000</f>
        <v>0</v>
      </c>
      <c r="AA270">
        <f>'Energy consumption (raw)'!Y220*Lists!$H$97</f>
        <v>0</v>
      </c>
      <c r="AB270">
        <f>'Energy consumption (raw)'!Z220*Lists!$H$96</f>
        <v>0</v>
      </c>
      <c r="AC270">
        <f>'Energy consumption (raw)'!AA220*Lists!$H$98</f>
        <v>0</v>
      </c>
      <c r="AD270">
        <f>'Energy consumption (raw)'!AB220*Lists!$H$99</f>
        <v>0</v>
      </c>
      <c r="AE270">
        <f>'Energy consumption (raw)'!AC220*Lists!$H$101</f>
        <v>0</v>
      </c>
      <c r="AF270">
        <f>'Energy consumption (raw)'!AD220*Lists!$H$101</f>
        <v>0</v>
      </c>
      <c r="AG270">
        <f>'Energy consumption (raw)'!AE220*Lists!$H$101</f>
        <v>0</v>
      </c>
      <c r="AH270">
        <f>'Energy consumption (raw)'!AF220*Lists!$H$100</f>
        <v>0</v>
      </c>
      <c r="AI270" s="167">
        <f t="shared" si="61"/>
        <v>2213.8701690000003</v>
      </c>
      <c r="AJ270" s="179">
        <f>'Energy consumption (raw)'!AG220</f>
        <v>2213.8701690000003</v>
      </c>
      <c r="AK270" s="179">
        <f>'Energy consumption (raw)'!AH220</f>
        <v>1856</v>
      </c>
      <c r="AL270">
        <f>IF(ROUND(AI270,-3)=ROUND('Energy consumption (raw)'!AG220,-3),1,0)</f>
        <v>1</v>
      </c>
      <c r="AM270" s="179" t="str">
        <f>'Energy consumption (raw)'!AJ220</f>
        <v>2. Vinh Phuc</v>
      </c>
      <c r="AN270">
        <f>VLOOKUP(AM270,Lists!$F$9:$G$71,2,FALSE)</f>
        <v>1</v>
      </c>
    </row>
    <row r="271" spans="2:40" x14ac:dyDescent="0.25">
      <c r="B271" s="65" t="str">
        <f t="shared" si="59"/>
        <v>Industry119</v>
      </c>
      <c r="C271" s="179">
        <f>'Energy consumption (raw)'!B221</f>
        <v>119</v>
      </c>
      <c r="D271" s="179">
        <f>'Energy consumption (raw)'!C221</f>
        <v>0</v>
      </c>
      <c r="E271" s="179">
        <f>'Energy consumption (raw)'!D221</f>
        <v>0</v>
      </c>
      <c r="F271" s="179" t="str">
        <f>'Energy consumption (raw)'!E221</f>
        <v>Công nghiệp</v>
      </c>
      <c r="G271" s="179" t="str">
        <f>'Energy consumption (raw)'!F221</f>
        <v>Sãn xuất linh kiện điện tử</v>
      </c>
      <c r="H271" s="179" t="str">
        <f>'Energy consumption (raw)'!G221</f>
        <v>Industry</v>
      </c>
      <c r="I271" s="179" t="str">
        <f>'Energy consumption (raw)'!I221</f>
        <v>26 Manufacture of computer, electronic and optical products</v>
      </c>
      <c r="J271" s="179" t="str">
        <f>INDEX(Sector!$E$6:$E$46,MATCH('Energy consumption (toe)'!I271,Sector!$B$6:$B$46,FALSE))</f>
        <v>Manufacture of computer, electronic and optical products</v>
      </c>
      <c r="K271" s="179">
        <f>IFERROR('Energy consumption (raw)'!J221*Lists!$H$84,)</f>
        <v>1697.7150670000001</v>
      </c>
      <c r="L271" s="179">
        <f>'Energy consumption (raw)'!K221*Lists!$H$84</f>
        <v>0</v>
      </c>
      <c r="M271" s="179">
        <f>'Energy consumption (raw)'!L221*Lists!$H$84</f>
        <v>0</v>
      </c>
      <c r="N271" s="179">
        <f>'Energy consumption (raw)'!M221*Lists!$H$84</f>
        <v>0</v>
      </c>
      <c r="O271" s="178">
        <f t="shared" si="60"/>
        <v>1697.7150670000001</v>
      </c>
      <c r="P271">
        <f>'Energy consumption (raw)'!N221*Lists!$H$85</f>
        <v>0</v>
      </c>
      <c r="Q271">
        <f>'Energy consumption (raw)'!O221*Lists!$H$86</f>
        <v>0</v>
      </c>
      <c r="R271">
        <f>'Energy consumption (raw)'!P221*Lists!$H$87</f>
        <v>0</v>
      </c>
      <c r="S271">
        <f>'Energy consumption (raw)'!Q221*Lists!$H$88</f>
        <v>0</v>
      </c>
      <c r="T271">
        <f>'Energy consumption (raw)'!R221*Lists!$H$89</f>
        <v>0</v>
      </c>
      <c r="U271">
        <f>'Energy consumption (raw)'!S221*Lists!$H$90</f>
        <v>0</v>
      </c>
      <c r="V271">
        <f>'Energy consumption (raw)'!T221*Lists!$H$91</f>
        <v>0</v>
      </c>
      <c r="W271">
        <f>'Energy consumption (raw)'!U221*Lists!$H$92</f>
        <v>0</v>
      </c>
      <c r="X271">
        <f>'Energy consumption (raw)'!V221*Lists!$H$93</f>
        <v>0</v>
      </c>
      <c r="Y271">
        <f>'Energy consumption (raw)'!W221*Lists!$H$94</f>
        <v>0</v>
      </c>
      <c r="Z271">
        <f>'Energy consumption (raw)'!X221*Lists!$H$96*1000000</f>
        <v>0</v>
      </c>
      <c r="AA271">
        <f>'Energy consumption (raw)'!Y221*Lists!$H$97</f>
        <v>0</v>
      </c>
      <c r="AB271">
        <f>'Energy consumption (raw)'!Z221*Lists!$H$96</f>
        <v>0</v>
      </c>
      <c r="AC271">
        <f>'Energy consumption (raw)'!AA221*Lists!$H$98</f>
        <v>0</v>
      </c>
      <c r="AD271">
        <f>'Energy consumption (raw)'!AB221*Lists!$H$99</f>
        <v>0</v>
      </c>
      <c r="AE271">
        <f>'Energy consumption (raw)'!AC221*Lists!$H$101</f>
        <v>0</v>
      </c>
      <c r="AF271">
        <f>'Energy consumption (raw)'!AD221*Lists!$H$101</f>
        <v>0</v>
      </c>
      <c r="AG271">
        <f>'Energy consumption (raw)'!AE221*Lists!$H$101</f>
        <v>0</v>
      </c>
      <c r="AH271">
        <f>'Energy consumption (raw)'!AF221*Lists!$H$100</f>
        <v>0</v>
      </c>
      <c r="AI271" s="167">
        <f t="shared" si="61"/>
        <v>1697.7150670000001</v>
      </c>
      <c r="AJ271" s="179">
        <f>'Energy consumption (raw)'!AG221</f>
        <v>1697.7150670000001</v>
      </c>
      <c r="AK271" s="179">
        <f>'Energy consumption (raw)'!AH221</f>
        <v>1677</v>
      </c>
      <c r="AL271">
        <f>IF(ROUND(AI271,-3)=ROUND('Energy consumption (raw)'!AG221,-3),1,0)</f>
        <v>1</v>
      </c>
      <c r="AM271" s="179" t="str">
        <f>'Energy consumption (raw)'!AJ221</f>
        <v>2. Vinh Phuc</v>
      </c>
      <c r="AN271">
        <f>VLOOKUP(AM271,Lists!$F$9:$G$71,2,FALSE)</f>
        <v>1</v>
      </c>
    </row>
    <row r="272" spans="2:40" x14ac:dyDescent="0.25">
      <c r="B272" s="65" t="str">
        <f t="shared" si="59"/>
        <v>Industry120</v>
      </c>
      <c r="C272" s="179">
        <f>'Energy consumption (raw)'!B222</f>
        <v>120</v>
      </c>
      <c r="D272" s="179">
        <f>'Energy consumption (raw)'!C222</f>
        <v>0</v>
      </c>
      <c r="E272" s="179">
        <f>'Energy consumption (raw)'!D222</f>
        <v>0</v>
      </c>
      <c r="F272" s="179" t="str">
        <f>'Energy consumption (raw)'!E222</f>
        <v>Công nghiệp</v>
      </c>
      <c r="G272" s="179" t="str">
        <f>'Energy consumption (raw)'!F222</f>
        <v>Sản xuất sản phẩm khác từ cao su</v>
      </c>
      <c r="H272" s="179" t="str">
        <f>'Energy consumption (raw)'!G222</f>
        <v>Industry</v>
      </c>
      <c r="I272" s="179" t="str">
        <f>'Energy consumption (raw)'!I222</f>
        <v>22 Manufacture of rubber and plastics products</v>
      </c>
      <c r="J272" s="179" t="str">
        <f>INDEX(Sector!$E$6:$E$46,MATCH('Energy consumption (toe)'!I272,Sector!$B$6:$B$46,FALSE))</f>
        <v>Manufacture of rubber and plastics products</v>
      </c>
      <c r="K272" s="179">
        <f>IFERROR('Energy consumption (raw)'!J222*Lists!$H$84,)</f>
        <v>1379.0770805000002</v>
      </c>
      <c r="L272" s="179">
        <f>'Energy consumption (raw)'!K222*Lists!$H$84</f>
        <v>0</v>
      </c>
      <c r="M272" s="179">
        <f>'Energy consumption (raw)'!L222*Lists!$H$84</f>
        <v>0</v>
      </c>
      <c r="N272" s="179">
        <f>'Energy consumption (raw)'!M222*Lists!$H$84</f>
        <v>0</v>
      </c>
      <c r="O272" s="178">
        <f t="shared" si="60"/>
        <v>1379.0770805000002</v>
      </c>
      <c r="P272">
        <f>'Energy consumption (raw)'!N222*Lists!$H$85</f>
        <v>0</v>
      </c>
      <c r="Q272">
        <f>'Energy consumption (raw)'!O222*Lists!$H$86</f>
        <v>0</v>
      </c>
      <c r="R272">
        <f>'Energy consumption (raw)'!P222*Lists!$H$87</f>
        <v>0</v>
      </c>
      <c r="S272">
        <f>'Energy consumption (raw)'!Q222*Lists!$H$88</f>
        <v>0</v>
      </c>
      <c r="T272">
        <f>'Energy consumption (raw)'!R222*Lists!$H$89</f>
        <v>0</v>
      </c>
      <c r="U272">
        <f>'Energy consumption (raw)'!S222*Lists!$H$90</f>
        <v>0</v>
      </c>
      <c r="V272">
        <f>'Energy consumption (raw)'!T222*Lists!$H$91</f>
        <v>0</v>
      </c>
      <c r="W272">
        <f>'Energy consumption (raw)'!U222*Lists!$H$92</f>
        <v>0</v>
      </c>
      <c r="X272">
        <f>'Energy consumption (raw)'!V222*Lists!$H$93</f>
        <v>0</v>
      </c>
      <c r="Y272">
        <f>'Energy consumption (raw)'!W222*Lists!$H$94</f>
        <v>0</v>
      </c>
      <c r="Z272">
        <f>'Energy consumption (raw)'!X222*Lists!$H$96*1000000</f>
        <v>0</v>
      </c>
      <c r="AA272">
        <f>'Energy consumption (raw)'!Y222*Lists!$H$97</f>
        <v>0</v>
      </c>
      <c r="AB272">
        <f>'Energy consumption (raw)'!Z222*Lists!$H$96</f>
        <v>0</v>
      </c>
      <c r="AC272">
        <f>'Energy consumption (raw)'!AA222*Lists!$H$98</f>
        <v>0</v>
      </c>
      <c r="AD272">
        <f>'Energy consumption (raw)'!AB222*Lists!$H$99</f>
        <v>0</v>
      </c>
      <c r="AE272">
        <f>'Energy consumption (raw)'!AC222*Lists!$H$101</f>
        <v>0</v>
      </c>
      <c r="AF272">
        <f>'Energy consumption (raw)'!AD222*Lists!$H$101</f>
        <v>0</v>
      </c>
      <c r="AG272">
        <f>'Energy consumption (raw)'!AE222*Lists!$H$101</f>
        <v>0</v>
      </c>
      <c r="AH272">
        <f>'Energy consumption (raw)'!AF222*Lists!$H$100</f>
        <v>0</v>
      </c>
      <c r="AI272" s="167">
        <f t="shared" si="61"/>
        <v>1379.0770805000002</v>
      </c>
      <c r="AJ272" s="179">
        <f>'Energy consumption (raw)'!AG222</f>
        <v>1379.0770805000002</v>
      </c>
      <c r="AK272" s="179">
        <f>'Energy consumption (raw)'!AH222</f>
        <v>1198</v>
      </c>
      <c r="AL272">
        <f>IF(ROUND(AI272,-3)=ROUND('Energy consumption (raw)'!AG222,-3),1,0)</f>
        <v>1</v>
      </c>
      <c r="AM272" s="179" t="str">
        <f>'Energy consumption (raw)'!AJ222</f>
        <v>2. Vinh Phuc</v>
      </c>
      <c r="AN272">
        <f>VLOOKUP(AM272,Lists!$F$9:$G$71,2,FALSE)</f>
        <v>1</v>
      </c>
    </row>
    <row r="273" spans="2:40" x14ac:dyDescent="0.25">
      <c r="B273" s="65" t="str">
        <f t="shared" si="59"/>
        <v>Industry121</v>
      </c>
      <c r="C273" s="179">
        <f>'Energy consumption (raw)'!B223</f>
        <v>121</v>
      </c>
      <c r="D273" s="179">
        <f>'Energy consumption (raw)'!C223</f>
        <v>0</v>
      </c>
      <c r="E273" s="179">
        <f>'Energy consumption (raw)'!D223</f>
        <v>0</v>
      </c>
      <c r="F273" s="179" t="str">
        <f>'Energy consumption (raw)'!E223</f>
        <v>Công nghiệp</v>
      </c>
      <c r="G273" s="179" t="str">
        <f>'Energy consumption (raw)'!F223</f>
        <v>Sản xuất thiết bị và dụng cụ quang học</v>
      </c>
      <c r="H273" s="179" t="str">
        <f>'Energy consumption (raw)'!G223</f>
        <v>Industry</v>
      </c>
      <c r="I273" s="179" t="str">
        <f>'Energy consumption (raw)'!I223</f>
        <v>26 Manufacture of computer, electronic and optical products</v>
      </c>
      <c r="J273" s="179" t="str">
        <f>INDEX(Sector!$E$6:$E$46,MATCH('Energy consumption (toe)'!I273,Sector!$B$6:$B$46,FALSE))</f>
        <v>Manufacture of computer, electronic and optical products</v>
      </c>
      <c r="K273" s="179">
        <f>IFERROR('Energy consumption (raw)'!J223*Lists!$H$84,)</f>
        <v>1828.1892954000002</v>
      </c>
      <c r="L273" s="179">
        <f>'Energy consumption (raw)'!K223*Lists!$H$84</f>
        <v>0</v>
      </c>
      <c r="M273" s="179">
        <f>'Energy consumption (raw)'!L223*Lists!$H$84</f>
        <v>0</v>
      </c>
      <c r="N273" s="179">
        <f>'Energy consumption (raw)'!M223*Lists!$H$84</f>
        <v>0</v>
      </c>
      <c r="O273" s="178">
        <f t="shared" si="60"/>
        <v>1828.1892954000002</v>
      </c>
      <c r="P273">
        <f>'Energy consumption (raw)'!N223*Lists!$H$85</f>
        <v>0</v>
      </c>
      <c r="Q273">
        <f>'Energy consumption (raw)'!O223*Lists!$H$86</f>
        <v>0</v>
      </c>
      <c r="R273">
        <f>'Energy consumption (raw)'!P223*Lists!$H$87</f>
        <v>0</v>
      </c>
      <c r="S273">
        <f>'Energy consumption (raw)'!Q223*Lists!$H$88</f>
        <v>0</v>
      </c>
      <c r="T273">
        <f>'Energy consumption (raw)'!R223*Lists!$H$89</f>
        <v>0</v>
      </c>
      <c r="U273">
        <f>'Energy consumption (raw)'!S223*Lists!$H$90</f>
        <v>0</v>
      </c>
      <c r="V273">
        <f>'Energy consumption (raw)'!T223*Lists!$H$91</f>
        <v>0</v>
      </c>
      <c r="W273">
        <f>'Energy consumption (raw)'!U223*Lists!$H$92</f>
        <v>0</v>
      </c>
      <c r="X273">
        <f>'Energy consumption (raw)'!V223*Lists!$H$93</f>
        <v>0</v>
      </c>
      <c r="Y273">
        <f>'Energy consumption (raw)'!W223*Lists!$H$94</f>
        <v>0</v>
      </c>
      <c r="Z273">
        <f>'Energy consumption (raw)'!X223*Lists!$H$96*1000000</f>
        <v>0</v>
      </c>
      <c r="AA273">
        <f>'Energy consumption (raw)'!Y223*Lists!$H$97</f>
        <v>0</v>
      </c>
      <c r="AB273">
        <f>'Energy consumption (raw)'!Z223*Lists!$H$96</f>
        <v>0</v>
      </c>
      <c r="AC273">
        <f>'Energy consumption (raw)'!AA223*Lists!$H$98</f>
        <v>0</v>
      </c>
      <c r="AD273">
        <f>'Energy consumption (raw)'!AB223*Lists!$H$99</f>
        <v>0</v>
      </c>
      <c r="AE273">
        <f>'Energy consumption (raw)'!AC223*Lists!$H$101</f>
        <v>0</v>
      </c>
      <c r="AF273">
        <f>'Energy consumption (raw)'!AD223*Lists!$H$101</f>
        <v>0</v>
      </c>
      <c r="AG273">
        <f>'Energy consumption (raw)'!AE223*Lists!$H$101</f>
        <v>0</v>
      </c>
      <c r="AH273">
        <f>'Energy consumption (raw)'!AF223*Lists!$H$100</f>
        <v>0</v>
      </c>
      <c r="AI273" s="167">
        <f t="shared" si="61"/>
        <v>1828.1892954000002</v>
      </c>
      <c r="AJ273" s="179">
        <f>'Energy consumption (raw)'!AG223</f>
        <v>1828.1892954000002</v>
      </c>
      <c r="AK273" s="179">
        <f>'Energy consumption (raw)'!AH223</f>
        <v>1804</v>
      </c>
      <c r="AL273">
        <f>IF(ROUND(AI273,-3)=ROUND('Energy consumption (raw)'!AG223,-3),1,0)</f>
        <v>1</v>
      </c>
      <c r="AM273" s="179" t="str">
        <f>'Energy consumption (raw)'!AJ223</f>
        <v>2. Vinh Phuc</v>
      </c>
      <c r="AN273">
        <f>VLOOKUP(AM273,Lists!$F$9:$G$71,2,FALSE)</f>
        <v>1</v>
      </c>
    </row>
    <row r="274" spans="2:40" x14ac:dyDescent="0.25">
      <c r="B274" s="65" t="str">
        <f t="shared" si="59"/>
        <v>Industry122</v>
      </c>
      <c r="C274" s="179">
        <f>'Energy consumption (raw)'!B224</f>
        <v>122</v>
      </c>
      <c r="D274" s="179">
        <f>'Energy consumption (raw)'!C224</f>
        <v>0</v>
      </c>
      <c r="E274" s="179">
        <f>'Energy consumption (raw)'!D224</f>
        <v>0</v>
      </c>
      <c r="F274" s="179" t="str">
        <f>'Energy consumption (raw)'!E224</f>
        <v>Công nghiệp</v>
      </c>
      <c r="G274" s="179" t="str">
        <f>'Energy consumption (raw)'!F224</f>
        <v>Sãn xuất linh kiện điện tử</v>
      </c>
      <c r="H274" s="179" t="str">
        <f>'Energy consumption (raw)'!G224</f>
        <v>Industry</v>
      </c>
      <c r="I274" s="179" t="str">
        <f>'Energy consumption (raw)'!I224</f>
        <v>26 Manufacture of computer, electronic and optical products</v>
      </c>
      <c r="J274" s="179" t="str">
        <f>INDEX(Sector!$E$6:$E$46,MATCH('Energy consumption (toe)'!I274,Sector!$B$6:$B$46,FALSE))</f>
        <v>Manufacture of computer, electronic and optical products</v>
      </c>
      <c r="K274" s="179">
        <f>IFERROR('Energy consumption (raw)'!J224*Lists!$H$84,)</f>
        <v>3002.8596111000002</v>
      </c>
      <c r="L274" s="179">
        <f>'Energy consumption (raw)'!K224*Lists!$H$84</f>
        <v>0</v>
      </c>
      <c r="M274" s="179">
        <f>'Energy consumption (raw)'!L224*Lists!$H$84</f>
        <v>0</v>
      </c>
      <c r="N274" s="179">
        <f>'Energy consumption (raw)'!M224*Lists!$H$84</f>
        <v>0</v>
      </c>
      <c r="O274" s="178">
        <f t="shared" si="60"/>
        <v>3002.8596111000002</v>
      </c>
      <c r="P274">
        <f>'Energy consumption (raw)'!N224*Lists!$H$85</f>
        <v>0</v>
      </c>
      <c r="Q274">
        <f>'Energy consumption (raw)'!O224*Lists!$H$86</f>
        <v>0</v>
      </c>
      <c r="R274">
        <f>'Energy consumption (raw)'!P224*Lists!$H$87</f>
        <v>0</v>
      </c>
      <c r="S274">
        <f>'Energy consumption (raw)'!Q224*Lists!$H$88</f>
        <v>0</v>
      </c>
      <c r="T274">
        <f>'Energy consumption (raw)'!R224*Lists!$H$89</f>
        <v>0</v>
      </c>
      <c r="U274">
        <f>'Energy consumption (raw)'!S224*Lists!$H$90</f>
        <v>0</v>
      </c>
      <c r="V274">
        <f>'Energy consumption (raw)'!T224*Lists!$H$91</f>
        <v>0</v>
      </c>
      <c r="W274">
        <f>'Energy consumption (raw)'!U224*Lists!$H$92</f>
        <v>0</v>
      </c>
      <c r="X274">
        <f>'Energy consumption (raw)'!V224*Lists!$H$93</f>
        <v>0</v>
      </c>
      <c r="Y274">
        <f>'Energy consumption (raw)'!W224*Lists!$H$94</f>
        <v>0</v>
      </c>
      <c r="Z274">
        <f>'Energy consumption (raw)'!X224*Lists!$H$96*1000000</f>
        <v>0</v>
      </c>
      <c r="AA274">
        <f>'Energy consumption (raw)'!Y224*Lists!$H$97</f>
        <v>0</v>
      </c>
      <c r="AB274">
        <f>'Energy consumption (raw)'!Z224*Lists!$H$96</f>
        <v>0</v>
      </c>
      <c r="AC274">
        <f>'Energy consumption (raw)'!AA224*Lists!$H$98</f>
        <v>0</v>
      </c>
      <c r="AD274">
        <f>'Energy consumption (raw)'!AB224*Lists!$H$99</f>
        <v>0</v>
      </c>
      <c r="AE274">
        <f>'Energy consumption (raw)'!AC224*Lists!$H$101</f>
        <v>0</v>
      </c>
      <c r="AF274">
        <f>'Energy consumption (raw)'!AD224*Lists!$H$101</f>
        <v>0</v>
      </c>
      <c r="AG274">
        <f>'Energy consumption (raw)'!AE224*Lists!$H$101</f>
        <v>0</v>
      </c>
      <c r="AH274">
        <f>'Energy consumption (raw)'!AF224*Lists!$H$100</f>
        <v>0</v>
      </c>
      <c r="AI274" s="167">
        <f t="shared" si="61"/>
        <v>3002.8596111000002</v>
      </c>
      <c r="AJ274" s="179">
        <f>'Energy consumption (raw)'!AG224</f>
        <v>3002.8596111000002</v>
      </c>
      <c r="AK274" s="179">
        <f>'Energy consumption (raw)'!AH224</f>
        <v>1979</v>
      </c>
      <c r="AL274">
        <f>IF(ROUND(AI274,-3)=ROUND('Energy consumption (raw)'!AG224,-3),1,0)</f>
        <v>1</v>
      </c>
      <c r="AM274" s="179" t="str">
        <f>'Energy consumption (raw)'!AJ224</f>
        <v>2. Vinh Phuc</v>
      </c>
      <c r="AN274">
        <f>VLOOKUP(AM274,Lists!$F$9:$G$71,2,FALSE)</f>
        <v>1</v>
      </c>
    </row>
    <row r="275" spans="2:40" x14ac:dyDescent="0.25">
      <c r="B275" s="65" t="str">
        <f t="shared" si="59"/>
        <v>Industry123</v>
      </c>
      <c r="C275" s="179">
        <f>'Energy consumption (raw)'!B225</f>
        <v>123</v>
      </c>
      <c r="D275" s="179">
        <f>'Energy consumption (raw)'!C225</f>
        <v>0</v>
      </c>
      <c r="E275" s="179">
        <f>'Energy consumption (raw)'!D225</f>
        <v>0</v>
      </c>
      <c r="F275" s="179" t="str">
        <f>'Energy consumption (raw)'!E225</f>
        <v>Công nghiệp</v>
      </c>
      <c r="G275" s="179" t="str">
        <f>'Energy consumption (raw)'!F225</f>
        <v>Sản xuất trang phục</v>
      </c>
      <c r="H275" s="179" t="str">
        <f>'Energy consumption (raw)'!G225</f>
        <v>Industry</v>
      </c>
      <c r="I275" s="179" t="str">
        <f>'Energy consumption (raw)'!I225</f>
        <v>14 Manufacture of wearing apparel</v>
      </c>
      <c r="J275" s="179" t="str">
        <f>INDEX(Sector!$E$6:$E$46,MATCH('Energy consumption (toe)'!I275,Sector!$B$6:$B$46,FALSE))</f>
        <v>Manufacture of wearing apparel</v>
      </c>
      <c r="K275" s="179">
        <f>IFERROR('Energy consumption (raw)'!J225*Lists!$H$84,)</f>
        <v>2035.5882458000001</v>
      </c>
      <c r="L275" s="179">
        <f>'Energy consumption (raw)'!K225*Lists!$H$84</f>
        <v>0</v>
      </c>
      <c r="M275" s="179">
        <f>'Energy consumption (raw)'!L225*Lists!$H$84</f>
        <v>0</v>
      </c>
      <c r="N275" s="179">
        <f>'Energy consumption (raw)'!M225*Lists!$H$84</f>
        <v>0</v>
      </c>
      <c r="O275" s="178">
        <f t="shared" si="60"/>
        <v>2035.5882458000001</v>
      </c>
      <c r="P275">
        <f>'Energy consumption (raw)'!N225*Lists!$H$85</f>
        <v>0</v>
      </c>
      <c r="Q275">
        <f>'Energy consumption (raw)'!O225*Lists!$H$86</f>
        <v>0</v>
      </c>
      <c r="R275">
        <f>'Energy consumption (raw)'!P225*Lists!$H$87</f>
        <v>0</v>
      </c>
      <c r="S275">
        <f>'Energy consumption (raw)'!Q225*Lists!$H$88</f>
        <v>0</v>
      </c>
      <c r="T275">
        <f>'Energy consumption (raw)'!R225*Lists!$H$89</f>
        <v>0</v>
      </c>
      <c r="U275">
        <f>'Energy consumption (raw)'!S225*Lists!$H$90</f>
        <v>0</v>
      </c>
      <c r="V275">
        <f>'Energy consumption (raw)'!T225*Lists!$H$91</f>
        <v>0</v>
      </c>
      <c r="W275">
        <f>'Energy consumption (raw)'!U225*Lists!$H$92</f>
        <v>0</v>
      </c>
      <c r="X275">
        <f>'Energy consumption (raw)'!V225*Lists!$H$93</f>
        <v>0</v>
      </c>
      <c r="Y275">
        <f>'Energy consumption (raw)'!W225*Lists!$H$94</f>
        <v>0</v>
      </c>
      <c r="Z275">
        <f>'Energy consumption (raw)'!X225*Lists!$H$96*1000000</f>
        <v>0</v>
      </c>
      <c r="AA275">
        <f>'Energy consumption (raw)'!Y225*Lists!$H$97</f>
        <v>0</v>
      </c>
      <c r="AB275">
        <f>'Energy consumption (raw)'!Z225*Lists!$H$96</f>
        <v>0</v>
      </c>
      <c r="AC275">
        <f>'Energy consumption (raw)'!AA225*Lists!$H$98</f>
        <v>0</v>
      </c>
      <c r="AD275">
        <f>'Energy consumption (raw)'!AB225*Lists!$H$99</f>
        <v>0</v>
      </c>
      <c r="AE275">
        <f>'Energy consumption (raw)'!AC225*Lists!$H$101</f>
        <v>0</v>
      </c>
      <c r="AF275">
        <f>'Energy consumption (raw)'!AD225*Lists!$H$101</f>
        <v>0</v>
      </c>
      <c r="AG275">
        <f>'Energy consumption (raw)'!AE225*Lists!$H$101</f>
        <v>0</v>
      </c>
      <c r="AH275">
        <f>'Energy consumption (raw)'!AF225*Lists!$H$100</f>
        <v>0</v>
      </c>
      <c r="AI275" s="167">
        <f t="shared" si="61"/>
        <v>2035.5882458000001</v>
      </c>
      <c r="AJ275" s="179">
        <f>'Energy consumption (raw)'!AG225</f>
        <v>2035.5882458000001</v>
      </c>
      <c r="AK275" s="179">
        <f>'Energy consumption (raw)'!AH225</f>
        <v>2213</v>
      </c>
      <c r="AL275">
        <f>IF(ROUND(AI275,-3)=ROUND('Energy consumption (raw)'!AG225,-3),1,0)</f>
        <v>1</v>
      </c>
      <c r="AM275" s="179" t="str">
        <f>'Energy consumption (raw)'!AJ225</f>
        <v>2. Vinh Phuc</v>
      </c>
      <c r="AN275">
        <f>VLOOKUP(AM275,Lists!$F$9:$G$71,2,FALSE)</f>
        <v>1</v>
      </c>
    </row>
    <row r="276" spans="2:40" x14ac:dyDescent="0.25">
      <c r="B276" s="65" t="str">
        <f t="shared" si="59"/>
        <v>Industry124</v>
      </c>
      <c r="C276" s="179">
        <f>'Energy consumption (raw)'!B226</f>
        <v>124</v>
      </c>
      <c r="D276" s="179">
        <f>'Energy consumption (raw)'!C226</f>
        <v>0</v>
      </c>
      <c r="E276" s="179">
        <f>'Energy consumption (raw)'!D226</f>
        <v>0</v>
      </c>
      <c r="F276" s="179" t="str">
        <f>'Energy consumption (raw)'!E226</f>
        <v>Công nghiệp</v>
      </c>
      <c r="G276" s="179" t="str">
        <f>'Energy consumption (raw)'!F226</f>
        <v>Sãn xuất linh kiện điện tử</v>
      </c>
      <c r="H276" s="179" t="str">
        <f>'Energy consumption (raw)'!G226</f>
        <v>Industry</v>
      </c>
      <c r="I276" s="179" t="str">
        <f>'Energy consumption (raw)'!I226</f>
        <v>26 Manufacture of computer, electronic and optical products</v>
      </c>
      <c r="J276" s="179" t="str">
        <f>INDEX(Sector!$E$6:$E$46,MATCH('Energy consumption (toe)'!I276,Sector!$B$6:$B$46,FALSE))</f>
        <v>Manufacture of computer, electronic and optical products</v>
      </c>
      <c r="K276" s="179">
        <f>IFERROR('Energy consumption (raw)'!J226*Lists!$H$84,)</f>
        <v>2187.2021914000002</v>
      </c>
      <c r="L276" s="179">
        <f>'Energy consumption (raw)'!K226*Lists!$H$84</f>
        <v>0</v>
      </c>
      <c r="M276" s="179">
        <f>'Energy consumption (raw)'!L226*Lists!$H$84</f>
        <v>0</v>
      </c>
      <c r="N276" s="179">
        <f>'Energy consumption (raw)'!M226*Lists!$H$84</f>
        <v>0</v>
      </c>
      <c r="O276" s="178">
        <f t="shared" si="60"/>
        <v>2187.2021914000002</v>
      </c>
      <c r="P276">
        <f>'Energy consumption (raw)'!N226*Lists!$H$85</f>
        <v>0</v>
      </c>
      <c r="Q276">
        <f>'Energy consumption (raw)'!O226*Lists!$H$86</f>
        <v>0</v>
      </c>
      <c r="R276">
        <f>'Energy consumption (raw)'!P226*Lists!$H$87</f>
        <v>0</v>
      </c>
      <c r="S276">
        <f>'Energy consumption (raw)'!Q226*Lists!$H$88</f>
        <v>0</v>
      </c>
      <c r="T276">
        <f>'Energy consumption (raw)'!R226*Lists!$H$89</f>
        <v>0</v>
      </c>
      <c r="U276">
        <f>'Energy consumption (raw)'!S226*Lists!$H$90</f>
        <v>0</v>
      </c>
      <c r="V276">
        <f>'Energy consumption (raw)'!T226*Lists!$H$91</f>
        <v>0</v>
      </c>
      <c r="W276">
        <f>'Energy consumption (raw)'!U226*Lists!$H$92</f>
        <v>0</v>
      </c>
      <c r="X276">
        <f>'Energy consumption (raw)'!V226*Lists!$H$93</f>
        <v>0</v>
      </c>
      <c r="Y276">
        <f>'Energy consumption (raw)'!W226*Lists!$H$94</f>
        <v>0</v>
      </c>
      <c r="Z276">
        <f>'Energy consumption (raw)'!X226*Lists!$H$96*1000000</f>
        <v>0</v>
      </c>
      <c r="AA276">
        <f>'Energy consumption (raw)'!Y226*Lists!$H$97</f>
        <v>0</v>
      </c>
      <c r="AB276">
        <f>'Energy consumption (raw)'!Z226*Lists!$H$96</f>
        <v>0</v>
      </c>
      <c r="AC276">
        <f>'Energy consumption (raw)'!AA226*Lists!$H$98</f>
        <v>0</v>
      </c>
      <c r="AD276">
        <f>'Energy consumption (raw)'!AB226*Lists!$H$99</f>
        <v>0</v>
      </c>
      <c r="AE276">
        <f>'Energy consumption (raw)'!AC226*Lists!$H$101</f>
        <v>0</v>
      </c>
      <c r="AF276">
        <f>'Energy consumption (raw)'!AD226*Lists!$H$101</f>
        <v>0</v>
      </c>
      <c r="AG276">
        <f>'Energy consumption (raw)'!AE226*Lists!$H$101</f>
        <v>0</v>
      </c>
      <c r="AH276">
        <f>'Energy consumption (raw)'!AF226*Lists!$H$100</f>
        <v>0</v>
      </c>
      <c r="AI276" s="167">
        <f t="shared" si="61"/>
        <v>2187.2021914000002</v>
      </c>
      <c r="AJ276" s="179">
        <f>'Energy consumption (raw)'!AG226</f>
        <v>2187.2021914000002</v>
      </c>
      <c r="AK276" s="179">
        <f>'Energy consumption (raw)'!AH226</f>
        <v>2175</v>
      </c>
      <c r="AL276">
        <f>IF(ROUND(AI276,-3)=ROUND('Energy consumption (raw)'!AG226,-3),1,0)</f>
        <v>1</v>
      </c>
      <c r="AM276" s="179" t="str">
        <f>'Energy consumption (raw)'!AJ226</f>
        <v>2. Vinh Phuc</v>
      </c>
      <c r="AN276">
        <f>VLOOKUP(AM276,Lists!$F$9:$G$71,2,FALSE)</f>
        <v>1</v>
      </c>
    </row>
    <row r="277" spans="2:40" x14ac:dyDescent="0.25">
      <c r="B277" s="65" t="str">
        <f t="shared" si="59"/>
        <v>Industry125</v>
      </c>
      <c r="C277" s="179">
        <f>'Energy consumption (raw)'!B227</f>
        <v>125</v>
      </c>
      <c r="D277" s="179">
        <f>'Energy consumption (raw)'!C227</f>
        <v>0</v>
      </c>
      <c r="E277" s="179">
        <f>'Energy consumption (raw)'!D227</f>
        <v>0</v>
      </c>
      <c r="F277" s="179" t="str">
        <f>'Energy consumption (raw)'!E227</f>
        <v>Công nghiệp</v>
      </c>
      <c r="G277" s="179" t="str">
        <f>'Energy consumption (raw)'!F227</f>
        <v>Sãn xuất linh kiện điện tử</v>
      </c>
      <c r="H277" s="179" t="str">
        <f>'Energy consumption (raw)'!G227</f>
        <v>Industry</v>
      </c>
      <c r="I277" s="179" t="str">
        <f>'Energy consumption (raw)'!I227</f>
        <v>26 Manufacture of computer, electronic and optical products</v>
      </c>
      <c r="J277" s="179" t="str">
        <f>INDEX(Sector!$E$6:$E$46,MATCH('Energy consumption (toe)'!I277,Sector!$B$6:$B$46,FALSE))</f>
        <v>Manufacture of computer, electronic and optical products</v>
      </c>
      <c r="K277" s="179">
        <f>IFERROR('Energy consumption (raw)'!J227*Lists!$H$84,)</f>
        <v>3583.3923763000003</v>
      </c>
      <c r="L277" s="179">
        <f>'Energy consumption (raw)'!K227*Lists!$H$84</f>
        <v>0</v>
      </c>
      <c r="M277" s="179">
        <f>'Energy consumption (raw)'!L227*Lists!$H$84</f>
        <v>0</v>
      </c>
      <c r="N277" s="179">
        <f>'Energy consumption (raw)'!M227*Lists!$H$84</f>
        <v>0</v>
      </c>
      <c r="O277" s="178">
        <f t="shared" si="60"/>
        <v>3583.3923763000003</v>
      </c>
      <c r="P277">
        <f>'Energy consumption (raw)'!N227*Lists!$H$85</f>
        <v>0</v>
      </c>
      <c r="Q277">
        <f>'Energy consumption (raw)'!O227*Lists!$H$86</f>
        <v>0</v>
      </c>
      <c r="R277">
        <f>'Energy consumption (raw)'!P227*Lists!$H$87</f>
        <v>0</v>
      </c>
      <c r="S277">
        <f>'Energy consumption (raw)'!Q227*Lists!$H$88</f>
        <v>0</v>
      </c>
      <c r="T277">
        <f>'Energy consumption (raw)'!R227*Lists!$H$89</f>
        <v>0</v>
      </c>
      <c r="U277">
        <f>'Energy consumption (raw)'!S227*Lists!$H$90</f>
        <v>0</v>
      </c>
      <c r="V277">
        <f>'Energy consumption (raw)'!T227*Lists!$H$91</f>
        <v>0</v>
      </c>
      <c r="W277">
        <f>'Energy consumption (raw)'!U227*Lists!$H$92</f>
        <v>0</v>
      </c>
      <c r="X277">
        <f>'Energy consumption (raw)'!V227*Lists!$H$93</f>
        <v>0</v>
      </c>
      <c r="Y277">
        <f>'Energy consumption (raw)'!W227*Lists!$H$94</f>
        <v>0</v>
      </c>
      <c r="Z277">
        <f>'Energy consumption (raw)'!X227*Lists!$H$96*1000000</f>
        <v>0</v>
      </c>
      <c r="AA277">
        <f>'Energy consumption (raw)'!Y227*Lists!$H$97</f>
        <v>0</v>
      </c>
      <c r="AB277">
        <f>'Energy consumption (raw)'!Z227*Lists!$H$96</f>
        <v>0</v>
      </c>
      <c r="AC277">
        <f>'Energy consumption (raw)'!AA227*Lists!$H$98</f>
        <v>0</v>
      </c>
      <c r="AD277">
        <f>'Energy consumption (raw)'!AB227*Lists!$H$99</f>
        <v>0</v>
      </c>
      <c r="AE277">
        <f>'Energy consumption (raw)'!AC227*Lists!$H$101</f>
        <v>0</v>
      </c>
      <c r="AF277">
        <f>'Energy consumption (raw)'!AD227*Lists!$H$101</f>
        <v>0</v>
      </c>
      <c r="AG277">
        <f>'Energy consumption (raw)'!AE227*Lists!$H$101</f>
        <v>0</v>
      </c>
      <c r="AH277">
        <f>'Energy consumption (raw)'!AF227*Lists!$H$100</f>
        <v>0</v>
      </c>
      <c r="AI277" s="167">
        <f t="shared" si="61"/>
        <v>3583.3923763000003</v>
      </c>
      <c r="AJ277" s="179">
        <f>'Energy consumption (raw)'!AG227</f>
        <v>3583.3923763000003</v>
      </c>
      <c r="AK277" s="179">
        <f>'Energy consumption (raw)'!AH227</f>
        <v>2561</v>
      </c>
      <c r="AL277">
        <f>IF(ROUND(AI277,-3)=ROUND('Energy consumption (raw)'!AG227,-3),1,0)</f>
        <v>1</v>
      </c>
      <c r="AM277" s="179" t="str">
        <f>'Energy consumption (raw)'!AJ227</f>
        <v>2. Vinh Phuc</v>
      </c>
      <c r="AN277">
        <f>VLOOKUP(AM277,Lists!$F$9:$G$71,2,FALSE)</f>
        <v>1</v>
      </c>
    </row>
    <row r="278" spans="2:40" x14ac:dyDescent="0.25">
      <c r="B278" s="65" t="str">
        <f t="shared" si="59"/>
        <v>Industry126</v>
      </c>
      <c r="C278" s="179">
        <f>'Energy consumption (raw)'!B228</f>
        <v>126</v>
      </c>
      <c r="D278" s="179">
        <f>'Energy consumption (raw)'!C228</f>
        <v>0</v>
      </c>
      <c r="E278" s="179">
        <f>'Energy consumption (raw)'!D228</f>
        <v>0</v>
      </c>
      <c r="F278" s="179" t="str">
        <f>'Energy consumption (raw)'!E228</f>
        <v>Công nghiệp</v>
      </c>
      <c r="G278" s="179" t="str">
        <f>'Energy consumption (raw)'!F228</f>
        <v>Sãn xuất linh kiện điện tử</v>
      </c>
      <c r="H278" s="179" t="str">
        <f>'Energy consumption (raw)'!G228</f>
        <v>Industry</v>
      </c>
      <c r="I278" s="179" t="str">
        <f>'Energy consumption (raw)'!I228</f>
        <v>26 Manufacture of computer, electronic and optical products</v>
      </c>
      <c r="J278" s="179" t="str">
        <f>INDEX(Sector!$E$6:$E$46,MATCH('Energy consumption (toe)'!I278,Sector!$B$6:$B$46,FALSE))</f>
        <v>Manufacture of computer, electronic and optical products</v>
      </c>
      <c r="K278" s="179">
        <f>IFERROR('Energy consumption (raw)'!J228*Lists!$H$84,)</f>
        <v>5303.7801310000004</v>
      </c>
      <c r="L278" s="179">
        <f>'Energy consumption (raw)'!K228*Lists!$H$84</f>
        <v>0</v>
      </c>
      <c r="M278" s="179">
        <f>'Energy consumption (raw)'!L228*Lists!$H$84</f>
        <v>0</v>
      </c>
      <c r="N278" s="179">
        <f>'Energy consumption (raw)'!M228*Lists!$H$84</f>
        <v>0</v>
      </c>
      <c r="O278" s="178">
        <f t="shared" si="60"/>
        <v>5303.7801310000004</v>
      </c>
      <c r="P278">
        <f>'Energy consumption (raw)'!N228*Lists!$H$85</f>
        <v>0</v>
      </c>
      <c r="Q278">
        <f>'Energy consumption (raw)'!O228*Lists!$H$86</f>
        <v>0</v>
      </c>
      <c r="R278">
        <f>'Energy consumption (raw)'!P228*Lists!$H$87</f>
        <v>0</v>
      </c>
      <c r="S278">
        <f>'Energy consumption (raw)'!Q228*Lists!$H$88</f>
        <v>0</v>
      </c>
      <c r="T278">
        <f>'Energy consumption (raw)'!R228*Lists!$H$89</f>
        <v>0</v>
      </c>
      <c r="U278">
        <f>'Energy consumption (raw)'!S228*Lists!$H$90</f>
        <v>0</v>
      </c>
      <c r="V278">
        <f>'Energy consumption (raw)'!T228*Lists!$H$91</f>
        <v>0</v>
      </c>
      <c r="W278">
        <f>'Energy consumption (raw)'!U228*Lists!$H$92</f>
        <v>0</v>
      </c>
      <c r="X278">
        <f>'Energy consumption (raw)'!V228*Lists!$H$93</f>
        <v>0</v>
      </c>
      <c r="Y278">
        <f>'Energy consumption (raw)'!W228*Lists!$H$94</f>
        <v>0</v>
      </c>
      <c r="Z278">
        <f>'Energy consumption (raw)'!X228*Lists!$H$96*1000000</f>
        <v>0</v>
      </c>
      <c r="AA278">
        <f>'Energy consumption (raw)'!Y228*Lists!$H$97</f>
        <v>0</v>
      </c>
      <c r="AB278">
        <f>'Energy consumption (raw)'!Z228*Lists!$H$96</f>
        <v>0</v>
      </c>
      <c r="AC278">
        <f>'Energy consumption (raw)'!AA228*Lists!$H$98</f>
        <v>0</v>
      </c>
      <c r="AD278">
        <f>'Energy consumption (raw)'!AB228*Lists!$H$99</f>
        <v>0</v>
      </c>
      <c r="AE278">
        <f>'Energy consumption (raw)'!AC228*Lists!$H$101</f>
        <v>0</v>
      </c>
      <c r="AF278">
        <f>'Energy consumption (raw)'!AD228*Lists!$H$101</f>
        <v>0</v>
      </c>
      <c r="AG278">
        <f>'Energy consumption (raw)'!AE228*Lists!$H$101</f>
        <v>0</v>
      </c>
      <c r="AH278">
        <f>'Energy consumption (raw)'!AF228*Lists!$H$100</f>
        <v>0</v>
      </c>
      <c r="AI278" s="167">
        <f t="shared" si="61"/>
        <v>5303.7801310000004</v>
      </c>
      <c r="AJ278" s="179">
        <f>'Energy consumption (raw)'!AG228</f>
        <v>5303.7801310000004</v>
      </c>
      <c r="AK278" s="179">
        <f>'Energy consumption (raw)'!AH228</f>
        <v>4644</v>
      </c>
      <c r="AL278">
        <f>IF(ROUND(AI278,-3)=ROUND('Energy consumption (raw)'!AG228,-3),1,0)</f>
        <v>1</v>
      </c>
      <c r="AM278" s="179" t="str">
        <f>'Energy consumption (raw)'!AJ228</f>
        <v>2. Vinh Phuc</v>
      </c>
      <c r="AN278">
        <f>VLOOKUP(AM278,Lists!$F$9:$G$71,2,FALSE)</f>
        <v>1</v>
      </c>
    </row>
    <row r="279" spans="2:40" x14ac:dyDescent="0.25">
      <c r="B279" s="65" t="str">
        <f t="shared" si="59"/>
        <v>Industry127</v>
      </c>
      <c r="C279" s="179">
        <f>'Energy consumption (raw)'!B229</f>
        <v>127</v>
      </c>
      <c r="D279" s="179">
        <f>'Energy consumption (raw)'!C229</f>
        <v>0</v>
      </c>
      <c r="E279" s="179">
        <f>'Energy consumption (raw)'!D229</f>
        <v>0</v>
      </c>
      <c r="F279" s="179" t="str">
        <f>'Energy consumption (raw)'!E229</f>
        <v>Công nghiệp</v>
      </c>
      <c r="G279" s="179" t="str">
        <f>'Energy consumption (raw)'!F229</f>
        <v>Sản xuất sản phẩm từ  plastic</v>
      </c>
      <c r="H279" s="179" t="str">
        <f>'Energy consumption (raw)'!G229</f>
        <v>Industry</v>
      </c>
      <c r="I279" s="179" t="str">
        <f>'Energy consumption (raw)'!I229</f>
        <v>22 Manufacture of rubber and plastics products</v>
      </c>
      <c r="J279" s="179" t="str">
        <f>INDEX(Sector!$E$6:$E$46,MATCH('Energy consumption (toe)'!I279,Sector!$B$6:$B$46,FALSE))</f>
        <v>Manufacture of rubber and plastics products</v>
      </c>
      <c r="K279" s="179">
        <f>IFERROR('Energy consumption (raw)'!J229*Lists!$H$84,)</f>
        <v>2919.8530003000001</v>
      </c>
      <c r="L279" s="179">
        <f>'Energy consumption (raw)'!K229*Lists!$H$84</f>
        <v>0</v>
      </c>
      <c r="M279" s="179">
        <f>'Energy consumption (raw)'!L229*Lists!$H$84</f>
        <v>0</v>
      </c>
      <c r="N279" s="179">
        <f>'Energy consumption (raw)'!M229*Lists!$H$84</f>
        <v>0</v>
      </c>
      <c r="O279" s="178">
        <f t="shared" si="60"/>
        <v>2919.8530003000001</v>
      </c>
      <c r="P279">
        <f>'Energy consumption (raw)'!N229*Lists!$H$85</f>
        <v>0</v>
      </c>
      <c r="Q279">
        <f>'Energy consumption (raw)'!O229*Lists!$H$86</f>
        <v>0</v>
      </c>
      <c r="R279">
        <f>'Energy consumption (raw)'!P229*Lists!$H$87</f>
        <v>0</v>
      </c>
      <c r="S279">
        <f>'Energy consumption (raw)'!Q229*Lists!$H$88</f>
        <v>0</v>
      </c>
      <c r="T279">
        <f>'Energy consumption (raw)'!R229*Lists!$H$89</f>
        <v>0</v>
      </c>
      <c r="U279">
        <f>'Energy consumption (raw)'!S229*Lists!$H$90</f>
        <v>0</v>
      </c>
      <c r="V279">
        <f>'Energy consumption (raw)'!T229*Lists!$H$91</f>
        <v>0</v>
      </c>
      <c r="W279">
        <f>'Energy consumption (raw)'!U229*Lists!$H$92</f>
        <v>0</v>
      </c>
      <c r="X279">
        <f>'Energy consumption (raw)'!V229*Lists!$H$93</f>
        <v>0</v>
      </c>
      <c r="Y279">
        <f>'Energy consumption (raw)'!W229*Lists!$H$94</f>
        <v>0</v>
      </c>
      <c r="Z279">
        <f>'Energy consumption (raw)'!X229*Lists!$H$96*1000000</f>
        <v>0</v>
      </c>
      <c r="AA279">
        <f>'Energy consumption (raw)'!Y229*Lists!$H$97</f>
        <v>0</v>
      </c>
      <c r="AB279">
        <f>'Energy consumption (raw)'!Z229*Lists!$H$96</f>
        <v>0</v>
      </c>
      <c r="AC279">
        <f>'Energy consumption (raw)'!AA229*Lists!$H$98</f>
        <v>0</v>
      </c>
      <c r="AD279">
        <f>'Energy consumption (raw)'!AB229*Lists!$H$99</f>
        <v>0</v>
      </c>
      <c r="AE279">
        <f>'Energy consumption (raw)'!AC229*Lists!$H$101</f>
        <v>0</v>
      </c>
      <c r="AF279">
        <f>'Energy consumption (raw)'!AD229*Lists!$H$101</f>
        <v>0</v>
      </c>
      <c r="AG279">
        <f>'Energy consumption (raw)'!AE229*Lists!$H$101</f>
        <v>0</v>
      </c>
      <c r="AH279">
        <f>'Energy consumption (raw)'!AF229*Lists!$H$100</f>
        <v>0</v>
      </c>
      <c r="AI279" s="167">
        <f t="shared" si="61"/>
        <v>2919.8530003000001</v>
      </c>
      <c r="AJ279" s="179">
        <f>'Energy consumption (raw)'!AG229</f>
        <v>2919.8530003000001</v>
      </c>
      <c r="AK279" s="179">
        <f>'Energy consumption (raw)'!AH229</f>
        <v>3546</v>
      </c>
      <c r="AL279">
        <f>IF(ROUND(AI279,-3)=ROUND('Energy consumption (raw)'!AG229,-3),1,0)</f>
        <v>1</v>
      </c>
      <c r="AM279" s="179" t="str">
        <f>'Energy consumption (raw)'!AJ229</f>
        <v>2. Vinh Phuc</v>
      </c>
      <c r="AN279">
        <f>VLOOKUP(AM279,Lists!$F$9:$G$71,2,FALSE)</f>
        <v>1</v>
      </c>
    </row>
    <row r="280" spans="2:40" x14ac:dyDescent="0.25">
      <c r="B280" s="65" t="str">
        <f t="shared" si="59"/>
        <v>Industry128</v>
      </c>
      <c r="C280" s="179">
        <f>'Energy consumption (raw)'!B230</f>
        <v>128</v>
      </c>
      <c r="D280" s="179">
        <f>'Energy consumption (raw)'!C230</f>
        <v>0</v>
      </c>
      <c r="E280" s="179">
        <f>'Energy consumption (raw)'!D230</f>
        <v>0</v>
      </c>
      <c r="F280" s="179" t="str">
        <f>'Energy consumption (raw)'!E230</f>
        <v>Công nghiệp</v>
      </c>
      <c r="G280" s="179" t="str">
        <f>'Energy consumption (raw)'!F230</f>
        <v>Sản xuất máy chuyên dụng khác</v>
      </c>
      <c r="H280" s="179" t="str">
        <f>'Energy consumption (raw)'!G230</f>
        <v>Industry</v>
      </c>
      <c r="I280" s="179" t="str">
        <f>'Energy consumption (raw)'!I230</f>
        <v>28 Manufacture of machinery and equipment n.e.c.</v>
      </c>
      <c r="J280" s="179" t="str">
        <f>INDEX(Sector!$E$6:$E$46,MATCH('Energy consumption (toe)'!I280,Sector!$B$6:$B$46,FALSE))</f>
        <v>Manufacture of machinery and equipment n.e.c.</v>
      </c>
      <c r="K280" s="179">
        <f>IFERROR('Energy consumption (raw)'!J230*Lists!$H$84,)</f>
        <v>4478.2380990000001</v>
      </c>
      <c r="L280" s="179">
        <f>'Energy consumption (raw)'!K230*Lists!$H$84</f>
        <v>0</v>
      </c>
      <c r="M280" s="179">
        <f>'Energy consumption (raw)'!L230*Lists!$H$84</f>
        <v>0</v>
      </c>
      <c r="N280" s="179">
        <f>'Energy consumption (raw)'!M230*Lists!$H$84</f>
        <v>0</v>
      </c>
      <c r="O280" s="178">
        <f t="shared" si="60"/>
        <v>4478.2380990000001</v>
      </c>
      <c r="P280">
        <f>'Energy consumption (raw)'!N230*Lists!$H$85</f>
        <v>0</v>
      </c>
      <c r="Q280">
        <f>'Energy consumption (raw)'!O230*Lists!$H$86</f>
        <v>0</v>
      </c>
      <c r="R280">
        <f>'Energy consumption (raw)'!P230*Lists!$H$87</f>
        <v>0</v>
      </c>
      <c r="S280">
        <f>'Energy consumption (raw)'!Q230*Lists!$H$88</f>
        <v>0</v>
      </c>
      <c r="T280">
        <f>'Energy consumption (raw)'!R230*Lists!$H$89</f>
        <v>0</v>
      </c>
      <c r="U280">
        <f>'Energy consumption (raw)'!S230*Lists!$H$90</f>
        <v>0</v>
      </c>
      <c r="V280">
        <f>'Energy consumption (raw)'!T230*Lists!$H$91</f>
        <v>0</v>
      </c>
      <c r="W280">
        <f>'Energy consumption (raw)'!U230*Lists!$H$92</f>
        <v>0</v>
      </c>
      <c r="X280">
        <f>'Energy consumption (raw)'!V230*Lists!$H$93</f>
        <v>0</v>
      </c>
      <c r="Y280">
        <f>'Energy consumption (raw)'!W230*Lists!$H$94</f>
        <v>0</v>
      </c>
      <c r="Z280">
        <f>'Energy consumption (raw)'!X230*Lists!$H$96*1000000</f>
        <v>0</v>
      </c>
      <c r="AA280">
        <f>'Energy consumption (raw)'!Y230*Lists!$H$97</f>
        <v>0</v>
      </c>
      <c r="AB280">
        <f>'Energy consumption (raw)'!Z230*Lists!$H$96</f>
        <v>0</v>
      </c>
      <c r="AC280">
        <f>'Energy consumption (raw)'!AA230*Lists!$H$98</f>
        <v>0</v>
      </c>
      <c r="AD280">
        <f>'Energy consumption (raw)'!AB230*Lists!$H$99</f>
        <v>0</v>
      </c>
      <c r="AE280">
        <f>'Energy consumption (raw)'!AC230*Lists!$H$101</f>
        <v>0</v>
      </c>
      <c r="AF280">
        <f>'Energy consumption (raw)'!AD230*Lists!$H$101</f>
        <v>0</v>
      </c>
      <c r="AG280">
        <f>'Energy consumption (raw)'!AE230*Lists!$H$101</f>
        <v>0</v>
      </c>
      <c r="AH280">
        <f>'Energy consumption (raw)'!AF230*Lists!$H$100</f>
        <v>0</v>
      </c>
      <c r="AI280" s="167">
        <f t="shared" si="61"/>
        <v>4478.2380990000001</v>
      </c>
      <c r="AJ280" s="179">
        <f>'Energy consumption (raw)'!AG230</f>
        <v>4478.2380990000001</v>
      </c>
      <c r="AK280" s="179">
        <f>'Energy consumption (raw)'!AH230</f>
        <v>4409</v>
      </c>
      <c r="AL280">
        <f>IF(ROUND(AI280,-3)=ROUND('Energy consumption (raw)'!AG230,-3),1,0)</f>
        <v>1</v>
      </c>
      <c r="AM280" s="179" t="str">
        <f>'Energy consumption (raw)'!AJ230</f>
        <v>2. Vinh Phuc</v>
      </c>
      <c r="AN280">
        <f>VLOOKUP(AM280,Lists!$F$9:$G$71,2,FALSE)</f>
        <v>1</v>
      </c>
    </row>
    <row r="281" spans="2:40" x14ac:dyDescent="0.25">
      <c r="B281" s="65" t="str">
        <f t="shared" si="59"/>
        <v>Industry129</v>
      </c>
      <c r="C281" s="179">
        <f>'Energy consumption (raw)'!B231</f>
        <v>129</v>
      </c>
      <c r="D281" s="179">
        <f>'Energy consumption (raw)'!C231</f>
        <v>0</v>
      </c>
      <c r="E281" s="179">
        <f>'Energy consumption (raw)'!D231</f>
        <v>0</v>
      </c>
      <c r="F281" s="179" t="str">
        <f>'Energy consumption (raw)'!E231</f>
        <v>Công nghiệp</v>
      </c>
      <c r="G281" s="179" t="str">
        <f>'Energy consumption (raw)'!F231</f>
        <v>Sản xuất khác chưa được phân vào đâu</v>
      </c>
      <c r="H281" s="179" t="str">
        <f>'Energy consumption (raw)'!G231</f>
        <v>Industry</v>
      </c>
      <c r="I281" s="179" t="str">
        <f>'Energy consumption (raw)'!I231</f>
        <v>32 Other manufacturing</v>
      </c>
      <c r="J281" s="179" t="str">
        <f>INDEX(Sector!$E$6:$E$46,MATCH('Energy consumption (toe)'!I281,Sector!$B$6:$B$46,FALSE))</f>
        <v>Other manufacturing</v>
      </c>
      <c r="K281" s="179">
        <f>IFERROR('Energy consumption (raw)'!J231*Lists!$H$84,)</f>
        <v>7968.8719502000004</v>
      </c>
      <c r="L281" s="179">
        <f>'Energy consumption (raw)'!K231*Lists!$H$84</f>
        <v>0</v>
      </c>
      <c r="M281" s="179">
        <f>'Energy consumption (raw)'!L231*Lists!$H$84</f>
        <v>0</v>
      </c>
      <c r="N281" s="179">
        <f>'Energy consumption (raw)'!M231*Lists!$H$84</f>
        <v>0</v>
      </c>
      <c r="O281" s="178">
        <f t="shared" si="60"/>
        <v>7968.8719502000004</v>
      </c>
      <c r="P281">
        <f>'Energy consumption (raw)'!N231*Lists!$H$85</f>
        <v>0</v>
      </c>
      <c r="Q281">
        <f>'Energy consumption (raw)'!O231*Lists!$H$86</f>
        <v>0</v>
      </c>
      <c r="R281">
        <f>'Energy consumption (raw)'!P231*Lists!$H$87</f>
        <v>0</v>
      </c>
      <c r="S281">
        <f>'Energy consumption (raw)'!Q231*Lists!$H$88</f>
        <v>0</v>
      </c>
      <c r="T281">
        <f>'Energy consumption (raw)'!R231*Lists!$H$89</f>
        <v>0</v>
      </c>
      <c r="U281">
        <f>'Energy consumption (raw)'!S231*Lists!$H$90</f>
        <v>0</v>
      </c>
      <c r="V281">
        <f>'Energy consumption (raw)'!T231*Lists!$H$91</f>
        <v>0</v>
      </c>
      <c r="W281">
        <f>'Energy consumption (raw)'!U231*Lists!$H$92</f>
        <v>0</v>
      </c>
      <c r="X281">
        <f>'Energy consumption (raw)'!V231*Lists!$H$93</f>
        <v>0</v>
      </c>
      <c r="Y281">
        <f>'Energy consumption (raw)'!W231*Lists!$H$94</f>
        <v>0</v>
      </c>
      <c r="Z281">
        <f>'Energy consumption (raw)'!X231*Lists!$H$96*1000000</f>
        <v>0</v>
      </c>
      <c r="AA281">
        <f>'Energy consumption (raw)'!Y231*Lists!$H$97</f>
        <v>0</v>
      </c>
      <c r="AB281">
        <f>'Energy consumption (raw)'!Z231*Lists!$H$96</f>
        <v>0</v>
      </c>
      <c r="AC281">
        <f>'Energy consumption (raw)'!AA231*Lists!$H$98</f>
        <v>0</v>
      </c>
      <c r="AD281">
        <f>'Energy consumption (raw)'!AB231*Lists!$H$99</f>
        <v>0</v>
      </c>
      <c r="AE281">
        <f>'Energy consumption (raw)'!AC231*Lists!$H$101</f>
        <v>0</v>
      </c>
      <c r="AF281">
        <f>'Energy consumption (raw)'!AD231*Lists!$H$101</f>
        <v>0</v>
      </c>
      <c r="AG281">
        <f>'Energy consumption (raw)'!AE231*Lists!$H$101</f>
        <v>0</v>
      </c>
      <c r="AH281">
        <f>'Energy consumption (raw)'!AF231*Lists!$H$100</f>
        <v>0</v>
      </c>
      <c r="AI281" s="167">
        <f t="shared" si="61"/>
        <v>7968.8719502000004</v>
      </c>
      <c r="AJ281" s="179">
        <f>'Energy consumption (raw)'!AG231</f>
        <v>7968.8719502000004</v>
      </c>
      <c r="AK281" s="179">
        <f>'Energy consumption (raw)'!AH231</f>
        <v>6747</v>
      </c>
      <c r="AL281">
        <f>IF(ROUND(AI281,-3)=ROUND('Energy consumption (raw)'!AG231,-3),1,0)</f>
        <v>1</v>
      </c>
      <c r="AM281" s="179" t="str">
        <f>'Energy consumption (raw)'!AJ231</f>
        <v>2. Vinh Phuc</v>
      </c>
      <c r="AN281">
        <f>VLOOKUP(AM281,Lists!$F$9:$G$71,2,FALSE)</f>
        <v>1</v>
      </c>
    </row>
    <row r="282" spans="2:40" x14ac:dyDescent="0.25">
      <c r="B282" s="65" t="str">
        <f t="shared" si="59"/>
        <v>Industry130</v>
      </c>
      <c r="C282" s="179">
        <f>'Energy consumption (raw)'!B232</f>
        <v>130</v>
      </c>
      <c r="D282" s="179">
        <f>'Energy consumption (raw)'!C232</f>
        <v>0</v>
      </c>
      <c r="E282" s="179">
        <f>'Energy consumption (raw)'!D232</f>
        <v>0</v>
      </c>
      <c r="F282" s="179" t="str">
        <f>'Energy consumption (raw)'!E232</f>
        <v>Công nghiệp</v>
      </c>
      <c r="G282" s="179" t="str">
        <f>'Energy consumption (raw)'!F232</f>
        <v>Sản xuất vật liệu xây dựng từ đất sét</v>
      </c>
      <c r="H282" s="179" t="str">
        <f>'Energy consumption (raw)'!G232</f>
        <v>Industry</v>
      </c>
      <c r="I282" s="179" t="str">
        <f>'Energy consumption (raw)'!I232</f>
        <v>23 Manufacture of other non-metallic mineral products</v>
      </c>
      <c r="J282" s="179" t="str">
        <f>INDEX(Sector!$E$6:$E$46,MATCH('Energy consumption (toe)'!I282,Sector!$B$6:$B$46,FALSE))</f>
        <v>Manufacture of other non-metallic mineral products</v>
      </c>
      <c r="K282" s="179">
        <f>IFERROR('Energy consumption (raw)'!J232*Lists!$H$84,)</f>
        <v>3825.5614430000001</v>
      </c>
      <c r="L282" s="179">
        <f>'Energy consumption (raw)'!K232*Lists!$H$84</f>
        <v>0</v>
      </c>
      <c r="M282" s="179">
        <f>'Energy consumption (raw)'!L232*Lists!$H$84</f>
        <v>0</v>
      </c>
      <c r="N282" s="179">
        <f>'Energy consumption (raw)'!M232*Lists!$H$84</f>
        <v>0</v>
      </c>
      <c r="O282" s="178">
        <f t="shared" si="60"/>
        <v>3825.5614430000001</v>
      </c>
      <c r="P282">
        <f>'Energy consumption (raw)'!N232*Lists!$H$85</f>
        <v>0</v>
      </c>
      <c r="Q282">
        <f>'Energy consumption (raw)'!O232*Lists!$H$86</f>
        <v>0</v>
      </c>
      <c r="R282">
        <f>'Energy consumption (raw)'!P232*Lists!$H$87</f>
        <v>0</v>
      </c>
      <c r="S282">
        <f>'Energy consumption (raw)'!Q232*Lists!$H$88</f>
        <v>0</v>
      </c>
      <c r="T282">
        <f>'Energy consumption (raw)'!R232*Lists!$H$89</f>
        <v>0</v>
      </c>
      <c r="U282">
        <f>'Energy consumption (raw)'!S232*Lists!$H$90</f>
        <v>0</v>
      </c>
      <c r="V282">
        <f>'Energy consumption (raw)'!T232*Lists!$H$91</f>
        <v>0</v>
      </c>
      <c r="W282">
        <f>'Energy consumption (raw)'!U232*Lists!$H$92</f>
        <v>0</v>
      </c>
      <c r="X282">
        <f>'Energy consumption (raw)'!V232*Lists!$H$93</f>
        <v>0</v>
      </c>
      <c r="Y282">
        <f>'Energy consumption (raw)'!W232*Lists!$H$94</f>
        <v>0</v>
      </c>
      <c r="Z282">
        <f>'Energy consumption (raw)'!X232*Lists!$H$96*1000000</f>
        <v>0</v>
      </c>
      <c r="AA282">
        <f>'Energy consumption (raw)'!Y232*Lists!$H$97</f>
        <v>0</v>
      </c>
      <c r="AB282">
        <f>'Energy consumption (raw)'!Z232*Lists!$H$96</f>
        <v>0</v>
      </c>
      <c r="AC282">
        <f>'Energy consumption (raw)'!AA232*Lists!$H$98</f>
        <v>0</v>
      </c>
      <c r="AD282">
        <f>'Energy consumption (raw)'!AB232*Lists!$H$99</f>
        <v>0</v>
      </c>
      <c r="AE282">
        <f>'Energy consumption (raw)'!AC232*Lists!$H$101</f>
        <v>0</v>
      </c>
      <c r="AF282">
        <f>'Energy consumption (raw)'!AD232*Lists!$H$101</f>
        <v>0</v>
      </c>
      <c r="AG282">
        <f>'Energy consumption (raw)'!AE232*Lists!$H$101</f>
        <v>0</v>
      </c>
      <c r="AH282">
        <f>'Energy consumption (raw)'!AF232*Lists!$H$100</f>
        <v>0</v>
      </c>
      <c r="AI282" s="167">
        <f t="shared" si="61"/>
        <v>3825.5614430000001</v>
      </c>
      <c r="AJ282" s="179">
        <f>'Energy consumption (raw)'!AG232</f>
        <v>3825.5614430000001</v>
      </c>
      <c r="AK282" s="179">
        <f>'Energy consumption (raw)'!AH232</f>
        <v>4449</v>
      </c>
      <c r="AL282">
        <f>IF(ROUND(AI282,-3)=ROUND('Energy consumption (raw)'!AG232,-3),1,0)</f>
        <v>1</v>
      </c>
      <c r="AM282" s="179" t="str">
        <f>'Energy consumption (raw)'!AJ232</f>
        <v>2. Vinh Phuc</v>
      </c>
      <c r="AN282">
        <f>VLOOKUP(AM282,Lists!$F$9:$G$71,2,FALSE)</f>
        <v>1</v>
      </c>
    </row>
    <row r="283" spans="2:40" x14ac:dyDescent="0.25">
      <c r="B283" s="65" t="str">
        <f t="shared" si="59"/>
        <v>Industry131</v>
      </c>
      <c r="C283" s="179">
        <f>'Energy consumption (raw)'!B233</f>
        <v>131</v>
      </c>
      <c r="D283" s="179">
        <f>'Energy consumption (raw)'!C233</f>
        <v>0</v>
      </c>
      <c r="E283" s="179">
        <f>'Energy consumption (raw)'!D233</f>
        <v>0</v>
      </c>
      <c r="F283" s="179" t="str">
        <f>'Energy consumption (raw)'!E233</f>
        <v>Công nghiệp</v>
      </c>
      <c r="G283" s="179" t="str">
        <f>'Energy consumption (raw)'!F233</f>
        <v>Khai thác đá, cát, sỏi, đất sét</v>
      </c>
      <c r="H283" s="179" t="str">
        <f>'Energy consumption (raw)'!G233</f>
        <v>Industry</v>
      </c>
      <c r="I283" s="179" t="str">
        <f>'Energy consumption (raw)'!I233</f>
        <v>36 Water collection, treatment and supply</v>
      </c>
      <c r="J283" s="179" t="str">
        <f>INDEX(Sector!$E$6:$E$46,MATCH('Energy consumption (toe)'!I283,Sector!$B$6:$B$46,FALSE))</f>
        <v>Water collection, treatment and supply</v>
      </c>
      <c r="K283" s="179">
        <f>IFERROR('Energy consumption (raw)'!J233*Lists!$H$84,)</f>
        <v>6916.3425828000009</v>
      </c>
      <c r="L283" s="179">
        <f>'Energy consumption (raw)'!K233*Lists!$H$84</f>
        <v>0</v>
      </c>
      <c r="M283" s="179">
        <f>'Energy consumption (raw)'!L233*Lists!$H$84</f>
        <v>0</v>
      </c>
      <c r="N283" s="179">
        <f>'Energy consumption (raw)'!M233*Lists!$H$84</f>
        <v>0</v>
      </c>
      <c r="O283" s="178">
        <f t="shared" si="60"/>
        <v>6916.3425828000009</v>
      </c>
      <c r="P283">
        <f>'Energy consumption (raw)'!N233*Lists!$H$85</f>
        <v>0</v>
      </c>
      <c r="Q283">
        <f>'Energy consumption (raw)'!O233*Lists!$H$86</f>
        <v>0</v>
      </c>
      <c r="R283">
        <f>'Energy consumption (raw)'!P233*Lists!$H$87</f>
        <v>0</v>
      </c>
      <c r="S283">
        <f>'Energy consumption (raw)'!Q233*Lists!$H$88</f>
        <v>0</v>
      </c>
      <c r="T283">
        <f>'Energy consumption (raw)'!R233*Lists!$H$89</f>
        <v>0</v>
      </c>
      <c r="U283">
        <f>'Energy consumption (raw)'!S233*Lists!$H$90</f>
        <v>0</v>
      </c>
      <c r="V283">
        <f>'Energy consumption (raw)'!T233*Lists!$H$91</f>
        <v>0</v>
      </c>
      <c r="W283">
        <f>'Energy consumption (raw)'!U233*Lists!$H$92</f>
        <v>0</v>
      </c>
      <c r="X283">
        <f>'Energy consumption (raw)'!V233*Lists!$H$93</f>
        <v>0</v>
      </c>
      <c r="Y283">
        <f>'Energy consumption (raw)'!W233*Lists!$H$94</f>
        <v>0</v>
      </c>
      <c r="Z283">
        <f>'Energy consumption (raw)'!X233*Lists!$H$96*1000000</f>
        <v>0</v>
      </c>
      <c r="AA283">
        <f>'Energy consumption (raw)'!Y233*Lists!$H$97</f>
        <v>0</v>
      </c>
      <c r="AB283">
        <f>'Energy consumption (raw)'!Z233*Lists!$H$96</f>
        <v>0</v>
      </c>
      <c r="AC283">
        <f>'Energy consumption (raw)'!AA233*Lists!$H$98</f>
        <v>0</v>
      </c>
      <c r="AD283">
        <f>'Energy consumption (raw)'!AB233*Lists!$H$99</f>
        <v>0</v>
      </c>
      <c r="AE283">
        <f>'Energy consumption (raw)'!AC233*Lists!$H$101</f>
        <v>0</v>
      </c>
      <c r="AF283">
        <f>'Energy consumption (raw)'!AD233*Lists!$H$101</f>
        <v>0</v>
      </c>
      <c r="AG283">
        <f>'Energy consumption (raw)'!AE233*Lists!$H$101</f>
        <v>0</v>
      </c>
      <c r="AH283">
        <f>'Energy consumption (raw)'!AF233*Lists!$H$100</f>
        <v>0</v>
      </c>
      <c r="AI283" s="167">
        <f t="shared" si="61"/>
        <v>6916.3425828000009</v>
      </c>
      <c r="AJ283" s="179">
        <f>'Energy consumption (raw)'!AG233</f>
        <v>6916.3425828000009</v>
      </c>
      <c r="AK283" s="179">
        <f>'Energy consumption (raw)'!AH233</f>
        <v>7052</v>
      </c>
      <c r="AL283">
        <f>IF(ROUND(AI283,-3)=ROUND('Energy consumption (raw)'!AG233,-3),1,0)</f>
        <v>1</v>
      </c>
      <c r="AM283" s="179" t="str">
        <f>'Energy consumption (raw)'!AJ233</f>
        <v>2. Vinh Phuc</v>
      </c>
      <c r="AN283">
        <f>VLOOKUP(AM283,Lists!$F$9:$G$71,2,FALSE)</f>
        <v>1</v>
      </c>
    </row>
    <row r="284" spans="2:40" x14ac:dyDescent="0.25">
      <c r="B284" s="65" t="str">
        <f t="shared" si="59"/>
        <v>Industry132</v>
      </c>
      <c r="C284" s="179">
        <f>'Energy consumption (raw)'!B234</f>
        <v>132</v>
      </c>
      <c r="D284" s="179">
        <f>'Energy consumption (raw)'!C234</f>
        <v>0</v>
      </c>
      <c r="E284" s="179">
        <f>'Energy consumption (raw)'!D234</f>
        <v>0</v>
      </c>
      <c r="F284" s="179" t="str">
        <f>'Energy consumption (raw)'!E234</f>
        <v>Công nghiệp</v>
      </c>
      <c r="G284" s="179" t="str">
        <f>'Energy consumption (raw)'!F234</f>
        <v>Sản xuất máy vi tính và thiết bị ngoại vi của máy tính</v>
      </c>
      <c r="H284" s="179" t="str">
        <f>'Energy consumption (raw)'!G234</f>
        <v>Industry</v>
      </c>
      <c r="I284" s="179" t="str">
        <f>'Energy consumption (raw)'!I234</f>
        <v>28 Manufacture of machinery and equipment n.e.c.</v>
      </c>
      <c r="J284" s="179" t="str">
        <f>INDEX(Sector!$E$6:$E$46,MATCH('Energy consumption (toe)'!I284,Sector!$B$6:$B$46,FALSE))</f>
        <v>Manufacture of machinery and equipment n.e.c.</v>
      </c>
      <c r="K284" s="179">
        <f>IFERROR('Energy consumption (raw)'!J234*Lists!$H$84,)</f>
        <v>3553.5294629000005</v>
      </c>
      <c r="L284" s="179">
        <f>'Energy consumption (raw)'!K234*Lists!$H$84</f>
        <v>0</v>
      </c>
      <c r="M284" s="179">
        <f>'Energy consumption (raw)'!L234*Lists!$H$84</f>
        <v>0</v>
      </c>
      <c r="N284" s="179">
        <f>'Energy consumption (raw)'!M234*Lists!$H$84</f>
        <v>0</v>
      </c>
      <c r="O284" s="178">
        <f t="shared" si="60"/>
        <v>3553.5294629000005</v>
      </c>
      <c r="P284">
        <f>'Energy consumption (raw)'!N234*Lists!$H$85</f>
        <v>0</v>
      </c>
      <c r="Q284">
        <f>'Energy consumption (raw)'!O234*Lists!$H$86</f>
        <v>0</v>
      </c>
      <c r="R284">
        <f>'Energy consumption (raw)'!P234*Lists!$H$87</f>
        <v>0</v>
      </c>
      <c r="S284">
        <f>'Energy consumption (raw)'!Q234*Lists!$H$88</f>
        <v>0</v>
      </c>
      <c r="T284">
        <f>'Energy consumption (raw)'!R234*Lists!$H$89</f>
        <v>0</v>
      </c>
      <c r="U284">
        <f>'Energy consumption (raw)'!S234*Lists!$H$90</f>
        <v>0</v>
      </c>
      <c r="V284">
        <f>'Energy consumption (raw)'!T234*Lists!$H$91</f>
        <v>0</v>
      </c>
      <c r="W284">
        <f>'Energy consumption (raw)'!U234*Lists!$H$92</f>
        <v>0</v>
      </c>
      <c r="X284">
        <f>'Energy consumption (raw)'!V234*Lists!$H$93</f>
        <v>0</v>
      </c>
      <c r="Y284">
        <f>'Energy consumption (raw)'!W234*Lists!$H$94</f>
        <v>0</v>
      </c>
      <c r="Z284">
        <f>'Energy consumption (raw)'!X234*Lists!$H$96*1000000</f>
        <v>0</v>
      </c>
      <c r="AA284">
        <f>'Energy consumption (raw)'!Y234*Lists!$H$97</f>
        <v>0</v>
      </c>
      <c r="AB284">
        <f>'Energy consumption (raw)'!Z234*Lists!$H$96</f>
        <v>0</v>
      </c>
      <c r="AC284">
        <f>'Energy consumption (raw)'!AA234*Lists!$H$98</f>
        <v>0</v>
      </c>
      <c r="AD284">
        <f>'Energy consumption (raw)'!AB234*Lists!$H$99</f>
        <v>0</v>
      </c>
      <c r="AE284">
        <f>'Energy consumption (raw)'!AC234*Lists!$H$101</f>
        <v>0</v>
      </c>
      <c r="AF284">
        <f>'Energy consumption (raw)'!AD234*Lists!$H$101</f>
        <v>0</v>
      </c>
      <c r="AG284">
        <f>'Energy consumption (raw)'!AE234*Lists!$H$101</f>
        <v>0</v>
      </c>
      <c r="AH284">
        <f>'Energy consumption (raw)'!AF234*Lists!$H$100</f>
        <v>0</v>
      </c>
      <c r="AI284" s="167">
        <f t="shared" si="61"/>
        <v>3553.5294629000005</v>
      </c>
      <c r="AJ284" s="179">
        <f>'Energy consumption (raw)'!AG234</f>
        <v>3553.5294629000005</v>
      </c>
      <c r="AK284" s="179">
        <f>'Energy consumption (raw)'!AH234</f>
        <v>1483</v>
      </c>
      <c r="AL284">
        <f>IF(ROUND(AI284,-3)=ROUND('Energy consumption (raw)'!AG234,-3),1,0)</f>
        <v>1</v>
      </c>
      <c r="AM284" s="179" t="str">
        <f>'Energy consumption (raw)'!AJ234</f>
        <v>2. Vinh Phuc</v>
      </c>
      <c r="AN284">
        <f>VLOOKUP(AM284,Lists!$F$9:$G$71,2,FALSE)</f>
        <v>1</v>
      </c>
    </row>
    <row r="285" spans="2:40" x14ac:dyDescent="0.25">
      <c r="B285" s="65" t="str">
        <f t="shared" si="59"/>
        <v>Industry133</v>
      </c>
      <c r="C285" s="179">
        <f>'Energy consumption (raw)'!B235</f>
        <v>133</v>
      </c>
      <c r="D285" s="179">
        <f>'Energy consumption (raw)'!C235</f>
        <v>0</v>
      </c>
      <c r="E285" s="179">
        <f>'Energy consumption (raw)'!D235</f>
        <v>0</v>
      </c>
      <c r="F285" s="179" t="str">
        <f>'Energy consumption (raw)'!E235</f>
        <v>Công nghiệp</v>
      </c>
      <c r="G285" s="179" t="str">
        <f>'Energy consumption (raw)'!F235</f>
        <v>Sản xuất thiết bị và dụng cụ quang học</v>
      </c>
      <c r="H285" s="179" t="str">
        <f>'Energy consumption (raw)'!G235</f>
        <v>Industry</v>
      </c>
      <c r="I285" s="179" t="str">
        <f>'Energy consumption (raw)'!I235</f>
        <v>26 Manufacture of computer, electronic and optical products</v>
      </c>
      <c r="J285" s="179" t="str">
        <f>INDEX(Sector!$E$6:$E$46,MATCH('Energy consumption (toe)'!I285,Sector!$B$6:$B$46,FALSE))</f>
        <v>Manufacture of computer, electronic and optical products</v>
      </c>
      <c r="K285" s="179">
        <f>IFERROR('Energy consumption (raw)'!J235*Lists!$H$84,)</f>
        <v>2790.8157678000002</v>
      </c>
      <c r="L285" s="179">
        <f>'Energy consumption (raw)'!K235*Lists!$H$84</f>
        <v>0</v>
      </c>
      <c r="M285" s="179">
        <f>'Energy consumption (raw)'!L235*Lists!$H$84</f>
        <v>0</v>
      </c>
      <c r="N285" s="179">
        <f>'Energy consumption (raw)'!M235*Lists!$H$84</f>
        <v>0</v>
      </c>
      <c r="O285" s="178">
        <f t="shared" si="60"/>
        <v>2790.8157678000002</v>
      </c>
      <c r="P285">
        <f>'Energy consumption (raw)'!N235*Lists!$H$85</f>
        <v>0</v>
      </c>
      <c r="Q285">
        <f>'Energy consumption (raw)'!O235*Lists!$H$86</f>
        <v>0</v>
      </c>
      <c r="R285">
        <f>'Energy consumption (raw)'!P235*Lists!$H$87</f>
        <v>0</v>
      </c>
      <c r="S285">
        <f>'Energy consumption (raw)'!Q235*Lists!$H$88</f>
        <v>0</v>
      </c>
      <c r="T285">
        <f>'Energy consumption (raw)'!R235*Lists!$H$89</f>
        <v>0</v>
      </c>
      <c r="U285">
        <f>'Energy consumption (raw)'!S235*Lists!$H$90</f>
        <v>0</v>
      </c>
      <c r="V285">
        <f>'Energy consumption (raw)'!T235*Lists!$H$91</f>
        <v>0</v>
      </c>
      <c r="W285">
        <f>'Energy consumption (raw)'!U235*Lists!$H$92</f>
        <v>0</v>
      </c>
      <c r="X285">
        <f>'Energy consumption (raw)'!V235*Lists!$H$93</f>
        <v>0</v>
      </c>
      <c r="Y285">
        <f>'Energy consumption (raw)'!W235*Lists!$H$94</f>
        <v>0</v>
      </c>
      <c r="Z285">
        <f>'Energy consumption (raw)'!X235*Lists!$H$96*1000000</f>
        <v>0</v>
      </c>
      <c r="AA285">
        <f>'Energy consumption (raw)'!Y235*Lists!$H$97</f>
        <v>0</v>
      </c>
      <c r="AB285">
        <f>'Energy consumption (raw)'!Z235*Lists!$H$96</f>
        <v>0</v>
      </c>
      <c r="AC285">
        <f>'Energy consumption (raw)'!AA235*Lists!$H$98</f>
        <v>0</v>
      </c>
      <c r="AD285">
        <f>'Energy consumption (raw)'!AB235*Lists!$H$99</f>
        <v>0</v>
      </c>
      <c r="AE285">
        <f>'Energy consumption (raw)'!AC235*Lists!$H$101</f>
        <v>0</v>
      </c>
      <c r="AF285">
        <f>'Energy consumption (raw)'!AD235*Lists!$H$101</f>
        <v>0</v>
      </c>
      <c r="AG285">
        <f>'Energy consumption (raw)'!AE235*Lists!$H$101</f>
        <v>0</v>
      </c>
      <c r="AH285">
        <f>'Energy consumption (raw)'!AF235*Lists!$H$100</f>
        <v>0</v>
      </c>
      <c r="AI285" s="167">
        <f t="shared" si="61"/>
        <v>2790.8157678000002</v>
      </c>
      <c r="AJ285" s="179">
        <f>'Energy consumption (raw)'!AG235</f>
        <v>2790.8157678000002</v>
      </c>
      <c r="AK285" s="179">
        <f>'Energy consumption (raw)'!AH235</f>
        <v>2110</v>
      </c>
      <c r="AL285">
        <f>IF(ROUND(AI285,-3)=ROUND('Energy consumption (raw)'!AG235,-3),1,0)</f>
        <v>1</v>
      </c>
      <c r="AM285" s="179" t="str">
        <f>'Energy consumption (raw)'!AJ235</f>
        <v>2. Vinh Phuc</v>
      </c>
      <c r="AN285">
        <f>VLOOKUP(AM285,Lists!$F$9:$G$71,2,FALSE)</f>
        <v>1</v>
      </c>
    </row>
    <row r="286" spans="2:40" x14ac:dyDescent="0.25">
      <c r="B286" s="65" t="str">
        <f t="shared" si="59"/>
        <v>Industry134</v>
      </c>
      <c r="C286" s="179">
        <f>'Energy consumption (raw)'!B236</f>
        <v>134</v>
      </c>
      <c r="D286" s="179">
        <f>'Energy consumption (raw)'!C236</f>
        <v>0</v>
      </c>
      <c r="E286" s="179">
        <f>'Energy consumption (raw)'!D236</f>
        <v>0</v>
      </c>
      <c r="F286" s="179" t="str">
        <f>'Energy consumption (raw)'!E236</f>
        <v>Công nghiệp</v>
      </c>
      <c r="G286" s="179" t="str">
        <f>'Energy consumption (raw)'!F236</f>
        <v>Sản xuất sản phẩm từ cao su và plastic</v>
      </c>
      <c r="H286" s="179" t="str">
        <f>'Energy consumption (raw)'!G236</f>
        <v>Industry</v>
      </c>
      <c r="I286" s="179" t="str">
        <f>'Energy consumption (raw)'!I236</f>
        <v>22 Manufacture of rubber and plastics products</v>
      </c>
      <c r="J286" s="179" t="str">
        <f>INDEX(Sector!$E$6:$E$46,MATCH('Energy consumption (toe)'!I286,Sector!$B$6:$B$46,FALSE))</f>
        <v>Manufacture of rubber and plastics products</v>
      </c>
      <c r="K286" s="179">
        <f>IFERROR('Energy consumption (raw)'!J236*Lists!$H$84,)</f>
        <v>1214.9972379000001</v>
      </c>
      <c r="L286" s="179">
        <f>'Energy consumption (raw)'!K236*Lists!$H$84</f>
        <v>0</v>
      </c>
      <c r="M286" s="179">
        <f>'Energy consumption (raw)'!L236*Lists!$H$84</f>
        <v>0</v>
      </c>
      <c r="N286" s="179">
        <f>'Energy consumption (raw)'!M236*Lists!$H$84</f>
        <v>0</v>
      </c>
      <c r="O286" s="178">
        <f t="shared" si="60"/>
        <v>1214.9972379000001</v>
      </c>
      <c r="P286">
        <f>'Energy consumption (raw)'!N236*Lists!$H$85</f>
        <v>0</v>
      </c>
      <c r="Q286">
        <f>'Energy consumption (raw)'!O236*Lists!$H$86</f>
        <v>0</v>
      </c>
      <c r="R286">
        <f>'Energy consumption (raw)'!P236*Lists!$H$87</f>
        <v>0</v>
      </c>
      <c r="S286">
        <f>'Energy consumption (raw)'!Q236*Lists!$H$88</f>
        <v>0</v>
      </c>
      <c r="T286">
        <f>'Energy consumption (raw)'!R236*Lists!$H$89</f>
        <v>0</v>
      </c>
      <c r="U286">
        <f>'Energy consumption (raw)'!S236*Lists!$H$90</f>
        <v>0</v>
      </c>
      <c r="V286">
        <f>'Energy consumption (raw)'!T236*Lists!$H$91</f>
        <v>0</v>
      </c>
      <c r="W286">
        <f>'Energy consumption (raw)'!U236*Lists!$H$92</f>
        <v>0</v>
      </c>
      <c r="X286">
        <f>'Energy consumption (raw)'!V236*Lists!$H$93</f>
        <v>0</v>
      </c>
      <c r="Y286">
        <f>'Energy consumption (raw)'!W236*Lists!$H$94</f>
        <v>0</v>
      </c>
      <c r="Z286">
        <f>'Energy consumption (raw)'!X236*Lists!$H$96*1000000</f>
        <v>0</v>
      </c>
      <c r="AA286">
        <f>'Energy consumption (raw)'!Y236*Lists!$H$97</f>
        <v>0</v>
      </c>
      <c r="AB286">
        <f>'Energy consumption (raw)'!Z236*Lists!$H$96</f>
        <v>0</v>
      </c>
      <c r="AC286">
        <f>'Energy consumption (raw)'!AA236*Lists!$H$98</f>
        <v>0</v>
      </c>
      <c r="AD286">
        <f>'Energy consumption (raw)'!AB236*Lists!$H$99</f>
        <v>0</v>
      </c>
      <c r="AE286">
        <f>'Energy consumption (raw)'!AC236*Lists!$H$101</f>
        <v>0</v>
      </c>
      <c r="AF286">
        <f>'Energy consumption (raw)'!AD236*Lists!$H$101</f>
        <v>0</v>
      </c>
      <c r="AG286">
        <f>'Energy consumption (raw)'!AE236*Lists!$H$101</f>
        <v>0</v>
      </c>
      <c r="AH286">
        <f>'Energy consumption (raw)'!AF236*Lists!$H$100</f>
        <v>0</v>
      </c>
      <c r="AI286" s="167">
        <f t="shared" si="61"/>
        <v>1214.9972379000001</v>
      </c>
      <c r="AJ286" s="179">
        <f>'Energy consumption (raw)'!AG236</f>
        <v>1214.9972379000001</v>
      </c>
      <c r="AK286" s="179">
        <f>'Energy consumption (raw)'!AH236</f>
        <v>1089</v>
      </c>
      <c r="AL286">
        <f>IF(ROUND(AI286,-3)=ROUND('Energy consumption (raw)'!AG236,-3),1,0)</f>
        <v>1</v>
      </c>
      <c r="AM286" s="179" t="str">
        <f>'Energy consumption (raw)'!AJ236</f>
        <v>2. Vinh Phuc</v>
      </c>
      <c r="AN286">
        <f>VLOOKUP(AM286,Lists!$F$9:$G$71,2,FALSE)</f>
        <v>1</v>
      </c>
    </row>
    <row r="287" spans="2:40" x14ac:dyDescent="0.25">
      <c r="B287" s="65" t="str">
        <f t="shared" si="59"/>
        <v>Industry135</v>
      </c>
      <c r="C287" s="179">
        <f>'Energy consumption (raw)'!B237</f>
        <v>135</v>
      </c>
      <c r="D287" s="179">
        <f>'Energy consumption (raw)'!C237</f>
        <v>0</v>
      </c>
      <c r="E287" s="179">
        <f>'Energy consumption (raw)'!D237</f>
        <v>0</v>
      </c>
      <c r="F287" s="179" t="str">
        <f>'Energy consumption (raw)'!E237</f>
        <v>Công nghiệp</v>
      </c>
      <c r="G287" s="179" t="str">
        <f>'Energy consumption (raw)'!F237</f>
        <v>Sản xuất thức ăn gia súc, gia cầm và thuỷ sản</v>
      </c>
      <c r="H287" s="179" t="str">
        <f>'Energy consumption (raw)'!G237</f>
        <v>Industry</v>
      </c>
      <c r="I287" s="179" t="str">
        <f>'Energy consumption (raw)'!I237</f>
        <v>10 Manufacture of food products</v>
      </c>
      <c r="J287" s="179" t="str">
        <f>INDEX(Sector!$E$6:$E$46,MATCH('Energy consumption (toe)'!I287,Sector!$B$6:$B$46,FALSE))</f>
        <v>Manufacture of food products</v>
      </c>
      <c r="K287" s="179">
        <f>IFERROR('Energy consumption (raw)'!J237*Lists!$H$84,)</f>
        <v>1768.4805959</v>
      </c>
      <c r="L287" s="179">
        <f>'Energy consumption (raw)'!K237*Lists!$H$84</f>
        <v>0</v>
      </c>
      <c r="M287" s="179">
        <f>'Energy consumption (raw)'!L237*Lists!$H$84</f>
        <v>0</v>
      </c>
      <c r="N287" s="179">
        <f>'Energy consumption (raw)'!M237*Lists!$H$84</f>
        <v>0</v>
      </c>
      <c r="O287" s="178">
        <f t="shared" si="60"/>
        <v>1768.4805959</v>
      </c>
      <c r="P287">
        <f>'Energy consumption (raw)'!N237*Lists!$H$85</f>
        <v>0</v>
      </c>
      <c r="Q287">
        <f>'Energy consumption (raw)'!O237*Lists!$H$86</f>
        <v>0</v>
      </c>
      <c r="R287">
        <f>'Energy consumption (raw)'!P237*Lists!$H$87</f>
        <v>0</v>
      </c>
      <c r="S287">
        <f>'Energy consumption (raw)'!Q237*Lists!$H$88</f>
        <v>0</v>
      </c>
      <c r="T287">
        <f>'Energy consumption (raw)'!R237*Lists!$H$89</f>
        <v>0</v>
      </c>
      <c r="U287">
        <f>'Energy consumption (raw)'!S237*Lists!$H$90</f>
        <v>0</v>
      </c>
      <c r="V287">
        <f>'Energy consumption (raw)'!T237*Lists!$H$91</f>
        <v>0</v>
      </c>
      <c r="W287">
        <f>'Energy consumption (raw)'!U237*Lists!$H$92</f>
        <v>0</v>
      </c>
      <c r="X287">
        <f>'Energy consumption (raw)'!V237*Lists!$H$93</f>
        <v>0</v>
      </c>
      <c r="Y287">
        <f>'Energy consumption (raw)'!W237*Lists!$H$94</f>
        <v>0</v>
      </c>
      <c r="Z287">
        <f>'Energy consumption (raw)'!X237*Lists!$H$96*1000000</f>
        <v>0</v>
      </c>
      <c r="AA287">
        <f>'Energy consumption (raw)'!Y237*Lists!$H$97</f>
        <v>0</v>
      </c>
      <c r="AB287">
        <f>'Energy consumption (raw)'!Z237*Lists!$H$96</f>
        <v>0</v>
      </c>
      <c r="AC287">
        <f>'Energy consumption (raw)'!AA237*Lists!$H$98</f>
        <v>0</v>
      </c>
      <c r="AD287">
        <f>'Energy consumption (raw)'!AB237*Lists!$H$99</f>
        <v>0</v>
      </c>
      <c r="AE287">
        <f>'Energy consumption (raw)'!AC237*Lists!$H$101</f>
        <v>0</v>
      </c>
      <c r="AF287">
        <f>'Energy consumption (raw)'!AD237*Lists!$H$101</f>
        <v>0</v>
      </c>
      <c r="AG287">
        <f>'Energy consumption (raw)'!AE237*Lists!$H$101</f>
        <v>0</v>
      </c>
      <c r="AH287">
        <f>'Energy consumption (raw)'!AF237*Lists!$H$100</f>
        <v>0</v>
      </c>
      <c r="AI287" s="167">
        <f t="shared" si="61"/>
        <v>1768.4805959</v>
      </c>
      <c r="AJ287" s="179">
        <f>'Energy consumption (raw)'!AG237</f>
        <v>1768.4805959</v>
      </c>
      <c r="AK287" s="179">
        <f>'Energy consumption (raw)'!AH237</f>
        <v>1507</v>
      </c>
      <c r="AL287">
        <f>IF(ROUND(AI287,-3)=ROUND('Energy consumption (raw)'!AG237,-3),1,0)</f>
        <v>1</v>
      </c>
      <c r="AM287" s="179" t="str">
        <f>'Energy consumption (raw)'!AJ237</f>
        <v>2. Vinh Phuc</v>
      </c>
      <c r="AN287">
        <f>VLOOKUP(AM287,Lists!$F$9:$G$71,2,FALSE)</f>
        <v>1</v>
      </c>
    </row>
    <row r="288" spans="2:40" x14ac:dyDescent="0.25">
      <c r="B288" s="65" t="str">
        <f t="shared" si="59"/>
        <v>Industry136</v>
      </c>
      <c r="C288" s="179">
        <f>'Energy consumption (raw)'!B238</f>
        <v>136</v>
      </c>
      <c r="D288" s="179">
        <f>'Energy consumption (raw)'!C238</f>
        <v>0</v>
      </c>
      <c r="E288" s="179">
        <f>'Energy consumption (raw)'!D238</f>
        <v>0</v>
      </c>
      <c r="F288" s="179" t="str">
        <f>'Energy consumption (raw)'!E238</f>
        <v>Công nghiệp</v>
      </c>
      <c r="G288" s="179" t="str">
        <f>'Energy consumption (raw)'!F238</f>
        <v>Sản xuất linh kiện điện tử và dụng cụ quang học</v>
      </c>
      <c r="H288" s="179" t="str">
        <f>'Energy consumption (raw)'!G238</f>
        <v>Industry</v>
      </c>
      <c r="I288" s="179" t="str">
        <f>'Energy consumption (raw)'!I238</f>
        <v>26 Manufacture of computer, electronic and optical products</v>
      </c>
      <c r="J288" s="179" t="str">
        <f>INDEX(Sector!$E$6:$E$46,MATCH('Energy consumption (toe)'!I288,Sector!$B$6:$B$46,FALSE))</f>
        <v>Manufacture of computer, electronic and optical products</v>
      </c>
      <c r="K288" s="179">
        <f>IFERROR('Energy consumption (raw)'!J238*Lists!$H$84,)</f>
        <v>6272.3088870000001</v>
      </c>
      <c r="L288" s="179">
        <f>'Energy consumption (raw)'!K238*Lists!$H$84</f>
        <v>0</v>
      </c>
      <c r="M288" s="179">
        <f>'Energy consumption (raw)'!L238*Lists!$H$84</f>
        <v>0</v>
      </c>
      <c r="N288" s="179">
        <f>'Energy consumption (raw)'!M238*Lists!$H$84</f>
        <v>0</v>
      </c>
      <c r="O288" s="178">
        <f t="shared" si="60"/>
        <v>6272.3088870000001</v>
      </c>
      <c r="P288">
        <f>'Energy consumption (raw)'!N238*Lists!$H$85</f>
        <v>0</v>
      </c>
      <c r="Q288">
        <f>'Energy consumption (raw)'!O238*Lists!$H$86</f>
        <v>0</v>
      </c>
      <c r="R288">
        <f>'Energy consumption (raw)'!P238*Lists!$H$87</f>
        <v>0</v>
      </c>
      <c r="S288">
        <f>'Energy consumption (raw)'!Q238*Lists!$H$88</f>
        <v>0</v>
      </c>
      <c r="T288">
        <f>'Energy consumption (raw)'!R238*Lists!$H$89</f>
        <v>0</v>
      </c>
      <c r="U288">
        <f>'Energy consumption (raw)'!S238*Lists!$H$90</f>
        <v>0</v>
      </c>
      <c r="V288">
        <f>'Energy consumption (raw)'!T238*Lists!$H$91</f>
        <v>0</v>
      </c>
      <c r="W288">
        <f>'Energy consumption (raw)'!U238*Lists!$H$92</f>
        <v>0</v>
      </c>
      <c r="X288">
        <f>'Energy consumption (raw)'!V238*Lists!$H$93</f>
        <v>0</v>
      </c>
      <c r="Y288">
        <f>'Energy consumption (raw)'!W238*Lists!$H$94</f>
        <v>0</v>
      </c>
      <c r="Z288">
        <f>'Energy consumption (raw)'!X238*Lists!$H$96*1000000</f>
        <v>0</v>
      </c>
      <c r="AA288">
        <f>'Energy consumption (raw)'!Y238*Lists!$H$97</f>
        <v>0</v>
      </c>
      <c r="AB288">
        <f>'Energy consumption (raw)'!Z238*Lists!$H$96</f>
        <v>0</v>
      </c>
      <c r="AC288">
        <f>'Energy consumption (raw)'!AA238*Lists!$H$98</f>
        <v>0</v>
      </c>
      <c r="AD288">
        <f>'Energy consumption (raw)'!AB238*Lists!$H$99</f>
        <v>0</v>
      </c>
      <c r="AE288">
        <f>'Energy consumption (raw)'!AC238*Lists!$H$101</f>
        <v>0</v>
      </c>
      <c r="AF288">
        <f>'Energy consumption (raw)'!AD238*Lists!$H$101</f>
        <v>0</v>
      </c>
      <c r="AG288">
        <f>'Energy consumption (raw)'!AE238*Lists!$H$101</f>
        <v>0</v>
      </c>
      <c r="AH288">
        <f>'Energy consumption (raw)'!AF238*Lists!$H$100</f>
        <v>0</v>
      </c>
      <c r="AI288" s="167">
        <f t="shared" si="61"/>
        <v>6272.3088870000001</v>
      </c>
      <c r="AJ288" s="179">
        <f>'Energy consumption (raw)'!AG238</f>
        <v>6272.3088870000001</v>
      </c>
      <c r="AK288" s="179">
        <f>'Energy consumption (raw)'!AH238</f>
        <v>5690</v>
      </c>
      <c r="AL288">
        <f>IF(ROUND(AI288,-3)=ROUND('Energy consumption (raw)'!AG238,-3),1,0)</f>
        <v>1</v>
      </c>
      <c r="AM288" s="179" t="str">
        <f>'Energy consumption (raw)'!AJ238</f>
        <v>2. Vinh Phuc</v>
      </c>
      <c r="AN288">
        <f>VLOOKUP(AM288,Lists!$F$9:$G$71,2,FALSE)</f>
        <v>1</v>
      </c>
    </row>
    <row r="289" spans="2:40" x14ac:dyDescent="0.25">
      <c r="B289" s="65" t="str">
        <f t="shared" si="59"/>
        <v>Industry137</v>
      </c>
      <c r="C289" s="179">
        <f>'Energy consumption (raw)'!B239</f>
        <v>137</v>
      </c>
      <c r="D289" s="179">
        <f>'Energy consumption (raw)'!C239</f>
        <v>0</v>
      </c>
      <c r="E289" s="179">
        <f>'Energy consumption (raw)'!D239</f>
        <v>0</v>
      </c>
      <c r="F289" s="179" t="str">
        <f>'Energy consumption (raw)'!E239</f>
        <v>Công nghiệp</v>
      </c>
      <c r="G289" s="179" t="str">
        <f>'Energy consumption (raw)'!F239</f>
        <v>Đúc sắt thép</v>
      </c>
      <c r="H289" s="179" t="str">
        <f>'Energy consumption (raw)'!G239</f>
        <v>Industry</v>
      </c>
      <c r="I289" s="179" t="str">
        <f>'Energy consumption (raw)'!I239</f>
        <v>25 Manufacture of fabricated metal products, except machinery and equipment</v>
      </c>
      <c r="J289" s="179" t="str">
        <f>INDEX(Sector!$E$6:$E$46,MATCH('Energy consumption (toe)'!I289,Sector!$B$6:$B$46,FALSE))</f>
        <v>Manufacture of fabricated metal products, except machinery and equipment</v>
      </c>
      <c r="K289" s="179">
        <f>IFERROR('Energy consumption (raw)'!J239*Lists!$H$84,)</f>
        <v>4492.2289429000002</v>
      </c>
      <c r="L289" s="179">
        <f>'Energy consumption (raw)'!K239*Lists!$H$84</f>
        <v>0</v>
      </c>
      <c r="M289" s="179">
        <f>'Energy consumption (raw)'!L239*Lists!$H$84</f>
        <v>0</v>
      </c>
      <c r="N289" s="179">
        <f>'Energy consumption (raw)'!M239*Lists!$H$84</f>
        <v>0</v>
      </c>
      <c r="O289" s="178">
        <f t="shared" si="60"/>
        <v>4492.2289429000002</v>
      </c>
      <c r="P289">
        <f>'Energy consumption (raw)'!N239*Lists!$H$85</f>
        <v>0</v>
      </c>
      <c r="Q289">
        <f>'Energy consumption (raw)'!O239*Lists!$H$86</f>
        <v>0</v>
      </c>
      <c r="R289">
        <f>'Energy consumption (raw)'!P239*Lists!$H$87</f>
        <v>0</v>
      </c>
      <c r="S289">
        <f>'Energy consumption (raw)'!Q239*Lists!$H$88</f>
        <v>0</v>
      </c>
      <c r="T289">
        <f>'Energy consumption (raw)'!R239*Lists!$H$89</f>
        <v>0</v>
      </c>
      <c r="U289">
        <f>'Energy consumption (raw)'!S239*Lists!$H$90</f>
        <v>0</v>
      </c>
      <c r="V289">
        <f>'Energy consumption (raw)'!T239*Lists!$H$91</f>
        <v>0</v>
      </c>
      <c r="W289">
        <f>'Energy consumption (raw)'!U239*Lists!$H$92</f>
        <v>0</v>
      </c>
      <c r="X289">
        <f>'Energy consumption (raw)'!V239*Lists!$H$93</f>
        <v>0</v>
      </c>
      <c r="Y289">
        <f>'Energy consumption (raw)'!W239*Lists!$H$94</f>
        <v>0</v>
      </c>
      <c r="Z289">
        <f>'Energy consumption (raw)'!X239*Lists!$H$96*1000000</f>
        <v>0</v>
      </c>
      <c r="AA289">
        <f>'Energy consumption (raw)'!Y239*Lists!$H$97</f>
        <v>0</v>
      </c>
      <c r="AB289">
        <f>'Energy consumption (raw)'!Z239*Lists!$H$96</f>
        <v>0</v>
      </c>
      <c r="AC289">
        <f>'Energy consumption (raw)'!AA239*Lists!$H$98</f>
        <v>0</v>
      </c>
      <c r="AD289">
        <f>'Energy consumption (raw)'!AB239*Lists!$H$99</f>
        <v>0</v>
      </c>
      <c r="AE289">
        <f>'Energy consumption (raw)'!AC239*Lists!$H$101</f>
        <v>0</v>
      </c>
      <c r="AF289">
        <f>'Energy consumption (raw)'!AD239*Lists!$H$101</f>
        <v>0</v>
      </c>
      <c r="AG289">
        <f>'Energy consumption (raw)'!AE239*Lists!$H$101</f>
        <v>0</v>
      </c>
      <c r="AH289">
        <f>'Energy consumption (raw)'!AF239*Lists!$H$100</f>
        <v>0</v>
      </c>
      <c r="AI289" s="167">
        <f t="shared" si="61"/>
        <v>4492.2289429000002</v>
      </c>
      <c r="AJ289" s="179">
        <f>'Energy consumption (raw)'!AG239</f>
        <v>4492.2289429000002</v>
      </c>
      <c r="AK289" s="179">
        <f>'Energy consumption (raw)'!AH239</f>
        <v>5182.0909731000002</v>
      </c>
      <c r="AL289">
        <f>IF(ROUND(AI289,-3)=ROUND('Energy consumption (raw)'!AG239,-3),1,0)</f>
        <v>1</v>
      </c>
      <c r="AM289" s="179" t="str">
        <f>'Energy consumption (raw)'!AJ239</f>
        <v>2. Vinh Phuc</v>
      </c>
      <c r="AN289">
        <f>VLOOKUP(AM289,Lists!$F$9:$G$71,2,FALSE)</f>
        <v>1</v>
      </c>
    </row>
    <row r="290" spans="2:40" x14ac:dyDescent="0.25">
      <c r="B290" s="65" t="str">
        <f t="shared" si="59"/>
        <v>Industry138</v>
      </c>
      <c r="C290" s="179">
        <f>'Energy consumption (raw)'!B240</f>
        <v>138</v>
      </c>
      <c r="D290" s="179">
        <f>'Energy consumption (raw)'!C240</f>
        <v>0</v>
      </c>
      <c r="E290" s="179">
        <f>'Energy consumption (raw)'!D240</f>
        <v>0</v>
      </c>
      <c r="F290" s="179" t="str">
        <f>'Energy consumption (raw)'!E240</f>
        <v>Công nghiệp</v>
      </c>
      <c r="G290" s="179" t="str">
        <f>'Energy consumption (raw)'!F240</f>
        <v>Bán buôn chuyên doanh khác chưa được phân vào đâu</v>
      </c>
      <c r="H290" s="179" t="str">
        <f>'Energy consumption (raw)'!G240</f>
        <v>Industry</v>
      </c>
      <c r="I290" s="179" t="str">
        <f>'Energy consumption (raw)'!I240</f>
        <v>45-46 Wholesale</v>
      </c>
      <c r="J290" s="179" t="str">
        <f>INDEX(Sector!$E$6:$E$46,MATCH('Energy consumption (toe)'!I290,Sector!$B$6:$B$46,FALSE))</f>
        <v>Wholesale</v>
      </c>
      <c r="K290" s="179">
        <f>IFERROR('Energy consumption (raw)'!J240*Lists!$H$84,)</f>
        <v>1489.7603280000001</v>
      </c>
      <c r="L290" s="179">
        <f>'Energy consumption (raw)'!K240*Lists!$H$84</f>
        <v>0</v>
      </c>
      <c r="M290" s="179">
        <f>'Energy consumption (raw)'!L240*Lists!$H$84</f>
        <v>0</v>
      </c>
      <c r="N290" s="179">
        <f>'Energy consumption (raw)'!M240*Lists!$H$84</f>
        <v>0</v>
      </c>
      <c r="O290" s="178">
        <f t="shared" si="60"/>
        <v>1489.7603280000001</v>
      </c>
      <c r="P290">
        <f>'Energy consumption (raw)'!N240*Lists!$H$85</f>
        <v>0</v>
      </c>
      <c r="Q290">
        <f>'Energy consumption (raw)'!O240*Lists!$H$86</f>
        <v>0</v>
      </c>
      <c r="R290">
        <f>'Energy consumption (raw)'!P240*Lists!$H$87</f>
        <v>0</v>
      </c>
      <c r="S290">
        <f>'Energy consumption (raw)'!Q240*Lists!$H$88</f>
        <v>0</v>
      </c>
      <c r="T290">
        <f>'Energy consumption (raw)'!R240*Lists!$H$89</f>
        <v>0</v>
      </c>
      <c r="U290">
        <f>'Energy consumption (raw)'!S240*Lists!$H$90</f>
        <v>0</v>
      </c>
      <c r="V290">
        <f>'Energy consumption (raw)'!T240*Lists!$H$91</f>
        <v>0</v>
      </c>
      <c r="W290">
        <f>'Energy consumption (raw)'!U240*Lists!$H$92</f>
        <v>0</v>
      </c>
      <c r="X290">
        <f>'Energy consumption (raw)'!V240*Lists!$H$93</f>
        <v>0</v>
      </c>
      <c r="Y290">
        <f>'Energy consumption (raw)'!W240*Lists!$H$94</f>
        <v>0</v>
      </c>
      <c r="Z290">
        <f>'Energy consumption (raw)'!X240*Lists!$H$96*1000000</f>
        <v>0</v>
      </c>
      <c r="AA290">
        <f>'Energy consumption (raw)'!Y240*Lists!$H$97</f>
        <v>0</v>
      </c>
      <c r="AB290">
        <f>'Energy consumption (raw)'!Z240*Lists!$H$96</f>
        <v>0</v>
      </c>
      <c r="AC290">
        <f>'Energy consumption (raw)'!AA240*Lists!$H$98</f>
        <v>0</v>
      </c>
      <c r="AD290">
        <f>'Energy consumption (raw)'!AB240*Lists!$H$99</f>
        <v>0</v>
      </c>
      <c r="AE290">
        <f>'Energy consumption (raw)'!AC240*Lists!$H$101</f>
        <v>0</v>
      </c>
      <c r="AF290">
        <f>'Energy consumption (raw)'!AD240*Lists!$H$101</f>
        <v>0</v>
      </c>
      <c r="AG290">
        <f>'Energy consumption (raw)'!AE240*Lists!$H$101</f>
        <v>0</v>
      </c>
      <c r="AH290">
        <f>'Energy consumption (raw)'!AF240*Lists!$H$100</f>
        <v>0</v>
      </c>
      <c r="AI290" s="167">
        <f t="shared" si="61"/>
        <v>1489.7603280000001</v>
      </c>
      <c r="AJ290" s="179">
        <f>'Energy consumption (raw)'!AG240</f>
        <v>1489.7603280000001</v>
      </c>
      <c r="AK290" s="179">
        <f>'Energy consumption (raw)'!AH240</f>
        <v>1395.7255876000002</v>
      </c>
      <c r="AL290">
        <f>IF(ROUND(AI290,-3)=ROUND('Energy consumption (raw)'!AG240,-3),1,0)</f>
        <v>1</v>
      </c>
      <c r="AM290" s="179" t="str">
        <f>'Energy consumption (raw)'!AJ240</f>
        <v>2. Vinh Phuc</v>
      </c>
      <c r="AN290">
        <f>VLOOKUP(AM290,Lists!$F$9:$G$71,2,FALSE)</f>
        <v>1</v>
      </c>
    </row>
    <row r="291" spans="2:40" x14ac:dyDescent="0.25">
      <c r="B291" s="65" t="str">
        <f t="shared" si="59"/>
        <v>Industry139</v>
      </c>
      <c r="C291" s="179">
        <f>'Energy consumption (raw)'!B241</f>
        <v>139</v>
      </c>
      <c r="D291" s="179">
        <f>'Energy consumption (raw)'!C241</f>
        <v>0</v>
      </c>
      <c r="E291" s="179">
        <f>'Energy consumption (raw)'!D241</f>
        <v>0</v>
      </c>
      <c r="F291" s="179" t="str">
        <f>'Energy consumption (raw)'!E241</f>
        <v>Công nghiệp</v>
      </c>
      <c r="G291" s="179" t="str">
        <f>'Energy consumption (raw)'!F241</f>
        <v>Đúc sắt thép</v>
      </c>
      <c r="H291" s="179" t="str">
        <f>'Energy consumption (raw)'!G241</f>
        <v>Industry</v>
      </c>
      <c r="I291" s="179" t="str">
        <f>'Energy consumption (raw)'!I241</f>
        <v>25 Manufacture of fabricated metal products, except machinery and equipment</v>
      </c>
      <c r="J291" s="179" t="str">
        <f>INDEX(Sector!$E$6:$E$46,MATCH('Energy consumption (toe)'!I291,Sector!$B$6:$B$46,FALSE))</f>
        <v>Manufacture of fabricated metal products, except machinery and equipment</v>
      </c>
      <c r="K291" s="179">
        <f>IFERROR('Energy consumption (raw)'!J241*Lists!$H$84,)</f>
        <v>3185.2311015</v>
      </c>
      <c r="L291" s="179">
        <f>'Energy consumption (raw)'!K241*Lists!$H$84</f>
        <v>0</v>
      </c>
      <c r="M291" s="179">
        <f>'Energy consumption (raw)'!L241*Lists!$H$84</f>
        <v>0</v>
      </c>
      <c r="N291" s="179">
        <f>'Energy consumption (raw)'!M241*Lists!$H$84</f>
        <v>0</v>
      </c>
      <c r="O291" s="178">
        <f t="shared" si="60"/>
        <v>3185.2311015</v>
      </c>
      <c r="P291">
        <f>'Energy consumption (raw)'!N241*Lists!$H$85</f>
        <v>0</v>
      </c>
      <c r="Q291">
        <f>'Energy consumption (raw)'!O241*Lists!$H$86</f>
        <v>0</v>
      </c>
      <c r="R291">
        <f>'Energy consumption (raw)'!P241*Lists!$H$87</f>
        <v>0</v>
      </c>
      <c r="S291">
        <f>'Energy consumption (raw)'!Q241*Lists!$H$88</f>
        <v>0</v>
      </c>
      <c r="T291">
        <f>'Energy consumption (raw)'!R241*Lists!$H$89</f>
        <v>0</v>
      </c>
      <c r="U291">
        <f>'Energy consumption (raw)'!S241*Lists!$H$90</f>
        <v>0</v>
      </c>
      <c r="V291">
        <f>'Energy consumption (raw)'!T241*Lists!$H$91</f>
        <v>0</v>
      </c>
      <c r="W291">
        <f>'Energy consumption (raw)'!U241*Lists!$H$92</f>
        <v>0</v>
      </c>
      <c r="X291">
        <f>'Energy consumption (raw)'!V241*Lists!$H$93</f>
        <v>0</v>
      </c>
      <c r="Y291">
        <f>'Energy consumption (raw)'!W241*Lists!$H$94</f>
        <v>0</v>
      </c>
      <c r="Z291">
        <f>'Energy consumption (raw)'!X241*Lists!$H$96*1000000</f>
        <v>0</v>
      </c>
      <c r="AA291">
        <f>'Energy consumption (raw)'!Y241*Lists!$H$97</f>
        <v>0</v>
      </c>
      <c r="AB291">
        <f>'Energy consumption (raw)'!Z241*Lists!$H$96</f>
        <v>0</v>
      </c>
      <c r="AC291">
        <f>'Energy consumption (raw)'!AA241*Lists!$H$98</f>
        <v>0</v>
      </c>
      <c r="AD291">
        <f>'Energy consumption (raw)'!AB241*Lists!$H$99</f>
        <v>0</v>
      </c>
      <c r="AE291">
        <f>'Energy consumption (raw)'!AC241*Lists!$H$101</f>
        <v>0</v>
      </c>
      <c r="AF291">
        <f>'Energy consumption (raw)'!AD241*Lists!$H$101</f>
        <v>0</v>
      </c>
      <c r="AG291">
        <f>'Energy consumption (raw)'!AE241*Lists!$H$101</f>
        <v>0</v>
      </c>
      <c r="AH291">
        <f>'Energy consumption (raw)'!AF241*Lists!$H$100</f>
        <v>0</v>
      </c>
      <c r="AI291" s="167">
        <f t="shared" si="61"/>
        <v>3185.2311015</v>
      </c>
      <c r="AJ291" s="179">
        <f>'Energy consumption (raw)'!AG241</f>
        <v>3185.2311015</v>
      </c>
      <c r="AK291" s="179">
        <f>'Energy consumption (raw)'!AH241</f>
        <v>2664.4014810000003</v>
      </c>
      <c r="AL291">
        <f>IF(ROUND(AI291,-3)=ROUND('Energy consumption (raw)'!AG241,-3),1,0)</f>
        <v>1</v>
      </c>
      <c r="AM291" s="179" t="str">
        <f>'Energy consumption (raw)'!AJ241</f>
        <v>2. Vinh Phuc</v>
      </c>
      <c r="AN291">
        <f>VLOOKUP(AM291,Lists!$F$9:$G$71,2,FALSE)</f>
        <v>1</v>
      </c>
    </row>
    <row r="292" spans="2:40" x14ac:dyDescent="0.25">
      <c r="B292" s="65" t="str">
        <f t="shared" si="59"/>
        <v>Industry140</v>
      </c>
      <c r="C292" s="179">
        <f>'Energy consumption (raw)'!B242</f>
        <v>140</v>
      </c>
      <c r="D292" s="179">
        <f>'Energy consumption (raw)'!C242</f>
        <v>0</v>
      </c>
      <c r="E292" s="179">
        <f>'Energy consumption (raw)'!D242</f>
        <v>0</v>
      </c>
      <c r="F292" s="179" t="str">
        <f>'Energy consumption (raw)'!E242</f>
        <v>Công nghiệp</v>
      </c>
      <c r="G292" s="179" t="str">
        <f>'Energy consumption (raw)'!F242</f>
        <v>Sãn xuất linh kiện điện tử</v>
      </c>
      <c r="H292" s="179" t="str">
        <f>'Energy consumption (raw)'!G242</f>
        <v>Industry</v>
      </c>
      <c r="I292" s="179" t="str">
        <f>'Energy consumption (raw)'!I242</f>
        <v>26 Manufacture of computer, electronic and optical products</v>
      </c>
      <c r="J292" s="179" t="str">
        <f>INDEX(Sector!$E$6:$E$46,MATCH('Energy consumption (toe)'!I292,Sector!$B$6:$B$46,FALSE))</f>
        <v>Manufacture of computer, electronic and optical products</v>
      </c>
      <c r="K292" s="179">
        <f>IFERROR('Energy consumption (raw)'!J242*Lists!$H$84,)</f>
        <v>1096.1640187</v>
      </c>
      <c r="L292" s="179">
        <f>'Energy consumption (raw)'!K242*Lists!$H$84</f>
        <v>0</v>
      </c>
      <c r="M292" s="179">
        <f>'Energy consumption (raw)'!L242*Lists!$H$84</f>
        <v>0</v>
      </c>
      <c r="N292" s="179">
        <f>'Energy consumption (raw)'!M242*Lists!$H$84</f>
        <v>0</v>
      </c>
      <c r="O292" s="178">
        <f t="shared" si="60"/>
        <v>1096.1640187</v>
      </c>
      <c r="P292">
        <f>'Energy consumption (raw)'!N242*Lists!$H$85</f>
        <v>0</v>
      </c>
      <c r="Q292">
        <f>'Energy consumption (raw)'!O242*Lists!$H$86</f>
        <v>0</v>
      </c>
      <c r="R292">
        <f>'Energy consumption (raw)'!P242*Lists!$H$87</f>
        <v>0</v>
      </c>
      <c r="S292">
        <f>'Energy consumption (raw)'!Q242*Lists!$H$88</f>
        <v>0</v>
      </c>
      <c r="T292">
        <f>'Energy consumption (raw)'!R242*Lists!$H$89</f>
        <v>0</v>
      </c>
      <c r="U292">
        <f>'Energy consumption (raw)'!S242*Lists!$H$90</f>
        <v>0</v>
      </c>
      <c r="V292">
        <f>'Energy consumption (raw)'!T242*Lists!$H$91</f>
        <v>0</v>
      </c>
      <c r="W292">
        <f>'Energy consumption (raw)'!U242*Lists!$H$92</f>
        <v>0</v>
      </c>
      <c r="X292">
        <f>'Energy consumption (raw)'!V242*Lists!$H$93</f>
        <v>0</v>
      </c>
      <c r="Y292">
        <f>'Energy consumption (raw)'!W242*Lists!$H$94</f>
        <v>0</v>
      </c>
      <c r="Z292">
        <f>'Energy consumption (raw)'!X242*Lists!$H$96*1000000</f>
        <v>0</v>
      </c>
      <c r="AA292">
        <f>'Energy consumption (raw)'!Y242*Lists!$H$97</f>
        <v>0</v>
      </c>
      <c r="AB292">
        <f>'Energy consumption (raw)'!Z242*Lists!$H$96</f>
        <v>0</v>
      </c>
      <c r="AC292">
        <f>'Energy consumption (raw)'!AA242*Lists!$H$98</f>
        <v>0</v>
      </c>
      <c r="AD292">
        <f>'Energy consumption (raw)'!AB242*Lists!$H$99</f>
        <v>0</v>
      </c>
      <c r="AE292">
        <f>'Energy consumption (raw)'!AC242*Lists!$H$101</f>
        <v>0</v>
      </c>
      <c r="AF292">
        <f>'Energy consumption (raw)'!AD242*Lists!$H$101</f>
        <v>0</v>
      </c>
      <c r="AG292">
        <f>'Energy consumption (raw)'!AE242*Lists!$H$101</f>
        <v>0</v>
      </c>
      <c r="AH292">
        <f>'Energy consumption (raw)'!AF242*Lists!$H$100</f>
        <v>0</v>
      </c>
      <c r="AI292" s="167">
        <f t="shared" si="61"/>
        <v>1096.1640187</v>
      </c>
      <c r="AJ292" s="179">
        <f>'Energy consumption (raw)'!AG242</f>
        <v>1096.1640187</v>
      </c>
      <c r="AK292" s="179">
        <f>'Energy consumption (raw)'!AH242</f>
        <v>0</v>
      </c>
      <c r="AL292">
        <f>IF(ROUND(AI292,-3)=ROUND('Energy consumption (raw)'!AG242,-3),1,0)</f>
        <v>1</v>
      </c>
      <c r="AM292" s="179" t="str">
        <f>'Energy consumption (raw)'!AJ242</f>
        <v>2. Vinh Phuc</v>
      </c>
      <c r="AN292">
        <f>VLOOKUP(AM292,Lists!$F$9:$G$71,2,FALSE)</f>
        <v>1</v>
      </c>
    </row>
    <row r="293" spans="2:40" x14ac:dyDescent="0.25">
      <c r="B293" s="65" t="str">
        <f t="shared" si="59"/>
        <v>Industry141</v>
      </c>
      <c r="C293" s="179">
        <f>'Energy consumption (raw)'!B243</f>
        <v>141</v>
      </c>
      <c r="D293" s="179">
        <f>'Energy consumption (raw)'!C243</f>
        <v>0</v>
      </c>
      <c r="E293" s="179">
        <f>'Energy consumption (raw)'!D243</f>
        <v>0</v>
      </c>
      <c r="F293" s="179" t="str">
        <f>'Energy consumption (raw)'!E243</f>
        <v>Công nghiệp</v>
      </c>
      <c r="G293" s="179" t="str">
        <f>'Energy consumption (raw)'!F243</f>
        <v>Sản xuất sản phẩm khác chưa được phân vào đâu</v>
      </c>
      <c r="H293" s="179" t="str">
        <f>'Energy consumption (raw)'!G243</f>
        <v>Industry</v>
      </c>
      <c r="I293" s="179" t="str">
        <f>'Energy consumption (raw)'!I243</f>
        <v>32 Other manufacturing</v>
      </c>
      <c r="J293" s="179" t="str">
        <f>INDEX(Sector!$E$6:$E$46,MATCH('Energy consumption (toe)'!I293,Sector!$B$6:$B$46,FALSE))</f>
        <v>Other manufacturing</v>
      </c>
      <c r="K293" s="179">
        <f>IFERROR('Energy consumption (raw)'!J243*Lists!$H$84,)</f>
        <v>1224.0967718000002</v>
      </c>
      <c r="L293" s="179">
        <f>'Energy consumption (raw)'!K243*Lists!$H$84</f>
        <v>0</v>
      </c>
      <c r="M293" s="179">
        <f>'Energy consumption (raw)'!L243*Lists!$H$84</f>
        <v>0</v>
      </c>
      <c r="N293" s="179">
        <f>'Energy consumption (raw)'!M243*Lists!$H$84</f>
        <v>0</v>
      </c>
      <c r="O293" s="178">
        <f t="shared" si="60"/>
        <v>1224.0967718000002</v>
      </c>
      <c r="P293">
        <f>'Energy consumption (raw)'!N243*Lists!$H$85</f>
        <v>0</v>
      </c>
      <c r="Q293">
        <f>'Energy consumption (raw)'!O243*Lists!$H$86</f>
        <v>0</v>
      </c>
      <c r="R293">
        <f>'Energy consumption (raw)'!P243*Lists!$H$87</f>
        <v>0</v>
      </c>
      <c r="S293">
        <f>'Energy consumption (raw)'!Q243*Lists!$H$88</f>
        <v>0</v>
      </c>
      <c r="T293">
        <f>'Energy consumption (raw)'!R243*Lists!$H$89</f>
        <v>0</v>
      </c>
      <c r="U293">
        <f>'Energy consumption (raw)'!S243*Lists!$H$90</f>
        <v>0</v>
      </c>
      <c r="V293">
        <f>'Energy consumption (raw)'!T243*Lists!$H$91</f>
        <v>0</v>
      </c>
      <c r="W293">
        <f>'Energy consumption (raw)'!U243*Lists!$H$92</f>
        <v>0</v>
      </c>
      <c r="X293">
        <f>'Energy consumption (raw)'!V243*Lists!$H$93</f>
        <v>0</v>
      </c>
      <c r="Y293">
        <f>'Energy consumption (raw)'!W243*Lists!$H$94</f>
        <v>0</v>
      </c>
      <c r="Z293">
        <f>'Energy consumption (raw)'!X243*Lists!$H$96*1000000</f>
        <v>0</v>
      </c>
      <c r="AA293">
        <f>'Energy consumption (raw)'!Y243*Lists!$H$97</f>
        <v>0</v>
      </c>
      <c r="AB293">
        <f>'Energy consumption (raw)'!Z243*Lists!$H$96</f>
        <v>0</v>
      </c>
      <c r="AC293">
        <f>'Energy consumption (raw)'!AA243*Lists!$H$98</f>
        <v>0</v>
      </c>
      <c r="AD293">
        <f>'Energy consumption (raw)'!AB243*Lists!$H$99</f>
        <v>0</v>
      </c>
      <c r="AE293">
        <f>'Energy consumption (raw)'!AC243*Lists!$H$101</f>
        <v>0</v>
      </c>
      <c r="AF293">
        <f>'Energy consumption (raw)'!AD243*Lists!$H$101</f>
        <v>0</v>
      </c>
      <c r="AG293">
        <f>'Energy consumption (raw)'!AE243*Lists!$H$101</f>
        <v>0</v>
      </c>
      <c r="AH293">
        <f>'Energy consumption (raw)'!AF243*Lists!$H$100</f>
        <v>0</v>
      </c>
      <c r="AI293" s="167">
        <f t="shared" si="61"/>
        <v>1224.0967718000002</v>
      </c>
      <c r="AJ293" s="179">
        <f>'Energy consumption (raw)'!AG243</f>
        <v>1224.0967718000002</v>
      </c>
      <c r="AK293" s="179">
        <f>'Energy consumption (raw)'!AH243</f>
        <v>0</v>
      </c>
      <c r="AL293">
        <f>IF(ROUND(AI293,-3)=ROUND('Energy consumption (raw)'!AG243,-3),1,0)</f>
        <v>1</v>
      </c>
      <c r="AM293" s="179" t="str">
        <f>'Energy consumption (raw)'!AJ243</f>
        <v>2. Vinh Phuc</v>
      </c>
      <c r="AN293">
        <f>VLOOKUP(AM293,Lists!$F$9:$G$71,2,FALSE)</f>
        <v>1</v>
      </c>
    </row>
    <row r="294" spans="2:40" x14ac:dyDescent="0.25">
      <c r="B294" s="65" t="str">
        <f t="shared" si="59"/>
        <v>Industry142</v>
      </c>
      <c r="C294" s="179">
        <f>'Energy consumption (raw)'!B244</f>
        <v>142</v>
      </c>
      <c r="D294" s="179">
        <f>'Energy consumption (raw)'!C244</f>
        <v>0</v>
      </c>
      <c r="E294" s="179">
        <f>'Energy consumption (raw)'!D244</f>
        <v>0</v>
      </c>
      <c r="F294" s="179" t="str">
        <f>'Energy consumption (raw)'!E244</f>
        <v>Công nghiệp</v>
      </c>
      <c r="G294" s="179" t="str">
        <f>'Energy consumption (raw)'!F244</f>
        <v>Sãn xuất linh kiện điện tử</v>
      </c>
      <c r="H294" s="179" t="str">
        <f>'Energy consumption (raw)'!G244</f>
        <v>Industry</v>
      </c>
      <c r="I294" s="179" t="str">
        <f>'Energy consumption (raw)'!I244</f>
        <v>26 Manufacture of computer, electronic and optical products</v>
      </c>
      <c r="J294" s="179" t="str">
        <f>INDEX(Sector!$E$6:$E$46,MATCH('Energy consumption (toe)'!I294,Sector!$B$6:$B$46,FALSE))</f>
        <v>Manufacture of computer, electronic and optical products</v>
      </c>
      <c r="K294" s="179">
        <f>IFERROR('Energy consumption (raw)'!J244*Lists!$H$84,)</f>
        <v>1236.7498347000001</v>
      </c>
      <c r="L294" s="179">
        <f>'Energy consumption (raw)'!K244*Lists!$H$84</f>
        <v>0</v>
      </c>
      <c r="M294" s="179">
        <f>'Energy consumption (raw)'!L244*Lists!$H$84</f>
        <v>0</v>
      </c>
      <c r="N294" s="179">
        <f>'Energy consumption (raw)'!M244*Lists!$H$84</f>
        <v>0</v>
      </c>
      <c r="O294" s="178">
        <f t="shared" si="60"/>
        <v>1236.7498347000001</v>
      </c>
      <c r="P294">
        <f>'Energy consumption (raw)'!N244*Lists!$H$85</f>
        <v>0</v>
      </c>
      <c r="Q294">
        <f>'Energy consumption (raw)'!O244*Lists!$H$86</f>
        <v>0</v>
      </c>
      <c r="R294">
        <f>'Energy consumption (raw)'!P244*Lists!$H$87</f>
        <v>0</v>
      </c>
      <c r="S294">
        <f>'Energy consumption (raw)'!Q244*Lists!$H$88</f>
        <v>0</v>
      </c>
      <c r="T294">
        <f>'Energy consumption (raw)'!R244*Lists!$H$89</f>
        <v>0</v>
      </c>
      <c r="U294">
        <f>'Energy consumption (raw)'!S244*Lists!$H$90</f>
        <v>0</v>
      </c>
      <c r="V294">
        <f>'Energy consumption (raw)'!T244*Lists!$H$91</f>
        <v>0</v>
      </c>
      <c r="W294">
        <f>'Energy consumption (raw)'!U244*Lists!$H$92</f>
        <v>0</v>
      </c>
      <c r="X294">
        <f>'Energy consumption (raw)'!V244*Lists!$H$93</f>
        <v>0</v>
      </c>
      <c r="Y294">
        <f>'Energy consumption (raw)'!W244*Lists!$H$94</f>
        <v>0</v>
      </c>
      <c r="Z294">
        <f>'Energy consumption (raw)'!X244*Lists!$H$96*1000000</f>
        <v>0</v>
      </c>
      <c r="AA294">
        <f>'Energy consumption (raw)'!Y244*Lists!$H$97</f>
        <v>0</v>
      </c>
      <c r="AB294">
        <f>'Energy consumption (raw)'!Z244*Lists!$H$96</f>
        <v>0</v>
      </c>
      <c r="AC294">
        <f>'Energy consumption (raw)'!AA244*Lists!$H$98</f>
        <v>0</v>
      </c>
      <c r="AD294">
        <f>'Energy consumption (raw)'!AB244*Lists!$H$99</f>
        <v>0</v>
      </c>
      <c r="AE294">
        <f>'Energy consumption (raw)'!AC244*Lists!$H$101</f>
        <v>0</v>
      </c>
      <c r="AF294">
        <f>'Energy consumption (raw)'!AD244*Lists!$H$101</f>
        <v>0</v>
      </c>
      <c r="AG294">
        <f>'Energy consumption (raw)'!AE244*Lists!$H$101</f>
        <v>0</v>
      </c>
      <c r="AH294">
        <f>'Energy consumption (raw)'!AF244*Lists!$H$100</f>
        <v>0</v>
      </c>
      <c r="AI294" s="167">
        <f t="shared" si="61"/>
        <v>1236.7498347000001</v>
      </c>
      <c r="AJ294" s="179">
        <f>'Energy consumption (raw)'!AG244</f>
        <v>1236.7498347000001</v>
      </c>
      <c r="AK294" s="179">
        <f>'Energy consumption (raw)'!AH244</f>
        <v>0</v>
      </c>
      <c r="AL294">
        <f>IF(ROUND(AI294,-3)=ROUND('Energy consumption (raw)'!AG244,-3),1,0)</f>
        <v>1</v>
      </c>
      <c r="AM294" s="179" t="str">
        <f>'Energy consumption (raw)'!AJ244</f>
        <v>2. Vinh Phuc</v>
      </c>
      <c r="AN294">
        <f>VLOOKUP(AM294,Lists!$F$9:$G$71,2,FALSE)</f>
        <v>1</v>
      </c>
    </row>
    <row r="295" spans="2:40" x14ac:dyDescent="0.25">
      <c r="B295" s="65" t="str">
        <f t="shared" si="59"/>
        <v>Industry143</v>
      </c>
      <c r="C295" s="179">
        <f>'Energy consumption (raw)'!B245</f>
        <v>143</v>
      </c>
      <c r="D295" s="179">
        <f>'Energy consumption (raw)'!C245</f>
        <v>0</v>
      </c>
      <c r="E295" s="179">
        <f>'Energy consumption (raw)'!D245</f>
        <v>0</v>
      </c>
      <c r="F295" s="179" t="str">
        <f>'Energy consumption (raw)'!E245</f>
        <v>Công nghiệp</v>
      </c>
      <c r="G295" s="179" t="str">
        <f>'Energy consumption (raw)'!F245</f>
        <v>Sãn xuất linh kiện điện tử</v>
      </c>
      <c r="H295" s="179" t="str">
        <f>'Energy consumption (raw)'!G245</f>
        <v>Industry</v>
      </c>
      <c r="I295" s="179" t="str">
        <f>'Energy consumption (raw)'!I245</f>
        <v>26 Manufacture of computer, electronic and optical products</v>
      </c>
      <c r="J295" s="179" t="str">
        <f>INDEX(Sector!$E$6:$E$46,MATCH('Energy consumption (toe)'!I295,Sector!$B$6:$B$46,FALSE))</f>
        <v>Manufacture of computer, electronic and optical products</v>
      </c>
      <c r="K295" s="179">
        <f>IFERROR('Energy consumption (raw)'!J245*Lists!$H$84,)</f>
        <v>1850.8683094</v>
      </c>
      <c r="L295" s="179">
        <f>'Energy consumption (raw)'!K245*Lists!$H$84</f>
        <v>0</v>
      </c>
      <c r="M295" s="179">
        <f>'Energy consumption (raw)'!L245*Lists!$H$84</f>
        <v>0</v>
      </c>
      <c r="N295" s="179">
        <f>'Energy consumption (raw)'!M245*Lists!$H$84</f>
        <v>0</v>
      </c>
      <c r="O295" s="178">
        <f t="shared" si="60"/>
        <v>1850.8683094</v>
      </c>
      <c r="P295">
        <f>'Energy consumption (raw)'!N245*Lists!$H$85</f>
        <v>0</v>
      </c>
      <c r="Q295">
        <f>'Energy consumption (raw)'!O245*Lists!$H$86</f>
        <v>0</v>
      </c>
      <c r="R295">
        <f>'Energy consumption (raw)'!P245*Lists!$H$87</f>
        <v>0</v>
      </c>
      <c r="S295">
        <f>'Energy consumption (raw)'!Q245*Lists!$H$88</f>
        <v>0</v>
      </c>
      <c r="T295">
        <f>'Energy consumption (raw)'!R245*Lists!$H$89</f>
        <v>0</v>
      </c>
      <c r="U295">
        <f>'Energy consumption (raw)'!S245*Lists!$H$90</f>
        <v>0</v>
      </c>
      <c r="V295">
        <f>'Energy consumption (raw)'!T245*Lists!$H$91</f>
        <v>0</v>
      </c>
      <c r="W295">
        <f>'Energy consumption (raw)'!U245*Lists!$H$92</f>
        <v>0</v>
      </c>
      <c r="X295">
        <f>'Energy consumption (raw)'!V245*Lists!$H$93</f>
        <v>0</v>
      </c>
      <c r="Y295">
        <f>'Energy consumption (raw)'!W245*Lists!$H$94</f>
        <v>0</v>
      </c>
      <c r="Z295">
        <f>'Energy consumption (raw)'!X245*Lists!$H$96*1000000</f>
        <v>0</v>
      </c>
      <c r="AA295">
        <f>'Energy consumption (raw)'!Y245*Lists!$H$97</f>
        <v>0</v>
      </c>
      <c r="AB295">
        <f>'Energy consumption (raw)'!Z245*Lists!$H$96</f>
        <v>0</v>
      </c>
      <c r="AC295">
        <f>'Energy consumption (raw)'!AA245*Lists!$H$98</f>
        <v>0</v>
      </c>
      <c r="AD295">
        <f>'Energy consumption (raw)'!AB245*Lists!$H$99</f>
        <v>0</v>
      </c>
      <c r="AE295">
        <f>'Energy consumption (raw)'!AC245*Lists!$H$101</f>
        <v>0</v>
      </c>
      <c r="AF295">
        <f>'Energy consumption (raw)'!AD245*Lists!$H$101</f>
        <v>0</v>
      </c>
      <c r="AG295">
        <f>'Energy consumption (raw)'!AE245*Lists!$H$101</f>
        <v>0</v>
      </c>
      <c r="AH295">
        <f>'Energy consumption (raw)'!AF245*Lists!$H$100</f>
        <v>0</v>
      </c>
      <c r="AI295" s="167">
        <f t="shared" si="61"/>
        <v>1850.8683094</v>
      </c>
      <c r="AJ295" s="179">
        <f>'Energy consumption (raw)'!AG245</f>
        <v>1850.8683094</v>
      </c>
      <c r="AK295" s="179">
        <f>'Energy consumption (raw)'!AH245</f>
        <v>0</v>
      </c>
      <c r="AL295">
        <f>IF(ROUND(AI295,-3)=ROUND('Energy consumption (raw)'!AG245,-3),1,0)</f>
        <v>1</v>
      </c>
      <c r="AM295" s="179" t="str">
        <f>'Energy consumption (raw)'!AJ245</f>
        <v>2. Vinh Phuc</v>
      </c>
      <c r="AN295">
        <f>VLOOKUP(AM295,Lists!$F$9:$G$71,2,FALSE)</f>
        <v>1</v>
      </c>
    </row>
    <row r="296" spans="2:40" x14ac:dyDescent="0.25">
      <c r="B296" s="65" t="str">
        <f t="shared" si="59"/>
        <v>Industry144</v>
      </c>
      <c r="C296" s="179">
        <f>'Energy consumption (raw)'!B246</f>
        <v>144</v>
      </c>
      <c r="D296" s="179">
        <f>'Energy consumption (raw)'!C246</f>
        <v>0</v>
      </c>
      <c r="E296" s="179">
        <f>'Energy consumption (raw)'!D246</f>
        <v>0</v>
      </c>
      <c r="F296" s="179" t="str">
        <f>'Energy consumption (raw)'!E246</f>
        <v>Công nghiệp</v>
      </c>
      <c r="G296" s="179" t="str">
        <f>'Energy consumption (raw)'!F246</f>
        <v>Sãn xuất linh kiện điện tử</v>
      </c>
      <c r="H296" s="179" t="str">
        <f>'Energy consumption (raw)'!G246</f>
        <v>Industry</v>
      </c>
      <c r="I296" s="179" t="str">
        <f>'Energy consumption (raw)'!I246</f>
        <v>26 Manufacture of computer, electronic and optical products</v>
      </c>
      <c r="J296" s="179" t="str">
        <f>INDEX(Sector!$E$6:$E$46,MATCH('Energy consumption (toe)'!I296,Sector!$B$6:$B$46,FALSE))</f>
        <v>Manufacture of computer, electronic and optical products</v>
      </c>
      <c r="K296" s="179">
        <f>IFERROR('Energy consumption (raw)'!J246*Lists!$H$84,)</f>
        <v>1019.6761200000001</v>
      </c>
      <c r="L296" s="179">
        <f>'Energy consumption (raw)'!K246*Lists!$H$84</f>
        <v>0</v>
      </c>
      <c r="M296" s="179">
        <f>'Energy consumption (raw)'!L246*Lists!$H$84</f>
        <v>0</v>
      </c>
      <c r="N296" s="179">
        <f>'Energy consumption (raw)'!M246*Lists!$H$84</f>
        <v>0</v>
      </c>
      <c r="O296" s="178">
        <f t="shared" si="60"/>
        <v>1019.6761200000001</v>
      </c>
      <c r="P296">
        <f>'Energy consumption (raw)'!N246*Lists!$H$85</f>
        <v>0</v>
      </c>
      <c r="Q296">
        <f>'Energy consumption (raw)'!O246*Lists!$H$86</f>
        <v>0</v>
      </c>
      <c r="R296">
        <f>'Energy consumption (raw)'!P246*Lists!$H$87</f>
        <v>0</v>
      </c>
      <c r="S296">
        <f>'Energy consumption (raw)'!Q246*Lists!$H$88</f>
        <v>0</v>
      </c>
      <c r="T296">
        <f>'Energy consumption (raw)'!R246*Lists!$H$89</f>
        <v>0</v>
      </c>
      <c r="U296">
        <f>'Energy consumption (raw)'!S246*Lists!$H$90</f>
        <v>0</v>
      </c>
      <c r="V296">
        <f>'Energy consumption (raw)'!T246*Lists!$H$91</f>
        <v>0</v>
      </c>
      <c r="W296">
        <f>'Energy consumption (raw)'!U246*Lists!$H$92</f>
        <v>0</v>
      </c>
      <c r="X296">
        <f>'Energy consumption (raw)'!V246*Lists!$H$93</f>
        <v>0</v>
      </c>
      <c r="Y296">
        <f>'Energy consumption (raw)'!W246*Lists!$H$94</f>
        <v>0</v>
      </c>
      <c r="Z296">
        <f>'Energy consumption (raw)'!X246*Lists!$H$96*1000000</f>
        <v>0</v>
      </c>
      <c r="AA296">
        <f>'Energy consumption (raw)'!Y246*Lists!$H$97</f>
        <v>0</v>
      </c>
      <c r="AB296">
        <f>'Energy consumption (raw)'!Z246*Lists!$H$96</f>
        <v>0</v>
      </c>
      <c r="AC296">
        <f>'Energy consumption (raw)'!AA246*Lists!$H$98</f>
        <v>0</v>
      </c>
      <c r="AD296">
        <f>'Energy consumption (raw)'!AB246*Lists!$H$99</f>
        <v>0</v>
      </c>
      <c r="AE296">
        <f>'Energy consumption (raw)'!AC246*Lists!$H$101</f>
        <v>0</v>
      </c>
      <c r="AF296">
        <f>'Energy consumption (raw)'!AD246*Lists!$H$101</f>
        <v>0</v>
      </c>
      <c r="AG296">
        <f>'Energy consumption (raw)'!AE246*Lists!$H$101</f>
        <v>0</v>
      </c>
      <c r="AH296">
        <f>'Energy consumption (raw)'!AF246*Lists!$H$100</f>
        <v>0</v>
      </c>
      <c r="AI296" s="167">
        <f t="shared" si="61"/>
        <v>1019.6761200000001</v>
      </c>
      <c r="AJ296" s="179">
        <f>'Energy consumption (raw)'!AG246</f>
        <v>1019.6761200000001</v>
      </c>
      <c r="AK296" s="179">
        <f>'Energy consumption (raw)'!AH246</f>
        <v>0</v>
      </c>
      <c r="AL296">
        <f>IF(ROUND(AI296,-3)=ROUND('Energy consumption (raw)'!AG246,-3),1,0)</f>
        <v>1</v>
      </c>
      <c r="AM296" s="179" t="str">
        <f>'Energy consumption (raw)'!AJ246</f>
        <v>2. Vinh Phuc</v>
      </c>
      <c r="AN296">
        <f>VLOOKUP(AM296,Lists!$F$9:$G$71,2,FALSE)</f>
        <v>1</v>
      </c>
    </row>
    <row r="297" spans="2:40" x14ac:dyDescent="0.25">
      <c r="B297" s="65" t="str">
        <f t="shared" si="59"/>
        <v>Industry145</v>
      </c>
      <c r="C297" s="179">
        <f>'Energy consumption (raw)'!B247</f>
        <v>145</v>
      </c>
      <c r="D297" s="179">
        <f>'Energy consumption (raw)'!C247</f>
        <v>0</v>
      </c>
      <c r="E297" s="179">
        <f>'Energy consumption (raw)'!D247</f>
        <v>0</v>
      </c>
      <c r="F297" s="179" t="str">
        <f>'Energy consumption (raw)'!E247</f>
        <v>Công nghiệp</v>
      </c>
      <c r="G297" s="179" t="str">
        <f>'Energy consumption (raw)'!F247</f>
        <v>Sãn xuất linh kiện điện tử</v>
      </c>
      <c r="H297" s="179" t="str">
        <f>'Energy consumption (raw)'!G247</f>
        <v>Industry</v>
      </c>
      <c r="I297" s="179" t="str">
        <f>'Energy consumption (raw)'!I247</f>
        <v>26 Manufacture of computer, electronic and optical products</v>
      </c>
      <c r="J297" s="179" t="str">
        <f>INDEX(Sector!$E$6:$E$46,MATCH('Energy consumption (toe)'!I297,Sector!$B$6:$B$46,FALSE))</f>
        <v>Manufacture of computer, electronic and optical products</v>
      </c>
      <c r="K297" s="179">
        <f>IFERROR('Energy consumption (raw)'!J247*Lists!$H$84,)</f>
        <v>2232.7044899000002</v>
      </c>
      <c r="L297" s="179">
        <f>'Energy consumption (raw)'!K247*Lists!$H$84</f>
        <v>0</v>
      </c>
      <c r="M297" s="179">
        <f>'Energy consumption (raw)'!L247*Lists!$H$84</f>
        <v>0</v>
      </c>
      <c r="N297" s="179">
        <f>'Energy consumption (raw)'!M247*Lists!$H$84</f>
        <v>0</v>
      </c>
      <c r="O297" s="178">
        <f t="shared" si="60"/>
        <v>2232.7044899000002</v>
      </c>
      <c r="P297">
        <f>'Energy consumption (raw)'!N247*Lists!$H$85</f>
        <v>0</v>
      </c>
      <c r="Q297">
        <f>'Energy consumption (raw)'!O247*Lists!$H$86</f>
        <v>0</v>
      </c>
      <c r="R297">
        <f>'Energy consumption (raw)'!P247*Lists!$H$87</f>
        <v>0</v>
      </c>
      <c r="S297">
        <f>'Energy consumption (raw)'!Q247*Lists!$H$88</f>
        <v>0</v>
      </c>
      <c r="T297">
        <f>'Energy consumption (raw)'!R247*Lists!$H$89</f>
        <v>0</v>
      </c>
      <c r="U297">
        <f>'Energy consumption (raw)'!S247*Lists!$H$90</f>
        <v>0</v>
      </c>
      <c r="V297">
        <f>'Energy consumption (raw)'!T247*Lists!$H$91</f>
        <v>0</v>
      </c>
      <c r="W297">
        <f>'Energy consumption (raw)'!U247*Lists!$H$92</f>
        <v>0</v>
      </c>
      <c r="X297">
        <f>'Energy consumption (raw)'!V247*Lists!$H$93</f>
        <v>0</v>
      </c>
      <c r="Y297">
        <f>'Energy consumption (raw)'!W247*Lists!$H$94</f>
        <v>0</v>
      </c>
      <c r="Z297">
        <f>'Energy consumption (raw)'!X247*Lists!$H$96*1000000</f>
        <v>0</v>
      </c>
      <c r="AA297">
        <f>'Energy consumption (raw)'!Y247*Lists!$H$97</f>
        <v>0</v>
      </c>
      <c r="AB297">
        <f>'Energy consumption (raw)'!Z247*Lists!$H$96</f>
        <v>0</v>
      </c>
      <c r="AC297">
        <f>'Energy consumption (raw)'!AA247*Lists!$H$98</f>
        <v>0</v>
      </c>
      <c r="AD297">
        <f>'Energy consumption (raw)'!AB247*Lists!$H$99</f>
        <v>0</v>
      </c>
      <c r="AE297">
        <f>'Energy consumption (raw)'!AC247*Lists!$H$101</f>
        <v>0</v>
      </c>
      <c r="AF297">
        <f>'Energy consumption (raw)'!AD247*Lists!$H$101</f>
        <v>0</v>
      </c>
      <c r="AG297">
        <f>'Energy consumption (raw)'!AE247*Lists!$H$101</f>
        <v>0</v>
      </c>
      <c r="AH297">
        <f>'Energy consumption (raw)'!AF247*Lists!$H$100</f>
        <v>0</v>
      </c>
      <c r="AI297" s="167">
        <f t="shared" si="61"/>
        <v>2232.7044899000002</v>
      </c>
      <c r="AJ297" s="179">
        <f>'Energy consumption (raw)'!AG247</f>
        <v>2232.7044899000002</v>
      </c>
      <c r="AK297" s="179">
        <f>'Energy consumption (raw)'!AH247</f>
        <v>0</v>
      </c>
      <c r="AL297">
        <f>IF(ROUND(AI297,-3)=ROUND('Energy consumption (raw)'!AG247,-3),1,0)</f>
        <v>1</v>
      </c>
      <c r="AM297" s="179" t="str">
        <f>'Energy consumption (raw)'!AJ247</f>
        <v>2. Vinh Phuc</v>
      </c>
      <c r="AN297">
        <f>VLOOKUP(AM297,Lists!$F$9:$G$71,2,FALSE)</f>
        <v>1</v>
      </c>
    </row>
    <row r="298" spans="2:40" x14ac:dyDescent="0.25">
      <c r="B298" s="65" t="str">
        <f t="shared" si="59"/>
        <v>Industry146</v>
      </c>
      <c r="C298" s="179">
        <f>'Energy consumption (raw)'!B248</f>
        <v>146</v>
      </c>
      <c r="D298" s="179">
        <f>'Energy consumption (raw)'!C248</f>
        <v>0</v>
      </c>
      <c r="E298" s="179">
        <f>'Energy consumption (raw)'!D248</f>
        <v>0</v>
      </c>
      <c r="F298" s="179" t="str">
        <f>'Energy consumption (raw)'!E248</f>
        <v>Công nghiệp</v>
      </c>
      <c r="G298" s="179" t="str">
        <f>'Energy consumption (raw)'!F248</f>
        <v>Sãn xuất linh kiện điện tử</v>
      </c>
      <c r="H298" s="179" t="str">
        <f>'Energy consumption (raw)'!G248</f>
        <v>Industry</v>
      </c>
      <c r="I298" s="179" t="str">
        <f>'Energy consumption (raw)'!I248</f>
        <v>26 Manufacture of computer, electronic and optical products</v>
      </c>
      <c r="J298" s="179" t="str">
        <f>INDEX(Sector!$E$6:$E$46,MATCH('Energy consumption (toe)'!I298,Sector!$B$6:$B$46,FALSE))</f>
        <v>Manufacture of computer, electronic and optical products</v>
      </c>
      <c r="K298" s="179">
        <f>IFERROR('Energy consumption (raw)'!J248*Lists!$H$84,)</f>
        <v>2326.9550960000001</v>
      </c>
      <c r="L298" s="179">
        <f>'Energy consumption (raw)'!K248*Lists!$H$84</f>
        <v>0</v>
      </c>
      <c r="M298" s="179">
        <f>'Energy consumption (raw)'!L248*Lists!$H$84</f>
        <v>0</v>
      </c>
      <c r="N298" s="179">
        <f>'Energy consumption (raw)'!M248*Lists!$H$84</f>
        <v>0</v>
      </c>
      <c r="O298" s="178">
        <f t="shared" si="60"/>
        <v>2326.9550960000001</v>
      </c>
      <c r="P298">
        <f>'Energy consumption (raw)'!N248*Lists!$H$85</f>
        <v>0</v>
      </c>
      <c r="Q298">
        <f>'Energy consumption (raw)'!O248*Lists!$H$86</f>
        <v>0</v>
      </c>
      <c r="R298">
        <f>'Energy consumption (raw)'!P248*Lists!$H$87</f>
        <v>0</v>
      </c>
      <c r="S298">
        <f>'Energy consumption (raw)'!Q248*Lists!$H$88</f>
        <v>0</v>
      </c>
      <c r="T298">
        <f>'Energy consumption (raw)'!R248*Lists!$H$89</f>
        <v>0</v>
      </c>
      <c r="U298">
        <f>'Energy consumption (raw)'!S248*Lists!$H$90</f>
        <v>0</v>
      </c>
      <c r="V298">
        <f>'Energy consumption (raw)'!T248*Lists!$H$91</f>
        <v>0</v>
      </c>
      <c r="W298">
        <f>'Energy consumption (raw)'!U248*Lists!$H$92</f>
        <v>0</v>
      </c>
      <c r="X298">
        <f>'Energy consumption (raw)'!V248*Lists!$H$93</f>
        <v>0</v>
      </c>
      <c r="Y298">
        <f>'Energy consumption (raw)'!W248*Lists!$H$94</f>
        <v>0</v>
      </c>
      <c r="Z298">
        <f>'Energy consumption (raw)'!X248*Lists!$H$96*1000000</f>
        <v>0</v>
      </c>
      <c r="AA298">
        <f>'Energy consumption (raw)'!Y248*Lists!$H$97</f>
        <v>0</v>
      </c>
      <c r="AB298">
        <f>'Energy consumption (raw)'!Z248*Lists!$H$96</f>
        <v>0</v>
      </c>
      <c r="AC298">
        <f>'Energy consumption (raw)'!AA248*Lists!$H$98</f>
        <v>0</v>
      </c>
      <c r="AD298">
        <f>'Energy consumption (raw)'!AB248*Lists!$H$99</f>
        <v>0</v>
      </c>
      <c r="AE298">
        <f>'Energy consumption (raw)'!AC248*Lists!$H$101</f>
        <v>0</v>
      </c>
      <c r="AF298">
        <f>'Energy consumption (raw)'!AD248*Lists!$H$101</f>
        <v>0</v>
      </c>
      <c r="AG298">
        <f>'Energy consumption (raw)'!AE248*Lists!$H$101</f>
        <v>0</v>
      </c>
      <c r="AH298">
        <f>'Energy consumption (raw)'!AF248*Lists!$H$100</f>
        <v>0</v>
      </c>
      <c r="AI298" s="167">
        <f t="shared" si="61"/>
        <v>2326.9550960000001</v>
      </c>
      <c r="AJ298" s="179">
        <f>'Energy consumption (raw)'!AG248</f>
        <v>2326.9550960000001</v>
      </c>
      <c r="AK298" s="179">
        <f>'Energy consumption (raw)'!AH248</f>
        <v>0</v>
      </c>
      <c r="AL298">
        <f>IF(ROUND(AI298,-3)=ROUND('Energy consumption (raw)'!AG248,-3),1,0)</f>
        <v>1</v>
      </c>
      <c r="AM298" s="179" t="str">
        <f>'Energy consumption (raw)'!AJ248</f>
        <v>2. Vinh Phuc</v>
      </c>
      <c r="AN298">
        <f>VLOOKUP(AM298,Lists!$F$9:$G$71,2,FALSE)</f>
        <v>1</v>
      </c>
    </row>
    <row r="299" spans="2:40" x14ac:dyDescent="0.25">
      <c r="B299" s="65" t="str">
        <f t="shared" si="59"/>
        <v>Industry147</v>
      </c>
      <c r="C299" s="179">
        <f>'Energy consumption (raw)'!B249</f>
        <v>147</v>
      </c>
      <c r="D299" s="179">
        <f>'Energy consumption (raw)'!C249</f>
        <v>0</v>
      </c>
      <c r="E299" s="179">
        <f>'Energy consumption (raw)'!D249</f>
        <v>0</v>
      </c>
      <c r="F299" s="179" t="str">
        <f>'Energy consumption (raw)'!E249</f>
        <v>Công nghiệp</v>
      </c>
      <c r="G299" s="179" t="str">
        <f>'Energy consumption (raw)'!F249</f>
        <v>Sản xuất thức ăn gia súc, gia cầm và thuỷ sản</v>
      </c>
      <c r="H299" s="179" t="str">
        <f>'Energy consumption (raw)'!G249</f>
        <v>Industry</v>
      </c>
      <c r="I299" s="179" t="str">
        <f>'Energy consumption (raw)'!I249</f>
        <v>10 Manufacture of food products</v>
      </c>
      <c r="J299" s="179" t="str">
        <f>INDEX(Sector!$E$6:$E$46,MATCH('Energy consumption (toe)'!I299,Sector!$B$6:$B$46,FALSE))</f>
        <v>Manufacture of food products</v>
      </c>
      <c r="K299" s="179">
        <f>IFERROR('Energy consumption (raw)'!J249*Lists!$H$84,)</f>
        <v>1173.3134015000001</v>
      </c>
      <c r="L299" s="179">
        <f>'Energy consumption (raw)'!K249*Lists!$H$84</f>
        <v>0</v>
      </c>
      <c r="M299" s="179">
        <f>'Energy consumption (raw)'!L249*Lists!$H$84</f>
        <v>0</v>
      </c>
      <c r="N299" s="179">
        <f>'Energy consumption (raw)'!M249*Lists!$H$84</f>
        <v>0</v>
      </c>
      <c r="O299" s="178">
        <f t="shared" si="60"/>
        <v>1173.3134015000001</v>
      </c>
      <c r="P299">
        <f>'Energy consumption (raw)'!N249*Lists!$H$85</f>
        <v>0</v>
      </c>
      <c r="Q299">
        <f>'Energy consumption (raw)'!O249*Lists!$H$86</f>
        <v>0</v>
      </c>
      <c r="R299">
        <f>'Energy consumption (raw)'!P249*Lists!$H$87</f>
        <v>0</v>
      </c>
      <c r="S299">
        <f>'Energy consumption (raw)'!Q249*Lists!$H$88</f>
        <v>0</v>
      </c>
      <c r="T299">
        <f>'Energy consumption (raw)'!R249*Lists!$H$89</f>
        <v>0</v>
      </c>
      <c r="U299">
        <f>'Energy consumption (raw)'!S249*Lists!$H$90</f>
        <v>0</v>
      </c>
      <c r="V299">
        <f>'Energy consumption (raw)'!T249*Lists!$H$91</f>
        <v>0</v>
      </c>
      <c r="W299">
        <f>'Energy consumption (raw)'!U249*Lists!$H$92</f>
        <v>0</v>
      </c>
      <c r="X299">
        <f>'Energy consumption (raw)'!V249*Lists!$H$93</f>
        <v>0</v>
      </c>
      <c r="Y299">
        <f>'Energy consumption (raw)'!W249*Lists!$H$94</f>
        <v>0</v>
      </c>
      <c r="Z299">
        <f>'Energy consumption (raw)'!X249*Lists!$H$96*1000000</f>
        <v>0</v>
      </c>
      <c r="AA299">
        <f>'Energy consumption (raw)'!Y249*Lists!$H$97</f>
        <v>0</v>
      </c>
      <c r="AB299">
        <f>'Energy consumption (raw)'!Z249*Lists!$H$96</f>
        <v>0</v>
      </c>
      <c r="AC299">
        <f>'Energy consumption (raw)'!AA249*Lists!$H$98</f>
        <v>0</v>
      </c>
      <c r="AD299">
        <f>'Energy consumption (raw)'!AB249*Lists!$H$99</f>
        <v>0</v>
      </c>
      <c r="AE299">
        <f>'Energy consumption (raw)'!AC249*Lists!$H$101</f>
        <v>0</v>
      </c>
      <c r="AF299">
        <f>'Energy consumption (raw)'!AD249*Lists!$H$101</f>
        <v>0</v>
      </c>
      <c r="AG299">
        <f>'Energy consumption (raw)'!AE249*Lists!$H$101</f>
        <v>0</v>
      </c>
      <c r="AH299">
        <f>'Energy consumption (raw)'!AF249*Lists!$H$100</f>
        <v>0</v>
      </c>
      <c r="AI299" s="167">
        <f t="shared" si="61"/>
        <v>1173.3134015000001</v>
      </c>
      <c r="AJ299" s="179">
        <f>'Energy consumption (raw)'!AG249</f>
        <v>1173.3134015000001</v>
      </c>
      <c r="AK299" s="179">
        <f>'Energy consumption (raw)'!AH249</f>
        <v>0</v>
      </c>
      <c r="AL299">
        <f>IF(ROUND(AI299,-3)=ROUND('Energy consumption (raw)'!AG249,-3),1,0)</f>
        <v>1</v>
      </c>
      <c r="AM299" s="179" t="str">
        <f>'Energy consumption (raw)'!AJ249</f>
        <v>2. Vinh Phuc</v>
      </c>
      <c r="AN299">
        <f>VLOOKUP(AM299,Lists!$F$9:$G$71,2,FALSE)</f>
        <v>1</v>
      </c>
    </row>
    <row r="300" spans="2:40" x14ac:dyDescent="0.25">
      <c r="B300" s="65" t="str">
        <f t="shared" si="59"/>
        <v>Industry148</v>
      </c>
      <c r="C300" s="179">
        <f>'Energy consumption (raw)'!B250</f>
        <v>148</v>
      </c>
      <c r="D300" s="179">
        <f>'Energy consumption (raw)'!C250</f>
        <v>0</v>
      </c>
      <c r="E300" s="179">
        <f>'Energy consumption (raw)'!D250</f>
        <v>0</v>
      </c>
      <c r="F300" s="179" t="str">
        <f>'Energy consumption (raw)'!E250</f>
        <v>Công nghiệp</v>
      </c>
      <c r="G300" s="179" t="str">
        <f>'Energy consumption (raw)'!F250</f>
        <v>Sản xuất khác chưa được phân vào đâu</v>
      </c>
      <c r="H300" s="179" t="str">
        <f>'Energy consumption (raw)'!G250</f>
        <v>Industry</v>
      </c>
      <c r="I300" s="179" t="str">
        <f>'Energy consumption (raw)'!I250</f>
        <v>32 Other manufacturing</v>
      </c>
      <c r="J300" s="179" t="str">
        <f>INDEX(Sector!$E$6:$E$46,MATCH('Energy consumption (toe)'!I300,Sector!$B$6:$B$46,FALSE))</f>
        <v>Other manufacturing</v>
      </c>
      <c r="K300" s="179">
        <f>IFERROR('Energy consumption (raw)'!J250*Lists!$H$84,)</f>
        <v>1054.1444255000001</v>
      </c>
      <c r="L300" s="179">
        <f>'Energy consumption (raw)'!K250*Lists!$H$84</f>
        <v>0</v>
      </c>
      <c r="M300" s="179">
        <f>'Energy consumption (raw)'!L250*Lists!$H$84</f>
        <v>0</v>
      </c>
      <c r="N300" s="179">
        <f>'Energy consumption (raw)'!M250*Lists!$H$84</f>
        <v>0</v>
      </c>
      <c r="O300" s="178">
        <f t="shared" si="60"/>
        <v>1054.1444255000001</v>
      </c>
      <c r="P300">
        <f>'Energy consumption (raw)'!N250*Lists!$H$85</f>
        <v>0</v>
      </c>
      <c r="Q300">
        <f>'Energy consumption (raw)'!O250*Lists!$H$86</f>
        <v>0</v>
      </c>
      <c r="R300">
        <f>'Energy consumption (raw)'!P250*Lists!$H$87</f>
        <v>0</v>
      </c>
      <c r="S300">
        <f>'Energy consumption (raw)'!Q250*Lists!$H$88</f>
        <v>0</v>
      </c>
      <c r="T300">
        <f>'Energy consumption (raw)'!R250*Lists!$H$89</f>
        <v>0</v>
      </c>
      <c r="U300">
        <f>'Energy consumption (raw)'!S250*Lists!$H$90</f>
        <v>0</v>
      </c>
      <c r="V300">
        <f>'Energy consumption (raw)'!T250*Lists!$H$91</f>
        <v>0</v>
      </c>
      <c r="W300">
        <f>'Energy consumption (raw)'!U250*Lists!$H$92</f>
        <v>0</v>
      </c>
      <c r="X300">
        <f>'Energy consumption (raw)'!V250*Lists!$H$93</f>
        <v>0</v>
      </c>
      <c r="Y300">
        <f>'Energy consumption (raw)'!W250*Lists!$H$94</f>
        <v>0</v>
      </c>
      <c r="Z300">
        <f>'Energy consumption (raw)'!X250*Lists!$H$96*1000000</f>
        <v>0</v>
      </c>
      <c r="AA300">
        <f>'Energy consumption (raw)'!Y250*Lists!$H$97</f>
        <v>0</v>
      </c>
      <c r="AB300">
        <f>'Energy consumption (raw)'!Z250*Lists!$H$96</f>
        <v>0</v>
      </c>
      <c r="AC300">
        <f>'Energy consumption (raw)'!AA250*Lists!$H$98</f>
        <v>0</v>
      </c>
      <c r="AD300">
        <f>'Energy consumption (raw)'!AB250*Lists!$H$99</f>
        <v>0</v>
      </c>
      <c r="AE300">
        <f>'Energy consumption (raw)'!AC250*Lists!$H$101</f>
        <v>0</v>
      </c>
      <c r="AF300">
        <f>'Energy consumption (raw)'!AD250*Lists!$H$101</f>
        <v>0</v>
      </c>
      <c r="AG300">
        <f>'Energy consumption (raw)'!AE250*Lists!$H$101</f>
        <v>0</v>
      </c>
      <c r="AH300">
        <f>'Energy consumption (raw)'!AF250*Lists!$H$100</f>
        <v>0</v>
      </c>
      <c r="AI300" s="167">
        <f t="shared" si="61"/>
        <v>1054.1444255000001</v>
      </c>
      <c r="AJ300" s="179">
        <f>'Energy consumption (raw)'!AG250</f>
        <v>1054.1444255000001</v>
      </c>
      <c r="AK300" s="179">
        <f>'Energy consumption (raw)'!AH250</f>
        <v>0</v>
      </c>
      <c r="AL300">
        <f>IF(ROUND(AI300,-3)=ROUND('Energy consumption (raw)'!AG250,-3),1,0)</f>
        <v>1</v>
      </c>
      <c r="AM300" s="179" t="str">
        <f>'Energy consumption (raw)'!AJ250</f>
        <v>2. Vinh Phuc</v>
      </c>
      <c r="AN300">
        <f>VLOOKUP(AM300,Lists!$F$9:$G$71,2,FALSE)</f>
        <v>1</v>
      </c>
    </row>
    <row r="301" spans="2:40" x14ac:dyDescent="0.25">
      <c r="B301" s="65" t="str">
        <f t="shared" si="59"/>
        <v>Industry149</v>
      </c>
      <c r="C301" s="179">
        <f>'Energy consumption (raw)'!B251</f>
        <v>149</v>
      </c>
      <c r="D301" s="179">
        <f>'Energy consumption (raw)'!C251</f>
        <v>0</v>
      </c>
      <c r="E301" s="179">
        <f>'Energy consumption (raw)'!D251</f>
        <v>0</v>
      </c>
      <c r="F301" s="179" t="str">
        <f>'Energy consumption (raw)'!E251</f>
        <v>Công nghiệp</v>
      </c>
      <c r="G301" s="179" t="str">
        <f>'Energy consumption (raw)'!F251</f>
        <v>Sãn xuất linh kiện điện tử</v>
      </c>
      <c r="H301" s="179" t="str">
        <f>'Energy consumption (raw)'!G251</f>
        <v>Industry</v>
      </c>
      <c r="I301" s="179" t="str">
        <f>'Energy consumption (raw)'!I251</f>
        <v>26 Manufacture of computer, electronic and optical products</v>
      </c>
      <c r="J301" s="179" t="str">
        <f>INDEX(Sector!$E$6:$E$46,MATCH('Energy consumption (toe)'!I301,Sector!$B$6:$B$46,FALSE))</f>
        <v>Manufacture of computer, electronic and optical products</v>
      </c>
      <c r="K301" s="179">
        <f>IFERROR('Energy consumption (raw)'!J251*Lists!$H$84,)</f>
        <v>0</v>
      </c>
      <c r="L301" s="179">
        <f>'Energy consumption (raw)'!K251*Lists!$H$84</f>
        <v>0</v>
      </c>
      <c r="M301" s="179">
        <f>'Energy consumption (raw)'!L251*Lists!$H$84</f>
        <v>0</v>
      </c>
      <c r="N301" s="179">
        <f>'Energy consumption (raw)'!M251*Lists!$H$84</f>
        <v>0</v>
      </c>
      <c r="O301" s="178">
        <f t="shared" si="60"/>
        <v>0</v>
      </c>
      <c r="P301">
        <f>'Energy consumption (raw)'!N251*Lists!$H$85</f>
        <v>0</v>
      </c>
      <c r="Q301">
        <f>'Energy consumption (raw)'!O251*Lists!$H$86</f>
        <v>0</v>
      </c>
      <c r="R301">
        <f>'Energy consumption (raw)'!P251*Lists!$H$87</f>
        <v>0</v>
      </c>
      <c r="S301">
        <f>'Energy consumption (raw)'!Q251*Lists!$H$88</f>
        <v>0</v>
      </c>
      <c r="T301">
        <f>'Energy consumption (raw)'!R251*Lists!$H$89</f>
        <v>0</v>
      </c>
      <c r="U301">
        <f>'Energy consumption (raw)'!S251*Lists!$H$90</f>
        <v>0</v>
      </c>
      <c r="V301">
        <f>'Energy consumption (raw)'!T251*Lists!$H$91</f>
        <v>0</v>
      </c>
      <c r="W301">
        <f>'Energy consumption (raw)'!U251*Lists!$H$92</f>
        <v>0</v>
      </c>
      <c r="X301">
        <f>'Energy consumption (raw)'!V251*Lists!$H$93</f>
        <v>0</v>
      </c>
      <c r="Y301">
        <f>'Energy consumption (raw)'!W251*Lists!$H$94</f>
        <v>0</v>
      </c>
      <c r="Z301">
        <f>'Energy consumption (raw)'!X251*Lists!$H$96*1000000</f>
        <v>0</v>
      </c>
      <c r="AA301">
        <f>'Energy consumption (raw)'!Y251*Lists!$H$97</f>
        <v>0</v>
      </c>
      <c r="AB301">
        <f>'Energy consumption (raw)'!Z251*Lists!$H$96</f>
        <v>0</v>
      </c>
      <c r="AC301">
        <f>'Energy consumption (raw)'!AA251*Lists!$H$98</f>
        <v>0</v>
      </c>
      <c r="AD301">
        <f>'Energy consumption (raw)'!AB251*Lists!$H$99</f>
        <v>0</v>
      </c>
      <c r="AE301">
        <f>'Energy consumption (raw)'!AC251*Lists!$H$101</f>
        <v>0</v>
      </c>
      <c r="AF301">
        <f>'Energy consumption (raw)'!AD251*Lists!$H$101</f>
        <v>0</v>
      </c>
      <c r="AG301">
        <f>'Energy consumption (raw)'!AE251*Lists!$H$101</f>
        <v>0</v>
      </c>
      <c r="AH301">
        <f>'Energy consumption (raw)'!AF251*Lists!$H$100</f>
        <v>0</v>
      </c>
      <c r="AI301" s="167">
        <f t="shared" si="61"/>
        <v>2751</v>
      </c>
      <c r="AJ301" s="179">
        <f>'Energy consumption (raw)'!AG251</f>
        <v>2751</v>
      </c>
      <c r="AK301" s="179">
        <f>'Energy consumption (raw)'!AH251</f>
        <v>2521</v>
      </c>
      <c r="AL301">
        <f>IF(ROUND(AI301,-3)=ROUND('Energy consumption (raw)'!AG251,-3),1,0)</f>
        <v>1</v>
      </c>
      <c r="AM301" s="179" t="str">
        <f>'Energy consumption (raw)'!AJ251</f>
        <v>2. Vinh Phuc</v>
      </c>
      <c r="AN301">
        <f>VLOOKUP(AM301,Lists!$F$9:$G$71,2,FALSE)</f>
        <v>1</v>
      </c>
    </row>
    <row r="302" spans="2:40" x14ac:dyDescent="0.25">
      <c r="B302" s="65" t="str">
        <f t="shared" si="59"/>
        <v>Industry150</v>
      </c>
      <c r="C302" s="179">
        <f>'Energy consumption (raw)'!B252</f>
        <v>150</v>
      </c>
      <c r="D302" s="179">
        <f>'Energy consumption (raw)'!C252</f>
        <v>0</v>
      </c>
      <c r="E302" s="179">
        <f>'Energy consumption (raw)'!D252</f>
        <v>0</v>
      </c>
      <c r="F302" s="179" t="str">
        <f>'Energy consumption (raw)'!E252</f>
        <v>Công nghiệp</v>
      </c>
      <c r="G302" s="179" t="str">
        <f>'Energy consumption (raw)'!F252</f>
        <v>Sãn xuất linh kiện điện tử</v>
      </c>
      <c r="H302" s="179" t="str">
        <f>'Energy consumption (raw)'!G252</f>
        <v>Industry</v>
      </c>
      <c r="I302" s="179" t="str">
        <f>'Energy consumption (raw)'!I252</f>
        <v>26 Manufacture of computer, electronic and optical products</v>
      </c>
      <c r="J302" s="179" t="str">
        <f>INDEX(Sector!$E$6:$E$46,MATCH('Energy consumption (toe)'!I302,Sector!$B$6:$B$46,FALSE))</f>
        <v>Manufacture of computer, electronic and optical products</v>
      </c>
      <c r="K302" s="179">
        <f>IFERROR('Energy consumption (raw)'!J252*Lists!$H$84,)</f>
        <v>0</v>
      </c>
      <c r="L302" s="179">
        <f>'Energy consumption (raw)'!K252*Lists!$H$84</f>
        <v>0</v>
      </c>
      <c r="M302" s="179">
        <f>'Energy consumption (raw)'!L252*Lists!$H$84</f>
        <v>0</v>
      </c>
      <c r="N302" s="179">
        <f>'Energy consumption (raw)'!M252*Lists!$H$84</f>
        <v>0</v>
      </c>
      <c r="O302" s="178">
        <f t="shared" si="60"/>
        <v>0</v>
      </c>
      <c r="P302">
        <f>'Energy consumption (raw)'!N252*Lists!$H$85</f>
        <v>0</v>
      </c>
      <c r="Q302">
        <f>'Energy consumption (raw)'!O252*Lists!$H$86</f>
        <v>0</v>
      </c>
      <c r="R302">
        <f>'Energy consumption (raw)'!P252*Lists!$H$87</f>
        <v>0</v>
      </c>
      <c r="S302">
        <f>'Energy consumption (raw)'!Q252*Lists!$H$88</f>
        <v>0</v>
      </c>
      <c r="T302">
        <f>'Energy consumption (raw)'!R252*Lists!$H$89</f>
        <v>0</v>
      </c>
      <c r="U302">
        <f>'Energy consumption (raw)'!S252*Lists!$H$90</f>
        <v>0</v>
      </c>
      <c r="V302">
        <f>'Energy consumption (raw)'!T252*Lists!$H$91</f>
        <v>0</v>
      </c>
      <c r="W302">
        <f>'Energy consumption (raw)'!U252*Lists!$H$92</f>
        <v>0</v>
      </c>
      <c r="X302">
        <f>'Energy consumption (raw)'!V252*Lists!$H$93</f>
        <v>0</v>
      </c>
      <c r="Y302">
        <f>'Energy consumption (raw)'!W252*Lists!$H$94</f>
        <v>0</v>
      </c>
      <c r="Z302">
        <f>'Energy consumption (raw)'!X252*Lists!$H$96*1000000</f>
        <v>0</v>
      </c>
      <c r="AA302">
        <f>'Energy consumption (raw)'!Y252*Lists!$H$97</f>
        <v>0</v>
      </c>
      <c r="AB302">
        <f>'Energy consumption (raw)'!Z252*Lists!$H$96</f>
        <v>0</v>
      </c>
      <c r="AC302">
        <f>'Energy consumption (raw)'!AA252*Lists!$H$98</f>
        <v>0</v>
      </c>
      <c r="AD302">
        <f>'Energy consumption (raw)'!AB252*Lists!$H$99</f>
        <v>0</v>
      </c>
      <c r="AE302">
        <f>'Energy consumption (raw)'!AC252*Lists!$H$101</f>
        <v>0</v>
      </c>
      <c r="AF302">
        <f>'Energy consumption (raw)'!AD252*Lists!$H$101</f>
        <v>0</v>
      </c>
      <c r="AG302">
        <f>'Energy consumption (raw)'!AE252*Lists!$H$101</f>
        <v>0</v>
      </c>
      <c r="AH302">
        <f>'Energy consumption (raw)'!AF252*Lists!$H$100</f>
        <v>0</v>
      </c>
      <c r="AI302" s="167">
        <f t="shared" si="61"/>
        <v>1681</v>
      </c>
      <c r="AJ302" s="179">
        <f>'Energy consumption (raw)'!AG252</f>
        <v>1681</v>
      </c>
      <c r="AK302" s="179">
        <f>'Energy consumption (raw)'!AH252</f>
        <v>1582</v>
      </c>
      <c r="AL302">
        <f>IF(ROUND(AI302,-3)=ROUND('Energy consumption (raw)'!AG252,-3),1,0)</f>
        <v>1</v>
      </c>
      <c r="AM302" s="179" t="str">
        <f>'Energy consumption (raw)'!AJ252</f>
        <v>2. Vinh Phuc</v>
      </c>
      <c r="AN302">
        <f>VLOOKUP(AM302,Lists!$F$9:$G$71,2,FALSE)</f>
        <v>1</v>
      </c>
    </row>
    <row r="303" spans="2:40" x14ac:dyDescent="0.25">
      <c r="B303" s="65" t="str">
        <f t="shared" si="59"/>
        <v>Industry151</v>
      </c>
      <c r="C303" s="179">
        <f>'Energy consumption (raw)'!B253</f>
        <v>151</v>
      </c>
      <c r="D303" s="179">
        <f>'Energy consumption (raw)'!C253</f>
        <v>0</v>
      </c>
      <c r="E303" s="179">
        <f>'Energy consumption (raw)'!D253</f>
        <v>0</v>
      </c>
      <c r="F303" s="179" t="str">
        <f>'Energy consumption (raw)'!E253</f>
        <v>Công nghiệp</v>
      </c>
      <c r="G303" s="179" t="str">
        <f>'Energy consumption (raw)'!F253</f>
        <v>Đúc sắt thép</v>
      </c>
      <c r="H303" s="179" t="str">
        <f>'Energy consumption (raw)'!G253</f>
        <v>Industry</v>
      </c>
      <c r="I303" s="179" t="str">
        <f>'Energy consumption (raw)'!I253</f>
        <v>25 Manufacture of fabricated metal products, except machinery and equipment</v>
      </c>
      <c r="J303" s="179" t="str">
        <f>INDEX(Sector!$E$6:$E$46,MATCH('Energy consumption (toe)'!I303,Sector!$B$6:$B$46,FALSE))</f>
        <v>Manufacture of fabricated metal products, except machinery and equipment</v>
      </c>
      <c r="K303" s="179">
        <f>IFERROR('Energy consumption (raw)'!J253*Lists!$H$84,)</f>
        <v>0</v>
      </c>
      <c r="L303" s="179">
        <f>'Energy consumption (raw)'!K253*Lists!$H$84</f>
        <v>0</v>
      </c>
      <c r="M303" s="179">
        <f>'Energy consumption (raw)'!L253*Lists!$H$84</f>
        <v>0</v>
      </c>
      <c r="N303" s="179">
        <f>'Energy consumption (raw)'!M253*Lists!$H$84</f>
        <v>0</v>
      </c>
      <c r="O303" s="178">
        <f t="shared" si="60"/>
        <v>0</v>
      </c>
      <c r="P303">
        <f>'Energy consumption (raw)'!N253*Lists!$H$85</f>
        <v>0</v>
      </c>
      <c r="Q303">
        <f>'Energy consumption (raw)'!O253*Lists!$H$86</f>
        <v>0</v>
      </c>
      <c r="R303">
        <f>'Energy consumption (raw)'!P253*Lists!$H$87</f>
        <v>0</v>
      </c>
      <c r="S303">
        <f>'Energy consumption (raw)'!Q253*Lists!$H$88</f>
        <v>0</v>
      </c>
      <c r="T303">
        <f>'Energy consumption (raw)'!R253*Lists!$H$89</f>
        <v>0</v>
      </c>
      <c r="U303">
        <f>'Energy consumption (raw)'!S253*Lists!$H$90</f>
        <v>0</v>
      </c>
      <c r="V303">
        <f>'Energy consumption (raw)'!T253*Lists!$H$91</f>
        <v>0</v>
      </c>
      <c r="W303">
        <f>'Energy consumption (raw)'!U253*Lists!$H$92</f>
        <v>0</v>
      </c>
      <c r="X303">
        <f>'Energy consumption (raw)'!V253*Lists!$H$93</f>
        <v>0</v>
      </c>
      <c r="Y303">
        <f>'Energy consumption (raw)'!W253*Lists!$H$94</f>
        <v>0</v>
      </c>
      <c r="Z303">
        <f>'Energy consumption (raw)'!X253*Lists!$H$96*1000000</f>
        <v>0</v>
      </c>
      <c r="AA303">
        <f>'Energy consumption (raw)'!Y253*Lists!$H$97</f>
        <v>0</v>
      </c>
      <c r="AB303">
        <f>'Energy consumption (raw)'!Z253*Lists!$H$96</f>
        <v>0</v>
      </c>
      <c r="AC303">
        <f>'Energy consumption (raw)'!AA253*Lists!$H$98</f>
        <v>0</v>
      </c>
      <c r="AD303">
        <f>'Energy consumption (raw)'!AB253*Lists!$H$99</f>
        <v>0</v>
      </c>
      <c r="AE303">
        <f>'Energy consumption (raw)'!AC253*Lists!$H$101</f>
        <v>0</v>
      </c>
      <c r="AF303">
        <f>'Energy consumption (raw)'!AD253*Lists!$H$101</f>
        <v>0</v>
      </c>
      <c r="AG303">
        <f>'Energy consumption (raw)'!AE253*Lists!$H$101</f>
        <v>0</v>
      </c>
      <c r="AH303">
        <f>'Energy consumption (raw)'!AF253*Lists!$H$100</f>
        <v>0</v>
      </c>
      <c r="AI303" s="167">
        <f t="shared" si="61"/>
        <v>1680</v>
      </c>
      <c r="AJ303" s="179">
        <f>'Energy consumption (raw)'!AG253</f>
        <v>1680</v>
      </c>
      <c r="AK303" s="179">
        <f>'Energy consumption (raw)'!AH253</f>
        <v>1788</v>
      </c>
      <c r="AL303">
        <f>IF(ROUND(AI303,-3)=ROUND('Energy consumption (raw)'!AG253,-3),1,0)</f>
        <v>1</v>
      </c>
      <c r="AM303" s="179" t="str">
        <f>'Energy consumption (raw)'!AJ253</f>
        <v>2. Vinh Phuc</v>
      </c>
      <c r="AN303">
        <f>VLOOKUP(AM303,Lists!$F$9:$G$71,2,FALSE)</f>
        <v>1</v>
      </c>
    </row>
    <row r="304" spans="2:40" x14ac:dyDescent="0.25">
      <c r="B304" s="65" t="str">
        <f t="shared" si="59"/>
        <v>Industry152</v>
      </c>
      <c r="C304" s="179">
        <f>'Energy consumption (raw)'!B254</f>
        <v>152</v>
      </c>
      <c r="D304" s="179">
        <f>'Energy consumption (raw)'!C254</f>
        <v>0</v>
      </c>
      <c r="E304" s="179">
        <f>'Energy consumption (raw)'!D254</f>
        <v>0</v>
      </c>
      <c r="F304" s="179" t="str">
        <f>'Energy consumption (raw)'!E254</f>
        <v>Công nghiệp</v>
      </c>
      <c r="G304" s="179" t="str">
        <f>'Energy consumption (raw)'!F254</f>
        <v>Sãn xuất linh kiện điện tử</v>
      </c>
      <c r="H304" s="179" t="str">
        <f>'Energy consumption (raw)'!G254</f>
        <v>Industry</v>
      </c>
      <c r="I304" s="179" t="str">
        <f>'Energy consumption (raw)'!I254</f>
        <v>26 Manufacture of computer, electronic and optical products</v>
      </c>
      <c r="J304" s="179" t="str">
        <f>INDEX(Sector!$E$6:$E$46,MATCH('Energy consumption (toe)'!I304,Sector!$B$6:$B$46,FALSE))</f>
        <v>Manufacture of computer, electronic and optical products</v>
      </c>
      <c r="K304" s="179">
        <f>IFERROR('Energy consumption (raw)'!J254*Lists!$H$84,)</f>
        <v>0</v>
      </c>
      <c r="L304" s="179">
        <f>'Energy consumption (raw)'!K254*Lists!$H$84</f>
        <v>7828.1648544000009</v>
      </c>
      <c r="M304" s="179">
        <f>'Energy consumption (raw)'!L254*Lists!$H$84</f>
        <v>0</v>
      </c>
      <c r="N304" s="179">
        <f>'Energy consumption (raw)'!M254*Lists!$H$84</f>
        <v>0</v>
      </c>
      <c r="O304" s="178">
        <f t="shared" si="60"/>
        <v>7828.1648544000009</v>
      </c>
      <c r="P304">
        <f>'Energy consumption (raw)'!N254*Lists!$H$85</f>
        <v>0</v>
      </c>
      <c r="Q304">
        <f>'Energy consumption (raw)'!O254*Lists!$H$86</f>
        <v>0</v>
      </c>
      <c r="R304">
        <f>'Energy consumption (raw)'!P254*Lists!$H$87</f>
        <v>0</v>
      </c>
      <c r="S304">
        <f>'Energy consumption (raw)'!Q254*Lists!$H$88</f>
        <v>0</v>
      </c>
      <c r="T304">
        <f>'Energy consumption (raw)'!R254*Lists!$H$89</f>
        <v>72.127270199999998</v>
      </c>
      <c r="U304">
        <f>'Energy consumption (raw)'!S254*Lists!$H$90</f>
        <v>69.295600000000007</v>
      </c>
      <c r="V304">
        <f>'Energy consumption (raw)'!T254*Lists!$H$91</f>
        <v>0</v>
      </c>
      <c r="W304">
        <f>'Energy consumption (raw)'!U254*Lists!$H$92</f>
        <v>0</v>
      </c>
      <c r="X304">
        <f>'Energy consumption (raw)'!V254*Lists!$H$93</f>
        <v>36.407699999999998</v>
      </c>
      <c r="Y304">
        <f>'Energy consumption (raw)'!W254*Lists!$H$94</f>
        <v>0</v>
      </c>
      <c r="Z304">
        <f>'Energy consumption (raw)'!X254*Lists!$H$96*1000000</f>
        <v>0</v>
      </c>
      <c r="AA304">
        <f>'Energy consumption (raw)'!Y254*Lists!$H$97</f>
        <v>38.141280000000002</v>
      </c>
      <c r="AB304">
        <f>'Energy consumption (raw)'!Z254*Lists!$H$96</f>
        <v>0</v>
      </c>
      <c r="AC304">
        <f>'Energy consumption (raw)'!AA254*Lists!$H$98</f>
        <v>0</v>
      </c>
      <c r="AD304">
        <f>'Energy consumption (raw)'!AB254*Lists!$H$99</f>
        <v>0</v>
      </c>
      <c r="AE304">
        <f>'Energy consumption (raw)'!AC254*Lists!$H$101</f>
        <v>0</v>
      </c>
      <c r="AF304">
        <f>'Energy consumption (raw)'!AD254*Lists!$H$101</f>
        <v>0</v>
      </c>
      <c r="AG304">
        <f>'Energy consumption (raw)'!AE254*Lists!$H$101</f>
        <v>0</v>
      </c>
      <c r="AH304">
        <f>'Energy consumption (raw)'!AF254*Lists!$H$100</f>
        <v>0</v>
      </c>
      <c r="AI304" s="167">
        <f t="shared" si="61"/>
        <v>8044.1367046000005</v>
      </c>
      <c r="AJ304" s="179">
        <f>'Energy consumption (raw)'!AG254</f>
        <v>8044.1367046000005</v>
      </c>
      <c r="AK304" s="179">
        <f>'Energy consumption (raw)'!AH254</f>
        <v>8983</v>
      </c>
      <c r="AL304">
        <f>IF(ROUND(AI304,-3)=ROUND('Energy consumption (raw)'!AG254,-3),1,0)</f>
        <v>1</v>
      </c>
      <c r="AM304" s="179" t="str">
        <f>'Energy consumption (raw)'!AJ254</f>
        <v>3. Bac Ninh</v>
      </c>
      <c r="AN304">
        <f>VLOOKUP(AM304,Lists!$F$9:$G$71,2,FALSE)</f>
        <v>1</v>
      </c>
    </row>
    <row r="305" spans="2:40" x14ac:dyDescent="0.25">
      <c r="B305" s="65" t="str">
        <f t="shared" si="59"/>
        <v>Industry153</v>
      </c>
      <c r="C305" s="179">
        <f>'Energy consumption (raw)'!B255</f>
        <v>153</v>
      </c>
      <c r="D305" s="179">
        <f>'Energy consumption (raw)'!C255</f>
        <v>0</v>
      </c>
      <c r="E305" s="179">
        <f>'Energy consumption (raw)'!D255</f>
        <v>0</v>
      </c>
      <c r="F305" s="179" t="str">
        <f>'Energy consumption (raw)'!E255</f>
        <v>Công nghiệp</v>
      </c>
      <c r="G305" s="179" t="str">
        <f>'Energy consumption (raw)'!F255</f>
        <v>Sản xuất thiết bị điện, chiếu sáng</v>
      </c>
      <c r="H305" s="179" t="str">
        <f>'Energy consumption (raw)'!G255</f>
        <v>Industry</v>
      </c>
      <c r="I305" s="179" t="str">
        <f>'Energy consumption (raw)'!I255</f>
        <v>27 Manufacture of electrical equipment</v>
      </c>
      <c r="J305" s="179" t="str">
        <f>INDEX(Sector!$E$6:$E$46,MATCH('Energy consumption (toe)'!I305,Sector!$B$6:$B$46,FALSE))</f>
        <v>Manufacture of electrical equipment</v>
      </c>
      <c r="K305" s="179">
        <f>IFERROR('Energy consumption (raw)'!J255*Lists!$H$84,)</f>
        <v>0</v>
      </c>
      <c r="L305" s="179">
        <f>'Energy consumption (raw)'!K255*Lists!$H$84</f>
        <v>3391.0108277000004</v>
      </c>
      <c r="M305" s="179">
        <f>'Energy consumption (raw)'!L255*Lists!$H$84</f>
        <v>0</v>
      </c>
      <c r="N305" s="179">
        <f>'Energy consumption (raw)'!M255*Lists!$H$84</f>
        <v>0</v>
      </c>
      <c r="O305" s="178">
        <f t="shared" si="60"/>
        <v>3391.0108277000004</v>
      </c>
      <c r="P305">
        <f>'Energy consumption (raw)'!N255*Lists!$H$85</f>
        <v>0</v>
      </c>
      <c r="Q305">
        <f>'Energy consumption (raw)'!O255*Lists!$H$86</f>
        <v>0</v>
      </c>
      <c r="R305">
        <f>'Energy consumption (raw)'!P255*Lists!$H$87</f>
        <v>0</v>
      </c>
      <c r="S305">
        <f>'Energy consumption (raw)'!Q255*Lists!$H$88</f>
        <v>0</v>
      </c>
      <c r="T305">
        <f>'Energy consumption (raw)'!R255*Lists!$H$89</f>
        <v>0</v>
      </c>
      <c r="U305">
        <f>'Energy consumption (raw)'!S255*Lists!$H$90</f>
        <v>0</v>
      </c>
      <c r="V305">
        <f>'Energy consumption (raw)'!T255*Lists!$H$91</f>
        <v>0</v>
      </c>
      <c r="W305">
        <f>'Energy consumption (raw)'!U255*Lists!$H$92</f>
        <v>0</v>
      </c>
      <c r="X305">
        <f>'Energy consumption (raw)'!V255*Lists!$H$93</f>
        <v>0</v>
      </c>
      <c r="Y305">
        <f>'Energy consumption (raw)'!W255*Lists!$H$94</f>
        <v>0</v>
      </c>
      <c r="Z305">
        <f>'Energy consumption (raw)'!X255*Lists!$H$96*1000000</f>
        <v>0</v>
      </c>
      <c r="AA305">
        <f>'Energy consumption (raw)'!Y255*Lists!$H$97</f>
        <v>1843.19</v>
      </c>
      <c r="AB305">
        <f>'Energy consumption (raw)'!Z255*Lists!$H$96</f>
        <v>0</v>
      </c>
      <c r="AC305">
        <f>'Energy consumption (raw)'!AA255*Lists!$H$98</f>
        <v>0</v>
      </c>
      <c r="AD305">
        <f>'Energy consumption (raw)'!AB255*Lists!$H$99</f>
        <v>0</v>
      </c>
      <c r="AE305">
        <f>'Energy consumption (raw)'!AC255*Lists!$H$101</f>
        <v>0</v>
      </c>
      <c r="AF305">
        <f>'Energy consumption (raw)'!AD255*Lists!$H$101</f>
        <v>0</v>
      </c>
      <c r="AG305">
        <f>'Energy consumption (raw)'!AE255*Lists!$H$101</f>
        <v>0</v>
      </c>
      <c r="AH305">
        <f>'Energy consumption (raw)'!AF255*Lists!$H$100</f>
        <v>0</v>
      </c>
      <c r="AI305" s="167">
        <f t="shared" si="61"/>
        <v>5234.2008277000004</v>
      </c>
      <c r="AJ305" s="179">
        <f>'Energy consumption (raw)'!AG255</f>
        <v>5234.2008277000004</v>
      </c>
      <c r="AK305" s="179">
        <f>'Energy consumption (raw)'!AH255</f>
        <v>4888</v>
      </c>
      <c r="AL305">
        <f>IF(ROUND(AI305,-3)=ROUND('Energy consumption (raw)'!AG255,-3),1,0)</f>
        <v>1</v>
      </c>
      <c r="AM305" s="179" t="str">
        <f>'Energy consumption (raw)'!AJ255</f>
        <v>3. Bac Ninh</v>
      </c>
      <c r="AN305">
        <f>VLOOKUP(AM305,Lists!$F$9:$G$71,2,FALSE)</f>
        <v>1</v>
      </c>
    </row>
    <row r="306" spans="2:40" x14ac:dyDescent="0.25">
      <c r="B306" s="65" t="str">
        <f t="shared" si="59"/>
        <v>Industry154</v>
      </c>
      <c r="C306" s="179">
        <f>'Energy consumption (raw)'!B256</f>
        <v>154</v>
      </c>
      <c r="D306" s="179">
        <f>'Energy consumption (raw)'!C256</f>
        <v>0</v>
      </c>
      <c r="E306" s="179">
        <f>'Energy consumption (raw)'!D256</f>
        <v>0</v>
      </c>
      <c r="F306" s="179" t="str">
        <f>'Energy consumption (raw)'!E256</f>
        <v>Công nghiệp</v>
      </c>
      <c r="G306" s="179" t="str">
        <f>'Energy consumption (raw)'!F256</f>
        <v>Sản xuất giấy và sản phẩm từ giấy</v>
      </c>
      <c r="H306" s="179" t="str">
        <f>'Energy consumption (raw)'!G256</f>
        <v>Industry</v>
      </c>
      <c r="I306" s="179" t="str">
        <f>'Energy consumption (raw)'!I256</f>
        <v>17 Manufacture of paper and paper products</v>
      </c>
      <c r="J306" s="179" t="str">
        <f>INDEX(Sector!$E$6:$E$46,MATCH('Energy consumption (toe)'!I306,Sector!$B$6:$B$46,FALSE))</f>
        <v>Manufacture of paper and paper products</v>
      </c>
      <c r="K306" s="179">
        <f>IFERROR('Energy consumption (raw)'!J256*Lists!$H$84,)</f>
        <v>1005.5889929000001</v>
      </c>
      <c r="L306" s="179">
        <f>'Energy consumption (raw)'!K256*Lists!$H$84</f>
        <v>1005.5889929000001</v>
      </c>
      <c r="M306" s="179">
        <f>'Energy consumption (raw)'!L256*Lists!$H$84</f>
        <v>0</v>
      </c>
      <c r="N306" s="179">
        <f>'Energy consumption (raw)'!M256*Lists!$H$84</f>
        <v>0</v>
      </c>
      <c r="O306" s="178">
        <f t="shared" si="60"/>
        <v>1005.5889929000001</v>
      </c>
      <c r="P306">
        <f>'Energy consumption (raw)'!N256*Lists!$H$85</f>
        <v>0</v>
      </c>
      <c r="Q306">
        <f>'Energy consumption (raw)'!O256*Lists!$H$86</f>
        <v>0</v>
      </c>
      <c r="R306">
        <f>'Energy consumption (raw)'!P256*Lists!$H$87</f>
        <v>0</v>
      </c>
      <c r="S306">
        <f>'Energy consumption (raw)'!Q256*Lists!$H$88</f>
        <v>0</v>
      </c>
      <c r="T306">
        <f>'Energy consumption (raw)'!R256*Lists!$H$89</f>
        <v>0</v>
      </c>
      <c r="U306">
        <f>'Energy consumption (raw)'!S256*Lists!$H$90</f>
        <v>0</v>
      </c>
      <c r="V306">
        <f>'Energy consumption (raw)'!T256*Lists!$H$91</f>
        <v>0</v>
      </c>
      <c r="W306">
        <f>'Energy consumption (raw)'!U256*Lists!$H$92</f>
        <v>0</v>
      </c>
      <c r="X306">
        <f>'Energy consumption (raw)'!V256*Lists!$H$93</f>
        <v>0</v>
      </c>
      <c r="Y306">
        <f>'Energy consumption (raw)'!W256*Lists!$H$94</f>
        <v>0</v>
      </c>
      <c r="Z306">
        <f>'Energy consumption (raw)'!X256*Lists!$H$96*1000000</f>
        <v>0</v>
      </c>
      <c r="AA306">
        <f>'Energy consumption (raw)'!Y256*Lists!$H$97</f>
        <v>0</v>
      </c>
      <c r="AB306">
        <f>'Energy consumption (raw)'!Z256*Lists!$H$96</f>
        <v>0</v>
      </c>
      <c r="AC306">
        <f>'Energy consumption (raw)'!AA256*Lists!$H$98</f>
        <v>0</v>
      </c>
      <c r="AD306">
        <f>'Energy consumption (raw)'!AB256*Lists!$H$99</f>
        <v>0</v>
      </c>
      <c r="AE306">
        <f>'Energy consumption (raw)'!AC256*Lists!$H$101</f>
        <v>0</v>
      </c>
      <c r="AF306">
        <f>'Energy consumption (raw)'!AD256*Lists!$H$101</f>
        <v>0</v>
      </c>
      <c r="AG306">
        <f>'Energy consumption (raw)'!AE256*Lists!$H$101</f>
        <v>0</v>
      </c>
      <c r="AH306">
        <f>'Energy consumption (raw)'!AF256*Lists!$H$100</f>
        <v>0</v>
      </c>
      <c r="AI306" s="167">
        <f t="shared" si="61"/>
        <v>1005.5889929000001</v>
      </c>
      <c r="AJ306" s="179">
        <f>'Energy consumption (raw)'!AG256</f>
        <v>1005.5889929000001</v>
      </c>
      <c r="AK306" s="179">
        <f>'Energy consumption (raw)'!AH256</f>
        <v>0</v>
      </c>
      <c r="AL306">
        <f>IF(ROUND(AI306,-3)=ROUND('Energy consumption (raw)'!AG256,-3),1,0)</f>
        <v>1</v>
      </c>
      <c r="AM306" s="179" t="str">
        <f>'Energy consumption (raw)'!AJ256</f>
        <v>3. Bac Ninh</v>
      </c>
      <c r="AN306">
        <f>VLOOKUP(AM306,Lists!$F$9:$G$71,2,FALSE)</f>
        <v>1</v>
      </c>
    </row>
    <row r="307" spans="2:40" x14ac:dyDescent="0.25">
      <c r="B307" s="65" t="str">
        <f t="shared" si="59"/>
        <v>Industry155</v>
      </c>
      <c r="C307" s="179">
        <f>'Energy consumption (raw)'!B257</f>
        <v>155</v>
      </c>
      <c r="D307" s="179">
        <f>'Energy consumption (raw)'!C257</f>
        <v>0</v>
      </c>
      <c r="E307" s="179">
        <f>'Energy consumption (raw)'!D257</f>
        <v>0</v>
      </c>
      <c r="F307" s="179" t="str">
        <f>'Energy consumption (raw)'!E257</f>
        <v>Công nghiệp</v>
      </c>
      <c r="G307" s="179" t="str">
        <f>'Energy consumption (raw)'!F257</f>
        <v>Sãn xuất linh kiện điện tử</v>
      </c>
      <c r="H307" s="179" t="str">
        <f>'Energy consumption (raw)'!G257</f>
        <v>Industry</v>
      </c>
      <c r="I307" s="179" t="str">
        <f>'Energy consumption (raw)'!I257</f>
        <v>26 Manufacture of computer, electronic and optical products</v>
      </c>
      <c r="J307" s="179" t="str">
        <f>INDEX(Sector!$E$6:$E$46,MATCH('Energy consumption (toe)'!I307,Sector!$B$6:$B$46,FALSE))</f>
        <v>Manufacture of computer, electronic and optical products</v>
      </c>
      <c r="K307" s="179">
        <f>IFERROR('Energy consumption (raw)'!J257*Lists!$H$84,)</f>
        <v>0</v>
      </c>
      <c r="L307" s="179">
        <f>'Energy consumption (raw)'!K257*Lists!$H$84</f>
        <v>7060.7473238000002</v>
      </c>
      <c r="M307" s="179">
        <f>'Energy consumption (raw)'!L257*Lists!$H$84</f>
        <v>0</v>
      </c>
      <c r="N307" s="179">
        <f>'Energy consumption (raw)'!M257*Lists!$H$84</f>
        <v>0</v>
      </c>
      <c r="O307" s="178">
        <f t="shared" si="60"/>
        <v>7060.7473238000002</v>
      </c>
      <c r="P307">
        <f>'Energy consumption (raw)'!N257*Lists!$H$85</f>
        <v>0</v>
      </c>
      <c r="Q307">
        <f>'Energy consumption (raw)'!O257*Lists!$H$86</f>
        <v>0</v>
      </c>
      <c r="R307">
        <f>'Energy consumption (raw)'!P257*Lists!$H$87</f>
        <v>0</v>
      </c>
      <c r="S307">
        <f>'Energy consumption (raw)'!Q257*Lists!$H$88</f>
        <v>0</v>
      </c>
      <c r="T307">
        <f>'Energy consumption (raw)'!R257*Lists!$H$89</f>
        <v>72.333361199999999</v>
      </c>
      <c r="U307">
        <f>'Energy consumption (raw)'!S257*Lists!$H$90</f>
        <v>69.493600000000001</v>
      </c>
      <c r="V307">
        <f>'Energy consumption (raw)'!T257*Lists!$H$91</f>
        <v>0</v>
      </c>
      <c r="W307">
        <f>'Energy consumption (raw)'!U257*Lists!$H$92</f>
        <v>0</v>
      </c>
      <c r="X307">
        <f>'Energy consumption (raw)'!V257*Lists!$H$93</f>
        <v>31.323515999999998</v>
      </c>
      <c r="Y307">
        <f>'Energy consumption (raw)'!W257*Lists!$H$94</f>
        <v>34.727200000000003</v>
      </c>
      <c r="Z307">
        <f>'Energy consumption (raw)'!X257*Lists!$H$96*1000000</f>
        <v>0</v>
      </c>
      <c r="AA307">
        <f>'Energy consumption (raw)'!Y257*Lists!$H$97</f>
        <v>71.057100000000005</v>
      </c>
      <c r="AB307">
        <f>'Energy consumption (raw)'!Z257*Lists!$H$96</f>
        <v>0</v>
      </c>
      <c r="AC307">
        <f>'Energy consumption (raw)'!AA257*Lists!$H$98</f>
        <v>0</v>
      </c>
      <c r="AD307">
        <f>'Energy consumption (raw)'!AB257*Lists!$H$99</f>
        <v>0</v>
      </c>
      <c r="AE307">
        <f>'Energy consumption (raw)'!AC257*Lists!$H$101</f>
        <v>0</v>
      </c>
      <c r="AF307">
        <f>'Energy consumption (raw)'!AD257*Lists!$H$101</f>
        <v>0</v>
      </c>
      <c r="AG307">
        <f>'Energy consumption (raw)'!AE257*Lists!$H$101</f>
        <v>0</v>
      </c>
      <c r="AH307">
        <f>'Energy consumption (raw)'!AF257*Lists!$H$100</f>
        <v>0</v>
      </c>
      <c r="AI307" s="167">
        <f t="shared" si="61"/>
        <v>7339.6821010000003</v>
      </c>
      <c r="AJ307" s="179">
        <f>'Energy consumption (raw)'!AG257</f>
        <v>7339.6821010000003</v>
      </c>
      <c r="AK307" s="179">
        <f>'Energy consumption (raw)'!AH257</f>
        <v>4787</v>
      </c>
      <c r="AL307">
        <f>IF(ROUND(AI307,-3)=ROUND('Energy consumption (raw)'!AG257,-3),1,0)</f>
        <v>1</v>
      </c>
      <c r="AM307" s="179" t="str">
        <f>'Energy consumption (raw)'!AJ257</f>
        <v>3. Bac Ninh</v>
      </c>
      <c r="AN307">
        <f>VLOOKUP(AM307,Lists!$F$9:$G$71,2,FALSE)</f>
        <v>1</v>
      </c>
    </row>
    <row r="308" spans="2:40" x14ac:dyDescent="0.25">
      <c r="B308" s="65" t="str">
        <f t="shared" si="59"/>
        <v>Industry156</v>
      </c>
      <c r="C308" s="179">
        <f>'Energy consumption (raw)'!B258</f>
        <v>156</v>
      </c>
      <c r="D308" s="179">
        <f>'Energy consumption (raw)'!C258</f>
        <v>0</v>
      </c>
      <c r="E308" s="179">
        <f>'Energy consumption (raw)'!D258</f>
        <v>0</v>
      </c>
      <c r="F308" s="179" t="str">
        <f>'Energy consumption (raw)'!E258</f>
        <v>Công nghiệp</v>
      </c>
      <c r="G308" s="179" t="str">
        <f>'Energy consumption (raw)'!F258</f>
        <v>Sãn xuất linh kiện điện tử</v>
      </c>
      <c r="H308" s="179" t="str">
        <f>'Energy consumption (raw)'!G258</f>
        <v>Industry</v>
      </c>
      <c r="I308" s="179" t="str">
        <f>'Energy consumption (raw)'!I258</f>
        <v>26 Manufacture of computer, electronic and optical products</v>
      </c>
      <c r="J308" s="179" t="str">
        <f>INDEX(Sector!$E$6:$E$46,MATCH('Energy consumption (toe)'!I308,Sector!$B$6:$B$46,FALSE))</f>
        <v>Manufacture of computer, electronic and optical products</v>
      </c>
      <c r="K308" s="179">
        <f>IFERROR('Energy consumption (raw)'!J258*Lists!$H$84,)</f>
        <v>1030.8023844000002</v>
      </c>
      <c r="L308" s="179">
        <f>'Energy consumption (raw)'!K258*Lists!$H$84</f>
        <v>2922.5453810000004</v>
      </c>
      <c r="M308" s="179">
        <f>'Energy consumption (raw)'!L258*Lists!$H$84</f>
        <v>0</v>
      </c>
      <c r="N308" s="179">
        <f>'Energy consumption (raw)'!M258*Lists!$H$84</f>
        <v>0</v>
      </c>
      <c r="O308" s="178">
        <f t="shared" si="60"/>
        <v>2922.5453810000004</v>
      </c>
      <c r="P308">
        <f>'Energy consumption (raw)'!N258*Lists!$H$85</f>
        <v>0</v>
      </c>
      <c r="Q308">
        <f>'Energy consumption (raw)'!O258*Lists!$H$86</f>
        <v>0</v>
      </c>
      <c r="R308">
        <f>'Energy consumption (raw)'!P258*Lists!$H$87</f>
        <v>0</v>
      </c>
      <c r="S308">
        <f>'Energy consumption (raw)'!Q258*Lists!$H$88</f>
        <v>0</v>
      </c>
      <c r="T308">
        <f>'Energy consumption (raw)'!R258*Lists!$H$89</f>
        <v>11.90748</v>
      </c>
      <c r="U308">
        <f>'Energy consumption (raw)'!S258*Lists!$H$90</f>
        <v>11.440000000000001</v>
      </c>
      <c r="V308">
        <f>'Energy consumption (raw)'!T258*Lists!$H$91</f>
        <v>0</v>
      </c>
      <c r="W308">
        <f>'Energy consumption (raw)'!U258*Lists!$H$92</f>
        <v>0</v>
      </c>
      <c r="X308">
        <f>'Energy consumption (raw)'!V258*Lists!$H$93</f>
        <v>7.4865000000000004</v>
      </c>
      <c r="Y308">
        <f>'Energy consumption (raw)'!W258*Lists!$H$94</f>
        <v>8.3000000000000007</v>
      </c>
      <c r="Z308">
        <f>'Energy consumption (raw)'!X258*Lists!$H$96*1000000</f>
        <v>0</v>
      </c>
      <c r="AA308">
        <f>'Energy consumption (raw)'!Y258*Lists!$H$97</f>
        <v>0</v>
      </c>
      <c r="AB308">
        <f>'Energy consumption (raw)'!Z258*Lists!$H$96</f>
        <v>0</v>
      </c>
      <c r="AC308">
        <f>'Energy consumption (raw)'!AA258*Lists!$H$98</f>
        <v>0</v>
      </c>
      <c r="AD308">
        <f>'Energy consumption (raw)'!AB258*Lists!$H$99</f>
        <v>0</v>
      </c>
      <c r="AE308">
        <f>'Energy consumption (raw)'!AC258*Lists!$H$101</f>
        <v>0</v>
      </c>
      <c r="AF308">
        <f>'Energy consumption (raw)'!AD258*Lists!$H$101</f>
        <v>0</v>
      </c>
      <c r="AG308">
        <f>'Energy consumption (raw)'!AE258*Lists!$H$101</f>
        <v>0</v>
      </c>
      <c r="AH308">
        <f>'Energy consumption (raw)'!AF258*Lists!$H$100</f>
        <v>0</v>
      </c>
      <c r="AI308" s="167">
        <f t="shared" si="61"/>
        <v>2961.6793610000004</v>
      </c>
      <c r="AJ308" s="179">
        <f>'Energy consumption (raw)'!AG258</f>
        <v>2961.6793610000004</v>
      </c>
      <c r="AK308" s="179">
        <f>'Energy consumption (raw)'!AH258</f>
        <v>1351</v>
      </c>
      <c r="AL308">
        <f>IF(ROUND(AI308,-3)=ROUND('Energy consumption (raw)'!AG258,-3),1,0)</f>
        <v>1</v>
      </c>
      <c r="AM308" s="179" t="str">
        <f>'Energy consumption (raw)'!AJ258</f>
        <v>3. Bac Ninh</v>
      </c>
      <c r="AN308">
        <f>VLOOKUP(AM308,Lists!$F$9:$G$71,2,FALSE)</f>
        <v>1</v>
      </c>
    </row>
    <row r="309" spans="2:40" x14ac:dyDescent="0.25">
      <c r="B309" s="65" t="str">
        <f t="shared" si="59"/>
        <v>Industry157</v>
      </c>
      <c r="C309" s="179">
        <f>'Energy consumption (raw)'!B259</f>
        <v>157</v>
      </c>
      <c r="D309" s="179">
        <f>'Energy consumption (raw)'!C259</f>
        <v>0</v>
      </c>
      <c r="E309" s="179">
        <f>'Energy consumption (raw)'!D259</f>
        <v>0</v>
      </c>
      <c r="F309" s="179" t="str">
        <f>'Energy consumption (raw)'!E259</f>
        <v>Công nghiệp</v>
      </c>
      <c r="G309" s="179" t="str">
        <f>'Energy consumption (raw)'!F259</f>
        <v>Sản xuất sắt, thép gang</v>
      </c>
      <c r="H309" s="179" t="str">
        <f>'Energy consumption (raw)'!G259</f>
        <v>Industry</v>
      </c>
      <c r="I309" s="179" t="str">
        <f>'Energy consumption (raw)'!I259</f>
        <v>24 Manufacture of basic metals</v>
      </c>
      <c r="J309" s="179" t="str">
        <f>INDEX(Sector!$E$6:$E$46,MATCH('Energy consumption (toe)'!I309,Sector!$B$6:$B$46,FALSE))</f>
        <v>Manufacture of basic metals</v>
      </c>
      <c r="K309" s="179">
        <f>IFERROR('Energy consumption (raw)'!J259*Lists!$H$84,)</f>
        <v>1273.5340289000001</v>
      </c>
      <c r="L309" s="179">
        <f>'Energy consumption (raw)'!K259*Lists!$H$84</f>
        <v>1088.1064727</v>
      </c>
      <c r="M309" s="179">
        <f>'Energy consumption (raw)'!L259*Lists!$H$84</f>
        <v>0</v>
      </c>
      <c r="N309" s="179">
        <f>'Energy consumption (raw)'!M259*Lists!$H$84</f>
        <v>0</v>
      </c>
      <c r="O309" s="178">
        <f t="shared" si="60"/>
        <v>1088.1064727</v>
      </c>
      <c r="P309">
        <f>'Energy consumption (raw)'!N259*Lists!$H$85</f>
        <v>0</v>
      </c>
      <c r="Q309">
        <f>'Energy consumption (raw)'!O259*Lists!$H$86</f>
        <v>0</v>
      </c>
      <c r="R309">
        <f>'Energy consumption (raw)'!P259*Lists!$H$87</f>
        <v>0</v>
      </c>
      <c r="S309">
        <f>'Energy consumption (raw)'!Q259*Lists!$H$88</f>
        <v>0</v>
      </c>
      <c r="T309">
        <f>'Energy consumption (raw)'!R259*Lists!$H$89</f>
        <v>0</v>
      </c>
      <c r="U309">
        <f>'Energy consumption (raw)'!S259*Lists!$H$90</f>
        <v>0</v>
      </c>
      <c r="V309">
        <f>'Energy consumption (raw)'!T259*Lists!$H$91</f>
        <v>0</v>
      </c>
      <c r="W309">
        <f>'Energy consumption (raw)'!U259*Lists!$H$92</f>
        <v>0</v>
      </c>
      <c r="X309">
        <f>'Energy consumption (raw)'!V259*Lists!$H$93</f>
        <v>0</v>
      </c>
      <c r="Y309">
        <f>'Energy consumption (raw)'!W259*Lists!$H$94</f>
        <v>0</v>
      </c>
      <c r="Z309">
        <f>'Energy consumption (raw)'!X259*Lists!$H$96*1000000</f>
        <v>0</v>
      </c>
      <c r="AA309">
        <f>'Energy consumption (raw)'!Y259*Lists!$H$97</f>
        <v>0</v>
      </c>
      <c r="AB309">
        <f>'Energy consumption (raw)'!Z259*Lists!$H$96</f>
        <v>0</v>
      </c>
      <c r="AC309">
        <f>'Energy consumption (raw)'!AA259*Lists!$H$98</f>
        <v>0</v>
      </c>
      <c r="AD309">
        <f>'Energy consumption (raw)'!AB259*Lists!$H$99</f>
        <v>0</v>
      </c>
      <c r="AE309">
        <f>'Energy consumption (raw)'!AC259*Lists!$H$101</f>
        <v>0</v>
      </c>
      <c r="AF309">
        <f>'Energy consumption (raw)'!AD259*Lists!$H$101</f>
        <v>0</v>
      </c>
      <c r="AG309">
        <f>'Energy consumption (raw)'!AE259*Lists!$H$101</f>
        <v>0</v>
      </c>
      <c r="AH309">
        <f>'Energy consumption (raw)'!AF259*Lists!$H$100</f>
        <v>0</v>
      </c>
      <c r="AI309" s="167">
        <f t="shared" si="61"/>
        <v>1088.1064727</v>
      </c>
      <c r="AJ309" s="179">
        <f>'Energy consumption (raw)'!AG259</f>
        <v>1088.1064727</v>
      </c>
      <c r="AK309" s="179">
        <f>'Energy consumption (raw)'!AH259</f>
        <v>1151</v>
      </c>
      <c r="AL309">
        <f>IF(ROUND(AI309,-3)=ROUND('Energy consumption (raw)'!AG259,-3),1,0)</f>
        <v>1</v>
      </c>
      <c r="AM309" s="179" t="str">
        <f>'Energy consumption (raw)'!AJ259</f>
        <v>3. Bac Ninh</v>
      </c>
      <c r="AN309">
        <f>VLOOKUP(AM309,Lists!$F$9:$G$71,2,FALSE)</f>
        <v>1</v>
      </c>
    </row>
    <row r="310" spans="2:40" x14ac:dyDescent="0.25">
      <c r="B310" s="65" t="str">
        <f t="shared" si="59"/>
        <v>Industry158</v>
      </c>
      <c r="C310" s="179">
        <f>'Energy consumption (raw)'!B260</f>
        <v>158</v>
      </c>
      <c r="D310" s="179">
        <f>'Energy consumption (raw)'!C260</f>
        <v>0</v>
      </c>
      <c r="E310" s="179">
        <f>'Energy consumption (raw)'!D260</f>
        <v>0</v>
      </c>
      <c r="F310" s="179" t="str">
        <f>'Energy consumption (raw)'!E260</f>
        <v>Công nghiệp</v>
      </c>
      <c r="G310" s="179" t="str">
        <f>'Energy consumption (raw)'!F260</f>
        <v>Sản xuất sắt, thép gang</v>
      </c>
      <c r="H310" s="179" t="str">
        <f>'Energy consumption (raw)'!G260</f>
        <v>Industry</v>
      </c>
      <c r="I310" s="179" t="str">
        <f>'Energy consumption (raw)'!I260</f>
        <v>24 Manufacture of basic metals</v>
      </c>
      <c r="J310" s="179" t="str">
        <f>INDEX(Sector!$E$6:$E$46,MATCH('Energy consumption (toe)'!I310,Sector!$B$6:$B$46,FALSE))</f>
        <v>Manufacture of basic metals</v>
      </c>
      <c r="K310" s="179">
        <f>IFERROR('Energy consumption (raw)'!J260*Lists!$H$84,)</f>
        <v>0</v>
      </c>
      <c r="L310" s="179">
        <f>'Energy consumption (raw)'!K260*Lists!$H$84</f>
        <v>6786.2520985000001</v>
      </c>
      <c r="M310" s="179">
        <f>'Energy consumption (raw)'!L260*Lists!$H$84</f>
        <v>0</v>
      </c>
      <c r="N310" s="179">
        <f>'Energy consumption (raw)'!M260*Lists!$H$84</f>
        <v>0</v>
      </c>
      <c r="O310" s="178">
        <f t="shared" si="60"/>
        <v>6786.2520985000001</v>
      </c>
      <c r="P310">
        <f>'Energy consumption (raw)'!N260*Lists!$H$85</f>
        <v>0</v>
      </c>
      <c r="Q310">
        <f>'Energy consumption (raw)'!O260*Lists!$H$86</f>
        <v>0</v>
      </c>
      <c r="R310">
        <f>'Energy consumption (raw)'!P260*Lists!$H$87</f>
        <v>0</v>
      </c>
      <c r="S310">
        <f>'Energy consumption (raw)'!Q260*Lists!$H$88</f>
        <v>0</v>
      </c>
      <c r="T310">
        <f>'Energy consumption (raw)'!R260*Lists!$H$89</f>
        <v>0</v>
      </c>
      <c r="U310">
        <f>'Energy consumption (raw)'!S260*Lists!$H$90</f>
        <v>0</v>
      </c>
      <c r="V310">
        <f>'Energy consumption (raw)'!T260*Lists!$H$91</f>
        <v>0</v>
      </c>
      <c r="W310">
        <f>'Energy consumption (raw)'!U260*Lists!$H$92</f>
        <v>0</v>
      </c>
      <c r="X310">
        <f>'Energy consumption (raw)'!V260*Lists!$H$93</f>
        <v>0</v>
      </c>
      <c r="Y310">
        <f>'Energy consumption (raw)'!W260*Lists!$H$94</f>
        <v>0</v>
      </c>
      <c r="Z310">
        <f>'Energy consumption (raw)'!X260*Lists!$H$96*1000000</f>
        <v>0</v>
      </c>
      <c r="AA310">
        <f>'Energy consumption (raw)'!Y260*Lists!$H$97</f>
        <v>0</v>
      </c>
      <c r="AB310">
        <f>'Energy consumption (raw)'!Z260*Lists!$H$96</f>
        <v>0</v>
      </c>
      <c r="AC310">
        <f>'Energy consumption (raw)'!AA260*Lists!$H$98</f>
        <v>0</v>
      </c>
      <c r="AD310">
        <f>'Energy consumption (raw)'!AB260*Lists!$H$99</f>
        <v>0</v>
      </c>
      <c r="AE310">
        <f>'Energy consumption (raw)'!AC260*Lists!$H$101</f>
        <v>0</v>
      </c>
      <c r="AF310">
        <f>'Energy consumption (raw)'!AD260*Lists!$H$101</f>
        <v>0</v>
      </c>
      <c r="AG310">
        <f>'Energy consumption (raw)'!AE260*Lists!$H$101</f>
        <v>0</v>
      </c>
      <c r="AH310">
        <f>'Energy consumption (raw)'!AF260*Lists!$H$100</f>
        <v>0</v>
      </c>
      <c r="AI310" s="167">
        <f t="shared" si="61"/>
        <v>6786.2520985000001</v>
      </c>
      <c r="AJ310" s="179">
        <f>'Energy consumption (raw)'!AG260</f>
        <v>6786.2520985000001</v>
      </c>
      <c r="AK310" s="179">
        <f>'Energy consumption (raw)'!AH260</f>
        <v>5006</v>
      </c>
      <c r="AL310">
        <f>IF(ROUND(AI310,-3)=ROUND('Energy consumption (raw)'!AG260,-3),1,0)</f>
        <v>1</v>
      </c>
      <c r="AM310" s="179" t="str">
        <f>'Energy consumption (raw)'!AJ260</f>
        <v>3. Bac Ninh</v>
      </c>
      <c r="AN310">
        <f>VLOOKUP(AM310,Lists!$F$9:$G$71,2,FALSE)</f>
        <v>1</v>
      </c>
    </row>
    <row r="311" spans="2:40" x14ac:dyDescent="0.25">
      <c r="B311" s="65" t="str">
        <f t="shared" si="59"/>
        <v>Industry159</v>
      </c>
      <c r="C311" s="179">
        <f>'Energy consumption (raw)'!B261</f>
        <v>159</v>
      </c>
      <c r="D311" s="179">
        <f>'Energy consumption (raw)'!C261</f>
        <v>0</v>
      </c>
      <c r="E311" s="179">
        <f>'Energy consumption (raw)'!D261</f>
        <v>0</v>
      </c>
      <c r="F311" s="179" t="str">
        <f>'Energy consumption (raw)'!E261</f>
        <v>Công nghiệp</v>
      </c>
      <c r="G311" s="179" t="str">
        <f>'Energy consumption (raw)'!F261</f>
        <v>Sãn xuất linh kiện điện tử</v>
      </c>
      <c r="H311" s="179" t="str">
        <f>'Energy consumption (raw)'!G261</f>
        <v>Industry</v>
      </c>
      <c r="I311" s="179" t="str">
        <f>'Energy consumption (raw)'!I261</f>
        <v>26 Manufacture of computer, electronic and optical products</v>
      </c>
      <c r="J311" s="179" t="str">
        <f>INDEX(Sector!$E$6:$E$46,MATCH('Energy consumption (toe)'!I311,Sector!$B$6:$B$46,FALSE))</f>
        <v>Manufacture of computer, electronic and optical products</v>
      </c>
      <c r="K311" s="179">
        <f>IFERROR('Energy consumption (raw)'!J261*Lists!$H$84,)</f>
        <v>0</v>
      </c>
      <c r="L311" s="179">
        <f>'Energy consumption (raw)'!K261*Lists!$H$84</f>
        <v>4114.519053</v>
      </c>
      <c r="M311" s="179">
        <f>'Energy consumption (raw)'!L261*Lists!$H$84</f>
        <v>0</v>
      </c>
      <c r="N311" s="179">
        <f>'Energy consumption (raw)'!M261*Lists!$H$84</f>
        <v>0</v>
      </c>
      <c r="O311" s="178">
        <f t="shared" si="60"/>
        <v>4114.519053</v>
      </c>
      <c r="P311">
        <f>'Energy consumption (raw)'!N261*Lists!$H$85</f>
        <v>0</v>
      </c>
      <c r="Q311">
        <f>'Energy consumption (raw)'!O261*Lists!$H$86</f>
        <v>0</v>
      </c>
      <c r="R311">
        <f>'Energy consumption (raw)'!P261*Lists!$H$87</f>
        <v>0</v>
      </c>
      <c r="S311">
        <f>'Energy consumption (raw)'!Q261*Lists!$H$88</f>
        <v>0</v>
      </c>
      <c r="T311">
        <f>'Energy consumption (raw)'!R261*Lists!$H$89</f>
        <v>0</v>
      </c>
      <c r="U311">
        <f>'Energy consumption (raw)'!S261*Lists!$H$90</f>
        <v>0</v>
      </c>
      <c r="V311">
        <f>'Energy consumption (raw)'!T261*Lists!$H$91</f>
        <v>0</v>
      </c>
      <c r="W311">
        <f>'Energy consumption (raw)'!U261*Lists!$H$92</f>
        <v>0</v>
      </c>
      <c r="X311">
        <f>'Energy consumption (raw)'!V261*Lists!$H$93</f>
        <v>0</v>
      </c>
      <c r="Y311">
        <f>'Energy consumption (raw)'!W261*Lists!$H$94</f>
        <v>0</v>
      </c>
      <c r="Z311">
        <f>'Energy consumption (raw)'!X261*Lists!$H$96*1000000</f>
        <v>0</v>
      </c>
      <c r="AA311">
        <f>'Energy consumption (raw)'!Y261*Lists!$H$97</f>
        <v>121.8075</v>
      </c>
      <c r="AB311">
        <f>'Energy consumption (raw)'!Z261*Lists!$H$96</f>
        <v>0</v>
      </c>
      <c r="AC311">
        <f>'Energy consumption (raw)'!AA261*Lists!$H$98</f>
        <v>0</v>
      </c>
      <c r="AD311">
        <f>'Energy consumption (raw)'!AB261*Lists!$H$99</f>
        <v>0</v>
      </c>
      <c r="AE311">
        <f>'Energy consumption (raw)'!AC261*Lists!$H$101</f>
        <v>0</v>
      </c>
      <c r="AF311">
        <f>'Energy consumption (raw)'!AD261*Lists!$H$101</f>
        <v>0</v>
      </c>
      <c r="AG311">
        <f>'Energy consumption (raw)'!AE261*Lists!$H$101</f>
        <v>0</v>
      </c>
      <c r="AH311">
        <f>'Energy consumption (raw)'!AF261*Lists!$H$100</f>
        <v>0</v>
      </c>
      <c r="AI311" s="167">
        <f t="shared" si="61"/>
        <v>4236.3265529999999</v>
      </c>
      <c r="AJ311" s="179">
        <f>'Energy consumption (raw)'!AG261</f>
        <v>4236.3265529999999</v>
      </c>
      <c r="AK311" s="179">
        <f>'Energy consumption (raw)'!AH261</f>
        <v>3661</v>
      </c>
      <c r="AL311">
        <f>IF(ROUND(AI311,-3)=ROUND('Energy consumption (raw)'!AG261,-3),1,0)</f>
        <v>1</v>
      </c>
      <c r="AM311" s="179" t="str">
        <f>'Energy consumption (raw)'!AJ261</f>
        <v>3. Bac Ninh</v>
      </c>
      <c r="AN311">
        <f>VLOOKUP(AM311,Lists!$F$9:$G$71,2,FALSE)</f>
        <v>1</v>
      </c>
    </row>
    <row r="312" spans="2:40" x14ac:dyDescent="0.25">
      <c r="B312" s="65" t="str">
        <f t="shared" si="59"/>
        <v>Industry160</v>
      </c>
      <c r="C312" s="179">
        <f>'Energy consumption (raw)'!B262</f>
        <v>160</v>
      </c>
      <c r="D312" s="179">
        <f>'Energy consumption (raw)'!C262</f>
        <v>0</v>
      </c>
      <c r="E312" s="179">
        <f>'Energy consumption (raw)'!D262</f>
        <v>0</v>
      </c>
      <c r="F312" s="179" t="str">
        <f>'Energy consumption (raw)'!E262</f>
        <v>Công nghiệp</v>
      </c>
      <c r="G312" s="179" t="str">
        <f>'Energy consumption (raw)'!F262</f>
        <v>Sãn xuất linh kiện điện tử</v>
      </c>
      <c r="H312" s="179" t="str">
        <f>'Energy consumption (raw)'!G262</f>
        <v>Industry</v>
      </c>
      <c r="I312" s="179" t="str">
        <f>'Energy consumption (raw)'!I262</f>
        <v>26 Manufacture of computer, electronic and optical products</v>
      </c>
      <c r="J312" s="179" t="str">
        <f>INDEX(Sector!$E$6:$E$46,MATCH('Energy consumption (toe)'!I312,Sector!$B$6:$B$46,FALSE))</f>
        <v>Manufacture of computer, electronic and optical products</v>
      </c>
      <c r="K312" s="179">
        <f>IFERROR('Energy consumption (raw)'!J262*Lists!$H$84,)</f>
        <v>0</v>
      </c>
      <c r="L312" s="179">
        <f>'Energy consumption (raw)'!K262*Lists!$H$84</f>
        <v>1562.5728007</v>
      </c>
      <c r="M312" s="179">
        <f>'Energy consumption (raw)'!L262*Lists!$H$84</f>
        <v>0</v>
      </c>
      <c r="N312" s="179">
        <f>'Energy consumption (raw)'!M262*Lists!$H$84</f>
        <v>0</v>
      </c>
      <c r="O312" s="178">
        <f t="shared" si="60"/>
        <v>1562.5728007</v>
      </c>
      <c r="P312">
        <f>'Energy consumption (raw)'!N262*Lists!$H$85</f>
        <v>0</v>
      </c>
      <c r="Q312">
        <f>'Energy consumption (raw)'!O262*Lists!$H$86</f>
        <v>0</v>
      </c>
      <c r="R312">
        <f>'Energy consumption (raw)'!P262*Lists!$H$87</f>
        <v>0</v>
      </c>
      <c r="S312">
        <f>'Energy consumption (raw)'!Q262*Lists!$H$88</f>
        <v>0</v>
      </c>
      <c r="T312">
        <f>'Energy consumption (raw)'!R262*Lists!$H$89</f>
        <v>0</v>
      </c>
      <c r="U312">
        <f>'Energy consumption (raw)'!S262*Lists!$H$90</f>
        <v>0</v>
      </c>
      <c r="V312">
        <f>'Energy consumption (raw)'!T262*Lists!$H$91</f>
        <v>0</v>
      </c>
      <c r="W312">
        <f>'Energy consumption (raw)'!U262*Lists!$H$92</f>
        <v>0</v>
      </c>
      <c r="X312">
        <f>'Energy consumption (raw)'!V262*Lists!$H$93</f>
        <v>0</v>
      </c>
      <c r="Y312">
        <f>'Energy consumption (raw)'!W262*Lists!$H$94</f>
        <v>0</v>
      </c>
      <c r="Z312">
        <f>'Energy consumption (raw)'!X262*Lists!$H$96*1000000</f>
        <v>0</v>
      </c>
      <c r="AA312">
        <f>'Energy consumption (raw)'!Y262*Lists!$H$97</f>
        <v>0</v>
      </c>
      <c r="AB312">
        <f>'Energy consumption (raw)'!Z262*Lists!$H$96</f>
        <v>0</v>
      </c>
      <c r="AC312">
        <f>'Energy consumption (raw)'!AA262*Lists!$H$98</f>
        <v>0</v>
      </c>
      <c r="AD312">
        <f>'Energy consumption (raw)'!AB262*Lists!$H$99</f>
        <v>0</v>
      </c>
      <c r="AE312">
        <f>'Energy consumption (raw)'!AC262*Lists!$H$101</f>
        <v>0</v>
      </c>
      <c r="AF312">
        <f>'Energy consumption (raw)'!AD262*Lists!$H$101</f>
        <v>0</v>
      </c>
      <c r="AG312">
        <f>'Energy consumption (raw)'!AE262*Lists!$H$101</f>
        <v>0</v>
      </c>
      <c r="AH312">
        <f>'Energy consumption (raw)'!AF262*Lists!$H$100</f>
        <v>0</v>
      </c>
      <c r="AI312" s="167">
        <f t="shared" si="61"/>
        <v>1562.5728007</v>
      </c>
      <c r="AJ312" s="179">
        <f>'Energy consumption (raw)'!AG262</f>
        <v>1562.5728007</v>
      </c>
      <c r="AK312" s="179">
        <f>'Energy consumption (raw)'!AH262</f>
        <v>2298</v>
      </c>
      <c r="AL312">
        <f>IF(ROUND(AI312,-3)=ROUND('Energy consumption (raw)'!AG262,-3),1,0)</f>
        <v>1</v>
      </c>
      <c r="AM312" s="179" t="str">
        <f>'Energy consumption (raw)'!AJ262</f>
        <v>3. Bac Ninh</v>
      </c>
      <c r="AN312">
        <f>VLOOKUP(AM312,Lists!$F$9:$G$71,2,FALSE)</f>
        <v>1</v>
      </c>
    </row>
    <row r="313" spans="2:40" x14ac:dyDescent="0.25">
      <c r="B313" s="65" t="str">
        <f t="shared" si="59"/>
        <v>Industry161</v>
      </c>
      <c r="C313" s="179">
        <f>'Energy consumption (raw)'!B263</f>
        <v>161</v>
      </c>
      <c r="D313" s="179">
        <f>'Energy consumption (raw)'!C263</f>
        <v>0</v>
      </c>
      <c r="E313" s="179">
        <f>'Energy consumption (raw)'!D263</f>
        <v>0</v>
      </c>
      <c r="F313" s="179" t="str">
        <f>'Energy consumption (raw)'!E263</f>
        <v>Công nghiệp</v>
      </c>
      <c r="G313" s="179" t="str">
        <f>'Energy consumption (raw)'!F263</f>
        <v>Sãn xuất linh kiện điện tử</v>
      </c>
      <c r="H313" s="179" t="str">
        <f>'Energy consumption (raw)'!G263</f>
        <v>Industry</v>
      </c>
      <c r="I313" s="179" t="str">
        <f>'Energy consumption (raw)'!I263</f>
        <v>26 Manufacture of computer, electronic and optical products</v>
      </c>
      <c r="J313" s="179" t="str">
        <f>INDEX(Sector!$E$6:$E$46,MATCH('Energy consumption (toe)'!I313,Sector!$B$6:$B$46,FALSE))</f>
        <v>Manufacture of computer, electronic and optical products</v>
      </c>
      <c r="K313" s="179">
        <f>IFERROR('Energy consumption (raw)'!J263*Lists!$H$84,)</f>
        <v>0</v>
      </c>
      <c r="L313" s="179">
        <f>'Energy consumption (raw)'!K263*Lists!$H$84</f>
        <v>1937.9027674000001</v>
      </c>
      <c r="M313" s="179">
        <f>'Energy consumption (raw)'!L263*Lists!$H$84</f>
        <v>0</v>
      </c>
      <c r="N313" s="179">
        <f>'Energy consumption (raw)'!M263*Lists!$H$84</f>
        <v>0</v>
      </c>
      <c r="O313" s="178">
        <f t="shared" si="60"/>
        <v>1937.9027674000001</v>
      </c>
      <c r="P313">
        <f>'Energy consumption (raw)'!N263*Lists!$H$85</f>
        <v>0</v>
      </c>
      <c r="Q313">
        <f>'Energy consumption (raw)'!O263*Lists!$H$86</f>
        <v>0</v>
      </c>
      <c r="R313">
        <f>'Energy consumption (raw)'!P263*Lists!$H$87</f>
        <v>0</v>
      </c>
      <c r="S313">
        <f>'Energy consumption (raw)'!Q263*Lists!$H$88</f>
        <v>0</v>
      </c>
      <c r="T313">
        <f>'Energy consumption (raw)'!R263*Lists!$H$89</f>
        <v>0</v>
      </c>
      <c r="U313">
        <f>'Energy consumption (raw)'!S263*Lists!$H$90</f>
        <v>0</v>
      </c>
      <c r="V313">
        <f>'Energy consumption (raw)'!T263*Lists!$H$91</f>
        <v>0</v>
      </c>
      <c r="W313">
        <f>'Energy consumption (raw)'!U263*Lists!$H$92</f>
        <v>0</v>
      </c>
      <c r="X313">
        <f>'Energy consumption (raw)'!V263*Lists!$H$93</f>
        <v>0</v>
      </c>
      <c r="Y313">
        <f>'Energy consumption (raw)'!W263*Lists!$H$94</f>
        <v>0</v>
      </c>
      <c r="Z313">
        <f>'Energy consumption (raw)'!X263*Lists!$H$96*1000000</f>
        <v>0</v>
      </c>
      <c r="AA313">
        <f>'Energy consumption (raw)'!Y263*Lists!$H$97</f>
        <v>0</v>
      </c>
      <c r="AB313">
        <f>'Energy consumption (raw)'!Z263*Lists!$H$96</f>
        <v>0</v>
      </c>
      <c r="AC313">
        <f>'Energy consumption (raw)'!AA263*Lists!$H$98</f>
        <v>0</v>
      </c>
      <c r="AD313">
        <f>'Energy consumption (raw)'!AB263*Lists!$H$99</f>
        <v>0</v>
      </c>
      <c r="AE313">
        <f>'Energy consumption (raw)'!AC263*Lists!$H$101</f>
        <v>0</v>
      </c>
      <c r="AF313">
        <f>'Energy consumption (raw)'!AD263*Lists!$H$101</f>
        <v>0</v>
      </c>
      <c r="AG313">
        <f>'Energy consumption (raw)'!AE263*Lists!$H$101</f>
        <v>0</v>
      </c>
      <c r="AH313">
        <f>'Energy consumption (raw)'!AF263*Lists!$H$100</f>
        <v>0</v>
      </c>
      <c r="AI313" s="167">
        <f t="shared" si="61"/>
        <v>1937.9027674000001</v>
      </c>
      <c r="AJ313" s="179">
        <f>'Energy consumption (raw)'!AG263</f>
        <v>1937.9027674000001</v>
      </c>
      <c r="AK313" s="179">
        <f>'Energy consumption (raw)'!AH263</f>
        <v>1538</v>
      </c>
      <c r="AL313">
        <f>IF(ROUND(AI313,-3)=ROUND('Energy consumption (raw)'!AG263,-3),1,0)</f>
        <v>1</v>
      </c>
      <c r="AM313" s="179" t="str">
        <f>'Energy consumption (raw)'!AJ263</f>
        <v>3. Bac Ninh</v>
      </c>
      <c r="AN313">
        <f>VLOOKUP(AM313,Lists!$F$9:$G$71,2,FALSE)</f>
        <v>1</v>
      </c>
    </row>
    <row r="314" spans="2:40" x14ac:dyDescent="0.25">
      <c r="B314" s="65" t="str">
        <f t="shared" si="59"/>
        <v>Industry162</v>
      </c>
      <c r="C314" s="179">
        <f>'Energy consumption (raw)'!B264</f>
        <v>162</v>
      </c>
      <c r="D314" s="179">
        <f>'Energy consumption (raw)'!C264</f>
        <v>0</v>
      </c>
      <c r="E314" s="179">
        <f>'Energy consumption (raw)'!D264</f>
        <v>0</v>
      </c>
      <c r="F314" s="179" t="str">
        <f>'Energy consumption (raw)'!E264</f>
        <v>Công nghiệp</v>
      </c>
      <c r="G314" s="179" t="str">
        <f>'Energy consumption (raw)'!F264</f>
        <v>Sản xuất linh kiện điện tử</v>
      </c>
      <c r="H314" s="179" t="str">
        <f>'Energy consumption (raw)'!G264</f>
        <v>Industry</v>
      </c>
      <c r="I314" s="179" t="str">
        <f>'Energy consumption (raw)'!I264</f>
        <v>26 Manufacture of computer, electronic and optical products</v>
      </c>
      <c r="J314" s="179" t="str">
        <f>INDEX(Sector!$E$6:$E$46,MATCH('Energy consumption (toe)'!I314,Sector!$B$6:$B$46,FALSE))</f>
        <v>Manufacture of computer, electronic and optical products</v>
      </c>
      <c r="K314" s="179">
        <f>IFERROR('Energy consumption (raw)'!J264*Lists!$H$84,)</f>
        <v>0</v>
      </c>
      <c r="L314" s="179">
        <f>'Energy consumption (raw)'!K264*Lists!$H$84</f>
        <v>3009.4672</v>
      </c>
      <c r="M314" s="179">
        <f>'Energy consumption (raw)'!L264*Lists!$H$84</f>
        <v>0</v>
      </c>
      <c r="N314" s="179">
        <f>'Energy consumption (raw)'!M264*Lists!$H$84</f>
        <v>0</v>
      </c>
      <c r="O314" s="178">
        <f t="shared" si="60"/>
        <v>3009.4672</v>
      </c>
      <c r="P314">
        <f>'Energy consumption (raw)'!N264*Lists!$H$85</f>
        <v>0</v>
      </c>
      <c r="Q314">
        <f>'Energy consumption (raw)'!O264*Lists!$H$86</f>
        <v>0</v>
      </c>
      <c r="R314">
        <f>'Energy consumption (raw)'!P264*Lists!$H$87</f>
        <v>0</v>
      </c>
      <c r="S314">
        <f>'Energy consumption (raw)'!Q264*Lists!$H$88</f>
        <v>0</v>
      </c>
      <c r="T314">
        <f>'Energy consumption (raw)'!R264*Lists!$H$89</f>
        <v>0</v>
      </c>
      <c r="U314">
        <f>'Energy consumption (raw)'!S264*Lists!$H$90</f>
        <v>0</v>
      </c>
      <c r="V314">
        <f>'Energy consumption (raw)'!T264*Lists!$H$91</f>
        <v>0</v>
      </c>
      <c r="W314">
        <f>'Energy consumption (raw)'!U264*Lists!$H$92</f>
        <v>0</v>
      </c>
      <c r="X314">
        <f>'Energy consumption (raw)'!V264*Lists!$H$93</f>
        <v>0</v>
      </c>
      <c r="Y314">
        <f>'Energy consumption (raw)'!W264*Lists!$H$94</f>
        <v>0</v>
      </c>
      <c r="Z314">
        <f>'Energy consumption (raw)'!X264*Lists!$H$96*1000000</f>
        <v>0</v>
      </c>
      <c r="AA314">
        <f>'Energy consumption (raw)'!Y264*Lists!$H$97</f>
        <v>0</v>
      </c>
      <c r="AB314">
        <f>'Energy consumption (raw)'!Z264*Lists!$H$96</f>
        <v>0</v>
      </c>
      <c r="AC314">
        <f>'Energy consumption (raw)'!AA264*Lists!$H$98</f>
        <v>0</v>
      </c>
      <c r="AD314">
        <f>'Energy consumption (raw)'!AB264*Lists!$H$99</f>
        <v>0</v>
      </c>
      <c r="AE314">
        <f>'Energy consumption (raw)'!AC264*Lists!$H$101</f>
        <v>0</v>
      </c>
      <c r="AF314">
        <f>'Energy consumption (raw)'!AD264*Lists!$H$101</f>
        <v>0</v>
      </c>
      <c r="AG314">
        <f>'Energy consumption (raw)'!AE264*Lists!$H$101</f>
        <v>0</v>
      </c>
      <c r="AH314">
        <f>'Energy consumption (raw)'!AF264*Lists!$H$100</f>
        <v>0</v>
      </c>
      <c r="AI314" s="167">
        <f t="shared" si="61"/>
        <v>3009.4672</v>
      </c>
      <c r="AJ314" s="179">
        <f>'Energy consumption (raw)'!AG264</f>
        <v>3009.4672</v>
      </c>
      <c r="AK314" s="179">
        <f>'Energy consumption (raw)'!AH264</f>
        <v>3387</v>
      </c>
      <c r="AL314">
        <f>IF(ROUND(AI314,-3)=ROUND('Energy consumption (raw)'!AG264,-3),1,0)</f>
        <v>1</v>
      </c>
      <c r="AM314" s="179" t="str">
        <f>'Energy consumption (raw)'!AJ264</f>
        <v>3. Bac Ninh</v>
      </c>
      <c r="AN314">
        <f>VLOOKUP(AM314,Lists!$F$9:$G$71,2,FALSE)</f>
        <v>1</v>
      </c>
    </row>
    <row r="315" spans="2:40" x14ac:dyDescent="0.25">
      <c r="B315" s="65" t="str">
        <f t="shared" si="59"/>
        <v>Industry163</v>
      </c>
      <c r="C315" s="179">
        <f>'Energy consumption (raw)'!B265</f>
        <v>163</v>
      </c>
      <c r="D315" s="179">
        <f>'Energy consumption (raw)'!C265</f>
        <v>0</v>
      </c>
      <c r="E315" s="179">
        <f>'Energy consumption (raw)'!D265</f>
        <v>0</v>
      </c>
      <c r="F315" s="179" t="str">
        <f>'Energy consumption (raw)'!E265</f>
        <v>Công nghiệp</v>
      </c>
      <c r="G315" s="179" t="str">
        <f>'Energy consumption (raw)'!F265</f>
        <v>Sãn xuất linh kiện điện tử</v>
      </c>
      <c r="H315" s="179" t="str">
        <f>'Energy consumption (raw)'!G265</f>
        <v>Industry</v>
      </c>
      <c r="I315" s="179" t="str">
        <f>'Energy consumption (raw)'!I265</f>
        <v>26 Manufacture of computer, electronic and optical products</v>
      </c>
      <c r="J315" s="179" t="str">
        <f>INDEX(Sector!$E$6:$E$46,MATCH('Energy consumption (toe)'!I315,Sector!$B$6:$B$46,FALSE))</f>
        <v>Manufacture of computer, electronic and optical products</v>
      </c>
      <c r="K315" s="179">
        <f>IFERROR('Energy consumption (raw)'!J265*Lists!$H$84,)</f>
        <v>0</v>
      </c>
      <c r="L315" s="179">
        <f>'Energy consumption (raw)'!K265*Lists!$H$84</f>
        <v>2001.2710000000002</v>
      </c>
      <c r="M315" s="179">
        <f>'Energy consumption (raw)'!L265*Lists!$H$84</f>
        <v>0</v>
      </c>
      <c r="N315" s="179">
        <f>'Energy consumption (raw)'!M265*Lists!$H$84</f>
        <v>0</v>
      </c>
      <c r="O315" s="178">
        <f t="shared" si="60"/>
        <v>2001.2710000000002</v>
      </c>
      <c r="P315">
        <f>'Energy consumption (raw)'!N265*Lists!$H$85</f>
        <v>0</v>
      </c>
      <c r="Q315">
        <f>'Energy consumption (raw)'!O265*Lists!$H$86</f>
        <v>0</v>
      </c>
      <c r="R315">
        <f>'Energy consumption (raw)'!P265*Lists!$H$87</f>
        <v>0</v>
      </c>
      <c r="S315">
        <f>'Energy consumption (raw)'!Q265*Lists!$H$88</f>
        <v>0</v>
      </c>
      <c r="T315">
        <f>'Energy consumption (raw)'!R265*Lists!$H$89</f>
        <v>0</v>
      </c>
      <c r="U315">
        <f>'Energy consumption (raw)'!S265*Lists!$H$90</f>
        <v>0</v>
      </c>
      <c r="V315">
        <f>'Energy consumption (raw)'!T265*Lists!$H$91</f>
        <v>0</v>
      </c>
      <c r="W315">
        <f>'Energy consumption (raw)'!U265*Lists!$H$92</f>
        <v>0</v>
      </c>
      <c r="X315">
        <f>'Energy consumption (raw)'!V265*Lists!$H$93</f>
        <v>0</v>
      </c>
      <c r="Y315">
        <f>'Energy consumption (raw)'!W265*Lists!$H$94</f>
        <v>0</v>
      </c>
      <c r="Z315">
        <f>'Energy consumption (raw)'!X265*Lists!$H$96*1000000</f>
        <v>0</v>
      </c>
      <c r="AA315">
        <f>'Energy consumption (raw)'!Y265*Lists!$H$97</f>
        <v>0</v>
      </c>
      <c r="AB315">
        <f>'Energy consumption (raw)'!Z265*Lists!$H$96</f>
        <v>0</v>
      </c>
      <c r="AC315">
        <f>'Energy consumption (raw)'!AA265*Lists!$H$98</f>
        <v>0</v>
      </c>
      <c r="AD315">
        <f>'Energy consumption (raw)'!AB265*Lists!$H$99</f>
        <v>0</v>
      </c>
      <c r="AE315">
        <f>'Energy consumption (raw)'!AC265*Lists!$H$101</f>
        <v>0</v>
      </c>
      <c r="AF315">
        <f>'Energy consumption (raw)'!AD265*Lists!$H$101</f>
        <v>0</v>
      </c>
      <c r="AG315">
        <f>'Energy consumption (raw)'!AE265*Lists!$H$101</f>
        <v>0</v>
      </c>
      <c r="AH315">
        <f>'Energy consumption (raw)'!AF265*Lists!$H$100</f>
        <v>0</v>
      </c>
      <c r="AI315" s="167">
        <f t="shared" si="61"/>
        <v>2001.2710000000002</v>
      </c>
      <c r="AJ315" s="179">
        <f>'Energy consumption (raw)'!AG265</f>
        <v>2001.2710000000002</v>
      </c>
      <c r="AK315" s="179">
        <f>'Energy consumption (raw)'!AH265</f>
        <v>1404</v>
      </c>
      <c r="AL315">
        <f>IF(ROUND(AI315,-3)=ROUND('Energy consumption (raw)'!AG265,-3),1,0)</f>
        <v>1</v>
      </c>
      <c r="AM315" s="179" t="str">
        <f>'Energy consumption (raw)'!AJ265</f>
        <v>3. Bac Ninh</v>
      </c>
      <c r="AN315">
        <f>VLOOKUP(AM315,Lists!$F$9:$G$71,2,FALSE)</f>
        <v>1</v>
      </c>
    </row>
    <row r="316" spans="2:40" x14ac:dyDescent="0.25">
      <c r="B316" s="65" t="str">
        <f t="shared" si="59"/>
        <v>Industry164</v>
      </c>
      <c r="C316" s="179">
        <f>'Energy consumption (raw)'!B266</f>
        <v>164</v>
      </c>
      <c r="D316" s="179">
        <f>'Energy consumption (raw)'!C266</f>
        <v>0</v>
      </c>
      <c r="E316" s="179">
        <f>'Energy consumption (raw)'!D266</f>
        <v>0</v>
      </c>
      <c r="F316" s="179" t="str">
        <f>'Energy consumption (raw)'!E266</f>
        <v>Công nghiệp</v>
      </c>
      <c r="G316" s="179" t="str">
        <f>'Energy consumption (raw)'!F266</f>
        <v>Sản xuất thiết bị điện</v>
      </c>
      <c r="H316" s="179" t="str">
        <f>'Energy consumption (raw)'!G266</f>
        <v>Industry</v>
      </c>
      <c r="I316" s="179" t="str">
        <f>'Energy consumption (raw)'!I266</f>
        <v>27 Manufacture of electrical equipment</v>
      </c>
      <c r="J316" s="179" t="str">
        <f>INDEX(Sector!$E$6:$E$46,MATCH('Energy consumption (toe)'!I316,Sector!$B$6:$B$46,FALSE))</f>
        <v>Manufacture of electrical equipment</v>
      </c>
      <c r="K316" s="179">
        <f>IFERROR('Energy consumption (raw)'!J266*Lists!$H$84,)</f>
        <v>0</v>
      </c>
      <c r="L316" s="179">
        <f>'Energy consumption (raw)'!K266*Lists!$H$84</f>
        <v>1174.2230000000002</v>
      </c>
      <c r="M316" s="179">
        <f>'Energy consumption (raw)'!L266*Lists!$H$84</f>
        <v>0</v>
      </c>
      <c r="N316" s="179">
        <f>'Energy consumption (raw)'!M266*Lists!$H$84</f>
        <v>0</v>
      </c>
      <c r="O316" s="178">
        <f t="shared" si="60"/>
        <v>1174.2230000000002</v>
      </c>
      <c r="P316">
        <f>'Energy consumption (raw)'!N266*Lists!$H$85</f>
        <v>0</v>
      </c>
      <c r="Q316">
        <f>'Energy consumption (raw)'!O266*Lists!$H$86</f>
        <v>0</v>
      </c>
      <c r="R316">
        <f>'Energy consumption (raw)'!P266*Lists!$H$87</f>
        <v>0</v>
      </c>
      <c r="S316">
        <f>'Energy consumption (raw)'!Q266*Lists!$H$88</f>
        <v>0</v>
      </c>
      <c r="T316">
        <f>'Energy consumption (raw)'!R266*Lists!$H$89</f>
        <v>0</v>
      </c>
      <c r="U316">
        <f>'Energy consumption (raw)'!S266*Lists!$H$90</f>
        <v>0</v>
      </c>
      <c r="V316">
        <f>'Energy consumption (raw)'!T266*Lists!$H$91</f>
        <v>0</v>
      </c>
      <c r="W316">
        <f>'Energy consumption (raw)'!U266*Lists!$H$92</f>
        <v>0</v>
      </c>
      <c r="X316">
        <f>'Energy consumption (raw)'!V266*Lists!$H$93</f>
        <v>0</v>
      </c>
      <c r="Y316">
        <f>'Energy consumption (raw)'!W266*Lists!$H$94</f>
        <v>0</v>
      </c>
      <c r="Z316">
        <f>'Energy consumption (raw)'!X266*Lists!$H$96*1000000</f>
        <v>0</v>
      </c>
      <c r="AA316">
        <f>'Energy consumption (raw)'!Y266*Lists!$H$97</f>
        <v>0</v>
      </c>
      <c r="AB316">
        <f>'Energy consumption (raw)'!Z266*Lists!$H$96</f>
        <v>0</v>
      </c>
      <c r="AC316">
        <f>'Energy consumption (raw)'!AA266*Lists!$H$98</f>
        <v>0</v>
      </c>
      <c r="AD316">
        <f>'Energy consumption (raw)'!AB266*Lists!$H$99</f>
        <v>0</v>
      </c>
      <c r="AE316">
        <f>'Energy consumption (raw)'!AC266*Lists!$H$101</f>
        <v>0</v>
      </c>
      <c r="AF316">
        <f>'Energy consumption (raw)'!AD266*Lists!$H$101</f>
        <v>0</v>
      </c>
      <c r="AG316">
        <f>'Energy consumption (raw)'!AE266*Lists!$H$101</f>
        <v>0</v>
      </c>
      <c r="AH316">
        <f>'Energy consumption (raw)'!AF266*Lists!$H$100</f>
        <v>0</v>
      </c>
      <c r="AI316" s="167">
        <f t="shared" si="61"/>
        <v>1174.2230000000002</v>
      </c>
      <c r="AJ316" s="179">
        <f>'Energy consumption (raw)'!AG266</f>
        <v>1174.2230000000002</v>
      </c>
      <c r="AK316" s="179">
        <f>'Energy consumption (raw)'!AH266</f>
        <v>1034</v>
      </c>
      <c r="AL316">
        <f>IF(ROUND(AI316,-3)=ROUND('Energy consumption (raw)'!AG266,-3),1,0)</f>
        <v>1</v>
      </c>
      <c r="AM316" s="179" t="str">
        <f>'Energy consumption (raw)'!AJ266</f>
        <v>3. Bac Ninh</v>
      </c>
      <c r="AN316">
        <f>VLOOKUP(AM316,Lists!$F$9:$G$71,2,FALSE)</f>
        <v>1</v>
      </c>
    </row>
    <row r="317" spans="2:40" x14ac:dyDescent="0.25">
      <c r="B317" s="65" t="str">
        <f t="shared" ref="B317:B380" si="62">H317&amp;C317</f>
        <v>Industry165</v>
      </c>
      <c r="C317" s="179">
        <f>'Energy consumption (raw)'!B267</f>
        <v>165</v>
      </c>
      <c r="D317" s="179">
        <f>'Energy consumption (raw)'!C267</f>
        <v>0</v>
      </c>
      <c r="E317" s="179">
        <f>'Energy consumption (raw)'!D267</f>
        <v>0</v>
      </c>
      <c r="F317" s="179" t="str">
        <f>'Energy consumption (raw)'!E267</f>
        <v>Công nghiệp</v>
      </c>
      <c r="G317" s="179" t="str">
        <f>'Energy consumption (raw)'!F267</f>
        <v>Chế biến sữa và các sản phẩm từ sữa</v>
      </c>
      <c r="H317" s="179" t="str">
        <f>'Energy consumption (raw)'!G267</f>
        <v>Industry</v>
      </c>
      <c r="I317" s="179" t="str">
        <f>'Energy consumption (raw)'!I267</f>
        <v>10 Manufacture of food products</v>
      </c>
      <c r="J317" s="179" t="str">
        <f>INDEX(Sector!$E$6:$E$46,MATCH('Energy consumption (toe)'!I317,Sector!$B$6:$B$46,FALSE))</f>
        <v>Manufacture of food products</v>
      </c>
      <c r="K317" s="179">
        <f>IFERROR('Energy consumption (raw)'!J267*Lists!$H$84,)</f>
        <v>0</v>
      </c>
      <c r="L317" s="179">
        <f>'Energy consumption (raw)'!K267*Lists!$H$84</f>
        <v>1829.998</v>
      </c>
      <c r="M317" s="179">
        <f>'Energy consumption (raw)'!L267*Lists!$H$84</f>
        <v>0</v>
      </c>
      <c r="N317" s="179">
        <f>'Energy consumption (raw)'!M267*Lists!$H$84</f>
        <v>0</v>
      </c>
      <c r="O317" s="178">
        <f t="shared" ref="O317:O380" si="63">IF(L317=0,K317,L317)</f>
        <v>1829.998</v>
      </c>
      <c r="P317">
        <f>'Energy consumption (raw)'!N267*Lists!$H$85</f>
        <v>0</v>
      </c>
      <c r="Q317">
        <f>'Energy consumption (raw)'!O267*Lists!$H$86</f>
        <v>0</v>
      </c>
      <c r="R317">
        <f>'Energy consumption (raw)'!P267*Lists!$H$87</f>
        <v>0</v>
      </c>
      <c r="S317">
        <f>'Energy consumption (raw)'!Q267*Lists!$H$88</f>
        <v>0</v>
      </c>
      <c r="T317">
        <f>'Energy consumption (raw)'!R267*Lists!$H$89</f>
        <v>60.728147999999997</v>
      </c>
      <c r="U317">
        <f>'Energy consumption (raw)'!S267*Lists!$H$90</f>
        <v>58.344000000000001</v>
      </c>
      <c r="V317">
        <f>'Energy consumption (raw)'!T267*Lists!$H$91</f>
        <v>0</v>
      </c>
      <c r="W317">
        <f>'Energy consumption (raw)'!U267*Lists!$H$92</f>
        <v>0</v>
      </c>
      <c r="X317">
        <f>'Energy consumption (raw)'!V267*Lists!$H$93</f>
        <v>0</v>
      </c>
      <c r="Y317">
        <f>'Energy consumption (raw)'!W267*Lists!$H$94</f>
        <v>0</v>
      </c>
      <c r="Z317">
        <f>'Energy consumption (raw)'!X267*Lists!$H$96*1000000</f>
        <v>0</v>
      </c>
      <c r="AA317">
        <f>'Energy consumption (raw)'!Y267*Lists!$H$97</f>
        <v>0</v>
      </c>
      <c r="AB317">
        <f>'Energy consumption (raw)'!Z267*Lists!$H$96</f>
        <v>0</v>
      </c>
      <c r="AC317">
        <f>'Energy consumption (raw)'!AA267*Lists!$H$98</f>
        <v>0</v>
      </c>
      <c r="AD317">
        <f>'Energy consumption (raw)'!AB267*Lists!$H$99</f>
        <v>0</v>
      </c>
      <c r="AE317">
        <f>'Energy consumption (raw)'!AC267*Lists!$H$101</f>
        <v>0</v>
      </c>
      <c r="AF317">
        <f>'Energy consumption (raw)'!AD267*Lists!$H$101</f>
        <v>0</v>
      </c>
      <c r="AG317">
        <f>'Energy consumption (raw)'!AE267*Lists!$H$101</f>
        <v>1527.5670419999979</v>
      </c>
      <c r="AH317">
        <f>'Energy consumption (raw)'!AF267*Lists!$H$100</f>
        <v>0</v>
      </c>
      <c r="AI317" s="167">
        <f t="shared" ref="AI317:AI380" si="64">IF(SUM(O317:AH317)=0,AJ317,SUM(O317:AH317))</f>
        <v>3476.6371899999976</v>
      </c>
      <c r="AJ317" s="179">
        <f>'Energy consumption (raw)'!AG267</f>
        <v>3476.6371900000004</v>
      </c>
      <c r="AK317" s="179">
        <f>'Energy consumption (raw)'!AH267</f>
        <v>1922</v>
      </c>
      <c r="AL317">
        <f>IF(ROUND(AI317,-3)=ROUND('Energy consumption (raw)'!AG267,-3),1,0)</f>
        <v>1</v>
      </c>
      <c r="AM317" s="179" t="str">
        <f>'Energy consumption (raw)'!AJ267</f>
        <v>3. Bac Ninh</v>
      </c>
      <c r="AN317">
        <f>VLOOKUP(AM317,Lists!$F$9:$G$71,2,FALSE)</f>
        <v>1</v>
      </c>
    </row>
    <row r="318" spans="2:40" x14ac:dyDescent="0.25">
      <c r="B318" s="65" t="str">
        <f t="shared" si="62"/>
        <v>Industry166</v>
      </c>
      <c r="C318" s="179">
        <f>'Energy consumption (raw)'!B268</f>
        <v>166</v>
      </c>
      <c r="D318" s="179">
        <f>'Energy consumption (raw)'!C268</f>
        <v>0</v>
      </c>
      <c r="E318" s="179">
        <f>'Energy consumption (raw)'!D268</f>
        <v>0</v>
      </c>
      <c r="F318" s="179" t="str">
        <f>'Energy consumption (raw)'!E268</f>
        <v>Công nghiệp</v>
      </c>
      <c r="G318" s="179" t="str">
        <f>'Energy consumption (raw)'!F268</f>
        <v>Sản xuất sản phẩm khác bằng kim loại chưa được phân vào đâu - linh kiện điện tử</v>
      </c>
      <c r="H318" s="179" t="str">
        <f>'Energy consumption (raw)'!G268</f>
        <v>Industry</v>
      </c>
      <c r="I318" s="179" t="str">
        <f>'Energy consumption (raw)'!I268</f>
        <v>26 Manufacture of computer, electronic and optical products</v>
      </c>
      <c r="J318" s="179" t="str">
        <f>INDEX(Sector!$E$6:$E$46,MATCH('Energy consumption (toe)'!I318,Sector!$B$6:$B$46,FALSE))</f>
        <v>Manufacture of computer, electronic and optical products</v>
      </c>
      <c r="K318" s="179">
        <f>IFERROR('Energy consumption (raw)'!J268*Lists!$H$84,)</f>
        <v>0</v>
      </c>
      <c r="L318" s="179">
        <f>'Energy consumption (raw)'!K268*Lists!$H$84</f>
        <v>7183.9225450000004</v>
      </c>
      <c r="M318" s="179">
        <f>'Energy consumption (raw)'!L268*Lists!$H$84</f>
        <v>0</v>
      </c>
      <c r="N318" s="179">
        <f>'Energy consumption (raw)'!M268*Lists!$H$84</f>
        <v>0</v>
      </c>
      <c r="O318" s="178">
        <f t="shared" si="63"/>
        <v>7183.9225450000004</v>
      </c>
      <c r="P318">
        <f>'Energy consumption (raw)'!N268*Lists!$H$85</f>
        <v>0</v>
      </c>
      <c r="Q318">
        <f>'Energy consumption (raw)'!O268*Lists!$H$86</f>
        <v>0</v>
      </c>
      <c r="R318">
        <f>'Energy consumption (raw)'!P268*Lists!$H$87</f>
        <v>0</v>
      </c>
      <c r="S318">
        <f>'Energy consumption (raw)'!Q268*Lists!$H$88</f>
        <v>0</v>
      </c>
      <c r="T318">
        <f>'Energy consumption (raw)'!R268*Lists!$H$89</f>
        <v>147.93578363999998</v>
      </c>
      <c r="U318">
        <f>'Energy consumption (raw)'!S268*Lists!$H$90</f>
        <v>142.12792000000002</v>
      </c>
      <c r="V318">
        <f>'Energy consumption (raw)'!T268*Lists!$H$91</f>
        <v>0</v>
      </c>
      <c r="W318">
        <f>'Energy consumption (raw)'!U268*Lists!$H$92</f>
        <v>0</v>
      </c>
      <c r="X318">
        <f>'Energy consumption (raw)'!V268*Lists!$H$93</f>
        <v>0</v>
      </c>
      <c r="Y318">
        <f>'Energy consumption (raw)'!W268*Lists!$H$94</f>
        <v>0</v>
      </c>
      <c r="Z318">
        <f>'Energy consumption (raw)'!X268*Lists!$H$96*1000000</f>
        <v>0</v>
      </c>
      <c r="AA318">
        <f>'Energy consumption (raw)'!Y268*Lists!$H$97</f>
        <v>38.882480000000001</v>
      </c>
      <c r="AB318">
        <f>'Energy consumption (raw)'!Z268*Lists!$H$96</f>
        <v>0</v>
      </c>
      <c r="AC318">
        <f>'Energy consumption (raw)'!AA268*Lists!$H$98</f>
        <v>0</v>
      </c>
      <c r="AD318">
        <f>'Energy consumption (raw)'!AB268*Lists!$H$99</f>
        <v>0</v>
      </c>
      <c r="AE318">
        <f>'Energy consumption (raw)'!AC268*Lists!$H$101</f>
        <v>0</v>
      </c>
      <c r="AF318">
        <f>'Energy consumption (raw)'!AD268*Lists!$H$101</f>
        <v>0</v>
      </c>
      <c r="AG318">
        <f>'Energy consumption (raw)'!AE268*Lists!$H$101</f>
        <v>0</v>
      </c>
      <c r="AH318">
        <f>'Energy consumption (raw)'!AF268*Lists!$H$100</f>
        <v>0</v>
      </c>
      <c r="AI318" s="167">
        <f t="shared" si="64"/>
        <v>7512.8687286400009</v>
      </c>
      <c r="AJ318" s="179">
        <f>'Energy consumption (raw)'!AG268</f>
        <v>7512.8687286400009</v>
      </c>
      <c r="AK318" s="179">
        <f>'Energy consumption (raw)'!AH268</f>
        <v>8584</v>
      </c>
      <c r="AL318">
        <f>IF(ROUND(AI318,-3)=ROUND('Energy consumption (raw)'!AG268,-3),1,0)</f>
        <v>1</v>
      </c>
      <c r="AM318" s="179" t="str">
        <f>'Energy consumption (raw)'!AJ268</f>
        <v>3. Bac Ninh</v>
      </c>
      <c r="AN318">
        <f>VLOOKUP(AM318,Lists!$F$9:$G$71,2,FALSE)</f>
        <v>1</v>
      </c>
    </row>
    <row r="319" spans="2:40" x14ac:dyDescent="0.25">
      <c r="B319" s="65" t="str">
        <f t="shared" si="62"/>
        <v>Industry167</v>
      </c>
      <c r="C319" s="179">
        <f>'Energy consumption (raw)'!B269</f>
        <v>167</v>
      </c>
      <c r="D319" s="179">
        <f>'Energy consumption (raw)'!C269</f>
        <v>0</v>
      </c>
      <c r="E319" s="179">
        <f>'Energy consumption (raw)'!D269</f>
        <v>0</v>
      </c>
      <c r="F319" s="179" t="str">
        <f>'Energy consumption (raw)'!E269</f>
        <v>Công nghiệp</v>
      </c>
      <c r="G319" s="179" t="str">
        <f>'Energy consumption (raw)'!F269</f>
        <v>Sản xuất sản phẩm từ plastic</v>
      </c>
      <c r="H319" s="179" t="str">
        <f>'Energy consumption (raw)'!G269</f>
        <v>Industry</v>
      </c>
      <c r="I319" s="179" t="str">
        <f>'Energy consumption (raw)'!I269</f>
        <v>22 Manufacture of rubber and plastics products</v>
      </c>
      <c r="J319" s="179" t="str">
        <f>INDEX(Sector!$E$6:$E$46,MATCH('Energy consumption (toe)'!I319,Sector!$B$6:$B$46,FALSE))</f>
        <v>Manufacture of rubber and plastics products</v>
      </c>
      <c r="K319" s="179">
        <f>IFERROR('Energy consumption (raw)'!J269*Lists!$H$84,)</f>
        <v>0</v>
      </c>
      <c r="L319" s="179">
        <f>'Energy consumption (raw)'!K269*Lists!$H$84</f>
        <v>4666.5158848000001</v>
      </c>
      <c r="M319" s="179">
        <f>'Energy consumption (raw)'!L269*Lists!$H$84</f>
        <v>0</v>
      </c>
      <c r="N319" s="179">
        <f>'Energy consumption (raw)'!M269*Lists!$H$84</f>
        <v>0</v>
      </c>
      <c r="O319" s="178">
        <f t="shared" si="63"/>
        <v>4666.5158848000001</v>
      </c>
      <c r="P319">
        <f>'Energy consumption (raw)'!N269*Lists!$H$85</f>
        <v>0</v>
      </c>
      <c r="Q319">
        <f>'Energy consumption (raw)'!O269*Lists!$H$86</f>
        <v>0</v>
      </c>
      <c r="R319">
        <f>'Energy consumption (raw)'!P269*Lists!$H$87</f>
        <v>0</v>
      </c>
      <c r="S319">
        <f>'Energy consumption (raw)'!Q269*Lists!$H$88</f>
        <v>0</v>
      </c>
      <c r="T319">
        <f>'Energy consumption (raw)'!R269*Lists!$H$89</f>
        <v>0</v>
      </c>
      <c r="U319">
        <f>'Energy consumption (raw)'!S269*Lists!$H$90</f>
        <v>0</v>
      </c>
      <c r="V319">
        <f>'Energy consumption (raw)'!T269*Lists!$H$91</f>
        <v>0</v>
      </c>
      <c r="W319">
        <f>'Energy consumption (raw)'!U269*Lists!$H$92</f>
        <v>0</v>
      </c>
      <c r="X319">
        <f>'Energy consumption (raw)'!V269*Lists!$H$93</f>
        <v>0</v>
      </c>
      <c r="Y319">
        <f>'Energy consumption (raw)'!W269*Lists!$H$94</f>
        <v>0</v>
      </c>
      <c r="Z319">
        <f>'Energy consumption (raw)'!X269*Lists!$H$96*1000000</f>
        <v>0</v>
      </c>
      <c r="AA319">
        <f>'Energy consumption (raw)'!Y269*Lists!$H$97</f>
        <v>0</v>
      </c>
      <c r="AB319">
        <f>'Energy consumption (raw)'!Z269*Lists!$H$96</f>
        <v>0</v>
      </c>
      <c r="AC319">
        <f>'Energy consumption (raw)'!AA269*Lists!$H$98</f>
        <v>0</v>
      </c>
      <c r="AD319">
        <f>'Energy consumption (raw)'!AB269*Lists!$H$99</f>
        <v>0</v>
      </c>
      <c r="AE319">
        <f>'Energy consumption (raw)'!AC269*Lists!$H$101</f>
        <v>0</v>
      </c>
      <c r="AF319">
        <f>'Energy consumption (raw)'!AD269*Lists!$H$101</f>
        <v>0</v>
      </c>
      <c r="AG319">
        <f>'Energy consumption (raw)'!AE269*Lists!$H$101</f>
        <v>0</v>
      </c>
      <c r="AH319">
        <f>'Energy consumption (raw)'!AF269*Lists!$H$100</f>
        <v>0</v>
      </c>
      <c r="AI319" s="167">
        <f t="shared" si="64"/>
        <v>4666.5158848000001</v>
      </c>
      <c r="AJ319" s="179">
        <f>'Energy consumption (raw)'!AG269</f>
        <v>4666.5158848000001</v>
      </c>
      <c r="AK319" s="179">
        <f>'Energy consumption (raw)'!AH269</f>
        <v>4339</v>
      </c>
      <c r="AL319">
        <f>IF(ROUND(AI319,-3)=ROUND('Energy consumption (raw)'!AG269,-3),1,0)</f>
        <v>1</v>
      </c>
      <c r="AM319" s="179" t="str">
        <f>'Energy consumption (raw)'!AJ269</f>
        <v>3. Bac Ninh</v>
      </c>
      <c r="AN319">
        <f>VLOOKUP(AM319,Lists!$F$9:$G$71,2,FALSE)</f>
        <v>1</v>
      </c>
    </row>
    <row r="320" spans="2:40" x14ac:dyDescent="0.25">
      <c r="B320" s="65" t="str">
        <f t="shared" si="62"/>
        <v>Industry168</v>
      </c>
      <c r="C320" s="179">
        <f>'Energy consumption (raw)'!B270</f>
        <v>168</v>
      </c>
      <c r="D320" s="179">
        <f>'Energy consumption (raw)'!C270</f>
        <v>0</v>
      </c>
      <c r="E320" s="179">
        <f>'Energy consumption (raw)'!D270</f>
        <v>0</v>
      </c>
      <c r="F320" s="179" t="str">
        <f>'Energy consumption (raw)'!E270</f>
        <v>Công nghiệp</v>
      </c>
      <c r="G320" s="179" t="str">
        <f>'Energy consumption (raw)'!F270</f>
        <v>Sản xuất thùng, bể chứa và dụng cụ chứa đựng bằng kim loại</v>
      </c>
      <c r="H320" s="179" t="str">
        <f>'Energy consumption (raw)'!G270</f>
        <v>Industry</v>
      </c>
      <c r="I320" s="179" t="str">
        <f>'Energy consumption (raw)'!I270</f>
        <v>25 Manufacture of fabricated metal products, except machinery and equipment</v>
      </c>
      <c r="J320" s="179" t="str">
        <f>INDEX(Sector!$E$6:$E$46,MATCH('Energy consumption (toe)'!I320,Sector!$B$6:$B$46,FALSE))</f>
        <v>Manufacture of fabricated metal products, except machinery and equipment</v>
      </c>
      <c r="K320" s="179">
        <f>IFERROR('Energy consumption (raw)'!J270*Lists!$H$84,)</f>
        <v>2901.9997188000002</v>
      </c>
      <c r="L320" s="179">
        <f>'Energy consumption (raw)'!K270*Lists!$H$84</f>
        <v>2979.5330000000004</v>
      </c>
      <c r="M320" s="179">
        <f>'Energy consumption (raw)'!L270*Lists!$H$84</f>
        <v>0</v>
      </c>
      <c r="N320" s="179">
        <f>'Energy consumption (raw)'!M270*Lists!$H$84</f>
        <v>0</v>
      </c>
      <c r="O320" s="178">
        <f t="shared" si="63"/>
        <v>2979.5330000000004</v>
      </c>
      <c r="P320">
        <f>'Energy consumption (raw)'!N270*Lists!$H$85</f>
        <v>0</v>
      </c>
      <c r="Q320">
        <f>'Energy consumption (raw)'!O270*Lists!$H$86</f>
        <v>0</v>
      </c>
      <c r="R320">
        <f>'Energy consumption (raw)'!P270*Lists!$H$87</f>
        <v>0</v>
      </c>
      <c r="S320">
        <f>'Energy consumption (raw)'!Q270*Lists!$H$88</f>
        <v>0</v>
      </c>
      <c r="T320">
        <f>'Energy consumption (raw)'!R270*Lists!$H$89</f>
        <v>0</v>
      </c>
      <c r="U320">
        <f>'Energy consumption (raw)'!S270*Lists!$H$90</f>
        <v>0</v>
      </c>
      <c r="V320">
        <f>'Energy consumption (raw)'!T270*Lists!$H$91</f>
        <v>0</v>
      </c>
      <c r="W320">
        <f>'Energy consumption (raw)'!U270*Lists!$H$92</f>
        <v>0</v>
      </c>
      <c r="X320">
        <f>'Energy consumption (raw)'!V270*Lists!$H$93</f>
        <v>0</v>
      </c>
      <c r="Y320">
        <f>'Energy consumption (raw)'!W270*Lists!$H$94</f>
        <v>0</v>
      </c>
      <c r="Z320">
        <f>'Energy consumption (raw)'!X270*Lists!$H$96*1000000</f>
        <v>0</v>
      </c>
      <c r="AA320">
        <f>'Energy consumption (raw)'!Y270*Lists!$H$97</f>
        <v>0</v>
      </c>
      <c r="AB320">
        <f>'Energy consumption (raw)'!Z270*Lists!$H$96</f>
        <v>0</v>
      </c>
      <c r="AC320">
        <f>'Energy consumption (raw)'!AA270*Lists!$H$98</f>
        <v>0</v>
      </c>
      <c r="AD320">
        <f>'Energy consumption (raw)'!AB270*Lists!$H$99</f>
        <v>0</v>
      </c>
      <c r="AE320">
        <f>'Energy consumption (raw)'!AC270*Lists!$H$101</f>
        <v>0</v>
      </c>
      <c r="AF320">
        <f>'Energy consumption (raw)'!AD270*Lists!$H$101</f>
        <v>0</v>
      </c>
      <c r="AG320">
        <f>'Energy consumption (raw)'!AE270*Lists!$H$101</f>
        <v>0</v>
      </c>
      <c r="AH320">
        <f>'Energy consumption (raw)'!AF270*Lists!$H$100</f>
        <v>0</v>
      </c>
      <c r="AI320" s="167">
        <f t="shared" si="64"/>
        <v>2979.5330000000004</v>
      </c>
      <c r="AJ320" s="179">
        <f>'Energy consumption (raw)'!AG270</f>
        <v>2979.5330000000004</v>
      </c>
      <c r="AK320" s="179">
        <f>'Energy consumption (raw)'!AH270</f>
        <v>4831</v>
      </c>
      <c r="AL320">
        <f>IF(ROUND(AI320,-3)=ROUND('Energy consumption (raw)'!AG270,-3),1,0)</f>
        <v>1</v>
      </c>
      <c r="AM320" s="179" t="str">
        <f>'Energy consumption (raw)'!AJ270</f>
        <v>3. Bac Ninh</v>
      </c>
      <c r="AN320">
        <f>VLOOKUP(AM320,Lists!$F$9:$G$71,2,FALSE)</f>
        <v>1</v>
      </c>
    </row>
    <row r="321" spans="2:40" x14ac:dyDescent="0.25">
      <c r="B321" s="65" t="str">
        <f t="shared" si="62"/>
        <v>Industry169</v>
      </c>
      <c r="C321" s="179">
        <f>'Energy consumption (raw)'!B271</f>
        <v>169</v>
      </c>
      <c r="D321" s="179">
        <f>'Energy consumption (raw)'!C271</f>
        <v>0</v>
      </c>
      <c r="E321" s="179">
        <f>'Energy consumption (raw)'!D271</f>
        <v>0</v>
      </c>
      <c r="F321" s="179" t="str">
        <f>'Energy consumption (raw)'!E271</f>
        <v>Công nghiệp</v>
      </c>
      <c r="G321" s="179" t="str">
        <f>'Energy consumption (raw)'!F271</f>
        <v>Sản xuất đồ gia dụng gang tráng men cao cấp</v>
      </c>
      <c r="H321" s="179" t="str">
        <f>'Energy consumption (raw)'!G271</f>
        <v>Industry</v>
      </c>
      <c r="I321" s="179" t="str">
        <f>'Energy consumption (raw)'!I271</f>
        <v>25 Manufacture of fabricated metal products, except machinery and equipment</v>
      </c>
      <c r="J321" s="179" t="str">
        <f>INDEX(Sector!$E$6:$E$46,MATCH('Energy consumption (toe)'!I321,Sector!$B$6:$B$46,FALSE))</f>
        <v>Manufacture of fabricated metal products, except machinery and equipment</v>
      </c>
      <c r="K321" s="179">
        <f>IFERROR('Energy consumption (raw)'!J271*Lists!$H$84,)</f>
        <v>0</v>
      </c>
      <c r="L321" s="179">
        <f>'Energy consumption (raw)'!K271*Lists!$H$84</f>
        <v>8116.2681053000006</v>
      </c>
      <c r="M321" s="179">
        <f>'Energy consumption (raw)'!L271*Lists!$H$84</f>
        <v>0</v>
      </c>
      <c r="N321" s="179">
        <f>'Energy consumption (raw)'!M271*Lists!$H$84</f>
        <v>0</v>
      </c>
      <c r="O321" s="178">
        <f t="shared" si="63"/>
        <v>8116.2681053000006</v>
      </c>
      <c r="P321">
        <f>'Energy consumption (raw)'!N271*Lists!$H$85</f>
        <v>0</v>
      </c>
      <c r="Q321">
        <f>'Energy consumption (raw)'!O271*Lists!$H$86</f>
        <v>0</v>
      </c>
      <c r="R321">
        <f>'Energy consumption (raw)'!P271*Lists!$H$87</f>
        <v>0</v>
      </c>
      <c r="S321">
        <f>'Energy consumption (raw)'!Q271*Lists!$H$88</f>
        <v>0</v>
      </c>
      <c r="T321">
        <f>'Energy consumption (raw)'!R271*Lists!$H$89</f>
        <v>0</v>
      </c>
      <c r="U321">
        <f>'Energy consumption (raw)'!S271*Lists!$H$90</f>
        <v>0</v>
      </c>
      <c r="V321">
        <f>'Energy consumption (raw)'!T271*Lists!$H$91</f>
        <v>0</v>
      </c>
      <c r="W321">
        <f>'Energy consumption (raw)'!U271*Lists!$H$92</f>
        <v>0</v>
      </c>
      <c r="X321">
        <f>'Energy consumption (raw)'!V271*Lists!$H$93</f>
        <v>0</v>
      </c>
      <c r="Y321">
        <f>'Energy consumption (raw)'!W271*Lists!$H$94</f>
        <v>0</v>
      </c>
      <c r="Z321">
        <f>'Energy consumption (raw)'!X271*Lists!$H$96*1000000</f>
        <v>0</v>
      </c>
      <c r="AA321">
        <f>'Energy consumption (raw)'!Y271*Lists!$H$97</f>
        <v>0</v>
      </c>
      <c r="AB321">
        <f>'Energy consumption (raw)'!Z271*Lists!$H$96</f>
        <v>0</v>
      </c>
      <c r="AC321">
        <f>'Energy consumption (raw)'!AA271*Lists!$H$98</f>
        <v>0</v>
      </c>
      <c r="AD321">
        <f>'Energy consumption (raw)'!AB271*Lists!$H$99</f>
        <v>0</v>
      </c>
      <c r="AE321">
        <f>'Energy consumption (raw)'!AC271*Lists!$H$101</f>
        <v>0</v>
      </c>
      <c r="AF321">
        <f>'Energy consumption (raw)'!AD271*Lists!$H$101</f>
        <v>0</v>
      </c>
      <c r="AG321">
        <f>'Energy consumption (raw)'!AE271*Lists!$H$101</f>
        <v>0</v>
      </c>
      <c r="AH321">
        <f>'Energy consumption (raw)'!AF271*Lists!$H$100</f>
        <v>0</v>
      </c>
      <c r="AI321" s="167">
        <f t="shared" si="64"/>
        <v>8116.2681053000006</v>
      </c>
      <c r="AJ321" s="179">
        <f>'Energy consumption (raw)'!AG271</f>
        <v>8116.2681053000006</v>
      </c>
      <c r="AK321" s="179">
        <f>'Energy consumption (raw)'!AH271</f>
        <v>5454</v>
      </c>
      <c r="AL321">
        <f>IF(ROUND(AI321,-3)=ROUND('Energy consumption (raw)'!AG271,-3),1,0)</f>
        <v>1</v>
      </c>
      <c r="AM321" s="179" t="str">
        <f>'Energy consumption (raw)'!AJ271</f>
        <v>3. Bac Ninh</v>
      </c>
      <c r="AN321">
        <f>VLOOKUP(AM321,Lists!$F$9:$G$71,2,FALSE)</f>
        <v>1</v>
      </c>
    </row>
    <row r="322" spans="2:40" x14ac:dyDescent="0.25">
      <c r="B322" s="65" t="str">
        <f t="shared" si="62"/>
        <v>Industry170</v>
      </c>
      <c r="C322" s="179">
        <f>'Energy consumption (raw)'!B272</f>
        <v>170</v>
      </c>
      <c r="D322" s="179">
        <f>'Energy consumption (raw)'!C272</f>
        <v>0</v>
      </c>
      <c r="E322" s="179">
        <f>'Energy consumption (raw)'!D272</f>
        <v>0</v>
      </c>
      <c r="F322" s="179" t="str">
        <f>'Energy consumption (raw)'!E272</f>
        <v>Công nghiệp</v>
      </c>
      <c r="G322" s="179" t="str">
        <f>'Energy consumption (raw)'!F272</f>
        <v>Sản xuất sản phẩm từ plastic</v>
      </c>
      <c r="H322" s="179" t="str">
        <f>'Energy consumption (raw)'!G272</f>
        <v>Industry</v>
      </c>
      <c r="I322" s="179" t="str">
        <f>'Energy consumption (raw)'!I272</f>
        <v>22 Manufacture of rubber and plastics products</v>
      </c>
      <c r="J322" s="179" t="str">
        <f>INDEX(Sector!$E$6:$E$46,MATCH('Energy consumption (toe)'!I322,Sector!$B$6:$B$46,FALSE))</f>
        <v>Manufacture of rubber and plastics products</v>
      </c>
      <c r="K322" s="179">
        <f>IFERROR('Energy consumption (raw)'!J272*Lists!$H$84,)</f>
        <v>0</v>
      </c>
      <c r="L322" s="179">
        <f>'Energy consumption (raw)'!K272*Lists!$H$84</f>
        <v>2441.0260000000003</v>
      </c>
      <c r="M322" s="179">
        <f>'Energy consumption (raw)'!L272*Lists!$H$84</f>
        <v>0</v>
      </c>
      <c r="N322" s="179">
        <f>'Energy consumption (raw)'!M272*Lists!$H$84</f>
        <v>0</v>
      </c>
      <c r="O322" s="178">
        <f t="shared" si="63"/>
        <v>2441.0260000000003</v>
      </c>
      <c r="P322">
        <f>'Energy consumption (raw)'!N272*Lists!$H$85</f>
        <v>0</v>
      </c>
      <c r="Q322">
        <f>'Energy consumption (raw)'!O272*Lists!$H$86</f>
        <v>0</v>
      </c>
      <c r="R322">
        <f>'Energy consumption (raw)'!P272*Lists!$H$87</f>
        <v>0</v>
      </c>
      <c r="S322">
        <f>'Energy consumption (raw)'!Q272*Lists!$H$88</f>
        <v>0</v>
      </c>
      <c r="T322">
        <f>'Energy consumption (raw)'!R272*Lists!$H$89</f>
        <v>0</v>
      </c>
      <c r="U322">
        <f>'Energy consumption (raw)'!S272*Lists!$H$90</f>
        <v>0</v>
      </c>
      <c r="V322">
        <f>'Energy consumption (raw)'!T272*Lists!$H$91</f>
        <v>0</v>
      </c>
      <c r="W322">
        <f>'Energy consumption (raw)'!U272*Lists!$H$92</f>
        <v>0</v>
      </c>
      <c r="X322">
        <f>'Energy consumption (raw)'!V272*Lists!$H$93</f>
        <v>0</v>
      </c>
      <c r="Y322">
        <f>'Energy consumption (raw)'!W272*Lists!$H$94</f>
        <v>0</v>
      </c>
      <c r="Z322">
        <f>'Energy consumption (raw)'!X272*Lists!$H$96*1000000</f>
        <v>0</v>
      </c>
      <c r="AA322">
        <f>'Energy consumption (raw)'!Y272*Lists!$H$97</f>
        <v>0</v>
      </c>
      <c r="AB322">
        <f>'Energy consumption (raw)'!Z272*Lists!$H$96</f>
        <v>0</v>
      </c>
      <c r="AC322">
        <f>'Energy consumption (raw)'!AA272*Lists!$H$98</f>
        <v>0</v>
      </c>
      <c r="AD322">
        <f>'Energy consumption (raw)'!AB272*Lists!$H$99</f>
        <v>0</v>
      </c>
      <c r="AE322">
        <f>'Energy consumption (raw)'!AC272*Lists!$H$101</f>
        <v>0</v>
      </c>
      <c r="AF322">
        <f>'Energy consumption (raw)'!AD272*Lists!$H$101</f>
        <v>0</v>
      </c>
      <c r="AG322">
        <f>'Energy consumption (raw)'!AE272*Lists!$H$101</f>
        <v>0</v>
      </c>
      <c r="AH322">
        <f>'Energy consumption (raw)'!AF272*Lists!$H$100</f>
        <v>0</v>
      </c>
      <c r="AI322" s="167">
        <f t="shared" si="64"/>
        <v>2441.0260000000003</v>
      </c>
      <c r="AJ322" s="179">
        <f>'Energy consumption (raw)'!AG272</f>
        <v>2441.0260000000003</v>
      </c>
      <c r="AK322" s="179">
        <f>'Energy consumption (raw)'!AH272</f>
        <v>2129</v>
      </c>
      <c r="AL322">
        <f>IF(ROUND(AI322,-3)=ROUND('Energy consumption (raw)'!AG272,-3),1,0)</f>
        <v>1</v>
      </c>
      <c r="AM322" s="179" t="str">
        <f>'Energy consumption (raw)'!AJ272</f>
        <v>3. Bac Ninh</v>
      </c>
      <c r="AN322">
        <f>VLOOKUP(AM322,Lists!$F$9:$G$71,2,FALSE)</f>
        <v>1</v>
      </c>
    </row>
    <row r="323" spans="2:40" x14ac:dyDescent="0.25">
      <c r="B323" s="65" t="str">
        <f t="shared" si="62"/>
        <v>Industry171</v>
      </c>
      <c r="C323" s="179">
        <f>'Energy consumption (raw)'!B273</f>
        <v>171</v>
      </c>
      <c r="D323" s="179">
        <f>'Energy consumption (raw)'!C273</f>
        <v>0</v>
      </c>
      <c r="E323" s="179">
        <f>'Energy consumption (raw)'!D273</f>
        <v>0</v>
      </c>
      <c r="F323" s="179" t="str">
        <f>'Energy consumption (raw)'!E273</f>
        <v>Công nghiệp</v>
      </c>
      <c r="G323" s="179" t="str">
        <f>'Energy consumption (raw)'!F273</f>
        <v>Sãn xuất linh kiện điện tử</v>
      </c>
      <c r="H323" s="179" t="str">
        <f>'Energy consumption (raw)'!G273</f>
        <v>Industry</v>
      </c>
      <c r="I323" s="179" t="str">
        <f>'Energy consumption (raw)'!I273</f>
        <v>26 Manufacture of computer, electronic and optical products</v>
      </c>
      <c r="J323" s="179" t="str">
        <f>INDEX(Sector!$E$6:$E$46,MATCH('Energy consumption (toe)'!I323,Sector!$B$6:$B$46,FALSE))</f>
        <v>Manufacture of computer, electronic and optical products</v>
      </c>
      <c r="K323" s="179">
        <f>IFERROR('Energy consumption (raw)'!J273*Lists!$H$84,)</f>
        <v>0</v>
      </c>
      <c r="L323" s="179">
        <f>'Energy consumption (raw)'!K273*Lists!$H$84</f>
        <v>3471.75</v>
      </c>
      <c r="M323" s="179">
        <f>'Energy consumption (raw)'!L273*Lists!$H$84</f>
        <v>0</v>
      </c>
      <c r="N323" s="179">
        <f>'Energy consumption (raw)'!M273*Lists!$H$84</f>
        <v>0</v>
      </c>
      <c r="O323" s="178">
        <f t="shared" si="63"/>
        <v>3471.75</v>
      </c>
      <c r="P323">
        <f>'Energy consumption (raw)'!N273*Lists!$H$85</f>
        <v>0</v>
      </c>
      <c r="Q323">
        <f>'Energy consumption (raw)'!O273*Lists!$H$86</f>
        <v>0</v>
      </c>
      <c r="R323">
        <f>'Energy consumption (raw)'!P273*Lists!$H$87</f>
        <v>0</v>
      </c>
      <c r="S323">
        <f>'Energy consumption (raw)'!Q273*Lists!$H$88</f>
        <v>0</v>
      </c>
      <c r="T323">
        <f>'Energy consumption (raw)'!R273*Lists!$H$89</f>
        <v>4.08</v>
      </c>
      <c r="U323">
        <f>'Energy consumption (raw)'!S273*Lists!$H$90</f>
        <v>0</v>
      </c>
      <c r="V323">
        <f>'Energy consumption (raw)'!T273*Lists!$H$91</f>
        <v>0</v>
      </c>
      <c r="W323">
        <f>'Energy consumption (raw)'!U273*Lists!$H$92</f>
        <v>0</v>
      </c>
      <c r="X323">
        <f>'Energy consumption (raw)'!V273*Lists!$H$93</f>
        <v>0</v>
      </c>
      <c r="Y323">
        <f>'Energy consumption (raw)'!W273*Lists!$H$94</f>
        <v>0</v>
      </c>
      <c r="Z323">
        <f>'Energy consumption (raw)'!X273*Lists!$H$96*1000000</f>
        <v>0</v>
      </c>
      <c r="AA323">
        <f>'Energy consumption (raw)'!Y273*Lists!$H$97</f>
        <v>0</v>
      </c>
      <c r="AB323">
        <f>'Energy consumption (raw)'!Z273*Lists!$H$96</f>
        <v>0</v>
      </c>
      <c r="AC323">
        <f>'Energy consumption (raw)'!AA273*Lists!$H$98</f>
        <v>0</v>
      </c>
      <c r="AD323">
        <f>'Energy consumption (raw)'!AB273*Lists!$H$99</f>
        <v>0</v>
      </c>
      <c r="AE323">
        <f>'Energy consumption (raw)'!AC273*Lists!$H$101</f>
        <v>0</v>
      </c>
      <c r="AF323">
        <f>'Energy consumption (raw)'!AD273*Lists!$H$101</f>
        <v>0</v>
      </c>
      <c r="AG323">
        <f>'Energy consumption (raw)'!AE273*Lists!$H$101</f>
        <v>0</v>
      </c>
      <c r="AH323">
        <f>'Energy consumption (raw)'!AF273*Lists!$H$100</f>
        <v>0</v>
      </c>
      <c r="AI323" s="167">
        <f t="shared" si="64"/>
        <v>3475.83</v>
      </c>
      <c r="AJ323" s="179">
        <f>'Energy consumption (raw)'!AG273</f>
        <v>3475.83</v>
      </c>
      <c r="AK323" s="179">
        <f>'Energy consumption (raw)'!AH273</f>
        <v>2500</v>
      </c>
      <c r="AL323">
        <f>IF(ROUND(AI323,-3)=ROUND('Energy consumption (raw)'!AG273,-3),1,0)</f>
        <v>1</v>
      </c>
      <c r="AM323" s="179" t="str">
        <f>'Energy consumption (raw)'!AJ273</f>
        <v>3. Bac Ninh</v>
      </c>
      <c r="AN323">
        <f>VLOOKUP(AM323,Lists!$F$9:$G$71,2,FALSE)</f>
        <v>1</v>
      </c>
    </row>
    <row r="324" spans="2:40" x14ac:dyDescent="0.25">
      <c r="B324" s="65" t="str">
        <f t="shared" si="62"/>
        <v>Industry172</v>
      </c>
      <c r="C324" s="179">
        <f>'Energy consumption (raw)'!B274</f>
        <v>172</v>
      </c>
      <c r="D324" s="179">
        <f>'Energy consumption (raw)'!C274</f>
        <v>0</v>
      </c>
      <c r="E324" s="179">
        <f>'Energy consumption (raw)'!D274</f>
        <v>0</v>
      </c>
      <c r="F324" s="179" t="str">
        <f>'Energy consumption (raw)'!E274</f>
        <v>Công nghiệp</v>
      </c>
      <c r="G324" s="179" t="str">
        <f>'Energy consumption (raw)'!F274</f>
        <v>Sãn xuất linh kiện điện tử</v>
      </c>
      <c r="H324" s="179" t="str">
        <f>'Energy consumption (raw)'!G274</f>
        <v>Industry</v>
      </c>
      <c r="I324" s="179" t="str">
        <f>'Energy consumption (raw)'!I274</f>
        <v>26 Manufacture of computer, electronic and optical products</v>
      </c>
      <c r="J324" s="179" t="str">
        <f>INDEX(Sector!$E$6:$E$46,MATCH('Energy consumption (toe)'!I324,Sector!$B$6:$B$46,FALSE))</f>
        <v>Manufacture of computer, electronic and optical products</v>
      </c>
      <c r="K324" s="179">
        <f>IFERROR('Energy consumption (raw)'!J274*Lists!$H$84,)</f>
        <v>0</v>
      </c>
      <c r="L324" s="179">
        <f>'Energy consumption (raw)'!K274*Lists!$H$84</f>
        <v>1992.4829978</v>
      </c>
      <c r="M324" s="179">
        <f>'Energy consumption (raw)'!L274*Lists!$H$84</f>
        <v>0</v>
      </c>
      <c r="N324" s="179">
        <f>'Energy consumption (raw)'!M274*Lists!$H$84</f>
        <v>0</v>
      </c>
      <c r="O324" s="178">
        <f t="shared" si="63"/>
        <v>1992.4829978</v>
      </c>
      <c r="P324">
        <f>'Energy consumption (raw)'!N274*Lists!$H$85</f>
        <v>0</v>
      </c>
      <c r="Q324">
        <f>'Energy consumption (raw)'!O274*Lists!$H$86</f>
        <v>0</v>
      </c>
      <c r="R324">
        <f>'Energy consumption (raw)'!P274*Lists!$H$87</f>
        <v>0</v>
      </c>
      <c r="S324">
        <f>'Energy consumption (raw)'!Q274*Lists!$H$88</f>
        <v>0</v>
      </c>
      <c r="T324">
        <f>'Energy consumption (raw)'!R274*Lists!$H$89</f>
        <v>50.377800000000001</v>
      </c>
      <c r="U324">
        <f>'Energy consumption (raw)'!S274*Lists!$H$90</f>
        <v>48.4</v>
      </c>
      <c r="V324">
        <f>'Energy consumption (raw)'!T274*Lists!$H$91</f>
        <v>0</v>
      </c>
      <c r="W324">
        <f>'Energy consumption (raw)'!U274*Lists!$H$92</f>
        <v>0</v>
      </c>
      <c r="X324">
        <f>'Energy consumption (raw)'!V274*Lists!$H$93</f>
        <v>18.716249999999999</v>
      </c>
      <c r="Y324">
        <f>'Energy consumption (raw)'!W274*Lists!$H$94</f>
        <v>20.75</v>
      </c>
      <c r="Z324">
        <f>'Energy consumption (raw)'!X274*Lists!$H$96*1000000</f>
        <v>0</v>
      </c>
      <c r="AA324">
        <f>'Energy consumption (raw)'!Y274*Lists!$H$97</f>
        <v>0</v>
      </c>
      <c r="AB324">
        <f>'Energy consumption (raw)'!Z274*Lists!$H$96</f>
        <v>0</v>
      </c>
      <c r="AC324">
        <f>'Energy consumption (raw)'!AA274*Lists!$H$98</f>
        <v>0</v>
      </c>
      <c r="AD324">
        <f>'Energy consumption (raw)'!AB274*Lists!$H$99</f>
        <v>0</v>
      </c>
      <c r="AE324">
        <f>'Energy consumption (raw)'!AC274*Lists!$H$101</f>
        <v>0</v>
      </c>
      <c r="AF324">
        <f>'Energy consumption (raw)'!AD274*Lists!$H$101</f>
        <v>0</v>
      </c>
      <c r="AG324">
        <f>'Energy consumption (raw)'!AE274*Lists!$H$101</f>
        <v>0</v>
      </c>
      <c r="AH324">
        <f>'Energy consumption (raw)'!AF274*Lists!$H$100</f>
        <v>0</v>
      </c>
      <c r="AI324" s="167">
        <f t="shared" si="64"/>
        <v>2130.7270478</v>
      </c>
      <c r="AJ324" s="179">
        <f>'Energy consumption (raw)'!AG274</f>
        <v>2130.7270478</v>
      </c>
      <c r="AK324" s="179">
        <f>'Energy consumption (raw)'!AH274</f>
        <v>2297</v>
      </c>
      <c r="AL324">
        <f>IF(ROUND(AI324,-3)=ROUND('Energy consumption (raw)'!AG274,-3),1,0)</f>
        <v>1</v>
      </c>
      <c r="AM324" s="179" t="str">
        <f>'Energy consumption (raw)'!AJ274</f>
        <v>3. Bac Ninh</v>
      </c>
      <c r="AN324">
        <f>VLOOKUP(AM324,Lists!$F$9:$G$71,2,FALSE)</f>
        <v>1</v>
      </c>
    </row>
    <row r="325" spans="2:40" x14ac:dyDescent="0.25">
      <c r="B325" s="65" t="str">
        <f t="shared" si="62"/>
        <v>Industry173</v>
      </c>
      <c r="C325" s="179">
        <f>'Energy consumption (raw)'!B275</f>
        <v>173</v>
      </c>
      <c r="D325" s="179">
        <f>'Energy consumption (raw)'!C275</f>
        <v>0</v>
      </c>
      <c r="E325" s="179">
        <f>'Energy consumption (raw)'!D275</f>
        <v>0</v>
      </c>
      <c r="F325" s="179" t="str">
        <f>'Energy consumption (raw)'!E275</f>
        <v>Công nghiệp</v>
      </c>
      <c r="G325" s="179" t="str">
        <f>'Energy consumption (raw)'!F275</f>
        <v>Sản xuất thuốc, hoá dược và dược liệu</v>
      </c>
      <c r="H325" s="179" t="str">
        <f>'Energy consumption (raw)'!G275</f>
        <v>Industry</v>
      </c>
      <c r="I325" s="179" t="str">
        <f>'Energy consumption (raw)'!I275</f>
        <v>21 Manufacture of pharmaceuticals, medicinal chemical and botanical products</v>
      </c>
      <c r="J325" s="179" t="str">
        <f>INDEX(Sector!$E$6:$E$46,MATCH('Energy consumption (toe)'!I325,Sector!$B$6:$B$46,FALSE))</f>
        <v>Manufacture of pharmaceuticals, medicinal chemical and botanical products</v>
      </c>
      <c r="K325" s="179">
        <f>IFERROR('Energy consumption (raw)'!J275*Lists!$H$84,)</f>
        <v>0</v>
      </c>
      <c r="L325" s="179">
        <f>'Energy consumption (raw)'!K275*Lists!$H$84</f>
        <v>1710.2642860000001</v>
      </c>
      <c r="M325" s="179">
        <f>'Energy consumption (raw)'!L275*Lists!$H$84</f>
        <v>0</v>
      </c>
      <c r="N325" s="179">
        <f>'Energy consumption (raw)'!M275*Lists!$H$84</f>
        <v>0</v>
      </c>
      <c r="O325" s="178">
        <f t="shared" si="63"/>
        <v>1710.2642860000001</v>
      </c>
      <c r="P325">
        <f>'Energy consumption (raw)'!N275*Lists!$H$85</f>
        <v>0</v>
      </c>
      <c r="Q325">
        <f>'Energy consumption (raw)'!O275*Lists!$H$86</f>
        <v>0</v>
      </c>
      <c r="R325">
        <f>'Energy consumption (raw)'!P275*Lists!$H$87</f>
        <v>0</v>
      </c>
      <c r="S325">
        <f>'Energy consumption (raw)'!Q275*Lists!$H$88</f>
        <v>0</v>
      </c>
      <c r="T325">
        <f>'Energy consumption (raw)'!R275*Lists!$H$89</f>
        <v>5.0999999999999996</v>
      </c>
      <c r="U325">
        <f>'Energy consumption (raw)'!S275*Lists!$H$90</f>
        <v>0</v>
      </c>
      <c r="V325">
        <f>'Energy consumption (raw)'!T275*Lists!$H$91</f>
        <v>0</v>
      </c>
      <c r="W325">
        <f>'Energy consumption (raw)'!U275*Lists!$H$92</f>
        <v>0</v>
      </c>
      <c r="X325">
        <f>'Energy consumption (raw)'!V275*Lists!$H$93</f>
        <v>0</v>
      </c>
      <c r="Y325">
        <f>'Energy consumption (raw)'!W275*Lists!$H$94</f>
        <v>0</v>
      </c>
      <c r="Z325">
        <f>'Energy consumption (raw)'!X275*Lists!$H$96*1000000</f>
        <v>0</v>
      </c>
      <c r="AA325">
        <f>'Energy consumption (raw)'!Y275*Lists!$H$97</f>
        <v>668.17000000000007</v>
      </c>
      <c r="AB325">
        <f>'Energy consumption (raw)'!Z275*Lists!$H$96</f>
        <v>0</v>
      </c>
      <c r="AC325">
        <f>'Energy consumption (raw)'!AA275*Lists!$H$98</f>
        <v>0</v>
      </c>
      <c r="AD325">
        <f>'Energy consumption (raw)'!AB275*Lists!$H$99</f>
        <v>0</v>
      </c>
      <c r="AE325">
        <f>'Energy consumption (raw)'!AC275*Lists!$H$101</f>
        <v>0</v>
      </c>
      <c r="AF325">
        <f>'Energy consumption (raw)'!AD275*Lists!$H$101</f>
        <v>0</v>
      </c>
      <c r="AG325">
        <f>'Energy consumption (raw)'!AE275*Lists!$H$101</f>
        <v>0</v>
      </c>
      <c r="AH325">
        <f>'Energy consumption (raw)'!AF275*Lists!$H$100</f>
        <v>0</v>
      </c>
      <c r="AI325" s="167">
        <f t="shared" si="64"/>
        <v>2383.5342860000001</v>
      </c>
      <c r="AJ325" s="179">
        <f>'Energy consumption (raw)'!AG275</f>
        <v>2383.5342860000001</v>
      </c>
      <c r="AK325" s="179">
        <f>'Energy consumption (raw)'!AH275</f>
        <v>1276</v>
      </c>
      <c r="AL325">
        <f>IF(ROUND(AI325,-3)=ROUND('Energy consumption (raw)'!AG275,-3),1,0)</f>
        <v>1</v>
      </c>
      <c r="AM325" s="179" t="str">
        <f>'Energy consumption (raw)'!AJ275</f>
        <v>3. Bac Ninh</v>
      </c>
      <c r="AN325">
        <f>VLOOKUP(AM325,Lists!$F$9:$G$71,2,FALSE)</f>
        <v>1</v>
      </c>
    </row>
    <row r="326" spans="2:40" x14ac:dyDescent="0.25">
      <c r="B326" s="65" t="str">
        <f t="shared" si="62"/>
        <v>Industry174</v>
      </c>
      <c r="C326" s="179">
        <f>'Energy consumption (raw)'!B276</f>
        <v>174</v>
      </c>
      <c r="D326" s="179">
        <f>'Energy consumption (raw)'!C276</f>
        <v>0</v>
      </c>
      <c r="E326" s="179">
        <f>'Energy consumption (raw)'!D276</f>
        <v>0</v>
      </c>
      <c r="F326" s="179" t="str">
        <f>'Energy consumption (raw)'!E276</f>
        <v>Công nghiệp</v>
      </c>
      <c r="G326" s="179" t="str">
        <f>'Energy consumption (raw)'!F276</f>
        <v>Sãn xuất linh kiện điện tử</v>
      </c>
      <c r="H326" s="179" t="str">
        <f>'Energy consumption (raw)'!G276</f>
        <v>Industry</v>
      </c>
      <c r="I326" s="179" t="str">
        <f>'Energy consumption (raw)'!I276</f>
        <v>26 Manufacture of computer, electronic and optical products</v>
      </c>
      <c r="J326" s="179" t="str">
        <f>INDEX(Sector!$E$6:$E$46,MATCH('Energy consumption (toe)'!I326,Sector!$B$6:$B$46,FALSE))</f>
        <v>Manufacture of computer, electronic and optical products</v>
      </c>
      <c r="K326" s="179">
        <f>IFERROR('Energy consumption (raw)'!J276*Lists!$H$84,)</f>
        <v>0</v>
      </c>
      <c r="L326" s="179">
        <f>'Energy consumption (raw)'!K276*Lists!$H$84</f>
        <v>3881.6818960000001</v>
      </c>
      <c r="M326" s="179">
        <f>'Energy consumption (raw)'!L276*Lists!$H$84</f>
        <v>0</v>
      </c>
      <c r="N326" s="179">
        <f>'Energy consumption (raw)'!M276*Lists!$H$84</f>
        <v>0</v>
      </c>
      <c r="O326" s="178">
        <f t="shared" si="63"/>
        <v>3881.6818960000001</v>
      </c>
      <c r="P326">
        <f>'Energy consumption (raw)'!N276*Lists!$H$85</f>
        <v>0</v>
      </c>
      <c r="Q326">
        <f>'Energy consumption (raw)'!O276*Lists!$H$86</f>
        <v>0</v>
      </c>
      <c r="R326">
        <f>'Energy consumption (raw)'!P276*Lists!$H$87</f>
        <v>0</v>
      </c>
      <c r="S326">
        <f>'Energy consumption (raw)'!Q276*Lists!$H$88</f>
        <v>0</v>
      </c>
      <c r="T326">
        <f>'Energy consumption (raw)'!R276*Lists!$H$89</f>
        <v>50.377800000000001</v>
      </c>
      <c r="U326">
        <f>'Energy consumption (raw)'!S276*Lists!$H$90</f>
        <v>48.4</v>
      </c>
      <c r="V326">
        <f>'Energy consumption (raw)'!T276*Lists!$H$91</f>
        <v>0</v>
      </c>
      <c r="W326">
        <f>'Energy consumption (raw)'!U276*Lists!$H$92</f>
        <v>0</v>
      </c>
      <c r="X326">
        <f>'Energy consumption (raw)'!V276*Lists!$H$93</f>
        <v>29.19735</v>
      </c>
      <c r="Y326">
        <f>'Energy consumption (raw)'!W276*Lists!$H$94</f>
        <v>32.369999999999997</v>
      </c>
      <c r="Z326">
        <f>'Energy consumption (raw)'!X276*Lists!$H$96*1000000</f>
        <v>0</v>
      </c>
      <c r="AA326">
        <f>'Energy consumption (raw)'!Y276*Lists!$H$97</f>
        <v>0</v>
      </c>
      <c r="AB326">
        <f>'Energy consumption (raw)'!Z276*Lists!$H$96</f>
        <v>0</v>
      </c>
      <c r="AC326">
        <f>'Energy consumption (raw)'!AA276*Lists!$H$98</f>
        <v>0</v>
      </c>
      <c r="AD326">
        <f>'Energy consumption (raw)'!AB276*Lists!$H$99</f>
        <v>0</v>
      </c>
      <c r="AE326">
        <f>'Energy consumption (raw)'!AC276*Lists!$H$101</f>
        <v>0</v>
      </c>
      <c r="AF326">
        <f>'Energy consumption (raw)'!AD276*Lists!$H$101</f>
        <v>0</v>
      </c>
      <c r="AG326">
        <f>'Energy consumption (raw)'!AE276*Lists!$H$101</f>
        <v>0</v>
      </c>
      <c r="AH326">
        <f>'Energy consumption (raw)'!AF276*Lists!$H$100</f>
        <v>0</v>
      </c>
      <c r="AI326" s="167">
        <f t="shared" si="64"/>
        <v>4042.0270460000002</v>
      </c>
      <c r="AJ326" s="179">
        <f>'Energy consumption (raw)'!AG276</f>
        <v>4042.0270460000002</v>
      </c>
      <c r="AK326" s="179">
        <f>'Energy consumption (raw)'!AH276</f>
        <v>2830</v>
      </c>
      <c r="AL326">
        <f>IF(ROUND(AI326,-3)=ROUND('Energy consumption (raw)'!AG276,-3),1,0)</f>
        <v>1</v>
      </c>
      <c r="AM326" s="179" t="str">
        <f>'Energy consumption (raw)'!AJ276</f>
        <v>3. Bac Ninh</v>
      </c>
      <c r="AN326">
        <f>VLOOKUP(AM326,Lists!$F$9:$G$71,2,FALSE)</f>
        <v>1</v>
      </c>
    </row>
    <row r="327" spans="2:40" x14ac:dyDescent="0.25">
      <c r="B327" s="65" t="str">
        <f t="shared" si="62"/>
        <v>Industry175</v>
      </c>
      <c r="C327" s="179">
        <f>'Energy consumption (raw)'!B277</f>
        <v>175</v>
      </c>
      <c r="D327" s="179">
        <f>'Energy consumption (raw)'!C277</f>
        <v>0</v>
      </c>
      <c r="E327" s="179">
        <f>'Energy consumption (raw)'!D277</f>
        <v>0</v>
      </c>
      <c r="F327" s="179" t="str">
        <f>'Energy consumption (raw)'!E277</f>
        <v>Công nghiệp</v>
      </c>
      <c r="G327" s="179" t="str">
        <f>'Energy consumption (raw)'!F277</f>
        <v>Sản xuất plastic và cao su tổng hợp dạng nguyên sinh</v>
      </c>
      <c r="H327" s="179" t="str">
        <f>'Energy consumption (raw)'!G277</f>
        <v>Industry</v>
      </c>
      <c r="I327" s="179" t="str">
        <f>'Energy consumption (raw)'!I277</f>
        <v>22 Manufacture of rubber and plastics products</v>
      </c>
      <c r="J327" s="179" t="str">
        <f>INDEX(Sector!$E$6:$E$46,MATCH('Energy consumption (toe)'!I327,Sector!$B$6:$B$46,FALSE))</f>
        <v>Manufacture of rubber and plastics products</v>
      </c>
      <c r="K327" s="179">
        <f>IFERROR('Energy consumption (raw)'!J277*Lists!$H$84,)</f>
        <v>0</v>
      </c>
      <c r="L327" s="179">
        <f>'Energy consumption (raw)'!K277*Lists!$H$84</f>
        <v>1204.1422329000002</v>
      </c>
      <c r="M327" s="179">
        <f>'Energy consumption (raw)'!L277*Lists!$H$84</f>
        <v>0</v>
      </c>
      <c r="N327" s="179">
        <f>'Energy consumption (raw)'!M277*Lists!$H$84</f>
        <v>0</v>
      </c>
      <c r="O327" s="178">
        <f t="shared" si="63"/>
        <v>1204.1422329000002</v>
      </c>
      <c r="P327">
        <f>'Energy consumption (raw)'!N277*Lists!$H$85</f>
        <v>0</v>
      </c>
      <c r="Q327">
        <f>'Energy consumption (raw)'!O277*Lists!$H$86</f>
        <v>0</v>
      </c>
      <c r="R327">
        <f>'Energy consumption (raw)'!P277*Lists!$H$87</f>
        <v>0</v>
      </c>
      <c r="S327">
        <f>'Energy consumption (raw)'!Q277*Lists!$H$88</f>
        <v>0</v>
      </c>
      <c r="T327">
        <f>'Energy consumption (raw)'!R277*Lists!$H$89</f>
        <v>42.848608800000001</v>
      </c>
      <c r="U327">
        <f>'Energy consumption (raw)'!S277*Lists!$H$90</f>
        <v>41.166400000000003</v>
      </c>
      <c r="V327">
        <f>'Energy consumption (raw)'!T277*Lists!$H$91</f>
        <v>0</v>
      </c>
      <c r="W327">
        <f>'Energy consumption (raw)'!U277*Lists!$H$92</f>
        <v>0</v>
      </c>
      <c r="X327">
        <f>'Energy consumption (raw)'!V277*Lists!$H$93</f>
        <v>0</v>
      </c>
      <c r="Y327">
        <f>'Energy consumption (raw)'!W277*Lists!$H$94</f>
        <v>0</v>
      </c>
      <c r="Z327">
        <f>'Energy consumption (raw)'!X277*Lists!$H$96*1000000</f>
        <v>0</v>
      </c>
      <c r="AA327">
        <f>'Energy consumption (raw)'!Y277*Lists!$H$97</f>
        <v>6.4855000000000009</v>
      </c>
      <c r="AB327">
        <f>'Energy consumption (raw)'!Z277*Lists!$H$96</f>
        <v>0</v>
      </c>
      <c r="AC327">
        <f>'Energy consumption (raw)'!AA277*Lists!$H$98</f>
        <v>0</v>
      </c>
      <c r="AD327">
        <f>'Energy consumption (raw)'!AB277*Lists!$H$99</f>
        <v>0</v>
      </c>
      <c r="AE327">
        <f>'Energy consumption (raw)'!AC277*Lists!$H$101</f>
        <v>0</v>
      </c>
      <c r="AF327">
        <f>'Energy consumption (raw)'!AD277*Lists!$H$101</f>
        <v>0</v>
      </c>
      <c r="AG327">
        <f>'Energy consumption (raw)'!AE277*Lists!$H$101</f>
        <v>0</v>
      </c>
      <c r="AH327">
        <f>'Energy consumption (raw)'!AF277*Lists!$H$100</f>
        <v>0</v>
      </c>
      <c r="AI327" s="167">
        <f t="shared" si="64"/>
        <v>1294.6427417000002</v>
      </c>
      <c r="AJ327" s="179">
        <f>'Energy consumption (raw)'!AG277</f>
        <v>1294.6427417000002</v>
      </c>
      <c r="AK327" s="179">
        <f>'Energy consumption (raw)'!AH277</f>
        <v>1221</v>
      </c>
      <c r="AL327">
        <f>IF(ROUND(AI327,-3)=ROUND('Energy consumption (raw)'!AG277,-3),1,0)</f>
        <v>1</v>
      </c>
      <c r="AM327" s="179" t="str">
        <f>'Energy consumption (raw)'!AJ277</f>
        <v>3. Bac Ninh</v>
      </c>
      <c r="AN327">
        <f>VLOOKUP(AM327,Lists!$F$9:$G$71,2,FALSE)</f>
        <v>1</v>
      </c>
    </row>
    <row r="328" spans="2:40" x14ac:dyDescent="0.25">
      <c r="B328" s="65" t="str">
        <f t="shared" si="62"/>
        <v>Industry176</v>
      </c>
      <c r="C328" s="179">
        <f>'Energy consumption (raw)'!B278</f>
        <v>176</v>
      </c>
      <c r="D328" s="179">
        <f>'Energy consumption (raw)'!C278</f>
        <v>0</v>
      </c>
      <c r="E328" s="179">
        <f>'Energy consumption (raw)'!D278</f>
        <v>0</v>
      </c>
      <c r="F328" s="179" t="str">
        <f>'Energy consumption (raw)'!E278</f>
        <v>Công nghiệp</v>
      </c>
      <c r="G328" s="179" t="str">
        <f>'Energy consumption (raw)'!F278</f>
        <v>Sản xuất khác chưa được phân vào đâu</v>
      </c>
      <c r="H328" s="179" t="str">
        <f>'Energy consumption (raw)'!G278</f>
        <v>Industry</v>
      </c>
      <c r="I328" s="179" t="str">
        <f>'Energy consumption (raw)'!I278</f>
        <v>32 Other manufacturing</v>
      </c>
      <c r="J328" s="179" t="str">
        <f>INDEX(Sector!$E$6:$E$46,MATCH('Energy consumption (toe)'!I328,Sector!$B$6:$B$46,FALSE))</f>
        <v>Other manufacturing</v>
      </c>
      <c r="K328" s="179">
        <f>IFERROR('Energy consumption (raw)'!J278*Lists!$H$84,)</f>
        <v>0</v>
      </c>
      <c r="L328" s="179">
        <f>'Energy consumption (raw)'!K278*Lists!$H$84</f>
        <v>1334.5925448</v>
      </c>
      <c r="M328" s="179">
        <f>'Energy consumption (raw)'!L278*Lists!$H$84</f>
        <v>0</v>
      </c>
      <c r="N328" s="179">
        <f>'Energy consumption (raw)'!M278*Lists!$H$84</f>
        <v>0</v>
      </c>
      <c r="O328" s="178">
        <f t="shared" si="63"/>
        <v>1334.5925448</v>
      </c>
      <c r="P328">
        <f>'Energy consumption (raw)'!N278*Lists!$H$85</f>
        <v>792.4</v>
      </c>
      <c r="Q328">
        <f>'Energy consumption (raw)'!O278*Lists!$H$86</f>
        <v>0</v>
      </c>
      <c r="R328">
        <f>'Energy consumption (raw)'!P278*Lists!$H$87</f>
        <v>0</v>
      </c>
      <c r="S328">
        <f>'Energy consumption (raw)'!Q278*Lists!$H$88</f>
        <v>0</v>
      </c>
      <c r="T328">
        <f>'Energy consumption (raw)'!R278*Lists!$H$89</f>
        <v>265.6284</v>
      </c>
      <c r="U328">
        <f>'Energy consumption (raw)'!S278*Lists!$H$90</f>
        <v>255.20000000000002</v>
      </c>
      <c r="V328">
        <f>'Energy consumption (raw)'!T278*Lists!$H$91</f>
        <v>0</v>
      </c>
      <c r="W328">
        <f>'Energy consumption (raw)'!U278*Lists!$H$92</f>
        <v>0</v>
      </c>
      <c r="X328">
        <f>'Energy consumption (raw)'!V278*Lists!$H$93</f>
        <v>11.55</v>
      </c>
      <c r="Y328">
        <f>'Energy consumption (raw)'!W278*Lists!$H$94</f>
        <v>0</v>
      </c>
      <c r="Z328">
        <f>'Energy consumption (raw)'!X278*Lists!$H$96*1000000</f>
        <v>0</v>
      </c>
      <c r="AA328">
        <f>'Energy consumption (raw)'!Y278*Lists!$H$97</f>
        <v>0</v>
      </c>
      <c r="AB328">
        <f>'Energy consumption (raw)'!Z278*Lists!$H$96</f>
        <v>0</v>
      </c>
      <c r="AC328">
        <f>'Energy consumption (raw)'!AA278*Lists!$H$98</f>
        <v>0</v>
      </c>
      <c r="AD328">
        <f>'Energy consumption (raw)'!AB278*Lists!$H$99</f>
        <v>4064.5810000000047</v>
      </c>
      <c r="AE328">
        <f>'Energy consumption (raw)'!AC278*Lists!$H$101</f>
        <v>0</v>
      </c>
      <c r="AF328">
        <f>'Energy consumption (raw)'!AD278*Lists!$H$101</f>
        <v>0</v>
      </c>
      <c r="AG328">
        <f>'Energy consumption (raw)'!AE278*Lists!$H$101</f>
        <v>0</v>
      </c>
      <c r="AH328">
        <f>'Energy consumption (raw)'!AF278*Lists!$H$100</f>
        <v>0</v>
      </c>
      <c r="AI328" s="167">
        <f t="shared" si="64"/>
        <v>6723.9519448000046</v>
      </c>
      <c r="AJ328" s="179">
        <f>'Energy consumption (raw)'!AG278</f>
        <v>6723.9519448000001</v>
      </c>
      <c r="AK328" s="179">
        <f>'Energy consumption (raw)'!AH278</f>
        <v>1268</v>
      </c>
      <c r="AL328">
        <f>IF(ROUND(AI328,-3)=ROUND('Energy consumption (raw)'!AG278,-3),1,0)</f>
        <v>1</v>
      </c>
      <c r="AM328" s="179" t="str">
        <f>'Energy consumption (raw)'!AJ278</f>
        <v>3. Bac Ninh</v>
      </c>
      <c r="AN328">
        <f>VLOOKUP(AM328,Lists!$F$9:$G$71,2,FALSE)</f>
        <v>1</v>
      </c>
    </row>
    <row r="329" spans="2:40" x14ac:dyDescent="0.25">
      <c r="B329" s="65" t="str">
        <f t="shared" si="62"/>
        <v>Industry177</v>
      </c>
      <c r="C329" s="179">
        <f>'Energy consumption (raw)'!B279</f>
        <v>177</v>
      </c>
      <c r="D329" s="179">
        <f>'Energy consumption (raw)'!C279</f>
        <v>0</v>
      </c>
      <c r="E329" s="179">
        <f>'Energy consumption (raw)'!D279</f>
        <v>0</v>
      </c>
      <c r="F329" s="179" t="str">
        <f>'Energy consumption (raw)'!E279</f>
        <v>Công nghiệp</v>
      </c>
      <c r="G329" s="179" t="str">
        <f>'Energy consumption (raw)'!F279</f>
        <v>Sản xuất, lắp ráp sản phẩm âm học điện tử</v>
      </c>
      <c r="H329" s="179" t="str">
        <f>'Energy consumption (raw)'!G279</f>
        <v>Industry</v>
      </c>
      <c r="I329" s="179" t="str">
        <f>'Energy consumption (raw)'!I279</f>
        <v>26 Manufacture of computer, electronic and optical products</v>
      </c>
      <c r="J329" s="179" t="str">
        <f>INDEX(Sector!$E$6:$E$46,MATCH('Energy consumption (toe)'!I329,Sector!$B$6:$B$46,FALSE))</f>
        <v>Manufacture of computer, electronic and optical products</v>
      </c>
      <c r="K329" s="179">
        <f>IFERROR('Energy consumption (raw)'!J279*Lists!$H$84,)</f>
        <v>0</v>
      </c>
      <c r="L329" s="179">
        <f>'Energy consumption (raw)'!K279*Lists!$H$84</f>
        <v>6732.6965744000008</v>
      </c>
      <c r="M329" s="179">
        <f>'Energy consumption (raw)'!L279*Lists!$H$84</f>
        <v>0</v>
      </c>
      <c r="N329" s="179">
        <f>'Energy consumption (raw)'!M279*Lists!$H$84</f>
        <v>0</v>
      </c>
      <c r="O329" s="178">
        <f t="shared" si="63"/>
        <v>6732.6965744000008</v>
      </c>
      <c r="P329">
        <f>'Energy consumption (raw)'!N279*Lists!$H$85</f>
        <v>0</v>
      </c>
      <c r="Q329">
        <f>'Energy consumption (raw)'!O279*Lists!$H$86</f>
        <v>0</v>
      </c>
      <c r="R329">
        <f>'Energy consumption (raw)'!P279*Lists!$H$87</f>
        <v>0</v>
      </c>
      <c r="S329">
        <f>'Energy consumption (raw)'!Q279*Lists!$H$88</f>
        <v>0</v>
      </c>
      <c r="T329">
        <f>'Energy consumption (raw)'!R279*Lists!$H$89</f>
        <v>0</v>
      </c>
      <c r="U329">
        <f>'Energy consumption (raw)'!S279*Lists!$H$90</f>
        <v>0</v>
      </c>
      <c r="V329">
        <f>'Energy consumption (raw)'!T279*Lists!$H$91</f>
        <v>0</v>
      </c>
      <c r="W329">
        <f>'Energy consumption (raw)'!U279*Lists!$H$92</f>
        <v>0</v>
      </c>
      <c r="X329">
        <f>'Energy consumption (raw)'!V279*Lists!$H$93</f>
        <v>0</v>
      </c>
      <c r="Y329">
        <f>'Energy consumption (raw)'!W279*Lists!$H$94</f>
        <v>0</v>
      </c>
      <c r="Z329">
        <f>'Energy consumption (raw)'!X279*Lists!$H$96*1000000</f>
        <v>0</v>
      </c>
      <c r="AA329">
        <f>'Energy consumption (raw)'!Y279*Lists!$H$97</f>
        <v>0</v>
      </c>
      <c r="AB329">
        <f>'Energy consumption (raw)'!Z279*Lists!$H$96</f>
        <v>0</v>
      </c>
      <c r="AC329">
        <f>'Energy consumption (raw)'!AA279*Lists!$H$98</f>
        <v>0</v>
      </c>
      <c r="AD329">
        <f>'Energy consumption (raw)'!AB279*Lists!$H$99</f>
        <v>0</v>
      </c>
      <c r="AE329">
        <f>'Energy consumption (raw)'!AC279*Lists!$H$101</f>
        <v>0</v>
      </c>
      <c r="AF329">
        <f>'Energy consumption (raw)'!AD279*Lists!$H$101</f>
        <v>0</v>
      </c>
      <c r="AG329">
        <f>'Energy consumption (raw)'!AE279*Lists!$H$101</f>
        <v>0</v>
      </c>
      <c r="AH329">
        <f>'Energy consumption (raw)'!AF279*Lists!$H$100</f>
        <v>0</v>
      </c>
      <c r="AI329" s="167">
        <f t="shared" si="64"/>
        <v>6732.6965744000008</v>
      </c>
      <c r="AJ329" s="179">
        <f>'Energy consumption (raw)'!AG279</f>
        <v>6732.6965744000008</v>
      </c>
      <c r="AK329" s="179">
        <f>'Energy consumption (raw)'!AH279</f>
        <v>5379</v>
      </c>
      <c r="AL329">
        <f>IF(ROUND(AI329,-3)=ROUND('Energy consumption (raw)'!AG279,-3),1,0)</f>
        <v>1</v>
      </c>
      <c r="AM329" s="179" t="str">
        <f>'Energy consumption (raw)'!AJ279</f>
        <v>3. Bac Ninh</v>
      </c>
      <c r="AN329">
        <f>VLOOKUP(AM329,Lists!$F$9:$G$71,2,FALSE)</f>
        <v>1</v>
      </c>
    </row>
    <row r="330" spans="2:40" x14ac:dyDescent="0.25">
      <c r="B330" s="65" t="str">
        <f t="shared" si="62"/>
        <v>Industry178</v>
      </c>
      <c r="C330" s="179">
        <f>'Energy consumption (raw)'!B280</f>
        <v>178</v>
      </c>
      <c r="D330" s="179">
        <f>'Energy consumption (raw)'!C280</f>
        <v>0</v>
      </c>
      <c r="E330" s="179">
        <f>'Energy consumption (raw)'!D280</f>
        <v>0</v>
      </c>
      <c r="F330" s="179" t="str">
        <f>'Energy consumption (raw)'!E280</f>
        <v>Công nghiệp</v>
      </c>
      <c r="G330" s="179" t="str">
        <f>'Energy consumption (raw)'!F280</f>
        <v>Sản xuất bao bì bằng giấy, bìa</v>
      </c>
      <c r="H330" s="179" t="str">
        <f>'Energy consumption (raw)'!G280</f>
        <v>Industry</v>
      </c>
      <c r="I330" s="179" t="str">
        <f>'Energy consumption (raw)'!I280</f>
        <v>17 Manufacture of paper and paper products</v>
      </c>
      <c r="J330" s="179" t="str">
        <f>INDEX(Sector!$E$6:$E$46,MATCH('Energy consumption (toe)'!I330,Sector!$B$6:$B$46,FALSE))</f>
        <v>Manufacture of paper and paper products</v>
      </c>
      <c r="K330" s="179">
        <f>IFERROR('Energy consumption (raw)'!J280*Lists!$H$84,)</f>
        <v>0</v>
      </c>
      <c r="L330" s="179">
        <f>'Energy consumption (raw)'!K280*Lists!$H$84</f>
        <v>3866.6447438000005</v>
      </c>
      <c r="M330" s="179">
        <f>'Energy consumption (raw)'!L280*Lists!$H$84</f>
        <v>0</v>
      </c>
      <c r="N330" s="179">
        <f>'Energy consumption (raw)'!M280*Lists!$H$84</f>
        <v>0</v>
      </c>
      <c r="O330" s="178">
        <f t="shared" si="63"/>
        <v>3866.6447438000005</v>
      </c>
      <c r="P330">
        <f>'Energy consumption (raw)'!N280*Lists!$H$85</f>
        <v>0</v>
      </c>
      <c r="Q330">
        <f>'Energy consumption (raw)'!O280*Lists!$H$86</f>
        <v>0</v>
      </c>
      <c r="R330">
        <f>'Energy consumption (raw)'!P280*Lists!$H$87</f>
        <v>0</v>
      </c>
      <c r="S330">
        <f>'Energy consumption (raw)'!Q280*Lists!$H$88</f>
        <v>0</v>
      </c>
      <c r="T330">
        <f>'Energy consumption (raw)'!R280*Lists!$H$89</f>
        <v>0</v>
      </c>
      <c r="U330">
        <f>'Energy consumption (raw)'!S280*Lists!$H$90</f>
        <v>0</v>
      </c>
      <c r="V330">
        <f>'Energy consumption (raw)'!T280*Lists!$H$91</f>
        <v>0</v>
      </c>
      <c r="W330">
        <f>'Energy consumption (raw)'!U280*Lists!$H$92</f>
        <v>0</v>
      </c>
      <c r="X330">
        <f>'Energy consumption (raw)'!V280*Lists!$H$93</f>
        <v>0</v>
      </c>
      <c r="Y330">
        <f>'Energy consumption (raw)'!W280*Lists!$H$94</f>
        <v>0</v>
      </c>
      <c r="Z330">
        <f>'Energy consumption (raw)'!X280*Lists!$H$96*1000000</f>
        <v>0</v>
      </c>
      <c r="AA330">
        <f>'Energy consumption (raw)'!Y280*Lists!$H$97</f>
        <v>0</v>
      </c>
      <c r="AB330">
        <f>'Energy consumption (raw)'!Z280*Lists!$H$96</f>
        <v>0</v>
      </c>
      <c r="AC330">
        <f>'Energy consumption (raw)'!AA280*Lists!$H$98</f>
        <v>0</v>
      </c>
      <c r="AD330">
        <f>'Energy consumption (raw)'!AB280*Lists!$H$99</f>
        <v>0</v>
      </c>
      <c r="AE330">
        <f>'Energy consumption (raw)'!AC280*Lists!$H$101</f>
        <v>0</v>
      </c>
      <c r="AF330">
        <f>'Energy consumption (raw)'!AD280*Lists!$H$101</f>
        <v>0</v>
      </c>
      <c r="AG330">
        <f>'Energy consumption (raw)'!AE280*Lists!$H$101</f>
        <v>0</v>
      </c>
      <c r="AH330">
        <f>'Energy consumption (raw)'!AF280*Lists!$H$100</f>
        <v>0</v>
      </c>
      <c r="AI330" s="167">
        <f t="shared" si="64"/>
        <v>3866.6447438000005</v>
      </c>
      <c r="AJ330" s="179">
        <f>'Energy consumption (raw)'!AG280</f>
        <v>3866.6447438000005</v>
      </c>
      <c r="AK330" s="179">
        <f>'Energy consumption (raw)'!AH280</f>
        <v>3589</v>
      </c>
      <c r="AL330">
        <f>IF(ROUND(AI330,-3)=ROUND('Energy consumption (raw)'!AG280,-3),1,0)</f>
        <v>1</v>
      </c>
      <c r="AM330" s="179" t="str">
        <f>'Energy consumption (raw)'!AJ280</f>
        <v>3. Bac Ninh</v>
      </c>
      <c r="AN330">
        <f>VLOOKUP(AM330,Lists!$F$9:$G$71,2,FALSE)</f>
        <v>1</v>
      </c>
    </row>
    <row r="331" spans="2:40" x14ac:dyDescent="0.25">
      <c r="B331" s="65" t="str">
        <f t="shared" si="62"/>
        <v>Industry179</v>
      </c>
      <c r="C331" s="179">
        <f>'Energy consumption (raw)'!B281</f>
        <v>179</v>
      </c>
      <c r="D331" s="179">
        <f>'Energy consumption (raw)'!C281</f>
        <v>0</v>
      </c>
      <c r="E331" s="179">
        <f>'Energy consumption (raw)'!D281</f>
        <v>0</v>
      </c>
      <c r="F331" s="179" t="str">
        <f>'Energy consumption (raw)'!E281</f>
        <v>Công nghiệp</v>
      </c>
      <c r="G331" s="179" t="str">
        <f>'Energy consumption (raw)'!F281</f>
        <v>Sãn xuất linh kiện điện tử</v>
      </c>
      <c r="H331" s="179" t="str">
        <f>'Energy consumption (raw)'!G281</f>
        <v>Industry</v>
      </c>
      <c r="I331" s="179" t="str">
        <f>'Energy consumption (raw)'!I281</f>
        <v>26 Manufacture of computer, electronic and optical products</v>
      </c>
      <c r="J331" s="179" t="str">
        <f>INDEX(Sector!$E$6:$E$46,MATCH('Energy consumption (toe)'!I331,Sector!$B$6:$B$46,FALSE))</f>
        <v>Manufacture of computer, electronic and optical products</v>
      </c>
      <c r="K331" s="179">
        <f>IFERROR('Energy consumption (raw)'!J281*Lists!$H$84,)</f>
        <v>0</v>
      </c>
      <c r="L331" s="179">
        <f>'Energy consumption (raw)'!K281*Lists!$H$84</f>
        <v>2545.1754140000003</v>
      </c>
      <c r="M331" s="179">
        <f>'Energy consumption (raw)'!L281*Lists!$H$84</f>
        <v>0</v>
      </c>
      <c r="N331" s="179">
        <f>'Energy consumption (raw)'!M281*Lists!$H$84</f>
        <v>0</v>
      </c>
      <c r="O331" s="178">
        <f t="shared" si="63"/>
        <v>2545.1754140000003</v>
      </c>
      <c r="P331">
        <f>'Energy consumption (raw)'!N281*Lists!$H$85</f>
        <v>0</v>
      </c>
      <c r="Q331">
        <f>'Energy consumption (raw)'!O281*Lists!$H$86</f>
        <v>0</v>
      </c>
      <c r="R331">
        <f>'Energy consumption (raw)'!P281*Lists!$H$87</f>
        <v>0</v>
      </c>
      <c r="S331">
        <f>'Energy consumption (raw)'!Q281*Lists!$H$88</f>
        <v>0</v>
      </c>
      <c r="T331">
        <f>'Energy consumption (raw)'!R281*Lists!$H$89</f>
        <v>8.6283432000000015</v>
      </c>
      <c r="U331">
        <f>'Energy consumption (raw)'!S281*Lists!$H$90</f>
        <v>8.2896000000000001</v>
      </c>
      <c r="V331">
        <f>'Energy consumption (raw)'!T281*Lists!$H$91</f>
        <v>0</v>
      </c>
      <c r="W331">
        <f>'Energy consumption (raw)'!U281*Lists!$H$92</f>
        <v>0</v>
      </c>
      <c r="X331">
        <f>'Energy consumption (raw)'!V281*Lists!$H$93</f>
        <v>9.7650000000000006</v>
      </c>
      <c r="Y331">
        <f>'Energy consumption (raw)'!W281*Lists!$H$94</f>
        <v>0</v>
      </c>
      <c r="Z331">
        <f>'Energy consumption (raw)'!X281*Lists!$H$96*1000000</f>
        <v>0</v>
      </c>
      <c r="AA331">
        <f>'Energy consumption (raw)'!Y281*Lists!$H$97</f>
        <v>39.349000000000004</v>
      </c>
      <c r="AB331">
        <f>'Energy consumption (raw)'!Z281*Lists!$H$96</f>
        <v>0</v>
      </c>
      <c r="AC331">
        <f>'Energy consumption (raw)'!AA281*Lists!$H$98</f>
        <v>0</v>
      </c>
      <c r="AD331">
        <f>'Energy consumption (raw)'!AB281*Lists!$H$99</f>
        <v>0</v>
      </c>
      <c r="AE331">
        <f>'Energy consumption (raw)'!AC281*Lists!$H$101</f>
        <v>0</v>
      </c>
      <c r="AF331">
        <f>'Energy consumption (raw)'!AD281*Lists!$H$101</f>
        <v>0</v>
      </c>
      <c r="AG331">
        <f>'Energy consumption (raw)'!AE281*Lists!$H$101</f>
        <v>0</v>
      </c>
      <c r="AH331">
        <f>'Energy consumption (raw)'!AF281*Lists!$H$100</f>
        <v>0</v>
      </c>
      <c r="AI331" s="167">
        <f t="shared" si="64"/>
        <v>2611.2073572000004</v>
      </c>
      <c r="AJ331" s="179">
        <f>'Energy consumption (raw)'!AG281</f>
        <v>2611.2073572000004</v>
      </c>
      <c r="AK331" s="179">
        <f>'Energy consumption (raw)'!AH281</f>
        <v>1187</v>
      </c>
      <c r="AL331">
        <f>IF(ROUND(AI331,-3)=ROUND('Energy consumption (raw)'!AG281,-3),1,0)</f>
        <v>1</v>
      </c>
      <c r="AM331" s="179" t="str">
        <f>'Energy consumption (raw)'!AJ281</f>
        <v>3. Bac Ninh</v>
      </c>
      <c r="AN331">
        <f>VLOOKUP(AM331,Lists!$F$9:$G$71,2,FALSE)</f>
        <v>1</v>
      </c>
    </row>
    <row r="332" spans="2:40" x14ac:dyDescent="0.25">
      <c r="B332" s="65" t="str">
        <f t="shared" si="62"/>
        <v>Industry180</v>
      </c>
      <c r="C332" s="179">
        <f>'Energy consumption (raw)'!B282</f>
        <v>180</v>
      </c>
      <c r="D332" s="179">
        <f>'Energy consumption (raw)'!C282</f>
        <v>0</v>
      </c>
      <c r="E332" s="179">
        <f>'Energy consumption (raw)'!D282</f>
        <v>0</v>
      </c>
      <c r="F332" s="179" t="str">
        <f>'Energy consumption (raw)'!E282</f>
        <v>Công nghiệp</v>
      </c>
      <c r="G332" s="179" t="str">
        <f>'Energy consumption (raw)'!F282</f>
        <v>Sản xuất giấy, các sản phẩm từ giấy</v>
      </c>
      <c r="H332" s="179" t="str">
        <f>'Energy consumption (raw)'!G282</f>
        <v>Industry</v>
      </c>
      <c r="I332" s="179" t="str">
        <f>'Energy consumption (raw)'!I282</f>
        <v>17 Manufacture of paper and paper products</v>
      </c>
      <c r="J332" s="179" t="str">
        <f>INDEX(Sector!$E$6:$E$46,MATCH('Energy consumption (toe)'!I332,Sector!$B$6:$B$46,FALSE))</f>
        <v>Manufacture of paper and paper products</v>
      </c>
      <c r="K332" s="179">
        <f>IFERROR('Energy consumption (raw)'!J282*Lists!$H$84,)</f>
        <v>0</v>
      </c>
      <c r="L332" s="179">
        <f>'Energy consumption (raw)'!K282*Lists!$H$84</f>
        <v>3287.7626800000003</v>
      </c>
      <c r="M332" s="179">
        <f>'Energy consumption (raw)'!L282*Lists!$H$84</f>
        <v>0</v>
      </c>
      <c r="N332" s="179">
        <f>'Energy consumption (raw)'!M282*Lists!$H$84</f>
        <v>0</v>
      </c>
      <c r="O332" s="178">
        <f t="shared" si="63"/>
        <v>3287.7626800000003</v>
      </c>
      <c r="P332">
        <f>'Energy consumption (raw)'!N282*Lists!$H$85</f>
        <v>0</v>
      </c>
      <c r="Q332">
        <f>'Energy consumption (raw)'!O282*Lists!$H$86</f>
        <v>0</v>
      </c>
      <c r="R332">
        <f>'Energy consumption (raw)'!P282*Lists!$H$87</f>
        <v>4664.3999999999996</v>
      </c>
      <c r="S332">
        <f>'Energy consumption (raw)'!Q282*Lists!$H$88</f>
        <v>0</v>
      </c>
      <c r="T332">
        <f>'Energy consumption (raw)'!R282*Lists!$H$89</f>
        <v>24.254620800000001</v>
      </c>
      <c r="U332">
        <f>'Energy consumption (raw)'!S282*Lists!$H$90</f>
        <v>23.302400000000002</v>
      </c>
      <c r="V332">
        <f>'Energy consumption (raw)'!T282*Lists!$H$91</f>
        <v>0</v>
      </c>
      <c r="W332">
        <f>'Energy consumption (raw)'!U282*Lists!$H$92</f>
        <v>0</v>
      </c>
      <c r="X332">
        <f>'Energy consumption (raw)'!V282*Lists!$H$93</f>
        <v>0</v>
      </c>
      <c r="Y332">
        <f>'Energy consumption (raw)'!W282*Lists!$H$94</f>
        <v>0</v>
      </c>
      <c r="Z332">
        <f>'Energy consumption (raw)'!X282*Lists!$H$96*1000000</f>
        <v>0</v>
      </c>
      <c r="AA332">
        <f>'Energy consumption (raw)'!Y282*Lists!$H$97</f>
        <v>430.55</v>
      </c>
      <c r="AB332">
        <f>'Energy consumption (raw)'!Z282*Lists!$H$96</f>
        <v>0</v>
      </c>
      <c r="AC332">
        <f>'Energy consumption (raw)'!AA282*Lists!$H$98</f>
        <v>0</v>
      </c>
      <c r="AD332">
        <f>'Energy consumption (raw)'!AB282*Lists!$H$99</f>
        <v>0</v>
      </c>
      <c r="AE332">
        <f>'Energy consumption (raw)'!AC282*Lists!$H$101</f>
        <v>0</v>
      </c>
      <c r="AF332">
        <f>'Energy consumption (raw)'!AD282*Lists!$H$101</f>
        <v>0</v>
      </c>
      <c r="AG332">
        <f>'Energy consumption (raw)'!AE282*Lists!$H$101</f>
        <v>0</v>
      </c>
      <c r="AH332">
        <f>'Energy consumption (raw)'!AF282*Lists!$H$100</f>
        <v>0</v>
      </c>
      <c r="AI332" s="167">
        <f t="shared" si="64"/>
        <v>8430.2697007999996</v>
      </c>
      <c r="AJ332" s="179">
        <f>'Energy consumption (raw)'!AG282</f>
        <v>8430.2697007999996</v>
      </c>
      <c r="AK332" s="179">
        <f>'Energy consumption (raw)'!AH282</f>
        <v>5493</v>
      </c>
      <c r="AL332">
        <f>IF(ROUND(AI332,-3)=ROUND('Energy consumption (raw)'!AG282,-3),1,0)</f>
        <v>1</v>
      </c>
      <c r="AM332" s="179" t="str">
        <f>'Energy consumption (raw)'!AJ282</f>
        <v>3. Bac Ninh</v>
      </c>
      <c r="AN332">
        <f>VLOOKUP(AM332,Lists!$F$9:$G$71,2,FALSE)</f>
        <v>1</v>
      </c>
    </row>
    <row r="333" spans="2:40" x14ac:dyDescent="0.25">
      <c r="B333" s="65" t="str">
        <f t="shared" si="62"/>
        <v>Industry181</v>
      </c>
      <c r="C333" s="179">
        <f>'Energy consumption (raw)'!B283</f>
        <v>181</v>
      </c>
      <c r="D333" s="179">
        <f>'Energy consumption (raw)'!C283</f>
        <v>0</v>
      </c>
      <c r="E333" s="179">
        <f>'Energy consumption (raw)'!D283</f>
        <v>0</v>
      </c>
      <c r="F333" s="179" t="str">
        <f>'Energy consumption (raw)'!E283</f>
        <v>Công nghiệp</v>
      </c>
      <c r="G333" s="179" t="str">
        <f>'Energy consumption (raw)'!F283</f>
        <v>Sản xuất giấy, sản phẩm từ giấy</v>
      </c>
      <c r="H333" s="179" t="str">
        <f>'Energy consumption (raw)'!G283</f>
        <v>Industry</v>
      </c>
      <c r="I333" s="179" t="str">
        <f>'Energy consumption (raw)'!I283</f>
        <v>17 Manufacture of paper and paper products</v>
      </c>
      <c r="J333" s="179" t="str">
        <f>INDEX(Sector!$E$6:$E$46,MATCH('Energy consumption (toe)'!I333,Sector!$B$6:$B$46,FALSE))</f>
        <v>Manufacture of paper and paper products</v>
      </c>
      <c r="K333" s="179">
        <f>IFERROR('Energy consumption (raw)'!J283*Lists!$H$84,)</f>
        <v>5192.5768925000002</v>
      </c>
      <c r="L333" s="179">
        <f>'Energy consumption (raw)'!K283*Lists!$H$84</f>
        <v>7352.7380089000008</v>
      </c>
      <c r="M333" s="179">
        <f>'Energy consumption (raw)'!L283*Lists!$H$84</f>
        <v>0</v>
      </c>
      <c r="N333" s="179">
        <f>'Energy consumption (raw)'!M283*Lists!$H$84</f>
        <v>0</v>
      </c>
      <c r="O333" s="178">
        <f t="shared" si="63"/>
        <v>7352.7380089000008</v>
      </c>
      <c r="P333">
        <f>'Energy consumption (raw)'!N283*Lists!$H$85</f>
        <v>0</v>
      </c>
      <c r="Q333">
        <f>'Energy consumption (raw)'!O283*Lists!$H$86</f>
        <v>0</v>
      </c>
      <c r="R333">
        <f>'Energy consumption (raw)'!P283*Lists!$H$87</f>
        <v>0</v>
      </c>
      <c r="S333">
        <f>'Energy consumption (raw)'!Q283*Lists!$H$88</f>
        <v>0</v>
      </c>
      <c r="T333">
        <f>'Energy consumption (raw)'!R283*Lists!$H$89</f>
        <v>4.61460648</v>
      </c>
      <c r="U333">
        <f>'Energy consumption (raw)'!S283*Lists!$H$90</f>
        <v>4.43344</v>
      </c>
      <c r="V333">
        <f>'Energy consumption (raw)'!T283*Lists!$H$91</f>
        <v>0</v>
      </c>
      <c r="W333">
        <f>'Energy consumption (raw)'!U283*Lists!$H$92</f>
        <v>0</v>
      </c>
      <c r="X333">
        <f>'Energy consumption (raw)'!V283*Lists!$H$93</f>
        <v>0</v>
      </c>
      <c r="Y333">
        <f>'Energy consumption (raw)'!W283*Lists!$H$94</f>
        <v>0</v>
      </c>
      <c r="Z333">
        <f>'Energy consumption (raw)'!X283*Lists!$H$96*1000000</f>
        <v>0</v>
      </c>
      <c r="AA333">
        <f>'Energy consumption (raw)'!Y283*Lists!$H$97</f>
        <v>0</v>
      </c>
      <c r="AB333">
        <f>'Energy consumption (raw)'!Z283*Lists!$H$96</f>
        <v>0</v>
      </c>
      <c r="AC333">
        <f>'Energy consumption (raw)'!AA283*Lists!$H$98</f>
        <v>0</v>
      </c>
      <c r="AD333">
        <f>'Energy consumption (raw)'!AB283*Lists!$H$99</f>
        <v>0</v>
      </c>
      <c r="AE333">
        <f>'Energy consumption (raw)'!AC283*Lists!$H$101</f>
        <v>0</v>
      </c>
      <c r="AF333">
        <f>'Energy consumption (raw)'!AD283*Lists!$H$101</f>
        <v>0</v>
      </c>
      <c r="AG333">
        <f>'Energy consumption (raw)'!AE283*Lists!$H$101</f>
        <v>0</v>
      </c>
      <c r="AH333">
        <f>'Energy consumption (raw)'!AF283*Lists!$H$100</f>
        <v>0</v>
      </c>
      <c r="AI333" s="167">
        <f t="shared" si="64"/>
        <v>7361.7860553800001</v>
      </c>
      <c r="AJ333" s="179">
        <f>'Energy consumption (raw)'!AG283</f>
        <v>7361.7860553800001</v>
      </c>
      <c r="AK333" s="179">
        <f>'Energy consumption (raw)'!AH283</f>
        <v>5597</v>
      </c>
      <c r="AL333">
        <f>IF(ROUND(AI333,-3)=ROUND('Energy consumption (raw)'!AG283,-3),1,0)</f>
        <v>1</v>
      </c>
      <c r="AM333" s="179" t="str">
        <f>'Energy consumption (raw)'!AJ283</f>
        <v>3. Bac Ninh</v>
      </c>
      <c r="AN333">
        <f>VLOOKUP(AM333,Lists!$F$9:$G$71,2,FALSE)</f>
        <v>1</v>
      </c>
    </row>
    <row r="334" spans="2:40" x14ac:dyDescent="0.25">
      <c r="B334" s="65" t="str">
        <f t="shared" si="62"/>
        <v>Industry182</v>
      </c>
      <c r="C334" s="179">
        <f>'Energy consumption (raw)'!B284</f>
        <v>182</v>
      </c>
      <c r="D334" s="179">
        <f>'Energy consumption (raw)'!C284</f>
        <v>0</v>
      </c>
      <c r="E334" s="179">
        <f>'Energy consumption (raw)'!D284</f>
        <v>0</v>
      </c>
      <c r="F334" s="179" t="str">
        <f>'Energy consumption (raw)'!E284</f>
        <v>Công nghiệp</v>
      </c>
      <c r="G334" s="179" t="str">
        <f>'Energy consumption (raw)'!F284</f>
        <v>Sãn xuất linh kiện điện tử</v>
      </c>
      <c r="H334" s="179" t="str">
        <f>'Energy consumption (raw)'!G284</f>
        <v>Industry</v>
      </c>
      <c r="I334" s="179" t="str">
        <f>'Energy consumption (raw)'!I284</f>
        <v>26 Manufacture of computer, electronic and optical products</v>
      </c>
      <c r="J334" s="179" t="str">
        <f>INDEX(Sector!$E$6:$E$46,MATCH('Energy consumption (toe)'!I334,Sector!$B$6:$B$46,FALSE))</f>
        <v>Manufacture of computer, electronic and optical products</v>
      </c>
      <c r="K334" s="179">
        <f>IFERROR('Energy consumption (raw)'!J284*Lists!$H$84,)</f>
        <v>0</v>
      </c>
      <c r="L334" s="179">
        <f>'Energy consumption (raw)'!K284*Lists!$H$84</f>
        <v>1975.0400000000002</v>
      </c>
      <c r="M334" s="179">
        <f>'Energy consumption (raw)'!L284*Lists!$H$84</f>
        <v>0</v>
      </c>
      <c r="N334" s="179">
        <f>'Energy consumption (raw)'!M284*Lists!$H$84</f>
        <v>0</v>
      </c>
      <c r="O334" s="178">
        <f t="shared" si="63"/>
        <v>1975.0400000000002</v>
      </c>
      <c r="P334">
        <f>'Energy consumption (raw)'!N284*Lists!$H$85</f>
        <v>0</v>
      </c>
      <c r="Q334">
        <f>'Energy consumption (raw)'!O284*Lists!$H$86</f>
        <v>0</v>
      </c>
      <c r="R334">
        <f>'Energy consumption (raw)'!P284*Lists!$H$87</f>
        <v>0</v>
      </c>
      <c r="S334">
        <f>'Energy consumption (raw)'!Q284*Lists!$H$88</f>
        <v>0</v>
      </c>
      <c r="T334">
        <f>'Energy consumption (raw)'!R284*Lists!$H$89</f>
        <v>0</v>
      </c>
      <c r="U334">
        <f>'Energy consumption (raw)'!S284*Lists!$H$90</f>
        <v>0</v>
      </c>
      <c r="V334">
        <f>'Energy consumption (raw)'!T284*Lists!$H$91</f>
        <v>0</v>
      </c>
      <c r="W334">
        <f>'Energy consumption (raw)'!U284*Lists!$H$92</f>
        <v>0</v>
      </c>
      <c r="X334">
        <f>'Energy consumption (raw)'!V284*Lists!$H$93</f>
        <v>0</v>
      </c>
      <c r="Y334">
        <f>'Energy consumption (raw)'!W284*Lists!$H$94</f>
        <v>0</v>
      </c>
      <c r="Z334">
        <f>'Energy consumption (raw)'!X284*Lists!$H$96*1000000</f>
        <v>0</v>
      </c>
      <c r="AA334">
        <f>'Energy consumption (raw)'!Y284*Lists!$H$97</f>
        <v>0</v>
      </c>
      <c r="AB334">
        <f>'Energy consumption (raw)'!Z284*Lists!$H$96</f>
        <v>0</v>
      </c>
      <c r="AC334">
        <f>'Energy consumption (raw)'!AA284*Lists!$H$98</f>
        <v>0</v>
      </c>
      <c r="AD334">
        <f>'Energy consumption (raw)'!AB284*Lists!$H$99</f>
        <v>0</v>
      </c>
      <c r="AE334">
        <f>'Energy consumption (raw)'!AC284*Lists!$H$101</f>
        <v>0</v>
      </c>
      <c r="AF334">
        <f>'Energy consumption (raw)'!AD284*Lists!$H$101</f>
        <v>0</v>
      </c>
      <c r="AG334">
        <f>'Energy consumption (raw)'!AE284*Lists!$H$101</f>
        <v>0</v>
      </c>
      <c r="AH334">
        <f>'Energy consumption (raw)'!AF284*Lists!$H$100</f>
        <v>0</v>
      </c>
      <c r="AI334" s="167">
        <f t="shared" si="64"/>
        <v>1975.0400000000002</v>
      </c>
      <c r="AJ334" s="179">
        <f>'Energy consumption (raw)'!AG284</f>
        <v>1975.0400000000002</v>
      </c>
      <c r="AK334" s="179">
        <f>'Energy consumption (raw)'!AH284</f>
        <v>2129</v>
      </c>
      <c r="AL334">
        <f>IF(ROUND(AI334,-3)=ROUND('Energy consumption (raw)'!AG284,-3),1,0)</f>
        <v>1</v>
      </c>
      <c r="AM334" s="179" t="str">
        <f>'Energy consumption (raw)'!AJ284</f>
        <v>3. Bac Ninh</v>
      </c>
      <c r="AN334">
        <f>VLOOKUP(AM334,Lists!$F$9:$G$71,2,FALSE)</f>
        <v>1</v>
      </c>
    </row>
    <row r="335" spans="2:40" x14ac:dyDescent="0.25">
      <c r="B335" s="65" t="str">
        <f t="shared" si="62"/>
        <v>Industry183</v>
      </c>
      <c r="C335" s="179">
        <f>'Energy consumption (raw)'!B285</f>
        <v>183</v>
      </c>
      <c r="D335" s="179">
        <f>'Energy consumption (raw)'!C285</f>
        <v>0</v>
      </c>
      <c r="E335" s="179">
        <f>'Energy consumption (raw)'!D285</f>
        <v>0</v>
      </c>
      <c r="F335" s="179" t="str">
        <f>'Energy consumption (raw)'!E285</f>
        <v>Công nghiệp</v>
      </c>
      <c r="G335" s="179" t="str">
        <f>'Energy consumption (raw)'!F285</f>
        <v>Sãn xuất linh kiện điện tử</v>
      </c>
      <c r="H335" s="179" t="str">
        <f>'Energy consumption (raw)'!G285</f>
        <v>Industry</v>
      </c>
      <c r="I335" s="179" t="str">
        <f>'Energy consumption (raw)'!I285</f>
        <v>26 Manufacture of computer, electronic and optical products</v>
      </c>
      <c r="J335" s="179" t="str">
        <f>INDEX(Sector!$E$6:$E$46,MATCH('Energy consumption (toe)'!I335,Sector!$B$6:$B$46,FALSE))</f>
        <v>Manufacture of computer, electronic and optical products</v>
      </c>
      <c r="K335" s="179">
        <f>IFERROR('Energy consumption (raw)'!J285*Lists!$H$84,)</f>
        <v>0</v>
      </c>
      <c r="L335" s="179">
        <f>'Energy consumption (raw)'!K285*Lists!$H$84</f>
        <v>2252.6361924000003</v>
      </c>
      <c r="M335" s="179">
        <f>'Energy consumption (raw)'!L285*Lists!$H$84</f>
        <v>0</v>
      </c>
      <c r="N335" s="179">
        <f>'Energy consumption (raw)'!M285*Lists!$H$84</f>
        <v>0</v>
      </c>
      <c r="O335" s="178">
        <f t="shared" si="63"/>
        <v>2252.6361924000003</v>
      </c>
      <c r="P335">
        <f>'Energy consumption (raw)'!N285*Lists!$H$85</f>
        <v>0</v>
      </c>
      <c r="Q335">
        <f>'Energy consumption (raw)'!O285*Lists!$H$86</f>
        <v>0</v>
      </c>
      <c r="R335">
        <f>'Energy consumption (raw)'!P285*Lists!$H$87</f>
        <v>0</v>
      </c>
      <c r="S335">
        <f>'Energy consumption (raw)'!Q285*Lists!$H$88</f>
        <v>0</v>
      </c>
      <c r="T335">
        <f>'Energy consumption (raw)'!R285*Lists!$H$89</f>
        <v>62.28528</v>
      </c>
      <c r="U335">
        <f>'Energy consumption (raw)'!S285*Lists!$H$90</f>
        <v>59.84</v>
      </c>
      <c r="V335">
        <f>'Energy consumption (raw)'!T285*Lists!$H$91</f>
        <v>0</v>
      </c>
      <c r="W335">
        <f>'Energy consumption (raw)'!U285*Lists!$H$92</f>
        <v>0</v>
      </c>
      <c r="X335">
        <f>'Energy consumption (raw)'!V285*Lists!$H$93</f>
        <v>30.694650000000003</v>
      </c>
      <c r="Y335">
        <f>'Energy consumption (raw)'!W285*Lists!$H$94</f>
        <v>34.03</v>
      </c>
      <c r="Z335">
        <f>'Energy consumption (raw)'!X285*Lists!$H$96*1000000</f>
        <v>0</v>
      </c>
      <c r="AA335">
        <f>'Energy consumption (raw)'!Y285*Lists!$H$97</f>
        <v>34.880000000000003</v>
      </c>
      <c r="AB335">
        <f>'Energy consumption (raw)'!Z285*Lists!$H$96</f>
        <v>0</v>
      </c>
      <c r="AC335">
        <f>'Energy consumption (raw)'!AA285*Lists!$H$98</f>
        <v>0</v>
      </c>
      <c r="AD335">
        <f>'Energy consumption (raw)'!AB285*Lists!$H$99</f>
        <v>0</v>
      </c>
      <c r="AE335">
        <f>'Energy consumption (raw)'!AC285*Lists!$H$101</f>
        <v>0</v>
      </c>
      <c r="AF335">
        <f>'Energy consumption (raw)'!AD285*Lists!$H$101</f>
        <v>0</v>
      </c>
      <c r="AG335">
        <f>'Energy consumption (raw)'!AE285*Lists!$H$101</f>
        <v>0</v>
      </c>
      <c r="AH335">
        <f>'Energy consumption (raw)'!AF285*Lists!$H$100</f>
        <v>0</v>
      </c>
      <c r="AI335" s="167">
        <f t="shared" si="64"/>
        <v>2474.3661224000007</v>
      </c>
      <c r="AJ335" s="179">
        <f>'Energy consumption (raw)'!AG285</f>
        <v>2474.3661224000007</v>
      </c>
      <c r="AK335" s="179">
        <f>'Energy consumption (raw)'!AH285</f>
        <v>1903.3</v>
      </c>
      <c r="AL335">
        <f>IF(ROUND(AI335,-3)=ROUND('Energy consumption (raw)'!AG285,-3),1,0)</f>
        <v>1</v>
      </c>
      <c r="AM335" s="179" t="str">
        <f>'Energy consumption (raw)'!AJ285</f>
        <v>3. Bac Ninh</v>
      </c>
      <c r="AN335">
        <f>VLOOKUP(AM335,Lists!$F$9:$G$71,2,FALSE)</f>
        <v>1</v>
      </c>
    </row>
    <row r="336" spans="2:40" x14ac:dyDescent="0.25">
      <c r="B336" s="65" t="str">
        <f t="shared" si="62"/>
        <v>Industry184</v>
      </c>
      <c r="C336" s="179">
        <f>'Energy consumption (raw)'!B286</f>
        <v>184</v>
      </c>
      <c r="D336" s="179">
        <f>'Energy consumption (raw)'!C286</f>
        <v>0</v>
      </c>
      <c r="E336" s="179">
        <f>'Energy consumption (raw)'!D286</f>
        <v>0</v>
      </c>
      <c r="F336" s="179" t="str">
        <f>'Energy consumption (raw)'!E286</f>
        <v>Công nghiệp</v>
      </c>
      <c r="G336" s="179" t="str">
        <f>'Energy consumption (raw)'!F286</f>
        <v>Sãn xuất linh kiện điện tử</v>
      </c>
      <c r="H336" s="179" t="str">
        <f>'Energy consumption (raw)'!G286</f>
        <v>Industry</v>
      </c>
      <c r="I336" s="179" t="str">
        <f>'Energy consumption (raw)'!I286</f>
        <v>26 Manufacture of computer, electronic and optical products</v>
      </c>
      <c r="J336" s="179" t="str">
        <f>INDEX(Sector!$E$6:$E$46,MATCH('Energy consumption (toe)'!I336,Sector!$B$6:$B$46,FALSE))</f>
        <v>Manufacture of computer, electronic and optical products</v>
      </c>
      <c r="K336" s="179">
        <f>IFERROR('Energy consumption (raw)'!J286*Lists!$H$84,)</f>
        <v>0</v>
      </c>
      <c r="L336" s="179">
        <f>'Energy consumption (raw)'!K286*Lists!$H$84</f>
        <v>2039.3846430000001</v>
      </c>
      <c r="M336" s="179">
        <f>'Energy consumption (raw)'!L286*Lists!$H$84</f>
        <v>0</v>
      </c>
      <c r="N336" s="179">
        <f>'Energy consumption (raw)'!M286*Lists!$H$84</f>
        <v>0</v>
      </c>
      <c r="O336" s="178">
        <f t="shared" si="63"/>
        <v>2039.3846430000001</v>
      </c>
      <c r="P336">
        <f>'Energy consumption (raw)'!N286*Lists!$H$85</f>
        <v>0</v>
      </c>
      <c r="Q336">
        <f>'Energy consumption (raw)'!O286*Lists!$H$86</f>
        <v>0</v>
      </c>
      <c r="R336">
        <f>'Energy consumption (raw)'!P286*Lists!$H$87</f>
        <v>0</v>
      </c>
      <c r="S336">
        <f>'Energy consumption (raw)'!Q286*Lists!$H$88</f>
        <v>0</v>
      </c>
      <c r="T336">
        <f>'Energy consumption (raw)'!R286*Lists!$H$89</f>
        <v>5.8071864</v>
      </c>
      <c r="U336">
        <f>'Energy consumption (raw)'!S286*Lists!$H$90</f>
        <v>5.5792000000000002</v>
      </c>
      <c r="V336">
        <f>'Energy consumption (raw)'!T286*Lists!$H$91</f>
        <v>0</v>
      </c>
      <c r="W336">
        <f>'Energy consumption (raw)'!U286*Lists!$H$92</f>
        <v>0</v>
      </c>
      <c r="X336">
        <f>'Energy consumption (raw)'!V286*Lists!$H$93</f>
        <v>6.3859845000000002</v>
      </c>
      <c r="Y336">
        <f>'Energy consumption (raw)'!W286*Lists!$H$94</f>
        <v>7.0799000000000003</v>
      </c>
      <c r="Z336">
        <f>'Energy consumption (raw)'!X286*Lists!$H$96*1000000</f>
        <v>0</v>
      </c>
      <c r="AA336">
        <f>'Energy consumption (raw)'!Y286*Lists!$H$97</f>
        <v>102.80880000000001</v>
      </c>
      <c r="AB336">
        <f>'Energy consumption (raw)'!Z286*Lists!$H$96</f>
        <v>0</v>
      </c>
      <c r="AC336">
        <f>'Energy consumption (raw)'!AA286*Lists!$H$98</f>
        <v>0</v>
      </c>
      <c r="AD336">
        <f>'Energy consumption (raw)'!AB286*Lists!$H$99</f>
        <v>0</v>
      </c>
      <c r="AE336">
        <f>'Energy consumption (raw)'!AC286*Lists!$H$101</f>
        <v>0</v>
      </c>
      <c r="AF336">
        <f>'Energy consumption (raw)'!AD286*Lists!$H$101</f>
        <v>0</v>
      </c>
      <c r="AG336">
        <f>'Energy consumption (raw)'!AE286*Lists!$H$101</f>
        <v>0</v>
      </c>
      <c r="AH336">
        <f>'Energy consumption (raw)'!AF286*Lists!$H$100</f>
        <v>0</v>
      </c>
      <c r="AI336" s="167">
        <f t="shared" si="64"/>
        <v>2167.0457139000005</v>
      </c>
      <c r="AJ336" s="179">
        <f>'Energy consumption (raw)'!AG286</f>
        <v>2167.0457139000005</v>
      </c>
      <c r="AK336" s="179">
        <f>'Energy consumption (raw)'!AH286</f>
        <v>1543</v>
      </c>
      <c r="AL336">
        <f>IF(ROUND(AI336,-3)=ROUND('Energy consumption (raw)'!AG286,-3),1,0)</f>
        <v>1</v>
      </c>
      <c r="AM336" s="179" t="str">
        <f>'Energy consumption (raw)'!AJ286</f>
        <v>3. Bac Ninh</v>
      </c>
      <c r="AN336">
        <f>VLOOKUP(AM336,Lists!$F$9:$G$71,2,FALSE)</f>
        <v>1</v>
      </c>
    </row>
    <row r="337" spans="2:40" x14ac:dyDescent="0.25">
      <c r="B337" s="65" t="str">
        <f t="shared" si="62"/>
        <v>Industry185</v>
      </c>
      <c r="C337" s="179">
        <f>'Energy consumption (raw)'!B287</f>
        <v>185</v>
      </c>
      <c r="D337" s="179">
        <f>'Energy consumption (raw)'!C287</f>
        <v>0</v>
      </c>
      <c r="E337" s="179">
        <f>'Energy consumption (raw)'!D287</f>
        <v>0</v>
      </c>
      <c r="F337" s="179" t="str">
        <f>'Energy consumption (raw)'!E287</f>
        <v>Công nghiệp</v>
      </c>
      <c r="G337" s="179" t="str">
        <f>'Energy consumption (raw)'!F287</f>
        <v>Sãn xuất linh kiện điện tử</v>
      </c>
      <c r="H337" s="179" t="str">
        <f>'Energy consumption (raw)'!G287</f>
        <v>Industry</v>
      </c>
      <c r="I337" s="179" t="str">
        <f>'Energy consumption (raw)'!I287</f>
        <v>26 Manufacture of computer, electronic and optical products</v>
      </c>
      <c r="J337" s="179" t="str">
        <f>INDEX(Sector!$E$6:$E$46,MATCH('Energy consumption (toe)'!I337,Sector!$B$6:$B$46,FALSE))</f>
        <v>Manufacture of computer, electronic and optical products</v>
      </c>
      <c r="K337" s="179">
        <f>IFERROR('Energy consumption (raw)'!J287*Lists!$H$84,)</f>
        <v>0</v>
      </c>
      <c r="L337" s="179">
        <f>'Energy consumption (raw)'!K287*Lists!$H$84</f>
        <v>1267.3831680000001</v>
      </c>
      <c r="M337" s="179">
        <f>'Energy consumption (raw)'!L287*Lists!$H$84</f>
        <v>0</v>
      </c>
      <c r="N337" s="179">
        <f>'Energy consumption (raw)'!M287*Lists!$H$84</f>
        <v>0</v>
      </c>
      <c r="O337" s="178">
        <f t="shared" si="63"/>
        <v>1267.3831680000001</v>
      </c>
      <c r="P337">
        <f>'Energy consumption (raw)'!N287*Lists!$H$85</f>
        <v>0</v>
      </c>
      <c r="Q337">
        <f>'Energy consumption (raw)'!O287*Lists!$H$86</f>
        <v>0</v>
      </c>
      <c r="R337">
        <f>'Energy consumption (raw)'!P287*Lists!$H$87</f>
        <v>0</v>
      </c>
      <c r="S337">
        <f>'Energy consumption (raw)'!Q287*Lists!$H$88</f>
        <v>0</v>
      </c>
      <c r="T337">
        <f>'Energy consumption (raw)'!R287*Lists!$H$89</f>
        <v>0</v>
      </c>
      <c r="U337">
        <f>'Energy consumption (raw)'!S287*Lists!$H$90</f>
        <v>0</v>
      </c>
      <c r="V337">
        <f>'Energy consumption (raw)'!T287*Lists!$H$91</f>
        <v>0</v>
      </c>
      <c r="W337">
        <f>'Energy consumption (raw)'!U287*Lists!$H$92</f>
        <v>0</v>
      </c>
      <c r="X337">
        <f>'Energy consumption (raw)'!V287*Lists!$H$93</f>
        <v>0</v>
      </c>
      <c r="Y337">
        <f>'Energy consumption (raw)'!W287*Lists!$H$94</f>
        <v>0</v>
      </c>
      <c r="Z337">
        <f>'Energy consumption (raw)'!X287*Lists!$H$96*1000000</f>
        <v>0</v>
      </c>
      <c r="AA337">
        <f>'Energy consumption (raw)'!Y287*Lists!$H$97</f>
        <v>0</v>
      </c>
      <c r="AB337">
        <f>'Energy consumption (raw)'!Z287*Lists!$H$96</f>
        <v>0</v>
      </c>
      <c r="AC337">
        <f>'Energy consumption (raw)'!AA287*Lists!$H$98</f>
        <v>0</v>
      </c>
      <c r="AD337">
        <f>'Energy consumption (raw)'!AB287*Lists!$H$99</f>
        <v>0</v>
      </c>
      <c r="AE337">
        <f>'Energy consumption (raw)'!AC287*Lists!$H$101</f>
        <v>0</v>
      </c>
      <c r="AF337">
        <f>'Energy consumption (raw)'!AD287*Lists!$H$101</f>
        <v>0</v>
      </c>
      <c r="AG337">
        <f>'Energy consumption (raw)'!AE287*Lists!$H$101</f>
        <v>0</v>
      </c>
      <c r="AH337">
        <f>'Energy consumption (raw)'!AF287*Lists!$H$100</f>
        <v>0</v>
      </c>
      <c r="AI337" s="167">
        <f t="shared" si="64"/>
        <v>1267.3831680000001</v>
      </c>
      <c r="AJ337" s="179">
        <f>'Energy consumption (raw)'!AG287</f>
        <v>1267.3831680000001</v>
      </c>
      <c r="AK337" s="179">
        <f>'Energy consumption (raw)'!AH287</f>
        <v>1111</v>
      </c>
      <c r="AL337">
        <f>IF(ROUND(AI337,-3)=ROUND('Energy consumption (raw)'!AG287,-3),1,0)</f>
        <v>1</v>
      </c>
      <c r="AM337" s="179" t="str">
        <f>'Energy consumption (raw)'!AJ287</f>
        <v>3. Bac Ninh</v>
      </c>
      <c r="AN337">
        <f>VLOOKUP(AM337,Lists!$F$9:$G$71,2,FALSE)</f>
        <v>1</v>
      </c>
    </row>
    <row r="338" spans="2:40" x14ac:dyDescent="0.25">
      <c r="B338" s="65" t="str">
        <f t="shared" si="62"/>
        <v>Industry186</v>
      </c>
      <c r="C338" s="179">
        <f>'Energy consumption (raw)'!B288</f>
        <v>186</v>
      </c>
      <c r="D338" s="179">
        <f>'Energy consumption (raw)'!C288</f>
        <v>0</v>
      </c>
      <c r="E338" s="179">
        <f>'Energy consumption (raw)'!D288</f>
        <v>0</v>
      </c>
      <c r="F338" s="179" t="str">
        <f>'Energy consumption (raw)'!E288</f>
        <v>Công nghiệp</v>
      </c>
      <c r="G338" s="179" t="str">
        <f>'Energy consumption (raw)'!F288</f>
        <v>Sãn xuất linh kiện điện tử</v>
      </c>
      <c r="H338" s="179" t="str">
        <f>'Energy consumption (raw)'!G288</f>
        <v>Industry</v>
      </c>
      <c r="I338" s="179" t="str">
        <f>'Energy consumption (raw)'!I288</f>
        <v>26 Manufacture of computer, electronic and optical products</v>
      </c>
      <c r="J338" s="179" t="str">
        <f>INDEX(Sector!$E$6:$E$46,MATCH('Energy consumption (toe)'!I338,Sector!$B$6:$B$46,FALSE))</f>
        <v>Manufacture of computer, electronic and optical products</v>
      </c>
      <c r="K338" s="179">
        <f>IFERROR('Energy consumption (raw)'!J288*Lists!$H$84,)</f>
        <v>0</v>
      </c>
      <c r="L338" s="179">
        <f>'Energy consumption (raw)'!K288*Lists!$H$84</f>
        <v>142421.19907</v>
      </c>
      <c r="M338" s="179">
        <f>'Energy consumption (raw)'!L288*Lists!$H$84</f>
        <v>0</v>
      </c>
      <c r="N338" s="179">
        <f>'Energy consumption (raw)'!M288*Lists!$H$84</f>
        <v>0</v>
      </c>
      <c r="O338" s="178">
        <f t="shared" si="63"/>
        <v>142421.19907</v>
      </c>
      <c r="P338">
        <f>'Energy consumption (raw)'!N288*Lists!$H$85</f>
        <v>0</v>
      </c>
      <c r="Q338">
        <f>'Energy consumption (raw)'!O288*Lists!$H$86</f>
        <v>0</v>
      </c>
      <c r="R338">
        <f>'Energy consumption (raw)'!P288*Lists!$H$87</f>
        <v>0</v>
      </c>
      <c r="S338">
        <f>'Energy consumption (raw)'!Q288*Lists!$H$88</f>
        <v>0</v>
      </c>
      <c r="T338">
        <f>'Energy consumption (raw)'!R288*Lists!$H$89</f>
        <v>18.9878508</v>
      </c>
      <c r="U338">
        <f>'Energy consumption (raw)'!S288*Lists!$H$90</f>
        <v>18.2424</v>
      </c>
      <c r="V338">
        <f>'Energy consumption (raw)'!T288*Lists!$H$91</f>
        <v>0</v>
      </c>
      <c r="W338">
        <f>'Energy consumption (raw)'!U288*Lists!$H$92</f>
        <v>0</v>
      </c>
      <c r="X338">
        <f>'Energy consumption (raw)'!V288*Lists!$H$93</f>
        <v>0</v>
      </c>
      <c r="Y338">
        <f>'Energy consumption (raw)'!W288*Lists!$H$94</f>
        <v>0</v>
      </c>
      <c r="Z338">
        <f>'Energy consumption (raw)'!X288*Lists!$H$96*1000000</f>
        <v>0</v>
      </c>
      <c r="AA338">
        <f>'Energy consumption (raw)'!Y288*Lists!$H$97</f>
        <v>3.2253663793103446</v>
      </c>
      <c r="AB338">
        <f>'Energy consumption (raw)'!Z288*Lists!$H$96</f>
        <v>1.2357</v>
      </c>
      <c r="AC338">
        <f>'Energy consumption (raw)'!AA288*Lists!$H$98</f>
        <v>0</v>
      </c>
      <c r="AD338">
        <f>'Energy consumption (raw)'!AB288*Lists!$H$99</f>
        <v>0</v>
      </c>
      <c r="AE338">
        <f>'Energy consumption (raw)'!AC288*Lists!$H$101</f>
        <v>0</v>
      </c>
      <c r="AF338">
        <f>'Energy consumption (raw)'!AD288*Lists!$H$101</f>
        <v>0</v>
      </c>
      <c r="AG338">
        <f>'Energy consumption (raw)'!AE288*Lists!$H$101</f>
        <v>0</v>
      </c>
      <c r="AH338">
        <f>'Energy consumption (raw)'!AF288*Lists!$H$100</f>
        <v>0</v>
      </c>
      <c r="AI338" s="167">
        <f t="shared" si="64"/>
        <v>142462.8903871793</v>
      </c>
      <c r="AJ338" s="179">
        <f>'Energy consumption (raw)'!AG288</f>
        <v>145182.69105081569</v>
      </c>
      <c r="AK338" s="179">
        <f>'Energy consumption (raw)'!AH288</f>
        <v>125668</v>
      </c>
      <c r="AL338">
        <f>IF(ROUND(AI338,-3)=ROUND('Energy consumption (raw)'!AG288,-3),1,0)</f>
        <v>0</v>
      </c>
      <c r="AM338" s="179" t="str">
        <f>'Energy consumption (raw)'!AJ288</f>
        <v>3. Bac Ninh</v>
      </c>
      <c r="AN338">
        <f>VLOOKUP(AM338,Lists!$F$9:$G$71,2,FALSE)</f>
        <v>1</v>
      </c>
    </row>
    <row r="339" spans="2:40" x14ac:dyDescent="0.25">
      <c r="B339" s="65" t="str">
        <f t="shared" si="62"/>
        <v>Industry187</v>
      </c>
      <c r="C339" s="179">
        <f>'Energy consumption (raw)'!B289</f>
        <v>187</v>
      </c>
      <c r="D339" s="179">
        <f>'Energy consumption (raw)'!C289</f>
        <v>0</v>
      </c>
      <c r="E339" s="179">
        <f>'Energy consumption (raw)'!D289</f>
        <v>0</v>
      </c>
      <c r="F339" s="179" t="str">
        <f>'Energy consumption (raw)'!E289</f>
        <v>Công nghiệp</v>
      </c>
      <c r="G339" s="179" t="str">
        <f>'Energy consumption (raw)'!F289</f>
        <v>Sản xuất khác chưa được phân vào đâu - pin điện thoại</v>
      </c>
      <c r="H339" s="179" t="str">
        <f>'Energy consumption (raw)'!G289</f>
        <v>Industry</v>
      </c>
      <c r="I339" s="179" t="str">
        <f>'Energy consumption (raw)'!I289</f>
        <v>32 Other manufacturing</v>
      </c>
      <c r="J339" s="179" t="str">
        <f>INDEX(Sector!$E$6:$E$46,MATCH('Energy consumption (toe)'!I339,Sector!$B$6:$B$46,FALSE))</f>
        <v>Other manufacturing</v>
      </c>
      <c r="K339" s="179">
        <f>IFERROR('Energy consumption (raw)'!J289*Lists!$H$84,)</f>
        <v>0</v>
      </c>
      <c r="L339" s="179">
        <f>'Energy consumption (raw)'!K289*Lists!$H$84</f>
        <v>2636.9870000000001</v>
      </c>
      <c r="M339" s="179">
        <f>'Energy consumption (raw)'!L289*Lists!$H$84</f>
        <v>0</v>
      </c>
      <c r="N339" s="179">
        <f>'Energy consumption (raw)'!M289*Lists!$H$84</f>
        <v>0</v>
      </c>
      <c r="O339" s="178">
        <f t="shared" si="63"/>
        <v>2636.9870000000001</v>
      </c>
      <c r="P339">
        <f>'Energy consumption (raw)'!N289*Lists!$H$85</f>
        <v>0</v>
      </c>
      <c r="Q339">
        <f>'Energy consumption (raw)'!O289*Lists!$H$86</f>
        <v>0</v>
      </c>
      <c r="R339">
        <f>'Energy consumption (raw)'!P289*Lists!$H$87</f>
        <v>0</v>
      </c>
      <c r="S339">
        <f>'Energy consumption (raw)'!Q289*Lists!$H$88</f>
        <v>0</v>
      </c>
      <c r="T339">
        <f>'Energy consumption (raw)'!R289*Lists!$H$89</f>
        <v>0</v>
      </c>
      <c r="U339">
        <f>'Energy consumption (raw)'!S289*Lists!$H$90</f>
        <v>0</v>
      </c>
      <c r="V339">
        <f>'Energy consumption (raw)'!T289*Lists!$H$91</f>
        <v>0</v>
      </c>
      <c r="W339">
        <f>'Energy consumption (raw)'!U289*Lists!$H$92</f>
        <v>0</v>
      </c>
      <c r="X339">
        <f>'Energy consumption (raw)'!V289*Lists!$H$93</f>
        <v>0</v>
      </c>
      <c r="Y339">
        <f>'Energy consumption (raw)'!W289*Lists!$H$94</f>
        <v>0</v>
      </c>
      <c r="Z339">
        <f>'Energy consumption (raw)'!X289*Lists!$H$96*1000000</f>
        <v>0</v>
      </c>
      <c r="AA339">
        <f>'Energy consumption (raw)'!Y289*Lists!$H$97</f>
        <v>0</v>
      </c>
      <c r="AB339">
        <f>'Energy consumption (raw)'!Z289*Lists!$H$96</f>
        <v>0</v>
      </c>
      <c r="AC339">
        <f>'Energy consumption (raw)'!AA289*Lists!$H$98</f>
        <v>0</v>
      </c>
      <c r="AD339">
        <f>'Energy consumption (raw)'!AB289*Lists!$H$99</f>
        <v>0</v>
      </c>
      <c r="AE339">
        <f>'Energy consumption (raw)'!AC289*Lists!$H$101</f>
        <v>0</v>
      </c>
      <c r="AF339">
        <f>'Energy consumption (raw)'!AD289*Lists!$H$101</f>
        <v>0</v>
      </c>
      <c r="AG339">
        <f>'Energy consumption (raw)'!AE289*Lists!$H$101</f>
        <v>0</v>
      </c>
      <c r="AH339">
        <f>'Energy consumption (raw)'!AF289*Lists!$H$100</f>
        <v>0</v>
      </c>
      <c r="AI339" s="167">
        <f t="shared" si="64"/>
        <v>2636.9870000000001</v>
      </c>
      <c r="AJ339" s="179">
        <f>'Energy consumption (raw)'!AG289</f>
        <v>2636.9870000000001</v>
      </c>
      <c r="AK339" s="179">
        <f>'Energy consumption (raw)'!AH289</f>
        <v>2491</v>
      </c>
      <c r="AL339">
        <f>IF(ROUND(AI339,-3)=ROUND('Energy consumption (raw)'!AG289,-3),1,0)</f>
        <v>1</v>
      </c>
      <c r="AM339" s="179" t="str">
        <f>'Energy consumption (raw)'!AJ289</f>
        <v>3. Bac Ninh</v>
      </c>
      <c r="AN339">
        <f>VLOOKUP(AM339,Lists!$F$9:$G$71,2,FALSE)</f>
        <v>1</v>
      </c>
    </row>
    <row r="340" spans="2:40" x14ac:dyDescent="0.25">
      <c r="B340" s="65" t="str">
        <f t="shared" si="62"/>
        <v>Industry188</v>
      </c>
      <c r="C340" s="179">
        <f>'Energy consumption (raw)'!B290</f>
        <v>188</v>
      </c>
      <c r="D340" s="179">
        <f>'Energy consumption (raw)'!C290</f>
        <v>0</v>
      </c>
      <c r="E340" s="179">
        <f>'Energy consumption (raw)'!D290</f>
        <v>0</v>
      </c>
      <c r="F340" s="179" t="str">
        <f>'Energy consumption (raw)'!E290</f>
        <v>Công nghiệp</v>
      </c>
      <c r="G340" s="179" t="str">
        <f>'Energy consumption (raw)'!F290</f>
        <v>Sãn xuất linh kiện điện tử</v>
      </c>
      <c r="H340" s="179" t="str">
        <f>'Energy consumption (raw)'!G290</f>
        <v>Industry</v>
      </c>
      <c r="I340" s="179" t="str">
        <f>'Energy consumption (raw)'!I290</f>
        <v>26 Manufacture of computer, electronic and optical products</v>
      </c>
      <c r="J340" s="179" t="str">
        <f>INDEX(Sector!$E$6:$E$46,MATCH('Energy consumption (toe)'!I340,Sector!$B$6:$B$46,FALSE))</f>
        <v>Manufacture of computer, electronic and optical products</v>
      </c>
      <c r="K340" s="179">
        <f>IFERROR('Energy consumption (raw)'!J290*Lists!$H$84,)</f>
        <v>2867.6840160000002</v>
      </c>
      <c r="L340" s="179">
        <f>'Energy consumption (raw)'!K290*Lists!$H$84</f>
        <v>2867.6840160000002</v>
      </c>
      <c r="M340" s="179">
        <f>'Energy consumption (raw)'!L290*Lists!$H$84</f>
        <v>0</v>
      </c>
      <c r="N340" s="179">
        <f>'Energy consumption (raw)'!M290*Lists!$H$84</f>
        <v>0</v>
      </c>
      <c r="O340" s="178">
        <f t="shared" si="63"/>
        <v>2867.6840160000002</v>
      </c>
      <c r="P340">
        <f>'Energy consumption (raw)'!N290*Lists!$H$85</f>
        <v>0</v>
      </c>
      <c r="Q340">
        <f>'Energy consumption (raw)'!O290*Lists!$H$86</f>
        <v>0</v>
      </c>
      <c r="R340">
        <f>'Energy consumption (raw)'!P290*Lists!$H$87</f>
        <v>0</v>
      </c>
      <c r="S340">
        <f>'Energy consumption (raw)'!Q290*Lists!$H$88</f>
        <v>0</v>
      </c>
      <c r="T340">
        <f>'Energy consumption (raw)'!R290*Lists!$H$89</f>
        <v>4.9187051999999998</v>
      </c>
      <c r="U340">
        <f>'Energy consumption (raw)'!S290*Lists!$H$90</f>
        <v>4.7256</v>
      </c>
      <c r="V340">
        <f>'Energy consumption (raw)'!T290*Lists!$H$91</f>
        <v>0</v>
      </c>
      <c r="W340">
        <f>'Energy consumption (raw)'!U290*Lists!$H$92</f>
        <v>0</v>
      </c>
      <c r="X340">
        <f>'Energy consumption (raw)'!V290*Lists!$H$93</f>
        <v>17.761721249999997</v>
      </c>
      <c r="Y340">
        <f>'Energy consumption (raw)'!W290*Lists!$H$94</f>
        <v>19.691749999999999</v>
      </c>
      <c r="Z340">
        <f>'Energy consumption (raw)'!X290*Lists!$H$96*1000000</f>
        <v>0</v>
      </c>
      <c r="AA340">
        <f>'Energy consumption (raw)'!Y290*Lists!$H$97</f>
        <v>52.801780000000001</v>
      </c>
      <c r="AB340">
        <f>'Energy consumption (raw)'!Z290*Lists!$H$96</f>
        <v>0</v>
      </c>
      <c r="AC340">
        <f>'Energy consumption (raw)'!AA290*Lists!$H$98</f>
        <v>0</v>
      </c>
      <c r="AD340">
        <f>'Energy consumption (raw)'!AB290*Lists!$H$99</f>
        <v>0</v>
      </c>
      <c r="AE340">
        <f>'Energy consumption (raw)'!AC290*Lists!$H$101</f>
        <v>0</v>
      </c>
      <c r="AF340">
        <f>'Energy consumption (raw)'!AD290*Lists!$H$101</f>
        <v>0</v>
      </c>
      <c r="AG340">
        <f>'Energy consumption (raw)'!AE290*Lists!$H$101</f>
        <v>0</v>
      </c>
      <c r="AH340">
        <f>'Energy consumption (raw)'!AF290*Lists!$H$100</f>
        <v>0</v>
      </c>
      <c r="AI340" s="167">
        <f t="shared" si="64"/>
        <v>2967.5835724500002</v>
      </c>
      <c r="AJ340" s="179">
        <f>'Energy consumption (raw)'!AG290</f>
        <v>2967.5835724500002</v>
      </c>
      <c r="AK340" s="179">
        <f>'Energy consumption (raw)'!AH290</f>
        <v>3098</v>
      </c>
      <c r="AL340">
        <f>IF(ROUND(AI340,-3)=ROUND('Energy consumption (raw)'!AG290,-3),1,0)</f>
        <v>1</v>
      </c>
      <c r="AM340" s="179" t="str">
        <f>'Energy consumption (raw)'!AJ290</f>
        <v>3. Bac Ninh</v>
      </c>
      <c r="AN340">
        <f>VLOOKUP(AM340,Lists!$F$9:$G$71,2,FALSE)</f>
        <v>1</v>
      </c>
    </row>
    <row r="341" spans="2:40" x14ac:dyDescent="0.25">
      <c r="B341" s="65" t="str">
        <f t="shared" si="62"/>
        <v>Industry189</v>
      </c>
      <c r="C341" s="179">
        <f>'Energy consumption (raw)'!B291</f>
        <v>189</v>
      </c>
      <c r="D341" s="179">
        <f>'Energy consumption (raw)'!C291</f>
        <v>0</v>
      </c>
      <c r="E341" s="179">
        <f>'Energy consumption (raw)'!D291</f>
        <v>0</v>
      </c>
      <c r="F341" s="179" t="str">
        <f>'Energy consumption (raw)'!E291</f>
        <v>Công nghiệp</v>
      </c>
      <c r="G341" s="179" t="str">
        <f>'Energy consumption (raw)'!F291</f>
        <v>Sản xuất thùng, bể chứa và dụng cụ chứa đựng bằng kim loại</v>
      </c>
      <c r="H341" s="179" t="str">
        <f>'Energy consumption (raw)'!G291</f>
        <v>Industry</v>
      </c>
      <c r="I341" s="179" t="str">
        <f>'Energy consumption (raw)'!I291</f>
        <v>25 Manufacture of fabricated metal products, except machinery and equipment</v>
      </c>
      <c r="J341" s="179" t="str">
        <f>INDEX(Sector!$E$6:$E$46,MATCH('Energy consumption (toe)'!I341,Sector!$B$6:$B$46,FALSE))</f>
        <v>Manufacture of fabricated metal products, except machinery and equipment</v>
      </c>
      <c r="K341" s="179">
        <f>IFERROR('Energy consumption (raw)'!J291*Lists!$H$84,)</f>
        <v>1129.9140577000001</v>
      </c>
      <c r="L341" s="179">
        <f>'Energy consumption (raw)'!K291*Lists!$H$84</f>
        <v>1122.9000426</v>
      </c>
      <c r="M341" s="179">
        <f>'Energy consumption (raw)'!L291*Lists!$H$84</f>
        <v>0</v>
      </c>
      <c r="N341" s="179">
        <f>'Energy consumption (raw)'!M291*Lists!$H$84</f>
        <v>0</v>
      </c>
      <c r="O341" s="178">
        <f t="shared" si="63"/>
        <v>1122.9000426</v>
      </c>
      <c r="P341">
        <f>'Energy consumption (raw)'!N291*Lists!$H$85</f>
        <v>0</v>
      </c>
      <c r="Q341">
        <f>'Energy consumption (raw)'!O291*Lists!$H$86</f>
        <v>0</v>
      </c>
      <c r="R341">
        <f>'Energy consumption (raw)'!P291*Lists!$H$87</f>
        <v>0</v>
      </c>
      <c r="S341">
        <f>'Energy consumption (raw)'!Q291*Lists!$H$88</f>
        <v>0</v>
      </c>
      <c r="T341">
        <f>'Energy consumption (raw)'!R291*Lists!$H$89</f>
        <v>0</v>
      </c>
      <c r="U341">
        <f>'Energy consumption (raw)'!S291*Lists!$H$90</f>
        <v>0</v>
      </c>
      <c r="V341">
        <f>'Energy consumption (raw)'!T291*Lists!$H$91</f>
        <v>0</v>
      </c>
      <c r="W341">
        <f>'Energy consumption (raw)'!U291*Lists!$H$92</f>
        <v>0</v>
      </c>
      <c r="X341">
        <f>'Energy consumption (raw)'!V291*Lists!$H$93</f>
        <v>0</v>
      </c>
      <c r="Y341">
        <f>'Energy consumption (raw)'!W291*Lists!$H$94</f>
        <v>0</v>
      </c>
      <c r="Z341">
        <f>'Energy consumption (raw)'!X291*Lists!$H$96*1000000</f>
        <v>0</v>
      </c>
      <c r="AA341">
        <f>'Energy consumption (raw)'!Y291*Lists!$H$97</f>
        <v>508.67030000000005</v>
      </c>
      <c r="AB341">
        <f>'Energy consumption (raw)'!Z291*Lists!$H$96</f>
        <v>0</v>
      </c>
      <c r="AC341">
        <f>'Energy consumption (raw)'!AA291*Lists!$H$98</f>
        <v>0</v>
      </c>
      <c r="AD341">
        <f>'Energy consumption (raw)'!AB291*Lists!$H$99</f>
        <v>0</v>
      </c>
      <c r="AE341">
        <f>'Energy consumption (raw)'!AC291*Lists!$H$101</f>
        <v>0</v>
      </c>
      <c r="AF341">
        <f>'Energy consumption (raw)'!AD291*Lists!$H$101</f>
        <v>0</v>
      </c>
      <c r="AG341">
        <f>'Energy consumption (raw)'!AE291*Lists!$H$101</f>
        <v>0</v>
      </c>
      <c r="AH341">
        <f>'Energy consumption (raw)'!AF291*Lists!$H$100</f>
        <v>0</v>
      </c>
      <c r="AI341" s="167">
        <f t="shared" si="64"/>
        <v>1631.5703426</v>
      </c>
      <c r="AJ341" s="179">
        <f>'Energy consumption (raw)'!AG291</f>
        <v>1631.5703426</v>
      </c>
      <c r="AK341" s="179">
        <f>'Energy consumption (raw)'!AH291</f>
        <v>1932</v>
      </c>
      <c r="AL341">
        <f>IF(ROUND(AI341,-3)=ROUND('Energy consumption (raw)'!AG291,-3),1,0)</f>
        <v>1</v>
      </c>
      <c r="AM341" s="179" t="str">
        <f>'Energy consumption (raw)'!AJ291</f>
        <v>3. Bac Ninh</v>
      </c>
      <c r="AN341">
        <f>VLOOKUP(AM341,Lists!$F$9:$G$71,2,FALSE)</f>
        <v>1</v>
      </c>
    </row>
    <row r="342" spans="2:40" x14ac:dyDescent="0.25">
      <c r="B342" s="65" t="str">
        <f t="shared" si="62"/>
        <v>Industry190</v>
      </c>
      <c r="C342" s="179">
        <f>'Energy consumption (raw)'!B292</f>
        <v>190</v>
      </c>
      <c r="D342" s="179">
        <f>'Energy consumption (raw)'!C292</f>
        <v>0</v>
      </c>
      <c r="E342" s="179">
        <f>'Energy consumption (raw)'!D292</f>
        <v>0</v>
      </c>
      <c r="F342" s="179" t="str">
        <f>'Energy consumption (raw)'!E292</f>
        <v>Công nghiệp</v>
      </c>
      <c r="G342" s="179" t="str">
        <f>'Energy consumption (raw)'!F292</f>
        <v>Sãn xuất linh kiện điện tử</v>
      </c>
      <c r="H342" s="179" t="str">
        <f>'Energy consumption (raw)'!G292</f>
        <v>Industry</v>
      </c>
      <c r="I342" s="179" t="str">
        <f>'Energy consumption (raw)'!I292</f>
        <v>26 Manufacture of computer, electronic and optical products</v>
      </c>
      <c r="J342" s="179" t="str">
        <f>INDEX(Sector!$E$6:$E$46,MATCH('Energy consumption (toe)'!I342,Sector!$B$6:$B$46,FALSE))</f>
        <v>Manufacture of computer, electronic and optical products</v>
      </c>
      <c r="K342" s="179">
        <f>IFERROR('Energy consumption (raw)'!J292*Lists!$H$84,)</f>
        <v>0</v>
      </c>
      <c r="L342" s="179">
        <f>'Energy consumption (raw)'!K292*Lists!$H$84</f>
        <v>8504.1812370000007</v>
      </c>
      <c r="M342" s="179">
        <f>'Energy consumption (raw)'!L292*Lists!$H$84</f>
        <v>0</v>
      </c>
      <c r="N342" s="179">
        <f>'Energy consumption (raw)'!M292*Lists!$H$84</f>
        <v>0</v>
      </c>
      <c r="O342" s="178">
        <f t="shared" si="63"/>
        <v>8504.1812370000007</v>
      </c>
      <c r="P342">
        <f>'Energy consumption (raw)'!N292*Lists!$H$85</f>
        <v>0</v>
      </c>
      <c r="Q342">
        <f>'Energy consumption (raw)'!O292*Lists!$H$86</f>
        <v>0</v>
      </c>
      <c r="R342">
        <f>'Energy consumption (raw)'!P292*Lists!$H$87</f>
        <v>0</v>
      </c>
      <c r="S342">
        <f>'Energy consumption (raw)'!Q292*Lists!$H$88</f>
        <v>0</v>
      </c>
      <c r="T342">
        <f>'Energy consumption (raw)'!R292*Lists!$H$89</f>
        <v>129.97472400000001</v>
      </c>
      <c r="U342">
        <f>'Energy consumption (raw)'!S292*Lists!$H$90</f>
        <v>124.872</v>
      </c>
      <c r="V342">
        <f>'Energy consumption (raw)'!T292*Lists!$H$91</f>
        <v>0</v>
      </c>
      <c r="W342">
        <f>'Energy consumption (raw)'!U292*Lists!$H$92</f>
        <v>0</v>
      </c>
      <c r="X342">
        <f>'Energy consumption (raw)'!V292*Lists!$H$93</f>
        <v>2.8448700000000002</v>
      </c>
      <c r="Y342">
        <f>'Energy consumption (raw)'!W292*Lists!$H$94</f>
        <v>3.1539999999999999</v>
      </c>
      <c r="Z342">
        <f>'Energy consumption (raw)'!X292*Lists!$H$96*1000000</f>
        <v>0</v>
      </c>
      <c r="AA342">
        <f>'Energy consumption (raw)'!Y292*Lists!$H$97</f>
        <v>0</v>
      </c>
      <c r="AB342">
        <f>'Energy consumption (raw)'!Z292*Lists!$H$96</f>
        <v>0</v>
      </c>
      <c r="AC342">
        <f>'Energy consumption (raw)'!AA292*Lists!$H$98</f>
        <v>0</v>
      </c>
      <c r="AD342">
        <f>'Energy consumption (raw)'!AB292*Lists!$H$99</f>
        <v>0</v>
      </c>
      <c r="AE342">
        <f>'Energy consumption (raw)'!AC292*Lists!$H$101</f>
        <v>0</v>
      </c>
      <c r="AF342">
        <f>'Energy consumption (raw)'!AD292*Lists!$H$101</f>
        <v>0</v>
      </c>
      <c r="AG342">
        <f>'Energy consumption (raw)'!AE292*Lists!$H$101</f>
        <v>0</v>
      </c>
      <c r="AH342">
        <f>'Energy consumption (raw)'!AF292*Lists!$H$100</f>
        <v>0</v>
      </c>
      <c r="AI342" s="167">
        <f t="shared" si="64"/>
        <v>8765.026831000001</v>
      </c>
      <c r="AJ342" s="179">
        <f>'Energy consumption (raw)'!AG292</f>
        <v>8765.026831000001</v>
      </c>
      <c r="AK342" s="179">
        <f>'Energy consumption (raw)'!AH292</f>
        <v>7657</v>
      </c>
      <c r="AL342">
        <f>IF(ROUND(AI342,-3)=ROUND('Energy consumption (raw)'!AG292,-3),1,0)</f>
        <v>1</v>
      </c>
      <c r="AM342" s="179" t="str">
        <f>'Energy consumption (raw)'!AJ292</f>
        <v>3. Bac Ninh</v>
      </c>
      <c r="AN342">
        <f>VLOOKUP(AM342,Lists!$F$9:$G$71,2,FALSE)</f>
        <v>1</v>
      </c>
    </row>
    <row r="343" spans="2:40" x14ac:dyDescent="0.25">
      <c r="B343" s="65" t="str">
        <f t="shared" si="62"/>
        <v>Industry191</v>
      </c>
      <c r="C343" s="179">
        <f>'Energy consumption (raw)'!B293</f>
        <v>191</v>
      </c>
      <c r="D343" s="179">
        <f>'Energy consumption (raw)'!C293</f>
        <v>0</v>
      </c>
      <c r="E343" s="179">
        <f>'Energy consumption (raw)'!D293</f>
        <v>0</v>
      </c>
      <c r="F343" s="179" t="str">
        <f>'Energy consumption (raw)'!E293</f>
        <v>Công nghiệp</v>
      </c>
      <c r="G343" s="179" t="str">
        <f>'Energy consumption (raw)'!F293</f>
        <v>Sản xuất và phân phối điện, khí đốt, nước nóng, hơi nước và điều hòa không khí</v>
      </c>
      <c r="H343" s="179" t="str">
        <f>'Energy consumption (raw)'!G293</f>
        <v>Industry</v>
      </c>
      <c r="I343" s="179" t="str">
        <f>'Energy consumption (raw)'!I293</f>
        <v>36 Water collection, treatment and supply</v>
      </c>
      <c r="J343" s="179" t="str">
        <f>INDEX(Sector!$E$6:$E$46,MATCH('Energy consumption (toe)'!I343,Sector!$B$6:$B$46,FALSE))</f>
        <v>Water collection, treatment and supply</v>
      </c>
      <c r="K343" s="179">
        <f>IFERROR('Energy consumption (raw)'!J293*Lists!$H$84,)</f>
        <v>0</v>
      </c>
      <c r="L343" s="179">
        <f>'Energy consumption (raw)'!K293*Lists!$H$84</f>
        <v>9103.7000000000007</v>
      </c>
      <c r="M343" s="179">
        <f>'Energy consumption (raw)'!L293*Lists!$H$84</f>
        <v>0</v>
      </c>
      <c r="N343" s="179">
        <f>'Energy consumption (raw)'!M293*Lists!$H$84</f>
        <v>0</v>
      </c>
      <c r="O343" s="178">
        <f t="shared" si="63"/>
        <v>9103.7000000000007</v>
      </c>
      <c r="P343">
        <f>'Energy consumption (raw)'!N293*Lists!$H$85</f>
        <v>0</v>
      </c>
      <c r="Q343">
        <f>'Energy consumption (raw)'!O293*Lists!$H$86</f>
        <v>0</v>
      </c>
      <c r="R343">
        <f>'Energy consumption (raw)'!P293*Lists!$H$87</f>
        <v>0</v>
      </c>
      <c r="S343">
        <f>'Energy consumption (raw)'!Q293*Lists!$H$88</f>
        <v>0</v>
      </c>
      <c r="T343">
        <f>'Energy consumption (raw)'!R293*Lists!$H$89</f>
        <v>0</v>
      </c>
      <c r="U343">
        <f>'Energy consumption (raw)'!S293*Lists!$H$90</f>
        <v>0</v>
      </c>
      <c r="V343">
        <f>'Energy consumption (raw)'!T293*Lists!$H$91</f>
        <v>0</v>
      </c>
      <c r="W343">
        <f>'Energy consumption (raw)'!U293*Lists!$H$92</f>
        <v>0</v>
      </c>
      <c r="X343">
        <f>'Energy consumption (raw)'!V293*Lists!$H$93</f>
        <v>0</v>
      </c>
      <c r="Y343">
        <f>'Energy consumption (raw)'!W293*Lists!$H$94</f>
        <v>0</v>
      </c>
      <c r="Z343">
        <f>'Energy consumption (raw)'!X293*Lists!$H$96*1000000</f>
        <v>0</v>
      </c>
      <c r="AA343">
        <f>'Energy consumption (raw)'!Y293*Lists!$H$97</f>
        <v>0</v>
      </c>
      <c r="AB343">
        <f>'Energy consumption (raw)'!Z293*Lists!$H$96</f>
        <v>0</v>
      </c>
      <c r="AC343">
        <f>'Energy consumption (raw)'!AA293*Lists!$H$98</f>
        <v>0</v>
      </c>
      <c r="AD343">
        <f>'Energy consumption (raw)'!AB293*Lists!$H$99</f>
        <v>0</v>
      </c>
      <c r="AE343">
        <f>'Energy consumption (raw)'!AC293*Lists!$H$101</f>
        <v>0</v>
      </c>
      <c r="AF343">
        <f>'Energy consumption (raw)'!AD293*Lists!$H$101</f>
        <v>0</v>
      </c>
      <c r="AG343">
        <f>'Energy consumption (raw)'!AE293*Lists!$H$101</f>
        <v>0</v>
      </c>
      <c r="AH343">
        <f>'Energy consumption (raw)'!AF293*Lists!$H$100</f>
        <v>0</v>
      </c>
      <c r="AI343" s="167">
        <f t="shared" si="64"/>
        <v>9103.7000000000007</v>
      </c>
      <c r="AJ343" s="179">
        <f>'Energy consumption (raw)'!AG293</f>
        <v>9103.7000000000007</v>
      </c>
      <c r="AK343" s="179">
        <f>'Energy consumption (raw)'!AH293</f>
        <v>11695</v>
      </c>
      <c r="AL343">
        <f>IF(ROUND(AI343,-3)=ROUND('Energy consumption (raw)'!AG293,-3),1,0)</f>
        <v>1</v>
      </c>
      <c r="AM343" s="179" t="str">
        <f>'Energy consumption (raw)'!AJ293</f>
        <v>3. Bac Ninh</v>
      </c>
      <c r="AN343">
        <f>VLOOKUP(AM343,Lists!$F$9:$G$71,2,FALSE)</f>
        <v>1</v>
      </c>
    </row>
    <row r="344" spans="2:40" x14ac:dyDescent="0.25">
      <c r="B344" s="65" t="str">
        <f t="shared" si="62"/>
        <v>Industry192</v>
      </c>
      <c r="C344" s="179">
        <f>'Energy consumption (raw)'!B294</f>
        <v>192</v>
      </c>
      <c r="D344" s="179">
        <f>'Energy consumption (raw)'!C294</f>
        <v>0</v>
      </c>
      <c r="E344" s="179">
        <f>'Energy consumption (raw)'!D294</f>
        <v>0</v>
      </c>
      <c r="F344" s="179" t="str">
        <f>'Energy consumption (raw)'!E294</f>
        <v>Công nghiệp</v>
      </c>
      <c r="G344" s="179" t="str">
        <f>'Energy consumption (raw)'!F294</f>
        <v>Sản xuất thuỷ tinh và sản phẩm từ thuỷ tinh</v>
      </c>
      <c r="H344" s="179" t="str">
        <f>'Energy consumption (raw)'!G294</f>
        <v>Industry</v>
      </c>
      <c r="I344" s="179" t="str">
        <f>'Energy consumption (raw)'!I294</f>
        <v>23 Manufacture of other non-metallic mineral products</v>
      </c>
      <c r="J344" s="179" t="str">
        <f>INDEX(Sector!$E$6:$E$46,MATCH('Energy consumption (toe)'!I344,Sector!$B$6:$B$46,FALSE))</f>
        <v>Manufacture of other non-metallic mineral products</v>
      </c>
      <c r="K344" s="179">
        <f>IFERROR('Energy consumption (raw)'!J294*Lists!$H$84,)</f>
        <v>2858.0013824000002</v>
      </c>
      <c r="L344" s="179">
        <f>'Energy consumption (raw)'!K294*Lists!$H$84</f>
        <v>2967.3433</v>
      </c>
      <c r="M344" s="179">
        <f>'Energy consumption (raw)'!L294*Lists!$H$84</f>
        <v>0</v>
      </c>
      <c r="N344" s="179">
        <f>'Energy consumption (raw)'!M294*Lists!$H$84</f>
        <v>0</v>
      </c>
      <c r="O344" s="178">
        <f t="shared" si="63"/>
        <v>2967.3433</v>
      </c>
      <c r="P344">
        <f>'Energy consumption (raw)'!N294*Lists!$H$85</f>
        <v>0</v>
      </c>
      <c r="Q344">
        <f>'Energy consumption (raw)'!O294*Lists!$H$86</f>
        <v>0</v>
      </c>
      <c r="R344">
        <f>'Energy consumption (raw)'!P294*Lists!$H$87</f>
        <v>0</v>
      </c>
      <c r="S344">
        <f>'Energy consumption (raw)'!Q294*Lists!$H$88</f>
        <v>0</v>
      </c>
      <c r="T344">
        <f>'Energy consumption (raw)'!R294*Lists!$H$89</f>
        <v>69.36</v>
      </c>
      <c r="U344">
        <f>'Energy consumption (raw)'!S294*Lists!$H$90</f>
        <v>0</v>
      </c>
      <c r="V344">
        <f>'Energy consumption (raw)'!T294*Lists!$H$91</f>
        <v>8026.92</v>
      </c>
      <c r="W344">
        <f>'Energy consumption (raw)'!U294*Lists!$H$92</f>
        <v>0</v>
      </c>
      <c r="X344">
        <f>'Energy consumption (raw)'!V294*Lists!$H$93</f>
        <v>86.100000000000009</v>
      </c>
      <c r="Y344">
        <f>'Energy consumption (raw)'!W294*Lists!$H$94</f>
        <v>0</v>
      </c>
      <c r="Z344">
        <f>'Energy consumption (raw)'!X294*Lists!$H$96*1000000</f>
        <v>20735.999999999996</v>
      </c>
      <c r="AA344">
        <f>'Energy consumption (raw)'!Y294*Lists!$H$97</f>
        <v>7.6300000000000008</v>
      </c>
      <c r="AB344">
        <f>'Energy consumption (raw)'!Z294*Lists!$H$96</f>
        <v>0</v>
      </c>
      <c r="AC344">
        <f>'Energy consumption (raw)'!AA294*Lists!$H$98</f>
        <v>0</v>
      </c>
      <c r="AD344">
        <f>'Energy consumption (raw)'!AB294*Lists!$H$99</f>
        <v>0</v>
      </c>
      <c r="AE344">
        <f>'Energy consumption (raw)'!AC294*Lists!$H$101</f>
        <v>0</v>
      </c>
      <c r="AF344">
        <f>'Energy consumption (raw)'!AD294*Lists!$H$101</f>
        <v>0</v>
      </c>
      <c r="AG344">
        <f>'Energy consumption (raw)'!AE294*Lists!$H$101</f>
        <v>0</v>
      </c>
      <c r="AH344">
        <f>'Energy consumption (raw)'!AF294*Lists!$H$100</f>
        <v>0</v>
      </c>
      <c r="AI344" s="167">
        <f t="shared" si="64"/>
        <v>31893.353299999999</v>
      </c>
      <c r="AJ344" s="179">
        <f>'Energy consumption (raw)'!AG294</f>
        <v>31893.353299999999</v>
      </c>
      <c r="AK344" s="179">
        <f>'Energy consumption (raw)'!AH294</f>
        <v>33432</v>
      </c>
      <c r="AL344">
        <f>IF(ROUND(AI344,-3)=ROUND('Energy consumption (raw)'!AG294,-3),1,0)</f>
        <v>1</v>
      </c>
      <c r="AM344" s="179" t="str">
        <f>'Energy consumption (raw)'!AJ294</f>
        <v>3. Bac Ninh</v>
      </c>
      <c r="AN344">
        <f>VLOOKUP(AM344,Lists!$F$9:$G$71,2,FALSE)</f>
        <v>1</v>
      </c>
    </row>
    <row r="345" spans="2:40" x14ac:dyDescent="0.25">
      <c r="B345" s="65" t="str">
        <f t="shared" si="62"/>
        <v>Industry193</v>
      </c>
      <c r="C345" s="179">
        <f>'Energy consumption (raw)'!B295</f>
        <v>193</v>
      </c>
      <c r="D345" s="179">
        <f>'Energy consumption (raw)'!C295</f>
        <v>0</v>
      </c>
      <c r="E345" s="179">
        <f>'Energy consumption (raw)'!D295</f>
        <v>0</v>
      </c>
      <c r="F345" s="179" t="str">
        <f>'Energy consumption (raw)'!E295</f>
        <v>Công nghiệp</v>
      </c>
      <c r="G345" s="179" t="str">
        <f>'Energy consumption (raw)'!F295</f>
        <v>Sản xuất máy vi tính và thiết bị ngoại vi của máy vi tính - nhựa</v>
      </c>
      <c r="H345" s="179" t="str">
        <f>'Energy consumption (raw)'!G295</f>
        <v>Industry</v>
      </c>
      <c r="I345" s="179" t="str">
        <f>'Energy consumption (raw)'!I295</f>
        <v>22 Manufacture of rubber and plastics products</v>
      </c>
      <c r="J345" s="179" t="str">
        <f>INDEX(Sector!$E$6:$E$46,MATCH('Energy consumption (toe)'!I345,Sector!$B$6:$B$46,FALSE))</f>
        <v>Manufacture of rubber and plastics products</v>
      </c>
      <c r="K345" s="179">
        <f>IFERROR('Energy consumption (raw)'!J295*Lists!$H$84,)</f>
        <v>0</v>
      </c>
      <c r="L345" s="179">
        <f>'Energy consumption (raw)'!K295*Lists!$H$84</f>
        <v>3958.4307160000003</v>
      </c>
      <c r="M345" s="179">
        <f>'Energy consumption (raw)'!L295*Lists!$H$84</f>
        <v>0</v>
      </c>
      <c r="N345" s="179">
        <f>'Energy consumption (raw)'!M295*Lists!$H$84</f>
        <v>0</v>
      </c>
      <c r="O345" s="178">
        <f t="shared" si="63"/>
        <v>3958.4307160000003</v>
      </c>
      <c r="P345">
        <f>'Energy consumption (raw)'!N295*Lists!$H$85</f>
        <v>0</v>
      </c>
      <c r="Q345">
        <f>'Energy consumption (raw)'!O295*Lists!$H$86</f>
        <v>0</v>
      </c>
      <c r="R345">
        <f>'Energy consumption (raw)'!P295*Lists!$H$87</f>
        <v>0</v>
      </c>
      <c r="S345">
        <f>'Energy consumption (raw)'!Q295*Lists!$H$88</f>
        <v>0</v>
      </c>
      <c r="T345">
        <f>'Energy consumption (raw)'!R295*Lists!$H$89</f>
        <v>36.638400000000004</v>
      </c>
      <c r="U345">
        <f>'Energy consumption (raw)'!S295*Lists!$H$90</f>
        <v>35.200000000000003</v>
      </c>
      <c r="V345">
        <f>'Energy consumption (raw)'!T295*Lists!$H$91</f>
        <v>0</v>
      </c>
      <c r="W345">
        <f>'Energy consumption (raw)'!U295*Lists!$H$92</f>
        <v>0</v>
      </c>
      <c r="X345">
        <f>'Energy consumption (raw)'!V295*Lists!$H$93</f>
        <v>0</v>
      </c>
      <c r="Y345">
        <f>'Energy consumption (raw)'!W295*Lists!$H$94</f>
        <v>0</v>
      </c>
      <c r="Z345">
        <f>'Energy consumption (raw)'!X295*Lists!$H$96*1000000</f>
        <v>0</v>
      </c>
      <c r="AA345">
        <f>'Energy consumption (raw)'!Y295*Lists!$H$97</f>
        <v>0</v>
      </c>
      <c r="AB345">
        <f>'Energy consumption (raw)'!Z295*Lists!$H$96</f>
        <v>0</v>
      </c>
      <c r="AC345">
        <f>'Energy consumption (raw)'!AA295*Lists!$H$98</f>
        <v>0</v>
      </c>
      <c r="AD345">
        <f>'Energy consumption (raw)'!AB295*Lists!$H$99</f>
        <v>0</v>
      </c>
      <c r="AE345">
        <f>'Energy consumption (raw)'!AC295*Lists!$H$101</f>
        <v>0</v>
      </c>
      <c r="AF345">
        <f>'Energy consumption (raw)'!AD295*Lists!$H$101</f>
        <v>0</v>
      </c>
      <c r="AG345">
        <f>'Energy consumption (raw)'!AE295*Lists!$H$101</f>
        <v>0</v>
      </c>
      <c r="AH345">
        <f>'Energy consumption (raw)'!AF295*Lists!$H$100</f>
        <v>0</v>
      </c>
      <c r="AI345" s="167">
        <f t="shared" si="64"/>
        <v>4030.2691159999999</v>
      </c>
      <c r="AJ345" s="179">
        <f>'Energy consumption (raw)'!AG295</f>
        <v>4030.2691159999999</v>
      </c>
      <c r="AK345" s="179">
        <f>'Energy consumption (raw)'!AH295</f>
        <v>3206</v>
      </c>
      <c r="AL345">
        <f>IF(ROUND(AI345,-3)=ROUND('Energy consumption (raw)'!AG295,-3),1,0)</f>
        <v>1</v>
      </c>
      <c r="AM345" s="179" t="str">
        <f>'Energy consumption (raw)'!AJ295</f>
        <v>3. Bac Ninh</v>
      </c>
      <c r="AN345">
        <f>VLOOKUP(AM345,Lists!$F$9:$G$71,2,FALSE)</f>
        <v>1</v>
      </c>
    </row>
    <row r="346" spans="2:40" x14ac:dyDescent="0.25">
      <c r="B346" s="65" t="str">
        <f t="shared" si="62"/>
        <v>Industry194</v>
      </c>
      <c r="C346" s="179">
        <f>'Energy consumption (raw)'!B296</f>
        <v>194</v>
      </c>
      <c r="D346" s="179">
        <f>'Energy consumption (raw)'!C296</f>
        <v>0</v>
      </c>
      <c r="E346" s="179">
        <f>'Energy consumption (raw)'!D296</f>
        <v>0</v>
      </c>
      <c r="F346" s="179" t="str">
        <f>'Energy consumption (raw)'!E296</f>
        <v>Công nghiệp</v>
      </c>
      <c r="G346" s="179" t="str">
        <f>'Energy consumption (raw)'!F296</f>
        <v>Sản xuất vật liệu xây dựng từ đất sét</v>
      </c>
      <c r="H346" s="179" t="str">
        <f>'Energy consumption (raw)'!G296</f>
        <v>Industry</v>
      </c>
      <c r="I346" s="179" t="str">
        <f>'Energy consumption (raw)'!I296</f>
        <v>23 Manufacture of other non-metallic mineral products</v>
      </c>
      <c r="J346" s="179" t="str">
        <f>INDEX(Sector!$E$6:$E$46,MATCH('Energy consumption (toe)'!I346,Sector!$B$6:$B$46,FALSE))</f>
        <v>Manufacture of other non-metallic mineral products</v>
      </c>
      <c r="K346" s="179">
        <f>IFERROR('Energy consumption (raw)'!J296*Lists!$H$84,)</f>
        <v>0</v>
      </c>
      <c r="L346" s="179">
        <f>'Energy consumption (raw)'!K296*Lists!$H$84</f>
        <v>2116.9960000000001</v>
      </c>
      <c r="M346" s="179">
        <f>'Energy consumption (raw)'!L296*Lists!$H$84</f>
        <v>0</v>
      </c>
      <c r="N346" s="179">
        <f>'Energy consumption (raw)'!M296*Lists!$H$84</f>
        <v>0</v>
      </c>
      <c r="O346" s="178">
        <f t="shared" si="63"/>
        <v>2116.9960000000001</v>
      </c>
      <c r="P346">
        <f>'Energy consumption (raw)'!N296*Lists!$H$85</f>
        <v>0</v>
      </c>
      <c r="Q346">
        <f>'Energy consumption (raw)'!O296*Lists!$H$86</f>
        <v>0</v>
      </c>
      <c r="R346">
        <f>'Energy consumption (raw)'!P296*Lists!$H$87</f>
        <v>0</v>
      </c>
      <c r="S346">
        <f>'Energy consumption (raw)'!Q296*Lists!$H$88</f>
        <v>0</v>
      </c>
      <c r="T346">
        <f>'Energy consumption (raw)'!R296*Lists!$H$89</f>
        <v>0</v>
      </c>
      <c r="U346">
        <f>'Energy consumption (raw)'!S296*Lists!$H$90</f>
        <v>0</v>
      </c>
      <c r="V346">
        <f>'Energy consumption (raw)'!T296*Lists!$H$91</f>
        <v>0</v>
      </c>
      <c r="W346">
        <f>'Energy consumption (raw)'!U296*Lists!$H$92</f>
        <v>0</v>
      </c>
      <c r="X346">
        <f>'Energy consumption (raw)'!V296*Lists!$H$93</f>
        <v>0</v>
      </c>
      <c r="Y346">
        <f>'Energy consumption (raw)'!W296*Lists!$H$94</f>
        <v>0</v>
      </c>
      <c r="Z346">
        <f>'Energy consumption (raw)'!X296*Lists!$H$96*1000000</f>
        <v>0</v>
      </c>
      <c r="AA346">
        <f>'Energy consumption (raw)'!Y296*Lists!$H$97</f>
        <v>0</v>
      </c>
      <c r="AB346">
        <f>'Energy consumption (raw)'!Z296*Lists!$H$96</f>
        <v>0</v>
      </c>
      <c r="AC346">
        <f>'Energy consumption (raw)'!AA296*Lists!$H$98</f>
        <v>0</v>
      </c>
      <c r="AD346">
        <f>'Energy consumption (raw)'!AB296*Lists!$H$99</f>
        <v>0</v>
      </c>
      <c r="AE346">
        <f>'Energy consumption (raw)'!AC296*Lists!$H$101</f>
        <v>0</v>
      </c>
      <c r="AF346">
        <f>'Energy consumption (raw)'!AD296*Lists!$H$101</f>
        <v>0</v>
      </c>
      <c r="AG346">
        <f>'Energy consumption (raw)'!AE296*Lists!$H$101</f>
        <v>0</v>
      </c>
      <c r="AH346">
        <f>'Energy consumption (raw)'!AF296*Lists!$H$100</f>
        <v>0</v>
      </c>
      <c r="AI346" s="167">
        <f t="shared" si="64"/>
        <v>2116.9960000000001</v>
      </c>
      <c r="AJ346" s="179">
        <f>'Energy consumption (raw)'!AG296</f>
        <v>2116.9960000000001</v>
      </c>
      <c r="AK346" s="179">
        <f>'Energy consumption (raw)'!AH296</f>
        <v>3472</v>
      </c>
      <c r="AL346">
        <f>IF(ROUND(AI346,-3)=ROUND('Energy consumption (raw)'!AG296,-3),1,0)</f>
        <v>1</v>
      </c>
      <c r="AM346" s="179" t="str">
        <f>'Energy consumption (raw)'!AJ296</f>
        <v>3. Bac Ninh</v>
      </c>
      <c r="AN346">
        <f>VLOOKUP(AM346,Lists!$F$9:$G$71,2,FALSE)</f>
        <v>1</v>
      </c>
    </row>
    <row r="347" spans="2:40" x14ac:dyDescent="0.25">
      <c r="B347" s="65" t="str">
        <f t="shared" si="62"/>
        <v>Industry195</v>
      </c>
      <c r="C347" s="179">
        <f>'Energy consumption (raw)'!B297</f>
        <v>195</v>
      </c>
      <c r="D347" s="179">
        <f>'Energy consumption (raw)'!C297</f>
        <v>0</v>
      </c>
      <c r="E347" s="179">
        <f>'Energy consumption (raw)'!D297</f>
        <v>0</v>
      </c>
      <c r="F347" s="179" t="str">
        <f>'Energy consumption (raw)'!E297</f>
        <v>Công nghiệp</v>
      </c>
      <c r="G347" s="179" t="str">
        <f>'Energy consumption (raw)'!F297</f>
        <v>Sãn xuất linh kiện điện tử</v>
      </c>
      <c r="H347" s="179" t="str">
        <f>'Energy consumption (raw)'!G297</f>
        <v>Industry</v>
      </c>
      <c r="I347" s="179" t="str">
        <f>'Energy consumption (raw)'!I297</f>
        <v>26 Manufacture of computer, electronic and optical products</v>
      </c>
      <c r="J347" s="179" t="str">
        <f>INDEX(Sector!$E$6:$E$46,MATCH('Energy consumption (toe)'!I347,Sector!$B$6:$B$46,FALSE))</f>
        <v>Manufacture of computer, electronic and optical products</v>
      </c>
      <c r="K347" s="179">
        <f>IFERROR('Energy consumption (raw)'!J297*Lists!$H$84,)</f>
        <v>4662.6941824000005</v>
      </c>
      <c r="L347" s="179">
        <f>'Energy consumption (raw)'!K297*Lists!$H$84</f>
        <v>4671.7622391000004</v>
      </c>
      <c r="M347" s="179">
        <f>'Energy consumption (raw)'!L297*Lists!$H$84</f>
        <v>0</v>
      </c>
      <c r="N347" s="179">
        <f>'Energy consumption (raw)'!M297*Lists!$H$84</f>
        <v>0</v>
      </c>
      <c r="O347" s="178">
        <f t="shared" si="63"/>
        <v>4671.7622391000004</v>
      </c>
      <c r="P347">
        <f>'Energy consumption (raw)'!N297*Lists!$H$85</f>
        <v>0</v>
      </c>
      <c r="Q347">
        <f>'Energy consumption (raw)'!O297*Lists!$H$86</f>
        <v>0</v>
      </c>
      <c r="R347">
        <f>'Energy consumption (raw)'!P297*Lists!$H$87</f>
        <v>0</v>
      </c>
      <c r="S347">
        <f>'Energy consumption (raw)'!Q297*Lists!$H$88</f>
        <v>0</v>
      </c>
      <c r="T347">
        <f>'Energy consumption (raw)'!R297*Lists!$H$89</f>
        <v>13.26</v>
      </c>
      <c r="U347">
        <f>'Energy consumption (raw)'!S297*Lists!$H$90</f>
        <v>0</v>
      </c>
      <c r="V347">
        <f>'Energy consumption (raw)'!T297*Lists!$H$91</f>
        <v>0</v>
      </c>
      <c r="W347">
        <f>'Energy consumption (raw)'!U297*Lists!$H$92</f>
        <v>0</v>
      </c>
      <c r="X347">
        <f>'Energy consumption (raw)'!V297*Lists!$H$93</f>
        <v>0</v>
      </c>
      <c r="Y347">
        <f>'Energy consumption (raw)'!W297*Lists!$H$94</f>
        <v>0</v>
      </c>
      <c r="Z347">
        <f>'Energy consumption (raw)'!X297*Lists!$H$96*1000000</f>
        <v>0</v>
      </c>
      <c r="AA347">
        <f>'Energy consumption (raw)'!Y297*Lists!$H$97</f>
        <v>147.15</v>
      </c>
      <c r="AB347">
        <f>'Energy consumption (raw)'!Z297*Lists!$H$96</f>
        <v>0</v>
      </c>
      <c r="AC347">
        <f>'Energy consumption (raw)'!AA297*Lists!$H$98</f>
        <v>0</v>
      </c>
      <c r="AD347">
        <f>'Energy consumption (raw)'!AB297*Lists!$H$99</f>
        <v>0</v>
      </c>
      <c r="AE347">
        <f>'Energy consumption (raw)'!AC297*Lists!$H$101</f>
        <v>0</v>
      </c>
      <c r="AF347">
        <f>'Energy consumption (raw)'!AD297*Lists!$H$101</f>
        <v>0</v>
      </c>
      <c r="AG347">
        <f>'Energy consumption (raw)'!AE297*Lists!$H$101</f>
        <v>0</v>
      </c>
      <c r="AH347">
        <f>'Energy consumption (raw)'!AF297*Lists!$H$100</f>
        <v>0</v>
      </c>
      <c r="AI347" s="167">
        <f t="shared" si="64"/>
        <v>4832.1722391000003</v>
      </c>
      <c r="AJ347" s="179">
        <f>'Energy consumption (raw)'!AG297</f>
        <v>4832.1722391000003</v>
      </c>
      <c r="AK347" s="179">
        <f>'Energy consumption (raw)'!AH297</f>
        <v>4811</v>
      </c>
      <c r="AL347">
        <f>IF(ROUND(AI347,-3)=ROUND('Energy consumption (raw)'!AG297,-3),1,0)</f>
        <v>1</v>
      </c>
      <c r="AM347" s="179" t="str">
        <f>'Energy consumption (raw)'!AJ297</f>
        <v>3. Bac Ninh</v>
      </c>
      <c r="AN347">
        <f>VLOOKUP(AM347,Lists!$F$9:$G$71,2,FALSE)</f>
        <v>1</v>
      </c>
    </row>
    <row r="348" spans="2:40" x14ac:dyDescent="0.25">
      <c r="B348" s="65" t="str">
        <f t="shared" si="62"/>
        <v>Industry196</v>
      </c>
      <c r="C348" s="179">
        <f>'Energy consumption (raw)'!B298</f>
        <v>196</v>
      </c>
      <c r="D348" s="179">
        <f>'Energy consumption (raw)'!C298</f>
        <v>0</v>
      </c>
      <c r="E348" s="179">
        <f>'Energy consumption (raw)'!D298</f>
        <v>0</v>
      </c>
      <c r="F348" s="179" t="str">
        <f>'Energy consumption (raw)'!E298</f>
        <v>Công nghiệp</v>
      </c>
      <c r="G348" s="179" t="str">
        <f>'Energy consumption (raw)'!F298</f>
        <v>Sản xuất sản phẩm từ plastic</v>
      </c>
      <c r="H348" s="179" t="str">
        <f>'Energy consumption (raw)'!G298</f>
        <v>Industry</v>
      </c>
      <c r="I348" s="179" t="str">
        <f>'Energy consumption (raw)'!I298</f>
        <v>22 Manufacture of rubber and plastics products</v>
      </c>
      <c r="J348" s="179" t="str">
        <f>INDEX(Sector!$E$6:$E$46,MATCH('Energy consumption (toe)'!I348,Sector!$B$6:$B$46,FALSE))</f>
        <v>Manufacture of rubber and plastics products</v>
      </c>
      <c r="K348" s="179">
        <f>IFERROR('Energy consumption (raw)'!J298*Lists!$H$84,)</f>
        <v>0</v>
      </c>
      <c r="L348" s="179">
        <f>'Energy consumption (raw)'!K298*Lists!$H$84</f>
        <v>2048.0055383000004</v>
      </c>
      <c r="M348" s="179">
        <f>'Energy consumption (raw)'!L298*Lists!$H$84</f>
        <v>0</v>
      </c>
      <c r="N348" s="179">
        <f>'Energy consumption (raw)'!M298*Lists!$H$84</f>
        <v>0</v>
      </c>
      <c r="O348" s="178">
        <f t="shared" si="63"/>
        <v>2048.0055383000004</v>
      </c>
      <c r="P348">
        <f>'Energy consumption (raw)'!N298*Lists!$H$85</f>
        <v>0</v>
      </c>
      <c r="Q348">
        <f>'Energy consumption (raw)'!O298*Lists!$H$86</f>
        <v>0</v>
      </c>
      <c r="R348">
        <f>'Energy consumption (raw)'!P298*Lists!$H$87</f>
        <v>0</v>
      </c>
      <c r="S348">
        <f>'Energy consumption (raw)'!Q298*Lists!$H$88</f>
        <v>0</v>
      </c>
      <c r="T348">
        <f>'Energy consumption (raw)'!R298*Lists!$H$89</f>
        <v>132.60352920000003</v>
      </c>
      <c r="U348">
        <f>'Energy consumption (raw)'!S298*Lists!$H$90</f>
        <v>127.39760000000001</v>
      </c>
      <c r="V348">
        <f>'Energy consumption (raw)'!T298*Lists!$H$91</f>
        <v>0</v>
      </c>
      <c r="W348">
        <f>'Energy consumption (raw)'!U298*Lists!$H$92</f>
        <v>0</v>
      </c>
      <c r="X348">
        <f>'Energy consumption (raw)'!V298*Lists!$H$93</f>
        <v>1.7593274999999999</v>
      </c>
      <c r="Y348">
        <f>'Energy consumption (raw)'!W298*Lists!$H$94</f>
        <v>1.9505000000000001</v>
      </c>
      <c r="Z348">
        <f>'Energy consumption (raw)'!X298*Lists!$H$96*1000000</f>
        <v>0</v>
      </c>
      <c r="AA348">
        <f>'Energy consumption (raw)'!Y298*Lists!$H$97</f>
        <v>0</v>
      </c>
      <c r="AB348">
        <f>'Energy consumption (raw)'!Z298*Lists!$H$96</f>
        <v>0</v>
      </c>
      <c r="AC348">
        <f>'Energy consumption (raw)'!AA298*Lists!$H$98</f>
        <v>0</v>
      </c>
      <c r="AD348">
        <f>'Energy consumption (raw)'!AB298*Lists!$H$99</f>
        <v>0</v>
      </c>
      <c r="AE348">
        <f>'Energy consumption (raw)'!AC298*Lists!$H$101</f>
        <v>0</v>
      </c>
      <c r="AF348">
        <f>'Energy consumption (raw)'!AD298*Lists!$H$101</f>
        <v>0</v>
      </c>
      <c r="AG348">
        <f>'Energy consumption (raw)'!AE298*Lists!$H$101</f>
        <v>0</v>
      </c>
      <c r="AH348">
        <f>'Energy consumption (raw)'!AF298*Lists!$H$100</f>
        <v>0</v>
      </c>
      <c r="AI348" s="167">
        <f t="shared" si="64"/>
        <v>2311.7164950000006</v>
      </c>
      <c r="AJ348" s="179">
        <f>'Energy consumption (raw)'!AG298</f>
        <v>2311.7164950000006</v>
      </c>
      <c r="AK348" s="179">
        <f>'Energy consumption (raw)'!AH298</f>
        <v>1663</v>
      </c>
      <c r="AL348">
        <f>IF(ROUND(AI348,-3)=ROUND('Energy consumption (raw)'!AG298,-3),1,0)</f>
        <v>1</v>
      </c>
      <c r="AM348" s="179" t="str">
        <f>'Energy consumption (raw)'!AJ298</f>
        <v>3. Bac Ninh</v>
      </c>
      <c r="AN348">
        <f>VLOOKUP(AM348,Lists!$F$9:$G$71,2,FALSE)</f>
        <v>1</v>
      </c>
    </row>
    <row r="349" spans="2:40" x14ac:dyDescent="0.25">
      <c r="B349" s="65" t="str">
        <f t="shared" si="62"/>
        <v>Industry197</v>
      </c>
      <c r="C349" s="179">
        <f>'Energy consumption (raw)'!B299</f>
        <v>197</v>
      </c>
      <c r="D349" s="179">
        <f>'Energy consumption (raw)'!C299</f>
        <v>0</v>
      </c>
      <c r="E349" s="179">
        <f>'Energy consumption (raw)'!D299</f>
        <v>0</v>
      </c>
      <c r="F349" s="179" t="str">
        <f>'Energy consumption (raw)'!E299</f>
        <v>Công nghiệp</v>
      </c>
      <c r="G349" s="179" t="str">
        <f>'Energy consumption (raw)'!F299</f>
        <v>Sản xuất sản phẩm từ plastic</v>
      </c>
      <c r="H349" s="179" t="str">
        <f>'Energy consumption (raw)'!G299</f>
        <v>Industry</v>
      </c>
      <c r="I349" s="179" t="str">
        <f>'Energy consumption (raw)'!I299</f>
        <v>22 Manufacture of rubber and plastics products</v>
      </c>
      <c r="J349" s="179" t="str">
        <f>INDEX(Sector!$E$6:$E$46,MATCH('Energy consumption (toe)'!I349,Sector!$B$6:$B$46,FALSE))</f>
        <v>Manufacture of rubber and plastics products</v>
      </c>
      <c r="K349" s="179">
        <f>IFERROR('Energy consumption (raw)'!J299*Lists!$H$84,)</f>
        <v>0</v>
      </c>
      <c r="L349" s="179">
        <f>'Energy consumption (raw)'!K299*Lists!$H$84</f>
        <v>3049.1564003000003</v>
      </c>
      <c r="M349" s="179">
        <f>'Energy consumption (raw)'!L299*Lists!$H$84</f>
        <v>0</v>
      </c>
      <c r="N349" s="179">
        <f>'Energy consumption (raw)'!M299*Lists!$H$84</f>
        <v>0</v>
      </c>
      <c r="O349" s="178">
        <f t="shared" si="63"/>
        <v>3049.1564003000003</v>
      </c>
      <c r="P349">
        <f>'Energy consumption (raw)'!N299*Lists!$H$85</f>
        <v>0</v>
      </c>
      <c r="Q349">
        <f>'Energy consumption (raw)'!O299*Lists!$H$86</f>
        <v>0</v>
      </c>
      <c r="R349">
        <f>'Energy consumption (raw)'!P299*Lists!$H$87</f>
        <v>0</v>
      </c>
      <c r="S349">
        <f>'Energy consumption (raw)'!Q299*Lists!$H$88</f>
        <v>0</v>
      </c>
      <c r="T349">
        <f>'Energy consumption (raw)'!R299*Lists!$H$89</f>
        <v>0</v>
      </c>
      <c r="U349">
        <f>'Energy consumption (raw)'!S299*Lists!$H$90</f>
        <v>0</v>
      </c>
      <c r="V349">
        <f>'Energy consumption (raw)'!T299*Lists!$H$91</f>
        <v>0</v>
      </c>
      <c r="W349">
        <f>'Energy consumption (raw)'!U299*Lists!$H$92</f>
        <v>0</v>
      </c>
      <c r="X349">
        <f>'Energy consumption (raw)'!V299*Lists!$H$93</f>
        <v>0</v>
      </c>
      <c r="Y349">
        <f>'Energy consumption (raw)'!W299*Lists!$H$94</f>
        <v>0</v>
      </c>
      <c r="Z349">
        <f>'Energy consumption (raw)'!X299*Lists!$H$96*1000000</f>
        <v>0</v>
      </c>
      <c r="AA349">
        <f>'Energy consumption (raw)'!Y299*Lists!$H$97</f>
        <v>0</v>
      </c>
      <c r="AB349">
        <f>'Energy consumption (raw)'!Z299*Lists!$H$96</f>
        <v>0</v>
      </c>
      <c r="AC349">
        <f>'Energy consumption (raw)'!AA299*Lists!$H$98</f>
        <v>0</v>
      </c>
      <c r="AD349">
        <f>'Energy consumption (raw)'!AB299*Lists!$H$99</f>
        <v>0</v>
      </c>
      <c r="AE349">
        <f>'Energy consumption (raw)'!AC299*Lists!$H$101</f>
        <v>0</v>
      </c>
      <c r="AF349">
        <f>'Energy consumption (raw)'!AD299*Lists!$H$101</f>
        <v>0</v>
      </c>
      <c r="AG349">
        <f>'Energy consumption (raw)'!AE299*Lists!$H$101</f>
        <v>0</v>
      </c>
      <c r="AH349">
        <f>'Energy consumption (raw)'!AF299*Lists!$H$100</f>
        <v>0</v>
      </c>
      <c r="AI349" s="167">
        <f t="shared" si="64"/>
        <v>3049.1564003000003</v>
      </c>
      <c r="AJ349" s="179">
        <f>'Energy consumption (raw)'!AG299</f>
        <v>3049.1564003000003</v>
      </c>
      <c r="AK349" s="179">
        <f>'Energy consumption (raw)'!AH299</f>
        <v>1258</v>
      </c>
      <c r="AL349">
        <f>IF(ROUND(AI349,-3)=ROUND('Energy consumption (raw)'!AG299,-3),1,0)</f>
        <v>1</v>
      </c>
      <c r="AM349" s="179" t="str">
        <f>'Energy consumption (raw)'!AJ299</f>
        <v>3. Bac Ninh</v>
      </c>
      <c r="AN349">
        <f>VLOOKUP(AM349,Lists!$F$9:$G$71,2,FALSE)</f>
        <v>1</v>
      </c>
    </row>
    <row r="350" spans="2:40" x14ac:dyDescent="0.25">
      <c r="B350" s="65" t="str">
        <f t="shared" si="62"/>
        <v>Industry198</v>
      </c>
      <c r="C350" s="179">
        <f>'Energy consumption (raw)'!B300</f>
        <v>198</v>
      </c>
      <c r="D350" s="179">
        <f>'Energy consumption (raw)'!C300</f>
        <v>0</v>
      </c>
      <c r="E350" s="179">
        <f>'Energy consumption (raw)'!D300</f>
        <v>0</v>
      </c>
      <c r="F350" s="179" t="str">
        <f>'Energy consumption (raw)'!E300</f>
        <v>Công nghiệp</v>
      </c>
      <c r="G350" s="179" t="str">
        <f>'Energy consumption (raw)'!F300</f>
        <v>Sản xuất sản phẩm từ plastic</v>
      </c>
      <c r="H350" s="179" t="str">
        <f>'Energy consumption (raw)'!G300</f>
        <v>Industry</v>
      </c>
      <c r="I350" s="179" t="str">
        <f>'Energy consumption (raw)'!I300</f>
        <v>22 Manufacture of rubber and plastics products</v>
      </c>
      <c r="J350" s="179" t="str">
        <f>INDEX(Sector!$E$6:$E$46,MATCH('Energy consumption (toe)'!I350,Sector!$B$6:$B$46,FALSE))</f>
        <v>Manufacture of rubber and plastics products</v>
      </c>
      <c r="K350" s="179">
        <f>IFERROR('Energy consumption (raw)'!J300*Lists!$H$84,)</f>
        <v>0</v>
      </c>
      <c r="L350" s="179">
        <f>'Energy consumption (raw)'!K300*Lists!$H$84</f>
        <v>3513.4171720000004</v>
      </c>
      <c r="M350" s="179">
        <f>'Energy consumption (raw)'!L300*Lists!$H$84</f>
        <v>0</v>
      </c>
      <c r="N350" s="179">
        <f>'Energy consumption (raw)'!M300*Lists!$H$84</f>
        <v>0</v>
      </c>
      <c r="O350" s="178">
        <f t="shared" si="63"/>
        <v>3513.4171720000004</v>
      </c>
      <c r="P350">
        <f>'Energy consumption (raw)'!N300*Lists!$H$85</f>
        <v>0</v>
      </c>
      <c r="Q350">
        <f>'Energy consumption (raw)'!O300*Lists!$H$86</f>
        <v>0</v>
      </c>
      <c r="R350">
        <f>'Energy consumption (raw)'!P300*Lists!$H$87</f>
        <v>0</v>
      </c>
      <c r="S350">
        <f>'Energy consumption (raw)'!Q300*Lists!$H$88</f>
        <v>0</v>
      </c>
      <c r="T350">
        <f>'Energy consumption (raw)'!R300*Lists!$H$89</f>
        <v>0</v>
      </c>
      <c r="U350">
        <f>'Energy consumption (raw)'!S300*Lists!$H$90</f>
        <v>0</v>
      </c>
      <c r="V350">
        <f>'Energy consumption (raw)'!T300*Lists!$H$91</f>
        <v>0</v>
      </c>
      <c r="W350">
        <f>'Energy consumption (raw)'!U300*Lists!$H$92</f>
        <v>0</v>
      </c>
      <c r="X350">
        <f>'Energy consumption (raw)'!V300*Lists!$H$93</f>
        <v>0</v>
      </c>
      <c r="Y350">
        <f>'Energy consumption (raw)'!W300*Lists!$H$94</f>
        <v>0</v>
      </c>
      <c r="Z350">
        <f>'Energy consumption (raw)'!X300*Lists!$H$96*1000000</f>
        <v>0</v>
      </c>
      <c r="AA350">
        <f>'Energy consumption (raw)'!Y300*Lists!$H$97</f>
        <v>0</v>
      </c>
      <c r="AB350">
        <f>'Energy consumption (raw)'!Z300*Lists!$H$96</f>
        <v>0</v>
      </c>
      <c r="AC350">
        <f>'Energy consumption (raw)'!AA300*Lists!$H$98</f>
        <v>0</v>
      </c>
      <c r="AD350">
        <f>'Energy consumption (raw)'!AB300*Lists!$H$99</f>
        <v>0</v>
      </c>
      <c r="AE350">
        <f>'Energy consumption (raw)'!AC300*Lists!$H$101</f>
        <v>0</v>
      </c>
      <c r="AF350">
        <f>'Energy consumption (raw)'!AD300*Lists!$H$101</f>
        <v>0</v>
      </c>
      <c r="AG350">
        <f>'Energy consumption (raw)'!AE300*Lists!$H$101</f>
        <v>0</v>
      </c>
      <c r="AH350">
        <f>'Energy consumption (raw)'!AF300*Lists!$H$100</f>
        <v>0</v>
      </c>
      <c r="AI350" s="167">
        <f t="shared" si="64"/>
        <v>3513.4171720000004</v>
      </c>
      <c r="AJ350" s="179">
        <f>'Energy consumption (raw)'!AG300</f>
        <v>3513.4171720000004</v>
      </c>
      <c r="AK350" s="179">
        <f>'Energy consumption (raw)'!AH300</f>
        <v>2314</v>
      </c>
      <c r="AL350">
        <f>IF(ROUND(AI350,-3)=ROUND('Energy consumption (raw)'!AG300,-3),1,0)</f>
        <v>1</v>
      </c>
      <c r="AM350" s="179" t="str">
        <f>'Energy consumption (raw)'!AJ300</f>
        <v>3. Bac Ninh</v>
      </c>
      <c r="AN350">
        <f>VLOOKUP(AM350,Lists!$F$9:$G$71,2,FALSE)</f>
        <v>1</v>
      </c>
    </row>
    <row r="351" spans="2:40" x14ac:dyDescent="0.25">
      <c r="B351" s="65" t="str">
        <f t="shared" si="62"/>
        <v>Industry199</v>
      </c>
      <c r="C351" s="179">
        <f>'Energy consumption (raw)'!B301</f>
        <v>199</v>
      </c>
      <c r="D351" s="179">
        <f>'Energy consumption (raw)'!C301</f>
        <v>0</v>
      </c>
      <c r="E351" s="179">
        <f>'Energy consumption (raw)'!D301</f>
        <v>0</v>
      </c>
      <c r="F351" s="179" t="str">
        <f>'Energy consumption (raw)'!E301</f>
        <v>Công nghiệp</v>
      </c>
      <c r="G351" s="179" t="str">
        <f>'Energy consumption (raw)'!F301</f>
        <v>Sản xuất vật liệu xây dựng từ đất sét</v>
      </c>
      <c r="H351" s="179" t="str">
        <f>'Energy consumption (raw)'!G301</f>
        <v>Industry</v>
      </c>
      <c r="I351" s="179" t="str">
        <f>'Energy consumption (raw)'!I301</f>
        <v>23 Manufacture of other non-metallic mineral products</v>
      </c>
      <c r="J351" s="179" t="str">
        <f>INDEX(Sector!$E$6:$E$46,MATCH('Energy consumption (toe)'!I351,Sector!$B$6:$B$46,FALSE))</f>
        <v>Manufacture of other non-metallic mineral products</v>
      </c>
      <c r="K351" s="179">
        <f>IFERROR('Energy consumption (raw)'!J301*Lists!$H$84,)</f>
        <v>8861.5691997000013</v>
      </c>
      <c r="L351" s="179">
        <f>'Energy consumption (raw)'!K301*Lists!$H$84</f>
        <v>8861.5691997000013</v>
      </c>
      <c r="M351" s="179">
        <f>'Energy consumption (raw)'!L301*Lists!$H$84</f>
        <v>0</v>
      </c>
      <c r="N351" s="179">
        <f>'Energy consumption (raw)'!M301*Lists!$H$84</f>
        <v>0</v>
      </c>
      <c r="O351" s="178">
        <f t="shared" si="63"/>
        <v>8861.5691997000013</v>
      </c>
      <c r="P351">
        <f>'Energy consumption (raw)'!N301*Lists!$H$85</f>
        <v>35653.1</v>
      </c>
      <c r="Q351">
        <f>'Energy consumption (raw)'!O301*Lists!$H$86</f>
        <v>0</v>
      </c>
      <c r="R351">
        <f>'Energy consumption (raw)'!P301*Lists!$H$87</f>
        <v>0</v>
      </c>
      <c r="S351">
        <f>'Energy consumption (raw)'!Q301*Lists!$H$88</f>
        <v>0</v>
      </c>
      <c r="T351">
        <f>'Energy consumption (raw)'!R301*Lists!$H$89</f>
        <v>0.35264460000000003</v>
      </c>
      <c r="U351">
        <f>'Energy consumption (raw)'!S301*Lists!$H$90</f>
        <v>0.33879999999999999</v>
      </c>
      <c r="V351">
        <f>'Energy consumption (raw)'!T301*Lists!$H$91</f>
        <v>0</v>
      </c>
      <c r="W351">
        <f>'Energy consumption (raw)'!U301*Lists!$H$92</f>
        <v>0</v>
      </c>
      <c r="X351">
        <f>'Energy consumption (raw)'!V301*Lists!$H$93</f>
        <v>0</v>
      </c>
      <c r="Y351">
        <f>'Energy consumption (raw)'!W301*Lists!$H$94</f>
        <v>0</v>
      </c>
      <c r="Z351">
        <f>'Energy consumption (raw)'!X301*Lists!$H$96*1000000</f>
        <v>7673.2975204672875</v>
      </c>
      <c r="AA351">
        <f>'Energy consumption (raw)'!Y301*Lists!$H$97</f>
        <v>3510.8900000000003</v>
      </c>
      <c r="AB351">
        <f>'Energy consumption (raw)'!Z301*Lists!$H$96</f>
        <v>0</v>
      </c>
      <c r="AC351">
        <f>'Energy consumption (raw)'!AA301*Lists!$H$98</f>
        <v>0</v>
      </c>
      <c r="AD351">
        <f>'Energy consumption (raw)'!AB301*Lists!$H$99</f>
        <v>0</v>
      </c>
      <c r="AE351">
        <f>'Energy consumption (raw)'!AC301*Lists!$H$101</f>
        <v>0</v>
      </c>
      <c r="AF351">
        <f>'Energy consumption (raw)'!AD301*Lists!$H$101</f>
        <v>0</v>
      </c>
      <c r="AG351">
        <f>'Energy consumption (raw)'!AE301*Lists!$H$101</f>
        <v>0</v>
      </c>
      <c r="AH351">
        <f>'Energy consumption (raw)'!AF301*Lists!$H$100</f>
        <v>0</v>
      </c>
      <c r="AI351" s="167">
        <f t="shared" si="64"/>
        <v>55699.548164767286</v>
      </c>
      <c r="AJ351" s="179">
        <f>'Energy consumption (raw)'!AG301</f>
        <v>55699.548164767286</v>
      </c>
      <c r="AK351" s="179">
        <f>'Energy consumption (raw)'!AH301</f>
        <v>51301</v>
      </c>
      <c r="AL351">
        <f>IF(ROUND(AI351,-3)=ROUND('Energy consumption (raw)'!AG301,-3),1,0)</f>
        <v>1</v>
      </c>
      <c r="AM351" s="179" t="str">
        <f>'Energy consumption (raw)'!AJ301</f>
        <v>3. Bac Ninh</v>
      </c>
      <c r="AN351">
        <f>VLOOKUP(AM351,Lists!$F$9:$G$71,2,FALSE)</f>
        <v>1</v>
      </c>
    </row>
    <row r="352" spans="2:40" x14ac:dyDescent="0.25">
      <c r="B352" s="65" t="str">
        <f t="shared" si="62"/>
        <v>Industry200</v>
      </c>
      <c r="C352" s="179">
        <f>'Energy consumption (raw)'!B302</f>
        <v>200</v>
      </c>
      <c r="D352" s="179">
        <f>'Energy consumption (raw)'!C302</f>
        <v>0</v>
      </c>
      <c r="E352" s="179">
        <f>'Energy consumption (raw)'!D302</f>
        <v>0</v>
      </c>
      <c r="F352" s="179" t="str">
        <f>'Energy consumption (raw)'!E302</f>
        <v>Công nghiệp</v>
      </c>
      <c r="G352" s="179" t="str">
        <f>'Energy consumption (raw)'!F302</f>
        <v>Sản xuất sản phẩm từ plastic</v>
      </c>
      <c r="H352" s="179" t="str">
        <f>'Energy consumption (raw)'!G302</f>
        <v>Industry</v>
      </c>
      <c r="I352" s="179" t="str">
        <f>'Energy consumption (raw)'!I302</f>
        <v>22 Manufacture of rubber and plastics products</v>
      </c>
      <c r="J352" s="179" t="str">
        <f>INDEX(Sector!$E$6:$E$46,MATCH('Energy consumption (toe)'!I352,Sector!$B$6:$B$46,FALSE))</f>
        <v>Manufacture of rubber and plastics products</v>
      </c>
      <c r="K352" s="179">
        <f>IFERROR('Energy consumption (raw)'!J302*Lists!$H$84,)</f>
        <v>0</v>
      </c>
      <c r="L352" s="179">
        <f>'Energy consumption (raw)'!K302*Lists!$H$84</f>
        <v>7745.9413161000002</v>
      </c>
      <c r="M352" s="179">
        <f>'Energy consumption (raw)'!L302*Lists!$H$84</f>
        <v>0</v>
      </c>
      <c r="N352" s="179">
        <f>'Energy consumption (raw)'!M302*Lists!$H$84</f>
        <v>0</v>
      </c>
      <c r="O352" s="178">
        <f t="shared" si="63"/>
        <v>7745.9413161000002</v>
      </c>
      <c r="P352">
        <f>'Energy consumption (raw)'!N302*Lists!$H$85</f>
        <v>0</v>
      </c>
      <c r="Q352">
        <f>'Energy consumption (raw)'!O302*Lists!$H$86</f>
        <v>0</v>
      </c>
      <c r="R352">
        <f>'Energy consumption (raw)'!P302*Lists!$H$87</f>
        <v>0</v>
      </c>
      <c r="S352">
        <f>'Energy consumption (raw)'!Q302*Lists!$H$88</f>
        <v>0</v>
      </c>
      <c r="T352">
        <f>'Energy consumption (raw)'!R302*Lists!$H$89</f>
        <v>220.32</v>
      </c>
      <c r="U352">
        <f>'Energy consumption (raw)'!S302*Lists!$H$90</f>
        <v>0</v>
      </c>
      <c r="V352">
        <f>'Energy consumption (raw)'!T302*Lists!$H$91</f>
        <v>0</v>
      </c>
      <c r="W352">
        <f>'Energy consumption (raw)'!U302*Lists!$H$92</f>
        <v>0</v>
      </c>
      <c r="X352">
        <f>'Energy consumption (raw)'!V302*Lists!$H$93</f>
        <v>23.956800000000001</v>
      </c>
      <c r="Y352">
        <f>'Energy consumption (raw)'!W302*Lists!$H$94</f>
        <v>26.56</v>
      </c>
      <c r="Z352">
        <f>'Energy consumption (raw)'!X302*Lists!$H$96*1000000</f>
        <v>0</v>
      </c>
      <c r="AA352">
        <f>'Energy consumption (raw)'!Y302*Lists!$H$97</f>
        <v>62.13</v>
      </c>
      <c r="AB352">
        <f>'Energy consumption (raw)'!Z302*Lists!$H$96</f>
        <v>0</v>
      </c>
      <c r="AC352">
        <f>'Energy consumption (raw)'!AA302*Lists!$H$98</f>
        <v>0</v>
      </c>
      <c r="AD352">
        <f>'Energy consumption (raw)'!AB302*Lists!$H$99</f>
        <v>0</v>
      </c>
      <c r="AE352">
        <f>'Energy consumption (raw)'!AC302*Lists!$H$101</f>
        <v>0</v>
      </c>
      <c r="AF352">
        <f>'Energy consumption (raw)'!AD302*Lists!$H$101</f>
        <v>0</v>
      </c>
      <c r="AG352">
        <f>'Energy consumption (raw)'!AE302*Lists!$H$101</f>
        <v>0</v>
      </c>
      <c r="AH352">
        <f>'Energy consumption (raw)'!AF302*Lists!$H$100</f>
        <v>0</v>
      </c>
      <c r="AI352" s="167">
        <f t="shared" si="64"/>
        <v>8078.9081161000004</v>
      </c>
      <c r="AJ352" s="179">
        <f>'Energy consumption (raw)'!AG302</f>
        <v>8078.9081161000004</v>
      </c>
      <c r="AK352" s="179">
        <f>'Energy consumption (raw)'!AH302</f>
        <v>7838</v>
      </c>
      <c r="AL352">
        <f>IF(ROUND(AI352,-3)=ROUND('Energy consumption (raw)'!AG302,-3),1,0)</f>
        <v>1</v>
      </c>
      <c r="AM352" s="179" t="str">
        <f>'Energy consumption (raw)'!AJ302</f>
        <v>3. Bac Ninh</v>
      </c>
      <c r="AN352">
        <f>VLOOKUP(AM352,Lists!$F$9:$G$71,2,FALSE)</f>
        <v>1</v>
      </c>
    </row>
    <row r="353" spans="2:40" x14ac:dyDescent="0.25">
      <c r="B353" s="65" t="str">
        <f t="shared" si="62"/>
        <v>Industry201</v>
      </c>
      <c r="C353" s="179">
        <f>'Energy consumption (raw)'!B303</f>
        <v>201</v>
      </c>
      <c r="D353" s="179">
        <f>'Energy consumption (raw)'!C303</f>
        <v>0</v>
      </c>
      <c r="E353" s="179">
        <f>'Energy consumption (raw)'!D303</f>
        <v>0</v>
      </c>
      <c r="F353" s="179" t="str">
        <f>'Energy consumption (raw)'!E303</f>
        <v>Công nghiệp</v>
      </c>
      <c r="G353" s="179" t="str">
        <f>'Energy consumption (raw)'!F303</f>
        <v>Chế biến sữa và các sản phẩm từ sữa</v>
      </c>
      <c r="H353" s="179" t="str">
        <f>'Energy consumption (raw)'!G303</f>
        <v>Industry</v>
      </c>
      <c r="I353" s="179" t="str">
        <f>'Energy consumption (raw)'!I303</f>
        <v>10 Manufacture of food products</v>
      </c>
      <c r="J353" s="179" t="str">
        <f>INDEX(Sector!$E$6:$E$46,MATCH('Energy consumption (toe)'!I353,Sector!$B$6:$B$46,FALSE))</f>
        <v>Manufacture of food products</v>
      </c>
      <c r="K353" s="179">
        <f>IFERROR('Energy consumption (raw)'!J303*Lists!$H$84,)</f>
        <v>0</v>
      </c>
      <c r="L353" s="179">
        <f>'Energy consumption (raw)'!K303*Lists!$H$84</f>
        <v>4789.9457010000006</v>
      </c>
      <c r="M353" s="179">
        <f>'Energy consumption (raw)'!L303*Lists!$H$84</f>
        <v>0</v>
      </c>
      <c r="N353" s="179">
        <f>'Energy consumption (raw)'!M303*Lists!$H$84</f>
        <v>0</v>
      </c>
      <c r="O353" s="178">
        <f t="shared" si="63"/>
        <v>4789.9457010000006</v>
      </c>
      <c r="P353">
        <f>'Energy consumption (raw)'!N303*Lists!$H$85</f>
        <v>0</v>
      </c>
      <c r="Q353">
        <f>'Energy consumption (raw)'!O303*Lists!$H$86</f>
        <v>0</v>
      </c>
      <c r="R353">
        <f>'Energy consumption (raw)'!P303*Lists!$H$87</f>
        <v>0</v>
      </c>
      <c r="S353">
        <f>'Energy consumption (raw)'!Q303*Lists!$H$88</f>
        <v>0</v>
      </c>
      <c r="T353">
        <f>'Energy consumption (raw)'!R303*Lists!$H$89</f>
        <v>571.55903999999998</v>
      </c>
      <c r="U353">
        <f>'Energy consumption (raw)'!S303*Lists!$H$90</f>
        <v>549.12</v>
      </c>
      <c r="V353">
        <f>'Energy consumption (raw)'!T303*Lists!$H$91</f>
        <v>30.145499999999998</v>
      </c>
      <c r="W353">
        <f>'Energy consumption (raw)'!U303*Lists!$H$92</f>
        <v>32.9</v>
      </c>
      <c r="X353">
        <f>'Energy consumption (raw)'!V303*Lists!$H$93</f>
        <v>16.470300000000002</v>
      </c>
      <c r="Y353">
        <f>'Energy consumption (raw)'!W303*Lists!$H$94</f>
        <v>18.260000000000002</v>
      </c>
      <c r="Z353">
        <f>'Energy consumption (raw)'!X303*Lists!$H$96*1000000</f>
        <v>0</v>
      </c>
      <c r="AA353">
        <f>'Energy consumption (raw)'!Y303*Lists!$H$97</f>
        <v>80.660000000000011</v>
      </c>
      <c r="AB353">
        <f>'Energy consumption (raw)'!Z303*Lists!$H$96</f>
        <v>0</v>
      </c>
      <c r="AC353">
        <f>'Energy consumption (raw)'!AA303*Lists!$H$98</f>
        <v>0</v>
      </c>
      <c r="AD353">
        <f>'Energy consumption (raw)'!AB303*Lists!$H$99</f>
        <v>0</v>
      </c>
      <c r="AE353">
        <f>'Energy consumption (raw)'!AC303*Lists!$H$101</f>
        <v>0</v>
      </c>
      <c r="AF353">
        <f>'Energy consumption (raw)'!AD303*Lists!$H$101</f>
        <v>0</v>
      </c>
      <c r="AG353">
        <f>'Energy consumption (raw)'!AE303*Lists!$H$101</f>
        <v>4396.6335999999928</v>
      </c>
      <c r="AH353">
        <f>'Energy consumption (raw)'!AF303*Lists!$H$100</f>
        <v>0</v>
      </c>
      <c r="AI353" s="167">
        <f t="shared" si="64"/>
        <v>10485.694140999993</v>
      </c>
      <c r="AJ353" s="179">
        <f>'Energy consumption (raw)'!AG303</f>
        <v>10485.694141</v>
      </c>
      <c r="AK353" s="179">
        <f>'Energy consumption (raw)'!AH303</f>
        <v>5821</v>
      </c>
      <c r="AL353">
        <f>IF(ROUND(AI353,-3)=ROUND('Energy consumption (raw)'!AG303,-3),1,0)</f>
        <v>1</v>
      </c>
      <c r="AM353" s="179" t="str">
        <f>'Energy consumption (raw)'!AJ303</f>
        <v>3. Bac Ninh</v>
      </c>
      <c r="AN353">
        <f>VLOOKUP(AM353,Lists!$F$9:$G$71,2,FALSE)</f>
        <v>1</v>
      </c>
    </row>
    <row r="354" spans="2:40" x14ac:dyDescent="0.25">
      <c r="B354" s="65" t="str">
        <f t="shared" si="62"/>
        <v>Industry202</v>
      </c>
      <c r="C354" s="179">
        <f>'Energy consumption (raw)'!B304</f>
        <v>202</v>
      </c>
      <c r="D354" s="179">
        <f>'Energy consumption (raw)'!C304</f>
        <v>0</v>
      </c>
      <c r="E354" s="179">
        <f>'Energy consumption (raw)'!D304</f>
        <v>0</v>
      </c>
      <c r="F354" s="179" t="str">
        <f>'Energy consumption (raw)'!E304</f>
        <v>Công nghiệp</v>
      </c>
      <c r="G354" s="179" t="str">
        <f>'Energy consumption (raw)'!F304</f>
        <v>Sản xuất sản phẩm từ plastic</v>
      </c>
      <c r="H354" s="179" t="str">
        <f>'Energy consumption (raw)'!G304</f>
        <v>Industry</v>
      </c>
      <c r="I354" s="179" t="str">
        <f>'Energy consumption (raw)'!I304</f>
        <v>22 Manufacture of rubber and plastics products</v>
      </c>
      <c r="J354" s="179" t="str">
        <f>INDEX(Sector!$E$6:$E$46,MATCH('Energy consumption (toe)'!I354,Sector!$B$6:$B$46,FALSE))</f>
        <v>Manufacture of rubber and plastics products</v>
      </c>
      <c r="K354" s="179">
        <f>IFERROR('Energy consumption (raw)'!J304*Lists!$H$84,)</f>
        <v>0</v>
      </c>
      <c r="L354" s="179">
        <f>'Energy consumption (raw)'!K304*Lists!$H$84</f>
        <v>3237.3343540000001</v>
      </c>
      <c r="M354" s="179">
        <f>'Energy consumption (raw)'!L304*Lists!$H$84</f>
        <v>0</v>
      </c>
      <c r="N354" s="179">
        <f>'Energy consumption (raw)'!M304*Lists!$H$84</f>
        <v>0</v>
      </c>
      <c r="O354" s="178">
        <f t="shared" si="63"/>
        <v>3237.3343540000001</v>
      </c>
      <c r="P354">
        <f>'Energy consumption (raw)'!N304*Lists!$H$85</f>
        <v>0</v>
      </c>
      <c r="Q354">
        <f>'Energy consumption (raw)'!O304*Lists!$H$86</f>
        <v>0</v>
      </c>
      <c r="R354">
        <f>'Energy consumption (raw)'!P304*Lists!$H$87</f>
        <v>0</v>
      </c>
      <c r="S354">
        <f>'Energy consumption (raw)'!Q304*Lists!$H$88</f>
        <v>0</v>
      </c>
      <c r="T354">
        <f>'Energy consumption (raw)'!R304*Lists!$H$89</f>
        <v>0</v>
      </c>
      <c r="U354">
        <f>'Energy consumption (raw)'!S304*Lists!$H$90</f>
        <v>0</v>
      </c>
      <c r="V354">
        <f>'Energy consumption (raw)'!T304*Lists!$H$91</f>
        <v>0</v>
      </c>
      <c r="W354">
        <f>'Energy consumption (raw)'!U304*Lists!$H$92</f>
        <v>0</v>
      </c>
      <c r="X354">
        <f>'Energy consumption (raw)'!V304*Lists!$H$93</f>
        <v>0</v>
      </c>
      <c r="Y354">
        <f>'Energy consumption (raw)'!W304*Lists!$H$94</f>
        <v>0</v>
      </c>
      <c r="Z354">
        <f>'Energy consumption (raw)'!X304*Lists!$H$96*1000000</f>
        <v>0</v>
      </c>
      <c r="AA354">
        <f>'Energy consumption (raw)'!Y304*Lists!$H$97</f>
        <v>0</v>
      </c>
      <c r="AB354">
        <f>'Energy consumption (raw)'!Z304*Lists!$H$96</f>
        <v>0</v>
      </c>
      <c r="AC354">
        <f>'Energy consumption (raw)'!AA304*Lists!$H$98</f>
        <v>0</v>
      </c>
      <c r="AD354">
        <f>'Energy consumption (raw)'!AB304*Lists!$H$99</f>
        <v>0</v>
      </c>
      <c r="AE354">
        <f>'Energy consumption (raw)'!AC304*Lists!$H$101</f>
        <v>0</v>
      </c>
      <c r="AF354">
        <f>'Energy consumption (raw)'!AD304*Lists!$H$101</f>
        <v>0</v>
      </c>
      <c r="AG354">
        <f>'Energy consumption (raw)'!AE304*Lists!$H$101</f>
        <v>0</v>
      </c>
      <c r="AH354">
        <f>'Energy consumption (raw)'!AF304*Lists!$H$100</f>
        <v>0</v>
      </c>
      <c r="AI354" s="167">
        <f t="shared" si="64"/>
        <v>3237.3343540000001</v>
      </c>
      <c r="AJ354" s="179">
        <f>'Energy consumption (raw)'!AG304</f>
        <v>3237.3343540000001</v>
      </c>
      <c r="AK354" s="179">
        <f>'Energy consumption (raw)'!AH304</f>
        <v>2038</v>
      </c>
      <c r="AL354">
        <f>IF(ROUND(AI354,-3)=ROUND('Energy consumption (raw)'!AG304,-3),1,0)</f>
        <v>1</v>
      </c>
      <c r="AM354" s="179" t="str">
        <f>'Energy consumption (raw)'!AJ304</f>
        <v>3. Bac Ninh</v>
      </c>
      <c r="AN354">
        <f>VLOOKUP(AM354,Lists!$F$9:$G$71,2,FALSE)</f>
        <v>1</v>
      </c>
    </row>
    <row r="355" spans="2:40" x14ac:dyDescent="0.25">
      <c r="B355" s="65" t="str">
        <f t="shared" si="62"/>
        <v>Industry203</v>
      </c>
      <c r="C355" s="179">
        <f>'Energy consumption (raw)'!B305</f>
        <v>203</v>
      </c>
      <c r="D355" s="179">
        <f>'Energy consumption (raw)'!C305</f>
        <v>0</v>
      </c>
      <c r="E355" s="179">
        <f>'Energy consumption (raw)'!D305</f>
        <v>0</v>
      </c>
      <c r="F355" s="179" t="str">
        <f>'Energy consumption (raw)'!E305</f>
        <v>Công nghiệp</v>
      </c>
      <c r="G355" s="179" t="str">
        <f>'Energy consumption (raw)'!F305</f>
        <v>Sãn xuất linh kiện điện tử</v>
      </c>
      <c r="H355" s="179" t="str">
        <f>'Energy consumption (raw)'!G305</f>
        <v>Industry</v>
      </c>
      <c r="I355" s="179" t="str">
        <f>'Energy consumption (raw)'!I305</f>
        <v>26 Manufacture of computer, electronic and optical products</v>
      </c>
      <c r="J355" s="179" t="str">
        <f>INDEX(Sector!$E$6:$E$46,MATCH('Energy consumption (toe)'!I355,Sector!$B$6:$B$46,FALSE))</f>
        <v>Manufacture of computer, electronic and optical products</v>
      </c>
      <c r="K355" s="179">
        <f>IFERROR('Energy consumption (raw)'!J305*Lists!$H$84,)</f>
        <v>0</v>
      </c>
      <c r="L355" s="179">
        <f>'Energy consumption (raw)'!K305*Lists!$H$84</f>
        <v>11394.0540559</v>
      </c>
      <c r="M355" s="179">
        <f>'Energy consumption (raw)'!L305*Lists!$H$84</f>
        <v>0</v>
      </c>
      <c r="N355" s="179">
        <f>'Energy consumption (raw)'!M305*Lists!$H$84</f>
        <v>0</v>
      </c>
      <c r="O355" s="178">
        <f t="shared" si="63"/>
        <v>11394.0540559</v>
      </c>
      <c r="P355">
        <f>'Energy consumption (raw)'!N305*Lists!$H$85</f>
        <v>0</v>
      </c>
      <c r="Q355">
        <f>'Energy consumption (raw)'!O305*Lists!$H$86</f>
        <v>0</v>
      </c>
      <c r="R355">
        <f>'Energy consumption (raw)'!P305*Lists!$H$87</f>
        <v>0</v>
      </c>
      <c r="S355">
        <f>'Energy consumption (raw)'!Q305*Lists!$H$88</f>
        <v>0</v>
      </c>
      <c r="T355">
        <f>'Energy consumption (raw)'!R305*Lists!$H$89</f>
        <v>39.789302400000004</v>
      </c>
      <c r="U355">
        <f>'Energy consumption (raw)'!S305*Lists!$H$90</f>
        <v>38.227200000000003</v>
      </c>
      <c r="V355">
        <f>'Energy consumption (raw)'!T305*Lists!$H$91</f>
        <v>0</v>
      </c>
      <c r="W355">
        <f>'Energy consumption (raw)'!U305*Lists!$H$92</f>
        <v>0</v>
      </c>
      <c r="X355">
        <f>'Energy consumption (raw)'!V305*Lists!$H$93</f>
        <v>0.359352</v>
      </c>
      <c r="Y355">
        <f>'Energy consumption (raw)'!W305*Lists!$H$94</f>
        <v>0.39839999999999998</v>
      </c>
      <c r="Z355">
        <f>'Energy consumption (raw)'!X305*Lists!$H$96*1000000</f>
        <v>0</v>
      </c>
      <c r="AA355">
        <f>'Energy consumption (raw)'!Y305*Lists!$H$97</f>
        <v>0</v>
      </c>
      <c r="AB355">
        <f>'Energy consumption (raw)'!Z305*Lists!$H$96</f>
        <v>0</v>
      </c>
      <c r="AC355">
        <f>'Energy consumption (raw)'!AA305*Lists!$H$98</f>
        <v>0</v>
      </c>
      <c r="AD355">
        <f>'Energy consumption (raw)'!AB305*Lists!$H$99</f>
        <v>0</v>
      </c>
      <c r="AE355">
        <f>'Energy consumption (raw)'!AC305*Lists!$H$101</f>
        <v>0</v>
      </c>
      <c r="AF355">
        <f>'Energy consumption (raw)'!AD305*Lists!$H$101</f>
        <v>0</v>
      </c>
      <c r="AG355">
        <f>'Energy consumption (raw)'!AE305*Lists!$H$101</f>
        <v>0</v>
      </c>
      <c r="AH355">
        <f>'Energy consumption (raw)'!AF305*Lists!$H$100</f>
        <v>0</v>
      </c>
      <c r="AI355" s="167">
        <f t="shared" si="64"/>
        <v>11472.828310299999</v>
      </c>
      <c r="AJ355" s="179">
        <f>'Energy consumption (raw)'!AG305</f>
        <v>11472.828310299999</v>
      </c>
      <c r="AK355" s="179">
        <f>'Energy consumption (raw)'!AH305</f>
        <v>7330</v>
      </c>
      <c r="AL355">
        <f>IF(ROUND(AI355,-3)=ROUND('Energy consumption (raw)'!AG305,-3),1,0)</f>
        <v>1</v>
      </c>
      <c r="AM355" s="179" t="str">
        <f>'Energy consumption (raw)'!AJ305</f>
        <v>3. Bac Ninh</v>
      </c>
      <c r="AN355">
        <f>VLOOKUP(AM355,Lists!$F$9:$G$71,2,FALSE)</f>
        <v>1</v>
      </c>
    </row>
    <row r="356" spans="2:40" x14ac:dyDescent="0.25">
      <c r="B356" s="65" t="str">
        <f t="shared" si="62"/>
        <v>Industry204</v>
      </c>
      <c r="C356" s="179">
        <f>'Energy consumption (raw)'!B306</f>
        <v>204</v>
      </c>
      <c r="D356" s="179">
        <f>'Energy consumption (raw)'!C306</f>
        <v>0</v>
      </c>
      <c r="E356" s="179">
        <f>'Energy consumption (raw)'!D306</f>
        <v>0</v>
      </c>
      <c r="F356" s="179" t="str">
        <f>'Energy consumption (raw)'!E306</f>
        <v>Công nghiệp</v>
      </c>
      <c r="G356" s="179" t="str">
        <f>'Energy consumption (raw)'!F306</f>
        <v>Sản xuất máy in</v>
      </c>
      <c r="H356" s="179" t="str">
        <f>'Energy consumption (raw)'!G306</f>
        <v>Industry</v>
      </c>
      <c r="I356" s="179" t="str">
        <f>'Energy consumption (raw)'!I306</f>
        <v>18 Printing and reproduction of recorded media</v>
      </c>
      <c r="J356" s="179" t="str">
        <f>INDEX(Sector!$E$6:$E$46,MATCH('Energy consumption (toe)'!I356,Sector!$B$6:$B$46,FALSE))</f>
        <v>Printing and reproduction of recorded media</v>
      </c>
      <c r="K356" s="179">
        <f>IFERROR('Energy consumption (raw)'!J306*Lists!$H$84,)</f>
        <v>3133.5676040000003</v>
      </c>
      <c r="L356" s="179">
        <f>'Energy consumption (raw)'!K306*Lists!$H$84</f>
        <v>3147.2705241000003</v>
      </c>
      <c r="M356" s="179">
        <f>'Energy consumption (raw)'!L306*Lists!$H$84</f>
        <v>0</v>
      </c>
      <c r="N356" s="179">
        <f>'Energy consumption (raw)'!M306*Lists!$H$84</f>
        <v>0</v>
      </c>
      <c r="O356" s="178">
        <f t="shared" si="63"/>
        <v>3147.2705241000003</v>
      </c>
      <c r="P356">
        <f>'Energy consumption (raw)'!N306*Lists!$H$85</f>
        <v>0</v>
      </c>
      <c r="Q356">
        <f>'Energy consumption (raw)'!O306*Lists!$H$86</f>
        <v>0</v>
      </c>
      <c r="R356">
        <f>'Energy consumption (raw)'!P306*Lists!$H$87</f>
        <v>0</v>
      </c>
      <c r="S356">
        <f>'Energy consumption (raw)'!Q306*Lists!$H$88</f>
        <v>0</v>
      </c>
      <c r="T356">
        <f>'Energy consumption (raw)'!R306*Lists!$H$89</f>
        <v>2.04</v>
      </c>
      <c r="U356">
        <f>'Energy consumption (raw)'!S306*Lists!$H$90</f>
        <v>0</v>
      </c>
      <c r="V356">
        <f>'Energy consumption (raw)'!T306*Lists!$H$91</f>
        <v>0</v>
      </c>
      <c r="W356">
        <f>'Energy consumption (raw)'!U306*Lists!$H$92</f>
        <v>0</v>
      </c>
      <c r="X356">
        <f>'Energy consumption (raw)'!V306*Lists!$H$93</f>
        <v>0.1575</v>
      </c>
      <c r="Y356">
        <f>'Energy consumption (raw)'!W306*Lists!$H$94</f>
        <v>0</v>
      </c>
      <c r="Z356">
        <f>'Energy consumption (raw)'!X306*Lists!$H$96*1000000</f>
        <v>0</v>
      </c>
      <c r="AA356">
        <f>'Energy consumption (raw)'!Y306*Lists!$H$97</f>
        <v>99.190000000000012</v>
      </c>
      <c r="AB356">
        <f>'Energy consumption (raw)'!Z306*Lists!$H$96</f>
        <v>0</v>
      </c>
      <c r="AC356">
        <f>'Energy consumption (raw)'!AA306*Lists!$H$98</f>
        <v>0</v>
      </c>
      <c r="AD356">
        <f>'Energy consumption (raw)'!AB306*Lists!$H$99</f>
        <v>0</v>
      </c>
      <c r="AE356">
        <f>'Energy consumption (raw)'!AC306*Lists!$H$101</f>
        <v>0</v>
      </c>
      <c r="AF356">
        <f>'Energy consumption (raw)'!AD306*Lists!$H$101</f>
        <v>0</v>
      </c>
      <c r="AG356">
        <f>'Energy consumption (raw)'!AE306*Lists!$H$101</f>
        <v>0</v>
      </c>
      <c r="AH356">
        <f>'Energy consumption (raw)'!AF306*Lists!$H$100</f>
        <v>0</v>
      </c>
      <c r="AI356" s="167">
        <f t="shared" si="64"/>
        <v>3248.6580241000001</v>
      </c>
      <c r="AJ356" s="179">
        <f>'Energy consumption (raw)'!AG306</f>
        <v>3248.6580241000001</v>
      </c>
      <c r="AK356" s="179">
        <f>'Energy consumption (raw)'!AH306</f>
        <v>2842</v>
      </c>
      <c r="AL356">
        <f>IF(ROUND(AI356,-3)=ROUND('Energy consumption (raw)'!AG306,-3),1,0)</f>
        <v>1</v>
      </c>
      <c r="AM356" s="179" t="str">
        <f>'Energy consumption (raw)'!AJ306</f>
        <v>3. Bac Ninh</v>
      </c>
      <c r="AN356">
        <f>VLOOKUP(AM356,Lists!$F$9:$G$71,2,FALSE)</f>
        <v>1</v>
      </c>
    </row>
    <row r="357" spans="2:40" x14ac:dyDescent="0.25">
      <c r="B357" s="65" t="str">
        <f t="shared" si="62"/>
        <v>Industry205</v>
      </c>
      <c r="C357" s="179">
        <f>'Energy consumption (raw)'!B307</f>
        <v>205</v>
      </c>
      <c r="D357" s="179">
        <f>'Energy consumption (raw)'!C307</f>
        <v>0</v>
      </c>
      <c r="E357" s="179">
        <f>'Energy consumption (raw)'!D307</f>
        <v>0</v>
      </c>
      <c r="F357" s="179" t="str">
        <f>'Energy consumption (raw)'!E307</f>
        <v>Công nghiệp</v>
      </c>
      <c r="G357" s="179" t="str">
        <f>'Energy consumption (raw)'!F307</f>
        <v>Sản xuất sản phẩm từ plastic</v>
      </c>
      <c r="H357" s="179" t="str">
        <f>'Energy consumption (raw)'!G307</f>
        <v>Industry</v>
      </c>
      <c r="I357" s="179" t="str">
        <f>'Energy consumption (raw)'!I307</f>
        <v>22 Manufacture of rubber and plastics products</v>
      </c>
      <c r="J357" s="179" t="str">
        <f>INDEX(Sector!$E$6:$E$46,MATCH('Energy consumption (toe)'!I357,Sector!$B$6:$B$46,FALSE))</f>
        <v>Manufacture of rubber and plastics products</v>
      </c>
      <c r="K357" s="179">
        <f>IFERROR('Energy consumption (raw)'!J307*Lists!$H$84,)</f>
        <v>0</v>
      </c>
      <c r="L357" s="179">
        <f>'Energy consumption (raw)'!K307*Lists!$H$84</f>
        <v>2767.6590410000003</v>
      </c>
      <c r="M357" s="179">
        <f>'Energy consumption (raw)'!L307*Lists!$H$84</f>
        <v>0</v>
      </c>
      <c r="N357" s="179">
        <f>'Energy consumption (raw)'!M307*Lists!$H$84</f>
        <v>0</v>
      </c>
      <c r="O357" s="178">
        <f t="shared" si="63"/>
        <v>2767.6590410000003</v>
      </c>
      <c r="P357">
        <f>'Energy consumption (raw)'!N307*Lists!$H$85</f>
        <v>0</v>
      </c>
      <c r="Q357">
        <f>'Energy consumption (raw)'!O307*Lists!$H$86</f>
        <v>0</v>
      </c>
      <c r="R357">
        <f>'Energy consumption (raw)'!P307*Lists!$H$87</f>
        <v>0</v>
      </c>
      <c r="S357">
        <f>'Energy consumption (raw)'!Q307*Lists!$H$88</f>
        <v>0</v>
      </c>
      <c r="T357">
        <f>'Energy consumption (raw)'!R307*Lists!$H$89</f>
        <v>53.198956800000005</v>
      </c>
      <c r="U357">
        <f>'Energy consumption (raw)'!S307*Lists!$H$90</f>
        <v>51.110399999999998</v>
      </c>
      <c r="V357">
        <f>'Energy consumption (raw)'!T307*Lists!$H$91</f>
        <v>0</v>
      </c>
      <c r="W357">
        <f>'Energy consumption (raw)'!U307*Lists!$H$92</f>
        <v>0</v>
      </c>
      <c r="X357">
        <f>'Energy consumption (raw)'!V307*Lists!$H$93</f>
        <v>6.9324990000000009</v>
      </c>
      <c r="Y357">
        <f>'Energy consumption (raw)'!W307*Lists!$H$94</f>
        <v>7.6858000000000004</v>
      </c>
      <c r="Z357">
        <f>'Energy consumption (raw)'!X307*Lists!$H$96*1000000</f>
        <v>0</v>
      </c>
      <c r="AA357">
        <f>'Energy consumption (raw)'!Y307*Lists!$H$97</f>
        <v>21.690999999999999</v>
      </c>
      <c r="AB357">
        <f>'Energy consumption (raw)'!Z307*Lists!$H$96</f>
        <v>0</v>
      </c>
      <c r="AC357">
        <f>'Energy consumption (raw)'!AA307*Lists!$H$98</f>
        <v>0</v>
      </c>
      <c r="AD357">
        <f>'Energy consumption (raw)'!AB307*Lists!$H$99</f>
        <v>0</v>
      </c>
      <c r="AE357">
        <f>'Energy consumption (raw)'!AC307*Lists!$H$101</f>
        <v>0</v>
      </c>
      <c r="AF357">
        <f>'Energy consumption (raw)'!AD307*Lists!$H$101</f>
        <v>0</v>
      </c>
      <c r="AG357">
        <f>'Energy consumption (raw)'!AE307*Lists!$H$101</f>
        <v>0</v>
      </c>
      <c r="AH357">
        <f>'Energy consumption (raw)'!AF307*Lists!$H$100</f>
        <v>0</v>
      </c>
      <c r="AI357" s="167">
        <f t="shared" si="64"/>
        <v>2908.2776968000003</v>
      </c>
      <c r="AJ357" s="179">
        <f>'Energy consumption (raw)'!AG307</f>
        <v>2908.2776968000003</v>
      </c>
      <c r="AK357" s="179">
        <f>'Energy consumption (raw)'!AH307</f>
        <v>2615</v>
      </c>
      <c r="AL357">
        <f>IF(ROUND(AI357,-3)=ROUND('Energy consumption (raw)'!AG307,-3),1,0)</f>
        <v>1</v>
      </c>
      <c r="AM357" s="179" t="str">
        <f>'Energy consumption (raw)'!AJ307</f>
        <v>3. Bac Ninh</v>
      </c>
      <c r="AN357">
        <f>VLOOKUP(AM357,Lists!$F$9:$G$71,2,FALSE)</f>
        <v>1</v>
      </c>
    </row>
    <row r="358" spans="2:40" x14ac:dyDescent="0.25">
      <c r="B358" s="65" t="str">
        <f t="shared" si="62"/>
        <v>Industry206</v>
      </c>
      <c r="C358" s="179">
        <f>'Energy consumption (raw)'!B308</f>
        <v>206</v>
      </c>
      <c r="D358" s="179">
        <f>'Energy consumption (raw)'!C308</f>
        <v>0</v>
      </c>
      <c r="E358" s="179">
        <f>'Energy consumption (raw)'!D308</f>
        <v>0</v>
      </c>
      <c r="F358" s="179" t="str">
        <f>'Energy consumption (raw)'!E308</f>
        <v>Công nghiệp</v>
      </c>
      <c r="G358" s="179" t="str">
        <f>'Energy consumption (raw)'!F308</f>
        <v>Sản xuất đồ uống không cồn</v>
      </c>
      <c r="H358" s="179" t="str">
        <f>'Energy consumption (raw)'!G308</f>
        <v>Industry</v>
      </c>
      <c r="I358" s="179" t="str">
        <f>'Energy consumption (raw)'!I308</f>
        <v>11 Manufacture of beverages</v>
      </c>
      <c r="J358" s="179" t="str">
        <f>INDEX(Sector!$E$6:$E$46,MATCH('Energy consumption (toe)'!I358,Sector!$B$6:$B$46,FALSE))</f>
        <v>Manufacture of beverages</v>
      </c>
      <c r="K358" s="179">
        <f>IFERROR('Energy consumption (raw)'!J308*Lists!$H$84,)</f>
        <v>3178.3220104000002</v>
      </c>
      <c r="L358" s="179">
        <f>'Energy consumption (raw)'!K308*Lists!$H$84</f>
        <v>3478.3849</v>
      </c>
      <c r="M358" s="179">
        <f>'Energy consumption (raw)'!L308*Lists!$H$84</f>
        <v>0</v>
      </c>
      <c r="N358" s="179">
        <f>'Energy consumption (raw)'!M308*Lists!$H$84</f>
        <v>0</v>
      </c>
      <c r="O358" s="178">
        <f t="shared" si="63"/>
        <v>3478.3849</v>
      </c>
      <c r="P358">
        <f>'Energy consumption (raw)'!N308*Lists!$H$85</f>
        <v>0</v>
      </c>
      <c r="Q358">
        <f>'Energy consumption (raw)'!O308*Lists!$H$86</f>
        <v>0</v>
      </c>
      <c r="R358">
        <f>'Energy consumption (raw)'!P308*Lists!$H$87</f>
        <v>0</v>
      </c>
      <c r="S358">
        <f>'Energy consumption (raw)'!Q308*Lists!$H$88</f>
        <v>0</v>
      </c>
      <c r="T358">
        <f>'Energy consumption (raw)'!R308*Lists!$H$89</f>
        <v>1645.26</v>
      </c>
      <c r="U358">
        <f>'Energy consumption (raw)'!S308*Lists!$H$90</f>
        <v>0</v>
      </c>
      <c r="V358">
        <f>'Energy consumption (raw)'!T308*Lists!$H$91</f>
        <v>0</v>
      </c>
      <c r="W358">
        <f>'Energy consumption (raw)'!U308*Lists!$H$92</f>
        <v>0</v>
      </c>
      <c r="X358">
        <f>'Energy consumption (raw)'!V308*Lists!$H$93</f>
        <v>0</v>
      </c>
      <c r="Y358">
        <f>'Energy consumption (raw)'!W308*Lists!$H$94</f>
        <v>0</v>
      </c>
      <c r="Z358">
        <f>'Energy consumption (raw)'!X308*Lists!$H$96*1000000</f>
        <v>0</v>
      </c>
      <c r="AA358">
        <f>'Energy consumption (raw)'!Y308*Lists!$H$97</f>
        <v>0</v>
      </c>
      <c r="AB358">
        <f>'Energy consumption (raw)'!Z308*Lists!$H$96</f>
        <v>0</v>
      </c>
      <c r="AC358">
        <f>'Energy consumption (raw)'!AA308*Lists!$H$98</f>
        <v>0</v>
      </c>
      <c r="AD358">
        <f>'Energy consumption (raw)'!AB308*Lists!$H$99</f>
        <v>0</v>
      </c>
      <c r="AE358">
        <f>'Energy consumption (raw)'!AC308*Lists!$H$101</f>
        <v>0</v>
      </c>
      <c r="AF358">
        <f>'Energy consumption (raw)'!AD308*Lists!$H$101</f>
        <v>0</v>
      </c>
      <c r="AG358">
        <f>'Energy consumption (raw)'!AE308*Lists!$H$101</f>
        <v>0</v>
      </c>
      <c r="AH358">
        <f>'Energy consumption (raw)'!AF308*Lists!$H$100</f>
        <v>0</v>
      </c>
      <c r="AI358" s="167">
        <f t="shared" si="64"/>
        <v>5123.6449000000002</v>
      </c>
      <c r="AJ358" s="179">
        <f>'Energy consumption (raw)'!AG308</f>
        <v>5123.6449000000002</v>
      </c>
      <c r="AK358" s="179">
        <f>'Energy consumption (raw)'!AH308</f>
        <v>3684</v>
      </c>
      <c r="AL358">
        <f>IF(ROUND(AI358,-3)=ROUND('Energy consumption (raw)'!AG308,-3),1,0)</f>
        <v>1</v>
      </c>
      <c r="AM358" s="179" t="str">
        <f>'Energy consumption (raw)'!AJ308</f>
        <v>3. Bac Ninh</v>
      </c>
      <c r="AN358">
        <f>VLOOKUP(AM358,Lists!$F$9:$G$71,2,FALSE)</f>
        <v>1</v>
      </c>
    </row>
    <row r="359" spans="2:40" x14ac:dyDescent="0.25">
      <c r="B359" s="65" t="str">
        <f t="shared" si="62"/>
        <v>Industry207</v>
      </c>
      <c r="C359" s="179">
        <f>'Energy consumption (raw)'!B309</f>
        <v>207</v>
      </c>
      <c r="D359" s="179">
        <f>'Energy consumption (raw)'!C309</f>
        <v>0</v>
      </c>
      <c r="E359" s="179">
        <f>'Energy consumption (raw)'!D309</f>
        <v>0</v>
      </c>
      <c r="F359" s="179" t="str">
        <f>'Energy consumption (raw)'!E309</f>
        <v>Công nghiệp</v>
      </c>
      <c r="G359" s="179" t="str">
        <f>'Energy consumption (raw)'!F309</f>
        <v>Sản xuất thiết bị truyền thông</v>
      </c>
      <c r="H359" s="179" t="str">
        <f>'Energy consumption (raw)'!G309</f>
        <v>Industry</v>
      </c>
      <c r="I359" s="179" t="str">
        <f>'Energy consumption (raw)'!I309</f>
        <v>26 Manufacture of computer, electronic and optical products</v>
      </c>
      <c r="J359" s="179" t="str">
        <f>INDEX(Sector!$E$6:$E$46,MATCH('Energy consumption (toe)'!I359,Sector!$B$6:$B$46,FALSE))</f>
        <v>Manufacture of computer, electronic and optical products</v>
      </c>
      <c r="K359" s="179">
        <f>IFERROR('Energy consumption (raw)'!J309*Lists!$H$84,)</f>
        <v>47015.3501044</v>
      </c>
      <c r="L359" s="179">
        <f>'Energy consumption (raw)'!K309*Lists!$H$84</f>
        <v>49867.028890000001</v>
      </c>
      <c r="M359" s="179">
        <f>'Energy consumption (raw)'!L309*Lists!$H$84</f>
        <v>0</v>
      </c>
      <c r="N359" s="179">
        <f>'Energy consumption (raw)'!M309*Lists!$H$84</f>
        <v>0</v>
      </c>
      <c r="O359" s="178">
        <f t="shared" si="63"/>
        <v>49867.028890000001</v>
      </c>
      <c r="P359">
        <f>'Energy consumption (raw)'!N309*Lists!$H$85</f>
        <v>0</v>
      </c>
      <c r="Q359">
        <f>'Energy consumption (raw)'!O309*Lists!$H$86</f>
        <v>0</v>
      </c>
      <c r="R359">
        <f>'Energy consumption (raw)'!P309*Lists!$H$87</f>
        <v>0</v>
      </c>
      <c r="S359">
        <f>'Energy consumption (raw)'!Q309*Lists!$H$88</f>
        <v>0</v>
      </c>
      <c r="T359">
        <f>'Energy consumption (raw)'!R309*Lists!$H$89</f>
        <v>2.5921667999999998</v>
      </c>
      <c r="U359">
        <f>'Energy consumption (raw)'!S309*Lists!$H$90</f>
        <v>2.4904000000000002</v>
      </c>
      <c r="V359">
        <f>'Energy consumption (raw)'!T309*Lists!$H$91</f>
        <v>0</v>
      </c>
      <c r="W359">
        <f>'Energy consumption (raw)'!U309*Lists!$H$92</f>
        <v>0</v>
      </c>
      <c r="X359">
        <f>'Energy consumption (raw)'!V309*Lists!$H$93</f>
        <v>0</v>
      </c>
      <c r="Y359">
        <f>'Energy consumption (raw)'!W309*Lists!$H$94</f>
        <v>0</v>
      </c>
      <c r="Z359">
        <f>'Energy consumption (raw)'!X309*Lists!$H$96*1000000</f>
        <v>0</v>
      </c>
      <c r="AA359">
        <f>'Energy consumption (raw)'!Y309*Lists!$H$97</f>
        <v>5052.1500000000005</v>
      </c>
      <c r="AB359">
        <f>'Energy consumption (raw)'!Z309*Lists!$H$96</f>
        <v>0</v>
      </c>
      <c r="AC359">
        <f>'Energy consumption (raw)'!AA309*Lists!$H$98</f>
        <v>0</v>
      </c>
      <c r="AD359">
        <f>'Energy consumption (raw)'!AB309*Lists!$H$99</f>
        <v>0</v>
      </c>
      <c r="AE359">
        <f>'Energy consumption (raw)'!AC309*Lists!$H$101</f>
        <v>0</v>
      </c>
      <c r="AF359">
        <f>'Energy consumption (raw)'!AD309*Lists!$H$101</f>
        <v>0</v>
      </c>
      <c r="AG359">
        <f>'Energy consumption (raw)'!AE309*Lists!$H$101</f>
        <v>0</v>
      </c>
      <c r="AH359">
        <f>'Energy consumption (raw)'!AF309*Lists!$H$100</f>
        <v>0</v>
      </c>
      <c r="AI359" s="167">
        <f t="shared" si="64"/>
        <v>54924.261456800006</v>
      </c>
      <c r="AJ359" s="179">
        <f>'Energy consumption (raw)'!AG309</f>
        <v>54924.261456800006</v>
      </c>
      <c r="AK359" s="179">
        <f>'Energy consumption (raw)'!AH309</f>
        <v>69811</v>
      </c>
      <c r="AL359">
        <f>IF(ROUND(AI359,-3)=ROUND('Energy consumption (raw)'!AG309,-3),1,0)</f>
        <v>1</v>
      </c>
      <c r="AM359" s="179" t="str">
        <f>'Energy consumption (raw)'!AJ309</f>
        <v>3. Bac Ninh</v>
      </c>
      <c r="AN359">
        <f>VLOOKUP(AM359,Lists!$F$9:$G$71,2,FALSE)</f>
        <v>1</v>
      </c>
    </row>
    <row r="360" spans="2:40" x14ac:dyDescent="0.25">
      <c r="B360" s="65" t="str">
        <f t="shared" si="62"/>
        <v>Industry208</v>
      </c>
      <c r="C360" s="179">
        <f>'Energy consumption (raw)'!B310</f>
        <v>208</v>
      </c>
      <c r="D360" s="179">
        <f>'Energy consumption (raw)'!C310</f>
        <v>0</v>
      </c>
      <c r="E360" s="179">
        <f>'Energy consumption (raw)'!D310</f>
        <v>0</v>
      </c>
      <c r="F360" s="179" t="str">
        <f>'Energy consumption (raw)'!E310</f>
        <v>Công nghiệp</v>
      </c>
      <c r="G360" s="179" t="str">
        <f>'Energy consumption (raw)'!F310</f>
        <v>Sản xuất sản phẩm khác bằng kim loại chưa được phân vào đâu</v>
      </c>
      <c r="H360" s="179" t="str">
        <f>'Energy consumption (raw)'!G310</f>
        <v>Industry</v>
      </c>
      <c r="I360" s="179" t="str">
        <f>'Energy consumption (raw)'!I310</f>
        <v>25 Manufacture of fabricated metal products, except machinery and equipment</v>
      </c>
      <c r="J360" s="179" t="str">
        <f>INDEX(Sector!$E$6:$E$46,MATCH('Energy consumption (toe)'!I360,Sector!$B$6:$B$46,FALSE))</f>
        <v>Manufacture of fabricated metal products, except machinery and equipment</v>
      </c>
      <c r="K360" s="179">
        <f>IFERROR('Energy consumption (raw)'!J310*Lists!$H$84,)</f>
        <v>0</v>
      </c>
      <c r="L360" s="179">
        <f>'Energy consumption (raw)'!K310*Lists!$H$84</f>
        <v>3431.7248886000002</v>
      </c>
      <c r="M360" s="179">
        <f>'Energy consumption (raw)'!L310*Lists!$H$84</f>
        <v>0</v>
      </c>
      <c r="N360" s="179">
        <f>'Energy consumption (raw)'!M310*Lists!$H$84</f>
        <v>0</v>
      </c>
      <c r="O360" s="178">
        <f t="shared" si="63"/>
        <v>3431.7248886000002</v>
      </c>
      <c r="P360">
        <f>'Energy consumption (raw)'!N310*Lists!$H$85</f>
        <v>0</v>
      </c>
      <c r="Q360">
        <f>'Energy consumption (raw)'!O310*Lists!$H$86</f>
        <v>0</v>
      </c>
      <c r="R360">
        <f>'Energy consumption (raw)'!P310*Lists!$H$87</f>
        <v>0</v>
      </c>
      <c r="S360">
        <f>'Energy consumption (raw)'!Q310*Lists!$H$88</f>
        <v>0</v>
      </c>
      <c r="T360">
        <f>'Energy consumption (raw)'!R310*Lists!$H$89</f>
        <v>18.319200000000002</v>
      </c>
      <c r="U360">
        <f>'Energy consumption (raw)'!S310*Lists!$H$90</f>
        <v>17.600000000000001</v>
      </c>
      <c r="V360">
        <f>'Energy consumption (raw)'!T310*Lists!$H$91</f>
        <v>0</v>
      </c>
      <c r="W360">
        <f>'Energy consumption (raw)'!U310*Lists!$H$92</f>
        <v>0</v>
      </c>
      <c r="X360">
        <f>'Energy consumption (raw)'!V310*Lists!$H$93</f>
        <v>0</v>
      </c>
      <c r="Y360">
        <f>'Energy consumption (raw)'!W310*Lists!$H$94</f>
        <v>0</v>
      </c>
      <c r="Z360">
        <f>'Energy consumption (raw)'!X310*Lists!$H$96*1000000</f>
        <v>0</v>
      </c>
      <c r="AA360">
        <f>'Energy consumption (raw)'!Y310*Lists!$H$97</f>
        <v>1931.4800000000002</v>
      </c>
      <c r="AB360">
        <f>'Energy consumption (raw)'!Z310*Lists!$H$96</f>
        <v>0</v>
      </c>
      <c r="AC360">
        <f>'Energy consumption (raw)'!AA310*Lists!$H$98</f>
        <v>0</v>
      </c>
      <c r="AD360">
        <f>'Energy consumption (raw)'!AB310*Lists!$H$99</f>
        <v>0</v>
      </c>
      <c r="AE360">
        <f>'Energy consumption (raw)'!AC310*Lists!$H$101</f>
        <v>0</v>
      </c>
      <c r="AF360">
        <f>'Energy consumption (raw)'!AD310*Lists!$H$101</f>
        <v>0</v>
      </c>
      <c r="AG360">
        <f>'Energy consumption (raw)'!AE310*Lists!$H$101</f>
        <v>0</v>
      </c>
      <c r="AH360">
        <f>'Energy consumption (raw)'!AF310*Lists!$H$100</f>
        <v>0</v>
      </c>
      <c r="AI360" s="167">
        <f t="shared" si="64"/>
        <v>5399.1240886000005</v>
      </c>
      <c r="AJ360" s="179">
        <f>'Energy consumption (raw)'!AG310</f>
        <v>5399.1240886000005</v>
      </c>
      <c r="AK360" s="179">
        <f>'Energy consumption (raw)'!AH310</f>
        <v>5387</v>
      </c>
      <c r="AL360">
        <f>IF(ROUND(AI360,-3)=ROUND('Energy consumption (raw)'!AG310,-3),1,0)</f>
        <v>1</v>
      </c>
      <c r="AM360" s="179" t="str">
        <f>'Energy consumption (raw)'!AJ310</f>
        <v>3. Bac Ninh</v>
      </c>
      <c r="AN360">
        <f>VLOOKUP(AM360,Lists!$F$9:$G$71,2,FALSE)</f>
        <v>1</v>
      </c>
    </row>
    <row r="361" spans="2:40" x14ac:dyDescent="0.25">
      <c r="B361" s="65" t="str">
        <f t="shared" si="62"/>
        <v>Industry209</v>
      </c>
      <c r="C361" s="179">
        <f>'Energy consumption (raw)'!B311</f>
        <v>209</v>
      </c>
      <c r="D361" s="179">
        <f>'Energy consumption (raw)'!C311</f>
        <v>0</v>
      </c>
      <c r="E361" s="179">
        <f>'Energy consumption (raw)'!D311</f>
        <v>0</v>
      </c>
      <c r="F361" s="179" t="str">
        <f>'Energy consumption (raw)'!E311</f>
        <v>Công nghiệp</v>
      </c>
      <c r="G361" s="179" t="str">
        <f>'Energy consumption (raw)'!F311</f>
        <v>Sãn xuất linh kiện điện tử</v>
      </c>
      <c r="H361" s="179" t="str">
        <f>'Energy consumption (raw)'!G311</f>
        <v>Industry</v>
      </c>
      <c r="I361" s="179" t="str">
        <f>'Energy consumption (raw)'!I311</f>
        <v>26 Manufacture of computer, electronic and optical products</v>
      </c>
      <c r="J361" s="179" t="str">
        <f>INDEX(Sector!$E$6:$E$46,MATCH('Energy consumption (toe)'!I361,Sector!$B$6:$B$46,FALSE))</f>
        <v>Manufacture of computer, electronic and optical products</v>
      </c>
      <c r="K361" s="179">
        <f>IFERROR('Energy consumption (raw)'!J311*Lists!$H$84,)</f>
        <v>0</v>
      </c>
      <c r="L361" s="179">
        <f>'Energy consumption (raw)'!K311*Lists!$H$84</f>
        <v>1008.8755829</v>
      </c>
      <c r="M361" s="179">
        <f>'Energy consumption (raw)'!L311*Lists!$H$84</f>
        <v>0</v>
      </c>
      <c r="N361" s="179">
        <f>'Energy consumption (raw)'!M311*Lists!$H$84</f>
        <v>0</v>
      </c>
      <c r="O361" s="178">
        <f t="shared" si="63"/>
        <v>1008.8755829</v>
      </c>
      <c r="P361">
        <f>'Energy consumption (raw)'!N311*Lists!$H$85</f>
        <v>0</v>
      </c>
      <c r="Q361">
        <f>'Energy consumption (raw)'!O311*Lists!$H$86</f>
        <v>0</v>
      </c>
      <c r="R361">
        <f>'Energy consumption (raw)'!P311*Lists!$H$87</f>
        <v>0</v>
      </c>
      <c r="S361">
        <f>'Energy consumption (raw)'!Q311*Lists!$H$88</f>
        <v>0</v>
      </c>
      <c r="T361">
        <f>'Energy consumption (raw)'!R311*Lists!$H$89</f>
        <v>0</v>
      </c>
      <c r="U361">
        <f>'Energy consumption (raw)'!S311*Lists!$H$90</f>
        <v>0</v>
      </c>
      <c r="V361">
        <f>'Energy consumption (raw)'!T311*Lists!$H$91</f>
        <v>0</v>
      </c>
      <c r="W361">
        <f>'Energy consumption (raw)'!U311*Lists!$H$92</f>
        <v>0</v>
      </c>
      <c r="X361">
        <f>'Energy consumption (raw)'!V311*Lists!$H$93</f>
        <v>0</v>
      </c>
      <c r="Y361">
        <f>'Energy consumption (raw)'!W311*Lists!$H$94</f>
        <v>0</v>
      </c>
      <c r="Z361">
        <f>'Energy consumption (raw)'!X311*Lists!$H$96*1000000</f>
        <v>0</v>
      </c>
      <c r="AA361">
        <f>'Energy consumption (raw)'!Y311*Lists!$H$97</f>
        <v>0</v>
      </c>
      <c r="AB361">
        <f>'Energy consumption (raw)'!Z311*Lists!$H$96</f>
        <v>0</v>
      </c>
      <c r="AC361">
        <f>'Energy consumption (raw)'!AA311*Lists!$H$98</f>
        <v>0</v>
      </c>
      <c r="AD361">
        <f>'Energy consumption (raw)'!AB311*Lists!$H$99</f>
        <v>0</v>
      </c>
      <c r="AE361">
        <f>'Energy consumption (raw)'!AC311*Lists!$H$101</f>
        <v>0</v>
      </c>
      <c r="AF361">
        <f>'Energy consumption (raw)'!AD311*Lists!$H$101</f>
        <v>0</v>
      </c>
      <c r="AG361">
        <f>'Energy consumption (raw)'!AE311*Lists!$H$101</f>
        <v>0</v>
      </c>
      <c r="AH361">
        <f>'Energy consumption (raw)'!AF311*Lists!$H$100</f>
        <v>0</v>
      </c>
      <c r="AI361" s="167">
        <f t="shared" si="64"/>
        <v>1008.8755829</v>
      </c>
      <c r="AJ361" s="179">
        <f>'Energy consumption (raw)'!AG311</f>
        <v>1008.8755829</v>
      </c>
      <c r="AK361" s="179">
        <f>'Energy consumption (raw)'!AH311</f>
        <v>2266</v>
      </c>
      <c r="AL361">
        <f>IF(ROUND(AI361,-3)=ROUND('Energy consumption (raw)'!AG311,-3),1,0)</f>
        <v>1</v>
      </c>
      <c r="AM361" s="179" t="str">
        <f>'Energy consumption (raw)'!AJ311</f>
        <v>3. Bac Ninh</v>
      </c>
      <c r="AN361">
        <f>VLOOKUP(AM361,Lists!$F$9:$G$71,2,FALSE)</f>
        <v>1</v>
      </c>
    </row>
    <row r="362" spans="2:40" x14ac:dyDescent="0.25">
      <c r="B362" s="65" t="str">
        <f t="shared" si="62"/>
        <v>Industry210</v>
      </c>
      <c r="C362" s="179">
        <f>'Energy consumption (raw)'!B312</f>
        <v>210</v>
      </c>
      <c r="D362" s="179">
        <f>'Energy consumption (raw)'!C312</f>
        <v>0</v>
      </c>
      <c r="E362" s="179">
        <f>'Energy consumption (raw)'!D312</f>
        <v>0</v>
      </c>
      <c r="F362" s="179" t="str">
        <f>'Energy consumption (raw)'!E312</f>
        <v>Công nghiệp</v>
      </c>
      <c r="G362" s="179" t="str">
        <f>'Energy consumption (raw)'!F312</f>
        <v>Sãn xuất linh kiện điện tử</v>
      </c>
      <c r="H362" s="179" t="str">
        <f>'Energy consumption (raw)'!G312</f>
        <v>Industry</v>
      </c>
      <c r="I362" s="179" t="str">
        <f>'Energy consumption (raw)'!I312</f>
        <v>26 Manufacture of computer, electronic and optical products</v>
      </c>
      <c r="J362" s="179" t="str">
        <f>INDEX(Sector!$E$6:$E$46,MATCH('Energy consumption (toe)'!I362,Sector!$B$6:$B$46,FALSE))</f>
        <v>Manufacture of computer, electronic and optical products</v>
      </c>
      <c r="K362" s="179">
        <f>IFERROR('Energy consumption (raw)'!J312*Lists!$H$84,)</f>
        <v>0</v>
      </c>
      <c r="L362" s="179">
        <f>'Energy consumption (raw)'!K312*Lists!$H$84</f>
        <v>4724.0302840000004</v>
      </c>
      <c r="M362" s="179">
        <f>'Energy consumption (raw)'!L312*Lists!$H$84</f>
        <v>0</v>
      </c>
      <c r="N362" s="179">
        <f>'Energy consumption (raw)'!M312*Lists!$H$84</f>
        <v>0</v>
      </c>
      <c r="O362" s="178">
        <f t="shared" si="63"/>
        <v>4724.0302840000004</v>
      </c>
      <c r="P362">
        <f>'Energy consumption (raw)'!N312*Lists!$H$85</f>
        <v>0</v>
      </c>
      <c r="Q362">
        <f>'Energy consumption (raw)'!O312*Lists!$H$86</f>
        <v>0</v>
      </c>
      <c r="R362">
        <f>'Energy consumption (raw)'!P312*Lists!$H$87</f>
        <v>0</v>
      </c>
      <c r="S362">
        <f>'Energy consumption (raw)'!Q312*Lists!$H$88</f>
        <v>0</v>
      </c>
      <c r="T362">
        <f>'Energy consumption (raw)'!R312*Lists!$H$89</f>
        <v>88.628289600000002</v>
      </c>
      <c r="U362">
        <f>'Energy consumption (raw)'!S312*Lists!$H$90</f>
        <v>85.148800000000008</v>
      </c>
      <c r="V362">
        <f>'Energy consumption (raw)'!T312*Lists!$H$91</f>
        <v>0</v>
      </c>
      <c r="W362">
        <f>'Energy consumption (raw)'!U312*Lists!$H$92</f>
        <v>0</v>
      </c>
      <c r="X362">
        <f>'Energy consumption (raw)'!V312*Lists!$H$93</f>
        <v>0</v>
      </c>
      <c r="Y362">
        <f>'Energy consumption (raw)'!W312*Lists!$H$94</f>
        <v>0</v>
      </c>
      <c r="Z362">
        <f>'Energy consumption (raw)'!X312*Lists!$H$96*1000000</f>
        <v>0</v>
      </c>
      <c r="AA362">
        <f>'Energy consumption (raw)'!Y312*Lists!$H$97</f>
        <v>50.379800000000003</v>
      </c>
      <c r="AB362">
        <f>'Energy consumption (raw)'!Z312*Lists!$H$96</f>
        <v>0</v>
      </c>
      <c r="AC362">
        <f>'Energy consumption (raw)'!AA312*Lists!$H$98</f>
        <v>0</v>
      </c>
      <c r="AD362">
        <f>'Energy consumption (raw)'!AB312*Lists!$H$99</f>
        <v>0</v>
      </c>
      <c r="AE362">
        <f>'Energy consumption (raw)'!AC312*Lists!$H$101</f>
        <v>0</v>
      </c>
      <c r="AF362">
        <f>'Energy consumption (raw)'!AD312*Lists!$H$101</f>
        <v>0</v>
      </c>
      <c r="AG362">
        <f>'Energy consumption (raw)'!AE312*Lists!$H$101</f>
        <v>0</v>
      </c>
      <c r="AH362">
        <f>'Energy consumption (raw)'!AF312*Lists!$H$100</f>
        <v>0</v>
      </c>
      <c r="AI362" s="167">
        <f t="shared" si="64"/>
        <v>4948.1871736000003</v>
      </c>
      <c r="AJ362" s="179">
        <f>'Energy consumption (raw)'!AG312</f>
        <v>4948.1871736000003</v>
      </c>
      <c r="AK362" s="179">
        <f>'Energy consumption (raw)'!AH312</f>
        <v>5046</v>
      </c>
      <c r="AL362">
        <f>IF(ROUND(AI362,-3)=ROUND('Energy consumption (raw)'!AG312,-3),1,0)</f>
        <v>1</v>
      </c>
      <c r="AM362" s="179" t="str">
        <f>'Energy consumption (raw)'!AJ312</f>
        <v>3. Bac Ninh</v>
      </c>
      <c r="AN362">
        <f>VLOOKUP(AM362,Lists!$F$9:$G$71,2,FALSE)</f>
        <v>1</v>
      </c>
    </row>
    <row r="363" spans="2:40" x14ac:dyDescent="0.25">
      <c r="B363" s="65" t="str">
        <f t="shared" si="62"/>
        <v>Industry211</v>
      </c>
      <c r="C363" s="179">
        <f>'Energy consumption (raw)'!B313</f>
        <v>211</v>
      </c>
      <c r="D363" s="179">
        <f>'Energy consumption (raw)'!C313</f>
        <v>0</v>
      </c>
      <c r="E363" s="179">
        <f>'Energy consumption (raw)'!D313</f>
        <v>0</v>
      </c>
      <c r="F363" s="179" t="str">
        <f>'Energy consumption (raw)'!E313</f>
        <v>Công nghiệp</v>
      </c>
      <c r="G363" s="179" t="str">
        <f>'Energy consumption (raw)'!F313</f>
        <v>Sản xuất sản phẩm từ plastic</v>
      </c>
      <c r="H363" s="179" t="str">
        <f>'Energy consumption (raw)'!G313</f>
        <v>Industry</v>
      </c>
      <c r="I363" s="179" t="str">
        <f>'Energy consumption (raw)'!I313</f>
        <v>22 Manufacture of rubber and plastics products</v>
      </c>
      <c r="J363" s="179" t="str">
        <f>INDEX(Sector!$E$6:$E$46,MATCH('Energy consumption (toe)'!I363,Sector!$B$6:$B$46,FALSE))</f>
        <v>Manufacture of rubber and plastics products</v>
      </c>
      <c r="K363" s="179">
        <f>IFERROR('Energy consumption (raw)'!J313*Lists!$H$84,)</f>
        <v>0</v>
      </c>
      <c r="L363" s="179">
        <f>'Energy consumption (raw)'!K313*Lists!$H$84</f>
        <v>4189.9189824000005</v>
      </c>
      <c r="M363" s="179">
        <f>'Energy consumption (raw)'!L313*Lists!$H$84</f>
        <v>0</v>
      </c>
      <c r="N363" s="179">
        <f>'Energy consumption (raw)'!M313*Lists!$H$84</f>
        <v>0</v>
      </c>
      <c r="O363" s="178">
        <f t="shared" si="63"/>
        <v>4189.9189824000005</v>
      </c>
      <c r="P363">
        <f>'Energy consumption (raw)'!N313*Lists!$H$85</f>
        <v>0</v>
      </c>
      <c r="Q363">
        <f>'Energy consumption (raw)'!O313*Lists!$H$86</f>
        <v>0</v>
      </c>
      <c r="R363">
        <f>'Energy consumption (raw)'!P313*Lists!$H$87</f>
        <v>0</v>
      </c>
      <c r="S363">
        <f>'Energy consumption (raw)'!Q313*Lists!$H$88</f>
        <v>0</v>
      </c>
      <c r="T363">
        <f>'Energy consumption (raw)'!R313*Lists!$H$89</f>
        <v>90.680040000000005</v>
      </c>
      <c r="U363">
        <f>'Energy consumption (raw)'!S313*Lists!$H$90</f>
        <v>87.12</v>
      </c>
      <c r="V363">
        <f>'Energy consumption (raw)'!T313*Lists!$H$91</f>
        <v>0</v>
      </c>
      <c r="W363">
        <f>'Energy consumption (raw)'!U313*Lists!$H$92</f>
        <v>0</v>
      </c>
      <c r="X363">
        <f>'Energy consumption (raw)'!V313*Lists!$H$93</f>
        <v>15.721650000000002</v>
      </c>
      <c r="Y363">
        <f>'Energy consumption (raw)'!W313*Lists!$H$94</f>
        <v>17.43</v>
      </c>
      <c r="Z363">
        <f>'Energy consumption (raw)'!X313*Lists!$H$96*1000000</f>
        <v>0</v>
      </c>
      <c r="AA363">
        <f>'Energy consumption (raw)'!Y313*Lists!$H$97</f>
        <v>130.80000000000001</v>
      </c>
      <c r="AB363">
        <f>'Energy consumption (raw)'!Z313*Lists!$H$96</f>
        <v>0</v>
      </c>
      <c r="AC363">
        <f>'Energy consumption (raw)'!AA313*Lists!$H$98</f>
        <v>0</v>
      </c>
      <c r="AD363">
        <f>'Energy consumption (raw)'!AB313*Lists!$H$99</f>
        <v>0</v>
      </c>
      <c r="AE363">
        <f>'Energy consumption (raw)'!AC313*Lists!$H$101</f>
        <v>0</v>
      </c>
      <c r="AF363">
        <f>'Energy consumption (raw)'!AD313*Lists!$H$101</f>
        <v>0</v>
      </c>
      <c r="AG363">
        <f>'Energy consumption (raw)'!AE313*Lists!$H$101</f>
        <v>0</v>
      </c>
      <c r="AH363">
        <f>'Energy consumption (raw)'!AF313*Lists!$H$100</f>
        <v>0</v>
      </c>
      <c r="AI363" s="167">
        <f t="shared" si="64"/>
        <v>4531.6706724000014</v>
      </c>
      <c r="AJ363" s="179">
        <f>'Energy consumption (raw)'!AG313</f>
        <v>4531.6706724000014</v>
      </c>
      <c r="AK363" s="179">
        <f>'Energy consumption (raw)'!AH313</f>
        <v>4388</v>
      </c>
      <c r="AL363">
        <f>IF(ROUND(AI363,-3)=ROUND('Energy consumption (raw)'!AG313,-3),1,0)</f>
        <v>1</v>
      </c>
      <c r="AM363" s="179" t="str">
        <f>'Energy consumption (raw)'!AJ313</f>
        <v>3. Bac Ninh</v>
      </c>
      <c r="AN363">
        <f>VLOOKUP(AM363,Lists!$F$9:$G$71,2,FALSE)</f>
        <v>1</v>
      </c>
    </row>
    <row r="364" spans="2:40" x14ac:dyDescent="0.25">
      <c r="B364" s="65" t="str">
        <f t="shared" si="62"/>
        <v>Industry212</v>
      </c>
      <c r="C364" s="179">
        <f>'Energy consumption (raw)'!B314</f>
        <v>212</v>
      </c>
      <c r="D364" s="179">
        <f>'Energy consumption (raw)'!C314</f>
        <v>0</v>
      </c>
      <c r="E364" s="179">
        <f>'Energy consumption (raw)'!D314</f>
        <v>0</v>
      </c>
      <c r="F364" s="179" t="str">
        <f>'Energy consumption (raw)'!E314</f>
        <v>Công nghiệp</v>
      </c>
      <c r="G364" s="179" t="str">
        <f>'Energy consumption (raw)'!F314</f>
        <v>Sãn xuất linh kiện điện tử</v>
      </c>
      <c r="H364" s="179" t="str">
        <f>'Energy consumption (raw)'!G314</f>
        <v>Industry</v>
      </c>
      <c r="I364" s="179" t="str">
        <f>'Energy consumption (raw)'!I314</f>
        <v>26 Manufacture of computer, electronic and optical products</v>
      </c>
      <c r="J364" s="179" t="str">
        <f>INDEX(Sector!$E$6:$E$46,MATCH('Energy consumption (toe)'!I364,Sector!$B$6:$B$46,FALSE))</f>
        <v>Manufacture of computer, electronic and optical products</v>
      </c>
      <c r="K364" s="179">
        <f>IFERROR('Energy consumption (raw)'!J314*Lists!$H$84,)</f>
        <v>0</v>
      </c>
      <c r="L364" s="179">
        <f>'Energy consumption (raw)'!K314*Lists!$H$84</f>
        <v>5908.6503266</v>
      </c>
      <c r="M364" s="179">
        <f>'Energy consumption (raw)'!L314*Lists!$H$84</f>
        <v>0</v>
      </c>
      <c r="N364" s="179">
        <f>'Energy consumption (raw)'!M314*Lists!$H$84</f>
        <v>0</v>
      </c>
      <c r="O364" s="178">
        <f t="shared" si="63"/>
        <v>5908.6503266</v>
      </c>
      <c r="P364">
        <f>'Energy consumption (raw)'!N314*Lists!$H$85</f>
        <v>0</v>
      </c>
      <c r="Q364">
        <f>'Energy consumption (raw)'!O314*Lists!$H$86</f>
        <v>0</v>
      </c>
      <c r="R364">
        <f>'Energy consumption (raw)'!P314*Lists!$H$87</f>
        <v>0</v>
      </c>
      <c r="S364">
        <f>'Energy consumption (raw)'!Q314*Lists!$H$88</f>
        <v>0</v>
      </c>
      <c r="T364">
        <f>'Energy consumption (raw)'!R314*Lists!$H$89</f>
        <v>2.9860296000000002</v>
      </c>
      <c r="U364">
        <f>'Energy consumption (raw)'!S314*Lists!$H$90</f>
        <v>2.8688000000000002</v>
      </c>
      <c r="V364">
        <f>'Energy consumption (raw)'!T314*Lists!$H$91</f>
        <v>0</v>
      </c>
      <c r="W364">
        <f>'Energy consumption (raw)'!U314*Lists!$H$92</f>
        <v>0</v>
      </c>
      <c r="X364">
        <f>'Energy consumption (raw)'!V314*Lists!$H$93</f>
        <v>0.25454100000000002</v>
      </c>
      <c r="Y364">
        <f>'Energy consumption (raw)'!W314*Lists!$H$94</f>
        <v>0.28220000000000001</v>
      </c>
      <c r="Z364">
        <f>'Energy consumption (raw)'!X314*Lists!$H$96*1000000</f>
        <v>0</v>
      </c>
      <c r="AA364">
        <f>'Energy consumption (raw)'!Y314*Lists!$H$97</f>
        <v>42.183000000000007</v>
      </c>
      <c r="AB364">
        <f>'Energy consumption (raw)'!Z314*Lists!$H$96</f>
        <v>0</v>
      </c>
      <c r="AC364">
        <f>'Energy consumption (raw)'!AA314*Lists!$H$98</f>
        <v>0</v>
      </c>
      <c r="AD364">
        <f>'Energy consumption (raw)'!AB314*Lists!$H$99</f>
        <v>0</v>
      </c>
      <c r="AE364">
        <f>'Energy consumption (raw)'!AC314*Lists!$H$101</f>
        <v>0</v>
      </c>
      <c r="AF364">
        <f>'Energy consumption (raw)'!AD314*Lists!$H$101</f>
        <v>0</v>
      </c>
      <c r="AG364">
        <f>'Energy consumption (raw)'!AE314*Lists!$H$101</f>
        <v>0</v>
      </c>
      <c r="AH364">
        <f>'Energy consumption (raw)'!AF314*Lists!$H$100</f>
        <v>0</v>
      </c>
      <c r="AI364" s="167">
        <f t="shared" si="64"/>
        <v>5957.2248971999998</v>
      </c>
      <c r="AJ364" s="179">
        <f>'Energy consumption (raw)'!AG314</f>
        <v>5957.2248971999998</v>
      </c>
      <c r="AK364" s="179">
        <f>'Energy consumption (raw)'!AH314</f>
        <v>4725</v>
      </c>
      <c r="AL364">
        <f>IF(ROUND(AI364,-3)=ROUND('Energy consumption (raw)'!AG314,-3),1,0)</f>
        <v>1</v>
      </c>
      <c r="AM364" s="179" t="str">
        <f>'Energy consumption (raw)'!AJ314</f>
        <v>3. Bac Ninh</v>
      </c>
      <c r="AN364">
        <f>VLOOKUP(AM364,Lists!$F$9:$G$71,2,FALSE)</f>
        <v>1</v>
      </c>
    </row>
    <row r="365" spans="2:40" x14ac:dyDescent="0.25">
      <c r="B365" s="65" t="str">
        <f t="shared" si="62"/>
        <v>Industry213</v>
      </c>
      <c r="C365" s="179">
        <f>'Energy consumption (raw)'!B315</f>
        <v>213</v>
      </c>
      <c r="D365" s="179">
        <f>'Energy consumption (raw)'!C315</f>
        <v>0</v>
      </c>
      <c r="E365" s="179">
        <f>'Energy consumption (raw)'!D315</f>
        <v>0</v>
      </c>
      <c r="F365" s="179" t="str">
        <f>'Energy consumption (raw)'!E315</f>
        <v>Công nghiệp</v>
      </c>
      <c r="G365" s="179" t="str">
        <f>'Energy consumption (raw)'!F315</f>
        <v>Chế biến thực phẩm</v>
      </c>
      <c r="H365" s="179" t="str">
        <f>'Energy consumption (raw)'!G315</f>
        <v>Industry</v>
      </c>
      <c r="I365" s="179" t="str">
        <f>'Energy consumption (raw)'!I315</f>
        <v>10 Manufacture of food products</v>
      </c>
      <c r="J365" s="179" t="str">
        <f>INDEX(Sector!$E$6:$E$46,MATCH('Energy consumption (toe)'!I365,Sector!$B$6:$B$46,FALSE))</f>
        <v>Manufacture of food products</v>
      </c>
      <c r="K365" s="179">
        <f>IFERROR('Energy consumption (raw)'!J315*Lists!$H$84,)</f>
        <v>0</v>
      </c>
      <c r="L365" s="179">
        <f>'Energy consumption (raw)'!K315*Lists!$H$84</f>
        <v>1025.0108882</v>
      </c>
      <c r="M365" s="179">
        <f>'Energy consumption (raw)'!L315*Lists!$H$84</f>
        <v>0</v>
      </c>
      <c r="N365" s="179">
        <f>'Energy consumption (raw)'!M315*Lists!$H$84</f>
        <v>0</v>
      </c>
      <c r="O365" s="178">
        <f t="shared" si="63"/>
        <v>1025.0108882</v>
      </c>
      <c r="P365">
        <f>'Energy consumption (raw)'!N315*Lists!$H$85</f>
        <v>0</v>
      </c>
      <c r="Q365">
        <f>'Energy consumption (raw)'!O315*Lists!$H$86</f>
        <v>0</v>
      </c>
      <c r="R365">
        <f>'Energy consumption (raw)'!P315*Lists!$H$87</f>
        <v>0</v>
      </c>
      <c r="S365">
        <f>'Energy consumption (raw)'!Q315*Lists!$H$88</f>
        <v>0</v>
      </c>
      <c r="T365">
        <f>'Energy consumption (raw)'!R315*Lists!$H$89</f>
        <v>24.730919999999998</v>
      </c>
      <c r="U365">
        <f>'Energy consumption (raw)'!S315*Lists!$H$90</f>
        <v>23.76</v>
      </c>
      <c r="V365">
        <f>'Energy consumption (raw)'!T315*Lists!$H$91</f>
        <v>0</v>
      </c>
      <c r="W365">
        <f>'Energy consumption (raw)'!U315*Lists!$H$92</f>
        <v>0</v>
      </c>
      <c r="X365">
        <f>'Energy consumption (raw)'!V315*Lists!$H$93</f>
        <v>13.4757</v>
      </c>
      <c r="Y365">
        <f>'Energy consumption (raw)'!W315*Lists!$H$94</f>
        <v>14.94</v>
      </c>
      <c r="Z365">
        <f>'Energy consumption (raw)'!X315*Lists!$H$96*1000000</f>
        <v>0</v>
      </c>
      <c r="AA365">
        <f>'Energy consumption (raw)'!Y315*Lists!$H$97</f>
        <v>0</v>
      </c>
      <c r="AB365">
        <f>'Energy consumption (raw)'!Z315*Lists!$H$96</f>
        <v>0</v>
      </c>
      <c r="AC365">
        <f>'Energy consumption (raw)'!AA315*Lists!$H$98</f>
        <v>0</v>
      </c>
      <c r="AD365">
        <f>'Energy consumption (raw)'!AB315*Lists!$H$99</f>
        <v>0</v>
      </c>
      <c r="AE365">
        <f>'Energy consumption (raw)'!AC315*Lists!$H$101</f>
        <v>0</v>
      </c>
      <c r="AF365">
        <f>'Energy consumption (raw)'!AD315*Lists!$H$101</f>
        <v>0</v>
      </c>
      <c r="AG365">
        <f>'Energy consumption (raw)'!AE315*Lists!$H$101</f>
        <v>0</v>
      </c>
      <c r="AH365">
        <f>'Energy consumption (raw)'!AF315*Lists!$H$100</f>
        <v>0</v>
      </c>
      <c r="AI365" s="167">
        <f t="shared" si="64"/>
        <v>1101.9175081999999</v>
      </c>
      <c r="AJ365" s="179">
        <f>'Energy consumption (raw)'!AG315</f>
        <v>1101.9175081999999</v>
      </c>
      <c r="AK365" s="179">
        <f>'Energy consumption (raw)'!AH315</f>
        <v>1141.8</v>
      </c>
      <c r="AL365">
        <f>IF(ROUND(AI365,-3)=ROUND('Energy consumption (raw)'!AG315,-3),1,0)</f>
        <v>1</v>
      </c>
      <c r="AM365" s="179" t="str">
        <f>'Energy consumption (raw)'!AJ315</f>
        <v>3. Bac Ninh</v>
      </c>
      <c r="AN365">
        <f>VLOOKUP(AM365,Lists!$F$9:$G$71,2,FALSE)</f>
        <v>1</v>
      </c>
    </row>
    <row r="366" spans="2:40" x14ac:dyDescent="0.25">
      <c r="B366" s="65" t="str">
        <f t="shared" si="62"/>
        <v>Industry214</v>
      </c>
      <c r="C366" s="179">
        <f>'Energy consumption (raw)'!B316</f>
        <v>214</v>
      </c>
      <c r="D366" s="179">
        <f>'Energy consumption (raw)'!C316</f>
        <v>0</v>
      </c>
      <c r="E366" s="179">
        <f>'Energy consumption (raw)'!D316</f>
        <v>0</v>
      </c>
      <c r="F366" s="179" t="str">
        <f>'Energy consumption (raw)'!E316</f>
        <v>Công nghiệp</v>
      </c>
      <c r="G366" s="179" t="str">
        <f>'Energy consumption (raw)'!F316</f>
        <v>Sản xuất sản phẩm khác từ gỗ; sản xuất sản phẩm từ tre, nứa, rơm, rạ và vật liệu tết bện</v>
      </c>
      <c r="H366" s="179" t="str">
        <f>'Energy consumption (raw)'!G316</f>
        <v>Industry</v>
      </c>
      <c r="I366" s="179" t="str">
        <f>'Energy consumption (raw)'!I316</f>
        <v>16 Manufacture of wood and of products of wood and cork, except furniture;
manufacture of articles of straw and plaiting materials</v>
      </c>
      <c r="J366" s="179" t="str">
        <f>INDEX(Sector!$E$6:$E$46,MATCH('Energy consumption (toe)'!I366,Sector!$B$6:$B$46,FALSE))</f>
        <v>Manufacture of wood and of products of wood and cork, except furniture;
manufacture of articles of straw and plaiting materials</v>
      </c>
      <c r="K366" s="179">
        <f>IFERROR('Energy consumption (raw)'!J316*Lists!$H$84,)</f>
        <v>0</v>
      </c>
      <c r="L366" s="179">
        <f>'Energy consumption (raw)'!K316*Lists!$H$84</f>
        <v>1634.037</v>
      </c>
      <c r="M366" s="179">
        <f>'Energy consumption (raw)'!L316*Lists!$H$84</f>
        <v>0</v>
      </c>
      <c r="N366" s="179">
        <f>'Energy consumption (raw)'!M316*Lists!$H$84</f>
        <v>0</v>
      </c>
      <c r="O366" s="178">
        <f t="shared" si="63"/>
        <v>1634.037</v>
      </c>
      <c r="P366">
        <f>'Energy consumption (raw)'!N316*Lists!$H$85</f>
        <v>0</v>
      </c>
      <c r="Q366">
        <f>'Energy consumption (raw)'!O316*Lists!$H$86</f>
        <v>0</v>
      </c>
      <c r="R366">
        <f>'Energy consumption (raw)'!P316*Lists!$H$87</f>
        <v>0</v>
      </c>
      <c r="S366">
        <f>'Energy consumption (raw)'!Q316*Lists!$H$88</f>
        <v>0</v>
      </c>
      <c r="T366">
        <f>'Energy consumption (raw)'!R316*Lists!$H$89</f>
        <v>0</v>
      </c>
      <c r="U366">
        <f>'Energy consumption (raw)'!S316*Lists!$H$90</f>
        <v>0</v>
      </c>
      <c r="V366">
        <f>'Energy consumption (raw)'!T316*Lists!$H$91</f>
        <v>0</v>
      </c>
      <c r="W366">
        <f>'Energy consumption (raw)'!U316*Lists!$H$92</f>
        <v>0</v>
      </c>
      <c r="X366">
        <f>'Energy consumption (raw)'!V316*Lists!$H$93</f>
        <v>0</v>
      </c>
      <c r="Y366">
        <f>'Energy consumption (raw)'!W316*Lists!$H$94</f>
        <v>0</v>
      </c>
      <c r="Z366">
        <f>'Energy consumption (raw)'!X316*Lists!$H$96*1000000</f>
        <v>0</v>
      </c>
      <c r="AA366">
        <f>'Energy consumption (raw)'!Y316*Lists!$H$97</f>
        <v>0</v>
      </c>
      <c r="AB366">
        <f>'Energy consumption (raw)'!Z316*Lists!$H$96</f>
        <v>0</v>
      </c>
      <c r="AC366">
        <f>'Energy consumption (raw)'!AA316*Lists!$H$98</f>
        <v>0</v>
      </c>
      <c r="AD366">
        <f>'Energy consumption (raw)'!AB316*Lists!$H$99</f>
        <v>0</v>
      </c>
      <c r="AE366">
        <f>'Energy consumption (raw)'!AC316*Lists!$H$101</f>
        <v>0</v>
      </c>
      <c r="AF366">
        <f>'Energy consumption (raw)'!AD316*Lists!$H$101</f>
        <v>0</v>
      </c>
      <c r="AG366">
        <f>'Energy consumption (raw)'!AE316*Lists!$H$101</f>
        <v>0</v>
      </c>
      <c r="AH366">
        <f>'Energy consumption (raw)'!AF316*Lists!$H$100</f>
        <v>0</v>
      </c>
      <c r="AI366" s="167">
        <f t="shared" si="64"/>
        <v>1634.037</v>
      </c>
      <c r="AJ366" s="179">
        <f>'Energy consumption (raw)'!AG316</f>
        <v>1634.037</v>
      </c>
      <c r="AK366" s="179">
        <f>'Energy consumption (raw)'!AH316</f>
        <v>1929</v>
      </c>
      <c r="AL366">
        <f>IF(ROUND(AI366,-3)=ROUND('Energy consumption (raw)'!AG316,-3),1,0)</f>
        <v>1</v>
      </c>
      <c r="AM366" s="179" t="str">
        <f>'Energy consumption (raw)'!AJ316</f>
        <v>3. Bac Ninh</v>
      </c>
      <c r="AN366">
        <f>VLOOKUP(AM366,Lists!$F$9:$G$71,2,FALSE)</f>
        <v>1</v>
      </c>
    </row>
    <row r="367" spans="2:40" x14ac:dyDescent="0.25">
      <c r="B367" s="65" t="str">
        <f t="shared" si="62"/>
        <v>Industry215</v>
      </c>
      <c r="C367" s="179">
        <f>'Energy consumption (raw)'!B317</f>
        <v>215</v>
      </c>
      <c r="D367" s="179">
        <f>'Energy consumption (raw)'!C317</f>
        <v>0</v>
      </c>
      <c r="E367" s="179">
        <f>'Energy consumption (raw)'!D317</f>
        <v>0</v>
      </c>
      <c r="F367" s="179" t="str">
        <f>'Energy consumption (raw)'!E317</f>
        <v>Công nghiệp</v>
      </c>
      <c r="G367" s="179" t="str">
        <f>'Energy consumption (raw)'!F317</f>
        <v>Sản xuất vật liệu xây dựng từ đất sét</v>
      </c>
      <c r="H367" s="179" t="str">
        <f>'Energy consumption (raw)'!G317</f>
        <v>Industry</v>
      </c>
      <c r="I367" s="179" t="str">
        <f>'Energy consumption (raw)'!I317</f>
        <v>23 Manufacture of other non-metallic mineral products</v>
      </c>
      <c r="J367" s="179" t="str">
        <f>INDEX(Sector!$E$6:$E$46,MATCH('Energy consumption (toe)'!I367,Sector!$B$6:$B$46,FALSE))</f>
        <v>Manufacture of other non-metallic mineral products</v>
      </c>
      <c r="K367" s="179">
        <f>IFERROR('Energy consumption (raw)'!J317*Lists!$H$84,)</f>
        <v>0</v>
      </c>
      <c r="L367" s="179">
        <f>'Energy consumption (raw)'!K317*Lists!$H$84</f>
        <v>2138.1242990000001</v>
      </c>
      <c r="M367" s="179">
        <f>'Energy consumption (raw)'!L317*Lists!$H$84</f>
        <v>0</v>
      </c>
      <c r="N367" s="179">
        <f>'Energy consumption (raw)'!M317*Lists!$H$84</f>
        <v>0</v>
      </c>
      <c r="O367" s="178">
        <f t="shared" si="63"/>
        <v>2138.1242990000001</v>
      </c>
      <c r="P367">
        <f>'Energy consumption (raw)'!N317*Lists!$H$85</f>
        <v>4017.9999999999995</v>
      </c>
      <c r="Q367">
        <f>'Energy consumption (raw)'!O317*Lists!$H$86</f>
        <v>0</v>
      </c>
      <c r="R367">
        <f>'Energy consumption (raw)'!P317*Lists!$H$87</f>
        <v>6550.8</v>
      </c>
      <c r="S367">
        <f>'Energy consumption (raw)'!Q317*Lists!$H$88</f>
        <v>0</v>
      </c>
      <c r="T367">
        <f>'Energy consumption (raw)'!R317*Lists!$H$89</f>
        <v>82.62</v>
      </c>
      <c r="U367">
        <f>'Energy consumption (raw)'!S317*Lists!$H$90</f>
        <v>0</v>
      </c>
      <c r="V367">
        <f>'Energy consumption (raw)'!T317*Lists!$H$91</f>
        <v>0</v>
      </c>
      <c r="W367">
        <f>'Energy consumption (raw)'!U317*Lists!$H$92</f>
        <v>0</v>
      </c>
      <c r="X367">
        <f>'Energy consumption (raw)'!V317*Lists!$H$93</f>
        <v>0</v>
      </c>
      <c r="Y367">
        <f>'Energy consumption (raw)'!W317*Lists!$H$94</f>
        <v>0</v>
      </c>
      <c r="Z367">
        <f>'Energy consumption (raw)'!X317*Lists!$H$96*1000000</f>
        <v>0</v>
      </c>
      <c r="AA367">
        <f>'Energy consumption (raw)'!Y317*Lists!$H$97</f>
        <v>2562.59</v>
      </c>
      <c r="AB367">
        <f>'Energy consumption (raw)'!Z317*Lists!$H$96</f>
        <v>0</v>
      </c>
      <c r="AC367">
        <f>'Energy consumption (raw)'!AA317*Lists!$H$98</f>
        <v>0</v>
      </c>
      <c r="AD367">
        <f>'Energy consumption (raw)'!AB317*Lists!$H$99</f>
        <v>0</v>
      </c>
      <c r="AE367">
        <f>'Energy consumption (raw)'!AC317*Lists!$H$101</f>
        <v>0</v>
      </c>
      <c r="AF367">
        <f>'Energy consumption (raw)'!AD317*Lists!$H$101</f>
        <v>0</v>
      </c>
      <c r="AG367">
        <f>'Energy consumption (raw)'!AE317*Lists!$H$101</f>
        <v>0</v>
      </c>
      <c r="AH367">
        <f>'Energy consumption (raw)'!AF317*Lists!$H$100</f>
        <v>0</v>
      </c>
      <c r="AI367" s="167">
        <f t="shared" si="64"/>
        <v>15352.134298999999</v>
      </c>
      <c r="AJ367" s="179">
        <f>'Energy consumption (raw)'!AG317</f>
        <v>15352.134298999999</v>
      </c>
      <c r="AK367" s="179">
        <f>'Energy consumption (raw)'!AH317</f>
        <v>1882</v>
      </c>
      <c r="AL367">
        <f>IF(ROUND(AI367,-3)=ROUND('Energy consumption (raw)'!AG317,-3),1,0)</f>
        <v>1</v>
      </c>
      <c r="AM367" s="179" t="str">
        <f>'Energy consumption (raw)'!AJ317</f>
        <v>3. Bac Ninh</v>
      </c>
      <c r="AN367">
        <f>VLOOKUP(AM367,Lists!$F$9:$G$71,2,FALSE)</f>
        <v>1</v>
      </c>
    </row>
    <row r="368" spans="2:40" x14ac:dyDescent="0.25">
      <c r="B368" s="65" t="str">
        <f t="shared" si="62"/>
        <v>Industry216</v>
      </c>
      <c r="C368" s="179">
        <f>'Energy consumption (raw)'!B318</f>
        <v>216</v>
      </c>
      <c r="D368" s="179">
        <f>'Energy consumption (raw)'!C318</f>
        <v>0</v>
      </c>
      <c r="E368" s="179">
        <f>'Energy consumption (raw)'!D318</f>
        <v>0</v>
      </c>
      <c r="F368" s="179" t="str">
        <f>'Energy consumption (raw)'!E318</f>
        <v>Công nghiệp</v>
      </c>
      <c r="G368" s="179" t="str">
        <f>'Energy consumption (raw)'!F318</f>
        <v>Sãn xuất linh kiện điện tử</v>
      </c>
      <c r="H368" s="179" t="str">
        <f>'Energy consumption (raw)'!G318</f>
        <v>Industry</v>
      </c>
      <c r="I368" s="179" t="str">
        <f>'Energy consumption (raw)'!I318</f>
        <v>26 Manufacture of computer, electronic and optical products</v>
      </c>
      <c r="J368" s="179" t="str">
        <f>INDEX(Sector!$E$6:$E$46,MATCH('Energy consumption (toe)'!I368,Sector!$B$6:$B$46,FALSE))</f>
        <v>Manufacture of computer, electronic and optical products</v>
      </c>
      <c r="K368" s="179">
        <f>IFERROR('Energy consumption (raw)'!J318*Lists!$H$84,)</f>
        <v>0</v>
      </c>
      <c r="L368" s="179">
        <f>'Energy consumption (raw)'!K318*Lists!$H$84</f>
        <v>1165.7181383</v>
      </c>
      <c r="M368" s="179">
        <f>'Energy consumption (raw)'!L318*Lists!$H$84</f>
        <v>0</v>
      </c>
      <c r="N368" s="179">
        <f>'Energy consumption (raw)'!M318*Lists!$H$84</f>
        <v>0</v>
      </c>
      <c r="O368" s="178">
        <f t="shared" si="63"/>
        <v>1165.7181383</v>
      </c>
      <c r="P368">
        <f>'Energy consumption (raw)'!N318*Lists!$H$85</f>
        <v>0</v>
      </c>
      <c r="Q368">
        <f>'Energy consumption (raw)'!O318*Lists!$H$86</f>
        <v>0</v>
      </c>
      <c r="R368">
        <f>'Energy consumption (raw)'!P318*Lists!$H$87</f>
        <v>0</v>
      </c>
      <c r="S368">
        <f>'Energy consumption (raw)'!Q318*Lists!$H$88</f>
        <v>0</v>
      </c>
      <c r="T368">
        <f>'Energy consumption (raw)'!R318*Lists!$H$89</f>
        <v>0.80580000000000007</v>
      </c>
      <c r="U368">
        <f>'Energy consumption (raw)'!S318*Lists!$H$90</f>
        <v>0</v>
      </c>
      <c r="V368">
        <f>'Energy consumption (raw)'!T318*Lists!$H$91</f>
        <v>0</v>
      </c>
      <c r="W368">
        <f>'Energy consumption (raw)'!U318*Lists!$H$92</f>
        <v>0</v>
      </c>
      <c r="X368">
        <f>'Energy consumption (raw)'!V318*Lists!$H$93</f>
        <v>0</v>
      </c>
      <c r="Y368">
        <f>'Energy consumption (raw)'!W318*Lists!$H$94</f>
        <v>0</v>
      </c>
      <c r="Z368">
        <f>'Energy consumption (raw)'!X318*Lists!$H$96*1000000</f>
        <v>0</v>
      </c>
      <c r="AA368">
        <f>'Energy consumption (raw)'!Y318*Lists!$H$97</f>
        <v>29.451800000000002</v>
      </c>
      <c r="AB368">
        <f>'Energy consumption (raw)'!Z318*Lists!$H$96</f>
        <v>0</v>
      </c>
      <c r="AC368">
        <f>'Energy consumption (raw)'!AA318*Lists!$H$98</f>
        <v>0</v>
      </c>
      <c r="AD368">
        <f>'Energy consumption (raw)'!AB318*Lists!$H$99</f>
        <v>0</v>
      </c>
      <c r="AE368">
        <f>'Energy consumption (raw)'!AC318*Lists!$H$101</f>
        <v>0</v>
      </c>
      <c r="AF368">
        <f>'Energy consumption (raw)'!AD318*Lists!$H$101</f>
        <v>0</v>
      </c>
      <c r="AG368">
        <f>'Energy consumption (raw)'!AE318*Lists!$H$101</f>
        <v>0</v>
      </c>
      <c r="AH368">
        <f>'Energy consumption (raw)'!AF318*Lists!$H$100</f>
        <v>0</v>
      </c>
      <c r="AI368" s="167">
        <f t="shared" si="64"/>
        <v>1195.9757383000001</v>
      </c>
      <c r="AJ368" s="179">
        <f>'Energy consumption (raw)'!AG318</f>
        <v>1195.9757383000001</v>
      </c>
      <c r="AK368" s="179">
        <f>'Energy consumption (raw)'!AH318</f>
        <v>0</v>
      </c>
      <c r="AL368">
        <f>IF(ROUND(AI368,-3)=ROUND('Energy consumption (raw)'!AG318,-3),1,0)</f>
        <v>1</v>
      </c>
      <c r="AM368" s="179" t="str">
        <f>'Energy consumption (raw)'!AJ318</f>
        <v>3. Bac Ninh</v>
      </c>
      <c r="AN368">
        <f>VLOOKUP(AM368,Lists!$F$9:$G$71,2,FALSE)</f>
        <v>1</v>
      </c>
    </row>
    <row r="369" spans="2:40" x14ac:dyDescent="0.25">
      <c r="B369" s="65" t="str">
        <f t="shared" si="62"/>
        <v>Industry217</v>
      </c>
      <c r="C369" s="179">
        <f>'Energy consumption (raw)'!B319</f>
        <v>217</v>
      </c>
      <c r="D369" s="179">
        <f>'Energy consumption (raw)'!C319</f>
        <v>0</v>
      </c>
      <c r="E369" s="179">
        <f>'Energy consumption (raw)'!D319</f>
        <v>0</v>
      </c>
      <c r="F369" s="179" t="str">
        <f>'Energy consumption (raw)'!E319</f>
        <v>Công nghiệp</v>
      </c>
      <c r="G369" s="179" t="str">
        <f>'Energy consumption (raw)'!F319</f>
        <v>Sản xuất sản phẩm khác bằng kim loại chưa được phân vào đâu - linh kiện điện tử</v>
      </c>
      <c r="H369" s="179" t="str">
        <f>'Energy consumption (raw)'!G319</f>
        <v>Industry</v>
      </c>
      <c r="I369" s="179" t="str">
        <f>'Energy consumption (raw)'!I319</f>
        <v>26 Manufacture of computer, electronic and optical products</v>
      </c>
      <c r="J369" s="179" t="str">
        <f>INDEX(Sector!$E$6:$E$46,MATCH('Energy consumption (toe)'!I369,Sector!$B$6:$B$46,FALSE))</f>
        <v>Manufacture of computer, electronic and optical products</v>
      </c>
      <c r="K369" s="179">
        <f>IFERROR('Energy consumption (raw)'!J319*Lists!$H$84,)</f>
        <v>0</v>
      </c>
      <c r="L369" s="179">
        <f>'Energy consumption (raw)'!K319*Lists!$H$84</f>
        <v>13703.253850900001</v>
      </c>
      <c r="M369" s="179">
        <f>'Energy consumption (raw)'!L319*Lists!$H$84</f>
        <v>0</v>
      </c>
      <c r="N369" s="179">
        <f>'Energy consumption (raw)'!M319*Lists!$H$84</f>
        <v>0</v>
      </c>
      <c r="O369" s="178">
        <f t="shared" si="63"/>
        <v>13703.253850900001</v>
      </c>
      <c r="P369">
        <f>'Energy consumption (raw)'!N319*Lists!$H$85</f>
        <v>0</v>
      </c>
      <c r="Q369">
        <f>'Energy consumption (raw)'!O319*Lists!$H$86</f>
        <v>0</v>
      </c>
      <c r="R369">
        <f>'Energy consumption (raw)'!P319*Lists!$H$87</f>
        <v>0</v>
      </c>
      <c r="S369">
        <f>'Energy consumption (raw)'!Q319*Lists!$H$88</f>
        <v>0</v>
      </c>
      <c r="T369">
        <f>'Energy consumption (raw)'!R319*Lists!$H$89</f>
        <v>217.99848</v>
      </c>
      <c r="U369">
        <f>'Energy consumption (raw)'!S319*Lists!$H$90</f>
        <v>209.44</v>
      </c>
      <c r="V369">
        <f>'Energy consumption (raw)'!T319*Lists!$H$91</f>
        <v>0</v>
      </c>
      <c r="W369">
        <f>'Energy consumption (raw)'!U319*Lists!$H$92</f>
        <v>0</v>
      </c>
      <c r="X369">
        <f>'Energy consumption (raw)'!V319*Lists!$H$93</f>
        <v>0</v>
      </c>
      <c r="Y369">
        <f>'Energy consumption (raw)'!W319*Lists!$H$94</f>
        <v>0</v>
      </c>
      <c r="Z369">
        <f>'Energy consumption (raw)'!X319*Lists!$H$96*1000000</f>
        <v>0</v>
      </c>
      <c r="AA369">
        <f>'Energy consumption (raw)'!Y319*Lists!$H$97</f>
        <v>1145.0995</v>
      </c>
      <c r="AB369">
        <f>'Energy consumption (raw)'!Z319*Lists!$H$96</f>
        <v>0</v>
      </c>
      <c r="AC369">
        <f>'Energy consumption (raw)'!AA319*Lists!$H$98</f>
        <v>0</v>
      </c>
      <c r="AD369">
        <f>'Energy consumption (raw)'!AB319*Lists!$H$99</f>
        <v>0</v>
      </c>
      <c r="AE369">
        <f>'Energy consumption (raw)'!AC319*Lists!$H$101</f>
        <v>0</v>
      </c>
      <c r="AF369">
        <f>'Energy consumption (raw)'!AD319*Lists!$H$101</f>
        <v>0</v>
      </c>
      <c r="AG369">
        <f>'Energy consumption (raw)'!AE319*Lists!$H$101</f>
        <v>0</v>
      </c>
      <c r="AH369">
        <f>'Energy consumption (raw)'!AF319*Lists!$H$100</f>
        <v>0</v>
      </c>
      <c r="AI369" s="167">
        <f t="shared" si="64"/>
        <v>15275.791830900002</v>
      </c>
      <c r="AJ369" s="179">
        <f>'Energy consumption (raw)'!AG319</f>
        <v>15275.791830900002</v>
      </c>
      <c r="AK369" s="179">
        <f>'Energy consumption (raw)'!AH319</f>
        <v>11815</v>
      </c>
      <c r="AL369">
        <f>IF(ROUND(AI369,-3)=ROUND('Energy consumption (raw)'!AG319,-3),1,0)</f>
        <v>1</v>
      </c>
      <c r="AM369" s="179" t="str">
        <f>'Energy consumption (raw)'!AJ319</f>
        <v>3. Bac Ninh</v>
      </c>
      <c r="AN369">
        <f>VLOOKUP(AM369,Lists!$F$9:$G$71,2,FALSE)</f>
        <v>1</v>
      </c>
    </row>
    <row r="370" spans="2:40" x14ac:dyDescent="0.25">
      <c r="B370" s="65" t="str">
        <f t="shared" si="62"/>
        <v>Industry218</v>
      </c>
      <c r="C370" s="179">
        <f>'Energy consumption (raw)'!B320</f>
        <v>218</v>
      </c>
      <c r="D370" s="179">
        <f>'Energy consumption (raw)'!C320</f>
        <v>0</v>
      </c>
      <c r="E370" s="179">
        <f>'Energy consumption (raw)'!D320</f>
        <v>0</v>
      </c>
      <c r="F370" s="179" t="str">
        <f>'Energy consumption (raw)'!E320</f>
        <v>Công nghiệp</v>
      </c>
      <c r="G370" s="179" t="str">
        <f>'Energy consumption (raw)'!F320</f>
        <v>Sản xuất chế biến thực phẩm</v>
      </c>
      <c r="H370" s="179" t="str">
        <f>'Energy consumption (raw)'!G320</f>
        <v>Industry</v>
      </c>
      <c r="I370" s="179" t="str">
        <f>'Energy consumption (raw)'!I320</f>
        <v>10 Manufacture of food products</v>
      </c>
      <c r="J370" s="179" t="str">
        <f>INDEX(Sector!$E$6:$E$46,MATCH('Energy consumption (toe)'!I370,Sector!$B$6:$B$46,FALSE))</f>
        <v>Manufacture of food products</v>
      </c>
      <c r="K370" s="179">
        <f>IFERROR('Energy consumption (raw)'!J320*Lists!$H$84,)</f>
        <v>0</v>
      </c>
      <c r="L370" s="179">
        <f>'Energy consumption (raw)'!K320*Lists!$H$84</f>
        <v>2836.9320260000004</v>
      </c>
      <c r="M370" s="179">
        <f>'Energy consumption (raw)'!L320*Lists!$H$84</f>
        <v>0</v>
      </c>
      <c r="N370" s="179">
        <f>'Energy consumption (raw)'!M320*Lists!$H$84</f>
        <v>0</v>
      </c>
      <c r="O370" s="178">
        <f t="shared" si="63"/>
        <v>2836.9320260000004</v>
      </c>
      <c r="P370">
        <f>'Energy consumption (raw)'!N320*Lists!$H$85</f>
        <v>0</v>
      </c>
      <c r="Q370">
        <f>'Energy consumption (raw)'!O320*Lists!$H$86</f>
        <v>0</v>
      </c>
      <c r="R370">
        <f>'Energy consumption (raw)'!P320*Lists!$H$87</f>
        <v>0</v>
      </c>
      <c r="S370">
        <f>'Energy consumption (raw)'!Q320*Lists!$H$88</f>
        <v>0</v>
      </c>
      <c r="T370">
        <f>'Energy consumption (raw)'!R320*Lists!$H$89</f>
        <v>0</v>
      </c>
      <c r="U370">
        <f>'Energy consumption (raw)'!S320*Lists!$H$90</f>
        <v>0</v>
      </c>
      <c r="V370">
        <f>'Energy consumption (raw)'!T320*Lists!$H$91</f>
        <v>0</v>
      </c>
      <c r="W370">
        <f>'Energy consumption (raw)'!U320*Lists!$H$92</f>
        <v>0</v>
      </c>
      <c r="X370">
        <f>'Energy consumption (raw)'!V320*Lists!$H$93</f>
        <v>0</v>
      </c>
      <c r="Y370">
        <f>'Energy consumption (raw)'!W320*Lists!$H$94</f>
        <v>0</v>
      </c>
      <c r="Z370">
        <f>'Energy consumption (raw)'!X320*Lists!$H$96*1000000</f>
        <v>0</v>
      </c>
      <c r="AA370">
        <f>'Energy consumption (raw)'!Y320*Lists!$H$97</f>
        <v>4370.9000000000005</v>
      </c>
      <c r="AB370">
        <f>'Energy consumption (raw)'!Z320*Lists!$H$96</f>
        <v>0</v>
      </c>
      <c r="AC370">
        <f>'Energy consumption (raw)'!AA320*Lists!$H$98</f>
        <v>0</v>
      </c>
      <c r="AD370">
        <f>'Energy consumption (raw)'!AB320*Lists!$H$99</f>
        <v>0</v>
      </c>
      <c r="AE370">
        <f>'Energy consumption (raw)'!AC320*Lists!$H$101</f>
        <v>0</v>
      </c>
      <c r="AF370">
        <f>'Energy consumption (raw)'!AD320*Lists!$H$101</f>
        <v>0</v>
      </c>
      <c r="AG370">
        <f>'Energy consumption (raw)'!AE320*Lists!$H$101</f>
        <v>0</v>
      </c>
      <c r="AH370">
        <f>'Energy consumption (raw)'!AF320*Lists!$H$100</f>
        <v>0</v>
      </c>
      <c r="AI370" s="167">
        <f t="shared" si="64"/>
        <v>7207.832026000001</v>
      </c>
      <c r="AJ370" s="179">
        <f>'Energy consumption (raw)'!AG320</f>
        <v>7207.832026000001</v>
      </c>
      <c r="AK370" s="179">
        <f>'Energy consumption (raw)'!AH320</f>
        <v>3179</v>
      </c>
      <c r="AL370">
        <f>IF(ROUND(AI370,-3)=ROUND('Energy consumption (raw)'!AG320,-3),1,0)</f>
        <v>1</v>
      </c>
      <c r="AM370" s="179" t="str">
        <f>'Energy consumption (raw)'!AJ320</f>
        <v>3. Bac Ninh</v>
      </c>
      <c r="AN370">
        <f>VLOOKUP(AM370,Lists!$F$9:$G$71,2,FALSE)</f>
        <v>1</v>
      </c>
    </row>
    <row r="371" spans="2:40" x14ac:dyDescent="0.25">
      <c r="B371" s="65" t="str">
        <f t="shared" si="62"/>
        <v>Industry219</v>
      </c>
      <c r="C371" s="179">
        <f>'Energy consumption (raw)'!B321</f>
        <v>219</v>
      </c>
      <c r="D371" s="179">
        <f>'Energy consumption (raw)'!C321</f>
        <v>0</v>
      </c>
      <c r="E371" s="179">
        <f>'Energy consumption (raw)'!D321</f>
        <v>0</v>
      </c>
      <c r="F371" s="179" t="str">
        <f>'Energy consumption (raw)'!E321</f>
        <v>Công nghiệp</v>
      </c>
      <c r="G371" s="179" t="str">
        <f>'Energy consumption (raw)'!F321</f>
        <v>Sãn xuất linh kiện điện tử</v>
      </c>
      <c r="H371" s="179" t="str">
        <f>'Energy consumption (raw)'!G321</f>
        <v>Industry</v>
      </c>
      <c r="I371" s="179" t="str">
        <f>'Energy consumption (raw)'!I321</f>
        <v>26 Manufacture of computer, electronic and optical products</v>
      </c>
      <c r="J371" s="179" t="str">
        <f>INDEX(Sector!$E$6:$E$46,MATCH('Energy consumption (toe)'!I371,Sector!$B$6:$B$46,FALSE))</f>
        <v>Manufacture of computer, electronic and optical products</v>
      </c>
      <c r="K371" s="179">
        <f>IFERROR('Energy consumption (raw)'!J321*Lists!$H$84,)</f>
        <v>0</v>
      </c>
      <c r="L371" s="179">
        <f>'Energy consumption (raw)'!K321*Lists!$H$84</f>
        <v>1552.2649435000001</v>
      </c>
      <c r="M371" s="179">
        <f>'Energy consumption (raw)'!L321*Lists!$H$84</f>
        <v>0</v>
      </c>
      <c r="N371" s="179">
        <f>'Energy consumption (raw)'!M321*Lists!$H$84</f>
        <v>0</v>
      </c>
      <c r="O371" s="178">
        <f t="shared" si="63"/>
        <v>1552.2649435000001</v>
      </c>
      <c r="P371">
        <f>'Energy consumption (raw)'!N321*Lists!$H$85</f>
        <v>0</v>
      </c>
      <c r="Q371">
        <f>'Energy consumption (raw)'!O321*Lists!$H$86</f>
        <v>0</v>
      </c>
      <c r="R371">
        <f>'Energy consumption (raw)'!P321*Lists!$H$87</f>
        <v>0</v>
      </c>
      <c r="S371">
        <f>'Energy consumption (raw)'!Q321*Lists!$H$88</f>
        <v>0</v>
      </c>
      <c r="T371">
        <f>'Energy consumption (raw)'!R321*Lists!$H$89</f>
        <v>4.3966080000000005</v>
      </c>
      <c r="U371">
        <f>'Energy consumption (raw)'!S321*Lists!$H$90</f>
        <v>4.2240000000000002</v>
      </c>
      <c r="V371">
        <f>'Energy consumption (raw)'!T321*Lists!$H$91</f>
        <v>0</v>
      </c>
      <c r="W371">
        <f>'Energy consumption (raw)'!U321*Lists!$H$92</f>
        <v>0</v>
      </c>
      <c r="X371">
        <f>'Energy consumption (raw)'!V321*Lists!$H$93</f>
        <v>71.870399999999989</v>
      </c>
      <c r="Y371">
        <f>'Energy consumption (raw)'!W321*Lists!$H$94</f>
        <v>79.680000000000007</v>
      </c>
      <c r="Z371">
        <f>'Energy consumption (raw)'!X321*Lists!$H$96*1000000</f>
        <v>8399.6999999999989</v>
      </c>
      <c r="AA371">
        <f>'Energy consumption (raw)'!Y321*Lists!$H$97</f>
        <v>10776.83</v>
      </c>
      <c r="AB371">
        <f>'Energy consumption (raw)'!Z321*Lists!$H$96</f>
        <v>0</v>
      </c>
      <c r="AC371">
        <f>'Energy consumption (raw)'!AA321*Lists!$H$98</f>
        <v>0</v>
      </c>
      <c r="AD371">
        <f>'Energy consumption (raw)'!AB321*Lists!$H$99</f>
        <v>0</v>
      </c>
      <c r="AE371">
        <f>'Energy consumption (raw)'!AC321*Lists!$H$101</f>
        <v>0</v>
      </c>
      <c r="AF371">
        <f>'Energy consumption (raw)'!AD321*Lists!$H$101</f>
        <v>0</v>
      </c>
      <c r="AG371">
        <f>'Energy consumption (raw)'!AE321*Lists!$H$101</f>
        <v>0</v>
      </c>
      <c r="AH371">
        <f>'Energy consumption (raw)'!AF321*Lists!$H$100</f>
        <v>0</v>
      </c>
      <c r="AI371" s="167">
        <f t="shared" si="64"/>
        <v>20888.965951499998</v>
      </c>
      <c r="AJ371" s="179">
        <f>'Energy consumption (raw)'!AG321</f>
        <v>20888.965951500002</v>
      </c>
      <c r="AK371" s="179">
        <f>'Energy consumption (raw)'!AH321</f>
        <v>1660</v>
      </c>
      <c r="AL371">
        <f>IF(ROUND(AI371,-3)=ROUND('Energy consumption (raw)'!AG321,-3),1,0)</f>
        <v>1</v>
      </c>
      <c r="AM371" s="179" t="str">
        <f>'Energy consumption (raw)'!AJ321</f>
        <v>3. Bac Ninh</v>
      </c>
      <c r="AN371">
        <f>VLOOKUP(AM371,Lists!$F$9:$G$71,2,FALSE)</f>
        <v>1</v>
      </c>
    </row>
    <row r="372" spans="2:40" x14ac:dyDescent="0.25">
      <c r="B372" s="65" t="str">
        <f t="shared" si="62"/>
        <v>Industry220</v>
      </c>
      <c r="C372" s="179">
        <f>'Energy consumption (raw)'!B322</f>
        <v>220</v>
      </c>
      <c r="D372" s="179">
        <f>'Energy consumption (raw)'!C322</f>
        <v>0</v>
      </c>
      <c r="E372" s="179">
        <f>'Energy consumption (raw)'!D322</f>
        <v>0</v>
      </c>
      <c r="F372" s="179" t="str">
        <f>'Energy consumption (raw)'!E322</f>
        <v>Công nghiệp</v>
      </c>
      <c r="G372" s="179" t="str">
        <f>'Energy consumption (raw)'!F322</f>
        <v>Sản xuất các sản phẩm từ cao su và nhựa</v>
      </c>
      <c r="H372" s="179" t="str">
        <f>'Energy consumption (raw)'!G322</f>
        <v>Industry</v>
      </c>
      <c r="I372" s="179" t="str">
        <f>'Energy consumption (raw)'!I322</f>
        <v>22 Manufacture of rubber and plastics products</v>
      </c>
      <c r="J372" s="179" t="str">
        <f>INDEX(Sector!$E$6:$E$46,MATCH('Energy consumption (toe)'!I372,Sector!$B$6:$B$46,FALSE))</f>
        <v>Manufacture of rubber and plastics products</v>
      </c>
      <c r="K372" s="179">
        <f>IFERROR('Energy consumption (raw)'!J322*Lists!$H$84,)</f>
        <v>1284.6420859</v>
      </c>
      <c r="L372" s="179">
        <f>'Energy consumption (raw)'!K322*Lists!$H$84</f>
        <v>1284.6420859</v>
      </c>
      <c r="M372" s="179">
        <f>'Energy consumption (raw)'!L322*Lists!$H$84</f>
        <v>0</v>
      </c>
      <c r="N372" s="179">
        <f>'Energy consumption (raw)'!M322*Lists!$H$84</f>
        <v>0</v>
      </c>
      <c r="O372" s="178">
        <f t="shared" si="63"/>
        <v>1284.6420859</v>
      </c>
      <c r="P372">
        <f>'Energy consumption (raw)'!N322*Lists!$H$85</f>
        <v>0</v>
      </c>
      <c r="Q372">
        <f>'Energy consumption (raw)'!O322*Lists!$H$86</f>
        <v>0</v>
      </c>
      <c r="R372">
        <f>'Energy consumption (raw)'!P322*Lists!$H$87</f>
        <v>0</v>
      </c>
      <c r="S372">
        <f>'Energy consumption (raw)'!Q322*Lists!$H$88</f>
        <v>0</v>
      </c>
      <c r="T372">
        <f>'Energy consumption (raw)'!R322*Lists!$H$89</f>
        <v>0</v>
      </c>
      <c r="U372">
        <f>'Energy consumption (raw)'!S322*Lists!$H$90</f>
        <v>0</v>
      </c>
      <c r="V372">
        <f>'Energy consumption (raw)'!T322*Lists!$H$91</f>
        <v>0</v>
      </c>
      <c r="W372">
        <f>'Energy consumption (raw)'!U322*Lists!$H$92</f>
        <v>0</v>
      </c>
      <c r="X372">
        <f>'Energy consumption (raw)'!V322*Lists!$H$93</f>
        <v>0</v>
      </c>
      <c r="Y372">
        <f>'Energy consumption (raw)'!W322*Lists!$H$94</f>
        <v>0</v>
      </c>
      <c r="Z372">
        <f>'Energy consumption (raw)'!X322*Lists!$H$96*1000000</f>
        <v>0</v>
      </c>
      <c r="AA372">
        <f>'Energy consumption (raw)'!Y322*Lists!$H$97</f>
        <v>0</v>
      </c>
      <c r="AB372">
        <f>'Energy consumption (raw)'!Z322*Lists!$H$96</f>
        <v>0</v>
      </c>
      <c r="AC372">
        <f>'Energy consumption (raw)'!AA322*Lists!$H$98</f>
        <v>0</v>
      </c>
      <c r="AD372">
        <f>'Energy consumption (raw)'!AB322*Lists!$H$99</f>
        <v>0</v>
      </c>
      <c r="AE372">
        <f>'Energy consumption (raw)'!AC322*Lists!$H$101</f>
        <v>0</v>
      </c>
      <c r="AF372">
        <f>'Energy consumption (raw)'!AD322*Lists!$H$101</f>
        <v>0</v>
      </c>
      <c r="AG372">
        <f>'Energy consumption (raw)'!AE322*Lists!$H$101</f>
        <v>0</v>
      </c>
      <c r="AH372">
        <f>'Energy consumption (raw)'!AF322*Lists!$H$100</f>
        <v>0</v>
      </c>
      <c r="AI372" s="167">
        <f t="shared" si="64"/>
        <v>1284.6420859</v>
      </c>
      <c r="AJ372" s="179">
        <f>'Energy consumption (raw)'!AG322</f>
        <v>1284.6420859</v>
      </c>
      <c r="AK372" s="179">
        <f>'Energy consumption (raw)'!AH322</f>
        <v>1331.8</v>
      </c>
      <c r="AL372">
        <f>IF(ROUND(AI372,-3)=ROUND('Energy consumption (raw)'!AG322,-3),1,0)</f>
        <v>1</v>
      </c>
      <c r="AM372" s="179" t="str">
        <f>'Energy consumption (raw)'!AJ322</f>
        <v>3. Bac Ninh</v>
      </c>
      <c r="AN372">
        <f>VLOOKUP(AM372,Lists!$F$9:$G$71,2,FALSE)</f>
        <v>1</v>
      </c>
    </row>
    <row r="373" spans="2:40" x14ac:dyDescent="0.25">
      <c r="B373" s="65" t="str">
        <f t="shared" si="62"/>
        <v>Industry221</v>
      </c>
      <c r="C373" s="179">
        <f>'Energy consumption (raw)'!B323</f>
        <v>221</v>
      </c>
      <c r="D373" s="179">
        <f>'Energy consumption (raw)'!C323</f>
        <v>0</v>
      </c>
      <c r="E373" s="179">
        <f>'Energy consumption (raw)'!D323</f>
        <v>0</v>
      </c>
      <c r="F373" s="179" t="str">
        <f>'Energy consumption (raw)'!E323</f>
        <v>Công nghiệp</v>
      </c>
      <c r="G373" s="179" t="str">
        <f>'Energy consumption (raw)'!F323</f>
        <v>Sản xuất giấy và các sản phẩm từ giấy</v>
      </c>
      <c r="H373" s="179" t="str">
        <f>'Energy consumption (raw)'!G323</f>
        <v>Industry</v>
      </c>
      <c r="I373" s="179" t="str">
        <f>'Energy consumption (raw)'!I323</f>
        <v>17 Manufacture of paper and paper products</v>
      </c>
      <c r="J373" s="179" t="str">
        <f>INDEX(Sector!$E$6:$E$46,MATCH('Energy consumption (toe)'!I373,Sector!$B$6:$B$46,FALSE))</f>
        <v>Manufacture of paper and paper products</v>
      </c>
      <c r="K373" s="179">
        <f>IFERROR('Energy consumption (raw)'!J323*Lists!$H$84,)</f>
        <v>0</v>
      </c>
      <c r="L373" s="179">
        <f>'Energy consumption (raw)'!K323*Lists!$H$84</f>
        <v>1539.914</v>
      </c>
      <c r="M373" s="179">
        <f>'Energy consumption (raw)'!L323*Lists!$H$84</f>
        <v>0</v>
      </c>
      <c r="N373" s="179">
        <f>'Energy consumption (raw)'!M323*Lists!$H$84</f>
        <v>0</v>
      </c>
      <c r="O373" s="178">
        <f t="shared" si="63"/>
        <v>1539.914</v>
      </c>
      <c r="P373">
        <f>'Energy consumption (raw)'!N323*Lists!$H$85</f>
        <v>0</v>
      </c>
      <c r="Q373">
        <f>'Energy consumption (raw)'!O323*Lists!$H$86</f>
        <v>0</v>
      </c>
      <c r="R373">
        <f>'Energy consumption (raw)'!P323*Lists!$H$87</f>
        <v>0</v>
      </c>
      <c r="S373">
        <f>'Energy consumption (raw)'!Q323*Lists!$H$88</f>
        <v>0</v>
      </c>
      <c r="T373">
        <f>'Energy consumption (raw)'!R323*Lists!$H$89</f>
        <v>0</v>
      </c>
      <c r="U373">
        <f>'Energy consumption (raw)'!S323*Lists!$H$90</f>
        <v>0</v>
      </c>
      <c r="V373">
        <f>'Energy consumption (raw)'!T323*Lists!$H$91</f>
        <v>0</v>
      </c>
      <c r="W373">
        <f>'Energy consumption (raw)'!U323*Lists!$H$92</f>
        <v>0</v>
      </c>
      <c r="X373">
        <f>'Energy consumption (raw)'!V323*Lists!$H$93</f>
        <v>0</v>
      </c>
      <c r="Y373">
        <f>'Energy consumption (raw)'!W323*Lists!$H$94</f>
        <v>0</v>
      </c>
      <c r="Z373">
        <f>'Energy consumption (raw)'!X323*Lists!$H$96*1000000</f>
        <v>0</v>
      </c>
      <c r="AA373">
        <f>'Energy consumption (raw)'!Y323*Lists!$H$97</f>
        <v>0</v>
      </c>
      <c r="AB373">
        <f>'Energy consumption (raw)'!Z323*Lists!$H$96</f>
        <v>0</v>
      </c>
      <c r="AC373">
        <f>'Energy consumption (raw)'!AA323*Lists!$H$98</f>
        <v>0</v>
      </c>
      <c r="AD373">
        <f>'Energy consumption (raw)'!AB323*Lists!$H$99</f>
        <v>0</v>
      </c>
      <c r="AE373">
        <f>'Energy consumption (raw)'!AC323*Lists!$H$101</f>
        <v>0</v>
      </c>
      <c r="AF373">
        <f>'Energy consumption (raw)'!AD323*Lists!$H$101</f>
        <v>0</v>
      </c>
      <c r="AG373">
        <f>'Energy consumption (raw)'!AE323*Lists!$H$101</f>
        <v>0</v>
      </c>
      <c r="AH373">
        <f>'Energy consumption (raw)'!AF323*Lists!$H$100</f>
        <v>0</v>
      </c>
      <c r="AI373" s="167">
        <f t="shared" si="64"/>
        <v>1539.914</v>
      </c>
      <c r="AJ373" s="179">
        <f>'Energy consumption (raw)'!AG323</f>
        <v>1539.914</v>
      </c>
      <c r="AK373" s="179">
        <f>'Energy consumption (raw)'!AH323</f>
        <v>12775.65596</v>
      </c>
      <c r="AL373">
        <f>IF(ROUND(AI373,-3)=ROUND('Energy consumption (raw)'!AG323,-3),1,0)</f>
        <v>1</v>
      </c>
      <c r="AM373" s="179" t="str">
        <f>'Energy consumption (raw)'!AJ323</f>
        <v>3. Bac Ninh</v>
      </c>
      <c r="AN373">
        <f>VLOOKUP(AM373,Lists!$F$9:$G$71,2,FALSE)</f>
        <v>1</v>
      </c>
    </row>
    <row r="374" spans="2:40" x14ac:dyDescent="0.25">
      <c r="B374" s="65" t="str">
        <f t="shared" si="62"/>
        <v>Industry222</v>
      </c>
      <c r="C374" s="179">
        <f>'Energy consumption (raw)'!B324</f>
        <v>222</v>
      </c>
      <c r="D374" s="179">
        <f>'Energy consumption (raw)'!C324</f>
        <v>0</v>
      </c>
      <c r="E374" s="179">
        <f>'Energy consumption (raw)'!D324</f>
        <v>0</v>
      </c>
      <c r="F374" s="179" t="str">
        <f>'Energy consumption (raw)'!E324</f>
        <v>Công nghiệp</v>
      </c>
      <c r="G374" s="179" t="str">
        <f>'Energy consumption (raw)'!F324</f>
        <v>Sản xuất vật liệu xây dựng từ đất sét</v>
      </c>
      <c r="H374" s="179" t="str">
        <f>'Energy consumption (raw)'!G324</f>
        <v>Industry</v>
      </c>
      <c r="I374" s="179" t="str">
        <f>'Energy consumption (raw)'!I324</f>
        <v>23 Manufacture of other non-metallic mineral products</v>
      </c>
      <c r="J374" s="179" t="str">
        <f>INDEX(Sector!$E$6:$E$46,MATCH('Energy consumption (toe)'!I374,Sector!$B$6:$B$46,FALSE))</f>
        <v>Manufacture of other non-metallic mineral products</v>
      </c>
      <c r="K374" s="179">
        <f>IFERROR('Energy consumption (raw)'!J324*Lists!$H$84,)</f>
        <v>0</v>
      </c>
      <c r="L374" s="179">
        <f>'Energy consumption (raw)'!K324*Lists!$H$84</f>
        <v>4824.9610000000002</v>
      </c>
      <c r="M374" s="179">
        <f>'Energy consumption (raw)'!L324*Lists!$H$84</f>
        <v>0</v>
      </c>
      <c r="N374" s="179">
        <f>'Energy consumption (raw)'!M324*Lists!$H$84</f>
        <v>0</v>
      </c>
      <c r="O374" s="178">
        <f t="shared" si="63"/>
        <v>4824.9610000000002</v>
      </c>
      <c r="P374">
        <f>'Energy consumption (raw)'!N324*Lists!$H$85</f>
        <v>0</v>
      </c>
      <c r="Q374">
        <f>'Energy consumption (raw)'!O324*Lists!$H$86</f>
        <v>0</v>
      </c>
      <c r="R374">
        <f>'Energy consumption (raw)'!P324*Lists!$H$87</f>
        <v>0</v>
      </c>
      <c r="S374">
        <f>'Energy consumption (raw)'!Q324*Lists!$H$88</f>
        <v>0</v>
      </c>
      <c r="T374">
        <f>'Energy consumption (raw)'!R324*Lists!$H$89</f>
        <v>0</v>
      </c>
      <c r="U374">
        <f>'Energy consumption (raw)'!S324*Lists!$H$90</f>
        <v>0</v>
      </c>
      <c r="V374">
        <f>'Energy consumption (raw)'!T324*Lists!$H$91</f>
        <v>0</v>
      </c>
      <c r="W374">
        <f>'Energy consumption (raw)'!U324*Lists!$H$92</f>
        <v>0</v>
      </c>
      <c r="X374">
        <f>'Energy consumption (raw)'!V324*Lists!$H$93</f>
        <v>0</v>
      </c>
      <c r="Y374">
        <f>'Energy consumption (raw)'!W324*Lists!$H$94</f>
        <v>0</v>
      </c>
      <c r="Z374">
        <f>'Energy consumption (raw)'!X324*Lists!$H$96*1000000</f>
        <v>0</v>
      </c>
      <c r="AA374">
        <f>'Energy consumption (raw)'!Y324*Lists!$H$97</f>
        <v>0</v>
      </c>
      <c r="AB374">
        <f>'Energy consumption (raw)'!Z324*Lists!$H$96</f>
        <v>0</v>
      </c>
      <c r="AC374">
        <f>'Energy consumption (raw)'!AA324*Lists!$H$98</f>
        <v>0</v>
      </c>
      <c r="AD374">
        <f>'Energy consumption (raw)'!AB324*Lists!$H$99</f>
        <v>0</v>
      </c>
      <c r="AE374">
        <f>'Energy consumption (raw)'!AC324*Lists!$H$101</f>
        <v>0</v>
      </c>
      <c r="AF374">
        <f>'Energy consumption (raw)'!AD324*Lists!$H$101</f>
        <v>0</v>
      </c>
      <c r="AG374">
        <f>'Energy consumption (raw)'!AE324*Lists!$H$101</f>
        <v>0</v>
      </c>
      <c r="AH374">
        <f>'Energy consumption (raw)'!AF324*Lists!$H$100</f>
        <v>0</v>
      </c>
      <c r="AI374" s="167">
        <f t="shared" si="64"/>
        <v>4824.9610000000002</v>
      </c>
      <c r="AJ374" s="179">
        <f>'Energy consumption (raw)'!AG324</f>
        <v>4824.9610000000002</v>
      </c>
      <c r="AK374" s="179">
        <f>'Energy consumption (raw)'!AH324</f>
        <v>4206.7</v>
      </c>
      <c r="AL374">
        <f>IF(ROUND(AI374,-3)=ROUND('Energy consumption (raw)'!AG324,-3),1,0)</f>
        <v>1</v>
      </c>
      <c r="AM374" s="179" t="str">
        <f>'Energy consumption (raw)'!AJ324</f>
        <v>3. Bac Ninh</v>
      </c>
      <c r="AN374">
        <f>VLOOKUP(AM374,Lists!$F$9:$G$71,2,FALSE)</f>
        <v>1</v>
      </c>
    </row>
    <row r="375" spans="2:40" x14ac:dyDescent="0.25">
      <c r="B375" s="65" t="str">
        <f t="shared" si="62"/>
        <v>Industry223</v>
      </c>
      <c r="C375" s="179">
        <f>'Energy consumption (raw)'!B325</f>
        <v>223</v>
      </c>
      <c r="D375" s="179">
        <f>'Energy consumption (raw)'!C325</f>
        <v>0</v>
      </c>
      <c r="E375" s="179">
        <f>'Energy consumption (raw)'!D325</f>
        <v>0</v>
      </c>
      <c r="F375" s="179" t="str">
        <f>'Energy consumption (raw)'!E325</f>
        <v>Công nghiệp</v>
      </c>
      <c r="G375" s="179" t="str">
        <f>'Energy consumption (raw)'!F325</f>
        <v>Sản xuất giấy và các sản phẩm từ giấy</v>
      </c>
      <c r="H375" s="179" t="str">
        <f>'Energy consumption (raw)'!G325</f>
        <v>Industry</v>
      </c>
      <c r="I375" s="179" t="str">
        <f>'Energy consumption (raw)'!I325</f>
        <v>17 Manufacture of paper and paper products</v>
      </c>
      <c r="J375" s="179" t="str">
        <f>INDEX(Sector!$E$6:$E$46,MATCH('Energy consumption (toe)'!I375,Sector!$B$6:$B$46,FALSE))</f>
        <v>Manufacture of paper and paper products</v>
      </c>
      <c r="K375" s="179">
        <f>IFERROR('Energy consumption (raw)'!J325*Lists!$H$84,)</f>
        <v>0</v>
      </c>
      <c r="L375" s="179">
        <f>'Energy consumption (raw)'!K325*Lists!$H$84</f>
        <v>1813.0250000000001</v>
      </c>
      <c r="M375" s="179">
        <f>'Energy consumption (raw)'!L325*Lists!$H$84</f>
        <v>0</v>
      </c>
      <c r="N375" s="179">
        <f>'Energy consumption (raw)'!M325*Lists!$H$84</f>
        <v>0</v>
      </c>
      <c r="O375" s="178">
        <f t="shared" si="63"/>
        <v>1813.0250000000001</v>
      </c>
      <c r="P375">
        <f>'Energy consumption (raw)'!N325*Lists!$H$85</f>
        <v>0</v>
      </c>
      <c r="Q375">
        <f>'Energy consumption (raw)'!O325*Lists!$H$86</f>
        <v>0</v>
      </c>
      <c r="R375">
        <f>'Energy consumption (raw)'!P325*Lists!$H$87</f>
        <v>0</v>
      </c>
      <c r="S375">
        <f>'Energy consumption (raw)'!Q325*Lists!$H$88</f>
        <v>0</v>
      </c>
      <c r="T375">
        <f>'Energy consumption (raw)'!R325*Lists!$H$89</f>
        <v>0</v>
      </c>
      <c r="U375">
        <f>'Energy consumption (raw)'!S325*Lists!$H$90</f>
        <v>0</v>
      </c>
      <c r="V375">
        <f>'Energy consumption (raw)'!T325*Lists!$H$91</f>
        <v>0</v>
      </c>
      <c r="W375">
        <f>'Energy consumption (raw)'!U325*Lists!$H$92</f>
        <v>0</v>
      </c>
      <c r="X375">
        <f>'Energy consumption (raw)'!V325*Lists!$H$93</f>
        <v>0</v>
      </c>
      <c r="Y375">
        <f>'Energy consumption (raw)'!W325*Lists!$H$94</f>
        <v>0</v>
      </c>
      <c r="Z375">
        <f>'Energy consumption (raw)'!X325*Lists!$H$96*1000000</f>
        <v>0</v>
      </c>
      <c r="AA375">
        <f>'Energy consumption (raw)'!Y325*Lists!$H$97</f>
        <v>0</v>
      </c>
      <c r="AB375">
        <f>'Energy consumption (raw)'!Z325*Lists!$H$96</f>
        <v>0</v>
      </c>
      <c r="AC375">
        <f>'Energy consumption (raw)'!AA325*Lists!$H$98</f>
        <v>0</v>
      </c>
      <c r="AD375">
        <f>'Energy consumption (raw)'!AB325*Lists!$H$99</f>
        <v>0</v>
      </c>
      <c r="AE375">
        <f>'Energy consumption (raw)'!AC325*Lists!$H$101</f>
        <v>0</v>
      </c>
      <c r="AF375">
        <f>'Energy consumption (raw)'!AD325*Lists!$H$101</f>
        <v>0</v>
      </c>
      <c r="AG375">
        <f>'Energy consumption (raw)'!AE325*Lists!$H$101</f>
        <v>0</v>
      </c>
      <c r="AH375">
        <f>'Energy consumption (raw)'!AF325*Lists!$H$100</f>
        <v>0</v>
      </c>
      <c r="AI375" s="167">
        <f t="shared" si="64"/>
        <v>1813.0250000000001</v>
      </c>
      <c r="AJ375" s="179">
        <f>'Energy consumption (raw)'!AG325</f>
        <v>1813.0250000000001</v>
      </c>
      <c r="AK375" s="179">
        <f>'Energy consumption (raw)'!AH325</f>
        <v>1644.9</v>
      </c>
      <c r="AL375">
        <f>IF(ROUND(AI375,-3)=ROUND('Energy consumption (raw)'!AG325,-3),1,0)</f>
        <v>1</v>
      </c>
      <c r="AM375" s="179" t="str">
        <f>'Energy consumption (raw)'!AJ325</f>
        <v>3. Bac Ninh</v>
      </c>
      <c r="AN375">
        <f>VLOOKUP(AM375,Lists!$F$9:$G$71,2,FALSE)</f>
        <v>1</v>
      </c>
    </row>
    <row r="376" spans="2:40" x14ac:dyDescent="0.25">
      <c r="B376" s="65" t="str">
        <f t="shared" si="62"/>
        <v>Industry224</v>
      </c>
      <c r="C376" s="179">
        <f>'Energy consumption (raw)'!B326</f>
        <v>224</v>
      </c>
      <c r="D376" s="179">
        <f>'Energy consumption (raw)'!C326</f>
        <v>0</v>
      </c>
      <c r="E376" s="179">
        <f>'Energy consumption (raw)'!D326</f>
        <v>0</v>
      </c>
      <c r="F376" s="179" t="str">
        <f>'Energy consumption (raw)'!E326</f>
        <v>Công nghiệp</v>
      </c>
      <c r="G376" s="179" t="str">
        <f>'Energy consumption (raw)'!F326</f>
        <v>Sản xuất các sản phẩm từ kim loại</v>
      </c>
      <c r="H376" s="179" t="str">
        <f>'Energy consumption (raw)'!G326</f>
        <v>Industry</v>
      </c>
      <c r="I376" s="179" t="str">
        <f>'Energy consumption (raw)'!I326</f>
        <v>25 Manufacture of fabricated metal products, except machinery and equipment</v>
      </c>
      <c r="J376" s="179" t="str">
        <f>INDEX(Sector!$E$6:$E$46,MATCH('Energy consumption (toe)'!I376,Sector!$B$6:$B$46,FALSE))</f>
        <v>Manufacture of fabricated metal products, except machinery and equipment</v>
      </c>
      <c r="K376" s="179">
        <f>IFERROR('Energy consumption (raw)'!J326*Lists!$H$84,)</f>
        <v>1655.3861023000002</v>
      </c>
      <c r="L376" s="179">
        <f>'Energy consumption (raw)'!K326*Lists!$H$84</f>
        <v>4286.2239387</v>
      </c>
      <c r="M376" s="179">
        <f>'Energy consumption (raw)'!L326*Lists!$H$84</f>
        <v>0</v>
      </c>
      <c r="N376" s="179">
        <f>'Energy consumption (raw)'!M326*Lists!$H$84</f>
        <v>0</v>
      </c>
      <c r="O376" s="178">
        <f t="shared" si="63"/>
        <v>4286.2239387</v>
      </c>
      <c r="P376">
        <f>'Energy consumption (raw)'!N326*Lists!$H$85</f>
        <v>0</v>
      </c>
      <c r="Q376">
        <f>'Energy consumption (raw)'!O326*Lists!$H$86</f>
        <v>0</v>
      </c>
      <c r="R376">
        <f>'Energy consumption (raw)'!P326*Lists!$H$87</f>
        <v>0</v>
      </c>
      <c r="S376">
        <f>'Energy consumption (raw)'!Q326*Lists!$H$88</f>
        <v>0</v>
      </c>
      <c r="T376">
        <f>'Energy consumption (raw)'!R326*Lists!$H$89</f>
        <v>0</v>
      </c>
      <c r="U376">
        <f>'Energy consumption (raw)'!S326*Lists!$H$90</f>
        <v>0</v>
      </c>
      <c r="V376">
        <f>'Energy consumption (raw)'!T326*Lists!$H$91</f>
        <v>0</v>
      </c>
      <c r="W376">
        <f>'Energy consumption (raw)'!U326*Lists!$H$92</f>
        <v>0</v>
      </c>
      <c r="X376">
        <f>'Energy consumption (raw)'!V326*Lists!$H$93</f>
        <v>0</v>
      </c>
      <c r="Y376">
        <f>'Energy consumption (raw)'!W326*Lists!$H$94</f>
        <v>0</v>
      </c>
      <c r="Z376">
        <f>'Energy consumption (raw)'!X326*Lists!$H$96*1000000</f>
        <v>0</v>
      </c>
      <c r="AA376">
        <f>'Energy consumption (raw)'!Y326*Lists!$H$97</f>
        <v>0</v>
      </c>
      <c r="AB376">
        <f>'Energy consumption (raw)'!Z326*Lists!$H$96</f>
        <v>0</v>
      </c>
      <c r="AC376">
        <f>'Energy consumption (raw)'!AA326*Lists!$H$98</f>
        <v>0</v>
      </c>
      <c r="AD376">
        <f>'Energy consumption (raw)'!AB326*Lists!$H$99</f>
        <v>0</v>
      </c>
      <c r="AE376">
        <f>'Energy consumption (raw)'!AC326*Lists!$H$101</f>
        <v>0</v>
      </c>
      <c r="AF376">
        <f>'Energy consumption (raw)'!AD326*Lists!$H$101</f>
        <v>0</v>
      </c>
      <c r="AG376">
        <f>'Energy consumption (raw)'!AE326*Lists!$H$101</f>
        <v>0</v>
      </c>
      <c r="AH376">
        <f>'Energy consumption (raw)'!AF326*Lists!$H$100</f>
        <v>0</v>
      </c>
      <c r="AI376" s="167">
        <f t="shared" si="64"/>
        <v>4286.2239387</v>
      </c>
      <c r="AJ376" s="179">
        <f>'Energy consumption (raw)'!AG326</f>
        <v>4286.2239387</v>
      </c>
      <c r="AK376" s="179">
        <f>'Energy consumption (raw)'!AH326</f>
        <v>4370.8</v>
      </c>
      <c r="AL376">
        <f>IF(ROUND(AI376,-3)=ROUND('Energy consumption (raw)'!AG326,-3),1,0)</f>
        <v>1</v>
      </c>
      <c r="AM376" s="179" t="str">
        <f>'Energy consumption (raw)'!AJ326</f>
        <v>3. Bac Ninh</v>
      </c>
      <c r="AN376">
        <f>VLOOKUP(AM376,Lists!$F$9:$G$71,2,FALSE)</f>
        <v>1</v>
      </c>
    </row>
    <row r="377" spans="2:40" x14ac:dyDescent="0.25">
      <c r="B377" s="65" t="str">
        <f t="shared" si="62"/>
        <v>Industry225</v>
      </c>
      <c r="C377" s="179">
        <f>'Energy consumption (raw)'!B327</f>
        <v>225</v>
      </c>
      <c r="D377" s="179">
        <f>'Energy consumption (raw)'!C327</f>
        <v>0</v>
      </c>
      <c r="E377" s="179">
        <f>'Energy consumption (raw)'!D327</f>
        <v>0</v>
      </c>
      <c r="F377" s="179" t="str">
        <f>'Energy consumption (raw)'!E327</f>
        <v>Công nghiệp</v>
      </c>
      <c r="G377" s="179" t="str">
        <f>'Energy consumption (raw)'!F327</f>
        <v>Sản xuất các sản phẩm từ kim loại</v>
      </c>
      <c r="H377" s="179" t="str">
        <f>'Energy consumption (raw)'!G327</f>
        <v>Industry</v>
      </c>
      <c r="I377" s="179" t="str">
        <f>'Energy consumption (raw)'!I327</f>
        <v>25 Manufacture of fabricated metal products, except machinery and equipment</v>
      </c>
      <c r="J377" s="179" t="str">
        <f>INDEX(Sector!$E$6:$E$46,MATCH('Energy consumption (toe)'!I377,Sector!$B$6:$B$46,FALSE))</f>
        <v>Manufacture of fabricated metal products, except machinery and equipment</v>
      </c>
      <c r="K377" s="179">
        <f>IFERROR('Energy consumption (raw)'!J327*Lists!$H$84,)</f>
        <v>1279.7251621</v>
      </c>
      <c r="L377" s="179">
        <f>'Energy consumption (raw)'!K327*Lists!$H$84</f>
        <v>1888.6320000000001</v>
      </c>
      <c r="M377" s="179">
        <f>'Energy consumption (raw)'!L327*Lists!$H$84</f>
        <v>0</v>
      </c>
      <c r="N377" s="179">
        <f>'Energy consumption (raw)'!M327*Lists!$H$84</f>
        <v>0</v>
      </c>
      <c r="O377" s="178">
        <f t="shared" si="63"/>
        <v>1888.6320000000001</v>
      </c>
      <c r="P377">
        <f>'Energy consumption (raw)'!N327*Lists!$H$85</f>
        <v>0</v>
      </c>
      <c r="Q377">
        <f>'Energy consumption (raw)'!O327*Lists!$H$86</f>
        <v>0</v>
      </c>
      <c r="R377">
        <f>'Energy consumption (raw)'!P327*Lists!$H$87</f>
        <v>0</v>
      </c>
      <c r="S377">
        <f>'Energy consumption (raw)'!Q327*Lists!$H$88</f>
        <v>0</v>
      </c>
      <c r="T377">
        <f>'Energy consumption (raw)'!R327*Lists!$H$89</f>
        <v>0</v>
      </c>
      <c r="U377">
        <f>'Energy consumption (raw)'!S327*Lists!$H$90</f>
        <v>0</v>
      </c>
      <c r="V377">
        <f>'Energy consumption (raw)'!T327*Lists!$H$91</f>
        <v>0</v>
      </c>
      <c r="W377">
        <f>'Energy consumption (raw)'!U327*Lists!$H$92</f>
        <v>0</v>
      </c>
      <c r="X377">
        <f>'Energy consumption (raw)'!V327*Lists!$H$93</f>
        <v>0</v>
      </c>
      <c r="Y377">
        <f>'Energy consumption (raw)'!W327*Lists!$H$94</f>
        <v>0</v>
      </c>
      <c r="Z377">
        <f>'Energy consumption (raw)'!X327*Lists!$H$96*1000000</f>
        <v>0</v>
      </c>
      <c r="AA377">
        <f>'Energy consumption (raw)'!Y327*Lists!$H$97</f>
        <v>0</v>
      </c>
      <c r="AB377">
        <f>'Energy consumption (raw)'!Z327*Lists!$H$96</f>
        <v>0</v>
      </c>
      <c r="AC377">
        <f>'Energy consumption (raw)'!AA327*Lists!$H$98</f>
        <v>0</v>
      </c>
      <c r="AD377">
        <f>'Energy consumption (raw)'!AB327*Lists!$H$99</f>
        <v>0</v>
      </c>
      <c r="AE377">
        <f>'Energy consumption (raw)'!AC327*Lists!$H$101</f>
        <v>0</v>
      </c>
      <c r="AF377">
        <f>'Energy consumption (raw)'!AD327*Lists!$H$101</f>
        <v>0</v>
      </c>
      <c r="AG377">
        <f>'Energy consumption (raw)'!AE327*Lists!$H$101</f>
        <v>0</v>
      </c>
      <c r="AH377">
        <f>'Energy consumption (raw)'!AF327*Lists!$H$100</f>
        <v>0</v>
      </c>
      <c r="AI377" s="167">
        <f t="shared" si="64"/>
        <v>1888.6320000000001</v>
      </c>
      <c r="AJ377" s="179">
        <f>'Energy consumption (raw)'!AG327</f>
        <v>1888.6320000000001</v>
      </c>
      <c r="AK377" s="179">
        <f>'Energy consumption (raw)'!AH327</f>
        <v>1245.8</v>
      </c>
      <c r="AL377">
        <f>IF(ROUND(AI377,-3)=ROUND('Energy consumption (raw)'!AG327,-3),1,0)</f>
        <v>1</v>
      </c>
      <c r="AM377" s="179" t="str">
        <f>'Energy consumption (raw)'!AJ327</f>
        <v>3. Bac Ninh</v>
      </c>
      <c r="AN377">
        <f>VLOOKUP(AM377,Lists!$F$9:$G$71,2,FALSE)</f>
        <v>1</v>
      </c>
    </row>
    <row r="378" spans="2:40" x14ac:dyDescent="0.25">
      <c r="B378" s="65" t="str">
        <f t="shared" si="62"/>
        <v>Industry226</v>
      </c>
      <c r="C378" s="179">
        <f>'Energy consumption (raw)'!B328</f>
        <v>226</v>
      </c>
      <c r="D378" s="179">
        <f>'Energy consumption (raw)'!C328</f>
        <v>0</v>
      </c>
      <c r="E378" s="179">
        <f>'Energy consumption (raw)'!D328</f>
        <v>0</v>
      </c>
      <c r="F378" s="179" t="str">
        <f>'Energy consumption (raw)'!E328</f>
        <v>Công nghiệp</v>
      </c>
      <c r="G378" s="179" t="str">
        <f>'Energy consumption (raw)'!F328</f>
        <v>Sản xuất giấy và các sản phẩm từ giấy</v>
      </c>
      <c r="H378" s="179" t="str">
        <f>'Energy consumption (raw)'!G328</f>
        <v>Industry</v>
      </c>
      <c r="I378" s="179" t="str">
        <f>'Energy consumption (raw)'!I328</f>
        <v>17 Manufacture of paper and paper products</v>
      </c>
      <c r="J378" s="179" t="str">
        <f>INDEX(Sector!$E$6:$E$46,MATCH('Energy consumption (toe)'!I378,Sector!$B$6:$B$46,FALSE))</f>
        <v>Manufacture of paper and paper products</v>
      </c>
      <c r="K378" s="179">
        <f>IFERROR('Energy consumption (raw)'!J328*Lists!$H$84,)</f>
        <v>0</v>
      </c>
      <c r="L378" s="179">
        <f>'Energy consumption (raw)'!K328*Lists!$H$84</f>
        <v>1115.5890000000002</v>
      </c>
      <c r="M378" s="179">
        <f>'Energy consumption (raw)'!L328*Lists!$H$84</f>
        <v>0</v>
      </c>
      <c r="N378" s="179">
        <f>'Energy consumption (raw)'!M328*Lists!$H$84</f>
        <v>0</v>
      </c>
      <c r="O378" s="178">
        <f t="shared" si="63"/>
        <v>1115.5890000000002</v>
      </c>
      <c r="P378">
        <f>'Energy consumption (raw)'!N328*Lists!$H$85</f>
        <v>0</v>
      </c>
      <c r="Q378">
        <f>'Energy consumption (raw)'!O328*Lists!$H$86</f>
        <v>0</v>
      </c>
      <c r="R378">
        <f>'Energy consumption (raw)'!P328*Lists!$H$87</f>
        <v>0</v>
      </c>
      <c r="S378">
        <f>'Energy consumption (raw)'!Q328*Lists!$H$88</f>
        <v>0</v>
      </c>
      <c r="T378">
        <f>'Energy consumption (raw)'!R328*Lists!$H$89</f>
        <v>0</v>
      </c>
      <c r="U378">
        <f>'Energy consumption (raw)'!S328*Lists!$H$90</f>
        <v>0</v>
      </c>
      <c r="V378">
        <f>'Energy consumption (raw)'!T328*Lists!$H$91</f>
        <v>0</v>
      </c>
      <c r="W378">
        <f>'Energy consumption (raw)'!U328*Lists!$H$92</f>
        <v>0</v>
      </c>
      <c r="X378">
        <f>'Energy consumption (raw)'!V328*Lists!$H$93</f>
        <v>0</v>
      </c>
      <c r="Y378">
        <f>'Energy consumption (raw)'!W328*Lists!$H$94</f>
        <v>0</v>
      </c>
      <c r="Z378">
        <f>'Energy consumption (raw)'!X328*Lists!$H$96*1000000</f>
        <v>0</v>
      </c>
      <c r="AA378">
        <f>'Energy consumption (raw)'!Y328*Lists!$H$97</f>
        <v>0</v>
      </c>
      <c r="AB378">
        <f>'Energy consumption (raw)'!Z328*Lists!$H$96</f>
        <v>0</v>
      </c>
      <c r="AC378">
        <f>'Energy consumption (raw)'!AA328*Lists!$H$98</f>
        <v>0</v>
      </c>
      <c r="AD378">
        <f>'Energy consumption (raw)'!AB328*Lists!$H$99</f>
        <v>0</v>
      </c>
      <c r="AE378">
        <f>'Energy consumption (raw)'!AC328*Lists!$H$101</f>
        <v>0</v>
      </c>
      <c r="AF378">
        <f>'Energy consumption (raw)'!AD328*Lists!$H$101</f>
        <v>0</v>
      </c>
      <c r="AG378">
        <f>'Energy consumption (raw)'!AE328*Lists!$H$101</f>
        <v>0</v>
      </c>
      <c r="AH378">
        <f>'Energy consumption (raw)'!AF328*Lists!$H$100</f>
        <v>0</v>
      </c>
      <c r="AI378" s="167">
        <f t="shared" si="64"/>
        <v>1115.5890000000002</v>
      </c>
      <c r="AJ378" s="179">
        <f>'Energy consumption (raw)'!AG328</f>
        <v>1115.5890000000002</v>
      </c>
      <c r="AK378" s="179">
        <f>'Energy consumption (raw)'!AH328</f>
        <v>1071.5</v>
      </c>
      <c r="AL378">
        <f>IF(ROUND(AI378,-3)=ROUND('Energy consumption (raw)'!AG328,-3),1,0)</f>
        <v>1</v>
      </c>
      <c r="AM378" s="179" t="str">
        <f>'Energy consumption (raw)'!AJ328</f>
        <v>3. Bac Ninh</v>
      </c>
      <c r="AN378">
        <f>VLOOKUP(AM378,Lists!$F$9:$G$71,2,FALSE)</f>
        <v>1</v>
      </c>
    </row>
    <row r="379" spans="2:40" x14ac:dyDescent="0.25">
      <c r="B379" s="65" t="str">
        <f t="shared" si="62"/>
        <v>Industry227</v>
      </c>
      <c r="C379" s="179">
        <f>'Energy consumption (raw)'!B329</f>
        <v>227</v>
      </c>
      <c r="D379" s="179">
        <f>'Energy consumption (raw)'!C329</f>
        <v>0</v>
      </c>
      <c r="E379" s="179">
        <f>'Energy consumption (raw)'!D329</f>
        <v>0</v>
      </c>
      <c r="F379" s="179" t="str">
        <f>'Energy consumption (raw)'!E329</f>
        <v>Công nghiệp</v>
      </c>
      <c r="G379" s="179" t="str">
        <f>'Energy consumption (raw)'!F329</f>
        <v>Sản xuất giấy và các sản phẩm từ giấy</v>
      </c>
      <c r="H379" s="179" t="str">
        <f>'Energy consumption (raw)'!G329</f>
        <v>Industry</v>
      </c>
      <c r="I379" s="179" t="str">
        <f>'Energy consumption (raw)'!I329</f>
        <v>17 Manufacture of paper and paper products</v>
      </c>
      <c r="J379" s="179" t="str">
        <f>INDEX(Sector!$E$6:$E$46,MATCH('Energy consumption (toe)'!I379,Sector!$B$6:$B$46,FALSE))</f>
        <v>Manufacture of paper and paper products</v>
      </c>
      <c r="K379" s="179">
        <f>IFERROR('Energy consumption (raw)'!J329*Lists!$H$84,)</f>
        <v>0</v>
      </c>
      <c r="L379" s="179">
        <f>'Energy consumption (raw)'!K329*Lists!$H$84</f>
        <v>1053.8690000000001</v>
      </c>
      <c r="M379" s="179">
        <f>'Energy consumption (raw)'!L329*Lists!$H$84</f>
        <v>0</v>
      </c>
      <c r="N379" s="179">
        <f>'Energy consumption (raw)'!M329*Lists!$H$84</f>
        <v>0</v>
      </c>
      <c r="O379" s="178">
        <f t="shared" si="63"/>
        <v>1053.8690000000001</v>
      </c>
      <c r="P379">
        <f>'Energy consumption (raw)'!N329*Lists!$H$85</f>
        <v>0</v>
      </c>
      <c r="Q379">
        <f>'Energy consumption (raw)'!O329*Lists!$H$86</f>
        <v>0</v>
      </c>
      <c r="R379">
        <f>'Energy consumption (raw)'!P329*Lists!$H$87</f>
        <v>0</v>
      </c>
      <c r="S379">
        <f>'Energy consumption (raw)'!Q329*Lists!$H$88</f>
        <v>0</v>
      </c>
      <c r="T379">
        <f>'Energy consumption (raw)'!R329*Lists!$H$89</f>
        <v>0</v>
      </c>
      <c r="U379">
        <f>'Energy consumption (raw)'!S329*Lists!$H$90</f>
        <v>0</v>
      </c>
      <c r="V379">
        <f>'Energy consumption (raw)'!T329*Lists!$H$91</f>
        <v>0</v>
      </c>
      <c r="W379">
        <f>'Energy consumption (raw)'!U329*Lists!$H$92</f>
        <v>0</v>
      </c>
      <c r="X379">
        <f>'Energy consumption (raw)'!V329*Lists!$H$93</f>
        <v>0</v>
      </c>
      <c r="Y379">
        <f>'Energy consumption (raw)'!W329*Lists!$H$94</f>
        <v>0</v>
      </c>
      <c r="Z379">
        <f>'Energy consumption (raw)'!X329*Lists!$H$96*1000000</f>
        <v>0</v>
      </c>
      <c r="AA379">
        <f>'Energy consumption (raw)'!Y329*Lists!$H$97</f>
        <v>0</v>
      </c>
      <c r="AB379">
        <f>'Energy consumption (raw)'!Z329*Lists!$H$96</f>
        <v>0</v>
      </c>
      <c r="AC379">
        <f>'Energy consumption (raw)'!AA329*Lists!$H$98</f>
        <v>0</v>
      </c>
      <c r="AD379">
        <f>'Energy consumption (raw)'!AB329*Lists!$H$99</f>
        <v>0</v>
      </c>
      <c r="AE379">
        <f>'Energy consumption (raw)'!AC329*Lists!$H$101</f>
        <v>0</v>
      </c>
      <c r="AF379">
        <f>'Energy consumption (raw)'!AD329*Lists!$H$101</f>
        <v>0</v>
      </c>
      <c r="AG379">
        <f>'Energy consumption (raw)'!AE329*Lists!$H$101</f>
        <v>0</v>
      </c>
      <c r="AH379">
        <f>'Energy consumption (raw)'!AF329*Lists!$H$100</f>
        <v>0</v>
      </c>
      <c r="AI379" s="167">
        <f t="shared" si="64"/>
        <v>1053.8690000000001</v>
      </c>
      <c r="AJ379" s="179">
        <f>'Energy consumption (raw)'!AG329</f>
        <v>1053.8690000000001</v>
      </c>
      <c r="AK379" s="179">
        <f>'Energy consumption (raw)'!AH329</f>
        <v>1021</v>
      </c>
      <c r="AL379">
        <f>IF(ROUND(AI379,-3)=ROUND('Energy consumption (raw)'!AG329,-3),1,0)</f>
        <v>1</v>
      </c>
      <c r="AM379" s="179" t="str">
        <f>'Energy consumption (raw)'!AJ329</f>
        <v>3. Bac Ninh</v>
      </c>
      <c r="AN379">
        <f>VLOOKUP(AM379,Lists!$F$9:$G$71,2,FALSE)</f>
        <v>1</v>
      </c>
    </row>
    <row r="380" spans="2:40" x14ac:dyDescent="0.25">
      <c r="B380" s="65" t="str">
        <f t="shared" si="62"/>
        <v>Industry228</v>
      </c>
      <c r="C380" s="179">
        <f>'Energy consumption (raw)'!B330</f>
        <v>228</v>
      </c>
      <c r="D380" s="179">
        <f>'Energy consumption (raw)'!C330</f>
        <v>0</v>
      </c>
      <c r="E380" s="179">
        <f>'Energy consumption (raw)'!D330</f>
        <v>0</v>
      </c>
      <c r="F380" s="179" t="str">
        <f>'Energy consumption (raw)'!E330</f>
        <v>Công nghiệp</v>
      </c>
      <c r="G380" s="179" t="str">
        <f>'Energy consumption (raw)'!F330</f>
        <v>Chế biến thực phẩm</v>
      </c>
      <c r="H380" s="179" t="str">
        <f>'Energy consumption (raw)'!G330</f>
        <v>Industry</v>
      </c>
      <c r="I380" s="179" t="str">
        <f>'Energy consumption (raw)'!I330</f>
        <v>10 Manufacture of food products</v>
      </c>
      <c r="J380" s="179" t="str">
        <f>INDEX(Sector!$E$6:$E$46,MATCH('Energy consumption (toe)'!I380,Sector!$B$6:$B$46,FALSE))</f>
        <v>Manufacture of food products</v>
      </c>
      <c r="K380" s="179">
        <f>IFERROR('Energy consumption (raw)'!J330*Lists!$H$84,)</f>
        <v>0</v>
      </c>
      <c r="L380" s="179">
        <f>'Energy consumption (raw)'!K330*Lists!$H$84</f>
        <v>1118.6750000000002</v>
      </c>
      <c r="M380" s="179">
        <f>'Energy consumption (raw)'!L330*Lists!$H$84</f>
        <v>0</v>
      </c>
      <c r="N380" s="179">
        <f>'Energy consumption (raw)'!M330*Lists!$H$84</f>
        <v>0</v>
      </c>
      <c r="O380" s="178">
        <f t="shared" si="63"/>
        <v>1118.6750000000002</v>
      </c>
      <c r="P380">
        <f>'Energy consumption (raw)'!N330*Lists!$H$85</f>
        <v>0</v>
      </c>
      <c r="Q380">
        <f>'Energy consumption (raw)'!O330*Lists!$H$86</f>
        <v>0</v>
      </c>
      <c r="R380">
        <f>'Energy consumption (raw)'!P330*Lists!$H$87</f>
        <v>0</v>
      </c>
      <c r="S380">
        <f>'Energy consumption (raw)'!Q330*Lists!$H$88</f>
        <v>0</v>
      </c>
      <c r="T380">
        <f>'Energy consumption (raw)'!R330*Lists!$H$89</f>
        <v>0</v>
      </c>
      <c r="U380">
        <f>'Energy consumption (raw)'!S330*Lists!$H$90</f>
        <v>0</v>
      </c>
      <c r="V380">
        <f>'Energy consumption (raw)'!T330*Lists!$H$91</f>
        <v>0</v>
      </c>
      <c r="W380">
        <f>'Energy consumption (raw)'!U330*Lists!$H$92</f>
        <v>0</v>
      </c>
      <c r="X380">
        <f>'Energy consumption (raw)'!V330*Lists!$H$93</f>
        <v>0</v>
      </c>
      <c r="Y380">
        <f>'Energy consumption (raw)'!W330*Lists!$H$94</f>
        <v>0</v>
      </c>
      <c r="Z380">
        <f>'Energy consumption (raw)'!X330*Lists!$H$96*1000000</f>
        <v>0</v>
      </c>
      <c r="AA380">
        <f>'Energy consumption (raw)'!Y330*Lists!$H$97</f>
        <v>0</v>
      </c>
      <c r="AB380">
        <f>'Energy consumption (raw)'!Z330*Lists!$H$96</f>
        <v>0</v>
      </c>
      <c r="AC380">
        <f>'Energy consumption (raw)'!AA330*Lists!$H$98</f>
        <v>0</v>
      </c>
      <c r="AD380">
        <f>'Energy consumption (raw)'!AB330*Lists!$H$99</f>
        <v>0</v>
      </c>
      <c r="AE380">
        <f>'Energy consumption (raw)'!AC330*Lists!$H$101</f>
        <v>0</v>
      </c>
      <c r="AF380">
        <f>'Energy consumption (raw)'!AD330*Lists!$H$101</f>
        <v>0</v>
      </c>
      <c r="AG380">
        <f>'Energy consumption (raw)'!AE330*Lists!$H$101</f>
        <v>0</v>
      </c>
      <c r="AH380">
        <f>'Energy consumption (raw)'!AF330*Lists!$H$100</f>
        <v>0</v>
      </c>
      <c r="AI380" s="167">
        <f t="shared" si="64"/>
        <v>1118.6750000000002</v>
      </c>
      <c r="AJ380" s="179">
        <f>'Energy consumption (raw)'!AG330</f>
        <v>1118.6750000000002</v>
      </c>
      <c r="AK380" s="179">
        <f>'Energy consumption (raw)'!AH330</f>
        <v>1149.4000000000001</v>
      </c>
      <c r="AL380">
        <f>IF(ROUND(AI380,-3)=ROUND('Energy consumption (raw)'!AG330,-3),1,0)</f>
        <v>1</v>
      </c>
      <c r="AM380" s="179" t="str">
        <f>'Energy consumption (raw)'!AJ330</f>
        <v>3. Bac Ninh</v>
      </c>
      <c r="AN380">
        <f>VLOOKUP(AM380,Lists!$F$9:$G$71,2,FALSE)</f>
        <v>1</v>
      </c>
    </row>
    <row r="381" spans="2:40" x14ac:dyDescent="0.25">
      <c r="B381" s="65" t="str">
        <f t="shared" ref="B381:B444" si="65">H381&amp;C381</f>
        <v>Industry229</v>
      </c>
      <c r="C381" s="179">
        <f>'Energy consumption (raw)'!B331</f>
        <v>229</v>
      </c>
      <c r="D381" s="179">
        <f>'Energy consumption (raw)'!C331</f>
        <v>0</v>
      </c>
      <c r="E381" s="179">
        <f>'Energy consumption (raw)'!D331</f>
        <v>0</v>
      </c>
      <c r="F381" s="179" t="str">
        <f>'Energy consumption (raw)'!E331</f>
        <v>Công nghiệp</v>
      </c>
      <c r="G381" s="179" t="str">
        <f>'Energy consumption (raw)'!F331</f>
        <v>Sản xuất giấy và các sản phẩm từ giấy</v>
      </c>
      <c r="H381" s="179" t="str">
        <f>'Energy consumption (raw)'!G331</f>
        <v>Industry</v>
      </c>
      <c r="I381" s="179" t="str">
        <f>'Energy consumption (raw)'!I331</f>
        <v>17 Manufacture of paper and paper products</v>
      </c>
      <c r="J381" s="179" t="str">
        <f>INDEX(Sector!$E$6:$E$46,MATCH('Energy consumption (toe)'!I381,Sector!$B$6:$B$46,FALSE))</f>
        <v>Manufacture of paper and paper products</v>
      </c>
      <c r="K381" s="179">
        <f>IFERROR('Energy consumption (raw)'!J331*Lists!$H$84,)</f>
        <v>0</v>
      </c>
      <c r="L381" s="179">
        <f>'Energy consumption (raw)'!K331*Lists!$H$84</f>
        <v>3268.0740000000001</v>
      </c>
      <c r="M381" s="179">
        <f>'Energy consumption (raw)'!L331*Lists!$H$84</f>
        <v>0</v>
      </c>
      <c r="N381" s="179">
        <f>'Energy consumption (raw)'!M331*Lists!$H$84</f>
        <v>0</v>
      </c>
      <c r="O381" s="178">
        <f t="shared" ref="O381:O444" si="66">IF(L381=0,K381,L381)</f>
        <v>3268.0740000000001</v>
      </c>
      <c r="P381">
        <f>'Energy consumption (raw)'!N331*Lists!$H$85</f>
        <v>0</v>
      </c>
      <c r="Q381">
        <f>'Energy consumption (raw)'!O331*Lists!$H$86</f>
        <v>0</v>
      </c>
      <c r="R381">
        <f>'Energy consumption (raw)'!P331*Lists!$H$87</f>
        <v>0</v>
      </c>
      <c r="S381">
        <f>'Energy consumption (raw)'!Q331*Lists!$H$88</f>
        <v>0</v>
      </c>
      <c r="T381">
        <f>'Energy consumption (raw)'!R331*Lists!$H$89</f>
        <v>0</v>
      </c>
      <c r="U381">
        <f>'Energy consumption (raw)'!S331*Lists!$H$90</f>
        <v>0</v>
      </c>
      <c r="V381">
        <f>'Energy consumption (raw)'!T331*Lists!$H$91</f>
        <v>0</v>
      </c>
      <c r="W381">
        <f>'Energy consumption (raw)'!U331*Lists!$H$92</f>
        <v>0</v>
      </c>
      <c r="X381">
        <f>'Energy consumption (raw)'!V331*Lists!$H$93</f>
        <v>0</v>
      </c>
      <c r="Y381">
        <f>'Energy consumption (raw)'!W331*Lists!$H$94</f>
        <v>0</v>
      </c>
      <c r="Z381">
        <f>'Energy consumption (raw)'!X331*Lists!$H$96*1000000</f>
        <v>0</v>
      </c>
      <c r="AA381">
        <f>'Energy consumption (raw)'!Y331*Lists!$H$97</f>
        <v>0</v>
      </c>
      <c r="AB381">
        <f>'Energy consumption (raw)'!Z331*Lists!$H$96</f>
        <v>0</v>
      </c>
      <c r="AC381">
        <f>'Energy consumption (raw)'!AA331*Lists!$H$98</f>
        <v>0</v>
      </c>
      <c r="AD381">
        <f>'Energy consumption (raw)'!AB331*Lists!$H$99</f>
        <v>0</v>
      </c>
      <c r="AE381">
        <f>'Energy consumption (raw)'!AC331*Lists!$H$101</f>
        <v>0</v>
      </c>
      <c r="AF381">
        <f>'Energy consumption (raw)'!AD331*Lists!$H$101</f>
        <v>0</v>
      </c>
      <c r="AG381">
        <f>'Energy consumption (raw)'!AE331*Lists!$H$101</f>
        <v>0</v>
      </c>
      <c r="AH381">
        <f>'Energy consumption (raw)'!AF331*Lists!$H$100</f>
        <v>0</v>
      </c>
      <c r="AI381" s="167">
        <f t="shared" ref="AI381:AI444" si="67">IF(SUM(O381:AH381)=0,AJ381,SUM(O381:AH381))</f>
        <v>3268.0740000000001</v>
      </c>
      <c r="AJ381" s="179">
        <f>'Energy consumption (raw)'!AG331</f>
        <v>3268.0740000000001</v>
      </c>
      <c r="AK381" s="179">
        <f>'Energy consumption (raw)'!AH331</f>
        <v>5493.1</v>
      </c>
      <c r="AL381">
        <f>IF(ROUND(AI381,-3)=ROUND('Energy consumption (raw)'!AG331,-3),1,0)</f>
        <v>1</v>
      </c>
      <c r="AM381" s="179" t="str">
        <f>'Energy consumption (raw)'!AJ331</f>
        <v>3. Bac Ninh</v>
      </c>
      <c r="AN381">
        <f>VLOOKUP(AM381,Lists!$F$9:$G$71,2,FALSE)</f>
        <v>1</v>
      </c>
    </row>
    <row r="382" spans="2:40" x14ac:dyDescent="0.25">
      <c r="B382" s="65" t="str">
        <f t="shared" si="65"/>
        <v>Industry230</v>
      </c>
      <c r="C382" s="179">
        <f>'Energy consumption (raw)'!B332</f>
        <v>230</v>
      </c>
      <c r="D382" s="179">
        <f>'Energy consumption (raw)'!C332</f>
        <v>0</v>
      </c>
      <c r="E382" s="179">
        <f>'Energy consumption (raw)'!D332</f>
        <v>0</v>
      </c>
      <c r="F382" s="179" t="str">
        <f>'Energy consumption (raw)'!E332</f>
        <v>Công nghiệp</v>
      </c>
      <c r="G382" s="179" t="str">
        <f>'Energy consumption (raw)'!F332</f>
        <v>Sản xuất đồ uống</v>
      </c>
      <c r="H382" s="179" t="str">
        <f>'Energy consumption (raw)'!G332</f>
        <v>Industry</v>
      </c>
      <c r="I382" s="179" t="str">
        <f>'Energy consumption (raw)'!I332</f>
        <v>11 Manufacture of beverages</v>
      </c>
      <c r="J382" s="179" t="str">
        <f>INDEX(Sector!$E$6:$E$46,MATCH('Energy consumption (toe)'!I382,Sector!$B$6:$B$46,FALSE))</f>
        <v>Manufacture of beverages</v>
      </c>
      <c r="K382" s="179">
        <f>IFERROR('Energy consumption (raw)'!J332*Lists!$H$84,)</f>
        <v>0</v>
      </c>
      <c r="L382" s="179">
        <f>'Energy consumption (raw)'!K332*Lists!$H$84</f>
        <v>1212.798</v>
      </c>
      <c r="M382" s="179">
        <f>'Energy consumption (raw)'!L332*Lists!$H$84</f>
        <v>0</v>
      </c>
      <c r="N382" s="179">
        <f>'Energy consumption (raw)'!M332*Lists!$H$84</f>
        <v>0</v>
      </c>
      <c r="O382" s="178">
        <f t="shared" si="66"/>
        <v>1212.798</v>
      </c>
      <c r="P382">
        <f>'Energy consumption (raw)'!N332*Lists!$H$85</f>
        <v>0</v>
      </c>
      <c r="Q382">
        <f>'Energy consumption (raw)'!O332*Lists!$H$86</f>
        <v>0</v>
      </c>
      <c r="R382">
        <f>'Energy consumption (raw)'!P332*Lists!$H$87</f>
        <v>0</v>
      </c>
      <c r="S382">
        <f>'Energy consumption (raw)'!Q332*Lists!$H$88</f>
        <v>0</v>
      </c>
      <c r="T382">
        <f>'Energy consumption (raw)'!R332*Lists!$H$89</f>
        <v>0</v>
      </c>
      <c r="U382">
        <f>'Energy consumption (raw)'!S332*Lists!$H$90</f>
        <v>0</v>
      </c>
      <c r="V382">
        <f>'Energy consumption (raw)'!T332*Lists!$H$91</f>
        <v>0</v>
      </c>
      <c r="W382">
        <f>'Energy consumption (raw)'!U332*Lists!$H$92</f>
        <v>0</v>
      </c>
      <c r="X382">
        <f>'Energy consumption (raw)'!V332*Lists!$H$93</f>
        <v>0</v>
      </c>
      <c r="Y382">
        <f>'Energy consumption (raw)'!W332*Lists!$H$94</f>
        <v>0</v>
      </c>
      <c r="Z382">
        <f>'Energy consumption (raw)'!X332*Lists!$H$96*1000000</f>
        <v>0</v>
      </c>
      <c r="AA382">
        <f>'Energy consumption (raw)'!Y332*Lists!$H$97</f>
        <v>0</v>
      </c>
      <c r="AB382">
        <f>'Energy consumption (raw)'!Z332*Lists!$H$96</f>
        <v>0</v>
      </c>
      <c r="AC382">
        <f>'Energy consumption (raw)'!AA332*Lists!$H$98</f>
        <v>0</v>
      </c>
      <c r="AD382">
        <f>'Energy consumption (raw)'!AB332*Lists!$H$99</f>
        <v>0</v>
      </c>
      <c r="AE382">
        <f>'Energy consumption (raw)'!AC332*Lists!$H$101</f>
        <v>0</v>
      </c>
      <c r="AF382">
        <f>'Energy consumption (raw)'!AD332*Lists!$H$101</f>
        <v>0</v>
      </c>
      <c r="AG382">
        <f>'Energy consumption (raw)'!AE332*Lists!$H$101</f>
        <v>0</v>
      </c>
      <c r="AH382">
        <f>'Energy consumption (raw)'!AF332*Lists!$H$100</f>
        <v>0</v>
      </c>
      <c r="AI382" s="167">
        <f t="shared" si="67"/>
        <v>1212.798</v>
      </c>
      <c r="AJ382" s="179">
        <f>'Energy consumption (raw)'!AG332</f>
        <v>1212.798</v>
      </c>
      <c r="AK382" s="179">
        <f>'Energy consumption (raw)'!AH332</f>
        <v>1135</v>
      </c>
      <c r="AL382">
        <f>IF(ROUND(AI382,-3)=ROUND('Energy consumption (raw)'!AG332,-3),1,0)</f>
        <v>1</v>
      </c>
      <c r="AM382" s="179" t="str">
        <f>'Energy consumption (raw)'!AJ332</f>
        <v>3. Bac Ninh</v>
      </c>
      <c r="AN382">
        <f>VLOOKUP(AM382,Lists!$F$9:$G$71,2,FALSE)</f>
        <v>1</v>
      </c>
    </row>
    <row r="383" spans="2:40" x14ac:dyDescent="0.25">
      <c r="B383" s="65" t="str">
        <f t="shared" si="65"/>
        <v>Industry231</v>
      </c>
      <c r="C383" s="179">
        <f>'Energy consumption (raw)'!B333</f>
        <v>231</v>
      </c>
      <c r="D383" s="179">
        <f>'Energy consumption (raw)'!C333</f>
        <v>0</v>
      </c>
      <c r="E383" s="179">
        <f>'Energy consumption (raw)'!D333</f>
        <v>0</v>
      </c>
      <c r="F383" s="179" t="str">
        <f>'Energy consumption (raw)'!E333</f>
        <v>Công nghiệp</v>
      </c>
      <c r="G383" s="179" t="str">
        <f>'Energy consumption (raw)'!F333</f>
        <v>Sãn xuất linh kiện điện tử</v>
      </c>
      <c r="H383" s="179" t="str">
        <f>'Energy consumption (raw)'!G333</f>
        <v>Industry</v>
      </c>
      <c r="I383" s="179" t="str">
        <f>'Energy consumption (raw)'!I333</f>
        <v>26 Manufacture of computer, electronic and optical products</v>
      </c>
      <c r="J383" s="179" t="str">
        <f>INDEX(Sector!$E$6:$E$46,MATCH('Energy consumption (toe)'!I383,Sector!$B$6:$B$46,FALSE))</f>
        <v>Manufacture of computer, electronic and optical products</v>
      </c>
      <c r="K383" s="179">
        <f>IFERROR('Energy consumption (raw)'!J333*Lists!$H$84,)</f>
        <v>0</v>
      </c>
      <c r="L383" s="179">
        <f>'Energy consumption (raw)'!K333*Lists!$H$84</f>
        <v>2960.1797682000001</v>
      </c>
      <c r="M383" s="179">
        <f>'Energy consumption (raw)'!L333*Lists!$H$84</f>
        <v>0</v>
      </c>
      <c r="N383" s="179">
        <f>'Energy consumption (raw)'!M333*Lists!$H$84</f>
        <v>0</v>
      </c>
      <c r="O383" s="178">
        <f t="shared" si="66"/>
        <v>2960.1797682000001</v>
      </c>
      <c r="P383">
        <f>'Energy consumption (raw)'!N333*Lists!$H$85</f>
        <v>0</v>
      </c>
      <c r="Q383">
        <f>'Energy consumption (raw)'!O333*Lists!$H$86</f>
        <v>0</v>
      </c>
      <c r="R383">
        <f>'Energy consumption (raw)'!P333*Lists!$H$87</f>
        <v>0</v>
      </c>
      <c r="S383">
        <f>'Energy consumption (raw)'!Q333*Lists!$H$88</f>
        <v>0</v>
      </c>
      <c r="T383">
        <f>'Energy consumption (raw)'!R333*Lists!$H$89</f>
        <v>13.42430976</v>
      </c>
      <c r="U383">
        <f>'Energy consumption (raw)'!S333*Lists!$H$90</f>
        <v>12.89728</v>
      </c>
      <c r="V383">
        <f>'Energy consumption (raw)'!T333*Lists!$H$91</f>
        <v>0</v>
      </c>
      <c r="W383">
        <f>'Energy consumption (raw)'!U333*Lists!$H$92</f>
        <v>0</v>
      </c>
      <c r="X383">
        <f>'Energy consumption (raw)'!V333*Lists!$H$93</f>
        <v>4.9077000000000002</v>
      </c>
      <c r="Y383">
        <f>'Energy consumption (raw)'!W333*Lists!$H$94</f>
        <v>0</v>
      </c>
      <c r="Z383">
        <f>'Energy consumption (raw)'!X333*Lists!$H$96*1000000</f>
        <v>0</v>
      </c>
      <c r="AA383">
        <f>'Energy consumption (raw)'!Y333*Lists!$H$97</f>
        <v>13.952000000000002</v>
      </c>
      <c r="AB383">
        <f>'Energy consumption (raw)'!Z333*Lists!$H$96</f>
        <v>0</v>
      </c>
      <c r="AC383">
        <f>'Energy consumption (raw)'!AA333*Lists!$H$98</f>
        <v>0</v>
      </c>
      <c r="AD383">
        <f>'Energy consumption (raw)'!AB333*Lists!$H$99</f>
        <v>0</v>
      </c>
      <c r="AE383">
        <f>'Energy consumption (raw)'!AC333*Lists!$H$101</f>
        <v>0</v>
      </c>
      <c r="AF383">
        <f>'Energy consumption (raw)'!AD333*Lists!$H$101</f>
        <v>0</v>
      </c>
      <c r="AG383">
        <f>'Energy consumption (raw)'!AE333*Lists!$H$101</f>
        <v>0</v>
      </c>
      <c r="AH383">
        <f>'Energy consumption (raw)'!AF333*Lists!$H$100</f>
        <v>0</v>
      </c>
      <c r="AI383" s="167">
        <f t="shared" si="67"/>
        <v>3005.3610579600008</v>
      </c>
      <c r="AJ383" s="179">
        <f>'Energy consumption (raw)'!AG333</f>
        <v>3005.3610579600008</v>
      </c>
      <c r="AK383" s="179">
        <f>'Energy consumption (raw)'!AH333</f>
        <v>1876.9</v>
      </c>
      <c r="AL383">
        <f>IF(ROUND(AI383,-3)=ROUND('Energy consumption (raw)'!AG333,-3),1,0)</f>
        <v>1</v>
      </c>
      <c r="AM383" s="179" t="str">
        <f>'Energy consumption (raw)'!AJ333</f>
        <v>3. Bac Ninh</v>
      </c>
      <c r="AN383">
        <f>VLOOKUP(AM383,Lists!$F$9:$G$71,2,FALSE)</f>
        <v>1</v>
      </c>
    </row>
    <row r="384" spans="2:40" x14ac:dyDescent="0.25">
      <c r="B384" s="65" t="str">
        <f t="shared" si="65"/>
        <v>Industry232</v>
      </c>
      <c r="C384" s="179">
        <f>'Energy consumption (raw)'!B334</f>
        <v>232</v>
      </c>
      <c r="D384" s="179">
        <f>'Energy consumption (raw)'!C334</f>
        <v>0</v>
      </c>
      <c r="E384" s="179">
        <f>'Energy consumption (raw)'!D334</f>
        <v>0</v>
      </c>
      <c r="F384" s="179" t="str">
        <f>'Energy consumption (raw)'!E334</f>
        <v>Công nghiệp</v>
      </c>
      <c r="G384" s="179" t="str">
        <f>'Energy consumption (raw)'!F334</f>
        <v>Sản xuất các sản phẩm từ cao su và nhựa</v>
      </c>
      <c r="H384" s="179" t="str">
        <f>'Energy consumption (raw)'!G334</f>
        <v>Industry</v>
      </c>
      <c r="I384" s="179" t="str">
        <f>'Energy consumption (raw)'!I334</f>
        <v>22 Manufacture of rubber and plastics products</v>
      </c>
      <c r="J384" s="179" t="str">
        <f>INDEX(Sector!$E$6:$E$46,MATCH('Energy consumption (toe)'!I384,Sector!$B$6:$B$46,FALSE))</f>
        <v>Manufacture of rubber and plastics products</v>
      </c>
      <c r="K384" s="179">
        <f>IFERROR('Energy consumption (raw)'!J334*Lists!$H$84,)</f>
        <v>1849.0696343000002</v>
      </c>
      <c r="L384" s="179">
        <f>'Energy consumption (raw)'!K334*Lists!$H$84</f>
        <v>1849.0694800000001</v>
      </c>
      <c r="M384" s="179">
        <f>'Energy consumption (raw)'!L334*Lists!$H$84</f>
        <v>0</v>
      </c>
      <c r="N384" s="179">
        <f>'Energy consumption (raw)'!M334*Lists!$H$84</f>
        <v>0</v>
      </c>
      <c r="O384" s="178">
        <f t="shared" si="66"/>
        <v>1849.0694800000001</v>
      </c>
      <c r="P384">
        <f>'Energy consumption (raw)'!N334*Lists!$H$85</f>
        <v>0</v>
      </c>
      <c r="Q384">
        <f>'Energy consumption (raw)'!O334*Lists!$H$86</f>
        <v>0</v>
      </c>
      <c r="R384">
        <f>'Energy consumption (raw)'!P334*Lists!$H$87</f>
        <v>0</v>
      </c>
      <c r="S384">
        <f>'Energy consumption (raw)'!Q334*Lists!$H$88</f>
        <v>0</v>
      </c>
      <c r="T384">
        <f>'Energy consumption (raw)'!R334*Lists!$H$89</f>
        <v>6.8340000000000005</v>
      </c>
      <c r="U384">
        <f>'Energy consumption (raw)'!S334*Lists!$H$90</f>
        <v>0</v>
      </c>
      <c r="V384">
        <f>'Energy consumption (raw)'!T334*Lists!$H$91</f>
        <v>0</v>
      </c>
      <c r="W384">
        <f>'Energy consumption (raw)'!U334*Lists!$H$92</f>
        <v>0</v>
      </c>
      <c r="X384">
        <f>'Energy consumption (raw)'!V334*Lists!$H$93</f>
        <v>5.8394700000000004</v>
      </c>
      <c r="Y384">
        <f>'Energy consumption (raw)'!W334*Lists!$H$94</f>
        <v>6.4740000000000002</v>
      </c>
      <c r="Z384">
        <f>'Energy consumption (raw)'!X334*Lists!$H$96*1000000</f>
        <v>0</v>
      </c>
      <c r="AA384">
        <f>'Energy consumption (raw)'!Y334*Lists!$H$97</f>
        <v>0</v>
      </c>
      <c r="AB384">
        <f>'Energy consumption (raw)'!Z334*Lists!$H$96</f>
        <v>0</v>
      </c>
      <c r="AC384">
        <f>'Energy consumption (raw)'!AA334*Lists!$H$98</f>
        <v>0</v>
      </c>
      <c r="AD384">
        <f>'Energy consumption (raw)'!AB334*Lists!$H$99</f>
        <v>0</v>
      </c>
      <c r="AE384">
        <f>'Energy consumption (raw)'!AC334*Lists!$H$101</f>
        <v>0</v>
      </c>
      <c r="AF384">
        <f>'Energy consumption (raw)'!AD334*Lists!$H$101</f>
        <v>0</v>
      </c>
      <c r="AG384">
        <f>'Energy consumption (raw)'!AE334*Lists!$H$101</f>
        <v>0</v>
      </c>
      <c r="AH384">
        <f>'Energy consumption (raw)'!AF334*Lists!$H$100</f>
        <v>0</v>
      </c>
      <c r="AI384" s="167">
        <f t="shared" si="67"/>
        <v>1868.21695</v>
      </c>
      <c r="AJ384" s="179">
        <f>'Energy consumption (raw)'!AG334</f>
        <v>1868.21695</v>
      </c>
      <c r="AK384" s="179">
        <f>'Energy consumption (raw)'!AH334</f>
        <v>1937.2</v>
      </c>
      <c r="AL384">
        <f>IF(ROUND(AI384,-3)=ROUND('Energy consumption (raw)'!AG334,-3),1,0)</f>
        <v>1</v>
      </c>
      <c r="AM384" s="179" t="str">
        <f>'Energy consumption (raw)'!AJ334</f>
        <v>3. Bac Ninh</v>
      </c>
      <c r="AN384">
        <f>VLOOKUP(AM384,Lists!$F$9:$G$71,2,FALSE)</f>
        <v>1</v>
      </c>
    </row>
    <row r="385" spans="2:40" x14ac:dyDescent="0.25">
      <c r="B385" s="65" t="str">
        <f t="shared" si="65"/>
        <v>Industry233</v>
      </c>
      <c r="C385" s="179">
        <f>'Energy consumption (raw)'!B335</f>
        <v>233</v>
      </c>
      <c r="D385" s="179">
        <f>'Energy consumption (raw)'!C335</f>
        <v>0</v>
      </c>
      <c r="E385" s="179">
        <f>'Energy consumption (raw)'!D335</f>
        <v>0</v>
      </c>
      <c r="F385" s="179" t="str">
        <f>'Energy consumption (raw)'!E335</f>
        <v>Công nghiệp</v>
      </c>
      <c r="G385" s="179" t="str">
        <f>'Energy consumption (raw)'!F335</f>
        <v>Sản xuất giấy và các sản phẩm từ giấy</v>
      </c>
      <c r="H385" s="179" t="str">
        <f>'Energy consumption (raw)'!G335</f>
        <v>Industry</v>
      </c>
      <c r="I385" s="179" t="str">
        <f>'Energy consumption (raw)'!I335</f>
        <v>17 Manufacture of paper and paper products</v>
      </c>
      <c r="J385" s="179" t="str">
        <f>INDEX(Sector!$E$6:$E$46,MATCH('Energy consumption (toe)'!I385,Sector!$B$6:$B$46,FALSE))</f>
        <v>Manufacture of paper and paper products</v>
      </c>
      <c r="K385" s="179">
        <f>IFERROR('Energy consumption (raw)'!J335*Lists!$H$84,)</f>
        <v>0</v>
      </c>
      <c r="L385" s="179">
        <f>'Energy consumption (raw)'!K335*Lists!$H$84</f>
        <v>2104.652</v>
      </c>
      <c r="M385" s="179">
        <f>'Energy consumption (raw)'!L335*Lists!$H$84</f>
        <v>0</v>
      </c>
      <c r="N385" s="179">
        <f>'Energy consumption (raw)'!M335*Lists!$H$84</f>
        <v>0</v>
      </c>
      <c r="O385" s="178">
        <f t="shared" si="66"/>
        <v>2104.652</v>
      </c>
      <c r="P385">
        <f>'Energy consumption (raw)'!N335*Lists!$H$85</f>
        <v>0</v>
      </c>
      <c r="Q385">
        <f>'Energy consumption (raw)'!O335*Lists!$H$86</f>
        <v>0</v>
      </c>
      <c r="R385">
        <f>'Energy consumption (raw)'!P335*Lists!$H$87</f>
        <v>0</v>
      </c>
      <c r="S385">
        <f>'Energy consumption (raw)'!Q335*Lists!$H$88</f>
        <v>0</v>
      </c>
      <c r="T385">
        <f>'Energy consumption (raw)'!R335*Lists!$H$89</f>
        <v>0</v>
      </c>
      <c r="U385">
        <f>'Energy consumption (raw)'!S335*Lists!$H$90</f>
        <v>0</v>
      </c>
      <c r="V385">
        <f>'Energy consumption (raw)'!T335*Lists!$H$91</f>
        <v>0</v>
      </c>
      <c r="W385">
        <f>'Energy consumption (raw)'!U335*Lists!$H$92</f>
        <v>0</v>
      </c>
      <c r="X385">
        <f>'Energy consumption (raw)'!V335*Lists!$H$93</f>
        <v>0</v>
      </c>
      <c r="Y385">
        <f>'Energy consumption (raw)'!W335*Lists!$H$94</f>
        <v>0</v>
      </c>
      <c r="Z385">
        <f>'Energy consumption (raw)'!X335*Lists!$H$96*1000000</f>
        <v>0</v>
      </c>
      <c r="AA385">
        <f>'Energy consumption (raw)'!Y335*Lists!$H$97</f>
        <v>0</v>
      </c>
      <c r="AB385">
        <f>'Energy consumption (raw)'!Z335*Lists!$H$96</f>
        <v>0</v>
      </c>
      <c r="AC385">
        <f>'Energy consumption (raw)'!AA335*Lists!$H$98</f>
        <v>0</v>
      </c>
      <c r="AD385">
        <f>'Energy consumption (raw)'!AB335*Lists!$H$99</f>
        <v>0</v>
      </c>
      <c r="AE385">
        <f>'Energy consumption (raw)'!AC335*Lists!$H$101</f>
        <v>0</v>
      </c>
      <c r="AF385">
        <f>'Energy consumption (raw)'!AD335*Lists!$H$101</f>
        <v>0</v>
      </c>
      <c r="AG385">
        <f>'Energy consumption (raw)'!AE335*Lists!$H$101</f>
        <v>0</v>
      </c>
      <c r="AH385">
        <f>'Energy consumption (raw)'!AF335*Lists!$H$100</f>
        <v>0</v>
      </c>
      <c r="AI385" s="167">
        <f t="shared" si="67"/>
        <v>2104.652</v>
      </c>
      <c r="AJ385" s="179">
        <f>'Energy consumption (raw)'!AG335</f>
        <v>2104.652</v>
      </c>
      <c r="AK385" s="179">
        <f>'Energy consumption (raw)'!AH335</f>
        <v>1415.1</v>
      </c>
      <c r="AL385">
        <f>IF(ROUND(AI385,-3)=ROUND('Energy consumption (raw)'!AG335,-3),1,0)</f>
        <v>1</v>
      </c>
      <c r="AM385" s="179" t="str">
        <f>'Energy consumption (raw)'!AJ335</f>
        <v>3. Bac Ninh</v>
      </c>
      <c r="AN385">
        <f>VLOOKUP(AM385,Lists!$F$9:$G$71,2,FALSE)</f>
        <v>1</v>
      </c>
    </row>
    <row r="386" spans="2:40" x14ac:dyDescent="0.25">
      <c r="B386" s="65" t="str">
        <f t="shared" si="65"/>
        <v>Industry234</v>
      </c>
      <c r="C386" s="179">
        <f>'Energy consumption (raw)'!B336</f>
        <v>234</v>
      </c>
      <c r="D386" s="179">
        <f>'Energy consumption (raw)'!C336</f>
        <v>0</v>
      </c>
      <c r="E386" s="179">
        <f>'Energy consumption (raw)'!D336</f>
        <v>0</v>
      </c>
      <c r="F386" s="179" t="str">
        <f>'Energy consumption (raw)'!E336</f>
        <v>Công nghiệp</v>
      </c>
      <c r="G386" s="179" t="str">
        <f>'Energy consumption (raw)'!F336</f>
        <v>Sản xuất trang phục nhuộm</v>
      </c>
      <c r="H386" s="179" t="str">
        <f>'Energy consumption (raw)'!G336</f>
        <v>Industry</v>
      </c>
      <c r="I386" s="179" t="str">
        <f>'Energy consumption (raw)'!I336</f>
        <v>13 Manufacture of textiles</v>
      </c>
      <c r="J386" s="179" t="str">
        <f>INDEX(Sector!$E$6:$E$46,MATCH('Energy consumption (toe)'!I386,Sector!$B$6:$B$46,FALSE))</f>
        <v>Manufacture of textiles</v>
      </c>
      <c r="K386" s="179">
        <f>IFERROR('Energy consumption (raw)'!J336*Lists!$H$84,)</f>
        <v>0</v>
      </c>
      <c r="L386" s="179">
        <f>'Energy consumption (raw)'!K336*Lists!$H$84</f>
        <v>1158.7930000000001</v>
      </c>
      <c r="M386" s="179">
        <f>'Energy consumption (raw)'!L336*Lists!$H$84</f>
        <v>0</v>
      </c>
      <c r="N386" s="179">
        <f>'Energy consumption (raw)'!M336*Lists!$H$84</f>
        <v>0</v>
      </c>
      <c r="O386" s="178">
        <f t="shared" si="66"/>
        <v>1158.7930000000001</v>
      </c>
      <c r="P386">
        <f>'Energy consumption (raw)'!N336*Lists!$H$85</f>
        <v>0</v>
      </c>
      <c r="Q386">
        <f>'Energy consumption (raw)'!O336*Lists!$H$86</f>
        <v>0</v>
      </c>
      <c r="R386">
        <f>'Energy consumption (raw)'!P336*Lists!$H$87</f>
        <v>0</v>
      </c>
      <c r="S386">
        <f>'Energy consumption (raw)'!Q336*Lists!$H$88</f>
        <v>0</v>
      </c>
      <c r="T386">
        <f>'Energy consumption (raw)'!R336*Lists!$H$89</f>
        <v>0</v>
      </c>
      <c r="U386">
        <f>'Energy consumption (raw)'!S336*Lists!$H$90</f>
        <v>0</v>
      </c>
      <c r="V386">
        <f>'Energy consumption (raw)'!T336*Lists!$H$91</f>
        <v>0</v>
      </c>
      <c r="W386">
        <f>'Energy consumption (raw)'!U336*Lists!$H$92</f>
        <v>0</v>
      </c>
      <c r="X386">
        <f>'Energy consumption (raw)'!V336*Lists!$H$93</f>
        <v>0</v>
      </c>
      <c r="Y386">
        <f>'Energy consumption (raw)'!W336*Lists!$H$94</f>
        <v>0</v>
      </c>
      <c r="Z386">
        <f>'Energy consumption (raw)'!X336*Lists!$H$96*1000000</f>
        <v>0</v>
      </c>
      <c r="AA386">
        <f>'Energy consumption (raw)'!Y336*Lists!$H$97</f>
        <v>0</v>
      </c>
      <c r="AB386">
        <f>'Energy consumption (raw)'!Z336*Lists!$H$96</f>
        <v>0</v>
      </c>
      <c r="AC386">
        <f>'Energy consumption (raw)'!AA336*Lists!$H$98</f>
        <v>0</v>
      </c>
      <c r="AD386">
        <f>'Energy consumption (raw)'!AB336*Lists!$H$99</f>
        <v>0</v>
      </c>
      <c r="AE386">
        <f>'Energy consumption (raw)'!AC336*Lists!$H$101</f>
        <v>0</v>
      </c>
      <c r="AF386">
        <f>'Energy consumption (raw)'!AD336*Lists!$H$101</f>
        <v>0</v>
      </c>
      <c r="AG386">
        <f>'Energy consumption (raw)'!AE336*Lists!$H$101</f>
        <v>0</v>
      </c>
      <c r="AH386">
        <f>'Energy consumption (raw)'!AF336*Lists!$H$100</f>
        <v>0</v>
      </c>
      <c r="AI386" s="167">
        <f t="shared" si="67"/>
        <v>1158.7930000000001</v>
      </c>
      <c r="AJ386" s="179">
        <f>'Energy consumption (raw)'!AG336</f>
        <v>1158.7930000000001</v>
      </c>
      <c r="AK386" s="179">
        <f>'Energy consumption (raw)'!AH336</f>
        <v>1163.5999999999999</v>
      </c>
      <c r="AL386">
        <f>IF(ROUND(AI386,-3)=ROUND('Energy consumption (raw)'!AG336,-3),1,0)</f>
        <v>1</v>
      </c>
      <c r="AM386" s="179" t="str">
        <f>'Energy consumption (raw)'!AJ336</f>
        <v>3. Bac Ninh</v>
      </c>
      <c r="AN386">
        <f>VLOOKUP(AM386,Lists!$F$9:$G$71,2,FALSE)</f>
        <v>1</v>
      </c>
    </row>
    <row r="387" spans="2:40" x14ac:dyDescent="0.25">
      <c r="B387" s="65" t="str">
        <f t="shared" si="65"/>
        <v>Industry235</v>
      </c>
      <c r="C387" s="179">
        <f>'Energy consumption (raw)'!B337</f>
        <v>235</v>
      </c>
      <c r="D387" s="179">
        <f>'Energy consumption (raw)'!C337</f>
        <v>0</v>
      </c>
      <c r="E387" s="179">
        <f>'Energy consumption (raw)'!D337</f>
        <v>0</v>
      </c>
      <c r="F387" s="179" t="str">
        <f>'Energy consumption (raw)'!E337</f>
        <v>Công nghiệp</v>
      </c>
      <c r="G387" s="179" t="str">
        <f>'Energy consumption (raw)'!F337</f>
        <v>Sản xuất các sản phẩm từ cao su và nhựa</v>
      </c>
      <c r="H387" s="179" t="str">
        <f>'Energy consumption (raw)'!G337</f>
        <v>Industry</v>
      </c>
      <c r="I387" s="179" t="str">
        <f>'Energy consumption (raw)'!I337</f>
        <v>22 Manufacture of rubber and plastics products</v>
      </c>
      <c r="J387" s="179" t="str">
        <f>INDEX(Sector!$E$6:$E$46,MATCH('Energy consumption (toe)'!I387,Sector!$B$6:$B$46,FALSE))</f>
        <v>Manufacture of rubber and plastics products</v>
      </c>
      <c r="K387" s="179">
        <f>IFERROR('Energy consumption (raw)'!J337*Lists!$H$84,)</f>
        <v>1280.7546517000001</v>
      </c>
      <c r="L387" s="179">
        <f>'Energy consumption (raw)'!K337*Lists!$H$84</f>
        <v>1280.7546517000001</v>
      </c>
      <c r="M387" s="179">
        <f>'Energy consumption (raw)'!L337*Lists!$H$84</f>
        <v>0</v>
      </c>
      <c r="N387" s="179">
        <f>'Energy consumption (raw)'!M337*Lists!$H$84</f>
        <v>0</v>
      </c>
      <c r="O387" s="178">
        <f t="shared" si="66"/>
        <v>1280.7546517000001</v>
      </c>
      <c r="P387">
        <f>'Energy consumption (raw)'!N337*Lists!$H$85</f>
        <v>0</v>
      </c>
      <c r="Q387">
        <f>'Energy consumption (raw)'!O337*Lists!$H$86</f>
        <v>0</v>
      </c>
      <c r="R387">
        <f>'Energy consumption (raw)'!P337*Lists!$H$87</f>
        <v>0</v>
      </c>
      <c r="S387">
        <f>'Energy consumption (raw)'!Q337*Lists!$H$88</f>
        <v>0</v>
      </c>
      <c r="T387">
        <f>'Energy consumption (raw)'!R337*Lists!$H$89</f>
        <v>0</v>
      </c>
      <c r="U387">
        <f>'Energy consumption (raw)'!S337*Lists!$H$90</f>
        <v>0</v>
      </c>
      <c r="V387">
        <f>'Energy consumption (raw)'!T337*Lists!$H$91</f>
        <v>0</v>
      </c>
      <c r="W387">
        <f>'Energy consumption (raw)'!U337*Lists!$H$92</f>
        <v>0</v>
      </c>
      <c r="X387">
        <f>'Energy consumption (raw)'!V337*Lists!$H$93</f>
        <v>0</v>
      </c>
      <c r="Y387">
        <f>'Energy consumption (raw)'!W337*Lists!$H$94</f>
        <v>0</v>
      </c>
      <c r="Z387">
        <f>'Energy consumption (raw)'!X337*Lists!$H$96*1000000</f>
        <v>0</v>
      </c>
      <c r="AA387">
        <f>'Energy consumption (raw)'!Y337*Lists!$H$97</f>
        <v>0</v>
      </c>
      <c r="AB387">
        <f>'Energy consumption (raw)'!Z337*Lists!$H$96</f>
        <v>0</v>
      </c>
      <c r="AC387">
        <f>'Energy consumption (raw)'!AA337*Lists!$H$98</f>
        <v>0</v>
      </c>
      <c r="AD387">
        <f>'Energy consumption (raw)'!AB337*Lists!$H$99</f>
        <v>0</v>
      </c>
      <c r="AE387">
        <f>'Energy consumption (raw)'!AC337*Lists!$H$101</f>
        <v>0</v>
      </c>
      <c r="AF387">
        <f>'Energy consumption (raw)'!AD337*Lists!$H$101</f>
        <v>0</v>
      </c>
      <c r="AG387">
        <f>'Energy consumption (raw)'!AE337*Lists!$H$101</f>
        <v>0</v>
      </c>
      <c r="AH387">
        <f>'Energy consumption (raw)'!AF337*Lists!$H$100</f>
        <v>0</v>
      </c>
      <c r="AI387" s="167">
        <f t="shared" si="67"/>
        <v>1280.7546517000001</v>
      </c>
      <c r="AJ387" s="179">
        <f>'Energy consumption (raw)'!AG337</f>
        <v>1280.7546517000001</v>
      </c>
      <c r="AK387" s="179">
        <f>'Energy consumption (raw)'!AH337</f>
        <v>1343.9</v>
      </c>
      <c r="AL387">
        <f>IF(ROUND(AI387,-3)=ROUND('Energy consumption (raw)'!AG337,-3),1,0)</f>
        <v>1</v>
      </c>
      <c r="AM387" s="179" t="str">
        <f>'Energy consumption (raw)'!AJ337</f>
        <v>3. Bac Ninh</v>
      </c>
      <c r="AN387">
        <f>VLOOKUP(AM387,Lists!$F$9:$G$71,2,FALSE)</f>
        <v>1</v>
      </c>
    </row>
    <row r="388" spans="2:40" x14ac:dyDescent="0.25">
      <c r="B388" s="65" t="str">
        <f t="shared" si="65"/>
        <v>Industry236</v>
      </c>
      <c r="C388" s="179">
        <f>'Energy consumption (raw)'!B338</f>
        <v>236</v>
      </c>
      <c r="D388" s="179">
        <f>'Energy consumption (raw)'!C338</f>
        <v>0</v>
      </c>
      <c r="E388" s="179">
        <f>'Energy consumption (raw)'!D338</f>
        <v>0</v>
      </c>
      <c r="F388" s="179" t="str">
        <f>'Energy consumption (raw)'!E338</f>
        <v>Công nghiệp</v>
      </c>
      <c r="G388" s="179" t="str">
        <f>'Energy consumption (raw)'!F338</f>
        <v>Sản xuất các sản phẩm từ kim loại</v>
      </c>
      <c r="H388" s="179" t="str">
        <f>'Energy consumption (raw)'!G338</f>
        <v>Industry</v>
      </c>
      <c r="I388" s="179" t="str">
        <f>'Energy consumption (raw)'!I338</f>
        <v>25 Manufacture of fabricated metal products, except machinery and equipment</v>
      </c>
      <c r="J388" s="179" t="str">
        <f>INDEX(Sector!$E$6:$E$46,MATCH('Energy consumption (toe)'!I388,Sector!$B$6:$B$46,FALSE))</f>
        <v>Manufacture of fabricated metal products, except machinery and equipment</v>
      </c>
      <c r="K388" s="179">
        <f>IFERROR('Energy consumption (raw)'!J338*Lists!$H$84,)</f>
        <v>4218.4161865000005</v>
      </c>
      <c r="L388" s="179">
        <f>'Energy consumption (raw)'!K338*Lists!$H$84</f>
        <v>4218.4169580000007</v>
      </c>
      <c r="M388" s="179">
        <f>'Energy consumption (raw)'!L338*Lists!$H$84</f>
        <v>0</v>
      </c>
      <c r="N388" s="179">
        <f>'Energy consumption (raw)'!M338*Lists!$H$84</f>
        <v>0</v>
      </c>
      <c r="O388" s="178">
        <f t="shared" si="66"/>
        <v>4218.4169580000007</v>
      </c>
      <c r="P388">
        <f>'Energy consumption (raw)'!N338*Lists!$H$85</f>
        <v>0</v>
      </c>
      <c r="Q388">
        <f>'Energy consumption (raw)'!O338*Lists!$H$86</f>
        <v>0</v>
      </c>
      <c r="R388">
        <f>'Energy consumption (raw)'!P338*Lists!$H$87</f>
        <v>0</v>
      </c>
      <c r="S388">
        <f>'Energy consumption (raw)'!Q338*Lists!$H$88</f>
        <v>0</v>
      </c>
      <c r="T388">
        <f>'Energy consumption (raw)'!R338*Lists!$H$89</f>
        <v>52.576104000000001</v>
      </c>
      <c r="U388">
        <f>'Energy consumption (raw)'!S338*Lists!$H$90</f>
        <v>50.512</v>
      </c>
      <c r="V388">
        <f>'Energy consumption (raw)'!T338*Lists!$H$91</f>
        <v>0</v>
      </c>
      <c r="W388">
        <f>'Energy consumption (raw)'!U338*Lists!$H$92</f>
        <v>0</v>
      </c>
      <c r="X388">
        <f>'Energy consumption (raw)'!V338*Lists!$H$93</f>
        <v>2.4480854999999999</v>
      </c>
      <c r="Y388">
        <f>'Energy consumption (raw)'!W338*Lists!$H$94</f>
        <v>2.7141000000000002</v>
      </c>
      <c r="Z388">
        <f>'Energy consumption (raw)'!X338*Lists!$H$96*1000000</f>
        <v>0</v>
      </c>
      <c r="AA388">
        <f>'Energy consumption (raw)'!Y338*Lists!$H$97</f>
        <v>5.696659482758621E-2</v>
      </c>
      <c r="AB388">
        <f>'Energy consumption (raw)'!Z338*Lists!$H$96</f>
        <v>2.1825000000000001E-2</v>
      </c>
      <c r="AC388">
        <f>'Energy consumption (raw)'!AA338*Lists!$H$98</f>
        <v>0</v>
      </c>
      <c r="AD388">
        <f>'Energy consumption (raw)'!AB338*Lists!$H$99</f>
        <v>0</v>
      </c>
      <c r="AE388">
        <f>'Energy consumption (raw)'!AC338*Lists!$H$101</f>
        <v>0</v>
      </c>
      <c r="AF388">
        <f>'Energy consumption (raw)'!AD338*Lists!$H$101</f>
        <v>0</v>
      </c>
      <c r="AG388">
        <f>'Energy consumption (raw)'!AE338*Lists!$H$101</f>
        <v>0</v>
      </c>
      <c r="AH388">
        <f>'Energy consumption (raw)'!AF338*Lists!$H$100</f>
        <v>0</v>
      </c>
      <c r="AI388" s="167">
        <f t="shared" si="67"/>
        <v>4326.7460390948281</v>
      </c>
      <c r="AJ388" s="179">
        <f>'Energy consumption (raw)'!AG338</f>
        <v>4374.7833050039189</v>
      </c>
      <c r="AK388" s="179">
        <f>'Energy consumption (raw)'!AH338</f>
        <v>4723.1000000000004</v>
      </c>
      <c r="AL388">
        <f>IF(ROUND(AI388,-3)=ROUND('Energy consumption (raw)'!AG338,-3),1,0)</f>
        <v>1</v>
      </c>
      <c r="AM388" s="179" t="str">
        <f>'Energy consumption (raw)'!AJ338</f>
        <v>3. Bac Ninh</v>
      </c>
      <c r="AN388">
        <f>VLOOKUP(AM388,Lists!$F$9:$G$71,2,FALSE)</f>
        <v>1</v>
      </c>
    </row>
    <row r="389" spans="2:40" x14ac:dyDescent="0.25">
      <c r="B389" s="65" t="str">
        <f t="shared" si="65"/>
        <v>Industry237</v>
      </c>
      <c r="C389" s="179">
        <f>'Energy consumption (raw)'!B339</f>
        <v>237</v>
      </c>
      <c r="D389" s="179">
        <f>'Energy consumption (raw)'!C339</f>
        <v>0</v>
      </c>
      <c r="E389" s="179">
        <f>'Energy consumption (raw)'!D339</f>
        <v>0</v>
      </c>
      <c r="F389" s="179" t="str">
        <f>'Energy consumption (raw)'!E339</f>
        <v>Công nghiệp</v>
      </c>
      <c r="G389" s="179" t="str">
        <f>'Energy consumption (raw)'!F339</f>
        <v>Sản xuất radio, thiết bị truyền thông</v>
      </c>
      <c r="H389" s="179" t="str">
        <f>'Energy consumption (raw)'!G339</f>
        <v>Industry</v>
      </c>
      <c r="I389" s="179" t="str">
        <f>'Energy consumption (raw)'!I339</f>
        <v>26 Manufacture of computer, electronic and optical products</v>
      </c>
      <c r="J389" s="179" t="str">
        <f>INDEX(Sector!$E$6:$E$46,MATCH('Energy consumption (toe)'!I389,Sector!$B$6:$B$46,FALSE))</f>
        <v>Manufacture of computer, electronic and optical products</v>
      </c>
      <c r="K389" s="179">
        <f>IFERROR('Energy consumption (raw)'!J339*Lists!$H$84,)</f>
        <v>0</v>
      </c>
      <c r="L389" s="179">
        <f>'Energy consumption (raw)'!K339*Lists!$H$84</f>
        <v>4084.3210000000004</v>
      </c>
      <c r="M389" s="179">
        <f>'Energy consumption (raw)'!L339*Lists!$H$84</f>
        <v>0</v>
      </c>
      <c r="N389" s="179">
        <f>'Energy consumption (raw)'!M339*Lists!$H$84</f>
        <v>0</v>
      </c>
      <c r="O389" s="178">
        <f t="shared" si="66"/>
        <v>4084.3210000000004</v>
      </c>
      <c r="P389">
        <f>'Energy consumption (raw)'!N339*Lists!$H$85</f>
        <v>0</v>
      </c>
      <c r="Q389">
        <f>'Energy consumption (raw)'!O339*Lists!$H$86</f>
        <v>0</v>
      </c>
      <c r="R389">
        <f>'Energy consumption (raw)'!P339*Lists!$H$87</f>
        <v>0</v>
      </c>
      <c r="S389">
        <f>'Energy consumption (raw)'!Q339*Lists!$H$88</f>
        <v>0</v>
      </c>
      <c r="T389">
        <f>'Energy consumption (raw)'!R339*Lists!$H$89</f>
        <v>0</v>
      </c>
      <c r="U389">
        <f>'Energy consumption (raw)'!S339*Lists!$H$90</f>
        <v>0</v>
      </c>
      <c r="V389">
        <f>'Energy consumption (raw)'!T339*Lists!$H$91</f>
        <v>0</v>
      </c>
      <c r="W389">
        <f>'Energy consumption (raw)'!U339*Lists!$H$92</f>
        <v>0</v>
      </c>
      <c r="X389">
        <f>'Energy consumption (raw)'!V339*Lists!$H$93</f>
        <v>0</v>
      </c>
      <c r="Y389">
        <f>'Energy consumption (raw)'!W339*Lists!$H$94</f>
        <v>0</v>
      </c>
      <c r="Z389">
        <f>'Energy consumption (raw)'!X339*Lists!$H$96*1000000</f>
        <v>0</v>
      </c>
      <c r="AA389">
        <f>'Energy consumption (raw)'!Y339*Lists!$H$97</f>
        <v>0</v>
      </c>
      <c r="AB389">
        <f>'Energy consumption (raw)'!Z339*Lists!$H$96</f>
        <v>0</v>
      </c>
      <c r="AC389">
        <f>'Energy consumption (raw)'!AA339*Lists!$H$98</f>
        <v>0</v>
      </c>
      <c r="AD389">
        <f>'Energy consumption (raw)'!AB339*Lists!$H$99</f>
        <v>0</v>
      </c>
      <c r="AE389">
        <f>'Energy consumption (raw)'!AC339*Lists!$H$101</f>
        <v>0</v>
      </c>
      <c r="AF389">
        <f>'Energy consumption (raw)'!AD339*Lists!$H$101</f>
        <v>0</v>
      </c>
      <c r="AG389">
        <f>'Energy consumption (raw)'!AE339*Lists!$H$101</f>
        <v>0</v>
      </c>
      <c r="AH389">
        <f>'Energy consumption (raw)'!AF339*Lists!$H$100</f>
        <v>0</v>
      </c>
      <c r="AI389" s="167">
        <f t="shared" si="67"/>
        <v>4084.3210000000004</v>
      </c>
      <c r="AJ389" s="179">
        <f>'Energy consumption (raw)'!AG339</f>
        <v>4084.3210000000004</v>
      </c>
      <c r="AK389" s="179">
        <f>'Energy consumption (raw)'!AH339</f>
        <v>2339.9</v>
      </c>
      <c r="AL389">
        <f>IF(ROUND(AI389,-3)=ROUND('Energy consumption (raw)'!AG339,-3),1,0)</f>
        <v>1</v>
      </c>
      <c r="AM389" s="179" t="str">
        <f>'Energy consumption (raw)'!AJ339</f>
        <v>3. Bac Ninh</v>
      </c>
      <c r="AN389">
        <f>VLOOKUP(AM389,Lists!$F$9:$G$71,2,FALSE)</f>
        <v>1</v>
      </c>
    </row>
    <row r="390" spans="2:40" x14ac:dyDescent="0.25">
      <c r="B390" s="65" t="str">
        <f t="shared" si="65"/>
        <v>Industry238</v>
      </c>
      <c r="C390" s="179">
        <f>'Energy consumption (raw)'!B340</f>
        <v>238</v>
      </c>
      <c r="D390" s="179">
        <f>'Energy consumption (raw)'!C340</f>
        <v>0</v>
      </c>
      <c r="E390" s="179">
        <f>'Energy consumption (raw)'!D340</f>
        <v>0</v>
      </c>
      <c r="F390" s="179" t="str">
        <f>'Energy consumption (raw)'!E340</f>
        <v>Công nghiệp</v>
      </c>
      <c r="G390" s="179" t="str">
        <f>'Energy consumption (raw)'!F340</f>
        <v>Sản xuất giấy và các sản phẩm từ giấy</v>
      </c>
      <c r="H390" s="179" t="str">
        <f>'Energy consumption (raw)'!G340</f>
        <v>Industry</v>
      </c>
      <c r="I390" s="179" t="str">
        <f>'Energy consumption (raw)'!I340</f>
        <v>17 Manufacture of paper and paper products</v>
      </c>
      <c r="J390" s="179" t="str">
        <f>INDEX(Sector!$E$6:$E$46,MATCH('Energy consumption (toe)'!I390,Sector!$B$6:$B$46,FALSE))</f>
        <v>Manufacture of paper and paper products</v>
      </c>
      <c r="K390" s="179">
        <f>IFERROR('Energy consumption (raw)'!J340*Lists!$H$84,)</f>
        <v>0</v>
      </c>
      <c r="L390" s="179">
        <f>'Energy consumption (raw)'!K340*Lists!$H$84</f>
        <v>1351.6680000000001</v>
      </c>
      <c r="M390" s="179">
        <f>'Energy consumption (raw)'!L340*Lists!$H$84</f>
        <v>0</v>
      </c>
      <c r="N390" s="179">
        <f>'Energy consumption (raw)'!M340*Lists!$H$84</f>
        <v>0</v>
      </c>
      <c r="O390" s="178">
        <f t="shared" si="66"/>
        <v>1351.6680000000001</v>
      </c>
      <c r="P390">
        <f>'Energy consumption (raw)'!N340*Lists!$H$85</f>
        <v>0</v>
      </c>
      <c r="Q390">
        <f>'Energy consumption (raw)'!O340*Lists!$H$86</f>
        <v>0</v>
      </c>
      <c r="R390">
        <f>'Energy consumption (raw)'!P340*Lists!$H$87</f>
        <v>0</v>
      </c>
      <c r="S390">
        <f>'Energy consumption (raw)'!Q340*Lists!$H$88</f>
        <v>0</v>
      </c>
      <c r="T390">
        <f>'Energy consumption (raw)'!R340*Lists!$H$89</f>
        <v>0</v>
      </c>
      <c r="U390">
        <f>'Energy consumption (raw)'!S340*Lists!$H$90</f>
        <v>0</v>
      </c>
      <c r="V390">
        <f>'Energy consumption (raw)'!T340*Lists!$H$91</f>
        <v>0</v>
      </c>
      <c r="W390">
        <f>'Energy consumption (raw)'!U340*Lists!$H$92</f>
        <v>0</v>
      </c>
      <c r="X390">
        <f>'Energy consumption (raw)'!V340*Lists!$H$93</f>
        <v>0</v>
      </c>
      <c r="Y390">
        <f>'Energy consumption (raw)'!W340*Lists!$H$94</f>
        <v>0</v>
      </c>
      <c r="Z390">
        <f>'Energy consumption (raw)'!X340*Lists!$H$96*1000000</f>
        <v>0</v>
      </c>
      <c r="AA390">
        <f>'Energy consumption (raw)'!Y340*Lists!$H$97</f>
        <v>0</v>
      </c>
      <c r="AB390">
        <f>'Energy consumption (raw)'!Z340*Lists!$H$96</f>
        <v>0</v>
      </c>
      <c r="AC390">
        <f>'Energy consumption (raw)'!AA340*Lists!$H$98</f>
        <v>0</v>
      </c>
      <c r="AD390">
        <f>'Energy consumption (raw)'!AB340*Lists!$H$99</f>
        <v>0</v>
      </c>
      <c r="AE390">
        <f>'Energy consumption (raw)'!AC340*Lists!$H$101</f>
        <v>0</v>
      </c>
      <c r="AF390">
        <f>'Energy consumption (raw)'!AD340*Lists!$H$101</f>
        <v>0</v>
      </c>
      <c r="AG390">
        <f>'Energy consumption (raw)'!AE340*Lists!$H$101</f>
        <v>0</v>
      </c>
      <c r="AH390">
        <f>'Energy consumption (raw)'!AF340*Lists!$H$100</f>
        <v>0</v>
      </c>
      <c r="AI390" s="167">
        <f t="shared" si="67"/>
        <v>1351.6680000000001</v>
      </c>
      <c r="AJ390" s="179">
        <f>'Energy consumption (raw)'!AG340</f>
        <v>1351.6680000000001</v>
      </c>
      <c r="AK390" s="179">
        <f>'Energy consumption (raw)'!AH340</f>
        <v>1267.5</v>
      </c>
      <c r="AL390">
        <f>IF(ROUND(AI390,-3)=ROUND('Energy consumption (raw)'!AG340,-3),1,0)</f>
        <v>1</v>
      </c>
      <c r="AM390" s="179" t="str">
        <f>'Energy consumption (raw)'!AJ340</f>
        <v>3. Bac Ninh</v>
      </c>
      <c r="AN390">
        <f>VLOOKUP(AM390,Lists!$F$9:$G$71,2,FALSE)</f>
        <v>1</v>
      </c>
    </row>
    <row r="391" spans="2:40" x14ac:dyDescent="0.25">
      <c r="B391" s="65" t="str">
        <f t="shared" si="65"/>
        <v>Industry239</v>
      </c>
      <c r="C391" s="179">
        <f>'Energy consumption (raw)'!B341</f>
        <v>239</v>
      </c>
      <c r="D391" s="179">
        <f>'Energy consumption (raw)'!C341</f>
        <v>0</v>
      </c>
      <c r="E391" s="179">
        <f>'Energy consumption (raw)'!D341</f>
        <v>0</v>
      </c>
      <c r="F391" s="179" t="str">
        <f>'Energy consumption (raw)'!E341</f>
        <v>Công nghiệp</v>
      </c>
      <c r="G391" s="179" t="str">
        <f>'Energy consumption (raw)'!F341</f>
        <v>Sản xuất các thiết bị, dụng cụ điện</v>
      </c>
      <c r="H391" s="179" t="str">
        <f>'Energy consumption (raw)'!G341</f>
        <v>Industry</v>
      </c>
      <c r="I391" s="179" t="str">
        <f>'Energy consumption (raw)'!I341</f>
        <v>27 Manufacture of electrical equipment</v>
      </c>
      <c r="J391" s="179" t="str">
        <f>INDEX(Sector!$E$6:$E$46,MATCH('Energy consumption (toe)'!I391,Sector!$B$6:$B$46,FALSE))</f>
        <v>Manufacture of electrical equipment</v>
      </c>
      <c r="K391" s="179">
        <f>IFERROR('Energy consumption (raw)'!J341*Lists!$H$84,)</f>
        <v>0</v>
      </c>
      <c r="L391" s="179">
        <f>'Energy consumption (raw)'!K341*Lists!$H$84</f>
        <v>1548.2747455000001</v>
      </c>
      <c r="M391" s="179">
        <f>'Energy consumption (raw)'!L341*Lists!$H$84</f>
        <v>0</v>
      </c>
      <c r="N391" s="179">
        <f>'Energy consumption (raw)'!M341*Lists!$H$84</f>
        <v>0</v>
      </c>
      <c r="O391" s="178">
        <f t="shared" si="66"/>
        <v>1548.2747455000001</v>
      </c>
      <c r="P391">
        <f>'Energy consumption (raw)'!N341*Lists!$H$85</f>
        <v>0</v>
      </c>
      <c r="Q391">
        <f>'Energy consumption (raw)'!O341*Lists!$H$86</f>
        <v>0</v>
      </c>
      <c r="R391">
        <f>'Energy consumption (raw)'!P341*Lists!$H$87</f>
        <v>0</v>
      </c>
      <c r="S391">
        <f>'Energy consumption (raw)'!Q341*Lists!$H$88</f>
        <v>0</v>
      </c>
      <c r="T391">
        <f>'Energy consumption (raw)'!R341*Lists!$H$89</f>
        <v>0</v>
      </c>
      <c r="U391">
        <f>'Energy consumption (raw)'!S341*Lists!$H$90</f>
        <v>0</v>
      </c>
      <c r="V391">
        <f>'Energy consumption (raw)'!T341*Lists!$H$91</f>
        <v>0</v>
      </c>
      <c r="W391">
        <f>'Energy consumption (raw)'!U341*Lists!$H$92</f>
        <v>0</v>
      </c>
      <c r="X391">
        <f>'Energy consumption (raw)'!V341*Lists!$H$93</f>
        <v>0</v>
      </c>
      <c r="Y391">
        <f>'Energy consumption (raw)'!W341*Lists!$H$94</f>
        <v>0</v>
      </c>
      <c r="Z391">
        <f>'Energy consumption (raw)'!X341*Lists!$H$96*1000000</f>
        <v>0</v>
      </c>
      <c r="AA391">
        <f>'Energy consumption (raw)'!Y341*Lists!$H$97</f>
        <v>0</v>
      </c>
      <c r="AB391">
        <f>'Energy consumption (raw)'!Z341*Lists!$H$96</f>
        <v>0</v>
      </c>
      <c r="AC391">
        <f>'Energy consumption (raw)'!AA341*Lists!$H$98</f>
        <v>0</v>
      </c>
      <c r="AD391">
        <f>'Energy consumption (raw)'!AB341*Lists!$H$99</f>
        <v>0</v>
      </c>
      <c r="AE391">
        <f>'Energy consumption (raw)'!AC341*Lists!$H$101</f>
        <v>0</v>
      </c>
      <c r="AF391">
        <f>'Energy consumption (raw)'!AD341*Lists!$H$101</f>
        <v>0</v>
      </c>
      <c r="AG391">
        <f>'Energy consumption (raw)'!AE341*Lists!$H$101</f>
        <v>0</v>
      </c>
      <c r="AH391">
        <f>'Energy consumption (raw)'!AF341*Lists!$H$100</f>
        <v>0</v>
      </c>
      <c r="AI391" s="167">
        <f t="shared" si="67"/>
        <v>1548.2747455000001</v>
      </c>
      <c r="AJ391" s="179">
        <f>'Energy consumption (raw)'!AG341</f>
        <v>1548.2747455000001</v>
      </c>
      <c r="AK391" s="179">
        <f>'Energy consumption (raw)'!AH341</f>
        <v>1429.4</v>
      </c>
      <c r="AL391">
        <f>IF(ROUND(AI391,-3)=ROUND('Energy consumption (raw)'!AG341,-3),1,0)</f>
        <v>1</v>
      </c>
      <c r="AM391" s="179" t="str">
        <f>'Energy consumption (raw)'!AJ341</f>
        <v>3. Bac Ninh</v>
      </c>
      <c r="AN391">
        <f>VLOOKUP(AM391,Lists!$F$9:$G$71,2,FALSE)</f>
        <v>1</v>
      </c>
    </row>
    <row r="392" spans="2:40" x14ac:dyDescent="0.25">
      <c r="B392" s="65" t="str">
        <f t="shared" si="65"/>
        <v>Industry240</v>
      </c>
      <c r="C392" s="179">
        <f>'Energy consumption (raw)'!B342</f>
        <v>240</v>
      </c>
      <c r="D392" s="179">
        <f>'Energy consumption (raw)'!C342</f>
        <v>0</v>
      </c>
      <c r="E392" s="179">
        <f>'Energy consumption (raw)'!D342</f>
        <v>0</v>
      </c>
      <c r="F392" s="179" t="str">
        <f>'Energy consumption (raw)'!E342</f>
        <v>Công nghiệp</v>
      </c>
      <c r="G392" s="179" t="str">
        <f>'Energy consumption (raw)'!F342</f>
        <v>Sản xuất radio, thiết bị truyền thông</v>
      </c>
      <c r="H392" s="179" t="str">
        <f>'Energy consumption (raw)'!G342</f>
        <v>Industry</v>
      </c>
      <c r="I392" s="179" t="str">
        <f>'Energy consumption (raw)'!I342</f>
        <v>26 Manufacture of computer, electronic and optical products</v>
      </c>
      <c r="J392" s="179" t="str">
        <f>INDEX(Sector!$E$6:$E$46,MATCH('Energy consumption (toe)'!I392,Sector!$B$6:$B$46,FALSE))</f>
        <v>Manufacture of computer, electronic and optical products</v>
      </c>
      <c r="K392" s="179">
        <f>IFERROR('Energy consumption (raw)'!J342*Lists!$H$84,)</f>
        <v>0</v>
      </c>
      <c r="L392" s="179">
        <f>'Energy consumption (raw)'!K342*Lists!$H$84</f>
        <v>7183.9225450000004</v>
      </c>
      <c r="M392" s="179">
        <f>'Energy consumption (raw)'!L342*Lists!$H$84</f>
        <v>0</v>
      </c>
      <c r="N392" s="179">
        <f>'Energy consumption (raw)'!M342*Lists!$H$84</f>
        <v>0</v>
      </c>
      <c r="O392" s="178">
        <f t="shared" si="66"/>
        <v>7183.9225450000004</v>
      </c>
      <c r="P392">
        <f>'Energy consumption (raw)'!N342*Lists!$H$85</f>
        <v>0</v>
      </c>
      <c r="Q392">
        <f>'Energy consumption (raw)'!O342*Lists!$H$86</f>
        <v>0</v>
      </c>
      <c r="R392">
        <f>'Energy consumption (raw)'!P342*Lists!$H$87</f>
        <v>0</v>
      </c>
      <c r="S392">
        <f>'Energy consumption (raw)'!Q342*Lists!$H$88</f>
        <v>0</v>
      </c>
      <c r="T392">
        <f>'Energy consumption (raw)'!R342*Lists!$H$89</f>
        <v>147.46956</v>
      </c>
      <c r="U392">
        <f>'Energy consumption (raw)'!S342*Lists!$H$90</f>
        <v>141.68</v>
      </c>
      <c r="V392">
        <f>'Energy consumption (raw)'!T342*Lists!$H$91</f>
        <v>0</v>
      </c>
      <c r="W392">
        <f>'Energy consumption (raw)'!U342*Lists!$H$92</f>
        <v>0</v>
      </c>
      <c r="X392">
        <f>'Energy consumption (raw)'!V342*Lists!$H$93</f>
        <v>0</v>
      </c>
      <c r="Y392">
        <f>'Energy consumption (raw)'!W342*Lists!$H$94</f>
        <v>0</v>
      </c>
      <c r="Z392">
        <f>'Energy consumption (raw)'!X342*Lists!$H$96*1000000</f>
        <v>0</v>
      </c>
      <c r="AA392">
        <f>'Energy consumption (raw)'!Y342*Lists!$H$97</f>
        <v>38.880300000000005</v>
      </c>
      <c r="AB392">
        <f>'Energy consumption (raw)'!Z342*Lists!$H$96</f>
        <v>0</v>
      </c>
      <c r="AC392">
        <f>'Energy consumption (raw)'!AA342*Lists!$H$98</f>
        <v>0</v>
      </c>
      <c r="AD392">
        <f>'Energy consumption (raw)'!AB342*Lists!$H$99</f>
        <v>0</v>
      </c>
      <c r="AE392">
        <f>'Energy consumption (raw)'!AC342*Lists!$H$101</f>
        <v>0</v>
      </c>
      <c r="AF392">
        <f>'Energy consumption (raw)'!AD342*Lists!$H$101</f>
        <v>0</v>
      </c>
      <c r="AG392">
        <f>'Energy consumption (raw)'!AE342*Lists!$H$101</f>
        <v>0</v>
      </c>
      <c r="AH392">
        <f>'Energy consumption (raw)'!AF342*Lists!$H$100</f>
        <v>0</v>
      </c>
      <c r="AI392" s="167">
        <f t="shared" si="67"/>
        <v>7511.9524050000009</v>
      </c>
      <c r="AJ392" s="179">
        <f>'Energy consumption (raw)'!AG342</f>
        <v>7511.9524050000009</v>
      </c>
      <c r="AK392" s="179">
        <f>'Energy consumption (raw)'!AH342</f>
        <v>2947</v>
      </c>
      <c r="AL392">
        <f>IF(ROUND(AI392,-3)=ROUND('Energy consumption (raw)'!AG342,-3),1,0)</f>
        <v>1</v>
      </c>
      <c r="AM392" s="179" t="str">
        <f>'Energy consumption (raw)'!AJ342</f>
        <v>3. Bac Ninh</v>
      </c>
      <c r="AN392">
        <f>VLOOKUP(AM392,Lists!$F$9:$G$71,2,FALSE)</f>
        <v>1</v>
      </c>
    </row>
    <row r="393" spans="2:40" x14ac:dyDescent="0.25">
      <c r="B393" s="65" t="str">
        <f t="shared" si="65"/>
        <v>Industry241</v>
      </c>
      <c r="C393" s="179">
        <f>'Energy consumption (raw)'!B343</f>
        <v>241</v>
      </c>
      <c r="D393" s="179">
        <f>'Energy consumption (raw)'!C343</f>
        <v>0</v>
      </c>
      <c r="E393" s="179">
        <f>'Energy consumption (raw)'!D343</f>
        <v>0</v>
      </c>
      <c r="F393" s="179" t="str">
        <f>'Energy consumption (raw)'!E343</f>
        <v>Công nghiệp</v>
      </c>
      <c r="G393" s="179" t="str">
        <f>'Energy consumption (raw)'!F343</f>
        <v>Hoạt động dịch vụ nông nghiệp</v>
      </c>
      <c r="H393" s="179" t="str">
        <f>'Energy consumption (raw)'!G343</f>
        <v>Industry</v>
      </c>
      <c r="I393" s="179" t="str">
        <f>'Energy consumption (raw)'!I343</f>
        <v>Agriculture</v>
      </c>
      <c r="J393" s="179" t="str">
        <f>INDEX(Sector!$E$6:$E$46,MATCH('Energy consumption (toe)'!I393,Sector!$B$6:$B$46,FALSE))</f>
        <v>Agriculture</v>
      </c>
      <c r="K393" s="179">
        <f>IFERROR('Energy consumption (raw)'!J343*Lists!$H$84,)</f>
        <v>0</v>
      </c>
      <c r="L393" s="179">
        <f>'Energy consumption (raw)'!K343*Lists!$H$84</f>
        <v>1089.3580000000002</v>
      </c>
      <c r="M393" s="179">
        <f>'Energy consumption (raw)'!L343*Lists!$H$84</f>
        <v>0</v>
      </c>
      <c r="N393" s="179">
        <f>'Energy consumption (raw)'!M343*Lists!$H$84</f>
        <v>0</v>
      </c>
      <c r="O393" s="178">
        <f t="shared" si="66"/>
        <v>1089.3580000000002</v>
      </c>
      <c r="P393">
        <f>'Energy consumption (raw)'!N343*Lists!$H$85</f>
        <v>0</v>
      </c>
      <c r="Q393">
        <f>'Energy consumption (raw)'!O343*Lists!$H$86</f>
        <v>0</v>
      </c>
      <c r="R393">
        <f>'Energy consumption (raw)'!P343*Lists!$H$87</f>
        <v>0</v>
      </c>
      <c r="S393">
        <f>'Energy consumption (raw)'!Q343*Lists!$H$88</f>
        <v>0</v>
      </c>
      <c r="T393">
        <f>'Energy consumption (raw)'!R343*Lists!$H$89</f>
        <v>0</v>
      </c>
      <c r="U393">
        <f>'Energy consumption (raw)'!S343*Lists!$H$90</f>
        <v>0</v>
      </c>
      <c r="V393">
        <f>'Energy consumption (raw)'!T343*Lists!$H$91</f>
        <v>0</v>
      </c>
      <c r="W393">
        <f>'Energy consumption (raw)'!U343*Lists!$H$92</f>
        <v>0</v>
      </c>
      <c r="X393">
        <f>'Energy consumption (raw)'!V343*Lists!$H$93</f>
        <v>0</v>
      </c>
      <c r="Y393">
        <f>'Energy consumption (raw)'!W343*Lists!$H$94</f>
        <v>0</v>
      </c>
      <c r="Z393">
        <f>'Energy consumption (raw)'!X343*Lists!$H$96*1000000</f>
        <v>0</v>
      </c>
      <c r="AA393">
        <f>'Energy consumption (raw)'!Y343*Lists!$H$97</f>
        <v>0</v>
      </c>
      <c r="AB393">
        <f>'Energy consumption (raw)'!Z343*Lists!$H$96</f>
        <v>0</v>
      </c>
      <c r="AC393">
        <f>'Energy consumption (raw)'!AA343*Lists!$H$98</f>
        <v>0</v>
      </c>
      <c r="AD393">
        <f>'Energy consumption (raw)'!AB343*Lists!$H$99</f>
        <v>0</v>
      </c>
      <c r="AE393">
        <f>'Energy consumption (raw)'!AC343*Lists!$H$101</f>
        <v>0</v>
      </c>
      <c r="AF393">
        <f>'Energy consumption (raw)'!AD343*Lists!$H$101</f>
        <v>0</v>
      </c>
      <c r="AG393">
        <f>'Energy consumption (raw)'!AE343*Lists!$H$101</f>
        <v>0</v>
      </c>
      <c r="AH393">
        <f>'Energy consumption (raw)'!AF343*Lists!$H$100</f>
        <v>0</v>
      </c>
      <c r="AI393" s="167">
        <f t="shared" si="67"/>
        <v>1089.3580000000002</v>
      </c>
      <c r="AJ393" s="179">
        <f>'Energy consumption (raw)'!AG343</f>
        <v>1089.3580000000002</v>
      </c>
      <c r="AK393" s="179">
        <f>'Energy consumption (raw)'!AH343</f>
        <v>1172.7</v>
      </c>
      <c r="AL393">
        <f>IF(ROUND(AI393,-3)=ROUND('Energy consumption (raw)'!AG343,-3),1,0)</f>
        <v>1</v>
      </c>
      <c r="AM393" s="179" t="str">
        <f>'Energy consumption (raw)'!AJ343</f>
        <v>3. Bac Ninh</v>
      </c>
      <c r="AN393">
        <f>VLOOKUP(AM393,Lists!$F$9:$G$71,2,FALSE)</f>
        <v>1</v>
      </c>
    </row>
    <row r="394" spans="2:40" x14ac:dyDescent="0.25">
      <c r="B394" s="65" t="str">
        <f t="shared" si="65"/>
        <v>Industry242</v>
      </c>
      <c r="C394" s="179">
        <f>'Energy consumption (raw)'!B344</f>
        <v>242</v>
      </c>
      <c r="D394" s="179">
        <f>'Energy consumption (raw)'!C344</f>
        <v>0</v>
      </c>
      <c r="E394" s="179">
        <f>'Energy consumption (raw)'!D344</f>
        <v>0</v>
      </c>
      <c r="F394" s="179" t="str">
        <f>'Energy consumption (raw)'!E344</f>
        <v>Công nghiệp</v>
      </c>
      <c r="G394" s="179" t="str">
        <f>'Energy consumption (raw)'!F344</f>
        <v>Sản xuất, kinh doanh trong ngành hàng thực phẩm</v>
      </c>
      <c r="H394" s="179" t="str">
        <f>'Energy consumption (raw)'!G344</f>
        <v>Industry</v>
      </c>
      <c r="I394" s="179" t="str">
        <f>'Energy consumption (raw)'!I344</f>
        <v>10 Manufacture of food products</v>
      </c>
      <c r="J394" s="179" t="str">
        <f>INDEX(Sector!$E$6:$E$46,MATCH('Energy consumption (toe)'!I394,Sector!$B$6:$B$46,FALSE))</f>
        <v>Manufacture of food products</v>
      </c>
      <c r="K394" s="179">
        <f>IFERROR('Energy consumption (raw)'!J344*Lists!$H$84,)</f>
        <v>0</v>
      </c>
      <c r="L394" s="179">
        <f>'Energy consumption (raw)'!K344*Lists!$H$84</f>
        <v>1237.0494853</v>
      </c>
      <c r="M394" s="179">
        <f>'Energy consumption (raw)'!L344*Lists!$H$84</f>
        <v>0</v>
      </c>
      <c r="N394" s="179">
        <f>'Energy consumption (raw)'!M344*Lists!$H$84</f>
        <v>0</v>
      </c>
      <c r="O394" s="178">
        <f t="shared" si="66"/>
        <v>1237.0494853</v>
      </c>
      <c r="P394">
        <f>'Energy consumption (raw)'!N344*Lists!$H$85</f>
        <v>0</v>
      </c>
      <c r="Q394">
        <f>'Energy consumption (raw)'!O344*Lists!$H$86</f>
        <v>0</v>
      </c>
      <c r="R394">
        <f>'Energy consumption (raw)'!P344*Lists!$H$87</f>
        <v>0</v>
      </c>
      <c r="S394">
        <f>'Energy consumption (raw)'!Q344*Lists!$H$88</f>
        <v>0</v>
      </c>
      <c r="T394">
        <f>'Energy consumption (raw)'!R344*Lists!$H$89</f>
        <v>7.1400000000000006</v>
      </c>
      <c r="U394">
        <f>'Energy consumption (raw)'!S344*Lists!$H$90</f>
        <v>0</v>
      </c>
      <c r="V394">
        <f>'Energy consumption (raw)'!T344*Lists!$H$91</f>
        <v>0</v>
      </c>
      <c r="W394">
        <f>'Energy consumption (raw)'!U344*Lists!$H$92</f>
        <v>0</v>
      </c>
      <c r="X394">
        <f>'Energy consumption (raw)'!V344*Lists!$H$93</f>
        <v>0</v>
      </c>
      <c r="Y394">
        <f>'Energy consumption (raw)'!W344*Lists!$H$94</f>
        <v>0</v>
      </c>
      <c r="Z394">
        <f>'Energy consumption (raw)'!X344*Lists!$H$96*1000000</f>
        <v>0</v>
      </c>
      <c r="AA394">
        <f>'Energy consumption (raw)'!Y344*Lists!$H$97</f>
        <v>11.772000000000002</v>
      </c>
      <c r="AB394">
        <f>'Energy consumption (raw)'!Z344*Lists!$H$96</f>
        <v>0</v>
      </c>
      <c r="AC394">
        <f>'Energy consumption (raw)'!AA344*Lists!$H$98</f>
        <v>0</v>
      </c>
      <c r="AD394">
        <f>'Energy consumption (raw)'!AB344*Lists!$H$99</f>
        <v>0</v>
      </c>
      <c r="AE394">
        <f>'Energy consumption (raw)'!AC344*Lists!$H$101</f>
        <v>0</v>
      </c>
      <c r="AF394">
        <f>'Energy consumption (raw)'!AD344*Lists!$H$101</f>
        <v>0</v>
      </c>
      <c r="AG394">
        <f>'Energy consumption (raw)'!AE344*Lists!$H$101</f>
        <v>0</v>
      </c>
      <c r="AH394">
        <f>'Energy consumption (raw)'!AF344*Lists!$H$100</f>
        <v>0</v>
      </c>
      <c r="AI394" s="167">
        <f t="shared" si="67"/>
        <v>1255.9614853</v>
      </c>
      <c r="AJ394" s="179">
        <f>'Energy consumption (raw)'!AG344</f>
        <v>1255.9614853</v>
      </c>
      <c r="AK394" s="179">
        <f>'Energy consumption (raw)'!AH344</f>
        <v>1342.4</v>
      </c>
      <c r="AL394">
        <f>IF(ROUND(AI394,-3)=ROUND('Energy consumption (raw)'!AG344,-3),1,0)</f>
        <v>1</v>
      </c>
      <c r="AM394" s="179" t="str">
        <f>'Energy consumption (raw)'!AJ344</f>
        <v>3. Bac Ninh</v>
      </c>
      <c r="AN394">
        <f>VLOOKUP(AM394,Lists!$F$9:$G$71,2,FALSE)</f>
        <v>1</v>
      </c>
    </row>
    <row r="395" spans="2:40" x14ac:dyDescent="0.25">
      <c r="B395" s="65" t="str">
        <f t="shared" si="65"/>
        <v>Industry243</v>
      </c>
      <c r="C395" s="179">
        <f>'Energy consumption (raw)'!B345</f>
        <v>243</v>
      </c>
      <c r="D395" s="179">
        <f>'Energy consumption (raw)'!C345</f>
        <v>0</v>
      </c>
      <c r="E395" s="179">
        <f>'Energy consumption (raw)'!D345</f>
        <v>0</v>
      </c>
      <c r="F395" s="179" t="str">
        <f>'Energy consumption (raw)'!E345</f>
        <v>Công nghiệp</v>
      </c>
      <c r="G395" s="179" t="str">
        <f>'Energy consumption (raw)'!F345</f>
        <v>Sản xuất bao bì từ plastic</v>
      </c>
      <c r="H395" s="179" t="str">
        <f>'Energy consumption (raw)'!G345</f>
        <v>Industry</v>
      </c>
      <c r="I395" s="179" t="str">
        <f>'Energy consumption (raw)'!I345</f>
        <v>22 Manufacture of rubber and plastics products</v>
      </c>
      <c r="J395" s="179" t="str">
        <f>INDEX(Sector!$E$6:$E$46,MATCH('Energy consumption (toe)'!I395,Sector!$B$6:$B$46,FALSE))</f>
        <v>Manufacture of rubber and plastics products</v>
      </c>
      <c r="K395" s="179">
        <f>IFERROR('Energy consumption (raw)'!J345*Lists!$H$84,)</f>
        <v>1155.5823256000001</v>
      </c>
      <c r="L395" s="179">
        <f>'Energy consumption (raw)'!K345*Lists!$H$84</f>
        <v>1155.5823256000001</v>
      </c>
      <c r="M395" s="179">
        <f>'Energy consumption (raw)'!L345*Lists!$H$84</f>
        <v>0</v>
      </c>
      <c r="N395" s="179">
        <f>'Energy consumption (raw)'!M345*Lists!$H$84</f>
        <v>0</v>
      </c>
      <c r="O395" s="178">
        <f t="shared" si="66"/>
        <v>1155.5823256000001</v>
      </c>
      <c r="P395">
        <f>'Energy consumption (raw)'!N345*Lists!$H$85</f>
        <v>0</v>
      </c>
      <c r="Q395">
        <f>'Energy consumption (raw)'!O345*Lists!$H$86</f>
        <v>0</v>
      </c>
      <c r="R395">
        <f>'Energy consumption (raw)'!P345*Lists!$H$87</f>
        <v>0</v>
      </c>
      <c r="S395">
        <f>'Energy consumption (raw)'!Q345*Lists!$H$88</f>
        <v>0</v>
      </c>
      <c r="T395">
        <f>'Energy consumption (raw)'!R345*Lists!$H$89</f>
        <v>3.06</v>
      </c>
      <c r="U395">
        <f>'Energy consumption (raw)'!S345*Lists!$H$90</f>
        <v>0</v>
      </c>
      <c r="V395">
        <f>'Energy consumption (raw)'!T345*Lists!$H$91</f>
        <v>0</v>
      </c>
      <c r="W395">
        <f>'Energy consumption (raw)'!U345*Lists!$H$92</f>
        <v>0</v>
      </c>
      <c r="X395">
        <f>'Energy consumption (raw)'!V345*Lists!$H$93</f>
        <v>4.2298724999999999</v>
      </c>
      <c r="Y395">
        <f>'Energy consumption (raw)'!W345*Lists!$H$94</f>
        <v>4.6894999999999998</v>
      </c>
      <c r="Z395">
        <f>'Energy consumption (raw)'!X345*Lists!$H$96*1000000</f>
        <v>0</v>
      </c>
      <c r="AA395">
        <f>'Energy consumption (raw)'!Y345*Lists!$H$97</f>
        <v>38.673200000000001</v>
      </c>
      <c r="AB395">
        <f>'Energy consumption (raw)'!Z345*Lists!$H$96</f>
        <v>0</v>
      </c>
      <c r="AC395">
        <f>'Energy consumption (raw)'!AA345*Lists!$H$98</f>
        <v>0</v>
      </c>
      <c r="AD395">
        <f>'Energy consumption (raw)'!AB345*Lists!$H$99</f>
        <v>0</v>
      </c>
      <c r="AE395">
        <f>'Energy consumption (raw)'!AC345*Lists!$H$101</f>
        <v>0</v>
      </c>
      <c r="AF395">
        <f>'Energy consumption (raw)'!AD345*Lists!$H$101</f>
        <v>0</v>
      </c>
      <c r="AG395">
        <f>'Energy consumption (raw)'!AE345*Lists!$H$101</f>
        <v>0</v>
      </c>
      <c r="AH395">
        <f>'Energy consumption (raw)'!AF345*Lists!$H$100</f>
        <v>0</v>
      </c>
      <c r="AI395" s="167">
        <f t="shared" si="67"/>
        <v>1206.2348981</v>
      </c>
      <c r="AJ395" s="179">
        <f>'Energy consumption (raw)'!AG345</f>
        <v>1206.2348981</v>
      </c>
      <c r="AK395" s="179">
        <f>'Energy consumption (raw)'!AH345</f>
        <v>1064.7</v>
      </c>
      <c r="AL395">
        <f>IF(ROUND(AI395,-3)=ROUND('Energy consumption (raw)'!AG345,-3),1,0)</f>
        <v>1</v>
      </c>
      <c r="AM395" s="179" t="str">
        <f>'Energy consumption (raw)'!AJ345</f>
        <v>3. Bac Ninh</v>
      </c>
      <c r="AN395">
        <f>VLOOKUP(AM395,Lists!$F$9:$G$71,2,FALSE)</f>
        <v>1</v>
      </c>
    </row>
    <row r="396" spans="2:40" x14ac:dyDescent="0.25">
      <c r="B396" s="65" t="str">
        <f t="shared" si="65"/>
        <v>Industry244</v>
      </c>
      <c r="C396" s="179">
        <f>'Energy consumption (raw)'!B346</f>
        <v>244</v>
      </c>
      <c r="D396" s="179">
        <f>'Energy consumption (raw)'!C346</f>
        <v>0</v>
      </c>
      <c r="E396" s="179">
        <f>'Energy consumption (raw)'!D346</f>
        <v>0</v>
      </c>
      <c r="F396" s="179" t="str">
        <f>'Energy consumption (raw)'!E346</f>
        <v>Công nghiệp</v>
      </c>
      <c r="G396" s="179" t="str">
        <f>'Energy consumption (raw)'!F346</f>
        <v>Sản xuất bao bì từ plastic</v>
      </c>
      <c r="H396" s="179" t="str">
        <f>'Energy consumption (raw)'!G346</f>
        <v>Industry</v>
      </c>
      <c r="I396" s="179" t="str">
        <f>'Energy consumption (raw)'!I346</f>
        <v>22 Manufacture of rubber and plastics products</v>
      </c>
      <c r="J396" s="179" t="str">
        <f>INDEX(Sector!$E$6:$E$46,MATCH('Energy consumption (toe)'!I396,Sector!$B$6:$B$46,FALSE))</f>
        <v>Manufacture of rubber and plastics products</v>
      </c>
      <c r="K396" s="179">
        <f>IFERROR('Energy consumption (raw)'!J346*Lists!$H$84,)</f>
        <v>0</v>
      </c>
      <c r="L396" s="179">
        <f>'Energy consumption (raw)'!K346*Lists!$H$84</f>
        <v>1166.508</v>
      </c>
      <c r="M396" s="179">
        <f>'Energy consumption (raw)'!L346*Lists!$H$84</f>
        <v>0</v>
      </c>
      <c r="N396" s="179">
        <f>'Energy consumption (raw)'!M346*Lists!$H$84</f>
        <v>0</v>
      </c>
      <c r="O396" s="178">
        <f t="shared" si="66"/>
        <v>1166.508</v>
      </c>
      <c r="P396">
        <f>'Energy consumption (raw)'!N346*Lists!$H$85</f>
        <v>0</v>
      </c>
      <c r="Q396">
        <f>'Energy consumption (raw)'!O346*Lists!$H$86</f>
        <v>0</v>
      </c>
      <c r="R396">
        <f>'Energy consumption (raw)'!P346*Lists!$H$87</f>
        <v>0</v>
      </c>
      <c r="S396">
        <f>'Energy consumption (raw)'!Q346*Lists!$H$88</f>
        <v>0</v>
      </c>
      <c r="T396">
        <f>'Energy consumption (raw)'!R346*Lists!$H$89</f>
        <v>0</v>
      </c>
      <c r="U396">
        <f>'Energy consumption (raw)'!S346*Lists!$H$90</f>
        <v>0</v>
      </c>
      <c r="V396">
        <f>'Energy consumption (raw)'!T346*Lists!$H$91</f>
        <v>0</v>
      </c>
      <c r="W396">
        <f>'Energy consumption (raw)'!U346*Lists!$H$92</f>
        <v>0</v>
      </c>
      <c r="X396">
        <f>'Energy consumption (raw)'!V346*Lists!$H$93</f>
        <v>0</v>
      </c>
      <c r="Y396">
        <f>'Energy consumption (raw)'!W346*Lists!$H$94</f>
        <v>0</v>
      </c>
      <c r="Z396">
        <f>'Energy consumption (raw)'!X346*Lists!$H$96*1000000</f>
        <v>0</v>
      </c>
      <c r="AA396">
        <f>'Energy consumption (raw)'!Y346*Lists!$H$97</f>
        <v>0</v>
      </c>
      <c r="AB396">
        <f>'Energy consumption (raw)'!Z346*Lists!$H$96</f>
        <v>0</v>
      </c>
      <c r="AC396">
        <f>'Energy consumption (raw)'!AA346*Lists!$H$98</f>
        <v>0</v>
      </c>
      <c r="AD396">
        <f>'Energy consumption (raw)'!AB346*Lists!$H$99</f>
        <v>0</v>
      </c>
      <c r="AE396">
        <f>'Energy consumption (raw)'!AC346*Lists!$H$101</f>
        <v>0</v>
      </c>
      <c r="AF396">
        <f>'Energy consumption (raw)'!AD346*Lists!$H$101</f>
        <v>0</v>
      </c>
      <c r="AG396">
        <f>'Energy consumption (raw)'!AE346*Lists!$H$101</f>
        <v>0</v>
      </c>
      <c r="AH396">
        <f>'Energy consumption (raw)'!AF346*Lists!$H$100</f>
        <v>0</v>
      </c>
      <c r="AI396" s="167">
        <f t="shared" si="67"/>
        <v>1166.508</v>
      </c>
      <c r="AJ396" s="179">
        <f>'Energy consumption (raw)'!AG346</f>
        <v>1166.508</v>
      </c>
      <c r="AK396" s="179">
        <f>'Energy consumption (raw)'!AH346</f>
        <v>1172.7</v>
      </c>
      <c r="AL396">
        <f>IF(ROUND(AI396,-3)=ROUND('Energy consumption (raw)'!AG346,-3),1,0)</f>
        <v>1</v>
      </c>
      <c r="AM396" s="179" t="str">
        <f>'Energy consumption (raw)'!AJ346</f>
        <v>3. Bac Ninh</v>
      </c>
      <c r="AN396">
        <f>VLOOKUP(AM396,Lists!$F$9:$G$71,2,FALSE)</f>
        <v>1</v>
      </c>
    </row>
    <row r="397" spans="2:40" x14ac:dyDescent="0.25">
      <c r="B397" s="65" t="str">
        <f t="shared" si="65"/>
        <v>Industry245</v>
      </c>
      <c r="C397" s="179">
        <f>'Energy consumption (raw)'!B347</f>
        <v>245</v>
      </c>
      <c r="D397" s="179">
        <f>'Energy consumption (raw)'!C347</f>
        <v>0</v>
      </c>
      <c r="E397" s="179">
        <f>'Energy consumption (raw)'!D347</f>
        <v>0</v>
      </c>
      <c r="F397" s="179" t="str">
        <f>'Energy consumption (raw)'!E347</f>
        <v>Công nghiệp</v>
      </c>
      <c r="G397" s="179" t="str">
        <f>'Energy consumption (raw)'!F347</f>
        <v>Sãn xuất linh kiện điện tử</v>
      </c>
      <c r="H397" s="179" t="str">
        <f>'Energy consumption (raw)'!G347</f>
        <v>Industry</v>
      </c>
      <c r="I397" s="179" t="str">
        <f>'Energy consumption (raw)'!I347</f>
        <v>26 Manufacture of computer, electronic and optical products</v>
      </c>
      <c r="J397" s="179" t="str">
        <f>INDEX(Sector!$E$6:$E$46,MATCH('Energy consumption (toe)'!I397,Sector!$B$6:$B$46,FALSE))</f>
        <v>Manufacture of computer, electronic and optical products</v>
      </c>
      <c r="K397" s="179">
        <f>IFERROR('Energy consumption (raw)'!J347*Lists!$H$84,)</f>
        <v>0</v>
      </c>
      <c r="L397" s="179">
        <f>'Energy consumption (raw)'!K347*Lists!$H$84</f>
        <v>4098.9887580000004</v>
      </c>
      <c r="M397" s="179">
        <f>'Energy consumption (raw)'!L347*Lists!$H$84</f>
        <v>0</v>
      </c>
      <c r="N397" s="179">
        <f>'Energy consumption (raw)'!M347*Lists!$H$84</f>
        <v>0</v>
      </c>
      <c r="O397" s="178">
        <f t="shared" si="66"/>
        <v>4098.9887580000004</v>
      </c>
      <c r="P397">
        <f>'Energy consumption (raw)'!N347*Lists!$H$85</f>
        <v>0</v>
      </c>
      <c r="Q397">
        <f>'Energy consumption (raw)'!O347*Lists!$H$86</f>
        <v>0</v>
      </c>
      <c r="R397">
        <f>'Energy consumption (raw)'!P347*Lists!$H$87</f>
        <v>0</v>
      </c>
      <c r="S397">
        <f>'Energy consumption (raw)'!Q347*Lists!$H$88</f>
        <v>0</v>
      </c>
      <c r="T397">
        <f>'Energy consumption (raw)'!R347*Lists!$H$89</f>
        <v>0</v>
      </c>
      <c r="U397">
        <f>'Energy consumption (raw)'!S347*Lists!$H$90</f>
        <v>0</v>
      </c>
      <c r="V397">
        <f>'Energy consumption (raw)'!T347*Lists!$H$91</f>
        <v>0</v>
      </c>
      <c r="W397">
        <f>'Energy consumption (raw)'!U347*Lists!$H$92</f>
        <v>0</v>
      </c>
      <c r="X397">
        <f>'Energy consumption (raw)'!V347*Lists!$H$93</f>
        <v>0</v>
      </c>
      <c r="Y397">
        <f>'Energy consumption (raw)'!W347*Lists!$H$94</f>
        <v>0</v>
      </c>
      <c r="Z397">
        <f>'Energy consumption (raw)'!X347*Lists!$H$96*1000000</f>
        <v>0</v>
      </c>
      <c r="AA397">
        <f>'Energy consumption (raw)'!Y347*Lists!$H$97</f>
        <v>38.640500000000003</v>
      </c>
      <c r="AB397">
        <f>'Energy consumption (raw)'!Z347*Lists!$H$96</f>
        <v>0</v>
      </c>
      <c r="AC397">
        <f>'Energy consumption (raw)'!AA347*Lists!$H$98</f>
        <v>0</v>
      </c>
      <c r="AD397">
        <f>'Energy consumption (raw)'!AB347*Lists!$H$99</f>
        <v>0</v>
      </c>
      <c r="AE397">
        <f>'Energy consumption (raw)'!AC347*Lists!$H$101</f>
        <v>0</v>
      </c>
      <c r="AF397">
        <f>'Energy consumption (raw)'!AD347*Lists!$H$101</f>
        <v>0</v>
      </c>
      <c r="AG397">
        <f>'Energy consumption (raw)'!AE347*Lists!$H$101</f>
        <v>0</v>
      </c>
      <c r="AH397">
        <f>'Energy consumption (raw)'!AF347*Lists!$H$100</f>
        <v>0</v>
      </c>
      <c r="AI397" s="167">
        <f t="shared" si="67"/>
        <v>4137.6292580000008</v>
      </c>
      <c r="AJ397" s="179">
        <f>'Energy consumption (raw)'!AG347</f>
        <v>4137.6292580000008</v>
      </c>
      <c r="AK397" s="179">
        <f>'Energy consumption (raw)'!AH347</f>
        <v>1732.6</v>
      </c>
      <c r="AL397">
        <f>IF(ROUND(AI397,-3)=ROUND('Energy consumption (raw)'!AG347,-3),1,0)</f>
        <v>1</v>
      </c>
      <c r="AM397" s="179" t="str">
        <f>'Energy consumption (raw)'!AJ347</f>
        <v>3. Bac Ninh</v>
      </c>
      <c r="AN397">
        <f>VLOOKUP(AM397,Lists!$F$9:$G$71,2,FALSE)</f>
        <v>1</v>
      </c>
    </row>
    <row r="398" spans="2:40" x14ac:dyDescent="0.25">
      <c r="B398" s="65" t="str">
        <f t="shared" si="65"/>
        <v>Industry246</v>
      </c>
      <c r="C398" s="179">
        <f>'Energy consumption (raw)'!B348</f>
        <v>246</v>
      </c>
      <c r="D398" s="179">
        <f>'Energy consumption (raw)'!C348</f>
        <v>0</v>
      </c>
      <c r="E398" s="179">
        <f>'Energy consumption (raw)'!D348</f>
        <v>0</v>
      </c>
      <c r="F398" s="179" t="str">
        <f>'Energy consumption (raw)'!E348</f>
        <v>Công nghiệp</v>
      </c>
      <c r="G398" s="179" t="str">
        <f>'Energy consumption (raw)'!F348</f>
        <v>Sản xuất bao bì từ plastic</v>
      </c>
      <c r="H398" s="179" t="str">
        <f>'Energy consumption (raw)'!G348</f>
        <v>Industry</v>
      </c>
      <c r="I398" s="179" t="str">
        <f>'Energy consumption (raw)'!I348</f>
        <v>22 Manufacture of rubber and plastics products</v>
      </c>
      <c r="J398" s="179" t="str">
        <f>INDEX(Sector!$E$6:$E$46,MATCH('Energy consumption (toe)'!I398,Sector!$B$6:$B$46,FALSE))</f>
        <v>Manufacture of rubber and plastics products</v>
      </c>
      <c r="K398" s="179">
        <f>IFERROR('Energy consumption (raw)'!J348*Lists!$H$84,)</f>
        <v>0</v>
      </c>
      <c r="L398" s="179">
        <f>'Energy consumption (raw)'!K348*Lists!$H$84</f>
        <v>1266.3647880000001</v>
      </c>
      <c r="M398" s="179">
        <f>'Energy consumption (raw)'!L348*Lists!$H$84</f>
        <v>0</v>
      </c>
      <c r="N398" s="179">
        <f>'Energy consumption (raw)'!M348*Lists!$H$84</f>
        <v>0</v>
      </c>
      <c r="O398" s="178">
        <f t="shared" si="66"/>
        <v>1266.3647880000001</v>
      </c>
      <c r="P398">
        <f>'Energy consumption (raw)'!N348*Lists!$H$85</f>
        <v>0</v>
      </c>
      <c r="Q398">
        <f>'Energy consumption (raw)'!O348*Lists!$H$86</f>
        <v>0</v>
      </c>
      <c r="R398">
        <f>'Energy consumption (raw)'!P348*Lists!$H$87</f>
        <v>0</v>
      </c>
      <c r="S398">
        <f>'Energy consumption (raw)'!Q348*Lists!$H$88</f>
        <v>0</v>
      </c>
      <c r="T398">
        <f>'Energy consumption (raw)'!R348*Lists!$H$89</f>
        <v>0</v>
      </c>
      <c r="U398">
        <f>'Energy consumption (raw)'!S348*Lists!$H$90</f>
        <v>0</v>
      </c>
      <c r="V398">
        <f>'Energy consumption (raw)'!T348*Lists!$H$91</f>
        <v>0</v>
      </c>
      <c r="W398">
        <f>'Energy consumption (raw)'!U348*Lists!$H$92</f>
        <v>0</v>
      </c>
      <c r="X398">
        <f>'Energy consumption (raw)'!V348*Lists!$H$93</f>
        <v>0</v>
      </c>
      <c r="Y398">
        <f>'Energy consumption (raw)'!W348*Lists!$H$94</f>
        <v>0</v>
      </c>
      <c r="Z398">
        <f>'Energy consumption (raw)'!X348*Lists!$H$96*1000000</f>
        <v>0</v>
      </c>
      <c r="AA398">
        <f>'Energy consumption (raw)'!Y348*Lists!$H$97</f>
        <v>0</v>
      </c>
      <c r="AB398">
        <f>'Energy consumption (raw)'!Z348*Lists!$H$96</f>
        <v>0</v>
      </c>
      <c r="AC398">
        <f>'Energy consumption (raw)'!AA348*Lists!$H$98</f>
        <v>0</v>
      </c>
      <c r="AD398">
        <f>'Energy consumption (raw)'!AB348*Lists!$H$99</f>
        <v>0</v>
      </c>
      <c r="AE398">
        <f>'Energy consumption (raw)'!AC348*Lists!$H$101</f>
        <v>0</v>
      </c>
      <c r="AF398">
        <f>'Energy consumption (raw)'!AD348*Lists!$H$101</f>
        <v>0</v>
      </c>
      <c r="AG398">
        <f>'Energy consumption (raw)'!AE348*Lists!$H$101</f>
        <v>0</v>
      </c>
      <c r="AH398">
        <f>'Energy consumption (raw)'!AF348*Lists!$H$100</f>
        <v>0</v>
      </c>
      <c r="AI398" s="167">
        <f t="shared" si="67"/>
        <v>1266.3647880000001</v>
      </c>
      <c r="AJ398" s="179">
        <f>'Energy consumption (raw)'!AG348</f>
        <v>1266.3647880000001</v>
      </c>
      <c r="AK398" s="179">
        <f>'Energy consumption (raw)'!AH348</f>
        <v>2980.5</v>
      </c>
      <c r="AL398">
        <f>IF(ROUND(AI398,-3)=ROUND('Energy consumption (raw)'!AG348,-3),1,0)</f>
        <v>1</v>
      </c>
      <c r="AM398" s="179" t="str">
        <f>'Energy consumption (raw)'!AJ348</f>
        <v>3. Bac Ninh</v>
      </c>
      <c r="AN398">
        <f>VLOOKUP(AM398,Lists!$F$9:$G$71,2,FALSE)</f>
        <v>1</v>
      </c>
    </row>
    <row r="399" spans="2:40" x14ac:dyDescent="0.25">
      <c r="B399" s="65" t="str">
        <f t="shared" si="65"/>
        <v>Industry247</v>
      </c>
      <c r="C399" s="179">
        <f>'Energy consumption (raw)'!B349</f>
        <v>247</v>
      </c>
      <c r="D399" s="179">
        <f>'Energy consumption (raw)'!C349</f>
        <v>0</v>
      </c>
      <c r="E399" s="179">
        <f>'Energy consumption (raw)'!D349</f>
        <v>0</v>
      </c>
      <c r="F399" s="179" t="str">
        <f>'Energy consumption (raw)'!E349</f>
        <v>Công nghiệp</v>
      </c>
      <c r="G399" s="179" t="str">
        <f>'Energy consumption (raw)'!F349</f>
        <v>Sản xuất dây và thiết bị dây dẫn</v>
      </c>
      <c r="H399" s="179" t="str">
        <f>'Energy consumption (raw)'!G349</f>
        <v>Industry</v>
      </c>
      <c r="I399" s="179" t="str">
        <f>'Energy consumption (raw)'!I349</f>
        <v>26 Manufacture of computer, electronic and optical products</v>
      </c>
      <c r="J399" s="179" t="str">
        <f>INDEX(Sector!$E$6:$E$46,MATCH('Energy consumption (toe)'!I399,Sector!$B$6:$B$46,FALSE))</f>
        <v>Manufacture of computer, electronic and optical products</v>
      </c>
      <c r="K399" s="179">
        <f>IFERROR('Energy consumption (raw)'!J349*Lists!$H$84,)</f>
        <v>1393.5638446</v>
      </c>
      <c r="L399" s="179">
        <f>'Energy consumption (raw)'!K349*Lists!$H$84</f>
        <v>1141.8200000000002</v>
      </c>
      <c r="M399" s="179">
        <f>'Energy consumption (raw)'!L349*Lists!$H$84</f>
        <v>0</v>
      </c>
      <c r="N399" s="179">
        <f>'Energy consumption (raw)'!M349*Lists!$H$84</f>
        <v>0</v>
      </c>
      <c r="O399" s="178">
        <f t="shared" si="66"/>
        <v>1141.8200000000002</v>
      </c>
      <c r="P399">
        <f>'Energy consumption (raw)'!N349*Lists!$H$85</f>
        <v>0</v>
      </c>
      <c r="Q399">
        <f>'Energy consumption (raw)'!O349*Lists!$H$86</f>
        <v>0</v>
      </c>
      <c r="R399">
        <f>'Energy consumption (raw)'!P349*Lists!$H$87</f>
        <v>0</v>
      </c>
      <c r="S399">
        <f>'Energy consumption (raw)'!Q349*Lists!$H$88</f>
        <v>0</v>
      </c>
      <c r="T399">
        <f>'Energy consumption (raw)'!R349*Lists!$H$89</f>
        <v>0</v>
      </c>
      <c r="U399">
        <f>'Energy consumption (raw)'!S349*Lists!$H$90</f>
        <v>0</v>
      </c>
      <c r="V399">
        <f>'Energy consumption (raw)'!T349*Lists!$H$91</f>
        <v>0</v>
      </c>
      <c r="W399">
        <f>'Energy consumption (raw)'!U349*Lists!$H$92</f>
        <v>0</v>
      </c>
      <c r="X399">
        <f>'Energy consumption (raw)'!V349*Lists!$H$93</f>
        <v>0</v>
      </c>
      <c r="Y399">
        <f>'Energy consumption (raw)'!W349*Lists!$H$94</f>
        <v>0</v>
      </c>
      <c r="Z399">
        <f>'Energy consumption (raw)'!X349*Lists!$H$96*1000000</f>
        <v>0</v>
      </c>
      <c r="AA399">
        <f>'Energy consumption (raw)'!Y349*Lists!$H$97</f>
        <v>0</v>
      </c>
      <c r="AB399">
        <f>'Energy consumption (raw)'!Z349*Lists!$H$96</f>
        <v>0</v>
      </c>
      <c r="AC399">
        <f>'Energy consumption (raw)'!AA349*Lists!$H$98</f>
        <v>0</v>
      </c>
      <c r="AD399">
        <f>'Energy consumption (raw)'!AB349*Lists!$H$99</f>
        <v>0</v>
      </c>
      <c r="AE399">
        <f>'Energy consumption (raw)'!AC349*Lists!$H$101</f>
        <v>0</v>
      </c>
      <c r="AF399">
        <f>'Energy consumption (raw)'!AD349*Lists!$H$101</f>
        <v>0</v>
      </c>
      <c r="AG399">
        <f>'Energy consumption (raw)'!AE349*Lists!$H$101</f>
        <v>0</v>
      </c>
      <c r="AH399">
        <f>'Energy consumption (raw)'!AF349*Lists!$H$100</f>
        <v>0</v>
      </c>
      <c r="AI399" s="167">
        <f t="shared" si="67"/>
        <v>1141.8200000000002</v>
      </c>
      <c r="AJ399" s="179">
        <f>'Energy consumption (raw)'!AG349</f>
        <v>1141.8200000000002</v>
      </c>
      <c r="AK399" s="179">
        <f>'Energy consumption (raw)'!AH349</f>
        <v>1382.6503599</v>
      </c>
      <c r="AL399">
        <f>IF(ROUND(AI399,-3)=ROUND('Energy consumption (raw)'!AG349,-3),1,0)</f>
        <v>1</v>
      </c>
      <c r="AM399" s="179" t="str">
        <f>'Energy consumption (raw)'!AJ349</f>
        <v>3. Bac Ninh</v>
      </c>
      <c r="AN399">
        <f>VLOOKUP(AM399,Lists!$F$9:$G$71,2,FALSE)</f>
        <v>1</v>
      </c>
    </row>
    <row r="400" spans="2:40" x14ac:dyDescent="0.25">
      <c r="B400" s="65" t="str">
        <f t="shared" si="65"/>
        <v>Industry248</v>
      </c>
      <c r="C400" s="179">
        <f>'Energy consumption (raw)'!B350</f>
        <v>248</v>
      </c>
      <c r="D400" s="179">
        <f>'Energy consumption (raw)'!C350</f>
        <v>0</v>
      </c>
      <c r="E400" s="179">
        <f>'Energy consumption (raw)'!D350</f>
        <v>0</v>
      </c>
      <c r="F400" s="179" t="str">
        <f>'Energy consumption (raw)'!E350</f>
        <v>Công nghiệp</v>
      </c>
      <c r="G400" s="179" t="str">
        <f>'Energy consumption (raw)'!F350</f>
        <v>Sản xuất thức ăn gia súc, gia cầm và thuỷ sản</v>
      </c>
      <c r="H400" s="179" t="str">
        <f>'Energy consumption (raw)'!G350</f>
        <v>Industry</v>
      </c>
      <c r="I400" s="179" t="str">
        <f>'Energy consumption (raw)'!I350</f>
        <v>10 Manufacture of food products</v>
      </c>
      <c r="J400" s="179" t="str">
        <f>INDEX(Sector!$E$6:$E$46,MATCH('Energy consumption (toe)'!I400,Sector!$B$6:$B$46,FALSE))</f>
        <v>Manufacture of food products</v>
      </c>
      <c r="K400" s="179">
        <f>IFERROR('Energy consumption (raw)'!J350*Lists!$H$84,)</f>
        <v>2100.1856322000003</v>
      </c>
      <c r="L400" s="179">
        <f>'Energy consumption (raw)'!K350*Lists!$H$84</f>
        <v>2033.6740000000002</v>
      </c>
      <c r="M400" s="179">
        <f>'Energy consumption (raw)'!L350*Lists!$H$84</f>
        <v>0</v>
      </c>
      <c r="N400" s="179">
        <f>'Energy consumption (raw)'!M350*Lists!$H$84</f>
        <v>0</v>
      </c>
      <c r="O400" s="178">
        <f t="shared" si="66"/>
        <v>2033.6740000000002</v>
      </c>
      <c r="P400">
        <f>'Energy consumption (raw)'!N350*Lists!$H$85</f>
        <v>0</v>
      </c>
      <c r="Q400">
        <f>'Energy consumption (raw)'!O350*Lists!$H$86</f>
        <v>0</v>
      </c>
      <c r="R400">
        <f>'Energy consumption (raw)'!P350*Lists!$H$87</f>
        <v>0</v>
      </c>
      <c r="S400">
        <f>'Energy consumption (raw)'!Q350*Lists!$H$88</f>
        <v>0</v>
      </c>
      <c r="T400">
        <f>'Energy consumption (raw)'!R350*Lists!$H$89</f>
        <v>0</v>
      </c>
      <c r="U400">
        <f>'Energy consumption (raw)'!S350*Lists!$H$90</f>
        <v>0</v>
      </c>
      <c r="V400">
        <f>'Energy consumption (raw)'!T350*Lists!$H$91</f>
        <v>0</v>
      </c>
      <c r="W400">
        <f>'Energy consumption (raw)'!U350*Lists!$H$92</f>
        <v>0</v>
      </c>
      <c r="X400">
        <f>'Energy consumption (raw)'!V350*Lists!$H$93</f>
        <v>0</v>
      </c>
      <c r="Y400">
        <f>'Energy consumption (raw)'!W350*Lists!$H$94</f>
        <v>0</v>
      </c>
      <c r="Z400">
        <f>'Energy consumption (raw)'!X350*Lists!$H$96*1000000</f>
        <v>0</v>
      </c>
      <c r="AA400">
        <f>'Energy consumption (raw)'!Y350*Lists!$H$97</f>
        <v>0</v>
      </c>
      <c r="AB400">
        <f>'Energy consumption (raw)'!Z350*Lists!$H$96</f>
        <v>0</v>
      </c>
      <c r="AC400">
        <f>'Energy consumption (raw)'!AA350*Lists!$H$98</f>
        <v>0</v>
      </c>
      <c r="AD400">
        <f>'Energy consumption (raw)'!AB350*Lists!$H$99</f>
        <v>0</v>
      </c>
      <c r="AE400">
        <f>'Energy consumption (raw)'!AC350*Lists!$H$101</f>
        <v>0</v>
      </c>
      <c r="AF400">
        <f>'Energy consumption (raw)'!AD350*Lists!$H$101</f>
        <v>0</v>
      </c>
      <c r="AG400">
        <f>'Energy consumption (raw)'!AE350*Lists!$H$101</f>
        <v>0</v>
      </c>
      <c r="AH400">
        <f>'Energy consumption (raw)'!AF350*Lists!$H$100</f>
        <v>0</v>
      </c>
      <c r="AI400" s="167">
        <f t="shared" si="67"/>
        <v>2033.6740000000002</v>
      </c>
      <c r="AJ400" s="179">
        <f>'Energy consumption (raw)'!AG350</f>
        <v>2033.6740000000002</v>
      </c>
      <c r="AK400" s="179">
        <f>'Energy consumption (raw)'!AH350</f>
        <v>2183.5799989000002</v>
      </c>
      <c r="AL400">
        <f>IF(ROUND(AI400,-3)=ROUND('Energy consumption (raw)'!AG350,-3),1,0)</f>
        <v>1</v>
      </c>
      <c r="AM400" s="179" t="str">
        <f>'Energy consumption (raw)'!AJ350</f>
        <v>3. Bac Ninh</v>
      </c>
      <c r="AN400">
        <f>VLOOKUP(AM400,Lists!$F$9:$G$71,2,FALSE)</f>
        <v>1</v>
      </c>
    </row>
    <row r="401" spans="2:40" x14ac:dyDescent="0.25">
      <c r="B401" s="65" t="str">
        <f t="shared" si="65"/>
        <v>Industry249</v>
      </c>
      <c r="C401" s="179">
        <f>'Energy consumption (raw)'!B351</f>
        <v>249</v>
      </c>
      <c r="D401" s="179">
        <f>'Energy consumption (raw)'!C351</f>
        <v>0</v>
      </c>
      <c r="E401" s="179">
        <f>'Energy consumption (raw)'!D351</f>
        <v>0</v>
      </c>
      <c r="F401" s="179" t="str">
        <f>'Energy consumption (raw)'!E351</f>
        <v>Công nghiệp</v>
      </c>
      <c r="G401" s="179" t="str">
        <f>'Energy consumption (raw)'!F351</f>
        <v>Sản xuất giấy và sản phẩm từ giấy</v>
      </c>
      <c r="H401" s="179" t="str">
        <f>'Energy consumption (raw)'!G351</f>
        <v>Industry</v>
      </c>
      <c r="I401" s="179" t="str">
        <f>'Energy consumption (raw)'!I351</f>
        <v>17 Manufacture of paper and paper products</v>
      </c>
      <c r="J401" s="179" t="str">
        <f>INDEX(Sector!$E$6:$E$46,MATCH('Energy consumption (toe)'!I401,Sector!$B$6:$B$46,FALSE))</f>
        <v>Manufacture of paper and paper products</v>
      </c>
      <c r="K401" s="179">
        <f>IFERROR('Energy consumption (raw)'!J351*Lists!$H$84,)</f>
        <v>0</v>
      </c>
      <c r="L401" s="179">
        <f>'Energy consumption (raw)'!K351*Lists!$H$84</f>
        <v>1533.7420000000002</v>
      </c>
      <c r="M401" s="179">
        <f>'Energy consumption (raw)'!L351*Lists!$H$84</f>
        <v>0</v>
      </c>
      <c r="N401" s="179">
        <f>'Energy consumption (raw)'!M351*Lists!$H$84</f>
        <v>0</v>
      </c>
      <c r="O401" s="178">
        <f t="shared" si="66"/>
        <v>1533.7420000000002</v>
      </c>
      <c r="P401">
        <f>'Energy consumption (raw)'!N351*Lists!$H$85</f>
        <v>0</v>
      </c>
      <c r="Q401">
        <f>'Energy consumption (raw)'!O351*Lists!$H$86</f>
        <v>0</v>
      </c>
      <c r="R401">
        <f>'Energy consumption (raw)'!P351*Lists!$H$87</f>
        <v>0</v>
      </c>
      <c r="S401">
        <f>'Energy consumption (raw)'!Q351*Lists!$H$88</f>
        <v>0</v>
      </c>
      <c r="T401">
        <f>'Energy consumption (raw)'!R351*Lists!$H$89</f>
        <v>0</v>
      </c>
      <c r="U401">
        <f>'Energy consumption (raw)'!S351*Lists!$H$90</f>
        <v>0</v>
      </c>
      <c r="V401">
        <f>'Energy consumption (raw)'!T351*Lists!$H$91</f>
        <v>0</v>
      </c>
      <c r="W401">
        <f>'Energy consumption (raw)'!U351*Lists!$H$92</f>
        <v>0</v>
      </c>
      <c r="X401">
        <f>'Energy consumption (raw)'!V351*Lists!$H$93</f>
        <v>0</v>
      </c>
      <c r="Y401">
        <f>'Energy consumption (raw)'!W351*Lists!$H$94</f>
        <v>0</v>
      </c>
      <c r="Z401">
        <f>'Energy consumption (raw)'!X351*Lists!$H$96*1000000</f>
        <v>0</v>
      </c>
      <c r="AA401">
        <f>'Energy consumption (raw)'!Y351*Lists!$H$97</f>
        <v>0</v>
      </c>
      <c r="AB401">
        <f>'Energy consumption (raw)'!Z351*Lists!$H$96</f>
        <v>0</v>
      </c>
      <c r="AC401">
        <f>'Energy consumption (raw)'!AA351*Lists!$H$98</f>
        <v>0</v>
      </c>
      <c r="AD401">
        <f>'Energy consumption (raw)'!AB351*Lists!$H$99</f>
        <v>0</v>
      </c>
      <c r="AE401">
        <f>'Energy consumption (raw)'!AC351*Lists!$H$101</f>
        <v>0</v>
      </c>
      <c r="AF401">
        <f>'Energy consumption (raw)'!AD351*Lists!$H$101</f>
        <v>0</v>
      </c>
      <c r="AG401">
        <f>'Energy consumption (raw)'!AE351*Lists!$H$101</f>
        <v>0</v>
      </c>
      <c r="AH401">
        <f>'Energy consumption (raw)'!AF351*Lists!$H$100</f>
        <v>0</v>
      </c>
      <c r="AI401" s="167">
        <f t="shared" si="67"/>
        <v>1533.7420000000002</v>
      </c>
      <c r="AJ401" s="179">
        <f>'Energy consumption (raw)'!AG351</f>
        <v>1533.7420000000002</v>
      </c>
      <c r="AK401" s="179">
        <f>'Energy consumption (raw)'!AH351</f>
        <v>1201.7791284</v>
      </c>
      <c r="AL401">
        <f>IF(ROUND(AI401,-3)=ROUND('Energy consumption (raw)'!AG351,-3),1,0)</f>
        <v>1</v>
      </c>
      <c r="AM401" s="179" t="str">
        <f>'Energy consumption (raw)'!AJ351</f>
        <v>3. Bac Ninh</v>
      </c>
      <c r="AN401">
        <f>VLOOKUP(AM401,Lists!$F$9:$G$71,2,FALSE)</f>
        <v>1</v>
      </c>
    </row>
    <row r="402" spans="2:40" x14ac:dyDescent="0.25">
      <c r="B402" s="65" t="str">
        <f t="shared" si="65"/>
        <v>Industry250</v>
      </c>
      <c r="C402" s="179">
        <f>'Energy consumption (raw)'!B352</f>
        <v>250</v>
      </c>
      <c r="D402" s="179">
        <f>'Energy consumption (raw)'!C352</f>
        <v>0</v>
      </c>
      <c r="E402" s="179">
        <f>'Energy consumption (raw)'!D352</f>
        <v>0</v>
      </c>
      <c r="F402" s="179" t="str">
        <f>'Energy consumption (raw)'!E352</f>
        <v>Công nghiệp</v>
      </c>
      <c r="G402" s="179" t="str">
        <f>'Energy consumption (raw)'!F352</f>
        <v>Sản xuất khác chưa được phân vào đâu</v>
      </c>
      <c r="H402" s="179" t="str">
        <f>'Energy consumption (raw)'!G352</f>
        <v>Industry</v>
      </c>
      <c r="I402" s="179" t="str">
        <f>'Energy consumption (raw)'!I352</f>
        <v>32 Other manufacturing</v>
      </c>
      <c r="J402" s="179" t="str">
        <f>INDEX(Sector!$E$6:$E$46,MATCH('Energy consumption (toe)'!I402,Sector!$B$6:$B$46,FALSE))</f>
        <v>Other manufacturing</v>
      </c>
      <c r="K402" s="179">
        <f>IFERROR('Energy consumption (raw)'!J352*Lists!$H$84,)</f>
        <v>637.83438469999999</v>
      </c>
      <c r="L402" s="179">
        <f>'Energy consumption (raw)'!K352*Lists!$H$84</f>
        <v>1444.248</v>
      </c>
      <c r="M402" s="179">
        <f>'Energy consumption (raw)'!L352*Lists!$H$84</f>
        <v>0</v>
      </c>
      <c r="N402" s="179">
        <f>'Energy consumption (raw)'!M352*Lists!$H$84</f>
        <v>0</v>
      </c>
      <c r="O402" s="178">
        <f t="shared" si="66"/>
        <v>1444.248</v>
      </c>
      <c r="P402">
        <f>'Energy consumption (raw)'!N352*Lists!$H$85</f>
        <v>0</v>
      </c>
      <c r="Q402">
        <f>'Energy consumption (raw)'!O352*Lists!$H$86</f>
        <v>0</v>
      </c>
      <c r="R402">
        <f>'Energy consumption (raw)'!P352*Lists!$H$87</f>
        <v>0</v>
      </c>
      <c r="S402">
        <f>'Energy consumption (raw)'!Q352*Lists!$H$88</f>
        <v>0</v>
      </c>
      <c r="T402">
        <f>'Energy consumption (raw)'!R352*Lists!$H$89</f>
        <v>0</v>
      </c>
      <c r="U402">
        <f>'Energy consumption (raw)'!S352*Lists!$H$90</f>
        <v>0</v>
      </c>
      <c r="V402">
        <f>'Energy consumption (raw)'!T352*Lists!$H$91</f>
        <v>0</v>
      </c>
      <c r="W402">
        <f>'Energy consumption (raw)'!U352*Lists!$H$92</f>
        <v>0</v>
      </c>
      <c r="X402">
        <f>'Energy consumption (raw)'!V352*Lists!$H$93</f>
        <v>0</v>
      </c>
      <c r="Y402">
        <f>'Energy consumption (raw)'!W352*Lists!$H$94</f>
        <v>0</v>
      </c>
      <c r="Z402">
        <f>'Energy consumption (raw)'!X352*Lists!$H$96*1000000</f>
        <v>0</v>
      </c>
      <c r="AA402">
        <f>'Energy consumption (raw)'!Y352*Lists!$H$97</f>
        <v>0</v>
      </c>
      <c r="AB402">
        <f>'Energy consumption (raw)'!Z352*Lists!$H$96</f>
        <v>0</v>
      </c>
      <c r="AC402">
        <f>'Energy consumption (raw)'!AA352*Lists!$H$98</f>
        <v>0</v>
      </c>
      <c r="AD402">
        <f>'Energy consumption (raw)'!AB352*Lists!$H$99</f>
        <v>0</v>
      </c>
      <c r="AE402">
        <f>'Energy consumption (raw)'!AC352*Lists!$H$101</f>
        <v>0</v>
      </c>
      <c r="AF402">
        <f>'Energy consumption (raw)'!AD352*Lists!$H$101</f>
        <v>0</v>
      </c>
      <c r="AG402">
        <f>'Energy consumption (raw)'!AE352*Lists!$H$101</f>
        <v>0</v>
      </c>
      <c r="AH402">
        <f>'Energy consumption (raw)'!AF352*Lists!$H$100</f>
        <v>0</v>
      </c>
      <c r="AI402" s="167">
        <f t="shared" si="67"/>
        <v>1444.248</v>
      </c>
      <c r="AJ402" s="179">
        <f>'Energy consumption (raw)'!AG352</f>
        <v>1444.248</v>
      </c>
      <c r="AK402" s="179">
        <f>'Energy consumption (raw)'!AH352</f>
        <v>1524.4724275000001</v>
      </c>
      <c r="AL402">
        <f>IF(ROUND(AI402,-3)=ROUND('Energy consumption (raw)'!AG352,-3),1,0)</f>
        <v>1</v>
      </c>
      <c r="AM402" s="179" t="str">
        <f>'Energy consumption (raw)'!AJ352</f>
        <v>3. Bac Ninh</v>
      </c>
      <c r="AN402">
        <f>VLOOKUP(AM402,Lists!$F$9:$G$71,2,FALSE)</f>
        <v>1</v>
      </c>
    </row>
    <row r="403" spans="2:40" x14ac:dyDescent="0.25">
      <c r="B403" s="65" t="str">
        <f t="shared" si="65"/>
        <v>Industry251</v>
      </c>
      <c r="C403" s="179">
        <f>'Energy consumption (raw)'!B353</f>
        <v>251</v>
      </c>
      <c r="D403" s="179">
        <f>'Energy consumption (raw)'!C353</f>
        <v>0</v>
      </c>
      <c r="E403" s="179">
        <f>'Energy consumption (raw)'!D353</f>
        <v>0</v>
      </c>
      <c r="F403" s="179" t="str">
        <f>'Energy consumption (raw)'!E353</f>
        <v>Công nghiệp</v>
      </c>
      <c r="G403" s="179" t="str">
        <f>'Energy consumption (raw)'!F353</f>
        <v>Sản xuất khác chưa được phân vào đâu</v>
      </c>
      <c r="H403" s="179" t="str">
        <f>'Energy consumption (raw)'!G353</f>
        <v>Industry</v>
      </c>
      <c r="I403" s="179" t="str">
        <f>'Energy consumption (raw)'!I353</f>
        <v>32 Other manufacturing</v>
      </c>
      <c r="J403" s="179" t="str">
        <f>INDEX(Sector!$E$6:$E$46,MATCH('Energy consumption (toe)'!I403,Sector!$B$6:$B$46,FALSE))</f>
        <v>Other manufacturing</v>
      </c>
      <c r="K403" s="179">
        <f>IFERROR('Energy consumption (raw)'!J353*Lists!$H$84,)</f>
        <v>1358.8792105</v>
      </c>
      <c r="L403" s="179">
        <f>'Energy consumption (raw)'!K353*Lists!$H$84</f>
        <v>1300.749</v>
      </c>
      <c r="M403" s="179">
        <f>'Energy consumption (raw)'!L353*Lists!$H$84</f>
        <v>0</v>
      </c>
      <c r="N403" s="179">
        <f>'Energy consumption (raw)'!M353*Lists!$H$84</f>
        <v>0</v>
      </c>
      <c r="O403" s="178">
        <f t="shared" si="66"/>
        <v>1300.749</v>
      </c>
      <c r="P403">
        <f>'Energy consumption (raw)'!N353*Lists!$H$85</f>
        <v>0</v>
      </c>
      <c r="Q403">
        <f>'Energy consumption (raw)'!O353*Lists!$H$86</f>
        <v>0</v>
      </c>
      <c r="R403">
        <f>'Energy consumption (raw)'!P353*Lists!$H$87</f>
        <v>0</v>
      </c>
      <c r="S403">
        <f>'Energy consumption (raw)'!Q353*Lists!$H$88</f>
        <v>0</v>
      </c>
      <c r="T403">
        <f>'Energy consumption (raw)'!R353*Lists!$H$89</f>
        <v>0</v>
      </c>
      <c r="U403">
        <f>'Energy consumption (raw)'!S353*Lists!$H$90</f>
        <v>0</v>
      </c>
      <c r="V403">
        <f>'Energy consumption (raw)'!T353*Lists!$H$91</f>
        <v>0</v>
      </c>
      <c r="W403">
        <f>'Energy consumption (raw)'!U353*Lists!$H$92</f>
        <v>0</v>
      </c>
      <c r="X403">
        <f>'Energy consumption (raw)'!V353*Lists!$H$93</f>
        <v>0</v>
      </c>
      <c r="Y403">
        <f>'Energy consumption (raw)'!W353*Lists!$H$94</f>
        <v>0</v>
      </c>
      <c r="Z403">
        <f>'Energy consumption (raw)'!X353*Lists!$H$96*1000000</f>
        <v>0</v>
      </c>
      <c r="AA403">
        <f>'Energy consumption (raw)'!Y353*Lists!$H$97</f>
        <v>0</v>
      </c>
      <c r="AB403">
        <f>'Energy consumption (raw)'!Z353*Lists!$H$96</f>
        <v>0</v>
      </c>
      <c r="AC403">
        <f>'Energy consumption (raw)'!AA353*Lists!$H$98</f>
        <v>0</v>
      </c>
      <c r="AD403">
        <f>'Energy consumption (raw)'!AB353*Lists!$H$99</f>
        <v>0</v>
      </c>
      <c r="AE403">
        <f>'Energy consumption (raw)'!AC353*Lists!$H$101</f>
        <v>0</v>
      </c>
      <c r="AF403">
        <f>'Energy consumption (raw)'!AD353*Lists!$H$101</f>
        <v>0</v>
      </c>
      <c r="AG403">
        <f>'Energy consumption (raw)'!AE353*Lists!$H$101</f>
        <v>0</v>
      </c>
      <c r="AH403">
        <f>'Energy consumption (raw)'!AF353*Lists!$H$100</f>
        <v>0</v>
      </c>
      <c r="AI403" s="167">
        <f t="shared" si="67"/>
        <v>1300.749</v>
      </c>
      <c r="AJ403" s="179">
        <f>'Energy consumption (raw)'!AG353</f>
        <v>1300.749</v>
      </c>
      <c r="AK403" s="179">
        <f>'Energy consumption (raw)'!AH353</f>
        <v>1503.7306500000002</v>
      </c>
      <c r="AL403">
        <f>IF(ROUND(AI403,-3)=ROUND('Energy consumption (raw)'!AG353,-3),1,0)</f>
        <v>1</v>
      </c>
      <c r="AM403" s="179" t="str">
        <f>'Energy consumption (raw)'!AJ353</f>
        <v>3. Bac Ninh</v>
      </c>
      <c r="AN403">
        <f>VLOOKUP(AM403,Lists!$F$9:$G$71,2,FALSE)</f>
        <v>1</v>
      </c>
    </row>
    <row r="404" spans="2:40" x14ac:dyDescent="0.25">
      <c r="B404" s="65" t="str">
        <f t="shared" si="65"/>
        <v>Industry252</v>
      </c>
      <c r="C404" s="179">
        <f>'Energy consumption (raw)'!B354</f>
        <v>252</v>
      </c>
      <c r="D404" s="179">
        <f>'Energy consumption (raw)'!C354</f>
        <v>0</v>
      </c>
      <c r="E404" s="179">
        <f>'Energy consumption (raw)'!D354</f>
        <v>0</v>
      </c>
      <c r="F404" s="179" t="str">
        <f>'Energy consumption (raw)'!E354</f>
        <v>Công nghiệp</v>
      </c>
      <c r="G404" s="179" t="str">
        <f>'Energy consumption (raw)'!F354</f>
        <v>Sãn xuất linh kiện điện tử</v>
      </c>
      <c r="H404" s="179" t="str">
        <f>'Energy consumption (raw)'!G354</f>
        <v>Industry</v>
      </c>
      <c r="I404" s="179" t="str">
        <f>'Energy consumption (raw)'!I354</f>
        <v>26 Manufacture of computer, electronic and optical products</v>
      </c>
      <c r="J404" s="179" t="str">
        <f>INDEX(Sector!$E$6:$E$46,MATCH('Energy consumption (toe)'!I404,Sector!$B$6:$B$46,FALSE))</f>
        <v>Manufacture of computer, electronic and optical products</v>
      </c>
      <c r="K404" s="179">
        <f>IFERROR('Energy consumption (raw)'!J354*Lists!$H$84,)</f>
        <v>799.43246610000006</v>
      </c>
      <c r="L404" s="179">
        <f>'Energy consumption (raw)'!K354*Lists!$H$84</f>
        <v>1150.2489461</v>
      </c>
      <c r="M404" s="179">
        <f>'Energy consumption (raw)'!L354*Lists!$H$84</f>
        <v>0</v>
      </c>
      <c r="N404" s="179">
        <f>'Energy consumption (raw)'!M354*Lists!$H$84</f>
        <v>0</v>
      </c>
      <c r="O404" s="178">
        <f t="shared" si="66"/>
        <v>1150.2489461</v>
      </c>
      <c r="P404">
        <f>'Energy consumption (raw)'!N354*Lists!$H$85</f>
        <v>0</v>
      </c>
      <c r="Q404">
        <f>'Energy consumption (raw)'!O354*Lists!$H$86</f>
        <v>0</v>
      </c>
      <c r="R404">
        <f>'Energy consumption (raw)'!P354*Lists!$H$87</f>
        <v>0</v>
      </c>
      <c r="S404">
        <f>'Energy consumption (raw)'!Q354*Lists!$H$88</f>
        <v>0</v>
      </c>
      <c r="T404">
        <f>'Energy consumption (raw)'!R354*Lists!$H$89</f>
        <v>0</v>
      </c>
      <c r="U404">
        <f>'Energy consumption (raw)'!S354*Lists!$H$90</f>
        <v>0</v>
      </c>
      <c r="V404">
        <f>'Energy consumption (raw)'!T354*Lists!$H$91</f>
        <v>0</v>
      </c>
      <c r="W404">
        <f>'Energy consumption (raw)'!U354*Lists!$H$92</f>
        <v>0</v>
      </c>
      <c r="X404">
        <f>'Energy consumption (raw)'!V354*Lists!$H$93</f>
        <v>0</v>
      </c>
      <c r="Y404">
        <f>'Energy consumption (raw)'!W354*Lists!$H$94</f>
        <v>0</v>
      </c>
      <c r="Z404">
        <f>'Energy consumption (raw)'!X354*Lists!$H$96*1000000</f>
        <v>0</v>
      </c>
      <c r="AA404">
        <f>'Energy consumption (raw)'!Y354*Lists!$H$97</f>
        <v>0</v>
      </c>
      <c r="AB404">
        <f>'Energy consumption (raw)'!Z354*Lists!$H$96</f>
        <v>0</v>
      </c>
      <c r="AC404">
        <f>'Energy consumption (raw)'!AA354*Lists!$H$98</f>
        <v>0</v>
      </c>
      <c r="AD404">
        <f>'Energy consumption (raw)'!AB354*Lists!$H$99</f>
        <v>0</v>
      </c>
      <c r="AE404">
        <f>'Energy consumption (raw)'!AC354*Lists!$H$101</f>
        <v>0</v>
      </c>
      <c r="AF404">
        <f>'Energy consumption (raw)'!AD354*Lists!$H$101</f>
        <v>0</v>
      </c>
      <c r="AG404">
        <f>'Energy consumption (raw)'!AE354*Lists!$H$101</f>
        <v>0</v>
      </c>
      <c r="AH404">
        <f>'Energy consumption (raw)'!AF354*Lists!$H$100</f>
        <v>0</v>
      </c>
      <c r="AI404" s="167">
        <f t="shared" si="67"/>
        <v>1150.2489461</v>
      </c>
      <c r="AJ404" s="179">
        <f>'Energy consumption (raw)'!AG354</f>
        <v>1150.2489461</v>
      </c>
      <c r="AK404" s="179">
        <f>'Energy consumption (raw)'!AH354</f>
        <v>1152.858622</v>
      </c>
      <c r="AL404">
        <f>IF(ROUND(AI404,-3)=ROUND('Energy consumption (raw)'!AG354,-3),1,0)</f>
        <v>1</v>
      </c>
      <c r="AM404" s="179" t="str">
        <f>'Energy consumption (raw)'!AJ354</f>
        <v>3. Bac Ninh</v>
      </c>
      <c r="AN404">
        <f>VLOOKUP(AM404,Lists!$F$9:$G$71,2,FALSE)</f>
        <v>1</v>
      </c>
    </row>
    <row r="405" spans="2:40" x14ac:dyDescent="0.25">
      <c r="B405" s="65" t="str">
        <f t="shared" si="65"/>
        <v>Industry253</v>
      </c>
      <c r="C405" s="179">
        <f>'Energy consumption (raw)'!B355</f>
        <v>253</v>
      </c>
      <c r="D405" s="179">
        <f>'Energy consumption (raw)'!C355</f>
        <v>0</v>
      </c>
      <c r="E405" s="179">
        <f>'Energy consumption (raw)'!D355</f>
        <v>0</v>
      </c>
      <c r="F405" s="179" t="str">
        <f>'Energy consumption (raw)'!E355</f>
        <v>Công nghiệp</v>
      </c>
      <c r="G405" s="179" t="str">
        <f>'Energy consumption (raw)'!F355</f>
        <v>Sản xuất sản phẩm từ kim loại đúc sẵn (Trừ máy móc, thiết bị)</v>
      </c>
      <c r="H405" s="179" t="str">
        <f>'Energy consumption (raw)'!G355</f>
        <v>Industry</v>
      </c>
      <c r="I405" s="179" t="str">
        <f>'Energy consumption (raw)'!I355</f>
        <v>25 Manufacture of fabricated metal products, except machinery and equipment</v>
      </c>
      <c r="J405" s="179" t="str">
        <f>INDEX(Sector!$E$6:$E$46,MATCH('Energy consumption (toe)'!I405,Sector!$B$6:$B$46,FALSE))</f>
        <v>Manufacture of fabricated metal products, except machinery and equipment</v>
      </c>
      <c r="K405" s="179">
        <f>IFERROR('Energy consumption (raw)'!J355*Lists!$H$84,)</f>
        <v>0</v>
      </c>
      <c r="L405" s="179">
        <f>'Energy consumption (raw)'!K355*Lists!$H$84</f>
        <v>807.39712350000002</v>
      </c>
      <c r="M405" s="179">
        <f>'Energy consumption (raw)'!L355*Lists!$H$84</f>
        <v>0</v>
      </c>
      <c r="N405" s="179">
        <f>'Energy consumption (raw)'!M355*Lists!$H$84</f>
        <v>0</v>
      </c>
      <c r="O405" s="178">
        <f t="shared" si="66"/>
        <v>807.39712350000002</v>
      </c>
      <c r="P405">
        <f>'Energy consumption (raw)'!N355*Lists!$H$85</f>
        <v>0</v>
      </c>
      <c r="Q405">
        <f>'Energy consumption (raw)'!O355*Lists!$H$86</f>
        <v>0</v>
      </c>
      <c r="R405">
        <f>'Energy consumption (raw)'!P355*Lists!$H$87</f>
        <v>0</v>
      </c>
      <c r="S405">
        <f>'Energy consumption (raw)'!Q355*Lists!$H$88</f>
        <v>0</v>
      </c>
      <c r="T405">
        <f>'Energy consumption (raw)'!R355*Lists!$H$89</f>
        <v>2.9805338400000001</v>
      </c>
      <c r="U405">
        <f>'Energy consumption (raw)'!S355*Lists!$H$90</f>
        <v>2.8635200000000003</v>
      </c>
      <c r="V405">
        <f>'Energy consumption (raw)'!T355*Lists!$H$91</f>
        <v>0</v>
      </c>
      <c r="W405">
        <f>'Energy consumption (raw)'!U355*Lists!$H$92</f>
        <v>0</v>
      </c>
      <c r="X405">
        <f>'Energy consumption (raw)'!V355*Lists!$H$93</f>
        <v>0</v>
      </c>
      <c r="Y405">
        <f>'Energy consumption (raw)'!W355*Lists!$H$94</f>
        <v>0</v>
      </c>
      <c r="Z405">
        <f>'Energy consumption (raw)'!X355*Lists!$H$96*1000000</f>
        <v>0</v>
      </c>
      <c r="AA405">
        <f>'Energy consumption (raw)'!Y355*Lists!$H$97</f>
        <v>475.13100000000003</v>
      </c>
      <c r="AB405">
        <f>'Energy consumption (raw)'!Z355*Lists!$H$96</f>
        <v>0</v>
      </c>
      <c r="AC405">
        <f>'Energy consumption (raw)'!AA355*Lists!$H$98</f>
        <v>0</v>
      </c>
      <c r="AD405">
        <f>'Energy consumption (raw)'!AB355*Lists!$H$99</f>
        <v>0</v>
      </c>
      <c r="AE405">
        <f>'Energy consumption (raw)'!AC355*Lists!$H$101</f>
        <v>0</v>
      </c>
      <c r="AF405">
        <f>'Energy consumption (raw)'!AD355*Lists!$H$101</f>
        <v>0</v>
      </c>
      <c r="AG405">
        <f>'Energy consumption (raw)'!AE355*Lists!$H$101</f>
        <v>0</v>
      </c>
      <c r="AH405">
        <f>'Energy consumption (raw)'!AF355*Lists!$H$100</f>
        <v>0</v>
      </c>
      <c r="AI405" s="167">
        <f t="shared" si="67"/>
        <v>1288.37217734</v>
      </c>
      <c r="AJ405" s="179">
        <f>'Energy consumption (raw)'!AG355</f>
        <v>1288.37217734</v>
      </c>
      <c r="AK405" s="179">
        <f>'Energy consumption (raw)'!AH355</f>
        <v>0</v>
      </c>
      <c r="AL405">
        <f>IF(ROUND(AI405,-3)=ROUND('Energy consumption (raw)'!AG355,-3),1,0)</f>
        <v>1</v>
      </c>
      <c r="AM405" s="179" t="str">
        <f>'Energy consumption (raw)'!AJ355</f>
        <v>3. Bac Ninh</v>
      </c>
      <c r="AN405">
        <f>VLOOKUP(AM405,Lists!$F$9:$G$71,2,FALSE)</f>
        <v>1</v>
      </c>
    </row>
    <row r="406" spans="2:40" x14ac:dyDescent="0.25">
      <c r="B406" s="65" t="str">
        <f t="shared" si="65"/>
        <v>Industry254</v>
      </c>
      <c r="C406" s="179">
        <f>'Energy consumption (raw)'!B356</f>
        <v>254</v>
      </c>
      <c r="D406" s="179">
        <f>'Energy consumption (raw)'!C356</f>
        <v>0</v>
      </c>
      <c r="E406" s="179">
        <f>'Energy consumption (raw)'!D356</f>
        <v>0</v>
      </c>
      <c r="F406" s="179" t="str">
        <f>'Energy consumption (raw)'!E356</f>
        <v>Công nghiệp</v>
      </c>
      <c r="G406" s="179" t="str">
        <f>'Energy consumption (raw)'!F356</f>
        <v>Sản xuất săm, lốp cao su; đắp và tái chế lốp cao su</v>
      </c>
      <c r="H406" s="179" t="str">
        <f>'Energy consumption (raw)'!G356</f>
        <v>Industry</v>
      </c>
      <c r="I406" s="179" t="str">
        <f>'Energy consumption (raw)'!I356</f>
        <v>22 Manufacture of rubber and plastics products</v>
      </c>
      <c r="J406" s="179" t="str">
        <f>INDEX(Sector!$E$6:$E$46,MATCH('Energy consumption (toe)'!I406,Sector!$B$6:$B$46,FALSE))</f>
        <v>Manufacture of rubber and plastics products</v>
      </c>
      <c r="K406" s="179">
        <f>IFERROR('Energy consumption (raw)'!J356*Lists!$H$84,)</f>
        <v>871.78466190000006</v>
      </c>
      <c r="L406" s="179">
        <f>'Energy consumption (raw)'!K356*Lists!$H$84</f>
        <v>871.78466190000006</v>
      </c>
      <c r="M406" s="179">
        <f>'Energy consumption (raw)'!L356*Lists!$H$84</f>
        <v>0</v>
      </c>
      <c r="N406" s="179">
        <f>'Energy consumption (raw)'!M356*Lists!$H$84</f>
        <v>0</v>
      </c>
      <c r="O406" s="178">
        <f t="shared" si="66"/>
        <v>871.78466190000006</v>
      </c>
      <c r="P406">
        <f>'Energy consumption (raw)'!N356*Lists!$H$85</f>
        <v>0</v>
      </c>
      <c r="Q406">
        <f>'Energy consumption (raw)'!O356*Lists!$H$86</f>
        <v>0</v>
      </c>
      <c r="R406">
        <f>'Energy consumption (raw)'!P356*Lists!$H$87</f>
        <v>2569.7999999999997</v>
      </c>
      <c r="S406">
        <f>'Energy consumption (raw)'!Q356*Lists!$H$88</f>
        <v>0</v>
      </c>
      <c r="T406">
        <f>'Energy consumption (raw)'!R356*Lists!$H$89</f>
        <v>0</v>
      </c>
      <c r="U406">
        <f>'Energy consumption (raw)'!S356*Lists!$H$90</f>
        <v>0</v>
      </c>
      <c r="V406">
        <f>'Energy consumption (raw)'!T356*Lists!$H$91</f>
        <v>20.395583999999996</v>
      </c>
      <c r="W406">
        <f>'Energy consumption (raw)'!U356*Lists!$H$92</f>
        <v>22.2592</v>
      </c>
      <c r="X406">
        <f>'Energy consumption (raw)'!V356*Lists!$H$93</f>
        <v>17.053648079999999</v>
      </c>
      <c r="Y406">
        <f>'Energy consumption (raw)'!W356*Lists!$H$94</f>
        <v>18.906736000000002</v>
      </c>
      <c r="Z406">
        <f>'Energy consumption (raw)'!X356*Lists!$H$96*1000000</f>
        <v>0</v>
      </c>
      <c r="AA406">
        <f>'Energy consumption (raw)'!Y356*Lists!$H$97</f>
        <v>4.4875300000000005</v>
      </c>
      <c r="AB406">
        <f>'Energy consumption (raw)'!Z356*Lists!$H$96</f>
        <v>0</v>
      </c>
      <c r="AC406">
        <f>'Energy consumption (raw)'!AA356*Lists!$H$98</f>
        <v>0</v>
      </c>
      <c r="AD406">
        <f>'Energy consumption (raw)'!AB356*Lists!$H$99</f>
        <v>0</v>
      </c>
      <c r="AE406">
        <f>'Energy consumption (raw)'!AC356*Lists!$H$101</f>
        <v>0</v>
      </c>
      <c r="AF406">
        <f>'Energy consumption (raw)'!AD356*Lists!$H$101</f>
        <v>0</v>
      </c>
      <c r="AG406">
        <f>'Energy consumption (raw)'!AE356*Lists!$H$101</f>
        <v>0</v>
      </c>
      <c r="AH406">
        <f>'Energy consumption (raw)'!AF356*Lists!$H$100</f>
        <v>0</v>
      </c>
      <c r="AI406" s="167">
        <f t="shared" si="67"/>
        <v>3524.6873599799997</v>
      </c>
      <c r="AJ406" s="179">
        <f>'Energy consumption (raw)'!AG356</f>
        <v>3524.6873599799997</v>
      </c>
      <c r="AK406" s="179">
        <f>'Energy consumption (raw)'!AH356</f>
        <v>0</v>
      </c>
      <c r="AL406">
        <f>IF(ROUND(AI406,-3)=ROUND('Energy consumption (raw)'!AG356,-3),1,0)</f>
        <v>1</v>
      </c>
      <c r="AM406" s="179" t="str">
        <f>'Energy consumption (raw)'!AJ356</f>
        <v>3. Bac Ninh</v>
      </c>
      <c r="AN406">
        <f>VLOOKUP(AM406,Lists!$F$9:$G$71,2,FALSE)</f>
        <v>1</v>
      </c>
    </row>
    <row r="407" spans="2:40" x14ac:dyDescent="0.25">
      <c r="B407" s="65" t="str">
        <f t="shared" si="65"/>
        <v>Industry255</v>
      </c>
      <c r="C407" s="179">
        <f>'Energy consumption (raw)'!B357</f>
        <v>255</v>
      </c>
      <c r="D407" s="179">
        <f>'Energy consumption (raw)'!C357</f>
        <v>0</v>
      </c>
      <c r="E407" s="179">
        <f>'Energy consumption (raw)'!D357</f>
        <v>0</v>
      </c>
      <c r="F407" s="179" t="str">
        <f>'Energy consumption (raw)'!E357</f>
        <v>Công nghiệp</v>
      </c>
      <c r="G407" s="179" t="str">
        <f>'Energy consumption (raw)'!F357</f>
        <v>Sản xuất dầu, bơ thực vật</v>
      </c>
      <c r="H407" s="179" t="str">
        <f>'Energy consumption (raw)'!G357</f>
        <v>Industry</v>
      </c>
      <c r="I407" s="179" t="str">
        <f>'Energy consumption (raw)'!I357</f>
        <v>10 Manufacture of food products</v>
      </c>
      <c r="J407" s="179" t="str">
        <f>INDEX(Sector!$E$6:$E$46,MATCH('Energy consumption (toe)'!I407,Sector!$B$6:$B$46,FALSE))</f>
        <v>Manufacture of food products</v>
      </c>
      <c r="K407" s="179">
        <f>IFERROR('Energy consumption (raw)'!J357*Lists!$H$84,)</f>
        <v>0</v>
      </c>
      <c r="L407" s="179">
        <f>'Energy consumption (raw)'!K357*Lists!$H$84</f>
        <v>1195.9357874</v>
      </c>
      <c r="M407" s="179">
        <f>'Energy consumption (raw)'!L357*Lists!$H$84</f>
        <v>0</v>
      </c>
      <c r="N407" s="179">
        <f>'Energy consumption (raw)'!M357*Lists!$H$84</f>
        <v>0</v>
      </c>
      <c r="O407" s="178">
        <f t="shared" si="66"/>
        <v>1195.9357874</v>
      </c>
      <c r="P407">
        <f>'Energy consumption (raw)'!N357*Lists!$H$85</f>
        <v>0</v>
      </c>
      <c r="Q407">
        <f>'Energy consumption (raw)'!O357*Lists!$H$86</f>
        <v>0</v>
      </c>
      <c r="R407">
        <f>'Energy consumption (raw)'!P357*Lists!$H$87</f>
        <v>6900</v>
      </c>
      <c r="S407">
        <f>'Energy consumption (raw)'!Q357*Lists!$H$88</f>
        <v>0</v>
      </c>
      <c r="T407">
        <f>'Energy consumption (raw)'!R357*Lists!$H$89</f>
        <v>98.658051599999993</v>
      </c>
      <c r="U407">
        <f>'Energy consumption (raw)'!S357*Lists!$H$90</f>
        <v>94.784800000000004</v>
      </c>
      <c r="V407">
        <f>'Energy consumption (raw)'!T357*Lists!$H$91</f>
        <v>0</v>
      </c>
      <c r="W407">
        <f>'Energy consumption (raw)'!U357*Lists!$H$92</f>
        <v>0</v>
      </c>
      <c r="X407">
        <f>'Energy consumption (raw)'!V357*Lists!$H$93</f>
        <v>0</v>
      </c>
      <c r="Y407">
        <f>'Energy consumption (raw)'!W357*Lists!$H$94</f>
        <v>0</v>
      </c>
      <c r="Z407">
        <f>'Energy consumption (raw)'!X357*Lists!$H$96*1000000</f>
        <v>0</v>
      </c>
      <c r="AA407">
        <f>'Energy consumption (raw)'!Y357*Lists!$H$97</f>
        <v>0</v>
      </c>
      <c r="AB407">
        <f>'Energy consumption (raw)'!Z357*Lists!$H$96</f>
        <v>0</v>
      </c>
      <c r="AC407">
        <f>'Energy consumption (raw)'!AA357*Lists!$H$98</f>
        <v>0</v>
      </c>
      <c r="AD407">
        <f>'Energy consumption (raw)'!AB357*Lists!$H$99</f>
        <v>0</v>
      </c>
      <c r="AE407">
        <f>'Energy consumption (raw)'!AC357*Lists!$H$101</f>
        <v>0</v>
      </c>
      <c r="AF407">
        <f>'Energy consumption (raw)'!AD357*Lists!$H$101</f>
        <v>0</v>
      </c>
      <c r="AG407">
        <f>'Energy consumption (raw)'!AE357*Lists!$H$101</f>
        <v>0</v>
      </c>
      <c r="AH407">
        <f>'Energy consumption (raw)'!AF357*Lists!$H$100</f>
        <v>0</v>
      </c>
      <c r="AI407" s="167">
        <f t="shared" si="67"/>
        <v>8289.3786389999987</v>
      </c>
      <c r="AJ407" s="179">
        <f>'Energy consumption (raw)'!AG357</f>
        <v>8289.3786389999987</v>
      </c>
      <c r="AK407" s="179">
        <f>'Energy consumption (raw)'!AH357</f>
        <v>0</v>
      </c>
      <c r="AL407">
        <f>IF(ROUND(AI407,-3)=ROUND('Energy consumption (raw)'!AG357,-3),1,0)</f>
        <v>1</v>
      </c>
      <c r="AM407" s="179" t="str">
        <f>'Energy consumption (raw)'!AJ357</f>
        <v>3. Bac Ninh</v>
      </c>
      <c r="AN407">
        <f>VLOOKUP(AM407,Lists!$F$9:$G$71,2,FALSE)</f>
        <v>1</v>
      </c>
    </row>
    <row r="408" spans="2:40" x14ac:dyDescent="0.25">
      <c r="B408" s="65" t="str">
        <f t="shared" si="65"/>
        <v>Industry256</v>
      </c>
      <c r="C408" s="179">
        <f>'Energy consumption (raw)'!B358</f>
        <v>256</v>
      </c>
      <c r="D408" s="179">
        <f>'Energy consumption (raw)'!C358</f>
        <v>0</v>
      </c>
      <c r="E408" s="179">
        <f>'Energy consumption (raw)'!D358</f>
        <v>0</v>
      </c>
      <c r="F408" s="179" t="str">
        <f>'Energy consumption (raw)'!E358</f>
        <v>Công nghiệp</v>
      </c>
      <c r="G408" s="179" t="str">
        <f>'Energy consumption (raw)'!F358</f>
        <v>Sản xuất thức ăn chăn nuôi</v>
      </c>
      <c r="H408" s="179" t="str">
        <f>'Energy consumption (raw)'!G358</f>
        <v>Industry</v>
      </c>
      <c r="I408" s="179" t="str">
        <f>'Energy consumption (raw)'!I358</f>
        <v>10 Manufacture of food products</v>
      </c>
      <c r="J408" s="179" t="str">
        <f>INDEX(Sector!$E$6:$E$46,MATCH('Energy consumption (toe)'!I408,Sector!$B$6:$B$46,FALSE))</f>
        <v>Manufacture of food products</v>
      </c>
      <c r="K408" s="179">
        <f>IFERROR('Energy consumption (raw)'!J358*Lists!$H$84,)</f>
        <v>0</v>
      </c>
      <c r="L408" s="179">
        <f>'Energy consumption (raw)'!K358*Lists!$H$84</f>
        <v>891.29080500000009</v>
      </c>
      <c r="M408" s="179">
        <f>'Energy consumption (raw)'!L358*Lists!$H$84</f>
        <v>0</v>
      </c>
      <c r="N408" s="179">
        <f>'Energy consumption (raw)'!M358*Lists!$H$84</f>
        <v>0</v>
      </c>
      <c r="O408" s="178">
        <f t="shared" si="66"/>
        <v>891.29080500000009</v>
      </c>
      <c r="P408">
        <f>'Energy consumption (raw)'!N358*Lists!$H$85</f>
        <v>23.799999999999997</v>
      </c>
      <c r="Q408">
        <f>'Energy consumption (raw)'!O358*Lists!$H$86</f>
        <v>0</v>
      </c>
      <c r="R408">
        <f>'Energy consumption (raw)'!P358*Lists!$H$87</f>
        <v>0</v>
      </c>
      <c r="S408">
        <f>'Energy consumption (raw)'!Q358*Lists!$H$88</f>
        <v>0</v>
      </c>
      <c r="T408">
        <f>'Energy consumption (raw)'!R358*Lists!$H$89</f>
        <v>0</v>
      </c>
      <c r="U408">
        <f>'Energy consumption (raw)'!S358*Lists!$H$90</f>
        <v>0</v>
      </c>
      <c r="V408">
        <f>'Energy consumption (raw)'!T358*Lists!$H$91</f>
        <v>0</v>
      </c>
      <c r="W408">
        <f>'Energy consumption (raw)'!U358*Lists!$H$92</f>
        <v>0</v>
      </c>
      <c r="X408">
        <f>'Energy consumption (raw)'!V358*Lists!$H$93</f>
        <v>0</v>
      </c>
      <c r="Y408">
        <f>'Energy consumption (raw)'!W358*Lists!$H$94</f>
        <v>0</v>
      </c>
      <c r="Z408">
        <f>'Energy consumption (raw)'!X358*Lists!$H$96*1000000</f>
        <v>0</v>
      </c>
      <c r="AA408">
        <f>'Energy consumption (raw)'!Y358*Lists!$H$97</f>
        <v>0</v>
      </c>
      <c r="AB408">
        <f>'Energy consumption (raw)'!Z358*Lists!$H$96</f>
        <v>0</v>
      </c>
      <c r="AC408">
        <f>'Energy consumption (raw)'!AA358*Lists!$H$98</f>
        <v>0</v>
      </c>
      <c r="AD408">
        <f>'Energy consumption (raw)'!AB358*Lists!$H$99</f>
        <v>891.47000000000105</v>
      </c>
      <c r="AE408">
        <f>'Energy consumption (raw)'!AC358*Lists!$H$101</f>
        <v>0</v>
      </c>
      <c r="AF408">
        <f>'Energy consumption (raw)'!AD358*Lists!$H$101</f>
        <v>0</v>
      </c>
      <c r="AG408">
        <f>'Energy consumption (raw)'!AE358*Lists!$H$101</f>
        <v>0</v>
      </c>
      <c r="AH408">
        <f>'Energy consumption (raw)'!AF358*Lists!$H$100</f>
        <v>0</v>
      </c>
      <c r="AI408" s="167">
        <f t="shared" si="67"/>
        <v>1806.560805000001</v>
      </c>
      <c r="AJ408" s="179">
        <f>'Energy consumption (raw)'!AG358</f>
        <v>1806.5608050000001</v>
      </c>
      <c r="AK408" s="179">
        <f>'Energy consumption (raw)'!AH358</f>
        <v>0</v>
      </c>
      <c r="AL408">
        <f>IF(ROUND(AI408,-3)=ROUND('Energy consumption (raw)'!AG358,-3),1,0)</f>
        <v>1</v>
      </c>
      <c r="AM408" s="179" t="str">
        <f>'Energy consumption (raw)'!AJ358</f>
        <v>3. Bac Ninh</v>
      </c>
      <c r="AN408">
        <f>VLOOKUP(AM408,Lists!$F$9:$G$71,2,FALSE)</f>
        <v>1</v>
      </c>
    </row>
    <row r="409" spans="2:40" x14ac:dyDescent="0.25">
      <c r="B409" s="65" t="str">
        <f t="shared" si="65"/>
        <v>Industry257</v>
      </c>
      <c r="C409" s="179">
        <f>'Energy consumption (raw)'!B359</f>
        <v>257</v>
      </c>
      <c r="D409" s="179">
        <f>'Energy consumption (raw)'!C359</f>
        <v>0</v>
      </c>
      <c r="E409" s="179">
        <f>'Energy consumption (raw)'!D359</f>
        <v>0</v>
      </c>
      <c r="F409" s="179" t="str">
        <f>'Energy consumption (raw)'!E359</f>
        <v>Công nghiệp</v>
      </c>
      <c r="G409" s="179" t="str">
        <f>'Energy consumption (raw)'!F359</f>
        <v>Sản xuất thuốc lá</v>
      </c>
      <c r="H409" s="179" t="str">
        <f>'Energy consumption (raw)'!G359</f>
        <v>Industry</v>
      </c>
      <c r="I409" s="179" t="str">
        <f>'Energy consumption (raw)'!I359</f>
        <v>12 Manufacture of tobacco products</v>
      </c>
      <c r="J409" s="179" t="str">
        <f>INDEX(Sector!$E$6:$E$46,MATCH('Energy consumption (toe)'!I409,Sector!$B$6:$B$46,FALSE))</f>
        <v>Manufacture of tobacco products</v>
      </c>
      <c r="K409" s="179">
        <f>IFERROR('Energy consumption (raw)'!J359*Lists!$H$84,)</f>
        <v>0</v>
      </c>
      <c r="L409" s="179">
        <f>'Energy consumption (raw)'!K359*Lists!$H$84</f>
        <v>351.3011363</v>
      </c>
      <c r="M409" s="179">
        <f>'Energy consumption (raw)'!L359*Lists!$H$84</f>
        <v>0</v>
      </c>
      <c r="N409" s="179">
        <f>'Energy consumption (raw)'!M359*Lists!$H$84</f>
        <v>0</v>
      </c>
      <c r="O409" s="178">
        <f t="shared" si="66"/>
        <v>351.3011363</v>
      </c>
      <c r="P409">
        <f>'Energy consumption (raw)'!N359*Lists!$H$85</f>
        <v>0</v>
      </c>
      <c r="Q409">
        <f>'Energy consumption (raw)'!O359*Lists!$H$86</f>
        <v>0</v>
      </c>
      <c r="R409">
        <f>'Energy consumption (raw)'!P359*Lists!$H$87</f>
        <v>0</v>
      </c>
      <c r="S409">
        <f>'Energy consumption (raw)'!Q359*Lists!$H$88</f>
        <v>0</v>
      </c>
      <c r="T409">
        <f>'Energy consumption (raw)'!R359*Lists!$H$89</f>
        <v>30.09569772</v>
      </c>
      <c r="U409">
        <f>'Energy consumption (raw)'!S359*Lists!$H$90</f>
        <v>28.914160000000003</v>
      </c>
      <c r="V409">
        <f>'Energy consumption (raw)'!T359*Lists!$H$91</f>
        <v>0</v>
      </c>
      <c r="W409">
        <f>'Energy consumption (raw)'!U359*Lists!$H$92</f>
        <v>0</v>
      </c>
      <c r="X409">
        <f>'Energy consumption (raw)'!V359*Lists!$H$93</f>
        <v>1.8165</v>
      </c>
      <c r="Y409">
        <f>'Energy consumption (raw)'!W359*Lists!$H$94</f>
        <v>0</v>
      </c>
      <c r="Z409">
        <f>'Energy consumption (raw)'!X359*Lists!$H$96*1000000</f>
        <v>0</v>
      </c>
      <c r="AA409">
        <f>'Energy consumption (raw)'!Y359*Lists!$H$97</f>
        <v>0</v>
      </c>
      <c r="AB409">
        <f>'Energy consumption (raw)'!Z359*Lists!$H$96</f>
        <v>0</v>
      </c>
      <c r="AC409">
        <f>'Energy consumption (raw)'!AA359*Lists!$H$98</f>
        <v>0</v>
      </c>
      <c r="AD409">
        <f>'Energy consumption (raw)'!AB359*Lists!$H$99</f>
        <v>0</v>
      </c>
      <c r="AE409">
        <f>'Energy consumption (raw)'!AC359*Lists!$H$101</f>
        <v>0</v>
      </c>
      <c r="AF409">
        <f>'Energy consumption (raw)'!AD359*Lists!$H$101</f>
        <v>0</v>
      </c>
      <c r="AG409">
        <f>'Energy consumption (raw)'!AE359*Lists!$H$101</f>
        <v>640.26329999999905</v>
      </c>
      <c r="AH409">
        <f>'Energy consumption (raw)'!AF359*Lists!$H$100</f>
        <v>0</v>
      </c>
      <c r="AI409" s="167">
        <f t="shared" si="67"/>
        <v>1052.390794019999</v>
      </c>
      <c r="AJ409" s="179">
        <f>'Energy consumption (raw)'!AG359</f>
        <v>1052.3907940200002</v>
      </c>
      <c r="AK409" s="179">
        <f>'Energy consumption (raw)'!AH359</f>
        <v>0</v>
      </c>
      <c r="AL409">
        <f>IF(ROUND(AI409,-3)=ROUND('Energy consumption (raw)'!AG359,-3),1,0)</f>
        <v>1</v>
      </c>
      <c r="AM409" s="179" t="str">
        <f>'Energy consumption (raw)'!AJ359</f>
        <v>3. Bac Ninh</v>
      </c>
      <c r="AN409">
        <f>VLOOKUP(AM409,Lists!$F$9:$G$71,2,FALSE)</f>
        <v>1</v>
      </c>
    </row>
    <row r="410" spans="2:40" x14ac:dyDescent="0.25">
      <c r="B410" s="65" t="str">
        <f t="shared" si="65"/>
        <v>Industry258</v>
      </c>
      <c r="C410" s="179">
        <f>'Energy consumption (raw)'!B360</f>
        <v>258</v>
      </c>
      <c r="D410" s="179">
        <f>'Energy consumption (raw)'!C360</f>
        <v>0</v>
      </c>
      <c r="E410" s="179">
        <f>'Energy consumption (raw)'!D360</f>
        <v>0</v>
      </c>
      <c r="F410" s="179" t="str">
        <f>'Energy consumption (raw)'!E360</f>
        <v>Công nghiệp</v>
      </c>
      <c r="G410" s="179" t="str">
        <f>'Energy consumption (raw)'!F360</f>
        <v>Sản xuất các sản phẩm khác từ giấy và bìa chưa được phân vào đâu</v>
      </c>
      <c r="H410" s="179" t="str">
        <f>'Energy consumption (raw)'!G360</f>
        <v>Industry</v>
      </c>
      <c r="I410" s="179" t="str">
        <f>'Energy consumption (raw)'!I360</f>
        <v>17 Manufacture of paper and paper products</v>
      </c>
      <c r="J410" s="179" t="str">
        <f>INDEX(Sector!$E$6:$E$46,MATCH('Energy consumption (toe)'!I410,Sector!$B$6:$B$46,FALSE))</f>
        <v>Manufacture of paper and paper products</v>
      </c>
      <c r="K410" s="179">
        <f>IFERROR('Energy consumption (raw)'!J360*Lists!$H$84,)</f>
        <v>0</v>
      </c>
      <c r="L410" s="179">
        <f>'Energy consumption (raw)'!K360*Lists!$H$84</f>
        <v>1941.9494392000001</v>
      </c>
      <c r="M410" s="179">
        <f>'Energy consumption (raw)'!L360*Lists!$H$84</f>
        <v>0</v>
      </c>
      <c r="N410" s="179">
        <f>'Energy consumption (raw)'!M360*Lists!$H$84</f>
        <v>0</v>
      </c>
      <c r="O410" s="178">
        <f t="shared" si="66"/>
        <v>1941.9494392000001</v>
      </c>
      <c r="P410">
        <f>'Energy consumption (raw)'!N360*Lists!$H$85</f>
        <v>0</v>
      </c>
      <c r="Q410">
        <f>'Energy consumption (raw)'!O360*Lists!$H$86</f>
        <v>0</v>
      </c>
      <c r="R410">
        <f>'Energy consumption (raw)'!P360*Lists!$H$87</f>
        <v>0</v>
      </c>
      <c r="S410">
        <f>'Energy consumption (raw)'!Q360*Lists!$H$88</f>
        <v>0</v>
      </c>
      <c r="T410">
        <f>'Energy consumption (raw)'!R360*Lists!$H$89</f>
        <v>0</v>
      </c>
      <c r="U410">
        <f>'Energy consumption (raw)'!S360*Lists!$H$90</f>
        <v>0</v>
      </c>
      <c r="V410">
        <f>'Energy consumption (raw)'!T360*Lists!$H$91</f>
        <v>0</v>
      </c>
      <c r="W410">
        <f>'Energy consumption (raw)'!U360*Lists!$H$92</f>
        <v>0</v>
      </c>
      <c r="X410">
        <f>'Energy consumption (raw)'!V360*Lists!$H$93</f>
        <v>0</v>
      </c>
      <c r="Y410">
        <f>'Energy consumption (raw)'!W360*Lists!$H$94</f>
        <v>0</v>
      </c>
      <c r="Z410">
        <f>'Energy consumption (raw)'!X360*Lists!$H$96*1000000</f>
        <v>0</v>
      </c>
      <c r="AA410">
        <f>'Energy consumption (raw)'!Y360*Lists!$H$97</f>
        <v>0</v>
      </c>
      <c r="AB410">
        <f>'Energy consumption (raw)'!Z360*Lists!$H$96</f>
        <v>0</v>
      </c>
      <c r="AC410">
        <f>'Energy consumption (raw)'!AA360*Lists!$H$98</f>
        <v>0</v>
      </c>
      <c r="AD410">
        <f>'Energy consumption (raw)'!AB360*Lists!$H$99</f>
        <v>0</v>
      </c>
      <c r="AE410">
        <f>'Energy consumption (raw)'!AC360*Lists!$H$101</f>
        <v>0</v>
      </c>
      <c r="AF410">
        <f>'Energy consumption (raw)'!AD360*Lists!$H$101</f>
        <v>0</v>
      </c>
      <c r="AG410">
        <f>'Energy consumption (raw)'!AE360*Lists!$H$101</f>
        <v>0</v>
      </c>
      <c r="AH410">
        <f>'Energy consumption (raw)'!AF360*Lists!$H$100</f>
        <v>0</v>
      </c>
      <c r="AI410" s="167">
        <f t="shared" si="67"/>
        <v>1941.9494392000001</v>
      </c>
      <c r="AJ410" s="179">
        <f>'Energy consumption (raw)'!AG360</f>
        <v>1941.9494392000001</v>
      </c>
      <c r="AK410" s="179">
        <f>'Energy consumption (raw)'!AH360</f>
        <v>0</v>
      </c>
      <c r="AL410">
        <f>IF(ROUND(AI410,-3)=ROUND('Energy consumption (raw)'!AG360,-3),1,0)</f>
        <v>1</v>
      </c>
      <c r="AM410" s="179" t="str">
        <f>'Energy consumption (raw)'!AJ360</f>
        <v>3. Bac Ninh</v>
      </c>
      <c r="AN410">
        <f>VLOOKUP(AM410,Lists!$F$9:$G$71,2,FALSE)</f>
        <v>1</v>
      </c>
    </row>
    <row r="411" spans="2:40" x14ac:dyDescent="0.25">
      <c r="B411" s="65" t="str">
        <f t="shared" si="65"/>
        <v>Industry259</v>
      </c>
      <c r="C411" s="179">
        <f>'Energy consumption (raw)'!B361</f>
        <v>259</v>
      </c>
      <c r="D411" s="179">
        <f>'Energy consumption (raw)'!C361</f>
        <v>0</v>
      </c>
      <c r="E411" s="179">
        <f>'Energy consumption (raw)'!D361</f>
        <v>0</v>
      </c>
      <c r="F411" s="179" t="str">
        <f>'Energy consumption (raw)'!E361</f>
        <v>Công nghiệp</v>
      </c>
      <c r="G411" s="179" t="str">
        <f>'Energy consumption (raw)'!F361</f>
        <v>Sản xuất các sản phẩm khác từ giấy và bìa chưa được phân vào đâu</v>
      </c>
      <c r="H411" s="179" t="str">
        <f>'Energy consumption (raw)'!G361</f>
        <v>Industry</v>
      </c>
      <c r="I411" s="179" t="str">
        <f>'Energy consumption (raw)'!I361</f>
        <v>17 Manufacture of paper and paper products</v>
      </c>
      <c r="J411" s="179" t="str">
        <f>INDEX(Sector!$E$6:$E$46,MATCH('Energy consumption (toe)'!I411,Sector!$B$6:$B$46,FALSE))</f>
        <v>Manufacture of paper and paper products</v>
      </c>
      <c r="K411" s="179">
        <f>IFERROR('Energy consumption (raw)'!J361*Lists!$H$84,)</f>
        <v>0</v>
      </c>
      <c r="L411" s="179">
        <f>'Energy consumption (raw)'!K361*Lists!$H$84</f>
        <v>1112.4258500000001</v>
      </c>
      <c r="M411" s="179">
        <f>'Energy consumption (raw)'!L361*Lists!$H$84</f>
        <v>0</v>
      </c>
      <c r="N411" s="179">
        <f>'Energy consumption (raw)'!M361*Lists!$H$84</f>
        <v>0</v>
      </c>
      <c r="O411" s="178">
        <f t="shared" si="66"/>
        <v>1112.4258500000001</v>
      </c>
      <c r="P411">
        <f>'Energy consumption (raw)'!N361*Lists!$H$85</f>
        <v>0</v>
      </c>
      <c r="Q411">
        <f>'Energy consumption (raw)'!O361*Lists!$H$86</f>
        <v>0</v>
      </c>
      <c r="R411">
        <f>'Energy consumption (raw)'!P361*Lists!$H$87</f>
        <v>0</v>
      </c>
      <c r="S411">
        <f>'Energy consumption (raw)'!Q361*Lists!$H$88</f>
        <v>0</v>
      </c>
      <c r="T411">
        <f>'Energy consumption (raw)'!R361*Lists!$H$89</f>
        <v>0</v>
      </c>
      <c r="U411">
        <f>'Energy consumption (raw)'!S361*Lists!$H$90</f>
        <v>0</v>
      </c>
      <c r="V411">
        <f>'Energy consumption (raw)'!T361*Lists!$H$91</f>
        <v>0</v>
      </c>
      <c r="W411">
        <f>'Energy consumption (raw)'!U361*Lists!$H$92</f>
        <v>0</v>
      </c>
      <c r="X411">
        <f>'Energy consumption (raw)'!V361*Lists!$H$93</f>
        <v>0</v>
      </c>
      <c r="Y411">
        <f>'Energy consumption (raw)'!W361*Lists!$H$94</f>
        <v>0</v>
      </c>
      <c r="Z411">
        <f>'Energy consumption (raw)'!X361*Lists!$H$96*1000000</f>
        <v>0</v>
      </c>
      <c r="AA411">
        <f>'Energy consumption (raw)'!Y361*Lists!$H$97</f>
        <v>0</v>
      </c>
      <c r="AB411">
        <f>'Energy consumption (raw)'!Z361*Lists!$H$96</f>
        <v>0</v>
      </c>
      <c r="AC411">
        <f>'Energy consumption (raw)'!AA361*Lists!$H$98</f>
        <v>0</v>
      </c>
      <c r="AD411">
        <f>'Energy consumption (raw)'!AB361*Lists!$H$99</f>
        <v>0</v>
      </c>
      <c r="AE411">
        <f>'Energy consumption (raw)'!AC361*Lists!$H$101</f>
        <v>0</v>
      </c>
      <c r="AF411">
        <f>'Energy consumption (raw)'!AD361*Lists!$H$101</f>
        <v>0</v>
      </c>
      <c r="AG411">
        <f>'Energy consumption (raw)'!AE361*Lists!$H$101</f>
        <v>0</v>
      </c>
      <c r="AH411">
        <f>'Energy consumption (raw)'!AF361*Lists!$H$100</f>
        <v>0</v>
      </c>
      <c r="AI411" s="167">
        <f t="shared" si="67"/>
        <v>1112.4258500000001</v>
      </c>
      <c r="AJ411" s="179">
        <f>'Energy consumption (raw)'!AG361</f>
        <v>1112.4258500000001</v>
      </c>
      <c r="AK411" s="179">
        <f>'Energy consumption (raw)'!AH361</f>
        <v>0</v>
      </c>
      <c r="AL411">
        <f>IF(ROUND(AI411,-3)=ROUND('Energy consumption (raw)'!AG361,-3),1,0)</f>
        <v>1</v>
      </c>
      <c r="AM411" s="179" t="str">
        <f>'Energy consumption (raw)'!AJ361</f>
        <v>3. Bac Ninh</v>
      </c>
      <c r="AN411">
        <f>VLOOKUP(AM411,Lists!$F$9:$G$71,2,FALSE)</f>
        <v>1</v>
      </c>
    </row>
    <row r="412" spans="2:40" x14ac:dyDescent="0.25">
      <c r="B412" s="65" t="str">
        <f t="shared" si="65"/>
        <v>Industry260</v>
      </c>
      <c r="C412" s="179">
        <f>'Energy consumption (raw)'!B362</f>
        <v>260</v>
      </c>
      <c r="D412" s="179">
        <f>'Energy consumption (raw)'!C362</f>
        <v>0</v>
      </c>
      <c r="E412" s="179">
        <f>'Energy consumption (raw)'!D362</f>
        <v>0</v>
      </c>
      <c r="F412" s="179" t="str">
        <f>'Energy consumption (raw)'!E362</f>
        <v>Công nghiệp</v>
      </c>
      <c r="G412" s="179" t="str">
        <f>'Energy consumption (raw)'!F362</f>
        <v>Sãn xuất linh kiện điện tử</v>
      </c>
      <c r="H412" s="179" t="str">
        <f>'Energy consumption (raw)'!G362</f>
        <v>Industry</v>
      </c>
      <c r="I412" s="179" t="str">
        <f>'Energy consumption (raw)'!I362</f>
        <v>26 Manufacture of computer, electronic and optical products</v>
      </c>
      <c r="J412" s="179" t="str">
        <f>INDEX(Sector!$E$6:$E$46,MATCH('Energy consumption (toe)'!I412,Sector!$B$6:$B$46,FALSE))</f>
        <v>Manufacture of computer, electronic and optical products</v>
      </c>
      <c r="K412" s="179">
        <f>IFERROR('Energy consumption (raw)'!J362*Lists!$H$84,)</f>
        <v>0</v>
      </c>
      <c r="L412" s="179">
        <f>'Energy consumption (raw)'!K362*Lists!$H$84</f>
        <v>1171.8426139000001</v>
      </c>
      <c r="M412" s="179">
        <f>'Energy consumption (raw)'!L362*Lists!$H$84</f>
        <v>0</v>
      </c>
      <c r="N412" s="179">
        <f>'Energy consumption (raw)'!M362*Lists!$H$84</f>
        <v>0</v>
      </c>
      <c r="O412" s="178">
        <f t="shared" si="66"/>
        <v>1171.8426139000001</v>
      </c>
      <c r="P412">
        <f>'Energy consumption (raw)'!N362*Lists!$H$85</f>
        <v>0</v>
      </c>
      <c r="Q412">
        <f>'Energy consumption (raw)'!O362*Lists!$H$86</f>
        <v>0</v>
      </c>
      <c r="R412">
        <f>'Energy consumption (raw)'!P362*Lists!$H$87</f>
        <v>0</v>
      </c>
      <c r="S412">
        <f>'Energy consumption (raw)'!Q362*Lists!$H$88</f>
        <v>0</v>
      </c>
      <c r="T412">
        <f>'Energy consumption (raw)'!R362*Lists!$H$89</f>
        <v>0</v>
      </c>
      <c r="U412">
        <f>'Energy consumption (raw)'!S362*Lists!$H$90</f>
        <v>0</v>
      </c>
      <c r="V412">
        <f>'Energy consumption (raw)'!T362*Lists!$H$91</f>
        <v>0</v>
      </c>
      <c r="W412">
        <f>'Energy consumption (raw)'!U362*Lists!$H$92</f>
        <v>0</v>
      </c>
      <c r="X412">
        <f>'Energy consumption (raw)'!V362*Lists!$H$93</f>
        <v>0</v>
      </c>
      <c r="Y412">
        <f>'Energy consumption (raw)'!W362*Lists!$H$94</f>
        <v>0</v>
      </c>
      <c r="Z412">
        <f>'Energy consumption (raw)'!X362*Lists!$H$96*1000000</f>
        <v>0</v>
      </c>
      <c r="AA412">
        <f>'Energy consumption (raw)'!Y362*Lists!$H$97</f>
        <v>0</v>
      </c>
      <c r="AB412">
        <f>'Energy consumption (raw)'!Z362*Lists!$H$96</f>
        <v>0</v>
      </c>
      <c r="AC412">
        <f>'Energy consumption (raw)'!AA362*Lists!$H$98</f>
        <v>0</v>
      </c>
      <c r="AD412">
        <f>'Energy consumption (raw)'!AB362*Lists!$H$99</f>
        <v>0</v>
      </c>
      <c r="AE412">
        <f>'Energy consumption (raw)'!AC362*Lists!$H$101</f>
        <v>0</v>
      </c>
      <c r="AF412">
        <f>'Energy consumption (raw)'!AD362*Lists!$H$101</f>
        <v>0</v>
      </c>
      <c r="AG412">
        <f>'Energy consumption (raw)'!AE362*Lists!$H$101</f>
        <v>0</v>
      </c>
      <c r="AH412">
        <f>'Energy consumption (raw)'!AF362*Lists!$H$100</f>
        <v>0</v>
      </c>
      <c r="AI412" s="167">
        <f t="shared" si="67"/>
        <v>1171.8426139000001</v>
      </c>
      <c r="AJ412" s="179">
        <f>'Energy consumption (raw)'!AG362</f>
        <v>1171.8426139000001</v>
      </c>
      <c r="AK412" s="179">
        <f>'Energy consumption (raw)'!AH362</f>
        <v>0</v>
      </c>
      <c r="AL412">
        <f>IF(ROUND(AI412,-3)=ROUND('Energy consumption (raw)'!AG362,-3),1,0)</f>
        <v>1</v>
      </c>
      <c r="AM412" s="179" t="str">
        <f>'Energy consumption (raw)'!AJ362</f>
        <v>3. Bac Ninh</v>
      </c>
      <c r="AN412">
        <f>VLOOKUP(AM412,Lists!$F$9:$G$71,2,FALSE)</f>
        <v>1</v>
      </c>
    </row>
    <row r="413" spans="2:40" x14ac:dyDescent="0.25">
      <c r="B413" s="65" t="str">
        <f t="shared" si="65"/>
        <v>Industry261</v>
      </c>
      <c r="C413" s="179">
        <f>'Energy consumption (raw)'!B363</f>
        <v>261</v>
      </c>
      <c r="D413" s="179">
        <f>'Energy consumption (raw)'!C363</f>
        <v>0</v>
      </c>
      <c r="E413" s="179">
        <f>'Energy consumption (raw)'!D363</f>
        <v>0</v>
      </c>
      <c r="F413" s="179" t="str">
        <f>'Energy consumption (raw)'!E363</f>
        <v>Công nghiệp</v>
      </c>
      <c r="G413" s="179" t="str">
        <f>'Energy consumption (raw)'!F363</f>
        <v>Sản xuất sản phẩm từ plastic</v>
      </c>
      <c r="H413" s="179" t="str">
        <f>'Energy consumption (raw)'!G363</f>
        <v>Industry</v>
      </c>
      <c r="I413" s="179" t="str">
        <f>'Energy consumption (raw)'!I363</f>
        <v>22 Manufacture of rubber and plastics products</v>
      </c>
      <c r="J413" s="179" t="str">
        <f>INDEX(Sector!$E$6:$E$46,MATCH('Energy consumption (toe)'!I413,Sector!$B$6:$B$46,FALSE))</f>
        <v>Manufacture of rubber and plastics products</v>
      </c>
      <c r="K413" s="179">
        <f>IFERROR('Energy consumption (raw)'!J363*Lists!$H$84,)</f>
        <v>1017.9582981000001</v>
      </c>
      <c r="L413" s="179">
        <f>'Energy consumption (raw)'!K363*Lists!$H$84</f>
        <v>1019.003372</v>
      </c>
      <c r="M413" s="179">
        <f>'Energy consumption (raw)'!L363*Lists!$H$84</f>
        <v>0</v>
      </c>
      <c r="N413" s="179">
        <f>'Energy consumption (raw)'!M363*Lists!$H$84</f>
        <v>0</v>
      </c>
      <c r="O413" s="178">
        <f t="shared" si="66"/>
        <v>1019.003372</v>
      </c>
      <c r="P413">
        <f>'Energy consumption (raw)'!N363*Lists!$H$85</f>
        <v>0</v>
      </c>
      <c r="Q413">
        <f>'Energy consumption (raw)'!O363*Lists!$H$86</f>
        <v>0</v>
      </c>
      <c r="R413">
        <f>'Energy consumption (raw)'!P363*Lists!$H$87</f>
        <v>0</v>
      </c>
      <c r="S413">
        <f>'Energy consumption (raw)'!Q363*Lists!$H$88</f>
        <v>0</v>
      </c>
      <c r="T413">
        <f>'Energy consumption (raw)'!R363*Lists!$H$89</f>
        <v>0</v>
      </c>
      <c r="U413">
        <f>'Energy consumption (raw)'!S363*Lists!$H$90</f>
        <v>0</v>
      </c>
      <c r="V413">
        <f>'Energy consumption (raw)'!T363*Lists!$H$91</f>
        <v>0</v>
      </c>
      <c r="W413">
        <f>'Energy consumption (raw)'!U363*Lists!$H$92</f>
        <v>0</v>
      </c>
      <c r="X413">
        <f>'Energy consumption (raw)'!V363*Lists!$H$93</f>
        <v>0</v>
      </c>
      <c r="Y413">
        <f>'Energy consumption (raw)'!W363*Lists!$H$94</f>
        <v>0</v>
      </c>
      <c r="Z413">
        <f>'Energy consumption (raw)'!X363*Lists!$H$96*1000000</f>
        <v>0</v>
      </c>
      <c r="AA413">
        <f>'Energy consumption (raw)'!Y363*Lists!$H$97</f>
        <v>0</v>
      </c>
      <c r="AB413">
        <f>'Energy consumption (raw)'!Z363*Lists!$H$96</f>
        <v>0</v>
      </c>
      <c r="AC413">
        <f>'Energy consumption (raw)'!AA363*Lists!$H$98</f>
        <v>0</v>
      </c>
      <c r="AD413">
        <f>'Energy consumption (raw)'!AB363*Lists!$H$99</f>
        <v>0</v>
      </c>
      <c r="AE413">
        <f>'Energy consumption (raw)'!AC363*Lists!$H$101</f>
        <v>0</v>
      </c>
      <c r="AF413">
        <f>'Energy consumption (raw)'!AD363*Lists!$H$101</f>
        <v>0</v>
      </c>
      <c r="AG413">
        <f>'Energy consumption (raw)'!AE363*Lists!$H$101</f>
        <v>0</v>
      </c>
      <c r="AH413">
        <f>'Energy consumption (raw)'!AF363*Lists!$H$100</f>
        <v>0</v>
      </c>
      <c r="AI413" s="167">
        <f t="shared" si="67"/>
        <v>1019.003372</v>
      </c>
      <c r="AJ413" s="179">
        <f>'Energy consumption (raw)'!AG363</f>
        <v>1019.003372</v>
      </c>
      <c r="AK413" s="179">
        <f>'Energy consumption (raw)'!AH363</f>
        <v>0</v>
      </c>
      <c r="AL413">
        <f>IF(ROUND(AI413,-3)=ROUND('Energy consumption (raw)'!AG363,-3),1,0)</f>
        <v>1</v>
      </c>
      <c r="AM413" s="179" t="str">
        <f>'Energy consumption (raw)'!AJ363</f>
        <v>3. Bac Ninh</v>
      </c>
      <c r="AN413">
        <f>VLOOKUP(AM413,Lists!$F$9:$G$71,2,FALSE)</f>
        <v>1</v>
      </c>
    </row>
    <row r="414" spans="2:40" x14ac:dyDescent="0.25">
      <c r="B414" s="65" t="str">
        <f t="shared" si="65"/>
        <v>Industry262</v>
      </c>
      <c r="C414" s="179">
        <f>'Energy consumption (raw)'!B364</f>
        <v>262</v>
      </c>
      <c r="D414" s="179">
        <f>'Energy consumption (raw)'!C364</f>
        <v>0</v>
      </c>
      <c r="E414" s="179">
        <f>'Energy consumption (raw)'!D364</f>
        <v>0</v>
      </c>
      <c r="F414" s="179" t="str">
        <f>'Energy consumption (raw)'!E364</f>
        <v>Công nghiệp</v>
      </c>
      <c r="G414" s="179" t="str">
        <f>'Energy consumption (raw)'!F364</f>
        <v>Sản xuất các sản phẩm khác từ giấy và bìa chưa được phân vào đâu</v>
      </c>
      <c r="H414" s="179" t="str">
        <f>'Energy consumption (raw)'!G364</f>
        <v>Industry</v>
      </c>
      <c r="I414" s="179" t="str">
        <f>'Energy consumption (raw)'!I364</f>
        <v>17 Manufacture of paper and paper products</v>
      </c>
      <c r="J414" s="179" t="str">
        <f>INDEX(Sector!$E$6:$E$46,MATCH('Energy consumption (toe)'!I414,Sector!$B$6:$B$46,FALSE))</f>
        <v>Manufacture of paper and paper products</v>
      </c>
      <c r="K414" s="179">
        <f>IFERROR('Energy consumption (raw)'!J364*Lists!$H$84,)</f>
        <v>0</v>
      </c>
      <c r="L414" s="179">
        <f>'Energy consumption (raw)'!K364*Lists!$H$84</f>
        <v>1189.7103996000001</v>
      </c>
      <c r="M414" s="179">
        <f>'Energy consumption (raw)'!L364*Lists!$H$84</f>
        <v>0</v>
      </c>
      <c r="N414" s="179">
        <f>'Energy consumption (raw)'!M364*Lists!$H$84</f>
        <v>0</v>
      </c>
      <c r="O414" s="178">
        <f t="shared" si="66"/>
        <v>1189.7103996000001</v>
      </c>
      <c r="P414">
        <f>'Energy consumption (raw)'!N364*Lists!$H$85</f>
        <v>0</v>
      </c>
      <c r="Q414">
        <f>'Energy consumption (raw)'!O364*Lists!$H$86</f>
        <v>0</v>
      </c>
      <c r="R414">
        <f>'Energy consumption (raw)'!P364*Lists!$H$87</f>
        <v>0</v>
      </c>
      <c r="S414">
        <f>'Energy consumption (raw)'!Q364*Lists!$H$88</f>
        <v>0</v>
      </c>
      <c r="T414">
        <f>'Energy consumption (raw)'!R364*Lists!$H$89</f>
        <v>0</v>
      </c>
      <c r="U414">
        <f>'Energy consumption (raw)'!S364*Lists!$H$90</f>
        <v>0</v>
      </c>
      <c r="V414">
        <f>'Energy consumption (raw)'!T364*Lists!$H$91</f>
        <v>0</v>
      </c>
      <c r="W414">
        <f>'Energy consumption (raw)'!U364*Lists!$H$92</f>
        <v>0</v>
      </c>
      <c r="X414">
        <f>'Energy consumption (raw)'!V364*Lists!$H$93</f>
        <v>0</v>
      </c>
      <c r="Y414">
        <f>'Energy consumption (raw)'!W364*Lists!$H$94</f>
        <v>0</v>
      </c>
      <c r="Z414">
        <f>'Energy consumption (raw)'!X364*Lists!$H$96*1000000</f>
        <v>0</v>
      </c>
      <c r="AA414">
        <f>'Energy consumption (raw)'!Y364*Lists!$H$97</f>
        <v>0</v>
      </c>
      <c r="AB414">
        <f>'Energy consumption (raw)'!Z364*Lists!$H$96</f>
        <v>0</v>
      </c>
      <c r="AC414">
        <f>'Energy consumption (raw)'!AA364*Lists!$H$98</f>
        <v>0</v>
      </c>
      <c r="AD414">
        <f>'Energy consumption (raw)'!AB364*Lists!$H$99</f>
        <v>0</v>
      </c>
      <c r="AE414">
        <f>'Energy consumption (raw)'!AC364*Lists!$H$101</f>
        <v>0</v>
      </c>
      <c r="AF414">
        <f>'Energy consumption (raw)'!AD364*Lists!$H$101</f>
        <v>0</v>
      </c>
      <c r="AG414">
        <f>'Energy consumption (raw)'!AE364*Lists!$H$101</f>
        <v>0</v>
      </c>
      <c r="AH414">
        <f>'Energy consumption (raw)'!AF364*Lists!$H$100</f>
        <v>0</v>
      </c>
      <c r="AI414" s="167">
        <f t="shared" si="67"/>
        <v>1189.7103996000001</v>
      </c>
      <c r="AJ414" s="179">
        <f>'Energy consumption (raw)'!AG364</f>
        <v>1189.7103996000001</v>
      </c>
      <c r="AK414" s="179">
        <f>'Energy consumption (raw)'!AH364</f>
        <v>0</v>
      </c>
      <c r="AL414">
        <f>IF(ROUND(AI414,-3)=ROUND('Energy consumption (raw)'!AG364,-3),1,0)</f>
        <v>1</v>
      </c>
      <c r="AM414" s="179" t="str">
        <f>'Energy consumption (raw)'!AJ364</f>
        <v>3. Bac Ninh</v>
      </c>
      <c r="AN414">
        <f>VLOOKUP(AM414,Lists!$F$9:$G$71,2,FALSE)</f>
        <v>1</v>
      </c>
    </row>
    <row r="415" spans="2:40" x14ac:dyDescent="0.25">
      <c r="B415" s="65" t="str">
        <f t="shared" si="65"/>
        <v>Industry263</v>
      </c>
      <c r="C415" s="179">
        <f>'Energy consumption (raw)'!B365</f>
        <v>263</v>
      </c>
      <c r="D415" s="179">
        <f>'Energy consumption (raw)'!C365</f>
        <v>0</v>
      </c>
      <c r="E415" s="179">
        <f>'Energy consumption (raw)'!D365</f>
        <v>0</v>
      </c>
      <c r="F415" s="179" t="str">
        <f>'Energy consumption (raw)'!E365</f>
        <v>Công nghiệp</v>
      </c>
      <c r="G415" s="179" t="str">
        <f>'Energy consumption (raw)'!F365</f>
        <v>Sản xuất các sản phẩm khác từ giấy và bìa chưa được phân vào đâu</v>
      </c>
      <c r="H415" s="179" t="str">
        <f>'Energy consumption (raw)'!G365</f>
        <v>Industry</v>
      </c>
      <c r="I415" s="179" t="str">
        <f>'Energy consumption (raw)'!I365</f>
        <v>17 Manufacture of paper and paper products</v>
      </c>
      <c r="J415" s="179" t="str">
        <f>INDEX(Sector!$E$6:$E$46,MATCH('Energy consumption (toe)'!I415,Sector!$B$6:$B$46,FALSE))</f>
        <v>Manufacture of paper and paper products</v>
      </c>
      <c r="K415" s="179">
        <f>IFERROR('Energy consumption (raw)'!J365*Lists!$H$84,)</f>
        <v>0</v>
      </c>
      <c r="L415" s="179">
        <f>'Energy consumption (raw)'!K365*Lists!$H$84</f>
        <v>1825.7149406000001</v>
      </c>
      <c r="M415" s="179">
        <f>'Energy consumption (raw)'!L365*Lists!$H$84</f>
        <v>0</v>
      </c>
      <c r="N415" s="179">
        <f>'Energy consumption (raw)'!M365*Lists!$H$84</f>
        <v>0</v>
      </c>
      <c r="O415" s="178">
        <f t="shared" si="66"/>
        <v>1825.7149406000001</v>
      </c>
      <c r="P415">
        <f>'Energy consumption (raw)'!N365*Lists!$H$85</f>
        <v>0</v>
      </c>
      <c r="Q415">
        <f>'Energy consumption (raw)'!O365*Lists!$H$86</f>
        <v>0</v>
      </c>
      <c r="R415">
        <f>'Energy consumption (raw)'!P365*Lists!$H$87</f>
        <v>0</v>
      </c>
      <c r="S415">
        <f>'Energy consumption (raw)'!Q365*Lists!$H$88</f>
        <v>0</v>
      </c>
      <c r="T415">
        <f>'Energy consumption (raw)'!R365*Lists!$H$89</f>
        <v>0</v>
      </c>
      <c r="U415">
        <f>'Energy consumption (raw)'!S365*Lists!$H$90</f>
        <v>0</v>
      </c>
      <c r="V415">
        <f>'Energy consumption (raw)'!T365*Lists!$H$91</f>
        <v>0</v>
      </c>
      <c r="W415">
        <f>'Energy consumption (raw)'!U365*Lists!$H$92</f>
        <v>0</v>
      </c>
      <c r="X415">
        <f>'Energy consumption (raw)'!V365*Lists!$H$93</f>
        <v>0</v>
      </c>
      <c r="Y415">
        <f>'Energy consumption (raw)'!W365*Lists!$H$94</f>
        <v>0</v>
      </c>
      <c r="Z415">
        <f>'Energy consumption (raw)'!X365*Lists!$H$96*1000000</f>
        <v>0</v>
      </c>
      <c r="AA415">
        <f>'Energy consumption (raw)'!Y365*Lists!$H$97</f>
        <v>0</v>
      </c>
      <c r="AB415">
        <f>'Energy consumption (raw)'!Z365*Lists!$H$96</f>
        <v>0</v>
      </c>
      <c r="AC415">
        <f>'Energy consumption (raw)'!AA365*Lists!$H$98</f>
        <v>0</v>
      </c>
      <c r="AD415">
        <f>'Energy consumption (raw)'!AB365*Lists!$H$99</f>
        <v>0</v>
      </c>
      <c r="AE415">
        <f>'Energy consumption (raw)'!AC365*Lists!$H$101</f>
        <v>0</v>
      </c>
      <c r="AF415">
        <f>'Energy consumption (raw)'!AD365*Lists!$H$101</f>
        <v>0</v>
      </c>
      <c r="AG415">
        <f>'Energy consumption (raw)'!AE365*Lists!$H$101</f>
        <v>0</v>
      </c>
      <c r="AH415">
        <f>'Energy consumption (raw)'!AF365*Lists!$H$100</f>
        <v>0</v>
      </c>
      <c r="AI415" s="167">
        <f t="shared" si="67"/>
        <v>1825.7149406000001</v>
      </c>
      <c r="AJ415" s="179">
        <f>'Energy consumption (raw)'!AG365</f>
        <v>1825.7149406000001</v>
      </c>
      <c r="AK415" s="179">
        <f>'Energy consumption (raw)'!AH365</f>
        <v>0</v>
      </c>
      <c r="AL415">
        <f>IF(ROUND(AI415,-3)=ROUND('Energy consumption (raw)'!AG365,-3),1,0)</f>
        <v>1</v>
      </c>
      <c r="AM415" s="179" t="str">
        <f>'Energy consumption (raw)'!AJ365</f>
        <v>3. Bac Ninh</v>
      </c>
      <c r="AN415">
        <f>VLOOKUP(AM415,Lists!$F$9:$G$71,2,FALSE)</f>
        <v>1</v>
      </c>
    </row>
    <row r="416" spans="2:40" x14ac:dyDescent="0.25">
      <c r="B416" s="65" t="str">
        <f t="shared" si="65"/>
        <v>Industry264</v>
      </c>
      <c r="C416" s="179">
        <f>'Energy consumption (raw)'!B366</f>
        <v>264</v>
      </c>
      <c r="D416" s="179">
        <f>'Energy consumption (raw)'!C366</f>
        <v>0</v>
      </c>
      <c r="E416" s="179">
        <f>'Energy consumption (raw)'!D366</f>
        <v>0</v>
      </c>
      <c r="F416" s="179" t="str">
        <f>'Energy consumption (raw)'!E366</f>
        <v>Công nghiệp</v>
      </c>
      <c r="G416" s="179" t="str">
        <f>'Energy consumption (raw)'!F366</f>
        <v>Sản xuất các sản phẩm khác từ giấy và bìa chưa được phân vào đâu</v>
      </c>
      <c r="H416" s="179" t="str">
        <f>'Energy consumption (raw)'!G366</f>
        <v>Industry</v>
      </c>
      <c r="I416" s="179" t="str">
        <f>'Energy consumption (raw)'!I366</f>
        <v>17 Manufacture of paper and paper products</v>
      </c>
      <c r="J416" s="179" t="str">
        <f>INDEX(Sector!$E$6:$E$46,MATCH('Energy consumption (toe)'!I416,Sector!$B$6:$B$46,FALSE))</f>
        <v>Manufacture of paper and paper products</v>
      </c>
      <c r="K416" s="179">
        <f>IFERROR('Energy consumption (raw)'!J366*Lists!$H$84,)</f>
        <v>0</v>
      </c>
      <c r="L416" s="179">
        <f>'Energy consumption (raw)'!K366*Lists!$H$84</f>
        <v>1523.3279844000001</v>
      </c>
      <c r="M416" s="179">
        <f>'Energy consumption (raw)'!L366*Lists!$H$84</f>
        <v>0</v>
      </c>
      <c r="N416" s="179">
        <f>'Energy consumption (raw)'!M366*Lists!$H$84</f>
        <v>0</v>
      </c>
      <c r="O416" s="178">
        <f t="shared" si="66"/>
        <v>1523.3279844000001</v>
      </c>
      <c r="P416">
        <f>'Energy consumption (raw)'!N366*Lists!$H$85</f>
        <v>0</v>
      </c>
      <c r="Q416">
        <f>'Energy consumption (raw)'!O366*Lists!$H$86</f>
        <v>0</v>
      </c>
      <c r="R416">
        <f>'Energy consumption (raw)'!P366*Lists!$H$87</f>
        <v>0</v>
      </c>
      <c r="S416">
        <f>'Energy consumption (raw)'!Q366*Lists!$H$88</f>
        <v>0</v>
      </c>
      <c r="T416">
        <f>'Energy consumption (raw)'!R366*Lists!$H$89</f>
        <v>0</v>
      </c>
      <c r="U416">
        <f>'Energy consumption (raw)'!S366*Lists!$H$90</f>
        <v>0</v>
      </c>
      <c r="V416">
        <f>'Energy consumption (raw)'!T366*Lists!$H$91</f>
        <v>0</v>
      </c>
      <c r="W416">
        <f>'Energy consumption (raw)'!U366*Lists!$H$92</f>
        <v>0</v>
      </c>
      <c r="X416">
        <f>'Energy consumption (raw)'!V366*Lists!$H$93</f>
        <v>0</v>
      </c>
      <c r="Y416">
        <f>'Energy consumption (raw)'!W366*Lists!$H$94</f>
        <v>0</v>
      </c>
      <c r="Z416">
        <f>'Energy consumption (raw)'!X366*Lists!$H$96*1000000</f>
        <v>0</v>
      </c>
      <c r="AA416">
        <f>'Energy consumption (raw)'!Y366*Lists!$H$97</f>
        <v>0</v>
      </c>
      <c r="AB416">
        <f>'Energy consumption (raw)'!Z366*Lists!$H$96</f>
        <v>0</v>
      </c>
      <c r="AC416">
        <f>'Energy consumption (raw)'!AA366*Lists!$H$98</f>
        <v>0</v>
      </c>
      <c r="AD416">
        <f>'Energy consumption (raw)'!AB366*Lists!$H$99</f>
        <v>0</v>
      </c>
      <c r="AE416">
        <f>'Energy consumption (raw)'!AC366*Lists!$H$101</f>
        <v>0</v>
      </c>
      <c r="AF416">
        <f>'Energy consumption (raw)'!AD366*Lists!$H$101</f>
        <v>0</v>
      </c>
      <c r="AG416">
        <f>'Energy consumption (raw)'!AE366*Lists!$H$101</f>
        <v>0</v>
      </c>
      <c r="AH416">
        <f>'Energy consumption (raw)'!AF366*Lists!$H$100</f>
        <v>0</v>
      </c>
      <c r="AI416" s="167">
        <f t="shared" si="67"/>
        <v>1523.3279844000001</v>
      </c>
      <c r="AJ416" s="179">
        <f>'Energy consumption (raw)'!AG366</f>
        <v>1523.3279844000001</v>
      </c>
      <c r="AK416" s="179">
        <f>'Energy consumption (raw)'!AH366</f>
        <v>0</v>
      </c>
      <c r="AL416">
        <f>IF(ROUND(AI416,-3)=ROUND('Energy consumption (raw)'!AG366,-3),1,0)</f>
        <v>1</v>
      </c>
      <c r="AM416" s="179" t="str">
        <f>'Energy consumption (raw)'!AJ366</f>
        <v>3. Bac Ninh</v>
      </c>
      <c r="AN416">
        <f>VLOOKUP(AM416,Lists!$F$9:$G$71,2,FALSE)</f>
        <v>1</v>
      </c>
    </row>
    <row r="417" spans="2:40" x14ac:dyDescent="0.25">
      <c r="B417" s="65" t="str">
        <f t="shared" si="65"/>
        <v>Industry265</v>
      </c>
      <c r="C417" s="179">
        <f>'Energy consumption (raw)'!B367</f>
        <v>265</v>
      </c>
      <c r="D417" s="179">
        <f>'Energy consumption (raw)'!C367</f>
        <v>0</v>
      </c>
      <c r="E417" s="179">
        <f>'Energy consumption (raw)'!D367</f>
        <v>0</v>
      </c>
      <c r="F417" s="179" t="str">
        <f>'Energy consumption (raw)'!E367</f>
        <v>Công nghiệp</v>
      </c>
      <c r="G417" s="179" t="str">
        <f>'Energy consumption (raw)'!F367</f>
        <v>Sản xuất bột giấy, giấy và bìa khác</v>
      </c>
      <c r="H417" s="179" t="str">
        <f>'Energy consumption (raw)'!G367</f>
        <v>Industry</v>
      </c>
      <c r="I417" s="179" t="str">
        <f>'Energy consumption (raw)'!I367</f>
        <v>17 Manufacture of paper and paper products</v>
      </c>
      <c r="J417" s="179" t="str">
        <f>INDEX(Sector!$E$6:$E$46,MATCH('Energy consumption (toe)'!I417,Sector!$B$6:$B$46,FALSE))</f>
        <v>Manufacture of paper and paper products</v>
      </c>
      <c r="K417" s="179">
        <f>IFERROR('Energy consumption (raw)'!J367*Lists!$H$84,)</f>
        <v>0</v>
      </c>
      <c r="L417" s="179">
        <f>'Energy consumption (raw)'!K367*Lists!$H$84</f>
        <v>1470.1932364000002</v>
      </c>
      <c r="M417" s="179">
        <f>'Energy consumption (raw)'!L367*Lists!$H$84</f>
        <v>0</v>
      </c>
      <c r="N417" s="179">
        <f>'Energy consumption (raw)'!M367*Lists!$H$84</f>
        <v>0</v>
      </c>
      <c r="O417" s="178">
        <f t="shared" si="66"/>
        <v>1470.1932364000002</v>
      </c>
      <c r="P417">
        <f>'Energy consumption (raw)'!N367*Lists!$H$85</f>
        <v>0</v>
      </c>
      <c r="Q417">
        <f>'Energy consumption (raw)'!O367*Lists!$H$86</f>
        <v>0</v>
      </c>
      <c r="R417">
        <f>'Energy consumption (raw)'!P367*Lists!$H$87</f>
        <v>0</v>
      </c>
      <c r="S417">
        <f>'Energy consumption (raw)'!Q367*Lists!$H$88</f>
        <v>0</v>
      </c>
      <c r="T417">
        <f>'Energy consumption (raw)'!R367*Lists!$H$89</f>
        <v>0</v>
      </c>
      <c r="U417">
        <f>'Energy consumption (raw)'!S367*Lists!$H$90</f>
        <v>0</v>
      </c>
      <c r="V417">
        <f>'Energy consumption (raw)'!T367*Lists!$H$91</f>
        <v>0</v>
      </c>
      <c r="W417">
        <f>'Energy consumption (raw)'!U367*Lists!$H$92</f>
        <v>0</v>
      </c>
      <c r="X417">
        <f>'Energy consumption (raw)'!V367*Lists!$H$93</f>
        <v>0</v>
      </c>
      <c r="Y417">
        <f>'Energy consumption (raw)'!W367*Lists!$H$94</f>
        <v>0</v>
      </c>
      <c r="Z417">
        <f>'Energy consumption (raw)'!X367*Lists!$H$96*1000000</f>
        <v>0</v>
      </c>
      <c r="AA417">
        <f>'Energy consumption (raw)'!Y367*Lists!$H$97</f>
        <v>0</v>
      </c>
      <c r="AB417">
        <f>'Energy consumption (raw)'!Z367*Lists!$H$96</f>
        <v>0</v>
      </c>
      <c r="AC417">
        <f>'Energy consumption (raw)'!AA367*Lists!$H$98</f>
        <v>0</v>
      </c>
      <c r="AD417">
        <f>'Energy consumption (raw)'!AB367*Lists!$H$99</f>
        <v>0</v>
      </c>
      <c r="AE417">
        <f>'Energy consumption (raw)'!AC367*Lists!$H$101</f>
        <v>0</v>
      </c>
      <c r="AF417">
        <f>'Energy consumption (raw)'!AD367*Lists!$H$101</f>
        <v>0</v>
      </c>
      <c r="AG417">
        <f>'Energy consumption (raw)'!AE367*Lists!$H$101</f>
        <v>0</v>
      </c>
      <c r="AH417">
        <f>'Energy consumption (raw)'!AF367*Lists!$H$100</f>
        <v>0</v>
      </c>
      <c r="AI417" s="167">
        <f t="shared" si="67"/>
        <v>1470.1932364000002</v>
      </c>
      <c r="AJ417" s="179">
        <f>'Energy consumption (raw)'!AG367</f>
        <v>1470.1932364000002</v>
      </c>
      <c r="AK417" s="179">
        <f>'Energy consumption (raw)'!AH367</f>
        <v>0</v>
      </c>
      <c r="AL417">
        <f>IF(ROUND(AI417,-3)=ROUND('Energy consumption (raw)'!AG367,-3),1,0)</f>
        <v>1</v>
      </c>
      <c r="AM417" s="179" t="str">
        <f>'Energy consumption (raw)'!AJ367</f>
        <v>3. Bac Ninh</v>
      </c>
      <c r="AN417">
        <f>VLOOKUP(AM417,Lists!$F$9:$G$71,2,FALSE)</f>
        <v>1</v>
      </c>
    </row>
    <row r="418" spans="2:40" x14ac:dyDescent="0.25">
      <c r="B418" s="65" t="str">
        <f t="shared" si="65"/>
        <v>Industry266</v>
      </c>
      <c r="C418" s="179">
        <f>'Energy consumption (raw)'!B368</f>
        <v>266</v>
      </c>
      <c r="D418" s="179">
        <f>'Energy consumption (raw)'!C368</f>
        <v>0</v>
      </c>
      <c r="E418" s="179">
        <f>'Energy consumption (raw)'!D368</f>
        <v>0</v>
      </c>
      <c r="F418" s="179" t="str">
        <f>'Energy consumption (raw)'!E368</f>
        <v>Công nghiệp</v>
      </c>
      <c r="G418" s="179" t="str">
        <f>'Energy consumption (raw)'!F368</f>
        <v>Sản xuất các sản phẩm khác từ giấy và bìa chưa được phân vào đâu</v>
      </c>
      <c r="H418" s="179" t="str">
        <f>'Energy consumption (raw)'!G368</f>
        <v>Industry</v>
      </c>
      <c r="I418" s="179" t="str">
        <f>'Energy consumption (raw)'!I368</f>
        <v>17 Manufacture of paper and paper products</v>
      </c>
      <c r="J418" s="179" t="str">
        <f>INDEX(Sector!$E$6:$E$46,MATCH('Energy consumption (toe)'!I418,Sector!$B$6:$B$46,FALSE))</f>
        <v>Manufacture of paper and paper products</v>
      </c>
      <c r="K418" s="179">
        <f>IFERROR('Energy consumption (raw)'!J368*Lists!$H$84,)</f>
        <v>0</v>
      </c>
      <c r="L418" s="179">
        <f>'Energy consumption (raw)'!K368*Lists!$H$84</f>
        <v>1088.6695134000001</v>
      </c>
      <c r="M418" s="179">
        <f>'Energy consumption (raw)'!L368*Lists!$H$84</f>
        <v>0</v>
      </c>
      <c r="N418" s="179">
        <f>'Energy consumption (raw)'!M368*Lists!$H$84</f>
        <v>0</v>
      </c>
      <c r="O418" s="178">
        <f t="shared" si="66"/>
        <v>1088.6695134000001</v>
      </c>
      <c r="P418">
        <f>'Energy consumption (raw)'!N368*Lists!$H$85</f>
        <v>0</v>
      </c>
      <c r="Q418">
        <f>'Energy consumption (raw)'!O368*Lists!$H$86</f>
        <v>0</v>
      </c>
      <c r="R418">
        <f>'Energy consumption (raw)'!P368*Lists!$H$87</f>
        <v>0</v>
      </c>
      <c r="S418">
        <f>'Energy consumption (raw)'!Q368*Lists!$H$88</f>
        <v>0</v>
      </c>
      <c r="T418">
        <f>'Energy consumption (raw)'!R368*Lists!$H$89</f>
        <v>0</v>
      </c>
      <c r="U418">
        <f>'Energy consumption (raw)'!S368*Lists!$H$90</f>
        <v>0</v>
      </c>
      <c r="V418">
        <f>'Energy consumption (raw)'!T368*Lists!$H$91</f>
        <v>0</v>
      </c>
      <c r="W418">
        <f>'Energy consumption (raw)'!U368*Lists!$H$92</f>
        <v>0</v>
      </c>
      <c r="X418">
        <f>'Energy consumption (raw)'!V368*Lists!$H$93</f>
        <v>0</v>
      </c>
      <c r="Y418">
        <f>'Energy consumption (raw)'!W368*Lists!$H$94</f>
        <v>0</v>
      </c>
      <c r="Z418">
        <f>'Energy consumption (raw)'!X368*Lists!$H$96*1000000</f>
        <v>0</v>
      </c>
      <c r="AA418">
        <f>'Energy consumption (raw)'!Y368*Lists!$H$97</f>
        <v>0</v>
      </c>
      <c r="AB418">
        <f>'Energy consumption (raw)'!Z368*Lists!$H$96</f>
        <v>0</v>
      </c>
      <c r="AC418">
        <f>'Energy consumption (raw)'!AA368*Lists!$H$98</f>
        <v>0</v>
      </c>
      <c r="AD418">
        <f>'Energy consumption (raw)'!AB368*Lists!$H$99</f>
        <v>0</v>
      </c>
      <c r="AE418">
        <f>'Energy consumption (raw)'!AC368*Lists!$H$101</f>
        <v>0</v>
      </c>
      <c r="AF418">
        <f>'Energy consumption (raw)'!AD368*Lists!$H$101</f>
        <v>0</v>
      </c>
      <c r="AG418">
        <f>'Energy consumption (raw)'!AE368*Lists!$H$101</f>
        <v>0</v>
      </c>
      <c r="AH418">
        <f>'Energy consumption (raw)'!AF368*Lists!$H$100</f>
        <v>0</v>
      </c>
      <c r="AI418" s="167">
        <f t="shared" si="67"/>
        <v>1088.6695134000001</v>
      </c>
      <c r="AJ418" s="179">
        <f>'Energy consumption (raw)'!AG368</f>
        <v>1088.6695134000001</v>
      </c>
      <c r="AK418" s="179">
        <f>'Energy consumption (raw)'!AH368</f>
        <v>0</v>
      </c>
      <c r="AL418">
        <f>IF(ROUND(AI418,-3)=ROUND('Energy consumption (raw)'!AG368,-3),1,0)</f>
        <v>1</v>
      </c>
      <c r="AM418" s="179" t="str">
        <f>'Energy consumption (raw)'!AJ368</f>
        <v>3. Bac Ninh</v>
      </c>
      <c r="AN418">
        <f>VLOOKUP(AM418,Lists!$F$9:$G$71,2,FALSE)</f>
        <v>1</v>
      </c>
    </row>
    <row r="419" spans="2:40" x14ac:dyDescent="0.25">
      <c r="B419" s="65" t="str">
        <f t="shared" si="65"/>
        <v>Industry267</v>
      </c>
      <c r="C419" s="179">
        <f>'Energy consumption (raw)'!B369</f>
        <v>267</v>
      </c>
      <c r="D419" s="179">
        <f>'Energy consumption (raw)'!C369</f>
        <v>0</v>
      </c>
      <c r="E419" s="179">
        <f>'Energy consumption (raw)'!D369</f>
        <v>0</v>
      </c>
      <c r="F419" s="179" t="str">
        <f>'Energy consumption (raw)'!E369</f>
        <v>Công nghiệp</v>
      </c>
      <c r="G419" s="179" t="str">
        <f>'Energy consumption (raw)'!F369</f>
        <v>Sản xuất bột giấy, giấy và bìa khác</v>
      </c>
      <c r="H419" s="179" t="str">
        <f>'Energy consumption (raw)'!G369</f>
        <v>Industry</v>
      </c>
      <c r="I419" s="179" t="str">
        <f>'Energy consumption (raw)'!I369</f>
        <v>17 Manufacture of paper and paper products</v>
      </c>
      <c r="J419" s="179" t="str">
        <f>INDEX(Sector!$E$6:$E$46,MATCH('Energy consumption (toe)'!I419,Sector!$B$6:$B$46,FALSE))</f>
        <v>Manufacture of paper and paper products</v>
      </c>
      <c r="K419" s="179">
        <f>IFERROR('Energy consumption (raw)'!J369*Lists!$H$84,)</f>
        <v>0</v>
      </c>
      <c r="L419" s="179">
        <f>'Energy consumption (raw)'!K369*Lists!$H$84</f>
        <v>1052.6440123</v>
      </c>
      <c r="M419" s="179">
        <f>'Energy consumption (raw)'!L369*Lists!$H$84</f>
        <v>0</v>
      </c>
      <c r="N419" s="179">
        <f>'Energy consumption (raw)'!M369*Lists!$H$84</f>
        <v>0</v>
      </c>
      <c r="O419" s="178">
        <f t="shared" si="66"/>
        <v>1052.6440123</v>
      </c>
      <c r="P419">
        <f>'Energy consumption (raw)'!N369*Lists!$H$85</f>
        <v>0</v>
      </c>
      <c r="Q419">
        <f>'Energy consumption (raw)'!O369*Lists!$H$86</f>
        <v>0</v>
      </c>
      <c r="R419">
        <f>'Energy consumption (raw)'!P369*Lists!$H$87</f>
        <v>0</v>
      </c>
      <c r="S419">
        <f>'Energy consumption (raw)'!Q369*Lists!$H$88</f>
        <v>0</v>
      </c>
      <c r="T419">
        <f>'Energy consumption (raw)'!R369*Lists!$H$89</f>
        <v>0</v>
      </c>
      <c r="U419">
        <f>'Energy consumption (raw)'!S369*Lists!$H$90</f>
        <v>0</v>
      </c>
      <c r="V419">
        <f>'Energy consumption (raw)'!T369*Lists!$H$91</f>
        <v>0</v>
      </c>
      <c r="W419">
        <f>'Energy consumption (raw)'!U369*Lists!$H$92</f>
        <v>0</v>
      </c>
      <c r="X419">
        <f>'Energy consumption (raw)'!V369*Lists!$H$93</f>
        <v>0</v>
      </c>
      <c r="Y419">
        <f>'Energy consumption (raw)'!W369*Lists!$H$94</f>
        <v>0</v>
      </c>
      <c r="Z419">
        <f>'Energy consumption (raw)'!X369*Lists!$H$96*1000000</f>
        <v>0</v>
      </c>
      <c r="AA419">
        <f>'Energy consumption (raw)'!Y369*Lists!$H$97</f>
        <v>0</v>
      </c>
      <c r="AB419">
        <f>'Energy consumption (raw)'!Z369*Lists!$H$96</f>
        <v>0</v>
      </c>
      <c r="AC419">
        <f>'Energy consumption (raw)'!AA369*Lists!$H$98</f>
        <v>0</v>
      </c>
      <c r="AD419">
        <f>'Energy consumption (raw)'!AB369*Lists!$H$99</f>
        <v>0</v>
      </c>
      <c r="AE419">
        <f>'Energy consumption (raw)'!AC369*Lists!$H$101</f>
        <v>0</v>
      </c>
      <c r="AF419">
        <f>'Energy consumption (raw)'!AD369*Lists!$H$101</f>
        <v>0</v>
      </c>
      <c r="AG419">
        <f>'Energy consumption (raw)'!AE369*Lists!$H$101</f>
        <v>0</v>
      </c>
      <c r="AH419">
        <f>'Energy consumption (raw)'!AF369*Lists!$H$100</f>
        <v>0</v>
      </c>
      <c r="AI419" s="167">
        <f t="shared" si="67"/>
        <v>1052.6440123</v>
      </c>
      <c r="AJ419" s="179">
        <f>'Energy consumption (raw)'!AG369</f>
        <v>1052.6440123</v>
      </c>
      <c r="AK419" s="179">
        <f>'Energy consumption (raw)'!AH369</f>
        <v>0</v>
      </c>
      <c r="AL419">
        <f>IF(ROUND(AI419,-3)=ROUND('Energy consumption (raw)'!AG369,-3),1,0)</f>
        <v>1</v>
      </c>
      <c r="AM419" s="179" t="str">
        <f>'Energy consumption (raw)'!AJ369</f>
        <v>3. Bac Ninh</v>
      </c>
      <c r="AN419">
        <f>VLOOKUP(AM419,Lists!$F$9:$G$71,2,FALSE)</f>
        <v>1</v>
      </c>
    </row>
    <row r="420" spans="2:40" x14ac:dyDescent="0.25">
      <c r="B420" s="65" t="str">
        <f t="shared" si="65"/>
        <v>Industry268</v>
      </c>
      <c r="C420" s="179">
        <f>'Energy consumption (raw)'!B370</f>
        <v>268</v>
      </c>
      <c r="D420" s="179">
        <f>'Energy consumption (raw)'!C370</f>
        <v>0</v>
      </c>
      <c r="E420" s="179">
        <f>'Energy consumption (raw)'!D370</f>
        <v>0</v>
      </c>
      <c r="F420" s="179" t="str">
        <f>'Energy consumption (raw)'!E370</f>
        <v>Công nghiệp</v>
      </c>
      <c r="G420" s="179" t="str">
        <f>'Energy consumption (raw)'!F370</f>
        <v>Sản xuất mô tơ, máy phát</v>
      </c>
      <c r="H420" s="179" t="str">
        <f>'Energy consumption (raw)'!G370</f>
        <v>Industry</v>
      </c>
      <c r="I420" s="179" t="str">
        <f>'Energy consumption (raw)'!I370</f>
        <v>29 Manufacture of motor vehicles, trailers and semi-trailers</v>
      </c>
      <c r="J420" s="179" t="str">
        <f>INDEX(Sector!$E$6:$E$46,MATCH('Energy consumption (toe)'!I420,Sector!$B$6:$B$46,FALSE))</f>
        <v>Manufacture of motor vehicles, trailers and semi-trailers</v>
      </c>
      <c r="K420" s="179">
        <f>IFERROR('Energy consumption (raw)'!J370*Lists!$H$84,)</f>
        <v>0</v>
      </c>
      <c r="L420" s="179">
        <f>'Energy consumption (raw)'!K370*Lists!$H$84</f>
        <v>1026.095</v>
      </c>
      <c r="M420" s="179">
        <f>'Energy consumption (raw)'!L370*Lists!$H$84</f>
        <v>0</v>
      </c>
      <c r="N420" s="179">
        <f>'Energy consumption (raw)'!M370*Lists!$H$84</f>
        <v>0</v>
      </c>
      <c r="O420" s="178">
        <f t="shared" si="66"/>
        <v>1026.095</v>
      </c>
      <c r="P420">
        <f>'Energy consumption (raw)'!N370*Lists!$H$85</f>
        <v>0</v>
      </c>
      <c r="Q420">
        <f>'Energy consumption (raw)'!O370*Lists!$H$86</f>
        <v>0</v>
      </c>
      <c r="R420">
        <f>'Energy consumption (raw)'!P370*Lists!$H$87</f>
        <v>0</v>
      </c>
      <c r="S420">
        <f>'Energy consumption (raw)'!Q370*Lists!$H$88</f>
        <v>0</v>
      </c>
      <c r="T420">
        <f>'Energy consumption (raw)'!R370*Lists!$H$89</f>
        <v>0</v>
      </c>
      <c r="U420">
        <f>'Energy consumption (raw)'!S370*Lists!$H$90</f>
        <v>0</v>
      </c>
      <c r="V420">
        <f>'Energy consumption (raw)'!T370*Lists!$H$91</f>
        <v>0</v>
      </c>
      <c r="W420">
        <f>'Energy consumption (raw)'!U370*Lists!$H$92</f>
        <v>0</v>
      </c>
      <c r="X420">
        <f>'Energy consumption (raw)'!V370*Lists!$H$93</f>
        <v>0</v>
      </c>
      <c r="Y420">
        <f>'Energy consumption (raw)'!W370*Lists!$H$94</f>
        <v>0</v>
      </c>
      <c r="Z420">
        <f>'Energy consumption (raw)'!X370*Lists!$H$96*1000000</f>
        <v>0</v>
      </c>
      <c r="AA420">
        <f>'Energy consumption (raw)'!Y370*Lists!$H$97</f>
        <v>0</v>
      </c>
      <c r="AB420">
        <f>'Energy consumption (raw)'!Z370*Lists!$H$96</f>
        <v>0</v>
      </c>
      <c r="AC420">
        <f>'Energy consumption (raw)'!AA370*Lists!$H$98</f>
        <v>0</v>
      </c>
      <c r="AD420">
        <f>'Energy consumption (raw)'!AB370*Lists!$H$99</f>
        <v>0</v>
      </c>
      <c r="AE420">
        <f>'Energy consumption (raw)'!AC370*Lists!$H$101</f>
        <v>0</v>
      </c>
      <c r="AF420">
        <f>'Energy consumption (raw)'!AD370*Lists!$H$101</f>
        <v>0</v>
      </c>
      <c r="AG420">
        <f>'Energy consumption (raw)'!AE370*Lists!$H$101</f>
        <v>0</v>
      </c>
      <c r="AH420">
        <f>'Energy consumption (raw)'!AF370*Lists!$H$100</f>
        <v>0</v>
      </c>
      <c r="AI420" s="167">
        <f t="shared" si="67"/>
        <v>1026.095</v>
      </c>
      <c r="AJ420" s="179">
        <f>'Energy consumption (raw)'!AG370</f>
        <v>1026.095</v>
      </c>
      <c r="AK420" s="179">
        <f>'Energy consumption (raw)'!AH370</f>
        <v>0</v>
      </c>
      <c r="AL420">
        <f>IF(ROUND(AI420,-3)=ROUND('Energy consumption (raw)'!AG370,-3),1,0)</f>
        <v>1</v>
      </c>
      <c r="AM420" s="179" t="str">
        <f>'Energy consumption (raw)'!AJ370</f>
        <v>3. Bac Ninh</v>
      </c>
      <c r="AN420">
        <f>VLOOKUP(AM420,Lists!$F$9:$G$71,2,FALSE)</f>
        <v>1</v>
      </c>
    </row>
    <row r="421" spans="2:40" x14ac:dyDescent="0.25">
      <c r="B421" s="65" t="str">
        <f t="shared" si="65"/>
        <v>Industry269</v>
      </c>
      <c r="C421" s="179">
        <f>'Energy consumption (raw)'!B371</f>
        <v>269</v>
      </c>
      <c r="D421" s="179">
        <f>'Energy consumption (raw)'!C371</f>
        <v>0</v>
      </c>
      <c r="E421" s="179">
        <f>'Energy consumption (raw)'!D371</f>
        <v>0</v>
      </c>
      <c r="F421" s="179" t="str">
        <f>'Energy consumption (raw)'!E371</f>
        <v>Công nghiệp</v>
      </c>
      <c r="G421" s="179" t="str">
        <f>'Energy consumption (raw)'!F371</f>
        <v>Sản xuất sản phẩm từ plastic</v>
      </c>
      <c r="H421" s="179" t="str">
        <f>'Energy consumption (raw)'!G371</f>
        <v>Industry</v>
      </c>
      <c r="I421" s="179" t="str">
        <f>'Energy consumption (raw)'!I371</f>
        <v>22 Manufacture of rubber and plastics products</v>
      </c>
      <c r="J421" s="179" t="str">
        <f>INDEX(Sector!$E$6:$E$46,MATCH('Energy consumption (toe)'!I421,Sector!$B$6:$B$46,FALSE))</f>
        <v>Manufacture of rubber and plastics products</v>
      </c>
      <c r="K421" s="179">
        <f>IFERROR('Energy consumption (raw)'!J371*Lists!$H$84,)</f>
        <v>0</v>
      </c>
      <c r="L421" s="179">
        <f>'Energy consumption (raw)'!K371*Lists!$H$84</f>
        <v>1403.0594666000002</v>
      </c>
      <c r="M421" s="179">
        <f>'Energy consumption (raw)'!L371*Lists!$H$84</f>
        <v>0</v>
      </c>
      <c r="N421" s="179">
        <f>'Energy consumption (raw)'!M371*Lists!$H$84</f>
        <v>0</v>
      </c>
      <c r="O421" s="178">
        <f t="shared" si="66"/>
        <v>1403.0594666000002</v>
      </c>
      <c r="P421">
        <f>'Energy consumption (raw)'!N371*Lists!$H$85</f>
        <v>0</v>
      </c>
      <c r="Q421">
        <f>'Energy consumption (raw)'!O371*Lists!$H$86</f>
        <v>0</v>
      </c>
      <c r="R421">
        <f>'Energy consumption (raw)'!P371*Lists!$H$87</f>
        <v>0</v>
      </c>
      <c r="S421">
        <f>'Energy consumption (raw)'!Q371*Lists!$H$88</f>
        <v>0</v>
      </c>
      <c r="T421">
        <f>'Energy consumption (raw)'!R371*Lists!$H$89</f>
        <v>0</v>
      </c>
      <c r="U421">
        <f>'Energy consumption (raw)'!S371*Lists!$H$90</f>
        <v>0</v>
      </c>
      <c r="V421">
        <f>'Energy consumption (raw)'!T371*Lists!$H$91</f>
        <v>0</v>
      </c>
      <c r="W421">
        <f>'Energy consumption (raw)'!U371*Lists!$H$92</f>
        <v>0</v>
      </c>
      <c r="X421">
        <f>'Energy consumption (raw)'!V371*Lists!$H$93</f>
        <v>0</v>
      </c>
      <c r="Y421">
        <f>'Energy consumption (raw)'!W371*Lists!$H$94</f>
        <v>0</v>
      </c>
      <c r="Z421">
        <f>'Energy consumption (raw)'!X371*Lists!$H$96*1000000</f>
        <v>0</v>
      </c>
      <c r="AA421">
        <f>'Energy consumption (raw)'!Y371*Lists!$H$97</f>
        <v>0</v>
      </c>
      <c r="AB421">
        <f>'Energy consumption (raw)'!Z371*Lists!$H$96</f>
        <v>0</v>
      </c>
      <c r="AC421">
        <f>'Energy consumption (raw)'!AA371*Lists!$H$98</f>
        <v>0</v>
      </c>
      <c r="AD421">
        <f>'Energy consumption (raw)'!AB371*Lists!$H$99</f>
        <v>0</v>
      </c>
      <c r="AE421">
        <f>'Energy consumption (raw)'!AC371*Lists!$H$101</f>
        <v>0</v>
      </c>
      <c r="AF421">
        <f>'Energy consumption (raw)'!AD371*Lists!$H$101</f>
        <v>0</v>
      </c>
      <c r="AG421">
        <f>'Energy consumption (raw)'!AE371*Lists!$H$101</f>
        <v>0</v>
      </c>
      <c r="AH421">
        <f>'Energy consumption (raw)'!AF371*Lists!$H$100</f>
        <v>0</v>
      </c>
      <c r="AI421" s="167">
        <f t="shared" si="67"/>
        <v>1403.0594666000002</v>
      </c>
      <c r="AJ421" s="179">
        <f>'Energy consumption (raw)'!AG371</f>
        <v>1403.0594666000002</v>
      </c>
      <c r="AK421" s="179">
        <f>'Energy consumption (raw)'!AH371</f>
        <v>0</v>
      </c>
      <c r="AL421">
        <f>IF(ROUND(AI421,-3)=ROUND('Energy consumption (raw)'!AG371,-3),1,0)</f>
        <v>1</v>
      </c>
      <c r="AM421" s="179" t="str">
        <f>'Energy consumption (raw)'!AJ371</f>
        <v>3. Bac Ninh</v>
      </c>
      <c r="AN421">
        <f>VLOOKUP(AM421,Lists!$F$9:$G$71,2,FALSE)</f>
        <v>1</v>
      </c>
    </row>
    <row r="422" spans="2:40" x14ac:dyDescent="0.25">
      <c r="B422" s="65" t="str">
        <f t="shared" si="65"/>
        <v>Industry270</v>
      </c>
      <c r="C422" s="179">
        <f>'Energy consumption (raw)'!B372</f>
        <v>270</v>
      </c>
      <c r="D422" s="179">
        <f>'Energy consumption (raw)'!C372</f>
        <v>0</v>
      </c>
      <c r="E422" s="179">
        <f>'Energy consumption (raw)'!D372</f>
        <v>0</v>
      </c>
      <c r="F422" s="179" t="str">
        <f>'Energy consumption (raw)'!E372</f>
        <v>Công nghiệp</v>
      </c>
      <c r="G422" s="179" t="str">
        <f>'Energy consumption (raw)'!F372</f>
        <v xml:space="preserve">Sản xuất các sản phẩm khác từ giấy </v>
      </c>
      <c r="H422" s="179" t="str">
        <f>'Energy consumption (raw)'!G372</f>
        <v>Industry</v>
      </c>
      <c r="I422" s="179" t="str">
        <f>'Energy consumption (raw)'!I372</f>
        <v>17 Manufacture of paper and paper products</v>
      </c>
      <c r="J422" s="179" t="str">
        <f>INDEX(Sector!$E$6:$E$46,MATCH('Energy consumption (toe)'!I422,Sector!$B$6:$B$46,FALSE))</f>
        <v>Manufacture of paper and paper products</v>
      </c>
      <c r="K422" s="179">
        <f>IFERROR('Energy consumption (raw)'!J372*Lists!$H$84,)</f>
        <v>0</v>
      </c>
      <c r="L422" s="179">
        <f>'Energy consumption (raw)'!K372*Lists!$H$84</f>
        <v>1223.2299144000001</v>
      </c>
      <c r="M422" s="179">
        <f>'Energy consumption (raw)'!L372*Lists!$H$84</f>
        <v>0</v>
      </c>
      <c r="N422" s="179">
        <f>'Energy consumption (raw)'!M372*Lists!$H$84</f>
        <v>0</v>
      </c>
      <c r="O422" s="178">
        <f t="shared" si="66"/>
        <v>1223.2299144000001</v>
      </c>
      <c r="P422">
        <f>'Energy consumption (raw)'!N372*Lists!$H$85</f>
        <v>0</v>
      </c>
      <c r="Q422">
        <f>'Energy consumption (raw)'!O372*Lists!$H$86</f>
        <v>0</v>
      </c>
      <c r="R422">
        <f>'Energy consumption (raw)'!P372*Lists!$H$87</f>
        <v>0</v>
      </c>
      <c r="S422">
        <f>'Energy consumption (raw)'!Q372*Lists!$H$88</f>
        <v>0</v>
      </c>
      <c r="T422">
        <f>'Energy consumption (raw)'!R372*Lists!$H$89</f>
        <v>0</v>
      </c>
      <c r="U422">
        <f>'Energy consumption (raw)'!S372*Lists!$H$90</f>
        <v>0</v>
      </c>
      <c r="V422">
        <f>'Energy consumption (raw)'!T372*Lists!$H$91</f>
        <v>0</v>
      </c>
      <c r="W422">
        <f>'Energy consumption (raw)'!U372*Lists!$H$92</f>
        <v>0</v>
      </c>
      <c r="X422">
        <f>'Energy consumption (raw)'!V372*Lists!$H$93</f>
        <v>0</v>
      </c>
      <c r="Y422">
        <f>'Energy consumption (raw)'!W372*Lists!$H$94</f>
        <v>0</v>
      </c>
      <c r="Z422">
        <f>'Energy consumption (raw)'!X372*Lists!$H$96*1000000</f>
        <v>0</v>
      </c>
      <c r="AA422">
        <f>'Energy consumption (raw)'!Y372*Lists!$H$97</f>
        <v>0</v>
      </c>
      <c r="AB422">
        <f>'Energy consumption (raw)'!Z372*Lists!$H$96</f>
        <v>0</v>
      </c>
      <c r="AC422">
        <f>'Energy consumption (raw)'!AA372*Lists!$H$98</f>
        <v>0</v>
      </c>
      <c r="AD422">
        <f>'Energy consumption (raw)'!AB372*Lists!$H$99</f>
        <v>0</v>
      </c>
      <c r="AE422">
        <f>'Energy consumption (raw)'!AC372*Lists!$H$101</f>
        <v>0</v>
      </c>
      <c r="AF422">
        <f>'Energy consumption (raw)'!AD372*Lists!$H$101</f>
        <v>0</v>
      </c>
      <c r="AG422">
        <f>'Energy consumption (raw)'!AE372*Lists!$H$101</f>
        <v>0</v>
      </c>
      <c r="AH422">
        <f>'Energy consumption (raw)'!AF372*Lists!$H$100</f>
        <v>0</v>
      </c>
      <c r="AI422" s="167">
        <f t="shared" si="67"/>
        <v>1223.2299144000001</v>
      </c>
      <c r="AJ422" s="179">
        <f>'Energy consumption (raw)'!AG372</f>
        <v>1223.2299144000001</v>
      </c>
      <c r="AK422" s="179">
        <f>'Energy consumption (raw)'!AH372</f>
        <v>0</v>
      </c>
      <c r="AL422">
        <f>IF(ROUND(AI422,-3)=ROUND('Energy consumption (raw)'!AG372,-3),1,0)</f>
        <v>1</v>
      </c>
      <c r="AM422" s="179" t="str">
        <f>'Energy consumption (raw)'!AJ372</f>
        <v>3. Bac Ninh</v>
      </c>
      <c r="AN422">
        <f>VLOOKUP(AM422,Lists!$F$9:$G$71,2,FALSE)</f>
        <v>1</v>
      </c>
    </row>
    <row r="423" spans="2:40" x14ac:dyDescent="0.25">
      <c r="B423" s="65" t="str">
        <f t="shared" si="65"/>
        <v>Industry271</v>
      </c>
      <c r="C423" s="179">
        <f>'Energy consumption (raw)'!B373</f>
        <v>271</v>
      </c>
      <c r="D423" s="179">
        <f>'Energy consumption (raw)'!C373</f>
        <v>0</v>
      </c>
      <c r="E423" s="179">
        <f>'Energy consumption (raw)'!D373</f>
        <v>0</v>
      </c>
      <c r="F423" s="179" t="str">
        <f>'Energy consumption (raw)'!E373</f>
        <v>Công nghiệp</v>
      </c>
      <c r="G423" s="179" t="str">
        <f>'Energy consumption (raw)'!F373</f>
        <v>Cung cấp thực phẩm</v>
      </c>
      <c r="H423" s="179" t="str">
        <f>'Energy consumption (raw)'!G373</f>
        <v>Industry</v>
      </c>
      <c r="I423" s="179" t="str">
        <f>'Energy consumption (raw)'!I373</f>
        <v>10 Manufacture of food products</v>
      </c>
      <c r="J423" s="179" t="str">
        <f>INDEX(Sector!$E$6:$E$46,MATCH('Energy consumption (toe)'!I423,Sector!$B$6:$B$46,FALSE))</f>
        <v>Manufacture of food products</v>
      </c>
      <c r="K423" s="179">
        <f>IFERROR('Energy consumption (raw)'!J373*Lists!$H$84,)</f>
        <v>0</v>
      </c>
      <c r="L423" s="179">
        <f>'Energy consumption (raw)'!K373*Lists!$H$84</f>
        <v>1801.0497770000002</v>
      </c>
      <c r="M423" s="179">
        <f>'Energy consumption (raw)'!L373*Lists!$H$84</f>
        <v>0</v>
      </c>
      <c r="N423" s="179">
        <f>'Energy consumption (raw)'!M373*Lists!$H$84</f>
        <v>0</v>
      </c>
      <c r="O423" s="178">
        <f t="shared" si="66"/>
        <v>1801.0497770000002</v>
      </c>
      <c r="P423">
        <f>'Energy consumption (raw)'!N373*Lists!$H$85</f>
        <v>0</v>
      </c>
      <c r="Q423">
        <f>'Energy consumption (raw)'!O373*Lists!$H$86</f>
        <v>0</v>
      </c>
      <c r="R423">
        <f>'Energy consumption (raw)'!P373*Lists!$H$87</f>
        <v>0</v>
      </c>
      <c r="S423">
        <f>'Energy consumption (raw)'!Q373*Lists!$H$88</f>
        <v>0</v>
      </c>
      <c r="T423">
        <f>'Energy consumption (raw)'!R373*Lists!$H$89</f>
        <v>0</v>
      </c>
      <c r="U423">
        <f>'Energy consumption (raw)'!S373*Lists!$H$90</f>
        <v>0</v>
      </c>
      <c r="V423">
        <f>'Energy consumption (raw)'!T373*Lists!$H$91</f>
        <v>0</v>
      </c>
      <c r="W423">
        <f>'Energy consumption (raw)'!U373*Lists!$H$92</f>
        <v>0</v>
      </c>
      <c r="X423">
        <f>'Energy consumption (raw)'!V373*Lists!$H$93</f>
        <v>0</v>
      </c>
      <c r="Y423">
        <f>'Energy consumption (raw)'!W373*Lists!$H$94</f>
        <v>0</v>
      </c>
      <c r="Z423">
        <f>'Energy consumption (raw)'!X373*Lists!$H$96*1000000</f>
        <v>0</v>
      </c>
      <c r="AA423">
        <f>'Energy consumption (raw)'!Y373*Lists!$H$97</f>
        <v>0</v>
      </c>
      <c r="AB423">
        <f>'Energy consumption (raw)'!Z373*Lists!$H$96</f>
        <v>0</v>
      </c>
      <c r="AC423">
        <f>'Energy consumption (raw)'!AA373*Lists!$H$98</f>
        <v>0</v>
      </c>
      <c r="AD423">
        <f>'Energy consumption (raw)'!AB373*Lists!$H$99</f>
        <v>0</v>
      </c>
      <c r="AE423">
        <f>'Energy consumption (raw)'!AC373*Lists!$H$101</f>
        <v>0</v>
      </c>
      <c r="AF423">
        <f>'Energy consumption (raw)'!AD373*Lists!$H$101</f>
        <v>0</v>
      </c>
      <c r="AG423">
        <f>'Energy consumption (raw)'!AE373*Lists!$H$101</f>
        <v>0</v>
      </c>
      <c r="AH423">
        <f>'Energy consumption (raw)'!AF373*Lists!$H$100</f>
        <v>0</v>
      </c>
      <c r="AI423" s="167">
        <f t="shared" si="67"/>
        <v>1801.0497770000002</v>
      </c>
      <c r="AJ423" s="179">
        <f>'Energy consumption (raw)'!AG373</f>
        <v>1801.0497770000002</v>
      </c>
      <c r="AK423" s="179">
        <f>'Energy consumption (raw)'!AH373</f>
        <v>0</v>
      </c>
      <c r="AL423">
        <f>IF(ROUND(AI423,-3)=ROUND('Energy consumption (raw)'!AG373,-3),1,0)</f>
        <v>1</v>
      </c>
      <c r="AM423" s="179" t="str">
        <f>'Energy consumption (raw)'!AJ373</f>
        <v>3. Bac Ninh</v>
      </c>
      <c r="AN423">
        <f>VLOOKUP(AM423,Lists!$F$9:$G$71,2,FALSE)</f>
        <v>1</v>
      </c>
    </row>
    <row r="424" spans="2:40" x14ac:dyDescent="0.25">
      <c r="B424" s="65" t="str">
        <f t="shared" si="65"/>
        <v>Industry272</v>
      </c>
      <c r="C424" s="179">
        <f>'Energy consumption (raw)'!B374</f>
        <v>272</v>
      </c>
      <c r="D424" s="179">
        <f>'Energy consumption (raw)'!C374</f>
        <v>0</v>
      </c>
      <c r="E424" s="179">
        <f>'Energy consumption (raw)'!D374</f>
        <v>0</v>
      </c>
      <c r="F424" s="179" t="str">
        <f>'Energy consumption (raw)'!E374</f>
        <v>Công nghiệp</v>
      </c>
      <c r="G424" s="179" t="str">
        <f>'Energy consumption (raw)'!F374</f>
        <v>Sãn xuất linh kiện điện tử</v>
      </c>
      <c r="H424" s="179" t="str">
        <f>'Energy consumption (raw)'!G374</f>
        <v>Industry</v>
      </c>
      <c r="I424" s="179" t="str">
        <f>'Energy consumption (raw)'!I374</f>
        <v>26 Manufacture of computer, electronic and optical products</v>
      </c>
      <c r="J424" s="179" t="str">
        <f>INDEX(Sector!$E$6:$E$46,MATCH('Energy consumption (toe)'!I424,Sector!$B$6:$B$46,FALSE))</f>
        <v>Manufacture of computer, electronic and optical products</v>
      </c>
      <c r="K424" s="179">
        <f>IFERROR('Energy consumption (raw)'!J374*Lists!$H$84,)</f>
        <v>0</v>
      </c>
      <c r="L424" s="179">
        <f>'Energy consumption (raw)'!K374*Lists!$H$84</f>
        <v>1787.4017877000001</v>
      </c>
      <c r="M424" s="179">
        <f>'Energy consumption (raw)'!L374*Lists!$H$84</f>
        <v>0</v>
      </c>
      <c r="N424" s="179">
        <f>'Energy consumption (raw)'!M374*Lists!$H$84</f>
        <v>0</v>
      </c>
      <c r="O424" s="178">
        <f t="shared" si="66"/>
        <v>1787.4017877000001</v>
      </c>
      <c r="P424">
        <f>'Energy consumption (raw)'!N374*Lists!$H$85</f>
        <v>0</v>
      </c>
      <c r="Q424">
        <f>'Energy consumption (raw)'!O374*Lists!$H$86</f>
        <v>0</v>
      </c>
      <c r="R424">
        <f>'Energy consumption (raw)'!P374*Lists!$H$87</f>
        <v>0</v>
      </c>
      <c r="S424">
        <f>'Energy consumption (raw)'!Q374*Lists!$H$88</f>
        <v>0</v>
      </c>
      <c r="T424">
        <f>'Energy consumption (raw)'!R374*Lists!$H$89</f>
        <v>0</v>
      </c>
      <c r="U424">
        <f>'Energy consumption (raw)'!S374*Lists!$H$90</f>
        <v>0</v>
      </c>
      <c r="V424">
        <f>'Energy consumption (raw)'!T374*Lists!$H$91</f>
        <v>0</v>
      </c>
      <c r="W424">
        <f>'Energy consumption (raw)'!U374*Lists!$H$92</f>
        <v>0</v>
      </c>
      <c r="X424">
        <f>'Energy consumption (raw)'!V374*Lists!$H$93</f>
        <v>0</v>
      </c>
      <c r="Y424">
        <f>'Energy consumption (raw)'!W374*Lists!$H$94</f>
        <v>0</v>
      </c>
      <c r="Z424">
        <f>'Energy consumption (raw)'!X374*Lists!$H$96*1000000</f>
        <v>0</v>
      </c>
      <c r="AA424">
        <f>'Energy consumption (raw)'!Y374*Lists!$H$97</f>
        <v>0</v>
      </c>
      <c r="AB424">
        <f>'Energy consumption (raw)'!Z374*Lists!$H$96</f>
        <v>0</v>
      </c>
      <c r="AC424">
        <f>'Energy consumption (raw)'!AA374*Lists!$H$98</f>
        <v>0</v>
      </c>
      <c r="AD424">
        <f>'Energy consumption (raw)'!AB374*Lists!$H$99</f>
        <v>0</v>
      </c>
      <c r="AE424">
        <f>'Energy consumption (raw)'!AC374*Lists!$H$101</f>
        <v>0</v>
      </c>
      <c r="AF424">
        <f>'Energy consumption (raw)'!AD374*Lists!$H$101</f>
        <v>0</v>
      </c>
      <c r="AG424">
        <f>'Energy consumption (raw)'!AE374*Lists!$H$101</f>
        <v>0</v>
      </c>
      <c r="AH424">
        <f>'Energy consumption (raw)'!AF374*Lists!$H$100</f>
        <v>0</v>
      </c>
      <c r="AI424" s="167">
        <f t="shared" si="67"/>
        <v>1787.4017877000001</v>
      </c>
      <c r="AJ424" s="179">
        <f>'Energy consumption (raw)'!AG374</f>
        <v>1787.4017877000001</v>
      </c>
      <c r="AK424" s="179">
        <f>'Energy consumption (raw)'!AH374</f>
        <v>0</v>
      </c>
      <c r="AL424">
        <f>IF(ROUND(AI424,-3)=ROUND('Energy consumption (raw)'!AG374,-3),1,0)</f>
        <v>1</v>
      </c>
      <c r="AM424" s="179" t="str">
        <f>'Energy consumption (raw)'!AJ374</f>
        <v>3. Bac Ninh</v>
      </c>
      <c r="AN424">
        <f>VLOOKUP(AM424,Lists!$F$9:$G$71,2,FALSE)</f>
        <v>1</v>
      </c>
    </row>
    <row r="425" spans="2:40" x14ac:dyDescent="0.25">
      <c r="B425" s="65" t="str">
        <f t="shared" si="65"/>
        <v>Industry273</v>
      </c>
      <c r="C425" s="179">
        <f>'Energy consumption (raw)'!B375</f>
        <v>273</v>
      </c>
      <c r="D425" s="179">
        <f>'Energy consumption (raw)'!C375</f>
        <v>0</v>
      </c>
      <c r="E425" s="179">
        <f>'Energy consumption (raw)'!D375</f>
        <v>0</v>
      </c>
      <c r="F425" s="179" t="str">
        <f>'Energy consumption (raw)'!E375</f>
        <v>Công nghiệp</v>
      </c>
      <c r="G425" s="179" t="str">
        <f>'Energy consumption (raw)'!F375</f>
        <v>Sản xuất bao bì từ plastic</v>
      </c>
      <c r="H425" s="179" t="str">
        <f>'Energy consumption (raw)'!G375</f>
        <v>Industry</v>
      </c>
      <c r="I425" s="179" t="str">
        <f>'Energy consumption (raw)'!I375</f>
        <v>22 Manufacture of rubber and plastics products</v>
      </c>
      <c r="J425" s="179" t="str">
        <f>INDEX(Sector!$E$6:$E$46,MATCH('Energy consumption (toe)'!I425,Sector!$B$6:$B$46,FALSE))</f>
        <v>Manufacture of rubber and plastics products</v>
      </c>
      <c r="K425" s="179">
        <f>IFERROR('Energy consumption (raw)'!J375*Lists!$H$84,)</f>
        <v>0</v>
      </c>
      <c r="L425" s="179">
        <f>'Energy consumption (raw)'!K375*Lists!$H$84</f>
        <v>1037.9898327000001</v>
      </c>
      <c r="M425" s="179">
        <f>'Energy consumption (raw)'!L375*Lists!$H$84</f>
        <v>0</v>
      </c>
      <c r="N425" s="179">
        <f>'Energy consumption (raw)'!M375*Lists!$H$84</f>
        <v>0</v>
      </c>
      <c r="O425" s="178">
        <f t="shared" si="66"/>
        <v>1037.9898327000001</v>
      </c>
      <c r="P425">
        <f>'Energy consumption (raw)'!N375*Lists!$H$85</f>
        <v>0</v>
      </c>
      <c r="Q425">
        <f>'Energy consumption (raw)'!O375*Lists!$H$86</f>
        <v>0</v>
      </c>
      <c r="R425">
        <f>'Energy consumption (raw)'!P375*Lists!$H$87</f>
        <v>0</v>
      </c>
      <c r="S425">
        <f>'Energy consumption (raw)'!Q375*Lists!$H$88</f>
        <v>0</v>
      </c>
      <c r="T425">
        <f>'Energy consumption (raw)'!R375*Lists!$H$89</f>
        <v>0</v>
      </c>
      <c r="U425">
        <f>'Energy consumption (raw)'!S375*Lists!$H$90</f>
        <v>0</v>
      </c>
      <c r="V425">
        <f>'Energy consumption (raw)'!T375*Lists!$H$91</f>
        <v>0</v>
      </c>
      <c r="W425">
        <f>'Energy consumption (raw)'!U375*Lists!$H$92</f>
        <v>0</v>
      </c>
      <c r="X425">
        <f>'Energy consumption (raw)'!V375*Lists!$H$93</f>
        <v>0</v>
      </c>
      <c r="Y425">
        <f>'Energy consumption (raw)'!W375*Lists!$H$94</f>
        <v>0</v>
      </c>
      <c r="Z425">
        <f>'Energy consumption (raw)'!X375*Lists!$H$96*1000000</f>
        <v>0</v>
      </c>
      <c r="AA425">
        <f>'Energy consumption (raw)'!Y375*Lists!$H$97</f>
        <v>0</v>
      </c>
      <c r="AB425">
        <f>'Energy consumption (raw)'!Z375*Lists!$H$96</f>
        <v>0</v>
      </c>
      <c r="AC425">
        <f>'Energy consumption (raw)'!AA375*Lists!$H$98</f>
        <v>0</v>
      </c>
      <c r="AD425">
        <f>'Energy consumption (raw)'!AB375*Lists!$H$99</f>
        <v>0</v>
      </c>
      <c r="AE425">
        <f>'Energy consumption (raw)'!AC375*Lists!$H$101</f>
        <v>0</v>
      </c>
      <c r="AF425">
        <f>'Energy consumption (raw)'!AD375*Lists!$H$101</f>
        <v>0</v>
      </c>
      <c r="AG425">
        <f>'Energy consumption (raw)'!AE375*Lists!$H$101</f>
        <v>0</v>
      </c>
      <c r="AH425">
        <f>'Energy consumption (raw)'!AF375*Lists!$H$100</f>
        <v>0</v>
      </c>
      <c r="AI425" s="167">
        <f t="shared" si="67"/>
        <v>1037.9898327000001</v>
      </c>
      <c r="AJ425" s="179">
        <f>'Energy consumption (raw)'!AG375</f>
        <v>1037.9898327000001</v>
      </c>
      <c r="AK425" s="179">
        <f>'Energy consumption (raw)'!AH375</f>
        <v>0</v>
      </c>
      <c r="AL425">
        <f>IF(ROUND(AI425,-3)=ROUND('Energy consumption (raw)'!AG375,-3),1,0)</f>
        <v>1</v>
      </c>
      <c r="AM425" s="179" t="str">
        <f>'Energy consumption (raw)'!AJ375</f>
        <v>3. Bac Ninh</v>
      </c>
      <c r="AN425">
        <f>VLOOKUP(AM425,Lists!$F$9:$G$71,2,FALSE)</f>
        <v>1</v>
      </c>
    </row>
    <row r="426" spans="2:40" x14ac:dyDescent="0.25">
      <c r="B426" s="65" t="str">
        <f t="shared" si="65"/>
        <v>Industry274</v>
      </c>
      <c r="C426" s="179">
        <f>'Energy consumption (raw)'!B376</f>
        <v>274</v>
      </c>
      <c r="D426" s="179">
        <f>'Energy consumption (raw)'!C376</f>
        <v>0</v>
      </c>
      <c r="E426" s="179">
        <f>'Energy consumption (raw)'!D376</f>
        <v>0</v>
      </c>
      <c r="F426" s="179" t="str">
        <f>'Energy consumption (raw)'!E376</f>
        <v>Công nghiệp</v>
      </c>
      <c r="G426" s="179" t="str">
        <f>'Energy consumption (raw)'!F376</f>
        <v>Sản xuất sản phẩm từ plastic</v>
      </c>
      <c r="H426" s="179" t="str">
        <f>'Energy consumption (raw)'!G376</f>
        <v>Industry</v>
      </c>
      <c r="I426" s="179" t="str">
        <f>'Energy consumption (raw)'!I376</f>
        <v>22 Manufacture of rubber and plastics products</v>
      </c>
      <c r="J426" s="179" t="str">
        <f>INDEX(Sector!$E$6:$E$46,MATCH('Energy consumption (toe)'!I426,Sector!$B$6:$B$46,FALSE))</f>
        <v>Manufacture of rubber and plastics products</v>
      </c>
      <c r="K426" s="179">
        <f>IFERROR('Energy consumption (raw)'!J376*Lists!$H$84,)</f>
        <v>0</v>
      </c>
      <c r="L426" s="179">
        <f>'Energy consumption (raw)'!K376*Lists!$H$84</f>
        <v>1527.5700000000002</v>
      </c>
      <c r="M426" s="179">
        <f>'Energy consumption (raw)'!L376*Lists!$H$84</f>
        <v>0</v>
      </c>
      <c r="N426" s="179">
        <f>'Energy consumption (raw)'!M376*Lists!$H$84</f>
        <v>0</v>
      </c>
      <c r="O426" s="178">
        <f t="shared" si="66"/>
        <v>1527.5700000000002</v>
      </c>
      <c r="P426">
        <f>'Energy consumption (raw)'!N376*Lists!$H$85</f>
        <v>0</v>
      </c>
      <c r="Q426">
        <f>'Energy consumption (raw)'!O376*Lists!$H$86</f>
        <v>0</v>
      </c>
      <c r="R426">
        <f>'Energy consumption (raw)'!P376*Lists!$H$87</f>
        <v>0</v>
      </c>
      <c r="S426">
        <f>'Energy consumption (raw)'!Q376*Lists!$H$88</f>
        <v>0</v>
      </c>
      <c r="T426">
        <f>'Energy consumption (raw)'!R376*Lists!$H$89</f>
        <v>0</v>
      </c>
      <c r="U426">
        <f>'Energy consumption (raw)'!S376*Lists!$H$90</f>
        <v>0</v>
      </c>
      <c r="V426">
        <f>'Energy consumption (raw)'!T376*Lists!$H$91</f>
        <v>0</v>
      </c>
      <c r="W426">
        <f>'Energy consumption (raw)'!U376*Lists!$H$92</f>
        <v>0</v>
      </c>
      <c r="X426">
        <f>'Energy consumption (raw)'!V376*Lists!$H$93</f>
        <v>0</v>
      </c>
      <c r="Y426">
        <f>'Energy consumption (raw)'!W376*Lists!$H$94</f>
        <v>0</v>
      </c>
      <c r="Z426">
        <f>'Energy consumption (raw)'!X376*Lists!$H$96*1000000</f>
        <v>0</v>
      </c>
      <c r="AA426">
        <f>'Energy consumption (raw)'!Y376*Lists!$H$97</f>
        <v>0</v>
      </c>
      <c r="AB426">
        <f>'Energy consumption (raw)'!Z376*Lists!$H$96</f>
        <v>0</v>
      </c>
      <c r="AC426">
        <f>'Energy consumption (raw)'!AA376*Lists!$H$98</f>
        <v>0</v>
      </c>
      <c r="AD426">
        <f>'Energy consumption (raw)'!AB376*Lists!$H$99</f>
        <v>0</v>
      </c>
      <c r="AE426">
        <f>'Energy consumption (raw)'!AC376*Lists!$H$101</f>
        <v>0</v>
      </c>
      <c r="AF426">
        <f>'Energy consumption (raw)'!AD376*Lists!$H$101</f>
        <v>0</v>
      </c>
      <c r="AG426">
        <f>'Energy consumption (raw)'!AE376*Lists!$H$101</f>
        <v>0</v>
      </c>
      <c r="AH426">
        <f>'Energy consumption (raw)'!AF376*Lists!$H$100</f>
        <v>0</v>
      </c>
      <c r="AI426" s="167">
        <f t="shared" si="67"/>
        <v>1527.5700000000002</v>
      </c>
      <c r="AJ426" s="179">
        <f>'Energy consumption (raw)'!AG376</f>
        <v>1527.5700000000002</v>
      </c>
      <c r="AK426" s="179">
        <f>'Energy consumption (raw)'!AH376</f>
        <v>0</v>
      </c>
      <c r="AL426">
        <f>IF(ROUND(AI426,-3)=ROUND('Energy consumption (raw)'!AG376,-3),1,0)</f>
        <v>1</v>
      </c>
      <c r="AM426" s="179" t="str">
        <f>'Energy consumption (raw)'!AJ376</f>
        <v>3. Bac Ninh</v>
      </c>
      <c r="AN426">
        <f>VLOOKUP(AM426,Lists!$F$9:$G$71,2,FALSE)</f>
        <v>1</v>
      </c>
    </row>
    <row r="427" spans="2:40" x14ac:dyDescent="0.25">
      <c r="B427" s="65" t="str">
        <f t="shared" si="65"/>
        <v>Industry275</v>
      </c>
      <c r="C427" s="179">
        <f>'Energy consumption (raw)'!B377</f>
        <v>275</v>
      </c>
      <c r="D427" s="179">
        <f>'Energy consumption (raw)'!C377</f>
        <v>0</v>
      </c>
      <c r="E427" s="179">
        <f>'Energy consumption (raw)'!D377</f>
        <v>0</v>
      </c>
      <c r="F427" s="179" t="str">
        <f>'Energy consumption (raw)'!E377</f>
        <v>Công nghiệp</v>
      </c>
      <c r="G427" s="179" t="str">
        <f>'Energy consumption (raw)'!F377</f>
        <v>Sản xuất khác chưa được phân vào đâu</v>
      </c>
      <c r="H427" s="179" t="str">
        <f>'Energy consumption (raw)'!G377</f>
        <v>Industry</v>
      </c>
      <c r="I427" s="179" t="str">
        <f>'Energy consumption (raw)'!I377</f>
        <v>32 Other manufacturing</v>
      </c>
      <c r="J427" s="179" t="str">
        <f>INDEX(Sector!$E$6:$E$46,MATCH('Energy consumption (toe)'!I427,Sector!$B$6:$B$46,FALSE))</f>
        <v>Other manufacturing</v>
      </c>
      <c r="K427" s="179">
        <f>IFERROR('Energy consumption (raw)'!J377*Lists!$H$84,)</f>
        <v>0</v>
      </c>
      <c r="L427" s="179">
        <f>'Energy consumption (raw)'!K377*Lists!$H$84</f>
        <v>1104.6164184000002</v>
      </c>
      <c r="M427" s="179">
        <f>'Energy consumption (raw)'!L377*Lists!$H$84</f>
        <v>0</v>
      </c>
      <c r="N427" s="179">
        <f>'Energy consumption (raw)'!M377*Lists!$H$84</f>
        <v>0</v>
      </c>
      <c r="O427" s="178">
        <f t="shared" si="66"/>
        <v>1104.6164184000002</v>
      </c>
      <c r="P427">
        <f>'Energy consumption (raw)'!N377*Lists!$H$85</f>
        <v>0</v>
      </c>
      <c r="Q427">
        <f>'Energy consumption (raw)'!O377*Lists!$H$86</f>
        <v>0</v>
      </c>
      <c r="R427">
        <f>'Energy consumption (raw)'!P377*Lists!$H$87</f>
        <v>0</v>
      </c>
      <c r="S427">
        <f>'Energy consumption (raw)'!Q377*Lists!$H$88</f>
        <v>0</v>
      </c>
      <c r="T427">
        <f>'Energy consumption (raw)'!R377*Lists!$H$89</f>
        <v>0</v>
      </c>
      <c r="U427">
        <f>'Energy consumption (raw)'!S377*Lists!$H$90</f>
        <v>0</v>
      </c>
      <c r="V427">
        <f>'Energy consumption (raw)'!T377*Lists!$H$91</f>
        <v>0</v>
      </c>
      <c r="W427">
        <f>'Energy consumption (raw)'!U377*Lists!$H$92</f>
        <v>0</v>
      </c>
      <c r="X427">
        <f>'Energy consumption (raw)'!V377*Lists!$H$93</f>
        <v>0</v>
      </c>
      <c r="Y427">
        <f>'Energy consumption (raw)'!W377*Lists!$H$94</f>
        <v>0</v>
      </c>
      <c r="Z427">
        <f>'Energy consumption (raw)'!X377*Lists!$H$96*1000000</f>
        <v>0</v>
      </c>
      <c r="AA427">
        <f>'Energy consumption (raw)'!Y377*Lists!$H$97</f>
        <v>0</v>
      </c>
      <c r="AB427">
        <f>'Energy consumption (raw)'!Z377*Lists!$H$96</f>
        <v>0</v>
      </c>
      <c r="AC427">
        <f>'Energy consumption (raw)'!AA377*Lists!$H$98</f>
        <v>0</v>
      </c>
      <c r="AD427">
        <f>'Energy consumption (raw)'!AB377*Lists!$H$99</f>
        <v>0</v>
      </c>
      <c r="AE427">
        <f>'Energy consumption (raw)'!AC377*Lists!$H$101</f>
        <v>0</v>
      </c>
      <c r="AF427">
        <f>'Energy consumption (raw)'!AD377*Lists!$H$101</f>
        <v>0</v>
      </c>
      <c r="AG427">
        <f>'Energy consumption (raw)'!AE377*Lists!$H$101</f>
        <v>0</v>
      </c>
      <c r="AH427">
        <f>'Energy consumption (raw)'!AF377*Lists!$H$100</f>
        <v>0</v>
      </c>
      <c r="AI427" s="167">
        <f t="shared" si="67"/>
        <v>1104.6164184000002</v>
      </c>
      <c r="AJ427" s="179">
        <f>'Energy consumption (raw)'!AG377</f>
        <v>1104.6164184000002</v>
      </c>
      <c r="AK427" s="179">
        <f>'Energy consumption (raw)'!AH377</f>
        <v>0</v>
      </c>
      <c r="AL427">
        <f>IF(ROUND(AI427,-3)=ROUND('Energy consumption (raw)'!AG377,-3),1,0)</f>
        <v>1</v>
      </c>
      <c r="AM427" s="179" t="str">
        <f>'Energy consumption (raw)'!AJ377</f>
        <v>3. Bac Ninh</v>
      </c>
      <c r="AN427">
        <f>VLOOKUP(AM427,Lists!$F$9:$G$71,2,FALSE)</f>
        <v>1</v>
      </c>
    </row>
    <row r="428" spans="2:40" x14ac:dyDescent="0.25">
      <c r="B428" s="65" t="str">
        <f t="shared" si="65"/>
        <v>Industry276</v>
      </c>
      <c r="C428" s="179">
        <f>'Energy consumption (raw)'!B378</f>
        <v>276</v>
      </c>
      <c r="D428" s="179">
        <f>'Energy consumption (raw)'!C378</f>
        <v>0</v>
      </c>
      <c r="E428" s="179">
        <f>'Energy consumption (raw)'!D378</f>
        <v>0</v>
      </c>
      <c r="F428" s="179" t="str">
        <f>'Energy consumption (raw)'!E378</f>
        <v>Công nghiệp</v>
      </c>
      <c r="G428" s="179" t="str">
        <f>'Energy consumption (raw)'!F378</f>
        <v xml:space="preserve">Sản xuất các sản phẩm khác từ giấy </v>
      </c>
      <c r="H428" s="179" t="str">
        <f>'Energy consumption (raw)'!G378</f>
        <v>Industry</v>
      </c>
      <c r="I428" s="179" t="str">
        <f>'Energy consumption (raw)'!I378</f>
        <v>17 Manufacture of paper and paper products</v>
      </c>
      <c r="J428" s="179" t="str">
        <f>INDEX(Sector!$E$6:$E$46,MATCH('Energy consumption (toe)'!I428,Sector!$B$6:$B$46,FALSE))</f>
        <v>Manufacture of paper and paper products</v>
      </c>
      <c r="K428" s="179">
        <f>IFERROR('Energy consumption (raw)'!J378*Lists!$H$84,)</f>
        <v>1118.9687872000002</v>
      </c>
      <c r="L428" s="179">
        <f>'Energy consumption (raw)'!K378*Lists!$H$84</f>
        <v>1118.9684786</v>
      </c>
      <c r="M428" s="179">
        <f>'Energy consumption (raw)'!L378*Lists!$H$84</f>
        <v>0</v>
      </c>
      <c r="N428" s="179">
        <f>'Energy consumption (raw)'!M378*Lists!$H$84</f>
        <v>0</v>
      </c>
      <c r="O428" s="178">
        <f t="shared" si="66"/>
        <v>1118.9684786</v>
      </c>
      <c r="P428">
        <f>'Energy consumption (raw)'!N378*Lists!$H$85</f>
        <v>0</v>
      </c>
      <c r="Q428">
        <f>'Energy consumption (raw)'!O378*Lists!$H$86</f>
        <v>0</v>
      </c>
      <c r="R428">
        <f>'Energy consumption (raw)'!P378*Lists!$H$87</f>
        <v>0</v>
      </c>
      <c r="S428">
        <f>'Energy consumption (raw)'!Q378*Lists!$H$88</f>
        <v>0</v>
      </c>
      <c r="T428">
        <f>'Energy consumption (raw)'!R378*Lists!$H$89</f>
        <v>0</v>
      </c>
      <c r="U428">
        <f>'Energy consumption (raw)'!S378*Lists!$H$90</f>
        <v>0</v>
      </c>
      <c r="V428">
        <f>'Energy consumption (raw)'!T378*Lists!$H$91</f>
        <v>0</v>
      </c>
      <c r="W428">
        <f>'Energy consumption (raw)'!U378*Lists!$H$92</f>
        <v>0</v>
      </c>
      <c r="X428">
        <f>'Energy consumption (raw)'!V378*Lists!$H$93</f>
        <v>0</v>
      </c>
      <c r="Y428">
        <f>'Energy consumption (raw)'!W378*Lists!$H$94</f>
        <v>0</v>
      </c>
      <c r="Z428">
        <f>'Energy consumption (raw)'!X378*Lists!$H$96*1000000</f>
        <v>0</v>
      </c>
      <c r="AA428">
        <f>'Energy consumption (raw)'!Y378*Lists!$H$97</f>
        <v>0</v>
      </c>
      <c r="AB428">
        <f>'Energy consumption (raw)'!Z378*Lists!$H$96</f>
        <v>0</v>
      </c>
      <c r="AC428">
        <f>'Energy consumption (raw)'!AA378*Lists!$H$98</f>
        <v>0</v>
      </c>
      <c r="AD428">
        <f>'Energy consumption (raw)'!AB378*Lists!$H$99</f>
        <v>0</v>
      </c>
      <c r="AE428">
        <f>'Energy consumption (raw)'!AC378*Lists!$H$101</f>
        <v>0</v>
      </c>
      <c r="AF428">
        <f>'Energy consumption (raw)'!AD378*Lists!$H$101</f>
        <v>0</v>
      </c>
      <c r="AG428">
        <f>'Energy consumption (raw)'!AE378*Lists!$H$101</f>
        <v>0</v>
      </c>
      <c r="AH428">
        <f>'Energy consumption (raw)'!AF378*Lists!$H$100</f>
        <v>0</v>
      </c>
      <c r="AI428" s="167">
        <f t="shared" si="67"/>
        <v>1118.9684786</v>
      </c>
      <c r="AJ428" s="179">
        <f>'Energy consumption (raw)'!AG378</f>
        <v>1118.9684786</v>
      </c>
      <c r="AK428" s="179">
        <f>'Energy consumption (raw)'!AH378</f>
        <v>0</v>
      </c>
      <c r="AL428">
        <f>IF(ROUND(AI428,-3)=ROUND('Energy consumption (raw)'!AG378,-3),1,0)</f>
        <v>1</v>
      </c>
      <c r="AM428" s="179" t="str">
        <f>'Energy consumption (raw)'!AJ378</f>
        <v>3. Bac Ninh</v>
      </c>
      <c r="AN428">
        <f>VLOOKUP(AM428,Lists!$F$9:$G$71,2,FALSE)</f>
        <v>1</v>
      </c>
    </row>
    <row r="429" spans="2:40" x14ac:dyDescent="0.25">
      <c r="B429" s="65" t="str">
        <f t="shared" si="65"/>
        <v>Industry277</v>
      </c>
      <c r="C429" s="179">
        <f>'Energy consumption (raw)'!B379</f>
        <v>277</v>
      </c>
      <c r="D429" s="179">
        <f>'Energy consumption (raw)'!C379</f>
        <v>0</v>
      </c>
      <c r="E429" s="179">
        <f>'Energy consumption (raw)'!D379</f>
        <v>0</v>
      </c>
      <c r="F429" s="179" t="str">
        <f>'Energy consumption (raw)'!E379</f>
        <v>Công nghiệp</v>
      </c>
      <c r="G429" s="179" t="str">
        <f>'Energy consumption (raw)'!F379</f>
        <v>Vận tải hàng hóa đường thuỷ nội địa</v>
      </c>
      <c r="H429" s="179" t="str">
        <f>'Energy consumption (raw)'!G379</f>
        <v>Industry</v>
      </c>
      <c r="I429" s="179" t="str">
        <f>'Energy consumption (raw)'!I379</f>
        <v>30 Manufacture of other transport equipment</v>
      </c>
      <c r="J429" s="179" t="str">
        <f>INDEX(Sector!$E$6:$E$46,MATCH('Energy consumption (toe)'!I429,Sector!$B$6:$B$46,FALSE))</f>
        <v>Manufacture of other transport equipment</v>
      </c>
      <c r="K429" s="179">
        <f>IFERROR('Energy consumption (raw)'!J379*Lists!$H$84,)</f>
        <v>0</v>
      </c>
      <c r="L429" s="179">
        <f>'Energy consumption (raw)'!K379*Lists!$H$84</f>
        <v>0</v>
      </c>
      <c r="M429" s="179">
        <f>'Energy consumption (raw)'!L379*Lists!$H$84</f>
        <v>0</v>
      </c>
      <c r="N429" s="179">
        <f>'Energy consumption (raw)'!M379*Lists!$H$84</f>
        <v>0</v>
      </c>
      <c r="O429" s="178">
        <f t="shared" si="66"/>
        <v>0</v>
      </c>
      <c r="P429">
        <f>'Energy consumption (raw)'!N379*Lists!$H$85</f>
        <v>0</v>
      </c>
      <c r="Q429">
        <f>'Energy consumption (raw)'!O379*Lists!$H$86</f>
        <v>0</v>
      </c>
      <c r="R429">
        <f>'Energy consumption (raw)'!P379*Lists!$H$87</f>
        <v>0</v>
      </c>
      <c r="S429">
        <f>'Energy consumption (raw)'!Q379*Lists!$H$88</f>
        <v>0</v>
      </c>
      <c r="T429">
        <f>'Energy consumption (raw)'!R379*Lists!$H$89</f>
        <v>0</v>
      </c>
      <c r="U429">
        <f>'Energy consumption (raw)'!S379*Lists!$H$90</f>
        <v>5925.92</v>
      </c>
      <c r="V429">
        <f>'Energy consumption (raw)'!T379*Lists!$H$91</f>
        <v>0</v>
      </c>
      <c r="W429">
        <f>'Energy consumption (raw)'!U379*Lists!$H$92</f>
        <v>0</v>
      </c>
      <c r="X429">
        <f>'Energy consumption (raw)'!V379*Lists!$H$93</f>
        <v>0</v>
      </c>
      <c r="Y429">
        <f>'Energy consumption (raw)'!W379*Lists!$H$94</f>
        <v>0</v>
      </c>
      <c r="Z429">
        <f>'Energy consumption (raw)'!X379*Lists!$H$96*1000000</f>
        <v>0</v>
      </c>
      <c r="AA429">
        <f>'Energy consumption (raw)'!Y379*Lists!$H$97</f>
        <v>0</v>
      </c>
      <c r="AB429">
        <f>'Energy consumption (raw)'!Z379*Lists!$H$96</f>
        <v>0</v>
      </c>
      <c r="AC429">
        <f>'Energy consumption (raw)'!AA379*Lists!$H$98</f>
        <v>0</v>
      </c>
      <c r="AD429">
        <f>'Energy consumption (raw)'!AB379*Lists!$H$99</f>
        <v>0</v>
      </c>
      <c r="AE429">
        <f>'Energy consumption (raw)'!AC379*Lists!$H$101</f>
        <v>0</v>
      </c>
      <c r="AF429">
        <f>'Energy consumption (raw)'!AD379*Lists!$H$101</f>
        <v>0</v>
      </c>
      <c r="AG429">
        <f>'Energy consumption (raw)'!AE379*Lists!$H$101</f>
        <v>0</v>
      </c>
      <c r="AH429">
        <f>'Energy consumption (raw)'!AF379*Lists!$H$100</f>
        <v>0</v>
      </c>
      <c r="AI429" s="167">
        <f t="shared" si="67"/>
        <v>5925.92</v>
      </c>
      <c r="AJ429" s="179">
        <f>'Energy consumption (raw)'!AG379</f>
        <v>5925.92</v>
      </c>
      <c r="AK429" s="179">
        <f>'Energy consumption (raw)'!AH379</f>
        <v>1525</v>
      </c>
      <c r="AL429">
        <f>IF(ROUND(AI429,-3)=ROUND('Energy consumption (raw)'!AG379,-3),1,0)</f>
        <v>1</v>
      </c>
      <c r="AM429" s="179" t="str">
        <f>'Energy consumption (raw)'!AJ379</f>
        <v>4. Quang Ninh</v>
      </c>
      <c r="AN429">
        <f>VLOOKUP(AM429,Lists!$F$9:$G$71,2,FALSE)</f>
        <v>1</v>
      </c>
    </row>
    <row r="430" spans="2:40" x14ac:dyDescent="0.25">
      <c r="B430" s="65" t="str">
        <f t="shared" si="65"/>
        <v>Industry278</v>
      </c>
      <c r="C430" s="179">
        <f>'Energy consumption (raw)'!B380</f>
        <v>278</v>
      </c>
      <c r="D430" s="179">
        <f>'Energy consumption (raw)'!C380</f>
        <v>0</v>
      </c>
      <c r="E430" s="179">
        <f>'Energy consumption (raw)'!D380</f>
        <v>0</v>
      </c>
      <c r="F430" s="179" t="str">
        <f>'Energy consumption (raw)'!E380</f>
        <v>Công nghiệp</v>
      </c>
      <c r="G430" s="179" t="str">
        <f>'Energy consumption (raw)'!F380</f>
        <v>Sản xuất giày dép</v>
      </c>
      <c r="H430" s="179" t="str">
        <f>'Energy consumption (raw)'!G380</f>
        <v>Industry</v>
      </c>
      <c r="I430" s="179" t="str">
        <f>'Energy consumption (raw)'!I380</f>
        <v>14 Manufacture of wearing apparel</v>
      </c>
      <c r="J430" s="179" t="str">
        <f>INDEX(Sector!$E$6:$E$46,MATCH('Energy consumption (toe)'!I430,Sector!$B$6:$B$46,FALSE))</f>
        <v>Manufacture of wearing apparel</v>
      </c>
      <c r="K430" s="179">
        <f>IFERROR('Energy consumption (raw)'!J380*Lists!$H$84,)</f>
        <v>941.59291360000009</v>
      </c>
      <c r="L430" s="179">
        <f>'Energy consumption (raw)'!K380*Lists!$H$84</f>
        <v>941.59291360000009</v>
      </c>
      <c r="M430" s="179">
        <f>'Energy consumption (raw)'!L380*Lists!$H$84</f>
        <v>0</v>
      </c>
      <c r="N430" s="179">
        <f>'Energy consumption (raw)'!M380*Lists!$H$84</f>
        <v>0</v>
      </c>
      <c r="O430" s="178">
        <f t="shared" si="66"/>
        <v>941.59291360000009</v>
      </c>
      <c r="P430">
        <f>'Energy consumption (raw)'!N380*Lists!$H$85</f>
        <v>0</v>
      </c>
      <c r="Q430">
        <f>'Energy consumption (raw)'!O380*Lists!$H$86</f>
        <v>0</v>
      </c>
      <c r="R430">
        <f>'Energy consumption (raw)'!P380*Lists!$H$87</f>
        <v>0</v>
      </c>
      <c r="S430">
        <f>'Energy consumption (raw)'!Q380*Lists!$H$88</f>
        <v>0</v>
      </c>
      <c r="T430">
        <f>'Energy consumption (raw)'!R380*Lists!$H$89</f>
        <v>0</v>
      </c>
      <c r="U430">
        <f>'Energy consumption (raw)'!S380*Lists!$H$90</f>
        <v>7145.6</v>
      </c>
      <c r="V430">
        <f>'Energy consumption (raw)'!T380*Lists!$H$91</f>
        <v>0</v>
      </c>
      <c r="W430">
        <f>'Energy consumption (raw)'!U380*Lists!$H$92</f>
        <v>0</v>
      </c>
      <c r="X430">
        <f>'Energy consumption (raw)'!V380*Lists!$H$93</f>
        <v>0</v>
      </c>
      <c r="Y430">
        <f>'Energy consumption (raw)'!W380*Lists!$H$94</f>
        <v>0</v>
      </c>
      <c r="Z430">
        <f>'Energy consumption (raw)'!X380*Lists!$H$96*1000000</f>
        <v>0</v>
      </c>
      <c r="AA430">
        <f>'Energy consumption (raw)'!Y380*Lists!$H$97</f>
        <v>0</v>
      </c>
      <c r="AB430">
        <f>'Energy consumption (raw)'!Z380*Lists!$H$96</f>
        <v>0</v>
      </c>
      <c r="AC430">
        <f>'Energy consumption (raw)'!AA380*Lists!$H$98</f>
        <v>0</v>
      </c>
      <c r="AD430">
        <f>'Energy consumption (raw)'!AB380*Lists!$H$99</f>
        <v>0</v>
      </c>
      <c r="AE430">
        <f>'Energy consumption (raw)'!AC380*Lists!$H$101</f>
        <v>0</v>
      </c>
      <c r="AF430">
        <f>'Energy consumption (raw)'!AD380*Lists!$H$101</f>
        <v>0</v>
      </c>
      <c r="AG430">
        <f>'Energy consumption (raw)'!AE380*Lists!$H$101</f>
        <v>0</v>
      </c>
      <c r="AH430">
        <f>'Energy consumption (raw)'!AF380*Lists!$H$100</f>
        <v>0</v>
      </c>
      <c r="AI430" s="167">
        <f t="shared" si="67"/>
        <v>8087.1929136000008</v>
      </c>
      <c r="AJ430" s="179">
        <f>'Energy consumption (raw)'!AG380</f>
        <v>8087.1929136000008</v>
      </c>
      <c r="AK430" s="179">
        <f>'Energy consumption (raw)'!AH380</f>
        <v>1293</v>
      </c>
      <c r="AL430">
        <f>IF(ROUND(AI430,-3)=ROUND('Energy consumption (raw)'!AG380,-3),1,0)</f>
        <v>1</v>
      </c>
      <c r="AM430" s="179" t="str">
        <f>'Energy consumption (raw)'!AJ380</f>
        <v>4. Quang Ninh</v>
      </c>
      <c r="AN430">
        <f>VLOOKUP(AM430,Lists!$F$9:$G$71,2,FALSE)</f>
        <v>1</v>
      </c>
    </row>
    <row r="431" spans="2:40" x14ac:dyDescent="0.25">
      <c r="B431" s="65" t="str">
        <f t="shared" si="65"/>
        <v>Industry279</v>
      </c>
      <c r="C431" s="179">
        <f>'Energy consumption (raw)'!B381</f>
        <v>279</v>
      </c>
      <c r="D431" s="179">
        <f>'Energy consumption (raw)'!C381</f>
        <v>0</v>
      </c>
      <c r="E431" s="179">
        <f>'Energy consumption (raw)'!D381</f>
        <v>0</v>
      </c>
      <c r="F431" s="179" t="str">
        <f>'Energy consumption (raw)'!E381</f>
        <v>Công nghiệp</v>
      </c>
      <c r="G431" s="179" t="str">
        <f>'Energy consumption (raw)'!F381</f>
        <v>Xây dựng công trình kỹ thuật dân dụng</v>
      </c>
      <c r="H431" s="179" t="str">
        <f>'Energy consumption (raw)'!G381</f>
        <v>Industry</v>
      </c>
      <c r="I431" s="179" t="str">
        <f>'Energy consumption (raw)'!I381</f>
        <v>Buildings</v>
      </c>
      <c r="J431" s="179" t="str">
        <f>INDEX(Sector!$E$6:$E$46,MATCH('Energy consumption (toe)'!I431,Sector!$B$6:$B$46,FALSE))</f>
        <v>Buildings</v>
      </c>
      <c r="K431" s="179">
        <f>IFERROR('Energy consumption (raw)'!J381*Lists!$H$84,)</f>
        <v>47664.953104400003</v>
      </c>
      <c r="L431" s="179">
        <f>'Energy consumption (raw)'!K381*Lists!$H$84</f>
        <v>824.41749360000006</v>
      </c>
      <c r="M431" s="179">
        <f>'Energy consumption (raw)'!L381*Lists!$H$84</f>
        <v>0</v>
      </c>
      <c r="N431" s="179">
        <f>'Energy consumption (raw)'!M381*Lists!$H$84</f>
        <v>0</v>
      </c>
      <c r="O431" s="178">
        <f t="shared" si="66"/>
        <v>824.41749360000006</v>
      </c>
      <c r="P431">
        <f>'Energy consumption (raw)'!N381*Lists!$H$85</f>
        <v>0</v>
      </c>
      <c r="Q431">
        <f>'Energy consumption (raw)'!O381*Lists!$H$86</f>
        <v>0</v>
      </c>
      <c r="R431">
        <f>'Energy consumption (raw)'!P381*Lists!$H$87</f>
        <v>31609.8</v>
      </c>
      <c r="S431">
        <f>'Energy consumption (raw)'!Q381*Lists!$H$88</f>
        <v>0</v>
      </c>
      <c r="T431">
        <f>'Energy consumption (raw)'!R381*Lists!$H$89</f>
        <v>0</v>
      </c>
      <c r="U431">
        <f>'Energy consumption (raw)'!S381*Lists!$H$90</f>
        <v>0</v>
      </c>
      <c r="V431">
        <f>'Energy consumption (raw)'!T381*Lists!$H$91</f>
        <v>0</v>
      </c>
      <c r="W431">
        <f>'Energy consumption (raw)'!U381*Lists!$H$92</f>
        <v>0</v>
      </c>
      <c r="X431">
        <f>'Energy consumption (raw)'!V381*Lists!$H$93</f>
        <v>0</v>
      </c>
      <c r="Y431">
        <f>'Energy consumption (raw)'!W381*Lists!$H$94</f>
        <v>0</v>
      </c>
      <c r="Z431">
        <f>'Energy consumption (raw)'!X381*Lists!$H$96*1000000</f>
        <v>0</v>
      </c>
      <c r="AA431">
        <f>'Energy consumption (raw)'!Y381*Lists!$H$97</f>
        <v>602.7700000000001</v>
      </c>
      <c r="AB431">
        <f>'Energy consumption (raw)'!Z381*Lists!$H$96</f>
        <v>0</v>
      </c>
      <c r="AC431">
        <f>'Energy consumption (raw)'!AA381*Lists!$H$98</f>
        <v>0</v>
      </c>
      <c r="AD431">
        <f>'Energy consumption (raw)'!AB381*Lists!$H$99</f>
        <v>0</v>
      </c>
      <c r="AE431">
        <f>'Energy consumption (raw)'!AC381*Lists!$H$101</f>
        <v>0</v>
      </c>
      <c r="AF431">
        <f>'Energy consumption (raw)'!AD381*Lists!$H$101</f>
        <v>0</v>
      </c>
      <c r="AG431">
        <f>'Energy consumption (raw)'!AE381*Lists!$H$101</f>
        <v>0</v>
      </c>
      <c r="AH431">
        <f>'Energy consumption (raw)'!AF381*Lists!$H$100</f>
        <v>0</v>
      </c>
      <c r="AI431" s="167">
        <f t="shared" si="67"/>
        <v>33036.987493599998</v>
      </c>
      <c r="AJ431" s="179">
        <f>'Energy consumption (raw)'!AG381</f>
        <v>33036.987493599998</v>
      </c>
      <c r="AK431" s="179">
        <f>'Energy consumption (raw)'!AH381</f>
        <v>85656</v>
      </c>
      <c r="AL431">
        <f>IF(ROUND(AI431,-3)=ROUND('Energy consumption (raw)'!AG381,-3),1,0)</f>
        <v>1</v>
      </c>
      <c r="AM431" s="179" t="str">
        <f>'Energy consumption (raw)'!AJ381</f>
        <v>4. Quang Ninh</v>
      </c>
      <c r="AN431">
        <f>VLOOKUP(AM431,Lists!$F$9:$G$71,2,FALSE)</f>
        <v>1</v>
      </c>
    </row>
    <row r="432" spans="2:40" x14ac:dyDescent="0.25">
      <c r="B432" s="65" t="str">
        <f t="shared" si="65"/>
        <v>Industry280</v>
      </c>
      <c r="C432" s="179">
        <f>'Energy consumption (raw)'!B382</f>
        <v>280</v>
      </c>
      <c r="D432" s="179">
        <f>'Energy consumption (raw)'!C382</f>
        <v>0</v>
      </c>
      <c r="E432" s="179">
        <f>'Energy consumption (raw)'!D382</f>
        <v>0</v>
      </c>
      <c r="F432" s="179" t="str">
        <f>'Energy consumption (raw)'!E382</f>
        <v>Công nghiệp</v>
      </c>
      <c r="G432" s="179" t="str">
        <f>'Energy consumption (raw)'!F382</f>
        <v>Sản xuất vật liệu xây dựng từ đất sét</v>
      </c>
      <c r="H432" s="179" t="str">
        <f>'Energy consumption (raw)'!G382</f>
        <v>Industry</v>
      </c>
      <c r="I432" s="179" t="str">
        <f>'Energy consumption (raw)'!I382</f>
        <v>23 Manufacture of other non-metallic mineral products</v>
      </c>
      <c r="J432" s="179" t="str">
        <f>INDEX(Sector!$E$6:$E$46,MATCH('Energy consumption (toe)'!I432,Sector!$B$6:$B$46,FALSE))</f>
        <v>Manufacture of other non-metallic mineral products</v>
      </c>
      <c r="K432" s="179">
        <f>IFERROR('Energy consumption (raw)'!J382*Lists!$H$84,)</f>
        <v>1888.4952902000002</v>
      </c>
      <c r="L432" s="179">
        <f>'Energy consumption (raw)'!K382*Lists!$H$84</f>
        <v>1888.4952902000002</v>
      </c>
      <c r="M432" s="179">
        <f>'Energy consumption (raw)'!L382*Lists!$H$84</f>
        <v>0</v>
      </c>
      <c r="N432" s="179">
        <f>'Energy consumption (raw)'!M382*Lists!$H$84</f>
        <v>0</v>
      </c>
      <c r="O432" s="178">
        <f t="shared" si="66"/>
        <v>1888.4952902000002</v>
      </c>
      <c r="P432">
        <f>'Energy consumption (raw)'!N382*Lists!$H$85</f>
        <v>0</v>
      </c>
      <c r="Q432">
        <f>'Energy consumption (raw)'!O382*Lists!$H$86</f>
        <v>0</v>
      </c>
      <c r="R432">
        <f>'Energy consumption (raw)'!P382*Lists!$H$87</f>
        <v>16.2</v>
      </c>
      <c r="S432">
        <f>'Energy consumption (raw)'!Q382*Lists!$H$88</f>
        <v>0</v>
      </c>
      <c r="T432">
        <f>'Energy consumption (raw)'!R382*Lists!$H$89</f>
        <v>0</v>
      </c>
      <c r="U432">
        <f>'Energy consumption (raw)'!S382*Lists!$H$90</f>
        <v>308.88</v>
      </c>
      <c r="V432">
        <f>'Energy consumption (raw)'!T382*Lists!$H$91</f>
        <v>0</v>
      </c>
      <c r="W432">
        <f>'Energy consumption (raw)'!U382*Lists!$H$92</f>
        <v>0</v>
      </c>
      <c r="X432">
        <f>'Energy consumption (raw)'!V382*Lists!$H$93</f>
        <v>0</v>
      </c>
      <c r="Y432">
        <f>'Energy consumption (raw)'!W382*Lists!$H$94</f>
        <v>0</v>
      </c>
      <c r="Z432">
        <f>'Energy consumption (raw)'!X382*Lists!$H$96*1000000</f>
        <v>0</v>
      </c>
      <c r="AA432">
        <f>'Energy consumption (raw)'!Y382*Lists!$H$97</f>
        <v>0</v>
      </c>
      <c r="AB432">
        <f>'Energy consumption (raw)'!Z382*Lists!$H$96</f>
        <v>0</v>
      </c>
      <c r="AC432">
        <f>'Energy consumption (raw)'!AA382*Lists!$H$98</f>
        <v>0</v>
      </c>
      <c r="AD432">
        <f>'Energy consumption (raw)'!AB382*Lists!$H$99</f>
        <v>0</v>
      </c>
      <c r="AE432">
        <f>'Energy consumption (raw)'!AC382*Lists!$H$101</f>
        <v>0</v>
      </c>
      <c r="AF432">
        <f>'Energy consumption (raw)'!AD382*Lists!$H$101</f>
        <v>0</v>
      </c>
      <c r="AG432">
        <f>'Energy consumption (raw)'!AE382*Lists!$H$101</f>
        <v>0</v>
      </c>
      <c r="AH432">
        <f>'Energy consumption (raw)'!AF382*Lists!$H$100</f>
        <v>0</v>
      </c>
      <c r="AI432" s="167">
        <f t="shared" si="67"/>
        <v>2213.5752902000004</v>
      </c>
      <c r="AJ432" s="179">
        <f>'Energy consumption (raw)'!AG382</f>
        <v>2213.5752902000004</v>
      </c>
      <c r="AK432" s="179">
        <f>'Energy consumption (raw)'!AH382</f>
        <v>21368</v>
      </c>
      <c r="AL432">
        <f>IF(ROUND(AI432,-3)=ROUND('Energy consumption (raw)'!AG382,-3),1,0)</f>
        <v>1</v>
      </c>
      <c r="AM432" s="179" t="str">
        <f>'Energy consumption (raw)'!AJ382</f>
        <v>4. Quang Ninh</v>
      </c>
      <c r="AN432">
        <f>VLOOKUP(AM432,Lists!$F$9:$G$71,2,FALSE)</f>
        <v>1</v>
      </c>
    </row>
    <row r="433" spans="2:40" x14ac:dyDescent="0.25">
      <c r="B433" s="65" t="str">
        <f t="shared" si="65"/>
        <v>Industry281</v>
      </c>
      <c r="C433" s="179">
        <f>'Energy consumption (raw)'!B383</f>
        <v>281</v>
      </c>
      <c r="D433" s="179">
        <f>'Energy consumption (raw)'!C383</f>
        <v>0</v>
      </c>
      <c r="E433" s="179">
        <f>'Energy consumption (raw)'!D383</f>
        <v>0</v>
      </c>
      <c r="F433" s="179" t="str">
        <f>'Energy consumption (raw)'!E383</f>
        <v>Công nghiệp</v>
      </c>
      <c r="G433" s="179" t="str">
        <f>'Energy consumption (raw)'!F383</f>
        <v>Vận tải hàng hóa bằng đường bộ</v>
      </c>
      <c r="H433" s="179" t="str">
        <f>'Energy consumption (raw)'!G383</f>
        <v>Industry</v>
      </c>
      <c r="I433" s="179" t="str">
        <f>'Energy consumption (raw)'!I383</f>
        <v>Transport</v>
      </c>
      <c r="J433" s="179" t="str">
        <f>INDEX(Sector!$E$6:$E$46,MATCH('Energy consumption (toe)'!I433,Sector!$B$6:$B$46,FALSE))</f>
        <v>Transport</v>
      </c>
      <c r="K433" s="179">
        <f>IFERROR('Energy consumption (raw)'!J383*Lists!$H$84,)</f>
        <v>0</v>
      </c>
      <c r="L433" s="179">
        <f>'Energy consumption (raw)'!K383*Lists!$H$84</f>
        <v>13.109019400000001</v>
      </c>
      <c r="M433" s="179">
        <f>'Energy consumption (raw)'!L383*Lists!$H$84</f>
        <v>0</v>
      </c>
      <c r="N433" s="179">
        <f>'Energy consumption (raw)'!M383*Lists!$H$84</f>
        <v>0</v>
      </c>
      <c r="O433" s="178">
        <f t="shared" si="66"/>
        <v>13.109019400000001</v>
      </c>
      <c r="P433">
        <f>'Energy consumption (raw)'!N383*Lists!$H$85</f>
        <v>0</v>
      </c>
      <c r="Q433">
        <f>'Energy consumption (raw)'!O383*Lists!$H$86</f>
        <v>0</v>
      </c>
      <c r="R433">
        <f>'Energy consumption (raw)'!P383*Lists!$H$87</f>
        <v>0</v>
      </c>
      <c r="S433">
        <f>'Energy consumption (raw)'!Q383*Lists!$H$88</f>
        <v>0</v>
      </c>
      <c r="T433">
        <f>'Energy consumption (raw)'!R383*Lists!$H$89</f>
        <v>0</v>
      </c>
      <c r="U433">
        <f>'Energy consumption (raw)'!S383*Lists!$H$90</f>
        <v>0</v>
      </c>
      <c r="V433">
        <f>'Energy consumption (raw)'!T383*Lists!$H$91</f>
        <v>0</v>
      </c>
      <c r="W433">
        <f>'Energy consumption (raw)'!U383*Lists!$H$92</f>
        <v>0</v>
      </c>
      <c r="X433">
        <f>'Energy consumption (raw)'!V383*Lists!$H$93</f>
        <v>0</v>
      </c>
      <c r="Y433">
        <f>'Energy consumption (raw)'!W383*Lists!$H$94</f>
        <v>0</v>
      </c>
      <c r="Z433">
        <f>'Energy consumption (raw)'!X383*Lists!$H$96*1000000</f>
        <v>0</v>
      </c>
      <c r="AA433">
        <f>'Energy consumption (raw)'!Y383*Lists!$H$97</f>
        <v>0</v>
      </c>
      <c r="AB433">
        <f>'Energy consumption (raw)'!Z383*Lists!$H$96</f>
        <v>0</v>
      </c>
      <c r="AC433">
        <f>'Energy consumption (raw)'!AA383*Lists!$H$98</f>
        <v>0</v>
      </c>
      <c r="AD433">
        <f>'Energy consumption (raw)'!AB383*Lists!$H$99</f>
        <v>0</v>
      </c>
      <c r="AE433">
        <f>'Energy consumption (raw)'!AC383*Lists!$H$101</f>
        <v>0</v>
      </c>
      <c r="AF433">
        <f>'Energy consumption (raw)'!AD383*Lists!$H$101</f>
        <v>0</v>
      </c>
      <c r="AG433">
        <f>'Energy consumption (raw)'!AE383*Lists!$H$101</f>
        <v>0</v>
      </c>
      <c r="AH433">
        <f>'Energy consumption (raw)'!AF383*Lists!$H$100</f>
        <v>0</v>
      </c>
      <c r="AI433" s="167">
        <f t="shared" si="67"/>
        <v>13.109019400000001</v>
      </c>
      <c r="AJ433" s="179">
        <f>'Energy consumption (raw)'!AG383</f>
        <v>8864</v>
      </c>
      <c r="AK433" s="179">
        <f>'Energy consumption (raw)'!AH383</f>
        <v>8864</v>
      </c>
      <c r="AL433">
        <f>IF(ROUND(AI433,-3)=ROUND('Energy consumption (raw)'!AG383,-3),1,0)</f>
        <v>0</v>
      </c>
      <c r="AM433" s="179" t="str">
        <f>'Energy consumption (raw)'!AJ383</f>
        <v>4. Quang Ninh</v>
      </c>
      <c r="AN433">
        <f>VLOOKUP(AM433,Lists!$F$9:$G$71,2,FALSE)</f>
        <v>1</v>
      </c>
    </row>
    <row r="434" spans="2:40" x14ac:dyDescent="0.25">
      <c r="B434" s="65" t="str">
        <f t="shared" si="65"/>
        <v>Industry282</v>
      </c>
      <c r="C434" s="179">
        <f>'Energy consumption (raw)'!B384</f>
        <v>282</v>
      </c>
      <c r="D434" s="179">
        <f>'Energy consumption (raw)'!C384</f>
        <v>0</v>
      </c>
      <c r="E434" s="179">
        <f>'Energy consumption (raw)'!D384</f>
        <v>0</v>
      </c>
      <c r="F434" s="179" t="str">
        <f>'Energy consumption (raw)'!E384</f>
        <v>Công nghiệp</v>
      </c>
      <c r="G434" s="179" t="str">
        <f>'Energy consumption (raw)'!F384</f>
        <v>Sản xuất các sản phẩm phi kim loại</v>
      </c>
      <c r="H434" s="179" t="str">
        <f>'Energy consumption (raw)'!G384</f>
        <v>Industry</v>
      </c>
      <c r="I434" s="179" t="str">
        <f>'Energy consumption (raw)'!I384</f>
        <v>23 Manufacture of other non-metallic mineral products</v>
      </c>
      <c r="J434" s="179" t="str">
        <f>INDEX(Sector!$E$6:$E$46,MATCH('Energy consumption (toe)'!I434,Sector!$B$6:$B$46,FALSE))</f>
        <v>Manufacture of other non-metallic mineral products</v>
      </c>
      <c r="K434" s="179">
        <f>IFERROR('Energy consumption (raw)'!J384*Lists!$H$84,)</f>
        <v>0</v>
      </c>
      <c r="L434" s="179">
        <f>'Energy consumption (raw)'!K384*Lists!$H$84</f>
        <v>1379.7899465</v>
      </c>
      <c r="M434" s="179">
        <f>'Energy consumption (raw)'!L384*Lists!$H$84</f>
        <v>0</v>
      </c>
      <c r="N434" s="179">
        <f>'Energy consumption (raw)'!M384*Lists!$H$84</f>
        <v>0</v>
      </c>
      <c r="O434" s="178">
        <f t="shared" si="66"/>
        <v>1379.7899465</v>
      </c>
      <c r="P434">
        <f>'Energy consumption (raw)'!N384*Lists!$H$85</f>
        <v>0</v>
      </c>
      <c r="Q434">
        <f>'Energy consumption (raw)'!O384*Lists!$H$86</f>
        <v>0</v>
      </c>
      <c r="R434">
        <f>'Energy consumption (raw)'!P384*Lists!$H$87</f>
        <v>0</v>
      </c>
      <c r="S434">
        <f>'Energy consumption (raw)'!Q384*Lists!$H$88</f>
        <v>0</v>
      </c>
      <c r="T434">
        <f>'Energy consumption (raw)'!R384*Lists!$H$89</f>
        <v>0</v>
      </c>
      <c r="U434">
        <f>'Energy consumption (raw)'!S384*Lists!$H$90</f>
        <v>0</v>
      </c>
      <c r="V434">
        <f>'Energy consumption (raw)'!T384*Lists!$H$91</f>
        <v>0</v>
      </c>
      <c r="W434">
        <f>'Energy consumption (raw)'!U384*Lists!$H$92</f>
        <v>0</v>
      </c>
      <c r="X434">
        <f>'Energy consumption (raw)'!V384*Lists!$H$93</f>
        <v>0</v>
      </c>
      <c r="Y434">
        <f>'Energy consumption (raw)'!W384*Lists!$H$94</f>
        <v>0</v>
      </c>
      <c r="Z434">
        <f>'Energy consumption (raw)'!X384*Lists!$H$96*1000000</f>
        <v>0</v>
      </c>
      <c r="AA434">
        <f>'Energy consumption (raw)'!Y384*Lists!$H$97</f>
        <v>0</v>
      </c>
      <c r="AB434">
        <f>'Energy consumption (raw)'!Z384*Lists!$H$96</f>
        <v>0</v>
      </c>
      <c r="AC434">
        <f>'Energy consumption (raw)'!AA384*Lists!$H$98</f>
        <v>0</v>
      </c>
      <c r="AD434">
        <f>'Energy consumption (raw)'!AB384*Lists!$H$99</f>
        <v>0</v>
      </c>
      <c r="AE434">
        <f>'Energy consumption (raw)'!AC384*Lists!$H$101</f>
        <v>0</v>
      </c>
      <c r="AF434">
        <f>'Energy consumption (raw)'!AD384*Lists!$H$101</f>
        <v>0</v>
      </c>
      <c r="AG434">
        <f>'Energy consumption (raw)'!AE384*Lists!$H$101</f>
        <v>0</v>
      </c>
      <c r="AH434">
        <f>'Energy consumption (raw)'!AF384*Lists!$H$100</f>
        <v>0</v>
      </c>
      <c r="AI434" s="167">
        <f t="shared" si="67"/>
        <v>1379.7899465</v>
      </c>
      <c r="AJ434" s="179">
        <f>'Energy consumption (raw)'!AG384</f>
        <v>1379.7899465</v>
      </c>
      <c r="AK434" s="179">
        <f>'Energy consumption (raw)'!AH384</f>
        <v>1269</v>
      </c>
      <c r="AL434">
        <f>IF(ROUND(AI434,-3)=ROUND('Energy consumption (raw)'!AG384,-3),1,0)</f>
        <v>1</v>
      </c>
      <c r="AM434" s="179" t="str">
        <f>'Energy consumption (raw)'!AJ384</f>
        <v>4. Quang Ninh</v>
      </c>
      <c r="AN434">
        <f>VLOOKUP(AM434,Lists!$F$9:$G$71,2,FALSE)</f>
        <v>1</v>
      </c>
    </row>
    <row r="435" spans="2:40" x14ac:dyDescent="0.25">
      <c r="B435" s="65" t="str">
        <f t="shared" si="65"/>
        <v>Industry283</v>
      </c>
      <c r="C435" s="179">
        <f>'Energy consumption (raw)'!B385</f>
        <v>283</v>
      </c>
      <c r="D435" s="179">
        <f>'Energy consumption (raw)'!C385</f>
        <v>0</v>
      </c>
      <c r="E435" s="179">
        <f>'Energy consumption (raw)'!D385</f>
        <v>0</v>
      </c>
      <c r="F435" s="179" t="str">
        <f>'Energy consumption (raw)'!E385</f>
        <v>Công nghiệp</v>
      </c>
      <c r="G435" s="179" t="str">
        <f>'Energy consumption (raw)'!F385</f>
        <v>Sản xuất chế biến thực phẩm</v>
      </c>
      <c r="H435" s="179" t="str">
        <f>'Energy consumption (raw)'!G385</f>
        <v>Industry</v>
      </c>
      <c r="I435" s="179" t="str">
        <f>'Energy consumption (raw)'!I385</f>
        <v>10 Manufacture of food products</v>
      </c>
      <c r="J435" s="179" t="str">
        <f>INDEX(Sector!$E$6:$E$46,MATCH('Energy consumption (toe)'!I435,Sector!$B$6:$B$46,FALSE))</f>
        <v>Manufacture of food products</v>
      </c>
      <c r="K435" s="179">
        <f>IFERROR('Energy consumption (raw)'!J385*Lists!$H$84,)</f>
        <v>0</v>
      </c>
      <c r="L435" s="179">
        <f>'Energy consumption (raw)'!K385*Lists!$H$84</f>
        <v>1522.3021980000001</v>
      </c>
      <c r="M435" s="179">
        <f>'Energy consumption (raw)'!L385*Lists!$H$84</f>
        <v>0</v>
      </c>
      <c r="N435" s="179">
        <f>'Energy consumption (raw)'!M385*Lists!$H$84</f>
        <v>0</v>
      </c>
      <c r="O435" s="178">
        <f t="shared" si="66"/>
        <v>1522.3021980000001</v>
      </c>
      <c r="P435">
        <f>'Energy consumption (raw)'!N385*Lists!$H$85</f>
        <v>0</v>
      </c>
      <c r="Q435">
        <f>'Energy consumption (raw)'!O385*Lists!$H$86</f>
        <v>0</v>
      </c>
      <c r="R435">
        <f>'Energy consumption (raw)'!P385*Lists!$H$87</f>
        <v>0</v>
      </c>
      <c r="S435">
        <f>'Energy consumption (raw)'!Q385*Lists!$H$88</f>
        <v>0</v>
      </c>
      <c r="T435">
        <f>'Energy consumption (raw)'!R385*Lists!$H$89</f>
        <v>0</v>
      </c>
      <c r="U435">
        <f>'Energy consumption (raw)'!S385*Lists!$H$90</f>
        <v>0</v>
      </c>
      <c r="V435">
        <f>'Energy consumption (raw)'!T385*Lists!$H$91</f>
        <v>0</v>
      </c>
      <c r="W435">
        <f>'Energy consumption (raw)'!U385*Lists!$H$92</f>
        <v>0</v>
      </c>
      <c r="X435">
        <f>'Energy consumption (raw)'!V385*Lists!$H$93</f>
        <v>0</v>
      </c>
      <c r="Y435">
        <f>'Energy consumption (raw)'!W385*Lists!$H$94</f>
        <v>0</v>
      </c>
      <c r="Z435">
        <f>'Energy consumption (raw)'!X385*Lists!$H$96*1000000</f>
        <v>0</v>
      </c>
      <c r="AA435">
        <f>'Energy consumption (raw)'!Y385*Lists!$H$97</f>
        <v>21.8</v>
      </c>
      <c r="AB435">
        <f>'Energy consumption (raw)'!Z385*Lists!$H$96</f>
        <v>0</v>
      </c>
      <c r="AC435">
        <f>'Energy consumption (raw)'!AA385*Lists!$H$98</f>
        <v>0</v>
      </c>
      <c r="AD435">
        <f>'Energy consumption (raw)'!AB385*Lists!$H$99</f>
        <v>0</v>
      </c>
      <c r="AE435">
        <f>'Energy consumption (raw)'!AC385*Lists!$H$101</f>
        <v>0</v>
      </c>
      <c r="AF435">
        <f>'Energy consumption (raw)'!AD385*Lists!$H$101</f>
        <v>0</v>
      </c>
      <c r="AG435">
        <f>'Energy consumption (raw)'!AE385*Lists!$H$101</f>
        <v>0</v>
      </c>
      <c r="AH435">
        <f>'Energy consumption (raw)'!AF385*Lists!$H$100</f>
        <v>0</v>
      </c>
      <c r="AI435" s="167">
        <f t="shared" si="67"/>
        <v>1544.102198</v>
      </c>
      <c r="AJ435" s="179">
        <f>'Energy consumption (raw)'!AG385</f>
        <v>1544.102198</v>
      </c>
      <c r="AK435" s="179">
        <f>'Energy consumption (raw)'!AH385</f>
        <v>1544</v>
      </c>
      <c r="AL435">
        <f>IF(ROUND(AI435,-3)=ROUND('Energy consumption (raw)'!AG385,-3),1,0)</f>
        <v>1</v>
      </c>
      <c r="AM435" s="179" t="str">
        <f>'Energy consumption (raw)'!AJ385</f>
        <v>4. Quang Ninh</v>
      </c>
      <c r="AN435">
        <f>VLOOKUP(AM435,Lists!$F$9:$G$71,2,FALSE)</f>
        <v>1</v>
      </c>
    </row>
    <row r="436" spans="2:40" x14ac:dyDescent="0.25">
      <c r="B436" s="65" t="str">
        <f t="shared" si="65"/>
        <v>Industry284</v>
      </c>
      <c r="C436" s="179">
        <f>'Energy consumption (raw)'!B386</f>
        <v>284</v>
      </c>
      <c r="D436" s="179">
        <f>'Energy consumption (raw)'!C386</f>
        <v>0</v>
      </c>
      <c r="E436" s="179">
        <f>'Energy consumption (raw)'!D386</f>
        <v>0</v>
      </c>
      <c r="F436" s="179" t="str">
        <f>'Energy consumption (raw)'!E386</f>
        <v>Công nghiệp</v>
      </c>
      <c r="G436" s="179" t="str">
        <f>'Energy consumption (raw)'!F386</f>
        <v>Sản xuất máy khai thác mỏ và xây dựng</v>
      </c>
      <c r="H436" s="179" t="str">
        <f>'Energy consumption (raw)'!G386</f>
        <v>Industry</v>
      </c>
      <c r="I436" s="179" t="str">
        <f>'Energy consumption (raw)'!I386</f>
        <v>28 Manufacture of machinery and equipment n.e.c.</v>
      </c>
      <c r="J436" s="179" t="str">
        <f>INDEX(Sector!$E$6:$E$46,MATCH('Energy consumption (toe)'!I436,Sector!$B$6:$B$46,FALSE))</f>
        <v>Manufacture of machinery and equipment n.e.c.</v>
      </c>
      <c r="K436" s="179">
        <f>IFERROR('Energy consumption (raw)'!J386*Lists!$H$84,)</f>
        <v>0</v>
      </c>
      <c r="L436" s="179">
        <f>'Energy consumption (raw)'!K386*Lists!$H$84</f>
        <v>1818.4255000000001</v>
      </c>
      <c r="M436" s="179">
        <f>'Energy consumption (raw)'!L386*Lists!$H$84</f>
        <v>0</v>
      </c>
      <c r="N436" s="179">
        <f>'Energy consumption (raw)'!M386*Lists!$H$84</f>
        <v>0</v>
      </c>
      <c r="O436" s="178">
        <f t="shared" si="66"/>
        <v>1818.4255000000001</v>
      </c>
      <c r="P436">
        <f>'Energy consumption (raw)'!N386*Lists!$H$85</f>
        <v>443.79999999999995</v>
      </c>
      <c r="Q436">
        <f>'Energy consumption (raw)'!O386*Lists!$H$86</f>
        <v>0</v>
      </c>
      <c r="R436">
        <f>'Energy consumption (raw)'!P386*Lists!$H$87</f>
        <v>0</v>
      </c>
      <c r="S436">
        <f>'Energy consumption (raw)'!Q386*Lists!$H$88</f>
        <v>0</v>
      </c>
      <c r="T436">
        <f>'Energy consumption (raw)'!R386*Lists!$H$89</f>
        <v>251.94</v>
      </c>
      <c r="U436">
        <f>'Energy consumption (raw)'!S386*Lists!$H$90</f>
        <v>0</v>
      </c>
      <c r="V436">
        <f>'Energy consumption (raw)'!T386*Lists!$H$91</f>
        <v>1971.09</v>
      </c>
      <c r="W436">
        <f>'Energy consumption (raw)'!U386*Lists!$H$92</f>
        <v>0</v>
      </c>
      <c r="X436">
        <f>'Energy consumption (raw)'!V386*Lists!$H$93</f>
        <v>38.85</v>
      </c>
      <c r="Y436">
        <f>'Energy consumption (raw)'!W386*Lists!$H$94</f>
        <v>0</v>
      </c>
      <c r="Z436">
        <f>'Energy consumption (raw)'!X386*Lists!$H$96*1000000</f>
        <v>18.948599999999999</v>
      </c>
      <c r="AA436">
        <f>'Energy consumption (raw)'!Y386*Lists!$H$97</f>
        <v>0</v>
      </c>
      <c r="AB436">
        <f>'Energy consumption (raw)'!Z386*Lists!$H$96</f>
        <v>0</v>
      </c>
      <c r="AC436">
        <f>'Energy consumption (raw)'!AA386*Lists!$H$98</f>
        <v>0</v>
      </c>
      <c r="AD436">
        <f>'Energy consumption (raw)'!AB386*Lists!$H$99</f>
        <v>0</v>
      </c>
      <c r="AE436">
        <f>'Energy consumption (raw)'!AC386*Lists!$H$101</f>
        <v>0</v>
      </c>
      <c r="AF436">
        <f>'Energy consumption (raw)'!AD386*Lists!$H$101</f>
        <v>0</v>
      </c>
      <c r="AG436">
        <f>'Energy consumption (raw)'!AE386*Lists!$H$101</f>
        <v>0</v>
      </c>
      <c r="AH436">
        <f>'Energy consumption (raw)'!AF386*Lists!$H$100</f>
        <v>0</v>
      </c>
      <c r="AI436" s="167">
        <f t="shared" si="67"/>
        <v>4543.0541000000003</v>
      </c>
      <c r="AJ436" s="179">
        <f>'Energy consumption (raw)'!AG386</f>
        <v>4543.0541000000003</v>
      </c>
      <c r="AK436" s="179">
        <f>'Energy consumption (raw)'!AH386</f>
        <v>4468</v>
      </c>
      <c r="AL436">
        <f>IF(ROUND(AI436,-3)=ROUND('Energy consumption (raw)'!AG386,-3),1,0)</f>
        <v>1</v>
      </c>
      <c r="AM436" s="179" t="str">
        <f>'Energy consumption (raw)'!AJ386</f>
        <v>4. Quang Ninh</v>
      </c>
      <c r="AN436">
        <f>VLOOKUP(AM436,Lists!$F$9:$G$71,2,FALSE)</f>
        <v>1</v>
      </c>
    </row>
    <row r="437" spans="2:40" x14ac:dyDescent="0.25">
      <c r="B437" s="65" t="str">
        <f t="shared" si="65"/>
        <v>Industry285</v>
      </c>
      <c r="C437" s="179">
        <f>'Energy consumption (raw)'!B387</f>
        <v>285</v>
      </c>
      <c r="D437" s="179">
        <f>'Energy consumption (raw)'!C387</f>
        <v>0</v>
      </c>
      <c r="E437" s="179">
        <f>'Energy consumption (raw)'!D387</f>
        <v>0</v>
      </c>
      <c r="F437" s="179" t="str">
        <f>'Energy consumption (raw)'!E387</f>
        <v>Công nghiệp</v>
      </c>
      <c r="G437" s="179" t="str">
        <f>'Energy consumption (raw)'!F387</f>
        <v>Khai thác và thu gom than cứng</v>
      </c>
      <c r="H437" s="179" t="str">
        <f>'Energy consumption (raw)'!G387</f>
        <v>Industry</v>
      </c>
      <c r="I437" s="179" t="str">
        <f>'Energy consumption (raw)'!I387</f>
        <v>05 Mining of coal and lignite</v>
      </c>
      <c r="J437" s="179" t="str">
        <f>INDEX(Sector!$E$6:$E$46,MATCH('Energy consumption (toe)'!I437,Sector!$B$6:$B$46,FALSE))</f>
        <v>Mining of coal and lignite</v>
      </c>
      <c r="K437" s="179">
        <f>IFERROR('Energy consumption (raw)'!J387*Lists!$H$84,)</f>
        <v>6263.3918900000008</v>
      </c>
      <c r="L437" s="179">
        <f>'Energy consumption (raw)'!K387*Lists!$H$84</f>
        <v>4934.2519986000007</v>
      </c>
      <c r="M437" s="179">
        <f>'Energy consumption (raw)'!L387*Lists!$H$84</f>
        <v>0</v>
      </c>
      <c r="N437" s="179">
        <f>'Energy consumption (raw)'!M387*Lists!$H$84</f>
        <v>0</v>
      </c>
      <c r="O437" s="178">
        <f t="shared" si="66"/>
        <v>4934.2519986000007</v>
      </c>
      <c r="P437">
        <f>'Energy consumption (raw)'!N387*Lists!$H$85</f>
        <v>0</v>
      </c>
      <c r="Q437">
        <f>'Energy consumption (raw)'!O387*Lists!$H$86</f>
        <v>0</v>
      </c>
      <c r="R437">
        <f>'Energy consumption (raw)'!P387*Lists!$H$87</f>
        <v>0</v>
      </c>
      <c r="S437">
        <f>'Energy consumption (raw)'!Q387*Lists!$H$88</f>
        <v>0</v>
      </c>
      <c r="T437">
        <f>'Energy consumption (raw)'!R387*Lists!$H$89</f>
        <v>0</v>
      </c>
      <c r="U437">
        <f>'Energy consumption (raw)'!S387*Lists!$H$90</f>
        <v>37421.822240000001</v>
      </c>
      <c r="V437">
        <f>'Energy consumption (raw)'!T387*Lists!$H$91</f>
        <v>0</v>
      </c>
      <c r="W437">
        <f>'Energy consumption (raw)'!U387*Lists!$H$92</f>
        <v>0</v>
      </c>
      <c r="X437">
        <f>'Energy consumption (raw)'!V387*Lists!$H$93</f>
        <v>0</v>
      </c>
      <c r="Y437">
        <f>'Energy consumption (raw)'!W387*Lists!$H$94</f>
        <v>98.802369999999996</v>
      </c>
      <c r="Z437">
        <f>'Energy consumption (raw)'!X387*Lists!$H$96*1000000</f>
        <v>0</v>
      </c>
      <c r="AA437">
        <f>'Energy consumption (raw)'!Y387*Lists!$H$97</f>
        <v>0</v>
      </c>
      <c r="AB437">
        <f>'Energy consumption (raw)'!Z387*Lists!$H$96</f>
        <v>0</v>
      </c>
      <c r="AC437">
        <f>'Energy consumption (raw)'!AA387*Lists!$H$98</f>
        <v>0</v>
      </c>
      <c r="AD437">
        <f>'Energy consumption (raw)'!AB387*Lists!$H$99</f>
        <v>0</v>
      </c>
      <c r="AE437">
        <f>'Energy consumption (raw)'!AC387*Lists!$H$101</f>
        <v>0</v>
      </c>
      <c r="AF437">
        <f>'Energy consumption (raw)'!AD387*Lists!$H$101</f>
        <v>0</v>
      </c>
      <c r="AG437">
        <f>'Energy consumption (raw)'!AE387*Lists!$H$101</f>
        <v>0</v>
      </c>
      <c r="AH437">
        <f>'Energy consumption (raw)'!AF387*Lists!$H$100</f>
        <v>0</v>
      </c>
      <c r="AI437" s="167">
        <f t="shared" si="67"/>
        <v>42454.876608600003</v>
      </c>
      <c r="AJ437" s="179">
        <f>'Energy consumption (raw)'!AG387</f>
        <v>42454.876608600003</v>
      </c>
      <c r="AK437" s="179">
        <f>'Energy consumption (raw)'!AH387</f>
        <v>43077</v>
      </c>
      <c r="AL437">
        <f>IF(ROUND(AI437,-3)=ROUND('Energy consumption (raw)'!AG387,-3),1,0)</f>
        <v>1</v>
      </c>
      <c r="AM437" s="179" t="str">
        <f>'Energy consumption (raw)'!AJ387</f>
        <v>4. Quang Ninh</v>
      </c>
      <c r="AN437">
        <f>VLOOKUP(AM437,Lists!$F$9:$G$71,2,FALSE)</f>
        <v>1</v>
      </c>
    </row>
    <row r="438" spans="2:40" x14ac:dyDescent="0.25">
      <c r="B438" s="65" t="str">
        <f t="shared" si="65"/>
        <v>Industry286</v>
      </c>
      <c r="C438" s="179">
        <f>'Energy consumption (raw)'!B388</f>
        <v>286</v>
      </c>
      <c r="D438" s="179">
        <f>'Energy consumption (raw)'!C388</f>
        <v>0</v>
      </c>
      <c r="E438" s="179">
        <f>'Energy consumption (raw)'!D388</f>
        <v>0</v>
      </c>
      <c r="F438" s="179" t="str">
        <f>'Energy consumption (raw)'!E388</f>
        <v>Công nghiệp</v>
      </c>
      <c r="G438" s="179" t="str">
        <f>'Energy consumption (raw)'!F388</f>
        <v>Khai thác và thu gom than cứng</v>
      </c>
      <c r="H438" s="179" t="str">
        <f>'Energy consumption (raw)'!G388</f>
        <v>Industry</v>
      </c>
      <c r="I438" s="179" t="str">
        <f>'Energy consumption (raw)'!I388</f>
        <v>05 Mining of coal and lignite</v>
      </c>
      <c r="J438" s="179" t="str">
        <f>INDEX(Sector!$E$6:$E$46,MATCH('Energy consumption (toe)'!I438,Sector!$B$6:$B$46,FALSE))</f>
        <v>Mining of coal and lignite</v>
      </c>
      <c r="K438" s="179">
        <f>IFERROR('Energy consumption (raw)'!J388*Lists!$H$84,)</f>
        <v>11062.2502676</v>
      </c>
      <c r="L438" s="179">
        <f>'Energy consumption (raw)'!K388*Lists!$H$84</f>
        <v>11200.472979100001</v>
      </c>
      <c r="M438" s="179">
        <f>'Energy consumption (raw)'!L388*Lists!$H$84</f>
        <v>0</v>
      </c>
      <c r="N438" s="179">
        <f>'Energy consumption (raw)'!M388*Lists!$H$84</f>
        <v>0</v>
      </c>
      <c r="O438" s="178">
        <f t="shared" si="66"/>
        <v>11200.472979100001</v>
      </c>
      <c r="P438">
        <f>'Energy consumption (raw)'!N388*Lists!$H$85</f>
        <v>1453.1999999999998</v>
      </c>
      <c r="Q438">
        <f>'Energy consumption (raw)'!O388*Lists!$H$86</f>
        <v>0</v>
      </c>
      <c r="R438">
        <f>'Energy consumption (raw)'!P388*Lists!$H$87</f>
        <v>0</v>
      </c>
      <c r="S438">
        <f>'Energy consumption (raw)'!Q388*Lists!$H$88</f>
        <v>0</v>
      </c>
      <c r="T438">
        <f>'Energy consumption (raw)'!R388*Lists!$H$89</f>
        <v>0</v>
      </c>
      <c r="U438">
        <f>'Energy consumption (raw)'!S388*Lists!$H$90</f>
        <v>1310.232</v>
      </c>
      <c r="V438">
        <f>'Energy consumption (raw)'!T388*Lists!$H$91</f>
        <v>0</v>
      </c>
      <c r="W438">
        <f>'Energy consumption (raw)'!U388*Lists!$H$92</f>
        <v>0</v>
      </c>
      <c r="X438">
        <f>'Energy consumption (raw)'!V388*Lists!$H$93</f>
        <v>0</v>
      </c>
      <c r="Y438">
        <f>'Energy consumption (raw)'!W388*Lists!$H$94</f>
        <v>60.72363</v>
      </c>
      <c r="Z438">
        <f>'Energy consumption (raw)'!X388*Lists!$H$96*1000000</f>
        <v>0</v>
      </c>
      <c r="AA438">
        <f>'Energy consumption (raw)'!Y388*Lists!$H$97</f>
        <v>0</v>
      </c>
      <c r="AB438">
        <f>'Energy consumption (raw)'!Z388*Lists!$H$96</f>
        <v>0</v>
      </c>
      <c r="AC438">
        <f>'Energy consumption (raw)'!AA388*Lists!$H$98</f>
        <v>0</v>
      </c>
      <c r="AD438">
        <f>'Energy consumption (raw)'!AB388*Lists!$H$99</f>
        <v>0</v>
      </c>
      <c r="AE438">
        <f>'Energy consumption (raw)'!AC388*Lists!$H$101</f>
        <v>0</v>
      </c>
      <c r="AF438">
        <f>'Energy consumption (raw)'!AD388*Lists!$H$101</f>
        <v>0</v>
      </c>
      <c r="AG438">
        <f>'Energy consumption (raw)'!AE388*Lists!$H$101</f>
        <v>0</v>
      </c>
      <c r="AH438">
        <f>'Energy consumption (raw)'!AF388*Lists!$H$100</f>
        <v>0</v>
      </c>
      <c r="AI438" s="167">
        <f t="shared" si="67"/>
        <v>14024.6286091</v>
      </c>
      <c r="AJ438" s="179">
        <f>'Energy consumption (raw)'!AG388</f>
        <v>14024.6286091</v>
      </c>
      <c r="AK438" s="179">
        <f>'Energy consumption (raw)'!AH388</f>
        <v>13162</v>
      </c>
      <c r="AL438">
        <f>IF(ROUND(AI438,-3)=ROUND('Energy consumption (raw)'!AG388,-3),1,0)</f>
        <v>1</v>
      </c>
      <c r="AM438" s="179" t="str">
        <f>'Energy consumption (raw)'!AJ388</f>
        <v>4. Quang Ninh</v>
      </c>
      <c r="AN438">
        <f>VLOOKUP(AM438,Lists!$F$9:$G$71,2,FALSE)</f>
        <v>1</v>
      </c>
    </row>
    <row r="439" spans="2:40" x14ac:dyDescent="0.25">
      <c r="B439" s="65" t="str">
        <f t="shared" si="65"/>
        <v>Industry287</v>
      </c>
      <c r="C439" s="179">
        <f>'Energy consumption (raw)'!B389</f>
        <v>287</v>
      </c>
      <c r="D439" s="179">
        <f>'Energy consumption (raw)'!C389</f>
        <v>0</v>
      </c>
      <c r="E439" s="179">
        <f>'Energy consumption (raw)'!D389</f>
        <v>0</v>
      </c>
      <c r="F439" s="179" t="str">
        <f>'Energy consumption (raw)'!E389</f>
        <v>Công nghiệp</v>
      </c>
      <c r="G439" s="179" t="str">
        <f>'Energy consumption (raw)'!F389</f>
        <v>Khai thác và thu gom than cứng</v>
      </c>
      <c r="H439" s="179" t="str">
        <f>'Energy consumption (raw)'!G389</f>
        <v>Industry</v>
      </c>
      <c r="I439" s="179" t="str">
        <f>'Energy consumption (raw)'!I389</f>
        <v>05 Mining of coal and lignite</v>
      </c>
      <c r="J439" s="179" t="str">
        <f>INDEX(Sector!$E$6:$E$46,MATCH('Energy consumption (toe)'!I439,Sector!$B$6:$B$46,FALSE))</f>
        <v>Mining of coal and lignite</v>
      </c>
      <c r="K439" s="179">
        <f>IFERROR('Energy consumption (raw)'!J389*Lists!$H$84,)</f>
        <v>6263.3918900000008</v>
      </c>
      <c r="L439" s="179">
        <f>'Energy consumption (raw)'!K389*Lists!$H$84</f>
        <v>18853.145500000002</v>
      </c>
      <c r="M439" s="179">
        <f>'Energy consumption (raw)'!L389*Lists!$H$84</f>
        <v>0</v>
      </c>
      <c r="N439" s="179">
        <f>'Energy consumption (raw)'!M389*Lists!$H$84</f>
        <v>0</v>
      </c>
      <c r="O439" s="178">
        <f t="shared" si="66"/>
        <v>18853.145500000002</v>
      </c>
      <c r="P439">
        <f>'Energy consumption (raw)'!N389*Lists!$H$85</f>
        <v>0</v>
      </c>
      <c r="Q439">
        <f>'Energy consumption (raw)'!O389*Lists!$H$86</f>
        <v>0</v>
      </c>
      <c r="R439">
        <f>'Energy consumption (raw)'!P389*Lists!$H$87</f>
        <v>0</v>
      </c>
      <c r="S439">
        <f>'Energy consumption (raw)'!Q389*Lists!$H$88</f>
        <v>0</v>
      </c>
      <c r="T439">
        <f>'Energy consumption (raw)'!R389*Lists!$H$89</f>
        <v>0</v>
      </c>
      <c r="U439">
        <f>'Energy consumption (raw)'!S389*Lists!$H$90</f>
        <v>62943.76</v>
      </c>
      <c r="V439">
        <f>'Energy consumption (raw)'!T389*Lists!$H$91</f>
        <v>0</v>
      </c>
      <c r="W439">
        <f>'Energy consumption (raw)'!U389*Lists!$H$92</f>
        <v>0</v>
      </c>
      <c r="X439">
        <f>'Energy consumption (raw)'!V389*Lists!$H$93</f>
        <v>0</v>
      </c>
      <c r="Y439">
        <f>'Energy consumption (raw)'!W389*Lists!$H$94</f>
        <v>43.99</v>
      </c>
      <c r="Z439">
        <f>'Energy consumption (raw)'!X389*Lists!$H$96*1000000</f>
        <v>0</v>
      </c>
      <c r="AA439">
        <f>'Energy consumption (raw)'!Y389*Lists!$H$97</f>
        <v>29.430000000000003</v>
      </c>
      <c r="AB439">
        <f>'Energy consumption (raw)'!Z389*Lists!$H$96</f>
        <v>0</v>
      </c>
      <c r="AC439">
        <f>'Energy consumption (raw)'!AA389*Lists!$H$98</f>
        <v>0</v>
      </c>
      <c r="AD439">
        <f>'Energy consumption (raw)'!AB389*Lists!$H$99</f>
        <v>0</v>
      </c>
      <c r="AE439">
        <f>'Energy consumption (raw)'!AC389*Lists!$H$101</f>
        <v>0</v>
      </c>
      <c r="AF439">
        <f>'Energy consumption (raw)'!AD389*Lists!$H$101</f>
        <v>0</v>
      </c>
      <c r="AG439">
        <f>'Energy consumption (raw)'!AE389*Lists!$H$101</f>
        <v>0</v>
      </c>
      <c r="AH439">
        <f>'Energy consumption (raw)'!AF389*Lists!$H$100</f>
        <v>0</v>
      </c>
      <c r="AI439" s="167">
        <f t="shared" si="67"/>
        <v>81870.325500000006</v>
      </c>
      <c r="AJ439" s="179">
        <f>'Energy consumption (raw)'!AG389</f>
        <v>81870.325500000006</v>
      </c>
      <c r="AK439" s="179">
        <f>'Energy consumption (raw)'!AH389</f>
        <v>18500</v>
      </c>
      <c r="AL439">
        <f>IF(ROUND(AI439,-3)=ROUND('Energy consumption (raw)'!AG389,-3),1,0)</f>
        <v>1</v>
      </c>
      <c r="AM439" s="179" t="str">
        <f>'Energy consumption (raw)'!AJ389</f>
        <v>4. Quang Ninh</v>
      </c>
      <c r="AN439">
        <f>VLOOKUP(AM439,Lists!$F$9:$G$71,2,FALSE)</f>
        <v>1</v>
      </c>
    </row>
    <row r="440" spans="2:40" x14ac:dyDescent="0.25">
      <c r="B440" s="65" t="str">
        <f t="shared" si="65"/>
        <v>Industry288</v>
      </c>
      <c r="C440" s="179">
        <f>'Energy consumption (raw)'!B390</f>
        <v>288</v>
      </c>
      <c r="D440" s="179">
        <f>'Energy consumption (raw)'!C390</f>
        <v>0</v>
      </c>
      <c r="E440" s="179">
        <f>'Energy consumption (raw)'!D390</f>
        <v>0</v>
      </c>
      <c r="F440" s="179" t="str">
        <f>'Energy consumption (raw)'!E390</f>
        <v>Công nghiệp</v>
      </c>
      <c r="G440" s="179" t="str">
        <f>'Energy consumption (raw)'!F390</f>
        <v>Khai thác và thu gom than cứng</v>
      </c>
      <c r="H440" s="179" t="str">
        <f>'Energy consumption (raw)'!G390</f>
        <v>Industry</v>
      </c>
      <c r="I440" s="179" t="str">
        <f>'Energy consumption (raw)'!I390</f>
        <v>05 Mining of coal and lignite</v>
      </c>
      <c r="J440" s="179" t="str">
        <f>INDEX(Sector!$E$6:$E$46,MATCH('Energy consumption (toe)'!I440,Sector!$B$6:$B$46,FALSE))</f>
        <v>Mining of coal and lignite</v>
      </c>
      <c r="K440" s="179">
        <f>IFERROR('Energy consumption (raw)'!J390*Lists!$H$84,)</f>
        <v>0</v>
      </c>
      <c r="L440" s="179">
        <f>'Energy consumption (raw)'!K390*Lists!$H$84</f>
        <v>3874.7198800000001</v>
      </c>
      <c r="M440" s="179">
        <f>'Energy consumption (raw)'!L390*Lists!$H$84</f>
        <v>0</v>
      </c>
      <c r="N440" s="179">
        <f>'Energy consumption (raw)'!M390*Lists!$H$84</f>
        <v>0</v>
      </c>
      <c r="O440" s="178">
        <f t="shared" si="66"/>
        <v>3874.7198800000001</v>
      </c>
      <c r="P440">
        <f>'Energy consumption (raw)'!N390*Lists!$H$85</f>
        <v>0</v>
      </c>
      <c r="Q440">
        <f>'Energy consumption (raw)'!O390*Lists!$H$86</f>
        <v>0</v>
      </c>
      <c r="R440">
        <f>'Energy consumption (raw)'!P390*Lists!$H$87</f>
        <v>0</v>
      </c>
      <c r="S440">
        <f>'Energy consumption (raw)'!Q390*Lists!$H$88</f>
        <v>0</v>
      </c>
      <c r="T440">
        <f>'Energy consumption (raw)'!R390*Lists!$H$89</f>
        <v>0</v>
      </c>
      <c r="U440">
        <f>'Energy consumption (raw)'!S390*Lists!$H$90</f>
        <v>30607.7376</v>
      </c>
      <c r="V440">
        <f>'Energy consumption (raw)'!T390*Lists!$H$91</f>
        <v>0</v>
      </c>
      <c r="W440">
        <f>'Energy consumption (raw)'!U390*Lists!$H$92</f>
        <v>0</v>
      </c>
      <c r="X440">
        <f>'Energy consumption (raw)'!V390*Lists!$H$93</f>
        <v>0</v>
      </c>
      <c r="Y440">
        <f>'Energy consumption (raw)'!W390*Lists!$H$94</f>
        <v>58.618749999999999</v>
      </c>
      <c r="Z440">
        <f>'Energy consumption (raw)'!X390*Lists!$H$96*1000000</f>
        <v>0</v>
      </c>
      <c r="AA440">
        <f>'Energy consumption (raw)'!Y390*Lists!$H$97</f>
        <v>0</v>
      </c>
      <c r="AB440">
        <f>'Energy consumption (raw)'!Z390*Lists!$H$96</f>
        <v>0</v>
      </c>
      <c r="AC440">
        <f>'Energy consumption (raw)'!AA390*Lists!$H$98</f>
        <v>0</v>
      </c>
      <c r="AD440">
        <f>'Energy consumption (raw)'!AB390*Lists!$H$99</f>
        <v>0</v>
      </c>
      <c r="AE440">
        <f>'Energy consumption (raw)'!AC390*Lists!$H$101</f>
        <v>0</v>
      </c>
      <c r="AF440">
        <f>'Energy consumption (raw)'!AD390*Lists!$H$101</f>
        <v>0</v>
      </c>
      <c r="AG440">
        <f>'Energy consumption (raw)'!AE390*Lists!$H$101</f>
        <v>0</v>
      </c>
      <c r="AH440">
        <f>'Energy consumption (raw)'!AF390*Lists!$H$100</f>
        <v>0</v>
      </c>
      <c r="AI440" s="167">
        <f t="shared" si="67"/>
        <v>34541.076229999999</v>
      </c>
      <c r="AJ440" s="179">
        <f>'Energy consumption (raw)'!AG390</f>
        <v>34541.076229999999</v>
      </c>
      <c r="AK440" s="179">
        <f>'Energy consumption (raw)'!AH390</f>
        <v>30580</v>
      </c>
      <c r="AL440">
        <f>IF(ROUND(AI440,-3)=ROUND('Energy consumption (raw)'!AG390,-3),1,0)</f>
        <v>1</v>
      </c>
      <c r="AM440" s="179" t="str">
        <f>'Energy consumption (raw)'!AJ390</f>
        <v>4. Quang Ninh</v>
      </c>
      <c r="AN440">
        <f>VLOOKUP(AM440,Lists!$F$9:$G$71,2,FALSE)</f>
        <v>1</v>
      </c>
    </row>
    <row r="441" spans="2:40" x14ac:dyDescent="0.25">
      <c r="B441" s="65" t="str">
        <f t="shared" si="65"/>
        <v>Industry289</v>
      </c>
      <c r="C441" s="179">
        <f>'Energy consumption (raw)'!B391</f>
        <v>289</v>
      </c>
      <c r="D441" s="179">
        <f>'Energy consumption (raw)'!C391</f>
        <v>0</v>
      </c>
      <c r="E441" s="179">
        <f>'Energy consumption (raw)'!D391</f>
        <v>0</v>
      </c>
      <c r="F441" s="179" t="str">
        <f>'Energy consumption (raw)'!E391</f>
        <v>Công nghiệp</v>
      </c>
      <c r="G441" s="179" t="str">
        <f>'Energy consumption (raw)'!F391</f>
        <v>Khai thác và thu gom than cứng</v>
      </c>
      <c r="H441" s="179" t="str">
        <f>'Energy consumption (raw)'!G391</f>
        <v>Industry</v>
      </c>
      <c r="I441" s="179" t="str">
        <f>'Energy consumption (raw)'!I391</f>
        <v>05 Mining of coal and lignite</v>
      </c>
      <c r="J441" s="179" t="str">
        <f>INDEX(Sector!$E$6:$E$46,MATCH('Energy consumption (toe)'!I441,Sector!$B$6:$B$46,FALSE))</f>
        <v>Mining of coal and lignite</v>
      </c>
      <c r="K441" s="179">
        <f>IFERROR('Energy consumption (raw)'!J391*Lists!$H$84,)</f>
        <v>0</v>
      </c>
      <c r="L441" s="179">
        <f>'Energy consumption (raw)'!K391*Lists!$H$84</f>
        <v>6429.0459012000001</v>
      </c>
      <c r="M441" s="179">
        <f>'Energy consumption (raw)'!L391*Lists!$H$84</f>
        <v>0</v>
      </c>
      <c r="N441" s="179">
        <f>'Energy consumption (raw)'!M391*Lists!$H$84</f>
        <v>0</v>
      </c>
      <c r="O441" s="178">
        <f t="shared" si="66"/>
        <v>6429.0459012000001</v>
      </c>
      <c r="P441">
        <f>'Energy consumption (raw)'!N391*Lists!$H$85</f>
        <v>1007.9999999999999</v>
      </c>
      <c r="Q441">
        <f>'Energy consumption (raw)'!O391*Lists!$H$86</f>
        <v>0</v>
      </c>
      <c r="R441">
        <f>'Energy consumption (raw)'!P391*Lists!$H$87</f>
        <v>0</v>
      </c>
      <c r="S441">
        <f>'Energy consumption (raw)'!Q391*Lists!$H$88</f>
        <v>0</v>
      </c>
      <c r="T441">
        <f>'Energy consumption (raw)'!R391*Lists!$H$89</f>
        <v>0</v>
      </c>
      <c r="U441">
        <f>'Energy consumption (raw)'!S391*Lists!$H$90</f>
        <v>2441.4024800000002</v>
      </c>
      <c r="V441">
        <f>'Energy consumption (raw)'!T391*Lists!$H$91</f>
        <v>0</v>
      </c>
      <c r="W441">
        <f>'Energy consumption (raw)'!U391*Lists!$H$92</f>
        <v>0</v>
      </c>
      <c r="X441">
        <f>'Energy consumption (raw)'!V391*Lists!$H$93</f>
        <v>0</v>
      </c>
      <c r="Y441">
        <f>'Energy consumption (raw)'!W391*Lists!$H$94</f>
        <v>33.103720000000003</v>
      </c>
      <c r="Z441">
        <f>'Energy consumption (raw)'!X391*Lists!$H$96*1000000</f>
        <v>0</v>
      </c>
      <c r="AA441">
        <f>'Energy consumption (raw)'!Y391*Lists!$H$97</f>
        <v>9500.44</v>
      </c>
      <c r="AB441">
        <f>'Energy consumption (raw)'!Z391*Lists!$H$96</f>
        <v>0</v>
      </c>
      <c r="AC441">
        <f>'Energy consumption (raw)'!AA391*Lists!$H$98</f>
        <v>0</v>
      </c>
      <c r="AD441">
        <f>'Energy consumption (raw)'!AB391*Lists!$H$99</f>
        <v>0</v>
      </c>
      <c r="AE441">
        <f>'Energy consumption (raw)'!AC391*Lists!$H$101</f>
        <v>0</v>
      </c>
      <c r="AF441">
        <f>'Energy consumption (raw)'!AD391*Lists!$H$101</f>
        <v>0</v>
      </c>
      <c r="AG441">
        <f>'Energy consumption (raw)'!AE391*Lists!$H$101</f>
        <v>0</v>
      </c>
      <c r="AH441">
        <f>'Energy consumption (raw)'!AF391*Lists!$H$100</f>
        <v>0</v>
      </c>
      <c r="AI441" s="167">
        <f t="shared" si="67"/>
        <v>19411.992101199998</v>
      </c>
      <c r="AJ441" s="179">
        <f>'Energy consumption (raw)'!AG391</f>
        <v>19411.992101199998</v>
      </c>
      <c r="AK441" s="179">
        <f>'Energy consumption (raw)'!AH391</f>
        <v>8514</v>
      </c>
      <c r="AL441">
        <f>IF(ROUND(AI441,-3)=ROUND('Energy consumption (raw)'!AG391,-3),1,0)</f>
        <v>1</v>
      </c>
      <c r="AM441" s="179" t="str">
        <f>'Energy consumption (raw)'!AJ391</f>
        <v>4. Quang Ninh</v>
      </c>
      <c r="AN441">
        <f>VLOOKUP(AM441,Lists!$F$9:$G$71,2,FALSE)</f>
        <v>1</v>
      </c>
    </row>
    <row r="442" spans="2:40" x14ac:dyDescent="0.25">
      <c r="B442" s="65" t="str">
        <f t="shared" si="65"/>
        <v>Industry290</v>
      </c>
      <c r="C442" s="179">
        <f>'Energy consumption (raw)'!B392</f>
        <v>290</v>
      </c>
      <c r="D442" s="179">
        <f>'Energy consumption (raw)'!C392</f>
        <v>0</v>
      </c>
      <c r="E442" s="179">
        <f>'Energy consumption (raw)'!D392</f>
        <v>0</v>
      </c>
      <c r="F442" s="179" t="str">
        <f>'Energy consumption (raw)'!E392</f>
        <v>Công nghiệp</v>
      </c>
      <c r="G442" s="179" t="str">
        <f>'Energy consumption (raw)'!F392</f>
        <v>Khai thác và thu gom than cứng</v>
      </c>
      <c r="H442" s="179" t="str">
        <f>'Energy consumption (raw)'!G392</f>
        <v>Industry</v>
      </c>
      <c r="I442" s="179" t="str">
        <f>'Energy consumption (raw)'!I392</f>
        <v>05 Mining of coal and lignite</v>
      </c>
      <c r="J442" s="179" t="str">
        <f>INDEX(Sector!$E$6:$E$46,MATCH('Energy consumption (toe)'!I442,Sector!$B$6:$B$46,FALSE))</f>
        <v>Mining of coal and lignite</v>
      </c>
      <c r="K442" s="179">
        <f>IFERROR('Energy consumption (raw)'!J392*Lists!$H$84,)</f>
        <v>8013.3464564000005</v>
      </c>
      <c r="L442" s="179">
        <f>'Energy consumption (raw)'!K392*Lists!$H$84</f>
        <v>8228.5387912000006</v>
      </c>
      <c r="M442" s="179">
        <f>'Energy consumption (raw)'!L392*Lists!$H$84</f>
        <v>0</v>
      </c>
      <c r="N442" s="179">
        <f>'Energy consumption (raw)'!M392*Lists!$H$84</f>
        <v>0</v>
      </c>
      <c r="O442" s="178">
        <f t="shared" si="66"/>
        <v>8228.5387912000006</v>
      </c>
      <c r="P442">
        <f>'Energy consumption (raw)'!N392*Lists!$H$85</f>
        <v>627.19999999999993</v>
      </c>
      <c r="Q442">
        <f>'Energy consumption (raw)'!O392*Lists!$H$86</f>
        <v>0</v>
      </c>
      <c r="R442">
        <f>'Energy consumption (raw)'!P392*Lists!$H$87</f>
        <v>0</v>
      </c>
      <c r="S442">
        <f>'Energy consumption (raw)'!Q392*Lists!$H$88</f>
        <v>0</v>
      </c>
      <c r="T442">
        <f>'Energy consumption (raw)'!R392*Lists!$H$89</f>
        <v>0</v>
      </c>
      <c r="U442">
        <f>'Energy consumption (raw)'!S392*Lists!$H$90</f>
        <v>2035.0026400000002</v>
      </c>
      <c r="V442">
        <f>'Energy consumption (raw)'!T392*Lists!$H$91</f>
        <v>0</v>
      </c>
      <c r="W442">
        <f>'Energy consumption (raw)'!U392*Lists!$H$92</f>
        <v>0</v>
      </c>
      <c r="X442">
        <f>'Energy consumption (raw)'!V392*Lists!$H$93</f>
        <v>0</v>
      </c>
      <c r="Y442">
        <f>'Energy consumption (raw)'!W392*Lists!$H$94</f>
        <v>38.561799999999998</v>
      </c>
      <c r="Z442">
        <f>'Energy consumption (raw)'!X392*Lists!$H$96*1000000</f>
        <v>0</v>
      </c>
      <c r="AA442">
        <f>'Energy consumption (raw)'!Y392*Lists!$H$97</f>
        <v>0</v>
      </c>
      <c r="AB442">
        <f>'Energy consumption (raw)'!Z392*Lists!$H$96</f>
        <v>0</v>
      </c>
      <c r="AC442">
        <f>'Energy consumption (raw)'!AA392*Lists!$H$98</f>
        <v>0</v>
      </c>
      <c r="AD442">
        <f>'Energy consumption (raw)'!AB392*Lists!$H$99</f>
        <v>0</v>
      </c>
      <c r="AE442">
        <f>'Energy consumption (raw)'!AC392*Lists!$H$101</f>
        <v>0</v>
      </c>
      <c r="AF442">
        <f>'Energy consumption (raw)'!AD392*Lists!$H$101</f>
        <v>0</v>
      </c>
      <c r="AG442">
        <f>'Energy consumption (raw)'!AE392*Lists!$H$101</f>
        <v>0</v>
      </c>
      <c r="AH442">
        <f>'Energy consumption (raw)'!AF392*Lists!$H$100</f>
        <v>0</v>
      </c>
      <c r="AI442" s="167">
        <f t="shared" si="67"/>
        <v>10929.303231200001</v>
      </c>
      <c r="AJ442" s="179">
        <f>'Energy consumption (raw)'!AG392</f>
        <v>10929.303231200001</v>
      </c>
      <c r="AK442" s="179">
        <f>'Energy consumption (raw)'!AH392</f>
        <v>11371</v>
      </c>
      <c r="AL442">
        <f>IF(ROUND(AI442,-3)=ROUND('Energy consumption (raw)'!AG392,-3),1,0)</f>
        <v>1</v>
      </c>
      <c r="AM442" s="179" t="str">
        <f>'Energy consumption (raw)'!AJ392</f>
        <v>4. Quang Ninh</v>
      </c>
      <c r="AN442">
        <f>VLOOKUP(AM442,Lists!$F$9:$G$71,2,FALSE)</f>
        <v>1</v>
      </c>
    </row>
    <row r="443" spans="2:40" x14ac:dyDescent="0.25">
      <c r="B443" s="65" t="str">
        <f t="shared" si="65"/>
        <v>Industry291</v>
      </c>
      <c r="C443" s="179">
        <f>'Energy consumption (raw)'!B393</f>
        <v>291</v>
      </c>
      <c r="D443" s="179">
        <f>'Energy consumption (raw)'!C393</f>
        <v>0</v>
      </c>
      <c r="E443" s="179">
        <f>'Energy consumption (raw)'!D393</f>
        <v>0</v>
      </c>
      <c r="F443" s="179" t="str">
        <f>'Energy consumption (raw)'!E393</f>
        <v>Công nghiệp</v>
      </c>
      <c r="G443" s="179" t="str">
        <f>'Energy consumption (raw)'!F393</f>
        <v>Khai thác và thu gom than cứng</v>
      </c>
      <c r="H443" s="179" t="str">
        <f>'Energy consumption (raw)'!G393</f>
        <v>Industry</v>
      </c>
      <c r="I443" s="179" t="str">
        <f>'Energy consumption (raw)'!I393</f>
        <v>05 Mining of coal and lignite</v>
      </c>
      <c r="J443" s="179" t="str">
        <f>INDEX(Sector!$E$6:$E$46,MATCH('Energy consumption (toe)'!I443,Sector!$B$6:$B$46,FALSE))</f>
        <v>Mining of coal and lignite</v>
      </c>
      <c r="K443" s="179">
        <f>IFERROR('Energy consumption (raw)'!J393*Lists!$H$84,)</f>
        <v>3296.3912903</v>
      </c>
      <c r="L443" s="179">
        <f>'Energy consumption (raw)'!K393*Lists!$H$84</f>
        <v>4743.6922701000003</v>
      </c>
      <c r="M443" s="179">
        <f>'Energy consumption (raw)'!L393*Lists!$H$84</f>
        <v>0</v>
      </c>
      <c r="N443" s="179">
        <f>'Energy consumption (raw)'!M393*Lists!$H$84</f>
        <v>0</v>
      </c>
      <c r="O443" s="178">
        <f t="shared" si="66"/>
        <v>4743.6922701000003</v>
      </c>
      <c r="P443">
        <f>'Energy consumption (raw)'!N393*Lists!$H$85</f>
        <v>833</v>
      </c>
      <c r="Q443">
        <f>'Energy consumption (raw)'!O393*Lists!$H$86</f>
        <v>0</v>
      </c>
      <c r="R443">
        <f>'Energy consumption (raw)'!P393*Lists!$H$87</f>
        <v>0</v>
      </c>
      <c r="S443">
        <f>'Energy consumption (raw)'!Q393*Lists!$H$88</f>
        <v>0</v>
      </c>
      <c r="T443">
        <f>'Energy consumption (raw)'!R393*Lists!$H$89</f>
        <v>0</v>
      </c>
      <c r="U443">
        <f>'Energy consumption (raw)'!S393*Lists!$H$90</f>
        <v>1292.3548000000001</v>
      </c>
      <c r="V443">
        <f>'Energy consumption (raw)'!T393*Lists!$H$91</f>
        <v>0</v>
      </c>
      <c r="W443">
        <f>'Energy consumption (raw)'!U393*Lists!$H$92</f>
        <v>0</v>
      </c>
      <c r="X443">
        <f>'Energy consumption (raw)'!V393*Lists!$H$93</f>
        <v>44.1</v>
      </c>
      <c r="Y443">
        <f>'Energy consumption (raw)'!W393*Lists!$H$94</f>
        <v>35.26587</v>
      </c>
      <c r="Z443">
        <f>'Energy consumption (raw)'!X393*Lists!$H$96*1000000</f>
        <v>0</v>
      </c>
      <c r="AA443">
        <f>'Energy consumption (raw)'!Y393*Lists!$H$97</f>
        <v>119.9</v>
      </c>
      <c r="AB443">
        <f>'Energy consumption (raw)'!Z393*Lists!$H$96</f>
        <v>0</v>
      </c>
      <c r="AC443">
        <f>'Energy consumption (raw)'!AA393*Lists!$H$98</f>
        <v>0</v>
      </c>
      <c r="AD443">
        <f>'Energy consumption (raw)'!AB393*Lists!$H$99</f>
        <v>0</v>
      </c>
      <c r="AE443">
        <f>'Energy consumption (raw)'!AC393*Lists!$H$101</f>
        <v>0</v>
      </c>
      <c r="AF443">
        <f>'Energy consumption (raw)'!AD393*Lists!$H$101</f>
        <v>0</v>
      </c>
      <c r="AG443">
        <f>'Energy consumption (raw)'!AE393*Lists!$H$101</f>
        <v>0</v>
      </c>
      <c r="AH443">
        <f>'Energy consumption (raw)'!AF393*Lists!$H$100</f>
        <v>0</v>
      </c>
      <c r="AI443" s="167">
        <f t="shared" si="67"/>
        <v>7068.3129401000006</v>
      </c>
      <c r="AJ443" s="179">
        <f>'Energy consumption (raw)'!AG393</f>
        <v>7068.3129401000006</v>
      </c>
      <c r="AK443" s="179">
        <f>'Energy consumption (raw)'!AH393</f>
        <v>6439</v>
      </c>
      <c r="AL443">
        <f>IF(ROUND(AI443,-3)=ROUND('Energy consumption (raw)'!AG393,-3),1,0)</f>
        <v>1</v>
      </c>
      <c r="AM443" s="179" t="str">
        <f>'Energy consumption (raw)'!AJ393</f>
        <v>4. Quang Ninh</v>
      </c>
      <c r="AN443">
        <f>VLOOKUP(AM443,Lists!$F$9:$G$71,2,FALSE)</f>
        <v>1</v>
      </c>
    </row>
    <row r="444" spans="2:40" x14ac:dyDescent="0.25">
      <c r="B444" s="65" t="str">
        <f t="shared" si="65"/>
        <v>Industry292</v>
      </c>
      <c r="C444" s="179">
        <f>'Energy consumption (raw)'!B394</f>
        <v>292</v>
      </c>
      <c r="D444" s="179">
        <f>'Energy consumption (raw)'!C394</f>
        <v>0</v>
      </c>
      <c r="E444" s="179">
        <f>'Energy consumption (raw)'!D394</f>
        <v>0</v>
      </c>
      <c r="F444" s="179" t="str">
        <f>'Energy consumption (raw)'!E394</f>
        <v>Công nghiệp</v>
      </c>
      <c r="G444" s="179" t="str">
        <f>'Energy consumption (raw)'!F394</f>
        <v>Khai thác và thu gom than cứng</v>
      </c>
      <c r="H444" s="179" t="str">
        <f>'Energy consumption (raw)'!G394</f>
        <v>Industry</v>
      </c>
      <c r="I444" s="179" t="str">
        <f>'Energy consumption (raw)'!I394</f>
        <v>05 Mining of coal and lignite</v>
      </c>
      <c r="J444" s="179" t="str">
        <f>INDEX(Sector!$E$6:$E$46,MATCH('Energy consumption (toe)'!I444,Sector!$B$6:$B$46,FALSE))</f>
        <v>Mining of coal and lignite</v>
      </c>
      <c r="K444" s="179">
        <f>IFERROR('Energy consumption (raw)'!J394*Lists!$H$84,)</f>
        <v>0</v>
      </c>
      <c r="L444" s="179">
        <f>'Energy consumption (raw)'!K394*Lists!$H$84</f>
        <v>2733.3782100000003</v>
      </c>
      <c r="M444" s="179">
        <f>'Energy consumption (raw)'!L394*Lists!$H$84</f>
        <v>0</v>
      </c>
      <c r="N444" s="179">
        <f>'Energy consumption (raw)'!M394*Lists!$H$84</f>
        <v>0</v>
      </c>
      <c r="O444" s="178">
        <f t="shared" si="66"/>
        <v>2733.3782100000003</v>
      </c>
      <c r="P444">
        <f>'Energy consumption (raw)'!N394*Lists!$H$85</f>
        <v>0</v>
      </c>
      <c r="Q444">
        <f>'Energy consumption (raw)'!O394*Lists!$H$86</f>
        <v>0</v>
      </c>
      <c r="R444">
        <f>'Energy consumption (raw)'!P394*Lists!$H$87</f>
        <v>0</v>
      </c>
      <c r="S444">
        <f>'Energy consumption (raw)'!Q394*Lists!$H$88</f>
        <v>0</v>
      </c>
      <c r="T444">
        <f>'Energy consumption (raw)'!R394*Lists!$H$89</f>
        <v>0</v>
      </c>
      <c r="U444">
        <f>'Energy consumption (raw)'!S394*Lists!$H$90</f>
        <v>12808.4</v>
      </c>
      <c r="V444">
        <f>'Energy consumption (raw)'!T394*Lists!$H$91</f>
        <v>0</v>
      </c>
      <c r="W444">
        <f>'Energy consumption (raw)'!U394*Lists!$H$92</f>
        <v>0</v>
      </c>
      <c r="X444">
        <f>'Energy consumption (raw)'!V394*Lists!$H$93</f>
        <v>0</v>
      </c>
      <c r="Y444">
        <f>'Energy consumption (raw)'!W394*Lists!$H$94</f>
        <v>0</v>
      </c>
      <c r="Z444">
        <f>'Energy consumption (raw)'!X394*Lists!$H$96*1000000</f>
        <v>0</v>
      </c>
      <c r="AA444">
        <f>'Energy consumption (raw)'!Y394*Lists!$H$97</f>
        <v>3.2700000000000005</v>
      </c>
      <c r="AB444">
        <f>'Energy consumption (raw)'!Z394*Lists!$H$96</f>
        <v>0</v>
      </c>
      <c r="AC444">
        <f>'Energy consumption (raw)'!AA394*Lists!$H$98</f>
        <v>0</v>
      </c>
      <c r="AD444">
        <f>'Energy consumption (raw)'!AB394*Lists!$H$99</f>
        <v>0</v>
      </c>
      <c r="AE444">
        <f>'Energy consumption (raw)'!AC394*Lists!$H$101</f>
        <v>0</v>
      </c>
      <c r="AF444">
        <f>'Energy consumption (raw)'!AD394*Lists!$H$101</f>
        <v>0</v>
      </c>
      <c r="AG444">
        <f>'Energy consumption (raw)'!AE394*Lists!$H$101</f>
        <v>0</v>
      </c>
      <c r="AH444">
        <f>'Energy consumption (raw)'!AF394*Lists!$H$100</f>
        <v>0</v>
      </c>
      <c r="AI444" s="167">
        <f t="shared" si="67"/>
        <v>15545.048210000001</v>
      </c>
      <c r="AJ444" s="179">
        <f>'Energy consumption (raw)'!AG394</f>
        <v>15545.048210000001</v>
      </c>
      <c r="AK444" s="179">
        <f>'Energy consumption (raw)'!AH394</f>
        <v>14952</v>
      </c>
      <c r="AL444">
        <f>IF(ROUND(AI444,-3)=ROUND('Energy consumption (raw)'!AG394,-3),1,0)</f>
        <v>1</v>
      </c>
      <c r="AM444" s="179" t="str">
        <f>'Energy consumption (raw)'!AJ394</f>
        <v>4. Quang Ninh</v>
      </c>
      <c r="AN444">
        <f>VLOOKUP(AM444,Lists!$F$9:$G$71,2,FALSE)</f>
        <v>1</v>
      </c>
    </row>
    <row r="445" spans="2:40" x14ac:dyDescent="0.25">
      <c r="B445" s="65" t="str">
        <f t="shared" ref="B445:B508" si="68">H445&amp;C445</f>
        <v>Industry293</v>
      </c>
      <c r="C445" s="179">
        <f>'Energy consumption (raw)'!B395</f>
        <v>293</v>
      </c>
      <c r="D445" s="179">
        <f>'Energy consumption (raw)'!C395</f>
        <v>0</v>
      </c>
      <c r="E445" s="179">
        <f>'Energy consumption (raw)'!D395</f>
        <v>0</v>
      </c>
      <c r="F445" s="179" t="str">
        <f>'Energy consumption (raw)'!E395</f>
        <v>Công nghiệp</v>
      </c>
      <c r="G445" s="179" t="str">
        <f>'Energy consumption (raw)'!F395</f>
        <v>Khai thác và thu gom than cứng</v>
      </c>
      <c r="H445" s="179" t="str">
        <f>'Energy consumption (raw)'!G395</f>
        <v>Industry</v>
      </c>
      <c r="I445" s="179" t="str">
        <f>'Energy consumption (raw)'!I395</f>
        <v>05 Mining of coal and lignite</v>
      </c>
      <c r="J445" s="179" t="str">
        <f>INDEX(Sector!$E$6:$E$46,MATCH('Energy consumption (toe)'!I445,Sector!$B$6:$B$46,FALSE))</f>
        <v>Mining of coal and lignite</v>
      </c>
      <c r="K445" s="179">
        <f>IFERROR('Energy consumption (raw)'!J395*Lists!$H$84,)</f>
        <v>0</v>
      </c>
      <c r="L445" s="179">
        <f>'Energy consumption (raw)'!K395*Lists!$H$84</f>
        <v>5754.0836962000003</v>
      </c>
      <c r="M445" s="179">
        <f>'Energy consumption (raw)'!L395*Lists!$H$84</f>
        <v>0</v>
      </c>
      <c r="N445" s="179">
        <f>'Energy consumption (raw)'!M395*Lists!$H$84</f>
        <v>0</v>
      </c>
      <c r="O445" s="178">
        <f t="shared" ref="O445:O508" si="69">IF(L445=0,K445,L445)</f>
        <v>5754.0836962000003</v>
      </c>
      <c r="P445">
        <f>'Energy consumption (raw)'!N395*Lists!$H$85</f>
        <v>640.5</v>
      </c>
      <c r="Q445">
        <f>'Energy consumption (raw)'!O395*Lists!$H$86</f>
        <v>0</v>
      </c>
      <c r="R445">
        <f>'Energy consumption (raw)'!P395*Lists!$H$87</f>
        <v>0</v>
      </c>
      <c r="S445">
        <f>'Energy consumption (raw)'!Q395*Lists!$H$88</f>
        <v>0</v>
      </c>
      <c r="T445">
        <f>'Energy consumption (raw)'!R395*Lists!$H$89</f>
        <v>0</v>
      </c>
      <c r="U445">
        <f>'Energy consumption (raw)'!S395*Lists!$H$90</f>
        <v>5.5765600000000006</v>
      </c>
      <c r="V445">
        <f>'Energy consumption (raw)'!T395*Lists!$H$91</f>
        <v>0</v>
      </c>
      <c r="W445">
        <f>'Energy consumption (raw)'!U395*Lists!$H$92</f>
        <v>0</v>
      </c>
      <c r="X445">
        <f>'Energy consumption (raw)'!V395*Lists!$H$93</f>
        <v>89.25</v>
      </c>
      <c r="Y445">
        <f>'Energy consumption (raw)'!W395*Lists!$H$94</f>
        <v>0</v>
      </c>
      <c r="Z445">
        <f>'Energy consumption (raw)'!X395*Lists!$H$96*1000000</f>
        <v>0</v>
      </c>
      <c r="AA445">
        <f>'Energy consumption (raw)'!Y395*Lists!$H$97</f>
        <v>18.53</v>
      </c>
      <c r="AB445">
        <f>'Energy consumption (raw)'!Z395*Lists!$H$96</f>
        <v>0</v>
      </c>
      <c r="AC445">
        <f>'Energy consumption (raw)'!AA395*Lists!$H$98</f>
        <v>0</v>
      </c>
      <c r="AD445">
        <f>'Energy consumption (raw)'!AB395*Lists!$H$99</f>
        <v>0</v>
      </c>
      <c r="AE445">
        <f>'Energy consumption (raw)'!AC395*Lists!$H$101</f>
        <v>0</v>
      </c>
      <c r="AF445">
        <f>'Energy consumption (raw)'!AD395*Lists!$H$101</f>
        <v>0</v>
      </c>
      <c r="AG445">
        <f>'Energy consumption (raw)'!AE395*Lists!$H$101</f>
        <v>0</v>
      </c>
      <c r="AH445">
        <f>'Energy consumption (raw)'!AF395*Lists!$H$100</f>
        <v>0</v>
      </c>
      <c r="AI445" s="167">
        <f t="shared" ref="AI445:AI508" si="70">IF(SUM(O445:AH445)=0,AJ445,SUM(O445:AH445))</f>
        <v>6507.9402562000005</v>
      </c>
      <c r="AJ445" s="179">
        <f>'Energy consumption (raw)'!AG395</f>
        <v>6507.9402562000005</v>
      </c>
      <c r="AK445" s="179">
        <f>'Energy consumption (raw)'!AH395</f>
        <v>13012</v>
      </c>
      <c r="AL445">
        <f>IF(ROUND(AI445,-3)=ROUND('Energy consumption (raw)'!AG395,-3),1,0)</f>
        <v>1</v>
      </c>
      <c r="AM445" s="179" t="str">
        <f>'Energy consumption (raw)'!AJ395</f>
        <v>4. Quang Ninh</v>
      </c>
      <c r="AN445">
        <f>VLOOKUP(AM445,Lists!$F$9:$G$71,2,FALSE)</f>
        <v>1</v>
      </c>
    </row>
    <row r="446" spans="2:40" x14ac:dyDescent="0.25">
      <c r="B446" s="65" t="str">
        <f t="shared" si="68"/>
        <v>Industry294</v>
      </c>
      <c r="C446" s="179">
        <f>'Energy consumption (raw)'!B396</f>
        <v>294</v>
      </c>
      <c r="D446" s="179">
        <f>'Energy consumption (raw)'!C396</f>
        <v>0</v>
      </c>
      <c r="E446" s="179">
        <f>'Energy consumption (raw)'!D396</f>
        <v>0</v>
      </c>
      <c r="F446" s="179" t="str">
        <f>'Energy consumption (raw)'!E396</f>
        <v>Công nghiệp</v>
      </c>
      <c r="G446" s="179" t="str">
        <f>'Energy consumption (raw)'!F396</f>
        <v>Khai thác và thu gom than cứng</v>
      </c>
      <c r="H446" s="179" t="str">
        <f>'Energy consumption (raw)'!G396</f>
        <v>Industry</v>
      </c>
      <c r="I446" s="179" t="str">
        <f>'Energy consumption (raw)'!I396</f>
        <v>05 Mining of coal and lignite</v>
      </c>
      <c r="J446" s="179" t="str">
        <f>INDEX(Sector!$E$6:$E$46,MATCH('Energy consumption (toe)'!I446,Sector!$B$6:$B$46,FALSE))</f>
        <v>Mining of coal and lignite</v>
      </c>
      <c r="K446" s="179">
        <f>IFERROR('Energy consumption (raw)'!J396*Lists!$H$84,)</f>
        <v>0</v>
      </c>
      <c r="L446" s="179">
        <f>'Energy consumption (raw)'!K396*Lists!$H$84</f>
        <v>13476.2213056</v>
      </c>
      <c r="M446" s="179">
        <f>'Energy consumption (raw)'!L396*Lists!$H$84</f>
        <v>0</v>
      </c>
      <c r="N446" s="179">
        <f>'Energy consumption (raw)'!M396*Lists!$H$84</f>
        <v>0</v>
      </c>
      <c r="O446" s="178">
        <f t="shared" si="69"/>
        <v>13476.2213056</v>
      </c>
      <c r="P446">
        <f>'Energy consumption (raw)'!N396*Lists!$H$85</f>
        <v>0</v>
      </c>
      <c r="Q446">
        <f>'Energy consumption (raw)'!O396*Lists!$H$86</f>
        <v>0</v>
      </c>
      <c r="R446">
        <f>'Energy consumption (raw)'!P396*Lists!$H$87</f>
        <v>0</v>
      </c>
      <c r="S446">
        <f>'Energy consumption (raw)'!Q396*Lists!$H$88</f>
        <v>0</v>
      </c>
      <c r="T446">
        <f>'Energy consumption (raw)'!R396*Lists!$H$89</f>
        <v>614.04</v>
      </c>
      <c r="U446">
        <f>'Energy consumption (raw)'!S396*Lists!$H$90</f>
        <v>0</v>
      </c>
      <c r="V446">
        <f>'Energy consumption (raw)'!T396*Lists!$H$91</f>
        <v>0</v>
      </c>
      <c r="W446">
        <f>'Energy consumption (raw)'!U396*Lists!$H$92</f>
        <v>0</v>
      </c>
      <c r="X446">
        <f>'Energy consumption (raw)'!V396*Lists!$H$93</f>
        <v>47.25</v>
      </c>
      <c r="Y446">
        <f>'Energy consumption (raw)'!W396*Lists!$H$94</f>
        <v>0</v>
      </c>
      <c r="Z446">
        <f>'Energy consumption (raw)'!X396*Lists!$H$96*1000000</f>
        <v>0</v>
      </c>
      <c r="AA446">
        <f>'Energy consumption (raw)'!Y396*Lists!$H$97</f>
        <v>0</v>
      </c>
      <c r="AB446">
        <f>'Energy consumption (raw)'!Z396*Lists!$H$96</f>
        <v>0</v>
      </c>
      <c r="AC446">
        <f>'Energy consumption (raw)'!AA396*Lists!$H$98</f>
        <v>0</v>
      </c>
      <c r="AD446">
        <f>'Energy consumption (raw)'!AB396*Lists!$H$99</f>
        <v>0</v>
      </c>
      <c r="AE446">
        <f>'Energy consumption (raw)'!AC396*Lists!$H$101</f>
        <v>0</v>
      </c>
      <c r="AF446">
        <f>'Energy consumption (raw)'!AD396*Lists!$H$101</f>
        <v>0</v>
      </c>
      <c r="AG446">
        <f>'Energy consumption (raw)'!AE396*Lists!$H$101</f>
        <v>0</v>
      </c>
      <c r="AH446">
        <f>'Energy consumption (raw)'!AF396*Lists!$H$100</f>
        <v>0</v>
      </c>
      <c r="AI446" s="167">
        <f t="shared" si="70"/>
        <v>14137.511305600001</v>
      </c>
      <c r="AJ446" s="179">
        <f>'Energy consumption (raw)'!AG396</f>
        <v>14137.511305600001</v>
      </c>
      <c r="AK446" s="179">
        <f>'Energy consumption (raw)'!AH396</f>
        <v>9159</v>
      </c>
      <c r="AL446">
        <f>IF(ROUND(AI446,-3)=ROUND('Energy consumption (raw)'!AG396,-3),1,0)</f>
        <v>1</v>
      </c>
      <c r="AM446" s="179" t="str">
        <f>'Energy consumption (raw)'!AJ396</f>
        <v>4. Quang Ninh</v>
      </c>
      <c r="AN446">
        <f>VLOOKUP(AM446,Lists!$F$9:$G$71,2,FALSE)</f>
        <v>1</v>
      </c>
    </row>
    <row r="447" spans="2:40" x14ac:dyDescent="0.25">
      <c r="B447" s="65" t="str">
        <f t="shared" si="68"/>
        <v>Industry295</v>
      </c>
      <c r="C447" s="179">
        <f>'Energy consumption (raw)'!B397</f>
        <v>295</v>
      </c>
      <c r="D447" s="179">
        <f>'Energy consumption (raw)'!C397</f>
        <v>0</v>
      </c>
      <c r="E447" s="179">
        <f>'Energy consumption (raw)'!D397</f>
        <v>0</v>
      </c>
      <c r="F447" s="179" t="str">
        <f>'Energy consumption (raw)'!E397</f>
        <v>Công nghiệp</v>
      </c>
      <c r="G447" s="179" t="str">
        <f>'Energy consumption (raw)'!F397</f>
        <v>Khai thác và thu gom than cứng</v>
      </c>
      <c r="H447" s="179" t="str">
        <f>'Energy consumption (raw)'!G397</f>
        <v>Industry</v>
      </c>
      <c r="I447" s="179" t="str">
        <f>'Energy consumption (raw)'!I397</f>
        <v>05 Mining of coal and lignite</v>
      </c>
      <c r="J447" s="179" t="str">
        <f>INDEX(Sector!$E$6:$E$46,MATCH('Energy consumption (toe)'!I447,Sector!$B$6:$B$46,FALSE))</f>
        <v>Mining of coal and lignite</v>
      </c>
      <c r="K447" s="179">
        <f>IFERROR('Energy consumption (raw)'!J397*Lists!$H$84,)</f>
        <v>7481.0579007000006</v>
      </c>
      <c r="L447" s="179">
        <f>'Energy consumption (raw)'!K397*Lists!$H$84</f>
        <v>7482.4712887000005</v>
      </c>
      <c r="M447" s="179">
        <f>'Energy consumption (raw)'!L397*Lists!$H$84</f>
        <v>0</v>
      </c>
      <c r="N447" s="179">
        <f>'Energy consumption (raw)'!M397*Lists!$H$84</f>
        <v>0</v>
      </c>
      <c r="O447" s="178">
        <f t="shared" si="69"/>
        <v>7482.4712887000005</v>
      </c>
      <c r="P447">
        <f>'Energy consumption (raw)'!N397*Lists!$H$85</f>
        <v>0</v>
      </c>
      <c r="Q447">
        <f>'Energy consumption (raw)'!O397*Lists!$H$86</f>
        <v>0</v>
      </c>
      <c r="R447">
        <f>'Energy consumption (raw)'!P397*Lists!$H$87</f>
        <v>0</v>
      </c>
      <c r="S447">
        <f>'Energy consumption (raw)'!Q397*Lists!$H$88</f>
        <v>574</v>
      </c>
      <c r="T447">
        <f>'Energy consumption (raw)'!R397*Lists!$H$89</f>
        <v>0</v>
      </c>
      <c r="U447">
        <f>'Energy consumption (raw)'!S397*Lists!$H$90</f>
        <v>1885.4765600000001</v>
      </c>
      <c r="V447">
        <f>'Energy consumption (raw)'!T397*Lists!$H$91</f>
        <v>0</v>
      </c>
      <c r="W447">
        <f>'Energy consumption (raw)'!U397*Lists!$H$92</f>
        <v>0</v>
      </c>
      <c r="X447">
        <f>'Energy consumption (raw)'!V397*Lists!$H$93</f>
        <v>0</v>
      </c>
      <c r="Y447">
        <f>'Energy consumption (raw)'!W397*Lists!$H$94</f>
        <v>92.715149999999994</v>
      </c>
      <c r="Z447">
        <f>'Energy consumption (raw)'!X397*Lists!$H$96*1000000</f>
        <v>0</v>
      </c>
      <c r="AA447">
        <f>'Energy consumption (raw)'!Y397*Lists!$H$97</f>
        <v>0</v>
      </c>
      <c r="AB447">
        <f>'Energy consumption (raw)'!Z397*Lists!$H$96</f>
        <v>0</v>
      </c>
      <c r="AC447">
        <f>'Energy consumption (raw)'!AA397*Lists!$H$98</f>
        <v>0</v>
      </c>
      <c r="AD447">
        <f>'Energy consumption (raw)'!AB397*Lists!$H$99</f>
        <v>0</v>
      </c>
      <c r="AE447">
        <f>'Energy consumption (raw)'!AC397*Lists!$H$101</f>
        <v>0</v>
      </c>
      <c r="AF447">
        <f>'Energy consumption (raw)'!AD397*Lists!$H$101</f>
        <v>0</v>
      </c>
      <c r="AG447">
        <f>'Energy consumption (raw)'!AE397*Lists!$H$101</f>
        <v>0</v>
      </c>
      <c r="AH447">
        <f>'Energy consumption (raw)'!AF397*Lists!$H$100</f>
        <v>0</v>
      </c>
      <c r="AI447" s="167">
        <f t="shared" si="70"/>
        <v>10034.662998700001</v>
      </c>
      <c r="AJ447" s="179">
        <f>'Energy consumption (raw)'!AG397</f>
        <v>10034.662998700001</v>
      </c>
      <c r="AK447" s="179">
        <f>'Energy consumption (raw)'!AH397</f>
        <v>10597</v>
      </c>
      <c r="AL447">
        <f>IF(ROUND(AI447,-3)=ROUND('Energy consumption (raw)'!AG397,-3),1,0)</f>
        <v>1</v>
      </c>
      <c r="AM447" s="179" t="str">
        <f>'Energy consumption (raw)'!AJ397</f>
        <v>4. Quang Ninh</v>
      </c>
      <c r="AN447">
        <f>VLOOKUP(AM447,Lists!$F$9:$G$71,2,FALSE)</f>
        <v>1</v>
      </c>
    </row>
    <row r="448" spans="2:40" x14ac:dyDescent="0.25">
      <c r="B448" s="65" t="str">
        <f t="shared" si="68"/>
        <v>Industry296</v>
      </c>
      <c r="C448" s="179">
        <f>'Energy consumption (raw)'!B398</f>
        <v>296</v>
      </c>
      <c r="D448" s="179">
        <f>'Energy consumption (raw)'!C398</f>
        <v>0</v>
      </c>
      <c r="E448" s="179">
        <f>'Energy consumption (raw)'!D398</f>
        <v>0</v>
      </c>
      <c r="F448" s="179" t="str">
        <f>'Energy consumption (raw)'!E398</f>
        <v>Công nghiệp</v>
      </c>
      <c r="G448" s="179" t="str">
        <f>'Energy consumption (raw)'!F398</f>
        <v>Khai thác và thu gom than cứng</v>
      </c>
      <c r="H448" s="179" t="str">
        <f>'Energy consumption (raw)'!G398</f>
        <v>Industry</v>
      </c>
      <c r="I448" s="179" t="str">
        <f>'Energy consumption (raw)'!I398</f>
        <v>05 Mining of coal and lignite</v>
      </c>
      <c r="J448" s="179" t="str">
        <f>INDEX(Sector!$E$6:$E$46,MATCH('Energy consumption (toe)'!I448,Sector!$B$6:$B$46,FALSE))</f>
        <v>Mining of coal and lignite</v>
      </c>
      <c r="K448" s="179">
        <f>IFERROR('Energy consumption (raw)'!J398*Lists!$H$84,)</f>
        <v>0</v>
      </c>
      <c r="L448" s="179">
        <f>'Energy consumption (raw)'!K398*Lists!$H$84</f>
        <v>5574.0858027000004</v>
      </c>
      <c r="M448" s="179">
        <f>'Energy consumption (raw)'!L398*Lists!$H$84</f>
        <v>0</v>
      </c>
      <c r="N448" s="179">
        <f>'Energy consumption (raw)'!M398*Lists!$H$84</f>
        <v>0</v>
      </c>
      <c r="O448" s="178">
        <f t="shared" si="69"/>
        <v>5574.0858027000004</v>
      </c>
      <c r="P448">
        <f>'Energy consumption (raw)'!N398*Lists!$H$85</f>
        <v>0</v>
      </c>
      <c r="Q448">
        <f>'Energy consumption (raw)'!O398*Lists!$H$86</f>
        <v>0</v>
      </c>
      <c r="R448">
        <f>'Energy consumption (raw)'!P398*Lists!$H$87</f>
        <v>0</v>
      </c>
      <c r="S448">
        <f>'Energy consumption (raw)'!Q398*Lists!$H$88</f>
        <v>502.5</v>
      </c>
      <c r="T448">
        <f>'Energy consumption (raw)'!R398*Lists!$H$89</f>
        <v>0</v>
      </c>
      <c r="U448">
        <f>'Energy consumption (raw)'!S398*Lists!$H$90</f>
        <v>803.29568000000006</v>
      </c>
      <c r="V448">
        <f>'Energy consumption (raw)'!T398*Lists!$H$91</f>
        <v>0</v>
      </c>
      <c r="W448">
        <f>'Energy consumption (raw)'!U398*Lists!$H$92</f>
        <v>0</v>
      </c>
      <c r="X448">
        <f>'Energy consumption (raw)'!V398*Lists!$H$93</f>
        <v>54.6</v>
      </c>
      <c r="Y448">
        <f>'Energy consumption (raw)'!W398*Lists!$H$94</f>
        <v>0</v>
      </c>
      <c r="Z448">
        <f>'Energy consumption (raw)'!X398*Lists!$H$96*1000000</f>
        <v>0</v>
      </c>
      <c r="AA448">
        <f>'Energy consumption (raw)'!Y398*Lists!$H$97</f>
        <v>17.440000000000001</v>
      </c>
      <c r="AB448">
        <f>'Energy consumption (raw)'!Z398*Lists!$H$96</f>
        <v>0</v>
      </c>
      <c r="AC448">
        <f>'Energy consumption (raw)'!AA398*Lists!$H$98</f>
        <v>0</v>
      </c>
      <c r="AD448">
        <f>'Energy consumption (raw)'!AB398*Lists!$H$99</f>
        <v>0</v>
      </c>
      <c r="AE448">
        <f>'Energy consumption (raw)'!AC398*Lists!$H$101</f>
        <v>0</v>
      </c>
      <c r="AF448">
        <f>'Energy consumption (raw)'!AD398*Lists!$H$101</f>
        <v>0</v>
      </c>
      <c r="AG448">
        <f>'Energy consumption (raw)'!AE398*Lists!$H$101</f>
        <v>0</v>
      </c>
      <c r="AH448">
        <f>'Energy consumption (raw)'!AF398*Lists!$H$100</f>
        <v>0</v>
      </c>
      <c r="AI448" s="167">
        <f t="shared" si="70"/>
        <v>6951.9214827000005</v>
      </c>
      <c r="AJ448" s="179">
        <f>'Energy consumption (raw)'!AG398</f>
        <v>6951.9214827000005</v>
      </c>
      <c r="AK448" s="179">
        <f>'Energy consumption (raw)'!AH398</f>
        <v>7621</v>
      </c>
      <c r="AL448">
        <f>IF(ROUND(AI448,-3)=ROUND('Energy consumption (raw)'!AG398,-3),1,0)</f>
        <v>1</v>
      </c>
      <c r="AM448" s="179" t="str">
        <f>'Energy consumption (raw)'!AJ398</f>
        <v>4. Quang Ninh</v>
      </c>
      <c r="AN448">
        <f>VLOOKUP(AM448,Lists!$F$9:$G$71,2,FALSE)</f>
        <v>1</v>
      </c>
    </row>
    <row r="449" spans="2:40" x14ac:dyDescent="0.25">
      <c r="B449" s="65" t="str">
        <f t="shared" si="68"/>
        <v>Industry297</v>
      </c>
      <c r="C449" s="179">
        <f>'Energy consumption (raw)'!B399</f>
        <v>297</v>
      </c>
      <c r="D449" s="179">
        <f>'Energy consumption (raw)'!C399</f>
        <v>0</v>
      </c>
      <c r="E449" s="179">
        <f>'Energy consumption (raw)'!D399</f>
        <v>0</v>
      </c>
      <c r="F449" s="179" t="str">
        <f>'Energy consumption (raw)'!E399</f>
        <v>Công nghiệp</v>
      </c>
      <c r="G449" s="179" t="str">
        <f>'Energy consumption (raw)'!F399</f>
        <v>Khai thác và thu gom than cứng</v>
      </c>
      <c r="H449" s="179" t="str">
        <f>'Energy consumption (raw)'!G399</f>
        <v>Industry</v>
      </c>
      <c r="I449" s="179" t="str">
        <f>'Energy consumption (raw)'!I399</f>
        <v>05 Mining of coal and lignite</v>
      </c>
      <c r="J449" s="179" t="str">
        <f>INDEX(Sector!$E$6:$E$46,MATCH('Energy consumption (toe)'!I449,Sector!$B$6:$B$46,FALSE))</f>
        <v>Mining of coal and lignite</v>
      </c>
      <c r="K449" s="179">
        <f>IFERROR('Energy consumption (raw)'!J399*Lists!$H$84,)</f>
        <v>0</v>
      </c>
      <c r="L449" s="179">
        <f>'Energy consumption (raw)'!K399*Lists!$H$84</f>
        <v>6686.3354421000004</v>
      </c>
      <c r="M449" s="179">
        <f>'Energy consumption (raw)'!L399*Lists!$H$84</f>
        <v>0</v>
      </c>
      <c r="N449" s="179">
        <f>'Energy consumption (raw)'!M399*Lists!$H$84</f>
        <v>0</v>
      </c>
      <c r="O449" s="178">
        <f t="shared" si="69"/>
        <v>6686.3354421000004</v>
      </c>
      <c r="P449">
        <f>'Energy consumption (raw)'!N399*Lists!$H$85</f>
        <v>1411.1999999999998</v>
      </c>
      <c r="Q449">
        <f>'Energy consumption (raw)'!O399*Lists!$H$86</f>
        <v>0</v>
      </c>
      <c r="R449">
        <f>'Energy consumption (raw)'!P399*Lists!$H$87</f>
        <v>0</v>
      </c>
      <c r="S449">
        <f>'Energy consumption (raw)'!Q399*Lists!$H$88</f>
        <v>0</v>
      </c>
      <c r="T449">
        <f>'Energy consumption (raw)'!R399*Lists!$H$89</f>
        <v>1452.48</v>
      </c>
      <c r="U449">
        <f>'Energy consumption (raw)'!S399*Lists!$H$90</f>
        <v>0</v>
      </c>
      <c r="V449">
        <f>'Energy consumption (raw)'!T399*Lists!$H$91</f>
        <v>0</v>
      </c>
      <c r="W449">
        <f>'Energy consumption (raw)'!U399*Lists!$H$92</f>
        <v>0</v>
      </c>
      <c r="X449">
        <f>'Energy consumption (raw)'!V399*Lists!$H$93</f>
        <v>59.85</v>
      </c>
      <c r="Y449">
        <f>'Energy consumption (raw)'!W399*Lists!$H$94</f>
        <v>0</v>
      </c>
      <c r="Z449">
        <f>'Energy consumption (raw)'!X399*Lists!$H$96*1000000</f>
        <v>0</v>
      </c>
      <c r="AA449">
        <f>'Energy consumption (raw)'!Y399*Lists!$H$97</f>
        <v>39.24</v>
      </c>
      <c r="AB449">
        <f>'Energy consumption (raw)'!Z399*Lists!$H$96</f>
        <v>0</v>
      </c>
      <c r="AC449">
        <f>'Energy consumption (raw)'!AA399*Lists!$H$98</f>
        <v>0</v>
      </c>
      <c r="AD449">
        <f>'Energy consumption (raw)'!AB399*Lists!$H$99</f>
        <v>0</v>
      </c>
      <c r="AE449">
        <f>'Energy consumption (raw)'!AC399*Lists!$H$101</f>
        <v>0</v>
      </c>
      <c r="AF449">
        <f>'Energy consumption (raw)'!AD399*Lists!$H$101</f>
        <v>0</v>
      </c>
      <c r="AG449">
        <f>'Energy consumption (raw)'!AE399*Lists!$H$101</f>
        <v>0</v>
      </c>
      <c r="AH449">
        <f>'Energy consumption (raw)'!AF399*Lists!$H$100</f>
        <v>0</v>
      </c>
      <c r="AI449" s="167">
        <f t="shared" si="70"/>
        <v>9649.1054421000008</v>
      </c>
      <c r="AJ449" s="179">
        <f>'Energy consumption (raw)'!AG399</f>
        <v>9649.1054421000008</v>
      </c>
      <c r="AK449" s="179">
        <f>'Energy consumption (raw)'!AH399</f>
        <v>9768</v>
      </c>
      <c r="AL449">
        <f>IF(ROUND(AI449,-3)=ROUND('Energy consumption (raw)'!AG399,-3),1,0)</f>
        <v>1</v>
      </c>
      <c r="AM449" s="179" t="str">
        <f>'Energy consumption (raw)'!AJ399</f>
        <v>4. Quang Ninh</v>
      </c>
      <c r="AN449">
        <f>VLOOKUP(AM449,Lists!$F$9:$G$71,2,FALSE)</f>
        <v>1</v>
      </c>
    </row>
    <row r="450" spans="2:40" x14ac:dyDescent="0.25">
      <c r="B450" s="65" t="str">
        <f t="shared" si="68"/>
        <v>Industry298</v>
      </c>
      <c r="C450" s="179">
        <f>'Energy consumption (raw)'!B400</f>
        <v>298</v>
      </c>
      <c r="D450" s="179">
        <f>'Energy consumption (raw)'!C400</f>
        <v>0</v>
      </c>
      <c r="E450" s="179">
        <f>'Energy consumption (raw)'!D400</f>
        <v>0</v>
      </c>
      <c r="F450" s="179" t="str">
        <f>'Energy consumption (raw)'!E400</f>
        <v>Công nghiệp</v>
      </c>
      <c r="G450" s="179" t="str">
        <f>'Energy consumption (raw)'!F400</f>
        <v>Khai thác và thu gom than cứng</v>
      </c>
      <c r="H450" s="179" t="str">
        <f>'Energy consumption (raw)'!G400</f>
        <v>Industry</v>
      </c>
      <c r="I450" s="179" t="str">
        <f>'Energy consumption (raw)'!I400</f>
        <v>05 Mining of coal and lignite</v>
      </c>
      <c r="J450" s="179" t="str">
        <f>INDEX(Sector!$E$6:$E$46,MATCH('Energy consumption (toe)'!I450,Sector!$B$6:$B$46,FALSE))</f>
        <v>Mining of coal and lignite</v>
      </c>
      <c r="K450" s="179">
        <f>IFERROR('Energy consumption (raw)'!J400*Lists!$H$84,)</f>
        <v>0</v>
      </c>
      <c r="L450" s="179">
        <f>'Energy consumption (raw)'!K400*Lists!$H$84</f>
        <v>5234.0102999999999</v>
      </c>
      <c r="M450" s="179">
        <f>'Energy consumption (raw)'!L400*Lists!$H$84</f>
        <v>0</v>
      </c>
      <c r="N450" s="179">
        <f>'Energy consumption (raw)'!M400*Lists!$H$84</f>
        <v>0</v>
      </c>
      <c r="O450" s="178">
        <f t="shared" si="69"/>
        <v>5234.0102999999999</v>
      </c>
      <c r="P450">
        <f>'Energy consumption (raw)'!N400*Lists!$H$85</f>
        <v>0</v>
      </c>
      <c r="Q450">
        <f>'Energy consumption (raw)'!O400*Lists!$H$86</f>
        <v>0</v>
      </c>
      <c r="R450">
        <f>'Energy consumption (raw)'!P400*Lists!$H$87</f>
        <v>0</v>
      </c>
      <c r="S450">
        <f>'Energy consumption (raw)'!Q400*Lists!$H$88</f>
        <v>0</v>
      </c>
      <c r="T450">
        <f>'Energy consumption (raw)'!R400*Lists!$H$89</f>
        <v>0</v>
      </c>
      <c r="U450">
        <f>'Energy consumption (raw)'!S400*Lists!$H$90</f>
        <v>6060.5644000000002</v>
      </c>
      <c r="V450">
        <f>'Energy consumption (raw)'!T400*Lists!$H$91</f>
        <v>0</v>
      </c>
      <c r="W450">
        <f>'Energy consumption (raw)'!U400*Lists!$H$92</f>
        <v>0</v>
      </c>
      <c r="X450">
        <f>'Energy consumption (raw)'!V400*Lists!$H$93</f>
        <v>0</v>
      </c>
      <c r="Y450">
        <f>'Energy consumption (raw)'!W400*Lists!$H$94</f>
        <v>56.581099999999999</v>
      </c>
      <c r="Z450">
        <f>'Energy consumption (raw)'!X400*Lists!$H$96*1000000</f>
        <v>0</v>
      </c>
      <c r="AA450">
        <f>'Energy consumption (raw)'!Y400*Lists!$H$97</f>
        <v>0</v>
      </c>
      <c r="AB450">
        <f>'Energy consumption (raw)'!Z400*Lists!$H$96</f>
        <v>0</v>
      </c>
      <c r="AC450">
        <f>'Energy consumption (raw)'!AA400*Lists!$H$98</f>
        <v>0</v>
      </c>
      <c r="AD450">
        <f>'Energy consumption (raw)'!AB400*Lists!$H$99</f>
        <v>0</v>
      </c>
      <c r="AE450">
        <f>'Energy consumption (raw)'!AC400*Lists!$H$101</f>
        <v>0</v>
      </c>
      <c r="AF450">
        <f>'Energy consumption (raw)'!AD400*Lists!$H$101</f>
        <v>0</v>
      </c>
      <c r="AG450">
        <f>'Energy consumption (raw)'!AE400*Lists!$H$101</f>
        <v>0</v>
      </c>
      <c r="AH450">
        <f>'Energy consumption (raw)'!AF400*Lists!$H$100</f>
        <v>0</v>
      </c>
      <c r="AI450" s="167">
        <f t="shared" si="70"/>
        <v>11351.1558</v>
      </c>
      <c r="AJ450" s="179">
        <f>'Energy consumption (raw)'!AG400</f>
        <v>11351.1558</v>
      </c>
      <c r="AK450" s="179">
        <f>'Energy consumption (raw)'!AH400</f>
        <v>13701</v>
      </c>
      <c r="AL450">
        <f>IF(ROUND(AI450,-3)=ROUND('Energy consumption (raw)'!AG400,-3),1,0)</f>
        <v>1</v>
      </c>
      <c r="AM450" s="179" t="str">
        <f>'Energy consumption (raw)'!AJ400</f>
        <v>4. Quang Ninh</v>
      </c>
      <c r="AN450">
        <f>VLOOKUP(AM450,Lists!$F$9:$G$71,2,FALSE)</f>
        <v>1</v>
      </c>
    </row>
    <row r="451" spans="2:40" x14ac:dyDescent="0.25">
      <c r="B451" s="65" t="str">
        <f t="shared" si="68"/>
        <v>Industry299</v>
      </c>
      <c r="C451" s="179">
        <f>'Energy consumption (raw)'!B401</f>
        <v>299</v>
      </c>
      <c r="D451" s="179">
        <f>'Energy consumption (raw)'!C401</f>
        <v>0</v>
      </c>
      <c r="E451" s="179">
        <f>'Energy consumption (raw)'!D401</f>
        <v>0</v>
      </c>
      <c r="F451" s="179" t="str">
        <f>'Energy consumption (raw)'!E401</f>
        <v>Công nghiệp</v>
      </c>
      <c r="G451" s="179" t="str">
        <f>'Energy consumption (raw)'!F401</f>
        <v>Khai thác và thu gom than cứng</v>
      </c>
      <c r="H451" s="179" t="str">
        <f>'Energy consumption (raw)'!G401</f>
        <v>Industry</v>
      </c>
      <c r="I451" s="179" t="str">
        <f>'Energy consumption (raw)'!I401</f>
        <v>05 Mining of coal and lignite</v>
      </c>
      <c r="J451" s="179" t="str">
        <f>INDEX(Sector!$E$6:$E$46,MATCH('Energy consumption (toe)'!I451,Sector!$B$6:$B$46,FALSE))</f>
        <v>Mining of coal and lignite</v>
      </c>
      <c r="K451" s="179">
        <f>IFERROR('Energy consumption (raw)'!J401*Lists!$H$84,)</f>
        <v>8442.1487795000012</v>
      </c>
      <c r="L451" s="179">
        <f>'Energy consumption (raw)'!K401*Lists!$H$84</f>
        <v>8438.0326727000011</v>
      </c>
      <c r="M451" s="179">
        <f>'Energy consumption (raw)'!L401*Lists!$H$84</f>
        <v>0</v>
      </c>
      <c r="N451" s="179">
        <f>'Energy consumption (raw)'!M401*Lists!$H$84</f>
        <v>0</v>
      </c>
      <c r="O451" s="178">
        <f t="shared" si="69"/>
        <v>8438.0326727000011</v>
      </c>
      <c r="P451">
        <f>'Energy consumption (raw)'!N401*Lists!$H$85</f>
        <v>0</v>
      </c>
      <c r="Q451">
        <f>'Energy consumption (raw)'!O401*Lists!$H$86</f>
        <v>0</v>
      </c>
      <c r="R451">
        <f>'Energy consumption (raw)'!P401*Lists!$H$87</f>
        <v>0</v>
      </c>
      <c r="S451">
        <f>'Energy consumption (raw)'!Q401*Lists!$H$88</f>
        <v>0</v>
      </c>
      <c r="T451">
        <f>'Energy consumption (raw)'!R401*Lists!$H$89</f>
        <v>1071</v>
      </c>
      <c r="U451">
        <f>'Energy consumption (raw)'!S401*Lists!$H$90</f>
        <v>0</v>
      </c>
      <c r="V451">
        <f>'Energy consumption (raw)'!T401*Lists!$H$91</f>
        <v>0</v>
      </c>
      <c r="W451">
        <f>'Energy consumption (raw)'!U401*Lists!$H$92</f>
        <v>0</v>
      </c>
      <c r="X451">
        <f>'Energy consumption (raw)'!V401*Lists!$H$93</f>
        <v>34.65</v>
      </c>
      <c r="Y451">
        <f>'Energy consumption (raw)'!W401*Lists!$H$94</f>
        <v>0</v>
      </c>
      <c r="Z451">
        <f>'Energy consumption (raw)'!X401*Lists!$H$96*1000000</f>
        <v>0</v>
      </c>
      <c r="AA451">
        <f>'Energy consumption (raw)'!Y401*Lists!$H$97</f>
        <v>0</v>
      </c>
      <c r="AB451">
        <f>'Energy consumption (raw)'!Z401*Lists!$H$96</f>
        <v>0</v>
      </c>
      <c r="AC451">
        <f>'Energy consumption (raw)'!AA401*Lists!$H$98</f>
        <v>0</v>
      </c>
      <c r="AD451">
        <f>'Energy consumption (raw)'!AB401*Lists!$H$99</f>
        <v>0</v>
      </c>
      <c r="AE451">
        <f>'Energy consumption (raw)'!AC401*Lists!$H$101</f>
        <v>0</v>
      </c>
      <c r="AF451">
        <f>'Energy consumption (raw)'!AD401*Lists!$H$101</f>
        <v>0</v>
      </c>
      <c r="AG451">
        <f>'Energy consumption (raw)'!AE401*Lists!$H$101</f>
        <v>0</v>
      </c>
      <c r="AH451">
        <f>'Energy consumption (raw)'!AF401*Lists!$H$100</f>
        <v>0</v>
      </c>
      <c r="AI451" s="167">
        <f t="shared" si="70"/>
        <v>9543.6826727000007</v>
      </c>
      <c r="AJ451" s="179">
        <f>'Energy consumption (raw)'!AG401</f>
        <v>9543.6826727000007</v>
      </c>
      <c r="AK451" s="179">
        <f>'Energy consumption (raw)'!AH401</f>
        <v>9700</v>
      </c>
      <c r="AL451">
        <f>IF(ROUND(AI451,-3)=ROUND('Energy consumption (raw)'!AG401,-3),1,0)</f>
        <v>1</v>
      </c>
      <c r="AM451" s="179" t="str">
        <f>'Energy consumption (raw)'!AJ401</f>
        <v>4. Quang Ninh</v>
      </c>
      <c r="AN451">
        <f>VLOOKUP(AM451,Lists!$F$9:$G$71,2,FALSE)</f>
        <v>1</v>
      </c>
    </row>
    <row r="452" spans="2:40" x14ac:dyDescent="0.25">
      <c r="B452" s="65" t="str">
        <f t="shared" si="68"/>
        <v>Industry300</v>
      </c>
      <c r="C452" s="179">
        <f>'Energy consumption (raw)'!B402</f>
        <v>300</v>
      </c>
      <c r="D452" s="179">
        <f>'Energy consumption (raw)'!C402</f>
        <v>0</v>
      </c>
      <c r="E452" s="179">
        <f>'Energy consumption (raw)'!D402</f>
        <v>0</v>
      </c>
      <c r="F452" s="179" t="str">
        <f>'Energy consumption (raw)'!E402</f>
        <v>Công nghiệp</v>
      </c>
      <c r="G452" s="179" t="str">
        <f>'Energy consumption (raw)'!F402</f>
        <v>Khai thác và thu gom than cứng</v>
      </c>
      <c r="H452" s="179" t="str">
        <f>'Energy consumption (raw)'!G402</f>
        <v>Industry</v>
      </c>
      <c r="I452" s="179" t="str">
        <f>'Energy consumption (raw)'!I402</f>
        <v>05 Mining of coal and lignite</v>
      </c>
      <c r="J452" s="179" t="str">
        <f>INDEX(Sector!$E$6:$E$46,MATCH('Energy consumption (toe)'!I452,Sector!$B$6:$B$46,FALSE))</f>
        <v>Mining of coal and lignite</v>
      </c>
      <c r="K452" s="179">
        <f>IFERROR('Energy consumption (raw)'!J402*Lists!$H$84,)</f>
        <v>0</v>
      </c>
      <c r="L452" s="179">
        <f>'Energy consumption (raw)'!K402*Lists!$H$84</f>
        <v>5986.4175266000002</v>
      </c>
      <c r="M452" s="179">
        <f>'Energy consumption (raw)'!L402*Lists!$H$84</f>
        <v>0</v>
      </c>
      <c r="N452" s="179">
        <f>'Energy consumption (raw)'!M402*Lists!$H$84</f>
        <v>0</v>
      </c>
      <c r="O452" s="178">
        <f t="shared" si="69"/>
        <v>5986.4175266000002</v>
      </c>
      <c r="P452">
        <f>'Energy consumption (raw)'!N402*Lists!$H$85</f>
        <v>0</v>
      </c>
      <c r="Q452">
        <f>'Energy consumption (raw)'!O402*Lists!$H$86</f>
        <v>0</v>
      </c>
      <c r="R452">
        <f>'Energy consumption (raw)'!P402*Lists!$H$87</f>
        <v>0</v>
      </c>
      <c r="S452">
        <f>'Energy consumption (raw)'!Q402*Lists!$H$88</f>
        <v>0</v>
      </c>
      <c r="T452">
        <f>'Energy consumption (raw)'!R402*Lists!$H$89</f>
        <v>0</v>
      </c>
      <c r="U452">
        <f>'Energy consumption (raw)'!S402*Lists!$H$90</f>
        <v>875.53399999999999</v>
      </c>
      <c r="V452">
        <f>'Energy consumption (raw)'!T402*Lists!$H$91</f>
        <v>0</v>
      </c>
      <c r="W452">
        <f>'Energy consumption (raw)'!U402*Lists!$H$92</f>
        <v>0</v>
      </c>
      <c r="X452">
        <f>'Energy consumption (raw)'!V402*Lists!$H$93</f>
        <v>0</v>
      </c>
      <c r="Y452">
        <f>'Energy consumption (raw)'!W402*Lists!$H$94</f>
        <v>64.675259999999994</v>
      </c>
      <c r="Z452">
        <f>'Energy consumption (raw)'!X402*Lists!$H$96*1000000</f>
        <v>0</v>
      </c>
      <c r="AA452">
        <f>'Energy consumption (raw)'!Y402*Lists!$H$97</f>
        <v>106.82000000000001</v>
      </c>
      <c r="AB452">
        <f>'Energy consumption (raw)'!Z402*Lists!$H$96</f>
        <v>0</v>
      </c>
      <c r="AC452">
        <f>'Energy consumption (raw)'!AA402*Lists!$H$98</f>
        <v>0</v>
      </c>
      <c r="AD452">
        <f>'Energy consumption (raw)'!AB402*Lists!$H$99</f>
        <v>0</v>
      </c>
      <c r="AE452">
        <f>'Energy consumption (raw)'!AC402*Lists!$H$101</f>
        <v>0</v>
      </c>
      <c r="AF452">
        <f>'Energy consumption (raw)'!AD402*Lists!$H$101</f>
        <v>0</v>
      </c>
      <c r="AG452">
        <f>'Energy consumption (raw)'!AE402*Lists!$H$101</f>
        <v>0</v>
      </c>
      <c r="AH452">
        <f>'Energy consumption (raw)'!AF402*Lists!$H$100</f>
        <v>0</v>
      </c>
      <c r="AI452" s="167">
        <f t="shared" si="70"/>
        <v>7033.4467865999995</v>
      </c>
      <c r="AJ452" s="179">
        <f>'Energy consumption (raw)'!AG402</f>
        <v>7033.4467865999995</v>
      </c>
      <c r="AK452" s="179">
        <f>'Energy consumption (raw)'!AH402</f>
        <v>7263</v>
      </c>
      <c r="AL452">
        <f>IF(ROUND(AI452,-3)=ROUND('Energy consumption (raw)'!AG402,-3),1,0)</f>
        <v>1</v>
      </c>
      <c r="AM452" s="179" t="str">
        <f>'Energy consumption (raw)'!AJ402</f>
        <v>4. Quang Ninh</v>
      </c>
      <c r="AN452">
        <f>VLOOKUP(AM452,Lists!$F$9:$G$71,2,FALSE)</f>
        <v>1</v>
      </c>
    </row>
    <row r="453" spans="2:40" x14ac:dyDescent="0.25">
      <c r="B453" s="65" t="str">
        <f t="shared" si="68"/>
        <v>Industry301</v>
      </c>
      <c r="C453" s="179">
        <f>'Energy consumption (raw)'!B403</f>
        <v>301</v>
      </c>
      <c r="D453" s="179">
        <f>'Energy consumption (raw)'!C403</f>
        <v>0</v>
      </c>
      <c r="E453" s="179">
        <f>'Energy consumption (raw)'!D403</f>
        <v>0</v>
      </c>
      <c r="F453" s="179" t="str">
        <f>'Energy consumption (raw)'!E403</f>
        <v>Công nghiệp</v>
      </c>
      <c r="G453" s="179" t="str">
        <f>'Energy consumption (raw)'!F403</f>
        <v>Khai thác và thu gom than cứng</v>
      </c>
      <c r="H453" s="179" t="str">
        <f>'Energy consumption (raw)'!G403</f>
        <v>Industry</v>
      </c>
      <c r="I453" s="179" t="str">
        <f>'Energy consumption (raw)'!I403</f>
        <v>05 Mining of coal and lignite</v>
      </c>
      <c r="J453" s="179" t="str">
        <f>INDEX(Sector!$E$6:$E$46,MATCH('Energy consumption (toe)'!I453,Sector!$B$6:$B$46,FALSE))</f>
        <v>Mining of coal and lignite</v>
      </c>
      <c r="K453" s="179">
        <f>IFERROR('Energy consumption (raw)'!J403*Lists!$H$84,)</f>
        <v>2663.2470084000001</v>
      </c>
      <c r="L453" s="179">
        <f>'Energy consumption (raw)'!K403*Lists!$H$84</f>
        <v>8363.6327615999999</v>
      </c>
      <c r="M453" s="179">
        <f>'Energy consumption (raw)'!L403*Lists!$H$84</f>
        <v>0</v>
      </c>
      <c r="N453" s="179">
        <f>'Energy consumption (raw)'!M403*Lists!$H$84</f>
        <v>0</v>
      </c>
      <c r="O453" s="178">
        <f t="shared" si="69"/>
        <v>8363.6327615999999</v>
      </c>
      <c r="P453">
        <f>'Energy consumption (raw)'!N403*Lists!$H$85</f>
        <v>1379.6999999999998</v>
      </c>
      <c r="Q453">
        <f>'Energy consumption (raw)'!O403*Lists!$H$86</f>
        <v>0</v>
      </c>
      <c r="R453">
        <f>'Energy consumption (raw)'!P403*Lists!$H$87</f>
        <v>0</v>
      </c>
      <c r="S453">
        <f>'Energy consumption (raw)'!Q403*Lists!$H$88</f>
        <v>0</v>
      </c>
      <c r="T453">
        <f>'Energy consumption (raw)'!R403*Lists!$H$89</f>
        <v>3196.68</v>
      </c>
      <c r="U453">
        <f>'Energy consumption (raw)'!S403*Lists!$H$90</f>
        <v>0</v>
      </c>
      <c r="V453">
        <f>'Energy consumption (raw)'!T403*Lists!$H$91</f>
        <v>0</v>
      </c>
      <c r="W453">
        <f>'Energy consumption (raw)'!U403*Lists!$H$92</f>
        <v>0</v>
      </c>
      <c r="X453">
        <f>'Energy consumption (raw)'!V403*Lists!$H$93</f>
        <v>224.70000000000002</v>
      </c>
      <c r="Y453">
        <f>'Energy consumption (raw)'!W403*Lists!$H$94</f>
        <v>0</v>
      </c>
      <c r="Z453">
        <f>'Energy consumption (raw)'!X403*Lists!$H$96*1000000</f>
        <v>0</v>
      </c>
      <c r="AA453">
        <f>'Energy consumption (raw)'!Y403*Lists!$H$97</f>
        <v>1236.0600000000002</v>
      </c>
      <c r="AB453">
        <f>'Energy consumption (raw)'!Z403*Lists!$H$96</f>
        <v>0</v>
      </c>
      <c r="AC453">
        <f>'Energy consumption (raw)'!AA403*Lists!$H$98</f>
        <v>0</v>
      </c>
      <c r="AD453">
        <f>'Energy consumption (raw)'!AB403*Lists!$H$99</f>
        <v>0</v>
      </c>
      <c r="AE453">
        <f>'Energy consumption (raw)'!AC403*Lists!$H$101</f>
        <v>0</v>
      </c>
      <c r="AF453">
        <f>'Energy consumption (raw)'!AD403*Lists!$H$101</f>
        <v>0</v>
      </c>
      <c r="AG453">
        <f>'Energy consumption (raw)'!AE403*Lists!$H$101</f>
        <v>0</v>
      </c>
      <c r="AH453">
        <f>'Energy consumption (raw)'!AF403*Lists!$H$100</f>
        <v>0</v>
      </c>
      <c r="AI453" s="167">
        <f t="shared" si="70"/>
        <v>14400.772761599999</v>
      </c>
      <c r="AJ453" s="179">
        <f>'Energy consumption (raw)'!AG403</f>
        <v>14400.772761599999</v>
      </c>
      <c r="AK453" s="179">
        <f>'Energy consumption (raw)'!AH403</f>
        <v>11345</v>
      </c>
      <c r="AL453">
        <f>IF(ROUND(AI453,-3)=ROUND('Energy consumption (raw)'!AG403,-3),1,0)</f>
        <v>1</v>
      </c>
      <c r="AM453" s="179" t="str">
        <f>'Energy consumption (raw)'!AJ403</f>
        <v>4. Quang Ninh</v>
      </c>
      <c r="AN453">
        <f>VLOOKUP(AM453,Lists!$F$9:$G$71,2,FALSE)</f>
        <v>1</v>
      </c>
    </row>
    <row r="454" spans="2:40" x14ac:dyDescent="0.25">
      <c r="B454" s="65" t="str">
        <f t="shared" si="68"/>
        <v>Industry302</v>
      </c>
      <c r="C454" s="179">
        <f>'Energy consumption (raw)'!B404</f>
        <v>302</v>
      </c>
      <c r="D454" s="179">
        <f>'Energy consumption (raw)'!C404</f>
        <v>0</v>
      </c>
      <c r="E454" s="179">
        <f>'Energy consumption (raw)'!D404</f>
        <v>0</v>
      </c>
      <c r="F454" s="179" t="str">
        <f>'Energy consumption (raw)'!E404</f>
        <v>Công nghiệp</v>
      </c>
      <c r="G454" s="179" t="str">
        <f>'Energy consumption (raw)'!F404</f>
        <v>Khai thác và thu gom than cứng</v>
      </c>
      <c r="H454" s="179" t="str">
        <f>'Energy consumption (raw)'!G404</f>
        <v>Industry</v>
      </c>
      <c r="I454" s="179" t="str">
        <f>'Energy consumption (raw)'!I404</f>
        <v>05 Mining of coal and lignite</v>
      </c>
      <c r="J454" s="179" t="str">
        <f>INDEX(Sector!$E$6:$E$46,MATCH('Energy consumption (toe)'!I454,Sector!$B$6:$B$46,FALSE))</f>
        <v>Mining of coal and lignite</v>
      </c>
      <c r="K454" s="179">
        <f>IFERROR('Energy consumption (raw)'!J404*Lists!$H$84,)</f>
        <v>600.85654399999999</v>
      </c>
      <c r="L454" s="179">
        <f>'Energy consumption (raw)'!K404*Lists!$H$84</f>
        <v>7079.1685836000006</v>
      </c>
      <c r="M454" s="179">
        <f>'Energy consumption (raw)'!L404*Lists!$H$84</f>
        <v>0</v>
      </c>
      <c r="N454" s="179">
        <f>'Energy consumption (raw)'!M404*Lists!$H$84</f>
        <v>0</v>
      </c>
      <c r="O454" s="178">
        <f t="shared" si="69"/>
        <v>7079.1685836000006</v>
      </c>
      <c r="P454">
        <f>'Energy consumption (raw)'!N404*Lists!$H$85</f>
        <v>0</v>
      </c>
      <c r="Q454">
        <f>'Energy consumption (raw)'!O404*Lists!$H$86</f>
        <v>0</v>
      </c>
      <c r="R454">
        <f>'Energy consumption (raw)'!P404*Lists!$H$87</f>
        <v>0</v>
      </c>
      <c r="S454">
        <f>'Energy consumption (raw)'!Q404*Lists!$H$88</f>
        <v>1772.5</v>
      </c>
      <c r="T454">
        <f>'Energy consumption (raw)'!R404*Lists!$H$89</f>
        <v>2220.54</v>
      </c>
      <c r="U454">
        <f>'Energy consumption (raw)'!S404*Lists!$H$90</f>
        <v>0</v>
      </c>
      <c r="V454">
        <f>'Energy consumption (raw)'!T404*Lists!$H$91</f>
        <v>0</v>
      </c>
      <c r="W454">
        <f>'Energy consumption (raw)'!U404*Lists!$H$92</f>
        <v>0</v>
      </c>
      <c r="X454">
        <f>'Energy consumption (raw)'!V404*Lists!$H$93</f>
        <v>152.25</v>
      </c>
      <c r="Y454">
        <f>'Energy consumption (raw)'!W404*Lists!$H$94</f>
        <v>0</v>
      </c>
      <c r="Z454">
        <f>'Energy consumption (raw)'!X404*Lists!$H$96*1000000</f>
        <v>0</v>
      </c>
      <c r="AA454">
        <f>'Energy consumption (raw)'!Y404*Lists!$H$97</f>
        <v>49.050000000000004</v>
      </c>
      <c r="AB454">
        <f>'Energy consumption (raw)'!Z404*Lists!$H$96</f>
        <v>0</v>
      </c>
      <c r="AC454">
        <f>'Energy consumption (raw)'!AA404*Lists!$H$98</f>
        <v>0</v>
      </c>
      <c r="AD454">
        <f>'Energy consumption (raw)'!AB404*Lists!$H$99</f>
        <v>0</v>
      </c>
      <c r="AE454">
        <f>'Energy consumption (raw)'!AC404*Lists!$H$101</f>
        <v>0</v>
      </c>
      <c r="AF454">
        <f>'Energy consumption (raw)'!AD404*Lists!$H$101</f>
        <v>0</v>
      </c>
      <c r="AG454">
        <f>'Energy consumption (raw)'!AE404*Lists!$H$101</f>
        <v>0</v>
      </c>
      <c r="AH454">
        <f>'Energy consumption (raw)'!AF404*Lists!$H$100</f>
        <v>0</v>
      </c>
      <c r="AI454" s="167">
        <f t="shared" si="70"/>
        <v>11273.5085836</v>
      </c>
      <c r="AJ454" s="179">
        <f>'Energy consumption (raw)'!AG404</f>
        <v>11273.5085836</v>
      </c>
      <c r="AK454" s="179">
        <f>'Energy consumption (raw)'!AH404</f>
        <v>15675</v>
      </c>
      <c r="AL454">
        <f>IF(ROUND(AI454,-3)=ROUND('Energy consumption (raw)'!AG404,-3),1,0)</f>
        <v>1</v>
      </c>
      <c r="AM454" s="179" t="str">
        <f>'Energy consumption (raw)'!AJ404</f>
        <v>4. Quang Ninh</v>
      </c>
      <c r="AN454">
        <f>VLOOKUP(AM454,Lists!$F$9:$G$71,2,FALSE)</f>
        <v>1</v>
      </c>
    </row>
    <row r="455" spans="2:40" x14ac:dyDescent="0.25">
      <c r="B455" s="65" t="str">
        <f t="shared" si="68"/>
        <v>Industry303</v>
      </c>
      <c r="C455" s="179">
        <f>'Energy consumption (raw)'!B405</f>
        <v>303</v>
      </c>
      <c r="D455" s="179">
        <f>'Energy consumption (raw)'!C405</f>
        <v>0</v>
      </c>
      <c r="E455" s="179">
        <f>'Energy consumption (raw)'!D405</f>
        <v>0</v>
      </c>
      <c r="F455" s="179" t="str">
        <f>'Energy consumption (raw)'!E405</f>
        <v>Công nghiệp</v>
      </c>
      <c r="G455" s="179" t="str">
        <f>'Energy consumption (raw)'!F405</f>
        <v>Khai thác và thu gom than cứng</v>
      </c>
      <c r="H455" s="179" t="str">
        <f>'Energy consumption (raw)'!G405</f>
        <v>Industry</v>
      </c>
      <c r="I455" s="179" t="str">
        <f>'Energy consumption (raw)'!I405</f>
        <v>05 Mining of coal and lignite</v>
      </c>
      <c r="J455" s="179" t="str">
        <f>INDEX(Sector!$E$6:$E$46,MATCH('Energy consumption (toe)'!I455,Sector!$B$6:$B$46,FALSE))</f>
        <v>Mining of coal and lignite</v>
      </c>
      <c r="K455" s="179">
        <f>IFERROR('Energy consumption (raw)'!J405*Lists!$H$84,)</f>
        <v>0</v>
      </c>
      <c r="L455" s="179">
        <f>'Energy consumption (raw)'!K405*Lists!$H$84</f>
        <v>833.60158390000004</v>
      </c>
      <c r="M455" s="179">
        <f>'Energy consumption (raw)'!L405*Lists!$H$84</f>
        <v>0</v>
      </c>
      <c r="N455" s="179">
        <f>'Energy consumption (raw)'!M405*Lists!$H$84</f>
        <v>0</v>
      </c>
      <c r="O455" s="178">
        <f t="shared" si="69"/>
        <v>833.60158390000004</v>
      </c>
      <c r="P455">
        <f>'Energy consumption (raw)'!N405*Lists!$H$85</f>
        <v>0</v>
      </c>
      <c r="Q455">
        <f>'Energy consumption (raw)'!O405*Lists!$H$86</f>
        <v>0</v>
      </c>
      <c r="R455">
        <f>'Energy consumption (raw)'!P405*Lists!$H$87</f>
        <v>0</v>
      </c>
      <c r="S455">
        <f>'Energy consumption (raw)'!Q405*Lists!$H$88</f>
        <v>0</v>
      </c>
      <c r="T455">
        <f>'Energy consumption (raw)'!R405*Lists!$H$89</f>
        <v>0</v>
      </c>
      <c r="U455">
        <f>'Energy consumption (raw)'!S405*Lists!$H$90</f>
        <v>4253.5468799999999</v>
      </c>
      <c r="V455">
        <f>'Energy consumption (raw)'!T405*Lists!$H$91</f>
        <v>0</v>
      </c>
      <c r="W455">
        <f>'Energy consumption (raw)'!U405*Lists!$H$92</f>
        <v>0</v>
      </c>
      <c r="X455">
        <f>'Energy consumption (raw)'!V405*Lists!$H$93</f>
        <v>0</v>
      </c>
      <c r="Y455">
        <f>'Energy consumption (raw)'!W405*Lists!$H$94</f>
        <v>80.362260000000006</v>
      </c>
      <c r="Z455">
        <f>'Energy consumption (raw)'!X405*Lists!$H$96*1000000</f>
        <v>0</v>
      </c>
      <c r="AA455">
        <f>'Energy consumption (raw)'!Y405*Lists!$H$97</f>
        <v>0</v>
      </c>
      <c r="AB455">
        <f>'Energy consumption (raw)'!Z405*Lists!$H$96</f>
        <v>0</v>
      </c>
      <c r="AC455">
        <f>'Energy consumption (raw)'!AA405*Lists!$H$98</f>
        <v>0</v>
      </c>
      <c r="AD455">
        <f>'Energy consumption (raw)'!AB405*Lists!$H$99</f>
        <v>0</v>
      </c>
      <c r="AE455">
        <f>'Energy consumption (raw)'!AC405*Lists!$H$101</f>
        <v>0</v>
      </c>
      <c r="AF455">
        <f>'Energy consumption (raw)'!AD405*Lists!$H$101</f>
        <v>0</v>
      </c>
      <c r="AG455">
        <f>'Energy consumption (raw)'!AE405*Lists!$H$101</f>
        <v>0</v>
      </c>
      <c r="AH455">
        <f>'Energy consumption (raw)'!AF405*Lists!$H$100</f>
        <v>0</v>
      </c>
      <c r="AI455" s="167">
        <f t="shared" si="70"/>
        <v>5167.5107238999999</v>
      </c>
      <c r="AJ455" s="179">
        <f>'Energy consumption (raw)'!AG405</f>
        <v>5167.5107238999999</v>
      </c>
      <c r="AK455" s="179">
        <f>'Energy consumption (raw)'!AH405</f>
        <v>5568</v>
      </c>
      <c r="AL455">
        <f>IF(ROUND(AI455,-3)=ROUND('Energy consumption (raw)'!AG405,-3),1,0)</f>
        <v>1</v>
      </c>
      <c r="AM455" s="179" t="str">
        <f>'Energy consumption (raw)'!AJ405</f>
        <v>4. Quang Ninh</v>
      </c>
      <c r="AN455">
        <f>VLOOKUP(AM455,Lists!$F$9:$G$71,2,FALSE)</f>
        <v>1</v>
      </c>
    </row>
    <row r="456" spans="2:40" x14ac:dyDescent="0.25">
      <c r="B456" s="65" t="str">
        <f t="shared" si="68"/>
        <v>Industry304</v>
      </c>
      <c r="C456" s="179">
        <f>'Energy consumption (raw)'!B406</f>
        <v>304</v>
      </c>
      <c r="D456" s="179">
        <f>'Energy consumption (raw)'!C406</f>
        <v>0</v>
      </c>
      <c r="E456" s="179">
        <f>'Energy consumption (raw)'!D406</f>
        <v>0</v>
      </c>
      <c r="F456" s="179" t="str">
        <f>'Energy consumption (raw)'!E406</f>
        <v>Công nghiệp</v>
      </c>
      <c r="G456" s="179" t="str">
        <f>'Energy consumption (raw)'!F406</f>
        <v>Sản xuất xi măng</v>
      </c>
      <c r="H456" s="179" t="str">
        <f>'Energy consumption (raw)'!G406</f>
        <v>Industry</v>
      </c>
      <c r="I456" s="179" t="str">
        <f>'Energy consumption (raw)'!I406</f>
        <v>23 Manufacture of other non-metallic mineral products</v>
      </c>
      <c r="J456" s="179" t="str">
        <f>INDEX(Sector!$E$6:$E$46,MATCH('Energy consumption (toe)'!I456,Sector!$B$6:$B$46,FALSE))</f>
        <v>Manufacture of other non-metallic mineral products</v>
      </c>
      <c r="K456" s="179">
        <f>IFERROR('Energy consumption (raw)'!J406*Lists!$H$84,)</f>
        <v>23162.463674000002</v>
      </c>
      <c r="L456" s="179">
        <f>'Energy consumption (raw)'!K406*Lists!$H$84</f>
        <v>23162.463674000002</v>
      </c>
      <c r="M456" s="179">
        <f>'Energy consumption (raw)'!L406*Lists!$H$84</f>
        <v>0</v>
      </c>
      <c r="N456" s="179">
        <f>'Energy consumption (raw)'!M406*Lists!$H$84</f>
        <v>0</v>
      </c>
      <c r="O456" s="178">
        <f t="shared" si="69"/>
        <v>23162.463674000002</v>
      </c>
      <c r="P456">
        <f>'Energy consumption (raw)'!N406*Lists!$H$85</f>
        <v>0</v>
      </c>
      <c r="Q456">
        <f>'Energy consumption (raw)'!O406*Lists!$H$86</f>
        <v>0</v>
      </c>
      <c r="R456">
        <f>'Energy consumption (raw)'!P406*Lists!$H$87</f>
        <v>162940.79999999999</v>
      </c>
      <c r="S456">
        <f>'Energy consumption (raw)'!Q406*Lists!$H$88</f>
        <v>0</v>
      </c>
      <c r="T456">
        <f>'Energy consumption (raw)'!R406*Lists!$H$89</f>
        <v>0</v>
      </c>
      <c r="U456">
        <f>'Energy consumption (raw)'!S406*Lists!$H$90</f>
        <v>0.50160000000000005</v>
      </c>
      <c r="V456">
        <f>'Energy consumption (raw)'!T406*Lists!$H$91</f>
        <v>0</v>
      </c>
      <c r="W456">
        <f>'Energy consumption (raw)'!U406*Lists!$H$92</f>
        <v>0</v>
      </c>
      <c r="X456">
        <f>'Energy consumption (raw)'!V406*Lists!$H$93</f>
        <v>0</v>
      </c>
      <c r="Y456">
        <f>'Energy consumption (raw)'!W406*Lists!$H$94</f>
        <v>10.48207</v>
      </c>
      <c r="Z456">
        <f>'Energy consumption (raw)'!X406*Lists!$H$96*1000000</f>
        <v>0</v>
      </c>
      <c r="AA456">
        <f>'Energy consumption (raw)'!Y406*Lists!$H$97</f>
        <v>0</v>
      </c>
      <c r="AB456">
        <f>'Energy consumption (raw)'!Z406*Lists!$H$96</f>
        <v>0</v>
      </c>
      <c r="AC456">
        <f>'Energy consumption (raw)'!AA406*Lists!$H$98</f>
        <v>0</v>
      </c>
      <c r="AD456">
        <f>'Energy consumption (raw)'!AB406*Lists!$H$99</f>
        <v>0</v>
      </c>
      <c r="AE456">
        <f>'Energy consumption (raw)'!AC406*Lists!$H$101</f>
        <v>0</v>
      </c>
      <c r="AF456">
        <f>'Energy consumption (raw)'!AD406*Lists!$H$101</f>
        <v>0</v>
      </c>
      <c r="AG456">
        <f>'Energy consumption (raw)'!AE406*Lists!$H$101</f>
        <v>0</v>
      </c>
      <c r="AH456">
        <f>'Energy consumption (raw)'!AF406*Lists!$H$100</f>
        <v>0</v>
      </c>
      <c r="AI456" s="167">
        <f t="shared" si="70"/>
        <v>186114.24734399997</v>
      </c>
      <c r="AJ456" s="179">
        <f>'Energy consumption (raw)'!AG406</f>
        <v>186114.24734399997</v>
      </c>
      <c r="AK456" s="179">
        <f>'Energy consumption (raw)'!AH406</f>
        <v>186731</v>
      </c>
      <c r="AL456">
        <f>IF(ROUND(AI456,-3)=ROUND('Energy consumption (raw)'!AG406,-3),1,0)</f>
        <v>1</v>
      </c>
      <c r="AM456" s="179" t="str">
        <f>'Energy consumption (raw)'!AJ406</f>
        <v>4. Quang Ninh</v>
      </c>
      <c r="AN456">
        <f>VLOOKUP(AM456,Lists!$F$9:$G$71,2,FALSE)</f>
        <v>1</v>
      </c>
    </row>
    <row r="457" spans="2:40" x14ac:dyDescent="0.25">
      <c r="B457" s="65" t="str">
        <f t="shared" si="68"/>
        <v>Industry305</v>
      </c>
      <c r="C457" s="179">
        <f>'Energy consumption (raw)'!B407</f>
        <v>305</v>
      </c>
      <c r="D457" s="179">
        <f>'Energy consumption (raw)'!C407</f>
        <v>0</v>
      </c>
      <c r="E457" s="179">
        <f>'Energy consumption (raw)'!D407</f>
        <v>0</v>
      </c>
      <c r="F457" s="179" t="str">
        <f>'Energy consumption (raw)'!E407</f>
        <v>Công nghiệp</v>
      </c>
      <c r="G457" s="179" t="str">
        <f>'Energy consumption (raw)'!F407</f>
        <v>Sản xuất xi măng</v>
      </c>
      <c r="H457" s="179" t="str">
        <f>'Energy consumption (raw)'!G407</f>
        <v>Industry</v>
      </c>
      <c r="I457" s="179" t="str">
        <f>'Energy consumption (raw)'!I407</f>
        <v>23 Manufacture of other non-metallic mineral products</v>
      </c>
      <c r="J457" s="179" t="str">
        <f>INDEX(Sector!$E$6:$E$46,MATCH('Energy consumption (toe)'!I457,Sector!$B$6:$B$46,FALSE))</f>
        <v>Manufacture of other non-metallic mineral products</v>
      </c>
      <c r="K457" s="179">
        <f>IFERROR('Energy consumption (raw)'!J407*Lists!$H$84,)</f>
        <v>0</v>
      </c>
      <c r="L457" s="179">
        <f>'Energy consumption (raw)'!K407*Lists!$H$84</f>
        <v>15502.742266200001</v>
      </c>
      <c r="M457" s="179">
        <f>'Energy consumption (raw)'!L407*Lists!$H$84</f>
        <v>0</v>
      </c>
      <c r="N457" s="179">
        <f>'Energy consumption (raw)'!M407*Lists!$H$84</f>
        <v>0</v>
      </c>
      <c r="O457" s="178">
        <f t="shared" si="69"/>
        <v>15502.742266200001</v>
      </c>
      <c r="P457">
        <f>'Energy consumption (raw)'!N407*Lists!$H$85</f>
        <v>0</v>
      </c>
      <c r="Q457">
        <f>'Energy consumption (raw)'!O407*Lists!$H$86</f>
        <v>0</v>
      </c>
      <c r="R457">
        <f>'Energy consumption (raw)'!P407*Lists!$H$87</f>
        <v>0</v>
      </c>
      <c r="S457">
        <f>'Energy consumption (raw)'!Q407*Lists!$H$88</f>
        <v>0</v>
      </c>
      <c r="T457">
        <f>'Energy consumption (raw)'!R407*Lists!$H$89</f>
        <v>0</v>
      </c>
      <c r="U457">
        <f>'Energy consumption (raw)'!S407*Lists!$H$90</f>
        <v>0</v>
      </c>
      <c r="V457">
        <f>'Energy consumption (raw)'!T407*Lists!$H$91</f>
        <v>0</v>
      </c>
      <c r="W457">
        <f>'Energy consumption (raw)'!U407*Lists!$H$92</f>
        <v>0</v>
      </c>
      <c r="X457">
        <f>'Energy consumption (raw)'!V407*Lists!$H$93</f>
        <v>0</v>
      </c>
      <c r="Y457">
        <f>'Energy consumption (raw)'!W407*Lists!$H$94</f>
        <v>0</v>
      </c>
      <c r="Z457">
        <f>'Energy consumption (raw)'!X407*Lists!$H$96*1000000</f>
        <v>0</v>
      </c>
      <c r="AA457">
        <f>'Energy consumption (raw)'!Y407*Lists!$H$97</f>
        <v>0</v>
      </c>
      <c r="AB457">
        <f>'Energy consumption (raw)'!Z407*Lists!$H$96</f>
        <v>0</v>
      </c>
      <c r="AC457">
        <f>'Energy consumption (raw)'!AA407*Lists!$H$98</f>
        <v>0</v>
      </c>
      <c r="AD457">
        <f>'Energy consumption (raw)'!AB407*Lists!$H$99</f>
        <v>0</v>
      </c>
      <c r="AE457">
        <f>'Energy consumption (raw)'!AC407*Lists!$H$101</f>
        <v>0</v>
      </c>
      <c r="AF457">
        <f>'Energy consumption (raw)'!AD407*Lists!$H$101</f>
        <v>0</v>
      </c>
      <c r="AG457">
        <f>'Energy consumption (raw)'!AE407*Lists!$H$101</f>
        <v>0</v>
      </c>
      <c r="AH457">
        <f>'Energy consumption (raw)'!AF407*Lists!$H$100</f>
        <v>0</v>
      </c>
      <c r="AI457" s="167">
        <f t="shared" si="70"/>
        <v>15502.742266200001</v>
      </c>
      <c r="AJ457" s="179">
        <f>'Energy consumption (raw)'!AG407</f>
        <v>15502.742266200001</v>
      </c>
      <c r="AK457" s="179">
        <f>'Energy consumption (raw)'!AH407</f>
        <v>13538</v>
      </c>
      <c r="AL457">
        <f>IF(ROUND(AI457,-3)=ROUND('Energy consumption (raw)'!AG407,-3),1,0)</f>
        <v>1</v>
      </c>
      <c r="AM457" s="179" t="str">
        <f>'Energy consumption (raw)'!AJ407</f>
        <v>4. Quang Ninh</v>
      </c>
      <c r="AN457">
        <f>VLOOKUP(AM457,Lists!$F$9:$G$71,2,FALSE)</f>
        <v>1</v>
      </c>
    </row>
    <row r="458" spans="2:40" x14ac:dyDescent="0.25">
      <c r="B458" s="65" t="str">
        <f t="shared" si="68"/>
        <v>Industry306</v>
      </c>
      <c r="C458" s="179">
        <f>'Energy consumption (raw)'!B408</f>
        <v>306</v>
      </c>
      <c r="D458" s="179">
        <f>'Energy consumption (raw)'!C408</f>
        <v>0</v>
      </c>
      <c r="E458" s="179">
        <f>'Energy consumption (raw)'!D408</f>
        <v>0</v>
      </c>
      <c r="F458" s="179" t="str">
        <f>'Energy consumption (raw)'!E408</f>
        <v>Công nghiệp</v>
      </c>
      <c r="G458" s="179" t="str">
        <f>'Energy consumption (raw)'!F408</f>
        <v>Sản xuất xi măng</v>
      </c>
      <c r="H458" s="179" t="str">
        <f>'Energy consumption (raw)'!G408</f>
        <v>Industry</v>
      </c>
      <c r="I458" s="179" t="str">
        <f>'Energy consumption (raw)'!I408</f>
        <v>23 Manufacture of other non-metallic mineral products</v>
      </c>
      <c r="J458" s="179" t="str">
        <f>INDEX(Sector!$E$6:$E$46,MATCH('Energy consumption (toe)'!I458,Sector!$B$6:$B$46,FALSE))</f>
        <v>Manufacture of other non-metallic mineral products</v>
      </c>
      <c r="K458" s="179">
        <f>IFERROR('Energy consumption (raw)'!J408*Lists!$H$84,)</f>
        <v>0</v>
      </c>
      <c r="L458" s="179">
        <f>'Energy consumption (raw)'!K408*Lists!$H$84</f>
        <v>24884.485620000003</v>
      </c>
      <c r="M458" s="179">
        <f>'Energy consumption (raw)'!L408*Lists!$H$84</f>
        <v>0</v>
      </c>
      <c r="N458" s="179">
        <f>'Energy consumption (raw)'!M408*Lists!$H$84</f>
        <v>0</v>
      </c>
      <c r="O458" s="178">
        <f t="shared" si="69"/>
        <v>24884.485620000003</v>
      </c>
      <c r="P458">
        <f>'Energy consumption (raw)'!N408*Lists!$H$85</f>
        <v>0</v>
      </c>
      <c r="Q458">
        <f>'Energy consumption (raw)'!O408*Lists!$H$86</f>
        <v>0</v>
      </c>
      <c r="R458">
        <f>'Energy consumption (raw)'!P408*Lists!$H$87</f>
        <v>14767.199999999999</v>
      </c>
      <c r="S458">
        <f>'Energy consumption (raw)'!Q408*Lists!$H$88</f>
        <v>0</v>
      </c>
      <c r="T458">
        <f>'Energy consumption (raw)'!R408*Lists!$H$89</f>
        <v>0</v>
      </c>
      <c r="U458">
        <f>'Energy consumption (raw)'!S408*Lists!$H$90</f>
        <v>871.64616000000001</v>
      </c>
      <c r="V458">
        <f>'Energy consumption (raw)'!T408*Lists!$H$91</f>
        <v>0</v>
      </c>
      <c r="W458">
        <f>'Energy consumption (raw)'!U408*Lists!$H$92</f>
        <v>0</v>
      </c>
      <c r="X458">
        <f>'Energy consumption (raw)'!V408*Lists!$H$93</f>
        <v>0</v>
      </c>
      <c r="Y458">
        <f>'Energy consumption (raw)'!W408*Lists!$H$94</f>
        <v>0</v>
      </c>
      <c r="Z458">
        <f>'Energy consumption (raw)'!X408*Lists!$H$96*1000000</f>
        <v>0</v>
      </c>
      <c r="AA458">
        <f>'Energy consumption (raw)'!Y408*Lists!$H$97</f>
        <v>0</v>
      </c>
      <c r="AB458">
        <f>'Energy consumption (raw)'!Z408*Lists!$H$96</f>
        <v>0</v>
      </c>
      <c r="AC458">
        <f>'Energy consumption (raw)'!AA408*Lists!$H$98</f>
        <v>0</v>
      </c>
      <c r="AD458">
        <f>'Energy consumption (raw)'!AB408*Lists!$H$99</f>
        <v>0</v>
      </c>
      <c r="AE458">
        <f>'Energy consumption (raw)'!AC408*Lists!$H$101</f>
        <v>0</v>
      </c>
      <c r="AF458">
        <f>'Energy consumption (raw)'!AD408*Lists!$H$101</f>
        <v>0</v>
      </c>
      <c r="AG458">
        <f>'Energy consumption (raw)'!AE408*Lists!$H$101</f>
        <v>0</v>
      </c>
      <c r="AH458">
        <f>'Energy consumption (raw)'!AF408*Lists!$H$100</f>
        <v>0</v>
      </c>
      <c r="AI458" s="167">
        <f t="shared" si="70"/>
        <v>40523.33178</v>
      </c>
      <c r="AJ458" s="179">
        <f>'Energy consumption (raw)'!AG408</f>
        <v>40523.33178</v>
      </c>
      <c r="AK458" s="179">
        <f>'Energy consumption (raw)'!AH408</f>
        <v>23567</v>
      </c>
      <c r="AL458">
        <f>IF(ROUND(AI458,-3)=ROUND('Energy consumption (raw)'!AG408,-3),1,0)</f>
        <v>1</v>
      </c>
      <c r="AM458" s="179" t="str">
        <f>'Energy consumption (raw)'!AJ408</f>
        <v>4. Quang Ninh</v>
      </c>
      <c r="AN458">
        <f>VLOOKUP(AM458,Lists!$F$9:$G$71,2,FALSE)</f>
        <v>1</v>
      </c>
    </row>
    <row r="459" spans="2:40" x14ac:dyDescent="0.25">
      <c r="B459" s="65" t="str">
        <f t="shared" si="68"/>
        <v>Industry307</v>
      </c>
      <c r="C459" s="179">
        <f>'Energy consumption (raw)'!B409</f>
        <v>307</v>
      </c>
      <c r="D459" s="179">
        <f>'Energy consumption (raw)'!C409</f>
        <v>0</v>
      </c>
      <c r="E459" s="179">
        <f>'Energy consumption (raw)'!D409</f>
        <v>0</v>
      </c>
      <c r="F459" s="179" t="str">
        <f>'Energy consumption (raw)'!E409</f>
        <v>Công nghiệp</v>
      </c>
      <c r="G459" s="179" t="str">
        <f>'Energy consumption (raw)'!F409</f>
        <v>Sản xuất xi măng</v>
      </c>
      <c r="H459" s="179" t="str">
        <f>'Energy consumption (raw)'!G409</f>
        <v>Industry</v>
      </c>
      <c r="I459" s="179" t="str">
        <f>'Energy consumption (raw)'!I409</f>
        <v>23 Manufacture of other non-metallic mineral products</v>
      </c>
      <c r="J459" s="179" t="str">
        <f>INDEX(Sector!$E$6:$E$46,MATCH('Energy consumption (toe)'!I459,Sector!$B$6:$B$46,FALSE))</f>
        <v>Manufacture of other non-metallic mineral products</v>
      </c>
      <c r="K459" s="179">
        <f>IFERROR('Energy consumption (raw)'!J409*Lists!$H$84,)</f>
        <v>21664.8081236</v>
      </c>
      <c r="L459" s="179">
        <f>'Energy consumption (raw)'!K409*Lists!$H$84</f>
        <v>21664.869843600001</v>
      </c>
      <c r="M459" s="179">
        <f>'Energy consumption (raw)'!L409*Lists!$H$84</f>
        <v>0</v>
      </c>
      <c r="N459" s="179">
        <f>'Energy consumption (raw)'!M409*Lists!$H$84</f>
        <v>0</v>
      </c>
      <c r="O459" s="178">
        <f t="shared" si="69"/>
        <v>21664.869843600001</v>
      </c>
      <c r="P459">
        <f>'Energy consumption (raw)'!N409*Lists!$H$85</f>
        <v>0</v>
      </c>
      <c r="Q459">
        <f>'Energy consumption (raw)'!O409*Lists!$H$86</f>
        <v>0</v>
      </c>
      <c r="R459">
        <f>'Energy consumption (raw)'!P409*Lists!$H$87</f>
        <v>0</v>
      </c>
      <c r="S459">
        <f>'Energy consumption (raw)'!Q409*Lists!$H$88</f>
        <v>0</v>
      </c>
      <c r="T459">
        <f>'Energy consumption (raw)'!R409*Lists!$H$89</f>
        <v>0</v>
      </c>
      <c r="U459">
        <f>'Energy consumption (raw)'!S409*Lists!$H$90</f>
        <v>0</v>
      </c>
      <c r="V459">
        <f>'Energy consumption (raw)'!T409*Lists!$H$91</f>
        <v>0</v>
      </c>
      <c r="W459">
        <f>'Energy consumption (raw)'!U409*Lists!$H$92</f>
        <v>0</v>
      </c>
      <c r="X459">
        <f>'Energy consumption (raw)'!V409*Lists!$H$93</f>
        <v>0</v>
      </c>
      <c r="Y459">
        <f>'Energy consumption (raw)'!W409*Lists!$H$94</f>
        <v>0</v>
      </c>
      <c r="Z459">
        <f>'Energy consumption (raw)'!X409*Lists!$H$96*1000000</f>
        <v>0</v>
      </c>
      <c r="AA459">
        <f>'Energy consumption (raw)'!Y409*Lists!$H$97</f>
        <v>0</v>
      </c>
      <c r="AB459">
        <f>'Energy consumption (raw)'!Z409*Lists!$H$96</f>
        <v>0</v>
      </c>
      <c r="AC459">
        <f>'Energy consumption (raw)'!AA409*Lists!$H$98</f>
        <v>0</v>
      </c>
      <c r="AD459">
        <f>'Energy consumption (raw)'!AB409*Lists!$H$99</f>
        <v>0</v>
      </c>
      <c r="AE459">
        <f>'Energy consumption (raw)'!AC409*Lists!$H$101</f>
        <v>0</v>
      </c>
      <c r="AF459">
        <f>'Energy consumption (raw)'!AD409*Lists!$H$101</f>
        <v>0</v>
      </c>
      <c r="AG459">
        <f>'Energy consumption (raw)'!AE409*Lists!$H$101</f>
        <v>0</v>
      </c>
      <c r="AH459">
        <f>'Energy consumption (raw)'!AF409*Lists!$H$100</f>
        <v>0</v>
      </c>
      <c r="AI459" s="167">
        <f t="shared" si="70"/>
        <v>21664.869843600001</v>
      </c>
      <c r="AJ459" s="179">
        <f>'Energy consumption (raw)'!AG409</f>
        <v>21664.869843600001</v>
      </c>
      <c r="AK459" s="179">
        <f>'Energy consumption (raw)'!AH409</f>
        <v>23692</v>
      </c>
      <c r="AL459">
        <f>IF(ROUND(AI459,-3)=ROUND('Energy consumption (raw)'!AG409,-3),1,0)</f>
        <v>1</v>
      </c>
      <c r="AM459" s="179" t="str">
        <f>'Energy consumption (raw)'!AJ409</f>
        <v>4. Quang Ninh</v>
      </c>
      <c r="AN459">
        <f>VLOOKUP(AM459,Lists!$F$9:$G$71,2,FALSE)</f>
        <v>1</v>
      </c>
    </row>
    <row r="460" spans="2:40" x14ac:dyDescent="0.25">
      <c r="B460" s="65" t="str">
        <f t="shared" si="68"/>
        <v>Industry308</v>
      </c>
      <c r="C460" s="179">
        <f>'Energy consumption (raw)'!B410</f>
        <v>308</v>
      </c>
      <c r="D460" s="179">
        <f>'Energy consumption (raw)'!C410</f>
        <v>0</v>
      </c>
      <c r="E460" s="179">
        <f>'Energy consumption (raw)'!D410</f>
        <v>0</v>
      </c>
      <c r="F460" s="179" t="str">
        <f>'Energy consumption (raw)'!E410</f>
        <v>Công nghiệp</v>
      </c>
      <c r="G460" s="179" t="str">
        <f>'Energy consumption (raw)'!F410</f>
        <v>Sản xuất vật liệu xây dựng từ đất sét</v>
      </c>
      <c r="H460" s="179" t="str">
        <f>'Energy consumption (raw)'!G410</f>
        <v>Industry</v>
      </c>
      <c r="I460" s="179" t="str">
        <f>'Energy consumption (raw)'!I410</f>
        <v>23 Manufacture of other non-metallic mineral products</v>
      </c>
      <c r="J460" s="179" t="str">
        <f>INDEX(Sector!$E$6:$E$46,MATCH('Energy consumption (toe)'!I460,Sector!$B$6:$B$46,FALSE))</f>
        <v>Manufacture of other non-metallic mineral products</v>
      </c>
      <c r="K460" s="179">
        <f>IFERROR('Energy consumption (raw)'!J410*Lists!$H$84,)</f>
        <v>0</v>
      </c>
      <c r="L460" s="179">
        <f>'Energy consumption (raw)'!K410*Lists!$H$84</f>
        <v>0</v>
      </c>
      <c r="M460" s="179">
        <f>'Energy consumption (raw)'!L410*Lists!$H$84</f>
        <v>0</v>
      </c>
      <c r="N460" s="179">
        <f>'Energy consumption (raw)'!M410*Lists!$H$84</f>
        <v>0</v>
      </c>
      <c r="O460" s="178">
        <f t="shared" si="69"/>
        <v>0</v>
      </c>
      <c r="P460">
        <f>'Energy consumption (raw)'!N410*Lists!$H$85</f>
        <v>0</v>
      </c>
      <c r="Q460">
        <f>'Energy consumption (raw)'!O410*Lists!$H$86</f>
        <v>0</v>
      </c>
      <c r="R460">
        <f>'Energy consumption (raw)'!P410*Lists!$H$87</f>
        <v>0</v>
      </c>
      <c r="S460">
        <f>'Energy consumption (raw)'!Q410*Lists!$H$88</f>
        <v>0</v>
      </c>
      <c r="T460">
        <f>'Energy consumption (raw)'!R410*Lists!$H$89</f>
        <v>0</v>
      </c>
      <c r="U460">
        <f>'Energy consumption (raw)'!S410*Lists!$H$90</f>
        <v>0</v>
      </c>
      <c r="V460">
        <f>'Energy consumption (raw)'!T410*Lists!$H$91</f>
        <v>0</v>
      </c>
      <c r="W460">
        <f>'Energy consumption (raw)'!U410*Lists!$H$92</f>
        <v>0</v>
      </c>
      <c r="X460">
        <f>'Energy consumption (raw)'!V410*Lists!$H$93</f>
        <v>0</v>
      </c>
      <c r="Y460">
        <f>'Energy consumption (raw)'!W410*Lists!$H$94</f>
        <v>0</v>
      </c>
      <c r="Z460">
        <f>'Energy consumption (raw)'!X410*Lists!$H$96*1000000</f>
        <v>0</v>
      </c>
      <c r="AA460">
        <f>'Energy consumption (raw)'!Y410*Lists!$H$97</f>
        <v>0</v>
      </c>
      <c r="AB460">
        <f>'Energy consumption (raw)'!Z410*Lists!$H$96</f>
        <v>0</v>
      </c>
      <c r="AC460">
        <f>'Energy consumption (raw)'!AA410*Lists!$H$98</f>
        <v>0</v>
      </c>
      <c r="AD460">
        <f>'Energy consumption (raw)'!AB410*Lists!$H$99</f>
        <v>0</v>
      </c>
      <c r="AE460">
        <f>'Energy consumption (raw)'!AC410*Lists!$H$101</f>
        <v>0</v>
      </c>
      <c r="AF460">
        <f>'Energy consumption (raw)'!AD410*Lists!$H$101</f>
        <v>0</v>
      </c>
      <c r="AG460">
        <f>'Energy consumption (raw)'!AE410*Lists!$H$101</f>
        <v>0</v>
      </c>
      <c r="AH460">
        <f>'Energy consumption (raw)'!AF410*Lists!$H$100</f>
        <v>0</v>
      </c>
      <c r="AI460" s="167">
        <f t="shared" si="70"/>
        <v>2280</v>
      </c>
      <c r="AJ460" s="179">
        <f>'Energy consumption (raw)'!AG410</f>
        <v>2280</v>
      </c>
      <c r="AK460" s="179">
        <f>'Energy consumption (raw)'!AH410</f>
        <v>2280</v>
      </c>
      <c r="AL460">
        <f>IF(ROUND(AI460,-3)=ROUND('Energy consumption (raw)'!AG410,-3),1,0)</f>
        <v>1</v>
      </c>
      <c r="AM460" s="179" t="str">
        <f>'Energy consumption (raw)'!AJ410</f>
        <v>4. Quang Ninh</v>
      </c>
      <c r="AN460">
        <f>VLOOKUP(AM460,Lists!$F$9:$G$71,2,FALSE)</f>
        <v>1</v>
      </c>
    </row>
    <row r="461" spans="2:40" x14ac:dyDescent="0.25">
      <c r="B461" s="65" t="str">
        <f t="shared" si="68"/>
        <v>Industry309</v>
      </c>
      <c r="C461" s="179">
        <f>'Energy consumption (raw)'!B411</f>
        <v>309</v>
      </c>
      <c r="D461" s="179">
        <f>'Energy consumption (raw)'!C411</f>
        <v>0</v>
      </c>
      <c r="E461" s="179">
        <f>'Energy consumption (raw)'!D411</f>
        <v>0</v>
      </c>
      <c r="F461" s="179" t="str">
        <f>'Energy consumption (raw)'!E411</f>
        <v>Công nghiệp</v>
      </c>
      <c r="G461" s="179" t="str">
        <f>'Energy consumption (raw)'!F411</f>
        <v>Sản xuất vật liệu xây dựng từ đất sét</v>
      </c>
      <c r="H461" s="179" t="str">
        <f>'Energy consumption (raw)'!G411</f>
        <v>Industry</v>
      </c>
      <c r="I461" s="179" t="str">
        <f>'Energy consumption (raw)'!I411</f>
        <v>23 Manufacture of other non-metallic mineral products</v>
      </c>
      <c r="J461" s="179" t="str">
        <f>INDEX(Sector!$E$6:$E$46,MATCH('Energy consumption (toe)'!I461,Sector!$B$6:$B$46,FALSE))</f>
        <v>Manufacture of other non-metallic mineral products</v>
      </c>
      <c r="K461" s="179">
        <f>IFERROR('Energy consumption (raw)'!J411*Lists!$H$84,)</f>
        <v>4282.0842240000002</v>
      </c>
      <c r="L461" s="179">
        <f>'Energy consumption (raw)'!K411*Lists!$H$84</f>
        <v>5909.5619310000002</v>
      </c>
      <c r="M461" s="179">
        <f>'Energy consumption (raw)'!L411*Lists!$H$84</f>
        <v>0</v>
      </c>
      <c r="N461" s="179">
        <f>'Energy consumption (raw)'!M411*Lists!$H$84</f>
        <v>0</v>
      </c>
      <c r="O461" s="178">
        <f t="shared" si="69"/>
        <v>5909.5619310000002</v>
      </c>
      <c r="P461">
        <f>'Energy consumption (raw)'!N411*Lists!$H$85</f>
        <v>32.199999999999996</v>
      </c>
      <c r="Q461">
        <f>'Energy consumption (raw)'!O411*Lists!$H$86</f>
        <v>7</v>
      </c>
      <c r="R461">
        <f>'Energy consumption (raw)'!P411*Lists!$H$87</f>
        <v>0</v>
      </c>
      <c r="S461">
        <f>'Energy consumption (raw)'!Q411*Lists!$H$88</f>
        <v>0</v>
      </c>
      <c r="T461">
        <f>'Energy consumption (raw)'!R411*Lists!$H$89</f>
        <v>715.02</v>
      </c>
      <c r="U461">
        <f>'Energy consumption (raw)'!S411*Lists!$H$90</f>
        <v>0</v>
      </c>
      <c r="V461">
        <f>'Energy consumption (raw)'!T411*Lists!$H$91</f>
        <v>0</v>
      </c>
      <c r="W461">
        <f>'Energy consumption (raw)'!U411*Lists!$H$92</f>
        <v>0</v>
      </c>
      <c r="X461">
        <f>'Energy consumption (raw)'!V411*Lists!$H$93</f>
        <v>0</v>
      </c>
      <c r="Y461">
        <f>'Energy consumption (raw)'!W411*Lists!$H$94</f>
        <v>0</v>
      </c>
      <c r="Z461">
        <f>'Energy consumption (raw)'!X411*Lists!$H$96*1000000</f>
        <v>0</v>
      </c>
      <c r="AA461">
        <f>'Energy consumption (raw)'!Y411*Lists!$H$97</f>
        <v>3163.1800000000003</v>
      </c>
      <c r="AB461">
        <f>'Energy consumption (raw)'!Z411*Lists!$H$96</f>
        <v>0</v>
      </c>
      <c r="AC461">
        <f>'Energy consumption (raw)'!AA411*Lists!$H$98</f>
        <v>0</v>
      </c>
      <c r="AD461">
        <f>'Energy consumption (raw)'!AB411*Lists!$H$99</f>
        <v>0</v>
      </c>
      <c r="AE461">
        <f>'Energy consumption (raw)'!AC411*Lists!$H$101</f>
        <v>0</v>
      </c>
      <c r="AF461">
        <f>'Energy consumption (raw)'!AD411*Lists!$H$101</f>
        <v>0</v>
      </c>
      <c r="AG461">
        <f>'Energy consumption (raw)'!AE411*Lists!$H$101</f>
        <v>0</v>
      </c>
      <c r="AH461">
        <f>'Energy consumption (raw)'!AF411*Lists!$H$100</f>
        <v>0</v>
      </c>
      <c r="AI461" s="167">
        <f t="shared" si="70"/>
        <v>9826.9619309999998</v>
      </c>
      <c r="AJ461" s="179">
        <f>'Energy consumption (raw)'!AG411</f>
        <v>9826.9619309999998</v>
      </c>
      <c r="AK461" s="179">
        <f>'Energy consumption (raw)'!AH411</f>
        <v>5312</v>
      </c>
      <c r="AL461">
        <f>IF(ROUND(AI461,-3)=ROUND('Energy consumption (raw)'!AG411,-3),1,0)</f>
        <v>1</v>
      </c>
      <c r="AM461" s="179" t="str">
        <f>'Energy consumption (raw)'!AJ411</f>
        <v>4. Quang Ninh</v>
      </c>
      <c r="AN461">
        <f>VLOOKUP(AM461,Lists!$F$9:$G$71,2,FALSE)</f>
        <v>1</v>
      </c>
    </row>
    <row r="462" spans="2:40" x14ac:dyDescent="0.25">
      <c r="B462" s="65" t="str">
        <f t="shared" si="68"/>
        <v>Industry310</v>
      </c>
      <c r="C462" s="179">
        <f>'Energy consumption (raw)'!B412</f>
        <v>310</v>
      </c>
      <c r="D462" s="179">
        <f>'Energy consumption (raw)'!C412</f>
        <v>0</v>
      </c>
      <c r="E462" s="179">
        <f>'Energy consumption (raw)'!D412</f>
        <v>0</v>
      </c>
      <c r="F462" s="179" t="str">
        <f>'Energy consumption (raw)'!E412</f>
        <v>Công nghiệp</v>
      </c>
      <c r="G462" s="179" t="str">
        <f>'Energy consumption (raw)'!F412</f>
        <v>Sản xuất và đóng hộp dầu, mỡ, động thực vật</v>
      </c>
      <c r="H462" s="179" t="str">
        <f>'Energy consumption (raw)'!G412</f>
        <v>Industry</v>
      </c>
      <c r="I462" s="179" t="str">
        <f>'Energy consumption (raw)'!I412</f>
        <v>10 Manufacture of food products</v>
      </c>
      <c r="J462" s="179" t="str">
        <f>INDEX(Sector!$E$6:$E$46,MATCH('Energy consumption (toe)'!I462,Sector!$B$6:$B$46,FALSE))</f>
        <v>Manufacture of food products</v>
      </c>
      <c r="K462" s="179">
        <f>IFERROR('Energy consumption (raw)'!J412*Lists!$H$84,)</f>
        <v>3901.1338798000002</v>
      </c>
      <c r="L462" s="179">
        <f>'Energy consumption (raw)'!K412*Lists!$H$84</f>
        <v>3873.7528819000004</v>
      </c>
      <c r="M462" s="179">
        <f>'Energy consumption (raw)'!L412*Lists!$H$84</f>
        <v>0</v>
      </c>
      <c r="N462" s="179">
        <f>'Energy consumption (raw)'!M412*Lists!$H$84</f>
        <v>0</v>
      </c>
      <c r="O462" s="178">
        <f t="shared" si="69"/>
        <v>3873.7528819000004</v>
      </c>
      <c r="P462">
        <f>'Energy consumption (raw)'!N412*Lists!$H$85</f>
        <v>6846.7</v>
      </c>
      <c r="Q462">
        <f>'Energy consumption (raw)'!O412*Lists!$H$86</f>
        <v>0</v>
      </c>
      <c r="R462">
        <f>'Energy consumption (raw)'!P412*Lists!$H$87</f>
        <v>0</v>
      </c>
      <c r="S462">
        <f>'Energy consumption (raw)'!Q412*Lists!$H$88</f>
        <v>0</v>
      </c>
      <c r="T462">
        <f>'Energy consumption (raw)'!R412*Lists!$H$89</f>
        <v>0</v>
      </c>
      <c r="U462">
        <f>'Energy consumption (raw)'!S412*Lists!$H$90</f>
        <v>66.314160000000001</v>
      </c>
      <c r="V462">
        <f>'Energy consumption (raw)'!T412*Lists!$H$91</f>
        <v>0</v>
      </c>
      <c r="W462">
        <f>'Energy consumption (raw)'!U412*Lists!$H$92</f>
        <v>58.152159999999995</v>
      </c>
      <c r="X462">
        <f>'Energy consumption (raw)'!V412*Lists!$H$93</f>
        <v>0</v>
      </c>
      <c r="Y462">
        <f>'Energy consumption (raw)'!W412*Lists!$H$94</f>
        <v>0</v>
      </c>
      <c r="Z462">
        <f>'Energy consumption (raw)'!X412*Lists!$H$96*1000000</f>
        <v>0</v>
      </c>
      <c r="AA462">
        <f>'Energy consumption (raw)'!Y412*Lists!$H$97</f>
        <v>0</v>
      </c>
      <c r="AB462">
        <f>'Energy consumption (raw)'!Z412*Lists!$H$96</f>
        <v>0</v>
      </c>
      <c r="AC462">
        <f>'Energy consumption (raw)'!AA412*Lists!$H$98</f>
        <v>0</v>
      </c>
      <c r="AD462">
        <f>'Energy consumption (raw)'!AB412*Lists!$H$99</f>
        <v>0</v>
      </c>
      <c r="AE462">
        <f>'Energy consumption (raw)'!AC412*Lists!$H$101</f>
        <v>0</v>
      </c>
      <c r="AF462">
        <f>'Energy consumption (raw)'!AD412*Lists!$H$101</f>
        <v>0</v>
      </c>
      <c r="AG462">
        <f>'Energy consumption (raw)'!AE412*Lists!$H$101</f>
        <v>0</v>
      </c>
      <c r="AH462">
        <f>'Energy consumption (raw)'!AF412*Lists!$H$100</f>
        <v>0</v>
      </c>
      <c r="AI462" s="167">
        <f t="shared" si="70"/>
        <v>10844.9192019</v>
      </c>
      <c r="AJ462" s="179">
        <f>'Energy consumption (raw)'!AG412</f>
        <v>10844.9192019</v>
      </c>
      <c r="AK462" s="179">
        <f>'Energy consumption (raw)'!AH412</f>
        <v>10657</v>
      </c>
      <c r="AL462">
        <f>IF(ROUND(AI462,-3)=ROUND('Energy consumption (raw)'!AG412,-3),1,0)</f>
        <v>1</v>
      </c>
      <c r="AM462" s="179" t="str">
        <f>'Energy consumption (raw)'!AJ412</f>
        <v>4. Quang Ninh</v>
      </c>
      <c r="AN462">
        <f>VLOOKUP(AM462,Lists!$F$9:$G$71,2,FALSE)</f>
        <v>1</v>
      </c>
    </row>
    <row r="463" spans="2:40" x14ac:dyDescent="0.25">
      <c r="B463" s="65" t="str">
        <f t="shared" si="68"/>
        <v>Industry311</v>
      </c>
      <c r="C463" s="179">
        <f>'Energy consumption (raw)'!B413</f>
        <v>311</v>
      </c>
      <c r="D463" s="179">
        <f>'Energy consumption (raw)'!C413</f>
        <v>0</v>
      </c>
      <c r="E463" s="179">
        <f>'Energy consumption (raw)'!D413</f>
        <v>0</v>
      </c>
      <c r="F463" s="179" t="str">
        <f>'Energy consumption (raw)'!E413</f>
        <v>Công nghiệp</v>
      </c>
      <c r="G463" s="179" t="str">
        <f>'Energy consumption (raw)'!F413</f>
        <v>Sản xuất sợi</v>
      </c>
      <c r="H463" s="179" t="str">
        <f>'Energy consumption (raw)'!G413</f>
        <v>Industry</v>
      </c>
      <c r="I463" s="179" t="str">
        <f>'Energy consumption (raw)'!I413</f>
        <v>13 Manufacture of textiles</v>
      </c>
      <c r="J463" s="179" t="str">
        <f>INDEX(Sector!$E$6:$E$46,MATCH('Energy consumption (toe)'!I463,Sector!$B$6:$B$46,FALSE))</f>
        <v>Manufacture of textiles</v>
      </c>
      <c r="K463" s="179">
        <f>IFERROR('Energy consumption (raw)'!J413*Lists!$H$84,)</f>
        <v>0</v>
      </c>
      <c r="L463" s="179">
        <f>'Energy consumption (raw)'!K413*Lists!$H$84</f>
        <v>3455.3185930000004</v>
      </c>
      <c r="M463" s="179">
        <f>'Energy consumption (raw)'!L413*Lists!$H$84</f>
        <v>0</v>
      </c>
      <c r="N463" s="179">
        <f>'Energy consumption (raw)'!M413*Lists!$H$84</f>
        <v>0</v>
      </c>
      <c r="O463" s="178">
        <f t="shared" si="69"/>
        <v>3455.3185930000004</v>
      </c>
      <c r="P463">
        <f>'Energy consumption (raw)'!N413*Lists!$H$85</f>
        <v>977.19999999999993</v>
      </c>
      <c r="Q463">
        <f>'Energy consumption (raw)'!O413*Lists!$H$86</f>
        <v>0</v>
      </c>
      <c r="R463">
        <f>'Energy consumption (raw)'!P413*Lists!$H$87</f>
        <v>0</v>
      </c>
      <c r="S463">
        <f>'Energy consumption (raw)'!Q413*Lists!$H$88</f>
        <v>0</v>
      </c>
      <c r="T463">
        <f>'Energy consumption (raw)'!R413*Lists!$H$89</f>
        <v>0</v>
      </c>
      <c r="U463">
        <f>'Energy consumption (raw)'!S413*Lists!$H$90</f>
        <v>0</v>
      </c>
      <c r="V463">
        <f>'Energy consumption (raw)'!T413*Lists!$H$91</f>
        <v>0</v>
      </c>
      <c r="W463">
        <f>'Energy consumption (raw)'!U413*Lists!$H$92</f>
        <v>0</v>
      </c>
      <c r="X463">
        <f>'Energy consumption (raw)'!V413*Lists!$H$93</f>
        <v>0</v>
      </c>
      <c r="Y463">
        <f>'Energy consumption (raw)'!W413*Lists!$H$94</f>
        <v>0</v>
      </c>
      <c r="Z463">
        <f>'Energy consumption (raw)'!X413*Lists!$H$96*1000000</f>
        <v>0</v>
      </c>
      <c r="AA463">
        <f>'Energy consumption (raw)'!Y413*Lists!$H$97</f>
        <v>0</v>
      </c>
      <c r="AB463">
        <f>'Energy consumption (raw)'!Z413*Lists!$H$96</f>
        <v>0</v>
      </c>
      <c r="AC463">
        <f>'Energy consumption (raw)'!AA413*Lists!$H$98</f>
        <v>0</v>
      </c>
      <c r="AD463">
        <f>'Energy consumption (raw)'!AB413*Lists!$H$99</f>
        <v>0</v>
      </c>
      <c r="AE463">
        <f>'Energy consumption (raw)'!AC413*Lists!$H$101</f>
        <v>0</v>
      </c>
      <c r="AF463">
        <f>'Energy consumption (raw)'!AD413*Lists!$H$101</f>
        <v>0</v>
      </c>
      <c r="AG463">
        <f>'Energy consumption (raw)'!AE413*Lists!$H$101</f>
        <v>0</v>
      </c>
      <c r="AH463">
        <f>'Energy consumption (raw)'!AF413*Lists!$H$100</f>
        <v>0</v>
      </c>
      <c r="AI463" s="167">
        <f t="shared" si="70"/>
        <v>4432.5185930000007</v>
      </c>
      <c r="AJ463" s="179">
        <f>'Energy consumption (raw)'!AG413</f>
        <v>4432.5185930000007</v>
      </c>
      <c r="AK463" s="179">
        <f>'Energy consumption (raw)'!AH413</f>
        <v>4433</v>
      </c>
      <c r="AL463">
        <f>IF(ROUND(AI463,-3)=ROUND('Energy consumption (raw)'!AG413,-3),1,0)</f>
        <v>1</v>
      </c>
      <c r="AM463" s="179" t="str">
        <f>'Energy consumption (raw)'!AJ413</f>
        <v>4. Quang Ninh</v>
      </c>
      <c r="AN463">
        <f>VLOOKUP(AM463,Lists!$F$9:$G$71,2,FALSE)</f>
        <v>1</v>
      </c>
    </row>
    <row r="464" spans="2:40" x14ac:dyDescent="0.25">
      <c r="B464" s="65" t="str">
        <f t="shared" si="68"/>
        <v>Industry312</v>
      </c>
      <c r="C464" s="179">
        <f>'Energy consumption (raw)'!B414</f>
        <v>312</v>
      </c>
      <c r="D464" s="179">
        <f>'Energy consumption (raw)'!C414</f>
        <v>0</v>
      </c>
      <c r="E464" s="179">
        <f>'Energy consumption (raw)'!D414</f>
        <v>0</v>
      </c>
      <c r="F464" s="179" t="str">
        <f>'Energy consumption (raw)'!E414</f>
        <v>Công nghiệp</v>
      </c>
      <c r="G464" s="179" t="str">
        <f>'Energy consumption (raw)'!F414</f>
        <v>Sản xuất sản phẩm khác từ plastic</v>
      </c>
      <c r="H464" s="179" t="str">
        <f>'Energy consumption (raw)'!G414</f>
        <v>Industry</v>
      </c>
      <c r="I464" s="179" t="str">
        <f>'Energy consumption (raw)'!I414</f>
        <v>22 Manufacture of rubber and plastics products</v>
      </c>
      <c r="J464" s="179" t="str">
        <f>INDEX(Sector!$E$6:$E$46,MATCH('Energy consumption (toe)'!I464,Sector!$B$6:$B$46,FALSE))</f>
        <v>Manufacture of rubber and plastics products</v>
      </c>
      <c r="K464" s="179">
        <f>IFERROR('Energy consumption (raw)'!J414*Lists!$H$84,)</f>
        <v>0</v>
      </c>
      <c r="L464" s="179">
        <f>'Energy consumption (raw)'!K414*Lists!$H$84</f>
        <v>1588.9601066</v>
      </c>
      <c r="M464" s="179">
        <f>'Energy consumption (raw)'!L414*Lists!$H$84</f>
        <v>0</v>
      </c>
      <c r="N464" s="179">
        <f>'Energy consumption (raw)'!M414*Lists!$H$84</f>
        <v>0</v>
      </c>
      <c r="O464" s="178">
        <f t="shared" si="69"/>
        <v>1588.9601066</v>
      </c>
      <c r="P464">
        <f>'Energy consumption (raw)'!N414*Lists!$H$85</f>
        <v>0</v>
      </c>
      <c r="Q464">
        <f>'Energy consumption (raw)'!O414*Lists!$H$86</f>
        <v>0</v>
      </c>
      <c r="R464">
        <f>'Energy consumption (raw)'!P414*Lists!$H$87</f>
        <v>0</v>
      </c>
      <c r="S464">
        <f>'Energy consumption (raw)'!Q414*Lists!$H$88</f>
        <v>0</v>
      </c>
      <c r="T464">
        <f>'Energy consumption (raw)'!R414*Lists!$H$89</f>
        <v>0</v>
      </c>
      <c r="U464">
        <f>'Energy consumption (raw)'!S414*Lists!$H$90</f>
        <v>0</v>
      </c>
      <c r="V464">
        <f>'Energy consumption (raw)'!T414*Lists!$H$91</f>
        <v>0</v>
      </c>
      <c r="W464">
        <f>'Energy consumption (raw)'!U414*Lists!$H$92</f>
        <v>0</v>
      </c>
      <c r="X464">
        <f>'Energy consumption (raw)'!V414*Lists!$H$93</f>
        <v>0</v>
      </c>
      <c r="Y464">
        <f>'Energy consumption (raw)'!W414*Lists!$H$94</f>
        <v>0</v>
      </c>
      <c r="Z464">
        <f>'Energy consumption (raw)'!X414*Lists!$H$96*1000000</f>
        <v>0</v>
      </c>
      <c r="AA464">
        <f>'Energy consumption (raw)'!Y414*Lists!$H$97</f>
        <v>0</v>
      </c>
      <c r="AB464">
        <f>'Energy consumption (raw)'!Z414*Lists!$H$96</f>
        <v>0</v>
      </c>
      <c r="AC464">
        <f>'Energy consumption (raw)'!AA414*Lists!$H$98</f>
        <v>0</v>
      </c>
      <c r="AD464">
        <f>'Energy consumption (raw)'!AB414*Lists!$H$99</f>
        <v>0</v>
      </c>
      <c r="AE464">
        <f>'Energy consumption (raw)'!AC414*Lists!$H$101</f>
        <v>0</v>
      </c>
      <c r="AF464">
        <f>'Energy consumption (raw)'!AD414*Lists!$H$101</f>
        <v>0</v>
      </c>
      <c r="AG464">
        <f>'Energy consumption (raw)'!AE414*Lists!$H$101</f>
        <v>0</v>
      </c>
      <c r="AH464">
        <f>'Energy consumption (raw)'!AF414*Lists!$H$100</f>
        <v>0</v>
      </c>
      <c r="AI464" s="167">
        <f t="shared" si="70"/>
        <v>1588.9601066</v>
      </c>
      <c r="AJ464" s="179">
        <f>'Energy consumption (raw)'!AG414</f>
        <v>1588.9601066</v>
      </c>
      <c r="AK464" s="179">
        <f>'Energy consumption (raw)'!AH414</f>
        <v>1589</v>
      </c>
      <c r="AL464">
        <f>IF(ROUND(AI464,-3)=ROUND('Energy consumption (raw)'!AG414,-3),1,0)</f>
        <v>1</v>
      </c>
      <c r="AM464" s="179" t="str">
        <f>'Energy consumption (raw)'!AJ414</f>
        <v>4. Quang Ninh</v>
      </c>
      <c r="AN464">
        <f>VLOOKUP(AM464,Lists!$F$9:$G$71,2,FALSE)</f>
        <v>1</v>
      </c>
    </row>
    <row r="465" spans="2:40" x14ac:dyDescent="0.25">
      <c r="B465" s="65" t="str">
        <f t="shared" si="68"/>
        <v>Industry313</v>
      </c>
      <c r="C465" s="179">
        <f>'Energy consumption (raw)'!B415</f>
        <v>313</v>
      </c>
      <c r="D465" s="179">
        <f>'Energy consumption (raw)'!C415</f>
        <v>0</v>
      </c>
      <c r="E465" s="179">
        <f>'Energy consumption (raw)'!D415</f>
        <v>0</v>
      </c>
      <c r="F465" s="179" t="str">
        <f>'Energy consumption (raw)'!E415</f>
        <v>Công nghiệp</v>
      </c>
      <c r="G465" s="179" t="str">
        <f>'Energy consumption (raw)'!F415</f>
        <v>Sản xuất vật liệu xây dựng từ đất sét</v>
      </c>
      <c r="H465" s="179" t="str">
        <f>'Energy consumption (raw)'!G415</f>
        <v>Industry</v>
      </c>
      <c r="I465" s="179" t="str">
        <f>'Energy consumption (raw)'!I415</f>
        <v>23 Manufacture of other non-metallic mineral products</v>
      </c>
      <c r="J465" s="179" t="str">
        <f>INDEX(Sector!$E$6:$E$46,MATCH('Energy consumption (toe)'!I465,Sector!$B$6:$B$46,FALSE))</f>
        <v>Manufacture of other non-metallic mineral products</v>
      </c>
      <c r="K465" s="179">
        <f>IFERROR('Energy consumption (raw)'!J415*Lists!$H$84,)</f>
        <v>0</v>
      </c>
      <c r="L465" s="179">
        <f>'Energy consumption (raw)'!K415*Lists!$H$84</f>
        <v>0</v>
      </c>
      <c r="M465" s="179">
        <f>'Energy consumption (raw)'!L415*Lists!$H$84</f>
        <v>0</v>
      </c>
      <c r="N465" s="179">
        <f>'Energy consumption (raw)'!M415*Lists!$H$84</f>
        <v>0</v>
      </c>
      <c r="O465" s="178">
        <f t="shared" si="69"/>
        <v>0</v>
      </c>
      <c r="P465">
        <f>'Energy consumption (raw)'!N415*Lists!$H$85</f>
        <v>7291.2</v>
      </c>
      <c r="Q465">
        <f>'Energy consumption (raw)'!O415*Lists!$H$86</f>
        <v>0</v>
      </c>
      <c r="R465">
        <f>'Energy consumption (raw)'!P415*Lists!$H$87</f>
        <v>0</v>
      </c>
      <c r="S465">
        <f>'Energy consumption (raw)'!Q415*Lists!$H$88</f>
        <v>0</v>
      </c>
      <c r="T465">
        <f>'Energy consumption (raw)'!R415*Lists!$H$89</f>
        <v>0</v>
      </c>
      <c r="U465">
        <f>'Energy consumption (raw)'!S415*Lists!$H$90</f>
        <v>0</v>
      </c>
      <c r="V465">
        <f>'Energy consumption (raw)'!T415*Lists!$H$91</f>
        <v>0</v>
      </c>
      <c r="W465">
        <f>'Energy consumption (raw)'!U415*Lists!$H$92</f>
        <v>0</v>
      </c>
      <c r="X465">
        <f>'Energy consumption (raw)'!V415*Lists!$H$93</f>
        <v>0</v>
      </c>
      <c r="Y465">
        <f>'Energy consumption (raw)'!W415*Lists!$H$94</f>
        <v>0</v>
      </c>
      <c r="Z465">
        <f>'Energy consumption (raw)'!X415*Lists!$H$96*1000000</f>
        <v>0</v>
      </c>
      <c r="AA465">
        <f>'Energy consumption (raw)'!Y415*Lists!$H$97</f>
        <v>0</v>
      </c>
      <c r="AB465">
        <f>'Energy consumption (raw)'!Z415*Lists!$H$96</f>
        <v>0</v>
      </c>
      <c r="AC465">
        <f>'Energy consumption (raw)'!AA415*Lists!$H$98</f>
        <v>0</v>
      </c>
      <c r="AD465">
        <f>'Energy consumption (raw)'!AB415*Lists!$H$99</f>
        <v>0</v>
      </c>
      <c r="AE465">
        <f>'Energy consumption (raw)'!AC415*Lists!$H$101</f>
        <v>0</v>
      </c>
      <c r="AF465">
        <f>'Energy consumption (raw)'!AD415*Lists!$H$101</f>
        <v>0</v>
      </c>
      <c r="AG465">
        <f>'Energy consumption (raw)'!AE415*Lists!$H$101</f>
        <v>0</v>
      </c>
      <c r="AH465">
        <f>'Energy consumption (raw)'!AF415*Lists!$H$100</f>
        <v>0</v>
      </c>
      <c r="AI465" s="167">
        <f t="shared" si="70"/>
        <v>7291.2</v>
      </c>
      <c r="AJ465" s="179">
        <f>'Energy consumption (raw)'!AG415</f>
        <v>7291.2</v>
      </c>
      <c r="AK465" s="179">
        <f>'Energy consumption (raw)'!AH415</f>
        <v>7291</v>
      </c>
      <c r="AL465">
        <f>IF(ROUND(AI465,-3)=ROUND('Energy consumption (raw)'!AG415,-3),1,0)</f>
        <v>1</v>
      </c>
      <c r="AM465" s="179" t="str">
        <f>'Energy consumption (raw)'!AJ415</f>
        <v>4. Quang Ninh</v>
      </c>
      <c r="AN465">
        <f>VLOOKUP(AM465,Lists!$F$9:$G$71,2,FALSE)</f>
        <v>1</v>
      </c>
    </row>
    <row r="466" spans="2:40" x14ac:dyDescent="0.25">
      <c r="B466" s="65" t="str">
        <f t="shared" si="68"/>
        <v>Industry314</v>
      </c>
      <c r="C466" s="179">
        <f>'Energy consumption (raw)'!B416</f>
        <v>314</v>
      </c>
      <c r="D466" s="179">
        <f>'Energy consumption (raw)'!C416</f>
        <v>0</v>
      </c>
      <c r="E466" s="179">
        <f>'Energy consumption (raw)'!D416</f>
        <v>0</v>
      </c>
      <c r="F466" s="179" t="str">
        <f>'Energy consumption (raw)'!E416</f>
        <v>Công nghiệp</v>
      </c>
      <c r="G466" s="179" t="str">
        <f>'Energy consumption (raw)'!F416</f>
        <v>Sản xuất vật liệu xây dựng từ đất sét</v>
      </c>
      <c r="H466" s="179" t="str">
        <f>'Energy consumption (raw)'!G416</f>
        <v>Industry</v>
      </c>
      <c r="I466" s="179" t="str">
        <f>'Energy consumption (raw)'!I416</f>
        <v>23 Manufacture of other non-metallic mineral products</v>
      </c>
      <c r="J466" s="179" t="str">
        <f>INDEX(Sector!$E$6:$E$46,MATCH('Energy consumption (toe)'!I466,Sector!$B$6:$B$46,FALSE))</f>
        <v>Manufacture of other non-metallic mineral products</v>
      </c>
      <c r="K466" s="179">
        <f>IFERROR('Energy consumption (raw)'!J416*Lists!$H$84,)</f>
        <v>0</v>
      </c>
      <c r="L466" s="179">
        <f>'Energy consumption (raw)'!K416*Lists!$H$84</f>
        <v>0</v>
      </c>
      <c r="M466" s="179">
        <f>'Energy consumption (raw)'!L416*Lists!$H$84</f>
        <v>0</v>
      </c>
      <c r="N466" s="179">
        <f>'Energy consumption (raw)'!M416*Lists!$H$84</f>
        <v>0</v>
      </c>
      <c r="O466" s="178">
        <f t="shared" si="69"/>
        <v>0</v>
      </c>
      <c r="P466">
        <f>'Energy consumption (raw)'!N416*Lists!$H$85</f>
        <v>0</v>
      </c>
      <c r="Q466">
        <f>'Energy consumption (raw)'!O416*Lists!$H$86</f>
        <v>0</v>
      </c>
      <c r="R466">
        <f>'Energy consumption (raw)'!P416*Lists!$H$87</f>
        <v>0</v>
      </c>
      <c r="S466">
        <f>'Energy consumption (raw)'!Q416*Lists!$H$88</f>
        <v>0</v>
      </c>
      <c r="T466">
        <f>'Energy consumption (raw)'!R416*Lists!$H$89</f>
        <v>0</v>
      </c>
      <c r="U466">
        <f>'Energy consumption (raw)'!S416*Lists!$H$90</f>
        <v>0</v>
      </c>
      <c r="V466">
        <f>'Energy consumption (raw)'!T416*Lists!$H$91</f>
        <v>0</v>
      </c>
      <c r="W466">
        <f>'Energy consumption (raw)'!U416*Lists!$H$92</f>
        <v>0</v>
      </c>
      <c r="X466">
        <f>'Energy consumption (raw)'!V416*Lists!$H$93</f>
        <v>0</v>
      </c>
      <c r="Y466">
        <f>'Energy consumption (raw)'!W416*Lists!$H$94</f>
        <v>0</v>
      </c>
      <c r="Z466">
        <f>'Energy consumption (raw)'!X416*Lists!$H$96*1000000</f>
        <v>0</v>
      </c>
      <c r="AA466">
        <f>'Energy consumption (raw)'!Y416*Lists!$H$97</f>
        <v>0</v>
      </c>
      <c r="AB466">
        <f>'Energy consumption (raw)'!Z416*Lists!$H$96</f>
        <v>0</v>
      </c>
      <c r="AC466">
        <f>'Energy consumption (raw)'!AA416*Lists!$H$98</f>
        <v>0</v>
      </c>
      <c r="AD466">
        <f>'Energy consumption (raw)'!AB416*Lists!$H$99</f>
        <v>0</v>
      </c>
      <c r="AE466">
        <f>'Energy consumption (raw)'!AC416*Lists!$H$101</f>
        <v>0</v>
      </c>
      <c r="AF466">
        <f>'Energy consumption (raw)'!AD416*Lists!$H$101</f>
        <v>0</v>
      </c>
      <c r="AG466">
        <f>'Energy consumption (raw)'!AE416*Lists!$H$101</f>
        <v>0</v>
      </c>
      <c r="AH466">
        <f>'Energy consumption (raw)'!AF416*Lists!$H$100</f>
        <v>0</v>
      </c>
      <c r="AI466" s="167">
        <f t="shared" si="70"/>
        <v>1954</v>
      </c>
      <c r="AJ466" s="179">
        <f>'Energy consumption (raw)'!AG416</f>
        <v>1954</v>
      </c>
      <c r="AK466" s="179">
        <f>'Energy consumption (raw)'!AH416</f>
        <v>1954</v>
      </c>
      <c r="AL466">
        <f>IF(ROUND(AI466,-3)=ROUND('Energy consumption (raw)'!AG416,-3),1,0)</f>
        <v>1</v>
      </c>
      <c r="AM466" s="179" t="str">
        <f>'Energy consumption (raw)'!AJ416</f>
        <v>4. Quang Ninh</v>
      </c>
      <c r="AN466">
        <f>VLOOKUP(AM466,Lists!$F$9:$G$71,2,FALSE)</f>
        <v>1</v>
      </c>
    </row>
    <row r="467" spans="2:40" x14ac:dyDescent="0.25">
      <c r="B467" s="65" t="str">
        <f t="shared" si="68"/>
        <v>Industry315</v>
      </c>
      <c r="C467" s="179">
        <f>'Energy consumption (raw)'!B417</f>
        <v>315</v>
      </c>
      <c r="D467" s="179">
        <f>'Energy consumption (raw)'!C417</f>
        <v>0</v>
      </c>
      <c r="E467" s="179">
        <f>'Energy consumption (raw)'!D417</f>
        <v>0</v>
      </c>
      <c r="F467" s="179" t="str">
        <f>'Energy consumption (raw)'!E417</f>
        <v>Công nghiệp</v>
      </c>
      <c r="G467" s="179" t="str">
        <f>'Energy consumption (raw)'!F417</f>
        <v>Sản xuất vật liệu xây dựng từ đất sét</v>
      </c>
      <c r="H467" s="179" t="str">
        <f>'Energy consumption (raw)'!G417</f>
        <v>Industry</v>
      </c>
      <c r="I467" s="179" t="str">
        <f>'Energy consumption (raw)'!I417</f>
        <v>23 Manufacture of other non-metallic mineral products</v>
      </c>
      <c r="J467" s="179" t="str">
        <f>INDEX(Sector!$E$6:$E$46,MATCH('Energy consumption (toe)'!I467,Sector!$B$6:$B$46,FALSE))</f>
        <v>Manufacture of other non-metallic mineral products</v>
      </c>
      <c r="K467" s="179">
        <f>IFERROR('Energy consumption (raw)'!J417*Lists!$H$84,)</f>
        <v>0</v>
      </c>
      <c r="L467" s="179">
        <f>'Energy consumption (raw)'!K417*Lists!$H$84</f>
        <v>404.87671940000001</v>
      </c>
      <c r="M467" s="179">
        <f>'Energy consumption (raw)'!L417*Lists!$H$84</f>
        <v>0</v>
      </c>
      <c r="N467" s="179">
        <f>'Energy consumption (raw)'!M417*Lists!$H$84</f>
        <v>0</v>
      </c>
      <c r="O467" s="178">
        <f t="shared" si="69"/>
        <v>404.87671940000001</v>
      </c>
      <c r="P467">
        <f>'Energy consumption (raw)'!N417*Lists!$H$85</f>
        <v>29340.499999999996</v>
      </c>
      <c r="Q467">
        <f>'Energy consumption (raw)'!O417*Lists!$H$86</f>
        <v>0</v>
      </c>
      <c r="R467">
        <f>'Energy consumption (raw)'!P417*Lists!$H$87</f>
        <v>0</v>
      </c>
      <c r="S467">
        <f>'Energy consumption (raw)'!Q417*Lists!$H$88</f>
        <v>0</v>
      </c>
      <c r="T467">
        <f>'Energy consumption (raw)'!R417*Lists!$H$89</f>
        <v>0</v>
      </c>
      <c r="U467">
        <f>'Energy consumption (raw)'!S417*Lists!$H$90</f>
        <v>135.99520000000001</v>
      </c>
      <c r="V467">
        <f>'Energy consumption (raw)'!T417*Lists!$H$91</f>
        <v>0</v>
      </c>
      <c r="W467">
        <f>'Energy consumption (raw)'!U417*Lists!$H$92</f>
        <v>0</v>
      </c>
      <c r="X467">
        <f>'Energy consumption (raw)'!V417*Lists!$H$93</f>
        <v>0</v>
      </c>
      <c r="Y467">
        <f>'Energy consumption (raw)'!W417*Lists!$H$94</f>
        <v>0</v>
      </c>
      <c r="Z467">
        <f>'Energy consumption (raw)'!X417*Lists!$H$96*1000000</f>
        <v>0</v>
      </c>
      <c r="AA467">
        <f>'Energy consumption (raw)'!Y417*Lists!$H$97</f>
        <v>0</v>
      </c>
      <c r="AB467">
        <f>'Energy consumption (raw)'!Z417*Lists!$H$96</f>
        <v>0</v>
      </c>
      <c r="AC467">
        <f>'Energy consumption (raw)'!AA417*Lists!$H$98</f>
        <v>0</v>
      </c>
      <c r="AD467">
        <f>'Energy consumption (raw)'!AB417*Lists!$H$99</f>
        <v>0</v>
      </c>
      <c r="AE467">
        <f>'Energy consumption (raw)'!AC417*Lists!$H$101</f>
        <v>0</v>
      </c>
      <c r="AF467">
        <f>'Energy consumption (raw)'!AD417*Lists!$H$101</f>
        <v>0</v>
      </c>
      <c r="AG467">
        <f>'Energy consumption (raw)'!AE417*Lists!$H$101</f>
        <v>0</v>
      </c>
      <c r="AH467">
        <f>'Energy consumption (raw)'!AF417*Lists!$H$100</f>
        <v>0</v>
      </c>
      <c r="AI467" s="167">
        <f t="shared" si="70"/>
        <v>29881.371919399997</v>
      </c>
      <c r="AJ467" s="179">
        <f>'Energy consumption (raw)'!AG417</f>
        <v>29881.371919399997</v>
      </c>
      <c r="AK467" s="179">
        <f>'Energy consumption (raw)'!AH417</f>
        <v>17153</v>
      </c>
      <c r="AL467">
        <f>IF(ROUND(AI467,-3)=ROUND('Energy consumption (raw)'!AG417,-3),1,0)</f>
        <v>1</v>
      </c>
      <c r="AM467" s="179" t="str">
        <f>'Energy consumption (raw)'!AJ417</f>
        <v>4. Quang Ninh</v>
      </c>
      <c r="AN467">
        <f>VLOOKUP(AM467,Lists!$F$9:$G$71,2,FALSE)</f>
        <v>1</v>
      </c>
    </row>
    <row r="468" spans="2:40" x14ac:dyDescent="0.25">
      <c r="B468" s="65" t="str">
        <f t="shared" si="68"/>
        <v>Industry316</v>
      </c>
      <c r="C468" s="179">
        <f>'Energy consumption (raw)'!B418</f>
        <v>316</v>
      </c>
      <c r="D468" s="179">
        <f>'Energy consumption (raw)'!C418</f>
        <v>0</v>
      </c>
      <c r="E468" s="179">
        <f>'Energy consumption (raw)'!D418</f>
        <v>0</v>
      </c>
      <c r="F468" s="179" t="str">
        <f>'Energy consumption (raw)'!E418</f>
        <v>Công nghiệp</v>
      </c>
      <c r="G468" s="179" t="str">
        <f>'Energy consumption (raw)'!F418</f>
        <v>Sản xuất vật liệu xây dựng từ đất sét</v>
      </c>
      <c r="H468" s="179" t="str">
        <f>'Energy consumption (raw)'!G418</f>
        <v>Industry</v>
      </c>
      <c r="I468" s="179" t="str">
        <f>'Energy consumption (raw)'!I418</f>
        <v>23 Manufacture of other non-metallic mineral products</v>
      </c>
      <c r="J468" s="179" t="str">
        <f>INDEX(Sector!$E$6:$E$46,MATCH('Energy consumption (toe)'!I468,Sector!$B$6:$B$46,FALSE))</f>
        <v>Manufacture of other non-metallic mineral products</v>
      </c>
      <c r="K468" s="179">
        <f>IFERROR('Energy consumption (raw)'!J418*Lists!$H$84,)</f>
        <v>0</v>
      </c>
      <c r="L468" s="179">
        <f>'Energy consumption (raw)'!K418*Lists!$H$84</f>
        <v>1326.6399228</v>
      </c>
      <c r="M468" s="179">
        <f>'Energy consumption (raw)'!L418*Lists!$H$84</f>
        <v>0</v>
      </c>
      <c r="N468" s="179">
        <f>'Energy consumption (raw)'!M418*Lists!$H$84</f>
        <v>0</v>
      </c>
      <c r="O468" s="178">
        <f t="shared" si="69"/>
        <v>1326.6399228</v>
      </c>
      <c r="P468">
        <f>'Energy consumption (raw)'!N418*Lists!$H$85</f>
        <v>4736.8999999999996</v>
      </c>
      <c r="Q468">
        <f>'Energy consumption (raw)'!O418*Lists!$H$86</f>
        <v>0</v>
      </c>
      <c r="R468">
        <f>'Energy consumption (raw)'!P418*Lists!$H$87</f>
        <v>0</v>
      </c>
      <c r="S468">
        <f>'Energy consumption (raw)'!Q418*Lists!$H$88</f>
        <v>0</v>
      </c>
      <c r="T468">
        <f>'Energy consumption (raw)'!R418*Lists!$H$89</f>
        <v>0</v>
      </c>
      <c r="U468">
        <f>'Energy consumption (raw)'!S418*Lists!$H$90</f>
        <v>0</v>
      </c>
      <c r="V468">
        <f>'Energy consumption (raw)'!T418*Lists!$H$91</f>
        <v>0</v>
      </c>
      <c r="W468">
        <f>'Energy consumption (raw)'!U418*Lists!$H$92</f>
        <v>0</v>
      </c>
      <c r="X468">
        <f>'Energy consumption (raw)'!V418*Lists!$H$93</f>
        <v>0</v>
      </c>
      <c r="Y468">
        <f>'Energy consumption (raw)'!W418*Lists!$H$94</f>
        <v>0</v>
      </c>
      <c r="Z468">
        <f>'Energy consumption (raw)'!X418*Lists!$H$96*1000000</f>
        <v>0</v>
      </c>
      <c r="AA468">
        <f>'Energy consumption (raw)'!Y418*Lists!$H$97</f>
        <v>0</v>
      </c>
      <c r="AB468">
        <f>'Energy consumption (raw)'!Z418*Lists!$H$96</f>
        <v>0</v>
      </c>
      <c r="AC468">
        <f>'Energy consumption (raw)'!AA418*Lists!$H$98</f>
        <v>0</v>
      </c>
      <c r="AD468">
        <f>'Energy consumption (raw)'!AB418*Lists!$H$99</f>
        <v>0</v>
      </c>
      <c r="AE468">
        <f>'Energy consumption (raw)'!AC418*Lists!$H$101</f>
        <v>0</v>
      </c>
      <c r="AF468">
        <f>'Energy consumption (raw)'!AD418*Lists!$H$101</f>
        <v>0</v>
      </c>
      <c r="AG468">
        <f>'Energy consumption (raw)'!AE418*Lists!$H$101</f>
        <v>0</v>
      </c>
      <c r="AH468">
        <f>'Energy consumption (raw)'!AF418*Lists!$H$100</f>
        <v>0</v>
      </c>
      <c r="AI468" s="167">
        <f t="shared" si="70"/>
        <v>6063.5399227999997</v>
      </c>
      <c r="AJ468" s="179">
        <f>'Energy consumption (raw)'!AG418</f>
        <v>6063.5399227999997</v>
      </c>
      <c r="AK468" s="179">
        <f>'Energy consumption (raw)'!AH418</f>
        <v>4959</v>
      </c>
      <c r="AL468">
        <f>IF(ROUND(AI468,-3)=ROUND('Energy consumption (raw)'!AG418,-3),1,0)</f>
        <v>1</v>
      </c>
      <c r="AM468" s="179" t="str">
        <f>'Energy consumption (raw)'!AJ418</f>
        <v>4. Quang Ninh</v>
      </c>
      <c r="AN468">
        <f>VLOOKUP(AM468,Lists!$F$9:$G$71,2,FALSE)</f>
        <v>1</v>
      </c>
    </row>
    <row r="469" spans="2:40" x14ac:dyDescent="0.25">
      <c r="B469" s="65" t="str">
        <f t="shared" si="68"/>
        <v>Industry317</v>
      </c>
      <c r="C469" s="179">
        <f>'Energy consumption (raw)'!B419</f>
        <v>317</v>
      </c>
      <c r="D469" s="179">
        <f>'Energy consumption (raw)'!C419</f>
        <v>0</v>
      </c>
      <c r="E469" s="179">
        <f>'Energy consumption (raw)'!D419</f>
        <v>0</v>
      </c>
      <c r="F469" s="179" t="str">
        <f>'Energy consumption (raw)'!E419</f>
        <v>Công nghiệp</v>
      </c>
      <c r="G469" s="179" t="str">
        <f>'Energy consumption (raw)'!F419</f>
        <v>Sản xuất vật liệu xây dựng từ đất sét</v>
      </c>
      <c r="H469" s="179" t="str">
        <f>'Energy consumption (raw)'!G419</f>
        <v>Industry</v>
      </c>
      <c r="I469" s="179" t="str">
        <f>'Energy consumption (raw)'!I419</f>
        <v>23 Manufacture of other non-metallic mineral products</v>
      </c>
      <c r="J469" s="179" t="str">
        <f>INDEX(Sector!$E$6:$E$46,MATCH('Energy consumption (toe)'!I469,Sector!$B$6:$B$46,FALSE))</f>
        <v>Manufacture of other non-metallic mineral products</v>
      </c>
      <c r="K469" s="179">
        <f>IFERROR('Energy consumption (raw)'!J419*Lists!$H$84,)</f>
        <v>1158.7525734000001</v>
      </c>
      <c r="L469" s="179">
        <f>'Energy consumption (raw)'!K419*Lists!$H$84</f>
        <v>1158.7525734000001</v>
      </c>
      <c r="M469" s="179">
        <f>'Energy consumption (raw)'!L419*Lists!$H$84</f>
        <v>0</v>
      </c>
      <c r="N469" s="179">
        <f>'Energy consumption (raw)'!M419*Lists!$H$84</f>
        <v>0</v>
      </c>
      <c r="O469" s="178">
        <f t="shared" si="69"/>
        <v>1158.7525734000001</v>
      </c>
      <c r="P469">
        <f>'Energy consumption (raw)'!N419*Lists!$H$85</f>
        <v>0</v>
      </c>
      <c r="Q469">
        <f>'Energy consumption (raw)'!O419*Lists!$H$86</f>
        <v>0</v>
      </c>
      <c r="R469">
        <f>'Energy consumption (raw)'!P419*Lists!$H$87</f>
        <v>0</v>
      </c>
      <c r="S469">
        <f>'Energy consumption (raw)'!Q419*Lists!$H$88</f>
        <v>0</v>
      </c>
      <c r="T469">
        <f>'Energy consumption (raw)'!R419*Lists!$H$89</f>
        <v>0</v>
      </c>
      <c r="U469">
        <f>'Energy consumption (raw)'!S419*Lists!$H$90</f>
        <v>0</v>
      </c>
      <c r="V469">
        <f>'Energy consumption (raw)'!T419*Lists!$H$91</f>
        <v>0</v>
      </c>
      <c r="W469">
        <f>'Energy consumption (raw)'!U419*Lists!$H$92</f>
        <v>0</v>
      </c>
      <c r="X469">
        <f>'Energy consumption (raw)'!V419*Lists!$H$93</f>
        <v>0</v>
      </c>
      <c r="Y469">
        <f>'Energy consumption (raw)'!W419*Lists!$H$94</f>
        <v>0</v>
      </c>
      <c r="Z469">
        <f>'Energy consumption (raw)'!X419*Lists!$H$96*1000000</f>
        <v>0</v>
      </c>
      <c r="AA469">
        <f>'Energy consumption (raw)'!Y419*Lists!$H$97</f>
        <v>0</v>
      </c>
      <c r="AB469">
        <f>'Energy consumption (raw)'!Z419*Lists!$H$96</f>
        <v>0</v>
      </c>
      <c r="AC469">
        <f>'Energy consumption (raw)'!AA419*Lists!$H$98</f>
        <v>0</v>
      </c>
      <c r="AD469">
        <f>'Energy consumption (raw)'!AB419*Lists!$H$99</f>
        <v>0</v>
      </c>
      <c r="AE469">
        <f>'Energy consumption (raw)'!AC419*Lists!$H$101</f>
        <v>0</v>
      </c>
      <c r="AF469">
        <f>'Energy consumption (raw)'!AD419*Lists!$H$101</f>
        <v>0</v>
      </c>
      <c r="AG469">
        <f>'Energy consumption (raw)'!AE419*Lists!$H$101</f>
        <v>0</v>
      </c>
      <c r="AH469">
        <f>'Energy consumption (raw)'!AF419*Lists!$H$100</f>
        <v>0</v>
      </c>
      <c r="AI469" s="167">
        <f t="shared" si="70"/>
        <v>1158.7525734000001</v>
      </c>
      <c r="AJ469" s="179">
        <f>'Energy consumption (raw)'!AG419</f>
        <v>1158.7525734000001</v>
      </c>
      <c r="AK469" s="179">
        <f>'Energy consumption (raw)'!AH419</f>
        <v>1241</v>
      </c>
      <c r="AL469">
        <f>IF(ROUND(AI469,-3)=ROUND('Energy consumption (raw)'!AG419,-3),1,0)</f>
        <v>1</v>
      </c>
      <c r="AM469" s="179" t="str">
        <f>'Energy consumption (raw)'!AJ419</f>
        <v>4. Quang Ninh</v>
      </c>
      <c r="AN469">
        <f>VLOOKUP(AM469,Lists!$F$9:$G$71,2,FALSE)</f>
        <v>1</v>
      </c>
    </row>
    <row r="470" spans="2:40" x14ac:dyDescent="0.25">
      <c r="B470" s="65" t="str">
        <f t="shared" si="68"/>
        <v>Industry318</v>
      </c>
      <c r="C470" s="179">
        <f>'Energy consumption (raw)'!B420</f>
        <v>318</v>
      </c>
      <c r="D470" s="179">
        <f>'Energy consumption (raw)'!C420</f>
        <v>0</v>
      </c>
      <c r="E470" s="179">
        <f>'Energy consumption (raw)'!D420</f>
        <v>0</v>
      </c>
      <c r="F470" s="179" t="str">
        <f>'Energy consumption (raw)'!E420</f>
        <v>Công nghiệp</v>
      </c>
      <c r="G470" s="179" t="str">
        <f>'Energy consumption (raw)'!F420</f>
        <v>Sản xuất vật liệu xây dựng từ đất sét</v>
      </c>
      <c r="H470" s="179" t="str">
        <f>'Energy consumption (raw)'!G420</f>
        <v>Industry</v>
      </c>
      <c r="I470" s="179" t="str">
        <f>'Energy consumption (raw)'!I420</f>
        <v>23 Manufacture of other non-metallic mineral products</v>
      </c>
      <c r="J470" s="179" t="str">
        <f>INDEX(Sector!$E$6:$E$46,MATCH('Energy consumption (toe)'!I470,Sector!$B$6:$B$46,FALSE))</f>
        <v>Manufacture of other non-metallic mineral products</v>
      </c>
      <c r="K470" s="179">
        <f>IFERROR('Energy consumption (raw)'!J420*Lists!$H$84,)</f>
        <v>1267.5214208</v>
      </c>
      <c r="L470" s="179">
        <f>'Energy consumption (raw)'!K420*Lists!$H$84</f>
        <v>819.8718156000001</v>
      </c>
      <c r="M470" s="179">
        <f>'Energy consumption (raw)'!L420*Lists!$H$84</f>
        <v>0</v>
      </c>
      <c r="N470" s="179">
        <f>'Energy consumption (raw)'!M420*Lists!$H$84</f>
        <v>0</v>
      </c>
      <c r="O470" s="178">
        <f t="shared" si="69"/>
        <v>819.8718156000001</v>
      </c>
      <c r="P470">
        <f>'Energy consumption (raw)'!N420*Lists!$H$85</f>
        <v>0</v>
      </c>
      <c r="Q470">
        <f>'Energy consumption (raw)'!O420*Lists!$H$86</f>
        <v>0</v>
      </c>
      <c r="R470">
        <f>'Energy consumption (raw)'!P420*Lists!$H$87</f>
        <v>0</v>
      </c>
      <c r="S470">
        <f>'Energy consumption (raw)'!Q420*Lists!$H$88</f>
        <v>0</v>
      </c>
      <c r="T470">
        <f>'Energy consumption (raw)'!R420*Lists!$H$89</f>
        <v>0</v>
      </c>
      <c r="U470">
        <f>'Energy consumption (raw)'!S420*Lists!$H$90</f>
        <v>0</v>
      </c>
      <c r="V470">
        <f>'Energy consumption (raw)'!T420*Lists!$H$91</f>
        <v>806.85</v>
      </c>
      <c r="W470">
        <f>'Energy consumption (raw)'!U420*Lists!$H$92</f>
        <v>0</v>
      </c>
      <c r="X470">
        <f>'Energy consumption (raw)'!V420*Lists!$H$93</f>
        <v>0</v>
      </c>
      <c r="Y470">
        <f>'Energy consumption (raw)'!W420*Lists!$H$94</f>
        <v>5.42903</v>
      </c>
      <c r="Z470">
        <f>'Energy consumption (raw)'!X420*Lists!$H$96*1000000</f>
        <v>0</v>
      </c>
      <c r="AA470">
        <f>'Energy consumption (raw)'!Y420*Lists!$H$97</f>
        <v>0</v>
      </c>
      <c r="AB470">
        <f>'Energy consumption (raw)'!Z420*Lists!$H$96</f>
        <v>0</v>
      </c>
      <c r="AC470">
        <f>'Energy consumption (raw)'!AA420*Lists!$H$98</f>
        <v>0</v>
      </c>
      <c r="AD470">
        <f>'Energy consumption (raw)'!AB420*Lists!$H$99</f>
        <v>0</v>
      </c>
      <c r="AE470">
        <f>'Energy consumption (raw)'!AC420*Lists!$H$101</f>
        <v>0</v>
      </c>
      <c r="AF470">
        <f>'Energy consumption (raw)'!AD420*Lists!$H$101</f>
        <v>0</v>
      </c>
      <c r="AG470">
        <f>'Energy consumption (raw)'!AE420*Lists!$H$101</f>
        <v>0</v>
      </c>
      <c r="AH470">
        <f>'Energy consumption (raw)'!AF420*Lists!$H$100</f>
        <v>0</v>
      </c>
      <c r="AI470" s="167">
        <f t="shared" si="70"/>
        <v>1632.1508456000001</v>
      </c>
      <c r="AJ470" s="179">
        <f>'Energy consumption (raw)'!AG420</f>
        <v>1632.1508456000001</v>
      </c>
      <c r="AK470" s="179">
        <f>'Energy consumption (raw)'!AH420</f>
        <v>2309</v>
      </c>
      <c r="AL470">
        <f>IF(ROUND(AI470,-3)=ROUND('Energy consumption (raw)'!AG420,-3),1,0)</f>
        <v>1</v>
      </c>
      <c r="AM470" s="179" t="str">
        <f>'Energy consumption (raw)'!AJ420</f>
        <v>4. Quang Ninh</v>
      </c>
      <c r="AN470">
        <f>VLOOKUP(AM470,Lists!$F$9:$G$71,2,FALSE)</f>
        <v>1</v>
      </c>
    </row>
    <row r="471" spans="2:40" x14ac:dyDescent="0.25">
      <c r="B471" s="65" t="str">
        <f t="shared" si="68"/>
        <v>Industry319</v>
      </c>
      <c r="C471" s="179">
        <f>'Energy consumption (raw)'!B421</f>
        <v>319</v>
      </c>
      <c r="D471" s="179">
        <f>'Energy consumption (raw)'!C421</f>
        <v>0</v>
      </c>
      <c r="E471" s="179">
        <f>'Energy consumption (raw)'!D421</f>
        <v>0</v>
      </c>
      <c r="F471" s="179" t="str">
        <f>'Energy consumption (raw)'!E421</f>
        <v>Công nghiệp</v>
      </c>
      <c r="G471" s="179" t="str">
        <f>'Energy consumption (raw)'!F421</f>
        <v>Sản xuất vật liệu xây dựng từ đất sét</v>
      </c>
      <c r="H471" s="179" t="str">
        <f>'Energy consumption (raw)'!G421</f>
        <v>Industry</v>
      </c>
      <c r="I471" s="179" t="str">
        <f>'Energy consumption (raw)'!I421</f>
        <v>23 Manufacture of other non-metallic mineral products</v>
      </c>
      <c r="J471" s="179" t="str">
        <f>INDEX(Sector!$E$6:$E$46,MATCH('Energy consumption (toe)'!I471,Sector!$B$6:$B$46,FALSE))</f>
        <v>Manufacture of other non-metallic mineral products</v>
      </c>
      <c r="K471" s="179">
        <f>IFERROR('Energy consumption (raw)'!J421*Lists!$H$84,)</f>
        <v>595.47826320000001</v>
      </c>
      <c r="L471" s="179">
        <f>'Energy consumption (raw)'!K421*Lists!$H$84</f>
        <v>595.47826320000001</v>
      </c>
      <c r="M471" s="179">
        <f>'Energy consumption (raw)'!L421*Lists!$H$84</f>
        <v>0</v>
      </c>
      <c r="N471" s="179">
        <f>'Energy consumption (raw)'!M421*Lists!$H$84</f>
        <v>0</v>
      </c>
      <c r="O471" s="178">
        <f t="shared" si="69"/>
        <v>595.47826320000001</v>
      </c>
      <c r="P471">
        <f>'Energy consumption (raw)'!N421*Lists!$H$85</f>
        <v>1908.8999999999999</v>
      </c>
      <c r="Q471">
        <f>'Energy consumption (raw)'!O421*Lists!$H$86</f>
        <v>0</v>
      </c>
      <c r="R471">
        <f>'Energy consumption (raw)'!P421*Lists!$H$87</f>
        <v>0</v>
      </c>
      <c r="S471">
        <f>'Energy consumption (raw)'!Q421*Lists!$H$88</f>
        <v>0</v>
      </c>
      <c r="T471">
        <f>'Energy consumption (raw)'!R421*Lists!$H$89</f>
        <v>0</v>
      </c>
      <c r="U471">
        <f>'Energy consumption (raw)'!S421*Lists!$H$90</f>
        <v>2.904E-2</v>
      </c>
      <c r="V471">
        <f>'Energy consumption (raw)'!T421*Lists!$H$91</f>
        <v>0</v>
      </c>
      <c r="W471">
        <f>'Energy consumption (raw)'!U421*Lists!$H$92</f>
        <v>1.5321999999999998E-3</v>
      </c>
      <c r="X471">
        <f>'Energy consumption (raw)'!V421*Lists!$H$93</f>
        <v>0</v>
      </c>
      <c r="Y471">
        <f>'Energy consumption (raw)'!W421*Lists!$H$94</f>
        <v>0</v>
      </c>
      <c r="Z471">
        <f>'Energy consumption (raw)'!X421*Lists!$H$96*1000000</f>
        <v>0</v>
      </c>
      <c r="AA471">
        <f>'Energy consumption (raw)'!Y421*Lists!$H$97</f>
        <v>0</v>
      </c>
      <c r="AB471">
        <f>'Energy consumption (raw)'!Z421*Lists!$H$96</f>
        <v>0</v>
      </c>
      <c r="AC471">
        <f>'Energy consumption (raw)'!AA421*Lists!$H$98</f>
        <v>0</v>
      </c>
      <c r="AD471">
        <f>'Energy consumption (raw)'!AB421*Lists!$H$99</f>
        <v>0</v>
      </c>
      <c r="AE471">
        <f>'Energy consumption (raw)'!AC421*Lists!$H$101</f>
        <v>0</v>
      </c>
      <c r="AF471">
        <f>'Energy consumption (raw)'!AD421*Lists!$H$101</f>
        <v>0</v>
      </c>
      <c r="AG471">
        <f>'Energy consumption (raw)'!AE421*Lists!$H$101</f>
        <v>0</v>
      </c>
      <c r="AH471">
        <f>'Energy consumption (raw)'!AF421*Lists!$H$100</f>
        <v>0</v>
      </c>
      <c r="AI471" s="167">
        <f t="shared" si="70"/>
        <v>2504.4088353999996</v>
      </c>
      <c r="AJ471" s="179">
        <f>'Energy consumption (raw)'!AG421</f>
        <v>2504.4088353999996</v>
      </c>
      <c r="AK471" s="179">
        <f>'Energy consumption (raw)'!AH421</f>
        <v>2539</v>
      </c>
      <c r="AL471">
        <f>IF(ROUND(AI471,-3)=ROUND('Energy consumption (raw)'!AG421,-3),1,0)</f>
        <v>1</v>
      </c>
      <c r="AM471" s="179" t="str">
        <f>'Energy consumption (raw)'!AJ421</f>
        <v>4. Quang Ninh</v>
      </c>
      <c r="AN471">
        <f>VLOOKUP(AM471,Lists!$F$9:$G$71,2,FALSE)</f>
        <v>1</v>
      </c>
    </row>
    <row r="472" spans="2:40" x14ac:dyDescent="0.25">
      <c r="B472" s="65" t="str">
        <f t="shared" si="68"/>
        <v>Industry320</v>
      </c>
      <c r="C472" s="179">
        <f>'Energy consumption (raw)'!B422</f>
        <v>320</v>
      </c>
      <c r="D472" s="179">
        <f>'Energy consumption (raw)'!C422</f>
        <v>0</v>
      </c>
      <c r="E472" s="179">
        <f>'Energy consumption (raw)'!D422</f>
        <v>0</v>
      </c>
      <c r="F472" s="179" t="str">
        <f>'Energy consumption (raw)'!E422</f>
        <v>Công nghiệp</v>
      </c>
      <c r="G472" s="179" t="str">
        <f>'Energy consumption (raw)'!F422</f>
        <v>Sản xuất vật liệu xây dựng từ đất sét</v>
      </c>
      <c r="H472" s="179" t="str">
        <f>'Energy consumption (raw)'!G422</f>
        <v>Industry</v>
      </c>
      <c r="I472" s="179" t="str">
        <f>'Energy consumption (raw)'!I422</f>
        <v>23 Manufacture of other non-metallic mineral products</v>
      </c>
      <c r="J472" s="179" t="str">
        <f>INDEX(Sector!$E$6:$E$46,MATCH('Energy consumption (toe)'!I472,Sector!$B$6:$B$46,FALSE))</f>
        <v>Manufacture of other non-metallic mineral products</v>
      </c>
      <c r="K472" s="179">
        <f>IFERROR('Energy consumption (raw)'!J422*Lists!$H$84,)</f>
        <v>0</v>
      </c>
      <c r="L472" s="179">
        <f>'Energy consumption (raw)'!K422*Lists!$H$84</f>
        <v>3078.2850000000003</v>
      </c>
      <c r="M472" s="179">
        <f>'Energy consumption (raw)'!L422*Lists!$H$84</f>
        <v>0</v>
      </c>
      <c r="N472" s="179">
        <f>'Energy consumption (raw)'!M422*Lists!$H$84</f>
        <v>0</v>
      </c>
      <c r="O472" s="178">
        <f t="shared" si="69"/>
        <v>3078.2850000000003</v>
      </c>
      <c r="P472">
        <f>'Energy consumption (raw)'!N422*Lists!$H$85</f>
        <v>13122.9</v>
      </c>
      <c r="Q472">
        <f>'Energy consumption (raw)'!O422*Lists!$H$86</f>
        <v>0</v>
      </c>
      <c r="R472">
        <f>'Energy consumption (raw)'!P422*Lists!$H$87</f>
        <v>0</v>
      </c>
      <c r="S472">
        <f>'Energy consumption (raw)'!Q422*Lists!$H$88</f>
        <v>0</v>
      </c>
      <c r="T472">
        <f>'Energy consumption (raw)'!R422*Lists!$H$89</f>
        <v>68.034000000000006</v>
      </c>
      <c r="U472">
        <f>'Energy consumption (raw)'!S422*Lists!$H$90</f>
        <v>0</v>
      </c>
      <c r="V472">
        <f>'Energy consumption (raw)'!T422*Lists!$H$91</f>
        <v>0</v>
      </c>
      <c r="W472">
        <f>'Energy consumption (raw)'!U422*Lists!$H$92</f>
        <v>0</v>
      </c>
      <c r="X472">
        <f>'Energy consumption (raw)'!V422*Lists!$H$93</f>
        <v>0</v>
      </c>
      <c r="Y472">
        <f>'Energy consumption (raw)'!W422*Lists!$H$94</f>
        <v>0</v>
      </c>
      <c r="Z472">
        <f>'Energy consumption (raw)'!X422*Lists!$H$96*1000000</f>
        <v>0</v>
      </c>
      <c r="AA472">
        <f>'Energy consumption (raw)'!Y422*Lists!$H$97</f>
        <v>0</v>
      </c>
      <c r="AB472">
        <f>'Energy consumption (raw)'!Z422*Lists!$H$96</f>
        <v>0</v>
      </c>
      <c r="AC472">
        <f>'Energy consumption (raw)'!AA422*Lists!$H$98</f>
        <v>0</v>
      </c>
      <c r="AD472">
        <f>'Energy consumption (raw)'!AB422*Lists!$H$99</f>
        <v>0</v>
      </c>
      <c r="AE472">
        <f>'Energy consumption (raw)'!AC422*Lists!$H$101</f>
        <v>0</v>
      </c>
      <c r="AF472">
        <f>'Energy consumption (raw)'!AD422*Lists!$H$101</f>
        <v>0</v>
      </c>
      <c r="AG472">
        <f>'Energy consumption (raw)'!AE422*Lists!$H$101</f>
        <v>0</v>
      </c>
      <c r="AH472">
        <f>'Energy consumption (raw)'!AF422*Lists!$H$100</f>
        <v>0</v>
      </c>
      <c r="AI472" s="167">
        <f t="shared" si="70"/>
        <v>16269.218999999999</v>
      </c>
      <c r="AJ472" s="179">
        <f>'Energy consumption (raw)'!AG422</f>
        <v>16269.218999999999</v>
      </c>
      <c r="AK472" s="179">
        <f>'Energy consumption (raw)'!AH422</f>
        <v>16269</v>
      </c>
      <c r="AL472">
        <f>IF(ROUND(AI472,-3)=ROUND('Energy consumption (raw)'!AG422,-3),1,0)</f>
        <v>1</v>
      </c>
      <c r="AM472" s="179" t="str">
        <f>'Energy consumption (raw)'!AJ422</f>
        <v>4. Quang Ninh</v>
      </c>
      <c r="AN472">
        <f>VLOOKUP(AM472,Lists!$F$9:$G$71,2,FALSE)</f>
        <v>1</v>
      </c>
    </row>
    <row r="473" spans="2:40" x14ac:dyDescent="0.25">
      <c r="B473" s="65" t="str">
        <f t="shared" si="68"/>
        <v>Industry321</v>
      </c>
      <c r="C473" s="179">
        <f>'Energy consumption (raw)'!B423</f>
        <v>321</v>
      </c>
      <c r="D473" s="179">
        <f>'Energy consumption (raw)'!C423</f>
        <v>0</v>
      </c>
      <c r="E473" s="179">
        <f>'Energy consumption (raw)'!D423</f>
        <v>0</v>
      </c>
      <c r="F473" s="179" t="str">
        <f>'Energy consumption (raw)'!E423</f>
        <v>Công nghiệp</v>
      </c>
      <c r="G473" s="179" t="str">
        <f>'Energy consumption (raw)'!F423</f>
        <v>Sản xuất vật liệu xây dựng từ đất sét</v>
      </c>
      <c r="H473" s="179" t="str">
        <f>'Energy consumption (raw)'!G423</f>
        <v>Industry</v>
      </c>
      <c r="I473" s="179" t="str">
        <f>'Energy consumption (raw)'!I423</f>
        <v>23 Manufacture of other non-metallic mineral products</v>
      </c>
      <c r="J473" s="179" t="str">
        <f>INDEX(Sector!$E$6:$E$46,MATCH('Energy consumption (toe)'!I473,Sector!$B$6:$B$46,FALSE))</f>
        <v>Manufacture of other non-metallic mineral products</v>
      </c>
      <c r="K473" s="179">
        <f>IFERROR('Energy consumption (raw)'!J423*Lists!$H$84,)</f>
        <v>0</v>
      </c>
      <c r="L473" s="179">
        <f>'Energy consumption (raw)'!K423*Lists!$H$84</f>
        <v>0</v>
      </c>
      <c r="M473" s="179">
        <f>'Energy consumption (raw)'!L423*Lists!$H$84</f>
        <v>0</v>
      </c>
      <c r="N473" s="179">
        <f>'Energy consumption (raw)'!M423*Lists!$H$84</f>
        <v>0</v>
      </c>
      <c r="O473" s="178">
        <f t="shared" si="69"/>
        <v>0</v>
      </c>
      <c r="P473">
        <f>'Energy consumption (raw)'!N423*Lists!$H$85</f>
        <v>0</v>
      </c>
      <c r="Q473">
        <f>'Energy consumption (raw)'!O423*Lists!$H$86</f>
        <v>0</v>
      </c>
      <c r="R473">
        <f>'Energy consumption (raw)'!P423*Lists!$H$87</f>
        <v>0</v>
      </c>
      <c r="S473">
        <f>'Energy consumption (raw)'!Q423*Lists!$H$88</f>
        <v>0</v>
      </c>
      <c r="T473">
        <f>'Energy consumption (raw)'!R423*Lists!$H$89</f>
        <v>0</v>
      </c>
      <c r="U473">
        <f>'Energy consumption (raw)'!S423*Lists!$H$90</f>
        <v>0</v>
      </c>
      <c r="V473">
        <f>'Energy consumption (raw)'!T423*Lists!$H$91</f>
        <v>0</v>
      </c>
      <c r="W473">
        <f>'Energy consumption (raw)'!U423*Lists!$H$92</f>
        <v>0</v>
      </c>
      <c r="X473">
        <f>'Energy consumption (raw)'!V423*Lists!$H$93</f>
        <v>0</v>
      </c>
      <c r="Y473">
        <f>'Energy consumption (raw)'!W423*Lists!$H$94</f>
        <v>0</v>
      </c>
      <c r="Z473">
        <f>'Energy consumption (raw)'!X423*Lists!$H$96*1000000</f>
        <v>0</v>
      </c>
      <c r="AA473">
        <f>'Energy consumption (raw)'!Y423*Lists!$H$97</f>
        <v>0</v>
      </c>
      <c r="AB473">
        <f>'Energy consumption (raw)'!Z423*Lists!$H$96</f>
        <v>0</v>
      </c>
      <c r="AC473">
        <f>'Energy consumption (raw)'!AA423*Lists!$H$98</f>
        <v>0</v>
      </c>
      <c r="AD473">
        <f>'Energy consumption (raw)'!AB423*Lists!$H$99</f>
        <v>0</v>
      </c>
      <c r="AE473">
        <f>'Energy consumption (raw)'!AC423*Lists!$H$101</f>
        <v>0</v>
      </c>
      <c r="AF473">
        <f>'Energy consumption (raw)'!AD423*Lists!$H$101</f>
        <v>0</v>
      </c>
      <c r="AG473">
        <f>'Energy consumption (raw)'!AE423*Lists!$H$101</f>
        <v>0</v>
      </c>
      <c r="AH473">
        <f>'Energy consumption (raw)'!AF423*Lists!$H$100</f>
        <v>0</v>
      </c>
      <c r="AI473" s="167">
        <f t="shared" si="70"/>
        <v>1457</v>
      </c>
      <c r="AJ473" s="179">
        <f>'Energy consumption (raw)'!AG423</f>
        <v>1457</v>
      </c>
      <c r="AK473" s="179">
        <f>'Energy consumption (raw)'!AH423</f>
        <v>1457</v>
      </c>
      <c r="AL473">
        <f>IF(ROUND(AI473,-3)=ROUND('Energy consumption (raw)'!AG423,-3),1,0)</f>
        <v>1</v>
      </c>
      <c r="AM473" s="179" t="str">
        <f>'Energy consumption (raw)'!AJ423</f>
        <v>4. Quang Ninh</v>
      </c>
      <c r="AN473">
        <f>VLOOKUP(AM473,Lists!$F$9:$G$71,2,FALSE)</f>
        <v>1</v>
      </c>
    </row>
    <row r="474" spans="2:40" x14ac:dyDescent="0.25">
      <c r="B474" s="65" t="str">
        <f t="shared" si="68"/>
        <v>Industry322</v>
      </c>
      <c r="C474" s="179">
        <f>'Energy consumption (raw)'!B424</f>
        <v>322</v>
      </c>
      <c r="D474" s="179">
        <f>'Energy consumption (raw)'!C424</f>
        <v>0</v>
      </c>
      <c r="E474" s="179">
        <f>'Energy consumption (raw)'!D424</f>
        <v>0</v>
      </c>
      <c r="F474" s="179" t="str">
        <f>'Energy consumption (raw)'!E424</f>
        <v>Công nghiệp</v>
      </c>
      <c r="G474" s="179" t="str">
        <f>'Energy consumption (raw)'!F424</f>
        <v>Sản xuất tinh bột và các sản phẩm từ tinh bột</v>
      </c>
      <c r="H474" s="179" t="str">
        <f>'Energy consumption (raw)'!G424</f>
        <v>Industry</v>
      </c>
      <c r="I474" s="179" t="str">
        <f>'Energy consumption (raw)'!I424</f>
        <v>10 Manufacture of food products</v>
      </c>
      <c r="J474" s="179" t="str">
        <f>INDEX(Sector!$E$6:$E$46,MATCH('Energy consumption (toe)'!I474,Sector!$B$6:$B$46,FALSE))</f>
        <v>Manufacture of food products</v>
      </c>
      <c r="K474" s="179">
        <f>IFERROR('Energy consumption (raw)'!J424*Lists!$H$84,)</f>
        <v>0</v>
      </c>
      <c r="L474" s="179">
        <f>'Energy consumption (raw)'!K424*Lists!$H$84</f>
        <v>4655.1240701000006</v>
      </c>
      <c r="M474" s="179">
        <f>'Energy consumption (raw)'!L424*Lists!$H$84</f>
        <v>0</v>
      </c>
      <c r="N474" s="179">
        <f>'Energy consumption (raw)'!M424*Lists!$H$84</f>
        <v>0</v>
      </c>
      <c r="O474" s="178">
        <f t="shared" si="69"/>
        <v>4655.1240701000006</v>
      </c>
      <c r="P474">
        <f>'Energy consumption (raw)'!N424*Lists!$H$85</f>
        <v>0</v>
      </c>
      <c r="Q474">
        <f>'Energy consumption (raw)'!O424*Lists!$H$86</f>
        <v>0</v>
      </c>
      <c r="R474">
        <f>'Energy consumption (raw)'!P424*Lists!$H$87</f>
        <v>0</v>
      </c>
      <c r="S474">
        <f>'Energy consumption (raw)'!Q424*Lists!$H$88</f>
        <v>0</v>
      </c>
      <c r="T474">
        <f>'Energy consumption (raw)'!R424*Lists!$H$89</f>
        <v>0</v>
      </c>
      <c r="U474">
        <f>'Energy consumption (raw)'!S424*Lists!$H$90</f>
        <v>50.460080000000005</v>
      </c>
      <c r="V474">
        <f>'Energy consumption (raw)'!T424*Lists!$H$91</f>
        <v>0</v>
      </c>
      <c r="W474">
        <f>'Energy consumption (raw)'!U424*Lists!$H$92</f>
        <v>0</v>
      </c>
      <c r="X474">
        <f>'Energy consumption (raw)'!V424*Lists!$H$93</f>
        <v>0</v>
      </c>
      <c r="Y474">
        <f>'Energy consumption (raw)'!W424*Lists!$H$94</f>
        <v>0</v>
      </c>
      <c r="Z474">
        <f>'Energy consumption (raw)'!X424*Lists!$H$96*1000000</f>
        <v>0</v>
      </c>
      <c r="AA474">
        <f>'Energy consumption (raw)'!Y424*Lists!$H$97</f>
        <v>0</v>
      </c>
      <c r="AB474">
        <f>'Energy consumption (raw)'!Z424*Lists!$H$96</f>
        <v>0</v>
      </c>
      <c r="AC474">
        <f>'Energy consumption (raw)'!AA424*Lists!$H$98</f>
        <v>0</v>
      </c>
      <c r="AD474">
        <f>'Energy consumption (raw)'!AB424*Lists!$H$99</f>
        <v>0</v>
      </c>
      <c r="AE474">
        <f>'Energy consumption (raw)'!AC424*Lists!$H$101</f>
        <v>0</v>
      </c>
      <c r="AF474">
        <f>'Energy consumption (raw)'!AD424*Lists!$H$101</f>
        <v>0</v>
      </c>
      <c r="AG474">
        <f>'Energy consumption (raw)'!AE424*Lists!$H$101</f>
        <v>0</v>
      </c>
      <c r="AH474">
        <f>'Energy consumption (raw)'!AF424*Lists!$H$100</f>
        <v>0</v>
      </c>
      <c r="AI474" s="167">
        <f t="shared" si="70"/>
        <v>4705.5841501000004</v>
      </c>
      <c r="AJ474" s="179">
        <f>'Energy consumption (raw)'!AG424</f>
        <v>4705.5841501000004</v>
      </c>
      <c r="AK474" s="179">
        <f>'Energy consumption (raw)'!AH424</f>
        <v>4360</v>
      </c>
      <c r="AL474">
        <f>IF(ROUND(AI474,-3)=ROUND('Energy consumption (raw)'!AG424,-3),1,0)</f>
        <v>1</v>
      </c>
      <c r="AM474" s="179" t="str">
        <f>'Energy consumption (raw)'!AJ424</f>
        <v>4. Quang Ninh</v>
      </c>
      <c r="AN474">
        <f>VLOOKUP(AM474,Lists!$F$9:$G$71,2,FALSE)</f>
        <v>1</v>
      </c>
    </row>
    <row r="475" spans="2:40" x14ac:dyDescent="0.25">
      <c r="B475" s="65" t="str">
        <f t="shared" si="68"/>
        <v>Industry323</v>
      </c>
      <c r="C475" s="179">
        <f>'Energy consumption (raw)'!B425</f>
        <v>323</v>
      </c>
      <c r="D475" s="179">
        <f>'Energy consumption (raw)'!C425</f>
        <v>0</v>
      </c>
      <c r="E475" s="179">
        <f>'Energy consumption (raw)'!D425</f>
        <v>0</v>
      </c>
      <c r="F475" s="179" t="str">
        <f>'Energy consumption (raw)'!E425</f>
        <v>Công nghiệp</v>
      </c>
      <c r="G475" s="179" t="str">
        <f>'Energy consumption (raw)'!F425</f>
        <v>Sản xuất hoá chất cơ bản</v>
      </c>
      <c r="H475" s="179" t="str">
        <f>'Energy consumption (raw)'!G425</f>
        <v>Industry</v>
      </c>
      <c r="I475" s="179" t="str">
        <f>'Energy consumption (raw)'!I425</f>
        <v>20 Manufacture of chemicals and chemical products</v>
      </c>
      <c r="J475" s="179" t="str">
        <f>INDEX(Sector!$E$6:$E$46,MATCH('Energy consumption (toe)'!I475,Sector!$B$6:$B$46,FALSE))</f>
        <v>Manufacture of chemicals and chemical products</v>
      </c>
      <c r="K475" s="179">
        <f>IFERROR('Energy consumption (raw)'!J425*Lists!$H$84,)</f>
        <v>0</v>
      </c>
      <c r="L475" s="179">
        <f>'Energy consumption (raw)'!K425*Lists!$H$84</f>
        <v>3246.0145005000004</v>
      </c>
      <c r="M475" s="179">
        <f>'Energy consumption (raw)'!L425*Lists!$H$84</f>
        <v>0</v>
      </c>
      <c r="N475" s="179">
        <f>'Energy consumption (raw)'!M425*Lists!$H$84</f>
        <v>0</v>
      </c>
      <c r="O475" s="178">
        <f t="shared" si="69"/>
        <v>3246.0145005000004</v>
      </c>
      <c r="P475">
        <f>'Energy consumption (raw)'!N425*Lists!$H$85</f>
        <v>0</v>
      </c>
      <c r="Q475">
        <f>'Energy consumption (raw)'!O425*Lists!$H$86</f>
        <v>0</v>
      </c>
      <c r="R475">
        <f>'Energy consumption (raw)'!P425*Lists!$H$87</f>
        <v>0</v>
      </c>
      <c r="S475">
        <f>'Energy consumption (raw)'!Q425*Lists!$H$88</f>
        <v>0</v>
      </c>
      <c r="T475">
        <f>'Energy consumption (raw)'!R425*Lists!$H$89</f>
        <v>0</v>
      </c>
      <c r="U475">
        <f>'Energy consumption (raw)'!S425*Lists!$H$90</f>
        <v>18.48</v>
      </c>
      <c r="V475">
        <f>'Energy consumption (raw)'!T425*Lists!$H$91</f>
        <v>0</v>
      </c>
      <c r="W475">
        <f>'Energy consumption (raw)'!U425*Lists!$H$92</f>
        <v>0</v>
      </c>
      <c r="X475">
        <f>'Energy consumption (raw)'!V425*Lists!$H$93</f>
        <v>0</v>
      </c>
      <c r="Y475">
        <f>'Energy consumption (raw)'!W425*Lists!$H$94</f>
        <v>0</v>
      </c>
      <c r="Z475">
        <f>'Energy consumption (raw)'!X425*Lists!$H$96*1000000</f>
        <v>0</v>
      </c>
      <c r="AA475">
        <f>'Energy consumption (raw)'!Y425*Lists!$H$97</f>
        <v>0</v>
      </c>
      <c r="AB475">
        <f>'Energy consumption (raw)'!Z425*Lists!$H$96</f>
        <v>0</v>
      </c>
      <c r="AC475">
        <f>'Energy consumption (raw)'!AA425*Lists!$H$98</f>
        <v>0</v>
      </c>
      <c r="AD475">
        <f>'Energy consumption (raw)'!AB425*Lists!$H$99</f>
        <v>0</v>
      </c>
      <c r="AE475">
        <f>'Energy consumption (raw)'!AC425*Lists!$H$101</f>
        <v>0</v>
      </c>
      <c r="AF475">
        <f>'Energy consumption (raw)'!AD425*Lists!$H$101</f>
        <v>0</v>
      </c>
      <c r="AG475">
        <f>'Energy consumption (raw)'!AE425*Lists!$H$101</f>
        <v>0</v>
      </c>
      <c r="AH475">
        <f>'Energy consumption (raw)'!AF425*Lists!$H$100</f>
        <v>0</v>
      </c>
      <c r="AI475" s="167">
        <f t="shared" si="70"/>
        <v>3264.4945005000004</v>
      </c>
      <c r="AJ475" s="179">
        <f>'Energy consumption (raw)'!AG425</f>
        <v>3264.4945005000004</v>
      </c>
      <c r="AK475" s="179">
        <f>'Energy consumption (raw)'!AH425</f>
        <v>3252</v>
      </c>
      <c r="AL475">
        <f>IF(ROUND(AI475,-3)=ROUND('Energy consumption (raw)'!AG425,-3),1,0)</f>
        <v>1</v>
      </c>
      <c r="AM475" s="179" t="str">
        <f>'Energy consumption (raw)'!AJ425</f>
        <v>4. Quang Ninh</v>
      </c>
      <c r="AN475">
        <f>VLOOKUP(AM475,Lists!$F$9:$G$71,2,FALSE)</f>
        <v>1</v>
      </c>
    </row>
    <row r="476" spans="2:40" x14ac:dyDescent="0.25">
      <c r="B476" s="65" t="str">
        <f t="shared" si="68"/>
        <v>Industry324</v>
      </c>
      <c r="C476" s="179">
        <f>'Energy consumption (raw)'!B426</f>
        <v>324</v>
      </c>
      <c r="D476" s="179">
        <f>'Energy consumption (raw)'!C426</f>
        <v>0</v>
      </c>
      <c r="E476" s="179">
        <f>'Energy consumption (raw)'!D426</f>
        <v>0</v>
      </c>
      <c r="F476" s="179" t="str">
        <f>'Energy consumption (raw)'!E426</f>
        <v>Công nghiệp</v>
      </c>
      <c r="G476" s="179" t="str">
        <f>'Energy consumption (raw)'!F426</f>
        <v>Khai thác, xử lý và cung cấp nước</v>
      </c>
      <c r="H476" s="179" t="str">
        <f>'Energy consumption (raw)'!G426</f>
        <v>Industry</v>
      </c>
      <c r="I476" s="179" t="str">
        <f>'Energy consumption (raw)'!I426</f>
        <v>36 Water collection, treatment and supply</v>
      </c>
      <c r="J476" s="179" t="str">
        <f>INDEX(Sector!$E$6:$E$46,MATCH('Energy consumption (toe)'!I476,Sector!$B$6:$B$46,FALSE))</f>
        <v>Water collection, treatment and supply</v>
      </c>
      <c r="K476" s="179">
        <f>IFERROR('Energy consumption (raw)'!J426*Lists!$H$84,)</f>
        <v>0</v>
      </c>
      <c r="L476" s="179">
        <f>'Energy consumption (raw)'!K426*Lists!$H$84</f>
        <v>1777.0681624000001</v>
      </c>
      <c r="M476" s="179">
        <f>'Energy consumption (raw)'!L426*Lists!$H$84</f>
        <v>0</v>
      </c>
      <c r="N476" s="179">
        <f>'Energy consumption (raw)'!M426*Lists!$H$84</f>
        <v>0</v>
      </c>
      <c r="O476" s="178">
        <f t="shared" si="69"/>
        <v>1777.0681624000001</v>
      </c>
      <c r="P476">
        <f>'Energy consumption (raw)'!N426*Lists!$H$85</f>
        <v>0</v>
      </c>
      <c r="Q476">
        <f>'Energy consumption (raw)'!O426*Lists!$H$86</f>
        <v>0</v>
      </c>
      <c r="R476">
        <f>'Energy consumption (raw)'!P426*Lists!$H$87</f>
        <v>0</v>
      </c>
      <c r="S476">
        <f>'Energy consumption (raw)'!Q426*Lists!$H$88</f>
        <v>0</v>
      </c>
      <c r="T476">
        <f>'Energy consumption (raw)'!R426*Lists!$H$89</f>
        <v>0</v>
      </c>
      <c r="U476">
        <f>'Energy consumption (raw)'!S426*Lists!$H$90</f>
        <v>0</v>
      </c>
      <c r="V476">
        <f>'Energy consumption (raw)'!T426*Lists!$H$91</f>
        <v>0</v>
      </c>
      <c r="W476">
        <f>'Energy consumption (raw)'!U426*Lists!$H$92</f>
        <v>0</v>
      </c>
      <c r="X476">
        <f>'Energy consumption (raw)'!V426*Lists!$H$93</f>
        <v>0</v>
      </c>
      <c r="Y476">
        <f>'Energy consumption (raw)'!W426*Lists!$H$94</f>
        <v>0</v>
      </c>
      <c r="Z476">
        <f>'Energy consumption (raw)'!X426*Lists!$H$96*1000000</f>
        <v>0</v>
      </c>
      <c r="AA476">
        <f>'Energy consumption (raw)'!Y426*Lists!$H$97</f>
        <v>0</v>
      </c>
      <c r="AB476">
        <f>'Energy consumption (raw)'!Z426*Lists!$H$96</f>
        <v>0</v>
      </c>
      <c r="AC476">
        <f>'Energy consumption (raw)'!AA426*Lists!$H$98</f>
        <v>0</v>
      </c>
      <c r="AD476">
        <f>'Energy consumption (raw)'!AB426*Lists!$H$99</f>
        <v>0</v>
      </c>
      <c r="AE476">
        <f>'Energy consumption (raw)'!AC426*Lists!$H$101</f>
        <v>0</v>
      </c>
      <c r="AF476">
        <f>'Energy consumption (raw)'!AD426*Lists!$H$101</f>
        <v>0</v>
      </c>
      <c r="AG476">
        <f>'Energy consumption (raw)'!AE426*Lists!$H$101</f>
        <v>0</v>
      </c>
      <c r="AH476">
        <f>'Energy consumption (raw)'!AF426*Lists!$H$100</f>
        <v>0</v>
      </c>
      <c r="AI476" s="167">
        <f t="shared" si="70"/>
        <v>1777.0681624000001</v>
      </c>
      <c r="AJ476" s="179">
        <f>'Energy consumption (raw)'!AG426</f>
        <v>1777.0681624000001</v>
      </c>
      <c r="AK476" s="179">
        <f>'Energy consumption (raw)'!AH426</f>
        <v>1736</v>
      </c>
      <c r="AL476">
        <f>IF(ROUND(AI476,-3)=ROUND('Energy consumption (raw)'!AG426,-3),1,0)</f>
        <v>1</v>
      </c>
      <c r="AM476" s="179" t="str">
        <f>'Energy consumption (raw)'!AJ426</f>
        <v>4. Quang Ninh</v>
      </c>
      <c r="AN476">
        <f>VLOOKUP(AM476,Lists!$F$9:$G$71,2,FALSE)</f>
        <v>1</v>
      </c>
    </row>
    <row r="477" spans="2:40" x14ac:dyDescent="0.25">
      <c r="B477" s="65" t="str">
        <f t="shared" si="68"/>
        <v>Industry325</v>
      </c>
      <c r="C477" s="179">
        <f>'Energy consumption (raw)'!B427</f>
        <v>325</v>
      </c>
      <c r="D477" s="179">
        <f>'Energy consumption (raw)'!C427</f>
        <v>0</v>
      </c>
      <c r="E477" s="179">
        <f>'Energy consumption (raw)'!D427</f>
        <v>0</v>
      </c>
      <c r="F477" s="179" t="str">
        <f>'Energy consumption (raw)'!E427</f>
        <v>Công nghiệp</v>
      </c>
      <c r="G477" s="179" t="str">
        <f>'Energy consumption (raw)'!F427</f>
        <v>Sản xuất vật liệu xây dựng từ đất sét</v>
      </c>
      <c r="H477" s="179" t="str">
        <f>'Energy consumption (raw)'!G427</f>
        <v>Industry</v>
      </c>
      <c r="I477" s="179" t="str">
        <f>'Energy consumption (raw)'!I427</f>
        <v>23 Manufacture of other non-metallic mineral products</v>
      </c>
      <c r="J477" s="179" t="str">
        <f>INDEX(Sector!$E$6:$E$46,MATCH('Energy consumption (toe)'!I477,Sector!$B$6:$B$46,FALSE))</f>
        <v>Manufacture of other non-metallic mineral products</v>
      </c>
      <c r="K477" s="179">
        <f>IFERROR('Energy consumption (raw)'!J427*Lists!$H$84,)</f>
        <v>3492.1271666000002</v>
      </c>
      <c r="L477" s="179">
        <f>'Energy consumption (raw)'!K427*Lists!$H$84</f>
        <v>3635.3080000000004</v>
      </c>
      <c r="M477" s="179">
        <f>'Energy consumption (raw)'!L427*Lists!$H$84</f>
        <v>0</v>
      </c>
      <c r="N477" s="179">
        <f>'Energy consumption (raw)'!M427*Lists!$H$84</f>
        <v>0</v>
      </c>
      <c r="O477" s="178">
        <f t="shared" si="69"/>
        <v>3635.3080000000004</v>
      </c>
      <c r="P477">
        <f>'Energy consumption (raw)'!N427*Lists!$H$85</f>
        <v>28</v>
      </c>
      <c r="Q477">
        <f>'Energy consumption (raw)'!O427*Lists!$H$86</f>
        <v>0</v>
      </c>
      <c r="R477">
        <f>'Energy consumption (raw)'!P427*Lists!$H$87</f>
        <v>0</v>
      </c>
      <c r="S477">
        <f>'Energy consumption (raw)'!Q427*Lists!$H$88</f>
        <v>0</v>
      </c>
      <c r="T477">
        <f>'Energy consumption (raw)'!R427*Lists!$H$89</f>
        <v>169.32</v>
      </c>
      <c r="U477">
        <f>'Energy consumption (raw)'!S427*Lists!$H$90</f>
        <v>0</v>
      </c>
      <c r="V477">
        <f>'Energy consumption (raw)'!T427*Lists!$H$91</f>
        <v>0</v>
      </c>
      <c r="W477">
        <f>'Energy consumption (raw)'!U427*Lists!$H$92</f>
        <v>0</v>
      </c>
      <c r="X477">
        <f>'Energy consumption (raw)'!V427*Lists!$H$93</f>
        <v>0</v>
      </c>
      <c r="Y477">
        <f>'Energy consumption (raw)'!W427*Lists!$H$94</f>
        <v>0</v>
      </c>
      <c r="Z477">
        <f>'Energy consumption (raw)'!X427*Lists!$H$96*1000000</f>
        <v>0</v>
      </c>
      <c r="AA477">
        <f>'Energy consumption (raw)'!Y427*Lists!$H$97</f>
        <v>0</v>
      </c>
      <c r="AB477">
        <f>'Energy consumption (raw)'!Z427*Lists!$H$96</f>
        <v>0</v>
      </c>
      <c r="AC477">
        <f>'Energy consumption (raw)'!AA427*Lists!$H$98</f>
        <v>0</v>
      </c>
      <c r="AD477">
        <f>'Energy consumption (raw)'!AB427*Lists!$H$99</f>
        <v>0</v>
      </c>
      <c r="AE477">
        <f>'Energy consumption (raw)'!AC427*Lists!$H$101</f>
        <v>0</v>
      </c>
      <c r="AF477">
        <f>'Energy consumption (raw)'!AD427*Lists!$H$101</f>
        <v>0</v>
      </c>
      <c r="AG477">
        <f>'Energy consumption (raw)'!AE427*Lists!$H$101</f>
        <v>0</v>
      </c>
      <c r="AH477">
        <f>'Energy consumption (raw)'!AF427*Lists!$H$100</f>
        <v>0</v>
      </c>
      <c r="AI477" s="167">
        <f t="shared" si="70"/>
        <v>3832.6280000000006</v>
      </c>
      <c r="AJ477" s="179">
        <f>'Energy consumption (raw)'!AG427</f>
        <v>3832.6280000000006</v>
      </c>
      <c r="AK477" s="179">
        <f>'Energy consumption (raw)'!AH427</f>
        <v>3444</v>
      </c>
      <c r="AL477">
        <f>IF(ROUND(AI477,-3)=ROUND('Energy consumption (raw)'!AG427,-3),1,0)</f>
        <v>1</v>
      </c>
      <c r="AM477" s="179" t="str">
        <f>'Energy consumption (raw)'!AJ427</f>
        <v>4. Quang Ninh</v>
      </c>
      <c r="AN477">
        <f>VLOOKUP(AM477,Lists!$F$9:$G$71,2,FALSE)</f>
        <v>1</v>
      </c>
    </row>
    <row r="478" spans="2:40" x14ac:dyDescent="0.25">
      <c r="B478" s="65" t="str">
        <f t="shared" si="68"/>
        <v>Industry326</v>
      </c>
      <c r="C478" s="179">
        <f>'Energy consumption (raw)'!B428</f>
        <v>326</v>
      </c>
      <c r="D478" s="179">
        <f>'Energy consumption (raw)'!C428</f>
        <v>0</v>
      </c>
      <c r="E478" s="179">
        <f>'Energy consumption (raw)'!D428</f>
        <v>0</v>
      </c>
      <c r="F478" s="179" t="str">
        <f>'Energy consumption (raw)'!E428</f>
        <v>Công nghiệp</v>
      </c>
      <c r="G478" s="179" t="str">
        <f>'Energy consumption (raw)'!F428</f>
        <v>Sản xuất vật liệu xây dựng từ đất sét</v>
      </c>
      <c r="H478" s="179" t="str">
        <f>'Energy consumption (raw)'!G428</f>
        <v>Industry</v>
      </c>
      <c r="I478" s="179" t="str">
        <f>'Energy consumption (raw)'!I428</f>
        <v>23 Manufacture of other non-metallic mineral products</v>
      </c>
      <c r="J478" s="179" t="str">
        <f>INDEX(Sector!$E$6:$E$46,MATCH('Energy consumption (toe)'!I478,Sector!$B$6:$B$46,FALSE))</f>
        <v>Manufacture of other non-metallic mineral products</v>
      </c>
      <c r="K478" s="179">
        <f>IFERROR('Energy consumption (raw)'!J428*Lists!$H$84,)</f>
        <v>0</v>
      </c>
      <c r="L478" s="179">
        <f>'Energy consumption (raw)'!K428*Lists!$H$84</f>
        <v>1210.9797288</v>
      </c>
      <c r="M478" s="179">
        <f>'Energy consumption (raw)'!L428*Lists!$H$84</f>
        <v>0</v>
      </c>
      <c r="N478" s="179">
        <f>'Energy consumption (raw)'!M428*Lists!$H$84</f>
        <v>0</v>
      </c>
      <c r="O478" s="178">
        <f t="shared" si="69"/>
        <v>1210.9797288</v>
      </c>
      <c r="P478">
        <f>'Energy consumption (raw)'!N428*Lists!$H$85</f>
        <v>0</v>
      </c>
      <c r="Q478">
        <f>'Energy consumption (raw)'!O428*Lists!$H$86</f>
        <v>0</v>
      </c>
      <c r="R478">
        <f>'Energy consumption (raw)'!P428*Lists!$H$87</f>
        <v>0</v>
      </c>
      <c r="S478">
        <f>'Energy consumption (raw)'!Q428*Lists!$H$88</f>
        <v>0</v>
      </c>
      <c r="T478">
        <f>'Energy consumption (raw)'!R428*Lists!$H$89</f>
        <v>0</v>
      </c>
      <c r="U478">
        <f>'Energy consumption (raw)'!S428*Lists!$H$90</f>
        <v>0</v>
      </c>
      <c r="V478">
        <f>'Energy consumption (raw)'!T428*Lists!$H$91</f>
        <v>0</v>
      </c>
      <c r="W478">
        <f>'Energy consumption (raw)'!U428*Lists!$H$92</f>
        <v>0</v>
      </c>
      <c r="X478">
        <f>'Energy consumption (raw)'!V428*Lists!$H$93</f>
        <v>0</v>
      </c>
      <c r="Y478">
        <f>'Energy consumption (raw)'!W428*Lists!$H$94</f>
        <v>0</v>
      </c>
      <c r="Z478">
        <f>'Energy consumption (raw)'!X428*Lists!$H$96*1000000</f>
        <v>0</v>
      </c>
      <c r="AA478">
        <f>'Energy consumption (raw)'!Y428*Lists!$H$97</f>
        <v>0</v>
      </c>
      <c r="AB478">
        <f>'Energy consumption (raw)'!Z428*Lists!$H$96</f>
        <v>0</v>
      </c>
      <c r="AC478">
        <f>'Energy consumption (raw)'!AA428*Lists!$H$98</f>
        <v>0</v>
      </c>
      <c r="AD478">
        <f>'Energy consumption (raw)'!AB428*Lists!$H$99</f>
        <v>0</v>
      </c>
      <c r="AE478">
        <f>'Energy consumption (raw)'!AC428*Lists!$H$101</f>
        <v>0</v>
      </c>
      <c r="AF478">
        <f>'Energy consumption (raw)'!AD428*Lists!$H$101</f>
        <v>0</v>
      </c>
      <c r="AG478">
        <f>'Energy consumption (raw)'!AE428*Lists!$H$101</f>
        <v>0</v>
      </c>
      <c r="AH478">
        <f>'Energy consumption (raw)'!AF428*Lists!$H$100</f>
        <v>0</v>
      </c>
      <c r="AI478" s="167">
        <f t="shared" si="70"/>
        <v>1210.9797288</v>
      </c>
      <c r="AJ478" s="179">
        <f>'Energy consumption (raw)'!AG428</f>
        <v>1210.9797288</v>
      </c>
      <c r="AK478" s="179">
        <f>'Energy consumption (raw)'!AH428</f>
        <v>1189</v>
      </c>
      <c r="AL478">
        <f>IF(ROUND(AI478,-3)=ROUND('Energy consumption (raw)'!AG428,-3),1,0)</f>
        <v>1</v>
      </c>
      <c r="AM478" s="179" t="str">
        <f>'Energy consumption (raw)'!AJ428</f>
        <v>4. Quang Ninh</v>
      </c>
      <c r="AN478">
        <f>VLOOKUP(AM478,Lists!$F$9:$G$71,2,FALSE)</f>
        <v>1</v>
      </c>
    </row>
    <row r="479" spans="2:40" x14ac:dyDescent="0.25">
      <c r="B479" s="65" t="str">
        <f t="shared" si="68"/>
        <v>Industry327</v>
      </c>
      <c r="C479" s="179">
        <f>'Energy consumption (raw)'!B429</f>
        <v>327</v>
      </c>
      <c r="D479" s="179">
        <f>'Energy consumption (raw)'!C429</f>
        <v>0</v>
      </c>
      <c r="E479" s="179">
        <f>'Energy consumption (raw)'!D429</f>
        <v>0</v>
      </c>
      <c r="F479" s="179" t="str">
        <f>'Energy consumption (raw)'!E429</f>
        <v>Công nghiệp</v>
      </c>
      <c r="G479" s="179" t="str">
        <f>'Energy consumption (raw)'!F429</f>
        <v>Sản xuất sợi</v>
      </c>
      <c r="H479" s="179" t="str">
        <f>'Energy consumption (raw)'!G429</f>
        <v>Industry</v>
      </c>
      <c r="I479" s="179" t="str">
        <f>'Energy consumption (raw)'!I429</f>
        <v>13 Manufacture of textiles</v>
      </c>
      <c r="J479" s="179" t="str">
        <f>INDEX(Sector!$E$6:$E$46,MATCH('Energy consumption (toe)'!I479,Sector!$B$6:$B$46,FALSE))</f>
        <v>Manufacture of textiles</v>
      </c>
      <c r="K479" s="179">
        <f>IFERROR('Energy consumption (raw)'!J429*Lists!$H$84,)</f>
        <v>43979.9692995</v>
      </c>
      <c r="L479" s="179">
        <f>'Energy consumption (raw)'!K429*Lists!$H$84</f>
        <v>32272.728984700003</v>
      </c>
      <c r="M479" s="179">
        <f>'Energy consumption (raw)'!L429*Lists!$H$84</f>
        <v>0</v>
      </c>
      <c r="N479" s="179">
        <f>'Energy consumption (raw)'!M429*Lists!$H$84</f>
        <v>0</v>
      </c>
      <c r="O479" s="178">
        <f t="shared" si="69"/>
        <v>32272.728984700003</v>
      </c>
      <c r="P479">
        <f>'Energy consumption (raw)'!N429*Lists!$H$85</f>
        <v>6258</v>
      </c>
      <c r="Q479">
        <f>'Energy consumption (raw)'!O429*Lists!$H$86</f>
        <v>0</v>
      </c>
      <c r="R479">
        <f>'Energy consumption (raw)'!P429*Lists!$H$87</f>
        <v>0</v>
      </c>
      <c r="S479">
        <f>'Energy consumption (raw)'!Q429*Lists!$H$88</f>
        <v>0</v>
      </c>
      <c r="T479">
        <f>'Energy consumption (raw)'!R429*Lists!$H$89</f>
        <v>0</v>
      </c>
      <c r="U479">
        <f>'Energy consumption (raw)'!S429*Lists!$H$90</f>
        <v>0</v>
      </c>
      <c r="V479">
        <f>'Energy consumption (raw)'!T429*Lists!$H$91</f>
        <v>0</v>
      </c>
      <c r="W479">
        <f>'Energy consumption (raw)'!U429*Lists!$H$92</f>
        <v>0</v>
      </c>
      <c r="X479">
        <f>'Energy consumption (raw)'!V429*Lists!$H$93</f>
        <v>0</v>
      </c>
      <c r="Y479">
        <f>'Energy consumption (raw)'!W429*Lists!$H$94</f>
        <v>0</v>
      </c>
      <c r="Z479">
        <f>'Energy consumption (raw)'!X429*Lists!$H$96*1000000</f>
        <v>0</v>
      </c>
      <c r="AA479">
        <f>'Energy consumption (raw)'!Y429*Lists!$H$97</f>
        <v>0</v>
      </c>
      <c r="AB479">
        <f>'Energy consumption (raw)'!Z429*Lists!$H$96</f>
        <v>0</v>
      </c>
      <c r="AC479">
        <f>'Energy consumption (raw)'!AA429*Lists!$H$98</f>
        <v>0</v>
      </c>
      <c r="AD479">
        <f>'Energy consumption (raw)'!AB429*Lists!$H$99</f>
        <v>0</v>
      </c>
      <c r="AE479">
        <f>'Energy consumption (raw)'!AC429*Lists!$H$101</f>
        <v>0</v>
      </c>
      <c r="AF479">
        <f>'Energy consumption (raw)'!AD429*Lists!$H$101</f>
        <v>0</v>
      </c>
      <c r="AG479">
        <f>'Energy consumption (raw)'!AE429*Lists!$H$101</f>
        <v>0</v>
      </c>
      <c r="AH479">
        <f>'Energy consumption (raw)'!AF429*Lists!$H$100</f>
        <v>0</v>
      </c>
      <c r="AI479" s="167">
        <f t="shared" si="70"/>
        <v>38530.728984700007</v>
      </c>
      <c r="AJ479" s="179">
        <f>'Energy consumption (raw)'!AG429</f>
        <v>38530.728984700007</v>
      </c>
      <c r="AK479" s="179">
        <f>'Energy consumption (raw)'!AH429</f>
        <v>53681</v>
      </c>
      <c r="AL479">
        <f>IF(ROUND(AI479,-3)=ROUND('Energy consumption (raw)'!AG429,-3),1,0)</f>
        <v>1</v>
      </c>
      <c r="AM479" s="179" t="str">
        <f>'Energy consumption (raw)'!AJ429</f>
        <v>4. Quang Ninh</v>
      </c>
      <c r="AN479">
        <f>VLOOKUP(AM479,Lists!$F$9:$G$71,2,FALSE)</f>
        <v>1</v>
      </c>
    </row>
    <row r="480" spans="2:40" x14ac:dyDescent="0.25">
      <c r="B480" s="65" t="str">
        <f t="shared" si="68"/>
        <v>Industry328</v>
      </c>
      <c r="C480" s="179">
        <f>'Energy consumption (raw)'!B430</f>
        <v>328</v>
      </c>
      <c r="D480" s="179">
        <f>'Energy consumption (raw)'!C430</f>
        <v>0</v>
      </c>
      <c r="E480" s="179">
        <f>'Energy consumption (raw)'!D430</f>
        <v>0</v>
      </c>
      <c r="F480" s="179" t="str">
        <f>'Energy consumption (raw)'!E430</f>
        <v>Công nghiệp</v>
      </c>
      <c r="G480" s="179" t="str">
        <f>'Energy consumption (raw)'!F430</f>
        <v>Sản xuất vật liệu xây dựng</v>
      </c>
      <c r="H480" s="179" t="str">
        <f>'Energy consumption (raw)'!G430</f>
        <v>Industry</v>
      </c>
      <c r="I480" s="179" t="str">
        <f>'Energy consumption (raw)'!I430</f>
        <v>23 Manufacture of other non-metallic mineral products</v>
      </c>
      <c r="J480" s="179" t="str">
        <f>INDEX(Sector!$E$6:$E$46,MATCH('Energy consumption (toe)'!I480,Sector!$B$6:$B$46,FALSE))</f>
        <v>Manufacture of other non-metallic mineral products</v>
      </c>
      <c r="K480" s="179">
        <f>IFERROR('Energy consumption (raw)'!J430*Lists!$H$84,)</f>
        <v>0</v>
      </c>
      <c r="L480" s="179">
        <f>'Energy consumption (raw)'!K430*Lists!$H$84</f>
        <v>324.30480830000005</v>
      </c>
      <c r="M480" s="179">
        <f>'Energy consumption (raw)'!L430*Lists!$H$84</f>
        <v>0</v>
      </c>
      <c r="N480" s="179">
        <f>'Energy consumption (raw)'!M430*Lists!$H$84</f>
        <v>0</v>
      </c>
      <c r="O480" s="178">
        <f t="shared" si="69"/>
        <v>324.30480830000005</v>
      </c>
      <c r="P480">
        <f>'Energy consumption (raw)'!N430*Lists!$H$85</f>
        <v>12760.3</v>
      </c>
      <c r="Q480">
        <f>'Energy consumption (raw)'!O430*Lists!$H$86</f>
        <v>0</v>
      </c>
      <c r="R480">
        <f>'Energy consumption (raw)'!P430*Lists!$H$87</f>
        <v>0</v>
      </c>
      <c r="S480">
        <f>'Energy consumption (raw)'!Q430*Lists!$H$88</f>
        <v>0</v>
      </c>
      <c r="T480">
        <f>'Energy consumption (raw)'!R430*Lists!$H$89</f>
        <v>0</v>
      </c>
      <c r="U480">
        <f>'Energy consumption (raw)'!S430*Lists!$H$90</f>
        <v>61.423999999999999</v>
      </c>
      <c r="V480">
        <f>'Energy consumption (raw)'!T430*Lists!$H$91</f>
        <v>0</v>
      </c>
      <c r="W480">
        <f>'Energy consumption (raw)'!U430*Lists!$H$92</f>
        <v>0</v>
      </c>
      <c r="X480">
        <f>'Energy consumption (raw)'!V430*Lists!$H$93</f>
        <v>0</v>
      </c>
      <c r="Y480">
        <f>'Energy consumption (raw)'!W430*Lists!$H$94</f>
        <v>0</v>
      </c>
      <c r="Z480">
        <f>'Energy consumption (raw)'!X430*Lists!$H$96*1000000</f>
        <v>0</v>
      </c>
      <c r="AA480">
        <f>'Energy consumption (raw)'!Y430*Lists!$H$97</f>
        <v>0</v>
      </c>
      <c r="AB480">
        <f>'Energy consumption (raw)'!Z430*Lists!$H$96</f>
        <v>0</v>
      </c>
      <c r="AC480">
        <f>'Energy consumption (raw)'!AA430*Lists!$H$98</f>
        <v>0</v>
      </c>
      <c r="AD480">
        <f>'Energy consumption (raw)'!AB430*Lists!$H$99</f>
        <v>0</v>
      </c>
      <c r="AE480">
        <f>'Energy consumption (raw)'!AC430*Lists!$H$101</f>
        <v>0</v>
      </c>
      <c r="AF480">
        <f>'Energy consumption (raw)'!AD430*Lists!$H$101</f>
        <v>0</v>
      </c>
      <c r="AG480">
        <f>'Energy consumption (raw)'!AE430*Lists!$H$101</f>
        <v>0</v>
      </c>
      <c r="AH480">
        <f>'Energy consumption (raw)'!AF430*Lists!$H$100</f>
        <v>0</v>
      </c>
      <c r="AI480" s="167">
        <f t="shared" si="70"/>
        <v>13146.0288083</v>
      </c>
      <c r="AJ480" s="179">
        <f>'Energy consumption (raw)'!AG430</f>
        <v>13146.0288083</v>
      </c>
      <c r="AK480" s="179">
        <f>'Energy consumption (raw)'!AH430</f>
        <v>21991</v>
      </c>
      <c r="AL480">
        <f>IF(ROUND(AI480,-3)=ROUND('Energy consumption (raw)'!AG430,-3),1,0)</f>
        <v>1</v>
      </c>
      <c r="AM480" s="179" t="str">
        <f>'Energy consumption (raw)'!AJ430</f>
        <v>4. Quang Ninh</v>
      </c>
      <c r="AN480">
        <f>VLOOKUP(AM480,Lists!$F$9:$G$71,2,FALSE)</f>
        <v>1</v>
      </c>
    </row>
    <row r="481" spans="2:40" x14ac:dyDescent="0.25">
      <c r="B481" s="65" t="str">
        <f t="shared" si="68"/>
        <v>Industry329</v>
      </c>
      <c r="C481" s="179">
        <f>'Energy consumption (raw)'!B431</f>
        <v>329</v>
      </c>
      <c r="D481" s="179">
        <f>'Energy consumption (raw)'!C431</f>
        <v>0</v>
      </c>
      <c r="E481" s="179">
        <f>'Energy consumption (raw)'!D431</f>
        <v>0</v>
      </c>
      <c r="F481" s="179" t="str">
        <f>'Energy consumption (raw)'!E431</f>
        <v>Công nghiệp</v>
      </c>
      <c r="G481" s="179" t="str">
        <f>'Energy consumption (raw)'!F431</f>
        <v>Khai thác và thu gom than cứng</v>
      </c>
      <c r="H481" s="179" t="str">
        <f>'Energy consumption (raw)'!G431</f>
        <v>Industry</v>
      </c>
      <c r="I481" s="179" t="str">
        <f>'Energy consumption (raw)'!I431</f>
        <v>05 Mining of coal and lignite</v>
      </c>
      <c r="J481" s="179" t="str">
        <f>INDEX(Sector!$E$6:$E$46,MATCH('Energy consumption (toe)'!I481,Sector!$B$6:$B$46,FALSE))</f>
        <v>Mining of coal and lignite</v>
      </c>
      <c r="K481" s="179">
        <f>IFERROR('Energy consumption (raw)'!J431*Lists!$H$84,)</f>
        <v>0</v>
      </c>
      <c r="L481" s="179">
        <f>'Energy consumption (raw)'!K431*Lists!$H$84</f>
        <v>1.8580806000000001</v>
      </c>
      <c r="M481" s="179">
        <f>'Energy consumption (raw)'!L431*Lists!$H$84</f>
        <v>0</v>
      </c>
      <c r="N481" s="179">
        <f>'Energy consumption (raw)'!M431*Lists!$H$84</f>
        <v>0</v>
      </c>
      <c r="O481" s="178">
        <f t="shared" si="69"/>
        <v>1.8580806000000001</v>
      </c>
      <c r="P481">
        <f>'Energy consumption (raw)'!N431*Lists!$H$85</f>
        <v>0</v>
      </c>
      <c r="Q481">
        <f>'Energy consumption (raw)'!O431*Lists!$H$86</f>
        <v>0</v>
      </c>
      <c r="R481">
        <f>'Energy consumption (raw)'!P431*Lists!$H$87</f>
        <v>0</v>
      </c>
      <c r="S481">
        <f>'Energy consumption (raw)'!Q431*Lists!$H$88</f>
        <v>0</v>
      </c>
      <c r="T481">
        <f>'Energy consumption (raw)'!R431*Lists!$H$89</f>
        <v>0</v>
      </c>
      <c r="U481">
        <f>'Energy consumption (raw)'!S431*Lists!$H$90</f>
        <v>8502.56</v>
      </c>
      <c r="V481">
        <f>'Energy consumption (raw)'!T431*Lists!$H$91</f>
        <v>0</v>
      </c>
      <c r="W481">
        <f>'Energy consumption (raw)'!U431*Lists!$H$92</f>
        <v>0</v>
      </c>
      <c r="X481">
        <f>'Energy consumption (raw)'!V431*Lists!$H$93</f>
        <v>0</v>
      </c>
      <c r="Y481">
        <f>'Energy consumption (raw)'!W431*Lists!$H$94</f>
        <v>0</v>
      </c>
      <c r="Z481">
        <f>'Energy consumption (raw)'!X431*Lists!$H$96*1000000</f>
        <v>0</v>
      </c>
      <c r="AA481">
        <f>'Energy consumption (raw)'!Y431*Lists!$H$97</f>
        <v>0</v>
      </c>
      <c r="AB481">
        <f>'Energy consumption (raw)'!Z431*Lists!$H$96</f>
        <v>0</v>
      </c>
      <c r="AC481">
        <f>'Energy consumption (raw)'!AA431*Lists!$H$98</f>
        <v>0</v>
      </c>
      <c r="AD481">
        <f>'Energy consumption (raw)'!AB431*Lists!$H$99</f>
        <v>0</v>
      </c>
      <c r="AE481">
        <f>'Energy consumption (raw)'!AC431*Lists!$H$101</f>
        <v>0</v>
      </c>
      <c r="AF481">
        <f>'Energy consumption (raw)'!AD431*Lists!$H$101</f>
        <v>0</v>
      </c>
      <c r="AG481">
        <f>'Energy consumption (raw)'!AE431*Lists!$H$101</f>
        <v>0</v>
      </c>
      <c r="AH481">
        <f>'Energy consumption (raw)'!AF431*Lists!$H$100</f>
        <v>0</v>
      </c>
      <c r="AI481" s="167">
        <f t="shared" si="70"/>
        <v>8504.4180806000004</v>
      </c>
      <c r="AJ481" s="179">
        <f>'Energy consumption (raw)'!AG431</f>
        <v>8504.4180806000004</v>
      </c>
      <c r="AK481" s="179">
        <f>'Energy consumption (raw)'!AH431</f>
        <v>6923</v>
      </c>
      <c r="AL481">
        <f>IF(ROUND(AI481,-3)=ROUND('Energy consumption (raw)'!AG431,-3),1,0)</f>
        <v>1</v>
      </c>
      <c r="AM481" s="179" t="str">
        <f>'Energy consumption (raw)'!AJ431</f>
        <v>4. Quang Ninh</v>
      </c>
      <c r="AN481">
        <f>VLOOKUP(AM481,Lists!$F$9:$G$71,2,FALSE)</f>
        <v>1</v>
      </c>
    </row>
    <row r="482" spans="2:40" x14ac:dyDescent="0.25">
      <c r="B482" s="65" t="str">
        <f t="shared" si="68"/>
        <v>Industry330</v>
      </c>
      <c r="C482" s="179">
        <f>'Energy consumption (raw)'!B432</f>
        <v>330</v>
      </c>
      <c r="D482" s="179">
        <f>'Energy consumption (raw)'!C432</f>
        <v>0</v>
      </c>
      <c r="E482" s="179">
        <f>'Energy consumption (raw)'!D432</f>
        <v>0</v>
      </c>
      <c r="F482" s="179" t="str">
        <f>'Energy consumption (raw)'!E432</f>
        <v>Công nghiệp</v>
      </c>
      <c r="G482" s="179" t="str">
        <f>'Energy consumption (raw)'!F432</f>
        <v>Chuẩn bị mặt bằng</v>
      </c>
      <c r="H482" s="179" t="str">
        <f>'Energy consumption (raw)'!G432</f>
        <v>Industry</v>
      </c>
      <c r="I482" s="179" t="str">
        <f>'Energy consumption (raw)'!I432</f>
        <v>32 Other manufacturing</v>
      </c>
      <c r="J482" s="179" t="str">
        <f>INDEX(Sector!$E$6:$E$46,MATCH('Energy consumption (toe)'!I482,Sector!$B$6:$B$46,FALSE))</f>
        <v>Other manufacturing</v>
      </c>
      <c r="K482" s="179">
        <f>IFERROR('Energy consumption (raw)'!J432*Lists!$H$84,)</f>
        <v>0</v>
      </c>
      <c r="L482" s="179">
        <f>'Energy consumption (raw)'!K432*Lists!$H$84</f>
        <v>0</v>
      </c>
      <c r="M482" s="179">
        <f>'Energy consumption (raw)'!L432*Lists!$H$84</f>
        <v>0</v>
      </c>
      <c r="N482" s="179">
        <f>'Energy consumption (raw)'!M432*Lists!$H$84</f>
        <v>0</v>
      </c>
      <c r="O482" s="178">
        <f t="shared" si="69"/>
        <v>0</v>
      </c>
      <c r="P482">
        <f>'Energy consumption (raw)'!N432*Lists!$H$85</f>
        <v>0</v>
      </c>
      <c r="Q482">
        <f>'Energy consumption (raw)'!O432*Lists!$H$86</f>
        <v>0</v>
      </c>
      <c r="R482">
        <f>'Energy consumption (raw)'!P432*Lists!$H$87</f>
        <v>0</v>
      </c>
      <c r="S482">
        <f>'Energy consumption (raw)'!Q432*Lists!$H$88</f>
        <v>0</v>
      </c>
      <c r="T482">
        <f>'Energy consumption (raw)'!R432*Lists!$H$89</f>
        <v>0</v>
      </c>
      <c r="U482">
        <f>'Energy consumption (raw)'!S432*Lists!$H$90</f>
        <v>0</v>
      </c>
      <c r="V482">
        <f>'Energy consumption (raw)'!T432*Lists!$H$91</f>
        <v>0</v>
      </c>
      <c r="W482">
        <f>'Energy consumption (raw)'!U432*Lists!$H$92</f>
        <v>0</v>
      </c>
      <c r="X482">
        <f>'Energy consumption (raw)'!V432*Lists!$H$93</f>
        <v>0</v>
      </c>
      <c r="Y482">
        <f>'Energy consumption (raw)'!W432*Lists!$H$94</f>
        <v>0</v>
      </c>
      <c r="Z482">
        <f>'Energy consumption (raw)'!X432*Lists!$H$96*1000000</f>
        <v>0</v>
      </c>
      <c r="AA482">
        <f>'Energy consumption (raw)'!Y432*Lists!$H$97</f>
        <v>0</v>
      </c>
      <c r="AB482">
        <f>'Energy consumption (raw)'!Z432*Lists!$H$96</f>
        <v>0</v>
      </c>
      <c r="AC482">
        <f>'Energy consumption (raw)'!AA432*Lists!$H$98</f>
        <v>0</v>
      </c>
      <c r="AD482">
        <f>'Energy consumption (raw)'!AB432*Lists!$H$99</f>
        <v>0</v>
      </c>
      <c r="AE482">
        <f>'Energy consumption (raw)'!AC432*Lists!$H$101</f>
        <v>0</v>
      </c>
      <c r="AF482">
        <f>'Energy consumption (raw)'!AD432*Lists!$H$101</f>
        <v>0</v>
      </c>
      <c r="AG482">
        <f>'Energy consumption (raw)'!AE432*Lists!$H$101</f>
        <v>0</v>
      </c>
      <c r="AH482">
        <f>'Energy consumption (raw)'!AF432*Lists!$H$100</f>
        <v>0</v>
      </c>
      <c r="AI482" s="167">
        <f t="shared" si="70"/>
        <v>8800</v>
      </c>
      <c r="AJ482" s="179">
        <f>'Energy consumption (raw)'!AG432</f>
        <v>8800</v>
      </c>
      <c r="AK482" s="179">
        <f>'Energy consumption (raw)'!AH432</f>
        <v>8800</v>
      </c>
      <c r="AL482">
        <f>IF(ROUND(AI482,-3)=ROUND('Energy consumption (raw)'!AG432,-3),1,0)</f>
        <v>1</v>
      </c>
      <c r="AM482" s="179" t="str">
        <f>'Energy consumption (raw)'!AJ432</f>
        <v>4. Quang Ninh</v>
      </c>
      <c r="AN482">
        <f>VLOOKUP(AM482,Lists!$F$9:$G$71,2,FALSE)</f>
        <v>1</v>
      </c>
    </row>
    <row r="483" spans="2:40" x14ac:dyDescent="0.25">
      <c r="B483" s="65" t="str">
        <f t="shared" si="68"/>
        <v>Industry331</v>
      </c>
      <c r="C483" s="179">
        <f>'Energy consumption (raw)'!B433</f>
        <v>331</v>
      </c>
      <c r="D483" s="179">
        <f>'Energy consumption (raw)'!C433</f>
        <v>0</v>
      </c>
      <c r="E483" s="179">
        <f>'Energy consumption (raw)'!D433</f>
        <v>0</v>
      </c>
      <c r="F483" s="179" t="str">
        <f>'Energy consumption (raw)'!E433</f>
        <v>Công nghiệp</v>
      </c>
      <c r="G483" s="179" t="str">
        <f>'Energy consumption (raw)'!F433</f>
        <v>Sản xuất vật liệu xây dựng từ đất sét</v>
      </c>
      <c r="H483" s="179" t="str">
        <f>'Energy consumption (raw)'!G433</f>
        <v>Industry</v>
      </c>
      <c r="I483" s="179" t="str">
        <f>'Energy consumption (raw)'!I433</f>
        <v>23 Manufacture of other non-metallic mineral products</v>
      </c>
      <c r="J483" s="179" t="str">
        <f>INDEX(Sector!$E$6:$E$46,MATCH('Energy consumption (toe)'!I483,Sector!$B$6:$B$46,FALSE))</f>
        <v>Manufacture of other non-metallic mineral products</v>
      </c>
      <c r="K483" s="179">
        <f>IFERROR('Energy consumption (raw)'!J433*Lists!$H$84,)</f>
        <v>0</v>
      </c>
      <c r="L483" s="179">
        <f>'Energy consumption (raw)'!K433*Lists!$H$84</f>
        <v>0</v>
      </c>
      <c r="M483" s="179">
        <f>'Energy consumption (raw)'!L433*Lists!$H$84</f>
        <v>0</v>
      </c>
      <c r="N483" s="179">
        <f>'Energy consumption (raw)'!M433*Lists!$H$84</f>
        <v>0</v>
      </c>
      <c r="O483" s="178">
        <f t="shared" si="69"/>
        <v>0</v>
      </c>
      <c r="P483">
        <f>'Energy consumption (raw)'!N433*Lists!$H$85</f>
        <v>0</v>
      </c>
      <c r="Q483">
        <f>'Energy consumption (raw)'!O433*Lists!$H$86</f>
        <v>0</v>
      </c>
      <c r="R483">
        <f>'Energy consumption (raw)'!P433*Lists!$H$87</f>
        <v>0</v>
      </c>
      <c r="S483">
        <f>'Energy consumption (raw)'!Q433*Lists!$H$88</f>
        <v>0</v>
      </c>
      <c r="T483">
        <f>'Energy consumption (raw)'!R433*Lists!$H$89</f>
        <v>0</v>
      </c>
      <c r="U483">
        <f>'Energy consumption (raw)'!S433*Lists!$H$90</f>
        <v>1820.3829600000001</v>
      </c>
      <c r="V483">
        <f>'Energy consumption (raw)'!T433*Lists!$H$91</f>
        <v>0</v>
      </c>
      <c r="W483">
        <f>'Energy consumption (raw)'!U433*Lists!$H$92</f>
        <v>0</v>
      </c>
      <c r="X483">
        <f>'Energy consumption (raw)'!V433*Lists!$H$93</f>
        <v>0</v>
      </c>
      <c r="Y483">
        <f>'Energy consumption (raw)'!W433*Lists!$H$94</f>
        <v>0</v>
      </c>
      <c r="Z483">
        <f>'Energy consumption (raw)'!X433*Lists!$H$96*1000000</f>
        <v>0</v>
      </c>
      <c r="AA483">
        <f>'Energy consumption (raw)'!Y433*Lists!$H$97</f>
        <v>0</v>
      </c>
      <c r="AB483">
        <f>'Energy consumption (raw)'!Z433*Lists!$H$96</f>
        <v>0</v>
      </c>
      <c r="AC483">
        <f>'Energy consumption (raw)'!AA433*Lists!$H$98</f>
        <v>0</v>
      </c>
      <c r="AD483">
        <f>'Energy consumption (raw)'!AB433*Lists!$H$99</f>
        <v>0</v>
      </c>
      <c r="AE483">
        <f>'Energy consumption (raw)'!AC433*Lists!$H$101</f>
        <v>0</v>
      </c>
      <c r="AF483">
        <f>'Energy consumption (raw)'!AD433*Lists!$H$101</f>
        <v>0</v>
      </c>
      <c r="AG483">
        <f>'Energy consumption (raw)'!AE433*Lists!$H$101</f>
        <v>0</v>
      </c>
      <c r="AH483">
        <f>'Energy consumption (raw)'!AF433*Lists!$H$100</f>
        <v>0</v>
      </c>
      <c r="AI483" s="167">
        <f t="shared" si="70"/>
        <v>1820.3829600000001</v>
      </c>
      <c r="AJ483" s="179">
        <f>'Energy consumption (raw)'!AG433</f>
        <v>1820.3829599999999</v>
      </c>
      <c r="AK483" s="179">
        <f>'Energy consumption (raw)'!AH433</f>
        <v>1820</v>
      </c>
      <c r="AL483">
        <f>IF(ROUND(AI483,-3)=ROUND('Energy consumption (raw)'!AG433,-3),1,0)</f>
        <v>1</v>
      </c>
      <c r="AM483" s="179" t="str">
        <f>'Energy consumption (raw)'!AJ433</f>
        <v>4. Quang Ninh</v>
      </c>
      <c r="AN483">
        <f>VLOOKUP(AM483,Lists!$F$9:$G$71,2,FALSE)</f>
        <v>1</v>
      </c>
    </row>
    <row r="484" spans="2:40" x14ac:dyDescent="0.25">
      <c r="B484" s="65" t="str">
        <f t="shared" si="68"/>
        <v>Industry332</v>
      </c>
      <c r="C484" s="179">
        <f>'Energy consumption (raw)'!B434</f>
        <v>332</v>
      </c>
      <c r="D484" s="179">
        <f>'Energy consumption (raw)'!C434</f>
        <v>0</v>
      </c>
      <c r="E484" s="179">
        <f>'Energy consumption (raw)'!D434</f>
        <v>0</v>
      </c>
      <c r="F484" s="179" t="str">
        <f>'Energy consumption (raw)'!E434</f>
        <v>Công nghiệp</v>
      </c>
      <c r="G484" s="179" t="str">
        <f>'Energy consumption (raw)'!F434</f>
        <v>Sản xuất khác chưa được phân vào đâu</v>
      </c>
      <c r="H484" s="179" t="str">
        <f>'Energy consumption (raw)'!G434</f>
        <v>Industry</v>
      </c>
      <c r="I484" s="179" t="str">
        <f>'Energy consumption (raw)'!I434</f>
        <v>32 Other manufacturing</v>
      </c>
      <c r="J484" s="179" t="str">
        <f>INDEX(Sector!$E$6:$E$46,MATCH('Energy consumption (toe)'!I484,Sector!$B$6:$B$46,FALSE))</f>
        <v>Other manufacturing</v>
      </c>
      <c r="K484" s="179">
        <f>IFERROR('Energy consumption (raw)'!J434*Lists!$H$84,)</f>
        <v>0</v>
      </c>
      <c r="L484" s="179">
        <f>'Energy consumption (raw)'!K434*Lists!$H$84</f>
        <v>0</v>
      </c>
      <c r="M484" s="179">
        <f>'Energy consumption (raw)'!L434*Lists!$H$84</f>
        <v>0</v>
      </c>
      <c r="N484" s="179">
        <f>'Energy consumption (raw)'!M434*Lists!$H$84</f>
        <v>0</v>
      </c>
      <c r="O484" s="178">
        <f t="shared" si="69"/>
        <v>0</v>
      </c>
      <c r="P484">
        <f>'Energy consumption (raw)'!N434*Lists!$H$85</f>
        <v>0</v>
      </c>
      <c r="Q484">
        <f>'Energy consumption (raw)'!O434*Lists!$H$86</f>
        <v>0</v>
      </c>
      <c r="R484">
        <f>'Energy consumption (raw)'!P434*Lists!$H$87</f>
        <v>0</v>
      </c>
      <c r="S484">
        <f>'Energy consumption (raw)'!Q434*Lists!$H$88</f>
        <v>0</v>
      </c>
      <c r="T484">
        <f>'Energy consumption (raw)'!R434*Lists!$H$89</f>
        <v>0</v>
      </c>
      <c r="U484">
        <f>'Energy consumption (raw)'!S434*Lists!$H$90</f>
        <v>0</v>
      </c>
      <c r="V484">
        <f>'Energy consumption (raw)'!T434*Lists!$H$91</f>
        <v>0</v>
      </c>
      <c r="W484">
        <f>'Energy consumption (raw)'!U434*Lists!$H$92</f>
        <v>0</v>
      </c>
      <c r="X484">
        <f>'Energy consumption (raw)'!V434*Lists!$H$93</f>
        <v>0</v>
      </c>
      <c r="Y484">
        <f>'Energy consumption (raw)'!W434*Lists!$H$94</f>
        <v>0</v>
      </c>
      <c r="Z484">
        <f>'Energy consumption (raw)'!X434*Lists!$H$96*1000000</f>
        <v>0</v>
      </c>
      <c r="AA484">
        <f>'Energy consumption (raw)'!Y434*Lists!$H$97</f>
        <v>0</v>
      </c>
      <c r="AB484">
        <f>'Energy consumption (raw)'!Z434*Lists!$H$96</f>
        <v>0</v>
      </c>
      <c r="AC484">
        <f>'Energy consumption (raw)'!AA434*Lists!$H$98</f>
        <v>0</v>
      </c>
      <c r="AD484">
        <f>'Energy consumption (raw)'!AB434*Lists!$H$99</f>
        <v>0</v>
      </c>
      <c r="AE484">
        <f>'Energy consumption (raw)'!AC434*Lists!$H$101</f>
        <v>0</v>
      </c>
      <c r="AF484">
        <f>'Energy consumption (raw)'!AD434*Lists!$H$101</f>
        <v>0</v>
      </c>
      <c r="AG484">
        <f>'Energy consumption (raw)'!AE434*Lists!$H$101</f>
        <v>0</v>
      </c>
      <c r="AH484">
        <f>'Energy consumption (raw)'!AF434*Lists!$H$100</f>
        <v>0</v>
      </c>
      <c r="AI484" s="167">
        <f t="shared" si="70"/>
        <v>8230</v>
      </c>
      <c r="AJ484" s="179">
        <f>'Energy consumption (raw)'!AG434</f>
        <v>8230</v>
      </c>
      <c r="AK484" s="179">
        <f>'Energy consumption (raw)'!AH434</f>
        <v>8230</v>
      </c>
      <c r="AL484">
        <f>IF(ROUND(AI484,-3)=ROUND('Energy consumption (raw)'!AG434,-3),1,0)</f>
        <v>1</v>
      </c>
      <c r="AM484" s="179" t="str">
        <f>'Energy consumption (raw)'!AJ434</f>
        <v>4. Quang Ninh</v>
      </c>
      <c r="AN484">
        <f>VLOOKUP(AM484,Lists!$F$9:$G$71,2,FALSE)</f>
        <v>1</v>
      </c>
    </row>
    <row r="485" spans="2:40" x14ac:dyDescent="0.25">
      <c r="B485" s="65" t="str">
        <f t="shared" si="68"/>
        <v>Industry333</v>
      </c>
      <c r="C485" s="179">
        <f>'Energy consumption (raw)'!B435</f>
        <v>333</v>
      </c>
      <c r="D485" s="179">
        <f>'Energy consumption (raw)'!C435</f>
        <v>0</v>
      </c>
      <c r="E485" s="179">
        <f>'Energy consumption (raw)'!D435</f>
        <v>0</v>
      </c>
      <c r="F485" s="179" t="str">
        <f>'Energy consumption (raw)'!E435</f>
        <v>Công nghiệp</v>
      </c>
      <c r="G485" s="179" t="str">
        <f>'Energy consumption (raw)'!F435</f>
        <v>Sản xuất khác chưa được phân vào đâu</v>
      </c>
      <c r="H485" s="179" t="str">
        <f>'Energy consumption (raw)'!G435</f>
        <v>Industry</v>
      </c>
      <c r="I485" s="179" t="str">
        <f>'Energy consumption (raw)'!I435</f>
        <v>32 Other manufacturing</v>
      </c>
      <c r="J485" s="179" t="str">
        <f>INDEX(Sector!$E$6:$E$46,MATCH('Energy consumption (toe)'!I485,Sector!$B$6:$B$46,FALSE))</f>
        <v>Other manufacturing</v>
      </c>
      <c r="K485" s="179">
        <f>IFERROR('Energy consumption (raw)'!J435*Lists!$H$84,)</f>
        <v>0</v>
      </c>
      <c r="L485" s="179">
        <f>'Energy consumption (raw)'!K435*Lists!$H$84</f>
        <v>0</v>
      </c>
      <c r="M485" s="179">
        <f>'Energy consumption (raw)'!L435*Lists!$H$84</f>
        <v>0</v>
      </c>
      <c r="N485" s="179">
        <f>'Energy consumption (raw)'!M435*Lists!$H$84</f>
        <v>0</v>
      </c>
      <c r="O485" s="178">
        <f t="shared" si="69"/>
        <v>0</v>
      </c>
      <c r="P485">
        <f>'Energy consumption (raw)'!N435*Lists!$H$85</f>
        <v>0</v>
      </c>
      <c r="Q485">
        <f>'Energy consumption (raw)'!O435*Lists!$H$86</f>
        <v>0</v>
      </c>
      <c r="R485">
        <f>'Energy consumption (raw)'!P435*Lists!$H$87</f>
        <v>0</v>
      </c>
      <c r="S485">
        <f>'Energy consumption (raw)'!Q435*Lists!$H$88</f>
        <v>0</v>
      </c>
      <c r="T485">
        <f>'Energy consumption (raw)'!R435*Lists!$H$89</f>
        <v>0</v>
      </c>
      <c r="U485">
        <f>'Energy consumption (raw)'!S435*Lists!$H$90</f>
        <v>0</v>
      </c>
      <c r="V485">
        <f>'Energy consumption (raw)'!T435*Lists!$H$91</f>
        <v>0</v>
      </c>
      <c r="W485">
        <f>'Energy consumption (raw)'!U435*Lists!$H$92</f>
        <v>0</v>
      </c>
      <c r="X485">
        <f>'Energy consumption (raw)'!V435*Lists!$H$93</f>
        <v>0</v>
      </c>
      <c r="Y485">
        <f>'Energy consumption (raw)'!W435*Lists!$H$94</f>
        <v>0</v>
      </c>
      <c r="Z485">
        <f>'Energy consumption (raw)'!X435*Lists!$H$96*1000000</f>
        <v>0</v>
      </c>
      <c r="AA485">
        <f>'Energy consumption (raw)'!Y435*Lists!$H$97</f>
        <v>0</v>
      </c>
      <c r="AB485">
        <f>'Energy consumption (raw)'!Z435*Lists!$H$96</f>
        <v>0</v>
      </c>
      <c r="AC485">
        <f>'Energy consumption (raw)'!AA435*Lists!$H$98</f>
        <v>0</v>
      </c>
      <c r="AD485">
        <f>'Energy consumption (raw)'!AB435*Lists!$H$99</f>
        <v>0</v>
      </c>
      <c r="AE485">
        <f>'Energy consumption (raw)'!AC435*Lists!$H$101</f>
        <v>0</v>
      </c>
      <c r="AF485">
        <f>'Energy consumption (raw)'!AD435*Lists!$H$101</f>
        <v>0</v>
      </c>
      <c r="AG485">
        <f>'Energy consumption (raw)'!AE435*Lists!$H$101</f>
        <v>0</v>
      </c>
      <c r="AH485">
        <f>'Energy consumption (raw)'!AF435*Lists!$H$100</f>
        <v>0</v>
      </c>
      <c r="AI485" s="167">
        <f t="shared" si="70"/>
        <v>1208</v>
      </c>
      <c r="AJ485" s="179">
        <f>'Energy consumption (raw)'!AG435</f>
        <v>1208</v>
      </c>
      <c r="AK485" s="179">
        <f>'Energy consumption (raw)'!AH435</f>
        <v>1208</v>
      </c>
      <c r="AL485">
        <f>IF(ROUND(AI485,-3)=ROUND('Energy consumption (raw)'!AG435,-3),1,0)</f>
        <v>1</v>
      </c>
      <c r="AM485" s="179" t="str">
        <f>'Energy consumption (raw)'!AJ435</f>
        <v>4. Quang Ninh</v>
      </c>
      <c r="AN485">
        <f>VLOOKUP(AM485,Lists!$F$9:$G$71,2,FALSE)</f>
        <v>1</v>
      </c>
    </row>
    <row r="486" spans="2:40" x14ac:dyDescent="0.25">
      <c r="B486" s="65" t="str">
        <f t="shared" si="68"/>
        <v>Industry334</v>
      </c>
      <c r="C486" s="179">
        <f>'Energy consumption (raw)'!B436</f>
        <v>334</v>
      </c>
      <c r="D486" s="179">
        <f>'Energy consumption (raw)'!C436</f>
        <v>0</v>
      </c>
      <c r="E486" s="179">
        <f>'Energy consumption (raw)'!D436</f>
        <v>0</v>
      </c>
      <c r="F486" s="179" t="str">
        <f>'Energy consumption (raw)'!E436</f>
        <v>Công nghiệp</v>
      </c>
      <c r="G486" s="179" t="str">
        <f>'Energy consumption (raw)'!F436</f>
        <v>Sản xuất vật liệu xây dựng từ đất sét</v>
      </c>
      <c r="H486" s="179" t="str">
        <f>'Energy consumption (raw)'!G436</f>
        <v>Industry</v>
      </c>
      <c r="I486" s="179" t="str">
        <f>'Energy consumption (raw)'!I436</f>
        <v>23 Manufacture of other non-metallic mineral products</v>
      </c>
      <c r="J486" s="179" t="str">
        <f>INDEX(Sector!$E$6:$E$46,MATCH('Energy consumption (toe)'!I486,Sector!$B$6:$B$46,FALSE))</f>
        <v>Manufacture of other non-metallic mineral products</v>
      </c>
      <c r="K486" s="179">
        <f>IFERROR('Energy consumption (raw)'!J436*Lists!$H$84,)</f>
        <v>0</v>
      </c>
      <c r="L486" s="179">
        <f>'Energy consumption (raw)'!K436*Lists!$H$84</f>
        <v>2614.6829350000003</v>
      </c>
      <c r="M486" s="179">
        <f>'Energy consumption (raw)'!L436*Lists!$H$84</f>
        <v>0</v>
      </c>
      <c r="N486" s="179">
        <f>'Energy consumption (raw)'!M436*Lists!$H$84</f>
        <v>0</v>
      </c>
      <c r="O486" s="178">
        <f t="shared" si="69"/>
        <v>2614.6829350000003</v>
      </c>
      <c r="P486">
        <f>'Energy consumption (raw)'!N436*Lists!$H$85</f>
        <v>0</v>
      </c>
      <c r="Q486">
        <f>'Energy consumption (raw)'!O436*Lists!$H$86</f>
        <v>0</v>
      </c>
      <c r="R486">
        <f>'Energy consumption (raw)'!P436*Lists!$H$87</f>
        <v>0</v>
      </c>
      <c r="S486">
        <f>'Energy consumption (raw)'!Q436*Lists!$H$88</f>
        <v>0</v>
      </c>
      <c r="T486">
        <f>'Energy consumption (raw)'!R436*Lists!$H$89</f>
        <v>0</v>
      </c>
      <c r="U486">
        <f>'Energy consumption (raw)'!S436*Lists!$H$90</f>
        <v>1644.7340799999999</v>
      </c>
      <c r="V486">
        <f>'Energy consumption (raw)'!T436*Lists!$H$91</f>
        <v>0</v>
      </c>
      <c r="W486">
        <f>'Energy consumption (raw)'!U436*Lists!$H$92</f>
        <v>0</v>
      </c>
      <c r="X486">
        <f>'Energy consumption (raw)'!V436*Lists!$H$93</f>
        <v>0</v>
      </c>
      <c r="Y486">
        <f>'Energy consumption (raw)'!W436*Lists!$H$94</f>
        <v>84.102239999999995</v>
      </c>
      <c r="Z486">
        <f>'Energy consumption (raw)'!X436*Lists!$H$96*1000000</f>
        <v>0</v>
      </c>
      <c r="AA486">
        <f>'Energy consumption (raw)'!Y436*Lists!$H$97</f>
        <v>0</v>
      </c>
      <c r="AB486">
        <f>'Energy consumption (raw)'!Z436*Lists!$H$96</f>
        <v>0</v>
      </c>
      <c r="AC486">
        <f>'Energy consumption (raw)'!AA436*Lists!$H$98</f>
        <v>0</v>
      </c>
      <c r="AD486">
        <f>'Energy consumption (raw)'!AB436*Lists!$H$99</f>
        <v>0</v>
      </c>
      <c r="AE486">
        <f>'Energy consumption (raw)'!AC436*Lists!$H$101</f>
        <v>0</v>
      </c>
      <c r="AF486">
        <f>'Energy consumption (raw)'!AD436*Lists!$H$101</f>
        <v>0</v>
      </c>
      <c r="AG486">
        <f>'Energy consumption (raw)'!AE436*Lists!$H$101</f>
        <v>0</v>
      </c>
      <c r="AH486">
        <f>'Energy consumption (raw)'!AF436*Lists!$H$100</f>
        <v>0</v>
      </c>
      <c r="AI486" s="167">
        <f t="shared" si="70"/>
        <v>4343.5192550000002</v>
      </c>
      <c r="AJ486" s="179">
        <f>'Energy consumption (raw)'!AG436</f>
        <v>4343.5192550000011</v>
      </c>
      <c r="AK486" s="179">
        <f>'Energy consumption (raw)'!AH436</f>
        <v>2392</v>
      </c>
      <c r="AL486">
        <f>IF(ROUND(AI486,-3)=ROUND('Energy consumption (raw)'!AG436,-3),1,0)</f>
        <v>1</v>
      </c>
      <c r="AM486" s="179" t="str">
        <f>'Energy consumption (raw)'!AJ436</f>
        <v>4. Quang Ninh</v>
      </c>
      <c r="AN486">
        <f>VLOOKUP(AM486,Lists!$F$9:$G$71,2,FALSE)</f>
        <v>1</v>
      </c>
    </row>
    <row r="487" spans="2:40" x14ac:dyDescent="0.25">
      <c r="B487" s="65" t="str">
        <f t="shared" si="68"/>
        <v>Industry335</v>
      </c>
      <c r="C487" s="179">
        <f>'Energy consumption (raw)'!B437</f>
        <v>335</v>
      </c>
      <c r="D487" s="179">
        <f>'Energy consumption (raw)'!C437</f>
        <v>0</v>
      </c>
      <c r="E487" s="179">
        <f>'Energy consumption (raw)'!D437</f>
        <v>0</v>
      </c>
      <c r="F487" s="179" t="str">
        <f>'Energy consumption (raw)'!E437</f>
        <v>Công nghiệp</v>
      </c>
      <c r="G487" s="179" t="str">
        <f>'Energy consumption (raw)'!F437</f>
        <v>Khai thác và thu gom than cứng</v>
      </c>
      <c r="H487" s="179" t="str">
        <f>'Energy consumption (raw)'!G437</f>
        <v>Industry</v>
      </c>
      <c r="I487" s="179" t="str">
        <f>'Energy consumption (raw)'!I437</f>
        <v>05 Mining of coal and lignite</v>
      </c>
      <c r="J487" s="179" t="str">
        <f>INDEX(Sector!$E$6:$E$46,MATCH('Energy consumption (toe)'!I487,Sector!$B$6:$B$46,FALSE))</f>
        <v>Mining of coal and lignite</v>
      </c>
      <c r="K487" s="179">
        <f>IFERROR('Energy consumption (raw)'!J437*Lists!$H$84,)</f>
        <v>1786.9444425000002</v>
      </c>
      <c r="L487" s="179">
        <f>'Energy consumption (raw)'!K437*Lists!$H$84</f>
        <v>1786.9444425000002</v>
      </c>
      <c r="M487" s="179">
        <f>'Energy consumption (raw)'!L437*Lists!$H$84</f>
        <v>0</v>
      </c>
      <c r="N487" s="179">
        <f>'Energy consumption (raw)'!M437*Lists!$H$84</f>
        <v>0</v>
      </c>
      <c r="O487" s="178">
        <f t="shared" si="69"/>
        <v>1786.9444425000002</v>
      </c>
      <c r="P487">
        <f>'Energy consumption (raw)'!N437*Lists!$H$85</f>
        <v>0</v>
      </c>
      <c r="Q487">
        <f>'Energy consumption (raw)'!O437*Lists!$H$86</f>
        <v>0</v>
      </c>
      <c r="R487">
        <f>'Energy consumption (raw)'!P437*Lists!$H$87</f>
        <v>0</v>
      </c>
      <c r="S487">
        <f>'Energy consumption (raw)'!Q437*Lists!$H$88</f>
        <v>0</v>
      </c>
      <c r="T487">
        <f>'Energy consumption (raw)'!R437*Lists!$H$89</f>
        <v>0</v>
      </c>
      <c r="U487">
        <f>'Energy consumption (raw)'!S437*Lists!$H$90</f>
        <v>27026.924320000002</v>
      </c>
      <c r="V487">
        <f>'Energy consumption (raw)'!T437*Lists!$H$91</f>
        <v>0</v>
      </c>
      <c r="W487">
        <f>'Energy consumption (raw)'!U437*Lists!$H$92</f>
        <v>0</v>
      </c>
      <c r="X487">
        <f>'Energy consumption (raw)'!V437*Lists!$H$93</f>
        <v>0</v>
      </c>
      <c r="Y487">
        <f>'Energy consumption (raw)'!W437*Lists!$H$94</f>
        <v>48.435479999999998</v>
      </c>
      <c r="Z487">
        <f>'Energy consumption (raw)'!X437*Lists!$H$96*1000000</f>
        <v>0</v>
      </c>
      <c r="AA487">
        <f>'Energy consumption (raw)'!Y437*Lists!$H$97</f>
        <v>0</v>
      </c>
      <c r="AB487">
        <f>'Energy consumption (raw)'!Z437*Lists!$H$96</f>
        <v>0</v>
      </c>
      <c r="AC487">
        <f>'Energy consumption (raw)'!AA437*Lists!$H$98</f>
        <v>0</v>
      </c>
      <c r="AD487">
        <f>'Energy consumption (raw)'!AB437*Lists!$H$99</f>
        <v>0</v>
      </c>
      <c r="AE487">
        <f>'Energy consumption (raw)'!AC437*Lists!$H$101</f>
        <v>0</v>
      </c>
      <c r="AF487">
        <f>'Energy consumption (raw)'!AD437*Lists!$H$101</f>
        <v>0</v>
      </c>
      <c r="AG487">
        <f>'Energy consumption (raw)'!AE437*Lists!$H$101</f>
        <v>0</v>
      </c>
      <c r="AH487">
        <f>'Energy consumption (raw)'!AF437*Lists!$H$100</f>
        <v>0</v>
      </c>
      <c r="AI487" s="167">
        <f t="shared" si="70"/>
        <v>28862.304242500002</v>
      </c>
      <c r="AJ487" s="179">
        <f>'Energy consumption (raw)'!AG437</f>
        <v>28862.304242500002</v>
      </c>
      <c r="AK487" s="179">
        <f>'Energy consumption (raw)'!AH437</f>
        <v>28636</v>
      </c>
      <c r="AL487">
        <f>IF(ROUND(AI487,-3)=ROUND('Energy consumption (raw)'!AG437,-3),1,0)</f>
        <v>1</v>
      </c>
      <c r="AM487" s="179" t="str">
        <f>'Energy consumption (raw)'!AJ437</f>
        <v>4. Quang Ninh</v>
      </c>
      <c r="AN487">
        <f>VLOOKUP(AM487,Lists!$F$9:$G$71,2,FALSE)</f>
        <v>1</v>
      </c>
    </row>
    <row r="488" spans="2:40" x14ac:dyDescent="0.25">
      <c r="B488" s="65" t="str">
        <f t="shared" si="68"/>
        <v>Industry336</v>
      </c>
      <c r="C488" s="179">
        <f>'Energy consumption (raw)'!B438</f>
        <v>336</v>
      </c>
      <c r="D488" s="179">
        <f>'Energy consumption (raw)'!C438</f>
        <v>0</v>
      </c>
      <c r="E488" s="179">
        <f>'Energy consumption (raw)'!D438</f>
        <v>0</v>
      </c>
      <c r="F488" s="179" t="str">
        <f>'Energy consumption (raw)'!E438</f>
        <v>Công nghiệp</v>
      </c>
      <c r="G488" s="179" t="str">
        <f>'Energy consumption (raw)'!F438</f>
        <v>Khai thác và thu gom than cứng</v>
      </c>
      <c r="H488" s="179" t="str">
        <f>'Energy consumption (raw)'!G438</f>
        <v>Industry</v>
      </c>
      <c r="I488" s="179" t="str">
        <f>'Energy consumption (raw)'!I438</f>
        <v>05 Mining of coal and lignite</v>
      </c>
      <c r="J488" s="179" t="str">
        <f>INDEX(Sector!$E$6:$E$46,MATCH('Energy consumption (toe)'!I488,Sector!$B$6:$B$46,FALSE))</f>
        <v>Mining of coal and lignite</v>
      </c>
      <c r="K488" s="179">
        <f>IFERROR('Energy consumption (raw)'!J438*Lists!$H$84,)</f>
        <v>0</v>
      </c>
      <c r="L488" s="179">
        <f>'Energy consumption (raw)'!K438*Lists!$H$84</f>
        <v>0</v>
      </c>
      <c r="M488" s="179">
        <f>'Energy consumption (raw)'!L438*Lists!$H$84</f>
        <v>0</v>
      </c>
      <c r="N488" s="179">
        <f>'Energy consumption (raw)'!M438*Lists!$H$84</f>
        <v>0</v>
      </c>
      <c r="O488" s="178">
        <f t="shared" si="69"/>
        <v>0</v>
      </c>
      <c r="P488">
        <f>'Energy consumption (raw)'!N438*Lists!$H$85</f>
        <v>0</v>
      </c>
      <c r="Q488">
        <f>'Energy consumption (raw)'!O438*Lists!$H$86</f>
        <v>0</v>
      </c>
      <c r="R488">
        <f>'Energy consumption (raw)'!P438*Lists!$H$87</f>
        <v>12400.8</v>
      </c>
      <c r="S488">
        <f>'Energy consumption (raw)'!Q438*Lists!$H$88</f>
        <v>0</v>
      </c>
      <c r="T488">
        <f>'Energy consumption (raw)'!R438*Lists!$H$89</f>
        <v>0</v>
      </c>
      <c r="U488">
        <f>'Energy consumption (raw)'!S438*Lists!$H$90</f>
        <v>0</v>
      </c>
      <c r="V488">
        <f>'Energy consumption (raw)'!T438*Lists!$H$91</f>
        <v>0</v>
      </c>
      <c r="W488">
        <f>'Energy consumption (raw)'!U438*Lists!$H$92</f>
        <v>0</v>
      </c>
      <c r="X488">
        <f>'Energy consumption (raw)'!V438*Lists!$H$93</f>
        <v>0</v>
      </c>
      <c r="Y488">
        <f>'Energy consumption (raw)'!W438*Lists!$H$94</f>
        <v>0</v>
      </c>
      <c r="Z488">
        <f>'Energy consumption (raw)'!X438*Lists!$H$96*1000000</f>
        <v>0</v>
      </c>
      <c r="AA488">
        <f>'Energy consumption (raw)'!Y438*Lists!$H$97</f>
        <v>0</v>
      </c>
      <c r="AB488">
        <f>'Energy consumption (raw)'!Z438*Lists!$H$96</f>
        <v>0</v>
      </c>
      <c r="AC488">
        <f>'Energy consumption (raw)'!AA438*Lists!$H$98</f>
        <v>0</v>
      </c>
      <c r="AD488">
        <f>'Energy consumption (raw)'!AB438*Lists!$H$99</f>
        <v>0</v>
      </c>
      <c r="AE488">
        <f>'Energy consumption (raw)'!AC438*Lists!$H$101</f>
        <v>0</v>
      </c>
      <c r="AF488">
        <f>'Energy consumption (raw)'!AD438*Lists!$H$101</f>
        <v>0</v>
      </c>
      <c r="AG488">
        <f>'Energy consumption (raw)'!AE438*Lists!$H$101</f>
        <v>0</v>
      </c>
      <c r="AH488">
        <f>'Energy consumption (raw)'!AF438*Lists!$H$100</f>
        <v>0</v>
      </c>
      <c r="AI488" s="167">
        <f t="shared" si="70"/>
        <v>12400.8</v>
      </c>
      <c r="AJ488" s="179">
        <f>'Energy consumption (raw)'!AG438</f>
        <v>12400.8</v>
      </c>
      <c r="AK488" s="179">
        <f>'Energy consumption (raw)'!AH438</f>
        <v>12401</v>
      </c>
      <c r="AL488">
        <f>IF(ROUND(AI488,-3)=ROUND('Energy consumption (raw)'!AG438,-3),1,0)</f>
        <v>1</v>
      </c>
      <c r="AM488" s="179" t="str">
        <f>'Energy consumption (raw)'!AJ438</f>
        <v>4. Quang Ninh</v>
      </c>
      <c r="AN488">
        <f>VLOOKUP(AM488,Lists!$F$9:$G$71,2,FALSE)</f>
        <v>1</v>
      </c>
    </row>
    <row r="489" spans="2:40" x14ac:dyDescent="0.25">
      <c r="B489" s="65" t="str">
        <f t="shared" si="68"/>
        <v>Industry337</v>
      </c>
      <c r="C489" s="179">
        <f>'Energy consumption (raw)'!B439</f>
        <v>337</v>
      </c>
      <c r="D489" s="179">
        <f>'Energy consumption (raw)'!C439</f>
        <v>0</v>
      </c>
      <c r="E489" s="179">
        <f>'Energy consumption (raw)'!D439</f>
        <v>0</v>
      </c>
      <c r="F489" s="179" t="str">
        <f>'Energy consumption (raw)'!E439</f>
        <v>Công nghiệp</v>
      </c>
      <c r="G489" s="179" t="str">
        <f>'Energy consumption (raw)'!F439</f>
        <v>Sản xuất vật liệu xây dựng từ đất sét</v>
      </c>
      <c r="H489" s="179" t="str">
        <f>'Energy consumption (raw)'!G439</f>
        <v>Industry</v>
      </c>
      <c r="I489" s="179" t="str">
        <f>'Energy consumption (raw)'!I439</f>
        <v>23 Manufacture of other non-metallic mineral products</v>
      </c>
      <c r="J489" s="179" t="str">
        <f>INDEX(Sector!$E$6:$E$46,MATCH('Energy consumption (toe)'!I489,Sector!$B$6:$B$46,FALSE))</f>
        <v>Manufacture of other non-metallic mineral products</v>
      </c>
      <c r="K489" s="179">
        <f>IFERROR('Energy consumption (raw)'!J439*Lists!$H$84,)</f>
        <v>0</v>
      </c>
      <c r="L489" s="179">
        <f>'Energy consumption (raw)'!K439*Lists!$H$84</f>
        <v>0</v>
      </c>
      <c r="M489" s="179">
        <f>'Energy consumption (raw)'!L439*Lists!$H$84</f>
        <v>0</v>
      </c>
      <c r="N489" s="179">
        <f>'Energy consumption (raw)'!M439*Lists!$H$84</f>
        <v>0</v>
      </c>
      <c r="O489" s="178">
        <f t="shared" si="69"/>
        <v>0</v>
      </c>
      <c r="P489">
        <f>'Energy consumption (raw)'!N439*Lists!$H$85</f>
        <v>0</v>
      </c>
      <c r="Q489">
        <f>'Energy consumption (raw)'!O439*Lists!$H$86</f>
        <v>0</v>
      </c>
      <c r="R489">
        <f>'Energy consumption (raw)'!P439*Lists!$H$87</f>
        <v>0</v>
      </c>
      <c r="S489">
        <f>'Energy consumption (raw)'!Q439*Lists!$H$88</f>
        <v>0</v>
      </c>
      <c r="T489">
        <f>'Energy consumption (raw)'!R439*Lists!$H$89</f>
        <v>0</v>
      </c>
      <c r="U489">
        <f>'Energy consumption (raw)'!S439*Lists!$H$90</f>
        <v>0</v>
      </c>
      <c r="V489">
        <f>'Energy consumption (raw)'!T439*Lists!$H$91</f>
        <v>0</v>
      </c>
      <c r="W489">
        <f>'Energy consumption (raw)'!U439*Lists!$H$92</f>
        <v>0</v>
      </c>
      <c r="X489">
        <f>'Energy consumption (raw)'!V439*Lists!$H$93</f>
        <v>0</v>
      </c>
      <c r="Y489">
        <f>'Energy consumption (raw)'!W439*Lists!$H$94</f>
        <v>0</v>
      </c>
      <c r="Z489">
        <f>'Energy consumption (raw)'!X439*Lists!$H$96*1000000</f>
        <v>0</v>
      </c>
      <c r="AA489">
        <f>'Energy consumption (raw)'!Y439*Lists!$H$97</f>
        <v>0</v>
      </c>
      <c r="AB489">
        <f>'Energy consumption (raw)'!Z439*Lists!$H$96</f>
        <v>0</v>
      </c>
      <c r="AC489">
        <f>'Energy consumption (raw)'!AA439*Lists!$H$98</f>
        <v>0</v>
      </c>
      <c r="AD489">
        <f>'Energy consumption (raw)'!AB439*Lists!$H$99</f>
        <v>0</v>
      </c>
      <c r="AE489">
        <f>'Energy consumption (raw)'!AC439*Lists!$H$101</f>
        <v>0</v>
      </c>
      <c r="AF489">
        <f>'Energy consumption (raw)'!AD439*Lists!$H$101</f>
        <v>0</v>
      </c>
      <c r="AG489">
        <f>'Energy consumption (raw)'!AE439*Lists!$H$101</f>
        <v>0</v>
      </c>
      <c r="AH489">
        <f>'Energy consumption (raw)'!AF439*Lists!$H$100</f>
        <v>0</v>
      </c>
      <c r="AI489" s="167">
        <f t="shared" si="70"/>
        <v>1189</v>
      </c>
      <c r="AJ489" s="179">
        <f>'Energy consumption (raw)'!AG439</f>
        <v>1189</v>
      </c>
      <c r="AK489" s="179">
        <f>'Energy consumption (raw)'!AH439</f>
        <v>1189</v>
      </c>
      <c r="AL489">
        <f>IF(ROUND(AI489,-3)=ROUND('Energy consumption (raw)'!AG439,-3),1,0)</f>
        <v>1</v>
      </c>
      <c r="AM489" s="179" t="str">
        <f>'Energy consumption (raw)'!AJ439</f>
        <v>4. Quang Ninh</v>
      </c>
      <c r="AN489">
        <f>VLOOKUP(AM489,Lists!$F$9:$G$71,2,FALSE)</f>
        <v>1</v>
      </c>
    </row>
    <row r="490" spans="2:40" x14ac:dyDescent="0.25">
      <c r="B490" s="65" t="str">
        <f t="shared" si="68"/>
        <v>Industry338</v>
      </c>
      <c r="C490" s="179">
        <f>'Energy consumption (raw)'!B440</f>
        <v>338</v>
      </c>
      <c r="D490" s="179">
        <f>'Energy consumption (raw)'!C440</f>
        <v>0</v>
      </c>
      <c r="E490" s="179">
        <f>'Energy consumption (raw)'!D440</f>
        <v>0</v>
      </c>
      <c r="F490" s="179" t="str">
        <f>'Energy consumption (raw)'!E440</f>
        <v>Công nghiệp</v>
      </c>
      <c r="G490" s="179" t="str">
        <f>'Energy consumption (raw)'!F440</f>
        <v>Sản xuất vật liệu xây dựng từ đất sét</v>
      </c>
      <c r="H490" s="179" t="str">
        <f>'Energy consumption (raw)'!G440</f>
        <v>Industry</v>
      </c>
      <c r="I490" s="179" t="str">
        <f>'Energy consumption (raw)'!I440</f>
        <v>23 Manufacture of other non-metallic mineral products</v>
      </c>
      <c r="J490" s="179" t="str">
        <f>INDEX(Sector!$E$6:$E$46,MATCH('Energy consumption (toe)'!I490,Sector!$B$6:$B$46,FALSE))</f>
        <v>Manufacture of other non-metallic mineral products</v>
      </c>
      <c r="K490" s="179">
        <f>IFERROR('Energy consumption (raw)'!J440*Lists!$H$84,)</f>
        <v>0</v>
      </c>
      <c r="L490" s="179">
        <f>'Energy consumption (raw)'!K440*Lists!$H$84</f>
        <v>0</v>
      </c>
      <c r="M490" s="179">
        <f>'Energy consumption (raw)'!L440*Lists!$H$84</f>
        <v>0</v>
      </c>
      <c r="N490" s="179">
        <f>'Energy consumption (raw)'!M440*Lists!$H$84</f>
        <v>0</v>
      </c>
      <c r="O490" s="178">
        <f t="shared" si="69"/>
        <v>0</v>
      </c>
      <c r="P490">
        <f>'Energy consumption (raw)'!N440*Lists!$H$85</f>
        <v>0</v>
      </c>
      <c r="Q490">
        <f>'Energy consumption (raw)'!O440*Lists!$H$86</f>
        <v>0</v>
      </c>
      <c r="R490">
        <f>'Energy consumption (raw)'!P440*Lists!$H$87</f>
        <v>0</v>
      </c>
      <c r="S490">
        <f>'Energy consumption (raw)'!Q440*Lists!$H$88</f>
        <v>0</v>
      </c>
      <c r="T490">
        <f>'Energy consumption (raw)'!R440*Lists!$H$89</f>
        <v>0</v>
      </c>
      <c r="U490">
        <f>'Energy consumption (raw)'!S440*Lists!$H$90</f>
        <v>0</v>
      </c>
      <c r="V490">
        <f>'Energy consumption (raw)'!T440*Lists!$H$91</f>
        <v>0</v>
      </c>
      <c r="W490">
        <f>'Energy consumption (raw)'!U440*Lists!$H$92</f>
        <v>0</v>
      </c>
      <c r="X490">
        <f>'Energy consumption (raw)'!V440*Lists!$H$93</f>
        <v>0</v>
      </c>
      <c r="Y490">
        <f>'Energy consumption (raw)'!W440*Lists!$H$94</f>
        <v>0</v>
      </c>
      <c r="Z490">
        <f>'Energy consumption (raw)'!X440*Lists!$H$96*1000000</f>
        <v>0</v>
      </c>
      <c r="AA490">
        <f>'Energy consumption (raw)'!Y440*Lists!$H$97</f>
        <v>0</v>
      </c>
      <c r="AB490">
        <f>'Energy consumption (raw)'!Z440*Lists!$H$96</f>
        <v>0</v>
      </c>
      <c r="AC490">
        <f>'Energy consumption (raw)'!AA440*Lists!$H$98</f>
        <v>0</v>
      </c>
      <c r="AD490">
        <f>'Energy consumption (raw)'!AB440*Lists!$H$99</f>
        <v>0</v>
      </c>
      <c r="AE490">
        <f>'Energy consumption (raw)'!AC440*Lists!$H$101</f>
        <v>0</v>
      </c>
      <c r="AF490">
        <f>'Energy consumption (raw)'!AD440*Lists!$H$101</f>
        <v>0</v>
      </c>
      <c r="AG490">
        <f>'Energy consumption (raw)'!AE440*Lists!$H$101</f>
        <v>0</v>
      </c>
      <c r="AH490">
        <f>'Energy consumption (raw)'!AF440*Lists!$H$100</f>
        <v>0</v>
      </c>
      <c r="AI490" s="167">
        <f t="shared" si="70"/>
        <v>1130</v>
      </c>
      <c r="AJ490" s="179">
        <f>'Energy consumption (raw)'!AG440</f>
        <v>1130</v>
      </c>
      <c r="AK490" s="179">
        <f>'Energy consumption (raw)'!AH440</f>
        <v>1130</v>
      </c>
      <c r="AL490">
        <f>IF(ROUND(AI490,-3)=ROUND('Energy consumption (raw)'!AG440,-3),1,0)</f>
        <v>1</v>
      </c>
      <c r="AM490" s="179" t="str">
        <f>'Energy consumption (raw)'!AJ440</f>
        <v>4. Quang Ninh</v>
      </c>
      <c r="AN490">
        <f>VLOOKUP(AM490,Lists!$F$9:$G$71,2,FALSE)</f>
        <v>1</v>
      </c>
    </row>
    <row r="491" spans="2:40" x14ac:dyDescent="0.25">
      <c r="B491" s="65" t="str">
        <f t="shared" si="68"/>
        <v>Industry339</v>
      </c>
      <c r="C491" s="179">
        <f>'Energy consumption (raw)'!B441</f>
        <v>339</v>
      </c>
      <c r="D491" s="179">
        <f>'Energy consumption (raw)'!C441</f>
        <v>0</v>
      </c>
      <c r="E491" s="179">
        <f>'Energy consumption (raw)'!D441</f>
        <v>0</v>
      </c>
      <c r="F491" s="179" t="str">
        <f>'Energy consumption (raw)'!E441</f>
        <v>Công nghiệp</v>
      </c>
      <c r="G491" s="179" t="str">
        <f>'Energy consumption (raw)'!F441</f>
        <v>Sản xuất vật liệu xây dựng từ đất sét</v>
      </c>
      <c r="H491" s="179" t="str">
        <f>'Energy consumption (raw)'!G441</f>
        <v>Industry</v>
      </c>
      <c r="I491" s="179" t="str">
        <f>'Energy consumption (raw)'!I441</f>
        <v>23 Manufacture of other non-metallic mineral products</v>
      </c>
      <c r="J491" s="179" t="str">
        <f>INDEX(Sector!$E$6:$E$46,MATCH('Energy consumption (toe)'!I491,Sector!$B$6:$B$46,FALSE))</f>
        <v>Manufacture of other non-metallic mineral products</v>
      </c>
      <c r="K491" s="179">
        <f>IFERROR('Energy consumption (raw)'!J441*Lists!$H$84,)</f>
        <v>0</v>
      </c>
      <c r="L491" s="179">
        <f>'Energy consumption (raw)'!K441*Lists!$H$84</f>
        <v>0</v>
      </c>
      <c r="M491" s="179">
        <f>'Energy consumption (raw)'!L441*Lists!$H$84</f>
        <v>0</v>
      </c>
      <c r="N491" s="179">
        <f>'Energy consumption (raw)'!M441*Lists!$H$84</f>
        <v>0</v>
      </c>
      <c r="O491" s="178">
        <f t="shared" si="69"/>
        <v>0</v>
      </c>
      <c r="P491">
        <f>'Energy consumption (raw)'!N441*Lists!$H$85</f>
        <v>0</v>
      </c>
      <c r="Q491">
        <f>'Energy consumption (raw)'!O441*Lists!$H$86</f>
        <v>0</v>
      </c>
      <c r="R491">
        <f>'Energy consumption (raw)'!P441*Lists!$H$87</f>
        <v>0</v>
      </c>
      <c r="S491">
        <f>'Energy consumption (raw)'!Q441*Lists!$H$88</f>
        <v>0</v>
      </c>
      <c r="T491">
        <f>'Energy consumption (raw)'!R441*Lists!$H$89</f>
        <v>0</v>
      </c>
      <c r="U491">
        <f>'Energy consumption (raw)'!S441*Lists!$H$90</f>
        <v>0</v>
      </c>
      <c r="V491">
        <f>'Energy consumption (raw)'!T441*Lists!$H$91</f>
        <v>0</v>
      </c>
      <c r="W491">
        <f>'Energy consumption (raw)'!U441*Lists!$H$92</f>
        <v>0</v>
      </c>
      <c r="X491">
        <f>'Energy consumption (raw)'!V441*Lists!$H$93</f>
        <v>0</v>
      </c>
      <c r="Y491">
        <f>'Energy consumption (raw)'!W441*Lists!$H$94</f>
        <v>0</v>
      </c>
      <c r="Z491">
        <f>'Energy consumption (raw)'!X441*Lists!$H$96*1000000</f>
        <v>0</v>
      </c>
      <c r="AA491">
        <f>'Energy consumption (raw)'!Y441*Lists!$H$97</f>
        <v>0</v>
      </c>
      <c r="AB491">
        <f>'Energy consumption (raw)'!Z441*Lists!$H$96</f>
        <v>0</v>
      </c>
      <c r="AC491">
        <f>'Energy consumption (raw)'!AA441*Lists!$H$98</f>
        <v>0</v>
      </c>
      <c r="AD491">
        <f>'Energy consumption (raw)'!AB441*Lists!$H$99</f>
        <v>0</v>
      </c>
      <c r="AE491">
        <f>'Energy consumption (raw)'!AC441*Lists!$H$101</f>
        <v>0</v>
      </c>
      <c r="AF491">
        <f>'Energy consumption (raw)'!AD441*Lists!$H$101</f>
        <v>0</v>
      </c>
      <c r="AG491">
        <f>'Energy consumption (raw)'!AE441*Lists!$H$101</f>
        <v>0</v>
      </c>
      <c r="AH491">
        <f>'Energy consumption (raw)'!AF441*Lists!$H$100</f>
        <v>0</v>
      </c>
      <c r="AI491" s="167">
        <f t="shared" si="70"/>
        <v>5412</v>
      </c>
      <c r="AJ491" s="179">
        <f>'Energy consumption (raw)'!AG441</f>
        <v>5412</v>
      </c>
      <c r="AK491" s="179">
        <f>'Energy consumption (raw)'!AH441</f>
        <v>5412</v>
      </c>
      <c r="AL491">
        <f>IF(ROUND(AI491,-3)=ROUND('Energy consumption (raw)'!AG441,-3),1,0)</f>
        <v>1</v>
      </c>
      <c r="AM491" s="179" t="str">
        <f>'Energy consumption (raw)'!AJ441</f>
        <v>4. Quang Ninh</v>
      </c>
      <c r="AN491">
        <f>VLOOKUP(AM491,Lists!$F$9:$G$71,2,FALSE)</f>
        <v>1</v>
      </c>
    </row>
    <row r="492" spans="2:40" x14ac:dyDescent="0.25">
      <c r="B492" s="65" t="str">
        <f t="shared" si="68"/>
        <v>Industry340</v>
      </c>
      <c r="C492" s="179">
        <f>'Energy consumption (raw)'!B442</f>
        <v>340</v>
      </c>
      <c r="D492" s="179">
        <f>'Energy consumption (raw)'!C442</f>
        <v>0</v>
      </c>
      <c r="E492" s="179">
        <f>'Energy consumption (raw)'!D442</f>
        <v>0</v>
      </c>
      <c r="F492" s="179" t="str">
        <f>'Energy consumption (raw)'!E442</f>
        <v>Công nghiệp</v>
      </c>
      <c r="G492" s="179" t="str">
        <f>'Energy consumption (raw)'!F442</f>
        <v>Khai thác đá</v>
      </c>
      <c r="H492" s="179" t="str">
        <f>'Energy consumption (raw)'!G442</f>
        <v>Industry</v>
      </c>
      <c r="I492" s="179" t="str">
        <f>'Energy consumption (raw)'!I442</f>
        <v>08 Other mining and quarrying</v>
      </c>
      <c r="J492" s="179" t="str">
        <f>INDEX(Sector!$E$6:$E$46,MATCH('Energy consumption (toe)'!I492,Sector!$B$6:$B$46,FALSE))</f>
        <v>Other mining and quarrying</v>
      </c>
      <c r="K492" s="179">
        <f>IFERROR('Energy consumption (raw)'!J442*Lists!$H$84,)</f>
        <v>0</v>
      </c>
      <c r="L492" s="179">
        <f>'Energy consumption (raw)'!K442*Lists!$H$84</f>
        <v>0</v>
      </c>
      <c r="M492" s="179">
        <f>'Energy consumption (raw)'!L442*Lists!$H$84</f>
        <v>0</v>
      </c>
      <c r="N492" s="179">
        <f>'Energy consumption (raw)'!M442*Lists!$H$84</f>
        <v>0</v>
      </c>
      <c r="O492" s="178">
        <f t="shared" si="69"/>
        <v>0</v>
      </c>
      <c r="P492">
        <f>'Energy consumption (raw)'!N442*Lists!$H$85</f>
        <v>0</v>
      </c>
      <c r="Q492">
        <f>'Energy consumption (raw)'!O442*Lists!$H$86</f>
        <v>0</v>
      </c>
      <c r="R492">
        <f>'Energy consumption (raw)'!P442*Lists!$H$87</f>
        <v>0</v>
      </c>
      <c r="S492">
        <f>'Energy consumption (raw)'!Q442*Lists!$H$88</f>
        <v>0</v>
      </c>
      <c r="T492">
        <f>'Energy consumption (raw)'!R442*Lists!$H$89</f>
        <v>0</v>
      </c>
      <c r="U492">
        <f>'Energy consumption (raw)'!S442*Lists!$H$90</f>
        <v>0</v>
      </c>
      <c r="V492">
        <f>'Energy consumption (raw)'!T442*Lists!$H$91</f>
        <v>0</v>
      </c>
      <c r="W492">
        <f>'Energy consumption (raw)'!U442*Lists!$H$92</f>
        <v>0</v>
      </c>
      <c r="X492">
        <f>'Energy consumption (raw)'!V442*Lists!$H$93</f>
        <v>0</v>
      </c>
      <c r="Y492">
        <f>'Energy consumption (raw)'!W442*Lists!$H$94</f>
        <v>0</v>
      </c>
      <c r="Z492">
        <f>'Energy consumption (raw)'!X442*Lists!$H$96*1000000</f>
        <v>0</v>
      </c>
      <c r="AA492">
        <f>'Energy consumption (raw)'!Y442*Lists!$H$97</f>
        <v>0</v>
      </c>
      <c r="AB492">
        <f>'Energy consumption (raw)'!Z442*Lists!$H$96</f>
        <v>0</v>
      </c>
      <c r="AC492">
        <f>'Energy consumption (raw)'!AA442*Lists!$H$98</f>
        <v>0</v>
      </c>
      <c r="AD492">
        <f>'Energy consumption (raw)'!AB442*Lists!$H$99</f>
        <v>0</v>
      </c>
      <c r="AE492">
        <f>'Energy consumption (raw)'!AC442*Lists!$H$101</f>
        <v>0</v>
      </c>
      <c r="AF492">
        <f>'Energy consumption (raw)'!AD442*Lists!$H$101</f>
        <v>0</v>
      </c>
      <c r="AG492">
        <f>'Energy consumption (raw)'!AE442*Lists!$H$101</f>
        <v>0</v>
      </c>
      <c r="AH492">
        <f>'Energy consumption (raw)'!AF442*Lists!$H$100</f>
        <v>0</v>
      </c>
      <c r="AI492" s="167">
        <f t="shared" si="70"/>
        <v>1142</v>
      </c>
      <c r="AJ492" s="179">
        <f>'Energy consumption (raw)'!AG442</f>
        <v>1142</v>
      </c>
      <c r="AK492" s="179">
        <f>'Energy consumption (raw)'!AH442</f>
        <v>1142</v>
      </c>
      <c r="AL492">
        <f>IF(ROUND(AI492,-3)=ROUND('Energy consumption (raw)'!AG442,-3),1,0)</f>
        <v>1</v>
      </c>
      <c r="AM492" s="179" t="str">
        <f>'Energy consumption (raw)'!AJ442</f>
        <v>4. Quang Ninh</v>
      </c>
      <c r="AN492">
        <f>VLOOKUP(AM492,Lists!$F$9:$G$71,2,FALSE)</f>
        <v>1</v>
      </c>
    </row>
    <row r="493" spans="2:40" x14ac:dyDescent="0.25">
      <c r="B493" s="65" t="str">
        <f t="shared" si="68"/>
        <v>Industry341</v>
      </c>
      <c r="C493" s="179">
        <f>'Energy consumption (raw)'!B443</f>
        <v>341</v>
      </c>
      <c r="D493" s="179">
        <f>'Energy consumption (raw)'!C443</f>
        <v>0</v>
      </c>
      <c r="E493" s="179">
        <f>'Energy consumption (raw)'!D443</f>
        <v>0</v>
      </c>
      <c r="F493" s="179" t="str">
        <f>'Energy consumption (raw)'!E443</f>
        <v>Công nghiệp</v>
      </c>
      <c r="G493" s="179" t="str">
        <f>'Energy consumption (raw)'!F443</f>
        <v>Khai thác và thu gom than cứng</v>
      </c>
      <c r="H493" s="179" t="str">
        <f>'Energy consumption (raw)'!G443</f>
        <v>Industry</v>
      </c>
      <c r="I493" s="179" t="str">
        <f>'Energy consumption (raw)'!I443</f>
        <v>05 Mining of coal and lignite</v>
      </c>
      <c r="J493" s="179" t="str">
        <f>INDEX(Sector!$E$6:$E$46,MATCH('Energy consumption (toe)'!I493,Sector!$B$6:$B$46,FALSE))</f>
        <v>Mining of coal and lignite</v>
      </c>
      <c r="K493" s="179">
        <f>IFERROR('Energy consumption (raw)'!J443*Lists!$H$84,)</f>
        <v>0</v>
      </c>
      <c r="L493" s="179">
        <f>'Energy consumption (raw)'!K443*Lists!$H$84</f>
        <v>3998.6755506000004</v>
      </c>
      <c r="M493" s="179">
        <f>'Energy consumption (raw)'!L443*Lists!$H$84</f>
        <v>0</v>
      </c>
      <c r="N493" s="179">
        <f>'Energy consumption (raw)'!M443*Lists!$H$84</f>
        <v>0</v>
      </c>
      <c r="O493" s="178">
        <f t="shared" si="69"/>
        <v>3998.6755506000004</v>
      </c>
      <c r="P493">
        <f>'Energy consumption (raw)'!N443*Lists!$H$85</f>
        <v>0</v>
      </c>
      <c r="Q493">
        <f>'Energy consumption (raw)'!O443*Lists!$H$86</f>
        <v>0</v>
      </c>
      <c r="R493">
        <f>'Energy consumption (raw)'!P443*Lists!$H$87</f>
        <v>0</v>
      </c>
      <c r="S493">
        <f>'Energy consumption (raw)'!Q443*Lists!$H$88</f>
        <v>0</v>
      </c>
      <c r="T493">
        <f>'Energy consumption (raw)'!R443*Lists!$H$89</f>
        <v>0</v>
      </c>
      <c r="U493">
        <f>'Energy consumption (raw)'!S443*Lists!$H$90</f>
        <v>929.78600000000006</v>
      </c>
      <c r="V493">
        <f>'Energy consumption (raw)'!T443*Lists!$H$91</f>
        <v>0</v>
      </c>
      <c r="W493">
        <f>'Energy consumption (raw)'!U443*Lists!$H$92</f>
        <v>0</v>
      </c>
      <c r="X493">
        <f>'Energy consumption (raw)'!V443*Lists!$H$93</f>
        <v>0</v>
      </c>
      <c r="Y493">
        <f>'Energy consumption (raw)'!W443*Lists!$H$94</f>
        <v>25.1905</v>
      </c>
      <c r="Z493">
        <f>'Energy consumption (raw)'!X443*Lists!$H$96*1000000</f>
        <v>0</v>
      </c>
      <c r="AA493">
        <f>'Energy consumption (raw)'!Y443*Lists!$H$97</f>
        <v>1.0900000000000001</v>
      </c>
      <c r="AB493">
        <f>'Energy consumption (raw)'!Z443*Lists!$H$96</f>
        <v>0</v>
      </c>
      <c r="AC493">
        <f>'Energy consumption (raw)'!AA443*Lists!$H$98</f>
        <v>0</v>
      </c>
      <c r="AD493">
        <f>'Energy consumption (raw)'!AB443*Lists!$H$99</f>
        <v>0</v>
      </c>
      <c r="AE493">
        <f>'Energy consumption (raw)'!AC443*Lists!$H$101</f>
        <v>0</v>
      </c>
      <c r="AF493">
        <f>'Energy consumption (raw)'!AD443*Lists!$H$101</f>
        <v>0</v>
      </c>
      <c r="AG493">
        <f>'Energy consumption (raw)'!AE443*Lists!$H$101</f>
        <v>0</v>
      </c>
      <c r="AH493">
        <f>'Energy consumption (raw)'!AF443*Lists!$H$100</f>
        <v>0</v>
      </c>
      <c r="AI493" s="167">
        <f t="shared" si="70"/>
        <v>4954.7420506000008</v>
      </c>
      <c r="AJ493" s="179">
        <f>'Energy consumption (raw)'!AG443</f>
        <v>4954.7420505999999</v>
      </c>
      <c r="AK493" s="179">
        <f>'Energy consumption (raw)'!AH443</f>
        <v>3071</v>
      </c>
      <c r="AL493">
        <f>IF(ROUND(AI493,-3)=ROUND('Energy consumption (raw)'!AG443,-3),1,0)</f>
        <v>1</v>
      </c>
      <c r="AM493" s="179" t="str">
        <f>'Energy consumption (raw)'!AJ443</f>
        <v>4. Quang Ninh</v>
      </c>
      <c r="AN493">
        <f>VLOOKUP(AM493,Lists!$F$9:$G$71,2,FALSE)</f>
        <v>1</v>
      </c>
    </row>
    <row r="494" spans="2:40" x14ac:dyDescent="0.25">
      <c r="B494" s="65" t="str">
        <f t="shared" si="68"/>
        <v>Industry342</v>
      </c>
      <c r="C494" s="179">
        <f>'Energy consumption (raw)'!B444</f>
        <v>342</v>
      </c>
      <c r="D494" s="179">
        <f>'Energy consumption (raw)'!C444</f>
        <v>0</v>
      </c>
      <c r="E494" s="179">
        <f>'Energy consumption (raw)'!D444</f>
        <v>0</v>
      </c>
      <c r="F494" s="179" t="str">
        <f>'Energy consumption (raw)'!E444</f>
        <v>Công nghiệp</v>
      </c>
      <c r="G494" s="179" t="str">
        <f>'Energy consumption (raw)'!F444</f>
        <v>Khai thác và thu gom than cứng</v>
      </c>
      <c r="H494" s="179" t="str">
        <f>'Energy consumption (raw)'!G444</f>
        <v>Industry</v>
      </c>
      <c r="I494" s="179" t="str">
        <f>'Energy consumption (raw)'!I444</f>
        <v>05 Mining of coal and lignite</v>
      </c>
      <c r="J494" s="179" t="str">
        <f>INDEX(Sector!$E$6:$E$46,MATCH('Energy consumption (toe)'!I494,Sector!$B$6:$B$46,FALSE))</f>
        <v>Mining of coal and lignite</v>
      </c>
      <c r="K494" s="179">
        <f>IFERROR('Energy consumption (raw)'!J444*Lists!$H$84,)</f>
        <v>557.6607219</v>
      </c>
      <c r="L494" s="179">
        <f>'Energy consumption (raw)'!K444*Lists!$H$84</f>
        <v>557.6607219</v>
      </c>
      <c r="M494" s="179">
        <f>'Energy consumption (raw)'!L444*Lists!$H$84</f>
        <v>0</v>
      </c>
      <c r="N494" s="179">
        <f>'Energy consumption (raw)'!M444*Lists!$H$84</f>
        <v>0</v>
      </c>
      <c r="O494" s="178">
        <f t="shared" si="69"/>
        <v>557.6607219</v>
      </c>
      <c r="P494">
        <f>'Energy consumption (raw)'!N444*Lists!$H$85</f>
        <v>0</v>
      </c>
      <c r="Q494">
        <f>'Energy consumption (raw)'!O444*Lists!$H$86</f>
        <v>0</v>
      </c>
      <c r="R494">
        <f>'Energy consumption (raw)'!P444*Lists!$H$87</f>
        <v>0</v>
      </c>
      <c r="S494">
        <f>'Energy consumption (raw)'!Q444*Lists!$H$88</f>
        <v>0</v>
      </c>
      <c r="T494">
        <f>'Energy consumption (raw)'!R444*Lists!$H$89</f>
        <v>0</v>
      </c>
      <c r="U494">
        <f>'Energy consumption (raw)'!S444*Lists!$H$90</f>
        <v>134.68664000000001</v>
      </c>
      <c r="V494">
        <f>'Energy consumption (raw)'!T444*Lists!$H$91</f>
        <v>0</v>
      </c>
      <c r="W494">
        <f>'Energy consumption (raw)'!U444*Lists!$H$92</f>
        <v>0</v>
      </c>
      <c r="X494">
        <f>'Energy consumption (raw)'!V444*Lists!$H$93</f>
        <v>0</v>
      </c>
      <c r="Y494">
        <f>'Energy consumption (raw)'!W444*Lists!$H$94</f>
        <v>31.09346</v>
      </c>
      <c r="Z494">
        <f>'Energy consumption (raw)'!X444*Lists!$H$96*1000000</f>
        <v>0</v>
      </c>
      <c r="AA494">
        <f>'Energy consumption (raw)'!Y444*Lists!$H$97</f>
        <v>3243.84</v>
      </c>
      <c r="AB494">
        <f>'Energy consumption (raw)'!Z444*Lists!$H$96</f>
        <v>0</v>
      </c>
      <c r="AC494">
        <f>'Energy consumption (raw)'!AA444*Lists!$H$98</f>
        <v>0</v>
      </c>
      <c r="AD494">
        <f>'Energy consumption (raw)'!AB444*Lists!$H$99</f>
        <v>0</v>
      </c>
      <c r="AE494">
        <f>'Energy consumption (raw)'!AC444*Lists!$H$101</f>
        <v>0</v>
      </c>
      <c r="AF494">
        <f>'Energy consumption (raw)'!AD444*Lists!$H$101</f>
        <v>0</v>
      </c>
      <c r="AG494">
        <f>'Energy consumption (raw)'!AE444*Lists!$H$101</f>
        <v>0</v>
      </c>
      <c r="AH494">
        <f>'Energy consumption (raw)'!AF444*Lists!$H$100</f>
        <v>0</v>
      </c>
      <c r="AI494" s="167">
        <f t="shared" si="70"/>
        <v>3967.2808219000003</v>
      </c>
      <c r="AJ494" s="179">
        <f>'Energy consumption (raw)'!AG444</f>
        <v>3967.2808219000003</v>
      </c>
      <c r="AK494" s="179">
        <f>'Energy consumption (raw)'!AH444</f>
        <v>4216</v>
      </c>
      <c r="AL494">
        <f>IF(ROUND(AI494,-3)=ROUND('Energy consumption (raw)'!AG444,-3),1,0)</f>
        <v>1</v>
      </c>
      <c r="AM494" s="179" t="str">
        <f>'Energy consumption (raw)'!AJ444</f>
        <v>4. Quang Ninh</v>
      </c>
      <c r="AN494">
        <f>VLOOKUP(AM494,Lists!$F$9:$G$71,2,FALSE)</f>
        <v>1</v>
      </c>
    </row>
    <row r="495" spans="2:40" x14ac:dyDescent="0.25">
      <c r="B495" s="65" t="str">
        <f t="shared" si="68"/>
        <v>Industry343</v>
      </c>
      <c r="C495" s="179">
        <f>'Energy consumption (raw)'!B445</f>
        <v>343</v>
      </c>
      <c r="D495" s="179">
        <f>'Energy consumption (raw)'!C445</f>
        <v>0</v>
      </c>
      <c r="E495" s="179">
        <f>'Energy consumption (raw)'!D445</f>
        <v>0</v>
      </c>
      <c r="F495" s="179" t="str">
        <f>'Energy consumption (raw)'!E445</f>
        <v>Công nghiệp</v>
      </c>
      <c r="G495" s="179" t="str">
        <f>'Energy consumption (raw)'!F445</f>
        <v>Khai thác và thu gom than cứng</v>
      </c>
      <c r="H495" s="179" t="str">
        <f>'Energy consumption (raw)'!G445</f>
        <v>Industry</v>
      </c>
      <c r="I495" s="179" t="str">
        <f>'Energy consumption (raw)'!I445</f>
        <v>05 Mining of coal and lignite</v>
      </c>
      <c r="J495" s="179" t="str">
        <f>INDEX(Sector!$E$6:$E$46,MATCH('Energy consumption (toe)'!I495,Sector!$B$6:$B$46,FALSE))</f>
        <v>Mining of coal and lignite</v>
      </c>
      <c r="K495" s="179">
        <f>IFERROR('Energy consumption (raw)'!J445*Lists!$H$84,)</f>
        <v>0</v>
      </c>
      <c r="L495" s="179">
        <f>'Energy consumption (raw)'!K445*Lists!$H$84</f>
        <v>1904.1346753</v>
      </c>
      <c r="M495" s="179">
        <f>'Energy consumption (raw)'!L445*Lists!$H$84</f>
        <v>0</v>
      </c>
      <c r="N495" s="179">
        <f>'Energy consumption (raw)'!M445*Lists!$H$84</f>
        <v>0</v>
      </c>
      <c r="O495" s="178">
        <f t="shared" si="69"/>
        <v>1904.1346753</v>
      </c>
      <c r="P495">
        <f>'Energy consumption (raw)'!N445*Lists!$H$85</f>
        <v>0</v>
      </c>
      <c r="Q495">
        <f>'Energy consumption (raw)'!O445*Lists!$H$86</f>
        <v>0</v>
      </c>
      <c r="R495">
        <f>'Energy consumption (raw)'!P445*Lists!$H$87</f>
        <v>0</v>
      </c>
      <c r="S495">
        <f>'Energy consumption (raw)'!Q445*Lists!$H$88</f>
        <v>0</v>
      </c>
      <c r="T495">
        <f>'Energy consumption (raw)'!R445*Lists!$H$89</f>
        <v>0</v>
      </c>
      <c r="U495">
        <f>'Energy consumption (raw)'!S445*Lists!$H$90</f>
        <v>214.95144000000002</v>
      </c>
      <c r="V495">
        <f>'Energy consumption (raw)'!T445*Lists!$H$91</f>
        <v>0</v>
      </c>
      <c r="W495">
        <f>'Energy consumption (raw)'!U445*Lists!$H$92</f>
        <v>0</v>
      </c>
      <c r="X495">
        <f>'Energy consumption (raw)'!V445*Lists!$H$93</f>
        <v>0</v>
      </c>
      <c r="Y495">
        <f>'Energy consumption (raw)'!W445*Lists!$H$94</f>
        <v>5.42903</v>
      </c>
      <c r="Z495">
        <f>'Energy consumption (raw)'!X445*Lists!$H$96*1000000</f>
        <v>0</v>
      </c>
      <c r="AA495">
        <f>'Energy consumption (raw)'!Y445*Lists!$H$97</f>
        <v>4.3600000000000003</v>
      </c>
      <c r="AB495">
        <f>'Energy consumption (raw)'!Z445*Lists!$H$96</f>
        <v>0</v>
      </c>
      <c r="AC495">
        <f>'Energy consumption (raw)'!AA445*Lists!$H$98</f>
        <v>0</v>
      </c>
      <c r="AD495">
        <f>'Energy consumption (raw)'!AB445*Lists!$H$99</f>
        <v>0</v>
      </c>
      <c r="AE495">
        <f>'Energy consumption (raw)'!AC445*Lists!$H$101</f>
        <v>0</v>
      </c>
      <c r="AF495">
        <f>'Energy consumption (raw)'!AD445*Lists!$H$101</f>
        <v>0</v>
      </c>
      <c r="AG495">
        <f>'Energy consumption (raw)'!AE445*Lists!$H$101</f>
        <v>0</v>
      </c>
      <c r="AH495">
        <f>'Energy consumption (raw)'!AF445*Lists!$H$100</f>
        <v>0</v>
      </c>
      <c r="AI495" s="167">
        <f t="shared" si="70"/>
        <v>2128.8751453</v>
      </c>
      <c r="AJ495" s="179">
        <f>'Energy consumption (raw)'!AG445</f>
        <v>2128.8751453</v>
      </c>
      <c r="AK495" s="179">
        <f>'Energy consumption (raw)'!AH445</f>
        <v>1490</v>
      </c>
      <c r="AL495">
        <f>IF(ROUND(AI495,-3)=ROUND('Energy consumption (raw)'!AG445,-3),1,0)</f>
        <v>1</v>
      </c>
      <c r="AM495" s="179" t="str">
        <f>'Energy consumption (raw)'!AJ445</f>
        <v>4. Quang Ninh</v>
      </c>
      <c r="AN495">
        <f>VLOOKUP(AM495,Lists!$F$9:$G$71,2,FALSE)</f>
        <v>1</v>
      </c>
    </row>
    <row r="496" spans="2:40" x14ac:dyDescent="0.25">
      <c r="B496" s="65" t="str">
        <f t="shared" si="68"/>
        <v>Industry344</v>
      </c>
      <c r="C496" s="179">
        <f>'Energy consumption (raw)'!B446</f>
        <v>344</v>
      </c>
      <c r="D496" s="179">
        <f>'Energy consumption (raw)'!C446</f>
        <v>0</v>
      </c>
      <c r="E496" s="179">
        <f>'Energy consumption (raw)'!D446</f>
        <v>0</v>
      </c>
      <c r="F496" s="179" t="str">
        <f>'Energy consumption (raw)'!E446</f>
        <v>Công nghiệp</v>
      </c>
      <c r="G496" s="179" t="str">
        <f>'Energy consumption (raw)'!F446</f>
        <v>Khai thác và thu gom than cứng</v>
      </c>
      <c r="H496" s="179" t="str">
        <f>'Energy consumption (raw)'!G446</f>
        <v>Industry</v>
      </c>
      <c r="I496" s="179" t="str">
        <f>'Energy consumption (raw)'!I446</f>
        <v>05 Mining of coal and lignite</v>
      </c>
      <c r="J496" s="179" t="str">
        <f>INDEX(Sector!$E$6:$E$46,MATCH('Energy consumption (toe)'!I496,Sector!$B$6:$B$46,FALSE))</f>
        <v>Mining of coal and lignite</v>
      </c>
      <c r="K496" s="179">
        <f>IFERROR('Energy consumption (raw)'!J446*Lists!$H$84,)</f>
        <v>0</v>
      </c>
      <c r="L496" s="179">
        <f>'Energy consumption (raw)'!K446*Lists!$H$84</f>
        <v>1170.7281050000001</v>
      </c>
      <c r="M496" s="179">
        <f>'Energy consumption (raw)'!L446*Lists!$H$84</f>
        <v>0</v>
      </c>
      <c r="N496" s="179">
        <f>'Energy consumption (raw)'!M446*Lists!$H$84</f>
        <v>0</v>
      </c>
      <c r="O496" s="178">
        <f t="shared" si="69"/>
        <v>1170.7281050000001</v>
      </c>
      <c r="P496">
        <f>'Energy consumption (raw)'!N446*Lists!$H$85</f>
        <v>0</v>
      </c>
      <c r="Q496">
        <f>'Energy consumption (raw)'!O446*Lists!$H$86</f>
        <v>0</v>
      </c>
      <c r="R496">
        <f>'Energy consumption (raw)'!P446*Lists!$H$87</f>
        <v>0</v>
      </c>
      <c r="S496">
        <f>'Energy consumption (raw)'!Q446*Lists!$H$88</f>
        <v>0</v>
      </c>
      <c r="T496">
        <f>'Energy consumption (raw)'!R446*Lists!$H$89</f>
        <v>0</v>
      </c>
      <c r="U496">
        <f>'Energy consumption (raw)'!S446*Lists!$H$90</f>
        <v>618.65319999999997</v>
      </c>
      <c r="V496">
        <f>'Energy consumption (raw)'!T446*Lists!$H$91</f>
        <v>0</v>
      </c>
      <c r="W496">
        <f>'Energy consumption (raw)'!U446*Lists!$H$92</f>
        <v>0</v>
      </c>
      <c r="X496">
        <f>'Energy consumption (raw)'!V446*Lists!$H$93</f>
        <v>0</v>
      </c>
      <c r="Y496">
        <f>'Energy consumption (raw)'!W446*Lists!$H$94</f>
        <v>0</v>
      </c>
      <c r="Z496">
        <f>'Energy consumption (raw)'!X446*Lists!$H$96*1000000</f>
        <v>0</v>
      </c>
      <c r="AA496">
        <f>'Energy consumption (raw)'!Y446*Lists!$H$97</f>
        <v>3.2700000000000005</v>
      </c>
      <c r="AB496">
        <f>'Energy consumption (raw)'!Z446*Lists!$H$96</f>
        <v>0</v>
      </c>
      <c r="AC496">
        <f>'Energy consumption (raw)'!AA446*Lists!$H$98</f>
        <v>0</v>
      </c>
      <c r="AD496">
        <f>'Energy consumption (raw)'!AB446*Lists!$H$99</f>
        <v>0</v>
      </c>
      <c r="AE496">
        <f>'Energy consumption (raw)'!AC446*Lists!$H$101</f>
        <v>0</v>
      </c>
      <c r="AF496">
        <f>'Energy consumption (raw)'!AD446*Lists!$H$101</f>
        <v>0</v>
      </c>
      <c r="AG496">
        <f>'Energy consumption (raw)'!AE446*Lists!$H$101</f>
        <v>0</v>
      </c>
      <c r="AH496">
        <f>'Energy consumption (raw)'!AF446*Lists!$H$100</f>
        <v>0</v>
      </c>
      <c r="AI496" s="167">
        <f t="shared" si="70"/>
        <v>1792.6513050000001</v>
      </c>
      <c r="AJ496" s="179">
        <f>'Energy consumption (raw)'!AG446</f>
        <v>1792.6513050000001</v>
      </c>
      <c r="AK496" s="179">
        <f>'Energy consumption (raw)'!AH446</f>
        <v>1792</v>
      </c>
      <c r="AL496">
        <f>IF(ROUND(AI496,-3)=ROUND('Energy consumption (raw)'!AG446,-3),1,0)</f>
        <v>1</v>
      </c>
      <c r="AM496" s="179" t="str">
        <f>'Energy consumption (raw)'!AJ446</f>
        <v>4. Quang Ninh</v>
      </c>
      <c r="AN496">
        <f>VLOOKUP(AM496,Lists!$F$9:$G$71,2,FALSE)</f>
        <v>1</v>
      </c>
    </row>
    <row r="497" spans="2:40" x14ac:dyDescent="0.25">
      <c r="B497" s="65" t="str">
        <f t="shared" si="68"/>
        <v>Industry345</v>
      </c>
      <c r="C497" s="179">
        <f>'Energy consumption (raw)'!B447</f>
        <v>345</v>
      </c>
      <c r="D497" s="179">
        <f>'Energy consumption (raw)'!C447</f>
        <v>0</v>
      </c>
      <c r="E497" s="179">
        <f>'Energy consumption (raw)'!D447</f>
        <v>0</v>
      </c>
      <c r="F497" s="179" t="str">
        <f>'Energy consumption (raw)'!E447</f>
        <v>Công nghiệp</v>
      </c>
      <c r="G497" s="179" t="str">
        <f>'Energy consumption (raw)'!F447</f>
        <v>Khai thác và thu gom than cứng</v>
      </c>
      <c r="H497" s="179" t="str">
        <f>'Energy consumption (raw)'!G447</f>
        <v>Industry</v>
      </c>
      <c r="I497" s="179" t="str">
        <f>'Energy consumption (raw)'!I447</f>
        <v>05 Mining of coal and lignite</v>
      </c>
      <c r="J497" s="179" t="str">
        <f>INDEX(Sector!$E$6:$E$46,MATCH('Energy consumption (toe)'!I497,Sector!$B$6:$B$46,FALSE))</f>
        <v>Mining of coal and lignite</v>
      </c>
      <c r="K497" s="179">
        <f>IFERROR('Energy consumption (raw)'!J447*Lists!$H$84,)</f>
        <v>0</v>
      </c>
      <c r="L497" s="179">
        <f>'Energy consumption (raw)'!K447*Lists!$H$84</f>
        <v>86.510763800000007</v>
      </c>
      <c r="M497" s="179">
        <f>'Energy consumption (raw)'!L447*Lists!$H$84</f>
        <v>0</v>
      </c>
      <c r="N497" s="179">
        <f>'Energy consumption (raw)'!M447*Lists!$H$84</f>
        <v>0</v>
      </c>
      <c r="O497" s="178">
        <f t="shared" si="69"/>
        <v>86.510763800000007</v>
      </c>
      <c r="P497">
        <f>'Energy consumption (raw)'!N447*Lists!$H$85</f>
        <v>0</v>
      </c>
      <c r="Q497">
        <f>'Energy consumption (raw)'!O447*Lists!$H$86</f>
        <v>0</v>
      </c>
      <c r="R497">
        <f>'Energy consumption (raw)'!P447*Lists!$H$87</f>
        <v>0</v>
      </c>
      <c r="S497">
        <f>'Energy consumption (raw)'!Q447*Lists!$H$88</f>
        <v>0</v>
      </c>
      <c r="T497">
        <f>'Energy consumption (raw)'!R447*Lists!$H$89</f>
        <v>0</v>
      </c>
      <c r="U497">
        <f>'Energy consumption (raw)'!S447*Lists!$H$90</f>
        <v>2652.0516000000002</v>
      </c>
      <c r="V497">
        <f>'Energy consumption (raw)'!T447*Lists!$H$91</f>
        <v>0</v>
      </c>
      <c r="W497">
        <f>'Energy consumption (raw)'!U447*Lists!$H$92</f>
        <v>0</v>
      </c>
      <c r="X497">
        <f>'Energy consumption (raw)'!V447*Lists!$H$93</f>
        <v>0</v>
      </c>
      <c r="Y497">
        <f>'Energy consumption (raw)'!W447*Lists!$H$94</f>
        <v>53.887750000000004</v>
      </c>
      <c r="Z497">
        <f>'Energy consumption (raw)'!X447*Lists!$H$96*1000000</f>
        <v>0</v>
      </c>
      <c r="AA497">
        <f>'Energy consumption (raw)'!Y447*Lists!$H$97</f>
        <v>0</v>
      </c>
      <c r="AB497">
        <f>'Energy consumption (raw)'!Z447*Lists!$H$96</f>
        <v>0</v>
      </c>
      <c r="AC497">
        <f>'Energy consumption (raw)'!AA447*Lists!$H$98</f>
        <v>0</v>
      </c>
      <c r="AD497">
        <f>'Energy consumption (raw)'!AB447*Lists!$H$99</f>
        <v>0</v>
      </c>
      <c r="AE497">
        <f>'Energy consumption (raw)'!AC447*Lists!$H$101</f>
        <v>0</v>
      </c>
      <c r="AF497">
        <f>'Energy consumption (raw)'!AD447*Lists!$H$101</f>
        <v>0</v>
      </c>
      <c r="AG497">
        <f>'Energy consumption (raw)'!AE447*Lists!$H$101</f>
        <v>0</v>
      </c>
      <c r="AH497">
        <f>'Energy consumption (raw)'!AF447*Lists!$H$100</f>
        <v>0</v>
      </c>
      <c r="AI497" s="167">
        <f t="shared" si="70"/>
        <v>2792.4501138000001</v>
      </c>
      <c r="AJ497" s="179">
        <f>'Energy consumption (raw)'!AG447</f>
        <v>2792.4501138000001</v>
      </c>
      <c r="AK497" s="179">
        <f>'Energy consumption (raw)'!AH447</f>
        <v>2792</v>
      </c>
      <c r="AL497">
        <f>IF(ROUND(AI497,-3)=ROUND('Energy consumption (raw)'!AG447,-3),1,0)</f>
        <v>1</v>
      </c>
      <c r="AM497" s="179" t="str">
        <f>'Energy consumption (raw)'!AJ447</f>
        <v>4. Quang Ninh</v>
      </c>
      <c r="AN497">
        <f>VLOOKUP(AM497,Lists!$F$9:$G$71,2,FALSE)</f>
        <v>1</v>
      </c>
    </row>
    <row r="498" spans="2:40" x14ac:dyDescent="0.25">
      <c r="B498" s="65" t="str">
        <f t="shared" si="68"/>
        <v>Industry346</v>
      </c>
      <c r="C498" s="179">
        <f>'Energy consumption (raw)'!B448</f>
        <v>346</v>
      </c>
      <c r="D498" s="179">
        <f>'Energy consumption (raw)'!C448</f>
        <v>0</v>
      </c>
      <c r="E498" s="179">
        <f>'Energy consumption (raw)'!D448</f>
        <v>0</v>
      </c>
      <c r="F498" s="179" t="str">
        <f>'Energy consumption (raw)'!E448</f>
        <v>Công nghiệp</v>
      </c>
      <c r="G498" s="179" t="str">
        <f>'Energy consumption (raw)'!F448</f>
        <v>Khai thác và thu gom than cứng</v>
      </c>
      <c r="H498" s="179" t="str">
        <f>'Energy consumption (raw)'!G448</f>
        <v>Industry</v>
      </c>
      <c r="I498" s="179" t="str">
        <f>'Energy consumption (raw)'!I448</f>
        <v>05 Mining of coal and lignite</v>
      </c>
      <c r="J498" s="179" t="str">
        <f>INDEX(Sector!$E$6:$E$46,MATCH('Energy consumption (toe)'!I498,Sector!$B$6:$B$46,FALSE))</f>
        <v>Mining of coal and lignite</v>
      </c>
      <c r="K498" s="179">
        <f>IFERROR('Energy consumption (raw)'!J448*Lists!$H$84,)</f>
        <v>0</v>
      </c>
      <c r="L498" s="179">
        <f>'Energy consumption (raw)'!K448*Lists!$H$84</f>
        <v>1035.2767758</v>
      </c>
      <c r="M498" s="179">
        <f>'Energy consumption (raw)'!L448*Lists!$H$84</f>
        <v>0</v>
      </c>
      <c r="N498" s="179">
        <f>'Energy consumption (raw)'!M448*Lists!$H$84</f>
        <v>0</v>
      </c>
      <c r="O498" s="178">
        <f t="shared" si="69"/>
        <v>1035.2767758</v>
      </c>
      <c r="P498">
        <f>'Energy consumption (raw)'!N448*Lists!$H$85</f>
        <v>0</v>
      </c>
      <c r="Q498">
        <f>'Energy consumption (raw)'!O448*Lists!$H$86</f>
        <v>0</v>
      </c>
      <c r="R498">
        <f>'Energy consumption (raw)'!P448*Lists!$H$87</f>
        <v>0</v>
      </c>
      <c r="S498">
        <f>'Energy consumption (raw)'!Q448*Lists!$H$88</f>
        <v>0</v>
      </c>
      <c r="T498">
        <f>'Energy consumption (raw)'!R448*Lists!$H$89</f>
        <v>0</v>
      </c>
      <c r="U498">
        <f>'Energy consumption (raw)'!S448*Lists!$H$90</f>
        <v>12.1088</v>
      </c>
      <c r="V498">
        <f>'Energy consumption (raw)'!T448*Lists!$H$91</f>
        <v>0</v>
      </c>
      <c r="W498">
        <f>'Energy consumption (raw)'!U448*Lists!$H$92</f>
        <v>0</v>
      </c>
      <c r="X498">
        <f>'Energy consumption (raw)'!V448*Lists!$H$93</f>
        <v>0</v>
      </c>
      <c r="Y498">
        <f>'Energy consumption (raw)'!W448*Lists!$H$94</f>
        <v>26.809000000000001</v>
      </c>
      <c r="Z498">
        <f>'Energy consumption (raw)'!X448*Lists!$H$96*1000000</f>
        <v>0</v>
      </c>
      <c r="AA498">
        <f>'Energy consumption (raw)'!Y448*Lists!$H$97</f>
        <v>15.260000000000002</v>
      </c>
      <c r="AB498">
        <f>'Energy consumption (raw)'!Z448*Lists!$H$96</f>
        <v>0</v>
      </c>
      <c r="AC498">
        <f>'Energy consumption (raw)'!AA448*Lists!$H$98</f>
        <v>0</v>
      </c>
      <c r="AD498">
        <f>'Energy consumption (raw)'!AB448*Lists!$H$99</f>
        <v>0</v>
      </c>
      <c r="AE498">
        <f>'Energy consumption (raw)'!AC448*Lists!$H$101</f>
        <v>0</v>
      </c>
      <c r="AF498">
        <f>'Energy consumption (raw)'!AD448*Lists!$H$101</f>
        <v>0</v>
      </c>
      <c r="AG498">
        <f>'Energy consumption (raw)'!AE448*Lists!$H$101</f>
        <v>0</v>
      </c>
      <c r="AH498">
        <f>'Energy consumption (raw)'!AF448*Lists!$H$100</f>
        <v>0</v>
      </c>
      <c r="AI498" s="167">
        <f t="shared" si="70"/>
        <v>1089.4545757999999</v>
      </c>
      <c r="AJ498" s="179">
        <f>'Energy consumption (raw)'!AG448</f>
        <v>1089.4545757999999</v>
      </c>
      <c r="AK498" s="179">
        <f>'Energy consumption (raw)'!AH448</f>
        <v>13824</v>
      </c>
      <c r="AL498">
        <f>IF(ROUND(AI498,-3)=ROUND('Energy consumption (raw)'!AG448,-3),1,0)</f>
        <v>1</v>
      </c>
      <c r="AM498" s="179" t="str">
        <f>'Energy consumption (raw)'!AJ448</f>
        <v>4. Quang Ninh</v>
      </c>
      <c r="AN498">
        <f>VLOOKUP(AM498,Lists!$F$9:$G$71,2,FALSE)</f>
        <v>1</v>
      </c>
    </row>
    <row r="499" spans="2:40" x14ac:dyDescent="0.25">
      <c r="B499" s="65" t="str">
        <f t="shared" si="68"/>
        <v>Industry347</v>
      </c>
      <c r="C499" s="179">
        <f>'Energy consumption (raw)'!B449</f>
        <v>347</v>
      </c>
      <c r="D499" s="179">
        <f>'Energy consumption (raw)'!C449</f>
        <v>0</v>
      </c>
      <c r="E499" s="179">
        <f>'Energy consumption (raw)'!D449</f>
        <v>0</v>
      </c>
      <c r="F499" s="179" t="str">
        <f>'Energy consumption (raw)'!E449</f>
        <v>Công nghiệp</v>
      </c>
      <c r="G499" s="179" t="str">
        <f>'Energy consumption (raw)'!F449</f>
        <v>Khai thác và thu gom than cứng</v>
      </c>
      <c r="H499" s="179" t="str">
        <f>'Energy consumption (raw)'!G449</f>
        <v>Industry</v>
      </c>
      <c r="I499" s="179" t="str">
        <f>'Energy consumption (raw)'!I449</f>
        <v>05 Mining of coal and lignite</v>
      </c>
      <c r="J499" s="179" t="str">
        <f>INDEX(Sector!$E$6:$E$46,MATCH('Energy consumption (toe)'!I499,Sector!$B$6:$B$46,FALSE))</f>
        <v>Mining of coal and lignite</v>
      </c>
      <c r="K499" s="179">
        <f>IFERROR('Energy consumption (raw)'!J449*Lists!$H$84,)</f>
        <v>0</v>
      </c>
      <c r="L499" s="179">
        <f>'Energy consumption (raw)'!K449*Lists!$H$84</f>
        <v>346.4372917</v>
      </c>
      <c r="M499" s="179">
        <f>'Energy consumption (raw)'!L449*Lists!$H$84</f>
        <v>0</v>
      </c>
      <c r="N499" s="179">
        <f>'Energy consumption (raw)'!M449*Lists!$H$84</f>
        <v>0</v>
      </c>
      <c r="O499" s="178">
        <f t="shared" si="69"/>
        <v>346.4372917</v>
      </c>
      <c r="P499">
        <f>'Energy consumption (raw)'!N449*Lists!$H$85</f>
        <v>0</v>
      </c>
      <c r="Q499">
        <f>'Energy consumption (raw)'!O449*Lists!$H$86</f>
        <v>0</v>
      </c>
      <c r="R499">
        <f>'Energy consumption (raw)'!P449*Lists!$H$87</f>
        <v>0</v>
      </c>
      <c r="S499">
        <f>'Energy consumption (raw)'!Q449*Lists!$H$88</f>
        <v>0</v>
      </c>
      <c r="T499">
        <f>'Energy consumption (raw)'!R449*Lists!$H$89</f>
        <v>5000.04</v>
      </c>
      <c r="U499">
        <f>'Energy consumption (raw)'!S449*Lists!$H$90</f>
        <v>0</v>
      </c>
      <c r="V499">
        <f>'Energy consumption (raw)'!T449*Lists!$H$91</f>
        <v>0</v>
      </c>
      <c r="W499">
        <f>'Energy consumption (raw)'!U449*Lists!$H$92</f>
        <v>0</v>
      </c>
      <c r="X499">
        <f>'Energy consumption (raw)'!V449*Lists!$H$93</f>
        <v>0</v>
      </c>
      <c r="Y499">
        <f>'Energy consumption (raw)'!W449*Lists!$H$94</f>
        <v>0</v>
      </c>
      <c r="Z499">
        <f>'Energy consumption (raw)'!X449*Lists!$H$96*1000000</f>
        <v>0</v>
      </c>
      <c r="AA499">
        <f>'Energy consumption (raw)'!Y449*Lists!$H$97</f>
        <v>0</v>
      </c>
      <c r="AB499">
        <f>'Energy consumption (raw)'!Z449*Lists!$H$96</f>
        <v>0</v>
      </c>
      <c r="AC499">
        <f>'Energy consumption (raw)'!AA449*Lists!$H$98</f>
        <v>0</v>
      </c>
      <c r="AD499">
        <f>'Energy consumption (raw)'!AB449*Lists!$H$99</f>
        <v>0</v>
      </c>
      <c r="AE499">
        <f>'Energy consumption (raw)'!AC449*Lists!$H$101</f>
        <v>0</v>
      </c>
      <c r="AF499">
        <f>'Energy consumption (raw)'!AD449*Lists!$H$101</f>
        <v>0</v>
      </c>
      <c r="AG499">
        <f>'Energy consumption (raw)'!AE449*Lists!$H$101</f>
        <v>0</v>
      </c>
      <c r="AH499">
        <f>'Energy consumption (raw)'!AF449*Lists!$H$100</f>
        <v>0</v>
      </c>
      <c r="AI499" s="167">
        <f t="shared" si="70"/>
        <v>5346.4772917</v>
      </c>
      <c r="AJ499" s="179">
        <f>'Energy consumption (raw)'!AG449</f>
        <v>5346.4772917</v>
      </c>
      <c r="AK499" s="179">
        <f>'Energy consumption (raw)'!AH449</f>
        <v>3865</v>
      </c>
      <c r="AL499">
        <f>IF(ROUND(AI499,-3)=ROUND('Energy consumption (raw)'!AG449,-3),1,0)</f>
        <v>1</v>
      </c>
      <c r="AM499" s="179" t="str">
        <f>'Energy consumption (raw)'!AJ449</f>
        <v>4. Quang Ninh</v>
      </c>
      <c r="AN499">
        <f>VLOOKUP(AM499,Lists!$F$9:$G$71,2,FALSE)</f>
        <v>1</v>
      </c>
    </row>
    <row r="500" spans="2:40" x14ac:dyDescent="0.25">
      <c r="B500" s="65" t="str">
        <f t="shared" si="68"/>
        <v>Industry348</v>
      </c>
      <c r="C500" s="179">
        <f>'Energy consumption (raw)'!B450</f>
        <v>348</v>
      </c>
      <c r="D500" s="179">
        <f>'Energy consumption (raw)'!C450</f>
        <v>0</v>
      </c>
      <c r="E500" s="179">
        <f>'Energy consumption (raw)'!D450</f>
        <v>0</v>
      </c>
      <c r="F500" s="179" t="str">
        <f>'Energy consumption (raw)'!E450</f>
        <v>Công nghiệp</v>
      </c>
      <c r="G500" s="179" t="str">
        <f>'Energy consumption (raw)'!F450</f>
        <v>Khai thác và thu gom than cứng</v>
      </c>
      <c r="H500" s="179" t="str">
        <f>'Energy consumption (raw)'!G450</f>
        <v>Industry</v>
      </c>
      <c r="I500" s="179" t="str">
        <f>'Energy consumption (raw)'!I450</f>
        <v>05 Mining of coal and lignite</v>
      </c>
      <c r="J500" s="179" t="str">
        <f>INDEX(Sector!$E$6:$E$46,MATCH('Energy consumption (toe)'!I500,Sector!$B$6:$B$46,FALSE))</f>
        <v>Mining of coal and lignite</v>
      </c>
      <c r="K500" s="179">
        <f>IFERROR('Energy consumption (raw)'!J450*Lists!$H$84,)</f>
        <v>0</v>
      </c>
      <c r="L500" s="179">
        <f>'Energy consumption (raw)'!K450*Lists!$H$84</f>
        <v>38.575000000000003</v>
      </c>
      <c r="M500" s="179">
        <f>'Energy consumption (raw)'!L450*Lists!$H$84</f>
        <v>0</v>
      </c>
      <c r="N500" s="179">
        <f>'Energy consumption (raw)'!M450*Lists!$H$84</f>
        <v>0</v>
      </c>
      <c r="O500" s="178">
        <f t="shared" si="69"/>
        <v>38.575000000000003</v>
      </c>
      <c r="P500">
        <f>'Energy consumption (raw)'!N450*Lists!$H$85</f>
        <v>0</v>
      </c>
      <c r="Q500">
        <f>'Energy consumption (raw)'!O450*Lists!$H$86</f>
        <v>0</v>
      </c>
      <c r="R500">
        <f>'Energy consumption (raw)'!P450*Lists!$H$87</f>
        <v>0</v>
      </c>
      <c r="S500">
        <f>'Energy consumption (raw)'!Q450*Lists!$H$88</f>
        <v>0</v>
      </c>
      <c r="T500">
        <f>'Energy consumption (raw)'!R450*Lists!$H$89</f>
        <v>33561.06</v>
      </c>
      <c r="U500">
        <f>'Energy consumption (raw)'!S450*Lists!$H$90</f>
        <v>0</v>
      </c>
      <c r="V500">
        <f>'Energy consumption (raw)'!T450*Lists!$H$91</f>
        <v>0</v>
      </c>
      <c r="W500">
        <f>'Energy consumption (raw)'!U450*Lists!$H$92</f>
        <v>0</v>
      </c>
      <c r="X500">
        <f>'Energy consumption (raw)'!V450*Lists!$H$93</f>
        <v>0</v>
      </c>
      <c r="Y500">
        <f>'Energy consumption (raw)'!W450*Lists!$H$94</f>
        <v>0</v>
      </c>
      <c r="Z500">
        <f>'Energy consumption (raw)'!X450*Lists!$H$96*1000000</f>
        <v>0</v>
      </c>
      <c r="AA500">
        <f>'Energy consumption (raw)'!Y450*Lists!$H$97</f>
        <v>0</v>
      </c>
      <c r="AB500">
        <f>'Energy consumption (raw)'!Z450*Lists!$H$96</f>
        <v>0</v>
      </c>
      <c r="AC500">
        <f>'Energy consumption (raw)'!AA450*Lists!$H$98</f>
        <v>0</v>
      </c>
      <c r="AD500">
        <f>'Energy consumption (raw)'!AB450*Lists!$H$99</f>
        <v>0</v>
      </c>
      <c r="AE500">
        <f>'Energy consumption (raw)'!AC450*Lists!$H$101</f>
        <v>0</v>
      </c>
      <c r="AF500">
        <f>'Energy consumption (raw)'!AD450*Lists!$H$101</f>
        <v>0</v>
      </c>
      <c r="AG500">
        <f>'Energy consumption (raw)'!AE450*Lists!$H$101</f>
        <v>0</v>
      </c>
      <c r="AH500">
        <f>'Energy consumption (raw)'!AF450*Lists!$H$100</f>
        <v>0</v>
      </c>
      <c r="AI500" s="167">
        <f t="shared" si="70"/>
        <v>33599.634999999995</v>
      </c>
      <c r="AJ500" s="179">
        <f>'Energy consumption (raw)'!AG450</f>
        <v>33599.634999999995</v>
      </c>
      <c r="AK500" s="179">
        <f>'Energy consumption (raw)'!AH450</f>
        <v>33600</v>
      </c>
      <c r="AL500">
        <f>IF(ROUND(AI500,-3)=ROUND('Energy consumption (raw)'!AG450,-3),1,0)</f>
        <v>1</v>
      </c>
      <c r="AM500" s="179" t="str">
        <f>'Energy consumption (raw)'!AJ450</f>
        <v>4. Quang Ninh</v>
      </c>
      <c r="AN500">
        <f>VLOOKUP(AM500,Lists!$F$9:$G$71,2,FALSE)</f>
        <v>1</v>
      </c>
    </row>
    <row r="501" spans="2:40" x14ac:dyDescent="0.25">
      <c r="B501" s="65" t="str">
        <f t="shared" si="68"/>
        <v>Industry349</v>
      </c>
      <c r="C501" s="179">
        <f>'Energy consumption (raw)'!B451</f>
        <v>349</v>
      </c>
      <c r="D501" s="179">
        <f>'Energy consumption (raw)'!C451</f>
        <v>0</v>
      </c>
      <c r="E501" s="179">
        <f>'Energy consumption (raw)'!D451</f>
        <v>0</v>
      </c>
      <c r="F501" s="179" t="str">
        <f>'Energy consumption (raw)'!E451</f>
        <v>Công nghiệp</v>
      </c>
      <c r="G501" s="179" t="str">
        <f>'Energy consumption (raw)'!F451</f>
        <v>Khai thác lâm sản khác trừ gỗ</v>
      </c>
      <c r="H501" s="179" t="str">
        <f>'Energy consumption (raw)'!G451</f>
        <v>Industry</v>
      </c>
      <c r="I501" s="179" t="str">
        <f>'Energy consumption (raw)'!I451</f>
        <v>16 Manufacture of wood and of products of wood and cork, except furniture;
manufacture of articles of straw and plaiting materials</v>
      </c>
      <c r="J501" s="179" t="str">
        <f>INDEX(Sector!$E$6:$E$46,MATCH('Energy consumption (toe)'!I501,Sector!$B$6:$B$46,FALSE))</f>
        <v>Manufacture of wood and of products of wood and cork, except furniture;
manufacture of articles of straw and plaiting materials</v>
      </c>
      <c r="K501" s="179">
        <f>IFERROR('Energy consumption (raw)'!J451*Lists!$H$84,)</f>
        <v>0</v>
      </c>
      <c r="L501" s="179">
        <f>'Energy consumption (raw)'!K451*Lists!$H$84</f>
        <v>180.8399086</v>
      </c>
      <c r="M501" s="179">
        <f>'Energy consumption (raw)'!L451*Lists!$H$84</f>
        <v>0</v>
      </c>
      <c r="N501" s="179">
        <f>'Energy consumption (raw)'!M451*Lists!$H$84</f>
        <v>0</v>
      </c>
      <c r="O501" s="178">
        <f t="shared" si="69"/>
        <v>180.8399086</v>
      </c>
      <c r="P501">
        <f>'Energy consumption (raw)'!N451*Lists!$H$85</f>
        <v>0</v>
      </c>
      <c r="Q501">
        <f>'Energy consumption (raw)'!O451*Lists!$H$86</f>
        <v>0</v>
      </c>
      <c r="R501">
        <f>'Energy consumption (raw)'!P451*Lists!$H$87</f>
        <v>0</v>
      </c>
      <c r="S501">
        <f>'Energy consumption (raw)'!Q451*Lists!$H$88</f>
        <v>860.5</v>
      </c>
      <c r="T501">
        <f>'Energy consumption (raw)'!R451*Lists!$H$89</f>
        <v>0</v>
      </c>
      <c r="U501">
        <f>'Energy consumption (raw)'!S451*Lists!$H$90</f>
        <v>192.03272000000001</v>
      </c>
      <c r="V501">
        <f>'Energy consumption (raw)'!T451*Lists!$H$91</f>
        <v>0</v>
      </c>
      <c r="W501">
        <f>'Energy consumption (raw)'!U451*Lists!$H$92</f>
        <v>0</v>
      </c>
      <c r="X501">
        <f>'Energy consumption (raw)'!V451*Lists!$H$93</f>
        <v>0</v>
      </c>
      <c r="Y501">
        <f>'Energy consumption (raw)'!W451*Lists!$H$94</f>
        <v>4.5301400000000003</v>
      </c>
      <c r="Z501">
        <f>'Energy consumption (raw)'!X451*Lists!$H$96*1000000</f>
        <v>0</v>
      </c>
      <c r="AA501">
        <f>'Energy consumption (raw)'!Y451*Lists!$H$97</f>
        <v>0</v>
      </c>
      <c r="AB501">
        <f>'Energy consumption (raw)'!Z451*Lists!$H$96</f>
        <v>0</v>
      </c>
      <c r="AC501">
        <f>'Energy consumption (raw)'!AA451*Lists!$H$98</f>
        <v>0</v>
      </c>
      <c r="AD501">
        <f>'Energy consumption (raw)'!AB451*Lists!$H$99</f>
        <v>0</v>
      </c>
      <c r="AE501">
        <f>'Energy consumption (raw)'!AC451*Lists!$H$101</f>
        <v>0</v>
      </c>
      <c r="AF501">
        <f>'Energy consumption (raw)'!AD451*Lists!$H$101</f>
        <v>0</v>
      </c>
      <c r="AG501">
        <f>'Energy consumption (raw)'!AE451*Lists!$H$101</f>
        <v>0</v>
      </c>
      <c r="AH501">
        <f>'Energy consumption (raw)'!AF451*Lists!$H$100</f>
        <v>0</v>
      </c>
      <c r="AI501" s="167">
        <f t="shared" si="70"/>
        <v>1237.9027685999999</v>
      </c>
      <c r="AJ501" s="179">
        <f>'Energy consumption (raw)'!AG451</f>
        <v>1901.3177685999999</v>
      </c>
      <c r="AK501" s="179">
        <f>'Energy consumption (raw)'!AH451</f>
        <v>1431</v>
      </c>
      <c r="AL501">
        <f>IF(ROUND(AI501,-3)=ROUND('Energy consumption (raw)'!AG451,-3),1,0)</f>
        <v>0</v>
      </c>
      <c r="AM501" s="179" t="str">
        <f>'Energy consumption (raw)'!AJ451</f>
        <v>4. Quang Ninh</v>
      </c>
      <c r="AN501">
        <f>VLOOKUP(AM501,Lists!$F$9:$G$71,2,FALSE)</f>
        <v>1</v>
      </c>
    </row>
    <row r="502" spans="2:40" x14ac:dyDescent="0.25">
      <c r="B502" s="65" t="str">
        <f t="shared" si="68"/>
        <v>Industry350</v>
      </c>
      <c r="C502" s="179">
        <f>'Energy consumption (raw)'!B452</f>
        <v>350</v>
      </c>
      <c r="D502" s="179">
        <f>'Energy consumption (raw)'!C452</f>
        <v>0</v>
      </c>
      <c r="E502" s="179">
        <f>'Energy consumption (raw)'!D452</f>
        <v>0</v>
      </c>
      <c r="F502" s="179" t="str">
        <f>'Energy consumption (raw)'!E452</f>
        <v>Công nghiệp</v>
      </c>
      <c r="G502" s="179" t="str">
        <f>'Energy consumption (raw)'!F452</f>
        <v>Hoạt động kiến trúc và tư vấn kỹ thuật có liên quan</v>
      </c>
      <c r="H502" s="179" t="str">
        <f>'Energy consumption (raw)'!G452</f>
        <v>Industry</v>
      </c>
      <c r="I502" s="179" t="str">
        <f>'Energy consumption (raw)'!I452</f>
        <v>99 Other non-industry</v>
      </c>
      <c r="J502" s="179" t="str">
        <f>INDEX(Sector!$E$6:$E$46,MATCH('Energy consumption (toe)'!I502,Sector!$B$6:$B$46,FALSE))</f>
        <v>Other non-industry</v>
      </c>
      <c r="K502" s="179">
        <f>IFERROR('Energy consumption (raw)'!J452*Lists!$H$84,)</f>
        <v>0</v>
      </c>
      <c r="L502" s="179">
        <f>'Energy consumption (raw)'!K452*Lists!$H$84</f>
        <v>59.822881500000001</v>
      </c>
      <c r="M502" s="179">
        <f>'Energy consumption (raw)'!L452*Lists!$H$84</f>
        <v>0</v>
      </c>
      <c r="N502" s="179">
        <f>'Energy consumption (raw)'!M452*Lists!$H$84</f>
        <v>0</v>
      </c>
      <c r="O502" s="178">
        <f t="shared" si="69"/>
        <v>59.822881500000001</v>
      </c>
      <c r="P502">
        <f>'Energy consumption (raw)'!N452*Lists!$H$85</f>
        <v>0</v>
      </c>
      <c r="Q502">
        <f>'Energy consumption (raw)'!O452*Lists!$H$86</f>
        <v>0</v>
      </c>
      <c r="R502">
        <f>'Energy consumption (raw)'!P452*Lists!$H$87</f>
        <v>0</v>
      </c>
      <c r="S502">
        <f>'Energy consumption (raw)'!Q452*Lists!$H$88</f>
        <v>0</v>
      </c>
      <c r="T502">
        <f>'Energy consumption (raw)'!R452*Lists!$H$89</f>
        <v>0</v>
      </c>
      <c r="U502">
        <f>'Energy consumption (raw)'!S452*Lists!$H$90</f>
        <v>1179.2</v>
      </c>
      <c r="V502">
        <f>'Energy consumption (raw)'!T452*Lists!$H$91</f>
        <v>0</v>
      </c>
      <c r="W502">
        <f>'Energy consumption (raw)'!U452*Lists!$H$92</f>
        <v>0</v>
      </c>
      <c r="X502">
        <f>'Energy consumption (raw)'!V452*Lists!$H$93</f>
        <v>0</v>
      </c>
      <c r="Y502">
        <f>'Energy consumption (raw)'!W452*Lists!$H$94</f>
        <v>0</v>
      </c>
      <c r="Z502">
        <f>'Energy consumption (raw)'!X452*Lists!$H$96*1000000</f>
        <v>0</v>
      </c>
      <c r="AA502">
        <f>'Energy consumption (raw)'!Y452*Lists!$H$97</f>
        <v>0</v>
      </c>
      <c r="AB502">
        <f>'Energy consumption (raw)'!Z452*Lists!$H$96</f>
        <v>0</v>
      </c>
      <c r="AC502">
        <f>'Energy consumption (raw)'!AA452*Lists!$H$98</f>
        <v>0</v>
      </c>
      <c r="AD502">
        <f>'Energy consumption (raw)'!AB452*Lists!$H$99</f>
        <v>0</v>
      </c>
      <c r="AE502">
        <f>'Energy consumption (raw)'!AC452*Lists!$H$101</f>
        <v>0</v>
      </c>
      <c r="AF502">
        <f>'Energy consumption (raw)'!AD452*Lists!$H$101</f>
        <v>0</v>
      </c>
      <c r="AG502">
        <f>'Energy consumption (raw)'!AE452*Lists!$H$101</f>
        <v>0</v>
      </c>
      <c r="AH502">
        <f>'Energy consumption (raw)'!AF452*Lists!$H$100</f>
        <v>0</v>
      </c>
      <c r="AI502" s="167">
        <f t="shared" si="70"/>
        <v>1239.0228815</v>
      </c>
      <c r="AJ502" s="179">
        <f>'Energy consumption (raw)'!AG452</f>
        <v>1239.0228815</v>
      </c>
      <c r="AK502" s="179">
        <f>'Energy consumption (raw)'!AH452</f>
        <v>1101</v>
      </c>
      <c r="AL502">
        <f>IF(ROUND(AI502,-3)=ROUND('Energy consumption (raw)'!AG452,-3),1,0)</f>
        <v>1</v>
      </c>
      <c r="AM502" s="179" t="str">
        <f>'Energy consumption (raw)'!AJ452</f>
        <v>4. Quang Ninh</v>
      </c>
      <c r="AN502">
        <f>VLOOKUP(AM502,Lists!$F$9:$G$71,2,FALSE)</f>
        <v>1</v>
      </c>
    </row>
    <row r="503" spans="2:40" x14ac:dyDescent="0.25">
      <c r="B503" s="65" t="str">
        <f t="shared" si="68"/>
        <v>Industry351</v>
      </c>
      <c r="C503" s="179">
        <f>'Energy consumption (raw)'!B453</f>
        <v>351</v>
      </c>
      <c r="D503" s="179">
        <f>'Energy consumption (raw)'!C453</f>
        <v>0</v>
      </c>
      <c r="E503" s="179">
        <f>'Energy consumption (raw)'!D453</f>
        <v>0</v>
      </c>
      <c r="F503" s="179" t="str">
        <f>'Energy consumption (raw)'!E453</f>
        <v>Công nghiệp</v>
      </c>
      <c r="G503" s="179" t="str">
        <f>'Energy consumption (raw)'!F453</f>
        <v>Khai thác và thu gom than cứng</v>
      </c>
      <c r="H503" s="179" t="str">
        <f>'Energy consumption (raw)'!G453</f>
        <v>Industry</v>
      </c>
      <c r="I503" s="179" t="str">
        <f>'Energy consumption (raw)'!I453</f>
        <v>05 Mining of coal and lignite</v>
      </c>
      <c r="J503" s="179" t="str">
        <f>INDEX(Sector!$E$6:$E$46,MATCH('Energy consumption (toe)'!I503,Sector!$B$6:$B$46,FALSE))</f>
        <v>Mining of coal and lignite</v>
      </c>
      <c r="K503" s="179">
        <f>IFERROR('Energy consumption (raw)'!J453*Lists!$H$84,)</f>
        <v>0</v>
      </c>
      <c r="L503" s="179">
        <f>'Energy consumption (raw)'!K453*Lists!$H$84</f>
        <v>175.48353840000001</v>
      </c>
      <c r="M503" s="179">
        <f>'Energy consumption (raw)'!L453*Lists!$H$84</f>
        <v>0</v>
      </c>
      <c r="N503" s="179">
        <f>'Energy consumption (raw)'!M453*Lists!$H$84</f>
        <v>0</v>
      </c>
      <c r="O503" s="178">
        <f t="shared" si="69"/>
        <v>175.48353840000001</v>
      </c>
      <c r="P503">
        <f>'Energy consumption (raw)'!N453*Lists!$H$85</f>
        <v>0</v>
      </c>
      <c r="Q503">
        <f>'Energy consumption (raw)'!O453*Lists!$H$86</f>
        <v>0</v>
      </c>
      <c r="R503">
        <f>'Energy consumption (raw)'!P453*Lists!$H$87</f>
        <v>0</v>
      </c>
      <c r="S503">
        <f>'Energy consumption (raw)'!Q453*Lists!$H$88</f>
        <v>0</v>
      </c>
      <c r="T503">
        <f>'Energy consumption (raw)'!R453*Lists!$H$89</f>
        <v>0</v>
      </c>
      <c r="U503">
        <f>'Energy consumption (raw)'!S453*Lists!$H$90</f>
        <v>2919.0884799999999</v>
      </c>
      <c r="V503">
        <f>'Energy consumption (raw)'!T453*Lists!$H$91</f>
        <v>0</v>
      </c>
      <c r="W503">
        <f>'Energy consumption (raw)'!U453*Lists!$H$92</f>
        <v>0</v>
      </c>
      <c r="X503">
        <f>'Energy consumption (raw)'!V453*Lists!$H$93</f>
        <v>0</v>
      </c>
      <c r="Y503">
        <f>'Energy consumption (raw)'!W453*Lists!$H$94</f>
        <v>11.232390000000001</v>
      </c>
      <c r="Z503">
        <f>'Energy consumption (raw)'!X453*Lists!$H$96*1000000</f>
        <v>0</v>
      </c>
      <c r="AA503">
        <f>'Energy consumption (raw)'!Y453*Lists!$H$97</f>
        <v>0</v>
      </c>
      <c r="AB503">
        <f>'Energy consumption (raw)'!Z453*Lists!$H$96</f>
        <v>0</v>
      </c>
      <c r="AC503">
        <f>'Energy consumption (raw)'!AA453*Lists!$H$98</f>
        <v>0</v>
      </c>
      <c r="AD503">
        <f>'Energy consumption (raw)'!AB453*Lists!$H$99</f>
        <v>0</v>
      </c>
      <c r="AE503">
        <f>'Energy consumption (raw)'!AC453*Lists!$H$101</f>
        <v>0</v>
      </c>
      <c r="AF503">
        <f>'Energy consumption (raw)'!AD453*Lists!$H$101</f>
        <v>0</v>
      </c>
      <c r="AG503">
        <f>'Energy consumption (raw)'!AE453*Lists!$H$101</f>
        <v>0</v>
      </c>
      <c r="AH503">
        <f>'Energy consumption (raw)'!AF453*Lists!$H$100</f>
        <v>0</v>
      </c>
      <c r="AI503" s="167">
        <f t="shared" si="70"/>
        <v>3105.8044083999998</v>
      </c>
      <c r="AJ503" s="179">
        <f>'Energy consumption (raw)'!AG453</f>
        <v>3105.8044083999998</v>
      </c>
      <c r="AK503" s="179">
        <f>'Energy consumption (raw)'!AH453</f>
        <v>3106</v>
      </c>
      <c r="AL503">
        <f>IF(ROUND(AI503,-3)=ROUND('Energy consumption (raw)'!AG453,-3),1,0)</f>
        <v>1</v>
      </c>
      <c r="AM503" s="179" t="str">
        <f>'Energy consumption (raw)'!AJ453</f>
        <v>4. Quang Ninh</v>
      </c>
      <c r="AN503">
        <f>VLOOKUP(AM503,Lists!$F$9:$G$71,2,FALSE)</f>
        <v>1</v>
      </c>
    </row>
    <row r="504" spans="2:40" x14ac:dyDescent="0.25">
      <c r="B504" s="65" t="str">
        <f t="shared" si="68"/>
        <v>Industry352</v>
      </c>
      <c r="C504" s="179">
        <f>'Energy consumption (raw)'!B454</f>
        <v>352</v>
      </c>
      <c r="D504" s="179">
        <f>'Energy consumption (raw)'!C454</f>
        <v>0</v>
      </c>
      <c r="E504" s="179">
        <f>'Energy consumption (raw)'!D454</f>
        <v>0</v>
      </c>
      <c r="F504" s="179" t="str">
        <f>'Energy consumption (raw)'!E454</f>
        <v>Công nghiệp</v>
      </c>
      <c r="G504" s="179" t="str">
        <f>'Energy consumption (raw)'!F454</f>
        <v>Sản xuất vật liệu xây dựng từ đất sét</v>
      </c>
      <c r="H504" s="179" t="str">
        <f>'Energy consumption (raw)'!G454</f>
        <v>Industry</v>
      </c>
      <c r="I504" s="179" t="str">
        <f>'Energy consumption (raw)'!I454</f>
        <v>23 Manufacture of other non-metallic mineral products</v>
      </c>
      <c r="J504" s="179" t="str">
        <f>INDEX(Sector!$E$6:$E$46,MATCH('Energy consumption (toe)'!I504,Sector!$B$6:$B$46,FALSE))</f>
        <v>Manufacture of other non-metallic mineral products</v>
      </c>
      <c r="K504" s="179">
        <f>IFERROR('Energy consumption (raw)'!J454*Lists!$H$84,)</f>
        <v>0</v>
      </c>
      <c r="L504" s="179">
        <f>'Energy consumption (raw)'!K454*Lists!$H$84</f>
        <v>5638.6483173000006</v>
      </c>
      <c r="M504" s="179">
        <f>'Energy consumption (raw)'!L454*Lists!$H$84</f>
        <v>0</v>
      </c>
      <c r="N504" s="179">
        <f>'Energy consumption (raw)'!M454*Lists!$H$84</f>
        <v>0</v>
      </c>
      <c r="O504" s="178">
        <f t="shared" si="69"/>
        <v>5638.6483173000006</v>
      </c>
      <c r="P504">
        <f>'Energy consumption (raw)'!N454*Lists!$H$85</f>
        <v>0</v>
      </c>
      <c r="Q504">
        <f>'Energy consumption (raw)'!O454*Lists!$H$86</f>
        <v>0</v>
      </c>
      <c r="R504">
        <f>'Energy consumption (raw)'!P454*Lists!$H$87</f>
        <v>0</v>
      </c>
      <c r="S504">
        <f>'Energy consumption (raw)'!Q454*Lists!$H$88</f>
        <v>0</v>
      </c>
      <c r="T504">
        <f>'Energy consumption (raw)'!R454*Lists!$H$89</f>
        <v>0</v>
      </c>
      <c r="U504">
        <f>'Energy consumption (raw)'!S454*Lists!$H$90</f>
        <v>0</v>
      </c>
      <c r="V504">
        <f>'Energy consumption (raw)'!T454*Lists!$H$91</f>
        <v>0</v>
      </c>
      <c r="W504">
        <f>'Energy consumption (raw)'!U454*Lists!$H$92</f>
        <v>0</v>
      </c>
      <c r="X504">
        <f>'Energy consumption (raw)'!V454*Lists!$H$93</f>
        <v>0</v>
      </c>
      <c r="Y504">
        <f>'Energy consumption (raw)'!W454*Lists!$H$94</f>
        <v>0</v>
      </c>
      <c r="Z504">
        <f>'Energy consumption (raw)'!X454*Lists!$H$96*1000000</f>
        <v>0</v>
      </c>
      <c r="AA504">
        <f>'Energy consumption (raw)'!Y454*Lists!$H$97</f>
        <v>0</v>
      </c>
      <c r="AB504">
        <f>'Energy consumption (raw)'!Z454*Lists!$H$96</f>
        <v>0</v>
      </c>
      <c r="AC504">
        <f>'Energy consumption (raw)'!AA454*Lists!$H$98</f>
        <v>0</v>
      </c>
      <c r="AD504">
        <f>'Energy consumption (raw)'!AB454*Lists!$H$99</f>
        <v>0</v>
      </c>
      <c r="AE504">
        <f>'Energy consumption (raw)'!AC454*Lists!$H$101</f>
        <v>0</v>
      </c>
      <c r="AF504">
        <f>'Energy consumption (raw)'!AD454*Lists!$H$101</f>
        <v>0</v>
      </c>
      <c r="AG504">
        <f>'Energy consumption (raw)'!AE454*Lists!$H$101</f>
        <v>0</v>
      </c>
      <c r="AH504">
        <f>'Energy consumption (raw)'!AF454*Lists!$H$100</f>
        <v>0</v>
      </c>
      <c r="AI504" s="167">
        <f t="shared" si="70"/>
        <v>5638.6483173000006</v>
      </c>
      <c r="AJ504" s="179">
        <f>'Energy consumption (raw)'!AG454</f>
        <v>5638.6483173000006</v>
      </c>
      <c r="AK504" s="179">
        <f>'Energy consumption (raw)'!AH454</f>
        <v>2716</v>
      </c>
      <c r="AL504">
        <f>IF(ROUND(AI504,-3)=ROUND('Energy consumption (raw)'!AG454,-3),1,0)</f>
        <v>1</v>
      </c>
      <c r="AM504" s="179" t="str">
        <f>'Energy consumption (raw)'!AJ454</f>
        <v>4. Quang Ninh</v>
      </c>
      <c r="AN504">
        <f>VLOOKUP(AM504,Lists!$F$9:$G$71,2,FALSE)</f>
        <v>1</v>
      </c>
    </row>
    <row r="505" spans="2:40" x14ac:dyDescent="0.25">
      <c r="B505" s="65" t="str">
        <f t="shared" si="68"/>
        <v>Industry353</v>
      </c>
      <c r="C505" s="179">
        <f>'Energy consumption (raw)'!B455</f>
        <v>353</v>
      </c>
      <c r="D505" s="179">
        <f>'Energy consumption (raw)'!C455</f>
        <v>0</v>
      </c>
      <c r="E505" s="179">
        <f>'Energy consumption (raw)'!D455</f>
        <v>0</v>
      </c>
      <c r="F505" s="179" t="str">
        <f>'Energy consumption (raw)'!E455</f>
        <v>Công nghiệp</v>
      </c>
      <c r="G505" s="179" t="str">
        <f>'Energy consumption (raw)'!F455</f>
        <v>Sản xuất điện</v>
      </c>
      <c r="H505" s="179" t="str">
        <f>'Energy consumption (raw)'!G455</f>
        <v>Industry</v>
      </c>
      <c r="I505" s="179" t="str">
        <f>'Energy consumption (raw)'!I455</f>
        <v>35 Electricity, gas, steam and air conditioning supply</v>
      </c>
      <c r="J505" s="179" t="str">
        <f>INDEX(Sector!$E$6:$E$46,MATCH('Energy consumption (toe)'!I505,Sector!$B$6:$B$46,FALSE))</f>
        <v>Electricity, gas, steam and air conditioning supply</v>
      </c>
      <c r="K505" s="179">
        <f>IFERROR('Energy consumption (raw)'!J455*Lists!$H$84,)</f>
        <v>0</v>
      </c>
      <c r="L505" s="179">
        <f>'Energy consumption (raw)'!K455*Lists!$H$84</f>
        <v>2214.5966134</v>
      </c>
      <c r="M505" s="179">
        <f>'Energy consumption (raw)'!L455*Lists!$H$84</f>
        <v>0</v>
      </c>
      <c r="N505" s="179">
        <f>'Energy consumption (raw)'!M455*Lists!$H$84</f>
        <v>0</v>
      </c>
      <c r="O505" s="178">
        <f t="shared" si="69"/>
        <v>2214.5966134</v>
      </c>
      <c r="P505">
        <f>'Energy consumption (raw)'!N455*Lists!$H$85</f>
        <v>0</v>
      </c>
      <c r="Q505">
        <f>'Energy consumption (raw)'!O455*Lists!$H$86</f>
        <v>0</v>
      </c>
      <c r="R505">
        <f>'Energy consumption (raw)'!P455*Lists!$H$87</f>
        <v>0</v>
      </c>
      <c r="S505">
        <f>'Energy consumption (raw)'!Q455*Lists!$H$88</f>
        <v>86279.5</v>
      </c>
      <c r="T505">
        <f>'Energy consumption (raw)'!R455*Lists!$H$89</f>
        <v>0</v>
      </c>
      <c r="U505">
        <f>'Energy consumption (raw)'!S455*Lists!$H$90</f>
        <v>5.1964000000000006</v>
      </c>
      <c r="V505">
        <f>'Energy consumption (raw)'!T455*Lists!$H$91</f>
        <v>0</v>
      </c>
      <c r="W505">
        <f>'Energy consumption (raw)'!U455*Lists!$H$92</f>
        <v>0</v>
      </c>
      <c r="X505">
        <f>'Energy consumption (raw)'!V455*Lists!$H$93</f>
        <v>0</v>
      </c>
      <c r="Y505">
        <f>'Energy consumption (raw)'!W455*Lists!$H$94</f>
        <v>0</v>
      </c>
      <c r="Z505">
        <f>'Energy consumption (raw)'!X455*Lists!$H$96*1000000</f>
        <v>0</v>
      </c>
      <c r="AA505">
        <f>'Energy consumption (raw)'!Y455*Lists!$H$97</f>
        <v>0</v>
      </c>
      <c r="AB505">
        <f>'Energy consumption (raw)'!Z455*Lists!$H$96</f>
        <v>0</v>
      </c>
      <c r="AC505">
        <f>'Energy consumption (raw)'!AA455*Lists!$H$98</f>
        <v>0</v>
      </c>
      <c r="AD505">
        <f>'Energy consumption (raw)'!AB455*Lists!$H$99</f>
        <v>0</v>
      </c>
      <c r="AE505">
        <f>'Energy consumption (raw)'!AC455*Lists!$H$101</f>
        <v>0</v>
      </c>
      <c r="AF505">
        <f>'Energy consumption (raw)'!AD455*Lists!$H$101</f>
        <v>0</v>
      </c>
      <c r="AG505">
        <f>'Energy consumption (raw)'!AE455*Lists!$H$101</f>
        <v>0</v>
      </c>
      <c r="AH505">
        <f>'Energy consumption (raw)'!AF455*Lists!$H$100</f>
        <v>0</v>
      </c>
      <c r="AI505" s="167">
        <f t="shared" si="70"/>
        <v>88499.293013400005</v>
      </c>
      <c r="AJ505" s="179">
        <f>'Energy consumption (raw)'!AG455</f>
        <v>88499.293013400005</v>
      </c>
      <c r="AK505" s="179">
        <f>'Energy consumption (raw)'!AH455</f>
        <v>37311</v>
      </c>
      <c r="AL505">
        <f>IF(ROUND(AI505,-3)=ROUND('Energy consumption (raw)'!AG455,-3),1,0)</f>
        <v>1</v>
      </c>
      <c r="AM505" s="179" t="str">
        <f>'Energy consumption (raw)'!AJ455</f>
        <v>4. Quang Ninh</v>
      </c>
      <c r="AN505">
        <f>VLOOKUP(AM505,Lists!$F$9:$G$71,2,FALSE)</f>
        <v>1</v>
      </c>
    </row>
    <row r="506" spans="2:40" x14ac:dyDescent="0.25">
      <c r="B506" s="65" t="str">
        <f t="shared" si="68"/>
        <v>Industry354</v>
      </c>
      <c r="C506" s="179">
        <f>'Energy consumption (raw)'!B456</f>
        <v>354</v>
      </c>
      <c r="D506" s="179">
        <f>'Energy consumption (raw)'!C456</f>
        <v>0</v>
      </c>
      <c r="E506" s="179">
        <f>'Energy consumption (raw)'!D456</f>
        <v>0</v>
      </c>
      <c r="F506" s="179" t="str">
        <f>'Energy consumption (raw)'!E456</f>
        <v>Công nghiệp</v>
      </c>
      <c r="G506" s="179" t="str">
        <f>'Energy consumption (raw)'!F456</f>
        <v>Sản xuất điện</v>
      </c>
      <c r="H506" s="179" t="str">
        <f>'Energy consumption (raw)'!G456</f>
        <v>Industry</v>
      </c>
      <c r="I506" s="179" t="str">
        <f>'Energy consumption (raw)'!I456</f>
        <v>35 Electricity, gas, steam and air conditioning supply</v>
      </c>
      <c r="J506" s="179" t="str">
        <f>INDEX(Sector!$E$6:$E$46,MATCH('Energy consumption (toe)'!I506,Sector!$B$6:$B$46,FALSE))</f>
        <v>Electricity, gas, steam and air conditioning supply</v>
      </c>
      <c r="K506" s="179">
        <f>IFERROR('Energy consumption (raw)'!J456*Lists!$H$84,)</f>
        <v>0</v>
      </c>
      <c r="L506" s="179">
        <f>'Energy consumption (raw)'!K456*Lists!$H$84</f>
        <v>104928.629</v>
      </c>
      <c r="M506" s="179">
        <f>'Energy consumption (raw)'!L456*Lists!$H$84</f>
        <v>0</v>
      </c>
      <c r="N506" s="179">
        <f>'Energy consumption (raw)'!M456*Lists!$H$84</f>
        <v>0</v>
      </c>
      <c r="O506" s="178">
        <f t="shared" si="69"/>
        <v>104928.629</v>
      </c>
      <c r="P506">
        <f>'Energy consumption (raw)'!N456*Lists!$H$85</f>
        <v>0</v>
      </c>
      <c r="Q506">
        <f>'Energy consumption (raw)'!O456*Lists!$H$86</f>
        <v>2251.1999999999998</v>
      </c>
      <c r="R506">
        <f>'Energy consumption (raw)'!P456*Lists!$H$87</f>
        <v>0</v>
      </c>
      <c r="S506">
        <f>'Energy consumption (raw)'!Q456*Lists!$H$88</f>
        <v>0</v>
      </c>
      <c r="T506">
        <f>'Energy consumption (raw)'!R456*Lists!$H$89</f>
        <v>0</v>
      </c>
      <c r="U506">
        <f>'Energy consumption (raw)'!S456*Lists!$H$90</f>
        <v>0</v>
      </c>
      <c r="V506">
        <f>'Energy consumption (raw)'!T456*Lists!$H$91</f>
        <v>8414.01</v>
      </c>
      <c r="W506">
        <f>'Energy consumption (raw)'!U456*Lists!$H$92</f>
        <v>0</v>
      </c>
      <c r="X506">
        <f>'Energy consumption (raw)'!V456*Lists!$H$93</f>
        <v>0</v>
      </c>
      <c r="Y506">
        <f>'Energy consumption (raw)'!W456*Lists!$H$94</f>
        <v>0</v>
      </c>
      <c r="Z506">
        <f>'Energy consumption (raw)'!X456*Lists!$H$96*1000000</f>
        <v>0</v>
      </c>
      <c r="AA506">
        <f>'Energy consumption (raw)'!Y456*Lists!$H$97</f>
        <v>0</v>
      </c>
      <c r="AB506">
        <f>'Energy consumption (raw)'!Z456*Lists!$H$96</f>
        <v>0</v>
      </c>
      <c r="AC506">
        <f>'Energy consumption (raw)'!AA456*Lists!$H$98</f>
        <v>0</v>
      </c>
      <c r="AD506">
        <f>'Energy consumption (raw)'!AB456*Lists!$H$99</f>
        <v>0</v>
      </c>
      <c r="AE506">
        <f>'Energy consumption (raw)'!AC456*Lists!$H$101</f>
        <v>0</v>
      </c>
      <c r="AF506">
        <f>'Energy consumption (raw)'!AD456*Lists!$H$101</f>
        <v>0</v>
      </c>
      <c r="AG506">
        <f>'Energy consumption (raw)'!AE456*Lists!$H$101</f>
        <v>0</v>
      </c>
      <c r="AH506">
        <f>'Energy consumption (raw)'!AF456*Lists!$H$100</f>
        <v>0</v>
      </c>
      <c r="AI506" s="167">
        <f t="shared" si="70"/>
        <v>115593.83899999999</v>
      </c>
      <c r="AJ506" s="179">
        <f>'Energy consumption (raw)'!AG456</f>
        <v>115593.83899999999</v>
      </c>
      <c r="AK506" s="179">
        <f>'Energy consumption (raw)'!AH456</f>
        <v>121370</v>
      </c>
      <c r="AL506">
        <f>IF(ROUND(AI506,-3)=ROUND('Energy consumption (raw)'!AG456,-3),1,0)</f>
        <v>1</v>
      </c>
      <c r="AM506" s="179" t="str">
        <f>'Energy consumption (raw)'!AJ456</f>
        <v>4. Quang Ninh</v>
      </c>
      <c r="AN506">
        <f>VLOOKUP(AM506,Lists!$F$9:$G$71,2,FALSE)</f>
        <v>1</v>
      </c>
    </row>
    <row r="507" spans="2:40" x14ac:dyDescent="0.25">
      <c r="B507" s="65" t="str">
        <f t="shared" si="68"/>
        <v>Industry355</v>
      </c>
      <c r="C507" s="179">
        <f>'Energy consumption (raw)'!B457</f>
        <v>355</v>
      </c>
      <c r="D507" s="179">
        <f>'Energy consumption (raw)'!C457</f>
        <v>0</v>
      </c>
      <c r="E507" s="179">
        <f>'Energy consumption (raw)'!D457</f>
        <v>0</v>
      </c>
      <c r="F507" s="179" t="str">
        <f>'Energy consumption (raw)'!E457</f>
        <v>Công nghiệp</v>
      </c>
      <c r="G507" s="179" t="str">
        <f>'Energy consumption (raw)'!F457</f>
        <v>Sản xuất điện</v>
      </c>
      <c r="H507" s="179" t="str">
        <f>'Energy consumption (raw)'!G457</f>
        <v>Industry</v>
      </c>
      <c r="I507" s="179" t="str">
        <f>'Energy consumption (raw)'!I457</f>
        <v>35 Electricity, gas, steam and air conditioning supply</v>
      </c>
      <c r="J507" s="179" t="str">
        <f>INDEX(Sector!$E$6:$E$46,MATCH('Energy consumption (toe)'!I507,Sector!$B$6:$B$46,FALSE))</f>
        <v>Electricity, gas, steam and air conditioning supply</v>
      </c>
      <c r="K507" s="179">
        <f>IFERROR('Energy consumption (raw)'!J457*Lists!$H$84,)</f>
        <v>0</v>
      </c>
      <c r="L507" s="179">
        <f>'Energy consumption (raw)'!K457*Lists!$H$84</f>
        <v>90016.814689999999</v>
      </c>
      <c r="M507" s="179">
        <f>'Energy consumption (raw)'!L457*Lists!$H$84</f>
        <v>0</v>
      </c>
      <c r="N507" s="179">
        <f>'Energy consumption (raw)'!M457*Lists!$H$84</f>
        <v>0</v>
      </c>
      <c r="O507" s="178">
        <f t="shared" si="69"/>
        <v>90016.814689999999</v>
      </c>
      <c r="P507">
        <f>'Energy consumption (raw)'!N457*Lists!$H$85</f>
        <v>2052.4</v>
      </c>
      <c r="Q507">
        <f>'Energy consumption (raw)'!O457*Lists!$H$86</f>
        <v>0</v>
      </c>
      <c r="R507">
        <f>'Energy consumption (raw)'!P457*Lists!$H$87</f>
        <v>0</v>
      </c>
      <c r="S507">
        <f>'Energy consumption (raw)'!Q457*Lists!$H$88</f>
        <v>0</v>
      </c>
      <c r="T507">
        <f>'Energy consumption (raw)'!R457*Lists!$H$89</f>
        <v>0</v>
      </c>
      <c r="U507">
        <f>'Energy consumption (raw)'!S457*Lists!$H$90</f>
        <v>0</v>
      </c>
      <c r="V507">
        <f>'Energy consumption (raw)'!T457*Lists!$H$91</f>
        <v>2933.37</v>
      </c>
      <c r="W507">
        <f>'Energy consumption (raw)'!U457*Lists!$H$92</f>
        <v>0</v>
      </c>
      <c r="X507">
        <f>'Energy consumption (raw)'!V457*Lists!$H$93</f>
        <v>0</v>
      </c>
      <c r="Y507">
        <f>'Energy consumption (raw)'!W457*Lists!$H$94</f>
        <v>0</v>
      </c>
      <c r="Z507">
        <f>'Energy consumption (raw)'!X457*Lists!$H$96*1000000</f>
        <v>0</v>
      </c>
      <c r="AA507">
        <f>'Energy consumption (raw)'!Y457*Lists!$H$97</f>
        <v>0</v>
      </c>
      <c r="AB507">
        <f>'Energy consumption (raw)'!Z457*Lists!$H$96</f>
        <v>0</v>
      </c>
      <c r="AC507">
        <f>'Energy consumption (raw)'!AA457*Lists!$H$98</f>
        <v>0</v>
      </c>
      <c r="AD507">
        <f>'Energy consumption (raw)'!AB457*Lists!$H$99</f>
        <v>0</v>
      </c>
      <c r="AE507">
        <f>'Energy consumption (raw)'!AC457*Lists!$H$101</f>
        <v>0</v>
      </c>
      <c r="AF507">
        <f>'Energy consumption (raw)'!AD457*Lists!$H$101</f>
        <v>0</v>
      </c>
      <c r="AG507">
        <f>'Energy consumption (raw)'!AE457*Lists!$H$101</f>
        <v>0</v>
      </c>
      <c r="AH507">
        <f>'Energy consumption (raw)'!AF457*Lists!$H$100</f>
        <v>0</v>
      </c>
      <c r="AI507" s="167">
        <f t="shared" si="70"/>
        <v>95002.584689999989</v>
      </c>
      <c r="AJ507" s="179">
        <f>'Energy consumption (raw)'!AG457</f>
        <v>95002.584689999989</v>
      </c>
      <c r="AK507" s="179">
        <f>'Energy consumption (raw)'!AH457</f>
        <v>92950</v>
      </c>
      <c r="AL507">
        <f>IF(ROUND(AI507,-3)=ROUND('Energy consumption (raw)'!AG457,-3),1,0)</f>
        <v>1</v>
      </c>
      <c r="AM507" s="179" t="str">
        <f>'Energy consumption (raw)'!AJ457</f>
        <v>4. Quang Ninh</v>
      </c>
      <c r="AN507">
        <f>VLOOKUP(AM507,Lists!$F$9:$G$71,2,FALSE)</f>
        <v>1</v>
      </c>
    </row>
    <row r="508" spans="2:40" x14ac:dyDescent="0.25">
      <c r="B508" s="65" t="str">
        <f t="shared" si="68"/>
        <v>Industry356</v>
      </c>
      <c r="C508" s="179">
        <f>'Energy consumption (raw)'!B458</f>
        <v>356</v>
      </c>
      <c r="D508" s="179">
        <f>'Energy consumption (raw)'!C458</f>
        <v>0</v>
      </c>
      <c r="E508" s="179">
        <f>'Energy consumption (raw)'!D458</f>
        <v>0</v>
      </c>
      <c r="F508" s="179" t="str">
        <f>'Energy consumption (raw)'!E458</f>
        <v>Công nghiệp</v>
      </c>
      <c r="G508" s="179" t="str">
        <f>'Energy consumption (raw)'!F458</f>
        <v>Sản xuất điện</v>
      </c>
      <c r="H508" s="179" t="str">
        <f>'Energy consumption (raw)'!G458</f>
        <v>Industry</v>
      </c>
      <c r="I508" s="179" t="str">
        <f>'Energy consumption (raw)'!I458</f>
        <v>35 Electricity, gas, steam and air conditioning supply</v>
      </c>
      <c r="J508" s="179" t="str">
        <f>INDEX(Sector!$E$6:$E$46,MATCH('Energy consumption (toe)'!I508,Sector!$B$6:$B$46,FALSE))</f>
        <v>Electricity, gas, steam and air conditioning supply</v>
      </c>
      <c r="K508" s="179">
        <f>IFERROR('Energy consumption (raw)'!J458*Lists!$H$84,)</f>
        <v>0</v>
      </c>
      <c r="L508" s="179">
        <f>'Energy consumption (raw)'!K458*Lists!$H$84</f>
        <v>2249.8807030000003</v>
      </c>
      <c r="M508" s="179">
        <f>'Energy consumption (raw)'!L458*Lists!$H$84</f>
        <v>0</v>
      </c>
      <c r="N508" s="179">
        <f>'Energy consumption (raw)'!M458*Lists!$H$84</f>
        <v>0</v>
      </c>
      <c r="O508" s="178">
        <f t="shared" si="69"/>
        <v>2249.8807030000003</v>
      </c>
      <c r="P508">
        <f>'Energy consumption (raw)'!N458*Lists!$H$85</f>
        <v>0</v>
      </c>
      <c r="Q508">
        <f>'Energy consumption (raw)'!O458*Lists!$H$86</f>
        <v>0</v>
      </c>
      <c r="R508">
        <f>'Energy consumption (raw)'!P458*Lists!$H$87</f>
        <v>0</v>
      </c>
      <c r="S508">
        <f>'Energy consumption (raw)'!Q458*Lists!$H$88</f>
        <v>113441</v>
      </c>
      <c r="T508">
        <f>'Energy consumption (raw)'!R458*Lists!$H$89</f>
        <v>0</v>
      </c>
      <c r="U508">
        <f>'Energy consumption (raw)'!S458*Lists!$H$90</f>
        <v>4.2926400000000005</v>
      </c>
      <c r="V508">
        <f>'Energy consumption (raw)'!T458*Lists!$H$91</f>
        <v>0</v>
      </c>
      <c r="W508">
        <f>'Energy consumption (raw)'!U458*Lists!$H$92</f>
        <v>0</v>
      </c>
      <c r="X508">
        <f>'Energy consumption (raw)'!V458*Lists!$H$93</f>
        <v>0</v>
      </c>
      <c r="Y508">
        <f>'Energy consumption (raw)'!W458*Lists!$H$94</f>
        <v>3.32E-2</v>
      </c>
      <c r="Z508">
        <f>'Energy consumption (raw)'!X458*Lists!$H$96*1000000</f>
        <v>0</v>
      </c>
      <c r="AA508">
        <f>'Energy consumption (raw)'!Y458*Lists!$H$97</f>
        <v>0</v>
      </c>
      <c r="AB508">
        <f>'Energy consumption (raw)'!Z458*Lists!$H$96</f>
        <v>0</v>
      </c>
      <c r="AC508">
        <f>'Energy consumption (raw)'!AA458*Lists!$H$98</f>
        <v>0</v>
      </c>
      <c r="AD508">
        <f>'Energy consumption (raw)'!AB458*Lists!$H$99</f>
        <v>0</v>
      </c>
      <c r="AE508">
        <f>'Energy consumption (raw)'!AC458*Lists!$H$101</f>
        <v>0</v>
      </c>
      <c r="AF508">
        <f>'Energy consumption (raw)'!AD458*Lists!$H$101</f>
        <v>0</v>
      </c>
      <c r="AG508">
        <f>'Energy consumption (raw)'!AE458*Lists!$H$101</f>
        <v>0</v>
      </c>
      <c r="AH508">
        <f>'Energy consumption (raw)'!AF458*Lists!$H$100</f>
        <v>0</v>
      </c>
      <c r="AI508" s="167">
        <f t="shared" si="70"/>
        <v>115695.20654300001</v>
      </c>
      <c r="AJ508" s="179">
        <f>'Energy consumption (raw)'!AG458</f>
        <v>115695.20654300001</v>
      </c>
      <c r="AK508" s="179">
        <f>'Energy consumption (raw)'!AH458</f>
        <v>65650.667000000001</v>
      </c>
      <c r="AL508">
        <f>IF(ROUND(AI508,-3)=ROUND('Energy consumption (raw)'!AG458,-3),1,0)</f>
        <v>1</v>
      </c>
      <c r="AM508" s="179" t="str">
        <f>'Energy consumption (raw)'!AJ458</f>
        <v>4. Quang Ninh</v>
      </c>
      <c r="AN508">
        <f>VLOOKUP(AM508,Lists!$F$9:$G$71,2,FALSE)</f>
        <v>1</v>
      </c>
    </row>
    <row r="509" spans="2:40" x14ac:dyDescent="0.25">
      <c r="B509" s="65" t="str">
        <f t="shared" ref="B509:B572" si="71">H509&amp;C509</f>
        <v>Industry357</v>
      </c>
      <c r="C509" s="179">
        <f>'Energy consumption (raw)'!B459</f>
        <v>357</v>
      </c>
      <c r="D509" s="179">
        <f>'Energy consumption (raw)'!C459</f>
        <v>0</v>
      </c>
      <c r="E509" s="179">
        <f>'Energy consumption (raw)'!D459</f>
        <v>0</v>
      </c>
      <c r="F509" s="179" t="str">
        <f>'Energy consumption (raw)'!E459</f>
        <v>Công nghiệp</v>
      </c>
      <c r="G509" s="179" t="str">
        <f>'Energy consumption (raw)'!F459</f>
        <v>Sản xuất điện</v>
      </c>
      <c r="H509" s="179" t="str">
        <f>'Energy consumption (raw)'!G459</f>
        <v>Industry</v>
      </c>
      <c r="I509" s="179" t="str">
        <f>'Energy consumption (raw)'!I459</f>
        <v>35 Electricity, gas, steam and air conditioning supply</v>
      </c>
      <c r="J509" s="179" t="str">
        <f>INDEX(Sector!$E$6:$E$46,MATCH('Energy consumption (toe)'!I509,Sector!$B$6:$B$46,FALSE))</f>
        <v>Electricity, gas, steam and air conditioning supply</v>
      </c>
      <c r="K509" s="179">
        <f>IFERROR('Energy consumption (raw)'!J459*Lists!$H$84,)</f>
        <v>0</v>
      </c>
      <c r="L509" s="179">
        <f>'Energy consumption (raw)'!K459*Lists!$H$84</f>
        <v>53869.678900000006</v>
      </c>
      <c r="M509" s="179">
        <f>'Energy consumption (raw)'!L459*Lists!$H$84</f>
        <v>0</v>
      </c>
      <c r="N509" s="179">
        <f>'Energy consumption (raw)'!M459*Lists!$H$84</f>
        <v>0</v>
      </c>
      <c r="O509" s="178">
        <f t="shared" ref="O509:O572" si="72">IF(L509=0,K509,L509)</f>
        <v>53869.678900000006</v>
      </c>
      <c r="P509">
        <f>'Energy consumption (raw)'!N459*Lists!$H$85</f>
        <v>11753</v>
      </c>
      <c r="Q509">
        <f>'Energy consumption (raw)'!O459*Lists!$H$86</f>
        <v>0</v>
      </c>
      <c r="R509">
        <f>'Energy consumption (raw)'!P459*Lists!$H$87</f>
        <v>0</v>
      </c>
      <c r="S509">
        <f>'Energy consumption (raw)'!Q459*Lists!$H$88</f>
        <v>0</v>
      </c>
      <c r="T509">
        <f>'Energy consumption (raw)'!R459*Lists!$H$89</f>
        <v>513.06000000000006</v>
      </c>
      <c r="U509">
        <f>'Energy consumption (raw)'!S459*Lists!$H$90</f>
        <v>0</v>
      </c>
      <c r="V509">
        <f>'Energy consumption (raw)'!T459*Lists!$H$91</f>
        <v>0</v>
      </c>
      <c r="W509">
        <f>'Energy consumption (raw)'!U459*Lists!$H$92</f>
        <v>0</v>
      </c>
      <c r="X509">
        <f>'Energy consumption (raw)'!V459*Lists!$H$93</f>
        <v>6.3000000000000007</v>
      </c>
      <c r="Y509">
        <f>'Energy consumption (raw)'!W459*Lists!$H$94</f>
        <v>0</v>
      </c>
      <c r="Z509">
        <f>'Energy consumption (raw)'!X459*Lists!$H$96*1000000</f>
        <v>0</v>
      </c>
      <c r="AA509">
        <f>'Energy consumption (raw)'!Y459*Lists!$H$97</f>
        <v>0</v>
      </c>
      <c r="AB509">
        <f>'Energy consumption (raw)'!Z459*Lists!$H$96</f>
        <v>0</v>
      </c>
      <c r="AC509">
        <f>'Energy consumption (raw)'!AA459*Lists!$H$98</f>
        <v>0</v>
      </c>
      <c r="AD509">
        <f>'Energy consumption (raw)'!AB459*Lists!$H$99</f>
        <v>0</v>
      </c>
      <c r="AE509">
        <f>'Energy consumption (raw)'!AC459*Lists!$H$101</f>
        <v>0</v>
      </c>
      <c r="AF509">
        <f>'Energy consumption (raw)'!AD459*Lists!$H$101</f>
        <v>0</v>
      </c>
      <c r="AG509">
        <f>'Energy consumption (raw)'!AE459*Lists!$H$101</f>
        <v>0</v>
      </c>
      <c r="AH509">
        <f>'Energy consumption (raw)'!AF459*Lists!$H$100</f>
        <v>0</v>
      </c>
      <c r="AI509" s="167">
        <f t="shared" ref="AI509:AI572" si="73">IF(SUM(O509:AH509)=0,AJ509,SUM(O509:AH509))</f>
        <v>66142.0389</v>
      </c>
      <c r="AJ509" s="179">
        <f>'Energy consumption (raw)'!AG459</f>
        <v>66142.0389</v>
      </c>
      <c r="AK509" s="179">
        <f>'Energy consumption (raw)'!AH459</f>
        <v>54389.038900000007</v>
      </c>
      <c r="AL509">
        <f>IF(ROUND(AI509,-3)=ROUND('Energy consumption (raw)'!AG459,-3),1,0)</f>
        <v>1</v>
      </c>
      <c r="AM509" s="179" t="str">
        <f>'Energy consumption (raw)'!AJ459</f>
        <v>4. Quang Ninh</v>
      </c>
      <c r="AN509">
        <f>VLOOKUP(AM509,Lists!$F$9:$G$71,2,FALSE)</f>
        <v>1</v>
      </c>
    </row>
    <row r="510" spans="2:40" x14ac:dyDescent="0.25">
      <c r="B510" s="65" t="str">
        <f t="shared" si="71"/>
        <v>Industry358</v>
      </c>
      <c r="C510" s="179">
        <f>'Energy consumption (raw)'!B460</f>
        <v>358</v>
      </c>
      <c r="D510" s="179">
        <f>'Energy consumption (raw)'!C460</f>
        <v>0</v>
      </c>
      <c r="E510" s="179">
        <f>'Energy consumption (raw)'!D460</f>
        <v>0</v>
      </c>
      <c r="F510" s="179" t="str">
        <f>'Energy consumption (raw)'!E460</f>
        <v>Công nghiệp</v>
      </c>
      <c r="G510" s="179" t="str">
        <f>'Energy consumption (raw)'!F460</f>
        <v>Sản xuất điện</v>
      </c>
      <c r="H510" s="179" t="str">
        <f>'Energy consumption (raw)'!G460</f>
        <v>Industry</v>
      </c>
      <c r="I510" s="179" t="str">
        <f>'Energy consumption (raw)'!I460</f>
        <v>35 Electricity, gas, steam and air conditioning supply</v>
      </c>
      <c r="J510" s="179" t="str">
        <f>INDEX(Sector!$E$6:$E$46,MATCH('Energy consumption (toe)'!I510,Sector!$B$6:$B$46,FALSE))</f>
        <v>Electricity, gas, steam and air conditioning supply</v>
      </c>
      <c r="K510" s="179">
        <f>IFERROR('Energy consumption (raw)'!J460*Lists!$H$84,)</f>
        <v>0</v>
      </c>
      <c r="L510" s="179">
        <f>'Energy consumption (raw)'!K460*Lists!$H$84</f>
        <v>1378.3086665000001</v>
      </c>
      <c r="M510" s="179">
        <f>'Energy consumption (raw)'!L460*Lists!$H$84</f>
        <v>0</v>
      </c>
      <c r="N510" s="179">
        <f>'Energy consumption (raw)'!M460*Lists!$H$84</f>
        <v>0</v>
      </c>
      <c r="O510" s="178">
        <f t="shared" si="72"/>
        <v>1378.3086665000001</v>
      </c>
      <c r="P510">
        <f>'Energy consumption (raw)'!N460*Lists!$H$85</f>
        <v>0</v>
      </c>
      <c r="Q510">
        <f>'Energy consumption (raw)'!O460*Lists!$H$86</f>
        <v>0</v>
      </c>
      <c r="R510">
        <f>'Energy consumption (raw)'!P460*Lists!$H$87</f>
        <v>0</v>
      </c>
      <c r="S510">
        <f>'Energy consumption (raw)'!Q460*Lists!$H$88</f>
        <v>0</v>
      </c>
      <c r="T510">
        <f>'Energy consumption (raw)'!R460*Lists!$H$89</f>
        <v>155.04</v>
      </c>
      <c r="U510">
        <f>'Energy consumption (raw)'!S460*Lists!$H$90</f>
        <v>0</v>
      </c>
      <c r="V510">
        <f>'Energy consumption (raw)'!T460*Lists!$H$91</f>
        <v>4805.46</v>
      </c>
      <c r="W510">
        <f>'Energy consumption (raw)'!U460*Lists!$H$92</f>
        <v>0</v>
      </c>
      <c r="X510">
        <f>'Energy consumption (raw)'!V460*Lists!$H$93</f>
        <v>0</v>
      </c>
      <c r="Y510">
        <f>'Energy consumption (raw)'!W460*Lists!$H$94</f>
        <v>0</v>
      </c>
      <c r="Z510">
        <f>'Energy consumption (raw)'!X460*Lists!$H$96*1000000</f>
        <v>0</v>
      </c>
      <c r="AA510">
        <f>'Energy consumption (raw)'!Y460*Lists!$H$97</f>
        <v>0</v>
      </c>
      <c r="AB510">
        <f>'Energy consumption (raw)'!Z460*Lists!$H$96</f>
        <v>0</v>
      </c>
      <c r="AC510">
        <f>'Energy consumption (raw)'!AA460*Lists!$H$98</f>
        <v>0</v>
      </c>
      <c r="AD510">
        <f>'Energy consumption (raw)'!AB460*Lists!$H$99</f>
        <v>0</v>
      </c>
      <c r="AE510">
        <f>'Energy consumption (raw)'!AC460*Lists!$H$101</f>
        <v>0</v>
      </c>
      <c r="AF510">
        <f>'Energy consumption (raw)'!AD460*Lists!$H$101</f>
        <v>0</v>
      </c>
      <c r="AG510">
        <f>'Energy consumption (raw)'!AE460*Lists!$H$101</f>
        <v>0</v>
      </c>
      <c r="AH510">
        <f>'Energy consumption (raw)'!AF460*Lists!$H$100</f>
        <v>0</v>
      </c>
      <c r="AI510" s="167">
        <f t="shared" si="73"/>
        <v>6338.8086665000001</v>
      </c>
      <c r="AJ510" s="179">
        <f>'Energy consumption (raw)'!AG460</f>
        <v>6338.8086665000001</v>
      </c>
      <c r="AK510" s="179">
        <f>'Energy consumption (raw)'!AH460</f>
        <v>8482.8022999999994</v>
      </c>
      <c r="AL510">
        <f>IF(ROUND(AI510,-3)=ROUND('Energy consumption (raw)'!AG460,-3),1,0)</f>
        <v>1</v>
      </c>
      <c r="AM510" s="179" t="str">
        <f>'Energy consumption (raw)'!AJ460</f>
        <v>4. Quang Ninh</v>
      </c>
      <c r="AN510">
        <f>VLOOKUP(AM510,Lists!$F$9:$G$71,2,FALSE)</f>
        <v>1</v>
      </c>
    </row>
    <row r="511" spans="2:40" x14ac:dyDescent="0.25">
      <c r="B511" s="65" t="str">
        <f t="shared" si="71"/>
        <v>Industry359</v>
      </c>
      <c r="C511" s="179">
        <f>'Energy consumption (raw)'!B461</f>
        <v>359</v>
      </c>
      <c r="D511" s="179">
        <f>'Energy consumption (raw)'!C461</f>
        <v>0</v>
      </c>
      <c r="E511" s="179">
        <f>'Energy consumption (raw)'!D461</f>
        <v>0</v>
      </c>
      <c r="F511" s="179" t="str">
        <f>'Energy consumption (raw)'!E461</f>
        <v>Công nghiệp</v>
      </c>
      <c r="G511" s="179" t="str">
        <f>'Energy consumption (raw)'!F461</f>
        <v>Khai thác và thu gom than cứng</v>
      </c>
      <c r="H511" s="179" t="str">
        <f>'Energy consumption (raw)'!G461</f>
        <v>Industry</v>
      </c>
      <c r="I511" s="179" t="str">
        <f>'Energy consumption (raw)'!I461</f>
        <v>05 Mining of coal and lignite</v>
      </c>
      <c r="J511" s="179" t="str">
        <f>INDEX(Sector!$E$6:$E$46,MATCH('Energy consumption (toe)'!I511,Sector!$B$6:$B$46,FALSE))</f>
        <v>Mining of coal and lignite</v>
      </c>
      <c r="K511" s="179">
        <f>IFERROR('Energy consumption (raw)'!J461*Lists!$H$84,)</f>
        <v>0</v>
      </c>
      <c r="L511" s="179">
        <f>'Energy consumption (raw)'!K461*Lists!$H$84</f>
        <v>1152.5328947</v>
      </c>
      <c r="M511" s="179">
        <f>'Energy consumption (raw)'!L461*Lists!$H$84</f>
        <v>0</v>
      </c>
      <c r="N511" s="179">
        <f>'Energy consumption (raw)'!M461*Lists!$H$84</f>
        <v>0</v>
      </c>
      <c r="O511" s="178">
        <f t="shared" si="72"/>
        <v>1152.5328947</v>
      </c>
      <c r="P511">
        <f>'Energy consumption (raw)'!N461*Lists!$H$85</f>
        <v>0</v>
      </c>
      <c r="Q511">
        <f>'Energy consumption (raw)'!O461*Lists!$H$86</f>
        <v>0</v>
      </c>
      <c r="R511">
        <f>'Energy consumption (raw)'!P461*Lists!$H$87</f>
        <v>0</v>
      </c>
      <c r="S511">
        <f>'Energy consumption (raw)'!Q461*Lists!$H$88</f>
        <v>0</v>
      </c>
      <c r="T511">
        <f>'Energy consumption (raw)'!R461*Lists!$H$89</f>
        <v>0</v>
      </c>
      <c r="U511">
        <f>'Energy consumption (raw)'!S461*Lists!$H$90</f>
        <v>27216.261600000002</v>
      </c>
      <c r="V511">
        <f>'Energy consumption (raw)'!T461*Lists!$H$91</f>
        <v>0</v>
      </c>
      <c r="W511">
        <f>'Energy consumption (raw)'!U461*Lists!$H$92</f>
        <v>0</v>
      </c>
      <c r="X511">
        <f>'Energy consumption (raw)'!V461*Lists!$H$93</f>
        <v>0</v>
      </c>
      <c r="Y511">
        <f>'Energy consumption (raw)'!W461*Lists!$H$94</f>
        <v>28.552</v>
      </c>
      <c r="Z511">
        <f>'Energy consumption (raw)'!X461*Lists!$H$96*1000000</f>
        <v>0</v>
      </c>
      <c r="AA511">
        <f>'Energy consumption (raw)'!Y461*Lists!$H$97</f>
        <v>1.0900000000000001</v>
      </c>
      <c r="AB511">
        <f>'Energy consumption (raw)'!Z461*Lists!$H$96</f>
        <v>0</v>
      </c>
      <c r="AC511">
        <f>'Energy consumption (raw)'!AA461*Lists!$H$98</f>
        <v>0</v>
      </c>
      <c r="AD511">
        <f>'Energy consumption (raw)'!AB461*Lists!$H$99</f>
        <v>0</v>
      </c>
      <c r="AE511">
        <f>'Energy consumption (raw)'!AC461*Lists!$H$101</f>
        <v>0</v>
      </c>
      <c r="AF511">
        <f>'Energy consumption (raw)'!AD461*Lists!$H$101</f>
        <v>0</v>
      </c>
      <c r="AG511">
        <f>'Energy consumption (raw)'!AE461*Lists!$H$101</f>
        <v>0</v>
      </c>
      <c r="AH511">
        <f>'Energy consumption (raw)'!AF461*Lists!$H$100</f>
        <v>0</v>
      </c>
      <c r="AI511" s="167">
        <f t="shared" si="73"/>
        <v>28398.436494700003</v>
      </c>
      <c r="AJ511" s="179">
        <f>'Energy consumption (raw)'!AG461</f>
        <v>28398.436494700003</v>
      </c>
      <c r="AK511" s="179">
        <f>'Energy consumption (raw)'!AH461</f>
        <v>20633</v>
      </c>
      <c r="AL511">
        <f>IF(ROUND(AI511,-3)=ROUND('Energy consumption (raw)'!AG461,-3),1,0)</f>
        <v>1</v>
      </c>
      <c r="AM511" s="179" t="str">
        <f>'Energy consumption (raw)'!AJ461</f>
        <v>4. Quang Ninh</v>
      </c>
      <c r="AN511">
        <f>VLOOKUP(AM511,Lists!$F$9:$G$71,2,FALSE)</f>
        <v>1</v>
      </c>
    </row>
    <row r="512" spans="2:40" x14ac:dyDescent="0.25">
      <c r="B512" s="65" t="str">
        <f t="shared" si="71"/>
        <v>Industry360</v>
      </c>
      <c r="C512" s="179">
        <f>'Energy consumption (raw)'!B462</f>
        <v>360</v>
      </c>
      <c r="D512" s="179">
        <f>'Energy consumption (raw)'!C462</f>
        <v>0</v>
      </c>
      <c r="E512" s="179">
        <f>'Energy consumption (raw)'!D462</f>
        <v>0</v>
      </c>
      <c r="F512" s="179" t="str">
        <f>'Energy consumption (raw)'!E462</f>
        <v>Công nghiệp</v>
      </c>
      <c r="G512" s="179" t="str">
        <f>'Energy consumption (raw)'!F462</f>
        <v>Sản xuất vật liệu xây dựng từ đất sét</v>
      </c>
      <c r="H512" s="179" t="str">
        <f>'Energy consumption (raw)'!G462</f>
        <v>Industry</v>
      </c>
      <c r="I512" s="179" t="str">
        <f>'Energy consumption (raw)'!I462</f>
        <v>23 Manufacture of other non-metallic mineral products</v>
      </c>
      <c r="J512" s="179" t="str">
        <f>INDEX(Sector!$E$6:$E$46,MATCH('Energy consumption (toe)'!I512,Sector!$B$6:$B$46,FALSE))</f>
        <v>Manufacture of other non-metallic mineral products</v>
      </c>
      <c r="K512" s="179">
        <f>IFERROR('Energy consumption (raw)'!J462*Lists!$H$84,)</f>
        <v>0</v>
      </c>
      <c r="L512" s="179">
        <f>'Energy consumption (raw)'!K462*Lists!$H$84</f>
        <v>2376.7504834000001</v>
      </c>
      <c r="M512" s="179">
        <f>'Energy consumption (raw)'!L462*Lists!$H$84</f>
        <v>0</v>
      </c>
      <c r="N512" s="179">
        <f>'Energy consumption (raw)'!M462*Lists!$H$84</f>
        <v>0</v>
      </c>
      <c r="O512" s="178">
        <f t="shared" si="72"/>
        <v>2376.7504834000001</v>
      </c>
      <c r="P512">
        <f>'Energy consumption (raw)'!N462*Lists!$H$85</f>
        <v>0</v>
      </c>
      <c r="Q512">
        <f>'Energy consumption (raw)'!O462*Lists!$H$86</f>
        <v>0</v>
      </c>
      <c r="R512">
        <f>'Energy consumption (raw)'!P462*Lists!$H$87</f>
        <v>0</v>
      </c>
      <c r="S512">
        <f>'Energy consumption (raw)'!Q462*Lists!$H$88</f>
        <v>0</v>
      </c>
      <c r="T512">
        <f>'Energy consumption (raw)'!R462*Lists!$H$89</f>
        <v>0</v>
      </c>
      <c r="U512">
        <f>'Energy consumption (raw)'!S462*Lists!$H$90</f>
        <v>0</v>
      </c>
      <c r="V512">
        <f>'Energy consumption (raw)'!T462*Lists!$H$91</f>
        <v>0</v>
      </c>
      <c r="W512">
        <f>'Energy consumption (raw)'!U462*Lists!$H$92</f>
        <v>0</v>
      </c>
      <c r="X512">
        <f>'Energy consumption (raw)'!V462*Lists!$H$93</f>
        <v>0</v>
      </c>
      <c r="Y512">
        <f>'Energy consumption (raw)'!W462*Lists!$H$94</f>
        <v>0</v>
      </c>
      <c r="Z512">
        <f>'Energy consumption (raw)'!X462*Lists!$H$96*1000000</f>
        <v>0</v>
      </c>
      <c r="AA512">
        <f>'Energy consumption (raw)'!Y462*Lists!$H$97</f>
        <v>0</v>
      </c>
      <c r="AB512">
        <f>'Energy consumption (raw)'!Z462*Lists!$H$96</f>
        <v>0</v>
      </c>
      <c r="AC512">
        <f>'Energy consumption (raw)'!AA462*Lists!$H$98</f>
        <v>0</v>
      </c>
      <c r="AD512">
        <f>'Energy consumption (raw)'!AB462*Lists!$H$99</f>
        <v>0</v>
      </c>
      <c r="AE512">
        <f>'Energy consumption (raw)'!AC462*Lists!$H$101</f>
        <v>0</v>
      </c>
      <c r="AF512">
        <f>'Energy consumption (raw)'!AD462*Lists!$H$101</f>
        <v>0</v>
      </c>
      <c r="AG512">
        <f>'Energy consumption (raw)'!AE462*Lists!$H$101</f>
        <v>0</v>
      </c>
      <c r="AH512">
        <f>'Energy consumption (raw)'!AF462*Lists!$H$100</f>
        <v>0</v>
      </c>
      <c r="AI512" s="167">
        <f t="shared" si="73"/>
        <v>2376.7504834000001</v>
      </c>
      <c r="AJ512" s="179">
        <f>'Energy consumption (raw)'!AG462</f>
        <v>2376.7504834000001</v>
      </c>
      <c r="AK512" s="179">
        <f>'Energy consumption (raw)'!AH462</f>
        <v>2377</v>
      </c>
      <c r="AL512">
        <f>IF(ROUND(AI512,-3)=ROUND('Energy consumption (raw)'!AG462,-3),1,0)</f>
        <v>1</v>
      </c>
      <c r="AM512" s="179" t="str">
        <f>'Energy consumption (raw)'!AJ462</f>
        <v>4. Quang Ninh</v>
      </c>
      <c r="AN512">
        <f>VLOOKUP(AM512,Lists!$F$9:$G$71,2,FALSE)</f>
        <v>1</v>
      </c>
    </row>
    <row r="513" spans="2:40" x14ac:dyDescent="0.25">
      <c r="B513" s="65" t="str">
        <f t="shared" si="71"/>
        <v>Industry361</v>
      </c>
      <c r="C513" s="179">
        <f>'Energy consumption (raw)'!B463</f>
        <v>361</v>
      </c>
      <c r="D513" s="179">
        <f>'Energy consumption (raw)'!C463</f>
        <v>0</v>
      </c>
      <c r="E513" s="179">
        <f>'Energy consumption (raw)'!D463</f>
        <v>0</v>
      </c>
      <c r="F513" s="179" t="str">
        <f>'Energy consumption (raw)'!E463</f>
        <v>Công nghiệp</v>
      </c>
      <c r="G513" s="179" t="str">
        <f>'Energy consumption (raw)'!F463</f>
        <v>Đóng tàu và cấu kiện nổi</v>
      </c>
      <c r="H513" s="179" t="str">
        <f>'Energy consumption (raw)'!G463</f>
        <v>Industry</v>
      </c>
      <c r="I513" s="179" t="str">
        <f>'Energy consumption (raw)'!I463</f>
        <v>30 Manufacture of other transport equipment</v>
      </c>
      <c r="J513" s="179" t="str">
        <f>INDEX(Sector!$E$6:$E$46,MATCH('Energy consumption (toe)'!I513,Sector!$B$6:$B$46,FALSE))</f>
        <v>Manufacture of other transport equipment</v>
      </c>
      <c r="K513" s="179">
        <f>IFERROR('Energy consumption (raw)'!J463*Lists!$H$84,)</f>
        <v>0</v>
      </c>
      <c r="L513" s="179">
        <f>'Energy consumption (raw)'!K463*Lists!$H$84</f>
        <v>101.01542670000001</v>
      </c>
      <c r="M513" s="179">
        <f>'Energy consumption (raw)'!L463*Lists!$H$84</f>
        <v>0</v>
      </c>
      <c r="N513" s="179">
        <f>'Energy consumption (raw)'!M463*Lists!$H$84</f>
        <v>0</v>
      </c>
      <c r="O513" s="178">
        <f t="shared" si="72"/>
        <v>101.01542670000001</v>
      </c>
      <c r="P513">
        <f>'Energy consumption (raw)'!N463*Lists!$H$85</f>
        <v>0</v>
      </c>
      <c r="Q513">
        <f>'Energy consumption (raw)'!O463*Lists!$H$86</f>
        <v>0</v>
      </c>
      <c r="R513">
        <f>'Energy consumption (raw)'!P463*Lists!$H$87</f>
        <v>0</v>
      </c>
      <c r="S513">
        <f>'Energy consumption (raw)'!Q463*Lists!$H$88</f>
        <v>0</v>
      </c>
      <c r="T513">
        <f>'Energy consumption (raw)'!R463*Lists!$H$89</f>
        <v>1362.72</v>
      </c>
      <c r="U513">
        <f>'Energy consumption (raw)'!S463*Lists!$H$90</f>
        <v>0</v>
      </c>
      <c r="V513">
        <f>'Energy consumption (raw)'!T463*Lists!$H$91</f>
        <v>100.98</v>
      </c>
      <c r="W513">
        <f>'Energy consumption (raw)'!U463*Lists!$H$92</f>
        <v>0</v>
      </c>
      <c r="X513">
        <f>'Energy consumption (raw)'!V463*Lists!$H$93</f>
        <v>0</v>
      </c>
      <c r="Y513">
        <f>'Energy consumption (raw)'!W463*Lists!$H$94</f>
        <v>0</v>
      </c>
      <c r="Z513">
        <f>'Energy consumption (raw)'!X463*Lists!$H$96*1000000</f>
        <v>0</v>
      </c>
      <c r="AA513">
        <f>'Energy consumption (raw)'!Y463*Lists!$H$97</f>
        <v>0</v>
      </c>
      <c r="AB513">
        <f>'Energy consumption (raw)'!Z463*Lists!$H$96</f>
        <v>0</v>
      </c>
      <c r="AC513">
        <f>'Energy consumption (raw)'!AA463*Lists!$H$98</f>
        <v>0</v>
      </c>
      <c r="AD513">
        <f>'Energy consumption (raw)'!AB463*Lists!$H$99</f>
        <v>0</v>
      </c>
      <c r="AE513">
        <f>'Energy consumption (raw)'!AC463*Lists!$H$101</f>
        <v>0</v>
      </c>
      <c r="AF513">
        <f>'Energy consumption (raw)'!AD463*Lists!$H$101</f>
        <v>0</v>
      </c>
      <c r="AG513">
        <f>'Energy consumption (raw)'!AE463*Lists!$H$101</f>
        <v>0</v>
      </c>
      <c r="AH513">
        <f>'Energy consumption (raw)'!AF463*Lists!$H$100</f>
        <v>0</v>
      </c>
      <c r="AI513" s="167">
        <f t="shared" si="73"/>
        <v>1564.7154267000001</v>
      </c>
      <c r="AJ513" s="179">
        <f>'Energy consumption (raw)'!AG463</f>
        <v>1564.7154267000001</v>
      </c>
      <c r="AK513" s="179">
        <f>'Energy consumption (raw)'!AH463</f>
        <v>1565</v>
      </c>
      <c r="AL513">
        <f>IF(ROUND(AI513,-3)=ROUND('Energy consumption (raw)'!AG463,-3),1,0)</f>
        <v>1</v>
      </c>
      <c r="AM513" s="179" t="str">
        <f>'Energy consumption (raw)'!AJ463</f>
        <v>4. Quang Ninh</v>
      </c>
      <c r="AN513">
        <f>VLOOKUP(AM513,Lists!$F$9:$G$71,2,FALSE)</f>
        <v>1</v>
      </c>
    </row>
    <row r="514" spans="2:40" x14ac:dyDescent="0.25">
      <c r="B514" s="65" t="str">
        <f t="shared" si="71"/>
        <v>Industry362</v>
      </c>
      <c r="C514" s="179">
        <f>'Energy consumption (raw)'!B464</f>
        <v>362</v>
      </c>
      <c r="D514" s="179">
        <f>'Energy consumption (raw)'!C464</f>
        <v>0</v>
      </c>
      <c r="E514" s="179">
        <f>'Energy consumption (raw)'!D464</f>
        <v>0</v>
      </c>
      <c r="F514" s="179" t="str">
        <f>'Energy consumption (raw)'!E464</f>
        <v>Công nghiệp</v>
      </c>
      <c r="G514" s="179" t="str">
        <f>'Energy consumption (raw)'!F464</f>
        <v>Hoạt động dịch vụ hỗ trợ khai thác mỏ và quặng</v>
      </c>
      <c r="H514" s="179" t="str">
        <f>'Energy consumption (raw)'!G464</f>
        <v>Industry</v>
      </c>
      <c r="I514" s="179" t="str">
        <f>'Energy consumption (raw)'!I464</f>
        <v>08 Other mining and quarrying</v>
      </c>
      <c r="J514" s="179" t="str">
        <f>INDEX(Sector!$E$6:$E$46,MATCH('Energy consumption (toe)'!I514,Sector!$B$6:$B$46,FALSE))</f>
        <v>Other mining and quarrying</v>
      </c>
      <c r="K514" s="179">
        <f>IFERROR('Energy consumption (raw)'!J464*Lists!$H$84,)</f>
        <v>0</v>
      </c>
      <c r="L514" s="179">
        <f>'Energy consumption (raw)'!K464*Lists!$H$84</f>
        <v>963.17994650000003</v>
      </c>
      <c r="M514" s="179">
        <f>'Energy consumption (raw)'!L464*Lists!$H$84</f>
        <v>0</v>
      </c>
      <c r="N514" s="179">
        <f>'Energy consumption (raw)'!M464*Lists!$H$84</f>
        <v>0</v>
      </c>
      <c r="O514" s="178">
        <f t="shared" si="72"/>
        <v>963.17994650000003</v>
      </c>
      <c r="P514">
        <f>'Energy consumption (raw)'!N464*Lists!$H$85</f>
        <v>344.4</v>
      </c>
      <c r="Q514">
        <f>'Energy consumption (raw)'!O464*Lists!$H$86</f>
        <v>0</v>
      </c>
      <c r="R514">
        <f>'Energy consumption (raw)'!P464*Lists!$H$87</f>
        <v>0</v>
      </c>
      <c r="S514">
        <f>'Energy consumption (raw)'!Q464*Lists!$H$88</f>
        <v>0</v>
      </c>
      <c r="T514">
        <f>'Energy consumption (raw)'!R464*Lists!$H$89</f>
        <v>381.48</v>
      </c>
      <c r="U514">
        <f>'Energy consumption (raw)'!S464*Lists!$H$90</f>
        <v>0</v>
      </c>
      <c r="V514">
        <f>'Energy consumption (raw)'!T464*Lists!$H$91</f>
        <v>0</v>
      </c>
      <c r="W514">
        <f>'Energy consumption (raw)'!U464*Lists!$H$92</f>
        <v>0</v>
      </c>
      <c r="X514">
        <f>'Energy consumption (raw)'!V464*Lists!$H$93</f>
        <v>66.150000000000006</v>
      </c>
      <c r="Y514">
        <f>'Energy consumption (raw)'!W464*Lists!$H$94</f>
        <v>0</v>
      </c>
      <c r="Z514">
        <f>'Energy consumption (raw)'!X464*Lists!$H$96*1000000</f>
        <v>0</v>
      </c>
      <c r="AA514">
        <f>'Energy consumption (raw)'!Y464*Lists!$H$97</f>
        <v>0</v>
      </c>
      <c r="AB514">
        <f>'Energy consumption (raw)'!Z464*Lists!$H$96</f>
        <v>0</v>
      </c>
      <c r="AC514">
        <f>'Energy consumption (raw)'!AA464*Lists!$H$98</f>
        <v>0</v>
      </c>
      <c r="AD514">
        <f>'Energy consumption (raw)'!AB464*Lists!$H$99</f>
        <v>0</v>
      </c>
      <c r="AE514">
        <f>'Energy consumption (raw)'!AC464*Lists!$H$101</f>
        <v>0</v>
      </c>
      <c r="AF514">
        <f>'Energy consumption (raw)'!AD464*Lists!$H$101</f>
        <v>0</v>
      </c>
      <c r="AG514">
        <f>'Energy consumption (raw)'!AE464*Lists!$H$101</f>
        <v>0</v>
      </c>
      <c r="AH514">
        <f>'Energy consumption (raw)'!AF464*Lists!$H$100</f>
        <v>0</v>
      </c>
      <c r="AI514" s="167">
        <f t="shared" si="73"/>
        <v>1755.2099465000001</v>
      </c>
      <c r="AJ514" s="179">
        <f>'Energy consumption (raw)'!AG464</f>
        <v>1755.2099465000001</v>
      </c>
      <c r="AK514" s="179">
        <f>'Energy consumption (raw)'!AH464</f>
        <v>1559</v>
      </c>
      <c r="AL514">
        <f>IF(ROUND(AI514,-3)=ROUND('Energy consumption (raw)'!AG464,-3),1,0)</f>
        <v>1</v>
      </c>
      <c r="AM514" s="179" t="str">
        <f>'Energy consumption (raw)'!AJ464</f>
        <v>4. Quang Ninh</v>
      </c>
      <c r="AN514">
        <f>VLOOKUP(AM514,Lists!$F$9:$G$71,2,FALSE)</f>
        <v>1</v>
      </c>
    </row>
    <row r="515" spans="2:40" x14ac:dyDescent="0.25">
      <c r="B515" s="65" t="str">
        <f t="shared" si="71"/>
        <v>Industry363</v>
      </c>
      <c r="C515" s="179">
        <f>'Energy consumption (raw)'!B465</f>
        <v>363</v>
      </c>
      <c r="D515" s="179">
        <f>'Energy consumption (raw)'!C465</f>
        <v>0</v>
      </c>
      <c r="E515" s="179">
        <f>'Energy consumption (raw)'!D465</f>
        <v>0</v>
      </c>
      <c r="F515" s="179" t="str">
        <f>'Energy consumption (raw)'!E465</f>
        <v>Công nghiệp</v>
      </c>
      <c r="G515" s="179" t="str">
        <f>'Energy consumption (raw)'!F465</f>
        <v>Sản xuất bia và mạch nha ủ men bia</v>
      </c>
      <c r="H515" s="179" t="str">
        <f>'Energy consumption (raw)'!G465</f>
        <v>Industry</v>
      </c>
      <c r="I515" s="179" t="str">
        <f>'Energy consumption (raw)'!I465</f>
        <v>11 Manufacture of beverages</v>
      </c>
      <c r="J515" s="179" t="str">
        <f>INDEX(Sector!$E$6:$E$46,MATCH('Energy consumption (toe)'!I515,Sector!$B$6:$B$46,FALSE))</f>
        <v>Manufacture of beverages</v>
      </c>
      <c r="K515" s="179">
        <f>IFERROR('Energy consumption (raw)'!J465*Lists!$H$84,)</f>
        <v>0</v>
      </c>
      <c r="L515" s="179">
        <f>'Energy consumption (raw)'!K465*Lists!$H$84</f>
        <v>559.81505850000008</v>
      </c>
      <c r="M515" s="179">
        <f>'Energy consumption (raw)'!L465*Lists!$H$84</f>
        <v>0</v>
      </c>
      <c r="N515" s="179">
        <f>'Energy consumption (raw)'!M465*Lists!$H$84</f>
        <v>0</v>
      </c>
      <c r="O515" s="178">
        <f t="shared" si="72"/>
        <v>559.81505850000008</v>
      </c>
      <c r="P515">
        <f>'Energy consumption (raw)'!N465*Lists!$H$85</f>
        <v>1262.0999999999999</v>
      </c>
      <c r="Q515">
        <f>'Energy consumption (raw)'!O465*Lists!$H$86</f>
        <v>0</v>
      </c>
      <c r="R515">
        <f>'Energy consumption (raw)'!P465*Lists!$H$87</f>
        <v>0</v>
      </c>
      <c r="S515">
        <f>'Energy consumption (raw)'!Q465*Lists!$H$88</f>
        <v>0</v>
      </c>
      <c r="T515">
        <f>'Energy consumption (raw)'!R465*Lists!$H$89</f>
        <v>0</v>
      </c>
      <c r="U515">
        <f>'Energy consumption (raw)'!S465*Lists!$H$90</f>
        <v>0</v>
      </c>
      <c r="V515">
        <f>'Energy consumption (raw)'!T465*Lists!$H$91</f>
        <v>0</v>
      </c>
      <c r="W515">
        <f>'Energy consumption (raw)'!U465*Lists!$H$92</f>
        <v>0</v>
      </c>
      <c r="X515">
        <f>'Energy consumption (raw)'!V465*Lists!$H$93</f>
        <v>0</v>
      </c>
      <c r="Y515">
        <f>'Energy consumption (raw)'!W465*Lists!$H$94</f>
        <v>0</v>
      </c>
      <c r="Z515">
        <f>'Energy consumption (raw)'!X465*Lists!$H$96*1000000</f>
        <v>0</v>
      </c>
      <c r="AA515">
        <f>'Energy consumption (raw)'!Y465*Lists!$H$97</f>
        <v>0</v>
      </c>
      <c r="AB515">
        <f>'Energy consumption (raw)'!Z465*Lists!$H$96</f>
        <v>0</v>
      </c>
      <c r="AC515">
        <f>'Energy consumption (raw)'!AA465*Lists!$H$98</f>
        <v>0</v>
      </c>
      <c r="AD515">
        <f>'Energy consumption (raw)'!AB465*Lists!$H$99</f>
        <v>0</v>
      </c>
      <c r="AE515">
        <f>'Energy consumption (raw)'!AC465*Lists!$H$101</f>
        <v>0</v>
      </c>
      <c r="AF515">
        <f>'Energy consumption (raw)'!AD465*Lists!$H$101</f>
        <v>0</v>
      </c>
      <c r="AG515">
        <f>'Energy consumption (raw)'!AE465*Lists!$H$101</f>
        <v>0</v>
      </c>
      <c r="AH515">
        <f>'Energy consumption (raw)'!AF465*Lists!$H$100</f>
        <v>0</v>
      </c>
      <c r="AI515" s="167">
        <f t="shared" si="73"/>
        <v>1821.9150585</v>
      </c>
      <c r="AJ515" s="179">
        <f>'Energy consumption (raw)'!AG465</f>
        <v>1821.9150585</v>
      </c>
      <c r="AK515" s="179">
        <f>'Energy consumption (raw)'!AH465</f>
        <v>1737</v>
      </c>
      <c r="AL515">
        <f>IF(ROUND(AI515,-3)=ROUND('Energy consumption (raw)'!AG465,-3),1,0)</f>
        <v>1</v>
      </c>
      <c r="AM515" s="179" t="str">
        <f>'Energy consumption (raw)'!AJ465</f>
        <v>4. Quang Ninh</v>
      </c>
      <c r="AN515">
        <f>VLOOKUP(AM515,Lists!$F$9:$G$71,2,FALSE)</f>
        <v>1</v>
      </c>
    </row>
    <row r="516" spans="2:40" x14ac:dyDescent="0.25">
      <c r="B516" s="65" t="str">
        <f t="shared" si="71"/>
        <v>Industry364</v>
      </c>
      <c r="C516" s="179">
        <f>'Energy consumption (raw)'!B466</f>
        <v>364</v>
      </c>
      <c r="D516" s="179">
        <f>'Energy consumption (raw)'!C466</f>
        <v>0</v>
      </c>
      <c r="E516" s="179">
        <f>'Energy consumption (raw)'!D466</f>
        <v>0</v>
      </c>
      <c r="F516" s="179" t="str">
        <f>'Energy consumption (raw)'!E466</f>
        <v>Công nghiệp</v>
      </c>
      <c r="G516" s="179" t="str">
        <f>'Energy consumption (raw)'!F466</f>
        <v>Bốc xếp hàng hóa</v>
      </c>
      <c r="H516" s="179" t="str">
        <f>'Energy consumption (raw)'!G466</f>
        <v>Industry</v>
      </c>
      <c r="I516" s="179" t="str">
        <f>'Energy consumption (raw)'!I466</f>
        <v>Transport</v>
      </c>
      <c r="J516" s="179" t="str">
        <f>INDEX(Sector!$E$6:$E$46,MATCH('Energy consumption (toe)'!I516,Sector!$B$6:$B$46,FALSE))</f>
        <v>Transport</v>
      </c>
      <c r="K516" s="179">
        <f>IFERROR('Energy consumption (raw)'!J466*Lists!$H$84,)</f>
        <v>0</v>
      </c>
      <c r="L516" s="179">
        <f>'Energy consumption (raw)'!K466*Lists!$H$84</f>
        <v>18.258627600000001</v>
      </c>
      <c r="M516" s="179">
        <f>'Energy consumption (raw)'!L466*Lists!$H$84</f>
        <v>0</v>
      </c>
      <c r="N516" s="179">
        <f>'Energy consumption (raw)'!M466*Lists!$H$84</f>
        <v>0</v>
      </c>
      <c r="O516" s="178">
        <f t="shared" si="72"/>
        <v>18.258627600000001</v>
      </c>
      <c r="P516">
        <f>'Energy consumption (raw)'!N466*Lists!$H$85</f>
        <v>0</v>
      </c>
      <c r="Q516">
        <f>'Energy consumption (raw)'!O466*Lists!$H$86</f>
        <v>0</v>
      </c>
      <c r="R516">
        <f>'Energy consumption (raw)'!P466*Lists!$H$87</f>
        <v>0</v>
      </c>
      <c r="S516">
        <f>'Energy consumption (raw)'!Q466*Lists!$H$88</f>
        <v>0</v>
      </c>
      <c r="T516">
        <f>'Energy consumption (raw)'!R466*Lists!$H$89</f>
        <v>0</v>
      </c>
      <c r="U516">
        <f>'Energy consumption (raw)'!S466*Lists!$H$90</f>
        <v>1777.6000000000001</v>
      </c>
      <c r="V516">
        <f>'Energy consumption (raw)'!T466*Lists!$H$91</f>
        <v>0</v>
      </c>
      <c r="W516">
        <f>'Energy consumption (raw)'!U466*Lists!$H$92</f>
        <v>0</v>
      </c>
      <c r="X516">
        <f>'Energy consumption (raw)'!V466*Lists!$H$93</f>
        <v>0</v>
      </c>
      <c r="Y516">
        <f>'Energy consumption (raw)'!W466*Lists!$H$94</f>
        <v>0</v>
      </c>
      <c r="Z516">
        <f>'Energy consumption (raw)'!X466*Lists!$H$96*1000000</f>
        <v>0</v>
      </c>
      <c r="AA516">
        <f>'Energy consumption (raw)'!Y466*Lists!$H$97</f>
        <v>0</v>
      </c>
      <c r="AB516">
        <f>'Energy consumption (raw)'!Z466*Lists!$H$96</f>
        <v>0</v>
      </c>
      <c r="AC516">
        <f>'Energy consumption (raw)'!AA466*Lists!$H$98</f>
        <v>0</v>
      </c>
      <c r="AD516">
        <f>'Energy consumption (raw)'!AB466*Lists!$H$99</f>
        <v>0</v>
      </c>
      <c r="AE516">
        <f>'Energy consumption (raw)'!AC466*Lists!$H$101</f>
        <v>0</v>
      </c>
      <c r="AF516">
        <f>'Energy consumption (raw)'!AD466*Lists!$H$101</f>
        <v>0</v>
      </c>
      <c r="AG516">
        <f>'Energy consumption (raw)'!AE466*Lists!$H$101</f>
        <v>0</v>
      </c>
      <c r="AH516">
        <f>'Energy consumption (raw)'!AF466*Lists!$H$100</f>
        <v>0</v>
      </c>
      <c r="AI516" s="167">
        <f t="shared" si="73"/>
        <v>1795.8586276000001</v>
      </c>
      <c r="AJ516" s="179">
        <f>'Energy consumption (raw)'!AG466</f>
        <v>1795.8586275999999</v>
      </c>
      <c r="AK516" s="179">
        <f>'Energy consumption (raw)'!AH466</f>
        <v>1796</v>
      </c>
      <c r="AL516">
        <f>IF(ROUND(AI516,-3)=ROUND('Energy consumption (raw)'!AG466,-3),1,0)</f>
        <v>1</v>
      </c>
      <c r="AM516" s="179" t="str">
        <f>'Energy consumption (raw)'!AJ466</f>
        <v>4. Quang Ninh</v>
      </c>
      <c r="AN516">
        <f>VLOOKUP(AM516,Lists!$F$9:$G$71,2,FALSE)</f>
        <v>1</v>
      </c>
    </row>
    <row r="517" spans="2:40" x14ac:dyDescent="0.25">
      <c r="B517" s="65" t="str">
        <f t="shared" si="71"/>
        <v>Industry365</v>
      </c>
      <c r="C517" s="179">
        <f>'Energy consumption (raw)'!B467</f>
        <v>365</v>
      </c>
      <c r="D517" s="179">
        <f>'Energy consumption (raw)'!C467</f>
        <v>0</v>
      </c>
      <c r="E517" s="179">
        <f>'Energy consumption (raw)'!D467</f>
        <v>0</v>
      </c>
      <c r="F517" s="179" t="str">
        <f>'Energy consumption (raw)'!E467</f>
        <v>Công nghiệp</v>
      </c>
      <c r="G517" s="179" t="str">
        <f>'Energy consumption (raw)'!F467</f>
        <v>Vận tải hành khách đường thuỷ nội địa</v>
      </c>
      <c r="H517" s="179" t="str">
        <f>'Energy consumption (raw)'!G467</f>
        <v>Industry</v>
      </c>
      <c r="I517" s="179" t="str">
        <f>'Energy consumption (raw)'!I467</f>
        <v>30 Manufacture of other transport equipment</v>
      </c>
      <c r="J517" s="179" t="str">
        <f>INDEX(Sector!$E$6:$E$46,MATCH('Energy consumption (toe)'!I517,Sector!$B$6:$B$46,FALSE))</f>
        <v>Manufacture of other transport equipment</v>
      </c>
      <c r="K517" s="179">
        <f>IFERROR('Energy consumption (raw)'!J467*Lists!$H$84,)</f>
        <v>0</v>
      </c>
      <c r="L517" s="179">
        <f>'Energy consumption (raw)'!K467*Lists!$H$84</f>
        <v>235.84739570000002</v>
      </c>
      <c r="M517" s="179">
        <f>'Energy consumption (raw)'!L467*Lists!$H$84</f>
        <v>0</v>
      </c>
      <c r="N517" s="179">
        <f>'Energy consumption (raw)'!M467*Lists!$H$84</f>
        <v>0</v>
      </c>
      <c r="O517" s="178">
        <f t="shared" si="72"/>
        <v>235.84739570000002</v>
      </c>
      <c r="P517">
        <f>'Energy consumption (raw)'!N467*Lists!$H$85</f>
        <v>993.3</v>
      </c>
      <c r="Q517">
        <f>'Energy consumption (raw)'!O467*Lists!$H$86</f>
        <v>0</v>
      </c>
      <c r="R517">
        <f>'Energy consumption (raw)'!P467*Lists!$H$87</f>
        <v>0</v>
      </c>
      <c r="S517">
        <f>'Energy consumption (raw)'!Q467*Lists!$H$88</f>
        <v>0</v>
      </c>
      <c r="T517">
        <f>'Energy consumption (raw)'!R467*Lists!$H$89</f>
        <v>0</v>
      </c>
      <c r="U517">
        <f>'Energy consumption (raw)'!S467*Lists!$H$90</f>
        <v>0</v>
      </c>
      <c r="V517">
        <f>'Energy consumption (raw)'!T467*Lists!$H$91</f>
        <v>0</v>
      </c>
      <c r="W517">
        <f>'Energy consumption (raw)'!U467*Lists!$H$92</f>
        <v>0</v>
      </c>
      <c r="X517">
        <f>'Energy consumption (raw)'!V467*Lists!$H$93</f>
        <v>0</v>
      </c>
      <c r="Y517">
        <f>'Energy consumption (raw)'!W467*Lists!$H$94</f>
        <v>0</v>
      </c>
      <c r="Z517">
        <f>'Energy consumption (raw)'!X467*Lists!$H$96*1000000</f>
        <v>0</v>
      </c>
      <c r="AA517">
        <f>'Energy consumption (raw)'!Y467*Lists!$H$97</f>
        <v>0</v>
      </c>
      <c r="AB517">
        <f>'Energy consumption (raw)'!Z467*Lists!$H$96</f>
        <v>0</v>
      </c>
      <c r="AC517">
        <f>'Energy consumption (raw)'!AA467*Lists!$H$98</f>
        <v>0</v>
      </c>
      <c r="AD517">
        <f>'Energy consumption (raw)'!AB467*Lists!$H$99</f>
        <v>0</v>
      </c>
      <c r="AE517">
        <f>'Energy consumption (raw)'!AC467*Lists!$H$101</f>
        <v>0</v>
      </c>
      <c r="AF517">
        <f>'Energy consumption (raw)'!AD467*Lists!$H$101</f>
        <v>0</v>
      </c>
      <c r="AG517">
        <f>'Energy consumption (raw)'!AE467*Lists!$H$101</f>
        <v>0</v>
      </c>
      <c r="AH517">
        <f>'Energy consumption (raw)'!AF467*Lists!$H$100</f>
        <v>0</v>
      </c>
      <c r="AI517" s="167">
        <f t="shared" si="73"/>
        <v>1229.1473957000001</v>
      </c>
      <c r="AJ517" s="179">
        <f>'Energy consumption (raw)'!AG467</f>
        <v>1229.1473957000001</v>
      </c>
      <c r="AK517" s="179">
        <f>'Energy consumption (raw)'!AH467</f>
        <v>1229</v>
      </c>
      <c r="AL517">
        <f>IF(ROUND(AI517,-3)=ROUND('Energy consumption (raw)'!AG467,-3),1,0)</f>
        <v>1</v>
      </c>
      <c r="AM517" s="179" t="str">
        <f>'Energy consumption (raw)'!AJ467</f>
        <v>4. Quang Ninh</v>
      </c>
      <c r="AN517">
        <f>VLOOKUP(AM517,Lists!$F$9:$G$71,2,FALSE)</f>
        <v>1</v>
      </c>
    </row>
    <row r="518" spans="2:40" x14ac:dyDescent="0.25">
      <c r="B518" s="65" t="str">
        <f t="shared" si="71"/>
        <v>Industry366</v>
      </c>
      <c r="C518" s="179">
        <f>'Energy consumption (raw)'!B468</f>
        <v>366</v>
      </c>
      <c r="D518" s="179">
        <f>'Energy consumption (raw)'!C468</f>
        <v>0</v>
      </c>
      <c r="E518" s="179">
        <f>'Energy consumption (raw)'!D468</f>
        <v>0</v>
      </c>
      <c r="F518" s="179" t="str">
        <f>'Energy consumption (raw)'!E468</f>
        <v>Công nghiệp</v>
      </c>
      <c r="G518" s="179" t="str">
        <f>'Energy consumption (raw)'!F468</f>
        <v>Khai khoáng khác chưa được phân vào đâu</v>
      </c>
      <c r="H518" s="179" t="str">
        <f>'Energy consumption (raw)'!G468</f>
        <v>Industry</v>
      </c>
      <c r="I518" s="179" t="str">
        <f>'Energy consumption (raw)'!I468</f>
        <v>08 Other mining and quarrying</v>
      </c>
      <c r="J518" s="179" t="str">
        <f>INDEX(Sector!$E$6:$E$46,MATCH('Energy consumption (toe)'!I518,Sector!$B$6:$B$46,FALSE))</f>
        <v>Other mining and quarrying</v>
      </c>
      <c r="K518" s="179">
        <f>IFERROR('Energy consumption (raw)'!J468*Lists!$H$84,)</f>
        <v>348.42081820000004</v>
      </c>
      <c r="L518" s="179">
        <f>'Energy consumption (raw)'!K468*Lists!$H$84</f>
        <v>629.90783940000006</v>
      </c>
      <c r="M518" s="179">
        <f>'Energy consumption (raw)'!L468*Lists!$H$84</f>
        <v>0</v>
      </c>
      <c r="N518" s="179">
        <f>'Energy consumption (raw)'!M468*Lists!$H$84</f>
        <v>0</v>
      </c>
      <c r="O518" s="178">
        <f t="shared" si="72"/>
        <v>629.90783940000006</v>
      </c>
      <c r="P518">
        <f>'Energy consumption (raw)'!N468*Lists!$H$85</f>
        <v>4251.0999999999995</v>
      </c>
      <c r="Q518">
        <f>'Energy consumption (raw)'!O468*Lists!$H$86</f>
        <v>0</v>
      </c>
      <c r="R518">
        <f>'Energy consumption (raw)'!P468*Lists!$H$87</f>
        <v>0</v>
      </c>
      <c r="S518">
        <f>'Energy consumption (raw)'!Q468*Lists!$H$88</f>
        <v>0</v>
      </c>
      <c r="T518">
        <f>'Energy consumption (raw)'!R468*Lists!$H$89</f>
        <v>0</v>
      </c>
      <c r="U518">
        <f>'Energy consumption (raw)'!S468*Lists!$H$90</f>
        <v>0</v>
      </c>
      <c r="V518">
        <f>'Energy consumption (raw)'!T468*Lists!$H$91</f>
        <v>0</v>
      </c>
      <c r="W518">
        <f>'Energy consumption (raw)'!U468*Lists!$H$92</f>
        <v>0</v>
      </c>
      <c r="X518">
        <f>'Energy consumption (raw)'!V468*Lists!$H$93</f>
        <v>0</v>
      </c>
      <c r="Y518">
        <f>'Energy consumption (raw)'!W468*Lists!$H$94</f>
        <v>0</v>
      </c>
      <c r="Z518">
        <f>'Energy consumption (raw)'!X468*Lists!$H$96*1000000</f>
        <v>0</v>
      </c>
      <c r="AA518">
        <f>'Energy consumption (raw)'!Y468*Lists!$H$97</f>
        <v>0</v>
      </c>
      <c r="AB518">
        <f>'Energy consumption (raw)'!Z468*Lists!$H$96</f>
        <v>0</v>
      </c>
      <c r="AC518">
        <f>'Energy consumption (raw)'!AA468*Lists!$H$98</f>
        <v>0</v>
      </c>
      <c r="AD518">
        <f>'Energy consumption (raw)'!AB468*Lists!$H$99</f>
        <v>0</v>
      </c>
      <c r="AE518">
        <f>'Energy consumption (raw)'!AC468*Lists!$H$101</f>
        <v>0</v>
      </c>
      <c r="AF518">
        <f>'Energy consumption (raw)'!AD468*Lists!$H$101</f>
        <v>0</v>
      </c>
      <c r="AG518">
        <f>'Energy consumption (raw)'!AE468*Lists!$H$101</f>
        <v>0</v>
      </c>
      <c r="AH518">
        <f>'Energy consumption (raw)'!AF468*Lists!$H$100</f>
        <v>0</v>
      </c>
      <c r="AI518" s="167">
        <f t="shared" si="73"/>
        <v>4881.0078393999993</v>
      </c>
      <c r="AJ518" s="179">
        <f>'Energy consumption (raw)'!AG468</f>
        <v>4881.0078393999993</v>
      </c>
      <c r="AK518" s="179">
        <f>'Energy consumption (raw)'!AH468</f>
        <v>4881</v>
      </c>
      <c r="AL518">
        <f>IF(ROUND(AI518,-3)=ROUND('Energy consumption (raw)'!AG468,-3),1,0)</f>
        <v>1</v>
      </c>
      <c r="AM518" s="179" t="str">
        <f>'Energy consumption (raw)'!AJ468</f>
        <v>4. Quang Ninh</v>
      </c>
      <c r="AN518">
        <f>VLOOKUP(AM518,Lists!$F$9:$G$71,2,FALSE)</f>
        <v>1</v>
      </c>
    </row>
    <row r="519" spans="2:40" x14ac:dyDescent="0.25">
      <c r="B519" s="65" t="str">
        <f t="shared" si="71"/>
        <v>Industry367</v>
      </c>
      <c r="C519" s="179">
        <f>'Energy consumption (raw)'!B469</f>
        <v>367</v>
      </c>
      <c r="D519" s="179">
        <f>'Energy consumption (raw)'!C469</f>
        <v>0</v>
      </c>
      <c r="E519" s="179">
        <f>'Energy consumption (raw)'!D469</f>
        <v>0</v>
      </c>
      <c r="F519" s="179" t="str">
        <f>'Energy consumption (raw)'!E469</f>
        <v>Công nghiệp</v>
      </c>
      <c r="G519" s="179" t="str">
        <f>'Energy consumption (raw)'!F469</f>
        <v>Bán buôn nhiên liệu rắn, lỏng, khí và các sản phẩm liên quan</v>
      </c>
      <c r="H519" s="179" t="str">
        <f>'Energy consumption (raw)'!G469</f>
        <v>Industry</v>
      </c>
      <c r="I519" s="179" t="str">
        <f>'Energy consumption (raw)'!I469</f>
        <v>45-46 Wholesale</v>
      </c>
      <c r="J519" s="179" t="str">
        <f>INDEX(Sector!$E$6:$E$46,MATCH('Energy consumption (toe)'!I519,Sector!$B$6:$B$46,FALSE))</f>
        <v>Wholesale</v>
      </c>
      <c r="K519" s="179">
        <f>IFERROR('Energy consumption (raw)'!J469*Lists!$H$84,)</f>
        <v>0</v>
      </c>
      <c r="L519" s="179">
        <f>'Energy consumption (raw)'!K469*Lists!$H$84</f>
        <v>0</v>
      </c>
      <c r="M519" s="179">
        <f>'Energy consumption (raw)'!L469*Lists!$H$84</f>
        <v>0</v>
      </c>
      <c r="N519" s="179">
        <f>'Energy consumption (raw)'!M469*Lists!$H$84</f>
        <v>0</v>
      </c>
      <c r="O519" s="178">
        <f t="shared" si="72"/>
        <v>0</v>
      </c>
      <c r="P519">
        <f>'Energy consumption (raw)'!N469*Lists!$H$85</f>
        <v>2618</v>
      </c>
      <c r="Q519">
        <f>'Energy consumption (raw)'!O469*Lists!$H$86</f>
        <v>0</v>
      </c>
      <c r="R519">
        <f>'Energy consumption (raw)'!P469*Lists!$H$87</f>
        <v>0</v>
      </c>
      <c r="S519">
        <f>'Energy consumption (raw)'!Q469*Lists!$H$88</f>
        <v>0</v>
      </c>
      <c r="T519">
        <f>'Energy consumption (raw)'!R469*Lists!$H$89</f>
        <v>0</v>
      </c>
      <c r="U519">
        <f>'Energy consumption (raw)'!S469*Lists!$H$90</f>
        <v>0</v>
      </c>
      <c r="V519">
        <f>'Energy consumption (raw)'!T469*Lists!$H$91</f>
        <v>0</v>
      </c>
      <c r="W519">
        <f>'Energy consumption (raw)'!U469*Lists!$H$92</f>
        <v>0</v>
      </c>
      <c r="X519">
        <f>'Energy consumption (raw)'!V469*Lists!$H$93</f>
        <v>0</v>
      </c>
      <c r="Y519">
        <f>'Energy consumption (raw)'!W469*Lists!$H$94</f>
        <v>0</v>
      </c>
      <c r="Z519">
        <f>'Energy consumption (raw)'!X469*Lists!$H$96*1000000</f>
        <v>0</v>
      </c>
      <c r="AA519">
        <f>'Energy consumption (raw)'!Y469*Lists!$H$97</f>
        <v>0</v>
      </c>
      <c r="AB519">
        <f>'Energy consumption (raw)'!Z469*Lists!$H$96</f>
        <v>0</v>
      </c>
      <c r="AC519">
        <f>'Energy consumption (raw)'!AA469*Lists!$H$98</f>
        <v>0</v>
      </c>
      <c r="AD519">
        <f>'Energy consumption (raw)'!AB469*Lists!$H$99</f>
        <v>0</v>
      </c>
      <c r="AE519">
        <f>'Energy consumption (raw)'!AC469*Lists!$H$101</f>
        <v>0</v>
      </c>
      <c r="AF519">
        <f>'Energy consumption (raw)'!AD469*Lists!$H$101</f>
        <v>0</v>
      </c>
      <c r="AG519">
        <f>'Energy consumption (raw)'!AE469*Lists!$H$101</f>
        <v>0</v>
      </c>
      <c r="AH519">
        <f>'Energy consumption (raw)'!AF469*Lists!$H$100</f>
        <v>0</v>
      </c>
      <c r="AI519" s="167">
        <f t="shared" si="73"/>
        <v>2618</v>
      </c>
      <c r="AJ519" s="179">
        <f>'Energy consumption (raw)'!AG469</f>
        <v>2618</v>
      </c>
      <c r="AK519" s="179">
        <f>'Energy consumption (raw)'!AH469</f>
        <v>2618</v>
      </c>
      <c r="AL519">
        <f>IF(ROUND(AI519,-3)=ROUND('Energy consumption (raw)'!AG469,-3),1,0)</f>
        <v>1</v>
      </c>
      <c r="AM519" s="179" t="str">
        <f>'Energy consumption (raw)'!AJ469</f>
        <v>4. Quang Ninh</v>
      </c>
      <c r="AN519">
        <f>VLOOKUP(AM519,Lists!$F$9:$G$71,2,FALSE)</f>
        <v>1</v>
      </c>
    </row>
    <row r="520" spans="2:40" x14ac:dyDescent="0.25">
      <c r="B520" s="65" t="str">
        <f t="shared" si="71"/>
        <v>Industry368</v>
      </c>
      <c r="C520" s="179">
        <f>'Energy consumption (raw)'!B470</f>
        <v>368</v>
      </c>
      <c r="D520" s="179">
        <f>'Energy consumption (raw)'!C470</f>
        <v>0</v>
      </c>
      <c r="E520" s="179">
        <f>'Energy consumption (raw)'!D470</f>
        <v>0</v>
      </c>
      <c r="F520" s="179" t="str">
        <f>'Energy consumption (raw)'!E470</f>
        <v>Công nghiệp</v>
      </c>
      <c r="G520" s="179" t="str">
        <f>'Energy consumption (raw)'!F470</f>
        <v>Kinh doanh bất động sản, quyền sử dụng đất thuộc chủ sở hữu, chủ sử dụng hoặc đi thuê</v>
      </c>
      <c r="H520" s="179" t="str">
        <f>'Energy consumption (raw)'!G470</f>
        <v>Industry</v>
      </c>
      <c r="I520" s="179" t="str">
        <f>'Energy consumption (raw)'!I470</f>
        <v>99 Other non-industry</v>
      </c>
      <c r="J520" s="179" t="str">
        <f>INDEX(Sector!$E$6:$E$46,MATCH('Energy consumption (toe)'!I520,Sector!$B$6:$B$46,FALSE))</f>
        <v>Other non-industry</v>
      </c>
      <c r="K520" s="179">
        <f>IFERROR('Energy consumption (raw)'!J470*Lists!$H$84,)</f>
        <v>0</v>
      </c>
      <c r="L520" s="179">
        <f>'Energy consumption (raw)'!K470*Lists!$H$84</f>
        <v>6.9759030000000006</v>
      </c>
      <c r="M520" s="179">
        <f>'Energy consumption (raw)'!L470*Lists!$H$84</f>
        <v>0</v>
      </c>
      <c r="N520" s="179">
        <f>'Energy consumption (raw)'!M470*Lists!$H$84</f>
        <v>0</v>
      </c>
      <c r="O520" s="178">
        <f t="shared" si="72"/>
        <v>6.9759030000000006</v>
      </c>
      <c r="P520">
        <f>'Energy consumption (raw)'!N470*Lists!$H$85</f>
        <v>0</v>
      </c>
      <c r="Q520">
        <f>'Energy consumption (raw)'!O470*Lists!$H$86</f>
        <v>0</v>
      </c>
      <c r="R520">
        <f>'Energy consumption (raw)'!P470*Lists!$H$87</f>
        <v>0</v>
      </c>
      <c r="S520">
        <f>'Energy consumption (raw)'!Q470*Lists!$H$88</f>
        <v>0</v>
      </c>
      <c r="T520">
        <f>'Energy consumption (raw)'!R470*Lists!$H$89</f>
        <v>0</v>
      </c>
      <c r="U520">
        <f>'Energy consumption (raw)'!S470*Lists!$H$90</f>
        <v>2170.96</v>
      </c>
      <c r="V520">
        <f>'Energy consumption (raw)'!T470*Lists!$H$91</f>
        <v>0</v>
      </c>
      <c r="W520">
        <f>'Energy consumption (raw)'!U470*Lists!$H$92</f>
        <v>0</v>
      </c>
      <c r="X520">
        <f>'Energy consumption (raw)'!V470*Lists!$H$93</f>
        <v>0</v>
      </c>
      <c r="Y520">
        <f>'Energy consumption (raw)'!W470*Lists!$H$94</f>
        <v>0</v>
      </c>
      <c r="Z520">
        <f>'Energy consumption (raw)'!X470*Lists!$H$96*1000000</f>
        <v>0</v>
      </c>
      <c r="AA520">
        <f>'Energy consumption (raw)'!Y470*Lists!$H$97</f>
        <v>0</v>
      </c>
      <c r="AB520">
        <f>'Energy consumption (raw)'!Z470*Lists!$H$96</f>
        <v>0</v>
      </c>
      <c r="AC520">
        <f>'Energy consumption (raw)'!AA470*Lists!$H$98</f>
        <v>0</v>
      </c>
      <c r="AD520">
        <f>'Energy consumption (raw)'!AB470*Lists!$H$99</f>
        <v>0</v>
      </c>
      <c r="AE520">
        <f>'Energy consumption (raw)'!AC470*Lists!$H$101</f>
        <v>0</v>
      </c>
      <c r="AF520">
        <f>'Energy consumption (raw)'!AD470*Lists!$H$101</f>
        <v>0</v>
      </c>
      <c r="AG520">
        <f>'Energy consumption (raw)'!AE470*Lists!$H$101</f>
        <v>0</v>
      </c>
      <c r="AH520">
        <f>'Energy consumption (raw)'!AF470*Lists!$H$100</f>
        <v>0</v>
      </c>
      <c r="AI520" s="167">
        <f t="shared" si="73"/>
        <v>2177.9359030000001</v>
      </c>
      <c r="AJ520" s="179">
        <f>'Energy consumption (raw)'!AG470</f>
        <v>2177.9359030000001</v>
      </c>
      <c r="AK520" s="179">
        <f>'Energy consumption (raw)'!AH470</f>
        <v>2302</v>
      </c>
      <c r="AL520">
        <f>IF(ROUND(AI520,-3)=ROUND('Energy consumption (raw)'!AG470,-3),1,0)</f>
        <v>1</v>
      </c>
      <c r="AM520" s="179" t="str">
        <f>'Energy consumption (raw)'!AJ470</f>
        <v>4. Quang Ninh</v>
      </c>
      <c r="AN520">
        <f>VLOOKUP(AM520,Lists!$F$9:$G$71,2,FALSE)</f>
        <v>1</v>
      </c>
    </row>
    <row r="521" spans="2:40" x14ac:dyDescent="0.25">
      <c r="B521" s="65" t="str">
        <f t="shared" si="71"/>
        <v>Industry369</v>
      </c>
      <c r="C521" s="179">
        <f>'Energy consumption (raw)'!B471</f>
        <v>369</v>
      </c>
      <c r="D521" s="179">
        <f>'Energy consumption (raw)'!C471</f>
        <v>0</v>
      </c>
      <c r="E521" s="179">
        <f>'Energy consumption (raw)'!D471</f>
        <v>0</v>
      </c>
      <c r="F521" s="179" t="str">
        <f>'Energy consumption (raw)'!E471</f>
        <v>Công nghiệp</v>
      </c>
      <c r="G521" s="179" t="str">
        <f>'Energy consumption (raw)'!F471</f>
        <v>Xây dựng công trình mỏ, công nghiệp</v>
      </c>
      <c r="H521" s="179" t="str">
        <f>'Energy consumption (raw)'!G471</f>
        <v>Industry</v>
      </c>
      <c r="I521" s="179" t="str">
        <f>'Energy consumption (raw)'!I471</f>
        <v>41-43 Construction</v>
      </c>
      <c r="J521" s="179" t="str">
        <f>INDEX(Sector!$E$6:$E$46,MATCH('Energy consumption (toe)'!I521,Sector!$B$6:$B$46,FALSE))</f>
        <v>Construction</v>
      </c>
      <c r="K521" s="179">
        <f>IFERROR('Energy consumption (raw)'!J471*Lists!$H$84,)</f>
        <v>0</v>
      </c>
      <c r="L521" s="179">
        <f>'Energy consumption (raw)'!K471*Lists!$H$84</f>
        <v>117.53370460000001</v>
      </c>
      <c r="M521" s="179">
        <f>'Energy consumption (raw)'!L471*Lists!$H$84</f>
        <v>0</v>
      </c>
      <c r="N521" s="179">
        <f>'Energy consumption (raw)'!M471*Lists!$H$84</f>
        <v>0</v>
      </c>
      <c r="O521" s="178">
        <f t="shared" si="72"/>
        <v>117.53370460000001</v>
      </c>
      <c r="P521">
        <f>'Energy consumption (raw)'!N471*Lists!$H$85</f>
        <v>0</v>
      </c>
      <c r="Q521">
        <f>'Energy consumption (raw)'!O471*Lists!$H$86</f>
        <v>0</v>
      </c>
      <c r="R521">
        <f>'Energy consumption (raw)'!P471*Lists!$H$87</f>
        <v>0</v>
      </c>
      <c r="S521">
        <f>'Energy consumption (raw)'!Q471*Lists!$H$88</f>
        <v>0</v>
      </c>
      <c r="T521">
        <f>'Energy consumption (raw)'!R471*Lists!$H$89</f>
        <v>1081.2</v>
      </c>
      <c r="U521">
        <f>'Energy consumption (raw)'!S471*Lists!$H$90</f>
        <v>0</v>
      </c>
      <c r="V521">
        <f>'Energy consumption (raw)'!T471*Lists!$H$91</f>
        <v>0</v>
      </c>
      <c r="W521">
        <f>'Energy consumption (raw)'!U471*Lists!$H$92</f>
        <v>0</v>
      </c>
      <c r="X521">
        <f>'Energy consumption (raw)'!V471*Lists!$H$93</f>
        <v>0</v>
      </c>
      <c r="Y521">
        <f>'Energy consumption (raw)'!W471*Lists!$H$94</f>
        <v>0</v>
      </c>
      <c r="Z521">
        <f>'Energy consumption (raw)'!X471*Lists!$H$96*1000000</f>
        <v>0</v>
      </c>
      <c r="AA521">
        <f>'Energy consumption (raw)'!Y471*Lists!$H$97</f>
        <v>0</v>
      </c>
      <c r="AB521">
        <f>'Energy consumption (raw)'!Z471*Lists!$H$96</f>
        <v>0</v>
      </c>
      <c r="AC521">
        <f>'Energy consumption (raw)'!AA471*Lists!$H$98</f>
        <v>0</v>
      </c>
      <c r="AD521">
        <f>'Energy consumption (raw)'!AB471*Lists!$H$99</f>
        <v>0</v>
      </c>
      <c r="AE521">
        <f>'Energy consumption (raw)'!AC471*Lists!$H$101</f>
        <v>0</v>
      </c>
      <c r="AF521">
        <f>'Energy consumption (raw)'!AD471*Lists!$H$101</f>
        <v>0</v>
      </c>
      <c r="AG521">
        <f>'Energy consumption (raw)'!AE471*Lists!$H$101</f>
        <v>0</v>
      </c>
      <c r="AH521">
        <f>'Energy consumption (raw)'!AF471*Lists!$H$100</f>
        <v>0</v>
      </c>
      <c r="AI521" s="167">
        <f t="shared" si="73"/>
        <v>1198.7337046</v>
      </c>
      <c r="AJ521" s="179">
        <f>'Energy consumption (raw)'!AG471</f>
        <v>1198.7337046</v>
      </c>
      <c r="AK521" s="179">
        <f>'Energy consumption (raw)'!AH471</f>
        <v>1199</v>
      </c>
      <c r="AL521">
        <f>IF(ROUND(AI521,-3)=ROUND('Energy consumption (raw)'!AG471,-3),1,0)</f>
        <v>1</v>
      </c>
      <c r="AM521" s="179" t="str">
        <f>'Energy consumption (raw)'!AJ471</f>
        <v>4. Quang Ninh</v>
      </c>
      <c r="AN521">
        <f>VLOOKUP(AM521,Lists!$F$9:$G$71,2,FALSE)</f>
        <v>1</v>
      </c>
    </row>
    <row r="522" spans="2:40" x14ac:dyDescent="0.25">
      <c r="B522" s="65" t="str">
        <f t="shared" si="71"/>
        <v>Industry370</v>
      </c>
      <c r="C522" s="179">
        <f>'Energy consumption (raw)'!B472</f>
        <v>370</v>
      </c>
      <c r="D522" s="179">
        <f>'Energy consumption (raw)'!C472</f>
        <v>0</v>
      </c>
      <c r="E522" s="179">
        <f>'Energy consumption (raw)'!D472</f>
        <v>0</v>
      </c>
      <c r="F522" s="179" t="str">
        <f>'Energy consumption (raw)'!E472</f>
        <v>Công nghiệp</v>
      </c>
      <c r="G522" s="179" t="str">
        <f>'Energy consumption (raw)'!F472</f>
        <v>Chế biến, kinh doanh bốc xúc, vận tải than</v>
      </c>
      <c r="H522" s="179" t="str">
        <f>'Energy consumption (raw)'!G472</f>
        <v>Industry</v>
      </c>
      <c r="I522" s="179" t="str">
        <f>'Energy consumption (raw)'!I472</f>
        <v>05 Mining of coal and lignite</v>
      </c>
      <c r="J522" s="179" t="str">
        <f>INDEX(Sector!$E$6:$E$46,MATCH('Energy consumption (toe)'!I522,Sector!$B$6:$B$46,FALSE))</f>
        <v>Mining of coal and lignite</v>
      </c>
      <c r="K522" s="179">
        <f>IFERROR('Energy consumption (raw)'!J472*Lists!$H$84,)</f>
        <v>0</v>
      </c>
      <c r="L522" s="179">
        <f>'Energy consumption (raw)'!K472*Lists!$H$84</f>
        <v>222.19200000000001</v>
      </c>
      <c r="M522" s="179">
        <f>'Energy consumption (raw)'!L472*Lists!$H$84</f>
        <v>0</v>
      </c>
      <c r="N522" s="179">
        <f>'Energy consumption (raw)'!M472*Lists!$H$84</f>
        <v>0</v>
      </c>
      <c r="O522" s="178">
        <f t="shared" si="72"/>
        <v>222.19200000000001</v>
      </c>
      <c r="P522">
        <f>'Energy consumption (raw)'!N472*Lists!$H$85</f>
        <v>0</v>
      </c>
      <c r="Q522">
        <f>'Energy consumption (raw)'!O472*Lists!$H$86</f>
        <v>0</v>
      </c>
      <c r="R522">
        <f>'Energy consumption (raw)'!P472*Lists!$H$87</f>
        <v>0</v>
      </c>
      <c r="S522">
        <f>'Energy consumption (raw)'!Q472*Lists!$H$88</f>
        <v>0</v>
      </c>
      <c r="T522">
        <f>'Energy consumption (raw)'!R472*Lists!$H$89</f>
        <v>442659.60000000003</v>
      </c>
      <c r="U522">
        <f>'Energy consumption (raw)'!S472*Lists!$H$90</f>
        <v>0</v>
      </c>
      <c r="V522">
        <f>'Energy consumption (raw)'!T472*Lists!$H$91</f>
        <v>0</v>
      </c>
      <c r="W522">
        <f>'Energy consumption (raw)'!U472*Lists!$H$92</f>
        <v>0</v>
      </c>
      <c r="X522">
        <f>'Energy consumption (raw)'!V472*Lists!$H$93</f>
        <v>15.75</v>
      </c>
      <c r="Y522">
        <f>'Energy consumption (raw)'!W472*Lists!$H$94</f>
        <v>0</v>
      </c>
      <c r="Z522">
        <f>'Energy consumption (raw)'!X472*Lists!$H$96*1000000</f>
        <v>0</v>
      </c>
      <c r="AA522">
        <f>'Energy consumption (raw)'!Y472*Lists!$H$97</f>
        <v>0</v>
      </c>
      <c r="AB522">
        <f>'Energy consumption (raw)'!Z472*Lists!$H$96</f>
        <v>0</v>
      </c>
      <c r="AC522">
        <f>'Energy consumption (raw)'!AA472*Lists!$H$98</f>
        <v>0</v>
      </c>
      <c r="AD522">
        <f>'Energy consumption (raw)'!AB472*Lists!$H$99</f>
        <v>0</v>
      </c>
      <c r="AE522">
        <f>'Energy consumption (raw)'!AC472*Lists!$H$101</f>
        <v>0</v>
      </c>
      <c r="AF522">
        <f>'Energy consumption (raw)'!AD472*Lists!$H$101</f>
        <v>0</v>
      </c>
      <c r="AG522">
        <f>'Energy consumption (raw)'!AE472*Lists!$H$101</f>
        <v>0</v>
      </c>
      <c r="AH522">
        <f>'Energy consumption (raw)'!AF472*Lists!$H$100</f>
        <v>0</v>
      </c>
      <c r="AI522" s="167">
        <f t="shared" si="73"/>
        <v>442897.54200000002</v>
      </c>
      <c r="AJ522" s="179">
        <f>'Energy consumption (raw)'!AG472</f>
        <v>442897.54200000002</v>
      </c>
      <c r="AK522" s="179">
        <f>'Energy consumption (raw)'!AH472</f>
        <v>442898</v>
      </c>
      <c r="AL522">
        <f>IF(ROUND(AI522,-3)=ROUND('Energy consumption (raw)'!AG472,-3),1,0)</f>
        <v>1</v>
      </c>
      <c r="AM522" s="179" t="str">
        <f>'Energy consumption (raw)'!AJ472</f>
        <v>4. Quang Ninh</v>
      </c>
      <c r="AN522">
        <f>VLOOKUP(AM522,Lists!$F$9:$G$71,2,FALSE)</f>
        <v>1</v>
      </c>
    </row>
    <row r="523" spans="2:40" x14ac:dyDescent="0.25">
      <c r="B523" s="65" t="str">
        <f t="shared" si="71"/>
        <v>Industry371</v>
      </c>
      <c r="C523" s="179">
        <f>'Energy consumption (raw)'!B473</f>
        <v>371</v>
      </c>
      <c r="D523" s="179">
        <f>'Energy consumption (raw)'!C473</f>
        <v>0</v>
      </c>
      <c r="E523" s="179">
        <f>'Energy consumption (raw)'!D473</f>
        <v>0</v>
      </c>
      <c r="F523" s="179" t="str">
        <f>'Energy consumption (raw)'!E473</f>
        <v>Công nghiệp</v>
      </c>
      <c r="G523" s="179" t="str">
        <f>'Energy consumption (raw)'!F473</f>
        <v>Đào tạo và sản xuất kinh doanh, dịch vụ</v>
      </c>
      <c r="H523" s="179" t="str">
        <f>'Energy consumption (raw)'!G473</f>
        <v>Industry</v>
      </c>
      <c r="I523" s="179" t="str">
        <f>'Energy consumption (raw)'!I473</f>
        <v>32 Other manufacturing</v>
      </c>
      <c r="J523" s="179" t="str">
        <f>INDEX(Sector!$E$6:$E$46,MATCH('Energy consumption (toe)'!I523,Sector!$B$6:$B$46,FALSE))</f>
        <v>Other manufacturing</v>
      </c>
      <c r="K523" s="179">
        <f>IFERROR('Energy consumption (raw)'!J473*Lists!$H$84,)</f>
        <v>0</v>
      </c>
      <c r="L523" s="179">
        <f>'Energy consumption (raw)'!K473*Lists!$H$84</f>
        <v>303.25319640000004</v>
      </c>
      <c r="M523" s="179">
        <f>'Energy consumption (raw)'!L473*Lists!$H$84</f>
        <v>0</v>
      </c>
      <c r="N523" s="179">
        <f>'Energy consumption (raw)'!M473*Lists!$H$84</f>
        <v>0</v>
      </c>
      <c r="O523" s="178">
        <f t="shared" si="72"/>
        <v>303.25319640000004</v>
      </c>
      <c r="P523">
        <f>'Energy consumption (raw)'!N473*Lists!$H$85</f>
        <v>98</v>
      </c>
      <c r="Q523">
        <f>'Energy consumption (raw)'!O473*Lists!$H$86</f>
        <v>0</v>
      </c>
      <c r="R523">
        <f>'Energy consumption (raw)'!P473*Lists!$H$87</f>
        <v>0</v>
      </c>
      <c r="S523">
        <f>'Energy consumption (raw)'!Q473*Lists!$H$88</f>
        <v>0</v>
      </c>
      <c r="T523">
        <f>'Energy consumption (raw)'!R473*Lists!$H$89</f>
        <v>277.44</v>
      </c>
      <c r="U523">
        <f>'Energy consumption (raw)'!S473*Lists!$H$90</f>
        <v>0</v>
      </c>
      <c r="V523">
        <f>'Energy consumption (raw)'!T473*Lists!$H$91</f>
        <v>0</v>
      </c>
      <c r="W523">
        <f>'Energy consumption (raw)'!U473*Lists!$H$92</f>
        <v>0</v>
      </c>
      <c r="X523">
        <f>'Energy consumption (raw)'!V473*Lists!$H$93</f>
        <v>393.75</v>
      </c>
      <c r="Y523">
        <f>'Energy consumption (raw)'!W473*Lists!$H$94</f>
        <v>0</v>
      </c>
      <c r="Z523">
        <f>'Energy consumption (raw)'!X473*Lists!$H$96*1000000</f>
        <v>0</v>
      </c>
      <c r="AA523">
        <f>'Energy consumption (raw)'!Y473*Lists!$H$97</f>
        <v>0</v>
      </c>
      <c r="AB523">
        <f>'Energy consumption (raw)'!Z473*Lists!$H$96</f>
        <v>0</v>
      </c>
      <c r="AC523">
        <f>'Energy consumption (raw)'!AA473*Lists!$H$98</f>
        <v>0</v>
      </c>
      <c r="AD523">
        <f>'Energy consumption (raw)'!AB473*Lists!$H$99</f>
        <v>0</v>
      </c>
      <c r="AE523">
        <f>'Energy consumption (raw)'!AC473*Lists!$H$101</f>
        <v>0</v>
      </c>
      <c r="AF523">
        <f>'Energy consumption (raw)'!AD473*Lists!$H$101</f>
        <v>0</v>
      </c>
      <c r="AG523">
        <f>'Energy consumption (raw)'!AE473*Lists!$H$101</f>
        <v>0</v>
      </c>
      <c r="AH523">
        <f>'Energy consumption (raw)'!AF473*Lists!$H$100</f>
        <v>0</v>
      </c>
      <c r="AI523" s="167">
        <f t="shared" si="73"/>
        <v>1072.4431964</v>
      </c>
      <c r="AJ523" s="179">
        <f>'Energy consumption (raw)'!AG473</f>
        <v>1072.4431964</v>
      </c>
      <c r="AK523" s="179">
        <f>'Energy consumption (raw)'!AH473</f>
        <v>1138</v>
      </c>
      <c r="AL523">
        <f>IF(ROUND(AI523,-3)=ROUND('Energy consumption (raw)'!AG473,-3),1,0)</f>
        <v>1</v>
      </c>
      <c r="AM523" s="179" t="str">
        <f>'Energy consumption (raw)'!AJ473</f>
        <v>4. Quang Ninh</v>
      </c>
      <c r="AN523">
        <f>VLOOKUP(AM523,Lists!$F$9:$G$71,2,FALSE)</f>
        <v>1</v>
      </c>
    </row>
    <row r="524" spans="2:40" x14ac:dyDescent="0.25">
      <c r="B524" s="65" t="str">
        <f t="shared" si="71"/>
        <v>Industry372</v>
      </c>
      <c r="C524" s="179">
        <f>'Energy consumption (raw)'!B474</f>
        <v>372</v>
      </c>
      <c r="D524" s="179">
        <f>'Energy consumption (raw)'!C474</f>
        <v>0</v>
      </c>
      <c r="E524" s="179">
        <f>'Energy consumption (raw)'!D474</f>
        <v>0</v>
      </c>
      <c r="F524" s="179" t="str">
        <f>'Energy consumption (raw)'!E474</f>
        <v>Công nghiệp</v>
      </c>
      <c r="G524" s="179" t="str">
        <f>'Energy consumption (raw)'!F474</f>
        <v>Thu gom, xử lý rác thải không độc hại, dịch vụ chăm sóc và duy trì cảnh quan</v>
      </c>
      <c r="H524" s="179" t="str">
        <f>'Energy consumption (raw)'!G474</f>
        <v>Industry</v>
      </c>
      <c r="I524" s="179" t="str">
        <f>'Energy consumption (raw)'!I474</f>
        <v>38 Waste collection, treatment and disposal activities; materials recovery</v>
      </c>
      <c r="J524" s="179" t="str">
        <f>INDEX(Sector!$E$6:$E$46,MATCH('Energy consumption (toe)'!I524,Sector!$B$6:$B$46,FALSE))</f>
        <v>Waste collection, treatment and disposal activities; materials recovery</v>
      </c>
      <c r="K524" s="179">
        <f>IFERROR('Energy consumption (raw)'!J474*Lists!$H$84,)</f>
        <v>0</v>
      </c>
      <c r="L524" s="179">
        <f>'Energy consumption (raw)'!K474*Lists!$H$84</f>
        <v>183.39465370000002</v>
      </c>
      <c r="M524" s="179">
        <f>'Energy consumption (raw)'!L474*Lists!$H$84</f>
        <v>0</v>
      </c>
      <c r="N524" s="179">
        <f>'Energy consumption (raw)'!M474*Lists!$H$84</f>
        <v>0</v>
      </c>
      <c r="O524" s="178">
        <f t="shared" si="72"/>
        <v>183.39465370000002</v>
      </c>
      <c r="P524">
        <f>'Energy consumption (raw)'!N474*Lists!$H$85</f>
        <v>0</v>
      </c>
      <c r="Q524">
        <f>'Energy consumption (raw)'!O474*Lists!$H$86</f>
        <v>0</v>
      </c>
      <c r="R524">
        <f>'Energy consumption (raw)'!P474*Lists!$H$87</f>
        <v>0</v>
      </c>
      <c r="S524">
        <f>'Energy consumption (raw)'!Q474*Lists!$H$88</f>
        <v>0</v>
      </c>
      <c r="T524">
        <f>'Energy consumption (raw)'!R474*Lists!$H$89</f>
        <v>0</v>
      </c>
      <c r="U524">
        <f>'Energy consumption (raw)'!S474*Lists!$H$90</f>
        <v>600.16</v>
      </c>
      <c r="V524">
        <f>'Energy consumption (raw)'!T474*Lists!$H$91</f>
        <v>0</v>
      </c>
      <c r="W524">
        <f>'Energy consumption (raw)'!U474*Lists!$H$92</f>
        <v>0</v>
      </c>
      <c r="X524">
        <f>'Energy consumption (raw)'!V474*Lists!$H$93</f>
        <v>0</v>
      </c>
      <c r="Y524">
        <f>'Energy consumption (raw)'!W474*Lists!$H$94</f>
        <v>2.0003000000000002</v>
      </c>
      <c r="Z524">
        <f>'Energy consumption (raw)'!X474*Lists!$H$96*1000000</f>
        <v>0</v>
      </c>
      <c r="AA524">
        <f>'Energy consumption (raw)'!Y474*Lists!$H$97</f>
        <v>1922.7600000000002</v>
      </c>
      <c r="AB524">
        <f>'Energy consumption (raw)'!Z474*Lists!$H$96</f>
        <v>0</v>
      </c>
      <c r="AC524">
        <f>'Energy consumption (raw)'!AA474*Lists!$H$98</f>
        <v>0</v>
      </c>
      <c r="AD524">
        <f>'Energy consumption (raw)'!AB474*Lists!$H$99</f>
        <v>0</v>
      </c>
      <c r="AE524">
        <f>'Energy consumption (raw)'!AC474*Lists!$H$101</f>
        <v>0</v>
      </c>
      <c r="AF524">
        <f>'Energy consumption (raw)'!AD474*Lists!$H$101</f>
        <v>0</v>
      </c>
      <c r="AG524">
        <f>'Energy consumption (raw)'!AE474*Lists!$H$101</f>
        <v>0</v>
      </c>
      <c r="AH524">
        <f>'Energy consumption (raw)'!AF474*Lists!$H$100</f>
        <v>0</v>
      </c>
      <c r="AI524" s="167">
        <f t="shared" si="73"/>
        <v>2708.3149537000004</v>
      </c>
      <c r="AJ524" s="179">
        <f>'Energy consumption (raw)'!AG474</f>
        <v>2708.3149537000004</v>
      </c>
      <c r="AK524" s="179">
        <f>'Energy consumption (raw)'!AH474</f>
        <v>2708</v>
      </c>
      <c r="AL524">
        <f>IF(ROUND(AI524,-3)=ROUND('Energy consumption (raw)'!AG474,-3),1,0)</f>
        <v>1</v>
      </c>
      <c r="AM524" s="179" t="str">
        <f>'Energy consumption (raw)'!AJ474</f>
        <v>4. Quang Ninh</v>
      </c>
      <c r="AN524">
        <f>VLOOKUP(AM524,Lists!$F$9:$G$71,2,FALSE)</f>
        <v>1</v>
      </c>
    </row>
    <row r="525" spans="2:40" x14ac:dyDescent="0.25">
      <c r="B525" s="65" t="str">
        <f t="shared" si="71"/>
        <v>Industry373</v>
      </c>
      <c r="C525" s="179">
        <f>'Energy consumption (raw)'!B475</f>
        <v>373</v>
      </c>
      <c r="D525" s="179">
        <f>'Energy consumption (raw)'!C475</f>
        <v>0</v>
      </c>
      <c r="E525" s="179">
        <f>'Energy consumption (raw)'!D475</f>
        <v>0</v>
      </c>
      <c r="F525" s="179" t="str">
        <f>'Energy consumption (raw)'!E475</f>
        <v>Công nghiệp</v>
      </c>
      <c r="G525" s="179" t="str">
        <f>'Energy consumption (raw)'!F475</f>
        <v>Khai thác, thu gom than cứng</v>
      </c>
      <c r="H525" s="179" t="str">
        <f>'Energy consumption (raw)'!G475</f>
        <v>Industry</v>
      </c>
      <c r="I525" s="179" t="str">
        <f>'Energy consumption (raw)'!I475</f>
        <v>05 Mining of coal and lignite</v>
      </c>
      <c r="J525" s="179" t="str">
        <f>INDEX(Sector!$E$6:$E$46,MATCH('Energy consumption (toe)'!I525,Sector!$B$6:$B$46,FALSE))</f>
        <v>Mining of coal and lignite</v>
      </c>
      <c r="K525" s="179">
        <f>IFERROR('Energy consumption (raw)'!J475*Lists!$H$84,)</f>
        <v>0</v>
      </c>
      <c r="L525" s="179">
        <f>'Energy consumption (raw)'!K475*Lists!$H$84</f>
        <v>479.92793080000001</v>
      </c>
      <c r="M525" s="179">
        <f>'Energy consumption (raw)'!L475*Lists!$H$84</f>
        <v>0</v>
      </c>
      <c r="N525" s="179">
        <f>'Energy consumption (raw)'!M475*Lists!$H$84</f>
        <v>0</v>
      </c>
      <c r="O525" s="178">
        <f t="shared" si="72"/>
        <v>479.92793080000001</v>
      </c>
      <c r="P525">
        <f>'Energy consumption (raw)'!N475*Lists!$H$85</f>
        <v>0</v>
      </c>
      <c r="Q525">
        <f>'Energy consumption (raw)'!O475*Lists!$H$86</f>
        <v>0</v>
      </c>
      <c r="R525">
        <f>'Energy consumption (raw)'!P475*Lists!$H$87</f>
        <v>0</v>
      </c>
      <c r="S525">
        <f>'Energy consumption (raw)'!Q475*Lists!$H$88</f>
        <v>0</v>
      </c>
      <c r="T525">
        <f>'Energy consumption (raw)'!R475*Lists!$H$89</f>
        <v>0</v>
      </c>
      <c r="U525">
        <f>'Energy consumption (raw)'!S475*Lists!$H$90</f>
        <v>230.41568000000001</v>
      </c>
      <c r="V525">
        <f>'Energy consumption (raw)'!T475*Lists!$H$91</f>
        <v>0</v>
      </c>
      <c r="W525">
        <f>'Energy consumption (raw)'!U475*Lists!$H$92</f>
        <v>28.159579999999998</v>
      </c>
      <c r="X525">
        <f>'Energy consumption (raw)'!V475*Lists!$H$93</f>
        <v>0</v>
      </c>
      <c r="Y525">
        <f>'Energy consumption (raw)'!W475*Lists!$H$94</f>
        <v>4.4023200000000005</v>
      </c>
      <c r="Z525">
        <f>'Energy consumption (raw)'!X475*Lists!$H$96*1000000</f>
        <v>0</v>
      </c>
      <c r="AA525">
        <f>'Energy consumption (raw)'!Y475*Lists!$H$97</f>
        <v>549.36</v>
      </c>
      <c r="AB525">
        <f>'Energy consumption (raw)'!Z475*Lists!$H$96</f>
        <v>0</v>
      </c>
      <c r="AC525">
        <f>'Energy consumption (raw)'!AA475*Lists!$H$98</f>
        <v>0</v>
      </c>
      <c r="AD525">
        <f>'Energy consumption (raw)'!AB475*Lists!$H$99</f>
        <v>0</v>
      </c>
      <c r="AE525">
        <f>'Energy consumption (raw)'!AC475*Lists!$H$101</f>
        <v>0</v>
      </c>
      <c r="AF525">
        <f>'Energy consumption (raw)'!AD475*Lists!$H$101</f>
        <v>0</v>
      </c>
      <c r="AG525">
        <f>'Energy consumption (raw)'!AE475*Lists!$H$101</f>
        <v>0</v>
      </c>
      <c r="AH525">
        <f>'Energy consumption (raw)'!AF475*Lists!$H$100</f>
        <v>0</v>
      </c>
      <c r="AI525" s="167">
        <f t="shared" si="73"/>
        <v>1292.2655108000001</v>
      </c>
      <c r="AJ525" s="179">
        <f>'Energy consumption (raw)'!AG475</f>
        <v>1292.2655107999999</v>
      </c>
      <c r="AK525" s="179">
        <f>'Energy consumption (raw)'!AH475</f>
        <v>1248</v>
      </c>
      <c r="AL525">
        <f>IF(ROUND(AI525,-3)=ROUND('Energy consumption (raw)'!AG475,-3),1,0)</f>
        <v>1</v>
      </c>
      <c r="AM525" s="179" t="str">
        <f>'Energy consumption (raw)'!AJ475</f>
        <v>4. Quang Ninh</v>
      </c>
      <c r="AN525">
        <f>VLOOKUP(AM525,Lists!$F$9:$G$71,2,FALSE)</f>
        <v>1</v>
      </c>
    </row>
    <row r="526" spans="2:40" x14ac:dyDescent="0.25">
      <c r="B526" s="65" t="str">
        <f t="shared" si="71"/>
        <v>Industry374</v>
      </c>
      <c r="C526" s="179">
        <f>'Energy consumption (raw)'!B476</f>
        <v>374</v>
      </c>
      <c r="D526" s="179">
        <f>'Energy consumption (raw)'!C476</f>
        <v>0</v>
      </c>
      <c r="E526" s="179">
        <f>'Energy consumption (raw)'!D476</f>
        <v>0</v>
      </c>
      <c r="F526" s="179" t="str">
        <f>'Energy consumption (raw)'!E476</f>
        <v>Công nghiệp</v>
      </c>
      <c r="G526" s="179" t="str">
        <f>'Energy consumption (raw)'!F476</f>
        <v>Chuẩn bị mặt bằng</v>
      </c>
      <c r="H526" s="179" t="str">
        <f>'Energy consumption (raw)'!G476</f>
        <v>Industry</v>
      </c>
      <c r="I526" s="179" t="str">
        <f>'Energy consumption (raw)'!I476</f>
        <v>32 Other manufacturing</v>
      </c>
      <c r="J526" s="179" t="str">
        <f>INDEX(Sector!$E$6:$E$46,MATCH('Energy consumption (toe)'!I526,Sector!$B$6:$B$46,FALSE))</f>
        <v>Other manufacturing</v>
      </c>
      <c r="K526" s="179">
        <f>IFERROR('Energy consumption (raw)'!J476*Lists!$H$84,)</f>
        <v>0</v>
      </c>
      <c r="L526" s="179">
        <f>'Energy consumption (raw)'!K476*Lists!$H$84</f>
        <v>11.6302082</v>
      </c>
      <c r="M526" s="179">
        <f>'Energy consumption (raw)'!L476*Lists!$H$84</f>
        <v>0</v>
      </c>
      <c r="N526" s="179">
        <f>'Energy consumption (raw)'!M476*Lists!$H$84</f>
        <v>0</v>
      </c>
      <c r="O526" s="178">
        <f t="shared" si="72"/>
        <v>11.6302082</v>
      </c>
      <c r="P526">
        <f>'Energy consumption (raw)'!N476*Lists!$H$85</f>
        <v>0</v>
      </c>
      <c r="Q526">
        <f>'Energy consumption (raw)'!O476*Lists!$H$86</f>
        <v>0</v>
      </c>
      <c r="R526">
        <f>'Energy consumption (raw)'!P476*Lists!$H$87</f>
        <v>0</v>
      </c>
      <c r="S526">
        <f>'Energy consumption (raw)'!Q476*Lists!$H$88</f>
        <v>0</v>
      </c>
      <c r="T526">
        <f>'Energy consumption (raw)'!R476*Lists!$H$89</f>
        <v>0</v>
      </c>
      <c r="U526">
        <f>'Energy consumption (raw)'!S476*Lists!$H$90</f>
        <v>2299.9028800000001</v>
      </c>
      <c r="V526">
        <f>'Energy consumption (raw)'!T476*Lists!$H$91</f>
        <v>0</v>
      </c>
      <c r="W526">
        <f>'Energy consumption (raw)'!U476*Lists!$H$92</f>
        <v>0</v>
      </c>
      <c r="X526">
        <f>'Energy consumption (raw)'!V476*Lists!$H$93</f>
        <v>0</v>
      </c>
      <c r="Y526">
        <f>'Energy consumption (raw)'!W476*Lists!$H$94</f>
        <v>0</v>
      </c>
      <c r="Z526">
        <f>'Energy consumption (raw)'!X476*Lists!$H$96*1000000</f>
        <v>0</v>
      </c>
      <c r="AA526">
        <f>'Energy consumption (raw)'!Y476*Lists!$H$97</f>
        <v>0</v>
      </c>
      <c r="AB526">
        <f>'Energy consumption (raw)'!Z476*Lists!$H$96</f>
        <v>0</v>
      </c>
      <c r="AC526">
        <f>'Energy consumption (raw)'!AA476*Lists!$H$98</f>
        <v>0</v>
      </c>
      <c r="AD526">
        <f>'Energy consumption (raw)'!AB476*Lists!$H$99</f>
        <v>0</v>
      </c>
      <c r="AE526">
        <f>'Energy consumption (raw)'!AC476*Lists!$H$101</f>
        <v>0</v>
      </c>
      <c r="AF526">
        <f>'Energy consumption (raw)'!AD476*Lists!$H$101</f>
        <v>0</v>
      </c>
      <c r="AG526">
        <f>'Energy consumption (raw)'!AE476*Lists!$H$101</f>
        <v>0</v>
      </c>
      <c r="AH526">
        <f>'Energy consumption (raw)'!AF476*Lists!$H$100</f>
        <v>0</v>
      </c>
      <c r="AI526" s="167">
        <f t="shared" si="73"/>
        <v>2311.5330882000003</v>
      </c>
      <c r="AJ526" s="179">
        <f>'Energy consumption (raw)'!AG476</f>
        <v>2311.5330882000003</v>
      </c>
      <c r="AK526" s="179">
        <f>'Energy consumption (raw)'!AH476</f>
        <v>2312</v>
      </c>
      <c r="AL526">
        <f>IF(ROUND(AI526,-3)=ROUND('Energy consumption (raw)'!AG476,-3),1,0)</f>
        <v>1</v>
      </c>
      <c r="AM526" s="179" t="str">
        <f>'Energy consumption (raw)'!AJ476</f>
        <v>4. Quang Ninh</v>
      </c>
      <c r="AN526">
        <f>VLOOKUP(AM526,Lists!$F$9:$G$71,2,FALSE)</f>
        <v>1</v>
      </c>
    </row>
    <row r="527" spans="2:40" x14ac:dyDescent="0.25">
      <c r="B527" s="65" t="str">
        <f t="shared" si="71"/>
        <v>Industry375</v>
      </c>
      <c r="C527" s="179">
        <f>'Energy consumption (raw)'!B477</f>
        <v>375</v>
      </c>
      <c r="D527" s="179">
        <f>'Energy consumption (raw)'!C477</f>
        <v>0</v>
      </c>
      <c r="E527" s="179">
        <f>'Energy consumption (raw)'!D477</f>
        <v>0</v>
      </c>
      <c r="F527" s="179" t="str">
        <f>'Energy consumption (raw)'!E477</f>
        <v>Công nghiệp</v>
      </c>
      <c r="G527" s="179" t="str">
        <f>'Energy consumption (raw)'!F477</f>
        <v>Vận tải đường thủy</v>
      </c>
      <c r="H527" s="179" t="str">
        <f>'Energy consumption (raw)'!G477</f>
        <v>Industry</v>
      </c>
      <c r="I527" s="179" t="str">
        <f>'Energy consumption (raw)'!I477</f>
        <v>30 Manufacture of other transport equipment</v>
      </c>
      <c r="J527" s="179" t="str">
        <f>INDEX(Sector!$E$6:$E$46,MATCH('Energy consumption (toe)'!I527,Sector!$B$6:$B$46,FALSE))</f>
        <v>Manufacture of other transport equipment</v>
      </c>
      <c r="K527" s="179">
        <f>IFERROR('Energy consumption (raw)'!J477*Lists!$H$84,)</f>
        <v>0</v>
      </c>
      <c r="L527" s="179">
        <f>'Energy consumption (raw)'!K477*Lists!$H$84</f>
        <v>0</v>
      </c>
      <c r="M527" s="179">
        <f>'Energy consumption (raw)'!L477*Lists!$H$84</f>
        <v>0</v>
      </c>
      <c r="N527" s="179">
        <f>'Energy consumption (raw)'!M477*Lists!$H$84</f>
        <v>0</v>
      </c>
      <c r="O527" s="178">
        <f t="shared" si="72"/>
        <v>0</v>
      </c>
      <c r="P527">
        <f>'Energy consumption (raw)'!N477*Lists!$H$85</f>
        <v>0</v>
      </c>
      <c r="Q527">
        <f>'Energy consumption (raw)'!O477*Lists!$H$86</f>
        <v>0</v>
      </c>
      <c r="R527">
        <f>'Energy consumption (raw)'!P477*Lists!$H$87</f>
        <v>0</v>
      </c>
      <c r="S527">
        <f>'Energy consumption (raw)'!Q477*Lists!$H$88</f>
        <v>0</v>
      </c>
      <c r="T527">
        <f>'Energy consumption (raw)'!R477*Lists!$H$89</f>
        <v>1072.02</v>
      </c>
      <c r="U527">
        <f>'Energy consumption (raw)'!S477*Lists!$H$90</f>
        <v>0</v>
      </c>
      <c r="V527">
        <f>'Energy consumption (raw)'!T477*Lists!$H$91</f>
        <v>2945.25</v>
      </c>
      <c r="W527">
        <f>'Energy consumption (raw)'!U477*Lists!$H$92</f>
        <v>0</v>
      </c>
      <c r="X527">
        <f>'Energy consumption (raw)'!V477*Lists!$H$93</f>
        <v>0</v>
      </c>
      <c r="Y527">
        <f>'Energy consumption (raw)'!W477*Lists!$H$94</f>
        <v>0</v>
      </c>
      <c r="Z527">
        <f>'Energy consumption (raw)'!X477*Lists!$H$96*1000000</f>
        <v>0</v>
      </c>
      <c r="AA527">
        <f>'Energy consumption (raw)'!Y477*Lists!$H$97</f>
        <v>0</v>
      </c>
      <c r="AB527">
        <f>'Energy consumption (raw)'!Z477*Lists!$H$96</f>
        <v>0</v>
      </c>
      <c r="AC527">
        <f>'Energy consumption (raw)'!AA477*Lists!$H$98</f>
        <v>0</v>
      </c>
      <c r="AD527">
        <f>'Energy consumption (raw)'!AB477*Lists!$H$99</f>
        <v>0</v>
      </c>
      <c r="AE527">
        <f>'Energy consumption (raw)'!AC477*Lists!$H$101</f>
        <v>0</v>
      </c>
      <c r="AF527">
        <f>'Energy consumption (raw)'!AD477*Lists!$H$101</f>
        <v>0</v>
      </c>
      <c r="AG527">
        <f>'Energy consumption (raw)'!AE477*Lists!$H$101</f>
        <v>0</v>
      </c>
      <c r="AH527">
        <f>'Energy consumption (raw)'!AF477*Lists!$H$100</f>
        <v>0</v>
      </c>
      <c r="AI527" s="167">
        <f t="shared" si="73"/>
        <v>4017.27</v>
      </c>
      <c r="AJ527" s="179">
        <f>'Energy consumption (raw)'!AG477</f>
        <v>4017.27</v>
      </c>
      <c r="AK527" s="179">
        <f>'Energy consumption (raw)'!AH477</f>
        <v>4017</v>
      </c>
      <c r="AL527">
        <f>IF(ROUND(AI527,-3)=ROUND('Energy consumption (raw)'!AG477,-3),1,0)</f>
        <v>1</v>
      </c>
      <c r="AM527" s="179" t="str">
        <f>'Energy consumption (raw)'!AJ477</f>
        <v>4. Quang Ninh</v>
      </c>
      <c r="AN527">
        <f>VLOOKUP(AM527,Lists!$F$9:$G$71,2,FALSE)</f>
        <v>1</v>
      </c>
    </row>
    <row r="528" spans="2:40" x14ac:dyDescent="0.25">
      <c r="B528" s="65" t="str">
        <f t="shared" si="71"/>
        <v>Industry376</v>
      </c>
      <c r="C528" s="179">
        <f>'Energy consumption (raw)'!B478</f>
        <v>376</v>
      </c>
      <c r="D528" s="179">
        <f>'Energy consumption (raw)'!C478</f>
        <v>0</v>
      </c>
      <c r="E528" s="179">
        <f>'Energy consumption (raw)'!D478</f>
        <v>0</v>
      </c>
      <c r="F528" s="179" t="str">
        <f>'Energy consumption (raw)'!E478</f>
        <v>Công nghiệp</v>
      </c>
      <c r="G528" s="179" t="str">
        <f>'Energy consumption (raw)'!F478</f>
        <v>Sản xuất vật liêu xây dựng từ đất sét</v>
      </c>
      <c r="H528" s="179" t="str">
        <f>'Energy consumption (raw)'!G478</f>
        <v>Industry</v>
      </c>
      <c r="I528" s="179" t="str">
        <f>'Energy consumption (raw)'!I478</f>
        <v>23 Manufacture of other non-metallic mineral products</v>
      </c>
      <c r="J528" s="179" t="str">
        <f>INDEX(Sector!$E$6:$E$46,MATCH('Energy consumption (toe)'!I528,Sector!$B$6:$B$46,FALSE))</f>
        <v>Manufacture of other non-metallic mineral products</v>
      </c>
      <c r="K528" s="179">
        <f>IFERROR('Energy consumption (raw)'!J478*Lists!$H$84,)</f>
        <v>0</v>
      </c>
      <c r="L528" s="179">
        <f>'Energy consumption (raw)'!K478*Lists!$H$84</f>
        <v>590.46783360000006</v>
      </c>
      <c r="M528" s="179">
        <f>'Energy consumption (raw)'!L478*Lists!$H$84</f>
        <v>0</v>
      </c>
      <c r="N528" s="179">
        <f>'Energy consumption (raw)'!M478*Lists!$H$84</f>
        <v>0</v>
      </c>
      <c r="O528" s="178">
        <f t="shared" si="72"/>
        <v>590.46783360000006</v>
      </c>
      <c r="P528">
        <f>'Energy consumption (raw)'!N478*Lists!$H$85</f>
        <v>16800</v>
      </c>
      <c r="Q528">
        <f>'Energy consumption (raw)'!O478*Lists!$H$86</f>
        <v>0</v>
      </c>
      <c r="R528">
        <f>'Energy consumption (raw)'!P478*Lists!$H$87</f>
        <v>0</v>
      </c>
      <c r="S528">
        <f>'Energy consumption (raw)'!Q478*Lists!$H$88</f>
        <v>0</v>
      </c>
      <c r="T528">
        <f>'Energy consumption (raw)'!R478*Lists!$H$89</f>
        <v>0</v>
      </c>
      <c r="U528">
        <f>'Energy consumption (raw)'!S478*Lists!$H$90</f>
        <v>182.16</v>
      </c>
      <c r="V528">
        <f>'Energy consumption (raw)'!T478*Lists!$H$91</f>
        <v>0</v>
      </c>
      <c r="W528">
        <f>'Energy consumption (raw)'!U478*Lists!$H$92</f>
        <v>0</v>
      </c>
      <c r="X528">
        <f>'Energy consumption (raw)'!V478*Lists!$H$93</f>
        <v>0</v>
      </c>
      <c r="Y528">
        <f>'Energy consumption (raw)'!W478*Lists!$H$94</f>
        <v>0</v>
      </c>
      <c r="Z528">
        <f>'Energy consumption (raw)'!X478*Lists!$H$96*1000000</f>
        <v>0</v>
      </c>
      <c r="AA528">
        <f>'Energy consumption (raw)'!Y478*Lists!$H$97</f>
        <v>0</v>
      </c>
      <c r="AB528">
        <f>'Energy consumption (raw)'!Z478*Lists!$H$96</f>
        <v>0</v>
      </c>
      <c r="AC528">
        <f>'Energy consumption (raw)'!AA478*Lists!$H$98</f>
        <v>0</v>
      </c>
      <c r="AD528">
        <f>'Energy consumption (raw)'!AB478*Lists!$H$99</f>
        <v>0</v>
      </c>
      <c r="AE528">
        <f>'Energy consumption (raw)'!AC478*Lists!$H$101</f>
        <v>0</v>
      </c>
      <c r="AF528">
        <f>'Energy consumption (raw)'!AD478*Lists!$H$101</f>
        <v>0</v>
      </c>
      <c r="AG528">
        <f>'Energy consumption (raw)'!AE478*Lists!$H$101</f>
        <v>0</v>
      </c>
      <c r="AH528">
        <f>'Energy consumption (raw)'!AF478*Lists!$H$100</f>
        <v>0</v>
      </c>
      <c r="AI528" s="167">
        <f t="shared" si="73"/>
        <v>17572.6278336</v>
      </c>
      <c r="AJ528" s="179">
        <f>'Energy consumption (raw)'!AG478</f>
        <v>17572.6278336</v>
      </c>
      <c r="AK528" s="179">
        <f>'Energy consumption (raw)'!AH478</f>
        <v>17599</v>
      </c>
      <c r="AL528">
        <f>IF(ROUND(AI528,-3)=ROUND('Energy consumption (raw)'!AG478,-3),1,0)</f>
        <v>1</v>
      </c>
      <c r="AM528" s="179" t="str">
        <f>'Energy consumption (raw)'!AJ478</f>
        <v>4. Quang Ninh</v>
      </c>
      <c r="AN528">
        <f>VLOOKUP(AM528,Lists!$F$9:$G$71,2,FALSE)</f>
        <v>1</v>
      </c>
    </row>
    <row r="529" spans="2:40" x14ac:dyDescent="0.25">
      <c r="B529" s="65" t="str">
        <f t="shared" si="71"/>
        <v>Industry377</v>
      </c>
      <c r="C529" s="179">
        <f>'Energy consumption (raw)'!B479</f>
        <v>377</v>
      </c>
      <c r="D529" s="179">
        <f>'Energy consumption (raw)'!C479</f>
        <v>0</v>
      </c>
      <c r="E529" s="179">
        <f>'Energy consumption (raw)'!D479</f>
        <v>0</v>
      </c>
      <c r="F529" s="179" t="str">
        <f>'Energy consumption (raw)'!E479</f>
        <v>Công nghiệp</v>
      </c>
      <c r="G529" s="179" t="str">
        <f>'Energy consumption (raw)'!F479</f>
        <v>Sản xuất nước sạch</v>
      </c>
      <c r="H529" s="179" t="str">
        <f>'Energy consumption (raw)'!G479</f>
        <v>Industry</v>
      </c>
      <c r="I529" s="179" t="str">
        <f>'Energy consumption (raw)'!I479</f>
        <v>36 Water collection, treatment and supply</v>
      </c>
      <c r="J529" s="179" t="str">
        <f>INDEX(Sector!$E$6:$E$46,MATCH('Energy consumption (toe)'!I529,Sector!$B$6:$B$46,FALSE))</f>
        <v>Water collection, treatment and supply</v>
      </c>
      <c r="K529" s="179">
        <f>IFERROR('Energy consumption (raw)'!J479*Lists!$H$84,)</f>
        <v>0</v>
      </c>
      <c r="L529" s="179">
        <f>'Energy consumption (raw)'!K479*Lists!$H$84</f>
        <v>1130.8443324</v>
      </c>
      <c r="M529" s="179">
        <f>'Energy consumption (raw)'!L479*Lists!$H$84</f>
        <v>0</v>
      </c>
      <c r="N529" s="179">
        <f>'Energy consumption (raw)'!M479*Lists!$H$84</f>
        <v>0</v>
      </c>
      <c r="O529" s="178">
        <f t="shared" si="72"/>
        <v>1130.8443324</v>
      </c>
      <c r="P529">
        <f>'Energy consumption (raw)'!N479*Lists!$H$85</f>
        <v>0</v>
      </c>
      <c r="Q529">
        <f>'Energy consumption (raw)'!O479*Lists!$H$86</f>
        <v>0</v>
      </c>
      <c r="R529">
        <f>'Energy consumption (raw)'!P479*Lists!$H$87</f>
        <v>0</v>
      </c>
      <c r="S529">
        <f>'Energy consumption (raw)'!Q479*Lists!$H$88</f>
        <v>0</v>
      </c>
      <c r="T529">
        <f>'Energy consumption (raw)'!R479*Lists!$H$89</f>
        <v>0</v>
      </c>
      <c r="U529">
        <f>'Energy consumption (raw)'!S479*Lists!$H$90</f>
        <v>17.067600000000002</v>
      </c>
      <c r="V529">
        <f>'Energy consumption (raw)'!T479*Lists!$H$91</f>
        <v>0</v>
      </c>
      <c r="W529">
        <f>'Energy consumption (raw)'!U479*Lists!$H$92</f>
        <v>0</v>
      </c>
      <c r="X529">
        <f>'Energy consumption (raw)'!V479*Lists!$H$93</f>
        <v>0</v>
      </c>
      <c r="Y529">
        <f>'Energy consumption (raw)'!W479*Lists!$H$94</f>
        <v>0.71794999999999998</v>
      </c>
      <c r="Z529">
        <f>'Energy consumption (raw)'!X479*Lists!$H$96*1000000</f>
        <v>0</v>
      </c>
      <c r="AA529">
        <f>'Energy consumption (raw)'!Y479*Lists!$H$97</f>
        <v>0</v>
      </c>
      <c r="AB529">
        <f>'Energy consumption (raw)'!Z479*Lists!$H$96</f>
        <v>0</v>
      </c>
      <c r="AC529">
        <f>'Energy consumption (raw)'!AA479*Lists!$H$98</f>
        <v>0</v>
      </c>
      <c r="AD529">
        <f>'Energy consumption (raw)'!AB479*Lists!$H$99</f>
        <v>0</v>
      </c>
      <c r="AE529">
        <f>'Energy consumption (raw)'!AC479*Lists!$H$101</f>
        <v>0</v>
      </c>
      <c r="AF529">
        <f>'Energy consumption (raw)'!AD479*Lists!$H$101</f>
        <v>0</v>
      </c>
      <c r="AG529">
        <f>'Energy consumption (raw)'!AE479*Lists!$H$101</f>
        <v>0</v>
      </c>
      <c r="AH529">
        <f>'Energy consumption (raw)'!AF479*Lists!$H$100</f>
        <v>0</v>
      </c>
      <c r="AI529" s="167">
        <f t="shared" si="73"/>
        <v>1148.6298824</v>
      </c>
      <c r="AJ529" s="179">
        <f>'Energy consumption (raw)'!AG479</f>
        <v>1148.6298824</v>
      </c>
      <c r="AK529" s="179">
        <f>'Energy consumption (raw)'!AH479</f>
        <v>1149</v>
      </c>
      <c r="AL529">
        <f>IF(ROUND(AI529,-3)=ROUND('Energy consumption (raw)'!AG479,-3),1,0)</f>
        <v>1</v>
      </c>
      <c r="AM529" s="179" t="str">
        <f>'Energy consumption (raw)'!AJ479</f>
        <v>4. Quang Ninh</v>
      </c>
      <c r="AN529">
        <f>VLOOKUP(AM529,Lists!$F$9:$G$71,2,FALSE)</f>
        <v>1</v>
      </c>
    </row>
    <row r="530" spans="2:40" x14ac:dyDescent="0.25">
      <c r="B530" s="65" t="str">
        <f t="shared" si="71"/>
        <v>Industry378</v>
      </c>
      <c r="C530" s="179">
        <f>'Energy consumption (raw)'!B480</f>
        <v>378</v>
      </c>
      <c r="D530" s="179">
        <f>'Energy consumption (raw)'!C480</f>
        <v>0</v>
      </c>
      <c r="E530" s="179">
        <f>'Energy consumption (raw)'!D480</f>
        <v>0</v>
      </c>
      <c r="F530" s="179" t="str">
        <f>'Energy consumption (raw)'!E480</f>
        <v>Công nghiệp</v>
      </c>
      <c r="G530" s="179" t="str">
        <f>'Energy consumption (raw)'!F480</f>
        <v>Gia công cơ khí, xử lý và tráng phủ kim loại</v>
      </c>
      <c r="H530" s="179" t="str">
        <f>'Energy consumption (raw)'!G480</f>
        <v>Industry</v>
      </c>
      <c r="I530" s="179" t="str">
        <f>'Energy consumption (raw)'!I480</f>
        <v>24 Manufacture of basic metals</v>
      </c>
      <c r="J530" s="179" t="str">
        <f>INDEX(Sector!$E$6:$E$46,MATCH('Energy consumption (toe)'!I530,Sector!$B$6:$B$46,FALSE))</f>
        <v>Manufacture of basic metals</v>
      </c>
      <c r="K530" s="179">
        <f>IFERROR('Energy consumption (raw)'!J480*Lists!$H$84,)</f>
        <v>0</v>
      </c>
      <c r="L530" s="179">
        <f>'Energy consumption (raw)'!K480*Lists!$H$84</f>
        <v>1103.2463887000001</v>
      </c>
      <c r="M530" s="179">
        <f>'Energy consumption (raw)'!L480*Lists!$H$84</f>
        <v>0</v>
      </c>
      <c r="N530" s="179">
        <f>'Energy consumption (raw)'!M480*Lists!$H$84</f>
        <v>0</v>
      </c>
      <c r="O530" s="178">
        <f t="shared" si="72"/>
        <v>1103.2463887000001</v>
      </c>
      <c r="P530">
        <f>'Energy consumption (raw)'!N480*Lists!$H$85</f>
        <v>0</v>
      </c>
      <c r="Q530">
        <f>'Energy consumption (raw)'!O480*Lists!$H$86</f>
        <v>0</v>
      </c>
      <c r="R530">
        <f>'Energy consumption (raw)'!P480*Lists!$H$87</f>
        <v>0</v>
      </c>
      <c r="S530">
        <f>'Energy consumption (raw)'!Q480*Lists!$H$88</f>
        <v>0</v>
      </c>
      <c r="T530">
        <f>'Energy consumption (raw)'!R480*Lists!$H$89</f>
        <v>0</v>
      </c>
      <c r="U530">
        <f>'Energy consumption (raw)'!S480*Lists!$H$90</f>
        <v>22</v>
      </c>
      <c r="V530">
        <f>'Energy consumption (raw)'!T480*Lists!$H$91</f>
        <v>0</v>
      </c>
      <c r="W530">
        <f>'Energy consumption (raw)'!U480*Lists!$H$92</f>
        <v>0</v>
      </c>
      <c r="X530">
        <f>'Energy consumption (raw)'!V480*Lists!$H$93</f>
        <v>0</v>
      </c>
      <c r="Y530">
        <f>'Energy consumption (raw)'!W480*Lists!$H$94</f>
        <v>11.454000000000001</v>
      </c>
      <c r="Z530">
        <f>'Energy consumption (raw)'!X480*Lists!$H$96*1000000</f>
        <v>0</v>
      </c>
      <c r="AA530">
        <f>'Energy consumption (raw)'!Y480*Lists!$H$97</f>
        <v>9.81</v>
      </c>
      <c r="AB530">
        <f>'Energy consumption (raw)'!Z480*Lists!$H$96</f>
        <v>0</v>
      </c>
      <c r="AC530">
        <f>'Energy consumption (raw)'!AA480*Lists!$H$98</f>
        <v>0</v>
      </c>
      <c r="AD530">
        <f>'Energy consumption (raw)'!AB480*Lists!$H$99</f>
        <v>0</v>
      </c>
      <c r="AE530">
        <f>'Energy consumption (raw)'!AC480*Lists!$H$101</f>
        <v>0</v>
      </c>
      <c r="AF530">
        <f>'Energy consumption (raw)'!AD480*Lists!$H$101</f>
        <v>0</v>
      </c>
      <c r="AG530">
        <f>'Energy consumption (raw)'!AE480*Lists!$H$101</f>
        <v>0</v>
      </c>
      <c r="AH530">
        <f>'Energy consumption (raw)'!AF480*Lists!$H$100</f>
        <v>0</v>
      </c>
      <c r="AI530" s="167">
        <f t="shared" si="73"/>
        <v>1146.5103887</v>
      </c>
      <c r="AJ530" s="179">
        <f>'Energy consumption (raw)'!AG480</f>
        <v>1146.5103887</v>
      </c>
      <c r="AK530" s="179">
        <f>'Energy consumption (raw)'!AH480</f>
        <v>1028.2519597</v>
      </c>
      <c r="AL530">
        <f>IF(ROUND(AI530,-3)=ROUND('Energy consumption (raw)'!AG480,-3),1,0)</f>
        <v>1</v>
      </c>
      <c r="AM530" s="179" t="str">
        <f>'Energy consumption (raw)'!AJ480</f>
        <v>4. Quang Ninh</v>
      </c>
      <c r="AN530">
        <f>VLOOKUP(AM530,Lists!$F$9:$G$71,2,FALSE)</f>
        <v>1</v>
      </c>
    </row>
    <row r="531" spans="2:40" x14ac:dyDescent="0.25">
      <c r="B531" s="65" t="str">
        <f t="shared" si="71"/>
        <v>Industry379</v>
      </c>
      <c r="C531" s="179">
        <f>'Energy consumption (raw)'!B481</f>
        <v>379</v>
      </c>
      <c r="D531" s="179">
        <f>'Energy consumption (raw)'!C481</f>
        <v>0</v>
      </c>
      <c r="E531" s="179">
        <f>'Energy consumption (raw)'!D481</f>
        <v>0</v>
      </c>
      <c r="F531" s="179" t="str">
        <f>'Energy consumption (raw)'!E481</f>
        <v>Công nghiệp</v>
      </c>
      <c r="G531" s="179" t="str">
        <f>'Energy consumption (raw)'!F481</f>
        <v>Dệt</v>
      </c>
      <c r="H531" s="179" t="str">
        <f>'Energy consumption (raw)'!G481</f>
        <v>Industry</v>
      </c>
      <c r="I531" s="179" t="str">
        <f>'Energy consumption (raw)'!I481</f>
        <v>13 Manufacture of textiles</v>
      </c>
      <c r="J531" s="179" t="str">
        <f>INDEX(Sector!$E$6:$E$46,MATCH('Energy consumption (toe)'!I531,Sector!$B$6:$B$46,FALSE))</f>
        <v>Manufacture of textiles</v>
      </c>
      <c r="K531" s="179">
        <f>IFERROR('Energy consumption (raw)'!J481*Lists!$H$84,)</f>
        <v>0</v>
      </c>
      <c r="L531" s="179">
        <f>'Energy consumption (raw)'!K481*Lists!$H$84</f>
        <v>2094.8440748000003</v>
      </c>
      <c r="M531" s="179">
        <f>'Energy consumption (raw)'!L481*Lists!$H$84</f>
        <v>0</v>
      </c>
      <c r="N531" s="179">
        <f>'Energy consumption (raw)'!M481*Lists!$H$84</f>
        <v>0</v>
      </c>
      <c r="O531" s="178">
        <f t="shared" si="72"/>
        <v>2094.8440748000003</v>
      </c>
      <c r="P531">
        <f>'Energy consumption (raw)'!N481*Lists!$H$85</f>
        <v>0</v>
      </c>
      <c r="Q531">
        <f>'Energy consumption (raw)'!O481*Lists!$H$86</f>
        <v>0</v>
      </c>
      <c r="R531">
        <f>'Energy consumption (raw)'!P481*Lists!$H$87</f>
        <v>0</v>
      </c>
      <c r="S531">
        <f>'Energy consumption (raw)'!Q481*Lists!$H$88</f>
        <v>0</v>
      </c>
      <c r="T531">
        <f>'Energy consumption (raw)'!R481*Lists!$H$89</f>
        <v>0</v>
      </c>
      <c r="U531">
        <f>'Energy consumption (raw)'!S481*Lists!$H$90</f>
        <v>0</v>
      </c>
      <c r="V531">
        <f>'Energy consumption (raw)'!T481*Lists!$H$91</f>
        <v>0</v>
      </c>
      <c r="W531">
        <f>'Energy consumption (raw)'!U481*Lists!$H$92</f>
        <v>0</v>
      </c>
      <c r="X531">
        <f>'Energy consumption (raw)'!V481*Lists!$H$93</f>
        <v>0</v>
      </c>
      <c r="Y531">
        <f>'Energy consumption (raw)'!W481*Lists!$H$94</f>
        <v>0</v>
      </c>
      <c r="Z531">
        <f>'Energy consumption (raw)'!X481*Lists!$H$96*1000000</f>
        <v>0</v>
      </c>
      <c r="AA531">
        <f>'Energy consumption (raw)'!Y481*Lists!$H$97</f>
        <v>0</v>
      </c>
      <c r="AB531">
        <f>'Energy consumption (raw)'!Z481*Lists!$H$96</f>
        <v>0</v>
      </c>
      <c r="AC531">
        <f>'Energy consumption (raw)'!AA481*Lists!$H$98</f>
        <v>0</v>
      </c>
      <c r="AD531">
        <f>'Energy consumption (raw)'!AB481*Lists!$H$99</f>
        <v>0</v>
      </c>
      <c r="AE531">
        <f>'Energy consumption (raw)'!AC481*Lists!$H$101</f>
        <v>0</v>
      </c>
      <c r="AF531">
        <f>'Energy consumption (raw)'!AD481*Lists!$H$101</f>
        <v>0</v>
      </c>
      <c r="AG531">
        <f>'Energy consumption (raw)'!AE481*Lists!$H$101</f>
        <v>0</v>
      </c>
      <c r="AH531">
        <f>'Energy consumption (raw)'!AF481*Lists!$H$100</f>
        <v>0</v>
      </c>
      <c r="AI531" s="167">
        <f t="shared" si="73"/>
        <v>2094.8440748000003</v>
      </c>
      <c r="AJ531" s="179">
        <f>'Energy consumption (raw)'!AG481</f>
        <v>2094.8440748000003</v>
      </c>
      <c r="AK531" s="179">
        <f>'Energy consumption (raw)'!AH481</f>
        <v>0</v>
      </c>
      <c r="AL531">
        <f>IF(ROUND(AI531,-3)=ROUND('Energy consumption (raw)'!AG481,-3),1,0)</f>
        <v>1</v>
      </c>
      <c r="AM531" s="179" t="str">
        <f>'Energy consumption (raw)'!AJ481</f>
        <v>4. Quang Ninh</v>
      </c>
      <c r="AN531">
        <f>VLOOKUP(AM531,Lists!$F$9:$G$71,2,FALSE)</f>
        <v>1</v>
      </c>
    </row>
    <row r="532" spans="2:40" x14ac:dyDescent="0.25">
      <c r="B532" s="65" t="str">
        <f t="shared" si="71"/>
        <v>Industry380</v>
      </c>
      <c r="C532" s="179">
        <f>'Energy consumption (raw)'!B482</f>
        <v>380</v>
      </c>
      <c r="D532" s="179">
        <f>'Energy consumption (raw)'!C482</f>
        <v>0</v>
      </c>
      <c r="E532" s="179">
        <f>'Energy consumption (raw)'!D482</f>
        <v>0</v>
      </c>
      <c r="F532" s="179" t="str">
        <f>'Energy consumption (raw)'!E482</f>
        <v>Công nghiệp</v>
      </c>
      <c r="G532" s="179" t="str">
        <f>'Energy consumption (raw)'!F482</f>
        <v>Dệt</v>
      </c>
      <c r="H532" s="179" t="str">
        <f>'Energy consumption (raw)'!G482</f>
        <v>Industry</v>
      </c>
      <c r="I532" s="179" t="str">
        <f>'Energy consumption (raw)'!I482</f>
        <v>13 Manufacture of textiles</v>
      </c>
      <c r="J532" s="179" t="str">
        <f>INDEX(Sector!$E$6:$E$46,MATCH('Energy consumption (toe)'!I532,Sector!$B$6:$B$46,FALSE))</f>
        <v>Manufacture of textiles</v>
      </c>
      <c r="K532" s="179">
        <f>IFERROR('Energy consumption (raw)'!J482*Lists!$H$84,)</f>
        <v>0</v>
      </c>
      <c r="L532" s="179">
        <f>'Energy consumption (raw)'!K482*Lists!$H$84</f>
        <v>1821.4423736000001</v>
      </c>
      <c r="M532" s="179">
        <f>'Energy consumption (raw)'!L482*Lists!$H$84</f>
        <v>0</v>
      </c>
      <c r="N532" s="179">
        <f>'Energy consumption (raw)'!M482*Lists!$H$84</f>
        <v>0</v>
      </c>
      <c r="O532" s="178">
        <f t="shared" si="72"/>
        <v>1821.4423736000001</v>
      </c>
      <c r="P532">
        <f>'Energy consumption (raw)'!N482*Lists!$H$85</f>
        <v>0</v>
      </c>
      <c r="Q532">
        <f>'Energy consumption (raw)'!O482*Lists!$H$86</f>
        <v>0</v>
      </c>
      <c r="R532">
        <f>'Energy consumption (raw)'!P482*Lists!$H$87</f>
        <v>0</v>
      </c>
      <c r="S532">
        <f>'Energy consumption (raw)'!Q482*Lists!$H$88</f>
        <v>0</v>
      </c>
      <c r="T532">
        <f>'Energy consumption (raw)'!R482*Lists!$H$89</f>
        <v>0</v>
      </c>
      <c r="U532">
        <f>'Energy consumption (raw)'!S482*Lists!$H$90</f>
        <v>0</v>
      </c>
      <c r="V532">
        <f>'Energy consumption (raw)'!T482*Lists!$H$91</f>
        <v>0</v>
      </c>
      <c r="W532">
        <f>'Energy consumption (raw)'!U482*Lists!$H$92</f>
        <v>0</v>
      </c>
      <c r="X532">
        <f>'Energy consumption (raw)'!V482*Lists!$H$93</f>
        <v>0</v>
      </c>
      <c r="Y532">
        <f>'Energy consumption (raw)'!W482*Lists!$H$94</f>
        <v>0</v>
      </c>
      <c r="Z532">
        <f>'Energy consumption (raw)'!X482*Lists!$H$96*1000000</f>
        <v>0</v>
      </c>
      <c r="AA532">
        <f>'Energy consumption (raw)'!Y482*Lists!$H$97</f>
        <v>0</v>
      </c>
      <c r="AB532">
        <f>'Energy consumption (raw)'!Z482*Lists!$H$96</f>
        <v>0</v>
      </c>
      <c r="AC532">
        <f>'Energy consumption (raw)'!AA482*Lists!$H$98</f>
        <v>0</v>
      </c>
      <c r="AD532">
        <f>'Energy consumption (raw)'!AB482*Lists!$H$99</f>
        <v>0</v>
      </c>
      <c r="AE532">
        <f>'Energy consumption (raw)'!AC482*Lists!$H$101</f>
        <v>0</v>
      </c>
      <c r="AF532">
        <f>'Energy consumption (raw)'!AD482*Lists!$H$101</f>
        <v>0</v>
      </c>
      <c r="AG532">
        <f>'Energy consumption (raw)'!AE482*Lists!$H$101</f>
        <v>0</v>
      </c>
      <c r="AH532">
        <f>'Energy consumption (raw)'!AF482*Lists!$H$100</f>
        <v>0</v>
      </c>
      <c r="AI532" s="167">
        <f t="shared" si="73"/>
        <v>1821.4423736000001</v>
      </c>
      <c r="AJ532" s="179">
        <f>'Energy consumption (raw)'!AG482</f>
        <v>1821.4423736000001</v>
      </c>
      <c r="AK532" s="179">
        <f>'Energy consumption (raw)'!AH482</f>
        <v>0</v>
      </c>
      <c r="AL532">
        <f>IF(ROUND(AI532,-3)=ROUND('Energy consumption (raw)'!AG482,-3),1,0)</f>
        <v>1</v>
      </c>
      <c r="AM532" s="179" t="str">
        <f>'Energy consumption (raw)'!AJ482</f>
        <v>4. Quang Ninh</v>
      </c>
      <c r="AN532">
        <f>VLOOKUP(AM532,Lists!$F$9:$G$71,2,FALSE)</f>
        <v>1</v>
      </c>
    </row>
    <row r="533" spans="2:40" x14ac:dyDescent="0.25">
      <c r="B533" s="65" t="str">
        <f t="shared" si="71"/>
        <v>Industry381</v>
      </c>
      <c r="C533" s="179">
        <f>'Energy consumption (raw)'!B483</f>
        <v>381</v>
      </c>
      <c r="D533" s="179">
        <f>'Energy consumption (raw)'!C483</f>
        <v>0</v>
      </c>
      <c r="E533" s="179">
        <f>'Energy consumption (raw)'!D483</f>
        <v>0</v>
      </c>
      <c r="F533" s="179" t="str">
        <f>'Energy consumption (raw)'!E483</f>
        <v>Công nghiệp</v>
      </c>
      <c r="G533" s="179" t="str">
        <f>'Energy consumption (raw)'!F483</f>
        <v>Dệt</v>
      </c>
      <c r="H533" s="179" t="str">
        <f>'Energy consumption (raw)'!G483</f>
        <v>Industry</v>
      </c>
      <c r="I533" s="179" t="str">
        <f>'Energy consumption (raw)'!I483</f>
        <v>13 Manufacture of textiles</v>
      </c>
      <c r="J533" s="179" t="str">
        <f>INDEX(Sector!$E$6:$E$46,MATCH('Energy consumption (toe)'!I533,Sector!$B$6:$B$46,FALSE))</f>
        <v>Manufacture of textiles</v>
      </c>
      <c r="K533" s="179">
        <f>IFERROR('Energy consumption (raw)'!J483*Lists!$H$84,)</f>
        <v>0</v>
      </c>
      <c r="L533" s="179">
        <f>'Energy consumption (raw)'!K483*Lists!$H$84</f>
        <v>1572.6401042</v>
      </c>
      <c r="M533" s="179">
        <f>'Energy consumption (raw)'!L483*Lists!$H$84</f>
        <v>0</v>
      </c>
      <c r="N533" s="179">
        <f>'Energy consumption (raw)'!M483*Lists!$H$84</f>
        <v>0</v>
      </c>
      <c r="O533" s="178">
        <f t="shared" si="72"/>
        <v>1572.6401042</v>
      </c>
      <c r="P533">
        <f>'Energy consumption (raw)'!N483*Lists!$H$85</f>
        <v>0</v>
      </c>
      <c r="Q533">
        <f>'Energy consumption (raw)'!O483*Lists!$H$86</f>
        <v>0</v>
      </c>
      <c r="R533">
        <f>'Energy consumption (raw)'!P483*Lists!$H$87</f>
        <v>0</v>
      </c>
      <c r="S533">
        <f>'Energy consumption (raw)'!Q483*Lists!$H$88</f>
        <v>0</v>
      </c>
      <c r="T533">
        <f>'Energy consumption (raw)'!R483*Lists!$H$89</f>
        <v>0</v>
      </c>
      <c r="U533">
        <f>'Energy consumption (raw)'!S483*Lists!$H$90</f>
        <v>0</v>
      </c>
      <c r="V533">
        <f>'Energy consumption (raw)'!T483*Lists!$H$91</f>
        <v>0</v>
      </c>
      <c r="W533">
        <f>'Energy consumption (raw)'!U483*Lists!$H$92</f>
        <v>0</v>
      </c>
      <c r="X533">
        <f>'Energy consumption (raw)'!V483*Lists!$H$93</f>
        <v>0</v>
      </c>
      <c r="Y533">
        <f>'Energy consumption (raw)'!W483*Lists!$H$94</f>
        <v>0</v>
      </c>
      <c r="Z533">
        <f>'Energy consumption (raw)'!X483*Lists!$H$96*1000000</f>
        <v>0</v>
      </c>
      <c r="AA533">
        <f>'Energy consumption (raw)'!Y483*Lists!$H$97</f>
        <v>0</v>
      </c>
      <c r="AB533">
        <f>'Energy consumption (raw)'!Z483*Lists!$H$96</f>
        <v>0</v>
      </c>
      <c r="AC533">
        <f>'Energy consumption (raw)'!AA483*Lists!$H$98</f>
        <v>0</v>
      </c>
      <c r="AD533">
        <f>'Energy consumption (raw)'!AB483*Lists!$H$99</f>
        <v>0</v>
      </c>
      <c r="AE533">
        <f>'Energy consumption (raw)'!AC483*Lists!$H$101</f>
        <v>0</v>
      </c>
      <c r="AF533">
        <f>'Energy consumption (raw)'!AD483*Lists!$H$101</f>
        <v>0</v>
      </c>
      <c r="AG533">
        <f>'Energy consumption (raw)'!AE483*Lists!$H$101</f>
        <v>0</v>
      </c>
      <c r="AH533">
        <f>'Energy consumption (raw)'!AF483*Lists!$H$100</f>
        <v>0</v>
      </c>
      <c r="AI533" s="167">
        <f t="shared" si="73"/>
        <v>1572.6401042</v>
      </c>
      <c r="AJ533" s="179">
        <f>'Energy consumption (raw)'!AG483</f>
        <v>1572.6401042</v>
      </c>
      <c r="AK533" s="179">
        <f>'Energy consumption (raw)'!AH483</f>
        <v>0</v>
      </c>
      <c r="AL533">
        <f>IF(ROUND(AI533,-3)=ROUND('Energy consumption (raw)'!AG483,-3),1,0)</f>
        <v>1</v>
      </c>
      <c r="AM533" s="179" t="str">
        <f>'Energy consumption (raw)'!AJ483</f>
        <v>4. Quang Ninh</v>
      </c>
      <c r="AN533">
        <f>VLOOKUP(AM533,Lists!$F$9:$G$71,2,FALSE)</f>
        <v>1</v>
      </c>
    </row>
    <row r="534" spans="2:40" x14ac:dyDescent="0.25">
      <c r="B534" s="65" t="str">
        <f t="shared" si="71"/>
        <v>Industry382</v>
      </c>
      <c r="C534" s="179">
        <f>'Energy consumption (raw)'!B484</f>
        <v>382</v>
      </c>
      <c r="D534" s="179">
        <f>'Energy consumption (raw)'!C484</f>
        <v>0</v>
      </c>
      <c r="E534" s="179">
        <f>'Energy consumption (raw)'!D484</f>
        <v>0</v>
      </c>
      <c r="F534" s="179" t="str">
        <f>'Energy consumption (raw)'!E484</f>
        <v>Công nghiệp</v>
      </c>
      <c r="G534" s="179" t="str">
        <f>'Energy consumption (raw)'!F484</f>
        <v>Dệt may, nhuộm</v>
      </c>
      <c r="H534" s="179" t="str">
        <f>'Energy consumption (raw)'!G484</f>
        <v>Industry</v>
      </c>
      <c r="I534" s="179" t="str">
        <f>'Energy consumption (raw)'!I484</f>
        <v>13 Manufacture of textiles</v>
      </c>
      <c r="J534" s="179" t="str">
        <f>INDEX(Sector!$E$6:$E$46,MATCH('Energy consumption (toe)'!I534,Sector!$B$6:$B$46,FALSE))</f>
        <v>Manufacture of textiles</v>
      </c>
      <c r="K534" s="179">
        <f>IFERROR('Energy consumption (raw)'!J484*Lists!$H$84,)</f>
        <v>0</v>
      </c>
      <c r="L534" s="179">
        <f>'Energy consumption (raw)'!K484*Lists!$H$84</f>
        <v>2633.8000878000003</v>
      </c>
      <c r="M534" s="179">
        <f>'Energy consumption (raw)'!L484*Lists!$H$84</f>
        <v>0</v>
      </c>
      <c r="N534" s="179">
        <f>'Energy consumption (raw)'!M484*Lists!$H$84</f>
        <v>0</v>
      </c>
      <c r="O534" s="178">
        <f t="shared" si="72"/>
        <v>2633.8000878000003</v>
      </c>
      <c r="P534">
        <f>'Energy consumption (raw)'!N484*Lists!$H$85</f>
        <v>0</v>
      </c>
      <c r="Q534">
        <f>'Energy consumption (raw)'!O484*Lists!$H$86</f>
        <v>0</v>
      </c>
      <c r="R534">
        <f>'Energy consumption (raw)'!P484*Lists!$H$87</f>
        <v>0</v>
      </c>
      <c r="S534">
        <f>'Energy consumption (raw)'!Q484*Lists!$H$88</f>
        <v>0</v>
      </c>
      <c r="T534">
        <f>'Energy consumption (raw)'!R484*Lists!$H$89</f>
        <v>0</v>
      </c>
      <c r="U534">
        <f>'Energy consumption (raw)'!S484*Lists!$H$90</f>
        <v>0</v>
      </c>
      <c r="V534">
        <f>'Energy consumption (raw)'!T484*Lists!$H$91</f>
        <v>0</v>
      </c>
      <c r="W534">
        <f>'Energy consumption (raw)'!U484*Lists!$H$92</f>
        <v>0</v>
      </c>
      <c r="X534">
        <f>'Energy consumption (raw)'!V484*Lists!$H$93</f>
        <v>0</v>
      </c>
      <c r="Y534">
        <f>'Energy consumption (raw)'!W484*Lists!$H$94</f>
        <v>0</v>
      </c>
      <c r="Z534">
        <f>'Energy consumption (raw)'!X484*Lists!$H$96*1000000</f>
        <v>0</v>
      </c>
      <c r="AA534">
        <f>'Energy consumption (raw)'!Y484*Lists!$H$97</f>
        <v>0</v>
      </c>
      <c r="AB534">
        <f>'Energy consumption (raw)'!Z484*Lists!$H$96</f>
        <v>0</v>
      </c>
      <c r="AC534">
        <f>'Energy consumption (raw)'!AA484*Lists!$H$98</f>
        <v>0</v>
      </c>
      <c r="AD534">
        <f>'Energy consumption (raw)'!AB484*Lists!$H$99</f>
        <v>0</v>
      </c>
      <c r="AE534">
        <f>'Energy consumption (raw)'!AC484*Lists!$H$101</f>
        <v>0</v>
      </c>
      <c r="AF534">
        <f>'Energy consumption (raw)'!AD484*Lists!$H$101</f>
        <v>0</v>
      </c>
      <c r="AG534">
        <f>'Energy consumption (raw)'!AE484*Lists!$H$101</f>
        <v>0</v>
      </c>
      <c r="AH534">
        <f>'Energy consumption (raw)'!AF484*Lists!$H$100</f>
        <v>0</v>
      </c>
      <c r="AI534" s="167">
        <f t="shared" si="73"/>
        <v>2633.8000878000003</v>
      </c>
      <c r="AJ534" s="179">
        <f>'Energy consumption (raw)'!AG484</f>
        <v>2633.8000878000003</v>
      </c>
      <c r="AK534" s="179">
        <f>'Energy consumption (raw)'!AH484</f>
        <v>0</v>
      </c>
      <c r="AL534">
        <f>IF(ROUND(AI534,-3)=ROUND('Energy consumption (raw)'!AG484,-3),1,0)</f>
        <v>1</v>
      </c>
      <c r="AM534" s="179" t="str">
        <f>'Energy consumption (raw)'!AJ484</f>
        <v>4. Quang Ninh</v>
      </c>
      <c r="AN534">
        <f>VLOOKUP(AM534,Lists!$F$9:$G$71,2,FALSE)</f>
        <v>1</v>
      </c>
    </row>
    <row r="535" spans="2:40" x14ac:dyDescent="0.25">
      <c r="B535" s="65" t="str">
        <f t="shared" si="71"/>
        <v>Industry383</v>
      </c>
      <c r="C535" s="179">
        <f>'Energy consumption (raw)'!B485</f>
        <v>383</v>
      </c>
      <c r="D535" s="179">
        <f>'Energy consumption (raw)'!C485</f>
        <v>0</v>
      </c>
      <c r="E535" s="179">
        <f>'Energy consumption (raw)'!D485</f>
        <v>0</v>
      </c>
      <c r="F535" s="179" t="str">
        <f>'Energy consumption (raw)'!E485</f>
        <v>Công nghiệp</v>
      </c>
      <c r="G535" s="179" t="str">
        <f>'Energy consumption (raw)'!F485</f>
        <v>Khai thác thu gom than cứng</v>
      </c>
      <c r="H535" s="179" t="str">
        <f>'Energy consumption (raw)'!G485</f>
        <v>Industry</v>
      </c>
      <c r="I535" s="179" t="str">
        <f>'Energy consumption (raw)'!I485</f>
        <v>05 Mining of coal and lignite</v>
      </c>
      <c r="J535" s="179" t="str">
        <f>INDEX(Sector!$E$6:$E$46,MATCH('Energy consumption (toe)'!I535,Sector!$B$6:$B$46,FALSE))</f>
        <v>Mining of coal and lignite</v>
      </c>
      <c r="K535" s="179">
        <f>IFERROR('Energy consumption (raw)'!J485*Lists!$H$84,)</f>
        <v>0</v>
      </c>
      <c r="L535" s="179">
        <f>'Energy consumption (raw)'!K485*Lists!$H$84</f>
        <v>0</v>
      </c>
      <c r="M535" s="179">
        <f>'Energy consumption (raw)'!L485*Lists!$H$84</f>
        <v>0</v>
      </c>
      <c r="N535" s="179">
        <f>'Energy consumption (raw)'!M485*Lists!$H$84</f>
        <v>0</v>
      </c>
      <c r="O535" s="178">
        <f t="shared" si="72"/>
        <v>0</v>
      </c>
      <c r="P535">
        <f>'Energy consumption (raw)'!N485*Lists!$H$85</f>
        <v>0</v>
      </c>
      <c r="Q535">
        <f>'Energy consumption (raw)'!O485*Lists!$H$86</f>
        <v>0</v>
      </c>
      <c r="R535">
        <f>'Energy consumption (raw)'!P485*Lists!$H$87</f>
        <v>0</v>
      </c>
      <c r="S535">
        <f>'Energy consumption (raw)'!Q485*Lists!$H$88</f>
        <v>0</v>
      </c>
      <c r="T535">
        <f>'Energy consumption (raw)'!R485*Lists!$H$89</f>
        <v>0</v>
      </c>
      <c r="U535">
        <f>'Energy consumption (raw)'!S485*Lists!$H$90</f>
        <v>31226.800000000003</v>
      </c>
      <c r="V535">
        <f>'Energy consumption (raw)'!T485*Lists!$H$91</f>
        <v>0</v>
      </c>
      <c r="W535">
        <f>'Energy consumption (raw)'!U485*Lists!$H$92</f>
        <v>0</v>
      </c>
      <c r="X535">
        <f>'Energy consumption (raw)'!V485*Lists!$H$93</f>
        <v>0</v>
      </c>
      <c r="Y535">
        <f>'Energy consumption (raw)'!W485*Lists!$H$94</f>
        <v>0</v>
      </c>
      <c r="Z535">
        <f>'Energy consumption (raw)'!X485*Lists!$H$96*1000000</f>
        <v>0</v>
      </c>
      <c r="AA535">
        <f>'Energy consumption (raw)'!Y485*Lists!$H$97</f>
        <v>0</v>
      </c>
      <c r="AB535">
        <f>'Energy consumption (raw)'!Z485*Lists!$H$96</f>
        <v>0</v>
      </c>
      <c r="AC535">
        <f>'Energy consumption (raw)'!AA485*Lists!$H$98</f>
        <v>0</v>
      </c>
      <c r="AD535">
        <f>'Energy consumption (raw)'!AB485*Lists!$H$99</f>
        <v>0</v>
      </c>
      <c r="AE535">
        <f>'Energy consumption (raw)'!AC485*Lists!$H$101</f>
        <v>0</v>
      </c>
      <c r="AF535">
        <f>'Energy consumption (raw)'!AD485*Lists!$H$101</f>
        <v>0</v>
      </c>
      <c r="AG535">
        <f>'Energy consumption (raw)'!AE485*Lists!$H$101</f>
        <v>0</v>
      </c>
      <c r="AH535">
        <f>'Energy consumption (raw)'!AF485*Lists!$H$100</f>
        <v>0</v>
      </c>
      <c r="AI535" s="167">
        <f t="shared" si="73"/>
        <v>31226.800000000003</v>
      </c>
      <c r="AJ535" s="179">
        <f>'Energy consumption (raw)'!AG485</f>
        <v>31226.799999999999</v>
      </c>
      <c r="AK535" s="179">
        <f>'Energy consumption (raw)'!AH485</f>
        <v>0</v>
      </c>
      <c r="AL535">
        <f>IF(ROUND(AI535,-3)=ROUND('Energy consumption (raw)'!AG485,-3),1,0)</f>
        <v>1</v>
      </c>
      <c r="AM535" s="179" t="str">
        <f>'Energy consumption (raw)'!AJ485</f>
        <v>4. Quang Ninh</v>
      </c>
      <c r="AN535">
        <f>VLOOKUP(AM535,Lists!$F$9:$G$71,2,FALSE)</f>
        <v>1</v>
      </c>
    </row>
    <row r="536" spans="2:40" x14ac:dyDescent="0.25">
      <c r="B536" s="65" t="str">
        <f t="shared" si="71"/>
        <v>Industry384</v>
      </c>
      <c r="C536" s="179">
        <f>'Energy consumption (raw)'!B486</f>
        <v>384</v>
      </c>
      <c r="D536" s="179">
        <f>'Energy consumption (raw)'!C486</f>
        <v>0</v>
      </c>
      <c r="E536" s="179">
        <f>'Energy consumption (raw)'!D486</f>
        <v>0</v>
      </c>
      <c r="F536" s="179" t="str">
        <f>'Energy consumption (raw)'!E486</f>
        <v>Công nghiệp</v>
      </c>
      <c r="G536" s="179" t="str">
        <f>'Energy consumption (raw)'!F486</f>
        <v>Vận tải hàng hóa bằng đường bộ</v>
      </c>
      <c r="H536" s="179" t="str">
        <f>'Energy consumption (raw)'!G486</f>
        <v>Industry</v>
      </c>
      <c r="I536" s="179" t="str">
        <f>'Energy consumption (raw)'!I486</f>
        <v>Transport</v>
      </c>
      <c r="J536" s="179" t="str">
        <f>INDEX(Sector!$E$6:$E$46,MATCH('Energy consumption (toe)'!I536,Sector!$B$6:$B$46,FALSE))</f>
        <v>Transport</v>
      </c>
      <c r="K536" s="179">
        <f>IFERROR('Energy consumption (raw)'!J486*Lists!$H$84,)</f>
        <v>0</v>
      </c>
      <c r="L536" s="179">
        <f>'Energy consumption (raw)'!K486*Lists!$H$84</f>
        <v>0</v>
      </c>
      <c r="M536" s="179">
        <f>'Energy consumption (raw)'!L486*Lists!$H$84</f>
        <v>0</v>
      </c>
      <c r="N536" s="179">
        <f>'Energy consumption (raw)'!M486*Lists!$H$84</f>
        <v>0</v>
      </c>
      <c r="O536" s="178">
        <f t="shared" si="72"/>
        <v>0</v>
      </c>
      <c r="P536">
        <f>'Energy consumption (raw)'!N486*Lists!$H$85</f>
        <v>0</v>
      </c>
      <c r="Q536">
        <f>'Energy consumption (raw)'!O486*Lists!$H$86</f>
        <v>0</v>
      </c>
      <c r="R536">
        <f>'Energy consumption (raw)'!P486*Lists!$H$87</f>
        <v>0</v>
      </c>
      <c r="S536">
        <f>'Energy consumption (raw)'!Q486*Lists!$H$88</f>
        <v>0</v>
      </c>
      <c r="T536">
        <f>'Energy consumption (raw)'!R486*Lists!$H$89</f>
        <v>0</v>
      </c>
      <c r="U536">
        <f>'Energy consumption (raw)'!S486*Lists!$H$90</f>
        <v>1293.6000000000001</v>
      </c>
      <c r="V536">
        <f>'Energy consumption (raw)'!T486*Lists!$H$91</f>
        <v>0</v>
      </c>
      <c r="W536">
        <f>'Energy consumption (raw)'!U486*Lists!$H$92</f>
        <v>0</v>
      </c>
      <c r="X536">
        <f>'Energy consumption (raw)'!V486*Lists!$H$93</f>
        <v>0</v>
      </c>
      <c r="Y536">
        <f>'Energy consumption (raw)'!W486*Lists!$H$94</f>
        <v>0</v>
      </c>
      <c r="Z536">
        <f>'Energy consumption (raw)'!X486*Lists!$H$96*1000000</f>
        <v>0</v>
      </c>
      <c r="AA536">
        <f>'Energy consumption (raw)'!Y486*Lists!$H$97</f>
        <v>0</v>
      </c>
      <c r="AB536">
        <f>'Energy consumption (raw)'!Z486*Lists!$H$96</f>
        <v>0</v>
      </c>
      <c r="AC536">
        <f>'Energy consumption (raw)'!AA486*Lists!$H$98</f>
        <v>0</v>
      </c>
      <c r="AD536">
        <f>'Energy consumption (raw)'!AB486*Lists!$H$99</f>
        <v>0</v>
      </c>
      <c r="AE536">
        <f>'Energy consumption (raw)'!AC486*Lists!$H$101</f>
        <v>0</v>
      </c>
      <c r="AF536">
        <f>'Energy consumption (raw)'!AD486*Lists!$H$101</f>
        <v>0</v>
      </c>
      <c r="AG536">
        <f>'Energy consumption (raw)'!AE486*Lists!$H$101</f>
        <v>0</v>
      </c>
      <c r="AH536">
        <f>'Energy consumption (raw)'!AF486*Lists!$H$100</f>
        <v>0</v>
      </c>
      <c r="AI536" s="167">
        <f t="shared" si="73"/>
        <v>1293.6000000000001</v>
      </c>
      <c r="AJ536" s="179">
        <f>'Energy consumption (raw)'!AG486</f>
        <v>1293.5999999999999</v>
      </c>
      <c r="AK536" s="179">
        <f>'Energy consumption (raw)'!AH486</f>
        <v>0</v>
      </c>
      <c r="AL536">
        <f>IF(ROUND(AI536,-3)=ROUND('Energy consumption (raw)'!AG486,-3),1,0)</f>
        <v>1</v>
      </c>
      <c r="AM536" s="179" t="str">
        <f>'Energy consumption (raw)'!AJ486</f>
        <v>4. Quang Ninh</v>
      </c>
      <c r="AN536">
        <f>VLOOKUP(AM536,Lists!$F$9:$G$71,2,FALSE)</f>
        <v>1</v>
      </c>
    </row>
    <row r="537" spans="2:40" x14ac:dyDescent="0.25">
      <c r="B537" s="65" t="str">
        <f t="shared" si="71"/>
        <v>Industry385</v>
      </c>
      <c r="C537" s="179">
        <f>'Energy consumption (raw)'!B487</f>
        <v>385</v>
      </c>
      <c r="D537" s="179">
        <f>'Energy consumption (raw)'!C487</f>
        <v>0</v>
      </c>
      <c r="E537" s="179">
        <f>'Energy consumption (raw)'!D487</f>
        <v>0</v>
      </c>
      <c r="F537" s="179" t="str">
        <f>'Energy consumption (raw)'!E487</f>
        <v>Công nghiệp</v>
      </c>
      <c r="G537" s="179" t="str">
        <f>'Energy consumption (raw)'!F487</f>
        <v>Sản xuất công nghiệp</v>
      </c>
      <c r="H537" s="179" t="str">
        <f>'Energy consumption (raw)'!G487</f>
        <v>Industry</v>
      </c>
      <c r="I537" s="179" t="str">
        <f>'Energy consumption (raw)'!I487</f>
        <v>32 Other manufacturing</v>
      </c>
      <c r="J537" s="179" t="str">
        <f>INDEX(Sector!$E$6:$E$46,MATCH('Energy consumption (toe)'!I537,Sector!$B$6:$B$46,FALSE))</f>
        <v>Other manufacturing</v>
      </c>
      <c r="K537" s="179">
        <f>IFERROR('Energy consumption (raw)'!J487*Lists!$H$84,)</f>
        <v>0</v>
      </c>
      <c r="L537" s="179">
        <f>'Energy consumption (raw)'!K487*Lists!$H$84</f>
        <v>0</v>
      </c>
      <c r="M537" s="179">
        <f>'Energy consumption (raw)'!L487*Lists!$H$84</f>
        <v>0</v>
      </c>
      <c r="N537" s="179">
        <f>'Energy consumption (raw)'!M487*Lists!$H$84</f>
        <v>0</v>
      </c>
      <c r="O537" s="178">
        <f t="shared" si="72"/>
        <v>0</v>
      </c>
      <c r="P537">
        <f>'Energy consumption (raw)'!N487*Lists!$H$85</f>
        <v>0</v>
      </c>
      <c r="Q537">
        <f>'Energy consumption (raw)'!O487*Lists!$H$86</f>
        <v>0</v>
      </c>
      <c r="R537">
        <f>'Energy consumption (raw)'!P487*Lists!$H$87</f>
        <v>0</v>
      </c>
      <c r="S537">
        <f>'Energy consumption (raw)'!Q487*Lists!$H$88</f>
        <v>0</v>
      </c>
      <c r="T537">
        <f>'Energy consumption (raw)'!R487*Lists!$H$89</f>
        <v>0</v>
      </c>
      <c r="U537">
        <f>'Energy consumption (raw)'!S487*Lists!$H$90</f>
        <v>1043.68</v>
      </c>
      <c r="V537">
        <f>'Energy consumption (raw)'!T487*Lists!$H$91</f>
        <v>0</v>
      </c>
      <c r="W537">
        <f>'Energy consumption (raw)'!U487*Lists!$H$92</f>
        <v>0</v>
      </c>
      <c r="X537">
        <f>'Energy consumption (raw)'!V487*Lists!$H$93</f>
        <v>0</v>
      </c>
      <c r="Y537">
        <f>'Energy consumption (raw)'!W487*Lists!$H$94</f>
        <v>0</v>
      </c>
      <c r="Z537">
        <f>'Energy consumption (raw)'!X487*Lists!$H$96*1000000</f>
        <v>0</v>
      </c>
      <c r="AA537">
        <f>'Energy consumption (raw)'!Y487*Lists!$H$97</f>
        <v>0</v>
      </c>
      <c r="AB537">
        <f>'Energy consumption (raw)'!Z487*Lists!$H$96</f>
        <v>0</v>
      </c>
      <c r="AC537">
        <f>'Energy consumption (raw)'!AA487*Lists!$H$98</f>
        <v>0</v>
      </c>
      <c r="AD537">
        <f>'Energy consumption (raw)'!AB487*Lists!$H$99</f>
        <v>0</v>
      </c>
      <c r="AE537">
        <f>'Energy consumption (raw)'!AC487*Lists!$H$101</f>
        <v>0</v>
      </c>
      <c r="AF537">
        <f>'Energy consumption (raw)'!AD487*Lists!$H$101</f>
        <v>0</v>
      </c>
      <c r="AG537">
        <f>'Energy consumption (raw)'!AE487*Lists!$H$101</f>
        <v>0</v>
      </c>
      <c r="AH537">
        <f>'Energy consumption (raw)'!AF487*Lists!$H$100</f>
        <v>0</v>
      </c>
      <c r="AI537" s="167">
        <f t="shared" si="73"/>
        <v>1043.68</v>
      </c>
      <c r="AJ537" s="179">
        <f>'Energy consumption (raw)'!AG487</f>
        <v>1043.68</v>
      </c>
      <c r="AK537" s="179">
        <f>'Energy consumption (raw)'!AH487</f>
        <v>0</v>
      </c>
      <c r="AL537">
        <f>IF(ROUND(AI537,-3)=ROUND('Energy consumption (raw)'!AG487,-3),1,0)</f>
        <v>1</v>
      </c>
      <c r="AM537" s="179" t="str">
        <f>'Energy consumption (raw)'!AJ487</f>
        <v>4. Quang Ninh</v>
      </c>
      <c r="AN537">
        <f>VLOOKUP(AM537,Lists!$F$9:$G$71,2,FALSE)</f>
        <v>1</v>
      </c>
    </row>
    <row r="538" spans="2:40" x14ac:dyDescent="0.25">
      <c r="B538" s="65" t="str">
        <f t="shared" si="71"/>
        <v>Industry386</v>
      </c>
      <c r="C538" s="179">
        <f>'Energy consumption (raw)'!B488</f>
        <v>386</v>
      </c>
      <c r="D538" s="179">
        <f>'Energy consumption (raw)'!C488</f>
        <v>0</v>
      </c>
      <c r="E538" s="179">
        <f>'Energy consumption (raw)'!D488</f>
        <v>0</v>
      </c>
      <c r="F538" s="179" t="str">
        <f>'Energy consumption (raw)'!E488</f>
        <v>Công nghiệp</v>
      </c>
      <c r="G538" s="179" t="str">
        <f>'Energy consumption (raw)'!F488</f>
        <v>Sản xuất xi măng</v>
      </c>
      <c r="H538" s="179" t="str">
        <f>'Energy consumption (raw)'!G488</f>
        <v>Industry</v>
      </c>
      <c r="I538" s="179" t="str">
        <f>'Energy consumption (raw)'!I488</f>
        <v>23 Manufacture of other non-metallic mineral products</v>
      </c>
      <c r="J538" s="179" t="str">
        <f>INDEX(Sector!$E$6:$E$46,MATCH('Energy consumption (toe)'!I538,Sector!$B$6:$B$46,FALSE))</f>
        <v>Manufacture of other non-metallic mineral products</v>
      </c>
      <c r="K538" s="179">
        <f>IFERROR('Energy consumption (raw)'!J488*Lists!$H$84,)</f>
        <v>0</v>
      </c>
      <c r="L538" s="179">
        <f>'Energy consumption (raw)'!K488*Lists!$H$84</f>
        <v>15552.681924100001</v>
      </c>
      <c r="M538" s="179">
        <f>'Energy consumption (raw)'!L488*Lists!$H$84</f>
        <v>0</v>
      </c>
      <c r="N538" s="179">
        <f>'Energy consumption (raw)'!M488*Lists!$H$84</f>
        <v>0</v>
      </c>
      <c r="O538" s="178">
        <f t="shared" si="72"/>
        <v>15552.681924100001</v>
      </c>
      <c r="P538">
        <f>'Energy consumption (raw)'!N488*Lists!$H$85</f>
        <v>9904.2999999999993</v>
      </c>
      <c r="Q538">
        <f>'Energy consumption (raw)'!O488*Lists!$H$86</f>
        <v>0</v>
      </c>
      <c r="R538">
        <f>'Energy consumption (raw)'!P488*Lists!$H$87</f>
        <v>0</v>
      </c>
      <c r="S538">
        <f>'Energy consumption (raw)'!Q488*Lists!$H$88</f>
        <v>0</v>
      </c>
      <c r="T538">
        <f>'Energy consumption (raw)'!R488*Lists!$H$89</f>
        <v>0</v>
      </c>
      <c r="U538">
        <f>'Energy consumption (raw)'!S488*Lists!$H$90</f>
        <v>671.74976000000004</v>
      </c>
      <c r="V538">
        <f>'Energy consumption (raw)'!T488*Lists!$H$91</f>
        <v>0</v>
      </c>
      <c r="W538">
        <f>'Energy consumption (raw)'!U488*Lists!$H$92</f>
        <v>0</v>
      </c>
      <c r="X538">
        <f>'Energy consumption (raw)'!V488*Lists!$H$93</f>
        <v>0</v>
      </c>
      <c r="Y538">
        <f>'Energy consumption (raw)'!W488*Lists!$H$94</f>
        <v>0</v>
      </c>
      <c r="Z538">
        <f>'Energy consumption (raw)'!X488*Lists!$H$96*1000000</f>
        <v>0</v>
      </c>
      <c r="AA538">
        <f>'Energy consumption (raw)'!Y488*Lists!$H$97</f>
        <v>0</v>
      </c>
      <c r="AB538">
        <f>'Energy consumption (raw)'!Z488*Lists!$H$96</f>
        <v>0</v>
      </c>
      <c r="AC538">
        <f>'Energy consumption (raw)'!AA488*Lists!$H$98</f>
        <v>0</v>
      </c>
      <c r="AD538">
        <f>'Energy consumption (raw)'!AB488*Lists!$H$99</f>
        <v>0</v>
      </c>
      <c r="AE538">
        <f>'Energy consumption (raw)'!AC488*Lists!$H$101</f>
        <v>0</v>
      </c>
      <c r="AF538">
        <f>'Energy consumption (raw)'!AD488*Lists!$H$101</f>
        <v>0</v>
      </c>
      <c r="AG538">
        <f>'Energy consumption (raw)'!AE488*Lists!$H$101</f>
        <v>0</v>
      </c>
      <c r="AH538">
        <f>'Energy consumption (raw)'!AF488*Lists!$H$100</f>
        <v>0</v>
      </c>
      <c r="AI538" s="167">
        <f t="shared" si="73"/>
        <v>26128.731684099999</v>
      </c>
      <c r="AJ538" s="179">
        <f>'Energy consumption (raw)'!AG488</f>
        <v>26128.731684099999</v>
      </c>
      <c r="AK538" s="179">
        <f>'Energy consumption (raw)'!AH488</f>
        <v>0</v>
      </c>
      <c r="AL538">
        <f>IF(ROUND(AI538,-3)=ROUND('Energy consumption (raw)'!AG488,-3),1,0)</f>
        <v>1</v>
      </c>
      <c r="AM538" s="179" t="str">
        <f>'Energy consumption (raw)'!AJ488</f>
        <v>4. Quang Ninh</v>
      </c>
      <c r="AN538">
        <f>VLOOKUP(AM538,Lists!$F$9:$G$71,2,FALSE)</f>
        <v>1</v>
      </c>
    </row>
    <row r="539" spans="2:40" x14ac:dyDescent="0.25">
      <c r="B539" s="65" t="str">
        <f t="shared" si="71"/>
        <v>Industry387</v>
      </c>
      <c r="C539" s="179">
        <f>'Energy consumption (raw)'!B489</f>
        <v>387</v>
      </c>
      <c r="D539" s="179">
        <f>'Energy consumption (raw)'!C489</f>
        <v>0</v>
      </c>
      <c r="E539" s="179">
        <f>'Energy consumption (raw)'!D489</f>
        <v>0</v>
      </c>
      <c r="F539" s="179" t="str">
        <f>'Energy consumption (raw)'!E489</f>
        <v>Công nghiệp</v>
      </c>
      <c r="G539" s="179" t="str">
        <f>'Energy consumption (raw)'!F489</f>
        <v>Buôn bán máy móc thiết bị</v>
      </c>
      <c r="H539" s="179" t="str">
        <f>'Energy consumption (raw)'!G489</f>
        <v>Industry</v>
      </c>
      <c r="I539" s="179" t="str">
        <f>'Energy consumption (raw)'!I489</f>
        <v>47 Retail</v>
      </c>
      <c r="J539" s="179" t="str">
        <f>INDEX(Sector!$E$6:$E$46,MATCH('Energy consumption (toe)'!I539,Sector!$B$6:$B$46,FALSE))</f>
        <v>Retail</v>
      </c>
      <c r="K539" s="179">
        <f>IFERROR('Energy consumption (raw)'!J489*Lists!$H$84,)</f>
        <v>0</v>
      </c>
      <c r="L539" s="179">
        <f>'Energy consumption (raw)'!K489*Lists!$H$84</f>
        <v>89.286620800000009</v>
      </c>
      <c r="M539" s="179">
        <f>'Energy consumption (raw)'!L489*Lists!$H$84</f>
        <v>0</v>
      </c>
      <c r="N539" s="179">
        <f>'Energy consumption (raw)'!M489*Lists!$H$84</f>
        <v>0</v>
      </c>
      <c r="O539" s="178">
        <f t="shared" si="72"/>
        <v>89.286620800000009</v>
      </c>
      <c r="P539">
        <f>'Energy consumption (raw)'!N489*Lists!$H$85</f>
        <v>0</v>
      </c>
      <c r="Q539">
        <f>'Energy consumption (raw)'!O489*Lists!$H$86</f>
        <v>0</v>
      </c>
      <c r="R539">
        <f>'Energy consumption (raw)'!P489*Lists!$H$87</f>
        <v>0</v>
      </c>
      <c r="S539">
        <f>'Energy consumption (raw)'!Q489*Lists!$H$88</f>
        <v>0</v>
      </c>
      <c r="T539">
        <f>'Energy consumption (raw)'!R489*Lists!$H$89</f>
        <v>0</v>
      </c>
      <c r="U539">
        <f>'Energy consumption (raw)'!S489*Lists!$H$90</f>
        <v>30679.704000000002</v>
      </c>
      <c r="V539">
        <f>'Energy consumption (raw)'!T489*Lists!$H$91</f>
        <v>0</v>
      </c>
      <c r="W539">
        <f>'Energy consumption (raw)'!U489*Lists!$H$92</f>
        <v>0</v>
      </c>
      <c r="X539">
        <f>'Energy consumption (raw)'!V489*Lists!$H$93</f>
        <v>0</v>
      </c>
      <c r="Y539">
        <f>'Energy consumption (raw)'!W489*Lists!$H$94</f>
        <v>0</v>
      </c>
      <c r="Z539">
        <f>'Energy consumption (raw)'!X489*Lists!$H$96*1000000</f>
        <v>0</v>
      </c>
      <c r="AA539">
        <f>'Energy consumption (raw)'!Y489*Lists!$H$97</f>
        <v>0</v>
      </c>
      <c r="AB539">
        <f>'Energy consumption (raw)'!Z489*Lists!$H$96</f>
        <v>0</v>
      </c>
      <c r="AC539">
        <f>'Energy consumption (raw)'!AA489*Lists!$H$98</f>
        <v>0</v>
      </c>
      <c r="AD539">
        <f>'Energy consumption (raw)'!AB489*Lists!$H$99</f>
        <v>0</v>
      </c>
      <c r="AE539">
        <f>'Energy consumption (raw)'!AC489*Lists!$H$101</f>
        <v>0</v>
      </c>
      <c r="AF539">
        <f>'Energy consumption (raw)'!AD489*Lists!$H$101</f>
        <v>0</v>
      </c>
      <c r="AG539">
        <f>'Energy consumption (raw)'!AE489*Lists!$H$101</f>
        <v>0</v>
      </c>
      <c r="AH539">
        <f>'Energy consumption (raw)'!AF489*Lists!$H$100</f>
        <v>0</v>
      </c>
      <c r="AI539" s="167">
        <f t="shared" si="73"/>
        <v>30768.990620800003</v>
      </c>
      <c r="AJ539" s="179">
        <f>'Energy consumption (raw)'!AG489</f>
        <v>30768.990620800003</v>
      </c>
      <c r="AK539" s="179">
        <f>'Energy consumption (raw)'!AH489</f>
        <v>0</v>
      </c>
      <c r="AL539">
        <f>IF(ROUND(AI539,-3)=ROUND('Energy consumption (raw)'!AG489,-3),1,0)</f>
        <v>1</v>
      </c>
      <c r="AM539" s="179" t="str">
        <f>'Energy consumption (raw)'!AJ489</f>
        <v>4. Quang Ninh</v>
      </c>
      <c r="AN539">
        <f>VLOOKUP(AM539,Lists!$F$9:$G$71,2,FALSE)</f>
        <v>1</v>
      </c>
    </row>
    <row r="540" spans="2:40" x14ac:dyDescent="0.25">
      <c r="B540" s="65" t="str">
        <f t="shared" si="71"/>
        <v>Industry388</v>
      </c>
      <c r="C540" s="179">
        <f>'Energy consumption (raw)'!B490</f>
        <v>388</v>
      </c>
      <c r="D540" s="179">
        <f>'Energy consumption (raw)'!C490</f>
        <v>0</v>
      </c>
      <c r="E540" s="179">
        <f>'Energy consumption (raw)'!D490</f>
        <v>0</v>
      </c>
      <c r="F540" s="179" t="str">
        <f>'Energy consumption (raw)'!E490</f>
        <v>Công nghiệp</v>
      </c>
      <c r="G540" s="179" t="str">
        <f>'Energy consumption (raw)'!F490</f>
        <v>Vận chuyển, bốc xếp hàng hóa</v>
      </c>
      <c r="H540" s="179" t="str">
        <f>'Energy consumption (raw)'!G490</f>
        <v>Industry</v>
      </c>
      <c r="I540" s="179" t="str">
        <f>'Energy consumption (raw)'!I490</f>
        <v>Transport</v>
      </c>
      <c r="J540" s="179" t="str">
        <f>INDEX(Sector!$E$6:$E$46,MATCH('Energy consumption (toe)'!I540,Sector!$B$6:$B$46,FALSE))</f>
        <v>Transport</v>
      </c>
      <c r="K540" s="179">
        <f>IFERROR('Energy consumption (raw)'!J490*Lists!$H$84,)</f>
        <v>0</v>
      </c>
      <c r="L540" s="179">
        <f>'Energy consumption (raw)'!K490*Lists!$H$84</f>
        <v>138.87</v>
      </c>
      <c r="M540" s="179">
        <f>'Energy consumption (raw)'!L490*Lists!$H$84</f>
        <v>0</v>
      </c>
      <c r="N540" s="179">
        <f>'Energy consumption (raw)'!M490*Lists!$H$84</f>
        <v>0</v>
      </c>
      <c r="O540" s="178">
        <f t="shared" si="72"/>
        <v>138.87</v>
      </c>
      <c r="P540">
        <f>'Energy consumption (raw)'!N490*Lists!$H$85</f>
        <v>0</v>
      </c>
      <c r="Q540">
        <f>'Energy consumption (raw)'!O490*Lists!$H$86</f>
        <v>0</v>
      </c>
      <c r="R540">
        <f>'Energy consumption (raw)'!P490*Lists!$H$87</f>
        <v>0</v>
      </c>
      <c r="S540">
        <f>'Energy consumption (raw)'!Q490*Lists!$H$88</f>
        <v>0</v>
      </c>
      <c r="T540">
        <f>'Energy consumption (raw)'!R490*Lists!$H$89</f>
        <v>0</v>
      </c>
      <c r="U540">
        <f>'Energy consumption (raw)'!S490*Lists!$H$90</f>
        <v>1232</v>
      </c>
      <c r="V540">
        <f>'Energy consumption (raw)'!T490*Lists!$H$91</f>
        <v>0</v>
      </c>
      <c r="W540">
        <f>'Energy consumption (raw)'!U490*Lists!$H$92</f>
        <v>0</v>
      </c>
      <c r="X540">
        <f>'Energy consumption (raw)'!V490*Lists!$H$93</f>
        <v>0</v>
      </c>
      <c r="Y540">
        <f>'Energy consumption (raw)'!W490*Lists!$H$94</f>
        <v>0</v>
      </c>
      <c r="Z540">
        <f>'Energy consumption (raw)'!X490*Lists!$H$96*1000000</f>
        <v>0</v>
      </c>
      <c r="AA540">
        <f>'Energy consumption (raw)'!Y490*Lists!$H$97</f>
        <v>0</v>
      </c>
      <c r="AB540">
        <f>'Energy consumption (raw)'!Z490*Lists!$H$96</f>
        <v>0</v>
      </c>
      <c r="AC540">
        <f>'Energy consumption (raw)'!AA490*Lists!$H$98</f>
        <v>0</v>
      </c>
      <c r="AD540">
        <f>'Energy consumption (raw)'!AB490*Lists!$H$99</f>
        <v>0</v>
      </c>
      <c r="AE540">
        <f>'Energy consumption (raw)'!AC490*Lists!$H$101</f>
        <v>0</v>
      </c>
      <c r="AF540">
        <f>'Energy consumption (raw)'!AD490*Lists!$H$101</f>
        <v>0</v>
      </c>
      <c r="AG540">
        <f>'Energy consumption (raw)'!AE490*Lists!$H$101</f>
        <v>0</v>
      </c>
      <c r="AH540">
        <f>'Energy consumption (raw)'!AF490*Lists!$H$100</f>
        <v>0</v>
      </c>
      <c r="AI540" s="167">
        <f t="shared" si="73"/>
        <v>1370.87</v>
      </c>
      <c r="AJ540" s="179">
        <f>'Energy consumption (raw)'!AG490</f>
        <v>1370.87</v>
      </c>
      <c r="AK540" s="179">
        <f>'Energy consumption (raw)'!AH490</f>
        <v>0</v>
      </c>
      <c r="AL540">
        <f>IF(ROUND(AI540,-3)=ROUND('Energy consumption (raw)'!AG490,-3),1,0)</f>
        <v>1</v>
      </c>
      <c r="AM540" s="179" t="str">
        <f>'Energy consumption (raw)'!AJ490</f>
        <v>4. Quang Ninh</v>
      </c>
      <c r="AN540">
        <f>VLOOKUP(AM540,Lists!$F$9:$G$71,2,FALSE)</f>
        <v>1</v>
      </c>
    </row>
    <row r="541" spans="2:40" x14ac:dyDescent="0.25">
      <c r="B541" s="65" t="str">
        <f t="shared" si="71"/>
        <v>Industry389</v>
      </c>
      <c r="C541" s="179">
        <f>'Energy consumption (raw)'!B491</f>
        <v>389</v>
      </c>
      <c r="D541" s="179">
        <f>'Energy consumption (raw)'!C491</f>
        <v>0</v>
      </c>
      <c r="E541" s="179">
        <f>'Energy consumption (raw)'!D491</f>
        <v>0</v>
      </c>
      <c r="F541" s="179" t="str">
        <f>'Energy consumption (raw)'!E491</f>
        <v>Công nghiệp</v>
      </c>
      <c r="G541" s="179" t="str">
        <f>'Energy consumption (raw)'!F491</f>
        <v>Khai thác và thu gom than cứng</v>
      </c>
      <c r="H541" s="179" t="str">
        <f>'Energy consumption (raw)'!G491</f>
        <v>Industry</v>
      </c>
      <c r="I541" s="179" t="str">
        <f>'Energy consumption (raw)'!I491</f>
        <v>05 Mining of coal and lignite</v>
      </c>
      <c r="J541" s="179" t="str">
        <f>INDEX(Sector!$E$6:$E$46,MATCH('Energy consumption (toe)'!I541,Sector!$B$6:$B$46,FALSE))</f>
        <v>Mining of coal and lignite</v>
      </c>
      <c r="K541" s="179">
        <f>IFERROR('Energy consumption (raw)'!J491*Lists!$H$84,)</f>
        <v>0</v>
      </c>
      <c r="L541" s="179">
        <f>'Energy consumption (raw)'!K491*Lists!$H$84</f>
        <v>0</v>
      </c>
      <c r="M541" s="179">
        <f>'Energy consumption (raw)'!L491*Lists!$H$84</f>
        <v>0</v>
      </c>
      <c r="N541" s="179">
        <f>'Energy consumption (raw)'!M491*Lists!$H$84</f>
        <v>0</v>
      </c>
      <c r="O541" s="178">
        <f t="shared" si="72"/>
        <v>0</v>
      </c>
      <c r="P541">
        <f>'Energy consumption (raw)'!N491*Lists!$H$85</f>
        <v>0</v>
      </c>
      <c r="Q541">
        <f>'Energy consumption (raw)'!O491*Lists!$H$86</f>
        <v>0</v>
      </c>
      <c r="R541">
        <f>'Energy consumption (raw)'!P491*Lists!$H$87</f>
        <v>0</v>
      </c>
      <c r="S541">
        <f>'Energy consumption (raw)'!Q491*Lists!$H$88</f>
        <v>0</v>
      </c>
      <c r="T541">
        <f>'Energy consumption (raw)'!R491*Lists!$H$89</f>
        <v>0</v>
      </c>
      <c r="U541">
        <f>'Energy consumption (raw)'!S491*Lists!$H$90</f>
        <v>31226.800000000003</v>
      </c>
      <c r="V541">
        <f>'Energy consumption (raw)'!T491*Lists!$H$91</f>
        <v>0</v>
      </c>
      <c r="W541">
        <f>'Energy consumption (raw)'!U491*Lists!$H$92</f>
        <v>0</v>
      </c>
      <c r="X541">
        <f>'Energy consumption (raw)'!V491*Lists!$H$93</f>
        <v>0</v>
      </c>
      <c r="Y541">
        <f>'Energy consumption (raw)'!W491*Lists!$H$94</f>
        <v>0</v>
      </c>
      <c r="Z541">
        <f>'Energy consumption (raw)'!X491*Lists!$H$96*1000000</f>
        <v>0</v>
      </c>
      <c r="AA541">
        <f>'Energy consumption (raw)'!Y491*Lists!$H$97</f>
        <v>0</v>
      </c>
      <c r="AB541">
        <f>'Energy consumption (raw)'!Z491*Lists!$H$96</f>
        <v>0</v>
      </c>
      <c r="AC541">
        <f>'Energy consumption (raw)'!AA491*Lists!$H$98</f>
        <v>0</v>
      </c>
      <c r="AD541">
        <f>'Energy consumption (raw)'!AB491*Lists!$H$99</f>
        <v>0</v>
      </c>
      <c r="AE541">
        <f>'Energy consumption (raw)'!AC491*Lists!$H$101</f>
        <v>0</v>
      </c>
      <c r="AF541">
        <f>'Energy consumption (raw)'!AD491*Lists!$H$101</f>
        <v>0</v>
      </c>
      <c r="AG541">
        <f>'Energy consumption (raw)'!AE491*Lists!$H$101</f>
        <v>0</v>
      </c>
      <c r="AH541">
        <f>'Energy consumption (raw)'!AF491*Lists!$H$100</f>
        <v>0</v>
      </c>
      <c r="AI541" s="167">
        <f t="shared" si="73"/>
        <v>31226.800000000003</v>
      </c>
      <c r="AJ541" s="179">
        <f>'Energy consumption (raw)'!AG491</f>
        <v>31226.799999999999</v>
      </c>
      <c r="AK541" s="179">
        <f>'Energy consumption (raw)'!AH491</f>
        <v>0</v>
      </c>
      <c r="AL541">
        <f>IF(ROUND(AI541,-3)=ROUND('Energy consumption (raw)'!AG491,-3),1,0)</f>
        <v>1</v>
      </c>
      <c r="AM541" s="179" t="str">
        <f>'Energy consumption (raw)'!AJ491</f>
        <v>4. Quang Ninh</v>
      </c>
      <c r="AN541">
        <f>VLOOKUP(AM541,Lists!$F$9:$G$71,2,FALSE)</f>
        <v>1</v>
      </c>
    </row>
    <row r="542" spans="2:40" x14ac:dyDescent="0.25">
      <c r="B542" s="65" t="str">
        <f t="shared" si="71"/>
        <v>Industry390</v>
      </c>
      <c r="C542" s="179">
        <f>'Energy consumption (raw)'!B492</f>
        <v>390</v>
      </c>
      <c r="D542" s="179">
        <f>'Energy consumption (raw)'!C492</f>
        <v>0</v>
      </c>
      <c r="E542" s="179">
        <f>'Energy consumption (raw)'!D492</f>
        <v>0</v>
      </c>
      <c r="F542" s="179" t="str">
        <f>'Energy consumption (raw)'!E492</f>
        <v>Công nghiệp</v>
      </c>
      <c r="G542" s="179" t="str">
        <f>'Energy consumption (raw)'!F492</f>
        <v>Sản xuất khác chưa được phân vào đâu</v>
      </c>
      <c r="H542" s="179" t="str">
        <f>'Energy consumption (raw)'!G492</f>
        <v>Industry</v>
      </c>
      <c r="I542" s="179" t="str">
        <f>'Energy consumption (raw)'!I492</f>
        <v>32 Other manufacturing</v>
      </c>
      <c r="J542" s="179" t="str">
        <f>INDEX(Sector!$E$6:$E$46,MATCH('Energy consumption (toe)'!I542,Sector!$B$6:$B$46,FALSE))</f>
        <v>Other manufacturing</v>
      </c>
      <c r="K542" s="179">
        <f>IFERROR('Energy consumption (raw)'!J492*Lists!$H$84,)</f>
        <v>0</v>
      </c>
      <c r="L542" s="179">
        <f>'Energy consumption (raw)'!K492*Lists!$H$84</f>
        <v>1048.8335738000001</v>
      </c>
      <c r="M542" s="179">
        <f>'Energy consumption (raw)'!L492*Lists!$H$84</f>
        <v>0</v>
      </c>
      <c r="N542" s="179">
        <f>'Energy consumption (raw)'!M492*Lists!$H$84</f>
        <v>0</v>
      </c>
      <c r="O542" s="178">
        <f t="shared" si="72"/>
        <v>1048.8335738000001</v>
      </c>
      <c r="P542">
        <f>'Energy consumption (raw)'!N492*Lists!$H$85</f>
        <v>0</v>
      </c>
      <c r="Q542">
        <f>'Energy consumption (raw)'!O492*Lists!$H$86</f>
        <v>0</v>
      </c>
      <c r="R542">
        <f>'Energy consumption (raw)'!P492*Lists!$H$87</f>
        <v>0</v>
      </c>
      <c r="S542">
        <f>'Energy consumption (raw)'!Q492*Lists!$H$88</f>
        <v>0</v>
      </c>
      <c r="T542">
        <f>'Energy consumption (raw)'!R492*Lists!$H$89</f>
        <v>0</v>
      </c>
      <c r="U542">
        <f>'Energy consumption (raw)'!S492*Lists!$H$90</f>
        <v>0</v>
      </c>
      <c r="V542">
        <f>'Energy consumption (raw)'!T492*Lists!$H$91</f>
        <v>0</v>
      </c>
      <c r="W542">
        <f>'Energy consumption (raw)'!U492*Lists!$H$92</f>
        <v>0</v>
      </c>
      <c r="X542">
        <f>'Energy consumption (raw)'!V492*Lists!$H$93</f>
        <v>0</v>
      </c>
      <c r="Y542">
        <f>'Energy consumption (raw)'!W492*Lists!$H$94</f>
        <v>0</v>
      </c>
      <c r="Z542">
        <f>'Energy consumption (raw)'!X492*Lists!$H$96*1000000</f>
        <v>0</v>
      </c>
      <c r="AA542">
        <f>'Energy consumption (raw)'!Y492*Lists!$H$97</f>
        <v>0</v>
      </c>
      <c r="AB542">
        <f>'Energy consumption (raw)'!Z492*Lists!$H$96</f>
        <v>0</v>
      </c>
      <c r="AC542">
        <f>'Energy consumption (raw)'!AA492*Lists!$H$98</f>
        <v>0</v>
      </c>
      <c r="AD542">
        <f>'Energy consumption (raw)'!AB492*Lists!$H$99</f>
        <v>0</v>
      </c>
      <c r="AE542">
        <f>'Energy consumption (raw)'!AC492*Lists!$H$101</f>
        <v>0</v>
      </c>
      <c r="AF542">
        <f>'Energy consumption (raw)'!AD492*Lists!$H$101</f>
        <v>0</v>
      </c>
      <c r="AG542">
        <f>'Energy consumption (raw)'!AE492*Lists!$H$101</f>
        <v>0</v>
      </c>
      <c r="AH542">
        <f>'Energy consumption (raw)'!AF492*Lists!$H$100</f>
        <v>0</v>
      </c>
      <c r="AI542" s="167">
        <f t="shared" si="73"/>
        <v>1048.8335738000001</v>
      </c>
      <c r="AJ542" s="179">
        <f>'Energy consumption (raw)'!AG492</f>
        <v>1048.8335738000001</v>
      </c>
      <c r="AK542" s="179">
        <f>'Energy consumption (raw)'!AH492</f>
        <v>0</v>
      </c>
      <c r="AL542">
        <f>IF(ROUND(AI542,-3)=ROUND('Energy consumption (raw)'!AG492,-3),1,0)</f>
        <v>1</v>
      </c>
      <c r="AM542" s="179" t="str">
        <f>'Energy consumption (raw)'!AJ492</f>
        <v>4. Quang Ninh</v>
      </c>
      <c r="AN542">
        <f>VLOOKUP(AM542,Lists!$F$9:$G$71,2,FALSE)</f>
        <v>1</v>
      </c>
    </row>
    <row r="543" spans="2:40" x14ac:dyDescent="0.25">
      <c r="B543" s="65" t="str">
        <f t="shared" si="71"/>
        <v>Industry391</v>
      </c>
      <c r="C543" s="179">
        <f>'Energy consumption (raw)'!B493</f>
        <v>391</v>
      </c>
      <c r="D543" s="179">
        <f>'Energy consumption (raw)'!C493</f>
        <v>0</v>
      </c>
      <c r="E543" s="179">
        <f>'Energy consumption (raw)'!D493</f>
        <v>0</v>
      </c>
      <c r="F543" s="179" t="str">
        <f>'Energy consumption (raw)'!E493</f>
        <v>Công nghiệp</v>
      </c>
      <c r="G543" s="179" t="str">
        <f>'Energy consumption (raw)'!F493</f>
        <v>Sản xuất sản phẩm từ plastic</v>
      </c>
      <c r="H543" s="179" t="str">
        <f>'Energy consumption (raw)'!G493</f>
        <v>Industry</v>
      </c>
      <c r="I543" s="179" t="str">
        <f>'Energy consumption (raw)'!I493</f>
        <v>22 Manufacture of rubber and plastics products</v>
      </c>
      <c r="J543" s="179" t="str">
        <f>INDEX(Sector!$E$6:$E$46,MATCH('Energy consumption (toe)'!I543,Sector!$B$6:$B$46,FALSE))</f>
        <v>Manufacture of rubber and plastics products</v>
      </c>
      <c r="K543" s="179">
        <f>IFERROR('Energy consumption (raw)'!J493*Lists!$H$84,)</f>
        <v>0</v>
      </c>
      <c r="L543" s="179">
        <f>'Energy consumption (raw)'!K493*Lists!$H$84</f>
        <v>1014.6251095000001</v>
      </c>
      <c r="M543" s="179">
        <f>'Energy consumption (raw)'!L493*Lists!$H$84</f>
        <v>0</v>
      </c>
      <c r="N543" s="179">
        <f>'Energy consumption (raw)'!M493*Lists!$H$84</f>
        <v>0</v>
      </c>
      <c r="O543" s="178">
        <f t="shared" si="72"/>
        <v>1014.6251095000001</v>
      </c>
      <c r="P543">
        <f>'Energy consumption (raw)'!N493*Lists!$H$85</f>
        <v>0</v>
      </c>
      <c r="Q543">
        <f>'Energy consumption (raw)'!O493*Lists!$H$86</f>
        <v>0</v>
      </c>
      <c r="R543">
        <f>'Energy consumption (raw)'!P493*Lists!$H$87</f>
        <v>0</v>
      </c>
      <c r="S543">
        <f>'Energy consumption (raw)'!Q493*Lists!$H$88</f>
        <v>0</v>
      </c>
      <c r="T543">
        <f>'Energy consumption (raw)'!R493*Lists!$H$89</f>
        <v>0</v>
      </c>
      <c r="U543">
        <f>'Energy consumption (raw)'!S493*Lists!$H$90</f>
        <v>0</v>
      </c>
      <c r="V543">
        <f>'Energy consumption (raw)'!T493*Lists!$H$91</f>
        <v>0</v>
      </c>
      <c r="W543">
        <f>'Energy consumption (raw)'!U493*Lists!$H$92</f>
        <v>0</v>
      </c>
      <c r="X543">
        <f>'Energy consumption (raw)'!V493*Lists!$H$93</f>
        <v>0</v>
      </c>
      <c r="Y543">
        <f>'Energy consumption (raw)'!W493*Lists!$H$94</f>
        <v>0</v>
      </c>
      <c r="Z543">
        <f>'Energy consumption (raw)'!X493*Lists!$H$96*1000000</f>
        <v>0</v>
      </c>
      <c r="AA543">
        <f>'Energy consumption (raw)'!Y493*Lists!$H$97</f>
        <v>0</v>
      </c>
      <c r="AB543">
        <f>'Energy consumption (raw)'!Z493*Lists!$H$96</f>
        <v>0</v>
      </c>
      <c r="AC543">
        <f>'Energy consumption (raw)'!AA493*Lists!$H$98</f>
        <v>0</v>
      </c>
      <c r="AD543">
        <f>'Energy consumption (raw)'!AB493*Lists!$H$99</f>
        <v>0</v>
      </c>
      <c r="AE543">
        <f>'Energy consumption (raw)'!AC493*Lists!$H$101</f>
        <v>0</v>
      </c>
      <c r="AF543">
        <f>'Energy consumption (raw)'!AD493*Lists!$H$101</f>
        <v>0</v>
      </c>
      <c r="AG543">
        <f>'Energy consumption (raw)'!AE493*Lists!$H$101</f>
        <v>0</v>
      </c>
      <c r="AH543">
        <f>'Energy consumption (raw)'!AF493*Lists!$H$100</f>
        <v>0</v>
      </c>
      <c r="AI543" s="167">
        <f t="shared" si="73"/>
        <v>1014.6251095000001</v>
      </c>
      <c r="AJ543" s="179">
        <f>'Energy consumption (raw)'!AG493</f>
        <v>1014.6251095000001</v>
      </c>
      <c r="AK543" s="179">
        <f>'Energy consumption (raw)'!AH493</f>
        <v>1059</v>
      </c>
      <c r="AL543">
        <f>IF(ROUND(AI543,-3)=ROUND('Energy consumption (raw)'!AG493,-3),1,0)</f>
        <v>1</v>
      </c>
      <c r="AM543" s="179" t="str">
        <f>'Energy consumption (raw)'!AJ493</f>
        <v>5. Hai Duong</v>
      </c>
      <c r="AN543">
        <f>VLOOKUP(AM543,Lists!$F$9:$G$71,2,FALSE)</f>
        <v>1</v>
      </c>
    </row>
    <row r="544" spans="2:40" x14ac:dyDescent="0.25">
      <c r="B544" s="65" t="str">
        <f t="shared" si="71"/>
        <v>Industry392</v>
      </c>
      <c r="C544" s="179">
        <f>'Energy consumption (raw)'!B494</f>
        <v>392</v>
      </c>
      <c r="D544" s="179">
        <f>'Energy consumption (raw)'!C494</f>
        <v>0</v>
      </c>
      <c r="E544" s="179">
        <f>'Energy consumption (raw)'!D494</f>
        <v>0</v>
      </c>
      <c r="F544" s="179" t="str">
        <f>'Energy consumption (raw)'!E494</f>
        <v>Công nghiệp</v>
      </c>
      <c r="G544" s="179" t="str">
        <f>'Energy consumption (raw)'!F494</f>
        <v>Sãn xuất linh kiện điện tử</v>
      </c>
      <c r="H544" s="179" t="str">
        <f>'Energy consumption (raw)'!G494</f>
        <v>Industry</v>
      </c>
      <c r="I544" s="179" t="str">
        <f>'Energy consumption (raw)'!I494</f>
        <v>26 Manufacture of computer, electronic and optical products</v>
      </c>
      <c r="J544" s="179" t="str">
        <f>INDEX(Sector!$E$6:$E$46,MATCH('Energy consumption (toe)'!I544,Sector!$B$6:$B$46,FALSE))</f>
        <v>Manufacture of computer, electronic and optical products</v>
      </c>
      <c r="K544" s="179">
        <f>IFERROR('Energy consumption (raw)'!J494*Lists!$H$84,)</f>
        <v>0</v>
      </c>
      <c r="L544" s="179">
        <f>'Energy consumption (raw)'!K494*Lists!$H$84</f>
        <v>3775.3383360000003</v>
      </c>
      <c r="M544" s="179">
        <f>'Energy consumption (raw)'!L494*Lists!$H$84</f>
        <v>0</v>
      </c>
      <c r="N544" s="179">
        <f>'Energy consumption (raw)'!M494*Lists!$H$84</f>
        <v>0</v>
      </c>
      <c r="O544" s="178">
        <f t="shared" si="72"/>
        <v>3775.3383360000003</v>
      </c>
      <c r="P544">
        <f>'Energy consumption (raw)'!N494*Lists!$H$85</f>
        <v>0</v>
      </c>
      <c r="Q544">
        <f>'Energy consumption (raw)'!O494*Lists!$H$86</f>
        <v>0</v>
      </c>
      <c r="R544">
        <f>'Energy consumption (raw)'!P494*Lists!$H$87</f>
        <v>0</v>
      </c>
      <c r="S544">
        <f>'Energy consumption (raw)'!Q494*Lists!$H$88</f>
        <v>0</v>
      </c>
      <c r="T544">
        <f>'Energy consumption (raw)'!R494*Lists!$H$89</f>
        <v>0</v>
      </c>
      <c r="U544">
        <f>'Energy consumption (raw)'!S494*Lists!$H$90</f>
        <v>0</v>
      </c>
      <c r="V544">
        <f>'Energy consumption (raw)'!T494*Lists!$H$91</f>
        <v>0</v>
      </c>
      <c r="W544">
        <f>'Energy consumption (raw)'!U494*Lists!$H$92</f>
        <v>0</v>
      </c>
      <c r="X544">
        <f>'Energy consumption (raw)'!V494*Lists!$H$93</f>
        <v>0</v>
      </c>
      <c r="Y544">
        <f>'Energy consumption (raw)'!W494*Lists!$H$94</f>
        <v>0</v>
      </c>
      <c r="Z544">
        <f>'Energy consumption (raw)'!X494*Lists!$H$96*1000000</f>
        <v>0</v>
      </c>
      <c r="AA544">
        <f>'Energy consumption (raw)'!Y494*Lists!$H$97</f>
        <v>0</v>
      </c>
      <c r="AB544">
        <f>'Energy consumption (raw)'!Z494*Lists!$H$96</f>
        <v>0</v>
      </c>
      <c r="AC544">
        <f>'Energy consumption (raw)'!AA494*Lists!$H$98</f>
        <v>0</v>
      </c>
      <c r="AD544">
        <f>'Energy consumption (raw)'!AB494*Lists!$H$99</f>
        <v>0</v>
      </c>
      <c r="AE544">
        <f>'Energy consumption (raw)'!AC494*Lists!$H$101</f>
        <v>0</v>
      </c>
      <c r="AF544">
        <f>'Energy consumption (raw)'!AD494*Lists!$H$101</f>
        <v>0</v>
      </c>
      <c r="AG544">
        <f>'Energy consumption (raw)'!AE494*Lists!$H$101</f>
        <v>0</v>
      </c>
      <c r="AH544">
        <f>'Energy consumption (raw)'!AF494*Lists!$H$100</f>
        <v>0</v>
      </c>
      <c r="AI544" s="167">
        <f t="shared" si="73"/>
        <v>3775.3383360000003</v>
      </c>
      <c r="AJ544" s="179">
        <f>'Energy consumption (raw)'!AG494</f>
        <v>3775.3383360000003</v>
      </c>
      <c r="AK544" s="179">
        <f>'Energy consumption (raw)'!AH494</f>
        <v>2073</v>
      </c>
      <c r="AL544">
        <f>IF(ROUND(AI544,-3)=ROUND('Energy consumption (raw)'!AG494,-3),1,0)</f>
        <v>1</v>
      </c>
      <c r="AM544" s="179" t="str">
        <f>'Energy consumption (raw)'!AJ494</f>
        <v>5. Hai Duong</v>
      </c>
      <c r="AN544">
        <f>VLOOKUP(AM544,Lists!$F$9:$G$71,2,FALSE)</f>
        <v>1</v>
      </c>
    </row>
    <row r="545" spans="2:40" x14ac:dyDescent="0.25">
      <c r="B545" s="65" t="str">
        <f t="shared" si="71"/>
        <v>Industry393</v>
      </c>
      <c r="C545" s="179">
        <f>'Energy consumption (raw)'!B495</f>
        <v>393</v>
      </c>
      <c r="D545" s="179">
        <f>'Energy consumption (raw)'!C495</f>
        <v>0</v>
      </c>
      <c r="E545" s="179">
        <f>'Energy consumption (raw)'!D495</f>
        <v>0</v>
      </c>
      <c r="F545" s="179" t="str">
        <f>'Energy consumption (raw)'!E495</f>
        <v>Công nghiệp</v>
      </c>
      <c r="G545" s="179" t="str">
        <f>'Energy consumption (raw)'!F495</f>
        <v>Khai thác, xử lý và cung cấp nước</v>
      </c>
      <c r="H545" s="179" t="str">
        <f>'Energy consumption (raw)'!G495</f>
        <v>Industry</v>
      </c>
      <c r="I545" s="179" t="str">
        <f>'Energy consumption (raw)'!I495</f>
        <v>36 Water collection, treatment and supply</v>
      </c>
      <c r="J545" s="179" t="str">
        <f>INDEX(Sector!$E$6:$E$46,MATCH('Energy consumption (toe)'!I545,Sector!$B$6:$B$46,FALSE))</f>
        <v>Water collection, treatment and supply</v>
      </c>
      <c r="K545" s="179">
        <f>IFERROR('Energy consumption (raw)'!J495*Lists!$H$84,)</f>
        <v>0</v>
      </c>
      <c r="L545" s="179">
        <f>'Energy consumption (raw)'!K495*Lists!$H$84</f>
        <v>1658.4518890000002</v>
      </c>
      <c r="M545" s="179">
        <f>'Energy consumption (raw)'!L495*Lists!$H$84</f>
        <v>0</v>
      </c>
      <c r="N545" s="179">
        <f>'Energy consumption (raw)'!M495*Lists!$H$84</f>
        <v>0</v>
      </c>
      <c r="O545" s="178">
        <f t="shared" si="72"/>
        <v>1658.4518890000002</v>
      </c>
      <c r="P545">
        <f>'Energy consumption (raw)'!N495*Lists!$H$85</f>
        <v>0</v>
      </c>
      <c r="Q545">
        <f>'Energy consumption (raw)'!O495*Lists!$H$86</f>
        <v>0</v>
      </c>
      <c r="R545">
        <f>'Energy consumption (raw)'!P495*Lists!$H$87</f>
        <v>0</v>
      </c>
      <c r="S545">
        <f>'Energy consumption (raw)'!Q495*Lists!$H$88</f>
        <v>0</v>
      </c>
      <c r="T545">
        <f>'Energy consumption (raw)'!R495*Lists!$H$89</f>
        <v>0</v>
      </c>
      <c r="U545">
        <f>'Energy consumption (raw)'!S495*Lists!$H$90</f>
        <v>0</v>
      </c>
      <c r="V545">
        <f>'Energy consumption (raw)'!T495*Lists!$H$91</f>
        <v>0</v>
      </c>
      <c r="W545">
        <f>'Energy consumption (raw)'!U495*Lists!$H$92</f>
        <v>0</v>
      </c>
      <c r="X545">
        <f>'Energy consumption (raw)'!V495*Lists!$H$93</f>
        <v>0</v>
      </c>
      <c r="Y545">
        <f>'Energy consumption (raw)'!W495*Lists!$H$94</f>
        <v>0</v>
      </c>
      <c r="Z545">
        <f>'Energy consumption (raw)'!X495*Lists!$H$96*1000000</f>
        <v>0</v>
      </c>
      <c r="AA545">
        <f>'Energy consumption (raw)'!Y495*Lists!$H$97</f>
        <v>0</v>
      </c>
      <c r="AB545">
        <f>'Energy consumption (raw)'!Z495*Lists!$H$96</f>
        <v>0</v>
      </c>
      <c r="AC545">
        <f>'Energy consumption (raw)'!AA495*Lists!$H$98</f>
        <v>0</v>
      </c>
      <c r="AD545">
        <f>'Energy consumption (raw)'!AB495*Lists!$H$99</f>
        <v>0</v>
      </c>
      <c r="AE545">
        <f>'Energy consumption (raw)'!AC495*Lists!$H$101</f>
        <v>0</v>
      </c>
      <c r="AF545">
        <f>'Energy consumption (raw)'!AD495*Lists!$H$101</f>
        <v>0</v>
      </c>
      <c r="AG545">
        <f>'Energy consumption (raw)'!AE495*Lists!$H$101</f>
        <v>0</v>
      </c>
      <c r="AH545">
        <f>'Energy consumption (raw)'!AF495*Lists!$H$100</f>
        <v>0</v>
      </c>
      <c r="AI545" s="167">
        <f t="shared" si="73"/>
        <v>1658.4518890000002</v>
      </c>
      <c r="AJ545" s="179">
        <f>'Energy consumption (raw)'!AG495</f>
        <v>1658.4518890000002</v>
      </c>
      <c r="AK545" s="179">
        <f>'Energy consumption (raw)'!AH495</f>
        <v>1396</v>
      </c>
      <c r="AL545">
        <f>IF(ROUND(AI545,-3)=ROUND('Energy consumption (raw)'!AG495,-3),1,0)</f>
        <v>1</v>
      </c>
      <c r="AM545" s="179" t="str">
        <f>'Energy consumption (raw)'!AJ495</f>
        <v>5. Hai Duong</v>
      </c>
      <c r="AN545">
        <f>VLOOKUP(AM545,Lists!$F$9:$G$71,2,FALSE)</f>
        <v>1</v>
      </c>
    </row>
    <row r="546" spans="2:40" x14ac:dyDescent="0.25">
      <c r="B546" s="65" t="str">
        <f t="shared" si="71"/>
        <v>Industry394</v>
      </c>
      <c r="C546" s="179">
        <f>'Energy consumption (raw)'!B496</f>
        <v>394</v>
      </c>
      <c r="D546" s="179">
        <f>'Energy consumption (raw)'!C496</f>
        <v>0</v>
      </c>
      <c r="E546" s="179">
        <f>'Energy consumption (raw)'!D496</f>
        <v>0</v>
      </c>
      <c r="F546" s="179" t="str">
        <f>'Energy consumption (raw)'!E496</f>
        <v>Công nghiệp</v>
      </c>
      <c r="G546" s="179" t="str">
        <f>'Energy consumption (raw)'!F496</f>
        <v>Sản xuất bia và mạch nha ủ men bia</v>
      </c>
      <c r="H546" s="179" t="str">
        <f>'Energy consumption (raw)'!G496</f>
        <v>Industry</v>
      </c>
      <c r="I546" s="179" t="str">
        <f>'Energy consumption (raw)'!I496</f>
        <v>11 Manufacture of beverages</v>
      </c>
      <c r="J546" s="179" t="str">
        <f>INDEX(Sector!$E$6:$E$46,MATCH('Energy consumption (toe)'!I546,Sector!$B$6:$B$46,FALSE))</f>
        <v>Manufacture of beverages</v>
      </c>
      <c r="K546" s="179">
        <f>IFERROR('Energy consumption (raw)'!J496*Lists!$H$84,)</f>
        <v>452.30221310000002</v>
      </c>
      <c r="L546" s="179">
        <f>'Energy consumption (raw)'!K496*Lists!$H$84</f>
        <v>452.30221310000002</v>
      </c>
      <c r="M546" s="179">
        <f>'Energy consumption (raw)'!L496*Lists!$H$84</f>
        <v>0</v>
      </c>
      <c r="N546" s="179">
        <f>'Energy consumption (raw)'!M496*Lists!$H$84</f>
        <v>0</v>
      </c>
      <c r="O546" s="178">
        <f t="shared" si="72"/>
        <v>452.30221310000002</v>
      </c>
      <c r="P546">
        <f>'Energy consumption (raw)'!N496*Lists!$H$85</f>
        <v>646.09999999999991</v>
      </c>
      <c r="Q546">
        <f>'Energy consumption (raw)'!O496*Lists!$H$86</f>
        <v>0</v>
      </c>
      <c r="R546">
        <f>'Energy consumption (raw)'!P496*Lists!$H$87</f>
        <v>0</v>
      </c>
      <c r="S546">
        <f>'Energy consumption (raw)'!Q496*Lists!$H$88</f>
        <v>0</v>
      </c>
      <c r="T546">
        <f>'Energy consumption (raw)'!R496*Lists!$H$89</f>
        <v>10.28364</v>
      </c>
      <c r="U546">
        <f>'Energy consumption (raw)'!S496*Lists!$H$90</f>
        <v>0</v>
      </c>
      <c r="V546">
        <f>'Energy consumption (raw)'!T496*Lists!$H$91</f>
        <v>0</v>
      </c>
      <c r="W546">
        <f>'Energy consumption (raw)'!U496*Lists!$H$92</f>
        <v>0</v>
      </c>
      <c r="X546">
        <f>'Energy consumption (raw)'!V496*Lists!$H$93</f>
        <v>0</v>
      </c>
      <c r="Y546">
        <f>'Energy consumption (raw)'!W496*Lists!$H$94</f>
        <v>0</v>
      </c>
      <c r="Z546">
        <f>'Energy consumption (raw)'!X496*Lists!$H$96*1000000</f>
        <v>0</v>
      </c>
      <c r="AA546">
        <f>'Energy consumption (raw)'!Y496*Lists!$H$97</f>
        <v>0</v>
      </c>
      <c r="AB546">
        <f>'Energy consumption (raw)'!Z496*Lists!$H$96</f>
        <v>0</v>
      </c>
      <c r="AC546">
        <f>'Energy consumption (raw)'!AA496*Lists!$H$98</f>
        <v>0</v>
      </c>
      <c r="AD546">
        <f>'Energy consumption (raw)'!AB496*Lists!$H$99</f>
        <v>0</v>
      </c>
      <c r="AE546">
        <f>'Energy consumption (raw)'!AC496*Lists!$H$101</f>
        <v>0</v>
      </c>
      <c r="AF546">
        <f>'Energy consumption (raw)'!AD496*Lists!$H$101</f>
        <v>0</v>
      </c>
      <c r="AG546">
        <f>'Energy consumption (raw)'!AE496*Lists!$H$101</f>
        <v>0</v>
      </c>
      <c r="AH546">
        <f>'Energy consumption (raw)'!AF496*Lists!$H$100</f>
        <v>0</v>
      </c>
      <c r="AI546" s="167">
        <f t="shared" si="73"/>
        <v>1108.6858531</v>
      </c>
      <c r="AJ546" s="179">
        <f>'Energy consumption (raw)'!AG496</f>
        <v>1108.6858531</v>
      </c>
      <c r="AK546" s="179">
        <f>'Energy consumption (raw)'!AH496</f>
        <v>1208</v>
      </c>
      <c r="AL546">
        <f>IF(ROUND(AI546,-3)=ROUND('Energy consumption (raw)'!AG496,-3),1,0)</f>
        <v>1</v>
      </c>
      <c r="AM546" s="179" t="str">
        <f>'Energy consumption (raw)'!AJ496</f>
        <v>5. Hai Duong</v>
      </c>
      <c r="AN546">
        <f>VLOOKUP(AM546,Lists!$F$9:$G$71,2,FALSE)</f>
        <v>1</v>
      </c>
    </row>
    <row r="547" spans="2:40" x14ac:dyDescent="0.25">
      <c r="B547" s="65" t="str">
        <f t="shared" si="71"/>
        <v>Industry395</v>
      </c>
      <c r="C547" s="179">
        <f>'Energy consumption (raw)'!B497</f>
        <v>395</v>
      </c>
      <c r="D547" s="179">
        <f>'Energy consumption (raw)'!C497</f>
        <v>0</v>
      </c>
      <c r="E547" s="179">
        <f>'Energy consumption (raw)'!D497</f>
        <v>0</v>
      </c>
      <c r="F547" s="179" t="str">
        <f>'Energy consumption (raw)'!E497</f>
        <v>Công nghiệp</v>
      </c>
      <c r="G547" s="179" t="str">
        <f>'Energy consumption (raw)'!F497</f>
        <v>Sản xuất mì ống, mỳ sợi và sản phẩm tương tự</v>
      </c>
      <c r="H547" s="179" t="str">
        <f>'Energy consumption (raw)'!G497</f>
        <v>Industry</v>
      </c>
      <c r="I547" s="179" t="str">
        <f>'Energy consumption (raw)'!I497</f>
        <v>10 Manufacture of food products</v>
      </c>
      <c r="J547" s="179" t="str">
        <f>INDEX(Sector!$E$6:$E$46,MATCH('Energy consumption (toe)'!I547,Sector!$B$6:$B$46,FALSE))</f>
        <v>Manufacture of food products</v>
      </c>
      <c r="K547" s="179">
        <f>IFERROR('Energy consumption (raw)'!J497*Lists!$H$84,)</f>
        <v>0</v>
      </c>
      <c r="L547" s="179">
        <f>'Energy consumption (raw)'!K497*Lists!$H$84</f>
        <v>1265.9040482</v>
      </c>
      <c r="M547" s="179">
        <f>'Energy consumption (raw)'!L497*Lists!$H$84</f>
        <v>0</v>
      </c>
      <c r="N547" s="179">
        <f>'Energy consumption (raw)'!M497*Lists!$H$84</f>
        <v>0</v>
      </c>
      <c r="O547" s="178">
        <f t="shared" si="72"/>
        <v>1265.9040482</v>
      </c>
      <c r="P547">
        <f>'Energy consumption (raw)'!N497*Lists!$H$85</f>
        <v>0</v>
      </c>
      <c r="Q547">
        <f>'Energy consumption (raw)'!O497*Lists!$H$86</f>
        <v>0</v>
      </c>
      <c r="R547">
        <f>'Energy consumption (raw)'!P497*Lists!$H$87</f>
        <v>0</v>
      </c>
      <c r="S547">
        <f>'Energy consumption (raw)'!Q497*Lists!$H$88</f>
        <v>0</v>
      </c>
      <c r="T547">
        <f>'Energy consumption (raw)'!R497*Lists!$H$89</f>
        <v>0</v>
      </c>
      <c r="U547">
        <f>'Energy consumption (raw)'!S497*Lists!$H$90</f>
        <v>0</v>
      </c>
      <c r="V547">
        <f>'Energy consumption (raw)'!T497*Lists!$H$91</f>
        <v>0</v>
      </c>
      <c r="W547">
        <f>'Energy consumption (raw)'!U497*Lists!$H$92</f>
        <v>0</v>
      </c>
      <c r="X547">
        <f>'Energy consumption (raw)'!V497*Lists!$H$93</f>
        <v>0</v>
      </c>
      <c r="Y547">
        <f>'Energy consumption (raw)'!W497*Lists!$H$94</f>
        <v>0</v>
      </c>
      <c r="Z547">
        <f>'Energy consumption (raw)'!X497*Lists!$H$96*1000000</f>
        <v>0</v>
      </c>
      <c r="AA547">
        <f>'Energy consumption (raw)'!Y497*Lists!$H$97</f>
        <v>0</v>
      </c>
      <c r="AB547">
        <f>'Energy consumption (raw)'!Z497*Lists!$H$96</f>
        <v>0</v>
      </c>
      <c r="AC547">
        <f>'Energy consumption (raw)'!AA497*Lists!$H$98</f>
        <v>0</v>
      </c>
      <c r="AD547">
        <f>'Energy consumption (raw)'!AB497*Lists!$H$99</f>
        <v>0</v>
      </c>
      <c r="AE547">
        <f>'Energy consumption (raw)'!AC497*Lists!$H$101</f>
        <v>0</v>
      </c>
      <c r="AF547">
        <f>'Energy consumption (raw)'!AD497*Lists!$H$101</f>
        <v>0</v>
      </c>
      <c r="AG547">
        <f>'Energy consumption (raw)'!AE497*Lists!$H$101</f>
        <v>0</v>
      </c>
      <c r="AH547">
        <f>'Energy consumption (raw)'!AF497*Lists!$H$100</f>
        <v>0</v>
      </c>
      <c r="AI547" s="167">
        <f t="shared" si="73"/>
        <v>1265.9040482</v>
      </c>
      <c r="AJ547" s="179">
        <f>'Energy consumption (raw)'!AG497</f>
        <v>1265.9040482</v>
      </c>
      <c r="AK547" s="179">
        <f>'Energy consumption (raw)'!AH497</f>
        <v>0</v>
      </c>
      <c r="AL547">
        <f>IF(ROUND(AI547,-3)=ROUND('Energy consumption (raw)'!AG497,-3),1,0)</f>
        <v>1</v>
      </c>
      <c r="AM547" s="179" t="str">
        <f>'Energy consumption (raw)'!AJ497</f>
        <v>5. Hai Duong</v>
      </c>
      <c r="AN547">
        <f>VLOOKUP(AM547,Lists!$F$9:$G$71,2,FALSE)</f>
        <v>1</v>
      </c>
    </row>
    <row r="548" spans="2:40" x14ac:dyDescent="0.25">
      <c r="B548" s="65" t="str">
        <f t="shared" si="71"/>
        <v>Industry396</v>
      </c>
      <c r="C548" s="179">
        <f>'Energy consumption (raw)'!B498</f>
        <v>396</v>
      </c>
      <c r="D548" s="179">
        <f>'Energy consumption (raw)'!C498</f>
        <v>0</v>
      </c>
      <c r="E548" s="179">
        <f>'Energy consumption (raw)'!D498</f>
        <v>0</v>
      </c>
      <c r="F548" s="179" t="str">
        <f>'Energy consumption (raw)'!E498</f>
        <v>Công nghiệp</v>
      </c>
      <c r="G548" s="179" t="str">
        <f>'Energy consumption (raw)'!F498</f>
        <v>Sản xuất, mua bán thức ăn chăn nuôi</v>
      </c>
      <c r="H548" s="179" t="str">
        <f>'Energy consumption (raw)'!G498</f>
        <v>Industry</v>
      </c>
      <c r="I548" s="179" t="str">
        <f>'Energy consumption (raw)'!I498</f>
        <v>10 Manufacture of food products</v>
      </c>
      <c r="J548" s="179" t="str">
        <f>INDEX(Sector!$E$6:$E$46,MATCH('Energy consumption (toe)'!I548,Sector!$B$6:$B$46,FALSE))</f>
        <v>Manufacture of food products</v>
      </c>
      <c r="K548" s="179">
        <f>IFERROR('Energy consumption (raw)'!J498*Lists!$H$84,)</f>
        <v>0</v>
      </c>
      <c r="L548" s="179">
        <f>'Energy consumption (raw)'!K498*Lists!$H$84</f>
        <v>1442.7964999000001</v>
      </c>
      <c r="M548" s="179">
        <f>'Energy consumption (raw)'!L498*Lists!$H$84</f>
        <v>0</v>
      </c>
      <c r="N548" s="179">
        <f>'Energy consumption (raw)'!M498*Lists!$H$84</f>
        <v>0</v>
      </c>
      <c r="O548" s="178">
        <f t="shared" si="72"/>
        <v>1442.7964999000001</v>
      </c>
      <c r="P548">
        <f>'Energy consumption (raw)'!N498*Lists!$H$85</f>
        <v>0</v>
      </c>
      <c r="Q548">
        <f>'Energy consumption (raw)'!O498*Lists!$H$86</f>
        <v>0</v>
      </c>
      <c r="R548">
        <f>'Energy consumption (raw)'!P498*Lists!$H$87</f>
        <v>0</v>
      </c>
      <c r="S548">
        <f>'Energy consumption (raw)'!Q498*Lists!$H$88</f>
        <v>0</v>
      </c>
      <c r="T548">
        <f>'Energy consumption (raw)'!R498*Lists!$H$89</f>
        <v>0</v>
      </c>
      <c r="U548">
        <f>'Energy consumption (raw)'!S498*Lists!$H$90</f>
        <v>0</v>
      </c>
      <c r="V548">
        <f>'Energy consumption (raw)'!T498*Lists!$H$91</f>
        <v>0</v>
      </c>
      <c r="W548">
        <f>'Energy consumption (raw)'!U498*Lists!$H$92</f>
        <v>0</v>
      </c>
      <c r="X548">
        <f>'Energy consumption (raw)'!V498*Lists!$H$93</f>
        <v>0</v>
      </c>
      <c r="Y548">
        <f>'Energy consumption (raw)'!W498*Lists!$H$94</f>
        <v>0</v>
      </c>
      <c r="Z548">
        <f>'Energy consumption (raw)'!X498*Lists!$H$96*1000000</f>
        <v>0</v>
      </c>
      <c r="AA548">
        <f>'Energy consumption (raw)'!Y498*Lists!$H$97</f>
        <v>0</v>
      </c>
      <c r="AB548">
        <f>'Energy consumption (raw)'!Z498*Lists!$H$96</f>
        <v>0</v>
      </c>
      <c r="AC548">
        <f>'Energy consumption (raw)'!AA498*Lists!$H$98</f>
        <v>0</v>
      </c>
      <c r="AD548">
        <f>'Energy consumption (raw)'!AB498*Lists!$H$99</f>
        <v>0</v>
      </c>
      <c r="AE548">
        <f>'Energy consumption (raw)'!AC498*Lists!$H$101</f>
        <v>0</v>
      </c>
      <c r="AF548">
        <f>'Energy consumption (raw)'!AD498*Lists!$H$101</f>
        <v>0</v>
      </c>
      <c r="AG548">
        <f>'Energy consumption (raw)'!AE498*Lists!$H$101</f>
        <v>0</v>
      </c>
      <c r="AH548">
        <f>'Energy consumption (raw)'!AF498*Lists!$H$100</f>
        <v>0</v>
      </c>
      <c r="AI548" s="167">
        <f t="shared" si="73"/>
        <v>1442.7964999000001</v>
      </c>
      <c r="AJ548" s="179">
        <f>'Energy consumption (raw)'!AG498</f>
        <v>1442.7964999000001</v>
      </c>
      <c r="AK548" s="179">
        <f>'Energy consumption (raw)'!AH498</f>
        <v>0</v>
      </c>
      <c r="AL548">
        <f>IF(ROUND(AI548,-3)=ROUND('Energy consumption (raw)'!AG498,-3),1,0)</f>
        <v>1</v>
      </c>
      <c r="AM548" s="179" t="str">
        <f>'Energy consumption (raw)'!AJ498</f>
        <v>5. Hai Duong</v>
      </c>
      <c r="AN548">
        <f>VLOOKUP(AM548,Lists!$F$9:$G$71,2,FALSE)</f>
        <v>1</v>
      </c>
    </row>
    <row r="549" spans="2:40" x14ac:dyDescent="0.25">
      <c r="B549" s="65" t="str">
        <f t="shared" si="71"/>
        <v>Industry397</v>
      </c>
      <c r="C549" s="179">
        <f>'Energy consumption (raw)'!B499</f>
        <v>397</v>
      </c>
      <c r="D549" s="179">
        <f>'Energy consumption (raw)'!C499</f>
        <v>0</v>
      </c>
      <c r="E549" s="179">
        <f>'Energy consumption (raw)'!D499</f>
        <v>0</v>
      </c>
      <c r="F549" s="179" t="str">
        <f>'Energy consumption (raw)'!E499</f>
        <v>Công nghiệp</v>
      </c>
      <c r="G549" s="179" t="str">
        <f>'Energy consumption (raw)'!F499</f>
        <v>Sản xuất kim loại</v>
      </c>
      <c r="H549" s="179" t="str">
        <f>'Energy consumption (raw)'!G499</f>
        <v>Industry</v>
      </c>
      <c r="I549" s="179" t="str">
        <f>'Energy consumption (raw)'!I499</f>
        <v>24 Manufacture of basic metals</v>
      </c>
      <c r="J549" s="179" t="str">
        <f>INDEX(Sector!$E$6:$E$46,MATCH('Energy consumption (toe)'!I549,Sector!$B$6:$B$46,FALSE))</f>
        <v>Manufacture of basic metals</v>
      </c>
      <c r="K549" s="179">
        <f>IFERROR('Energy consumption (raw)'!J499*Lists!$H$84,)</f>
        <v>1282.8204201000001</v>
      </c>
      <c r="L549" s="179">
        <f>'Energy consumption (raw)'!K499*Lists!$H$84</f>
        <v>1282.8204201000001</v>
      </c>
      <c r="M549" s="179">
        <f>'Energy consumption (raw)'!L499*Lists!$H$84</f>
        <v>0</v>
      </c>
      <c r="N549" s="179">
        <f>'Energy consumption (raw)'!M499*Lists!$H$84</f>
        <v>0</v>
      </c>
      <c r="O549" s="178">
        <f t="shared" si="72"/>
        <v>1282.8204201000001</v>
      </c>
      <c r="P549">
        <f>'Energy consumption (raw)'!N499*Lists!$H$85</f>
        <v>0</v>
      </c>
      <c r="Q549">
        <f>'Energy consumption (raw)'!O499*Lists!$H$86</f>
        <v>0</v>
      </c>
      <c r="R549">
        <f>'Energy consumption (raw)'!P499*Lists!$H$87</f>
        <v>0</v>
      </c>
      <c r="S549">
        <f>'Energy consumption (raw)'!Q499*Lists!$H$88</f>
        <v>0</v>
      </c>
      <c r="T549">
        <f>'Energy consumption (raw)'!R499*Lists!$H$89</f>
        <v>0</v>
      </c>
      <c r="U549">
        <f>'Energy consumption (raw)'!S499*Lists!$H$90</f>
        <v>0</v>
      </c>
      <c r="V549">
        <f>'Energy consumption (raw)'!T499*Lists!$H$91</f>
        <v>0</v>
      </c>
      <c r="W549">
        <f>'Energy consumption (raw)'!U499*Lists!$H$92</f>
        <v>0</v>
      </c>
      <c r="X549">
        <f>'Energy consumption (raw)'!V499*Lists!$H$93</f>
        <v>0</v>
      </c>
      <c r="Y549">
        <f>'Energy consumption (raw)'!W499*Lists!$H$94</f>
        <v>0</v>
      </c>
      <c r="Z549">
        <f>'Energy consumption (raw)'!X499*Lists!$H$96*1000000</f>
        <v>0</v>
      </c>
      <c r="AA549">
        <f>'Energy consumption (raw)'!Y499*Lists!$H$97</f>
        <v>0</v>
      </c>
      <c r="AB549">
        <f>'Energy consumption (raw)'!Z499*Lists!$H$96</f>
        <v>0</v>
      </c>
      <c r="AC549">
        <f>'Energy consumption (raw)'!AA499*Lists!$H$98</f>
        <v>0</v>
      </c>
      <c r="AD549">
        <f>'Energy consumption (raw)'!AB499*Lists!$H$99</f>
        <v>0</v>
      </c>
      <c r="AE549">
        <f>'Energy consumption (raw)'!AC499*Lists!$H$101</f>
        <v>0</v>
      </c>
      <c r="AF549">
        <f>'Energy consumption (raw)'!AD499*Lists!$H$101</f>
        <v>0</v>
      </c>
      <c r="AG549">
        <f>'Energy consumption (raw)'!AE499*Lists!$H$101</f>
        <v>0</v>
      </c>
      <c r="AH549">
        <f>'Energy consumption (raw)'!AF499*Lists!$H$100</f>
        <v>0</v>
      </c>
      <c r="AI549" s="167">
        <f t="shared" si="73"/>
        <v>1282.8204201000001</v>
      </c>
      <c r="AJ549" s="179">
        <f>'Energy consumption (raw)'!AG499</f>
        <v>1282.8204201000001</v>
      </c>
      <c r="AK549" s="179">
        <f>'Energy consumption (raw)'!AH499</f>
        <v>1358</v>
      </c>
      <c r="AL549">
        <f>IF(ROUND(AI549,-3)=ROUND('Energy consumption (raw)'!AG499,-3),1,0)</f>
        <v>1</v>
      </c>
      <c r="AM549" s="179" t="str">
        <f>'Energy consumption (raw)'!AJ499</f>
        <v>5. Hai Duong</v>
      </c>
      <c r="AN549">
        <f>VLOOKUP(AM549,Lists!$F$9:$G$71,2,FALSE)</f>
        <v>1</v>
      </c>
    </row>
    <row r="550" spans="2:40" x14ac:dyDescent="0.25">
      <c r="B550" s="65" t="str">
        <f t="shared" si="71"/>
        <v>Industry398</v>
      </c>
      <c r="C550" s="179">
        <f>'Energy consumption (raw)'!B500</f>
        <v>398</v>
      </c>
      <c r="D550" s="179">
        <f>'Energy consumption (raw)'!C500</f>
        <v>0</v>
      </c>
      <c r="E550" s="179">
        <f>'Energy consumption (raw)'!D500</f>
        <v>0</v>
      </c>
      <c r="F550" s="179" t="str">
        <f>'Energy consumption (raw)'!E500</f>
        <v>Công nghiệp</v>
      </c>
      <c r="G550" s="179" t="str">
        <f>'Energy consumption (raw)'!F500</f>
        <v>Sản xuất phụ tùng và bộ phận phụ trợ cho xe có động cơ và động cơ xe</v>
      </c>
      <c r="H550" s="179" t="str">
        <f>'Energy consumption (raw)'!G500</f>
        <v>Industry</v>
      </c>
      <c r="I550" s="179" t="str">
        <f>'Energy consumption (raw)'!I500</f>
        <v>29 Manufacture of motor vehicles, trailers and semi-trailers</v>
      </c>
      <c r="J550" s="179" t="str">
        <f>INDEX(Sector!$E$6:$E$46,MATCH('Energy consumption (toe)'!I550,Sector!$B$6:$B$46,FALSE))</f>
        <v>Manufacture of motor vehicles, trailers and semi-trailers</v>
      </c>
      <c r="K550" s="179">
        <f>IFERROR('Energy consumption (raw)'!J500*Lists!$H$84,)</f>
        <v>0</v>
      </c>
      <c r="L550" s="179">
        <f>'Energy consumption (raw)'!K500*Lists!$H$84</f>
        <v>3115.156528</v>
      </c>
      <c r="M550" s="179">
        <f>'Energy consumption (raw)'!L500*Lists!$H$84</f>
        <v>0</v>
      </c>
      <c r="N550" s="179">
        <f>'Energy consumption (raw)'!M500*Lists!$H$84</f>
        <v>0</v>
      </c>
      <c r="O550" s="178">
        <f t="shared" si="72"/>
        <v>3115.156528</v>
      </c>
      <c r="P550">
        <f>'Energy consumption (raw)'!N500*Lists!$H$85</f>
        <v>0</v>
      </c>
      <c r="Q550">
        <f>'Energy consumption (raw)'!O500*Lists!$H$86</f>
        <v>0</v>
      </c>
      <c r="R550">
        <f>'Energy consumption (raw)'!P500*Lists!$H$87</f>
        <v>0</v>
      </c>
      <c r="S550">
        <f>'Energy consumption (raw)'!Q500*Lists!$H$88</f>
        <v>0</v>
      </c>
      <c r="T550">
        <f>'Energy consumption (raw)'!R500*Lists!$H$89</f>
        <v>0</v>
      </c>
      <c r="U550">
        <f>'Energy consumption (raw)'!S500*Lists!$H$90</f>
        <v>0</v>
      </c>
      <c r="V550">
        <f>'Energy consumption (raw)'!T500*Lists!$H$91</f>
        <v>0</v>
      </c>
      <c r="W550">
        <f>'Energy consumption (raw)'!U500*Lists!$H$92</f>
        <v>0</v>
      </c>
      <c r="X550">
        <f>'Energy consumption (raw)'!V500*Lists!$H$93</f>
        <v>0</v>
      </c>
      <c r="Y550">
        <f>'Energy consumption (raw)'!W500*Lists!$H$94</f>
        <v>0</v>
      </c>
      <c r="Z550">
        <f>'Energy consumption (raw)'!X500*Lists!$H$96*1000000</f>
        <v>0</v>
      </c>
      <c r="AA550">
        <f>'Energy consumption (raw)'!Y500*Lists!$H$97</f>
        <v>0</v>
      </c>
      <c r="AB550">
        <f>'Energy consumption (raw)'!Z500*Lists!$H$96</f>
        <v>0</v>
      </c>
      <c r="AC550">
        <f>'Energy consumption (raw)'!AA500*Lists!$H$98</f>
        <v>0</v>
      </c>
      <c r="AD550">
        <f>'Energy consumption (raw)'!AB500*Lists!$H$99</f>
        <v>0</v>
      </c>
      <c r="AE550">
        <f>'Energy consumption (raw)'!AC500*Lists!$H$101</f>
        <v>0</v>
      </c>
      <c r="AF550">
        <f>'Energy consumption (raw)'!AD500*Lists!$H$101</f>
        <v>0</v>
      </c>
      <c r="AG550">
        <f>'Energy consumption (raw)'!AE500*Lists!$H$101</f>
        <v>0</v>
      </c>
      <c r="AH550">
        <f>'Energy consumption (raw)'!AF500*Lists!$H$100</f>
        <v>0</v>
      </c>
      <c r="AI550" s="167">
        <f t="shared" si="73"/>
        <v>3115.156528</v>
      </c>
      <c r="AJ550" s="179">
        <f>'Energy consumption (raw)'!AG500</f>
        <v>3115.156528</v>
      </c>
      <c r="AK550" s="179">
        <f>'Energy consumption (raw)'!AH500</f>
        <v>2575</v>
      </c>
      <c r="AL550">
        <f>IF(ROUND(AI550,-3)=ROUND('Energy consumption (raw)'!AG500,-3),1,0)</f>
        <v>1</v>
      </c>
      <c r="AM550" s="179" t="str">
        <f>'Energy consumption (raw)'!AJ500</f>
        <v>5. Hai Duong</v>
      </c>
      <c r="AN550">
        <f>VLOOKUP(AM550,Lists!$F$9:$G$71,2,FALSE)</f>
        <v>1</v>
      </c>
    </row>
    <row r="551" spans="2:40" x14ac:dyDescent="0.25">
      <c r="B551" s="65" t="str">
        <f t="shared" si="71"/>
        <v>Industry399</v>
      </c>
      <c r="C551" s="179">
        <f>'Energy consumption (raw)'!B501</f>
        <v>399</v>
      </c>
      <c r="D551" s="179">
        <f>'Energy consumption (raw)'!C501</f>
        <v>0</v>
      </c>
      <c r="E551" s="179">
        <f>'Energy consumption (raw)'!D501</f>
        <v>0</v>
      </c>
      <c r="F551" s="179" t="str">
        <f>'Energy consumption (raw)'!E501</f>
        <v>Công nghiệp</v>
      </c>
      <c r="G551" s="179" t="str">
        <f>'Energy consumption (raw)'!F501</f>
        <v>Sản xuất phụ tùng và bộ phận phụ trợ cho xe có động cơ và động cơ xe</v>
      </c>
      <c r="H551" s="179" t="str">
        <f>'Energy consumption (raw)'!G501</f>
        <v>Industry</v>
      </c>
      <c r="I551" s="179" t="str">
        <f>'Energy consumption (raw)'!I501</f>
        <v>29 Manufacture of motor vehicles, trailers and semi-trailers</v>
      </c>
      <c r="J551" s="179" t="str">
        <f>INDEX(Sector!$E$6:$E$46,MATCH('Energy consumption (toe)'!I551,Sector!$B$6:$B$46,FALSE))</f>
        <v>Manufacture of motor vehicles, trailers and semi-trailers</v>
      </c>
      <c r="K551" s="179">
        <f>IFERROR('Energy consumption (raw)'!J501*Lists!$H$84,)</f>
        <v>0</v>
      </c>
      <c r="L551" s="179">
        <f>'Energy consumption (raw)'!K501*Lists!$H$84</f>
        <v>5624.4505571</v>
      </c>
      <c r="M551" s="179">
        <f>'Energy consumption (raw)'!L501*Lists!$H$84</f>
        <v>0</v>
      </c>
      <c r="N551" s="179">
        <f>'Energy consumption (raw)'!M501*Lists!$H$84</f>
        <v>0</v>
      </c>
      <c r="O551" s="178">
        <f t="shared" si="72"/>
        <v>5624.4505571</v>
      </c>
      <c r="P551">
        <f>'Energy consumption (raw)'!N501*Lists!$H$85</f>
        <v>0</v>
      </c>
      <c r="Q551">
        <f>'Energy consumption (raw)'!O501*Lists!$H$86</f>
        <v>0</v>
      </c>
      <c r="R551">
        <f>'Energy consumption (raw)'!P501*Lists!$H$87</f>
        <v>0</v>
      </c>
      <c r="S551">
        <f>'Energy consumption (raw)'!Q501*Lists!$H$88</f>
        <v>0</v>
      </c>
      <c r="T551">
        <f>'Energy consumption (raw)'!R501*Lists!$H$89</f>
        <v>0</v>
      </c>
      <c r="U551">
        <f>'Energy consumption (raw)'!S501*Lists!$H$90</f>
        <v>0</v>
      </c>
      <c r="V551">
        <f>'Energy consumption (raw)'!T501*Lists!$H$91</f>
        <v>0</v>
      </c>
      <c r="W551">
        <f>'Energy consumption (raw)'!U501*Lists!$H$92</f>
        <v>0</v>
      </c>
      <c r="X551">
        <f>'Energy consumption (raw)'!V501*Lists!$H$93</f>
        <v>0</v>
      </c>
      <c r="Y551">
        <f>'Energy consumption (raw)'!W501*Lists!$H$94</f>
        <v>0</v>
      </c>
      <c r="Z551">
        <f>'Energy consumption (raw)'!X501*Lists!$H$96*1000000</f>
        <v>0</v>
      </c>
      <c r="AA551">
        <f>'Energy consumption (raw)'!Y501*Lists!$H$97</f>
        <v>0</v>
      </c>
      <c r="AB551">
        <f>'Energy consumption (raw)'!Z501*Lists!$H$96</f>
        <v>0</v>
      </c>
      <c r="AC551">
        <f>'Energy consumption (raw)'!AA501*Lists!$H$98</f>
        <v>0</v>
      </c>
      <c r="AD551">
        <f>'Energy consumption (raw)'!AB501*Lists!$H$99</f>
        <v>0</v>
      </c>
      <c r="AE551">
        <f>'Energy consumption (raw)'!AC501*Lists!$H$101</f>
        <v>0</v>
      </c>
      <c r="AF551">
        <f>'Energy consumption (raw)'!AD501*Lists!$H$101</f>
        <v>0</v>
      </c>
      <c r="AG551">
        <f>'Energy consumption (raw)'!AE501*Lists!$H$101</f>
        <v>0</v>
      </c>
      <c r="AH551">
        <f>'Energy consumption (raw)'!AF501*Lists!$H$100</f>
        <v>0</v>
      </c>
      <c r="AI551" s="167">
        <f t="shared" si="73"/>
        <v>5624.4505571</v>
      </c>
      <c r="AJ551" s="179">
        <f>'Energy consumption (raw)'!AG501</f>
        <v>5624.4505571</v>
      </c>
      <c r="AK551" s="179">
        <f>'Energy consumption (raw)'!AH501</f>
        <v>5432</v>
      </c>
      <c r="AL551">
        <f>IF(ROUND(AI551,-3)=ROUND('Energy consumption (raw)'!AG501,-3),1,0)</f>
        <v>1</v>
      </c>
      <c r="AM551" s="179" t="str">
        <f>'Energy consumption (raw)'!AJ501</f>
        <v>5. Hai Duong</v>
      </c>
      <c r="AN551">
        <f>VLOOKUP(AM551,Lists!$F$9:$G$71,2,FALSE)</f>
        <v>1</v>
      </c>
    </row>
    <row r="552" spans="2:40" x14ac:dyDescent="0.25">
      <c r="B552" s="65" t="str">
        <f t="shared" si="71"/>
        <v>Industry400</v>
      </c>
      <c r="C552" s="179">
        <f>'Energy consumption (raw)'!B502</f>
        <v>400</v>
      </c>
      <c r="D552" s="179">
        <f>'Energy consumption (raw)'!C502</f>
        <v>0</v>
      </c>
      <c r="E552" s="179">
        <f>'Energy consumption (raw)'!D502</f>
        <v>0</v>
      </c>
      <c r="F552" s="179" t="str">
        <f>'Energy consumption (raw)'!E502</f>
        <v>Công nghiệp</v>
      </c>
      <c r="G552" s="179" t="str">
        <f>'Energy consumption (raw)'!F502</f>
        <v>Sản xuất phụ tùng và bộ phận phụ trợ cho xe có động cơ và động cơ xe</v>
      </c>
      <c r="H552" s="179" t="str">
        <f>'Energy consumption (raw)'!G502</f>
        <v>Industry</v>
      </c>
      <c r="I552" s="179" t="str">
        <f>'Energy consumption (raw)'!I502</f>
        <v>29 Manufacture of motor vehicles, trailers and semi-trailers</v>
      </c>
      <c r="J552" s="179" t="str">
        <f>INDEX(Sector!$E$6:$E$46,MATCH('Energy consumption (toe)'!I552,Sector!$B$6:$B$46,FALSE))</f>
        <v>Manufacture of motor vehicles, trailers and semi-trailers</v>
      </c>
      <c r="K552" s="179">
        <f>IFERROR('Energy consumption (raw)'!J502*Lists!$H$84,)</f>
        <v>0</v>
      </c>
      <c r="L552" s="179">
        <f>'Energy consumption (raw)'!K502*Lists!$H$84</f>
        <v>2467.6672837000001</v>
      </c>
      <c r="M552" s="179">
        <f>'Energy consumption (raw)'!L502*Lists!$H$84</f>
        <v>0</v>
      </c>
      <c r="N552" s="179">
        <f>'Energy consumption (raw)'!M502*Lists!$H$84</f>
        <v>0</v>
      </c>
      <c r="O552" s="178">
        <f t="shared" si="72"/>
        <v>2467.6672837000001</v>
      </c>
      <c r="P552">
        <f>'Energy consumption (raw)'!N502*Lists!$H$85</f>
        <v>0</v>
      </c>
      <c r="Q552">
        <f>'Energy consumption (raw)'!O502*Lists!$H$86</f>
        <v>0</v>
      </c>
      <c r="R552">
        <f>'Energy consumption (raw)'!P502*Lists!$H$87</f>
        <v>0</v>
      </c>
      <c r="S552">
        <f>'Energy consumption (raw)'!Q502*Lists!$H$88</f>
        <v>0</v>
      </c>
      <c r="T552">
        <f>'Energy consumption (raw)'!R502*Lists!$H$89</f>
        <v>3.0977399999999999</v>
      </c>
      <c r="U552">
        <f>'Energy consumption (raw)'!S502*Lists!$H$90</f>
        <v>0</v>
      </c>
      <c r="V552">
        <f>'Energy consumption (raw)'!T502*Lists!$H$91</f>
        <v>0</v>
      </c>
      <c r="W552">
        <f>'Energy consumption (raw)'!U502*Lists!$H$92</f>
        <v>0</v>
      </c>
      <c r="X552">
        <f>'Energy consumption (raw)'!V502*Lists!$H$93</f>
        <v>0</v>
      </c>
      <c r="Y552">
        <f>'Energy consumption (raw)'!W502*Lists!$H$94</f>
        <v>0</v>
      </c>
      <c r="Z552">
        <f>'Energy consumption (raw)'!X502*Lists!$H$96*1000000</f>
        <v>0</v>
      </c>
      <c r="AA552">
        <f>'Energy consumption (raw)'!Y502*Lists!$H$97</f>
        <v>0</v>
      </c>
      <c r="AB552">
        <f>'Energy consumption (raw)'!Z502*Lists!$H$96</f>
        <v>0</v>
      </c>
      <c r="AC552">
        <f>'Energy consumption (raw)'!AA502*Lists!$H$98</f>
        <v>0</v>
      </c>
      <c r="AD552">
        <f>'Energy consumption (raw)'!AB502*Lists!$H$99</f>
        <v>0</v>
      </c>
      <c r="AE552">
        <f>'Energy consumption (raw)'!AC502*Lists!$H$101</f>
        <v>0</v>
      </c>
      <c r="AF552">
        <f>'Energy consumption (raw)'!AD502*Lists!$H$101</f>
        <v>0</v>
      </c>
      <c r="AG552">
        <f>'Energy consumption (raw)'!AE502*Lists!$H$101</f>
        <v>0</v>
      </c>
      <c r="AH552">
        <f>'Energy consumption (raw)'!AF502*Lists!$H$100</f>
        <v>0</v>
      </c>
      <c r="AI552" s="167">
        <f t="shared" si="73"/>
        <v>2470.7650237000003</v>
      </c>
      <c r="AJ552" s="179">
        <f>'Energy consumption (raw)'!AG502</f>
        <v>2470.7650237000003</v>
      </c>
      <c r="AK552" s="179">
        <f>'Energy consumption (raw)'!AH502</f>
        <v>2406</v>
      </c>
      <c r="AL552">
        <f>IF(ROUND(AI552,-3)=ROUND('Energy consumption (raw)'!AG502,-3),1,0)</f>
        <v>1</v>
      </c>
      <c r="AM552" s="179" t="str">
        <f>'Energy consumption (raw)'!AJ502</f>
        <v>5. Hai Duong</v>
      </c>
      <c r="AN552">
        <f>VLOOKUP(AM552,Lists!$F$9:$G$71,2,FALSE)</f>
        <v>1</v>
      </c>
    </row>
    <row r="553" spans="2:40" x14ac:dyDescent="0.25">
      <c r="B553" s="65" t="str">
        <f t="shared" si="71"/>
        <v>Industry401</v>
      </c>
      <c r="C553" s="179">
        <f>'Energy consumption (raw)'!B503</f>
        <v>401</v>
      </c>
      <c r="D553" s="179">
        <f>'Energy consumption (raw)'!C503</f>
        <v>0</v>
      </c>
      <c r="E553" s="179">
        <f>'Energy consumption (raw)'!D503</f>
        <v>0</v>
      </c>
      <c r="F553" s="179" t="str">
        <f>'Energy consumption (raw)'!E503</f>
        <v>Công nghiệp</v>
      </c>
      <c r="G553" s="179" t="str">
        <f>'Energy consumption (raw)'!F503</f>
        <v>May trang phục trừ trang phục từ da lông thú</v>
      </c>
      <c r="H553" s="179" t="str">
        <f>'Energy consumption (raw)'!G503</f>
        <v>Industry</v>
      </c>
      <c r="I553" s="179" t="str">
        <f>'Energy consumption (raw)'!I503</f>
        <v>13 Manufacture of textiles</v>
      </c>
      <c r="J553" s="179" t="str">
        <f>INDEX(Sector!$E$6:$E$46,MATCH('Energy consumption (toe)'!I553,Sector!$B$6:$B$46,FALSE))</f>
        <v>Manufacture of textiles</v>
      </c>
      <c r="K553" s="179">
        <f>IFERROR('Energy consumption (raw)'!J503*Lists!$H$84,)</f>
        <v>3780.5049172000004</v>
      </c>
      <c r="L553" s="179">
        <f>'Energy consumption (raw)'!K503*Lists!$H$84</f>
        <v>5678.4537055000001</v>
      </c>
      <c r="M553" s="179">
        <f>'Energy consumption (raw)'!L503*Lists!$H$84</f>
        <v>0</v>
      </c>
      <c r="N553" s="179">
        <f>'Energy consumption (raw)'!M503*Lists!$H$84</f>
        <v>0</v>
      </c>
      <c r="O553" s="178">
        <f t="shared" si="72"/>
        <v>5678.4537055000001</v>
      </c>
      <c r="P553">
        <f>'Energy consumption (raw)'!N503*Lists!$H$85</f>
        <v>0</v>
      </c>
      <c r="Q553">
        <f>'Energy consumption (raw)'!O503*Lists!$H$86</f>
        <v>0</v>
      </c>
      <c r="R553">
        <f>'Energy consumption (raw)'!P503*Lists!$H$87</f>
        <v>0</v>
      </c>
      <c r="S553">
        <f>'Energy consumption (raw)'!Q503*Lists!$H$88</f>
        <v>0</v>
      </c>
      <c r="T553">
        <f>'Energy consumption (raw)'!R503*Lists!$H$89</f>
        <v>399.47585999999995</v>
      </c>
      <c r="U553">
        <f>'Energy consumption (raw)'!S503*Lists!$H$90</f>
        <v>0</v>
      </c>
      <c r="V553">
        <f>'Energy consumption (raw)'!T503*Lists!$H$91</f>
        <v>0</v>
      </c>
      <c r="W553">
        <f>'Energy consumption (raw)'!U503*Lists!$H$92</f>
        <v>0</v>
      </c>
      <c r="X553">
        <f>'Energy consumption (raw)'!V503*Lists!$H$93</f>
        <v>133.35</v>
      </c>
      <c r="Y553">
        <f>'Energy consumption (raw)'!W503*Lists!$H$94</f>
        <v>0</v>
      </c>
      <c r="Z553">
        <f>'Energy consumption (raw)'!X503*Lists!$H$96*1000000</f>
        <v>0</v>
      </c>
      <c r="AA553">
        <f>'Energy consumption (raw)'!Y503*Lists!$H$97</f>
        <v>319.37</v>
      </c>
      <c r="AB553">
        <f>'Energy consumption (raw)'!Z503*Lists!$H$96</f>
        <v>0</v>
      </c>
      <c r="AC553">
        <f>'Energy consumption (raw)'!AA503*Lists!$H$98</f>
        <v>0</v>
      </c>
      <c r="AD553">
        <f>'Energy consumption (raw)'!AB503*Lists!$H$99</f>
        <v>0</v>
      </c>
      <c r="AE553">
        <f>'Energy consumption (raw)'!AC503*Lists!$H$101</f>
        <v>0</v>
      </c>
      <c r="AF553">
        <f>'Energy consumption (raw)'!AD503*Lists!$H$101</f>
        <v>0</v>
      </c>
      <c r="AG553">
        <f>'Energy consumption (raw)'!AE503*Lists!$H$101</f>
        <v>0</v>
      </c>
      <c r="AH553">
        <f>'Energy consumption (raw)'!AF503*Lists!$H$100</f>
        <v>0</v>
      </c>
      <c r="AI553" s="167">
        <f t="shared" si="73"/>
        <v>6530.6495654999999</v>
      </c>
      <c r="AJ553" s="179">
        <f>'Energy consumption (raw)'!AG503</f>
        <v>6530.6495654999999</v>
      </c>
      <c r="AK553" s="179">
        <f>'Energy consumption (raw)'!AH503</f>
        <v>7068</v>
      </c>
      <c r="AL553">
        <f>IF(ROUND(AI553,-3)=ROUND('Energy consumption (raw)'!AG503,-3),1,0)</f>
        <v>1</v>
      </c>
      <c r="AM553" s="179" t="str">
        <f>'Energy consumption (raw)'!AJ503</f>
        <v>5. Hai Duong</v>
      </c>
      <c r="AN553">
        <f>VLOOKUP(AM553,Lists!$F$9:$G$71,2,FALSE)</f>
        <v>1</v>
      </c>
    </row>
    <row r="554" spans="2:40" x14ac:dyDescent="0.25">
      <c r="B554" s="65" t="str">
        <f t="shared" si="71"/>
        <v>Industry402</v>
      </c>
      <c r="C554" s="179">
        <f>'Energy consumption (raw)'!B504</f>
        <v>402</v>
      </c>
      <c r="D554" s="179">
        <f>'Energy consumption (raw)'!C504</f>
        <v>0</v>
      </c>
      <c r="E554" s="179">
        <f>'Energy consumption (raw)'!D504</f>
        <v>0</v>
      </c>
      <c r="F554" s="179" t="str">
        <f>'Energy consumption (raw)'!E504</f>
        <v>Công nghiệp</v>
      </c>
      <c r="G554" s="179" t="str">
        <f>'Energy consumption (raw)'!F504</f>
        <v>Sản xuất sản phẩm từ plastic</v>
      </c>
      <c r="H554" s="179" t="str">
        <f>'Energy consumption (raw)'!G504</f>
        <v>Industry</v>
      </c>
      <c r="I554" s="179" t="str">
        <f>'Energy consumption (raw)'!I504</f>
        <v>22 Manufacture of rubber and plastics products</v>
      </c>
      <c r="J554" s="179" t="str">
        <f>INDEX(Sector!$E$6:$E$46,MATCH('Energy consumption (toe)'!I554,Sector!$B$6:$B$46,FALSE))</f>
        <v>Manufacture of rubber and plastics products</v>
      </c>
      <c r="K554" s="179">
        <f>IFERROR('Energy consumption (raw)'!J504*Lists!$H$84,)</f>
        <v>0</v>
      </c>
      <c r="L554" s="179">
        <f>'Energy consumption (raw)'!K504*Lists!$H$84</f>
        <v>12655.425695900001</v>
      </c>
      <c r="M554" s="179">
        <f>'Energy consumption (raw)'!L504*Lists!$H$84</f>
        <v>0</v>
      </c>
      <c r="N554" s="179">
        <f>'Energy consumption (raw)'!M504*Lists!$H$84</f>
        <v>0</v>
      </c>
      <c r="O554" s="178">
        <f t="shared" si="72"/>
        <v>12655.425695900001</v>
      </c>
      <c r="P554">
        <f>'Energy consumption (raw)'!N504*Lists!$H$85</f>
        <v>0</v>
      </c>
      <c r="Q554">
        <f>'Energy consumption (raw)'!O504*Lists!$H$86</f>
        <v>0</v>
      </c>
      <c r="R554">
        <f>'Energy consumption (raw)'!P504*Lists!$H$87</f>
        <v>0</v>
      </c>
      <c r="S554">
        <f>'Energy consumption (raw)'!Q504*Lists!$H$88</f>
        <v>0</v>
      </c>
      <c r="T554">
        <f>'Energy consumption (raw)'!R504*Lists!$H$89</f>
        <v>0</v>
      </c>
      <c r="U554">
        <f>'Energy consumption (raw)'!S504*Lists!$H$90</f>
        <v>0</v>
      </c>
      <c r="V554">
        <f>'Energy consumption (raw)'!T504*Lists!$H$91</f>
        <v>0</v>
      </c>
      <c r="W554">
        <f>'Energy consumption (raw)'!U504*Lists!$H$92</f>
        <v>0</v>
      </c>
      <c r="X554">
        <f>'Energy consumption (raw)'!V504*Lists!$H$93</f>
        <v>0</v>
      </c>
      <c r="Y554">
        <f>'Energy consumption (raw)'!W504*Lists!$H$94</f>
        <v>0</v>
      </c>
      <c r="Z554">
        <f>'Energy consumption (raw)'!X504*Lists!$H$96*1000000</f>
        <v>0</v>
      </c>
      <c r="AA554">
        <f>'Energy consumption (raw)'!Y504*Lists!$H$97</f>
        <v>0</v>
      </c>
      <c r="AB554">
        <f>'Energy consumption (raw)'!Z504*Lists!$H$96</f>
        <v>0</v>
      </c>
      <c r="AC554">
        <f>'Energy consumption (raw)'!AA504*Lists!$H$98</f>
        <v>0</v>
      </c>
      <c r="AD554">
        <f>'Energy consumption (raw)'!AB504*Lists!$H$99</f>
        <v>0</v>
      </c>
      <c r="AE554">
        <f>'Energy consumption (raw)'!AC504*Lists!$H$101</f>
        <v>0</v>
      </c>
      <c r="AF554">
        <f>'Energy consumption (raw)'!AD504*Lists!$H$101</f>
        <v>0</v>
      </c>
      <c r="AG554">
        <f>'Energy consumption (raw)'!AE504*Lists!$H$101</f>
        <v>0</v>
      </c>
      <c r="AH554">
        <f>'Energy consumption (raw)'!AF504*Lists!$H$100</f>
        <v>0</v>
      </c>
      <c r="AI554" s="167">
        <f t="shared" si="73"/>
        <v>12655.425695900001</v>
      </c>
      <c r="AJ554" s="179">
        <f>'Energy consumption (raw)'!AG504</f>
        <v>12655.425695900001</v>
      </c>
      <c r="AK554" s="179">
        <f>'Energy consumption (raw)'!AH504</f>
        <v>0</v>
      </c>
      <c r="AL554">
        <f>IF(ROUND(AI554,-3)=ROUND('Energy consumption (raw)'!AG504,-3),1,0)</f>
        <v>1</v>
      </c>
      <c r="AM554" s="179" t="str">
        <f>'Energy consumption (raw)'!AJ504</f>
        <v>5. Hai Duong</v>
      </c>
      <c r="AN554">
        <f>VLOOKUP(AM554,Lists!$F$9:$G$71,2,FALSE)</f>
        <v>1</v>
      </c>
    </row>
    <row r="555" spans="2:40" x14ac:dyDescent="0.25">
      <c r="B555" s="65" t="str">
        <f t="shared" si="71"/>
        <v>Industry403</v>
      </c>
      <c r="C555" s="179">
        <f>'Energy consumption (raw)'!B505</f>
        <v>403</v>
      </c>
      <c r="D555" s="179">
        <f>'Energy consumption (raw)'!C505</f>
        <v>0</v>
      </c>
      <c r="E555" s="179">
        <f>'Energy consumption (raw)'!D505</f>
        <v>0</v>
      </c>
      <c r="F555" s="179" t="str">
        <f>'Energy consumption (raw)'!E505</f>
        <v>Công nghiệp</v>
      </c>
      <c r="G555" s="179" t="str">
        <f>'Energy consumption (raw)'!F505</f>
        <v>Sản xuất phụ tùng và bộ phận phụ trợ cho xe có động cơ và động cơ xe</v>
      </c>
      <c r="H555" s="179" t="str">
        <f>'Energy consumption (raw)'!G505</f>
        <v>Industry</v>
      </c>
      <c r="I555" s="179" t="str">
        <f>'Energy consumption (raw)'!I505</f>
        <v>29 Manufacture of motor vehicles, trailers and semi-trailers</v>
      </c>
      <c r="J555" s="179" t="str">
        <f>INDEX(Sector!$E$6:$E$46,MATCH('Energy consumption (toe)'!I555,Sector!$B$6:$B$46,FALSE))</f>
        <v>Manufacture of motor vehicles, trailers and semi-trailers</v>
      </c>
      <c r="K555" s="179">
        <f>IFERROR('Energy consumption (raw)'!J505*Lists!$H$84,)</f>
        <v>3054.3422690000002</v>
      </c>
      <c r="L555" s="179">
        <f>'Energy consumption (raw)'!K505*Lists!$H$84</f>
        <v>3054.3422690000002</v>
      </c>
      <c r="M555" s="179">
        <f>'Energy consumption (raw)'!L505*Lists!$H$84</f>
        <v>0</v>
      </c>
      <c r="N555" s="179">
        <f>'Energy consumption (raw)'!M505*Lists!$H$84</f>
        <v>0</v>
      </c>
      <c r="O555" s="178">
        <f t="shared" si="72"/>
        <v>3054.3422690000002</v>
      </c>
      <c r="P555">
        <f>'Energy consumption (raw)'!N505*Lists!$H$85</f>
        <v>0</v>
      </c>
      <c r="Q555">
        <f>'Energy consumption (raw)'!O505*Lists!$H$86</f>
        <v>0</v>
      </c>
      <c r="R555">
        <f>'Energy consumption (raw)'!P505*Lists!$H$87</f>
        <v>0</v>
      </c>
      <c r="S555">
        <f>'Energy consumption (raw)'!Q505*Lists!$H$88</f>
        <v>0</v>
      </c>
      <c r="T555">
        <f>'Energy consumption (raw)'!R505*Lists!$H$89</f>
        <v>0</v>
      </c>
      <c r="U555">
        <f>'Energy consumption (raw)'!S505*Lists!$H$90</f>
        <v>0</v>
      </c>
      <c r="V555">
        <f>'Energy consumption (raw)'!T505*Lists!$H$91</f>
        <v>0</v>
      </c>
      <c r="W555">
        <f>'Energy consumption (raw)'!U505*Lists!$H$92</f>
        <v>0</v>
      </c>
      <c r="X555">
        <f>'Energy consumption (raw)'!V505*Lists!$H$93</f>
        <v>0</v>
      </c>
      <c r="Y555">
        <f>'Energy consumption (raw)'!W505*Lists!$H$94</f>
        <v>0</v>
      </c>
      <c r="Z555">
        <f>'Energy consumption (raw)'!X505*Lists!$H$96*1000000</f>
        <v>0</v>
      </c>
      <c r="AA555">
        <f>'Energy consumption (raw)'!Y505*Lists!$H$97</f>
        <v>0</v>
      </c>
      <c r="AB555">
        <f>'Energy consumption (raw)'!Z505*Lists!$H$96</f>
        <v>0</v>
      </c>
      <c r="AC555">
        <f>'Energy consumption (raw)'!AA505*Lists!$H$98</f>
        <v>0</v>
      </c>
      <c r="AD555">
        <f>'Energy consumption (raw)'!AB505*Lists!$H$99</f>
        <v>0</v>
      </c>
      <c r="AE555">
        <f>'Energy consumption (raw)'!AC505*Lists!$H$101</f>
        <v>0</v>
      </c>
      <c r="AF555">
        <f>'Energy consumption (raw)'!AD505*Lists!$H$101</f>
        <v>0</v>
      </c>
      <c r="AG555">
        <f>'Energy consumption (raw)'!AE505*Lists!$H$101</f>
        <v>0</v>
      </c>
      <c r="AH555">
        <f>'Energy consumption (raw)'!AF505*Lists!$H$100</f>
        <v>0</v>
      </c>
      <c r="AI555" s="167">
        <f t="shared" si="73"/>
        <v>3054.3422690000002</v>
      </c>
      <c r="AJ555" s="179">
        <f>'Energy consumption (raw)'!AG505</f>
        <v>3054.3422690000002</v>
      </c>
      <c r="AK555" s="179">
        <f>'Energy consumption (raw)'!AH505</f>
        <v>3504</v>
      </c>
      <c r="AL555">
        <f>IF(ROUND(AI555,-3)=ROUND('Energy consumption (raw)'!AG505,-3),1,0)</f>
        <v>1</v>
      </c>
      <c r="AM555" s="179" t="str">
        <f>'Energy consumption (raw)'!AJ505</f>
        <v>5. Hai Duong</v>
      </c>
      <c r="AN555">
        <f>VLOOKUP(AM555,Lists!$F$9:$G$71,2,FALSE)</f>
        <v>1</v>
      </c>
    </row>
    <row r="556" spans="2:40" x14ac:dyDescent="0.25">
      <c r="B556" s="65" t="str">
        <f t="shared" si="71"/>
        <v>Industry404</v>
      </c>
      <c r="C556" s="179">
        <f>'Energy consumption (raw)'!B506</f>
        <v>404</v>
      </c>
      <c r="D556" s="179">
        <f>'Energy consumption (raw)'!C506</f>
        <v>0</v>
      </c>
      <c r="E556" s="179">
        <f>'Energy consumption (raw)'!D506</f>
        <v>0</v>
      </c>
      <c r="F556" s="179" t="str">
        <f>'Energy consumption (raw)'!E506</f>
        <v>Công nghiệp</v>
      </c>
      <c r="G556" s="179" t="str">
        <f>'Energy consumption (raw)'!F506</f>
        <v>Sản xuất sản phẩm từ plastic</v>
      </c>
      <c r="H556" s="179" t="str">
        <f>'Energy consumption (raw)'!G506</f>
        <v>Industry</v>
      </c>
      <c r="I556" s="179" t="str">
        <f>'Energy consumption (raw)'!I506</f>
        <v>22 Manufacture of rubber and plastics products</v>
      </c>
      <c r="J556" s="179" t="str">
        <f>INDEX(Sector!$E$6:$E$46,MATCH('Energy consumption (toe)'!I556,Sector!$B$6:$B$46,FALSE))</f>
        <v>Manufacture of rubber and plastics products</v>
      </c>
      <c r="K556" s="179">
        <f>IFERROR('Energy consumption (raw)'!J506*Lists!$H$84,)</f>
        <v>0</v>
      </c>
      <c r="L556" s="179">
        <f>'Energy consumption (raw)'!K506*Lists!$H$84</f>
        <v>1064.9940300000001</v>
      </c>
      <c r="M556" s="179">
        <f>'Energy consumption (raw)'!L506*Lists!$H$84</f>
        <v>0</v>
      </c>
      <c r="N556" s="179">
        <f>'Energy consumption (raw)'!M506*Lists!$H$84</f>
        <v>0</v>
      </c>
      <c r="O556" s="178">
        <f t="shared" si="72"/>
        <v>1064.9940300000001</v>
      </c>
      <c r="P556">
        <f>'Energy consumption (raw)'!N506*Lists!$H$85</f>
        <v>0</v>
      </c>
      <c r="Q556">
        <f>'Energy consumption (raw)'!O506*Lists!$H$86</f>
        <v>0</v>
      </c>
      <c r="R556">
        <f>'Energy consumption (raw)'!P506*Lists!$H$87</f>
        <v>0</v>
      </c>
      <c r="S556">
        <f>'Energy consumption (raw)'!Q506*Lists!$H$88</f>
        <v>0</v>
      </c>
      <c r="T556">
        <f>'Energy consumption (raw)'!R506*Lists!$H$89</f>
        <v>0</v>
      </c>
      <c r="U556">
        <f>'Energy consumption (raw)'!S506*Lists!$H$90</f>
        <v>0</v>
      </c>
      <c r="V556">
        <f>'Energy consumption (raw)'!T506*Lists!$H$91</f>
        <v>0</v>
      </c>
      <c r="W556">
        <f>'Energy consumption (raw)'!U506*Lists!$H$92</f>
        <v>0</v>
      </c>
      <c r="X556">
        <f>'Energy consumption (raw)'!V506*Lists!$H$93</f>
        <v>0</v>
      </c>
      <c r="Y556">
        <f>'Energy consumption (raw)'!W506*Lists!$H$94</f>
        <v>0</v>
      </c>
      <c r="Z556">
        <f>'Energy consumption (raw)'!X506*Lists!$H$96*1000000</f>
        <v>0</v>
      </c>
      <c r="AA556">
        <f>'Energy consumption (raw)'!Y506*Lists!$H$97</f>
        <v>0</v>
      </c>
      <c r="AB556">
        <f>'Energy consumption (raw)'!Z506*Lists!$H$96</f>
        <v>0</v>
      </c>
      <c r="AC556">
        <f>'Energy consumption (raw)'!AA506*Lists!$H$98</f>
        <v>0</v>
      </c>
      <c r="AD556">
        <f>'Energy consumption (raw)'!AB506*Lists!$H$99</f>
        <v>0</v>
      </c>
      <c r="AE556">
        <f>'Energy consumption (raw)'!AC506*Lists!$H$101</f>
        <v>0</v>
      </c>
      <c r="AF556">
        <f>'Energy consumption (raw)'!AD506*Lists!$H$101</f>
        <v>0</v>
      </c>
      <c r="AG556">
        <f>'Energy consumption (raw)'!AE506*Lists!$H$101</f>
        <v>0</v>
      </c>
      <c r="AH556">
        <f>'Energy consumption (raw)'!AF506*Lists!$H$100</f>
        <v>0</v>
      </c>
      <c r="AI556" s="167">
        <f t="shared" si="73"/>
        <v>1064.9940300000001</v>
      </c>
      <c r="AJ556" s="179">
        <f>'Energy consumption (raw)'!AG506</f>
        <v>1064.9940300000001</v>
      </c>
      <c r="AK556" s="179">
        <f>'Energy consumption (raw)'!AH506</f>
        <v>1087</v>
      </c>
      <c r="AL556">
        <f>IF(ROUND(AI556,-3)=ROUND('Energy consumption (raw)'!AG506,-3),1,0)</f>
        <v>1</v>
      </c>
      <c r="AM556" s="179" t="str">
        <f>'Energy consumption (raw)'!AJ506</f>
        <v>5. Hai Duong</v>
      </c>
      <c r="AN556">
        <f>VLOOKUP(AM556,Lists!$F$9:$G$71,2,FALSE)</f>
        <v>1</v>
      </c>
    </row>
    <row r="557" spans="2:40" x14ac:dyDescent="0.25">
      <c r="B557" s="65" t="str">
        <f t="shared" si="71"/>
        <v>Industry405</v>
      </c>
      <c r="C557" s="179">
        <f>'Energy consumption (raw)'!B507</f>
        <v>405</v>
      </c>
      <c r="D557" s="179">
        <f>'Energy consumption (raw)'!C507</f>
        <v>0</v>
      </c>
      <c r="E557" s="179">
        <f>'Energy consumption (raw)'!D507</f>
        <v>0</v>
      </c>
      <c r="F557" s="179" t="str">
        <f>'Energy consumption (raw)'!E507</f>
        <v>Công nghiệp</v>
      </c>
      <c r="G557" s="179" t="str">
        <f>'Energy consumption (raw)'!F507</f>
        <v>Sãn xuất linh kiện điện tử</v>
      </c>
      <c r="H557" s="179" t="str">
        <f>'Energy consumption (raw)'!G507</f>
        <v>Industry</v>
      </c>
      <c r="I557" s="179" t="str">
        <f>'Energy consumption (raw)'!I507</f>
        <v>26 Manufacture of computer, electronic and optical products</v>
      </c>
      <c r="J557" s="179" t="str">
        <f>INDEX(Sector!$E$6:$E$46,MATCH('Energy consumption (toe)'!I557,Sector!$B$6:$B$46,FALSE))</f>
        <v>Manufacture of computer, electronic and optical products</v>
      </c>
      <c r="K557" s="179">
        <f>IFERROR('Energy consumption (raw)'!J507*Lists!$H$84,)</f>
        <v>1090.4689600000002</v>
      </c>
      <c r="L557" s="179">
        <f>'Energy consumption (raw)'!K507*Lists!$H$84</f>
        <v>1090.4689600000002</v>
      </c>
      <c r="M557" s="179">
        <f>'Energy consumption (raw)'!L507*Lists!$H$84</f>
        <v>0</v>
      </c>
      <c r="N557" s="179">
        <f>'Energy consumption (raw)'!M507*Lists!$H$84</f>
        <v>0</v>
      </c>
      <c r="O557" s="178">
        <f t="shared" si="72"/>
        <v>1090.4689600000002</v>
      </c>
      <c r="P557">
        <f>'Energy consumption (raw)'!N507*Lists!$H$85</f>
        <v>0</v>
      </c>
      <c r="Q557">
        <f>'Energy consumption (raw)'!O507*Lists!$H$86</f>
        <v>0</v>
      </c>
      <c r="R557">
        <f>'Energy consumption (raw)'!P507*Lists!$H$87</f>
        <v>0</v>
      </c>
      <c r="S557">
        <f>'Energy consumption (raw)'!Q507*Lists!$H$88</f>
        <v>0</v>
      </c>
      <c r="T557">
        <f>'Energy consumption (raw)'!R507*Lists!$H$89</f>
        <v>0</v>
      </c>
      <c r="U557">
        <f>'Energy consumption (raw)'!S507*Lists!$H$90</f>
        <v>0</v>
      </c>
      <c r="V557">
        <f>'Energy consumption (raw)'!T507*Lists!$H$91</f>
        <v>0</v>
      </c>
      <c r="W557">
        <f>'Energy consumption (raw)'!U507*Lists!$H$92</f>
        <v>0</v>
      </c>
      <c r="X557">
        <f>'Energy consumption (raw)'!V507*Lists!$H$93</f>
        <v>0</v>
      </c>
      <c r="Y557">
        <f>'Energy consumption (raw)'!W507*Lists!$H$94</f>
        <v>0</v>
      </c>
      <c r="Z557">
        <f>'Energy consumption (raw)'!X507*Lists!$H$96*1000000</f>
        <v>0</v>
      </c>
      <c r="AA557">
        <f>'Energy consumption (raw)'!Y507*Lists!$H$97</f>
        <v>0</v>
      </c>
      <c r="AB557">
        <f>'Energy consumption (raw)'!Z507*Lists!$H$96</f>
        <v>0</v>
      </c>
      <c r="AC557">
        <f>'Energy consumption (raw)'!AA507*Lists!$H$98</f>
        <v>0</v>
      </c>
      <c r="AD557">
        <f>'Energy consumption (raw)'!AB507*Lists!$H$99</f>
        <v>0</v>
      </c>
      <c r="AE557">
        <f>'Energy consumption (raw)'!AC507*Lists!$H$101</f>
        <v>0</v>
      </c>
      <c r="AF557">
        <f>'Energy consumption (raw)'!AD507*Lists!$H$101</f>
        <v>0</v>
      </c>
      <c r="AG557">
        <f>'Energy consumption (raw)'!AE507*Lists!$H$101</f>
        <v>0</v>
      </c>
      <c r="AH557">
        <f>'Energy consumption (raw)'!AF507*Lists!$H$100</f>
        <v>0</v>
      </c>
      <c r="AI557" s="167">
        <f t="shared" si="73"/>
        <v>1090.4689600000002</v>
      </c>
      <c r="AJ557" s="179">
        <f>'Energy consumption (raw)'!AG507</f>
        <v>1090.4689600000002</v>
      </c>
      <c r="AK557" s="179">
        <f>'Energy consumption (raw)'!AH507</f>
        <v>1312</v>
      </c>
      <c r="AL557">
        <f>IF(ROUND(AI557,-3)=ROUND('Energy consumption (raw)'!AG507,-3),1,0)</f>
        <v>1</v>
      </c>
      <c r="AM557" s="179" t="str">
        <f>'Energy consumption (raw)'!AJ507</f>
        <v>5. Hai Duong</v>
      </c>
      <c r="AN557">
        <f>VLOOKUP(AM557,Lists!$F$9:$G$71,2,FALSE)</f>
        <v>1</v>
      </c>
    </row>
    <row r="558" spans="2:40" x14ac:dyDescent="0.25">
      <c r="B558" s="65" t="str">
        <f t="shared" si="71"/>
        <v>Industry406</v>
      </c>
      <c r="C558" s="179">
        <f>'Energy consumption (raw)'!B508</f>
        <v>406</v>
      </c>
      <c r="D558" s="179">
        <f>'Energy consumption (raw)'!C508</f>
        <v>0</v>
      </c>
      <c r="E558" s="179">
        <f>'Energy consumption (raw)'!D508</f>
        <v>0</v>
      </c>
      <c r="F558" s="179" t="str">
        <f>'Energy consumption (raw)'!E508</f>
        <v>Công nghiệp</v>
      </c>
      <c r="G558" s="179" t="str">
        <f>'Energy consumption (raw)'!F508</f>
        <v>Sản xuất vật liệu xây dựng</v>
      </c>
      <c r="H558" s="179" t="str">
        <f>'Energy consumption (raw)'!G508</f>
        <v>Industry</v>
      </c>
      <c r="I558" s="179" t="str">
        <f>'Energy consumption (raw)'!I508</f>
        <v>23 Manufacture of other non-metallic mineral products</v>
      </c>
      <c r="J558" s="179" t="str">
        <f>INDEX(Sector!$E$6:$E$46,MATCH('Energy consumption (toe)'!I558,Sector!$B$6:$B$46,FALSE))</f>
        <v>Manufacture of other non-metallic mineral products</v>
      </c>
      <c r="K558" s="179">
        <f>IFERROR('Energy consumption (raw)'!J508*Lists!$H$84,)</f>
        <v>1150.5572375000002</v>
      </c>
      <c r="L558" s="179">
        <f>'Energy consumption (raw)'!K508*Lists!$H$84</f>
        <v>1150.5572375000002</v>
      </c>
      <c r="M558" s="179">
        <f>'Energy consumption (raw)'!L508*Lists!$H$84</f>
        <v>0</v>
      </c>
      <c r="N558" s="179">
        <f>'Energy consumption (raw)'!M508*Lists!$H$84</f>
        <v>0</v>
      </c>
      <c r="O558" s="178">
        <f t="shared" si="72"/>
        <v>1150.5572375000002</v>
      </c>
      <c r="P558">
        <f>'Energy consumption (raw)'!N508*Lists!$H$85</f>
        <v>0</v>
      </c>
      <c r="Q558">
        <f>'Energy consumption (raw)'!O508*Lists!$H$86</f>
        <v>0</v>
      </c>
      <c r="R558">
        <f>'Energy consumption (raw)'!P508*Lists!$H$87</f>
        <v>0</v>
      </c>
      <c r="S558">
        <f>'Energy consumption (raw)'!Q508*Lists!$H$88</f>
        <v>0</v>
      </c>
      <c r="T558">
        <f>'Energy consumption (raw)'!R508*Lists!$H$89</f>
        <v>0</v>
      </c>
      <c r="U558">
        <f>'Energy consumption (raw)'!S508*Lists!$H$90</f>
        <v>0</v>
      </c>
      <c r="V558">
        <f>'Energy consumption (raw)'!T508*Lists!$H$91</f>
        <v>0</v>
      </c>
      <c r="W558">
        <f>'Energy consumption (raw)'!U508*Lists!$H$92</f>
        <v>0</v>
      </c>
      <c r="X558">
        <f>'Energy consumption (raw)'!V508*Lists!$H$93</f>
        <v>0</v>
      </c>
      <c r="Y558">
        <f>'Energy consumption (raw)'!W508*Lists!$H$94</f>
        <v>0</v>
      </c>
      <c r="Z558">
        <f>'Energy consumption (raw)'!X508*Lists!$H$96*1000000</f>
        <v>0</v>
      </c>
      <c r="AA558">
        <f>'Energy consumption (raw)'!Y508*Lists!$H$97</f>
        <v>0</v>
      </c>
      <c r="AB558">
        <f>'Energy consumption (raw)'!Z508*Lists!$H$96</f>
        <v>0</v>
      </c>
      <c r="AC558">
        <f>'Energy consumption (raw)'!AA508*Lists!$H$98</f>
        <v>0</v>
      </c>
      <c r="AD558">
        <f>'Energy consumption (raw)'!AB508*Lists!$H$99</f>
        <v>0</v>
      </c>
      <c r="AE558">
        <f>'Energy consumption (raw)'!AC508*Lists!$H$101</f>
        <v>0</v>
      </c>
      <c r="AF558">
        <f>'Energy consumption (raw)'!AD508*Lists!$H$101</f>
        <v>0</v>
      </c>
      <c r="AG558">
        <f>'Energy consumption (raw)'!AE508*Lists!$H$101</f>
        <v>0</v>
      </c>
      <c r="AH558">
        <f>'Energy consumption (raw)'!AF508*Lists!$H$100</f>
        <v>0</v>
      </c>
      <c r="AI558" s="167">
        <f t="shared" si="73"/>
        <v>1150.5572375000002</v>
      </c>
      <c r="AJ558" s="179">
        <f>'Energy consumption (raw)'!AG508</f>
        <v>1150.5572375000002</v>
      </c>
      <c r="AK558" s="179">
        <f>'Energy consumption (raw)'!AH508</f>
        <v>1192</v>
      </c>
      <c r="AL558">
        <f>IF(ROUND(AI558,-3)=ROUND('Energy consumption (raw)'!AG508,-3),1,0)</f>
        <v>1</v>
      </c>
      <c r="AM558" s="179" t="str">
        <f>'Energy consumption (raw)'!AJ508</f>
        <v>5. Hai Duong</v>
      </c>
      <c r="AN558">
        <f>VLOOKUP(AM558,Lists!$F$9:$G$71,2,FALSE)</f>
        <v>1</v>
      </c>
    </row>
    <row r="559" spans="2:40" x14ac:dyDescent="0.25">
      <c r="B559" s="65" t="str">
        <f t="shared" si="71"/>
        <v>Industry407</v>
      </c>
      <c r="C559" s="179">
        <f>'Energy consumption (raw)'!B509</f>
        <v>407</v>
      </c>
      <c r="D559" s="179">
        <f>'Energy consumption (raw)'!C509</f>
        <v>0</v>
      </c>
      <c r="E559" s="179">
        <f>'Energy consumption (raw)'!D509</f>
        <v>0</v>
      </c>
      <c r="F559" s="179" t="str">
        <f>'Energy consumption (raw)'!E509</f>
        <v>Công nghiệp</v>
      </c>
      <c r="G559" s="179" t="str">
        <f>'Energy consumption (raw)'!F509</f>
        <v>Sản xuất các sản phẩm phi kim loại</v>
      </c>
      <c r="H559" s="179" t="str">
        <f>'Energy consumption (raw)'!G509</f>
        <v>Industry</v>
      </c>
      <c r="I559" s="179" t="str">
        <f>'Energy consumption (raw)'!I509</f>
        <v>23 Manufacture of other non-metallic mineral products</v>
      </c>
      <c r="J559" s="179" t="str">
        <f>INDEX(Sector!$E$6:$E$46,MATCH('Energy consumption (toe)'!I559,Sector!$B$6:$B$46,FALSE))</f>
        <v>Manufacture of other non-metallic mineral products</v>
      </c>
      <c r="K559" s="179">
        <f>IFERROR('Energy consumption (raw)'!J509*Lists!$H$84,)</f>
        <v>0</v>
      </c>
      <c r="L559" s="179">
        <f>'Energy consumption (raw)'!K509*Lists!$H$84</f>
        <v>1986.3039000000001</v>
      </c>
      <c r="M559" s="179">
        <f>'Energy consumption (raw)'!L509*Lists!$H$84</f>
        <v>0</v>
      </c>
      <c r="N559" s="179">
        <f>'Energy consumption (raw)'!M509*Lists!$H$84</f>
        <v>0</v>
      </c>
      <c r="O559" s="178">
        <f t="shared" si="72"/>
        <v>1986.3039000000001</v>
      </c>
      <c r="P559">
        <f>'Energy consumption (raw)'!N509*Lists!$H$85</f>
        <v>0</v>
      </c>
      <c r="Q559">
        <f>'Energy consumption (raw)'!O509*Lists!$H$86</f>
        <v>0</v>
      </c>
      <c r="R559">
        <f>'Energy consumption (raw)'!P509*Lists!$H$87</f>
        <v>0</v>
      </c>
      <c r="S559">
        <f>'Energy consumption (raw)'!Q509*Lists!$H$88</f>
        <v>0</v>
      </c>
      <c r="T559">
        <f>'Energy consumption (raw)'!R509*Lists!$H$89</f>
        <v>0</v>
      </c>
      <c r="U559">
        <f>'Energy consumption (raw)'!S509*Lists!$H$90</f>
        <v>0</v>
      </c>
      <c r="V559">
        <f>'Energy consumption (raw)'!T509*Lists!$H$91</f>
        <v>0</v>
      </c>
      <c r="W559">
        <f>'Energy consumption (raw)'!U509*Lists!$H$92</f>
        <v>0</v>
      </c>
      <c r="X559">
        <f>'Energy consumption (raw)'!V509*Lists!$H$93</f>
        <v>0</v>
      </c>
      <c r="Y559">
        <f>'Energy consumption (raw)'!W509*Lists!$H$94</f>
        <v>0</v>
      </c>
      <c r="Z559">
        <f>'Energy consumption (raw)'!X509*Lists!$H$96*1000000</f>
        <v>0</v>
      </c>
      <c r="AA559">
        <f>'Energy consumption (raw)'!Y509*Lists!$H$97</f>
        <v>0</v>
      </c>
      <c r="AB559">
        <f>'Energy consumption (raw)'!Z509*Lists!$H$96</f>
        <v>0</v>
      </c>
      <c r="AC559">
        <f>'Energy consumption (raw)'!AA509*Lists!$H$98</f>
        <v>0</v>
      </c>
      <c r="AD559">
        <f>'Energy consumption (raw)'!AB509*Lists!$H$99</f>
        <v>0</v>
      </c>
      <c r="AE559">
        <f>'Energy consumption (raw)'!AC509*Lists!$H$101</f>
        <v>0</v>
      </c>
      <c r="AF559">
        <f>'Energy consumption (raw)'!AD509*Lists!$H$101</f>
        <v>0</v>
      </c>
      <c r="AG559">
        <f>'Energy consumption (raw)'!AE509*Lists!$H$101</f>
        <v>0</v>
      </c>
      <c r="AH559">
        <f>'Energy consumption (raw)'!AF509*Lists!$H$100</f>
        <v>0</v>
      </c>
      <c r="AI559" s="167">
        <f t="shared" si="73"/>
        <v>1986.3039000000001</v>
      </c>
      <c r="AJ559" s="179">
        <f>'Energy consumption (raw)'!AG509</f>
        <v>1986.3039000000001</v>
      </c>
      <c r="AK559" s="179">
        <f>'Energy consumption (raw)'!AH509</f>
        <v>1617</v>
      </c>
      <c r="AL559">
        <f>IF(ROUND(AI559,-3)=ROUND('Energy consumption (raw)'!AG509,-3),1,0)</f>
        <v>1</v>
      </c>
      <c r="AM559" s="179" t="str">
        <f>'Energy consumption (raw)'!AJ509</f>
        <v>5. Hai Duong</v>
      </c>
      <c r="AN559">
        <f>VLOOKUP(AM559,Lists!$F$9:$G$71,2,FALSE)</f>
        <v>1</v>
      </c>
    </row>
    <row r="560" spans="2:40" x14ac:dyDescent="0.25">
      <c r="B560" s="65" t="str">
        <f t="shared" si="71"/>
        <v>Industry408</v>
      </c>
      <c r="C560" s="179">
        <f>'Energy consumption (raw)'!B510</f>
        <v>408</v>
      </c>
      <c r="D560" s="179">
        <f>'Energy consumption (raw)'!C510</f>
        <v>0</v>
      </c>
      <c r="E560" s="179">
        <f>'Energy consumption (raw)'!D510</f>
        <v>0</v>
      </c>
      <c r="F560" s="179" t="str">
        <f>'Energy consumption (raw)'!E510</f>
        <v>Công nghiệp</v>
      </c>
      <c r="G560" s="179" t="str">
        <f>'Energy consumption (raw)'!F510</f>
        <v>Sản xuất sắt, thép gang</v>
      </c>
      <c r="H560" s="179" t="str">
        <f>'Energy consumption (raw)'!G510</f>
        <v>Industry</v>
      </c>
      <c r="I560" s="179" t="str">
        <f>'Energy consumption (raw)'!I510</f>
        <v>24 Manufacture of basic metals</v>
      </c>
      <c r="J560" s="179" t="str">
        <f>INDEX(Sector!$E$6:$E$46,MATCH('Energy consumption (toe)'!I560,Sector!$B$6:$B$46,FALSE))</f>
        <v>Manufacture of basic metals</v>
      </c>
      <c r="K560" s="179">
        <f>IFERROR('Energy consumption (raw)'!J510*Lists!$H$84,)</f>
        <v>0</v>
      </c>
      <c r="L560" s="179">
        <f>'Energy consumption (raw)'!K510*Lists!$H$84</f>
        <v>1201.7081504</v>
      </c>
      <c r="M560" s="179">
        <f>'Energy consumption (raw)'!L510*Lists!$H$84</f>
        <v>0</v>
      </c>
      <c r="N560" s="179">
        <f>'Energy consumption (raw)'!M510*Lists!$H$84</f>
        <v>0</v>
      </c>
      <c r="O560" s="178">
        <f t="shared" si="72"/>
        <v>1201.7081504</v>
      </c>
      <c r="P560">
        <f>'Energy consumption (raw)'!N510*Lists!$H$85</f>
        <v>0</v>
      </c>
      <c r="Q560">
        <f>'Energy consumption (raw)'!O510*Lists!$H$86</f>
        <v>0</v>
      </c>
      <c r="R560">
        <f>'Energy consumption (raw)'!P510*Lists!$H$87</f>
        <v>0</v>
      </c>
      <c r="S560">
        <f>'Energy consumption (raw)'!Q510*Lists!$H$88</f>
        <v>0</v>
      </c>
      <c r="T560">
        <f>'Energy consumption (raw)'!R510*Lists!$H$89</f>
        <v>0</v>
      </c>
      <c r="U560">
        <f>'Energy consumption (raw)'!S510*Lists!$H$90</f>
        <v>0</v>
      </c>
      <c r="V560">
        <f>'Energy consumption (raw)'!T510*Lists!$H$91</f>
        <v>0</v>
      </c>
      <c r="W560">
        <f>'Energy consumption (raw)'!U510*Lists!$H$92</f>
        <v>0</v>
      </c>
      <c r="X560">
        <f>'Energy consumption (raw)'!V510*Lists!$H$93</f>
        <v>0</v>
      </c>
      <c r="Y560">
        <f>'Energy consumption (raw)'!W510*Lists!$H$94</f>
        <v>0</v>
      </c>
      <c r="Z560">
        <f>'Energy consumption (raw)'!X510*Lists!$H$96*1000000</f>
        <v>0</v>
      </c>
      <c r="AA560">
        <f>'Energy consumption (raw)'!Y510*Lists!$H$97</f>
        <v>0</v>
      </c>
      <c r="AB560">
        <f>'Energy consumption (raw)'!Z510*Lists!$H$96</f>
        <v>0</v>
      </c>
      <c r="AC560">
        <f>'Energy consumption (raw)'!AA510*Lists!$H$98</f>
        <v>0</v>
      </c>
      <c r="AD560">
        <f>'Energy consumption (raw)'!AB510*Lists!$H$99</f>
        <v>0</v>
      </c>
      <c r="AE560">
        <f>'Energy consumption (raw)'!AC510*Lists!$H$101</f>
        <v>0</v>
      </c>
      <c r="AF560">
        <f>'Energy consumption (raw)'!AD510*Lists!$H$101</f>
        <v>0</v>
      </c>
      <c r="AG560">
        <f>'Energy consumption (raw)'!AE510*Lists!$H$101</f>
        <v>0</v>
      </c>
      <c r="AH560">
        <f>'Energy consumption (raw)'!AF510*Lists!$H$100</f>
        <v>0</v>
      </c>
      <c r="AI560" s="167">
        <f t="shared" si="73"/>
        <v>1201.7081504</v>
      </c>
      <c r="AJ560" s="179">
        <f>'Energy consumption (raw)'!AG510</f>
        <v>1201.7081504</v>
      </c>
      <c r="AK560" s="179">
        <f>'Energy consumption (raw)'!AH510</f>
        <v>1186</v>
      </c>
      <c r="AL560">
        <f>IF(ROUND(AI560,-3)=ROUND('Energy consumption (raw)'!AG510,-3),1,0)</f>
        <v>1</v>
      </c>
      <c r="AM560" s="179" t="str">
        <f>'Energy consumption (raw)'!AJ510</f>
        <v>5. Hai Duong</v>
      </c>
      <c r="AN560">
        <f>VLOOKUP(AM560,Lists!$F$9:$G$71,2,FALSE)</f>
        <v>1</v>
      </c>
    </row>
    <row r="561" spans="2:40" x14ac:dyDescent="0.25">
      <c r="B561" s="65" t="str">
        <f t="shared" si="71"/>
        <v>Industry409</v>
      </c>
      <c r="C561" s="179">
        <f>'Energy consumption (raw)'!B511</f>
        <v>409</v>
      </c>
      <c r="D561" s="179">
        <f>'Energy consumption (raw)'!C511</f>
        <v>0</v>
      </c>
      <c r="E561" s="179">
        <f>'Energy consumption (raw)'!D511</f>
        <v>0</v>
      </c>
      <c r="F561" s="179" t="str">
        <f>'Energy consumption (raw)'!E511</f>
        <v>Công nghiệp</v>
      </c>
      <c r="G561" s="179" t="str">
        <f>'Energy consumption (raw)'!F511</f>
        <v>Sản xuất kinh doanh sợi, vải</v>
      </c>
      <c r="H561" s="179" t="str">
        <f>'Energy consumption (raw)'!G511</f>
        <v>Industry</v>
      </c>
      <c r="I561" s="179" t="str">
        <f>'Energy consumption (raw)'!I511</f>
        <v>13 Manufacture of textiles</v>
      </c>
      <c r="J561" s="179" t="str">
        <f>INDEX(Sector!$E$6:$E$46,MATCH('Energy consumption (toe)'!I561,Sector!$B$6:$B$46,FALSE))</f>
        <v>Manufacture of textiles</v>
      </c>
      <c r="K561" s="179">
        <f>IFERROR('Energy consumption (raw)'!J511*Lists!$H$84,)</f>
        <v>4225.6702924000001</v>
      </c>
      <c r="L561" s="179">
        <f>'Energy consumption (raw)'!K511*Lists!$H$84</f>
        <v>4225.6702924000001</v>
      </c>
      <c r="M561" s="179">
        <f>'Energy consumption (raw)'!L511*Lists!$H$84</f>
        <v>0</v>
      </c>
      <c r="N561" s="179">
        <f>'Energy consumption (raw)'!M511*Lists!$H$84</f>
        <v>0</v>
      </c>
      <c r="O561" s="178">
        <f t="shared" si="72"/>
        <v>4225.6702924000001</v>
      </c>
      <c r="P561">
        <f>'Energy consumption (raw)'!N511*Lists!$H$85</f>
        <v>0</v>
      </c>
      <c r="Q561">
        <f>'Energy consumption (raw)'!O511*Lists!$H$86</f>
        <v>0</v>
      </c>
      <c r="R561">
        <f>'Energy consumption (raw)'!P511*Lists!$H$87</f>
        <v>0</v>
      </c>
      <c r="S561">
        <f>'Energy consumption (raw)'!Q511*Lists!$H$88</f>
        <v>0</v>
      </c>
      <c r="T561">
        <f>'Energy consumption (raw)'!R511*Lists!$H$89</f>
        <v>0</v>
      </c>
      <c r="U561">
        <f>'Energy consumption (raw)'!S511*Lists!$H$90</f>
        <v>0</v>
      </c>
      <c r="V561">
        <f>'Energy consumption (raw)'!T511*Lists!$H$91</f>
        <v>0</v>
      </c>
      <c r="W561">
        <f>'Energy consumption (raw)'!U511*Lists!$H$92</f>
        <v>0</v>
      </c>
      <c r="X561">
        <f>'Energy consumption (raw)'!V511*Lists!$H$93</f>
        <v>0</v>
      </c>
      <c r="Y561">
        <f>'Energy consumption (raw)'!W511*Lists!$H$94</f>
        <v>0</v>
      </c>
      <c r="Z561">
        <f>'Energy consumption (raw)'!X511*Lists!$H$96*1000000</f>
        <v>0</v>
      </c>
      <c r="AA561">
        <f>'Energy consumption (raw)'!Y511*Lists!$H$97</f>
        <v>0</v>
      </c>
      <c r="AB561">
        <f>'Energy consumption (raw)'!Z511*Lists!$H$96</f>
        <v>0</v>
      </c>
      <c r="AC561">
        <f>'Energy consumption (raw)'!AA511*Lists!$H$98</f>
        <v>0</v>
      </c>
      <c r="AD561">
        <f>'Energy consumption (raw)'!AB511*Lists!$H$99</f>
        <v>0</v>
      </c>
      <c r="AE561">
        <f>'Energy consumption (raw)'!AC511*Lists!$H$101</f>
        <v>0</v>
      </c>
      <c r="AF561">
        <f>'Energy consumption (raw)'!AD511*Lists!$H$101</f>
        <v>0</v>
      </c>
      <c r="AG561">
        <f>'Energy consumption (raw)'!AE511*Lists!$H$101</f>
        <v>0</v>
      </c>
      <c r="AH561">
        <f>'Energy consumption (raw)'!AF511*Lists!$H$100</f>
        <v>0</v>
      </c>
      <c r="AI561" s="167">
        <f t="shared" si="73"/>
        <v>4225.6702924000001</v>
      </c>
      <c r="AJ561" s="179">
        <f>'Energy consumption (raw)'!AG511</f>
        <v>4225.6702924000001</v>
      </c>
      <c r="AK561" s="179">
        <f>'Energy consumption (raw)'!AH511</f>
        <v>4416</v>
      </c>
      <c r="AL561">
        <f>IF(ROUND(AI561,-3)=ROUND('Energy consumption (raw)'!AG511,-3),1,0)</f>
        <v>1</v>
      </c>
      <c r="AM561" s="179" t="str">
        <f>'Energy consumption (raw)'!AJ511</f>
        <v>5. Hai Duong</v>
      </c>
      <c r="AN561">
        <f>VLOOKUP(AM561,Lists!$F$9:$G$71,2,FALSE)</f>
        <v>1</v>
      </c>
    </row>
    <row r="562" spans="2:40" x14ac:dyDescent="0.25">
      <c r="B562" s="65" t="str">
        <f t="shared" si="71"/>
        <v>Industry410</v>
      </c>
      <c r="C562" s="179">
        <f>'Energy consumption (raw)'!B512</f>
        <v>410</v>
      </c>
      <c r="D562" s="179">
        <f>'Energy consumption (raw)'!C512</f>
        <v>0</v>
      </c>
      <c r="E562" s="179">
        <f>'Energy consumption (raw)'!D512</f>
        <v>0</v>
      </c>
      <c r="F562" s="179" t="str">
        <f>'Energy consumption (raw)'!E512</f>
        <v>Công nghiệp</v>
      </c>
      <c r="G562" s="179" t="str">
        <f>'Energy consumption (raw)'!F512</f>
        <v>Sản xuất nhôm</v>
      </c>
      <c r="H562" s="179" t="str">
        <f>'Energy consumption (raw)'!G512</f>
        <v>Industry</v>
      </c>
      <c r="I562" s="179" t="str">
        <f>'Energy consumption (raw)'!I512</f>
        <v>24 Manufacture of basic metals</v>
      </c>
      <c r="J562" s="179" t="str">
        <f>INDEX(Sector!$E$6:$E$46,MATCH('Energy consumption (toe)'!I562,Sector!$B$6:$B$46,FALSE))</f>
        <v>Manufacture of basic metals</v>
      </c>
      <c r="K562" s="179">
        <f>IFERROR('Energy consumption (raw)'!J512*Lists!$H$84,)</f>
        <v>0</v>
      </c>
      <c r="L562" s="179">
        <f>'Energy consumption (raw)'!K512*Lists!$H$84</f>
        <v>4963.7183610000002</v>
      </c>
      <c r="M562" s="179">
        <f>'Energy consumption (raw)'!L512*Lists!$H$84</f>
        <v>0</v>
      </c>
      <c r="N562" s="179">
        <f>'Energy consumption (raw)'!M512*Lists!$H$84</f>
        <v>0</v>
      </c>
      <c r="O562" s="178">
        <f t="shared" si="72"/>
        <v>4963.7183610000002</v>
      </c>
      <c r="P562">
        <f>'Energy consumption (raw)'!N512*Lists!$H$85</f>
        <v>0</v>
      </c>
      <c r="Q562">
        <f>'Energy consumption (raw)'!O512*Lists!$H$86</f>
        <v>0</v>
      </c>
      <c r="R562">
        <f>'Energy consumption (raw)'!P512*Lists!$H$87</f>
        <v>0</v>
      </c>
      <c r="S562">
        <f>'Energy consumption (raw)'!Q512*Lists!$H$88</f>
        <v>0</v>
      </c>
      <c r="T562">
        <f>'Energy consumption (raw)'!R512*Lists!$H$89</f>
        <v>0</v>
      </c>
      <c r="U562">
        <f>'Energy consumption (raw)'!S512*Lists!$H$90</f>
        <v>0</v>
      </c>
      <c r="V562">
        <f>'Energy consumption (raw)'!T512*Lists!$H$91</f>
        <v>0</v>
      </c>
      <c r="W562">
        <f>'Energy consumption (raw)'!U512*Lists!$H$92</f>
        <v>0</v>
      </c>
      <c r="X562">
        <f>'Energy consumption (raw)'!V512*Lists!$H$93</f>
        <v>0</v>
      </c>
      <c r="Y562">
        <f>'Energy consumption (raw)'!W512*Lists!$H$94</f>
        <v>0</v>
      </c>
      <c r="Z562">
        <f>'Energy consumption (raw)'!X512*Lists!$H$96*1000000</f>
        <v>0</v>
      </c>
      <c r="AA562">
        <f>'Energy consumption (raw)'!Y512*Lists!$H$97</f>
        <v>0</v>
      </c>
      <c r="AB562">
        <f>'Energy consumption (raw)'!Z512*Lists!$H$96</f>
        <v>0</v>
      </c>
      <c r="AC562">
        <f>'Energy consumption (raw)'!AA512*Lists!$H$98</f>
        <v>0</v>
      </c>
      <c r="AD562">
        <f>'Energy consumption (raw)'!AB512*Lists!$H$99</f>
        <v>0</v>
      </c>
      <c r="AE562">
        <f>'Energy consumption (raw)'!AC512*Lists!$H$101</f>
        <v>0</v>
      </c>
      <c r="AF562">
        <f>'Energy consumption (raw)'!AD512*Lists!$H$101</f>
        <v>0</v>
      </c>
      <c r="AG562">
        <f>'Energy consumption (raw)'!AE512*Lists!$H$101</f>
        <v>0</v>
      </c>
      <c r="AH562">
        <f>'Energy consumption (raw)'!AF512*Lists!$H$100</f>
        <v>0</v>
      </c>
      <c r="AI562" s="167">
        <f t="shared" si="73"/>
        <v>4963.7183610000002</v>
      </c>
      <c r="AJ562" s="179">
        <f>'Energy consumption (raw)'!AG512</f>
        <v>4963.7183610000002</v>
      </c>
      <c r="AK562" s="179">
        <f>'Energy consumption (raw)'!AH512</f>
        <v>4814</v>
      </c>
      <c r="AL562">
        <f>IF(ROUND(AI562,-3)=ROUND('Energy consumption (raw)'!AG512,-3),1,0)</f>
        <v>1</v>
      </c>
      <c r="AM562" s="179" t="str">
        <f>'Energy consumption (raw)'!AJ512</f>
        <v>5. Hai Duong</v>
      </c>
      <c r="AN562">
        <f>VLOOKUP(AM562,Lists!$F$9:$G$71,2,FALSE)</f>
        <v>1</v>
      </c>
    </row>
    <row r="563" spans="2:40" x14ac:dyDescent="0.25">
      <c r="B563" s="65" t="str">
        <f t="shared" si="71"/>
        <v>Industry411</v>
      </c>
      <c r="C563" s="179">
        <f>'Energy consumption (raw)'!B513</f>
        <v>411</v>
      </c>
      <c r="D563" s="179">
        <f>'Energy consumption (raw)'!C513</f>
        <v>0</v>
      </c>
      <c r="E563" s="179">
        <f>'Energy consumption (raw)'!D513</f>
        <v>0</v>
      </c>
      <c r="F563" s="179" t="str">
        <f>'Energy consumption (raw)'!E513</f>
        <v>Công nghiệp</v>
      </c>
      <c r="G563" s="179" t="str">
        <f>'Energy consumption (raw)'!F513</f>
        <v>Sản xuất vật liệu xây dựng</v>
      </c>
      <c r="H563" s="179" t="str">
        <f>'Energy consumption (raw)'!G513</f>
        <v>Industry</v>
      </c>
      <c r="I563" s="179" t="str">
        <f>'Energy consumption (raw)'!I513</f>
        <v>23 Manufacture of other non-metallic mineral products</v>
      </c>
      <c r="J563" s="179" t="str">
        <f>INDEX(Sector!$E$6:$E$46,MATCH('Energy consumption (toe)'!I563,Sector!$B$6:$B$46,FALSE))</f>
        <v>Manufacture of other non-metallic mineral products</v>
      </c>
      <c r="K563" s="179">
        <f>IFERROR('Energy consumption (raw)'!J513*Lists!$H$84,)</f>
        <v>0</v>
      </c>
      <c r="L563" s="179">
        <f>'Energy consumption (raw)'!K513*Lists!$H$84</f>
        <v>3410.0553052</v>
      </c>
      <c r="M563" s="179">
        <f>'Energy consumption (raw)'!L513*Lists!$H$84</f>
        <v>0</v>
      </c>
      <c r="N563" s="179">
        <f>'Energy consumption (raw)'!M513*Lists!$H$84</f>
        <v>0</v>
      </c>
      <c r="O563" s="178">
        <f t="shared" si="72"/>
        <v>3410.0553052</v>
      </c>
      <c r="P563">
        <f>'Energy consumption (raw)'!N513*Lists!$H$85</f>
        <v>0</v>
      </c>
      <c r="Q563">
        <f>'Energy consumption (raw)'!O513*Lists!$H$86</f>
        <v>0</v>
      </c>
      <c r="R563">
        <f>'Energy consumption (raw)'!P513*Lists!$H$87</f>
        <v>0</v>
      </c>
      <c r="S563">
        <f>'Energy consumption (raw)'!Q513*Lists!$H$88</f>
        <v>0</v>
      </c>
      <c r="T563">
        <f>'Energy consumption (raw)'!R513*Lists!$H$89</f>
        <v>0</v>
      </c>
      <c r="U563">
        <f>'Energy consumption (raw)'!S513*Lists!$H$90</f>
        <v>0</v>
      </c>
      <c r="V563">
        <f>'Energy consumption (raw)'!T513*Lists!$H$91</f>
        <v>0</v>
      </c>
      <c r="W563">
        <f>'Energy consumption (raw)'!U513*Lists!$H$92</f>
        <v>0</v>
      </c>
      <c r="X563">
        <f>'Energy consumption (raw)'!V513*Lists!$H$93</f>
        <v>0</v>
      </c>
      <c r="Y563">
        <f>'Energy consumption (raw)'!W513*Lists!$H$94</f>
        <v>0</v>
      </c>
      <c r="Z563">
        <f>'Energy consumption (raw)'!X513*Lists!$H$96*1000000</f>
        <v>0</v>
      </c>
      <c r="AA563">
        <f>'Energy consumption (raw)'!Y513*Lists!$H$97</f>
        <v>0</v>
      </c>
      <c r="AB563">
        <f>'Energy consumption (raw)'!Z513*Lists!$H$96</f>
        <v>0</v>
      </c>
      <c r="AC563">
        <f>'Energy consumption (raw)'!AA513*Lists!$H$98</f>
        <v>0</v>
      </c>
      <c r="AD563">
        <f>'Energy consumption (raw)'!AB513*Lists!$H$99</f>
        <v>0</v>
      </c>
      <c r="AE563">
        <f>'Energy consumption (raw)'!AC513*Lists!$H$101</f>
        <v>0</v>
      </c>
      <c r="AF563">
        <f>'Energy consumption (raw)'!AD513*Lists!$H$101</f>
        <v>0</v>
      </c>
      <c r="AG563">
        <f>'Energy consumption (raw)'!AE513*Lists!$H$101</f>
        <v>0</v>
      </c>
      <c r="AH563">
        <f>'Energy consumption (raw)'!AF513*Lists!$H$100</f>
        <v>0</v>
      </c>
      <c r="AI563" s="167">
        <f t="shared" si="73"/>
        <v>3410.0553052</v>
      </c>
      <c r="AJ563" s="179">
        <f>'Energy consumption (raw)'!AG513</f>
        <v>3410.0553052</v>
      </c>
      <c r="AK563" s="179">
        <f>'Energy consumption (raw)'!AH513</f>
        <v>21325</v>
      </c>
      <c r="AL563">
        <f>IF(ROUND(AI563,-3)=ROUND('Energy consumption (raw)'!AG513,-3),1,0)</f>
        <v>1</v>
      </c>
      <c r="AM563" s="179" t="str">
        <f>'Energy consumption (raw)'!AJ513</f>
        <v>5. Hai Duong</v>
      </c>
      <c r="AN563">
        <f>VLOOKUP(AM563,Lists!$F$9:$G$71,2,FALSE)</f>
        <v>1</v>
      </c>
    </row>
    <row r="564" spans="2:40" x14ac:dyDescent="0.25">
      <c r="B564" s="65" t="str">
        <f t="shared" si="71"/>
        <v>Industry412</v>
      </c>
      <c r="C564" s="179">
        <f>'Energy consumption (raw)'!B514</f>
        <v>412</v>
      </c>
      <c r="D564" s="179">
        <f>'Energy consumption (raw)'!C514</f>
        <v>0</v>
      </c>
      <c r="E564" s="179">
        <f>'Energy consumption (raw)'!D514</f>
        <v>0</v>
      </c>
      <c r="F564" s="179" t="str">
        <f>'Energy consumption (raw)'!E514</f>
        <v>Công nghiệp</v>
      </c>
      <c r="G564" s="179" t="str">
        <f>'Energy consumption (raw)'!F514</f>
        <v>Sản xuất vật liệu xây dựng từ đất sét</v>
      </c>
      <c r="H564" s="179" t="str">
        <f>'Energy consumption (raw)'!G514</f>
        <v>Industry</v>
      </c>
      <c r="I564" s="179" t="str">
        <f>'Energy consumption (raw)'!I514</f>
        <v>23 Manufacture of other non-metallic mineral products</v>
      </c>
      <c r="J564" s="179" t="str">
        <f>INDEX(Sector!$E$6:$E$46,MATCH('Energy consumption (toe)'!I564,Sector!$B$6:$B$46,FALSE))</f>
        <v>Manufacture of other non-metallic mineral products</v>
      </c>
      <c r="K564" s="179">
        <f>IFERROR('Energy consumption (raw)'!J514*Lists!$H$84,)</f>
        <v>0</v>
      </c>
      <c r="L564" s="179">
        <f>'Energy consumption (raw)'!K514*Lists!$H$84</f>
        <v>7441.7206587000001</v>
      </c>
      <c r="M564" s="179">
        <f>'Energy consumption (raw)'!L514*Lists!$H$84</f>
        <v>0</v>
      </c>
      <c r="N564" s="179">
        <f>'Energy consumption (raw)'!M514*Lists!$H$84</f>
        <v>0</v>
      </c>
      <c r="O564" s="178">
        <f t="shared" si="72"/>
        <v>7441.7206587000001</v>
      </c>
      <c r="P564">
        <f>'Energy consumption (raw)'!N514*Lists!$H$85</f>
        <v>0</v>
      </c>
      <c r="Q564">
        <f>'Energy consumption (raw)'!O514*Lists!$H$86</f>
        <v>0</v>
      </c>
      <c r="R564">
        <f>'Energy consumption (raw)'!P514*Lists!$H$87</f>
        <v>0</v>
      </c>
      <c r="S564">
        <f>'Energy consumption (raw)'!Q514*Lists!$H$88</f>
        <v>0</v>
      </c>
      <c r="T564">
        <f>'Energy consumption (raw)'!R514*Lists!$H$89</f>
        <v>0</v>
      </c>
      <c r="U564">
        <f>'Energy consumption (raw)'!S514*Lists!$H$90</f>
        <v>0</v>
      </c>
      <c r="V564">
        <f>'Energy consumption (raw)'!T514*Lists!$H$91</f>
        <v>0</v>
      </c>
      <c r="W564">
        <f>'Energy consumption (raw)'!U514*Lists!$H$92</f>
        <v>0</v>
      </c>
      <c r="X564">
        <f>'Energy consumption (raw)'!V514*Lists!$H$93</f>
        <v>0</v>
      </c>
      <c r="Y564">
        <f>'Energy consumption (raw)'!W514*Lists!$H$94</f>
        <v>0</v>
      </c>
      <c r="Z564">
        <f>'Energy consumption (raw)'!X514*Lists!$H$96*1000000</f>
        <v>0</v>
      </c>
      <c r="AA564">
        <f>'Energy consumption (raw)'!Y514*Lists!$H$97</f>
        <v>0</v>
      </c>
      <c r="AB564">
        <f>'Energy consumption (raw)'!Z514*Lists!$H$96</f>
        <v>0</v>
      </c>
      <c r="AC564">
        <f>'Energy consumption (raw)'!AA514*Lists!$H$98</f>
        <v>0</v>
      </c>
      <c r="AD564">
        <f>'Energy consumption (raw)'!AB514*Lists!$H$99</f>
        <v>0</v>
      </c>
      <c r="AE564">
        <f>'Energy consumption (raw)'!AC514*Lists!$H$101</f>
        <v>0</v>
      </c>
      <c r="AF564">
        <f>'Energy consumption (raw)'!AD514*Lists!$H$101</f>
        <v>0</v>
      </c>
      <c r="AG564">
        <f>'Energy consumption (raw)'!AE514*Lists!$H$101</f>
        <v>0</v>
      </c>
      <c r="AH564">
        <f>'Energy consumption (raw)'!AF514*Lists!$H$100</f>
        <v>0</v>
      </c>
      <c r="AI564" s="167">
        <f t="shared" si="73"/>
        <v>7441.7206587000001</v>
      </c>
      <c r="AJ564" s="179">
        <f>'Energy consumption (raw)'!AG514</f>
        <v>7441.7206587000001</v>
      </c>
      <c r="AK564" s="179">
        <f>'Energy consumption (raw)'!AH514</f>
        <v>4962</v>
      </c>
      <c r="AL564">
        <f>IF(ROUND(AI564,-3)=ROUND('Energy consumption (raw)'!AG514,-3),1,0)</f>
        <v>1</v>
      </c>
      <c r="AM564" s="179" t="str">
        <f>'Energy consumption (raw)'!AJ514</f>
        <v>5. Hai Duong</v>
      </c>
      <c r="AN564">
        <f>VLOOKUP(AM564,Lists!$F$9:$G$71,2,FALSE)</f>
        <v>1</v>
      </c>
    </row>
    <row r="565" spans="2:40" x14ac:dyDescent="0.25">
      <c r="B565" s="65" t="str">
        <f t="shared" si="71"/>
        <v>Industry413</v>
      </c>
      <c r="C565" s="179">
        <f>'Energy consumption (raw)'!B515</f>
        <v>413</v>
      </c>
      <c r="D565" s="179">
        <f>'Energy consumption (raw)'!C515</f>
        <v>0</v>
      </c>
      <c r="E565" s="179">
        <f>'Energy consumption (raw)'!D515</f>
        <v>0</v>
      </c>
      <c r="F565" s="179" t="str">
        <f>'Energy consumption (raw)'!E515</f>
        <v>Công nghiệp</v>
      </c>
      <c r="G565" s="179" t="str">
        <f>'Energy consumption (raw)'!F515</f>
        <v>Sản xuất vật liệu xây dựng từ đất sét</v>
      </c>
      <c r="H565" s="179" t="str">
        <f>'Energy consumption (raw)'!G515</f>
        <v>Industry</v>
      </c>
      <c r="I565" s="179" t="str">
        <f>'Energy consumption (raw)'!I515</f>
        <v>23 Manufacture of other non-metallic mineral products</v>
      </c>
      <c r="J565" s="179" t="str">
        <f>INDEX(Sector!$E$6:$E$46,MATCH('Energy consumption (toe)'!I565,Sector!$B$6:$B$46,FALSE))</f>
        <v>Manufacture of other non-metallic mineral products</v>
      </c>
      <c r="K565" s="179">
        <f>IFERROR('Energy consumption (raw)'!J515*Lists!$H$84,)</f>
        <v>0</v>
      </c>
      <c r="L565" s="179">
        <f>'Energy consumption (raw)'!K515*Lists!$H$84</f>
        <v>4884.2986080000001</v>
      </c>
      <c r="M565" s="179">
        <f>'Energy consumption (raw)'!L515*Lists!$H$84</f>
        <v>0</v>
      </c>
      <c r="N565" s="179">
        <f>'Energy consumption (raw)'!M515*Lists!$H$84</f>
        <v>0</v>
      </c>
      <c r="O565" s="178">
        <f t="shared" si="72"/>
        <v>4884.2986080000001</v>
      </c>
      <c r="P565">
        <f>'Energy consumption (raw)'!N515*Lists!$H$85</f>
        <v>24500</v>
      </c>
      <c r="Q565">
        <f>'Energy consumption (raw)'!O515*Lists!$H$86</f>
        <v>0</v>
      </c>
      <c r="R565">
        <f>'Energy consumption (raw)'!P515*Lists!$H$87</f>
        <v>0</v>
      </c>
      <c r="S565">
        <f>'Energy consumption (raw)'!Q515*Lists!$H$88</f>
        <v>0</v>
      </c>
      <c r="T565">
        <f>'Energy consumption (raw)'!R515*Lists!$H$89</f>
        <v>518.36400000000003</v>
      </c>
      <c r="U565">
        <f>'Energy consumption (raw)'!S515*Lists!$H$90</f>
        <v>0</v>
      </c>
      <c r="V565">
        <f>'Energy consumption (raw)'!T515*Lists!$H$91</f>
        <v>1.8453600000000001</v>
      </c>
      <c r="W565">
        <f>'Energy consumption (raw)'!U515*Lists!$H$92</f>
        <v>0</v>
      </c>
      <c r="X565">
        <f>'Energy consumption (raw)'!V515*Lists!$H$93</f>
        <v>0</v>
      </c>
      <c r="Y565">
        <f>'Energy consumption (raw)'!W515*Lists!$H$94</f>
        <v>0</v>
      </c>
      <c r="Z565">
        <f>'Energy consumption (raw)'!X515*Lists!$H$96*1000000</f>
        <v>0</v>
      </c>
      <c r="AA565">
        <f>'Energy consumption (raw)'!Y515*Lists!$H$97</f>
        <v>0</v>
      </c>
      <c r="AB565">
        <f>'Energy consumption (raw)'!Z515*Lists!$H$96</f>
        <v>0</v>
      </c>
      <c r="AC565">
        <f>'Energy consumption (raw)'!AA515*Lists!$H$98</f>
        <v>0</v>
      </c>
      <c r="AD565">
        <f>'Energy consumption (raw)'!AB515*Lists!$H$99</f>
        <v>0</v>
      </c>
      <c r="AE565">
        <f>'Energy consumption (raw)'!AC515*Lists!$H$101</f>
        <v>0</v>
      </c>
      <c r="AF565">
        <f>'Energy consumption (raw)'!AD515*Lists!$H$101</f>
        <v>0</v>
      </c>
      <c r="AG565">
        <f>'Energy consumption (raw)'!AE515*Lists!$H$101</f>
        <v>0</v>
      </c>
      <c r="AH565">
        <f>'Energy consumption (raw)'!AF515*Lists!$H$100</f>
        <v>0</v>
      </c>
      <c r="AI565" s="167">
        <f t="shared" si="73"/>
        <v>29904.507968000002</v>
      </c>
      <c r="AJ565" s="179">
        <f>'Energy consumption (raw)'!AG515</f>
        <v>29904.507968000002</v>
      </c>
      <c r="AK565" s="179">
        <f>'Energy consumption (raw)'!AH515</f>
        <v>2998</v>
      </c>
      <c r="AL565">
        <f>IF(ROUND(AI565,-3)=ROUND('Energy consumption (raw)'!AG515,-3),1,0)</f>
        <v>1</v>
      </c>
      <c r="AM565" s="179" t="str">
        <f>'Energy consumption (raw)'!AJ515</f>
        <v>5. Hai Duong</v>
      </c>
      <c r="AN565">
        <f>VLOOKUP(AM565,Lists!$F$9:$G$71,2,FALSE)</f>
        <v>1</v>
      </c>
    </row>
    <row r="566" spans="2:40" x14ac:dyDescent="0.25">
      <c r="B566" s="65" t="str">
        <f t="shared" si="71"/>
        <v>Industry414</v>
      </c>
      <c r="C566" s="179">
        <f>'Energy consumption (raw)'!B516</f>
        <v>414</v>
      </c>
      <c r="D566" s="179">
        <f>'Energy consumption (raw)'!C516</f>
        <v>0</v>
      </c>
      <c r="E566" s="179">
        <f>'Energy consumption (raw)'!D516</f>
        <v>0</v>
      </c>
      <c r="F566" s="179" t="str">
        <f>'Energy consumption (raw)'!E516</f>
        <v>Công nghiệp</v>
      </c>
      <c r="G566" s="179" t="str">
        <f>'Energy consumption (raw)'!F516</f>
        <v>Sản xuất vật liệu xây dựng từ đất sét</v>
      </c>
      <c r="H566" s="179" t="str">
        <f>'Energy consumption (raw)'!G516</f>
        <v>Industry</v>
      </c>
      <c r="I566" s="179" t="str">
        <f>'Energy consumption (raw)'!I516</f>
        <v>23 Manufacture of other non-metallic mineral products</v>
      </c>
      <c r="J566" s="179" t="str">
        <f>INDEX(Sector!$E$6:$E$46,MATCH('Energy consumption (toe)'!I566,Sector!$B$6:$B$46,FALSE))</f>
        <v>Manufacture of other non-metallic mineral products</v>
      </c>
      <c r="K566" s="179">
        <f>IFERROR('Energy consumption (raw)'!J516*Lists!$H$84,)</f>
        <v>0</v>
      </c>
      <c r="L566" s="179">
        <f>'Energy consumption (raw)'!K516*Lists!$H$84</f>
        <v>4214.922063</v>
      </c>
      <c r="M566" s="179">
        <f>'Energy consumption (raw)'!L516*Lists!$H$84</f>
        <v>0</v>
      </c>
      <c r="N566" s="179">
        <f>'Energy consumption (raw)'!M516*Lists!$H$84</f>
        <v>0</v>
      </c>
      <c r="O566" s="178">
        <f t="shared" si="72"/>
        <v>4214.922063</v>
      </c>
      <c r="P566">
        <f>'Energy consumption (raw)'!N516*Lists!$H$85</f>
        <v>0</v>
      </c>
      <c r="Q566">
        <f>'Energy consumption (raw)'!O516*Lists!$H$86</f>
        <v>0</v>
      </c>
      <c r="R566">
        <f>'Energy consumption (raw)'!P516*Lists!$H$87</f>
        <v>0</v>
      </c>
      <c r="S566">
        <f>'Energy consumption (raw)'!Q516*Lists!$H$88</f>
        <v>0</v>
      </c>
      <c r="T566">
        <f>'Energy consumption (raw)'!R516*Lists!$H$89</f>
        <v>0</v>
      </c>
      <c r="U566">
        <f>'Energy consumption (raw)'!S516*Lists!$H$90</f>
        <v>0</v>
      </c>
      <c r="V566">
        <f>'Energy consumption (raw)'!T516*Lists!$H$91</f>
        <v>0</v>
      </c>
      <c r="W566">
        <f>'Energy consumption (raw)'!U516*Lists!$H$92</f>
        <v>0</v>
      </c>
      <c r="X566">
        <f>'Energy consumption (raw)'!V516*Lists!$H$93</f>
        <v>0</v>
      </c>
      <c r="Y566">
        <f>'Energy consumption (raw)'!W516*Lists!$H$94</f>
        <v>0</v>
      </c>
      <c r="Z566">
        <f>'Energy consumption (raw)'!X516*Lists!$H$96*1000000</f>
        <v>0</v>
      </c>
      <c r="AA566">
        <f>'Energy consumption (raw)'!Y516*Lists!$H$97</f>
        <v>0</v>
      </c>
      <c r="AB566">
        <f>'Energy consumption (raw)'!Z516*Lists!$H$96</f>
        <v>0</v>
      </c>
      <c r="AC566">
        <f>'Energy consumption (raw)'!AA516*Lists!$H$98</f>
        <v>0</v>
      </c>
      <c r="AD566">
        <f>'Energy consumption (raw)'!AB516*Lists!$H$99</f>
        <v>0</v>
      </c>
      <c r="AE566">
        <f>'Energy consumption (raw)'!AC516*Lists!$H$101</f>
        <v>0</v>
      </c>
      <c r="AF566">
        <f>'Energy consumption (raw)'!AD516*Lists!$H$101</f>
        <v>0</v>
      </c>
      <c r="AG566">
        <f>'Energy consumption (raw)'!AE516*Lists!$H$101</f>
        <v>0</v>
      </c>
      <c r="AH566">
        <f>'Energy consumption (raw)'!AF516*Lists!$H$100</f>
        <v>0</v>
      </c>
      <c r="AI566" s="167">
        <f t="shared" si="73"/>
        <v>4214.922063</v>
      </c>
      <c r="AJ566" s="179">
        <f>'Energy consumption (raw)'!AG516</f>
        <v>4214.922063</v>
      </c>
      <c r="AK566" s="179">
        <f>'Energy consumption (raw)'!AH516</f>
        <v>3519</v>
      </c>
      <c r="AL566">
        <f>IF(ROUND(AI566,-3)=ROUND('Energy consumption (raw)'!AG516,-3),1,0)</f>
        <v>1</v>
      </c>
      <c r="AM566" s="179" t="str">
        <f>'Energy consumption (raw)'!AJ516</f>
        <v>5. Hai Duong</v>
      </c>
      <c r="AN566">
        <f>VLOOKUP(AM566,Lists!$F$9:$G$71,2,FALSE)</f>
        <v>1</v>
      </c>
    </row>
    <row r="567" spans="2:40" x14ac:dyDescent="0.25">
      <c r="B567" s="65" t="str">
        <f t="shared" si="71"/>
        <v>Industry415</v>
      </c>
      <c r="C567" s="179">
        <f>'Energy consumption (raw)'!B517</f>
        <v>415</v>
      </c>
      <c r="D567" s="179">
        <f>'Energy consumption (raw)'!C517</f>
        <v>0</v>
      </c>
      <c r="E567" s="179">
        <f>'Energy consumption (raw)'!D517</f>
        <v>0</v>
      </c>
      <c r="F567" s="179" t="str">
        <f>'Energy consumption (raw)'!E517</f>
        <v>Công nghiệp</v>
      </c>
      <c r="G567" s="179" t="str">
        <f>'Energy consumption (raw)'!F517</f>
        <v>Sản xuất sắt, thép gang</v>
      </c>
      <c r="H567" s="179" t="str">
        <f>'Energy consumption (raw)'!G517</f>
        <v>Industry</v>
      </c>
      <c r="I567" s="179" t="str">
        <f>'Energy consumption (raw)'!I517</f>
        <v>24 Manufacture of basic metals</v>
      </c>
      <c r="J567" s="179" t="str">
        <f>INDEX(Sector!$E$6:$E$46,MATCH('Energy consumption (toe)'!I567,Sector!$B$6:$B$46,FALSE))</f>
        <v>Manufacture of basic metals</v>
      </c>
      <c r="K567" s="179">
        <f>IFERROR('Energy consumption (raw)'!J517*Lists!$H$84,)</f>
        <v>53514.072948000001</v>
      </c>
      <c r="L567" s="179">
        <f>'Energy consumption (raw)'!K517*Lists!$H$84</f>
        <v>53514.072948000001</v>
      </c>
      <c r="M567" s="179">
        <f>'Energy consumption (raw)'!L517*Lists!$H$84</f>
        <v>0</v>
      </c>
      <c r="N567" s="179">
        <f>'Energy consumption (raw)'!M517*Lists!$H$84</f>
        <v>0</v>
      </c>
      <c r="O567" s="178">
        <f t="shared" si="72"/>
        <v>53514.072948000001</v>
      </c>
      <c r="P567">
        <f>'Energy consumption (raw)'!N517*Lists!$H$85</f>
        <v>33371.1</v>
      </c>
      <c r="Q567">
        <f>'Energy consumption (raw)'!O517*Lists!$H$86</f>
        <v>0</v>
      </c>
      <c r="R567">
        <f>'Energy consumption (raw)'!P517*Lists!$H$87</f>
        <v>0</v>
      </c>
      <c r="S567">
        <f>'Energy consumption (raw)'!Q517*Lists!$H$88</f>
        <v>0</v>
      </c>
      <c r="T567">
        <f>'Energy consumption (raw)'!R517*Lists!$H$89</f>
        <v>113.42400000000001</v>
      </c>
      <c r="U567">
        <f>'Energy consumption (raw)'!S517*Lists!$H$90</f>
        <v>0</v>
      </c>
      <c r="V567">
        <f>'Energy consumption (raw)'!T517*Lists!$H$91</f>
        <v>0</v>
      </c>
      <c r="W567">
        <f>'Energy consumption (raw)'!U517*Lists!$H$92</f>
        <v>0</v>
      </c>
      <c r="X567">
        <f>'Energy consumption (raw)'!V517*Lists!$H$93</f>
        <v>0</v>
      </c>
      <c r="Y567">
        <f>'Energy consumption (raw)'!W517*Lists!$H$94</f>
        <v>0</v>
      </c>
      <c r="Z567">
        <f>'Energy consumption (raw)'!X517*Lists!$H$96*1000000</f>
        <v>0</v>
      </c>
      <c r="AA567">
        <f>'Energy consumption (raw)'!Y517*Lists!$H$97</f>
        <v>0</v>
      </c>
      <c r="AB567">
        <f>'Energy consumption (raw)'!Z517*Lists!$H$96</f>
        <v>0</v>
      </c>
      <c r="AC567">
        <f>'Energy consumption (raw)'!AA517*Lists!$H$98</f>
        <v>0</v>
      </c>
      <c r="AD567">
        <f>'Energy consumption (raw)'!AB517*Lists!$H$99</f>
        <v>0</v>
      </c>
      <c r="AE567">
        <f>'Energy consumption (raw)'!AC517*Lists!$H$101</f>
        <v>0</v>
      </c>
      <c r="AF567">
        <f>'Energy consumption (raw)'!AD517*Lists!$H$101</f>
        <v>0</v>
      </c>
      <c r="AG567">
        <f>'Energy consumption (raw)'!AE517*Lists!$H$101</f>
        <v>0</v>
      </c>
      <c r="AH567">
        <f>'Energy consumption (raw)'!AF517*Lists!$H$100</f>
        <v>0</v>
      </c>
      <c r="AI567" s="167">
        <f t="shared" si="73"/>
        <v>86998.596947999991</v>
      </c>
      <c r="AJ567" s="179">
        <f>'Energy consumption (raw)'!AG517</f>
        <v>86998.596947999991</v>
      </c>
      <c r="AK567" s="179">
        <f>'Energy consumption (raw)'!AH517</f>
        <v>94344</v>
      </c>
      <c r="AL567">
        <f>IF(ROUND(AI567,-3)=ROUND('Energy consumption (raw)'!AG517,-3),1,0)</f>
        <v>1</v>
      </c>
      <c r="AM567" s="179" t="str">
        <f>'Energy consumption (raw)'!AJ517</f>
        <v>5. Hai Duong</v>
      </c>
      <c r="AN567">
        <f>VLOOKUP(AM567,Lists!$F$9:$G$71,2,FALSE)</f>
        <v>1</v>
      </c>
    </row>
    <row r="568" spans="2:40" x14ac:dyDescent="0.25">
      <c r="B568" s="65" t="str">
        <f t="shared" si="71"/>
        <v>Industry416</v>
      </c>
      <c r="C568" s="179">
        <f>'Energy consumption (raw)'!B518</f>
        <v>416</v>
      </c>
      <c r="D568" s="179">
        <f>'Energy consumption (raw)'!C518</f>
        <v>0</v>
      </c>
      <c r="E568" s="179">
        <f>'Energy consumption (raw)'!D518</f>
        <v>0</v>
      </c>
      <c r="F568" s="179" t="str">
        <f>'Energy consumption (raw)'!E518</f>
        <v>Công nghiệp</v>
      </c>
      <c r="G568" s="179" t="str">
        <f>'Energy consumption (raw)'!F518</f>
        <v>Sản xuất xi măng</v>
      </c>
      <c r="H568" s="179" t="str">
        <f>'Energy consumption (raw)'!G518</f>
        <v>Industry</v>
      </c>
      <c r="I568" s="179" t="str">
        <f>'Energy consumption (raw)'!I518</f>
        <v>23 Manufacture of other non-metallic mineral products</v>
      </c>
      <c r="J568" s="179" t="str">
        <f>INDEX(Sector!$E$6:$E$46,MATCH('Energy consumption (toe)'!I568,Sector!$B$6:$B$46,FALSE))</f>
        <v>Manufacture of other non-metallic mineral products</v>
      </c>
      <c r="K568" s="179">
        <f>IFERROR('Energy consumption (raw)'!J518*Lists!$H$84,)</f>
        <v>17743.743930000001</v>
      </c>
      <c r="L568" s="179">
        <f>'Energy consumption (raw)'!K518*Lists!$H$84</f>
        <v>17743.743930000001</v>
      </c>
      <c r="M568" s="179">
        <f>'Energy consumption (raw)'!L518*Lists!$H$84</f>
        <v>0</v>
      </c>
      <c r="N568" s="179">
        <f>'Energy consumption (raw)'!M518*Lists!$H$84</f>
        <v>0</v>
      </c>
      <c r="O568" s="178">
        <f t="shared" si="72"/>
        <v>17743.743930000001</v>
      </c>
      <c r="P568">
        <f>'Energy consumption (raw)'!N518*Lists!$H$85</f>
        <v>112</v>
      </c>
      <c r="Q568">
        <f>'Energy consumption (raw)'!O518*Lists!$H$86</f>
        <v>0</v>
      </c>
      <c r="R568">
        <f>'Energy consumption (raw)'!P518*Lists!$H$87</f>
        <v>0</v>
      </c>
      <c r="S568">
        <f>'Energy consumption (raw)'!Q518*Lists!$H$88</f>
        <v>0</v>
      </c>
      <c r="T568">
        <f>'Energy consumption (raw)'!R518*Lists!$H$89</f>
        <v>387.6</v>
      </c>
      <c r="U568">
        <f>'Energy consumption (raw)'!S518*Lists!$H$90</f>
        <v>0</v>
      </c>
      <c r="V568">
        <f>'Energy consumption (raw)'!T518*Lists!$H$91</f>
        <v>0</v>
      </c>
      <c r="W568">
        <f>'Energy consumption (raw)'!U518*Lists!$H$92</f>
        <v>0</v>
      </c>
      <c r="X568">
        <f>'Energy consumption (raw)'!V518*Lists!$H$93</f>
        <v>0</v>
      </c>
      <c r="Y568">
        <f>'Energy consumption (raw)'!W518*Lists!$H$94</f>
        <v>0</v>
      </c>
      <c r="Z568">
        <f>'Energy consumption (raw)'!X518*Lists!$H$96*1000000</f>
        <v>0</v>
      </c>
      <c r="AA568">
        <f>'Energy consumption (raw)'!Y518*Lists!$H$97</f>
        <v>0</v>
      </c>
      <c r="AB568">
        <f>'Energy consumption (raw)'!Z518*Lists!$H$96</f>
        <v>0</v>
      </c>
      <c r="AC568">
        <f>'Energy consumption (raw)'!AA518*Lists!$H$98</f>
        <v>0</v>
      </c>
      <c r="AD568">
        <f>'Energy consumption (raw)'!AB518*Lists!$H$99</f>
        <v>0</v>
      </c>
      <c r="AE568">
        <f>'Energy consumption (raw)'!AC518*Lists!$H$101</f>
        <v>0</v>
      </c>
      <c r="AF568">
        <f>'Energy consumption (raw)'!AD518*Lists!$H$101</f>
        <v>0</v>
      </c>
      <c r="AG568">
        <f>'Energy consumption (raw)'!AE518*Lists!$H$101</f>
        <v>0</v>
      </c>
      <c r="AH568">
        <f>'Energy consumption (raw)'!AF518*Lists!$H$100</f>
        <v>0</v>
      </c>
      <c r="AI568" s="167">
        <f t="shared" si="73"/>
        <v>18243.343929999999</v>
      </c>
      <c r="AJ568" s="179">
        <f>'Energy consumption (raw)'!AG518</f>
        <v>18243.343929999999</v>
      </c>
      <c r="AK568" s="179">
        <f>'Energy consumption (raw)'!AH518</f>
        <v>32854</v>
      </c>
      <c r="AL568">
        <f>IF(ROUND(AI568,-3)=ROUND('Energy consumption (raw)'!AG518,-3),1,0)</f>
        <v>1</v>
      </c>
      <c r="AM568" s="179" t="str">
        <f>'Energy consumption (raw)'!AJ518</f>
        <v>5. Hai Duong</v>
      </c>
      <c r="AN568">
        <f>VLOOKUP(AM568,Lists!$F$9:$G$71,2,FALSE)</f>
        <v>1</v>
      </c>
    </row>
    <row r="569" spans="2:40" x14ac:dyDescent="0.25">
      <c r="B569" s="65" t="str">
        <f t="shared" si="71"/>
        <v>Industry417</v>
      </c>
      <c r="C569" s="179">
        <f>'Energy consumption (raw)'!B519</f>
        <v>417</v>
      </c>
      <c r="D569" s="179">
        <f>'Energy consumption (raw)'!C519</f>
        <v>0</v>
      </c>
      <c r="E569" s="179">
        <f>'Energy consumption (raw)'!D519</f>
        <v>0</v>
      </c>
      <c r="F569" s="179" t="str">
        <f>'Energy consumption (raw)'!E519</f>
        <v>Công nghiệp</v>
      </c>
      <c r="G569" s="179" t="str">
        <f>'Energy consumption (raw)'!F519</f>
        <v>Sản xuất xi măng</v>
      </c>
      <c r="H569" s="179" t="str">
        <f>'Energy consumption (raw)'!G519</f>
        <v>Industry</v>
      </c>
      <c r="I569" s="179" t="str">
        <f>'Energy consumption (raw)'!I519</f>
        <v>23 Manufacture of other non-metallic mineral products</v>
      </c>
      <c r="J569" s="179" t="str">
        <f>INDEX(Sector!$E$6:$E$46,MATCH('Energy consumption (toe)'!I569,Sector!$B$6:$B$46,FALSE))</f>
        <v>Manufacture of other non-metallic mineral products</v>
      </c>
      <c r="K569" s="179">
        <f>IFERROR('Energy consumption (raw)'!J519*Lists!$H$84,)</f>
        <v>0</v>
      </c>
      <c r="L569" s="179">
        <f>'Energy consumption (raw)'!K519*Lists!$H$84</f>
        <v>6442.9534231000007</v>
      </c>
      <c r="M569" s="179">
        <f>'Energy consumption (raw)'!L519*Lists!$H$84</f>
        <v>0</v>
      </c>
      <c r="N569" s="179">
        <f>'Energy consumption (raw)'!M519*Lists!$H$84</f>
        <v>0</v>
      </c>
      <c r="O569" s="178">
        <f t="shared" si="72"/>
        <v>6442.9534231000007</v>
      </c>
      <c r="P569">
        <f>'Energy consumption (raw)'!N519*Lists!$H$85</f>
        <v>0</v>
      </c>
      <c r="Q569">
        <f>'Energy consumption (raw)'!O519*Lists!$H$86</f>
        <v>0</v>
      </c>
      <c r="R569">
        <f>'Energy consumption (raw)'!P519*Lists!$H$87</f>
        <v>0</v>
      </c>
      <c r="S569">
        <f>'Energy consumption (raw)'!Q519*Lists!$H$88</f>
        <v>0</v>
      </c>
      <c r="T569">
        <f>'Energy consumption (raw)'!R519*Lists!$H$89</f>
        <v>0</v>
      </c>
      <c r="U569">
        <f>'Energy consumption (raw)'!S519*Lists!$H$90</f>
        <v>0</v>
      </c>
      <c r="V569">
        <f>'Energy consumption (raw)'!T519*Lists!$H$91</f>
        <v>0</v>
      </c>
      <c r="W569">
        <f>'Energy consumption (raw)'!U519*Lists!$H$92</f>
        <v>0</v>
      </c>
      <c r="X569">
        <f>'Energy consumption (raw)'!V519*Lists!$H$93</f>
        <v>0</v>
      </c>
      <c r="Y569">
        <f>'Energy consumption (raw)'!W519*Lists!$H$94</f>
        <v>0</v>
      </c>
      <c r="Z569">
        <f>'Energy consumption (raw)'!X519*Lists!$H$96*1000000</f>
        <v>0</v>
      </c>
      <c r="AA569">
        <f>'Energy consumption (raw)'!Y519*Lists!$H$97</f>
        <v>0</v>
      </c>
      <c r="AB569">
        <f>'Energy consumption (raw)'!Z519*Lists!$H$96</f>
        <v>0</v>
      </c>
      <c r="AC569">
        <f>'Energy consumption (raw)'!AA519*Lists!$H$98</f>
        <v>0</v>
      </c>
      <c r="AD569">
        <f>'Energy consumption (raw)'!AB519*Lists!$H$99</f>
        <v>0</v>
      </c>
      <c r="AE569">
        <f>'Energy consumption (raw)'!AC519*Lists!$H$101</f>
        <v>0</v>
      </c>
      <c r="AF569">
        <f>'Energy consumption (raw)'!AD519*Lists!$H$101</f>
        <v>0</v>
      </c>
      <c r="AG569">
        <f>'Energy consumption (raw)'!AE519*Lists!$H$101</f>
        <v>0</v>
      </c>
      <c r="AH569">
        <f>'Energy consumption (raw)'!AF519*Lists!$H$100</f>
        <v>0</v>
      </c>
      <c r="AI569" s="167">
        <f t="shared" si="73"/>
        <v>6442.9534231000007</v>
      </c>
      <c r="AJ569" s="179">
        <f>'Energy consumption (raw)'!AG519</f>
        <v>6442.9534231000007</v>
      </c>
      <c r="AK569" s="179">
        <f>'Energy consumption (raw)'!AH519</f>
        <v>1182</v>
      </c>
      <c r="AL569">
        <f>IF(ROUND(AI569,-3)=ROUND('Energy consumption (raw)'!AG519,-3),1,0)</f>
        <v>1</v>
      </c>
      <c r="AM569" s="179" t="str">
        <f>'Energy consumption (raw)'!AJ519</f>
        <v>5. Hai Duong</v>
      </c>
      <c r="AN569">
        <f>VLOOKUP(AM569,Lists!$F$9:$G$71,2,FALSE)</f>
        <v>1</v>
      </c>
    </row>
    <row r="570" spans="2:40" x14ac:dyDescent="0.25">
      <c r="B570" s="65" t="str">
        <f t="shared" si="71"/>
        <v>Industry418</v>
      </c>
      <c r="C570" s="179">
        <f>'Energy consumption (raw)'!B520</f>
        <v>418</v>
      </c>
      <c r="D570" s="179">
        <f>'Energy consumption (raw)'!C520</f>
        <v>0</v>
      </c>
      <c r="E570" s="179">
        <f>'Energy consumption (raw)'!D520</f>
        <v>0</v>
      </c>
      <c r="F570" s="179" t="str">
        <f>'Energy consumption (raw)'!E520</f>
        <v>Công nghiệp</v>
      </c>
      <c r="G570" s="179" t="str">
        <f>'Energy consumption (raw)'!F520</f>
        <v>Sản xuất giày dép</v>
      </c>
      <c r="H570" s="179" t="str">
        <f>'Energy consumption (raw)'!G520</f>
        <v>Industry</v>
      </c>
      <c r="I570" s="179" t="str">
        <f>'Energy consumption (raw)'!I520</f>
        <v>14 Manufacture of wearing apparel</v>
      </c>
      <c r="J570" s="179" t="str">
        <f>INDEX(Sector!$E$6:$E$46,MATCH('Energy consumption (toe)'!I570,Sector!$B$6:$B$46,FALSE))</f>
        <v>Manufacture of wearing apparel</v>
      </c>
      <c r="K570" s="179">
        <f>IFERROR('Energy consumption (raw)'!J520*Lists!$H$84,)</f>
        <v>0</v>
      </c>
      <c r="L570" s="179">
        <f>'Energy consumption (raw)'!K520*Lists!$H$84</f>
        <v>1318.8064204</v>
      </c>
      <c r="M570" s="179">
        <f>'Energy consumption (raw)'!L520*Lists!$H$84</f>
        <v>0</v>
      </c>
      <c r="N570" s="179">
        <f>'Energy consumption (raw)'!M520*Lists!$H$84</f>
        <v>0</v>
      </c>
      <c r="O570" s="178">
        <f t="shared" si="72"/>
        <v>1318.8064204</v>
      </c>
      <c r="P570">
        <f>'Energy consumption (raw)'!N520*Lists!$H$85</f>
        <v>0</v>
      </c>
      <c r="Q570">
        <f>'Energy consumption (raw)'!O520*Lists!$H$86</f>
        <v>0</v>
      </c>
      <c r="R570">
        <f>'Energy consumption (raw)'!P520*Lists!$H$87</f>
        <v>0</v>
      </c>
      <c r="S570">
        <f>'Energy consumption (raw)'!Q520*Lists!$H$88</f>
        <v>0</v>
      </c>
      <c r="T570">
        <f>'Energy consumption (raw)'!R520*Lists!$H$89</f>
        <v>0</v>
      </c>
      <c r="U570">
        <f>'Energy consumption (raw)'!S520*Lists!$H$90</f>
        <v>0</v>
      </c>
      <c r="V570">
        <f>'Energy consumption (raw)'!T520*Lists!$H$91</f>
        <v>0</v>
      </c>
      <c r="W570">
        <f>'Energy consumption (raw)'!U520*Lists!$H$92</f>
        <v>0</v>
      </c>
      <c r="X570">
        <f>'Energy consumption (raw)'!V520*Lists!$H$93</f>
        <v>0</v>
      </c>
      <c r="Y570">
        <f>'Energy consumption (raw)'!W520*Lists!$H$94</f>
        <v>0</v>
      </c>
      <c r="Z570">
        <f>'Energy consumption (raw)'!X520*Lists!$H$96*1000000</f>
        <v>0</v>
      </c>
      <c r="AA570">
        <f>'Energy consumption (raw)'!Y520*Lists!$H$97</f>
        <v>0</v>
      </c>
      <c r="AB570">
        <f>'Energy consumption (raw)'!Z520*Lists!$H$96</f>
        <v>0</v>
      </c>
      <c r="AC570">
        <f>'Energy consumption (raw)'!AA520*Lists!$H$98</f>
        <v>0</v>
      </c>
      <c r="AD570">
        <f>'Energy consumption (raw)'!AB520*Lists!$H$99</f>
        <v>0</v>
      </c>
      <c r="AE570">
        <f>'Energy consumption (raw)'!AC520*Lists!$H$101</f>
        <v>0</v>
      </c>
      <c r="AF570">
        <f>'Energy consumption (raw)'!AD520*Lists!$H$101</f>
        <v>0</v>
      </c>
      <c r="AG570">
        <f>'Energy consumption (raw)'!AE520*Lists!$H$101</f>
        <v>0</v>
      </c>
      <c r="AH570">
        <f>'Energy consumption (raw)'!AF520*Lists!$H$100</f>
        <v>0</v>
      </c>
      <c r="AI570" s="167">
        <f t="shared" si="73"/>
        <v>1318.8064204</v>
      </c>
      <c r="AJ570" s="179">
        <f>'Energy consumption (raw)'!AG520</f>
        <v>1318.8064204</v>
      </c>
      <c r="AK570" s="179">
        <f>'Energy consumption (raw)'!AH520</f>
        <v>6279</v>
      </c>
      <c r="AL570">
        <f>IF(ROUND(AI570,-3)=ROUND('Energy consumption (raw)'!AG520,-3),1,0)</f>
        <v>1</v>
      </c>
      <c r="AM570" s="179" t="str">
        <f>'Energy consumption (raw)'!AJ520</f>
        <v>5. Hai Duong</v>
      </c>
      <c r="AN570">
        <f>VLOOKUP(AM570,Lists!$F$9:$G$71,2,FALSE)</f>
        <v>1</v>
      </c>
    </row>
    <row r="571" spans="2:40" x14ac:dyDescent="0.25">
      <c r="B571" s="65" t="str">
        <f t="shared" si="71"/>
        <v>Industry419</v>
      </c>
      <c r="C571" s="179">
        <f>'Energy consumption (raw)'!B521</f>
        <v>419</v>
      </c>
      <c r="D571" s="179">
        <f>'Energy consumption (raw)'!C521</f>
        <v>0</v>
      </c>
      <c r="E571" s="179">
        <f>'Energy consumption (raw)'!D521</f>
        <v>0</v>
      </c>
      <c r="F571" s="179" t="str">
        <f>'Energy consumption (raw)'!E521</f>
        <v>Công nghiệp</v>
      </c>
      <c r="G571" s="179" t="str">
        <f>'Energy consumption (raw)'!F521</f>
        <v>Sản xuất điện</v>
      </c>
      <c r="H571" s="179" t="str">
        <f>'Energy consumption (raw)'!G521</f>
        <v>Industry</v>
      </c>
      <c r="I571" s="179" t="str">
        <f>'Energy consumption (raw)'!I521</f>
        <v>35 Electricity, gas, steam and air conditioning supply</v>
      </c>
      <c r="J571" s="179" t="str">
        <f>INDEX(Sector!$E$6:$E$46,MATCH('Energy consumption (toe)'!I571,Sector!$B$6:$B$46,FALSE))</f>
        <v>Electricity, gas, steam and air conditioning supply</v>
      </c>
      <c r="K571" s="179">
        <f>IFERROR('Energy consumption (raw)'!J521*Lists!$H$84,)</f>
        <v>0</v>
      </c>
      <c r="L571" s="179">
        <f>'Energy consumption (raw)'!K521*Lists!$H$84</f>
        <v>8265.8959013000003</v>
      </c>
      <c r="M571" s="179">
        <f>'Energy consumption (raw)'!L521*Lists!$H$84</f>
        <v>0</v>
      </c>
      <c r="N571" s="179">
        <f>'Energy consumption (raw)'!M521*Lists!$H$84</f>
        <v>0</v>
      </c>
      <c r="O571" s="178">
        <f t="shared" si="72"/>
        <v>8265.8959013000003</v>
      </c>
      <c r="P571">
        <f>'Energy consumption (raw)'!N521*Lists!$H$85</f>
        <v>0</v>
      </c>
      <c r="Q571">
        <f>'Energy consumption (raw)'!O521*Lists!$H$86</f>
        <v>0</v>
      </c>
      <c r="R571">
        <f>'Energy consumption (raw)'!P521*Lists!$H$87</f>
        <v>0</v>
      </c>
      <c r="S571">
        <f>'Energy consumption (raw)'!Q521*Lists!$H$88</f>
        <v>0</v>
      </c>
      <c r="T571">
        <f>'Energy consumption (raw)'!R521*Lists!$H$89</f>
        <v>0</v>
      </c>
      <c r="U571">
        <f>'Energy consumption (raw)'!S521*Lists!$H$90</f>
        <v>0</v>
      </c>
      <c r="V571">
        <f>'Energy consumption (raw)'!T521*Lists!$H$91</f>
        <v>0</v>
      </c>
      <c r="W571">
        <f>'Energy consumption (raw)'!U521*Lists!$H$92</f>
        <v>0</v>
      </c>
      <c r="X571">
        <f>'Energy consumption (raw)'!V521*Lists!$H$93</f>
        <v>0</v>
      </c>
      <c r="Y571">
        <f>'Energy consumption (raw)'!W521*Lists!$H$94</f>
        <v>0</v>
      </c>
      <c r="Z571">
        <f>'Energy consumption (raw)'!X521*Lists!$H$96*1000000</f>
        <v>0</v>
      </c>
      <c r="AA571">
        <f>'Energy consumption (raw)'!Y521*Lists!$H$97</f>
        <v>0</v>
      </c>
      <c r="AB571">
        <f>'Energy consumption (raw)'!Z521*Lists!$H$96</f>
        <v>0</v>
      </c>
      <c r="AC571">
        <f>'Energy consumption (raw)'!AA521*Lists!$H$98</f>
        <v>0</v>
      </c>
      <c r="AD571">
        <f>'Energy consumption (raw)'!AB521*Lists!$H$99</f>
        <v>0</v>
      </c>
      <c r="AE571">
        <f>'Energy consumption (raw)'!AC521*Lists!$H$101</f>
        <v>0</v>
      </c>
      <c r="AF571">
        <f>'Energy consumption (raw)'!AD521*Lists!$H$101</f>
        <v>0</v>
      </c>
      <c r="AG571">
        <f>'Energy consumption (raw)'!AE521*Lists!$H$101</f>
        <v>0</v>
      </c>
      <c r="AH571">
        <f>'Energy consumption (raw)'!AF521*Lists!$H$100</f>
        <v>0</v>
      </c>
      <c r="AI571" s="167">
        <f t="shared" si="73"/>
        <v>8265.8959013000003</v>
      </c>
      <c r="AJ571" s="179">
        <f>'Energy consumption (raw)'!AG521</f>
        <v>8265.8959013000003</v>
      </c>
      <c r="AK571" s="179">
        <f>'Energy consumption (raw)'!AH521</f>
        <v>1632</v>
      </c>
      <c r="AL571">
        <f>IF(ROUND(AI571,-3)=ROUND('Energy consumption (raw)'!AG521,-3),1,0)</f>
        <v>1</v>
      </c>
      <c r="AM571" s="179" t="str">
        <f>'Energy consumption (raw)'!AJ521</f>
        <v>5. Hai Duong</v>
      </c>
      <c r="AN571">
        <f>VLOOKUP(AM571,Lists!$F$9:$G$71,2,FALSE)</f>
        <v>1</v>
      </c>
    </row>
    <row r="572" spans="2:40" x14ac:dyDescent="0.25">
      <c r="B572" s="65" t="str">
        <f t="shared" si="71"/>
        <v>Industry420</v>
      </c>
      <c r="C572" s="179">
        <f>'Energy consumption (raw)'!B522</f>
        <v>420</v>
      </c>
      <c r="D572" s="179">
        <f>'Energy consumption (raw)'!C522</f>
        <v>0</v>
      </c>
      <c r="E572" s="179">
        <f>'Energy consumption (raw)'!D522</f>
        <v>0</v>
      </c>
      <c r="F572" s="179" t="str">
        <f>'Energy consumption (raw)'!E522</f>
        <v>Công nghiệp</v>
      </c>
      <c r="G572" s="179" t="str">
        <f>'Energy consumption (raw)'!F522</f>
        <v>Sản xuất vật liệu xây dựng từ đất sét</v>
      </c>
      <c r="H572" s="179" t="str">
        <f>'Energy consumption (raw)'!G522</f>
        <v>Industry</v>
      </c>
      <c r="I572" s="179" t="str">
        <f>'Energy consumption (raw)'!I522</f>
        <v>23 Manufacture of other non-metallic mineral products</v>
      </c>
      <c r="J572" s="179" t="str">
        <f>INDEX(Sector!$E$6:$E$46,MATCH('Energy consumption (toe)'!I572,Sector!$B$6:$B$46,FALSE))</f>
        <v>Manufacture of other non-metallic mineral products</v>
      </c>
      <c r="K572" s="179">
        <f>IFERROR('Energy consumption (raw)'!J522*Lists!$H$84,)</f>
        <v>0</v>
      </c>
      <c r="L572" s="179">
        <f>'Energy consumption (raw)'!K522*Lists!$H$84</f>
        <v>6008.6786962000006</v>
      </c>
      <c r="M572" s="179">
        <f>'Energy consumption (raw)'!L522*Lists!$H$84</f>
        <v>0</v>
      </c>
      <c r="N572" s="179">
        <f>'Energy consumption (raw)'!M522*Lists!$H$84</f>
        <v>0</v>
      </c>
      <c r="O572" s="178">
        <f t="shared" si="72"/>
        <v>6008.6786962000006</v>
      </c>
      <c r="P572">
        <f>'Energy consumption (raw)'!N522*Lists!$H$85</f>
        <v>41312.6</v>
      </c>
      <c r="Q572">
        <f>'Energy consumption (raw)'!O522*Lists!$H$86</f>
        <v>0</v>
      </c>
      <c r="R572">
        <f>'Energy consumption (raw)'!P522*Lists!$H$87</f>
        <v>0</v>
      </c>
      <c r="S572">
        <f>'Energy consumption (raw)'!Q522*Lists!$H$88</f>
        <v>0</v>
      </c>
      <c r="T572">
        <f>'Energy consumption (raw)'!R522*Lists!$H$89</f>
        <v>137.36339999999998</v>
      </c>
      <c r="U572">
        <f>'Energy consumption (raw)'!S522*Lists!$H$90</f>
        <v>0</v>
      </c>
      <c r="V572">
        <f>'Energy consumption (raw)'!T522*Lists!$H$91</f>
        <v>0</v>
      </c>
      <c r="W572">
        <f>'Energy consumption (raw)'!U522*Lists!$H$92</f>
        <v>0</v>
      </c>
      <c r="X572">
        <f>'Energy consumption (raw)'!V522*Lists!$H$93</f>
        <v>0</v>
      </c>
      <c r="Y572">
        <f>'Energy consumption (raw)'!W522*Lists!$H$94</f>
        <v>0</v>
      </c>
      <c r="Z572">
        <f>'Energy consumption (raw)'!X522*Lists!$H$96*1000000</f>
        <v>0</v>
      </c>
      <c r="AA572">
        <f>'Energy consumption (raw)'!Y522*Lists!$H$97</f>
        <v>0</v>
      </c>
      <c r="AB572">
        <f>'Energy consumption (raw)'!Z522*Lists!$H$96</f>
        <v>0</v>
      </c>
      <c r="AC572">
        <f>'Energy consumption (raw)'!AA522*Lists!$H$98</f>
        <v>0</v>
      </c>
      <c r="AD572">
        <f>'Energy consumption (raw)'!AB522*Lists!$H$99</f>
        <v>0</v>
      </c>
      <c r="AE572">
        <f>'Energy consumption (raw)'!AC522*Lists!$H$101</f>
        <v>0</v>
      </c>
      <c r="AF572">
        <f>'Energy consumption (raw)'!AD522*Lists!$H$101</f>
        <v>0</v>
      </c>
      <c r="AG572">
        <f>'Energy consumption (raw)'!AE522*Lists!$H$101</f>
        <v>0</v>
      </c>
      <c r="AH572">
        <f>'Energy consumption (raw)'!AF522*Lists!$H$100</f>
        <v>0</v>
      </c>
      <c r="AI572" s="167">
        <f t="shared" si="73"/>
        <v>47458.642096199997</v>
      </c>
      <c r="AJ572" s="179">
        <f>'Energy consumption (raw)'!AG522</f>
        <v>47458.642096199997</v>
      </c>
      <c r="AK572" s="179">
        <f>'Energy consumption (raw)'!AH522</f>
        <v>47459</v>
      </c>
      <c r="AL572">
        <f>IF(ROUND(AI572,-3)=ROUND('Energy consumption (raw)'!AG522,-3),1,0)</f>
        <v>1</v>
      </c>
      <c r="AM572" s="179" t="str">
        <f>'Energy consumption (raw)'!AJ522</f>
        <v>5. Hai Duong</v>
      </c>
      <c r="AN572">
        <f>VLOOKUP(AM572,Lists!$F$9:$G$71,2,FALSE)</f>
        <v>1</v>
      </c>
    </row>
    <row r="573" spans="2:40" x14ac:dyDescent="0.25">
      <c r="B573" s="65" t="str">
        <f t="shared" ref="B573:B636" si="74">H573&amp;C573</f>
        <v>Industry421</v>
      </c>
      <c r="C573" s="179">
        <f>'Energy consumption (raw)'!B523</f>
        <v>421</v>
      </c>
      <c r="D573" s="179">
        <f>'Energy consumption (raw)'!C523</f>
        <v>0</v>
      </c>
      <c r="E573" s="179">
        <f>'Energy consumption (raw)'!D523</f>
        <v>0</v>
      </c>
      <c r="F573" s="179" t="str">
        <f>'Energy consumption (raw)'!E523</f>
        <v>Công nghiệp</v>
      </c>
      <c r="G573" s="179" t="str">
        <f>'Energy consumption (raw)'!F523</f>
        <v>Sản xuất sắt, thép gang</v>
      </c>
      <c r="H573" s="179" t="str">
        <f>'Energy consumption (raw)'!G523</f>
        <v>Industry</v>
      </c>
      <c r="I573" s="179" t="str">
        <f>'Energy consumption (raw)'!I523</f>
        <v>24 Manufacture of basic metals</v>
      </c>
      <c r="J573" s="179" t="str">
        <f>INDEX(Sector!$E$6:$E$46,MATCH('Energy consumption (toe)'!I573,Sector!$B$6:$B$46,FALSE))</f>
        <v>Manufacture of basic metals</v>
      </c>
      <c r="K573" s="179">
        <f>IFERROR('Energy consumption (raw)'!J523*Lists!$H$84,)</f>
        <v>26278.175682000001</v>
      </c>
      <c r="L573" s="179">
        <f>'Energy consumption (raw)'!K523*Lists!$H$84</f>
        <v>26825.760459600002</v>
      </c>
      <c r="M573" s="179">
        <f>'Energy consumption (raw)'!L523*Lists!$H$84</f>
        <v>0</v>
      </c>
      <c r="N573" s="179">
        <f>'Energy consumption (raw)'!M523*Lists!$H$84</f>
        <v>0</v>
      </c>
      <c r="O573" s="178">
        <f t="shared" ref="O573:O636" si="75">IF(L573=0,K573,L573)</f>
        <v>26825.760459600002</v>
      </c>
      <c r="P573">
        <f>'Energy consumption (raw)'!N523*Lists!$H$85</f>
        <v>24272.5</v>
      </c>
      <c r="Q573">
        <f>'Energy consumption (raw)'!O523*Lists!$H$86</f>
        <v>0</v>
      </c>
      <c r="R573">
        <f>'Energy consumption (raw)'!P523*Lists!$H$87</f>
        <v>0</v>
      </c>
      <c r="S573">
        <f>'Energy consumption (raw)'!Q523*Lists!$H$88</f>
        <v>0</v>
      </c>
      <c r="T573">
        <f>'Energy consumption (raw)'!R523*Lists!$H$89</f>
        <v>84.653880000000001</v>
      </c>
      <c r="U573">
        <f>'Energy consumption (raw)'!S523*Lists!$H$90</f>
        <v>0</v>
      </c>
      <c r="V573">
        <f>'Energy consumption (raw)'!T523*Lists!$H$91</f>
        <v>0</v>
      </c>
      <c r="W573">
        <f>'Energy consumption (raw)'!U523*Lists!$H$92</f>
        <v>0</v>
      </c>
      <c r="X573">
        <f>'Energy consumption (raw)'!V523*Lists!$H$93</f>
        <v>0</v>
      </c>
      <c r="Y573">
        <f>'Energy consumption (raw)'!W523*Lists!$H$94</f>
        <v>0</v>
      </c>
      <c r="Z573">
        <f>'Energy consumption (raw)'!X523*Lists!$H$96*1000000</f>
        <v>0</v>
      </c>
      <c r="AA573">
        <f>'Energy consumption (raw)'!Y523*Lists!$H$97</f>
        <v>0</v>
      </c>
      <c r="AB573">
        <f>'Energy consumption (raw)'!Z523*Lists!$H$96</f>
        <v>0</v>
      </c>
      <c r="AC573">
        <f>'Energy consumption (raw)'!AA523*Lists!$H$98</f>
        <v>0</v>
      </c>
      <c r="AD573">
        <f>'Energy consumption (raw)'!AB523*Lists!$H$99</f>
        <v>0</v>
      </c>
      <c r="AE573">
        <f>'Energy consumption (raw)'!AC523*Lists!$H$101</f>
        <v>0</v>
      </c>
      <c r="AF573">
        <f>'Energy consumption (raw)'!AD523*Lists!$H$101</f>
        <v>0</v>
      </c>
      <c r="AG573">
        <f>'Energy consumption (raw)'!AE523*Lists!$H$101</f>
        <v>0</v>
      </c>
      <c r="AH573">
        <f>'Energy consumption (raw)'!AF523*Lists!$H$100</f>
        <v>0</v>
      </c>
      <c r="AI573" s="167">
        <f t="shared" ref="AI573:AI636" si="76">IF(SUM(O573:AH573)=0,AJ573,SUM(O573:AH573))</f>
        <v>51182.9143396</v>
      </c>
      <c r="AJ573" s="179">
        <f>'Energy consumption (raw)'!AG523</f>
        <v>51182.9143396</v>
      </c>
      <c r="AK573" s="179">
        <f>'Energy consumption (raw)'!AH523</f>
        <v>54980</v>
      </c>
      <c r="AL573">
        <f>IF(ROUND(AI573,-3)=ROUND('Energy consumption (raw)'!AG523,-3),1,0)</f>
        <v>1</v>
      </c>
      <c r="AM573" s="179" t="str">
        <f>'Energy consumption (raw)'!AJ523</f>
        <v>5. Hai Duong</v>
      </c>
      <c r="AN573">
        <f>VLOOKUP(AM573,Lists!$F$9:$G$71,2,FALSE)</f>
        <v>1</v>
      </c>
    </row>
    <row r="574" spans="2:40" x14ac:dyDescent="0.25">
      <c r="B574" s="65" t="str">
        <f t="shared" si="74"/>
        <v>Industry422</v>
      </c>
      <c r="C574" s="179">
        <f>'Energy consumption (raw)'!B524</f>
        <v>422</v>
      </c>
      <c r="D574" s="179">
        <f>'Energy consumption (raw)'!C524</f>
        <v>0</v>
      </c>
      <c r="E574" s="179">
        <f>'Energy consumption (raw)'!D524</f>
        <v>0</v>
      </c>
      <c r="F574" s="179" t="str">
        <f>'Energy consumption (raw)'!E524</f>
        <v>Công nghiệp</v>
      </c>
      <c r="G574" s="179" t="str">
        <f>'Energy consumption (raw)'!F524</f>
        <v>Sản xuất xi măng</v>
      </c>
      <c r="H574" s="179" t="str">
        <f>'Energy consumption (raw)'!G524</f>
        <v>Industry</v>
      </c>
      <c r="I574" s="179" t="str">
        <f>'Energy consumption (raw)'!I524</f>
        <v>23 Manufacture of other non-metallic mineral products</v>
      </c>
      <c r="J574" s="179" t="str">
        <f>INDEX(Sector!$E$6:$E$46,MATCH('Energy consumption (toe)'!I574,Sector!$B$6:$B$46,FALSE))</f>
        <v>Manufacture of other non-metallic mineral products</v>
      </c>
      <c r="K574" s="179">
        <f>IFERROR('Energy consumption (raw)'!J524*Lists!$H$84,)</f>
        <v>0</v>
      </c>
      <c r="L574" s="179">
        <f>'Energy consumption (raw)'!K524*Lists!$H$84</f>
        <v>55944.021133800001</v>
      </c>
      <c r="M574" s="179">
        <f>'Energy consumption (raw)'!L524*Lists!$H$84</f>
        <v>0</v>
      </c>
      <c r="N574" s="179">
        <f>'Energy consumption (raw)'!M524*Lists!$H$84</f>
        <v>0</v>
      </c>
      <c r="O574" s="178">
        <f t="shared" si="75"/>
        <v>55944.021133800001</v>
      </c>
      <c r="P574">
        <f>'Energy consumption (raw)'!N524*Lists!$H$85</f>
        <v>0</v>
      </c>
      <c r="Q574">
        <f>'Energy consumption (raw)'!O524*Lists!$H$86</f>
        <v>0</v>
      </c>
      <c r="R574">
        <f>'Energy consumption (raw)'!P524*Lists!$H$87</f>
        <v>0</v>
      </c>
      <c r="S574">
        <f>'Energy consumption (raw)'!Q524*Lists!$H$88</f>
        <v>0</v>
      </c>
      <c r="T574">
        <f>'Energy consumption (raw)'!R524*Lists!$H$89</f>
        <v>0</v>
      </c>
      <c r="U574">
        <f>'Energy consumption (raw)'!S524*Lists!$H$90</f>
        <v>0</v>
      </c>
      <c r="V574">
        <f>'Energy consumption (raw)'!T524*Lists!$H$91</f>
        <v>0</v>
      </c>
      <c r="W574">
        <f>'Energy consumption (raw)'!U524*Lists!$H$92</f>
        <v>0</v>
      </c>
      <c r="X574">
        <f>'Energy consumption (raw)'!V524*Lists!$H$93</f>
        <v>0</v>
      </c>
      <c r="Y574">
        <f>'Energy consumption (raw)'!W524*Lists!$H$94</f>
        <v>0</v>
      </c>
      <c r="Z574">
        <f>'Energy consumption (raw)'!X524*Lists!$H$96*1000000</f>
        <v>0</v>
      </c>
      <c r="AA574">
        <f>'Energy consumption (raw)'!Y524*Lists!$H$97</f>
        <v>0</v>
      </c>
      <c r="AB574">
        <f>'Energy consumption (raw)'!Z524*Lists!$H$96</f>
        <v>0</v>
      </c>
      <c r="AC574">
        <f>'Energy consumption (raw)'!AA524*Lists!$H$98</f>
        <v>0</v>
      </c>
      <c r="AD574">
        <f>'Energy consumption (raw)'!AB524*Lists!$H$99</f>
        <v>0</v>
      </c>
      <c r="AE574">
        <f>'Energy consumption (raw)'!AC524*Lists!$H$101</f>
        <v>0</v>
      </c>
      <c r="AF574">
        <f>'Energy consumption (raw)'!AD524*Lists!$H$101</f>
        <v>0</v>
      </c>
      <c r="AG574">
        <f>'Energy consumption (raw)'!AE524*Lists!$H$101</f>
        <v>0</v>
      </c>
      <c r="AH574">
        <f>'Energy consumption (raw)'!AF524*Lists!$H$100</f>
        <v>0</v>
      </c>
      <c r="AI574" s="167">
        <f t="shared" si="76"/>
        <v>55944.021133800001</v>
      </c>
      <c r="AJ574" s="179">
        <f>'Energy consumption (raw)'!AG524</f>
        <v>55944.021133800001</v>
      </c>
      <c r="AK574" s="179">
        <f>'Energy consumption (raw)'!AH524</f>
        <v>354881</v>
      </c>
      <c r="AL574">
        <f>IF(ROUND(AI574,-3)=ROUND('Energy consumption (raw)'!AG524,-3),1,0)</f>
        <v>1</v>
      </c>
      <c r="AM574" s="179" t="str">
        <f>'Energy consumption (raw)'!AJ524</f>
        <v>5. Hai Duong</v>
      </c>
      <c r="AN574">
        <f>VLOOKUP(AM574,Lists!$F$9:$G$71,2,FALSE)</f>
        <v>1</v>
      </c>
    </row>
    <row r="575" spans="2:40" x14ac:dyDescent="0.25">
      <c r="B575" s="65" t="str">
        <f t="shared" si="74"/>
        <v>Industry423</v>
      </c>
      <c r="C575" s="179">
        <f>'Energy consumption (raw)'!B525</f>
        <v>423</v>
      </c>
      <c r="D575" s="179">
        <f>'Energy consumption (raw)'!C525</f>
        <v>0</v>
      </c>
      <c r="E575" s="179">
        <f>'Energy consumption (raw)'!D525</f>
        <v>0</v>
      </c>
      <c r="F575" s="179" t="str">
        <f>'Energy consumption (raw)'!E525</f>
        <v>Công nghiệp</v>
      </c>
      <c r="G575" s="179" t="str">
        <f>'Energy consumption (raw)'!F525</f>
        <v>Sản xuất giấy nhãn và bìa nhãn</v>
      </c>
      <c r="H575" s="179" t="str">
        <f>'Energy consumption (raw)'!G525</f>
        <v>Industry</v>
      </c>
      <c r="I575" s="179" t="str">
        <f>'Energy consumption (raw)'!I525</f>
        <v>17 Manufacture of paper and paper products</v>
      </c>
      <c r="J575" s="179" t="str">
        <f>INDEX(Sector!$E$6:$E$46,MATCH('Energy consumption (toe)'!I575,Sector!$B$6:$B$46,FALSE))</f>
        <v>Manufacture of paper and paper products</v>
      </c>
      <c r="K575" s="179">
        <f>IFERROR('Energy consumption (raw)'!J525*Lists!$H$84,)</f>
        <v>0</v>
      </c>
      <c r="L575" s="179">
        <f>'Energy consumption (raw)'!K525*Lists!$H$84</f>
        <v>3513.0658309</v>
      </c>
      <c r="M575" s="179">
        <f>'Energy consumption (raw)'!L525*Lists!$H$84</f>
        <v>0</v>
      </c>
      <c r="N575" s="179">
        <f>'Energy consumption (raw)'!M525*Lists!$H$84</f>
        <v>0</v>
      </c>
      <c r="O575" s="178">
        <f t="shared" si="75"/>
        <v>3513.0658309</v>
      </c>
      <c r="P575">
        <f>'Energy consumption (raw)'!N525*Lists!$H$85</f>
        <v>0</v>
      </c>
      <c r="Q575">
        <f>'Energy consumption (raw)'!O525*Lists!$H$86</f>
        <v>0</v>
      </c>
      <c r="R575">
        <f>'Energy consumption (raw)'!P525*Lists!$H$87</f>
        <v>0</v>
      </c>
      <c r="S575">
        <f>'Energy consumption (raw)'!Q525*Lists!$H$88</f>
        <v>0</v>
      </c>
      <c r="T575">
        <f>'Energy consumption (raw)'!R525*Lists!$H$89</f>
        <v>0</v>
      </c>
      <c r="U575">
        <f>'Energy consumption (raw)'!S525*Lists!$H$90</f>
        <v>0</v>
      </c>
      <c r="V575">
        <f>'Energy consumption (raw)'!T525*Lists!$H$91</f>
        <v>0</v>
      </c>
      <c r="W575">
        <f>'Energy consumption (raw)'!U525*Lists!$H$92</f>
        <v>0</v>
      </c>
      <c r="X575">
        <f>'Energy consumption (raw)'!V525*Lists!$H$93</f>
        <v>0</v>
      </c>
      <c r="Y575">
        <f>'Energy consumption (raw)'!W525*Lists!$H$94</f>
        <v>0</v>
      </c>
      <c r="Z575">
        <f>'Energy consumption (raw)'!X525*Lists!$H$96*1000000</f>
        <v>0</v>
      </c>
      <c r="AA575">
        <f>'Energy consumption (raw)'!Y525*Lists!$H$97</f>
        <v>0</v>
      </c>
      <c r="AB575">
        <f>'Energy consumption (raw)'!Z525*Lists!$H$96</f>
        <v>0</v>
      </c>
      <c r="AC575">
        <f>'Energy consumption (raw)'!AA525*Lists!$H$98</f>
        <v>0</v>
      </c>
      <c r="AD575">
        <f>'Energy consumption (raw)'!AB525*Lists!$H$99</f>
        <v>0</v>
      </c>
      <c r="AE575">
        <f>'Energy consumption (raw)'!AC525*Lists!$H$101</f>
        <v>0</v>
      </c>
      <c r="AF575">
        <f>'Energy consumption (raw)'!AD525*Lists!$H$101</f>
        <v>0</v>
      </c>
      <c r="AG575">
        <f>'Energy consumption (raw)'!AE525*Lists!$H$101</f>
        <v>0</v>
      </c>
      <c r="AH575">
        <f>'Energy consumption (raw)'!AF525*Lists!$H$100</f>
        <v>0</v>
      </c>
      <c r="AI575" s="167">
        <f t="shared" si="76"/>
        <v>3513.0658309</v>
      </c>
      <c r="AJ575" s="179">
        <f>'Energy consumption (raw)'!AG525</f>
        <v>3513.0658309</v>
      </c>
      <c r="AK575" s="179">
        <f>'Energy consumption (raw)'!AH525</f>
        <v>3293</v>
      </c>
      <c r="AL575">
        <f>IF(ROUND(AI575,-3)=ROUND('Energy consumption (raw)'!AG525,-3),1,0)</f>
        <v>1</v>
      </c>
      <c r="AM575" s="179" t="str">
        <f>'Energy consumption (raw)'!AJ525</f>
        <v>5. Hai Duong</v>
      </c>
      <c r="AN575">
        <f>VLOOKUP(AM575,Lists!$F$9:$G$71,2,FALSE)</f>
        <v>1</v>
      </c>
    </row>
    <row r="576" spans="2:40" x14ac:dyDescent="0.25">
      <c r="B576" s="65" t="str">
        <f t="shared" si="74"/>
        <v>Industry424</v>
      </c>
      <c r="C576" s="179">
        <f>'Energy consumption (raw)'!B526</f>
        <v>424</v>
      </c>
      <c r="D576" s="179">
        <f>'Energy consumption (raw)'!C526</f>
        <v>0</v>
      </c>
      <c r="E576" s="179">
        <f>'Energy consumption (raw)'!D526</f>
        <v>0</v>
      </c>
      <c r="F576" s="179" t="str">
        <f>'Energy consumption (raw)'!E526</f>
        <v>Công nghiệp</v>
      </c>
      <c r="G576" s="179" t="str">
        <f>'Energy consumption (raw)'!F526</f>
        <v>Sản xuất giấy, bao bì</v>
      </c>
      <c r="H576" s="179" t="str">
        <f>'Energy consumption (raw)'!G526</f>
        <v>Industry</v>
      </c>
      <c r="I576" s="179" t="str">
        <f>'Energy consumption (raw)'!I526</f>
        <v>17 Manufacture of paper and paper products</v>
      </c>
      <c r="J576" s="179" t="str">
        <f>INDEX(Sector!$E$6:$E$46,MATCH('Energy consumption (toe)'!I576,Sector!$B$6:$B$46,FALSE))</f>
        <v>Manufacture of paper and paper products</v>
      </c>
      <c r="K576" s="179">
        <f>IFERROR('Energy consumption (raw)'!J526*Lists!$H$84,)</f>
        <v>0</v>
      </c>
      <c r="L576" s="179">
        <f>'Energy consumption (raw)'!K526*Lists!$H$84</f>
        <v>2900.1164873000002</v>
      </c>
      <c r="M576" s="179">
        <f>'Energy consumption (raw)'!L526*Lists!$H$84</f>
        <v>0</v>
      </c>
      <c r="N576" s="179">
        <f>'Energy consumption (raw)'!M526*Lists!$H$84</f>
        <v>0</v>
      </c>
      <c r="O576" s="178">
        <f t="shared" si="75"/>
        <v>2900.1164873000002</v>
      </c>
      <c r="P576">
        <f>'Energy consumption (raw)'!N526*Lists!$H$85</f>
        <v>0</v>
      </c>
      <c r="Q576">
        <f>'Energy consumption (raw)'!O526*Lists!$H$86</f>
        <v>0</v>
      </c>
      <c r="R576">
        <f>'Energy consumption (raw)'!P526*Lists!$H$87</f>
        <v>0</v>
      </c>
      <c r="S576">
        <f>'Energy consumption (raw)'!Q526*Lists!$H$88</f>
        <v>0</v>
      </c>
      <c r="T576">
        <f>'Energy consumption (raw)'!R526*Lists!$H$89</f>
        <v>0</v>
      </c>
      <c r="U576">
        <f>'Energy consumption (raw)'!S526*Lists!$H$90</f>
        <v>0</v>
      </c>
      <c r="V576">
        <f>'Energy consumption (raw)'!T526*Lists!$H$91</f>
        <v>0</v>
      </c>
      <c r="W576">
        <f>'Energy consumption (raw)'!U526*Lists!$H$92</f>
        <v>0</v>
      </c>
      <c r="X576">
        <f>'Energy consumption (raw)'!V526*Lists!$H$93</f>
        <v>0</v>
      </c>
      <c r="Y576">
        <f>'Energy consumption (raw)'!W526*Lists!$H$94</f>
        <v>0</v>
      </c>
      <c r="Z576">
        <f>'Energy consumption (raw)'!X526*Lists!$H$96*1000000</f>
        <v>0</v>
      </c>
      <c r="AA576">
        <f>'Energy consumption (raw)'!Y526*Lists!$H$97</f>
        <v>0</v>
      </c>
      <c r="AB576">
        <f>'Energy consumption (raw)'!Z526*Lists!$H$96</f>
        <v>0</v>
      </c>
      <c r="AC576">
        <f>'Energy consumption (raw)'!AA526*Lists!$H$98</f>
        <v>0</v>
      </c>
      <c r="AD576">
        <f>'Energy consumption (raw)'!AB526*Lists!$H$99</f>
        <v>0</v>
      </c>
      <c r="AE576">
        <f>'Energy consumption (raw)'!AC526*Lists!$H$101</f>
        <v>0</v>
      </c>
      <c r="AF576">
        <f>'Energy consumption (raw)'!AD526*Lists!$H$101</f>
        <v>0</v>
      </c>
      <c r="AG576">
        <f>'Energy consumption (raw)'!AE526*Lists!$H$101</f>
        <v>0</v>
      </c>
      <c r="AH576">
        <f>'Energy consumption (raw)'!AF526*Lists!$H$100</f>
        <v>0</v>
      </c>
      <c r="AI576" s="167">
        <f t="shared" si="76"/>
        <v>2900.1164873000002</v>
      </c>
      <c r="AJ576" s="179">
        <f>'Energy consumption (raw)'!AG526</f>
        <v>2900.1164873000002</v>
      </c>
      <c r="AK576" s="179">
        <f>'Energy consumption (raw)'!AH526</f>
        <v>2508</v>
      </c>
      <c r="AL576">
        <f>IF(ROUND(AI576,-3)=ROUND('Energy consumption (raw)'!AG526,-3),1,0)</f>
        <v>1</v>
      </c>
      <c r="AM576" s="179" t="str">
        <f>'Energy consumption (raw)'!AJ526</f>
        <v>5. Hai Duong</v>
      </c>
      <c r="AN576">
        <f>VLOOKUP(AM576,Lists!$F$9:$G$71,2,FALSE)</f>
        <v>1</v>
      </c>
    </row>
    <row r="577" spans="2:40" x14ac:dyDescent="0.25">
      <c r="B577" s="65" t="str">
        <f t="shared" si="74"/>
        <v>Industry425</v>
      </c>
      <c r="C577" s="179">
        <f>'Energy consumption (raw)'!B527</f>
        <v>425</v>
      </c>
      <c r="D577" s="179">
        <f>'Energy consumption (raw)'!C527</f>
        <v>0</v>
      </c>
      <c r="E577" s="179">
        <f>'Energy consumption (raw)'!D527</f>
        <v>0</v>
      </c>
      <c r="F577" s="179" t="str">
        <f>'Energy consumption (raw)'!E527</f>
        <v>Công nghiệp</v>
      </c>
      <c r="G577" s="179" t="str">
        <f>'Energy consumption (raw)'!F527</f>
        <v>Sản xuất gang thép</v>
      </c>
      <c r="H577" s="179" t="str">
        <f>'Energy consumption (raw)'!G527</f>
        <v>Industry</v>
      </c>
      <c r="I577" s="179" t="str">
        <f>'Energy consumption (raw)'!I527</f>
        <v>24 Manufacture of basic metals</v>
      </c>
      <c r="J577" s="179" t="str">
        <f>INDEX(Sector!$E$6:$E$46,MATCH('Energy consumption (toe)'!I577,Sector!$B$6:$B$46,FALSE))</f>
        <v>Manufacture of basic metals</v>
      </c>
      <c r="K577" s="179">
        <f>IFERROR('Energy consumption (raw)'!J527*Lists!$H$84,)</f>
        <v>0</v>
      </c>
      <c r="L577" s="179">
        <f>'Energy consumption (raw)'!K527*Lists!$H$84</f>
        <v>104141.17993480001</v>
      </c>
      <c r="M577" s="179">
        <f>'Energy consumption (raw)'!L527*Lists!$H$84</f>
        <v>0</v>
      </c>
      <c r="N577" s="179">
        <f>'Energy consumption (raw)'!M527*Lists!$H$84</f>
        <v>0</v>
      </c>
      <c r="O577" s="178">
        <f t="shared" si="75"/>
        <v>104141.17993480001</v>
      </c>
      <c r="P577">
        <f>'Energy consumption (raw)'!N527*Lists!$H$85</f>
        <v>0</v>
      </c>
      <c r="Q577">
        <f>'Energy consumption (raw)'!O527*Lists!$H$86</f>
        <v>0</v>
      </c>
      <c r="R577">
        <f>'Energy consumption (raw)'!P527*Lists!$H$87</f>
        <v>0</v>
      </c>
      <c r="S577">
        <f>'Energy consumption (raw)'!Q527*Lists!$H$88</f>
        <v>0</v>
      </c>
      <c r="T577">
        <f>'Energy consumption (raw)'!R527*Lists!$H$89</f>
        <v>0</v>
      </c>
      <c r="U577">
        <f>'Energy consumption (raw)'!S527*Lists!$H$90</f>
        <v>0</v>
      </c>
      <c r="V577">
        <f>'Energy consumption (raw)'!T527*Lists!$H$91</f>
        <v>0</v>
      </c>
      <c r="W577">
        <f>'Energy consumption (raw)'!U527*Lists!$H$92</f>
        <v>0</v>
      </c>
      <c r="X577">
        <f>'Energy consumption (raw)'!V527*Lists!$H$93</f>
        <v>0</v>
      </c>
      <c r="Y577">
        <f>'Energy consumption (raw)'!W527*Lists!$H$94</f>
        <v>0</v>
      </c>
      <c r="Z577">
        <f>'Energy consumption (raw)'!X527*Lists!$H$96*1000000</f>
        <v>0</v>
      </c>
      <c r="AA577">
        <f>'Energy consumption (raw)'!Y527*Lists!$H$97</f>
        <v>0</v>
      </c>
      <c r="AB577">
        <f>'Energy consumption (raw)'!Z527*Lists!$H$96</f>
        <v>0</v>
      </c>
      <c r="AC577">
        <f>'Energy consumption (raw)'!AA527*Lists!$H$98</f>
        <v>0</v>
      </c>
      <c r="AD577">
        <f>'Energy consumption (raw)'!AB527*Lists!$H$99</f>
        <v>0</v>
      </c>
      <c r="AE577">
        <f>'Energy consumption (raw)'!AC527*Lists!$H$101</f>
        <v>0</v>
      </c>
      <c r="AF577">
        <f>'Energy consumption (raw)'!AD527*Lists!$H$101</f>
        <v>0</v>
      </c>
      <c r="AG577">
        <f>'Energy consumption (raw)'!AE527*Lists!$H$101</f>
        <v>0</v>
      </c>
      <c r="AH577">
        <f>'Energy consumption (raw)'!AF527*Lists!$H$100</f>
        <v>0</v>
      </c>
      <c r="AI577" s="167">
        <f t="shared" si="76"/>
        <v>104141.17993480001</v>
      </c>
      <c r="AJ577" s="179">
        <f>'Energy consumption (raw)'!AG527</f>
        <v>104141.17993480001</v>
      </c>
      <c r="AK577" s="179">
        <f>'Energy consumption (raw)'!AH527</f>
        <v>114274</v>
      </c>
      <c r="AL577">
        <f>IF(ROUND(AI577,-3)=ROUND('Energy consumption (raw)'!AG527,-3),1,0)</f>
        <v>1</v>
      </c>
      <c r="AM577" s="179" t="str">
        <f>'Energy consumption (raw)'!AJ527</f>
        <v>5. Hai Duong</v>
      </c>
      <c r="AN577">
        <f>VLOOKUP(AM577,Lists!$F$9:$G$71,2,FALSE)</f>
        <v>1</v>
      </c>
    </row>
    <row r="578" spans="2:40" x14ac:dyDescent="0.25">
      <c r="B578" s="65" t="str">
        <f t="shared" si="74"/>
        <v>Industry426</v>
      </c>
      <c r="C578" s="179">
        <f>'Energy consumption (raw)'!B528</f>
        <v>426</v>
      </c>
      <c r="D578" s="179">
        <f>'Energy consumption (raw)'!C528</f>
        <v>0</v>
      </c>
      <c r="E578" s="179">
        <f>'Energy consumption (raw)'!D528</f>
        <v>0</v>
      </c>
      <c r="F578" s="179" t="str">
        <f>'Energy consumption (raw)'!E528</f>
        <v>Công nghiệp</v>
      </c>
      <c r="G578" s="179" t="str">
        <f>'Energy consumption (raw)'!F528</f>
        <v>Sản xuất tinh bột và các sản phẩm từ tinh bột</v>
      </c>
      <c r="H578" s="179" t="str">
        <f>'Energy consumption (raw)'!G528</f>
        <v>Industry</v>
      </c>
      <c r="I578" s="179" t="str">
        <f>'Energy consumption (raw)'!I528</f>
        <v>10 Manufacture of food products</v>
      </c>
      <c r="J578" s="179" t="str">
        <f>INDEX(Sector!$E$6:$E$46,MATCH('Energy consumption (toe)'!I578,Sector!$B$6:$B$46,FALSE))</f>
        <v>Manufacture of food products</v>
      </c>
      <c r="K578" s="179">
        <f>IFERROR('Energy consumption (raw)'!J528*Lists!$H$84,)</f>
        <v>0</v>
      </c>
      <c r="L578" s="179">
        <f>'Energy consumption (raw)'!K528*Lists!$H$84</f>
        <v>1084.4918409000002</v>
      </c>
      <c r="M578" s="179">
        <f>'Energy consumption (raw)'!L528*Lists!$H$84</f>
        <v>0</v>
      </c>
      <c r="N578" s="179">
        <f>'Energy consumption (raw)'!M528*Lists!$H$84</f>
        <v>0</v>
      </c>
      <c r="O578" s="178">
        <f t="shared" si="75"/>
        <v>1084.4918409000002</v>
      </c>
      <c r="P578">
        <f>'Energy consumption (raw)'!N528*Lists!$H$85</f>
        <v>0</v>
      </c>
      <c r="Q578">
        <f>'Energy consumption (raw)'!O528*Lists!$H$86</f>
        <v>0</v>
      </c>
      <c r="R578">
        <f>'Energy consumption (raw)'!P528*Lists!$H$87</f>
        <v>0</v>
      </c>
      <c r="S578">
        <f>'Energy consumption (raw)'!Q528*Lists!$H$88</f>
        <v>0</v>
      </c>
      <c r="T578">
        <f>'Energy consumption (raw)'!R528*Lists!$H$89</f>
        <v>0</v>
      </c>
      <c r="U578">
        <f>'Energy consumption (raw)'!S528*Lists!$H$90</f>
        <v>0</v>
      </c>
      <c r="V578">
        <f>'Energy consumption (raw)'!T528*Lists!$H$91</f>
        <v>0</v>
      </c>
      <c r="W578">
        <f>'Energy consumption (raw)'!U528*Lists!$H$92</f>
        <v>0</v>
      </c>
      <c r="X578">
        <f>'Energy consumption (raw)'!V528*Lists!$H$93</f>
        <v>0</v>
      </c>
      <c r="Y578">
        <f>'Energy consumption (raw)'!W528*Lists!$H$94</f>
        <v>0</v>
      </c>
      <c r="Z578">
        <f>'Energy consumption (raw)'!X528*Lists!$H$96*1000000</f>
        <v>0</v>
      </c>
      <c r="AA578">
        <f>'Energy consumption (raw)'!Y528*Lists!$H$97</f>
        <v>0</v>
      </c>
      <c r="AB578">
        <f>'Energy consumption (raw)'!Z528*Lists!$H$96</f>
        <v>0</v>
      </c>
      <c r="AC578">
        <f>'Energy consumption (raw)'!AA528*Lists!$H$98</f>
        <v>0</v>
      </c>
      <c r="AD578">
        <f>'Energy consumption (raw)'!AB528*Lists!$H$99</f>
        <v>0</v>
      </c>
      <c r="AE578">
        <f>'Energy consumption (raw)'!AC528*Lists!$H$101</f>
        <v>0</v>
      </c>
      <c r="AF578">
        <f>'Energy consumption (raw)'!AD528*Lists!$H$101</f>
        <v>0</v>
      </c>
      <c r="AG578">
        <f>'Energy consumption (raw)'!AE528*Lists!$H$101</f>
        <v>0</v>
      </c>
      <c r="AH578">
        <f>'Energy consumption (raw)'!AF528*Lists!$H$100</f>
        <v>0</v>
      </c>
      <c r="AI578" s="167">
        <f t="shared" si="76"/>
        <v>1084.4918409000002</v>
      </c>
      <c r="AJ578" s="179">
        <f>'Energy consumption (raw)'!AG528</f>
        <v>1084.4918409000002</v>
      </c>
      <c r="AK578" s="179">
        <f>'Energy consumption (raw)'!AH528</f>
        <v>1042</v>
      </c>
      <c r="AL578">
        <f>IF(ROUND(AI578,-3)=ROUND('Energy consumption (raw)'!AG528,-3),1,0)</f>
        <v>1</v>
      </c>
      <c r="AM578" s="179" t="str">
        <f>'Energy consumption (raw)'!AJ528</f>
        <v>5. Hai Duong</v>
      </c>
      <c r="AN578">
        <f>VLOOKUP(AM578,Lists!$F$9:$G$71,2,FALSE)</f>
        <v>1</v>
      </c>
    </row>
    <row r="579" spans="2:40" x14ac:dyDescent="0.25">
      <c r="B579" s="65" t="str">
        <f t="shared" si="74"/>
        <v>Industry427</v>
      </c>
      <c r="C579" s="179">
        <f>'Energy consumption (raw)'!B529</f>
        <v>427</v>
      </c>
      <c r="D579" s="179">
        <f>'Energy consumption (raw)'!C529</f>
        <v>0</v>
      </c>
      <c r="E579" s="179">
        <f>'Energy consumption (raw)'!D529</f>
        <v>0</v>
      </c>
      <c r="F579" s="179" t="str">
        <f>'Energy consumption (raw)'!E529</f>
        <v>Công nghiệp</v>
      </c>
      <c r="G579" s="179" t="str">
        <f>'Energy consumption (raw)'!F529</f>
        <v>Sản xuất các thiết bị, dụng cụ điện</v>
      </c>
      <c r="H579" s="179" t="str">
        <f>'Energy consumption (raw)'!G529</f>
        <v>Industry</v>
      </c>
      <c r="I579" s="179" t="str">
        <f>'Energy consumption (raw)'!I529</f>
        <v>27 Manufacture of electrical equipment</v>
      </c>
      <c r="J579" s="179" t="str">
        <f>INDEX(Sector!$E$6:$E$46,MATCH('Energy consumption (toe)'!I579,Sector!$B$6:$B$46,FALSE))</f>
        <v>Manufacture of electrical equipment</v>
      </c>
      <c r="K579" s="179">
        <f>IFERROR('Energy consumption (raw)'!J529*Lists!$H$84,)</f>
        <v>0</v>
      </c>
      <c r="L579" s="179">
        <f>'Energy consumption (raw)'!K529*Lists!$H$84</f>
        <v>2163.9946999000003</v>
      </c>
      <c r="M579" s="179">
        <f>'Energy consumption (raw)'!L529*Lists!$H$84</f>
        <v>0</v>
      </c>
      <c r="N579" s="179">
        <f>'Energy consumption (raw)'!M529*Lists!$H$84</f>
        <v>0</v>
      </c>
      <c r="O579" s="178">
        <f t="shared" si="75"/>
        <v>2163.9946999000003</v>
      </c>
      <c r="P579">
        <f>'Energy consumption (raw)'!N529*Lists!$H$85</f>
        <v>0</v>
      </c>
      <c r="Q579">
        <f>'Energy consumption (raw)'!O529*Lists!$H$86</f>
        <v>0</v>
      </c>
      <c r="R579">
        <f>'Energy consumption (raw)'!P529*Lists!$H$87</f>
        <v>0</v>
      </c>
      <c r="S579">
        <f>'Energy consumption (raw)'!Q529*Lists!$H$88</f>
        <v>0</v>
      </c>
      <c r="T579">
        <f>'Energy consumption (raw)'!R529*Lists!$H$89</f>
        <v>0</v>
      </c>
      <c r="U579">
        <f>'Energy consumption (raw)'!S529*Lists!$H$90</f>
        <v>0</v>
      </c>
      <c r="V579">
        <f>'Energy consumption (raw)'!T529*Lists!$H$91</f>
        <v>0</v>
      </c>
      <c r="W579">
        <f>'Energy consumption (raw)'!U529*Lists!$H$92</f>
        <v>0</v>
      </c>
      <c r="X579">
        <f>'Energy consumption (raw)'!V529*Lists!$H$93</f>
        <v>0</v>
      </c>
      <c r="Y579">
        <f>'Energy consumption (raw)'!W529*Lists!$H$94</f>
        <v>0</v>
      </c>
      <c r="Z579">
        <f>'Energy consumption (raw)'!X529*Lists!$H$96*1000000</f>
        <v>0</v>
      </c>
      <c r="AA579">
        <f>'Energy consumption (raw)'!Y529*Lists!$H$97</f>
        <v>0</v>
      </c>
      <c r="AB579">
        <f>'Energy consumption (raw)'!Z529*Lists!$H$96</f>
        <v>0</v>
      </c>
      <c r="AC579">
        <f>'Energy consumption (raw)'!AA529*Lists!$H$98</f>
        <v>0</v>
      </c>
      <c r="AD579">
        <f>'Energy consumption (raw)'!AB529*Lists!$H$99</f>
        <v>0</v>
      </c>
      <c r="AE579">
        <f>'Energy consumption (raw)'!AC529*Lists!$H$101</f>
        <v>0</v>
      </c>
      <c r="AF579">
        <f>'Energy consumption (raw)'!AD529*Lists!$H$101</f>
        <v>0</v>
      </c>
      <c r="AG579">
        <f>'Energy consumption (raw)'!AE529*Lists!$H$101</f>
        <v>0</v>
      </c>
      <c r="AH579">
        <f>'Energy consumption (raw)'!AF529*Lists!$H$100</f>
        <v>0</v>
      </c>
      <c r="AI579" s="167">
        <f t="shared" si="76"/>
        <v>2163.9946999000003</v>
      </c>
      <c r="AJ579" s="179">
        <f>'Energy consumption (raw)'!AG529</f>
        <v>2163.9946999000003</v>
      </c>
      <c r="AK579" s="179">
        <f>'Energy consumption (raw)'!AH529</f>
        <v>2009</v>
      </c>
      <c r="AL579">
        <f>IF(ROUND(AI579,-3)=ROUND('Energy consumption (raw)'!AG529,-3),1,0)</f>
        <v>1</v>
      </c>
      <c r="AM579" s="179" t="str">
        <f>'Energy consumption (raw)'!AJ529</f>
        <v>5. Hai Duong</v>
      </c>
      <c r="AN579">
        <f>VLOOKUP(AM579,Lists!$F$9:$G$71,2,FALSE)</f>
        <v>1</v>
      </c>
    </row>
    <row r="580" spans="2:40" x14ac:dyDescent="0.25">
      <c r="B580" s="65" t="str">
        <f t="shared" si="74"/>
        <v>Industry428</v>
      </c>
      <c r="C580" s="179">
        <f>'Energy consumption (raw)'!B530</f>
        <v>428</v>
      </c>
      <c r="D580" s="179">
        <f>'Energy consumption (raw)'!C530</f>
        <v>0</v>
      </c>
      <c r="E580" s="179">
        <f>'Energy consumption (raw)'!D530</f>
        <v>0</v>
      </c>
      <c r="F580" s="179" t="str">
        <f>'Energy consumption (raw)'!E530</f>
        <v>Công nghiệp</v>
      </c>
      <c r="G580" s="179" t="str">
        <f>'Energy consumption (raw)'!F530</f>
        <v>Sản xuất sản phẩm khác từ plastic</v>
      </c>
      <c r="H580" s="179" t="str">
        <f>'Energy consumption (raw)'!G530</f>
        <v>Industry</v>
      </c>
      <c r="I580" s="179" t="str">
        <f>'Energy consumption (raw)'!I530</f>
        <v>22 Manufacture of rubber and plastics products</v>
      </c>
      <c r="J580" s="179" t="str">
        <f>INDEX(Sector!$E$6:$E$46,MATCH('Energy consumption (toe)'!I580,Sector!$B$6:$B$46,FALSE))</f>
        <v>Manufacture of rubber and plastics products</v>
      </c>
      <c r="K580" s="179">
        <f>IFERROR('Energy consumption (raw)'!J530*Lists!$H$84,)</f>
        <v>1900.7349834000001</v>
      </c>
      <c r="L580" s="179">
        <f>'Energy consumption (raw)'!K530*Lists!$H$84</f>
        <v>1900.7349834000001</v>
      </c>
      <c r="M580" s="179">
        <f>'Energy consumption (raw)'!L530*Lists!$H$84</f>
        <v>0</v>
      </c>
      <c r="N580" s="179">
        <f>'Energy consumption (raw)'!M530*Lists!$H$84</f>
        <v>0</v>
      </c>
      <c r="O580" s="178">
        <f t="shared" si="75"/>
        <v>1900.7349834000001</v>
      </c>
      <c r="P580">
        <f>'Energy consumption (raw)'!N530*Lists!$H$85</f>
        <v>0</v>
      </c>
      <c r="Q580">
        <f>'Energy consumption (raw)'!O530*Lists!$H$86</f>
        <v>0</v>
      </c>
      <c r="R580">
        <f>'Energy consumption (raw)'!P530*Lists!$H$87</f>
        <v>0</v>
      </c>
      <c r="S580">
        <f>'Energy consumption (raw)'!Q530*Lists!$H$88</f>
        <v>0</v>
      </c>
      <c r="T580">
        <f>'Energy consumption (raw)'!R530*Lists!$H$89</f>
        <v>0</v>
      </c>
      <c r="U580">
        <f>'Energy consumption (raw)'!S530*Lists!$H$90</f>
        <v>0</v>
      </c>
      <c r="V580">
        <f>'Energy consumption (raw)'!T530*Lists!$H$91</f>
        <v>0</v>
      </c>
      <c r="W580">
        <f>'Energy consumption (raw)'!U530*Lists!$H$92</f>
        <v>0</v>
      </c>
      <c r="X580">
        <f>'Energy consumption (raw)'!V530*Lists!$H$93</f>
        <v>0</v>
      </c>
      <c r="Y580">
        <f>'Energy consumption (raw)'!W530*Lists!$H$94</f>
        <v>0</v>
      </c>
      <c r="Z580">
        <f>'Energy consumption (raw)'!X530*Lists!$H$96*1000000</f>
        <v>0</v>
      </c>
      <c r="AA580">
        <f>'Energy consumption (raw)'!Y530*Lists!$H$97</f>
        <v>0</v>
      </c>
      <c r="AB580">
        <f>'Energy consumption (raw)'!Z530*Lists!$H$96</f>
        <v>0</v>
      </c>
      <c r="AC580">
        <f>'Energy consumption (raw)'!AA530*Lists!$H$98</f>
        <v>0</v>
      </c>
      <c r="AD580">
        <f>'Energy consumption (raw)'!AB530*Lists!$H$99</f>
        <v>0</v>
      </c>
      <c r="AE580">
        <f>'Energy consumption (raw)'!AC530*Lists!$H$101</f>
        <v>0</v>
      </c>
      <c r="AF580">
        <f>'Energy consumption (raw)'!AD530*Lists!$H$101</f>
        <v>0</v>
      </c>
      <c r="AG580">
        <f>'Energy consumption (raw)'!AE530*Lists!$H$101</f>
        <v>0</v>
      </c>
      <c r="AH580">
        <f>'Energy consumption (raw)'!AF530*Lists!$H$100</f>
        <v>0</v>
      </c>
      <c r="AI580" s="167">
        <f t="shared" si="76"/>
        <v>1900.7349834000001</v>
      </c>
      <c r="AJ580" s="179">
        <f>'Energy consumption (raw)'!AG530</f>
        <v>1900.7349834000001</v>
      </c>
      <c r="AK580" s="179">
        <f>'Energy consumption (raw)'!AH530</f>
        <v>1965</v>
      </c>
      <c r="AL580">
        <f>IF(ROUND(AI580,-3)=ROUND('Energy consumption (raw)'!AG530,-3),1,0)</f>
        <v>1</v>
      </c>
      <c r="AM580" s="179" t="str">
        <f>'Energy consumption (raw)'!AJ530</f>
        <v>5. Hai Duong</v>
      </c>
      <c r="AN580">
        <f>VLOOKUP(AM580,Lists!$F$9:$G$71,2,FALSE)</f>
        <v>1</v>
      </c>
    </row>
    <row r="581" spans="2:40" x14ac:dyDescent="0.25">
      <c r="B581" s="65" t="str">
        <f t="shared" si="74"/>
        <v>Industry429</v>
      </c>
      <c r="C581" s="179">
        <f>'Energy consumption (raw)'!B531</f>
        <v>429</v>
      </c>
      <c r="D581" s="179">
        <f>'Energy consumption (raw)'!C531</f>
        <v>0</v>
      </c>
      <c r="E581" s="179">
        <f>'Energy consumption (raw)'!D531</f>
        <v>0</v>
      </c>
      <c r="F581" s="179" t="str">
        <f>'Energy consumption (raw)'!E531</f>
        <v>Công nghiệp</v>
      </c>
      <c r="G581" s="179" t="str">
        <f>'Energy consumption (raw)'!F531</f>
        <v>Sản xuất thức ăn chăn nuôi</v>
      </c>
      <c r="H581" s="179" t="str">
        <f>'Energy consumption (raw)'!G531</f>
        <v>Industry</v>
      </c>
      <c r="I581" s="179" t="str">
        <f>'Energy consumption (raw)'!I531</f>
        <v>10 Manufacture of food products</v>
      </c>
      <c r="J581" s="179" t="str">
        <f>INDEX(Sector!$E$6:$E$46,MATCH('Energy consumption (toe)'!I581,Sector!$B$6:$B$46,FALSE))</f>
        <v>Manufacture of food products</v>
      </c>
      <c r="K581" s="179">
        <f>IFERROR('Energy consumption (raw)'!J531*Lists!$H$84,)</f>
        <v>0</v>
      </c>
      <c r="L581" s="179">
        <f>'Energy consumption (raw)'!K531*Lists!$H$84</f>
        <v>1494.8181277000001</v>
      </c>
      <c r="M581" s="179">
        <f>'Energy consumption (raw)'!L531*Lists!$H$84</f>
        <v>0</v>
      </c>
      <c r="N581" s="179">
        <f>'Energy consumption (raw)'!M531*Lists!$H$84</f>
        <v>0</v>
      </c>
      <c r="O581" s="178">
        <f t="shared" si="75"/>
        <v>1494.8181277000001</v>
      </c>
      <c r="P581">
        <f>'Energy consumption (raw)'!N531*Lists!$H$85</f>
        <v>0</v>
      </c>
      <c r="Q581">
        <f>'Energy consumption (raw)'!O531*Lists!$H$86</f>
        <v>0</v>
      </c>
      <c r="R581">
        <f>'Energy consumption (raw)'!P531*Lists!$H$87</f>
        <v>0</v>
      </c>
      <c r="S581">
        <f>'Energy consumption (raw)'!Q531*Lists!$H$88</f>
        <v>0</v>
      </c>
      <c r="T581">
        <f>'Energy consumption (raw)'!R531*Lists!$H$89</f>
        <v>0</v>
      </c>
      <c r="U581">
        <f>'Energy consumption (raw)'!S531*Lists!$H$90</f>
        <v>0</v>
      </c>
      <c r="V581">
        <f>'Energy consumption (raw)'!T531*Lists!$H$91</f>
        <v>0</v>
      </c>
      <c r="W581">
        <f>'Energy consumption (raw)'!U531*Lists!$H$92</f>
        <v>0</v>
      </c>
      <c r="X581">
        <f>'Energy consumption (raw)'!V531*Lists!$H$93</f>
        <v>0</v>
      </c>
      <c r="Y581">
        <f>'Energy consumption (raw)'!W531*Lists!$H$94</f>
        <v>0</v>
      </c>
      <c r="Z581">
        <f>'Energy consumption (raw)'!X531*Lists!$H$96*1000000</f>
        <v>0</v>
      </c>
      <c r="AA581">
        <f>'Energy consumption (raw)'!Y531*Lists!$H$97</f>
        <v>0</v>
      </c>
      <c r="AB581">
        <f>'Energy consumption (raw)'!Z531*Lists!$H$96</f>
        <v>0</v>
      </c>
      <c r="AC581">
        <f>'Energy consumption (raw)'!AA531*Lists!$H$98</f>
        <v>0</v>
      </c>
      <c r="AD581">
        <f>'Energy consumption (raw)'!AB531*Lists!$H$99</f>
        <v>0</v>
      </c>
      <c r="AE581">
        <f>'Energy consumption (raw)'!AC531*Lists!$H$101</f>
        <v>0</v>
      </c>
      <c r="AF581">
        <f>'Energy consumption (raw)'!AD531*Lists!$H$101</f>
        <v>0</v>
      </c>
      <c r="AG581">
        <f>'Energy consumption (raw)'!AE531*Lists!$H$101</f>
        <v>0</v>
      </c>
      <c r="AH581">
        <f>'Energy consumption (raw)'!AF531*Lists!$H$100</f>
        <v>0</v>
      </c>
      <c r="AI581" s="167">
        <f t="shared" si="76"/>
        <v>1494.8181277000001</v>
      </c>
      <c r="AJ581" s="179">
        <f>'Energy consumption (raw)'!AG531</f>
        <v>1494.8181277000001</v>
      </c>
      <c r="AK581" s="179">
        <f>'Energy consumption (raw)'!AH531</f>
        <v>1103</v>
      </c>
      <c r="AL581">
        <f>IF(ROUND(AI581,-3)=ROUND('Energy consumption (raw)'!AG531,-3),1,0)</f>
        <v>1</v>
      </c>
      <c r="AM581" s="179" t="str">
        <f>'Energy consumption (raw)'!AJ531</f>
        <v>5. Hai Duong</v>
      </c>
      <c r="AN581">
        <f>VLOOKUP(AM581,Lists!$F$9:$G$71,2,FALSE)</f>
        <v>1</v>
      </c>
    </row>
    <row r="582" spans="2:40" x14ac:dyDescent="0.25">
      <c r="B582" s="65" t="str">
        <f t="shared" si="74"/>
        <v>Industry430</v>
      </c>
      <c r="C582" s="179">
        <f>'Energy consumption (raw)'!B532</f>
        <v>430</v>
      </c>
      <c r="D582" s="179">
        <f>'Energy consumption (raw)'!C532</f>
        <v>0</v>
      </c>
      <c r="E582" s="179">
        <f>'Energy consumption (raw)'!D532</f>
        <v>0</v>
      </c>
      <c r="F582" s="179" t="str">
        <f>'Energy consumption (raw)'!E532</f>
        <v>Công nghiệp</v>
      </c>
      <c r="G582" s="179" t="str">
        <f>'Energy consumption (raw)'!F532</f>
        <v>Sản xuất mô tơ, máy phát, biến thế điện, thiết bị phân phối và điều khiển điện</v>
      </c>
      <c r="H582" s="179" t="str">
        <f>'Energy consumption (raw)'!G532</f>
        <v>Industry</v>
      </c>
      <c r="I582" s="179" t="str">
        <f>'Energy consumption (raw)'!I532</f>
        <v>27 Manufacture of electrical equipment</v>
      </c>
      <c r="J582" s="179" t="str">
        <f>INDEX(Sector!$E$6:$E$46,MATCH('Energy consumption (toe)'!I582,Sector!$B$6:$B$46,FALSE))</f>
        <v>Manufacture of electrical equipment</v>
      </c>
      <c r="K582" s="179">
        <f>IFERROR('Energy consumption (raw)'!J532*Lists!$H$84,)</f>
        <v>1043.7390507</v>
      </c>
      <c r="L582" s="179">
        <f>'Energy consumption (raw)'!K532*Lists!$H$84</f>
        <v>1043.7390507</v>
      </c>
      <c r="M582" s="179">
        <f>'Energy consumption (raw)'!L532*Lists!$H$84</f>
        <v>0</v>
      </c>
      <c r="N582" s="179">
        <f>'Energy consumption (raw)'!M532*Lists!$H$84</f>
        <v>0</v>
      </c>
      <c r="O582" s="178">
        <f t="shared" si="75"/>
        <v>1043.7390507</v>
      </c>
      <c r="P582">
        <f>'Energy consumption (raw)'!N532*Lists!$H$85</f>
        <v>0</v>
      </c>
      <c r="Q582">
        <f>'Energy consumption (raw)'!O532*Lists!$H$86</f>
        <v>0</v>
      </c>
      <c r="R582">
        <f>'Energy consumption (raw)'!P532*Lists!$H$87</f>
        <v>0</v>
      </c>
      <c r="S582">
        <f>'Energy consumption (raw)'!Q532*Lists!$H$88</f>
        <v>0</v>
      </c>
      <c r="T582">
        <f>'Energy consumption (raw)'!R532*Lists!$H$89</f>
        <v>0</v>
      </c>
      <c r="U582">
        <f>'Energy consumption (raw)'!S532*Lists!$H$90</f>
        <v>0</v>
      </c>
      <c r="V582">
        <f>'Energy consumption (raw)'!T532*Lists!$H$91</f>
        <v>0</v>
      </c>
      <c r="W582">
        <f>'Energy consumption (raw)'!U532*Lists!$H$92</f>
        <v>0</v>
      </c>
      <c r="X582">
        <f>'Energy consumption (raw)'!V532*Lists!$H$93</f>
        <v>0</v>
      </c>
      <c r="Y582">
        <f>'Energy consumption (raw)'!W532*Lists!$H$94</f>
        <v>0</v>
      </c>
      <c r="Z582">
        <f>'Energy consumption (raw)'!X532*Lists!$H$96*1000000</f>
        <v>0</v>
      </c>
      <c r="AA582">
        <f>'Energy consumption (raw)'!Y532*Lists!$H$97</f>
        <v>0</v>
      </c>
      <c r="AB582">
        <f>'Energy consumption (raw)'!Z532*Lists!$H$96</f>
        <v>0</v>
      </c>
      <c r="AC582">
        <f>'Energy consumption (raw)'!AA532*Lists!$H$98</f>
        <v>0</v>
      </c>
      <c r="AD582">
        <f>'Energy consumption (raw)'!AB532*Lists!$H$99</f>
        <v>0</v>
      </c>
      <c r="AE582">
        <f>'Energy consumption (raw)'!AC532*Lists!$H$101</f>
        <v>0</v>
      </c>
      <c r="AF582">
        <f>'Energy consumption (raw)'!AD532*Lists!$H$101</f>
        <v>0</v>
      </c>
      <c r="AG582">
        <f>'Energy consumption (raw)'!AE532*Lists!$H$101</f>
        <v>0</v>
      </c>
      <c r="AH582">
        <f>'Energy consumption (raw)'!AF532*Lists!$H$100</f>
        <v>0</v>
      </c>
      <c r="AI582" s="167">
        <f t="shared" si="76"/>
        <v>1043.7390507</v>
      </c>
      <c r="AJ582" s="179">
        <f>'Energy consumption (raw)'!AG532</f>
        <v>1043.7390507</v>
      </c>
      <c r="AK582" s="179">
        <f>'Energy consumption (raw)'!AH532</f>
        <v>1098</v>
      </c>
      <c r="AL582">
        <f>IF(ROUND(AI582,-3)=ROUND('Energy consumption (raw)'!AG532,-3),1,0)</f>
        <v>1</v>
      </c>
      <c r="AM582" s="179" t="str">
        <f>'Energy consumption (raw)'!AJ532</f>
        <v>5. Hai Duong</v>
      </c>
      <c r="AN582">
        <f>VLOOKUP(AM582,Lists!$F$9:$G$71,2,FALSE)</f>
        <v>1</v>
      </c>
    </row>
    <row r="583" spans="2:40" x14ac:dyDescent="0.25">
      <c r="B583" s="65" t="str">
        <f t="shared" si="74"/>
        <v>Industry431</v>
      </c>
      <c r="C583" s="179">
        <f>'Energy consumption (raw)'!B533</f>
        <v>431</v>
      </c>
      <c r="D583" s="179">
        <f>'Energy consumption (raw)'!C533</f>
        <v>0</v>
      </c>
      <c r="E583" s="179">
        <f>'Energy consumption (raw)'!D533</f>
        <v>0</v>
      </c>
      <c r="F583" s="179" t="str">
        <f>'Energy consumption (raw)'!E533</f>
        <v>Công nghiệp</v>
      </c>
      <c r="G583" s="179" t="str">
        <f>'Energy consumption (raw)'!F533</f>
        <v>Sản xuất các sản phẩm từ kim loại</v>
      </c>
      <c r="H583" s="179" t="str">
        <f>'Energy consumption (raw)'!G533</f>
        <v>Industry</v>
      </c>
      <c r="I583" s="179" t="str">
        <f>'Energy consumption (raw)'!I533</f>
        <v>25 Manufacture of fabricated metal products, except machinery and equipment</v>
      </c>
      <c r="J583" s="179" t="str">
        <f>INDEX(Sector!$E$6:$E$46,MATCH('Energy consumption (toe)'!I583,Sector!$B$6:$B$46,FALSE))</f>
        <v>Manufacture of fabricated metal products, except machinery and equipment</v>
      </c>
      <c r="K583" s="179">
        <f>IFERROR('Energy consumption (raw)'!J533*Lists!$H$84,)</f>
        <v>0</v>
      </c>
      <c r="L583" s="179">
        <f>'Energy consumption (raw)'!K533*Lists!$H$84</f>
        <v>2162.1589928000003</v>
      </c>
      <c r="M583" s="179">
        <f>'Energy consumption (raw)'!L533*Lists!$H$84</f>
        <v>0</v>
      </c>
      <c r="N583" s="179">
        <f>'Energy consumption (raw)'!M533*Lists!$H$84</f>
        <v>0</v>
      </c>
      <c r="O583" s="178">
        <f t="shared" si="75"/>
        <v>2162.1589928000003</v>
      </c>
      <c r="P583">
        <f>'Energy consumption (raw)'!N533*Lists!$H$85</f>
        <v>0</v>
      </c>
      <c r="Q583">
        <f>'Energy consumption (raw)'!O533*Lists!$H$86</f>
        <v>0</v>
      </c>
      <c r="R583">
        <f>'Energy consumption (raw)'!P533*Lists!$H$87</f>
        <v>0</v>
      </c>
      <c r="S583">
        <f>'Energy consumption (raw)'!Q533*Lists!$H$88</f>
        <v>0</v>
      </c>
      <c r="T583">
        <f>'Energy consumption (raw)'!R533*Lists!$H$89</f>
        <v>0</v>
      </c>
      <c r="U583">
        <f>'Energy consumption (raw)'!S533*Lists!$H$90</f>
        <v>0</v>
      </c>
      <c r="V583">
        <f>'Energy consumption (raw)'!T533*Lists!$H$91</f>
        <v>0</v>
      </c>
      <c r="W583">
        <f>'Energy consumption (raw)'!U533*Lists!$H$92</f>
        <v>0</v>
      </c>
      <c r="X583">
        <f>'Energy consumption (raw)'!V533*Lists!$H$93</f>
        <v>0</v>
      </c>
      <c r="Y583">
        <f>'Energy consumption (raw)'!W533*Lists!$H$94</f>
        <v>0</v>
      </c>
      <c r="Z583">
        <f>'Energy consumption (raw)'!X533*Lists!$H$96*1000000</f>
        <v>0</v>
      </c>
      <c r="AA583">
        <f>'Energy consumption (raw)'!Y533*Lists!$H$97</f>
        <v>0</v>
      </c>
      <c r="AB583">
        <f>'Energy consumption (raw)'!Z533*Lists!$H$96</f>
        <v>0</v>
      </c>
      <c r="AC583">
        <f>'Energy consumption (raw)'!AA533*Lists!$H$98</f>
        <v>0</v>
      </c>
      <c r="AD583">
        <f>'Energy consumption (raw)'!AB533*Lists!$H$99</f>
        <v>0</v>
      </c>
      <c r="AE583">
        <f>'Energy consumption (raw)'!AC533*Lists!$H$101</f>
        <v>0</v>
      </c>
      <c r="AF583">
        <f>'Energy consumption (raw)'!AD533*Lists!$H$101</f>
        <v>0</v>
      </c>
      <c r="AG583">
        <f>'Energy consumption (raw)'!AE533*Lists!$H$101</f>
        <v>0</v>
      </c>
      <c r="AH583">
        <f>'Energy consumption (raw)'!AF533*Lists!$H$100</f>
        <v>0</v>
      </c>
      <c r="AI583" s="167">
        <f t="shared" si="76"/>
        <v>2162.1589928000003</v>
      </c>
      <c r="AJ583" s="179">
        <f>'Energy consumption (raw)'!AG533</f>
        <v>2162.1589928000003</v>
      </c>
      <c r="AK583" s="179">
        <f>'Energy consumption (raw)'!AH533</f>
        <v>1811</v>
      </c>
      <c r="AL583">
        <f>IF(ROUND(AI583,-3)=ROUND('Energy consumption (raw)'!AG533,-3),1,0)</f>
        <v>1</v>
      </c>
      <c r="AM583" s="179" t="str">
        <f>'Energy consumption (raw)'!AJ533</f>
        <v>5. Hai Duong</v>
      </c>
      <c r="AN583">
        <f>VLOOKUP(AM583,Lists!$F$9:$G$71,2,FALSE)</f>
        <v>1</v>
      </c>
    </row>
    <row r="584" spans="2:40" x14ac:dyDescent="0.25">
      <c r="B584" s="65" t="str">
        <f t="shared" si="74"/>
        <v>Industry432</v>
      </c>
      <c r="C584" s="179">
        <f>'Energy consumption (raw)'!B534</f>
        <v>432</v>
      </c>
      <c r="D584" s="179">
        <f>'Energy consumption (raw)'!C534</f>
        <v>0</v>
      </c>
      <c r="E584" s="179">
        <f>'Energy consumption (raw)'!D534</f>
        <v>0</v>
      </c>
      <c r="F584" s="179" t="str">
        <f>'Energy consumption (raw)'!E534</f>
        <v>Công nghiệp</v>
      </c>
      <c r="G584" s="179" t="str">
        <f>'Energy consumption (raw)'!F534</f>
        <v>Sản xuất sắt, thép gang</v>
      </c>
      <c r="H584" s="179" t="str">
        <f>'Energy consumption (raw)'!G534</f>
        <v>Industry</v>
      </c>
      <c r="I584" s="179" t="str">
        <f>'Energy consumption (raw)'!I534</f>
        <v>24 Manufacture of basic metals</v>
      </c>
      <c r="J584" s="179" t="str">
        <f>INDEX(Sector!$E$6:$E$46,MATCH('Energy consumption (toe)'!I584,Sector!$B$6:$B$46,FALSE))</f>
        <v>Manufacture of basic metals</v>
      </c>
      <c r="K584" s="179">
        <f>IFERROR('Energy consumption (raw)'!J534*Lists!$H$84,)</f>
        <v>0</v>
      </c>
      <c r="L584" s="179">
        <f>'Energy consumption (raw)'!K534*Lists!$H$84</f>
        <v>5285.2525585000003</v>
      </c>
      <c r="M584" s="179">
        <f>'Energy consumption (raw)'!L534*Lists!$H$84</f>
        <v>0</v>
      </c>
      <c r="N584" s="179">
        <f>'Energy consumption (raw)'!M534*Lists!$H$84</f>
        <v>0</v>
      </c>
      <c r="O584" s="178">
        <f t="shared" si="75"/>
        <v>5285.2525585000003</v>
      </c>
      <c r="P584">
        <f>'Energy consumption (raw)'!N534*Lists!$H$85</f>
        <v>0</v>
      </c>
      <c r="Q584">
        <f>'Energy consumption (raw)'!O534*Lists!$H$86</f>
        <v>0</v>
      </c>
      <c r="R584">
        <f>'Energy consumption (raw)'!P534*Lists!$H$87</f>
        <v>0</v>
      </c>
      <c r="S584">
        <f>'Energy consumption (raw)'!Q534*Lists!$H$88</f>
        <v>0</v>
      </c>
      <c r="T584">
        <f>'Energy consumption (raw)'!R534*Lists!$H$89</f>
        <v>0</v>
      </c>
      <c r="U584">
        <f>'Energy consumption (raw)'!S534*Lists!$H$90</f>
        <v>0</v>
      </c>
      <c r="V584">
        <f>'Energy consumption (raw)'!T534*Lists!$H$91</f>
        <v>0</v>
      </c>
      <c r="W584">
        <f>'Energy consumption (raw)'!U534*Lists!$H$92</f>
        <v>0</v>
      </c>
      <c r="X584">
        <f>'Energy consumption (raw)'!V534*Lists!$H$93</f>
        <v>0</v>
      </c>
      <c r="Y584">
        <f>'Energy consumption (raw)'!W534*Lists!$H$94</f>
        <v>0</v>
      </c>
      <c r="Z584">
        <f>'Energy consumption (raw)'!X534*Lists!$H$96*1000000</f>
        <v>0</v>
      </c>
      <c r="AA584">
        <f>'Energy consumption (raw)'!Y534*Lists!$H$97</f>
        <v>0</v>
      </c>
      <c r="AB584">
        <f>'Energy consumption (raw)'!Z534*Lists!$H$96</f>
        <v>0</v>
      </c>
      <c r="AC584">
        <f>'Energy consumption (raw)'!AA534*Lists!$H$98</f>
        <v>0</v>
      </c>
      <c r="AD584">
        <f>'Energy consumption (raw)'!AB534*Lists!$H$99</f>
        <v>0</v>
      </c>
      <c r="AE584">
        <f>'Energy consumption (raw)'!AC534*Lists!$H$101</f>
        <v>0</v>
      </c>
      <c r="AF584">
        <f>'Energy consumption (raw)'!AD534*Lists!$H$101</f>
        <v>0</v>
      </c>
      <c r="AG584">
        <f>'Energy consumption (raw)'!AE534*Lists!$H$101</f>
        <v>0</v>
      </c>
      <c r="AH584">
        <f>'Energy consumption (raw)'!AF534*Lists!$H$100</f>
        <v>0</v>
      </c>
      <c r="AI584" s="167">
        <f t="shared" si="76"/>
        <v>5285.2525585000003</v>
      </c>
      <c r="AJ584" s="179">
        <f>'Energy consumption (raw)'!AG534</f>
        <v>5285.2525585000003</v>
      </c>
      <c r="AK584" s="179">
        <f>'Energy consumption (raw)'!AH534</f>
        <v>5754</v>
      </c>
      <c r="AL584">
        <f>IF(ROUND(AI584,-3)=ROUND('Energy consumption (raw)'!AG534,-3),1,0)</f>
        <v>1</v>
      </c>
      <c r="AM584" s="179" t="str">
        <f>'Energy consumption (raw)'!AJ534</f>
        <v>5. Hai Duong</v>
      </c>
      <c r="AN584">
        <f>VLOOKUP(AM584,Lists!$F$9:$G$71,2,FALSE)</f>
        <v>1</v>
      </c>
    </row>
    <row r="585" spans="2:40" x14ac:dyDescent="0.25">
      <c r="B585" s="65" t="str">
        <f t="shared" si="74"/>
        <v>Industry433</v>
      </c>
      <c r="C585" s="179">
        <f>'Energy consumption (raw)'!B535</f>
        <v>433</v>
      </c>
      <c r="D585" s="179">
        <f>'Energy consumption (raw)'!C535</f>
        <v>0</v>
      </c>
      <c r="E585" s="179">
        <f>'Energy consumption (raw)'!D535</f>
        <v>0</v>
      </c>
      <c r="F585" s="179" t="str">
        <f>'Energy consumption (raw)'!E535</f>
        <v>Công nghiệp</v>
      </c>
      <c r="G585" s="179" t="str">
        <f>'Energy consumption (raw)'!F535</f>
        <v>Sản xuất máy vi tính và thiết bị ngoại vi của máy vi tính</v>
      </c>
      <c r="H585" s="179" t="str">
        <f>'Energy consumption (raw)'!G535</f>
        <v>Industry</v>
      </c>
      <c r="I585" s="179" t="str">
        <f>'Energy consumption (raw)'!I535</f>
        <v>28 Manufacture of machinery and equipment n.e.c.</v>
      </c>
      <c r="J585" s="179" t="str">
        <f>INDEX(Sector!$E$6:$E$46,MATCH('Energy consumption (toe)'!I585,Sector!$B$6:$B$46,FALSE))</f>
        <v>Manufacture of machinery and equipment n.e.c.</v>
      </c>
      <c r="K585" s="179">
        <f>IFERROR('Energy consumption (raw)'!J535*Lists!$H$84,)</f>
        <v>0</v>
      </c>
      <c r="L585" s="179">
        <f>'Energy consumption (raw)'!K535*Lists!$H$84</f>
        <v>4506.7203360000003</v>
      </c>
      <c r="M585" s="179">
        <f>'Energy consumption (raw)'!L535*Lists!$H$84</f>
        <v>0</v>
      </c>
      <c r="N585" s="179">
        <f>'Energy consumption (raw)'!M535*Lists!$H$84</f>
        <v>0</v>
      </c>
      <c r="O585" s="178">
        <f t="shared" si="75"/>
        <v>4506.7203360000003</v>
      </c>
      <c r="P585">
        <f>'Energy consumption (raw)'!N535*Lists!$H$85</f>
        <v>0</v>
      </c>
      <c r="Q585">
        <f>'Energy consumption (raw)'!O535*Lists!$H$86</f>
        <v>0</v>
      </c>
      <c r="R585">
        <f>'Energy consumption (raw)'!P535*Lists!$H$87</f>
        <v>0</v>
      </c>
      <c r="S585">
        <f>'Energy consumption (raw)'!Q535*Lists!$H$88</f>
        <v>0</v>
      </c>
      <c r="T585">
        <f>'Energy consumption (raw)'!R535*Lists!$H$89</f>
        <v>0</v>
      </c>
      <c r="U585">
        <f>'Energy consumption (raw)'!S535*Lists!$H$90</f>
        <v>0</v>
      </c>
      <c r="V585">
        <f>'Energy consumption (raw)'!T535*Lists!$H$91</f>
        <v>0</v>
      </c>
      <c r="W585">
        <f>'Energy consumption (raw)'!U535*Lists!$H$92</f>
        <v>0</v>
      </c>
      <c r="X585">
        <f>'Energy consumption (raw)'!V535*Lists!$H$93</f>
        <v>0</v>
      </c>
      <c r="Y585">
        <f>'Energy consumption (raw)'!W535*Lists!$H$94</f>
        <v>0</v>
      </c>
      <c r="Z585">
        <f>'Energy consumption (raw)'!X535*Lists!$H$96*1000000</f>
        <v>0</v>
      </c>
      <c r="AA585">
        <f>'Energy consumption (raw)'!Y535*Lists!$H$97</f>
        <v>0</v>
      </c>
      <c r="AB585">
        <f>'Energy consumption (raw)'!Z535*Lists!$H$96</f>
        <v>0</v>
      </c>
      <c r="AC585">
        <f>'Energy consumption (raw)'!AA535*Lists!$H$98</f>
        <v>0</v>
      </c>
      <c r="AD585">
        <f>'Energy consumption (raw)'!AB535*Lists!$H$99</f>
        <v>0</v>
      </c>
      <c r="AE585">
        <f>'Energy consumption (raw)'!AC535*Lists!$H$101</f>
        <v>0</v>
      </c>
      <c r="AF585">
        <f>'Energy consumption (raw)'!AD535*Lists!$H$101</f>
        <v>0</v>
      </c>
      <c r="AG585">
        <f>'Energy consumption (raw)'!AE535*Lists!$H$101</f>
        <v>0</v>
      </c>
      <c r="AH585">
        <f>'Energy consumption (raw)'!AF535*Lists!$H$100</f>
        <v>0</v>
      </c>
      <c r="AI585" s="167">
        <f t="shared" si="76"/>
        <v>4506.7203360000003</v>
      </c>
      <c r="AJ585" s="179">
        <f>'Energy consumption (raw)'!AG535</f>
        <v>4506.7203360000003</v>
      </c>
      <c r="AK585" s="179">
        <f>'Energy consumption (raw)'!AH535</f>
        <v>4373</v>
      </c>
      <c r="AL585">
        <f>IF(ROUND(AI585,-3)=ROUND('Energy consumption (raw)'!AG535,-3),1,0)</f>
        <v>1</v>
      </c>
      <c r="AM585" s="179" t="str">
        <f>'Energy consumption (raw)'!AJ535</f>
        <v>5. Hai Duong</v>
      </c>
      <c r="AN585">
        <f>VLOOKUP(AM585,Lists!$F$9:$G$71,2,FALSE)</f>
        <v>1</v>
      </c>
    </row>
    <row r="586" spans="2:40" x14ac:dyDescent="0.25">
      <c r="B586" s="65" t="str">
        <f t="shared" si="74"/>
        <v>Industry434</v>
      </c>
      <c r="C586" s="179">
        <f>'Energy consumption (raw)'!B536</f>
        <v>434</v>
      </c>
      <c r="D586" s="179">
        <f>'Energy consumption (raw)'!C536</f>
        <v>0</v>
      </c>
      <c r="E586" s="179">
        <f>'Energy consumption (raw)'!D536</f>
        <v>0</v>
      </c>
      <c r="F586" s="179" t="str">
        <f>'Energy consumption (raw)'!E536</f>
        <v>Công nghiệp</v>
      </c>
      <c r="G586" s="179" t="str">
        <f>'Energy consumption (raw)'!F536</f>
        <v>Sản xuất thiết bị truyền thông</v>
      </c>
      <c r="H586" s="179" t="str">
        <f>'Energy consumption (raw)'!G536</f>
        <v>Industry</v>
      </c>
      <c r="I586" s="179" t="str">
        <f>'Energy consumption (raw)'!I536</f>
        <v>26 Manufacture of computer, electronic and optical products</v>
      </c>
      <c r="J586" s="179" t="str">
        <f>INDEX(Sector!$E$6:$E$46,MATCH('Energy consumption (toe)'!I586,Sector!$B$6:$B$46,FALSE))</f>
        <v>Manufacture of computer, electronic and optical products</v>
      </c>
      <c r="K586" s="179">
        <f>IFERROR('Energy consumption (raw)'!J536*Lists!$H$84,)</f>
        <v>1044.6943220000001</v>
      </c>
      <c r="L586" s="179">
        <f>'Energy consumption (raw)'!K536*Lists!$H$84</f>
        <v>1044.6943220000001</v>
      </c>
      <c r="M586" s="179">
        <f>'Energy consumption (raw)'!L536*Lists!$H$84</f>
        <v>0</v>
      </c>
      <c r="N586" s="179">
        <f>'Energy consumption (raw)'!M536*Lists!$H$84</f>
        <v>0</v>
      </c>
      <c r="O586" s="178">
        <f t="shared" si="75"/>
        <v>1044.6943220000001</v>
      </c>
      <c r="P586">
        <f>'Energy consumption (raw)'!N536*Lists!$H$85</f>
        <v>0</v>
      </c>
      <c r="Q586">
        <f>'Energy consumption (raw)'!O536*Lists!$H$86</f>
        <v>0</v>
      </c>
      <c r="R586">
        <f>'Energy consumption (raw)'!P536*Lists!$H$87</f>
        <v>0</v>
      </c>
      <c r="S586">
        <f>'Energy consumption (raw)'!Q536*Lists!$H$88</f>
        <v>0</v>
      </c>
      <c r="T586">
        <f>'Energy consumption (raw)'!R536*Lists!$H$89</f>
        <v>0</v>
      </c>
      <c r="U586">
        <f>'Energy consumption (raw)'!S536*Lists!$H$90</f>
        <v>0</v>
      </c>
      <c r="V586">
        <f>'Energy consumption (raw)'!T536*Lists!$H$91</f>
        <v>0</v>
      </c>
      <c r="W586">
        <f>'Energy consumption (raw)'!U536*Lists!$H$92</f>
        <v>0</v>
      </c>
      <c r="X586">
        <f>'Energy consumption (raw)'!V536*Lists!$H$93</f>
        <v>0</v>
      </c>
      <c r="Y586">
        <f>'Energy consumption (raw)'!W536*Lists!$H$94</f>
        <v>0</v>
      </c>
      <c r="Z586">
        <f>'Energy consumption (raw)'!X536*Lists!$H$96*1000000</f>
        <v>0</v>
      </c>
      <c r="AA586">
        <f>'Energy consumption (raw)'!Y536*Lists!$H$97</f>
        <v>0</v>
      </c>
      <c r="AB586">
        <f>'Energy consumption (raw)'!Z536*Lists!$H$96</f>
        <v>0</v>
      </c>
      <c r="AC586">
        <f>'Energy consumption (raw)'!AA536*Lists!$H$98</f>
        <v>0</v>
      </c>
      <c r="AD586">
        <f>'Energy consumption (raw)'!AB536*Lists!$H$99</f>
        <v>0</v>
      </c>
      <c r="AE586">
        <f>'Energy consumption (raw)'!AC536*Lists!$H$101</f>
        <v>0</v>
      </c>
      <c r="AF586">
        <f>'Energy consumption (raw)'!AD536*Lists!$H$101</f>
        <v>0</v>
      </c>
      <c r="AG586">
        <f>'Energy consumption (raw)'!AE536*Lists!$H$101</f>
        <v>0</v>
      </c>
      <c r="AH586">
        <f>'Energy consumption (raw)'!AF536*Lists!$H$100</f>
        <v>0</v>
      </c>
      <c r="AI586" s="167">
        <f t="shared" si="76"/>
        <v>1044.6943220000001</v>
      </c>
      <c r="AJ586" s="179">
        <f>'Energy consumption (raw)'!AG536</f>
        <v>1044.6943220000001</v>
      </c>
      <c r="AK586" s="179">
        <f>'Energy consumption (raw)'!AH536</f>
        <v>1081</v>
      </c>
      <c r="AL586">
        <f>IF(ROUND(AI586,-3)=ROUND('Energy consumption (raw)'!AG536,-3),1,0)</f>
        <v>1</v>
      </c>
      <c r="AM586" s="179" t="str">
        <f>'Energy consumption (raw)'!AJ536</f>
        <v>5. Hai Duong</v>
      </c>
      <c r="AN586">
        <f>VLOOKUP(AM586,Lists!$F$9:$G$71,2,FALSE)</f>
        <v>1</v>
      </c>
    </row>
    <row r="587" spans="2:40" x14ac:dyDescent="0.25">
      <c r="B587" s="65" t="str">
        <f t="shared" si="74"/>
        <v>Industry435</v>
      </c>
      <c r="C587" s="179">
        <f>'Energy consumption (raw)'!B537</f>
        <v>435</v>
      </c>
      <c r="D587" s="179">
        <f>'Energy consumption (raw)'!C537</f>
        <v>0</v>
      </c>
      <c r="E587" s="179">
        <f>'Energy consumption (raw)'!D537</f>
        <v>0</v>
      </c>
      <c r="F587" s="179" t="str">
        <f>'Energy consumption (raw)'!E537</f>
        <v>Công nghiệp</v>
      </c>
      <c r="G587" s="179" t="str">
        <f>'Energy consumption (raw)'!F537</f>
        <v>Sản xuất thức ăn chăn nuôi</v>
      </c>
      <c r="H587" s="179" t="str">
        <f>'Energy consumption (raw)'!G537</f>
        <v>Industry</v>
      </c>
      <c r="I587" s="179" t="str">
        <f>'Energy consumption (raw)'!I537</f>
        <v>10 Manufacture of food products</v>
      </c>
      <c r="J587" s="179" t="str">
        <f>INDEX(Sector!$E$6:$E$46,MATCH('Energy consumption (toe)'!I587,Sector!$B$6:$B$46,FALSE))</f>
        <v>Manufacture of food products</v>
      </c>
      <c r="K587" s="179">
        <f>IFERROR('Energy consumption (raw)'!J537*Lists!$H$84,)</f>
        <v>3219.3838635000002</v>
      </c>
      <c r="L587" s="179">
        <f>'Energy consumption (raw)'!K537*Lists!$H$84</f>
        <v>3219.3838635000002</v>
      </c>
      <c r="M587" s="179">
        <f>'Energy consumption (raw)'!L537*Lists!$H$84</f>
        <v>0</v>
      </c>
      <c r="N587" s="179">
        <f>'Energy consumption (raw)'!M537*Lists!$H$84</f>
        <v>0</v>
      </c>
      <c r="O587" s="178">
        <f t="shared" si="75"/>
        <v>3219.3838635000002</v>
      </c>
      <c r="P587">
        <f>'Energy consumption (raw)'!N537*Lists!$H$85</f>
        <v>0</v>
      </c>
      <c r="Q587">
        <f>'Energy consumption (raw)'!O537*Lists!$H$86</f>
        <v>0</v>
      </c>
      <c r="R587">
        <f>'Energy consumption (raw)'!P537*Lists!$H$87</f>
        <v>0</v>
      </c>
      <c r="S587">
        <f>'Energy consumption (raw)'!Q537*Lists!$H$88</f>
        <v>0</v>
      </c>
      <c r="T587">
        <f>'Energy consumption (raw)'!R537*Lists!$H$89</f>
        <v>0</v>
      </c>
      <c r="U587">
        <f>'Energy consumption (raw)'!S537*Lists!$H$90</f>
        <v>0</v>
      </c>
      <c r="V587">
        <f>'Energy consumption (raw)'!T537*Lists!$H$91</f>
        <v>0</v>
      </c>
      <c r="W587">
        <f>'Energy consumption (raw)'!U537*Lists!$H$92</f>
        <v>0</v>
      </c>
      <c r="X587">
        <f>'Energy consumption (raw)'!V537*Lists!$H$93</f>
        <v>0</v>
      </c>
      <c r="Y587">
        <f>'Energy consumption (raw)'!W537*Lists!$H$94</f>
        <v>0</v>
      </c>
      <c r="Z587">
        <f>'Energy consumption (raw)'!X537*Lists!$H$96*1000000</f>
        <v>0</v>
      </c>
      <c r="AA587">
        <f>'Energy consumption (raw)'!Y537*Lists!$H$97</f>
        <v>0</v>
      </c>
      <c r="AB587">
        <f>'Energy consumption (raw)'!Z537*Lists!$H$96</f>
        <v>0</v>
      </c>
      <c r="AC587">
        <f>'Energy consumption (raw)'!AA537*Lists!$H$98</f>
        <v>0</v>
      </c>
      <c r="AD587">
        <f>'Energy consumption (raw)'!AB537*Lists!$H$99</f>
        <v>0</v>
      </c>
      <c r="AE587">
        <f>'Energy consumption (raw)'!AC537*Lists!$H$101</f>
        <v>0</v>
      </c>
      <c r="AF587">
        <f>'Energy consumption (raw)'!AD537*Lists!$H$101</f>
        <v>0</v>
      </c>
      <c r="AG587">
        <f>'Energy consumption (raw)'!AE537*Lists!$H$101</f>
        <v>0</v>
      </c>
      <c r="AH587">
        <f>'Energy consumption (raw)'!AF537*Lists!$H$100</f>
        <v>0</v>
      </c>
      <c r="AI587" s="167">
        <f t="shared" si="76"/>
        <v>3219.3838635000002</v>
      </c>
      <c r="AJ587" s="179">
        <f>'Energy consumption (raw)'!AG537</f>
        <v>3219.3838635000002</v>
      </c>
      <c r="AK587" s="179">
        <f>'Energy consumption (raw)'!AH537</f>
        <v>3235</v>
      </c>
      <c r="AL587">
        <f>IF(ROUND(AI587,-3)=ROUND('Energy consumption (raw)'!AG537,-3),1,0)</f>
        <v>1</v>
      </c>
      <c r="AM587" s="179" t="str">
        <f>'Energy consumption (raw)'!AJ537</f>
        <v>5. Hai Duong</v>
      </c>
      <c r="AN587">
        <f>VLOOKUP(AM587,Lists!$F$9:$G$71,2,FALSE)</f>
        <v>1</v>
      </c>
    </row>
    <row r="588" spans="2:40" x14ac:dyDescent="0.25">
      <c r="B588" s="65" t="str">
        <f t="shared" si="74"/>
        <v>Industry436</v>
      </c>
      <c r="C588" s="179">
        <f>'Energy consumption (raw)'!B538</f>
        <v>436</v>
      </c>
      <c r="D588" s="179">
        <f>'Energy consumption (raw)'!C538</f>
        <v>0</v>
      </c>
      <c r="E588" s="179">
        <f>'Energy consumption (raw)'!D538</f>
        <v>0</v>
      </c>
      <c r="F588" s="179" t="str">
        <f>'Energy consumption (raw)'!E538</f>
        <v>Công nghiệp</v>
      </c>
      <c r="G588" s="179" t="str">
        <f>'Energy consumption (raw)'!F538</f>
        <v>Sản xuất thức ăn chăn nuôi</v>
      </c>
      <c r="H588" s="179" t="str">
        <f>'Energy consumption (raw)'!G538</f>
        <v>Industry</v>
      </c>
      <c r="I588" s="179" t="str">
        <f>'Energy consumption (raw)'!I538</f>
        <v>10 Manufacture of food products</v>
      </c>
      <c r="J588" s="179" t="str">
        <f>INDEX(Sector!$E$6:$E$46,MATCH('Energy consumption (toe)'!I588,Sector!$B$6:$B$46,FALSE))</f>
        <v>Manufacture of food products</v>
      </c>
      <c r="K588" s="179">
        <f>IFERROR('Energy consumption (raw)'!J538*Lists!$H$84,)</f>
        <v>0</v>
      </c>
      <c r="L588" s="179">
        <f>'Energy consumption (raw)'!K538*Lists!$H$84</f>
        <v>2128.542269</v>
      </c>
      <c r="M588" s="179">
        <f>'Energy consumption (raw)'!L538*Lists!$H$84</f>
        <v>0</v>
      </c>
      <c r="N588" s="179">
        <f>'Energy consumption (raw)'!M538*Lists!$H$84</f>
        <v>0</v>
      </c>
      <c r="O588" s="178">
        <f t="shared" si="75"/>
        <v>2128.542269</v>
      </c>
      <c r="P588">
        <f>'Energy consumption (raw)'!N538*Lists!$H$85</f>
        <v>0</v>
      </c>
      <c r="Q588">
        <f>'Energy consumption (raw)'!O538*Lists!$H$86</f>
        <v>0</v>
      </c>
      <c r="R588">
        <f>'Energy consumption (raw)'!P538*Lists!$H$87</f>
        <v>0</v>
      </c>
      <c r="S588">
        <f>'Energy consumption (raw)'!Q538*Lists!$H$88</f>
        <v>0</v>
      </c>
      <c r="T588">
        <f>'Energy consumption (raw)'!R538*Lists!$H$89</f>
        <v>0</v>
      </c>
      <c r="U588">
        <f>'Energy consumption (raw)'!S538*Lists!$H$90</f>
        <v>0</v>
      </c>
      <c r="V588">
        <f>'Energy consumption (raw)'!T538*Lists!$H$91</f>
        <v>0</v>
      </c>
      <c r="W588">
        <f>'Energy consumption (raw)'!U538*Lists!$H$92</f>
        <v>0</v>
      </c>
      <c r="X588">
        <f>'Energy consumption (raw)'!V538*Lists!$H$93</f>
        <v>0</v>
      </c>
      <c r="Y588">
        <f>'Energy consumption (raw)'!W538*Lists!$H$94</f>
        <v>0</v>
      </c>
      <c r="Z588">
        <f>'Energy consumption (raw)'!X538*Lists!$H$96*1000000</f>
        <v>0</v>
      </c>
      <c r="AA588">
        <f>'Energy consumption (raw)'!Y538*Lists!$H$97</f>
        <v>0</v>
      </c>
      <c r="AB588">
        <f>'Energy consumption (raw)'!Z538*Lists!$H$96</f>
        <v>0</v>
      </c>
      <c r="AC588">
        <f>'Energy consumption (raw)'!AA538*Lists!$H$98</f>
        <v>0</v>
      </c>
      <c r="AD588">
        <f>'Energy consumption (raw)'!AB538*Lists!$H$99</f>
        <v>0</v>
      </c>
      <c r="AE588">
        <f>'Energy consumption (raw)'!AC538*Lists!$H$101</f>
        <v>0</v>
      </c>
      <c r="AF588">
        <f>'Energy consumption (raw)'!AD538*Lists!$H$101</f>
        <v>0</v>
      </c>
      <c r="AG588">
        <f>'Energy consumption (raw)'!AE538*Lists!$H$101</f>
        <v>0</v>
      </c>
      <c r="AH588">
        <f>'Energy consumption (raw)'!AF538*Lists!$H$100</f>
        <v>0</v>
      </c>
      <c r="AI588" s="167">
        <f t="shared" si="76"/>
        <v>2128.542269</v>
      </c>
      <c r="AJ588" s="179">
        <f>'Energy consumption (raw)'!AG538</f>
        <v>2128.542269</v>
      </c>
      <c r="AK588" s="179">
        <f>'Energy consumption (raw)'!AH538</f>
        <v>2010</v>
      </c>
      <c r="AL588">
        <f>IF(ROUND(AI588,-3)=ROUND('Energy consumption (raw)'!AG538,-3),1,0)</f>
        <v>1</v>
      </c>
      <c r="AM588" s="179" t="str">
        <f>'Energy consumption (raw)'!AJ538</f>
        <v>5. Hai Duong</v>
      </c>
      <c r="AN588">
        <f>VLOOKUP(AM588,Lists!$F$9:$G$71,2,FALSE)</f>
        <v>1</v>
      </c>
    </row>
    <row r="589" spans="2:40" x14ac:dyDescent="0.25">
      <c r="B589" s="65" t="str">
        <f t="shared" si="74"/>
        <v>Industry437</v>
      </c>
      <c r="C589" s="179">
        <f>'Energy consumption (raw)'!B539</f>
        <v>437</v>
      </c>
      <c r="D589" s="179">
        <f>'Energy consumption (raw)'!C539</f>
        <v>0</v>
      </c>
      <c r="E589" s="179">
        <f>'Energy consumption (raw)'!D539</f>
        <v>0</v>
      </c>
      <c r="F589" s="179" t="str">
        <f>'Energy consumption (raw)'!E539</f>
        <v>Công nghiệp</v>
      </c>
      <c r="G589" s="179" t="str">
        <f>'Energy consumption (raw)'!F539</f>
        <v>Sãn xuất linh kiện điện tử</v>
      </c>
      <c r="H589" s="179" t="str">
        <f>'Energy consumption (raw)'!G539</f>
        <v>Industry</v>
      </c>
      <c r="I589" s="179" t="str">
        <f>'Energy consumption (raw)'!I539</f>
        <v>26 Manufacture of computer, electronic and optical products</v>
      </c>
      <c r="J589" s="179" t="str">
        <f>INDEX(Sector!$E$6:$E$46,MATCH('Energy consumption (toe)'!I589,Sector!$B$6:$B$46,FALSE))</f>
        <v>Manufacture of computer, electronic and optical products</v>
      </c>
      <c r="K589" s="179">
        <f>IFERROR('Energy consumption (raw)'!J539*Lists!$H$84,)</f>
        <v>3489.1306606000003</v>
      </c>
      <c r="L589" s="179">
        <f>'Energy consumption (raw)'!K539*Lists!$H$84</f>
        <v>3489.1306606000003</v>
      </c>
      <c r="M589" s="179">
        <f>'Energy consumption (raw)'!L539*Lists!$H$84</f>
        <v>0</v>
      </c>
      <c r="N589" s="179">
        <f>'Energy consumption (raw)'!M539*Lists!$H$84</f>
        <v>0</v>
      </c>
      <c r="O589" s="178">
        <f t="shared" si="75"/>
        <v>3489.1306606000003</v>
      </c>
      <c r="P589">
        <f>'Energy consumption (raw)'!N539*Lists!$H$85</f>
        <v>0</v>
      </c>
      <c r="Q589">
        <f>'Energy consumption (raw)'!O539*Lists!$H$86</f>
        <v>0</v>
      </c>
      <c r="R589">
        <f>'Energy consumption (raw)'!P539*Lists!$H$87</f>
        <v>0</v>
      </c>
      <c r="S589">
        <f>'Energy consumption (raw)'!Q539*Lists!$H$88</f>
        <v>0</v>
      </c>
      <c r="T589">
        <f>'Energy consumption (raw)'!R539*Lists!$H$89</f>
        <v>13.70166</v>
      </c>
      <c r="U589">
        <f>'Energy consumption (raw)'!S539*Lists!$H$90</f>
        <v>0</v>
      </c>
      <c r="V589">
        <f>'Energy consumption (raw)'!T539*Lists!$H$91</f>
        <v>0</v>
      </c>
      <c r="W589">
        <f>'Energy consumption (raw)'!U539*Lists!$H$92</f>
        <v>0</v>
      </c>
      <c r="X589">
        <f>'Energy consumption (raw)'!V539*Lists!$H$93</f>
        <v>0</v>
      </c>
      <c r="Y589">
        <f>'Energy consumption (raw)'!W539*Lists!$H$94</f>
        <v>0</v>
      </c>
      <c r="Z589">
        <f>'Energy consumption (raw)'!X539*Lists!$H$96*1000000</f>
        <v>0</v>
      </c>
      <c r="AA589">
        <f>'Energy consumption (raw)'!Y539*Lists!$H$97</f>
        <v>19.62</v>
      </c>
      <c r="AB589">
        <f>'Energy consumption (raw)'!Z539*Lists!$H$96</f>
        <v>0</v>
      </c>
      <c r="AC589">
        <f>'Energy consumption (raw)'!AA539*Lists!$H$98</f>
        <v>0</v>
      </c>
      <c r="AD589">
        <f>'Energy consumption (raw)'!AB539*Lists!$H$99</f>
        <v>0</v>
      </c>
      <c r="AE589">
        <f>'Energy consumption (raw)'!AC539*Lists!$H$101</f>
        <v>0</v>
      </c>
      <c r="AF589">
        <f>'Energy consumption (raw)'!AD539*Lists!$H$101</f>
        <v>0</v>
      </c>
      <c r="AG589">
        <f>'Energy consumption (raw)'!AE539*Lists!$H$101</f>
        <v>0</v>
      </c>
      <c r="AH589">
        <f>'Energy consumption (raw)'!AF539*Lists!$H$100</f>
        <v>0</v>
      </c>
      <c r="AI589" s="167">
        <f t="shared" si="76"/>
        <v>3522.4523206000003</v>
      </c>
      <c r="AJ589" s="179">
        <f>'Energy consumption (raw)'!AG539</f>
        <v>3522.4523206000003</v>
      </c>
      <c r="AK589" s="179">
        <f>'Energy consumption (raw)'!AH539</f>
        <v>3886</v>
      </c>
      <c r="AL589">
        <f>IF(ROUND(AI589,-3)=ROUND('Energy consumption (raw)'!AG539,-3),1,0)</f>
        <v>1</v>
      </c>
      <c r="AM589" s="179" t="str">
        <f>'Energy consumption (raw)'!AJ539</f>
        <v>5. Hai Duong</v>
      </c>
      <c r="AN589">
        <f>VLOOKUP(AM589,Lists!$F$9:$G$71,2,FALSE)</f>
        <v>1</v>
      </c>
    </row>
    <row r="590" spans="2:40" x14ac:dyDescent="0.25">
      <c r="B590" s="65" t="str">
        <f t="shared" si="74"/>
        <v>Industry438</v>
      </c>
      <c r="C590" s="179">
        <f>'Energy consumption (raw)'!B540</f>
        <v>438</v>
      </c>
      <c r="D590" s="179">
        <f>'Energy consumption (raw)'!C540</f>
        <v>0</v>
      </c>
      <c r="E590" s="179">
        <f>'Energy consumption (raw)'!D540</f>
        <v>0</v>
      </c>
      <c r="F590" s="179" t="str">
        <f>'Energy consumption (raw)'!E540</f>
        <v>Công nghiệp</v>
      </c>
      <c r="G590" s="179" t="str">
        <f>'Energy consumption (raw)'!F540</f>
        <v>Sản xuất dây cáp, dây điện và điện tử khác</v>
      </c>
      <c r="H590" s="179" t="str">
        <f>'Energy consumption (raw)'!G540</f>
        <v>Industry</v>
      </c>
      <c r="I590" s="179" t="str">
        <f>'Energy consumption (raw)'!I540</f>
        <v>26 Manufacture of computer, electronic and optical products</v>
      </c>
      <c r="J590" s="179" t="str">
        <f>INDEX(Sector!$E$6:$E$46,MATCH('Energy consumption (toe)'!I590,Sector!$B$6:$B$46,FALSE))</f>
        <v>Manufacture of computer, electronic and optical products</v>
      </c>
      <c r="K590" s="179">
        <f>IFERROR('Energy consumption (raw)'!J540*Lists!$H$84,)</f>
        <v>2406.6559836000001</v>
      </c>
      <c r="L590" s="179">
        <f>'Energy consumption (raw)'!K540*Lists!$H$84</f>
        <v>2406.6559836000001</v>
      </c>
      <c r="M590" s="179">
        <f>'Energy consumption (raw)'!L540*Lists!$H$84</f>
        <v>0</v>
      </c>
      <c r="N590" s="179">
        <f>'Energy consumption (raw)'!M540*Lists!$H$84</f>
        <v>0</v>
      </c>
      <c r="O590" s="178">
        <f t="shared" si="75"/>
        <v>2406.6559836000001</v>
      </c>
      <c r="P590">
        <f>'Energy consumption (raw)'!N540*Lists!$H$85</f>
        <v>0</v>
      </c>
      <c r="Q590">
        <f>'Energy consumption (raw)'!O540*Lists!$H$86</f>
        <v>0</v>
      </c>
      <c r="R590">
        <f>'Energy consumption (raw)'!P540*Lists!$H$87</f>
        <v>0</v>
      </c>
      <c r="S590">
        <f>'Energy consumption (raw)'!Q540*Lists!$H$88</f>
        <v>0</v>
      </c>
      <c r="T590">
        <f>'Energy consumption (raw)'!R540*Lists!$H$89</f>
        <v>0</v>
      </c>
      <c r="U590">
        <f>'Energy consumption (raw)'!S540*Lists!$H$90</f>
        <v>0</v>
      </c>
      <c r="V590">
        <f>'Energy consumption (raw)'!T540*Lists!$H$91</f>
        <v>0</v>
      </c>
      <c r="W590">
        <f>'Energy consumption (raw)'!U540*Lists!$H$92</f>
        <v>0</v>
      </c>
      <c r="X590">
        <f>'Energy consumption (raw)'!V540*Lists!$H$93</f>
        <v>0</v>
      </c>
      <c r="Y590">
        <f>'Energy consumption (raw)'!W540*Lists!$H$94</f>
        <v>0</v>
      </c>
      <c r="Z590">
        <f>'Energy consumption (raw)'!X540*Lists!$H$96*1000000</f>
        <v>0</v>
      </c>
      <c r="AA590">
        <f>'Energy consumption (raw)'!Y540*Lists!$H$97</f>
        <v>0</v>
      </c>
      <c r="AB590">
        <f>'Energy consumption (raw)'!Z540*Lists!$H$96</f>
        <v>0</v>
      </c>
      <c r="AC590">
        <f>'Energy consumption (raw)'!AA540*Lists!$H$98</f>
        <v>0</v>
      </c>
      <c r="AD590">
        <f>'Energy consumption (raw)'!AB540*Lists!$H$99</f>
        <v>0</v>
      </c>
      <c r="AE590">
        <f>'Energy consumption (raw)'!AC540*Lists!$H$101</f>
        <v>0</v>
      </c>
      <c r="AF590">
        <f>'Energy consumption (raw)'!AD540*Lists!$H$101</f>
        <v>0</v>
      </c>
      <c r="AG590">
        <f>'Energy consumption (raw)'!AE540*Lists!$H$101</f>
        <v>0</v>
      </c>
      <c r="AH590">
        <f>'Energy consumption (raw)'!AF540*Lists!$H$100</f>
        <v>0</v>
      </c>
      <c r="AI590" s="167">
        <f t="shared" si="76"/>
        <v>2406.6559836000001</v>
      </c>
      <c r="AJ590" s="179">
        <f>'Energy consumption (raw)'!AG540</f>
        <v>2406.6559836000001</v>
      </c>
      <c r="AK590" s="179">
        <f>'Energy consumption (raw)'!AH540</f>
        <v>2443</v>
      </c>
      <c r="AL590">
        <f>IF(ROUND(AI590,-3)=ROUND('Energy consumption (raw)'!AG540,-3),1,0)</f>
        <v>1</v>
      </c>
      <c r="AM590" s="179" t="str">
        <f>'Energy consumption (raw)'!AJ540</f>
        <v>5. Hai Duong</v>
      </c>
      <c r="AN590">
        <f>VLOOKUP(AM590,Lists!$F$9:$G$71,2,FALSE)</f>
        <v>1</v>
      </c>
    </row>
    <row r="591" spans="2:40" x14ac:dyDescent="0.25">
      <c r="B591" s="65" t="str">
        <f t="shared" si="74"/>
        <v>Industry439</v>
      </c>
      <c r="C591" s="179">
        <f>'Energy consumption (raw)'!B541</f>
        <v>439</v>
      </c>
      <c r="D591" s="179">
        <f>'Energy consumption (raw)'!C541</f>
        <v>0</v>
      </c>
      <c r="E591" s="179">
        <f>'Energy consumption (raw)'!D541</f>
        <v>0</v>
      </c>
      <c r="F591" s="179" t="str">
        <f>'Energy consumption (raw)'!E541</f>
        <v>Công nghiệp</v>
      </c>
      <c r="G591" s="179" t="str">
        <f>'Energy consumption (raw)'!F541</f>
        <v>Sản xuất kim loại</v>
      </c>
      <c r="H591" s="179" t="str">
        <f>'Energy consumption (raw)'!G541</f>
        <v>Industry</v>
      </c>
      <c r="I591" s="179" t="str">
        <f>'Energy consumption (raw)'!I541</f>
        <v>24 Manufacture of basic metals</v>
      </c>
      <c r="J591" s="179" t="str">
        <f>INDEX(Sector!$E$6:$E$46,MATCH('Energy consumption (toe)'!I591,Sector!$B$6:$B$46,FALSE))</f>
        <v>Manufacture of basic metals</v>
      </c>
      <c r="K591" s="179">
        <f>IFERROR('Energy consumption (raw)'!J541*Lists!$H$84,)</f>
        <v>0</v>
      </c>
      <c r="L591" s="179">
        <f>'Energy consumption (raw)'!K541*Lists!$H$84</f>
        <v>1037.5505406</v>
      </c>
      <c r="M591" s="179">
        <f>'Energy consumption (raw)'!L541*Lists!$H$84</f>
        <v>0</v>
      </c>
      <c r="N591" s="179">
        <f>'Energy consumption (raw)'!M541*Lists!$H$84</f>
        <v>0</v>
      </c>
      <c r="O591" s="178">
        <f t="shared" si="75"/>
        <v>1037.5505406</v>
      </c>
      <c r="P591">
        <f>'Energy consumption (raw)'!N541*Lists!$H$85</f>
        <v>0</v>
      </c>
      <c r="Q591">
        <f>'Energy consumption (raw)'!O541*Lists!$H$86</f>
        <v>0</v>
      </c>
      <c r="R591">
        <f>'Energy consumption (raw)'!P541*Lists!$H$87</f>
        <v>0</v>
      </c>
      <c r="S591">
        <f>'Energy consumption (raw)'!Q541*Lists!$H$88</f>
        <v>0</v>
      </c>
      <c r="T591">
        <f>'Energy consumption (raw)'!R541*Lists!$H$89</f>
        <v>0</v>
      </c>
      <c r="U591">
        <f>'Energy consumption (raw)'!S541*Lists!$H$90</f>
        <v>0</v>
      </c>
      <c r="V591">
        <f>'Energy consumption (raw)'!T541*Lists!$H$91</f>
        <v>0</v>
      </c>
      <c r="W591">
        <f>'Energy consumption (raw)'!U541*Lists!$H$92</f>
        <v>0</v>
      </c>
      <c r="X591">
        <f>'Energy consumption (raw)'!V541*Lists!$H$93</f>
        <v>0</v>
      </c>
      <c r="Y591">
        <f>'Energy consumption (raw)'!W541*Lists!$H$94</f>
        <v>0</v>
      </c>
      <c r="Z591">
        <f>'Energy consumption (raw)'!X541*Lists!$H$96*1000000</f>
        <v>0</v>
      </c>
      <c r="AA591">
        <f>'Energy consumption (raw)'!Y541*Lists!$H$97</f>
        <v>0</v>
      </c>
      <c r="AB591">
        <f>'Energy consumption (raw)'!Z541*Lists!$H$96</f>
        <v>0</v>
      </c>
      <c r="AC591">
        <f>'Energy consumption (raw)'!AA541*Lists!$H$98</f>
        <v>0</v>
      </c>
      <c r="AD591">
        <f>'Energy consumption (raw)'!AB541*Lists!$H$99</f>
        <v>0</v>
      </c>
      <c r="AE591">
        <f>'Energy consumption (raw)'!AC541*Lists!$H$101</f>
        <v>0</v>
      </c>
      <c r="AF591">
        <f>'Energy consumption (raw)'!AD541*Lists!$H$101</f>
        <v>0</v>
      </c>
      <c r="AG591">
        <f>'Energy consumption (raw)'!AE541*Lists!$H$101</f>
        <v>0</v>
      </c>
      <c r="AH591">
        <f>'Energy consumption (raw)'!AF541*Lists!$H$100</f>
        <v>0</v>
      </c>
      <c r="AI591" s="167">
        <f t="shared" si="76"/>
        <v>1037.5505406</v>
      </c>
      <c r="AJ591" s="179">
        <f>'Energy consumption (raw)'!AG541</f>
        <v>1037.5505406</v>
      </c>
      <c r="AK591" s="179">
        <f>'Energy consumption (raw)'!AH541</f>
        <v>1036</v>
      </c>
      <c r="AL591">
        <f>IF(ROUND(AI591,-3)=ROUND('Energy consumption (raw)'!AG541,-3),1,0)</f>
        <v>1</v>
      </c>
      <c r="AM591" s="179" t="str">
        <f>'Energy consumption (raw)'!AJ541</f>
        <v>5. Hai Duong</v>
      </c>
      <c r="AN591">
        <f>VLOOKUP(AM591,Lists!$F$9:$G$71,2,FALSE)</f>
        <v>1</v>
      </c>
    </row>
    <row r="592" spans="2:40" x14ac:dyDescent="0.25">
      <c r="B592" s="65" t="str">
        <f t="shared" si="74"/>
        <v>Industry440</v>
      </c>
      <c r="C592" s="179">
        <f>'Energy consumption (raw)'!B542</f>
        <v>440</v>
      </c>
      <c r="D592" s="179">
        <f>'Energy consumption (raw)'!C542</f>
        <v>0</v>
      </c>
      <c r="E592" s="179">
        <f>'Energy consumption (raw)'!D542</f>
        <v>0</v>
      </c>
      <c r="F592" s="179" t="str">
        <f>'Energy consumption (raw)'!E542</f>
        <v>Công nghiệp</v>
      </c>
      <c r="G592" s="179" t="str">
        <f>'Energy consumption (raw)'!F542</f>
        <v>Sản xuất giày dép</v>
      </c>
      <c r="H592" s="179" t="str">
        <f>'Energy consumption (raw)'!G542</f>
        <v>Industry</v>
      </c>
      <c r="I592" s="179" t="str">
        <f>'Energy consumption (raw)'!I542</f>
        <v>14 Manufacture of wearing apparel</v>
      </c>
      <c r="J592" s="179" t="str">
        <f>INDEX(Sector!$E$6:$E$46,MATCH('Energy consumption (toe)'!I592,Sector!$B$6:$B$46,FALSE))</f>
        <v>Manufacture of wearing apparel</v>
      </c>
      <c r="K592" s="179">
        <f>IFERROR('Energy consumption (raw)'!J542*Lists!$H$84,)</f>
        <v>0</v>
      </c>
      <c r="L592" s="179">
        <f>'Energy consumption (raw)'!K542*Lists!$H$84</f>
        <v>1915.7040893000001</v>
      </c>
      <c r="M592" s="179">
        <f>'Energy consumption (raw)'!L542*Lists!$H$84</f>
        <v>0</v>
      </c>
      <c r="N592" s="179">
        <f>'Energy consumption (raw)'!M542*Lists!$H$84</f>
        <v>0</v>
      </c>
      <c r="O592" s="178">
        <f t="shared" si="75"/>
        <v>1915.7040893000001</v>
      </c>
      <c r="P592">
        <f>'Energy consumption (raw)'!N542*Lists!$H$85</f>
        <v>0</v>
      </c>
      <c r="Q592">
        <f>'Energy consumption (raw)'!O542*Lists!$H$86</f>
        <v>0</v>
      </c>
      <c r="R592">
        <f>'Energy consumption (raw)'!P542*Lists!$H$87</f>
        <v>0</v>
      </c>
      <c r="S592">
        <f>'Energy consumption (raw)'!Q542*Lists!$H$88</f>
        <v>0</v>
      </c>
      <c r="T592">
        <f>'Energy consumption (raw)'!R542*Lists!$H$89</f>
        <v>0</v>
      </c>
      <c r="U592">
        <f>'Energy consumption (raw)'!S542*Lists!$H$90</f>
        <v>0</v>
      </c>
      <c r="V592">
        <f>'Energy consumption (raw)'!T542*Lists!$H$91</f>
        <v>0</v>
      </c>
      <c r="W592">
        <f>'Energy consumption (raw)'!U542*Lists!$H$92</f>
        <v>0</v>
      </c>
      <c r="X592">
        <f>'Energy consumption (raw)'!V542*Lists!$H$93</f>
        <v>0</v>
      </c>
      <c r="Y592">
        <f>'Energy consumption (raw)'!W542*Lists!$H$94</f>
        <v>0</v>
      </c>
      <c r="Z592">
        <f>'Energy consumption (raw)'!X542*Lists!$H$96*1000000</f>
        <v>0</v>
      </c>
      <c r="AA592">
        <f>'Energy consumption (raw)'!Y542*Lists!$H$97</f>
        <v>0</v>
      </c>
      <c r="AB592">
        <f>'Energy consumption (raw)'!Z542*Lists!$H$96</f>
        <v>0</v>
      </c>
      <c r="AC592">
        <f>'Energy consumption (raw)'!AA542*Lists!$H$98</f>
        <v>0</v>
      </c>
      <c r="AD592">
        <f>'Energy consumption (raw)'!AB542*Lists!$H$99</f>
        <v>0</v>
      </c>
      <c r="AE592">
        <f>'Energy consumption (raw)'!AC542*Lists!$H$101</f>
        <v>0</v>
      </c>
      <c r="AF592">
        <f>'Energy consumption (raw)'!AD542*Lists!$H$101</f>
        <v>0</v>
      </c>
      <c r="AG592">
        <f>'Energy consumption (raw)'!AE542*Lists!$H$101</f>
        <v>0</v>
      </c>
      <c r="AH592">
        <f>'Energy consumption (raw)'!AF542*Lists!$H$100</f>
        <v>0</v>
      </c>
      <c r="AI592" s="167">
        <f t="shared" si="76"/>
        <v>1915.7040893000001</v>
      </c>
      <c r="AJ592" s="179">
        <f>'Energy consumption (raw)'!AG542</f>
        <v>1915.7040893000001</v>
      </c>
      <c r="AK592" s="179">
        <f>'Energy consumption (raw)'!AH542</f>
        <v>1439</v>
      </c>
      <c r="AL592">
        <f>IF(ROUND(AI592,-3)=ROUND('Energy consumption (raw)'!AG542,-3),1,0)</f>
        <v>1</v>
      </c>
      <c r="AM592" s="179" t="str">
        <f>'Energy consumption (raw)'!AJ542</f>
        <v>5. Hai Duong</v>
      </c>
      <c r="AN592">
        <f>VLOOKUP(AM592,Lists!$F$9:$G$71,2,FALSE)</f>
        <v>1</v>
      </c>
    </row>
    <row r="593" spans="2:40" x14ac:dyDescent="0.25">
      <c r="B593" s="65" t="str">
        <f t="shared" si="74"/>
        <v>Industry441</v>
      </c>
      <c r="C593" s="179">
        <f>'Energy consumption (raw)'!B543</f>
        <v>441</v>
      </c>
      <c r="D593" s="179">
        <f>'Energy consumption (raw)'!C543</f>
        <v>0</v>
      </c>
      <c r="E593" s="179">
        <f>'Energy consumption (raw)'!D543</f>
        <v>0</v>
      </c>
      <c r="F593" s="179" t="str">
        <f>'Energy consumption (raw)'!E543</f>
        <v>Công nghiệp</v>
      </c>
      <c r="G593" s="179" t="str">
        <f>'Energy consumption (raw)'!F543</f>
        <v>Sãn xuất linh kiện điện tử</v>
      </c>
      <c r="H593" s="179" t="str">
        <f>'Energy consumption (raw)'!G543</f>
        <v>Industry</v>
      </c>
      <c r="I593" s="179" t="str">
        <f>'Energy consumption (raw)'!I543</f>
        <v>26 Manufacture of computer, electronic and optical products</v>
      </c>
      <c r="J593" s="179" t="str">
        <f>INDEX(Sector!$E$6:$E$46,MATCH('Energy consumption (toe)'!I593,Sector!$B$6:$B$46,FALSE))</f>
        <v>Manufacture of computer, electronic and optical products</v>
      </c>
      <c r="K593" s="179">
        <f>IFERROR('Energy consumption (raw)'!J543*Lists!$H$84,)</f>
        <v>2627.0516230000003</v>
      </c>
      <c r="L593" s="179">
        <f>'Energy consumption (raw)'!K543*Lists!$H$84</f>
        <v>2627.0516230000003</v>
      </c>
      <c r="M593" s="179">
        <f>'Energy consumption (raw)'!L543*Lists!$H$84</f>
        <v>0</v>
      </c>
      <c r="N593" s="179">
        <f>'Energy consumption (raw)'!M543*Lists!$H$84</f>
        <v>0</v>
      </c>
      <c r="O593" s="178">
        <f t="shared" si="75"/>
        <v>2627.0516230000003</v>
      </c>
      <c r="P593">
        <f>'Energy consumption (raw)'!N543*Lists!$H$85</f>
        <v>0</v>
      </c>
      <c r="Q593">
        <f>'Energy consumption (raw)'!O543*Lists!$H$86</f>
        <v>0</v>
      </c>
      <c r="R593">
        <f>'Energy consumption (raw)'!P543*Lists!$H$87</f>
        <v>0</v>
      </c>
      <c r="S593">
        <f>'Energy consumption (raw)'!Q543*Lists!$H$88</f>
        <v>0</v>
      </c>
      <c r="T593">
        <f>'Energy consumption (raw)'!R543*Lists!$H$89</f>
        <v>0</v>
      </c>
      <c r="U593">
        <f>'Energy consumption (raw)'!S543*Lists!$H$90</f>
        <v>0</v>
      </c>
      <c r="V593">
        <f>'Energy consumption (raw)'!T543*Lists!$H$91</f>
        <v>0</v>
      </c>
      <c r="W593">
        <f>'Energy consumption (raw)'!U543*Lists!$H$92</f>
        <v>0</v>
      </c>
      <c r="X593">
        <f>'Energy consumption (raw)'!V543*Lists!$H$93</f>
        <v>0</v>
      </c>
      <c r="Y593">
        <f>'Energy consumption (raw)'!W543*Lists!$H$94</f>
        <v>0</v>
      </c>
      <c r="Z593">
        <f>'Energy consumption (raw)'!X543*Lists!$H$96*1000000</f>
        <v>0</v>
      </c>
      <c r="AA593">
        <f>'Energy consumption (raw)'!Y543*Lists!$H$97</f>
        <v>0</v>
      </c>
      <c r="AB593">
        <f>'Energy consumption (raw)'!Z543*Lists!$H$96</f>
        <v>0</v>
      </c>
      <c r="AC593">
        <f>'Energy consumption (raw)'!AA543*Lists!$H$98</f>
        <v>0</v>
      </c>
      <c r="AD593">
        <f>'Energy consumption (raw)'!AB543*Lists!$H$99</f>
        <v>0</v>
      </c>
      <c r="AE593">
        <f>'Energy consumption (raw)'!AC543*Lists!$H$101</f>
        <v>0</v>
      </c>
      <c r="AF593">
        <f>'Energy consumption (raw)'!AD543*Lists!$H$101</f>
        <v>0</v>
      </c>
      <c r="AG593">
        <f>'Energy consumption (raw)'!AE543*Lists!$H$101</f>
        <v>0</v>
      </c>
      <c r="AH593">
        <f>'Energy consumption (raw)'!AF543*Lists!$H$100</f>
        <v>0</v>
      </c>
      <c r="AI593" s="167">
        <f t="shared" si="76"/>
        <v>2627.0516230000003</v>
      </c>
      <c r="AJ593" s="179">
        <f>'Energy consumption (raw)'!AG543</f>
        <v>2627.0516230000003</v>
      </c>
      <c r="AK593" s="179">
        <f>'Energy consumption (raw)'!AH543</f>
        <v>2833</v>
      </c>
      <c r="AL593">
        <f>IF(ROUND(AI593,-3)=ROUND('Energy consumption (raw)'!AG543,-3),1,0)</f>
        <v>1</v>
      </c>
      <c r="AM593" s="179" t="str">
        <f>'Energy consumption (raw)'!AJ543</f>
        <v>5. Hai Duong</v>
      </c>
      <c r="AN593">
        <f>VLOOKUP(AM593,Lists!$F$9:$G$71,2,FALSE)</f>
        <v>1</v>
      </c>
    </row>
    <row r="594" spans="2:40" x14ac:dyDescent="0.25">
      <c r="B594" s="65" t="str">
        <f t="shared" si="74"/>
        <v>Industry442</v>
      </c>
      <c r="C594" s="179">
        <f>'Energy consumption (raw)'!B544</f>
        <v>442</v>
      </c>
      <c r="D594" s="179">
        <f>'Energy consumption (raw)'!C544</f>
        <v>0</v>
      </c>
      <c r="E594" s="179">
        <f>'Energy consumption (raw)'!D544</f>
        <v>0</v>
      </c>
      <c r="F594" s="179" t="str">
        <f>'Energy consumption (raw)'!E544</f>
        <v>Công nghiệp</v>
      </c>
      <c r="G594" s="179" t="str">
        <f>'Energy consumption (raw)'!F544</f>
        <v>Sãn xuất linh kiện điện tử</v>
      </c>
      <c r="H594" s="179" t="str">
        <f>'Energy consumption (raw)'!G544</f>
        <v>Industry</v>
      </c>
      <c r="I594" s="179" t="str">
        <f>'Energy consumption (raw)'!I544</f>
        <v>26 Manufacture of computer, electronic and optical products</v>
      </c>
      <c r="J594" s="179" t="str">
        <f>INDEX(Sector!$E$6:$E$46,MATCH('Energy consumption (toe)'!I594,Sector!$B$6:$B$46,FALSE))</f>
        <v>Manufacture of computer, electronic and optical products</v>
      </c>
      <c r="K594" s="179">
        <f>IFERROR('Energy consumption (raw)'!J544*Lists!$H$84,)</f>
        <v>0</v>
      </c>
      <c r="L594" s="179">
        <f>'Energy consumption (raw)'!K544*Lists!$H$84</f>
        <v>1147.3748000000001</v>
      </c>
      <c r="M594" s="179">
        <f>'Energy consumption (raw)'!L544*Lists!$H$84</f>
        <v>0</v>
      </c>
      <c r="N594" s="179">
        <f>'Energy consumption (raw)'!M544*Lists!$H$84</f>
        <v>0</v>
      </c>
      <c r="O594" s="178">
        <f t="shared" si="75"/>
        <v>1147.3748000000001</v>
      </c>
      <c r="P594">
        <f>'Energy consumption (raw)'!N544*Lists!$H$85</f>
        <v>0</v>
      </c>
      <c r="Q594">
        <f>'Energy consumption (raw)'!O544*Lists!$H$86</f>
        <v>0</v>
      </c>
      <c r="R594">
        <f>'Energy consumption (raw)'!P544*Lists!$H$87</f>
        <v>0</v>
      </c>
      <c r="S594">
        <f>'Energy consumption (raw)'!Q544*Lists!$H$88</f>
        <v>0</v>
      </c>
      <c r="T594">
        <f>'Energy consumption (raw)'!R544*Lists!$H$89</f>
        <v>0</v>
      </c>
      <c r="U594">
        <f>'Energy consumption (raw)'!S544*Lists!$H$90</f>
        <v>0</v>
      </c>
      <c r="V594">
        <f>'Energy consumption (raw)'!T544*Lists!$H$91</f>
        <v>0</v>
      </c>
      <c r="W594">
        <f>'Energy consumption (raw)'!U544*Lists!$H$92</f>
        <v>0</v>
      </c>
      <c r="X594">
        <f>'Energy consumption (raw)'!V544*Lists!$H$93</f>
        <v>0</v>
      </c>
      <c r="Y594">
        <f>'Energy consumption (raw)'!W544*Lists!$H$94</f>
        <v>0</v>
      </c>
      <c r="Z594">
        <f>'Energy consumption (raw)'!X544*Lists!$H$96*1000000</f>
        <v>0</v>
      </c>
      <c r="AA594">
        <f>'Energy consumption (raw)'!Y544*Lists!$H$97</f>
        <v>0</v>
      </c>
      <c r="AB594">
        <f>'Energy consumption (raw)'!Z544*Lists!$H$96</f>
        <v>0</v>
      </c>
      <c r="AC594">
        <f>'Energy consumption (raw)'!AA544*Lists!$H$98</f>
        <v>0</v>
      </c>
      <c r="AD594">
        <f>'Energy consumption (raw)'!AB544*Lists!$H$99</f>
        <v>0</v>
      </c>
      <c r="AE594">
        <f>'Energy consumption (raw)'!AC544*Lists!$H$101</f>
        <v>0</v>
      </c>
      <c r="AF594">
        <f>'Energy consumption (raw)'!AD544*Lists!$H$101</f>
        <v>0</v>
      </c>
      <c r="AG594">
        <f>'Energy consumption (raw)'!AE544*Lists!$H$101</f>
        <v>0</v>
      </c>
      <c r="AH594">
        <f>'Energy consumption (raw)'!AF544*Lists!$H$100</f>
        <v>0</v>
      </c>
      <c r="AI594" s="167">
        <f t="shared" si="76"/>
        <v>1147.3748000000001</v>
      </c>
      <c r="AJ594" s="179">
        <f>'Energy consumption (raw)'!AG544</f>
        <v>1147.3748000000001</v>
      </c>
      <c r="AK594" s="179">
        <f>'Energy consumption (raw)'!AH544</f>
        <v>1147</v>
      </c>
      <c r="AL594">
        <f>IF(ROUND(AI594,-3)=ROUND('Energy consumption (raw)'!AG544,-3),1,0)</f>
        <v>1</v>
      </c>
      <c r="AM594" s="179" t="str">
        <f>'Energy consumption (raw)'!AJ544</f>
        <v>5. Hai Duong</v>
      </c>
      <c r="AN594">
        <f>VLOOKUP(AM594,Lists!$F$9:$G$71,2,FALSE)</f>
        <v>1</v>
      </c>
    </row>
    <row r="595" spans="2:40" x14ac:dyDescent="0.25">
      <c r="B595" s="65" t="str">
        <f t="shared" si="74"/>
        <v>Industry443</v>
      </c>
      <c r="C595" s="179">
        <f>'Energy consumption (raw)'!B545</f>
        <v>443</v>
      </c>
      <c r="D595" s="179">
        <f>'Energy consumption (raw)'!C545</f>
        <v>0</v>
      </c>
      <c r="E595" s="179">
        <f>'Energy consumption (raw)'!D545</f>
        <v>0</v>
      </c>
      <c r="F595" s="179" t="str">
        <f>'Energy consumption (raw)'!E545</f>
        <v>Công nghiệp</v>
      </c>
      <c r="G595" s="179" t="str">
        <f>'Energy consumption (raw)'!F545</f>
        <v>Sản xuất kim loại màu</v>
      </c>
      <c r="H595" s="179" t="str">
        <f>'Energy consumption (raw)'!G545</f>
        <v>Industry</v>
      </c>
      <c r="I595" s="179" t="str">
        <f>'Energy consumption (raw)'!I545</f>
        <v>24 Manufacture of basic metals</v>
      </c>
      <c r="J595" s="179" t="str">
        <f>INDEX(Sector!$E$6:$E$46,MATCH('Energy consumption (toe)'!I595,Sector!$B$6:$B$46,FALSE))</f>
        <v>Manufacture of basic metals</v>
      </c>
      <c r="K595" s="179">
        <f>IFERROR('Energy consumption (raw)'!J545*Lists!$H$84,)</f>
        <v>0</v>
      </c>
      <c r="L595" s="179">
        <f>'Energy consumption (raw)'!K545*Lists!$H$84</f>
        <v>2966.2150584000001</v>
      </c>
      <c r="M595" s="179">
        <f>'Energy consumption (raw)'!L545*Lists!$H$84</f>
        <v>0</v>
      </c>
      <c r="N595" s="179">
        <f>'Energy consumption (raw)'!M545*Lists!$H$84</f>
        <v>0</v>
      </c>
      <c r="O595" s="178">
        <f t="shared" si="75"/>
        <v>2966.2150584000001</v>
      </c>
      <c r="P595">
        <f>'Energy consumption (raw)'!N545*Lists!$H$85</f>
        <v>0</v>
      </c>
      <c r="Q595">
        <f>'Energy consumption (raw)'!O545*Lists!$H$86</f>
        <v>0</v>
      </c>
      <c r="R595">
        <f>'Energy consumption (raw)'!P545*Lists!$H$87</f>
        <v>0</v>
      </c>
      <c r="S595">
        <f>'Energy consumption (raw)'!Q545*Lists!$H$88</f>
        <v>0</v>
      </c>
      <c r="T595">
        <f>'Energy consumption (raw)'!R545*Lists!$H$89</f>
        <v>0</v>
      </c>
      <c r="U595">
        <f>'Energy consumption (raw)'!S545*Lists!$H$90</f>
        <v>0</v>
      </c>
      <c r="V595">
        <f>'Energy consumption (raw)'!T545*Lists!$H$91</f>
        <v>0</v>
      </c>
      <c r="W595">
        <f>'Energy consumption (raw)'!U545*Lists!$H$92</f>
        <v>0</v>
      </c>
      <c r="X595">
        <f>'Energy consumption (raw)'!V545*Lists!$H$93</f>
        <v>0</v>
      </c>
      <c r="Y595">
        <f>'Energy consumption (raw)'!W545*Lists!$H$94</f>
        <v>0</v>
      </c>
      <c r="Z595">
        <f>'Energy consumption (raw)'!X545*Lists!$H$96*1000000</f>
        <v>0</v>
      </c>
      <c r="AA595">
        <f>'Energy consumption (raw)'!Y545*Lists!$H$97</f>
        <v>0</v>
      </c>
      <c r="AB595">
        <f>'Energy consumption (raw)'!Z545*Lists!$H$96</f>
        <v>0</v>
      </c>
      <c r="AC595">
        <f>'Energy consumption (raw)'!AA545*Lists!$H$98</f>
        <v>0</v>
      </c>
      <c r="AD595">
        <f>'Energy consumption (raw)'!AB545*Lists!$H$99</f>
        <v>0</v>
      </c>
      <c r="AE595">
        <f>'Energy consumption (raw)'!AC545*Lists!$H$101</f>
        <v>0</v>
      </c>
      <c r="AF595">
        <f>'Energy consumption (raw)'!AD545*Lists!$H$101</f>
        <v>0</v>
      </c>
      <c r="AG595">
        <f>'Energy consumption (raw)'!AE545*Lists!$H$101</f>
        <v>0</v>
      </c>
      <c r="AH595">
        <f>'Energy consumption (raw)'!AF545*Lists!$H$100</f>
        <v>0</v>
      </c>
      <c r="AI595" s="167">
        <f t="shared" si="76"/>
        <v>2966.2150584000001</v>
      </c>
      <c r="AJ595" s="179">
        <f>'Energy consumption (raw)'!AG545</f>
        <v>2966.2150584000001</v>
      </c>
      <c r="AK595" s="179">
        <f>'Energy consumption (raw)'!AH545</f>
        <v>0</v>
      </c>
      <c r="AL595">
        <f>IF(ROUND(AI595,-3)=ROUND('Energy consumption (raw)'!AG545,-3),1,0)</f>
        <v>1</v>
      </c>
      <c r="AM595" s="179" t="str">
        <f>'Energy consumption (raw)'!AJ545</f>
        <v>5. Hai Duong</v>
      </c>
      <c r="AN595">
        <f>VLOOKUP(AM595,Lists!$F$9:$G$71,2,FALSE)</f>
        <v>1</v>
      </c>
    </row>
    <row r="596" spans="2:40" x14ac:dyDescent="0.25">
      <c r="B596" s="65" t="str">
        <f t="shared" si="74"/>
        <v>Industry444</v>
      </c>
      <c r="C596" s="179">
        <f>'Energy consumption (raw)'!B546</f>
        <v>444</v>
      </c>
      <c r="D596" s="179">
        <f>'Energy consumption (raw)'!C546</f>
        <v>0</v>
      </c>
      <c r="E596" s="179">
        <f>'Energy consumption (raw)'!D546</f>
        <v>0</v>
      </c>
      <c r="F596" s="179" t="str">
        <f>'Energy consumption (raw)'!E546</f>
        <v>Công nghiệp</v>
      </c>
      <c r="G596" s="179" t="str">
        <f>'Energy consumption (raw)'!F546</f>
        <v>Sản xuất thức ăn gia súc, gia cầm và thuỷ sản</v>
      </c>
      <c r="H596" s="179" t="str">
        <f>'Energy consumption (raw)'!G546</f>
        <v>Industry</v>
      </c>
      <c r="I596" s="179" t="str">
        <f>'Energy consumption (raw)'!I546</f>
        <v>10 Manufacture of food products</v>
      </c>
      <c r="J596" s="179" t="str">
        <f>INDEX(Sector!$E$6:$E$46,MATCH('Energy consumption (toe)'!I596,Sector!$B$6:$B$46,FALSE))</f>
        <v>Manufacture of food products</v>
      </c>
      <c r="K596" s="179">
        <f>IFERROR('Energy consumption (raw)'!J546*Lists!$H$84,)</f>
        <v>0</v>
      </c>
      <c r="L596" s="179">
        <f>'Energy consumption (raw)'!K546*Lists!$H$84</f>
        <v>1941.8770725000002</v>
      </c>
      <c r="M596" s="179">
        <f>'Energy consumption (raw)'!L546*Lists!$H$84</f>
        <v>0</v>
      </c>
      <c r="N596" s="179">
        <f>'Energy consumption (raw)'!M546*Lists!$H$84</f>
        <v>0</v>
      </c>
      <c r="O596" s="178">
        <f t="shared" si="75"/>
        <v>1941.8770725000002</v>
      </c>
      <c r="P596">
        <f>'Energy consumption (raw)'!N546*Lists!$H$85</f>
        <v>0</v>
      </c>
      <c r="Q596">
        <f>'Energy consumption (raw)'!O546*Lists!$H$86</f>
        <v>0</v>
      </c>
      <c r="R596">
        <f>'Energy consumption (raw)'!P546*Lists!$H$87</f>
        <v>0</v>
      </c>
      <c r="S596">
        <f>'Energy consumption (raw)'!Q546*Lists!$H$88</f>
        <v>0</v>
      </c>
      <c r="T596">
        <f>'Energy consumption (raw)'!R546*Lists!$H$89</f>
        <v>0</v>
      </c>
      <c r="U596">
        <f>'Energy consumption (raw)'!S546*Lists!$H$90</f>
        <v>0</v>
      </c>
      <c r="V596">
        <f>'Energy consumption (raw)'!T546*Lists!$H$91</f>
        <v>0</v>
      </c>
      <c r="W596">
        <f>'Energy consumption (raw)'!U546*Lists!$H$92</f>
        <v>0</v>
      </c>
      <c r="X596">
        <f>'Energy consumption (raw)'!V546*Lists!$H$93</f>
        <v>0</v>
      </c>
      <c r="Y596">
        <f>'Energy consumption (raw)'!W546*Lists!$H$94</f>
        <v>0</v>
      </c>
      <c r="Z596">
        <f>'Energy consumption (raw)'!X546*Lists!$H$96*1000000</f>
        <v>0</v>
      </c>
      <c r="AA596">
        <f>'Energy consumption (raw)'!Y546*Lists!$H$97</f>
        <v>0</v>
      </c>
      <c r="AB596">
        <f>'Energy consumption (raw)'!Z546*Lists!$H$96</f>
        <v>0</v>
      </c>
      <c r="AC596">
        <f>'Energy consumption (raw)'!AA546*Lists!$H$98</f>
        <v>0</v>
      </c>
      <c r="AD596">
        <f>'Energy consumption (raw)'!AB546*Lists!$H$99</f>
        <v>0</v>
      </c>
      <c r="AE596">
        <f>'Energy consumption (raw)'!AC546*Lists!$H$101</f>
        <v>0</v>
      </c>
      <c r="AF596">
        <f>'Energy consumption (raw)'!AD546*Lists!$H$101</f>
        <v>0</v>
      </c>
      <c r="AG596">
        <f>'Energy consumption (raw)'!AE546*Lists!$H$101</f>
        <v>0</v>
      </c>
      <c r="AH596">
        <f>'Energy consumption (raw)'!AF546*Lists!$H$100</f>
        <v>0</v>
      </c>
      <c r="AI596" s="167">
        <f t="shared" si="76"/>
        <v>1941.8770725000002</v>
      </c>
      <c r="AJ596" s="179">
        <f>'Energy consumption (raw)'!AG546</f>
        <v>1941.8770725000002</v>
      </c>
      <c r="AK596" s="179">
        <f>'Energy consumption (raw)'!AH546</f>
        <v>1534</v>
      </c>
      <c r="AL596">
        <f>IF(ROUND(AI596,-3)=ROUND('Energy consumption (raw)'!AG546,-3),1,0)</f>
        <v>1</v>
      </c>
      <c r="AM596" s="179" t="str">
        <f>'Energy consumption (raw)'!AJ546</f>
        <v>5. Hai Duong</v>
      </c>
      <c r="AN596">
        <f>VLOOKUP(AM596,Lists!$F$9:$G$71,2,FALSE)</f>
        <v>1</v>
      </c>
    </row>
    <row r="597" spans="2:40" x14ac:dyDescent="0.25">
      <c r="B597" s="65" t="str">
        <f t="shared" si="74"/>
        <v>Industry445</v>
      </c>
      <c r="C597" s="179">
        <f>'Energy consumption (raw)'!B547</f>
        <v>445</v>
      </c>
      <c r="D597" s="179">
        <f>'Energy consumption (raw)'!C547</f>
        <v>0</v>
      </c>
      <c r="E597" s="179">
        <f>'Energy consumption (raw)'!D547</f>
        <v>0</v>
      </c>
      <c r="F597" s="179" t="str">
        <f>'Energy consumption (raw)'!E547</f>
        <v>Công nghiệp</v>
      </c>
      <c r="G597" s="179" t="str">
        <f>'Energy consumption (raw)'!F547</f>
        <v>Sản xuất xe đạp và xe cho người tàn tật</v>
      </c>
      <c r="H597" s="179" t="str">
        <f>'Energy consumption (raw)'!G547</f>
        <v>Industry</v>
      </c>
      <c r="I597" s="179" t="str">
        <f>'Energy consumption (raw)'!I547</f>
        <v>30 Manufacture of other transport equipment</v>
      </c>
      <c r="J597" s="179" t="str">
        <f>INDEX(Sector!$E$6:$E$46,MATCH('Energy consumption (toe)'!I597,Sector!$B$6:$B$46,FALSE))</f>
        <v>Manufacture of other transport equipment</v>
      </c>
      <c r="K597" s="179">
        <f>IFERROR('Energy consumption (raw)'!J547*Lists!$H$84,)</f>
        <v>0</v>
      </c>
      <c r="L597" s="179">
        <f>'Energy consumption (raw)'!K547*Lists!$H$84</f>
        <v>2103.2708607</v>
      </c>
      <c r="M597" s="179">
        <f>'Energy consumption (raw)'!L547*Lists!$H$84</f>
        <v>0</v>
      </c>
      <c r="N597" s="179">
        <f>'Energy consumption (raw)'!M547*Lists!$H$84</f>
        <v>0</v>
      </c>
      <c r="O597" s="178">
        <f t="shared" si="75"/>
        <v>2103.2708607</v>
      </c>
      <c r="P597">
        <f>'Energy consumption (raw)'!N547*Lists!$H$85</f>
        <v>0</v>
      </c>
      <c r="Q597">
        <f>'Energy consumption (raw)'!O547*Lists!$H$86</f>
        <v>0</v>
      </c>
      <c r="R597">
        <f>'Energy consumption (raw)'!P547*Lists!$H$87</f>
        <v>0</v>
      </c>
      <c r="S597">
        <f>'Energy consumption (raw)'!Q547*Lists!$H$88</f>
        <v>0</v>
      </c>
      <c r="T597">
        <f>'Energy consumption (raw)'!R547*Lists!$H$89</f>
        <v>0</v>
      </c>
      <c r="U597">
        <f>'Energy consumption (raw)'!S547*Lists!$H$90</f>
        <v>0</v>
      </c>
      <c r="V597">
        <f>'Energy consumption (raw)'!T547*Lists!$H$91</f>
        <v>0</v>
      </c>
      <c r="W597">
        <f>'Energy consumption (raw)'!U547*Lists!$H$92</f>
        <v>0</v>
      </c>
      <c r="X597">
        <f>'Energy consumption (raw)'!V547*Lists!$H$93</f>
        <v>0</v>
      </c>
      <c r="Y597">
        <f>'Energy consumption (raw)'!W547*Lists!$H$94</f>
        <v>0</v>
      </c>
      <c r="Z597">
        <f>'Energy consumption (raw)'!X547*Lists!$H$96*1000000</f>
        <v>0</v>
      </c>
      <c r="AA597">
        <f>'Energy consumption (raw)'!Y547*Lists!$H$97</f>
        <v>0</v>
      </c>
      <c r="AB597">
        <f>'Energy consumption (raw)'!Z547*Lists!$H$96</f>
        <v>0</v>
      </c>
      <c r="AC597">
        <f>'Energy consumption (raw)'!AA547*Lists!$H$98</f>
        <v>0</v>
      </c>
      <c r="AD597">
        <f>'Energy consumption (raw)'!AB547*Lists!$H$99</f>
        <v>0</v>
      </c>
      <c r="AE597">
        <f>'Energy consumption (raw)'!AC547*Lists!$H$101</f>
        <v>0</v>
      </c>
      <c r="AF597">
        <f>'Energy consumption (raw)'!AD547*Lists!$H$101</f>
        <v>0</v>
      </c>
      <c r="AG597">
        <f>'Energy consumption (raw)'!AE547*Lists!$H$101</f>
        <v>0</v>
      </c>
      <c r="AH597">
        <f>'Energy consumption (raw)'!AF547*Lists!$H$100</f>
        <v>0</v>
      </c>
      <c r="AI597" s="167">
        <f t="shared" si="76"/>
        <v>2103.2708607</v>
      </c>
      <c r="AJ597" s="179">
        <f>'Energy consumption (raw)'!AG547</f>
        <v>2103.2708607</v>
      </c>
      <c r="AK597" s="179">
        <f>'Energy consumption (raw)'!AH547</f>
        <v>1857</v>
      </c>
      <c r="AL597">
        <f>IF(ROUND(AI597,-3)=ROUND('Energy consumption (raw)'!AG547,-3),1,0)</f>
        <v>1</v>
      </c>
      <c r="AM597" s="179" t="str">
        <f>'Energy consumption (raw)'!AJ547</f>
        <v>5. Hai Duong</v>
      </c>
      <c r="AN597">
        <f>VLOOKUP(AM597,Lists!$F$9:$G$71,2,FALSE)</f>
        <v>1</v>
      </c>
    </row>
    <row r="598" spans="2:40" x14ac:dyDescent="0.25">
      <c r="B598" s="65" t="str">
        <f t="shared" si="74"/>
        <v>Industry446</v>
      </c>
      <c r="C598" s="179">
        <f>'Energy consumption (raw)'!B548</f>
        <v>446</v>
      </c>
      <c r="D598" s="179">
        <f>'Energy consumption (raw)'!C548</f>
        <v>0</v>
      </c>
      <c r="E598" s="179">
        <f>'Energy consumption (raw)'!D548</f>
        <v>0</v>
      </c>
      <c r="F598" s="179" t="str">
        <f>'Energy consumption (raw)'!E548</f>
        <v>Công nghiệp</v>
      </c>
      <c r="G598" s="179" t="str">
        <f>'Energy consumption (raw)'!F548</f>
        <v>Sản xuất dây cáp, dây điện và điện tử khác</v>
      </c>
      <c r="H598" s="179" t="str">
        <f>'Energy consumption (raw)'!G548</f>
        <v>Industry</v>
      </c>
      <c r="I598" s="179" t="str">
        <f>'Energy consumption (raw)'!I548</f>
        <v>26 Manufacture of computer, electronic and optical products</v>
      </c>
      <c r="J598" s="179" t="str">
        <f>INDEX(Sector!$E$6:$E$46,MATCH('Energy consumption (toe)'!I598,Sector!$B$6:$B$46,FALSE))</f>
        <v>Manufacture of computer, electronic and optical products</v>
      </c>
      <c r="K598" s="179">
        <f>IFERROR('Energy consumption (raw)'!J548*Lists!$H$84,)</f>
        <v>0</v>
      </c>
      <c r="L598" s="179">
        <f>'Energy consumption (raw)'!K548*Lists!$H$84</f>
        <v>4589.5545937000006</v>
      </c>
      <c r="M598" s="179">
        <f>'Energy consumption (raw)'!L548*Lists!$H$84</f>
        <v>0</v>
      </c>
      <c r="N598" s="179">
        <f>'Energy consumption (raw)'!M548*Lists!$H$84</f>
        <v>0</v>
      </c>
      <c r="O598" s="178">
        <f t="shared" si="75"/>
        <v>4589.5545937000006</v>
      </c>
      <c r="P598">
        <f>'Energy consumption (raw)'!N548*Lists!$H$85</f>
        <v>0</v>
      </c>
      <c r="Q598">
        <f>'Energy consumption (raw)'!O548*Lists!$H$86</f>
        <v>0</v>
      </c>
      <c r="R598">
        <f>'Energy consumption (raw)'!P548*Lists!$H$87</f>
        <v>0</v>
      </c>
      <c r="S598">
        <f>'Energy consumption (raw)'!Q548*Lists!$H$88</f>
        <v>0</v>
      </c>
      <c r="T598">
        <f>'Energy consumption (raw)'!R548*Lists!$H$89</f>
        <v>463.08</v>
      </c>
      <c r="U598">
        <f>'Energy consumption (raw)'!S548*Lists!$H$90</f>
        <v>0</v>
      </c>
      <c r="V598">
        <f>'Energy consumption (raw)'!T548*Lists!$H$91</f>
        <v>0</v>
      </c>
      <c r="W598">
        <f>'Energy consumption (raw)'!U548*Lists!$H$92</f>
        <v>0</v>
      </c>
      <c r="X598">
        <f>'Energy consumption (raw)'!V548*Lists!$H$93</f>
        <v>0</v>
      </c>
      <c r="Y598">
        <f>'Energy consumption (raw)'!W548*Lists!$H$94</f>
        <v>0</v>
      </c>
      <c r="Z598">
        <f>'Energy consumption (raw)'!X548*Lists!$H$96*1000000</f>
        <v>0</v>
      </c>
      <c r="AA598">
        <f>'Energy consumption (raw)'!Y548*Lists!$H$97</f>
        <v>0</v>
      </c>
      <c r="AB598">
        <f>'Energy consumption (raw)'!Z548*Lists!$H$96</f>
        <v>0</v>
      </c>
      <c r="AC598">
        <f>'Energy consumption (raw)'!AA548*Lists!$H$98</f>
        <v>0</v>
      </c>
      <c r="AD598">
        <f>'Energy consumption (raw)'!AB548*Lists!$H$99</f>
        <v>0</v>
      </c>
      <c r="AE598">
        <f>'Energy consumption (raw)'!AC548*Lists!$H$101</f>
        <v>0</v>
      </c>
      <c r="AF598">
        <f>'Energy consumption (raw)'!AD548*Lists!$H$101</f>
        <v>0</v>
      </c>
      <c r="AG598">
        <f>'Energy consumption (raw)'!AE548*Lists!$H$101</f>
        <v>0</v>
      </c>
      <c r="AH598">
        <f>'Energy consumption (raw)'!AF548*Lists!$H$100</f>
        <v>0</v>
      </c>
      <c r="AI598" s="167">
        <f t="shared" si="76"/>
        <v>5052.6345937000006</v>
      </c>
      <c r="AJ598" s="179">
        <f>'Energy consumption (raw)'!AG548</f>
        <v>5052.6345937000006</v>
      </c>
      <c r="AK598" s="179">
        <f>'Energy consumption (raw)'!AH548</f>
        <v>5330</v>
      </c>
      <c r="AL598">
        <f>IF(ROUND(AI598,-3)=ROUND('Energy consumption (raw)'!AG548,-3),1,0)</f>
        <v>1</v>
      </c>
      <c r="AM598" s="179" t="str">
        <f>'Energy consumption (raw)'!AJ548</f>
        <v>5. Hai Duong</v>
      </c>
      <c r="AN598">
        <f>VLOOKUP(AM598,Lists!$F$9:$G$71,2,FALSE)</f>
        <v>1</v>
      </c>
    </row>
    <row r="599" spans="2:40" x14ac:dyDescent="0.25">
      <c r="B599" s="65" t="str">
        <f t="shared" si="74"/>
        <v>Industry447</v>
      </c>
      <c r="C599" s="179">
        <f>'Energy consumption (raw)'!B549</f>
        <v>447</v>
      </c>
      <c r="D599" s="179">
        <f>'Energy consumption (raw)'!C549</f>
        <v>0</v>
      </c>
      <c r="E599" s="179">
        <f>'Energy consumption (raw)'!D549</f>
        <v>0</v>
      </c>
      <c r="F599" s="179" t="str">
        <f>'Energy consumption (raw)'!E549</f>
        <v>Công nghiệp</v>
      </c>
      <c r="G599" s="179" t="str">
        <f>'Energy consumption (raw)'!F549</f>
        <v>Sãn xuất linh kiện điện tử</v>
      </c>
      <c r="H599" s="179" t="str">
        <f>'Energy consumption (raw)'!G549</f>
        <v>Industry</v>
      </c>
      <c r="I599" s="179" t="str">
        <f>'Energy consumption (raw)'!I549</f>
        <v>26 Manufacture of computer, electronic and optical products</v>
      </c>
      <c r="J599" s="179" t="str">
        <f>INDEX(Sector!$E$6:$E$46,MATCH('Energy consumption (toe)'!I599,Sector!$B$6:$B$46,FALSE))</f>
        <v>Manufacture of computer, electronic and optical products</v>
      </c>
      <c r="K599" s="179">
        <f>IFERROR('Energy consumption (raw)'!J549*Lists!$H$84,)</f>
        <v>0</v>
      </c>
      <c r="L599" s="179">
        <f>'Energy consumption (raw)'!K549*Lists!$H$84</f>
        <v>4460.4025620000002</v>
      </c>
      <c r="M599" s="179">
        <f>'Energy consumption (raw)'!L549*Lists!$H$84</f>
        <v>0</v>
      </c>
      <c r="N599" s="179">
        <f>'Energy consumption (raw)'!M549*Lists!$H$84</f>
        <v>0</v>
      </c>
      <c r="O599" s="178">
        <f t="shared" si="75"/>
        <v>4460.4025620000002</v>
      </c>
      <c r="P599">
        <f>'Energy consumption (raw)'!N549*Lists!$H$85</f>
        <v>0</v>
      </c>
      <c r="Q599">
        <f>'Energy consumption (raw)'!O549*Lists!$H$86</f>
        <v>0</v>
      </c>
      <c r="R599">
        <f>'Energy consumption (raw)'!P549*Lists!$H$87</f>
        <v>0</v>
      </c>
      <c r="S599">
        <f>'Energy consumption (raw)'!Q549*Lists!$H$88</f>
        <v>0</v>
      </c>
      <c r="T599">
        <f>'Energy consumption (raw)'!R549*Lists!$H$89</f>
        <v>0</v>
      </c>
      <c r="U599">
        <f>'Energy consumption (raw)'!S549*Lists!$H$90</f>
        <v>0</v>
      </c>
      <c r="V599">
        <f>'Energy consumption (raw)'!T549*Lists!$H$91</f>
        <v>0</v>
      </c>
      <c r="W599">
        <f>'Energy consumption (raw)'!U549*Lists!$H$92</f>
        <v>0</v>
      </c>
      <c r="X599">
        <f>'Energy consumption (raw)'!V549*Lists!$H$93</f>
        <v>0</v>
      </c>
      <c r="Y599">
        <f>'Energy consumption (raw)'!W549*Lists!$H$94</f>
        <v>0</v>
      </c>
      <c r="Z599">
        <f>'Energy consumption (raw)'!X549*Lists!$H$96*1000000</f>
        <v>0</v>
      </c>
      <c r="AA599">
        <f>'Energy consumption (raw)'!Y549*Lists!$H$97</f>
        <v>0</v>
      </c>
      <c r="AB599">
        <f>'Energy consumption (raw)'!Z549*Lists!$H$96</f>
        <v>0</v>
      </c>
      <c r="AC599">
        <f>'Energy consumption (raw)'!AA549*Lists!$H$98</f>
        <v>0</v>
      </c>
      <c r="AD599">
        <f>'Energy consumption (raw)'!AB549*Lists!$H$99</f>
        <v>0</v>
      </c>
      <c r="AE599">
        <f>'Energy consumption (raw)'!AC549*Lists!$H$101</f>
        <v>0</v>
      </c>
      <c r="AF599">
        <f>'Energy consumption (raw)'!AD549*Lists!$H$101</f>
        <v>0</v>
      </c>
      <c r="AG599">
        <f>'Energy consumption (raw)'!AE549*Lists!$H$101</f>
        <v>0</v>
      </c>
      <c r="AH599">
        <f>'Energy consumption (raw)'!AF549*Lists!$H$100</f>
        <v>0</v>
      </c>
      <c r="AI599" s="167">
        <f t="shared" si="76"/>
        <v>4460.4025620000002</v>
      </c>
      <c r="AJ599" s="179">
        <f>'Energy consumption (raw)'!AG549</f>
        <v>4460.4025620000002</v>
      </c>
      <c r="AK599" s="179">
        <f>'Energy consumption (raw)'!AH549</f>
        <v>3276</v>
      </c>
      <c r="AL599">
        <f>IF(ROUND(AI599,-3)=ROUND('Energy consumption (raw)'!AG549,-3),1,0)</f>
        <v>1</v>
      </c>
      <c r="AM599" s="179" t="str">
        <f>'Energy consumption (raw)'!AJ549</f>
        <v>5. Hai Duong</v>
      </c>
      <c r="AN599">
        <f>VLOOKUP(AM599,Lists!$F$9:$G$71,2,FALSE)</f>
        <v>1</v>
      </c>
    </row>
    <row r="600" spans="2:40" x14ac:dyDescent="0.25">
      <c r="B600" s="65" t="str">
        <f t="shared" si="74"/>
        <v>Industry448</v>
      </c>
      <c r="C600" s="179">
        <f>'Energy consumption (raw)'!B550</f>
        <v>448</v>
      </c>
      <c r="D600" s="179">
        <f>'Energy consumption (raw)'!C550</f>
        <v>0</v>
      </c>
      <c r="E600" s="179">
        <f>'Energy consumption (raw)'!D550</f>
        <v>0</v>
      </c>
      <c r="F600" s="179" t="str">
        <f>'Energy consumption (raw)'!E550</f>
        <v>Công nghiệp</v>
      </c>
      <c r="G600" s="179" t="str">
        <f>'Energy consumption (raw)'!F550</f>
        <v>Sản xuất giày dép</v>
      </c>
      <c r="H600" s="179" t="str">
        <f>'Energy consumption (raw)'!G550</f>
        <v>Industry</v>
      </c>
      <c r="I600" s="179" t="str">
        <f>'Energy consumption (raw)'!I550</f>
        <v>14 Manufacture of wearing apparel</v>
      </c>
      <c r="J600" s="179" t="str">
        <f>INDEX(Sector!$E$6:$E$46,MATCH('Energy consumption (toe)'!I600,Sector!$B$6:$B$46,FALSE))</f>
        <v>Manufacture of wearing apparel</v>
      </c>
      <c r="K600" s="179">
        <f>IFERROR('Energy consumption (raw)'!J550*Lists!$H$84,)</f>
        <v>0</v>
      </c>
      <c r="L600" s="179">
        <f>'Energy consumption (raw)'!K550*Lists!$H$84</f>
        <v>2735.0014460000002</v>
      </c>
      <c r="M600" s="179">
        <f>'Energy consumption (raw)'!L550*Lists!$H$84</f>
        <v>0</v>
      </c>
      <c r="N600" s="179">
        <f>'Energy consumption (raw)'!M550*Lists!$H$84</f>
        <v>0</v>
      </c>
      <c r="O600" s="178">
        <f t="shared" si="75"/>
        <v>2735.0014460000002</v>
      </c>
      <c r="P600">
        <f>'Energy consumption (raw)'!N550*Lists!$H$85</f>
        <v>0</v>
      </c>
      <c r="Q600">
        <f>'Energy consumption (raw)'!O550*Lists!$H$86</f>
        <v>0</v>
      </c>
      <c r="R600">
        <f>'Energy consumption (raw)'!P550*Lists!$H$87</f>
        <v>0</v>
      </c>
      <c r="S600">
        <f>'Energy consumption (raw)'!Q550*Lists!$H$88</f>
        <v>0</v>
      </c>
      <c r="T600">
        <f>'Energy consumption (raw)'!R550*Lists!$H$89</f>
        <v>0</v>
      </c>
      <c r="U600">
        <f>'Energy consumption (raw)'!S550*Lists!$H$90</f>
        <v>0</v>
      </c>
      <c r="V600">
        <f>'Energy consumption (raw)'!T550*Lists!$H$91</f>
        <v>0</v>
      </c>
      <c r="W600">
        <f>'Energy consumption (raw)'!U550*Lists!$H$92</f>
        <v>0</v>
      </c>
      <c r="X600">
        <f>'Energy consumption (raw)'!V550*Lists!$H$93</f>
        <v>0</v>
      </c>
      <c r="Y600">
        <f>'Energy consumption (raw)'!W550*Lists!$H$94</f>
        <v>0</v>
      </c>
      <c r="Z600">
        <f>'Energy consumption (raw)'!X550*Lists!$H$96*1000000</f>
        <v>0</v>
      </c>
      <c r="AA600">
        <f>'Energy consumption (raw)'!Y550*Lists!$H$97</f>
        <v>0</v>
      </c>
      <c r="AB600">
        <f>'Energy consumption (raw)'!Z550*Lists!$H$96</f>
        <v>0</v>
      </c>
      <c r="AC600">
        <f>'Energy consumption (raw)'!AA550*Lists!$H$98</f>
        <v>0</v>
      </c>
      <c r="AD600">
        <f>'Energy consumption (raw)'!AB550*Lists!$H$99</f>
        <v>0</v>
      </c>
      <c r="AE600">
        <f>'Energy consumption (raw)'!AC550*Lists!$H$101</f>
        <v>0</v>
      </c>
      <c r="AF600">
        <f>'Energy consumption (raw)'!AD550*Lists!$H$101</f>
        <v>0</v>
      </c>
      <c r="AG600">
        <f>'Energy consumption (raw)'!AE550*Lists!$H$101</f>
        <v>0</v>
      </c>
      <c r="AH600">
        <f>'Energy consumption (raw)'!AF550*Lists!$H$100</f>
        <v>0</v>
      </c>
      <c r="AI600" s="167">
        <f t="shared" si="76"/>
        <v>2735.0014460000002</v>
      </c>
      <c r="AJ600" s="179">
        <f>'Energy consumption (raw)'!AG550</f>
        <v>2735.0014460000002</v>
      </c>
      <c r="AK600" s="179">
        <f>'Energy consumption (raw)'!AH550</f>
        <v>2666</v>
      </c>
      <c r="AL600">
        <f>IF(ROUND(AI600,-3)=ROUND('Energy consumption (raw)'!AG550,-3),1,0)</f>
        <v>1</v>
      </c>
      <c r="AM600" s="179" t="str">
        <f>'Energy consumption (raw)'!AJ550</f>
        <v>5. Hai Duong</v>
      </c>
      <c r="AN600">
        <f>VLOOKUP(AM600,Lists!$F$9:$G$71,2,FALSE)</f>
        <v>1</v>
      </c>
    </row>
    <row r="601" spans="2:40" x14ac:dyDescent="0.25">
      <c r="B601" s="65" t="str">
        <f t="shared" si="74"/>
        <v>Industry449</v>
      </c>
      <c r="C601" s="179">
        <f>'Energy consumption (raw)'!B551</f>
        <v>449</v>
      </c>
      <c r="D601" s="179">
        <f>'Energy consumption (raw)'!C551</f>
        <v>0</v>
      </c>
      <c r="E601" s="179">
        <f>'Energy consumption (raw)'!D551</f>
        <v>0</v>
      </c>
      <c r="F601" s="179" t="str">
        <f>'Energy consumption (raw)'!E551</f>
        <v>Công nghiệp</v>
      </c>
      <c r="G601" s="179" t="str">
        <f>'Energy consumption (raw)'!F551</f>
        <v>Sản xuất sản phẩm khác còn lại bằng kim loại chưa được phân vào đâu</v>
      </c>
      <c r="H601" s="179" t="str">
        <f>'Energy consumption (raw)'!G551</f>
        <v>Industry</v>
      </c>
      <c r="I601" s="179" t="str">
        <f>'Energy consumption (raw)'!I551</f>
        <v>25 Manufacture of fabricated metal products, except machinery and equipment</v>
      </c>
      <c r="J601" s="179" t="str">
        <f>INDEX(Sector!$E$6:$E$46,MATCH('Energy consumption (toe)'!I601,Sector!$B$6:$B$46,FALSE))</f>
        <v>Manufacture of fabricated metal products, except machinery and equipment</v>
      </c>
      <c r="K601" s="179">
        <f>IFERROR('Energy consumption (raw)'!J551*Lists!$H$84,)</f>
        <v>6285.4942849000008</v>
      </c>
      <c r="L601" s="179">
        <f>'Energy consumption (raw)'!K551*Lists!$H$84</f>
        <v>6285.4942849000008</v>
      </c>
      <c r="M601" s="179">
        <f>'Energy consumption (raw)'!L551*Lists!$H$84</f>
        <v>0</v>
      </c>
      <c r="N601" s="179">
        <f>'Energy consumption (raw)'!M551*Lists!$H$84</f>
        <v>0</v>
      </c>
      <c r="O601" s="178">
        <f t="shared" si="75"/>
        <v>6285.4942849000008</v>
      </c>
      <c r="P601">
        <f>'Energy consumption (raw)'!N551*Lists!$H$85</f>
        <v>0</v>
      </c>
      <c r="Q601">
        <f>'Energy consumption (raw)'!O551*Lists!$H$86</f>
        <v>0</v>
      </c>
      <c r="R601">
        <f>'Energy consumption (raw)'!P551*Lists!$H$87</f>
        <v>0</v>
      </c>
      <c r="S601">
        <f>'Energy consumption (raw)'!Q551*Lists!$H$88</f>
        <v>0</v>
      </c>
      <c r="T601">
        <f>'Energy consumption (raw)'!R551*Lists!$H$89</f>
        <v>0</v>
      </c>
      <c r="U601">
        <f>'Energy consumption (raw)'!S551*Lists!$H$90</f>
        <v>0</v>
      </c>
      <c r="V601">
        <f>'Energy consumption (raw)'!T551*Lists!$H$91</f>
        <v>0</v>
      </c>
      <c r="W601">
        <f>'Energy consumption (raw)'!U551*Lists!$H$92</f>
        <v>0</v>
      </c>
      <c r="X601">
        <f>'Energy consumption (raw)'!V551*Lists!$H$93</f>
        <v>0</v>
      </c>
      <c r="Y601">
        <f>'Energy consumption (raw)'!W551*Lists!$H$94</f>
        <v>0</v>
      </c>
      <c r="Z601">
        <f>'Energy consumption (raw)'!X551*Lists!$H$96*1000000</f>
        <v>0</v>
      </c>
      <c r="AA601">
        <f>'Energy consumption (raw)'!Y551*Lists!$H$97</f>
        <v>0</v>
      </c>
      <c r="AB601">
        <f>'Energy consumption (raw)'!Z551*Lists!$H$96</f>
        <v>0</v>
      </c>
      <c r="AC601">
        <f>'Energy consumption (raw)'!AA551*Lists!$H$98</f>
        <v>0</v>
      </c>
      <c r="AD601">
        <f>'Energy consumption (raw)'!AB551*Lists!$H$99</f>
        <v>0</v>
      </c>
      <c r="AE601">
        <f>'Energy consumption (raw)'!AC551*Lists!$H$101</f>
        <v>0</v>
      </c>
      <c r="AF601">
        <f>'Energy consumption (raw)'!AD551*Lists!$H$101</f>
        <v>0</v>
      </c>
      <c r="AG601">
        <f>'Energy consumption (raw)'!AE551*Lists!$H$101</f>
        <v>0</v>
      </c>
      <c r="AH601">
        <f>'Energy consumption (raw)'!AF551*Lists!$H$100</f>
        <v>0</v>
      </c>
      <c r="AI601" s="167">
        <f t="shared" si="76"/>
        <v>6285.4942849000008</v>
      </c>
      <c r="AJ601" s="179">
        <f>'Energy consumption (raw)'!AG551</f>
        <v>6285.4942849000008</v>
      </c>
      <c r="AK601" s="179">
        <f>'Energy consumption (raw)'!AH551</f>
        <v>6544</v>
      </c>
      <c r="AL601">
        <f>IF(ROUND(AI601,-3)=ROUND('Energy consumption (raw)'!AG551,-3),1,0)</f>
        <v>1</v>
      </c>
      <c r="AM601" s="179" t="str">
        <f>'Energy consumption (raw)'!AJ551</f>
        <v>5. Hai Duong</v>
      </c>
      <c r="AN601">
        <f>VLOOKUP(AM601,Lists!$F$9:$G$71,2,FALSE)</f>
        <v>1</v>
      </c>
    </row>
    <row r="602" spans="2:40" x14ac:dyDescent="0.25">
      <c r="B602" s="65" t="str">
        <f t="shared" si="74"/>
        <v>Industry450</v>
      </c>
      <c r="C602" s="179">
        <f>'Energy consumption (raw)'!B552</f>
        <v>450</v>
      </c>
      <c r="D602" s="179">
        <f>'Energy consumption (raw)'!C552</f>
        <v>0</v>
      </c>
      <c r="E602" s="179">
        <f>'Energy consumption (raw)'!D552</f>
        <v>0</v>
      </c>
      <c r="F602" s="179" t="str">
        <f>'Energy consumption (raw)'!E552</f>
        <v>Công nghiệp</v>
      </c>
      <c r="G602" s="179" t="str">
        <f>'Energy consumption (raw)'!F552</f>
        <v>Sản xuất các sản phẩm khác từ plastic</v>
      </c>
      <c r="H602" s="179" t="str">
        <f>'Energy consumption (raw)'!G552</f>
        <v>Industry</v>
      </c>
      <c r="I602" s="179" t="str">
        <f>'Energy consumption (raw)'!I552</f>
        <v>22 Manufacture of rubber and plastics products</v>
      </c>
      <c r="J602" s="179" t="str">
        <f>INDEX(Sector!$E$6:$E$46,MATCH('Energy consumption (toe)'!I602,Sector!$B$6:$B$46,FALSE))</f>
        <v>Manufacture of rubber and plastics products</v>
      </c>
      <c r="K602" s="179">
        <f>IFERROR('Energy consumption (raw)'!J552*Lists!$H$84,)</f>
        <v>1419.9238394000001</v>
      </c>
      <c r="L602" s="179">
        <f>'Energy consumption (raw)'!K552*Lists!$H$84</f>
        <v>1419.9238394000001</v>
      </c>
      <c r="M602" s="179">
        <f>'Energy consumption (raw)'!L552*Lists!$H$84</f>
        <v>0</v>
      </c>
      <c r="N602" s="179">
        <f>'Energy consumption (raw)'!M552*Lists!$H$84</f>
        <v>0</v>
      </c>
      <c r="O602" s="178">
        <f t="shared" si="75"/>
        <v>1419.9238394000001</v>
      </c>
      <c r="P602">
        <f>'Energy consumption (raw)'!N552*Lists!$H$85</f>
        <v>0</v>
      </c>
      <c r="Q602">
        <f>'Energy consumption (raw)'!O552*Lists!$H$86</f>
        <v>0</v>
      </c>
      <c r="R602">
        <f>'Energy consumption (raw)'!P552*Lists!$H$87</f>
        <v>0</v>
      </c>
      <c r="S602">
        <f>'Energy consumption (raw)'!Q552*Lists!$H$88</f>
        <v>0</v>
      </c>
      <c r="T602">
        <f>'Energy consumption (raw)'!R552*Lists!$H$89</f>
        <v>0</v>
      </c>
      <c r="U602">
        <f>'Energy consumption (raw)'!S552*Lists!$H$90</f>
        <v>0</v>
      </c>
      <c r="V602">
        <f>'Energy consumption (raw)'!T552*Lists!$H$91</f>
        <v>0</v>
      </c>
      <c r="W602">
        <f>'Energy consumption (raw)'!U552*Lists!$H$92</f>
        <v>0</v>
      </c>
      <c r="X602">
        <f>'Energy consumption (raw)'!V552*Lists!$H$93</f>
        <v>0</v>
      </c>
      <c r="Y602">
        <f>'Energy consumption (raw)'!W552*Lists!$H$94</f>
        <v>0</v>
      </c>
      <c r="Z602">
        <f>'Energy consumption (raw)'!X552*Lists!$H$96*1000000</f>
        <v>0</v>
      </c>
      <c r="AA602">
        <f>'Energy consumption (raw)'!Y552*Lists!$H$97</f>
        <v>0</v>
      </c>
      <c r="AB602">
        <f>'Energy consumption (raw)'!Z552*Lists!$H$96</f>
        <v>0</v>
      </c>
      <c r="AC602">
        <f>'Energy consumption (raw)'!AA552*Lists!$H$98</f>
        <v>0</v>
      </c>
      <c r="AD602">
        <f>'Energy consumption (raw)'!AB552*Lists!$H$99</f>
        <v>0</v>
      </c>
      <c r="AE602">
        <f>'Energy consumption (raw)'!AC552*Lists!$H$101</f>
        <v>0</v>
      </c>
      <c r="AF602">
        <f>'Energy consumption (raw)'!AD552*Lists!$H$101</f>
        <v>0</v>
      </c>
      <c r="AG602">
        <f>'Energy consumption (raw)'!AE552*Lists!$H$101</f>
        <v>0</v>
      </c>
      <c r="AH602">
        <f>'Energy consumption (raw)'!AF552*Lists!$H$100</f>
        <v>0</v>
      </c>
      <c r="AI602" s="167">
        <f t="shared" si="76"/>
        <v>1419.9238394000001</v>
      </c>
      <c r="AJ602" s="179">
        <f>'Energy consumption (raw)'!AG552</f>
        <v>1419.9238394000001</v>
      </c>
      <c r="AK602" s="179">
        <f>'Energy consumption (raw)'!AH552</f>
        <v>1482</v>
      </c>
      <c r="AL602">
        <f>IF(ROUND(AI602,-3)=ROUND('Energy consumption (raw)'!AG552,-3),1,0)</f>
        <v>1</v>
      </c>
      <c r="AM602" s="179" t="str">
        <f>'Energy consumption (raw)'!AJ552</f>
        <v>5. Hai Duong</v>
      </c>
      <c r="AN602">
        <f>VLOOKUP(AM602,Lists!$F$9:$G$71,2,FALSE)</f>
        <v>1</v>
      </c>
    </row>
    <row r="603" spans="2:40" x14ac:dyDescent="0.25">
      <c r="B603" s="65" t="str">
        <f t="shared" si="74"/>
        <v>Industry451</v>
      </c>
      <c r="C603" s="179">
        <f>'Energy consumption (raw)'!B553</f>
        <v>451</v>
      </c>
      <c r="D603" s="179">
        <f>'Energy consumption (raw)'!C553</f>
        <v>0</v>
      </c>
      <c r="E603" s="179">
        <f>'Energy consumption (raw)'!D553</f>
        <v>0</v>
      </c>
      <c r="F603" s="179" t="str">
        <f>'Energy consumption (raw)'!E553</f>
        <v>Công nghiệp</v>
      </c>
      <c r="G603" s="179" t="str">
        <f>'Energy consumption (raw)'!F553</f>
        <v>Sản xuất sản phẩm từ plastic</v>
      </c>
      <c r="H603" s="179" t="str">
        <f>'Energy consumption (raw)'!G553</f>
        <v>Industry</v>
      </c>
      <c r="I603" s="179" t="str">
        <f>'Energy consumption (raw)'!I553</f>
        <v>22 Manufacture of rubber and plastics products</v>
      </c>
      <c r="J603" s="179" t="str">
        <f>INDEX(Sector!$E$6:$E$46,MATCH('Energy consumption (toe)'!I603,Sector!$B$6:$B$46,FALSE))</f>
        <v>Manufacture of rubber and plastics products</v>
      </c>
      <c r="K603" s="179">
        <f>IFERROR('Energy consumption (raw)'!J553*Lists!$H$84,)</f>
        <v>0</v>
      </c>
      <c r="L603" s="179">
        <f>'Energy consumption (raw)'!K553*Lists!$H$84</f>
        <v>1724.0729016</v>
      </c>
      <c r="M603" s="179">
        <f>'Energy consumption (raw)'!L553*Lists!$H$84</f>
        <v>0</v>
      </c>
      <c r="N603" s="179">
        <f>'Energy consumption (raw)'!M553*Lists!$H$84</f>
        <v>0</v>
      </c>
      <c r="O603" s="178">
        <f t="shared" si="75"/>
        <v>1724.0729016</v>
      </c>
      <c r="P603">
        <f>'Energy consumption (raw)'!N553*Lists!$H$85</f>
        <v>0</v>
      </c>
      <c r="Q603">
        <f>'Energy consumption (raw)'!O553*Lists!$H$86</f>
        <v>0</v>
      </c>
      <c r="R603">
        <f>'Energy consumption (raw)'!P553*Lists!$H$87</f>
        <v>0</v>
      </c>
      <c r="S603">
        <f>'Energy consumption (raw)'!Q553*Lists!$H$88</f>
        <v>0</v>
      </c>
      <c r="T603">
        <f>'Energy consumption (raw)'!R553*Lists!$H$89</f>
        <v>28.542660000000001</v>
      </c>
      <c r="U603">
        <f>'Energy consumption (raw)'!S553*Lists!$H$90</f>
        <v>0</v>
      </c>
      <c r="V603">
        <f>'Energy consumption (raw)'!T553*Lists!$H$91</f>
        <v>0</v>
      </c>
      <c r="W603">
        <f>'Energy consumption (raw)'!U553*Lists!$H$92</f>
        <v>0</v>
      </c>
      <c r="X603">
        <f>'Energy consumption (raw)'!V553*Lists!$H$93</f>
        <v>0</v>
      </c>
      <c r="Y603">
        <f>'Energy consumption (raw)'!W553*Lists!$H$94</f>
        <v>0</v>
      </c>
      <c r="Z603">
        <f>'Energy consumption (raw)'!X553*Lists!$H$96*1000000</f>
        <v>0</v>
      </c>
      <c r="AA603">
        <f>'Energy consumption (raw)'!Y553*Lists!$H$97</f>
        <v>0</v>
      </c>
      <c r="AB603">
        <f>'Energy consumption (raw)'!Z553*Lists!$H$96</f>
        <v>0</v>
      </c>
      <c r="AC603">
        <f>'Energy consumption (raw)'!AA553*Lists!$H$98</f>
        <v>0</v>
      </c>
      <c r="AD603">
        <f>'Energy consumption (raw)'!AB553*Lists!$H$99</f>
        <v>0</v>
      </c>
      <c r="AE603">
        <f>'Energy consumption (raw)'!AC553*Lists!$H$101</f>
        <v>0</v>
      </c>
      <c r="AF603">
        <f>'Energy consumption (raw)'!AD553*Lists!$H$101</f>
        <v>0</v>
      </c>
      <c r="AG603">
        <f>'Energy consumption (raw)'!AE553*Lists!$H$101</f>
        <v>0</v>
      </c>
      <c r="AH603">
        <f>'Energy consumption (raw)'!AF553*Lists!$H$100</f>
        <v>0</v>
      </c>
      <c r="AI603" s="167">
        <f t="shared" si="76"/>
        <v>1752.6155616000001</v>
      </c>
      <c r="AJ603" s="179">
        <f>'Energy consumption (raw)'!AG553</f>
        <v>1752.6155616000001</v>
      </c>
      <c r="AK603" s="179">
        <f>'Energy consumption (raw)'!AH553</f>
        <v>1587</v>
      </c>
      <c r="AL603">
        <f>IF(ROUND(AI603,-3)=ROUND('Energy consumption (raw)'!AG553,-3),1,0)</f>
        <v>1</v>
      </c>
      <c r="AM603" s="179" t="str">
        <f>'Energy consumption (raw)'!AJ553</f>
        <v>5. Hai Duong</v>
      </c>
      <c r="AN603">
        <f>VLOOKUP(AM603,Lists!$F$9:$G$71,2,FALSE)</f>
        <v>1</v>
      </c>
    </row>
    <row r="604" spans="2:40" x14ac:dyDescent="0.25">
      <c r="B604" s="65" t="str">
        <f t="shared" si="74"/>
        <v>Industry452</v>
      </c>
      <c r="C604" s="179">
        <f>'Energy consumption (raw)'!B554</f>
        <v>452</v>
      </c>
      <c r="D604" s="179">
        <f>'Energy consumption (raw)'!C554</f>
        <v>0</v>
      </c>
      <c r="E604" s="179">
        <f>'Energy consumption (raw)'!D554</f>
        <v>0</v>
      </c>
      <c r="F604" s="179" t="str">
        <f>'Energy consumption (raw)'!E554</f>
        <v>Công nghiệp</v>
      </c>
      <c r="G604" s="179" t="str">
        <f>'Energy consumption (raw)'!F554</f>
        <v>Sản xuất xe có động cơ</v>
      </c>
      <c r="H604" s="179" t="str">
        <f>'Energy consumption (raw)'!G554</f>
        <v>Industry</v>
      </c>
      <c r="I604" s="179" t="str">
        <f>'Energy consumption (raw)'!I554</f>
        <v>29 Manufacture of motor vehicles, trailers and semi-trailers</v>
      </c>
      <c r="J604" s="179" t="str">
        <f>INDEX(Sector!$E$6:$E$46,MATCH('Energy consumption (toe)'!I604,Sector!$B$6:$B$46,FALSE))</f>
        <v>Manufacture of motor vehicles, trailers and semi-trailers</v>
      </c>
      <c r="K604" s="179">
        <f>IFERROR('Energy consumption (raw)'!J554*Lists!$H$84,)</f>
        <v>1559.7892287000002</v>
      </c>
      <c r="L604" s="179">
        <f>'Energy consumption (raw)'!K554*Lists!$H$84</f>
        <v>1559.7892287000002</v>
      </c>
      <c r="M604" s="179">
        <f>'Energy consumption (raw)'!L554*Lists!$H$84</f>
        <v>0</v>
      </c>
      <c r="N604" s="179">
        <f>'Energy consumption (raw)'!M554*Lists!$H$84</f>
        <v>0</v>
      </c>
      <c r="O604" s="178">
        <f t="shared" si="75"/>
        <v>1559.7892287000002</v>
      </c>
      <c r="P604">
        <f>'Energy consumption (raw)'!N554*Lists!$H$85</f>
        <v>0</v>
      </c>
      <c r="Q604">
        <f>'Energy consumption (raw)'!O554*Lists!$H$86</f>
        <v>0</v>
      </c>
      <c r="R604">
        <f>'Energy consumption (raw)'!P554*Lists!$H$87</f>
        <v>0</v>
      </c>
      <c r="S604">
        <f>'Energy consumption (raw)'!Q554*Lists!$H$88</f>
        <v>0</v>
      </c>
      <c r="T604">
        <f>'Energy consumption (raw)'!R554*Lists!$H$89</f>
        <v>0</v>
      </c>
      <c r="U604">
        <f>'Energy consumption (raw)'!S554*Lists!$H$90</f>
        <v>0</v>
      </c>
      <c r="V604">
        <f>'Energy consumption (raw)'!T554*Lists!$H$91</f>
        <v>0</v>
      </c>
      <c r="W604">
        <f>'Energy consumption (raw)'!U554*Lists!$H$92</f>
        <v>0</v>
      </c>
      <c r="X604">
        <f>'Energy consumption (raw)'!V554*Lists!$H$93</f>
        <v>0</v>
      </c>
      <c r="Y604">
        <f>'Energy consumption (raw)'!W554*Lists!$H$94</f>
        <v>0</v>
      </c>
      <c r="Z604">
        <f>'Energy consumption (raw)'!X554*Lists!$H$96*1000000</f>
        <v>0</v>
      </c>
      <c r="AA604">
        <f>'Energy consumption (raw)'!Y554*Lists!$H$97</f>
        <v>0</v>
      </c>
      <c r="AB604">
        <f>'Energy consumption (raw)'!Z554*Lists!$H$96</f>
        <v>0</v>
      </c>
      <c r="AC604">
        <f>'Energy consumption (raw)'!AA554*Lists!$H$98</f>
        <v>0</v>
      </c>
      <c r="AD604">
        <f>'Energy consumption (raw)'!AB554*Lists!$H$99</f>
        <v>0</v>
      </c>
      <c r="AE604">
        <f>'Energy consumption (raw)'!AC554*Lists!$H$101</f>
        <v>0</v>
      </c>
      <c r="AF604">
        <f>'Energy consumption (raw)'!AD554*Lists!$H$101</f>
        <v>0</v>
      </c>
      <c r="AG604">
        <f>'Energy consumption (raw)'!AE554*Lists!$H$101</f>
        <v>0</v>
      </c>
      <c r="AH604">
        <f>'Energy consumption (raw)'!AF554*Lists!$H$100</f>
        <v>0</v>
      </c>
      <c r="AI604" s="167">
        <f t="shared" si="76"/>
        <v>1559.7892287000002</v>
      </c>
      <c r="AJ604" s="179">
        <f>'Energy consumption (raw)'!AG554</f>
        <v>1559.7892287000002</v>
      </c>
      <c r="AK604" s="179">
        <f>'Energy consumption (raw)'!AH554</f>
        <v>1579</v>
      </c>
      <c r="AL604">
        <f>IF(ROUND(AI604,-3)=ROUND('Energy consumption (raw)'!AG554,-3),1,0)</f>
        <v>1</v>
      </c>
      <c r="AM604" s="179" t="str">
        <f>'Energy consumption (raw)'!AJ554</f>
        <v>5. Hai Duong</v>
      </c>
      <c r="AN604">
        <f>VLOOKUP(AM604,Lists!$F$9:$G$71,2,FALSE)</f>
        <v>1</v>
      </c>
    </row>
    <row r="605" spans="2:40" x14ac:dyDescent="0.25">
      <c r="B605" s="65" t="str">
        <f t="shared" si="74"/>
        <v>Industry453</v>
      </c>
      <c r="C605" s="179">
        <f>'Energy consumption (raw)'!B555</f>
        <v>453</v>
      </c>
      <c r="D605" s="179">
        <f>'Energy consumption (raw)'!C555</f>
        <v>0</v>
      </c>
      <c r="E605" s="179">
        <f>'Energy consumption (raw)'!D555</f>
        <v>0</v>
      </c>
      <c r="F605" s="179" t="str">
        <f>'Energy consumption (raw)'!E555</f>
        <v>Công nghiệp</v>
      </c>
      <c r="G605" s="179" t="str">
        <f>'Energy consumption (raw)'!F555</f>
        <v>Sản xuất vải dệt kim, vải đan móc và vải không dệt khác</v>
      </c>
      <c r="H605" s="179" t="str">
        <f>'Energy consumption (raw)'!G555</f>
        <v>Industry</v>
      </c>
      <c r="I605" s="179" t="str">
        <f>'Energy consumption (raw)'!I555</f>
        <v>13 Manufacture of textiles</v>
      </c>
      <c r="J605" s="179" t="str">
        <f>INDEX(Sector!$E$6:$E$46,MATCH('Energy consumption (toe)'!I605,Sector!$B$6:$B$46,FALSE))</f>
        <v>Manufacture of textiles</v>
      </c>
      <c r="K605" s="179">
        <f>IFERROR('Energy consumption (raw)'!J555*Lists!$H$84,)</f>
        <v>0</v>
      </c>
      <c r="L605" s="179">
        <f>'Energy consumption (raw)'!K555*Lists!$H$84</f>
        <v>4696.1575320000002</v>
      </c>
      <c r="M605" s="179">
        <f>'Energy consumption (raw)'!L555*Lists!$H$84</f>
        <v>0</v>
      </c>
      <c r="N605" s="179">
        <f>'Energy consumption (raw)'!M555*Lists!$H$84</f>
        <v>0</v>
      </c>
      <c r="O605" s="178">
        <f t="shared" si="75"/>
        <v>4696.1575320000002</v>
      </c>
      <c r="P605">
        <f>'Energy consumption (raw)'!N555*Lists!$H$85</f>
        <v>0</v>
      </c>
      <c r="Q605">
        <f>'Energy consumption (raw)'!O555*Lists!$H$86</f>
        <v>0</v>
      </c>
      <c r="R605">
        <f>'Energy consumption (raw)'!P555*Lists!$H$87</f>
        <v>0</v>
      </c>
      <c r="S605">
        <f>'Energy consumption (raw)'!Q555*Lists!$H$88</f>
        <v>0</v>
      </c>
      <c r="T605">
        <f>'Energy consumption (raw)'!R555*Lists!$H$89</f>
        <v>0</v>
      </c>
      <c r="U605">
        <f>'Energy consumption (raw)'!S555*Lists!$H$90</f>
        <v>0</v>
      </c>
      <c r="V605">
        <f>'Energy consumption (raw)'!T555*Lists!$H$91</f>
        <v>0</v>
      </c>
      <c r="W605">
        <f>'Energy consumption (raw)'!U555*Lists!$H$92</f>
        <v>0</v>
      </c>
      <c r="X605">
        <f>'Energy consumption (raw)'!V555*Lists!$H$93</f>
        <v>0</v>
      </c>
      <c r="Y605">
        <f>'Energy consumption (raw)'!W555*Lists!$H$94</f>
        <v>0</v>
      </c>
      <c r="Z605">
        <f>'Energy consumption (raw)'!X555*Lists!$H$96*1000000</f>
        <v>0</v>
      </c>
      <c r="AA605">
        <f>'Energy consumption (raw)'!Y555*Lists!$H$97</f>
        <v>0</v>
      </c>
      <c r="AB605">
        <f>'Energy consumption (raw)'!Z555*Lists!$H$96</f>
        <v>0</v>
      </c>
      <c r="AC605">
        <f>'Energy consumption (raw)'!AA555*Lists!$H$98</f>
        <v>0</v>
      </c>
      <c r="AD605">
        <f>'Energy consumption (raw)'!AB555*Lists!$H$99</f>
        <v>0</v>
      </c>
      <c r="AE605">
        <f>'Energy consumption (raw)'!AC555*Lists!$H$101</f>
        <v>0</v>
      </c>
      <c r="AF605">
        <f>'Energy consumption (raw)'!AD555*Lists!$H$101</f>
        <v>0</v>
      </c>
      <c r="AG605">
        <f>'Energy consumption (raw)'!AE555*Lists!$H$101</f>
        <v>0</v>
      </c>
      <c r="AH605">
        <f>'Energy consumption (raw)'!AF555*Lists!$H$100</f>
        <v>0</v>
      </c>
      <c r="AI605" s="167">
        <f t="shared" si="76"/>
        <v>4696.1575320000002</v>
      </c>
      <c r="AJ605" s="179">
        <f>'Energy consumption (raw)'!AG555</f>
        <v>4696.1575320000002</v>
      </c>
      <c r="AK605" s="179">
        <f>'Energy consumption (raw)'!AH555</f>
        <v>4306</v>
      </c>
      <c r="AL605">
        <f>IF(ROUND(AI605,-3)=ROUND('Energy consumption (raw)'!AG555,-3),1,0)</f>
        <v>1</v>
      </c>
      <c r="AM605" s="179" t="str">
        <f>'Energy consumption (raw)'!AJ555</f>
        <v>5. Hai Duong</v>
      </c>
      <c r="AN605">
        <f>VLOOKUP(AM605,Lists!$F$9:$G$71,2,FALSE)</f>
        <v>1</v>
      </c>
    </row>
    <row r="606" spans="2:40" x14ac:dyDescent="0.25">
      <c r="B606" s="65" t="str">
        <f t="shared" si="74"/>
        <v>Industry454</v>
      </c>
      <c r="C606" s="179">
        <f>'Energy consumption (raw)'!B556</f>
        <v>454</v>
      </c>
      <c r="D606" s="179">
        <f>'Energy consumption (raw)'!C556</f>
        <v>0</v>
      </c>
      <c r="E606" s="179">
        <f>'Energy consumption (raw)'!D556</f>
        <v>0</v>
      </c>
      <c r="F606" s="179" t="str">
        <f>'Energy consumption (raw)'!E556</f>
        <v>Công nghiệp</v>
      </c>
      <c r="G606" s="179" t="str">
        <f>'Energy consumption (raw)'!F556</f>
        <v>Sản xuất bao bì từ plastic</v>
      </c>
      <c r="H606" s="179" t="str">
        <f>'Energy consumption (raw)'!G556</f>
        <v>Industry</v>
      </c>
      <c r="I606" s="179" t="str">
        <f>'Energy consumption (raw)'!I556</f>
        <v>22 Manufacture of rubber and plastics products</v>
      </c>
      <c r="J606" s="179" t="str">
        <f>INDEX(Sector!$E$6:$E$46,MATCH('Energy consumption (toe)'!I606,Sector!$B$6:$B$46,FALSE))</f>
        <v>Manufacture of rubber and plastics products</v>
      </c>
      <c r="K606" s="179">
        <f>IFERROR('Energy consumption (raw)'!J556*Lists!$H$84,)</f>
        <v>0</v>
      </c>
      <c r="L606" s="179">
        <f>'Energy consumption (raw)'!K556*Lists!$H$84</f>
        <v>3418.1545122000002</v>
      </c>
      <c r="M606" s="179">
        <f>'Energy consumption (raw)'!L556*Lists!$H$84</f>
        <v>0</v>
      </c>
      <c r="N606" s="179">
        <f>'Energy consumption (raw)'!M556*Lists!$H$84</f>
        <v>0</v>
      </c>
      <c r="O606" s="178">
        <f t="shared" si="75"/>
        <v>3418.1545122000002</v>
      </c>
      <c r="P606">
        <f>'Energy consumption (raw)'!N556*Lists!$H$85</f>
        <v>0</v>
      </c>
      <c r="Q606">
        <f>'Energy consumption (raw)'!O556*Lists!$H$86</f>
        <v>0</v>
      </c>
      <c r="R606">
        <f>'Energy consumption (raw)'!P556*Lists!$H$87</f>
        <v>0</v>
      </c>
      <c r="S606">
        <f>'Energy consumption (raw)'!Q556*Lists!$H$88</f>
        <v>0</v>
      </c>
      <c r="T606">
        <f>'Energy consumption (raw)'!R556*Lists!$H$89</f>
        <v>0</v>
      </c>
      <c r="U606">
        <f>'Energy consumption (raw)'!S556*Lists!$H$90</f>
        <v>0</v>
      </c>
      <c r="V606">
        <f>'Energy consumption (raw)'!T556*Lists!$H$91</f>
        <v>0</v>
      </c>
      <c r="W606">
        <f>'Energy consumption (raw)'!U556*Lists!$H$92</f>
        <v>0</v>
      </c>
      <c r="X606">
        <f>'Energy consumption (raw)'!V556*Lists!$H$93</f>
        <v>0</v>
      </c>
      <c r="Y606">
        <f>'Energy consumption (raw)'!W556*Lists!$H$94</f>
        <v>0</v>
      </c>
      <c r="Z606">
        <f>'Energy consumption (raw)'!X556*Lists!$H$96*1000000</f>
        <v>0</v>
      </c>
      <c r="AA606">
        <f>'Energy consumption (raw)'!Y556*Lists!$H$97</f>
        <v>0</v>
      </c>
      <c r="AB606">
        <f>'Energy consumption (raw)'!Z556*Lists!$H$96</f>
        <v>0</v>
      </c>
      <c r="AC606">
        <f>'Energy consumption (raw)'!AA556*Lists!$H$98</f>
        <v>0</v>
      </c>
      <c r="AD606">
        <f>'Energy consumption (raw)'!AB556*Lists!$H$99</f>
        <v>0</v>
      </c>
      <c r="AE606">
        <f>'Energy consumption (raw)'!AC556*Lists!$H$101</f>
        <v>0</v>
      </c>
      <c r="AF606">
        <f>'Energy consumption (raw)'!AD556*Lists!$H$101</f>
        <v>0</v>
      </c>
      <c r="AG606">
        <f>'Energy consumption (raw)'!AE556*Lists!$H$101</f>
        <v>0</v>
      </c>
      <c r="AH606">
        <f>'Energy consumption (raw)'!AF556*Lists!$H$100</f>
        <v>0</v>
      </c>
      <c r="AI606" s="167">
        <f t="shared" si="76"/>
        <v>3418.1545122000002</v>
      </c>
      <c r="AJ606" s="179">
        <f>'Energy consumption (raw)'!AG556</f>
        <v>3418.1545122000002</v>
      </c>
      <c r="AK606" s="179">
        <f>'Energy consumption (raw)'!AH556</f>
        <v>3049</v>
      </c>
      <c r="AL606">
        <f>IF(ROUND(AI606,-3)=ROUND('Energy consumption (raw)'!AG556,-3),1,0)</f>
        <v>1</v>
      </c>
      <c r="AM606" s="179" t="str">
        <f>'Energy consumption (raw)'!AJ556</f>
        <v>5. Hai Duong</v>
      </c>
      <c r="AN606">
        <f>VLOOKUP(AM606,Lists!$F$9:$G$71,2,FALSE)</f>
        <v>1</v>
      </c>
    </row>
    <row r="607" spans="2:40" x14ac:dyDescent="0.25">
      <c r="B607" s="65" t="str">
        <f t="shared" si="74"/>
        <v>Industry455</v>
      </c>
      <c r="C607" s="179">
        <f>'Energy consumption (raw)'!B557</f>
        <v>455</v>
      </c>
      <c r="D607" s="179">
        <f>'Energy consumption (raw)'!C557</f>
        <v>0</v>
      </c>
      <c r="E607" s="179">
        <f>'Energy consumption (raw)'!D557</f>
        <v>0</v>
      </c>
      <c r="F607" s="179" t="str">
        <f>'Energy consumption (raw)'!E557</f>
        <v>Công nghiệp</v>
      </c>
      <c r="G607" s="179" t="str">
        <f>'Energy consumption (raw)'!F557</f>
        <v>Sản xuất sợi, vải dệt thoi và hoàn thiện sản phẩm dệt</v>
      </c>
      <c r="H607" s="179" t="str">
        <f>'Energy consumption (raw)'!G557</f>
        <v>Industry</v>
      </c>
      <c r="I607" s="179" t="str">
        <f>'Energy consumption (raw)'!I557</f>
        <v>13 Manufacture of textiles</v>
      </c>
      <c r="J607" s="179" t="str">
        <f>INDEX(Sector!$E$6:$E$46,MATCH('Energy consumption (toe)'!I607,Sector!$B$6:$B$46,FALSE))</f>
        <v>Manufacture of textiles</v>
      </c>
      <c r="K607" s="179">
        <f>IFERROR('Energy consumption (raw)'!J557*Lists!$H$84,)</f>
        <v>0</v>
      </c>
      <c r="L607" s="179">
        <f>'Energy consumption (raw)'!K557*Lists!$H$84</f>
        <v>3243.3605405000003</v>
      </c>
      <c r="M607" s="179">
        <f>'Energy consumption (raw)'!L557*Lists!$H$84</f>
        <v>0</v>
      </c>
      <c r="N607" s="179">
        <f>'Energy consumption (raw)'!M557*Lists!$H$84</f>
        <v>0</v>
      </c>
      <c r="O607" s="178">
        <f t="shared" si="75"/>
        <v>3243.3605405000003</v>
      </c>
      <c r="P607">
        <f>'Energy consumption (raw)'!N557*Lists!$H$85</f>
        <v>0</v>
      </c>
      <c r="Q607">
        <f>'Energy consumption (raw)'!O557*Lists!$H$86</f>
        <v>0</v>
      </c>
      <c r="R607">
        <f>'Energy consumption (raw)'!P557*Lists!$H$87</f>
        <v>0</v>
      </c>
      <c r="S607">
        <f>'Energy consumption (raw)'!Q557*Lists!$H$88</f>
        <v>0</v>
      </c>
      <c r="T607">
        <f>'Energy consumption (raw)'!R557*Lists!$H$89</f>
        <v>0</v>
      </c>
      <c r="U607">
        <f>'Energy consumption (raw)'!S557*Lists!$H$90</f>
        <v>0</v>
      </c>
      <c r="V607">
        <f>'Energy consumption (raw)'!T557*Lists!$H$91</f>
        <v>0</v>
      </c>
      <c r="W607">
        <f>'Energy consumption (raw)'!U557*Lists!$H$92</f>
        <v>0</v>
      </c>
      <c r="X607">
        <f>'Energy consumption (raw)'!V557*Lists!$H$93</f>
        <v>0</v>
      </c>
      <c r="Y607">
        <f>'Energy consumption (raw)'!W557*Lists!$H$94</f>
        <v>0</v>
      </c>
      <c r="Z607">
        <f>'Energy consumption (raw)'!X557*Lists!$H$96*1000000</f>
        <v>0</v>
      </c>
      <c r="AA607">
        <f>'Energy consumption (raw)'!Y557*Lists!$H$97</f>
        <v>0</v>
      </c>
      <c r="AB607">
        <f>'Energy consumption (raw)'!Z557*Lists!$H$96</f>
        <v>0</v>
      </c>
      <c r="AC607">
        <f>'Energy consumption (raw)'!AA557*Lists!$H$98</f>
        <v>0</v>
      </c>
      <c r="AD607">
        <f>'Energy consumption (raw)'!AB557*Lists!$H$99</f>
        <v>0</v>
      </c>
      <c r="AE607">
        <f>'Energy consumption (raw)'!AC557*Lists!$H$101</f>
        <v>0</v>
      </c>
      <c r="AF607">
        <f>'Energy consumption (raw)'!AD557*Lists!$H$101</f>
        <v>0</v>
      </c>
      <c r="AG607">
        <f>'Energy consumption (raw)'!AE557*Lists!$H$101</f>
        <v>0</v>
      </c>
      <c r="AH607">
        <f>'Energy consumption (raw)'!AF557*Lists!$H$100</f>
        <v>0</v>
      </c>
      <c r="AI607" s="167">
        <f t="shared" si="76"/>
        <v>3243.3605405000003</v>
      </c>
      <c r="AJ607" s="179">
        <f>'Energy consumption (raw)'!AG557</f>
        <v>3243.3605405000003</v>
      </c>
      <c r="AK607" s="179">
        <f>'Energy consumption (raw)'!AH557</f>
        <v>3148</v>
      </c>
      <c r="AL607">
        <f>IF(ROUND(AI607,-3)=ROUND('Energy consumption (raw)'!AG557,-3),1,0)</f>
        <v>1</v>
      </c>
      <c r="AM607" s="179" t="str">
        <f>'Energy consumption (raw)'!AJ557</f>
        <v>5. Hai Duong</v>
      </c>
      <c r="AN607">
        <f>VLOOKUP(AM607,Lists!$F$9:$G$71,2,FALSE)</f>
        <v>1</v>
      </c>
    </row>
    <row r="608" spans="2:40" x14ac:dyDescent="0.25">
      <c r="B608" s="65" t="str">
        <f t="shared" si="74"/>
        <v>Industry456</v>
      </c>
      <c r="C608" s="179">
        <f>'Energy consumption (raw)'!B558</f>
        <v>456</v>
      </c>
      <c r="D608" s="179">
        <f>'Energy consumption (raw)'!C558</f>
        <v>0</v>
      </c>
      <c r="E608" s="179">
        <f>'Energy consumption (raw)'!D558</f>
        <v>0</v>
      </c>
      <c r="F608" s="179" t="str">
        <f>'Energy consumption (raw)'!E558</f>
        <v>Công nghiệp</v>
      </c>
      <c r="G608" s="179" t="str">
        <f>'Energy consumption (raw)'!F558</f>
        <v>Đóng tàu và kết cấu nổi</v>
      </c>
      <c r="H608" s="179" t="str">
        <f>'Energy consumption (raw)'!G558</f>
        <v>Industry</v>
      </c>
      <c r="I608" s="179" t="str">
        <f>'Energy consumption (raw)'!I558</f>
        <v>30 Manufacture of other transport equipment</v>
      </c>
      <c r="J608" s="179" t="str">
        <f>INDEX(Sector!$E$6:$E$46,MATCH('Energy consumption (toe)'!I608,Sector!$B$6:$B$46,FALSE))</f>
        <v>Manufacture of other transport equipment</v>
      </c>
      <c r="K608" s="179">
        <f>IFERROR('Energy consumption (raw)'!J558*Lists!$H$84,)</f>
        <v>0</v>
      </c>
      <c r="L608" s="179">
        <f>'Energy consumption (raw)'!K558*Lists!$H$84</f>
        <v>1162.0100007000001</v>
      </c>
      <c r="M608" s="179">
        <f>'Energy consumption (raw)'!L558*Lists!$H$84</f>
        <v>0</v>
      </c>
      <c r="N608" s="179">
        <f>'Energy consumption (raw)'!M558*Lists!$H$84</f>
        <v>0</v>
      </c>
      <c r="O608" s="178">
        <f t="shared" si="75"/>
        <v>1162.0100007000001</v>
      </c>
      <c r="P608">
        <f>'Energy consumption (raw)'!N558*Lists!$H$85</f>
        <v>0</v>
      </c>
      <c r="Q608">
        <f>'Energy consumption (raw)'!O558*Lists!$H$86</f>
        <v>0</v>
      </c>
      <c r="R608">
        <f>'Energy consumption (raw)'!P558*Lists!$H$87</f>
        <v>0</v>
      </c>
      <c r="S608">
        <f>'Energy consumption (raw)'!Q558*Lists!$H$88</f>
        <v>0</v>
      </c>
      <c r="T608">
        <f>'Energy consumption (raw)'!R558*Lists!$H$89</f>
        <v>0</v>
      </c>
      <c r="U608">
        <f>'Energy consumption (raw)'!S558*Lists!$H$90</f>
        <v>0</v>
      </c>
      <c r="V608">
        <f>'Energy consumption (raw)'!T558*Lists!$H$91</f>
        <v>0</v>
      </c>
      <c r="W608">
        <f>'Energy consumption (raw)'!U558*Lists!$H$92</f>
        <v>0</v>
      </c>
      <c r="X608">
        <f>'Energy consumption (raw)'!V558*Lists!$H$93</f>
        <v>0</v>
      </c>
      <c r="Y608">
        <f>'Energy consumption (raw)'!W558*Lists!$H$94</f>
        <v>0</v>
      </c>
      <c r="Z608">
        <f>'Energy consumption (raw)'!X558*Lists!$H$96*1000000</f>
        <v>0</v>
      </c>
      <c r="AA608">
        <f>'Energy consumption (raw)'!Y558*Lists!$H$97</f>
        <v>0</v>
      </c>
      <c r="AB608">
        <f>'Energy consumption (raw)'!Z558*Lists!$H$96</f>
        <v>0</v>
      </c>
      <c r="AC608">
        <f>'Energy consumption (raw)'!AA558*Lists!$H$98</f>
        <v>0</v>
      </c>
      <c r="AD608">
        <f>'Energy consumption (raw)'!AB558*Lists!$H$99</f>
        <v>0</v>
      </c>
      <c r="AE608">
        <f>'Energy consumption (raw)'!AC558*Lists!$H$101</f>
        <v>0</v>
      </c>
      <c r="AF608">
        <f>'Energy consumption (raw)'!AD558*Lists!$H$101</f>
        <v>0</v>
      </c>
      <c r="AG608">
        <f>'Energy consumption (raw)'!AE558*Lists!$H$101</f>
        <v>0</v>
      </c>
      <c r="AH608">
        <f>'Energy consumption (raw)'!AF558*Lists!$H$100</f>
        <v>0</v>
      </c>
      <c r="AI608" s="167">
        <f t="shared" si="76"/>
        <v>1162.0100007000001</v>
      </c>
      <c r="AJ608" s="179">
        <f>'Energy consumption (raw)'!AG558</f>
        <v>1162.0100007000001</v>
      </c>
      <c r="AK608" s="179">
        <f>'Energy consumption (raw)'!AH558</f>
        <v>1322</v>
      </c>
      <c r="AL608">
        <f>IF(ROUND(AI608,-3)=ROUND('Energy consumption (raw)'!AG558,-3),1,0)</f>
        <v>1</v>
      </c>
      <c r="AM608" s="179" t="str">
        <f>'Energy consumption (raw)'!AJ558</f>
        <v>5. Hai Duong</v>
      </c>
      <c r="AN608">
        <f>VLOOKUP(AM608,Lists!$F$9:$G$71,2,FALSE)</f>
        <v>1</v>
      </c>
    </row>
    <row r="609" spans="2:40" x14ac:dyDescent="0.25">
      <c r="B609" s="65" t="str">
        <f t="shared" si="74"/>
        <v>Industry457</v>
      </c>
      <c r="C609" s="179">
        <f>'Energy consumption (raw)'!B559</f>
        <v>457</v>
      </c>
      <c r="D609" s="179">
        <f>'Energy consumption (raw)'!C559</f>
        <v>0</v>
      </c>
      <c r="E609" s="179">
        <f>'Energy consumption (raw)'!D559</f>
        <v>0</v>
      </c>
      <c r="F609" s="179" t="str">
        <f>'Energy consumption (raw)'!E559</f>
        <v>Công nghiệp</v>
      </c>
      <c r="G609" s="179" t="str">
        <f>'Energy consumption (raw)'!F559</f>
        <v>Xây dựng công trình kỹ thuật dân dụng</v>
      </c>
      <c r="H609" s="179" t="str">
        <f>'Energy consumption (raw)'!G559</f>
        <v>Industry</v>
      </c>
      <c r="I609" s="179" t="str">
        <f>'Energy consumption (raw)'!I559</f>
        <v>Buildings</v>
      </c>
      <c r="J609" s="179" t="str">
        <f>INDEX(Sector!$E$6:$E$46,MATCH('Energy consumption (toe)'!I609,Sector!$B$6:$B$46,FALSE))</f>
        <v>Buildings</v>
      </c>
      <c r="K609" s="179">
        <f>IFERROR('Energy consumption (raw)'!J559*Lists!$H$84,)</f>
        <v>2658.1089727000003</v>
      </c>
      <c r="L609" s="179">
        <f>'Energy consumption (raw)'!K559*Lists!$H$84</f>
        <v>5373.4536788000005</v>
      </c>
      <c r="M609" s="179">
        <f>'Energy consumption (raw)'!L559*Lists!$H$84</f>
        <v>0</v>
      </c>
      <c r="N609" s="179">
        <f>'Energy consumption (raw)'!M559*Lists!$H$84</f>
        <v>0</v>
      </c>
      <c r="O609" s="178">
        <f t="shared" si="75"/>
        <v>5373.4536788000005</v>
      </c>
      <c r="P609">
        <f>'Energy consumption (raw)'!N559*Lists!$H$85</f>
        <v>0</v>
      </c>
      <c r="Q609">
        <f>'Energy consumption (raw)'!O559*Lists!$H$86</f>
        <v>0</v>
      </c>
      <c r="R609">
        <f>'Energy consumption (raw)'!P559*Lists!$H$87</f>
        <v>0</v>
      </c>
      <c r="S609">
        <f>'Energy consumption (raw)'!Q559*Lists!$H$88</f>
        <v>0</v>
      </c>
      <c r="T609">
        <f>'Energy consumption (raw)'!R559*Lists!$H$89</f>
        <v>0</v>
      </c>
      <c r="U609">
        <f>'Energy consumption (raw)'!S559*Lists!$H$90</f>
        <v>0</v>
      </c>
      <c r="V609">
        <f>'Energy consumption (raw)'!T559*Lists!$H$91</f>
        <v>0</v>
      </c>
      <c r="W609">
        <f>'Energy consumption (raw)'!U559*Lists!$H$92</f>
        <v>0</v>
      </c>
      <c r="X609">
        <f>'Energy consumption (raw)'!V559*Lists!$H$93</f>
        <v>0</v>
      </c>
      <c r="Y609">
        <f>'Energy consumption (raw)'!W559*Lists!$H$94</f>
        <v>0</v>
      </c>
      <c r="Z609">
        <f>'Energy consumption (raw)'!X559*Lists!$H$96*1000000</f>
        <v>0</v>
      </c>
      <c r="AA609">
        <f>'Energy consumption (raw)'!Y559*Lists!$H$97</f>
        <v>0</v>
      </c>
      <c r="AB609">
        <f>'Energy consumption (raw)'!Z559*Lists!$H$96</f>
        <v>0</v>
      </c>
      <c r="AC609">
        <f>'Energy consumption (raw)'!AA559*Lists!$H$98</f>
        <v>0</v>
      </c>
      <c r="AD609">
        <f>'Energy consumption (raw)'!AB559*Lists!$H$99</f>
        <v>0</v>
      </c>
      <c r="AE609">
        <f>'Energy consumption (raw)'!AC559*Lists!$H$101</f>
        <v>0</v>
      </c>
      <c r="AF609">
        <f>'Energy consumption (raw)'!AD559*Lists!$H$101</f>
        <v>0</v>
      </c>
      <c r="AG609">
        <f>'Energy consumption (raw)'!AE559*Lists!$H$101</f>
        <v>0</v>
      </c>
      <c r="AH609">
        <f>'Energy consumption (raw)'!AF559*Lists!$H$100</f>
        <v>0</v>
      </c>
      <c r="AI609" s="167">
        <f t="shared" si="76"/>
        <v>5373.4536788000005</v>
      </c>
      <c r="AJ609" s="179">
        <f>'Energy consumption (raw)'!AG559</f>
        <v>5373.4536788000005</v>
      </c>
      <c r="AK609" s="179">
        <f>'Energy consumption (raw)'!AH559</f>
        <v>5362</v>
      </c>
      <c r="AL609">
        <f>IF(ROUND(AI609,-3)=ROUND('Energy consumption (raw)'!AG559,-3),1,0)</f>
        <v>1</v>
      </c>
      <c r="AM609" s="179" t="str">
        <f>'Energy consumption (raw)'!AJ559</f>
        <v>5. Hai Duong</v>
      </c>
      <c r="AN609">
        <f>VLOOKUP(AM609,Lists!$F$9:$G$71,2,FALSE)</f>
        <v>1</v>
      </c>
    </row>
    <row r="610" spans="2:40" x14ac:dyDescent="0.25">
      <c r="B610" s="65" t="str">
        <f t="shared" si="74"/>
        <v>Industry458</v>
      </c>
      <c r="C610" s="179">
        <f>'Energy consumption (raw)'!B560</f>
        <v>458</v>
      </c>
      <c r="D610" s="179">
        <f>'Energy consumption (raw)'!C560</f>
        <v>0</v>
      </c>
      <c r="E610" s="179">
        <f>'Energy consumption (raw)'!D560</f>
        <v>0</v>
      </c>
      <c r="F610" s="179" t="str">
        <f>'Energy consumption (raw)'!E560</f>
        <v>Công nghiệp</v>
      </c>
      <c r="G610" s="179" t="str">
        <f>'Energy consumption (raw)'!F560</f>
        <v>Sản xuất xi măng</v>
      </c>
      <c r="H610" s="179" t="str">
        <f>'Energy consumption (raw)'!G560</f>
        <v>Industry</v>
      </c>
      <c r="I610" s="179" t="str">
        <f>'Energy consumption (raw)'!I560</f>
        <v>23 Manufacture of other non-metallic mineral products</v>
      </c>
      <c r="J610" s="179" t="str">
        <f>INDEX(Sector!$E$6:$E$46,MATCH('Energy consumption (toe)'!I610,Sector!$B$6:$B$46,FALSE))</f>
        <v>Manufacture of other non-metallic mineral products</v>
      </c>
      <c r="K610" s="179">
        <f>IFERROR('Energy consumption (raw)'!J560*Lists!$H$84,)</f>
        <v>2120.1967992</v>
      </c>
      <c r="L610" s="179">
        <f>'Energy consumption (raw)'!K560*Lists!$H$84</f>
        <v>2120.1967992</v>
      </c>
      <c r="M610" s="179">
        <f>'Energy consumption (raw)'!L560*Lists!$H$84</f>
        <v>0</v>
      </c>
      <c r="N610" s="179">
        <f>'Energy consumption (raw)'!M560*Lists!$H$84</f>
        <v>0</v>
      </c>
      <c r="O610" s="178">
        <f t="shared" si="75"/>
        <v>2120.1967992</v>
      </c>
      <c r="P610">
        <f>'Energy consumption (raw)'!N560*Lists!$H$85</f>
        <v>0</v>
      </c>
      <c r="Q610">
        <f>'Energy consumption (raw)'!O560*Lists!$H$86</f>
        <v>0</v>
      </c>
      <c r="R610">
        <f>'Energy consumption (raw)'!P560*Lists!$H$87</f>
        <v>0</v>
      </c>
      <c r="S610">
        <f>'Energy consumption (raw)'!Q560*Lists!$H$88</f>
        <v>0</v>
      </c>
      <c r="T610">
        <f>'Energy consumption (raw)'!R560*Lists!$H$89</f>
        <v>0</v>
      </c>
      <c r="U610">
        <f>'Energy consumption (raw)'!S560*Lists!$H$90</f>
        <v>0</v>
      </c>
      <c r="V610">
        <f>'Energy consumption (raw)'!T560*Lists!$H$91</f>
        <v>0</v>
      </c>
      <c r="W610">
        <f>'Energy consumption (raw)'!U560*Lists!$H$92</f>
        <v>0</v>
      </c>
      <c r="X610">
        <f>'Energy consumption (raw)'!V560*Lists!$H$93</f>
        <v>0</v>
      </c>
      <c r="Y610">
        <f>'Energy consumption (raw)'!W560*Lists!$H$94</f>
        <v>0</v>
      </c>
      <c r="Z610">
        <f>'Energy consumption (raw)'!X560*Lists!$H$96*1000000</f>
        <v>0</v>
      </c>
      <c r="AA610">
        <f>'Energy consumption (raw)'!Y560*Lists!$H$97</f>
        <v>0</v>
      </c>
      <c r="AB610">
        <f>'Energy consumption (raw)'!Z560*Lists!$H$96</f>
        <v>0</v>
      </c>
      <c r="AC610">
        <f>'Energy consumption (raw)'!AA560*Lists!$H$98</f>
        <v>0</v>
      </c>
      <c r="AD610">
        <f>'Energy consumption (raw)'!AB560*Lists!$H$99</f>
        <v>0</v>
      </c>
      <c r="AE610">
        <f>'Energy consumption (raw)'!AC560*Lists!$H$101</f>
        <v>0</v>
      </c>
      <c r="AF610">
        <f>'Energy consumption (raw)'!AD560*Lists!$H$101</f>
        <v>0</v>
      </c>
      <c r="AG610">
        <f>'Energy consumption (raw)'!AE560*Lists!$H$101</f>
        <v>0</v>
      </c>
      <c r="AH610">
        <f>'Energy consumption (raw)'!AF560*Lists!$H$100</f>
        <v>0</v>
      </c>
      <c r="AI610" s="167">
        <f t="shared" si="76"/>
        <v>2120.1967992</v>
      </c>
      <c r="AJ610" s="179">
        <f>'Energy consumption (raw)'!AG560</f>
        <v>2120.1967992</v>
      </c>
      <c r="AK610" s="179">
        <f>'Energy consumption (raw)'!AH560</f>
        <v>2250</v>
      </c>
      <c r="AL610">
        <f>IF(ROUND(AI610,-3)=ROUND('Energy consumption (raw)'!AG560,-3),1,0)</f>
        <v>1</v>
      </c>
      <c r="AM610" s="179" t="str">
        <f>'Energy consumption (raw)'!AJ560</f>
        <v>5. Hai Duong</v>
      </c>
      <c r="AN610">
        <f>VLOOKUP(AM610,Lists!$F$9:$G$71,2,FALSE)</f>
        <v>1</v>
      </c>
    </row>
    <row r="611" spans="2:40" x14ac:dyDescent="0.25">
      <c r="B611" s="65" t="str">
        <f t="shared" si="74"/>
        <v>Industry459</v>
      </c>
      <c r="C611" s="179">
        <f>'Energy consumption (raw)'!B561</f>
        <v>459</v>
      </c>
      <c r="D611" s="179">
        <f>'Energy consumption (raw)'!C561</f>
        <v>0</v>
      </c>
      <c r="E611" s="179">
        <f>'Energy consumption (raw)'!D561</f>
        <v>0</v>
      </c>
      <c r="F611" s="179" t="str">
        <f>'Energy consumption (raw)'!E561</f>
        <v>Công nghiệp</v>
      </c>
      <c r="G611" s="179" t="str">
        <f>'Energy consumption (raw)'!F561</f>
        <v>Sản xuất sợi</v>
      </c>
      <c r="H611" s="179" t="str">
        <f>'Energy consumption (raw)'!G561</f>
        <v>Industry</v>
      </c>
      <c r="I611" s="179" t="str">
        <f>'Energy consumption (raw)'!I561</f>
        <v>13 Manufacture of textiles</v>
      </c>
      <c r="J611" s="179" t="str">
        <f>INDEX(Sector!$E$6:$E$46,MATCH('Energy consumption (toe)'!I611,Sector!$B$6:$B$46,FALSE))</f>
        <v>Manufacture of textiles</v>
      </c>
      <c r="K611" s="179">
        <f>IFERROR('Energy consumption (raw)'!J561*Lists!$H$84,)</f>
        <v>0</v>
      </c>
      <c r="L611" s="179">
        <f>'Energy consumption (raw)'!K561*Lists!$H$84</f>
        <v>3110.0831440000002</v>
      </c>
      <c r="M611" s="179">
        <f>'Energy consumption (raw)'!L561*Lists!$H$84</f>
        <v>0</v>
      </c>
      <c r="N611" s="179">
        <f>'Energy consumption (raw)'!M561*Lists!$H$84</f>
        <v>0</v>
      </c>
      <c r="O611" s="178">
        <f t="shared" si="75"/>
        <v>3110.0831440000002</v>
      </c>
      <c r="P611">
        <f>'Energy consumption (raw)'!N561*Lists!$H$85</f>
        <v>0</v>
      </c>
      <c r="Q611">
        <f>'Energy consumption (raw)'!O561*Lists!$H$86</f>
        <v>0</v>
      </c>
      <c r="R611">
        <f>'Energy consumption (raw)'!P561*Lists!$H$87</f>
        <v>0</v>
      </c>
      <c r="S611">
        <f>'Energy consumption (raw)'!Q561*Lists!$H$88</f>
        <v>0</v>
      </c>
      <c r="T611">
        <f>'Energy consumption (raw)'!R561*Lists!$H$89</f>
        <v>0</v>
      </c>
      <c r="U611">
        <f>'Energy consumption (raw)'!S561*Lists!$H$90</f>
        <v>0</v>
      </c>
      <c r="V611">
        <f>'Energy consumption (raw)'!T561*Lists!$H$91</f>
        <v>0</v>
      </c>
      <c r="W611">
        <f>'Energy consumption (raw)'!U561*Lists!$H$92</f>
        <v>0</v>
      </c>
      <c r="X611">
        <f>'Energy consumption (raw)'!V561*Lists!$H$93</f>
        <v>0</v>
      </c>
      <c r="Y611">
        <f>'Energy consumption (raw)'!W561*Lists!$H$94</f>
        <v>0</v>
      </c>
      <c r="Z611">
        <f>'Energy consumption (raw)'!X561*Lists!$H$96*1000000</f>
        <v>0</v>
      </c>
      <c r="AA611">
        <f>'Energy consumption (raw)'!Y561*Lists!$H$97</f>
        <v>0</v>
      </c>
      <c r="AB611">
        <f>'Energy consumption (raw)'!Z561*Lists!$H$96</f>
        <v>0</v>
      </c>
      <c r="AC611">
        <f>'Energy consumption (raw)'!AA561*Lists!$H$98</f>
        <v>0</v>
      </c>
      <c r="AD611">
        <f>'Energy consumption (raw)'!AB561*Lists!$H$99</f>
        <v>0</v>
      </c>
      <c r="AE611">
        <f>'Energy consumption (raw)'!AC561*Lists!$H$101</f>
        <v>0</v>
      </c>
      <c r="AF611">
        <f>'Energy consumption (raw)'!AD561*Lists!$H$101</f>
        <v>0</v>
      </c>
      <c r="AG611">
        <f>'Energy consumption (raw)'!AE561*Lists!$H$101</f>
        <v>0</v>
      </c>
      <c r="AH611">
        <f>'Energy consumption (raw)'!AF561*Lists!$H$100</f>
        <v>0</v>
      </c>
      <c r="AI611" s="167">
        <f t="shared" si="76"/>
        <v>3110.0831440000002</v>
      </c>
      <c r="AJ611" s="179">
        <f>'Energy consumption (raw)'!AG561</f>
        <v>3110.0831440000002</v>
      </c>
      <c r="AK611" s="179">
        <f>'Energy consumption (raw)'!AH561</f>
        <v>1246</v>
      </c>
      <c r="AL611">
        <f>IF(ROUND(AI611,-3)=ROUND('Energy consumption (raw)'!AG561,-3),1,0)</f>
        <v>1</v>
      </c>
      <c r="AM611" s="179" t="str">
        <f>'Energy consumption (raw)'!AJ561</f>
        <v>5. Hai Duong</v>
      </c>
      <c r="AN611">
        <f>VLOOKUP(AM611,Lists!$F$9:$G$71,2,FALSE)</f>
        <v>1</v>
      </c>
    </row>
    <row r="612" spans="2:40" x14ac:dyDescent="0.25">
      <c r="B612" s="65" t="str">
        <f t="shared" si="74"/>
        <v>Industry460</v>
      </c>
      <c r="C612" s="179">
        <f>'Energy consumption (raw)'!B562</f>
        <v>460</v>
      </c>
      <c r="D612" s="179">
        <f>'Energy consumption (raw)'!C562</f>
        <v>0</v>
      </c>
      <c r="E612" s="179">
        <f>'Energy consumption (raw)'!D562</f>
        <v>0</v>
      </c>
      <c r="F612" s="179" t="str">
        <f>'Energy consumption (raw)'!E562</f>
        <v>Công nghiệp</v>
      </c>
      <c r="G612" s="179" t="str">
        <f>'Energy consumption (raw)'!F562</f>
        <v>Sản xuất sản phẩm từ plastic</v>
      </c>
      <c r="H612" s="179" t="str">
        <f>'Energy consumption (raw)'!G562</f>
        <v>Industry</v>
      </c>
      <c r="I612" s="179" t="str">
        <f>'Energy consumption (raw)'!I562</f>
        <v>22 Manufacture of rubber and plastics products</v>
      </c>
      <c r="J612" s="179" t="str">
        <f>INDEX(Sector!$E$6:$E$46,MATCH('Energy consumption (toe)'!I612,Sector!$B$6:$B$46,FALSE))</f>
        <v>Manufacture of rubber and plastics products</v>
      </c>
      <c r="K612" s="179">
        <f>IFERROR('Energy consumption (raw)'!J562*Lists!$H$84,)</f>
        <v>0</v>
      </c>
      <c r="L612" s="179">
        <f>'Energy consumption (raw)'!K562*Lists!$H$84</f>
        <v>2028.3666972000001</v>
      </c>
      <c r="M612" s="179">
        <f>'Energy consumption (raw)'!L562*Lists!$H$84</f>
        <v>0</v>
      </c>
      <c r="N612" s="179">
        <f>'Energy consumption (raw)'!M562*Lists!$H$84</f>
        <v>0</v>
      </c>
      <c r="O612" s="178">
        <f t="shared" si="75"/>
        <v>2028.3666972000001</v>
      </c>
      <c r="P612">
        <f>'Energy consumption (raw)'!N562*Lists!$H$85</f>
        <v>0</v>
      </c>
      <c r="Q612">
        <f>'Energy consumption (raw)'!O562*Lists!$H$86</f>
        <v>0</v>
      </c>
      <c r="R612">
        <f>'Energy consumption (raw)'!P562*Lists!$H$87</f>
        <v>0</v>
      </c>
      <c r="S612">
        <f>'Energy consumption (raw)'!Q562*Lists!$H$88</f>
        <v>0</v>
      </c>
      <c r="T612">
        <f>'Energy consumption (raw)'!R562*Lists!$H$89</f>
        <v>0</v>
      </c>
      <c r="U612">
        <f>'Energy consumption (raw)'!S562*Lists!$H$90</f>
        <v>0</v>
      </c>
      <c r="V612">
        <f>'Energy consumption (raw)'!T562*Lists!$H$91</f>
        <v>0</v>
      </c>
      <c r="W612">
        <f>'Energy consumption (raw)'!U562*Lists!$H$92</f>
        <v>0</v>
      </c>
      <c r="X612">
        <f>'Energy consumption (raw)'!V562*Lists!$H$93</f>
        <v>0</v>
      </c>
      <c r="Y612">
        <f>'Energy consumption (raw)'!W562*Lists!$H$94</f>
        <v>0</v>
      </c>
      <c r="Z612">
        <f>'Energy consumption (raw)'!X562*Lists!$H$96*1000000</f>
        <v>0</v>
      </c>
      <c r="AA612">
        <f>'Energy consumption (raw)'!Y562*Lists!$H$97</f>
        <v>0</v>
      </c>
      <c r="AB612">
        <f>'Energy consumption (raw)'!Z562*Lists!$H$96</f>
        <v>0</v>
      </c>
      <c r="AC612">
        <f>'Energy consumption (raw)'!AA562*Lists!$H$98</f>
        <v>0</v>
      </c>
      <c r="AD612">
        <f>'Energy consumption (raw)'!AB562*Lists!$H$99</f>
        <v>0</v>
      </c>
      <c r="AE612">
        <f>'Energy consumption (raw)'!AC562*Lists!$H$101</f>
        <v>0</v>
      </c>
      <c r="AF612">
        <f>'Energy consumption (raw)'!AD562*Lists!$H$101</f>
        <v>0</v>
      </c>
      <c r="AG612">
        <f>'Energy consumption (raw)'!AE562*Lists!$H$101</f>
        <v>0</v>
      </c>
      <c r="AH612">
        <f>'Energy consumption (raw)'!AF562*Lists!$H$100</f>
        <v>0</v>
      </c>
      <c r="AI612" s="167">
        <f t="shared" si="76"/>
        <v>2028.3666972000001</v>
      </c>
      <c r="AJ612" s="179">
        <f>'Energy consumption (raw)'!AG562</f>
        <v>2028.3666972000001</v>
      </c>
      <c r="AK612" s="179">
        <f>'Energy consumption (raw)'!AH562</f>
        <v>0</v>
      </c>
      <c r="AL612">
        <f>IF(ROUND(AI612,-3)=ROUND('Energy consumption (raw)'!AG562,-3),1,0)</f>
        <v>1</v>
      </c>
      <c r="AM612" s="179" t="str">
        <f>'Energy consumption (raw)'!AJ562</f>
        <v>5. Hai Duong</v>
      </c>
      <c r="AN612">
        <f>VLOOKUP(AM612,Lists!$F$9:$G$71,2,FALSE)</f>
        <v>1</v>
      </c>
    </row>
    <row r="613" spans="2:40" x14ac:dyDescent="0.25">
      <c r="B613" s="65" t="str">
        <f t="shared" si="74"/>
        <v>Industry461</v>
      </c>
      <c r="C613" s="179">
        <f>'Energy consumption (raw)'!B563</f>
        <v>461</v>
      </c>
      <c r="D613" s="179">
        <f>'Energy consumption (raw)'!C563</f>
        <v>0</v>
      </c>
      <c r="E613" s="179">
        <f>'Energy consumption (raw)'!D563</f>
        <v>0</v>
      </c>
      <c r="F613" s="179" t="str">
        <f>'Energy consumption (raw)'!E563</f>
        <v>Công nghiệp</v>
      </c>
      <c r="G613" s="179" t="str">
        <f>'Energy consumption (raw)'!F563</f>
        <v>Sản xuất đồ chơi, trò chơi</v>
      </c>
      <c r="H613" s="179" t="str">
        <f>'Energy consumption (raw)'!G563</f>
        <v>Industry</v>
      </c>
      <c r="I613" s="179" t="str">
        <f>'Energy consumption (raw)'!I563</f>
        <v>32 Other manufacturing</v>
      </c>
      <c r="J613" s="179" t="str">
        <f>INDEX(Sector!$E$6:$E$46,MATCH('Energy consumption (toe)'!I613,Sector!$B$6:$B$46,FALSE))</f>
        <v>Other manufacturing</v>
      </c>
      <c r="K613" s="179">
        <f>IFERROR('Energy consumption (raw)'!J563*Lists!$H$84,)</f>
        <v>0</v>
      </c>
      <c r="L613" s="179">
        <f>'Energy consumption (raw)'!K563*Lists!$H$84</f>
        <v>2300.3778468</v>
      </c>
      <c r="M613" s="179">
        <f>'Energy consumption (raw)'!L563*Lists!$H$84</f>
        <v>0</v>
      </c>
      <c r="N613" s="179">
        <f>'Energy consumption (raw)'!M563*Lists!$H$84</f>
        <v>0</v>
      </c>
      <c r="O613" s="178">
        <f t="shared" si="75"/>
        <v>2300.3778468</v>
      </c>
      <c r="P613">
        <f>'Energy consumption (raw)'!N563*Lists!$H$85</f>
        <v>0</v>
      </c>
      <c r="Q613">
        <f>'Energy consumption (raw)'!O563*Lists!$H$86</f>
        <v>0</v>
      </c>
      <c r="R613">
        <f>'Energy consumption (raw)'!P563*Lists!$H$87</f>
        <v>0</v>
      </c>
      <c r="S613">
        <f>'Energy consumption (raw)'!Q563*Lists!$H$88</f>
        <v>0</v>
      </c>
      <c r="T613">
        <f>'Energy consumption (raw)'!R563*Lists!$H$89</f>
        <v>0</v>
      </c>
      <c r="U613">
        <f>'Energy consumption (raw)'!S563*Lists!$H$90</f>
        <v>0</v>
      </c>
      <c r="V613">
        <f>'Energy consumption (raw)'!T563*Lists!$H$91</f>
        <v>0</v>
      </c>
      <c r="W613">
        <f>'Energy consumption (raw)'!U563*Lists!$H$92</f>
        <v>0</v>
      </c>
      <c r="X613">
        <f>'Energy consumption (raw)'!V563*Lists!$H$93</f>
        <v>0</v>
      </c>
      <c r="Y613">
        <f>'Energy consumption (raw)'!W563*Lists!$H$94</f>
        <v>0</v>
      </c>
      <c r="Z613">
        <f>'Energy consumption (raw)'!X563*Lists!$H$96*1000000</f>
        <v>0</v>
      </c>
      <c r="AA613">
        <f>'Energy consumption (raw)'!Y563*Lists!$H$97</f>
        <v>0</v>
      </c>
      <c r="AB613">
        <f>'Energy consumption (raw)'!Z563*Lists!$H$96</f>
        <v>0</v>
      </c>
      <c r="AC613">
        <f>'Energy consumption (raw)'!AA563*Lists!$H$98</f>
        <v>0</v>
      </c>
      <c r="AD613">
        <f>'Energy consumption (raw)'!AB563*Lists!$H$99</f>
        <v>0</v>
      </c>
      <c r="AE613">
        <f>'Energy consumption (raw)'!AC563*Lists!$H$101</f>
        <v>0</v>
      </c>
      <c r="AF613">
        <f>'Energy consumption (raw)'!AD563*Lists!$H$101</f>
        <v>0</v>
      </c>
      <c r="AG613">
        <f>'Energy consumption (raw)'!AE563*Lists!$H$101</f>
        <v>0</v>
      </c>
      <c r="AH613">
        <f>'Energy consumption (raw)'!AF563*Lists!$H$100</f>
        <v>0</v>
      </c>
      <c r="AI613" s="167">
        <f t="shared" si="76"/>
        <v>2300.3778468</v>
      </c>
      <c r="AJ613" s="179">
        <f>'Energy consumption (raw)'!AG563</f>
        <v>2300.3778468</v>
      </c>
      <c r="AK613" s="179">
        <f>'Energy consumption (raw)'!AH563</f>
        <v>2102</v>
      </c>
      <c r="AL613">
        <f>IF(ROUND(AI613,-3)=ROUND('Energy consumption (raw)'!AG563,-3),1,0)</f>
        <v>1</v>
      </c>
      <c r="AM613" s="179" t="str">
        <f>'Energy consumption (raw)'!AJ563</f>
        <v>5. Hai Duong</v>
      </c>
      <c r="AN613">
        <f>VLOOKUP(AM613,Lists!$F$9:$G$71,2,FALSE)</f>
        <v>1</v>
      </c>
    </row>
    <row r="614" spans="2:40" x14ac:dyDescent="0.25">
      <c r="B614" s="65" t="str">
        <f t="shared" si="74"/>
        <v>Industry462</v>
      </c>
      <c r="C614" s="179">
        <f>'Energy consumption (raw)'!B564</f>
        <v>462</v>
      </c>
      <c r="D614" s="179">
        <f>'Energy consumption (raw)'!C564</f>
        <v>0</v>
      </c>
      <c r="E614" s="179">
        <f>'Energy consumption (raw)'!D564</f>
        <v>0</v>
      </c>
      <c r="F614" s="179" t="str">
        <f>'Energy consumption (raw)'!E564</f>
        <v>Công nghiệp</v>
      </c>
      <c r="G614" s="179" t="str">
        <f>'Energy consumption (raw)'!F564</f>
        <v>Sản xuất sắt, thép gang</v>
      </c>
      <c r="H614" s="179" t="str">
        <f>'Energy consumption (raw)'!G564</f>
        <v>Industry</v>
      </c>
      <c r="I614" s="179" t="str">
        <f>'Energy consumption (raw)'!I564</f>
        <v>24 Manufacture of basic metals</v>
      </c>
      <c r="J614" s="179" t="str">
        <f>INDEX(Sector!$E$6:$E$46,MATCH('Energy consumption (toe)'!I614,Sector!$B$6:$B$46,FALSE))</f>
        <v>Manufacture of basic metals</v>
      </c>
      <c r="K614" s="179">
        <f>IFERROR('Energy consumption (raw)'!J564*Lists!$H$84,)</f>
        <v>0</v>
      </c>
      <c r="L614" s="179">
        <f>'Energy consumption (raw)'!K564*Lists!$H$84</f>
        <v>3892.1187480000003</v>
      </c>
      <c r="M614" s="179">
        <f>'Energy consumption (raw)'!L564*Lists!$H$84</f>
        <v>0</v>
      </c>
      <c r="N614" s="179">
        <f>'Energy consumption (raw)'!M564*Lists!$H$84</f>
        <v>0</v>
      </c>
      <c r="O614" s="178">
        <f t="shared" si="75"/>
        <v>3892.1187480000003</v>
      </c>
      <c r="P614">
        <f>'Energy consumption (raw)'!N564*Lists!$H$85</f>
        <v>0</v>
      </c>
      <c r="Q614">
        <f>'Energy consumption (raw)'!O564*Lists!$H$86</f>
        <v>0</v>
      </c>
      <c r="R614">
        <f>'Energy consumption (raw)'!P564*Lists!$H$87</f>
        <v>0</v>
      </c>
      <c r="S614">
        <f>'Energy consumption (raw)'!Q564*Lists!$H$88</f>
        <v>0</v>
      </c>
      <c r="T614">
        <f>'Energy consumption (raw)'!R564*Lists!$H$89</f>
        <v>0</v>
      </c>
      <c r="U614">
        <f>'Energy consumption (raw)'!S564*Lists!$H$90</f>
        <v>0</v>
      </c>
      <c r="V614">
        <f>'Energy consumption (raw)'!T564*Lists!$H$91</f>
        <v>0</v>
      </c>
      <c r="W614">
        <f>'Energy consumption (raw)'!U564*Lists!$H$92</f>
        <v>0</v>
      </c>
      <c r="X614">
        <f>'Energy consumption (raw)'!V564*Lists!$H$93</f>
        <v>0</v>
      </c>
      <c r="Y614">
        <f>'Energy consumption (raw)'!W564*Lists!$H$94</f>
        <v>0</v>
      </c>
      <c r="Z614">
        <f>'Energy consumption (raw)'!X564*Lists!$H$96*1000000</f>
        <v>0</v>
      </c>
      <c r="AA614">
        <f>'Energy consumption (raw)'!Y564*Lists!$H$97</f>
        <v>0</v>
      </c>
      <c r="AB614">
        <f>'Energy consumption (raw)'!Z564*Lists!$H$96</f>
        <v>0</v>
      </c>
      <c r="AC614">
        <f>'Energy consumption (raw)'!AA564*Lists!$H$98</f>
        <v>0</v>
      </c>
      <c r="AD614">
        <f>'Energy consumption (raw)'!AB564*Lists!$H$99</f>
        <v>0</v>
      </c>
      <c r="AE614">
        <f>'Energy consumption (raw)'!AC564*Lists!$H$101</f>
        <v>0</v>
      </c>
      <c r="AF614">
        <f>'Energy consumption (raw)'!AD564*Lists!$H$101</f>
        <v>0</v>
      </c>
      <c r="AG614">
        <f>'Energy consumption (raw)'!AE564*Lists!$H$101</f>
        <v>0</v>
      </c>
      <c r="AH614">
        <f>'Energy consumption (raw)'!AF564*Lists!$H$100</f>
        <v>0</v>
      </c>
      <c r="AI614" s="167">
        <f t="shared" si="76"/>
        <v>3892.1187480000003</v>
      </c>
      <c r="AJ614" s="179">
        <f>'Energy consumption (raw)'!AG564</f>
        <v>3892.1187480000003</v>
      </c>
      <c r="AK614" s="179">
        <f>'Energy consumption (raw)'!AH564</f>
        <v>3648</v>
      </c>
      <c r="AL614">
        <f>IF(ROUND(AI614,-3)=ROUND('Energy consumption (raw)'!AG564,-3),1,0)</f>
        <v>1</v>
      </c>
      <c r="AM614" s="179" t="str">
        <f>'Energy consumption (raw)'!AJ564</f>
        <v>5. Hai Duong</v>
      </c>
      <c r="AN614">
        <f>VLOOKUP(AM614,Lists!$F$9:$G$71,2,FALSE)</f>
        <v>1</v>
      </c>
    </row>
    <row r="615" spans="2:40" x14ac:dyDescent="0.25">
      <c r="B615" s="65" t="str">
        <f t="shared" si="74"/>
        <v>Industry463</v>
      </c>
      <c r="C615" s="179">
        <f>'Energy consumption (raw)'!B565</f>
        <v>463</v>
      </c>
      <c r="D615" s="179">
        <f>'Energy consumption (raw)'!C565</f>
        <v>0</v>
      </c>
      <c r="E615" s="179">
        <f>'Energy consumption (raw)'!D565</f>
        <v>0</v>
      </c>
      <c r="F615" s="179" t="str">
        <f>'Energy consumption (raw)'!E565</f>
        <v>Công nghiệp</v>
      </c>
      <c r="G615" s="179" t="str">
        <f>'Energy consumption (raw)'!F565</f>
        <v>Sản xuất và kinh doanh (mua bán) các sản phẩm nhựa, bao bì nhựa</v>
      </c>
      <c r="H615" s="179" t="str">
        <f>'Energy consumption (raw)'!G565</f>
        <v>Industry</v>
      </c>
      <c r="I615" s="179" t="str">
        <f>'Energy consumption (raw)'!I565</f>
        <v>22 Manufacture of rubber and plastics products</v>
      </c>
      <c r="J615" s="179" t="str">
        <f>INDEX(Sector!$E$6:$E$46,MATCH('Energy consumption (toe)'!I615,Sector!$B$6:$B$46,FALSE))</f>
        <v>Manufacture of rubber and plastics products</v>
      </c>
      <c r="K615" s="179">
        <f>IFERROR('Energy consumption (raw)'!J565*Lists!$H$84,)</f>
        <v>0</v>
      </c>
      <c r="L615" s="179">
        <f>'Energy consumption (raw)'!K565*Lists!$H$84</f>
        <v>1060.232332</v>
      </c>
      <c r="M615" s="179">
        <f>'Energy consumption (raw)'!L565*Lists!$H$84</f>
        <v>0</v>
      </c>
      <c r="N615" s="179">
        <f>'Energy consumption (raw)'!M565*Lists!$H$84</f>
        <v>0</v>
      </c>
      <c r="O615" s="178">
        <f t="shared" si="75"/>
        <v>1060.232332</v>
      </c>
      <c r="P615">
        <f>'Energy consumption (raw)'!N565*Lists!$H$85</f>
        <v>0</v>
      </c>
      <c r="Q615">
        <f>'Energy consumption (raw)'!O565*Lists!$H$86</f>
        <v>0</v>
      </c>
      <c r="R615">
        <f>'Energy consumption (raw)'!P565*Lists!$H$87</f>
        <v>0</v>
      </c>
      <c r="S615">
        <f>'Energy consumption (raw)'!Q565*Lists!$H$88</f>
        <v>0</v>
      </c>
      <c r="T615">
        <f>'Energy consumption (raw)'!R565*Lists!$H$89</f>
        <v>0</v>
      </c>
      <c r="U615">
        <f>'Energy consumption (raw)'!S565*Lists!$H$90</f>
        <v>0</v>
      </c>
      <c r="V615">
        <f>'Energy consumption (raw)'!T565*Lists!$H$91</f>
        <v>0</v>
      </c>
      <c r="W615">
        <f>'Energy consumption (raw)'!U565*Lists!$H$92</f>
        <v>0</v>
      </c>
      <c r="X615">
        <f>'Energy consumption (raw)'!V565*Lists!$H$93</f>
        <v>0</v>
      </c>
      <c r="Y615">
        <f>'Energy consumption (raw)'!W565*Lists!$H$94</f>
        <v>0</v>
      </c>
      <c r="Z615">
        <f>'Energy consumption (raw)'!X565*Lists!$H$96*1000000</f>
        <v>0</v>
      </c>
      <c r="AA615">
        <f>'Energy consumption (raw)'!Y565*Lists!$H$97</f>
        <v>0</v>
      </c>
      <c r="AB615">
        <f>'Energy consumption (raw)'!Z565*Lists!$H$96</f>
        <v>0</v>
      </c>
      <c r="AC615">
        <f>'Energy consumption (raw)'!AA565*Lists!$H$98</f>
        <v>0</v>
      </c>
      <c r="AD615">
        <f>'Energy consumption (raw)'!AB565*Lists!$H$99</f>
        <v>0</v>
      </c>
      <c r="AE615">
        <f>'Energy consumption (raw)'!AC565*Lists!$H$101</f>
        <v>0</v>
      </c>
      <c r="AF615">
        <f>'Energy consumption (raw)'!AD565*Lists!$H$101</f>
        <v>0</v>
      </c>
      <c r="AG615">
        <f>'Energy consumption (raw)'!AE565*Lists!$H$101</f>
        <v>0</v>
      </c>
      <c r="AH615">
        <f>'Energy consumption (raw)'!AF565*Lists!$H$100</f>
        <v>0</v>
      </c>
      <c r="AI615" s="167">
        <f t="shared" si="76"/>
        <v>1060.232332</v>
      </c>
      <c r="AJ615" s="179">
        <f>'Energy consumption (raw)'!AG565</f>
        <v>1060.232332</v>
      </c>
      <c r="AK615" s="179">
        <f>'Energy consumption (raw)'!AH565</f>
        <v>0</v>
      </c>
      <c r="AL615">
        <f>IF(ROUND(AI615,-3)=ROUND('Energy consumption (raw)'!AG565,-3),1,0)</f>
        <v>1</v>
      </c>
      <c r="AM615" s="179" t="str">
        <f>'Energy consumption (raw)'!AJ565</f>
        <v>5. Hai Duong</v>
      </c>
      <c r="AN615">
        <f>VLOOKUP(AM615,Lists!$F$9:$G$71,2,FALSE)</f>
        <v>1</v>
      </c>
    </row>
    <row r="616" spans="2:40" x14ac:dyDescent="0.25">
      <c r="B616" s="65" t="str">
        <f t="shared" si="74"/>
        <v>Industry464</v>
      </c>
      <c r="C616" s="179">
        <f>'Energy consumption (raw)'!B566</f>
        <v>464</v>
      </c>
      <c r="D616" s="179">
        <f>'Energy consumption (raw)'!C566</f>
        <v>0</v>
      </c>
      <c r="E616" s="179">
        <f>'Energy consumption (raw)'!D566</f>
        <v>0</v>
      </c>
      <c r="F616" s="179" t="str">
        <f>'Energy consumption (raw)'!E566</f>
        <v>Công nghiệp</v>
      </c>
      <c r="G616" s="179" t="str">
        <f>'Energy consumption (raw)'!F566</f>
        <v>Sản xuất sợi</v>
      </c>
      <c r="H616" s="179" t="str">
        <f>'Energy consumption (raw)'!G566</f>
        <v>Industry</v>
      </c>
      <c r="I616" s="179" t="str">
        <f>'Energy consumption (raw)'!I566</f>
        <v>13 Manufacture of textiles</v>
      </c>
      <c r="J616" s="179" t="str">
        <f>INDEX(Sector!$E$6:$E$46,MATCH('Energy consumption (toe)'!I616,Sector!$B$6:$B$46,FALSE))</f>
        <v>Manufacture of textiles</v>
      </c>
      <c r="K616" s="179">
        <f>IFERROR('Energy consumption (raw)'!J566*Lists!$H$84,)</f>
        <v>0</v>
      </c>
      <c r="L616" s="179">
        <f>'Energy consumption (raw)'!K566*Lists!$H$84</f>
        <v>2153.4137317</v>
      </c>
      <c r="M616" s="179">
        <f>'Energy consumption (raw)'!L566*Lists!$H$84</f>
        <v>0</v>
      </c>
      <c r="N616" s="179">
        <f>'Energy consumption (raw)'!M566*Lists!$H$84</f>
        <v>0</v>
      </c>
      <c r="O616" s="178">
        <f t="shared" si="75"/>
        <v>2153.4137317</v>
      </c>
      <c r="P616">
        <f>'Energy consumption (raw)'!N566*Lists!$H$85</f>
        <v>0</v>
      </c>
      <c r="Q616">
        <f>'Energy consumption (raw)'!O566*Lists!$H$86</f>
        <v>0</v>
      </c>
      <c r="R616">
        <f>'Energy consumption (raw)'!P566*Lists!$H$87</f>
        <v>0</v>
      </c>
      <c r="S616">
        <f>'Energy consumption (raw)'!Q566*Lists!$H$88</f>
        <v>0</v>
      </c>
      <c r="T616">
        <f>'Energy consumption (raw)'!R566*Lists!$H$89</f>
        <v>0</v>
      </c>
      <c r="U616">
        <f>'Energy consumption (raw)'!S566*Lists!$H$90</f>
        <v>0</v>
      </c>
      <c r="V616">
        <f>'Energy consumption (raw)'!T566*Lists!$H$91</f>
        <v>0</v>
      </c>
      <c r="W616">
        <f>'Energy consumption (raw)'!U566*Lists!$H$92</f>
        <v>0</v>
      </c>
      <c r="X616">
        <f>'Energy consumption (raw)'!V566*Lists!$H$93</f>
        <v>0</v>
      </c>
      <c r="Y616">
        <f>'Energy consumption (raw)'!W566*Lists!$H$94</f>
        <v>0</v>
      </c>
      <c r="Z616">
        <f>'Energy consumption (raw)'!X566*Lists!$H$96*1000000</f>
        <v>0</v>
      </c>
      <c r="AA616">
        <f>'Energy consumption (raw)'!Y566*Lists!$H$97</f>
        <v>0</v>
      </c>
      <c r="AB616">
        <f>'Energy consumption (raw)'!Z566*Lists!$H$96</f>
        <v>0</v>
      </c>
      <c r="AC616">
        <f>'Energy consumption (raw)'!AA566*Lists!$H$98</f>
        <v>0</v>
      </c>
      <c r="AD616">
        <f>'Energy consumption (raw)'!AB566*Lists!$H$99</f>
        <v>0</v>
      </c>
      <c r="AE616">
        <f>'Energy consumption (raw)'!AC566*Lists!$H$101</f>
        <v>0</v>
      </c>
      <c r="AF616">
        <f>'Energy consumption (raw)'!AD566*Lists!$H$101</f>
        <v>0</v>
      </c>
      <c r="AG616">
        <f>'Energy consumption (raw)'!AE566*Lists!$H$101</f>
        <v>0</v>
      </c>
      <c r="AH616">
        <f>'Energy consumption (raw)'!AF566*Lists!$H$100</f>
        <v>0</v>
      </c>
      <c r="AI616" s="167">
        <f t="shared" si="76"/>
        <v>2153.4137317</v>
      </c>
      <c r="AJ616" s="179">
        <f>'Energy consumption (raw)'!AG566</f>
        <v>2153.4137317</v>
      </c>
      <c r="AK616" s="179">
        <f>'Energy consumption (raw)'!AH566</f>
        <v>0</v>
      </c>
      <c r="AL616">
        <f>IF(ROUND(AI616,-3)=ROUND('Energy consumption (raw)'!AG566,-3),1,0)</f>
        <v>1</v>
      </c>
      <c r="AM616" s="179" t="str">
        <f>'Energy consumption (raw)'!AJ566</f>
        <v>5. Hai Duong</v>
      </c>
      <c r="AN616">
        <f>VLOOKUP(AM616,Lists!$F$9:$G$71,2,FALSE)</f>
        <v>1</v>
      </c>
    </row>
    <row r="617" spans="2:40" x14ac:dyDescent="0.25">
      <c r="B617" s="65" t="str">
        <f t="shared" si="74"/>
        <v>Industry465</v>
      </c>
      <c r="C617" s="179">
        <f>'Energy consumption (raw)'!B567</f>
        <v>465</v>
      </c>
      <c r="D617" s="179">
        <f>'Energy consumption (raw)'!C567</f>
        <v>0</v>
      </c>
      <c r="E617" s="179">
        <f>'Energy consumption (raw)'!D567</f>
        <v>0</v>
      </c>
      <c r="F617" s="179" t="str">
        <f>'Energy consumption (raw)'!E567</f>
        <v>Công nghiệp</v>
      </c>
      <c r="G617" s="179" t="str">
        <f>'Energy consumption (raw)'!F567</f>
        <v>Sản xuất thức ăn chăn nuôi</v>
      </c>
      <c r="H617" s="179" t="str">
        <f>'Energy consumption (raw)'!G567</f>
        <v>Industry</v>
      </c>
      <c r="I617" s="179" t="str">
        <f>'Energy consumption (raw)'!I567</f>
        <v>10 Manufacture of food products</v>
      </c>
      <c r="J617" s="179" t="str">
        <f>INDEX(Sector!$E$6:$E$46,MATCH('Energy consumption (toe)'!I617,Sector!$B$6:$B$46,FALSE))</f>
        <v>Manufacture of food products</v>
      </c>
      <c r="K617" s="179">
        <f>IFERROR('Energy consumption (raw)'!J567*Lists!$H$84,)</f>
        <v>0</v>
      </c>
      <c r="L617" s="179">
        <f>'Energy consumption (raw)'!K567*Lists!$H$84</f>
        <v>1474.0930146000001</v>
      </c>
      <c r="M617" s="179">
        <f>'Energy consumption (raw)'!L567*Lists!$H$84</f>
        <v>0</v>
      </c>
      <c r="N617" s="179">
        <f>'Energy consumption (raw)'!M567*Lists!$H$84</f>
        <v>0</v>
      </c>
      <c r="O617" s="178">
        <f t="shared" si="75"/>
        <v>1474.0930146000001</v>
      </c>
      <c r="P617">
        <f>'Energy consumption (raw)'!N567*Lists!$H$85</f>
        <v>0</v>
      </c>
      <c r="Q617">
        <f>'Energy consumption (raw)'!O567*Lists!$H$86</f>
        <v>0</v>
      </c>
      <c r="R617">
        <f>'Energy consumption (raw)'!P567*Lists!$H$87</f>
        <v>0</v>
      </c>
      <c r="S617">
        <f>'Energy consumption (raw)'!Q567*Lists!$H$88</f>
        <v>0</v>
      </c>
      <c r="T617">
        <f>'Energy consumption (raw)'!R567*Lists!$H$89</f>
        <v>0</v>
      </c>
      <c r="U617">
        <f>'Energy consumption (raw)'!S567*Lists!$H$90</f>
        <v>0</v>
      </c>
      <c r="V617">
        <f>'Energy consumption (raw)'!T567*Lists!$H$91</f>
        <v>0</v>
      </c>
      <c r="W617">
        <f>'Energy consumption (raw)'!U567*Lists!$H$92</f>
        <v>0</v>
      </c>
      <c r="X617">
        <f>'Energy consumption (raw)'!V567*Lists!$H$93</f>
        <v>0</v>
      </c>
      <c r="Y617">
        <f>'Energy consumption (raw)'!W567*Lists!$H$94</f>
        <v>0</v>
      </c>
      <c r="Z617">
        <f>'Energy consumption (raw)'!X567*Lists!$H$96*1000000</f>
        <v>0</v>
      </c>
      <c r="AA617">
        <f>'Energy consumption (raw)'!Y567*Lists!$H$97</f>
        <v>0</v>
      </c>
      <c r="AB617">
        <f>'Energy consumption (raw)'!Z567*Lists!$H$96</f>
        <v>0</v>
      </c>
      <c r="AC617">
        <f>'Energy consumption (raw)'!AA567*Lists!$H$98</f>
        <v>0</v>
      </c>
      <c r="AD617">
        <f>'Energy consumption (raw)'!AB567*Lists!$H$99</f>
        <v>0</v>
      </c>
      <c r="AE617">
        <f>'Energy consumption (raw)'!AC567*Lists!$H$101</f>
        <v>0</v>
      </c>
      <c r="AF617">
        <f>'Energy consumption (raw)'!AD567*Lists!$H$101</f>
        <v>0</v>
      </c>
      <c r="AG617">
        <f>'Energy consumption (raw)'!AE567*Lists!$H$101</f>
        <v>0</v>
      </c>
      <c r="AH617">
        <f>'Energy consumption (raw)'!AF567*Lists!$H$100</f>
        <v>0</v>
      </c>
      <c r="AI617" s="167">
        <f t="shared" si="76"/>
        <v>1474.0930146000001</v>
      </c>
      <c r="AJ617" s="179">
        <f>'Energy consumption (raw)'!AG567</f>
        <v>1474.0930146000001</v>
      </c>
      <c r="AK617" s="179">
        <f>'Energy consumption (raw)'!AH567</f>
        <v>0</v>
      </c>
      <c r="AL617">
        <f>IF(ROUND(AI617,-3)=ROUND('Energy consumption (raw)'!AG567,-3),1,0)</f>
        <v>1</v>
      </c>
      <c r="AM617" s="179" t="str">
        <f>'Energy consumption (raw)'!AJ567</f>
        <v>5. Hai Duong</v>
      </c>
      <c r="AN617">
        <f>VLOOKUP(AM617,Lists!$F$9:$G$71,2,FALSE)</f>
        <v>1</v>
      </c>
    </row>
    <row r="618" spans="2:40" x14ac:dyDescent="0.25">
      <c r="B618" s="65" t="str">
        <f t="shared" si="74"/>
        <v>Industry466</v>
      </c>
      <c r="C618" s="179">
        <f>'Energy consumption (raw)'!B568</f>
        <v>466</v>
      </c>
      <c r="D618" s="179">
        <f>'Energy consumption (raw)'!C568</f>
        <v>0</v>
      </c>
      <c r="E618" s="179">
        <f>'Energy consumption (raw)'!D568</f>
        <v>0</v>
      </c>
      <c r="F618" s="179" t="str">
        <f>'Energy consumption (raw)'!E568</f>
        <v>Công nghiệp</v>
      </c>
      <c r="G618" s="179" t="str">
        <f>'Energy consumption (raw)'!F568</f>
        <v>Sản xuất máy móc thiết bị</v>
      </c>
      <c r="H618" s="179" t="str">
        <f>'Energy consumption (raw)'!G568</f>
        <v>Industry</v>
      </c>
      <c r="I618" s="179" t="str">
        <f>'Energy consumption (raw)'!I568</f>
        <v>28 Manufacture of machinery and equipment n.e.c.</v>
      </c>
      <c r="J618" s="179" t="str">
        <f>INDEX(Sector!$E$6:$E$46,MATCH('Energy consumption (toe)'!I618,Sector!$B$6:$B$46,FALSE))</f>
        <v>Manufacture of machinery and equipment n.e.c.</v>
      </c>
      <c r="K618" s="179">
        <f>IFERROR('Energy consumption (raw)'!J568*Lists!$H$84,)</f>
        <v>1956.2937844</v>
      </c>
      <c r="L618" s="179">
        <f>'Energy consumption (raw)'!K568*Lists!$H$84</f>
        <v>2924.2794044000002</v>
      </c>
      <c r="M618" s="179">
        <f>'Energy consumption (raw)'!L568*Lists!$H$84</f>
        <v>0</v>
      </c>
      <c r="N618" s="179">
        <f>'Energy consumption (raw)'!M568*Lists!$H$84</f>
        <v>0</v>
      </c>
      <c r="O618" s="178">
        <f t="shared" si="75"/>
        <v>2924.2794044000002</v>
      </c>
      <c r="P618">
        <f>'Energy consumption (raw)'!N568*Lists!$H$85</f>
        <v>0</v>
      </c>
      <c r="Q618">
        <f>'Energy consumption (raw)'!O568*Lists!$H$86</f>
        <v>0</v>
      </c>
      <c r="R618">
        <f>'Energy consumption (raw)'!P568*Lists!$H$87</f>
        <v>0</v>
      </c>
      <c r="S618">
        <f>'Energy consumption (raw)'!Q568*Lists!$H$88</f>
        <v>0</v>
      </c>
      <c r="T618">
        <f>'Energy consumption (raw)'!R568*Lists!$H$89</f>
        <v>0</v>
      </c>
      <c r="U618">
        <f>'Energy consumption (raw)'!S568*Lists!$H$90</f>
        <v>0</v>
      </c>
      <c r="V618">
        <f>'Energy consumption (raw)'!T568*Lists!$H$91</f>
        <v>0</v>
      </c>
      <c r="W618">
        <f>'Energy consumption (raw)'!U568*Lists!$H$92</f>
        <v>0</v>
      </c>
      <c r="X618">
        <f>'Energy consumption (raw)'!V568*Lists!$H$93</f>
        <v>0</v>
      </c>
      <c r="Y618">
        <f>'Energy consumption (raw)'!W568*Lists!$H$94</f>
        <v>0</v>
      </c>
      <c r="Z618">
        <f>'Energy consumption (raw)'!X568*Lists!$H$96*1000000</f>
        <v>0</v>
      </c>
      <c r="AA618">
        <f>'Energy consumption (raw)'!Y568*Lists!$H$97</f>
        <v>0</v>
      </c>
      <c r="AB618">
        <f>'Energy consumption (raw)'!Z568*Lists!$H$96</f>
        <v>0</v>
      </c>
      <c r="AC618">
        <f>'Energy consumption (raw)'!AA568*Lists!$H$98</f>
        <v>0</v>
      </c>
      <c r="AD618">
        <f>'Energy consumption (raw)'!AB568*Lists!$H$99</f>
        <v>0</v>
      </c>
      <c r="AE618">
        <f>'Energy consumption (raw)'!AC568*Lists!$H$101</f>
        <v>0</v>
      </c>
      <c r="AF618">
        <f>'Energy consumption (raw)'!AD568*Lists!$H$101</f>
        <v>0</v>
      </c>
      <c r="AG618">
        <f>'Energy consumption (raw)'!AE568*Lists!$H$101</f>
        <v>0</v>
      </c>
      <c r="AH618">
        <f>'Energy consumption (raw)'!AF568*Lists!$H$100</f>
        <v>0</v>
      </c>
      <c r="AI618" s="167">
        <f t="shared" si="76"/>
        <v>2924.2794044000002</v>
      </c>
      <c r="AJ618" s="179">
        <f>'Energy consumption (raw)'!AG568</f>
        <v>2924.2794044000002</v>
      </c>
      <c r="AK618" s="179">
        <f>'Energy consumption (raw)'!AH568</f>
        <v>0</v>
      </c>
      <c r="AL618">
        <f>IF(ROUND(AI618,-3)=ROUND('Energy consumption (raw)'!AG568,-3),1,0)</f>
        <v>1</v>
      </c>
      <c r="AM618" s="179" t="str">
        <f>'Energy consumption (raw)'!AJ568</f>
        <v>5. Hai Duong</v>
      </c>
      <c r="AN618">
        <f>VLOOKUP(AM618,Lists!$F$9:$G$71,2,FALSE)</f>
        <v>1</v>
      </c>
    </row>
    <row r="619" spans="2:40" x14ac:dyDescent="0.25">
      <c r="B619" s="65" t="str">
        <f t="shared" si="74"/>
        <v>Industry467</v>
      </c>
      <c r="C619" s="179">
        <f>'Energy consumption (raw)'!B569</f>
        <v>467</v>
      </c>
      <c r="D619" s="179">
        <f>'Energy consumption (raw)'!C569</f>
        <v>0</v>
      </c>
      <c r="E619" s="179">
        <f>'Energy consumption (raw)'!D569</f>
        <v>0</v>
      </c>
      <c r="F619" s="179" t="str">
        <f>'Energy consumption (raw)'!E569</f>
        <v>Công nghiệp</v>
      </c>
      <c r="G619" s="179" t="str">
        <f>'Energy consumption (raw)'!F569</f>
        <v>Sản xuất giấy nhăn, bìa nhăn, bao bì từ giấy và bìa</v>
      </c>
      <c r="H619" s="179" t="str">
        <f>'Energy consumption (raw)'!G569</f>
        <v>Industry</v>
      </c>
      <c r="I619" s="179" t="str">
        <f>'Energy consumption (raw)'!I569</f>
        <v>17 Manufacture of paper and paper products</v>
      </c>
      <c r="J619" s="179" t="str">
        <f>INDEX(Sector!$E$6:$E$46,MATCH('Energy consumption (toe)'!I619,Sector!$B$6:$B$46,FALSE))</f>
        <v>Manufacture of paper and paper products</v>
      </c>
      <c r="K619" s="179">
        <f>IFERROR('Energy consumption (raw)'!J569*Lists!$H$84,)</f>
        <v>0</v>
      </c>
      <c r="L619" s="179">
        <f>'Energy consumption (raw)'!K569*Lists!$H$84</f>
        <v>1308.389936</v>
      </c>
      <c r="M619" s="179">
        <f>'Energy consumption (raw)'!L569*Lists!$H$84</f>
        <v>0</v>
      </c>
      <c r="N619" s="179">
        <f>'Energy consumption (raw)'!M569*Lists!$H$84</f>
        <v>0</v>
      </c>
      <c r="O619" s="178">
        <f t="shared" si="75"/>
        <v>1308.389936</v>
      </c>
      <c r="P619">
        <f>'Energy consumption (raw)'!N569*Lists!$H$85</f>
        <v>0</v>
      </c>
      <c r="Q619">
        <f>'Energy consumption (raw)'!O569*Lists!$H$86</f>
        <v>0</v>
      </c>
      <c r="R619">
        <f>'Energy consumption (raw)'!P569*Lists!$H$87</f>
        <v>0</v>
      </c>
      <c r="S619">
        <f>'Energy consumption (raw)'!Q569*Lists!$H$88</f>
        <v>0</v>
      </c>
      <c r="T619">
        <f>'Energy consumption (raw)'!R569*Lists!$H$89</f>
        <v>0</v>
      </c>
      <c r="U619">
        <f>'Energy consumption (raw)'!S569*Lists!$H$90</f>
        <v>0</v>
      </c>
      <c r="V619">
        <f>'Energy consumption (raw)'!T569*Lists!$H$91</f>
        <v>0</v>
      </c>
      <c r="W619">
        <f>'Energy consumption (raw)'!U569*Lists!$H$92</f>
        <v>0</v>
      </c>
      <c r="X619">
        <f>'Energy consumption (raw)'!V569*Lists!$H$93</f>
        <v>0</v>
      </c>
      <c r="Y619">
        <f>'Energy consumption (raw)'!W569*Lists!$H$94</f>
        <v>0</v>
      </c>
      <c r="Z619">
        <f>'Energy consumption (raw)'!X569*Lists!$H$96*1000000</f>
        <v>0</v>
      </c>
      <c r="AA619">
        <f>'Energy consumption (raw)'!Y569*Lists!$H$97</f>
        <v>0</v>
      </c>
      <c r="AB619">
        <f>'Energy consumption (raw)'!Z569*Lists!$H$96</f>
        <v>0</v>
      </c>
      <c r="AC619">
        <f>'Energy consumption (raw)'!AA569*Lists!$H$98</f>
        <v>0</v>
      </c>
      <c r="AD619">
        <f>'Energy consumption (raw)'!AB569*Lists!$H$99</f>
        <v>0</v>
      </c>
      <c r="AE619">
        <f>'Energy consumption (raw)'!AC569*Lists!$H$101</f>
        <v>0</v>
      </c>
      <c r="AF619">
        <f>'Energy consumption (raw)'!AD569*Lists!$H$101</f>
        <v>0</v>
      </c>
      <c r="AG619">
        <f>'Energy consumption (raw)'!AE569*Lists!$H$101</f>
        <v>0</v>
      </c>
      <c r="AH619">
        <f>'Energy consumption (raw)'!AF569*Lists!$H$100</f>
        <v>0</v>
      </c>
      <c r="AI619" s="167">
        <f t="shared" si="76"/>
        <v>1308.389936</v>
      </c>
      <c r="AJ619" s="179">
        <f>'Energy consumption (raw)'!AG569</f>
        <v>1308.389936</v>
      </c>
      <c r="AK619" s="179">
        <f>'Energy consumption (raw)'!AH569</f>
        <v>0</v>
      </c>
      <c r="AL619">
        <f>IF(ROUND(AI619,-3)=ROUND('Energy consumption (raw)'!AG569,-3),1,0)</f>
        <v>1</v>
      </c>
      <c r="AM619" s="179" t="str">
        <f>'Energy consumption (raw)'!AJ569</f>
        <v>5. Hai Duong</v>
      </c>
      <c r="AN619">
        <f>VLOOKUP(AM619,Lists!$F$9:$G$71,2,FALSE)</f>
        <v>1</v>
      </c>
    </row>
    <row r="620" spans="2:40" x14ac:dyDescent="0.25">
      <c r="B620" s="65" t="str">
        <f t="shared" si="74"/>
        <v>Industry468</v>
      </c>
      <c r="C620" s="179">
        <f>'Energy consumption (raw)'!B570</f>
        <v>468</v>
      </c>
      <c r="D620" s="179">
        <f>'Energy consumption (raw)'!C570</f>
        <v>0</v>
      </c>
      <c r="E620" s="179">
        <f>'Energy consumption (raw)'!D570</f>
        <v>0</v>
      </c>
      <c r="F620" s="179" t="str">
        <f>'Energy consumption (raw)'!E570</f>
        <v>Công nghiệp</v>
      </c>
      <c r="G620" s="179" t="str">
        <f>'Energy consumption (raw)'!F570</f>
        <v>Sản xuất đồ chơi, trò chơi</v>
      </c>
      <c r="H620" s="179" t="str">
        <f>'Energy consumption (raw)'!G570</f>
        <v>Industry</v>
      </c>
      <c r="I620" s="179" t="str">
        <f>'Energy consumption (raw)'!I570</f>
        <v>32 Other manufacturing</v>
      </c>
      <c r="J620" s="179" t="str">
        <f>INDEX(Sector!$E$6:$E$46,MATCH('Energy consumption (toe)'!I620,Sector!$B$6:$B$46,FALSE))</f>
        <v>Other manufacturing</v>
      </c>
      <c r="K620" s="179">
        <f>IFERROR('Energy consumption (raw)'!J570*Lists!$H$84,)</f>
        <v>0</v>
      </c>
      <c r="L620" s="179">
        <f>'Energy consumption (raw)'!K570*Lists!$H$84</f>
        <v>2380.1051197000002</v>
      </c>
      <c r="M620" s="179">
        <f>'Energy consumption (raw)'!L570*Lists!$H$84</f>
        <v>0</v>
      </c>
      <c r="N620" s="179">
        <f>'Energy consumption (raw)'!M570*Lists!$H$84</f>
        <v>0</v>
      </c>
      <c r="O620" s="178">
        <f t="shared" si="75"/>
        <v>2380.1051197000002</v>
      </c>
      <c r="P620">
        <f>'Energy consumption (raw)'!N570*Lists!$H$85</f>
        <v>0</v>
      </c>
      <c r="Q620">
        <f>'Energy consumption (raw)'!O570*Lists!$H$86</f>
        <v>0</v>
      </c>
      <c r="R620">
        <f>'Energy consumption (raw)'!P570*Lists!$H$87</f>
        <v>0</v>
      </c>
      <c r="S620">
        <f>'Energy consumption (raw)'!Q570*Lists!$H$88</f>
        <v>0</v>
      </c>
      <c r="T620">
        <f>'Energy consumption (raw)'!R570*Lists!$H$89</f>
        <v>0</v>
      </c>
      <c r="U620">
        <f>'Energy consumption (raw)'!S570*Lists!$H$90</f>
        <v>0</v>
      </c>
      <c r="V620">
        <f>'Energy consumption (raw)'!T570*Lists!$H$91</f>
        <v>0</v>
      </c>
      <c r="W620">
        <f>'Energy consumption (raw)'!U570*Lists!$H$92</f>
        <v>0</v>
      </c>
      <c r="X620">
        <f>'Energy consumption (raw)'!V570*Lists!$H$93</f>
        <v>0</v>
      </c>
      <c r="Y620">
        <f>'Energy consumption (raw)'!W570*Lists!$H$94</f>
        <v>0</v>
      </c>
      <c r="Z620">
        <f>'Energy consumption (raw)'!X570*Lists!$H$96*1000000</f>
        <v>0</v>
      </c>
      <c r="AA620">
        <f>'Energy consumption (raw)'!Y570*Lists!$H$97</f>
        <v>0</v>
      </c>
      <c r="AB620">
        <f>'Energy consumption (raw)'!Z570*Lists!$H$96</f>
        <v>0</v>
      </c>
      <c r="AC620">
        <f>'Energy consumption (raw)'!AA570*Lists!$H$98</f>
        <v>0</v>
      </c>
      <c r="AD620">
        <f>'Energy consumption (raw)'!AB570*Lists!$H$99</f>
        <v>0</v>
      </c>
      <c r="AE620">
        <f>'Energy consumption (raw)'!AC570*Lists!$H$101</f>
        <v>0</v>
      </c>
      <c r="AF620">
        <f>'Energy consumption (raw)'!AD570*Lists!$H$101</f>
        <v>0</v>
      </c>
      <c r="AG620">
        <f>'Energy consumption (raw)'!AE570*Lists!$H$101</f>
        <v>0</v>
      </c>
      <c r="AH620">
        <f>'Energy consumption (raw)'!AF570*Lists!$H$100</f>
        <v>0</v>
      </c>
      <c r="AI620" s="167">
        <f t="shared" si="76"/>
        <v>2380.1051197000002</v>
      </c>
      <c r="AJ620" s="179">
        <f>'Energy consumption (raw)'!AG570</f>
        <v>2380.1051197000002</v>
      </c>
      <c r="AK620" s="179">
        <f>'Energy consumption (raw)'!AH570</f>
        <v>0</v>
      </c>
      <c r="AL620">
        <f>IF(ROUND(AI620,-3)=ROUND('Energy consumption (raw)'!AG570,-3),1,0)</f>
        <v>1</v>
      </c>
      <c r="AM620" s="179" t="str">
        <f>'Energy consumption (raw)'!AJ570</f>
        <v>5. Hai Duong</v>
      </c>
      <c r="AN620">
        <f>VLOOKUP(AM620,Lists!$F$9:$G$71,2,FALSE)</f>
        <v>1</v>
      </c>
    </row>
    <row r="621" spans="2:40" x14ac:dyDescent="0.25">
      <c r="B621" s="65" t="str">
        <f t="shared" si="74"/>
        <v>Industry469</v>
      </c>
      <c r="C621" s="179">
        <f>'Energy consumption (raw)'!B571</f>
        <v>469</v>
      </c>
      <c r="D621" s="179">
        <f>'Energy consumption (raw)'!C571</f>
        <v>0</v>
      </c>
      <c r="E621" s="179">
        <f>'Energy consumption (raw)'!D571</f>
        <v>0</v>
      </c>
      <c r="F621" s="179" t="str">
        <f>'Energy consumption (raw)'!E571</f>
        <v>Công nghiệp</v>
      </c>
      <c r="G621" s="179" t="str">
        <f>'Energy consumption (raw)'!F571</f>
        <v>Sản xuất, gia công chế tạo đồ chơi trẻ em</v>
      </c>
      <c r="H621" s="179" t="str">
        <f>'Energy consumption (raw)'!G571</f>
        <v>Industry</v>
      </c>
      <c r="I621" s="179" t="str">
        <f>'Energy consumption (raw)'!I571</f>
        <v>32 Other manufacturing</v>
      </c>
      <c r="J621" s="179" t="str">
        <f>INDEX(Sector!$E$6:$E$46,MATCH('Energy consumption (toe)'!I621,Sector!$B$6:$B$46,FALSE))</f>
        <v>Other manufacturing</v>
      </c>
      <c r="K621" s="179">
        <f>IFERROR('Energy consumption (raw)'!J571*Lists!$H$84,)</f>
        <v>0</v>
      </c>
      <c r="L621" s="179">
        <f>'Energy consumption (raw)'!K571*Lists!$H$84</f>
        <v>3694.6611923</v>
      </c>
      <c r="M621" s="179">
        <f>'Energy consumption (raw)'!L571*Lists!$H$84</f>
        <v>0</v>
      </c>
      <c r="N621" s="179">
        <f>'Energy consumption (raw)'!M571*Lists!$H$84</f>
        <v>0</v>
      </c>
      <c r="O621" s="178">
        <f t="shared" si="75"/>
        <v>3694.6611923</v>
      </c>
      <c r="P621">
        <f>'Energy consumption (raw)'!N571*Lists!$H$85</f>
        <v>0</v>
      </c>
      <c r="Q621">
        <f>'Energy consumption (raw)'!O571*Lists!$H$86</f>
        <v>0</v>
      </c>
      <c r="R621">
        <f>'Energy consumption (raw)'!P571*Lists!$H$87</f>
        <v>0</v>
      </c>
      <c r="S621">
        <f>'Energy consumption (raw)'!Q571*Lists!$H$88</f>
        <v>0</v>
      </c>
      <c r="T621">
        <f>'Energy consumption (raw)'!R571*Lists!$H$89</f>
        <v>0</v>
      </c>
      <c r="U621">
        <f>'Energy consumption (raw)'!S571*Lists!$H$90</f>
        <v>0</v>
      </c>
      <c r="V621">
        <f>'Energy consumption (raw)'!T571*Lists!$H$91</f>
        <v>0</v>
      </c>
      <c r="W621">
        <f>'Energy consumption (raw)'!U571*Lists!$H$92</f>
        <v>0</v>
      </c>
      <c r="X621">
        <f>'Energy consumption (raw)'!V571*Lists!$H$93</f>
        <v>0</v>
      </c>
      <c r="Y621">
        <f>'Energy consumption (raw)'!W571*Lists!$H$94</f>
        <v>0</v>
      </c>
      <c r="Z621">
        <f>'Energy consumption (raw)'!X571*Lists!$H$96*1000000</f>
        <v>0</v>
      </c>
      <c r="AA621">
        <f>'Energy consumption (raw)'!Y571*Lists!$H$97</f>
        <v>0</v>
      </c>
      <c r="AB621">
        <f>'Energy consumption (raw)'!Z571*Lists!$H$96</f>
        <v>0</v>
      </c>
      <c r="AC621">
        <f>'Energy consumption (raw)'!AA571*Lists!$H$98</f>
        <v>0</v>
      </c>
      <c r="AD621">
        <f>'Energy consumption (raw)'!AB571*Lists!$H$99</f>
        <v>0</v>
      </c>
      <c r="AE621">
        <f>'Energy consumption (raw)'!AC571*Lists!$H$101</f>
        <v>0</v>
      </c>
      <c r="AF621">
        <f>'Energy consumption (raw)'!AD571*Lists!$H$101</f>
        <v>0</v>
      </c>
      <c r="AG621">
        <f>'Energy consumption (raw)'!AE571*Lists!$H$101</f>
        <v>0</v>
      </c>
      <c r="AH621">
        <f>'Energy consumption (raw)'!AF571*Lists!$H$100</f>
        <v>0</v>
      </c>
      <c r="AI621" s="167">
        <f t="shared" si="76"/>
        <v>3694.6611923</v>
      </c>
      <c r="AJ621" s="179">
        <f>'Energy consumption (raw)'!AG571</f>
        <v>3694.6611923</v>
      </c>
      <c r="AK621" s="179">
        <f>'Energy consumption (raw)'!AH571</f>
        <v>0</v>
      </c>
      <c r="AL621">
        <f>IF(ROUND(AI621,-3)=ROUND('Energy consumption (raw)'!AG571,-3),1,0)</f>
        <v>1</v>
      </c>
      <c r="AM621" s="179" t="str">
        <f>'Energy consumption (raw)'!AJ571</f>
        <v>5. Hai Duong</v>
      </c>
      <c r="AN621">
        <f>VLOOKUP(AM621,Lists!$F$9:$G$71,2,FALSE)</f>
        <v>1</v>
      </c>
    </row>
    <row r="622" spans="2:40" x14ac:dyDescent="0.25">
      <c r="B622" s="65" t="str">
        <f t="shared" si="74"/>
        <v>Industry470</v>
      </c>
      <c r="C622" s="179">
        <f>'Energy consumption (raw)'!B572</f>
        <v>470</v>
      </c>
      <c r="D622" s="179">
        <f>'Energy consumption (raw)'!C572</f>
        <v>0</v>
      </c>
      <c r="E622" s="179">
        <f>'Energy consumption (raw)'!D572</f>
        <v>0</v>
      </c>
      <c r="F622" s="179" t="str">
        <f>'Energy consumption (raw)'!E572</f>
        <v>Công nghiệp</v>
      </c>
      <c r="G622" s="179" t="str">
        <f>'Energy consumption (raw)'!F572</f>
        <v>Sản xuất giày dép</v>
      </c>
      <c r="H622" s="179" t="str">
        <f>'Energy consumption (raw)'!G572</f>
        <v>Industry</v>
      </c>
      <c r="I622" s="179" t="str">
        <f>'Energy consumption (raw)'!I572</f>
        <v>14 Manufacture of wearing apparel</v>
      </c>
      <c r="J622" s="179" t="str">
        <f>INDEX(Sector!$E$6:$E$46,MATCH('Energy consumption (toe)'!I622,Sector!$B$6:$B$46,FALSE))</f>
        <v>Manufacture of wearing apparel</v>
      </c>
      <c r="K622" s="179">
        <f>IFERROR('Energy consumption (raw)'!J572*Lists!$H$84,)</f>
        <v>1041.021982</v>
      </c>
      <c r="L622" s="179">
        <f>'Energy consumption (raw)'!K572*Lists!$H$84</f>
        <v>1041.021982</v>
      </c>
      <c r="M622" s="179">
        <f>'Energy consumption (raw)'!L572*Lists!$H$84</f>
        <v>0</v>
      </c>
      <c r="N622" s="179">
        <f>'Energy consumption (raw)'!M572*Lists!$H$84</f>
        <v>0</v>
      </c>
      <c r="O622" s="178">
        <f t="shared" si="75"/>
        <v>1041.021982</v>
      </c>
      <c r="P622">
        <f>'Energy consumption (raw)'!N572*Lists!$H$85</f>
        <v>0</v>
      </c>
      <c r="Q622">
        <f>'Energy consumption (raw)'!O572*Lists!$H$86</f>
        <v>0</v>
      </c>
      <c r="R622">
        <f>'Energy consumption (raw)'!P572*Lists!$H$87</f>
        <v>0</v>
      </c>
      <c r="S622">
        <f>'Energy consumption (raw)'!Q572*Lists!$H$88</f>
        <v>0</v>
      </c>
      <c r="T622">
        <f>'Energy consumption (raw)'!R572*Lists!$H$89</f>
        <v>0</v>
      </c>
      <c r="U622">
        <f>'Energy consumption (raw)'!S572*Lists!$H$90</f>
        <v>0</v>
      </c>
      <c r="V622">
        <f>'Energy consumption (raw)'!T572*Lists!$H$91</f>
        <v>0</v>
      </c>
      <c r="W622">
        <f>'Energy consumption (raw)'!U572*Lists!$H$92</f>
        <v>0</v>
      </c>
      <c r="X622">
        <f>'Energy consumption (raw)'!V572*Lists!$H$93</f>
        <v>0</v>
      </c>
      <c r="Y622">
        <f>'Energy consumption (raw)'!W572*Lists!$H$94</f>
        <v>0</v>
      </c>
      <c r="Z622">
        <f>'Energy consumption (raw)'!X572*Lists!$H$96*1000000</f>
        <v>0</v>
      </c>
      <c r="AA622">
        <f>'Energy consumption (raw)'!Y572*Lists!$H$97</f>
        <v>0</v>
      </c>
      <c r="AB622">
        <f>'Energy consumption (raw)'!Z572*Lists!$H$96</f>
        <v>0</v>
      </c>
      <c r="AC622">
        <f>'Energy consumption (raw)'!AA572*Lists!$H$98</f>
        <v>0</v>
      </c>
      <c r="AD622">
        <f>'Energy consumption (raw)'!AB572*Lists!$H$99</f>
        <v>0</v>
      </c>
      <c r="AE622">
        <f>'Energy consumption (raw)'!AC572*Lists!$H$101</f>
        <v>0</v>
      </c>
      <c r="AF622">
        <f>'Energy consumption (raw)'!AD572*Lists!$H$101</f>
        <v>0</v>
      </c>
      <c r="AG622">
        <f>'Energy consumption (raw)'!AE572*Lists!$H$101</f>
        <v>0</v>
      </c>
      <c r="AH622">
        <f>'Energy consumption (raw)'!AF572*Lists!$H$100</f>
        <v>0</v>
      </c>
      <c r="AI622" s="167">
        <f t="shared" si="76"/>
        <v>1041.021982</v>
      </c>
      <c r="AJ622" s="179">
        <f>'Energy consumption (raw)'!AG572</f>
        <v>1041.021982</v>
      </c>
      <c r="AK622" s="179">
        <f>'Energy consumption (raw)'!AH572</f>
        <v>0</v>
      </c>
      <c r="AL622">
        <f>IF(ROUND(AI622,-3)=ROUND('Energy consumption (raw)'!AG572,-3),1,0)</f>
        <v>1</v>
      </c>
      <c r="AM622" s="179" t="str">
        <f>'Energy consumption (raw)'!AJ572</f>
        <v>5. Hai Duong</v>
      </c>
      <c r="AN622">
        <f>VLOOKUP(AM622,Lists!$F$9:$G$71,2,FALSE)</f>
        <v>1</v>
      </c>
    </row>
    <row r="623" spans="2:40" x14ac:dyDescent="0.25">
      <c r="B623" s="65" t="str">
        <f t="shared" si="74"/>
        <v>Industry471</v>
      </c>
      <c r="C623" s="179">
        <f>'Energy consumption (raw)'!B573</f>
        <v>471</v>
      </c>
      <c r="D623" s="179">
        <f>'Energy consumption (raw)'!C573</f>
        <v>0</v>
      </c>
      <c r="E623" s="179">
        <f>'Energy consumption (raw)'!D573</f>
        <v>0</v>
      </c>
      <c r="F623" s="179" t="str">
        <f>'Energy consumption (raw)'!E573</f>
        <v>Công nghiệp</v>
      </c>
      <c r="G623" s="179" t="str">
        <f>'Energy consumption (raw)'!F573</f>
        <v>Đóng tàu và cấu kiện nổi</v>
      </c>
      <c r="H623" s="179" t="str">
        <f>'Energy consumption (raw)'!G573</f>
        <v>Industry</v>
      </c>
      <c r="I623" s="179" t="str">
        <f>'Energy consumption (raw)'!I573</f>
        <v>30 Manufacture of other transport equipment</v>
      </c>
      <c r="J623" s="179" t="str">
        <f>INDEX(Sector!$E$6:$E$46,MATCH('Energy consumption (toe)'!I623,Sector!$B$6:$B$46,FALSE))</f>
        <v>Manufacture of other transport equipment</v>
      </c>
      <c r="K623" s="179">
        <f>IFERROR('Energy consumption (raw)'!J573*Lists!$H$84,)</f>
        <v>0</v>
      </c>
      <c r="L623" s="179">
        <f>'Energy consumption (raw)'!K573*Lists!$H$84</f>
        <v>1037.7330775</v>
      </c>
      <c r="M623" s="179">
        <f>'Energy consumption (raw)'!L573*Lists!$H$84</f>
        <v>0</v>
      </c>
      <c r="N623" s="179">
        <f>'Energy consumption (raw)'!M573*Lists!$H$84</f>
        <v>0</v>
      </c>
      <c r="O623" s="178">
        <f t="shared" si="75"/>
        <v>1037.7330775</v>
      </c>
      <c r="P623">
        <f>'Energy consumption (raw)'!N573*Lists!$H$85</f>
        <v>0</v>
      </c>
      <c r="Q623">
        <f>'Energy consumption (raw)'!O573*Lists!$H$86</f>
        <v>0</v>
      </c>
      <c r="R623">
        <f>'Energy consumption (raw)'!P573*Lists!$H$87</f>
        <v>0</v>
      </c>
      <c r="S623">
        <f>'Energy consumption (raw)'!Q573*Lists!$H$88</f>
        <v>0</v>
      </c>
      <c r="T623">
        <f>'Energy consumption (raw)'!R573*Lists!$H$89</f>
        <v>157.488</v>
      </c>
      <c r="U623">
        <f>'Energy consumption (raw)'!S573*Lists!$H$90</f>
        <v>0</v>
      </c>
      <c r="V623">
        <f>'Energy consumption (raw)'!T573*Lists!$H$91</f>
        <v>0</v>
      </c>
      <c r="W623">
        <f>'Energy consumption (raw)'!U573*Lists!$H$92</f>
        <v>0</v>
      </c>
      <c r="X623">
        <f>'Energy consumption (raw)'!V573*Lists!$H$93</f>
        <v>0</v>
      </c>
      <c r="Y623">
        <f>'Energy consumption (raw)'!W573*Lists!$H$94</f>
        <v>19.173000000000002</v>
      </c>
      <c r="Z623">
        <f>'Energy consumption (raw)'!X573*Lists!$H$96*1000000</f>
        <v>0</v>
      </c>
      <c r="AA623">
        <f>'Energy consumption (raw)'!Y573*Lists!$H$97</f>
        <v>0</v>
      </c>
      <c r="AB623">
        <f>'Energy consumption (raw)'!Z573*Lists!$H$96</f>
        <v>0</v>
      </c>
      <c r="AC623">
        <f>'Energy consumption (raw)'!AA573*Lists!$H$98</f>
        <v>0</v>
      </c>
      <c r="AD623">
        <f>'Energy consumption (raw)'!AB573*Lists!$H$99</f>
        <v>0</v>
      </c>
      <c r="AE623">
        <f>'Energy consumption (raw)'!AC573*Lists!$H$101</f>
        <v>0</v>
      </c>
      <c r="AF623">
        <f>'Energy consumption (raw)'!AD573*Lists!$H$101</f>
        <v>0</v>
      </c>
      <c r="AG623">
        <f>'Energy consumption (raw)'!AE573*Lists!$H$101</f>
        <v>0</v>
      </c>
      <c r="AH623">
        <f>'Energy consumption (raw)'!AF573*Lists!$H$100</f>
        <v>0</v>
      </c>
      <c r="AI623" s="167">
        <f t="shared" si="76"/>
        <v>1214.3940775000001</v>
      </c>
      <c r="AJ623" s="179">
        <f>'Energy consumption (raw)'!AG573</f>
        <v>1239.4625775000002</v>
      </c>
      <c r="AK623" s="179">
        <f>'Energy consumption (raw)'!AH573</f>
        <v>1718.9849800000002</v>
      </c>
      <c r="AL623">
        <f>IF(ROUND(AI623,-3)=ROUND('Energy consumption (raw)'!AG573,-3),1,0)</f>
        <v>1</v>
      </c>
      <c r="AM623" s="179" t="str">
        <f>'Energy consumption (raw)'!AJ573</f>
        <v>6. Hai Phong</v>
      </c>
      <c r="AN623">
        <f>VLOOKUP(AM623,Lists!$F$9:$G$71,2,FALSE)</f>
        <v>1</v>
      </c>
    </row>
    <row r="624" spans="2:40" x14ac:dyDescent="0.25">
      <c r="B624" s="65" t="str">
        <f t="shared" si="74"/>
        <v>Industry472</v>
      </c>
      <c r="C624" s="179">
        <f>'Energy consumption (raw)'!B574</f>
        <v>472</v>
      </c>
      <c r="D624" s="179">
        <f>'Energy consumption (raw)'!C574</f>
        <v>0</v>
      </c>
      <c r="E624" s="179">
        <f>'Energy consumption (raw)'!D574</f>
        <v>0</v>
      </c>
      <c r="F624" s="179" t="str">
        <f>'Energy consumption (raw)'!E574</f>
        <v>Công nghiệp</v>
      </c>
      <c r="G624" s="179" t="str">
        <f>'Energy consumption (raw)'!F574</f>
        <v>Đóng mới, sửa chữa tàu thủy</v>
      </c>
      <c r="H624" s="179" t="str">
        <f>'Energy consumption (raw)'!G574</f>
        <v>Industry</v>
      </c>
      <c r="I624" s="179" t="str">
        <f>'Energy consumption (raw)'!I574</f>
        <v>30 Manufacture of other transport equipment</v>
      </c>
      <c r="J624" s="179" t="str">
        <f>INDEX(Sector!$E$6:$E$46,MATCH('Energy consumption (toe)'!I624,Sector!$B$6:$B$46,FALSE))</f>
        <v>Manufacture of other transport equipment</v>
      </c>
      <c r="K624" s="179">
        <f>IFERROR('Energy consumption (raw)'!J574*Lists!$H$84,)</f>
        <v>0</v>
      </c>
      <c r="L624" s="179">
        <f>'Energy consumption (raw)'!K574*Lists!$H$84</f>
        <v>1216.30061</v>
      </c>
      <c r="M624" s="179">
        <f>'Energy consumption (raw)'!L574*Lists!$H$84</f>
        <v>0</v>
      </c>
      <c r="N624" s="179">
        <f>'Energy consumption (raw)'!M574*Lists!$H$84</f>
        <v>0</v>
      </c>
      <c r="O624" s="178">
        <f t="shared" si="75"/>
        <v>1216.30061</v>
      </c>
      <c r="P624">
        <f>'Energy consumption (raw)'!N574*Lists!$H$85</f>
        <v>0</v>
      </c>
      <c r="Q624">
        <f>'Energy consumption (raw)'!O574*Lists!$H$86</f>
        <v>0</v>
      </c>
      <c r="R624">
        <f>'Energy consumption (raw)'!P574*Lists!$H$87</f>
        <v>0</v>
      </c>
      <c r="S624">
        <f>'Energy consumption (raw)'!Q574*Lists!$H$88</f>
        <v>0</v>
      </c>
      <c r="T624">
        <f>'Energy consumption (raw)'!R574*Lists!$H$89</f>
        <v>165.24</v>
      </c>
      <c r="U624">
        <f>'Energy consumption (raw)'!S574*Lists!$H$90</f>
        <v>0</v>
      </c>
      <c r="V624">
        <f>'Energy consumption (raw)'!T574*Lists!$H$91</f>
        <v>0</v>
      </c>
      <c r="W624">
        <f>'Energy consumption (raw)'!U574*Lists!$H$92</f>
        <v>0</v>
      </c>
      <c r="X624">
        <f>'Energy consumption (raw)'!V574*Lists!$H$93</f>
        <v>0</v>
      </c>
      <c r="Y624">
        <f>'Energy consumption (raw)'!W574*Lists!$H$94</f>
        <v>36.520000000000003</v>
      </c>
      <c r="Z624">
        <f>'Energy consumption (raw)'!X574*Lists!$H$96*1000000</f>
        <v>0</v>
      </c>
      <c r="AA624">
        <f>'Energy consumption (raw)'!Y574*Lists!$H$97</f>
        <v>0</v>
      </c>
      <c r="AB624">
        <f>'Energy consumption (raw)'!Z574*Lists!$H$96</f>
        <v>0</v>
      </c>
      <c r="AC624">
        <f>'Energy consumption (raw)'!AA574*Lists!$H$98</f>
        <v>0</v>
      </c>
      <c r="AD624">
        <f>'Energy consumption (raw)'!AB574*Lists!$H$99</f>
        <v>0</v>
      </c>
      <c r="AE624">
        <f>'Energy consumption (raw)'!AC574*Lists!$H$101</f>
        <v>0</v>
      </c>
      <c r="AF624">
        <f>'Energy consumption (raw)'!AD574*Lists!$H$101</f>
        <v>0</v>
      </c>
      <c r="AG624">
        <f>'Energy consumption (raw)'!AE574*Lists!$H$101</f>
        <v>0</v>
      </c>
      <c r="AH624">
        <f>'Energy consumption (raw)'!AF574*Lists!$H$100</f>
        <v>0</v>
      </c>
      <c r="AI624" s="167">
        <f t="shared" si="76"/>
        <v>1418.06061</v>
      </c>
      <c r="AJ624" s="179">
        <f>'Energy consumption (raw)'!AG574</f>
        <v>1428.03261</v>
      </c>
      <c r="AK624" s="179">
        <f>'Energy consumption (raw)'!AH574</f>
        <v>1386.8616079999999</v>
      </c>
      <c r="AL624">
        <f>IF(ROUND(AI624,-3)=ROUND('Energy consumption (raw)'!AG574,-3),1,0)</f>
        <v>1</v>
      </c>
      <c r="AM624" s="179" t="str">
        <f>'Energy consumption (raw)'!AJ574</f>
        <v>6. Hai Phong</v>
      </c>
      <c r="AN624">
        <f>VLOOKUP(AM624,Lists!$F$9:$G$71,2,FALSE)</f>
        <v>1</v>
      </c>
    </row>
    <row r="625" spans="2:40" x14ac:dyDescent="0.25">
      <c r="B625" s="65" t="str">
        <f t="shared" si="74"/>
        <v>Industry473</v>
      </c>
      <c r="C625" s="179">
        <f>'Energy consumption (raw)'!B575</f>
        <v>473</v>
      </c>
      <c r="D625" s="179">
        <f>'Energy consumption (raw)'!C575</f>
        <v>0</v>
      </c>
      <c r="E625" s="179">
        <f>'Energy consumption (raw)'!D575</f>
        <v>0</v>
      </c>
      <c r="F625" s="179" t="str">
        <f>'Energy consumption (raw)'!E575</f>
        <v>Công nghiệp</v>
      </c>
      <c r="G625" s="179" t="str">
        <f>'Energy consumption (raw)'!F575</f>
        <v>Sản xuất Xi măng</v>
      </c>
      <c r="H625" s="179" t="str">
        <f>'Energy consumption (raw)'!G575</f>
        <v>Industry</v>
      </c>
      <c r="I625" s="179" t="str">
        <f>'Energy consumption (raw)'!I575</f>
        <v>23 Manufacture of other non-metallic mineral products</v>
      </c>
      <c r="J625" s="179" t="str">
        <f>INDEX(Sector!$E$6:$E$46,MATCH('Energy consumption (toe)'!I625,Sector!$B$6:$B$46,FALSE))</f>
        <v>Manufacture of other non-metallic mineral products</v>
      </c>
      <c r="K625" s="179">
        <f>IFERROR('Energy consumption (raw)'!J575*Lists!$H$84,)</f>
        <v>3694.3308360000001</v>
      </c>
      <c r="L625" s="179">
        <f>'Energy consumption (raw)'!K575*Lists!$H$84</f>
        <v>20990.131219300001</v>
      </c>
      <c r="M625" s="179">
        <f>'Energy consumption (raw)'!L575*Lists!$H$84</f>
        <v>0</v>
      </c>
      <c r="N625" s="179">
        <f>'Energy consumption (raw)'!M575*Lists!$H$84</f>
        <v>0</v>
      </c>
      <c r="O625" s="178">
        <f t="shared" si="75"/>
        <v>20990.131219300001</v>
      </c>
      <c r="P625">
        <f>'Energy consumption (raw)'!N575*Lists!$H$85</f>
        <v>119824.59999999999</v>
      </c>
      <c r="Q625">
        <f>'Energy consumption (raw)'!O575*Lists!$H$86</f>
        <v>0</v>
      </c>
      <c r="R625">
        <f>'Energy consumption (raw)'!P575*Lists!$H$87</f>
        <v>0</v>
      </c>
      <c r="S625">
        <f>'Energy consumption (raw)'!Q575*Lists!$H$88</f>
        <v>0</v>
      </c>
      <c r="T625">
        <f>'Energy consumption (raw)'!R575*Lists!$H$89</f>
        <v>0</v>
      </c>
      <c r="U625">
        <f>'Energy consumption (raw)'!S575*Lists!$H$90</f>
        <v>0</v>
      </c>
      <c r="V625">
        <f>'Energy consumption (raw)'!T575*Lists!$H$91</f>
        <v>634.59</v>
      </c>
      <c r="W625">
        <f>'Energy consumption (raw)'!U575*Lists!$H$92</f>
        <v>0</v>
      </c>
      <c r="X625">
        <f>'Energy consumption (raw)'!V575*Lists!$H$93</f>
        <v>0</v>
      </c>
      <c r="Y625">
        <f>'Energy consumption (raw)'!W575*Lists!$H$94</f>
        <v>0</v>
      </c>
      <c r="Z625">
        <f>'Energy consumption (raw)'!X575*Lists!$H$96*1000000</f>
        <v>0</v>
      </c>
      <c r="AA625">
        <f>'Energy consumption (raw)'!Y575*Lists!$H$97</f>
        <v>0</v>
      </c>
      <c r="AB625">
        <f>'Energy consumption (raw)'!Z575*Lists!$H$96</f>
        <v>0</v>
      </c>
      <c r="AC625">
        <f>'Energy consumption (raw)'!AA575*Lists!$H$98</f>
        <v>0</v>
      </c>
      <c r="AD625">
        <f>'Energy consumption (raw)'!AB575*Lists!$H$99</f>
        <v>0</v>
      </c>
      <c r="AE625">
        <f>'Energy consumption (raw)'!AC575*Lists!$H$101</f>
        <v>0</v>
      </c>
      <c r="AF625">
        <f>'Energy consumption (raw)'!AD575*Lists!$H$101</f>
        <v>0</v>
      </c>
      <c r="AG625">
        <f>'Energy consumption (raw)'!AE575*Lists!$H$101</f>
        <v>0</v>
      </c>
      <c r="AH625">
        <f>'Energy consumption (raw)'!AF575*Lists!$H$100</f>
        <v>0</v>
      </c>
      <c r="AI625" s="167">
        <f t="shared" si="76"/>
        <v>141449.32121929998</v>
      </c>
      <c r="AJ625" s="179">
        <f>'Energy consumption (raw)'!AG575</f>
        <v>141449.32121929998</v>
      </c>
      <c r="AK625" s="179">
        <f>'Energy consumption (raw)'!AH575</f>
        <v>134078.536693</v>
      </c>
      <c r="AL625">
        <f>IF(ROUND(AI625,-3)=ROUND('Energy consumption (raw)'!AG575,-3),1,0)</f>
        <v>1</v>
      </c>
      <c r="AM625" s="179" t="str">
        <f>'Energy consumption (raw)'!AJ575</f>
        <v>6. Hai Phong</v>
      </c>
      <c r="AN625">
        <f>VLOOKUP(AM625,Lists!$F$9:$G$71,2,FALSE)</f>
        <v>1</v>
      </c>
    </row>
    <row r="626" spans="2:40" x14ac:dyDescent="0.25">
      <c r="B626" s="65" t="str">
        <f t="shared" si="74"/>
        <v>Industry474</v>
      </c>
      <c r="C626" s="179">
        <f>'Energy consumption (raw)'!B576</f>
        <v>474</v>
      </c>
      <c r="D626" s="179">
        <f>'Energy consumption (raw)'!C576</f>
        <v>0</v>
      </c>
      <c r="E626" s="179">
        <f>'Energy consumption (raw)'!D576</f>
        <v>0</v>
      </c>
      <c r="F626" s="179" t="str">
        <f>'Energy consumption (raw)'!E576</f>
        <v>Công nghiệp</v>
      </c>
      <c r="G626" s="179" t="str">
        <f>'Energy consumption (raw)'!F576</f>
        <v>Sản xuất Xi măng</v>
      </c>
      <c r="H626" s="179" t="str">
        <f>'Energy consumption (raw)'!G576</f>
        <v>Industry</v>
      </c>
      <c r="I626" s="179" t="str">
        <f>'Energy consumption (raw)'!I576</f>
        <v>23 Manufacture of other non-metallic mineral products</v>
      </c>
      <c r="J626" s="179" t="str">
        <f>INDEX(Sector!$E$6:$E$46,MATCH('Energy consumption (toe)'!I626,Sector!$B$6:$B$46,FALSE))</f>
        <v>Manufacture of other non-metallic mineral products</v>
      </c>
      <c r="K626" s="179">
        <f>IFERROR('Energy consumption (raw)'!J576*Lists!$H$84,)</f>
        <v>28957.4620211</v>
      </c>
      <c r="L626" s="179">
        <f>'Energy consumption (raw)'!K576*Lists!$H$84</f>
        <v>34598.488410000005</v>
      </c>
      <c r="M626" s="179">
        <f>'Energy consumption (raw)'!L576*Lists!$H$84</f>
        <v>0</v>
      </c>
      <c r="N626" s="179">
        <f>'Energy consumption (raw)'!M576*Lists!$H$84</f>
        <v>0</v>
      </c>
      <c r="O626" s="178">
        <f t="shared" si="75"/>
        <v>34598.488410000005</v>
      </c>
      <c r="P626">
        <f>'Energy consumption (raw)'!N576*Lists!$H$85</f>
        <v>0</v>
      </c>
      <c r="Q626">
        <f>'Energy consumption (raw)'!O576*Lists!$H$86</f>
        <v>0</v>
      </c>
      <c r="R626">
        <f>'Energy consumption (raw)'!P576*Lists!$H$87</f>
        <v>266318.39999999997</v>
      </c>
      <c r="S626">
        <f>'Energy consumption (raw)'!Q576*Lists!$H$88</f>
        <v>0</v>
      </c>
      <c r="T626">
        <f>'Energy consumption (raw)'!R576*Lists!$H$89</f>
        <v>1066.92</v>
      </c>
      <c r="U626">
        <f>'Energy consumption (raw)'!S576*Lists!$H$90</f>
        <v>0</v>
      </c>
      <c r="V626">
        <f>'Energy consumption (raw)'!T576*Lists!$H$91</f>
        <v>1831.5</v>
      </c>
      <c r="W626">
        <f>'Energy consumption (raw)'!U576*Lists!$H$92</f>
        <v>0</v>
      </c>
      <c r="X626">
        <f>'Energy consumption (raw)'!V576*Lists!$H$93</f>
        <v>0</v>
      </c>
      <c r="Y626">
        <f>'Energy consumption (raw)'!W576*Lists!$H$94</f>
        <v>53.12</v>
      </c>
      <c r="Z626">
        <f>'Energy consumption (raw)'!X576*Lists!$H$96*1000000</f>
        <v>0</v>
      </c>
      <c r="AA626">
        <f>'Energy consumption (raw)'!Y576*Lists!$H$97</f>
        <v>0</v>
      </c>
      <c r="AB626">
        <f>'Energy consumption (raw)'!Z576*Lists!$H$96</f>
        <v>0</v>
      </c>
      <c r="AC626">
        <f>'Energy consumption (raw)'!AA576*Lists!$H$98</f>
        <v>0</v>
      </c>
      <c r="AD626">
        <f>'Energy consumption (raw)'!AB576*Lists!$H$99</f>
        <v>0</v>
      </c>
      <c r="AE626">
        <f>'Energy consumption (raw)'!AC576*Lists!$H$101</f>
        <v>0</v>
      </c>
      <c r="AF626">
        <f>'Energy consumption (raw)'!AD576*Lists!$H$101</f>
        <v>0</v>
      </c>
      <c r="AG626">
        <f>'Energy consumption (raw)'!AE576*Lists!$H$101</f>
        <v>0</v>
      </c>
      <c r="AH626">
        <f>'Energy consumption (raw)'!AF576*Lists!$H$100</f>
        <v>0</v>
      </c>
      <c r="AI626" s="167">
        <f t="shared" si="76"/>
        <v>303868.42840999993</v>
      </c>
      <c r="AJ626" s="179">
        <f>'Energy consumption (raw)'!AG576</f>
        <v>303868.42840999993</v>
      </c>
      <c r="AK626" s="179">
        <f>'Energy consumption (raw)'!AH576</f>
        <v>334926.96000000002</v>
      </c>
      <c r="AL626">
        <f>IF(ROUND(AI626,-3)=ROUND('Energy consumption (raw)'!AG576,-3),1,0)</f>
        <v>1</v>
      </c>
      <c r="AM626" s="179" t="str">
        <f>'Energy consumption (raw)'!AJ576</f>
        <v>6. Hai Phong</v>
      </c>
      <c r="AN626">
        <f>VLOOKUP(AM626,Lists!$F$9:$G$71,2,FALSE)</f>
        <v>1</v>
      </c>
    </row>
    <row r="627" spans="2:40" x14ac:dyDescent="0.25">
      <c r="B627" s="65" t="str">
        <f t="shared" si="74"/>
        <v>Industry475</v>
      </c>
      <c r="C627" s="179">
        <f>'Energy consumption (raw)'!B577</f>
        <v>475</v>
      </c>
      <c r="D627" s="179">
        <f>'Energy consumption (raw)'!C577</f>
        <v>0</v>
      </c>
      <c r="E627" s="179">
        <f>'Energy consumption (raw)'!D577</f>
        <v>0</v>
      </c>
      <c r="F627" s="179" t="str">
        <f>'Energy consumption (raw)'!E577</f>
        <v>Công nghiệp</v>
      </c>
      <c r="G627" s="179" t="str">
        <f>'Energy consumption (raw)'!F577</f>
        <v>Sản xuất sắt, thép gang</v>
      </c>
      <c r="H627" s="179" t="str">
        <f>'Energy consumption (raw)'!G577</f>
        <v>Industry</v>
      </c>
      <c r="I627" s="179" t="str">
        <f>'Energy consumption (raw)'!I577</f>
        <v>24 Manufacture of basic metals</v>
      </c>
      <c r="J627" s="179" t="str">
        <f>INDEX(Sector!$E$6:$E$46,MATCH('Energy consumption (toe)'!I627,Sector!$B$6:$B$46,FALSE))</f>
        <v>Manufacture of basic metals</v>
      </c>
      <c r="K627" s="179">
        <f>IFERROR('Energy consumption (raw)'!J577*Lists!$H$84,)</f>
        <v>0</v>
      </c>
      <c r="L627" s="179">
        <f>'Energy consumption (raw)'!K577*Lists!$H$84</f>
        <v>374.25480430000005</v>
      </c>
      <c r="M627" s="179">
        <f>'Energy consumption (raw)'!L577*Lists!$H$84</f>
        <v>0</v>
      </c>
      <c r="N627" s="179">
        <f>'Energy consumption (raw)'!M577*Lists!$H$84</f>
        <v>0</v>
      </c>
      <c r="O627" s="178">
        <f t="shared" si="75"/>
        <v>374.25480430000005</v>
      </c>
      <c r="P627">
        <f>'Energy consumption (raw)'!N577*Lists!$H$85</f>
        <v>0</v>
      </c>
      <c r="Q627">
        <f>'Energy consumption (raw)'!O577*Lists!$H$86</f>
        <v>0</v>
      </c>
      <c r="R627">
        <f>'Energy consumption (raw)'!P577*Lists!$H$87</f>
        <v>0</v>
      </c>
      <c r="S627">
        <f>'Energy consumption (raw)'!Q577*Lists!$H$88</f>
        <v>0</v>
      </c>
      <c r="T627">
        <f>'Energy consumption (raw)'!R577*Lists!$H$89</f>
        <v>347.82</v>
      </c>
      <c r="U627">
        <f>'Energy consumption (raw)'!S577*Lists!$H$90</f>
        <v>0</v>
      </c>
      <c r="V627">
        <f>'Energy consumption (raw)'!T577*Lists!$H$91</f>
        <v>594.99</v>
      </c>
      <c r="W627">
        <f>'Energy consumption (raw)'!U577*Lists!$H$92</f>
        <v>0</v>
      </c>
      <c r="X627">
        <f>'Energy consumption (raw)'!V577*Lists!$H$93</f>
        <v>0</v>
      </c>
      <c r="Y627">
        <f>'Energy consumption (raw)'!W577*Lists!$H$94</f>
        <v>0</v>
      </c>
      <c r="Z627">
        <f>'Energy consumption (raw)'!X577*Lists!$H$96*1000000</f>
        <v>0</v>
      </c>
      <c r="AA627">
        <f>'Energy consumption (raw)'!Y577*Lists!$H$97</f>
        <v>0</v>
      </c>
      <c r="AB627">
        <f>'Energy consumption (raw)'!Z577*Lists!$H$96</f>
        <v>0</v>
      </c>
      <c r="AC627">
        <f>'Energy consumption (raw)'!AA577*Lists!$H$98</f>
        <v>0</v>
      </c>
      <c r="AD627">
        <f>'Energy consumption (raw)'!AB577*Lists!$H$99</f>
        <v>0</v>
      </c>
      <c r="AE627">
        <f>'Energy consumption (raw)'!AC577*Lists!$H$101</f>
        <v>0</v>
      </c>
      <c r="AF627">
        <f>'Energy consumption (raw)'!AD577*Lists!$H$101</f>
        <v>0</v>
      </c>
      <c r="AG627">
        <f>'Energy consumption (raw)'!AE577*Lists!$H$101</f>
        <v>0</v>
      </c>
      <c r="AH627">
        <f>'Energy consumption (raw)'!AF577*Lists!$H$100</f>
        <v>0</v>
      </c>
      <c r="AI627" s="167">
        <f t="shared" si="76"/>
        <v>1317.0648043000001</v>
      </c>
      <c r="AJ627" s="179">
        <f>'Energy consumption (raw)'!AG577</f>
        <v>1319.0038043000002</v>
      </c>
      <c r="AK627" s="179">
        <f>'Energy consumption (raw)'!AH577</f>
        <v>1459.2141875000002</v>
      </c>
      <c r="AL627">
        <f>IF(ROUND(AI627,-3)=ROUND('Energy consumption (raw)'!AG577,-3),1,0)</f>
        <v>1</v>
      </c>
      <c r="AM627" s="179" t="str">
        <f>'Energy consumption (raw)'!AJ577</f>
        <v>6. Hai Phong</v>
      </c>
      <c r="AN627">
        <f>VLOOKUP(AM627,Lists!$F$9:$G$71,2,FALSE)</f>
        <v>1</v>
      </c>
    </row>
    <row r="628" spans="2:40" x14ac:dyDescent="0.25">
      <c r="B628" s="65" t="str">
        <f t="shared" si="74"/>
        <v>Industry476</v>
      </c>
      <c r="C628" s="179">
        <f>'Energy consumption (raw)'!B578</f>
        <v>476</v>
      </c>
      <c r="D628" s="179">
        <f>'Energy consumption (raw)'!C578</f>
        <v>0</v>
      </c>
      <c r="E628" s="179">
        <f>'Energy consumption (raw)'!D578</f>
        <v>0</v>
      </c>
      <c r="F628" s="179" t="str">
        <f>'Energy consumption (raw)'!E578</f>
        <v>Công nghiệp</v>
      </c>
      <c r="G628" s="179" t="str">
        <f>'Energy consumption (raw)'!F578</f>
        <v>Sản xuất sắt, thép gang</v>
      </c>
      <c r="H628" s="179" t="str">
        <f>'Energy consumption (raw)'!G578</f>
        <v>Industry</v>
      </c>
      <c r="I628" s="179" t="str">
        <f>'Energy consumption (raw)'!I578</f>
        <v>24 Manufacture of basic metals</v>
      </c>
      <c r="J628" s="179" t="str">
        <f>INDEX(Sector!$E$6:$E$46,MATCH('Energy consumption (toe)'!I628,Sector!$B$6:$B$46,FALSE))</f>
        <v>Manufacture of basic metals</v>
      </c>
      <c r="K628" s="179">
        <f>IFERROR('Energy consumption (raw)'!J578*Lists!$H$84,)</f>
        <v>0</v>
      </c>
      <c r="L628" s="179">
        <f>'Energy consumption (raw)'!K578*Lists!$H$84</f>
        <v>27302.829520000003</v>
      </c>
      <c r="M628" s="179">
        <f>'Energy consumption (raw)'!L578*Lists!$H$84</f>
        <v>0</v>
      </c>
      <c r="N628" s="179">
        <f>'Energy consumption (raw)'!M578*Lists!$H$84</f>
        <v>0</v>
      </c>
      <c r="O628" s="178">
        <f t="shared" si="75"/>
        <v>27302.829520000003</v>
      </c>
      <c r="P628">
        <f>'Energy consumption (raw)'!N578*Lists!$H$85</f>
        <v>0</v>
      </c>
      <c r="Q628">
        <f>'Energy consumption (raw)'!O578*Lists!$H$86</f>
        <v>0</v>
      </c>
      <c r="R628">
        <f>'Energy consumption (raw)'!P578*Lists!$H$87</f>
        <v>5377.8</v>
      </c>
      <c r="S628">
        <f>'Energy consumption (raw)'!Q578*Lists!$H$88</f>
        <v>0</v>
      </c>
      <c r="T628">
        <f>'Energy consumption (raw)'!R578*Lists!$H$89</f>
        <v>432.48</v>
      </c>
      <c r="U628">
        <f>'Energy consumption (raw)'!S578*Lists!$H$90</f>
        <v>0</v>
      </c>
      <c r="V628">
        <f>'Energy consumption (raw)'!T578*Lists!$H$91</f>
        <v>0</v>
      </c>
      <c r="W628">
        <f>'Energy consumption (raw)'!U578*Lists!$H$92</f>
        <v>0</v>
      </c>
      <c r="X628">
        <f>'Energy consumption (raw)'!V578*Lists!$H$93</f>
        <v>0</v>
      </c>
      <c r="Y628">
        <f>'Energy consumption (raw)'!W578*Lists!$H$94</f>
        <v>0</v>
      </c>
      <c r="Z628">
        <f>'Energy consumption (raw)'!X578*Lists!$H$96*1000000</f>
        <v>0</v>
      </c>
      <c r="AA628">
        <f>'Energy consumption (raw)'!Y578*Lists!$H$97</f>
        <v>0</v>
      </c>
      <c r="AB628">
        <f>'Energy consumption (raw)'!Z578*Lists!$H$96</f>
        <v>0</v>
      </c>
      <c r="AC628">
        <f>'Energy consumption (raw)'!AA578*Lists!$H$98</f>
        <v>0</v>
      </c>
      <c r="AD628">
        <f>'Energy consumption (raw)'!AB578*Lists!$H$99</f>
        <v>0</v>
      </c>
      <c r="AE628">
        <f>'Energy consumption (raw)'!AC578*Lists!$H$101</f>
        <v>0</v>
      </c>
      <c r="AF628">
        <f>'Energy consumption (raw)'!AD578*Lists!$H$101</f>
        <v>0</v>
      </c>
      <c r="AG628">
        <f>'Energy consumption (raw)'!AE578*Lists!$H$101</f>
        <v>0</v>
      </c>
      <c r="AH628">
        <f>'Energy consumption (raw)'!AF578*Lists!$H$100</f>
        <v>0</v>
      </c>
      <c r="AI628" s="167">
        <f t="shared" si="76"/>
        <v>33113.109520000005</v>
      </c>
      <c r="AJ628" s="179">
        <f>'Energy consumption (raw)'!AG578</f>
        <v>33422.518520000005</v>
      </c>
      <c r="AK628" s="179">
        <f>'Energy consumption (raw)'!AH578</f>
        <v>22468.018605199999</v>
      </c>
      <c r="AL628">
        <f>IF(ROUND(AI628,-3)=ROUND('Energy consumption (raw)'!AG578,-3),1,0)</f>
        <v>1</v>
      </c>
      <c r="AM628" s="179" t="str">
        <f>'Energy consumption (raw)'!AJ578</f>
        <v>6. Hai Phong</v>
      </c>
      <c r="AN628">
        <f>VLOOKUP(AM628,Lists!$F$9:$G$71,2,FALSE)</f>
        <v>1</v>
      </c>
    </row>
    <row r="629" spans="2:40" x14ac:dyDescent="0.25">
      <c r="B629" s="65" t="str">
        <f t="shared" si="74"/>
        <v>Industry477</v>
      </c>
      <c r="C629" s="179">
        <f>'Energy consumption (raw)'!B579</f>
        <v>477</v>
      </c>
      <c r="D629" s="179">
        <f>'Energy consumption (raw)'!C579</f>
        <v>0</v>
      </c>
      <c r="E629" s="179">
        <f>'Energy consumption (raw)'!D579</f>
        <v>0</v>
      </c>
      <c r="F629" s="179" t="str">
        <f>'Energy consumption (raw)'!E579</f>
        <v>Công nghiệp</v>
      </c>
      <c r="G629" s="179" t="str">
        <f>'Energy consumption (raw)'!F579</f>
        <v>Sản xuất sắt, thép gang</v>
      </c>
      <c r="H629" s="179" t="str">
        <f>'Energy consumption (raw)'!G579</f>
        <v>Industry</v>
      </c>
      <c r="I629" s="179" t="str">
        <f>'Energy consumption (raw)'!I579</f>
        <v>24 Manufacture of basic metals</v>
      </c>
      <c r="J629" s="179" t="str">
        <f>INDEX(Sector!$E$6:$E$46,MATCH('Energy consumption (toe)'!I629,Sector!$B$6:$B$46,FALSE))</f>
        <v>Manufacture of basic metals</v>
      </c>
      <c r="K629" s="179">
        <f>IFERROR('Energy consumption (raw)'!J579*Lists!$H$84,)</f>
        <v>3698.8024500000001</v>
      </c>
      <c r="L629" s="179">
        <f>'Energy consumption (raw)'!K579*Lists!$H$84</f>
        <v>3695.2381200000004</v>
      </c>
      <c r="M629" s="179">
        <f>'Energy consumption (raw)'!L579*Lists!$H$84</f>
        <v>0</v>
      </c>
      <c r="N629" s="179">
        <f>'Energy consumption (raw)'!M579*Lists!$H$84</f>
        <v>0</v>
      </c>
      <c r="O629" s="178">
        <f t="shared" si="75"/>
        <v>3695.2381200000004</v>
      </c>
      <c r="P629">
        <f>'Energy consumption (raw)'!N579*Lists!$H$85</f>
        <v>0</v>
      </c>
      <c r="Q629">
        <f>'Energy consumption (raw)'!O579*Lists!$H$86</f>
        <v>0</v>
      </c>
      <c r="R629">
        <f>'Energy consumption (raw)'!P579*Lists!$H$87</f>
        <v>0</v>
      </c>
      <c r="S629">
        <f>'Energy consumption (raw)'!Q579*Lists!$H$88</f>
        <v>0</v>
      </c>
      <c r="T629">
        <f>'Energy consumption (raw)'!R579*Lists!$H$89</f>
        <v>5.0999999999999996</v>
      </c>
      <c r="U629">
        <f>'Energy consumption (raw)'!S579*Lists!$H$90</f>
        <v>0</v>
      </c>
      <c r="V629">
        <f>'Energy consumption (raw)'!T579*Lists!$H$91</f>
        <v>0</v>
      </c>
      <c r="W629">
        <f>'Energy consumption (raw)'!U579*Lists!$H$92</f>
        <v>0</v>
      </c>
      <c r="X629">
        <f>'Energy consumption (raw)'!V579*Lists!$H$93</f>
        <v>0</v>
      </c>
      <c r="Y629">
        <f>'Energy consumption (raw)'!W579*Lists!$H$94</f>
        <v>0</v>
      </c>
      <c r="Z629">
        <f>'Energy consumption (raw)'!X579*Lists!$H$96*1000000</f>
        <v>3323.7000000000003</v>
      </c>
      <c r="AA629">
        <f>'Energy consumption (raw)'!Y579*Lists!$H$97</f>
        <v>0</v>
      </c>
      <c r="AB629">
        <f>'Energy consumption (raw)'!Z579*Lists!$H$96</f>
        <v>0</v>
      </c>
      <c r="AC629">
        <f>'Energy consumption (raw)'!AA579*Lists!$H$98</f>
        <v>0</v>
      </c>
      <c r="AD629">
        <f>'Energy consumption (raw)'!AB579*Lists!$H$99</f>
        <v>0</v>
      </c>
      <c r="AE629">
        <f>'Energy consumption (raw)'!AC579*Lists!$H$101</f>
        <v>0</v>
      </c>
      <c r="AF629">
        <f>'Energy consumption (raw)'!AD579*Lists!$H$101</f>
        <v>0</v>
      </c>
      <c r="AG629">
        <f>'Energy consumption (raw)'!AE579*Lists!$H$101</f>
        <v>0</v>
      </c>
      <c r="AH629">
        <f>'Energy consumption (raw)'!AF579*Lists!$H$100</f>
        <v>0</v>
      </c>
      <c r="AI629" s="167">
        <f t="shared" si="76"/>
        <v>7024.0381200000011</v>
      </c>
      <c r="AJ629" s="179">
        <f>'Energy consumption (raw)'!AG579</f>
        <v>7024.0381200000011</v>
      </c>
      <c r="AK629" s="179">
        <f>'Energy consumption (raw)'!AH579</f>
        <v>11282.1</v>
      </c>
      <c r="AL629">
        <f>IF(ROUND(AI629,-3)=ROUND('Energy consumption (raw)'!AG579,-3),1,0)</f>
        <v>1</v>
      </c>
      <c r="AM629" s="179" t="str">
        <f>'Energy consumption (raw)'!AJ579</f>
        <v>6. Hai Phong</v>
      </c>
      <c r="AN629">
        <f>VLOOKUP(AM629,Lists!$F$9:$G$71,2,FALSE)</f>
        <v>1</v>
      </c>
    </row>
    <row r="630" spans="2:40" x14ac:dyDescent="0.25">
      <c r="B630" s="65" t="str">
        <f t="shared" si="74"/>
        <v>Industry478</v>
      </c>
      <c r="C630" s="179">
        <f>'Energy consumption (raw)'!B580</f>
        <v>478</v>
      </c>
      <c r="D630" s="179">
        <f>'Energy consumption (raw)'!C580</f>
        <v>0</v>
      </c>
      <c r="E630" s="179">
        <f>'Energy consumption (raw)'!D580</f>
        <v>0</v>
      </c>
      <c r="F630" s="179" t="str">
        <f>'Energy consumption (raw)'!E580</f>
        <v>Công nghiệp</v>
      </c>
      <c r="G630" s="179" t="str">
        <f>'Energy consumption (raw)'!F580</f>
        <v>Sản xuất các cấu kiện kim loại</v>
      </c>
      <c r="H630" s="179" t="str">
        <f>'Energy consumption (raw)'!G580</f>
        <v>Industry</v>
      </c>
      <c r="I630" s="179" t="str">
        <f>'Energy consumption (raw)'!I580</f>
        <v>25 Manufacture of fabricated metal products, except machinery and equipment</v>
      </c>
      <c r="J630" s="179" t="str">
        <f>INDEX(Sector!$E$6:$E$46,MATCH('Energy consumption (toe)'!I630,Sector!$B$6:$B$46,FALSE))</f>
        <v>Manufacture of fabricated metal products, except machinery and equipment</v>
      </c>
      <c r="K630" s="179">
        <f>IFERROR('Energy consumption (raw)'!J580*Lists!$H$84,)</f>
        <v>3431.0444256000001</v>
      </c>
      <c r="L630" s="179">
        <f>'Energy consumption (raw)'!K580*Lists!$H$84</f>
        <v>3272.4487136000002</v>
      </c>
      <c r="M630" s="179">
        <f>'Energy consumption (raw)'!L580*Lists!$H$84</f>
        <v>0</v>
      </c>
      <c r="N630" s="179">
        <f>'Energy consumption (raw)'!M580*Lists!$H$84</f>
        <v>0</v>
      </c>
      <c r="O630" s="178">
        <f t="shared" si="75"/>
        <v>3272.4487136000002</v>
      </c>
      <c r="P630">
        <f>'Energy consumption (raw)'!N580*Lists!$H$85</f>
        <v>2132.9</v>
      </c>
      <c r="Q630">
        <f>'Energy consumption (raw)'!O580*Lists!$H$86</f>
        <v>0</v>
      </c>
      <c r="R630">
        <f>'Energy consumption (raw)'!P580*Lists!$H$87</f>
        <v>0</v>
      </c>
      <c r="S630">
        <f>'Energy consumption (raw)'!Q580*Lists!$H$88</f>
        <v>0</v>
      </c>
      <c r="T630">
        <f>'Energy consumption (raw)'!R580*Lists!$H$89</f>
        <v>4457.3999999999996</v>
      </c>
      <c r="U630">
        <f>'Energy consumption (raw)'!S580*Lists!$H$90</f>
        <v>0</v>
      </c>
      <c r="V630">
        <f>'Energy consumption (raw)'!T580*Lists!$H$91</f>
        <v>0</v>
      </c>
      <c r="W630">
        <f>'Energy consumption (raw)'!U580*Lists!$H$92</f>
        <v>0</v>
      </c>
      <c r="X630">
        <f>'Energy consumption (raw)'!V580*Lists!$H$93</f>
        <v>0</v>
      </c>
      <c r="Y630">
        <f>'Energy consumption (raw)'!W580*Lists!$H$94</f>
        <v>0</v>
      </c>
      <c r="Z630">
        <f>'Energy consumption (raw)'!X580*Lists!$H$96*1000000</f>
        <v>0</v>
      </c>
      <c r="AA630">
        <f>'Energy consumption (raw)'!Y580*Lists!$H$97</f>
        <v>0</v>
      </c>
      <c r="AB630">
        <f>'Energy consumption (raw)'!Z580*Lists!$H$96</f>
        <v>0</v>
      </c>
      <c r="AC630">
        <f>'Energy consumption (raw)'!AA580*Lists!$H$98</f>
        <v>0</v>
      </c>
      <c r="AD630">
        <f>'Energy consumption (raw)'!AB580*Lists!$H$99</f>
        <v>0</v>
      </c>
      <c r="AE630">
        <f>'Energy consumption (raw)'!AC580*Lists!$H$101</f>
        <v>0</v>
      </c>
      <c r="AF630">
        <f>'Energy consumption (raw)'!AD580*Lists!$H$101</f>
        <v>0</v>
      </c>
      <c r="AG630">
        <f>'Energy consumption (raw)'!AE580*Lists!$H$101</f>
        <v>0</v>
      </c>
      <c r="AH630">
        <f>'Energy consumption (raw)'!AF580*Lists!$H$100</f>
        <v>0</v>
      </c>
      <c r="AI630" s="167">
        <f t="shared" si="76"/>
        <v>9862.7487136</v>
      </c>
      <c r="AJ630" s="179">
        <f>'Energy consumption (raw)'!AG580</f>
        <v>9862.7487136</v>
      </c>
      <c r="AK630" s="179">
        <f>'Energy consumption (raw)'!AH580</f>
        <v>14204.9385982</v>
      </c>
      <c r="AL630">
        <f>IF(ROUND(AI630,-3)=ROUND('Energy consumption (raw)'!AG580,-3),1,0)</f>
        <v>1</v>
      </c>
      <c r="AM630" s="179" t="str">
        <f>'Energy consumption (raw)'!AJ580</f>
        <v>6. Hai Phong</v>
      </c>
      <c r="AN630">
        <f>VLOOKUP(AM630,Lists!$F$9:$G$71,2,FALSE)</f>
        <v>1</v>
      </c>
    </row>
    <row r="631" spans="2:40" x14ac:dyDescent="0.25">
      <c r="B631" s="65" t="str">
        <f t="shared" si="74"/>
        <v>Industry479</v>
      </c>
      <c r="C631" s="179">
        <f>'Energy consumption (raw)'!B581</f>
        <v>479</v>
      </c>
      <c r="D631" s="179">
        <f>'Energy consumption (raw)'!C581</f>
        <v>0</v>
      </c>
      <c r="E631" s="179">
        <f>'Energy consumption (raw)'!D581</f>
        <v>0</v>
      </c>
      <c r="F631" s="179" t="str">
        <f>'Energy consumption (raw)'!E581</f>
        <v>Công nghiệp</v>
      </c>
      <c r="G631" s="179" t="str">
        <f>'Energy consumption (raw)'!F581</f>
        <v>Sãn xuất linh kiện điện tử</v>
      </c>
      <c r="H631" s="179" t="str">
        <f>'Energy consumption (raw)'!G581</f>
        <v>Industry</v>
      </c>
      <c r="I631" s="179" t="str">
        <f>'Energy consumption (raw)'!I581</f>
        <v>26 Manufacture of computer, electronic and optical products</v>
      </c>
      <c r="J631" s="179" t="str">
        <f>INDEX(Sector!$E$6:$E$46,MATCH('Energy consumption (toe)'!I631,Sector!$B$6:$B$46,FALSE))</f>
        <v>Manufacture of computer, electronic and optical products</v>
      </c>
      <c r="K631" s="179">
        <f>IFERROR('Energy consumption (raw)'!J581*Lists!$H$84,)</f>
        <v>10635.388267</v>
      </c>
      <c r="L631" s="179">
        <f>'Energy consumption (raw)'!K581*Lists!$H$84</f>
        <v>23105.230718000003</v>
      </c>
      <c r="M631" s="179">
        <f>'Energy consumption (raw)'!L581*Lists!$H$84</f>
        <v>0</v>
      </c>
      <c r="N631" s="179">
        <f>'Energy consumption (raw)'!M581*Lists!$H$84</f>
        <v>0</v>
      </c>
      <c r="O631" s="178">
        <f t="shared" si="75"/>
        <v>23105.230718000003</v>
      </c>
      <c r="P631">
        <f>'Energy consumption (raw)'!N581*Lists!$H$85</f>
        <v>0</v>
      </c>
      <c r="Q631">
        <f>'Energy consumption (raw)'!O581*Lists!$H$86</f>
        <v>0</v>
      </c>
      <c r="R631">
        <f>'Energy consumption (raw)'!P581*Lists!$H$87</f>
        <v>0</v>
      </c>
      <c r="S631">
        <f>'Energy consumption (raw)'!Q581*Lists!$H$88</f>
        <v>0</v>
      </c>
      <c r="T631">
        <f>'Energy consumption (raw)'!R581*Lists!$H$89</f>
        <v>0</v>
      </c>
      <c r="U631">
        <f>'Energy consumption (raw)'!S581*Lists!$H$90</f>
        <v>0</v>
      </c>
      <c r="V631">
        <f>'Energy consumption (raw)'!T581*Lists!$H$91</f>
        <v>0</v>
      </c>
      <c r="W631">
        <f>'Energy consumption (raw)'!U581*Lists!$H$92</f>
        <v>0</v>
      </c>
      <c r="X631">
        <f>'Energy consumption (raw)'!V581*Lists!$H$93</f>
        <v>0</v>
      </c>
      <c r="Y631">
        <f>'Energy consumption (raw)'!W581*Lists!$H$94</f>
        <v>0</v>
      </c>
      <c r="Z631">
        <f>'Energy consumption (raw)'!X581*Lists!$H$96*1000000</f>
        <v>0</v>
      </c>
      <c r="AA631">
        <f>'Energy consumption (raw)'!Y581*Lists!$H$97</f>
        <v>0</v>
      </c>
      <c r="AB631">
        <f>'Energy consumption (raw)'!Z581*Lists!$H$96</f>
        <v>0</v>
      </c>
      <c r="AC631">
        <f>'Energy consumption (raw)'!AA581*Lists!$H$98</f>
        <v>0</v>
      </c>
      <c r="AD631">
        <f>'Energy consumption (raw)'!AB581*Lists!$H$99</f>
        <v>0</v>
      </c>
      <c r="AE631">
        <f>'Energy consumption (raw)'!AC581*Lists!$H$101</f>
        <v>0</v>
      </c>
      <c r="AF631">
        <f>'Energy consumption (raw)'!AD581*Lists!$H$101</f>
        <v>0</v>
      </c>
      <c r="AG631">
        <f>'Energy consumption (raw)'!AE581*Lists!$H$101</f>
        <v>0</v>
      </c>
      <c r="AH631">
        <f>'Energy consumption (raw)'!AF581*Lists!$H$100</f>
        <v>0</v>
      </c>
      <c r="AI631" s="167">
        <f t="shared" si="76"/>
        <v>23105.230718000003</v>
      </c>
      <c r="AJ631" s="179">
        <f>'Energy consumption (raw)'!AG581</f>
        <v>23105.230718000003</v>
      </c>
      <c r="AK631" s="179">
        <f>'Energy consumption (raw)'!AH581</f>
        <v>36296.630888</v>
      </c>
      <c r="AL631">
        <f>IF(ROUND(AI631,-3)=ROUND('Energy consumption (raw)'!AG581,-3),1,0)</f>
        <v>1</v>
      </c>
      <c r="AM631" s="179" t="str">
        <f>'Energy consumption (raw)'!AJ581</f>
        <v>6. Hai Phong</v>
      </c>
      <c r="AN631">
        <f>VLOOKUP(AM631,Lists!$F$9:$G$71,2,FALSE)</f>
        <v>1</v>
      </c>
    </row>
    <row r="632" spans="2:40" x14ac:dyDescent="0.25">
      <c r="B632" s="65" t="str">
        <f t="shared" si="74"/>
        <v>Industry480</v>
      </c>
      <c r="C632" s="179">
        <f>'Energy consumption (raw)'!B582</f>
        <v>480</v>
      </c>
      <c r="D632" s="179">
        <f>'Energy consumption (raw)'!C582</f>
        <v>0</v>
      </c>
      <c r="E632" s="179">
        <f>'Energy consumption (raw)'!D582</f>
        <v>0</v>
      </c>
      <c r="F632" s="179" t="str">
        <f>'Energy consumption (raw)'!E582</f>
        <v>Công nghiệp</v>
      </c>
      <c r="G632" s="179" t="str">
        <f>'Energy consumption (raw)'!F582</f>
        <v>Đúc sắt thép</v>
      </c>
      <c r="H632" s="179" t="str">
        <f>'Energy consumption (raw)'!G582</f>
        <v>Industry</v>
      </c>
      <c r="I632" s="179" t="str">
        <f>'Energy consumption (raw)'!I582</f>
        <v>25 Manufacture of fabricated metal products, except machinery and equipment</v>
      </c>
      <c r="J632" s="179" t="str">
        <f>INDEX(Sector!$E$6:$E$46,MATCH('Energy consumption (toe)'!I632,Sector!$B$6:$B$46,FALSE))</f>
        <v>Manufacture of fabricated metal products, except machinery and equipment</v>
      </c>
      <c r="K632" s="179">
        <f>IFERROR('Energy consumption (raw)'!J582*Lists!$H$84,)</f>
        <v>1198.7011520000001</v>
      </c>
      <c r="L632" s="179">
        <f>'Energy consumption (raw)'!K582*Lists!$H$84</f>
        <v>1401.7176738000001</v>
      </c>
      <c r="M632" s="179">
        <f>'Energy consumption (raw)'!L582*Lists!$H$84</f>
        <v>0</v>
      </c>
      <c r="N632" s="179">
        <f>'Energy consumption (raw)'!M582*Lists!$H$84</f>
        <v>0</v>
      </c>
      <c r="O632" s="178">
        <f t="shared" si="75"/>
        <v>1401.7176738000001</v>
      </c>
      <c r="P632">
        <f>'Energy consumption (raw)'!N582*Lists!$H$85</f>
        <v>21.7</v>
      </c>
      <c r="Q632">
        <f>'Energy consumption (raw)'!O582*Lists!$H$86</f>
        <v>0</v>
      </c>
      <c r="R632">
        <f>'Energy consumption (raw)'!P582*Lists!$H$87</f>
        <v>0</v>
      </c>
      <c r="S632">
        <f>'Energy consumption (raw)'!Q582*Lists!$H$88</f>
        <v>0</v>
      </c>
      <c r="T632">
        <f>'Energy consumption (raw)'!R582*Lists!$H$89</f>
        <v>29.916599999999999</v>
      </c>
      <c r="U632">
        <f>'Energy consumption (raw)'!S582*Lists!$H$90</f>
        <v>0</v>
      </c>
      <c r="V632">
        <f>'Energy consumption (raw)'!T582*Lists!$H$91</f>
        <v>0</v>
      </c>
      <c r="W632">
        <f>'Energy consumption (raw)'!U582*Lists!$H$92</f>
        <v>0</v>
      </c>
      <c r="X632">
        <f>'Energy consumption (raw)'!V582*Lists!$H$93</f>
        <v>0</v>
      </c>
      <c r="Y632">
        <f>'Energy consumption (raw)'!W582*Lists!$H$94</f>
        <v>0</v>
      </c>
      <c r="Z632">
        <f>'Energy consumption (raw)'!X582*Lists!$H$96*1000000</f>
        <v>0</v>
      </c>
      <c r="AA632">
        <f>'Energy consumption (raw)'!Y582*Lists!$H$97</f>
        <v>0</v>
      </c>
      <c r="AB632">
        <f>'Energy consumption (raw)'!Z582*Lists!$H$96</f>
        <v>0</v>
      </c>
      <c r="AC632">
        <f>'Energy consumption (raw)'!AA582*Lists!$H$98</f>
        <v>0</v>
      </c>
      <c r="AD632">
        <f>'Energy consumption (raw)'!AB582*Lists!$H$99</f>
        <v>0</v>
      </c>
      <c r="AE632">
        <f>'Energy consumption (raw)'!AC582*Lists!$H$101</f>
        <v>0</v>
      </c>
      <c r="AF632">
        <f>'Energy consumption (raw)'!AD582*Lists!$H$101</f>
        <v>0</v>
      </c>
      <c r="AG632">
        <f>'Energy consumption (raw)'!AE582*Lists!$H$101</f>
        <v>0</v>
      </c>
      <c r="AH632">
        <f>'Energy consumption (raw)'!AF582*Lists!$H$100</f>
        <v>0</v>
      </c>
      <c r="AI632" s="167">
        <f t="shared" si="76"/>
        <v>1453.3342738000001</v>
      </c>
      <c r="AJ632" s="179">
        <f>'Energy consumption (raw)'!AG582</f>
        <v>1456.3812738000001</v>
      </c>
      <c r="AK632" s="179">
        <f>'Energy consumption (raw)'!AH582</f>
        <v>1617.9496281000002</v>
      </c>
      <c r="AL632">
        <f>IF(ROUND(AI632,-3)=ROUND('Energy consumption (raw)'!AG582,-3),1,0)</f>
        <v>1</v>
      </c>
      <c r="AM632" s="179" t="str">
        <f>'Energy consumption (raw)'!AJ582</f>
        <v>6. Hai Phong</v>
      </c>
      <c r="AN632">
        <f>VLOOKUP(AM632,Lists!$F$9:$G$71,2,FALSE)</f>
        <v>1</v>
      </c>
    </row>
    <row r="633" spans="2:40" x14ac:dyDescent="0.25">
      <c r="B633" s="65" t="str">
        <f t="shared" si="74"/>
        <v>Industry481</v>
      </c>
      <c r="C633" s="179">
        <f>'Energy consumption (raw)'!B583</f>
        <v>481</v>
      </c>
      <c r="D633" s="179">
        <f>'Energy consumption (raw)'!C583</f>
        <v>0</v>
      </c>
      <c r="E633" s="179">
        <f>'Energy consumption (raw)'!D583</f>
        <v>0</v>
      </c>
      <c r="F633" s="179" t="str">
        <f>'Energy consumption (raw)'!E583</f>
        <v>Công nghiệp</v>
      </c>
      <c r="G633" s="179" t="str">
        <f>'Energy consumption (raw)'!F583</f>
        <v>Sản xuất sản phẩm từ plastic</v>
      </c>
      <c r="H633" s="179" t="str">
        <f>'Energy consumption (raw)'!G583</f>
        <v>Industry</v>
      </c>
      <c r="I633" s="179" t="str">
        <f>'Energy consumption (raw)'!I583</f>
        <v>22 Manufacture of rubber and plastics products</v>
      </c>
      <c r="J633" s="179" t="str">
        <f>INDEX(Sector!$E$6:$E$46,MATCH('Energy consumption (toe)'!I633,Sector!$B$6:$B$46,FALSE))</f>
        <v>Manufacture of rubber and plastics products</v>
      </c>
      <c r="K633" s="179">
        <f>IFERROR('Energy consumption (raw)'!J583*Lists!$H$84,)</f>
        <v>5930.1475569000004</v>
      </c>
      <c r="L633" s="179">
        <f>'Energy consumption (raw)'!K583*Lists!$H$84</f>
        <v>5943.9023218000002</v>
      </c>
      <c r="M633" s="179">
        <f>'Energy consumption (raw)'!L583*Lists!$H$84</f>
        <v>0</v>
      </c>
      <c r="N633" s="179">
        <f>'Energy consumption (raw)'!M583*Lists!$H$84</f>
        <v>0</v>
      </c>
      <c r="O633" s="178">
        <f t="shared" si="75"/>
        <v>5943.9023218000002</v>
      </c>
      <c r="P633">
        <f>'Energy consumption (raw)'!N583*Lists!$H$85</f>
        <v>0</v>
      </c>
      <c r="Q633">
        <f>'Energy consumption (raw)'!O583*Lists!$H$86</f>
        <v>0</v>
      </c>
      <c r="R633">
        <f>'Energy consumption (raw)'!P583*Lists!$H$87</f>
        <v>0</v>
      </c>
      <c r="S633">
        <f>'Energy consumption (raw)'!Q583*Lists!$H$88</f>
        <v>0</v>
      </c>
      <c r="T633">
        <f>'Energy consumption (raw)'!R583*Lists!$H$89</f>
        <v>76.5</v>
      </c>
      <c r="U633">
        <f>'Energy consumption (raw)'!S583*Lists!$H$90</f>
        <v>0</v>
      </c>
      <c r="V633">
        <f>'Energy consumption (raw)'!T583*Lists!$H$91</f>
        <v>0</v>
      </c>
      <c r="W633">
        <f>'Energy consumption (raw)'!U583*Lists!$H$92</f>
        <v>0</v>
      </c>
      <c r="X633">
        <f>'Energy consumption (raw)'!V583*Lists!$H$93</f>
        <v>0</v>
      </c>
      <c r="Y633">
        <f>'Energy consumption (raw)'!W583*Lists!$H$94</f>
        <v>0</v>
      </c>
      <c r="Z633">
        <f>'Energy consumption (raw)'!X583*Lists!$H$96*1000000</f>
        <v>0</v>
      </c>
      <c r="AA633">
        <f>'Energy consumption (raw)'!Y583*Lists!$H$97</f>
        <v>0</v>
      </c>
      <c r="AB633">
        <f>'Energy consumption (raw)'!Z583*Lists!$H$96</f>
        <v>0</v>
      </c>
      <c r="AC633">
        <f>'Energy consumption (raw)'!AA583*Lists!$H$98</f>
        <v>0</v>
      </c>
      <c r="AD633">
        <f>'Energy consumption (raw)'!AB583*Lists!$H$99</f>
        <v>0</v>
      </c>
      <c r="AE633">
        <f>'Energy consumption (raw)'!AC583*Lists!$H$101</f>
        <v>0</v>
      </c>
      <c r="AF633">
        <f>'Energy consumption (raw)'!AD583*Lists!$H$101</f>
        <v>0</v>
      </c>
      <c r="AG633">
        <f>'Energy consumption (raw)'!AE583*Lists!$H$101</f>
        <v>0</v>
      </c>
      <c r="AH633">
        <f>'Energy consumption (raw)'!AF583*Lists!$H$100</f>
        <v>0</v>
      </c>
      <c r="AI633" s="167">
        <f t="shared" si="76"/>
        <v>6020.4023218000002</v>
      </c>
      <c r="AJ633" s="179">
        <f>'Energy consumption (raw)'!AG583</f>
        <v>6023.8371218000002</v>
      </c>
      <c r="AK633" s="179">
        <f>'Energy consumption (raw)'!AH583</f>
        <v>6345.3446309999999</v>
      </c>
      <c r="AL633">
        <f>IF(ROUND(AI633,-3)=ROUND('Energy consumption (raw)'!AG583,-3),1,0)</f>
        <v>1</v>
      </c>
      <c r="AM633" s="179" t="str">
        <f>'Energy consumption (raw)'!AJ583</f>
        <v>6. Hai Phong</v>
      </c>
      <c r="AN633">
        <f>VLOOKUP(AM633,Lists!$F$9:$G$71,2,FALSE)</f>
        <v>1</v>
      </c>
    </row>
    <row r="634" spans="2:40" x14ac:dyDescent="0.25">
      <c r="B634" s="65" t="str">
        <f t="shared" si="74"/>
        <v>Industry482</v>
      </c>
      <c r="C634" s="179">
        <f>'Energy consumption (raw)'!B584</f>
        <v>482</v>
      </c>
      <c r="D634" s="179">
        <f>'Energy consumption (raw)'!C584</f>
        <v>0</v>
      </c>
      <c r="E634" s="179">
        <f>'Energy consumption (raw)'!D584</f>
        <v>0</v>
      </c>
      <c r="F634" s="179" t="str">
        <f>'Energy consumption (raw)'!E584</f>
        <v>Công nghiệp</v>
      </c>
      <c r="G634" s="179" t="str">
        <f>'Energy consumption (raw)'!F584</f>
        <v>Sản xuất sản phẩm từ plastic</v>
      </c>
      <c r="H634" s="179" t="str">
        <f>'Energy consumption (raw)'!G584</f>
        <v>Industry</v>
      </c>
      <c r="I634" s="179" t="str">
        <f>'Energy consumption (raw)'!I584</f>
        <v>22 Manufacture of rubber and plastics products</v>
      </c>
      <c r="J634" s="179" t="str">
        <f>INDEX(Sector!$E$6:$E$46,MATCH('Energy consumption (toe)'!I634,Sector!$B$6:$B$46,FALSE))</f>
        <v>Manufacture of rubber and plastics products</v>
      </c>
      <c r="K634" s="179">
        <f>IFERROR('Energy consumption (raw)'!J584*Lists!$H$84,)</f>
        <v>2016.0223886000001</v>
      </c>
      <c r="L634" s="179">
        <f>'Energy consumption (raw)'!K584*Lists!$H$84</f>
        <v>2039.6403181000001</v>
      </c>
      <c r="M634" s="179">
        <f>'Energy consumption (raw)'!L584*Lists!$H$84</f>
        <v>0</v>
      </c>
      <c r="N634" s="179">
        <f>'Energy consumption (raw)'!M584*Lists!$H$84</f>
        <v>0</v>
      </c>
      <c r="O634" s="178">
        <f t="shared" si="75"/>
        <v>2039.6403181000001</v>
      </c>
      <c r="P634">
        <f>'Energy consumption (raw)'!N584*Lists!$H$85</f>
        <v>4201.3999999999996</v>
      </c>
      <c r="Q634">
        <f>'Energy consumption (raw)'!O584*Lists!$H$86</f>
        <v>0</v>
      </c>
      <c r="R634">
        <f>'Energy consumption (raw)'!P584*Lists!$H$87</f>
        <v>0</v>
      </c>
      <c r="S634">
        <f>'Energy consumption (raw)'!Q584*Lists!$H$88</f>
        <v>0</v>
      </c>
      <c r="T634">
        <f>'Energy consumption (raw)'!R584*Lists!$H$89</f>
        <v>37.74</v>
      </c>
      <c r="U634">
        <f>'Energy consumption (raw)'!S584*Lists!$H$90</f>
        <v>0</v>
      </c>
      <c r="V634">
        <f>'Energy consumption (raw)'!T584*Lists!$H$91</f>
        <v>28.71</v>
      </c>
      <c r="W634">
        <f>'Energy consumption (raw)'!U584*Lists!$H$92</f>
        <v>0</v>
      </c>
      <c r="X634">
        <f>'Energy consumption (raw)'!V584*Lists!$H$93</f>
        <v>0</v>
      </c>
      <c r="Y634">
        <f>'Energy consumption (raw)'!W584*Lists!$H$94</f>
        <v>0</v>
      </c>
      <c r="Z634">
        <f>'Energy consumption (raw)'!X584*Lists!$H$96*1000000</f>
        <v>0</v>
      </c>
      <c r="AA634">
        <f>'Energy consumption (raw)'!Y584*Lists!$H$97</f>
        <v>0</v>
      </c>
      <c r="AB634">
        <f>'Energy consumption (raw)'!Z584*Lists!$H$96</f>
        <v>0</v>
      </c>
      <c r="AC634">
        <f>'Energy consumption (raw)'!AA584*Lists!$H$98</f>
        <v>0</v>
      </c>
      <c r="AD634">
        <f>'Energy consumption (raw)'!AB584*Lists!$H$99</f>
        <v>0</v>
      </c>
      <c r="AE634">
        <f>'Energy consumption (raw)'!AC584*Lists!$H$101</f>
        <v>0</v>
      </c>
      <c r="AF634">
        <f>'Energy consumption (raw)'!AD584*Lists!$H$101</f>
        <v>0</v>
      </c>
      <c r="AG634">
        <f>'Energy consumption (raw)'!AE584*Lists!$H$101</f>
        <v>0</v>
      </c>
      <c r="AH634">
        <f>'Energy consumption (raw)'!AF584*Lists!$H$100</f>
        <v>0</v>
      </c>
      <c r="AI634" s="167">
        <f t="shared" si="76"/>
        <v>6307.4903181</v>
      </c>
      <c r="AJ634" s="179">
        <f>'Energy consumption (raw)'!AG584</f>
        <v>6307.4903181</v>
      </c>
      <c r="AK634" s="179">
        <f>'Energy consumption (raw)'!AH584</f>
        <v>5645.3925560000007</v>
      </c>
      <c r="AL634">
        <f>IF(ROUND(AI634,-3)=ROUND('Energy consumption (raw)'!AG584,-3),1,0)</f>
        <v>1</v>
      </c>
      <c r="AM634" s="179" t="str">
        <f>'Energy consumption (raw)'!AJ584</f>
        <v>6. Hai Phong</v>
      </c>
      <c r="AN634">
        <f>VLOOKUP(AM634,Lists!$F$9:$G$71,2,FALSE)</f>
        <v>1</v>
      </c>
    </row>
    <row r="635" spans="2:40" x14ac:dyDescent="0.25">
      <c r="B635" s="65" t="str">
        <f t="shared" si="74"/>
        <v>Industry483</v>
      </c>
      <c r="C635" s="179">
        <f>'Energy consumption (raw)'!B585</f>
        <v>483</v>
      </c>
      <c r="D635" s="179">
        <f>'Energy consumption (raw)'!C585</f>
        <v>0</v>
      </c>
      <c r="E635" s="179">
        <f>'Energy consumption (raw)'!D585</f>
        <v>0</v>
      </c>
      <c r="F635" s="179" t="str">
        <f>'Energy consumption (raw)'!E585</f>
        <v>Công nghiệp</v>
      </c>
      <c r="G635" s="179" t="str">
        <f>'Energy consumption (raw)'!F585</f>
        <v>Sản xuất sản phẩm từ plastic</v>
      </c>
      <c r="H635" s="179" t="str">
        <f>'Energy consumption (raw)'!G585</f>
        <v>Industry</v>
      </c>
      <c r="I635" s="179" t="str">
        <f>'Energy consumption (raw)'!I585</f>
        <v>22 Manufacture of rubber and plastics products</v>
      </c>
      <c r="J635" s="179" t="str">
        <f>INDEX(Sector!$E$6:$E$46,MATCH('Energy consumption (toe)'!I635,Sector!$B$6:$B$46,FALSE))</f>
        <v>Manufacture of rubber and plastics products</v>
      </c>
      <c r="K635" s="179">
        <f>IFERROR('Energy consumption (raw)'!J585*Lists!$H$84,)</f>
        <v>1948.5071892000001</v>
      </c>
      <c r="L635" s="179">
        <f>'Energy consumption (raw)'!K585*Lists!$H$84</f>
        <v>1987.0487061000001</v>
      </c>
      <c r="M635" s="179">
        <f>'Energy consumption (raw)'!L585*Lists!$H$84</f>
        <v>0</v>
      </c>
      <c r="N635" s="179">
        <f>'Energy consumption (raw)'!M585*Lists!$H$84</f>
        <v>0</v>
      </c>
      <c r="O635" s="178">
        <f t="shared" si="75"/>
        <v>1987.0487061000001</v>
      </c>
      <c r="P635">
        <f>'Energy consumption (raw)'!N585*Lists!$H$85</f>
        <v>0</v>
      </c>
      <c r="Q635">
        <f>'Energy consumption (raw)'!O585*Lists!$H$86</f>
        <v>0</v>
      </c>
      <c r="R635">
        <f>'Energy consumption (raw)'!P585*Lists!$H$87</f>
        <v>0</v>
      </c>
      <c r="S635">
        <f>'Energy consumption (raw)'!Q585*Lists!$H$88</f>
        <v>0</v>
      </c>
      <c r="T635">
        <f>'Energy consumption (raw)'!R585*Lists!$H$89</f>
        <v>0</v>
      </c>
      <c r="U635">
        <f>'Energy consumption (raw)'!S585*Lists!$H$90</f>
        <v>0</v>
      </c>
      <c r="V635">
        <f>'Energy consumption (raw)'!T585*Lists!$H$91</f>
        <v>0</v>
      </c>
      <c r="W635">
        <f>'Energy consumption (raw)'!U585*Lists!$H$92</f>
        <v>0</v>
      </c>
      <c r="X635">
        <f>'Energy consumption (raw)'!V585*Lists!$H$93</f>
        <v>0</v>
      </c>
      <c r="Y635">
        <f>'Energy consumption (raw)'!W585*Lists!$H$94</f>
        <v>0</v>
      </c>
      <c r="Z635">
        <f>'Energy consumption (raw)'!X585*Lists!$H$96*1000000</f>
        <v>0</v>
      </c>
      <c r="AA635">
        <f>'Energy consumption (raw)'!Y585*Lists!$H$97</f>
        <v>0</v>
      </c>
      <c r="AB635">
        <f>'Energy consumption (raw)'!Z585*Lists!$H$96</f>
        <v>0</v>
      </c>
      <c r="AC635">
        <f>'Energy consumption (raw)'!AA585*Lists!$H$98</f>
        <v>0</v>
      </c>
      <c r="AD635">
        <f>'Energy consumption (raw)'!AB585*Lists!$H$99</f>
        <v>0</v>
      </c>
      <c r="AE635">
        <f>'Energy consumption (raw)'!AC585*Lists!$H$101</f>
        <v>0</v>
      </c>
      <c r="AF635">
        <f>'Energy consumption (raw)'!AD585*Lists!$H$101</f>
        <v>0</v>
      </c>
      <c r="AG635">
        <f>'Energy consumption (raw)'!AE585*Lists!$H$101</f>
        <v>0</v>
      </c>
      <c r="AH635">
        <f>'Energy consumption (raw)'!AF585*Lists!$H$100</f>
        <v>0</v>
      </c>
      <c r="AI635" s="167">
        <f t="shared" si="76"/>
        <v>1987.0487061000001</v>
      </c>
      <c r="AJ635" s="179">
        <f>'Energy consumption (raw)'!AG585</f>
        <v>1987.0487061000001</v>
      </c>
      <c r="AK635" s="179">
        <f>'Energy consumption (raw)'!AH585</f>
        <v>2068.5630816000003</v>
      </c>
      <c r="AL635">
        <f>IF(ROUND(AI635,-3)=ROUND('Energy consumption (raw)'!AG585,-3),1,0)</f>
        <v>1</v>
      </c>
      <c r="AM635" s="179" t="str">
        <f>'Energy consumption (raw)'!AJ585</f>
        <v>6. Hai Phong</v>
      </c>
      <c r="AN635">
        <f>VLOOKUP(AM635,Lists!$F$9:$G$71,2,FALSE)</f>
        <v>1</v>
      </c>
    </row>
    <row r="636" spans="2:40" x14ac:dyDescent="0.25">
      <c r="B636" s="65" t="str">
        <f t="shared" si="74"/>
        <v>Industry484</v>
      </c>
      <c r="C636" s="179">
        <f>'Energy consumption (raw)'!B586</f>
        <v>484</v>
      </c>
      <c r="D636" s="179">
        <f>'Energy consumption (raw)'!C586</f>
        <v>0</v>
      </c>
      <c r="E636" s="179">
        <f>'Energy consumption (raw)'!D586</f>
        <v>0</v>
      </c>
      <c r="F636" s="179" t="str">
        <f>'Energy consumption (raw)'!E586</f>
        <v>Công nghiệp</v>
      </c>
      <c r="G636" s="179" t="str">
        <f>'Energy consumption (raw)'!F586</f>
        <v>Các loại cáp điện</v>
      </c>
      <c r="H636" s="179" t="str">
        <f>'Energy consumption (raw)'!G586</f>
        <v>Industry</v>
      </c>
      <c r="I636" s="179" t="str">
        <f>'Energy consumption (raw)'!I586</f>
        <v>26 Manufacture of computer, electronic and optical products</v>
      </c>
      <c r="J636" s="179" t="str">
        <f>INDEX(Sector!$E$6:$E$46,MATCH('Energy consumption (toe)'!I636,Sector!$B$6:$B$46,FALSE))</f>
        <v>Manufacture of computer, electronic and optical products</v>
      </c>
      <c r="K636" s="179">
        <f>IFERROR('Energy consumption (raw)'!J586*Lists!$H$84,)</f>
        <v>3786.9205569000001</v>
      </c>
      <c r="L636" s="179">
        <f>'Energy consumption (raw)'!K586*Lists!$H$84</f>
        <v>3786.9200940000001</v>
      </c>
      <c r="M636" s="179">
        <f>'Energy consumption (raw)'!L586*Lists!$H$84</f>
        <v>0</v>
      </c>
      <c r="N636" s="179">
        <f>'Energy consumption (raw)'!M586*Lists!$H$84</f>
        <v>0</v>
      </c>
      <c r="O636" s="178">
        <f t="shared" si="75"/>
        <v>3786.9200940000001</v>
      </c>
      <c r="P636">
        <f>'Energy consumption (raw)'!N586*Lists!$H$85</f>
        <v>0</v>
      </c>
      <c r="Q636">
        <f>'Energy consumption (raw)'!O586*Lists!$H$86</f>
        <v>0</v>
      </c>
      <c r="R636">
        <f>'Energy consumption (raw)'!P586*Lists!$H$87</f>
        <v>0</v>
      </c>
      <c r="S636">
        <f>'Energy consumption (raw)'!Q586*Lists!$H$88</f>
        <v>0</v>
      </c>
      <c r="T636">
        <f>'Energy consumption (raw)'!R586*Lists!$H$89</f>
        <v>353.94</v>
      </c>
      <c r="U636">
        <f>'Energy consumption (raw)'!S586*Lists!$H$90</f>
        <v>0</v>
      </c>
      <c r="V636">
        <f>'Energy consumption (raw)'!T586*Lists!$H$91</f>
        <v>0</v>
      </c>
      <c r="W636">
        <f>'Energy consumption (raw)'!U586*Lists!$H$92</f>
        <v>0</v>
      </c>
      <c r="X636">
        <f>'Energy consumption (raw)'!V586*Lists!$H$93</f>
        <v>0</v>
      </c>
      <c r="Y636">
        <f>'Energy consumption (raw)'!W586*Lists!$H$94</f>
        <v>0</v>
      </c>
      <c r="Z636">
        <f>'Energy consumption (raw)'!X586*Lists!$H$96*1000000</f>
        <v>0</v>
      </c>
      <c r="AA636">
        <f>'Energy consumption (raw)'!Y586*Lists!$H$97</f>
        <v>0</v>
      </c>
      <c r="AB636">
        <f>'Energy consumption (raw)'!Z586*Lists!$H$96</f>
        <v>0</v>
      </c>
      <c r="AC636">
        <f>'Energy consumption (raw)'!AA586*Lists!$H$98</f>
        <v>0</v>
      </c>
      <c r="AD636">
        <f>'Energy consumption (raw)'!AB586*Lists!$H$99</f>
        <v>0</v>
      </c>
      <c r="AE636">
        <f>'Energy consumption (raw)'!AC586*Lists!$H$101</f>
        <v>0</v>
      </c>
      <c r="AF636">
        <f>'Energy consumption (raw)'!AD586*Lists!$H$101</f>
        <v>0</v>
      </c>
      <c r="AG636">
        <f>'Energy consumption (raw)'!AE586*Lists!$H$101</f>
        <v>0</v>
      </c>
      <c r="AH636">
        <f>'Energy consumption (raw)'!AF586*Lists!$H$100</f>
        <v>0</v>
      </c>
      <c r="AI636" s="167">
        <f t="shared" si="76"/>
        <v>4140.8600939999997</v>
      </c>
      <c r="AJ636" s="179">
        <f>'Energy consumption (raw)'!AG586</f>
        <v>4726.161094</v>
      </c>
      <c r="AK636" s="179">
        <f>'Energy consumption (raw)'!AH586</f>
        <v>6511.5400000000009</v>
      </c>
      <c r="AL636">
        <f>IF(ROUND(AI636,-3)=ROUND('Energy consumption (raw)'!AG586,-3),1,0)</f>
        <v>0</v>
      </c>
      <c r="AM636" s="179" t="str">
        <f>'Energy consumption (raw)'!AJ586</f>
        <v>6. Hai Phong</v>
      </c>
      <c r="AN636">
        <f>VLOOKUP(AM636,Lists!$F$9:$G$71,2,FALSE)</f>
        <v>1</v>
      </c>
    </row>
    <row r="637" spans="2:40" x14ac:dyDescent="0.25">
      <c r="B637" s="65" t="str">
        <f t="shared" ref="B637:B700" si="77">H637&amp;C637</f>
        <v>Industry485</v>
      </c>
      <c r="C637" s="179">
        <f>'Energy consumption (raw)'!B587</f>
        <v>485</v>
      </c>
      <c r="D637" s="179">
        <f>'Energy consumption (raw)'!C587</f>
        <v>0</v>
      </c>
      <c r="E637" s="179">
        <f>'Energy consumption (raw)'!D587</f>
        <v>0</v>
      </c>
      <c r="F637" s="179" t="str">
        <f>'Energy consumption (raw)'!E587</f>
        <v>Công nghiệp</v>
      </c>
      <c r="G637" s="179" t="str">
        <f>'Energy consumption (raw)'!F587</f>
        <v>Sản xuất hoá chất cơ bản</v>
      </c>
      <c r="H637" s="179" t="str">
        <f>'Energy consumption (raw)'!G587</f>
        <v>Industry</v>
      </c>
      <c r="I637" s="179" t="str">
        <f>'Energy consumption (raw)'!I587</f>
        <v>20 Manufacture of chemicals and chemical products</v>
      </c>
      <c r="J637" s="179" t="str">
        <f>INDEX(Sector!$E$6:$E$46,MATCH('Energy consumption (toe)'!I637,Sector!$B$6:$B$46,FALSE))</f>
        <v>Manufacture of chemicals and chemical products</v>
      </c>
      <c r="K637" s="179">
        <f>IFERROR('Energy consumption (raw)'!J587*Lists!$H$84,)</f>
        <v>906.3611317000001</v>
      </c>
      <c r="L637" s="179">
        <f>'Energy consumption (raw)'!K587*Lists!$H$84</f>
        <v>1050.6287</v>
      </c>
      <c r="M637" s="179">
        <f>'Energy consumption (raw)'!L587*Lists!$H$84</f>
        <v>0</v>
      </c>
      <c r="N637" s="179">
        <f>'Energy consumption (raw)'!M587*Lists!$H$84</f>
        <v>0</v>
      </c>
      <c r="O637" s="178">
        <f t="shared" ref="O637:O700" si="78">IF(L637=0,K637,L637)</f>
        <v>1050.6287</v>
      </c>
      <c r="P637">
        <f>'Energy consumption (raw)'!N587*Lists!$H$85</f>
        <v>7468.9999999999991</v>
      </c>
      <c r="Q637">
        <f>'Energy consumption (raw)'!O587*Lists!$H$86</f>
        <v>0</v>
      </c>
      <c r="R637">
        <f>'Energy consumption (raw)'!P587*Lists!$H$87</f>
        <v>0</v>
      </c>
      <c r="S637">
        <f>'Energy consumption (raw)'!Q587*Lists!$H$88</f>
        <v>0</v>
      </c>
      <c r="T637">
        <f>'Energy consumption (raw)'!R587*Lists!$H$89</f>
        <v>0</v>
      </c>
      <c r="U637">
        <f>'Energy consumption (raw)'!S587*Lists!$H$90</f>
        <v>0</v>
      </c>
      <c r="V637">
        <f>'Energy consumption (raw)'!T587*Lists!$H$91</f>
        <v>0</v>
      </c>
      <c r="W637">
        <f>'Energy consumption (raw)'!U587*Lists!$H$92</f>
        <v>0</v>
      </c>
      <c r="X637">
        <f>'Energy consumption (raw)'!V587*Lists!$H$93</f>
        <v>0</v>
      </c>
      <c r="Y637">
        <f>'Energy consumption (raw)'!W587*Lists!$H$94</f>
        <v>0</v>
      </c>
      <c r="Z637">
        <f>'Energy consumption (raw)'!X587*Lists!$H$96*1000000</f>
        <v>0</v>
      </c>
      <c r="AA637">
        <f>'Energy consumption (raw)'!Y587*Lists!$H$97</f>
        <v>0</v>
      </c>
      <c r="AB637">
        <f>'Energy consumption (raw)'!Z587*Lists!$H$96</f>
        <v>0</v>
      </c>
      <c r="AC637">
        <f>'Energy consumption (raw)'!AA587*Lists!$H$98</f>
        <v>0</v>
      </c>
      <c r="AD637">
        <f>'Energy consumption (raw)'!AB587*Lists!$H$99</f>
        <v>0</v>
      </c>
      <c r="AE637">
        <f>'Energy consumption (raw)'!AC587*Lists!$H$101</f>
        <v>0</v>
      </c>
      <c r="AF637">
        <f>'Energy consumption (raw)'!AD587*Lists!$H$101</f>
        <v>0</v>
      </c>
      <c r="AG637">
        <f>'Energy consumption (raw)'!AE587*Lists!$H$101</f>
        <v>0</v>
      </c>
      <c r="AH637">
        <f>'Energy consumption (raw)'!AF587*Lists!$H$100</f>
        <v>0</v>
      </c>
      <c r="AI637" s="167">
        <f t="shared" ref="AI637:AI700" si="79">IF(SUM(O637:AH637)=0,AJ637,SUM(O637:AH637))</f>
        <v>8519.6286999999993</v>
      </c>
      <c r="AJ637" s="179">
        <f>'Energy consumption (raw)'!AG587</f>
        <v>8519.6286999999993</v>
      </c>
      <c r="AK637" s="179">
        <f>'Energy consumption (raw)'!AH587</f>
        <v>10043.775100000001</v>
      </c>
      <c r="AL637">
        <f>IF(ROUND(AI637,-3)=ROUND('Energy consumption (raw)'!AG587,-3),1,0)</f>
        <v>1</v>
      </c>
      <c r="AM637" s="179" t="str">
        <f>'Energy consumption (raw)'!AJ587</f>
        <v>6. Hai Phong</v>
      </c>
      <c r="AN637">
        <f>VLOOKUP(AM637,Lists!$F$9:$G$71,2,FALSE)</f>
        <v>1</v>
      </c>
    </row>
    <row r="638" spans="2:40" x14ac:dyDescent="0.25">
      <c r="B638" s="65" t="str">
        <f t="shared" si="77"/>
        <v>Industry486</v>
      </c>
      <c r="C638" s="179">
        <f>'Energy consumption (raw)'!B588</f>
        <v>486</v>
      </c>
      <c r="D638" s="179">
        <f>'Energy consumption (raw)'!C588</f>
        <v>0</v>
      </c>
      <c r="E638" s="179">
        <f>'Energy consumption (raw)'!D588</f>
        <v>0</v>
      </c>
      <c r="F638" s="179" t="str">
        <f>'Energy consumption (raw)'!E588</f>
        <v>Công nghiệp</v>
      </c>
      <c r="G638" s="179" t="str">
        <f>'Energy consumption (raw)'!F588</f>
        <v>Khai thác khoáng hoá chất và khoáng phân bón</v>
      </c>
      <c r="H638" s="179" t="str">
        <f>'Energy consumption (raw)'!G588</f>
        <v>Industry</v>
      </c>
      <c r="I638" s="179" t="str">
        <f>'Energy consumption (raw)'!I588</f>
        <v>08 Other mining and quarrying</v>
      </c>
      <c r="J638" s="179" t="str">
        <f>INDEX(Sector!$E$6:$E$46,MATCH('Energy consumption (toe)'!I638,Sector!$B$6:$B$46,FALSE))</f>
        <v>Other mining and quarrying</v>
      </c>
      <c r="K638" s="179">
        <f>IFERROR('Energy consumption (raw)'!J588*Lists!$H$84,)</f>
        <v>0</v>
      </c>
      <c r="L638" s="179">
        <f>'Energy consumption (raw)'!K588*Lists!$H$84</f>
        <v>3540.5159552</v>
      </c>
      <c r="M638" s="179">
        <f>'Energy consumption (raw)'!L588*Lists!$H$84</f>
        <v>0</v>
      </c>
      <c r="N638" s="179">
        <f>'Energy consumption (raw)'!M588*Lists!$H$84</f>
        <v>0</v>
      </c>
      <c r="O638" s="178">
        <f t="shared" si="78"/>
        <v>3540.5159552</v>
      </c>
      <c r="P638">
        <f>'Energy consumption (raw)'!N588*Lists!$H$85</f>
        <v>33600</v>
      </c>
      <c r="Q638">
        <f>'Energy consumption (raw)'!O588*Lists!$H$86</f>
        <v>0</v>
      </c>
      <c r="R638">
        <f>'Energy consumption (raw)'!P588*Lists!$H$87</f>
        <v>0</v>
      </c>
      <c r="S638">
        <f>'Energy consumption (raw)'!Q588*Lists!$H$88</f>
        <v>0</v>
      </c>
      <c r="T638">
        <f>'Energy consumption (raw)'!R588*Lists!$H$89</f>
        <v>77.479199999999992</v>
      </c>
      <c r="U638">
        <f>'Energy consumption (raw)'!S588*Lists!$H$90</f>
        <v>0</v>
      </c>
      <c r="V638">
        <f>'Energy consumption (raw)'!T588*Lists!$H$91</f>
        <v>0</v>
      </c>
      <c r="W638">
        <f>'Energy consumption (raw)'!U588*Lists!$H$92</f>
        <v>0</v>
      </c>
      <c r="X638">
        <f>'Energy consumption (raw)'!V588*Lists!$H$93</f>
        <v>0</v>
      </c>
      <c r="Y638">
        <f>'Energy consumption (raw)'!W588*Lists!$H$94</f>
        <v>0</v>
      </c>
      <c r="Z638">
        <f>'Energy consumption (raw)'!X588*Lists!$H$96*1000000</f>
        <v>0</v>
      </c>
      <c r="AA638">
        <f>'Energy consumption (raw)'!Y588*Lists!$H$97</f>
        <v>0</v>
      </c>
      <c r="AB638">
        <f>'Energy consumption (raw)'!Z588*Lists!$H$96</f>
        <v>0</v>
      </c>
      <c r="AC638">
        <f>'Energy consumption (raw)'!AA588*Lists!$H$98</f>
        <v>0</v>
      </c>
      <c r="AD638">
        <f>'Energy consumption (raw)'!AB588*Lists!$H$99</f>
        <v>0</v>
      </c>
      <c r="AE638">
        <f>'Energy consumption (raw)'!AC588*Lists!$H$101</f>
        <v>0</v>
      </c>
      <c r="AF638">
        <f>'Energy consumption (raw)'!AD588*Lists!$H$101</f>
        <v>0</v>
      </c>
      <c r="AG638">
        <f>'Energy consumption (raw)'!AE588*Lists!$H$101</f>
        <v>0</v>
      </c>
      <c r="AH638">
        <f>'Energy consumption (raw)'!AF588*Lists!$H$100</f>
        <v>0</v>
      </c>
      <c r="AI638" s="167">
        <f t="shared" si="79"/>
        <v>37217.995155199998</v>
      </c>
      <c r="AJ638" s="179">
        <f>'Energy consumption (raw)'!AG588</f>
        <v>37217.995155199998</v>
      </c>
      <c r="AK638" s="179">
        <f>'Energy consumption (raw)'!AH588</f>
        <v>35311.74</v>
      </c>
      <c r="AL638">
        <f>IF(ROUND(AI638,-3)=ROUND('Energy consumption (raw)'!AG588,-3),1,0)</f>
        <v>1</v>
      </c>
      <c r="AM638" s="179" t="str">
        <f>'Energy consumption (raw)'!AJ588</f>
        <v>6. Hai Phong</v>
      </c>
      <c r="AN638">
        <f>VLOOKUP(AM638,Lists!$F$9:$G$71,2,FALSE)</f>
        <v>1</v>
      </c>
    </row>
    <row r="639" spans="2:40" x14ac:dyDescent="0.25">
      <c r="B639" s="65" t="str">
        <f t="shared" si="77"/>
        <v>Industry487</v>
      </c>
      <c r="C639" s="179">
        <f>'Energy consumption (raw)'!B589</f>
        <v>487</v>
      </c>
      <c r="D639" s="179">
        <f>'Energy consumption (raw)'!C589</f>
        <v>0</v>
      </c>
      <c r="E639" s="179">
        <f>'Energy consumption (raw)'!D589</f>
        <v>0</v>
      </c>
      <c r="F639" s="179" t="str">
        <f>'Energy consumption (raw)'!E589</f>
        <v>Công nghiệp</v>
      </c>
      <c r="G639" s="179" t="str">
        <f>'Energy consumption (raw)'!F589</f>
        <v>Giầy dép da xuất khẩu</v>
      </c>
      <c r="H639" s="179" t="str">
        <f>'Energy consumption (raw)'!G589</f>
        <v>Industry</v>
      </c>
      <c r="I639" s="179" t="str">
        <f>'Energy consumption (raw)'!I589</f>
        <v>15 Manufacture of leather and related products</v>
      </c>
      <c r="J639" s="179" t="str">
        <f>INDEX(Sector!$E$6:$E$46,MATCH('Energy consumption (toe)'!I639,Sector!$B$6:$B$46,FALSE))</f>
        <v>Manufacture of leather and related products</v>
      </c>
      <c r="K639" s="179">
        <f>IFERROR('Energy consumption (raw)'!J589*Lists!$H$84,)</f>
        <v>1735.1595109000002</v>
      </c>
      <c r="L639" s="179">
        <f>'Energy consumption (raw)'!K589*Lists!$H$84</f>
        <v>1292.1446148</v>
      </c>
      <c r="M639" s="179">
        <f>'Energy consumption (raw)'!L589*Lists!$H$84</f>
        <v>0</v>
      </c>
      <c r="N639" s="179">
        <f>'Energy consumption (raw)'!M589*Lists!$H$84</f>
        <v>0</v>
      </c>
      <c r="O639" s="178">
        <f t="shared" si="78"/>
        <v>1292.1446148</v>
      </c>
      <c r="P639">
        <f>'Energy consumption (raw)'!N589*Lists!$H$85</f>
        <v>0</v>
      </c>
      <c r="Q639">
        <f>'Energy consumption (raw)'!O589*Lists!$H$86</f>
        <v>0</v>
      </c>
      <c r="R639">
        <f>'Energy consumption (raw)'!P589*Lists!$H$87</f>
        <v>0</v>
      </c>
      <c r="S639">
        <f>'Energy consumption (raw)'!Q589*Lists!$H$88</f>
        <v>0</v>
      </c>
      <c r="T639">
        <f>'Energy consumption (raw)'!R589*Lists!$H$89</f>
        <v>74.906760000000006</v>
      </c>
      <c r="U639">
        <f>'Energy consumption (raw)'!S589*Lists!$H$90</f>
        <v>0</v>
      </c>
      <c r="V639">
        <f>'Energy consumption (raw)'!T589*Lists!$H$91</f>
        <v>0</v>
      </c>
      <c r="W639">
        <f>'Energy consumption (raw)'!U589*Lists!$H$92</f>
        <v>0</v>
      </c>
      <c r="X639">
        <f>'Energy consumption (raw)'!V589*Lists!$H$93</f>
        <v>0</v>
      </c>
      <c r="Y639">
        <f>'Energy consumption (raw)'!W589*Lists!$H$94</f>
        <v>20.892759999999999</v>
      </c>
      <c r="Z639">
        <f>'Energy consumption (raw)'!X589*Lists!$H$96*1000000</f>
        <v>0</v>
      </c>
      <c r="AA639">
        <f>'Energy consumption (raw)'!Y589*Lists!$H$97</f>
        <v>0</v>
      </c>
      <c r="AB639">
        <f>'Energy consumption (raw)'!Z589*Lists!$H$96</f>
        <v>0</v>
      </c>
      <c r="AC639">
        <f>'Energy consumption (raw)'!AA589*Lists!$H$98</f>
        <v>0</v>
      </c>
      <c r="AD639">
        <f>'Energy consumption (raw)'!AB589*Lists!$H$99</f>
        <v>0</v>
      </c>
      <c r="AE639">
        <f>'Energy consumption (raw)'!AC589*Lists!$H$101</f>
        <v>0</v>
      </c>
      <c r="AF639">
        <f>'Energy consumption (raw)'!AD589*Lists!$H$101</f>
        <v>0</v>
      </c>
      <c r="AG639">
        <f>'Energy consumption (raw)'!AE589*Lists!$H$101</f>
        <v>0</v>
      </c>
      <c r="AH639">
        <f>'Energy consumption (raw)'!AF589*Lists!$H$100</f>
        <v>0</v>
      </c>
      <c r="AI639" s="167">
        <f t="shared" si="79"/>
        <v>1387.9441348</v>
      </c>
      <c r="AJ639" s="179">
        <f>'Energy consumption (raw)'!AG589</f>
        <v>1387.9441348</v>
      </c>
      <c r="AK639" s="179">
        <f>'Energy consumption (raw)'!AH589</f>
        <v>1788.5460444000003</v>
      </c>
      <c r="AL639">
        <f>IF(ROUND(AI639,-3)=ROUND('Energy consumption (raw)'!AG589,-3),1,0)</f>
        <v>1</v>
      </c>
      <c r="AM639" s="179" t="str">
        <f>'Energy consumption (raw)'!AJ589</f>
        <v>6. Hai Phong</v>
      </c>
      <c r="AN639">
        <f>VLOOKUP(AM639,Lists!$F$9:$G$71,2,FALSE)</f>
        <v>1</v>
      </c>
    </row>
    <row r="640" spans="2:40" x14ac:dyDescent="0.25">
      <c r="B640" s="65" t="str">
        <f t="shared" si="77"/>
        <v>Industry488</v>
      </c>
      <c r="C640" s="179">
        <f>'Energy consumption (raw)'!B590</f>
        <v>488</v>
      </c>
      <c r="D640" s="179">
        <f>'Energy consumption (raw)'!C590</f>
        <v>0</v>
      </c>
      <c r="E640" s="179">
        <f>'Energy consumption (raw)'!D590</f>
        <v>0</v>
      </c>
      <c r="F640" s="179" t="str">
        <f>'Energy consumption (raw)'!E590</f>
        <v>Công nghiệp</v>
      </c>
      <c r="G640" s="179" t="str">
        <f>'Energy consumption (raw)'!F590</f>
        <v>Bán buôn giày dép</v>
      </c>
      <c r="H640" s="179" t="str">
        <f>'Energy consumption (raw)'!G590</f>
        <v>Industry</v>
      </c>
      <c r="I640" s="179" t="str">
        <f>'Energy consumption (raw)'!I590</f>
        <v>45-46 Wholesale</v>
      </c>
      <c r="J640" s="179" t="str">
        <f>INDEX(Sector!$E$6:$E$46,MATCH('Energy consumption (toe)'!I640,Sector!$B$6:$B$46,FALSE))</f>
        <v>Wholesale</v>
      </c>
      <c r="K640" s="179">
        <f>IFERROR('Energy consumption (raw)'!J590*Lists!$H$84,)</f>
        <v>1232.4535055000001</v>
      </c>
      <c r="L640" s="179">
        <f>'Energy consumption (raw)'!K590*Lists!$H$84</f>
        <v>1232.4508824000002</v>
      </c>
      <c r="M640" s="179">
        <f>'Energy consumption (raw)'!L590*Lists!$H$84</f>
        <v>0</v>
      </c>
      <c r="N640" s="179">
        <f>'Energy consumption (raw)'!M590*Lists!$H$84</f>
        <v>0</v>
      </c>
      <c r="O640" s="178">
        <f t="shared" si="78"/>
        <v>1232.4508824000002</v>
      </c>
      <c r="P640">
        <f>'Energy consumption (raw)'!N590*Lists!$H$85</f>
        <v>0</v>
      </c>
      <c r="Q640">
        <f>'Energy consumption (raw)'!O590*Lists!$H$86</f>
        <v>0</v>
      </c>
      <c r="R640">
        <f>'Energy consumption (raw)'!P590*Lists!$H$87</f>
        <v>0</v>
      </c>
      <c r="S640">
        <f>'Energy consumption (raw)'!Q590*Lists!$H$88</f>
        <v>0</v>
      </c>
      <c r="T640">
        <f>'Energy consumption (raw)'!R590*Lists!$H$89</f>
        <v>0</v>
      </c>
      <c r="U640">
        <f>'Energy consumption (raw)'!S590*Lists!$H$90</f>
        <v>0</v>
      </c>
      <c r="V640">
        <f>'Energy consumption (raw)'!T590*Lists!$H$91</f>
        <v>0</v>
      </c>
      <c r="W640">
        <f>'Energy consumption (raw)'!U590*Lists!$H$92</f>
        <v>0</v>
      </c>
      <c r="X640">
        <f>'Energy consumption (raw)'!V590*Lists!$H$93</f>
        <v>0</v>
      </c>
      <c r="Y640">
        <f>'Energy consumption (raw)'!W590*Lists!$H$94</f>
        <v>0</v>
      </c>
      <c r="Z640">
        <f>'Energy consumption (raw)'!X590*Lists!$H$96*1000000</f>
        <v>0</v>
      </c>
      <c r="AA640">
        <f>'Energy consumption (raw)'!Y590*Lists!$H$97</f>
        <v>0</v>
      </c>
      <c r="AB640">
        <f>'Energy consumption (raw)'!Z590*Lists!$H$96</f>
        <v>0</v>
      </c>
      <c r="AC640">
        <f>'Energy consumption (raw)'!AA590*Lists!$H$98</f>
        <v>0</v>
      </c>
      <c r="AD640">
        <f>'Energy consumption (raw)'!AB590*Lists!$H$99</f>
        <v>0</v>
      </c>
      <c r="AE640">
        <f>'Energy consumption (raw)'!AC590*Lists!$H$101</f>
        <v>0</v>
      </c>
      <c r="AF640">
        <f>'Energy consumption (raw)'!AD590*Lists!$H$101</f>
        <v>0</v>
      </c>
      <c r="AG640">
        <f>'Energy consumption (raw)'!AE590*Lists!$H$101</f>
        <v>0</v>
      </c>
      <c r="AH640">
        <f>'Energy consumption (raw)'!AF590*Lists!$H$100</f>
        <v>0</v>
      </c>
      <c r="AI640" s="167">
        <f t="shared" si="79"/>
        <v>1232.4508824000002</v>
      </c>
      <c r="AJ640" s="179">
        <f>'Energy consumption (raw)'!AG590</f>
        <v>1232.4508824000002</v>
      </c>
      <c r="AK640" s="179">
        <f>'Energy consumption (raw)'!AH590</f>
        <v>1435.8938894</v>
      </c>
      <c r="AL640">
        <f>IF(ROUND(AI640,-3)=ROUND('Energy consumption (raw)'!AG590,-3),1,0)</f>
        <v>1</v>
      </c>
      <c r="AM640" s="179" t="str">
        <f>'Energy consumption (raw)'!AJ590</f>
        <v>6. Hai Phong</v>
      </c>
      <c r="AN640">
        <f>VLOOKUP(AM640,Lists!$F$9:$G$71,2,FALSE)</f>
        <v>1</v>
      </c>
    </row>
    <row r="641" spans="2:40" x14ac:dyDescent="0.25">
      <c r="B641" s="65" t="str">
        <f t="shared" si="77"/>
        <v>Industry489</v>
      </c>
      <c r="C641" s="179">
        <f>'Energy consumption (raw)'!B591</f>
        <v>489</v>
      </c>
      <c r="D641" s="179">
        <f>'Energy consumption (raw)'!C591</f>
        <v>0</v>
      </c>
      <c r="E641" s="179">
        <f>'Energy consumption (raw)'!D591</f>
        <v>0</v>
      </c>
      <c r="F641" s="179" t="str">
        <f>'Energy consumption (raw)'!E591</f>
        <v>Công nghiệp</v>
      </c>
      <c r="G641" s="179" t="str">
        <f>'Energy consumption (raw)'!F591</f>
        <v>Bán buôn giày dép</v>
      </c>
      <c r="H641" s="179" t="str">
        <f>'Energy consumption (raw)'!G591</f>
        <v>Industry</v>
      </c>
      <c r="I641" s="179" t="str">
        <f>'Energy consumption (raw)'!I591</f>
        <v>45-46 Wholesale</v>
      </c>
      <c r="J641" s="179" t="str">
        <f>INDEX(Sector!$E$6:$E$46,MATCH('Energy consumption (toe)'!I641,Sector!$B$6:$B$46,FALSE))</f>
        <v>Wholesale</v>
      </c>
      <c r="K641" s="179">
        <f>IFERROR('Energy consumption (raw)'!J591*Lists!$H$84,)</f>
        <v>1410.3962773000001</v>
      </c>
      <c r="L641" s="179">
        <f>'Energy consumption (raw)'!K591*Lists!$H$84</f>
        <v>3581.1054960000001</v>
      </c>
      <c r="M641" s="179">
        <f>'Energy consumption (raw)'!L591*Lists!$H$84</f>
        <v>0</v>
      </c>
      <c r="N641" s="179">
        <f>'Energy consumption (raw)'!M591*Lists!$H$84</f>
        <v>0</v>
      </c>
      <c r="O641" s="178">
        <f t="shared" si="78"/>
        <v>3581.1054960000001</v>
      </c>
      <c r="P641">
        <f>'Energy consumption (raw)'!N591*Lists!$H$85</f>
        <v>0</v>
      </c>
      <c r="Q641">
        <f>'Energy consumption (raw)'!O591*Lists!$H$86</f>
        <v>0</v>
      </c>
      <c r="R641">
        <f>'Energy consumption (raw)'!P591*Lists!$H$87</f>
        <v>0</v>
      </c>
      <c r="S641">
        <f>'Energy consumption (raw)'!Q591*Lists!$H$88</f>
        <v>0</v>
      </c>
      <c r="T641">
        <f>'Energy consumption (raw)'!R591*Lists!$H$89</f>
        <v>63.342000000000006</v>
      </c>
      <c r="U641">
        <f>'Energy consumption (raw)'!S591*Lists!$H$90</f>
        <v>0</v>
      </c>
      <c r="V641">
        <f>'Energy consumption (raw)'!T591*Lists!$H$91</f>
        <v>0</v>
      </c>
      <c r="W641">
        <f>'Energy consumption (raw)'!U591*Lists!$H$92</f>
        <v>0</v>
      </c>
      <c r="X641">
        <f>'Energy consumption (raw)'!V591*Lists!$H$93</f>
        <v>0</v>
      </c>
      <c r="Y641">
        <f>'Energy consumption (raw)'!W591*Lists!$H$94</f>
        <v>15.77</v>
      </c>
      <c r="Z641">
        <f>'Energy consumption (raw)'!X591*Lists!$H$96*1000000</f>
        <v>0</v>
      </c>
      <c r="AA641">
        <f>'Energy consumption (raw)'!Y591*Lists!$H$97</f>
        <v>0</v>
      </c>
      <c r="AB641">
        <f>'Energy consumption (raw)'!Z591*Lists!$H$96</f>
        <v>0</v>
      </c>
      <c r="AC641">
        <f>'Energy consumption (raw)'!AA591*Lists!$H$98</f>
        <v>0</v>
      </c>
      <c r="AD641">
        <f>'Energy consumption (raw)'!AB591*Lists!$H$99</f>
        <v>0</v>
      </c>
      <c r="AE641">
        <f>'Energy consumption (raw)'!AC591*Lists!$H$101</f>
        <v>0</v>
      </c>
      <c r="AF641">
        <f>'Energy consumption (raw)'!AD591*Lists!$H$101</f>
        <v>0</v>
      </c>
      <c r="AG641">
        <f>'Energy consumption (raw)'!AE591*Lists!$H$101</f>
        <v>0</v>
      </c>
      <c r="AH641">
        <f>'Energy consumption (raw)'!AF591*Lists!$H$100</f>
        <v>0</v>
      </c>
      <c r="AI641" s="167">
        <f t="shared" si="79"/>
        <v>3660.2174960000002</v>
      </c>
      <c r="AJ641" s="179">
        <f>'Energy consumption (raw)'!AG591</f>
        <v>3662.4334960000001</v>
      </c>
      <c r="AK641" s="179">
        <f>'Energy consumption (raw)'!AH591</f>
        <v>3911.4284286000002</v>
      </c>
      <c r="AL641">
        <f>IF(ROUND(AI641,-3)=ROUND('Energy consumption (raw)'!AG591,-3),1,0)</f>
        <v>1</v>
      </c>
      <c r="AM641" s="179" t="str">
        <f>'Energy consumption (raw)'!AJ591</f>
        <v>6. Hai Phong</v>
      </c>
      <c r="AN641">
        <f>VLOOKUP(AM641,Lists!$F$9:$G$71,2,FALSE)</f>
        <v>1</v>
      </c>
    </row>
    <row r="642" spans="2:40" x14ac:dyDescent="0.25">
      <c r="B642" s="65" t="str">
        <f t="shared" si="77"/>
        <v>Industry490</v>
      </c>
      <c r="C642" s="179">
        <f>'Energy consumption (raw)'!B592</f>
        <v>490</v>
      </c>
      <c r="D642" s="179">
        <f>'Energy consumption (raw)'!C592</f>
        <v>0</v>
      </c>
      <c r="E642" s="179">
        <f>'Energy consumption (raw)'!D592</f>
        <v>0</v>
      </c>
      <c r="F642" s="179" t="str">
        <f>'Energy consumption (raw)'!E592</f>
        <v>Công nghiệp</v>
      </c>
      <c r="G642" s="179" t="str">
        <f>'Energy consumption (raw)'!F592</f>
        <v>Sản xuất giày, dép</v>
      </c>
      <c r="H642" s="179" t="str">
        <f>'Energy consumption (raw)'!G592</f>
        <v>Industry</v>
      </c>
      <c r="I642" s="179" t="str">
        <f>'Energy consumption (raw)'!I592</f>
        <v>14 Manufacture of wearing apparel</v>
      </c>
      <c r="J642" s="179" t="str">
        <f>INDEX(Sector!$E$6:$E$46,MATCH('Energy consumption (toe)'!I642,Sector!$B$6:$B$46,FALSE))</f>
        <v>Manufacture of wearing apparel</v>
      </c>
      <c r="K642" s="179">
        <f>IFERROR('Energy consumption (raw)'!J592*Lists!$H$84,)</f>
        <v>1608.841353</v>
      </c>
      <c r="L642" s="179">
        <f>'Energy consumption (raw)'!K592*Lists!$H$84</f>
        <v>1608.841353</v>
      </c>
      <c r="M642" s="179">
        <f>'Energy consumption (raw)'!L592*Lists!$H$84</f>
        <v>0</v>
      </c>
      <c r="N642" s="179">
        <f>'Energy consumption (raw)'!M592*Lists!$H$84</f>
        <v>0</v>
      </c>
      <c r="O642" s="178">
        <f t="shared" si="78"/>
        <v>1608.841353</v>
      </c>
      <c r="P642">
        <f>'Energy consumption (raw)'!N592*Lists!$H$85</f>
        <v>0</v>
      </c>
      <c r="Q642">
        <f>'Energy consumption (raw)'!O592*Lists!$H$86</f>
        <v>0</v>
      </c>
      <c r="R642">
        <f>'Energy consumption (raw)'!P592*Lists!$H$87</f>
        <v>0</v>
      </c>
      <c r="S642">
        <f>'Energy consumption (raw)'!Q592*Lists!$H$88</f>
        <v>0</v>
      </c>
      <c r="T642">
        <f>'Energy consumption (raw)'!R592*Lists!$H$89</f>
        <v>0</v>
      </c>
      <c r="U642">
        <f>'Energy consumption (raw)'!S592*Lists!$H$90</f>
        <v>0</v>
      </c>
      <c r="V642">
        <f>'Energy consumption (raw)'!T592*Lists!$H$91</f>
        <v>0</v>
      </c>
      <c r="W642">
        <f>'Energy consumption (raw)'!U592*Lists!$H$92</f>
        <v>0</v>
      </c>
      <c r="X642">
        <f>'Energy consumption (raw)'!V592*Lists!$H$93</f>
        <v>0</v>
      </c>
      <c r="Y642">
        <f>'Energy consumption (raw)'!W592*Lists!$H$94</f>
        <v>0</v>
      </c>
      <c r="Z642">
        <f>'Energy consumption (raw)'!X592*Lists!$H$96*1000000</f>
        <v>0</v>
      </c>
      <c r="AA642">
        <f>'Energy consumption (raw)'!Y592*Lists!$H$97</f>
        <v>0</v>
      </c>
      <c r="AB642">
        <f>'Energy consumption (raw)'!Z592*Lists!$H$96</f>
        <v>0</v>
      </c>
      <c r="AC642">
        <f>'Energy consumption (raw)'!AA592*Lists!$H$98</f>
        <v>0</v>
      </c>
      <c r="AD642">
        <f>'Energy consumption (raw)'!AB592*Lists!$H$99</f>
        <v>0</v>
      </c>
      <c r="AE642">
        <f>'Energy consumption (raw)'!AC592*Lists!$H$101</f>
        <v>0</v>
      </c>
      <c r="AF642">
        <f>'Energy consumption (raw)'!AD592*Lists!$H$101</f>
        <v>0</v>
      </c>
      <c r="AG642">
        <f>'Energy consumption (raw)'!AE592*Lists!$H$101</f>
        <v>0</v>
      </c>
      <c r="AH642">
        <f>'Energy consumption (raw)'!AF592*Lists!$H$100</f>
        <v>0</v>
      </c>
      <c r="AI642" s="167">
        <f t="shared" si="79"/>
        <v>1608.841353</v>
      </c>
      <c r="AJ642" s="179">
        <f>'Energy consumption (raw)'!AG592</f>
        <v>1608.841353</v>
      </c>
      <c r="AK642" s="179">
        <f>'Energy consumption (raw)'!AH592</f>
        <v>1663.2297885</v>
      </c>
      <c r="AL642">
        <f>IF(ROUND(AI642,-3)=ROUND('Energy consumption (raw)'!AG592,-3),1,0)</f>
        <v>1</v>
      </c>
      <c r="AM642" s="179" t="str">
        <f>'Energy consumption (raw)'!AJ592</f>
        <v>6. Hai Phong</v>
      </c>
      <c r="AN642">
        <f>VLOOKUP(AM642,Lists!$F$9:$G$71,2,FALSE)</f>
        <v>1</v>
      </c>
    </row>
    <row r="643" spans="2:40" x14ac:dyDescent="0.25">
      <c r="B643" s="65" t="str">
        <f t="shared" si="77"/>
        <v>Industry491</v>
      </c>
      <c r="C643" s="179">
        <f>'Energy consumption (raw)'!B593</f>
        <v>491</v>
      </c>
      <c r="D643" s="179">
        <f>'Energy consumption (raw)'!C593</f>
        <v>0</v>
      </c>
      <c r="E643" s="179">
        <f>'Energy consumption (raw)'!D593</f>
        <v>0</v>
      </c>
      <c r="F643" s="179" t="str">
        <f>'Energy consumption (raw)'!E593</f>
        <v>Công nghiệp</v>
      </c>
      <c r="G643" s="179" t="str">
        <f>'Energy consumption (raw)'!F593</f>
        <v>Sản xuất thuỷ tinh và sản phẩm từ thuỷ tinh</v>
      </c>
      <c r="H643" s="179" t="str">
        <f>'Energy consumption (raw)'!G593</f>
        <v>Industry</v>
      </c>
      <c r="I643" s="179" t="str">
        <f>'Energy consumption (raw)'!I593</f>
        <v>23 Manufacture of other non-metallic mineral products</v>
      </c>
      <c r="J643" s="179" t="str">
        <f>INDEX(Sector!$E$6:$E$46,MATCH('Energy consumption (toe)'!I643,Sector!$B$6:$B$46,FALSE))</f>
        <v>Manufacture of other non-metallic mineral products</v>
      </c>
      <c r="K643" s="179">
        <f>IFERROR('Energy consumption (raw)'!J593*Lists!$H$84,)</f>
        <v>1394.0540557000002</v>
      </c>
      <c r="L643" s="179">
        <f>'Energy consumption (raw)'!K593*Lists!$H$84</f>
        <v>1394.0540557000002</v>
      </c>
      <c r="M643" s="179">
        <f>'Energy consumption (raw)'!L593*Lists!$H$84</f>
        <v>0</v>
      </c>
      <c r="N643" s="179">
        <f>'Energy consumption (raw)'!M593*Lists!$H$84</f>
        <v>0</v>
      </c>
      <c r="O643" s="178">
        <f t="shared" si="78"/>
        <v>1394.0540557000002</v>
      </c>
      <c r="P643">
        <f>'Energy consumption (raw)'!N593*Lists!$H$85</f>
        <v>0</v>
      </c>
      <c r="Q643">
        <f>'Energy consumption (raw)'!O593*Lists!$H$86</f>
        <v>0</v>
      </c>
      <c r="R643">
        <f>'Energy consumption (raw)'!P593*Lists!$H$87</f>
        <v>0</v>
      </c>
      <c r="S643">
        <f>'Energy consumption (raw)'!Q593*Lists!$H$88</f>
        <v>0</v>
      </c>
      <c r="T643">
        <f>'Energy consumption (raw)'!R593*Lists!$H$89</f>
        <v>92.391599999999997</v>
      </c>
      <c r="U643">
        <f>'Energy consumption (raw)'!S593*Lists!$H$90</f>
        <v>0</v>
      </c>
      <c r="V643">
        <f>'Energy consumption (raw)'!T593*Lists!$H$91</f>
        <v>5122.0619999999999</v>
      </c>
      <c r="W643">
        <f>'Energy consumption (raw)'!U593*Lists!$H$92</f>
        <v>0</v>
      </c>
      <c r="X643">
        <f>'Energy consumption (raw)'!V593*Lists!$H$93</f>
        <v>0</v>
      </c>
      <c r="Y643">
        <f>'Energy consumption (raw)'!W593*Lists!$H$94</f>
        <v>0</v>
      </c>
      <c r="Z643">
        <f>'Energy consumption (raw)'!X593*Lists!$H$96*1000000</f>
        <v>0</v>
      </c>
      <c r="AA643">
        <f>'Energy consumption (raw)'!Y593*Lists!$H$97</f>
        <v>0</v>
      </c>
      <c r="AB643">
        <f>'Energy consumption (raw)'!Z593*Lists!$H$96</f>
        <v>0</v>
      </c>
      <c r="AC643">
        <f>'Energy consumption (raw)'!AA593*Lists!$H$98</f>
        <v>0</v>
      </c>
      <c r="AD643">
        <f>'Energy consumption (raw)'!AB593*Lists!$H$99</f>
        <v>0</v>
      </c>
      <c r="AE643">
        <f>'Energy consumption (raw)'!AC593*Lists!$H$101</f>
        <v>0</v>
      </c>
      <c r="AF643">
        <f>'Energy consumption (raw)'!AD593*Lists!$H$101</f>
        <v>0</v>
      </c>
      <c r="AG643">
        <f>'Energy consumption (raw)'!AE593*Lists!$H$101</f>
        <v>0</v>
      </c>
      <c r="AH643">
        <f>'Energy consumption (raw)'!AF593*Lists!$H$100</f>
        <v>0</v>
      </c>
      <c r="AI643" s="167">
        <f t="shared" si="79"/>
        <v>6608.5076557000002</v>
      </c>
      <c r="AJ643" s="179">
        <f>'Energy consumption (raw)'!AG593</f>
        <v>6942.0156557</v>
      </c>
      <c r="AK643" s="179">
        <f>'Energy consumption (raw)'!AH593</f>
        <v>7853.5145499999999</v>
      </c>
      <c r="AL643">
        <f>IF(ROUND(AI643,-3)=ROUND('Energy consumption (raw)'!AG593,-3),1,0)</f>
        <v>1</v>
      </c>
      <c r="AM643" s="179" t="str">
        <f>'Energy consumption (raw)'!AJ593</f>
        <v>6. Hai Phong</v>
      </c>
      <c r="AN643">
        <f>VLOOKUP(AM643,Lists!$F$9:$G$71,2,FALSE)</f>
        <v>1</v>
      </c>
    </row>
    <row r="644" spans="2:40" x14ac:dyDescent="0.25">
      <c r="B644" s="65" t="str">
        <f t="shared" si="77"/>
        <v>Industry492</v>
      </c>
      <c r="C644" s="179">
        <f>'Energy consumption (raw)'!B594</f>
        <v>492</v>
      </c>
      <c r="D644" s="179">
        <f>'Energy consumption (raw)'!C594</f>
        <v>0</v>
      </c>
      <c r="E644" s="179">
        <f>'Energy consumption (raw)'!D594</f>
        <v>0</v>
      </c>
      <c r="F644" s="179" t="str">
        <f>'Energy consumption (raw)'!E594</f>
        <v>Công nghiệp</v>
      </c>
      <c r="G644" s="179" t="str">
        <f>'Energy consumption (raw)'!F594</f>
        <v>Khai thác, xử lý và cung cấp nước</v>
      </c>
      <c r="H644" s="179" t="str">
        <f>'Energy consumption (raw)'!G594</f>
        <v>Industry</v>
      </c>
      <c r="I644" s="179" t="str">
        <f>'Energy consumption (raw)'!I594</f>
        <v>36 Water collection, treatment and supply</v>
      </c>
      <c r="J644" s="179" t="str">
        <f>INDEX(Sector!$E$6:$E$46,MATCH('Energy consumption (toe)'!I644,Sector!$B$6:$B$46,FALSE))</f>
        <v>Water collection, treatment and supply</v>
      </c>
      <c r="K644" s="179">
        <f>IFERROR('Energy consumption (raw)'!J594*Lists!$H$84,)</f>
        <v>1067.7094014000002</v>
      </c>
      <c r="L644" s="179">
        <f>'Energy consumption (raw)'!K594*Lists!$H$84</f>
        <v>1333.3283649</v>
      </c>
      <c r="M644" s="179">
        <f>'Energy consumption (raw)'!L594*Lists!$H$84</f>
        <v>0</v>
      </c>
      <c r="N644" s="179">
        <f>'Energy consumption (raw)'!M594*Lists!$H$84</f>
        <v>0</v>
      </c>
      <c r="O644" s="178">
        <f t="shared" si="78"/>
        <v>1333.3283649</v>
      </c>
      <c r="P644">
        <f>'Energy consumption (raw)'!N594*Lists!$H$85</f>
        <v>0</v>
      </c>
      <c r="Q644">
        <f>'Energy consumption (raw)'!O594*Lists!$H$86</f>
        <v>0</v>
      </c>
      <c r="R644">
        <f>'Energy consumption (raw)'!P594*Lists!$H$87</f>
        <v>0</v>
      </c>
      <c r="S644">
        <f>'Energy consumption (raw)'!Q594*Lists!$H$88</f>
        <v>0</v>
      </c>
      <c r="T644">
        <f>'Energy consumption (raw)'!R594*Lists!$H$89</f>
        <v>0</v>
      </c>
      <c r="U644">
        <f>'Energy consumption (raw)'!S594*Lists!$H$90</f>
        <v>0</v>
      </c>
      <c r="V644">
        <f>'Energy consumption (raw)'!T594*Lists!$H$91</f>
        <v>0</v>
      </c>
      <c r="W644">
        <f>'Energy consumption (raw)'!U594*Lists!$H$92</f>
        <v>0</v>
      </c>
      <c r="X644">
        <f>'Energy consumption (raw)'!V594*Lists!$H$93</f>
        <v>0</v>
      </c>
      <c r="Y644">
        <f>'Energy consumption (raw)'!W594*Lists!$H$94</f>
        <v>0</v>
      </c>
      <c r="Z644">
        <f>'Energy consumption (raw)'!X594*Lists!$H$96*1000000</f>
        <v>0</v>
      </c>
      <c r="AA644">
        <f>'Energy consumption (raw)'!Y594*Lists!$H$97</f>
        <v>0</v>
      </c>
      <c r="AB644">
        <f>'Energy consumption (raw)'!Z594*Lists!$H$96</f>
        <v>0</v>
      </c>
      <c r="AC644">
        <f>'Energy consumption (raw)'!AA594*Lists!$H$98</f>
        <v>0</v>
      </c>
      <c r="AD644">
        <f>'Energy consumption (raw)'!AB594*Lists!$H$99</f>
        <v>0</v>
      </c>
      <c r="AE644">
        <f>'Energy consumption (raw)'!AC594*Lists!$H$101</f>
        <v>0</v>
      </c>
      <c r="AF644">
        <f>'Energy consumption (raw)'!AD594*Lists!$H$101</f>
        <v>0</v>
      </c>
      <c r="AG644">
        <f>'Energy consumption (raw)'!AE594*Lists!$H$101</f>
        <v>0</v>
      </c>
      <c r="AH644">
        <f>'Energy consumption (raw)'!AF594*Lists!$H$100</f>
        <v>0</v>
      </c>
      <c r="AI644" s="167">
        <f t="shared" si="79"/>
        <v>1333.3283649</v>
      </c>
      <c r="AJ644" s="179">
        <f>'Energy consumption (raw)'!AG594</f>
        <v>1333.3283649</v>
      </c>
      <c r="AK644" s="179">
        <f>'Energy consumption (raw)'!AH594</f>
        <v>2093.8510000000001</v>
      </c>
      <c r="AL644">
        <f>IF(ROUND(AI644,-3)=ROUND('Energy consumption (raw)'!AG594,-3),1,0)</f>
        <v>1</v>
      </c>
      <c r="AM644" s="179" t="str">
        <f>'Energy consumption (raw)'!AJ594</f>
        <v>6. Hai Phong</v>
      </c>
      <c r="AN644">
        <f>VLOOKUP(AM644,Lists!$F$9:$G$71,2,FALSE)</f>
        <v>1</v>
      </c>
    </row>
    <row r="645" spans="2:40" x14ac:dyDescent="0.25">
      <c r="B645" s="65" t="str">
        <f t="shared" si="77"/>
        <v>Industry493</v>
      </c>
      <c r="C645" s="179">
        <f>'Energy consumption (raw)'!B595</f>
        <v>493</v>
      </c>
      <c r="D645" s="179">
        <f>'Energy consumption (raw)'!C595</f>
        <v>0</v>
      </c>
      <c r="E645" s="179">
        <f>'Energy consumption (raw)'!D595</f>
        <v>0</v>
      </c>
      <c r="F645" s="179" t="str">
        <f>'Energy consumption (raw)'!E595</f>
        <v>Công nghiệp</v>
      </c>
      <c r="G645" s="179" t="str">
        <f>'Energy consumption (raw)'!F595</f>
        <v>Hoạt động điều hành cảng biển</v>
      </c>
      <c r="H645" s="179" t="str">
        <f>'Energy consumption (raw)'!G595</f>
        <v>Industry</v>
      </c>
      <c r="I645" s="179" t="str">
        <f>'Energy consumption (raw)'!I595</f>
        <v>32 Other manufacturing</v>
      </c>
      <c r="J645" s="179" t="str">
        <f>INDEX(Sector!$E$6:$E$46,MATCH('Energy consumption (toe)'!I645,Sector!$B$6:$B$46,FALSE))</f>
        <v>Other manufacturing</v>
      </c>
      <c r="K645" s="179">
        <f>IFERROR('Energy consumption (raw)'!J595*Lists!$H$84,)</f>
        <v>1756.9418876000002</v>
      </c>
      <c r="L645" s="179">
        <f>'Energy consumption (raw)'!K595*Lists!$H$84</f>
        <v>2203.3931990000001</v>
      </c>
      <c r="M645" s="179">
        <f>'Energy consumption (raw)'!L595*Lists!$H$84</f>
        <v>0</v>
      </c>
      <c r="N645" s="179">
        <f>'Energy consumption (raw)'!M595*Lists!$H$84</f>
        <v>0</v>
      </c>
      <c r="O645" s="178">
        <f t="shared" si="78"/>
        <v>2203.3931990000001</v>
      </c>
      <c r="P645">
        <f>'Energy consumption (raw)'!N595*Lists!$H$85</f>
        <v>0</v>
      </c>
      <c r="Q645">
        <f>'Energy consumption (raw)'!O595*Lists!$H$86</f>
        <v>0</v>
      </c>
      <c r="R645">
        <f>'Energy consumption (raw)'!P595*Lists!$H$87</f>
        <v>0</v>
      </c>
      <c r="S645">
        <f>'Energy consumption (raw)'!Q595*Lists!$H$88</f>
        <v>0</v>
      </c>
      <c r="T645">
        <f>'Energy consumption (raw)'!R595*Lists!$H$89</f>
        <v>1539.9959999999999</v>
      </c>
      <c r="U645">
        <f>'Energy consumption (raw)'!S595*Lists!$H$90</f>
        <v>0</v>
      </c>
      <c r="V645">
        <f>'Energy consumption (raw)'!T595*Lists!$H$91</f>
        <v>66.735900000000001</v>
      </c>
      <c r="W645">
        <f>'Energy consumption (raw)'!U595*Lists!$H$92</f>
        <v>0</v>
      </c>
      <c r="X645">
        <f>'Energy consumption (raw)'!V595*Lists!$H$93</f>
        <v>0</v>
      </c>
      <c r="Y645">
        <f>'Energy consumption (raw)'!W595*Lists!$H$94</f>
        <v>37.765000000000001</v>
      </c>
      <c r="Z645">
        <f>'Energy consumption (raw)'!X595*Lists!$H$96*1000000</f>
        <v>0</v>
      </c>
      <c r="AA645">
        <f>'Energy consumption (raw)'!Y595*Lists!$H$97</f>
        <v>0</v>
      </c>
      <c r="AB645">
        <f>'Energy consumption (raw)'!Z595*Lists!$H$96</f>
        <v>0</v>
      </c>
      <c r="AC645">
        <f>'Energy consumption (raw)'!AA595*Lists!$H$98</f>
        <v>0</v>
      </c>
      <c r="AD645">
        <f>'Energy consumption (raw)'!AB595*Lists!$H$99</f>
        <v>0</v>
      </c>
      <c r="AE645">
        <f>'Energy consumption (raw)'!AC595*Lists!$H$101</f>
        <v>0</v>
      </c>
      <c r="AF645">
        <f>'Energy consumption (raw)'!AD595*Lists!$H$101</f>
        <v>0</v>
      </c>
      <c r="AG645">
        <f>'Energy consumption (raw)'!AE595*Lists!$H$101</f>
        <v>0</v>
      </c>
      <c r="AH645">
        <f>'Energy consumption (raw)'!AF595*Lists!$H$100</f>
        <v>0</v>
      </c>
      <c r="AI645" s="167">
        <f t="shared" si="79"/>
        <v>3847.8900990000002</v>
      </c>
      <c r="AJ645" s="179">
        <f>'Energy consumption (raw)'!AG595</f>
        <v>3847.8900990000002</v>
      </c>
      <c r="AK645" s="179">
        <f>'Energy consumption (raw)'!AH595</f>
        <v>4369.4073638999998</v>
      </c>
      <c r="AL645">
        <f>IF(ROUND(AI645,-3)=ROUND('Energy consumption (raw)'!AG595,-3),1,0)</f>
        <v>1</v>
      </c>
      <c r="AM645" s="179" t="str">
        <f>'Energy consumption (raw)'!AJ595</f>
        <v>6. Hai Phong</v>
      </c>
      <c r="AN645">
        <f>VLOOKUP(AM645,Lists!$F$9:$G$71,2,FALSE)</f>
        <v>1</v>
      </c>
    </row>
    <row r="646" spans="2:40" x14ac:dyDescent="0.25">
      <c r="B646" s="65" t="str">
        <f t="shared" si="77"/>
        <v>Industry494</v>
      </c>
      <c r="C646" s="179">
        <f>'Energy consumption (raw)'!B596</f>
        <v>494</v>
      </c>
      <c r="D646" s="179">
        <f>'Energy consumption (raw)'!C596</f>
        <v>0</v>
      </c>
      <c r="E646" s="179">
        <f>'Energy consumption (raw)'!D596</f>
        <v>0</v>
      </c>
      <c r="F646" s="179" t="str">
        <f>'Energy consumption (raw)'!E596</f>
        <v>Công nghiệp</v>
      </c>
      <c r="G646" s="179" t="str">
        <f>'Energy consumption (raw)'!F596</f>
        <v>Sản xuất bia và mạch nha ủ men bia</v>
      </c>
      <c r="H646" s="179" t="str">
        <f>'Energy consumption (raw)'!G596</f>
        <v>Industry</v>
      </c>
      <c r="I646" s="179" t="str">
        <f>'Energy consumption (raw)'!I596</f>
        <v>11 Manufacture of beverages</v>
      </c>
      <c r="J646" s="179" t="str">
        <f>INDEX(Sector!$E$6:$E$46,MATCH('Energy consumption (toe)'!I646,Sector!$B$6:$B$46,FALSE))</f>
        <v>Manufacture of beverages</v>
      </c>
      <c r="K646" s="179">
        <f>IFERROR('Energy consumption (raw)'!J596*Lists!$H$84,)</f>
        <v>0</v>
      </c>
      <c r="L646" s="179">
        <f>'Energy consumption (raw)'!K596*Lists!$H$84</f>
        <v>886.5237065</v>
      </c>
      <c r="M646" s="179">
        <f>'Energy consumption (raw)'!L596*Lists!$H$84</f>
        <v>0</v>
      </c>
      <c r="N646" s="179">
        <f>'Energy consumption (raw)'!M596*Lists!$H$84</f>
        <v>0</v>
      </c>
      <c r="O646" s="178">
        <f t="shared" si="78"/>
        <v>886.5237065</v>
      </c>
      <c r="P646">
        <f>'Energy consumption (raw)'!N596*Lists!$H$85</f>
        <v>1155.6999999999998</v>
      </c>
      <c r="Q646">
        <f>'Energy consumption (raw)'!O596*Lists!$H$86</f>
        <v>0</v>
      </c>
      <c r="R646">
        <f>'Energy consumption (raw)'!P596*Lists!$H$87</f>
        <v>0</v>
      </c>
      <c r="S646">
        <f>'Energy consumption (raw)'!Q596*Lists!$H$88</f>
        <v>0</v>
      </c>
      <c r="T646">
        <f>'Energy consumption (raw)'!R596*Lists!$H$89</f>
        <v>3.7229999999999999</v>
      </c>
      <c r="U646">
        <f>'Energy consumption (raw)'!S596*Lists!$H$90</f>
        <v>0</v>
      </c>
      <c r="V646">
        <f>'Energy consumption (raw)'!T596*Lists!$H$91</f>
        <v>0</v>
      </c>
      <c r="W646">
        <f>'Energy consumption (raw)'!U596*Lists!$H$92</f>
        <v>0</v>
      </c>
      <c r="X646">
        <f>'Energy consumption (raw)'!V596*Lists!$H$93</f>
        <v>0</v>
      </c>
      <c r="Y646">
        <f>'Energy consumption (raw)'!W596*Lists!$H$94</f>
        <v>0</v>
      </c>
      <c r="Z646">
        <f>'Energy consumption (raw)'!X596*Lists!$H$96*1000000</f>
        <v>0</v>
      </c>
      <c r="AA646">
        <f>'Energy consumption (raw)'!Y596*Lists!$H$97</f>
        <v>0</v>
      </c>
      <c r="AB646">
        <f>'Energy consumption (raw)'!Z596*Lists!$H$96</f>
        <v>0</v>
      </c>
      <c r="AC646">
        <f>'Energy consumption (raw)'!AA596*Lists!$H$98</f>
        <v>0</v>
      </c>
      <c r="AD646">
        <f>'Energy consumption (raw)'!AB596*Lists!$H$99</f>
        <v>0</v>
      </c>
      <c r="AE646">
        <f>'Energy consumption (raw)'!AC596*Lists!$H$101</f>
        <v>0</v>
      </c>
      <c r="AF646">
        <f>'Energy consumption (raw)'!AD596*Lists!$H$101</f>
        <v>0</v>
      </c>
      <c r="AG646">
        <f>'Energy consumption (raw)'!AE596*Lists!$H$101</f>
        <v>0</v>
      </c>
      <c r="AH646">
        <f>'Energy consumption (raw)'!AF596*Lists!$H$100</f>
        <v>0</v>
      </c>
      <c r="AI646" s="167">
        <f t="shared" si="79"/>
        <v>2045.9467064999999</v>
      </c>
      <c r="AJ646" s="179">
        <f>'Energy consumption (raw)'!AG596</f>
        <v>2045.9467064999999</v>
      </c>
      <c r="AK646" s="179">
        <f>'Energy consumption (raw)'!AH596</f>
        <v>1881.8588253</v>
      </c>
      <c r="AL646">
        <f>IF(ROUND(AI646,-3)=ROUND('Energy consumption (raw)'!AG596,-3),1,0)</f>
        <v>1</v>
      </c>
      <c r="AM646" s="179" t="str">
        <f>'Energy consumption (raw)'!AJ596</f>
        <v>6. Hai Phong</v>
      </c>
      <c r="AN646">
        <f>VLOOKUP(AM646,Lists!$F$9:$G$71,2,FALSE)</f>
        <v>1</v>
      </c>
    </row>
    <row r="647" spans="2:40" x14ac:dyDescent="0.25">
      <c r="B647" s="65" t="str">
        <f t="shared" si="77"/>
        <v>Industry495</v>
      </c>
      <c r="C647" s="179">
        <f>'Energy consumption (raw)'!B597</f>
        <v>495</v>
      </c>
      <c r="D647" s="179">
        <f>'Energy consumption (raw)'!C597</f>
        <v>0</v>
      </c>
      <c r="E647" s="179">
        <f>'Energy consumption (raw)'!D597</f>
        <v>0</v>
      </c>
      <c r="F647" s="179" t="str">
        <f>'Energy consumption (raw)'!E597</f>
        <v>Công nghiệp</v>
      </c>
      <c r="G647" s="179" t="str">
        <f>'Energy consumption (raw)'!F597</f>
        <v>Sản xuất thức ăn gia súc</v>
      </c>
      <c r="H647" s="179" t="str">
        <f>'Energy consumption (raw)'!G597</f>
        <v>Industry</v>
      </c>
      <c r="I647" s="179" t="str">
        <f>'Energy consumption (raw)'!I597</f>
        <v>10 Manufacture of food products</v>
      </c>
      <c r="J647" s="179" t="str">
        <f>INDEX(Sector!$E$6:$E$46,MATCH('Energy consumption (toe)'!I647,Sector!$B$6:$B$46,FALSE))</f>
        <v>Manufacture of food products</v>
      </c>
      <c r="K647" s="179">
        <f>IFERROR('Energy consumption (raw)'!J597*Lists!$H$84,)</f>
        <v>0</v>
      </c>
      <c r="L647" s="179">
        <f>'Energy consumption (raw)'!K597*Lists!$H$84</f>
        <v>1524.6370656000001</v>
      </c>
      <c r="M647" s="179">
        <f>'Energy consumption (raw)'!L597*Lists!$H$84</f>
        <v>0</v>
      </c>
      <c r="N647" s="179">
        <f>'Energy consumption (raw)'!M597*Lists!$H$84</f>
        <v>0</v>
      </c>
      <c r="O647" s="178">
        <f t="shared" si="78"/>
        <v>1524.6370656000001</v>
      </c>
      <c r="P647">
        <f>'Energy consumption (raw)'!N597*Lists!$H$85</f>
        <v>392</v>
      </c>
      <c r="Q647">
        <f>'Energy consumption (raw)'!O597*Lists!$H$86</f>
        <v>0</v>
      </c>
      <c r="R647">
        <f>'Energy consumption (raw)'!P597*Lists!$H$87</f>
        <v>0</v>
      </c>
      <c r="S647">
        <f>'Energy consumption (raw)'!Q597*Lists!$H$88</f>
        <v>0</v>
      </c>
      <c r="T647">
        <f>'Energy consumption (raw)'!R597*Lists!$H$89</f>
        <v>22.44</v>
      </c>
      <c r="U647">
        <f>'Energy consumption (raw)'!S597*Lists!$H$90</f>
        <v>0</v>
      </c>
      <c r="V647">
        <f>'Energy consumption (raw)'!T597*Lists!$H$91</f>
        <v>0</v>
      </c>
      <c r="W647">
        <f>'Energy consumption (raw)'!U597*Lists!$H$92</f>
        <v>0</v>
      </c>
      <c r="X647">
        <f>'Energy consumption (raw)'!V597*Lists!$H$93</f>
        <v>0</v>
      </c>
      <c r="Y647">
        <f>'Energy consumption (raw)'!W597*Lists!$H$94</f>
        <v>0</v>
      </c>
      <c r="Z647">
        <f>'Energy consumption (raw)'!X597*Lists!$H$96*1000000</f>
        <v>0</v>
      </c>
      <c r="AA647">
        <f>'Energy consumption (raw)'!Y597*Lists!$H$97</f>
        <v>0</v>
      </c>
      <c r="AB647">
        <f>'Energy consumption (raw)'!Z597*Lists!$H$96</f>
        <v>0</v>
      </c>
      <c r="AC647">
        <f>'Energy consumption (raw)'!AA597*Lists!$H$98</f>
        <v>0</v>
      </c>
      <c r="AD647">
        <f>'Energy consumption (raw)'!AB597*Lists!$H$99</f>
        <v>0</v>
      </c>
      <c r="AE647">
        <f>'Energy consumption (raw)'!AC597*Lists!$H$101</f>
        <v>0</v>
      </c>
      <c r="AF647">
        <f>'Energy consumption (raw)'!AD597*Lists!$H$101</f>
        <v>0</v>
      </c>
      <c r="AG647">
        <f>'Energy consumption (raw)'!AE597*Lists!$H$101</f>
        <v>0</v>
      </c>
      <c r="AH647">
        <f>'Energy consumption (raw)'!AF597*Lists!$H$100</f>
        <v>0</v>
      </c>
      <c r="AI647" s="167">
        <f t="shared" si="79"/>
        <v>1939.0770656000002</v>
      </c>
      <c r="AJ647" s="179">
        <f>'Energy consumption (raw)'!AG597</f>
        <v>1939.0770656000002</v>
      </c>
      <c r="AK647" s="179">
        <f>'Energy consumption (raw)'!AH597</f>
        <v>1531.8150232</v>
      </c>
      <c r="AL647">
        <f>IF(ROUND(AI647,-3)=ROUND('Energy consumption (raw)'!AG597,-3),1,0)</f>
        <v>1</v>
      </c>
      <c r="AM647" s="179" t="str">
        <f>'Energy consumption (raw)'!AJ597</f>
        <v>6. Hai Phong</v>
      </c>
      <c r="AN647">
        <f>VLOOKUP(AM647,Lists!$F$9:$G$71,2,FALSE)</f>
        <v>1</v>
      </c>
    </row>
    <row r="648" spans="2:40" x14ac:dyDescent="0.25">
      <c r="B648" s="65" t="str">
        <f t="shared" si="77"/>
        <v>Industry496</v>
      </c>
      <c r="C648" s="179">
        <f>'Energy consumption (raw)'!B598</f>
        <v>496</v>
      </c>
      <c r="D648" s="179">
        <f>'Energy consumption (raw)'!C598</f>
        <v>0</v>
      </c>
      <c r="E648" s="179">
        <f>'Energy consumption (raw)'!D598</f>
        <v>0</v>
      </c>
      <c r="F648" s="179" t="str">
        <f>'Energy consumption (raw)'!E598</f>
        <v>Công nghiệp</v>
      </c>
      <c r="G648" s="179" t="str">
        <f>'Energy consumption (raw)'!F598</f>
        <v>Hoạt động điều hành cảng biển</v>
      </c>
      <c r="H648" s="179" t="str">
        <f>'Energy consumption (raw)'!G598</f>
        <v>Industry</v>
      </c>
      <c r="I648" s="179" t="str">
        <f>'Energy consumption (raw)'!I598</f>
        <v>32 Other manufacturing</v>
      </c>
      <c r="J648" s="179" t="str">
        <f>INDEX(Sector!$E$6:$E$46,MATCH('Energy consumption (toe)'!I648,Sector!$B$6:$B$46,FALSE))</f>
        <v>Other manufacturing</v>
      </c>
      <c r="K648" s="179">
        <f>IFERROR('Energy consumption (raw)'!J598*Lists!$H$84,)</f>
        <v>561.49461400000007</v>
      </c>
      <c r="L648" s="179">
        <f>'Energy consumption (raw)'!K598*Lists!$H$84</f>
        <v>562.97280799999999</v>
      </c>
      <c r="M648" s="179">
        <f>'Energy consumption (raw)'!L598*Lists!$H$84</f>
        <v>0</v>
      </c>
      <c r="N648" s="179">
        <f>'Energy consumption (raw)'!M598*Lists!$H$84</f>
        <v>0</v>
      </c>
      <c r="O648" s="178">
        <f t="shared" si="78"/>
        <v>562.97280799999999</v>
      </c>
      <c r="P648">
        <f>'Energy consumption (raw)'!N598*Lists!$H$85</f>
        <v>0</v>
      </c>
      <c r="Q648">
        <f>'Energy consumption (raw)'!O598*Lists!$H$86</f>
        <v>0</v>
      </c>
      <c r="R648">
        <f>'Energy consumption (raw)'!P598*Lists!$H$87</f>
        <v>0</v>
      </c>
      <c r="S648">
        <f>'Energy consumption (raw)'!Q598*Lists!$H$88</f>
        <v>0</v>
      </c>
      <c r="T648">
        <f>'Energy consumption (raw)'!R598*Lists!$H$89</f>
        <v>473.48399999999998</v>
      </c>
      <c r="U648">
        <f>'Energy consumption (raw)'!S598*Lists!$H$90</f>
        <v>0</v>
      </c>
      <c r="V648">
        <f>'Energy consumption (raw)'!T598*Lists!$H$91</f>
        <v>0</v>
      </c>
      <c r="W648">
        <f>'Energy consumption (raw)'!U598*Lists!$H$92</f>
        <v>0</v>
      </c>
      <c r="X648">
        <f>'Energy consumption (raw)'!V598*Lists!$H$93</f>
        <v>0</v>
      </c>
      <c r="Y648">
        <f>'Energy consumption (raw)'!W598*Lists!$H$94</f>
        <v>0</v>
      </c>
      <c r="Z648">
        <f>'Energy consumption (raw)'!X598*Lists!$H$96*1000000</f>
        <v>0</v>
      </c>
      <c r="AA648">
        <f>'Energy consumption (raw)'!Y598*Lists!$H$97</f>
        <v>0</v>
      </c>
      <c r="AB648">
        <f>'Energy consumption (raw)'!Z598*Lists!$H$96</f>
        <v>0</v>
      </c>
      <c r="AC648">
        <f>'Energy consumption (raw)'!AA598*Lists!$H$98</f>
        <v>0</v>
      </c>
      <c r="AD648">
        <f>'Energy consumption (raw)'!AB598*Lists!$H$99</f>
        <v>0</v>
      </c>
      <c r="AE648">
        <f>'Energy consumption (raw)'!AC598*Lists!$H$101</f>
        <v>0</v>
      </c>
      <c r="AF648">
        <f>'Energy consumption (raw)'!AD598*Lists!$H$101</f>
        <v>0</v>
      </c>
      <c r="AG648">
        <f>'Energy consumption (raw)'!AE598*Lists!$H$101</f>
        <v>0</v>
      </c>
      <c r="AH648">
        <f>'Energy consumption (raw)'!AF598*Lists!$H$100</f>
        <v>0</v>
      </c>
      <c r="AI648" s="167">
        <f t="shared" si="79"/>
        <v>1036.4568079999999</v>
      </c>
      <c r="AJ648" s="179">
        <f>'Energy consumption (raw)'!AG598</f>
        <v>1036.4568079999999</v>
      </c>
      <c r="AK648" s="179">
        <f>'Energy consumption (raw)'!AH598</f>
        <v>1274.647072</v>
      </c>
      <c r="AL648">
        <f>IF(ROUND(AI648,-3)=ROUND('Energy consumption (raw)'!AG598,-3),1,0)</f>
        <v>1</v>
      </c>
      <c r="AM648" s="179" t="str">
        <f>'Energy consumption (raw)'!AJ598</f>
        <v>6. Hai Phong</v>
      </c>
      <c r="AN648">
        <f>VLOOKUP(AM648,Lists!$F$9:$G$71,2,FALSE)</f>
        <v>1</v>
      </c>
    </row>
    <row r="649" spans="2:40" x14ac:dyDescent="0.25">
      <c r="B649" s="65" t="str">
        <f t="shared" si="77"/>
        <v>Industry497</v>
      </c>
      <c r="C649" s="179">
        <f>'Energy consumption (raw)'!B599</f>
        <v>497</v>
      </c>
      <c r="D649" s="179">
        <f>'Energy consumption (raw)'!C599</f>
        <v>0</v>
      </c>
      <c r="E649" s="179">
        <f>'Energy consumption (raw)'!D599</f>
        <v>0</v>
      </c>
      <c r="F649" s="179" t="str">
        <f>'Energy consumption (raw)'!E599</f>
        <v>Công nghiệp</v>
      </c>
      <c r="G649" s="179" t="str">
        <f>'Energy consumption (raw)'!F599</f>
        <v>Sản xuất điện</v>
      </c>
      <c r="H649" s="179" t="str">
        <f>'Energy consumption (raw)'!G599</f>
        <v>Industry</v>
      </c>
      <c r="I649" s="179" t="str">
        <f>'Energy consumption (raw)'!I599</f>
        <v>35 Electricity, gas, steam and air conditioning supply</v>
      </c>
      <c r="J649" s="179" t="str">
        <f>INDEX(Sector!$E$6:$E$46,MATCH('Energy consumption (toe)'!I649,Sector!$B$6:$B$46,FALSE))</f>
        <v>Electricity, gas, steam and air conditioning supply</v>
      </c>
      <c r="K649" s="179">
        <f>IFERROR('Energy consumption (raw)'!J599*Lists!$H$84,)</f>
        <v>0</v>
      </c>
      <c r="L649" s="179">
        <f>'Energy consumption (raw)'!K599*Lists!$H$84</f>
        <v>2409.8357980000001</v>
      </c>
      <c r="M649" s="179">
        <f>'Energy consumption (raw)'!L599*Lists!$H$84</f>
        <v>0</v>
      </c>
      <c r="N649" s="179">
        <f>'Energy consumption (raw)'!M599*Lists!$H$84</f>
        <v>0</v>
      </c>
      <c r="O649" s="178">
        <f t="shared" si="78"/>
        <v>2409.8357980000001</v>
      </c>
      <c r="P649">
        <f>'Energy consumption (raw)'!N599*Lists!$H$85</f>
        <v>0</v>
      </c>
      <c r="Q649">
        <f>'Energy consumption (raw)'!O599*Lists!$H$86</f>
        <v>0</v>
      </c>
      <c r="R649">
        <f>'Energy consumption (raw)'!P599*Lists!$H$87</f>
        <v>0</v>
      </c>
      <c r="S649">
        <f>'Energy consumption (raw)'!Q599*Lists!$H$88</f>
        <v>1705000</v>
      </c>
      <c r="T649">
        <f>'Energy consumption (raw)'!R599*Lists!$H$89</f>
        <v>20.399999999999999</v>
      </c>
      <c r="U649">
        <f>'Energy consumption (raw)'!S599*Lists!$H$90</f>
        <v>0</v>
      </c>
      <c r="V649">
        <f>'Energy consumption (raw)'!T599*Lists!$H$91</f>
        <v>10070.280000000001</v>
      </c>
      <c r="W649">
        <f>'Energy consumption (raw)'!U599*Lists!$H$92</f>
        <v>0</v>
      </c>
      <c r="X649">
        <f>'Energy consumption (raw)'!V599*Lists!$H$93</f>
        <v>0</v>
      </c>
      <c r="Y649">
        <f>'Energy consumption (raw)'!W599*Lists!$H$94</f>
        <v>0</v>
      </c>
      <c r="Z649">
        <f>'Energy consumption (raw)'!X599*Lists!$H$96*1000000</f>
        <v>0</v>
      </c>
      <c r="AA649">
        <f>'Energy consumption (raw)'!Y599*Lists!$H$97</f>
        <v>0</v>
      </c>
      <c r="AB649">
        <f>'Energy consumption (raw)'!Z599*Lists!$H$96</f>
        <v>0</v>
      </c>
      <c r="AC649">
        <f>'Energy consumption (raw)'!AA599*Lists!$H$98</f>
        <v>0</v>
      </c>
      <c r="AD649">
        <f>'Energy consumption (raw)'!AB599*Lists!$H$99</f>
        <v>0</v>
      </c>
      <c r="AE649">
        <f>'Energy consumption (raw)'!AC599*Lists!$H$101</f>
        <v>0</v>
      </c>
      <c r="AF649">
        <f>'Energy consumption (raw)'!AD599*Lists!$H$101</f>
        <v>0</v>
      </c>
      <c r="AG649">
        <f>'Energy consumption (raw)'!AE599*Lists!$H$101</f>
        <v>0</v>
      </c>
      <c r="AH649">
        <f>'Energy consumption (raw)'!AF599*Lists!$H$100</f>
        <v>0</v>
      </c>
      <c r="AI649" s="167">
        <f t="shared" si="79"/>
        <v>1717500.5157979999</v>
      </c>
      <c r="AJ649" s="179">
        <f>'Energy consumption (raw)'!AG599</f>
        <v>1717503.2857979999</v>
      </c>
      <c r="AK649" s="179">
        <f>'Energy consumption (raw)'!AH599</f>
        <v>2639060</v>
      </c>
      <c r="AL649">
        <f>IF(ROUND(AI649,-3)=ROUND('Energy consumption (raw)'!AG599,-3),1,0)</f>
        <v>1</v>
      </c>
      <c r="AM649" s="179" t="str">
        <f>'Energy consumption (raw)'!AJ599</f>
        <v>6. Hai Phong</v>
      </c>
      <c r="AN649">
        <f>VLOOKUP(AM649,Lists!$F$9:$G$71,2,FALSE)</f>
        <v>1</v>
      </c>
    </row>
    <row r="650" spans="2:40" x14ac:dyDescent="0.25">
      <c r="B650" s="65" t="str">
        <f t="shared" si="77"/>
        <v>Industry498</v>
      </c>
      <c r="C650" s="179">
        <f>'Energy consumption (raw)'!B600</f>
        <v>498</v>
      </c>
      <c r="D650" s="179">
        <f>'Energy consumption (raw)'!C600</f>
        <v>0</v>
      </c>
      <c r="E650" s="179">
        <f>'Energy consumption (raw)'!D600</f>
        <v>0</v>
      </c>
      <c r="F650" s="179" t="str">
        <f>'Energy consumption (raw)'!E600</f>
        <v>Công nghiệp</v>
      </c>
      <c r="G650" s="179" t="str">
        <f>'Energy consumption (raw)'!F600</f>
        <v>Sản xuất sản phẩm từ cao su và plastic</v>
      </c>
      <c r="H650" s="179" t="str">
        <f>'Energy consumption (raw)'!G600</f>
        <v>Industry</v>
      </c>
      <c r="I650" s="179" t="str">
        <f>'Energy consumption (raw)'!I600</f>
        <v>22 Manufacture of rubber and plastics products</v>
      </c>
      <c r="J650" s="179" t="str">
        <f>INDEX(Sector!$E$6:$E$46,MATCH('Energy consumption (toe)'!I650,Sector!$B$6:$B$46,FALSE))</f>
        <v>Manufacture of rubber and plastics products</v>
      </c>
      <c r="K650" s="179">
        <f>IFERROR('Energy consumption (raw)'!J600*Lists!$H$84,)</f>
        <v>0</v>
      </c>
      <c r="L650" s="179">
        <f>'Energy consumption (raw)'!K600*Lists!$H$84</f>
        <v>2430.3967359000003</v>
      </c>
      <c r="M650" s="179">
        <f>'Energy consumption (raw)'!L600*Lists!$H$84</f>
        <v>0</v>
      </c>
      <c r="N650" s="179">
        <f>'Energy consumption (raw)'!M600*Lists!$H$84</f>
        <v>0</v>
      </c>
      <c r="O650" s="178">
        <f t="shared" si="78"/>
        <v>2430.3967359000003</v>
      </c>
      <c r="P650">
        <f>'Energy consumption (raw)'!N600*Lists!$H$85</f>
        <v>0</v>
      </c>
      <c r="Q650">
        <f>'Energy consumption (raw)'!O600*Lists!$H$86</f>
        <v>0</v>
      </c>
      <c r="R650">
        <f>'Energy consumption (raw)'!P600*Lists!$H$87</f>
        <v>0</v>
      </c>
      <c r="S650">
        <f>'Energy consumption (raw)'!Q600*Lists!$H$88</f>
        <v>0</v>
      </c>
      <c r="T650">
        <f>'Energy consumption (raw)'!R600*Lists!$H$89</f>
        <v>0</v>
      </c>
      <c r="U650">
        <f>'Energy consumption (raw)'!S600*Lists!$H$90</f>
        <v>0</v>
      </c>
      <c r="V650">
        <f>'Energy consumption (raw)'!T600*Lists!$H$91</f>
        <v>0</v>
      </c>
      <c r="W650">
        <f>'Energy consumption (raw)'!U600*Lists!$H$92</f>
        <v>0</v>
      </c>
      <c r="X650">
        <f>'Energy consumption (raw)'!V600*Lists!$H$93</f>
        <v>0</v>
      </c>
      <c r="Y650">
        <f>'Energy consumption (raw)'!W600*Lists!$H$94</f>
        <v>0</v>
      </c>
      <c r="Z650">
        <f>'Energy consumption (raw)'!X600*Lists!$H$96*1000000</f>
        <v>0</v>
      </c>
      <c r="AA650">
        <f>'Energy consumption (raw)'!Y600*Lists!$H$97</f>
        <v>0</v>
      </c>
      <c r="AB650">
        <f>'Energy consumption (raw)'!Z600*Lists!$H$96</f>
        <v>0</v>
      </c>
      <c r="AC650">
        <f>'Energy consumption (raw)'!AA600*Lists!$H$98</f>
        <v>0</v>
      </c>
      <c r="AD650">
        <f>'Energy consumption (raw)'!AB600*Lists!$H$99</f>
        <v>0</v>
      </c>
      <c r="AE650">
        <f>'Energy consumption (raw)'!AC600*Lists!$H$101</f>
        <v>0</v>
      </c>
      <c r="AF650">
        <f>'Energy consumption (raw)'!AD600*Lists!$H$101</f>
        <v>0</v>
      </c>
      <c r="AG650">
        <f>'Energy consumption (raw)'!AE600*Lists!$H$101</f>
        <v>0</v>
      </c>
      <c r="AH650">
        <f>'Energy consumption (raw)'!AF600*Lists!$H$100</f>
        <v>0</v>
      </c>
      <c r="AI650" s="167">
        <f t="shared" si="79"/>
        <v>2430.3967359000003</v>
      </c>
      <c r="AJ650" s="179">
        <f>'Energy consumption (raw)'!AG600</f>
        <v>2430.3967359000003</v>
      </c>
      <c r="AK650" s="179">
        <f>'Energy consumption (raw)'!AH600</f>
        <v>24163.91</v>
      </c>
      <c r="AL650">
        <f>IF(ROUND(AI650,-3)=ROUND('Energy consumption (raw)'!AG600,-3),1,0)</f>
        <v>1</v>
      </c>
      <c r="AM650" s="179" t="str">
        <f>'Energy consumption (raw)'!AJ600</f>
        <v>6. Hai Phong</v>
      </c>
      <c r="AN650">
        <f>VLOOKUP(AM650,Lists!$F$9:$G$71,2,FALSE)</f>
        <v>1</v>
      </c>
    </row>
    <row r="651" spans="2:40" x14ac:dyDescent="0.25">
      <c r="B651" s="65" t="str">
        <f t="shared" si="77"/>
        <v>Industry499</v>
      </c>
      <c r="C651" s="179">
        <f>'Energy consumption (raw)'!B601</f>
        <v>499</v>
      </c>
      <c r="D651" s="179">
        <f>'Energy consumption (raw)'!C601</f>
        <v>0</v>
      </c>
      <c r="E651" s="179">
        <f>'Energy consumption (raw)'!D601</f>
        <v>0</v>
      </c>
      <c r="F651" s="179" t="str">
        <f>'Energy consumption (raw)'!E601</f>
        <v>Công nghiệp</v>
      </c>
      <c r="G651" s="179" t="str">
        <f>'Energy consumption (raw)'!F601</f>
        <v>Bán phụ tùng và các bộ phận phụ trợ của mô tô, xe máy</v>
      </c>
      <c r="H651" s="179" t="str">
        <f>'Energy consumption (raw)'!G601</f>
        <v>Industry</v>
      </c>
      <c r="I651" s="179" t="str">
        <f>'Energy consumption (raw)'!I601</f>
        <v>29 Manufacture of motor vehicles, trailers and semi-trailers</v>
      </c>
      <c r="J651" s="179" t="str">
        <f>INDEX(Sector!$E$6:$E$46,MATCH('Energy consumption (toe)'!I651,Sector!$B$6:$B$46,FALSE))</f>
        <v>Manufacture of motor vehicles, trailers and semi-trailers</v>
      </c>
      <c r="K651" s="179">
        <f>IFERROR('Energy consumption (raw)'!J601*Lists!$H$84,)</f>
        <v>0</v>
      </c>
      <c r="L651" s="179">
        <f>'Energy consumption (raw)'!K601*Lists!$H$84</f>
        <v>4357.5184079999999</v>
      </c>
      <c r="M651" s="179">
        <f>'Energy consumption (raw)'!L601*Lists!$H$84</f>
        <v>0</v>
      </c>
      <c r="N651" s="179">
        <f>'Energy consumption (raw)'!M601*Lists!$H$84</f>
        <v>0</v>
      </c>
      <c r="O651" s="178">
        <f t="shared" si="78"/>
        <v>4357.5184079999999</v>
      </c>
      <c r="P651">
        <f>'Energy consumption (raw)'!N601*Lists!$H$85</f>
        <v>0</v>
      </c>
      <c r="Q651">
        <f>'Energy consumption (raw)'!O601*Lists!$H$86</f>
        <v>0</v>
      </c>
      <c r="R651">
        <f>'Energy consumption (raw)'!P601*Lists!$H$87</f>
        <v>0</v>
      </c>
      <c r="S651">
        <f>'Energy consumption (raw)'!Q601*Lists!$H$88</f>
        <v>0</v>
      </c>
      <c r="T651">
        <f>'Energy consumption (raw)'!R601*Lists!$H$89</f>
        <v>0</v>
      </c>
      <c r="U651">
        <f>'Energy consumption (raw)'!S601*Lists!$H$90</f>
        <v>0</v>
      </c>
      <c r="V651">
        <f>'Energy consumption (raw)'!T601*Lists!$H$91</f>
        <v>0</v>
      </c>
      <c r="W651">
        <f>'Energy consumption (raw)'!U601*Lists!$H$92</f>
        <v>0</v>
      </c>
      <c r="X651">
        <f>'Energy consumption (raw)'!V601*Lists!$H$93</f>
        <v>0</v>
      </c>
      <c r="Y651">
        <f>'Energy consumption (raw)'!W601*Lists!$H$94</f>
        <v>0</v>
      </c>
      <c r="Z651">
        <f>'Energy consumption (raw)'!X601*Lists!$H$96*1000000</f>
        <v>0</v>
      </c>
      <c r="AA651">
        <f>'Energy consumption (raw)'!Y601*Lists!$H$97</f>
        <v>0</v>
      </c>
      <c r="AB651">
        <f>'Energy consumption (raw)'!Z601*Lists!$H$96</f>
        <v>0</v>
      </c>
      <c r="AC651">
        <f>'Energy consumption (raw)'!AA601*Lists!$H$98</f>
        <v>0</v>
      </c>
      <c r="AD651">
        <f>'Energy consumption (raw)'!AB601*Lists!$H$99</f>
        <v>0</v>
      </c>
      <c r="AE651">
        <f>'Energy consumption (raw)'!AC601*Lists!$H$101</f>
        <v>0</v>
      </c>
      <c r="AF651">
        <f>'Energy consumption (raw)'!AD601*Lists!$H$101</f>
        <v>0</v>
      </c>
      <c r="AG651">
        <f>'Energy consumption (raw)'!AE601*Lists!$H$101</f>
        <v>0</v>
      </c>
      <c r="AH651">
        <f>'Energy consumption (raw)'!AF601*Lists!$H$100</f>
        <v>0</v>
      </c>
      <c r="AI651" s="167">
        <f t="shared" si="79"/>
        <v>4357.5184079999999</v>
      </c>
      <c r="AJ651" s="179">
        <f>'Energy consumption (raw)'!AG601</f>
        <v>4639.2274079999997</v>
      </c>
      <c r="AK651" s="179">
        <f>'Energy consumption (raw)'!AH601</f>
        <v>6556.1196960000007</v>
      </c>
      <c r="AL651">
        <f>IF(ROUND(AI651,-3)=ROUND('Energy consumption (raw)'!AG601,-3),1,0)</f>
        <v>0</v>
      </c>
      <c r="AM651" s="179" t="str">
        <f>'Energy consumption (raw)'!AJ601</f>
        <v>6. Hai Phong</v>
      </c>
      <c r="AN651">
        <f>VLOOKUP(AM651,Lists!$F$9:$G$71,2,FALSE)</f>
        <v>1</v>
      </c>
    </row>
    <row r="652" spans="2:40" x14ac:dyDescent="0.25">
      <c r="B652" s="65" t="str">
        <f t="shared" si="77"/>
        <v>Industry500</v>
      </c>
      <c r="C652" s="179">
        <f>'Energy consumption (raw)'!B602</f>
        <v>500</v>
      </c>
      <c r="D652" s="179">
        <f>'Energy consumption (raw)'!C602</f>
        <v>0</v>
      </c>
      <c r="E652" s="179">
        <f>'Energy consumption (raw)'!D602</f>
        <v>0</v>
      </c>
      <c r="F652" s="179" t="str">
        <f>'Energy consumption (raw)'!E602</f>
        <v>Công nghiệp</v>
      </c>
      <c r="G652" s="179" t="str">
        <f>'Energy consumption (raw)'!F602</f>
        <v>Bán phụ tùng và các bộ phận phụ trợ của mô tô, xe máy</v>
      </c>
      <c r="H652" s="179" t="str">
        <f>'Energy consumption (raw)'!G602</f>
        <v>Industry</v>
      </c>
      <c r="I652" s="179" t="str">
        <f>'Energy consumption (raw)'!I602</f>
        <v>29 Manufacture of motor vehicles, trailers and semi-trailers</v>
      </c>
      <c r="J652" s="179" t="str">
        <f>INDEX(Sector!$E$6:$E$46,MATCH('Energy consumption (toe)'!I652,Sector!$B$6:$B$46,FALSE))</f>
        <v>Manufacture of motor vehicles, trailers and semi-trailers</v>
      </c>
      <c r="K652" s="179">
        <f>IFERROR('Energy consumption (raw)'!J602*Lists!$H$84,)</f>
        <v>0</v>
      </c>
      <c r="L652" s="179">
        <f>'Energy consumption (raw)'!K602*Lists!$H$84</f>
        <v>1806.6851216000002</v>
      </c>
      <c r="M652" s="179">
        <f>'Energy consumption (raw)'!L602*Lists!$H$84</f>
        <v>0</v>
      </c>
      <c r="N652" s="179">
        <f>'Energy consumption (raw)'!M602*Lists!$H$84</f>
        <v>0</v>
      </c>
      <c r="O652" s="178">
        <f t="shared" si="78"/>
        <v>1806.6851216000002</v>
      </c>
      <c r="P652">
        <f>'Energy consumption (raw)'!N602*Lists!$H$85</f>
        <v>0</v>
      </c>
      <c r="Q652">
        <f>'Energy consumption (raw)'!O602*Lists!$H$86</f>
        <v>0</v>
      </c>
      <c r="R652">
        <f>'Energy consumption (raw)'!P602*Lists!$H$87</f>
        <v>0</v>
      </c>
      <c r="S652">
        <f>'Energy consumption (raw)'!Q602*Lists!$H$88</f>
        <v>0</v>
      </c>
      <c r="T652">
        <f>'Energy consumption (raw)'!R602*Lists!$H$89</f>
        <v>0</v>
      </c>
      <c r="U652">
        <f>'Energy consumption (raw)'!S602*Lists!$H$90</f>
        <v>0</v>
      </c>
      <c r="V652">
        <f>'Energy consumption (raw)'!T602*Lists!$H$91</f>
        <v>0</v>
      </c>
      <c r="W652">
        <f>'Energy consumption (raw)'!U602*Lists!$H$92</f>
        <v>0</v>
      </c>
      <c r="X652">
        <f>'Energy consumption (raw)'!V602*Lists!$H$93</f>
        <v>0</v>
      </c>
      <c r="Y652">
        <f>'Energy consumption (raw)'!W602*Lists!$H$94</f>
        <v>0</v>
      </c>
      <c r="Z652">
        <f>'Energy consumption (raw)'!X602*Lists!$H$96*1000000</f>
        <v>0</v>
      </c>
      <c r="AA652">
        <f>'Energy consumption (raw)'!Y602*Lists!$H$97</f>
        <v>0</v>
      </c>
      <c r="AB652">
        <f>'Energy consumption (raw)'!Z602*Lists!$H$96</f>
        <v>0</v>
      </c>
      <c r="AC652">
        <f>'Energy consumption (raw)'!AA602*Lists!$H$98</f>
        <v>0</v>
      </c>
      <c r="AD652">
        <f>'Energy consumption (raw)'!AB602*Lists!$H$99</f>
        <v>0</v>
      </c>
      <c r="AE652">
        <f>'Energy consumption (raw)'!AC602*Lists!$H$101</f>
        <v>0</v>
      </c>
      <c r="AF652">
        <f>'Energy consumption (raw)'!AD602*Lists!$H$101</f>
        <v>0</v>
      </c>
      <c r="AG652">
        <f>'Energy consumption (raw)'!AE602*Lists!$H$101</f>
        <v>0</v>
      </c>
      <c r="AH652">
        <f>'Energy consumption (raw)'!AF602*Lists!$H$100</f>
        <v>0</v>
      </c>
      <c r="AI652" s="167">
        <f t="shared" si="79"/>
        <v>1806.6851216000002</v>
      </c>
      <c r="AJ652" s="179">
        <f>'Energy consumption (raw)'!AG602</f>
        <v>1838.2631216000002</v>
      </c>
      <c r="AK652" s="179">
        <f>'Energy consumption (raw)'!AH602</f>
        <v>1867.3984958000001</v>
      </c>
      <c r="AL652">
        <f>IF(ROUND(AI652,-3)=ROUND('Energy consumption (raw)'!AG602,-3),1,0)</f>
        <v>1</v>
      </c>
      <c r="AM652" s="179" t="str">
        <f>'Energy consumption (raw)'!AJ602</f>
        <v>6. Hai Phong</v>
      </c>
      <c r="AN652">
        <f>VLOOKUP(AM652,Lists!$F$9:$G$71,2,FALSE)</f>
        <v>1</v>
      </c>
    </row>
    <row r="653" spans="2:40" x14ac:dyDescent="0.25">
      <c r="B653" s="65" t="str">
        <f t="shared" si="77"/>
        <v>Industry501</v>
      </c>
      <c r="C653" s="179">
        <f>'Energy consumption (raw)'!B603</f>
        <v>501</v>
      </c>
      <c r="D653" s="179">
        <f>'Energy consumption (raw)'!C603</f>
        <v>0</v>
      </c>
      <c r="E653" s="179">
        <f>'Energy consumption (raw)'!D603</f>
        <v>0</v>
      </c>
      <c r="F653" s="179" t="str">
        <f>'Energy consumption (raw)'!E603</f>
        <v>Công nghiệp</v>
      </c>
      <c r="G653" s="179" t="str">
        <f>'Energy consumption (raw)'!F603</f>
        <v>Bán phụ tùng và các bộ phận phụ trợ của mô tô, xe máy</v>
      </c>
      <c r="H653" s="179" t="str">
        <f>'Energy consumption (raw)'!G603</f>
        <v>Industry</v>
      </c>
      <c r="I653" s="179" t="str">
        <f>'Energy consumption (raw)'!I603</f>
        <v>29 Manufacture of motor vehicles, trailers and semi-trailers</v>
      </c>
      <c r="J653" s="179" t="str">
        <f>INDEX(Sector!$E$6:$E$46,MATCH('Energy consumption (toe)'!I653,Sector!$B$6:$B$46,FALSE))</f>
        <v>Manufacture of motor vehicles, trailers and semi-trailers</v>
      </c>
      <c r="K653" s="179">
        <f>IFERROR('Energy consumption (raw)'!J603*Lists!$H$84,)</f>
        <v>0</v>
      </c>
      <c r="L653" s="179">
        <f>'Energy consumption (raw)'!K603*Lists!$H$84</f>
        <v>1917.6860728000001</v>
      </c>
      <c r="M653" s="179">
        <f>'Energy consumption (raw)'!L603*Lists!$H$84</f>
        <v>0</v>
      </c>
      <c r="N653" s="179">
        <f>'Energy consumption (raw)'!M603*Lists!$H$84</f>
        <v>0</v>
      </c>
      <c r="O653" s="178">
        <f t="shared" si="78"/>
        <v>1917.6860728000001</v>
      </c>
      <c r="P653">
        <f>'Energy consumption (raw)'!N603*Lists!$H$85</f>
        <v>0</v>
      </c>
      <c r="Q653">
        <f>'Energy consumption (raw)'!O603*Lists!$H$86</f>
        <v>0</v>
      </c>
      <c r="R653">
        <f>'Energy consumption (raw)'!P603*Lists!$H$87</f>
        <v>0</v>
      </c>
      <c r="S653">
        <f>'Energy consumption (raw)'!Q603*Lists!$H$88</f>
        <v>0</v>
      </c>
      <c r="T653">
        <f>'Energy consumption (raw)'!R603*Lists!$H$89</f>
        <v>0</v>
      </c>
      <c r="U653">
        <f>'Energy consumption (raw)'!S603*Lists!$H$90</f>
        <v>0</v>
      </c>
      <c r="V653">
        <f>'Energy consumption (raw)'!T603*Lists!$H$91</f>
        <v>0</v>
      </c>
      <c r="W653">
        <f>'Energy consumption (raw)'!U603*Lists!$H$92</f>
        <v>0</v>
      </c>
      <c r="X653">
        <f>'Energy consumption (raw)'!V603*Lists!$H$93</f>
        <v>0</v>
      </c>
      <c r="Y653">
        <f>'Energy consumption (raw)'!W603*Lists!$H$94</f>
        <v>0</v>
      </c>
      <c r="Z653">
        <f>'Energy consumption (raw)'!X603*Lists!$H$96*1000000</f>
        <v>0</v>
      </c>
      <c r="AA653">
        <f>'Energy consumption (raw)'!Y603*Lists!$H$97</f>
        <v>0</v>
      </c>
      <c r="AB653">
        <f>'Energy consumption (raw)'!Z603*Lists!$H$96</f>
        <v>0</v>
      </c>
      <c r="AC653">
        <f>'Energy consumption (raw)'!AA603*Lists!$H$98</f>
        <v>0</v>
      </c>
      <c r="AD653">
        <f>'Energy consumption (raw)'!AB603*Lists!$H$99</f>
        <v>0</v>
      </c>
      <c r="AE653">
        <f>'Energy consumption (raw)'!AC603*Lists!$H$101</f>
        <v>0</v>
      </c>
      <c r="AF653">
        <f>'Energy consumption (raw)'!AD603*Lists!$H$101</f>
        <v>0</v>
      </c>
      <c r="AG653">
        <f>'Energy consumption (raw)'!AE603*Lists!$H$101</f>
        <v>0</v>
      </c>
      <c r="AH653">
        <f>'Energy consumption (raw)'!AF603*Lists!$H$100</f>
        <v>0</v>
      </c>
      <c r="AI653" s="167">
        <f t="shared" si="79"/>
        <v>1917.6860728000001</v>
      </c>
      <c r="AJ653" s="179">
        <f>'Energy consumption (raw)'!AG603</f>
        <v>2074.4680728000003</v>
      </c>
      <c r="AK653" s="179">
        <f>'Energy consumption (raw)'!AH603</f>
        <v>2875.8301689</v>
      </c>
      <c r="AL653">
        <f>IF(ROUND(AI653,-3)=ROUND('Energy consumption (raw)'!AG603,-3),1,0)</f>
        <v>1</v>
      </c>
      <c r="AM653" s="179" t="str">
        <f>'Energy consumption (raw)'!AJ603</f>
        <v>6. Hai Phong</v>
      </c>
      <c r="AN653">
        <f>VLOOKUP(AM653,Lists!$F$9:$G$71,2,FALSE)</f>
        <v>1</v>
      </c>
    </row>
    <row r="654" spans="2:40" x14ac:dyDescent="0.25">
      <c r="B654" s="65" t="str">
        <f t="shared" si="77"/>
        <v>Industry502</v>
      </c>
      <c r="C654" s="179">
        <f>'Energy consumption (raw)'!B604</f>
        <v>502</v>
      </c>
      <c r="D654" s="179">
        <f>'Energy consumption (raw)'!C604</f>
        <v>0</v>
      </c>
      <c r="E654" s="179">
        <f>'Energy consumption (raw)'!D604</f>
        <v>0</v>
      </c>
      <c r="F654" s="179" t="str">
        <f>'Energy consumption (raw)'!E604</f>
        <v>Công nghiệp</v>
      </c>
      <c r="G654" s="179" t="str">
        <f>'Energy consumption (raw)'!F604</f>
        <v>Sản xuất thiết bị điện</v>
      </c>
      <c r="H654" s="179" t="str">
        <f>'Energy consumption (raw)'!G604</f>
        <v>Industry</v>
      </c>
      <c r="I654" s="179" t="str">
        <f>'Energy consumption (raw)'!I604</f>
        <v>27 Manufacture of electrical equipment</v>
      </c>
      <c r="J654" s="179" t="str">
        <f>INDEX(Sector!$E$6:$E$46,MATCH('Energy consumption (toe)'!I654,Sector!$B$6:$B$46,FALSE))</f>
        <v>Manufacture of electrical equipment</v>
      </c>
      <c r="K654" s="179">
        <f>IFERROR('Energy consumption (raw)'!J604*Lists!$H$84,)</f>
        <v>0</v>
      </c>
      <c r="L654" s="179">
        <f>'Energy consumption (raw)'!K604*Lists!$H$84</f>
        <v>3357.4183290000001</v>
      </c>
      <c r="M654" s="179">
        <f>'Energy consumption (raw)'!L604*Lists!$H$84</f>
        <v>0</v>
      </c>
      <c r="N654" s="179">
        <f>'Energy consumption (raw)'!M604*Lists!$H$84</f>
        <v>0</v>
      </c>
      <c r="O654" s="178">
        <f t="shared" si="78"/>
        <v>3357.4183290000001</v>
      </c>
      <c r="P654">
        <f>'Energy consumption (raw)'!N604*Lists!$H$85</f>
        <v>0</v>
      </c>
      <c r="Q654">
        <f>'Energy consumption (raw)'!O604*Lists!$H$86</f>
        <v>0</v>
      </c>
      <c r="R654">
        <f>'Energy consumption (raw)'!P604*Lists!$H$87</f>
        <v>0</v>
      </c>
      <c r="S654">
        <f>'Energy consumption (raw)'!Q604*Lists!$H$88</f>
        <v>0</v>
      </c>
      <c r="T654">
        <f>'Energy consumption (raw)'!R604*Lists!$H$89</f>
        <v>3695.9700000000003</v>
      </c>
      <c r="U654">
        <f>'Energy consumption (raw)'!S604*Lists!$H$90</f>
        <v>0</v>
      </c>
      <c r="V654">
        <f>'Energy consumption (raw)'!T604*Lists!$H$91</f>
        <v>0</v>
      </c>
      <c r="W654">
        <f>'Energy consumption (raw)'!U604*Lists!$H$92</f>
        <v>0</v>
      </c>
      <c r="X654">
        <f>'Energy consumption (raw)'!V604*Lists!$H$93</f>
        <v>0</v>
      </c>
      <c r="Y654">
        <f>'Energy consumption (raw)'!W604*Lists!$H$94</f>
        <v>0</v>
      </c>
      <c r="Z654">
        <f>'Energy consumption (raw)'!X604*Lists!$H$96*1000000</f>
        <v>0</v>
      </c>
      <c r="AA654">
        <f>'Energy consumption (raw)'!Y604*Lists!$H$97</f>
        <v>0</v>
      </c>
      <c r="AB654">
        <f>'Energy consumption (raw)'!Z604*Lists!$H$96</f>
        <v>0</v>
      </c>
      <c r="AC654">
        <f>'Energy consumption (raw)'!AA604*Lists!$H$98</f>
        <v>0</v>
      </c>
      <c r="AD654">
        <f>'Energy consumption (raw)'!AB604*Lists!$H$99</f>
        <v>0</v>
      </c>
      <c r="AE654">
        <f>'Energy consumption (raw)'!AC604*Lists!$H$101</f>
        <v>0</v>
      </c>
      <c r="AF654">
        <f>'Energy consumption (raw)'!AD604*Lists!$H$101</f>
        <v>0</v>
      </c>
      <c r="AG654">
        <f>'Energy consumption (raw)'!AE604*Lists!$H$101</f>
        <v>0</v>
      </c>
      <c r="AH654">
        <f>'Energy consumption (raw)'!AF604*Lists!$H$100</f>
        <v>0</v>
      </c>
      <c r="AI654" s="167">
        <f t="shared" si="79"/>
        <v>7053.3883290000003</v>
      </c>
      <c r="AJ654" s="179">
        <f>'Energy consumption (raw)'!AG604</f>
        <v>7082.7503290000004</v>
      </c>
      <c r="AK654" s="179">
        <f>'Energy consumption (raw)'!AH604</f>
        <v>4074.5048688000002</v>
      </c>
      <c r="AL654">
        <f>IF(ROUND(AI654,-3)=ROUND('Energy consumption (raw)'!AG604,-3),1,0)</f>
        <v>1</v>
      </c>
      <c r="AM654" s="179" t="str">
        <f>'Energy consumption (raw)'!AJ604</f>
        <v>6. Hai Phong</v>
      </c>
      <c r="AN654">
        <f>VLOOKUP(AM654,Lists!$F$9:$G$71,2,FALSE)</f>
        <v>1</v>
      </c>
    </row>
    <row r="655" spans="2:40" x14ac:dyDescent="0.25">
      <c r="B655" s="65" t="str">
        <f t="shared" si="77"/>
        <v>Industry503</v>
      </c>
      <c r="C655" s="179">
        <f>'Energy consumption (raw)'!B605</f>
        <v>503</v>
      </c>
      <c r="D655" s="179">
        <f>'Energy consumption (raw)'!C605</f>
        <v>0</v>
      </c>
      <c r="E655" s="179">
        <f>'Energy consumption (raw)'!D605</f>
        <v>0</v>
      </c>
      <c r="F655" s="179" t="str">
        <f>'Energy consumption (raw)'!E605</f>
        <v>Công nghiệp</v>
      </c>
      <c r="G655" s="179" t="str">
        <f>'Energy consumption (raw)'!F605</f>
        <v>Sản xuất và lắp ráp linh kiện nhựa kỹ thuật có độ chính xác cao</v>
      </c>
      <c r="H655" s="179" t="str">
        <f>'Energy consumption (raw)'!G605</f>
        <v>Industry</v>
      </c>
      <c r="I655" s="179" t="str">
        <f>'Energy consumption (raw)'!I605</f>
        <v>22 Manufacture of rubber and plastics products</v>
      </c>
      <c r="J655" s="179" t="str">
        <f>INDEX(Sector!$E$6:$E$46,MATCH('Energy consumption (toe)'!I655,Sector!$B$6:$B$46,FALSE))</f>
        <v>Manufacture of rubber and plastics products</v>
      </c>
      <c r="K655" s="179">
        <f>IFERROR('Energy consumption (raw)'!J605*Lists!$H$84,)</f>
        <v>0</v>
      </c>
      <c r="L655" s="179">
        <f>'Energy consumption (raw)'!K605*Lists!$H$84</f>
        <v>1499.370132</v>
      </c>
      <c r="M655" s="179">
        <f>'Energy consumption (raw)'!L605*Lists!$H$84</f>
        <v>0</v>
      </c>
      <c r="N655" s="179">
        <f>'Energy consumption (raw)'!M605*Lists!$H$84</f>
        <v>0</v>
      </c>
      <c r="O655" s="178">
        <f t="shared" si="78"/>
        <v>1499.370132</v>
      </c>
      <c r="P655">
        <f>'Energy consumption (raw)'!N605*Lists!$H$85</f>
        <v>0</v>
      </c>
      <c r="Q655">
        <f>'Energy consumption (raw)'!O605*Lists!$H$86</f>
        <v>0</v>
      </c>
      <c r="R655">
        <f>'Energy consumption (raw)'!P605*Lists!$H$87</f>
        <v>0</v>
      </c>
      <c r="S655">
        <f>'Energy consumption (raw)'!Q605*Lists!$H$88</f>
        <v>0</v>
      </c>
      <c r="T655">
        <f>'Energy consumption (raw)'!R605*Lists!$H$89</f>
        <v>0</v>
      </c>
      <c r="U655">
        <f>'Energy consumption (raw)'!S605*Lists!$H$90</f>
        <v>0</v>
      </c>
      <c r="V655">
        <f>'Energy consumption (raw)'!T605*Lists!$H$91</f>
        <v>0</v>
      </c>
      <c r="W655">
        <f>'Energy consumption (raw)'!U605*Lists!$H$92</f>
        <v>0</v>
      </c>
      <c r="X655">
        <f>'Energy consumption (raw)'!V605*Lists!$H$93</f>
        <v>0</v>
      </c>
      <c r="Y655">
        <f>'Energy consumption (raw)'!W605*Lists!$H$94</f>
        <v>0</v>
      </c>
      <c r="Z655">
        <f>'Energy consumption (raw)'!X605*Lists!$H$96*1000000</f>
        <v>0</v>
      </c>
      <c r="AA655">
        <f>'Energy consumption (raw)'!Y605*Lists!$H$97</f>
        <v>0</v>
      </c>
      <c r="AB655">
        <f>'Energy consumption (raw)'!Z605*Lists!$H$96</f>
        <v>0</v>
      </c>
      <c r="AC655">
        <f>'Energy consumption (raw)'!AA605*Lists!$H$98</f>
        <v>0</v>
      </c>
      <c r="AD655">
        <f>'Energy consumption (raw)'!AB605*Lists!$H$99</f>
        <v>0</v>
      </c>
      <c r="AE655">
        <f>'Energy consumption (raw)'!AC605*Lists!$H$101</f>
        <v>0</v>
      </c>
      <c r="AF655">
        <f>'Energy consumption (raw)'!AD605*Lists!$H$101</f>
        <v>0</v>
      </c>
      <c r="AG655">
        <f>'Energy consumption (raw)'!AE605*Lists!$H$101</f>
        <v>0</v>
      </c>
      <c r="AH655">
        <f>'Energy consumption (raw)'!AF605*Lists!$H$100</f>
        <v>0</v>
      </c>
      <c r="AI655" s="167">
        <f t="shared" si="79"/>
        <v>1499.370132</v>
      </c>
      <c r="AJ655" s="179">
        <f>'Energy consumption (raw)'!AG605</f>
        <v>1499.370132</v>
      </c>
      <c r="AK655" s="179">
        <f>'Energy consumption (raw)'!AH605</f>
        <v>1622.41821</v>
      </c>
      <c r="AL655">
        <f>IF(ROUND(AI655,-3)=ROUND('Energy consumption (raw)'!AG605,-3),1,0)</f>
        <v>1</v>
      </c>
      <c r="AM655" s="179" t="str">
        <f>'Energy consumption (raw)'!AJ605</f>
        <v>6. Hai Phong</v>
      </c>
      <c r="AN655">
        <f>VLOOKUP(AM655,Lists!$F$9:$G$71,2,FALSE)</f>
        <v>1</v>
      </c>
    </row>
    <row r="656" spans="2:40" x14ac:dyDescent="0.25">
      <c r="B656" s="65" t="str">
        <f t="shared" si="77"/>
        <v>Industry504</v>
      </c>
      <c r="C656" s="179">
        <f>'Energy consumption (raw)'!B606</f>
        <v>504</v>
      </c>
      <c r="D656" s="179">
        <f>'Energy consumption (raw)'!C606</f>
        <v>0</v>
      </c>
      <c r="E656" s="179">
        <f>'Energy consumption (raw)'!D606</f>
        <v>0</v>
      </c>
      <c r="F656" s="179" t="str">
        <f>'Energy consumption (raw)'!E606</f>
        <v>Công nghiệp</v>
      </c>
      <c r="G656" s="179" t="str">
        <f>'Energy consumption (raw)'!F606</f>
        <v>Sản xuất máy in, máy Photocopy</v>
      </c>
      <c r="H656" s="179" t="str">
        <f>'Energy consumption (raw)'!G606</f>
        <v>Industry</v>
      </c>
      <c r="I656" s="179" t="str">
        <f>'Energy consumption (raw)'!I606</f>
        <v>18 Printing and reproduction of recorded media</v>
      </c>
      <c r="J656" s="179" t="str">
        <f>INDEX(Sector!$E$6:$E$46,MATCH('Energy consumption (toe)'!I656,Sector!$B$6:$B$46,FALSE))</f>
        <v>Printing and reproduction of recorded media</v>
      </c>
      <c r="K656" s="179">
        <f>IFERROR('Energy consumption (raw)'!J606*Lists!$H$84,)</f>
        <v>0</v>
      </c>
      <c r="L656" s="179">
        <f>'Energy consumption (raw)'!K606*Lists!$H$84</f>
        <v>1311.1394077</v>
      </c>
      <c r="M656" s="179">
        <f>'Energy consumption (raw)'!L606*Lists!$H$84</f>
        <v>0</v>
      </c>
      <c r="N656" s="179">
        <f>'Energy consumption (raw)'!M606*Lists!$H$84</f>
        <v>0</v>
      </c>
      <c r="O656" s="178">
        <f t="shared" si="78"/>
        <v>1311.1394077</v>
      </c>
      <c r="P656">
        <f>'Energy consumption (raw)'!N606*Lists!$H$85</f>
        <v>0</v>
      </c>
      <c r="Q656">
        <f>'Energy consumption (raw)'!O606*Lists!$H$86</f>
        <v>0</v>
      </c>
      <c r="R656">
        <f>'Energy consumption (raw)'!P606*Lists!$H$87</f>
        <v>0</v>
      </c>
      <c r="S656">
        <f>'Energy consumption (raw)'!Q606*Lists!$H$88</f>
        <v>0</v>
      </c>
      <c r="T656">
        <f>'Energy consumption (raw)'!R606*Lists!$H$89</f>
        <v>7.65</v>
      </c>
      <c r="U656">
        <f>'Energy consumption (raw)'!S606*Lists!$H$90</f>
        <v>0</v>
      </c>
      <c r="V656">
        <f>'Energy consumption (raw)'!T606*Lists!$H$91</f>
        <v>0</v>
      </c>
      <c r="W656">
        <f>'Energy consumption (raw)'!U606*Lists!$H$92</f>
        <v>0</v>
      </c>
      <c r="X656">
        <f>'Energy consumption (raw)'!V606*Lists!$H$93</f>
        <v>0</v>
      </c>
      <c r="Y656">
        <f>'Energy consumption (raw)'!W606*Lists!$H$94</f>
        <v>0</v>
      </c>
      <c r="Z656">
        <f>'Energy consumption (raw)'!X606*Lists!$H$96*1000000</f>
        <v>0</v>
      </c>
      <c r="AA656">
        <f>'Energy consumption (raw)'!Y606*Lists!$H$97</f>
        <v>0</v>
      </c>
      <c r="AB656">
        <f>'Energy consumption (raw)'!Z606*Lists!$H$96</f>
        <v>0</v>
      </c>
      <c r="AC656">
        <f>'Energy consumption (raw)'!AA606*Lists!$H$98</f>
        <v>0</v>
      </c>
      <c r="AD656">
        <f>'Energy consumption (raw)'!AB606*Lists!$H$99</f>
        <v>0</v>
      </c>
      <c r="AE656">
        <f>'Energy consumption (raw)'!AC606*Lists!$H$101</f>
        <v>0</v>
      </c>
      <c r="AF656">
        <f>'Energy consumption (raw)'!AD606*Lists!$H$101</f>
        <v>0</v>
      </c>
      <c r="AG656">
        <f>'Energy consumption (raw)'!AE606*Lists!$H$101</f>
        <v>0</v>
      </c>
      <c r="AH656">
        <f>'Energy consumption (raw)'!AF606*Lists!$H$100</f>
        <v>0</v>
      </c>
      <c r="AI656" s="167">
        <f t="shared" si="79"/>
        <v>1318.7894077000001</v>
      </c>
      <c r="AJ656" s="179">
        <f>'Energy consumption (raw)'!AG606</f>
        <v>1337.3484077000001</v>
      </c>
      <c r="AK656" s="179">
        <f>'Energy consumption (raw)'!AH606</f>
        <v>1565.6442400000001</v>
      </c>
      <c r="AL656">
        <f>IF(ROUND(AI656,-3)=ROUND('Energy consumption (raw)'!AG606,-3),1,0)</f>
        <v>1</v>
      </c>
      <c r="AM656" s="179" t="str">
        <f>'Energy consumption (raw)'!AJ606</f>
        <v>6. Hai Phong</v>
      </c>
      <c r="AN656">
        <f>VLOOKUP(AM656,Lists!$F$9:$G$71,2,FALSE)</f>
        <v>1</v>
      </c>
    </row>
    <row r="657" spans="2:40" x14ac:dyDescent="0.25">
      <c r="B657" s="65" t="str">
        <f t="shared" si="77"/>
        <v>Industry505</v>
      </c>
      <c r="C657" s="179">
        <f>'Energy consumption (raw)'!B607</f>
        <v>505</v>
      </c>
      <c r="D657" s="179">
        <f>'Energy consumption (raw)'!C607</f>
        <v>0</v>
      </c>
      <c r="E657" s="179">
        <f>'Energy consumption (raw)'!D607</f>
        <v>0</v>
      </c>
      <c r="F657" s="179" t="str">
        <f>'Energy consumption (raw)'!E607</f>
        <v>Công nghiệp</v>
      </c>
      <c r="G657" s="179" t="str">
        <f>'Energy consumption (raw)'!F607</f>
        <v>Sãn xuất linh kiện điện tử</v>
      </c>
      <c r="H657" s="179" t="str">
        <f>'Energy consumption (raw)'!G607</f>
        <v>Industry</v>
      </c>
      <c r="I657" s="179" t="str">
        <f>'Energy consumption (raw)'!I607</f>
        <v>26 Manufacture of computer, electronic and optical products</v>
      </c>
      <c r="J657" s="179" t="str">
        <f>INDEX(Sector!$E$6:$E$46,MATCH('Energy consumption (toe)'!I657,Sector!$B$6:$B$46,FALSE))</f>
        <v>Manufacture of computer, electronic and optical products</v>
      </c>
      <c r="K657" s="179">
        <f>IFERROR('Energy consumption (raw)'!J607*Lists!$H$84,)</f>
        <v>0</v>
      </c>
      <c r="L657" s="179">
        <f>'Energy consumption (raw)'!K607*Lists!$H$84</f>
        <v>10626.513959666669</v>
      </c>
      <c r="M657" s="179">
        <f>'Energy consumption (raw)'!L607*Lists!$H$84</f>
        <v>0</v>
      </c>
      <c r="N657" s="179">
        <f>'Energy consumption (raw)'!M607*Lists!$H$84</f>
        <v>0</v>
      </c>
      <c r="O657" s="178">
        <f t="shared" si="78"/>
        <v>10626.513959666669</v>
      </c>
      <c r="P657">
        <f>'Energy consumption (raw)'!N607*Lists!$H$85</f>
        <v>0</v>
      </c>
      <c r="Q657">
        <f>'Energy consumption (raw)'!O607*Lists!$H$86</f>
        <v>0</v>
      </c>
      <c r="R657">
        <f>'Energy consumption (raw)'!P607*Lists!$H$87</f>
        <v>0</v>
      </c>
      <c r="S657">
        <f>'Energy consumption (raw)'!Q607*Lists!$H$88</f>
        <v>0</v>
      </c>
      <c r="T657">
        <f>'Energy consumption (raw)'!R607*Lists!$H$89</f>
        <v>0</v>
      </c>
      <c r="U657">
        <f>'Energy consumption (raw)'!S607*Lists!$H$90</f>
        <v>0</v>
      </c>
      <c r="V657">
        <f>'Energy consumption (raw)'!T607*Lists!$H$91</f>
        <v>0</v>
      </c>
      <c r="W657">
        <f>'Energy consumption (raw)'!U607*Lists!$H$92</f>
        <v>0</v>
      </c>
      <c r="X657">
        <f>'Energy consumption (raw)'!V607*Lists!$H$93</f>
        <v>0</v>
      </c>
      <c r="Y657">
        <f>'Energy consumption (raw)'!W607*Lists!$H$94</f>
        <v>0</v>
      </c>
      <c r="Z657">
        <f>'Energy consumption (raw)'!X607*Lists!$H$96*1000000</f>
        <v>0</v>
      </c>
      <c r="AA657">
        <f>'Energy consumption (raw)'!Y607*Lists!$H$97</f>
        <v>0</v>
      </c>
      <c r="AB657">
        <f>'Energy consumption (raw)'!Z607*Lists!$H$96</f>
        <v>0</v>
      </c>
      <c r="AC657">
        <f>'Energy consumption (raw)'!AA607*Lists!$H$98</f>
        <v>0</v>
      </c>
      <c r="AD657">
        <f>'Energy consumption (raw)'!AB607*Lists!$H$99</f>
        <v>0</v>
      </c>
      <c r="AE657">
        <f>'Energy consumption (raw)'!AC607*Lists!$H$101</f>
        <v>0</v>
      </c>
      <c r="AF657">
        <f>'Energy consumption (raw)'!AD607*Lists!$H$101</f>
        <v>0</v>
      </c>
      <c r="AG657">
        <f>'Energy consumption (raw)'!AE607*Lists!$H$101</f>
        <v>0</v>
      </c>
      <c r="AH657">
        <f>'Energy consumption (raw)'!AF607*Lists!$H$100</f>
        <v>0</v>
      </c>
      <c r="AI657" s="167">
        <f t="shared" si="79"/>
        <v>10626.513959666669</v>
      </c>
      <c r="AJ657" s="179">
        <f>'Energy consumption (raw)'!AG607</f>
        <v>10626.513959666669</v>
      </c>
      <c r="AK657" s="179">
        <f>'Energy consumption (raw)'!AH607</f>
        <v>9682.7104330000002</v>
      </c>
      <c r="AL657">
        <f>IF(ROUND(AI657,-3)=ROUND('Energy consumption (raw)'!AG607,-3),1,0)</f>
        <v>1</v>
      </c>
      <c r="AM657" s="179" t="str">
        <f>'Energy consumption (raw)'!AJ607</f>
        <v>6. Hai Phong</v>
      </c>
      <c r="AN657">
        <f>VLOOKUP(AM657,Lists!$F$9:$G$71,2,FALSE)</f>
        <v>1</v>
      </c>
    </row>
    <row r="658" spans="2:40" x14ac:dyDescent="0.25">
      <c r="B658" s="65" t="str">
        <f t="shared" si="77"/>
        <v>Industry506</v>
      </c>
      <c r="C658" s="179">
        <f>'Energy consumption (raw)'!B608</f>
        <v>506</v>
      </c>
      <c r="D658" s="179">
        <f>'Energy consumption (raw)'!C608</f>
        <v>0</v>
      </c>
      <c r="E658" s="179">
        <f>'Energy consumption (raw)'!D608</f>
        <v>0</v>
      </c>
      <c r="F658" s="179" t="str">
        <f>'Energy consumption (raw)'!E608</f>
        <v>Công nghiệp</v>
      </c>
      <c r="G658" s="179" t="str">
        <f>'Energy consumption (raw)'!F608</f>
        <v>Sản xuất săm, lốp cao su; đắp và tái chế lốp cao su</v>
      </c>
      <c r="H658" s="179" t="str">
        <f>'Energy consumption (raw)'!G608</f>
        <v>Industry</v>
      </c>
      <c r="I658" s="179" t="str">
        <f>'Energy consumption (raw)'!I608</f>
        <v>22 Manufacture of rubber and plastics products</v>
      </c>
      <c r="J658" s="179" t="str">
        <f>INDEX(Sector!$E$6:$E$46,MATCH('Energy consumption (toe)'!I658,Sector!$B$6:$B$46,FALSE))</f>
        <v>Manufacture of rubber and plastics products</v>
      </c>
      <c r="K658" s="179">
        <f>IFERROR('Energy consumption (raw)'!J608*Lists!$H$84,)</f>
        <v>0</v>
      </c>
      <c r="L658" s="179">
        <f>'Energy consumption (raw)'!K608*Lists!$H$84</f>
        <v>1944.0411300000001</v>
      </c>
      <c r="M658" s="179">
        <f>'Energy consumption (raw)'!L608*Lists!$H$84</f>
        <v>0</v>
      </c>
      <c r="N658" s="179">
        <f>'Energy consumption (raw)'!M608*Lists!$H$84</f>
        <v>0</v>
      </c>
      <c r="O658" s="178">
        <f t="shared" si="78"/>
        <v>1944.0411300000001</v>
      </c>
      <c r="P658">
        <f>'Energy consumption (raw)'!N608*Lists!$H$85</f>
        <v>0</v>
      </c>
      <c r="Q658">
        <f>'Energy consumption (raw)'!O608*Lists!$H$86</f>
        <v>0</v>
      </c>
      <c r="R658">
        <f>'Energy consumption (raw)'!P608*Lists!$H$87</f>
        <v>0</v>
      </c>
      <c r="S658">
        <f>'Energy consumption (raw)'!Q608*Lists!$H$88</f>
        <v>0</v>
      </c>
      <c r="T658">
        <f>'Energy consumption (raw)'!R608*Lists!$H$89</f>
        <v>0</v>
      </c>
      <c r="U658">
        <f>'Energy consumption (raw)'!S608*Lists!$H$90</f>
        <v>0</v>
      </c>
      <c r="V658">
        <f>'Energy consumption (raw)'!T608*Lists!$H$91</f>
        <v>0</v>
      </c>
      <c r="W658">
        <f>'Energy consumption (raw)'!U608*Lists!$H$92</f>
        <v>0</v>
      </c>
      <c r="X658">
        <f>'Energy consumption (raw)'!V608*Lists!$H$93</f>
        <v>0</v>
      </c>
      <c r="Y658">
        <f>'Energy consumption (raw)'!W608*Lists!$H$94</f>
        <v>0</v>
      </c>
      <c r="Z658">
        <f>'Energy consumption (raw)'!X608*Lists!$H$96*1000000</f>
        <v>0</v>
      </c>
      <c r="AA658">
        <f>'Energy consumption (raw)'!Y608*Lists!$H$97</f>
        <v>0</v>
      </c>
      <c r="AB658">
        <f>'Energy consumption (raw)'!Z608*Lists!$H$96</f>
        <v>0</v>
      </c>
      <c r="AC658">
        <f>'Energy consumption (raw)'!AA608*Lists!$H$98</f>
        <v>0</v>
      </c>
      <c r="AD658">
        <f>'Energy consumption (raw)'!AB608*Lists!$H$99</f>
        <v>0</v>
      </c>
      <c r="AE658">
        <f>'Energy consumption (raw)'!AC608*Lists!$H$101</f>
        <v>0</v>
      </c>
      <c r="AF658">
        <f>'Energy consumption (raw)'!AD608*Lists!$H$101</f>
        <v>0</v>
      </c>
      <c r="AG658">
        <f>'Energy consumption (raw)'!AE608*Lists!$H$101</f>
        <v>0</v>
      </c>
      <c r="AH658">
        <f>'Energy consumption (raw)'!AF608*Lists!$H$100</f>
        <v>0</v>
      </c>
      <c r="AI658" s="167">
        <f t="shared" si="79"/>
        <v>1944.0411300000001</v>
      </c>
      <c r="AJ658" s="179">
        <f>'Energy consumption (raw)'!AG608</f>
        <v>2418.2651300000002</v>
      </c>
      <c r="AK658" s="179">
        <f>'Energy consumption (raw)'!AH608</f>
        <v>5879.1</v>
      </c>
      <c r="AL658">
        <f>IF(ROUND(AI658,-3)=ROUND('Energy consumption (raw)'!AG608,-3),1,0)</f>
        <v>1</v>
      </c>
      <c r="AM658" s="179" t="str">
        <f>'Energy consumption (raw)'!AJ608</f>
        <v>6. Hai Phong</v>
      </c>
      <c r="AN658">
        <f>VLOOKUP(AM658,Lists!$F$9:$G$71,2,FALSE)</f>
        <v>1</v>
      </c>
    </row>
    <row r="659" spans="2:40" x14ac:dyDescent="0.25">
      <c r="B659" s="65" t="str">
        <f t="shared" si="77"/>
        <v>Industry507</v>
      </c>
      <c r="C659" s="179">
        <f>'Energy consumption (raw)'!B609</f>
        <v>507</v>
      </c>
      <c r="D659" s="179">
        <f>'Energy consumption (raw)'!C609</f>
        <v>0</v>
      </c>
      <c r="E659" s="179">
        <f>'Energy consumption (raw)'!D609</f>
        <v>0</v>
      </c>
      <c r="F659" s="179" t="str">
        <f>'Energy consumption (raw)'!E609</f>
        <v>Công nghiệp</v>
      </c>
      <c r="G659" s="179" t="str">
        <f>'Energy consumption (raw)'!F609</f>
        <v>Gia công cơ khí, xử lý và tráng phủ kim loại</v>
      </c>
      <c r="H659" s="179" t="str">
        <f>'Energy consumption (raw)'!G609</f>
        <v>Industry</v>
      </c>
      <c r="I659" s="179" t="str">
        <f>'Energy consumption (raw)'!I609</f>
        <v>24 Manufacture of basic metals</v>
      </c>
      <c r="J659" s="179" t="str">
        <f>INDEX(Sector!$E$6:$E$46,MATCH('Energy consumption (toe)'!I659,Sector!$B$6:$B$46,FALSE))</f>
        <v>Manufacture of basic metals</v>
      </c>
      <c r="K659" s="179">
        <f>IFERROR('Energy consumption (raw)'!J609*Lists!$H$84,)</f>
        <v>0</v>
      </c>
      <c r="L659" s="179">
        <f>'Energy consumption (raw)'!K609*Lists!$H$84</f>
        <v>1859.1174960000001</v>
      </c>
      <c r="M659" s="179">
        <f>'Energy consumption (raw)'!L609*Lists!$H$84</f>
        <v>0</v>
      </c>
      <c r="N659" s="179">
        <f>'Energy consumption (raw)'!M609*Lists!$H$84</f>
        <v>0</v>
      </c>
      <c r="O659" s="178">
        <f t="shared" si="78"/>
        <v>1859.1174960000001</v>
      </c>
      <c r="P659">
        <f>'Energy consumption (raw)'!N609*Lists!$H$85</f>
        <v>0</v>
      </c>
      <c r="Q659">
        <f>'Energy consumption (raw)'!O609*Lists!$H$86</f>
        <v>0</v>
      </c>
      <c r="R659">
        <f>'Energy consumption (raw)'!P609*Lists!$H$87</f>
        <v>0</v>
      </c>
      <c r="S659">
        <f>'Energy consumption (raw)'!Q609*Lists!$H$88</f>
        <v>0</v>
      </c>
      <c r="T659">
        <f>'Energy consumption (raw)'!R609*Lists!$H$89</f>
        <v>0.19788</v>
      </c>
      <c r="U659">
        <f>'Energy consumption (raw)'!S609*Lists!$H$90</f>
        <v>0</v>
      </c>
      <c r="V659">
        <f>'Energy consumption (raw)'!T609*Lists!$H$91</f>
        <v>0</v>
      </c>
      <c r="W659">
        <f>'Energy consumption (raw)'!U609*Lists!$H$92</f>
        <v>0</v>
      </c>
      <c r="X659">
        <f>'Energy consumption (raw)'!V609*Lists!$H$93</f>
        <v>0</v>
      </c>
      <c r="Y659">
        <f>'Energy consumption (raw)'!W609*Lists!$H$94</f>
        <v>0.1162</v>
      </c>
      <c r="Z659">
        <f>'Energy consumption (raw)'!X609*Lists!$H$96*1000000</f>
        <v>0</v>
      </c>
      <c r="AA659">
        <f>'Energy consumption (raw)'!Y609*Lists!$H$97</f>
        <v>0</v>
      </c>
      <c r="AB659">
        <f>'Energy consumption (raw)'!Z609*Lists!$H$96</f>
        <v>0</v>
      </c>
      <c r="AC659">
        <f>'Energy consumption (raw)'!AA609*Lists!$H$98</f>
        <v>0</v>
      </c>
      <c r="AD659">
        <f>'Energy consumption (raw)'!AB609*Lists!$H$99</f>
        <v>0</v>
      </c>
      <c r="AE659">
        <f>'Energy consumption (raw)'!AC609*Lists!$H$101</f>
        <v>0</v>
      </c>
      <c r="AF659">
        <f>'Energy consumption (raw)'!AD609*Lists!$H$101</f>
        <v>0</v>
      </c>
      <c r="AG659">
        <f>'Energy consumption (raw)'!AE609*Lists!$H$101</f>
        <v>0</v>
      </c>
      <c r="AH659">
        <f>'Energy consumption (raw)'!AF609*Lists!$H$100</f>
        <v>0</v>
      </c>
      <c r="AI659" s="167">
        <f t="shared" si="79"/>
        <v>1859.4315759999999</v>
      </c>
      <c r="AJ659" s="179">
        <f>'Energy consumption (raw)'!AG609</f>
        <v>1865.0798829999999</v>
      </c>
      <c r="AK659" s="179">
        <f>'Energy consumption (raw)'!AH609</f>
        <v>2580.0765546999996</v>
      </c>
      <c r="AL659">
        <f>IF(ROUND(AI659,-3)=ROUND('Energy consumption (raw)'!AG609,-3),1,0)</f>
        <v>1</v>
      </c>
      <c r="AM659" s="179" t="str">
        <f>'Energy consumption (raw)'!AJ609</f>
        <v>6. Hai Phong</v>
      </c>
      <c r="AN659">
        <f>VLOOKUP(AM659,Lists!$F$9:$G$71,2,FALSE)</f>
        <v>1</v>
      </c>
    </row>
    <row r="660" spans="2:40" x14ac:dyDescent="0.25">
      <c r="B660" s="65" t="str">
        <f t="shared" si="77"/>
        <v>Industry508</v>
      </c>
      <c r="C660" s="179">
        <f>'Energy consumption (raw)'!B610</f>
        <v>508</v>
      </c>
      <c r="D660" s="179">
        <f>'Energy consumption (raw)'!C610</f>
        <v>0</v>
      </c>
      <c r="E660" s="179">
        <f>'Energy consumption (raw)'!D610</f>
        <v>0</v>
      </c>
      <c r="F660" s="179" t="str">
        <f>'Energy consumption (raw)'!E610</f>
        <v>Công nghiệp</v>
      </c>
      <c r="G660" s="179" t="str">
        <f>'Energy consumption (raw)'!F610</f>
        <v>Sản xuất phụ tùng và bộ phận phụ trợ cho xe có động cơ và động cơ xe</v>
      </c>
      <c r="H660" s="179" t="str">
        <f>'Energy consumption (raw)'!G610</f>
        <v>Industry</v>
      </c>
      <c r="I660" s="179" t="str">
        <f>'Energy consumption (raw)'!I610</f>
        <v>29 Manufacture of motor vehicles, trailers and semi-trailers</v>
      </c>
      <c r="J660" s="179" t="str">
        <f>INDEX(Sector!$E$6:$E$46,MATCH('Energy consumption (toe)'!I660,Sector!$B$6:$B$46,FALSE))</f>
        <v>Manufacture of motor vehicles, trailers and semi-trailers</v>
      </c>
      <c r="K660" s="179">
        <f>IFERROR('Energy consumption (raw)'!J610*Lists!$H$84,)</f>
        <v>0</v>
      </c>
      <c r="L660" s="179">
        <f>'Energy consumption (raw)'!K610*Lists!$H$84</f>
        <v>1004.8432610000001</v>
      </c>
      <c r="M660" s="179">
        <f>'Energy consumption (raw)'!L610*Lists!$H$84</f>
        <v>0</v>
      </c>
      <c r="N660" s="179">
        <f>'Energy consumption (raw)'!M610*Lists!$H$84</f>
        <v>0</v>
      </c>
      <c r="O660" s="178">
        <f t="shared" si="78"/>
        <v>1004.8432610000001</v>
      </c>
      <c r="P660">
        <f>'Energy consumption (raw)'!N610*Lists!$H$85</f>
        <v>0</v>
      </c>
      <c r="Q660">
        <f>'Energy consumption (raw)'!O610*Lists!$H$86</f>
        <v>0</v>
      </c>
      <c r="R660">
        <f>'Energy consumption (raw)'!P610*Lists!$H$87</f>
        <v>0</v>
      </c>
      <c r="S660">
        <f>'Energy consumption (raw)'!Q610*Lists!$H$88</f>
        <v>0</v>
      </c>
      <c r="T660">
        <f>'Energy consumption (raw)'!R610*Lists!$H$89</f>
        <v>0</v>
      </c>
      <c r="U660">
        <f>'Energy consumption (raw)'!S610*Lists!$H$90</f>
        <v>0</v>
      </c>
      <c r="V660">
        <f>'Energy consumption (raw)'!T610*Lists!$H$91</f>
        <v>0</v>
      </c>
      <c r="W660">
        <f>'Energy consumption (raw)'!U610*Lists!$H$92</f>
        <v>0</v>
      </c>
      <c r="X660">
        <f>'Energy consumption (raw)'!V610*Lists!$H$93</f>
        <v>0</v>
      </c>
      <c r="Y660">
        <f>'Energy consumption (raw)'!W610*Lists!$H$94</f>
        <v>0</v>
      </c>
      <c r="Z660">
        <f>'Energy consumption (raw)'!X610*Lists!$H$96*1000000</f>
        <v>0</v>
      </c>
      <c r="AA660">
        <f>'Energy consumption (raw)'!Y610*Lists!$H$97</f>
        <v>0</v>
      </c>
      <c r="AB660">
        <f>'Energy consumption (raw)'!Z610*Lists!$H$96</f>
        <v>0</v>
      </c>
      <c r="AC660">
        <f>'Energy consumption (raw)'!AA610*Lists!$H$98</f>
        <v>0</v>
      </c>
      <c r="AD660">
        <f>'Energy consumption (raw)'!AB610*Lists!$H$99</f>
        <v>0</v>
      </c>
      <c r="AE660">
        <f>'Energy consumption (raw)'!AC610*Lists!$H$101</f>
        <v>0</v>
      </c>
      <c r="AF660">
        <f>'Energy consumption (raw)'!AD610*Lists!$H$101</f>
        <v>0</v>
      </c>
      <c r="AG660">
        <f>'Energy consumption (raw)'!AE610*Lists!$H$101</f>
        <v>0</v>
      </c>
      <c r="AH660">
        <f>'Energy consumption (raw)'!AF610*Lists!$H$100</f>
        <v>0</v>
      </c>
      <c r="AI660" s="167">
        <f t="shared" si="79"/>
        <v>1004.8432610000001</v>
      </c>
      <c r="AJ660" s="179">
        <f>'Energy consumption (raw)'!AG610</f>
        <v>1004.8432610000001</v>
      </c>
      <c r="AK660" s="179">
        <f>'Energy consumption (raw)'!AH610</f>
        <v>1105.43606</v>
      </c>
      <c r="AL660">
        <f>IF(ROUND(AI660,-3)=ROUND('Energy consumption (raw)'!AG610,-3),1,0)</f>
        <v>1</v>
      </c>
      <c r="AM660" s="179" t="str">
        <f>'Energy consumption (raw)'!AJ610</f>
        <v>6. Hai Phong</v>
      </c>
      <c r="AN660">
        <f>VLOOKUP(AM660,Lists!$F$9:$G$71,2,FALSE)</f>
        <v>1</v>
      </c>
    </row>
    <row r="661" spans="2:40" x14ac:dyDescent="0.25">
      <c r="B661" s="65" t="str">
        <f t="shared" si="77"/>
        <v>Industry509</v>
      </c>
      <c r="C661" s="179">
        <f>'Energy consumption (raw)'!B611</f>
        <v>509</v>
      </c>
      <c r="D661" s="179">
        <f>'Energy consumption (raw)'!C611</f>
        <v>0</v>
      </c>
      <c r="E661" s="179">
        <f>'Energy consumption (raw)'!D611</f>
        <v>0</v>
      </c>
      <c r="F661" s="179" t="str">
        <f>'Energy consumption (raw)'!E611</f>
        <v>Công nghiệp</v>
      </c>
      <c r="G661" s="179" t="str">
        <f>'Energy consumption (raw)'!F611</f>
        <v>Sản xuất thức ăn gia súc</v>
      </c>
      <c r="H661" s="179" t="str">
        <f>'Energy consumption (raw)'!G611</f>
        <v>Industry</v>
      </c>
      <c r="I661" s="179" t="str">
        <f>'Energy consumption (raw)'!I611</f>
        <v>10 Manufacture of food products</v>
      </c>
      <c r="J661" s="179" t="str">
        <f>INDEX(Sector!$E$6:$E$46,MATCH('Energy consumption (toe)'!I661,Sector!$B$6:$B$46,FALSE))</f>
        <v>Manufacture of food products</v>
      </c>
      <c r="K661" s="179">
        <f>IFERROR('Energy consumption (raw)'!J611*Lists!$H$84,)</f>
        <v>0</v>
      </c>
      <c r="L661" s="179">
        <f>'Energy consumption (raw)'!K611*Lists!$H$84</f>
        <v>2225.8315050000001</v>
      </c>
      <c r="M661" s="179">
        <f>'Energy consumption (raw)'!L611*Lists!$H$84</f>
        <v>0</v>
      </c>
      <c r="N661" s="179">
        <f>'Energy consumption (raw)'!M611*Lists!$H$84</f>
        <v>0</v>
      </c>
      <c r="O661" s="178">
        <f t="shared" si="78"/>
        <v>2225.8315050000001</v>
      </c>
      <c r="P661">
        <f>'Energy consumption (raw)'!N611*Lists!$H$85</f>
        <v>0</v>
      </c>
      <c r="Q661">
        <f>'Energy consumption (raw)'!O611*Lists!$H$86</f>
        <v>0</v>
      </c>
      <c r="R661">
        <f>'Energy consumption (raw)'!P611*Lists!$H$87</f>
        <v>0</v>
      </c>
      <c r="S661">
        <f>'Energy consumption (raw)'!Q611*Lists!$H$88</f>
        <v>0</v>
      </c>
      <c r="T661">
        <f>'Energy consumption (raw)'!R611*Lists!$H$89</f>
        <v>61.812000000000005</v>
      </c>
      <c r="U661">
        <f>'Energy consumption (raw)'!S611*Lists!$H$90</f>
        <v>0</v>
      </c>
      <c r="V661">
        <f>'Energy consumption (raw)'!T611*Lists!$H$91</f>
        <v>0</v>
      </c>
      <c r="W661">
        <f>'Energy consumption (raw)'!U611*Lists!$H$92</f>
        <v>0</v>
      </c>
      <c r="X661">
        <f>'Energy consumption (raw)'!V611*Lists!$H$93</f>
        <v>0</v>
      </c>
      <c r="Y661">
        <f>'Energy consumption (raw)'!W611*Lists!$H$94</f>
        <v>0</v>
      </c>
      <c r="Z661">
        <f>'Energy consumption (raw)'!X611*Lists!$H$96*1000000</f>
        <v>0</v>
      </c>
      <c r="AA661">
        <f>'Energy consumption (raw)'!Y611*Lists!$H$97</f>
        <v>0</v>
      </c>
      <c r="AB661">
        <f>'Energy consumption (raw)'!Z611*Lists!$H$96</f>
        <v>0</v>
      </c>
      <c r="AC661">
        <f>'Energy consumption (raw)'!AA611*Lists!$H$98</f>
        <v>0</v>
      </c>
      <c r="AD661">
        <f>'Energy consumption (raw)'!AB611*Lists!$H$99</f>
        <v>0</v>
      </c>
      <c r="AE661">
        <f>'Energy consumption (raw)'!AC611*Lists!$H$101</f>
        <v>0</v>
      </c>
      <c r="AF661">
        <f>'Energy consumption (raw)'!AD611*Lists!$H$101</f>
        <v>0</v>
      </c>
      <c r="AG661">
        <f>'Energy consumption (raw)'!AE611*Lists!$H$101</f>
        <v>0</v>
      </c>
      <c r="AH661">
        <f>'Energy consumption (raw)'!AF611*Lists!$H$100</f>
        <v>0</v>
      </c>
      <c r="AI661" s="167">
        <f t="shared" si="79"/>
        <v>2287.643505</v>
      </c>
      <c r="AJ661" s="179">
        <f>'Energy consumption (raw)'!AG611</f>
        <v>11762.705505000002</v>
      </c>
      <c r="AK661" s="179">
        <f>'Energy consumption (raw)'!AH611</f>
        <v>1540.1900198000001</v>
      </c>
      <c r="AL661">
        <f>IF(ROUND(AI661,-3)=ROUND('Energy consumption (raw)'!AG611,-3),1,0)</f>
        <v>0</v>
      </c>
      <c r="AM661" s="179" t="str">
        <f>'Energy consumption (raw)'!AJ611</f>
        <v>6. Hai Phong</v>
      </c>
      <c r="AN661">
        <f>VLOOKUP(AM661,Lists!$F$9:$G$71,2,FALSE)</f>
        <v>1</v>
      </c>
    </row>
    <row r="662" spans="2:40" x14ac:dyDescent="0.25">
      <c r="B662" s="65" t="str">
        <f t="shared" si="77"/>
        <v>Industry510</v>
      </c>
      <c r="C662" s="179">
        <f>'Energy consumption (raw)'!B612</f>
        <v>510</v>
      </c>
      <c r="D662" s="179">
        <f>'Energy consumption (raw)'!C612</f>
        <v>0</v>
      </c>
      <c r="E662" s="179">
        <f>'Energy consumption (raw)'!D612</f>
        <v>0</v>
      </c>
      <c r="F662" s="179" t="str">
        <f>'Energy consumption (raw)'!E612</f>
        <v>Công nghiệp</v>
      </c>
      <c r="G662" s="179" t="str">
        <f>'Energy consumption (raw)'!F612</f>
        <v>Khai khoáng chưa được phân vào đâu</v>
      </c>
      <c r="H662" s="179" t="str">
        <f>'Energy consumption (raw)'!G612</f>
        <v>Industry</v>
      </c>
      <c r="I662" s="179" t="str">
        <f>'Energy consumption (raw)'!I612</f>
        <v>08 Other mining and quarrying</v>
      </c>
      <c r="J662" s="179" t="str">
        <f>INDEX(Sector!$E$6:$E$46,MATCH('Energy consumption (toe)'!I662,Sector!$B$6:$B$46,FALSE))</f>
        <v>Other mining and quarrying</v>
      </c>
      <c r="K662" s="179">
        <f>IFERROR('Energy consumption (raw)'!J612*Lists!$H$84,)</f>
        <v>0</v>
      </c>
      <c r="L662" s="179">
        <f>'Energy consumption (raw)'!K612*Lists!$H$84</f>
        <v>7423.8439236000004</v>
      </c>
      <c r="M662" s="179">
        <f>'Energy consumption (raw)'!L612*Lists!$H$84</f>
        <v>0</v>
      </c>
      <c r="N662" s="179">
        <f>'Energy consumption (raw)'!M612*Lists!$H$84</f>
        <v>0</v>
      </c>
      <c r="O662" s="178">
        <f t="shared" si="78"/>
        <v>7423.8439236000004</v>
      </c>
      <c r="P662">
        <f>'Energy consumption (raw)'!N612*Lists!$H$85</f>
        <v>0</v>
      </c>
      <c r="Q662">
        <f>'Energy consumption (raw)'!O612*Lists!$H$86</f>
        <v>0</v>
      </c>
      <c r="R662">
        <f>'Energy consumption (raw)'!P612*Lists!$H$87</f>
        <v>0</v>
      </c>
      <c r="S662">
        <f>'Energy consumption (raw)'!Q612*Lists!$H$88</f>
        <v>0</v>
      </c>
      <c r="T662">
        <f>'Energy consumption (raw)'!R612*Lists!$H$89</f>
        <v>19.992000000000001</v>
      </c>
      <c r="U662">
        <f>'Energy consumption (raw)'!S612*Lists!$H$90</f>
        <v>0</v>
      </c>
      <c r="V662">
        <f>'Energy consumption (raw)'!T612*Lists!$H$91</f>
        <v>0</v>
      </c>
      <c r="W662">
        <f>'Energy consumption (raw)'!U612*Lists!$H$92</f>
        <v>0</v>
      </c>
      <c r="X662">
        <f>'Energy consumption (raw)'!V612*Lists!$H$93</f>
        <v>0</v>
      </c>
      <c r="Y662">
        <f>'Energy consumption (raw)'!W612*Lists!$H$94</f>
        <v>0</v>
      </c>
      <c r="Z662">
        <f>'Energy consumption (raw)'!X612*Lists!$H$96*1000000</f>
        <v>0</v>
      </c>
      <c r="AA662">
        <f>'Energy consumption (raw)'!Y612*Lists!$H$97</f>
        <v>0</v>
      </c>
      <c r="AB662">
        <f>'Energy consumption (raw)'!Z612*Lists!$H$96</f>
        <v>0</v>
      </c>
      <c r="AC662">
        <f>'Energy consumption (raw)'!AA612*Lists!$H$98</f>
        <v>0</v>
      </c>
      <c r="AD662">
        <f>'Energy consumption (raw)'!AB612*Lists!$H$99</f>
        <v>0</v>
      </c>
      <c r="AE662">
        <f>'Energy consumption (raw)'!AC612*Lists!$H$101</f>
        <v>0</v>
      </c>
      <c r="AF662">
        <f>'Energy consumption (raw)'!AD612*Lists!$H$101</f>
        <v>0</v>
      </c>
      <c r="AG662">
        <f>'Energy consumption (raw)'!AE612*Lists!$H$101</f>
        <v>0</v>
      </c>
      <c r="AH662">
        <f>'Energy consumption (raw)'!AF612*Lists!$H$100</f>
        <v>0</v>
      </c>
      <c r="AI662" s="167">
        <f t="shared" si="79"/>
        <v>7443.8359236000006</v>
      </c>
      <c r="AJ662" s="179">
        <f>'Energy consumption (raw)'!AG612</f>
        <v>7651.5582236000009</v>
      </c>
      <c r="AK662" s="179">
        <f>'Energy consumption (raw)'!AH612</f>
        <v>5240.8328107000016</v>
      </c>
      <c r="AL662">
        <f>IF(ROUND(AI662,-3)=ROUND('Energy consumption (raw)'!AG612,-3),1,0)</f>
        <v>0</v>
      </c>
      <c r="AM662" s="179" t="str">
        <f>'Energy consumption (raw)'!AJ612</f>
        <v>6. Hai Phong</v>
      </c>
      <c r="AN662">
        <f>VLOOKUP(AM662,Lists!$F$9:$G$71,2,FALSE)</f>
        <v>1</v>
      </c>
    </row>
    <row r="663" spans="2:40" x14ac:dyDescent="0.25">
      <c r="B663" s="65" t="str">
        <f t="shared" si="77"/>
        <v>Industry511</v>
      </c>
      <c r="C663" s="179">
        <f>'Energy consumption (raw)'!B613</f>
        <v>511</v>
      </c>
      <c r="D663" s="179">
        <f>'Energy consumption (raw)'!C613</f>
        <v>0</v>
      </c>
      <c r="E663" s="179">
        <f>'Energy consumption (raw)'!D613</f>
        <v>0</v>
      </c>
      <c r="F663" s="179" t="str">
        <f>'Energy consumption (raw)'!E613</f>
        <v>Công nghiệp</v>
      </c>
      <c r="G663" s="179" t="str">
        <f>'Energy consumption (raw)'!F613</f>
        <v>Sản xuất plastic và cao su tổng hợp dạng nguyên sinh</v>
      </c>
      <c r="H663" s="179" t="str">
        <f>'Energy consumption (raw)'!G613</f>
        <v>Industry</v>
      </c>
      <c r="I663" s="179" t="str">
        <f>'Energy consumption (raw)'!I613</f>
        <v>22 Manufacture of rubber and plastics products</v>
      </c>
      <c r="J663" s="179" t="str">
        <f>INDEX(Sector!$E$6:$E$46,MATCH('Energy consumption (toe)'!I663,Sector!$B$6:$B$46,FALSE))</f>
        <v>Manufacture of rubber and plastics products</v>
      </c>
      <c r="K663" s="179">
        <f>IFERROR('Energy consumption (raw)'!J613*Lists!$H$84,)</f>
        <v>0</v>
      </c>
      <c r="L663" s="179">
        <f>'Energy consumption (raw)'!K613*Lists!$H$84</f>
        <v>1278.5655976</v>
      </c>
      <c r="M663" s="179">
        <f>'Energy consumption (raw)'!L613*Lists!$H$84</f>
        <v>0</v>
      </c>
      <c r="N663" s="179">
        <f>'Energy consumption (raw)'!M613*Lists!$H$84</f>
        <v>0</v>
      </c>
      <c r="O663" s="178">
        <f t="shared" si="78"/>
        <v>1278.5655976</v>
      </c>
      <c r="P663">
        <f>'Energy consumption (raw)'!N613*Lists!$H$85</f>
        <v>0</v>
      </c>
      <c r="Q663">
        <f>'Energy consumption (raw)'!O613*Lists!$H$86</f>
        <v>0</v>
      </c>
      <c r="R663">
        <f>'Energy consumption (raw)'!P613*Lists!$H$87</f>
        <v>0</v>
      </c>
      <c r="S663">
        <f>'Energy consumption (raw)'!Q613*Lists!$H$88</f>
        <v>0</v>
      </c>
      <c r="T663">
        <f>'Energy consumption (raw)'!R613*Lists!$H$89</f>
        <v>0</v>
      </c>
      <c r="U663">
        <f>'Energy consumption (raw)'!S613*Lists!$H$90</f>
        <v>0</v>
      </c>
      <c r="V663">
        <f>'Energy consumption (raw)'!T613*Lists!$H$91</f>
        <v>0</v>
      </c>
      <c r="W663">
        <f>'Energy consumption (raw)'!U613*Lists!$H$92</f>
        <v>0</v>
      </c>
      <c r="X663">
        <f>'Energy consumption (raw)'!V613*Lists!$H$93</f>
        <v>0</v>
      </c>
      <c r="Y663">
        <f>'Energy consumption (raw)'!W613*Lists!$H$94</f>
        <v>0</v>
      </c>
      <c r="Z663">
        <f>'Energy consumption (raw)'!X613*Lists!$H$96*1000000</f>
        <v>0</v>
      </c>
      <c r="AA663">
        <f>'Energy consumption (raw)'!Y613*Lists!$H$97</f>
        <v>0</v>
      </c>
      <c r="AB663">
        <f>'Energy consumption (raw)'!Z613*Lists!$H$96</f>
        <v>0</v>
      </c>
      <c r="AC663">
        <f>'Energy consumption (raw)'!AA613*Lists!$H$98</f>
        <v>0</v>
      </c>
      <c r="AD663">
        <f>'Energy consumption (raw)'!AB613*Lists!$H$99</f>
        <v>0</v>
      </c>
      <c r="AE663">
        <f>'Energy consumption (raw)'!AC613*Lists!$H$101</f>
        <v>0</v>
      </c>
      <c r="AF663">
        <f>'Energy consumption (raw)'!AD613*Lists!$H$101</f>
        <v>0</v>
      </c>
      <c r="AG663">
        <f>'Energy consumption (raw)'!AE613*Lists!$H$101</f>
        <v>0</v>
      </c>
      <c r="AH663">
        <f>'Energy consumption (raw)'!AF613*Lists!$H$100</f>
        <v>0</v>
      </c>
      <c r="AI663" s="167">
        <f t="shared" si="79"/>
        <v>1278.5655976</v>
      </c>
      <c r="AJ663" s="179">
        <f>'Energy consumption (raw)'!AG613</f>
        <v>1281.0585976</v>
      </c>
      <c r="AK663" s="179">
        <f>'Energy consumption (raw)'!AH613</f>
        <v>1228.2999038</v>
      </c>
      <c r="AL663">
        <f>IF(ROUND(AI663,-3)=ROUND('Energy consumption (raw)'!AG613,-3),1,0)</f>
        <v>1</v>
      </c>
      <c r="AM663" s="179" t="str">
        <f>'Energy consumption (raw)'!AJ613</f>
        <v>6. Hai Phong</v>
      </c>
      <c r="AN663">
        <f>VLOOKUP(AM663,Lists!$F$9:$G$71,2,FALSE)</f>
        <v>1</v>
      </c>
    </row>
    <row r="664" spans="2:40" x14ac:dyDescent="0.25">
      <c r="B664" s="65" t="str">
        <f t="shared" si="77"/>
        <v>Industry512</v>
      </c>
      <c r="C664" s="179">
        <f>'Energy consumption (raw)'!B614</f>
        <v>512</v>
      </c>
      <c r="D664" s="179">
        <f>'Energy consumption (raw)'!C614</f>
        <v>0</v>
      </c>
      <c r="E664" s="179">
        <f>'Energy consumption (raw)'!D614</f>
        <v>0</v>
      </c>
      <c r="F664" s="179" t="str">
        <f>'Energy consumption (raw)'!E614</f>
        <v>Công nghiệp</v>
      </c>
      <c r="G664" s="179" t="str">
        <f>'Energy consumption (raw)'!F614</f>
        <v xml:space="preserve">Sản xuất máy móc và thiết bị văn phòng (trừ máy vi tính và thiết bị ngoại vi của máy vi tính) </v>
      </c>
      <c r="H664" s="179" t="str">
        <f>'Energy consumption (raw)'!G614</f>
        <v>Industry</v>
      </c>
      <c r="I664" s="179" t="str">
        <f>'Energy consumption (raw)'!I614</f>
        <v>28 Manufacture of machinery and equipment n.e.c.</v>
      </c>
      <c r="J664" s="179" t="str">
        <f>INDEX(Sector!$E$6:$E$46,MATCH('Energy consumption (toe)'!I664,Sector!$B$6:$B$46,FALSE))</f>
        <v>Manufacture of machinery and equipment n.e.c.</v>
      </c>
      <c r="K664" s="179">
        <f>IFERROR('Energy consumption (raw)'!J614*Lists!$H$84,)</f>
        <v>0</v>
      </c>
      <c r="L664" s="179">
        <f>'Energy consumption (raw)'!K614*Lists!$H$84</f>
        <v>1672.3987574</v>
      </c>
      <c r="M664" s="179">
        <f>'Energy consumption (raw)'!L614*Lists!$H$84</f>
        <v>0</v>
      </c>
      <c r="N664" s="179">
        <f>'Energy consumption (raw)'!M614*Lists!$H$84</f>
        <v>0</v>
      </c>
      <c r="O664" s="178">
        <f t="shared" si="78"/>
        <v>1672.3987574</v>
      </c>
      <c r="P664">
        <f>'Energy consumption (raw)'!N614*Lists!$H$85</f>
        <v>0</v>
      </c>
      <c r="Q664">
        <f>'Energy consumption (raw)'!O614*Lists!$H$86</f>
        <v>0</v>
      </c>
      <c r="R664">
        <f>'Energy consumption (raw)'!P614*Lists!$H$87</f>
        <v>0</v>
      </c>
      <c r="S664">
        <f>'Energy consumption (raw)'!Q614*Lists!$H$88</f>
        <v>0</v>
      </c>
      <c r="T664">
        <f>'Energy consumption (raw)'!R614*Lists!$H$89</f>
        <v>0</v>
      </c>
      <c r="U664">
        <f>'Energy consumption (raw)'!S614*Lists!$H$90</f>
        <v>0</v>
      </c>
      <c r="V664">
        <f>'Energy consumption (raw)'!T614*Lists!$H$91</f>
        <v>0</v>
      </c>
      <c r="W664">
        <f>'Energy consumption (raw)'!U614*Lists!$H$92</f>
        <v>0</v>
      </c>
      <c r="X664">
        <f>'Energy consumption (raw)'!V614*Lists!$H$93</f>
        <v>0</v>
      </c>
      <c r="Y664">
        <f>'Energy consumption (raw)'!W614*Lists!$H$94</f>
        <v>0</v>
      </c>
      <c r="Z664">
        <f>'Energy consumption (raw)'!X614*Lists!$H$96*1000000</f>
        <v>0</v>
      </c>
      <c r="AA664">
        <f>'Energy consumption (raw)'!Y614*Lists!$H$97</f>
        <v>0</v>
      </c>
      <c r="AB664">
        <f>'Energy consumption (raw)'!Z614*Lists!$H$96</f>
        <v>0</v>
      </c>
      <c r="AC664">
        <f>'Energy consumption (raw)'!AA614*Lists!$H$98</f>
        <v>0</v>
      </c>
      <c r="AD664">
        <f>'Energy consumption (raw)'!AB614*Lists!$H$99</f>
        <v>0</v>
      </c>
      <c r="AE664">
        <f>'Energy consumption (raw)'!AC614*Lists!$H$101</f>
        <v>0</v>
      </c>
      <c r="AF664">
        <f>'Energy consumption (raw)'!AD614*Lists!$H$101</f>
        <v>0</v>
      </c>
      <c r="AG664">
        <f>'Energy consumption (raw)'!AE614*Lists!$H$101</f>
        <v>0</v>
      </c>
      <c r="AH664">
        <f>'Energy consumption (raw)'!AF614*Lists!$H$100</f>
        <v>0</v>
      </c>
      <c r="AI664" s="167">
        <f t="shared" si="79"/>
        <v>1672.3987574</v>
      </c>
      <c r="AJ664" s="179">
        <f>'Energy consumption (raw)'!AG614</f>
        <v>1672.3987574</v>
      </c>
      <c r="AK664" s="179">
        <f>'Energy consumption (raw)'!AH614</f>
        <v>1788.7605535</v>
      </c>
      <c r="AL664">
        <f>IF(ROUND(AI664,-3)=ROUND('Energy consumption (raw)'!AG614,-3),1,0)</f>
        <v>1</v>
      </c>
      <c r="AM664" s="179" t="str">
        <f>'Energy consumption (raw)'!AJ614</f>
        <v>6. Hai Phong</v>
      </c>
      <c r="AN664">
        <f>VLOOKUP(AM664,Lists!$F$9:$G$71,2,FALSE)</f>
        <v>1</v>
      </c>
    </row>
    <row r="665" spans="2:40" x14ac:dyDescent="0.25">
      <c r="B665" s="65" t="str">
        <f t="shared" si="77"/>
        <v>Industry513</v>
      </c>
      <c r="C665" s="179">
        <f>'Energy consumption (raw)'!B615</f>
        <v>513</v>
      </c>
      <c r="D665" s="179">
        <f>'Energy consumption (raw)'!C615</f>
        <v>0</v>
      </c>
      <c r="E665" s="179">
        <f>'Energy consumption (raw)'!D615</f>
        <v>0</v>
      </c>
      <c r="F665" s="179" t="str">
        <f>'Energy consumption (raw)'!E615</f>
        <v>Công nghiệp</v>
      </c>
      <c r="G665" s="179" t="str">
        <f>'Energy consumption (raw)'!F615</f>
        <v>Sản xuất thuốc, hoá dược và dược liệu</v>
      </c>
      <c r="H665" s="179" t="str">
        <f>'Energy consumption (raw)'!G615</f>
        <v>Industry</v>
      </c>
      <c r="I665" s="179" t="str">
        <f>'Energy consumption (raw)'!I615</f>
        <v>21 Manufacture of pharmaceuticals, medicinal chemical and botanical products</v>
      </c>
      <c r="J665" s="179" t="str">
        <f>INDEX(Sector!$E$6:$E$46,MATCH('Energy consumption (toe)'!I665,Sector!$B$6:$B$46,FALSE))</f>
        <v>Manufacture of pharmaceuticals, medicinal chemical and botanical products</v>
      </c>
      <c r="K665" s="179">
        <f>IFERROR('Energy consumption (raw)'!J615*Lists!$H$84,)</f>
        <v>0</v>
      </c>
      <c r="L665" s="179">
        <f>'Energy consumption (raw)'!K615*Lists!$H$84</f>
        <v>1932.2200527000002</v>
      </c>
      <c r="M665" s="179">
        <f>'Energy consumption (raw)'!L615*Lists!$H$84</f>
        <v>0</v>
      </c>
      <c r="N665" s="179">
        <f>'Energy consumption (raw)'!M615*Lists!$H$84</f>
        <v>0</v>
      </c>
      <c r="O665" s="178">
        <f t="shared" si="78"/>
        <v>1932.2200527000002</v>
      </c>
      <c r="P665">
        <f>'Energy consumption (raw)'!N615*Lists!$H$85</f>
        <v>0</v>
      </c>
      <c r="Q665">
        <f>'Energy consumption (raw)'!O615*Lists!$H$86</f>
        <v>0</v>
      </c>
      <c r="R665">
        <f>'Energy consumption (raw)'!P615*Lists!$H$87</f>
        <v>0</v>
      </c>
      <c r="S665">
        <f>'Energy consumption (raw)'!Q615*Lists!$H$88</f>
        <v>0</v>
      </c>
      <c r="T665">
        <f>'Energy consumption (raw)'!R615*Lists!$H$89</f>
        <v>4.08</v>
      </c>
      <c r="U665">
        <f>'Energy consumption (raw)'!S615*Lists!$H$90</f>
        <v>0</v>
      </c>
      <c r="V665">
        <f>'Energy consumption (raw)'!T615*Lists!$H$91</f>
        <v>0</v>
      </c>
      <c r="W665">
        <f>'Energy consumption (raw)'!U615*Lists!$H$92</f>
        <v>0</v>
      </c>
      <c r="X665">
        <f>'Energy consumption (raw)'!V615*Lists!$H$93</f>
        <v>0</v>
      </c>
      <c r="Y665">
        <f>'Energy consumption (raw)'!W615*Lists!$H$94</f>
        <v>0</v>
      </c>
      <c r="Z665">
        <f>'Energy consumption (raw)'!X615*Lists!$H$96*1000000</f>
        <v>0</v>
      </c>
      <c r="AA665">
        <f>'Energy consumption (raw)'!Y615*Lists!$H$97</f>
        <v>0</v>
      </c>
      <c r="AB665">
        <f>'Energy consumption (raw)'!Z615*Lists!$H$96</f>
        <v>0</v>
      </c>
      <c r="AC665">
        <f>'Energy consumption (raw)'!AA615*Lists!$H$98</f>
        <v>0</v>
      </c>
      <c r="AD665">
        <f>'Energy consumption (raw)'!AB615*Lists!$H$99</f>
        <v>0</v>
      </c>
      <c r="AE665">
        <f>'Energy consumption (raw)'!AC615*Lists!$H$101</f>
        <v>0</v>
      </c>
      <c r="AF665">
        <f>'Energy consumption (raw)'!AD615*Lists!$H$101</f>
        <v>0</v>
      </c>
      <c r="AG665">
        <f>'Energy consumption (raw)'!AE615*Lists!$H$101</f>
        <v>0</v>
      </c>
      <c r="AH665">
        <f>'Energy consumption (raw)'!AF615*Lists!$H$100</f>
        <v>0</v>
      </c>
      <c r="AI665" s="167">
        <f t="shared" si="79"/>
        <v>1936.3000527000002</v>
      </c>
      <c r="AJ665" s="179">
        <f>'Energy consumption (raw)'!AG615</f>
        <v>2231.3050527</v>
      </c>
      <c r="AK665" s="179">
        <f>'Energy consumption (raw)'!AH615</f>
        <v>2715.5751</v>
      </c>
      <c r="AL665">
        <f>IF(ROUND(AI665,-3)=ROUND('Energy consumption (raw)'!AG615,-3),1,0)</f>
        <v>1</v>
      </c>
      <c r="AM665" s="179" t="str">
        <f>'Energy consumption (raw)'!AJ615</f>
        <v>6. Hai Phong</v>
      </c>
      <c r="AN665">
        <f>VLOOKUP(AM665,Lists!$F$9:$G$71,2,FALSE)</f>
        <v>1</v>
      </c>
    </row>
    <row r="666" spans="2:40" x14ac:dyDescent="0.25">
      <c r="B666" s="65" t="str">
        <f t="shared" si="77"/>
        <v>Industry514</v>
      </c>
      <c r="C666" s="179">
        <f>'Energy consumption (raw)'!B616</f>
        <v>514</v>
      </c>
      <c r="D666" s="179">
        <f>'Energy consumption (raw)'!C616</f>
        <v>0</v>
      </c>
      <c r="E666" s="179">
        <f>'Energy consumption (raw)'!D616</f>
        <v>0</v>
      </c>
      <c r="F666" s="179" t="str">
        <f>'Energy consumption (raw)'!E616</f>
        <v>Công nghiệp</v>
      </c>
      <c r="G666" s="179" t="str">
        <f>'Energy consumption (raw)'!F616</f>
        <v>May trang phục trừ trang phục từ da lông thú</v>
      </c>
      <c r="H666" s="179" t="str">
        <f>'Energy consumption (raw)'!G616</f>
        <v>Industry</v>
      </c>
      <c r="I666" s="179" t="str">
        <f>'Energy consumption (raw)'!I616</f>
        <v>13 Manufacture of textiles</v>
      </c>
      <c r="J666" s="179" t="str">
        <f>INDEX(Sector!$E$6:$E$46,MATCH('Energy consumption (toe)'!I666,Sector!$B$6:$B$46,FALSE))</f>
        <v>Manufacture of textiles</v>
      </c>
      <c r="K666" s="179">
        <f>IFERROR('Energy consumption (raw)'!J616*Lists!$H$84,)</f>
        <v>0</v>
      </c>
      <c r="L666" s="179">
        <f>'Energy consumption (raw)'!K616*Lists!$H$84</f>
        <v>20898.349413200001</v>
      </c>
      <c r="M666" s="179">
        <f>'Energy consumption (raw)'!L616*Lists!$H$84</f>
        <v>0</v>
      </c>
      <c r="N666" s="179">
        <f>'Energy consumption (raw)'!M616*Lists!$H$84</f>
        <v>0</v>
      </c>
      <c r="O666" s="178">
        <f t="shared" si="78"/>
        <v>20898.349413200001</v>
      </c>
      <c r="P666">
        <f>'Energy consumption (raw)'!N616*Lists!$H$85</f>
        <v>0</v>
      </c>
      <c r="Q666">
        <f>'Energy consumption (raw)'!O616*Lists!$H$86</f>
        <v>0</v>
      </c>
      <c r="R666">
        <f>'Energy consumption (raw)'!P616*Lists!$H$87</f>
        <v>0</v>
      </c>
      <c r="S666">
        <f>'Energy consumption (raw)'!Q616*Lists!$H$88</f>
        <v>0</v>
      </c>
      <c r="T666">
        <f>'Energy consumption (raw)'!R616*Lists!$H$89</f>
        <v>838.96019999999999</v>
      </c>
      <c r="U666">
        <f>'Energy consumption (raw)'!S616*Lists!$H$90</f>
        <v>0</v>
      </c>
      <c r="V666">
        <f>'Energy consumption (raw)'!T616*Lists!$H$91</f>
        <v>0</v>
      </c>
      <c r="W666">
        <f>'Energy consumption (raw)'!U616*Lists!$H$92</f>
        <v>0</v>
      </c>
      <c r="X666">
        <f>'Energy consumption (raw)'!V616*Lists!$H$93</f>
        <v>26649</v>
      </c>
      <c r="Y666">
        <f>'Energy consumption (raw)'!W616*Lists!$H$94</f>
        <v>0</v>
      </c>
      <c r="Z666">
        <f>'Energy consumption (raw)'!X616*Lists!$H$96*1000000</f>
        <v>0</v>
      </c>
      <c r="AA666">
        <f>'Energy consumption (raw)'!Y616*Lists!$H$97</f>
        <v>0</v>
      </c>
      <c r="AB666">
        <f>'Energy consumption (raw)'!Z616*Lists!$H$96</f>
        <v>0</v>
      </c>
      <c r="AC666">
        <f>'Energy consumption (raw)'!AA616*Lists!$H$98</f>
        <v>0</v>
      </c>
      <c r="AD666">
        <f>'Energy consumption (raw)'!AB616*Lists!$H$99</f>
        <v>0</v>
      </c>
      <c r="AE666">
        <f>'Energy consumption (raw)'!AC616*Lists!$H$101</f>
        <v>0</v>
      </c>
      <c r="AF666">
        <f>'Energy consumption (raw)'!AD616*Lists!$H$101</f>
        <v>0</v>
      </c>
      <c r="AG666">
        <f>'Energy consumption (raw)'!AE616*Lists!$H$101</f>
        <v>0</v>
      </c>
      <c r="AH666">
        <f>'Energy consumption (raw)'!AF616*Lists!$H$100</f>
        <v>0</v>
      </c>
      <c r="AI666" s="167">
        <f t="shared" si="79"/>
        <v>48386.309613200006</v>
      </c>
      <c r="AJ666" s="179">
        <f>'Energy consumption (raw)'!AG616</f>
        <v>48404.314613200004</v>
      </c>
      <c r="AK666" s="179">
        <f>'Energy consumption (raw)'!AH616</f>
        <v>23055.82907</v>
      </c>
      <c r="AL666">
        <f>IF(ROUND(AI666,-3)=ROUND('Energy consumption (raw)'!AG616,-3),1,0)</f>
        <v>1</v>
      </c>
      <c r="AM666" s="179" t="str">
        <f>'Energy consumption (raw)'!AJ616</f>
        <v>6. Hai Phong</v>
      </c>
      <c r="AN666">
        <f>VLOOKUP(AM666,Lists!$F$9:$G$71,2,FALSE)</f>
        <v>1</v>
      </c>
    </row>
    <row r="667" spans="2:40" x14ac:dyDescent="0.25">
      <c r="B667" s="65" t="str">
        <f t="shared" si="77"/>
        <v>Industry515</v>
      </c>
      <c r="C667" s="179">
        <f>'Energy consumption (raw)'!B617</f>
        <v>515</v>
      </c>
      <c r="D667" s="179">
        <f>'Energy consumption (raw)'!C617</f>
        <v>0</v>
      </c>
      <c r="E667" s="179">
        <f>'Energy consumption (raw)'!D617</f>
        <v>0</v>
      </c>
      <c r="F667" s="179" t="str">
        <f>'Energy consumption (raw)'!E617</f>
        <v>Công nghiệp</v>
      </c>
      <c r="G667" s="179" t="str">
        <f>'Energy consumption (raw)'!F617</f>
        <v>Sản xuất trang phục dệt kim, đan móc</v>
      </c>
      <c r="H667" s="179" t="str">
        <f>'Energy consumption (raw)'!G617</f>
        <v>Industry</v>
      </c>
      <c r="I667" s="179" t="str">
        <f>'Energy consumption (raw)'!I617</f>
        <v>14 Manufacture of wearing apparel</v>
      </c>
      <c r="J667" s="179" t="str">
        <f>INDEX(Sector!$E$6:$E$46,MATCH('Energy consumption (toe)'!I667,Sector!$B$6:$B$46,FALSE))</f>
        <v>Manufacture of wearing apparel</v>
      </c>
      <c r="K667" s="179">
        <f>IFERROR('Energy consumption (raw)'!J617*Lists!$H$84,)</f>
        <v>0</v>
      </c>
      <c r="L667" s="179">
        <f>'Energy consumption (raw)'!K617*Lists!$H$84</f>
        <v>4157.8707181</v>
      </c>
      <c r="M667" s="179">
        <f>'Energy consumption (raw)'!L617*Lists!$H$84</f>
        <v>0</v>
      </c>
      <c r="N667" s="179">
        <f>'Energy consumption (raw)'!M617*Lists!$H$84</f>
        <v>0</v>
      </c>
      <c r="O667" s="178">
        <f t="shared" si="78"/>
        <v>4157.8707181</v>
      </c>
      <c r="P667">
        <f>'Energy consumption (raw)'!N617*Lists!$H$85</f>
        <v>0</v>
      </c>
      <c r="Q667">
        <f>'Energy consumption (raw)'!O617*Lists!$H$86</f>
        <v>0</v>
      </c>
      <c r="R667">
        <f>'Energy consumption (raw)'!P617*Lists!$H$87</f>
        <v>0</v>
      </c>
      <c r="S667">
        <f>'Energy consumption (raw)'!Q617*Lists!$H$88</f>
        <v>0</v>
      </c>
      <c r="T667">
        <f>'Energy consumption (raw)'!R617*Lists!$H$89</f>
        <v>0</v>
      </c>
      <c r="U667">
        <f>'Energy consumption (raw)'!S617*Lists!$H$90</f>
        <v>0</v>
      </c>
      <c r="V667">
        <f>'Energy consumption (raw)'!T617*Lists!$H$91</f>
        <v>0</v>
      </c>
      <c r="W667">
        <f>'Energy consumption (raw)'!U617*Lists!$H$92</f>
        <v>0</v>
      </c>
      <c r="X667">
        <f>'Energy consumption (raw)'!V617*Lists!$H$93</f>
        <v>0</v>
      </c>
      <c r="Y667">
        <f>'Energy consumption (raw)'!W617*Lists!$H$94</f>
        <v>0</v>
      </c>
      <c r="Z667">
        <f>'Energy consumption (raw)'!X617*Lists!$H$96*1000000</f>
        <v>0</v>
      </c>
      <c r="AA667">
        <f>'Energy consumption (raw)'!Y617*Lists!$H$97</f>
        <v>0</v>
      </c>
      <c r="AB667">
        <f>'Energy consumption (raw)'!Z617*Lists!$H$96</f>
        <v>0</v>
      </c>
      <c r="AC667">
        <f>'Energy consumption (raw)'!AA617*Lists!$H$98</f>
        <v>0</v>
      </c>
      <c r="AD667">
        <f>'Energy consumption (raw)'!AB617*Lists!$H$99</f>
        <v>0</v>
      </c>
      <c r="AE667">
        <f>'Energy consumption (raw)'!AC617*Lists!$H$101</f>
        <v>0</v>
      </c>
      <c r="AF667">
        <f>'Energy consumption (raw)'!AD617*Lists!$H$101</f>
        <v>0</v>
      </c>
      <c r="AG667">
        <f>'Energy consumption (raw)'!AE617*Lists!$H$101</f>
        <v>0</v>
      </c>
      <c r="AH667">
        <f>'Energy consumption (raw)'!AF617*Lists!$H$100</f>
        <v>0</v>
      </c>
      <c r="AI667" s="167">
        <f t="shared" si="79"/>
        <v>4157.8707181</v>
      </c>
      <c r="AJ667" s="179">
        <f>'Energy consumption (raw)'!AG617</f>
        <v>4157.8707181</v>
      </c>
      <c r="AK667" s="179">
        <f>'Energy consumption (raw)'!AH617</f>
        <v>6020.8000000000011</v>
      </c>
      <c r="AL667">
        <f>IF(ROUND(AI667,-3)=ROUND('Energy consumption (raw)'!AG617,-3),1,0)</f>
        <v>1</v>
      </c>
      <c r="AM667" s="179" t="str">
        <f>'Energy consumption (raw)'!AJ617</f>
        <v>6. Hai Phong</v>
      </c>
      <c r="AN667">
        <f>VLOOKUP(AM667,Lists!$F$9:$G$71,2,FALSE)</f>
        <v>1</v>
      </c>
    </row>
    <row r="668" spans="2:40" x14ac:dyDescent="0.25">
      <c r="B668" s="65" t="str">
        <f t="shared" si="77"/>
        <v>Industry516</v>
      </c>
      <c r="C668" s="179">
        <f>'Energy consumption (raw)'!B618</f>
        <v>516</v>
      </c>
      <c r="D668" s="179">
        <f>'Energy consumption (raw)'!C618</f>
        <v>0</v>
      </c>
      <c r="E668" s="179">
        <f>'Energy consumption (raw)'!D618</f>
        <v>0</v>
      </c>
      <c r="F668" s="179" t="str">
        <f>'Energy consumption (raw)'!E618</f>
        <v>Công nghiệp</v>
      </c>
      <c r="G668" s="179" t="str">
        <f>'Energy consumption (raw)'!F618</f>
        <v>Sãn xuất linh kiện điện tử</v>
      </c>
      <c r="H668" s="179" t="str">
        <f>'Energy consumption (raw)'!G618</f>
        <v>Industry</v>
      </c>
      <c r="I668" s="179" t="str">
        <f>'Energy consumption (raw)'!I618</f>
        <v>26 Manufacture of computer, electronic and optical products</v>
      </c>
      <c r="J668" s="179" t="str">
        <f>INDEX(Sector!$E$6:$E$46,MATCH('Energy consumption (toe)'!I668,Sector!$B$6:$B$46,FALSE))</f>
        <v>Manufacture of computer, electronic and optical products</v>
      </c>
      <c r="K668" s="179">
        <f>IFERROR('Energy consumption (raw)'!J618*Lists!$H$84,)</f>
        <v>0</v>
      </c>
      <c r="L668" s="179">
        <f>'Energy consumption (raw)'!K618*Lists!$H$84</f>
        <v>6922.5972876000005</v>
      </c>
      <c r="M668" s="179">
        <f>'Energy consumption (raw)'!L618*Lists!$H$84</f>
        <v>0</v>
      </c>
      <c r="N668" s="179">
        <f>'Energy consumption (raw)'!M618*Lists!$H$84</f>
        <v>0</v>
      </c>
      <c r="O668" s="178">
        <f t="shared" si="78"/>
        <v>6922.5972876000005</v>
      </c>
      <c r="P668">
        <f>'Energy consumption (raw)'!N618*Lists!$H$85</f>
        <v>0</v>
      </c>
      <c r="Q668">
        <f>'Energy consumption (raw)'!O618*Lists!$H$86</f>
        <v>0</v>
      </c>
      <c r="R668">
        <f>'Energy consumption (raw)'!P618*Lists!$H$87</f>
        <v>0</v>
      </c>
      <c r="S668">
        <f>'Energy consumption (raw)'!Q618*Lists!$H$88</f>
        <v>0</v>
      </c>
      <c r="T668">
        <f>'Energy consumption (raw)'!R618*Lists!$H$89</f>
        <v>0</v>
      </c>
      <c r="U668">
        <f>'Energy consumption (raw)'!S618*Lists!$H$90</f>
        <v>0</v>
      </c>
      <c r="V668">
        <f>'Energy consumption (raw)'!T618*Lists!$H$91</f>
        <v>0</v>
      </c>
      <c r="W668">
        <f>'Energy consumption (raw)'!U618*Lists!$H$92</f>
        <v>0</v>
      </c>
      <c r="X668">
        <f>'Energy consumption (raw)'!V618*Lists!$H$93</f>
        <v>0</v>
      </c>
      <c r="Y668">
        <f>'Energy consumption (raw)'!W618*Lists!$H$94</f>
        <v>0</v>
      </c>
      <c r="Z668">
        <f>'Energy consumption (raw)'!X618*Lists!$H$96*1000000</f>
        <v>0</v>
      </c>
      <c r="AA668">
        <f>'Energy consumption (raw)'!Y618*Lists!$H$97</f>
        <v>0</v>
      </c>
      <c r="AB668">
        <f>'Energy consumption (raw)'!Z618*Lists!$H$96</f>
        <v>0</v>
      </c>
      <c r="AC668">
        <f>'Energy consumption (raw)'!AA618*Lists!$H$98</f>
        <v>0</v>
      </c>
      <c r="AD668">
        <f>'Energy consumption (raw)'!AB618*Lists!$H$99</f>
        <v>0</v>
      </c>
      <c r="AE668">
        <f>'Energy consumption (raw)'!AC618*Lists!$H$101</f>
        <v>0</v>
      </c>
      <c r="AF668">
        <f>'Energy consumption (raw)'!AD618*Lists!$H$101</f>
        <v>0</v>
      </c>
      <c r="AG668">
        <f>'Energy consumption (raw)'!AE618*Lists!$H$101</f>
        <v>0</v>
      </c>
      <c r="AH668">
        <f>'Energy consumption (raw)'!AF618*Lists!$H$100</f>
        <v>0</v>
      </c>
      <c r="AI668" s="167">
        <f t="shared" si="79"/>
        <v>6922.5972876000005</v>
      </c>
      <c r="AJ668" s="179">
        <f>'Energy consumption (raw)'!AG618</f>
        <v>6922.5972876000005</v>
      </c>
      <c r="AK668" s="179">
        <f>'Energy consumption (raw)'!AH618</f>
        <v>5006.68</v>
      </c>
      <c r="AL668">
        <f>IF(ROUND(AI668,-3)=ROUND('Energy consumption (raw)'!AG618,-3),1,0)</f>
        <v>1</v>
      </c>
      <c r="AM668" s="179" t="str">
        <f>'Energy consumption (raw)'!AJ618</f>
        <v>6. Hai Phong</v>
      </c>
      <c r="AN668">
        <f>VLOOKUP(AM668,Lists!$F$9:$G$71,2,FALSE)</f>
        <v>1</v>
      </c>
    </row>
    <row r="669" spans="2:40" x14ac:dyDescent="0.25">
      <c r="B669" s="65" t="str">
        <f t="shared" si="77"/>
        <v>Industry517</v>
      </c>
      <c r="C669" s="179">
        <f>'Energy consumption (raw)'!B619</f>
        <v>517</v>
      </c>
      <c r="D669" s="179">
        <f>'Energy consumption (raw)'!C619</f>
        <v>0</v>
      </c>
      <c r="E669" s="179">
        <f>'Energy consumption (raw)'!D619</f>
        <v>0</v>
      </c>
      <c r="F669" s="179" t="str">
        <f>'Energy consumption (raw)'!E619</f>
        <v>Công nghiệp</v>
      </c>
      <c r="G669" s="179" t="str">
        <f>'Energy consumption (raw)'!F619</f>
        <v>Bán buôn máy móc, thiết bị và phụ tùng máy khác chưa được phân vào đâu</v>
      </c>
      <c r="H669" s="179" t="str">
        <f>'Energy consumption (raw)'!G619</f>
        <v>Industry</v>
      </c>
      <c r="I669" s="179" t="str">
        <f>'Energy consumption (raw)'!I619</f>
        <v>45-46 Wholesale</v>
      </c>
      <c r="J669" s="179" t="str">
        <f>INDEX(Sector!$E$6:$E$46,MATCH('Energy consumption (toe)'!I669,Sector!$B$6:$B$46,FALSE))</f>
        <v>Wholesale</v>
      </c>
      <c r="K669" s="179">
        <f>IFERROR('Energy consumption (raw)'!J619*Lists!$H$84,)</f>
        <v>0</v>
      </c>
      <c r="L669" s="179">
        <f>'Energy consumption (raw)'!K619*Lists!$H$84</f>
        <v>1871.9265562000001</v>
      </c>
      <c r="M669" s="179">
        <f>'Energy consumption (raw)'!L619*Lists!$H$84</f>
        <v>0</v>
      </c>
      <c r="N669" s="179">
        <f>'Energy consumption (raw)'!M619*Lists!$H$84</f>
        <v>0</v>
      </c>
      <c r="O669" s="178">
        <f t="shared" si="78"/>
        <v>1871.9265562000001</v>
      </c>
      <c r="P669">
        <f>'Energy consumption (raw)'!N619*Lists!$H$85</f>
        <v>0</v>
      </c>
      <c r="Q669">
        <f>'Energy consumption (raw)'!O619*Lists!$H$86</f>
        <v>0</v>
      </c>
      <c r="R669">
        <f>'Energy consumption (raw)'!P619*Lists!$H$87</f>
        <v>0</v>
      </c>
      <c r="S669">
        <f>'Energy consumption (raw)'!Q619*Lists!$H$88</f>
        <v>0</v>
      </c>
      <c r="T669">
        <f>'Energy consumption (raw)'!R619*Lists!$H$89</f>
        <v>0</v>
      </c>
      <c r="U669">
        <f>'Energy consumption (raw)'!S619*Lists!$H$90</f>
        <v>0</v>
      </c>
      <c r="V669">
        <f>'Energy consumption (raw)'!T619*Lists!$H$91</f>
        <v>0</v>
      </c>
      <c r="W669">
        <f>'Energy consumption (raw)'!U619*Lists!$H$92</f>
        <v>0</v>
      </c>
      <c r="X669">
        <f>'Energy consumption (raw)'!V619*Lists!$H$93</f>
        <v>0</v>
      </c>
      <c r="Y669">
        <f>'Energy consumption (raw)'!W619*Lists!$H$94</f>
        <v>0</v>
      </c>
      <c r="Z669">
        <f>'Energy consumption (raw)'!X619*Lists!$H$96*1000000</f>
        <v>0</v>
      </c>
      <c r="AA669">
        <f>'Energy consumption (raw)'!Y619*Lists!$H$97</f>
        <v>0</v>
      </c>
      <c r="AB669">
        <f>'Energy consumption (raw)'!Z619*Lists!$H$96</f>
        <v>0</v>
      </c>
      <c r="AC669">
        <f>'Energy consumption (raw)'!AA619*Lists!$H$98</f>
        <v>0</v>
      </c>
      <c r="AD669">
        <f>'Energy consumption (raw)'!AB619*Lists!$H$99</f>
        <v>0</v>
      </c>
      <c r="AE669">
        <f>'Energy consumption (raw)'!AC619*Lists!$H$101</f>
        <v>0</v>
      </c>
      <c r="AF669">
        <f>'Energy consumption (raw)'!AD619*Lists!$H$101</f>
        <v>0</v>
      </c>
      <c r="AG669">
        <f>'Energy consumption (raw)'!AE619*Lists!$H$101</f>
        <v>0</v>
      </c>
      <c r="AH669">
        <f>'Energy consumption (raw)'!AF619*Lists!$H$100</f>
        <v>0</v>
      </c>
      <c r="AI669" s="167">
        <f t="shared" si="79"/>
        <v>1871.9265562000001</v>
      </c>
      <c r="AJ669" s="179">
        <f>'Energy consumption (raw)'!AG619</f>
        <v>1871.9265562000001</v>
      </c>
      <c r="AK669" s="179">
        <f>'Energy consumption (raw)'!AH619</f>
        <v>1841.0338446000001</v>
      </c>
      <c r="AL669">
        <f>IF(ROUND(AI669,-3)=ROUND('Energy consumption (raw)'!AG619,-3),1,0)</f>
        <v>1</v>
      </c>
      <c r="AM669" s="179" t="str">
        <f>'Energy consumption (raw)'!AJ619</f>
        <v>6. Hai Phong</v>
      </c>
      <c r="AN669">
        <f>VLOOKUP(AM669,Lists!$F$9:$G$71,2,FALSE)</f>
        <v>1</v>
      </c>
    </row>
    <row r="670" spans="2:40" x14ac:dyDescent="0.25">
      <c r="B670" s="65" t="str">
        <f t="shared" si="77"/>
        <v>Industry518</v>
      </c>
      <c r="C670" s="179">
        <f>'Energy consumption (raw)'!B620</f>
        <v>518</v>
      </c>
      <c r="D670" s="179">
        <f>'Energy consumption (raw)'!C620</f>
        <v>0</v>
      </c>
      <c r="E670" s="179">
        <f>'Energy consumption (raw)'!D620</f>
        <v>0</v>
      </c>
      <c r="F670" s="179" t="str">
        <f>'Energy consumption (raw)'!E620</f>
        <v>Công nghiệp</v>
      </c>
      <c r="G670" s="179" t="str">
        <f>'Energy consumption (raw)'!F620</f>
        <v>Sản xuất sản phẩm từ cao su và plastic</v>
      </c>
      <c r="H670" s="179" t="str">
        <f>'Energy consumption (raw)'!G620</f>
        <v>Industry</v>
      </c>
      <c r="I670" s="179" t="str">
        <f>'Energy consumption (raw)'!I620</f>
        <v>22 Manufacture of rubber and plastics products</v>
      </c>
      <c r="J670" s="179" t="str">
        <f>INDEX(Sector!$E$6:$E$46,MATCH('Energy consumption (toe)'!I670,Sector!$B$6:$B$46,FALSE))</f>
        <v>Manufacture of rubber and plastics products</v>
      </c>
      <c r="K670" s="179">
        <f>IFERROR('Energy consumption (raw)'!J620*Lists!$H$84,)</f>
        <v>0</v>
      </c>
      <c r="L670" s="179">
        <f>'Energy consumption (raw)'!K620*Lists!$H$84</f>
        <v>1434.3407056000001</v>
      </c>
      <c r="M670" s="179">
        <f>'Energy consumption (raw)'!L620*Lists!$H$84</f>
        <v>0</v>
      </c>
      <c r="N670" s="179">
        <f>'Energy consumption (raw)'!M620*Lists!$H$84</f>
        <v>0</v>
      </c>
      <c r="O670" s="178">
        <f t="shared" si="78"/>
        <v>1434.3407056000001</v>
      </c>
      <c r="P670">
        <f>'Energy consumption (raw)'!N620*Lists!$H$85</f>
        <v>0</v>
      </c>
      <c r="Q670">
        <f>'Energy consumption (raw)'!O620*Lists!$H$86</f>
        <v>0</v>
      </c>
      <c r="R670">
        <f>'Energy consumption (raw)'!P620*Lists!$H$87</f>
        <v>0</v>
      </c>
      <c r="S670">
        <f>'Energy consumption (raw)'!Q620*Lists!$H$88</f>
        <v>0</v>
      </c>
      <c r="T670">
        <f>'Energy consumption (raw)'!R620*Lists!$H$89</f>
        <v>0</v>
      </c>
      <c r="U670">
        <f>'Energy consumption (raw)'!S620*Lists!$H$90</f>
        <v>0</v>
      </c>
      <c r="V670">
        <f>'Energy consumption (raw)'!T620*Lists!$H$91</f>
        <v>0</v>
      </c>
      <c r="W670">
        <f>'Energy consumption (raw)'!U620*Lists!$H$92</f>
        <v>0</v>
      </c>
      <c r="X670">
        <f>'Energy consumption (raw)'!V620*Lists!$H$93</f>
        <v>0</v>
      </c>
      <c r="Y670">
        <f>'Energy consumption (raw)'!W620*Lists!$H$94</f>
        <v>0</v>
      </c>
      <c r="Z670">
        <f>'Energy consumption (raw)'!X620*Lists!$H$96*1000000</f>
        <v>0</v>
      </c>
      <c r="AA670">
        <f>'Energy consumption (raw)'!Y620*Lists!$H$97</f>
        <v>0</v>
      </c>
      <c r="AB670">
        <f>'Energy consumption (raw)'!Z620*Lists!$H$96</f>
        <v>0</v>
      </c>
      <c r="AC670">
        <f>'Energy consumption (raw)'!AA620*Lists!$H$98</f>
        <v>0</v>
      </c>
      <c r="AD670">
        <f>'Energy consumption (raw)'!AB620*Lists!$H$99</f>
        <v>0</v>
      </c>
      <c r="AE670">
        <f>'Energy consumption (raw)'!AC620*Lists!$H$101</f>
        <v>0</v>
      </c>
      <c r="AF670">
        <f>'Energy consumption (raw)'!AD620*Lists!$H$101</f>
        <v>0</v>
      </c>
      <c r="AG670">
        <f>'Energy consumption (raw)'!AE620*Lists!$H$101</f>
        <v>0</v>
      </c>
      <c r="AH670">
        <f>'Energy consumption (raw)'!AF620*Lists!$H$100</f>
        <v>0</v>
      </c>
      <c r="AI670" s="167">
        <f t="shared" si="79"/>
        <v>1434.3407056000001</v>
      </c>
      <c r="AJ670" s="179">
        <f>'Energy consumption (raw)'!AG620</f>
        <v>1434.3407056000001</v>
      </c>
      <c r="AK670" s="179">
        <f>'Energy consumption (raw)'!AH620</f>
        <v>1513.3168461</v>
      </c>
      <c r="AL670">
        <f>IF(ROUND(AI670,-3)=ROUND('Energy consumption (raw)'!AG620,-3),1,0)</f>
        <v>1</v>
      </c>
      <c r="AM670" s="179" t="str">
        <f>'Energy consumption (raw)'!AJ620</f>
        <v>6. Hai Phong</v>
      </c>
      <c r="AN670">
        <f>VLOOKUP(AM670,Lists!$F$9:$G$71,2,FALSE)</f>
        <v>1</v>
      </c>
    </row>
    <row r="671" spans="2:40" x14ac:dyDescent="0.25">
      <c r="B671" s="65" t="str">
        <f t="shared" si="77"/>
        <v>Industry519</v>
      </c>
      <c r="C671" s="179">
        <f>'Energy consumption (raw)'!B621</f>
        <v>519</v>
      </c>
      <c r="D671" s="179">
        <f>'Energy consumption (raw)'!C621</f>
        <v>0</v>
      </c>
      <c r="E671" s="179">
        <f>'Energy consumption (raw)'!D621</f>
        <v>0</v>
      </c>
      <c r="F671" s="179" t="str">
        <f>'Energy consumption (raw)'!E621</f>
        <v>Công nghiệp</v>
      </c>
      <c r="G671" s="179" t="str">
        <f>'Energy consumption (raw)'!F621</f>
        <v>Sản xuất sản phẩm từ  plastic</v>
      </c>
      <c r="H671" s="179" t="str">
        <f>'Energy consumption (raw)'!G621</f>
        <v>Industry</v>
      </c>
      <c r="I671" s="179" t="str">
        <f>'Energy consumption (raw)'!I621</f>
        <v>22 Manufacture of rubber and plastics products</v>
      </c>
      <c r="J671" s="179" t="str">
        <f>INDEX(Sector!$E$6:$E$46,MATCH('Energy consumption (toe)'!I671,Sector!$B$6:$B$46,FALSE))</f>
        <v>Manufacture of rubber and plastics products</v>
      </c>
      <c r="K671" s="179">
        <f>IFERROR('Energy consumption (raw)'!J621*Lists!$H$84,)</f>
        <v>0</v>
      </c>
      <c r="L671" s="179">
        <f>'Energy consumption (raw)'!K621*Lists!$H$84</f>
        <v>1379.3287438</v>
      </c>
      <c r="M671" s="179">
        <f>'Energy consumption (raw)'!L621*Lists!$H$84</f>
        <v>0</v>
      </c>
      <c r="N671" s="179">
        <f>'Energy consumption (raw)'!M621*Lists!$H$84</f>
        <v>0</v>
      </c>
      <c r="O671" s="178">
        <f t="shared" si="78"/>
        <v>1379.3287438</v>
      </c>
      <c r="P671">
        <f>'Energy consumption (raw)'!N621*Lists!$H$85</f>
        <v>0</v>
      </c>
      <c r="Q671">
        <f>'Energy consumption (raw)'!O621*Lists!$H$86</f>
        <v>0</v>
      </c>
      <c r="R671">
        <f>'Energy consumption (raw)'!P621*Lists!$H$87</f>
        <v>0</v>
      </c>
      <c r="S671">
        <f>'Energy consumption (raw)'!Q621*Lists!$H$88</f>
        <v>0</v>
      </c>
      <c r="T671">
        <f>'Energy consumption (raw)'!R621*Lists!$H$89</f>
        <v>0</v>
      </c>
      <c r="U671">
        <f>'Energy consumption (raw)'!S621*Lists!$H$90</f>
        <v>0</v>
      </c>
      <c r="V671">
        <f>'Energy consumption (raw)'!T621*Lists!$H$91</f>
        <v>0</v>
      </c>
      <c r="W671">
        <f>'Energy consumption (raw)'!U621*Lists!$H$92</f>
        <v>0</v>
      </c>
      <c r="X671">
        <f>'Energy consumption (raw)'!V621*Lists!$H$93</f>
        <v>0</v>
      </c>
      <c r="Y671">
        <f>'Energy consumption (raw)'!W621*Lists!$H$94</f>
        <v>0</v>
      </c>
      <c r="Z671">
        <f>'Energy consumption (raw)'!X621*Lists!$H$96*1000000</f>
        <v>0</v>
      </c>
      <c r="AA671">
        <f>'Energy consumption (raw)'!Y621*Lists!$H$97</f>
        <v>0</v>
      </c>
      <c r="AB671">
        <f>'Energy consumption (raw)'!Z621*Lists!$H$96</f>
        <v>0</v>
      </c>
      <c r="AC671">
        <f>'Energy consumption (raw)'!AA621*Lists!$H$98</f>
        <v>0</v>
      </c>
      <c r="AD671">
        <f>'Energy consumption (raw)'!AB621*Lists!$H$99</f>
        <v>0</v>
      </c>
      <c r="AE671">
        <f>'Energy consumption (raw)'!AC621*Lists!$H$101</f>
        <v>0</v>
      </c>
      <c r="AF671">
        <f>'Energy consumption (raw)'!AD621*Lists!$H$101</f>
        <v>0</v>
      </c>
      <c r="AG671">
        <f>'Energy consumption (raw)'!AE621*Lists!$H$101</f>
        <v>0</v>
      </c>
      <c r="AH671">
        <f>'Energy consumption (raw)'!AF621*Lists!$H$100</f>
        <v>0</v>
      </c>
      <c r="AI671" s="167">
        <f t="shared" si="79"/>
        <v>1379.3287438</v>
      </c>
      <c r="AJ671" s="179">
        <f>'Energy consumption (raw)'!AG621</f>
        <v>1379.3287438</v>
      </c>
      <c r="AK671" s="179">
        <f>'Energy consumption (raw)'!AH621</f>
        <v>1338.0706211000002</v>
      </c>
      <c r="AL671">
        <f>IF(ROUND(AI671,-3)=ROUND('Energy consumption (raw)'!AG621,-3),1,0)</f>
        <v>1</v>
      </c>
      <c r="AM671" s="179" t="str">
        <f>'Energy consumption (raw)'!AJ621</f>
        <v>6. Hai Phong</v>
      </c>
      <c r="AN671">
        <f>VLOOKUP(AM671,Lists!$F$9:$G$71,2,FALSE)</f>
        <v>1</v>
      </c>
    </row>
    <row r="672" spans="2:40" x14ac:dyDescent="0.25">
      <c r="B672" s="65" t="str">
        <f t="shared" si="77"/>
        <v>Industry520</v>
      </c>
      <c r="C672" s="179">
        <f>'Energy consumption (raw)'!B622</f>
        <v>520</v>
      </c>
      <c r="D672" s="179">
        <f>'Energy consumption (raw)'!C622</f>
        <v>0</v>
      </c>
      <c r="E672" s="179">
        <f>'Energy consumption (raw)'!D622</f>
        <v>0</v>
      </c>
      <c r="F672" s="179" t="str">
        <f>'Energy consumption (raw)'!E622</f>
        <v>Công nghiệp</v>
      </c>
      <c r="G672" s="179" t="str">
        <f>'Energy consumption (raw)'!F622</f>
        <v>Sãn xuất linh kiện điện tử</v>
      </c>
      <c r="H672" s="179" t="str">
        <f>'Energy consumption (raw)'!G622</f>
        <v>Industry</v>
      </c>
      <c r="I672" s="179" t="str">
        <f>'Energy consumption (raw)'!I622</f>
        <v>26 Manufacture of computer, electronic and optical products</v>
      </c>
      <c r="J672" s="179" t="str">
        <f>INDEX(Sector!$E$6:$E$46,MATCH('Energy consumption (toe)'!I672,Sector!$B$6:$B$46,FALSE))</f>
        <v>Manufacture of computer, electronic and optical products</v>
      </c>
      <c r="K672" s="179">
        <f>IFERROR('Energy consumption (raw)'!J622*Lists!$H$84,)</f>
        <v>0</v>
      </c>
      <c r="L672" s="179">
        <f>'Energy consumption (raw)'!K622*Lists!$H$84</f>
        <v>2486.6972570000003</v>
      </c>
      <c r="M672" s="179">
        <f>'Energy consumption (raw)'!L622*Lists!$H$84</f>
        <v>0</v>
      </c>
      <c r="N672" s="179">
        <f>'Energy consumption (raw)'!M622*Lists!$H$84</f>
        <v>0</v>
      </c>
      <c r="O672" s="178">
        <f t="shared" si="78"/>
        <v>2486.6972570000003</v>
      </c>
      <c r="P672">
        <f>'Energy consumption (raw)'!N622*Lists!$H$85</f>
        <v>0</v>
      </c>
      <c r="Q672">
        <f>'Energy consumption (raw)'!O622*Lists!$H$86</f>
        <v>0</v>
      </c>
      <c r="R672">
        <f>'Energy consumption (raw)'!P622*Lists!$H$87</f>
        <v>0</v>
      </c>
      <c r="S672">
        <f>'Energy consumption (raw)'!Q622*Lists!$H$88</f>
        <v>0</v>
      </c>
      <c r="T672">
        <f>'Energy consumption (raw)'!R622*Lists!$H$89</f>
        <v>17.34</v>
      </c>
      <c r="U672">
        <f>'Energy consumption (raw)'!S622*Lists!$H$90</f>
        <v>0</v>
      </c>
      <c r="V672">
        <f>'Energy consumption (raw)'!T622*Lists!$H$91</f>
        <v>0</v>
      </c>
      <c r="W672">
        <f>'Energy consumption (raw)'!U622*Lists!$H$92</f>
        <v>0</v>
      </c>
      <c r="X672">
        <f>'Energy consumption (raw)'!V622*Lists!$H$93</f>
        <v>0</v>
      </c>
      <c r="Y672">
        <f>'Energy consumption (raw)'!W622*Lists!$H$94</f>
        <v>0</v>
      </c>
      <c r="Z672">
        <f>'Energy consumption (raw)'!X622*Lists!$H$96*1000000</f>
        <v>0</v>
      </c>
      <c r="AA672">
        <f>'Energy consumption (raw)'!Y622*Lists!$H$97</f>
        <v>0</v>
      </c>
      <c r="AB672">
        <f>'Energy consumption (raw)'!Z622*Lists!$H$96</f>
        <v>0</v>
      </c>
      <c r="AC672">
        <f>'Energy consumption (raw)'!AA622*Lists!$H$98</f>
        <v>0</v>
      </c>
      <c r="AD672">
        <f>'Energy consumption (raw)'!AB622*Lists!$H$99</f>
        <v>0</v>
      </c>
      <c r="AE672">
        <f>'Energy consumption (raw)'!AC622*Lists!$H$101</f>
        <v>0</v>
      </c>
      <c r="AF672">
        <f>'Energy consumption (raw)'!AD622*Lists!$H$101</f>
        <v>0</v>
      </c>
      <c r="AG672">
        <f>'Energy consumption (raw)'!AE622*Lists!$H$101</f>
        <v>0</v>
      </c>
      <c r="AH672">
        <f>'Energy consumption (raw)'!AF622*Lists!$H$100</f>
        <v>0</v>
      </c>
      <c r="AI672" s="167">
        <f t="shared" si="79"/>
        <v>2504.0372570000004</v>
      </c>
      <c r="AJ672" s="179">
        <f>'Energy consumption (raw)'!AG622</f>
        <v>3212.0492570000006</v>
      </c>
      <c r="AK672" s="179">
        <f>'Energy consumption (raw)'!AH622</f>
        <v>5204.7324815000002</v>
      </c>
      <c r="AL672">
        <f>IF(ROUND(AI672,-3)=ROUND('Energy consumption (raw)'!AG622,-3),1,0)</f>
        <v>1</v>
      </c>
      <c r="AM672" s="179" t="str">
        <f>'Energy consumption (raw)'!AJ622</f>
        <v>6. Hai Phong</v>
      </c>
      <c r="AN672">
        <f>VLOOKUP(AM672,Lists!$F$9:$G$71,2,FALSE)</f>
        <v>1</v>
      </c>
    </row>
    <row r="673" spans="2:40" x14ac:dyDescent="0.25">
      <c r="B673" s="65" t="str">
        <f t="shared" si="77"/>
        <v>Industry521</v>
      </c>
      <c r="C673" s="179">
        <f>'Energy consumption (raw)'!B623</f>
        <v>521</v>
      </c>
      <c r="D673" s="179">
        <f>'Energy consumption (raw)'!C623</f>
        <v>0</v>
      </c>
      <c r="E673" s="179">
        <f>'Energy consumption (raw)'!D623</f>
        <v>0</v>
      </c>
      <c r="F673" s="179" t="str">
        <f>'Energy consumption (raw)'!E623</f>
        <v>Công nghiệp</v>
      </c>
      <c r="G673" s="179" t="str">
        <f>'Energy consumption (raw)'!F623</f>
        <v>Sãn xuất linh kiện điện tử</v>
      </c>
      <c r="H673" s="179" t="str">
        <f>'Energy consumption (raw)'!G623</f>
        <v>Industry</v>
      </c>
      <c r="I673" s="179" t="str">
        <f>'Energy consumption (raw)'!I623</f>
        <v>26 Manufacture of computer, electronic and optical products</v>
      </c>
      <c r="J673" s="179" t="str">
        <f>INDEX(Sector!$E$6:$E$46,MATCH('Energy consumption (toe)'!I673,Sector!$B$6:$B$46,FALSE))</f>
        <v>Manufacture of computer, electronic and optical products</v>
      </c>
      <c r="K673" s="179">
        <f>IFERROR('Energy consumption (raw)'!J623*Lists!$H$84,)</f>
        <v>0</v>
      </c>
      <c r="L673" s="179">
        <f>'Energy consumption (raw)'!K623*Lists!$H$84</f>
        <v>3036.9903082000001</v>
      </c>
      <c r="M673" s="179">
        <f>'Energy consumption (raw)'!L623*Lists!$H$84</f>
        <v>0</v>
      </c>
      <c r="N673" s="179">
        <f>'Energy consumption (raw)'!M623*Lists!$H$84</f>
        <v>0</v>
      </c>
      <c r="O673" s="178">
        <f t="shared" si="78"/>
        <v>3036.9903082000001</v>
      </c>
      <c r="P673">
        <f>'Energy consumption (raw)'!N623*Lists!$H$85</f>
        <v>0</v>
      </c>
      <c r="Q673">
        <f>'Energy consumption (raw)'!O623*Lists!$H$86</f>
        <v>0</v>
      </c>
      <c r="R673">
        <f>'Energy consumption (raw)'!P623*Lists!$H$87</f>
        <v>0</v>
      </c>
      <c r="S673">
        <f>'Energy consumption (raw)'!Q623*Lists!$H$88</f>
        <v>0</v>
      </c>
      <c r="T673">
        <f>'Energy consumption (raw)'!R623*Lists!$H$89</f>
        <v>0</v>
      </c>
      <c r="U673">
        <f>'Energy consumption (raw)'!S623*Lists!$H$90</f>
        <v>0</v>
      </c>
      <c r="V673">
        <f>'Energy consumption (raw)'!T623*Lists!$H$91</f>
        <v>0</v>
      </c>
      <c r="W673">
        <f>'Energy consumption (raw)'!U623*Lists!$H$92</f>
        <v>0</v>
      </c>
      <c r="X673">
        <f>'Energy consumption (raw)'!V623*Lists!$H$93</f>
        <v>0</v>
      </c>
      <c r="Y673">
        <f>'Energy consumption (raw)'!W623*Lists!$H$94</f>
        <v>0</v>
      </c>
      <c r="Z673">
        <f>'Energy consumption (raw)'!X623*Lists!$H$96*1000000</f>
        <v>0</v>
      </c>
      <c r="AA673">
        <f>'Energy consumption (raw)'!Y623*Lists!$H$97</f>
        <v>0</v>
      </c>
      <c r="AB673">
        <f>'Energy consumption (raw)'!Z623*Lists!$H$96</f>
        <v>0</v>
      </c>
      <c r="AC673">
        <f>'Energy consumption (raw)'!AA623*Lists!$H$98</f>
        <v>0</v>
      </c>
      <c r="AD673">
        <f>'Energy consumption (raw)'!AB623*Lists!$H$99</f>
        <v>0</v>
      </c>
      <c r="AE673">
        <f>'Energy consumption (raw)'!AC623*Lists!$H$101</f>
        <v>0</v>
      </c>
      <c r="AF673">
        <f>'Energy consumption (raw)'!AD623*Lists!$H$101</f>
        <v>0</v>
      </c>
      <c r="AG673">
        <f>'Energy consumption (raw)'!AE623*Lists!$H$101</f>
        <v>0</v>
      </c>
      <c r="AH673">
        <f>'Energy consumption (raw)'!AF623*Lists!$H$100</f>
        <v>0</v>
      </c>
      <c r="AI673" s="167">
        <f t="shared" si="79"/>
        <v>3036.9903082000001</v>
      </c>
      <c r="AJ673" s="179">
        <f>'Energy consumption (raw)'!AG623</f>
        <v>3036.9903082000001</v>
      </c>
      <c r="AK673" s="179">
        <f>'Energy consumption (raw)'!AH623</f>
        <v>2670.1932858</v>
      </c>
      <c r="AL673">
        <f>IF(ROUND(AI673,-3)=ROUND('Energy consumption (raw)'!AG623,-3),1,0)</f>
        <v>1</v>
      </c>
      <c r="AM673" s="179" t="str">
        <f>'Energy consumption (raw)'!AJ623</f>
        <v>6. Hai Phong</v>
      </c>
      <c r="AN673">
        <f>VLOOKUP(AM673,Lists!$F$9:$G$71,2,FALSE)</f>
        <v>1</v>
      </c>
    </row>
    <row r="674" spans="2:40" x14ac:dyDescent="0.25">
      <c r="B674" s="65" t="str">
        <f t="shared" si="77"/>
        <v>Industry522</v>
      </c>
      <c r="C674" s="179">
        <f>'Energy consumption (raw)'!B624</f>
        <v>522</v>
      </c>
      <c r="D674" s="179">
        <f>'Energy consumption (raw)'!C624</f>
        <v>0</v>
      </c>
      <c r="E674" s="179">
        <f>'Energy consumption (raw)'!D624</f>
        <v>0</v>
      </c>
      <c r="F674" s="179" t="str">
        <f>'Energy consumption (raw)'!E624</f>
        <v>Công nghiệp</v>
      </c>
      <c r="G674" s="179" t="str">
        <f>'Energy consumption (raw)'!F624</f>
        <v>Sãn xuất linh kiện điện tử</v>
      </c>
      <c r="H674" s="179" t="str">
        <f>'Energy consumption (raw)'!G624</f>
        <v>Industry</v>
      </c>
      <c r="I674" s="179" t="str">
        <f>'Energy consumption (raw)'!I624</f>
        <v>26 Manufacture of computer, electronic and optical products</v>
      </c>
      <c r="J674" s="179" t="str">
        <f>INDEX(Sector!$E$6:$E$46,MATCH('Energy consumption (toe)'!I674,Sector!$B$6:$B$46,FALSE))</f>
        <v>Manufacture of computer, electronic and optical products</v>
      </c>
      <c r="K674" s="179">
        <f>IFERROR('Energy consumption (raw)'!J624*Lists!$H$84,)</f>
        <v>0</v>
      </c>
      <c r="L674" s="179">
        <f>'Energy consumption (raw)'!K624*Lists!$H$84</f>
        <v>2429.5473144000002</v>
      </c>
      <c r="M674" s="179">
        <f>'Energy consumption (raw)'!L624*Lists!$H$84</f>
        <v>0</v>
      </c>
      <c r="N674" s="179">
        <f>'Energy consumption (raw)'!M624*Lists!$H$84</f>
        <v>0</v>
      </c>
      <c r="O674" s="178">
        <f t="shared" si="78"/>
        <v>2429.5473144000002</v>
      </c>
      <c r="P674">
        <f>'Energy consumption (raw)'!N624*Lists!$H$85</f>
        <v>0</v>
      </c>
      <c r="Q674">
        <f>'Energy consumption (raw)'!O624*Lists!$H$86</f>
        <v>0</v>
      </c>
      <c r="R674">
        <f>'Energy consumption (raw)'!P624*Lists!$H$87</f>
        <v>0</v>
      </c>
      <c r="S674">
        <f>'Energy consumption (raw)'!Q624*Lists!$H$88</f>
        <v>0</v>
      </c>
      <c r="T674">
        <f>'Energy consumption (raw)'!R624*Lists!$H$89</f>
        <v>0</v>
      </c>
      <c r="U674">
        <f>'Energy consumption (raw)'!S624*Lists!$H$90</f>
        <v>0</v>
      </c>
      <c r="V674">
        <f>'Energy consumption (raw)'!T624*Lists!$H$91</f>
        <v>0</v>
      </c>
      <c r="W674">
        <f>'Energy consumption (raw)'!U624*Lists!$H$92</f>
        <v>0</v>
      </c>
      <c r="X674">
        <f>'Energy consumption (raw)'!V624*Lists!$H$93</f>
        <v>0</v>
      </c>
      <c r="Y674">
        <f>'Energy consumption (raw)'!W624*Lists!$H$94</f>
        <v>0</v>
      </c>
      <c r="Z674">
        <f>'Energy consumption (raw)'!X624*Lists!$H$96*1000000</f>
        <v>0</v>
      </c>
      <c r="AA674">
        <f>'Energy consumption (raw)'!Y624*Lists!$H$97</f>
        <v>0</v>
      </c>
      <c r="AB674">
        <f>'Energy consumption (raw)'!Z624*Lists!$H$96</f>
        <v>0</v>
      </c>
      <c r="AC674">
        <f>'Energy consumption (raw)'!AA624*Lists!$H$98</f>
        <v>0</v>
      </c>
      <c r="AD674">
        <f>'Energy consumption (raw)'!AB624*Lists!$H$99</f>
        <v>0</v>
      </c>
      <c r="AE674">
        <f>'Energy consumption (raw)'!AC624*Lists!$H$101</f>
        <v>0</v>
      </c>
      <c r="AF674">
        <f>'Energy consumption (raw)'!AD624*Lists!$H$101</f>
        <v>0</v>
      </c>
      <c r="AG674">
        <f>'Energy consumption (raw)'!AE624*Lists!$H$101</f>
        <v>0</v>
      </c>
      <c r="AH674">
        <f>'Energy consumption (raw)'!AF624*Lists!$H$100</f>
        <v>0</v>
      </c>
      <c r="AI674" s="167">
        <f t="shared" si="79"/>
        <v>2429.5473144000002</v>
      </c>
      <c r="AJ674" s="179">
        <f>'Energy consumption (raw)'!AG624</f>
        <v>2429.5473144000002</v>
      </c>
      <c r="AK674" s="179">
        <f>'Energy consumption (raw)'!AH624</f>
        <v>2049.2879256000001</v>
      </c>
      <c r="AL674">
        <f>IF(ROUND(AI674,-3)=ROUND('Energy consumption (raw)'!AG624,-3),1,0)</f>
        <v>1</v>
      </c>
      <c r="AM674" s="179" t="str">
        <f>'Energy consumption (raw)'!AJ624</f>
        <v>6. Hai Phong</v>
      </c>
      <c r="AN674">
        <f>VLOOKUP(AM674,Lists!$F$9:$G$71,2,FALSE)</f>
        <v>1</v>
      </c>
    </row>
    <row r="675" spans="2:40" x14ac:dyDescent="0.25">
      <c r="B675" s="65" t="str">
        <f t="shared" si="77"/>
        <v>Industry523</v>
      </c>
      <c r="C675" s="179">
        <f>'Energy consumption (raw)'!B625</f>
        <v>523</v>
      </c>
      <c r="D675" s="179">
        <f>'Energy consumption (raw)'!C625</f>
        <v>0</v>
      </c>
      <c r="E675" s="179">
        <f>'Energy consumption (raw)'!D625</f>
        <v>0</v>
      </c>
      <c r="F675" s="179" t="str">
        <f>'Energy consumption (raw)'!E625</f>
        <v>Công nghiệp</v>
      </c>
      <c r="G675" s="179" t="str">
        <f>'Energy consumption (raw)'!F625</f>
        <v>Sản xuất thiết bị sử dụng năng lượng chiết lưu</v>
      </c>
      <c r="H675" s="179" t="str">
        <f>'Energy consumption (raw)'!G625</f>
        <v>Industry</v>
      </c>
      <c r="I675" s="179" t="str">
        <f>'Energy consumption (raw)'!I625</f>
        <v>27 Manufacture of electrical equipment</v>
      </c>
      <c r="J675" s="179" t="str">
        <f>INDEX(Sector!$E$6:$E$46,MATCH('Energy consumption (toe)'!I675,Sector!$B$6:$B$46,FALSE))</f>
        <v>Manufacture of electrical equipment</v>
      </c>
      <c r="K675" s="179">
        <f>IFERROR('Energy consumption (raw)'!J625*Lists!$H$84,)</f>
        <v>0</v>
      </c>
      <c r="L675" s="179">
        <f>'Energy consumption (raw)'!K625*Lists!$H$84</f>
        <v>4328.8397470999998</v>
      </c>
      <c r="M675" s="179">
        <f>'Energy consumption (raw)'!L625*Lists!$H$84</f>
        <v>0</v>
      </c>
      <c r="N675" s="179">
        <f>'Energy consumption (raw)'!M625*Lists!$H$84</f>
        <v>0</v>
      </c>
      <c r="O675" s="178">
        <f t="shared" si="78"/>
        <v>4328.8397470999998</v>
      </c>
      <c r="P675">
        <f>'Energy consumption (raw)'!N625*Lists!$H$85</f>
        <v>0</v>
      </c>
      <c r="Q675">
        <f>'Energy consumption (raw)'!O625*Lists!$H$86</f>
        <v>0</v>
      </c>
      <c r="R675">
        <f>'Energy consumption (raw)'!P625*Lists!$H$87</f>
        <v>0</v>
      </c>
      <c r="S675">
        <f>'Energy consumption (raw)'!Q625*Lists!$H$88</f>
        <v>0</v>
      </c>
      <c r="T675">
        <f>'Energy consumption (raw)'!R625*Lists!$H$89</f>
        <v>0</v>
      </c>
      <c r="U675">
        <f>'Energy consumption (raw)'!S625*Lists!$H$90</f>
        <v>0</v>
      </c>
      <c r="V675">
        <f>'Energy consumption (raw)'!T625*Lists!$H$91</f>
        <v>0</v>
      </c>
      <c r="W675">
        <f>'Energy consumption (raw)'!U625*Lists!$H$92</f>
        <v>0</v>
      </c>
      <c r="X675">
        <f>'Energy consumption (raw)'!V625*Lists!$H$93</f>
        <v>0</v>
      </c>
      <c r="Y675">
        <f>'Energy consumption (raw)'!W625*Lists!$H$94</f>
        <v>0</v>
      </c>
      <c r="Z675">
        <f>'Energy consumption (raw)'!X625*Lists!$H$96*1000000</f>
        <v>0</v>
      </c>
      <c r="AA675">
        <f>'Energy consumption (raw)'!Y625*Lists!$H$97</f>
        <v>0</v>
      </c>
      <c r="AB675">
        <f>'Energy consumption (raw)'!Z625*Lists!$H$96</f>
        <v>0</v>
      </c>
      <c r="AC675">
        <f>'Energy consumption (raw)'!AA625*Lists!$H$98</f>
        <v>0</v>
      </c>
      <c r="AD675">
        <f>'Energy consumption (raw)'!AB625*Lists!$H$99</f>
        <v>0</v>
      </c>
      <c r="AE675">
        <f>'Energy consumption (raw)'!AC625*Lists!$H$101</f>
        <v>0</v>
      </c>
      <c r="AF675">
        <f>'Energy consumption (raw)'!AD625*Lists!$H$101</f>
        <v>0</v>
      </c>
      <c r="AG675">
        <f>'Energy consumption (raw)'!AE625*Lists!$H$101</f>
        <v>0</v>
      </c>
      <c r="AH675">
        <f>'Energy consumption (raw)'!AF625*Lists!$H$100</f>
        <v>0</v>
      </c>
      <c r="AI675" s="167">
        <f t="shared" si="79"/>
        <v>4328.8397470999998</v>
      </c>
      <c r="AJ675" s="179">
        <f>'Energy consumption (raw)'!AG625</f>
        <v>4328.8397470999998</v>
      </c>
      <c r="AK675" s="179">
        <f>'Energy consumption (raw)'!AH625</f>
        <v>2606.6011639000003</v>
      </c>
      <c r="AL675">
        <f>IF(ROUND(AI675,-3)=ROUND('Energy consumption (raw)'!AG625,-3),1,0)</f>
        <v>1</v>
      </c>
      <c r="AM675" s="179" t="str">
        <f>'Energy consumption (raw)'!AJ625</f>
        <v>6. Hai Phong</v>
      </c>
      <c r="AN675">
        <f>VLOOKUP(AM675,Lists!$F$9:$G$71,2,FALSE)</f>
        <v>1</v>
      </c>
    </row>
    <row r="676" spans="2:40" x14ac:dyDescent="0.25">
      <c r="B676" s="65" t="str">
        <f t="shared" si="77"/>
        <v>Industry524</v>
      </c>
      <c r="C676" s="179">
        <f>'Energy consumption (raw)'!B626</f>
        <v>524</v>
      </c>
      <c r="D676" s="179">
        <f>'Energy consumption (raw)'!C626</f>
        <v>0</v>
      </c>
      <c r="E676" s="179">
        <f>'Energy consumption (raw)'!D626</f>
        <v>0</v>
      </c>
      <c r="F676" s="179" t="str">
        <f>'Energy consumption (raw)'!E626</f>
        <v>Công nghiệp</v>
      </c>
      <c r="G676" s="179" t="str">
        <f>'Energy consumption (raw)'!F626</f>
        <v>Sãn xuất linh kiện điện tử</v>
      </c>
      <c r="H676" s="179" t="str">
        <f>'Energy consumption (raw)'!G626</f>
        <v>Industry</v>
      </c>
      <c r="I676" s="179" t="str">
        <f>'Energy consumption (raw)'!I626</f>
        <v>26 Manufacture of computer, electronic and optical products</v>
      </c>
      <c r="J676" s="179" t="str">
        <f>INDEX(Sector!$E$6:$E$46,MATCH('Energy consumption (toe)'!I676,Sector!$B$6:$B$46,FALSE))</f>
        <v>Manufacture of computer, electronic and optical products</v>
      </c>
      <c r="K676" s="179">
        <f>IFERROR('Energy consumption (raw)'!J626*Lists!$H$84,)</f>
        <v>0</v>
      </c>
      <c r="L676" s="179">
        <f>'Energy consumption (raw)'!K626*Lists!$H$84</f>
        <v>10671.173523000001</v>
      </c>
      <c r="M676" s="179">
        <f>'Energy consumption (raw)'!L626*Lists!$H$84</f>
        <v>0</v>
      </c>
      <c r="N676" s="179">
        <f>'Energy consumption (raw)'!M626*Lists!$H$84</f>
        <v>0</v>
      </c>
      <c r="O676" s="178">
        <f t="shared" si="78"/>
        <v>10671.173523000001</v>
      </c>
      <c r="P676">
        <f>'Energy consumption (raw)'!N626*Lists!$H$85</f>
        <v>0</v>
      </c>
      <c r="Q676">
        <f>'Energy consumption (raw)'!O626*Lists!$H$86</f>
        <v>0</v>
      </c>
      <c r="R676">
        <f>'Energy consumption (raw)'!P626*Lists!$H$87</f>
        <v>0</v>
      </c>
      <c r="S676">
        <f>'Energy consumption (raw)'!Q626*Lists!$H$88</f>
        <v>0</v>
      </c>
      <c r="T676">
        <f>'Energy consumption (raw)'!R626*Lists!$H$89</f>
        <v>0</v>
      </c>
      <c r="U676">
        <f>'Energy consumption (raw)'!S626*Lists!$H$90</f>
        <v>0</v>
      </c>
      <c r="V676">
        <f>'Energy consumption (raw)'!T626*Lists!$H$91</f>
        <v>0.17324999999999999</v>
      </c>
      <c r="W676">
        <f>'Energy consumption (raw)'!U626*Lists!$H$92</f>
        <v>0</v>
      </c>
      <c r="X676">
        <f>'Energy consumption (raw)'!V626*Lists!$H$93</f>
        <v>0</v>
      </c>
      <c r="Y676">
        <f>'Energy consumption (raw)'!W626*Lists!$H$94</f>
        <v>0</v>
      </c>
      <c r="Z676">
        <f>'Energy consumption (raw)'!X626*Lists!$H$96*1000000</f>
        <v>0.89999999999999991</v>
      </c>
      <c r="AA676">
        <f>'Energy consumption (raw)'!Y626*Lists!$H$97</f>
        <v>0</v>
      </c>
      <c r="AB676">
        <f>'Energy consumption (raw)'!Z626*Lists!$H$96</f>
        <v>0</v>
      </c>
      <c r="AC676">
        <f>'Energy consumption (raw)'!AA626*Lists!$H$98</f>
        <v>0</v>
      </c>
      <c r="AD676">
        <f>'Energy consumption (raw)'!AB626*Lists!$H$99</f>
        <v>0</v>
      </c>
      <c r="AE676">
        <f>'Energy consumption (raw)'!AC626*Lists!$H$101</f>
        <v>0</v>
      </c>
      <c r="AF676">
        <f>'Energy consumption (raw)'!AD626*Lists!$H$101</f>
        <v>0</v>
      </c>
      <c r="AG676">
        <f>'Energy consumption (raw)'!AE626*Lists!$H$101</f>
        <v>0</v>
      </c>
      <c r="AH676">
        <f>'Energy consumption (raw)'!AF626*Lists!$H$100</f>
        <v>0</v>
      </c>
      <c r="AI676" s="167">
        <f t="shared" si="79"/>
        <v>10672.246773000001</v>
      </c>
      <c r="AJ676" s="179">
        <f>'Energy consumption (raw)'!AG626</f>
        <v>10672.246773000001</v>
      </c>
      <c r="AK676" s="179">
        <f>'Energy consumption (raw)'!AH626</f>
        <v>10363.251669400001</v>
      </c>
      <c r="AL676">
        <f>IF(ROUND(AI676,-3)=ROUND('Energy consumption (raw)'!AG626,-3),1,0)</f>
        <v>1</v>
      </c>
      <c r="AM676" s="179" t="str">
        <f>'Energy consumption (raw)'!AJ626</f>
        <v>6. Hai Phong</v>
      </c>
      <c r="AN676">
        <f>VLOOKUP(AM676,Lists!$F$9:$G$71,2,FALSE)</f>
        <v>1</v>
      </c>
    </row>
    <row r="677" spans="2:40" x14ac:dyDescent="0.25">
      <c r="B677" s="65" t="str">
        <f t="shared" si="77"/>
        <v>Industry525</v>
      </c>
      <c r="C677" s="179">
        <f>'Energy consumption (raw)'!B627</f>
        <v>525</v>
      </c>
      <c r="D677" s="179">
        <f>'Energy consumption (raw)'!C627</f>
        <v>0</v>
      </c>
      <c r="E677" s="179">
        <f>'Energy consumption (raw)'!D627</f>
        <v>0</v>
      </c>
      <c r="F677" s="179" t="str">
        <f>'Energy consumption (raw)'!E627</f>
        <v>Công nghiệp</v>
      </c>
      <c r="G677" s="179" t="str">
        <f>'Energy consumption (raw)'!F627</f>
        <v>Sãn xuất linh kiện điện tử</v>
      </c>
      <c r="H677" s="179" t="str">
        <f>'Energy consumption (raw)'!G627</f>
        <v>Industry</v>
      </c>
      <c r="I677" s="179" t="str">
        <f>'Energy consumption (raw)'!I627</f>
        <v>26 Manufacture of computer, electronic and optical products</v>
      </c>
      <c r="J677" s="179" t="str">
        <f>INDEX(Sector!$E$6:$E$46,MATCH('Energy consumption (toe)'!I677,Sector!$B$6:$B$46,FALSE))</f>
        <v>Manufacture of computer, electronic and optical products</v>
      </c>
      <c r="K677" s="179">
        <f>IFERROR('Energy consumption (raw)'!J627*Lists!$H$84,)</f>
        <v>0</v>
      </c>
      <c r="L677" s="179">
        <f>'Energy consumption (raw)'!K627*Lists!$H$84</f>
        <v>1695.2521304000002</v>
      </c>
      <c r="M677" s="179">
        <f>'Energy consumption (raw)'!L627*Lists!$H$84</f>
        <v>0</v>
      </c>
      <c r="N677" s="179">
        <f>'Energy consumption (raw)'!M627*Lists!$H$84</f>
        <v>0</v>
      </c>
      <c r="O677" s="178">
        <f t="shared" si="78"/>
        <v>1695.2521304000002</v>
      </c>
      <c r="P677">
        <f>'Energy consumption (raw)'!N627*Lists!$H$85</f>
        <v>0</v>
      </c>
      <c r="Q677">
        <f>'Energy consumption (raw)'!O627*Lists!$H$86</f>
        <v>0</v>
      </c>
      <c r="R677">
        <f>'Energy consumption (raw)'!P627*Lists!$H$87</f>
        <v>0</v>
      </c>
      <c r="S677">
        <f>'Energy consumption (raw)'!Q627*Lists!$H$88</f>
        <v>0</v>
      </c>
      <c r="T677">
        <f>'Energy consumption (raw)'!R627*Lists!$H$89</f>
        <v>0</v>
      </c>
      <c r="U677">
        <f>'Energy consumption (raw)'!S627*Lists!$H$90</f>
        <v>0</v>
      </c>
      <c r="V677">
        <f>'Energy consumption (raw)'!T627*Lists!$H$91</f>
        <v>0</v>
      </c>
      <c r="W677">
        <f>'Energy consumption (raw)'!U627*Lists!$H$92</f>
        <v>0</v>
      </c>
      <c r="X677">
        <f>'Energy consumption (raw)'!V627*Lists!$H$93</f>
        <v>0</v>
      </c>
      <c r="Y677">
        <f>'Energy consumption (raw)'!W627*Lists!$H$94</f>
        <v>0</v>
      </c>
      <c r="Z677">
        <f>'Energy consumption (raw)'!X627*Lists!$H$96*1000000</f>
        <v>0</v>
      </c>
      <c r="AA677">
        <f>'Energy consumption (raw)'!Y627*Lists!$H$97</f>
        <v>0</v>
      </c>
      <c r="AB677">
        <f>'Energy consumption (raw)'!Z627*Lists!$H$96</f>
        <v>0</v>
      </c>
      <c r="AC677">
        <f>'Energy consumption (raw)'!AA627*Lists!$H$98</f>
        <v>0</v>
      </c>
      <c r="AD677">
        <f>'Energy consumption (raw)'!AB627*Lists!$H$99</f>
        <v>0</v>
      </c>
      <c r="AE677">
        <f>'Energy consumption (raw)'!AC627*Lists!$H$101</f>
        <v>0</v>
      </c>
      <c r="AF677">
        <f>'Energy consumption (raw)'!AD627*Lists!$H$101</f>
        <v>0</v>
      </c>
      <c r="AG677">
        <f>'Energy consumption (raw)'!AE627*Lists!$H$101</f>
        <v>0</v>
      </c>
      <c r="AH677">
        <f>'Energy consumption (raw)'!AF627*Lists!$H$100</f>
        <v>0</v>
      </c>
      <c r="AI677" s="167">
        <f t="shared" si="79"/>
        <v>1695.2521304000002</v>
      </c>
      <c r="AJ677" s="179">
        <f>'Energy consumption (raw)'!AG627</f>
        <v>1695.2521304000002</v>
      </c>
      <c r="AK677" s="179">
        <f>'Energy consumption (raw)'!AH627</f>
        <v>1130.5733816000002</v>
      </c>
      <c r="AL677">
        <f>IF(ROUND(AI677,-3)=ROUND('Energy consumption (raw)'!AG627,-3),1,0)</f>
        <v>1</v>
      </c>
      <c r="AM677" s="179" t="str">
        <f>'Energy consumption (raw)'!AJ627</f>
        <v>6. Hai Phong</v>
      </c>
      <c r="AN677">
        <f>VLOOKUP(AM677,Lists!$F$9:$G$71,2,FALSE)</f>
        <v>1</v>
      </c>
    </row>
    <row r="678" spans="2:40" x14ac:dyDescent="0.25">
      <c r="B678" s="65" t="str">
        <f t="shared" si="77"/>
        <v>Industry526</v>
      </c>
      <c r="C678" s="179">
        <f>'Energy consumption (raw)'!B628</f>
        <v>526</v>
      </c>
      <c r="D678" s="179">
        <f>'Energy consumption (raw)'!C628</f>
        <v>0</v>
      </c>
      <c r="E678" s="179">
        <f>'Energy consumption (raw)'!D628</f>
        <v>0</v>
      </c>
      <c r="F678" s="179" t="str">
        <f>'Energy consumption (raw)'!E628</f>
        <v>Công nghiệp</v>
      </c>
      <c r="G678" s="179" t="str">
        <f>'Energy consumption (raw)'!F628</f>
        <v>Sản xuất sắt, thép gang</v>
      </c>
      <c r="H678" s="179" t="str">
        <f>'Energy consumption (raw)'!G628</f>
        <v>Industry</v>
      </c>
      <c r="I678" s="179" t="str">
        <f>'Energy consumption (raw)'!I628</f>
        <v>24 Manufacture of basic metals</v>
      </c>
      <c r="J678" s="179" t="str">
        <f>INDEX(Sector!$E$6:$E$46,MATCH('Energy consumption (toe)'!I678,Sector!$B$6:$B$46,FALSE))</f>
        <v>Manufacture of basic metals</v>
      </c>
      <c r="K678" s="179">
        <f>IFERROR('Energy consumption (raw)'!J628*Lists!$H$84,)</f>
        <v>0</v>
      </c>
      <c r="L678" s="179">
        <f>'Energy consumption (raw)'!K628*Lists!$H$84</f>
        <v>42139.900910000004</v>
      </c>
      <c r="M678" s="179">
        <f>'Energy consumption (raw)'!L628*Lists!$H$84</f>
        <v>0</v>
      </c>
      <c r="N678" s="179">
        <f>'Energy consumption (raw)'!M628*Lists!$H$84</f>
        <v>0</v>
      </c>
      <c r="O678" s="178">
        <f t="shared" si="78"/>
        <v>42139.900910000004</v>
      </c>
      <c r="P678">
        <f>'Energy consumption (raw)'!N628*Lists!$H$85</f>
        <v>0</v>
      </c>
      <c r="Q678">
        <f>'Energy consumption (raw)'!O628*Lists!$H$86</f>
        <v>0</v>
      </c>
      <c r="R678">
        <f>'Energy consumption (raw)'!P628*Lists!$H$87</f>
        <v>74.483999999999995</v>
      </c>
      <c r="S678">
        <f>'Energy consumption (raw)'!Q628*Lists!$H$88</f>
        <v>0</v>
      </c>
      <c r="T678">
        <f>'Energy consumption (raw)'!R628*Lists!$H$89</f>
        <v>160.93559999999999</v>
      </c>
      <c r="U678">
        <f>'Energy consumption (raw)'!S628*Lists!$H$90</f>
        <v>0</v>
      </c>
      <c r="V678">
        <f>'Energy consumption (raw)'!T628*Lists!$H$91</f>
        <v>0</v>
      </c>
      <c r="W678">
        <f>'Energy consumption (raw)'!U628*Lists!$H$92</f>
        <v>0</v>
      </c>
      <c r="X678">
        <f>'Energy consumption (raw)'!V628*Lists!$H$93</f>
        <v>0</v>
      </c>
      <c r="Y678">
        <f>'Energy consumption (raw)'!W628*Lists!$H$94</f>
        <v>0</v>
      </c>
      <c r="Z678">
        <f>'Energy consumption (raw)'!X628*Lists!$H$96*1000000</f>
        <v>0</v>
      </c>
      <c r="AA678">
        <f>'Energy consumption (raw)'!Y628*Lists!$H$97</f>
        <v>0</v>
      </c>
      <c r="AB678">
        <f>'Energy consumption (raw)'!Z628*Lists!$H$96</f>
        <v>0</v>
      </c>
      <c r="AC678">
        <f>'Energy consumption (raw)'!AA628*Lists!$H$98</f>
        <v>0</v>
      </c>
      <c r="AD678">
        <f>'Energy consumption (raw)'!AB628*Lists!$H$99</f>
        <v>0</v>
      </c>
      <c r="AE678">
        <f>'Energy consumption (raw)'!AC628*Lists!$H$101</f>
        <v>0</v>
      </c>
      <c r="AF678">
        <f>'Energy consumption (raw)'!AD628*Lists!$H$101</f>
        <v>0</v>
      </c>
      <c r="AG678">
        <f>'Energy consumption (raw)'!AE628*Lists!$H$101</f>
        <v>0</v>
      </c>
      <c r="AH678">
        <f>'Energy consumption (raw)'!AF628*Lists!$H$100</f>
        <v>0</v>
      </c>
      <c r="AI678" s="167">
        <f t="shared" si="79"/>
        <v>42375.320509999998</v>
      </c>
      <c r="AJ678" s="179">
        <f>'Energy consumption (raw)'!AG628</f>
        <v>42375.320509999998</v>
      </c>
      <c r="AK678" s="179">
        <f>'Energy consumption (raw)'!AH628</f>
        <v>41157.686824100005</v>
      </c>
      <c r="AL678">
        <f>IF(ROUND(AI678,-3)=ROUND('Energy consumption (raw)'!AG628,-3),1,0)</f>
        <v>1</v>
      </c>
      <c r="AM678" s="179" t="str">
        <f>'Energy consumption (raw)'!AJ628</f>
        <v>6. Hai Phong</v>
      </c>
      <c r="AN678">
        <f>VLOOKUP(AM678,Lists!$F$9:$G$71,2,FALSE)</f>
        <v>1</v>
      </c>
    </row>
    <row r="679" spans="2:40" x14ac:dyDescent="0.25">
      <c r="B679" s="65" t="str">
        <f t="shared" si="77"/>
        <v>Industry527</v>
      </c>
      <c r="C679" s="179">
        <f>'Energy consumption (raw)'!B629</f>
        <v>527</v>
      </c>
      <c r="D679" s="179">
        <f>'Energy consumption (raw)'!C629</f>
        <v>0</v>
      </c>
      <c r="E679" s="179">
        <f>'Energy consumption (raw)'!D629</f>
        <v>0</v>
      </c>
      <c r="F679" s="179" t="str">
        <f>'Energy consumption (raw)'!E629</f>
        <v>Công nghiệp</v>
      </c>
      <c r="G679" s="179" t="str">
        <f>'Energy consumption (raw)'!F629</f>
        <v>Sản xuất sản phẩm từ  plastic</v>
      </c>
      <c r="H679" s="179" t="str">
        <f>'Energy consumption (raw)'!G629</f>
        <v>Industry</v>
      </c>
      <c r="I679" s="179" t="str">
        <f>'Energy consumption (raw)'!I629</f>
        <v>22 Manufacture of rubber and plastics products</v>
      </c>
      <c r="J679" s="179" t="str">
        <f>INDEX(Sector!$E$6:$E$46,MATCH('Energy consumption (toe)'!I679,Sector!$B$6:$B$46,FALSE))</f>
        <v>Manufacture of rubber and plastics products</v>
      </c>
      <c r="K679" s="179">
        <f>IFERROR('Energy consumption (raw)'!J629*Lists!$H$84,)</f>
        <v>0</v>
      </c>
      <c r="L679" s="179">
        <f>'Energy consumption (raw)'!K629*Lists!$H$84</f>
        <v>1389.5949400000002</v>
      </c>
      <c r="M679" s="179">
        <f>'Energy consumption (raw)'!L629*Lists!$H$84</f>
        <v>0</v>
      </c>
      <c r="N679" s="179">
        <f>'Energy consumption (raw)'!M629*Lists!$H$84</f>
        <v>0</v>
      </c>
      <c r="O679" s="178">
        <f t="shared" si="78"/>
        <v>1389.5949400000002</v>
      </c>
      <c r="P679">
        <f>'Energy consumption (raw)'!N629*Lists!$H$85</f>
        <v>0</v>
      </c>
      <c r="Q679">
        <f>'Energy consumption (raw)'!O629*Lists!$H$86</f>
        <v>0</v>
      </c>
      <c r="R679">
        <f>'Energy consumption (raw)'!P629*Lists!$H$87</f>
        <v>0</v>
      </c>
      <c r="S679">
        <f>'Energy consumption (raw)'!Q629*Lists!$H$88</f>
        <v>0</v>
      </c>
      <c r="T679">
        <f>'Energy consumption (raw)'!R629*Lists!$H$89</f>
        <v>0</v>
      </c>
      <c r="U679">
        <f>'Energy consumption (raw)'!S629*Lists!$H$90</f>
        <v>0</v>
      </c>
      <c r="V679">
        <f>'Energy consumption (raw)'!T629*Lists!$H$91</f>
        <v>0</v>
      </c>
      <c r="W679">
        <f>'Energy consumption (raw)'!U629*Lists!$H$92</f>
        <v>0</v>
      </c>
      <c r="X679">
        <f>'Energy consumption (raw)'!V629*Lists!$H$93</f>
        <v>0</v>
      </c>
      <c r="Y679">
        <f>'Energy consumption (raw)'!W629*Lists!$H$94</f>
        <v>0</v>
      </c>
      <c r="Z679">
        <f>'Energy consumption (raw)'!X629*Lists!$H$96*1000000</f>
        <v>0</v>
      </c>
      <c r="AA679">
        <f>'Energy consumption (raw)'!Y629*Lists!$H$97</f>
        <v>0</v>
      </c>
      <c r="AB679">
        <f>'Energy consumption (raw)'!Z629*Lists!$H$96</f>
        <v>0</v>
      </c>
      <c r="AC679">
        <f>'Energy consumption (raw)'!AA629*Lists!$H$98</f>
        <v>0</v>
      </c>
      <c r="AD679">
        <f>'Energy consumption (raw)'!AB629*Lists!$H$99</f>
        <v>0</v>
      </c>
      <c r="AE679">
        <f>'Energy consumption (raw)'!AC629*Lists!$H$101</f>
        <v>0</v>
      </c>
      <c r="AF679">
        <f>'Energy consumption (raw)'!AD629*Lists!$H$101</f>
        <v>0</v>
      </c>
      <c r="AG679">
        <f>'Energy consumption (raw)'!AE629*Lists!$H$101</f>
        <v>0</v>
      </c>
      <c r="AH679">
        <f>'Energy consumption (raw)'!AF629*Lists!$H$100</f>
        <v>0</v>
      </c>
      <c r="AI679" s="167">
        <f t="shared" si="79"/>
        <v>1389.5949400000002</v>
      </c>
      <c r="AJ679" s="179">
        <f>'Energy consumption (raw)'!AG629</f>
        <v>1389.5949400000002</v>
      </c>
      <c r="AK679" s="179">
        <f>'Energy consumption (raw)'!AH629</f>
        <v>1244.7825384</v>
      </c>
      <c r="AL679">
        <f>IF(ROUND(AI679,-3)=ROUND('Energy consumption (raw)'!AG629,-3),1,0)</f>
        <v>1</v>
      </c>
      <c r="AM679" s="179" t="str">
        <f>'Energy consumption (raw)'!AJ629</f>
        <v>6. Hai Phong</v>
      </c>
      <c r="AN679">
        <f>VLOOKUP(AM679,Lists!$F$9:$G$71,2,FALSE)</f>
        <v>1</v>
      </c>
    </row>
    <row r="680" spans="2:40" x14ac:dyDescent="0.25">
      <c r="B680" s="65" t="str">
        <f t="shared" si="77"/>
        <v>Industry528</v>
      </c>
      <c r="C680" s="179">
        <f>'Energy consumption (raw)'!B630</f>
        <v>528</v>
      </c>
      <c r="D680" s="179">
        <f>'Energy consumption (raw)'!C630</f>
        <v>0</v>
      </c>
      <c r="E680" s="179">
        <f>'Energy consumption (raw)'!D630</f>
        <v>0</v>
      </c>
      <c r="F680" s="179" t="str">
        <f>'Energy consumption (raw)'!E630</f>
        <v>Công nghiệp</v>
      </c>
      <c r="G680" s="179" t="str">
        <f>'Energy consumption (raw)'!F630</f>
        <v>Sản xuất bia và mạch nha ủ men bia</v>
      </c>
      <c r="H680" s="179" t="str">
        <f>'Energy consumption (raw)'!G630</f>
        <v>Industry</v>
      </c>
      <c r="I680" s="179" t="str">
        <f>'Energy consumption (raw)'!I630</f>
        <v>11 Manufacture of beverages</v>
      </c>
      <c r="J680" s="179" t="str">
        <f>INDEX(Sector!$E$6:$E$46,MATCH('Energy consumption (toe)'!I680,Sector!$B$6:$B$46,FALSE))</f>
        <v>Manufacture of beverages</v>
      </c>
      <c r="K680" s="179">
        <f>IFERROR('Energy consumption (raw)'!J630*Lists!$H$84,)</f>
        <v>581.50207780000005</v>
      </c>
      <c r="L680" s="179">
        <f>'Energy consumption (raw)'!K630*Lists!$H$84</f>
        <v>571.16027460000009</v>
      </c>
      <c r="M680" s="179">
        <f>'Energy consumption (raw)'!L630*Lists!$H$84</f>
        <v>0</v>
      </c>
      <c r="N680" s="179">
        <f>'Energy consumption (raw)'!M630*Lists!$H$84</f>
        <v>0</v>
      </c>
      <c r="O680" s="178">
        <f t="shared" si="78"/>
        <v>571.16027460000009</v>
      </c>
      <c r="P680">
        <f>'Energy consumption (raw)'!N630*Lists!$H$85</f>
        <v>0</v>
      </c>
      <c r="Q680">
        <f>'Energy consumption (raw)'!O630*Lists!$H$86</f>
        <v>0</v>
      </c>
      <c r="R680">
        <f>'Energy consumption (raw)'!P630*Lists!$H$87</f>
        <v>0</v>
      </c>
      <c r="S680">
        <f>'Energy consumption (raw)'!Q630*Lists!$H$88</f>
        <v>0</v>
      </c>
      <c r="T680">
        <f>'Energy consumption (raw)'!R630*Lists!$H$89</f>
        <v>0</v>
      </c>
      <c r="U680">
        <f>'Energy consumption (raw)'!S630*Lists!$H$90</f>
        <v>0</v>
      </c>
      <c r="V680">
        <f>'Energy consumption (raw)'!T630*Lists!$H$91</f>
        <v>0</v>
      </c>
      <c r="W680">
        <f>'Energy consumption (raw)'!U630*Lists!$H$92</f>
        <v>0</v>
      </c>
      <c r="X680">
        <f>'Energy consumption (raw)'!V630*Lists!$H$93</f>
        <v>0</v>
      </c>
      <c r="Y680">
        <f>'Energy consumption (raw)'!W630*Lists!$H$94</f>
        <v>0</v>
      </c>
      <c r="Z680">
        <f>'Energy consumption (raw)'!X630*Lists!$H$96*1000000</f>
        <v>0</v>
      </c>
      <c r="AA680">
        <f>'Energy consumption (raw)'!Y630*Lists!$H$97</f>
        <v>0</v>
      </c>
      <c r="AB680">
        <f>'Energy consumption (raw)'!Z630*Lists!$H$96</f>
        <v>0</v>
      </c>
      <c r="AC680">
        <f>'Energy consumption (raw)'!AA630*Lists!$H$98</f>
        <v>0</v>
      </c>
      <c r="AD680">
        <f>'Energy consumption (raw)'!AB630*Lists!$H$99</f>
        <v>0</v>
      </c>
      <c r="AE680">
        <f>'Energy consumption (raw)'!AC630*Lists!$H$101</f>
        <v>0</v>
      </c>
      <c r="AF680">
        <f>'Energy consumption (raw)'!AD630*Lists!$H$101</f>
        <v>0</v>
      </c>
      <c r="AG680">
        <f>'Energy consumption (raw)'!AE630*Lists!$H$101</f>
        <v>0</v>
      </c>
      <c r="AH680">
        <f>'Energy consumption (raw)'!AF630*Lists!$H$100</f>
        <v>0</v>
      </c>
      <c r="AI680" s="167">
        <f t="shared" si="79"/>
        <v>571.16027460000009</v>
      </c>
      <c r="AJ680" s="179">
        <f>'Energy consumption (raw)'!AG630</f>
        <v>5504.8072746000007</v>
      </c>
      <c r="AK680" s="179">
        <f>'Energy consumption (raw)'!AH630</f>
        <v>23018.704246699999</v>
      </c>
      <c r="AL680">
        <f>IF(ROUND(AI680,-3)=ROUND('Energy consumption (raw)'!AG630,-3),1,0)</f>
        <v>0</v>
      </c>
      <c r="AM680" s="179" t="str">
        <f>'Energy consumption (raw)'!AJ630</f>
        <v>6. Hai Phong</v>
      </c>
      <c r="AN680">
        <f>VLOOKUP(AM680,Lists!$F$9:$G$71,2,FALSE)</f>
        <v>1</v>
      </c>
    </row>
    <row r="681" spans="2:40" x14ac:dyDescent="0.25">
      <c r="B681" s="65" t="str">
        <f t="shared" si="77"/>
        <v>Industry529</v>
      </c>
      <c r="C681" s="179">
        <f>'Energy consumption (raw)'!B631</f>
        <v>529</v>
      </c>
      <c r="D681" s="179">
        <f>'Energy consumption (raw)'!C631</f>
        <v>0</v>
      </c>
      <c r="E681" s="179">
        <f>'Energy consumption (raw)'!D631</f>
        <v>0</v>
      </c>
      <c r="F681" s="179" t="str">
        <f>'Energy consumption (raw)'!E631</f>
        <v>Công nghiệp</v>
      </c>
      <c r="G681" s="179" t="str">
        <f>'Energy consumption (raw)'!F631</f>
        <v>Sản xuất bao bì bằng gỗ</v>
      </c>
      <c r="H681" s="179" t="str">
        <f>'Energy consumption (raw)'!G631</f>
        <v>Industry</v>
      </c>
      <c r="I681" s="179" t="str">
        <f>'Energy consumption (raw)'!I631</f>
        <v>16 Manufacture of wood and of products of wood and cork, except furniture;
manufacture of articles of straw and plaiting materials</v>
      </c>
      <c r="J681" s="179" t="str">
        <f>INDEX(Sector!$E$6:$E$46,MATCH('Energy consumption (toe)'!I681,Sector!$B$6:$B$46,FALSE))</f>
        <v>Manufacture of wood and of products of wood and cork, except furniture;
manufacture of articles of straw and plaiting materials</v>
      </c>
      <c r="K681" s="179">
        <f>IFERROR('Energy consumption (raw)'!J631*Lists!$H$84,)</f>
        <v>1441.39345</v>
      </c>
      <c r="L681" s="179">
        <f>'Energy consumption (raw)'!K631*Lists!$H$84</f>
        <v>1431.6977009000002</v>
      </c>
      <c r="M681" s="179">
        <f>'Energy consumption (raw)'!L631*Lists!$H$84</f>
        <v>0</v>
      </c>
      <c r="N681" s="179">
        <f>'Energy consumption (raw)'!M631*Lists!$H$84</f>
        <v>0</v>
      </c>
      <c r="O681" s="178">
        <f t="shared" si="78"/>
        <v>1431.6977009000002</v>
      </c>
      <c r="P681">
        <f>'Energy consumption (raw)'!N631*Lists!$H$85</f>
        <v>0</v>
      </c>
      <c r="Q681">
        <f>'Energy consumption (raw)'!O631*Lists!$H$86</f>
        <v>0</v>
      </c>
      <c r="R681">
        <f>'Energy consumption (raw)'!P631*Lists!$H$87</f>
        <v>0</v>
      </c>
      <c r="S681">
        <f>'Energy consumption (raw)'!Q631*Lists!$H$88</f>
        <v>2320.5</v>
      </c>
      <c r="T681">
        <f>'Energy consumption (raw)'!R631*Lists!$H$89</f>
        <v>2164.44</v>
      </c>
      <c r="U681">
        <f>'Energy consumption (raw)'!S631*Lists!$H$90</f>
        <v>0</v>
      </c>
      <c r="V681">
        <f>'Energy consumption (raw)'!T631*Lists!$H$91</f>
        <v>0</v>
      </c>
      <c r="W681">
        <f>'Energy consumption (raw)'!U631*Lists!$H$92</f>
        <v>0</v>
      </c>
      <c r="X681">
        <f>'Energy consumption (raw)'!V631*Lists!$H$93</f>
        <v>0</v>
      </c>
      <c r="Y681">
        <f>'Energy consumption (raw)'!W631*Lists!$H$94</f>
        <v>0</v>
      </c>
      <c r="Z681">
        <f>'Energy consumption (raw)'!X631*Lists!$H$96*1000000</f>
        <v>0</v>
      </c>
      <c r="AA681">
        <f>'Energy consumption (raw)'!Y631*Lists!$H$97</f>
        <v>0</v>
      </c>
      <c r="AB681">
        <f>'Energy consumption (raw)'!Z631*Lists!$H$96</f>
        <v>0</v>
      </c>
      <c r="AC681">
        <f>'Energy consumption (raw)'!AA631*Lists!$H$98</f>
        <v>0</v>
      </c>
      <c r="AD681">
        <f>'Energy consumption (raw)'!AB631*Lists!$H$99</f>
        <v>0</v>
      </c>
      <c r="AE681">
        <f>'Energy consumption (raw)'!AC631*Lists!$H$101</f>
        <v>0</v>
      </c>
      <c r="AF681">
        <f>'Energy consumption (raw)'!AD631*Lists!$H$101</f>
        <v>0</v>
      </c>
      <c r="AG681">
        <f>'Energy consumption (raw)'!AE631*Lists!$H$101</f>
        <v>0</v>
      </c>
      <c r="AH681">
        <f>'Energy consumption (raw)'!AF631*Lists!$H$100</f>
        <v>0</v>
      </c>
      <c r="AI681" s="167">
        <f t="shared" si="79"/>
        <v>5916.6377009000007</v>
      </c>
      <c r="AJ681" s="179">
        <f>'Energy consumption (raw)'!AG631</f>
        <v>6823.2587009000008</v>
      </c>
      <c r="AK681" s="179">
        <f>'Energy consumption (raw)'!AH631</f>
        <v>7720.5690000000013</v>
      </c>
      <c r="AL681">
        <f>IF(ROUND(AI681,-3)=ROUND('Energy consumption (raw)'!AG631,-3),1,0)</f>
        <v>0</v>
      </c>
      <c r="AM681" s="179" t="str">
        <f>'Energy consumption (raw)'!AJ631</f>
        <v>6. Hai Phong</v>
      </c>
      <c r="AN681">
        <f>VLOOKUP(AM681,Lists!$F$9:$G$71,2,FALSE)</f>
        <v>1</v>
      </c>
    </row>
    <row r="682" spans="2:40" x14ac:dyDescent="0.25">
      <c r="B682" s="65" t="str">
        <f t="shared" si="77"/>
        <v>Industry530</v>
      </c>
      <c r="C682" s="179">
        <f>'Energy consumption (raw)'!B632</f>
        <v>530</v>
      </c>
      <c r="D682" s="179">
        <f>'Energy consumption (raw)'!C632</f>
        <v>0</v>
      </c>
      <c r="E682" s="179">
        <f>'Energy consumption (raw)'!D632</f>
        <v>0</v>
      </c>
      <c r="F682" s="179" t="str">
        <f>'Energy consumption (raw)'!E632</f>
        <v>Công nghiệp</v>
      </c>
      <c r="G682" s="179" t="str">
        <f>'Energy consumption (raw)'!F632</f>
        <v>Sản xuất sắt, thép gang</v>
      </c>
      <c r="H682" s="179" t="str">
        <f>'Energy consumption (raw)'!G632</f>
        <v>Industry</v>
      </c>
      <c r="I682" s="179" t="str">
        <f>'Energy consumption (raw)'!I632</f>
        <v>24 Manufacture of basic metals</v>
      </c>
      <c r="J682" s="179" t="str">
        <f>INDEX(Sector!$E$6:$E$46,MATCH('Energy consumption (toe)'!I682,Sector!$B$6:$B$46,FALSE))</f>
        <v>Manufacture of basic metals</v>
      </c>
      <c r="K682" s="179">
        <f>IFERROR('Energy consumption (raw)'!J632*Lists!$H$84,)</f>
        <v>0</v>
      </c>
      <c r="L682" s="179">
        <f>'Energy consumption (raw)'!K632*Lists!$H$84</f>
        <v>5236.0378020000007</v>
      </c>
      <c r="M682" s="179">
        <f>'Energy consumption (raw)'!L632*Lists!$H$84</f>
        <v>0</v>
      </c>
      <c r="N682" s="179">
        <f>'Energy consumption (raw)'!M632*Lists!$H$84</f>
        <v>0</v>
      </c>
      <c r="O682" s="178">
        <f t="shared" si="78"/>
        <v>5236.0378020000007</v>
      </c>
      <c r="P682">
        <f>'Energy consumption (raw)'!N632*Lists!$H$85</f>
        <v>99.399999999999991</v>
      </c>
      <c r="Q682">
        <f>'Energy consumption (raw)'!O632*Lists!$H$86</f>
        <v>0</v>
      </c>
      <c r="R682">
        <f>'Energy consumption (raw)'!P632*Lists!$H$87</f>
        <v>0</v>
      </c>
      <c r="S682">
        <f>'Energy consumption (raw)'!Q632*Lists!$H$88</f>
        <v>0</v>
      </c>
      <c r="T682">
        <f>'Energy consumption (raw)'!R632*Lists!$H$89</f>
        <v>0</v>
      </c>
      <c r="U682">
        <f>'Energy consumption (raw)'!S632*Lists!$H$90</f>
        <v>0</v>
      </c>
      <c r="V682">
        <f>'Energy consumption (raw)'!T632*Lists!$H$91</f>
        <v>0</v>
      </c>
      <c r="W682">
        <f>'Energy consumption (raw)'!U632*Lists!$H$92</f>
        <v>0</v>
      </c>
      <c r="X682">
        <f>'Energy consumption (raw)'!V632*Lists!$H$93</f>
        <v>0</v>
      </c>
      <c r="Y682">
        <f>'Energy consumption (raw)'!W632*Lists!$H$94</f>
        <v>0</v>
      </c>
      <c r="Z682">
        <f>'Energy consumption (raw)'!X632*Lists!$H$96*1000000</f>
        <v>0</v>
      </c>
      <c r="AA682">
        <f>'Energy consumption (raw)'!Y632*Lists!$H$97</f>
        <v>0</v>
      </c>
      <c r="AB682">
        <f>'Energy consumption (raw)'!Z632*Lists!$H$96</f>
        <v>0</v>
      </c>
      <c r="AC682">
        <f>'Energy consumption (raw)'!AA632*Lists!$H$98</f>
        <v>0</v>
      </c>
      <c r="AD682">
        <f>'Energy consumption (raw)'!AB632*Lists!$H$99</f>
        <v>0</v>
      </c>
      <c r="AE682">
        <f>'Energy consumption (raw)'!AC632*Lists!$H$101</f>
        <v>0</v>
      </c>
      <c r="AF682">
        <f>'Energy consumption (raw)'!AD632*Lists!$H$101</f>
        <v>0</v>
      </c>
      <c r="AG682">
        <f>'Energy consumption (raw)'!AE632*Lists!$H$101</f>
        <v>0</v>
      </c>
      <c r="AH682">
        <f>'Energy consumption (raw)'!AF632*Lists!$H$100</f>
        <v>0</v>
      </c>
      <c r="AI682" s="167">
        <f t="shared" si="79"/>
        <v>5335.4378020000004</v>
      </c>
      <c r="AJ682" s="179">
        <f>'Energy consumption (raw)'!AG632</f>
        <v>5339.3158020000001</v>
      </c>
      <c r="AK682" s="179">
        <f>'Energy consumption (raw)'!AH632</f>
        <v>16450.289059999999</v>
      </c>
      <c r="AL682">
        <f>IF(ROUND(AI682,-3)=ROUND('Energy consumption (raw)'!AG632,-3),1,0)</f>
        <v>1</v>
      </c>
      <c r="AM682" s="179" t="str">
        <f>'Energy consumption (raw)'!AJ632</f>
        <v>6. Hai Phong</v>
      </c>
      <c r="AN682">
        <f>VLOOKUP(AM682,Lists!$F$9:$G$71,2,FALSE)</f>
        <v>1</v>
      </c>
    </row>
    <row r="683" spans="2:40" x14ac:dyDescent="0.25">
      <c r="B683" s="65" t="str">
        <f t="shared" si="77"/>
        <v>Industry531</v>
      </c>
      <c r="C683" s="179">
        <f>'Energy consumption (raw)'!B633</f>
        <v>531</v>
      </c>
      <c r="D683" s="179">
        <f>'Energy consumption (raw)'!C633</f>
        <v>0</v>
      </c>
      <c r="E683" s="179">
        <f>'Energy consumption (raw)'!D633</f>
        <v>0</v>
      </c>
      <c r="F683" s="179" t="str">
        <f>'Energy consumption (raw)'!E633</f>
        <v>Công nghiệp</v>
      </c>
      <c r="G683" s="179" t="str">
        <f>'Energy consumption (raw)'!F633</f>
        <v>Sản xuất sắt, thép gang</v>
      </c>
      <c r="H683" s="179" t="str">
        <f>'Energy consumption (raw)'!G633</f>
        <v>Industry</v>
      </c>
      <c r="I683" s="179" t="str">
        <f>'Energy consumption (raw)'!I633</f>
        <v>24 Manufacture of basic metals</v>
      </c>
      <c r="J683" s="179" t="str">
        <f>INDEX(Sector!$E$6:$E$46,MATCH('Energy consumption (toe)'!I683,Sector!$B$6:$B$46,FALSE))</f>
        <v>Manufacture of basic metals</v>
      </c>
      <c r="K683" s="179">
        <f>IFERROR('Energy consumption (raw)'!J633*Lists!$H$84,)</f>
        <v>2849.0343922000002</v>
      </c>
      <c r="L683" s="179">
        <f>'Energy consumption (raw)'!K633*Lists!$H$84</f>
        <v>3067.9717423000002</v>
      </c>
      <c r="M683" s="179">
        <f>'Energy consumption (raw)'!L633*Lists!$H$84</f>
        <v>0</v>
      </c>
      <c r="N683" s="179">
        <f>'Energy consumption (raw)'!M633*Lists!$H$84</f>
        <v>0</v>
      </c>
      <c r="O683" s="178">
        <f t="shared" si="78"/>
        <v>3067.9717423000002</v>
      </c>
      <c r="P683">
        <f>'Energy consumption (raw)'!N633*Lists!$H$85</f>
        <v>0</v>
      </c>
      <c r="Q683">
        <f>'Energy consumption (raw)'!O633*Lists!$H$86</f>
        <v>0</v>
      </c>
      <c r="R683">
        <f>'Energy consumption (raw)'!P633*Lists!$H$87</f>
        <v>0</v>
      </c>
      <c r="S683">
        <f>'Energy consumption (raw)'!Q633*Lists!$H$88</f>
        <v>0</v>
      </c>
      <c r="T683">
        <f>'Energy consumption (raw)'!R633*Lists!$H$89</f>
        <v>0</v>
      </c>
      <c r="U683">
        <f>'Energy consumption (raw)'!S633*Lists!$H$90</f>
        <v>0</v>
      </c>
      <c r="V683">
        <f>'Energy consumption (raw)'!T633*Lists!$H$91</f>
        <v>0</v>
      </c>
      <c r="W683">
        <f>'Energy consumption (raw)'!U633*Lists!$H$92</f>
        <v>0</v>
      </c>
      <c r="X683">
        <f>'Energy consumption (raw)'!V633*Lists!$H$93</f>
        <v>0</v>
      </c>
      <c r="Y683">
        <f>'Energy consumption (raw)'!W633*Lists!$H$94</f>
        <v>0</v>
      </c>
      <c r="Z683">
        <f>'Energy consumption (raw)'!X633*Lists!$H$96*1000000</f>
        <v>0</v>
      </c>
      <c r="AA683">
        <f>'Energy consumption (raw)'!Y633*Lists!$H$97</f>
        <v>0</v>
      </c>
      <c r="AB683">
        <f>'Energy consumption (raw)'!Z633*Lists!$H$96</f>
        <v>0</v>
      </c>
      <c r="AC683">
        <f>'Energy consumption (raw)'!AA633*Lists!$H$98</f>
        <v>0</v>
      </c>
      <c r="AD683">
        <f>'Energy consumption (raw)'!AB633*Lists!$H$99</f>
        <v>0</v>
      </c>
      <c r="AE683">
        <f>'Energy consumption (raw)'!AC633*Lists!$H$101</f>
        <v>0</v>
      </c>
      <c r="AF683">
        <f>'Energy consumption (raw)'!AD633*Lists!$H$101</f>
        <v>0</v>
      </c>
      <c r="AG683">
        <f>'Energy consumption (raw)'!AE633*Lists!$H$101</f>
        <v>0</v>
      </c>
      <c r="AH683">
        <f>'Energy consumption (raw)'!AF633*Lists!$H$100</f>
        <v>0</v>
      </c>
      <c r="AI683" s="167">
        <f t="shared" si="79"/>
        <v>3067.9717423000002</v>
      </c>
      <c r="AJ683" s="179">
        <f>'Energy consumption (raw)'!AG633</f>
        <v>3067.9717423000002</v>
      </c>
      <c r="AK683" s="179">
        <f>'Energy consumption (raw)'!AH633</f>
        <v>3580.7370276000001</v>
      </c>
      <c r="AL683">
        <f>IF(ROUND(AI683,-3)=ROUND('Energy consumption (raw)'!AG633,-3),1,0)</f>
        <v>1</v>
      </c>
      <c r="AM683" s="179" t="str">
        <f>'Energy consumption (raw)'!AJ633</f>
        <v>6. Hai Phong</v>
      </c>
      <c r="AN683">
        <f>VLOOKUP(AM683,Lists!$F$9:$G$71,2,FALSE)</f>
        <v>1</v>
      </c>
    </row>
    <row r="684" spans="2:40" x14ac:dyDescent="0.25">
      <c r="B684" s="65" t="str">
        <f t="shared" si="77"/>
        <v>Industry532</v>
      </c>
      <c r="C684" s="179">
        <f>'Energy consumption (raw)'!B634</f>
        <v>532</v>
      </c>
      <c r="D684" s="179">
        <f>'Energy consumption (raw)'!C634</f>
        <v>0</v>
      </c>
      <c r="E684" s="179">
        <f>'Energy consumption (raw)'!D634</f>
        <v>0</v>
      </c>
      <c r="F684" s="179" t="str">
        <f>'Energy consumption (raw)'!E634</f>
        <v>Công nghiệp</v>
      </c>
      <c r="G684" s="179" t="str">
        <f>'Energy consumption (raw)'!F634</f>
        <v>Sản xuất thiết bị điện</v>
      </c>
      <c r="H684" s="179" t="str">
        <f>'Energy consumption (raw)'!G634</f>
        <v>Industry</v>
      </c>
      <c r="I684" s="179" t="str">
        <f>'Energy consumption (raw)'!I634</f>
        <v>27 Manufacture of electrical equipment</v>
      </c>
      <c r="J684" s="179" t="str">
        <f>INDEX(Sector!$E$6:$E$46,MATCH('Energy consumption (toe)'!I684,Sector!$B$6:$B$46,FALSE))</f>
        <v>Manufacture of electrical equipment</v>
      </c>
      <c r="K684" s="179">
        <f>IFERROR('Energy consumption (raw)'!J634*Lists!$H$84,)</f>
        <v>0</v>
      </c>
      <c r="L684" s="179">
        <f>'Energy consumption (raw)'!K634*Lists!$H$84</f>
        <v>1242.5593840000001</v>
      </c>
      <c r="M684" s="179">
        <f>'Energy consumption (raw)'!L634*Lists!$H$84</f>
        <v>0</v>
      </c>
      <c r="N684" s="179">
        <f>'Energy consumption (raw)'!M634*Lists!$H$84</f>
        <v>0</v>
      </c>
      <c r="O684" s="178">
        <f t="shared" si="78"/>
        <v>1242.5593840000001</v>
      </c>
      <c r="P684">
        <f>'Energy consumption (raw)'!N634*Lists!$H$85</f>
        <v>0</v>
      </c>
      <c r="Q684">
        <f>'Energy consumption (raw)'!O634*Lists!$H$86</f>
        <v>0</v>
      </c>
      <c r="R684">
        <f>'Energy consumption (raw)'!P634*Lists!$H$87</f>
        <v>0</v>
      </c>
      <c r="S684">
        <f>'Energy consumption (raw)'!Q634*Lists!$H$88</f>
        <v>0</v>
      </c>
      <c r="T684">
        <f>'Energy consumption (raw)'!R634*Lists!$H$89</f>
        <v>0</v>
      </c>
      <c r="U684">
        <f>'Energy consumption (raw)'!S634*Lists!$H$90</f>
        <v>0</v>
      </c>
      <c r="V684">
        <f>'Energy consumption (raw)'!T634*Lists!$H$91</f>
        <v>0</v>
      </c>
      <c r="W684">
        <f>'Energy consumption (raw)'!U634*Lists!$H$92</f>
        <v>0</v>
      </c>
      <c r="X684">
        <f>'Energy consumption (raw)'!V634*Lists!$H$93</f>
        <v>0</v>
      </c>
      <c r="Y684">
        <f>'Energy consumption (raw)'!W634*Lists!$H$94</f>
        <v>0</v>
      </c>
      <c r="Z684">
        <f>'Energy consumption (raw)'!X634*Lists!$H$96*1000000</f>
        <v>0</v>
      </c>
      <c r="AA684">
        <f>'Energy consumption (raw)'!Y634*Lists!$H$97</f>
        <v>0</v>
      </c>
      <c r="AB684">
        <f>'Energy consumption (raw)'!Z634*Lists!$H$96</f>
        <v>0</v>
      </c>
      <c r="AC684">
        <f>'Energy consumption (raw)'!AA634*Lists!$H$98</f>
        <v>0</v>
      </c>
      <c r="AD684">
        <f>'Energy consumption (raw)'!AB634*Lists!$H$99</f>
        <v>0</v>
      </c>
      <c r="AE684">
        <f>'Energy consumption (raw)'!AC634*Lists!$H$101</f>
        <v>0</v>
      </c>
      <c r="AF684">
        <f>'Energy consumption (raw)'!AD634*Lists!$H$101</f>
        <v>0</v>
      </c>
      <c r="AG684">
        <f>'Energy consumption (raw)'!AE634*Lists!$H$101</f>
        <v>0</v>
      </c>
      <c r="AH684">
        <f>'Energy consumption (raw)'!AF634*Lists!$H$100</f>
        <v>0</v>
      </c>
      <c r="AI684" s="167">
        <f t="shared" si="79"/>
        <v>1242.5593840000001</v>
      </c>
      <c r="AJ684" s="179">
        <f>'Energy consumption (raw)'!AG634</f>
        <v>1242.5593840000001</v>
      </c>
      <c r="AK684" s="179">
        <f>'Energy consumption (raw)'!AH634</f>
        <v>1298.5295488000002</v>
      </c>
      <c r="AL684">
        <f>IF(ROUND(AI684,-3)=ROUND('Energy consumption (raw)'!AG634,-3),1,0)</f>
        <v>1</v>
      </c>
      <c r="AM684" s="179" t="str">
        <f>'Energy consumption (raw)'!AJ634</f>
        <v>6. Hai Phong</v>
      </c>
      <c r="AN684">
        <f>VLOOKUP(AM684,Lists!$F$9:$G$71,2,FALSE)</f>
        <v>1</v>
      </c>
    </row>
    <row r="685" spans="2:40" x14ac:dyDescent="0.25">
      <c r="B685" s="65" t="str">
        <f t="shared" si="77"/>
        <v>Industry533</v>
      </c>
      <c r="C685" s="179">
        <f>'Energy consumption (raw)'!B635</f>
        <v>533</v>
      </c>
      <c r="D685" s="179">
        <f>'Energy consumption (raw)'!C635</f>
        <v>0</v>
      </c>
      <c r="E685" s="179">
        <f>'Energy consumption (raw)'!D635</f>
        <v>0</v>
      </c>
      <c r="F685" s="179" t="str">
        <f>'Energy consumption (raw)'!E635</f>
        <v>Công nghiệp</v>
      </c>
      <c r="G685" s="179" t="str">
        <f>'Energy consumption (raw)'!F635</f>
        <v>Sản xuất máy chuyên dụng khác</v>
      </c>
      <c r="H685" s="179" t="str">
        <f>'Energy consumption (raw)'!G635</f>
        <v>Industry</v>
      </c>
      <c r="I685" s="179" t="str">
        <f>'Energy consumption (raw)'!I635</f>
        <v>28 Manufacture of machinery and equipment n.e.c.</v>
      </c>
      <c r="J685" s="179" t="str">
        <f>INDEX(Sector!$E$6:$E$46,MATCH('Energy consumption (toe)'!I685,Sector!$B$6:$B$46,FALSE))</f>
        <v>Manufacture of machinery and equipment n.e.c.</v>
      </c>
      <c r="K685" s="179">
        <f>IFERROR('Energy consumption (raw)'!J635*Lists!$H$84,)</f>
        <v>0</v>
      </c>
      <c r="L685" s="179">
        <f>'Energy consumption (raw)'!K635*Lists!$H$84</f>
        <v>2476.0058100000001</v>
      </c>
      <c r="M685" s="179">
        <f>'Energy consumption (raw)'!L635*Lists!$H$84</f>
        <v>0</v>
      </c>
      <c r="N685" s="179">
        <f>'Energy consumption (raw)'!M635*Lists!$H$84</f>
        <v>0</v>
      </c>
      <c r="O685" s="178">
        <f t="shared" si="78"/>
        <v>2476.0058100000001</v>
      </c>
      <c r="P685">
        <f>'Energy consumption (raw)'!N635*Lists!$H$85</f>
        <v>0</v>
      </c>
      <c r="Q685">
        <f>'Energy consumption (raw)'!O635*Lists!$H$86</f>
        <v>0</v>
      </c>
      <c r="R685">
        <f>'Energy consumption (raw)'!P635*Lists!$H$87</f>
        <v>0</v>
      </c>
      <c r="S685">
        <f>'Energy consumption (raw)'!Q635*Lists!$H$88</f>
        <v>0</v>
      </c>
      <c r="T685">
        <f>'Energy consumption (raw)'!R635*Lists!$H$89</f>
        <v>2.6520000000000001</v>
      </c>
      <c r="U685">
        <f>'Energy consumption (raw)'!S635*Lists!$H$90</f>
        <v>0</v>
      </c>
      <c r="V685">
        <f>'Energy consumption (raw)'!T635*Lists!$H$91</f>
        <v>0</v>
      </c>
      <c r="W685">
        <f>'Energy consumption (raw)'!U635*Lists!$H$92</f>
        <v>0</v>
      </c>
      <c r="X685">
        <f>'Energy consumption (raw)'!V635*Lists!$H$93</f>
        <v>0</v>
      </c>
      <c r="Y685">
        <f>'Energy consumption (raw)'!W635*Lists!$H$94</f>
        <v>1.7845</v>
      </c>
      <c r="Z685">
        <f>'Energy consumption (raw)'!X635*Lists!$H$96*1000000</f>
        <v>0</v>
      </c>
      <c r="AA685">
        <f>'Energy consumption (raw)'!Y635*Lists!$H$97</f>
        <v>0</v>
      </c>
      <c r="AB685">
        <f>'Energy consumption (raw)'!Z635*Lists!$H$96</f>
        <v>0</v>
      </c>
      <c r="AC685">
        <f>'Energy consumption (raw)'!AA635*Lists!$H$98</f>
        <v>0</v>
      </c>
      <c r="AD685">
        <f>'Energy consumption (raw)'!AB635*Lists!$H$99</f>
        <v>0</v>
      </c>
      <c r="AE685">
        <f>'Energy consumption (raw)'!AC635*Lists!$H$101</f>
        <v>0</v>
      </c>
      <c r="AF685">
        <f>'Energy consumption (raw)'!AD635*Lists!$H$101</f>
        <v>0</v>
      </c>
      <c r="AG685">
        <f>'Energy consumption (raw)'!AE635*Lists!$H$101</f>
        <v>0</v>
      </c>
      <c r="AH685">
        <f>'Energy consumption (raw)'!AF635*Lists!$H$100</f>
        <v>0</v>
      </c>
      <c r="AI685" s="167">
        <f t="shared" si="79"/>
        <v>2480.4423100000004</v>
      </c>
      <c r="AJ685" s="179">
        <f>'Energy consumption (raw)'!AG635</f>
        <v>2490.4143100000006</v>
      </c>
      <c r="AK685" s="179">
        <f>'Energy consumption (raw)'!AH635</f>
        <v>2038.0932490000002</v>
      </c>
      <c r="AL685">
        <f>IF(ROUND(AI685,-3)=ROUND('Energy consumption (raw)'!AG635,-3),1,0)</f>
        <v>1</v>
      </c>
      <c r="AM685" s="179" t="str">
        <f>'Energy consumption (raw)'!AJ635</f>
        <v>6. Hai Phong</v>
      </c>
      <c r="AN685">
        <f>VLOOKUP(AM685,Lists!$F$9:$G$71,2,FALSE)</f>
        <v>1</v>
      </c>
    </row>
    <row r="686" spans="2:40" x14ac:dyDescent="0.25">
      <c r="B686" s="65" t="str">
        <f t="shared" si="77"/>
        <v>Industry534</v>
      </c>
      <c r="C686" s="179">
        <f>'Energy consumption (raw)'!B636</f>
        <v>534</v>
      </c>
      <c r="D686" s="179">
        <f>'Energy consumption (raw)'!C636</f>
        <v>0</v>
      </c>
      <c r="E686" s="179">
        <f>'Energy consumption (raw)'!D636</f>
        <v>0</v>
      </c>
      <c r="F686" s="179" t="str">
        <f>'Energy consumption (raw)'!E636</f>
        <v>Công nghiệp</v>
      </c>
      <c r="G686" s="179" t="str">
        <f>'Energy consumption (raw)'!F636</f>
        <v>Sản xuất sản phẩm từ plastic</v>
      </c>
      <c r="H686" s="179" t="str">
        <f>'Energy consumption (raw)'!G636</f>
        <v>Industry</v>
      </c>
      <c r="I686" s="179" t="str">
        <f>'Energy consumption (raw)'!I636</f>
        <v>22 Manufacture of rubber and plastics products</v>
      </c>
      <c r="J686" s="179" t="str">
        <f>INDEX(Sector!$E$6:$E$46,MATCH('Energy consumption (toe)'!I686,Sector!$B$6:$B$46,FALSE))</f>
        <v>Manufacture of rubber and plastics products</v>
      </c>
      <c r="K686" s="179">
        <f>IFERROR('Energy consumption (raw)'!J636*Lists!$H$84,)</f>
        <v>0</v>
      </c>
      <c r="L686" s="179">
        <f>'Energy consumption (raw)'!K636*Lists!$H$84</f>
        <v>1190.1159</v>
      </c>
      <c r="M686" s="179">
        <f>'Energy consumption (raw)'!L636*Lists!$H$84</f>
        <v>0</v>
      </c>
      <c r="N686" s="179">
        <f>'Energy consumption (raw)'!M636*Lists!$H$84</f>
        <v>0</v>
      </c>
      <c r="O686" s="178">
        <f t="shared" si="78"/>
        <v>1190.1159</v>
      </c>
      <c r="P686">
        <f>'Energy consumption (raw)'!N636*Lists!$H$85</f>
        <v>0</v>
      </c>
      <c r="Q686">
        <f>'Energy consumption (raw)'!O636*Lists!$H$86</f>
        <v>0</v>
      </c>
      <c r="R686">
        <f>'Energy consumption (raw)'!P636*Lists!$H$87</f>
        <v>0</v>
      </c>
      <c r="S686">
        <f>'Energy consumption (raw)'!Q636*Lists!$H$88</f>
        <v>0</v>
      </c>
      <c r="T686">
        <f>'Energy consumption (raw)'!R636*Lists!$H$89</f>
        <v>0</v>
      </c>
      <c r="U686">
        <f>'Energy consumption (raw)'!S636*Lists!$H$90</f>
        <v>0</v>
      </c>
      <c r="V686">
        <f>'Energy consumption (raw)'!T636*Lists!$H$91</f>
        <v>0</v>
      </c>
      <c r="W686">
        <f>'Energy consumption (raw)'!U636*Lists!$H$92</f>
        <v>0</v>
      </c>
      <c r="X686">
        <f>'Energy consumption (raw)'!V636*Lists!$H$93</f>
        <v>0</v>
      </c>
      <c r="Y686">
        <f>'Energy consumption (raw)'!W636*Lists!$H$94</f>
        <v>0</v>
      </c>
      <c r="Z686">
        <f>'Energy consumption (raw)'!X636*Lists!$H$96*1000000</f>
        <v>0</v>
      </c>
      <c r="AA686">
        <f>'Energy consumption (raw)'!Y636*Lists!$H$97</f>
        <v>0</v>
      </c>
      <c r="AB686">
        <f>'Energy consumption (raw)'!Z636*Lists!$H$96</f>
        <v>0</v>
      </c>
      <c r="AC686">
        <f>'Energy consumption (raw)'!AA636*Lists!$H$98</f>
        <v>0</v>
      </c>
      <c r="AD686">
        <f>'Energy consumption (raw)'!AB636*Lists!$H$99</f>
        <v>0</v>
      </c>
      <c r="AE686">
        <f>'Energy consumption (raw)'!AC636*Lists!$H$101</f>
        <v>0</v>
      </c>
      <c r="AF686">
        <f>'Energy consumption (raw)'!AD636*Lists!$H$101</f>
        <v>0</v>
      </c>
      <c r="AG686">
        <f>'Energy consumption (raw)'!AE636*Lists!$H$101</f>
        <v>0</v>
      </c>
      <c r="AH686">
        <f>'Energy consumption (raw)'!AF636*Lists!$H$100</f>
        <v>0</v>
      </c>
      <c r="AI686" s="167">
        <f t="shared" si="79"/>
        <v>1190.1159</v>
      </c>
      <c r="AJ686" s="179">
        <f>'Energy consumption (raw)'!AG636</f>
        <v>1190.1159</v>
      </c>
      <c r="AK686" s="179">
        <f>'Energy consumption (raw)'!AH636</f>
        <v>1144.089072</v>
      </c>
      <c r="AL686">
        <f>IF(ROUND(AI686,-3)=ROUND('Energy consumption (raw)'!AG636,-3),1,0)</f>
        <v>1</v>
      </c>
      <c r="AM686" s="179" t="str">
        <f>'Energy consumption (raw)'!AJ636</f>
        <v>6. Hai Phong</v>
      </c>
      <c r="AN686">
        <f>VLOOKUP(AM686,Lists!$F$9:$G$71,2,FALSE)</f>
        <v>1</v>
      </c>
    </row>
    <row r="687" spans="2:40" x14ac:dyDescent="0.25">
      <c r="B687" s="65" t="str">
        <f t="shared" si="77"/>
        <v>Industry535</v>
      </c>
      <c r="C687" s="179">
        <f>'Energy consumption (raw)'!B637</f>
        <v>535</v>
      </c>
      <c r="D687" s="179">
        <f>'Energy consumption (raw)'!C637</f>
        <v>0</v>
      </c>
      <c r="E687" s="179">
        <f>'Energy consumption (raw)'!D637</f>
        <v>0</v>
      </c>
      <c r="F687" s="179" t="str">
        <f>'Energy consumption (raw)'!E637</f>
        <v>Công nghiệp</v>
      </c>
      <c r="G687" s="179" t="str">
        <f>'Energy consumption (raw)'!F637</f>
        <v>Sản xuất sản phẩm từ chất khoáng phi kim loại khác chưa được phân vào đâu</v>
      </c>
      <c r="H687" s="179" t="str">
        <f>'Energy consumption (raw)'!G637</f>
        <v>Industry</v>
      </c>
      <c r="I687" s="179" t="str">
        <f>'Energy consumption (raw)'!I637</f>
        <v>23 Manufacture of other non-metallic mineral products</v>
      </c>
      <c r="J687" s="179" t="str">
        <f>INDEX(Sector!$E$6:$E$46,MATCH('Energy consumption (toe)'!I687,Sector!$B$6:$B$46,FALSE))</f>
        <v>Manufacture of other non-metallic mineral products</v>
      </c>
      <c r="K687" s="179">
        <f>IFERROR('Energy consumption (raw)'!J637*Lists!$H$84,)</f>
        <v>0</v>
      </c>
      <c r="L687" s="179">
        <f>'Energy consumption (raw)'!K637*Lists!$H$84</f>
        <v>1264.6893986</v>
      </c>
      <c r="M687" s="179">
        <f>'Energy consumption (raw)'!L637*Lists!$H$84</f>
        <v>0</v>
      </c>
      <c r="N687" s="179">
        <f>'Energy consumption (raw)'!M637*Lists!$H$84</f>
        <v>0</v>
      </c>
      <c r="O687" s="178">
        <f t="shared" si="78"/>
        <v>1264.6893986</v>
      </c>
      <c r="P687">
        <f>'Energy consumption (raw)'!N637*Lists!$H$85</f>
        <v>0</v>
      </c>
      <c r="Q687">
        <f>'Energy consumption (raw)'!O637*Lists!$H$86</f>
        <v>0</v>
      </c>
      <c r="R687">
        <f>'Energy consumption (raw)'!P637*Lists!$H$87</f>
        <v>0</v>
      </c>
      <c r="S687">
        <f>'Energy consumption (raw)'!Q637*Lists!$H$88</f>
        <v>0</v>
      </c>
      <c r="T687">
        <f>'Energy consumption (raw)'!R637*Lists!$H$89</f>
        <v>314.16000000000003</v>
      </c>
      <c r="U687">
        <f>'Energy consumption (raw)'!S637*Lists!$H$90</f>
        <v>0</v>
      </c>
      <c r="V687">
        <f>'Energy consumption (raw)'!T637*Lists!$H$91</f>
        <v>0</v>
      </c>
      <c r="W687">
        <f>'Energy consumption (raw)'!U637*Lists!$H$92</f>
        <v>0</v>
      </c>
      <c r="X687">
        <f>'Energy consumption (raw)'!V637*Lists!$H$93</f>
        <v>0</v>
      </c>
      <c r="Y687">
        <f>'Energy consumption (raw)'!W637*Lists!$H$94</f>
        <v>0</v>
      </c>
      <c r="Z687">
        <f>'Energy consumption (raw)'!X637*Lists!$H$96*1000000</f>
        <v>0</v>
      </c>
      <c r="AA687">
        <f>'Energy consumption (raw)'!Y637*Lists!$H$97</f>
        <v>0</v>
      </c>
      <c r="AB687">
        <f>'Energy consumption (raw)'!Z637*Lists!$H$96</f>
        <v>0</v>
      </c>
      <c r="AC687">
        <f>'Energy consumption (raw)'!AA637*Lists!$H$98</f>
        <v>0</v>
      </c>
      <c r="AD687">
        <f>'Energy consumption (raw)'!AB637*Lists!$H$99</f>
        <v>0</v>
      </c>
      <c r="AE687">
        <f>'Energy consumption (raw)'!AC637*Lists!$H$101</f>
        <v>0</v>
      </c>
      <c r="AF687">
        <f>'Energy consumption (raw)'!AD637*Lists!$H$101</f>
        <v>0</v>
      </c>
      <c r="AG687">
        <f>'Energy consumption (raw)'!AE637*Lists!$H$101</f>
        <v>0</v>
      </c>
      <c r="AH687">
        <f>'Energy consumption (raw)'!AF637*Lists!$H$100</f>
        <v>0</v>
      </c>
      <c r="AI687" s="167">
        <f t="shared" si="79"/>
        <v>1578.8493986000001</v>
      </c>
      <c r="AJ687" s="179">
        <f>'Energy consumption (raw)'!AG637</f>
        <v>1670.8133986</v>
      </c>
      <c r="AK687" s="179">
        <f>'Energy consumption (raw)'!AH637</f>
        <v>1057.6931712000001</v>
      </c>
      <c r="AL687">
        <f>IF(ROUND(AI687,-3)=ROUND('Energy consumption (raw)'!AG637,-3),1,0)</f>
        <v>1</v>
      </c>
      <c r="AM687" s="179" t="str">
        <f>'Energy consumption (raw)'!AJ637</f>
        <v>6. Hai Phong</v>
      </c>
      <c r="AN687">
        <f>VLOOKUP(AM687,Lists!$F$9:$G$71,2,FALSE)</f>
        <v>1</v>
      </c>
    </row>
    <row r="688" spans="2:40" x14ac:dyDescent="0.25">
      <c r="B688" s="65" t="str">
        <f t="shared" si="77"/>
        <v>Industry536</v>
      </c>
      <c r="C688" s="179">
        <f>'Energy consumption (raw)'!B638</f>
        <v>536</v>
      </c>
      <c r="D688" s="179">
        <f>'Energy consumption (raw)'!C638</f>
        <v>0</v>
      </c>
      <c r="E688" s="179">
        <f>'Energy consumption (raw)'!D638</f>
        <v>0</v>
      </c>
      <c r="F688" s="179" t="str">
        <f>'Energy consumption (raw)'!E638</f>
        <v>Công nghiệp</v>
      </c>
      <c r="G688" s="179" t="str">
        <f>'Energy consumption (raw)'!F638</f>
        <v>Sãn xuất linh kiện điện tử</v>
      </c>
      <c r="H688" s="179" t="str">
        <f>'Energy consumption (raw)'!G638</f>
        <v>Industry</v>
      </c>
      <c r="I688" s="179" t="str">
        <f>'Energy consumption (raw)'!I638</f>
        <v>26 Manufacture of computer, electronic and optical products</v>
      </c>
      <c r="J688" s="179" t="str">
        <f>INDEX(Sector!$E$6:$E$46,MATCH('Energy consumption (toe)'!I688,Sector!$B$6:$B$46,FALSE))</f>
        <v>Manufacture of computer, electronic and optical products</v>
      </c>
      <c r="K688" s="179">
        <f>IFERROR('Energy consumption (raw)'!J638*Lists!$H$84,)</f>
        <v>0</v>
      </c>
      <c r="L688" s="179">
        <f>'Energy consumption (raw)'!K638*Lists!$H$84</f>
        <v>1923.0223840000001</v>
      </c>
      <c r="M688" s="179">
        <f>'Energy consumption (raw)'!L638*Lists!$H$84</f>
        <v>0</v>
      </c>
      <c r="N688" s="179">
        <f>'Energy consumption (raw)'!M638*Lists!$H$84</f>
        <v>0</v>
      </c>
      <c r="O688" s="178">
        <f t="shared" si="78"/>
        <v>1923.0223840000001</v>
      </c>
      <c r="P688">
        <f>'Energy consumption (raw)'!N638*Lists!$H$85</f>
        <v>0</v>
      </c>
      <c r="Q688">
        <f>'Energy consumption (raw)'!O638*Lists!$H$86</f>
        <v>0</v>
      </c>
      <c r="R688">
        <f>'Energy consumption (raw)'!P638*Lists!$H$87</f>
        <v>0</v>
      </c>
      <c r="S688">
        <f>'Energy consumption (raw)'!Q638*Lists!$H$88</f>
        <v>0</v>
      </c>
      <c r="T688">
        <f>'Energy consumption (raw)'!R638*Lists!$H$89</f>
        <v>0</v>
      </c>
      <c r="U688">
        <f>'Energy consumption (raw)'!S638*Lists!$H$90</f>
        <v>0</v>
      </c>
      <c r="V688">
        <f>'Energy consumption (raw)'!T638*Lists!$H$91</f>
        <v>0</v>
      </c>
      <c r="W688">
        <f>'Energy consumption (raw)'!U638*Lists!$H$92</f>
        <v>0</v>
      </c>
      <c r="X688">
        <f>'Energy consumption (raw)'!V638*Lists!$H$93</f>
        <v>0</v>
      </c>
      <c r="Y688">
        <f>'Energy consumption (raw)'!W638*Lists!$H$94</f>
        <v>0</v>
      </c>
      <c r="Z688">
        <f>'Energy consumption (raw)'!X638*Lists!$H$96*1000000</f>
        <v>0</v>
      </c>
      <c r="AA688">
        <f>'Energy consumption (raw)'!Y638*Lists!$H$97</f>
        <v>0</v>
      </c>
      <c r="AB688">
        <f>'Energy consumption (raw)'!Z638*Lists!$H$96</f>
        <v>0</v>
      </c>
      <c r="AC688">
        <f>'Energy consumption (raw)'!AA638*Lists!$H$98</f>
        <v>0</v>
      </c>
      <c r="AD688">
        <f>'Energy consumption (raw)'!AB638*Lists!$H$99</f>
        <v>0</v>
      </c>
      <c r="AE688">
        <f>'Energy consumption (raw)'!AC638*Lists!$H$101</f>
        <v>0</v>
      </c>
      <c r="AF688">
        <f>'Energy consumption (raw)'!AD638*Lists!$H$101</f>
        <v>0</v>
      </c>
      <c r="AG688">
        <f>'Energy consumption (raw)'!AE638*Lists!$H$101</f>
        <v>0</v>
      </c>
      <c r="AH688">
        <f>'Energy consumption (raw)'!AF638*Lists!$H$100</f>
        <v>0</v>
      </c>
      <c r="AI688" s="167">
        <f t="shared" si="79"/>
        <v>1923.0223840000001</v>
      </c>
      <c r="AJ688" s="179">
        <f>'Energy consumption (raw)'!AG638</f>
        <v>1923.0223840000001</v>
      </c>
      <c r="AK688" s="179">
        <f>'Energy consumption (raw)'!AH638</f>
        <v>1643.8088190000001</v>
      </c>
      <c r="AL688">
        <f>IF(ROUND(AI688,-3)=ROUND('Energy consumption (raw)'!AG638,-3),1,0)</f>
        <v>1</v>
      </c>
      <c r="AM688" s="179" t="str">
        <f>'Energy consumption (raw)'!AJ638</f>
        <v>6. Hai Phong</v>
      </c>
      <c r="AN688">
        <f>VLOOKUP(AM688,Lists!$F$9:$G$71,2,FALSE)</f>
        <v>1</v>
      </c>
    </row>
    <row r="689" spans="2:40" x14ac:dyDescent="0.25">
      <c r="B689" s="65" t="str">
        <f t="shared" si="77"/>
        <v>Industry537</v>
      </c>
      <c r="C689" s="179">
        <f>'Energy consumption (raw)'!B639</f>
        <v>537</v>
      </c>
      <c r="D689" s="179">
        <f>'Energy consumption (raw)'!C639</f>
        <v>0</v>
      </c>
      <c r="E689" s="179">
        <f>'Energy consumption (raw)'!D639</f>
        <v>0</v>
      </c>
      <c r="F689" s="179" t="str">
        <f>'Energy consumption (raw)'!E639</f>
        <v>Công nghiệp</v>
      </c>
      <c r="G689" s="179" t="str">
        <f>'Energy consumption (raw)'!F639</f>
        <v>Sản xuất giày dép</v>
      </c>
      <c r="H689" s="179" t="str">
        <f>'Energy consumption (raw)'!G639</f>
        <v>Industry</v>
      </c>
      <c r="I689" s="179" t="str">
        <f>'Energy consumption (raw)'!I639</f>
        <v>14 Manufacture of wearing apparel</v>
      </c>
      <c r="J689" s="179" t="str">
        <f>INDEX(Sector!$E$6:$E$46,MATCH('Energy consumption (toe)'!I689,Sector!$B$6:$B$46,FALSE))</f>
        <v>Manufacture of wearing apparel</v>
      </c>
      <c r="K689" s="179">
        <f>IFERROR('Energy consumption (raw)'!J639*Lists!$H$84,)</f>
        <v>924.46900820000008</v>
      </c>
      <c r="L689" s="179">
        <f>'Energy consumption (raw)'!K639*Lists!$H$84</f>
        <v>930.41017540000007</v>
      </c>
      <c r="M689" s="179">
        <f>'Energy consumption (raw)'!L639*Lists!$H$84</f>
        <v>0</v>
      </c>
      <c r="N689" s="179">
        <f>'Energy consumption (raw)'!M639*Lists!$H$84</f>
        <v>0</v>
      </c>
      <c r="O689" s="178">
        <f t="shared" si="78"/>
        <v>930.41017540000007</v>
      </c>
      <c r="P689">
        <f>'Energy consumption (raw)'!N639*Lists!$H$85</f>
        <v>0</v>
      </c>
      <c r="Q689">
        <f>'Energy consumption (raw)'!O639*Lists!$H$86</f>
        <v>0</v>
      </c>
      <c r="R689">
        <f>'Energy consumption (raw)'!P639*Lists!$H$87</f>
        <v>0</v>
      </c>
      <c r="S689">
        <f>'Energy consumption (raw)'!Q639*Lists!$H$88</f>
        <v>0</v>
      </c>
      <c r="T689">
        <f>'Energy consumption (raw)'!R639*Lists!$H$89</f>
        <v>70.38</v>
      </c>
      <c r="U689">
        <f>'Energy consumption (raw)'!S639*Lists!$H$90</f>
        <v>0</v>
      </c>
      <c r="V689">
        <f>'Energy consumption (raw)'!T639*Lists!$H$91</f>
        <v>0</v>
      </c>
      <c r="W689">
        <f>'Energy consumption (raw)'!U639*Lists!$H$92</f>
        <v>0</v>
      </c>
      <c r="X689">
        <f>'Energy consumption (raw)'!V639*Lists!$H$93</f>
        <v>0</v>
      </c>
      <c r="Y689">
        <f>'Energy consumption (raw)'!W639*Lists!$H$94</f>
        <v>14.11</v>
      </c>
      <c r="Z689">
        <f>'Energy consumption (raw)'!X639*Lists!$H$96*1000000</f>
        <v>0</v>
      </c>
      <c r="AA689">
        <f>'Energy consumption (raw)'!Y639*Lists!$H$97</f>
        <v>0</v>
      </c>
      <c r="AB689">
        <f>'Energy consumption (raw)'!Z639*Lists!$H$96</f>
        <v>0</v>
      </c>
      <c r="AC689">
        <f>'Energy consumption (raw)'!AA639*Lists!$H$98</f>
        <v>0</v>
      </c>
      <c r="AD689">
        <f>'Energy consumption (raw)'!AB639*Lists!$H$99</f>
        <v>0</v>
      </c>
      <c r="AE689">
        <f>'Energy consumption (raw)'!AC639*Lists!$H$101</f>
        <v>0</v>
      </c>
      <c r="AF689">
        <f>'Energy consumption (raw)'!AD639*Lists!$H$101</f>
        <v>0</v>
      </c>
      <c r="AG689">
        <f>'Energy consumption (raw)'!AE639*Lists!$H$101</f>
        <v>0</v>
      </c>
      <c r="AH689">
        <f>'Energy consumption (raw)'!AF639*Lists!$H$100</f>
        <v>0</v>
      </c>
      <c r="AI689" s="167">
        <f t="shared" si="79"/>
        <v>1014.9001754000001</v>
      </c>
      <c r="AJ689" s="179">
        <f>'Energy consumption (raw)'!AG639</f>
        <v>1015.4541754000001</v>
      </c>
      <c r="AK689" s="179">
        <f>'Energy consumption (raw)'!AH639</f>
        <v>1285.2838502000002</v>
      </c>
      <c r="AL689">
        <f>IF(ROUND(AI689,-3)=ROUND('Energy consumption (raw)'!AG639,-3),1,0)</f>
        <v>1</v>
      </c>
      <c r="AM689" s="179" t="str">
        <f>'Energy consumption (raw)'!AJ639</f>
        <v>6. Hai Phong</v>
      </c>
      <c r="AN689">
        <f>VLOOKUP(AM689,Lists!$F$9:$G$71,2,FALSE)</f>
        <v>1</v>
      </c>
    </row>
    <row r="690" spans="2:40" x14ac:dyDescent="0.25">
      <c r="B690" s="65" t="str">
        <f t="shared" si="77"/>
        <v>Industry538</v>
      </c>
      <c r="C690" s="179">
        <f>'Energy consumption (raw)'!B640</f>
        <v>538</v>
      </c>
      <c r="D690" s="179">
        <f>'Energy consumption (raw)'!C640</f>
        <v>0</v>
      </c>
      <c r="E690" s="179">
        <f>'Energy consumption (raw)'!D640</f>
        <v>0</v>
      </c>
      <c r="F690" s="179" t="str">
        <f>'Energy consumption (raw)'!E640</f>
        <v>Công nghiệp</v>
      </c>
      <c r="G690" s="179" t="str">
        <f>'Energy consumption (raw)'!F640</f>
        <v>Cho thuê máy móc, thiết bị và đồ dùng hữu hình khác chưa được phân vào đâu</v>
      </c>
      <c r="H690" s="179" t="str">
        <f>'Energy consumption (raw)'!G640</f>
        <v>Industry</v>
      </c>
      <c r="I690" s="179" t="str">
        <f>'Energy consumption (raw)'!I640</f>
        <v>28 Manufacture of machinery and equipment n.e.c.</v>
      </c>
      <c r="J690" s="179" t="str">
        <f>INDEX(Sector!$E$6:$E$46,MATCH('Energy consumption (toe)'!I690,Sector!$B$6:$B$46,FALSE))</f>
        <v>Manufacture of machinery and equipment n.e.c.</v>
      </c>
      <c r="K690" s="179">
        <f>IFERROR('Energy consumption (raw)'!J640*Lists!$H$84,)</f>
        <v>738.58858150000003</v>
      </c>
      <c r="L690" s="179">
        <f>'Energy consumption (raw)'!K640*Lists!$H$84</f>
        <v>1157.9310802</v>
      </c>
      <c r="M690" s="179">
        <f>'Energy consumption (raw)'!L640*Lists!$H$84</f>
        <v>0</v>
      </c>
      <c r="N690" s="179">
        <f>'Energy consumption (raw)'!M640*Lists!$H$84</f>
        <v>0</v>
      </c>
      <c r="O690" s="178">
        <f t="shared" si="78"/>
        <v>1157.9310802</v>
      </c>
      <c r="P690">
        <f>'Energy consumption (raw)'!N640*Lists!$H$85</f>
        <v>0</v>
      </c>
      <c r="Q690">
        <f>'Energy consumption (raw)'!O640*Lists!$H$86</f>
        <v>0</v>
      </c>
      <c r="R690">
        <f>'Energy consumption (raw)'!P640*Lists!$H$87</f>
        <v>0</v>
      </c>
      <c r="S690">
        <f>'Energy consumption (raw)'!Q640*Lists!$H$88</f>
        <v>0</v>
      </c>
      <c r="T690">
        <f>'Energy consumption (raw)'!R640*Lists!$H$89</f>
        <v>0</v>
      </c>
      <c r="U690">
        <f>'Energy consumption (raw)'!S640*Lists!$H$90</f>
        <v>0</v>
      </c>
      <c r="V690">
        <f>'Energy consumption (raw)'!T640*Lists!$H$91</f>
        <v>0</v>
      </c>
      <c r="W690">
        <f>'Energy consumption (raw)'!U640*Lists!$H$92</f>
        <v>0</v>
      </c>
      <c r="X690">
        <f>'Energy consumption (raw)'!V640*Lists!$H$93</f>
        <v>0</v>
      </c>
      <c r="Y690">
        <f>'Energy consumption (raw)'!W640*Lists!$H$94</f>
        <v>0</v>
      </c>
      <c r="Z690">
        <f>'Energy consumption (raw)'!X640*Lists!$H$96*1000000</f>
        <v>0</v>
      </c>
      <c r="AA690">
        <f>'Energy consumption (raw)'!Y640*Lists!$H$97</f>
        <v>0</v>
      </c>
      <c r="AB690">
        <f>'Energy consumption (raw)'!Z640*Lists!$H$96</f>
        <v>0</v>
      </c>
      <c r="AC690">
        <f>'Energy consumption (raw)'!AA640*Lists!$H$98</f>
        <v>0</v>
      </c>
      <c r="AD690">
        <f>'Energy consumption (raw)'!AB640*Lists!$H$99</f>
        <v>0</v>
      </c>
      <c r="AE690">
        <f>'Energy consumption (raw)'!AC640*Lists!$H$101</f>
        <v>0</v>
      </c>
      <c r="AF690">
        <f>'Energy consumption (raw)'!AD640*Lists!$H$101</f>
        <v>0</v>
      </c>
      <c r="AG690">
        <f>'Energy consumption (raw)'!AE640*Lists!$H$101</f>
        <v>0</v>
      </c>
      <c r="AH690">
        <f>'Energy consumption (raw)'!AF640*Lists!$H$100</f>
        <v>0</v>
      </c>
      <c r="AI690" s="167">
        <f t="shared" si="79"/>
        <v>1157.9310802</v>
      </c>
      <c r="AJ690" s="179">
        <f>'Energy consumption (raw)'!AG640</f>
        <v>1157.9310802</v>
      </c>
      <c r="AK690" s="179">
        <f>'Energy consumption (raw)'!AH640</f>
        <v>1085.9291454000002</v>
      </c>
      <c r="AL690">
        <f>IF(ROUND(AI690,-3)=ROUND('Energy consumption (raw)'!AG640,-3),1,0)</f>
        <v>1</v>
      </c>
      <c r="AM690" s="179" t="str">
        <f>'Energy consumption (raw)'!AJ640</f>
        <v>6. Hai Phong</v>
      </c>
      <c r="AN690">
        <f>VLOOKUP(AM690,Lists!$F$9:$G$71,2,FALSE)</f>
        <v>1</v>
      </c>
    </row>
    <row r="691" spans="2:40" x14ac:dyDescent="0.25">
      <c r="B691" s="65" t="str">
        <f t="shared" si="77"/>
        <v>Industry539</v>
      </c>
      <c r="C691" s="179">
        <f>'Energy consumption (raw)'!B641</f>
        <v>539</v>
      </c>
      <c r="D691" s="179">
        <f>'Energy consumption (raw)'!C641</f>
        <v>0</v>
      </c>
      <c r="E691" s="179">
        <f>'Energy consumption (raw)'!D641</f>
        <v>0</v>
      </c>
      <c r="F691" s="179" t="str">
        <f>'Energy consumption (raw)'!E641</f>
        <v>Công nghiệp</v>
      </c>
      <c r="G691" s="179" t="str">
        <f>'Energy consumption (raw)'!F641</f>
        <v>Sản xuất các loại hàng dệt khác chưa được phân vào đâu</v>
      </c>
      <c r="H691" s="179" t="str">
        <f>'Energy consumption (raw)'!G641</f>
        <v>Industry</v>
      </c>
      <c r="I691" s="179" t="str">
        <f>'Energy consumption (raw)'!I641</f>
        <v>13 Manufacture of textiles</v>
      </c>
      <c r="J691" s="179" t="str">
        <f>INDEX(Sector!$E$6:$E$46,MATCH('Energy consumption (toe)'!I691,Sector!$B$6:$B$46,FALSE))</f>
        <v>Manufacture of textiles</v>
      </c>
      <c r="K691" s="179">
        <f>IFERROR('Energy consumption (raw)'!J641*Lists!$H$84,)</f>
        <v>0</v>
      </c>
      <c r="L691" s="179">
        <f>'Energy consumption (raw)'!K641*Lists!$H$84</f>
        <v>1115.4347</v>
      </c>
      <c r="M691" s="179">
        <f>'Energy consumption (raw)'!L641*Lists!$H$84</f>
        <v>0</v>
      </c>
      <c r="N691" s="179">
        <f>'Energy consumption (raw)'!M641*Lists!$H$84</f>
        <v>0</v>
      </c>
      <c r="O691" s="178">
        <f t="shared" si="78"/>
        <v>1115.4347</v>
      </c>
      <c r="P691">
        <f>'Energy consumption (raw)'!N641*Lists!$H$85</f>
        <v>0</v>
      </c>
      <c r="Q691">
        <f>'Energy consumption (raw)'!O641*Lists!$H$86</f>
        <v>0</v>
      </c>
      <c r="R691">
        <f>'Energy consumption (raw)'!P641*Lists!$H$87</f>
        <v>0</v>
      </c>
      <c r="S691">
        <f>'Energy consumption (raw)'!Q641*Lists!$H$88</f>
        <v>0</v>
      </c>
      <c r="T691">
        <f>'Energy consumption (raw)'!R641*Lists!$H$89</f>
        <v>0</v>
      </c>
      <c r="U691">
        <f>'Energy consumption (raw)'!S641*Lists!$H$90</f>
        <v>0</v>
      </c>
      <c r="V691">
        <f>'Energy consumption (raw)'!T641*Lists!$H$91</f>
        <v>0</v>
      </c>
      <c r="W691">
        <f>'Energy consumption (raw)'!U641*Lists!$H$92</f>
        <v>0</v>
      </c>
      <c r="X691">
        <f>'Energy consumption (raw)'!V641*Lists!$H$93</f>
        <v>0</v>
      </c>
      <c r="Y691">
        <f>'Energy consumption (raw)'!W641*Lists!$H$94</f>
        <v>0</v>
      </c>
      <c r="Z691">
        <f>'Energy consumption (raw)'!X641*Lists!$H$96*1000000</f>
        <v>0</v>
      </c>
      <c r="AA691">
        <f>'Energy consumption (raw)'!Y641*Lists!$H$97</f>
        <v>0</v>
      </c>
      <c r="AB691">
        <f>'Energy consumption (raw)'!Z641*Lists!$H$96</f>
        <v>0</v>
      </c>
      <c r="AC691">
        <f>'Energy consumption (raw)'!AA641*Lists!$H$98</f>
        <v>0</v>
      </c>
      <c r="AD691">
        <f>'Energy consumption (raw)'!AB641*Lists!$H$99</f>
        <v>0</v>
      </c>
      <c r="AE691">
        <f>'Energy consumption (raw)'!AC641*Lists!$H$101</f>
        <v>0</v>
      </c>
      <c r="AF691">
        <f>'Energy consumption (raw)'!AD641*Lists!$H$101</f>
        <v>0</v>
      </c>
      <c r="AG691">
        <f>'Energy consumption (raw)'!AE641*Lists!$H$101</f>
        <v>0</v>
      </c>
      <c r="AH691">
        <f>'Energy consumption (raw)'!AF641*Lists!$H$100</f>
        <v>0</v>
      </c>
      <c r="AI691" s="167">
        <f t="shared" si="79"/>
        <v>1115.4347</v>
      </c>
      <c r="AJ691" s="179">
        <f>'Energy consumption (raw)'!AG641</f>
        <v>1115.4347</v>
      </c>
      <c r="AK691" s="179">
        <f>'Energy consumption (raw)'!AH641</f>
        <v>1068.9928688</v>
      </c>
      <c r="AL691">
        <f>IF(ROUND(AI691,-3)=ROUND('Energy consumption (raw)'!AG641,-3),1,0)</f>
        <v>1</v>
      </c>
      <c r="AM691" s="179" t="str">
        <f>'Energy consumption (raw)'!AJ641</f>
        <v>6. Hai Phong</v>
      </c>
      <c r="AN691">
        <f>VLOOKUP(AM691,Lists!$F$9:$G$71,2,FALSE)</f>
        <v>1</v>
      </c>
    </row>
    <row r="692" spans="2:40" x14ac:dyDescent="0.25">
      <c r="B692" s="65" t="str">
        <f t="shared" si="77"/>
        <v>Industry540</v>
      </c>
      <c r="C692" s="179">
        <f>'Energy consumption (raw)'!B642</f>
        <v>540</v>
      </c>
      <c r="D692" s="179">
        <f>'Energy consumption (raw)'!C642</f>
        <v>0</v>
      </c>
      <c r="E692" s="179">
        <f>'Energy consumption (raw)'!D642</f>
        <v>0</v>
      </c>
      <c r="F692" s="179" t="str">
        <f>'Energy consumption (raw)'!E642</f>
        <v>Công nghiệp</v>
      </c>
      <c r="G692" s="179" t="str">
        <f>'Energy consumption (raw)'!F642</f>
        <v>Sản xuất ô tô và xe có động cơ khác</v>
      </c>
      <c r="H692" s="179" t="str">
        <f>'Energy consumption (raw)'!G642</f>
        <v>Industry</v>
      </c>
      <c r="I692" s="179" t="str">
        <f>'Energy consumption (raw)'!I642</f>
        <v>29 Manufacture of motor vehicles, trailers and semi-trailers</v>
      </c>
      <c r="J692" s="179" t="str">
        <f>INDEX(Sector!$E$6:$E$46,MATCH('Energy consumption (toe)'!I692,Sector!$B$6:$B$46,FALSE))</f>
        <v>Manufacture of motor vehicles, trailers and semi-trailers</v>
      </c>
      <c r="K692" s="179">
        <f>IFERROR('Energy consumption (raw)'!J642*Lists!$H$84,)</f>
        <v>0</v>
      </c>
      <c r="L692" s="179">
        <f>'Energy consumption (raw)'!K642*Lists!$H$84</f>
        <v>8764.24</v>
      </c>
      <c r="M692" s="179">
        <f>'Energy consumption (raw)'!L642*Lists!$H$84</f>
        <v>0</v>
      </c>
      <c r="N692" s="179">
        <f>'Energy consumption (raw)'!M642*Lists!$H$84</f>
        <v>0</v>
      </c>
      <c r="O692" s="178">
        <f t="shared" si="78"/>
        <v>8764.24</v>
      </c>
      <c r="P692">
        <f>'Energy consumption (raw)'!N642*Lists!$H$85</f>
        <v>0</v>
      </c>
      <c r="Q692">
        <f>'Energy consumption (raw)'!O642*Lists!$H$86</f>
        <v>0</v>
      </c>
      <c r="R692">
        <f>'Energy consumption (raw)'!P642*Lists!$H$87</f>
        <v>0</v>
      </c>
      <c r="S692">
        <f>'Energy consumption (raw)'!Q642*Lists!$H$88</f>
        <v>0</v>
      </c>
      <c r="T692">
        <f>'Energy consumption (raw)'!R642*Lists!$H$89</f>
        <v>52.795200000000001</v>
      </c>
      <c r="U692">
        <f>'Energy consumption (raw)'!S642*Lists!$H$90</f>
        <v>0</v>
      </c>
      <c r="V692">
        <f>'Energy consumption (raw)'!T642*Lists!$H$91</f>
        <v>0</v>
      </c>
      <c r="W692">
        <f>'Energy consumption (raw)'!U642*Lists!$H$92</f>
        <v>0</v>
      </c>
      <c r="X692">
        <f>'Energy consumption (raw)'!V642*Lists!$H$93</f>
        <v>0</v>
      </c>
      <c r="Y692">
        <f>'Energy consumption (raw)'!W642*Lists!$H$94</f>
        <v>0</v>
      </c>
      <c r="Z692">
        <f>'Energy consumption (raw)'!X642*Lists!$H$96*1000000</f>
        <v>0</v>
      </c>
      <c r="AA692">
        <f>'Energy consumption (raw)'!Y642*Lists!$H$97</f>
        <v>0</v>
      </c>
      <c r="AB692">
        <f>'Energy consumption (raw)'!Z642*Lists!$H$96</f>
        <v>0</v>
      </c>
      <c r="AC692">
        <f>'Energy consumption (raw)'!AA642*Lists!$H$98</f>
        <v>0</v>
      </c>
      <c r="AD692">
        <f>'Energy consumption (raw)'!AB642*Lists!$H$99</f>
        <v>0</v>
      </c>
      <c r="AE692">
        <f>'Energy consumption (raw)'!AC642*Lists!$H$101</f>
        <v>0</v>
      </c>
      <c r="AF692">
        <f>'Energy consumption (raw)'!AD642*Lists!$H$101</f>
        <v>0</v>
      </c>
      <c r="AG692">
        <f>'Energy consumption (raw)'!AE642*Lists!$H$101</f>
        <v>0</v>
      </c>
      <c r="AH692">
        <f>'Energy consumption (raw)'!AF642*Lists!$H$100</f>
        <v>0</v>
      </c>
      <c r="AI692" s="167">
        <f t="shared" si="79"/>
        <v>8817.0352000000003</v>
      </c>
      <c r="AJ692" s="179">
        <f>'Energy consumption (raw)'!AG642</f>
        <v>9082.9552000000003</v>
      </c>
      <c r="AK692" s="179">
        <f>'Energy consumption (raw)'!AH642</f>
        <v>11756.527129400001</v>
      </c>
      <c r="AL692">
        <f>IF(ROUND(AI692,-3)=ROUND('Energy consumption (raw)'!AG642,-3),1,0)</f>
        <v>1</v>
      </c>
      <c r="AM692" s="179" t="str">
        <f>'Energy consumption (raw)'!AJ642</f>
        <v>6. Hai Phong</v>
      </c>
      <c r="AN692">
        <f>VLOOKUP(AM692,Lists!$F$9:$G$71,2,FALSE)</f>
        <v>1</v>
      </c>
    </row>
    <row r="693" spans="2:40" x14ac:dyDescent="0.25">
      <c r="B693" s="65" t="str">
        <f t="shared" si="77"/>
        <v>Industry541</v>
      </c>
      <c r="C693" s="179">
        <f>'Energy consumption (raw)'!B643</f>
        <v>541</v>
      </c>
      <c r="D693" s="179">
        <f>'Energy consumption (raw)'!C643</f>
        <v>0</v>
      </c>
      <c r="E693" s="179">
        <f>'Energy consumption (raw)'!D643</f>
        <v>0</v>
      </c>
      <c r="F693" s="179" t="str">
        <f>'Energy consumption (raw)'!E643</f>
        <v>Công nghiệp</v>
      </c>
      <c r="G693" s="179" t="str">
        <f>'Energy consumption (raw)'!F643</f>
        <v>Sản xuất các sản phẩm từ plastic</v>
      </c>
      <c r="H693" s="179" t="str">
        <f>'Energy consumption (raw)'!G643</f>
        <v>Industry</v>
      </c>
      <c r="I693" s="179" t="str">
        <f>'Energy consumption (raw)'!I643</f>
        <v>22 Manufacture of rubber and plastics products</v>
      </c>
      <c r="J693" s="179" t="str">
        <f>INDEX(Sector!$E$6:$E$46,MATCH('Energy consumption (toe)'!I693,Sector!$B$6:$B$46,FALSE))</f>
        <v>Manufacture of rubber and plastics products</v>
      </c>
      <c r="K693" s="179">
        <f>IFERROR('Energy consumption (raw)'!J643*Lists!$H$84,)</f>
        <v>0</v>
      </c>
      <c r="L693" s="179">
        <f>'Energy consumption (raw)'!K643*Lists!$H$84</f>
        <v>1106.724465</v>
      </c>
      <c r="M693" s="179">
        <f>'Energy consumption (raw)'!L643*Lists!$H$84</f>
        <v>0</v>
      </c>
      <c r="N693" s="179">
        <f>'Energy consumption (raw)'!M643*Lists!$H$84</f>
        <v>0</v>
      </c>
      <c r="O693" s="178">
        <f t="shared" si="78"/>
        <v>1106.724465</v>
      </c>
      <c r="P693">
        <f>'Energy consumption (raw)'!N643*Lists!$H$85</f>
        <v>0</v>
      </c>
      <c r="Q693">
        <f>'Energy consumption (raw)'!O643*Lists!$H$86</f>
        <v>0</v>
      </c>
      <c r="R693">
        <f>'Energy consumption (raw)'!P643*Lists!$H$87</f>
        <v>0</v>
      </c>
      <c r="S693">
        <f>'Energy consumption (raw)'!Q643*Lists!$H$88</f>
        <v>0</v>
      </c>
      <c r="T693">
        <f>'Energy consumption (raw)'!R643*Lists!$H$89</f>
        <v>0</v>
      </c>
      <c r="U693">
        <f>'Energy consumption (raw)'!S643*Lists!$H$90</f>
        <v>0</v>
      </c>
      <c r="V693">
        <f>'Energy consumption (raw)'!T643*Lists!$H$91</f>
        <v>0</v>
      </c>
      <c r="W693">
        <f>'Energy consumption (raw)'!U643*Lists!$H$92</f>
        <v>0</v>
      </c>
      <c r="X693">
        <f>'Energy consumption (raw)'!V643*Lists!$H$93</f>
        <v>0</v>
      </c>
      <c r="Y693">
        <f>'Energy consumption (raw)'!W643*Lists!$H$94</f>
        <v>0</v>
      </c>
      <c r="Z693">
        <f>'Energy consumption (raw)'!X643*Lists!$H$96*1000000</f>
        <v>0</v>
      </c>
      <c r="AA693">
        <f>'Energy consumption (raw)'!Y643*Lists!$H$97</f>
        <v>0</v>
      </c>
      <c r="AB693">
        <f>'Energy consumption (raw)'!Z643*Lists!$H$96</f>
        <v>0</v>
      </c>
      <c r="AC693">
        <f>'Energy consumption (raw)'!AA643*Lists!$H$98</f>
        <v>0</v>
      </c>
      <c r="AD693">
        <f>'Energy consumption (raw)'!AB643*Lists!$H$99</f>
        <v>0</v>
      </c>
      <c r="AE693">
        <f>'Energy consumption (raw)'!AC643*Lists!$H$101</f>
        <v>0</v>
      </c>
      <c r="AF693">
        <f>'Energy consumption (raw)'!AD643*Lists!$H$101</f>
        <v>0</v>
      </c>
      <c r="AG693">
        <f>'Energy consumption (raw)'!AE643*Lists!$H$101</f>
        <v>0</v>
      </c>
      <c r="AH693">
        <f>'Energy consumption (raw)'!AF643*Lists!$H$100</f>
        <v>0</v>
      </c>
      <c r="AI693" s="167">
        <f t="shared" si="79"/>
        <v>1106.724465</v>
      </c>
      <c r="AJ693" s="179">
        <f>'Energy consumption (raw)'!AG643</f>
        <v>1106.724465</v>
      </c>
      <c r="AK693" s="179">
        <f>'Energy consumption (raw)'!AH643</f>
        <v>1041.2787372</v>
      </c>
      <c r="AL693">
        <f>IF(ROUND(AI693,-3)=ROUND('Energy consumption (raw)'!AG643,-3),1,0)</f>
        <v>1</v>
      </c>
      <c r="AM693" s="179" t="str">
        <f>'Energy consumption (raw)'!AJ643</f>
        <v>6. Hai Phong</v>
      </c>
      <c r="AN693">
        <f>VLOOKUP(AM693,Lists!$F$9:$G$71,2,FALSE)</f>
        <v>1</v>
      </c>
    </row>
    <row r="694" spans="2:40" x14ac:dyDescent="0.25">
      <c r="B694" s="65" t="str">
        <f t="shared" si="77"/>
        <v>Industry542</v>
      </c>
      <c r="C694" s="179">
        <f>'Energy consumption (raw)'!B644</f>
        <v>542</v>
      </c>
      <c r="D694" s="179">
        <f>'Energy consumption (raw)'!C644</f>
        <v>0</v>
      </c>
      <c r="E694" s="179">
        <f>'Energy consumption (raw)'!D644</f>
        <v>0</v>
      </c>
      <c r="F694" s="179" t="str">
        <f>'Energy consumption (raw)'!E644</f>
        <v>Công nghiệp</v>
      </c>
      <c r="G694" s="179" t="str">
        <f>'Energy consumption (raw)'!F644</f>
        <v>Sãn xuất linh kiện điện tử</v>
      </c>
      <c r="H694" s="179" t="str">
        <f>'Energy consumption (raw)'!G644</f>
        <v>Industry</v>
      </c>
      <c r="I694" s="179" t="str">
        <f>'Energy consumption (raw)'!I644</f>
        <v>26 Manufacture of computer, electronic and optical products</v>
      </c>
      <c r="J694" s="179" t="str">
        <f>INDEX(Sector!$E$6:$E$46,MATCH('Energy consumption (toe)'!I694,Sector!$B$6:$B$46,FALSE))</f>
        <v>Manufacture of computer, electronic and optical products</v>
      </c>
      <c r="K694" s="179">
        <f>IFERROR('Energy consumption (raw)'!J644*Lists!$H$84,)</f>
        <v>0</v>
      </c>
      <c r="L694" s="179">
        <f>'Energy consumption (raw)'!K644*Lists!$H$84</f>
        <v>1631.0747486</v>
      </c>
      <c r="M694" s="179">
        <f>'Energy consumption (raw)'!L644*Lists!$H$84</f>
        <v>0</v>
      </c>
      <c r="N694" s="179">
        <f>'Energy consumption (raw)'!M644*Lists!$H$84</f>
        <v>0</v>
      </c>
      <c r="O694" s="178">
        <f t="shared" si="78"/>
        <v>1631.0747486</v>
      </c>
      <c r="P694">
        <f>'Energy consumption (raw)'!N644*Lists!$H$85</f>
        <v>0</v>
      </c>
      <c r="Q694">
        <f>'Energy consumption (raw)'!O644*Lists!$H$86</f>
        <v>0</v>
      </c>
      <c r="R694">
        <f>'Energy consumption (raw)'!P644*Lists!$H$87</f>
        <v>0</v>
      </c>
      <c r="S694">
        <f>'Energy consumption (raw)'!Q644*Lists!$H$88</f>
        <v>0</v>
      </c>
      <c r="T694">
        <f>'Energy consumption (raw)'!R644*Lists!$H$89</f>
        <v>0</v>
      </c>
      <c r="U694">
        <f>'Energy consumption (raw)'!S644*Lists!$H$90</f>
        <v>0</v>
      </c>
      <c r="V694">
        <f>'Energy consumption (raw)'!T644*Lists!$H$91</f>
        <v>0</v>
      </c>
      <c r="W694">
        <f>'Energy consumption (raw)'!U644*Lists!$H$92</f>
        <v>0</v>
      </c>
      <c r="X694">
        <f>'Energy consumption (raw)'!V644*Lists!$H$93</f>
        <v>0</v>
      </c>
      <c r="Y694">
        <f>'Energy consumption (raw)'!W644*Lists!$H$94</f>
        <v>0</v>
      </c>
      <c r="Z694">
        <f>'Energy consumption (raw)'!X644*Lists!$H$96*1000000</f>
        <v>0</v>
      </c>
      <c r="AA694">
        <f>'Energy consumption (raw)'!Y644*Lists!$H$97</f>
        <v>0</v>
      </c>
      <c r="AB694">
        <f>'Energy consumption (raw)'!Z644*Lists!$H$96</f>
        <v>0</v>
      </c>
      <c r="AC694">
        <f>'Energy consumption (raw)'!AA644*Lists!$H$98</f>
        <v>0</v>
      </c>
      <c r="AD694">
        <f>'Energy consumption (raw)'!AB644*Lists!$H$99</f>
        <v>0</v>
      </c>
      <c r="AE694">
        <f>'Energy consumption (raw)'!AC644*Lists!$H$101</f>
        <v>0</v>
      </c>
      <c r="AF694">
        <f>'Energy consumption (raw)'!AD644*Lists!$H$101</f>
        <v>0</v>
      </c>
      <c r="AG694">
        <f>'Energy consumption (raw)'!AE644*Lists!$H$101</f>
        <v>0</v>
      </c>
      <c r="AH694">
        <f>'Energy consumption (raw)'!AF644*Lists!$H$100</f>
        <v>0</v>
      </c>
      <c r="AI694" s="167">
        <f t="shared" si="79"/>
        <v>1631.0747486</v>
      </c>
      <c r="AJ694" s="179">
        <f>'Energy consumption (raw)'!AG644</f>
        <v>1631.0747486</v>
      </c>
      <c r="AK694" s="179">
        <f>'Energy consumption (raw)'!AH644</f>
        <v>1835.5111390000002</v>
      </c>
      <c r="AL694">
        <f>IF(ROUND(AI694,-3)=ROUND('Energy consumption (raw)'!AG644,-3),1,0)</f>
        <v>1</v>
      </c>
      <c r="AM694" s="179" t="str">
        <f>'Energy consumption (raw)'!AJ644</f>
        <v>6. Hai Phong</v>
      </c>
      <c r="AN694">
        <f>VLOOKUP(AM694,Lists!$F$9:$G$71,2,FALSE)</f>
        <v>1</v>
      </c>
    </row>
    <row r="695" spans="2:40" x14ac:dyDescent="0.25">
      <c r="B695" s="65" t="str">
        <f t="shared" si="77"/>
        <v>Industry543</v>
      </c>
      <c r="C695" s="179">
        <f>'Energy consumption (raw)'!B645</f>
        <v>543</v>
      </c>
      <c r="D695" s="179">
        <f>'Energy consumption (raw)'!C645</f>
        <v>0</v>
      </c>
      <c r="E695" s="179">
        <f>'Energy consumption (raw)'!D645</f>
        <v>0</v>
      </c>
      <c r="F695" s="179" t="str">
        <f>'Energy consumption (raw)'!E645</f>
        <v>Công nghiệp</v>
      </c>
      <c r="G695" s="179" t="str">
        <f>'Energy consumption (raw)'!F645</f>
        <v>Sãn xuất linh kiện điện tử</v>
      </c>
      <c r="H695" s="179" t="str">
        <f>'Energy consumption (raw)'!G645</f>
        <v>Industry</v>
      </c>
      <c r="I695" s="179" t="str">
        <f>'Energy consumption (raw)'!I645</f>
        <v>26 Manufacture of computer, electronic and optical products</v>
      </c>
      <c r="J695" s="179" t="str">
        <f>INDEX(Sector!$E$6:$E$46,MATCH('Energy consumption (toe)'!I695,Sector!$B$6:$B$46,FALSE))</f>
        <v>Manufacture of computer, electronic and optical products</v>
      </c>
      <c r="K695" s="179">
        <f>IFERROR('Energy consumption (raw)'!J645*Lists!$H$84,)</f>
        <v>0</v>
      </c>
      <c r="L695" s="179">
        <f>'Energy consumption (raw)'!K645*Lists!$H$84</f>
        <v>1633.5048193</v>
      </c>
      <c r="M695" s="179">
        <f>'Energy consumption (raw)'!L645*Lists!$H$84</f>
        <v>0</v>
      </c>
      <c r="N695" s="179">
        <f>'Energy consumption (raw)'!M645*Lists!$H$84</f>
        <v>0</v>
      </c>
      <c r="O695" s="178">
        <f t="shared" si="78"/>
        <v>1633.5048193</v>
      </c>
      <c r="P695">
        <f>'Energy consumption (raw)'!N645*Lists!$H$85</f>
        <v>0</v>
      </c>
      <c r="Q695">
        <f>'Energy consumption (raw)'!O645*Lists!$H$86</f>
        <v>0</v>
      </c>
      <c r="R695">
        <f>'Energy consumption (raw)'!P645*Lists!$H$87</f>
        <v>0</v>
      </c>
      <c r="S695">
        <f>'Energy consumption (raw)'!Q645*Lists!$H$88</f>
        <v>0</v>
      </c>
      <c r="T695">
        <f>'Energy consumption (raw)'!R645*Lists!$H$89</f>
        <v>0</v>
      </c>
      <c r="U695">
        <f>'Energy consumption (raw)'!S645*Lists!$H$90</f>
        <v>0</v>
      </c>
      <c r="V695">
        <f>'Energy consumption (raw)'!T645*Lists!$H$91</f>
        <v>0</v>
      </c>
      <c r="W695">
        <f>'Energy consumption (raw)'!U645*Lists!$H$92</f>
        <v>0</v>
      </c>
      <c r="X695">
        <f>'Energy consumption (raw)'!V645*Lists!$H$93</f>
        <v>0</v>
      </c>
      <c r="Y695">
        <f>'Energy consumption (raw)'!W645*Lists!$H$94</f>
        <v>0</v>
      </c>
      <c r="Z695">
        <f>'Energy consumption (raw)'!X645*Lists!$H$96*1000000</f>
        <v>0</v>
      </c>
      <c r="AA695">
        <f>'Energy consumption (raw)'!Y645*Lists!$H$97</f>
        <v>0</v>
      </c>
      <c r="AB695">
        <f>'Energy consumption (raw)'!Z645*Lists!$H$96</f>
        <v>0</v>
      </c>
      <c r="AC695">
        <f>'Energy consumption (raw)'!AA645*Lists!$H$98</f>
        <v>0</v>
      </c>
      <c r="AD695">
        <f>'Energy consumption (raw)'!AB645*Lists!$H$99</f>
        <v>0</v>
      </c>
      <c r="AE695">
        <f>'Energy consumption (raw)'!AC645*Lists!$H$101</f>
        <v>0</v>
      </c>
      <c r="AF695">
        <f>'Energy consumption (raw)'!AD645*Lists!$H$101</f>
        <v>0</v>
      </c>
      <c r="AG695">
        <f>'Energy consumption (raw)'!AE645*Lists!$H$101</f>
        <v>0</v>
      </c>
      <c r="AH695">
        <f>'Energy consumption (raw)'!AF645*Lists!$H$100</f>
        <v>0</v>
      </c>
      <c r="AI695" s="167">
        <f t="shared" si="79"/>
        <v>1633.5048193</v>
      </c>
      <c r="AJ695" s="179">
        <f>'Energy consumption (raw)'!AG645</f>
        <v>1633.5048193</v>
      </c>
      <c r="AK695" s="179">
        <f>'Energy consumption (raw)'!AH645</f>
        <v>1213.6930943</v>
      </c>
      <c r="AL695">
        <f>IF(ROUND(AI695,-3)=ROUND('Energy consumption (raw)'!AG645,-3),1,0)</f>
        <v>1</v>
      </c>
      <c r="AM695" s="179" t="str">
        <f>'Energy consumption (raw)'!AJ645</f>
        <v>6. Hai Phong</v>
      </c>
      <c r="AN695">
        <f>VLOOKUP(AM695,Lists!$F$9:$G$71,2,FALSE)</f>
        <v>1</v>
      </c>
    </row>
    <row r="696" spans="2:40" x14ac:dyDescent="0.25">
      <c r="B696" s="65" t="str">
        <f t="shared" si="77"/>
        <v>Industry544</v>
      </c>
      <c r="C696" s="179">
        <f>'Energy consumption (raw)'!B646</f>
        <v>544</v>
      </c>
      <c r="D696" s="179">
        <f>'Energy consumption (raw)'!C646</f>
        <v>0</v>
      </c>
      <c r="E696" s="179">
        <f>'Energy consumption (raw)'!D646</f>
        <v>0</v>
      </c>
      <c r="F696" s="179" t="str">
        <f>'Energy consumption (raw)'!E646</f>
        <v>Công nghiệp</v>
      </c>
      <c r="G696" s="179" t="str">
        <f>'Energy consumption (raw)'!F646</f>
        <v>Sản xuất plastic và cao su tổng hợp dạng nguyên sinh</v>
      </c>
      <c r="H696" s="179" t="str">
        <f>'Energy consumption (raw)'!G646</f>
        <v>Industry</v>
      </c>
      <c r="I696" s="179" t="str">
        <f>'Energy consumption (raw)'!I646</f>
        <v>22 Manufacture of rubber and plastics products</v>
      </c>
      <c r="J696" s="179" t="str">
        <f>INDEX(Sector!$E$6:$E$46,MATCH('Energy consumption (toe)'!I696,Sector!$B$6:$B$46,FALSE))</f>
        <v>Manufacture of rubber and plastics products</v>
      </c>
      <c r="K696" s="179">
        <f>IFERROR('Energy consumption (raw)'!J646*Lists!$H$84,)</f>
        <v>0</v>
      </c>
      <c r="L696" s="179">
        <f>'Energy consumption (raw)'!K646*Lists!$H$84</f>
        <v>5055.4389100000008</v>
      </c>
      <c r="M696" s="179">
        <f>'Energy consumption (raw)'!L646*Lists!$H$84</f>
        <v>0</v>
      </c>
      <c r="N696" s="179">
        <f>'Energy consumption (raw)'!M646*Lists!$H$84</f>
        <v>0</v>
      </c>
      <c r="O696" s="178">
        <f t="shared" si="78"/>
        <v>5055.4389100000008</v>
      </c>
      <c r="P696">
        <f>'Energy consumption (raw)'!N646*Lists!$H$85</f>
        <v>0</v>
      </c>
      <c r="Q696">
        <f>'Energy consumption (raw)'!O646*Lists!$H$86</f>
        <v>0</v>
      </c>
      <c r="R696">
        <f>'Energy consumption (raw)'!P646*Lists!$H$87</f>
        <v>0</v>
      </c>
      <c r="S696">
        <f>'Energy consumption (raw)'!Q646*Lists!$H$88</f>
        <v>0</v>
      </c>
      <c r="T696">
        <f>'Energy consumption (raw)'!R646*Lists!$H$89</f>
        <v>0</v>
      </c>
      <c r="U696">
        <f>'Energy consumption (raw)'!S646*Lists!$H$90</f>
        <v>0</v>
      </c>
      <c r="V696">
        <f>'Energy consumption (raw)'!T646*Lists!$H$91</f>
        <v>0</v>
      </c>
      <c r="W696">
        <f>'Energy consumption (raw)'!U646*Lists!$H$92</f>
        <v>0</v>
      </c>
      <c r="X696">
        <f>'Energy consumption (raw)'!V646*Lists!$H$93</f>
        <v>0</v>
      </c>
      <c r="Y696">
        <f>'Energy consumption (raw)'!W646*Lists!$H$94</f>
        <v>0</v>
      </c>
      <c r="Z696">
        <f>'Energy consumption (raw)'!X646*Lists!$H$96*1000000</f>
        <v>0</v>
      </c>
      <c r="AA696">
        <f>'Energy consumption (raw)'!Y646*Lists!$H$97</f>
        <v>0</v>
      </c>
      <c r="AB696">
        <f>'Energy consumption (raw)'!Z646*Lists!$H$96</f>
        <v>0</v>
      </c>
      <c r="AC696">
        <f>'Energy consumption (raw)'!AA646*Lists!$H$98</f>
        <v>0</v>
      </c>
      <c r="AD696">
        <f>'Energy consumption (raw)'!AB646*Lists!$H$99</f>
        <v>0</v>
      </c>
      <c r="AE696">
        <f>'Energy consumption (raw)'!AC646*Lists!$H$101</f>
        <v>0</v>
      </c>
      <c r="AF696">
        <f>'Energy consumption (raw)'!AD646*Lists!$H$101</f>
        <v>0</v>
      </c>
      <c r="AG696">
        <f>'Energy consumption (raw)'!AE646*Lists!$H$101</f>
        <v>0</v>
      </c>
      <c r="AH696">
        <f>'Energy consumption (raw)'!AF646*Lists!$H$100</f>
        <v>0</v>
      </c>
      <c r="AI696" s="167">
        <f t="shared" si="79"/>
        <v>5055.4389100000008</v>
      </c>
      <c r="AJ696" s="179">
        <f>'Energy consumption (raw)'!AG646</f>
        <v>5055.4389100000008</v>
      </c>
      <c r="AK696" s="179">
        <f>'Energy consumption (raw)'!AH646</f>
        <v>3650.2272670000002</v>
      </c>
      <c r="AL696">
        <f>IF(ROUND(AI696,-3)=ROUND('Energy consumption (raw)'!AG646,-3),1,0)</f>
        <v>1</v>
      </c>
      <c r="AM696" s="179" t="str">
        <f>'Energy consumption (raw)'!AJ646</f>
        <v>6. Hai Phong</v>
      </c>
      <c r="AN696">
        <f>VLOOKUP(AM696,Lists!$F$9:$G$71,2,FALSE)</f>
        <v>1</v>
      </c>
    </row>
    <row r="697" spans="2:40" x14ac:dyDescent="0.25">
      <c r="B697" s="65" t="str">
        <f t="shared" si="77"/>
        <v>Industry545</v>
      </c>
      <c r="C697" s="179">
        <f>'Energy consumption (raw)'!B647</f>
        <v>545</v>
      </c>
      <c r="D697" s="179">
        <f>'Energy consumption (raw)'!C647</f>
        <v>0</v>
      </c>
      <c r="E697" s="179">
        <f>'Energy consumption (raw)'!D647</f>
        <v>0</v>
      </c>
      <c r="F697" s="179" t="str">
        <f>'Energy consumption (raw)'!E647</f>
        <v>Công nghiệp</v>
      </c>
      <c r="G697" s="179" t="str">
        <f>'Energy consumption (raw)'!F647</f>
        <v>Hoạt động điều hành cảng biển</v>
      </c>
      <c r="H697" s="179" t="str">
        <f>'Energy consumption (raw)'!G647</f>
        <v>Industry</v>
      </c>
      <c r="I697" s="179" t="str">
        <f>'Energy consumption (raw)'!I647</f>
        <v>32 Other manufacturing</v>
      </c>
      <c r="J697" s="179" t="str">
        <f>INDEX(Sector!$E$6:$E$46,MATCH('Energy consumption (toe)'!I697,Sector!$B$6:$B$46,FALSE))</f>
        <v>Other manufacturing</v>
      </c>
      <c r="K697" s="179">
        <f>IFERROR('Energy consumption (raw)'!J647*Lists!$H$84,)</f>
        <v>0</v>
      </c>
      <c r="L697" s="179">
        <f>'Energy consumption (raw)'!K647*Lists!$H$84</f>
        <v>1386.2342860000001</v>
      </c>
      <c r="M697" s="179">
        <f>'Energy consumption (raw)'!L647*Lists!$H$84</f>
        <v>0</v>
      </c>
      <c r="N697" s="179">
        <f>'Energy consumption (raw)'!M647*Lists!$H$84</f>
        <v>0</v>
      </c>
      <c r="O697" s="178">
        <f t="shared" si="78"/>
        <v>1386.2342860000001</v>
      </c>
      <c r="P697">
        <f>'Energy consumption (raw)'!N647*Lists!$H$85</f>
        <v>0</v>
      </c>
      <c r="Q697">
        <f>'Energy consumption (raw)'!O647*Lists!$H$86</f>
        <v>0</v>
      </c>
      <c r="R697">
        <f>'Energy consumption (raw)'!P647*Lists!$H$87</f>
        <v>0</v>
      </c>
      <c r="S697">
        <f>'Energy consumption (raw)'!Q647*Lists!$H$88</f>
        <v>0</v>
      </c>
      <c r="T697">
        <f>'Energy consumption (raw)'!R647*Lists!$H$89</f>
        <v>0</v>
      </c>
      <c r="U697">
        <f>'Energy consumption (raw)'!S647*Lists!$H$90</f>
        <v>0</v>
      </c>
      <c r="V697">
        <f>'Energy consumption (raw)'!T647*Lists!$H$91</f>
        <v>0</v>
      </c>
      <c r="W697">
        <f>'Energy consumption (raw)'!U647*Lists!$H$92</f>
        <v>0</v>
      </c>
      <c r="X697">
        <f>'Energy consumption (raw)'!V647*Lists!$H$93</f>
        <v>0</v>
      </c>
      <c r="Y697">
        <f>'Energy consumption (raw)'!W647*Lists!$H$94</f>
        <v>0</v>
      </c>
      <c r="Z697">
        <f>'Energy consumption (raw)'!X647*Lists!$H$96*1000000</f>
        <v>0</v>
      </c>
      <c r="AA697">
        <f>'Energy consumption (raw)'!Y647*Lists!$H$97</f>
        <v>0</v>
      </c>
      <c r="AB697">
        <f>'Energy consumption (raw)'!Z647*Lists!$H$96</f>
        <v>0</v>
      </c>
      <c r="AC697">
        <f>'Energy consumption (raw)'!AA647*Lists!$H$98</f>
        <v>0</v>
      </c>
      <c r="AD697">
        <f>'Energy consumption (raw)'!AB647*Lists!$H$99</f>
        <v>0</v>
      </c>
      <c r="AE697">
        <f>'Energy consumption (raw)'!AC647*Lists!$H$101</f>
        <v>0</v>
      </c>
      <c r="AF697">
        <f>'Energy consumption (raw)'!AD647*Lists!$H$101</f>
        <v>0</v>
      </c>
      <c r="AG697">
        <f>'Energy consumption (raw)'!AE647*Lists!$H$101</f>
        <v>0</v>
      </c>
      <c r="AH697">
        <f>'Energy consumption (raw)'!AF647*Lists!$H$100</f>
        <v>0</v>
      </c>
      <c r="AI697" s="167">
        <f t="shared" si="79"/>
        <v>1386.2342860000001</v>
      </c>
      <c r="AJ697" s="179">
        <f>'Energy consumption (raw)'!AG647</f>
        <v>1386.2342860000001</v>
      </c>
      <c r="AK697" s="179">
        <f>'Energy consumption (raw)'!AH647</f>
        <v>1241.201544</v>
      </c>
      <c r="AL697">
        <f>IF(ROUND(AI697,-3)=ROUND('Energy consumption (raw)'!AG647,-3),1,0)</f>
        <v>1</v>
      </c>
      <c r="AM697" s="179" t="str">
        <f>'Energy consumption (raw)'!AJ647</f>
        <v>6. Hai Phong</v>
      </c>
      <c r="AN697">
        <f>VLOOKUP(AM697,Lists!$F$9:$G$71,2,FALSE)</f>
        <v>1</v>
      </c>
    </row>
    <row r="698" spans="2:40" x14ac:dyDescent="0.25">
      <c r="B698" s="65" t="str">
        <f t="shared" si="77"/>
        <v>Industry546</v>
      </c>
      <c r="C698" s="179">
        <f>'Energy consumption (raw)'!B648</f>
        <v>546</v>
      </c>
      <c r="D698" s="179">
        <f>'Energy consumption (raw)'!C648</f>
        <v>0</v>
      </c>
      <c r="E698" s="179">
        <f>'Energy consumption (raw)'!D648</f>
        <v>0</v>
      </c>
      <c r="F698" s="179" t="str">
        <f>'Energy consumption (raw)'!E648</f>
        <v>Công nghiệp</v>
      </c>
      <c r="G698" s="179" t="str">
        <f>'Energy consumption (raw)'!F648</f>
        <v>Sản xuất khuôn mẫu chính xác</v>
      </c>
      <c r="H698" s="179" t="str">
        <f>'Energy consumption (raw)'!G648</f>
        <v>Industry</v>
      </c>
      <c r="I698" s="179" t="str">
        <f>'Energy consumption (raw)'!I648</f>
        <v>22 Manufacture of rubber and plastics products</v>
      </c>
      <c r="J698" s="179" t="str">
        <f>INDEX(Sector!$E$6:$E$46,MATCH('Energy consumption (toe)'!I698,Sector!$B$6:$B$46,FALSE))</f>
        <v>Manufacture of rubber and plastics products</v>
      </c>
      <c r="K698" s="179">
        <f>IFERROR('Energy consumption (raw)'!J648*Lists!$H$84,)</f>
        <v>0</v>
      </c>
      <c r="L698" s="179">
        <f>'Energy consumption (raw)'!K648*Lists!$H$84</f>
        <v>1164.7279952000001</v>
      </c>
      <c r="M698" s="179">
        <f>'Energy consumption (raw)'!L648*Lists!$H$84</f>
        <v>0</v>
      </c>
      <c r="N698" s="179">
        <f>'Energy consumption (raw)'!M648*Lists!$H$84</f>
        <v>0</v>
      </c>
      <c r="O698" s="178">
        <f t="shared" si="78"/>
        <v>1164.7279952000001</v>
      </c>
      <c r="P698">
        <f>'Energy consumption (raw)'!N648*Lists!$H$85</f>
        <v>0</v>
      </c>
      <c r="Q698">
        <f>'Energy consumption (raw)'!O648*Lists!$H$86</f>
        <v>0</v>
      </c>
      <c r="R698">
        <f>'Energy consumption (raw)'!P648*Lists!$H$87</f>
        <v>0</v>
      </c>
      <c r="S698">
        <f>'Energy consumption (raw)'!Q648*Lists!$H$88</f>
        <v>0</v>
      </c>
      <c r="T698">
        <f>'Energy consumption (raw)'!R648*Lists!$H$89</f>
        <v>0</v>
      </c>
      <c r="U698">
        <f>'Energy consumption (raw)'!S648*Lists!$H$90</f>
        <v>0</v>
      </c>
      <c r="V698">
        <f>'Energy consumption (raw)'!T648*Lists!$H$91</f>
        <v>0</v>
      </c>
      <c r="W698">
        <f>'Energy consumption (raw)'!U648*Lists!$H$92</f>
        <v>0</v>
      </c>
      <c r="X698">
        <f>'Energy consumption (raw)'!V648*Lists!$H$93</f>
        <v>0</v>
      </c>
      <c r="Y698">
        <f>'Energy consumption (raw)'!W648*Lists!$H$94</f>
        <v>0</v>
      </c>
      <c r="Z698">
        <f>'Energy consumption (raw)'!X648*Lists!$H$96*1000000</f>
        <v>0</v>
      </c>
      <c r="AA698">
        <f>'Energy consumption (raw)'!Y648*Lists!$H$97</f>
        <v>0</v>
      </c>
      <c r="AB698">
        <f>'Energy consumption (raw)'!Z648*Lists!$H$96</f>
        <v>0</v>
      </c>
      <c r="AC698">
        <f>'Energy consumption (raw)'!AA648*Lists!$H$98</f>
        <v>0</v>
      </c>
      <c r="AD698">
        <f>'Energy consumption (raw)'!AB648*Lists!$H$99</f>
        <v>0</v>
      </c>
      <c r="AE698">
        <f>'Energy consumption (raw)'!AC648*Lists!$H$101</f>
        <v>0</v>
      </c>
      <c r="AF698">
        <f>'Energy consumption (raw)'!AD648*Lists!$H$101</f>
        <v>0</v>
      </c>
      <c r="AG698">
        <f>'Energy consumption (raw)'!AE648*Lists!$H$101</f>
        <v>0</v>
      </c>
      <c r="AH698">
        <f>'Energy consumption (raw)'!AF648*Lists!$H$100</f>
        <v>0</v>
      </c>
      <c r="AI698" s="167">
        <f t="shared" si="79"/>
        <v>1164.7279952000001</v>
      </c>
      <c r="AJ698" s="179">
        <f>'Energy consumption (raw)'!AG648</f>
        <v>1164.7279952000001</v>
      </c>
      <c r="AK698" s="179">
        <f>'Energy consumption (raw)'!AH648</f>
        <v>1086.5039129000002</v>
      </c>
      <c r="AL698">
        <f>IF(ROUND(AI698,-3)=ROUND('Energy consumption (raw)'!AG648,-3),1,0)</f>
        <v>1</v>
      </c>
      <c r="AM698" s="179" t="str">
        <f>'Energy consumption (raw)'!AJ648</f>
        <v>6. Hai Phong</v>
      </c>
      <c r="AN698">
        <f>VLOOKUP(AM698,Lists!$F$9:$G$71,2,FALSE)</f>
        <v>1</v>
      </c>
    </row>
    <row r="699" spans="2:40" x14ac:dyDescent="0.25">
      <c r="B699" s="65" t="str">
        <f t="shared" si="77"/>
        <v>Industry547</v>
      </c>
      <c r="C699" s="179">
        <f>'Energy consumption (raw)'!B649</f>
        <v>547</v>
      </c>
      <c r="D699" s="179">
        <f>'Energy consumption (raw)'!C649</f>
        <v>0</v>
      </c>
      <c r="E699" s="179">
        <f>'Energy consumption (raw)'!D649</f>
        <v>0</v>
      </c>
      <c r="F699" s="179" t="str">
        <f>'Energy consumption (raw)'!E649</f>
        <v>Công nghiệp</v>
      </c>
      <c r="G699" s="179" t="str">
        <f>'Energy consumption (raw)'!F649</f>
        <v>Sản xuất cao su tổng hợp</v>
      </c>
      <c r="H699" s="179" t="str">
        <f>'Energy consumption (raw)'!G649</f>
        <v>Industry</v>
      </c>
      <c r="I699" s="179" t="str">
        <f>'Energy consumption (raw)'!I649</f>
        <v>22 Manufacture of rubber and plastics products</v>
      </c>
      <c r="J699" s="179" t="str">
        <f>INDEX(Sector!$E$6:$E$46,MATCH('Energy consumption (toe)'!I699,Sector!$B$6:$B$46,FALSE))</f>
        <v>Manufacture of rubber and plastics products</v>
      </c>
      <c r="K699" s="179">
        <f>IFERROR('Energy consumption (raw)'!J649*Lists!$H$84,)</f>
        <v>0</v>
      </c>
      <c r="L699" s="179">
        <f>'Energy consumption (raw)'!K649*Lists!$H$84</f>
        <v>1098.148471</v>
      </c>
      <c r="M699" s="179">
        <f>'Energy consumption (raw)'!L649*Lists!$H$84</f>
        <v>0</v>
      </c>
      <c r="N699" s="179">
        <f>'Energy consumption (raw)'!M649*Lists!$H$84</f>
        <v>0</v>
      </c>
      <c r="O699" s="178">
        <f t="shared" si="78"/>
        <v>1098.148471</v>
      </c>
      <c r="P699">
        <f>'Energy consumption (raw)'!N649*Lists!$H$85</f>
        <v>0</v>
      </c>
      <c r="Q699">
        <f>'Energy consumption (raw)'!O649*Lists!$H$86</f>
        <v>0</v>
      </c>
      <c r="R699">
        <f>'Energy consumption (raw)'!P649*Lists!$H$87</f>
        <v>0</v>
      </c>
      <c r="S699">
        <f>'Energy consumption (raw)'!Q649*Lists!$H$88</f>
        <v>0</v>
      </c>
      <c r="T699">
        <f>'Energy consumption (raw)'!R649*Lists!$H$89</f>
        <v>0</v>
      </c>
      <c r="U699">
        <f>'Energy consumption (raw)'!S649*Lists!$H$90</f>
        <v>0</v>
      </c>
      <c r="V699">
        <f>'Energy consumption (raw)'!T649*Lists!$H$91</f>
        <v>0</v>
      </c>
      <c r="W699">
        <f>'Energy consumption (raw)'!U649*Lists!$H$92</f>
        <v>0</v>
      </c>
      <c r="X699">
        <f>'Energy consumption (raw)'!V649*Lists!$H$93</f>
        <v>0</v>
      </c>
      <c r="Y699">
        <f>'Energy consumption (raw)'!W649*Lists!$H$94</f>
        <v>0</v>
      </c>
      <c r="Z699">
        <f>'Energy consumption (raw)'!X649*Lists!$H$96*1000000</f>
        <v>0</v>
      </c>
      <c r="AA699">
        <f>'Energy consumption (raw)'!Y649*Lists!$H$97</f>
        <v>0</v>
      </c>
      <c r="AB699">
        <f>'Energy consumption (raw)'!Z649*Lists!$H$96</f>
        <v>0</v>
      </c>
      <c r="AC699">
        <f>'Energy consumption (raw)'!AA649*Lists!$H$98</f>
        <v>0</v>
      </c>
      <c r="AD699">
        <f>'Energy consumption (raw)'!AB649*Lists!$H$99</f>
        <v>0</v>
      </c>
      <c r="AE699">
        <f>'Energy consumption (raw)'!AC649*Lists!$H$101</f>
        <v>0</v>
      </c>
      <c r="AF699">
        <f>'Energy consumption (raw)'!AD649*Lists!$H$101</f>
        <v>0</v>
      </c>
      <c r="AG699">
        <f>'Energy consumption (raw)'!AE649*Lists!$H$101</f>
        <v>0</v>
      </c>
      <c r="AH699">
        <f>'Energy consumption (raw)'!AF649*Lists!$H$100</f>
        <v>0</v>
      </c>
      <c r="AI699" s="167">
        <f t="shared" si="79"/>
        <v>1098.148471</v>
      </c>
      <c r="AJ699" s="179">
        <f>'Energy consumption (raw)'!AG649</f>
        <v>1156.041471</v>
      </c>
      <c r="AK699" s="179">
        <f>'Energy consumption (raw)'!AH649</f>
        <v>1237.0450106000001</v>
      </c>
      <c r="AL699">
        <f>IF(ROUND(AI699,-3)=ROUND('Energy consumption (raw)'!AG649,-3),1,0)</f>
        <v>1</v>
      </c>
      <c r="AM699" s="179" t="str">
        <f>'Energy consumption (raw)'!AJ649</f>
        <v>6. Hai Phong</v>
      </c>
      <c r="AN699">
        <f>VLOOKUP(AM699,Lists!$F$9:$G$71,2,FALSE)</f>
        <v>1</v>
      </c>
    </row>
    <row r="700" spans="2:40" x14ac:dyDescent="0.25">
      <c r="B700" s="65" t="str">
        <f t="shared" si="77"/>
        <v>Industry548</v>
      </c>
      <c r="C700" s="179">
        <f>'Energy consumption (raw)'!B650</f>
        <v>548</v>
      </c>
      <c r="D700" s="179">
        <f>'Energy consumption (raw)'!C650</f>
        <v>0</v>
      </c>
      <c r="E700" s="179">
        <f>'Energy consumption (raw)'!D650</f>
        <v>0</v>
      </c>
      <c r="F700" s="179" t="str">
        <f>'Energy consumption (raw)'!E650</f>
        <v>Công nghiệp</v>
      </c>
      <c r="G700" s="179" t="str">
        <f>'Energy consumption (raw)'!F650</f>
        <v>Sản xuất bột giấy, giấy và bìa</v>
      </c>
      <c r="H700" s="179" t="str">
        <f>'Energy consumption (raw)'!G650</f>
        <v>Industry</v>
      </c>
      <c r="I700" s="179" t="str">
        <f>'Energy consumption (raw)'!I650</f>
        <v>17 Manufacture of paper and paper products</v>
      </c>
      <c r="J700" s="179" t="str">
        <f>INDEX(Sector!$E$6:$E$46,MATCH('Energy consumption (toe)'!I700,Sector!$B$6:$B$46,FALSE))</f>
        <v>Manufacture of paper and paper products</v>
      </c>
      <c r="K700" s="179">
        <f>IFERROR('Energy consumption (raw)'!J650*Lists!$H$84,)</f>
        <v>0</v>
      </c>
      <c r="L700" s="179">
        <f>'Energy consumption (raw)'!K650*Lists!$H$84</f>
        <v>1433.4817175000003</v>
      </c>
      <c r="M700" s="179">
        <f>'Energy consumption (raw)'!L650*Lists!$H$84</f>
        <v>0</v>
      </c>
      <c r="N700" s="179">
        <f>'Energy consumption (raw)'!M650*Lists!$H$84</f>
        <v>0</v>
      </c>
      <c r="O700" s="178">
        <f t="shared" si="78"/>
        <v>1433.4817175000003</v>
      </c>
      <c r="P700">
        <f>'Energy consumption (raw)'!N650*Lists!$H$85</f>
        <v>0</v>
      </c>
      <c r="Q700">
        <f>'Energy consumption (raw)'!O650*Lists!$H$86</f>
        <v>0</v>
      </c>
      <c r="R700">
        <f>'Energy consumption (raw)'!P650*Lists!$H$87</f>
        <v>0</v>
      </c>
      <c r="S700">
        <f>'Energy consumption (raw)'!Q650*Lists!$H$88</f>
        <v>0</v>
      </c>
      <c r="T700">
        <f>'Energy consumption (raw)'!R650*Lists!$H$89</f>
        <v>0</v>
      </c>
      <c r="U700">
        <f>'Energy consumption (raw)'!S650*Lists!$H$90</f>
        <v>0</v>
      </c>
      <c r="V700">
        <f>'Energy consumption (raw)'!T650*Lists!$H$91</f>
        <v>0</v>
      </c>
      <c r="W700">
        <f>'Energy consumption (raw)'!U650*Lists!$H$92</f>
        <v>0</v>
      </c>
      <c r="X700">
        <f>'Energy consumption (raw)'!V650*Lists!$H$93</f>
        <v>0</v>
      </c>
      <c r="Y700">
        <f>'Energy consumption (raw)'!W650*Lists!$H$94</f>
        <v>0</v>
      </c>
      <c r="Z700">
        <f>'Energy consumption (raw)'!X650*Lists!$H$96*1000000</f>
        <v>0</v>
      </c>
      <c r="AA700">
        <f>'Energy consumption (raw)'!Y650*Lists!$H$97</f>
        <v>0</v>
      </c>
      <c r="AB700">
        <f>'Energy consumption (raw)'!Z650*Lists!$H$96</f>
        <v>0</v>
      </c>
      <c r="AC700">
        <f>'Energy consumption (raw)'!AA650*Lists!$H$98</f>
        <v>0</v>
      </c>
      <c r="AD700">
        <f>'Energy consumption (raw)'!AB650*Lists!$H$99</f>
        <v>0</v>
      </c>
      <c r="AE700">
        <f>'Energy consumption (raw)'!AC650*Lists!$H$101</f>
        <v>0</v>
      </c>
      <c r="AF700">
        <f>'Energy consumption (raw)'!AD650*Lists!$H$101</f>
        <v>0</v>
      </c>
      <c r="AG700">
        <f>'Energy consumption (raw)'!AE650*Lists!$H$101</f>
        <v>0</v>
      </c>
      <c r="AH700">
        <f>'Energy consumption (raw)'!AF650*Lists!$H$100</f>
        <v>0</v>
      </c>
      <c r="AI700" s="167">
        <f t="shared" si="79"/>
        <v>1433.4817175000003</v>
      </c>
      <c r="AJ700" s="179">
        <f>'Energy consumption (raw)'!AG650</f>
        <v>1433.4817175000003</v>
      </c>
      <c r="AK700" s="179">
        <f>'Energy consumption (raw)'!AH650</f>
        <v>1064.3072407</v>
      </c>
      <c r="AL700">
        <f>IF(ROUND(AI700,-3)=ROUND('Energy consumption (raw)'!AG650,-3),1,0)</f>
        <v>1</v>
      </c>
      <c r="AM700" s="179" t="str">
        <f>'Energy consumption (raw)'!AJ650</f>
        <v>6. Hai Phong</v>
      </c>
      <c r="AN700">
        <f>VLOOKUP(AM700,Lists!$F$9:$G$71,2,FALSE)</f>
        <v>1</v>
      </c>
    </row>
    <row r="701" spans="2:40" x14ac:dyDescent="0.25">
      <c r="B701" s="65" t="str">
        <f t="shared" ref="B701:B764" si="80">H701&amp;C701</f>
        <v>Industry549</v>
      </c>
      <c r="C701" s="179">
        <f>'Energy consumption (raw)'!B651</f>
        <v>549</v>
      </c>
      <c r="D701" s="179">
        <f>'Energy consumption (raw)'!C651</f>
        <v>0</v>
      </c>
      <c r="E701" s="179">
        <f>'Energy consumption (raw)'!D651</f>
        <v>0</v>
      </c>
      <c r="F701" s="179" t="str">
        <f>'Energy consumption (raw)'!E651</f>
        <v>Công nghiệp</v>
      </c>
      <c r="G701" s="179" t="str">
        <f>'Energy consumption (raw)'!F651</f>
        <v>Sản xuất đồ chơi, trò chơi</v>
      </c>
      <c r="H701" s="179" t="str">
        <f>'Energy consumption (raw)'!G651</f>
        <v>Industry</v>
      </c>
      <c r="I701" s="179" t="str">
        <f>'Energy consumption (raw)'!I651</f>
        <v>32 Other manufacturing</v>
      </c>
      <c r="J701" s="179" t="str">
        <f>INDEX(Sector!$E$6:$E$46,MATCH('Energy consumption (toe)'!I701,Sector!$B$6:$B$46,FALSE))</f>
        <v>Other manufacturing</v>
      </c>
      <c r="K701" s="179">
        <f>IFERROR('Energy consumption (raw)'!J651*Lists!$H$84,)</f>
        <v>1220.2687431000002</v>
      </c>
      <c r="L701" s="179">
        <f>'Energy consumption (raw)'!K651*Lists!$H$84</f>
        <v>1167.1370811000002</v>
      </c>
      <c r="M701" s="179">
        <f>'Energy consumption (raw)'!L651*Lists!$H$84</f>
        <v>0</v>
      </c>
      <c r="N701" s="179">
        <f>'Energy consumption (raw)'!M651*Lists!$H$84</f>
        <v>0</v>
      </c>
      <c r="O701" s="178">
        <f t="shared" ref="O701:O764" si="81">IF(L701=0,K701,L701)</f>
        <v>1167.1370811000002</v>
      </c>
      <c r="P701">
        <f>'Energy consumption (raw)'!N651*Lists!$H$85</f>
        <v>0</v>
      </c>
      <c r="Q701">
        <f>'Energy consumption (raw)'!O651*Lists!$H$86</f>
        <v>0</v>
      </c>
      <c r="R701">
        <f>'Energy consumption (raw)'!P651*Lists!$H$87</f>
        <v>0</v>
      </c>
      <c r="S701">
        <f>'Energy consumption (raw)'!Q651*Lists!$H$88</f>
        <v>0</v>
      </c>
      <c r="T701">
        <f>'Energy consumption (raw)'!R651*Lists!$H$89</f>
        <v>67.320000000000007</v>
      </c>
      <c r="U701">
        <f>'Energy consumption (raw)'!S651*Lists!$H$90</f>
        <v>0</v>
      </c>
      <c r="V701">
        <f>'Energy consumption (raw)'!T651*Lists!$H$91</f>
        <v>2.9699999999999998</v>
      </c>
      <c r="W701">
        <f>'Energy consumption (raw)'!U651*Lists!$H$92</f>
        <v>0</v>
      </c>
      <c r="X701">
        <f>'Energy consumption (raw)'!V651*Lists!$H$93</f>
        <v>0</v>
      </c>
      <c r="Y701">
        <f>'Energy consumption (raw)'!W651*Lists!$H$94</f>
        <v>0.41499999999999998</v>
      </c>
      <c r="Z701">
        <f>'Energy consumption (raw)'!X651*Lists!$H$96*1000000</f>
        <v>0.19529999999999997</v>
      </c>
      <c r="AA701">
        <f>'Energy consumption (raw)'!Y651*Lists!$H$97</f>
        <v>0</v>
      </c>
      <c r="AB701">
        <f>'Energy consumption (raw)'!Z651*Lists!$H$96</f>
        <v>0</v>
      </c>
      <c r="AC701">
        <f>'Energy consumption (raw)'!AA651*Lists!$H$98</f>
        <v>0</v>
      </c>
      <c r="AD701">
        <f>'Energy consumption (raw)'!AB651*Lists!$H$99</f>
        <v>0</v>
      </c>
      <c r="AE701">
        <f>'Energy consumption (raw)'!AC651*Lists!$H$101</f>
        <v>0</v>
      </c>
      <c r="AF701">
        <f>'Energy consumption (raw)'!AD651*Lists!$H$101</f>
        <v>0</v>
      </c>
      <c r="AG701">
        <f>'Energy consumption (raw)'!AE651*Lists!$H$101</f>
        <v>0</v>
      </c>
      <c r="AH701">
        <f>'Energy consumption (raw)'!AF651*Lists!$H$100</f>
        <v>0</v>
      </c>
      <c r="AI701" s="167">
        <f t="shared" ref="AI701:AI764" si="82">IF(SUM(O701:AH701)=0,AJ701,SUM(O701:AH701))</f>
        <v>1238.0373811000002</v>
      </c>
      <c r="AJ701" s="179">
        <f>'Energy consumption (raw)'!AG651</f>
        <v>1238.3310011000001</v>
      </c>
      <c r="AK701" s="179">
        <f>'Energy consumption (raw)'!AH651</f>
        <v>1259.645023</v>
      </c>
      <c r="AL701">
        <f>IF(ROUND(AI701,-3)=ROUND('Energy consumption (raw)'!AG651,-3),1,0)</f>
        <v>1</v>
      </c>
      <c r="AM701" s="179" t="str">
        <f>'Energy consumption (raw)'!AJ651</f>
        <v>6. Hai Phong</v>
      </c>
      <c r="AN701">
        <f>VLOOKUP(AM701,Lists!$F$9:$G$71,2,FALSE)</f>
        <v>1</v>
      </c>
    </row>
    <row r="702" spans="2:40" x14ac:dyDescent="0.25">
      <c r="B702" s="65" t="str">
        <f t="shared" si="80"/>
        <v>Industry550</v>
      </c>
      <c r="C702" s="179">
        <f>'Energy consumption (raw)'!B652</f>
        <v>550</v>
      </c>
      <c r="D702" s="179">
        <f>'Energy consumption (raw)'!C652</f>
        <v>0</v>
      </c>
      <c r="E702" s="179">
        <f>'Energy consumption (raw)'!D652</f>
        <v>0</v>
      </c>
      <c r="F702" s="179" t="str">
        <f>'Energy consumption (raw)'!E652</f>
        <v>Công nghiệp</v>
      </c>
      <c r="G702" s="179" t="str">
        <f>'Energy consumption (raw)'!F652</f>
        <v>Hoạt động điều hành cảng biển</v>
      </c>
      <c r="H702" s="179" t="str">
        <f>'Energy consumption (raw)'!G652</f>
        <v>Industry</v>
      </c>
      <c r="I702" s="179" t="str">
        <f>'Energy consumption (raw)'!I652</f>
        <v>32 Other manufacturing</v>
      </c>
      <c r="J702" s="179" t="str">
        <f>INDEX(Sector!$E$6:$E$46,MATCH('Energy consumption (toe)'!I702,Sector!$B$6:$B$46,FALSE))</f>
        <v>Other manufacturing</v>
      </c>
      <c r="K702" s="179">
        <f>IFERROR('Energy consumption (raw)'!J652*Lists!$H$84,)</f>
        <v>1568.4132100000002</v>
      </c>
      <c r="L702" s="179">
        <f>'Energy consumption (raw)'!K652*Lists!$H$84</f>
        <v>1565.8672600000002</v>
      </c>
      <c r="M702" s="179">
        <f>'Energy consumption (raw)'!L652*Lists!$H$84</f>
        <v>0</v>
      </c>
      <c r="N702" s="179">
        <f>'Energy consumption (raw)'!M652*Lists!$H$84</f>
        <v>0</v>
      </c>
      <c r="O702" s="178">
        <f t="shared" si="81"/>
        <v>1565.8672600000002</v>
      </c>
      <c r="P702">
        <f>'Energy consumption (raw)'!N652*Lists!$H$85</f>
        <v>0</v>
      </c>
      <c r="Q702">
        <f>'Energy consumption (raw)'!O652*Lists!$H$86</f>
        <v>0</v>
      </c>
      <c r="R702">
        <f>'Energy consumption (raw)'!P652*Lists!$H$87</f>
        <v>0</v>
      </c>
      <c r="S702">
        <f>'Energy consumption (raw)'!Q652*Lists!$H$88</f>
        <v>0</v>
      </c>
      <c r="T702">
        <f>'Energy consumption (raw)'!R652*Lists!$H$89</f>
        <v>0</v>
      </c>
      <c r="U702">
        <f>'Energy consumption (raw)'!S652*Lists!$H$90</f>
        <v>0</v>
      </c>
      <c r="V702">
        <f>'Energy consumption (raw)'!T652*Lists!$H$91</f>
        <v>0</v>
      </c>
      <c r="W702">
        <f>'Energy consumption (raw)'!U652*Lists!$H$92</f>
        <v>0</v>
      </c>
      <c r="X702">
        <f>'Energy consumption (raw)'!V652*Lists!$H$93</f>
        <v>0</v>
      </c>
      <c r="Y702">
        <f>'Energy consumption (raw)'!W652*Lists!$H$94</f>
        <v>0</v>
      </c>
      <c r="Z702">
        <f>'Energy consumption (raw)'!X652*Lists!$H$96*1000000</f>
        <v>0</v>
      </c>
      <c r="AA702">
        <f>'Energy consumption (raw)'!Y652*Lists!$H$97</f>
        <v>0</v>
      </c>
      <c r="AB702">
        <f>'Energy consumption (raw)'!Z652*Lists!$H$96</f>
        <v>0</v>
      </c>
      <c r="AC702">
        <f>'Energy consumption (raw)'!AA652*Lists!$H$98</f>
        <v>0</v>
      </c>
      <c r="AD702">
        <f>'Energy consumption (raw)'!AB652*Lists!$H$99</f>
        <v>0</v>
      </c>
      <c r="AE702">
        <f>'Energy consumption (raw)'!AC652*Lists!$H$101</f>
        <v>0</v>
      </c>
      <c r="AF702">
        <f>'Energy consumption (raw)'!AD652*Lists!$H$101</f>
        <v>0</v>
      </c>
      <c r="AG702">
        <f>'Energy consumption (raw)'!AE652*Lists!$H$101</f>
        <v>0</v>
      </c>
      <c r="AH702">
        <f>'Energy consumption (raw)'!AF652*Lists!$H$100</f>
        <v>0</v>
      </c>
      <c r="AI702" s="167">
        <f t="shared" si="82"/>
        <v>1565.8672600000002</v>
      </c>
      <c r="AJ702" s="179">
        <f>'Energy consumption (raw)'!AG652</f>
        <v>1565.8672600000002</v>
      </c>
      <c r="AK702" s="179">
        <f>'Energy consumption (raw)'!AH652</f>
        <v>1654.058968</v>
      </c>
      <c r="AL702">
        <f>IF(ROUND(AI702,-3)=ROUND('Energy consumption (raw)'!AG652,-3),1,0)</f>
        <v>1</v>
      </c>
      <c r="AM702" s="179" t="str">
        <f>'Energy consumption (raw)'!AJ652</f>
        <v>6. Hai Phong</v>
      </c>
      <c r="AN702">
        <f>VLOOKUP(AM702,Lists!$F$9:$G$71,2,FALSE)</f>
        <v>1</v>
      </c>
    </row>
    <row r="703" spans="2:40" x14ac:dyDescent="0.25">
      <c r="B703" s="65" t="str">
        <f t="shared" si="80"/>
        <v>Industry551</v>
      </c>
      <c r="C703" s="179">
        <f>'Energy consumption (raw)'!B653</f>
        <v>551</v>
      </c>
      <c r="D703" s="179">
        <f>'Energy consumption (raw)'!C653</f>
        <v>0</v>
      </c>
      <c r="E703" s="179">
        <f>'Energy consumption (raw)'!D653</f>
        <v>0</v>
      </c>
      <c r="F703" s="179" t="str">
        <f>'Energy consumption (raw)'!E653</f>
        <v>Công nghiệp</v>
      </c>
      <c r="G703" s="179" t="str">
        <f>'Energy consumption (raw)'!F653</f>
        <v>Hoạt động điều hành cảng biển</v>
      </c>
      <c r="H703" s="179" t="str">
        <f>'Energy consumption (raw)'!G653</f>
        <v>Industry</v>
      </c>
      <c r="I703" s="179" t="str">
        <f>'Energy consumption (raw)'!I653</f>
        <v>32 Other manufacturing</v>
      </c>
      <c r="J703" s="179" t="str">
        <f>INDEX(Sector!$E$6:$E$46,MATCH('Energy consumption (toe)'!I703,Sector!$B$6:$B$46,FALSE))</f>
        <v>Other manufacturing</v>
      </c>
      <c r="K703" s="179">
        <f>IFERROR('Energy consumption (raw)'!J653*Lists!$H$84,)</f>
        <v>626.80363199999999</v>
      </c>
      <c r="L703" s="179">
        <f>'Energy consumption (raw)'!K653*Lists!$H$84</f>
        <v>626.80363199999999</v>
      </c>
      <c r="M703" s="179">
        <f>'Energy consumption (raw)'!L653*Lists!$H$84</f>
        <v>0</v>
      </c>
      <c r="N703" s="179">
        <f>'Energy consumption (raw)'!M653*Lists!$H$84</f>
        <v>0</v>
      </c>
      <c r="O703" s="178">
        <f t="shared" si="81"/>
        <v>626.80363199999999</v>
      </c>
      <c r="P703">
        <f>'Energy consumption (raw)'!N653*Lists!$H$85</f>
        <v>0</v>
      </c>
      <c r="Q703">
        <f>'Energy consumption (raw)'!O653*Lists!$H$86</f>
        <v>0</v>
      </c>
      <c r="R703">
        <f>'Energy consumption (raw)'!P653*Lists!$H$87</f>
        <v>0</v>
      </c>
      <c r="S703">
        <f>'Energy consumption (raw)'!Q653*Lists!$H$88</f>
        <v>0</v>
      </c>
      <c r="T703">
        <f>'Energy consumption (raw)'!R653*Lists!$H$89</f>
        <v>894.54</v>
      </c>
      <c r="U703">
        <f>'Energy consumption (raw)'!S653*Lists!$H$90</f>
        <v>0</v>
      </c>
      <c r="V703">
        <f>'Energy consumption (raw)'!T653*Lists!$H$91</f>
        <v>0</v>
      </c>
      <c r="W703">
        <f>'Energy consumption (raw)'!U653*Lists!$H$92</f>
        <v>0</v>
      </c>
      <c r="X703">
        <f>'Energy consumption (raw)'!V653*Lists!$H$93</f>
        <v>0</v>
      </c>
      <c r="Y703">
        <f>'Energy consumption (raw)'!W653*Lists!$H$94</f>
        <v>0</v>
      </c>
      <c r="Z703">
        <f>'Energy consumption (raw)'!X653*Lists!$H$96*1000000</f>
        <v>0</v>
      </c>
      <c r="AA703">
        <f>'Energy consumption (raw)'!Y653*Lists!$H$97</f>
        <v>0</v>
      </c>
      <c r="AB703">
        <f>'Energy consumption (raw)'!Z653*Lists!$H$96</f>
        <v>0</v>
      </c>
      <c r="AC703">
        <f>'Energy consumption (raw)'!AA653*Lists!$H$98</f>
        <v>0</v>
      </c>
      <c r="AD703">
        <f>'Energy consumption (raw)'!AB653*Lists!$H$99</f>
        <v>0</v>
      </c>
      <c r="AE703">
        <f>'Energy consumption (raw)'!AC653*Lists!$H$101</f>
        <v>0</v>
      </c>
      <c r="AF703">
        <f>'Energy consumption (raw)'!AD653*Lists!$H$101</f>
        <v>0</v>
      </c>
      <c r="AG703">
        <f>'Energy consumption (raw)'!AE653*Lists!$H$101</f>
        <v>0</v>
      </c>
      <c r="AH703">
        <f>'Energy consumption (raw)'!AF653*Lists!$H$100</f>
        <v>0</v>
      </c>
      <c r="AI703" s="167">
        <f t="shared" si="82"/>
        <v>1521.3436320000001</v>
      </c>
      <c r="AJ703" s="179">
        <f>'Energy consumption (raw)'!AG653</f>
        <v>1521.3436320000001</v>
      </c>
      <c r="AK703" s="179">
        <f>'Energy consumption (raw)'!AH653</f>
        <v>1120.5016034</v>
      </c>
      <c r="AL703">
        <f>IF(ROUND(AI703,-3)=ROUND('Energy consumption (raw)'!AG653,-3),1,0)</f>
        <v>1</v>
      </c>
      <c r="AM703" s="179" t="str">
        <f>'Energy consumption (raw)'!AJ653</f>
        <v>6. Hai Phong</v>
      </c>
      <c r="AN703">
        <f>VLOOKUP(AM703,Lists!$F$9:$G$71,2,FALSE)</f>
        <v>1</v>
      </c>
    </row>
    <row r="704" spans="2:40" x14ac:dyDescent="0.25">
      <c r="B704" s="65" t="str">
        <f t="shared" si="80"/>
        <v>Industry552</v>
      </c>
      <c r="C704" s="179">
        <f>'Energy consumption (raw)'!B654</f>
        <v>552</v>
      </c>
      <c r="D704" s="179">
        <f>'Energy consumption (raw)'!C654</f>
        <v>0</v>
      </c>
      <c r="E704" s="179">
        <f>'Energy consumption (raw)'!D654</f>
        <v>0</v>
      </c>
      <c r="F704" s="179" t="str">
        <f>'Energy consumption (raw)'!E654</f>
        <v>Công nghiệp</v>
      </c>
      <c r="G704" s="179" t="str">
        <f>'Energy consumption (raw)'!F654</f>
        <v>Sản xuất sắt, thép gang</v>
      </c>
      <c r="H704" s="179" t="str">
        <f>'Energy consumption (raw)'!G654</f>
        <v>Industry</v>
      </c>
      <c r="I704" s="179" t="str">
        <f>'Energy consumption (raw)'!I654</f>
        <v>24 Manufacture of basic metals</v>
      </c>
      <c r="J704" s="179" t="str">
        <f>INDEX(Sector!$E$6:$E$46,MATCH('Energy consumption (toe)'!I704,Sector!$B$6:$B$46,FALSE))</f>
        <v>Manufacture of basic metals</v>
      </c>
      <c r="K704" s="179">
        <f>IFERROR('Energy consumption (raw)'!J654*Lists!$H$84,)</f>
        <v>0</v>
      </c>
      <c r="L704" s="179">
        <f>'Energy consumption (raw)'!K654*Lists!$H$84</f>
        <v>1114.0398280000002</v>
      </c>
      <c r="M704" s="179">
        <f>'Energy consumption (raw)'!L654*Lists!$H$84</f>
        <v>0</v>
      </c>
      <c r="N704" s="179">
        <f>'Energy consumption (raw)'!M654*Lists!$H$84</f>
        <v>0</v>
      </c>
      <c r="O704" s="178">
        <f t="shared" si="81"/>
        <v>1114.0398280000002</v>
      </c>
      <c r="P704">
        <f>'Energy consumption (raw)'!N654*Lists!$H$85</f>
        <v>0</v>
      </c>
      <c r="Q704">
        <f>'Energy consumption (raw)'!O654*Lists!$H$86</f>
        <v>0</v>
      </c>
      <c r="R704">
        <f>'Energy consumption (raw)'!P654*Lists!$H$87</f>
        <v>0</v>
      </c>
      <c r="S704">
        <f>'Energy consumption (raw)'!Q654*Lists!$H$88</f>
        <v>0</v>
      </c>
      <c r="T704">
        <f>'Energy consumption (raw)'!R654*Lists!$H$89</f>
        <v>0</v>
      </c>
      <c r="U704">
        <f>'Energy consumption (raw)'!S654*Lists!$H$90</f>
        <v>0</v>
      </c>
      <c r="V704">
        <f>'Energy consumption (raw)'!T654*Lists!$H$91</f>
        <v>0</v>
      </c>
      <c r="W704">
        <f>'Energy consumption (raw)'!U654*Lists!$H$92</f>
        <v>0</v>
      </c>
      <c r="X704">
        <f>'Energy consumption (raw)'!V654*Lists!$H$93</f>
        <v>0</v>
      </c>
      <c r="Y704">
        <f>'Energy consumption (raw)'!W654*Lists!$H$94</f>
        <v>0</v>
      </c>
      <c r="Z704">
        <f>'Energy consumption (raw)'!X654*Lists!$H$96*1000000</f>
        <v>0</v>
      </c>
      <c r="AA704">
        <f>'Energy consumption (raw)'!Y654*Lists!$H$97</f>
        <v>0</v>
      </c>
      <c r="AB704">
        <f>'Energy consumption (raw)'!Z654*Lists!$H$96</f>
        <v>0</v>
      </c>
      <c r="AC704">
        <f>'Energy consumption (raw)'!AA654*Lists!$H$98</f>
        <v>0</v>
      </c>
      <c r="AD704">
        <f>'Energy consumption (raw)'!AB654*Lists!$H$99</f>
        <v>0</v>
      </c>
      <c r="AE704">
        <f>'Energy consumption (raw)'!AC654*Lists!$H$101</f>
        <v>0</v>
      </c>
      <c r="AF704">
        <f>'Energy consumption (raw)'!AD654*Lists!$H$101</f>
        <v>0</v>
      </c>
      <c r="AG704">
        <f>'Energy consumption (raw)'!AE654*Lists!$H$101</f>
        <v>0</v>
      </c>
      <c r="AH704">
        <f>'Energy consumption (raw)'!AF654*Lists!$H$100</f>
        <v>0</v>
      </c>
      <c r="AI704" s="167">
        <f t="shared" si="82"/>
        <v>1114.0398280000002</v>
      </c>
      <c r="AJ704" s="179">
        <f>'Energy consumption (raw)'!AG654</f>
        <v>1114.0398280000002</v>
      </c>
      <c r="AK704" s="179">
        <f>'Energy consumption (raw)'!AH654</f>
        <v>0</v>
      </c>
      <c r="AL704">
        <f>IF(ROUND(AI704,-3)=ROUND('Energy consumption (raw)'!AG654,-3),1,0)</f>
        <v>1</v>
      </c>
      <c r="AM704" s="179" t="str">
        <f>'Energy consumption (raw)'!AJ654</f>
        <v>6. Hai Phong</v>
      </c>
      <c r="AN704">
        <f>VLOOKUP(AM704,Lists!$F$9:$G$71,2,FALSE)</f>
        <v>1</v>
      </c>
    </row>
    <row r="705" spans="2:40" x14ac:dyDescent="0.25">
      <c r="B705" s="65" t="str">
        <f t="shared" si="80"/>
        <v>Industry553</v>
      </c>
      <c r="C705" s="179">
        <f>'Energy consumption (raw)'!B655</f>
        <v>553</v>
      </c>
      <c r="D705" s="179">
        <f>'Energy consumption (raw)'!C655</f>
        <v>0</v>
      </c>
      <c r="E705" s="179">
        <f>'Energy consumption (raw)'!D655</f>
        <v>0</v>
      </c>
      <c r="F705" s="179" t="str">
        <f>'Energy consumption (raw)'!E655</f>
        <v>Công nghiệp</v>
      </c>
      <c r="G705" s="179" t="str">
        <f>'Energy consumption (raw)'!F655</f>
        <v>Chế tạo máy móc thiết bị</v>
      </c>
      <c r="H705" s="179" t="str">
        <f>'Energy consumption (raw)'!G655</f>
        <v>Industry</v>
      </c>
      <c r="I705" s="179" t="str">
        <f>'Energy consumption (raw)'!I655</f>
        <v>28 Manufacture of machinery and equipment n.e.c.</v>
      </c>
      <c r="J705" s="179" t="str">
        <f>INDEX(Sector!$E$6:$E$46,MATCH('Energy consumption (toe)'!I705,Sector!$B$6:$B$46,FALSE))</f>
        <v>Manufacture of machinery and equipment n.e.c.</v>
      </c>
      <c r="K705" s="179">
        <f>IFERROR('Energy consumption (raw)'!J655*Lists!$H$84,)</f>
        <v>0</v>
      </c>
      <c r="L705" s="179">
        <f>'Energy consumption (raw)'!K655*Lists!$H$84</f>
        <v>2154.5192912000002</v>
      </c>
      <c r="M705" s="179">
        <f>'Energy consumption (raw)'!L655*Lists!$H$84</f>
        <v>0</v>
      </c>
      <c r="N705" s="179">
        <f>'Energy consumption (raw)'!M655*Lists!$H$84</f>
        <v>0</v>
      </c>
      <c r="O705" s="178">
        <f t="shared" si="81"/>
        <v>2154.5192912000002</v>
      </c>
      <c r="P705">
        <f>'Energy consumption (raw)'!N655*Lists!$H$85</f>
        <v>0</v>
      </c>
      <c r="Q705">
        <f>'Energy consumption (raw)'!O655*Lists!$H$86</f>
        <v>0</v>
      </c>
      <c r="R705">
        <f>'Energy consumption (raw)'!P655*Lists!$H$87</f>
        <v>0</v>
      </c>
      <c r="S705">
        <f>'Energy consumption (raw)'!Q655*Lists!$H$88</f>
        <v>0</v>
      </c>
      <c r="T705">
        <f>'Energy consumption (raw)'!R655*Lists!$H$89</f>
        <v>0</v>
      </c>
      <c r="U705">
        <f>'Energy consumption (raw)'!S655*Lists!$H$90</f>
        <v>0</v>
      </c>
      <c r="V705">
        <f>'Energy consumption (raw)'!T655*Lists!$H$91</f>
        <v>0</v>
      </c>
      <c r="W705">
        <f>'Energy consumption (raw)'!U655*Lists!$H$92</f>
        <v>0</v>
      </c>
      <c r="X705">
        <f>'Energy consumption (raw)'!V655*Lists!$H$93</f>
        <v>0</v>
      </c>
      <c r="Y705">
        <f>'Energy consumption (raw)'!W655*Lists!$H$94</f>
        <v>0</v>
      </c>
      <c r="Z705">
        <f>'Energy consumption (raw)'!X655*Lists!$H$96*1000000</f>
        <v>0</v>
      </c>
      <c r="AA705">
        <f>'Energy consumption (raw)'!Y655*Lists!$H$97</f>
        <v>0</v>
      </c>
      <c r="AB705">
        <f>'Energy consumption (raw)'!Z655*Lists!$H$96</f>
        <v>0</v>
      </c>
      <c r="AC705">
        <f>'Energy consumption (raw)'!AA655*Lists!$H$98</f>
        <v>0</v>
      </c>
      <c r="AD705">
        <f>'Energy consumption (raw)'!AB655*Lists!$H$99</f>
        <v>0</v>
      </c>
      <c r="AE705">
        <f>'Energy consumption (raw)'!AC655*Lists!$H$101</f>
        <v>0</v>
      </c>
      <c r="AF705">
        <f>'Energy consumption (raw)'!AD655*Lists!$H$101</f>
        <v>0</v>
      </c>
      <c r="AG705">
        <f>'Energy consumption (raw)'!AE655*Lists!$H$101</f>
        <v>0</v>
      </c>
      <c r="AH705">
        <f>'Energy consumption (raw)'!AF655*Lists!$H$100</f>
        <v>0</v>
      </c>
      <c r="AI705" s="167">
        <f t="shared" si="82"/>
        <v>2154.5192912000002</v>
      </c>
      <c r="AJ705" s="179">
        <f>'Energy consumption (raw)'!AG655</f>
        <v>2154.5192912000002</v>
      </c>
      <c r="AK705" s="179">
        <f>'Energy consumption (raw)'!AH655</f>
        <v>0</v>
      </c>
      <c r="AL705">
        <f>IF(ROUND(AI705,-3)=ROUND('Energy consumption (raw)'!AG655,-3),1,0)</f>
        <v>1</v>
      </c>
      <c r="AM705" s="179" t="str">
        <f>'Energy consumption (raw)'!AJ655</f>
        <v>6. Hai Phong</v>
      </c>
      <c r="AN705">
        <f>VLOOKUP(AM705,Lists!$F$9:$G$71,2,FALSE)</f>
        <v>1</v>
      </c>
    </row>
    <row r="706" spans="2:40" x14ac:dyDescent="0.25">
      <c r="B706" s="65" t="str">
        <f t="shared" si="80"/>
        <v>Industry554</v>
      </c>
      <c r="C706" s="179">
        <f>'Energy consumption (raw)'!B656</f>
        <v>554</v>
      </c>
      <c r="D706" s="179">
        <f>'Energy consumption (raw)'!C656</f>
        <v>0</v>
      </c>
      <c r="E706" s="179">
        <f>'Energy consumption (raw)'!D656</f>
        <v>0</v>
      </c>
      <c r="F706" s="179" t="str">
        <f>'Energy consumption (raw)'!E656</f>
        <v>Công nghiệp</v>
      </c>
      <c r="G706" s="179" t="str">
        <f>'Energy consumption (raw)'!F656</f>
        <v>Sản xuất sản phẩm điện tử dân dụng</v>
      </c>
      <c r="H706" s="179" t="str">
        <f>'Energy consumption (raw)'!G656</f>
        <v>Industry</v>
      </c>
      <c r="I706" s="179" t="str">
        <f>'Energy consumption (raw)'!I656</f>
        <v>26 Manufacture of computer, electronic and optical products</v>
      </c>
      <c r="J706" s="179" t="str">
        <f>INDEX(Sector!$E$6:$E$46,MATCH('Energy consumption (toe)'!I706,Sector!$B$6:$B$46,FALSE))</f>
        <v>Manufacture of computer, electronic and optical products</v>
      </c>
      <c r="K706" s="179">
        <f>IFERROR('Energy consumption (raw)'!J656*Lists!$H$84,)</f>
        <v>0</v>
      </c>
      <c r="L706" s="179">
        <f>'Energy consumption (raw)'!K656*Lists!$H$84</f>
        <v>1949.066681</v>
      </c>
      <c r="M706" s="179">
        <f>'Energy consumption (raw)'!L656*Lists!$H$84</f>
        <v>0</v>
      </c>
      <c r="N706" s="179">
        <f>'Energy consumption (raw)'!M656*Lists!$H$84</f>
        <v>0</v>
      </c>
      <c r="O706" s="178">
        <f t="shared" si="81"/>
        <v>1949.066681</v>
      </c>
      <c r="P706">
        <f>'Energy consumption (raw)'!N656*Lists!$H$85</f>
        <v>0</v>
      </c>
      <c r="Q706">
        <f>'Energy consumption (raw)'!O656*Lists!$H$86</f>
        <v>0</v>
      </c>
      <c r="R706">
        <f>'Energy consumption (raw)'!P656*Lists!$H$87</f>
        <v>0</v>
      </c>
      <c r="S706">
        <f>'Energy consumption (raw)'!Q656*Lists!$H$88</f>
        <v>0</v>
      </c>
      <c r="T706">
        <f>'Energy consumption (raw)'!R656*Lists!$H$89</f>
        <v>0</v>
      </c>
      <c r="U706">
        <f>'Energy consumption (raw)'!S656*Lists!$H$90</f>
        <v>0</v>
      </c>
      <c r="V706">
        <f>'Energy consumption (raw)'!T656*Lists!$H$91</f>
        <v>0</v>
      </c>
      <c r="W706">
        <f>'Energy consumption (raw)'!U656*Lists!$H$92</f>
        <v>0</v>
      </c>
      <c r="X706">
        <f>'Energy consumption (raw)'!V656*Lists!$H$93</f>
        <v>0</v>
      </c>
      <c r="Y706">
        <f>'Energy consumption (raw)'!W656*Lists!$H$94</f>
        <v>0</v>
      </c>
      <c r="Z706">
        <f>'Energy consumption (raw)'!X656*Lists!$H$96*1000000</f>
        <v>0</v>
      </c>
      <c r="AA706">
        <f>'Energy consumption (raw)'!Y656*Lists!$H$97</f>
        <v>0</v>
      </c>
      <c r="AB706">
        <f>'Energy consumption (raw)'!Z656*Lists!$H$96</f>
        <v>0</v>
      </c>
      <c r="AC706">
        <f>'Energy consumption (raw)'!AA656*Lists!$H$98</f>
        <v>0</v>
      </c>
      <c r="AD706">
        <f>'Energy consumption (raw)'!AB656*Lists!$H$99</f>
        <v>0</v>
      </c>
      <c r="AE706">
        <f>'Energy consumption (raw)'!AC656*Lists!$H$101</f>
        <v>0</v>
      </c>
      <c r="AF706">
        <f>'Energy consumption (raw)'!AD656*Lists!$H$101</f>
        <v>0</v>
      </c>
      <c r="AG706">
        <f>'Energy consumption (raw)'!AE656*Lists!$H$101</f>
        <v>0</v>
      </c>
      <c r="AH706">
        <f>'Energy consumption (raw)'!AF656*Lists!$H$100</f>
        <v>0</v>
      </c>
      <c r="AI706" s="167">
        <f t="shared" si="82"/>
        <v>1949.066681</v>
      </c>
      <c r="AJ706" s="179">
        <f>'Energy consumption (raw)'!AG656</f>
        <v>1949.066681</v>
      </c>
      <c r="AK706" s="179">
        <f>'Energy consumption (raw)'!AH656</f>
        <v>0</v>
      </c>
      <c r="AL706">
        <f>IF(ROUND(AI706,-3)=ROUND('Energy consumption (raw)'!AG656,-3),1,0)</f>
        <v>1</v>
      </c>
      <c r="AM706" s="179" t="str">
        <f>'Energy consumption (raw)'!AJ656</f>
        <v>6. Hai Phong</v>
      </c>
      <c r="AN706">
        <f>VLOOKUP(AM706,Lists!$F$9:$G$71,2,FALSE)</f>
        <v>1</v>
      </c>
    </row>
    <row r="707" spans="2:40" x14ac:dyDescent="0.25">
      <c r="B707" s="65" t="str">
        <f t="shared" si="80"/>
        <v>Industry555</v>
      </c>
      <c r="C707" s="179">
        <f>'Energy consumption (raw)'!B657</f>
        <v>555</v>
      </c>
      <c r="D707" s="179">
        <f>'Energy consumption (raw)'!C657</f>
        <v>0</v>
      </c>
      <c r="E707" s="179">
        <f>'Energy consumption (raw)'!D657</f>
        <v>0</v>
      </c>
      <c r="F707" s="179" t="str">
        <f>'Energy consumption (raw)'!E657</f>
        <v>Công nghiệp</v>
      </c>
      <c r="G707" s="179" t="str">
        <f>'Energy consumption (raw)'!F657</f>
        <v>May trang phục trừ trang phục từ da lông thú</v>
      </c>
      <c r="H707" s="179" t="str">
        <f>'Energy consumption (raw)'!G657</f>
        <v>Industry</v>
      </c>
      <c r="I707" s="179" t="str">
        <f>'Energy consumption (raw)'!I657</f>
        <v>13 Manufacture of textiles</v>
      </c>
      <c r="J707" s="179" t="str">
        <f>INDEX(Sector!$E$6:$E$46,MATCH('Energy consumption (toe)'!I707,Sector!$B$6:$B$46,FALSE))</f>
        <v>Manufacture of textiles</v>
      </c>
      <c r="K707" s="179">
        <f>IFERROR('Energy consumption (raw)'!J657*Lists!$H$84,)</f>
        <v>0</v>
      </c>
      <c r="L707" s="179">
        <f>'Energy consumption (raw)'!K657*Lists!$H$84</f>
        <v>1001.7409052</v>
      </c>
      <c r="M707" s="179">
        <f>'Energy consumption (raw)'!L657*Lists!$H$84</f>
        <v>0</v>
      </c>
      <c r="N707" s="179">
        <f>'Energy consumption (raw)'!M657*Lists!$H$84</f>
        <v>0</v>
      </c>
      <c r="O707" s="178">
        <f t="shared" si="81"/>
        <v>1001.7409052</v>
      </c>
      <c r="P707">
        <f>'Energy consumption (raw)'!N657*Lists!$H$85</f>
        <v>0</v>
      </c>
      <c r="Q707">
        <f>'Energy consumption (raw)'!O657*Lists!$H$86</f>
        <v>0</v>
      </c>
      <c r="R707">
        <f>'Energy consumption (raw)'!P657*Lists!$H$87</f>
        <v>0</v>
      </c>
      <c r="S707">
        <f>'Energy consumption (raw)'!Q657*Lists!$H$88</f>
        <v>0</v>
      </c>
      <c r="T707">
        <f>'Energy consumption (raw)'!R657*Lists!$H$89</f>
        <v>0</v>
      </c>
      <c r="U707">
        <f>'Energy consumption (raw)'!S657*Lists!$H$90</f>
        <v>0</v>
      </c>
      <c r="V707">
        <f>'Energy consumption (raw)'!T657*Lists!$H$91</f>
        <v>0</v>
      </c>
      <c r="W707">
        <f>'Energy consumption (raw)'!U657*Lists!$H$92</f>
        <v>0</v>
      </c>
      <c r="X707">
        <f>'Energy consumption (raw)'!V657*Lists!$H$93</f>
        <v>0</v>
      </c>
      <c r="Y707">
        <f>'Energy consumption (raw)'!W657*Lists!$H$94</f>
        <v>0</v>
      </c>
      <c r="Z707">
        <f>'Energy consumption (raw)'!X657*Lists!$H$96*1000000</f>
        <v>0</v>
      </c>
      <c r="AA707">
        <f>'Energy consumption (raw)'!Y657*Lists!$H$97</f>
        <v>0</v>
      </c>
      <c r="AB707">
        <f>'Energy consumption (raw)'!Z657*Lists!$H$96</f>
        <v>0</v>
      </c>
      <c r="AC707">
        <f>'Energy consumption (raw)'!AA657*Lists!$H$98</f>
        <v>0</v>
      </c>
      <c r="AD707">
        <f>'Energy consumption (raw)'!AB657*Lists!$H$99</f>
        <v>0</v>
      </c>
      <c r="AE707">
        <f>'Energy consumption (raw)'!AC657*Lists!$H$101</f>
        <v>0</v>
      </c>
      <c r="AF707">
        <f>'Energy consumption (raw)'!AD657*Lists!$H$101</f>
        <v>0</v>
      </c>
      <c r="AG707">
        <f>'Energy consumption (raw)'!AE657*Lists!$H$101</f>
        <v>0</v>
      </c>
      <c r="AH707">
        <f>'Energy consumption (raw)'!AF657*Lists!$H$100</f>
        <v>0</v>
      </c>
      <c r="AI707" s="167">
        <f t="shared" si="82"/>
        <v>1001.7409052</v>
      </c>
      <c r="AJ707" s="179">
        <f>'Energy consumption (raw)'!AG657</f>
        <v>1001.7409052</v>
      </c>
      <c r="AK707" s="179">
        <f>'Energy consumption (raw)'!AH657</f>
        <v>0</v>
      </c>
      <c r="AL707">
        <f>IF(ROUND(AI707,-3)=ROUND('Energy consumption (raw)'!AG657,-3),1,0)</f>
        <v>1</v>
      </c>
      <c r="AM707" s="179" t="str">
        <f>'Energy consumption (raw)'!AJ657</f>
        <v>6. Hai Phong</v>
      </c>
      <c r="AN707">
        <f>VLOOKUP(AM707,Lists!$F$9:$G$71,2,FALSE)</f>
        <v>1</v>
      </c>
    </row>
    <row r="708" spans="2:40" x14ac:dyDescent="0.25">
      <c r="B708" s="65" t="str">
        <f t="shared" si="80"/>
        <v>Industry556</v>
      </c>
      <c r="C708" s="179">
        <f>'Energy consumption (raw)'!B658</f>
        <v>556</v>
      </c>
      <c r="D708" s="179">
        <f>'Energy consumption (raw)'!C658</f>
        <v>0</v>
      </c>
      <c r="E708" s="179">
        <f>'Energy consumption (raw)'!D658</f>
        <v>0</v>
      </c>
      <c r="F708" s="179" t="str">
        <f>'Energy consumption (raw)'!E658</f>
        <v>Công nghiệp</v>
      </c>
      <c r="G708" s="179" t="str">
        <f>'Energy consumption (raw)'!F658</f>
        <v>Sãn xuất linh kiện điện tử</v>
      </c>
      <c r="H708" s="179" t="str">
        <f>'Energy consumption (raw)'!G658</f>
        <v>Industry</v>
      </c>
      <c r="I708" s="179" t="str">
        <f>'Energy consumption (raw)'!I658</f>
        <v>26 Manufacture of computer, electronic and optical products</v>
      </c>
      <c r="J708" s="179" t="str">
        <f>INDEX(Sector!$E$6:$E$46,MATCH('Energy consumption (toe)'!I708,Sector!$B$6:$B$46,FALSE))</f>
        <v>Manufacture of computer, electronic and optical products</v>
      </c>
      <c r="K708" s="179">
        <f>IFERROR('Energy consumption (raw)'!J658*Lists!$H$84,)</f>
        <v>0</v>
      </c>
      <c r="L708" s="179">
        <f>'Energy consumption (raw)'!K658*Lists!$H$84</f>
        <v>1716.1124103000002</v>
      </c>
      <c r="M708" s="179">
        <f>'Energy consumption (raw)'!L658*Lists!$H$84</f>
        <v>0</v>
      </c>
      <c r="N708" s="179">
        <f>'Energy consumption (raw)'!M658*Lists!$H$84</f>
        <v>0</v>
      </c>
      <c r="O708" s="178">
        <f t="shared" si="81"/>
        <v>1716.1124103000002</v>
      </c>
      <c r="P708">
        <f>'Energy consumption (raw)'!N658*Lists!$H$85</f>
        <v>0</v>
      </c>
      <c r="Q708">
        <f>'Energy consumption (raw)'!O658*Lists!$H$86</f>
        <v>0</v>
      </c>
      <c r="R708">
        <f>'Energy consumption (raw)'!P658*Lists!$H$87</f>
        <v>0</v>
      </c>
      <c r="S708">
        <f>'Energy consumption (raw)'!Q658*Lists!$H$88</f>
        <v>0</v>
      </c>
      <c r="T708">
        <f>'Energy consumption (raw)'!R658*Lists!$H$89</f>
        <v>0</v>
      </c>
      <c r="U708">
        <f>'Energy consumption (raw)'!S658*Lists!$H$90</f>
        <v>0</v>
      </c>
      <c r="V708">
        <f>'Energy consumption (raw)'!T658*Lists!$H$91</f>
        <v>0</v>
      </c>
      <c r="W708">
        <f>'Energy consumption (raw)'!U658*Lists!$H$92</f>
        <v>0</v>
      </c>
      <c r="X708">
        <f>'Energy consumption (raw)'!V658*Lists!$H$93</f>
        <v>0</v>
      </c>
      <c r="Y708">
        <f>'Energy consumption (raw)'!W658*Lists!$H$94</f>
        <v>0</v>
      </c>
      <c r="Z708">
        <f>'Energy consumption (raw)'!X658*Lists!$H$96*1000000</f>
        <v>0</v>
      </c>
      <c r="AA708">
        <f>'Energy consumption (raw)'!Y658*Lists!$H$97</f>
        <v>0</v>
      </c>
      <c r="AB708">
        <f>'Energy consumption (raw)'!Z658*Lists!$H$96</f>
        <v>0</v>
      </c>
      <c r="AC708">
        <f>'Energy consumption (raw)'!AA658*Lists!$H$98</f>
        <v>0</v>
      </c>
      <c r="AD708">
        <f>'Energy consumption (raw)'!AB658*Lists!$H$99</f>
        <v>0</v>
      </c>
      <c r="AE708">
        <f>'Energy consumption (raw)'!AC658*Lists!$H$101</f>
        <v>0</v>
      </c>
      <c r="AF708">
        <f>'Energy consumption (raw)'!AD658*Lists!$H$101</f>
        <v>0</v>
      </c>
      <c r="AG708">
        <f>'Energy consumption (raw)'!AE658*Lists!$H$101</f>
        <v>0</v>
      </c>
      <c r="AH708">
        <f>'Energy consumption (raw)'!AF658*Lists!$H$100</f>
        <v>0</v>
      </c>
      <c r="AI708" s="167">
        <f t="shared" si="82"/>
        <v>1716.1124103000002</v>
      </c>
      <c r="AJ708" s="179">
        <f>'Energy consumption (raw)'!AG658</f>
        <v>1716.1124103000002</v>
      </c>
      <c r="AK708" s="179">
        <f>'Energy consumption (raw)'!AH658</f>
        <v>0</v>
      </c>
      <c r="AL708">
        <f>IF(ROUND(AI708,-3)=ROUND('Energy consumption (raw)'!AG658,-3),1,0)</f>
        <v>1</v>
      </c>
      <c r="AM708" s="179" t="str">
        <f>'Energy consumption (raw)'!AJ658</f>
        <v>6. Hai Phong</v>
      </c>
      <c r="AN708">
        <f>VLOOKUP(AM708,Lists!$F$9:$G$71,2,FALSE)</f>
        <v>1</v>
      </c>
    </row>
    <row r="709" spans="2:40" x14ac:dyDescent="0.25">
      <c r="B709" s="65" t="str">
        <f t="shared" si="80"/>
        <v>Industry557</v>
      </c>
      <c r="C709" s="179">
        <f>'Energy consumption (raw)'!B659</f>
        <v>557</v>
      </c>
      <c r="D709" s="179">
        <f>'Energy consumption (raw)'!C659</f>
        <v>0</v>
      </c>
      <c r="E709" s="179">
        <f>'Energy consumption (raw)'!D659</f>
        <v>0</v>
      </c>
      <c r="F709" s="179" t="str">
        <f>'Energy consumption (raw)'!E659</f>
        <v>Công nghiệp</v>
      </c>
      <c r="G709" s="179" t="str">
        <f>'Energy consumption (raw)'!F659</f>
        <v>Sản xuất các sản phẩm từ nhựa</v>
      </c>
      <c r="H709" s="179" t="str">
        <f>'Energy consumption (raw)'!G659</f>
        <v>Industry</v>
      </c>
      <c r="I709" s="179" t="str">
        <f>'Energy consumption (raw)'!I659</f>
        <v>22 Manufacture of rubber and plastics products</v>
      </c>
      <c r="J709" s="179" t="str">
        <f>INDEX(Sector!$E$6:$E$46,MATCH('Energy consumption (toe)'!I709,Sector!$B$6:$B$46,FALSE))</f>
        <v>Manufacture of rubber and plastics products</v>
      </c>
      <c r="K709" s="179">
        <f>IFERROR('Energy consumption (raw)'!J659*Lists!$H$84,)</f>
        <v>0</v>
      </c>
      <c r="L709" s="179">
        <f>'Energy consumption (raw)'!K659*Lists!$H$84</f>
        <v>2344.8017426000001</v>
      </c>
      <c r="M709" s="179">
        <f>'Energy consumption (raw)'!L659*Lists!$H$84</f>
        <v>0</v>
      </c>
      <c r="N709" s="179">
        <f>'Energy consumption (raw)'!M659*Lists!$H$84</f>
        <v>0</v>
      </c>
      <c r="O709" s="178">
        <f t="shared" si="81"/>
        <v>2344.8017426000001</v>
      </c>
      <c r="P709">
        <f>'Energy consumption (raw)'!N659*Lists!$H$85</f>
        <v>0</v>
      </c>
      <c r="Q709">
        <f>'Energy consumption (raw)'!O659*Lists!$H$86</f>
        <v>0</v>
      </c>
      <c r="R709">
        <f>'Energy consumption (raw)'!P659*Lists!$H$87</f>
        <v>0</v>
      </c>
      <c r="S709">
        <f>'Energy consumption (raw)'!Q659*Lists!$H$88</f>
        <v>0</v>
      </c>
      <c r="T709">
        <f>'Energy consumption (raw)'!R659*Lists!$H$89</f>
        <v>0</v>
      </c>
      <c r="U709">
        <f>'Energy consumption (raw)'!S659*Lists!$H$90</f>
        <v>0</v>
      </c>
      <c r="V709">
        <f>'Energy consumption (raw)'!T659*Lists!$H$91</f>
        <v>0</v>
      </c>
      <c r="W709">
        <f>'Energy consumption (raw)'!U659*Lists!$H$92</f>
        <v>0</v>
      </c>
      <c r="X709">
        <f>'Energy consumption (raw)'!V659*Lists!$H$93</f>
        <v>0</v>
      </c>
      <c r="Y709">
        <f>'Energy consumption (raw)'!W659*Lists!$H$94</f>
        <v>0</v>
      </c>
      <c r="Z709">
        <f>'Energy consumption (raw)'!X659*Lists!$H$96*1000000</f>
        <v>0</v>
      </c>
      <c r="AA709">
        <f>'Energy consumption (raw)'!Y659*Lists!$H$97</f>
        <v>0</v>
      </c>
      <c r="AB709">
        <f>'Energy consumption (raw)'!Z659*Lists!$H$96</f>
        <v>0</v>
      </c>
      <c r="AC709">
        <f>'Energy consumption (raw)'!AA659*Lists!$H$98</f>
        <v>0</v>
      </c>
      <c r="AD709">
        <f>'Energy consumption (raw)'!AB659*Lists!$H$99</f>
        <v>0</v>
      </c>
      <c r="AE709">
        <f>'Energy consumption (raw)'!AC659*Lists!$H$101</f>
        <v>0</v>
      </c>
      <c r="AF709">
        <f>'Energy consumption (raw)'!AD659*Lists!$H$101</f>
        <v>0</v>
      </c>
      <c r="AG709">
        <f>'Energy consumption (raw)'!AE659*Lists!$H$101</f>
        <v>0</v>
      </c>
      <c r="AH709">
        <f>'Energy consumption (raw)'!AF659*Lists!$H$100</f>
        <v>0</v>
      </c>
      <c r="AI709" s="167">
        <f t="shared" si="82"/>
        <v>2344.8017426000001</v>
      </c>
      <c r="AJ709" s="179">
        <f>'Energy consumption (raw)'!AG659</f>
        <v>2344.8017426000001</v>
      </c>
      <c r="AK709" s="179">
        <f>'Energy consumption (raw)'!AH659</f>
        <v>0</v>
      </c>
      <c r="AL709">
        <f>IF(ROUND(AI709,-3)=ROUND('Energy consumption (raw)'!AG659,-3),1,0)</f>
        <v>1</v>
      </c>
      <c r="AM709" s="179" t="str">
        <f>'Energy consumption (raw)'!AJ659</f>
        <v>6. Hai Phong</v>
      </c>
      <c r="AN709">
        <f>VLOOKUP(AM709,Lists!$F$9:$G$71,2,FALSE)</f>
        <v>1</v>
      </c>
    </row>
    <row r="710" spans="2:40" x14ac:dyDescent="0.25">
      <c r="B710" s="65" t="str">
        <f t="shared" si="80"/>
        <v>Industry558</v>
      </c>
      <c r="C710" s="179">
        <f>'Energy consumption (raw)'!B660</f>
        <v>558</v>
      </c>
      <c r="D710" s="179">
        <f>'Energy consumption (raw)'!C660</f>
        <v>0</v>
      </c>
      <c r="E710" s="179">
        <f>'Energy consumption (raw)'!D660</f>
        <v>0</v>
      </c>
      <c r="F710" s="179" t="str">
        <f>'Energy consumption (raw)'!E660</f>
        <v>Công nghiệp</v>
      </c>
      <c r="G710" s="179" t="str">
        <f>'Energy consumption (raw)'!F660</f>
        <v>Sản xuất sản phẩm khác còn lại bằng kim loại chưa được phân vào đâu</v>
      </c>
      <c r="H710" s="179" t="str">
        <f>'Energy consumption (raw)'!G660</f>
        <v>Industry</v>
      </c>
      <c r="I710" s="179" t="str">
        <f>'Energy consumption (raw)'!I660</f>
        <v>25 Manufacture of fabricated metal products, except machinery and equipment</v>
      </c>
      <c r="J710" s="179" t="str">
        <f>INDEX(Sector!$E$6:$E$46,MATCH('Energy consumption (toe)'!I710,Sector!$B$6:$B$46,FALSE))</f>
        <v>Manufacture of fabricated metal products, except machinery and equipment</v>
      </c>
      <c r="K710" s="179">
        <f>IFERROR('Energy consumption (raw)'!J660*Lists!$H$84,)</f>
        <v>0</v>
      </c>
      <c r="L710" s="179">
        <f>'Energy consumption (raw)'!K660*Lists!$H$84</f>
        <v>2425.1872593000003</v>
      </c>
      <c r="M710" s="179">
        <f>'Energy consumption (raw)'!L660*Lists!$H$84</f>
        <v>0</v>
      </c>
      <c r="N710" s="179">
        <f>'Energy consumption (raw)'!M660*Lists!$H$84</f>
        <v>0</v>
      </c>
      <c r="O710" s="178">
        <f t="shared" si="81"/>
        <v>2425.1872593000003</v>
      </c>
      <c r="P710">
        <f>'Energy consumption (raw)'!N660*Lists!$H$85</f>
        <v>0</v>
      </c>
      <c r="Q710">
        <f>'Energy consumption (raw)'!O660*Lists!$H$86</f>
        <v>0</v>
      </c>
      <c r="R710">
        <f>'Energy consumption (raw)'!P660*Lists!$H$87</f>
        <v>0</v>
      </c>
      <c r="S710">
        <f>'Energy consumption (raw)'!Q660*Lists!$H$88</f>
        <v>0</v>
      </c>
      <c r="T710">
        <f>'Energy consumption (raw)'!R660*Lists!$H$89</f>
        <v>0</v>
      </c>
      <c r="U710">
        <f>'Energy consumption (raw)'!S660*Lists!$H$90</f>
        <v>0</v>
      </c>
      <c r="V710">
        <f>'Energy consumption (raw)'!T660*Lists!$H$91</f>
        <v>0</v>
      </c>
      <c r="W710">
        <f>'Energy consumption (raw)'!U660*Lists!$H$92</f>
        <v>0</v>
      </c>
      <c r="X710">
        <f>'Energy consumption (raw)'!V660*Lists!$H$93</f>
        <v>0</v>
      </c>
      <c r="Y710">
        <f>'Energy consumption (raw)'!W660*Lists!$H$94</f>
        <v>0</v>
      </c>
      <c r="Z710">
        <f>'Energy consumption (raw)'!X660*Lists!$H$96*1000000</f>
        <v>0</v>
      </c>
      <c r="AA710">
        <f>'Energy consumption (raw)'!Y660*Lists!$H$97</f>
        <v>0</v>
      </c>
      <c r="AB710">
        <f>'Energy consumption (raw)'!Z660*Lists!$H$96</f>
        <v>0</v>
      </c>
      <c r="AC710">
        <f>'Energy consumption (raw)'!AA660*Lists!$H$98</f>
        <v>0</v>
      </c>
      <c r="AD710">
        <f>'Energy consumption (raw)'!AB660*Lists!$H$99</f>
        <v>0</v>
      </c>
      <c r="AE710">
        <f>'Energy consumption (raw)'!AC660*Lists!$H$101</f>
        <v>0</v>
      </c>
      <c r="AF710">
        <f>'Energy consumption (raw)'!AD660*Lists!$H$101</f>
        <v>0</v>
      </c>
      <c r="AG710">
        <f>'Energy consumption (raw)'!AE660*Lists!$H$101</f>
        <v>0</v>
      </c>
      <c r="AH710">
        <f>'Energy consumption (raw)'!AF660*Lists!$H$100</f>
        <v>0</v>
      </c>
      <c r="AI710" s="167">
        <f t="shared" si="82"/>
        <v>2425.1872593000003</v>
      </c>
      <c r="AJ710" s="179">
        <f>'Energy consumption (raw)'!AG660</f>
        <v>2425.1872593000003</v>
      </c>
      <c r="AK710" s="179">
        <f>'Energy consumption (raw)'!AH660</f>
        <v>0</v>
      </c>
      <c r="AL710">
        <f>IF(ROUND(AI710,-3)=ROUND('Energy consumption (raw)'!AG660,-3),1,0)</f>
        <v>1</v>
      </c>
      <c r="AM710" s="179" t="str">
        <f>'Energy consumption (raw)'!AJ660</f>
        <v>6. Hai Phong</v>
      </c>
      <c r="AN710">
        <f>VLOOKUP(AM710,Lists!$F$9:$G$71,2,FALSE)</f>
        <v>1</v>
      </c>
    </row>
    <row r="711" spans="2:40" x14ac:dyDescent="0.25">
      <c r="B711" s="65" t="str">
        <f t="shared" si="80"/>
        <v>Industry559</v>
      </c>
      <c r="C711" s="179">
        <f>'Energy consumption (raw)'!B661</f>
        <v>559</v>
      </c>
      <c r="D711" s="179">
        <f>'Energy consumption (raw)'!C661</f>
        <v>0</v>
      </c>
      <c r="E711" s="179">
        <f>'Energy consumption (raw)'!D661</f>
        <v>0</v>
      </c>
      <c r="F711" s="179" t="str">
        <f>'Energy consumption (raw)'!E661</f>
        <v>Công nghiệp</v>
      </c>
      <c r="G711" s="179" t="str">
        <f>'Energy consumption (raw)'!F661</f>
        <v>Sản xuất sắt, thép gang</v>
      </c>
      <c r="H711" s="179" t="str">
        <f>'Energy consumption (raw)'!G661</f>
        <v>Industry</v>
      </c>
      <c r="I711" s="179" t="str">
        <f>'Energy consumption (raw)'!I661</f>
        <v>24 Manufacture of basic metals</v>
      </c>
      <c r="J711" s="179" t="str">
        <f>INDEX(Sector!$E$6:$E$46,MATCH('Energy consumption (toe)'!I711,Sector!$B$6:$B$46,FALSE))</f>
        <v>Manufacture of basic metals</v>
      </c>
      <c r="K711" s="179">
        <f>IFERROR('Energy consumption (raw)'!J661*Lists!$H$84,)</f>
        <v>0</v>
      </c>
      <c r="L711" s="179">
        <f>'Energy consumption (raw)'!K661*Lists!$H$84</f>
        <v>2093.6301966999999</v>
      </c>
      <c r="M711" s="179">
        <f>'Energy consumption (raw)'!L661*Lists!$H$84</f>
        <v>0</v>
      </c>
      <c r="N711" s="179">
        <f>'Energy consumption (raw)'!M661*Lists!$H$84</f>
        <v>0</v>
      </c>
      <c r="O711" s="178">
        <f t="shared" si="81"/>
        <v>2093.6301966999999</v>
      </c>
      <c r="P711">
        <f>'Energy consumption (raw)'!N661*Lists!$H$85</f>
        <v>0</v>
      </c>
      <c r="Q711">
        <f>'Energy consumption (raw)'!O661*Lists!$H$86</f>
        <v>0</v>
      </c>
      <c r="R711">
        <f>'Energy consumption (raw)'!P661*Lists!$H$87</f>
        <v>0</v>
      </c>
      <c r="S711">
        <f>'Energy consumption (raw)'!Q661*Lists!$H$88</f>
        <v>0</v>
      </c>
      <c r="T711">
        <f>'Energy consumption (raw)'!R661*Lists!$H$89</f>
        <v>0</v>
      </c>
      <c r="U711">
        <f>'Energy consumption (raw)'!S661*Lists!$H$90</f>
        <v>0</v>
      </c>
      <c r="V711">
        <f>'Energy consumption (raw)'!T661*Lists!$H$91</f>
        <v>0</v>
      </c>
      <c r="W711">
        <f>'Energy consumption (raw)'!U661*Lists!$H$92</f>
        <v>0</v>
      </c>
      <c r="X711">
        <f>'Energy consumption (raw)'!V661*Lists!$H$93</f>
        <v>0</v>
      </c>
      <c r="Y711">
        <f>'Energy consumption (raw)'!W661*Lists!$H$94</f>
        <v>0</v>
      </c>
      <c r="Z711">
        <f>'Energy consumption (raw)'!X661*Lists!$H$96*1000000</f>
        <v>0</v>
      </c>
      <c r="AA711">
        <f>'Energy consumption (raw)'!Y661*Lists!$H$97</f>
        <v>0</v>
      </c>
      <c r="AB711">
        <f>'Energy consumption (raw)'!Z661*Lists!$H$96</f>
        <v>0</v>
      </c>
      <c r="AC711">
        <f>'Energy consumption (raw)'!AA661*Lists!$H$98</f>
        <v>0</v>
      </c>
      <c r="AD711">
        <f>'Energy consumption (raw)'!AB661*Lists!$H$99</f>
        <v>0</v>
      </c>
      <c r="AE711">
        <f>'Energy consumption (raw)'!AC661*Lists!$H$101</f>
        <v>0</v>
      </c>
      <c r="AF711">
        <f>'Energy consumption (raw)'!AD661*Lists!$H$101</f>
        <v>0</v>
      </c>
      <c r="AG711">
        <f>'Energy consumption (raw)'!AE661*Lists!$H$101</f>
        <v>0</v>
      </c>
      <c r="AH711">
        <f>'Energy consumption (raw)'!AF661*Lists!$H$100</f>
        <v>0</v>
      </c>
      <c r="AI711" s="167">
        <f t="shared" si="82"/>
        <v>2093.6301966999999</v>
      </c>
      <c r="AJ711" s="179">
        <f>'Energy consumption (raw)'!AG661</f>
        <v>2093.6301966999999</v>
      </c>
      <c r="AK711" s="179">
        <f>'Energy consumption (raw)'!AH661</f>
        <v>0</v>
      </c>
      <c r="AL711">
        <f>IF(ROUND(AI711,-3)=ROUND('Energy consumption (raw)'!AG661,-3),1,0)</f>
        <v>1</v>
      </c>
      <c r="AM711" s="179" t="str">
        <f>'Energy consumption (raw)'!AJ661</f>
        <v>6. Hai Phong</v>
      </c>
      <c r="AN711">
        <f>VLOOKUP(AM711,Lists!$F$9:$G$71,2,FALSE)</f>
        <v>1</v>
      </c>
    </row>
    <row r="712" spans="2:40" x14ac:dyDescent="0.25">
      <c r="B712" s="65" t="str">
        <f t="shared" si="80"/>
        <v>Industry560</v>
      </c>
      <c r="C712" s="179">
        <f>'Energy consumption (raw)'!B662</f>
        <v>560</v>
      </c>
      <c r="D712" s="179">
        <f>'Energy consumption (raw)'!C662</f>
        <v>0</v>
      </c>
      <c r="E712" s="179">
        <f>'Energy consumption (raw)'!D662</f>
        <v>0</v>
      </c>
      <c r="F712" s="179" t="str">
        <f>'Energy consumption (raw)'!E662</f>
        <v>Công nghiệp</v>
      </c>
      <c r="G712" s="179" t="str">
        <f>'Energy consumption (raw)'!F662</f>
        <v>Sản xuất bột đá siêu mịn và phụ gia ngành nhựa</v>
      </c>
      <c r="H712" s="179" t="str">
        <f>'Energy consumption (raw)'!G662</f>
        <v>Industry</v>
      </c>
      <c r="I712" s="179" t="str">
        <f>'Energy consumption (raw)'!I662</f>
        <v>22 Manufacture of rubber and plastics products</v>
      </c>
      <c r="J712" s="179" t="str">
        <f>INDEX(Sector!$E$6:$E$46,MATCH('Energy consumption (toe)'!I712,Sector!$B$6:$B$46,FALSE))</f>
        <v>Manufacture of rubber and plastics products</v>
      </c>
      <c r="K712" s="179">
        <f>IFERROR('Energy consumption (raw)'!J662*Lists!$H$84,)</f>
        <v>0</v>
      </c>
      <c r="L712" s="179">
        <f>'Energy consumption (raw)'!K662*Lists!$H$84</f>
        <v>1341.6667369000002</v>
      </c>
      <c r="M712" s="179">
        <f>'Energy consumption (raw)'!L662*Lists!$H$84</f>
        <v>0</v>
      </c>
      <c r="N712" s="179">
        <f>'Energy consumption (raw)'!M662*Lists!$H$84</f>
        <v>0</v>
      </c>
      <c r="O712" s="178">
        <f t="shared" si="81"/>
        <v>1341.6667369000002</v>
      </c>
      <c r="P712">
        <f>'Energy consumption (raw)'!N662*Lists!$H$85</f>
        <v>0</v>
      </c>
      <c r="Q712">
        <f>'Energy consumption (raw)'!O662*Lists!$H$86</f>
        <v>0</v>
      </c>
      <c r="R712">
        <f>'Energy consumption (raw)'!P662*Lists!$H$87</f>
        <v>0</v>
      </c>
      <c r="S712">
        <f>'Energy consumption (raw)'!Q662*Lists!$H$88</f>
        <v>0</v>
      </c>
      <c r="T712">
        <f>'Energy consumption (raw)'!R662*Lists!$H$89</f>
        <v>0</v>
      </c>
      <c r="U712">
        <f>'Energy consumption (raw)'!S662*Lists!$H$90</f>
        <v>0</v>
      </c>
      <c r="V712">
        <f>'Energy consumption (raw)'!T662*Lists!$H$91</f>
        <v>0</v>
      </c>
      <c r="W712">
        <f>'Energy consumption (raw)'!U662*Lists!$H$92</f>
        <v>0</v>
      </c>
      <c r="X712">
        <f>'Energy consumption (raw)'!V662*Lists!$H$93</f>
        <v>0</v>
      </c>
      <c r="Y712">
        <f>'Energy consumption (raw)'!W662*Lists!$H$94</f>
        <v>0</v>
      </c>
      <c r="Z712">
        <f>'Energy consumption (raw)'!X662*Lists!$H$96*1000000</f>
        <v>0</v>
      </c>
      <c r="AA712">
        <f>'Energy consumption (raw)'!Y662*Lists!$H$97</f>
        <v>0</v>
      </c>
      <c r="AB712">
        <f>'Energy consumption (raw)'!Z662*Lists!$H$96</f>
        <v>0</v>
      </c>
      <c r="AC712">
        <f>'Energy consumption (raw)'!AA662*Lists!$H$98</f>
        <v>0</v>
      </c>
      <c r="AD712">
        <f>'Energy consumption (raw)'!AB662*Lists!$H$99</f>
        <v>0</v>
      </c>
      <c r="AE712">
        <f>'Energy consumption (raw)'!AC662*Lists!$H$101</f>
        <v>0</v>
      </c>
      <c r="AF712">
        <f>'Energy consumption (raw)'!AD662*Lists!$H$101</f>
        <v>0</v>
      </c>
      <c r="AG712">
        <f>'Energy consumption (raw)'!AE662*Lists!$H$101</f>
        <v>0</v>
      </c>
      <c r="AH712">
        <f>'Energy consumption (raw)'!AF662*Lists!$H$100</f>
        <v>0</v>
      </c>
      <c r="AI712" s="167">
        <f t="shared" si="82"/>
        <v>1341.6667369000002</v>
      </c>
      <c r="AJ712" s="179">
        <f>'Energy consumption (raw)'!AG662</f>
        <v>1341.6667369000002</v>
      </c>
      <c r="AK712" s="179">
        <f>'Energy consumption (raw)'!AH662</f>
        <v>0</v>
      </c>
      <c r="AL712">
        <f>IF(ROUND(AI712,-3)=ROUND('Energy consumption (raw)'!AG662,-3),1,0)</f>
        <v>1</v>
      </c>
      <c r="AM712" s="179" t="str">
        <f>'Energy consumption (raw)'!AJ662</f>
        <v>6. Hai Phong</v>
      </c>
      <c r="AN712">
        <f>VLOOKUP(AM712,Lists!$F$9:$G$71,2,FALSE)</f>
        <v>1</v>
      </c>
    </row>
    <row r="713" spans="2:40" x14ac:dyDescent="0.25">
      <c r="B713" s="65" t="str">
        <f t="shared" si="80"/>
        <v>Industry561</v>
      </c>
      <c r="C713" s="179">
        <f>'Energy consumption (raw)'!B663</f>
        <v>561</v>
      </c>
      <c r="D713" s="179">
        <f>'Energy consumption (raw)'!C663</f>
        <v>0</v>
      </c>
      <c r="E713" s="179">
        <f>'Energy consumption (raw)'!D663</f>
        <v>0</v>
      </c>
      <c r="F713" s="179" t="str">
        <f>'Energy consumption (raw)'!E663</f>
        <v>Công nghiệp</v>
      </c>
      <c r="G713" s="179" t="str">
        <f>'Energy consumption (raw)'!F663</f>
        <v>Sản xuất xơ sợi nhân tạo</v>
      </c>
      <c r="H713" s="179" t="str">
        <f>'Energy consumption (raw)'!G663</f>
        <v>Industry</v>
      </c>
      <c r="I713" s="179" t="str">
        <f>'Energy consumption (raw)'!I663</f>
        <v>13 Manufacture of textiles</v>
      </c>
      <c r="J713" s="179" t="str">
        <f>INDEX(Sector!$E$6:$E$46,MATCH('Energy consumption (toe)'!I713,Sector!$B$6:$B$46,FALSE))</f>
        <v>Manufacture of textiles</v>
      </c>
      <c r="K713" s="179">
        <f>IFERROR('Energy consumption (raw)'!J663*Lists!$H$84,)</f>
        <v>0</v>
      </c>
      <c r="L713" s="179">
        <f>'Energy consumption (raw)'!K663*Lists!$H$84</f>
        <v>1654.8115569920001</v>
      </c>
      <c r="M713" s="179">
        <f>'Energy consumption (raw)'!L663*Lists!$H$84</f>
        <v>0</v>
      </c>
      <c r="N713" s="179">
        <f>'Energy consumption (raw)'!M663*Lists!$H$84</f>
        <v>0</v>
      </c>
      <c r="O713" s="178">
        <f t="shared" si="81"/>
        <v>1654.8115569920001</v>
      </c>
      <c r="P713">
        <f>'Energy consumption (raw)'!N663*Lists!$H$85</f>
        <v>0</v>
      </c>
      <c r="Q713">
        <f>'Energy consumption (raw)'!O663*Lists!$H$86</f>
        <v>0</v>
      </c>
      <c r="R713">
        <f>'Energy consumption (raw)'!P663*Lists!$H$87</f>
        <v>0</v>
      </c>
      <c r="S713">
        <f>'Energy consumption (raw)'!Q663*Lists!$H$88</f>
        <v>0</v>
      </c>
      <c r="T713">
        <f>'Energy consumption (raw)'!R663*Lists!$H$89</f>
        <v>0</v>
      </c>
      <c r="U713">
        <f>'Energy consumption (raw)'!S663*Lists!$H$90</f>
        <v>0</v>
      </c>
      <c r="V713">
        <f>'Energy consumption (raw)'!T663*Lists!$H$91</f>
        <v>0</v>
      </c>
      <c r="W713">
        <f>'Energy consumption (raw)'!U663*Lists!$H$92</f>
        <v>0</v>
      </c>
      <c r="X713">
        <f>'Energy consumption (raw)'!V663*Lists!$H$93</f>
        <v>0</v>
      </c>
      <c r="Y713">
        <f>'Energy consumption (raw)'!W663*Lists!$H$94</f>
        <v>0</v>
      </c>
      <c r="Z713">
        <f>'Energy consumption (raw)'!X663*Lists!$H$96*1000000</f>
        <v>0</v>
      </c>
      <c r="AA713">
        <f>'Energy consumption (raw)'!Y663*Lists!$H$97</f>
        <v>0</v>
      </c>
      <c r="AB713">
        <f>'Energy consumption (raw)'!Z663*Lists!$H$96</f>
        <v>0</v>
      </c>
      <c r="AC713">
        <f>'Energy consumption (raw)'!AA663*Lists!$H$98</f>
        <v>0</v>
      </c>
      <c r="AD713">
        <f>'Energy consumption (raw)'!AB663*Lists!$H$99</f>
        <v>0</v>
      </c>
      <c r="AE713">
        <f>'Energy consumption (raw)'!AC663*Lists!$H$101</f>
        <v>0</v>
      </c>
      <c r="AF713">
        <f>'Energy consumption (raw)'!AD663*Lists!$H$101</f>
        <v>0</v>
      </c>
      <c r="AG713">
        <f>'Energy consumption (raw)'!AE663*Lists!$H$101</f>
        <v>0</v>
      </c>
      <c r="AH713">
        <f>'Energy consumption (raw)'!AF663*Lists!$H$100</f>
        <v>0</v>
      </c>
      <c r="AI713" s="167">
        <f t="shared" si="82"/>
        <v>1654.8115569920001</v>
      </c>
      <c r="AJ713" s="179">
        <f>'Energy consumption (raw)'!AG663</f>
        <v>1654.8115569920001</v>
      </c>
      <c r="AK713" s="179">
        <f>'Energy consumption (raw)'!AH663</f>
        <v>0</v>
      </c>
      <c r="AL713">
        <f>IF(ROUND(AI713,-3)=ROUND('Energy consumption (raw)'!AG663,-3),1,0)</f>
        <v>1</v>
      </c>
      <c r="AM713" s="179" t="str">
        <f>'Energy consumption (raw)'!AJ663</f>
        <v>6. Hai Phong</v>
      </c>
      <c r="AN713">
        <f>VLOOKUP(AM713,Lists!$F$9:$G$71,2,FALSE)</f>
        <v>1</v>
      </c>
    </row>
    <row r="714" spans="2:40" x14ac:dyDescent="0.25">
      <c r="B714" s="65" t="str">
        <f t="shared" si="80"/>
        <v>Industry562</v>
      </c>
      <c r="C714" s="179">
        <f>'Energy consumption (raw)'!B664</f>
        <v>562</v>
      </c>
      <c r="D714" s="179">
        <f>'Energy consumption (raw)'!C664</f>
        <v>0</v>
      </c>
      <c r="E714" s="179">
        <f>'Energy consumption (raw)'!D664</f>
        <v>0</v>
      </c>
      <c r="F714" s="179" t="str">
        <f>'Energy consumption (raw)'!E664</f>
        <v>Công nghiệp</v>
      </c>
      <c r="G714" s="179" t="str">
        <f>'Energy consumption (raw)'!F664</f>
        <v>Khai thác, nuôi trồng thủy sản</v>
      </c>
      <c r="H714" s="179" t="str">
        <f>'Energy consumption (raw)'!G664</f>
        <v>Industry</v>
      </c>
      <c r="I714" s="179" t="str">
        <f>'Energy consumption (raw)'!I664</f>
        <v>10 Manufacture of food products</v>
      </c>
      <c r="J714" s="179" t="str">
        <f>INDEX(Sector!$E$6:$E$46,MATCH('Energy consumption (toe)'!I714,Sector!$B$6:$B$46,FALSE))</f>
        <v>Manufacture of food products</v>
      </c>
      <c r="K714" s="179">
        <f>IFERROR('Energy consumption (raw)'!J664*Lists!$H$84,)</f>
        <v>0</v>
      </c>
      <c r="L714" s="179">
        <f>'Energy consumption (raw)'!K664*Lists!$H$84</f>
        <v>0</v>
      </c>
      <c r="M714" s="179">
        <f>'Energy consumption (raw)'!L664*Lists!$H$84</f>
        <v>0</v>
      </c>
      <c r="N714" s="179">
        <f>'Energy consumption (raw)'!M664*Lists!$H$84</f>
        <v>0</v>
      </c>
      <c r="O714" s="178">
        <f t="shared" si="81"/>
        <v>0</v>
      </c>
      <c r="P714">
        <f>'Energy consumption (raw)'!N664*Lists!$H$85</f>
        <v>0</v>
      </c>
      <c r="Q714">
        <f>'Energy consumption (raw)'!O664*Lists!$H$86</f>
        <v>0</v>
      </c>
      <c r="R714">
        <f>'Energy consumption (raw)'!P664*Lists!$H$87</f>
        <v>0</v>
      </c>
      <c r="S714">
        <f>'Energy consumption (raw)'!Q664*Lists!$H$88</f>
        <v>0</v>
      </c>
      <c r="T714">
        <f>'Energy consumption (raw)'!R664*Lists!$H$89</f>
        <v>3723</v>
      </c>
      <c r="U714">
        <f>'Energy consumption (raw)'!S664*Lists!$H$90</f>
        <v>0</v>
      </c>
      <c r="V714">
        <f>'Energy consumption (raw)'!T664*Lists!$H$91</f>
        <v>0</v>
      </c>
      <c r="W714">
        <f>'Energy consumption (raw)'!U664*Lists!$H$92</f>
        <v>0</v>
      </c>
      <c r="X714">
        <f>'Energy consumption (raw)'!V664*Lists!$H$93</f>
        <v>0</v>
      </c>
      <c r="Y714">
        <f>'Energy consumption (raw)'!W664*Lists!$H$94</f>
        <v>0</v>
      </c>
      <c r="Z714">
        <f>'Energy consumption (raw)'!X664*Lists!$H$96*1000000</f>
        <v>0</v>
      </c>
      <c r="AA714">
        <f>'Energy consumption (raw)'!Y664*Lists!$H$97</f>
        <v>0</v>
      </c>
      <c r="AB714">
        <f>'Energy consumption (raw)'!Z664*Lists!$H$96</f>
        <v>0</v>
      </c>
      <c r="AC714">
        <f>'Energy consumption (raw)'!AA664*Lists!$H$98</f>
        <v>0</v>
      </c>
      <c r="AD714">
        <f>'Energy consumption (raw)'!AB664*Lists!$H$99</f>
        <v>0</v>
      </c>
      <c r="AE714">
        <f>'Energy consumption (raw)'!AC664*Lists!$H$101</f>
        <v>0</v>
      </c>
      <c r="AF714">
        <f>'Energy consumption (raw)'!AD664*Lists!$H$101</f>
        <v>0</v>
      </c>
      <c r="AG714">
        <f>'Energy consumption (raw)'!AE664*Lists!$H$101</f>
        <v>0</v>
      </c>
      <c r="AH714">
        <f>'Energy consumption (raw)'!AF664*Lists!$H$100</f>
        <v>0</v>
      </c>
      <c r="AI714" s="167">
        <f t="shared" si="82"/>
        <v>3723</v>
      </c>
      <c r="AJ714" s="179">
        <f>'Energy consumption (raw)'!AG664</f>
        <v>3723</v>
      </c>
      <c r="AK714" s="179">
        <f>'Energy consumption (raw)'!AH664</f>
        <v>0</v>
      </c>
      <c r="AL714">
        <f>IF(ROUND(AI714,-3)=ROUND('Energy consumption (raw)'!AG664,-3),1,0)</f>
        <v>1</v>
      </c>
      <c r="AM714" s="179" t="str">
        <f>'Energy consumption (raw)'!AJ664</f>
        <v>6. Hai Phong</v>
      </c>
      <c r="AN714">
        <f>VLOOKUP(AM714,Lists!$F$9:$G$71,2,FALSE)</f>
        <v>1</v>
      </c>
    </row>
    <row r="715" spans="2:40" x14ac:dyDescent="0.25">
      <c r="B715" s="65" t="str">
        <f t="shared" si="80"/>
        <v>Industry563</v>
      </c>
      <c r="C715" s="179">
        <f>'Energy consumption (raw)'!B665</f>
        <v>563</v>
      </c>
      <c r="D715" s="179">
        <f>'Energy consumption (raw)'!C665</f>
        <v>0</v>
      </c>
      <c r="E715" s="179">
        <f>'Energy consumption (raw)'!D665</f>
        <v>0</v>
      </c>
      <c r="F715" s="179" t="str">
        <f>'Energy consumption (raw)'!E665</f>
        <v>Công nghiệp</v>
      </c>
      <c r="G715" s="179" t="str">
        <f>'Energy consumption (raw)'!F665</f>
        <v>Sản xuất sắt, thép gang</v>
      </c>
      <c r="H715" s="179" t="str">
        <f>'Energy consumption (raw)'!G665</f>
        <v>Industry</v>
      </c>
      <c r="I715" s="179" t="str">
        <f>'Energy consumption (raw)'!I665</f>
        <v>24 Manufacture of basic metals</v>
      </c>
      <c r="J715" s="179" t="str">
        <f>INDEX(Sector!$E$6:$E$46,MATCH('Energy consumption (toe)'!I715,Sector!$B$6:$B$46,FALSE))</f>
        <v>Manufacture of basic metals</v>
      </c>
      <c r="K715" s="179">
        <f>IFERROR('Energy consumption (raw)'!J665*Lists!$H$84,)</f>
        <v>5439.1313195000002</v>
      </c>
      <c r="L715" s="179">
        <f>'Energy consumption (raw)'!K665*Lists!$H$84</f>
        <v>0</v>
      </c>
      <c r="M715" s="179">
        <f>'Energy consumption (raw)'!L665*Lists!$H$84</f>
        <v>0</v>
      </c>
      <c r="N715" s="179">
        <f>'Energy consumption (raw)'!M665*Lists!$H$84</f>
        <v>0</v>
      </c>
      <c r="O715" s="178">
        <f t="shared" si="81"/>
        <v>5439.1313195000002</v>
      </c>
      <c r="P715">
        <f>'Energy consumption (raw)'!N665*Lists!$H$85</f>
        <v>0</v>
      </c>
      <c r="Q715">
        <f>'Energy consumption (raw)'!O665*Lists!$H$86</f>
        <v>0</v>
      </c>
      <c r="R715">
        <f>'Energy consumption (raw)'!P665*Lists!$H$87</f>
        <v>0</v>
      </c>
      <c r="S715">
        <f>'Energy consumption (raw)'!Q665*Lists!$H$88</f>
        <v>0</v>
      </c>
      <c r="T715">
        <f>'Energy consumption (raw)'!R665*Lists!$H$89</f>
        <v>0</v>
      </c>
      <c r="U715">
        <f>'Energy consumption (raw)'!S665*Lists!$H$90</f>
        <v>0</v>
      </c>
      <c r="V715">
        <f>'Energy consumption (raw)'!T665*Lists!$H$91</f>
        <v>0</v>
      </c>
      <c r="W715">
        <f>'Energy consumption (raw)'!U665*Lists!$H$92</f>
        <v>0</v>
      </c>
      <c r="X715">
        <f>'Energy consumption (raw)'!V665*Lists!$H$93</f>
        <v>0</v>
      </c>
      <c r="Y715">
        <f>'Energy consumption (raw)'!W665*Lists!$H$94</f>
        <v>0</v>
      </c>
      <c r="Z715">
        <f>'Energy consumption (raw)'!X665*Lists!$H$96*1000000</f>
        <v>0</v>
      </c>
      <c r="AA715">
        <f>'Energy consumption (raw)'!Y665*Lists!$H$97</f>
        <v>0</v>
      </c>
      <c r="AB715">
        <f>'Energy consumption (raw)'!Z665*Lists!$H$96</f>
        <v>0</v>
      </c>
      <c r="AC715">
        <f>'Energy consumption (raw)'!AA665*Lists!$H$98</f>
        <v>0</v>
      </c>
      <c r="AD715">
        <f>'Energy consumption (raw)'!AB665*Lists!$H$99</f>
        <v>0</v>
      </c>
      <c r="AE715">
        <f>'Energy consumption (raw)'!AC665*Lists!$H$101</f>
        <v>0</v>
      </c>
      <c r="AF715">
        <f>'Energy consumption (raw)'!AD665*Lists!$H$101</f>
        <v>0</v>
      </c>
      <c r="AG715">
        <f>'Energy consumption (raw)'!AE665*Lists!$H$101</f>
        <v>0</v>
      </c>
      <c r="AH715">
        <f>'Energy consumption (raw)'!AF665*Lists!$H$100</f>
        <v>0</v>
      </c>
      <c r="AI715" s="167">
        <f t="shared" si="82"/>
        <v>5439.1313195000002</v>
      </c>
      <c r="AJ715" s="179">
        <f>'Energy consumption (raw)'!AG665</f>
        <v>5439.1313195000002</v>
      </c>
      <c r="AK715" s="179">
        <f>'Energy consumption (raw)'!AH665</f>
        <v>0</v>
      </c>
      <c r="AL715">
        <f>IF(ROUND(AI715,-3)=ROUND('Energy consumption (raw)'!AG665,-3),1,0)</f>
        <v>1</v>
      </c>
      <c r="AM715" s="179" t="str">
        <f>'Energy consumption (raw)'!AJ665</f>
        <v>6. Hai Phong</v>
      </c>
      <c r="AN715">
        <f>VLOOKUP(AM715,Lists!$F$9:$G$71,2,FALSE)</f>
        <v>1</v>
      </c>
    </row>
    <row r="716" spans="2:40" x14ac:dyDescent="0.25">
      <c r="B716" s="65" t="str">
        <f t="shared" si="80"/>
        <v>Industry564</v>
      </c>
      <c r="C716" s="179">
        <f>'Energy consumption (raw)'!B666</f>
        <v>564</v>
      </c>
      <c r="D716" s="179">
        <f>'Energy consumption (raw)'!C666</f>
        <v>0</v>
      </c>
      <c r="E716" s="179">
        <f>'Energy consumption (raw)'!D666</f>
        <v>0</v>
      </c>
      <c r="F716" s="179" t="str">
        <f>'Energy consumption (raw)'!E666</f>
        <v>Công nghiệp</v>
      </c>
      <c r="G716" s="179" t="str">
        <f>'Energy consumption (raw)'!F666</f>
        <v>Đóng tàu và cấu kiện nổi</v>
      </c>
      <c r="H716" s="179" t="str">
        <f>'Energy consumption (raw)'!G666</f>
        <v>Industry</v>
      </c>
      <c r="I716" s="179" t="str">
        <f>'Energy consumption (raw)'!I666</f>
        <v>30 Manufacture of other transport equipment</v>
      </c>
      <c r="J716" s="179" t="str">
        <f>INDEX(Sector!$E$6:$E$46,MATCH('Energy consumption (toe)'!I716,Sector!$B$6:$B$46,FALSE))</f>
        <v>Manufacture of other transport equipment</v>
      </c>
      <c r="K716" s="179">
        <f>IFERROR('Energy consumption (raw)'!J666*Lists!$H$84,)</f>
        <v>650.73108730000001</v>
      </c>
      <c r="L716" s="179">
        <f>'Energy consumption (raw)'!K666*Lists!$H$84</f>
        <v>0</v>
      </c>
      <c r="M716" s="179">
        <f>'Energy consumption (raw)'!L666*Lists!$H$84</f>
        <v>0</v>
      </c>
      <c r="N716" s="179">
        <f>'Energy consumption (raw)'!M666*Lists!$H$84</f>
        <v>0</v>
      </c>
      <c r="O716" s="178">
        <f t="shared" si="81"/>
        <v>650.73108730000001</v>
      </c>
      <c r="P716">
        <f>'Energy consumption (raw)'!N666*Lists!$H$85</f>
        <v>0</v>
      </c>
      <c r="Q716">
        <f>'Energy consumption (raw)'!O666*Lists!$H$86</f>
        <v>0</v>
      </c>
      <c r="R716">
        <f>'Energy consumption (raw)'!P666*Lists!$H$87</f>
        <v>0</v>
      </c>
      <c r="S716">
        <f>'Energy consumption (raw)'!Q666*Lists!$H$88</f>
        <v>0</v>
      </c>
      <c r="T716">
        <f>'Energy consumption (raw)'!R666*Lists!$H$89</f>
        <v>0</v>
      </c>
      <c r="U716">
        <f>'Energy consumption (raw)'!S666*Lists!$H$90</f>
        <v>506.88</v>
      </c>
      <c r="V716">
        <f>'Energy consumption (raw)'!T666*Lists!$H$91</f>
        <v>0</v>
      </c>
      <c r="W716">
        <f>'Energy consumption (raw)'!U666*Lists!$H$92</f>
        <v>0</v>
      </c>
      <c r="X716">
        <f>'Energy consumption (raw)'!V666*Lists!$H$93</f>
        <v>0</v>
      </c>
      <c r="Y716">
        <f>'Energy consumption (raw)'!W666*Lists!$H$94</f>
        <v>0</v>
      </c>
      <c r="Z716">
        <f>'Energy consumption (raw)'!X666*Lists!$H$96*1000000</f>
        <v>0</v>
      </c>
      <c r="AA716">
        <f>'Energy consumption (raw)'!Y666*Lists!$H$97</f>
        <v>0</v>
      </c>
      <c r="AB716">
        <f>'Energy consumption (raw)'!Z666*Lists!$H$96</f>
        <v>0</v>
      </c>
      <c r="AC716">
        <f>'Energy consumption (raw)'!AA666*Lists!$H$98</f>
        <v>0</v>
      </c>
      <c r="AD716">
        <f>'Energy consumption (raw)'!AB666*Lists!$H$99</f>
        <v>0</v>
      </c>
      <c r="AE716">
        <f>'Energy consumption (raw)'!AC666*Lists!$H$101</f>
        <v>0</v>
      </c>
      <c r="AF716">
        <f>'Energy consumption (raw)'!AD666*Lists!$H$101</f>
        <v>0</v>
      </c>
      <c r="AG716">
        <f>'Energy consumption (raw)'!AE666*Lists!$H$101</f>
        <v>0</v>
      </c>
      <c r="AH716">
        <f>'Energy consumption (raw)'!AF666*Lists!$H$100</f>
        <v>0</v>
      </c>
      <c r="AI716" s="167">
        <f t="shared" si="82"/>
        <v>1157.6110873</v>
      </c>
      <c r="AJ716" s="179">
        <f>'Energy consumption (raw)'!AG666</f>
        <v>1157.6110873</v>
      </c>
      <c r="AK716" s="179">
        <f>'Energy consumption (raw)'!AH666</f>
        <v>0</v>
      </c>
      <c r="AL716">
        <f>IF(ROUND(AI716,-3)=ROUND('Energy consumption (raw)'!AG666,-3),1,0)</f>
        <v>1</v>
      </c>
      <c r="AM716" s="179" t="str">
        <f>'Energy consumption (raw)'!AJ666</f>
        <v>6. Hai Phong</v>
      </c>
      <c r="AN716">
        <f>VLOOKUP(AM716,Lists!$F$9:$G$71,2,FALSE)</f>
        <v>1</v>
      </c>
    </row>
    <row r="717" spans="2:40" x14ac:dyDescent="0.25">
      <c r="B717" s="65" t="str">
        <f t="shared" si="80"/>
        <v>Industry565</v>
      </c>
      <c r="C717" s="179">
        <f>'Energy consumption (raw)'!B667</f>
        <v>565</v>
      </c>
      <c r="D717" s="179">
        <f>'Energy consumption (raw)'!C667</f>
        <v>0</v>
      </c>
      <c r="E717" s="179">
        <f>'Energy consumption (raw)'!D667</f>
        <v>0</v>
      </c>
      <c r="F717" s="179" t="str">
        <f>'Energy consumption (raw)'!E667</f>
        <v>Công nghiệp</v>
      </c>
      <c r="G717" s="179" t="str">
        <f>'Energy consumption (raw)'!F667</f>
        <v>Sãn xuất linh kiện điện tử</v>
      </c>
      <c r="H717" s="179" t="str">
        <f>'Energy consumption (raw)'!G667</f>
        <v>Industry</v>
      </c>
      <c r="I717" s="179" t="str">
        <f>'Energy consumption (raw)'!I667</f>
        <v>26 Manufacture of computer, electronic and optical products</v>
      </c>
      <c r="J717" s="179" t="str">
        <f>INDEX(Sector!$E$6:$E$46,MATCH('Energy consumption (toe)'!I717,Sector!$B$6:$B$46,FALSE))</f>
        <v>Manufacture of computer, electronic and optical products</v>
      </c>
      <c r="K717" s="179">
        <f>IFERROR('Energy consumption (raw)'!J667*Lists!$H$84,)</f>
        <v>0</v>
      </c>
      <c r="L717" s="179">
        <f>'Energy consumption (raw)'!K667*Lists!$H$84</f>
        <v>1013.0268701000001</v>
      </c>
      <c r="M717" s="179">
        <f>'Energy consumption (raw)'!L667*Lists!$H$84</f>
        <v>0</v>
      </c>
      <c r="N717" s="179">
        <f>'Energy consumption (raw)'!M667*Lists!$H$84</f>
        <v>0</v>
      </c>
      <c r="O717" s="178">
        <f t="shared" si="81"/>
        <v>1013.0268701000001</v>
      </c>
      <c r="P717">
        <f>'Energy consumption (raw)'!N667*Lists!$H$85</f>
        <v>0</v>
      </c>
      <c r="Q717">
        <f>'Energy consumption (raw)'!O667*Lists!$H$86</f>
        <v>0</v>
      </c>
      <c r="R717">
        <f>'Energy consumption (raw)'!P667*Lists!$H$87</f>
        <v>0</v>
      </c>
      <c r="S717">
        <f>'Energy consumption (raw)'!Q667*Lists!$H$88</f>
        <v>0</v>
      </c>
      <c r="T717">
        <f>'Energy consumption (raw)'!R667*Lists!$H$89</f>
        <v>27.54</v>
      </c>
      <c r="U717">
        <f>'Energy consumption (raw)'!S667*Lists!$H$90</f>
        <v>0</v>
      </c>
      <c r="V717">
        <f>'Energy consumption (raw)'!T667*Lists!$H$91</f>
        <v>0</v>
      </c>
      <c r="W717">
        <f>'Energy consumption (raw)'!U667*Lists!$H$92</f>
        <v>0</v>
      </c>
      <c r="X717">
        <f>'Energy consumption (raw)'!V667*Lists!$H$93</f>
        <v>0</v>
      </c>
      <c r="Y717">
        <f>'Energy consumption (raw)'!W667*Lists!$H$94</f>
        <v>0</v>
      </c>
      <c r="Z717">
        <f>'Energy consumption (raw)'!X667*Lists!$H$96*1000000</f>
        <v>0</v>
      </c>
      <c r="AA717">
        <f>'Energy consumption (raw)'!Y667*Lists!$H$97</f>
        <v>0</v>
      </c>
      <c r="AB717">
        <f>'Energy consumption (raw)'!Z667*Lists!$H$96</f>
        <v>0</v>
      </c>
      <c r="AC717">
        <f>'Energy consumption (raw)'!AA667*Lists!$H$98</f>
        <v>0</v>
      </c>
      <c r="AD717">
        <f>'Energy consumption (raw)'!AB667*Lists!$H$99</f>
        <v>0</v>
      </c>
      <c r="AE717">
        <f>'Energy consumption (raw)'!AC667*Lists!$H$101</f>
        <v>0</v>
      </c>
      <c r="AF717">
        <f>'Energy consumption (raw)'!AD667*Lists!$H$101</f>
        <v>0</v>
      </c>
      <c r="AG717">
        <f>'Energy consumption (raw)'!AE667*Lists!$H$101</f>
        <v>0</v>
      </c>
      <c r="AH717">
        <f>'Energy consumption (raw)'!AF667*Lists!$H$100</f>
        <v>0</v>
      </c>
      <c r="AI717" s="167">
        <f t="shared" si="82"/>
        <v>1040.5668701000002</v>
      </c>
      <c r="AJ717" s="179">
        <f>'Energy consumption (raw)'!AG667</f>
        <v>1040.5668701000002</v>
      </c>
      <c r="AK717" s="179">
        <f>'Energy consumption (raw)'!AH667</f>
        <v>1231</v>
      </c>
      <c r="AL717">
        <f>IF(ROUND(AI717,-3)=ROUND('Energy consumption (raw)'!AG667,-3),1,0)</f>
        <v>1</v>
      </c>
      <c r="AM717" s="179" t="str">
        <f>'Energy consumption (raw)'!AJ667</f>
        <v>7. Hung Yen</v>
      </c>
      <c r="AN717">
        <f>VLOOKUP(AM717,Lists!$F$9:$G$71,2,FALSE)</f>
        <v>1</v>
      </c>
    </row>
    <row r="718" spans="2:40" x14ac:dyDescent="0.25">
      <c r="B718" s="65" t="str">
        <f t="shared" si="80"/>
        <v>Industry566</v>
      </c>
      <c r="C718" s="179">
        <f>'Energy consumption (raw)'!B668</f>
        <v>566</v>
      </c>
      <c r="D718" s="179">
        <f>'Energy consumption (raw)'!C668</f>
        <v>0</v>
      </c>
      <c r="E718" s="179">
        <f>'Energy consumption (raw)'!D668</f>
        <v>0</v>
      </c>
      <c r="F718" s="179" t="str">
        <f>'Energy consumption (raw)'!E668</f>
        <v>Công nghiệp</v>
      </c>
      <c r="G718" s="179" t="str">
        <f>'Energy consumption (raw)'!F668</f>
        <v>Sản xuất các loại bánh từ bột</v>
      </c>
      <c r="H718" s="179" t="str">
        <f>'Energy consumption (raw)'!G668</f>
        <v>Industry</v>
      </c>
      <c r="I718" s="179" t="str">
        <f>'Energy consumption (raw)'!I668</f>
        <v>10 Manufacture of food products</v>
      </c>
      <c r="J718" s="179" t="str">
        <f>INDEX(Sector!$E$6:$E$46,MATCH('Energy consumption (toe)'!I718,Sector!$B$6:$B$46,FALSE))</f>
        <v>Manufacture of food products</v>
      </c>
      <c r="K718" s="179">
        <f>IFERROR('Energy consumption (raw)'!J668*Lists!$H$84,)</f>
        <v>0</v>
      </c>
      <c r="L718" s="179">
        <f>'Energy consumption (raw)'!K668*Lists!$H$84</f>
        <v>1189.2246632000001</v>
      </c>
      <c r="M718" s="179">
        <f>'Energy consumption (raw)'!L668*Lists!$H$84</f>
        <v>0</v>
      </c>
      <c r="N718" s="179">
        <f>'Energy consumption (raw)'!M668*Lists!$H$84</f>
        <v>0</v>
      </c>
      <c r="O718" s="178">
        <f t="shared" si="81"/>
        <v>1189.2246632000001</v>
      </c>
      <c r="P718">
        <f>'Energy consumption (raw)'!N668*Lists!$H$85</f>
        <v>0</v>
      </c>
      <c r="Q718">
        <f>'Energy consumption (raw)'!O668*Lists!$H$86</f>
        <v>0</v>
      </c>
      <c r="R718">
        <f>'Energy consumption (raw)'!P668*Lists!$H$87</f>
        <v>0</v>
      </c>
      <c r="S718">
        <f>'Energy consumption (raw)'!Q668*Lists!$H$88</f>
        <v>0</v>
      </c>
      <c r="T718">
        <f>'Energy consumption (raw)'!R668*Lists!$H$89</f>
        <v>20.399999999999999</v>
      </c>
      <c r="U718">
        <f>'Energy consumption (raw)'!S668*Lists!$H$90</f>
        <v>0</v>
      </c>
      <c r="V718">
        <f>'Energy consumption (raw)'!T668*Lists!$H$91</f>
        <v>0</v>
      </c>
      <c r="W718">
        <f>'Energy consumption (raw)'!U668*Lists!$H$92</f>
        <v>0</v>
      </c>
      <c r="X718">
        <f>'Energy consumption (raw)'!V668*Lists!$H$93</f>
        <v>0</v>
      </c>
      <c r="Y718">
        <f>'Energy consumption (raw)'!W668*Lists!$H$94</f>
        <v>0</v>
      </c>
      <c r="Z718">
        <f>'Energy consumption (raw)'!X668*Lists!$H$96*1000000</f>
        <v>0</v>
      </c>
      <c r="AA718">
        <f>'Energy consumption (raw)'!Y668*Lists!$H$97</f>
        <v>833.85</v>
      </c>
      <c r="AB718">
        <f>'Energy consumption (raw)'!Z668*Lists!$H$96</f>
        <v>0</v>
      </c>
      <c r="AC718">
        <f>'Energy consumption (raw)'!AA668*Lists!$H$98</f>
        <v>0</v>
      </c>
      <c r="AD718">
        <f>'Energy consumption (raw)'!AB668*Lists!$H$99</f>
        <v>0</v>
      </c>
      <c r="AE718">
        <f>'Energy consumption (raw)'!AC668*Lists!$H$101</f>
        <v>0</v>
      </c>
      <c r="AF718">
        <f>'Energy consumption (raw)'!AD668*Lists!$H$101</f>
        <v>0</v>
      </c>
      <c r="AG718">
        <f>'Energy consumption (raw)'!AE668*Lists!$H$101</f>
        <v>0</v>
      </c>
      <c r="AH718">
        <f>'Energy consumption (raw)'!AF668*Lists!$H$100</f>
        <v>0</v>
      </c>
      <c r="AI718" s="167">
        <f t="shared" si="82"/>
        <v>2043.4746632000001</v>
      </c>
      <c r="AJ718" s="179">
        <f>'Energy consumption (raw)'!AG668</f>
        <v>2043.4746632000001</v>
      </c>
      <c r="AK718" s="179">
        <f>'Energy consumption (raw)'!AH668</f>
        <v>1223</v>
      </c>
      <c r="AL718">
        <f>IF(ROUND(AI718,-3)=ROUND('Energy consumption (raw)'!AG668,-3),1,0)</f>
        <v>1</v>
      </c>
      <c r="AM718" s="179" t="str">
        <f>'Energy consumption (raw)'!AJ668</f>
        <v>7. Hung Yen</v>
      </c>
      <c r="AN718">
        <f>VLOOKUP(AM718,Lists!$F$9:$G$71,2,FALSE)</f>
        <v>1</v>
      </c>
    </row>
    <row r="719" spans="2:40" x14ac:dyDescent="0.25">
      <c r="B719" s="65" t="str">
        <f t="shared" si="80"/>
        <v>Industry567</v>
      </c>
      <c r="C719" s="179">
        <f>'Energy consumption (raw)'!B669</f>
        <v>567</v>
      </c>
      <c r="D719" s="179">
        <f>'Energy consumption (raw)'!C669</f>
        <v>0</v>
      </c>
      <c r="E719" s="179">
        <f>'Energy consumption (raw)'!D669</f>
        <v>0</v>
      </c>
      <c r="F719" s="179" t="str">
        <f>'Energy consumption (raw)'!E669</f>
        <v>Công nghiệp</v>
      </c>
      <c r="G719" s="179" t="str">
        <f>'Energy consumption (raw)'!F669</f>
        <v>Sản xuất plastic và cao su tổng hợp dạng nguyên sinh</v>
      </c>
      <c r="H719" s="179" t="str">
        <f>'Energy consumption (raw)'!G669</f>
        <v>Industry</v>
      </c>
      <c r="I719" s="179" t="str">
        <f>'Energy consumption (raw)'!I669</f>
        <v>22 Manufacture of rubber and plastics products</v>
      </c>
      <c r="J719" s="179" t="str">
        <f>INDEX(Sector!$E$6:$E$46,MATCH('Energy consumption (toe)'!I719,Sector!$B$6:$B$46,FALSE))</f>
        <v>Manufacture of rubber and plastics products</v>
      </c>
      <c r="K719" s="179">
        <f>IFERROR('Energy consumption (raw)'!J669*Lists!$H$84,)</f>
        <v>0</v>
      </c>
      <c r="L719" s="179">
        <f>'Energy consumption (raw)'!K669*Lists!$H$84</f>
        <v>3085.4690537000001</v>
      </c>
      <c r="M719" s="179">
        <f>'Energy consumption (raw)'!L669*Lists!$H$84</f>
        <v>0</v>
      </c>
      <c r="N719" s="179">
        <f>'Energy consumption (raw)'!M669*Lists!$H$84</f>
        <v>0</v>
      </c>
      <c r="O719" s="178">
        <f t="shared" si="81"/>
        <v>3085.4690537000001</v>
      </c>
      <c r="P719">
        <f>'Energy consumption (raw)'!N669*Lists!$H$85</f>
        <v>0</v>
      </c>
      <c r="Q719">
        <f>'Energy consumption (raw)'!O669*Lists!$H$86</f>
        <v>0</v>
      </c>
      <c r="R719">
        <f>'Energy consumption (raw)'!P669*Lists!$H$87</f>
        <v>0</v>
      </c>
      <c r="S719">
        <f>'Energy consumption (raw)'!Q669*Lists!$H$88</f>
        <v>0</v>
      </c>
      <c r="T719">
        <f>'Energy consumption (raw)'!R669*Lists!$H$89</f>
        <v>0</v>
      </c>
      <c r="U719">
        <f>'Energy consumption (raw)'!S669*Lists!$H$90</f>
        <v>0</v>
      </c>
      <c r="V719">
        <f>'Energy consumption (raw)'!T669*Lists!$H$91</f>
        <v>0</v>
      </c>
      <c r="W719">
        <f>'Energy consumption (raw)'!U669*Lists!$H$92</f>
        <v>0</v>
      </c>
      <c r="X719">
        <f>'Energy consumption (raw)'!V669*Lists!$H$93</f>
        <v>0</v>
      </c>
      <c r="Y719">
        <f>'Energy consumption (raw)'!W669*Lists!$H$94</f>
        <v>0</v>
      </c>
      <c r="Z719">
        <f>'Energy consumption (raw)'!X669*Lists!$H$96*1000000</f>
        <v>0</v>
      </c>
      <c r="AA719">
        <f>'Energy consumption (raw)'!Y669*Lists!$H$97</f>
        <v>0</v>
      </c>
      <c r="AB719">
        <f>'Energy consumption (raw)'!Z669*Lists!$H$96</f>
        <v>0</v>
      </c>
      <c r="AC719">
        <f>'Energy consumption (raw)'!AA669*Lists!$H$98</f>
        <v>0</v>
      </c>
      <c r="AD719">
        <f>'Energy consumption (raw)'!AB669*Lists!$H$99</f>
        <v>0</v>
      </c>
      <c r="AE719">
        <f>'Energy consumption (raw)'!AC669*Lists!$H$101</f>
        <v>0</v>
      </c>
      <c r="AF719">
        <f>'Energy consumption (raw)'!AD669*Lists!$H$101</f>
        <v>0</v>
      </c>
      <c r="AG719">
        <f>'Energy consumption (raw)'!AE669*Lists!$H$101</f>
        <v>0</v>
      </c>
      <c r="AH719">
        <f>'Energy consumption (raw)'!AF669*Lists!$H$100</f>
        <v>0</v>
      </c>
      <c r="AI719" s="167">
        <f t="shared" si="82"/>
        <v>3085.4690537000001</v>
      </c>
      <c r="AJ719" s="179">
        <f>'Energy consumption (raw)'!AG669</f>
        <v>3085.4690537000001</v>
      </c>
      <c r="AK719" s="179">
        <f>'Energy consumption (raw)'!AH669</f>
        <v>3084</v>
      </c>
      <c r="AL719">
        <f>IF(ROUND(AI719,-3)=ROUND('Energy consumption (raw)'!AG669,-3),1,0)</f>
        <v>1</v>
      </c>
      <c r="AM719" s="179" t="str">
        <f>'Energy consumption (raw)'!AJ669</f>
        <v>7. Hung Yen</v>
      </c>
      <c r="AN719">
        <f>VLOOKUP(AM719,Lists!$F$9:$G$71,2,FALSE)</f>
        <v>1</v>
      </c>
    </row>
    <row r="720" spans="2:40" x14ac:dyDescent="0.25">
      <c r="B720" s="65" t="str">
        <f t="shared" si="80"/>
        <v>Industry568</v>
      </c>
      <c r="C720" s="179">
        <f>'Energy consumption (raw)'!B670</f>
        <v>568</v>
      </c>
      <c r="D720" s="179">
        <f>'Energy consumption (raw)'!C670</f>
        <v>0</v>
      </c>
      <c r="E720" s="179">
        <f>'Energy consumption (raw)'!D670</f>
        <v>0</v>
      </c>
      <c r="F720" s="179" t="str">
        <f>'Energy consumption (raw)'!E670</f>
        <v>Công nghiệp</v>
      </c>
      <c r="G720" s="179" t="str">
        <f>'Energy consumption (raw)'!F670</f>
        <v>Sản xuất đồ uống không cồn, nước khoáng</v>
      </c>
      <c r="H720" s="179" t="str">
        <f>'Energy consumption (raw)'!G670</f>
        <v>Industry</v>
      </c>
      <c r="I720" s="179" t="str">
        <f>'Energy consumption (raw)'!I670</f>
        <v>11 Manufacture of beverages</v>
      </c>
      <c r="J720" s="179" t="str">
        <f>INDEX(Sector!$E$6:$E$46,MATCH('Energy consumption (toe)'!I720,Sector!$B$6:$B$46,FALSE))</f>
        <v>Manufacture of beverages</v>
      </c>
      <c r="K720" s="179">
        <f>IFERROR('Energy consumption (raw)'!J670*Lists!$H$84,)</f>
        <v>1178.8020068000001</v>
      </c>
      <c r="L720" s="179">
        <f>'Energy consumption (raw)'!K670*Lists!$H$84</f>
        <v>1178.8024697000001</v>
      </c>
      <c r="M720" s="179">
        <f>'Energy consumption (raw)'!L670*Lists!$H$84</f>
        <v>0</v>
      </c>
      <c r="N720" s="179">
        <f>'Energy consumption (raw)'!M670*Lists!$H$84</f>
        <v>0</v>
      </c>
      <c r="O720" s="178">
        <f t="shared" si="81"/>
        <v>1178.8024697000001</v>
      </c>
      <c r="P720">
        <f>'Energy consumption (raw)'!N670*Lists!$H$85</f>
        <v>0</v>
      </c>
      <c r="Q720">
        <f>'Energy consumption (raw)'!O670*Lists!$H$86</f>
        <v>0</v>
      </c>
      <c r="R720">
        <f>'Energy consumption (raw)'!P670*Lists!$H$87</f>
        <v>0</v>
      </c>
      <c r="S720">
        <f>'Energy consumption (raw)'!Q670*Lists!$H$88</f>
        <v>0</v>
      </c>
      <c r="T720">
        <f>'Energy consumption (raw)'!R670*Lists!$H$89</f>
        <v>0</v>
      </c>
      <c r="U720">
        <f>'Energy consumption (raw)'!S670*Lists!$H$90</f>
        <v>0</v>
      </c>
      <c r="V720">
        <f>'Energy consumption (raw)'!T670*Lists!$H$91</f>
        <v>0</v>
      </c>
      <c r="W720">
        <f>'Energy consumption (raw)'!U670*Lists!$H$92</f>
        <v>0</v>
      </c>
      <c r="X720">
        <f>'Energy consumption (raw)'!V670*Lists!$H$93</f>
        <v>0</v>
      </c>
      <c r="Y720">
        <f>'Energy consumption (raw)'!W670*Lists!$H$94</f>
        <v>0</v>
      </c>
      <c r="Z720">
        <f>'Energy consumption (raw)'!X670*Lists!$H$96*1000000</f>
        <v>0</v>
      </c>
      <c r="AA720">
        <f>'Energy consumption (raw)'!Y670*Lists!$H$97</f>
        <v>0</v>
      </c>
      <c r="AB720">
        <f>'Energy consumption (raw)'!Z670*Lists!$H$96</f>
        <v>0</v>
      </c>
      <c r="AC720">
        <f>'Energy consumption (raw)'!AA670*Lists!$H$98</f>
        <v>0</v>
      </c>
      <c r="AD720">
        <f>'Energy consumption (raw)'!AB670*Lists!$H$99</f>
        <v>0</v>
      </c>
      <c r="AE720">
        <f>'Energy consumption (raw)'!AC670*Lists!$H$101</f>
        <v>0</v>
      </c>
      <c r="AF720">
        <f>'Energy consumption (raw)'!AD670*Lists!$H$101</f>
        <v>0</v>
      </c>
      <c r="AG720">
        <f>'Energy consumption (raw)'!AE670*Lists!$H$101</f>
        <v>0</v>
      </c>
      <c r="AH720">
        <f>'Energy consumption (raw)'!AF670*Lists!$H$100</f>
        <v>0</v>
      </c>
      <c r="AI720" s="167">
        <f t="shared" si="82"/>
        <v>1178.8024697000001</v>
      </c>
      <c r="AJ720" s="179">
        <f>'Energy consumption (raw)'!AG670</f>
        <v>1178.8024697000001</v>
      </c>
      <c r="AK720" s="179">
        <f>'Energy consumption (raw)'!AH670</f>
        <v>1317</v>
      </c>
      <c r="AL720">
        <f>IF(ROUND(AI720,-3)=ROUND('Energy consumption (raw)'!AG670,-3),1,0)</f>
        <v>1</v>
      </c>
      <c r="AM720" s="179" t="str">
        <f>'Energy consumption (raw)'!AJ670</f>
        <v>7. Hung Yen</v>
      </c>
      <c r="AN720">
        <f>VLOOKUP(AM720,Lists!$F$9:$G$71,2,FALSE)</f>
        <v>1</v>
      </c>
    </row>
    <row r="721" spans="2:40" x14ac:dyDescent="0.25">
      <c r="B721" s="65" t="str">
        <f t="shared" si="80"/>
        <v>Industry569</v>
      </c>
      <c r="C721" s="179">
        <f>'Energy consumption (raw)'!B671</f>
        <v>569</v>
      </c>
      <c r="D721" s="179">
        <f>'Energy consumption (raw)'!C671</f>
        <v>0</v>
      </c>
      <c r="E721" s="179">
        <f>'Energy consumption (raw)'!D671</f>
        <v>0</v>
      </c>
      <c r="F721" s="179" t="str">
        <f>'Energy consumption (raw)'!E671</f>
        <v>Công nghiệp</v>
      </c>
      <c r="G721" s="179" t="str">
        <f>'Energy consumption (raw)'!F671</f>
        <v>Sản xuất dao kéo, dụng cụ cầm tay và đồ kim loại thông dụng</v>
      </c>
      <c r="H721" s="179" t="str">
        <f>'Energy consumption (raw)'!G671</f>
        <v>Industry</v>
      </c>
      <c r="I721" s="179" t="str">
        <f>'Energy consumption (raw)'!I671</f>
        <v>25 Manufacture of fabricated metal products, except machinery and equipment</v>
      </c>
      <c r="J721" s="179" t="str">
        <f>INDEX(Sector!$E$6:$E$46,MATCH('Energy consumption (toe)'!I721,Sector!$B$6:$B$46,FALSE))</f>
        <v>Manufacture of fabricated metal products, except machinery and equipment</v>
      </c>
      <c r="K721" s="179">
        <f>IFERROR('Energy consumption (raw)'!J671*Lists!$H$84,)</f>
        <v>0</v>
      </c>
      <c r="L721" s="179">
        <f>'Energy consumption (raw)'!K671*Lists!$H$84</f>
        <v>1748.6482626000002</v>
      </c>
      <c r="M721" s="179">
        <f>'Energy consumption (raw)'!L671*Lists!$H$84</f>
        <v>0</v>
      </c>
      <c r="N721" s="179">
        <f>'Energy consumption (raw)'!M671*Lists!$H$84</f>
        <v>0</v>
      </c>
      <c r="O721" s="178">
        <f t="shared" si="81"/>
        <v>1748.6482626000002</v>
      </c>
      <c r="P721">
        <f>'Energy consumption (raw)'!N671*Lists!$H$85</f>
        <v>0</v>
      </c>
      <c r="Q721">
        <f>'Energy consumption (raw)'!O671*Lists!$H$86</f>
        <v>0</v>
      </c>
      <c r="R721">
        <f>'Energy consumption (raw)'!P671*Lists!$H$87</f>
        <v>0</v>
      </c>
      <c r="S721">
        <f>'Energy consumption (raw)'!Q671*Lists!$H$88</f>
        <v>0</v>
      </c>
      <c r="T721">
        <f>'Energy consumption (raw)'!R671*Lists!$H$89</f>
        <v>0</v>
      </c>
      <c r="U721">
        <f>'Energy consumption (raw)'!S671*Lists!$H$90</f>
        <v>0</v>
      </c>
      <c r="V721">
        <f>'Energy consumption (raw)'!T671*Lists!$H$91</f>
        <v>0</v>
      </c>
      <c r="W721">
        <f>'Energy consumption (raw)'!U671*Lists!$H$92</f>
        <v>0</v>
      </c>
      <c r="X721">
        <f>'Energy consumption (raw)'!V671*Lists!$H$93</f>
        <v>0</v>
      </c>
      <c r="Y721">
        <f>'Energy consumption (raw)'!W671*Lists!$H$94</f>
        <v>0</v>
      </c>
      <c r="Z721">
        <f>'Energy consumption (raw)'!X671*Lists!$H$96*1000000</f>
        <v>0</v>
      </c>
      <c r="AA721">
        <f>'Energy consumption (raw)'!Y671*Lists!$H$97</f>
        <v>0</v>
      </c>
      <c r="AB721">
        <f>'Energy consumption (raw)'!Z671*Lists!$H$96</f>
        <v>0</v>
      </c>
      <c r="AC721">
        <f>'Energy consumption (raw)'!AA671*Lists!$H$98</f>
        <v>0</v>
      </c>
      <c r="AD721">
        <f>'Energy consumption (raw)'!AB671*Lists!$H$99</f>
        <v>0</v>
      </c>
      <c r="AE721">
        <f>'Energy consumption (raw)'!AC671*Lists!$H$101</f>
        <v>0</v>
      </c>
      <c r="AF721">
        <f>'Energy consumption (raw)'!AD671*Lists!$H$101</f>
        <v>0</v>
      </c>
      <c r="AG721">
        <f>'Energy consumption (raw)'!AE671*Lists!$H$101</f>
        <v>0</v>
      </c>
      <c r="AH721">
        <f>'Energy consumption (raw)'!AF671*Lists!$H$100</f>
        <v>0</v>
      </c>
      <c r="AI721" s="167">
        <f t="shared" si="82"/>
        <v>1748.6482626000002</v>
      </c>
      <c r="AJ721" s="179">
        <f>'Energy consumption (raw)'!AG671</f>
        <v>1748.6482626000002</v>
      </c>
      <c r="AK721" s="179">
        <f>'Energy consumption (raw)'!AH671</f>
        <v>1699</v>
      </c>
      <c r="AL721">
        <f>IF(ROUND(AI721,-3)=ROUND('Energy consumption (raw)'!AG671,-3),1,0)</f>
        <v>1</v>
      </c>
      <c r="AM721" s="179" t="str">
        <f>'Energy consumption (raw)'!AJ671</f>
        <v>7. Hung Yen</v>
      </c>
      <c r="AN721">
        <f>VLOOKUP(AM721,Lists!$F$9:$G$71,2,FALSE)</f>
        <v>1</v>
      </c>
    </row>
    <row r="722" spans="2:40" x14ac:dyDescent="0.25">
      <c r="B722" s="65" t="str">
        <f t="shared" si="80"/>
        <v>Industry570</v>
      </c>
      <c r="C722" s="179">
        <f>'Energy consumption (raw)'!B672</f>
        <v>570</v>
      </c>
      <c r="D722" s="179">
        <f>'Energy consumption (raw)'!C672</f>
        <v>0</v>
      </c>
      <c r="E722" s="179">
        <f>'Energy consumption (raw)'!D672</f>
        <v>0</v>
      </c>
      <c r="F722" s="179" t="str">
        <f>'Energy consumption (raw)'!E672</f>
        <v>Công nghiệp</v>
      </c>
      <c r="G722" s="179" t="str">
        <f>'Energy consumption (raw)'!F672</f>
        <v>Sản xuất sản phẩm hoá chất khác chưa được phân vào đâu</v>
      </c>
      <c r="H722" s="179" t="str">
        <f>'Energy consumption (raw)'!G672</f>
        <v>Industry</v>
      </c>
      <c r="I722" s="179" t="str">
        <f>'Energy consumption (raw)'!I672</f>
        <v>20 Manufacture of chemicals and chemical products</v>
      </c>
      <c r="J722" s="179" t="str">
        <f>INDEX(Sector!$E$6:$E$46,MATCH('Energy consumption (toe)'!I722,Sector!$B$6:$B$46,FALSE))</f>
        <v>Manufacture of chemicals and chemical products</v>
      </c>
      <c r="K722" s="179">
        <f>IFERROR('Energy consumption (raw)'!J672*Lists!$H$84,)</f>
        <v>0</v>
      </c>
      <c r="L722" s="179">
        <f>'Energy consumption (raw)'!K672*Lists!$H$84</f>
        <v>905.20866500000011</v>
      </c>
      <c r="M722" s="179">
        <f>'Energy consumption (raw)'!L672*Lists!$H$84</f>
        <v>0</v>
      </c>
      <c r="N722" s="179">
        <f>'Energy consumption (raw)'!M672*Lists!$H$84</f>
        <v>0</v>
      </c>
      <c r="O722" s="178">
        <f t="shared" si="81"/>
        <v>905.20866500000011</v>
      </c>
      <c r="P722">
        <f>'Energy consumption (raw)'!N672*Lists!$H$85</f>
        <v>0</v>
      </c>
      <c r="Q722">
        <f>'Energy consumption (raw)'!O672*Lists!$H$86</f>
        <v>0</v>
      </c>
      <c r="R722">
        <f>'Energy consumption (raw)'!P672*Lists!$H$87</f>
        <v>0</v>
      </c>
      <c r="S722">
        <f>'Energy consumption (raw)'!Q672*Lists!$H$88</f>
        <v>0</v>
      </c>
      <c r="T722">
        <f>'Energy consumption (raw)'!R672*Lists!$H$89</f>
        <v>0</v>
      </c>
      <c r="U722">
        <f>'Energy consumption (raw)'!S672*Lists!$H$90</f>
        <v>0</v>
      </c>
      <c r="V722">
        <f>'Energy consumption (raw)'!T672*Lists!$H$91</f>
        <v>0</v>
      </c>
      <c r="W722">
        <f>'Energy consumption (raw)'!U672*Lists!$H$92</f>
        <v>0</v>
      </c>
      <c r="X722">
        <f>'Energy consumption (raw)'!V672*Lists!$H$93</f>
        <v>0</v>
      </c>
      <c r="Y722">
        <f>'Energy consumption (raw)'!W672*Lists!$H$94</f>
        <v>0</v>
      </c>
      <c r="Z722">
        <f>'Energy consumption (raw)'!X672*Lists!$H$96*1000000</f>
        <v>0</v>
      </c>
      <c r="AA722">
        <f>'Energy consumption (raw)'!Y672*Lists!$H$97</f>
        <v>168.95000000000002</v>
      </c>
      <c r="AB722">
        <f>'Energy consumption (raw)'!Z672*Lists!$H$96</f>
        <v>0</v>
      </c>
      <c r="AC722">
        <f>'Energy consumption (raw)'!AA672*Lists!$H$98</f>
        <v>0</v>
      </c>
      <c r="AD722">
        <f>'Energy consumption (raw)'!AB672*Lists!$H$99</f>
        <v>0</v>
      </c>
      <c r="AE722">
        <f>'Energy consumption (raw)'!AC672*Lists!$H$101</f>
        <v>0</v>
      </c>
      <c r="AF722">
        <f>'Energy consumption (raw)'!AD672*Lists!$H$101</f>
        <v>0</v>
      </c>
      <c r="AG722">
        <f>'Energy consumption (raw)'!AE672*Lists!$H$101</f>
        <v>0</v>
      </c>
      <c r="AH722">
        <f>'Energy consumption (raw)'!AF672*Lists!$H$100</f>
        <v>0</v>
      </c>
      <c r="AI722" s="167">
        <f t="shared" si="82"/>
        <v>1074.1586650000002</v>
      </c>
      <c r="AJ722" s="179">
        <f>'Energy consumption (raw)'!AG672</f>
        <v>1074.1586650000002</v>
      </c>
      <c r="AK722" s="179">
        <f>'Energy consumption (raw)'!AH672</f>
        <v>1162</v>
      </c>
      <c r="AL722">
        <f>IF(ROUND(AI722,-3)=ROUND('Energy consumption (raw)'!AG672,-3),1,0)</f>
        <v>1</v>
      </c>
      <c r="AM722" s="179" t="str">
        <f>'Energy consumption (raw)'!AJ672</f>
        <v>7. Hung Yen</v>
      </c>
      <c r="AN722">
        <f>VLOOKUP(AM722,Lists!$F$9:$G$71,2,FALSE)</f>
        <v>1</v>
      </c>
    </row>
    <row r="723" spans="2:40" x14ac:dyDescent="0.25">
      <c r="B723" s="65" t="str">
        <f t="shared" si="80"/>
        <v>Industry571</v>
      </c>
      <c r="C723" s="179">
        <f>'Energy consumption (raw)'!B673</f>
        <v>571</v>
      </c>
      <c r="D723" s="179">
        <f>'Energy consumption (raw)'!C673</f>
        <v>0</v>
      </c>
      <c r="E723" s="179">
        <f>'Energy consumption (raw)'!D673</f>
        <v>0</v>
      </c>
      <c r="F723" s="179" t="str">
        <f>'Energy consumption (raw)'!E673</f>
        <v>Công nghiệp</v>
      </c>
      <c r="G723" s="179" t="str">
        <f>'Energy consumption (raw)'!F673</f>
        <v>Hoạt động dịch vụ cá nhân khác chưa được phân vào đâu</v>
      </c>
      <c r="H723" s="179" t="str">
        <f>'Energy consumption (raw)'!G673</f>
        <v>Industry</v>
      </c>
      <c r="I723" s="179" t="str">
        <f>'Energy consumption (raw)'!I673</f>
        <v>32 Other manufacturing</v>
      </c>
      <c r="J723" s="179" t="str">
        <f>INDEX(Sector!$E$6:$E$46,MATCH('Energy consumption (toe)'!I723,Sector!$B$6:$B$46,FALSE))</f>
        <v>Other manufacturing</v>
      </c>
      <c r="K723" s="179">
        <f>IFERROR('Energy consumption (raw)'!J673*Lists!$H$84,)</f>
        <v>1086.5211945000001</v>
      </c>
      <c r="L723" s="179">
        <f>'Energy consumption (raw)'!K673*Lists!$H$84</f>
        <v>1271.8220704</v>
      </c>
      <c r="M723" s="179">
        <f>'Energy consumption (raw)'!L673*Lists!$H$84</f>
        <v>0</v>
      </c>
      <c r="N723" s="179">
        <f>'Energy consumption (raw)'!M673*Lists!$H$84</f>
        <v>0</v>
      </c>
      <c r="O723" s="178">
        <f t="shared" si="81"/>
        <v>1271.8220704</v>
      </c>
      <c r="P723">
        <f>'Energy consumption (raw)'!N673*Lists!$H$85</f>
        <v>0</v>
      </c>
      <c r="Q723">
        <f>'Energy consumption (raw)'!O673*Lists!$H$86</f>
        <v>0</v>
      </c>
      <c r="R723">
        <f>'Energy consumption (raw)'!P673*Lists!$H$87</f>
        <v>0</v>
      </c>
      <c r="S723">
        <f>'Energy consumption (raw)'!Q673*Lists!$H$88</f>
        <v>0</v>
      </c>
      <c r="T723">
        <f>'Energy consumption (raw)'!R673*Lists!$H$89</f>
        <v>0</v>
      </c>
      <c r="U723">
        <f>'Energy consumption (raw)'!S673*Lists!$H$90</f>
        <v>0</v>
      </c>
      <c r="V723">
        <f>'Energy consumption (raw)'!T673*Lists!$H$91</f>
        <v>0</v>
      </c>
      <c r="W723">
        <f>'Energy consumption (raw)'!U673*Lists!$H$92</f>
        <v>0</v>
      </c>
      <c r="X723">
        <f>'Energy consumption (raw)'!V673*Lists!$H$93</f>
        <v>0</v>
      </c>
      <c r="Y723">
        <f>'Energy consumption (raw)'!W673*Lists!$H$94</f>
        <v>0</v>
      </c>
      <c r="Z723">
        <f>'Energy consumption (raw)'!X673*Lists!$H$96*1000000</f>
        <v>0</v>
      </c>
      <c r="AA723">
        <f>'Energy consumption (raw)'!Y673*Lists!$H$97</f>
        <v>0</v>
      </c>
      <c r="AB723">
        <f>'Energy consumption (raw)'!Z673*Lists!$H$96</f>
        <v>0</v>
      </c>
      <c r="AC723">
        <f>'Energy consumption (raw)'!AA673*Lists!$H$98</f>
        <v>0</v>
      </c>
      <c r="AD723">
        <f>'Energy consumption (raw)'!AB673*Lists!$H$99</f>
        <v>0</v>
      </c>
      <c r="AE723">
        <f>'Energy consumption (raw)'!AC673*Lists!$H$101</f>
        <v>0</v>
      </c>
      <c r="AF723">
        <f>'Energy consumption (raw)'!AD673*Lists!$H$101</f>
        <v>0</v>
      </c>
      <c r="AG723">
        <f>'Energy consumption (raw)'!AE673*Lists!$H$101</f>
        <v>0</v>
      </c>
      <c r="AH723">
        <f>'Energy consumption (raw)'!AF673*Lists!$H$100</f>
        <v>0</v>
      </c>
      <c r="AI723" s="167">
        <f t="shared" si="82"/>
        <v>1271.8220704</v>
      </c>
      <c r="AJ723" s="179">
        <f>'Energy consumption (raw)'!AG673</f>
        <v>1271.8220704</v>
      </c>
      <c r="AK723" s="179">
        <f>'Energy consumption (raw)'!AH673</f>
        <v>1272</v>
      </c>
      <c r="AL723">
        <f>IF(ROUND(AI723,-3)=ROUND('Energy consumption (raw)'!AG673,-3),1,0)</f>
        <v>1</v>
      </c>
      <c r="AM723" s="179" t="str">
        <f>'Energy consumption (raw)'!AJ673</f>
        <v>7. Hung Yen</v>
      </c>
      <c r="AN723">
        <f>VLOOKUP(AM723,Lists!$F$9:$G$71,2,FALSE)</f>
        <v>1</v>
      </c>
    </row>
    <row r="724" spans="2:40" x14ac:dyDescent="0.25">
      <c r="B724" s="65" t="str">
        <f t="shared" si="80"/>
        <v>Industry572</v>
      </c>
      <c r="C724" s="179">
        <f>'Energy consumption (raw)'!B674</f>
        <v>572</v>
      </c>
      <c r="D724" s="179">
        <f>'Energy consumption (raw)'!C674</f>
        <v>0</v>
      </c>
      <c r="E724" s="179">
        <f>'Energy consumption (raw)'!D674</f>
        <v>0</v>
      </c>
      <c r="F724" s="179" t="str">
        <f>'Energy consumption (raw)'!E674</f>
        <v>Công nghiệp</v>
      </c>
      <c r="G724" s="179" t="str">
        <f>'Energy consumption (raw)'!F674</f>
        <v>Sản xuất các sản phẩm thép</v>
      </c>
      <c r="H724" s="179" t="str">
        <f>'Energy consumption (raw)'!G674</f>
        <v>Industry</v>
      </c>
      <c r="I724" s="179" t="str">
        <f>'Energy consumption (raw)'!I674</f>
        <v>25 Manufacture of fabricated metal products, except machinery and equipment</v>
      </c>
      <c r="J724" s="179" t="str">
        <f>INDEX(Sector!$E$6:$E$46,MATCH('Energy consumption (toe)'!I724,Sector!$B$6:$B$46,FALSE))</f>
        <v>Manufacture of fabricated metal products, except machinery and equipment</v>
      </c>
      <c r="K724" s="179">
        <f>IFERROR('Energy consumption (raw)'!J674*Lists!$H$84,)</f>
        <v>0</v>
      </c>
      <c r="L724" s="179">
        <f>'Energy consumption (raw)'!K674*Lists!$H$84</f>
        <v>1738.6524000000002</v>
      </c>
      <c r="M724" s="179">
        <f>'Energy consumption (raw)'!L674*Lists!$H$84</f>
        <v>0</v>
      </c>
      <c r="N724" s="179">
        <f>'Energy consumption (raw)'!M674*Lists!$H$84</f>
        <v>0</v>
      </c>
      <c r="O724" s="178">
        <f t="shared" si="81"/>
        <v>1738.6524000000002</v>
      </c>
      <c r="P724">
        <f>'Energy consumption (raw)'!N674*Lists!$H$85</f>
        <v>854</v>
      </c>
      <c r="Q724">
        <f>'Energy consumption (raw)'!O674*Lists!$H$86</f>
        <v>0</v>
      </c>
      <c r="R724">
        <f>'Energy consumption (raw)'!P674*Lists!$H$87</f>
        <v>0</v>
      </c>
      <c r="S724">
        <f>'Energy consumption (raw)'!Q674*Lists!$H$88</f>
        <v>0</v>
      </c>
      <c r="T724">
        <f>'Energy consumption (raw)'!R674*Lists!$H$89</f>
        <v>45.9</v>
      </c>
      <c r="U724">
        <f>'Energy consumption (raw)'!S674*Lists!$H$90</f>
        <v>0</v>
      </c>
      <c r="V724">
        <f>'Energy consumption (raw)'!T674*Lists!$H$91</f>
        <v>0</v>
      </c>
      <c r="W724">
        <f>'Energy consumption (raw)'!U674*Lists!$H$92</f>
        <v>0</v>
      </c>
      <c r="X724">
        <f>'Energy consumption (raw)'!V674*Lists!$H$93</f>
        <v>0</v>
      </c>
      <c r="Y724">
        <f>'Energy consumption (raw)'!W674*Lists!$H$94</f>
        <v>0</v>
      </c>
      <c r="Z724">
        <f>'Energy consumption (raw)'!X674*Lists!$H$96*1000000</f>
        <v>0</v>
      </c>
      <c r="AA724">
        <f>'Energy consumption (raw)'!Y674*Lists!$H$97</f>
        <v>0</v>
      </c>
      <c r="AB724">
        <f>'Energy consumption (raw)'!Z674*Lists!$H$96</f>
        <v>0</v>
      </c>
      <c r="AC724">
        <f>'Energy consumption (raw)'!AA674*Lists!$H$98</f>
        <v>0</v>
      </c>
      <c r="AD724">
        <f>'Energy consumption (raw)'!AB674*Lists!$H$99</f>
        <v>0</v>
      </c>
      <c r="AE724">
        <f>'Energy consumption (raw)'!AC674*Lists!$H$101</f>
        <v>0</v>
      </c>
      <c r="AF724">
        <f>'Energy consumption (raw)'!AD674*Lists!$H$101</f>
        <v>0</v>
      </c>
      <c r="AG724">
        <f>'Energy consumption (raw)'!AE674*Lists!$H$101</f>
        <v>0</v>
      </c>
      <c r="AH724">
        <f>'Energy consumption (raw)'!AF674*Lists!$H$100</f>
        <v>0</v>
      </c>
      <c r="AI724" s="167">
        <f t="shared" si="82"/>
        <v>2638.5524</v>
      </c>
      <c r="AJ724" s="179">
        <f>'Energy consumption (raw)'!AG674</f>
        <v>2638.5524</v>
      </c>
      <c r="AK724" s="179">
        <f>'Energy consumption (raw)'!AH674</f>
        <v>1850</v>
      </c>
      <c r="AL724">
        <f>IF(ROUND(AI724,-3)=ROUND('Energy consumption (raw)'!AG674,-3),1,0)</f>
        <v>1</v>
      </c>
      <c r="AM724" s="179" t="str">
        <f>'Energy consumption (raw)'!AJ674</f>
        <v>7. Hung Yen</v>
      </c>
      <c r="AN724">
        <f>VLOOKUP(AM724,Lists!$F$9:$G$71,2,FALSE)</f>
        <v>1</v>
      </c>
    </row>
    <row r="725" spans="2:40" x14ac:dyDescent="0.25">
      <c r="B725" s="65" t="str">
        <f t="shared" si="80"/>
        <v>Industry573</v>
      </c>
      <c r="C725" s="179">
        <f>'Energy consumption (raw)'!B675</f>
        <v>573</v>
      </c>
      <c r="D725" s="179">
        <f>'Energy consumption (raw)'!C675</f>
        <v>0</v>
      </c>
      <c r="E725" s="179">
        <f>'Energy consumption (raw)'!D675</f>
        <v>0</v>
      </c>
      <c r="F725" s="179" t="str">
        <f>'Energy consumption (raw)'!E675</f>
        <v>Công nghiệp</v>
      </c>
      <c r="G725" s="179" t="str">
        <f>'Energy consumption (raw)'!F675</f>
        <v>Sản xuất các sản phẩm từ plastic</v>
      </c>
      <c r="H725" s="179" t="str">
        <f>'Energy consumption (raw)'!G675</f>
        <v>Industry</v>
      </c>
      <c r="I725" s="179" t="str">
        <f>'Energy consumption (raw)'!I675</f>
        <v>22 Manufacture of rubber and plastics products</v>
      </c>
      <c r="J725" s="179" t="str">
        <f>INDEX(Sector!$E$6:$E$46,MATCH('Energy consumption (toe)'!I725,Sector!$B$6:$B$46,FALSE))</f>
        <v>Manufacture of rubber and plastics products</v>
      </c>
      <c r="K725" s="179">
        <f>IFERROR('Energy consumption (raw)'!J675*Lists!$H$84,)</f>
        <v>0</v>
      </c>
      <c r="L725" s="179">
        <f>'Energy consumption (raw)'!K675*Lists!$H$84</f>
        <v>4159.8415920000007</v>
      </c>
      <c r="M725" s="179">
        <f>'Energy consumption (raw)'!L675*Lists!$H$84</f>
        <v>0</v>
      </c>
      <c r="N725" s="179">
        <f>'Energy consumption (raw)'!M675*Lists!$H$84</f>
        <v>0</v>
      </c>
      <c r="O725" s="178">
        <f t="shared" si="81"/>
        <v>4159.8415920000007</v>
      </c>
      <c r="P725">
        <f>'Energy consumption (raw)'!N675*Lists!$H$85</f>
        <v>0</v>
      </c>
      <c r="Q725">
        <f>'Energy consumption (raw)'!O675*Lists!$H$86</f>
        <v>0</v>
      </c>
      <c r="R725">
        <f>'Energy consumption (raw)'!P675*Lists!$H$87</f>
        <v>0</v>
      </c>
      <c r="S725">
        <f>'Energy consumption (raw)'!Q675*Lists!$H$88</f>
        <v>0</v>
      </c>
      <c r="T725">
        <f>'Energy consumption (raw)'!R675*Lists!$H$89</f>
        <v>0</v>
      </c>
      <c r="U725">
        <f>'Energy consumption (raw)'!S675*Lists!$H$90</f>
        <v>0</v>
      </c>
      <c r="V725">
        <f>'Energy consumption (raw)'!T675*Lists!$H$91</f>
        <v>0</v>
      </c>
      <c r="W725">
        <f>'Energy consumption (raw)'!U675*Lists!$H$92</f>
        <v>0</v>
      </c>
      <c r="X725">
        <f>'Energy consumption (raw)'!V675*Lists!$H$93</f>
        <v>0</v>
      </c>
      <c r="Y725">
        <f>'Energy consumption (raw)'!W675*Lists!$H$94</f>
        <v>0</v>
      </c>
      <c r="Z725">
        <f>'Energy consumption (raw)'!X675*Lists!$H$96*1000000</f>
        <v>0</v>
      </c>
      <c r="AA725">
        <f>'Energy consumption (raw)'!Y675*Lists!$H$97</f>
        <v>0</v>
      </c>
      <c r="AB725">
        <f>'Energy consumption (raw)'!Z675*Lists!$H$96</f>
        <v>0</v>
      </c>
      <c r="AC725">
        <f>'Energy consumption (raw)'!AA675*Lists!$H$98</f>
        <v>0</v>
      </c>
      <c r="AD725">
        <f>'Energy consumption (raw)'!AB675*Lists!$H$99</f>
        <v>0</v>
      </c>
      <c r="AE725">
        <f>'Energy consumption (raw)'!AC675*Lists!$H$101</f>
        <v>0</v>
      </c>
      <c r="AF725">
        <f>'Energy consumption (raw)'!AD675*Lists!$H$101</f>
        <v>0</v>
      </c>
      <c r="AG725">
        <f>'Energy consumption (raw)'!AE675*Lists!$H$101</f>
        <v>0</v>
      </c>
      <c r="AH725">
        <f>'Energy consumption (raw)'!AF675*Lists!$H$100</f>
        <v>0</v>
      </c>
      <c r="AI725" s="167">
        <f t="shared" si="82"/>
        <v>4159.8415920000007</v>
      </c>
      <c r="AJ725" s="179">
        <f>'Energy consumption (raw)'!AG675</f>
        <v>4159.8415920000007</v>
      </c>
      <c r="AK725" s="179">
        <f>'Energy consumption (raw)'!AH675</f>
        <v>1364</v>
      </c>
      <c r="AL725">
        <f>IF(ROUND(AI725,-3)=ROUND('Energy consumption (raw)'!AG675,-3),1,0)</f>
        <v>1</v>
      </c>
      <c r="AM725" s="179" t="str">
        <f>'Energy consumption (raw)'!AJ675</f>
        <v>7. Hung Yen</v>
      </c>
      <c r="AN725">
        <f>VLOOKUP(AM725,Lists!$F$9:$G$71,2,FALSE)</f>
        <v>1</v>
      </c>
    </row>
    <row r="726" spans="2:40" x14ac:dyDescent="0.25">
      <c r="B726" s="65" t="str">
        <f t="shared" si="80"/>
        <v>Industry574</v>
      </c>
      <c r="C726" s="179">
        <f>'Energy consumption (raw)'!B676</f>
        <v>574</v>
      </c>
      <c r="D726" s="179">
        <f>'Energy consumption (raw)'!C676</f>
        <v>0</v>
      </c>
      <c r="E726" s="179">
        <f>'Energy consumption (raw)'!D676</f>
        <v>0</v>
      </c>
      <c r="F726" s="179" t="str">
        <f>'Energy consumption (raw)'!E676</f>
        <v>Công nghiệp</v>
      </c>
      <c r="G726" s="179" t="str">
        <f>'Energy consumption (raw)'!F676</f>
        <v>Sản xuất giấy và sản phẩm từ giấy</v>
      </c>
      <c r="H726" s="179" t="str">
        <f>'Energy consumption (raw)'!G676</f>
        <v>Industry</v>
      </c>
      <c r="I726" s="179" t="str">
        <f>'Energy consumption (raw)'!I676</f>
        <v>17 Manufacture of paper and paper products</v>
      </c>
      <c r="J726" s="179" t="str">
        <f>INDEX(Sector!$E$6:$E$46,MATCH('Energy consumption (toe)'!I726,Sector!$B$6:$B$46,FALSE))</f>
        <v>Manufacture of paper and paper products</v>
      </c>
      <c r="K726" s="179">
        <f>IFERROR('Energy consumption (raw)'!J676*Lists!$H$84,)</f>
        <v>0</v>
      </c>
      <c r="L726" s="179">
        <f>'Energy consumption (raw)'!K676*Lists!$H$84</f>
        <v>1970.4110000000001</v>
      </c>
      <c r="M726" s="179">
        <f>'Energy consumption (raw)'!L676*Lists!$H$84</f>
        <v>0</v>
      </c>
      <c r="N726" s="179">
        <f>'Energy consumption (raw)'!M676*Lists!$H$84</f>
        <v>0</v>
      </c>
      <c r="O726" s="178">
        <f t="shared" si="81"/>
        <v>1970.4110000000001</v>
      </c>
      <c r="P726">
        <f>'Energy consumption (raw)'!N676*Lists!$H$85</f>
        <v>0</v>
      </c>
      <c r="Q726">
        <f>'Energy consumption (raw)'!O676*Lists!$H$86</f>
        <v>0</v>
      </c>
      <c r="R726">
        <f>'Energy consumption (raw)'!P676*Lists!$H$87</f>
        <v>0</v>
      </c>
      <c r="S726">
        <f>'Energy consumption (raw)'!Q676*Lists!$H$88</f>
        <v>0</v>
      </c>
      <c r="T726">
        <f>'Energy consumption (raw)'!R676*Lists!$H$89</f>
        <v>107.10000000000001</v>
      </c>
      <c r="U726">
        <f>'Energy consumption (raw)'!S676*Lists!$H$90</f>
        <v>0</v>
      </c>
      <c r="V726">
        <f>'Energy consumption (raw)'!T676*Lists!$H$91</f>
        <v>0</v>
      </c>
      <c r="W726">
        <f>'Energy consumption (raw)'!U676*Lists!$H$92</f>
        <v>0</v>
      </c>
      <c r="X726">
        <f>'Energy consumption (raw)'!V676*Lists!$H$93</f>
        <v>0</v>
      </c>
      <c r="Y726">
        <f>'Energy consumption (raw)'!W676*Lists!$H$94</f>
        <v>0</v>
      </c>
      <c r="Z726">
        <f>'Energy consumption (raw)'!X676*Lists!$H$96*1000000</f>
        <v>0</v>
      </c>
      <c r="AA726">
        <f>'Energy consumption (raw)'!Y676*Lists!$H$97</f>
        <v>0</v>
      </c>
      <c r="AB726">
        <f>'Energy consumption (raw)'!Z676*Lists!$H$96</f>
        <v>0</v>
      </c>
      <c r="AC726">
        <f>'Energy consumption (raw)'!AA676*Lists!$H$98</f>
        <v>0</v>
      </c>
      <c r="AD726">
        <f>'Energy consumption (raw)'!AB676*Lists!$H$99</f>
        <v>0</v>
      </c>
      <c r="AE726">
        <f>'Energy consumption (raw)'!AC676*Lists!$H$101</f>
        <v>0</v>
      </c>
      <c r="AF726">
        <f>'Energy consumption (raw)'!AD676*Lists!$H$101</f>
        <v>0</v>
      </c>
      <c r="AG726">
        <f>'Energy consumption (raw)'!AE676*Lists!$H$101</f>
        <v>0</v>
      </c>
      <c r="AH726">
        <f>'Energy consumption (raw)'!AF676*Lists!$H$100</f>
        <v>0</v>
      </c>
      <c r="AI726" s="167">
        <f t="shared" si="82"/>
        <v>2077.511</v>
      </c>
      <c r="AJ726" s="179">
        <f>'Energy consumption (raw)'!AG676</f>
        <v>2077.511</v>
      </c>
      <c r="AK726" s="179">
        <f>'Energy consumption (raw)'!AH676</f>
        <v>1789</v>
      </c>
      <c r="AL726">
        <f>IF(ROUND(AI726,-3)=ROUND('Energy consumption (raw)'!AG676,-3),1,0)</f>
        <v>1</v>
      </c>
      <c r="AM726" s="179" t="str">
        <f>'Energy consumption (raw)'!AJ676</f>
        <v>7. Hung Yen</v>
      </c>
      <c r="AN726">
        <f>VLOOKUP(AM726,Lists!$F$9:$G$71,2,FALSE)</f>
        <v>1</v>
      </c>
    </row>
    <row r="727" spans="2:40" x14ac:dyDescent="0.25">
      <c r="B727" s="65" t="str">
        <f t="shared" si="80"/>
        <v>Industry575</v>
      </c>
      <c r="C727" s="179">
        <f>'Energy consumption (raw)'!B677</f>
        <v>575</v>
      </c>
      <c r="D727" s="179">
        <f>'Energy consumption (raw)'!C677</f>
        <v>0</v>
      </c>
      <c r="E727" s="179">
        <f>'Energy consumption (raw)'!D677</f>
        <v>0</v>
      </c>
      <c r="F727" s="179" t="str">
        <f>'Energy consumption (raw)'!E677</f>
        <v>Công nghiệp</v>
      </c>
      <c r="G727" s="179" t="str">
        <f>'Energy consumption (raw)'!F677</f>
        <v>Đúc sắt thép</v>
      </c>
      <c r="H727" s="179" t="str">
        <f>'Energy consumption (raw)'!G677</f>
        <v>Industry</v>
      </c>
      <c r="I727" s="179" t="str">
        <f>'Energy consumption (raw)'!I677</f>
        <v>25 Manufacture of fabricated metal products, except machinery and equipment</v>
      </c>
      <c r="J727" s="179" t="str">
        <f>INDEX(Sector!$E$6:$E$46,MATCH('Energy consumption (toe)'!I727,Sector!$B$6:$B$46,FALSE))</f>
        <v>Manufacture of fabricated metal products, except machinery and equipment</v>
      </c>
      <c r="K727" s="179">
        <f>IFERROR('Energy consumption (raw)'!J677*Lists!$H$84,)</f>
        <v>1569.5706143000002</v>
      </c>
      <c r="L727" s="179">
        <f>'Energy consumption (raw)'!K677*Lists!$H$84</f>
        <v>1569.5706143000002</v>
      </c>
      <c r="M727" s="179">
        <f>'Energy consumption (raw)'!L677*Lists!$H$84</f>
        <v>0</v>
      </c>
      <c r="N727" s="179">
        <f>'Energy consumption (raw)'!M677*Lists!$H$84</f>
        <v>0</v>
      </c>
      <c r="O727" s="178">
        <f t="shared" si="81"/>
        <v>1569.5706143000002</v>
      </c>
      <c r="P727">
        <f>'Energy consumption (raw)'!N677*Lists!$H$85</f>
        <v>0</v>
      </c>
      <c r="Q727">
        <f>'Energy consumption (raw)'!O677*Lists!$H$86</f>
        <v>0</v>
      </c>
      <c r="R727">
        <f>'Energy consumption (raw)'!P677*Lists!$H$87</f>
        <v>0</v>
      </c>
      <c r="S727">
        <f>'Energy consumption (raw)'!Q677*Lists!$H$88</f>
        <v>0</v>
      </c>
      <c r="T727">
        <f>'Energy consumption (raw)'!R677*Lists!$H$89</f>
        <v>0</v>
      </c>
      <c r="U727">
        <f>'Energy consumption (raw)'!S677*Lists!$H$90</f>
        <v>0</v>
      </c>
      <c r="V727">
        <f>'Energy consumption (raw)'!T677*Lists!$H$91</f>
        <v>0</v>
      </c>
      <c r="W727">
        <f>'Energy consumption (raw)'!U677*Lists!$H$92</f>
        <v>0</v>
      </c>
      <c r="X727">
        <f>'Energy consumption (raw)'!V677*Lists!$H$93</f>
        <v>0</v>
      </c>
      <c r="Y727">
        <f>'Energy consumption (raw)'!W677*Lists!$H$94</f>
        <v>0</v>
      </c>
      <c r="Z727">
        <f>'Energy consumption (raw)'!X677*Lists!$H$96*1000000</f>
        <v>0</v>
      </c>
      <c r="AA727">
        <f>'Energy consumption (raw)'!Y677*Lists!$H$97</f>
        <v>0</v>
      </c>
      <c r="AB727">
        <f>'Energy consumption (raw)'!Z677*Lists!$H$96</f>
        <v>0</v>
      </c>
      <c r="AC727">
        <f>'Energy consumption (raw)'!AA677*Lists!$H$98</f>
        <v>0</v>
      </c>
      <c r="AD727">
        <f>'Energy consumption (raw)'!AB677*Lists!$H$99</f>
        <v>0</v>
      </c>
      <c r="AE727">
        <f>'Energy consumption (raw)'!AC677*Lists!$H$101</f>
        <v>0</v>
      </c>
      <c r="AF727">
        <f>'Energy consumption (raw)'!AD677*Lists!$H$101</f>
        <v>0</v>
      </c>
      <c r="AG727">
        <f>'Energy consumption (raw)'!AE677*Lists!$H$101</f>
        <v>0</v>
      </c>
      <c r="AH727">
        <f>'Energy consumption (raw)'!AF677*Lists!$H$100</f>
        <v>0</v>
      </c>
      <c r="AI727" s="167">
        <f t="shared" si="82"/>
        <v>1569.5706143000002</v>
      </c>
      <c r="AJ727" s="179">
        <f>'Energy consumption (raw)'!AG677</f>
        <v>1569.5706143000002</v>
      </c>
      <c r="AK727" s="179">
        <f>'Energy consumption (raw)'!AH677</f>
        <v>1866</v>
      </c>
      <c r="AL727">
        <f>IF(ROUND(AI727,-3)=ROUND('Energy consumption (raw)'!AG677,-3),1,0)</f>
        <v>1</v>
      </c>
      <c r="AM727" s="179" t="str">
        <f>'Energy consumption (raw)'!AJ677</f>
        <v>7. Hung Yen</v>
      </c>
      <c r="AN727">
        <f>VLOOKUP(AM727,Lists!$F$9:$G$71,2,FALSE)</f>
        <v>1</v>
      </c>
    </row>
    <row r="728" spans="2:40" x14ac:dyDescent="0.25">
      <c r="B728" s="65" t="str">
        <f t="shared" si="80"/>
        <v>Industry576</v>
      </c>
      <c r="C728" s="179">
        <f>'Energy consumption (raw)'!B678</f>
        <v>576</v>
      </c>
      <c r="D728" s="179">
        <f>'Energy consumption (raw)'!C678</f>
        <v>0</v>
      </c>
      <c r="E728" s="179">
        <f>'Energy consumption (raw)'!D678</f>
        <v>0</v>
      </c>
      <c r="F728" s="179" t="str">
        <f>'Energy consumption (raw)'!E678</f>
        <v>Công nghiệp</v>
      </c>
      <c r="G728" s="179" t="str">
        <f>'Energy consumption (raw)'!F678</f>
        <v>Bán buôn thực phẩm khác</v>
      </c>
      <c r="H728" s="179" t="str">
        <f>'Energy consumption (raw)'!G678</f>
        <v>Industry</v>
      </c>
      <c r="I728" s="179" t="str">
        <f>'Energy consumption (raw)'!I678</f>
        <v>45-46 Wholesale</v>
      </c>
      <c r="J728" s="179" t="str">
        <f>INDEX(Sector!$E$6:$E$46,MATCH('Energy consumption (toe)'!I728,Sector!$B$6:$B$46,FALSE))</f>
        <v>Wholesale</v>
      </c>
      <c r="K728" s="179">
        <f>IFERROR('Energy consumption (raw)'!J678*Lists!$H$84,)</f>
        <v>0</v>
      </c>
      <c r="L728" s="179">
        <f>'Energy consumption (raw)'!K678*Lists!$H$84</f>
        <v>4646.6807741000002</v>
      </c>
      <c r="M728" s="179">
        <f>'Energy consumption (raw)'!L678*Lists!$H$84</f>
        <v>0</v>
      </c>
      <c r="N728" s="179">
        <f>'Energy consumption (raw)'!M678*Lists!$H$84</f>
        <v>0</v>
      </c>
      <c r="O728" s="178">
        <f t="shared" si="81"/>
        <v>4646.6807741000002</v>
      </c>
      <c r="P728">
        <f>'Energy consumption (raw)'!N678*Lists!$H$85</f>
        <v>14672.699999999999</v>
      </c>
      <c r="Q728">
        <f>'Energy consumption (raw)'!O678*Lists!$H$86</f>
        <v>0</v>
      </c>
      <c r="R728">
        <f>'Energy consumption (raw)'!P678*Lists!$H$87</f>
        <v>0</v>
      </c>
      <c r="S728">
        <f>'Energy consumption (raw)'!Q678*Lists!$H$88</f>
        <v>0</v>
      </c>
      <c r="T728">
        <f>'Energy consumption (raw)'!R678*Lists!$H$89</f>
        <v>0</v>
      </c>
      <c r="U728">
        <f>'Energy consumption (raw)'!S678*Lists!$H$90</f>
        <v>0</v>
      </c>
      <c r="V728">
        <f>'Energy consumption (raw)'!T678*Lists!$H$91</f>
        <v>0</v>
      </c>
      <c r="W728">
        <f>'Energy consumption (raw)'!U678*Lists!$H$92</f>
        <v>0</v>
      </c>
      <c r="X728">
        <f>'Energy consumption (raw)'!V678*Lists!$H$93</f>
        <v>0</v>
      </c>
      <c r="Y728">
        <f>'Energy consumption (raw)'!W678*Lists!$H$94</f>
        <v>0</v>
      </c>
      <c r="Z728">
        <f>'Energy consumption (raw)'!X678*Lists!$H$96*1000000</f>
        <v>0</v>
      </c>
      <c r="AA728">
        <f>'Energy consumption (raw)'!Y678*Lists!$H$97</f>
        <v>0</v>
      </c>
      <c r="AB728">
        <f>'Energy consumption (raw)'!Z678*Lists!$H$96</f>
        <v>0</v>
      </c>
      <c r="AC728">
        <f>'Energy consumption (raw)'!AA678*Lists!$H$98</f>
        <v>0</v>
      </c>
      <c r="AD728">
        <f>'Energy consumption (raw)'!AB678*Lists!$H$99</f>
        <v>0</v>
      </c>
      <c r="AE728">
        <f>'Energy consumption (raw)'!AC678*Lists!$H$101</f>
        <v>0</v>
      </c>
      <c r="AF728">
        <f>'Energy consumption (raw)'!AD678*Lists!$H$101</f>
        <v>0</v>
      </c>
      <c r="AG728">
        <f>'Energy consumption (raw)'!AE678*Lists!$H$101</f>
        <v>0</v>
      </c>
      <c r="AH728">
        <f>'Energy consumption (raw)'!AF678*Lists!$H$100</f>
        <v>0</v>
      </c>
      <c r="AI728" s="167">
        <f t="shared" si="82"/>
        <v>19319.380774099998</v>
      </c>
      <c r="AJ728" s="179">
        <f>'Energy consumption (raw)'!AG678</f>
        <v>19319.380774099998</v>
      </c>
      <c r="AK728" s="179">
        <f>'Energy consumption (raw)'!AH678</f>
        <v>16326</v>
      </c>
      <c r="AL728">
        <f>IF(ROUND(AI728,-3)=ROUND('Energy consumption (raw)'!AG678,-3),1,0)</f>
        <v>1</v>
      </c>
      <c r="AM728" s="179" t="str">
        <f>'Energy consumption (raw)'!AJ678</f>
        <v>7. Hung Yen</v>
      </c>
      <c r="AN728">
        <f>VLOOKUP(AM728,Lists!$F$9:$G$71,2,FALSE)</f>
        <v>1</v>
      </c>
    </row>
    <row r="729" spans="2:40" x14ac:dyDescent="0.25">
      <c r="B729" s="65" t="str">
        <f t="shared" si="80"/>
        <v>Industry577</v>
      </c>
      <c r="C729" s="179">
        <f>'Energy consumption (raw)'!B679</f>
        <v>577</v>
      </c>
      <c r="D729" s="179">
        <f>'Energy consumption (raw)'!C679</f>
        <v>0</v>
      </c>
      <c r="E729" s="179">
        <f>'Energy consumption (raw)'!D679</f>
        <v>0</v>
      </c>
      <c r="F729" s="179" t="str">
        <f>'Energy consumption (raw)'!E679</f>
        <v>Công nghiệp</v>
      </c>
      <c r="G729" s="179" t="str">
        <f>'Energy consumption (raw)'!F679</f>
        <v>Sản xuất thuốc, hoá dược và dược liệu</v>
      </c>
      <c r="H729" s="179" t="str">
        <f>'Energy consumption (raw)'!G679</f>
        <v>Industry</v>
      </c>
      <c r="I729" s="179" t="str">
        <f>'Energy consumption (raw)'!I679</f>
        <v>21 Manufacture of pharmaceuticals, medicinal chemical and botanical products</v>
      </c>
      <c r="J729" s="179" t="str">
        <f>INDEX(Sector!$E$6:$E$46,MATCH('Energy consumption (toe)'!I729,Sector!$B$6:$B$46,FALSE))</f>
        <v>Manufacture of pharmaceuticals, medicinal chemical and botanical products</v>
      </c>
      <c r="K729" s="179">
        <f>IFERROR('Energy consumption (raw)'!J679*Lists!$H$84,)</f>
        <v>0</v>
      </c>
      <c r="L729" s="179">
        <f>'Energy consumption (raw)'!K679*Lists!$H$84</f>
        <v>854.62819920000004</v>
      </c>
      <c r="M729" s="179">
        <f>'Energy consumption (raw)'!L679*Lists!$H$84</f>
        <v>0</v>
      </c>
      <c r="N729" s="179">
        <f>'Energy consumption (raw)'!M679*Lists!$H$84</f>
        <v>0</v>
      </c>
      <c r="O729" s="178">
        <f t="shared" si="81"/>
        <v>854.62819920000004</v>
      </c>
      <c r="P729">
        <f>'Energy consumption (raw)'!N679*Lists!$H$85</f>
        <v>1047.8999999999999</v>
      </c>
      <c r="Q729">
        <f>'Energy consumption (raw)'!O679*Lists!$H$86</f>
        <v>0</v>
      </c>
      <c r="R729">
        <f>'Energy consumption (raw)'!P679*Lists!$H$87</f>
        <v>0</v>
      </c>
      <c r="S729">
        <f>'Energy consumption (raw)'!Q679*Lists!$H$88</f>
        <v>0</v>
      </c>
      <c r="T729">
        <f>'Energy consumption (raw)'!R679*Lists!$H$89</f>
        <v>0</v>
      </c>
      <c r="U729">
        <f>'Energy consumption (raw)'!S679*Lists!$H$90</f>
        <v>0</v>
      </c>
      <c r="V729">
        <f>'Energy consumption (raw)'!T679*Lists!$H$91</f>
        <v>0</v>
      </c>
      <c r="W729">
        <f>'Energy consumption (raw)'!U679*Lists!$H$92</f>
        <v>0</v>
      </c>
      <c r="X729">
        <f>'Energy consumption (raw)'!V679*Lists!$H$93</f>
        <v>0</v>
      </c>
      <c r="Y729">
        <f>'Energy consumption (raw)'!W679*Lists!$H$94</f>
        <v>0</v>
      </c>
      <c r="Z729">
        <f>'Energy consumption (raw)'!X679*Lists!$H$96*1000000</f>
        <v>0</v>
      </c>
      <c r="AA729">
        <f>'Energy consumption (raw)'!Y679*Lists!$H$97</f>
        <v>0</v>
      </c>
      <c r="AB729">
        <f>'Energy consumption (raw)'!Z679*Lists!$H$96</f>
        <v>0</v>
      </c>
      <c r="AC729">
        <f>'Energy consumption (raw)'!AA679*Lists!$H$98</f>
        <v>0</v>
      </c>
      <c r="AD729">
        <f>'Energy consumption (raw)'!AB679*Lists!$H$99</f>
        <v>0</v>
      </c>
      <c r="AE729">
        <f>'Energy consumption (raw)'!AC679*Lists!$H$101</f>
        <v>0</v>
      </c>
      <c r="AF729">
        <f>'Energy consumption (raw)'!AD679*Lists!$H$101</f>
        <v>0</v>
      </c>
      <c r="AG729">
        <f>'Energy consumption (raw)'!AE679*Lists!$H$101</f>
        <v>0</v>
      </c>
      <c r="AH729">
        <f>'Energy consumption (raw)'!AF679*Lists!$H$100</f>
        <v>0</v>
      </c>
      <c r="AI729" s="167">
        <f t="shared" si="82"/>
        <v>1902.5281992</v>
      </c>
      <c r="AJ729" s="179">
        <f>'Energy consumption (raw)'!AG679</f>
        <v>1902.5281992</v>
      </c>
      <c r="AK729" s="179">
        <f>'Energy consumption (raw)'!AH679</f>
        <v>1940</v>
      </c>
      <c r="AL729">
        <f>IF(ROUND(AI729,-3)=ROUND('Energy consumption (raw)'!AG679,-3),1,0)</f>
        <v>1</v>
      </c>
      <c r="AM729" s="179" t="str">
        <f>'Energy consumption (raw)'!AJ679</f>
        <v>7. Hung Yen</v>
      </c>
      <c r="AN729">
        <f>VLOOKUP(AM729,Lists!$F$9:$G$71,2,FALSE)</f>
        <v>1</v>
      </c>
    </row>
    <row r="730" spans="2:40" x14ac:dyDescent="0.25">
      <c r="B730" s="65" t="str">
        <f t="shared" si="80"/>
        <v>Industry578</v>
      </c>
      <c r="C730" s="179">
        <f>'Energy consumption (raw)'!B680</f>
        <v>578</v>
      </c>
      <c r="D730" s="179">
        <f>'Energy consumption (raw)'!C680</f>
        <v>0</v>
      </c>
      <c r="E730" s="179">
        <f>'Energy consumption (raw)'!D680</f>
        <v>0</v>
      </c>
      <c r="F730" s="179" t="str">
        <f>'Energy consumption (raw)'!E680</f>
        <v>Công nghiệp</v>
      </c>
      <c r="G730" s="179" t="str">
        <f>'Energy consumption (raw)'!F680</f>
        <v>Sản xuất dây cáp điện</v>
      </c>
      <c r="H730" s="179" t="str">
        <f>'Energy consumption (raw)'!G680</f>
        <v>Industry</v>
      </c>
      <c r="I730" s="179" t="str">
        <f>'Energy consumption (raw)'!I680</f>
        <v>26 Manufacture of computer, electronic and optical products</v>
      </c>
      <c r="J730" s="179" t="str">
        <f>INDEX(Sector!$E$6:$E$46,MATCH('Energy consumption (toe)'!I730,Sector!$B$6:$B$46,FALSE))</f>
        <v>Manufacture of computer, electronic and optical products</v>
      </c>
      <c r="K730" s="179">
        <f>IFERROR('Energy consumption (raw)'!J680*Lists!$H$84,)</f>
        <v>1289.5923385000001</v>
      </c>
      <c r="L730" s="179">
        <f>'Energy consumption (raw)'!K680*Lists!$H$84</f>
        <v>1391.9403</v>
      </c>
      <c r="M730" s="179">
        <f>'Energy consumption (raw)'!L680*Lists!$H$84</f>
        <v>0</v>
      </c>
      <c r="N730" s="179">
        <f>'Energy consumption (raw)'!M680*Lists!$H$84</f>
        <v>0</v>
      </c>
      <c r="O730" s="178">
        <f t="shared" si="81"/>
        <v>1391.9403</v>
      </c>
      <c r="P730">
        <f>'Energy consumption (raw)'!N680*Lists!$H$85</f>
        <v>0</v>
      </c>
      <c r="Q730">
        <f>'Energy consumption (raw)'!O680*Lists!$H$86</f>
        <v>0</v>
      </c>
      <c r="R730">
        <f>'Energy consumption (raw)'!P680*Lists!$H$87</f>
        <v>0</v>
      </c>
      <c r="S730">
        <f>'Energy consumption (raw)'!Q680*Lists!$H$88</f>
        <v>0</v>
      </c>
      <c r="T730">
        <f>'Energy consumption (raw)'!R680*Lists!$H$89</f>
        <v>0</v>
      </c>
      <c r="U730">
        <f>'Energy consumption (raw)'!S680*Lists!$H$90</f>
        <v>0</v>
      </c>
      <c r="V730">
        <f>'Energy consumption (raw)'!T680*Lists!$H$91</f>
        <v>0</v>
      </c>
      <c r="W730">
        <f>'Energy consumption (raw)'!U680*Lists!$H$92</f>
        <v>0</v>
      </c>
      <c r="X730">
        <f>'Energy consumption (raw)'!V680*Lists!$H$93</f>
        <v>0</v>
      </c>
      <c r="Y730">
        <f>'Energy consumption (raw)'!W680*Lists!$H$94</f>
        <v>0</v>
      </c>
      <c r="Z730">
        <f>'Energy consumption (raw)'!X680*Lists!$H$96*1000000</f>
        <v>0</v>
      </c>
      <c r="AA730">
        <f>'Energy consumption (raw)'!Y680*Lists!$H$97</f>
        <v>0</v>
      </c>
      <c r="AB730">
        <f>'Energy consumption (raw)'!Z680*Lists!$H$96</f>
        <v>0</v>
      </c>
      <c r="AC730">
        <f>'Energy consumption (raw)'!AA680*Lists!$H$98</f>
        <v>0</v>
      </c>
      <c r="AD730">
        <f>'Energy consumption (raw)'!AB680*Lists!$H$99</f>
        <v>0</v>
      </c>
      <c r="AE730">
        <f>'Energy consumption (raw)'!AC680*Lists!$H$101</f>
        <v>0</v>
      </c>
      <c r="AF730">
        <f>'Energy consumption (raw)'!AD680*Lists!$H$101</f>
        <v>0</v>
      </c>
      <c r="AG730">
        <f>'Energy consumption (raw)'!AE680*Lists!$H$101</f>
        <v>0</v>
      </c>
      <c r="AH730">
        <f>'Energy consumption (raw)'!AF680*Lists!$H$100</f>
        <v>0</v>
      </c>
      <c r="AI730" s="167">
        <f t="shared" si="82"/>
        <v>1391.9403</v>
      </c>
      <c r="AJ730" s="179">
        <f>'Energy consumption (raw)'!AG680</f>
        <v>1391.9403</v>
      </c>
      <c r="AK730" s="179">
        <f>'Energy consumption (raw)'!AH680</f>
        <v>1518</v>
      </c>
      <c r="AL730">
        <f>IF(ROUND(AI730,-3)=ROUND('Energy consumption (raw)'!AG680,-3),1,0)</f>
        <v>1</v>
      </c>
      <c r="AM730" s="179" t="str">
        <f>'Energy consumption (raw)'!AJ680</f>
        <v>7. Hung Yen</v>
      </c>
      <c r="AN730">
        <f>VLOOKUP(AM730,Lists!$F$9:$G$71,2,FALSE)</f>
        <v>1</v>
      </c>
    </row>
    <row r="731" spans="2:40" x14ac:dyDescent="0.25">
      <c r="B731" s="65" t="str">
        <f t="shared" si="80"/>
        <v>Industry579</v>
      </c>
      <c r="C731" s="179">
        <f>'Energy consumption (raw)'!B681</f>
        <v>579</v>
      </c>
      <c r="D731" s="179">
        <f>'Energy consumption (raw)'!C681</f>
        <v>0</v>
      </c>
      <c r="E731" s="179">
        <f>'Energy consumption (raw)'!D681</f>
        <v>0</v>
      </c>
      <c r="F731" s="179" t="str">
        <f>'Energy consumption (raw)'!E681</f>
        <v>Công nghiệp</v>
      </c>
      <c r="G731" s="179" t="str">
        <f>'Energy consumption (raw)'!F681</f>
        <v>Sản xuất sợi</v>
      </c>
      <c r="H731" s="179" t="str">
        <f>'Energy consumption (raw)'!G681</f>
        <v>Industry</v>
      </c>
      <c r="I731" s="179" t="str">
        <f>'Energy consumption (raw)'!I681</f>
        <v>13 Manufacture of textiles</v>
      </c>
      <c r="J731" s="179" t="str">
        <f>INDEX(Sector!$E$6:$E$46,MATCH('Energy consumption (toe)'!I731,Sector!$B$6:$B$46,FALSE))</f>
        <v>Manufacture of textiles</v>
      </c>
      <c r="K731" s="179">
        <f>IFERROR('Energy consumption (raw)'!J681*Lists!$H$84,)</f>
        <v>2563.2928571000002</v>
      </c>
      <c r="L731" s="179">
        <f>'Energy consumption (raw)'!K681*Lists!$H$84</f>
        <v>2563.5233813</v>
      </c>
      <c r="M731" s="179">
        <f>'Energy consumption (raw)'!L681*Lists!$H$84</f>
        <v>0</v>
      </c>
      <c r="N731" s="179">
        <f>'Energy consumption (raw)'!M681*Lists!$H$84</f>
        <v>0</v>
      </c>
      <c r="O731" s="178">
        <f t="shared" si="81"/>
        <v>2563.5233813</v>
      </c>
      <c r="P731">
        <f>'Energy consumption (raw)'!N681*Lists!$H$85</f>
        <v>0</v>
      </c>
      <c r="Q731">
        <f>'Energy consumption (raw)'!O681*Lists!$H$86</f>
        <v>0</v>
      </c>
      <c r="R731">
        <f>'Energy consumption (raw)'!P681*Lists!$H$87</f>
        <v>0</v>
      </c>
      <c r="S731">
        <f>'Energy consumption (raw)'!Q681*Lists!$H$88</f>
        <v>0</v>
      </c>
      <c r="T731">
        <f>'Energy consumption (raw)'!R681*Lists!$H$89</f>
        <v>0</v>
      </c>
      <c r="U731">
        <f>'Energy consumption (raw)'!S681*Lists!$H$90</f>
        <v>0</v>
      </c>
      <c r="V731">
        <f>'Energy consumption (raw)'!T681*Lists!$H$91</f>
        <v>0</v>
      </c>
      <c r="W731">
        <f>'Energy consumption (raw)'!U681*Lists!$H$92</f>
        <v>0</v>
      </c>
      <c r="X731">
        <f>'Energy consumption (raw)'!V681*Lists!$H$93</f>
        <v>0</v>
      </c>
      <c r="Y731">
        <f>'Energy consumption (raw)'!W681*Lists!$H$94</f>
        <v>0</v>
      </c>
      <c r="Z731">
        <f>'Energy consumption (raw)'!X681*Lists!$H$96*1000000</f>
        <v>0</v>
      </c>
      <c r="AA731">
        <f>'Energy consumption (raw)'!Y681*Lists!$H$97</f>
        <v>0</v>
      </c>
      <c r="AB731">
        <f>'Energy consumption (raw)'!Z681*Lists!$H$96</f>
        <v>0</v>
      </c>
      <c r="AC731">
        <f>'Energy consumption (raw)'!AA681*Lists!$H$98</f>
        <v>0</v>
      </c>
      <c r="AD731">
        <f>'Energy consumption (raw)'!AB681*Lists!$H$99</f>
        <v>0</v>
      </c>
      <c r="AE731">
        <f>'Energy consumption (raw)'!AC681*Lists!$H$101</f>
        <v>0</v>
      </c>
      <c r="AF731">
        <f>'Energy consumption (raw)'!AD681*Lists!$H$101</f>
        <v>0</v>
      </c>
      <c r="AG731">
        <f>'Energy consumption (raw)'!AE681*Lists!$H$101</f>
        <v>0</v>
      </c>
      <c r="AH731">
        <f>'Energy consumption (raw)'!AF681*Lists!$H$100</f>
        <v>0</v>
      </c>
      <c r="AI731" s="167">
        <f t="shared" si="82"/>
        <v>2563.5233813</v>
      </c>
      <c r="AJ731" s="179">
        <f>'Energy consumption (raw)'!AG681</f>
        <v>2563.5233813</v>
      </c>
      <c r="AK731" s="179">
        <f>'Energy consumption (raw)'!AH681</f>
        <v>2898</v>
      </c>
      <c r="AL731">
        <f>IF(ROUND(AI731,-3)=ROUND('Energy consumption (raw)'!AG681,-3),1,0)</f>
        <v>1</v>
      </c>
      <c r="AM731" s="179" t="str">
        <f>'Energy consumption (raw)'!AJ681</f>
        <v>7. Hung Yen</v>
      </c>
      <c r="AN731">
        <f>VLOOKUP(AM731,Lists!$F$9:$G$71,2,FALSE)</f>
        <v>1</v>
      </c>
    </row>
    <row r="732" spans="2:40" x14ac:dyDescent="0.25">
      <c r="B732" s="65" t="str">
        <f t="shared" si="80"/>
        <v>Industry580</v>
      </c>
      <c r="C732" s="179">
        <f>'Energy consumption (raw)'!B682</f>
        <v>580</v>
      </c>
      <c r="D732" s="179">
        <f>'Energy consumption (raw)'!C682</f>
        <v>0</v>
      </c>
      <c r="E732" s="179">
        <f>'Energy consumption (raw)'!D682</f>
        <v>0</v>
      </c>
      <c r="F732" s="179" t="str">
        <f>'Energy consumption (raw)'!E682</f>
        <v>Công nghiệp</v>
      </c>
      <c r="G732" s="179" t="str">
        <f>'Energy consumption (raw)'!F682</f>
        <v>Sản xuất sản phẩm khác còn lại bằng kim loại chưa được phân vào đâu</v>
      </c>
      <c r="H732" s="179" t="str">
        <f>'Energy consumption (raw)'!G682</f>
        <v>Industry</v>
      </c>
      <c r="I732" s="179" t="str">
        <f>'Energy consumption (raw)'!I682</f>
        <v>25 Manufacture of fabricated metal products, except machinery and equipment</v>
      </c>
      <c r="J732" s="179" t="str">
        <f>INDEX(Sector!$E$6:$E$46,MATCH('Energy consumption (toe)'!I732,Sector!$B$6:$B$46,FALSE))</f>
        <v>Manufacture of fabricated metal products, except machinery and equipment</v>
      </c>
      <c r="K732" s="179">
        <f>IFERROR('Energy consumption (raw)'!J682*Lists!$H$84,)</f>
        <v>0</v>
      </c>
      <c r="L732" s="179">
        <f>'Energy consumption (raw)'!K682*Lists!$H$84</f>
        <v>1986.5353500000001</v>
      </c>
      <c r="M732" s="179">
        <f>'Energy consumption (raw)'!L682*Lists!$H$84</f>
        <v>0</v>
      </c>
      <c r="N732" s="179">
        <f>'Energy consumption (raw)'!M682*Lists!$H$84</f>
        <v>0</v>
      </c>
      <c r="O732" s="178">
        <f t="shared" si="81"/>
        <v>1986.5353500000001</v>
      </c>
      <c r="P732">
        <f>'Energy consumption (raw)'!N682*Lists!$H$85</f>
        <v>0</v>
      </c>
      <c r="Q732">
        <f>'Energy consumption (raw)'!O682*Lists!$H$86</f>
        <v>0</v>
      </c>
      <c r="R732">
        <f>'Energy consumption (raw)'!P682*Lists!$H$87</f>
        <v>0</v>
      </c>
      <c r="S732">
        <f>'Energy consumption (raw)'!Q682*Lists!$H$88</f>
        <v>0</v>
      </c>
      <c r="T732">
        <f>'Energy consumption (raw)'!R682*Lists!$H$89</f>
        <v>0</v>
      </c>
      <c r="U732">
        <f>'Energy consumption (raw)'!S682*Lists!$H$90</f>
        <v>0</v>
      </c>
      <c r="V732">
        <f>'Energy consumption (raw)'!T682*Lists!$H$91</f>
        <v>0</v>
      </c>
      <c r="W732">
        <f>'Energy consumption (raw)'!U682*Lists!$H$92</f>
        <v>0</v>
      </c>
      <c r="X732">
        <f>'Energy consumption (raw)'!V682*Lists!$H$93</f>
        <v>0</v>
      </c>
      <c r="Y732">
        <f>'Energy consumption (raw)'!W682*Lists!$H$94</f>
        <v>0</v>
      </c>
      <c r="Z732">
        <f>'Energy consumption (raw)'!X682*Lists!$H$96*1000000</f>
        <v>0</v>
      </c>
      <c r="AA732">
        <f>'Energy consumption (raw)'!Y682*Lists!$H$97</f>
        <v>0</v>
      </c>
      <c r="AB732">
        <f>'Energy consumption (raw)'!Z682*Lists!$H$96</f>
        <v>0</v>
      </c>
      <c r="AC732">
        <f>'Energy consumption (raw)'!AA682*Lists!$H$98</f>
        <v>0</v>
      </c>
      <c r="AD732">
        <f>'Energy consumption (raw)'!AB682*Lists!$H$99</f>
        <v>0</v>
      </c>
      <c r="AE732">
        <f>'Energy consumption (raw)'!AC682*Lists!$H$101</f>
        <v>0</v>
      </c>
      <c r="AF732">
        <f>'Energy consumption (raw)'!AD682*Lists!$H$101</f>
        <v>0</v>
      </c>
      <c r="AG732">
        <f>'Energy consumption (raw)'!AE682*Lists!$H$101</f>
        <v>0</v>
      </c>
      <c r="AH732">
        <f>'Energy consumption (raw)'!AF682*Lists!$H$100</f>
        <v>0</v>
      </c>
      <c r="AI732" s="167">
        <f t="shared" si="82"/>
        <v>1986.5353500000001</v>
      </c>
      <c r="AJ732" s="179">
        <f>'Energy consumption (raw)'!AG682</f>
        <v>1986.5353500000001</v>
      </c>
      <c r="AK732" s="179">
        <f>'Energy consumption (raw)'!AH682</f>
        <v>1665</v>
      </c>
      <c r="AL732">
        <f>IF(ROUND(AI732,-3)=ROUND('Energy consumption (raw)'!AG682,-3),1,0)</f>
        <v>1</v>
      </c>
      <c r="AM732" s="179" t="str">
        <f>'Energy consumption (raw)'!AJ682</f>
        <v>7. Hung Yen</v>
      </c>
      <c r="AN732">
        <f>VLOOKUP(AM732,Lists!$F$9:$G$71,2,FALSE)</f>
        <v>1</v>
      </c>
    </row>
    <row r="733" spans="2:40" x14ac:dyDescent="0.25">
      <c r="B733" s="65" t="str">
        <f t="shared" si="80"/>
        <v>Industry581</v>
      </c>
      <c r="C733" s="179">
        <f>'Energy consumption (raw)'!B683</f>
        <v>581</v>
      </c>
      <c r="D733" s="179">
        <f>'Energy consumption (raw)'!C683</f>
        <v>0</v>
      </c>
      <c r="E733" s="179">
        <f>'Energy consumption (raw)'!D683</f>
        <v>0</v>
      </c>
      <c r="F733" s="179" t="str">
        <f>'Energy consumption (raw)'!E683</f>
        <v>Công nghiệp</v>
      </c>
      <c r="G733" s="179" t="str">
        <f>'Energy consumption (raw)'!F683</f>
        <v>Sản xuất thực phẩm khác</v>
      </c>
      <c r="H733" s="179" t="str">
        <f>'Energy consumption (raw)'!G683</f>
        <v>Industry</v>
      </c>
      <c r="I733" s="179" t="str">
        <f>'Energy consumption (raw)'!I683</f>
        <v>10 Manufacture of food products</v>
      </c>
      <c r="J733" s="179" t="str">
        <f>INDEX(Sector!$E$6:$E$46,MATCH('Energy consumption (toe)'!I733,Sector!$B$6:$B$46,FALSE))</f>
        <v>Manufacture of food products</v>
      </c>
      <c r="K733" s="179">
        <f>IFERROR('Energy consumption (raw)'!J683*Lists!$H$84,)</f>
        <v>0</v>
      </c>
      <c r="L733" s="179">
        <f>'Energy consumption (raw)'!K683*Lists!$H$84</f>
        <v>1851.6000000000001</v>
      </c>
      <c r="M733" s="179">
        <f>'Energy consumption (raw)'!L683*Lists!$H$84</f>
        <v>0</v>
      </c>
      <c r="N733" s="179">
        <f>'Energy consumption (raw)'!M683*Lists!$H$84</f>
        <v>0</v>
      </c>
      <c r="O733" s="178">
        <f t="shared" si="81"/>
        <v>1851.6000000000001</v>
      </c>
      <c r="P733">
        <f>'Energy consumption (raw)'!N683*Lists!$H$85</f>
        <v>0</v>
      </c>
      <c r="Q733">
        <f>'Energy consumption (raw)'!O683*Lists!$H$86</f>
        <v>0</v>
      </c>
      <c r="R733">
        <f>'Energy consumption (raw)'!P683*Lists!$H$87</f>
        <v>0</v>
      </c>
      <c r="S733">
        <f>'Energy consumption (raw)'!Q683*Lists!$H$88</f>
        <v>0</v>
      </c>
      <c r="T733">
        <f>'Energy consumption (raw)'!R683*Lists!$H$89</f>
        <v>0</v>
      </c>
      <c r="U733">
        <f>'Energy consumption (raw)'!S683*Lists!$H$90</f>
        <v>0</v>
      </c>
      <c r="V733">
        <f>'Energy consumption (raw)'!T683*Lists!$H$91</f>
        <v>0</v>
      </c>
      <c r="W733">
        <f>'Energy consumption (raw)'!U683*Lists!$H$92</f>
        <v>0</v>
      </c>
      <c r="X733">
        <f>'Energy consumption (raw)'!V683*Lists!$H$93</f>
        <v>0</v>
      </c>
      <c r="Y733">
        <f>'Energy consumption (raw)'!W683*Lists!$H$94</f>
        <v>0</v>
      </c>
      <c r="Z733">
        <f>'Energy consumption (raw)'!X683*Lists!$H$96*1000000</f>
        <v>0</v>
      </c>
      <c r="AA733">
        <f>'Energy consumption (raw)'!Y683*Lists!$H$97</f>
        <v>0</v>
      </c>
      <c r="AB733">
        <f>'Energy consumption (raw)'!Z683*Lists!$H$96</f>
        <v>0</v>
      </c>
      <c r="AC733">
        <f>'Energy consumption (raw)'!AA683*Lists!$H$98</f>
        <v>0</v>
      </c>
      <c r="AD733">
        <f>'Energy consumption (raw)'!AB683*Lists!$H$99</f>
        <v>0</v>
      </c>
      <c r="AE733">
        <f>'Energy consumption (raw)'!AC683*Lists!$H$101</f>
        <v>0</v>
      </c>
      <c r="AF733">
        <f>'Energy consumption (raw)'!AD683*Lists!$H$101</f>
        <v>0</v>
      </c>
      <c r="AG733">
        <f>'Energy consumption (raw)'!AE683*Lists!$H$101</f>
        <v>0</v>
      </c>
      <c r="AH733">
        <f>'Energy consumption (raw)'!AF683*Lists!$H$100</f>
        <v>0</v>
      </c>
      <c r="AI733" s="167">
        <f t="shared" si="82"/>
        <v>1851.6000000000001</v>
      </c>
      <c r="AJ733" s="179">
        <f>'Energy consumption (raw)'!AG683</f>
        <v>1851.6000000000001</v>
      </c>
      <c r="AK733" s="179">
        <f>'Energy consumption (raw)'!AH683</f>
        <v>1892</v>
      </c>
      <c r="AL733">
        <f>IF(ROUND(AI733,-3)=ROUND('Energy consumption (raw)'!AG683,-3),1,0)</f>
        <v>1</v>
      </c>
      <c r="AM733" s="179" t="str">
        <f>'Energy consumption (raw)'!AJ683</f>
        <v>7. Hung Yen</v>
      </c>
      <c r="AN733">
        <f>VLOOKUP(AM733,Lists!$F$9:$G$71,2,FALSE)</f>
        <v>1</v>
      </c>
    </row>
    <row r="734" spans="2:40" x14ac:dyDescent="0.25">
      <c r="B734" s="65" t="str">
        <f t="shared" si="80"/>
        <v>Industry582</v>
      </c>
      <c r="C734" s="179">
        <f>'Energy consumption (raw)'!B684</f>
        <v>582</v>
      </c>
      <c r="D734" s="179">
        <f>'Energy consumption (raw)'!C684</f>
        <v>0</v>
      </c>
      <c r="E734" s="179">
        <f>'Energy consumption (raw)'!D684</f>
        <v>0</v>
      </c>
      <c r="F734" s="179" t="str">
        <f>'Energy consumption (raw)'!E684</f>
        <v>Công nghiệp</v>
      </c>
      <c r="G734" s="179" t="str">
        <f>'Energy consumption (raw)'!F684</f>
        <v>Sản xuất sản phẩm từ plastic</v>
      </c>
      <c r="H734" s="179" t="str">
        <f>'Energy consumption (raw)'!G684</f>
        <v>Industry</v>
      </c>
      <c r="I734" s="179" t="str">
        <f>'Energy consumption (raw)'!I684</f>
        <v>22 Manufacture of rubber and plastics products</v>
      </c>
      <c r="J734" s="179" t="str">
        <f>INDEX(Sector!$E$6:$E$46,MATCH('Energy consumption (toe)'!I734,Sector!$B$6:$B$46,FALSE))</f>
        <v>Manufacture of rubber and plastics products</v>
      </c>
      <c r="K734" s="179">
        <f>IFERROR('Energy consumption (raw)'!J684*Lists!$H$84,)</f>
        <v>0</v>
      </c>
      <c r="L734" s="179">
        <f>'Energy consumption (raw)'!K684*Lists!$H$84</f>
        <v>2138.4345963000001</v>
      </c>
      <c r="M734" s="179">
        <f>'Energy consumption (raw)'!L684*Lists!$H$84</f>
        <v>0</v>
      </c>
      <c r="N734" s="179">
        <f>'Energy consumption (raw)'!M684*Lists!$H$84</f>
        <v>0</v>
      </c>
      <c r="O734" s="178">
        <f t="shared" si="81"/>
        <v>2138.4345963000001</v>
      </c>
      <c r="P734">
        <f>'Energy consumption (raw)'!N684*Lists!$H$85</f>
        <v>0</v>
      </c>
      <c r="Q734">
        <f>'Energy consumption (raw)'!O684*Lists!$H$86</f>
        <v>0</v>
      </c>
      <c r="R734">
        <f>'Energy consumption (raw)'!P684*Lists!$H$87</f>
        <v>0</v>
      </c>
      <c r="S734">
        <f>'Energy consumption (raw)'!Q684*Lists!$H$88</f>
        <v>0</v>
      </c>
      <c r="T734">
        <f>'Energy consumption (raw)'!R684*Lists!$H$89</f>
        <v>0</v>
      </c>
      <c r="U734">
        <f>'Energy consumption (raw)'!S684*Lists!$H$90</f>
        <v>0</v>
      </c>
      <c r="V734">
        <f>'Energy consumption (raw)'!T684*Lists!$H$91</f>
        <v>0</v>
      </c>
      <c r="W734">
        <f>'Energy consumption (raw)'!U684*Lists!$H$92</f>
        <v>0</v>
      </c>
      <c r="X734">
        <f>'Energy consumption (raw)'!V684*Lists!$H$93</f>
        <v>0</v>
      </c>
      <c r="Y734">
        <f>'Energy consumption (raw)'!W684*Lists!$H$94</f>
        <v>0</v>
      </c>
      <c r="Z734">
        <f>'Energy consumption (raw)'!X684*Lists!$H$96*1000000</f>
        <v>0</v>
      </c>
      <c r="AA734">
        <f>'Energy consumption (raw)'!Y684*Lists!$H$97</f>
        <v>0</v>
      </c>
      <c r="AB734">
        <f>'Energy consumption (raw)'!Z684*Lists!$H$96</f>
        <v>0</v>
      </c>
      <c r="AC734">
        <f>'Energy consumption (raw)'!AA684*Lists!$H$98</f>
        <v>0</v>
      </c>
      <c r="AD734">
        <f>'Energy consumption (raw)'!AB684*Lists!$H$99</f>
        <v>0</v>
      </c>
      <c r="AE734">
        <f>'Energy consumption (raw)'!AC684*Lists!$H$101</f>
        <v>0</v>
      </c>
      <c r="AF734">
        <f>'Energy consumption (raw)'!AD684*Lists!$H$101</f>
        <v>0</v>
      </c>
      <c r="AG734">
        <f>'Energy consumption (raw)'!AE684*Lists!$H$101</f>
        <v>0</v>
      </c>
      <c r="AH734">
        <f>'Energy consumption (raw)'!AF684*Lists!$H$100</f>
        <v>0</v>
      </c>
      <c r="AI734" s="167">
        <f t="shared" si="82"/>
        <v>2138.4345963000001</v>
      </c>
      <c r="AJ734" s="179">
        <f>'Energy consumption (raw)'!AG684</f>
        <v>2138.4345963000001</v>
      </c>
      <c r="AK734" s="179">
        <f>'Energy consumption (raw)'!AH684</f>
        <v>1791</v>
      </c>
      <c r="AL734">
        <f>IF(ROUND(AI734,-3)=ROUND('Energy consumption (raw)'!AG684,-3),1,0)</f>
        <v>1</v>
      </c>
      <c r="AM734" s="179" t="str">
        <f>'Energy consumption (raw)'!AJ684</f>
        <v>7. Hung Yen</v>
      </c>
      <c r="AN734">
        <f>VLOOKUP(AM734,Lists!$F$9:$G$71,2,FALSE)</f>
        <v>1</v>
      </c>
    </row>
    <row r="735" spans="2:40" x14ac:dyDescent="0.25">
      <c r="B735" s="65" t="str">
        <f t="shared" si="80"/>
        <v>Industry583</v>
      </c>
      <c r="C735" s="179">
        <f>'Energy consumption (raw)'!B685</f>
        <v>583</v>
      </c>
      <c r="D735" s="179">
        <f>'Energy consumption (raw)'!C685</f>
        <v>0</v>
      </c>
      <c r="E735" s="179">
        <f>'Energy consumption (raw)'!D685</f>
        <v>0</v>
      </c>
      <c r="F735" s="179" t="str">
        <f>'Energy consumption (raw)'!E685</f>
        <v>Công nghiệp</v>
      </c>
      <c r="G735" s="179" t="str">
        <f>'Energy consumption (raw)'!F685</f>
        <v>Sản xuất máy nông nghiệp và lâm nghiệp</v>
      </c>
      <c r="H735" s="179" t="str">
        <f>'Energy consumption (raw)'!G685</f>
        <v>Industry</v>
      </c>
      <c r="I735" s="179" t="str">
        <f>'Energy consumption (raw)'!I685</f>
        <v>28 Manufacture of machinery and equipment n.e.c.</v>
      </c>
      <c r="J735" s="179" t="str">
        <f>INDEX(Sector!$E$6:$E$46,MATCH('Energy consumption (toe)'!I735,Sector!$B$6:$B$46,FALSE))</f>
        <v>Manufacture of machinery and equipment n.e.c.</v>
      </c>
      <c r="K735" s="179">
        <f>IFERROR('Energy consumption (raw)'!J685*Lists!$H$84,)</f>
        <v>0</v>
      </c>
      <c r="L735" s="179">
        <f>'Energy consumption (raw)'!K685*Lists!$H$84</f>
        <v>1909.4763870000002</v>
      </c>
      <c r="M735" s="179">
        <f>'Energy consumption (raw)'!L685*Lists!$H$84</f>
        <v>0</v>
      </c>
      <c r="N735" s="179">
        <f>'Energy consumption (raw)'!M685*Lists!$H$84</f>
        <v>0</v>
      </c>
      <c r="O735" s="178">
        <f t="shared" si="81"/>
        <v>1909.4763870000002</v>
      </c>
      <c r="P735">
        <f>'Energy consumption (raw)'!N685*Lists!$H$85</f>
        <v>0</v>
      </c>
      <c r="Q735">
        <f>'Energy consumption (raw)'!O685*Lists!$H$86</f>
        <v>0</v>
      </c>
      <c r="R735">
        <f>'Energy consumption (raw)'!P685*Lists!$H$87</f>
        <v>0</v>
      </c>
      <c r="S735">
        <f>'Energy consumption (raw)'!Q685*Lists!$H$88</f>
        <v>0</v>
      </c>
      <c r="T735">
        <f>'Energy consumption (raw)'!R685*Lists!$H$89</f>
        <v>2.04</v>
      </c>
      <c r="U735">
        <f>'Energy consumption (raw)'!S685*Lists!$H$90</f>
        <v>0</v>
      </c>
      <c r="V735">
        <f>'Energy consumption (raw)'!T685*Lists!$H$91</f>
        <v>0</v>
      </c>
      <c r="W735">
        <f>'Energy consumption (raw)'!U685*Lists!$H$92</f>
        <v>0</v>
      </c>
      <c r="X735">
        <f>'Energy consumption (raw)'!V685*Lists!$H$93</f>
        <v>0</v>
      </c>
      <c r="Y735">
        <f>'Energy consumption (raw)'!W685*Lists!$H$94</f>
        <v>0</v>
      </c>
      <c r="Z735">
        <f>'Energy consumption (raw)'!X685*Lists!$H$96*1000000</f>
        <v>0</v>
      </c>
      <c r="AA735">
        <f>'Energy consumption (raw)'!Y685*Lists!$H$97</f>
        <v>189.66000000000003</v>
      </c>
      <c r="AB735">
        <f>'Energy consumption (raw)'!Z685*Lists!$H$96</f>
        <v>0</v>
      </c>
      <c r="AC735">
        <f>'Energy consumption (raw)'!AA685*Lists!$H$98</f>
        <v>0</v>
      </c>
      <c r="AD735">
        <f>'Energy consumption (raw)'!AB685*Lists!$H$99</f>
        <v>0</v>
      </c>
      <c r="AE735">
        <f>'Energy consumption (raw)'!AC685*Lists!$H$101</f>
        <v>0</v>
      </c>
      <c r="AF735">
        <f>'Energy consumption (raw)'!AD685*Lists!$H$101</f>
        <v>0</v>
      </c>
      <c r="AG735">
        <f>'Energy consumption (raw)'!AE685*Lists!$H$101</f>
        <v>0</v>
      </c>
      <c r="AH735">
        <f>'Energy consumption (raw)'!AF685*Lists!$H$100</f>
        <v>0</v>
      </c>
      <c r="AI735" s="167">
        <f t="shared" si="82"/>
        <v>2101.176387</v>
      </c>
      <c r="AJ735" s="179">
        <f>'Energy consumption (raw)'!AG685</f>
        <v>2101.176387</v>
      </c>
      <c r="AK735" s="179">
        <f>'Energy consumption (raw)'!AH685</f>
        <v>2279</v>
      </c>
      <c r="AL735">
        <f>IF(ROUND(AI735,-3)=ROUND('Energy consumption (raw)'!AG685,-3),1,0)</f>
        <v>1</v>
      </c>
      <c r="AM735" s="179" t="str">
        <f>'Energy consumption (raw)'!AJ685</f>
        <v>7. Hung Yen</v>
      </c>
      <c r="AN735">
        <f>VLOOKUP(AM735,Lists!$F$9:$G$71,2,FALSE)</f>
        <v>1</v>
      </c>
    </row>
    <row r="736" spans="2:40" x14ac:dyDescent="0.25">
      <c r="B736" s="65" t="str">
        <f t="shared" si="80"/>
        <v>Industry584</v>
      </c>
      <c r="C736" s="179">
        <f>'Energy consumption (raw)'!B686</f>
        <v>584</v>
      </c>
      <c r="D736" s="179">
        <f>'Energy consumption (raw)'!C686</f>
        <v>0</v>
      </c>
      <c r="E736" s="179">
        <f>'Energy consumption (raw)'!D686</f>
        <v>0</v>
      </c>
      <c r="F736" s="179" t="str">
        <f>'Energy consumption (raw)'!E686</f>
        <v>Công nghiệp</v>
      </c>
      <c r="G736" s="179" t="str">
        <f>'Energy consumption (raw)'!F686</f>
        <v>Sản xuất thiết bị y tế, bộ phận máy bay</v>
      </c>
      <c r="H736" s="179" t="str">
        <f>'Energy consumption (raw)'!G686</f>
        <v>Industry</v>
      </c>
      <c r="I736" s="179" t="str">
        <f>'Energy consumption (raw)'!I686</f>
        <v>30 Manufacture of other transport equipment</v>
      </c>
      <c r="J736" s="179" t="str">
        <f>INDEX(Sector!$E$6:$E$46,MATCH('Energy consumption (toe)'!I736,Sector!$B$6:$B$46,FALSE))</f>
        <v>Manufacture of other transport equipment</v>
      </c>
      <c r="K736" s="179">
        <f>IFERROR('Energy consumption (raw)'!J686*Lists!$H$84,)</f>
        <v>0</v>
      </c>
      <c r="L736" s="179">
        <f>'Energy consumption (raw)'!K686*Lists!$H$84</f>
        <v>1688.3104820000001</v>
      </c>
      <c r="M736" s="179">
        <f>'Energy consumption (raw)'!L686*Lists!$H$84</f>
        <v>0</v>
      </c>
      <c r="N736" s="179">
        <f>'Energy consumption (raw)'!M686*Lists!$H$84</f>
        <v>0</v>
      </c>
      <c r="O736" s="178">
        <f t="shared" si="81"/>
        <v>1688.3104820000001</v>
      </c>
      <c r="P736">
        <f>'Energy consumption (raw)'!N686*Lists!$H$85</f>
        <v>0</v>
      </c>
      <c r="Q736">
        <f>'Energy consumption (raw)'!O686*Lists!$H$86</f>
        <v>0</v>
      </c>
      <c r="R736">
        <f>'Energy consumption (raw)'!P686*Lists!$H$87</f>
        <v>0</v>
      </c>
      <c r="S736">
        <f>'Energy consumption (raw)'!Q686*Lists!$H$88</f>
        <v>0</v>
      </c>
      <c r="T736">
        <f>'Energy consumption (raw)'!R686*Lists!$H$89</f>
        <v>0</v>
      </c>
      <c r="U736">
        <f>'Energy consumption (raw)'!S686*Lists!$H$90</f>
        <v>0</v>
      </c>
      <c r="V736">
        <f>'Energy consumption (raw)'!T686*Lists!$H$91</f>
        <v>0</v>
      </c>
      <c r="W736">
        <f>'Energy consumption (raw)'!U686*Lists!$H$92</f>
        <v>0</v>
      </c>
      <c r="X736">
        <f>'Energy consumption (raw)'!V686*Lists!$H$93</f>
        <v>0</v>
      </c>
      <c r="Y736">
        <f>'Energy consumption (raw)'!W686*Lists!$H$94</f>
        <v>0</v>
      </c>
      <c r="Z736">
        <f>'Energy consumption (raw)'!X686*Lists!$H$96*1000000</f>
        <v>0</v>
      </c>
      <c r="AA736">
        <f>'Energy consumption (raw)'!Y686*Lists!$H$97</f>
        <v>0</v>
      </c>
      <c r="AB736">
        <f>'Energy consumption (raw)'!Z686*Lists!$H$96</f>
        <v>0</v>
      </c>
      <c r="AC736">
        <f>'Energy consumption (raw)'!AA686*Lists!$H$98</f>
        <v>0</v>
      </c>
      <c r="AD736">
        <f>'Energy consumption (raw)'!AB686*Lists!$H$99</f>
        <v>0</v>
      </c>
      <c r="AE736">
        <f>'Energy consumption (raw)'!AC686*Lists!$H$101</f>
        <v>0</v>
      </c>
      <c r="AF736">
        <f>'Energy consumption (raw)'!AD686*Lists!$H$101</f>
        <v>0</v>
      </c>
      <c r="AG736">
        <f>'Energy consumption (raw)'!AE686*Lists!$H$101</f>
        <v>0</v>
      </c>
      <c r="AH736">
        <f>'Energy consumption (raw)'!AF686*Lists!$H$100</f>
        <v>0</v>
      </c>
      <c r="AI736" s="167">
        <f t="shared" si="82"/>
        <v>1688.3104820000001</v>
      </c>
      <c r="AJ736" s="179">
        <f>'Energy consumption (raw)'!AG686</f>
        <v>1688.3104820000001</v>
      </c>
      <c r="AK736" s="179">
        <f>'Energy consumption (raw)'!AH686</f>
        <v>2757</v>
      </c>
      <c r="AL736">
        <f>IF(ROUND(AI736,-3)=ROUND('Energy consumption (raw)'!AG686,-3),1,0)</f>
        <v>1</v>
      </c>
      <c r="AM736" s="179" t="str">
        <f>'Energy consumption (raw)'!AJ686</f>
        <v>7. Hung Yen</v>
      </c>
      <c r="AN736">
        <f>VLOOKUP(AM736,Lists!$F$9:$G$71,2,FALSE)</f>
        <v>1</v>
      </c>
    </row>
    <row r="737" spans="2:40" x14ac:dyDescent="0.25">
      <c r="B737" s="65" t="str">
        <f t="shared" si="80"/>
        <v>Industry585</v>
      </c>
      <c r="C737" s="179">
        <f>'Energy consumption (raw)'!B687</f>
        <v>585</v>
      </c>
      <c r="D737" s="179">
        <f>'Energy consumption (raw)'!C687</f>
        <v>0</v>
      </c>
      <c r="E737" s="179">
        <f>'Energy consumption (raw)'!D687</f>
        <v>0</v>
      </c>
      <c r="F737" s="179" t="str">
        <f>'Energy consumption (raw)'!E687</f>
        <v>Công nghiệp</v>
      </c>
      <c r="G737" s="179" t="str">
        <f>'Energy consumption (raw)'!F687</f>
        <v>Sản xuất kinh kiện điện tử</v>
      </c>
      <c r="H737" s="179" t="str">
        <f>'Energy consumption (raw)'!G687</f>
        <v>Industry</v>
      </c>
      <c r="I737" s="179" t="str">
        <f>'Energy consumption (raw)'!I687</f>
        <v>26 Manufacture of computer, electronic and optical products</v>
      </c>
      <c r="J737" s="179" t="str">
        <f>INDEX(Sector!$E$6:$E$46,MATCH('Energy consumption (toe)'!I737,Sector!$B$6:$B$46,FALSE))</f>
        <v>Manufacture of computer, electronic and optical products</v>
      </c>
      <c r="K737" s="179">
        <f>IFERROR('Energy consumption (raw)'!J687*Lists!$H$84,)</f>
        <v>0</v>
      </c>
      <c r="L737" s="179">
        <f>'Energy consumption (raw)'!K687*Lists!$H$84</f>
        <v>2230.6595520000001</v>
      </c>
      <c r="M737" s="179">
        <f>'Energy consumption (raw)'!L687*Lists!$H$84</f>
        <v>0</v>
      </c>
      <c r="N737" s="179">
        <f>'Energy consumption (raw)'!M687*Lists!$H$84</f>
        <v>0</v>
      </c>
      <c r="O737" s="178">
        <f t="shared" si="81"/>
        <v>2230.6595520000001</v>
      </c>
      <c r="P737">
        <f>'Energy consumption (raw)'!N687*Lists!$H$85</f>
        <v>0</v>
      </c>
      <c r="Q737">
        <f>'Energy consumption (raw)'!O687*Lists!$H$86</f>
        <v>0</v>
      </c>
      <c r="R737">
        <f>'Energy consumption (raw)'!P687*Lists!$H$87</f>
        <v>0</v>
      </c>
      <c r="S737">
        <f>'Energy consumption (raw)'!Q687*Lists!$H$88</f>
        <v>0</v>
      </c>
      <c r="T737">
        <f>'Energy consumption (raw)'!R687*Lists!$H$89</f>
        <v>0</v>
      </c>
      <c r="U737">
        <f>'Energy consumption (raw)'!S687*Lists!$H$90</f>
        <v>0</v>
      </c>
      <c r="V737">
        <f>'Energy consumption (raw)'!T687*Lists!$H$91</f>
        <v>0</v>
      </c>
      <c r="W737">
        <f>'Energy consumption (raw)'!U687*Lists!$H$92</f>
        <v>0</v>
      </c>
      <c r="X737">
        <f>'Energy consumption (raw)'!V687*Lists!$H$93</f>
        <v>0</v>
      </c>
      <c r="Y737">
        <f>'Energy consumption (raw)'!W687*Lists!$H$94</f>
        <v>0</v>
      </c>
      <c r="Z737">
        <f>'Energy consumption (raw)'!X687*Lists!$H$96*1000000</f>
        <v>0</v>
      </c>
      <c r="AA737">
        <f>'Energy consumption (raw)'!Y687*Lists!$H$97</f>
        <v>0</v>
      </c>
      <c r="AB737">
        <f>'Energy consumption (raw)'!Z687*Lists!$H$96</f>
        <v>0</v>
      </c>
      <c r="AC737">
        <f>'Energy consumption (raw)'!AA687*Lists!$H$98</f>
        <v>0</v>
      </c>
      <c r="AD737">
        <f>'Energy consumption (raw)'!AB687*Lists!$H$99</f>
        <v>0</v>
      </c>
      <c r="AE737">
        <f>'Energy consumption (raw)'!AC687*Lists!$H$101</f>
        <v>0</v>
      </c>
      <c r="AF737">
        <f>'Energy consumption (raw)'!AD687*Lists!$H$101</f>
        <v>0</v>
      </c>
      <c r="AG737">
        <f>'Energy consumption (raw)'!AE687*Lists!$H$101</f>
        <v>0</v>
      </c>
      <c r="AH737">
        <f>'Energy consumption (raw)'!AF687*Lists!$H$100</f>
        <v>0</v>
      </c>
      <c r="AI737" s="167">
        <f t="shared" si="82"/>
        <v>2230.6595520000001</v>
      </c>
      <c r="AJ737" s="179">
        <f>'Energy consumption (raw)'!AG687</f>
        <v>2230.6595520000001</v>
      </c>
      <c r="AK737" s="179">
        <f>'Energy consumption (raw)'!AH687</f>
        <v>2351</v>
      </c>
      <c r="AL737">
        <f>IF(ROUND(AI737,-3)=ROUND('Energy consumption (raw)'!AG687,-3),1,0)</f>
        <v>1</v>
      </c>
      <c r="AM737" s="179" t="str">
        <f>'Energy consumption (raw)'!AJ687</f>
        <v>7. Hung Yen</v>
      </c>
      <c r="AN737">
        <f>VLOOKUP(AM737,Lists!$F$9:$G$71,2,FALSE)</f>
        <v>1</v>
      </c>
    </row>
    <row r="738" spans="2:40" x14ac:dyDescent="0.25">
      <c r="B738" s="65" t="str">
        <f t="shared" si="80"/>
        <v>Industry586</v>
      </c>
      <c r="C738" s="179">
        <f>'Energy consumption (raw)'!B688</f>
        <v>586</v>
      </c>
      <c r="D738" s="179">
        <f>'Energy consumption (raw)'!C688</f>
        <v>0</v>
      </c>
      <c r="E738" s="179">
        <f>'Energy consumption (raw)'!D688</f>
        <v>0</v>
      </c>
      <c r="F738" s="179" t="str">
        <f>'Energy consumption (raw)'!E688</f>
        <v>Công nghiệp</v>
      </c>
      <c r="G738" s="179" t="str">
        <f>'Energy consumption (raw)'!F688</f>
        <v>Sản xuất kinh kiện điện tử</v>
      </c>
      <c r="H738" s="179" t="str">
        <f>'Energy consumption (raw)'!G688</f>
        <v>Industry</v>
      </c>
      <c r="I738" s="179" t="str">
        <f>'Energy consumption (raw)'!I688</f>
        <v>26 Manufacture of computer, electronic and optical products</v>
      </c>
      <c r="J738" s="179" t="str">
        <f>INDEX(Sector!$E$6:$E$46,MATCH('Energy consumption (toe)'!I738,Sector!$B$6:$B$46,FALSE))</f>
        <v>Manufacture of computer, electronic and optical products</v>
      </c>
      <c r="K738" s="179">
        <f>IFERROR('Energy consumption (raw)'!J688*Lists!$H$84,)</f>
        <v>0</v>
      </c>
      <c r="L738" s="179">
        <f>'Energy consumption (raw)'!K688*Lists!$H$84</f>
        <v>2203.8854160000001</v>
      </c>
      <c r="M738" s="179">
        <f>'Energy consumption (raw)'!L688*Lists!$H$84</f>
        <v>0</v>
      </c>
      <c r="N738" s="179">
        <f>'Energy consumption (raw)'!M688*Lists!$H$84</f>
        <v>0</v>
      </c>
      <c r="O738" s="178">
        <f t="shared" si="81"/>
        <v>2203.8854160000001</v>
      </c>
      <c r="P738">
        <f>'Energy consumption (raw)'!N688*Lists!$H$85</f>
        <v>0</v>
      </c>
      <c r="Q738">
        <f>'Energy consumption (raw)'!O688*Lists!$H$86</f>
        <v>0</v>
      </c>
      <c r="R738">
        <f>'Energy consumption (raw)'!P688*Lists!$H$87</f>
        <v>0</v>
      </c>
      <c r="S738">
        <f>'Energy consumption (raw)'!Q688*Lists!$H$88</f>
        <v>0</v>
      </c>
      <c r="T738">
        <f>'Energy consumption (raw)'!R688*Lists!$H$89</f>
        <v>0</v>
      </c>
      <c r="U738">
        <f>'Energy consumption (raw)'!S688*Lists!$H$90</f>
        <v>0</v>
      </c>
      <c r="V738">
        <f>'Energy consumption (raw)'!T688*Lists!$H$91</f>
        <v>0</v>
      </c>
      <c r="W738">
        <f>'Energy consumption (raw)'!U688*Lists!$H$92</f>
        <v>0</v>
      </c>
      <c r="X738">
        <f>'Energy consumption (raw)'!V688*Lists!$H$93</f>
        <v>0</v>
      </c>
      <c r="Y738">
        <f>'Energy consumption (raw)'!W688*Lists!$H$94</f>
        <v>0</v>
      </c>
      <c r="Z738">
        <f>'Energy consumption (raw)'!X688*Lists!$H$96*1000000</f>
        <v>0</v>
      </c>
      <c r="AA738">
        <f>'Energy consumption (raw)'!Y688*Lists!$H$97</f>
        <v>0</v>
      </c>
      <c r="AB738">
        <f>'Energy consumption (raw)'!Z688*Lists!$H$96</f>
        <v>0</v>
      </c>
      <c r="AC738">
        <f>'Energy consumption (raw)'!AA688*Lists!$H$98</f>
        <v>0</v>
      </c>
      <c r="AD738">
        <f>'Energy consumption (raw)'!AB688*Lists!$H$99</f>
        <v>0</v>
      </c>
      <c r="AE738">
        <f>'Energy consumption (raw)'!AC688*Lists!$H$101</f>
        <v>0</v>
      </c>
      <c r="AF738">
        <f>'Energy consumption (raw)'!AD688*Lists!$H$101</f>
        <v>0</v>
      </c>
      <c r="AG738">
        <f>'Energy consumption (raw)'!AE688*Lists!$H$101</f>
        <v>0</v>
      </c>
      <c r="AH738">
        <f>'Energy consumption (raw)'!AF688*Lists!$H$100</f>
        <v>0</v>
      </c>
      <c r="AI738" s="167">
        <f t="shared" si="82"/>
        <v>2203.8854160000001</v>
      </c>
      <c r="AJ738" s="179">
        <f>'Energy consumption (raw)'!AG688</f>
        <v>2203.8854160000001</v>
      </c>
      <c r="AK738" s="179">
        <f>'Energy consumption (raw)'!AH688</f>
        <v>2231</v>
      </c>
      <c r="AL738">
        <f>IF(ROUND(AI738,-3)=ROUND('Energy consumption (raw)'!AG688,-3),1,0)</f>
        <v>1</v>
      </c>
      <c r="AM738" s="179" t="str">
        <f>'Energy consumption (raw)'!AJ688</f>
        <v>7. Hung Yen</v>
      </c>
      <c r="AN738">
        <f>VLOOKUP(AM738,Lists!$F$9:$G$71,2,FALSE)</f>
        <v>1</v>
      </c>
    </row>
    <row r="739" spans="2:40" x14ac:dyDescent="0.25">
      <c r="B739" s="65" t="str">
        <f t="shared" si="80"/>
        <v>Industry587</v>
      </c>
      <c r="C739" s="179">
        <f>'Energy consumption (raw)'!B689</f>
        <v>587</v>
      </c>
      <c r="D739" s="179">
        <f>'Energy consumption (raw)'!C689</f>
        <v>0</v>
      </c>
      <c r="E739" s="179">
        <f>'Energy consumption (raw)'!D689</f>
        <v>0</v>
      </c>
      <c r="F739" s="179" t="str">
        <f>'Energy consumption (raw)'!E689</f>
        <v>Công nghiệp</v>
      </c>
      <c r="G739" s="179" t="str">
        <f>'Energy consumption (raw)'!F689</f>
        <v>Sản xuất vật liệu xây dựng từ đất sét</v>
      </c>
      <c r="H739" s="179" t="str">
        <f>'Energy consumption (raw)'!G689</f>
        <v>Industry</v>
      </c>
      <c r="I739" s="179" t="str">
        <f>'Energy consumption (raw)'!I689</f>
        <v>23 Manufacture of other non-metallic mineral products</v>
      </c>
      <c r="J739" s="179" t="str">
        <f>INDEX(Sector!$E$6:$E$46,MATCH('Energy consumption (toe)'!I739,Sector!$B$6:$B$46,FALSE))</f>
        <v>Manufacture of other non-metallic mineral products</v>
      </c>
      <c r="K739" s="179">
        <f>IFERROR('Energy consumption (raw)'!J689*Lists!$H$84,)</f>
        <v>0</v>
      </c>
      <c r="L739" s="179">
        <f>'Energy consumption (raw)'!K689*Lists!$H$84</f>
        <v>2479.2044490000003</v>
      </c>
      <c r="M739" s="179">
        <f>'Energy consumption (raw)'!L689*Lists!$H$84</f>
        <v>0</v>
      </c>
      <c r="N739" s="179">
        <f>'Energy consumption (raw)'!M689*Lists!$H$84</f>
        <v>0</v>
      </c>
      <c r="O739" s="178">
        <f t="shared" si="81"/>
        <v>2479.2044490000003</v>
      </c>
      <c r="P739">
        <f>'Energy consumption (raw)'!N689*Lists!$H$85</f>
        <v>0</v>
      </c>
      <c r="Q739">
        <f>'Energy consumption (raw)'!O689*Lists!$H$86</f>
        <v>0</v>
      </c>
      <c r="R739">
        <f>'Energy consumption (raw)'!P689*Lists!$H$87</f>
        <v>0</v>
      </c>
      <c r="S739">
        <f>'Energy consumption (raw)'!Q689*Lists!$H$88</f>
        <v>0</v>
      </c>
      <c r="T739">
        <f>'Energy consumption (raw)'!R689*Lists!$H$89</f>
        <v>0</v>
      </c>
      <c r="U739">
        <f>'Energy consumption (raw)'!S689*Lists!$H$90</f>
        <v>0</v>
      </c>
      <c r="V739">
        <f>'Energy consumption (raw)'!T689*Lists!$H$91</f>
        <v>0</v>
      </c>
      <c r="W739">
        <f>'Energy consumption (raw)'!U689*Lists!$H$92</f>
        <v>0</v>
      </c>
      <c r="X739">
        <f>'Energy consumption (raw)'!V689*Lists!$H$93</f>
        <v>0</v>
      </c>
      <c r="Y739">
        <f>'Energy consumption (raw)'!W689*Lists!$H$94</f>
        <v>0</v>
      </c>
      <c r="Z739">
        <f>'Energy consumption (raw)'!X689*Lists!$H$96*1000000</f>
        <v>0</v>
      </c>
      <c r="AA739">
        <f>'Energy consumption (raw)'!Y689*Lists!$H$97</f>
        <v>0</v>
      </c>
      <c r="AB739">
        <f>'Energy consumption (raw)'!Z689*Lists!$H$96</f>
        <v>0</v>
      </c>
      <c r="AC739">
        <f>'Energy consumption (raw)'!AA689*Lists!$H$98</f>
        <v>0</v>
      </c>
      <c r="AD739">
        <f>'Energy consumption (raw)'!AB689*Lists!$H$99</f>
        <v>0</v>
      </c>
      <c r="AE739">
        <f>'Energy consumption (raw)'!AC689*Lists!$H$101</f>
        <v>0</v>
      </c>
      <c r="AF739">
        <f>'Energy consumption (raw)'!AD689*Lists!$H$101</f>
        <v>0</v>
      </c>
      <c r="AG739">
        <f>'Energy consumption (raw)'!AE689*Lists!$H$101</f>
        <v>0</v>
      </c>
      <c r="AH739">
        <f>'Energy consumption (raw)'!AF689*Lists!$H$100</f>
        <v>0</v>
      </c>
      <c r="AI739" s="167">
        <f t="shared" si="82"/>
        <v>2479.2044490000003</v>
      </c>
      <c r="AJ739" s="179">
        <f>'Energy consumption (raw)'!AG689</f>
        <v>2479.2044490000003</v>
      </c>
      <c r="AK739" s="179">
        <f>'Energy consumption (raw)'!AH689</f>
        <v>2981</v>
      </c>
      <c r="AL739">
        <f>IF(ROUND(AI739,-3)=ROUND('Energy consumption (raw)'!AG689,-3),1,0)</f>
        <v>1</v>
      </c>
      <c r="AM739" s="179" t="str">
        <f>'Energy consumption (raw)'!AJ689</f>
        <v>7. Hung Yen</v>
      </c>
      <c r="AN739">
        <f>VLOOKUP(AM739,Lists!$F$9:$G$71,2,FALSE)</f>
        <v>1</v>
      </c>
    </row>
    <row r="740" spans="2:40" x14ac:dyDescent="0.25">
      <c r="B740" s="65" t="str">
        <f t="shared" si="80"/>
        <v>Industry588</v>
      </c>
      <c r="C740" s="179">
        <f>'Energy consumption (raw)'!B690</f>
        <v>588</v>
      </c>
      <c r="D740" s="179">
        <f>'Energy consumption (raw)'!C690</f>
        <v>0</v>
      </c>
      <c r="E740" s="179">
        <f>'Energy consumption (raw)'!D690</f>
        <v>0</v>
      </c>
      <c r="F740" s="179" t="str">
        <f>'Energy consumption (raw)'!E690</f>
        <v>Công nghiệp</v>
      </c>
      <c r="G740" s="179" t="str">
        <f>'Energy consumption (raw)'!F690</f>
        <v>Sản xuất nhựa, bao bì</v>
      </c>
      <c r="H740" s="179" t="str">
        <f>'Energy consumption (raw)'!G690</f>
        <v>Industry</v>
      </c>
      <c r="I740" s="179" t="str">
        <f>'Energy consumption (raw)'!I690</f>
        <v>22 Manufacture of rubber and plastics products</v>
      </c>
      <c r="J740" s="179" t="str">
        <f>INDEX(Sector!$E$6:$E$46,MATCH('Energy consumption (toe)'!I740,Sector!$B$6:$B$46,FALSE))</f>
        <v>Manufacture of rubber and plastics products</v>
      </c>
      <c r="K740" s="179">
        <f>IFERROR('Energy consumption (raw)'!J690*Lists!$H$84,)</f>
        <v>0</v>
      </c>
      <c r="L740" s="179">
        <f>'Energy consumption (raw)'!K690*Lists!$H$84</f>
        <v>1934.2831980000001</v>
      </c>
      <c r="M740" s="179">
        <f>'Energy consumption (raw)'!L690*Lists!$H$84</f>
        <v>0</v>
      </c>
      <c r="N740" s="179">
        <f>'Energy consumption (raw)'!M690*Lists!$H$84</f>
        <v>0</v>
      </c>
      <c r="O740" s="178">
        <f t="shared" si="81"/>
        <v>1934.2831980000001</v>
      </c>
      <c r="P740">
        <f>'Energy consumption (raw)'!N690*Lists!$H$85</f>
        <v>0</v>
      </c>
      <c r="Q740">
        <f>'Energy consumption (raw)'!O690*Lists!$H$86</f>
        <v>0</v>
      </c>
      <c r="R740">
        <f>'Energy consumption (raw)'!P690*Lists!$H$87</f>
        <v>0</v>
      </c>
      <c r="S740">
        <f>'Energy consumption (raw)'!Q690*Lists!$H$88</f>
        <v>0</v>
      </c>
      <c r="T740">
        <f>'Energy consumption (raw)'!R690*Lists!$H$89</f>
        <v>0</v>
      </c>
      <c r="U740">
        <f>'Energy consumption (raw)'!S690*Lists!$H$90</f>
        <v>0</v>
      </c>
      <c r="V740">
        <f>'Energy consumption (raw)'!T690*Lists!$H$91</f>
        <v>0</v>
      </c>
      <c r="W740">
        <f>'Energy consumption (raw)'!U690*Lists!$H$92</f>
        <v>0</v>
      </c>
      <c r="X740">
        <f>'Energy consumption (raw)'!V690*Lists!$H$93</f>
        <v>0</v>
      </c>
      <c r="Y740">
        <f>'Energy consumption (raw)'!W690*Lists!$H$94</f>
        <v>0</v>
      </c>
      <c r="Z740">
        <f>'Energy consumption (raw)'!X690*Lists!$H$96*1000000</f>
        <v>0</v>
      </c>
      <c r="AA740">
        <f>'Energy consumption (raw)'!Y690*Lists!$H$97</f>
        <v>0</v>
      </c>
      <c r="AB740">
        <f>'Energy consumption (raw)'!Z690*Lists!$H$96</f>
        <v>0</v>
      </c>
      <c r="AC740">
        <f>'Energy consumption (raw)'!AA690*Lists!$H$98</f>
        <v>0</v>
      </c>
      <c r="AD740">
        <f>'Energy consumption (raw)'!AB690*Lists!$H$99</f>
        <v>0</v>
      </c>
      <c r="AE740">
        <f>'Energy consumption (raw)'!AC690*Lists!$H$101</f>
        <v>0</v>
      </c>
      <c r="AF740">
        <f>'Energy consumption (raw)'!AD690*Lists!$H$101</f>
        <v>0</v>
      </c>
      <c r="AG740">
        <f>'Energy consumption (raw)'!AE690*Lists!$H$101</f>
        <v>0</v>
      </c>
      <c r="AH740">
        <f>'Energy consumption (raw)'!AF690*Lists!$H$100</f>
        <v>0</v>
      </c>
      <c r="AI740" s="167">
        <f t="shared" si="82"/>
        <v>1934.2831980000001</v>
      </c>
      <c r="AJ740" s="179">
        <f>'Energy consumption (raw)'!AG690</f>
        <v>1934.2831980000001</v>
      </c>
      <c r="AK740" s="179">
        <f>'Energy consumption (raw)'!AH690</f>
        <v>2405</v>
      </c>
      <c r="AL740">
        <f>IF(ROUND(AI740,-3)=ROUND('Energy consumption (raw)'!AG690,-3),1,0)</f>
        <v>1</v>
      </c>
      <c r="AM740" s="179" t="str">
        <f>'Energy consumption (raw)'!AJ690</f>
        <v>7. Hung Yen</v>
      </c>
      <c r="AN740">
        <f>VLOOKUP(AM740,Lists!$F$9:$G$71,2,FALSE)</f>
        <v>1</v>
      </c>
    </row>
    <row r="741" spans="2:40" x14ac:dyDescent="0.25">
      <c r="B741" s="65" t="str">
        <f t="shared" si="80"/>
        <v>Industry589</v>
      </c>
      <c r="C741" s="179">
        <f>'Energy consumption (raw)'!B691</f>
        <v>589</v>
      </c>
      <c r="D741" s="179">
        <f>'Energy consumption (raw)'!C691</f>
        <v>0</v>
      </c>
      <c r="E741" s="179">
        <f>'Energy consumption (raw)'!D691</f>
        <v>0</v>
      </c>
      <c r="F741" s="179" t="str">
        <f>'Energy consumption (raw)'!E691</f>
        <v>Công nghiệp</v>
      </c>
      <c r="G741" s="179" t="str">
        <f>'Energy consumption (raw)'!F691</f>
        <v>Sản xuất bia và mạch nha ủ men bia</v>
      </c>
      <c r="H741" s="179" t="str">
        <f>'Energy consumption (raw)'!G691</f>
        <v>Industry</v>
      </c>
      <c r="I741" s="179" t="str">
        <f>'Energy consumption (raw)'!I691</f>
        <v>11 Manufacture of beverages</v>
      </c>
      <c r="J741" s="179" t="str">
        <f>INDEX(Sector!$E$6:$E$46,MATCH('Energy consumption (toe)'!I741,Sector!$B$6:$B$46,FALSE))</f>
        <v>Manufacture of beverages</v>
      </c>
      <c r="K741" s="179">
        <f>IFERROR('Energy consumption (raw)'!J691*Lists!$H$84,)</f>
        <v>0</v>
      </c>
      <c r="L741" s="179">
        <f>'Energy consumption (raw)'!K691*Lists!$H$84</f>
        <v>710.47882470000002</v>
      </c>
      <c r="M741" s="179">
        <f>'Energy consumption (raw)'!L691*Lists!$H$84</f>
        <v>0</v>
      </c>
      <c r="N741" s="179">
        <f>'Energy consumption (raw)'!M691*Lists!$H$84</f>
        <v>0</v>
      </c>
      <c r="O741" s="178">
        <f t="shared" si="81"/>
        <v>710.47882470000002</v>
      </c>
      <c r="P741">
        <f>'Energy consumption (raw)'!N691*Lists!$H$85</f>
        <v>1388.1</v>
      </c>
      <c r="Q741">
        <f>'Energy consumption (raw)'!O691*Lists!$H$86</f>
        <v>0</v>
      </c>
      <c r="R741">
        <f>'Energy consumption (raw)'!P691*Lists!$H$87</f>
        <v>0</v>
      </c>
      <c r="S741">
        <f>'Energy consumption (raw)'!Q691*Lists!$H$88</f>
        <v>0</v>
      </c>
      <c r="T741">
        <f>'Energy consumption (raw)'!R691*Lists!$H$89</f>
        <v>0</v>
      </c>
      <c r="U741">
        <f>'Energy consumption (raw)'!S691*Lists!$H$90</f>
        <v>0</v>
      </c>
      <c r="V741">
        <f>'Energy consumption (raw)'!T691*Lists!$H$91</f>
        <v>0</v>
      </c>
      <c r="W741">
        <f>'Energy consumption (raw)'!U691*Lists!$H$92</f>
        <v>0</v>
      </c>
      <c r="X741">
        <f>'Energy consumption (raw)'!V691*Lists!$H$93</f>
        <v>0</v>
      </c>
      <c r="Y741">
        <f>'Energy consumption (raw)'!W691*Lists!$H$94</f>
        <v>0</v>
      </c>
      <c r="Z741">
        <f>'Energy consumption (raw)'!X691*Lists!$H$96*1000000</f>
        <v>0</v>
      </c>
      <c r="AA741">
        <f>'Energy consumption (raw)'!Y691*Lists!$H$97</f>
        <v>0</v>
      </c>
      <c r="AB741">
        <f>'Energy consumption (raw)'!Z691*Lists!$H$96</f>
        <v>0</v>
      </c>
      <c r="AC741">
        <f>'Energy consumption (raw)'!AA691*Lists!$H$98</f>
        <v>0</v>
      </c>
      <c r="AD741">
        <f>'Energy consumption (raw)'!AB691*Lists!$H$99</f>
        <v>0</v>
      </c>
      <c r="AE741">
        <f>'Energy consumption (raw)'!AC691*Lists!$H$101</f>
        <v>0</v>
      </c>
      <c r="AF741">
        <f>'Energy consumption (raw)'!AD691*Lists!$H$101</f>
        <v>0</v>
      </c>
      <c r="AG741">
        <f>'Energy consumption (raw)'!AE691*Lists!$H$101</f>
        <v>0</v>
      </c>
      <c r="AH741">
        <f>'Energy consumption (raw)'!AF691*Lists!$H$100</f>
        <v>0</v>
      </c>
      <c r="AI741" s="167">
        <f t="shared" si="82"/>
        <v>2098.5788247</v>
      </c>
      <c r="AJ741" s="179">
        <f>'Energy consumption (raw)'!AG691</f>
        <v>2098.5788247</v>
      </c>
      <c r="AK741" s="179">
        <f>'Energy consumption (raw)'!AH691</f>
        <v>2677</v>
      </c>
      <c r="AL741">
        <f>IF(ROUND(AI741,-3)=ROUND('Energy consumption (raw)'!AG691,-3),1,0)</f>
        <v>1</v>
      </c>
      <c r="AM741" s="179" t="str">
        <f>'Energy consumption (raw)'!AJ691</f>
        <v>7. Hung Yen</v>
      </c>
      <c r="AN741">
        <f>VLOOKUP(AM741,Lists!$F$9:$G$71,2,FALSE)</f>
        <v>1</v>
      </c>
    </row>
    <row r="742" spans="2:40" x14ac:dyDescent="0.25">
      <c r="B742" s="65" t="str">
        <f t="shared" si="80"/>
        <v>Industry590</v>
      </c>
      <c r="C742" s="179">
        <f>'Energy consumption (raw)'!B692</f>
        <v>590</v>
      </c>
      <c r="D742" s="179">
        <f>'Energy consumption (raw)'!C692</f>
        <v>0</v>
      </c>
      <c r="E742" s="179">
        <f>'Energy consumption (raw)'!D692</f>
        <v>0</v>
      </c>
      <c r="F742" s="179" t="str">
        <f>'Energy consumption (raw)'!E692</f>
        <v>Công nghiệp</v>
      </c>
      <c r="G742" s="179" t="str">
        <f>'Energy consumption (raw)'!F692</f>
        <v>Sản xuất sợi, vải dệt thoi và hoàn thiện sản phẩm dệt</v>
      </c>
      <c r="H742" s="179" t="str">
        <f>'Energy consumption (raw)'!G692</f>
        <v>Industry</v>
      </c>
      <c r="I742" s="179" t="str">
        <f>'Energy consumption (raw)'!I692</f>
        <v>13 Manufacture of textiles</v>
      </c>
      <c r="J742" s="179" t="str">
        <f>INDEX(Sector!$E$6:$E$46,MATCH('Energy consumption (toe)'!I742,Sector!$B$6:$B$46,FALSE))</f>
        <v>Manufacture of textiles</v>
      </c>
      <c r="K742" s="179">
        <f>IFERROR('Energy consumption (raw)'!J692*Lists!$H$84,)</f>
        <v>0</v>
      </c>
      <c r="L742" s="179">
        <f>'Energy consumption (raw)'!K692*Lists!$H$84</f>
        <v>2951.3252627000002</v>
      </c>
      <c r="M742" s="179">
        <f>'Energy consumption (raw)'!L692*Lists!$H$84</f>
        <v>0</v>
      </c>
      <c r="N742" s="179">
        <f>'Energy consumption (raw)'!M692*Lists!$H$84</f>
        <v>0</v>
      </c>
      <c r="O742" s="178">
        <f t="shared" si="81"/>
        <v>2951.3252627000002</v>
      </c>
      <c r="P742">
        <f>'Energy consumption (raw)'!N692*Lists!$H$85</f>
        <v>0</v>
      </c>
      <c r="Q742">
        <f>'Energy consumption (raw)'!O692*Lists!$H$86</f>
        <v>0</v>
      </c>
      <c r="R742">
        <f>'Energy consumption (raw)'!P692*Lists!$H$87</f>
        <v>0</v>
      </c>
      <c r="S742">
        <f>'Energy consumption (raw)'!Q692*Lists!$H$88</f>
        <v>0</v>
      </c>
      <c r="T742">
        <f>'Energy consumption (raw)'!R692*Lists!$H$89</f>
        <v>0</v>
      </c>
      <c r="U742">
        <f>'Energy consumption (raw)'!S692*Lists!$H$90</f>
        <v>0</v>
      </c>
      <c r="V742">
        <f>'Energy consumption (raw)'!T692*Lists!$H$91</f>
        <v>0</v>
      </c>
      <c r="W742">
        <f>'Energy consumption (raw)'!U692*Lists!$H$92</f>
        <v>0</v>
      </c>
      <c r="X742">
        <f>'Energy consumption (raw)'!V692*Lists!$H$93</f>
        <v>0</v>
      </c>
      <c r="Y742">
        <f>'Energy consumption (raw)'!W692*Lists!$H$94</f>
        <v>0</v>
      </c>
      <c r="Z742">
        <f>'Energy consumption (raw)'!X692*Lists!$H$96*1000000</f>
        <v>0</v>
      </c>
      <c r="AA742">
        <f>'Energy consumption (raw)'!Y692*Lists!$H$97</f>
        <v>0</v>
      </c>
      <c r="AB742">
        <f>'Energy consumption (raw)'!Z692*Lists!$H$96</f>
        <v>0</v>
      </c>
      <c r="AC742">
        <f>'Energy consumption (raw)'!AA692*Lists!$H$98</f>
        <v>0</v>
      </c>
      <c r="AD742">
        <f>'Energy consumption (raw)'!AB692*Lists!$H$99</f>
        <v>0</v>
      </c>
      <c r="AE742">
        <f>'Energy consumption (raw)'!AC692*Lists!$H$101</f>
        <v>0</v>
      </c>
      <c r="AF742">
        <f>'Energy consumption (raw)'!AD692*Lists!$H$101</f>
        <v>0</v>
      </c>
      <c r="AG742">
        <f>'Energy consumption (raw)'!AE692*Lists!$H$101</f>
        <v>0</v>
      </c>
      <c r="AH742">
        <f>'Energy consumption (raw)'!AF692*Lists!$H$100</f>
        <v>0</v>
      </c>
      <c r="AI742" s="167">
        <f t="shared" si="82"/>
        <v>2951.3252627000002</v>
      </c>
      <c r="AJ742" s="179">
        <f>'Energy consumption (raw)'!AG692</f>
        <v>2951.3252627000002</v>
      </c>
      <c r="AK742" s="179">
        <f>'Energy consumption (raw)'!AH692</f>
        <v>2537</v>
      </c>
      <c r="AL742">
        <f>IF(ROUND(AI742,-3)=ROUND('Energy consumption (raw)'!AG692,-3),1,0)</f>
        <v>1</v>
      </c>
      <c r="AM742" s="179" t="str">
        <f>'Energy consumption (raw)'!AJ692</f>
        <v>7. Hung Yen</v>
      </c>
      <c r="AN742">
        <f>VLOOKUP(AM742,Lists!$F$9:$G$71,2,FALSE)</f>
        <v>1</v>
      </c>
    </row>
    <row r="743" spans="2:40" x14ac:dyDescent="0.25">
      <c r="B743" s="65" t="str">
        <f t="shared" si="80"/>
        <v>Industry591</v>
      </c>
      <c r="C743" s="179">
        <f>'Energy consumption (raw)'!B693</f>
        <v>591</v>
      </c>
      <c r="D743" s="179">
        <f>'Energy consumption (raw)'!C693</f>
        <v>0</v>
      </c>
      <c r="E743" s="179">
        <f>'Energy consumption (raw)'!D693</f>
        <v>0</v>
      </c>
      <c r="F743" s="179" t="str">
        <f>'Energy consumption (raw)'!E693</f>
        <v>Công nghiệp</v>
      </c>
      <c r="G743" s="179" t="str">
        <f>'Energy consumption (raw)'!F693</f>
        <v>Sản xuất sợi</v>
      </c>
      <c r="H743" s="179" t="str">
        <f>'Energy consumption (raw)'!G693</f>
        <v>Industry</v>
      </c>
      <c r="I743" s="179" t="str">
        <f>'Energy consumption (raw)'!I693</f>
        <v>13 Manufacture of textiles</v>
      </c>
      <c r="J743" s="179" t="str">
        <f>INDEX(Sector!$E$6:$E$46,MATCH('Energy consumption (toe)'!I743,Sector!$B$6:$B$46,FALSE))</f>
        <v>Manufacture of textiles</v>
      </c>
      <c r="K743" s="179">
        <f>IFERROR('Energy consumption (raw)'!J693*Lists!$H$84,)</f>
        <v>0</v>
      </c>
      <c r="L743" s="179">
        <f>'Energy consumption (raw)'!K693*Lists!$H$84</f>
        <v>2637.962176</v>
      </c>
      <c r="M743" s="179">
        <f>'Energy consumption (raw)'!L693*Lists!$H$84</f>
        <v>0</v>
      </c>
      <c r="N743" s="179">
        <f>'Energy consumption (raw)'!M693*Lists!$H$84</f>
        <v>0</v>
      </c>
      <c r="O743" s="178">
        <f t="shared" si="81"/>
        <v>2637.962176</v>
      </c>
      <c r="P743">
        <f>'Energy consumption (raw)'!N693*Lists!$H$85</f>
        <v>0</v>
      </c>
      <c r="Q743">
        <f>'Energy consumption (raw)'!O693*Lists!$H$86</f>
        <v>0</v>
      </c>
      <c r="R743">
        <f>'Energy consumption (raw)'!P693*Lists!$H$87</f>
        <v>0</v>
      </c>
      <c r="S743">
        <f>'Energy consumption (raw)'!Q693*Lists!$H$88</f>
        <v>0</v>
      </c>
      <c r="T743">
        <f>'Energy consumption (raw)'!R693*Lists!$H$89</f>
        <v>0</v>
      </c>
      <c r="U743">
        <f>'Energy consumption (raw)'!S693*Lists!$H$90</f>
        <v>0</v>
      </c>
      <c r="V743">
        <f>'Energy consumption (raw)'!T693*Lists!$H$91</f>
        <v>0</v>
      </c>
      <c r="W743">
        <f>'Energy consumption (raw)'!U693*Lists!$H$92</f>
        <v>0</v>
      </c>
      <c r="X743">
        <f>'Energy consumption (raw)'!V693*Lists!$H$93</f>
        <v>0</v>
      </c>
      <c r="Y743">
        <f>'Energy consumption (raw)'!W693*Lists!$H$94</f>
        <v>0</v>
      </c>
      <c r="Z743">
        <f>'Energy consumption (raw)'!X693*Lists!$H$96*1000000</f>
        <v>0</v>
      </c>
      <c r="AA743">
        <f>'Energy consumption (raw)'!Y693*Lists!$H$97</f>
        <v>0</v>
      </c>
      <c r="AB743">
        <f>'Energy consumption (raw)'!Z693*Lists!$H$96</f>
        <v>0</v>
      </c>
      <c r="AC743">
        <f>'Energy consumption (raw)'!AA693*Lists!$H$98</f>
        <v>0</v>
      </c>
      <c r="AD743">
        <f>'Energy consumption (raw)'!AB693*Lists!$H$99</f>
        <v>0</v>
      </c>
      <c r="AE743">
        <f>'Energy consumption (raw)'!AC693*Lists!$H$101</f>
        <v>0</v>
      </c>
      <c r="AF743">
        <f>'Energy consumption (raw)'!AD693*Lists!$H$101</f>
        <v>0</v>
      </c>
      <c r="AG743">
        <f>'Energy consumption (raw)'!AE693*Lists!$H$101</f>
        <v>0</v>
      </c>
      <c r="AH743">
        <f>'Energy consumption (raw)'!AF693*Lists!$H$100</f>
        <v>0</v>
      </c>
      <c r="AI743" s="167">
        <f t="shared" si="82"/>
        <v>2637.962176</v>
      </c>
      <c r="AJ743" s="179">
        <f>'Energy consumption (raw)'!AG693</f>
        <v>2637.962176</v>
      </c>
      <c r="AK743" s="179">
        <f>'Energy consumption (raw)'!AH693</f>
        <v>3024</v>
      </c>
      <c r="AL743">
        <f>IF(ROUND(AI743,-3)=ROUND('Energy consumption (raw)'!AG693,-3),1,0)</f>
        <v>1</v>
      </c>
      <c r="AM743" s="179" t="str">
        <f>'Energy consumption (raw)'!AJ693</f>
        <v>7. Hung Yen</v>
      </c>
      <c r="AN743">
        <f>VLOOKUP(AM743,Lists!$F$9:$G$71,2,FALSE)</f>
        <v>1</v>
      </c>
    </row>
    <row r="744" spans="2:40" x14ac:dyDescent="0.25">
      <c r="B744" s="65" t="str">
        <f t="shared" si="80"/>
        <v>Industry592</v>
      </c>
      <c r="C744" s="179">
        <f>'Energy consumption (raw)'!B694</f>
        <v>592</v>
      </c>
      <c r="D744" s="179">
        <f>'Energy consumption (raw)'!C694</f>
        <v>0</v>
      </c>
      <c r="E744" s="179">
        <f>'Energy consumption (raw)'!D694</f>
        <v>0</v>
      </c>
      <c r="F744" s="179" t="str">
        <f>'Energy consumption (raw)'!E694</f>
        <v>Công nghiệp</v>
      </c>
      <c r="G744" s="179" t="str">
        <f>'Energy consumption (raw)'!F694</f>
        <v>Sản xuất dây và thiết bị dây dẫn</v>
      </c>
      <c r="H744" s="179" t="str">
        <f>'Energy consumption (raw)'!G694</f>
        <v>Industry</v>
      </c>
      <c r="I744" s="179" t="str">
        <f>'Energy consumption (raw)'!I694</f>
        <v>26 Manufacture of computer, electronic and optical products</v>
      </c>
      <c r="J744" s="179" t="str">
        <f>INDEX(Sector!$E$6:$E$46,MATCH('Energy consumption (toe)'!I744,Sector!$B$6:$B$46,FALSE))</f>
        <v>Manufacture of computer, electronic and optical products</v>
      </c>
      <c r="K744" s="179">
        <f>IFERROR('Energy consumption (raw)'!J694*Lists!$H$84,)</f>
        <v>3053.5787926000003</v>
      </c>
      <c r="L744" s="179">
        <f>'Energy consumption (raw)'!K694*Lists!$H$84</f>
        <v>3053.5787926000003</v>
      </c>
      <c r="M744" s="179">
        <f>'Energy consumption (raw)'!L694*Lists!$H$84</f>
        <v>0</v>
      </c>
      <c r="N744" s="179">
        <f>'Energy consumption (raw)'!M694*Lists!$H$84</f>
        <v>0</v>
      </c>
      <c r="O744" s="178">
        <f t="shared" si="81"/>
        <v>3053.5787926000003</v>
      </c>
      <c r="P744">
        <f>'Energy consumption (raw)'!N694*Lists!$H$85</f>
        <v>0</v>
      </c>
      <c r="Q744">
        <f>'Energy consumption (raw)'!O694*Lists!$H$86</f>
        <v>0</v>
      </c>
      <c r="R744">
        <f>'Energy consumption (raw)'!P694*Lists!$H$87</f>
        <v>0</v>
      </c>
      <c r="S744">
        <f>'Energy consumption (raw)'!Q694*Lists!$H$88</f>
        <v>0</v>
      </c>
      <c r="T744">
        <f>'Energy consumption (raw)'!R694*Lists!$H$89</f>
        <v>0</v>
      </c>
      <c r="U744">
        <f>'Energy consumption (raw)'!S694*Lists!$H$90</f>
        <v>0</v>
      </c>
      <c r="V744">
        <f>'Energy consumption (raw)'!T694*Lists!$H$91</f>
        <v>0</v>
      </c>
      <c r="W744">
        <f>'Energy consumption (raw)'!U694*Lists!$H$92</f>
        <v>0</v>
      </c>
      <c r="X744">
        <f>'Energy consumption (raw)'!V694*Lists!$H$93</f>
        <v>0</v>
      </c>
      <c r="Y744">
        <f>'Energy consumption (raw)'!W694*Lists!$H$94</f>
        <v>0</v>
      </c>
      <c r="Z744">
        <f>'Energy consumption (raw)'!X694*Lists!$H$96*1000000</f>
        <v>0</v>
      </c>
      <c r="AA744">
        <f>'Energy consumption (raw)'!Y694*Lists!$H$97</f>
        <v>0</v>
      </c>
      <c r="AB744">
        <f>'Energy consumption (raw)'!Z694*Lists!$H$96</f>
        <v>0</v>
      </c>
      <c r="AC744">
        <f>'Energy consumption (raw)'!AA694*Lists!$H$98</f>
        <v>0</v>
      </c>
      <c r="AD744">
        <f>'Energy consumption (raw)'!AB694*Lists!$H$99</f>
        <v>0</v>
      </c>
      <c r="AE744">
        <f>'Energy consumption (raw)'!AC694*Lists!$H$101</f>
        <v>0</v>
      </c>
      <c r="AF744">
        <f>'Energy consumption (raw)'!AD694*Lists!$H$101</f>
        <v>0</v>
      </c>
      <c r="AG744">
        <f>'Energy consumption (raw)'!AE694*Lists!$H$101</f>
        <v>0</v>
      </c>
      <c r="AH744">
        <f>'Energy consumption (raw)'!AF694*Lists!$H$100</f>
        <v>0</v>
      </c>
      <c r="AI744" s="167">
        <f t="shared" si="82"/>
        <v>3053.5787926000003</v>
      </c>
      <c r="AJ744" s="179">
        <f>'Energy consumption (raw)'!AG694</f>
        <v>3053.5787926000003</v>
      </c>
      <c r="AK744" s="179">
        <f>'Energy consumption (raw)'!AH694</f>
        <v>3559</v>
      </c>
      <c r="AL744">
        <f>IF(ROUND(AI744,-3)=ROUND('Energy consumption (raw)'!AG694,-3),1,0)</f>
        <v>1</v>
      </c>
      <c r="AM744" s="179" t="str">
        <f>'Energy consumption (raw)'!AJ694</f>
        <v>7. Hung Yen</v>
      </c>
      <c r="AN744">
        <f>VLOOKUP(AM744,Lists!$F$9:$G$71,2,FALSE)</f>
        <v>1</v>
      </c>
    </row>
    <row r="745" spans="2:40" x14ac:dyDescent="0.25">
      <c r="B745" s="65" t="str">
        <f t="shared" si="80"/>
        <v>Industry593</v>
      </c>
      <c r="C745" s="179">
        <f>'Energy consumption (raw)'!B695</f>
        <v>593</v>
      </c>
      <c r="D745" s="179">
        <f>'Energy consumption (raw)'!C695</f>
        <v>0</v>
      </c>
      <c r="E745" s="179">
        <f>'Energy consumption (raw)'!D695</f>
        <v>0</v>
      </c>
      <c r="F745" s="179" t="str">
        <f>'Energy consumption (raw)'!E695</f>
        <v>Công nghiệp</v>
      </c>
      <c r="G745" s="179" t="str">
        <f>'Energy consumption (raw)'!F695</f>
        <v>Sản xuất sứ vệ sinh cao cấp</v>
      </c>
      <c r="H745" s="179" t="str">
        <f>'Energy consumption (raw)'!G695</f>
        <v>Industry</v>
      </c>
      <c r="I745" s="179" t="str">
        <f>'Energy consumption (raw)'!I695</f>
        <v>22 Manufacture of rubber and plastics products</v>
      </c>
      <c r="J745" s="179" t="str">
        <f>INDEX(Sector!$E$6:$E$46,MATCH('Energy consumption (toe)'!I745,Sector!$B$6:$B$46,FALSE))</f>
        <v>Manufacture of rubber and plastics products</v>
      </c>
      <c r="K745" s="179">
        <f>IFERROR('Energy consumption (raw)'!J695*Lists!$H$84,)</f>
        <v>0</v>
      </c>
      <c r="L745" s="179">
        <f>'Energy consumption (raw)'!K695*Lists!$H$84</f>
        <v>1286.5966040000001</v>
      </c>
      <c r="M745" s="179">
        <f>'Energy consumption (raw)'!L695*Lists!$H$84</f>
        <v>0</v>
      </c>
      <c r="N745" s="179">
        <f>'Energy consumption (raw)'!M695*Lists!$H$84</f>
        <v>0</v>
      </c>
      <c r="O745" s="178">
        <f t="shared" si="81"/>
        <v>1286.5966040000001</v>
      </c>
      <c r="P745">
        <f>'Energy consumption (raw)'!N695*Lists!$H$85</f>
        <v>0</v>
      </c>
      <c r="Q745">
        <f>'Energy consumption (raw)'!O695*Lists!$H$86</f>
        <v>0</v>
      </c>
      <c r="R745">
        <f>'Energy consumption (raw)'!P695*Lists!$H$87</f>
        <v>0</v>
      </c>
      <c r="S745">
        <f>'Energy consumption (raw)'!Q695*Lists!$H$88</f>
        <v>0</v>
      </c>
      <c r="T745">
        <f>'Energy consumption (raw)'!R695*Lists!$H$89</f>
        <v>0</v>
      </c>
      <c r="U745">
        <f>'Energy consumption (raw)'!S695*Lists!$H$90</f>
        <v>0</v>
      </c>
      <c r="V745">
        <f>'Energy consumption (raw)'!T695*Lists!$H$91</f>
        <v>0</v>
      </c>
      <c r="W745">
        <f>'Energy consumption (raw)'!U695*Lists!$H$92</f>
        <v>0</v>
      </c>
      <c r="X745">
        <f>'Energy consumption (raw)'!V695*Lists!$H$93</f>
        <v>0</v>
      </c>
      <c r="Y745">
        <f>'Energy consumption (raw)'!W695*Lists!$H$94</f>
        <v>0</v>
      </c>
      <c r="Z745">
        <f>'Energy consumption (raw)'!X695*Lists!$H$96*1000000</f>
        <v>0</v>
      </c>
      <c r="AA745">
        <f>'Energy consumption (raw)'!Y695*Lists!$H$97</f>
        <v>0</v>
      </c>
      <c r="AB745">
        <f>'Energy consumption (raw)'!Z695*Lists!$H$96</f>
        <v>0</v>
      </c>
      <c r="AC745">
        <f>'Energy consumption (raw)'!AA695*Lists!$H$98</f>
        <v>0</v>
      </c>
      <c r="AD745">
        <f>'Energy consumption (raw)'!AB695*Lists!$H$99</f>
        <v>0</v>
      </c>
      <c r="AE745">
        <f>'Energy consumption (raw)'!AC695*Lists!$H$101</f>
        <v>0</v>
      </c>
      <c r="AF745">
        <f>'Energy consumption (raw)'!AD695*Lists!$H$101</f>
        <v>0</v>
      </c>
      <c r="AG745">
        <f>'Energy consumption (raw)'!AE695*Lists!$H$101</f>
        <v>0</v>
      </c>
      <c r="AH745">
        <f>'Energy consumption (raw)'!AF695*Lists!$H$100</f>
        <v>0</v>
      </c>
      <c r="AI745" s="167">
        <f t="shared" si="82"/>
        <v>1286.5966040000001</v>
      </c>
      <c r="AJ745" s="179">
        <f>'Energy consumption (raw)'!AG695</f>
        <v>1286.5966040000001</v>
      </c>
      <c r="AK745" s="179">
        <f>'Energy consumption (raw)'!AH695</f>
        <v>1454</v>
      </c>
      <c r="AL745">
        <f>IF(ROUND(AI745,-3)=ROUND('Energy consumption (raw)'!AG695,-3),1,0)</f>
        <v>1</v>
      </c>
      <c r="AM745" s="179" t="str">
        <f>'Energy consumption (raw)'!AJ695</f>
        <v>7. Hung Yen</v>
      </c>
      <c r="AN745">
        <f>VLOOKUP(AM745,Lists!$F$9:$G$71,2,FALSE)</f>
        <v>1</v>
      </c>
    </row>
    <row r="746" spans="2:40" x14ac:dyDescent="0.25">
      <c r="B746" s="65" t="str">
        <f t="shared" si="80"/>
        <v>Industry594</v>
      </c>
      <c r="C746" s="179">
        <f>'Energy consumption (raw)'!B696</f>
        <v>594</v>
      </c>
      <c r="D746" s="179">
        <f>'Energy consumption (raw)'!C696</f>
        <v>0</v>
      </c>
      <c r="E746" s="179">
        <f>'Energy consumption (raw)'!D696</f>
        <v>0</v>
      </c>
      <c r="F746" s="179" t="str">
        <f>'Energy consumption (raw)'!E696</f>
        <v>Công nghiệp</v>
      </c>
      <c r="G746" s="179" t="str">
        <f>'Energy consumption (raw)'!F696</f>
        <v>Sản xuất kinh kiện điện tử</v>
      </c>
      <c r="H746" s="179" t="str">
        <f>'Energy consumption (raw)'!G696</f>
        <v>Industry</v>
      </c>
      <c r="I746" s="179" t="str">
        <f>'Energy consumption (raw)'!I696</f>
        <v>26 Manufacture of computer, electronic and optical products</v>
      </c>
      <c r="J746" s="179" t="str">
        <f>INDEX(Sector!$E$6:$E$46,MATCH('Energy consumption (toe)'!I746,Sector!$B$6:$B$46,FALSE))</f>
        <v>Manufacture of computer, electronic and optical products</v>
      </c>
      <c r="K746" s="179">
        <f>IFERROR('Energy consumption (raw)'!J696*Lists!$H$84,)</f>
        <v>0</v>
      </c>
      <c r="L746" s="179">
        <f>'Energy consumption (raw)'!K696*Lists!$H$84</f>
        <v>4441.5933920000007</v>
      </c>
      <c r="M746" s="179">
        <f>'Energy consumption (raw)'!L696*Lists!$H$84</f>
        <v>0</v>
      </c>
      <c r="N746" s="179">
        <f>'Energy consumption (raw)'!M696*Lists!$H$84</f>
        <v>0</v>
      </c>
      <c r="O746" s="178">
        <f t="shared" si="81"/>
        <v>4441.5933920000007</v>
      </c>
      <c r="P746">
        <f>'Energy consumption (raw)'!N696*Lists!$H$85</f>
        <v>0</v>
      </c>
      <c r="Q746">
        <f>'Energy consumption (raw)'!O696*Lists!$H$86</f>
        <v>0</v>
      </c>
      <c r="R746">
        <f>'Energy consumption (raw)'!P696*Lists!$H$87</f>
        <v>0</v>
      </c>
      <c r="S746">
        <f>'Energy consumption (raw)'!Q696*Lists!$H$88</f>
        <v>0</v>
      </c>
      <c r="T746">
        <f>'Energy consumption (raw)'!R696*Lists!$H$89</f>
        <v>2.04</v>
      </c>
      <c r="U746">
        <f>'Energy consumption (raw)'!S696*Lists!$H$90</f>
        <v>0</v>
      </c>
      <c r="V746">
        <f>'Energy consumption (raw)'!T696*Lists!$H$91</f>
        <v>0</v>
      </c>
      <c r="W746">
        <f>'Energy consumption (raw)'!U696*Lists!$H$92</f>
        <v>0</v>
      </c>
      <c r="X746">
        <f>'Energy consumption (raw)'!V696*Lists!$H$93</f>
        <v>0</v>
      </c>
      <c r="Y746">
        <f>'Energy consumption (raw)'!W696*Lists!$H$94</f>
        <v>0</v>
      </c>
      <c r="Z746">
        <f>'Energy consumption (raw)'!X696*Lists!$H$96*1000000</f>
        <v>0</v>
      </c>
      <c r="AA746">
        <f>'Energy consumption (raw)'!Y696*Lists!$H$97</f>
        <v>684.5200000000001</v>
      </c>
      <c r="AB746">
        <f>'Energy consumption (raw)'!Z696*Lists!$H$96</f>
        <v>0</v>
      </c>
      <c r="AC746">
        <f>'Energy consumption (raw)'!AA696*Lists!$H$98</f>
        <v>0</v>
      </c>
      <c r="AD746">
        <f>'Energy consumption (raw)'!AB696*Lists!$H$99</f>
        <v>0</v>
      </c>
      <c r="AE746">
        <f>'Energy consumption (raw)'!AC696*Lists!$H$101</f>
        <v>0</v>
      </c>
      <c r="AF746">
        <f>'Energy consumption (raw)'!AD696*Lists!$H$101</f>
        <v>0</v>
      </c>
      <c r="AG746">
        <f>'Energy consumption (raw)'!AE696*Lists!$H$101</f>
        <v>0</v>
      </c>
      <c r="AH746">
        <f>'Energy consumption (raw)'!AF696*Lists!$H$100</f>
        <v>0</v>
      </c>
      <c r="AI746" s="167">
        <f t="shared" si="82"/>
        <v>5128.1533920000011</v>
      </c>
      <c r="AJ746" s="179">
        <f>'Energy consumption (raw)'!AG696</f>
        <v>5128.1533920000011</v>
      </c>
      <c r="AK746" s="179">
        <f>'Energy consumption (raw)'!AH696</f>
        <v>4667</v>
      </c>
      <c r="AL746">
        <f>IF(ROUND(AI746,-3)=ROUND('Energy consumption (raw)'!AG696,-3),1,0)</f>
        <v>1</v>
      </c>
      <c r="AM746" s="179" t="str">
        <f>'Energy consumption (raw)'!AJ696</f>
        <v>7. Hung Yen</v>
      </c>
      <c r="AN746">
        <f>VLOOKUP(AM746,Lists!$F$9:$G$71,2,FALSE)</f>
        <v>1</v>
      </c>
    </row>
    <row r="747" spans="2:40" x14ac:dyDescent="0.25">
      <c r="B747" s="65" t="str">
        <f t="shared" si="80"/>
        <v>Industry595</v>
      </c>
      <c r="C747" s="179">
        <f>'Energy consumption (raw)'!B697</f>
        <v>595</v>
      </c>
      <c r="D747" s="179">
        <f>'Energy consumption (raw)'!C697</f>
        <v>0</v>
      </c>
      <c r="E747" s="179">
        <f>'Energy consumption (raw)'!D697</f>
        <v>0</v>
      </c>
      <c r="F747" s="179" t="str">
        <f>'Energy consumption (raw)'!E697</f>
        <v>Công nghiệp</v>
      </c>
      <c r="G747" s="179" t="str">
        <f>'Energy consumption (raw)'!F697</f>
        <v>Sản xuất các sản phẩm từ plastic</v>
      </c>
      <c r="H747" s="179" t="str">
        <f>'Energy consumption (raw)'!G697</f>
        <v>Industry</v>
      </c>
      <c r="I747" s="179" t="str">
        <f>'Energy consumption (raw)'!I697</f>
        <v>22 Manufacture of rubber and plastics products</v>
      </c>
      <c r="J747" s="179" t="str">
        <f>INDEX(Sector!$E$6:$E$46,MATCH('Energy consumption (toe)'!I747,Sector!$B$6:$B$46,FALSE))</f>
        <v>Manufacture of rubber and plastics products</v>
      </c>
      <c r="K747" s="179">
        <f>IFERROR('Energy consumption (raw)'!J697*Lists!$H$84,)</f>
        <v>0</v>
      </c>
      <c r="L747" s="179">
        <f>'Energy consumption (raw)'!K697*Lists!$H$84</f>
        <v>3554.8081470000002</v>
      </c>
      <c r="M747" s="179">
        <f>'Energy consumption (raw)'!L697*Lists!$H$84</f>
        <v>0</v>
      </c>
      <c r="N747" s="179">
        <f>'Energy consumption (raw)'!M697*Lists!$H$84</f>
        <v>0</v>
      </c>
      <c r="O747" s="178">
        <f t="shared" si="81"/>
        <v>3554.8081470000002</v>
      </c>
      <c r="P747">
        <f>'Energy consumption (raw)'!N697*Lists!$H$85</f>
        <v>0</v>
      </c>
      <c r="Q747">
        <f>'Energy consumption (raw)'!O697*Lists!$H$86</f>
        <v>0</v>
      </c>
      <c r="R747">
        <f>'Energy consumption (raw)'!P697*Lists!$H$87</f>
        <v>0</v>
      </c>
      <c r="S747">
        <f>'Energy consumption (raw)'!Q697*Lists!$H$88</f>
        <v>0</v>
      </c>
      <c r="T747">
        <f>'Energy consumption (raw)'!R697*Lists!$H$89</f>
        <v>0</v>
      </c>
      <c r="U747">
        <f>'Energy consumption (raw)'!S697*Lists!$H$90</f>
        <v>0</v>
      </c>
      <c r="V747">
        <f>'Energy consumption (raw)'!T697*Lists!$H$91</f>
        <v>0</v>
      </c>
      <c r="W747">
        <f>'Energy consumption (raw)'!U697*Lists!$H$92</f>
        <v>0</v>
      </c>
      <c r="X747">
        <f>'Energy consumption (raw)'!V697*Lists!$H$93</f>
        <v>0</v>
      </c>
      <c r="Y747">
        <f>'Energy consumption (raw)'!W697*Lists!$H$94</f>
        <v>0</v>
      </c>
      <c r="Z747">
        <f>'Energy consumption (raw)'!X697*Lists!$H$96*1000000</f>
        <v>0</v>
      </c>
      <c r="AA747">
        <f>'Energy consumption (raw)'!Y697*Lists!$H$97</f>
        <v>0</v>
      </c>
      <c r="AB747">
        <f>'Energy consumption (raw)'!Z697*Lists!$H$96</f>
        <v>0</v>
      </c>
      <c r="AC747">
        <f>'Energy consumption (raw)'!AA697*Lists!$H$98</f>
        <v>0</v>
      </c>
      <c r="AD747">
        <f>'Energy consumption (raw)'!AB697*Lists!$H$99</f>
        <v>0</v>
      </c>
      <c r="AE747">
        <f>'Energy consumption (raw)'!AC697*Lists!$H$101</f>
        <v>0</v>
      </c>
      <c r="AF747">
        <f>'Energy consumption (raw)'!AD697*Lists!$H$101</f>
        <v>0</v>
      </c>
      <c r="AG747">
        <f>'Energy consumption (raw)'!AE697*Lists!$H$101</f>
        <v>0</v>
      </c>
      <c r="AH747">
        <f>'Energy consumption (raw)'!AF697*Lists!$H$100</f>
        <v>0</v>
      </c>
      <c r="AI747" s="167">
        <f t="shared" si="82"/>
        <v>3554.8081470000002</v>
      </c>
      <c r="AJ747" s="179">
        <f>'Energy consumption (raw)'!AG697</f>
        <v>3554.8081470000002</v>
      </c>
      <c r="AK747" s="179">
        <f>'Energy consumption (raw)'!AH697</f>
        <v>3514</v>
      </c>
      <c r="AL747">
        <f>IF(ROUND(AI747,-3)=ROUND('Energy consumption (raw)'!AG697,-3),1,0)</f>
        <v>1</v>
      </c>
      <c r="AM747" s="179" t="str">
        <f>'Energy consumption (raw)'!AJ697</f>
        <v>7. Hung Yen</v>
      </c>
      <c r="AN747">
        <f>VLOOKUP(AM747,Lists!$F$9:$G$71,2,FALSE)</f>
        <v>1</v>
      </c>
    </row>
    <row r="748" spans="2:40" x14ac:dyDescent="0.25">
      <c r="B748" s="65" t="str">
        <f t="shared" si="80"/>
        <v>Industry596</v>
      </c>
      <c r="C748" s="179">
        <f>'Energy consumption (raw)'!B698</f>
        <v>596</v>
      </c>
      <c r="D748" s="179">
        <f>'Energy consumption (raw)'!C698</f>
        <v>0</v>
      </c>
      <c r="E748" s="179">
        <f>'Energy consumption (raw)'!D698</f>
        <v>0</v>
      </c>
      <c r="F748" s="179" t="str">
        <f>'Energy consumption (raw)'!E698</f>
        <v>Công nghiệp</v>
      </c>
      <c r="G748" s="179" t="str">
        <f>'Energy consumption (raw)'!F698</f>
        <v>Sản xuất các sản phẩm khác từ giấy và bìa chưa được phân vào đâu</v>
      </c>
      <c r="H748" s="179" t="str">
        <f>'Energy consumption (raw)'!G698</f>
        <v>Industry</v>
      </c>
      <c r="I748" s="179" t="str">
        <f>'Energy consumption (raw)'!I698</f>
        <v>17 Manufacture of paper and paper products</v>
      </c>
      <c r="J748" s="179" t="str">
        <f>INDEX(Sector!$E$6:$E$46,MATCH('Energy consumption (toe)'!I748,Sector!$B$6:$B$46,FALSE))</f>
        <v>Manufacture of paper and paper products</v>
      </c>
      <c r="K748" s="179">
        <f>IFERROR('Energy consumption (raw)'!J698*Lists!$H$84,)</f>
        <v>3319.6404428000001</v>
      </c>
      <c r="L748" s="179">
        <f>'Energy consumption (raw)'!K698*Lists!$H$84</f>
        <v>3319.6404428000001</v>
      </c>
      <c r="M748" s="179">
        <f>'Energy consumption (raw)'!L698*Lists!$H$84</f>
        <v>0</v>
      </c>
      <c r="N748" s="179">
        <f>'Energy consumption (raw)'!M698*Lists!$H$84</f>
        <v>0</v>
      </c>
      <c r="O748" s="178">
        <f t="shared" si="81"/>
        <v>3319.6404428000001</v>
      </c>
      <c r="P748">
        <f>'Energy consumption (raw)'!N698*Lists!$H$85</f>
        <v>0</v>
      </c>
      <c r="Q748">
        <f>'Energy consumption (raw)'!O698*Lists!$H$86</f>
        <v>0</v>
      </c>
      <c r="R748">
        <f>'Energy consumption (raw)'!P698*Lists!$H$87</f>
        <v>0</v>
      </c>
      <c r="S748">
        <f>'Energy consumption (raw)'!Q698*Lists!$H$88</f>
        <v>0</v>
      </c>
      <c r="T748">
        <f>'Energy consumption (raw)'!R698*Lists!$H$89</f>
        <v>0</v>
      </c>
      <c r="U748">
        <f>'Energy consumption (raw)'!S698*Lists!$H$90</f>
        <v>0</v>
      </c>
      <c r="V748">
        <f>'Energy consumption (raw)'!T698*Lists!$H$91</f>
        <v>0</v>
      </c>
      <c r="W748">
        <f>'Energy consumption (raw)'!U698*Lists!$H$92</f>
        <v>0</v>
      </c>
      <c r="X748">
        <f>'Energy consumption (raw)'!V698*Lists!$H$93</f>
        <v>0</v>
      </c>
      <c r="Y748">
        <f>'Energy consumption (raw)'!W698*Lists!$H$94</f>
        <v>0</v>
      </c>
      <c r="Z748">
        <f>'Energy consumption (raw)'!X698*Lists!$H$96*1000000</f>
        <v>0</v>
      </c>
      <c r="AA748">
        <f>'Energy consumption (raw)'!Y698*Lists!$H$97</f>
        <v>0</v>
      </c>
      <c r="AB748">
        <f>'Energy consumption (raw)'!Z698*Lists!$H$96</f>
        <v>0</v>
      </c>
      <c r="AC748">
        <f>'Energy consumption (raw)'!AA698*Lists!$H$98</f>
        <v>0</v>
      </c>
      <c r="AD748">
        <f>'Energy consumption (raw)'!AB698*Lists!$H$99</f>
        <v>0</v>
      </c>
      <c r="AE748">
        <f>'Energy consumption (raw)'!AC698*Lists!$H$101</f>
        <v>0</v>
      </c>
      <c r="AF748">
        <f>'Energy consumption (raw)'!AD698*Lists!$H$101</f>
        <v>0</v>
      </c>
      <c r="AG748">
        <f>'Energy consumption (raw)'!AE698*Lists!$H$101</f>
        <v>0</v>
      </c>
      <c r="AH748">
        <f>'Energy consumption (raw)'!AF698*Lists!$H$100</f>
        <v>0</v>
      </c>
      <c r="AI748" s="167">
        <f t="shared" si="82"/>
        <v>3319.6404428000001</v>
      </c>
      <c r="AJ748" s="179">
        <f>'Energy consumption (raw)'!AG698</f>
        <v>3319.6404428000001</v>
      </c>
      <c r="AK748" s="179">
        <f>'Energy consumption (raw)'!AH698</f>
        <v>3767</v>
      </c>
      <c r="AL748">
        <f>IF(ROUND(AI748,-3)=ROUND('Energy consumption (raw)'!AG698,-3),1,0)</f>
        <v>1</v>
      </c>
      <c r="AM748" s="179" t="str">
        <f>'Energy consumption (raw)'!AJ698</f>
        <v>7. Hung Yen</v>
      </c>
      <c r="AN748">
        <f>VLOOKUP(AM748,Lists!$F$9:$G$71,2,FALSE)</f>
        <v>1</v>
      </c>
    </row>
    <row r="749" spans="2:40" x14ac:dyDescent="0.25">
      <c r="B749" s="65" t="str">
        <f t="shared" si="80"/>
        <v>Industry597</v>
      </c>
      <c r="C749" s="179">
        <f>'Energy consumption (raw)'!B699</f>
        <v>597</v>
      </c>
      <c r="D749" s="179">
        <f>'Energy consumption (raw)'!C699</f>
        <v>0</v>
      </c>
      <c r="E749" s="179">
        <f>'Energy consumption (raw)'!D699</f>
        <v>0</v>
      </c>
      <c r="F749" s="179" t="str">
        <f>'Energy consumption (raw)'!E699</f>
        <v>Công nghiệp</v>
      </c>
      <c r="G749" s="179" t="str">
        <f>'Energy consumption (raw)'!F699</f>
        <v>Sản xuất kim loại</v>
      </c>
      <c r="H749" s="179" t="str">
        <f>'Energy consumption (raw)'!G699</f>
        <v>Industry</v>
      </c>
      <c r="I749" s="179" t="str">
        <f>'Energy consumption (raw)'!I699</f>
        <v>24 Manufacture of basic metals</v>
      </c>
      <c r="J749" s="179" t="str">
        <f>INDEX(Sector!$E$6:$E$46,MATCH('Energy consumption (toe)'!I749,Sector!$B$6:$B$46,FALSE))</f>
        <v>Manufacture of basic metals</v>
      </c>
      <c r="K749" s="179">
        <f>IFERROR('Energy consumption (raw)'!J699*Lists!$H$84,)</f>
        <v>0</v>
      </c>
      <c r="L749" s="179">
        <f>'Energy consumption (raw)'!K699*Lists!$H$84</f>
        <v>2027.2967810000002</v>
      </c>
      <c r="M749" s="179">
        <f>'Energy consumption (raw)'!L699*Lists!$H$84</f>
        <v>0</v>
      </c>
      <c r="N749" s="179">
        <f>'Energy consumption (raw)'!M699*Lists!$H$84</f>
        <v>0</v>
      </c>
      <c r="O749" s="178">
        <f t="shared" si="81"/>
        <v>2027.2967810000002</v>
      </c>
      <c r="P749">
        <f>'Energy consumption (raw)'!N699*Lists!$H$85</f>
        <v>0</v>
      </c>
      <c r="Q749">
        <f>'Energy consumption (raw)'!O699*Lists!$H$86</f>
        <v>0</v>
      </c>
      <c r="R749">
        <f>'Energy consumption (raw)'!P699*Lists!$H$87</f>
        <v>0</v>
      </c>
      <c r="S749">
        <f>'Energy consumption (raw)'!Q699*Lists!$H$88</f>
        <v>0</v>
      </c>
      <c r="T749">
        <f>'Energy consumption (raw)'!R699*Lists!$H$89</f>
        <v>0</v>
      </c>
      <c r="U749">
        <f>'Energy consumption (raw)'!S699*Lists!$H$90</f>
        <v>0</v>
      </c>
      <c r="V749">
        <f>'Energy consumption (raw)'!T699*Lists!$H$91</f>
        <v>0</v>
      </c>
      <c r="W749">
        <f>'Energy consumption (raw)'!U699*Lists!$H$92</f>
        <v>0</v>
      </c>
      <c r="X749">
        <f>'Energy consumption (raw)'!V699*Lists!$H$93</f>
        <v>0</v>
      </c>
      <c r="Y749">
        <f>'Energy consumption (raw)'!W699*Lists!$H$94</f>
        <v>0</v>
      </c>
      <c r="Z749">
        <f>'Energy consumption (raw)'!X699*Lists!$H$96*1000000</f>
        <v>0</v>
      </c>
      <c r="AA749">
        <f>'Energy consumption (raw)'!Y699*Lists!$H$97</f>
        <v>0</v>
      </c>
      <c r="AB749">
        <f>'Energy consumption (raw)'!Z699*Lists!$H$96</f>
        <v>0</v>
      </c>
      <c r="AC749">
        <f>'Energy consumption (raw)'!AA699*Lists!$H$98</f>
        <v>0</v>
      </c>
      <c r="AD749">
        <f>'Energy consumption (raw)'!AB699*Lists!$H$99</f>
        <v>0</v>
      </c>
      <c r="AE749">
        <f>'Energy consumption (raw)'!AC699*Lists!$H$101</f>
        <v>0</v>
      </c>
      <c r="AF749">
        <f>'Energy consumption (raw)'!AD699*Lists!$H$101</f>
        <v>0</v>
      </c>
      <c r="AG749">
        <f>'Energy consumption (raw)'!AE699*Lists!$H$101</f>
        <v>0</v>
      </c>
      <c r="AH749">
        <f>'Energy consumption (raw)'!AF699*Lists!$H$100</f>
        <v>0</v>
      </c>
      <c r="AI749" s="167">
        <f t="shared" si="82"/>
        <v>2027.2967810000002</v>
      </c>
      <c r="AJ749" s="179">
        <f>'Energy consumption (raw)'!AG699</f>
        <v>2027.2967810000002</v>
      </c>
      <c r="AK749" s="179">
        <f>'Energy consumption (raw)'!AH699</f>
        <v>1788</v>
      </c>
      <c r="AL749">
        <f>IF(ROUND(AI749,-3)=ROUND('Energy consumption (raw)'!AG699,-3),1,0)</f>
        <v>1</v>
      </c>
      <c r="AM749" s="179" t="str">
        <f>'Energy consumption (raw)'!AJ699</f>
        <v>7. Hung Yen</v>
      </c>
      <c r="AN749">
        <f>VLOOKUP(AM749,Lists!$F$9:$G$71,2,FALSE)</f>
        <v>1</v>
      </c>
    </row>
    <row r="750" spans="2:40" x14ac:dyDescent="0.25">
      <c r="B750" s="65" t="str">
        <f t="shared" si="80"/>
        <v>Industry598</v>
      </c>
      <c r="C750" s="179">
        <f>'Energy consumption (raw)'!B700</f>
        <v>598</v>
      </c>
      <c r="D750" s="179">
        <f>'Energy consumption (raw)'!C700</f>
        <v>0</v>
      </c>
      <c r="E750" s="179">
        <f>'Energy consumption (raw)'!D700</f>
        <v>0</v>
      </c>
      <c r="F750" s="179" t="str">
        <f>'Energy consumption (raw)'!E700</f>
        <v>Công nghiệp</v>
      </c>
      <c r="G750" s="179" t="str">
        <f>'Energy consumption (raw)'!F700</f>
        <v>Sản xuất kim loại</v>
      </c>
      <c r="H750" s="179" t="str">
        <f>'Energy consumption (raw)'!G700</f>
        <v>Industry</v>
      </c>
      <c r="I750" s="179" t="str">
        <f>'Energy consumption (raw)'!I700</f>
        <v>24 Manufacture of basic metals</v>
      </c>
      <c r="J750" s="179" t="str">
        <f>INDEX(Sector!$E$6:$E$46,MATCH('Energy consumption (toe)'!I750,Sector!$B$6:$B$46,FALSE))</f>
        <v>Manufacture of basic metals</v>
      </c>
      <c r="K750" s="179">
        <f>IFERROR('Energy consumption (raw)'!J700*Lists!$H$84,)</f>
        <v>3033.3367928000002</v>
      </c>
      <c r="L750" s="179">
        <f>'Energy consumption (raw)'!K700*Lists!$H$84</f>
        <v>2782.2511920000002</v>
      </c>
      <c r="M750" s="179">
        <f>'Energy consumption (raw)'!L700*Lists!$H$84</f>
        <v>0</v>
      </c>
      <c r="N750" s="179">
        <f>'Energy consumption (raw)'!M700*Lists!$H$84</f>
        <v>0</v>
      </c>
      <c r="O750" s="178">
        <f t="shared" si="81"/>
        <v>2782.2511920000002</v>
      </c>
      <c r="P750">
        <f>'Energy consumption (raw)'!N700*Lists!$H$85</f>
        <v>0</v>
      </c>
      <c r="Q750">
        <f>'Energy consumption (raw)'!O700*Lists!$H$86</f>
        <v>0</v>
      </c>
      <c r="R750">
        <f>'Energy consumption (raw)'!P700*Lists!$H$87</f>
        <v>0</v>
      </c>
      <c r="S750">
        <f>'Energy consumption (raw)'!Q700*Lists!$H$88</f>
        <v>0</v>
      </c>
      <c r="T750">
        <f>'Energy consumption (raw)'!R700*Lists!$H$89</f>
        <v>0</v>
      </c>
      <c r="U750">
        <f>'Energy consumption (raw)'!S700*Lists!$H$90</f>
        <v>0</v>
      </c>
      <c r="V750">
        <f>'Energy consumption (raw)'!T700*Lists!$H$91</f>
        <v>0</v>
      </c>
      <c r="W750">
        <f>'Energy consumption (raw)'!U700*Lists!$H$92</f>
        <v>0</v>
      </c>
      <c r="X750">
        <f>'Energy consumption (raw)'!V700*Lists!$H$93</f>
        <v>0</v>
      </c>
      <c r="Y750">
        <f>'Energy consumption (raw)'!W700*Lists!$H$94</f>
        <v>0</v>
      </c>
      <c r="Z750">
        <f>'Energy consumption (raw)'!X700*Lists!$H$96*1000000</f>
        <v>0</v>
      </c>
      <c r="AA750">
        <f>'Energy consumption (raw)'!Y700*Lists!$H$97</f>
        <v>0</v>
      </c>
      <c r="AB750">
        <f>'Energy consumption (raw)'!Z700*Lists!$H$96</f>
        <v>0</v>
      </c>
      <c r="AC750">
        <f>'Energy consumption (raw)'!AA700*Lists!$H$98</f>
        <v>0</v>
      </c>
      <c r="AD750">
        <f>'Energy consumption (raw)'!AB700*Lists!$H$99</f>
        <v>0</v>
      </c>
      <c r="AE750">
        <f>'Energy consumption (raw)'!AC700*Lists!$H$101</f>
        <v>0</v>
      </c>
      <c r="AF750">
        <f>'Energy consumption (raw)'!AD700*Lists!$H$101</f>
        <v>0</v>
      </c>
      <c r="AG750">
        <f>'Energy consumption (raw)'!AE700*Lists!$H$101</f>
        <v>0</v>
      </c>
      <c r="AH750">
        <f>'Energy consumption (raw)'!AF700*Lists!$H$100</f>
        <v>0</v>
      </c>
      <c r="AI750" s="167">
        <f t="shared" si="82"/>
        <v>2782.2511920000002</v>
      </c>
      <c r="AJ750" s="179">
        <f>'Energy consumption (raw)'!AG700</f>
        <v>2782.2511920000002</v>
      </c>
      <c r="AK750" s="179">
        <f>'Energy consumption (raw)'!AH700</f>
        <v>3424</v>
      </c>
      <c r="AL750">
        <f>IF(ROUND(AI750,-3)=ROUND('Energy consumption (raw)'!AG700,-3),1,0)</f>
        <v>1</v>
      </c>
      <c r="AM750" s="179" t="str">
        <f>'Energy consumption (raw)'!AJ700</f>
        <v>7. Hung Yen</v>
      </c>
      <c r="AN750">
        <f>VLOOKUP(AM750,Lists!$F$9:$G$71,2,FALSE)</f>
        <v>1</v>
      </c>
    </row>
    <row r="751" spans="2:40" x14ac:dyDescent="0.25">
      <c r="B751" s="65" t="str">
        <f t="shared" si="80"/>
        <v>Industry599</v>
      </c>
      <c r="C751" s="179">
        <f>'Energy consumption (raw)'!B701</f>
        <v>599</v>
      </c>
      <c r="D751" s="179">
        <f>'Energy consumption (raw)'!C701</f>
        <v>0</v>
      </c>
      <c r="E751" s="179">
        <f>'Energy consumption (raw)'!D701</f>
        <v>0</v>
      </c>
      <c r="F751" s="179" t="str">
        <f>'Energy consumption (raw)'!E701</f>
        <v>Công nghiệp</v>
      </c>
      <c r="G751" s="179" t="str">
        <f>'Energy consumption (raw)'!F701</f>
        <v xml:space="preserve">Sản xuất sản phẩm từ kim loại </v>
      </c>
      <c r="H751" s="179" t="str">
        <f>'Energy consumption (raw)'!G701</f>
        <v>Industry</v>
      </c>
      <c r="I751" s="179" t="str">
        <f>'Energy consumption (raw)'!I701</f>
        <v>25 Manufacture of fabricated metal products, except machinery and equipment</v>
      </c>
      <c r="J751" s="179" t="str">
        <f>INDEX(Sector!$E$6:$E$46,MATCH('Energy consumption (toe)'!I751,Sector!$B$6:$B$46,FALSE))</f>
        <v>Manufacture of fabricated metal products, except machinery and equipment</v>
      </c>
      <c r="K751" s="179">
        <f>IFERROR('Energy consumption (raw)'!J701*Lists!$H$84,)</f>
        <v>0</v>
      </c>
      <c r="L751" s="179">
        <f>'Energy consumption (raw)'!K701*Lists!$H$84</f>
        <v>4882.7668719000003</v>
      </c>
      <c r="M751" s="179">
        <f>'Energy consumption (raw)'!L701*Lists!$H$84</f>
        <v>0</v>
      </c>
      <c r="N751" s="179">
        <f>'Energy consumption (raw)'!M701*Lists!$H$84</f>
        <v>0</v>
      </c>
      <c r="O751" s="178">
        <f t="shared" si="81"/>
        <v>4882.7668719000003</v>
      </c>
      <c r="P751">
        <f>'Energy consumption (raw)'!N701*Lists!$H$85</f>
        <v>0</v>
      </c>
      <c r="Q751">
        <f>'Energy consumption (raw)'!O701*Lists!$H$86</f>
        <v>0</v>
      </c>
      <c r="R751">
        <f>'Energy consumption (raw)'!P701*Lists!$H$87</f>
        <v>0</v>
      </c>
      <c r="S751">
        <f>'Energy consumption (raw)'!Q701*Lists!$H$88</f>
        <v>0</v>
      </c>
      <c r="T751">
        <f>'Energy consumption (raw)'!R701*Lists!$H$89</f>
        <v>0</v>
      </c>
      <c r="U751">
        <f>'Energy consumption (raw)'!S701*Lists!$H$90</f>
        <v>0</v>
      </c>
      <c r="V751">
        <f>'Energy consumption (raw)'!T701*Lists!$H$91</f>
        <v>0</v>
      </c>
      <c r="W751">
        <f>'Energy consumption (raw)'!U701*Lists!$H$92</f>
        <v>0</v>
      </c>
      <c r="X751">
        <f>'Energy consumption (raw)'!V701*Lists!$H$93</f>
        <v>0</v>
      </c>
      <c r="Y751">
        <f>'Energy consumption (raw)'!W701*Lists!$H$94</f>
        <v>0</v>
      </c>
      <c r="Z751">
        <f>'Energy consumption (raw)'!X701*Lists!$H$96*1000000</f>
        <v>0</v>
      </c>
      <c r="AA751">
        <f>'Energy consumption (raw)'!Y701*Lists!$H$97</f>
        <v>0</v>
      </c>
      <c r="AB751">
        <f>'Energy consumption (raw)'!Z701*Lists!$H$96</f>
        <v>0</v>
      </c>
      <c r="AC751">
        <f>'Energy consumption (raw)'!AA701*Lists!$H$98</f>
        <v>0</v>
      </c>
      <c r="AD751">
        <f>'Energy consumption (raw)'!AB701*Lists!$H$99</f>
        <v>0</v>
      </c>
      <c r="AE751">
        <f>'Energy consumption (raw)'!AC701*Lists!$H$101</f>
        <v>0</v>
      </c>
      <c r="AF751">
        <f>'Energy consumption (raw)'!AD701*Lists!$H$101</f>
        <v>0</v>
      </c>
      <c r="AG751">
        <f>'Energy consumption (raw)'!AE701*Lists!$H$101</f>
        <v>0</v>
      </c>
      <c r="AH751">
        <f>'Energy consumption (raw)'!AF701*Lists!$H$100</f>
        <v>0</v>
      </c>
      <c r="AI751" s="167">
        <f t="shared" si="82"/>
        <v>4882.7668719000003</v>
      </c>
      <c r="AJ751" s="179">
        <f>'Energy consumption (raw)'!AG701</f>
        <v>4882.7668719000003</v>
      </c>
      <c r="AK751" s="179">
        <f>'Energy consumption (raw)'!AH701</f>
        <v>2839</v>
      </c>
      <c r="AL751">
        <f>IF(ROUND(AI751,-3)=ROUND('Energy consumption (raw)'!AG701,-3),1,0)</f>
        <v>1</v>
      </c>
      <c r="AM751" s="179" t="str">
        <f>'Energy consumption (raw)'!AJ701</f>
        <v>7. Hung Yen</v>
      </c>
      <c r="AN751">
        <f>VLOOKUP(AM751,Lists!$F$9:$G$71,2,FALSE)</f>
        <v>1</v>
      </c>
    </row>
    <row r="752" spans="2:40" x14ac:dyDescent="0.25">
      <c r="B752" s="65" t="str">
        <f t="shared" si="80"/>
        <v>Industry600</v>
      </c>
      <c r="C752" s="179">
        <f>'Energy consumption (raw)'!B702</f>
        <v>600</v>
      </c>
      <c r="D752" s="179">
        <f>'Energy consumption (raw)'!C702</f>
        <v>0</v>
      </c>
      <c r="E752" s="179">
        <f>'Energy consumption (raw)'!D702</f>
        <v>0</v>
      </c>
      <c r="F752" s="179" t="str">
        <f>'Energy consumption (raw)'!E702</f>
        <v>Công nghiệp</v>
      </c>
      <c r="G752" s="179" t="str">
        <f>'Energy consumption (raw)'!F702</f>
        <v>Sản xuất vật liệu xây dựng từ đất sét</v>
      </c>
      <c r="H752" s="179" t="str">
        <f>'Energy consumption (raw)'!G702</f>
        <v>Industry</v>
      </c>
      <c r="I752" s="179" t="str">
        <f>'Energy consumption (raw)'!I702</f>
        <v>23 Manufacture of other non-metallic mineral products</v>
      </c>
      <c r="J752" s="179" t="str">
        <f>INDEX(Sector!$E$6:$E$46,MATCH('Energy consumption (toe)'!I752,Sector!$B$6:$B$46,FALSE))</f>
        <v>Manufacture of other non-metallic mineral products</v>
      </c>
      <c r="K752" s="179">
        <f>IFERROR('Energy consumption (raw)'!J702*Lists!$H$84,)</f>
        <v>2396.3937992000001</v>
      </c>
      <c r="L752" s="179">
        <f>'Energy consumption (raw)'!K702*Lists!$H$84</f>
        <v>4164.1558199999999</v>
      </c>
      <c r="M752" s="179">
        <f>'Energy consumption (raw)'!L702*Lists!$H$84</f>
        <v>0</v>
      </c>
      <c r="N752" s="179">
        <f>'Energy consumption (raw)'!M702*Lists!$H$84</f>
        <v>0</v>
      </c>
      <c r="O752" s="178">
        <f t="shared" si="81"/>
        <v>4164.1558199999999</v>
      </c>
      <c r="P752">
        <f>'Energy consumption (raw)'!N702*Lists!$H$85</f>
        <v>0</v>
      </c>
      <c r="Q752">
        <f>'Energy consumption (raw)'!O702*Lists!$H$86</f>
        <v>0</v>
      </c>
      <c r="R752">
        <f>'Energy consumption (raw)'!P702*Lists!$H$87</f>
        <v>0</v>
      </c>
      <c r="S752">
        <f>'Energy consumption (raw)'!Q702*Lists!$H$88</f>
        <v>0</v>
      </c>
      <c r="T752">
        <f>'Energy consumption (raw)'!R702*Lists!$H$89</f>
        <v>0</v>
      </c>
      <c r="U752">
        <f>'Energy consumption (raw)'!S702*Lists!$H$90</f>
        <v>0</v>
      </c>
      <c r="V752">
        <f>'Energy consumption (raw)'!T702*Lists!$H$91</f>
        <v>0</v>
      </c>
      <c r="W752">
        <f>'Energy consumption (raw)'!U702*Lists!$H$92</f>
        <v>0</v>
      </c>
      <c r="X752">
        <f>'Energy consumption (raw)'!V702*Lists!$H$93</f>
        <v>0</v>
      </c>
      <c r="Y752">
        <f>'Energy consumption (raw)'!W702*Lists!$H$94</f>
        <v>0</v>
      </c>
      <c r="Z752">
        <f>'Energy consumption (raw)'!X702*Lists!$H$96*1000000</f>
        <v>0</v>
      </c>
      <c r="AA752">
        <f>'Energy consumption (raw)'!Y702*Lists!$H$97</f>
        <v>0</v>
      </c>
      <c r="AB752">
        <f>'Energy consumption (raw)'!Z702*Lists!$H$96</f>
        <v>0</v>
      </c>
      <c r="AC752">
        <f>'Energy consumption (raw)'!AA702*Lists!$H$98</f>
        <v>0</v>
      </c>
      <c r="AD752">
        <f>'Energy consumption (raw)'!AB702*Lists!$H$99</f>
        <v>0</v>
      </c>
      <c r="AE752">
        <f>'Energy consumption (raw)'!AC702*Lists!$H$101</f>
        <v>0</v>
      </c>
      <c r="AF752">
        <f>'Energy consumption (raw)'!AD702*Lists!$H$101</f>
        <v>0</v>
      </c>
      <c r="AG752">
        <f>'Energy consumption (raw)'!AE702*Lists!$H$101</f>
        <v>0</v>
      </c>
      <c r="AH752">
        <f>'Energy consumption (raw)'!AF702*Lists!$H$100</f>
        <v>0</v>
      </c>
      <c r="AI752" s="167">
        <f t="shared" si="82"/>
        <v>4164.1558199999999</v>
      </c>
      <c r="AJ752" s="179">
        <f>'Energy consumption (raw)'!AG702</f>
        <v>4164.1558199999999</v>
      </c>
      <c r="AK752" s="179">
        <f>'Energy consumption (raw)'!AH702</f>
        <v>4312</v>
      </c>
      <c r="AL752">
        <f>IF(ROUND(AI752,-3)=ROUND('Energy consumption (raw)'!AG702,-3),1,0)</f>
        <v>1</v>
      </c>
      <c r="AM752" s="179" t="str">
        <f>'Energy consumption (raw)'!AJ702</f>
        <v>7. Hung Yen</v>
      </c>
      <c r="AN752">
        <f>VLOOKUP(AM752,Lists!$F$9:$G$71,2,FALSE)</f>
        <v>1</v>
      </c>
    </row>
    <row r="753" spans="2:40" x14ac:dyDescent="0.25">
      <c r="B753" s="65" t="str">
        <f t="shared" si="80"/>
        <v>Industry601</v>
      </c>
      <c r="C753" s="179">
        <f>'Energy consumption (raw)'!B703</f>
        <v>601</v>
      </c>
      <c r="D753" s="179">
        <f>'Energy consumption (raw)'!C703</f>
        <v>0</v>
      </c>
      <c r="E753" s="179">
        <f>'Energy consumption (raw)'!D703</f>
        <v>0</v>
      </c>
      <c r="F753" s="179" t="str">
        <f>'Energy consumption (raw)'!E703</f>
        <v>Công nghiệp</v>
      </c>
      <c r="G753" s="179" t="str">
        <f>'Energy consumption (raw)'!F703</f>
        <v>Sản xuất sắt, thép</v>
      </c>
      <c r="H753" s="179" t="str">
        <f>'Energy consumption (raw)'!G703</f>
        <v>Industry</v>
      </c>
      <c r="I753" s="179" t="str">
        <f>'Energy consumption (raw)'!I703</f>
        <v>24 Manufacture of basic metals</v>
      </c>
      <c r="J753" s="179" t="str">
        <f>INDEX(Sector!$E$6:$E$46,MATCH('Energy consumption (toe)'!I753,Sector!$B$6:$B$46,FALSE))</f>
        <v>Manufacture of basic metals</v>
      </c>
      <c r="K753" s="179">
        <f>IFERROR('Energy consumption (raw)'!J703*Lists!$H$84,)</f>
        <v>0</v>
      </c>
      <c r="L753" s="179">
        <f>'Energy consumption (raw)'!K703*Lists!$H$84</f>
        <v>4783.6715543999999</v>
      </c>
      <c r="M753" s="179">
        <f>'Energy consumption (raw)'!L703*Lists!$H$84</f>
        <v>0</v>
      </c>
      <c r="N753" s="179">
        <f>'Energy consumption (raw)'!M703*Lists!$H$84</f>
        <v>0</v>
      </c>
      <c r="O753" s="178">
        <f t="shared" si="81"/>
        <v>4783.6715543999999</v>
      </c>
      <c r="P753">
        <f>'Energy consumption (raw)'!N703*Lists!$H$85</f>
        <v>0</v>
      </c>
      <c r="Q753">
        <f>'Energy consumption (raw)'!O703*Lists!$H$86</f>
        <v>0</v>
      </c>
      <c r="R753">
        <f>'Energy consumption (raw)'!P703*Lists!$H$87</f>
        <v>0</v>
      </c>
      <c r="S753">
        <f>'Energy consumption (raw)'!Q703*Lists!$H$88</f>
        <v>0</v>
      </c>
      <c r="T753">
        <f>'Energy consumption (raw)'!R703*Lists!$H$89</f>
        <v>0</v>
      </c>
      <c r="U753">
        <f>'Energy consumption (raw)'!S703*Lists!$H$90</f>
        <v>0</v>
      </c>
      <c r="V753">
        <f>'Energy consumption (raw)'!T703*Lists!$H$91</f>
        <v>0</v>
      </c>
      <c r="W753">
        <f>'Energy consumption (raw)'!U703*Lists!$H$92</f>
        <v>0</v>
      </c>
      <c r="X753">
        <f>'Energy consumption (raw)'!V703*Lists!$H$93</f>
        <v>0</v>
      </c>
      <c r="Y753">
        <f>'Energy consumption (raw)'!W703*Lists!$H$94</f>
        <v>0</v>
      </c>
      <c r="Z753">
        <f>'Energy consumption (raw)'!X703*Lists!$H$96*1000000</f>
        <v>0</v>
      </c>
      <c r="AA753">
        <f>'Energy consumption (raw)'!Y703*Lists!$H$97</f>
        <v>0</v>
      </c>
      <c r="AB753">
        <f>'Energy consumption (raw)'!Z703*Lists!$H$96</f>
        <v>0</v>
      </c>
      <c r="AC753">
        <f>'Energy consumption (raw)'!AA703*Lists!$H$98</f>
        <v>0</v>
      </c>
      <c r="AD753">
        <f>'Energy consumption (raw)'!AB703*Lists!$H$99</f>
        <v>0</v>
      </c>
      <c r="AE753">
        <f>'Energy consumption (raw)'!AC703*Lists!$H$101</f>
        <v>0</v>
      </c>
      <c r="AF753">
        <f>'Energy consumption (raw)'!AD703*Lists!$H$101</f>
        <v>0</v>
      </c>
      <c r="AG753">
        <f>'Energy consumption (raw)'!AE703*Lists!$H$101</f>
        <v>0</v>
      </c>
      <c r="AH753">
        <f>'Energy consumption (raw)'!AF703*Lists!$H$100</f>
        <v>0</v>
      </c>
      <c r="AI753" s="167">
        <f t="shared" si="82"/>
        <v>4783.6715543999999</v>
      </c>
      <c r="AJ753" s="179">
        <f>'Energy consumption (raw)'!AG703</f>
        <v>4783.6715543999999</v>
      </c>
      <c r="AK753" s="179">
        <f>'Energy consumption (raw)'!AH703</f>
        <v>4658</v>
      </c>
      <c r="AL753">
        <f>IF(ROUND(AI753,-3)=ROUND('Energy consumption (raw)'!AG703,-3),1,0)</f>
        <v>1</v>
      </c>
      <c r="AM753" s="179" t="str">
        <f>'Energy consumption (raw)'!AJ703</f>
        <v>7. Hung Yen</v>
      </c>
      <c r="AN753">
        <f>VLOOKUP(AM753,Lists!$F$9:$G$71,2,FALSE)</f>
        <v>1</v>
      </c>
    </row>
    <row r="754" spans="2:40" x14ac:dyDescent="0.25">
      <c r="B754" s="65" t="str">
        <f t="shared" si="80"/>
        <v>Industry602</v>
      </c>
      <c r="C754" s="179">
        <f>'Energy consumption (raw)'!B704</f>
        <v>602</v>
      </c>
      <c r="D754" s="179">
        <f>'Energy consumption (raw)'!C704</f>
        <v>0</v>
      </c>
      <c r="E754" s="179">
        <f>'Energy consumption (raw)'!D704</f>
        <v>0</v>
      </c>
      <c r="F754" s="179" t="str">
        <f>'Energy consumption (raw)'!E704</f>
        <v>Công nghiệp</v>
      </c>
      <c r="G754" s="179" t="str">
        <f>'Energy consumption (raw)'!F704</f>
        <v>Sản xuất sắt, thép</v>
      </c>
      <c r="H754" s="179" t="str">
        <f>'Energy consumption (raw)'!G704</f>
        <v>Industry</v>
      </c>
      <c r="I754" s="179" t="str">
        <f>'Energy consumption (raw)'!I704</f>
        <v>24 Manufacture of basic metals</v>
      </c>
      <c r="J754" s="179" t="str">
        <f>INDEX(Sector!$E$6:$E$46,MATCH('Energy consumption (toe)'!I754,Sector!$B$6:$B$46,FALSE))</f>
        <v>Manufacture of basic metals</v>
      </c>
      <c r="K754" s="179">
        <f>IFERROR('Energy consumption (raw)'!J704*Lists!$H$84,)</f>
        <v>0</v>
      </c>
      <c r="L754" s="179">
        <f>'Energy consumption (raw)'!K704*Lists!$H$84</f>
        <v>6094.4426480000002</v>
      </c>
      <c r="M754" s="179">
        <f>'Energy consumption (raw)'!L704*Lists!$H$84</f>
        <v>0</v>
      </c>
      <c r="N754" s="179">
        <f>'Energy consumption (raw)'!M704*Lists!$H$84</f>
        <v>0</v>
      </c>
      <c r="O754" s="178">
        <f t="shared" si="81"/>
        <v>6094.4426480000002</v>
      </c>
      <c r="P754">
        <f>'Energy consumption (raw)'!N704*Lists!$H$85</f>
        <v>505.4</v>
      </c>
      <c r="Q754">
        <f>'Energy consumption (raw)'!O704*Lists!$H$86</f>
        <v>0</v>
      </c>
      <c r="R754">
        <f>'Energy consumption (raw)'!P704*Lists!$H$87</f>
        <v>0</v>
      </c>
      <c r="S754">
        <f>'Energy consumption (raw)'!Q704*Lists!$H$88</f>
        <v>0</v>
      </c>
      <c r="T754">
        <f>'Energy consumption (raw)'!R704*Lists!$H$89</f>
        <v>252.96</v>
      </c>
      <c r="U754">
        <f>'Energy consumption (raw)'!S704*Lists!$H$90</f>
        <v>0</v>
      </c>
      <c r="V754">
        <f>'Energy consumption (raw)'!T704*Lists!$H$91</f>
        <v>0</v>
      </c>
      <c r="W754">
        <f>'Energy consumption (raw)'!U704*Lists!$H$92</f>
        <v>0</v>
      </c>
      <c r="X754">
        <f>'Energy consumption (raw)'!V704*Lists!$H$93</f>
        <v>0</v>
      </c>
      <c r="Y754">
        <f>'Energy consumption (raw)'!W704*Lists!$H$94</f>
        <v>0</v>
      </c>
      <c r="Z754">
        <f>'Energy consumption (raw)'!X704*Lists!$H$96*1000000</f>
        <v>0</v>
      </c>
      <c r="AA754">
        <f>'Energy consumption (raw)'!Y704*Lists!$H$97</f>
        <v>18.53</v>
      </c>
      <c r="AB754">
        <f>'Energy consumption (raw)'!Z704*Lists!$H$96</f>
        <v>0</v>
      </c>
      <c r="AC754">
        <f>'Energy consumption (raw)'!AA704*Lists!$H$98</f>
        <v>0</v>
      </c>
      <c r="AD754">
        <f>'Energy consumption (raw)'!AB704*Lists!$H$99</f>
        <v>0</v>
      </c>
      <c r="AE754">
        <f>'Energy consumption (raw)'!AC704*Lists!$H$101</f>
        <v>0</v>
      </c>
      <c r="AF754">
        <f>'Energy consumption (raw)'!AD704*Lists!$H$101</f>
        <v>0</v>
      </c>
      <c r="AG754">
        <f>'Energy consumption (raw)'!AE704*Lists!$H$101</f>
        <v>0</v>
      </c>
      <c r="AH754">
        <f>'Energy consumption (raw)'!AF704*Lists!$H$100</f>
        <v>0</v>
      </c>
      <c r="AI754" s="167">
        <f t="shared" si="82"/>
        <v>6871.3326479999996</v>
      </c>
      <c r="AJ754" s="179">
        <f>'Energy consumption (raw)'!AG704</f>
        <v>6871.3326479999996</v>
      </c>
      <c r="AK754" s="179">
        <f>'Energy consumption (raw)'!AH704</f>
        <v>4646</v>
      </c>
      <c r="AL754">
        <f>IF(ROUND(AI754,-3)=ROUND('Energy consumption (raw)'!AG704,-3),1,0)</f>
        <v>1</v>
      </c>
      <c r="AM754" s="179" t="str">
        <f>'Energy consumption (raw)'!AJ704</f>
        <v>7. Hung Yen</v>
      </c>
      <c r="AN754">
        <f>VLOOKUP(AM754,Lists!$F$9:$G$71,2,FALSE)</f>
        <v>1</v>
      </c>
    </row>
    <row r="755" spans="2:40" x14ac:dyDescent="0.25">
      <c r="B755" s="65" t="str">
        <f t="shared" si="80"/>
        <v>Industry603</v>
      </c>
      <c r="C755" s="179">
        <f>'Energy consumption (raw)'!B705</f>
        <v>603</v>
      </c>
      <c r="D755" s="179">
        <f>'Energy consumption (raw)'!C705</f>
        <v>0</v>
      </c>
      <c r="E755" s="179">
        <f>'Energy consumption (raw)'!D705</f>
        <v>0</v>
      </c>
      <c r="F755" s="179" t="str">
        <f>'Energy consumption (raw)'!E705</f>
        <v>Công nghiệp</v>
      </c>
      <c r="G755" s="179" t="str">
        <f>'Energy consumption (raw)'!F705</f>
        <v>Sản xuất sắt, thép</v>
      </c>
      <c r="H755" s="179" t="str">
        <f>'Energy consumption (raw)'!G705</f>
        <v>Industry</v>
      </c>
      <c r="I755" s="179" t="str">
        <f>'Energy consumption (raw)'!I705</f>
        <v>24 Manufacture of basic metals</v>
      </c>
      <c r="J755" s="179" t="str">
        <f>INDEX(Sector!$E$6:$E$46,MATCH('Energy consumption (toe)'!I755,Sector!$B$6:$B$46,FALSE))</f>
        <v>Manufacture of basic metals</v>
      </c>
      <c r="K755" s="179">
        <f>IFERROR('Energy consumption (raw)'!J705*Lists!$H$84,)</f>
        <v>0</v>
      </c>
      <c r="L755" s="179">
        <f>'Energy consumption (raw)'!K705*Lists!$H$84</f>
        <v>11263.900000000001</v>
      </c>
      <c r="M755" s="179">
        <f>'Energy consumption (raw)'!L705*Lists!$H$84</f>
        <v>0</v>
      </c>
      <c r="N755" s="179">
        <f>'Energy consumption (raw)'!M705*Lists!$H$84</f>
        <v>0</v>
      </c>
      <c r="O755" s="178">
        <f t="shared" si="81"/>
        <v>11263.900000000001</v>
      </c>
      <c r="P755">
        <f>'Energy consumption (raw)'!N705*Lists!$H$85</f>
        <v>0</v>
      </c>
      <c r="Q755">
        <f>'Energy consumption (raw)'!O705*Lists!$H$86</f>
        <v>0</v>
      </c>
      <c r="R755">
        <f>'Energy consumption (raw)'!P705*Lists!$H$87</f>
        <v>0</v>
      </c>
      <c r="S755">
        <f>'Energy consumption (raw)'!Q705*Lists!$H$88</f>
        <v>0</v>
      </c>
      <c r="T755">
        <f>'Energy consumption (raw)'!R705*Lists!$H$89</f>
        <v>0</v>
      </c>
      <c r="U755">
        <f>'Energy consumption (raw)'!S705*Lists!$H$90</f>
        <v>0</v>
      </c>
      <c r="V755">
        <f>'Energy consumption (raw)'!T705*Lists!$H$91</f>
        <v>0</v>
      </c>
      <c r="W755">
        <f>'Energy consumption (raw)'!U705*Lists!$H$92</f>
        <v>0</v>
      </c>
      <c r="X755">
        <f>'Energy consumption (raw)'!V705*Lists!$H$93</f>
        <v>0</v>
      </c>
      <c r="Y755">
        <f>'Energy consumption (raw)'!W705*Lists!$H$94</f>
        <v>0</v>
      </c>
      <c r="Z755">
        <f>'Energy consumption (raw)'!X705*Lists!$H$96*1000000</f>
        <v>0</v>
      </c>
      <c r="AA755">
        <f>'Energy consumption (raw)'!Y705*Lists!$H$97</f>
        <v>0</v>
      </c>
      <c r="AB755">
        <f>'Energy consumption (raw)'!Z705*Lists!$H$96</f>
        <v>0</v>
      </c>
      <c r="AC755">
        <f>'Energy consumption (raw)'!AA705*Lists!$H$98</f>
        <v>0</v>
      </c>
      <c r="AD755">
        <f>'Energy consumption (raw)'!AB705*Lists!$H$99</f>
        <v>0</v>
      </c>
      <c r="AE755">
        <f>'Energy consumption (raw)'!AC705*Lists!$H$101</f>
        <v>0</v>
      </c>
      <c r="AF755">
        <f>'Energy consumption (raw)'!AD705*Lists!$H$101</f>
        <v>0</v>
      </c>
      <c r="AG755">
        <f>'Energy consumption (raw)'!AE705*Lists!$H$101</f>
        <v>0</v>
      </c>
      <c r="AH755">
        <f>'Energy consumption (raw)'!AF705*Lists!$H$100</f>
        <v>0</v>
      </c>
      <c r="AI755" s="167">
        <f t="shared" si="82"/>
        <v>11263.900000000001</v>
      </c>
      <c r="AJ755" s="179">
        <f>'Energy consumption (raw)'!AG705</f>
        <v>11263.900000000001</v>
      </c>
      <c r="AK755" s="179">
        <f>'Energy consumption (raw)'!AH705</f>
        <v>8495</v>
      </c>
      <c r="AL755">
        <f>IF(ROUND(AI755,-3)=ROUND('Energy consumption (raw)'!AG705,-3),1,0)</f>
        <v>1</v>
      </c>
      <c r="AM755" s="179" t="str">
        <f>'Energy consumption (raw)'!AJ705</f>
        <v>7. Hung Yen</v>
      </c>
      <c r="AN755">
        <f>VLOOKUP(AM755,Lists!$F$9:$G$71,2,FALSE)</f>
        <v>1</v>
      </c>
    </row>
    <row r="756" spans="2:40" x14ac:dyDescent="0.25">
      <c r="B756" s="65" t="str">
        <f t="shared" si="80"/>
        <v>Industry604</v>
      </c>
      <c r="C756" s="179">
        <f>'Energy consumption (raw)'!B706</f>
        <v>604</v>
      </c>
      <c r="D756" s="179">
        <f>'Energy consumption (raw)'!C706</f>
        <v>0</v>
      </c>
      <c r="E756" s="179">
        <f>'Energy consumption (raw)'!D706</f>
        <v>0</v>
      </c>
      <c r="F756" s="179" t="str">
        <f>'Energy consumption (raw)'!E706</f>
        <v>Công nghiệp</v>
      </c>
      <c r="G756" s="179" t="str">
        <f>'Energy consumption (raw)'!F706</f>
        <v>Sản xuất khí đốt</v>
      </c>
      <c r="H756" s="179" t="str">
        <f>'Energy consumption (raw)'!G706</f>
        <v>Industry</v>
      </c>
      <c r="I756" s="179" t="str">
        <f>'Energy consumption (raw)'!I706</f>
        <v>06 Extraction of crude petroleum and natural gas</v>
      </c>
      <c r="J756" s="179" t="str">
        <f>INDEX(Sector!$E$6:$E$46,MATCH('Energy consumption (toe)'!I756,Sector!$B$6:$B$46,FALSE))</f>
        <v>Extraction of crude petroleum and natural gas</v>
      </c>
      <c r="K756" s="179">
        <f>IFERROR('Energy consumption (raw)'!J706*Lists!$H$84,)</f>
        <v>0</v>
      </c>
      <c r="L756" s="179">
        <f>'Energy consumption (raw)'!K706*Lists!$H$84</f>
        <v>4536.42</v>
      </c>
      <c r="M756" s="179">
        <f>'Energy consumption (raw)'!L706*Lists!$H$84</f>
        <v>0</v>
      </c>
      <c r="N756" s="179">
        <f>'Energy consumption (raw)'!M706*Lists!$H$84</f>
        <v>0</v>
      </c>
      <c r="O756" s="178">
        <f t="shared" si="81"/>
        <v>4536.42</v>
      </c>
      <c r="P756">
        <f>'Energy consumption (raw)'!N706*Lists!$H$85</f>
        <v>0</v>
      </c>
      <c r="Q756">
        <f>'Energy consumption (raw)'!O706*Lists!$H$86</f>
        <v>0</v>
      </c>
      <c r="R756">
        <f>'Energy consumption (raw)'!P706*Lists!$H$87</f>
        <v>0</v>
      </c>
      <c r="S756">
        <f>'Energy consumption (raw)'!Q706*Lists!$H$88</f>
        <v>0</v>
      </c>
      <c r="T756">
        <f>'Energy consumption (raw)'!R706*Lists!$H$89</f>
        <v>0</v>
      </c>
      <c r="U756">
        <f>'Energy consumption (raw)'!S706*Lists!$H$90</f>
        <v>0</v>
      </c>
      <c r="V756">
        <f>'Energy consumption (raw)'!T706*Lists!$H$91</f>
        <v>0</v>
      </c>
      <c r="W756">
        <f>'Energy consumption (raw)'!U706*Lists!$H$92</f>
        <v>0</v>
      </c>
      <c r="X756">
        <f>'Energy consumption (raw)'!V706*Lists!$H$93</f>
        <v>0</v>
      </c>
      <c r="Y756">
        <f>'Energy consumption (raw)'!W706*Lists!$H$94</f>
        <v>0</v>
      </c>
      <c r="Z756">
        <f>'Energy consumption (raw)'!X706*Lists!$H$96*1000000</f>
        <v>0</v>
      </c>
      <c r="AA756">
        <f>'Energy consumption (raw)'!Y706*Lists!$H$97</f>
        <v>0</v>
      </c>
      <c r="AB756">
        <f>'Energy consumption (raw)'!Z706*Lists!$H$96</f>
        <v>0</v>
      </c>
      <c r="AC756">
        <f>'Energy consumption (raw)'!AA706*Lists!$H$98</f>
        <v>0</v>
      </c>
      <c r="AD756">
        <f>'Energy consumption (raw)'!AB706*Lists!$H$99</f>
        <v>0</v>
      </c>
      <c r="AE756">
        <f>'Energy consumption (raw)'!AC706*Lists!$H$101</f>
        <v>0</v>
      </c>
      <c r="AF756">
        <f>'Energy consumption (raw)'!AD706*Lists!$H$101</f>
        <v>0</v>
      </c>
      <c r="AG756">
        <f>'Energy consumption (raw)'!AE706*Lists!$H$101</f>
        <v>0</v>
      </c>
      <c r="AH756">
        <f>'Energy consumption (raw)'!AF706*Lists!$H$100</f>
        <v>0</v>
      </c>
      <c r="AI756" s="167">
        <f t="shared" si="82"/>
        <v>4536.42</v>
      </c>
      <c r="AJ756" s="179">
        <f>'Energy consumption (raw)'!AG706</f>
        <v>4536.42</v>
      </c>
      <c r="AK756" s="179">
        <f>'Energy consumption (raw)'!AH706</f>
        <v>5083</v>
      </c>
      <c r="AL756">
        <f>IF(ROUND(AI756,-3)=ROUND('Energy consumption (raw)'!AG706,-3),1,0)</f>
        <v>1</v>
      </c>
      <c r="AM756" s="179" t="str">
        <f>'Energy consumption (raw)'!AJ706</f>
        <v>7. Hung Yen</v>
      </c>
      <c r="AN756">
        <f>VLOOKUP(AM756,Lists!$F$9:$G$71,2,FALSE)</f>
        <v>1</v>
      </c>
    </row>
    <row r="757" spans="2:40" x14ac:dyDescent="0.25">
      <c r="B757" s="65" t="str">
        <f t="shared" si="80"/>
        <v>Industry605</v>
      </c>
      <c r="C757" s="179">
        <f>'Energy consumption (raw)'!B707</f>
        <v>605</v>
      </c>
      <c r="D757" s="179">
        <f>'Energy consumption (raw)'!C707</f>
        <v>0</v>
      </c>
      <c r="E757" s="179">
        <f>'Energy consumption (raw)'!D707</f>
        <v>0</v>
      </c>
      <c r="F757" s="179" t="str">
        <f>'Energy consumption (raw)'!E707</f>
        <v>Công nghiệp</v>
      </c>
      <c r="G757" s="179" t="str">
        <f>'Energy consumption (raw)'!F707</f>
        <v>Sản xuất phụ tùng ô tô, xe máy</v>
      </c>
      <c r="H757" s="179" t="str">
        <f>'Energy consumption (raw)'!G707</f>
        <v>Industry</v>
      </c>
      <c r="I757" s="179" t="str">
        <f>'Energy consumption (raw)'!I707</f>
        <v>29 Manufacture of motor vehicles, trailers and semi-trailers</v>
      </c>
      <c r="J757" s="179" t="str">
        <f>INDEX(Sector!$E$6:$E$46,MATCH('Energy consumption (toe)'!I757,Sector!$B$6:$B$46,FALSE))</f>
        <v>Manufacture of motor vehicles, trailers and semi-trailers</v>
      </c>
      <c r="K757" s="179">
        <f>IFERROR('Energy consumption (raw)'!J707*Lists!$H$84,)</f>
        <v>6780.0963000000002</v>
      </c>
      <c r="L757" s="179">
        <f>'Energy consumption (raw)'!K707*Lists!$H$84</f>
        <v>6672.7217074</v>
      </c>
      <c r="M757" s="179">
        <f>'Energy consumption (raw)'!L707*Lists!$H$84</f>
        <v>0</v>
      </c>
      <c r="N757" s="179">
        <f>'Energy consumption (raw)'!M707*Lists!$H$84</f>
        <v>0</v>
      </c>
      <c r="O757" s="178">
        <f t="shared" si="81"/>
        <v>6672.7217074</v>
      </c>
      <c r="P757">
        <f>'Energy consumption (raw)'!N707*Lists!$H$85</f>
        <v>0</v>
      </c>
      <c r="Q757">
        <f>'Energy consumption (raw)'!O707*Lists!$H$86</f>
        <v>0</v>
      </c>
      <c r="R757">
        <f>'Energy consumption (raw)'!P707*Lists!$H$87</f>
        <v>0</v>
      </c>
      <c r="S757">
        <f>'Energy consumption (raw)'!Q707*Lists!$H$88</f>
        <v>0</v>
      </c>
      <c r="T757">
        <f>'Energy consumption (raw)'!R707*Lists!$H$89</f>
        <v>68.34</v>
      </c>
      <c r="U757">
        <f>'Energy consumption (raw)'!S707*Lists!$H$90</f>
        <v>0</v>
      </c>
      <c r="V757">
        <f>'Energy consumption (raw)'!T707*Lists!$H$91</f>
        <v>0</v>
      </c>
      <c r="W757">
        <f>'Energy consumption (raw)'!U707*Lists!$H$92</f>
        <v>0</v>
      </c>
      <c r="X757">
        <f>'Energy consumption (raw)'!V707*Lists!$H$93</f>
        <v>0</v>
      </c>
      <c r="Y757">
        <f>'Energy consumption (raw)'!W707*Lists!$H$94</f>
        <v>0</v>
      </c>
      <c r="Z757">
        <f>'Energy consumption (raw)'!X707*Lists!$H$96*1000000</f>
        <v>0</v>
      </c>
      <c r="AA757">
        <f>'Energy consumption (raw)'!Y707*Lists!$H$97</f>
        <v>3713.63</v>
      </c>
      <c r="AB757">
        <f>'Energy consumption (raw)'!Z707*Lists!$H$96</f>
        <v>0</v>
      </c>
      <c r="AC757">
        <f>'Energy consumption (raw)'!AA707*Lists!$H$98</f>
        <v>0</v>
      </c>
      <c r="AD757">
        <f>'Energy consumption (raw)'!AB707*Lists!$H$99</f>
        <v>0</v>
      </c>
      <c r="AE757">
        <f>'Energy consumption (raw)'!AC707*Lists!$H$101</f>
        <v>0</v>
      </c>
      <c r="AF757">
        <f>'Energy consumption (raw)'!AD707*Lists!$H$101</f>
        <v>0</v>
      </c>
      <c r="AG757">
        <f>'Energy consumption (raw)'!AE707*Lists!$H$101</f>
        <v>0</v>
      </c>
      <c r="AH757">
        <f>'Energy consumption (raw)'!AF707*Lists!$H$100</f>
        <v>0</v>
      </c>
      <c r="AI757" s="167">
        <f t="shared" si="82"/>
        <v>10454.691707400001</v>
      </c>
      <c r="AJ757" s="179">
        <f>'Energy consumption (raw)'!AG707</f>
        <v>10454.691707400001</v>
      </c>
      <c r="AK757" s="179">
        <f>'Energy consumption (raw)'!AH707</f>
        <v>10938</v>
      </c>
      <c r="AL757">
        <f>IF(ROUND(AI757,-3)=ROUND('Energy consumption (raw)'!AG707,-3),1,0)</f>
        <v>1</v>
      </c>
      <c r="AM757" s="179" t="str">
        <f>'Energy consumption (raw)'!AJ707</f>
        <v>7. Hung Yen</v>
      </c>
      <c r="AN757">
        <f>VLOOKUP(AM757,Lists!$F$9:$G$71,2,FALSE)</f>
        <v>1</v>
      </c>
    </row>
    <row r="758" spans="2:40" x14ac:dyDescent="0.25">
      <c r="B758" s="65" t="str">
        <f t="shared" si="80"/>
        <v>Industry606</v>
      </c>
      <c r="C758" s="179">
        <f>'Energy consumption (raw)'!B708</f>
        <v>606</v>
      </c>
      <c r="D758" s="179">
        <f>'Energy consumption (raw)'!C708</f>
        <v>0</v>
      </c>
      <c r="E758" s="179">
        <f>'Energy consumption (raw)'!D708</f>
        <v>0</v>
      </c>
      <c r="F758" s="179" t="str">
        <f>'Energy consumption (raw)'!E708</f>
        <v>Công nghiệp</v>
      </c>
      <c r="G758" s="179" t="str">
        <f>'Energy consumption (raw)'!F708</f>
        <v>Gia công cơ khí, xử lý và tráng phủ kim loại</v>
      </c>
      <c r="H758" s="179" t="str">
        <f>'Energy consumption (raw)'!G708</f>
        <v>Industry</v>
      </c>
      <c r="I758" s="179" t="str">
        <f>'Energy consumption (raw)'!I708</f>
        <v>24 Manufacture of basic metals</v>
      </c>
      <c r="J758" s="179" t="str">
        <f>INDEX(Sector!$E$6:$E$46,MATCH('Energy consumption (toe)'!I758,Sector!$B$6:$B$46,FALSE))</f>
        <v>Manufacture of basic metals</v>
      </c>
      <c r="K758" s="179">
        <f>IFERROR('Energy consumption (raw)'!J708*Lists!$H$84,)</f>
        <v>0</v>
      </c>
      <c r="L758" s="179">
        <f>'Energy consumption (raw)'!K708*Lists!$H$84</f>
        <v>1519.3572282</v>
      </c>
      <c r="M758" s="179">
        <f>'Energy consumption (raw)'!L708*Lists!$H$84</f>
        <v>0</v>
      </c>
      <c r="N758" s="179">
        <f>'Energy consumption (raw)'!M708*Lists!$H$84</f>
        <v>0</v>
      </c>
      <c r="O758" s="178">
        <f t="shared" si="81"/>
        <v>1519.3572282</v>
      </c>
      <c r="P758">
        <f>'Energy consumption (raw)'!N708*Lists!$H$85</f>
        <v>0</v>
      </c>
      <c r="Q758">
        <f>'Energy consumption (raw)'!O708*Lists!$H$86</f>
        <v>0</v>
      </c>
      <c r="R758">
        <f>'Energy consumption (raw)'!P708*Lists!$H$87</f>
        <v>0</v>
      </c>
      <c r="S758">
        <f>'Energy consumption (raw)'!Q708*Lists!$H$88</f>
        <v>0</v>
      </c>
      <c r="T758">
        <f>'Energy consumption (raw)'!R708*Lists!$H$89</f>
        <v>0</v>
      </c>
      <c r="U758">
        <f>'Energy consumption (raw)'!S708*Lists!$H$90</f>
        <v>0</v>
      </c>
      <c r="V758">
        <f>'Energy consumption (raw)'!T708*Lists!$H$91</f>
        <v>0</v>
      </c>
      <c r="W758">
        <f>'Energy consumption (raw)'!U708*Lists!$H$92</f>
        <v>0</v>
      </c>
      <c r="X758">
        <f>'Energy consumption (raw)'!V708*Lists!$H$93</f>
        <v>0</v>
      </c>
      <c r="Y758">
        <f>'Energy consumption (raw)'!W708*Lists!$H$94</f>
        <v>0</v>
      </c>
      <c r="Z758">
        <f>'Energy consumption (raw)'!X708*Lists!$H$96*1000000</f>
        <v>0</v>
      </c>
      <c r="AA758">
        <f>'Energy consumption (raw)'!Y708*Lists!$H$97</f>
        <v>0</v>
      </c>
      <c r="AB758">
        <f>'Energy consumption (raw)'!Z708*Lists!$H$96</f>
        <v>0</v>
      </c>
      <c r="AC758">
        <f>'Energy consumption (raw)'!AA708*Lists!$H$98</f>
        <v>0</v>
      </c>
      <c r="AD758">
        <f>'Energy consumption (raw)'!AB708*Lists!$H$99</f>
        <v>0</v>
      </c>
      <c r="AE758">
        <f>'Energy consumption (raw)'!AC708*Lists!$H$101</f>
        <v>0</v>
      </c>
      <c r="AF758">
        <f>'Energy consumption (raw)'!AD708*Lists!$H$101</f>
        <v>0</v>
      </c>
      <c r="AG758">
        <f>'Energy consumption (raw)'!AE708*Lists!$H$101</f>
        <v>0</v>
      </c>
      <c r="AH758">
        <f>'Energy consumption (raw)'!AF708*Lists!$H$100</f>
        <v>0</v>
      </c>
      <c r="AI758" s="167">
        <f t="shared" si="82"/>
        <v>1519.3572282</v>
      </c>
      <c r="AJ758" s="179">
        <f>'Energy consumption (raw)'!AG708</f>
        <v>1519.3572282</v>
      </c>
      <c r="AK758" s="179">
        <f>'Energy consumption (raw)'!AH708</f>
        <v>7726</v>
      </c>
      <c r="AL758">
        <f>IF(ROUND(AI758,-3)=ROUND('Energy consumption (raw)'!AG708,-3),1,0)</f>
        <v>1</v>
      </c>
      <c r="AM758" s="179" t="str">
        <f>'Energy consumption (raw)'!AJ708</f>
        <v>7. Hung Yen</v>
      </c>
      <c r="AN758">
        <f>VLOOKUP(AM758,Lists!$F$9:$G$71,2,FALSE)</f>
        <v>1</v>
      </c>
    </row>
    <row r="759" spans="2:40" x14ac:dyDescent="0.25">
      <c r="B759" s="65" t="str">
        <f t="shared" si="80"/>
        <v>Industry607</v>
      </c>
      <c r="C759" s="179">
        <f>'Energy consumption (raw)'!B709</f>
        <v>607</v>
      </c>
      <c r="D759" s="179">
        <f>'Energy consumption (raw)'!C709</f>
        <v>0</v>
      </c>
      <c r="E759" s="179">
        <f>'Energy consumption (raw)'!D709</f>
        <v>0</v>
      </c>
      <c r="F759" s="179" t="str">
        <f>'Energy consumption (raw)'!E709</f>
        <v>Công nghiệp</v>
      </c>
      <c r="G759" s="179" t="str">
        <f>'Energy consumption (raw)'!F709</f>
        <v>Sản xuất sắt, thép gang</v>
      </c>
      <c r="H759" s="179" t="str">
        <f>'Energy consumption (raw)'!G709</f>
        <v>Industry</v>
      </c>
      <c r="I759" s="179" t="str">
        <f>'Energy consumption (raw)'!I709</f>
        <v>24 Manufacture of basic metals</v>
      </c>
      <c r="J759" s="179" t="str">
        <f>INDEX(Sector!$E$6:$E$46,MATCH('Energy consumption (toe)'!I759,Sector!$B$6:$B$46,FALSE))</f>
        <v>Manufacture of basic metals</v>
      </c>
      <c r="K759" s="179">
        <f>IFERROR('Energy consumption (raw)'!J709*Lists!$H$84,)</f>
        <v>0</v>
      </c>
      <c r="L759" s="179">
        <f>'Energy consumption (raw)'!K709*Lists!$H$84</f>
        <v>8447.5407930000001</v>
      </c>
      <c r="M759" s="179">
        <f>'Energy consumption (raw)'!L709*Lists!$H$84</f>
        <v>0</v>
      </c>
      <c r="N759" s="179">
        <f>'Energy consumption (raw)'!M709*Lists!$H$84</f>
        <v>0</v>
      </c>
      <c r="O759" s="178">
        <f t="shared" si="81"/>
        <v>8447.5407930000001</v>
      </c>
      <c r="P759">
        <f>'Energy consumption (raw)'!N709*Lists!$H$85</f>
        <v>0</v>
      </c>
      <c r="Q759">
        <f>'Energy consumption (raw)'!O709*Lists!$H$86</f>
        <v>0</v>
      </c>
      <c r="R759">
        <f>'Energy consumption (raw)'!P709*Lists!$H$87</f>
        <v>0</v>
      </c>
      <c r="S759">
        <f>'Energy consumption (raw)'!Q709*Lists!$H$88</f>
        <v>0</v>
      </c>
      <c r="T759">
        <f>'Energy consumption (raw)'!R709*Lists!$H$89</f>
        <v>0</v>
      </c>
      <c r="U759">
        <f>'Energy consumption (raw)'!S709*Lists!$H$90</f>
        <v>0</v>
      </c>
      <c r="V759">
        <f>'Energy consumption (raw)'!T709*Lists!$H$91</f>
        <v>0</v>
      </c>
      <c r="W759">
        <f>'Energy consumption (raw)'!U709*Lists!$H$92</f>
        <v>0</v>
      </c>
      <c r="X759">
        <f>'Energy consumption (raw)'!V709*Lists!$H$93</f>
        <v>0</v>
      </c>
      <c r="Y759">
        <f>'Energy consumption (raw)'!W709*Lists!$H$94</f>
        <v>0</v>
      </c>
      <c r="Z759">
        <f>'Energy consumption (raw)'!X709*Lists!$H$96*1000000</f>
        <v>0</v>
      </c>
      <c r="AA759">
        <f>'Energy consumption (raw)'!Y709*Lists!$H$97</f>
        <v>5530.6600000000008</v>
      </c>
      <c r="AB759">
        <f>'Energy consumption (raw)'!Z709*Lists!$H$96</f>
        <v>0</v>
      </c>
      <c r="AC759">
        <f>'Energy consumption (raw)'!AA709*Lists!$H$98</f>
        <v>0</v>
      </c>
      <c r="AD759">
        <f>'Energy consumption (raw)'!AB709*Lists!$H$99</f>
        <v>0</v>
      </c>
      <c r="AE759">
        <f>'Energy consumption (raw)'!AC709*Lists!$H$101</f>
        <v>0</v>
      </c>
      <c r="AF759">
        <f>'Energy consumption (raw)'!AD709*Lists!$H$101</f>
        <v>0</v>
      </c>
      <c r="AG759">
        <f>'Energy consumption (raw)'!AE709*Lists!$H$101</f>
        <v>0</v>
      </c>
      <c r="AH759">
        <f>'Energy consumption (raw)'!AF709*Lists!$H$100</f>
        <v>0</v>
      </c>
      <c r="AI759" s="167">
        <f t="shared" si="82"/>
        <v>13978.200793</v>
      </c>
      <c r="AJ759" s="179">
        <f>'Energy consumption (raw)'!AG709</f>
        <v>13978.200793</v>
      </c>
      <c r="AK759" s="179">
        <f>'Energy consumption (raw)'!AH709</f>
        <v>6661</v>
      </c>
      <c r="AL759">
        <f>IF(ROUND(AI759,-3)=ROUND('Energy consumption (raw)'!AG709,-3),1,0)</f>
        <v>1</v>
      </c>
      <c r="AM759" s="179" t="str">
        <f>'Energy consumption (raw)'!AJ709</f>
        <v>7. Hung Yen</v>
      </c>
      <c r="AN759">
        <f>VLOOKUP(AM759,Lists!$F$9:$G$71,2,FALSE)</f>
        <v>1</v>
      </c>
    </row>
    <row r="760" spans="2:40" x14ac:dyDescent="0.25">
      <c r="B760" s="65" t="str">
        <f t="shared" si="80"/>
        <v>Industry608</v>
      </c>
      <c r="C760" s="179">
        <f>'Energy consumption (raw)'!B710</f>
        <v>608</v>
      </c>
      <c r="D760" s="179">
        <f>'Energy consumption (raw)'!C710</f>
        <v>0</v>
      </c>
      <c r="E760" s="179">
        <f>'Energy consumption (raw)'!D710</f>
        <v>0</v>
      </c>
      <c r="F760" s="179" t="str">
        <f>'Energy consumption (raw)'!E710</f>
        <v>Công nghiệp</v>
      </c>
      <c r="G760" s="179" t="str">
        <f>'Energy consumption (raw)'!F710</f>
        <v>Sản xuất thuỷ tinh và sản phẩm từ thuỷ tinh</v>
      </c>
      <c r="H760" s="179" t="str">
        <f>'Energy consumption (raw)'!G710</f>
        <v>Industry</v>
      </c>
      <c r="I760" s="179" t="str">
        <f>'Energy consumption (raw)'!I710</f>
        <v>23 Manufacture of other non-metallic mineral products</v>
      </c>
      <c r="J760" s="179" t="str">
        <f>INDEX(Sector!$E$6:$E$46,MATCH('Energy consumption (toe)'!I760,Sector!$B$6:$B$46,FALSE))</f>
        <v>Manufacture of other non-metallic mineral products</v>
      </c>
      <c r="K760" s="179">
        <f>IFERROR('Energy consumption (raw)'!J710*Lists!$H$84,)</f>
        <v>0</v>
      </c>
      <c r="L760" s="179">
        <f>'Energy consumption (raw)'!K710*Lists!$H$84</f>
        <v>12382.044208000001</v>
      </c>
      <c r="M760" s="179">
        <f>'Energy consumption (raw)'!L710*Lists!$H$84</f>
        <v>0</v>
      </c>
      <c r="N760" s="179">
        <f>'Energy consumption (raw)'!M710*Lists!$H$84</f>
        <v>0</v>
      </c>
      <c r="O760" s="178">
        <f t="shared" si="81"/>
        <v>12382.044208000001</v>
      </c>
      <c r="P760">
        <f>'Energy consumption (raw)'!N710*Lists!$H$85</f>
        <v>0</v>
      </c>
      <c r="Q760">
        <f>'Energy consumption (raw)'!O710*Lists!$H$86</f>
        <v>0</v>
      </c>
      <c r="R760">
        <f>'Energy consumption (raw)'!P710*Lists!$H$87</f>
        <v>0</v>
      </c>
      <c r="S760">
        <f>'Energy consumption (raw)'!Q710*Lists!$H$88</f>
        <v>0</v>
      </c>
      <c r="T760">
        <f>'Energy consumption (raw)'!R710*Lists!$H$89</f>
        <v>0</v>
      </c>
      <c r="U760">
        <f>'Energy consumption (raw)'!S710*Lists!$H$90</f>
        <v>0</v>
      </c>
      <c r="V760">
        <f>'Energy consumption (raw)'!T710*Lists!$H$91</f>
        <v>0</v>
      </c>
      <c r="W760">
        <f>'Energy consumption (raw)'!U710*Lists!$H$92</f>
        <v>0</v>
      </c>
      <c r="X760">
        <f>'Energy consumption (raw)'!V710*Lists!$H$93</f>
        <v>0</v>
      </c>
      <c r="Y760">
        <f>'Energy consumption (raw)'!W710*Lists!$H$94</f>
        <v>0</v>
      </c>
      <c r="Z760">
        <f>'Energy consumption (raw)'!X710*Lists!$H$96*1000000</f>
        <v>0</v>
      </c>
      <c r="AA760">
        <f>'Energy consumption (raw)'!Y710*Lists!$H$97</f>
        <v>0</v>
      </c>
      <c r="AB760">
        <f>'Energy consumption (raw)'!Z710*Lists!$H$96</f>
        <v>0</v>
      </c>
      <c r="AC760">
        <f>'Energy consumption (raw)'!AA710*Lists!$H$98</f>
        <v>0</v>
      </c>
      <c r="AD760">
        <f>'Energy consumption (raw)'!AB710*Lists!$H$99</f>
        <v>0</v>
      </c>
      <c r="AE760">
        <f>'Energy consumption (raw)'!AC710*Lists!$H$101</f>
        <v>0</v>
      </c>
      <c r="AF760">
        <f>'Energy consumption (raw)'!AD710*Lists!$H$101</f>
        <v>0</v>
      </c>
      <c r="AG760">
        <f>'Energy consumption (raw)'!AE710*Lists!$H$101</f>
        <v>0</v>
      </c>
      <c r="AH760">
        <f>'Energy consumption (raw)'!AF710*Lists!$H$100</f>
        <v>0</v>
      </c>
      <c r="AI760" s="167">
        <f t="shared" si="82"/>
        <v>12382.044208000001</v>
      </c>
      <c r="AJ760" s="179">
        <f>'Energy consumption (raw)'!AG710</f>
        <v>12382.044208000001</v>
      </c>
      <c r="AK760" s="179">
        <f>'Energy consumption (raw)'!AH710</f>
        <v>12344</v>
      </c>
      <c r="AL760">
        <f>IF(ROUND(AI760,-3)=ROUND('Energy consumption (raw)'!AG710,-3),1,0)</f>
        <v>1</v>
      </c>
      <c r="AM760" s="179" t="str">
        <f>'Energy consumption (raw)'!AJ710</f>
        <v>7. Hung Yen</v>
      </c>
      <c r="AN760">
        <f>VLOOKUP(AM760,Lists!$F$9:$G$71,2,FALSE)</f>
        <v>1</v>
      </c>
    </row>
    <row r="761" spans="2:40" x14ac:dyDescent="0.25">
      <c r="B761" s="65" t="str">
        <f t="shared" si="80"/>
        <v>Industry609</v>
      </c>
      <c r="C761" s="179">
        <f>'Energy consumption (raw)'!B711</f>
        <v>609</v>
      </c>
      <c r="D761" s="179">
        <f>'Energy consumption (raw)'!C711</f>
        <v>0</v>
      </c>
      <c r="E761" s="179">
        <f>'Energy consumption (raw)'!D711</f>
        <v>0</v>
      </c>
      <c r="F761" s="179" t="str">
        <f>'Energy consumption (raw)'!E711</f>
        <v>Công nghiệp</v>
      </c>
      <c r="G761" s="179" t="str">
        <f>'Energy consumption (raw)'!F711</f>
        <v>Sản xuất sắt, thép gang</v>
      </c>
      <c r="H761" s="179" t="str">
        <f>'Energy consumption (raw)'!G711</f>
        <v>Industry</v>
      </c>
      <c r="I761" s="179" t="str">
        <f>'Energy consumption (raw)'!I711</f>
        <v>24 Manufacture of basic metals</v>
      </c>
      <c r="J761" s="179" t="str">
        <f>INDEX(Sector!$E$6:$E$46,MATCH('Energy consumption (toe)'!I761,Sector!$B$6:$B$46,FALSE))</f>
        <v>Manufacture of basic metals</v>
      </c>
      <c r="K761" s="179">
        <f>IFERROR('Energy consumption (raw)'!J711*Lists!$H$84,)</f>
        <v>0</v>
      </c>
      <c r="L761" s="179">
        <f>'Energy consumption (raw)'!K711*Lists!$H$84</f>
        <v>45608.071150000003</v>
      </c>
      <c r="M761" s="179">
        <f>'Energy consumption (raw)'!L711*Lists!$H$84</f>
        <v>0</v>
      </c>
      <c r="N761" s="179">
        <f>'Energy consumption (raw)'!M711*Lists!$H$84</f>
        <v>0</v>
      </c>
      <c r="O761" s="178">
        <f t="shared" si="81"/>
        <v>45608.071150000003</v>
      </c>
      <c r="P761">
        <f>'Energy consumption (raw)'!N711*Lists!$H$85</f>
        <v>0</v>
      </c>
      <c r="Q761">
        <f>'Energy consumption (raw)'!O711*Lists!$H$86</f>
        <v>0</v>
      </c>
      <c r="R761">
        <f>'Energy consumption (raw)'!P711*Lists!$H$87</f>
        <v>0</v>
      </c>
      <c r="S761">
        <f>'Energy consumption (raw)'!Q711*Lists!$H$88</f>
        <v>0</v>
      </c>
      <c r="T761">
        <f>'Energy consumption (raw)'!R711*Lists!$H$89</f>
        <v>0</v>
      </c>
      <c r="U761">
        <f>'Energy consumption (raw)'!S711*Lists!$H$90</f>
        <v>0</v>
      </c>
      <c r="V761">
        <f>'Energy consumption (raw)'!T711*Lists!$H$91</f>
        <v>0</v>
      </c>
      <c r="W761">
        <f>'Energy consumption (raw)'!U711*Lists!$H$92</f>
        <v>0</v>
      </c>
      <c r="X761">
        <f>'Energy consumption (raw)'!V711*Lists!$H$93</f>
        <v>0</v>
      </c>
      <c r="Y761">
        <f>'Energy consumption (raw)'!W711*Lists!$H$94</f>
        <v>0</v>
      </c>
      <c r="Z761">
        <f>'Energy consumption (raw)'!X711*Lists!$H$96*1000000</f>
        <v>0</v>
      </c>
      <c r="AA761">
        <f>'Energy consumption (raw)'!Y711*Lists!$H$97</f>
        <v>0</v>
      </c>
      <c r="AB761">
        <f>'Energy consumption (raw)'!Z711*Lists!$H$96</f>
        <v>0</v>
      </c>
      <c r="AC761">
        <f>'Energy consumption (raw)'!AA711*Lists!$H$98</f>
        <v>0</v>
      </c>
      <c r="AD761">
        <f>'Energy consumption (raw)'!AB711*Lists!$H$99</f>
        <v>0</v>
      </c>
      <c r="AE761">
        <f>'Energy consumption (raw)'!AC711*Lists!$H$101</f>
        <v>0</v>
      </c>
      <c r="AF761">
        <f>'Energy consumption (raw)'!AD711*Lists!$H$101</f>
        <v>0</v>
      </c>
      <c r="AG761">
        <f>'Energy consumption (raw)'!AE711*Lists!$H$101</f>
        <v>0</v>
      </c>
      <c r="AH761">
        <f>'Energy consumption (raw)'!AF711*Lists!$H$100</f>
        <v>0</v>
      </c>
      <c r="AI761" s="167">
        <f t="shared" si="82"/>
        <v>45608.071150000003</v>
      </c>
      <c r="AJ761" s="179">
        <f>'Energy consumption (raw)'!AG711</f>
        <v>45608.071150000003</v>
      </c>
      <c r="AK761" s="179">
        <f>'Energy consumption (raw)'!AH711</f>
        <v>31748</v>
      </c>
      <c r="AL761">
        <f>IF(ROUND(AI761,-3)=ROUND('Energy consumption (raw)'!AG711,-3),1,0)</f>
        <v>1</v>
      </c>
      <c r="AM761" s="179" t="str">
        <f>'Energy consumption (raw)'!AJ711</f>
        <v>7. Hung Yen</v>
      </c>
      <c r="AN761">
        <f>VLOOKUP(AM761,Lists!$F$9:$G$71,2,FALSE)</f>
        <v>1</v>
      </c>
    </row>
    <row r="762" spans="2:40" x14ac:dyDescent="0.25">
      <c r="B762" s="65" t="str">
        <f t="shared" si="80"/>
        <v>Industry610</v>
      </c>
      <c r="C762" s="179">
        <f>'Energy consumption (raw)'!B712</f>
        <v>610</v>
      </c>
      <c r="D762" s="179">
        <f>'Energy consumption (raw)'!C712</f>
        <v>0</v>
      </c>
      <c r="E762" s="179">
        <f>'Energy consumption (raw)'!D712</f>
        <v>0</v>
      </c>
      <c r="F762" s="179" t="str">
        <f>'Energy consumption (raw)'!E712</f>
        <v>Công nghiệp</v>
      </c>
      <c r="G762" s="179" t="str">
        <f>'Energy consumption (raw)'!F712</f>
        <v>Sản xuất thuỷ tinh và sản phẩm từ thuỷ tinh</v>
      </c>
      <c r="H762" s="179" t="str">
        <f>'Energy consumption (raw)'!G712</f>
        <v>Industry</v>
      </c>
      <c r="I762" s="179" t="str">
        <f>'Energy consumption (raw)'!I712</f>
        <v>23 Manufacture of other non-metallic mineral products</v>
      </c>
      <c r="J762" s="179" t="str">
        <f>INDEX(Sector!$E$6:$E$46,MATCH('Energy consumption (toe)'!I762,Sector!$B$6:$B$46,FALSE))</f>
        <v>Manufacture of other non-metallic mineral products</v>
      </c>
      <c r="K762" s="179">
        <f>IFERROR('Energy consumption (raw)'!J712*Lists!$H$84,)</f>
        <v>0</v>
      </c>
      <c r="L762" s="179">
        <f>'Energy consumption (raw)'!K712*Lists!$H$84</f>
        <v>2086.4322560000001</v>
      </c>
      <c r="M762" s="179">
        <f>'Energy consumption (raw)'!L712*Lists!$H$84</f>
        <v>0</v>
      </c>
      <c r="N762" s="179">
        <f>'Energy consumption (raw)'!M712*Lists!$H$84</f>
        <v>0</v>
      </c>
      <c r="O762" s="178">
        <f t="shared" si="81"/>
        <v>2086.4322560000001</v>
      </c>
      <c r="P762">
        <f>'Energy consumption (raw)'!N712*Lists!$H$85</f>
        <v>0</v>
      </c>
      <c r="Q762">
        <f>'Energy consumption (raw)'!O712*Lists!$H$86</f>
        <v>0</v>
      </c>
      <c r="R762">
        <f>'Energy consumption (raw)'!P712*Lists!$H$87</f>
        <v>0</v>
      </c>
      <c r="S762">
        <f>'Energy consumption (raw)'!Q712*Lists!$H$88</f>
        <v>0</v>
      </c>
      <c r="T762">
        <f>'Energy consumption (raw)'!R712*Lists!$H$89</f>
        <v>0</v>
      </c>
      <c r="U762">
        <f>'Energy consumption (raw)'!S712*Lists!$H$90</f>
        <v>0</v>
      </c>
      <c r="V762">
        <f>'Energy consumption (raw)'!T712*Lists!$H$91</f>
        <v>0</v>
      </c>
      <c r="W762">
        <f>'Energy consumption (raw)'!U712*Lists!$H$92</f>
        <v>0</v>
      </c>
      <c r="X762">
        <f>'Energy consumption (raw)'!V712*Lists!$H$93</f>
        <v>0</v>
      </c>
      <c r="Y762">
        <f>'Energy consumption (raw)'!W712*Lists!$H$94</f>
        <v>0</v>
      </c>
      <c r="Z762">
        <f>'Energy consumption (raw)'!X712*Lists!$H$96*1000000</f>
        <v>0</v>
      </c>
      <c r="AA762">
        <f>'Energy consumption (raw)'!Y712*Lists!$H$97</f>
        <v>0</v>
      </c>
      <c r="AB762">
        <f>'Energy consumption (raw)'!Z712*Lists!$H$96</f>
        <v>0</v>
      </c>
      <c r="AC762">
        <f>'Energy consumption (raw)'!AA712*Lists!$H$98</f>
        <v>0</v>
      </c>
      <c r="AD762">
        <f>'Energy consumption (raw)'!AB712*Lists!$H$99</f>
        <v>0</v>
      </c>
      <c r="AE762">
        <f>'Energy consumption (raw)'!AC712*Lists!$H$101</f>
        <v>0</v>
      </c>
      <c r="AF762">
        <f>'Energy consumption (raw)'!AD712*Lists!$H$101</f>
        <v>0</v>
      </c>
      <c r="AG762">
        <f>'Energy consumption (raw)'!AE712*Lists!$H$101</f>
        <v>0</v>
      </c>
      <c r="AH762">
        <f>'Energy consumption (raw)'!AF712*Lists!$H$100</f>
        <v>0</v>
      </c>
      <c r="AI762" s="167">
        <f t="shared" si="82"/>
        <v>2086.4322560000001</v>
      </c>
      <c r="AJ762" s="179">
        <f>'Energy consumption (raw)'!AG712</f>
        <v>2086.4322560000001</v>
      </c>
      <c r="AK762" s="179">
        <f>'Energy consumption (raw)'!AH712</f>
        <v>1790</v>
      </c>
      <c r="AL762">
        <f>IF(ROUND(AI762,-3)=ROUND('Energy consumption (raw)'!AG712,-3),1,0)</f>
        <v>1</v>
      </c>
      <c r="AM762" s="179" t="str">
        <f>'Energy consumption (raw)'!AJ712</f>
        <v>7. Hung Yen</v>
      </c>
      <c r="AN762">
        <f>VLOOKUP(AM762,Lists!$F$9:$G$71,2,FALSE)</f>
        <v>1</v>
      </c>
    </row>
    <row r="763" spans="2:40" x14ac:dyDescent="0.25">
      <c r="B763" s="65" t="str">
        <f t="shared" si="80"/>
        <v>Industry611</v>
      </c>
      <c r="C763" s="179">
        <f>'Energy consumption (raw)'!B713</f>
        <v>611</v>
      </c>
      <c r="D763" s="179">
        <f>'Energy consumption (raw)'!C713</f>
        <v>0</v>
      </c>
      <c r="E763" s="179">
        <f>'Energy consumption (raw)'!D713</f>
        <v>0</v>
      </c>
      <c r="F763" s="179" t="str">
        <f>'Energy consumption (raw)'!E713</f>
        <v>Công nghiệp</v>
      </c>
      <c r="G763" s="179" t="str">
        <f>'Energy consumption (raw)'!F713</f>
        <v>Sản xuất sản phẩm khác bằng kim loại chưa được phân vào đâu</v>
      </c>
      <c r="H763" s="179" t="str">
        <f>'Energy consumption (raw)'!G713</f>
        <v>Industry</v>
      </c>
      <c r="I763" s="179" t="str">
        <f>'Energy consumption (raw)'!I713</f>
        <v>25 Manufacture of fabricated metal products, except machinery and equipment</v>
      </c>
      <c r="J763" s="179" t="str">
        <f>INDEX(Sector!$E$6:$E$46,MATCH('Energy consumption (toe)'!I763,Sector!$B$6:$B$46,FALSE))</f>
        <v>Manufacture of fabricated metal products, except machinery and equipment</v>
      </c>
      <c r="K763" s="179">
        <f>IFERROR('Energy consumption (raw)'!J713*Lists!$H$84,)</f>
        <v>1711.6923325</v>
      </c>
      <c r="L763" s="179">
        <f>'Energy consumption (raw)'!K713*Lists!$H$84</f>
        <v>1711.6923325</v>
      </c>
      <c r="M763" s="179">
        <f>'Energy consumption (raw)'!L713*Lists!$H$84</f>
        <v>0</v>
      </c>
      <c r="N763" s="179">
        <f>'Energy consumption (raw)'!M713*Lists!$H$84</f>
        <v>0</v>
      </c>
      <c r="O763" s="178">
        <f t="shared" si="81"/>
        <v>1711.6923325</v>
      </c>
      <c r="P763">
        <f>'Energy consumption (raw)'!N713*Lists!$H$85</f>
        <v>0</v>
      </c>
      <c r="Q763">
        <f>'Energy consumption (raw)'!O713*Lists!$H$86</f>
        <v>0</v>
      </c>
      <c r="R763">
        <f>'Energy consumption (raw)'!P713*Lists!$H$87</f>
        <v>0</v>
      </c>
      <c r="S763">
        <f>'Energy consumption (raw)'!Q713*Lists!$H$88</f>
        <v>0</v>
      </c>
      <c r="T763">
        <f>'Energy consumption (raw)'!R713*Lists!$H$89</f>
        <v>0</v>
      </c>
      <c r="U763">
        <f>'Energy consumption (raw)'!S713*Lists!$H$90</f>
        <v>0</v>
      </c>
      <c r="V763">
        <f>'Energy consumption (raw)'!T713*Lists!$H$91</f>
        <v>0</v>
      </c>
      <c r="W763">
        <f>'Energy consumption (raw)'!U713*Lists!$H$92</f>
        <v>0</v>
      </c>
      <c r="X763">
        <f>'Energy consumption (raw)'!V713*Lists!$H$93</f>
        <v>0</v>
      </c>
      <c r="Y763">
        <f>'Energy consumption (raw)'!W713*Lists!$H$94</f>
        <v>0</v>
      </c>
      <c r="Z763">
        <f>'Energy consumption (raw)'!X713*Lists!$H$96*1000000</f>
        <v>0</v>
      </c>
      <c r="AA763">
        <f>'Energy consumption (raw)'!Y713*Lists!$H$97</f>
        <v>0</v>
      </c>
      <c r="AB763">
        <f>'Energy consumption (raw)'!Z713*Lists!$H$96</f>
        <v>0</v>
      </c>
      <c r="AC763">
        <f>'Energy consumption (raw)'!AA713*Lists!$H$98</f>
        <v>0</v>
      </c>
      <c r="AD763">
        <f>'Energy consumption (raw)'!AB713*Lists!$H$99</f>
        <v>0</v>
      </c>
      <c r="AE763">
        <f>'Energy consumption (raw)'!AC713*Lists!$H$101</f>
        <v>0</v>
      </c>
      <c r="AF763">
        <f>'Energy consumption (raw)'!AD713*Lists!$H$101</f>
        <v>0</v>
      </c>
      <c r="AG763">
        <f>'Energy consumption (raw)'!AE713*Lists!$H$101</f>
        <v>0</v>
      </c>
      <c r="AH763">
        <f>'Energy consumption (raw)'!AF713*Lists!$H$100</f>
        <v>0</v>
      </c>
      <c r="AI763" s="167">
        <f t="shared" si="82"/>
        <v>1711.6923325</v>
      </c>
      <c r="AJ763" s="179">
        <f>'Energy consumption (raw)'!AG713</f>
        <v>1711.6923325</v>
      </c>
      <c r="AK763" s="179">
        <f>'Energy consumption (raw)'!AH713</f>
        <v>2803</v>
      </c>
      <c r="AL763">
        <f>IF(ROUND(AI763,-3)=ROUND('Energy consumption (raw)'!AG713,-3),1,0)</f>
        <v>1</v>
      </c>
      <c r="AM763" s="179" t="str">
        <f>'Energy consumption (raw)'!AJ713</f>
        <v>7. Hung Yen</v>
      </c>
      <c r="AN763">
        <f>VLOOKUP(AM763,Lists!$F$9:$G$71,2,FALSE)</f>
        <v>1</v>
      </c>
    </row>
    <row r="764" spans="2:40" x14ac:dyDescent="0.25">
      <c r="B764" s="65" t="str">
        <f t="shared" si="80"/>
        <v>Industry612</v>
      </c>
      <c r="C764" s="179">
        <f>'Energy consumption (raw)'!B714</f>
        <v>612</v>
      </c>
      <c r="D764" s="179">
        <f>'Energy consumption (raw)'!C714</f>
        <v>0</v>
      </c>
      <c r="E764" s="179">
        <f>'Energy consumption (raw)'!D714</f>
        <v>0</v>
      </c>
      <c r="F764" s="179" t="str">
        <f>'Energy consumption (raw)'!E714</f>
        <v>Công nghiệp</v>
      </c>
      <c r="G764" s="179" t="str">
        <f>'Energy consumption (raw)'!F714</f>
        <v>Sản xuất sản phẩm từ plastic</v>
      </c>
      <c r="H764" s="179" t="str">
        <f>'Energy consumption (raw)'!G714</f>
        <v>Industry</v>
      </c>
      <c r="I764" s="179" t="str">
        <f>'Energy consumption (raw)'!I714</f>
        <v>22 Manufacture of rubber and plastics products</v>
      </c>
      <c r="J764" s="179" t="str">
        <f>INDEX(Sector!$E$6:$E$46,MATCH('Energy consumption (toe)'!I764,Sector!$B$6:$B$46,FALSE))</f>
        <v>Manufacture of rubber and plastics products</v>
      </c>
      <c r="K764" s="179">
        <f>IFERROR('Energy consumption (raw)'!J714*Lists!$H$84,)</f>
        <v>0</v>
      </c>
      <c r="L764" s="179">
        <f>'Energy consumption (raw)'!K714*Lists!$H$84</f>
        <v>1786.3110410000002</v>
      </c>
      <c r="M764" s="179">
        <f>'Energy consumption (raw)'!L714*Lists!$H$84</f>
        <v>0</v>
      </c>
      <c r="N764" s="179">
        <f>'Energy consumption (raw)'!M714*Lists!$H$84</f>
        <v>0</v>
      </c>
      <c r="O764" s="178">
        <f t="shared" si="81"/>
        <v>1786.3110410000002</v>
      </c>
      <c r="P764">
        <f>'Energy consumption (raw)'!N714*Lists!$H$85</f>
        <v>0</v>
      </c>
      <c r="Q764">
        <f>'Energy consumption (raw)'!O714*Lists!$H$86</f>
        <v>0</v>
      </c>
      <c r="R764">
        <f>'Energy consumption (raw)'!P714*Lists!$H$87</f>
        <v>0</v>
      </c>
      <c r="S764">
        <f>'Energy consumption (raw)'!Q714*Lists!$H$88</f>
        <v>0</v>
      </c>
      <c r="T764">
        <f>'Energy consumption (raw)'!R714*Lists!$H$89</f>
        <v>0</v>
      </c>
      <c r="U764">
        <f>'Energy consumption (raw)'!S714*Lists!$H$90</f>
        <v>0</v>
      </c>
      <c r="V764">
        <f>'Energy consumption (raw)'!T714*Lists!$H$91</f>
        <v>0</v>
      </c>
      <c r="W764">
        <f>'Energy consumption (raw)'!U714*Lists!$H$92</f>
        <v>0</v>
      </c>
      <c r="X764">
        <f>'Energy consumption (raw)'!V714*Lists!$H$93</f>
        <v>0</v>
      </c>
      <c r="Y764">
        <f>'Energy consumption (raw)'!W714*Lists!$H$94</f>
        <v>0</v>
      </c>
      <c r="Z764">
        <f>'Energy consumption (raw)'!X714*Lists!$H$96*1000000</f>
        <v>0</v>
      </c>
      <c r="AA764">
        <f>'Energy consumption (raw)'!Y714*Lists!$H$97</f>
        <v>0</v>
      </c>
      <c r="AB764">
        <f>'Energy consumption (raw)'!Z714*Lists!$H$96</f>
        <v>0</v>
      </c>
      <c r="AC764">
        <f>'Energy consumption (raw)'!AA714*Lists!$H$98</f>
        <v>0</v>
      </c>
      <c r="AD764">
        <f>'Energy consumption (raw)'!AB714*Lists!$H$99</f>
        <v>0</v>
      </c>
      <c r="AE764">
        <f>'Energy consumption (raw)'!AC714*Lists!$H$101</f>
        <v>0</v>
      </c>
      <c r="AF764">
        <f>'Energy consumption (raw)'!AD714*Lists!$H$101</f>
        <v>0</v>
      </c>
      <c r="AG764">
        <f>'Energy consumption (raw)'!AE714*Lists!$H$101</f>
        <v>0</v>
      </c>
      <c r="AH764">
        <f>'Energy consumption (raw)'!AF714*Lists!$H$100</f>
        <v>0</v>
      </c>
      <c r="AI764" s="167">
        <f t="shared" si="82"/>
        <v>1786.3110410000002</v>
      </c>
      <c r="AJ764" s="179">
        <f>'Energy consumption (raw)'!AG714</f>
        <v>1786.3110410000002</v>
      </c>
      <c r="AK764" s="179">
        <f>'Energy consumption (raw)'!AH714</f>
        <v>1286</v>
      </c>
      <c r="AL764">
        <f>IF(ROUND(AI764,-3)=ROUND('Energy consumption (raw)'!AG714,-3),1,0)</f>
        <v>1</v>
      </c>
      <c r="AM764" s="179" t="str">
        <f>'Energy consumption (raw)'!AJ714</f>
        <v>7. Hung Yen</v>
      </c>
      <c r="AN764">
        <f>VLOOKUP(AM764,Lists!$F$9:$G$71,2,FALSE)</f>
        <v>1</v>
      </c>
    </row>
    <row r="765" spans="2:40" x14ac:dyDescent="0.25">
      <c r="B765" s="65" t="str">
        <f t="shared" ref="B765:B828" si="83">H765&amp;C765</f>
        <v>Industry613</v>
      </c>
      <c r="C765" s="179">
        <f>'Energy consumption (raw)'!B715</f>
        <v>613</v>
      </c>
      <c r="D765" s="179">
        <f>'Energy consumption (raw)'!C715</f>
        <v>0</v>
      </c>
      <c r="E765" s="179">
        <f>'Energy consumption (raw)'!D715</f>
        <v>0</v>
      </c>
      <c r="F765" s="179" t="str">
        <f>'Energy consumption (raw)'!E715</f>
        <v>Công nghiệp</v>
      </c>
      <c r="G765" s="179" t="str">
        <f>'Energy consumption (raw)'!F715</f>
        <v>Sản xuất thức ăn chăn nuôi</v>
      </c>
      <c r="H765" s="179" t="str">
        <f>'Energy consumption (raw)'!G715</f>
        <v>Industry</v>
      </c>
      <c r="I765" s="179" t="str">
        <f>'Energy consumption (raw)'!I715</f>
        <v>10 Manufacture of food products</v>
      </c>
      <c r="J765" s="179" t="str">
        <f>INDEX(Sector!$E$6:$E$46,MATCH('Energy consumption (toe)'!I765,Sector!$B$6:$B$46,FALSE))</f>
        <v>Manufacture of food products</v>
      </c>
      <c r="K765" s="179">
        <f>IFERROR('Energy consumption (raw)'!J715*Lists!$H$84,)</f>
        <v>0</v>
      </c>
      <c r="L765" s="179">
        <f>'Energy consumption (raw)'!K715*Lists!$H$84</f>
        <v>1009.9442647000001</v>
      </c>
      <c r="M765" s="179">
        <f>'Energy consumption (raw)'!L715*Lists!$H$84</f>
        <v>0</v>
      </c>
      <c r="N765" s="179">
        <f>'Energy consumption (raw)'!M715*Lists!$H$84</f>
        <v>0</v>
      </c>
      <c r="O765" s="178">
        <f t="shared" ref="O765:O828" si="84">IF(L765=0,K765,L765)</f>
        <v>1009.9442647000001</v>
      </c>
      <c r="P765">
        <f>'Energy consumption (raw)'!N715*Lists!$H$85</f>
        <v>0</v>
      </c>
      <c r="Q765">
        <f>'Energy consumption (raw)'!O715*Lists!$H$86</f>
        <v>0</v>
      </c>
      <c r="R765">
        <f>'Energy consumption (raw)'!P715*Lists!$H$87</f>
        <v>0</v>
      </c>
      <c r="S765">
        <f>'Energy consumption (raw)'!Q715*Lists!$H$88</f>
        <v>0</v>
      </c>
      <c r="T765">
        <f>'Energy consumption (raw)'!R715*Lists!$H$89</f>
        <v>122.4</v>
      </c>
      <c r="U765">
        <f>'Energy consumption (raw)'!S715*Lists!$H$90</f>
        <v>0</v>
      </c>
      <c r="V765">
        <f>'Energy consumption (raw)'!T715*Lists!$H$91</f>
        <v>0</v>
      </c>
      <c r="W765">
        <f>'Energy consumption (raw)'!U715*Lists!$H$92</f>
        <v>0</v>
      </c>
      <c r="X765">
        <f>'Energy consumption (raw)'!V715*Lists!$H$93</f>
        <v>0</v>
      </c>
      <c r="Y765">
        <f>'Energy consumption (raw)'!W715*Lists!$H$94</f>
        <v>0</v>
      </c>
      <c r="Z765">
        <f>'Energy consumption (raw)'!X715*Lists!$H$96*1000000</f>
        <v>0</v>
      </c>
      <c r="AA765">
        <f>'Energy consumption (raw)'!Y715*Lists!$H$97</f>
        <v>0</v>
      </c>
      <c r="AB765">
        <f>'Energy consumption (raw)'!Z715*Lists!$H$96</f>
        <v>0</v>
      </c>
      <c r="AC765">
        <f>'Energy consumption (raw)'!AA715*Lists!$H$98</f>
        <v>0</v>
      </c>
      <c r="AD765">
        <f>'Energy consumption (raw)'!AB715*Lists!$H$99</f>
        <v>0</v>
      </c>
      <c r="AE765">
        <f>'Energy consumption (raw)'!AC715*Lists!$H$101</f>
        <v>0</v>
      </c>
      <c r="AF765">
        <f>'Energy consumption (raw)'!AD715*Lists!$H$101</f>
        <v>0</v>
      </c>
      <c r="AG765">
        <f>'Energy consumption (raw)'!AE715*Lists!$H$101</f>
        <v>0</v>
      </c>
      <c r="AH765">
        <f>'Energy consumption (raw)'!AF715*Lists!$H$100</f>
        <v>0</v>
      </c>
      <c r="AI765" s="167">
        <f t="shared" ref="AI765:AI828" si="85">IF(SUM(O765:AH765)=0,AJ765,SUM(O765:AH765))</f>
        <v>1132.3442647000002</v>
      </c>
      <c r="AJ765" s="179">
        <f>'Energy consumption (raw)'!AG715</f>
        <v>1132.3442647000002</v>
      </c>
      <c r="AK765" s="179">
        <f>'Energy consumption (raw)'!AH715</f>
        <v>1108</v>
      </c>
      <c r="AL765">
        <f>IF(ROUND(AI765,-3)=ROUND('Energy consumption (raw)'!AG715,-3),1,0)</f>
        <v>1</v>
      </c>
      <c r="AM765" s="179" t="str">
        <f>'Energy consumption (raw)'!AJ715</f>
        <v>7. Hung Yen</v>
      </c>
      <c r="AN765">
        <f>VLOOKUP(AM765,Lists!$F$9:$G$71,2,FALSE)</f>
        <v>1</v>
      </c>
    </row>
    <row r="766" spans="2:40" x14ac:dyDescent="0.25">
      <c r="B766" s="65" t="str">
        <f t="shared" si="83"/>
        <v>Industry614</v>
      </c>
      <c r="C766" s="179">
        <f>'Energy consumption (raw)'!B716</f>
        <v>614</v>
      </c>
      <c r="D766" s="179">
        <f>'Energy consumption (raw)'!C716</f>
        <v>0</v>
      </c>
      <c r="E766" s="179">
        <f>'Energy consumption (raw)'!D716</f>
        <v>0</v>
      </c>
      <c r="F766" s="179" t="str">
        <f>'Energy consumption (raw)'!E716</f>
        <v>Công nghiệp</v>
      </c>
      <c r="G766" s="179" t="str">
        <f>'Energy consumption (raw)'!F716</f>
        <v>Sản xuất sản phẩm từ plastic</v>
      </c>
      <c r="H766" s="179" t="str">
        <f>'Energy consumption (raw)'!G716</f>
        <v>Industry</v>
      </c>
      <c r="I766" s="179" t="str">
        <f>'Energy consumption (raw)'!I716</f>
        <v>22 Manufacture of rubber and plastics products</v>
      </c>
      <c r="J766" s="179" t="str">
        <f>INDEX(Sector!$E$6:$E$46,MATCH('Energy consumption (toe)'!I766,Sector!$B$6:$B$46,FALSE))</f>
        <v>Manufacture of rubber and plastics products</v>
      </c>
      <c r="K766" s="179">
        <f>IFERROR('Energy consumption (raw)'!J716*Lists!$H$84,)</f>
        <v>1320.2370900000001</v>
      </c>
      <c r="L766" s="179">
        <f>'Energy consumption (raw)'!K716*Lists!$H$84</f>
        <v>1320.2370900000001</v>
      </c>
      <c r="M766" s="179">
        <f>'Energy consumption (raw)'!L716*Lists!$H$84</f>
        <v>0</v>
      </c>
      <c r="N766" s="179">
        <f>'Energy consumption (raw)'!M716*Lists!$H$84</f>
        <v>0</v>
      </c>
      <c r="O766" s="178">
        <f t="shared" si="84"/>
        <v>1320.2370900000001</v>
      </c>
      <c r="P766">
        <f>'Energy consumption (raw)'!N716*Lists!$H$85</f>
        <v>0</v>
      </c>
      <c r="Q766">
        <f>'Energy consumption (raw)'!O716*Lists!$H$86</f>
        <v>0</v>
      </c>
      <c r="R766">
        <f>'Energy consumption (raw)'!P716*Lists!$H$87</f>
        <v>0</v>
      </c>
      <c r="S766">
        <f>'Energy consumption (raw)'!Q716*Lists!$H$88</f>
        <v>0</v>
      </c>
      <c r="T766">
        <f>'Energy consumption (raw)'!R716*Lists!$H$89</f>
        <v>0</v>
      </c>
      <c r="U766">
        <f>'Energy consumption (raw)'!S716*Lists!$H$90</f>
        <v>0</v>
      </c>
      <c r="V766">
        <f>'Energy consumption (raw)'!T716*Lists!$H$91</f>
        <v>0</v>
      </c>
      <c r="W766">
        <f>'Energy consumption (raw)'!U716*Lists!$H$92</f>
        <v>0</v>
      </c>
      <c r="X766">
        <f>'Energy consumption (raw)'!V716*Lists!$H$93</f>
        <v>0</v>
      </c>
      <c r="Y766">
        <f>'Energy consumption (raw)'!W716*Lists!$H$94</f>
        <v>0</v>
      </c>
      <c r="Z766">
        <f>'Energy consumption (raw)'!X716*Lists!$H$96*1000000</f>
        <v>0</v>
      </c>
      <c r="AA766">
        <f>'Energy consumption (raw)'!Y716*Lists!$H$97</f>
        <v>0</v>
      </c>
      <c r="AB766">
        <f>'Energy consumption (raw)'!Z716*Lists!$H$96</f>
        <v>0</v>
      </c>
      <c r="AC766">
        <f>'Energy consumption (raw)'!AA716*Lists!$H$98</f>
        <v>0</v>
      </c>
      <c r="AD766">
        <f>'Energy consumption (raw)'!AB716*Lists!$H$99</f>
        <v>0</v>
      </c>
      <c r="AE766">
        <f>'Energy consumption (raw)'!AC716*Lists!$H$101</f>
        <v>0</v>
      </c>
      <c r="AF766">
        <f>'Energy consumption (raw)'!AD716*Lists!$H$101</f>
        <v>0</v>
      </c>
      <c r="AG766">
        <f>'Energy consumption (raw)'!AE716*Lists!$H$101</f>
        <v>0</v>
      </c>
      <c r="AH766">
        <f>'Energy consumption (raw)'!AF716*Lists!$H$100</f>
        <v>0</v>
      </c>
      <c r="AI766" s="167">
        <f t="shared" si="85"/>
        <v>1320.2370900000001</v>
      </c>
      <c r="AJ766" s="179">
        <f>'Energy consumption (raw)'!AG716</f>
        <v>1320.2370900000001</v>
      </c>
      <c r="AK766" s="179">
        <f>'Energy consumption (raw)'!AH716</f>
        <v>1324</v>
      </c>
      <c r="AL766">
        <f>IF(ROUND(AI766,-3)=ROUND('Energy consumption (raw)'!AG716,-3),1,0)</f>
        <v>1</v>
      </c>
      <c r="AM766" s="179" t="str">
        <f>'Energy consumption (raw)'!AJ716</f>
        <v>7. Hung Yen</v>
      </c>
      <c r="AN766">
        <f>VLOOKUP(AM766,Lists!$F$9:$G$71,2,FALSE)</f>
        <v>1</v>
      </c>
    </row>
    <row r="767" spans="2:40" x14ac:dyDescent="0.25">
      <c r="B767" s="65" t="str">
        <f t="shared" si="83"/>
        <v>Industry615</v>
      </c>
      <c r="C767" s="179">
        <f>'Energy consumption (raw)'!B717</f>
        <v>615</v>
      </c>
      <c r="D767" s="179">
        <f>'Energy consumption (raw)'!C717</f>
        <v>0</v>
      </c>
      <c r="E767" s="179">
        <f>'Energy consumption (raw)'!D717</f>
        <v>0</v>
      </c>
      <c r="F767" s="179" t="str">
        <f>'Energy consumption (raw)'!E717</f>
        <v>Công nghiệp</v>
      </c>
      <c r="G767" s="179" t="str">
        <f>'Energy consumption (raw)'!F717</f>
        <v>Sản xuất giấy và sản phẩm từ giấy</v>
      </c>
      <c r="H767" s="179" t="str">
        <f>'Energy consumption (raw)'!G717</f>
        <v>Industry</v>
      </c>
      <c r="I767" s="179" t="str">
        <f>'Energy consumption (raw)'!I717</f>
        <v>17 Manufacture of paper and paper products</v>
      </c>
      <c r="J767" s="179" t="str">
        <f>INDEX(Sector!$E$6:$E$46,MATCH('Energy consumption (toe)'!I767,Sector!$B$6:$B$46,FALSE))</f>
        <v>Manufacture of paper and paper products</v>
      </c>
      <c r="K767" s="179">
        <f>IFERROR('Energy consumption (raw)'!J717*Lists!$H$84,)</f>
        <v>1244.3853702000001</v>
      </c>
      <c r="L767" s="179">
        <f>'Energy consumption (raw)'!K717*Lists!$H$84</f>
        <v>1267.7288000000001</v>
      </c>
      <c r="M767" s="179">
        <f>'Energy consumption (raw)'!L717*Lists!$H$84</f>
        <v>0</v>
      </c>
      <c r="N767" s="179">
        <f>'Energy consumption (raw)'!M717*Lists!$H$84</f>
        <v>0</v>
      </c>
      <c r="O767" s="178">
        <f t="shared" si="84"/>
        <v>1267.7288000000001</v>
      </c>
      <c r="P767">
        <f>'Energy consumption (raw)'!N717*Lists!$H$85</f>
        <v>0</v>
      </c>
      <c r="Q767">
        <f>'Energy consumption (raw)'!O717*Lists!$H$86</f>
        <v>0</v>
      </c>
      <c r="R767">
        <f>'Energy consumption (raw)'!P717*Lists!$H$87</f>
        <v>0</v>
      </c>
      <c r="S767">
        <f>'Energy consumption (raw)'!Q717*Lists!$H$88</f>
        <v>0</v>
      </c>
      <c r="T767">
        <f>'Energy consumption (raw)'!R717*Lists!$H$89</f>
        <v>0</v>
      </c>
      <c r="U767">
        <f>'Energy consumption (raw)'!S717*Lists!$H$90</f>
        <v>0</v>
      </c>
      <c r="V767">
        <f>'Energy consumption (raw)'!T717*Lists!$H$91</f>
        <v>0</v>
      </c>
      <c r="W767">
        <f>'Energy consumption (raw)'!U717*Lists!$H$92</f>
        <v>0</v>
      </c>
      <c r="X767">
        <f>'Energy consumption (raw)'!V717*Lists!$H$93</f>
        <v>0</v>
      </c>
      <c r="Y767">
        <f>'Energy consumption (raw)'!W717*Lists!$H$94</f>
        <v>0</v>
      </c>
      <c r="Z767">
        <f>'Energy consumption (raw)'!X717*Lists!$H$96*1000000</f>
        <v>0</v>
      </c>
      <c r="AA767">
        <f>'Energy consumption (raw)'!Y717*Lists!$H$97</f>
        <v>431.64000000000004</v>
      </c>
      <c r="AB767">
        <f>'Energy consumption (raw)'!Z717*Lists!$H$96</f>
        <v>0</v>
      </c>
      <c r="AC767">
        <f>'Energy consumption (raw)'!AA717*Lists!$H$98</f>
        <v>0</v>
      </c>
      <c r="AD767">
        <f>'Energy consumption (raw)'!AB717*Lists!$H$99</f>
        <v>0</v>
      </c>
      <c r="AE767">
        <f>'Energy consumption (raw)'!AC717*Lists!$H$101</f>
        <v>0</v>
      </c>
      <c r="AF767">
        <f>'Energy consumption (raw)'!AD717*Lists!$H$101</f>
        <v>0</v>
      </c>
      <c r="AG767">
        <f>'Energy consumption (raw)'!AE717*Lists!$H$101</f>
        <v>0</v>
      </c>
      <c r="AH767">
        <f>'Energy consumption (raw)'!AF717*Lists!$H$100</f>
        <v>0</v>
      </c>
      <c r="AI767" s="167">
        <f t="shared" si="85"/>
        <v>1699.3688000000002</v>
      </c>
      <c r="AJ767" s="179">
        <f>'Energy consumption (raw)'!AG717</f>
        <v>1699.3688000000002</v>
      </c>
      <c r="AK767" s="179">
        <f>'Energy consumption (raw)'!AH717</f>
        <v>2041</v>
      </c>
      <c r="AL767">
        <f>IF(ROUND(AI767,-3)=ROUND('Energy consumption (raw)'!AG717,-3),1,0)</f>
        <v>1</v>
      </c>
      <c r="AM767" s="179" t="str">
        <f>'Energy consumption (raw)'!AJ717</f>
        <v>7. Hung Yen</v>
      </c>
      <c r="AN767">
        <f>VLOOKUP(AM767,Lists!$F$9:$G$71,2,FALSE)</f>
        <v>1</v>
      </c>
    </row>
    <row r="768" spans="2:40" x14ac:dyDescent="0.25">
      <c r="B768" s="65" t="str">
        <f t="shared" si="83"/>
        <v>Industry616</v>
      </c>
      <c r="C768" s="179">
        <f>'Energy consumption (raw)'!B718</f>
        <v>616</v>
      </c>
      <c r="D768" s="179">
        <f>'Energy consumption (raw)'!C718</f>
        <v>0</v>
      </c>
      <c r="E768" s="179">
        <f>'Energy consumption (raw)'!D718</f>
        <v>0</v>
      </c>
      <c r="F768" s="179" t="str">
        <f>'Energy consumption (raw)'!E718</f>
        <v>Công nghiệp</v>
      </c>
      <c r="G768" s="179" t="str">
        <f>'Energy consumption (raw)'!F718</f>
        <v>Sản xuất đồ uống không cồn, nước khoáng</v>
      </c>
      <c r="H768" s="179" t="str">
        <f>'Energy consumption (raw)'!G718</f>
        <v>Industry</v>
      </c>
      <c r="I768" s="179" t="str">
        <f>'Energy consumption (raw)'!I718</f>
        <v>11 Manufacture of beverages</v>
      </c>
      <c r="J768" s="179" t="str">
        <f>INDEX(Sector!$E$6:$E$46,MATCH('Energy consumption (toe)'!I768,Sector!$B$6:$B$46,FALSE))</f>
        <v>Manufacture of beverages</v>
      </c>
      <c r="K768" s="179">
        <f>IFERROR('Energy consumption (raw)'!J718*Lists!$H$84,)</f>
        <v>0</v>
      </c>
      <c r="L768" s="179">
        <f>'Energy consumption (raw)'!K718*Lists!$H$84</f>
        <v>1753.1241970000001</v>
      </c>
      <c r="M768" s="179">
        <f>'Energy consumption (raw)'!L718*Lists!$H$84</f>
        <v>0</v>
      </c>
      <c r="N768" s="179">
        <f>'Energy consumption (raw)'!M718*Lists!$H$84</f>
        <v>0</v>
      </c>
      <c r="O768" s="178">
        <f t="shared" si="84"/>
        <v>1753.1241970000001</v>
      </c>
      <c r="P768">
        <f>'Energy consumption (raw)'!N718*Lists!$H$85</f>
        <v>0</v>
      </c>
      <c r="Q768">
        <f>'Energy consumption (raw)'!O718*Lists!$H$86</f>
        <v>0</v>
      </c>
      <c r="R768">
        <f>'Energy consumption (raw)'!P718*Lists!$H$87</f>
        <v>0</v>
      </c>
      <c r="S768">
        <f>'Energy consumption (raw)'!Q718*Lists!$H$88</f>
        <v>0</v>
      </c>
      <c r="T768">
        <f>'Energy consumption (raw)'!R718*Lists!$H$89</f>
        <v>0</v>
      </c>
      <c r="U768">
        <f>'Energy consumption (raw)'!S718*Lists!$H$90</f>
        <v>0</v>
      </c>
      <c r="V768">
        <f>'Energy consumption (raw)'!T718*Lists!$H$91</f>
        <v>0</v>
      </c>
      <c r="W768">
        <f>'Energy consumption (raw)'!U718*Lists!$H$92</f>
        <v>0</v>
      </c>
      <c r="X768">
        <f>'Energy consumption (raw)'!V718*Lists!$H$93</f>
        <v>0</v>
      </c>
      <c r="Y768">
        <f>'Energy consumption (raw)'!W718*Lists!$H$94</f>
        <v>0</v>
      </c>
      <c r="Z768">
        <f>'Energy consumption (raw)'!X718*Lists!$H$96*1000000</f>
        <v>0</v>
      </c>
      <c r="AA768">
        <f>'Energy consumption (raw)'!Y718*Lists!$H$97</f>
        <v>11.99</v>
      </c>
      <c r="AB768">
        <f>'Energy consumption (raw)'!Z718*Lists!$H$96</f>
        <v>0</v>
      </c>
      <c r="AC768">
        <f>'Energy consumption (raw)'!AA718*Lists!$H$98</f>
        <v>0</v>
      </c>
      <c r="AD768">
        <f>'Energy consumption (raw)'!AB718*Lists!$H$99</f>
        <v>0</v>
      </c>
      <c r="AE768">
        <f>'Energy consumption (raw)'!AC718*Lists!$H$101</f>
        <v>0</v>
      </c>
      <c r="AF768">
        <f>'Energy consumption (raw)'!AD718*Lists!$H$101</f>
        <v>0</v>
      </c>
      <c r="AG768">
        <f>'Energy consumption (raw)'!AE718*Lists!$H$101</f>
        <v>0</v>
      </c>
      <c r="AH768">
        <f>'Energy consumption (raw)'!AF718*Lists!$H$100</f>
        <v>0</v>
      </c>
      <c r="AI768" s="167">
        <f t="shared" si="85"/>
        <v>1765.1141970000001</v>
      </c>
      <c r="AJ768" s="179">
        <f>'Energy consumption (raw)'!AG718</f>
        <v>1765.1141970000001</v>
      </c>
      <c r="AK768" s="179">
        <f>'Energy consumption (raw)'!AH718</f>
        <v>1926</v>
      </c>
      <c r="AL768">
        <f>IF(ROUND(AI768,-3)=ROUND('Energy consumption (raw)'!AG718,-3),1,0)</f>
        <v>1</v>
      </c>
      <c r="AM768" s="179" t="str">
        <f>'Energy consumption (raw)'!AJ718</f>
        <v>7. Hung Yen</v>
      </c>
      <c r="AN768">
        <f>VLOOKUP(AM768,Lists!$F$9:$G$71,2,FALSE)</f>
        <v>1</v>
      </c>
    </row>
    <row r="769" spans="2:40" x14ac:dyDescent="0.25">
      <c r="B769" s="65" t="str">
        <f t="shared" si="83"/>
        <v>Industry617</v>
      </c>
      <c r="C769" s="179">
        <f>'Energy consumption (raw)'!B719</f>
        <v>617</v>
      </c>
      <c r="D769" s="179">
        <f>'Energy consumption (raw)'!C719</f>
        <v>0</v>
      </c>
      <c r="E769" s="179">
        <f>'Energy consumption (raw)'!D719</f>
        <v>0</v>
      </c>
      <c r="F769" s="179" t="str">
        <f>'Energy consumption (raw)'!E719</f>
        <v>Công nghiệp</v>
      </c>
      <c r="G769" s="179" t="str">
        <f>'Energy consumption (raw)'!F719</f>
        <v>Sản xuất sản phẩm từ kim loại đúc sẵn (trừ máy móc, thiết bị)</v>
      </c>
      <c r="H769" s="179" t="str">
        <f>'Energy consumption (raw)'!G719</f>
        <v>Industry</v>
      </c>
      <c r="I769" s="179" t="str">
        <f>'Energy consumption (raw)'!I719</f>
        <v>25 Manufacture of fabricated metal products, except machinery and equipment</v>
      </c>
      <c r="J769" s="179" t="str">
        <f>INDEX(Sector!$E$6:$E$46,MATCH('Energy consumption (toe)'!I769,Sector!$B$6:$B$46,FALSE))</f>
        <v>Manufacture of fabricated metal products, except machinery and equipment</v>
      </c>
      <c r="K769" s="179">
        <f>IFERROR('Energy consumption (raw)'!J719*Lists!$H$84,)</f>
        <v>0</v>
      </c>
      <c r="L769" s="179">
        <f>'Energy consumption (raw)'!K719*Lists!$H$84</f>
        <v>6526.4357408000005</v>
      </c>
      <c r="M769" s="179">
        <f>'Energy consumption (raw)'!L719*Lists!$H$84</f>
        <v>0</v>
      </c>
      <c r="N769" s="179">
        <f>'Energy consumption (raw)'!M719*Lists!$H$84</f>
        <v>0</v>
      </c>
      <c r="O769" s="178">
        <f t="shared" si="84"/>
        <v>6526.4357408000005</v>
      </c>
      <c r="P769">
        <f>'Energy consumption (raw)'!N719*Lists!$H$85</f>
        <v>0</v>
      </c>
      <c r="Q769">
        <f>'Energy consumption (raw)'!O719*Lists!$H$86</f>
        <v>0</v>
      </c>
      <c r="R769">
        <f>'Energy consumption (raw)'!P719*Lists!$H$87</f>
        <v>0</v>
      </c>
      <c r="S769">
        <f>'Energy consumption (raw)'!Q719*Lists!$H$88</f>
        <v>0</v>
      </c>
      <c r="T769">
        <f>'Energy consumption (raw)'!R719*Lists!$H$89</f>
        <v>0</v>
      </c>
      <c r="U769">
        <f>'Energy consumption (raw)'!S719*Lists!$H$90</f>
        <v>0</v>
      </c>
      <c r="V769">
        <f>'Energy consumption (raw)'!T719*Lists!$H$91</f>
        <v>0</v>
      </c>
      <c r="W769">
        <f>'Energy consumption (raw)'!U719*Lists!$H$92</f>
        <v>0</v>
      </c>
      <c r="X769">
        <f>'Energy consumption (raw)'!V719*Lists!$H$93</f>
        <v>0</v>
      </c>
      <c r="Y769">
        <f>'Energy consumption (raw)'!W719*Lists!$H$94</f>
        <v>0</v>
      </c>
      <c r="Z769">
        <f>'Energy consumption (raw)'!X719*Lists!$H$96*1000000</f>
        <v>0</v>
      </c>
      <c r="AA769">
        <f>'Energy consumption (raw)'!Y719*Lists!$H$97</f>
        <v>0</v>
      </c>
      <c r="AB769">
        <f>'Energy consumption (raw)'!Z719*Lists!$H$96</f>
        <v>0</v>
      </c>
      <c r="AC769">
        <f>'Energy consumption (raw)'!AA719*Lists!$H$98</f>
        <v>0</v>
      </c>
      <c r="AD769">
        <f>'Energy consumption (raw)'!AB719*Lists!$H$99</f>
        <v>0</v>
      </c>
      <c r="AE769">
        <f>'Energy consumption (raw)'!AC719*Lists!$H$101</f>
        <v>0</v>
      </c>
      <c r="AF769">
        <f>'Energy consumption (raw)'!AD719*Lists!$H$101</f>
        <v>0</v>
      </c>
      <c r="AG769">
        <f>'Energy consumption (raw)'!AE719*Lists!$H$101</f>
        <v>0</v>
      </c>
      <c r="AH769">
        <f>'Energy consumption (raw)'!AF719*Lists!$H$100</f>
        <v>0</v>
      </c>
      <c r="AI769" s="167">
        <f t="shared" si="85"/>
        <v>6526.4357408000005</v>
      </c>
      <c r="AJ769" s="179">
        <f>'Energy consumption (raw)'!AG719</f>
        <v>6526.4357408000005</v>
      </c>
      <c r="AK769" s="179">
        <f>'Energy consumption (raw)'!AH719</f>
        <v>4141</v>
      </c>
      <c r="AL769">
        <f>IF(ROUND(AI769,-3)=ROUND('Energy consumption (raw)'!AG719,-3),1,0)</f>
        <v>1</v>
      </c>
      <c r="AM769" s="179" t="str">
        <f>'Energy consumption (raw)'!AJ719</f>
        <v>7. Hung Yen</v>
      </c>
      <c r="AN769">
        <f>VLOOKUP(AM769,Lists!$F$9:$G$71,2,FALSE)</f>
        <v>1</v>
      </c>
    </row>
    <row r="770" spans="2:40" x14ac:dyDescent="0.25">
      <c r="B770" s="65" t="str">
        <f t="shared" si="83"/>
        <v>Industry618</v>
      </c>
      <c r="C770" s="179">
        <f>'Energy consumption (raw)'!B720</f>
        <v>618</v>
      </c>
      <c r="D770" s="179">
        <f>'Energy consumption (raw)'!C720</f>
        <v>0</v>
      </c>
      <c r="E770" s="179">
        <f>'Energy consumption (raw)'!D720</f>
        <v>0</v>
      </c>
      <c r="F770" s="179" t="str">
        <f>'Energy consumption (raw)'!E720</f>
        <v>Công nghiệp</v>
      </c>
      <c r="G770" s="179" t="str">
        <f>'Energy consumption (raw)'!F720</f>
        <v>In ấn</v>
      </c>
      <c r="H770" s="179" t="str">
        <f>'Energy consumption (raw)'!G720</f>
        <v>Industry</v>
      </c>
      <c r="I770" s="179" t="str">
        <f>'Energy consumption (raw)'!I720</f>
        <v>18 Printing and reproduction of recorded media</v>
      </c>
      <c r="J770" s="179" t="str">
        <f>INDEX(Sector!$E$6:$E$46,MATCH('Energy consumption (toe)'!I770,Sector!$B$6:$B$46,FALSE))</f>
        <v>Printing and reproduction of recorded media</v>
      </c>
      <c r="K770" s="179">
        <f>IFERROR('Energy consumption (raw)'!J720*Lists!$H$84,)</f>
        <v>0</v>
      </c>
      <c r="L770" s="179">
        <f>'Energy consumption (raw)'!K720*Lists!$H$84</f>
        <v>2491.2120750000004</v>
      </c>
      <c r="M770" s="179">
        <f>'Energy consumption (raw)'!L720*Lists!$H$84</f>
        <v>0</v>
      </c>
      <c r="N770" s="179">
        <f>'Energy consumption (raw)'!M720*Lists!$H$84</f>
        <v>0</v>
      </c>
      <c r="O770" s="178">
        <f t="shared" si="84"/>
        <v>2491.2120750000004</v>
      </c>
      <c r="P770">
        <f>'Energy consumption (raw)'!N720*Lists!$H$85</f>
        <v>0</v>
      </c>
      <c r="Q770">
        <f>'Energy consumption (raw)'!O720*Lists!$H$86</f>
        <v>0</v>
      </c>
      <c r="R770">
        <f>'Energy consumption (raw)'!P720*Lists!$H$87</f>
        <v>0</v>
      </c>
      <c r="S770">
        <f>'Energy consumption (raw)'!Q720*Lists!$H$88</f>
        <v>0</v>
      </c>
      <c r="T770">
        <f>'Energy consumption (raw)'!R720*Lists!$H$89</f>
        <v>0</v>
      </c>
      <c r="U770">
        <f>'Energy consumption (raw)'!S720*Lists!$H$90</f>
        <v>0</v>
      </c>
      <c r="V770">
        <f>'Energy consumption (raw)'!T720*Lists!$H$91</f>
        <v>0</v>
      </c>
      <c r="W770">
        <f>'Energy consumption (raw)'!U720*Lists!$H$92</f>
        <v>0</v>
      </c>
      <c r="X770">
        <f>'Energy consumption (raw)'!V720*Lists!$H$93</f>
        <v>0</v>
      </c>
      <c r="Y770">
        <f>'Energy consumption (raw)'!W720*Lists!$H$94</f>
        <v>0</v>
      </c>
      <c r="Z770">
        <f>'Energy consumption (raw)'!X720*Lists!$H$96*1000000</f>
        <v>0</v>
      </c>
      <c r="AA770">
        <f>'Energy consumption (raw)'!Y720*Lists!$H$97</f>
        <v>0</v>
      </c>
      <c r="AB770">
        <f>'Energy consumption (raw)'!Z720*Lists!$H$96</f>
        <v>0</v>
      </c>
      <c r="AC770">
        <f>'Energy consumption (raw)'!AA720*Lists!$H$98</f>
        <v>0</v>
      </c>
      <c r="AD770">
        <f>'Energy consumption (raw)'!AB720*Lists!$H$99</f>
        <v>0</v>
      </c>
      <c r="AE770">
        <f>'Energy consumption (raw)'!AC720*Lists!$H$101</f>
        <v>0</v>
      </c>
      <c r="AF770">
        <f>'Energy consumption (raw)'!AD720*Lists!$H$101</f>
        <v>0</v>
      </c>
      <c r="AG770">
        <f>'Energy consumption (raw)'!AE720*Lists!$H$101</f>
        <v>0</v>
      </c>
      <c r="AH770">
        <f>'Energy consumption (raw)'!AF720*Lists!$H$100</f>
        <v>0</v>
      </c>
      <c r="AI770" s="167">
        <f t="shared" si="85"/>
        <v>2491.2120750000004</v>
      </c>
      <c r="AJ770" s="179">
        <f>'Energy consumption (raw)'!AG720</f>
        <v>2491.2120750000004</v>
      </c>
      <c r="AK770" s="179">
        <f>'Energy consumption (raw)'!AH720</f>
        <v>2245</v>
      </c>
      <c r="AL770">
        <f>IF(ROUND(AI770,-3)=ROUND('Energy consumption (raw)'!AG720,-3),1,0)</f>
        <v>1</v>
      </c>
      <c r="AM770" s="179" t="str">
        <f>'Energy consumption (raw)'!AJ720</f>
        <v>7. Hung Yen</v>
      </c>
      <c r="AN770">
        <f>VLOOKUP(AM770,Lists!$F$9:$G$71,2,FALSE)</f>
        <v>1</v>
      </c>
    </row>
    <row r="771" spans="2:40" x14ac:dyDescent="0.25">
      <c r="B771" s="65" t="str">
        <f t="shared" si="83"/>
        <v>Industry619</v>
      </c>
      <c r="C771" s="179">
        <f>'Energy consumption (raw)'!B721</f>
        <v>619</v>
      </c>
      <c r="D771" s="179">
        <f>'Energy consumption (raw)'!C721</f>
        <v>0</v>
      </c>
      <c r="E771" s="179">
        <f>'Energy consumption (raw)'!D721</f>
        <v>0</v>
      </c>
      <c r="F771" s="179" t="str">
        <f>'Energy consumption (raw)'!E721</f>
        <v>Công nghiệp</v>
      </c>
      <c r="G771" s="179" t="str">
        <f>'Energy consumption (raw)'!F721</f>
        <v>Sản xuất sản phẩm gốm sứ khác</v>
      </c>
      <c r="H771" s="179" t="str">
        <f>'Energy consumption (raw)'!G721</f>
        <v>Industry</v>
      </c>
      <c r="I771" s="179" t="str">
        <f>'Energy consumption (raw)'!I721</f>
        <v>23 Manufacture of other non-metallic mineral products</v>
      </c>
      <c r="J771" s="179" t="str">
        <f>INDEX(Sector!$E$6:$E$46,MATCH('Energy consumption (toe)'!I771,Sector!$B$6:$B$46,FALSE))</f>
        <v>Manufacture of other non-metallic mineral products</v>
      </c>
      <c r="K771" s="179">
        <f>IFERROR('Energy consumption (raw)'!J721*Lists!$H$84,)</f>
        <v>0</v>
      </c>
      <c r="L771" s="179">
        <f>'Energy consumption (raw)'!K721*Lists!$H$84</f>
        <v>5204.0548066000001</v>
      </c>
      <c r="M771" s="179">
        <f>'Energy consumption (raw)'!L721*Lists!$H$84</f>
        <v>0</v>
      </c>
      <c r="N771" s="179">
        <f>'Energy consumption (raw)'!M721*Lists!$H$84</f>
        <v>0</v>
      </c>
      <c r="O771" s="178">
        <f t="shared" si="84"/>
        <v>5204.0548066000001</v>
      </c>
      <c r="P771">
        <f>'Energy consumption (raw)'!N721*Lists!$H$85</f>
        <v>0</v>
      </c>
      <c r="Q771">
        <f>'Energy consumption (raw)'!O721*Lists!$H$86</f>
        <v>0</v>
      </c>
      <c r="R771">
        <f>'Energy consumption (raw)'!P721*Lists!$H$87</f>
        <v>0</v>
      </c>
      <c r="S771">
        <f>'Energy consumption (raw)'!Q721*Lists!$H$88</f>
        <v>0</v>
      </c>
      <c r="T771">
        <f>'Energy consumption (raw)'!R721*Lists!$H$89</f>
        <v>0</v>
      </c>
      <c r="U771">
        <f>'Energy consumption (raw)'!S721*Lists!$H$90</f>
        <v>0</v>
      </c>
      <c r="V771">
        <f>'Energy consumption (raw)'!T721*Lists!$H$91</f>
        <v>0</v>
      </c>
      <c r="W771">
        <f>'Energy consumption (raw)'!U721*Lists!$H$92</f>
        <v>0</v>
      </c>
      <c r="X771">
        <f>'Energy consumption (raw)'!V721*Lists!$H$93</f>
        <v>0</v>
      </c>
      <c r="Y771">
        <f>'Energy consumption (raw)'!W721*Lists!$H$94</f>
        <v>0</v>
      </c>
      <c r="Z771">
        <f>'Energy consumption (raw)'!X721*Lists!$H$96*1000000</f>
        <v>0</v>
      </c>
      <c r="AA771">
        <f>'Energy consumption (raw)'!Y721*Lists!$H$97</f>
        <v>4928.9800000000005</v>
      </c>
      <c r="AB771">
        <f>'Energy consumption (raw)'!Z721*Lists!$H$96</f>
        <v>0</v>
      </c>
      <c r="AC771">
        <f>'Energy consumption (raw)'!AA721*Lists!$H$98</f>
        <v>0</v>
      </c>
      <c r="AD771">
        <f>'Energy consumption (raw)'!AB721*Lists!$H$99</f>
        <v>0</v>
      </c>
      <c r="AE771">
        <f>'Energy consumption (raw)'!AC721*Lists!$H$101</f>
        <v>0</v>
      </c>
      <c r="AF771">
        <f>'Energy consumption (raw)'!AD721*Lists!$H$101</f>
        <v>0</v>
      </c>
      <c r="AG771">
        <f>'Energy consumption (raw)'!AE721*Lists!$H$101</f>
        <v>0</v>
      </c>
      <c r="AH771">
        <f>'Energy consumption (raw)'!AF721*Lists!$H$100</f>
        <v>0</v>
      </c>
      <c r="AI771" s="167">
        <f t="shared" si="85"/>
        <v>10133.034806600001</v>
      </c>
      <c r="AJ771" s="179">
        <f>'Energy consumption (raw)'!AG721</f>
        <v>10133.034806600001</v>
      </c>
      <c r="AK771" s="179">
        <f>'Energy consumption (raw)'!AH721</f>
        <v>2564</v>
      </c>
      <c r="AL771">
        <f>IF(ROUND(AI771,-3)=ROUND('Energy consumption (raw)'!AG721,-3),1,0)</f>
        <v>1</v>
      </c>
      <c r="AM771" s="179" t="str">
        <f>'Energy consumption (raw)'!AJ721</f>
        <v>7. Hung Yen</v>
      </c>
      <c r="AN771">
        <f>VLOOKUP(AM771,Lists!$F$9:$G$71,2,FALSE)</f>
        <v>1</v>
      </c>
    </row>
    <row r="772" spans="2:40" x14ac:dyDescent="0.25">
      <c r="B772" s="65" t="str">
        <f t="shared" si="83"/>
        <v>Industry620</v>
      </c>
      <c r="C772" s="179">
        <f>'Energy consumption (raw)'!B722</f>
        <v>620</v>
      </c>
      <c r="D772" s="179">
        <f>'Energy consumption (raw)'!C722</f>
        <v>0</v>
      </c>
      <c r="E772" s="179">
        <f>'Energy consumption (raw)'!D722</f>
        <v>0</v>
      </c>
      <c r="F772" s="179" t="str">
        <f>'Energy consumption (raw)'!E722</f>
        <v>Công nghiệp</v>
      </c>
      <c r="G772" s="179" t="str">
        <f>'Energy consumption (raw)'!F722</f>
        <v>Sản xuất sắt, thép gang</v>
      </c>
      <c r="H772" s="179" t="str">
        <f>'Energy consumption (raw)'!G722</f>
        <v>Industry</v>
      </c>
      <c r="I772" s="179" t="str">
        <f>'Energy consumption (raw)'!I722</f>
        <v>24 Manufacture of basic metals</v>
      </c>
      <c r="J772" s="179" t="str">
        <f>INDEX(Sector!$E$6:$E$46,MATCH('Energy consumption (toe)'!I772,Sector!$B$6:$B$46,FALSE))</f>
        <v>Manufacture of basic metals</v>
      </c>
      <c r="K772" s="179">
        <f>IFERROR('Energy consumption (raw)'!J722*Lists!$H$84,)</f>
        <v>0</v>
      </c>
      <c r="L772" s="179">
        <f>'Energy consumption (raw)'!K722*Lists!$H$84</f>
        <v>9415.4696306000005</v>
      </c>
      <c r="M772" s="179">
        <f>'Energy consumption (raw)'!L722*Lists!$H$84</f>
        <v>0</v>
      </c>
      <c r="N772" s="179">
        <f>'Energy consumption (raw)'!M722*Lists!$H$84</f>
        <v>0</v>
      </c>
      <c r="O772" s="178">
        <f t="shared" si="84"/>
        <v>9415.4696306000005</v>
      </c>
      <c r="P772">
        <f>'Energy consumption (raw)'!N722*Lists!$H$85</f>
        <v>0</v>
      </c>
      <c r="Q772">
        <f>'Energy consumption (raw)'!O722*Lists!$H$86</f>
        <v>0</v>
      </c>
      <c r="R772">
        <f>'Energy consumption (raw)'!P722*Lists!$H$87</f>
        <v>0</v>
      </c>
      <c r="S772">
        <f>'Energy consumption (raw)'!Q722*Lists!$H$88</f>
        <v>0</v>
      </c>
      <c r="T772">
        <f>'Energy consumption (raw)'!R722*Lists!$H$89</f>
        <v>0</v>
      </c>
      <c r="U772">
        <f>'Energy consumption (raw)'!S722*Lists!$H$90</f>
        <v>0</v>
      </c>
      <c r="V772">
        <f>'Energy consumption (raw)'!T722*Lists!$H$91</f>
        <v>0</v>
      </c>
      <c r="W772">
        <f>'Energy consumption (raw)'!U722*Lists!$H$92</f>
        <v>0</v>
      </c>
      <c r="X772">
        <f>'Energy consumption (raw)'!V722*Lists!$H$93</f>
        <v>0</v>
      </c>
      <c r="Y772">
        <f>'Energy consumption (raw)'!W722*Lists!$H$94</f>
        <v>0</v>
      </c>
      <c r="Z772">
        <f>'Energy consumption (raw)'!X722*Lists!$H$96*1000000</f>
        <v>0</v>
      </c>
      <c r="AA772">
        <f>'Energy consumption (raw)'!Y722*Lists!$H$97</f>
        <v>651.82000000000005</v>
      </c>
      <c r="AB772">
        <f>'Energy consumption (raw)'!Z722*Lists!$H$96</f>
        <v>0</v>
      </c>
      <c r="AC772">
        <f>'Energy consumption (raw)'!AA722*Lists!$H$98</f>
        <v>0</v>
      </c>
      <c r="AD772">
        <f>'Energy consumption (raw)'!AB722*Lists!$H$99</f>
        <v>0</v>
      </c>
      <c r="AE772">
        <f>'Energy consumption (raw)'!AC722*Lists!$H$101</f>
        <v>0</v>
      </c>
      <c r="AF772">
        <f>'Energy consumption (raw)'!AD722*Lists!$H$101</f>
        <v>0</v>
      </c>
      <c r="AG772">
        <f>'Energy consumption (raw)'!AE722*Lists!$H$101</f>
        <v>0</v>
      </c>
      <c r="AH772">
        <f>'Energy consumption (raw)'!AF722*Lists!$H$100</f>
        <v>0</v>
      </c>
      <c r="AI772" s="167">
        <f t="shared" si="85"/>
        <v>10067.2896306</v>
      </c>
      <c r="AJ772" s="179">
        <f>'Energy consumption (raw)'!AG722</f>
        <v>10067.2896306</v>
      </c>
      <c r="AK772" s="179">
        <f>'Energy consumption (raw)'!AH722</f>
        <v>6727</v>
      </c>
      <c r="AL772">
        <f>IF(ROUND(AI772,-3)=ROUND('Energy consumption (raw)'!AG722,-3),1,0)</f>
        <v>1</v>
      </c>
      <c r="AM772" s="179" t="str">
        <f>'Energy consumption (raw)'!AJ722</f>
        <v>7. Hung Yen</v>
      </c>
      <c r="AN772">
        <f>VLOOKUP(AM772,Lists!$F$9:$G$71,2,FALSE)</f>
        <v>1</v>
      </c>
    </row>
    <row r="773" spans="2:40" x14ac:dyDescent="0.25">
      <c r="B773" s="65" t="str">
        <f t="shared" si="83"/>
        <v>Industry621</v>
      </c>
      <c r="C773" s="179">
        <f>'Energy consumption (raw)'!B723</f>
        <v>621</v>
      </c>
      <c r="D773" s="179">
        <f>'Energy consumption (raw)'!C723</f>
        <v>0</v>
      </c>
      <c r="E773" s="179">
        <f>'Energy consumption (raw)'!D723</f>
        <v>0</v>
      </c>
      <c r="F773" s="179" t="str">
        <f>'Energy consumption (raw)'!E723</f>
        <v>Công nghiệp</v>
      </c>
      <c r="G773" s="179" t="str">
        <f>'Energy consumption (raw)'!F723</f>
        <v>Sản xuất máy thông dụng khác</v>
      </c>
      <c r="H773" s="179" t="str">
        <f>'Energy consumption (raw)'!G723</f>
        <v>Industry</v>
      </c>
      <c r="I773" s="179" t="str">
        <f>'Energy consumption (raw)'!I723</f>
        <v>28 Manufacture of machinery and equipment n.e.c.</v>
      </c>
      <c r="J773" s="179" t="str">
        <f>INDEX(Sector!$E$6:$E$46,MATCH('Energy consumption (toe)'!I773,Sector!$B$6:$B$46,FALSE))</f>
        <v>Manufacture of machinery and equipment n.e.c.</v>
      </c>
      <c r="K773" s="179">
        <f>IFERROR('Energy consumption (raw)'!J723*Lists!$H$84,)</f>
        <v>0</v>
      </c>
      <c r="L773" s="179">
        <f>'Energy consumption (raw)'!K723*Lists!$H$84</f>
        <v>1029.3635369000001</v>
      </c>
      <c r="M773" s="179">
        <f>'Energy consumption (raw)'!L723*Lists!$H$84</f>
        <v>0</v>
      </c>
      <c r="N773" s="179">
        <f>'Energy consumption (raw)'!M723*Lists!$H$84</f>
        <v>0</v>
      </c>
      <c r="O773" s="178">
        <f t="shared" si="84"/>
        <v>1029.3635369000001</v>
      </c>
      <c r="P773">
        <f>'Energy consumption (raw)'!N723*Lists!$H$85</f>
        <v>0</v>
      </c>
      <c r="Q773">
        <f>'Energy consumption (raw)'!O723*Lists!$H$86</f>
        <v>0</v>
      </c>
      <c r="R773">
        <f>'Energy consumption (raw)'!P723*Lists!$H$87</f>
        <v>0</v>
      </c>
      <c r="S773">
        <f>'Energy consumption (raw)'!Q723*Lists!$H$88</f>
        <v>0</v>
      </c>
      <c r="T773">
        <f>'Energy consumption (raw)'!R723*Lists!$H$89</f>
        <v>0</v>
      </c>
      <c r="U773">
        <f>'Energy consumption (raw)'!S723*Lists!$H$90</f>
        <v>0</v>
      </c>
      <c r="V773">
        <f>'Energy consumption (raw)'!T723*Lists!$H$91</f>
        <v>0</v>
      </c>
      <c r="W773">
        <f>'Energy consumption (raw)'!U723*Lists!$H$92</f>
        <v>0</v>
      </c>
      <c r="X773">
        <f>'Energy consumption (raw)'!V723*Lists!$H$93</f>
        <v>0</v>
      </c>
      <c r="Y773">
        <f>'Energy consumption (raw)'!W723*Lists!$H$94</f>
        <v>0</v>
      </c>
      <c r="Z773">
        <f>'Energy consumption (raw)'!X723*Lists!$H$96*1000000</f>
        <v>0</v>
      </c>
      <c r="AA773">
        <f>'Energy consumption (raw)'!Y723*Lists!$H$97</f>
        <v>184.21</v>
      </c>
      <c r="AB773">
        <f>'Energy consumption (raw)'!Z723*Lists!$H$96</f>
        <v>0</v>
      </c>
      <c r="AC773">
        <f>'Energy consumption (raw)'!AA723*Lists!$H$98</f>
        <v>0</v>
      </c>
      <c r="AD773">
        <f>'Energy consumption (raw)'!AB723*Lists!$H$99</f>
        <v>0</v>
      </c>
      <c r="AE773">
        <f>'Energy consumption (raw)'!AC723*Lists!$H$101</f>
        <v>0</v>
      </c>
      <c r="AF773">
        <f>'Energy consumption (raw)'!AD723*Lists!$H$101</f>
        <v>0</v>
      </c>
      <c r="AG773">
        <f>'Energy consumption (raw)'!AE723*Lists!$H$101</f>
        <v>0</v>
      </c>
      <c r="AH773">
        <f>'Energy consumption (raw)'!AF723*Lists!$H$100</f>
        <v>0</v>
      </c>
      <c r="AI773" s="167">
        <f t="shared" si="85"/>
        <v>1213.5735369000001</v>
      </c>
      <c r="AJ773" s="179">
        <f>'Energy consumption (raw)'!AG723</f>
        <v>1213.5735369000001</v>
      </c>
      <c r="AK773" s="179">
        <f>'Energy consumption (raw)'!AH723</f>
        <v>1197</v>
      </c>
      <c r="AL773">
        <f>IF(ROUND(AI773,-3)=ROUND('Energy consumption (raw)'!AG723,-3),1,0)</f>
        <v>1</v>
      </c>
      <c r="AM773" s="179" t="str">
        <f>'Energy consumption (raw)'!AJ723</f>
        <v>7. Hung Yen</v>
      </c>
      <c r="AN773">
        <f>VLOOKUP(AM773,Lists!$F$9:$G$71,2,FALSE)</f>
        <v>1</v>
      </c>
    </row>
    <row r="774" spans="2:40" x14ac:dyDescent="0.25">
      <c r="B774" s="65" t="str">
        <f t="shared" si="83"/>
        <v>Industry622</v>
      </c>
      <c r="C774" s="179">
        <f>'Energy consumption (raw)'!B724</f>
        <v>622</v>
      </c>
      <c r="D774" s="179">
        <f>'Energy consumption (raw)'!C724</f>
        <v>0</v>
      </c>
      <c r="E774" s="179">
        <f>'Energy consumption (raw)'!D724</f>
        <v>0</v>
      </c>
      <c r="F774" s="179" t="str">
        <f>'Energy consumption (raw)'!E724</f>
        <v>Công nghiệp</v>
      </c>
      <c r="G774" s="179" t="str">
        <f>'Energy consumption (raw)'!F724</f>
        <v>Sãn xuất linh kiện điện tử</v>
      </c>
      <c r="H774" s="179" t="str">
        <f>'Energy consumption (raw)'!G724</f>
        <v>Industry</v>
      </c>
      <c r="I774" s="179" t="str">
        <f>'Energy consumption (raw)'!I724</f>
        <v>26 Manufacture of computer, electronic and optical products</v>
      </c>
      <c r="J774" s="179" t="str">
        <f>INDEX(Sector!$E$6:$E$46,MATCH('Energy consumption (toe)'!I774,Sector!$B$6:$B$46,FALSE))</f>
        <v>Manufacture of computer, electronic and optical products</v>
      </c>
      <c r="K774" s="179">
        <f>IFERROR('Energy consumption (raw)'!J724*Lists!$H$84,)</f>
        <v>0</v>
      </c>
      <c r="L774" s="179">
        <f>'Energy consumption (raw)'!K724*Lists!$H$84</f>
        <v>4045.5268940000001</v>
      </c>
      <c r="M774" s="179">
        <f>'Energy consumption (raw)'!L724*Lists!$H$84</f>
        <v>0</v>
      </c>
      <c r="N774" s="179">
        <f>'Energy consumption (raw)'!M724*Lists!$H$84</f>
        <v>0</v>
      </c>
      <c r="O774" s="178">
        <f t="shared" si="84"/>
        <v>4045.5268940000001</v>
      </c>
      <c r="P774">
        <f>'Energy consumption (raw)'!N724*Lists!$H$85</f>
        <v>0</v>
      </c>
      <c r="Q774">
        <f>'Energy consumption (raw)'!O724*Lists!$H$86</f>
        <v>0</v>
      </c>
      <c r="R774">
        <f>'Energy consumption (raw)'!P724*Lists!$H$87</f>
        <v>0</v>
      </c>
      <c r="S774">
        <f>'Energy consumption (raw)'!Q724*Lists!$H$88</f>
        <v>0</v>
      </c>
      <c r="T774">
        <f>'Energy consumption (raw)'!R724*Lists!$H$89</f>
        <v>0</v>
      </c>
      <c r="U774">
        <f>'Energy consumption (raw)'!S724*Lists!$H$90</f>
        <v>0</v>
      </c>
      <c r="V774">
        <f>'Energy consumption (raw)'!T724*Lists!$H$91</f>
        <v>0</v>
      </c>
      <c r="W774">
        <f>'Energy consumption (raw)'!U724*Lists!$H$92</f>
        <v>0</v>
      </c>
      <c r="X774">
        <f>'Energy consumption (raw)'!V724*Lists!$H$93</f>
        <v>0</v>
      </c>
      <c r="Y774">
        <f>'Energy consumption (raw)'!W724*Lists!$H$94</f>
        <v>0</v>
      </c>
      <c r="Z774">
        <f>'Energy consumption (raw)'!X724*Lists!$H$96*1000000</f>
        <v>0</v>
      </c>
      <c r="AA774">
        <f>'Energy consumption (raw)'!Y724*Lists!$H$97</f>
        <v>0</v>
      </c>
      <c r="AB774">
        <f>'Energy consumption (raw)'!Z724*Lists!$H$96</f>
        <v>0</v>
      </c>
      <c r="AC774">
        <f>'Energy consumption (raw)'!AA724*Lists!$H$98</f>
        <v>0</v>
      </c>
      <c r="AD774">
        <f>'Energy consumption (raw)'!AB724*Lists!$H$99</f>
        <v>0</v>
      </c>
      <c r="AE774">
        <f>'Energy consumption (raw)'!AC724*Lists!$H$101</f>
        <v>0</v>
      </c>
      <c r="AF774">
        <f>'Energy consumption (raw)'!AD724*Lists!$H$101</f>
        <v>0</v>
      </c>
      <c r="AG774">
        <f>'Energy consumption (raw)'!AE724*Lists!$H$101</f>
        <v>0</v>
      </c>
      <c r="AH774">
        <f>'Energy consumption (raw)'!AF724*Lists!$H$100</f>
        <v>0</v>
      </c>
      <c r="AI774" s="167">
        <f t="shared" si="85"/>
        <v>4045.5268940000001</v>
      </c>
      <c r="AJ774" s="179">
        <f>'Energy consumption (raw)'!AG724</f>
        <v>4045.5268940000001</v>
      </c>
      <c r="AK774" s="179">
        <f>'Energy consumption (raw)'!AH724</f>
        <v>4424</v>
      </c>
      <c r="AL774">
        <f>IF(ROUND(AI774,-3)=ROUND('Energy consumption (raw)'!AG724,-3),1,0)</f>
        <v>1</v>
      </c>
      <c r="AM774" s="179" t="str">
        <f>'Energy consumption (raw)'!AJ724</f>
        <v>7. Hung Yen</v>
      </c>
      <c r="AN774">
        <f>VLOOKUP(AM774,Lists!$F$9:$G$71,2,FALSE)</f>
        <v>1</v>
      </c>
    </row>
    <row r="775" spans="2:40" x14ac:dyDescent="0.25">
      <c r="B775" s="65" t="str">
        <f t="shared" si="83"/>
        <v>Industry623</v>
      </c>
      <c r="C775" s="179">
        <f>'Energy consumption (raw)'!B725</f>
        <v>623</v>
      </c>
      <c r="D775" s="179">
        <f>'Energy consumption (raw)'!C725</f>
        <v>0</v>
      </c>
      <c r="E775" s="179">
        <f>'Energy consumption (raw)'!D725</f>
        <v>0</v>
      </c>
      <c r="F775" s="179" t="str">
        <f>'Energy consumption (raw)'!E725</f>
        <v>Công nghiệp</v>
      </c>
      <c r="G775" s="179" t="str">
        <f>'Energy consumption (raw)'!F725</f>
        <v>Bán buôn và bán lẻ</v>
      </c>
      <c r="H775" s="179" t="str">
        <f>'Energy consumption (raw)'!G725</f>
        <v>Industry</v>
      </c>
      <c r="I775" s="179" t="str">
        <f>'Energy consumption (raw)'!I725</f>
        <v>45-46 Wholesale</v>
      </c>
      <c r="J775" s="179" t="str">
        <f>INDEX(Sector!$E$6:$E$46,MATCH('Energy consumption (toe)'!I775,Sector!$B$6:$B$46,FALSE))</f>
        <v>Wholesale</v>
      </c>
      <c r="K775" s="179">
        <f>IFERROR('Energy consumption (raw)'!J725*Lists!$H$84,)</f>
        <v>0</v>
      </c>
      <c r="L775" s="179">
        <f>'Energy consumption (raw)'!K725*Lists!$H$84</f>
        <v>3017.729965</v>
      </c>
      <c r="M775" s="179">
        <f>'Energy consumption (raw)'!L725*Lists!$H$84</f>
        <v>0</v>
      </c>
      <c r="N775" s="179">
        <f>'Energy consumption (raw)'!M725*Lists!$H$84</f>
        <v>0</v>
      </c>
      <c r="O775" s="178">
        <f t="shared" si="84"/>
        <v>3017.729965</v>
      </c>
      <c r="P775">
        <f>'Energy consumption (raw)'!N725*Lists!$H$85</f>
        <v>0</v>
      </c>
      <c r="Q775">
        <f>'Energy consumption (raw)'!O725*Lists!$H$86</f>
        <v>0</v>
      </c>
      <c r="R775">
        <f>'Energy consumption (raw)'!P725*Lists!$H$87</f>
        <v>0</v>
      </c>
      <c r="S775">
        <f>'Energy consumption (raw)'!Q725*Lists!$H$88</f>
        <v>0</v>
      </c>
      <c r="T775">
        <f>'Energy consumption (raw)'!R725*Lists!$H$89</f>
        <v>0</v>
      </c>
      <c r="U775">
        <f>'Energy consumption (raw)'!S725*Lists!$H$90</f>
        <v>0</v>
      </c>
      <c r="V775">
        <f>'Energy consumption (raw)'!T725*Lists!$H$91</f>
        <v>0</v>
      </c>
      <c r="W775">
        <f>'Energy consumption (raw)'!U725*Lists!$H$92</f>
        <v>0</v>
      </c>
      <c r="X775">
        <f>'Energy consumption (raw)'!V725*Lists!$H$93</f>
        <v>0</v>
      </c>
      <c r="Y775">
        <f>'Energy consumption (raw)'!W725*Lists!$H$94</f>
        <v>0</v>
      </c>
      <c r="Z775">
        <f>'Energy consumption (raw)'!X725*Lists!$H$96*1000000</f>
        <v>0</v>
      </c>
      <c r="AA775">
        <f>'Energy consumption (raw)'!Y725*Lists!$H$97</f>
        <v>0</v>
      </c>
      <c r="AB775">
        <f>'Energy consumption (raw)'!Z725*Lists!$H$96</f>
        <v>0</v>
      </c>
      <c r="AC775">
        <f>'Energy consumption (raw)'!AA725*Lists!$H$98</f>
        <v>0</v>
      </c>
      <c r="AD775">
        <f>'Energy consumption (raw)'!AB725*Lists!$H$99</f>
        <v>0</v>
      </c>
      <c r="AE775">
        <f>'Energy consumption (raw)'!AC725*Lists!$H$101</f>
        <v>0</v>
      </c>
      <c r="AF775">
        <f>'Energy consumption (raw)'!AD725*Lists!$H$101</f>
        <v>0</v>
      </c>
      <c r="AG775">
        <f>'Energy consumption (raw)'!AE725*Lists!$H$101</f>
        <v>0</v>
      </c>
      <c r="AH775">
        <f>'Energy consumption (raw)'!AF725*Lists!$H$100</f>
        <v>0</v>
      </c>
      <c r="AI775" s="167">
        <f t="shared" si="85"/>
        <v>3017.729965</v>
      </c>
      <c r="AJ775" s="179">
        <f>'Energy consumption (raw)'!AG725</f>
        <v>3017.729965</v>
      </c>
      <c r="AK775" s="179">
        <f>'Energy consumption (raw)'!AH725</f>
        <v>1989</v>
      </c>
      <c r="AL775">
        <f>IF(ROUND(AI775,-3)=ROUND('Energy consumption (raw)'!AG725,-3),1,0)</f>
        <v>1</v>
      </c>
      <c r="AM775" s="179" t="str">
        <f>'Energy consumption (raw)'!AJ725</f>
        <v>7. Hung Yen</v>
      </c>
      <c r="AN775">
        <f>VLOOKUP(AM775,Lists!$F$9:$G$71,2,FALSE)</f>
        <v>1</v>
      </c>
    </row>
    <row r="776" spans="2:40" x14ac:dyDescent="0.25">
      <c r="B776" s="65" t="str">
        <f t="shared" si="83"/>
        <v>Industry624</v>
      </c>
      <c r="C776" s="179">
        <f>'Energy consumption (raw)'!B726</f>
        <v>624</v>
      </c>
      <c r="D776" s="179">
        <f>'Energy consumption (raw)'!C726</f>
        <v>0</v>
      </c>
      <c r="E776" s="179">
        <f>'Energy consumption (raw)'!D726</f>
        <v>0</v>
      </c>
      <c r="F776" s="179" t="str">
        <f>'Energy consumption (raw)'!E726</f>
        <v>Công nghiệp</v>
      </c>
      <c r="G776" s="179" t="str">
        <f>'Energy consumption (raw)'!F726</f>
        <v>Bán buôn chuyên doanh khác chưa được phân vào đâu</v>
      </c>
      <c r="H776" s="179" t="str">
        <f>'Energy consumption (raw)'!G726</f>
        <v>Industry</v>
      </c>
      <c r="I776" s="179" t="str">
        <f>'Energy consumption (raw)'!I726</f>
        <v>45-46 Wholesale</v>
      </c>
      <c r="J776" s="179" t="str">
        <f>INDEX(Sector!$E$6:$E$46,MATCH('Energy consumption (toe)'!I776,Sector!$B$6:$B$46,FALSE))</f>
        <v>Wholesale</v>
      </c>
      <c r="K776" s="179">
        <f>IFERROR('Energy consumption (raw)'!J726*Lists!$H$84,)</f>
        <v>6823.6314278000009</v>
      </c>
      <c r="L776" s="179">
        <f>'Energy consumption (raw)'!K726*Lists!$H$84</f>
        <v>3301.9180077000001</v>
      </c>
      <c r="M776" s="179">
        <f>'Energy consumption (raw)'!L726*Lists!$H$84</f>
        <v>0</v>
      </c>
      <c r="N776" s="179">
        <f>'Energy consumption (raw)'!M726*Lists!$H$84</f>
        <v>0</v>
      </c>
      <c r="O776" s="178">
        <f t="shared" si="84"/>
        <v>3301.9180077000001</v>
      </c>
      <c r="P776">
        <f>'Energy consumption (raw)'!N726*Lists!$H$85</f>
        <v>0</v>
      </c>
      <c r="Q776">
        <f>'Energy consumption (raw)'!O726*Lists!$H$86</f>
        <v>0</v>
      </c>
      <c r="R776">
        <f>'Energy consumption (raw)'!P726*Lists!$H$87</f>
        <v>0</v>
      </c>
      <c r="S776">
        <f>'Energy consumption (raw)'!Q726*Lists!$H$88</f>
        <v>0</v>
      </c>
      <c r="T776">
        <f>'Energy consumption (raw)'!R726*Lists!$H$89</f>
        <v>0</v>
      </c>
      <c r="U776">
        <f>'Energy consumption (raw)'!S726*Lists!$H$90</f>
        <v>0</v>
      </c>
      <c r="V776">
        <f>'Energy consumption (raw)'!T726*Lists!$H$91</f>
        <v>0</v>
      </c>
      <c r="W776">
        <f>'Energy consumption (raw)'!U726*Lists!$H$92</f>
        <v>0</v>
      </c>
      <c r="X776">
        <f>'Energy consumption (raw)'!V726*Lists!$H$93</f>
        <v>0</v>
      </c>
      <c r="Y776">
        <f>'Energy consumption (raw)'!W726*Lists!$H$94</f>
        <v>0</v>
      </c>
      <c r="Z776">
        <f>'Energy consumption (raw)'!X726*Lists!$H$96*1000000</f>
        <v>0</v>
      </c>
      <c r="AA776">
        <f>'Energy consumption (raw)'!Y726*Lists!$H$97</f>
        <v>0</v>
      </c>
      <c r="AB776">
        <f>'Energy consumption (raw)'!Z726*Lists!$H$96</f>
        <v>0</v>
      </c>
      <c r="AC776">
        <f>'Energy consumption (raw)'!AA726*Lists!$H$98</f>
        <v>0</v>
      </c>
      <c r="AD776">
        <f>'Energy consumption (raw)'!AB726*Lists!$H$99</f>
        <v>0</v>
      </c>
      <c r="AE776">
        <f>'Energy consumption (raw)'!AC726*Lists!$H$101</f>
        <v>0</v>
      </c>
      <c r="AF776">
        <f>'Energy consumption (raw)'!AD726*Lists!$H$101</f>
        <v>0</v>
      </c>
      <c r="AG776">
        <f>'Energy consumption (raw)'!AE726*Lists!$H$101</f>
        <v>0</v>
      </c>
      <c r="AH776">
        <f>'Energy consumption (raw)'!AF726*Lists!$H$100</f>
        <v>0</v>
      </c>
      <c r="AI776" s="167">
        <f t="shared" si="85"/>
        <v>3301.9180077000001</v>
      </c>
      <c r="AJ776" s="179">
        <f>'Energy consumption (raw)'!AG726</f>
        <v>3301.9180077000001</v>
      </c>
      <c r="AK776" s="179">
        <f>'Energy consumption (raw)'!AH726</f>
        <v>8322</v>
      </c>
      <c r="AL776">
        <f>IF(ROUND(AI776,-3)=ROUND('Energy consumption (raw)'!AG726,-3),1,0)</f>
        <v>1</v>
      </c>
      <c r="AM776" s="179" t="str">
        <f>'Energy consumption (raw)'!AJ726</f>
        <v>7. Hung Yen</v>
      </c>
      <c r="AN776">
        <f>VLOOKUP(AM776,Lists!$F$9:$G$71,2,FALSE)</f>
        <v>1</v>
      </c>
    </row>
    <row r="777" spans="2:40" x14ac:dyDescent="0.25">
      <c r="B777" s="65" t="str">
        <f t="shared" si="83"/>
        <v>Industry625</v>
      </c>
      <c r="C777" s="179">
        <f>'Energy consumption (raw)'!B727</f>
        <v>625</v>
      </c>
      <c r="D777" s="179">
        <f>'Energy consumption (raw)'!C727</f>
        <v>0</v>
      </c>
      <c r="E777" s="179">
        <f>'Energy consumption (raw)'!D727</f>
        <v>0</v>
      </c>
      <c r="F777" s="179" t="str">
        <f>'Energy consumption (raw)'!E727</f>
        <v>Công nghiệp</v>
      </c>
      <c r="G777" s="179" t="str">
        <f>'Energy consumption (raw)'!F727</f>
        <v>Sản xuất thực phẩm khác</v>
      </c>
      <c r="H777" s="179" t="str">
        <f>'Energy consumption (raw)'!G727</f>
        <v>Industry</v>
      </c>
      <c r="I777" s="179" t="str">
        <f>'Energy consumption (raw)'!I727</f>
        <v>10 Manufacture of food products</v>
      </c>
      <c r="J777" s="179" t="str">
        <f>INDEX(Sector!$E$6:$E$46,MATCH('Energy consumption (toe)'!I777,Sector!$B$6:$B$46,FALSE))</f>
        <v>Manufacture of food products</v>
      </c>
      <c r="K777" s="179">
        <f>IFERROR('Energy consumption (raw)'!J727*Lists!$H$84,)</f>
        <v>0</v>
      </c>
      <c r="L777" s="179">
        <f>'Energy consumption (raw)'!K727*Lists!$H$84</f>
        <v>635.97460680000006</v>
      </c>
      <c r="M777" s="179">
        <f>'Energy consumption (raw)'!L727*Lists!$H$84</f>
        <v>0</v>
      </c>
      <c r="N777" s="179">
        <f>'Energy consumption (raw)'!M727*Lists!$H$84</f>
        <v>0</v>
      </c>
      <c r="O777" s="178">
        <f t="shared" si="84"/>
        <v>635.97460680000006</v>
      </c>
      <c r="P777">
        <f>'Energy consumption (raw)'!N727*Lists!$H$85</f>
        <v>454.99999999999994</v>
      </c>
      <c r="Q777">
        <f>'Energy consumption (raw)'!O727*Lists!$H$86</f>
        <v>0</v>
      </c>
      <c r="R777">
        <f>'Energy consumption (raw)'!P727*Lists!$H$87</f>
        <v>0</v>
      </c>
      <c r="S777">
        <f>'Energy consumption (raw)'!Q727*Lists!$H$88</f>
        <v>0</v>
      </c>
      <c r="T777">
        <f>'Energy consumption (raw)'!R727*Lists!$H$89</f>
        <v>0</v>
      </c>
      <c r="U777">
        <f>'Energy consumption (raw)'!S727*Lists!$H$90</f>
        <v>0</v>
      </c>
      <c r="V777">
        <f>'Energy consumption (raw)'!T727*Lists!$H$91</f>
        <v>0</v>
      </c>
      <c r="W777">
        <f>'Energy consumption (raw)'!U727*Lists!$H$92</f>
        <v>0</v>
      </c>
      <c r="X777">
        <f>'Energy consumption (raw)'!V727*Lists!$H$93</f>
        <v>0</v>
      </c>
      <c r="Y777">
        <f>'Energy consumption (raw)'!W727*Lists!$H$94</f>
        <v>0</v>
      </c>
      <c r="Z777">
        <f>'Energy consumption (raw)'!X727*Lists!$H$96*1000000</f>
        <v>0</v>
      </c>
      <c r="AA777">
        <f>'Energy consumption (raw)'!Y727*Lists!$H$97</f>
        <v>0</v>
      </c>
      <c r="AB777">
        <f>'Energy consumption (raw)'!Z727*Lists!$H$96</f>
        <v>0</v>
      </c>
      <c r="AC777">
        <f>'Energy consumption (raw)'!AA727*Lists!$H$98</f>
        <v>0</v>
      </c>
      <c r="AD777">
        <f>'Energy consumption (raw)'!AB727*Lists!$H$99</f>
        <v>0</v>
      </c>
      <c r="AE777">
        <f>'Energy consumption (raw)'!AC727*Lists!$H$101</f>
        <v>0</v>
      </c>
      <c r="AF777">
        <f>'Energy consumption (raw)'!AD727*Lists!$H$101</f>
        <v>0</v>
      </c>
      <c r="AG777">
        <f>'Energy consumption (raw)'!AE727*Lists!$H$101</f>
        <v>0</v>
      </c>
      <c r="AH777">
        <f>'Energy consumption (raw)'!AF727*Lists!$H$100</f>
        <v>0</v>
      </c>
      <c r="AI777" s="167">
        <f t="shared" si="85"/>
        <v>1090.9746067999999</v>
      </c>
      <c r="AJ777" s="179">
        <f>'Energy consumption (raw)'!AG727</f>
        <v>1090.9746067999999</v>
      </c>
      <c r="AK777" s="179">
        <f>'Energy consumption (raw)'!AH727</f>
        <v>1343</v>
      </c>
      <c r="AL777">
        <f>IF(ROUND(AI777,-3)=ROUND('Energy consumption (raw)'!AG727,-3),1,0)</f>
        <v>1</v>
      </c>
      <c r="AM777" s="179" t="str">
        <f>'Energy consumption (raw)'!AJ727</f>
        <v>7. Hung Yen</v>
      </c>
      <c r="AN777">
        <f>VLOOKUP(AM777,Lists!$F$9:$G$71,2,FALSE)</f>
        <v>1</v>
      </c>
    </row>
    <row r="778" spans="2:40" x14ac:dyDescent="0.25">
      <c r="B778" s="65" t="str">
        <f t="shared" si="83"/>
        <v>Industry626</v>
      </c>
      <c r="C778" s="179">
        <f>'Energy consumption (raw)'!B728</f>
        <v>626</v>
      </c>
      <c r="D778" s="179">
        <f>'Energy consumption (raw)'!C728</f>
        <v>0</v>
      </c>
      <c r="E778" s="179">
        <f>'Energy consumption (raw)'!D728</f>
        <v>0</v>
      </c>
      <c r="F778" s="179" t="str">
        <f>'Energy consumption (raw)'!E728</f>
        <v>Công nghiệp</v>
      </c>
      <c r="G778" s="179" t="str">
        <f>'Energy consumption (raw)'!F728</f>
        <v>Sản xuất giày dép</v>
      </c>
      <c r="H778" s="179" t="str">
        <f>'Energy consumption (raw)'!G728</f>
        <v>Industry</v>
      </c>
      <c r="I778" s="179" t="str">
        <f>'Energy consumption (raw)'!I728</f>
        <v>14 Manufacture of wearing apparel</v>
      </c>
      <c r="J778" s="179" t="str">
        <f>INDEX(Sector!$E$6:$E$46,MATCH('Energy consumption (toe)'!I778,Sector!$B$6:$B$46,FALSE))</f>
        <v>Manufacture of wearing apparel</v>
      </c>
      <c r="K778" s="179">
        <f>IFERROR('Energy consumption (raw)'!J728*Lists!$H$84,)</f>
        <v>0</v>
      </c>
      <c r="L778" s="179">
        <f>'Energy consumption (raw)'!K728*Lists!$H$84</f>
        <v>3036.8340023000001</v>
      </c>
      <c r="M778" s="179">
        <f>'Energy consumption (raw)'!L728*Lists!$H$84</f>
        <v>0</v>
      </c>
      <c r="N778" s="179">
        <f>'Energy consumption (raw)'!M728*Lists!$H$84</f>
        <v>0</v>
      </c>
      <c r="O778" s="178">
        <f t="shared" si="84"/>
        <v>3036.8340023000001</v>
      </c>
      <c r="P778">
        <f>'Energy consumption (raw)'!N728*Lists!$H$85</f>
        <v>0</v>
      </c>
      <c r="Q778">
        <f>'Energy consumption (raw)'!O728*Lists!$H$86</f>
        <v>0</v>
      </c>
      <c r="R778">
        <f>'Energy consumption (raw)'!P728*Lists!$H$87</f>
        <v>0</v>
      </c>
      <c r="S778">
        <f>'Energy consumption (raw)'!Q728*Lists!$H$88</f>
        <v>0</v>
      </c>
      <c r="T778">
        <f>'Energy consumption (raw)'!R728*Lists!$H$89</f>
        <v>0</v>
      </c>
      <c r="U778">
        <f>'Energy consumption (raw)'!S728*Lists!$H$90</f>
        <v>0</v>
      </c>
      <c r="V778">
        <f>'Energy consumption (raw)'!T728*Lists!$H$91</f>
        <v>0</v>
      </c>
      <c r="W778">
        <f>'Energy consumption (raw)'!U728*Lists!$H$92</f>
        <v>0</v>
      </c>
      <c r="X778">
        <f>'Energy consumption (raw)'!V728*Lists!$H$93</f>
        <v>0</v>
      </c>
      <c r="Y778">
        <f>'Energy consumption (raw)'!W728*Lists!$H$94</f>
        <v>0</v>
      </c>
      <c r="Z778">
        <f>'Energy consumption (raw)'!X728*Lists!$H$96*1000000</f>
        <v>0</v>
      </c>
      <c r="AA778">
        <f>'Energy consumption (raw)'!Y728*Lists!$H$97</f>
        <v>0</v>
      </c>
      <c r="AB778">
        <f>'Energy consumption (raw)'!Z728*Lists!$H$96</f>
        <v>0</v>
      </c>
      <c r="AC778">
        <f>'Energy consumption (raw)'!AA728*Lists!$H$98</f>
        <v>0</v>
      </c>
      <c r="AD778">
        <f>'Energy consumption (raw)'!AB728*Lists!$H$99</f>
        <v>0</v>
      </c>
      <c r="AE778">
        <f>'Energy consumption (raw)'!AC728*Lists!$H$101</f>
        <v>0</v>
      </c>
      <c r="AF778">
        <f>'Energy consumption (raw)'!AD728*Lists!$H$101</f>
        <v>0</v>
      </c>
      <c r="AG778">
        <f>'Energy consumption (raw)'!AE728*Lists!$H$101</f>
        <v>0</v>
      </c>
      <c r="AH778">
        <f>'Energy consumption (raw)'!AF728*Lists!$H$100</f>
        <v>0</v>
      </c>
      <c r="AI778" s="167">
        <f t="shared" si="85"/>
        <v>3036.8340023000001</v>
      </c>
      <c r="AJ778" s="179">
        <f>'Energy consumption (raw)'!AG728</f>
        <v>3036.8340023000001</v>
      </c>
      <c r="AK778" s="179">
        <f>'Energy consumption (raw)'!AH728</f>
        <v>2137</v>
      </c>
      <c r="AL778">
        <f>IF(ROUND(AI778,-3)=ROUND('Energy consumption (raw)'!AG728,-3),1,0)</f>
        <v>1</v>
      </c>
      <c r="AM778" s="179" t="str">
        <f>'Energy consumption (raw)'!AJ728</f>
        <v>7. Hung Yen</v>
      </c>
      <c r="AN778">
        <f>VLOOKUP(AM778,Lists!$F$9:$G$71,2,FALSE)</f>
        <v>1</v>
      </c>
    </row>
    <row r="779" spans="2:40" x14ac:dyDescent="0.25">
      <c r="B779" s="65" t="str">
        <f t="shared" si="83"/>
        <v>Industry627</v>
      </c>
      <c r="C779" s="179">
        <f>'Energy consumption (raw)'!B729</f>
        <v>627</v>
      </c>
      <c r="D779" s="179">
        <f>'Energy consumption (raw)'!C729</f>
        <v>0</v>
      </c>
      <c r="E779" s="179">
        <f>'Energy consumption (raw)'!D729</f>
        <v>0</v>
      </c>
      <c r="F779" s="179" t="str">
        <f>'Energy consumption (raw)'!E729</f>
        <v>Công nghiệp</v>
      </c>
      <c r="G779" s="179" t="str">
        <f>'Energy consumption (raw)'!F729</f>
        <v>Sãn xuất linh kiện điện tử</v>
      </c>
      <c r="H779" s="179" t="str">
        <f>'Energy consumption (raw)'!G729</f>
        <v>Industry</v>
      </c>
      <c r="I779" s="179" t="str">
        <f>'Energy consumption (raw)'!I729</f>
        <v>26 Manufacture of computer, electronic and optical products</v>
      </c>
      <c r="J779" s="179" t="str">
        <f>INDEX(Sector!$E$6:$E$46,MATCH('Energy consumption (toe)'!I779,Sector!$B$6:$B$46,FALSE))</f>
        <v>Manufacture of computer, electronic and optical products</v>
      </c>
      <c r="K779" s="179">
        <f>IFERROR('Energy consumption (raw)'!J729*Lists!$H$84,)</f>
        <v>1406.5540530000001</v>
      </c>
      <c r="L779" s="179">
        <f>'Energy consumption (raw)'!K729*Lists!$H$84</f>
        <v>1406.5540530000001</v>
      </c>
      <c r="M779" s="179">
        <f>'Energy consumption (raw)'!L729*Lists!$H$84</f>
        <v>0</v>
      </c>
      <c r="N779" s="179">
        <f>'Energy consumption (raw)'!M729*Lists!$H$84</f>
        <v>0</v>
      </c>
      <c r="O779" s="178">
        <f t="shared" si="84"/>
        <v>1406.5540530000001</v>
      </c>
      <c r="P779">
        <f>'Energy consumption (raw)'!N729*Lists!$H$85</f>
        <v>0</v>
      </c>
      <c r="Q779">
        <f>'Energy consumption (raw)'!O729*Lists!$H$86</f>
        <v>0</v>
      </c>
      <c r="R779">
        <f>'Energy consumption (raw)'!P729*Lists!$H$87</f>
        <v>0</v>
      </c>
      <c r="S779">
        <f>'Energy consumption (raw)'!Q729*Lists!$H$88</f>
        <v>0</v>
      </c>
      <c r="T779">
        <f>'Energy consumption (raw)'!R729*Lists!$H$89</f>
        <v>0</v>
      </c>
      <c r="U779">
        <f>'Energy consumption (raw)'!S729*Lists!$H$90</f>
        <v>0</v>
      </c>
      <c r="V779">
        <f>'Energy consumption (raw)'!T729*Lists!$H$91</f>
        <v>0</v>
      </c>
      <c r="W779">
        <f>'Energy consumption (raw)'!U729*Lists!$H$92</f>
        <v>0</v>
      </c>
      <c r="X779">
        <f>'Energy consumption (raw)'!V729*Lists!$H$93</f>
        <v>0</v>
      </c>
      <c r="Y779">
        <f>'Energy consumption (raw)'!W729*Lists!$H$94</f>
        <v>0</v>
      </c>
      <c r="Z779">
        <f>'Energy consumption (raw)'!X729*Lists!$H$96*1000000</f>
        <v>0</v>
      </c>
      <c r="AA779">
        <f>'Energy consumption (raw)'!Y729*Lists!$H$97</f>
        <v>0</v>
      </c>
      <c r="AB779">
        <f>'Energy consumption (raw)'!Z729*Lists!$H$96</f>
        <v>0</v>
      </c>
      <c r="AC779">
        <f>'Energy consumption (raw)'!AA729*Lists!$H$98</f>
        <v>0</v>
      </c>
      <c r="AD779">
        <f>'Energy consumption (raw)'!AB729*Lists!$H$99</f>
        <v>0</v>
      </c>
      <c r="AE779">
        <f>'Energy consumption (raw)'!AC729*Lists!$H$101</f>
        <v>0</v>
      </c>
      <c r="AF779">
        <f>'Energy consumption (raw)'!AD729*Lists!$H$101</f>
        <v>0</v>
      </c>
      <c r="AG779">
        <f>'Energy consumption (raw)'!AE729*Lists!$H$101</f>
        <v>0</v>
      </c>
      <c r="AH779">
        <f>'Energy consumption (raw)'!AF729*Lists!$H$100</f>
        <v>0</v>
      </c>
      <c r="AI779" s="167">
        <f t="shared" si="85"/>
        <v>1406.5540530000001</v>
      </c>
      <c r="AJ779" s="179">
        <f>'Energy consumption (raw)'!AG729</f>
        <v>1406.5540530000001</v>
      </c>
      <c r="AK779" s="179">
        <f>'Energy consumption (raw)'!AH729</f>
        <v>1561</v>
      </c>
      <c r="AL779">
        <f>IF(ROUND(AI779,-3)=ROUND('Energy consumption (raw)'!AG729,-3),1,0)</f>
        <v>1</v>
      </c>
      <c r="AM779" s="179" t="str">
        <f>'Energy consumption (raw)'!AJ729</f>
        <v>7. Hung Yen</v>
      </c>
      <c r="AN779">
        <f>VLOOKUP(AM779,Lists!$F$9:$G$71,2,FALSE)</f>
        <v>1</v>
      </c>
    </row>
    <row r="780" spans="2:40" x14ac:dyDescent="0.25">
      <c r="B780" s="65" t="str">
        <f t="shared" si="83"/>
        <v>Industry628</v>
      </c>
      <c r="C780" s="179">
        <f>'Energy consumption (raw)'!B730</f>
        <v>628</v>
      </c>
      <c r="D780" s="179">
        <f>'Energy consumption (raw)'!C730</f>
        <v>0</v>
      </c>
      <c r="E780" s="179">
        <f>'Energy consumption (raw)'!D730</f>
        <v>0</v>
      </c>
      <c r="F780" s="179" t="str">
        <f>'Energy consumption (raw)'!E730</f>
        <v>Công nghiệp</v>
      </c>
      <c r="G780" s="179" t="str">
        <f>'Energy consumption (raw)'!F730</f>
        <v>Sản xuất sản phẩm từ cao su</v>
      </c>
      <c r="H780" s="179" t="str">
        <f>'Energy consumption (raw)'!G730</f>
        <v>Industry</v>
      </c>
      <c r="I780" s="179" t="str">
        <f>'Energy consumption (raw)'!I730</f>
        <v>22 Manufacture of rubber and plastics products</v>
      </c>
      <c r="J780" s="179" t="str">
        <f>INDEX(Sector!$E$6:$E$46,MATCH('Energy consumption (toe)'!I780,Sector!$B$6:$B$46,FALSE))</f>
        <v>Manufacture of rubber and plastics products</v>
      </c>
      <c r="K780" s="179">
        <f>IFERROR('Energy consumption (raw)'!J730*Lists!$H$84,)</f>
        <v>0</v>
      </c>
      <c r="L780" s="179">
        <f>'Energy consumption (raw)'!K730*Lists!$H$84</f>
        <v>1601.2328200000002</v>
      </c>
      <c r="M780" s="179">
        <f>'Energy consumption (raw)'!L730*Lists!$H$84</f>
        <v>0</v>
      </c>
      <c r="N780" s="179">
        <f>'Energy consumption (raw)'!M730*Lists!$H$84</f>
        <v>0</v>
      </c>
      <c r="O780" s="178">
        <f t="shared" si="84"/>
        <v>1601.2328200000002</v>
      </c>
      <c r="P780">
        <f>'Energy consumption (raw)'!N730*Lists!$H$85</f>
        <v>0</v>
      </c>
      <c r="Q780">
        <f>'Energy consumption (raw)'!O730*Lists!$H$86</f>
        <v>0</v>
      </c>
      <c r="R780">
        <f>'Energy consumption (raw)'!P730*Lists!$H$87</f>
        <v>0</v>
      </c>
      <c r="S780">
        <f>'Energy consumption (raw)'!Q730*Lists!$H$88</f>
        <v>0</v>
      </c>
      <c r="T780">
        <f>'Energy consumption (raw)'!R730*Lists!$H$89</f>
        <v>0</v>
      </c>
      <c r="U780">
        <f>'Energy consumption (raw)'!S730*Lists!$H$90</f>
        <v>0</v>
      </c>
      <c r="V780">
        <f>'Energy consumption (raw)'!T730*Lists!$H$91</f>
        <v>0</v>
      </c>
      <c r="W780">
        <f>'Energy consumption (raw)'!U730*Lists!$H$92</f>
        <v>0</v>
      </c>
      <c r="X780">
        <f>'Energy consumption (raw)'!V730*Lists!$H$93</f>
        <v>0</v>
      </c>
      <c r="Y780">
        <f>'Energy consumption (raw)'!W730*Lists!$H$94</f>
        <v>0</v>
      </c>
      <c r="Z780">
        <f>'Energy consumption (raw)'!X730*Lists!$H$96*1000000</f>
        <v>0</v>
      </c>
      <c r="AA780">
        <f>'Energy consumption (raw)'!Y730*Lists!$H$97</f>
        <v>0</v>
      </c>
      <c r="AB780">
        <f>'Energy consumption (raw)'!Z730*Lists!$H$96</f>
        <v>0</v>
      </c>
      <c r="AC780">
        <f>'Energy consumption (raw)'!AA730*Lists!$H$98</f>
        <v>0</v>
      </c>
      <c r="AD780">
        <f>'Energy consumption (raw)'!AB730*Lists!$H$99</f>
        <v>0</v>
      </c>
      <c r="AE780">
        <f>'Energy consumption (raw)'!AC730*Lists!$H$101</f>
        <v>0</v>
      </c>
      <c r="AF780">
        <f>'Energy consumption (raw)'!AD730*Lists!$H$101</f>
        <v>0</v>
      </c>
      <c r="AG780">
        <f>'Energy consumption (raw)'!AE730*Lists!$H$101</f>
        <v>0</v>
      </c>
      <c r="AH780">
        <f>'Energy consumption (raw)'!AF730*Lists!$H$100</f>
        <v>0</v>
      </c>
      <c r="AI780" s="167">
        <f t="shared" si="85"/>
        <v>1601.2328200000002</v>
      </c>
      <c r="AJ780" s="179">
        <f>'Energy consumption (raw)'!AG730</f>
        <v>1601.2328200000002</v>
      </c>
      <c r="AK780" s="179">
        <f>'Energy consumption (raw)'!AH730</f>
        <v>1468</v>
      </c>
      <c r="AL780">
        <f>IF(ROUND(AI780,-3)=ROUND('Energy consumption (raw)'!AG730,-3),1,0)</f>
        <v>1</v>
      </c>
      <c r="AM780" s="179" t="str">
        <f>'Energy consumption (raw)'!AJ730</f>
        <v>7. Hung Yen</v>
      </c>
      <c r="AN780">
        <f>VLOOKUP(AM780,Lists!$F$9:$G$71,2,FALSE)</f>
        <v>1</v>
      </c>
    </row>
    <row r="781" spans="2:40" x14ac:dyDescent="0.25">
      <c r="B781" s="65" t="str">
        <f t="shared" si="83"/>
        <v>Industry629</v>
      </c>
      <c r="C781" s="179">
        <f>'Energy consumption (raw)'!B731</f>
        <v>629</v>
      </c>
      <c r="D781" s="179">
        <f>'Energy consumption (raw)'!C731</f>
        <v>0</v>
      </c>
      <c r="E781" s="179">
        <f>'Energy consumption (raw)'!D731</f>
        <v>0</v>
      </c>
      <c r="F781" s="179" t="str">
        <f>'Energy consumption (raw)'!E731</f>
        <v>Công nghiệp</v>
      </c>
      <c r="G781" s="179" t="str">
        <f>'Energy consumption (raw)'!F731</f>
        <v>Sản xuất vải dệt kim, vải đan móc và vải không dệt khác</v>
      </c>
      <c r="H781" s="179" t="str">
        <f>'Energy consumption (raw)'!G731</f>
        <v>Industry</v>
      </c>
      <c r="I781" s="179" t="str">
        <f>'Energy consumption (raw)'!I731</f>
        <v>13 Manufacture of textiles</v>
      </c>
      <c r="J781" s="179" t="str">
        <f>INDEX(Sector!$E$6:$E$46,MATCH('Energy consumption (toe)'!I781,Sector!$B$6:$B$46,FALSE))</f>
        <v>Manufacture of textiles</v>
      </c>
      <c r="K781" s="179">
        <f>IFERROR('Energy consumption (raw)'!J731*Lists!$H$84,)</f>
        <v>0</v>
      </c>
      <c r="L781" s="179">
        <f>'Energy consumption (raw)'!K731*Lists!$H$84</f>
        <v>1664.8970000000002</v>
      </c>
      <c r="M781" s="179">
        <f>'Energy consumption (raw)'!L731*Lists!$H$84</f>
        <v>0</v>
      </c>
      <c r="N781" s="179">
        <f>'Energy consumption (raw)'!M731*Lists!$H$84</f>
        <v>0</v>
      </c>
      <c r="O781" s="178">
        <f t="shared" si="84"/>
        <v>1664.8970000000002</v>
      </c>
      <c r="P781">
        <f>'Energy consumption (raw)'!N731*Lists!$H$85</f>
        <v>4496.7999999999993</v>
      </c>
      <c r="Q781">
        <f>'Energy consumption (raw)'!O731*Lists!$H$86</f>
        <v>0</v>
      </c>
      <c r="R781">
        <f>'Energy consumption (raw)'!P731*Lists!$H$87</f>
        <v>0</v>
      </c>
      <c r="S781">
        <f>'Energy consumption (raw)'!Q731*Lists!$H$88</f>
        <v>0</v>
      </c>
      <c r="T781">
        <f>'Energy consumption (raw)'!R731*Lists!$H$89</f>
        <v>0</v>
      </c>
      <c r="U781">
        <f>'Energy consumption (raw)'!S731*Lists!$H$90</f>
        <v>0</v>
      </c>
      <c r="V781">
        <f>'Energy consumption (raw)'!T731*Lists!$H$91</f>
        <v>0</v>
      </c>
      <c r="W781">
        <f>'Energy consumption (raw)'!U731*Lists!$H$92</f>
        <v>0</v>
      </c>
      <c r="X781">
        <f>'Energy consumption (raw)'!V731*Lists!$H$93</f>
        <v>0</v>
      </c>
      <c r="Y781">
        <f>'Energy consumption (raw)'!W731*Lists!$H$94</f>
        <v>0</v>
      </c>
      <c r="Z781">
        <f>'Energy consumption (raw)'!X731*Lists!$H$96*1000000</f>
        <v>0</v>
      </c>
      <c r="AA781">
        <f>'Energy consumption (raw)'!Y731*Lists!$H$97</f>
        <v>0</v>
      </c>
      <c r="AB781">
        <f>'Energy consumption (raw)'!Z731*Lists!$H$96</f>
        <v>0</v>
      </c>
      <c r="AC781">
        <f>'Energy consumption (raw)'!AA731*Lists!$H$98</f>
        <v>0</v>
      </c>
      <c r="AD781">
        <f>'Energy consumption (raw)'!AB731*Lists!$H$99</f>
        <v>0</v>
      </c>
      <c r="AE781">
        <f>'Energy consumption (raw)'!AC731*Lists!$H$101</f>
        <v>0</v>
      </c>
      <c r="AF781">
        <f>'Energy consumption (raw)'!AD731*Lists!$H$101</f>
        <v>0</v>
      </c>
      <c r="AG781">
        <f>'Energy consumption (raw)'!AE731*Lists!$H$101</f>
        <v>0</v>
      </c>
      <c r="AH781">
        <f>'Energy consumption (raw)'!AF731*Lists!$H$100</f>
        <v>0</v>
      </c>
      <c r="AI781" s="167">
        <f t="shared" si="85"/>
        <v>6161.6969999999992</v>
      </c>
      <c r="AJ781" s="179">
        <f>'Energy consumption (raw)'!AG731</f>
        <v>6161.6969999999992</v>
      </c>
      <c r="AK781" s="179">
        <f>'Energy consumption (raw)'!AH731</f>
        <v>1455</v>
      </c>
      <c r="AL781">
        <f>IF(ROUND(AI781,-3)=ROUND('Energy consumption (raw)'!AG731,-3),1,0)</f>
        <v>1</v>
      </c>
      <c r="AM781" s="179" t="str">
        <f>'Energy consumption (raw)'!AJ731</f>
        <v>7. Hung Yen</v>
      </c>
      <c r="AN781">
        <f>VLOOKUP(AM781,Lists!$F$9:$G$71,2,FALSE)</f>
        <v>1</v>
      </c>
    </row>
    <row r="782" spans="2:40" x14ac:dyDescent="0.25">
      <c r="B782" s="65" t="str">
        <f t="shared" si="83"/>
        <v>Industry630</v>
      </c>
      <c r="C782" s="179">
        <f>'Energy consumption (raw)'!B732</f>
        <v>630</v>
      </c>
      <c r="D782" s="179">
        <f>'Energy consumption (raw)'!C732</f>
        <v>0</v>
      </c>
      <c r="E782" s="179">
        <f>'Energy consumption (raw)'!D732</f>
        <v>0</v>
      </c>
      <c r="F782" s="179" t="str">
        <f>'Energy consumption (raw)'!E732</f>
        <v>Công nghiệp</v>
      </c>
      <c r="G782" s="179" t="str">
        <f>'Energy consumption (raw)'!F732</f>
        <v>Sản xuất trang phục dệt kim, đan móc</v>
      </c>
      <c r="H782" s="179" t="str">
        <f>'Energy consumption (raw)'!G732</f>
        <v>Industry</v>
      </c>
      <c r="I782" s="179" t="str">
        <f>'Energy consumption (raw)'!I732</f>
        <v>14 Manufacture of wearing apparel</v>
      </c>
      <c r="J782" s="179" t="str">
        <f>INDEX(Sector!$E$6:$E$46,MATCH('Energy consumption (toe)'!I782,Sector!$B$6:$B$46,FALSE))</f>
        <v>Manufacture of wearing apparel</v>
      </c>
      <c r="K782" s="179">
        <f>IFERROR('Energy consumption (raw)'!J732*Lists!$H$84,)</f>
        <v>0</v>
      </c>
      <c r="L782" s="179">
        <f>'Energy consumption (raw)'!K732*Lists!$H$84</f>
        <v>1941.2594096</v>
      </c>
      <c r="M782" s="179">
        <f>'Energy consumption (raw)'!L732*Lists!$H$84</f>
        <v>0</v>
      </c>
      <c r="N782" s="179">
        <f>'Energy consumption (raw)'!M732*Lists!$H$84</f>
        <v>0</v>
      </c>
      <c r="O782" s="178">
        <f t="shared" si="84"/>
        <v>1941.2594096</v>
      </c>
      <c r="P782">
        <f>'Energy consumption (raw)'!N732*Lists!$H$85</f>
        <v>0</v>
      </c>
      <c r="Q782">
        <f>'Energy consumption (raw)'!O732*Lists!$H$86</f>
        <v>0</v>
      </c>
      <c r="R782">
        <f>'Energy consumption (raw)'!P732*Lists!$H$87</f>
        <v>0</v>
      </c>
      <c r="S782">
        <f>'Energy consumption (raw)'!Q732*Lists!$H$88</f>
        <v>0</v>
      </c>
      <c r="T782">
        <f>'Energy consumption (raw)'!R732*Lists!$H$89</f>
        <v>0</v>
      </c>
      <c r="U782">
        <f>'Energy consumption (raw)'!S732*Lists!$H$90</f>
        <v>0</v>
      </c>
      <c r="V782">
        <f>'Energy consumption (raw)'!T732*Lists!$H$91</f>
        <v>0</v>
      </c>
      <c r="W782">
        <f>'Energy consumption (raw)'!U732*Lists!$H$92</f>
        <v>0</v>
      </c>
      <c r="X782">
        <f>'Energy consumption (raw)'!V732*Lists!$H$93</f>
        <v>0</v>
      </c>
      <c r="Y782">
        <f>'Energy consumption (raw)'!W732*Lists!$H$94</f>
        <v>0</v>
      </c>
      <c r="Z782">
        <f>'Energy consumption (raw)'!X732*Lists!$H$96*1000000</f>
        <v>0</v>
      </c>
      <c r="AA782">
        <f>'Energy consumption (raw)'!Y732*Lists!$H$97</f>
        <v>0</v>
      </c>
      <c r="AB782">
        <f>'Energy consumption (raw)'!Z732*Lists!$H$96</f>
        <v>0</v>
      </c>
      <c r="AC782">
        <f>'Energy consumption (raw)'!AA732*Lists!$H$98</f>
        <v>0</v>
      </c>
      <c r="AD782">
        <f>'Energy consumption (raw)'!AB732*Lists!$H$99</f>
        <v>0</v>
      </c>
      <c r="AE782">
        <f>'Energy consumption (raw)'!AC732*Lists!$H$101</f>
        <v>0</v>
      </c>
      <c r="AF782">
        <f>'Energy consumption (raw)'!AD732*Lists!$H$101</f>
        <v>0</v>
      </c>
      <c r="AG782">
        <f>'Energy consumption (raw)'!AE732*Lists!$H$101</f>
        <v>0</v>
      </c>
      <c r="AH782">
        <f>'Energy consumption (raw)'!AF732*Lists!$H$100</f>
        <v>0</v>
      </c>
      <c r="AI782" s="167">
        <f t="shared" si="85"/>
        <v>1941.2594096</v>
      </c>
      <c r="AJ782" s="179">
        <f>'Energy consumption (raw)'!AG732</f>
        <v>1941.2594096</v>
      </c>
      <c r="AK782" s="179">
        <f>'Energy consumption (raw)'!AH732</f>
        <v>1415</v>
      </c>
      <c r="AL782">
        <f>IF(ROUND(AI782,-3)=ROUND('Energy consumption (raw)'!AG732,-3),1,0)</f>
        <v>1</v>
      </c>
      <c r="AM782" s="179" t="str">
        <f>'Energy consumption (raw)'!AJ732</f>
        <v>7. Hung Yen</v>
      </c>
      <c r="AN782">
        <f>VLOOKUP(AM782,Lists!$F$9:$G$71,2,FALSE)</f>
        <v>1</v>
      </c>
    </row>
    <row r="783" spans="2:40" x14ac:dyDescent="0.25">
      <c r="B783" s="65" t="str">
        <f t="shared" si="83"/>
        <v>Industry631</v>
      </c>
      <c r="C783" s="179">
        <f>'Energy consumption (raw)'!B733</f>
        <v>631</v>
      </c>
      <c r="D783" s="179">
        <f>'Energy consumption (raw)'!C733</f>
        <v>0</v>
      </c>
      <c r="E783" s="179">
        <f>'Energy consumption (raw)'!D733</f>
        <v>0</v>
      </c>
      <c r="F783" s="179" t="str">
        <f>'Energy consumption (raw)'!E733</f>
        <v>Công nghiệp</v>
      </c>
      <c r="G783" s="179" t="str">
        <f>'Energy consumption (raw)'!F733</f>
        <v>Sản xuất sợi</v>
      </c>
      <c r="H783" s="179" t="str">
        <f>'Energy consumption (raw)'!G733</f>
        <v>Industry</v>
      </c>
      <c r="I783" s="179" t="str">
        <f>'Energy consumption (raw)'!I733</f>
        <v>13 Manufacture of textiles</v>
      </c>
      <c r="J783" s="179" t="str">
        <f>INDEX(Sector!$E$6:$E$46,MATCH('Energy consumption (toe)'!I783,Sector!$B$6:$B$46,FALSE))</f>
        <v>Manufacture of textiles</v>
      </c>
      <c r="K783" s="179">
        <f>IFERROR('Energy consumption (raw)'!J733*Lists!$H$84,)</f>
        <v>0</v>
      </c>
      <c r="L783" s="179">
        <f>'Energy consumption (raw)'!K733*Lists!$H$84</f>
        <v>1448.6395323000002</v>
      </c>
      <c r="M783" s="179">
        <f>'Energy consumption (raw)'!L733*Lists!$H$84</f>
        <v>0</v>
      </c>
      <c r="N783" s="179">
        <f>'Energy consumption (raw)'!M733*Lists!$H$84</f>
        <v>0</v>
      </c>
      <c r="O783" s="178">
        <f t="shared" si="84"/>
        <v>1448.6395323000002</v>
      </c>
      <c r="P783">
        <f>'Energy consumption (raw)'!N733*Lists!$H$85</f>
        <v>0</v>
      </c>
      <c r="Q783">
        <f>'Energy consumption (raw)'!O733*Lists!$H$86</f>
        <v>0</v>
      </c>
      <c r="R783">
        <f>'Energy consumption (raw)'!P733*Lists!$H$87</f>
        <v>0</v>
      </c>
      <c r="S783">
        <f>'Energy consumption (raw)'!Q733*Lists!$H$88</f>
        <v>0</v>
      </c>
      <c r="T783">
        <f>'Energy consumption (raw)'!R733*Lists!$H$89</f>
        <v>0</v>
      </c>
      <c r="U783">
        <f>'Energy consumption (raw)'!S733*Lists!$H$90</f>
        <v>0</v>
      </c>
      <c r="V783">
        <f>'Energy consumption (raw)'!T733*Lists!$H$91</f>
        <v>0</v>
      </c>
      <c r="W783">
        <f>'Energy consumption (raw)'!U733*Lists!$H$92</f>
        <v>0</v>
      </c>
      <c r="X783">
        <f>'Energy consumption (raw)'!V733*Lists!$H$93</f>
        <v>0</v>
      </c>
      <c r="Y783">
        <f>'Energy consumption (raw)'!W733*Lists!$H$94</f>
        <v>0</v>
      </c>
      <c r="Z783">
        <f>'Energy consumption (raw)'!X733*Lists!$H$96*1000000</f>
        <v>0</v>
      </c>
      <c r="AA783">
        <f>'Energy consumption (raw)'!Y733*Lists!$H$97</f>
        <v>0</v>
      </c>
      <c r="AB783">
        <f>'Energy consumption (raw)'!Z733*Lists!$H$96</f>
        <v>0</v>
      </c>
      <c r="AC783">
        <f>'Energy consumption (raw)'!AA733*Lists!$H$98</f>
        <v>0</v>
      </c>
      <c r="AD783">
        <f>'Energy consumption (raw)'!AB733*Lists!$H$99</f>
        <v>0</v>
      </c>
      <c r="AE783">
        <f>'Energy consumption (raw)'!AC733*Lists!$H$101</f>
        <v>0</v>
      </c>
      <c r="AF783">
        <f>'Energy consumption (raw)'!AD733*Lists!$H$101</f>
        <v>0</v>
      </c>
      <c r="AG783">
        <f>'Energy consumption (raw)'!AE733*Lists!$H$101</f>
        <v>0</v>
      </c>
      <c r="AH783">
        <f>'Energy consumption (raw)'!AF733*Lists!$H$100</f>
        <v>0</v>
      </c>
      <c r="AI783" s="167">
        <f t="shared" si="85"/>
        <v>1448.6395323000002</v>
      </c>
      <c r="AJ783" s="179">
        <f>'Energy consumption (raw)'!AG733</f>
        <v>1448.6395323000002</v>
      </c>
      <c r="AK783" s="179">
        <f>'Energy consumption (raw)'!AH733</f>
        <v>1296</v>
      </c>
      <c r="AL783">
        <f>IF(ROUND(AI783,-3)=ROUND('Energy consumption (raw)'!AG733,-3),1,0)</f>
        <v>1</v>
      </c>
      <c r="AM783" s="179" t="str">
        <f>'Energy consumption (raw)'!AJ733</f>
        <v>7. Hung Yen</v>
      </c>
      <c r="AN783">
        <f>VLOOKUP(AM783,Lists!$F$9:$G$71,2,FALSE)</f>
        <v>1</v>
      </c>
    </row>
    <row r="784" spans="2:40" x14ac:dyDescent="0.25">
      <c r="B784" s="65" t="str">
        <f t="shared" si="83"/>
        <v>Industry632</v>
      </c>
      <c r="C784" s="179">
        <f>'Energy consumption (raw)'!B734</f>
        <v>632</v>
      </c>
      <c r="D784" s="179">
        <f>'Energy consumption (raw)'!C734</f>
        <v>0</v>
      </c>
      <c r="E784" s="179">
        <f>'Energy consumption (raw)'!D734</f>
        <v>0</v>
      </c>
      <c r="F784" s="179" t="str">
        <f>'Energy consumption (raw)'!E734</f>
        <v>Công nghiệp</v>
      </c>
      <c r="G784" s="179" t="str">
        <f>'Energy consumption (raw)'!F734</f>
        <v>Sản xuất thức ăn gia súc gia cầm và thủy sản</v>
      </c>
      <c r="H784" s="179" t="str">
        <f>'Energy consumption (raw)'!G734</f>
        <v>Industry</v>
      </c>
      <c r="I784" s="179" t="str">
        <f>'Energy consumption (raw)'!I734</f>
        <v>10 Manufacture of food products</v>
      </c>
      <c r="J784" s="179" t="str">
        <f>INDEX(Sector!$E$6:$E$46,MATCH('Energy consumption (toe)'!I784,Sector!$B$6:$B$46,FALSE))</f>
        <v>Manufacture of food products</v>
      </c>
      <c r="K784" s="179">
        <f>IFERROR('Energy consumption (raw)'!J734*Lists!$H$84,)</f>
        <v>0</v>
      </c>
      <c r="L784" s="179">
        <f>'Energy consumption (raw)'!K734*Lists!$H$84</f>
        <v>1234.9929749</v>
      </c>
      <c r="M784" s="179">
        <f>'Energy consumption (raw)'!L734*Lists!$H$84</f>
        <v>0</v>
      </c>
      <c r="N784" s="179">
        <f>'Energy consumption (raw)'!M734*Lists!$H$84</f>
        <v>0</v>
      </c>
      <c r="O784" s="178">
        <f t="shared" si="84"/>
        <v>1234.9929749</v>
      </c>
      <c r="P784">
        <f>'Energy consumption (raw)'!N734*Lists!$H$85</f>
        <v>0</v>
      </c>
      <c r="Q784">
        <f>'Energy consumption (raw)'!O734*Lists!$H$86</f>
        <v>0</v>
      </c>
      <c r="R784">
        <f>'Energy consumption (raw)'!P734*Lists!$H$87</f>
        <v>0</v>
      </c>
      <c r="S784">
        <f>'Energy consumption (raw)'!Q734*Lists!$H$88</f>
        <v>0</v>
      </c>
      <c r="T784">
        <f>'Energy consumption (raw)'!R734*Lists!$H$89</f>
        <v>0</v>
      </c>
      <c r="U784">
        <f>'Energy consumption (raw)'!S734*Lists!$H$90</f>
        <v>0</v>
      </c>
      <c r="V784">
        <f>'Energy consumption (raw)'!T734*Lists!$H$91</f>
        <v>0</v>
      </c>
      <c r="W784">
        <f>'Energy consumption (raw)'!U734*Lists!$H$92</f>
        <v>0</v>
      </c>
      <c r="X784">
        <f>'Energy consumption (raw)'!V734*Lists!$H$93</f>
        <v>0</v>
      </c>
      <c r="Y784">
        <f>'Energy consumption (raw)'!W734*Lists!$H$94</f>
        <v>0</v>
      </c>
      <c r="Z784">
        <f>'Energy consumption (raw)'!X734*Lists!$H$96*1000000</f>
        <v>0</v>
      </c>
      <c r="AA784">
        <f>'Energy consumption (raw)'!Y734*Lists!$H$97</f>
        <v>0</v>
      </c>
      <c r="AB784">
        <f>'Energy consumption (raw)'!Z734*Lists!$H$96</f>
        <v>0</v>
      </c>
      <c r="AC784">
        <f>'Energy consumption (raw)'!AA734*Lists!$H$98</f>
        <v>0</v>
      </c>
      <c r="AD784">
        <f>'Energy consumption (raw)'!AB734*Lists!$H$99</f>
        <v>0</v>
      </c>
      <c r="AE784">
        <f>'Energy consumption (raw)'!AC734*Lists!$H$101</f>
        <v>0</v>
      </c>
      <c r="AF784">
        <f>'Energy consumption (raw)'!AD734*Lists!$H$101</f>
        <v>0</v>
      </c>
      <c r="AG784">
        <f>'Energy consumption (raw)'!AE734*Lists!$H$101</f>
        <v>0</v>
      </c>
      <c r="AH784">
        <f>'Energy consumption (raw)'!AF734*Lists!$H$100</f>
        <v>0</v>
      </c>
      <c r="AI784" s="167">
        <f t="shared" si="85"/>
        <v>1234.9929749</v>
      </c>
      <c r="AJ784" s="179">
        <f>'Energy consumption (raw)'!AG734</f>
        <v>1234.9929749</v>
      </c>
      <c r="AK784" s="179">
        <f>'Energy consumption (raw)'!AH734</f>
        <v>1109</v>
      </c>
      <c r="AL784">
        <f>IF(ROUND(AI784,-3)=ROUND('Energy consumption (raw)'!AG734,-3),1,0)</f>
        <v>1</v>
      </c>
      <c r="AM784" s="179" t="str">
        <f>'Energy consumption (raw)'!AJ734</f>
        <v>7. Hung Yen</v>
      </c>
      <c r="AN784">
        <f>VLOOKUP(AM784,Lists!$F$9:$G$71,2,FALSE)</f>
        <v>1</v>
      </c>
    </row>
    <row r="785" spans="2:40" x14ac:dyDescent="0.25">
      <c r="B785" s="65" t="str">
        <f t="shared" si="83"/>
        <v>Industry633</v>
      </c>
      <c r="C785" s="179">
        <f>'Energy consumption (raw)'!B735</f>
        <v>633</v>
      </c>
      <c r="D785" s="179">
        <f>'Energy consumption (raw)'!C735</f>
        <v>0</v>
      </c>
      <c r="E785" s="179">
        <f>'Energy consumption (raw)'!D735</f>
        <v>0</v>
      </c>
      <c r="F785" s="179" t="str">
        <f>'Energy consumption (raw)'!E735</f>
        <v>Công nghiệp</v>
      </c>
      <c r="G785" s="179" t="str">
        <f>'Energy consumption (raw)'!F735</f>
        <v>Sản xuất bao bì từ giấy và bìa</v>
      </c>
      <c r="H785" s="179" t="str">
        <f>'Energy consumption (raw)'!G735</f>
        <v>Industry</v>
      </c>
      <c r="I785" s="179" t="str">
        <f>'Energy consumption (raw)'!I735</f>
        <v>17 Manufacture of paper and paper products</v>
      </c>
      <c r="J785" s="179" t="str">
        <f>INDEX(Sector!$E$6:$E$46,MATCH('Energy consumption (toe)'!I785,Sector!$B$6:$B$46,FALSE))</f>
        <v>Manufacture of paper and paper products</v>
      </c>
      <c r="K785" s="179">
        <f>IFERROR('Energy consumption (raw)'!J735*Lists!$H$84,)</f>
        <v>0</v>
      </c>
      <c r="L785" s="179">
        <f>'Energy consumption (raw)'!K735*Lists!$H$84</f>
        <v>3699.5733328000001</v>
      </c>
      <c r="M785" s="179">
        <f>'Energy consumption (raw)'!L735*Lists!$H$84</f>
        <v>0</v>
      </c>
      <c r="N785" s="179">
        <f>'Energy consumption (raw)'!M735*Lists!$H$84</f>
        <v>0</v>
      </c>
      <c r="O785" s="178">
        <f t="shared" si="84"/>
        <v>3699.5733328000001</v>
      </c>
      <c r="P785">
        <f>'Energy consumption (raw)'!N735*Lists!$H$85</f>
        <v>0</v>
      </c>
      <c r="Q785">
        <f>'Energy consumption (raw)'!O735*Lists!$H$86</f>
        <v>0</v>
      </c>
      <c r="R785">
        <f>'Energy consumption (raw)'!P735*Lists!$H$87</f>
        <v>0</v>
      </c>
      <c r="S785">
        <f>'Energy consumption (raw)'!Q735*Lists!$H$88</f>
        <v>0</v>
      </c>
      <c r="T785">
        <f>'Energy consumption (raw)'!R735*Lists!$H$89</f>
        <v>0</v>
      </c>
      <c r="U785">
        <f>'Energy consumption (raw)'!S735*Lists!$H$90</f>
        <v>0</v>
      </c>
      <c r="V785">
        <f>'Energy consumption (raw)'!T735*Lists!$H$91</f>
        <v>0</v>
      </c>
      <c r="W785">
        <f>'Energy consumption (raw)'!U735*Lists!$H$92</f>
        <v>0</v>
      </c>
      <c r="X785">
        <f>'Energy consumption (raw)'!V735*Lists!$H$93</f>
        <v>0</v>
      </c>
      <c r="Y785">
        <f>'Energy consumption (raw)'!W735*Lists!$H$94</f>
        <v>0</v>
      </c>
      <c r="Z785">
        <f>'Energy consumption (raw)'!X735*Lists!$H$96*1000000</f>
        <v>0</v>
      </c>
      <c r="AA785">
        <f>'Energy consumption (raw)'!Y735*Lists!$H$97</f>
        <v>0</v>
      </c>
      <c r="AB785">
        <f>'Energy consumption (raw)'!Z735*Lists!$H$96</f>
        <v>0</v>
      </c>
      <c r="AC785">
        <f>'Energy consumption (raw)'!AA735*Lists!$H$98</f>
        <v>0</v>
      </c>
      <c r="AD785">
        <f>'Energy consumption (raw)'!AB735*Lists!$H$99</f>
        <v>0</v>
      </c>
      <c r="AE785">
        <f>'Energy consumption (raw)'!AC735*Lists!$H$101</f>
        <v>0</v>
      </c>
      <c r="AF785">
        <f>'Energy consumption (raw)'!AD735*Lists!$H$101</f>
        <v>0</v>
      </c>
      <c r="AG785">
        <f>'Energy consumption (raw)'!AE735*Lists!$H$101</f>
        <v>0</v>
      </c>
      <c r="AH785">
        <f>'Energy consumption (raw)'!AF735*Lists!$H$100</f>
        <v>0</v>
      </c>
      <c r="AI785" s="167">
        <f t="shared" si="85"/>
        <v>3699.5733328000001</v>
      </c>
      <c r="AJ785" s="179">
        <f>'Energy consumption (raw)'!AG735</f>
        <v>3699.5733328000001</v>
      </c>
      <c r="AK785" s="179">
        <f>'Energy consumption (raw)'!AH735</f>
        <v>2409</v>
      </c>
      <c r="AL785">
        <f>IF(ROUND(AI785,-3)=ROUND('Energy consumption (raw)'!AG735,-3),1,0)</f>
        <v>1</v>
      </c>
      <c r="AM785" s="179" t="str">
        <f>'Energy consumption (raw)'!AJ735</f>
        <v>7. Hung Yen</v>
      </c>
      <c r="AN785">
        <f>VLOOKUP(AM785,Lists!$F$9:$G$71,2,FALSE)</f>
        <v>1</v>
      </c>
    </row>
    <row r="786" spans="2:40" x14ac:dyDescent="0.25">
      <c r="B786" s="65" t="str">
        <f t="shared" si="83"/>
        <v>Industry634</v>
      </c>
      <c r="C786" s="179">
        <f>'Energy consumption (raw)'!B736</f>
        <v>634</v>
      </c>
      <c r="D786" s="179">
        <f>'Energy consumption (raw)'!C736</f>
        <v>0</v>
      </c>
      <c r="E786" s="179">
        <f>'Energy consumption (raw)'!D736</f>
        <v>0</v>
      </c>
      <c r="F786" s="179" t="str">
        <f>'Energy consumption (raw)'!E736</f>
        <v>Công nghiệp</v>
      </c>
      <c r="G786" s="179" t="str">
        <f>'Energy consumption (raw)'!F736</f>
        <v>Sản xuất máy khai thác mỏ và xây dựng</v>
      </c>
      <c r="H786" s="179" t="str">
        <f>'Energy consumption (raw)'!G736</f>
        <v>Industry</v>
      </c>
      <c r="I786" s="179" t="str">
        <f>'Energy consumption (raw)'!I736</f>
        <v>28 Manufacture of machinery and equipment n.e.c.</v>
      </c>
      <c r="J786" s="179" t="str">
        <f>INDEX(Sector!$E$6:$E$46,MATCH('Energy consumption (toe)'!I786,Sector!$B$6:$B$46,FALSE))</f>
        <v>Manufacture of machinery and equipment n.e.c.</v>
      </c>
      <c r="K786" s="179">
        <f>IFERROR('Energy consumption (raw)'!J736*Lists!$H$84,)</f>
        <v>0</v>
      </c>
      <c r="L786" s="179">
        <f>'Energy consumption (raw)'!K736*Lists!$H$84</f>
        <v>1673.1846073000002</v>
      </c>
      <c r="M786" s="179">
        <f>'Energy consumption (raw)'!L736*Lists!$H$84</f>
        <v>0</v>
      </c>
      <c r="N786" s="179">
        <f>'Energy consumption (raw)'!M736*Lists!$H$84</f>
        <v>0</v>
      </c>
      <c r="O786" s="178">
        <f t="shared" si="84"/>
        <v>1673.1846073000002</v>
      </c>
      <c r="P786">
        <f>'Energy consumption (raw)'!N736*Lists!$H$85</f>
        <v>0</v>
      </c>
      <c r="Q786">
        <f>'Energy consumption (raw)'!O736*Lists!$H$86</f>
        <v>0</v>
      </c>
      <c r="R786">
        <f>'Energy consumption (raw)'!P736*Lists!$H$87</f>
        <v>0</v>
      </c>
      <c r="S786">
        <f>'Energy consumption (raw)'!Q736*Lists!$H$88</f>
        <v>0</v>
      </c>
      <c r="T786">
        <f>'Energy consumption (raw)'!R736*Lists!$H$89</f>
        <v>0</v>
      </c>
      <c r="U786">
        <f>'Energy consumption (raw)'!S736*Lists!$H$90</f>
        <v>0</v>
      </c>
      <c r="V786">
        <f>'Energy consumption (raw)'!T736*Lists!$H$91</f>
        <v>0</v>
      </c>
      <c r="W786">
        <f>'Energy consumption (raw)'!U736*Lists!$H$92</f>
        <v>0</v>
      </c>
      <c r="X786">
        <f>'Energy consumption (raw)'!V736*Lists!$H$93</f>
        <v>0</v>
      </c>
      <c r="Y786">
        <f>'Energy consumption (raw)'!W736*Lists!$H$94</f>
        <v>0</v>
      </c>
      <c r="Z786">
        <f>'Energy consumption (raw)'!X736*Lists!$H$96*1000000</f>
        <v>0</v>
      </c>
      <c r="AA786">
        <f>'Energy consumption (raw)'!Y736*Lists!$H$97</f>
        <v>0</v>
      </c>
      <c r="AB786">
        <f>'Energy consumption (raw)'!Z736*Lists!$H$96</f>
        <v>0</v>
      </c>
      <c r="AC786">
        <f>'Energy consumption (raw)'!AA736*Lists!$H$98</f>
        <v>0</v>
      </c>
      <c r="AD786">
        <f>'Energy consumption (raw)'!AB736*Lists!$H$99</f>
        <v>0</v>
      </c>
      <c r="AE786">
        <f>'Energy consumption (raw)'!AC736*Lists!$H$101</f>
        <v>0</v>
      </c>
      <c r="AF786">
        <f>'Energy consumption (raw)'!AD736*Lists!$H$101</f>
        <v>0</v>
      </c>
      <c r="AG786">
        <f>'Energy consumption (raw)'!AE736*Lists!$H$101</f>
        <v>0</v>
      </c>
      <c r="AH786">
        <f>'Energy consumption (raw)'!AF736*Lists!$H$100</f>
        <v>0</v>
      </c>
      <c r="AI786" s="167">
        <f t="shared" si="85"/>
        <v>1673.1846073000002</v>
      </c>
      <c r="AJ786" s="179">
        <f>'Energy consumption (raw)'!AG736</f>
        <v>1673.1846073000002</v>
      </c>
      <c r="AK786" s="179">
        <f>'Energy consumption (raw)'!AH736</f>
        <v>1339</v>
      </c>
      <c r="AL786">
        <f>IF(ROUND(AI786,-3)=ROUND('Energy consumption (raw)'!AG736,-3),1,0)</f>
        <v>1</v>
      </c>
      <c r="AM786" s="179" t="str">
        <f>'Energy consumption (raw)'!AJ736</f>
        <v>7. Hung Yen</v>
      </c>
      <c r="AN786">
        <f>VLOOKUP(AM786,Lists!$F$9:$G$71,2,FALSE)</f>
        <v>1</v>
      </c>
    </row>
    <row r="787" spans="2:40" x14ac:dyDescent="0.25">
      <c r="B787" s="65" t="str">
        <f t="shared" si="83"/>
        <v>Industry635</v>
      </c>
      <c r="C787" s="179">
        <f>'Energy consumption (raw)'!B737</f>
        <v>635</v>
      </c>
      <c r="D787" s="179">
        <f>'Energy consumption (raw)'!C737</f>
        <v>0</v>
      </c>
      <c r="E787" s="179">
        <f>'Energy consumption (raw)'!D737</f>
        <v>0</v>
      </c>
      <c r="F787" s="179" t="str">
        <f>'Energy consumption (raw)'!E737</f>
        <v>Công nghiệp</v>
      </c>
      <c r="G787" s="179" t="str">
        <f>'Energy consumption (raw)'!F737</f>
        <v>Sản xuất sản phẩm từ plastic</v>
      </c>
      <c r="H787" s="179" t="str">
        <f>'Energy consumption (raw)'!G737</f>
        <v>Industry</v>
      </c>
      <c r="I787" s="179" t="str">
        <f>'Energy consumption (raw)'!I737</f>
        <v>22 Manufacture of rubber and plastics products</v>
      </c>
      <c r="J787" s="179" t="str">
        <f>INDEX(Sector!$E$6:$E$46,MATCH('Energy consumption (toe)'!I787,Sector!$B$6:$B$46,FALSE))</f>
        <v>Manufacture of rubber and plastics products</v>
      </c>
      <c r="K787" s="179">
        <f>IFERROR('Energy consumption (raw)'!J737*Lists!$H$84,)</f>
        <v>0</v>
      </c>
      <c r="L787" s="179">
        <f>'Energy consumption (raw)'!K737*Lists!$H$84</f>
        <v>1101.9319070000001</v>
      </c>
      <c r="M787" s="179">
        <f>'Energy consumption (raw)'!L737*Lists!$H$84</f>
        <v>0</v>
      </c>
      <c r="N787" s="179">
        <f>'Energy consumption (raw)'!M737*Lists!$H$84</f>
        <v>0</v>
      </c>
      <c r="O787" s="178">
        <f t="shared" si="84"/>
        <v>1101.9319070000001</v>
      </c>
      <c r="P787">
        <f>'Energy consumption (raw)'!N737*Lists!$H$85</f>
        <v>0</v>
      </c>
      <c r="Q787">
        <f>'Energy consumption (raw)'!O737*Lists!$H$86</f>
        <v>0</v>
      </c>
      <c r="R787">
        <f>'Energy consumption (raw)'!P737*Lists!$H$87</f>
        <v>0</v>
      </c>
      <c r="S787">
        <f>'Energy consumption (raw)'!Q737*Lists!$H$88</f>
        <v>0</v>
      </c>
      <c r="T787">
        <f>'Energy consumption (raw)'!R737*Lists!$H$89</f>
        <v>0</v>
      </c>
      <c r="U787">
        <f>'Energy consumption (raw)'!S737*Lists!$H$90</f>
        <v>0</v>
      </c>
      <c r="V787">
        <f>'Energy consumption (raw)'!T737*Lists!$H$91</f>
        <v>0</v>
      </c>
      <c r="W787">
        <f>'Energy consumption (raw)'!U737*Lists!$H$92</f>
        <v>0</v>
      </c>
      <c r="X787">
        <f>'Energy consumption (raw)'!V737*Lists!$H$93</f>
        <v>0</v>
      </c>
      <c r="Y787">
        <f>'Energy consumption (raw)'!W737*Lists!$H$94</f>
        <v>0</v>
      </c>
      <c r="Z787">
        <f>'Energy consumption (raw)'!X737*Lists!$H$96*1000000</f>
        <v>0</v>
      </c>
      <c r="AA787">
        <f>'Energy consumption (raw)'!Y737*Lists!$H$97</f>
        <v>0</v>
      </c>
      <c r="AB787">
        <f>'Energy consumption (raw)'!Z737*Lists!$H$96</f>
        <v>0</v>
      </c>
      <c r="AC787">
        <f>'Energy consumption (raw)'!AA737*Lists!$H$98</f>
        <v>0</v>
      </c>
      <c r="AD787">
        <f>'Energy consumption (raw)'!AB737*Lists!$H$99</f>
        <v>0</v>
      </c>
      <c r="AE787">
        <f>'Energy consumption (raw)'!AC737*Lists!$H$101</f>
        <v>0</v>
      </c>
      <c r="AF787">
        <f>'Energy consumption (raw)'!AD737*Lists!$H$101</f>
        <v>0</v>
      </c>
      <c r="AG787">
        <f>'Energy consumption (raw)'!AE737*Lists!$H$101</f>
        <v>0</v>
      </c>
      <c r="AH787">
        <f>'Energy consumption (raw)'!AF737*Lists!$H$100</f>
        <v>0</v>
      </c>
      <c r="AI787" s="167">
        <f t="shared" si="85"/>
        <v>1101.9319070000001</v>
      </c>
      <c r="AJ787" s="179">
        <f>'Energy consumption (raw)'!AG737</f>
        <v>1101.9319070000001</v>
      </c>
      <c r="AK787" s="179">
        <f>'Energy consumption (raw)'!AH737</f>
        <v>1200</v>
      </c>
      <c r="AL787">
        <f>IF(ROUND(AI787,-3)=ROUND('Energy consumption (raw)'!AG737,-3),1,0)</f>
        <v>1</v>
      </c>
      <c r="AM787" s="179" t="str">
        <f>'Energy consumption (raw)'!AJ737</f>
        <v>7. Hung Yen</v>
      </c>
      <c r="AN787">
        <f>VLOOKUP(AM787,Lists!$F$9:$G$71,2,FALSE)</f>
        <v>1</v>
      </c>
    </row>
    <row r="788" spans="2:40" x14ac:dyDescent="0.25">
      <c r="B788" s="65" t="str">
        <f t="shared" si="83"/>
        <v>Industry636</v>
      </c>
      <c r="C788" s="179">
        <f>'Energy consumption (raw)'!B738</f>
        <v>636</v>
      </c>
      <c r="D788" s="179">
        <f>'Energy consumption (raw)'!C738</f>
        <v>0</v>
      </c>
      <c r="E788" s="179">
        <f>'Energy consumption (raw)'!D738</f>
        <v>0</v>
      </c>
      <c r="F788" s="179" t="str">
        <f>'Energy consumption (raw)'!E738</f>
        <v>Công nghiệp</v>
      </c>
      <c r="G788" s="179" t="str">
        <f>'Energy consumption (raw)'!F738</f>
        <v>Sản xuất thức ăn gia súc gia cầm và thủy sản</v>
      </c>
      <c r="H788" s="179" t="str">
        <f>'Energy consumption (raw)'!G738</f>
        <v>Industry</v>
      </c>
      <c r="I788" s="179" t="str">
        <f>'Energy consumption (raw)'!I738</f>
        <v>10 Manufacture of food products</v>
      </c>
      <c r="J788" s="179" t="str">
        <f>INDEX(Sector!$E$6:$E$46,MATCH('Energy consumption (toe)'!I788,Sector!$B$6:$B$46,FALSE))</f>
        <v>Manufacture of food products</v>
      </c>
      <c r="K788" s="179">
        <f>IFERROR('Energy consumption (raw)'!J738*Lists!$H$84,)</f>
        <v>0</v>
      </c>
      <c r="L788" s="179">
        <f>'Energy consumption (raw)'!K738*Lists!$H$84</f>
        <v>804.2918360000001</v>
      </c>
      <c r="M788" s="179">
        <f>'Energy consumption (raw)'!L738*Lists!$H$84</f>
        <v>0</v>
      </c>
      <c r="N788" s="179">
        <f>'Energy consumption (raw)'!M738*Lists!$H$84</f>
        <v>0</v>
      </c>
      <c r="O788" s="178">
        <f t="shared" si="84"/>
        <v>804.2918360000001</v>
      </c>
      <c r="P788">
        <f>'Energy consumption (raw)'!N738*Lists!$H$85</f>
        <v>0</v>
      </c>
      <c r="Q788">
        <f>'Energy consumption (raw)'!O738*Lists!$H$86</f>
        <v>0</v>
      </c>
      <c r="R788">
        <f>'Energy consumption (raw)'!P738*Lists!$H$87</f>
        <v>0</v>
      </c>
      <c r="S788">
        <f>'Energy consumption (raw)'!Q738*Lists!$H$88</f>
        <v>0</v>
      </c>
      <c r="T788">
        <f>'Energy consumption (raw)'!R738*Lists!$H$89</f>
        <v>0</v>
      </c>
      <c r="U788">
        <f>'Energy consumption (raw)'!S738*Lists!$H$90</f>
        <v>0</v>
      </c>
      <c r="V788">
        <f>'Energy consumption (raw)'!T738*Lists!$H$91</f>
        <v>0</v>
      </c>
      <c r="W788">
        <f>'Energy consumption (raw)'!U738*Lists!$H$92</f>
        <v>0</v>
      </c>
      <c r="X788">
        <f>'Energy consumption (raw)'!V738*Lists!$H$93</f>
        <v>0</v>
      </c>
      <c r="Y788">
        <f>'Energy consumption (raw)'!W738*Lists!$H$94</f>
        <v>0</v>
      </c>
      <c r="Z788">
        <f>'Energy consumption (raw)'!X738*Lists!$H$96*1000000</f>
        <v>0</v>
      </c>
      <c r="AA788">
        <f>'Energy consumption (raw)'!Y738*Lists!$H$97</f>
        <v>0</v>
      </c>
      <c r="AB788">
        <f>'Energy consumption (raw)'!Z738*Lists!$H$96</f>
        <v>0</v>
      </c>
      <c r="AC788">
        <f>'Energy consumption (raw)'!AA738*Lists!$H$98</f>
        <v>0</v>
      </c>
      <c r="AD788">
        <f>'Energy consumption (raw)'!AB738*Lists!$H$99</f>
        <v>725.48500000000081</v>
      </c>
      <c r="AE788">
        <f>'Energy consumption (raw)'!AC738*Lists!$H$101</f>
        <v>0</v>
      </c>
      <c r="AF788">
        <f>'Energy consumption (raw)'!AD738*Lists!$H$101</f>
        <v>0</v>
      </c>
      <c r="AG788">
        <f>'Energy consumption (raw)'!AE738*Lists!$H$101</f>
        <v>0</v>
      </c>
      <c r="AH788">
        <f>'Energy consumption (raw)'!AF738*Lists!$H$100</f>
        <v>0</v>
      </c>
      <c r="AI788" s="167">
        <f t="shared" si="85"/>
        <v>1529.7768360000009</v>
      </c>
      <c r="AJ788" s="179">
        <f>'Energy consumption (raw)'!AG738</f>
        <v>1529.776836</v>
      </c>
      <c r="AK788" s="179">
        <f>'Energy consumption (raw)'!AH738</f>
        <v>1676</v>
      </c>
      <c r="AL788">
        <f>IF(ROUND(AI788,-3)=ROUND('Energy consumption (raw)'!AG738,-3),1,0)</f>
        <v>1</v>
      </c>
      <c r="AM788" s="179" t="str">
        <f>'Energy consumption (raw)'!AJ738</f>
        <v>7. Hung Yen</v>
      </c>
      <c r="AN788">
        <f>VLOOKUP(AM788,Lists!$F$9:$G$71,2,FALSE)</f>
        <v>1</v>
      </c>
    </row>
    <row r="789" spans="2:40" x14ac:dyDescent="0.25">
      <c r="B789" s="65" t="str">
        <f t="shared" si="83"/>
        <v>Industry637</v>
      </c>
      <c r="C789" s="179">
        <f>'Energy consumption (raw)'!B739</f>
        <v>637</v>
      </c>
      <c r="D789" s="179">
        <f>'Energy consumption (raw)'!C739</f>
        <v>0</v>
      </c>
      <c r="E789" s="179">
        <f>'Energy consumption (raw)'!D739</f>
        <v>0</v>
      </c>
      <c r="F789" s="179" t="str">
        <f>'Energy consumption (raw)'!E739</f>
        <v>Công nghiệp</v>
      </c>
      <c r="G789" s="179" t="str">
        <f>'Energy consumption (raw)'!F739</f>
        <v>Sản xuất săm, lốp cao su; đắp và tái chế lốp cao su</v>
      </c>
      <c r="H789" s="179" t="str">
        <f>'Energy consumption (raw)'!G739</f>
        <v>Industry</v>
      </c>
      <c r="I789" s="179" t="str">
        <f>'Energy consumption (raw)'!I739</f>
        <v>22 Manufacture of rubber and plastics products</v>
      </c>
      <c r="J789" s="179" t="str">
        <f>INDEX(Sector!$E$6:$E$46,MATCH('Energy consumption (toe)'!I789,Sector!$B$6:$B$46,FALSE))</f>
        <v>Manufacture of rubber and plastics products</v>
      </c>
      <c r="K789" s="179">
        <f>IFERROR('Energy consumption (raw)'!J739*Lists!$H$84,)</f>
        <v>0</v>
      </c>
      <c r="L789" s="179">
        <f>'Energy consumption (raw)'!K739*Lists!$H$84</f>
        <v>1014.5822141000001</v>
      </c>
      <c r="M789" s="179">
        <f>'Energy consumption (raw)'!L739*Lists!$H$84</f>
        <v>0</v>
      </c>
      <c r="N789" s="179">
        <f>'Energy consumption (raw)'!M739*Lists!$H$84</f>
        <v>0</v>
      </c>
      <c r="O789" s="178">
        <f t="shared" si="84"/>
        <v>1014.5822141000001</v>
      </c>
      <c r="P789">
        <f>'Energy consumption (raw)'!N739*Lists!$H$85</f>
        <v>0</v>
      </c>
      <c r="Q789">
        <f>'Energy consumption (raw)'!O739*Lists!$H$86</f>
        <v>0</v>
      </c>
      <c r="R789">
        <f>'Energy consumption (raw)'!P739*Lists!$H$87</f>
        <v>0</v>
      </c>
      <c r="S789">
        <f>'Energy consumption (raw)'!Q739*Lists!$H$88</f>
        <v>0</v>
      </c>
      <c r="T789">
        <f>'Energy consumption (raw)'!R739*Lists!$H$89</f>
        <v>0</v>
      </c>
      <c r="U789">
        <f>'Energy consumption (raw)'!S739*Lists!$H$90</f>
        <v>0</v>
      </c>
      <c r="V789">
        <f>'Energy consumption (raw)'!T739*Lists!$H$91</f>
        <v>0</v>
      </c>
      <c r="W789">
        <f>'Energy consumption (raw)'!U739*Lists!$H$92</f>
        <v>0</v>
      </c>
      <c r="X789">
        <f>'Energy consumption (raw)'!V739*Lists!$H$93</f>
        <v>0</v>
      </c>
      <c r="Y789">
        <f>'Energy consumption (raw)'!W739*Lists!$H$94</f>
        <v>0</v>
      </c>
      <c r="Z789">
        <f>'Energy consumption (raw)'!X739*Lists!$H$96*1000000</f>
        <v>0</v>
      </c>
      <c r="AA789">
        <f>'Energy consumption (raw)'!Y739*Lists!$H$97</f>
        <v>0</v>
      </c>
      <c r="AB789">
        <f>'Energy consumption (raw)'!Z739*Lists!$H$96</f>
        <v>0</v>
      </c>
      <c r="AC789">
        <f>'Energy consumption (raw)'!AA739*Lists!$H$98</f>
        <v>0</v>
      </c>
      <c r="AD789">
        <f>'Energy consumption (raw)'!AB739*Lists!$H$99</f>
        <v>0</v>
      </c>
      <c r="AE789">
        <f>'Energy consumption (raw)'!AC739*Lists!$H$101</f>
        <v>0</v>
      </c>
      <c r="AF789">
        <f>'Energy consumption (raw)'!AD739*Lists!$H$101</f>
        <v>0</v>
      </c>
      <c r="AG789">
        <f>'Energy consumption (raw)'!AE739*Lists!$H$101</f>
        <v>0</v>
      </c>
      <c r="AH789">
        <f>'Energy consumption (raw)'!AF739*Lists!$H$100</f>
        <v>0</v>
      </c>
      <c r="AI789" s="167">
        <f t="shared" si="85"/>
        <v>1014.5822141000001</v>
      </c>
      <c r="AJ789" s="179">
        <f>'Energy consumption (raw)'!AG739</f>
        <v>1014.5822141000001</v>
      </c>
      <c r="AK789" s="179">
        <f>'Energy consumption (raw)'!AH739</f>
        <v>1011</v>
      </c>
      <c r="AL789">
        <f>IF(ROUND(AI789,-3)=ROUND('Energy consumption (raw)'!AG739,-3),1,0)</f>
        <v>1</v>
      </c>
      <c r="AM789" s="179" t="str">
        <f>'Energy consumption (raw)'!AJ739</f>
        <v>7. Hung Yen</v>
      </c>
      <c r="AN789">
        <f>VLOOKUP(AM789,Lists!$F$9:$G$71,2,FALSE)</f>
        <v>1</v>
      </c>
    </row>
    <row r="790" spans="2:40" x14ac:dyDescent="0.25">
      <c r="B790" s="65" t="str">
        <f t="shared" si="83"/>
        <v>Industry638</v>
      </c>
      <c r="C790" s="179">
        <f>'Energy consumption (raw)'!B740</f>
        <v>638</v>
      </c>
      <c r="D790" s="179">
        <f>'Energy consumption (raw)'!C740</f>
        <v>0</v>
      </c>
      <c r="E790" s="179">
        <f>'Energy consumption (raw)'!D740</f>
        <v>0</v>
      </c>
      <c r="F790" s="179" t="str">
        <f>'Energy consumption (raw)'!E740</f>
        <v>Công nghiệp</v>
      </c>
      <c r="G790" s="179" t="str">
        <f>'Energy consumption (raw)'!F740</f>
        <v>Sản xuất thức ăn gia súc gia cầm và thủy sản</v>
      </c>
      <c r="H790" s="179" t="str">
        <f>'Energy consumption (raw)'!G740</f>
        <v>Industry</v>
      </c>
      <c r="I790" s="179" t="str">
        <f>'Energy consumption (raw)'!I740</f>
        <v>10 Manufacture of food products</v>
      </c>
      <c r="J790" s="179" t="str">
        <f>INDEX(Sector!$E$6:$E$46,MATCH('Energy consumption (toe)'!I790,Sector!$B$6:$B$46,FALSE))</f>
        <v>Manufacture of food products</v>
      </c>
      <c r="K790" s="179">
        <f>IFERROR('Energy consumption (raw)'!J740*Lists!$H$84,)</f>
        <v>0</v>
      </c>
      <c r="L790" s="179">
        <f>'Energy consumption (raw)'!K740*Lists!$H$84</f>
        <v>1347.0413145</v>
      </c>
      <c r="M790" s="179">
        <f>'Energy consumption (raw)'!L740*Lists!$H$84</f>
        <v>0</v>
      </c>
      <c r="N790" s="179">
        <f>'Energy consumption (raw)'!M740*Lists!$H$84</f>
        <v>0</v>
      </c>
      <c r="O790" s="178">
        <f t="shared" si="84"/>
        <v>1347.0413145</v>
      </c>
      <c r="P790">
        <f>'Energy consumption (raw)'!N740*Lists!$H$85</f>
        <v>0</v>
      </c>
      <c r="Q790">
        <f>'Energy consumption (raw)'!O740*Lists!$H$86</f>
        <v>0</v>
      </c>
      <c r="R790">
        <f>'Energy consumption (raw)'!P740*Lists!$H$87</f>
        <v>0</v>
      </c>
      <c r="S790">
        <f>'Energy consumption (raw)'!Q740*Lists!$H$88</f>
        <v>0</v>
      </c>
      <c r="T790">
        <f>'Energy consumption (raw)'!R740*Lists!$H$89</f>
        <v>0</v>
      </c>
      <c r="U790">
        <f>'Energy consumption (raw)'!S740*Lists!$H$90</f>
        <v>0</v>
      </c>
      <c r="V790">
        <f>'Energy consumption (raw)'!T740*Lists!$H$91</f>
        <v>0</v>
      </c>
      <c r="W790">
        <f>'Energy consumption (raw)'!U740*Lists!$H$92</f>
        <v>0</v>
      </c>
      <c r="X790">
        <f>'Energy consumption (raw)'!V740*Lists!$H$93</f>
        <v>0</v>
      </c>
      <c r="Y790">
        <f>'Energy consumption (raw)'!W740*Lists!$H$94</f>
        <v>0</v>
      </c>
      <c r="Z790">
        <f>'Energy consumption (raw)'!X740*Lists!$H$96*1000000</f>
        <v>0</v>
      </c>
      <c r="AA790">
        <f>'Energy consumption (raw)'!Y740*Lists!$H$97</f>
        <v>0</v>
      </c>
      <c r="AB790">
        <f>'Energy consumption (raw)'!Z740*Lists!$H$96</f>
        <v>0</v>
      </c>
      <c r="AC790">
        <f>'Energy consumption (raw)'!AA740*Lists!$H$98</f>
        <v>0</v>
      </c>
      <c r="AD790">
        <f>'Energy consumption (raw)'!AB740*Lists!$H$99</f>
        <v>0</v>
      </c>
      <c r="AE790">
        <f>'Energy consumption (raw)'!AC740*Lists!$H$101</f>
        <v>0</v>
      </c>
      <c r="AF790">
        <f>'Energy consumption (raw)'!AD740*Lists!$H$101</f>
        <v>0</v>
      </c>
      <c r="AG790">
        <f>'Energy consumption (raw)'!AE740*Lists!$H$101</f>
        <v>0</v>
      </c>
      <c r="AH790">
        <f>'Energy consumption (raw)'!AF740*Lists!$H$100</f>
        <v>0</v>
      </c>
      <c r="AI790" s="167">
        <f t="shared" si="85"/>
        <v>1347.0413145</v>
      </c>
      <c r="AJ790" s="179">
        <f>'Energy consumption (raw)'!AG740</f>
        <v>1347.0413145</v>
      </c>
      <c r="AK790" s="179">
        <f>'Energy consumption (raw)'!AH740</f>
        <v>1127</v>
      </c>
      <c r="AL790">
        <f>IF(ROUND(AI790,-3)=ROUND('Energy consumption (raw)'!AG740,-3),1,0)</f>
        <v>1</v>
      </c>
      <c r="AM790" s="179" t="str">
        <f>'Energy consumption (raw)'!AJ740</f>
        <v>7. Hung Yen</v>
      </c>
      <c r="AN790">
        <f>VLOOKUP(AM790,Lists!$F$9:$G$71,2,FALSE)</f>
        <v>1</v>
      </c>
    </row>
    <row r="791" spans="2:40" x14ac:dyDescent="0.25">
      <c r="B791" s="65" t="str">
        <f t="shared" si="83"/>
        <v>Industry639</v>
      </c>
      <c r="C791" s="179">
        <f>'Energy consumption (raw)'!B741</f>
        <v>639</v>
      </c>
      <c r="D791" s="179">
        <f>'Energy consumption (raw)'!C741</f>
        <v>0</v>
      </c>
      <c r="E791" s="179">
        <f>'Energy consumption (raw)'!D741</f>
        <v>0</v>
      </c>
      <c r="F791" s="179" t="str">
        <f>'Energy consumption (raw)'!E741</f>
        <v>Công nghiệp</v>
      </c>
      <c r="G791" s="179" t="str">
        <f>'Energy consumption (raw)'!F741</f>
        <v>Sản xuất thiết bị điện chiếu sáng</v>
      </c>
      <c r="H791" s="179" t="str">
        <f>'Energy consumption (raw)'!G741</f>
        <v>Industry</v>
      </c>
      <c r="I791" s="179" t="str">
        <f>'Energy consumption (raw)'!I741</f>
        <v>27 Manufacture of electrical equipment</v>
      </c>
      <c r="J791" s="179" t="str">
        <f>INDEX(Sector!$E$6:$E$46,MATCH('Energy consumption (toe)'!I791,Sector!$B$6:$B$46,FALSE))</f>
        <v>Manufacture of electrical equipment</v>
      </c>
      <c r="K791" s="179">
        <f>IFERROR('Energy consumption (raw)'!J741*Lists!$H$84,)</f>
        <v>0</v>
      </c>
      <c r="L791" s="179">
        <f>'Energy consumption (raw)'!K741*Lists!$H$84</f>
        <v>2683.6590468000004</v>
      </c>
      <c r="M791" s="179">
        <f>'Energy consumption (raw)'!L741*Lists!$H$84</f>
        <v>0</v>
      </c>
      <c r="N791" s="179">
        <f>'Energy consumption (raw)'!M741*Lists!$H$84</f>
        <v>0</v>
      </c>
      <c r="O791" s="178">
        <f t="shared" si="84"/>
        <v>2683.6590468000004</v>
      </c>
      <c r="P791">
        <f>'Energy consumption (raw)'!N741*Lists!$H$85</f>
        <v>0</v>
      </c>
      <c r="Q791">
        <f>'Energy consumption (raw)'!O741*Lists!$H$86</f>
        <v>0</v>
      </c>
      <c r="R791">
        <f>'Energy consumption (raw)'!P741*Lists!$H$87</f>
        <v>0</v>
      </c>
      <c r="S791">
        <f>'Energy consumption (raw)'!Q741*Lists!$H$88</f>
        <v>0</v>
      </c>
      <c r="T791">
        <f>'Energy consumption (raw)'!R741*Lists!$H$89</f>
        <v>0</v>
      </c>
      <c r="U791">
        <f>'Energy consumption (raw)'!S741*Lists!$H$90</f>
        <v>0</v>
      </c>
      <c r="V791">
        <f>'Energy consumption (raw)'!T741*Lists!$H$91</f>
        <v>0</v>
      </c>
      <c r="W791">
        <f>'Energy consumption (raw)'!U741*Lists!$H$92</f>
        <v>0</v>
      </c>
      <c r="X791">
        <f>'Energy consumption (raw)'!V741*Lists!$H$93</f>
        <v>0</v>
      </c>
      <c r="Y791">
        <f>'Energy consumption (raw)'!W741*Lists!$H$94</f>
        <v>0</v>
      </c>
      <c r="Z791">
        <f>'Energy consumption (raw)'!X741*Lists!$H$96*1000000</f>
        <v>0</v>
      </c>
      <c r="AA791">
        <f>'Energy consumption (raw)'!Y741*Lists!$H$97</f>
        <v>0</v>
      </c>
      <c r="AB791">
        <f>'Energy consumption (raw)'!Z741*Lists!$H$96</f>
        <v>0</v>
      </c>
      <c r="AC791">
        <f>'Energy consumption (raw)'!AA741*Lists!$H$98</f>
        <v>0</v>
      </c>
      <c r="AD791">
        <f>'Energy consumption (raw)'!AB741*Lists!$H$99</f>
        <v>0</v>
      </c>
      <c r="AE791">
        <f>'Energy consumption (raw)'!AC741*Lists!$H$101</f>
        <v>0</v>
      </c>
      <c r="AF791">
        <f>'Energy consumption (raw)'!AD741*Lists!$H$101</f>
        <v>0</v>
      </c>
      <c r="AG791">
        <f>'Energy consumption (raw)'!AE741*Lists!$H$101</f>
        <v>0</v>
      </c>
      <c r="AH791">
        <f>'Energy consumption (raw)'!AF741*Lists!$H$100</f>
        <v>0</v>
      </c>
      <c r="AI791" s="167">
        <f t="shared" si="85"/>
        <v>2683.6590468000004</v>
      </c>
      <c r="AJ791" s="179">
        <f>'Energy consumption (raw)'!AG741</f>
        <v>2683.6590468000004</v>
      </c>
      <c r="AK791" s="179">
        <f>'Energy consumption (raw)'!AH741</f>
        <v>2288</v>
      </c>
      <c r="AL791">
        <f>IF(ROUND(AI791,-3)=ROUND('Energy consumption (raw)'!AG741,-3),1,0)</f>
        <v>1</v>
      </c>
      <c r="AM791" s="179" t="str">
        <f>'Energy consumption (raw)'!AJ741</f>
        <v>7. Hung Yen</v>
      </c>
      <c r="AN791">
        <f>VLOOKUP(AM791,Lists!$F$9:$G$71,2,FALSE)</f>
        <v>1</v>
      </c>
    </row>
    <row r="792" spans="2:40" x14ac:dyDescent="0.25">
      <c r="B792" s="65" t="str">
        <f t="shared" si="83"/>
        <v>Industry640</v>
      </c>
      <c r="C792" s="179">
        <f>'Energy consumption (raw)'!B742</f>
        <v>640</v>
      </c>
      <c r="D792" s="179">
        <f>'Energy consumption (raw)'!C742</f>
        <v>0</v>
      </c>
      <c r="E792" s="179">
        <f>'Energy consumption (raw)'!D742</f>
        <v>0</v>
      </c>
      <c r="F792" s="179" t="str">
        <f>'Energy consumption (raw)'!E742</f>
        <v>Công nghiệp</v>
      </c>
      <c r="G792" s="179" t="str">
        <f>'Energy consumption (raw)'!F742</f>
        <v>Sản xuất các sản phẩm khác từ giấy và bìa chưa được phân vào đâu</v>
      </c>
      <c r="H792" s="179" t="str">
        <f>'Energy consumption (raw)'!G742</f>
        <v>Industry</v>
      </c>
      <c r="I792" s="179" t="str">
        <f>'Energy consumption (raw)'!I742</f>
        <v>17 Manufacture of paper and paper products</v>
      </c>
      <c r="J792" s="179" t="str">
        <f>INDEX(Sector!$E$6:$E$46,MATCH('Energy consumption (toe)'!I792,Sector!$B$6:$B$46,FALSE))</f>
        <v>Manufacture of paper and paper products</v>
      </c>
      <c r="K792" s="179">
        <f>IFERROR('Energy consumption (raw)'!J742*Lists!$H$84,)</f>
        <v>0</v>
      </c>
      <c r="L792" s="179">
        <f>'Energy consumption (raw)'!K742*Lists!$H$84</f>
        <v>1121.4118191</v>
      </c>
      <c r="M792" s="179">
        <f>'Energy consumption (raw)'!L742*Lists!$H$84</f>
        <v>0</v>
      </c>
      <c r="N792" s="179">
        <f>'Energy consumption (raw)'!M742*Lists!$H$84</f>
        <v>0</v>
      </c>
      <c r="O792" s="178">
        <f t="shared" si="84"/>
        <v>1121.4118191</v>
      </c>
      <c r="P792">
        <f>'Energy consumption (raw)'!N742*Lists!$H$85</f>
        <v>0</v>
      </c>
      <c r="Q792">
        <f>'Energy consumption (raw)'!O742*Lists!$H$86</f>
        <v>0</v>
      </c>
      <c r="R792">
        <f>'Energy consumption (raw)'!P742*Lists!$H$87</f>
        <v>0</v>
      </c>
      <c r="S792">
        <f>'Energy consumption (raw)'!Q742*Lists!$H$88</f>
        <v>0</v>
      </c>
      <c r="T792">
        <f>'Energy consumption (raw)'!R742*Lists!$H$89</f>
        <v>0</v>
      </c>
      <c r="U792">
        <f>'Energy consumption (raw)'!S742*Lists!$H$90</f>
        <v>0</v>
      </c>
      <c r="V792">
        <f>'Energy consumption (raw)'!T742*Lists!$H$91</f>
        <v>0</v>
      </c>
      <c r="W792">
        <f>'Energy consumption (raw)'!U742*Lists!$H$92</f>
        <v>0</v>
      </c>
      <c r="X792">
        <f>'Energy consumption (raw)'!V742*Lists!$H$93</f>
        <v>0</v>
      </c>
      <c r="Y792">
        <f>'Energy consumption (raw)'!W742*Lists!$H$94</f>
        <v>0</v>
      </c>
      <c r="Z792">
        <f>'Energy consumption (raw)'!X742*Lists!$H$96*1000000</f>
        <v>0</v>
      </c>
      <c r="AA792">
        <f>'Energy consumption (raw)'!Y742*Lists!$H$97</f>
        <v>0</v>
      </c>
      <c r="AB792">
        <f>'Energy consumption (raw)'!Z742*Lists!$H$96</f>
        <v>0</v>
      </c>
      <c r="AC792">
        <f>'Energy consumption (raw)'!AA742*Lists!$H$98</f>
        <v>0</v>
      </c>
      <c r="AD792">
        <f>'Energy consumption (raw)'!AB742*Lists!$H$99</f>
        <v>0</v>
      </c>
      <c r="AE792">
        <f>'Energy consumption (raw)'!AC742*Lists!$H$101</f>
        <v>0</v>
      </c>
      <c r="AF792">
        <f>'Energy consumption (raw)'!AD742*Lists!$H$101</f>
        <v>0</v>
      </c>
      <c r="AG792">
        <f>'Energy consumption (raw)'!AE742*Lists!$H$101</f>
        <v>0</v>
      </c>
      <c r="AH792">
        <f>'Energy consumption (raw)'!AF742*Lists!$H$100</f>
        <v>0</v>
      </c>
      <c r="AI792" s="167">
        <f t="shared" si="85"/>
        <v>1121.4118191</v>
      </c>
      <c r="AJ792" s="179">
        <f>'Energy consumption (raw)'!AG742</f>
        <v>1121.4118191</v>
      </c>
      <c r="AK792" s="179">
        <f>'Energy consumption (raw)'!AH742</f>
        <v>1079</v>
      </c>
      <c r="AL792">
        <f>IF(ROUND(AI792,-3)=ROUND('Energy consumption (raw)'!AG742,-3),1,0)</f>
        <v>1</v>
      </c>
      <c r="AM792" s="179" t="str">
        <f>'Energy consumption (raw)'!AJ742</f>
        <v>7. Hung Yen</v>
      </c>
      <c r="AN792">
        <f>VLOOKUP(AM792,Lists!$F$9:$G$71,2,FALSE)</f>
        <v>1</v>
      </c>
    </row>
    <row r="793" spans="2:40" x14ac:dyDescent="0.25">
      <c r="B793" s="65" t="str">
        <f t="shared" si="83"/>
        <v>Industry641</v>
      </c>
      <c r="C793" s="179">
        <f>'Energy consumption (raw)'!B743</f>
        <v>641</v>
      </c>
      <c r="D793" s="179">
        <f>'Energy consumption (raw)'!C743</f>
        <v>0</v>
      </c>
      <c r="E793" s="179">
        <f>'Energy consumption (raw)'!D743</f>
        <v>0</v>
      </c>
      <c r="F793" s="179" t="str">
        <f>'Energy consumption (raw)'!E743</f>
        <v>Công nghiệp</v>
      </c>
      <c r="G793" s="179" t="str">
        <f>'Energy consumption (raw)'!F743</f>
        <v>Sản xuất sắt, thép gang</v>
      </c>
      <c r="H793" s="179" t="str">
        <f>'Energy consumption (raw)'!G743</f>
        <v>Industry</v>
      </c>
      <c r="I793" s="179" t="str">
        <f>'Energy consumption (raw)'!I743</f>
        <v>24 Manufacture of basic metals</v>
      </c>
      <c r="J793" s="179" t="str">
        <f>INDEX(Sector!$E$6:$E$46,MATCH('Energy consumption (toe)'!I793,Sector!$B$6:$B$46,FALSE))</f>
        <v>Manufacture of basic metals</v>
      </c>
      <c r="K793" s="179">
        <f>IFERROR('Energy consumption (raw)'!J743*Lists!$H$84,)</f>
        <v>0</v>
      </c>
      <c r="L793" s="179">
        <f>'Energy consumption (raw)'!K743*Lists!$H$84</f>
        <v>1086.5211945000001</v>
      </c>
      <c r="M793" s="179">
        <f>'Energy consumption (raw)'!L743*Lists!$H$84</f>
        <v>0</v>
      </c>
      <c r="N793" s="179">
        <f>'Energy consumption (raw)'!M743*Lists!$H$84</f>
        <v>0</v>
      </c>
      <c r="O793" s="178">
        <f t="shared" si="84"/>
        <v>1086.5211945000001</v>
      </c>
      <c r="P793">
        <f>'Energy consumption (raw)'!N743*Lists!$H$85</f>
        <v>0</v>
      </c>
      <c r="Q793">
        <f>'Energy consumption (raw)'!O743*Lists!$H$86</f>
        <v>0</v>
      </c>
      <c r="R793">
        <f>'Energy consumption (raw)'!P743*Lists!$H$87</f>
        <v>0</v>
      </c>
      <c r="S793">
        <f>'Energy consumption (raw)'!Q743*Lists!$H$88</f>
        <v>0</v>
      </c>
      <c r="T793">
        <f>'Energy consumption (raw)'!R743*Lists!$H$89</f>
        <v>0</v>
      </c>
      <c r="U793">
        <f>'Energy consumption (raw)'!S743*Lists!$H$90</f>
        <v>0</v>
      </c>
      <c r="V793">
        <f>'Energy consumption (raw)'!T743*Lists!$H$91</f>
        <v>0</v>
      </c>
      <c r="W793">
        <f>'Energy consumption (raw)'!U743*Lists!$H$92</f>
        <v>0</v>
      </c>
      <c r="X793">
        <f>'Energy consumption (raw)'!V743*Lists!$H$93</f>
        <v>0</v>
      </c>
      <c r="Y793">
        <f>'Energy consumption (raw)'!W743*Lists!$H$94</f>
        <v>0</v>
      </c>
      <c r="Z793">
        <f>'Energy consumption (raw)'!X743*Lists!$H$96*1000000</f>
        <v>0</v>
      </c>
      <c r="AA793">
        <f>'Energy consumption (raw)'!Y743*Lists!$H$97</f>
        <v>0</v>
      </c>
      <c r="AB793">
        <f>'Energy consumption (raw)'!Z743*Lists!$H$96</f>
        <v>0</v>
      </c>
      <c r="AC793">
        <f>'Energy consumption (raw)'!AA743*Lists!$H$98</f>
        <v>0</v>
      </c>
      <c r="AD793">
        <f>'Energy consumption (raw)'!AB743*Lists!$H$99</f>
        <v>0</v>
      </c>
      <c r="AE793">
        <f>'Energy consumption (raw)'!AC743*Lists!$H$101</f>
        <v>0</v>
      </c>
      <c r="AF793">
        <f>'Energy consumption (raw)'!AD743*Lists!$H$101</f>
        <v>0</v>
      </c>
      <c r="AG793">
        <f>'Energy consumption (raw)'!AE743*Lists!$H$101</f>
        <v>0</v>
      </c>
      <c r="AH793">
        <f>'Energy consumption (raw)'!AF743*Lists!$H$100</f>
        <v>0</v>
      </c>
      <c r="AI793" s="167">
        <f t="shared" si="85"/>
        <v>1086.5211945000001</v>
      </c>
      <c r="AJ793" s="179">
        <f>'Energy consumption (raw)'!AG743</f>
        <v>1086.5211945000001</v>
      </c>
      <c r="AK793" s="179">
        <f>'Energy consumption (raw)'!AH743</f>
        <v>0</v>
      </c>
      <c r="AL793">
        <f>IF(ROUND(AI793,-3)=ROUND('Energy consumption (raw)'!AG743,-3),1,0)</f>
        <v>1</v>
      </c>
      <c r="AM793" s="179" t="str">
        <f>'Energy consumption (raw)'!AJ743</f>
        <v>7. Hung Yen</v>
      </c>
      <c r="AN793">
        <f>VLOOKUP(AM793,Lists!$F$9:$G$71,2,FALSE)</f>
        <v>1</v>
      </c>
    </row>
    <row r="794" spans="2:40" x14ac:dyDescent="0.25">
      <c r="B794" s="65" t="str">
        <f t="shared" si="83"/>
        <v>Industry642</v>
      </c>
      <c r="C794" s="179">
        <f>'Energy consumption (raw)'!B744</f>
        <v>642</v>
      </c>
      <c r="D794" s="179">
        <f>'Energy consumption (raw)'!C744</f>
        <v>0</v>
      </c>
      <c r="E794" s="179">
        <f>'Energy consumption (raw)'!D744</f>
        <v>0</v>
      </c>
      <c r="F794" s="179" t="str">
        <f>'Energy consumption (raw)'!E744</f>
        <v>Công nghiệp</v>
      </c>
      <c r="G794" s="179" t="str">
        <f>'Energy consumption (raw)'!F744</f>
        <v>Sãn xuất linh kiện điện tử</v>
      </c>
      <c r="H794" s="179" t="str">
        <f>'Energy consumption (raw)'!G744</f>
        <v>Industry</v>
      </c>
      <c r="I794" s="179" t="str">
        <f>'Energy consumption (raw)'!I744</f>
        <v>26 Manufacture of computer, electronic and optical products</v>
      </c>
      <c r="J794" s="179" t="str">
        <f>INDEX(Sector!$E$6:$E$46,MATCH('Energy consumption (toe)'!I794,Sector!$B$6:$B$46,FALSE))</f>
        <v>Manufacture of computer, electronic and optical products</v>
      </c>
      <c r="K794" s="179">
        <f>IFERROR('Energy consumption (raw)'!J744*Lists!$H$84,)</f>
        <v>0</v>
      </c>
      <c r="L794" s="179">
        <f>'Energy consumption (raw)'!K744*Lists!$H$84</f>
        <v>1019.0590743</v>
      </c>
      <c r="M794" s="179">
        <f>'Energy consumption (raw)'!L744*Lists!$H$84</f>
        <v>0</v>
      </c>
      <c r="N794" s="179">
        <f>'Energy consumption (raw)'!M744*Lists!$H$84</f>
        <v>0</v>
      </c>
      <c r="O794" s="178">
        <f t="shared" si="84"/>
        <v>1019.0590743</v>
      </c>
      <c r="P794">
        <f>'Energy consumption (raw)'!N744*Lists!$H$85</f>
        <v>0</v>
      </c>
      <c r="Q794">
        <f>'Energy consumption (raw)'!O744*Lists!$H$86</f>
        <v>0</v>
      </c>
      <c r="R794">
        <f>'Energy consumption (raw)'!P744*Lists!$H$87</f>
        <v>0</v>
      </c>
      <c r="S794">
        <f>'Energy consumption (raw)'!Q744*Lists!$H$88</f>
        <v>0</v>
      </c>
      <c r="T794">
        <f>'Energy consumption (raw)'!R744*Lists!$H$89</f>
        <v>0</v>
      </c>
      <c r="U794">
        <f>'Energy consumption (raw)'!S744*Lists!$H$90</f>
        <v>0</v>
      </c>
      <c r="V794">
        <f>'Energy consumption (raw)'!T744*Lists!$H$91</f>
        <v>0</v>
      </c>
      <c r="W794">
        <f>'Energy consumption (raw)'!U744*Lists!$H$92</f>
        <v>0</v>
      </c>
      <c r="X794">
        <f>'Energy consumption (raw)'!V744*Lists!$H$93</f>
        <v>0</v>
      </c>
      <c r="Y794">
        <f>'Energy consumption (raw)'!W744*Lists!$H$94</f>
        <v>0</v>
      </c>
      <c r="Z794">
        <f>'Energy consumption (raw)'!X744*Lists!$H$96*1000000</f>
        <v>0</v>
      </c>
      <c r="AA794">
        <f>'Energy consumption (raw)'!Y744*Lists!$H$97</f>
        <v>0</v>
      </c>
      <c r="AB794">
        <f>'Energy consumption (raw)'!Z744*Lists!$H$96</f>
        <v>0</v>
      </c>
      <c r="AC794">
        <f>'Energy consumption (raw)'!AA744*Lists!$H$98</f>
        <v>0</v>
      </c>
      <c r="AD794">
        <f>'Energy consumption (raw)'!AB744*Lists!$H$99</f>
        <v>0</v>
      </c>
      <c r="AE794">
        <f>'Energy consumption (raw)'!AC744*Lists!$H$101</f>
        <v>0</v>
      </c>
      <c r="AF794">
        <f>'Energy consumption (raw)'!AD744*Lists!$H$101</f>
        <v>0</v>
      </c>
      <c r="AG794">
        <f>'Energy consumption (raw)'!AE744*Lists!$H$101</f>
        <v>0</v>
      </c>
      <c r="AH794">
        <f>'Energy consumption (raw)'!AF744*Lists!$H$100</f>
        <v>0</v>
      </c>
      <c r="AI794" s="167">
        <f t="shared" si="85"/>
        <v>1019.0590743</v>
      </c>
      <c r="AJ794" s="179">
        <f>'Energy consumption (raw)'!AG744</f>
        <v>1019.0590743</v>
      </c>
      <c r="AK794" s="179">
        <f>'Energy consumption (raw)'!AH744</f>
        <v>0</v>
      </c>
      <c r="AL794">
        <f>IF(ROUND(AI794,-3)=ROUND('Energy consumption (raw)'!AG744,-3),1,0)</f>
        <v>1</v>
      </c>
      <c r="AM794" s="179" t="str">
        <f>'Energy consumption (raw)'!AJ744</f>
        <v>7. Hung Yen</v>
      </c>
      <c r="AN794">
        <f>VLOOKUP(AM794,Lists!$F$9:$G$71,2,FALSE)</f>
        <v>1</v>
      </c>
    </row>
    <row r="795" spans="2:40" x14ac:dyDescent="0.25">
      <c r="B795" s="65" t="str">
        <f t="shared" si="83"/>
        <v>Industry643</v>
      </c>
      <c r="C795" s="179">
        <f>'Energy consumption (raw)'!B745</f>
        <v>643</v>
      </c>
      <c r="D795" s="179">
        <f>'Energy consumption (raw)'!C745</f>
        <v>0</v>
      </c>
      <c r="E795" s="179">
        <f>'Energy consumption (raw)'!D745</f>
        <v>0</v>
      </c>
      <c r="F795" s="179" t="str">
        <f>'Energy consumption (raw)'!E745</f>
        <v>Công nghiệp</v>
      </c>
      <c r="G795" s="179" t="str">
        <f>'Energy consumption (raw)'!F745</f>
        <v>Sản xuất sản phẩm từ plastic</v>
      </c>
      <c r="H795" s="179" t="str">
        <f>'Energy consumption (raw)'!G745</f>
        <v>Industry</v>
      </c>
      <c r="I795" s="179" t="str">
        <f>'Energy consumption (raw)'!I745</f>
        <v>22 Manufacture of rubber and plastics products</v>
      </c>
      <c r="J795" s="179" t="str">
        <f>INDEX(Sector!$E$6:$E$46,MATCH('Energy consumption (toe)'!I795,Sector!$B$6:$B$46,FALSE))</f>
        <v>Manufacture of rubber and plastics products</v>
      </c>
      <c r="K795" s="179">
        <f>IFERROR('Energy consumption (raw)'!J745*Lists!$H$84,)</f>
        <v>0</v>
      </c>
      <c r="L795" s="179">
        <f>'Energy consumption (raw)'!K745*Lists!$H$84</f>
        <v>1129.1110805000001</v>
      </c>
      <c r="M795" s="179">
        <f>'Energy consumption (raw)'!L745*Lists!$H$84</f>
        <v>0</v>
      </c>
      <c r="N795" s="179">
        <f>'Energy consumption (raw)'!M745*Lists!$H$84</f>
        <v>0</v>
      </c>
      <c r="O795" s="178">
        <f t="shared" si="84"/>
        <v>1129.1110805000001</v>
      </c>
      <c r="P795">
        <f>'Energy consumption (raw)'!N745*Lists!$H$85</f>
        <v>0</v>
      </c>
      <c r="Q795">
        <f>'Energy consumption (raw)'!O745*Lists!$H$86</f>
        <v>0</v>
      </c>
      <c r="R795">
        <f>'Energy consumption (raw)'!P745*Lists!$H$87</f>
        <v>0</v>
      </c>
      <c r="S795">
        <f>'Energy consumption (raw)'!Q745*Lists!$H$88</f>
        <v>0</v>
      </c>
      <c r="T795">
        <f>'Energy consumption (raw)'!R745*Lists!$H$89</f>
        <v>0</v>
      </c>
      <c r="U795">
        <f>'Energy consumption (raw)'!S745*Lists!$H$90</f>
        <v>0</v>
      </c>
      <c r="V795">
        <f>'Energy consumption (raw)'!T745*Lists!$H$91</f>
        <v>0</v>
      </c>
      <c r="W795">
        <f>'Energy consumption (raw)'!U745*Lists!$H$92</f>
        <v>0</v>
      </c>
      <c r="X795">
        <f>'Energy consumption (raw)'!V745*Lists!$H$93</f>
        <v>0</v>
      </c>
      <c r="Y795">
        <f>'Energy consumption (raw)'!W745*Lists!$H$94</f>
        <v>0</v>
      </c>
      <c r="Z795">
        <f>'Energy consumption (raw)'!X745*Lists!$H$96*1000000</f>
        <v>0</v>
      </c>
      <c r="AA795">
        <f>'Energy consumption (raw)'!Y745*Lists!$H$97</f>
        <v>0</v>
      </c>
      <c r="AB795">
        <f>'Energy consumption (raw)'!Z745*Lists!$H$96</f>
        <v>0</v>
      </c>
      <c r="AC795">
        <f>'Energy consumption (raw)'!AA745*Lists!$H$98</f>
        <v>0</v>
      </c>
      <c r="AD795">
        <f>'Energy consumption (raw)'!AB745*Lists!$H$99</f>
        <v>0</v>
      </c>
      <c r="AE795">
        <f>'Energy consumption (raw)'!AC745*Lists!$H$101</f>
        <v>0</v>
      </c>
      <c r="AF795">
        <f>'Energy consumption (raw)'!AD745*Lists!$H$101</f>
        <v>0</v>
      </c>
      <c r="AG795">
        <f>'Energy consumption (raw)'!AE745*Lists!$H$101</f>
        <v>0</v>
      </c>
      <c r="AH795">
        <f>'Energy consumption (raw)'!AF745*Lists!$H$100</f>
        <v>0</v>
      </c>
      <c r="AI795" s="167">
        <f t="shared" si="85"/>
        <v>1129.1110805000001</v>
      </c>
      <c r="AJ795" s="179">
        <f>'Energy consumption (raw)'!AG745</f>
        <v>1129.1110805000001</v>
      </c>
      <c r="AK795" s="179">
        <f>'Energy consumption (raw)'!AH745</f>
        <v>0</v>
      </c>
      <c r="AL795">
        <f>IF(ROUND(AI795,-3)=ROUND('Energy consumption (raw)'!AG745,-3),1,0)</f>
        <v>1</v>
      </c>
      <c r="AM795" s="179" t="str">
        <f>'Energy consumption (raw)'!AJ745</f>
        <v>7. Hung Yen</v>
      </c>
      <c r="AN795">
        <f>VLOOKUP(AM795,Lists!$F$9:$G$71,2,FALSE)</f>
        <v>1</v>
      </c>
    </row>
    <row r="796" spans="2:40" x14ac:dyDescent="0.25">
      <c r="B796" s="65" t="str">
        <f t="shared" si="83"/>
        <v>Industry644</v>
      </c>
      <c r="C796" s="179">
        <f>'Energy consumption (raw)'!B746</f>
        <v>644</v>
      </c>
      <c r="D796" s="179">
        <f>'Energy consumption (raw)'!C746</f>
        <v>0</v>
      </c>
      <c r="E796" s="179">
        <f>'Energy consumption (raw)'!D746</f>
        <v>0</v>
      </c>
      <c r="F796" s="179" t="str">
        <f>'Energy consumption (raw)'!E746</f>
        <v>Công nghiệp</v>
      </c>
      <c r="G796" s="179" t="str">
        <f>'Energy consumption (raw)'!F746</f>
        <v>Sản xuất các loại bánh từ bột</v>
      </c>
      <c r="H796" s="179" t="str">
        <f>'Energy consumption (raw)'!G746</f>
        <v>Industry</v>
      </c>
      <c r="I796" s="179" t="str">
        <f>'Energy consumption (raw)'!I746</f>
        <v>10 Manufacture of food products</v>
      </c>
      <c r="J796" s="179" t="str">
        <f>INDEX(Sector!$E$6:$E$46,MATCH('Energy consumption (toe)'!I796,Sector!$B$6:$B$46,FALSE))</f>
        <v>Manufacture of food products</v>
      </c>
      <c r="K796" s="179">
        <f>IFERROR('Energy consumption (raw)'!J746*Lists!$H$84,)</f>
        <v>0</v>
      </c>
      <c r="L796" s="179">
        <f>'Energy consumption (raw)'!K746*Lists!$H$84</f>
        <v>1209.733602</v>
      </c>
      <c r="M796" s="179">
        <f>'Energy consumption (raw)'!L746*Lists!$H$84</f>
        <v>0</v>
      </c>
      <c r="N796" s="179">
        <f>'Energy consumption (raw)'!M746*Lists!$H$84</f>
        <v>0</v>
      </c>
      <c r="O796" s="178">
        <f t="shared" si="84"/>
        <v>1209.733602</v>
      </c>
      <c r="P796">
        <f>'Energy consumption (raw)'!N746*Lists!$H$85</f>
        <v>0</v>
      </c>
      <c r="Q796">
        <f>'Energy consumption (raw)'!O746*Lists!$H$86</f>
        <v>0</v>
      </c>
      <c r="R796">
        <f>'Energy consumption (raw)'!P746*Lists!$H$87</f>
        <v>0</v>
      </c>
      <c r="S796">
        <f>'Energy consumption (raw)'!Q746*Lists!$H$88</f>
        <v>0</v>
      </c>
      <c r="T796">
        <f>'Energy consumption (raw)'!R746*Lists!$H$89</f>
        <v>0</v>
      </c>
      <c r="U796">
        <f>'Energy consumption (raw)'!S746*Lists!$H$90</f>
        <v>0</v>
      </c>
      <c r="V796">
        <f>'Energy consumption (raw)'!T746*Lists!$H$91</f>
        <v>0</v>
      </c>
      <c r="W796">
        <f>'Energy consumption (raw)'!U746*Lists!$H$92</f>
        <v>0</v>
      </c>
      <c r="X796">
        <f>'Energy consumption (raw)'!V746*Lists!$H$93</f>
        <v>0</v>
      </c>
      <c r="Y796">
        <f>'Energy consumption (raw)'!W746*Lists!$H$94</f>
        <v>0</v>
      </c>
      <c r="Z796">
        <f>'Energy consumption (raw)'!X746*Lists!$H$96*1000000</f>
        <v>0</v>
      </c>
      <c r="AA796">
        <f>'Energy consumption (raw)'!Y746*Lists!$H$97</f>
        <v>0</v>
      </c>
      <c r="AB796">
        <f>'Energy consumption (raw)'!Z746*Lists!$H$96</f>
        <v>0</v>
      </c>
      <c r="AC796">
        <f>'Energy consumption (raw)'!AA746*Lists!$H$98</f>
        <v>0</v>
      </c>
      <c r="AD796">
        <f>'Energy consumption (raw)'!AB746*Lists!$H$99</f>
        <v>0</v>
      </c>
      <c r="AE796">
        <f>'Energy consumption (raw)'!AC746*Lists!$H$101</f>
        <v>0</v>
      </c>
      <c r="AF796">
        <f>'Energy consumption (raw)'!AD746*Lists!$H$101</f>
        <v>0</v>
      </c>
      <c r="AG796">
        <f>'Energy consumption (raw)'!AE746*Lists!$H$101</f>
        <v>0</v>
      </c>
      <c r="AH796">
        <f>'Energy consumption (raw)'!AF746*Lists!$H$100</f>
        <v>0</v>
      </c>
      <c r="AI796" s="167">
        <f t="shared" si="85"/>
        <v>1209.733602</v>
      </c>
      <c r="AJ796" s="179">
        <f>'Energy consumption (raw)'!AG746</f>
        <v>1209.733602</v>
      </c>
      <c r="AK796" s="179">
        <f>'Energy consumption (raw)'!AH746</f>
        <v>0</v>
      </c>
      <c r="AL796">
        <f>IF(ROUND(AI796,-3)=ROUND('Energy consumption (raw)'!AG746,-3),1,0)</f>
        <v>1</v>
      </c>
      <c r="AM796" s="179" t="str">
        <f>'Energy consumption (raw)'!AJ746</f>
        <v>7. Hung Yen</v>
      </c>
      <c r="AN796">
        <f>VLOOKUP(AM796,Lists!$F$9:$G$71,2,FALSE)</f>
        <v>1</v>
      </c>
    </row>
    <row r="797" spans="2:40" x14ac:dyDescent="0.25">
      <c r="B797" s="65" t="str">
        <f t="shared" si="83"/>
        <v>Industry645</v>
      </c>
      <c r="C797" s="179">
        <f>'Energy consumption (raw)'!B747</f>
        <v>645</v>
      </c>
      <c r="D797" s="179">
        <f>'Energy consumption (raw)'!C747</f>
        <v>0</v>
      </c>
      <c r="E797" s="179">
        <f>'Energy consumption (raw)'!D747</f>
        <v>0</v>
      </c>
      <c r="F797" s="179" t="str">
        <f>'Energy consumption (raw)'!E747</f>
        <v>Công nghiệp</v>
      </c>
      <c r="G797" s="179" t="str">
        <f>'Energy consumption (raw)'!F747</f>
        <v>Sản xuất sản phẩm từ plastic</v>
      </c>
      <c r="H797" s="179" t="str">
        <f>'Energy consumption (raw)'!G747</f>
        <v>Industry</v>
      </c>
      <c r="I797" s="179" t="str">
        <f>'Energy consumption (raw)'!I747</f>
        <v>22 Manufacture of rubber and plastics products</v>
      </c>
      <c r="J797" s="179" t="str">
        <f>INDEX(Sector!$E$6:$E$46,MATCH('Energy consumption (toe)'!I797,Sector!$B$6:$B$46,FALSE))</f>
        <v>Manufacture of rubber and plastics products</v>
      </c>
      <c r="K797" s="179">
        <f>IFERROR('Energy consumption (raw)'!J747*Lists!$H$84,)</f>
        <v>0</v>
      </c>
      <c r="L797" s="179">
        <f>'Energy consumption (raw)'!K747*Lists!$H$84</f>
        <v>1313.5341437000002</v>
      </c>
      <c r="M797" s="179">
        <f>'Energy consumption (raw)'!L747*Lists!$H$84</f>
        <v>0</v>
      </c>
      <c r="N797" s="179">
        <f>'Energy consumption (raw)'!M747*Lists!$H$84</f>
        <v>0</v>
      </c>
      <c r="O797" s="178">
        <f t="shared" si="84"/>
        <v>1313.5341437000002</v>
      </c>
      <c r="P797">
        <f>'Energy consumption (raw)'!N747*Lists!$H$85</f>
        <v>0</v>
      </c>
      <c r="Q797">
        <f>'Energy consumption (raw)'!O747*Lists!$H$86</f>
        <v>0</v>
      </c>
      <c r="R797">
        <f>'Energy consumption (raw)'!P747*Lists!$H$87</f>
        <v>0</v>
      </c>
      <c r="S797">
        <f>'Energy consumption (raw)'!Q747*Lists!$H$88</f>
        <v>0</v>
      </c>
      <c r="T797">
        <f>'Energy consumption (raw)'!R747*Lists!$H$89</f>
        <v>0</v>
      </c>
      <c r="U797">
        <f>'Energy consumption (raw)'!S747*Lists!$H$90</f>
        <v>0</v>
      </c>
      <c r="V797">
        <f>'Energy consumption (raw)'!T747*Lists!$H$91</f>
        <v>0</v>
      </c>
      <c r="W797">
        <f>'Energy consumption (raw)'!U747*Lists!$H$92</f>
        <v>0</v>
      </c>
      <c r="X797">
        <f>'Energy consumption (raw)'!V747*Lists!$H$93</f>
        <v>0</v>
      </c>
      <c r="Y797">
        <f>'Energy consumption (raw)'!W747*Lists!$H$94</f>
        <v>0</v>
      </c>
      <c r="Z797">
        <f>'Energy consumption (raw)'!X747*Lists!$H$96*1000000</f>
        <v>0</v>
      </c>
      <c r="AA797">
        <f>'Energy consumption (raw)'!Y747*Lists!$H$97</f>
        <v>0</v>
      </c>
      <c r="AB797">
        <f>'Energy consumption (raw)'!Z747*Lists!$H$96</f>
        <v>0</v>
      </c>
      <c r="AC797">
        <f>'Energy consumption (raw)'!AA747*Lists!$H$98</f>
        <v>0</v>
      </c>
      <c r="AD797">
        <f>'Energy consumption (raw)'!AB747*Lists!$H$99</f>
        <v>0</v>
      </c>
      <c r="AE797">
        <f>'Energy consumption (raw)'!AC747*Lists!$H$101</f>
        <v>0</v>
      </c>
      <c r="AF797">
        <f>'Energy consumption (raw)'!AD747*Lists!$H$101</f>
        <v>0</v>
      </c>
      <c r="AG797">
        <f>'Energy consumption (raw)'!AE747*Lists!$H$101</f>
        <v>0</v>
      </c>
      <c r="AH797">
        <f>'Energy consumption (raw)'!AF747*Lists!$H$100</f>
        <v>0</v>
      </c>
      <c r="AI797" s="167">
        <f t="shared" si="85"/>
        <v>1313.5341437000002</v>
      </c>
      <c r="AJ797" s="179">
        <f>'Energy consumption (raw)'!AG747</f>
        <v>1313.5341437000002</v>
      </c>
      <c r="AK797" s="179">
        <f>'Energy consumption (raw)'!AH747</f>
        <v>0</v>
      </c>
      <c r="AL797">
        <f>IF(ROUND(AI797,-3)=ROUND('Energy consumption (raw)'!AG747,-3),1,0)</f>
        <v>1</v>
      </c>
      <c r="AM797" s="179" t="str">
        <f>'Energy consumption (raw)'!AJ747</f>
        <v>7. Hung Yen</v>
      </c>
      <c r="AN797">
        <f>VLOOKUP(AM797,Lists!$F$9:$G$71,2,FALSE)</f>
        <v>1</v>
      </c>
    </row>
    <row r="798" spans="2:40" x14ac:dyDescent="0.25">
      <c r="B798" s="65" t="str">
        <f t="shared" si="83"/>
        <v>Industry646</v>
      </c>
      <c r="C798" s="179">
        <f>'Energy consumption (raw)'!B748</f>
        <v>646</v>
      </c>
      <c r="D798" s="179">
        <f>'Energy consumption (raw)'!C748</f>
        <v>0</v>
      </c>
      <c r="E798" s="179">
        <f>'Energy consumption (raw)'!D748</f>
        <v>0</v>
      </c>
      <c r="F798" s="179" t="str">
        <f>'Energy consumption (raw)'!E748</f>
        <v>Công nghiệp</v>
      </c>
      <c r="G798" s="179" t="str">
        <f>'Energy consumption (raw)'!F748</f>
        <v>Sản xuất vải dệt thoi</v>
      </c>
      <c r="H798" s="179" t="str">
        <f>'Energy consumption (raw)'!G748</f>
        <v>Industry</v>
      </c>
      <c r="I798" s="179" t="str">
        <f>'Energy consumption (raw)'!I748</f>
        <v>13 Manufacture of textiles</v>
      </c>
      <c r="J798" s="179" t="str">
        <f>INDEX(Sector!$E$6:$E$46,MATCH('Energy consumption (toe)'!I798,Sector!$B$6:$B$46,FALSE))</f>
        <v>Manufacture of textiles</v>
      </c>
      <c r="K798" s="179">
        <f>IFERROR('Energy consumption (raw)'!J748*Lists!$H$84,)</f>
        <v>0</v>
      </c>
      <c r="L798" s="179">
        <f>'Energy consumption (raw)'!K748*Lists!$H$84</f>
        <v>1731.042324</v>
      </c>
      <c r="M798" s="179">
        <f>'Energy consumption (raw)'!L748*Lists!$H$84</f>
        <v>0</v>
      </c>
      <c r="N798" s="179">
        <f>'Energy consumption (raw)'!M748*Lists!$H$84</f>
        <v>0</v>
      </c>
      <c r="O798" s="178">
        <f t="shared" si="84"/>
        <v>1731.042324</v>
      </c>
      <c r="P798">
        <f>'Energy consumption (raw)'!N748*Lists!$H$85</f>
        <v>0</v>
      </c>
      <c r="Q798">
        <f>'Energy consumption (raw)'!O748*Lists!$H$86</f>
        <v>0</v>
      </c>
      <c r="R798">
        <f>'Energy consumption (raw)'!P748*Lists!$H$87</f>
        <v>0</v>
      </c>
      <c r="S798">
        <f>'Energy consumption (raw)'!Q748*Lists!$H$88</f>
        <v>0</v>
      </c>
      <c r="T798">
        <f>'Energy consumption (raw)'!R748*Lists!$H$89</f>
        <v>0</v>
      </c>
      <c r="U798">
        <f>'Energy consumption (raw)'!S748*Lists!$H$90</f>
        <v>0</v>
      </c>
      <c r="V798">
        <f>'Energy consumption (raw)'!T748*Lists!$H$91</f>
        <v>0</v>
      </c>
      <c r="W798">
        <f>'Energy consumption (raw)'!U748*Lists!$H$92</f>
        <v>0</v>
      </c>
      <c r="X798">
        <f>'Energy consumption (raw)'!V748*Lists!$H$93</f>
        <v>0</v>
      </c>
      <c r="Y798">
        <f>'Energy consumption (raw)'!W748*Lists!$H$94</f>
        <v>0</v>
      </c>
      <c r="Z798">
        <f>'Energy consumption (raw)'!X748*Lists!$H$96*1000000</f>
        <v>0</v>
      </c>
      <c r="AA798">
        <f>'Energy consumption (raw)'!Y748*Lists!$H$97</f>
        <v>0</v>
      </c>
      <c r="AB798">
        <f>'Energy consumption (raw)'!Z748*Lists!$H$96</f>
        <v>0</v>
      </c>
      <c r="AC798">
        <f>'Energy consumption (raw)'!AA748*Lists!$H$98</f>
        <v>0</v>
      </c>
      <c r="AD798">
        <f>'Energy consumption (raw)'!AB748*Lists!$H$99</f>
        <v>0</v>
      </c>
      <c r="AE798">
        <f>'Energy consumption (raw)'!AC748*Lists!$H$101</f>
        <v>0</v>
      </c>
      <c r="AF798">
        <f>'Energy consumption (raw)'!AD748*Lists!$H$101</f>
        <v>0</v>
      </c>
      <c r="AG798">
        <f>'Energy consumption (raw)'!AE748*Lists!$H$101</f>
        <v>0</v>
      </c>
      <c r="AH798">
        <f>'Energy consumption (raw)'!AF748*Lists!$H$100</f>
        <v>0</v>
      </c>
      <c r="AI798" s="167">
        <f t="shared" si="85"/>
        <v>1731.042324</v>
      </c>
      <c r="AJ798" s="179">
        <f>'Energy consumption (raw)'!AG748</f>
        <v>1731.042324</v>
      </c>
      <c r="AK798" s="179">
        <f>'Energy consumption (raw)'!AH748</f>
        <v>0</v>
      </c>
      <c r="AL798">
        <f>IF(ROUND(AI798,-3)=ROUND('Energy consumption (raw)'!AG748,-3),1,0)</f>
        <v>1</v>
      </c>
      <c r="AM798" s="179" t="str">
        <f>'Energy consumption (raw)'!AJ748</f>
        <v>7. Hung Yen</v>
      </c>
      <c r="AN798">
        <f>VLOOKUP(AM798,Lists!$F$9:$G$71,2,FALSE)</f>
        <v>1</v>
      </c>
    </row>
    <row r="799" spans="2:40" x14ac:dyDescent="0.25">
      <c r="B799" s="65" t="str">
        <f t="shared" si="83"/>
        <v>Industry647</v>
      </c>
      <c r="C799" s="179">
        <f>'Energy consumption (raw)'!B749</f>
        <v>647</v>
      </c>
      <c r="D799" s="179">
        <f>'Energy consumption (raw)'!C749</f>
        <v>0</v>
      </c>
      <c r="E799" s="179">
        <f>'Energy consumption (raw)'!D749</f>
        <v>0</v>
      </c>
      <c r="F799" s="179" t="str">
        <f>'Energy consumption (raw)'!E749</f>
        <v>Công nghiệp</v>
      </c>
      <c r="G799" s="179" t="str">
        <f>'Energy consumption (raw)'!F749</f>
        <v>Kinh doanh bất động sản, quyền sử dụng đất thuộc chủ sở hữu, chủ sử dụng hoặc đi thuê</v>
      </c>
      <c r="H799" s="179" t="str">
        <f>'Energy consumption (raw)'!G749</f>
        <v>Industry</v>
      </c>
      <c r="I799" s="179" t="str">
        <f>'Energy consumption (raw)'!I749</f>
        <v>99 Other non-industry</v>
      </c>
      <c r="J799" s="179" t="str">
        <f>INDEX(Sector!$E$6:$E$46,MATCH('Energy consumption (toe)'!I799,Sector!$B$6:$B$46,FALSE))</f>
        <v>Other non-industry</v>
      </c>
      <c r="K799" s="179">
        <f>IFERROR('Energy consumption (raw)'!J749*Lists!$H$84,)</f>
        <v>0</v>
      </c>
      <c r="L799" s="179">
        <f>'Energy consumption (raw)'!K749*Lists!$H$84</f>
        <v>1928.2818538000001</v>
      </c>
      <c r="M799" s="179">
        <f>'Energy consumption (raw)'!L749*Lists!$H$84</f>
        <v>0</v>
      </c>
      <c r="N799" s="179">
        <f>'Energy consumption (raw)'!M749*Lists!$H$84</f>
        <v>0</v>
      </c>
      <c r="O799" s="178">
        <f t="shared" si="84"/>
        <v>1928.2818538000001</v>
      </c>
      <c r="P799">
        <f>'Energy consumption (raw)'!N749*Lists!$H$85</f>
        <v>0</v>
      </c>
      <c r="Q799">
        <f>'Energy consumption (raw)'!O749*Lists!$H$86</f>
        <v>0</v>
      </c>
      <c r="R799">
        <f>'Energy consumption (raw)'!P749*Lists!$H$87</f>
        <v>0</v>
      </c>
      <c r="S799">
        <f>'Energy consumption (raw)'!Q749*Lists!$H$88</f>
        <v>0</v>
      </c>
      <c r="T799">
        <f>'Energy consumption (raw)'!R749*Lists!$H$89</f>
        <v>0</v>
      </c>
      <c r="U799">
        <f>'Energy consumption (raw)'!S749*Lists!$H$90</f>
        <v>0</v>
      </c>
      <c r="V799">
        <f>'Energy consumption (raw)'!T749*Lists!$H$91</f>
        <v>0</v>
      </c>
      <c r="W799">
        <f>'Energy consumption (raw)'!U749*Lists!$H$92</f>
        <v>0</v>
      </c>
      <c r="X799">
        <f>'Energy consumption (raw)'!V749*Lists!$H$93</f>
        <v>0</v>
      </c>
      <c r="Y799">
        <f>'Energy consumption (raw)'!W749*Lists!$H$94</f>
        <v>0</v>
      </c>
      <c r="Z799">
        <f>'Energy consumption (raw)'!X749*Lists!$H$96*1000000</f>
        <v>0</v>
      </c>
      <c r="AA799">
        <f>'Energy consumption (raw)'!Y749*Lists!$H$97</f>
        <v>0</v>
      </c>
      <c r="AB799">
        <f>'Energy consumption (raw)'!Z749*Lists!$H$96</f>
        <v>0</v>
      </c>
      <c r="AC799">
        <f>'Energy consumption (raw)'!AA749*Lists!$H$98</f>
        <v>0</v>
      </c>
      <c r="AD799">
        <f>'Energy consumption (raw)'!AB749*Lists!$H$99</f>
        <v>0</v>
      </c>
      <c r="AE799">
        <f>'Energy consumption (raw)'!AC749*Lists!$H$101</f>
        <v>0</v>
      </c>
      <c r="AF799">
        <f>'Energy consumption (raw)'!AD749*Lists!$H$101</f>
        <v>0</v>
      </c>
      <c r="AG799">
        <f>'Energy consumption (raw)'!AE749*Lists!$H$101</f>
        <v>0</v>
      </c>
      <c r="AH799">
        <f>'Energy consumption (raw)'!AF749*Lists!$H$100</f>
        <v>0</v>
      </c>
      <c r="AI799" s="167">
        <f t="shared" si="85"/>
        <v>1928.2818538000001</v>
      </c>
      <c r="AJ799" s="179">
        <f>'Energy consumption (raw)'!AG749</f>
        <v>1928.2818538000001</v>
      </c>
      <c r="AK799" s="179">
        <f>'Energy consumption (raw)'!AH749</f>
        <v>0</v>
      </c>
      <c r="AL799">
        <f>IF(ROUND(AI799,-3)=ROUND('Energy consumption (raw)'!AG749,-3),1,0)</f>
        <v>1</v>
      </c>
      <c r="AM799" s="179" t="str">
        <f>'Energy consumption (raw)'!AJ749</f>
        <v>7. Hung Yen</v>
      </c>
      <c r="AN799">
        <f>VLOOKUP(AM799,Lists!$F$9:$G$71,2,FALSE)</f>
        <v>1</v>
      </c>
    </row>
    <row r="800" spans="2:40" x14ac:dyDescent="0.25">
      <c r="B800" s="65" t="str">
        <f t="shared" si="83"/>
        <v>Industry648</v>
      </c>
      <c r="C800" s="179">
        <f>'Energy consumption (raw)'!B750</f>
        <v>648</v>
      </c>
      <c r="D800" s="179">
        <f>'Energy consumption (raw)'!C750</f>
        <v>0</v>
      </c>
      <c r="E800" s="179">
        <f>'Energy consumption (raw)'!D750</f>
        <v>0</v>
      </c>
      <c r="F800" s="179" t="str">
        <f>'Energy consumption (raw)'!E750</f>
        <v>Công nghiệp</v>
      </c>
      <c r="G800" s="179" t="str">
        <f>'Energy consumption (raw)'!F750</f>
        <v>Sản xuất sứ vệ sinh cao cấp</v>
      </c>
      <c r="H800" s="179" t="str">
        <f>'Energy consumption (raw)'!G750</f>
        <v>Industry</v>
      </c>
      <c r="I800" s="179" t="str">
        <f>'Energy consumption (raw)'!I750</f>
        <v>22 Manufacture of rubber and plastics products</v>
      </c>
      <c r="J800" s="179" t="str">
        <f>INDEX(Sector!$E$6:$E$46,MATCH('Energy consumption (toe)'!I800,Sector!$B$6:$B$46,FALSE))</f>
        <v>Manufacture of rubber and plastics products</v>
      </c>
      <c r="K800" s="179">
        <f>IFERROR('Energy consumption (raw)'!J750*Lists!$H$84,)</f>
        <v>0</v>
      </c>
      <c r="L800" s="179">
        <f>'Energy consumption (raw)'!K750*Lists!$H$84</f>
        <v>1348.7845959000001</v>
      </c>
      <c r="M800" s="179">
        <f>'Energy consumption (raw)'!L750*Lists!$H$84</f>
        <v>0</v>
      </c>
      <c r="N800" s="179">
        <f>'Energy consumption (raw)'!M750*Lists!$H$84</f>
        <v>0</v>
      </c>
      <c r="O800" s="178">
        <f t="shared" si="84"/>
        <v>1348.7845959000001</v>
      </c>
      <c r="P800">
        <f>'Energy consumption (raw)'!N750*Lists!$H$85</f>
        <v>0</v>
      </c>
      <c r="Q800">
        <f>'Energy consumption (raw)'!O750*Lists!$H$86</f>
        <v>0</v>
      </c>
      <c r="R800">
        <f>'Energy consumption (raw)'!P750*Lists!$H$87</f>
        <v>0</v>
      </c>
      <c r="S800">
        <f>'Energy consumption (raw)'!Q750*Lists!$H$88</f>
        <v>0</v>
      </c>
      <c r="T800">
        <f>'Energy consumption (raw)'!R750*Lists!$H$89</f>
        <v>0</v>
      </c>
      <c r="U800">
        <f>'Energy consumption (raw)'!S750*Lists!$H$90</f>
        <v>0</v>
      </c>
      <c r="V800">
        <f>'Energy consumption (raw)'!T750*Lists!$H$91</f>
        <v>0</v>
      </c>
      <c r="W800">
        <f>'Energy consumption (raw)'!U750*Lists!$H$92</f>
        <v>0</v>
      </c>
      <c r="X800">
        <f>'Energy consumption (raw)'!V750*Lists!$H$93</f>
        <v>0</v>
      </c>
      <c r="Y800">
        <f>'Energy consumption (raw)'!W750*Lists!$H$94</f>
        <v>0</v>
      </c>
      <c r="Z800">
        <f>'Energy consumption (raw)'!X750*Lists!$H$96*1000000</f>
        <v>0</v>
      </c>
      <c r="AA800">
        <f>'Energy consumption (raw)'!Y750*Lists!$H$97</f>
        <v>3189.34</v>
      </c>
      <c r="AB800">
        <f>'Energy consumption (raw)'!Z750*Lists!$H$96</f>
        <v>0</v>
      </c>
      <c r="AC800">
        <f>'Energy consumption (raw)'!AA750*Lists!$H$98</f>
        <v>0</v>
      </c>
      <c r="AD800">
        <f>'Energy consumption (raw)'!AB750*Lists!$H$99</f>
        <v>0</v>
      </c>
      <c r="AE800">
        <f>'Energy consumption (raw)'!AC750*Lists!$H$101</f>
        <v>0</v>
      </c>
      <c r="AF800">
        <f>'Energy consumption (raw)'!AD750*Lists!$H$101</f>
        <v>0</v>
      </c>
      <c r="AG800">
        <f>'Energy consumption (raw)'!AE750*Lists!$H$101</f>
        <v>0</v>
      </c>
      <c r="AH800">
        <f>'Energy consumption (raw)'!AF750*Lists!$H$100</f>
        <v>0</v>
      </c>
      <c r="AI800" s="167">
        <f t="shared" si="85"/>
        <v>4538.1245959000007</v>
      </c>
      <c r="AJ800" s="179">
        <f>'Energy consumption (raw)'!AG750</f>
        <v>4538.1245959000007</v>
      </c>
      <c r="AK800" s="179">
        <f>'Energy consumption (raw)'!AH750</f>
        <v>0</v>
      </c>
      <c r="AL800">
        <f>IF(ROUND(AI800,-3)=ROUND('Energy consumption (raw)'!AG750,-3),1,0)</f>
        <v>1</v>
      </c>
      <c r="AM800" s="179" t="str">
        <f>'Energy consumption (raw)'!AJ750</f>
        <v>7. Hung Yen</v>
      </c>
      <c r="AN800">
        <f>VLOOKUP(AM800,Lists!$F$9:$G$71,2,FALSE)</f>
        <v>1</v>
      </c>
    </row>
    <row r="801" spans="2:40" x14ac:dyDescent="0.25">
      <c r="B801" s="65" t="str">
        <f t="shared" si="83"/>
        <v>Industry649</v>
      </c>
      <c r="C801" s="179">
        <f>'Energy consumption (raw)'!B751</f>
        <v>649</v>
      </c>
      <c r="D801" s="179">
        <f>'Energy consumption (raw)'!C751</f>
        <v>0</v>
      </c>
      <c r="E801" s="179">
        <f>'Energy consumption (raw)'!D751</f>
        <v>0</v>
      </c>
      <c r="F801" s="179" t="str">
        <f>'Energy consumption (raw)'!E751</f>
        <v>Công nghiệp</v>
      </c>
      <c r="G801" s="179" t="str">
        <f>'Energy consumption (raw)'!F751</f>
        <v>Sản xuất vật liệu xây dựng từ đất sét</v>
      </c>
      <c r="H801" s="179" t="str">
        <f>'Energy consumption (raw)'!G751</f>
        <v>Industry</v>
      </c>
      <c r="I801" s="179" t="str">
        <f>'Energy consumption (raw)'!I751</f>
        <v>23 Manufacture of other non-metallic mineral products</v>
      </c>
      <c r="J801" s="179" t="str">
        <f>INDEX(Sector!$E$6:$E$46,MATCH('Energy consumption (toe)'!I801,Sector!$B$6:$B$46,FALSE))</f>
        <v>Manufacture of other non-metallic mineral products</v>
      </c>
      <c r="K801" s="179">
        <f>IFERROR('Energy consumption (raw)'!J751*Lists!$H$84,)</f>
        <v>2479.2046033000001</v>
      </c>
      <c r="L801" s="179">
        <f>'Energy consumption (raw)'!K751*Lists!$H$84</f>
        <v>0</v>
      </c>
      <c r="M801" s="179">
        <f>'Energy consumption (raw)'!L751*Lists!$H$84</f>
        <v>0</v>
      </c>
      <c r="N801" s="179">
        <f>'Energy consumption (raw)'!M751*Lists!$H$84</f>
        <v>0</v>
      </c>
      <c r="O801" s="178">
        <f t="shared" si="84"/>
        <v>2479.2046033000001</v>
      </c>
      <c r="P801">
        <f>'Energy consumption (raw)'!N751*Lists!$H$85</f>
        <v>0</v>
      </c>
      <c r="Q801">
        <f>'Energy consumption (raw)'!O751*Lists!$H$86</f>
        <v>0</v>
      </c>
      <c r="R801">
        <f>'Energy consumption (raw)'!P751*Lists!$H$87</f>
        <v>0</v>
      </c>
      <c r="S801">
        <f>'Energy consumption (raw)'!Q751*Lists!$H$88</f>
        <v>0</v>
      </c>
      <c r="T801">
        <f>'Energy consumption (raw)'!R751*Lists!$H$89</f>
        <v>0</v>
      </c>
      <c r="U801">
        <f>'Energy consumption (raw)'!S751*Lists!$H$90</f>
        <v>0</v>
      </c>
      <c r="V801">
        <f>'Energy consumption (raw)'!T751*Lists!$H$91</f>
        <v>0</v>
      </c>
      <c r="W801">
        <f>'Energy consumption (raw)'!U751*Lists!$H$92</f>
        <v>0</v>
      </c>
      <c r="X801">
        <f>'Energy consumption (raw)'!V751*Lists!$H$93</f>
        <v>0</v>
      </c>
      <c r="Y801">
        <f>'Energy consumption (raw)'!W751*Lists!$H$94</f>
        <v>0</v>
      </c>
      <c r="Z801">
        <f>'Energy consumption (raw)'!X751*Lists!$H$96*1000000</f>
        <v>0</v>
      </c>
      <c r="AA801">
        <f>'Energy consumption (raw)'!Y751*Lists!$H$97</f>
        <v>0</v>
      </c>
      <c r="AB801">
        <f>'Energy consumption (raw)'!Z751*Lists!$H$96</f>
        <v>0</v>
      </c>
      <c r="AC801">
        <f>'Energy consumption (raw)'!AA751*Lists!$H$98</f>
        <v>0</v>
      </c>
      <c r="AD801">
        <f>'Energy consumption (raw)'!AB751*Lists!$H$99</f>
        <v>0</v>
      </c>
      <c r="AE801">
        <f>'Energy consumption (raw)'!AC751*Lists!$H$101</f>
        <v>0</v>
      </c>
      <c r="AF801">
        <f>'Energy consumption (raw)'!AD751*Lists!$H$101</f>
        <v>0</v>
      </c>
      <c r="AG801">
        <f>'Energy consumption (raw)'!AE751*Lists!$H$101</f>
        <v>0</v>
      </c>
      <c r="AH801">
        <f>'Energy consumption (raw)'!AF751*Lists!$H$100</f>
        <v>0</v>
      </c>
      <c r="AI801" s="167">
        <f t="shared" si="85"/>
        <v>2479.2046033000001</v>
      </c>
      <c r="AJ801" s="179">
        <f>'Energy consumption (raw)'!AG751</f>
        <v>2479.2046033000001</v>
      </c>
      <c r="AK801" s="179">
        <f>'Energy consumption (raw)'!AH751</f>
        <v>0</v>
      </c>
      <c r="AL801">
        <f>IF(ROUND(AI801,-3)=ROUND('Energy consumption (raw)'!AG751,-3),1,0)</f>
        <v>1</v>
      </c>
      <c r="AM801" s="179" t="str">
        <f>'Energy consumption (raw)'!AJ751</f>
        <v>7. Hung Yen</v>
      </c>
      <c r="AN801">
        <f>VLOOKUP(AM801,Lists!$F$9:$G$71,2,FALSE)</f>
        <v>1</v>
      </c>
    </row>
    <row r="802" spans="2:40" x14ac:dyDescent="0.25">
      <c r="B802" s="65" t="str">
        <f t="shared" si="83"/>
        <v>Industry650</v>
      </c>
      <c r="C802" s="179">
        <f>'Energy consumption (raw)'!B752</f>
        <v>650</v>
      </c>
      <c r="D802" s="179">
        <f>'Energy consumption (raw)'!C752</f>
        <v>0</v>
      </c>
      <c r="E802" s="179">
        <f>'Energy consumption (raw)'!D752</f>
        <v>0</v>
      </c>
      <c r="F802" s="179" t="str">
        <f>'Energy consumption (raw)'!E752</f>
        <v>Công nghiệp</v>
      </c>
      <c r="G802" s="179" t="str">
        <f>'Energy consumption (raw)'!F752</f>
        <v>Sản xuất trang phục</v>
      </c>
      <c r="H802" s="179" t="str">
        <f>'Energy consumption (raw)'!G752</f>
        <v>Industry</v>
      </c>
      <c r="I802" s="179" t="str">
        <f>'Energy consumption (raw)'!I752</f>
        <v>14 Manufacture of wearing apparel</v>
      </c>
      <c r="J802" s="179" t="str">
        <f>INDEX(Sector!$E$6:$E$46,MATCH('Energy consumption (toe)'!I802,Sector!$B$6:$B$46,FALSE))</f>
        <v>Manufacture of wearing apparel</v>
      </c>
      <c r="K802" s="179">
        <f>IFERROR('Energy consumption (raw)'!J752*Lists!$H$84,)</f>
        <v>6058.9289600000002</v>
      </c>
      <c r="L802" s="179">
        <f>'Energy consumption (raw)'!K752*Lists!$H$84</f>
        <v>1594.8756600000002</v>
      </c>
      <c r="M802" s="179">
        <f>'Energy consumption (raw)'!L752*Lists!$H$84</f>
        <v>0</v>
      </c>
      <c r="N802" s="179">
        <f>'Energy consumption (raw)'!M752*Lists!$H$84</f>
        <v>0</v>
      </c>
      <c r="O802" s="178">
        <f t="shared" si="84"/>
        <v>1594.8756600000002</v>
      </c>
      <c r="P802">
        <f>'Energy consumption (raw)'!N752*Lists!$H$85</f>
        <v>0</v>
      </c>
      <c r="Q802">
        <f>'Energy consumption (raw)'!O752*Lists!$H$86</f>
        <v>0</v>
      </c>
      <c r="R802">
        <f>'Energy consumption (raw)'!P752*Lists!$H$87</f>
        <v>0</v>
      </c>
      <c r="S802">
        <f>'Energy consumption (raw)'!Q752*Lists!$H$88</f>
        <v>0</v>
      </c>
      <c r="T802">
        <f>'Energy consumption (raw)'!R752*Lists!$H$89</f>
        <v>10.199999999999999</v>
      </c>
      <c r="U802">
        <f>'Energy consumption (raw)'!S752*Lists!$H$90</f>
        <v>0</v>
      </c>
      <c r="V802">
        <f>'Energy consumption (raw)'!T752*Lists!$H$91</f>
        <v>1.98</v>
      </c>
      <c r="W802">
        <f>'Energy consumption (raw)'!U752*Lists!$H$92</f>
        <v>0</v>
      </c>
      <c r="X802">
        <f>'Energy consumption (raw)'!V752*Lists!$H$93</f>
        <v>0</v>
      </c>
      <c r="Y802">
        <f>'Energy consumption (raw)'!W752*Lists!$H$94</f>
        <v>0</v>
      </c>
      <c r="Z802">
        <f>'Energy consumption (raw)'!X752*Lists!$H$96*1000000</f>
        <v>0</v>
      </c>
      <c r="AA802">
        <f>'Energy consumption (raw)'!Y752*Lists!$H$97</f>
        <v>0</v>
      </c>
      <c r="AB802">
        <f>'Energy consumption (raw)'!Z752*Lists!$H$96</f>
        <v>0</v>
      </c>
      <c r="AC802">
        <f>'Energy consumption (raw)'!AA752*Lists!$H$98</f>
        <v>0</v>
      </c>
      <c r="AD802">
        <f>'Energy consumption (raw)'!AB752*Lists!$H$99</f>
        <v>0</v>
      </c>
      <c r="AE802">
        <f>'Energy consumption (raw)'!AC752*Lists!$H$101</f>
        <v>0</v>
      </c>
      <c r="AF802">
        <f>'Energy consumption (raw)'!AD752*Lists!$H$101</f>
        <v>0</v>
      </c>
      <c r="AG802">
        <f>'Energy consumption (raw)'!AE752*Lists!$H$101</f>
        <v>0</v>
      </c>
      <c r="AH802">
        <f>'Energy consumption (raw)'!AF752*Lists!$H$100</f>
        <v>0</v>
      </c>
      <c r="AI802" s="167">
        <f t="shared" si="85"/>
        <v>1607.0556600000002</v>
      </c>
      <c r="AJ802" s="179">
        <f>'Energy consumption (raw)'!AG752</f>
        <v>1607.0556600000002</v>
      </c>
      <c r="AK802" s="179">
        <f>'Energy consumption (raw)'!AH752</f>
        <v>6230.4891331999997</v>
      </c>
      <c r="AL802">
        <f>IF(ROUND(AI802,-3)=ROUND('Energy consumption (raw)'!AG752,-3),1,0)</f>
        <v>1</v>
      </c>
      <c r="AM802" s="179" t="str">
        <f>'Energy consumption (raw)'!AJ752</f>
        <v>8. Thai Binh</v>
      </c>
      <c r="AN802">
        <f>VLOOKUP(AM802,Lists!$F$9:$G$71,2,FALSE)</f>
        <v>1</v>
      </c>
    </row>
    <row r="803" spans="2:40" x14ac:dyDescent="0.25">
      <c r="B803" s="65" t="str">
        <f t="shared" si="83"/>
        <v>Industry651</v>
      </c>
      <c r="C803" s="179">
        <f>'Energy consumption (raw)'!B753</f>
        <v>651</v>
      </c>
      <c r="D803" s="179">
        <f>'Energy consumption (raw)'!C753</f>
        <v>0</v>
      </c>
      <c r="E803" s="179">
        <f>'Energy consumption (raw)'!D753</f>
        <v>0</v>
      </c>
      <c r="F803" s="179" t="str">
        <f>'Energy consumption (raw)'!E753</f>
        <v>Công nghiệp</v>
      </c>
      <c r="G803" s="179" t="str">
        <f>'Energy consumption (raw)'!F753</f>
        <v>Sản xuất trang phục</v>
      </c>
      <c r="H803" s="179" t="str">
        <f>'Energy consumption (raw)'!G753</f>
        <v>Industry</v>
      </c>
      <c r="I803" s="179" t="str">
        <f>'Energy consumption (raw)'!I753</f>
        <v>14 Manufacture of wearing apparel</v>
      </c>
      <c r="J803" s="179" t="str">
        <f>INDEX(Sector!$E$6:$E$46,MATCH('Energy consumption (toe)'!I803,Sector!$B$6:$B$46,FALSE))</f>
        <v>Manufacture of wearing apparel</v>
      </c>
      <c r="K803" s="179">
        <f>IFERROR('Energy consumption (raw)'!J753*Lists!$H$84,)</f>
        <v>2329.1276400000002</v>
      </c>
      <c r="L803" s="179">
        <f>'Energy consumption (raw)'!K753*Lists!$H$84</f>
        <v>1576.0819200000001</v>
      </c>
      <c r="M803" s="179">
        <f>'Energy consumption (raw)'!L753*Lists!$H$84</f>
        <v>0</v>
      </c>
      <c r="N803" s="179">
        <f>'Energy consumption (raw)'!M753*Lists!$H$84</f>
        <v>0</v>
      </c>
      <c r="O803" s="178">
        <f t="shared" si="84"/>
        <v>1576.0819200000001</v>
      </c>
      <c r="P803">
        <f>'Energy consumption (raw)'!N753*Lists!$H$85</f>
        <v>0</v>
      </c>
      <c r="Q803">
        <f>'Energy consumption (raw)'!O753*Lists!$H$86</f>
        <v>0</v>
      </c>
      <c r="R803">
        <f>'Energy consumption (raw)'!P753*Lists!$H$87</f>
        <v>0</v>
      </c>
      <c r="S803">
        <f>'Energy consumption (raw)'!Q753*Lists!$H$88</f>
        <v>0</v>
      </c>
      <c r="T803">
        <f>'Energy consumption (raw)'!R753*Lists!$H$89</f>
        <v>0</v>
      </c>
      <c r="U803">
        <f>'Energy consumption (raw)'!S753*Lists!$H$90</f>
        <v>0</v>
      </c>
      <c r="V803">
        <f>'Energy consumption (raw)'!T753*Lists!$H$91</f>
        <v>0</v>
      </c>
      <c r="W803">
        <f>'Energy consumption (raw)'!U753*Lists!$H$92</f>
        <v>0</v>
      </c>
      <c r="X803">
        <f>'Energy consumption (raw)'!V753*Lists!$H$93</f>
        <v>0</v>
      </c>
      <c r="Y803">
        <f>'Energy consumption (raw)'!W753*Lists!$H$94</f>
        <v>0</v>
      </c>
      <c r="Z803">
        <f>'Energy consumption (raw)'!X753*Lists!$H$96*1000000</f>
        <v>0</v>
      </c>
      <c r="AA803">
        <f>'Energy consumption (raw)'!Y753*Lists!$H$97</f>
        <v>0</v>
      </c>
      <c r="AB803">
        <f>'Energy consumption (raw)'!Z753*Lists!$H$96</f>
        <v>0</v>
      </c>
      <c r="AC803">
        <f>'Energy consumption (raw)'!AA753*Lists!$H$98</f>
        <v>0</v>
      </c>
      <c r="AD803">
        <f>'Energy consumption (raw)'!AB753*Lists!$H$99</f>
        <v>0</v>
      </c>
      <c r="AE803">
        <f>'Energy consumption (raw)'!AC753*Lists!$H$101</f>
        <v>0</v>
      </c>
      <c r="AF803">
        <f>'Energy consumption (raw)'!AD753*Lists!$H$101</f>
        <v>0</v>
      </c>
      <c r="AG803">
        <f>'Energy consumption (raw)'!AE753*Lists!$H$101</f>
        <v>0</v>
      </c>
      <c r="AH803">
        <f>'Energy consumption (raw)'!AF753*Lists!$H$100</f>
        <v>0</v>
      </c>
      <c r="AI803" s="167">
        <f t="shared" si="85"/>
        <v>1576.0819200000001</v>
      </c>
      <c r="AJ803" s="179">
        <f>'Energy consumption (raw)'!AG753</f>
        <v>1576.0819200000001</v>
      </c>
      <c r="AK803" s="179">
        <f>'Energy consumption (raw)'!AH753</f>
        <v>1955.2926860000002</v>
      </c>
      <c r="AL803">
        <f>IF(ROUND(AI803,-3)=ROUND('Energy consumption (raw)'!AG753,-3),1,0)</f>
        <v>1</v>
      </c>
      <c r="AM803" s="179" t="str">
        <f>'Energy consumption (raw)'!AJ753</f>
        <v>8. Thai Binh</v>
      </c>
      <c r="AN803">
        <f>VLOOKUP(AM803,Lists!$F$9:$G$71,2,FALSE)</f>
        <v>1</v>
      </c>
    </row>
    <row r="804" spans="2:40" x14ac:dyDescent="0.25">
      <c r="B804" s="65" t="str">
        <f t="shared" si="83"/>
        <v>Industry652</v>
      </c>
      <c r="C804" s="179">
        <f>'Energy consumption (raw)'!B754</f>
        <v>652</v>
      </c>
      <c r="D804" s="179">
        <f>'Energy consumption (raw)'!C754</f>
        <v>0</v>
      </c>
      <c r="E804" s="179">
        <f>'Energy consumption (raw)'!D754</f>
        <v>0</v>
      </c>
      <c r="F804" s="179" t="str">
        <f>'Energy consumption (raw)'!E754</f>
        <v>Công nghiệp</v>
      </c>
      <c r="G804" s="179" t="str">
        <f>'Energy consumption (raw)'!F754</f>
        <v>Sản xuất sợi</v>
      </c>
      <c r="H804" s="179" t="str">
        <f>'Energy consumption (raw)'!G754</f>
        <v>Industry</v>
      </c>
      <c r="I804" s="179" t="str">
        <f>'Energy consumption (raw)'!I754</f>
        <v>13 Manufacture of textiles</v>
      </c>
      <c r="J804" s="179" t="str">
        <f>INDEX(Sector!$E$6:$E$46,MATCH('Energy consumption (toe)'!I804,Sector!$B$6:$B$46,FALSE))</f>
        <v>Manufacture of textiles</v>
      </c>
      <c r="K804" s="179">
        <f>IFERROR('Energy consumption (raw)'!J754*Lists!$H$84,)</f>
        <v>0</v>
      </c>
      <c r="L804" s="179">
        <f>'Energy consumption (raw)'!K754*Lists!$H$84</f>
        <v>1033.4396800000002</v>
      </c>
      <c r="M804" s="179">
        <f>'Energy consumption (raw)'!L754*Lists!$H$84</f>
        <v>0</v>
      </c>
      <c r="N804" s="179">
        <f>'Energy consumption (raw)'!M754*Lists!$H$84</f>
        <v>0</v>
      </c>
      <c r="O804" s="178">
        <f t="shared" si="84"/>
        <v>1033.4396800000002</v>
      </c>
      <c r="P804">
        <f>'Energy consumption (raw)'!N754*Lists!$H$85</f>
        <v>0</v>
      </c>
      <c r="Q804">
        <f>'Energy consumption (raw)'!O754*Lists!$H$86</f>
        <v>0</v>
      </c>
      <c r="R804">
        <f>'Energy consumption (raw)'!P754*Lists!$H$87</f>
        <v>0</v>
      </c>
      <c r="S804">
        <f>'Energy consumption (raw)'!Q754*Lists!$H$88</f>
        <v>0</v>
      </c>
      <c r="T804">
        <f>'Energy consumption (raw)'!R754*Lists!$H$89</f>
        <v>0</v>
      </c>
      <c r="U804">
        <f>'Energy consumption (raw)'!S754*Lists!$H$90</f>
        <v>0</v>
      </c>
      <c r="V804">
        <f>'Energy consumption (raw)'!T754*Lists!$H$91</f>
        <v>0</v>
      </c>
      <c r="W804">
        <f>'Energy consumption (raw)'!U754*Lists!$H$92</f>
        <v>0</v>
      </c>
      <c r="X804">
        <f>'Energy consumption (raw)'!V754*Lists!$H$93</f>
        <v>0</v>
      </c>
      <c r="Y804">
        <f>'Energy consumption (raw)'!W754*Lists!$H$94</f>
        <v>0</v>
      </c>
      <c r="Z804">
        <f>'Energy consumption (raw)'!X754*Lists!$H$96*1000000</f>
        <v>0</v>
      </c>
      <c r="AA804">
        <f>'Energy consumption (raw)'!Y754*Lists!$H$97</f>
        <v>0</v>
      </c>
      <c r="AB804">
        <f>'Energy consumption (raw)'!Z754*Lists!$H$96</f>
        <v>0</v>
      </c>
      <c r="AC804">
        <f>'Energy consumption (raw)'!AA754*Lists!$H$98</f>
        <v>0</v>
      </c>
      <c r="AD804">
        <f>'Energy consumption (raw)'!AB754*Lists!$H$99</f>
        <v>0</v>
      </c>
      <c r="AE804">
        <f>'Energy consumption (raw)'!AC754*Lists!$H$101</f>
        <v>0</v>
      </c>
      <c r="AF804">
        <f>'Energy consumption (raw)'!AD754*Lists!$H$101</f>
        <v>0</v>
      </c>
      <c r="AG804">
        <f>'Energy consumption (raw)'!AE754*Lists!$H$101</f>
        <v>0</v>
      </c>
      <c r="AH804">
        <f>'Energy consumption (raw)'!AF754*Lists!$H$100</f>
        <v>0</v>
      </c>
      <c r="AI804" s="167">
        <f t="shared" si="85"/>
        <v>1033.4396800000002</v>
      </c>
      <c r="AJ804" s="179">
        <f>'Energy consumption (raw)'!AG754</f>
        <v>1033.4396800000002</v>
      </c>
      <c r="AK804" s="179">
        <f>'Energy consumption (raw)'!AH754</f>
        <v>0</v>
      </c>
      <c r="AL804">
        <f>IF(ROUND(AI804,-3)=ROUND('Energy consumption (raw)'!AG754,-3),1,0)</f>
        <v>1</v>
      </c>
      <c r="AM804" s="179" t="str">
        <f>'Energy consumption (raw)'!AJ754</f>
        <v>8. Thai Binh</v>
      </c>
      <c r="AN804">
        <f>VLOOKUP(AM804,Lists!$F$9:$G$71,2,FALSE)</f>
        <v>1</v>
      </c>
    </row>
    <row r="805" spans="2:40" x14ac:dyDescent="0.25">
      <c r="B805" s="65" t="str">
        <f t="shared" si="83"/>
        <v>Industry653</v>
      </c>
      <c r="C805" s="179">
        <f>'Energy consumption (raw)'!B755</f>
        <v>653</v>
      </c>
      <c r="D805" s="179">
        <f>'Energy consumption (raw)'!C755</f>
        <v>0</v>
      </c>
      <c r="E805" s="179">
        <f>'Energy consumption (raw)'!D755</f>
        <v>0</v>
      </c>
      <c r="F805" s="179" t="str">
        <f>'Energy consumption (raw)'!E755</f>
        <v>Công nghiệp</v>
      </c>
      <c r="G805" s="179" t="str">
        <f>'Energy consumption (raw)'!F755</f>
        <v>Sản xuất vật liệu xây dựng từ đất sét</v>
      </c>
      <c r="H805" s="179" t="str">
        <f>'Energy consumption (raw)'!G755</f>
        <v>Industry</v>
      </c>
      <c r="I805" s="179" t="str">
        <f>'Energy consumption (raw)'!I755</f>
        <v>23 Manufacture of other non-metallic mineral products</v>
      </c>
      <c r="J805" s="179" t="str">
        <f>INDEX(Sector!$E$6:$E$46,MATCH('Energy consumption (toe)'!I805,Sector!$B$6:$B$46,FALSE))</f>
        <v>Manufacture of other non-metallic mineral products</v>
      </c>
      <c r="K805" s="179">
        <f>IFERROR('Energy consumption (raw)'!J755*Lists!$H$84,)</f>
        <v>0</v>
      </c>
      <c r="L805" s="179">
        <f>'Energy consumption (raw)'!K755*Lists!$H$84</f>
        <v>1574.6426096</v>
      </c>
      <c r="M805" s="179">
        <f>'Energy consumption (raw)'!L755*Lists!$H$84</f>
        <v>0</v>
      </c>
      <c r="N805" s="179">
        <f>'Energy consumption (raw)'!M755*Lists!$H$84</f>
        <v>0</v>
      </c>
      <c r="O805" s="178">
        <f t="shared" si="84"/>
        <v>1574.6426096</v>
      </c>
      <c r="P805">
        <f>'Energy consumption (raw)'!N755*Lists!$H$85</f>
        <v>0</v>
      </c>
      <c r="Q805">
        <f>'Energy consumption (raw)'!O755*Lists!$H$86</f>
        <v>0</v>
      </c>
      <c r="R805">
        <f>'Energy consumption (raw)'!P755*Lists!$H$87</f>
        <v>0</v>
      </c>
      <c r="S805">
        <f>'Energy consumption (raw)'!Q755*Lists!$H$88</f>
        <v>0</v>
      </c>
      <c r="T805">
        <f>'Energy consumption (raw)'!R755*Lists!$H$89</f>
        <v>0</v>
      </c>
      <c r="U805">
        <f>'Energy consumption (raw)'!S755*Lists!$H$90</f>
        <v>0</v>
      </c>
      <c r="V805">
        <f>'Energy consumption (raw)'!T755*Lists!$H$91</f>
        <v>0</v>
      </c>
      <c r="W805">
        <f>'Energy consumption (raw)'!U755*Lists!$H$92</f>
        <v>0</v>
      </c>
      <c r="X805">
        <f>'Energy consumption (raw)'!V755*Lists!$H$93</f>
        <v>0</v>
      </c>
      <c r="Y805">
        <f>'Energy consumption (raw)'!W755*Lists!$H$94</f>
        <v>0</v>
      </c>
      <c r="Z805">
        <f>'Energy consumption (raw)'!X755*Lists!$H$96*1000000</f>
        <v>0</v>
      </c>
      <c r="AA805">
        <f>'Energy consumption (raw)'!Y755*Lists!$H$97</f>
        <v>0</v>
      </c>
      <c r="AB805">
        <f>'Energy consumption (raw)'!Z755*Lists!$H$96</f>
        <v>0</v>
      </c>
      <c r="AC805">
        <f>'Energy consumption (raw)'!AA755*Lists!$H$98</f>
        <v>0</v>
      </c>
      <c r="AD805">
        <f>'Energy consumption (raw)'!AB755*Lists!$H$99</f>
        <v>0</v>
      </c>
      <c r="AE805">
        <f>'Energy consumption (raw)'!AC755*Lists!$H$101</f>
        <v>0</v>
      </c>
      <c r="AF805">
        <f>'Energy consumption (raw)'!AD755*Lists!$H$101</f>
        <v>0</v>
      </c>
      <c r="AG805">
        <f>'Energy consumption (raw)'!AE755*Lists!$H$101</f>
        <v>0</v>
      </c>
      <c r="AH805">
        <f>'Energy consumption (raw)'!AF755*Lists!$H$100</f>
        <v>0</v>
      </c>
      <c r="AI805" s="167">
        <f t="shared" si="85"/>
        <v>1574.6426096</v>
      </c>
      <c r="AJ805" s="179">
        <f>'Energy consumption (raw)'!AG755</f>
        <v>1574.6426096</v>
      </c>
      <c r="AK805" s="179">
        <f>'Energy consumption (raw)'!AH755</f>
        <v>0</v>
      </c>
      <c r="AL805">
        <f>IF(ROUND(AI805,-3)=ROUND('Energy consumption (raw)'!AG755,-3),1,0)</f>
        <v>1</v>
      </c>
      <c r="AM805" s="179" t="str">
        <f>'Energy consumption (raw)'!AJ755</f>
        <v>8. Thai Binh</v>
      </c>
      <c r="AN805">
        <f>VLOOKUP(AM805,Lists!$F$9:$G$71,2,FALSE)</f>
        <v>1</v>
      </c>
    </row>
    <row r="806" spans="2:40" x14ac:dyDescent="0.25">
      <c r="B806" s="65" t="str">
        <f t="shared" si="83"/>
        <v>Industry654</v>
      </c>
      <c r="C806" s="179">
        <f>'Energy consumption (raw)'!B756</f>
        <v>654</v>
      </c>
      <c r="D806" s="179">
        <f>'Energy consumption (raw)'!C756</f>
        <v>0</v>
      </c>
      <c r="E806" s="179">
        <f>'Energy consumption (raw)'!D756</f>
        <v>0</v>
      </c>
      <c r="F806" s="179" t="str">
        <f>'Energy consumption (raw)'!E756</f>
        <v>Công nghiệp</v>
      </c>
      <c r="G806" s="179" t="str">
        <f>'Energy consumption (raw)'!F756</f>
        <v>Sản xuất vật liệu xây dựng từ đất sét</v>
      </c>
      <c r="H806" s="179" t="str">
        <f>'Energy consumption (raw)'!G756</f>
        <v>Industry</v>
      </c>
      <c r="I806" s="179" t="str">
        <f>'Energy consumption (raw)'!I756</f>
        <v>23 Manufacture of other non-metallic mineral products</v>
      </c>
      <c r="J806" s="179" t="str">
        <f>INDEX(Sector!$E$6:$E$46,MATCH('Energy consumption (toe)'!I806,Sector!$B$6:$B$46,FALSE))</f>
        <v>Manufacture of other non-metallic mineral products</v>
      </c>
      <c r="K806" s="179">
        <f>IFERROR('Energy consumption (raw)'!J756*Lists!$H$84,)</f>
        <v>3076.7253356000001</v>
      </c>
      <c r="L806" s="179">
        <f>'Energy consumption (raw)'!K756*Lists!$H$84</f>
        <v>1741.3407689000001</v>
      </c>
      <c r="M806" s="179">
        <f>'Energy consumption (raw)'!L756*Lists!$H$84</f>
        <v>0</v>
      </c>
      <c r="N806" s="179">
        <f>'Energy consumption (raw)'!M756*Lists!$H$84</f>
        <v>0</v>
      </c>
      <c r="O806" s="178">
        <f t="shared" si="84"/>
        <v>1741.3407689000001</v>
      </c>
      <c r="P806">
        <f>'Energy consumption (raw)'!N756*Lists!$H$85</f>
        <v>0</v>
      </c>
      <c r="Q806">
        <f>'Energy consumption (raw)'!O756*Lists!$H$86</f>
        <v>0</v>
      </c>
      <c r="R806">
        <f>'Energy consumption (raw)'!P756*Lists!$H$87</f>
        <v>0</v>
      </c>
      <c r="S806">
        <f>'Energy consumption (raw)'!Q756*Lists!$H$88</f>
        <v>0</v>
      </c>
      <c r="T806">
        <f>'Energy consumption (raw)'!R756*Lists!$H$89</f>
        <v>0</v>
      </c>
      <c r="U806">
        <f>'Energy consumption (raw)'!S756*Lists!$H$90</f>
        <v>0</v>
      </c>
      <c r="V806">
        <f>'Energy consumption (raw)'!T756*Lists!$H$91</f>
        <v>0</v>
      </c>
      <c r="W806">
        <f>'Energy consumption (raw)'!U756*Lists!$H$92</f>
        <v>0</v>
      </c>
      <c r="X806">
        <f>'Energy consumption (raw)'!V756*Lists!$H$93</f>
        <v>0</v>
      </c>
      <c r="Y806">
        <f>'Energy consumption (raw)'!W756*Lists!$H$94</f>
        <v>0</v>
      </c>
      <c r="Z806">
        <f>'Energy consumption (raw)'!X756*Lists!$H$96*1000000</f>
        <v>0</v>
      </c>
      <c r="AA806">
        <f>'Energy consumption (raw)'!Y756*Lists!$H$97</f>
        <v>0</v>
      </c>
      <c r="AB806">
        <f>'Energy consumption (raw)'!Z756*Lists!$H$96</f>
        <v>0</v>
      </c>
      <c r="AC806">
        <f>'Energy consumption (raw)'!AA756*Lists!$H$98</f>
        <v>0</v>
      </c>
      <c r="AD806">
        <f>'Energy consumption (raw)'!AB756*Lists!$H$99</f>
        <v>0</v>
      </c>
      <c r="AE806">
        <f>'Energy consumption (raw)'!AC756*Lists!$H$101</f>
        <v>0</v>
      </c>
      <c r="AF806">
        <f>'Energy consumption (raw)'!AD756*Lists!$H$101</f>
        <v>0</v>
      </c>
      <c r="AG806">
        <f>'Energy consumption (raw)'!AE756*Lists!$H$101</f>
        <v>0</v>
      </c>
      <c r="AH806">
        <f>'Energy consumption (raw)'!AF756*Lists!$H$100</f>
        <v>0</v>
      </c>
      <c r="AI806" s="167">
        <f t="shared" si="85"/>
        <v>1741.3407689000001</v>
      </c>
      <c r="AJ806" s="179">
        <f>'Energy consumption (raw)'!AG756</f>
        <v>1741.3407689000001</v>
      </c>
      <c r="AK806" s="179">
        <f>'Energy consumption (raw)'!AH756</f>
        <v>0</v>
      </c>
      <c r="AL806">
        <f>IF(ROUND(AI806,-3)=ROUND('Energy consumption (raw)'!AG756,-3),1,0)</f>
        <v>1</v>
      </c>
      <c r="AM806" s="179" t="str">
        <f>'Energy consumption (raw)'!AJ756</f>
        <v>8. Thai Binh</v>
      </c>
      <c r="AN806">
        <f>VLOOKUP(AM806,Lists!$F$9:$G$71,2,FALSE)</f>
        <v>1</v>
      </c>
    </row>
    <row r="807" spans="2:40" x14ac:dyDescent="0.25">
      <c r="B807" s="65" t="str">
        <f t="shared" si="83"/>
        <v>Industry655</v>
      </c>
      <c r="C807" s="179">
        <f>'Energy consumption (raw)'!B757</f>
        <v>655</v>
      </c>
      <c r="D807" s="179">
        <f>'Energy consumption (raw)'!C757</f>
        <v>0</v>
      </c>
      <c r="E807" s="179">
        <f>'Energy consumption (raw)'!D757</f>
        <v>0</v>
      </c>
      <c r="F807" s="179" t="str">
        <f>'Energy consumption (raw)'!E757</f>
        <v>Công nghiệp</v>
      </c>
      <c r="G807" s="179" t="str">
        <f>'Energy consumption (raw)'!F757</f>
        <v>Sản xuất vật liệu xây dựng từ đất sét</v>
      </c>
      <c r="H807" s="179" t="str">
        <f>'Energy consumption (raw)'!G757</f>
        <v>Industry</v>
      </c>
      <c r="I807" s="179" t="str">
        <f>'Energy consumption (raw)'!I757</f>
        <v>23 Manufacture of other non-metallic mineral products</v>
      </c>
      <c r="J807" s="179" t="str">
        <f>INDEX(Sector!$E$6:$E$46,MATCH('Energy consumption (toe)'!I807,Sector!$B$6:$B$46,FALSE))</f>
        <v>Manufacture of other non-metallic mineral products</v>
      </c>
      <c r="K807" s="179">
        <f>IFERROR('Energy consumption (raw)'!J757*Lists!$H$84,)</f>
        <v>0</v>
      </c>
      <c r="L807" s="179">
        <f>'Energy consumption (raw)'!K757*Lists!$H$84</f>
        <v>1009.5308950000001</v>
      </c>
      <c r="M807" s="179">
        <f>'Energy consumption (raw)'!L757*Lists!$H$84</f>
        <v>0</v>
      </c>
      <c r="N807" s="179">
        <f>'Energy consumption (raw)'!M757*Lists!$H$84</f>
        <v>0</v>
      </c>
      <c r="O807" s="178">
        <f t="shared" si="84"/>
        <v>1009.5308950000001</v>
      </c>
      <c r="P807">
        <f>'Energy consumption (raw)'!N757*Lists!$H$85</f>
        <v>0</v>
      </c>
      <c r="Q807">
        <f>'Energy consumption (raw)'!O757*Lists!$H$86</f>
        <v>0</v>
      </c>
      <c r="R807">
        <f>'Energy consumption (raw)'!P757*Lists!$H$87</f>
        <v>0</v>
      </c>
      <c r="S807">
        <f>'Energy consumption (raw)'!Q757*Lists!$H$88</f>
        <v>0</v>
      </c>
      <c r="T807">
        <f>'Energy consumption (raw)'!R757*Lists!$H$89</f>
        <v>0</v>
      </c>
      <c r="U807">
        <f>'Energy consumption (raw)'!S757*Lists!$H$90</f>
        <v>0</v>
      </c>
      <c r="V807">
        <f>'Energy consumption (raw)'!T757*Lists!$H$91</f>
        <v>0</v>
      </c>
      <c r="W807">
        <f>'Energy consumption (raw)'!U757*Lists!$H$92</f>
        <v>0</v>
      </c>
      <c r="X807">
        <f>'Energy consumption (raw)'!V757*Lists!$H$93</f>
        <v>0</v>
      </c>
      <c r="Y807">
        <f>'Energy consumption (raw)'!W757*Lists!$H$94</f>
        <v>0</v>
      </c>
      <c r="Z807">
        <f>'Energy consumption (raw)'!X757*Lists!$H$96*1000000</f>
        <v>0</v>
      </c>
      <c r="AA807">
        <f>'Energy consumption (raw)'!Y757*Lists!$H$97</f>
        <v>0</v>
      </c>
      <c r="AB807">
        <f>'Energy consumption (raw)'!Z757*Lists!$H$96</f>
        <v>0</v>
      </c>
      <c r="AC807">
        <f>'Energy consumption (raw)'!AA757*Lists!$H$98</f>
        <v>0</v>
      </c>
      <c r="AD807">
        <f>'Energy consumption (raw)'!AB757*Lists!$H$99</f>
        <v>0</v>
      </c>
      <c r="AE807">
        <f>'Energy consumption (raw)'!AC757*Lists!$H$101</f>
        <v>0</v>
      </c>
      <c r="AF807">
        <f>'Energy consumption (raw)'!AD757*Lists!$H$101</f>
        <v>0</v>
      </c>
      <c r="AG807">
        <f>'Energy consumption (raw)'!AE757*Lists!$H$101</f>
        <v>0</v>
      </c>
      <c r="AH807">
        <f>'Energy consumption (raw)'!AF757*Lists!$H$100</f>
        <v>0</v>
      </c>
      <c r="AI807" s="167">
        <f t="shared" si="85"/>
        <v>1009.5308950000001</v>
      </c>
      <c r="AJ807" s="179">
        <f>'Energy consumption (raw)'!AG757</f>
        <v>1009.5308950000001</v>
      </c>
      <c r="AK807" s="179">
        <f>'Energy consumption (raw)'!AH757</f>
        <v>0</v>
      </c>
      <c r="AL807">
        <f>IF(ROUND(AI807,-3)=ROUND('Energy consumption (raw)'!AG757,-3),1,0)</f>
        <v>1</v>
      </c>
      <c r="AM807" s="179" t="str">
        <f>'Energy consumption (raw)'!AJ757</f>
        <v>8. Thai Binh</v>
      </c>
      <c r="AN807">
        <f>VLOOKUP(AM807,Lists!$F$9:$G$71,2,FALSE)</f>
        <v>1</v>
      </c>
    </row>
    <row r="808" spans="2:40" x14ac:dyDescent="0.25">
      <c r="B808" s="65" t="str">
        <f t="shared" si="83"/>
        <v>Industry656</v>
      </c>
      <c r="C808" s="179">
        <f>'Energy consumption (raw)'!B758</f>
        <v>656</v>
      </c>
      <c r="D808" s="179">
        <f>'Energy consumption (raw)'!C758</f>
        <v>0</v>
      </c>
      <c r="E808" s="179">
        <f>'Energy consumption (raw)'!D758</f>
        <v>0</v>
      </c>
      <c r="F808" s="179" t="str">
        <f>'Energy consumption (raw)'!E758</f>
        <v>Công nghiệp</v>
      </c>
      <c r="G808" s="179" t="str">
        <f>'Energy consumption (raw)'!F758</f>
        <v>Sản xuất vật liệu xây dựng từ đất sét</v>
      </c>
      <c r="H808" s="179" t="str">
        <f>'Energy consumption (raw)'!G758</f>
        <v>Industry</v>
      </c>
      <c r="I808" s="179" t="str">
        <f>'Energy consumption (raw)'!I758</f>
        <v>23 Manufacture of other non-metallic mineral products</v>
      </c>
      <c r="J808" s="179" t="str">
        <f>INDEX(Sector!$E$6:$E$46,MATCH('Energy consumption (toe)'!I808,Sector!$B$6:$B$46,FALSE))</f>
        <v>Manufacture of other non-metallic mineral products</v>
      </c>
      <c r="K808" s="179">
        <f>IFERROR('Energy consumption (raw)'!J758*Lists!$H$84,)</f>
        <v>1250.9742888000001</v>
      </c>
      <c r="L808" s="179">
        <f>'Energy consumption (raw)'!K758*Lists!$H$84</f>
        <v>1250.9742888000001</v>
      </c>
      <c r="M808" s="179">
        <f>'Energy consumption (raw)'!L758*Lists!$H$84</f>
        <v>0</v>
      </c>
      <c r="N808" s="179">
        <f>'Energy consumption (raw)'!M758*Lists!$H$84</f>
        <v>0</v>
      </c>
      <c r="O808" s="178">
        <f t="shared" si="84"/>
        <v>1250.9742888000001</v>
      </c>
      <c r="P808">
        <f>'Energy consumption (raw)'!N758*Lists!$H$85</f>
        <v>0</v>
      </c>
      <c r="Q808">
        <f>'Energy consumption (raw)'!O758*Lists!$H$86</f>
        <v>0</v>
      </c>
      <c r="R808">
        <f>'Energy consumption (raw)'!P758*Lists!$H$87</f>
        <v>0</v>
      </c>
      <c r="S808">
        <f>'Energy consumption (raw)'!Q758*Lists!$H$88</f>
        <v>0</v>
      </c>
      <c r="T808">
        <f>'Energy consumption (raw)'!R758*Lists!$H$89</f>
        <v>0</v>
      </c>
      <c r="U808">
        <f>'Energy consumption (raw)'!S758*Lists!$H$90</f>
        <v>0</v>
      </c>
      <c r="V808">
        <f>'Energy consumption (raw)'!T758*Lists!$H$91</f>
        <v>0</v>
      </c>
      <c r="W808">
        <f>'Energy consumption (raw)'!U758*Lists!$H$92</f>
        <v>0</v>
      </c>
      <c r="X808">
        <f>'Energy consumption (raw)'!V758*Lists!$H$93</f>
        <v>0</v>
      </c>
      <c r="Y808">
        <f>'Energy consumption (raw)'!W758*Lists!$H$94</f>
        <v>0</v>
      </c>
      <c r="Z808">
        <f>'Energy consumption (raw)'!X758*Lists!$H$96*1000000</f>
        <v>0</v>
      </c>
      <c r="AA808">
        <f>'Energy consumption (raw)'!Y758*Lists!$H$97</f>
        <v>0</v>
      </c>
      <c r="AB808">
        <f>'Energy consumption (raw)'!Z758*Lists!$H$96</f>
        <v>0</v>
      </c>
      <c r="AC808">
        <f>'Energy consumption (raw)'!AA758*Lists!$H$98</f>
        <v>0</v>
      </c>
      <c r="AD808">
        <f>'Energy consumption (raw)'!AB758*Lists!$H$99</f>
        <v>0</v>
      </c>
      <c r="AE808">
        <f>'Energy consumption (raw)'!AC758*Lists!$H$101</f>
        <v>0</v>
      </c>
      <c r="AF808">
        <f>'Energy consumption (raw)'!AD758*Lists!$H$101</f>
        <v>0</v>
      </c>
      <c r="AG808">
        <f>'Energy consumption (raw)'!AE758*Lists!$H$101</f>
        <v>0</v>
      </c>
      <c r="AH808">
        <f>'Energy consumption (raw)'!AF758*Lists!$H$100</f>
        <v>0</v>
      </c>
      <c r="AI808" s="167">
        <f t="shared" si="85"/>
        <v>1250.9742888000001</v>
      </c>
      <c r="AJ808" s="179">
        <f>'Energy consumption (raw)'!AG758</f>
        <v>1250.9742888000001</v>
      </c>
      <c r="AK808" s="179">
        <f>'Energy consumption (raw)'!AH758</f>
        <v>1283.3944161000002</v>
      </c>
      <c r="AL808">
        <f>IF(ROUND(AI808,-3)=ROUND('Energy consumption (raw)'!AG758,-3),1,0)</f>
        <v>1</v>
      </c>
      <c r="AM808" s="179" t="str">
        <f>'Energy consumption (raw)'!AJ758</f>
        <v>8. Thai Binh</v>
      </c>
      <c r="AN808">
        <f>VLOOKUP(AM808,Lists!$F$9:$G$71,2,FALSE)</f>
        <v>1</v>
      </c>
    </row>
    <row r="809" spans="2:40" x14ac:dyDescent="0.25">
      <c r="B809" s="65" t="str">
        <f t="shared" si="83"/>
        <v>Industry657</v>
      </c>
      <c r="C809" s="179">
        <f>'Energy consumption (raw)'!B759</f>
        <v>657</v>
      </c>
      <c r="D809" s="179">
        <f>'Energy consumption (raw)'!C759</f>
        <v>0</v>
      </c>
      <c r="E809" s="179">
        <f>'Energy consumption (raw)'!D759</f>
        <v>0</v>
      </c>
      <c r="F809" s="179" t="str">
        <f>'Energy consumption (raw)'!E759</f>
        <v>Công nghiệp</v>
      </c>
      <c r="G809" s="179" t="str">
        <f>'Energy consumption (raw)'!F759</f>
        <v>Sản xuất trang phục</v>
      </c>
      <c r="H809" s="179" t="str">
        <f>'Energy consumption (raw)'!G759</f>
        <v>Industry</v>
      </c>
      <c r="I809" s="179" t="str">
        <f>'Energy consumption (raw)'!I759</f>
        <v>14 Manufacture of wearing apparel</v>
      </c>
      <c r="J809" s="179" t="str">
        <f>INDEX(Sector!$E$6:$E$46,MATCH('Energy consumption (toe)'!I809,Sector!$B$6:$B$46,FALSE))</f>
        <v>Manufacture of wearing apparel</v>
      </c>
      <c r="K809" s="179">
        <f>IFERROR('Energy consumption (raw)'!J759*Lists!$H$84,)</f>
        <v>1068.6899779</v>
      </c>
      <c r="L809" s="179">
        <f>'Energy consumption (raw)'!K759*Lists!$H$84</f>
        <v>1068.6899779</v>
      </c>
      <c r="M809" s="179">
        <f>'Energy consumption (raw)'!L759*Lists!$H$84</f>
        <v>0</v>
      </c>
      <c r="N809" s="179">
        <f>'Energy consumption (raw)'!M759*Lists!$H$84</f>
        <v>0</v>
      </c>
      <c r="O809" s="178">
        <f t="shared" si="84"/>
        <v>1068.6899779</v>
      </c>
      <c r="P809">
        <f>'Energy consumption (raw)'!N759*Lists!$H$85</f>
        <v>0</v>
      </c>
      <c r="Q809">
        <f>'Energy consumption (raw)'!O759*Lists!$H$86</f>
        <v>0</v>
      </c>
      <c r="R809">
        <f>'Energy consumption (raw)'!P759*Lists!$H$87</f>
        <v>0</v>
      </c>
      <c r="S809">
        <f>'Energy consumption (raw)'!Q759*Lists!$H$88</f>
        <v>0</v>
      </c>
      <c r="T809">
        <f>'Energy consumption (raw)'!R759*Lists!$H$89</f>
        <v>0</v>
      </c>
      <c r="U809">
        <f>'Energy consumption (raw)'!S759*Lists!$H$90</f>
        <v>0</v>
      </c>
      <c r="V809">
        <f>'Energy consumption (raw)'!T759*Lists!$H$91</f>
        <v>0</v>
      </c>
      <c r="W809">
        <f>'Energy consumption (raw)'!U759*Lists!$H$92</f>
        <v>0</v>
      </c>
      <c r="X809">
        <f>'Energy consumption (raw)'!V759*Lists!$H$93</f>
        <v>0</v>
      </c>
      <c r="Y809">
        <f>'Energy consumption (raw)'!W759*Lists!$H$94</f>
        <v>0</v>
      </c>
      <c r="Z809">
        <f>'Energy consumption (raw)'!X759*Lists!$H$96*1000000</f>
        <v>0</v>
      </c>
      <c r="AA809">
        <f>'Energy consumption (raw)'!Y759*Lists!$H$97</f>
        <v>0</v>
      </c>
      <c r="AB809">
        <f>'Energy consumption (raw)'!Z759*Lists!$H$96</f>
        <v>0</v>
      </c>
      <c r="AC809">
        <f>'Energy consumption (raw)'!AA759*Lists!$H$98</f>
        <v>0</v>
      </c>
      <c r="AD809">
        <f>'Energy consumption (raw)'!AB759*Lists!$H$99</f>
        <v>0</v>
      </c>
      <c r="AE809">
        <f>'Energy consumption (raw)'!AC759*Lists!$H$101</f>
        <v>0</v>
      </c>
      <c r="AF809">
        <f>'Energy consumption (raw)'!AD759*Lists!$H$101</f>
        <v>0</v>
      </c>
      <c r="AG809">
        <f>'Energy consumption (raw)'!AE759*Lists!$H$101</f>
        <v>0</v>
      </c>
      <c r="AH809">
        <f>'Energy consumption (raw)'!AF759*Lists!$H$100</f>
        <v>0</v>
      </c>
      <c r="AI809" s="167">
        <f t="shared" si="85"/>
        <v>1068.6899779</v>
      </c>
      <c r="AJ809" s="179">
        <f>'Energy consumption (raw)'!AG759</f>
        <v>1068.6899779</v>
      </c>
      <c r="AK809" s="179">
        <f>'Energy consumption (raw)'!AH759</f>
        <v>1247.6372427000001</v>
      </c>
      <c r="AL809">
        <f>IF(ROUND(AI809,-3)=ROUND('Energy consumption (raw)'!AG759,-3),1,0)</f>
        <v>1</v>
      </c>
      <c r="AM809" s="179" t="str">
        <f>'Energy consumption (raw)'!AJ759</f>
        <v>8. Thai Binh</v>
      </c>
      <c r="AN809">
        <f>VLOOKUP(AM809,Lists!$F$9:$G$71,2,FALSE)</f>
        <v>1</v>
      </c>
    </row>
    <row r="810" spans="2:40" x14ac:dyDescent="0.25">
      <c r="B810" s="65" t="str">
        <f t="shared" si="83"/>
        <v>Industry658</v>
      </c>
      <c r="C810" s="179">
        <f>'Energy consumption (raw)'!B760</f>
        <v>658</v>
      </c>
      <c r="D810" s="179">
        <f>'Energy consumption (raw)'!C760</f>
        <v>0</v>
      </c>
      <c r="E810" s="179">
        <f>'Energy consumption (raw)'!D760</f>
        <v>0</v>
      </c>
      <c r="F810" s="179" t="str">
        <f>'Energy consumption (raw)'!E760</f>
        <v>Công nghiệp</v>
      </c>
      <c r="G810" s="179" t="str">
        <f>'Energy consumption (raw)'!F760</f>
        <v>Bán buôn vật liệu, thiết bị lắp đặt khác trong xây dựng</v>
      </c>
      <c r="H810" s="179" t="str">
        <f>'Energy consumption (raw)'!G760</f>
        <v>Industry</v>
      </c>
      <c r="I810" s="179" t="str">
        <f>'Energy consumption (raw)'!I760</f>
        <v>45-46 Wholesale</v>
      </c>
      <c r="J810" s="179" t="str">
        <f>INDEX(Sector!$E$6:$E$46,MATCH('Energy consumption (toe)'!I810,Sector!$B$6:$B$46,FALSE))</f>
        <v>Wholesale</v>
      </c>
      <c r="K810" s="179">
        <f>IFERROR('Energy consumption (raw)'!J760*Lists!$H$84,)</f>
        <v>0</v>
      </c>
      <c r="L810" s="179">
        <f>'Energy consumption (raw)'!K760*Lists!$H$84</f>
        <v>4551.9880985</v>
      </c>
      <c r="M810" s="179">
        <f>'Energy consumption (raw)'!L760*Lists!$H$84</f>
        <v>0</v>
      </c>
      <c r="N810" s="179">
        <f>'Energy consumption (raw)'!M760*Lists!$H$84</f>
        <v>0</v>
      </c>
      <c r="O810" s="178">
        <f t="shared" si="84"/>
        <v>4551.9880985</v>
      </c>
      <c r="P810">
        <f>'Energy consumption (raw)'!N760*Lists!$H$85</f>
        <v>0</v>
      </c>
      <c r="Q810">
        <f>'Energy consumption (raw)'!O760*Lists!$H$86</f>
        <v>0</v>
      </c>
      <c r="R810">
        <f>'Energy consumption (raw)'!P760*Lists!$H$87</f>
        <v>0</v>
      </c>
      <c r="S810">
        <f>'Energy consumption (raw)'!Q760*Lists!$H$88</f>
        <v>0</v>
      </c>
      <c r="T810">
        <f>'Energy consumption (raw)'!R760*Lists!$H$89</f>
        <v>0</v>
      </c>
      <c r="U810">
        <f>'Energy consumption (raw)'!S760*Lists!$H$90</f>
        <v>0</v>
      </c>
      <c r="V810">
        <f>'Energy consumption (raw)'!T760*Lists!$H$91</f>
        <v>0</v>
      </c>
      <c r="W810">
        <f>'Energy consumption (raw)'!U760*Lists!$H$92</f>
        <v>0</v>
      </c>
      <c r="X810">
        <f>'Energy consumption (raw)'!V760*Lists!$H$93</f>
        <v>0</v>
      </c>
      <c r="Y810">
        <f>'Energy consumption (raw)'!W760*Lists!$H$94</f>
        <v>0</v>
      </c>
      <c r="Z810">
        <f>'Energy consumption (raw)'!X760*Lists!$H$96*1000000</f>
        <v>0</v>
      </c>
      <c r="AA810">
        <f>'Energy consumption (raw)'!Y760*Lists!$H$97</f>
        <v>0</v>
      </c>
      <c r="AB810">
        <f>'Energy consumption (raw)'!Z760*Lists!$H$96</f>
        <v>0</v>
      </c>
      <c r="AC810">
        <f>'Energy consumption (raw)'!AA760*Lists!$H$98</f>
        <v>0</v>
      </c>
      <c r="AD810">
        <f>'Energy consumption (raw)'!AB760*Lists!$H$99</f>
        <v>0</v>
      </c>
      <c r="AE810">
        <f>'Energy consumption (raw)'!AC760*Lists!$H$101</f>
        <v>0</v>
      </c>
      <c r="AF810">
        <f>'Energy consumption (raw)'!AD760*Lists!$H$101</f>
        <v>0</v>
      </c>
      <c r="AG810">
        <f>'Energy consumption (raw)'!AE760*Lists!$H$101</f>
        <v>0</v>
      </c>
      <c r="AH810">
        <f>'Energy consumption (raw)'!AF760*Lists!$H$100</f>
        <v>0</v>
      </c>
      <c r="AI810" s="167">
        <f t="shared" si="85"/>
        <v>4551.9880985</v>
      </c>
      <c r="AJ810" s="179">
        <f>'Energy consumption (raw)'!AG760</f>
        <v>4551.9880985</v>
      </c>
      <c r="AK810" s="179">
        <f>'Energy consumption (raw)'!AH760</f>
        <v>3960.7371924000004</v>
      </c>
      <c r="AL810">
        <f>IF(ROUND(AI810,-3)=ROUND('Energy consumption (raw)'!AG760,-3),1,0)</f>
        <v>1</v>
      </c>
      <c r="AM810" s="179" t="str">
        <f>'Energy consumption (raw)'!AJ760</f>
        <v>8. Thai Binh</v>
      </c>
      <c r="AN810">
        <f>VLOOKUP(AM810,Lists!$F$9:$G$71,2,FALSE)</f>
        <v>1</v>
      </c>
    </row>
    <row r="811" spans="2:40" x14ac:dyDescent="0.25">
      <c r="B811" s="65" t="str">
        <f t="shared" si="83"/>
        <v>Industry659</v>
      </c>
      <c r="C811" s="179">
        <f>'Energy consumption (raw)'!B761</f>
        <v>659</v>
      </c>
      <c r="D811" s="179">
        <f>'Energy consumption (raw)'!C761</f>
        <v>0</v>
      </c>
      <c r="E811" s="179">
        <f>'Energy consumption (raw)'!D761</f>
        <v>0</v>
      </c>
      <c r="F811" s="179" t="str">
        <f>'Energy consumption (raw)'!E761</f>
        <v>Công nghiệp</v>
      </c>
      <c r="G811" s="179" t="str">
        <f>'Energy consumption (raw)'!F761</f>
        <v>Sản xuất sợi</v>
      </c>
      <c r="H811" s="179" t="str">
        <f>'Energy consumption (raw)'!G761</f>
        <v>Industry</v>
      </c>
      <c r="I811" s="179" t="str">
        <f>'Energy consumption (raw)'!I761</f>
        <v>13 Manufacture of textiles</v>
      </c>
      <c r="J811" s="179" t="str">
        <f>INDEX(Sector!$E$6:$E$46,MATCH('Energy consumption (toe)'!I811,Sector!$B$6:$B$46,FALSE))</f>
        <v>Manufacture of textiles</v>
      </c>
      <c r="K811" s="179">
        <f>IFERROR('Energy consumption (raw)'!J761*Lists!$H$84,)</f>
        <v>2848.9089463</v>
      </c>
      <c r="L811" s="179">
        <f>'Energy consumption (raw)'!K761*Lists!$H$84</f>
        <v>1938.8308819000001</v>
      </c>
      <c r="M811" s="179">
        <f>'Energy consumption (raw)'!L761*Lists!$H$84</f>
        <v>0</v>
      </c>
      <c r="N811" s="179">
        <f>'Energy consumption (raw)'!M761*Lists!$H$84</f>
        <v>0</v>
      </c>
      <c r="O811" s="178">
        <f t="shared" si="84"/>
        <v>1938.8308819000001</v>
      </c>
      <c r="P811">
        <f>'Energy consumption (raw)'!N761*Lists!$H$85</f>
        <v>0</v>
      </c>
      <c r="Q811">
        <f>'Energy consumption (raw)'!O761*Lists!$H$86</f>
        <v>0</v>
      </c>
      <c r="R811">
        <f>'Energy consumption (raw)'!P761*Lists!$H$87</f>
        <v>0</v>
      </c>
      <c r="S811">
        <f>'Energy consumption (raw)'!Q761*Lists!$H$88</f>
        <v>0</v>
      </c>
      <c r="T811">
        <f>'Energy consumption (raw)'!R761*Lists!$H$89</f>
        <v>0</v>
      </c>
      <c r="U811">
        <f>'Energy consumption (raw)'!S761*Lists!$H$90</f>
        <v>0</v>
      </c>
      <c r="V811">
        <f>'Energy consumption (raw)'!T761*Lists!$H$91</f>
        <v>0</v>
      </c>
      <c r="W811">
        <f>'Energy consumption (raw)'!U761*Lists!$H$92</f>
        <v>0</v>
      </c>
      <c r="X811">
        <f>'Energy consumption (raw)'!V761*Lists!$H$93</f>
        <v>0</v>
      </c>
      <c r="Y811">
        <f>'Energy consumption (raw)'!W761*Lists!$H$94</f>
        <v>0</v>
      </c>
      <c r="Z811">
        <f>'Energy consumption (raw)'!X761*Lists!$H$96*1000000</f>
        <v>0</v>
      </c>
      <c r="AA811">
        <f>'Energy consumption (raw)'!Y761*Lists!$H$97</f>
        <v>0</v>
      </c>
      <c r="AB811">
        <f>'Energy consumption (raw)'!Z761*Lists!$H$96</f>
        <v>0</v>
      </c>
      <c r="AC811">
        <f>'Energy consumption (raw)'!AA761*Lists!$H$98</f>
        <v>0</v>
      </c>
      <c r="AD811">
        <f>'Energy consumption (raw)'!AB761*Lists!$H$99</f>
        <v>0</v>
      </c>
      <c r="AE811">
        <f>'Energy consumption (raw)'!AC761*Lists!$H$101</f>
        <v>0</v>
      </c>
      <c r="AF811">
        <f>'Energy consumption (raw)'!AD761*Lists!$H$101</f>
        <v>0</v>
      </c>
      <c r="AG811">
        <f>'Energy consumption (raw)'!AE761*Lists!$H$101</f>
        <v>0</v>
      </c>
      <c r="AH811">
        <f>'Energy consumption (raw)'!AF761*Lists!$H$100</f>
        <v>0</v>
      </c>
      <c r="AI811" s="167">
        <f t="shared" si="85"/>
        <v>1938.8308819000001</v>
      </c>
      <c r="AJ811" s="179">
        <f>'Energy consumption (raw)'!AG761</f>
        <v>1938.8308819000001</v>
      </c>
      <c r="AK811" s="179">
        <f>'Energy consumption (raw)'!AH761</f>
        <v>3192.1252255000004</v>
      </c>
      <c r="AL811">
        <f>IF(ROUND(AI811,-3)=ROUND('Energy consumption (raw)'!AG761,-3),1,0)</f>
        <v>1</v>
      </c>
      <c r="AM811" s="179" t="str">
        <f>'Energy consumption (raw)'!AJ761</f>
        <v>8. Thai Binh</v>
      </c>
      <c r="AN811">
        <f>VLOOKUP(AM811,Lists!$F$9:$G$71,2,FALSE)</f>
        <v>1</v>
      </c>
    </row>
    <row r="812" spans="2:40" x14ac:dyDescent="0.25">
      <c r="B812" s="65" t="str">
        <f t="shared" si="83"/>
        <v>Industry660</v>
      </c>
      <c r="C812" s="179">
        <f>'Energy consumption (raw)'!B762</f>
        <v>660</v>
      </c>
      <c r="D812" s="179">
        <f>'Energy consumption (raw)'!C762</f>
        <v>0</v>
      </c>
      <c r="E812" s="179">
        <f>'Energy consumption (raw)'!D762</f>
        <v>0</v>
      </c>
      <c r="F812" s="179" t="str">
        <f>'Energy consumption (raw)'!E762</f>
        <v>Công nghiệp</v>
      </c>
      <c r="G812" s="179" t="str">
        <f>'Energy consumption (raw)'!F762</f>
        <v>Sản xuất sợi</v>
      </c>
      <c r="H812" s="179" t="str">
        <f>'Energy consumption (raw)'!G762</f>
        <v>Industry</v>
      </c>
      <c r="I812" s="179" t="str">
        <f>'Energy consumption (raw)'!I762</f>
        <v>13 Manufacture of textiles</v>
      </c>
      <c r="J812" s="179" t="str">
        <f>INDEX(Sector!$E$6:$E$46,MATCH('Energy consumption (toe)'!I812,Sector!$B$6:$B$46,FALSE))</f>
        <v>Manufacture of textiles</v>
      </c>
      <c r="K812" s="179">
        <f>IFERROR('Energy consumption (raw)'!J762*Lists!$H$84,)</f>
        <v>0</v>
      </c>
      <c r="L812" s="179">
        <f>'Energy consumption (raw)'!K762*Lists!$H$84</f>
        <v>2602.2870902</v>
      </c>
      <c r="M812" s="179">
        <f>'Energy consumption (raw)'!L762*Lists!$H$84</f>
        <v>0</v>
      </c>
      <c r="N812" s="179">
        <f>'Energy consumption (raw)'!M762*Lists!$H$84</f>
        <v>0</v>
      </c>
      <c r="O812" s="178">
        <f t="shared" si="84"/>
        <v>2602.2870902</v>
      </c>
      <c r="P812">
        <f>'Energy consumption (raw)'!N762*Lists!$H$85</f>
        <v>0</v>
      </c>
      <c r="Q812">
        <f>'Energy consumption (raw)'!O762*Lists!$H$86</f>
        <v>0</v>
      </c>
      <c r="R812">
        <f>'Energy consumption (raw)'!P762*Lists!$H$87</f>
        <v>0</v>
      </c>
      <c r="S812">
        <f>'Energy consumption (raw)'!Q762*Lists!$H$88</f>
        <v>0</v>
      </c>
      <c r="T812">
        <f>'Energy consumption (raw)'!R762*Lists!$H$89</f>
        <v>0</v>
      </c>
      <c r="U812">
        <f>'Energy consumption (raw)'!S762*Lists!$H$90</f>
        <v>0</v>
      </c>
      <c r="V812">
        <f>'Energy consumption (raw)'!T762*Lists!$H$91</f>
        <v>0</v>
      </c>
      <c r="W812">
        <f>'Energy consumption (raw)'!U762*Lists!$H$92</f>
        <v>0</v>
      </c>
      <c r="X812">
        <f>'Energy consumption (raw)'!V762*Lists!$H$93</f>
        <v>0</v>
      </c>
      <c r="Y812">
        <f>'Energy consumption (raw)'!W762*Lists!$H$94</f>
        <v>0</v>
      </c>
      <c r="Z812">
        <f>'Energy consumption (raw)'!X762*Lists!$H$96*1000000</f>
        <v>0</v>
      </c>
      <c r="AA812">
        <f>'Energy consumption (raw)'!Y762*Lists!$H$97</f>
        <v>0</v>
      </c>
      <c r="AB812">
        <f>'Energy consumption (raw)'!Z762*Lists!$H$96</f>
        <v>0</v>
      </c>
      <c r="AC812">
        <f>'Energy consumption (raw)'!AA762*Lists!$H$98</f>
        <v>0</v>
      </c>
      <c r="AD812">
        <f>'Energy consumption (raw)'!AB762*Lists!$H$99</f>
        <v>0</v>
      </c>
      <c r="AE812">
        <f>'Energy consumption (raw)'!AC762*Lists!$H$101</f>
        <v>0</v>
      </c>
      <c r="AF812">
        <f>'Energy consumption (raw)'!AD762*Lists!$H$101</f>
        <v>0</v>
      </c>
      <c r="AG812">
        <f>'Energy consumption (raw)'!AE762*Lists!$H$101</f>
        <v>0</v>
      </c>
      <c r="AH812">
        <f>'Energy consumption (raw)'!AF762*Lists!$H$100</f>
        <v>0</v>
      </c>
      <c r="AI812" s="167">
        <f t="shared" si="85"/>
        <v>2602.2870902</v>
      </c>
      <c r="AJ812" s="179">
        <f>'Energy consumption (raw)'!AG762</f>
        <v>2602.2870902</v>
      </c>
      <c r="AK812" s="179">
        <f>'Energy consumption (raw)'!AH762</f>
        <v>1395.0519138000002</v>
      </c>
      <c r="AL812">
        <f>IF(ROUND(AI812,-3)=ROUND('Energy consumption (raw)'!AG762,-3),1,0)</f>
        <v>1</v>
      </c>
      <c r="AM812" s="179" t="str">
        <f>'Energy consumption (raw)'!AJ762</f>
        <v>8. Thai Binh</v>
      </c>
      <c r="AN812">
        <f>VLOOKUP(AM812,Lists!$F$9:$G$71,2,FALSE)</f>
        <v>1</v>
      </c>
    </row>
    <row r="813" spans="2:40" x14ac:dyDescent="0.25">
      <c r="B813" s="65" t="str">
        <f t="shared" si="83"/>
        <v>Industry661</v>
      </c>
      <c r="C813" s="179">
        <f>'Energy consumption (raw)'!B763</f>
        <v>661</v>
      </c>
      <c r="D813" s="179">
        <f>'Energy consumption (raw)'!C763</f>
        <v>0</v>
      </c>
      <c r="E813" s="179">
        <f>'Energy consumption (raw)'!D763</f>
        <v>0</v>
      </c>
      <c r="F813" s="179" t="str">
        <f>'Energy consumption (raw)'!E763</f>
        <v>Công nghiệp</v>
      </c>
      <c r="G813" s="179" t="str">
        <f>'Energy consumption (raw)'!F763</f>
        <v>Sản xuất sắt, thép gang</v>
      </c>
      <c r="H813" s="179" t="str">
        <f>'Energy consumption (raw)'!G763</f>
        <v>Industry</v>
      </c>
      <c r="I813" s="179" t="str">
        <f>'Energy consumption (raw)'!I763</f>
        <v>24 Manufacture of basic metals</v>
      </c>
      <c r="J813" s="179" t="str">
        <f>INDEX(Sector!$E$6:$E$46,MATCH('Energy consumption (toe)'!I813,Sector!$B$6:$B$46,FALSE))</f>
        <v>Manufacture of basic metals</v>
      </c>
      <c r="K813" s="179">
        <f>IFERROR('Energy consumption (raw)'!J763*Lists!$H$84,)</f>
        <v>70913.123484900003</v>
      </c>
      <c r="L813" s="179">
        <f>'Energy consumption (raw)'!K763*Lists!$H$84</f>
        <v>31749.910437200004</v>
      </c>
      <c r="M813" s="179">
        <f>'Energy consumption (raw)'!L763*Lists!$H$84</f>
        <v>0</v>
      </c>
      <c r="N813" s="179">
        <f>'Energy consumption (raw)'!M763*Lists!$H$84</f>
        <v>0</v>
      </c>
      <c r="O813" s="178">
        <f t="shared" si="84"/>
        <v>31749.910437200004</v>
      </c>
      <c r="P813">
        <f>'Energy consumption (raw)'!N763*Lists!$H$85</f>
        <v>0</v>
      </c>
      <c r="Q813">
        <f>'Energy consumption (raw)'!O763*Lists!$H$86</f>
        <v>0</v>
      </c>
      <c r="R813">
        <f>'Energy consumption (raw)'!P763*Lists!$H$87</f>
        <v>0</v>
      </c>
      <c r="S813">
        <f>'Energy consumption (raw)'!Q763*Lists!$H$88</f>
        <v>0</v>
      </c>
      <c r="T813">
        <f>'Energy consumption (raw)'!R763*Lists!$H$89</f>
        <v>0</v>
      </c>
      <c r="U813">
        <f>'Energy consumption (raw)'!S763*Lists!$H$90</f>
        <v>0</v>
      </c>
      <c r="V813">
        <f>'Energy consumption (raw)'!T763*Lists!$H$91</f>
        <v>0</v>
      </c>
      <c r="W813">
        <f>'Energy consumption (raw)'!U763*Lists!$H$92</f>
        <v>0</v>
      </c>
      <c r="X813">
        <f>'Energy consumption (raw)'!V763*Lists!$H$93</f>
        <v>0</v>
      </c>
      <c r="Y813">
        <f>'Energy consumption (raw)'!W763*Lists!$H$94</f>
        <v>0</v>
      </c>
      <c r="Z813">
        <f>'Energy consumption (raw)'!X763*Lists!$H$96*1000000</f>
        <v>0</v>
      </c>
      <c r="AA813">
        <f>'Energy consumption (raw)'!Y763*Lists!$H$97</f>
        <v>0</v>
      </c>
      <c r="AB813">
        <f>'Energy consumption (raw)'!Z763*Lists!$H$96</f>
        <v>0</v>
      </c>
      <c r="AC813">
        <f>'Energy consumption (raw)'!AA763*Lists!$H$98</f>
        <v>0</v>
      </c>
      <c r="AD813">
        <f>'Energy consumption (raw)'!AB763*Lists!$H$99</f>
        <v>0</v>
      </c>
      <c r="AE813">
        <f>'Energy consumption (raw)'!AC763*Lists!$H$101</f>
        <v>0</v>
      </c>
      <c r="AF813">
        <f>'Energy consumption (raw)'!AD763*Lists!$H$101</f>
        <v>0</v>
      </c>
      <c r="AG813">
        <f>'Energy consumption (raw)'!AE763*Lists!$H$101</f>
        <v>0</v>
      </c>
      <c r="AH813">
        <f>'Energy consumption (raw)'!AF763*Lists!$H$100</f>
        <v>0</v>
      </c>
      <c r="AI813" s="167">
        <f t="shared" si="85"/>
        <v>31749.910437200004</v>
      </c>
      <c r="AJ813" s="179">
        <f>'Energy consumption (raw)'!AG763</f>
        <v>31749.910437200004</v>
      </c>
      <c r="AK813" s="179">
        <f>'Energy consumption (raw)'!AH763</f>
        <v>71407.89044670001</v>
      </c>
      <c r="AL813">
        <f>IF(ROUND(AI813,-3)=ROUND('Energy consumption (raw)'!AG763,-3),1,0)</f>
        <v>1</v>
      </c>
      <c r="AM813" s="179" t="str">
        <f>'Energy consumption (raw)'!AJ763</f>
        <v>8. Thai Binh</v>
      </c>
      <c r="AN813">
        <f>VLOOKUP(AM813,Lists!$F$9:$G$71,2,FALSE)</f>
        <v>1</v>
      </c>
    </row>
    <row r="814" spans="2:40" x14ac:dyDescent="0.25">
      <c r="B814" s="65" t="str">
        <f t="shared" si="83"/>
        <v>Industry662</v>
      </c>
      <c r="C814" s="179">
        <f>'Energy consumption (raw)'!B764</f>
        <v>662</v>
      </c>
      <c r="D814" s="179">
        <f>'Energy consumption (raw)'!C764</f>
        <v>0</v>
      </c>
      <c r="E814" s="179">
        <f>'Energy consumption (raw)'!D764</f>
        <v>0</v>
      </c>
      <c r="F814" s="179" t="str">
        <f>'Energy consumption (raw)'!E764</f>
        <v>Công nghiệp</v>
      </c>
      <c r="G814" s="179" t="str">
        <f>'Energy consumption (raw)'!F764</f>
        <v>Sản xuất sản phẩm hoá chất khác chưa được phân vào đâu</v>
      </c>
      <c r="H814" s="179" t="str">
        <f>'Energy consumption (raw)'!G764</f>
        <v>Industry</v>
      </c>
      <c r="I814" s="179" t="str">
        <f>'Energy consumption (raw)'!I764</f>
        <v>20 Manufacture of chemicals and chemical products</v>
      </c>
      <c r="J814" s="179" t="str">
        <f>INDEX(Sector!$E$6:$E$46,MATCH('Energy consumption (toe)'!I814,Sector!$B$6:$B$46,FALSE))</f>
        <v>Manufacture of chemicals and chemical products</v>
      </c>
      <c r="K814" s="179">
        <f>IFERROR('Energy consumption (raw)'!J764*Lists!$H$84,)</f>
        <v>0</v>
      </c>
      <c r="L814" s="179">
        <f>'Energy consumption (raw)'!K764*Lists!$H$84</f>
        <v>3533.2777422000004</v>
      </c>
      <c r="M814" s="179">
        <f>'Energy consumption (raw)'!L764*Lists!$H$84</f>
        <v>0</v>
      </c>
      <c r="N814" s="179">
        <f>'Energy consumption (raw)'!M764*Lists!$H$84</f>
        <v>0</v>
      </c>
      <c r="O814" s="178">
        <f t="shared" si="84"/>
        <v>3533.2777422000004</v>
      </c>
      <c r="P814">
        <f>'Energy consumption (raw)'!N764*Lists!$H$85</f>
        <v>0</v>
      </c>
      <c r="Q814">
        <f>'Energy consumption (raw)'!O764*Lists!$H$86</f>
        <v>0</v>
      </c>
      <c r="R814">
        <f>'Energy consumption (raw)'!P764*Lists!$H$87</f>
        <v>0</v>
      </c>
      <c r="S814">
        <f>'Energy consumption (raw)'!Q764*Lists!$H$88</f>
        <v>0</v>
      </c>
      <c r="T814">
        <f>'Energy consumption (raw)'!R764*Lists!$H$89</f>
        <v>37.597200000000001</v>
      </c>
      <c r="U814">
        <f>'Energy consumption (raw)'!S764*Lists!$H$90</f>
        <v>0</v>
      </c>
      <c r="V814">
        <f>'Energy consumption (raw)'!T764*Lists!$H$91</f>
        <v>846.86579999999992</v>
      </c>
      <c r="W814">
        <f>'Energy consumption (raw)'!U764*Lists!$H$92</f>
        <v>0</v>
      </c>
      <c r="X814">
        <f>'Energy consumption (raw)'!V764*Lists!$H$93</f>
        <v>48.310499999999998</v>
      </c>
      <c r="Y814">
        <f>'Energy consumption (raw)'!W764*Lists!$H$94</f>
        <v>0</v>
      </c>
      <c r="Z814">
        <f>'Energy consumption (raw)'!X764*Lists!$H$96*1000000</f>
        <v>0</v>
      </c>
      <c r="AA814">
        <f>'Energy consumption (raw)'!Y764*Lists!$H$97</f>
        <v>0.1308</v>
      </c>
      <c r="AB814">
        <f>'Energy consumption (raw)'!Z764*Lists!$H$96</f>
        <v>0</v>
      </c>
      <c r="AC814">
        <f>'Energy consumption (raw)'!AA764*Lists!$H$98</f>
        <v>0</v>
      </c>
      <c r="AD814">
        <f>'Energy consumption (raw)'!AB764*Lists!$H$99</f>
        <v>0</v>
      </c>
      <c r="AE814">
        <f>'Energy consumption (raw)'!AC764*Lists!$H$101</f>
        <v>0</v>
      </c>
      <c r="AF814">
        <f>'Energy consumption (raw)'!AD764*Lists!$H$101</f>
        <v>0</v>
      </c>
      <c r="AG814">
        <f>'Energy consumption (raw)'!AE764*Lists!$H$101</f>
        <v>0</v>
      </c>
      <c r="AH814">
        <f>'Energy consumption (raw)'!AF764*Lists!$H$100</f>
        <v>0</v>
      </c>
      <c r="AI814" s="167">
        <f t="shared" si="85"/>
        <v>4466.1820422000001</v>
      </c>
      <c r="AJ814" s="179">
        <f>'Energy consumption (raw)'!AG764</f>
        <v>4466.1820422000001</v>
      </c>
      <c r="AK814" s="179">
        <f>'Energy consumption (raw)'!AH764</f>
        <v>3261.8916619000001</v>
      </c>
      <c r="AL814">
        <f>IF(ROUND(AI814,-3)=ROUND('Energy consumption (raw)'!AG764,-3),1,0)</f>
        <v>1</v>
      </c>
      <c r="AM814" s="179" t="str">
        <f>'Energy consumption (raw)'!AJ764</f>
        <v>8. Thai Binh</v>
      </c>
      <c r="AN814">
        <f>VLOOKUP(AM814,Lists!$F$9:$G$71,2,FALSE)</f>
        <v>1</v>
      </c>
    </row>
    <row r="815" spans="2:40" x14ac:dyDescent="0.25">
      <c r="B815" s="65" t="str">
        <f t="shared" si="83"/>
        <v>Industry663</v>
      </c>
      <c r="C815" s="179">
        <f>'Energy consumption (raw)'!B765</f>
        <v>663</v>
      </c>
      <c r="D815" s="179">
        <f>'Energy consumption (raw)'!C765</f>
        <v>0</v>
      </c>
      <c r="E815" s="179">
        <f>'Energy consumption (raw)'!D765</f>
        <v>0</v>
      </c>
      <c r="F815" s="179" t="str">
        <f>'Energy consumption (raw)'!E765</f>
        <v>Công nghiệp</v>
      </c>
      <c r="G815" s="179" t="str">
        <f>'Energy consumption (raw)'!F765</f>
        <v>Sản xuất hàng may mặc</v>
      </c>
      <c r="H815" s="179" t="str">
        <f>'Energy consumption (raw)'!G765</f>
        <v>Industry</v>
      </c>
      <c r="I815" s="179" t="str">
        <f>'Energy consumption (raw)'!I765</f>
        <v>13 Manufacture of textiles</v>
      </c>
      <c r="J815" s="179" t="str">
        <f>INDEX(Sector!$E$6:$E$46,MATCH('Energy consumption (toe)'!I815,Sector!$B$6:$B$46,FALSE))</f>
        <v>Manufacture of textiles</v>
      </c>
      <c r="K815" s="179">
        <f>IFERROR('Energy consumption (raw)'!J765*Lists!$H$84,)</f>
        <v>0</v>
      </c>
      <c r="L815" s="179">
        <f>'Energy consumption (raw)'!K765*Lists!$H$84</f>
        <v>1085.6185395</v>
      </c>
      <c r="M815" s="179">
        <f>'Energy consumption (raw)'!L765*Lists!$H$84</f>
        <v>0</v>
      </c>
      <c r="N815" s="179">
        <f>'Energy consumption (raw)'!M765*Lists!$H$84</f>
        <v>0</v>
      </c>
      <c r="O815" s="178">
        <f t="shared" si="84"/>
        <v>1085.6185395</v>
      </c>
      <c r="P815">
        <f>'Energy consumption (raw)'!N765*Lists!$H$85</f>
        <v>0</v>
      </c>
      <c r="Q815">
        <f>'Energy consumption (raw)'!O765*Lists!$H$86</f>
        <v>0</v>
      </c>
      <c r="R815">
        <f>'Energy consumption (raw)'!P765*Lists!$H$87</f>
        <v>0</v>
      </c>
      <c r="S815">
        <f>'Energy consumption (raw)'!Q765*Lists!$H$88</f>
        <v>0</v>
      </c>
      <c r="T815">
        <f>'Energy consumption (raw)'!R765*Lists!$H$89</f>
        <v>0</v>
      </c>
      <c r="U815">
        <f>'Energy consumption (raw)'!S765*Lists!$H$90</f>
        <v>0</v>
      </c>
      <c r="V815">
        <f>'Energy consumption (raw)'!T765*Lists!$H$91</f>
        <v>0</v>
      </c>
      <c r="W815">
        <f>'Energy consumption (raw)'!U765*Lists!$H$92</f>
        <v>0</v>
      </c>
      <c r="X815">
        <f>'Energy consumption (raw)'!V765*Lists!$H$93</f>
        <v>0</v>
      </c>
      <c r="Y815">
        <f>'Energy consumption (raw)'!W765*Lists!$H$94</f>
        <v>0</v>
      </c>
      <c r="Z815">
        <f>'Energy consumption (raw)'!X765*Lists!$H$96*1000000</f>
        <v>0</v>
      </c>
      <c r="AA815">
        <f>'Energy consumption (raw)'!Y765*Lists!$H$97</f>
        <v>0</v>
      </c>
      <c r="AB815">
        <f>'Energy consumption (raw)'!Z765*Lists!$H$96</f>
        <v>0</v>
      </c>
      <c r="AC815">
        <f>'Energy consumption (raw)'!AA765*Lists!$H$98</f>
        <v>0</v>
      </c>
      <c r="AD815">
        <f>'Energy consumption (raw)'!AB765*Lists!$H$99</f>
        <v>0</v>
      </c>
      <c r="AE815">
        <f>'Energy consumption (raw)'!AC765*Lists!$H$101</f>
        <v>0</v>
      </c>
      <c r="AF815">
        <f>'Energy consumption (raw)'!AD765*Lists!$H$101</f>
        <v>0</v>
      </c>
      <c r="AG815">
        <f>'Energy consumption (raw)'!AE765*Lists!$H$101</f>
        <v>0</v>
      </c>
      <c r="AH815">
        <f>'Energy consumption (raw)'!AF765*Lists!$H$100</f>
        <v>0</v>
      </c>
      <c r="AI815" s="167">
        <f t="shared" si="85"/>
        <v>1085.6185395</v>
      </c>
      <c r="AJ815" s="179">
        <f>'Energy consumption (raw)'!AG765</f>
        <v>1085.6185395</v>
      </c>
      <c r="AK815" s="179">
        <f>'Energy consumption (raw)'!AH765</f>
        <v>1046.6718308000002</v>
      </c>
      <c r="AL815">
        <f>IF(ROUND(AI815,-3)=ROUND('Energy consumption (raw)'!AG765,-3),1,0)</f>
        <v>1</v>
      </c>
      <c r="AM815" s="179" t="str">
        <f>'Energy consumption (raw)'!AJ765</f>
        <v>8. Thai Binh</v>
      </c>
      <c r="AN815">
        <f>VLOOKUP(AM815,Lists!$F$9:$G$71,2,FALSE)</f>
        <v>1</v>
      </c>
    </row>
    <row r="816" spans="2:40" x14ac:dyDescent="0.25">
      <c r="B816" s="65" t="str">
        <f t="shared" si="83"/>
        <v>Industry664</v>
      </c>
      <c r="C816" s="179">
        <f>'Energy consumption (raw)'!B766</f>
        <v>664</v>
      </c>
      <c r="D816" s="179">
        <f>'Energy consumption (raw)'!C766</f>
        <v>0</v>
      </c>
      <c r="E816" s="179">
        <f>'Energy consumption (raw)'!D766</f>
        <v>0</v>
      </c>
      <c r="F816" s="179" t="str">
        <f>'Energy consumption (raw)'!E766</f>
        <v>Công nghiệp</v>
      </c>
      <c r="G816" s="179" t="str">
        <f>'Energy consumption (raw)'!F766</f>
        <v>Sản xuất phụ tùng và bộ phận phụ trợ cho xe ô tô và xe có động cơ khác</v>
      </c>
      <c r="H816" s="179" t="str">
        <f>'Energy consumption (raw)'!G766</f>
        <v>Industry</v>
      </c>
      <c r="I816" s="179" t="str">
        <f>'Energy consumption (raw)'!I766</f>
        <v>29 Manufacture of motor vehicles, trailers and semi-trailers</v>
      </c>
      <c r="J816" s="179" t="str">
        <f>INDEX(Sector!$E$6:$E$46,MATCH('Energy consumption (toe)'!I816,Sector!$B$6:$B$46,FALSE))</f>
        <v>Manufacture of motor vehicles, trailers and semi-trailers</v>
      </c>
      <c r="K816" s="179">
        <f>IFERROR('Energy consumption (raw)'!J766*Lists!$H$84,)</f>
        <v>0</v>
      </c>
      <c r="L816" s="179">
        <f>'Energy consumption (raw)'!K766*Lists!$H$84</f>
        <v>1258.8070197000002</v>
      </c>
      <c r="M816" s="179">
        <f>'Energy consumption (raw)'!L766*Lists!$H$84</f>
        <v>0</v>
      </c>
      <c r="N816" s="179">
        <f>'Energy consumption (raw)'!M766*Lists!$H$84</f>
        <v>0</v>
      </c>
      <c r="O816" s="178">
        <f t="shared" si="84"/>
        <v>1258.8070197000002</v>
      </c>
      <c r="P816">
        <f>'Energy consumption (raw)'!N766*Lists!$H$85</f>
        <v>0</v>
      </c>
      <c r="Q816">
        <f>'Energy consumption (raw)'!O766*Lists!$H$86</f>
        <v>0</v>
      </c>
      <c r="R816">
        <f>'Energy consumption (raw)'!P766*Lists!$H$87</f>
        <v>0</v>
      </c>
      <c r="S816">
        <f>'Energy consumption (raw)'!Q766*Lists!$H$88</f>
        <v>0</v>
      </c>
      <c r="T816">
        <f>'Energy consumption (raw)'!R766*Lists!$H$89</f>
        <v>0</v>
      </c>
      <c r="U816">
        <f>'Energy consumption (raw)'!S766*Lists!$H$90</f>
        <v>0</v>
      </c>
      <c r="V816">
        <f>'Energy consumption (raw)'!T766*Lists!$H$91</f>
        <v>0</v>
      </c>
      <c r="W816">
        <f>'Energy consumption (raw)'!U766*Lists!$H$92</f>
        <v>0</v>
      </c>
      <c r="X816">
        <f>'Energy consumption (raw)'!V766*Lists!$H$93</f>
        <v>0</v>
      </c>
      <c r="Y816">
        <f>'Energy consumption (raw)'!W766*Lists!$H$94</f>
        <v>0</v>
      </c>
      <c r="Z816">
        <f>'Energy consumption (raw)'!X766*Lists!$H$96*1000000</f>
        <v>0</v>
      </c>
      <c r="AA816">
        <f>'Energy consumption (raw)'!Y766*Lists!$H$97</f>
        <v>0</v>
      </c>
      <c r="AB816">
        <f>'Energy consumption (raw)'!Z766*Lists!$H$96</f>
        <v>0</v>
      </c>
      <c r="AC816">
        <f>'Energy consumption (raw)'!AA766*Lists!$H$98</f>
        <v>0</v>
      </c>
      <c r="AD816">
        <f>'Energy consumption (raw)'!AB766*Lists!$H$99</f>
        <v>0</v>
      </c>
      <c r="AE816">
        <f>'Energy consumption (raw)'!AC766*Lists!$H$101</f>
        <v>0</v>
      </c>
      <c r="AF816">
        <f>'Energy consumption (raw)'!AD766*Lists!$H$101</f>
        <v>0</v>
      </c>
      <c r="AG816">
        <f>'Energy consumption (raw)'!AE766*Lists!$H$101</f>
        <v>0</v>
      </c>
      <c r="AH816">
        <f>'Energy consumption (raw)'!AF766*Lists!$H$100</f>
        <v>0</v>
      </c>
      <c r="AI816" s="167">
        <f t="shared" si="85"/>
        <v>1258.8070197000002</v>
      </c>
      <c r="AJ816" s="179">
        <f>'Energy consumption (raw)'!AG766</f>
        <v>1258.8070197000002</v>
      </c>
      <c r="AK816" s="179">
        <f>'Energy consumption (raw)'!AH766</f>
        <v>1175.0090042000002</v>
      </c>
      <c r="AL816">
        <f>IF(ROUND(AI816,-3)=ROUND('Energy consumption (raw)'!AG766,-3),1,0)</f>
        <v>1</v>
      </c>
      <c r="AM816" s="179" t="str">
        <f>'Energy consumption (raw)'!AJ766</f>
        <v>8. Thai Binh</v>
      </c>
      <c r="AN816">
        <f>VLOOKUP(AM816,Lists!$F$9:$G$71,2,FALSE)</f>
        <v>1</v>
      </c>
    </row>
    <row r="817" spans="2:40" x14ac:dyDescent="0.25">
      <c r="B817" s="65" t="str">
        <f t="shared" si="83"/>
        <v>Industry665</v>
      </c>
      <c r="C817" s="179">
        <f>'Energy consumption (raw)'!B767</f>
        <v>665</v>
      </c>
      <c r="D817" s="179">
        <f>'Energy consumption (raw)'!C767</f>
        <v>0</v>
      </c>
      <c r="E817" s="179">
        <f>'Energy consumption (raw)'!D767</f>
        <v>0</v>
      </c>
      <c r="F817" s="179" t="str">
        <f>'Energy consumption (raw)'!E767</f>
        <v>Công nghiệp</v>
      </c>
      <c r="G817" s="179" t="str">
        <f>'Energy consumption (raw)'!F767</f>
        <v>Sản xuất giày dép</v>
      </c>
      <c r="H817" s="179" t="str">
        <f>'Energy consumption (raw)'!G767</f>
        <v>Industry</v>
      </c>
      <c r="I817" s="179" t="str">
        <f>'Energy consumption (raw)'!I767</f>
        <v>14 Manufacture of wearing apparel</v>
      </c>
      <c r="J817" s="179" t="str">
        <f>INDEX(Sector!$E$6:$E$46,MATCH('Energy consumption (toe)'!I817,Sector!$B$6:$B$46,FALSE))</f>
        <v>Manufacture of wearing apparel</v>
      </c>
      <c r="K817" s="179">
        <f>IFERROR('Energy consumption (raw)'!J767*Lists!$H$84,)</f>
        <v>0</v>
      </c>
      <c r="L817" s="179">
        <f>'Energy consumption (raw)'!K767*Lists!$H$84</f>
        <v>1442.3568992</v>
      </c>
      <c r="M817" s="179">
        <f>'Energy consumption (raw)'!L767*Lists!$H$84</f>
        <v>0</v>
      </c>
      <c r="N817" s="179">
        <f>'Energy consumption (raw)'!M767*Lists!$H$84</f>
        <v>0</v>
      </c>
      <c r="O817" s="178">
        <f t="shared" si="84"/>
        <v>1442.3568992</v>
      </c>
      <c r="P817">
        <f>'Energy consumption (raw)'!N767*Lists!$H$85</f>
        <v>0</v>
      </c>
      <c r="Q817">
        <f>'Energy consumption (raw)'!O767*Lists!$H$86</f>
        <v>0</v>
      </c>
      <c r="R817">
        <f>'Energy consumption (raw)'!P767*Lists!$H$87</f>
        <v>0</v>
      </c>
      <c r="S817">
        <f>'Energy consumption (raw)'!Q767*Lists!$H$88</f>
        <v>0</v>
      </c>
      <c r="T817">
        <f>'Energy consumption (raw)'!R767*Lists!$H$89</f>
        <v>8.16</v>
      </c>
      <c r="U817">
        <f>'Energy consumption (raw)'!S767*Lists!$H$90</f>
        <v>0</v>
      </c>
      <c r="V817">
        <f>'Energy consumption (raw)'!T767*Lists!$H$91</f>
        <v>0</v>
      </c>
      <c r="W817">
        <f>'Energy consumption (raw)'!U767*Lists!$H$92</f>
        <v>0</v>
      </c>
      <c r="X817">
        <f>'Energy consumption (raw)'!V767*Lists!$H$93</f>
        <v>0</v>
      </c>
      <c r="Y817">
        <f>'Energy consumption (raw)'!W767*Lists!$H$94</f>
        <v>0</v>
      </c>
      <c r="Z817">
        <f>'Energy consumption (raw)'!X767*Lists!$H$96*1000000</f>
        <v>0</v>
      </c>
      <c r="AA817">
        <f>'Energy consumption (raw)'!Y767*Lists!$H$97</f>
        <v>0</v>
      </c>
      <c r="AB817">
        <f>'Energy consumption (raw)'!Z767*Lists!$H$96</f>
        <v>0</v>
      </c>
      <c r="AC817">
        <f>'Energy consumption (raw)'!AA767*Lists!$H$98</f>
        <v>0</v>
      </c>
      <c r="AD817">
        <f>'Energy consumption (raw)'!AB767*Lists!$H$99</f>
        <v>0</v>
      </c>
      <c r="AE817">
        <f>'Energy consumption (raw)'!AC767*Lists!$H$101</f>
        <v>0</v>
      </c>
      <c r="AF817">
        <f>'Energy consumption (raw)'!AD767*Lists!$H$101</f>
        <v>0</v>
      </c>
      <c r="AG817">
        <f>'Energy consumption (raw)'!AE767*Lists!$H$101</f>
        <v>0</v>
      </c>
      <c r="AH817">
        <f>'Energy consumption (raw)'!AF767*Lists!$H$100</f>
        <v>0</v>
      </c>
      <c r="AI817" s="167">
        <f t="shared" si="85"/>
        <v>1450.5168992000001</v>
      </c>
      <c r="AJ817" s="179">
        <f>'Energy consumption (raw)'!AG767</f>
        <v>1450.5168992000001</v>
      </c>
      <c r="AK817" s="179">
        <f>'Energy consumption (raw)'!AH767</f>
        <v>1049.9144453000001</v>
      </c>
      <c r="AL817">
        <f>IF(ROUND(AI817,-3)=ROUND('Energy consumption (raw)'!AG767,-3),1,0)</f>
        <v>1</v>
      </c>
      <c r="AM817" s="179" t="str">
        <f>'Energy consumption (raw)'!AJ767</f>
        <v>8. Thai Binh</v>
      </c>
      <c r="AN817">
        <f>VLOOKUP(AM817,Lists!$F$9:$G$71,2,FALSE)</f>
        <v>1</v>
      </c>
    </row>
    <row r="818" spans="2:40" x14ac:dyDescent="0.25">
      <c r="B818" s="65" t="str">
        <f t="shared" si="83"/>
        <v>Industry666</v>
      </c>
      <c r="C818" s="179">
        <f>'Energy consumption (raw)'!B768</f>
        <v>666</v>
      </c>
      <c r="D818" s="179">
        <f>'Energy consumption (raw)'!C768</f>
        <v>0</v>
      </c>
      <c r="E818" s="179">
        <f>'Energy consumption (raw)'!D768</f>
        <v>0</v>
      </c>
      <c r="F818" s="179" t="str">
        <f>'Energy consumption (raw)'!E768</f>
        <v>Công nghiệp</v>
      </c>
      <c r="G818" s="179" t="str">
        <f>'Energy consumption (raw)'!F768</f>
        <v>Sản xuất cơ khí</v>
      </c>
      <c r="H818" s="179" t="str">
        <f>'Energy consumption (raw)'!G768</f>
        <v>Industry</v>
      </c>
      <c r="I818" s="179" t="str">
        <f>'Energy consumption (raw)'!I768</f>
        <v>28 Manufacture of machinery and equipment n.e.c.</v>
      </c>
      <c r="J818" s="179" t="str">
        <f>INDEX(Sector!$E$6:$E$46,MATCH('Energy consumption (toe)'!I818,Sector!$B$6:$B$46,FALSE))</f>
        <v>Manufacture of machinery and equipment n.e.c.</v>
      </c>
      <c r="K818" s="179">
        <f>IFERROR('Energy consumption (raw)'!J768*Lists!$H$84,)</f>
        <v>1131.0807200000002</v>
      </c>
      <c r="L818" s="179">
        <f>'Energy consumption (raw)'!K768*Lists!$H$84</f>
        <v>1131.0807200000002</v>
      </c>
      <c r="M818" s="179">
        <f>'Energy consumption (raw)'!L768*Lists!$H$84</f>
        <v>0</v>
      </c>
      <c r="N818" s="179">
        <f>'Energy consumption (raw)'!M768*Lists!$H$84</f>
        <v>0</v>
      </c>
      <c r="O818" s="178">
        <f t="shared" si="84"/>
        <v>1131.0807200000002</v>
      </c>
      <c r="P818">
        <f>'Energy consumption (raw)'!N768*Lists!$H$85</f>
        <v>678.09</v>
      </c>
      <c r="Q818">
        <f>'Energy consumption (raw)'!O768*Lists!$H$86</f>
        <v>0</v>
      </c>
      <c r="R818">
        <f>'Energy consumption (raw)'!P768*Lists!$H$87</f>
        <v>0</v>
      </c>
      <c r="S818">
        <f>'Energy consumption (raw)'!Q768*Lists!$H$88</f>
        <v>0</v>
      </c>
      <c r="T818">
        <f>'Energy consumption (raw)'!R768*Lists!$H$89</f>
        <v>15.504</v>
      </c>
      <c r="U818">
        <f>'Energy consumption (raw)'!S768*Lists!$H$90</f>
        <v>0</v>
      </c>
      <c r="V818">
        <f>'Energy consumption (raw)'!T768*Lists!$H$91</f>
        <v>0</v>
      </c>
      <c r="W818">
        <f>'Energy consumption (raw)'!U768*Lists!$H$92</f>
        <v>0</v>
      </c>
      <c r="X818">
        <f>'Energy consumption (raw)'!V768*Lists!$H$93</f>
        <v>0</v>
      </c>
      <c r="Y818">
        <f>'Energy consumption (raw)'!W768*Lists!$H$94</f>
        <v>0</v>
      </c>
      <c r="Z818">
        <f>'Energy consumption (raw)'!X768*Lists!$H$96*1000000</f>
        <v>0</v>
      </c>
      <c r="AA818">
        <f>'Energy consumption (raw)'!Y768*Lists!$H$97</f>
        <v>12.7094</v>
      </c>
      <c r="AB818">
        <f>'Energy consumption (raw)'!Z768*Lists!$H$96</f>
        <v>0</v>
      </c>
      <c r="AC818">
        <f>'Energy consumption (raw)'!AA768*Lists!$H$98</f>
        <v>0</v>
      </c>
      <c r="AD818">
        <f>'Energy consumption (raw)'!AB768*Lists!$H$99</f>
        <v>0</v>
      </c>
      <c r="AE818">
        <f>'Energy consumption (raw)'!AC768*Lists!$H$101</f>
        <v>0</v>
      </c>
      <c r="AF818">
        <f>'Energy consumption (raw)'!AD768*Lists!$H$101</f>
        <v>0</v>
      </c>
      <c r="AG818">
        <f>'Energy consumption (raw)'!AE768*Lists!$H$101</f>
        <v>0</v>
      </c>
      <c r="AH818">
        <f>'Energy consumption (raw)'!AF768*Lists!$H$100</f>
        <v>0</v>
      </c>
      <c r="AI818" s="167">
        <f t="shared" si="85"/>
        <v>1837.3841199999999</v>
      </c>
      <c r="AJ818" s="179">
        <f>'Energy consumption (raw)'!AG768</f>
        <v>1837.3841199999999</v>
      </c>
      <c r="AK818" s="179">
        <f>'Energy consumption (raw)'!AH768</f>
        <v>2090.7444440999998</v>
      </c>
      <c r="AL818">
        <f>IF(ROUND(AI818,-3)=ROUND('Energy consumption (raw)'!AG768,-3),1,0)</f>
        <v>1</v>
      </c>
      <c r="AM818" s="179" t="str">
        <f>'Energy consumption (raw)'!AJ768</f>
        <v>8. Thai Binh</v>
      </c>
      <c r="AN818">
        <f>VLOOKUP(AM818,Lists!$F$9:$G$71,2,FALSE)</f>
        <v>1</v>
      </c>
    </row>
    <row r="819" spans="2:40" x14ac:dyDescent="0.25">
      <c r="B819" s="65" t="str">
        <f t="shared" si="83"/>
        <v>Industry667</v>
      </c>
      <c r="C819" s="179">
        <f>'Energy consumption (raw)'!B769</f>
        <v>667</v>
      </c>
      <c r="D819" s="179">
        <f>'Energy consumption (raw)'!C769</f>
        <v>0</v>
      </c>
      <c r="E819" s="179">
        <f>'Energy consumption (raw)'!D769</f>
        <v>0</v>
      </c>
      <c r="F819" s="179" t="str">
        <f>'Energy consumption (raw)'!E769</f>
        <v>Công nghiệp</v>
      </c>
      <c r="G819" s="179" t="str">
        <f>'Energy consumption (raw)'!F769</f>
        <v>Sản xuất giày dép</v>
      </c>
      <c r="H819" s="179" t="str">
        <f>'Energy consumption (raw)'!G769</f>
        <v>Industry</v>
      </c>
      <c r="I819" s="179" t="str">
        <f>'Energy consumption (raw)'!I769</f>
        <v>14 Manufacture of wearing apparel</v>
      </c>
      <c r="J819" s="179" t="str">
        <f>INDEX(Sector!$E$6:$E$46,MATCH('Energy consumption (toe)'!I819,Sector!$B$6:$B$46,FALSE))</f>
        <v>Manufacture of wearing apparel</v>
      </c>
      <c r="K819" s="179">
        <f>IFERROR('Energy consumption (raw)'!J769*Lists!$H$84,)</f>
        <v>1476.9236481</v>
      </c>
      <c r="L819" s="179">
        <f>'Energy consumption (raw)'!K769*Lists!$H$84</f>
        <v>0</v>
      </c>
      <c r="M819" s="179">
        <f>'Energy consumption (raw)'!L769*Lists!$H$84</f>
        <v>0</v>
      </c>
      <c r="N819" s="179">
        <f>'Energy consumption (raw)'!M769*Lists!$H$84</f>
        <v>0</v>
      </c>
      <c r="O819" s="178">
        <f t="shared" si="84"/>
        <v>1476.9236481</v>
      </c>
      <c r="P819">
        <f>'Energy consumption (raw)'!N769*Lists!$H$85</f>
        <v>0</v>
      </c>
      <c r="Q819">
        <f>'Energy consumption (raw)'!O769*Lists!$H$86</f>
        <v>0</v>
      </c>
      <c r="R819">
        <f>'Energy consumption (raw)'!P769*Lists!$H$87</f>
        <v>0</v>
      </c>
      <c r="S819">
        <f>'Energy consumption (raw)'!Q769*Lists!$H$88</f>
        <v>0</v>
      </c>
      <c r="T819">
        <f>'Energy consumption (raw)'!R769*Lists!$H$89</f>
        <v>0</v>
      </c>
      <c r="U819">
        <f>'Energy consumption (raw)'!S769*Lists!$H$90</f>
        <v>0</v>
      </c>
      <c r="V819">
        <f>'Energy consumption (raw)'!T769*Lists!$H$91</f>
        <v>0</v>
      </c>
      <c r="W819">
        <f>'Energy consumption (raw)'!U769*Lists!$H$92</f>
        <v>0</v>
      </c>
      <c r="X819">
        <f>'Energy consumption (raw)'!V769*Lists!$H$93</f>
        <v>0</v>
      </c>
      <c r="Y819">
        <f>'Energy consumption (raw)'!W769*Lists!$H$94</f>
        <v>0</v>
      </c>
      <c r="Z819">
        <f>'Energy consumption (raw)'!X769*Lists!$H$96*1000000</f>
        <v>0</v>
      </c>
      <c r="AA819">
        <f>'Energy consumption (raw)'!Y769*Lists!$H$97</f>
        <v>0</v>
      </c>
      <c r="AB819">
        <f>'Energy consumption (raw)'!Z769*Lists!$H$96</f>
        <v>0</v>
      </c>
      <c r="AC819">
        <f>'Energy consumption (raw)'!AA769*Lists!$H$98</f>
        <v>0</v>
      </c>
      <c r="AD819">
        <f>'Energy consumption (raw)'!AB769*Lists!$H$99</f>
        <v>0</v>
      </c>
      <c r="AE819">
        <f>'Energy consumption (raw)'!AC769*Lists!$H$101</f>
        <v>0</v>
      </c>
      <c r="AF819">
        <f>'Energy consumption (raw)'!AD769*Lists!$H$101</f>
        <v>0</v>
      </c>
      <c r="AG819">
        <f>'Energy consumption (raw)'!AE769*Lists!$H$101</f>
        <v>0</v>
      </c>
      <c r="AH819">
        <f>'Energy consumption (raw)'!AF769*Lists!$H$100</f>
        <v>0</v>
      </c>
      <c r="AI819" s="167">
        <f t="shared" si="85"/>
        <v>1476.9236481</v>
      </c>
      <c r="AJ819" s="179">
        <f>'Energy consumption (raw)'!AG769</f>
        <v>1476.9236481</v>
      </c>
      <c r="AK819" s="179">
        <f>'Energy consumption (raw)'!AH769</f>
        <v>1846.4106776000001</v>
      </c>
      <c r="AL819">
        <f>IF(ROUND(AI819,-3)=ROUND('Energy consumption (raw)'!AG769,-3),1,0)</f>
        <v>1</v>
      </c>
      <c r="AM819" s="179" t="str">
        <f>'Energy consumption (raw)'!AJ769</f>
        <v>8. Thai Binh</v>
      </c>
      <c r="AN819">
        <f>VLOOKUP(AM819,Lists!$F$9:$G$71,2,FALSE)</f>
        <v>1</v>
      </c>
    </row>
    <row r="820" spans="2:40" x14ac:dyDescent="0.25">
      <c r="B820" s="65" t="str">
        <f t="shared" si="83"/>
        <v>Industry668</v>
      </c>
      <c r="C820" s="179">
        <f>'Energy consumption (raw)'!B770</f>
        <v>668</v>
      </c>
      <c r="D820" s="179">
        <f>'Energy consumption (raw)'!C770</f>
        <v>0</v>
      </c>
      <c r="E820" s="179">
        <f>'Energy consumption (raw)'!D770</f>
        <v>0</v>
      </c>
      <c r="F820" s="179" t="str">
        <f>'Energy consumption (raw)'!E770</f>
        <v>Công nghiệp</v>
      </c>
      <c r="G820" s="179" t="str">
        <f>'Energy consumption (raw)'!F770</f>
        <v>Sản xuất sợi</v>
      </c>
      <c r="H820" s="179" t="str">
        <f>'Energy consumption (raw)'!G770</f>
        <v>Industry</v>
      </c>
      <c r="I820" s="179" t="str">
        <f>'Energy consumption (raw)'!I770</f>
        <v>13 Manufacture of textiles</v>
      </c>
      <c r="J820" s="179" t="str">
        <f>INDEX(Sector!$E$6:$E$46,MATCH('Energy consumption (toe)'!I820,Sector!$B$6:$B$46,FALSE))</f>
        <v>Manufacture of textiles</v>
      </c>
      <c r="K820" s="179">
        <f>IFERROR('Energy consumption (raw)'!J770*Lists!$H$84,)</f>
        <v>1927.6212955000001</v>
      </c>
      <c r="L820" s="179">
        <f>'Energy consumption (raw)'!K770*Lists!$H$84</f>
        <v>0</v>
      </c>
      <c r="M820" s="179">
        <f>'Energy consumption (raw)'!L770*Lists!$H$84</f>
        <v>0</v>
      </c>
      <c r="N820" s="179">
        <f>'Energy consumption (raw)'!M770*Lists!$H$84</f>
        <v>0</v>
      </c>
      <c r="O820" s="178">
        <f t="shared" si="84"/>
        <v>1927.6212955000001</v>
      </c>
      <c r="P820">
        <f>'Energy consumption (raw)'!N770*Lists!$H$85</f>
        <v>0</v>
      </c>
      <c r="Q820">
        <f>'Energy consumption (raw)'!O770*Lists!$H$86</f>
        <v>0</v>
      </c>
      <c r="R820">
        <f>'Energy consumption (raw)'!P770*Lists!$H$87</f>
        <v>0</v>
      </c>
      <c r="S820">
        <f>'Energy consumption (raw)'!Q770*Lists!$H$88</f>
        <v>0</v>
      </c>
      <c r="T820">
        <f>'Energy consumption (raw)'!R770*Lists!$H$89</f>
        <v>0</v>
      </c>
      <c r="U820">
        <f>'Energy consumption (raw)'!S770*Lists!$H$90</f>
        <v>0</v>
      </c>
      <c r="V820">
        <f>'Energy consumption (raw)'!T770*Lists!$H$91</f>
        <v>0</v>
      </c>
      <c r="W820">
        <f>'Energy consumption (raw)'!U770*Lists!$H$92</f>
        <v>0</v>
      </c>
      <c r="X820">
        <f>'Energy consumption (raw)'!V770*Lists!$H$93</f>
        <v>0</v>
      </c>
      <c r="Y820">
        <f>'Energy consumption (raw)'!W770*Lists!$H$94</f>
        <v>0</v>
      </c>
      <c r="Z820">
        <f>'Energy consumption (raw)'!X770*Lists!$H$96*1000000</f>
        <v>0</v>
      </c>
      <c r="AA820">
        <f>'Energy consumption (raw)'!Y770*Lists!$H$97</f>
        <v>0</v>
      </c>
      <c r="AB820">
        <f>'Energy consumption (raw)'!Z770*Lists!$H$96</f>
        <v>0</v>
      </c>
      <c r="AC820">
        <f>'Energy consumption (raw)'!AA770*Lists!$H$98</f>
        <v>0</v>
      </c>
      <c r="AD820">
        <f>'Energy consumption (raw)'!AB770*Lists!$H$99</f>
        <v>0</v>
      </c>
      <c r="AE820">
        <f>'Energy consumption (raw)'!AC770*Lists!$H$101</f>
        <v>0</v>
      </c>
      <c r="AF820">
        <f>'Energy consumption (raw)'!AD770*Lists!$H$101</f>
        <v>0</v>
      </c>
      <c r="AG820">
        <f>'Energy consumption (raw)'!AE770*Lists!$H$101</f>
        <v>0</v>
      </c>
      <c r="AH820">
        <f>'Energy consumption (raw)'!AF770*Lists!$H$100</f>
        <v>0</v>
      </c>
      <c r="AI820" s="167">
        <f t="shared" si="85"/>
        <v>1927.6212955000001</v>
      </c>
      <c r="AJ820" s="179">
        <f>'Energy consumption (raw)'!AG770</f>
        <v>1927.6212955000001</v>
      </c>
      <c r="AK820" s="179">
        <f>'Energy consumption (raw)'!AH770</f>
        <v>2777.4100295000003</v>
      </c>
      <c r="AL820">
        <f>IF(ROUND(AI820,-3)=ROUND('Energy consumption (raw)'!AG770,-3),1,0)</f>
        <v>1</v>
      </c>
      <c r="AM820" s="179" t="str">
        <f>'Energy consumption (raw)'!AJ770</f>
        <v>8. Thai Binh</v>
      </c>
      <c r="AN820">
        <f>VLOOKUP(AM820,Lists!$F$9:$G$71,2,FALSE)</f>
        <v>1</v>
      </c>
    </row>
    <row r="821" spans="2:40" x14ac:dyDescent="0.25">
      <c r="B821" s="65" t="str">
        <f t="shared" si="83"/>
        <v>Industry669</v>
      </c>
      <c r="C821" s="179">
        <f>'Energy consumption (raw)'!B771</f>
        <v>669</v>
      </c>
      <c r="D821" s="179">
        <f>'Energy consumption (raw)'!C771</f>
        <v>0</v>
      </c>
      <c r="E821" s="179">
        <f>'Energy consumption (raw)'!D771</f>
        <v>0</v>
      </c>
      <c r="F821" s="179" t="str">
        <f>'Energy consumption (raw)'!E771</f>
        <v>Công nghiệp</v>
      </c>
      <c r="G821" s="179" t="str">
        <f>'Energy consumption (raw)'!F771</f>
        <v>Sản xuất đồ kim loại thông dụng</v>
      </c>
      <c r="H821" s="179" t="str">
        <f>'Energy consumption (raw)'!G771</f>
        <v>Industry</v>
      </c>
      <c r="I821" s="179" t="str">
        <f>'Energy consumption (raw)'!I771</f>
        <v>25 Manufacture of fabricated metal products, except machinery and equipment</v>
      </c>
      <c r="J821" s="179" t="str">
        <f>INDEX(Sector!$E$6:$E$46,MATCH('Energy consumption (toe)'!I821,Sector!$B$6:$B$46,FALSE))</f>
        <v>Manufacture of fabricated metal products, except machinery and equipment</v>
      </c>
      <c r="K821" s="179">
        <f>IFERROR('Energy consumption (raw)'!J771*Lists!$H$84,)</f>
        <v>1818.8884</v>
      </c>
      <c r="L821" s="179">
        <f>'Energy consumption (raw)'!K771*Lists!$H$84</f>
        <v>0</v>
      </c>
      <c r="M821" s="179">
        <f>'Energy consumption (raw)'!L771*Lists!$H$84</f>
        <v>0</v>
      </c>
      <c r="N821" s="179">
        <f>'Energy consumption (raw)'!M771*Lists!$H$84</f>
        <v>0</v>
      </c>
      <c r="O821" s="178">
        <f t="shared" si="84"/>
        <v>1818.8884</v>
      </c>
      <c r="P821">
        <f>'Energy consumption (raw)'!N771*Lists!$H$85</f>
        <v>0</v>
      </c>
      <c r="Q821">
        <f>'Energy consumption (raw)'!O771*Lists!$H$86</f>
        <v>0</v>
      </c>
      <c r="R821">
        <f>'Energy consumption (raw)'!P771*Lists!$H$87</f>
        <v>0</v>
      </c>
      <c r="S821">
        <f>'Energy consumption (raw)'!Q771*Lists!$H$88</f>
        <v>0</v>
      </c>
      <c r="T821">
        <f>'Energy consumption (raw)'!R771*Lists!$H$89</f>
        <v>0</v>
      </c>
      <c r="U821">
        <f>'Energy consumption (raw)'!S771*Lists!$H$90</f>
        <v>0</v>
      </c>
      <c r="V821">
        <f>'Energy consumption (raw)'!T771*Lists!$H$91</f>
        <v>0</v>
      </c>
      <c r="W821">
        <f>'Energy consumption (raw)'!U771*Lists!$H$92</f>
        <v>0</v>
      </c>
      <c r="X821">
        <f>'Energy consumption (raw)'!V771*Lists!$H$93</f>
        <v>0</v>
      </c>
      <c r="Y821">
        <f>'Energy consumption (raw)'!W771*Lists!$H$94</f>
        <v>0</v>
      </c>
      <c r="Z821">
        <f>'Energy consumption (raw)'!X771*Lists!$H$96*1000000</f>
        <v>0</v>
      </c>
      <c r="AA821">
        <f>'Energy consumption (raw)'!Y771*Lists!$H$97</f>
        <v>0</v>
      </c>
      <c r="AB821">
        <f>'Energy consumption (raw)'!Z771*Lists!$H$96</f>
        <v>0</v>
      </c>
      <c r="AC821">
        <f>'Energy consumption (raw)'!AA771*Lists!$H$98</f>
        <v>0</v>
      </c>
      <c r="AD821">
        <f>'Energy consumption (raw)'!AB771*Lists!$H$99</f>
        <v>0</v>
      </c>
      <c r="AE821">
        <f>'Energy consumption (raw)'!AC771*Lists!$H$101</f>
        <v>0</v>
      </c>
      <c r="AF821">
        <f>'Energy consumption (raw)'!AD771*Lists!$H$101</f>
        <v>0</v>
      </c>
      <c r="AG821">
        <f>'Energy consumption (raw)'!AE771*Lists!$H$101</f>
        <v>0</v>
      </c>
      <c r="AH821">
        <f>'Energy consumption (raw)'!AF771*Lists!$H$100</f>
        <v>0</v>
      </c>
      <c r="AI821" s="167">
        <f t="shared" si="85"/>
        <v>1818.8884</v>
      </c>
      <c r="AJ821" s="179">
        <f>'Energy consumption (raw)'!AG771</f>
        <v>1818.8884</v>
      </c>
      <c r="AK821" s="179">
        <f>'Energy consumption (raw)'!AH771</f>
        <v>2101.0483200000003</v>
      </c>
      <c r="AL821">
        <f>IF(ROUND(AI821,-3)=ROUND('Energy consumption (raw)'!AG771,-3),1,0)</f>
        <v>1</v>
      </c>
      <c r="AM821" s="179" t="str">
        <f>'Energy consumption (raw)'!AJ771</f>
        <v>8. Thai Binh</v>
      </c>
      <c r="AN821">
        <f>VLOOKUP(AM821,Lists!$F$9:$G$71,2,FALSE)</f>
        <v>1</v>
      </c>
    </row>
    <row r="822" spans="2:40" x14ac:dyDescent="0.25">
      <c r="B822" s="65" t="str">
        <f t="shared" si="83"/>
        <v>Industry670</v>
      </c>
      <c r="C822" s="179">
        <f>'Energy consumption (raw)'!B772</f>
        <v>670</v>
      </c>
      <c r="D822" s="179">
        <f>'Energy consumption (raw)'!C772</f>
        <v>0</v>
      </c>
      <c r="E822" s="179">
        <f>'Energy consumption (raw)'!D772</f>
        <v>0</v>
      </c>
      <c r="F822" s="179" t="str">
        <f>'Energy consumption (raw)'!E772</f>
        <v>Công nghiệp</v>
      </c>
      <c r="G822" s="179" t="str">
        <f>'Energy consumption (raw)'!F772</f>
        <v>Sản xuất sợi</v>
      </c>
      <c r="H822" s="179" t="str">
        <f>'Energy consumption (raw)'!G772</f>
        <v>Industry</v>
      </c>
      <c r="I822" s="179" t="str">
        <f>'Energy consumption (raw)'!I772</f>
        <v>13 Manufacture of textiles</v>
      </c>
      <c r="J822" s="179" t="str">
        <f>INDEX(Sector!$E$6:$E$46,MATCH('Energy consumption (toe)'!I822,Sector!$B$6:$B$46,FALSE))</f>
        <v>Manufacture of textiles</v>
      </c>
      <c r="K822" s="179">
        <f>IFERROR('Energy consumption (raw)'!J772*Lists!$H$84,)</f>
        <v>3845.1560000000004</v>
      </c>
      <c r="L822" s="179">
        <f>'Energy consumption (raw)'!K772*Lists!$H$84</f>
        <v>0</v>
      </c>
      <c r="M822" s="179">
        <f>'Energy consumption (raw)'!L772*Lists!$H$84</f>
        <v>0</v>
      </c>
      <c r="N822" s="179">
        <f>'Energy consumption (raw)'!M772*Lists!$H$84</f>
        <v>0</v>
      </c>
      <c r="O822" s="178">
        <f t="shared" si="84"/>
        <v>3845.1560000000004</v>
      </c>
      <c r="P822">
        <f>'Energy consumption (raw)'!N772*Lists!$H$85</f>
        <v>0</v>
      </c>
      <c r="Q822">
        <f>'Energy consumption (raw)'!O772*Lists!$H$86</f>
        <v>0</v>
      </c>
      <c r="R822">
        <f>'Energy consumption (raw)'!P772*Lists!$H$87</f>
        <v>0</v>
      </c>
      <c r="S822">
        <f>'Energy consumption (raw)'!Q772*Lists!$H$88</f>
        <v>0</v>
      </c>
      <c r="T822">
        <f>'Energy consumption (raw)'!R772*Lists!$H$89</f>
        <v>0</v>
      </c>
      <c r="U822">
        <f>'Energy consumption (raw)'!S772*Lists!$H$90</f>
        <v>0</v>
      </c>
      <c r="V822">
        <f>'Energy consumption (raw)'!T772*Lists!$H$91</f>
        <v>0</v>
      </c>
      <c r="W822">
        <f>'Energy consumption (raw)'!U772*Lists!$H$92</f>
        <v>0</v>
      </c>
      <c r="X822">
        <f>'Energy consumption (raw)'!V772*Lists!$H$93</f>
        <v>0</v>
      </c>
      <c r="Y822">
        <f>'Energy consumption (raw)'!W772*Lists!$H$94</f>
        <v>0</v>
      </c>
      <c r="Z822">
        <f>'Energy consumption (raw)'!X772*Lists!$H$96*1000000</f>
        <v>0</v>
      </c>
      <c r="AA822">
        <f>'Energy consumption (raw)'!Y772*Lists!$H$97</f>
        <v>0</v>
      </c>
      <c r="AB822">
        <f>'Energy consumption (raw)'!Z772*Lists!$H$96</f>
        <v>0</v>
      </c>
      <c r="AC822">
        <f>'Energy consumption (raw)'!AA772*Lists!$H$98</f>
        <v>0</v>
      </c>
      <c r="AD822">
        <f>'Energy consumption (raw)'!AB772*Lists!$H$99</f>
        <v>0</v>
      </c>
      <c r="AE822">
        <f>'Energy consumption (raw)'!AC772*Lists!$H$101</f>
        <v>0</v>
      </c>
      <c r="AF822">
        <f>'Energy consumption (raw)'!AD772*Lists!$H$101</f>
        <v>0</v>
      </c>
      <c r="AG822">
        <f>'Energy consumption (raw)'!AE772*Lists!$H$101</f>
        <v>0</v>
      </c>
      <c r="AH822">
        <f>'Energy consumption (raw)'!AF772*Lists!$H$100</f>
        <v>0</v>
      </c>
      <c r="AI822" s="167">
        <f t="shared" si="85"/>
        <v>3845.1560000000004</v>
      </c>
      <c r="AJ822" s="179">
        <f>'Energy consumption (raw)'!AG772</f>
        <v>3845.1560000000004</v>
      </c>
      <c r="AK822" s="179">
        <f>'Energy consumption (raw)'!AH772</f>
        <v>4903.9899111000004</v>
      </c>
      <c r="AL822">
        <f>IF(ROUND(AI822,-3)=ROUND('Energy consumption (raw)'!AG772,-3),1,0)</f>
        <v>1</v>
      </c>
      <c r="AM822" s="179" t="str">
        <f>'Energy consumption (raw)'!AJ772</f>
        <v>8. Thai Binh</v>
      </c>
      <c r="AN822">
        <f>VLOOKUP(AM822,Lists!$F$9:$G$71,2,FALSE)</f>
        <v>1</v>
      </c>
    </row>
    <row r="823" spans="2:40" x14ac:dyDescent="0.25">
      <c r="B823" s="65" t="str">
        <f t="shared" si="83"/>
        <v>Industry671</v>
      </c>
      <c r="C823" s="179">
        <f>'Energy consumption (raw)'!B773</f>
        <v>671</v>
      </c>
      <c r="D823" s="179">
        <f>'Energy consumption (raw)'!C773</f>
        <v>0</v>
      </c>
      <c r="E823" s="179">
        <f>'Energy consumption (raw)'!D773</f>
        <v>0</v>
      </c>
      <c r="F823" s="179" t="str">
        <f>'Energy consumption (raw)'!E773</f>
        <v>Công nghiệp</v>
      </c>
      <c r="G823" s="179" t="str">
        <f>'Energy consumption (raw)'!F773</f>
        <v>Sản xuất sợi</v>
      </c>
      <c r="H823" s="179" t="str">
        <f>'Energy consumption (raw)'!G773</f>
        <v>Industry</v>
      </c>
      <c r="I823" s="179" t="str">
        <f>'Energy consumption (raw)'!I773</f>
        <v>13 Manufacture of textiles</v>
      </c>
      <c r="J823" s="179" t="str">
        <f>INDEX(Sector!$E$6:$E$46,MATCH('Energy consumption (toe)'!I823,Sector!$B$6:$B$46,FALSE))</f>
        <v>Manufacture of textiles</v>
      </c>
      <c r="K823" s="179">
        <f>IFERROR('Energy consumption (raw)'!J773*Lists!$H$84,)</f>
        <v>1448.6214792000001</v>
      </c>
      <c r="L823" s="179">
        <f>'Energy consumption (raw)'!K773*Lists!$H$84</f>
        <v>0</v>
      </c>
      <c r="M823" s="179">
        <f>'Energy consumption (raw)'!L773*Lists!$H$84</f>
        <v>0</v>
      </c>
      <c r="N823" s="179">
        <f>'Energy consumption (raw)'!M773*Lists!$H$84</f>
        <v>0</v>
      </c>
      <c r="O823" s="178">
        <f t="shared" si="84"/>
        <v>1448.6214792000001</v>
      </c>
      <c r="P823">
        <f>'Energy consumption (raw)'!N773*Lists!$H$85</f>
        <v>0</v>
      </c>
      <c r="Q823">
        <f>'Energy consumption (raw)'!O773*Lists!$H$86</f>
        <v>0</v>
      </c>
      <c r="R823">
        <f>'Energy consumption (raw)'!P773*Lists!$H$87</f>
        <v>0</v>
      </c>
      <c r="S823">
        <f>'Energy consumption (raw)'!Q773*Lists!$H$88</f>
        <v>0</v>
      </c>
      <c r="T823">
        <f>'Energy consumption (raw)'!R773*Lists!$H$89</f>
        <v>0</v>
      </c>
      <c r="U823">
        <f>'Energy consumption (raw)'!S773*Lists!$H$90</f>
        <v>0</v>
      </c>
      <c r="V823">
        <f>'Energy consumption (raw)'!T773*Lists!$H$91</f>
        <v>0</v>
      </c>
      <c r="W823">
        <f>'Energy consumption (raw)'!U773*Lists!$H$92</f>
        <v>0</v>
      </c>
      <c r="X823">
        <f>'Energy consumption (raw)'!V773*Lists!$H$93</f>
        <v>0</v>
      </c>
      <c r="Y823">
        <f>'Energy consumption (raw)'!W773*Lists!$H$94</f>
        <v>0</v>
      </c>
      <c r="Z823">
        <f>'Energy consumption (raw)'!X773*Lists!$H$96*1000000</f>
        <v>0</v>
      </c>
      <c r="AA823">
        <f>'Energy consumption (raw)'!Y773*Lists!$H$97</f>
        <v>0</v>
      </c>
      <c r="AB823">
        <f>'Energy consumption (raw)'!Z773*Lists!$H$96</f>
        <v>0</v>
      </c>
      <c r="AC823">
        <f>'Energy consumption (raw)'!AA773*Lists!$H$98</f>
        <v>0</v>
      </c>
      <c r="AD823">
        <f>'Energy consumption (raw)'!AB773*Lists!$H$99</f>
        <v>0</v>
      </c>
      <c r="AE823">
        <f>'Energy consumption (raw)'!AC773*Lists!$H$101</f>
        <v>0</v>
      </c>
      <c r="AF823">
        <f>'Energy consumption (raw)'!AD773*Lists!$H$101</f>
        <v>0</v>
      </c>
      <c r="AG823">
        <f>'Energy consumption (raw)'!AE773*Lists!$H$101</f>
        <v>0</v>
      </c>
      <c r="AH823">
        <f>'Energy consumption (raw)'!AF773*Lists!$H$100</f>
        <v>0</v>
      </c>
      <c r="AI823" s="167">
        <f t="shared" si="85"/>
        <v>1448.6214792000001</v>
      </c>
      <c r="AJ823" s="179">
        <f>'Energy consumption (raw)'!AG773</f>
        <v>1448.6214792000001</v>
      </c>
      <c r="AK823" s="179">
        <f>'Energy consumption (raw)'!AH773</f>
        <v>0</v>
      </c>
      <c r="AL823">
        <f>IF(ROUND(AI823,-3)=ROUND('Energy consumption (raw)'!AG773,-3),1,0)</f>
        <v>1</v>
      </c>
      <c r="AM823" s="179" t="str">
        <f>'Energy consumption (raw)'!AJ773</f>
        <v>8. Thai Binh</v>
      </c>
      <c r="AN823">
        <f>VLOOKUP(AM823,Lists!$F$9:$G$71,2,FALSE)</f>
        <v>1</v>
      </c>
    </row>
    <row r="824" spans="2:40" x14ac:dyDescent="0.25">
      <c r="B824" s="65" t="str">
        <f t="shared" si="83"/>
        <v>Industry672</v>
      </c>
      <c r="C824" s="179">
        <f>'Energy consumption (raw)'!B774</f>
        <v>672</v>
      </c>
      <c r="D824" s="179">
        <f>'Energy consumption (raw)'!C774</f>
        <v>0</v>
      </c>
      <c r="E824" s="179">
        <f>'Energy consumption (raw)'!D774</f>
        <v>0</v>
      </c>
      <c r="F824" s="179" t="str">
        <f>'Energy consumption (raw)'!E774</f>
        <v>Công nghiệp</v>
      </c>
      <c r="G824" s="179" t="str">
        <f>'Energy consumption (raw)'!F774</f>
        <v>Sản xuất vật liệu xây dựng từ đất sét</v>
      </c>
      <c r="H824" s="179" t="str">
        <f>'Energy consumption (raw)'!G774</f>
        <v>Industry</v>
      </c>
      <c r="I824" s="179" t="str">
        <f>'Energy consumption (raw)'!I774</f>
        <v>23 Manufacture of other non-metallic mineral products</v>
      </c>
      <c r="J824" s="179" t="str">
        <f>INDEX(Sector!$E$6:$E$46,MATCH('Energy consumption (toe)'!I824,Sector!$B$6:$B$46,FALSE))</f>
        <v>Manufacture of other non-metallic mineral products</v>
      </c>
      <c r="K824" s="179">
        <f>IFERROR('Energy consumption (raw)'!J774*Lists!$H$84,)</f>
        <v>2294.3640043</v>
      </c>
      <c r="L824" s="179">
        <f>'Energy consumption (raw)'!K774*Lists!$H$84</f>
        <v>0</v>
      </c>
      <c r="M824" s="179">
        <f>'Energy consumption (raw)'!L774*Lists!$H$84</f>
        <v>0</v>
      </c>
      <c r="N824" s="179">
        <f>'Energy consumption (raw)'!M774*Lists!$H$84</f>
        <v>0</v>
      </c>
      <c r="O824" s="178">
        <f t="shared" si="84"/>
        <v>2294.3640043</v>
      </c>
      <c r="P824">
        <f>'Energy consumption (raw)'!N774*Lists!$H$85</f>
        <v>0</v>
      </c>
      <c r="Q824">
        <f>'Energy consumption (raw)'!O774*Lists!$H$86</f>
        <v>0</v>
      </c>
      <c r="R824">
        <f>'Energy consumption (raw)'!P774*Lists!$H$87</f>
        <v>0</v>
      </c>
      <c r="S824">
        <f>'Energy consumption (raw)'!Q774*Lists!$H$88</f>
        <v>0</v>
      </c>
      <c r="T824">
        <f>'Energy consumption (raw)'!R774*Lists!$H$89</f>
        <v>0</v>
      </c>
      <c r="U824">
        <f>'Energy consumption (raw)'!S774*Lists!$H$90</f>
        <v>0</v>
      </c>
      <c r="V824">
        <f>'Energy consumption (raw)'!T774*Lists!$H$91</f>
        <v>0</v>
      </c>
      <c r="W824">
        <f>'Energy consumption (raw)'!U774*Lists!$H$92</f>
        <v>0</v>
      </c>
      <c r="X824">
        <f>'Energy consumption (raw)'!V774*Lists!$H$93</f>
        <v>0</v>
      </c>
      <c r="Y824">
        <f>'Energy consumption (raw)'!W774*Lists!$H$94</f>
        <v>0</v>
      </c>
      <c r="Z824">
        <f>'Energy consumption (raw)'!X774*Lists!$H$96*1000000</f>
        <v>0</v>
      </c>
      <c r="AA824">
        <f>'Energy consumption (raw)'!Y774*Lists!$H$97</f>
        <v>0</v>
      </c>
      <c r="AB824">
        <f>'Energy consumption (raw)'!Z774*Lists!$H$96</f>
        <v>0</v>
      </c>
      <c r="AC824">
        <f>'Energy consumption (raw)'!AA774*Lists!$H$98</f>
        <v>0</v>
      </c>
      <c r="AD824">
        <f>'Energy consumption (raw)'!AB774*Lists!$H$99</f>
        <v>0</v>
      </c>
      <c r="AE824">
        <f>'Energy consumption (raw)'!AC774*Lists!$H$101</f>
        <v>0</v>
      </c>
      <c r="AF824">
        <f>'Energy consumption (raw)'!AD774*Lists!$H$101</f>
        <v>0</v>
      </c>
      <c r="AG824">
        <f>'Energy consumption (raw)'!AE774*Lists!$H$101</f>
        <v>0</v>
      </c>
      <c r="AH824">
        <f>'Energy consumption (raw)'!AF774*Lists!$H$100</f>
        <v>0</v>
      </c>
      <c r="AI824" s="167">
        <f t="shared" si="85"/>
        <v>2294.3640043</v>
      </c>
      <c r="AJ824" s="179">
        <f>'Energy consumption (raw)'!AG774</f>
        <v>2294.3640043</v>
      </c>
      <c r="AK824" s="179">
        <f>'Energy consumption (raw)'!AH774</f>
        <v>2295.5994844000002</v>
      </c>
      <c r="AL824">
        <f>IF(ROUND(AI824,-3)=ROUND('Energy consumption (raw)'!AG774,-3),1,0)</f>
        <v>1</v>
      </c>
      <c r="AM824" s="179" t="str">
        <f>'Energy consumption (raw)'!AJ774</f>
        <v>8. Thai Binh</v>
      </c>
      <c r="AN824">
        <f>VLOOKUP(AM824,Lists!$F$9:$G$71,2,FALSE)</f>
        <v>1</v>
      </c>
    </row>
    <row r="825" spans="2:40" x14ac:dyDescent="0.25">
      <c r="B825" s="65" t="str">
        <f t="shared" si="83"/>
        <v>Industry673</v>
      </c>
      <c r="C825" s="179">
        <f>'Energy consumption (raw)'!B775</f>
        <v>673</v>
      </c>
      <c r="D825" s="179">
        <f>'Energy consumption (raw)'!C775</f>
        <v>0</v>
      </c>
      <c r="E825" s="179">
        <f>'Energy consumption (raw)'!D775</f>
        <v>0</v>
      </c>
      <c r="F825" s="179" t="str">
        <f>'Energy consumption (raw)'!E775</f>
        <v>Công nghiệp</v>
      </c>
      <c r="G825" s="179" t="str">
        <f>'Energy consumption (raw)'!F775</f>
        <v>Sản xuất hàng may mặc</v>
      </c>
      <c r="H825" s="179" t="str">
        <f>'Energy consumption (raw)'!G775</f>
        <v>Industry</v>
      </c>
      <c r="I825" s="179" t="str">
        <f>'Energy consumption (raw)'!I775</f>
        <v>13 Manufacture of textiles</v>
      </c>
      <c r="J825" s="179" t="str">
        <f>INDEX(Sector!$E$6:$E$46,MATCH('Energy consumption (toe)'!I825,Sector!$B$6:$B$46,FALSE))</f>
        <v>Manufacture of textiles</v>
      </c>
      <c r="K825" s="179">
        <f>IFERROR('Energy consumption (raw)'!J775*Lists!$H$84,)</f>
        <v>1557.0303447000001</v>
      </c>
      <c r="L825" s="179">
        <f>'Energy consumption (raw)'!K775*Lists!$H$84</f>
        <v>0</v>
      </c>
      <c r="M825" s="179">
        <f>'Energy consumption (raw)'!L775*Lists!$H$84</f>
        <v>0</v>
      </c>
      <c r="N825" s="179">
        <f>'Energy consumption (raw)'!M775*Lists!$H$84</f>
        <v>0</v>
      </c>
      <c r="O825" s="178">
        <f t="shared" si="84"/>
        <v>1557.0303447000001</v>
      </c>
      <c r="P825">
        <f>'Energy consumption (raw)'!N775*Lists!$H$85</f>
        <v>0</v>
      </c>
      <c r="Q825">
        <f>'Energy consumption (raw)'!O775*Lists!$H$86</f>
        <v>0</v>
      </c>
      <c r="R825">
        <f>'Energy consumption (raw)'!P775*Lists!$H$87</f>
        <v>0</v>
      </c>
      <c r="S825">
        <f>'Energy consumption (raw)'!Q775*Lists!$H$88</f>
        <v>0</v>
      </c>
      <c r="T825">
        <f>'Energy consumption (raw)'!R775*Lists!$H$89</f>
        <v>0</v>
      </c>
      <c r="U825">
        <f>'Energy consumption (raw)'!S775*Lists!$H$90</f>
        <v>0</v>
      </c>
      <c r="V825">
        <f>'Energy consumption (raw)'!T775*Lists!$H$91</f>
        <v>0</v>
      </c>
      <c r="W825">
        <f>'Energy consumption (raw)'!U775*Lists!$H$92</f>
        <v>0</v>
      </c>
      <c r="X825">
        <f>'Energy consumption (raw)'!V775*Lists!$H$93</f>
        <v>0</v>
      </c>
      <c r="Y825">
        <f>'Energy consumption (raw)'!W775*Lists!$H$94</f>
        <v>0</v>
      </c>
      <c r="Z825">
        <f>'Energy consumption (raw)'!X775*Lists!$H$96*1000000</f>
        <v>0</v>
      </c>
      <c r="AA825">
        <f>'Energy consumption (raw)'!Y775*Lists!$H$97</f>
        <v>0</v>
      </c>
      <c r="AB825">
        <f>'Energy consumption (raw)'!Z775*Lists!$H$96</f>
        <v>0</v>
      </c>
      <c r="AC825">
        <f>'Energy consumption (raw)'!AA775*Lists!$H$98</f>
        <v>0</v>
      </c>
      <c r="AD825">
        <f>'Energy consumption (raw)'!AB775*Lists!$H$99</f>
        <v>0</v>
      </c>
      <c r="AE825">
        <f>'Energy consumption (raw)'!AC775*Lists!$H$101</f>
        <v>0</v>
      </c>
      <c r="AF825">
        <f>'Energy consumption (raw)'!AD775*Lists!$H$101</f>
        <v>0</v>
      </c>
      <c r="AG825">
        <f>'Energy consumption (raw)'!AE775*Lists!$H$101</f>
        <v>0</v>
      </c>
      <c r="AH825">
        <f>'Energy consumption (raw)'!AF775*Lists!$H$100</f>
        <v>0</v>
      </c>
      <c r="AI825" s="167">
        <f t="shared" si="85"/>
        <v>1557.0303447000001</v>
      </c>
      <c r="AJ825" s="179">
        <f>'Energy consumption (raw)'!AG775</f>
        <v>1557.0303447000001</v>
      </c>
      <c r="AK825" s="179">
        <f>'Energy consumption (raw)'!AH775</f>
        <v>0</v>
      </c>
      <c r="AL825">
        <f>IF(ROUND(AI825,-3)=ROUND('Energy consumption (raw)'!AG775,-3),1,0)</f>
        <v>1</v>
      </c>
      <c r="AM825" s="179" t="str">
        <f>'Energy consumption (raw)'!AJ775</f>
        <v>8. Thai Binh</v>
      </c>
      <c r="AN825">
        <f>VLOOKUP(AM825,Lists!$F$9:$G$71,2,FALSE)</f>
        <v>1</v>
      </c>
    </row>
    <row r="826" spans="2:40" x14ac:dyDescent="0.25">
      <c r="B826" s="65" t="str">
        <f t="shared" si="83"/>
        <v>Industry674</v>
      </c>
      <c r="C826" s="179">
        <f>'Energy consumption (raw)'!B776</f>
        <v>674</v>
      </c>
      <c r="D826" s="179">
        <f>'Energy consumption (raw)'!C776</f>
        <v>0</v>
      </c>
      <c r="E826" s="179">
        <f>'Energy consumption (raw)'!D776</f>
        <v>0</v>
      </c>
      <c r="F826" s="179" t="str">
        <f>'Energy consumption (raw)'!E776</f>
        <v>Công nghiệp</v>
      </c>
      <c r="G826" s="179" t="str">
        <f>'Energy consumption (raw)'!F776</f>
        <v>Sản xuất bia và mạch nha ủ men bia</v>
      </c>
      <c r="H826" s="179" t="str">
        <f>'Energy consumption (raw)'!G776</f>
        <v>Industry</v>
      </c>
      <c r="I826" s="179" t="str">
        <f>'Energy consumption (raw)'!I776</f>
        <v>11 Manufacture of beverages</v>
      </c>
      <c r="J826" s="179" t="str">
        <f>INDEX(Sector!$E$6:$E$46,MATCH('Energy consumption (toe)'!I826,Sector!$B$6:$B$46,FALSE))</f>
        <v>Manufacture of beverages</v>
      </c>
      <c r="K826" s="179">
        <f>IFERROR('Energy consumption (raw)'!J776*Lists!$H$84,)</f>
        <v>1016.9152301</v>
      </c>
      <c r="L826" s="179">
        <f>'Energy consumption (raw)'!K776*Lists!$H$84</f>
        <v>0</v>
      </c>
      <c r="M826" s="179">
        <f>'Energy consumption (raw)'!L776*Lists!$H$84</f>
        <v>0</v>
      </c>
      <c r="N826" s="179">
        <f>'Energy consumption (raw)'!M776*Lists!$H$84</f>
        <v>0</v>
      </c>
      <c r="O826" s="178">
        <f t="shared" si="84"/>
        <v>1016.9152301</v>
      </c>
      <c r="P826">
        <f>'Energy consumption (raw)'!N776*Lists!$H$85</f>
        <v>0</v>
      </c>
      <c r="Q826">
        <f>'Energy consumption (raw)'!O776*Lists!$H$86</f>
        <v>0</v>
      </c>
      <c r="R826">
        <f>'Energy consumption (raw)'!P776*Lists!$H$87</f>
        <v>0</v>
      </c>
      <c r="S826">
        <f>'Energy consumption (raw)'!Q776*Lists!$H$88</f>
        <v>0</v>
      </c>
      <c r="T826">
        <f>'Energy consumption (raw)'!R776*Lists!$H$89</f>
        <v>0</v>
      </c>
      <c r="U826">
        <f>'Energy consumption (raw)'!S776*Lists!$H$90</f>
        <v>0</v>
      </c>
      <c r="V826">
        <f>'Energy consumption (raw)'!T776*Lists!$H$91</f>
        <v>0</v>
      </c>
      <c r="W826">
        <f>'Energy consumption (raw)'!U776*Lists!$H$92</f>
        <v>0</v>
      </c>
      <c r="X826">
        <f>'Energy consumption (raw)'!V776*Lists!$H$93</f>
        <v>0</v>
      </c>
      <c r="Y826">
        <f>'Energy consumption (raw)'!W776*Lists!$H$94</f>
        <v>0</v>
      </c>
      <c r="Z826">
        <f>'Energy consumption (raw)'!X776*Lists!$H$96*1000000</f>
        <v>0</v>
      </c>
      <c r="AA826">
        <f>'Energy consumption (raw)'!Y776*Lists!$H$97</f>
        <v>0</v>
      </c>
      <c r="AB826">
        <f>'Energy consumption (raw)'!Z776*Lists!$H$96</f>
        <v>0</v>
      </c>
      <c r="AC826">
        <f>'Energy consumption (raw)'!AA776*Lists!$H$98</f>
        <v>0</v>
      </c>
      <c r="AD826">
        <f>'Energy consumption (raw)'!AB776*Lists!$H$99</f>
        <v>0</v>
      </c>
      <c r="AE826">
        <f>'Energy consumption (raw)'!AC776*Lists!$H$101</f>
        <v>0</v>
      </c>
      <c r="AF826">
        <f>'Energy consumption (raw)'!AD776*Lists!$H$101</f>
        <v>0</v>
      </c>
      <c r="AG826">
        <f>'Energy consumption (raw)'!AE776*Lists!$H$101</f>
        <v>0</v>
      </c>
      <c r="AH826">
        <f>'Energy consumption (raw)'!AF776*Lists!$H$100</f>
        <v>0</v>
      </c>
      <c r="AI826" s="167">
        <f t="shared" si="85"/>
        <v>1016.9152301</v>
      </c>
      <c r="AJ826" s="179">
        <f>'Energy consumption (raw)'!AG776</f>
        <v>1016.9152301</v>
      </c>
      <c r="AK826" s="179">
        <f>'Energy consumption (raw)'!AH776</f>
        <v>1237.9760568000002</v>
      </c>
      <c r="AL826">
        <f>IF(ROUND(AI826,-3)=ROUND('Energy consumption (raw)'!AG776,-3),1,0)</f>
        <v>1</v>
      </c>
      <c r="AM826" s="179" t="str">
        <f>'Energy consumption (raw)'!AJ776</f>
        <v>8. Thai Binh</v>
      </c>
      <c r="AN826">
        <f>VLOOKUP(AM826,Lists!$F$9:$G$71,2,FALSE)</f>
        <v>1</v>
      </c>
    </row>
    <row r="827" spans="2:40" x14ac:dyDescent="0.25">
      <c r="B827" s="65" t="str">
        <f t="shared" si="83"/>
        <v>Industry675</v>
      </c>
      <c r="C827" s="179">
        <f>'Energy consumption (raw)'!B777</f>
        <v>675</v>
      </c>
      <c r="D827" s="179">
        <f>'Energy consumption (raw)'!C777</f>
        <v>0</v>
      </c>
      <c r="E827" s="179">
        <f>'Energy consumption (raw)'!D777</f>
        <v>0</v>
      </c>
      <c r="F827" s="179" t="str">
        <f>'Energy consumption (raw)'!E777</f>
        <v>Công nghiệp</v>
      </c>
      <c r="G827" s="179" t="str">
        <f>'Energy consumption (raw)'!F777</f>
        <v>Sản xuất sợi</v>
      </c>
      <c r="H827" s="179" t="str">
        <f>'Energy consumption (raw)'!G777</f>
        <v>Industry</v>
      </c>
      <c r="I827" s="179" t="str">
        <f>'Energy consumption (raw)'!I777</f>
        <v>13 Manufacture of textiles</v>
      </c>
      <c r="J827" s="179" t="str">
        <f>INDEX(Sector!$E$6:$E$46,MATCH('Energy consumption (toe)'!I827,Sector!$B$6:$B$46,FALSE))</f>
        <v>Manufacture of textiles</v>
      </c>
      <c r="K827" s="179">
        <f>IFERROR('Energy consumption (raw)'!J777*Lists!$H$84,)</f>
        <v>5544.0787731</v>
      </c>
      <c r="L827" s="179">
        <f>'Energy consumption (raw)'!K777*Lists!$H$84</f>
        <v>0</v>
      </c>
      <c r="M827" s="179">
        <f>'Energy consumption (raw)'!L777*Lists!$H$84</f>
        <v>0</v>
      </c>
      <c r="N827" s="179">
        <f>'Energy consumption (raw)'!M777*Lists!$H$84</f>
        <v>0</v>
      </c>
      <c r="O827" s="178">
        <f t="shared" si="84"/>
        <v>5544.0787731</v>
      </c>
      <c r="P827">
        <f>'Energy consumption (raw)'!N777*Lists!$H$85</f>
        <v>0</v>
      </c>
      <c r="Q827">
        <f>'Energy consumption (raw)'!O777*Lists!$H$86</f>
        <v>0</v>
      </c>
      <c r="R827">
        <f>'Energy consumption (raw)'!P777*Lists!$H$87</f>
        <v>0</v>
      </c>
      <c r="S827">
        <f>'Energy consumption (raw)'!Q777*Lists!$H$88</f>
        <v>0</v>
      </c>
      <c r="T827">
        <f>'Energy consumption (raw)'!R777*Lists!$H$89</f>
        <v>0</v>
      </c>
      <c r="U827">
        <f>'Energy consumption (raw)'!S777*Lists!$H$90</f>
        <v>0</v>
      </c>
      <c r="V827">
        <f>'Energy consumption (raw)'!T777*Lists!$H$91</f>
        <v>0</v>
      </c>
      <c r="W827">
        <f>'Energy consumption (raw)'!U777*Lists!$H$92</f>
        <v>0</v>
      </c>
      <c r="X827">
        <f>'Energy consumption (raw)'!V777*Lists!$H$93</f>
        <v>0</v>
      </c>
      <c r="Y827">
        <f>'Energy consumption (raw)'!W777*Lists!$H$94</f>
        <v>0</v>
      </c>
      <c r="Z827">
        <f>'Energy consumption (raw)'!X777*Lists!$H$96*1000000</f>
        <v>0</v>
      </c>
      <c r="AA827">
        <f>'Energy consumption (raw)'!Y777*Lists!$H$97</f>
        <v>0</v>
      </c>
      <c r="AB827">
        <f>'Energy consumption (raw)'!Z777*Lists!$H$96</f>
        <v>0</v>
      </c>
      <c r="AC827">
        <f>'Energy consumption (raw)'!AA777*Lists!$H$98</f>
        <v>0</v>
      </c>
      <c r="AD827">
        <f>'Energy consumption (raw)'!AB777*Lists!$H$99</f>
        <v>0</v>
      </c>
      <c r="AE827">
        <f>'Energy consumption (raw)'!AC777*Lists!$H$101</f>
        <v>0</v>
      </c>
      <c r="AF827">
        <f>'Energy consumption (raw)'!AD777*Lists!$H$101</f>
        <v>0</v>
      </c>
      <c r="AG827">
        <f>'Energy consumption (raw)'!AE777*Lists!$H$101</f>
        <v>0</v>
      </c>
      <c r="AH827">
        <f>'Energy consumption (raw)'!AF777*Lists!$H$100</f>
        <v>0</v>
      </c>
      <c r="AI827" s="167">
        <f t="shared" si="85"/>
        <v>5544.0787731</v>
      </c>
      <c r="AJ827" s="179">
        <f>'Energy consumption (raw)'!AG777</f>
        <v>5544.0787731</v>
      </c>
      <c r="AK827" s="179">
        <f>'Energy consumption (raw)'!AH777</f>
        <v>4741.1761000000006</v>
      </c>
      <c r="AL827">
        <f>IF(ROUND(AI827,-3)=ROUND('Energy consumption (raw)'!AG777,-3),1,0)</f>
        <v>1</v>
      </c>
      <c r="AM827" s="179" t="str">
        <f>'Energy consumption (raw)'!AJ777</f>
        <v>8. Thai Binh</v>
      </c>
      <c r="AN827">
        <f>VLOOKUP(AM827,Lists!$F$9:$G$71,2,FALSE)</f>
        <v>1</v>
      </c>
    </row>
    <row r="828" spans="2:40" x14ac:dyDescent="0.25">
      <c r="B828" s="65" t="str">
        <f t="shared" si="83"/>
        <v>Industry676</v>
      </c>
      <c r="C828" s="179">
        <f>'Energy consumption (raw)'!B778</f>
        <v>676</v>
      </c>
      <c r="D828" s="179">
        <f>'Energy consumption (raw)'!C778</f>
        <v>0</v>
      </c>
      <c r="E828" s="179">
        <f>'Energy consumption (raw)'!D778</f>
        <v>0</v>
      </c>
      <c r="F828" s="179" t="str">
        <f>'Energy consumption (raw)'!E778</f>
        <v>Công nghiệp</v>
      </c>
      <c r="G828" s="179" t="str">
        <f>'Energy consumption (raw)'!F778</f>
        <v>Sản xuất sợi nhân tạo</v>
      </c>
      <c r="H828" s="179" t="str">
        <f>'Energy consumption (raw)'!G778</f>
        <v>Industry</v>
      </c>
      <c r="I828" s="179" t="str">
        <f>'Energy consumption (raw)'!I778</f>
        <v>13 Manufacture of textiles</v>
      </c>
      <c r="J828" s="179" t="str">
        <f>INDEX(Sector!$E$6:$E$46,MATCH('Energy consumption (toe)'!I828,Sector!$B$6:$B$46,FALSE))</f>
        <v>Manufacture of textiles</v>
      </c>
      <c r="K828" s="179">
        <f>IFERROR('Energy consumption (raw)'!J778*Lists!$H$84,)</f>
        <v>1513.86816</v>
      </c>
      <c r="L828" s="179">
        <f>'Energy consumption (raw)'!K778*Lists!$H$84</f>
        <v>0</v>
      </c>
      <c r="M828" s="179">
        <f>'Energy consumption (raw)'!L778*Lists!$H$84</f>
        <v>0</v>
      </c>
      <c r="N828" s="179">
        <f>'Energy consumption (raw)'!M778*Lists!$H$84</f>
        <v>0</v>
      </c>
      <c r="O828" s="178">
        <f t="shared" si="84"/>
        <v>1513.86816</v>
      </c>
      <c r="P828">
        <f>'Energy consumption (raw)'!N778*Lists!$H$85</f>
        <v>0</v>
      </c>
      <c r="Q828">
        <f>'Energy consumption (raw)'!O778*Lists!$H$86</f>
        <v>0</v>
      </c>
      <c r="R828">
        <f>'Energy consumption (raw)'!P778*Lists!$H$87</f>
        <v>0</v>
      </c>
      <c r="S828">
        <f>'Energy consumption (raw)'!Q778*Lists!$H$88</f>
        <v>0</v>
      </c>
      <c r="T828">
        <f>'Energy consumption (raw)'!R778*Lists!$H$89</f>
        <v>0</v>
      </c>
      <c r="U828">
        <f>'Energy consumption (raw)'!S778*Lists!$H$90</f>
        <v>0</v>
      </c>
      <c r="V828">
        <f>'Energy consumption (raw)'!T778*Lists!$H$91</f>
        <v>0</v>
      </c>
      <c r="W828">
        <f>'Energy consumption (raw)'!U778*Lists!$H$92</f>
        <v>0</v>
      </c>
      <c r="X828">
        <f>'Energy consumption (raw)'!V778*Lists!$H$93</f>
        <v>0</v>
      </c>
      <c r="Y828">
        <f>'Energy consumption (raw)'!W778*Lists!$H$94</f>
        <v>0</v>
      </c>
      <c r="Z828">
        <f>'Energy consumption (raw)'!X778*Lists!$H$96*1000000</f>
        <v>0</v>
      </c>
      <c r="AA828">
        <f>'Energy consumption (raw)'!Y778*Lists!$H$97</f>
        <v>0</v>
      </c>
      <c r="AB828">
        <f>'Energy consumption (raw)'!Z778*Lists!$H$96</f>
        <v>0</v>
      </c>
      <c r="AC828">
        <f>'Energy consumption (raw)'!AA778*Lists!$H$98</f>
        <v>0</v>
      </c>
      <c r="AD828">
        <f>'Energy consumption (raw)'!AB778*Lists!$H$99</f>
        <v>0</v>
      </c>
      <c r="AE828">
        <f>'Energy consumption (raw)'!AC778*Lists!$H$101</f>
        <v>0</v>
      </c>
      <c r="AF828">
        <f>'Energy consumption (raw)'!AD778*Lists!$H$101</f>
        <v>0</v>
      </c>
      <c r="AG828">
        <f>'Energy consumption (raw)'!AE778*Lists!$H$101</f>
        <v>0</v>
      </c>
      <c r="AH828">
        <f>'Energy consumption (raw)'!AF778*Lists!$H$100</f>
        <v>0</v>
      </c>
      <c r="AI828" s="167">
        <f t="shared" si="85"/>
        <v>1513.86816</v>
      </c>
      <c r="AJ828" s="179">
        <f>'Energy consumption (raw)'!AG778</f>
        <v>1513.86816</v>
      </c>
      <c r="AK828" s="179">
        <f>'Energy consumption (raw)'!AH778</f>
        <v>1822.0618881</v>
      </c>
      <c r="AL828">
        <f>IF(ROUND(AI828,-3)=ROUND('Energy consumption (raw)'!AG778,-3),1,0)</f>
        <v>1</v>
      </c>
      <c r="AM828" s="179" t="str">
        <f>'Energy consumption (raw)'!AJ778</f>
        <v>8. Thai Binh</v>
      </c>
      <c r="AN828">
        <f>VLOOKUP(AM828,Lists!$F$9:$G$71,2,FALSE)</f>
        <v>1</v>
      </c>
    </row>
    <row r="829" spans="2:40" x14ac:dyDescent="0.25">
      <c r="B829" s="65" t="str">
        <f t="shared" ref="B829:B892" si="86">H829&amp;C829</f>
        <v>Industry677</v>
      </c>
      <c r="C829" s="179">
        <f>'Energy consumption (raw)'!B779</f>
        <v>677</v>
      </c>
      <c r="D829" s="179">
        <f>'Energy consumption (raw)'!C779</f>
        <v>0</v>
      </c>
      <c r="E829" s="179">
        <f>'Energy consumption (raw)'!D779</f>
        <v>0</v>
      </c>
      <c r="F829" s="179" t="str">
        <f>'Energy consumption (raw)'!E779</f>
        <v>Công nghiệp</v>
      </c>
      <c r="G829" s="179" t="str">
        <f>'Energy consumption (raw)'!F779</f>
        <v>Sản xuất trang phục</v>
      </c>
      <c r="H829" s="179" t="str">
        <f>'Energy consumption (raw)'!G779</f>
        <v>Industry</v>
      </c>
      <c r="I829" s="179" t="str">
        <f>'Energy consumption (raw)'!I779</f>
        <v>14 Manufacture of wearing apparel</v>
      </c>
      <c r="J829" s="179" t="str">
        <f>INDEX(Sector!$E$6:$E$46,MATCH('Energy consumption (toe)'!I829,Sector!$B$6:$B$46,FALSE))</f>
        <v>Manufacture of wearing apparel</v>
      </c>
      <c r="K829" s="179">
        <f>IFERROR('Energy consumption (raw)'!J779*Lists!$H$84,)</f>
        <v>1952.8575234000002</v>
      </c>
      <c r="L829" s="179">
        <f>'Energy consumption (raw)'!K779*Lists!$H$84</f>
        <v>0</v>
      </c>
      <c r="M829" s="179">
        <f>'Energy consumption (raw)'!L779*Lists!$H$84</f>
        <v>0</v>
      </c>
      <c r="N829" s="179">
        <f>'Energy consumption (raw)'!M779*Lists!$H$84</f>
        <v>0</v>
      </c>
      <c r="O829" s="178">
        <f t="shared" ref="O829:O892" si="87">IF(L829=0,K829,L829)</f>
        <v>1952.8575234000002</v>
      </c>
      <c r="P829">
        <f>'Energy consumption (raw)'!N779*Lists!$H$85</f>
        <v>0</v>
      </c>
      <c r="Q829">
        <f>'Energy consumption (raw)'!O779*Lists!$H$86</f>
        <v>0</v>
      </c>
      <c r="R829">
        <f>'Energy consumption (raw)'!P779*Lists!$H$87</f>
        <v>0</v>
      </c>
      <c r="S829">
        <f>'Energy consumption (raw)'!Q779*Lists!$H$88</f>
        <v>0</v>
      </c>
      <c r="T829">
        <f>'Energy consumption (raw)'!R779*Lists!$H$89</f>
        <v>0</v>
      </c>
      <c r="U829">
        <f>'Energy consumption (raw)'!S779*Lists!$H$90</f>
        <v>0</v>
      </c>
      <c r="V829">
        <f>'Energy consumption (raw)'!T779*Lists!$H$91</f>
        <v>0</v>
      </c>
      <c r="W829">
        <f>'Energy consumption (raw)'!U779*Lists!$H$92</f>
        <v>0</v>
      </c>
      <c r="X829">
        <f>'Energy consumption (raw)'!V779*Lists!$H$93</f>
        <v>0</v>
      </c>
      <c r="Y829">
        <f>'Energy consumption (raw)'!W779*Lists!$H$94</f>
        <v>0</v>
      </c>
      <c r="Z829">
        <f>'Energy consumption (raw)'!X779*Lists!$H$96*1000000</f>
        <v>0</v>
      </c>
      <c r="AA829">
        <f>'Energy consumption (raw)'!Y779*Lists!$H$97</f>
        <v>0</v>
      </c>
      <c r="AB829">
        <f>'Energy consumption (raw)'!Z779*Lists!$H$96</f>
        <v>0</v>
      </c>
      <c r="AC829">
        <f>'Energy consumption (raw)'!AA779*Lists!$H$98</f>
        <v>0</v>
      </c>
      <c r="AD829">
        <f>'Energy consumption (raw)'!AB779*Lists!$H$99</f>
        <v>0</v>
      </c>
      <c r="AE829">
        <f>'Energy consumption (raw)'!AC779*Lists!$H$101</f>
        <v>0</v>
      </c>
      <c r="AF829">
        <f>'Energy consumption (raw)'!AD779*Lists!$H$101</f>
        <v>0</v>
      </c>
      <c r="AG829">
        <f>'Energy consumption (raw)'!AE779*Lists!$H$101</f>
        <v>0</v>
      </c>
      <c r="AH829">
        <f>'Energy consumption (raw)'!AF779*Lists!$H$100</f>
        <v>0</v>
      </c>
      <c r="AI829" s="167">
        <f t="shared" ref="AI829:AI892" si="88">IF(SUM(O829:AH829)=0,AJ829,SUM(O829:AH829))</f>
        <v>1952.8575234000002</v>
      </c>
      <c r="AJ829" s="179">
        <f>'Energy consumption (raw)'!AG779</f>
        <v>1952.8575234000002</v>
      </c>
      <c r="AK829" s="179">
        <f>'Energy consumption (raw)'!AH779</f>
        <v>2044.4904300000001</v>
      </c>
      <c r="AL829">
        <f>IF(ROUND(AI829,-3)=ROUND('Energy consumption (raw)'!AG779,-3),1,0)</f>
        <v>1</v>
      </c>
      <c r="AM829" s="179" t="str">
        <f>'Energy consumption (raw)'!AJ779</f>
        <v>8. Thai Binh</v>
      </c>
      <c r="AN829">
        <f>VLOOKUP(AM829,Lists!$F$9:$G$71,2,FALSE)</f>
        <v>1</v>
      </c>
    </row>
    <row r="830" spans="2:40" x14ac:dyDescent="0.25">
      <c r="B830" s="65" t="str">
        <f t="shared" si="86"/>
        <v>Industry678</v>
      </c>
      <c r="C830" s="179">
        <f>'Energy consumption (raw)'!B780</f>
        <v>678</v>
      </c>
      <c r="D830" s="179">
        <f>'Energy consumption (raw)'!C780</f>
        <v>0</v>
      </c>
      <c r="E830" s="179">
        <f>'Energy consumption (raw)'!D780</f>
        <v>0</v>
      </c>
      <c r="F830" s="179" t="str">
        <f>'Energy consumption (raw)'!E780</f>
        <v>Công nghiệp</v>
      </c>
      <c r="G830" s="179" t="str">
        <f>'Energy consumption (raw)'!F780</f>
        <v>Sản xuất trang phục</v>
      </c>
      <c r="H830" s="179" t="str">
        <f>'Energy consumption (raw)'!G780</f>
        <v>Industry</v>
      </c>
      <c r="I830" s="179" t="str">
        <f>'Energy consumption (raw)'!I780</f>
        <v>14 Manufacture of wearing apparel</v>
      </c>
      <c r="J830" s="179" t="str">
        <f>INDEX(Sector!$E$6:$E$46,MATCH('Energy consumption (toe)'!I830,Sector!$B$6:$B$46,FALSE))</f>
        <v>Manufacture of wearing apparel</v>
      </c>
      <c r="K830" s="179">
        <f>IFERROR('Energy consumption (raw)'!J780*Lists!$H$84,)</f>
        <v>1193.7362409</v>
      </c>
      <c r="L830" s="179">
        <f>'Energy consumption (raw)'!K780*Lists!$H$84</f>
        <v>0</v>
      </c>
      <c r="M830" s="179">
        <f>'Energy consumption (raw)'!L780*Lists!$H$84</f>
        <v>0</v>
      </c>
      <c r="N830" s="179">
        <f>'Energy consumption (raw)'!M780*Lists!$H$84</f>
        <v>0</v>
      </c>
      <c r="O830" s="178">
        <f t="shared" si="87"/>
        <v>1193.7362409</v>
      </c>
      <c r="P830">
        <f>'Energy consumption (raw)'!N780*Lists!$H$85</f>
        <v>0</v>
      </c>
      <c r="Q830">
        <f>'Energy consumption (raw)'!O780*Lists!$H$86</f>
        <v>0</v>
      </c>
      <c r="R830">
        <f>'Energy consumption (raw)'!P780*Lists!$H$87</f>
        <v>0</v>
      </c>
      <c r="S830">
        <f>'Energy consumption (raw)'!Q780*Lists!$H$88</f>
        <v>0</v>
      </c>
      <c r="T830">
        <f>'Energy consumption (raw)'!R780*Lists!$H$89</f>
        <v>0</v>
      </c>
      <c r="U830">
        <f>'Energy consumption (raw)'!S780*Lists!$H$90</f>
        <v>0</v>
      </c>
      <c r="V830">
        <f>'Energy consumption (raw)'!T780*Lists!$H$91</f>
        <v>0</v>
      </c>
      <c r="W830">
        <f>'Energy consumption (raw)'!U780*Lists!$H$92</f>
        <v>0</v>
      </c>
      <c r="X830">
        <f>'Energy consumption (raw)'!V780*Lists!$H$93</f>
        <v>0</v>
      </c>
      <c r="Y830">
        <f>'Energy consumption (raw)'!W780*Lists!$H$94</f>
        <v>0</v>
      </c>
      <c r="Z830">
        <f>'Energy consumption (raw)'!X780*Lists!$H$96*1000000</f>
        <v>0</v>
      </c>
      <c r="AA830">
        <f>'Energy consumption (raw)'!Y780*Lists!$H$97</f>
        <v>0</v>
      </c>
      <c r="AB830">
        <f>'Energy consumption (raw)'!Z780*Lists!$H$96</f>
        <v>0</v>
      </c>
      <c r="AC830">
        <f>'Energy consumption (raw)'!AA780*Lists!$H$98</f>
        <v>0</v>
      </c>
      <c r="AD830">
        <f>'Energy consumption (raw)'!AB780*Lists!$H$99</f>
        <v>0</v>
      </c>
      <c r="AE830">
        <f>'Energy consumption (raw)'!AC780*Lists!$H$101</f>
        <v>0</v>
      </c>
      <c r="AF830">
        <f>'Energy consumption (raw)'!AD780*Lists!$H$101</f>
        <v>0</v>
      </c>
      <c r="AG830">
        <f>'Energy consumption (raw)'!AE780*Lists!$H$101</f>
        <v>0</v>
      </c>
      <c r="AH830">
        <f>'Energy consumption (raw)'!AF780*Lists!$H$100</f>
        <v>0</v>
      </c>
      <c r="AI830" s="167">
        <f t="shared" si="88"/>
        <v>1193.7362409</v>
      </c>
      <c r="AJ830" s="179">
        <f>'Energy consumption (raw)'!AG780</f>
        <v>1193.7362409</v>
      </c>
      <c r="AK830" s="179">
        <f>'Energy consumption (raw)'!AH780</f>
        <v>1398.9314787000001</v>
      </c>
      <c r="AL830">
        <f>IF(ROUND(AI830,-3)=ROUND('Energy consumption (raw)'!AG780,-3),1,0)</f>
        <v>1</v>
      </c>
      <c r="AM830" s="179" t="str">
        <f>'Energy consumption (raw)'!AJ780</f>
        <v>8. Thai Binh</v>
      </c>
      <c r="AN830">
        <f>VLOOKUP(AM830,Lists!$F$9:$G$71,2,FALSE)</f>
        <v>1</v>
      </c>
    </row>
    <row r="831" spans="2:40" x14ac:dyDescent="0.25">
      <c r="B831" s="65" t="str">
        <f t="shared" si="86"/>
        <v>Industry679</v>
      </c>
      <c r="C831" s="179">
        <f>'Energy consumption (raw)'!B781</f>
        <v>679</v>
      </c>
      <c r="D831" s="179">
        <f>'Energy consumption (raw)'!C781</f>
        <v>0</v>
      </c>
      <c r="E831" s="179">
        <f>'Energy consumption (raw)'!D781</f>
        <v>0</v>
      </c>
      <c r="F831" s="179" t="str">
        <f>'Energy consumption (raw)'!E781</f>
        <v>Công nghiệp</v>
      </c>
      <c r="G831" s="179" t="str">
        <f>'Energy consumption (raw)'!F781</f>
        <v>Sản xuất sản phẩm khác còn lại bằng kim loại chưa được phân vào đâu</v>
      </c>
      <c r="H831" s="179" t="str">
        <f>'Energy consumption (raw)'!G781</f>
        <v>Industry</v>
      </c>
      <c r="I831" s="179" t="str">
        <f>'Energy consumption (raw)'!I781</f>
        <v>25 Manufacture of fabricated metal products, except machinery and equipment</v>
      </c>
      <c r="J831" s="179" t="str">
        <f>INDEX(Sector!$E$6:$E$46,MATCH('Energy consumption (toe)'!I831,Sector!$B$6:$B$46,FALSE))</f>
        <v>Manufacture of fabricated metal products, except machinery and equipment</v>
      </c>
      <c r="K831" s="179">
        <f>IFERROR('Energy consumption (raw)'!J781*Lists!$H$84,)</f>
        <v>1428.7562800000001</v>
      </c>
      <c r="L831" s="179">
        <f>'Energy consumption (raw)'!K781*Lists!$H$84</f>
        <v>0</v>
      </c>
      <c r="M831" s="179">
        <f>'Energy consumption (raw)'!L781*Lists!$H$84</f>
        <v>0</v>
      </c>
      <c r="N831" s="179">
        <f>'Energy consumption (raw)'!M781*Lists!$H$84</f>
        <v>0</v>
      </c>
      <c r="O831" s="178">
        <f t="shared" si="87"/>
        <v>1428.7562800000001</v>
      </c>
      <c r="P831">
        <f>'Energy consumption (raw)'!N781*Lists!$H$85</f>
        <v>0</v>
      </c>
      <c r="Q831">
        <f>'Energy consumption (raw)'!O781*Lists!$H$86</f>
        <v>0</v>
      </c>
      <c r="R831">
        <f>'Energy consumption (raw)'!P781*Lists!$H$87</f>
        <v>0</v>
      </c>
      <c r="S831">
        <f>'Energy consumption (raw)'!Q781*Lists!$H$88</f>
        <v>0</v>
      </c>
      <c r="T831">
        <f>'Energy consumption (raw)'!R781*Lists!$H$89</f>
        <v>0</v>
      </c>
      <c r="U831">
        <f>'Energy consumption (raw)'!S781*Lists!$H$90</f>
        <v>0</v>
      </c>
      <c r="V831">
        <f>'Energy consumption (raw)'!T781*Lists!$H$91</f>
        <v>0</v>
      </c>
      <c r="W831">
        <f>'Energy consumption (raw)'!U781*Lists!$H$92</f>
        <v>0</v>
      </c>
      <c r="X831">
        <f>'Energy consumption (raw)'!V781*Lists!$H$93</f>
        <v>0</v>
      </c>
      <c r="Y831">
        <f>'Energy consumption (raw)'!W781*Lists!$H$94</f>
        <v>0</v>
      </c>
      <c r="Z831">
        <f>'Energy consumption (raw)'!X781*Lists!$H$96*1000000</f>
        <v>0</v>
      </c>
      <c r="AA831">
        <f>'Energy consumption (raw)'!Y781*Lists!$H$97</f>
        <v>0</v>
      </c>
      <c r="AB831">
        <f>'Energy consumption (raw)'!Z781*Lists!$H$96</f>
        <v>0</v>
      </c>
      <c r="AC831">
        <f>'Energy consumption (raw)'!AA781*Lists!$H$98</f>
        <v>0</v>
      </c>
      <c r="AD831">
        <f>'Energy consumption (raw)'!AB781*Lists!$H$99</f>
        <v>0</v>
      </c>
      <c r="AE831">
        <f>'Energy consumption (raw)'!AC781*Lists!$H$101</f>
        <v>0</v>
      </c>
      <c r="AF831">
        <f>'Energy consumption (raw)'!AD781*Lists!$H$101</f>
        <v>0</v>
      </c>
      <c r="AG831">
        <f>'Energy consumption (raw)'!AE781*Lists!$H$101</f>
        <v>0</v>
      </c>
      <c r="AH831">
        <f>'Energy consumption (raw)'!AF781*Lists!$H$100</f>
        <v>0</v>
      </c>
      <c r="AI831" s="167">
        <f t="shared" si="88"/>
        <v>1428.7562800000001</v>
      </c>
      <c r="AJ831" s="179">
        <f>'Energy consumption (raw)'!AG781</f>
        <v>1428.7562800000001</v>
      </c>
      <c r="AK831" s="179">
        <f>'Energy consumption (raw)'!AH781</f>
        <v>1440.3176704</v>
      </c>
      <c r="AL831">
        <f>IF(ROUND(AI831,-3)=ROUND('Energy consumption (raw)'!AG781,-3),1,0)</f>
        <v>1</v>
      </c>
      <c r="AM831" s="179" t="str">
        <f>'Energy consumption (raw)'!AJ781</f>
        <v>8. Thai Binh</v>
      </c>
      <c r="AN831">
        <f>VLOOKUP(AM831,Lists!$F$9:$G$71,2,FALSE)</f>
        <v>1</v>
      </c>
    </row>
    <row r="832" spans="2:40" x14ac:dyDescent="0.25">
      <c r="B832" s="65" t="str">
        <f t="shared" si="86"/>
        <v>Industry680</v>
      </c>
      <c r="C832" s="179">
        <f>'Energy consumption (raw)'!B782</f>
        <v>680</v>
      </c>
      <c r="D832" s="179">
        <f>'Energy consumption (raw)'!C782</f>
        <v>0</v>
      </c>
      <c r="E832" s="179">
        <f>'Energy consumption (raw)'!D782</f>
        <v>0</v>
      </c>
      <c r="F832" s="179" t="str">
        <f>'Energy consumption (raw)'!E782</f>
        <v>Công nghiệp</v>
      </c>
      <c r="G832" s="179" t="str">
        <f>'Energy consumption (raw)'!F782</f>
        <v>Sản xuất sợi nhân tạo</v>
      </c>
      <c r="H832" s="179" t="str">
        <f>'Energy consumption (raw)'!G782</f>
        <v>Industry</v>
      </c>
      <c r="I832" s="179" t="str">
        <f>'Energy consumption (raw)'!I782</f>
        <v>13 Manufacture of textiles</v>
      </c>
      <c r="J832" s="179" t="str">
        <f>INDEX(Sector!$E$6:$E$46,MATCH('Energy consumption (toe)'!I832,Sector!$B$6:$B$46,FALSE))</f>
        <v>Manufacture of textiles</v>
      </c>
      <c r="K832" s="179">
        <f>IFERROR('Energy consumption (raw)'!J782*Lists!$H$84,)</f>
        <v>1661.6258400000002</v>
      </c>
      <c r="L832" s="179">
        <f>'Energy consumption (raw)'!K782*Lists!$H$84</f>
        <v>0</v>
      </c>
      <c r="M832" s="179">
        <f>'Energy consumption (raw)'!L782*Lists!$H$84</f>
        <v>0</v>
      </c>
      <c r="N832" s="179">
        <f>'Energy consumption (raw)'!M782*Lists!$H$84</f>
        <v>0</v>
      </c>
      <c r="O832" s="178">
        <f t="shared" si="87"/>
        <v>1661.6258400000002</v>
      </c>
      <c r="P832">
        <f>'Energy consumption (raw)'!N782*Lists!$H$85</f>
        <v>0</v>
      </c>
      <c r="Q832">
        <f>'Energy consumption (raw)'!O782*Lists!$H$86</f>
        <v>0</v>
      </c>
      <c r="R832">
        <f>'Energy consumption (raw)'!P782*Lists!$H$87</f>
        <v>0</v>
      </c>
      <c r="S832">
        <f>'Energy consumption (raw)'!Q782*Lists!$H$88</f>
        <v>0</v>
      </c>
      <c r="T832">
        <f>'Energy consumption (raw)'!R782*Lists!$H$89</f>
        <v>0</v>
      </c>
      <c r="U832">
        <f>'Energy consumption (raw)'!S782*Lists!$H$90</f>
        <v>0</v>
      </c>
      <c r="V832">
        <f>'Energy consumption (raw)'!T782*Lists!$H$91</f>
        <v>0</v>
      </c>
      <c r="W832">
        <f>'Energy consumption (raw)'!U782*Lists!$H$92</f>
        <v>0</v>
      </c>
      <c r="X832">
        <f>'Energy consumption (raw)'!V782*Lists!$H$93</f>
        <v>0</v>
      </c>
      <c r="Y832">
        <f>'Energy consumption (raw)'!W782*Lists!$H$94</f>
        <v>0</v>
      </c>
      <c r="Z832">
        <f>'Energy consumption (raw)'!X782*Lists!$H$96*1000000</f>
        <v>0</v>
      </c>
      <c r="AA832">
        <f>'Energy consumption (raw)'!Y782*Lists!$H$97</f>
        <v>0</v>
      </c>
      <c r="AB832">
        <f>'Energy consumption (raw)'!Z782*Lists!$H$96</f>
        <v>0</v>
      </c>
      <c r="AC832">
        <f>'Energy consumption (raw)'!AA782*Lists!$H$98</f>
        <v>0</v>
      </c>
      <c r="AD832">
        <f>'Energy consumption (raw)'!AB782*Lists!$H$99</f>
        <v>0</v>
      </c>
      <c r="AE832">
        <f>'Energy consumption (raw)'!AC782*Lists!$H$101</f>
        <v>0</v>
      </c>
      <c r="AF832">
        <f>'Energy consumption (raw)'!AD782*Lists!$H$101</f>
        <v>0</v>
      </c>
      <c r="AG832">
        <f>'Energy consumption (raw)'!AE782*Lists!$H$101</f>
        <v>0</v>
      </c>
      <c r="AH832">
        <f>'Energy consumption (raw)'!AF782*Lists!$H$100</f>
        <v>0</v>
      </c>
      <c r="AI832" s="167">
        <f t="shared" si="88"/>
        <v>1661.6258400000002</v>
      </c>
      <c r="AJ832" s="179">
        <f>'Energy consumption (raw)'!AG782</f>
        <v>1661.6258400000002</v>
      </c>
      <c r="AK832" s="179">
        <f>'Energy consumption (raw)'!AH782</f>
        <v>0</v>
      </c>
      <c r="AL832">
        <f>IF(ROUND(AI832,-3)=ROUND('Energy consumption (raw)'!AG782,-3),1,0)</f>
        <v>1</v>
      </c>
      <c r="AM832" s="179" t="str">
        <f>'Energy consumption (raw)'!AJ782</f>
        <v>8. Thai Binh</v>
      </c>
      <c r="AN832">
        <f>VLOOKUP(AM832,Lists!$F$9:$G$71,2,FALSE)</f>
        <v>1</v>
      </c>
    </row>
    <row r="833" spans="2:40" x14ac:dyDescent="0.25">
      <c r="B833" s="65" t="str">
        <f t="shared" si="86"/>
        <v>Industry681</v>
      </c>
      <c r="C833" s="179">
        <f>'Energy consumption (raw)'!B783</f>
        <v>681</v>
      </c>
      <c r="D833" s="179">
        <f>'Energy consumption (raw)'!C783</f>
        <v>0</v>
      </c>
      <c r="E833" s="179">
        <f>'Energy consumption (raw)'!D783</f>
        <v>0</v>
      </c>
      <c r="F833" s="179" t="str">
        <f>'Energy consumption (raw)'!E783</f>
        <v>Công nghiệp</v>
      </c>
      <c r="G833" s="179" t="str">
        <f>'Energy consumption (raw)'!F783</f>
        <v>Khai thác đá, cát, sỏi, đất sét</v>
      </c>
      <c r="H833" s="179" t="str">
        <f>'Energy consumption (raw)'!G783</f>
        <v>Industry</v>
      </c>
      <c r="I833" s="179" t="str">
        <f>'Energy consumption (raw)'!I783</f>
        <v>36 Water collection, treatment and supply</v>
      </c>
      <c r="J833" s="179" t="str">
        <f>INDEX(Sector!$E$6:$E$46,MATCH('Energy consumption (toe)'!I833,Sector!$B$6:$B$46,FALSE))</f>
        <v>Water collection, treatment and supply</v>
      </c>
      <c r="K833" s="179">
        <f>IFERROR('Energy consumption (raw)'!J783*Lists!$H$84,)</f>
        <v>2160.4703336000002</v>
      </c>
      <c r="L833" s="179">
        <f>'Energy consumption (raw)'!K783*Lists!$H$84</f>
        <v>2160.4703336000002</v>
      </c>
      <c r="M833" s="179">
        <f>'Energy consumption (raw)'!L783*Lists!$H$84</f>
        <v>0</v>
      </c>
      <c r="N833" s="179">
        <f>'Energy consumption (raw)'!M783*Lists!$H$84</f>
        <v>0</v>
      </c>
      <c r="O833" s="178">
        <f t="shared" si="87"/>
        <v>2160.4703336000002</v>
      </c>
      <c r="P833">
        <f>'Energy consumption (raw)'!N783*Lists!$H$85</f>
        <v>0</v>
      </c>
      <c r="Q833">
        <f>'Energy consumption (raw)'!O783*Lists!$H$86</f>
        <v>0</v>
      </c>
      <c r="R833">
        <f>'Energy consumption (raw)'!P783*Lists!$H$87</f>
        <v>0</v>
      </c>
      <c r="S833">
        <f>'Energy consumption (raw)'!Q783*Lists!$H$88</f>
        <v>0</v>
      </c>
      <c r="T833">
        <f>'Energy consumption (raw)'!R783*Lists!$H$89</f>
        <v>0</v>
      </c>
      <c r="U833">
        <f>'Energy consumption (raw)'!S783*Lists!$H$90</f>
        <v>0</v>
      </c>
      <c r="V833">
        <f>'Energy consumption (raw)'!T783*Lists!$H$91</f>
        <v>0</v>
      </c>
      <c r="W833">
        <f>'Energy consumption (raw)'!U783*Lists!$H$92</f>
        <v>0</v>
      </c>
      <c r="X833">
        <f>'Energy consumption (raw)'!V783*Lists!$H$93</f>
        <v>0</v>
      </c>
      <c r="Y833">
        <f>'Energy consumption (raw)'!W783*Lists!$H$94</f>
        <v>0</v>
      </c>
      <c r="Z833">
        <f>'Energy consumption (raw)'!X783*Lists!$H$96*1000000</f>
        <v>0</v>
      </c>
      <c r="AA833">
        <f>'Energy consumption (raw)'!Y783*Lists!$H$97</f>
        <v>0</v>
      </c>
      <c r="AB833">
        <f>'Energy consumption (raw)'!Z783*Lists!$H$96</f>
        <v>0</v>
      </c>
      <c r="AC833">
        <f>'Energy consumption (raw)'!AA783*Lists!$H$98</f>
        <v>0</v>
      </c>
      <c r="AD833">
        <f>'Energy consumption (raw)'!AB783*Lists!$H$99</f>
        <v>0</v>
      </c>
      <c r="AE833">
        <f>'Energy consumption (raw)'!AC783*Lists!$H$101</f>
        <v>0</v>
      </c>
      <c r="AF833">
        <f>'Energy consumption (raw)'!AD783*Lists!$H$101</f>
        <v>0</v>
      </c>
      <c r="AG833">
        <f>'Energy consumption (raw)'!AE783*Lists!$H$101</f>
        <v>0</v>
      </c>
      <c r="AH833">
        <f>'Energy consumption (raw)'!AF783*Lists!$H$100</f>
        <v>0</v>
      </c>
      <c r="AI833" s="167">
        <f t="shared" si="88"/>
        <v>2160.4703336000002</v>
      </c>
      <c r="AJ833" s="179">
        <f>'Energy consumption (raw)'!AG783</f>
        <v>2160.4703336000002</v>
      </c>
      <c r="AK833" s="179">
        <f>'Energy consumption (raw)'!AH783</f>
        <v>2638.2</v>
      </c>
      <c r="AL833">
        <f>IF(ROUND(AI833,-3)=ROUND('Energy consumption (raw)'!AG783,-3),1,0)</f>
        <v>1</v>
      </c>
      <c r="AM833" s="179" t="str">
        <f>'Energy consumption (raw)'!AJ783</f>
        <v>9. Ha Nam</v>
      </c>
      <c r="AN833">
        <f>VLOOKUP(AM833,Lists!$F$9:$G$71,2,FALSE)</f>
        <v>1</v>
      </c>
    </row>
    <row r="834" spans="2:40" x14ac:dyDescent="0.25">
      <c r="B834" s="65" t="str">
        <f t="shared" si="86"/>
        <v>Industry682</v>
      </c>
      <c r="C834" s="179">
        <f>'Energy consumption (raw)'!B784</f>
        <v>682</v>
      </c>
      <c r="D834" s="179">
        <f>'Energy consumption (raw)'!C784</f>
        <v>0</v>
      </c>
      <c r="E834" s="179">
        <f>'Energy consumption (raw)'!D784</f>
        <v>0</v>
      </c>
      <c r="F834" s="179" t="str">
        <f>'Energy consumption (raw)'!E784</f>
        <v>Công nghiệp</v>
      </c>
      <c r="G834" s="179" t="str">
        <f>'Energy consumption (raw)'!F784</f>
        <v>Chế biến sữa và các sản phẩm từ sữa</v>
      </c>
      <c r="H834" s="179" t="str">
        <f>'Energy consumption (raw)'!G784</f>
        <v>Industry</v>
      </c>
      <c r="I834" s="179" t="str">
        <f>'Energy consumption (raw)'!I784</f>
        <v>10 Manufacture of food products</v>
      </c>
      <c r="J834" s="179" t="str">
        <f>INDEX(Sector!$E$6:$E$46,MATCH('Energy consumption (toe)'!I834,Sector!$B$6:$B$46,FALSE))</f>
        <v>Manufacture of food products</v>
      </c>
      <c r="K834" s="179">
        <f>IFERROR('Energy consumption (raw)'!J784*Lists!$H$84,)</f>
        <v>1618.0613952000001</v>
      </c>
      <c r="L834" s="179">
        <f>'Energy consumption (raw)'!K784*Lists!$H$84</f>
        <v>2803.1847644000004</v>
      </c>
      <c r="M834" s="179">
        <f>'Energy consumption (raw)'!L784*Lists!$H$84</f>
        <v>0</v>
      </c>
      <c r="N834" s="179">
        <f>'Energy consumption (raw)'!M784*Lists!$H$84</f>
        <v>0</v>
      </c>
      <c r="O834" s="178">
        <f t="shared" si="87"/>
        <v>2803.1847644000004</v>
      </c>
      <c r="P834">
        <f>'Energy consumption (raw)'!N784*Lists!$H$85</f>
        <v>0</v>
      </c>
      <c r="Q834">
        <f>'Energy consumption (raw)'!O784*Lists!$H$86</f>
        <v>0</v>
      </c>
      <c r="R834">
        <f>'Energy consumption (raw)'!P784*Lists!$H$87</f>
        <v>0</v>
      </c>
      <c r="S834">
        <f>'Energy consumption (raw)'!Q784*Lists!$H$88</f>
        <v>0</v>
      </c>
      <c r="T834">
        <f>'Energy consumption (raw)'!R784*Lists!$H$89</f>
        <v>2007.3600000000001</v>
      </c>
      <c r="U834">
        <f>'Energy consumption (raw)'!S784*Lists!$H$90</f>
        <v>0</v>
      </c>
      <c r="V834">
        <f>'Energy consumption (raw)'!T784*Lists!$H$91</f>
        <v>0</v>
      </c>
      <c r="W834">
        <f>'Energy consumption (raw)'!U784*Lists!$H$92</f>
        <v>0</v>
      </c>
      <c r="X834">
        <f>'Energy consumption (raw)'!V784*Lists!$H$93</f>
        <v>0</v>
      </c>
      <c r="Y834">
        <f>'Energy consumption (raw)'!W784*Lists!$H$94</f>
        <v>0</v>
      </c>
      <c r="Z834">
        <f>'Energy consumption (raw)'!X784*Lists!$H$96*1000000</f>
        <v>0</v>
      </c>
      <c r="AA834">
        <f>'Energy consumption (raw)'!Y784*Lists!$H$97</f>
        <v>0</v>
      </c>
      <c r="AB834">
        <f>'Energy consumption (raw)'!Z784*Lists!$H$96</f>
        <v>0</v>
      </c>
      <c r="AC834">
        <f>'Energy consumption (raw)'!AA784*Lists!$H$98</f>
        <v>0</v>
      </c>
      <c r="AD834">
        <f>'Energy consumption (raw)'!AB784*Lists!$H$99</f>
        <v>0</v>
      </c>
      <c r="AE834">
        <f>'Energy consumption (raw)'!AC784*Lists!$H$101</f>
        <v>0</v>
      </c>
      <c r="AF834">
        <f>'Energy consumption (raw)'!AD784*Lists!$H$101</f>
        <v>0</v>
      </c>
      <c r="AG834">
        <f>'Energy consumption (raw)'!AE784*Lists!$H$101</f>
        <v>0</v>
      </c>
      <c r="AH834">
        <f>'Energy consumption (raw)'!AF784*Lists!$H$100</f>
        <v>0</v>
      </c>
      <c r="AI834" s="167">
        <f t="shared" si="88"/>
        <v>4810.5447644000005</v>
      </c>
      <c r="AJ834" s="179">
        <f>'Energy consumption (raw)'!AG784</f>
        <v>4810.5447644000005</v>
      </c>
      <c r="AK834" s="179">
        <f>'Energy consumption (raw)'!AH784</f>
        <v>1824.1</v>
      </c>
      <c r="AL834">
        <f>IF(ROUND(AI834,-3)=ROUND('Energy consumption (raw)'!AG784,-3),1,0)</f>
        <v>1</v>
      </c>
      <c r="AM834" s="179" t="str">
        <f>'Energy consumption (raw)'!AJ784</f>
        <v>9. Ha Nam</v>
      </c>
      <c r="AN834">
        <f>VLOOKUP(AM834,Lists!$F$9:$G$71,2,FALSE)</f>
        <v>1</v>
      </c>
    </row>
    <row r="835" spans="2:40" x14ac:dyDescent="0.25">
      <c r="B835" s="65" t="str">
        <f t="shared" si="86"/>
        <v>Industry683</v>
      </c>
      <c r="C835" s="179">
        <f>'Energy consumption (raw)'!B785</f>
        <v>683</v>
      </c>
      <c r="D835" s="179">
        <f>'Energy consumption (raw)'!C785</f>
        <v>0</v>
      </c>
      <c r="E835" s="179">
        <f>'Energy consumption (raw)'!D785</f>
        <v>0</v>
      </c>
      <c r="F835" s="179" t="str">
        <f>'Energy consumption (raw)'!E785</f>
        <v>Công nghiệp</v>
      </c>
      <c r="G835" s="179" t="str">
        <f>'Energy consumption (raw)'!F785</f>
        <v>Sản xuất sợi, vải dệt thoi và hoàn thiện sản phẩm dệt</v>
      </c>
      <c r="H835" s="179" t="str">
        <f>'Energy consumption (raw)'!G785</f>
        <v>Industry</v>
      </c>
      <c r="I835" s="179" t="str">
        <f>'Energy consumption (raw)'!I785</f>
        <v>13 Manufacture of textiles</v>
      </c>
      <c r="J835" s="179" t="str">
        <f>INDEX(Sector!$E$6:$E$46,MATCH('Energy consumption (toe)'!I835,Sector!$B$6:$B$46,FALSE))</f>
        <v>Manufacture of textiles</v>
      </c>
      <c r="K835" s="179">
        <f>IFERROR('Energy consumption (raw)'!J785*Lists!$H$84,)</f>
        <v>13896.027321500002</v>
      </c>
      <c r="L835" s="179">
        <f>'Energy consumption (raw)'!K785*Lists!$H$84</f>
        <v>13896.027321500002</v>
      </c>
      <c r="M835" s="179">
        <f>'Energy consumption (raw)'!L785*Lists!$H$84</f>
        <v>0</v>
      </c>
      <c r="N835" s="179">
        <f>'Energy consumption (raw)'!M785*Lists!$H$84</f>
        <v>0</v>
      </c>
      <c r="O835" s="178">
        <f t="shared" si="87"/>
        <v>13896.027321500002</v>
      </c>
      <c r="P835">
        <f>'Energy consumption (raw)'!N785*Lists!$H$85</f>
        <v>0</v>
      </c>
      <c r="Q835">
        <f>'Energy consumption (raw)'!O785*Lists!$H$86</f>
        <v>0</v>
      </c>
      <c r="R835">
        <f>'Energy consumption (raw)'!P785*Lists!$H$87</f>
        <v>0</v>
      </c>
      <c r="S835">
        <f>'Energy consumption (raw)'!Q785*Lists!$H$88</f>
        <v>0</v>
      </c>
      <c r="T835">
        <f>'Energy consumption (raw)'!R785*Lists!$H$89</f>
        <v>0</v>
      </c>
      <c r="U835">
        <f>'Energy consumption (raw)'!S785*Lists!$H$90</f>
        <v>0</v>
      </c>
      <c r="V835">
        <f>'Energy consumption (raw)'!T785*Lists!$H$91</f>
        <v>0</v>
      </c>
      <c r="W835">
        <f>'Energy consumption (raw)'!U785*Lists!$H$92</f>
        <v>0</v>
      </c>
      <c r="X835">
        <f>'Energy consumption (raw)'!V785*Lists!$H$93</f>
        <v>0</v>
      </c>
      <c r="Y835">
        <f>'Energy consumption (raw)'!W785*Lists!$H$94</f>
        <v>0</v>
      </c>
      <c r="Z835">
        <f>'Energy consumption (raw)'!X785*Lists!$H$96*1000000</f>
        <v>0</v>
      </c>
      <c r="AA835">
        <f>'Energy consumption (raw)'!Y785*Lists!$H$97</f>
        <v>0</v>
      </c>
      <c r="AB835">
        <f>'Energy consumption (raw)'!Z785*Lists!$H$96</f>
        <v>0</v>
      </c>
      <c r="AC835">
        <f>'Energy consumption (raw)'!AA785*Lists!$H$98</f>
        <v>0</v>
      </c>
      <c r="AD835">
        <f>'Energy consumption (raw)'!AB785*Lists!$H$99</f>
        <v>0</v>
      </c>
      <c r="AE835">
        <f>'Energy consumption (raw)'!AC785*Lists!$H$101</f>
        <v>0</v>
      </c>
      <c r="AF835">
        <f>'Energy consumption (raw)'!AD785*Lists!$H$101</f>
        <v>0</v>
      </c>
      <c r="AG835">
        <f>'Energy consumption (raw)'!AE785*Lists!$H$101</f>
        <v>0</v>
      </c>
      <c r="AH835">
        <f>'Energy consumption (raw)'!AF785*Lists!$H$100</f>
        <v>0</v>
      </c>
      <c r="AI835" s="167">
        <f t="shared" si="88"/>
        <v>13896.027321500002</v>
      </c>
      <c r="AJ835" s="179">
        <f>'Energy consumption (raw)'!AG785</f>
        <v>13896.027321500002</v>
      </c>
      <c r="AK835" s="179">
        <f>'Energy consumption (raw)'!AH785</f>
        <v>12407.8</v>
      </c>
      <c r="AL835">
        <f>IF(ROUND(AI835,-3)=ROUND('Energy consumption (raw)'!AG785,-3),1,0)</f>
        <v>1</v>
      </c>
      <c r="AM835" s="179" t="str">
        <f>'Energy consumption (raw)'!AJ785</f>
        <v>9. Ha Nam</v>
      </c>
      <c r="AN835">
        <f>VLOOKUP(AM835,Lists!$F$9:$G$71,2,FALSE)</f>
        <v>1</v>
      </c>
    </row>
    <row r="836" spans="2:40" x14ac:dyDescent="0.25">
      <c r="B836" s="65" t="str">
        <f t="shared" si="86"/>
        <v>Industry684</v>
      </c>
      <c r="C836" s="179">
        <f>'Energy consumption (raw)'!B786</f>
        <v>684</v>
      </c>
      <c r="D836" s="179">
        <f>'Energy consumption (raw)'!C786</f>
        <v>0</v>
      </c>
      <c r="E836" s="179">
        <f>'Energy consumption (raw)'!D786</f>
        <v>0</v>
      </c>
      <c r="F836" s="179" t="str">
        <f>'Energy consumption (raw)'!E786</f>
        <v>Công nghiệp</v>
      </c>
      <c r="G836" s="179" t="str">
        <f>'Energy consumption (raw)'!F786</f>
        <v>Sản xuất các sản phẩm từ nhựa</v>
      </c>
      <c r="H836" s="179" t="str">
        <f>'Energy consumption (raw)'!G786</f>
        <v>Industry</v>
      </c>
      <c r="I836" s="179" t="str">
        <f>'Energy consumption (raw)'!I786</f>
        <v>22 Manufacture of rubber and plastics products</v>
      </c>
      <c r="J836" s="179" t="str">
        <f>INDEX(Sector!$E$6:$E$46,MATCH('Energy consumption (toe)'!I836,Sector!$B$6:$B$46,FALSE))</f>
        <v>Manufacture of rubber and plastics products</v>
      </c>
      <c r="K836" s="179">
        <f>IFERROR('Energy consumption (raw)'!J786*Lists!$H$84,)</f>
        <v>0</v>
      </c>
      <c r="L836" s="179">
        <f>'Energy consumption (raw)'!K786*Lists!$H$84</f>
        <v>2100.7945</v>
      </c>
      <c r="M836" s="179">
        <f>'Energy consumption (raw)'!L786*Lists!$H$84</f>
        <v>0</v>
      </c>
      <c r="N836" s="179">
        <f>'Energy consumption (raw)'!M786*Lists!$H$84</f>
        <v>0</v>
      </c>
      <c r="O836" s="178">
        <f t="shared" si="87"/>
        <v>2100.7945</v>
      </c>
      <c r="P836">
        <f>'Energy consumption (raw)'!N786*Lists!$H$85</f>
        <v>0</v>
      </c>
      <c r="Q836">
        <f>'Energy consumption (raw)'!O786*Lists!$H$86</f>
        <v>0</v>
      </c>
      <c r="R836">
        <f>'Energy consumption (raw)'!P786*Lists!$H$87</f>
        <v>0</v>
      </c>
      <c r="S836">
        <f>'Energy consumption (raw)'!Q786*Lists!$H$88</f>
        <v>0</v>
      </c>
      <c r="T836">
        <f>'Energy consumption (raw)'!R786*Lists!$H$89</f>
        <v>0</v>
      </c>
      <c r="U836">
        <f>'Energy consumption (raw)'!S786*Lists!$H$90</f>
        <v>0</v>
      </c>
      <c r="V836">
        <f>'Energy consumption (raw)'!T786*Lists!$H$91</f>
        <v>0</v>
      </c>
      <c r="W836">
        <f>'Energy consumption (raw)'!U786*Lists!$H$92</f>
        <v>0</v>
      </c>
      <c r="X836">
        <f>'Energy consumption (raw)'!V786*Lists!$H$93</f>
        <v>0</v>
      </c>
      <c r="Y836">
        <f>'Energy consumption (raw)'!W786*Lists!$H$94</f>
        <v>0</v>
      </c>
      <c r="Z836">
        <f>'Energy consumption (raw)'!X786*Lists!$H$96*1000000</f>
        <v>0</v>
      </c>
      <c r="AA836">
        <f>'Energy consumption (raw)'!Y786*Lists!$H$97</f>
        <v>0</v>
      </c>
      <c r="AB836">
        <f>'Energy consumption (raw)'!Z786*Lists!$H$96</f>
        <v>0</v>
      </c>
      <c r="AC836">
        <f>'Energy consumption (raw)'!AA786*Lists!$H$98</f>
        <v>0</v>
      </c>
      <c r="AD836">
        <f>'Energy consumption (raw)'!AB786*Lists!$H$99</f>
        <v>0</v>
      </c>
      <c r="AE836">
        <f>'Energy consumption (raw)'!AC786*Lists!$H$101</f>
        <v>0</v>
      </c>
      <c r="AF836">
        <f>'Energy consumption (raw)'!AD786*Lists!$H$101</f>
        <v>0</v>
      </c>
      <c r="AG836">
        <f>'Energy consumption (raw)'!AE786*Lists!$H$101</f>
        <v>0</v>
      </c>
      <c r="AH836">
        <f>'Energy consumption (raw)'!AF786*Lists!$H$100</f>
        <v>0</v>
      </c>
      <c r="AI836" s="167">
        <f t="shared" si="88"/>
        <v>2100.7945</v>
      </c>
      <c r="AJ836" s="179">
        <f>'Energy consumption (raw)'!AG786</f>
        <v>2100.7945</v>
      </c>
      <c r="AK836" s="179">
        <f>'Energy consumption (raw)'!AH786</f>
        <v>1548.5</v>
      </c>
      <c r="AL836">
        <f>IF(ROUND(AI836,-3)=ROUND('Energy consumption (raw)'!AG786,-3),1,0)</f>
        <v>1</v>
      </c>
      <c r="AM836" s="179" t="str">
        <f>'Energy consumption (raw)'!AJ786</f>
        <v>9. Ha Nam</v>
      </c>
      <c r="AN836">
        <f>VLOOKUP(AM836,Lists!$F$9:$G$71,2,FALSE)</f>
        <v>1</v>
      </c>
    </row>
    <row r="837" spans="2:40" x14ac:dyDescent="0.25">
      <c r="B837" s="65" t="str">
        <f t="shared" si="86"/>
        <v>Industry685</v>
      </c>
      <c r="C837" s="179">
        <f>'Energy consumption (raw)'!B787</f>
        <v>685</v>
      </c>
      <c r="D837" s="179">
        <f>'Energy consumption (raw)'!C787</f>
        <v>0</v>
      </c>
      <c r="E837" s="179">
        <f>'Energy consumption (raw)'!D787</f>
        <v>0</v>
      </c>
      <c r="F837" s="179" t="str">
        <f>'Energy consumption (raw)'!E787</f>
        <v>Công nghiệp</v>
      </c>
      <c r="G837" s="179" t="str">
        <f>'Energy consumption (raw)'!F787</f>
        <v>Sản xuất sợi</v>
      </c>
      <c r="H837" s="179" t="str">
        <f>'Energy consumption (raw)'!G787</f>
        <v>Industry</v>
      </c>
      <c r="I837" s="179" t="str">
        <f>'Energy consumption (raw)'!I787</f>
        <v>13 Manufacture of textiles</v>
      </c>
      <c r="J837" s="179" t="str">
        <f>INDEX(Sector!$E$6:$E$46,MATCH('Energy consumption (toe)'!I837,Sector!$B$6:$B$46,FALSE))</f>
        <v>Manufacture of textiles</v>
      </c>
      <c r="K837" s="179">
        <f>IFERROR('Energy consumption (raw)'!J787*Lists!$H$84,)</f>
        <v>1806.2504585000001</v>
      </c>
      <c r="L837" s="179">
        <f>'Energy consumption (raw)'!K787*Lists!$H$84</f>
        <v>1806.2504585000001</v>
      </c>
      <c r="M837" s="179">
        <f>'Energy consumption (raw)'!L787*Lists!$H$84</f>
        <v>0</v>
      </c>
      <c r="N837" s="179">
        <f>'Energy consumption (raw)'!M787*Lists!$H$84</f>
        <v>0</v>
      </c>
      <c r="O837" s="178">
        <f t="shared" si="87"/>
        <v>1806.2504585000001</v>
      </c>
      <c r="P837">
        <f>'Energy consumption (raw)'!N787*Lists!$H$85</f>
        <v>0</v>
      </c>
      <c r="Q837">
        <f>'Energy consumption (raw)'!O787*Lists!$H$86</f>
        <v>0</v>
      </c>
      <c r="R837">
        <f>'Energy consumption (raw)'!P787*Lists!$H$87</f>
        <v>0</v>
      </c>
      <c r="S837">
        <f>'Energy consumption (raw)'!Q787*Lists!$H$88</f>
        <v>0</v>
      </c>
      <c r="T837">
        <f>'Energy consumption (raw)'!R787*Lists!$H$89</f>
        <v>0</v>
      </c>
      <c r="U837">
        <f>'Energy consumption (raw)'!S787*Lists!$H$90</f>
        <v>0</v>
      </c>
      <c r="V837">
        <f>'Energy consumption (raw)'!T787*Lists!$H$91</f>
        <v>0</v>
      </c>
      <c r="W837">
        <f>'Energy consumption (raw)'!U787*Lists!$H$92</f>
        <v>0</v>
      </c>
      <c r="X837">
        <f>'Energy consumption (raw)'!V787*Lists!$H$93</f>
        <v>0</v>
      </c>
      <c r="Y837">
        <f>'Energy consumption (raw)'!W787*Lists!$H$94</f>
        <v>2.3912300000000002</v>
      </c>
      <c r="Z837">
        <f>'Energy consumption (raw)'!X787*Lists!$H$96*1000000</f>
        <v>0</v>
      </c>
      <c r="AA837">
        <f>'Energy consumption (raw)'!Y787*Lists!$H$97</f>
        <v>0</v>
      </c>
      <c r="AB837">
        <f>'Energy consumption (raw)'!Z787*Lists!$H$96</f>
        <v>0</v>
      </c>
      <c r="AC837">
        <f>'Energy consumption (raw)'!AA787*Lists!$H$98</f>
        <v>0</v>
      </c>
      <c r="AD837">
        <f>'Energy consumption (raw)'!AB787*Lists!$H$99</f>
        <v>0</v>
      </c>
      <c r="AE837">
        <f>'Energy consumption (raw)'!AC787*Lists!$H$101</f>
        <v>0</v>
      </c>
      <c r="AF837">
        <f>'Energy consumption (raw)'!AD787*Lists!$H$101</f>
        <v>0</v>
      </c>
      <c r="AG837">
        <f>'Energy consumption (raw)'!AE787*Lists!$H$101</f>
        <v>0</v>
      </c>
      <c r="AH837">
        <f>'Energy consumption (raw)'!AF787*Lists!$H$100</f>
        <v>0</v>
      </c>
      <c r="AI837" s="167">
        <f t="shared" si="88"/>
        <v>1808.6416885000001</v>
      </c>
      <c r="AJ837" s="179">
        <f>'Energy consumption (raw)'!AG787</f>
        <v>1808.6416885000001</v>
      </c>
      <c r="AK837" s="179">
        <f>'Energy consumption (raw)'!AH787</f>
        <v>2513.6999999999998</v>
      </c>
      <c r="AL837">
        <f>IF(ROUND(AI837,-3)=ROUND('Energy consumption (raw)'!AG787,-3),1,0)</f>
        <v>1</v>
      </c>
      <c r="AM837" s="179" t="str">
        <f>'Energy consumption (raw)'!AJ787</f>
        <v>9. Ha Nam</v>
      </c>
      <c r="AN837">
        <f>VLOOKUP(AM837,Lists!$F$9:$G$71,2,FALSE)</f>
        <v>1</v>
      </c>
    </row>
    <row r="838" spans="2:40" x14ac:dyDescent="0.25">
      <c r="B838" s="65" t="str">
        <f t="shared" si="86"/>
        <v>Industry686</v>
      </c>
      <c r="C838" s="179">
        <f>'Energy consumption (raw)'!B788</f>
        <v>686</v>
      </c>
      <c r="D838" s="179">
        <f>'Energy consumption (raw)'!C788</f>
        <v>0</v>
      </c>
      <c r="E838" s="179">
        <f>'Energy consumption (raw)'!D788</f>
        <v>0</v>
      </c>
      <c r="F838" s="179" t="str">
        <f>'Energy consumption (raw)'!E788</f>
        <v>Công nghiệp</v>
      </c>
      <c r="G838" s="179" t="str">
        <f>'Energy consumption (raw)'!F788</f>
        <v>Sản xuất sợi</v>
      </c>
      <c r="H838" s="179" t="str">
        <f>'Energy consumption (raw)'!G788</f>
        <v>Industry</v>
      </c>
      <c r="I838" s="179" t="str">
        <f>'Energy consumption (raw)'!I788</f>
        <v>13 Manufacture of textiles</v>
      </c>
      <c r="J838" s="179" t="str">
        <f>INDEX(Sector!$E$6:$E$46,MATCH('Energy consumption (toe)'!I838,Sector!$B$6:$B$46,FALSE))</f>
        <v>Manufacture of textiles</v>
      </c>
      <c r="K838" s="179">
        <f>IFERROR('Energy consumption (raw)'!J788*Lists!$H$84,)</f>
        <v>0</v>
      </c>
      <c r="L838" s="179">
        <f>'Energy consumption (raw)'!K788*Lists!$H$84</f>
        <v>1738.1120414000002</v>
      </c>
      <c r="M838" s="179">
        <f>'Energy consumption (raw)'!L788*Lists!$H$84</f>
        <v>0</v>
      </c>
      <c r="N838" s="179">
        <f>'Energy consumption (raw)'!M788*Lists!$H$84</f>
        <v>0</v>
      </c>
      <c r="O838" s="178">
        <f t="shared" si="87"/>
        <v>1738.1120414000002</v>
      </c>
      <c r="P838">
        <f>'Energy consumption (raw)'!N788*Lists!$H$85</f>
        <v>3841.6</v>
      </c>
      <c r="Q838">
        <f>'Energy consumption (raw)'!O788*Lists!$H$86</f>
        <v>0</v>
      </c>
      <c r="R838">
        <f>'Energy consumption (raw)'!P788*Lists!$H$87</f>
        <v>0</v>
      </c>
      <c r="S838">
        <f>'Energy consumption (raw)'!Q788*Lists!$H$88</f>
        <v>0</v>
      </c>
      <c r="T838">
        <f>'Energy consumption (raw)'!R788*Lists!$H$89</f>
        <v>0</v>
      </c>
      <c r="U838">
        <f>'Energy consumption (raw)'!S788*Lists!$H$90</f>
        <v>0</v>
      </c>
      <c r="V838">
        <f>'Energy consumption (raw)'!T788*Lists!$H$91</f>
        <v>0</v>
      </c>
      <c r="W838">
        <f>'Energy consumption (raw)'!U788*Lists!$H$92</f>
        <v>2.632E-2</v>
      </c>
      <c r="X838">
        <f>'Energy consumption (raw)'!V788*Lists!$H$93</f>
        <v>0</v>
      </c>
      <c r="Y838">
        <f>'Energy consumption (raw)'!W788*Lists!$H$94</f>
        <v>4.7301700000000002</v>
      </c>
      <c r="Z838">
        <f>'Energy consumption (raw)'!X788*Lists!$H$96*1000000</f>
        <v>0</v>
      </c>
      <c r="AA838">
        <f>'Energy consumption (raw)'!Y788*Lists!$H$97</f>
        <v>1.0900000000000001</v>
      </c>
      <c r="AB838">
        <f>'Energy consumption (raw)'!Z788*Lists!$H$96</f>
        <v>0</v>
      </c>
      <c r="AC838">
        <f>'Energy consumption (raw)'!AA788*Lists!$H$98</f>
        <v>0</v>
      </c>
      <c r="AD838">
        <f>'Energy consumption (raw)'!AB788*Lists!$H$99</f>
        <v>0</v>
      </c>
      <c r="AE838">
        <f>'Energy consumption (raw)'!AC788*Lists!$H$101</f>
        <v>0</v>
      </c>
      <c r="AF838">
        <f>'Energy consumption (raw)'!AD788*Lists!$H$101</f>
        <v>0</v>
      </c>
      <c r="AG838">
        <f>'Energy consumption (raw)'!AE788*Lists!$H$101</f>
        <v>0</v>
      </c>
      <c r="AH838">
        <f>'Energy consumption (raw)'!AF788*Lists!$H$100</f>
        <v>0</v>
      </c>
      <c r="AI838" s="167">
        <f t="shared" si="88"/>
        <v>5585.5585314</v>
      </c>
      <c r="AJ838" s="179">
        <f>'Energy consumption (raw)'!AG788</f>
        <v>5585.5585314</v>
      </c>
      <c r="AK838" s="179">
        <f>'Energy consumption (raw)'!AH788</f>
        <v>5063</v>
      </c>
      <c r="AL838">
        <f>IF(ROUND(AI838,-3)=ROUND('Energy consumption (raw)'!AG788,-3),1,0)</f>
        <v>1</v>
      </c>
      <c r="AM838" s="179" t="str">
        <f>'Energy consumption (raw)'!AJ788</f>
        <v>9. Ha Nam</v>
      </c>
      <c r="AN838">
        <f>VLOOKUP(AM838,Lists!$F$9:$G$71,2,FALSE)</f>
        <v>1</v>
      </c>
    </row>
    <row r="839" spans="2:40" x14ac:dyDescent="0.25">
      <c r="B839" s="65" t="str">
        <f t="shared" si="86"/>
        <v>Industry687</v>
      </c>
      <c r="C839" s="179">
        <f>'Energy consumption (raw)'!B789</f>
        <v>687</v>
      </c>
      <c r="D839" s="179">
        <f>'Energy consumption (raw)'!C789</f>
        <v>0</v>
      </c>
      <c r="E839" s="179">
        <f>'Energy consumption (raw)'!D789</f>
        <v>0</v>
      </c>
      <c r="F839" s="179" t="str">
        <f>'Energy consumption (raw)'!E789</f>
        <v>Công nghiệp</v>
      </c>
      <c r="G839" s="179" t="str">
        <f>'Energy consumption (raw)'!F789</f>
        <v>Sản xuất các sản phẩm từ nhựa</v>
      </c>
      <c r="H839" s="179" t="str">
        <f>'Energy consumption (raw)'!G789</f>
        <v>Industry</v>
      </c>
      <c r="I839" s="179" t="str">
        <f>'Energy consumption (raw)'!I789</f>
        <v>22 Manufacture of rubber and plastics products</v>
      </c>
      <c r="J839" s="179" t="str">
        <f>INDEX(Sector!$E$6:$E$46,MATCH('Energy consumption (toe)'!I839,Sector!$B$6:$B$46,FALSE))</f>
        <v>Manufacture of rubber and plastics products</v>
      </c>
      <c r="K839" s="179">
        <f>IFERROR('Energy consumption (raw)'!J789*Lists!$H$84,)</f>
        <v>0</v>
      </c>
      <c r="L839" s="179">
        <f>'Energy consumption (raw)'!K789*Lists!$H$84</f>
        <v>2175.0725141000003</v>
      </c>
      <c r="M839" s="179">
        <f>'Energy consumption (raw)'!L789*Lists!$H$84</f>
        <v>0</v>
      </c>
      <c r="N839" s="179">
        <f>'Energy consumption (raw)'!M789*Lists!$H$84</f>
        <v>0</v>
      </c>
      <c r="O839" s="178">
        <f t="shared" si="87"/>
        <v>2175.0725141000003</v>
      </c>
      <c r="P839">
        <f>'Energy consumption (raw)'!N789*Lists!$H$85</f>
        <v>0</v>
      </c>
      <c r="Q839">
        <f>'Energy consumption (raw)'!O789*Lists!$H$86</f>
        <v>0</v>
      </c>
      <c r="R839">
        <f>'Energy consumption (raw)'!P789*Lists!$H$87</f>
        <v>0</v>
      </c>
      <c r="S839">
        <f>'Energy consumption (raw)'!Q789*Lists!$H$88</f>
        <v>0</v>
      </c>
      <c r="T839">
        <f>'Energy consumption (raw)'!R789*Lists!$H$89</f>
        <v>0</v>
      </c>
      <c r="U839">
        <f>'Energy consumption (raw)'!S789*Lists!$H$90</f>
        <v>96.36</v>
      </c>
      <c r="V839">
        <f>'Energy consumption (raw)'!T789*Lists!$H$91</f>
        <v>0</v>
      </c>
      <c r="W839">
        <f>'Energy consumption (raw)'!U789*Lists!$H$92</f>
        <v>0</v>
      </c>
      <c r="X839">
        <f>'Energy consumption (raw)'!V789*Lists!$H$93</f>
        <v>0</v>
      </c>
      <c r="Y839">
        <f>'Energy consumption (raw)'!W789*Lists!$H$94</f>
        <v>0</v>
      </c>
      <c r="Z839">
        <f>'Energy consumption (raw)'!X789*Lists!$H$96*1000000</f>
        <v>0</v>
      </c>
      <c r="AA839">
        <f>'Energy consumption (raw)'!Y789*Lists!$H$97</f>
        <v>0</v>
      </c>
      <c r="AB839">
        <f>'Energy consumption (raw)'!Z789*Lists!$H$96</f>
        <v>0</v>
      </c>
      <c r="AC839">
        <f>'Energy consumption (raw)'!AA789*Lists!$H$98</f>
        <v>0</v>
      </c>
      <c r="AD839">
        <f>'Energy consumption (raw)'!AB789*Lists!$H$99</f>
        <v>0</v>
      </c>
      <c r="AE839">
        <f>'Energy consumption (raw)'!AC789*Lists!$H$101</f>
        <v>0</v>
      </c>
      <c r="AF839">
        <f>'Energy consumption (raw)'!AD789*Lists!$H$101</f>
        <v>0</v>
      </c>
      <c r="AG839">
        <f>'Energy consumption (raw)'!AE789*Lists!$H$101</f>
        <v>0</v>
      </c>
      <c r="AH839">
        <f>'Energy consumption (raw)'!AF789*Lists!$H$100</f>
        <v>0</v>
      </c>
      <c r="AI839" s="167">
        <f t="shared" si="88"/>
        <v>2271.4325141000004</v>
      </c>
      <c r="AJ839" s="179">
        <f>'Energy consumption (raw)'!AG789</f>
        <v>2271.4325141000004</v>
      </c>
      <c r="AK839" s="179">
        <f>'Energy consumption (raw)'!AH789</f>
        <v>1451.2</v>
      </c>
      <c r="AL839">
        <f>IF(ROUND(AI839,-3)=ROUND('Energy consumption (raw)'!AG789,-3),1,0)</f>
        <v>1</v>
      </c>
      <c r="AM839" s="179" t="str">
        <f>'Energy consumption (raw)'!AJ789</f>
        <v>9. Ha Nam</v>
      </c>
      <c r="AN839">
        <f>VLOOKUP(AM839,Lists!$F$9:$G$71,2,FALSE)</f>
        <v>1</v>
      </c>
    </row>
    <row r="840" spans="2:40" x14ac:dyDescent="0.25">
      <c r="B840" s="65" t="str">
        <f t="shared" si="86"/>
        <v>Industry688</v>
      </c>
      <c r="C840" s="179">
        <f>'Energy consumption (raw)'!B790</f>
        <v>688</v>
      </c>
      <c r="D840" s="179">
        <f>'Energy consumption (raw)'!C790</f>
        <v>0</v>
      </c>
      <c r="E840" s="179">
        <f>'Energy consumption (raw)'!D790</f>
        <v>0</v>
      </c>
      <c r="F840" s="179" t="str">
        <f>'Energy consumption (raw)'!E790</f>
        <v>Công nghiệp</v>
      </c>
      <c r="G840" s="179" t="str">
        <f>'Energy consumption (raw)'!F790</f>
        <v>Sản xuất vải nhựa</v>
      </c>
      <c r="H840" s="179" t="str">
        <f>'Energy consumption (raw)'!G790</f>
        <v>Industry</v>
      </c>
      <c r="I840" s="179" t="str">
        <f>'Energy consumption (raw)'!I790</f>
        <v>22 Manufacture of rubber and plastics products</v>
      </c>
      <c r="J840" s="179" t="str">
        <f>INDEX(Sector!$E$6:$E$46,MATCH('Energy consumption (toe)'!I840,Sector!$B$6:$B$46,FALSE))</f>
        <v>Manufacture of rubber and plastics products</v>
      </c>
      <c r="K840" s="179">
        <f>IFERROR('Energy consumption (raw)'!J790*Lists!$H$84,)</f>
        <v>0</v>
      </c>
      <c r="L840" s="179">
        <f>'Energy consumption (raw)'!K790*Lists!$H$84</f>
        <v>2237.3160540000003</v>
      </c>
      <c r="M840" s="179">
        <f>'Energy consumption (raw)'!L790*Lists!$H$84</f>
        <v>0</v>
      </c>
      <c r="N840" s="179">
        <f>'Energy consumption (raw)'!M790*Lists!$H$84</f>
        <v>0</v>
      </c>
      <c r="O840" s="178">
        <f t="shared" si="87"/>
        <v>2237.3160540000003</v>
      </c>
      <c r="P840">
        <f>'Energy consumption (raw)'!N790*Lists!$H$85</f>
        <v>0</v>
      </c>
      <c r="Q840">
        <f>'Energy consumption (raw)'!O790*Lists!$H$86</f>
        <v>0</v>
      </c>
      <c r="R840">
        <f>'Energy consumption (raw)'!P790*Lists!$H$87</f>
        <v>0</v>
      </c>
      <c r="S840">
        <f>'Energy consumption (raw)'!Q790*Lists!$H$88</f>
        <v>0</v>
      </c>
      <c r="T840">
        <f>'Energy consumption (raw)'!R790*Lists!$H$89</f>
        <v>0</v>
      </c>
      <c r="U840">
        <f>'Energy consumption (raw)'!S790*Lists!$H$90</f>
        <v>0</v>
      </c>
      <c r="V840">
        <f>'Energy consumption (raw)'!T790*Lists!$H$91</f>
        <v>0</v>
      </c>
      <c r="W840">
        <f>'Energy consumption (raw)'!U790*Lists!$H$92</f>
        <v>0</v>
      </c>
      <c r="X840">
        <f>'Energy consumption (raw)'!V790*Lists!$H$93</f>
        <v>0</v>
      </c>
      <c r="Y840">
        <f>'Energy consumption (raw)'!W790*Lists!$H$94</f>
        <v>0</v>
      </c>
      <c r="Z840">
        <f>'Energy consumption (raw)'!X790*Lists!$H$96*1000000</f>
        <v>0</v>
      </c>
      <c r="AA840">
        <f>'Energy consumption (raw)'!Y790*Lists!$H$97</f>
        <v>0</v>
      </c>
      <c r="AB840">
        <f>'Energy consumption (raw)'!Z790*Lists!$H$96</f>
        <v>0</v>
      </c>
      <c r="AC840">
        <f>'Energy consumption (raw)'!AA790*Lists!$H$98</f>
        <v>0</v>
      </c>
      <c r="AD840">
        <f>'Energy consumption (raw)'!AB790*Lists!$H$99</f>
        <v>0</v>
      </c>
      <c r="AE840">
        <f>'Energy consumption (raw)'!AC790*Lists!$H$101</f>
        <v>0</v>
      </c>
      <c r="AF840">
        <f>'Energy consumption (raw)'!AD790*Lists!$H$101</f>
        <v>0</v>
      </c>
      <c r="AG840">
        <f>'Energy consumption (raw)'!AE790*Lists!$H$101</f>
        <v>0</v>
      </c>
      <c r="AH840">
        <f>'Energy consumption (raw)'!AF790*Lists!$H$100</f>
        <v>0</v>
      </c>
      <c r="AI840" s="167">
        <f t="shared" si="88"/>
        <v>2237.3160540000003</v>
      </c>
      <c r="AJ840" s="179">
        <f>'Energy consumption (raw)'!AG790</f>
        <v>2237.3160540000003</v>
      </c>
      <c r="AK840" s="179">
        <f>'Energy consumption (raw)'!AH790</f>
        <v>1393.2</v>
      </c>
      <c r="AL840">
        <f>IF(ROUND(AI840,-3)=ROUND('Energy consumption (raw)'!AG790,-3),1,0)</f>
        <v>1</v>
      </c>
      <c r="AM840" s="179" t="str">
        <f>'Energy consumption (raw)'!AJ790</f>
        <v>9. Ha Nam</v>
      </c>
      <c r="AN840">
        <f>VLOOKUP(AM840,Lists!$F$9:$G$71,2,FALSE)</f>
        <v>1</v>
      </c>
    </row>
    <row r="841" spans="2:40" x14ac:dyDescent="0.25">
      <c r="B841" s="65" t="str">
        <f t="shared" si="86"/>
        <v>Industry689</v>
      </c>
      <c r="C841" s="179">
        <f>'Energy consumption (raw)'!B791</f>
        <v>689</v>
      </c>
      <c r="D841" s="179">
        <f>'Energy consumption (raw)'!C791</f>
        <v>0</v>
      </c>
      <c r="E841" s="179">
        <f>'Energy consumption (raw)'!D791</f>
        <v>0</v>
      </c>
      <c r="F841" s="179" t="str">
        <f>'Energy consumption (raw)'!E791</f>
        <v>Công nghiệp</v>
      </c>
      <c r="G841" s="179" t="str">
        <f>'Energy consumption (raw)'!F791</f>
        <v>Sản xuất sợi, vải dệt thoi và hoàn thiện sản phẩm dệt</v>
      </c>
      <c r="H841" s="179" t="str">
        <f>'Energy consumption (raw)'!G791</f>
        <v>Industry</v>
      </c>
      <c r="I841" s="179" t="str">
        <f>'Energy consumption (raw)'!I791</f>
        <v>13 Manufacture of textiles</v>
      </c>
      <c r="J841" s="179" t="str">
        <f>INDEX(Sector!$E$6:$E$46,MATCH('Energy consumption (toe)'!I841,Sector!$B$6:$B$46,FALSE))</f>
        <v>Manufacture of textiles</v>
      </c>
      <c r="K841" s="179">
        <f>IFERROR('Energy consumption (raw)'!J791*Lists!$H$84,)</f>
        <v>5431.8229000000001</v>
      </c>
      <c r="L841" s="179">
        <f>'Energy consumption (raw)'!K791*Lists!$H$84</f>
        <v>5431.8229000000001</v>
      </c>
      <c r="M841" s="179">
        <f>'Energy consumption (raw)'!L791*Lists!$H$84</f>
        <v>0</v>
      </c>
      <c r="N841" s="179">
        <f>'Energy consumption (raw)'!M791*Lists!$H$84</f>
        <v>0</v>
      </c>
      <c r="O841" s="178">
        <f t="shared" si="87"/>
        <v>5431.8229000000001</v>
      </c>
      <c r="P841">
        <f>'Energy consumption (raw)'!N791*Lists!$H$85</f>
        <v>0</v>
      </c>
      <c r="Q841">
        <f>'Energy consumption (raw)'!O791*Lists!$H$86</f>
        <v>0</v>
      </c>
      <c r="R841">
        <f>'Energy consumption (raw)'!P791*Lists!$H$87</f>
        <v>0</v>
      </c>
      <c r="S841">
        <f>'Energy consumption (raw)'!Q791*Lists!$H$88</f>
        <v>0</v>
      </c>
      <c r="T841">
        <f>'Energy consumption (raw)'!R791*Lists!$H$89</f>
        <v>0</v>
      </c>
      <c r="U841">
        <f>'Energy consumption (raw)'!S791*Lists!$H$90</f>
        <v>0</v>
      </c>
      <c r="V841">
        <f>'Energy consumption (raw)'!T791*Lists!$H$91</f>
        <v>0</v>
      </c>
      <c r="W841">
        <f>'Energy consumption (raw)'!U791*Lists!$H$92</f>
        <v>0</v>
      </c>
      <c r="X841">
        <f>'Energy consumption (raw)'!V791*Lists!$H$93</f>
        <v>0</v>
      </c>
      <c r="Y841">
        <f>'Energy consumption (raw)'!W791*Lists!$H$94</f>
        <v>0</v>
      </c>
      <c r="Z841">
        <f>'Energy consumption (raw)'!X791*Lists!$H$96*1000000</f>
        <v>0</v>
      </c>
      <c r="AA841">
        <f>'Energy consumption (raw)'!Y791*Lists!$H$97</f>
        <v>0</v>
      </c>
      <c r="AB841">
        <f>'Energy consumption (raw)'!Z791*Lists!$H$96</f>
        <v>0</v>
      </c>
      <c r="AC841">
        <f>'Energy consumption (raw)'!AA791*Lists!$H$98</f>
        <v>0</v>
      </c>
      <c r="AD841">
        <f>'Energy consumption (raw)'!AB791*Lists!$H$99</f>
        <v>0</v>
      </c>
      <c r="AE841">
        <f>'Energy consumption (raw)'!AC791*Lists!$H$101</f>
        <v>0</v>
      </c>
      <c r="AF841">
        <f>'Energy consumption (raw)'!AD791*Lists!$H$101</f>
        <v>0</v>
      </c>
      <c r="AG841">
        <f>'Energy consumption (raw)'!AE791*Lists!$H$101</f>
        <v>0</v>
      </c>
      <c r="AH841">
        <f>'Energy consumption (raw)'!AF791*Lists!$H$100</f>
        <v>0</v>
      </c>
      <c r="AI841" s="167">
        <f t="shared" si="88"/>
        <v>5431.8229000000001</v>
      </c>
      <c r="AJ841" s="179">
        <f>'Energy consumption (raw)'!AG791</f>
        <v>5431.8229000000001</v>
      </c>
      <c r="AK841" s="179">
        <f>'Energy consumption (raw)'!AH791</f>
        <v>6576.2</v>
      </c>
      <c r="AL841">
        <f>IF(ROUND(AI841,-3)=ROUND('Energy consumption (raw)'!AG791,-3),1,0)</f>
        <v>1</v>
      </c>
      <c r="AM841" s="179" t="str">
        <f>'Energy consumption (raw)'!AJ791</f>
        <v>9. Ha Nam</v>
      </c>
      <c r="AN841">
        <f>VLOOKUP(AM841,Lists!$F$9:$G$71,2,FALSE)</f>
        <v>1</v>
      </c>
    </row>
    <row r="842" spans="2:40" x14ac:dyDescent="0.25">
      <c r="B842" s="65" t="str">
        <f t="shared" si="86"/>
        <v>Industry690</v>
      </c>
      <c r="C842" s="179">
        <f>'Energy consumption (raw)'!B792</f>
        <v>690</v>
      </c>
      <c r="D842" s="179">
        <f>'Energy consumption (raw)'!C792</f>
        <v>0</v>
      </c>
      <c r="E842" s="179">
        <f>'Energy consumption (raw)'!D792</f>
        <v>0</v>
      </c>
      <c r="F842" s="179" t="str">
        <f>'Energy consumption (raw)'!E792</f>
        <v>Công nghiệp</v>
      </c>
      <c r="G842" s="179" t="str">
        <f>'Energy consumption (raw)'!F792</f>
        <v>Sản xuất xi măng</v>
      </c>
      <c r="H842" s="179" t="str">
        <f>'Energy consumption (raw)'!G792</f>
        <v>Industry</v>
      </c>
      <c r="I842" s="179" t="str">
        <f>'Energy consumption (raw)'!I792</f>
        <v>23 Manufacture of other non-metallic mineral products</v>
      </c>
      <c r="J842" s="179" t="str">
        <f>INDEX(Sector!$E$6:$E$46,MATCH('Energy consumption (toe)'!I842,Sector!$B$6:$B$46,FALSE))</f>
        <v>Manufacture of other non-metallic mineral products</v>
      </c>
      <c r="K842" s="179">
        <f>IFERROR('Energy consumption (raw)'!J792*Lists!$H$84,)</f>
        <v>27743.587161400003</v>
      </c>
      <c r="L842" s="179">
        <f>'Energy consumption (raw)'!K792*Lists!$H$84</f>
        <v>27743.587161400003</v>
      </c>
      <c r="M842" s="179">
        <f>'Energy consumption (raw)'!L792*Lists!$H$84</f>
        <v>0</v>
      </c>
      <c r="N842" s="179">
        <f>'Energy consumption (raw)'!M792*Lists!$H$84</f>
        <v>0</v>
      </c>
      <c r="O842" s="178">
        <f t="shared" si="87"/>
        <v>27743.587161400003</v>
      </c>
      <c r="P842">
        <f>'Energy consumption (raw)'!N792*Lists!$H$85</f>
        <v>243502.69999999998</v>
      </c>
      <c r="Q842">
        <f>'Energy consumption (raw)'!O792*Lists!$H$86</f>
        <v>0</v>
      </c>
      <c r="R842">
        <f>'Energy consumption (raw)'!P792*Lists!$H$87</f>
        <v>0</v>
      </c>
      <c r="S842">
        <f>'Energy consumption (raw)'!Q792*Lists!$H$88</f>
        <v>0</v>
      </c>
      <c r="T842">
        <f>'Energy consumption (raw)'!R792*Lists!$H$89</f>
        <v>0</v>
      </c>
      <c r="U842">
        <f>'Energy consumption (raw)'!S792*Lists!$H$90</f>
        <v>1053.47264</v>
      </c>
      <c r="V842">
        <f>'Energy consumption (raw)'!T792*Lists!$H$91</f>
        <v>0</v>
      </c>
      <c r="W842">
        <f>'Energy consumption (raw)'!U792*Lists!$H$92</f>
        <v>0</v>
      </c>
      <c r="X842">
        <f>'Energy consumption (raw)'!V792*Lists!$H$93</f>
        <v>0</v>
      </c>
      <c r="Y842">
        <f>'Energy consumption (raw)'!W792*Lists!$H$94</f>
        <v>0</v>
      </c>
      <c r="Z842">
        <f>'Energy consumption (raw)'!X792*Lists!$H$96*1000000</f>
        <v>0</v>
      </c>
      <c r="AA842">
        <f>'Energy consumption (raw)'!Y792*Lists!$H$97</f>
        <v>0</v>
      </c>
      <c r="AB842">
        <f>'Energy consumption (raw)'!Z792*Lists!$H$96</f>
        <v>0</v>
      </c>
      <c r="AC842">
        <f>'Energy consumption (raw)'!AA792*Lists!$H$98</f>
        <v>0</v>
      </c>
      <c r="AD842">
        <f>'Energy consumption (raw)'!AB792*Lists!$H$99</f>
        <v>0</v>
      </c>
      <c r="AE842">
        <f>'Energy consumption (raw)'!AC792*Lists!$H$101</f>
        <v>0</v>
      </c>
      <c r="AF842">
        <f>'Energy consumption (raw)'!AD792*Lists!$H$101</f>
        <v>0</v>
      </c>
      <c r="AG842">
        <f>'Energy consumption (raw)'!AE792*Lists!$H$101</f>
        <v>0</v>
      </c>
      <c r="AH842">
        <f>'Energy consumption (raw)'!AF792*Lists!$H$100</f>
        <v>0</v>
      </c>
      <c r="AI842" s="167">
        <f t="shared" si="88"/>
        <v>272299.75980139995</v>
      </c>
      <c r="AJ842" s="179">
        <f>'Energy consumption (raw)'!AG792</f>
        <v>272299.75980139995</v>
      </c>
      <c r="AK842" s="179">
        <f>'Energy consumption (raw)'!AH792</f>
        <v>28315.8</v>
      </c>
      <c r="AL842">
        <f>IF(ROUND(AI842,-3)=ROUND('Energy consumption (raw)'!AG792,-3),1,0)</f>
        <v>1</v>
      </c>
      <c r="AM842" s="179" t="str">
        <f>'Energy consumption (raw)'!AJ792</f>
        <v>9. Ha Nam</v>
      </c>
      <c r="AN842">
        <f>VLOOKUP(AM842,Lists!$F$9:$G$71,2,FALSE)</f>
        <v>1</v>
      </c>
    </row>
    <row r="843" spans="2:40" x14ac:dyDescent="0.25">
      <c r="B843" s="65" t="str">
        <f t="shared" si="86"/>
        <v>Industry691</v>
      </c>
      <c r="C843" s="179">
        <f>'Energy consumption (raw)'!B793</f>
        <v>691</v>
      </c>
      <c r="D843" s="179">
        <f>'Energy consumption (raw)'!C793</f>
        <v>0</v>
      </c>
      <c r="E843" s="179">
        <f>'Energy consumption (raw)'!D793</f>
        <v>0</v>
      </c>
      <c r="F843" s="179" t="str">
        <f>'Energy consumption (raw)'!E793</f>
        <v>Công nghiệp</v>
      </c>
      <c r="G843" s="179" t="str">
        <f>'Energy consumption (raw)'!F793</f>
        <v>Sản xuất xi măng</v>
      </c>
      <c r="H843" s="179" t="str">
        <f>'Energy consumption (raw)'!G793</f>
        <v>Industry</v>
      </c>
      <c r="I843" s="179" t="str">
        <f>'Energy consumption (raw)'!I793</f>
        <v>23 Manufacture of other non-metallic mineral products</v>
      </c>
      <c r="J843" s="179" t="str">
        <f>INDEX(Sector!$E$6:$E$46,MATCH('Energy consumption (toe)'!I843,Sector!$B$6:$B$46,FALSE))</f>
        <v>Manufacture of other non-metallic mineral products</v>
      </c>
      <c r="K843" s="179">
        <f>IFERROR('Energy consumption (raw)'!J793*Lists!$H$84,)</f>
        <v>46196.7369139</v>
      </c>
      <c r="L843" s="179">
        <f>'Energy consumption (raw)'!K793*Lists!$H$84</f>
        <v>46842.860140300007</v>
      </c>
      <c r="M843" s="179">
        <f>'Energy consumption (raw)'!L793*Lists!$H$84</f>
        <v>0</v>
      </c>
      <c r="N843" s="179">
        <f>'Energy consumption (raw)'!M793*Lists!$H$84</f>
        <v>0</v>
      </c>
      <c r="O843" s="178">
        <f t="shared" si="87"/>
        <v>46842.860140300007</v>
      </c>
      <c r="P843">
        <f>'Energy consumption (raw)'!N793*Lists!$H$85</f>
        <v>449374.8</v>
      </c>
      <c r="Q843">
        <f>'Energy consumption (raw)'!O793*Lists!$H$86</f>
        <v>0</v>
      </c>
      <c r="R843">
        <f>'Energy consumption (raw)'!P793*Lists!$H$87</f>
        <v>0</v>
      </c>
      <c r="S843">
        <f>'Energy consumption (raw)'!Q793*Lists!$H$88</f>
        <v>0</v>
      </c>
      <c r="T843">
        <f>'Energy consumption (raw)'!R793*Lists!$H$89</f>
        <v>695.64</v>
      </c>
      <c r="U843">
        <f>'Energy consumption (raw)'!S793*Lists!$H$90</f>
        <v>750.54935999999998</v>
      </c>
      <c r="V843">
        <f>'Energy consumption (raw)'!T793*Lists!$H$91</f>
        <v>0</v>
      </c>
      <c r="W843">
        <f>'Energy consumption (raw)'!U793*Lists!$H$92</f>
        <v>0</v>
      </c>
      <c r="X843">
        <f>'Energy consumption (raw)'!V793*Lists!$H$93</f>
        <v>0</v>
      </c>
      <c r="Y843">
        <f>'Energy consumption (raw)'!W793*Lists!$H$94</f>
        <v>0</v>
      </c>
      <c r="Z843">
        <f>'Energy consumption (raw)'!X793*Lists!$H$96*1000000</f>
        <v>180</v>
      </c>
      <c r="AA843">
        <f>'Energy consumption (raw)'!Y793*Lists!$H$97</f>
        <v>0</v>
      </c>
      <c r="AB843">
        <f>'Energy consumption (raw)'!Z793*Lists!$H$96</f>
        <v>0</v>
      </c>
      <c r="AC843">
        <f>'Energy consumption (raw)'!AA793*Lists!$H$98</f>
        <v>0</v>
      </c>
      <c r="AD843">
        <f>'Energy consumption (raw)'!AB793*Lists!$H$99</f>
        <v>0</v>
      </c>
      <c r="AE843">
        <f>'Energy consumption (raw)'!AC793*Lists!$H$101</f>
        <v>0</v>
      </c>
      <c r="AF843">
        <f>'Energy consumption (raw)'!AD793*Lists!$H$101</f>
        <v>0</v>
      </c>
      <c r="AG843">
        <f>'Energy consumption (raw)'!AE793*Lists!$H$101</f>
        <v>0</v>
      </c>
      <c r="AH843">
        <f>'Energy consumption (raw)'!AF793*Lists!$H$100</f>
        <v>0</v>
      </c>
      <c r="AI843" s="167">
        <f t="shared" si="88"/>
        <v>497843.84950030001</v>
      </c>
      <c r="AJ843" s="179">
        <f>'Energy consumption (raw)'!AG793</f>
        <v>497664.02950030001</v>
      </c>
      <c r="AK843" s="179">
        <f>'Energy consumption (raw)'!AH793</f>
        <v>49693.599999999999</v>
      </c>
      <c r="AL843">
        <f>IF(ROUND(AI843,-3)=ROUND('Energy consumption (raw)'!AG793,-3),1,0)</f>
        <v>1</v>
      </c>
      <c r="AM843" s="179" t="str">
        <f>'Energy consumption (raw)'!AJ793</f>
        <v>9. Ha Nam</v>
      </c>
      <c r="AN843">
        <f>VLOOKUP(AM843,Lists!$F$9:$G$71,2,FALSE)</f>
        <v>1</v>
      </c>
    </row>
    <row r="844" spans="2:40" x14ac:dyDescent="0.25">
      <c r="B844" s="65" t="str">
        <f t="shared" si="86"/>
        <v>Industry692</v>
      </c>
      <c r="C844" s="179">
        <f>'Energy consumption (raw)'!B794</f>
        <v>692</v>
      </c>
      <c r="D844" s="179">
        <f>'Energy consumption (raw)'!C794</f>
        <v>0</v>
      </c>
      <c r="E844" s="179">
        <f>'Energy consumption (raw)'!D794</f>
        <v>0</v>
      </c>
      <c r="F844" s="179" t="str">
        <f>'Energy consumption (raw)'!E794</f>
        <v>Công nghiệp</v>
      </c>
      <c r="G844" s="179" t="str">
        <f>'Energy consumption (raw)'!F794</f>
        <v>Sản xuất xi măng</v>
      </c>
      <c r="H844" s="179" t="str">
        <f>'Energy consumption (raw)'!G794</f>
        <v>Industry</v>
      </c>
      <c r="I844" s="179" t="str">
        <f>'Energy consumption (raw)'!I794</f>
        <v>23 Manufacture of other non-metallic mineral products</v>
      </c>
      <c r="J844" s="179" t="str">
        <f>INDEX(Sector!$E$6:$E$46,MATCH('Energy consumption (toe)'!I844,Sector!$B$6:$B$46,FALSE))</f>
        <v>Manufacture of other non-metallic mineral products</v>
      </c>
      <c r="K844" s="179">
        <f>IFERROR('Energy consumption (raw)'!J794*Lists!$H$84,)</f>
        <v>0</v>
      </c>
      <c r="L844" s="179">
        <f>'Energy consumption (raw)'!K794*Lists!$H$84</f>
        <v>8166.7439557000007</v>
      </c>
      <c r="M844" s="179">
        <f>'Energy consumption (raw)'!L794*Lists!$H$84</f>
        <v>0</v>
      </c>
      <c r="N844" s="179">
        <f>'Energy consumption (raw)'!M794*Lists!$H$84</f>
        <v>0</v>
      </c>
      <c r="O844" s="178">
        <f t="shared" si="87"/>
        <v>8166.7439557000007</v>
      </c>
      <c r="P844">
        <f>'Energy consumption (raw)'!N794*Lists!$H$85</f>
        <v>51981.299999999996</v>
      </c>
      <c r="Q844">
        <f>'Energy consumption (raw)'!O794*Lists!$H$86</f>
        <v>0</v>
      </c>
      <c r="R844">
        <f>'Energy consumption (raw)'!P794*Lists!$H$87</f>
        <v>0</v>
      </c>
      <c r="S844">
        <f>'Energy consumption (raw)'!Q794*Lists!$H$88</f>
        <v>0</v>
      </c>
      <c r="T844">
        <f>'Energy consumption (raw)'!R794*Lists!$H$89</f>
        <v>0</v>
      </c>
      <c r="U844">
        <f>'Energy consumption (raw)'!S794*Lists!$H$90</f>
        <v>306.98184000000003</v>
      </c>
      <c r="V844">
        <f>'Energy consumption (raw)'!T794*Lists!$H$91</f>
        <v>0</v>
      </c>
      <c r="W844">
        <f>'Energy consumption (raw)'!U794*Lists!$H$92</f>
        <v>0</v>
      </c>
      <c r="X844">
        <f>'Energy consumption (raw)'!V794*Lists!$H$93</f>
        <v>0</v>
      </c>
      <c r="Y844">
        <f>'Energy consumption (raw)'!W794*Lists!$H$94</f>
        <v>0</v>
      </c>
      <c r="Z844">
        <f>'Energy consumption (raw)'!X794*Lists!$H$96*1000000</f>
        <v>0</v>
      </c>
      <c r="AA844">
        <f>'Energy consumption (raw)'!Y794*Lists!$H$97</f>
        <v>0</v>
      </c>
      <c r="AB844">
        <f>'Energy consumption (raw)'!Z794*Lists!$H$96</f>
        <v>0</v>
      </c>
      <c r="AC844">
        <f>'Energy consumption (raw)'!AA794*Lists!$H$98</f>
        <v>0</v>
      </c>
      <c r="AD844">
        <f>'Energy consumption (raw)'!AB794*Lists!$H$99</f>
        <v>0</v>
      </c>
      <c r="AE844">
        <f>'Energy consumption (raw)'!AC794*Lists!$H$101</f>
        <v>0</v>
      </c>
      <c r="AF844">
        <f>'Energy consumption (raw)'!AD794*Lists!$H$101</f>
        <v>0</v>
      </c>
      <c r="AG844">
        <f>'Energy consumption (raw)'!AE794*Lists!$H$101</f>
        <v>0</v>
      </c>
      <c r="AH844">
        <f>'Energy consumption (raw)'!AF794*Lists!$H$100</f>
        <v>0</v>
      </c>
      <c r="AI844" s="167">
        <f t="shared" si="88"/>
        <v>60455.025795699999</v>
      </c>
      <c r="AJ844" s="179">
        <f>'Energy consumption (raw)'!AG794</f>
        <v>60455.025795699999</v>
      </c>
      <c r="AK844" s="179">
        <f>'Energy consumption (raw)'!AH794</f>
        <v>8246.2999999999993</v>
      </c>
      <c r="AL844">
        <f>IF(ROUND(AI844,-3)=ROUND('Energy consumption (raw)'!AG794,-3),1,0)</f>
        <v>1</v>
      </c>
      <c r="AM844" s="179" t="str">
        <f>'Energy consumption (raw)'!AJ794</f>
        <v>9. Ha Nam</v>
      </c>
      <c r="AN844">
        <f>VLOOKUP(AM844,Lists!$F$9:$G$71,2,FALSE)</f>
        <v>1</v>
      </c>
    </row>
    <row r="845" spans="2:40" x14ac:dyDescent="0.25">
      <c r="B845" s="65" t="str">
        <f t="shared" si="86"/>
        <v>Industry693</v>
      </c>
      <c r="C845" s="179">
        <f>'Energy consumption (raw)'!B795</f>
        <v>693</v>
      </c>
      <c r="D845" s="179">
        <f>'Energy consumption (raw)'!C795</f>
        <v>0</v>
      </c>
      <c r="E845" s="179">
        <f>'Energy consumption (raw)'!D795</f>
        <v>0</v>
      </c>
      <c r="F845" s="179" t="str">
        <f>'Energy consumption (raw)'!E795</f>
        <v>Công nghiệp</v>
      </c>
      <c r="G845" s="179" t="str">
        <f>'Energy consumption (raw)'!F795</f>
        <v>Sản xuất vật liệu xây dựng</v>
      </c>
      <c r="H845" s="179" t="str">
        <f>'Energy consumption (raw)'!G795</f>
        <v>Industry</v>
      </c>
      <c r="I845" s="179" t="str">
        <f>'Energy consumption (raw)'!I795</f>
        <v>23 Manufacture of other non-metallic mineral products</v>
      </c>
      <c r="J845" s="179" t="str">
        <f>INDEX(Sector!$E$6:$E$46,MATCH('Energy consumption (toe)'!I845,Sector!$B$6:$B$46,FALSE))</f>
        <v>Manufacture of other non-metallic mineral products</v>
      </c>
      <c r="K845" s="179">
        <f>IFERROR('Energy consumption (raw)'!J795*Lists!$H$84,)</f>
        <v>1025.6847163</v>
      </c>
      <c r="L845" s="179">
        <f>'Energy consumption (raw)'!K795*Lists!$H$84</f>
        <v>1057.6680203000001</v>
      </c>
      <c r="M845" s="179">
        <f>'Energy consumption (raw)'!L795*Lists!$H$84</f>
        <v>0</v>
      </c>
      <c r="N845" s="179">
        <f>'Energy consumption (raw)'!M795*Lists!$H$84</f>
        <v>0</v>
      </c>
      <c r="O845" s="178">
        <f t="shared" si="87"/>
        <v>1057.6680203000001</v>
      </c>
      <c r="P845">
        <f>'Energy consumption (raw)'!N795*Lists!$H$85</f>
        <v>0</v>
      </c>
      <c r="Q845">
        <f>'Energy consumption (raw)'!O795*Lists!$H$86</f>
        <v>0</v>
      </c>
      <c r="R845">
        <f>'Energy consumption (raw)'!P795*Lists!$H$87</f>
        <v>0</v>
      </c>
      <c r="S845">
        <f>'Energy consumption (raw)'!Q795*Lists!$H$88</f>
        <v>0</v>
      </c>
      <c r="T845">
        <f>'Energy consumption (raw)'!R795*Lists!$H$89</f>
        <v>0</v>
      </c>
      <c r="U845">
        <f>'Energy consumption (raw)'!S795*Lists!$H$90</f>
        <v>1795.32672</v>
      </c>
      <c r="V845">
        <f>'Energy consumption (raw)'!T795*Lists!$H$91</f>
        <v>0</v>
      </c>
      <c r="W845">
        <f>'Energy consumption (raw)'!U795*Lists!$H$92</f>
        <v>0</v>
      </c>
      <c r="X845">
        <f>'Energy consumption (raw)'!V795*Lists!$H$93</f>
        <v>0</v>
      </c>
      <c r="Y845">
        <f>'Energy consumption (raw)'!W795*Lists!$H$94</f>
        <v>20.809760000000001</v>
      </c>
      <c r="Z845">
        <f>'Energy consumption (raw)'!X795*Lists!$H$96*1000000</f>
        <v>0</v>
      </c>
      <c r="AA845">
        <f>'Energy consumption (raw)'!Y795*Lists!$H$97</f>
        <v>0</v>
      </c>
      <c r="AB845">
        <f>'Energy consumption (raw)'!Z795*Lists!$H$96</f>
        <v>0</v>
      </c>
      <c r="AC845">
        <f>'Energy consumption (raw)'!AA795*Lists!$H$98</f>
        <v>0</v>
      </c>
      <c r="AD845">
        <f>'Energy consumption (raw)'!AB795*Lists!$H$99</f>
        <v>0</v>
      </c>
      <c r="AE845">
        <f>'Energy consumption (raw)'!AC795*Lists!$H$101</f>
        <v>0</v>
      </c>
      <c r="AF845">
        <f>'Energy consumption (raw)'!AD795*Lists!$H$101</f>
        <v>0</v>
      </c>
      <c r="AG845">
        <f>'Energy consumption (raw)'!AE795*Lists!$H$101</f>
        <v>0</v>
      </c>
      <c r="AH845">
        <f>'Energy consumption (raw)'!AF795*Lists!$H$100</f>
        <v>0</v>
      </c>
      <c r="AI845" s="167">
        <f t="shared" si="88"/>
        <v>2873.8045003000002</v>
      </c>
      <c r="AJ845" s="179">
        <f>'Energy consumption (raw)'!AG795</f>
        <v>2873.8045003000002</v>
      </c>
      <c r="AK845" s="179">
        <f>'Energy consumption (raw)'!AH795</f>
        <v>1229.4000000000001</v>
      </c>
      <c r="AL845">
        <f>IF(ROUND(AI845,-3)=ROUND('Energy consumption (raw)'!AG795,-3),1,0)</f>
        <v>1</v>
      </c>
      <c r="AM845" s="179" t="str">
        <f>'Energy consumption (raw)'!AJ795</f>
        <v>9. Ha Nam</v>
      </c>
      <c r="AN845">
        <f>VLOOKUP(AM845,Lists!$F$9:$G$71,2,FALSE)</f>
        <v>1</v>
      </c>
    </row>
    <row r="846" spans="2:40" x14ac:dyDescent="0.25">
      <c r="B846" s="65" t="str">
        <f t="shared" si="86"/>
        <v>Industry694</v>
      </c>
      <c r="C846" s="179">
        <f>'Energy consumption (raw)'!B796</f>
        <v>694</v>
      </c>
      <c r="D846" s="179">
        <f>'Energy consumption (raw)'!C796</f>
        <v>0</v>
      </c>
      <c r="E846" s="179">
        <f>'Energy consumption (raw)'!D796</f>
        <v>0</v>
      </c>
      <c r="F846" s="179" t="str">
        <f>'Energy consumption (raw)'!E796</f>
        <v>Công nghiệp</v>
      </c>
      <c r="G846" s="179" t="str">
        <f>'Energy consumption (raw)'!F796</f>
        <v>Sản xuất bia và mạch nha ủ men bia</v>
      </c>
      <c r="H846" s="179" t="str">
        <f>'Energy consumption (raw)'!G796</f>
        <v>Industry</v>
      </c>
      <c r="I846" s="179" t="str">
        <f>'Energy consumption (raw)'!I796</f>
        <v>11 Manufacture of beverages</v>
      </c>
      <c r="J846" s="179" t="str">
        <f>INDEX(Sector!$E$6:$E$46,MATCH('Energy consumption (toe)'!I846,Sector!$B$6:$B$46,FALSE))</f>
        <v>Manufacture of beverages</v>
      </c>
      <c r="K846" s="179">
        <f>IFERROR('Energy consumption (raw)'!J796*Lists!$H$84,)</f>
        <v>0</v>
      </c>
      <c r="L846" s="179">
        <f>'Energy consumption (raw)'!K796*Lists!$H$84</f>
        <v>667.1962860000001</v>
      </c>
      <c r="M846" s="179">
        <f>'Energy consumption (raw)'!L796*Lists!$H$84</f>
        <v>0</v>
      </c>
      <c r="N846" s="179">
        <f>'Energy consumption (raw)'!M796*Lists!$H$84</f>
        <v>0</v>
      </c>
      <c r="O846" s="178">
        <f t="shared" si="87"/>
        <v>667.1962860000001</v>
      </c>
      <c r="P846">
        <f>'Energy consumption (raw)'!N796*Lists!$H$85</f>
        <v>0</v>
      </c>
      <c r="Q846">
        <f>'Energy consumption (raw)'!O796*Lists!$H$86</f>
        <v>0</v>
      </c>
      <c r="R846">
        <f>'Energy consumption (raw)'!P796*Lists!$H$87</f>
        <v>0</v>
      </c>
      <c r="S846">
        <f>'Energy consumption (raw)'!Q796*Lists!$H$88</f>
        <v>0</v>
      </c>
      <c r="T846">
        <f>'Energy consumption (raw)'!R796*Lists!$H$89</f>
        <v>29.580000000000002</v>
      </c>
      <c r="U846">
        <f>'Energy consumption (raw)'!S796*Lists!$H$90</f>
        <v>0</v>
      </c>
      <c r="V846">
        <f>'Energy consumption (raw)'!T796*Lists!$H$91</f>
        <v>0</v>
      </c>
      <c r="W846">
        <f>'Energy consumption (raw)'!U796*Lists!$H$92</f>
        <v>0</v>
      </c>
      <c r="X846">
        <f>'Energy consumption (raw)'!V796*Lists!$H$93</f>
        <v>0</v>
      </c>
      <c r="Y846">
        <f>'Energy consumption (raw)'!W796*Lists!$H$94</f>
        <v>1.1454</v>
      </c>
      <c r="Z846" s="180">
        <f>'Energy consumption (raw)'!X796*Lists!$H$96</f>
        <v>3.8969999999999998</v>
      </c>
      <c r="AA846">
        <f>'Energy consumption (raw)'!Y796*Lists!$H$97</f>
        <v>0</v>
      </c>
      <c r="AB846">
        <f>'Energy consumption (raw)'!Z796*Lists!$H$96</f>
        <v>0</v>
      </c>
      <c r="AC846">
        <f>'Energy consumption (raw)'!AA796*Lists!$H$98</f>
        <v>0</v>
      </c>
      <c r="AD846">
        <f>'Energy consumption (raw)'!AB796*Lists!$H$99</f>
        <v>1403.2260000000017</v>
      </c>
      <c r="AE846">
        <f>'Energy consumption (raw)'!AC796*Lists!$H$101</f>
        <v>0</v>
      </c>
      <c r="AF846">
        <f>'Energy consumption (raw)'!AD796*Lists!$H$101</f>
        <v>0</v>
      </c>
      <c r="AG846">
        <f>'Energy consumption (raw)'!AE796*Lists!$H$101</f>
        <v>0</v>
      </c>
      <c r="AH846">
        <f>'Energy consumption (raw)'!AF796*Lists!$H$100</f>
        <v>0</v>
      </c>
      <c r="AI846" s="167">
        <f t="shared" si="88"/>
        <v>2105.044686000002</v>
      </c>
      <c r="AJ846" s="179">
        <f>'Energy consumption (raw)'!AG796</f>
        <v>5998.1476859999993</v>
      </c>
      <c r="AK846" s="179">
        <f>'Energy consumption (raw)'!AH796</f>
        <v>2808.3</v>
      </c>
      <c r="AL846">
        <f>IF(ROUND(AI846,-3)=ROUND('Energy consumption (raw)'!AG796,-3),1,0)</f>
        <v>0</v>
      </c>
      <c r="AM846" s="179" t="str">
        <f>'Energy consumption (raw)'!AJ796</f>
        <v>9. Ha Nam</v>
      </c>
      <c r="AN846">
        <f>VLOOKUP(AM846,Lists!$F$9:$G$71,2,FALSE)</f>
        <v>1</v>
      </c>
    </row>
    <row r="847" spans="2:40" x14ac:dyDescent="0.25">
      <c r="B847" s="65" t="str">
        <f t="shared" si="86"/>
        <v>Industry695</v>
      </c>
      <c r="C847" s="179">
        <f>'Energy consumption (raw)'!B797</f>
        <v>695</v>
      </c>
      <c r="D847" s="179">
        <f>'Energy consumption (raw)'!C797</f>
        <v>0</v>
      </c>
      <c r="E847" s="179">
        <f>'Energy consumption (raw)'!D797</f>
        <v>0</v>
      </c>
      <c r="F847" s="179" t="str">
        <f>'Energy consumption (raw)'!E797</f>
        <v>Công nghiệp</v>
      </c>
      <c r="G847" s="179" t="str">
        <f>'Energy consumption (raw)'!F797</f>
        <v>Sản xuất xi măng</v>
      </c>
      <c r="H847" s="179" t="str">
        <f>'Energy consumption (raw)'!G797</f>
        <v>Industry</v>
      </c>
      <c r="I847" s="179" t="str">
        <f>'Energy consumption (raw)'!I797</f>
        <v>23 Manufacture of other non-metallic mineral products</v>
      </c>
      <c r="J847" s="179" t="str">
        <f>INDEX(Sector!$E$6:$E$46,MATCH('Energy consumption (toe)'!I847,Sector!$B$6:$B$46,FALSE))</f>
        <v>Manufacture of other non-metallic mineral products</v>
      </c>
      <c r="K847" s="179">
        <f>IFERROR('Energy consumption (raw)'!J797*Lists!$H$84,)</f>
        <v>6583.0323636000003</v>
      </c>
      <c r="L847" s="179">
        <f>'Energy consumption (raw)'!K797*Lists!$H$84</f>
        <v>47688.297460000002</v>
      </c>
      <c r="M847" s="179">
        <f>'Energy consumption (raw)'!L797*Lists!$H$84</f>
        <v>0</v>
      </c>
      <c r="N847" s="179">
        <f>'Energy consumption (raw)'!M797*Lists!$H$84</f>
        <v>0</v>
      </c>
      <c r="O847" s="178">
        <f t="shared" si="87"/>
        <v>47688.297460000002</v>
      </c>
      <c r="P847">
        <f>'Energy consumption (raw)'!N797*Lists!$H$85</f>
        <v>0</v>
      </c>
      <c r="Q847">
        <f>'Energy consumption (raw)'!O797*Lists!$H$86</f>
        <v>0</v>
      </c>
      <c r="R847">
        <f>'Energy consumption (raw)'!P797*Lists!$H$87</f>
        <v>0</v>
      </c>
      <c r="S847">
        <f>'Energy consumption (raw)'!Q797*Lists!$H$88</f>
        <v>0</v>
      </c>
      <c r="T847">
        <f>'Energy consumption (raw)'!R797*Lists!$H$89</f>
        <v>0</v>
      </c>
      <c r="U847">
        <f>'Energy consumption (raw)'!S797*Lists!$H$90</f>
        <v>183.61727999999999</v>
      </c>
      <c r="V847">
        <f>'Energy consumption (raw)'!T797*Lists!$H$91</f>
        <v>0</v>
      </c>
      <c r="W847">
        <f>'Energy consumption (raw)'!U797*Lists!$H$92</f>
        <v>0</v>
      </c>
      <c r="X847">
        <f>'Energy consumption (raw)'!V797*Lists!$H$93</f>
        <v>0</v>
      </c>
      <c r="Y847">
        <f>'Energy consumption (raw)'!W797*Lists!$H$94</f>
        <v>0</v>
      </c>
      <c r="Z847">
        <f>'Energy consumption (raw)'!X797*Lists!$H$96*1000000</f>
        <v>0</v>
      </c>
      <c r="AA847">
        <f>'Energy consumption (raw)'!Y797*Lists!$H$97</f>
        <v>0</v>
      </c>
      <c r="AB847">
        <f>'Energy consumption (raw)'!Z797*Lists!$H$96</f>
        <v>0</v>
      </c>
      <c r="AC847">
        <f>'Energy consumption (raw)'!AA797*Lists!$H$98</f>
        <v>0</v>
      </c>
      <c r="AD847">
        <f>'Energy consumption (raw)'!AB797*Lists!$H$99</f>
        <v>0</v>
      </c>
      <c r="AE847">
        <f>'Energy consumption (raw)'!AC797*Lists!$H$101</f>
        <v>0</v>
      </c>
      <c r="AF847">
        <f>'Energy consumption (raw)'!AD797*Lists!$H$101</f>
        <v>0</v>
      </c>
      <c r="AG847">
        <f>'Energy consumption (raw)'!AE797*Lists!$H$101</f>
        <v>0</v>
      </c>
      <c r="AH847">
        <f>'Energy consumption (raw)'!AF797*Lists!$H$100</f>
        <v>0</v>
      </c>
      <c r="AI847" s="167">
        <f t="shared" si="88"/>
        <v>47871.91474</v>
      </c>
      <c r="AJ847" s="179">
        <f>'Energy consumption (raw)'!AG797</f>
        <v>47871.91474</v>
      </c>
      <c r="AK847" s="179">
        <f>'Energy consumption (raw)'!AH797</f>
        <v>38010.699999999997</v>
      </c>
      <c r="AL847">
        <f>IF(ROUND(AI847,-3)=ROUND('Energy consumption (raw)'!AG797,-3),1,0)</f>
        <v>1</v>
      </c>
      <c r="AM847" s="179" t="str">
        <f>'Energy consumption (raw)'!AJ797</f>
        <v>9. Ha Nam</v>
      </c>
      <c r="AN847">
        <f>VLOOKUP(AM847,Lists!$F$9:$G$71,2,FALSE)</f>
        <v>1</v>
      </c>
    </row>
    <row r="848" spans="2:40" x14ac:dyDescent="0.25">
      <c r="B848" s="65" t="str">
        <f t="shared" si="86"/>
        <v>Industry696</v>
      </c>
      <c r="C848" s="179">
        <f>'Energy consumption (raw)'!B798</f>
        <v>696</v>
      </c>
      <c r="D848" s="179">
        <f>'Energy consumption (raw)'!C798</f>
        <v>0</v>
      </c>
      <c r="E848" s="179">
        <f>'Energy consumption (raw)'!D798</f>
        <v>0</v>
      </c>
      <c r="F848" s="179" t="str">
        <f>'Energy consumption (raw)'!E798</f>
        <v>Công nghiệp</v>
      </c>
      <c r="G848" s="179" t="str">
        <f>'Energy consumption (raw)'!F798</f>
        <v>Sản xuất đồ uống giải khát và thực phẩm</v>
      </c>
      <c r="H848" s="179" t="str">
        <f>'Energy consumption (raw)'!G798</f>
        <v>Industry</v>
      </c>
      <c r="I848" s="179" t="str">
        <f>'Energy consumption (raw)'!I798</f>
        <v>11 Manufacture of beverages</v>
      </c>
      <c r="J848" s="179" t="str">
        <f>INDEX(Sector!$E$6:$E$46,MATCH('Energy consumption (toe)'!I848,Sector!$B$6:$B$46,FALSE))</f>
        <v>Manufacture of beverages</v>
      </c>
      <c r="K848" s="179">
        <f>IFERROR('Energy consumption (raw)'!J798*Lists!$H$84,)</f>
        <v>3122.882329</v>
      </c>
      <c r="L848" s="179">
        <f>'Energy consumption (raw)'!K798*Lists!$H$84</f>
        <v>3122.882329</v>
      </c>
      <c r="M848" s="179">
        <f>'Energy consumption (raw)'!L798*Lists!$H$84</f>
        <v>0</v>
      </c>
      <c r="N848" s="179">
        <f>'Energy consumption (raw)'!M798*Lists!$H$84</f>
        <v>0</v>
      </c>
      <c r="O848" s="178">
        <f t="shared" si="87"/>
        <v>3122.882329</v>
      </c>
      <c r="P848">
        <f>'Energy consumption (raw)'!N798*Lists!$H$85</f>
        <v>0</v>
      </c>
      <c r="Q848">
        <f>'Energy consumption (raw)'!O798*Lists!$H$86</f>
        <v>0</v>
      </c>
      <c r="R848">
        <f>'Energy consumption (raw)'!P798*Lists!$H$87</f>
        <v>0</v>
      </c>
      <c r="S848">
        <f>'Energy consumption (raw)'!Q798*Lists!$H$88</f>
        <v>0</v>
      </c>
      <c r="T848">
        <f>'Energy consumption (raw)'!R798*Lists!$H$89</f>
        <v>0</v>
      </c>
      <c r="U848">
        <f>'Energy consumption (raw)'!S798*Lists!$H$90</f>
        <v>0</v>
      </c>
      <c r="V848">
        <f>'Energy consumption (raw)'!T798*Lists!$H$91</f>
        <v>0</v>
      </c>
      <c r="W848">
        <f>'Energy consumption (raw)'!U798*Lists!$H$92</f>
        <v>0</v>
      </c>
      <c r="X848">
        <f>'Energy consumption (raw)'!V798*Lists!$H$93</f>
        <v>0</v>
      </c>
      <c r="Y848">
        <f>'Energy consumption (raw)'!W798*Lists!$H$94</f>
        <v>0</v>
      </c>
      <c r="Z848">
        <f>'Energy consumption (raw)'!X798*Lists!$H$96*1000000</f>
        <v>0</v>
      </c>
      <c r="AA848">
        <f>'Energy consumption (raw)'!Y798*Lists!$H$97</f>
        <v>0</v>
      </c>
      <c r="AB848">
        <f>'Energy consumption (raw)'!Z798*Lists!$H$96</f>
        <v>0</v>
      </c>
      <c r="AC848">
        <f>'Energy consumption (raw)'!AA798*Lists!$H$98</f>
        <v>0</v>
      </c>
      <c r="AD848">
        <f>'Energy consumption (raw)'!AB798*Lists!$H$99</f>
        <v>0</v>
      </c>
      <c r="AE848">
        <f>'Energy consumption (raw)'!AC798*Lists!$H$101</f>
        <v>0</v>
      </c>
      <c r="AF848">
        <f>'Energy consumption (raw)'!AD798*Lists!$H$101</f>
        <v>0</v>
      </c>
      <c r="AG848">
        <f>'Energy consumption (raw)'!AE798*Lists!$H$101</f>
        <v>0</v>
      </c>
      <c r="AH848">
        <f>'Energy consumption (raw)'!AF798*Lists!$H$100</f>
        <v>0</v>
      </c>
      <c r="AI848" s="167">
        <f t="shared" si="88"/>
        <v>3122.882329</v>
      </c>
      <c r="AJ848" s="179">
        <f>'Energy consumption (raw)'!AG798</f>
        <v>3122.882329</v>
      </c>
      <c r="AK848" s="179">
        <f>'Energy consumption (raw)'!AH798</f>
        <v>3866.8</v>
      </c>
      <c r="AL848">
        <f>IF(ROUND(AI848,-3)=ROUND('Energy consumption (raw)'!AG798,-3),1,0)</f>
        <v>1</v>
      </c>
      <c r="AM848" s="179" t="str">
        <f>'Energy consumption (raw)'!AJ798</f>
        <v>9. Ha Nam</v>
      </c>
      <c r="AN848">
        <f>VLOOKUP(AM848,Lists!$F$9:$G$71,2,FALSE)</f>
        <v>1</v>
      </c>
    </row>
    <row r="849" spans="2:40" x14ac:dyDescent="0.25">
      <c r="B849" s="65" t="str">
        <f t="shared" si="86"/>
        <v>Industry697</v>
      </c>
      <c r="C849" s="179">
        <f>'Energy consumption (raw)'!B799</f>
        <v>697</v>
      </c>
      <c r="D849" s="179">
        <f>'Energy consumption (raw)'!C799</f>
        <v>0</v>
      </c>
      <c r="E849" s="179">
        <f>'Energy consumption (raw)'!D799</f>
        <v>0</v>
      </c>
      <c r="F849" s="179" t="str">
        <f>'Energy consumption (raw)'!E799</f>
        <v>Công nghiệp</v>
      </c>
      <c r="G849" s="179" t="str">
        <f>'Energy consumption (raw)'!F799</f>
        <v>Sản xuất xi măng</v>
      </c>
      <c r="H849" s="179" t="str">
        <f>'Energy consumption (raw)'!G799</f>
        <v>Industry</v>
      </c>
      <c r="I849" s="179" t="str">
        <f>'Energy consumption (raw)'!I799</f>
        <v>23 Manufacture of other non-metallic mineral products</v>
      </c>
      <c r="J849" s="179" t="str">
        <f>INDEX(Sector!$E$6:$E$46,MATCH('Energy consumption (toe)'!I849,Sector!$B$6:$B$46,FALSE))</f>
        <v>Manufacture of other non-metallic mineral products</v>
      </c>
      <c r="K849" s="179">
        <f>IFERROR('Energy consumption (raw)'!J799*Lists!$H$84,)</f>
        <v>0</v>
      </c>
      <c r="L849" s="179">
        <f>'Energy consumption (raw)'!K799*Lists!$H$84</f>
        <v>0</v>
      </c>
      <c r="M849" s="179">
        <f>'Energy consumption (raw)'!L799*Lists!$H$84</f>
        <v>0</v>
      </c>
      <c r="N849" s="179">
        <f>'Energy consumption (raw)'!M799*Lists!$H$84</f>
        <v>0</v>
      </c>
      <c r="O849" s="178">
        <f t="shared" si="87"/>
        <v>0</v>
      </c>
      <c r="P849">
        <f>'Energy consumption (raw)'!N799*Lists!$H$85</f>
        <v>0</v>
      </c>
      <c r="Q849">
        <f>'Energy consumption (raw)'!O799*Lists!$H$86</f>
        <v>0</v>
      </c>
      <c r="R849">
        <f>'Energy consumption (raw)'!P799*Lists!$H$87</f>
        <v>0</v>
      </c>
      <c r="S849">
        <f>'Energy consumption (raw)'!Q799*Lists!$H$88</f>
        <v>0</v>
      </c>
      <c r="T849">
        <f>'Energy consumption (raw)'!R799*Lists!$H$89</f>
        <v>202506.72</v>
      </c>
      <c r="U849">
        <f>'Energy consumption (raw)'!S799*Lists!$H$90</f>
        <v>0</v>
      </c>
      <c r="V849">
        <f>'Energy consumption (raw)'!T799*Lists!$H$91</f>
        <v>0</v>
      </c>
      <c r="W849">
        <f>'Energy consumption (raw)'!U799*Lists!$H$92</f>
        <v>0.65423999999999993</v>
      </c>
      <c r="X849">
        <f>'Energy consumption (raw)'!V799*Lists!$H$93</f>
        <v>0</v>
      </c>
      <c r="Y849">
        <f>'Energy consumption (raw)'!W799*Lists!$H$94</f>
        <v>9.9600000000000009</v>
      </c>
      <c r="Z849">
        <f>'Energy consumption (raw)'!X799*Lists!$H$96*1000000</f>
        <v>0</v>
      </c>
      <c r="AA849">
        <f>'Energy consumption (raw)'!Y799*Lists!$H$97</f>
        <v>0</v>
      </c>
      <c r="AB849">
        <f>'Energy consumption (raw)'!Z799*Lists!$H$96</f>
        <v>0</v>
      </c>
      <c r="AC849">
        <f>'Energy consumption (raw)'!AA799*Lists!$H$98</f>
        <v>0</v>
      </c>
      <c r="AD849">
        <f>'Energy consumption (raw)'!AB799*Lists!$H$99</f>
        <v>0</v>
      </c>
      <c r="AE849">
        <f>'Energy consumption (raw)'!AC799*Lists!$H$101</f>
        <v>0</v>
      </c>
      <c r="AF849">
        <f>'Energy consumption (raw)'!AD799*Lists!$H$101</f>
        <v>0</v>
      </c>
      <c r="AG849">
        <f>'Energy consumption (raw)'!AE799*Lists!$H$101</f>
        <v>0</v>
      </c>
      <c r="AH849">
        <f>'Energy consumption (raw)'!AF799*Lists!$H$100</f>
        <v>0</v>
      </c>
      <c r="AI849" s="167">
        <f t="shared" si="88"/>
        <v>202517.33424</v>
      </c>
      <c r="AJ849" s="179">
        <f>'Energy consumption (raw)'!AG799</f>
        <v>202517.33424</v>
      </c>
      <c r="AK849" s="179">
        <f>'Energy consumption (raw)'!AH799</f>
        <v>41497.199999999997</v>
      </c>
      <c r="AL849">
        <f>IF(ROUND(AI849,-3)=ROUND('Energy consumption (raw)'!AG799,-3),1,0)</f>
        <v>1</v>
      </c>
      <c r="AM849" s="179" t="str">
        <f>'Energy consumption (raw)'!AJ799</f>
        <v>9. Ha Nam</v>
      </c>
      <c r="AN849">
        <f>VLOOKUP(AM849,Lists!$F$9:$G$71,2,FALSE)</f>
        <v>1</v>
      </c>
    </row>
    <row r="850" spans="2:40" x14ac:dyDescent="0.25">
      <c r="B850" s="65" t="str">
        <f t="shared" si="86"/>
        <v>Industry698</v>
      </c>
      <c r="C850" s="179">
        <f>'Energy consumption (raw)'!B800</f>
        <v>698</v>
      </c>
      <c r="D850" s="179">
        <f>'Energy consumption (raw)'!C800</f>
        <v>0</v>
      </c>
      <c r="E850" s="179">
        <f>'Energy consumption (raw)'!D800</f>
        <v>0</v>
      </c>
      <c r="F850" s="179" t="str">
        <f>'Energy consumption (raw)'!E800</f>
        <v>Công nghiệp</v>
      </c>
      <c r="G850" s="179" t="str">
        <f>'Energy consumption (raw)'!F800</f>
        <v>Sản xuất sợi</v>
      </c>
      <c r="H850" s="179" t="str">
        <f>'Energy consumption (raw)'!G800</f>
        <v>Industry</v>
      </c>
      <c r="I850" s="179" t="str">
        <f>'Energy consumption (raw)'!I800</f>
        <v>13 Manufacture of textiles</v>
      </c>
      <c r="J850" s="179" t="str">
        <f>INDEX(Sector!$E$6:$E$46,MATCH('Energy consumption (toe)'!I850,Sector!$B$6:$B$46,FALSE))</f>
        <v>Manufacture of textiles</v>
      </c>
      <c r="K850" s="179">
        <f>IFERROR('Energy consumption (raw)'!J800*Lists!$H$84,)</f>
        <v>0</v>
      </c>
      <c r="L850" s="179">
        <f>'Energy consumption (raw)'!K800*Lists!$H$84</f>
        <v>4090.2522920000001</v>
      </c>
      <c r="M850" s="179">
        <f>'Energy consumption (raw)'!L800*Lists!$H$84</f>
        <v>0</v>
      </c>
      <c r="N850" s="179">
        <f>'Energy consumption (raw)'!M800*Lists!$H$84</f>
        <v>0</v>
      </c>
      <c r="O850" s="178">
        <f t="shared" si="87"/>
        <v>4090.2522920000001</v>
      </c>
      <c r="P850">
        <f>'Energy consumption (raw)'!N800*Lists!$H$85</f>
        <v>2464</v>
      </c>
      <c r="Q850">
        <f>'Energy consumption (raw)'!O800*Lists!$H$86</f>
        <v>0</v>
      </c>
      <c r="R850">
        <f>'Energy consumption (raw)'!P800*Lists!$H$87</f>
        <v>0</v>
      </c>
      <c r="S850">
        <f>'Energy consumption (raw)'!Q800*Lists!$H$88</f>
        <v>0</v>
      </c>
      <c r="T850">
        <f>'Energy consumption (raw)'!R800*Lists!$H$89</f>
        <v>0</v>
      </c>
      <c r="U850">
        <f>'Energy consumption (raw)'!S800*Lists!$H$90</f>
        <v>858.88</v>
      </c>
      <c r="V850">
        <f>'Energy consumption (raw)'!T800*Lists!$H$91</f>
        <v>0</v>
      </c>
      <c r="W850">
        <f>'Energy consumption (raw)'!U800*Lists!$H$92</f>
        <v>0</v>
      </c>
      <c r="X850">
        <f>'Energy consumption (raw)'!V800*Lists!$H$93</f>
        <v>0</v>
      </c>
      <c r="Y850">
        <f>'Energy consumption (raw)'!W800*Lists!$H$94</f>
        <v>0</v>
      </c>
      <c r="Z850">
        <f>'Energy consumption (raw)'!X800*Lists!$H$96*1000000</f>
        <v>0</v>
      </c>
      <c r="AA850">
        <f>'Energy consumption (raw)'!Y800*Lists!$H$97</f>
        <v>0</v>
      </c>
      <c r="AB850">
        <f>'Energy consumption (raw)'!Z800*Lists!$H$96</f>
        <v>0</v>
      </c>
      <c r="AC850">
        <f>'Energy consumption (raw)'!AA800*Lists!$H$98</f>
        <v>0</v>
      </c>
      <c r="AD850">
        <f>'Energy consumption (raw)'!AB800*Lists!$H$99</f>
        <v>0</v>
      </c>
      <c r="AE850">
        <f>'Energy consumption (raw)'!AC800*Lists!$H$101</f>
        <v>0</v>
      </c>
      <c r="AF850">
        <f>'Energy consumption (raw)'!AD800*Lists!$H$101</f>
        <v>0</v>
      </c>
      <c r="AG850">
        <f>'Energy consumption (raw)'!AE800*Lists!$H$101</f>
        <v>0</v>
      </c>
      <c r="AH850">
        <f>'Energy consumption (raw)'!AF800*Lists!$H$100</f>
        <v>0</v>
      </c>
      <c r="AI850" s="167">
        <f t="shared" si="88"/>
        <v>7413.1322920000002</v>
      </c>
      <c r="AJ850" s="179">
        <f>'Energy consumption (raw)'!AG800</f>
        <v>7413.1322920000002</v>
      </c>
      <c r="AK850" s="179">
        <f>'Energy consumption (raw)'!AH800</f>
        <v>3248.6</v>
      </c>
      <c r="AL850">
        <f>IF(ROUND(AI850,-3)=ROUND('Energy consumption (raw)'!AG800,-3),1,0)</f>
        <v>1</v>
      </c>
      <c r="AM850" s="179" t="str">
        <f>'Energy consumption (raw)'!AJ800</f>
        <v>9. Ha Nam</v>
      </c>
      <c r="AN850">
        <f>VLOOKUP(AM850,Lists!$F$9:$G$71,2,FALSE)</f>
        <v>1</v>
      </c>
    </row>
    <row r="851" spans="2:40" x14ac:dyDescent="0.25">
      <c r="B851" s="65" t="str">
        <f t="shared" si="86"/>
        <v>Industry699</v>
      </c>
      <c r="C851" s="179">
        <f>'Energy consumption (raw)'!B801</f>
        <v>699</v>
      </c>
      <c r="D851" s="179">
        <f>'Energy consumption (raw)'!C801</f>
        <v>0</v>
      </c>
      <c r="E851" s="179">
        <f>'Energy consumption (raw)'!D801</f>
        <v>0</v>
      </c>
      <c r="F851" s="179" t="str">
        <f>'Energy consumption (raw)'!E801</f>
        <v>Công nghiệp</v>
      </c>
      <c r="G851" s="179" t="str">
        <f>'Energy consumption (raw)'!F801</f>
        <v>Sản xuất sản phẩm điện tử dân dụng</v>
      </c>
      <c r="H851" s="179" t="str">
        <f>'Energy consumption (raw)'!G801</f>
        <v>Industry</v>
      </c>
      <c r="I851" s="179" t="str">
        <f>'Energy consumption (raw)'!I801</f>
        <v>26 Manufacture of computer, electronic and optical products</v>
      </c>
      <c r="J851" s="179" t="str">
        <f>INDEX(Sector!$E$6:$E$46,MATCH('Energy consumption (toe)'!I851,Sector!$B$6:$B$46,FALSE))</f>
        <v>Manufacture of computer, electronic and optical products</v>
      </c>
      <c r="K851" s="179">
        <f>IFERROR('Energy consumption (raw)'!J801*Lists!$H$84,)</f>
        <v>0</v>
      </c>
      <c r="L851" s="179">
        <f>'Energy consumption (raw)'!K801*Lists!$H$84</f>
        <v>1172.5349580000002</v>
      </c>
      <c r="M851" s="179">
        <f>'Energy consumption (raw)'!L801*Lists!$H$84</f>
        <v>0</v>
      </c>
      <c r="N851" s="179">
        <f>'Energy consumption (raw)'!M801*Lists!$H$84</f>
        <v>0</v>
      </c>
      <c r="O851" s="178">
        <f t="shared" si="87"/>
        <v>1172.5349580000002</v>
      </c>
      <c r="P851">
        <f>'Energy consumption (raw)'!N801*Lists!$H$85</f>
        <v>0</v>
      </c>
      <c r="Q851">
        <f>'Energy consumption (raw)'!O801*Lists!$H$86</f>
        <v>0</v>
      </c>
      <c r="R851">
        <f>'Energy consumption (raw)'!P801*Lists!$H$87</f>
        <v>0</v>
      </c>
      <c r="S851">
        <f>'Energy consumption (raw)'!Q801*Lists!$H$88</f>
        <v>0</v>
      </c>
      <c r="T851">
        <f>'Energy consumption (raw)'!R801*Lists!$H$89</f>
        <v>0</v>
      </c>
      <c r="U851">
        <f>'Energy consumption (raw)'!S801*Lists!$H$90</f>
        <v>1.76</v>
      </c>
      <c r="V851">
        <f>'Energy consumption (raw)'!T801*Lists!$H$91</f>
        <v>0</v>
      </c>
      <c r="W851">
        <f>'Energy consumption (raw)'!U801*Lists!$H$92</f>
        <v>0</v>
      </c>
      <c r="X851">
        <f>'Energy consumption (raw)'!V801*Lists!$H$93</f>
        <v>0</v>
      </c>
      <c r="Y851">
        <f>'Energy consumption (raw)'!W801*Lists!$H$94</f>
        <v>0</v>
      </c>
      <c r="Z851">
        <f>'Energy consumption (raw)'!X801*Lists!$H$96*1000000</f>
        <v>0</v>
      </c>
      <c r="AA851">
        <f>'Energy consumption (raw)'!Y801*Lists!$H$97</f>
        <v>0</v>
      </c>
      <c r="AB851">
        <f>'Energy consumption (raw)'!Z801*Lists!$H$96</f>
        <v>0</v>
      </c>
      <c r="AC851">
        <f>'Energy consumption (raw)'!AA801*Lists!$H$98</f>
        <v>0</v>
      </c>
      <c r="AD851">
        <f>'Energy consumption (raw)'!AB801*Lists!$H$99</f>
        <v>0</v>
      </c>
      <c r="AE851">
        <f>'Energy consumption (raw)'!AC801*Lists!$H$101</f>
        <v>0</v>
      </c>
      <c r="AF851">
        <f>'Energy consumption (raw)'!AD801*Lists!$H$101</f>
        <v>0</v>
      </c>
      <c r="AG851">
        <f>'Energy consumption (raw)'!AE801*Lists!$H$101</f>
        <v>0</v>
      </c>
      <c r="AH851">
        <f>'Energy consumption (raw)'!AF801*Lists!$H$100</f>
        <v>0</v>
      </c>
      <c r="AI851" s="167">
        <f t="shared" si="88"/>
        <v>1174.2949580000002</v>
      </c>
      <c r="AJ851" s="179">
        <f>'Energy consumption (raw)'!AG801</f>
        <v>1174.2949580000002</v>
      </c>
      <c r="AK851" s="179">
        <f>'Energy consumption (raw)'!AH801</f>
        <v>1115.9000000000001</v>
      </c>
      <c r="AL851">
        <f>IF(ROUND(AI851,-3)=ROUND('Energy consumption (raw)'!AG801,-3),1,0)</f>
        <v>1</v>
      </c>
      <c r="AM851" s="179" t="str">
        <f>'Energy consumption (raw)'!AJ801</f>
        <v>9. Ha Nam</v>
      </c>
      <c r="AN851">
        <f>VLOOKUP(AM851,Lists!$F$9:$G$71,2,FALSE)</f>
        <v>1</v>
      </c>
    </row>
    <row r="852" spans="2:40" x14ac:dyDescent="0.25">
      <c r="B852" s="65" t="str">
        <f t="shared" si="86"/>
        <v>Industry700</v>
      </c>
      <c r="C852" s="179">
        <f>'Energy consumption (raw)'!B802</f>
        <v>700</v>
      </c>
      <c r="D852" s="179">
        <f>'Energy consumption (raw)'!C802</f>
        <v>0</v>
      </c>
      <c r="E852" s="179">
        <f>'Energy consumption (raw)'!D802</f>
        <v>0</v>
      </c>
      <c r="F852" s="179" t="str">
        <f>'Energy consumption (raw)'!E802</f>
        <v>Công nghiệp</v>
      </c>
      <c r="G852" s="179" t="str">
        <f>'Energy consumption (raw)'!F802</f>
        <v>Sản xuất sợi</v>
      </c>
      <c r="H852" s="179" t="str">
        <f>'Energy consumption (raw)'!G802</f>
        <v>Industry</v>
      </c>
      <c r="I852" s="179" t="str">
        <f>'Energy consumption (raw)'!I802</f>
        <v>13 Manufacture of textiles</v>
      </c>
      <c r="J852" s="179" t="str">
        <f>INDEX(Sector!$E$6:$E$46,MATCH('Energy consumption (toe)'!I852,Sector!$B$6:$B$46,FALSE))</f>
        <v>Manufacture of textiles</v>
      </c>
      <c r="K852" s="179">
        <f>IFERROR('Energy consumption (raw)'!J802*Lists!$H$84,)</f>
        <v>0</v>
      </c>
      <c r="L852" s="179">
        <f>'Energy consumption (raw)'!K802*Lists!$H$84</f>
        <v>1732.1863042000002</v>
      </c>
      <c r="M852" s="179">
        <f>'Energy consumption (raw)'!L802*Lists!$H$84</f>
        <v>0</v>
      </c>
      <c r="N852" s="179">
        <f>'Energy consumption (raw)'!M802*Lists!$H$84</f>
        <v>0</v>
      </c>
      <c r="O852" s="178">
        <f t="shared" si="87"/>
        <v>1732.1863042000002</v>
      </c>
      <c r="P852">
        <f>'Energy consumption (raw)'!N802*Lists!$H$85</f>
        <v>2725.1</v>
      </c>
      <c r="Q852">
        <f>'Energy consumption (raw)'!O802*Lists!$H$86</f>
        <v>0</v>
      </c>
      <c r="R852">
        <f>'Energy consumption (raw)'!P802*Lists!$H$87</f>
        <v>0</v>
      </c>
      <c r="S852">
        <f>'Energy consumption (raw)'!Q802*Lists!$H$88</f>
        <v>0</v>
      </c>
      <c r="T852">
        <f>'Energy consumption (raw)'!R802*Lists!$H$89</f>
        <v>0</v>
      </c>
      <c r="U852">
        <f>'Energy consumption (raw)'!S802*Lists!$H$90</f>
        <v>22.892320000000002</v>
      </c>
      <c r="V852">
        <f>'Energy consumption (raw)'!T802*Lists!$H$91</f>
        <v>0</v>
      </c>
      <c r="W852">
        <f>'Energy consumption (raw)'!U802*Lists!$H$92</f>
        <v>0</v>
      </c>
      <c r="X852">
        <f>'Energy consumption (raw)'!V802*Lists!$H$93</f>
        <v>0</v>
      </c>
      <c r="Y852">
        <f>'Energy consumption (raw)'!W802*Lists!$H$94</f>
        <v>0</v>
      </c>
      <c r="Z852">
        <f>'Energy consumption (raw)'!X802*Lists!$H$96*1000000</f>
        <v>0</v>
      </c>
      <c r="AA852">
        <f>'Energy consumption (raw)'!Y802*Lists!$H$97</f>
        <v>0</v>
      </c>
      <c r="AB852">
        <f>'Energy consumption (raw)'!Z802*Lists!$H$96</f>
        <v>0</v>
      </c>
      <c r="AC852">
        <f>'Energy consumption (raw)'!AA802*Lists!$H$98</f>
        <v>0</v>
      </c>
      <c r="AD852">
        <f>'Energy consumption (raw)'!AB802*Lists!$H$99</f>
        <v>0</v>
      </c>
      <c r="AE852">
        <f>'Energy consumption (raw)'!AC802*Lists!$H$101</f>
        <v>0</v>
      </c>
      <c r="AF852">
        <f>'Energy consumption (raw)'!AD802*Lists!$H$101</f>
        <v>0</v>
      </c>
      <c r="AG852">
        <f>'Energy consumption (raw)'!AE802*Lists!$H$101</f>
        <v>0</v>
      </c>
      <c r="AH852">
        <f>'Energy consumption (raw)'!AF802*Lists!$H$100</f>
        <v>0</v>
      </c>
      <c r="AI852" s="167">
        <f t="shared" si="88"/>
        <v>4480.1786241999998</v>
      </c>
      <c r="AJ852" s="179">
        <f>'Energy consumption (raw)'!AG802</f>
        <v>4480.1786241999998</v>
      </c>
      <c r="AK852" s="179">
        <f>'Energy consumption (raw)'!AH802</f>
        <v>1114.3</v>
      </c>
      <c r="AL852">
        <f>IF(ROUND(AI852,-3)=ROUND('Energy consumption (raw)'!AG802,-3),1,0)</f>
        <v>1</v>
      </c>
      <c r="AM852" s="179" t="str">
        <f>'Energy consumption (raw)'!AJ802</f>
        <v>9. Ha Nam</v>
      </c>
      <c r="AN852">
        <f>VLOOKUP(AM852,Lists!$F$9:$G$71,2,FALSE)</f>
        <v>1</v>
      </c>
    </row>
    <row r="853" spans="2:40" x14ac:dyDescent="0.25">
      <c r="B853" s="65" t="str">
        <f t="shared" si="86"/>
        <v>Industry701</v>
      </c>
      <c r="C853" s="179">
        <f>'Energy consumption (raw)'!B803</f>
        <v>701</v>
      </c>
      <c r="D853" s="179">
        <f>'Energy consumption (raw)'!C803</f>
        <v>0</v>
      </c>
      <c r="E853" s="179">
        <f>'Energy consumption (raw)'!D803</f>
        <v>0</v>
      </c>
      <c r="F853" s="179" t="str">
        <f>'Energy consumption (raw)'!E803</f>
        <v>Công nghiệp</v>
      </c>
      <c r="G853" s="179" t="str">
        <f>'Energy consumption (raw)'!F803</f>
        <v>Sản xuất giấy và các sản phẩm từ giấy</v>
      </c>
      <c r="H853" s="179" t="str">
        <f>'Energy consumption (raw)'!G803</f>
        <v>Industry</v>
      </c>
      <c r="I853" s="179" t="str">
        <f>'Energy consumption (raw)'!I803</f>
        <v>17 Manufacture of paper and paper products</v>
      </c>
      <c r="J853" s="179" t="str">
        <f>INDEX(Sector!$E$6:$E$46,MATCH('Energy consumption (toe)'!I853,Sector!$B$6:$B$46,FALSE))</f>
        <v>Manufacture of paper and paper products</v>
      </c>
      <c r="K853" s="179">
        <f>IFERROR('Energy consumption (raw)'!J803*Lists!$H$84,)</f>
        <v>1715.63084</v>
      </c>
      <c r="L853" s="179">
        <f>'Energy consumption (raw)'!K803*Lists!$H$84</f>
        <v>1647.7388400000002</v>
      </c>
      <c r="M853" s="179">
        <f>'Energy consumption (raw)'!L803*Lists!$H$84</f>
        <v>0</v>
      </c>
      <c r="N853" s="179">
        <f>'Energy consumption (raw)'!M803*Lists!$H$84</f>
        <v>0</v>
      </c>
      <c r="O853" s="178">
        <f t="shared" si="87"/>
        <v>1647.7388400000002</v>
      </c>
      <c r="P853">
        <f>'Energy consumption (raw)'!N803*Lists!$H$85</f>
        <v>4397.3999999999996</v>
      </c>
      <c r="Q853">
        <f>'Energy consumption (raw)'!O803*Lists!$H$86</f>
        <v>0</v>
      </c>
      <c r="R853">
        <f>'Energy consumption (raw)'!P803*Lists!$H$87</f>
        <v>0</v>
      </c>
      <c r="S853">
        <f>'Energy consumption (raw)'!Q803*Lists!$H$88</f>
        <v>0</v>
      </c>
      <c r="T853">
        <f>'Energy consumption (raw)'!R803*Lists!$H$89</f>
        <v>0</v>
      </c>
      <c r="U853">
        <f>'Energy consumption (raw)'!S803*Lists!$H$90</f>
        <v>0</v>
      </c>
      <c r="V853">
        <f>'Energy consumption (raw)'!T803*Lists!$H$91</f>
        <v>0</v>
      </c>
      <c r="W853">
        <f>'Energy consumption (raw)'!U803*Lists!$H$92</f>
        <v>0</v>
      </c>
      <c r="X853">
        <f>'Energy consumption (raw)'!V803*Lists!$H$93</f>
        <v>0</v>
      </c>
      <c r="Y853">
        <f>'Energy consumption (raw)'!W803*Lists!$H$94</f>
        <v>0</v>
      </c>
      <c r="Z853">
        <f>'Energy consumption (raw)'!X803*Lists!$H$96*1000000</f>
        <v>0</v>
      </c>
      <c r="AA853">
        <f>'Energy consumption (raw)'!Y803*Lists!$H$97</f>
        <v>40.330000000000005</v>
      </c>
      <c r="AB853">
        <f>'Energy consumption (raw)'!Z803*Lists!$H$96</f>
        <v>0</v>
      </c>
      <c r="AC853">
        <f>'Energy consumption (raw)'!AA803*Lists!$H$98</f>
        <v>0</v>
      </c>
      <c r="AD853">
        <f>'Energy consumption (raw)'!AB803*Lists!$H$99</f>
        <v>0</v>
      </c>
      <c r="AE853">
        <f>'Energy consumption (raw)'!AC803*Lists!$H$101</f>
        <v>0</v>
      </c>
      <c r="AF853">
        <f>'Energy consumption (raw)'!AD803*Lists!$H$101</f>
        <v>0</v>
      </c>
      <c r="AG853">
        <f>'Energy consumption (raw)'!AE803*Lists!$H$101</f>
        <v>0</v>
      </c>
      <c r="AH853">
        <f>'Energy consumption (raw)'!AF803*Lists!$H$100</f>
        <v>0</v>
      </c>
      <c r="AI853" s="167">
        <f t="shared" si="88"/>
        <v>6085.4688399999995</v>
      </c>
      <c r="AJ853" s="179">
        <f>'Energy consumption (raw)'!AG803</f>
        <v>6085.4688399999995</v>
      </c>
      <c r="AK853" s="179">
        <f>'Energy consumption (raw)'!AH803</f>
        <v>1817.7</v>
      </c>
      <c r="AL853">
        <f>IF(ROUND(AI853,-3)=ROUND('Energy consumption (raw)'!AG803,-3),1,0)</f>
        <v>1</v>
      </c>
      <c r="AM853" s="179" t="str">
        <f>'Energy consumption (raw)'!AJ803</f>
        <v>9. Ha Nam</v>
      </c>
      <c r="AN853">
        <f>VLOOKUP(AM853,Lists!$F$9:$G$71,2,FALSE)</f>
        <v>1</v>
      </c>
    </row>
    <row r="854" spans="2:40" x14ac:dyDescent="0.25">
      <c r="B854" s="65" t="str">
        <f t="shared" si="86"/>
        <v>Industry702</v>
      </c>
      <c r="C854" s="179">
        <f>'Energy consumption (raw)'!B804</f>
        <v>702</v>
      </c>
      <c r="D854" s="179">
        <f>'Energy consumption (raw)'!C804</f>
        <v>0</v>
      </c>
      <c r="E854" s="179">
        <f>'Energy consumption (raw)'!D804</f>
        <v>0</v>
      </c>
      <c r="F854" s="179" t="str">
        <f>'Energy consumption (raw)'!E804</f>
        <v>Công nghiệp</v>
      </c>
      <c r="G854" s="179" t="str">
        <f>'Energy consumption (raw)'!F804</f>
        <v>Sản xuất thức ăn chăn nuôi cho gia súc, gia cầm</v>
      </c>
      <c r="H854" s="179" t="str">
        <f>'Energy consumption (raw)'!G804</f>
        <v>Industry</v>
      </c>
      <c r="I854" s="179" t="str">
        <f>'Energy consumption (raw)'!I804</f>
        <v>10 Manufacture of food products</v>
      </c>
      <c r="J854" s="179" t="str">
        <f>INDEX(Sector!$E$6:$E$46,MATCH('Energy consumption (toe)'!I854,Sector!$B$6:$B$46,FALSE))</f>
        <v>Manufacture of food products</v>
      </c>
      <c r="K854" s="179">
        <f>IFERROR('Energy consumption (raw)'!J804*Lists!$H$84,)</f>
        <v>1813.217875</v>
      </c>
      <c r="L854" s="179">
        <f>'Energy consumption (raw)'!K804*Lists!$H$84</f>
        <v>1813.217875</v>
      </c>
      <c r="M854" s="179">
        <f>'Energy consumption (raw)'!L804*Lists!$H$84</f>
        <v>0</v>
      </c>
      <c r="N854" s="179">
        <f>'Energy consumption (raw)'!M804*Lists!$H$84</f>
        <v>0</v>
      </c>
      <c r="O854" s="178">
        <f t="shared" si="87"/>
        <v>1813.217875</v>
      </c>
      <c r="P854">
        <f>'Energy consumption (raw)'!N804*Lists!$H$85</f>
        <v>0</v>
      </c>
      <c r="Q854">
        <f>'Energy consumption (raw)'!O804*Lists!$H$86</f>
        <v>0</v>
      </c>
      <c r="R854">
        <f>'Energy consumption (raw)'!P804*Lists!$H$87</f>
        <v>0</v>
      </c>
      <c r="S854">
        <f>'Energy consumption (raw)'!Q804*Lists!$H$88</f>
        <v>0</v>
      </c>
      <c r="T854">
        <f>'Energy consumption (raw)'!R804*Lists!$H$89</f>
        <v>0</v>
      </c>
      <c r="U854">
        <f>'Energy consumption (raw)'!S804*Lists!$H$90</f>
        <v>0</v>
      </c>
      <c r="V854">
        <f>'Energy consumption (raw)'!T804*Lists!$H$91</f>
        <v>0</v>
      </c>
      <c r="W854">
        <f>'Energy consumption (raw)'!U804*Lists!$H$92</f>
        <v>0</v>
      </c>
      <c r="X854">
        <f>'Energy consumption (raw)'!V804*Lists!$H$93</f>
        <v>0</v>
      </c>
      <c r="Y854">
        <f>'Energy consumption (raw)'!W804*Lists!$H$94</f>
        <v>0</v>
      </c>
      <c r="Z854">
        <f>'Energy consumption (raw)'!X804*Lists!$H$96*1000000</f>
        <v>0</v>
      </c>
      <c r="AA854">
        <f>'Energy consumption (raw)'!Y804*Lists!$H$97</f>
        <v>0</v>
      </c>
      <c r="AB854">
        <f>'Energy consumption (raw)'!Z804*Lists!$H$96</f>
        <v>0</v>
      </c>
      <c r="AC854">
        <f>'Energy consumption (raw)'!AA804*Lists!$H$98</f>
        <v>0</v>
      </c>
      <c r="AD854">
        <f>'Energy consumption (raw)'!AB804*Lists!$H$99</f>
        <v>0</v>
      </c>
      <c r="AE854">
        <f>'Energy consumption (raw)'!AC804*Lists!$H$101</f>
        <v>0</v>
      </c>
      <c r="AF854">
        <f>'Energy consumption (raw)'!AD804*Lists!$H$101</f>
        <v>0</v>
      </c>
      <c r="AG854">
        <f>'Energy consumption (raw)'!AE804*Lists!$H$101</f>
        <v>0</v>
      </c>
      <c r="AH854">
        <f>'Energy consumption (raw)'!AF804*Lists!$H$100</f>
        <v>0</v>
      </c>
      <c r="AI854" s="167">
        <f t="shared" si="88"/>
        <v>1813.217875</v>
      </c>
      <c r="AJ854" s="179">
        <f>'Energy consumption (raw)'!AG804</f>
        <v>1813.217875</v>
      </c>
      <c r="AK854" s="179">
        <f>'Energy consumption (raw)'!AH804</f>
        <v>1844</v>
      </c>
      <c r="AL854">
        <f>IF(ROUND(AI854,-3)=ROUND('Energy consumption (raw)'!AG804,-3),1,0)</f>
        <v>1</v>
      </c>
      <c r="AM854" s="179" t="str">
        <f>'Energy consumption (raw)'!AJ804</f>
        <v>9. Ha Nam</v>
      </c>
      <c r="AN854">
        <f>VLOOKUP(AM854,Lists!$F$9:$G$71,2,FALSE)</f>
        <v>1</v>
      </c>
    </row>
    <row r="855" spans="2:40" x14ac:dyDescent="0.25">
      <c r="B855" s="65" t="str">
        <f t="shared" si="86"/>
        <v>Industry703</v>
      </c>
      <c r="C855" s="179">
        <f>'Energy consumption (raw)'!B805</f>
        <v>703</v>
      </c>
      <c r="D855" s="179">
        <f>'Energy consumption (raw)'!C805</f>
        <v>0</v>
      </c>
      <c r="E855" s="179">
        <f>'Energy consumption (raw)'!D805</f>
        <v>0</v>
      </c>
      <c r="F855" s="179" t="str">
        <f>'Energy consumption (raw)'!E805</f>
        <v>Công nghiệp</v>
      </c>
      <c r="G855" s="179" t="str">
        <f>'Energy consumption (raw)'!F805</f>
        <v>Dệt</v>
      </c>
      <c r="H855" s="179" t="str">
        <f>'Energy consumption (raw)'!G805</f>
        <v>Industry</v>
      </c>
      <c r="I855" s="179" t="str">
        <f>'Energy consumption (raw)'!I805</f>
        <v>13 Manufacture of textiles</v>
      </c>
      <c r="J855" s="179" t="str">
        <f>INDEX(Sector!$E$6:$E$46,MATCH('Energy consumption (toe)'!I855,Sector!$B$6:$B$46,FALSE))</f>
        <v>Manufacture of textiles</v>
      </c>
      <c r="K855" s="179">
        <f>IFERROR('Energy consumption (raw)'!J805*Lists!$H$84,)</f>
        <v>4644.43</v>
      </c>
      <c r="L855" s="179">
        <f>'Energy consumption (raw)'!K805*Lists!$H$84</f>
        <v>4661.5409442</v>
      </c>
      <c r="M855" s="179">
        <f>'Energy consumption (raw)'!L805*Lists!$H$84</f>
        <v>0</v>
      </c>
      <c r="N855" s="179">
        <f>'Energy consumption (raw)'!M805*Lists!$H$84</f>
        <v>0</v>
      </c>
      <c r="O855" s="178">
        <f t="shared" si="87"/>
        <v>4661.5409442</v>
      </c>
      <c r="P855">
        <f>'Energy consumption (raw)'!N805*Lists!$H$85</f>
        <v>0</v>
      </c>
      <c r="Q855">
        <f>'Energy consumption (raw)'!O805*Lists!$H$86</f>
        <v>0</v>
      </c>
      <c r="R855">
        <f>'Energy consumption (raw)'!P805*Lists!$H$87</f>
        <v>0</v>
      </c>
      <c r="S855">
        <f>'Energy consumption (raw)'!Q805*Lists!$H$88</f>
        <v>0</v>
      </c>
      <c r="T855">
        <f>'Energy consumption (raw)'!R805*Lists!$H$89</f>
        <v>0</v>
      </c>
      <c r="U855">
        <f>'Energy consumption (raw)'!S805*Lists!$H$90</f>
        <v>0</v>
      </c>
      <c r="V855">
        <f>'Energy consumption (raw)'!T805*Lists!$H$91</f>
        <v>0</v>
      </c>
      <c r="W855">
        <f>'Energy consumption (raw)'!U805*Lists!$H$92</f>
        <v>0</v>
      </c>
      <c r="X855">
        <f>'Energy consumption (raw)'!V805*Lists!$H$93</f>
        <v>0</v>
      </c>
      <c r="Y855">
        <f>'Energy consumption (raw)'!W805*Lists!$H$94</f>
        <v>0</v>
      </c>
      <c r="Z855" s="180">
        <f>'Energy consumption (raw)'!X805*Lists!$H$96</f>
        <v>3.5999999999999999E-3</v>
      </c>
      <c r="AA855">
        <f>'Energy consumption (raw)'!Y805*Lists!$H$97</f>
        <v>0</v>
      </c>
      <c r="AB855">
        <f>'Energy consumption (raw)'!Z805*Lists!$H$96</f>
        <v>0</v>
      </c>
      <c r="AC855">
        <f>'Energy consumption (raw)'!AA805*Lists!$H$98</f>
        <v>0</v>
      </c>
      <c r="AD855">
        <f>'Energy consumption (raw)'!AB805*Lists!$H$99</f>
        <v>44.760000000000055</v>
      </c>
      <c r="AE855">
        <f>'Energy consumption (raw)'!AC805*Lists!$H$101</f>
        <v>0</v>
      </c>
      <c r="AF855">
        <f>'Energy consumption (raw)'!AD805*Lists!$H$101</f>
        <v>0</v>
      </c>
      <c r="AG855">
        <f>'Energy consumption (raw)'!AE805*Lists!$H$101</f>
        <v>0</v>
      </c>
      <c r="AH855">
        <f>'Energy consumption (raw)'!AF805*Lists!$H$100</f>
        <v>0</v>
      </c>
      <c r="AI855" s="167">
        <f t="shared" si="88"/>
        <v>4706.3045442000002</v>
      </c>
      <c r="AJ855" s="179">
        <f>'Energy consumption (raw)'!AG805</f>
        <v>4709.9009442000006</v>
      </c>
      <c r="AK855" s="179">
        <f>'Energy consumption (raw)'!AH805</f>
        <v>5470.1</v>
      </c>
      <c r="AL855">
        <f>IF(ROUND(AI855,-3)=ROUND('Energy consumption (raw)'!AG805,-3),1,0)</f>
        <v>1</v>
      </c>
      <c r="AM855" s="179" t="str">
        <f>'Energy consumption (raw)'!AJ805</f>
        <v>9. Ha Nam</v>
      </c>
      <c r="AN855">
        <f>VLOOKUP(AM855,Lists!$F$9:$G$71,2,FALSE)</f>
        <v>1</v>
      </c>
    </row>
    <row r="856" spans="2:40" x14ac:dyDescent="0.25">
      <c r="B856" s="65" t="str">
        <f t="shared" si="86"/>
        <v>Industry704</v>
      </c>
      <c r="C856" s="179">
        <f>'Energy consumption (raw)'!B806</f>
        <v>704</v>
      </c>
      <c r="D856" s="179">
        <f>'Energy consumption (raw)'!C806</f>
        <v>0</v>
      </c>
      <c r="E856" s="179">
        <f>'Energy consumption (raw)'!D806</f>
        <v>0</v>
      </c>
      <c r="F856" s="179" t="str">
        <f>'Energy consumption (raw)'!E806</f>
        <v>Công nghiệp</v>
      </c>
      <c r="G856" s="179" t="str">
        <f>'Energy consumption (raw)'!F806</f>
        <v>Sãn xuất linh kiện điện tử</v>
      </c>
      <c r="H856" s="179" t="str">
        <f>'Energy consumption (raw)'!G806</f>
        <v>Industry</v>
      </c>
      <c r="I856" s="179" t="str">
        <f>'Energy consumption (raw)'!I806</f>
        <v>26 Manufacture of computer, electronic and optical products</v>
      </c>
      <c r="J856" s="179" t="str">
        <f>INDEX(Sector!$E$6:$E$46,MATCH('Energy consumption (toe)'!I856,Sector!$B$6:$B$46,FALSE))</f>
        <v>Manufacture of computer, electronic and optical products</v>
      </c>
      <c r="K856" s="179">
        <f>IFERROR('Energy consumption (raw)'!J806*Lists!$H$84,)</f>
        <v>1529.7916114000002</v>
      </c>
      <c r="L856" s="179">
        <f>'Energy consumption (raw)'!K806*Lists!$H$84</f>
        <v>1529.8587319000001</v>
      </c>
      <c r="M856" s="179">
        <f>'Energy consumption (raw)'!L806*Lists!$H$84</f>
        <v>0</v>
      </c>
      <c r="N856" s="179">
        <f>'Energy consumption (raw)'!M806*Lists!$H$84</f>
        <v>0</v>
      </c>
      <c r="O856" s="178">
        <f t="shared" si="87"/>
        <v>1529.8587319000001</v>
      </c>
      <c r="P856">
        <f>'Energy consumption (raw)'!N806*Lists!$H$85</f>
        <v>0</v>
      </c>
      <c r="Q856">
        <f>'Energy consumption (raw)'!O806*Lists!$H$86</f>
        <v>0</v>
      </c>
      <c r="R856">
        <f>'Energy consumption (raw)'!P806*Lists!$H$87</f>
        <v>0</v>
      </c>
      <c r="S856">
        <f>'Energy consumption (raw)'!Q806*Lists!$H$88</f>
        <v>0</v>
      </c>
      <c r="T856">
        <f>'Energy consumption (raw)'!R806*Lists!$H$89</f>
        <v>0</v>
      </c>
      <c r="U856">
        <f>'Energy consumption (raw)'!S806*Lists!$H$90</f>
        <v>39.026240000000001</v>
      </c>
      <c r="V856">
        <f>'Energy consumption (raw)'!T806*Lists!$H$91</f>
        <v>0</v>
      </c>
      <c r="W856">
        <f>'Energy consumption (raw)'!U806*Lists!$H$92</f>
        <v>0</v>
      </c>
      <c r="X856">
        <f>'Energy consumption (raw)'!V806*Lists!$H$93</f>
        <v>0</v>
      </c>
      <c r="Y856">
        <f>'Energy consumption (raw)'!W806*Lists!$H$94</f>
        <v>1.2383599999999999</v>
      </c>
      <c r="Z856">
        <f>'Energy consumption (raw)'!X806*Lists!$H$96*1000000</f>
        <v>0</v>
      </c>
      <c r="AA856">
        <f>'Energy consumption (raw)'!Y806*Lists!$H$97</f>
        <v>37.605000000000004</v>
      </c>
      <c r="AB856">
        <f>'Energy consumption (raw)'!Z806*Lists!$H$96</f>
        <v>0</v>
      </c>
      <c r="AC856">
        <f>'Energy consumption (raw)'!AA806*Lists!$H$98</f>
        <v>0</v>
      </c>
      <c r="AD856">
        <f>'Energy consumption (raw)'!AB806*Lists!$H$99</f>
        <v>0</v>
      </c>
      <c r="AE856">
        <f>'Energy consumption (raw)'!AC806*Lists!$H$101</f>
        <v>0</v>
      </c>
      <c r="AF856">
        <f>'Energy consumption (raw)'!AD806*Lists!$H$101</f>
        <v>0</v>
      </c>
      <c r="AG856">
        <f>'Energy consumption (raw)'!AE806*Lists!$H$101</f>
        <v>0</v>
      </c>
      <c r="AH856">
        <f>'Energy consumption (raw)'!AF806*Lists!$H$100</f>
        <v>0</v>
      </c>
      <c r="AI856" s="167">
        <f t="shared" si="88"/>
        <v>1607.7283319000001</v>
      </c>
      <c r="AJ856" s="179">
        <f>'Energy consumption (raw)'!AG806</f>
        <v>1607.7283319000001</v>
      </c>
      <c r="AK856" s="179">
        <f>'Energy consumption (raw)'!AH806</f>
        <v>1381.7</v>
      </c>
      <c r="AL856">
        <f>IF(ROUND(AI856,-3)=ROUND('Energy consumption (raw)'!AG806,-3),1,0)</f>
        <v>1</v>
      </c>
      <c r="AM856" s="179" t="str">
        <f>'Energy consumption (raw)'!AJ806</f>
        <v>9. Ha Nam</v>
      </c>
      <c r="AN856">
        <f>VLOOKUP(AM856,Lists!$F$9:$G$71,2,FALSE)</f>
        <v>1</v>
      </c>
    </row>
    <row r="857" spans="2:40" x14ac:dyDescent="0.25">
      <c r="B857" s="65" t="str">
        <f t="shared" si="86"/>
        <v>Industry705</v>
      </c>
      <c r="C857" s="179">
        <f>'Energy consumption (raw)'!B807</f>
        <v>705</v>
      </c>
      <c r="D857" s="179">
        <f>'Energy consumption (raw)'!C807</f>
        <v>0</v>
      </c>
      <c r="E857" s="179">
        <f>'Energy consumption (raw)'!D807</f>
        <v>0</v>
      </c>
      <c r="F857" s="179" t="str">
        <f>'Energy consumption (raw)'!E807</f>
        <v>Công nghiệp</v>
      </c>
      <c r="G857" s="179" t="str">
        <f>'Energy consumption (raw)'!F807</f>
        <v>Sản xuất sản phẩm từ chất khoáng phi kim loại</v>
      </c>
      <c r="H857" s="179" t="str">
        <f>'Energy consumption (raw)'!G807</f>
        <v>Industry</v>
      </c>
      <c r="I857" s="179" t="str">
        <f>'Energy consumption (raw)'!I807</f>
        <v>23 Manufacture of other non-metallic mineral products</v>
      </c>
      <c r="J857" s="179" t="str">
        <f>INDEX(Sector!$E$6:$E$46,MATCH('Energy consumption (toe)'!I857,Sector!$B$6:$B$46,FALSE))</f>
        <v>Manufacture of other non-metallic mineral products</v>
      </c>
      <c r="K857" s="179">
        <f>IFERROR('Energy consumption (raw)'!J807*Lists!$H$84,)</f>
        <v>0</v>
      </c>
      <c r="L857" s="179">
        <f>'Energy consumption (raw)'!K807*Lists!$H$84</f>
        <v>1050.8479603000001</v>
      </c>
      <c r="M857" s="179">
        <f>'Energy consumption (raw)'!L807*Lists!$H$84</f>
        <v>0</v>
      </c>
      <c r="N857" s="179">
        <f>'Energy consumption (raw)'!M807*Lists!$H$84</f>
        <v>0</v>
      </c>
      <c r="O857" s="178">
        <f t="shared" si="87"/>
        <v>1050.8479603000001</v>
      </c>
      <c r="P857">
        <f>'Energy consumption (raw)'!N807*Lists!$H$85</f>
        <v>0</v>
      </c>
      <c r="Q857">
        <f>'Energy consumption (raw)'!O807*Lists!$H$86</f>
        <v>0</v>
      </c>
      <c r="R857">
        <f>'Energy consumption (raw)'!P807*Lists!$H$87</f>
        <v>0</v>
      </c>
      <c r="S857">
        <f>'Energy consumption (raw)'!Q807*Lists!$H$88</f>
        <v>0</v>
      </c>
      <c r="T857">
        <f>'Energy consumption (raw)'!R807*Lists!$H$89</f>
        <v>0</v>
      </c>
      <c r="U857">
        <f>'Energy consumption (raw)'!S807*Lists!$H$90</f>
        <v>247.21312</v>
      </c>
      <c r="V857">
        <f>'Energy consumption (raw)'!T807*Lists!$H$91</f>
        <v>0</v>
      </c>
      <c r="W857">
        <f>'Energy consumption (raw)'!U807*Lists!$H$92</f>
        <v>0</v>
      </c>
      <c r="X857">
        <f>'Energy consumption (raw)'!V807*Lists!$H$93</f>
        <v>0</v>
      </c>
      <c r="Y857">
        <f>'Energy consumption (raw)'!W807*Lists!$H$94</f>
        <v>0</v>
      </c>
      <c r="Z857">
        <f>'Energy consumption (raw)'!X807*Lists!$H$96*1000000</f>
        <v>0</v>
      </c>
      <c r="AA857">
        <f>'Energy consumption (raw)'!Y807*Lists!$H$97</f>
        <v>0</v>
      </c>
      <c r="AB857">
        <f>'Energy consumption (raw)'!Z807*Lists!$H$96</f>
        <v>0</v>
      </c>
      <c r="AC857">
        <f>'Energy consumption (raw)'!AA807*Lists!$H$98</f>
        <v>0</v>
      </c>
      <c r="AD857">
        <f>'Energy consumption (raw)'!AB807*Lists!$H$99</f>
        <v>0</v>
      </c>
      <c r="AE857">
        <f>'Energy consumption (raw)'!AC807*Lists!$H$101</f>
        <v>0</v>
      </c>
      <c r="AF857">
        <f>'Energy consumption (raw)'!AD807*Lists!$H$101</f>
        <v>0</v>
      </c>
      <c r="AG857">
        <f>'Energy consumption (raw)'!AE807*Lists!$H$101</f>
        <v>0</v>
      </c>
      <c r="AH857">
        <f>'Energy consumption (raw)'!AF807*Lists!$H$100</f>
        <v>0</v>
      </c>
      <c r="AI857" s="167">
        <f t="shared" si="88"/>
        <v>1298.0610803</v>
      </c>
      <c r="AJ857" s="179">
        <f>'Energy consumption (raw)'!AG807</f>
        <v>1298.0610803</v>
      </c>
      <c r="AK857" s="179">
        <f>'Energy consumption (raw)'!AH807</f>
        <v>195475.16400000002</v>
      </c>
      <c r="AL857">
        <f>IF(ROUND(AI857,-3)=ROUND('Energy consumption (raw)'!AG807,-3),1,0)</f>
        <v>1</v>
      </c>
      <c r="AM857" s="179" t="str">
        <f>'Energy consumption (raw)'!AJ807</f>
        <v>9. Ha Nam</v>
      </c>
      <c r="AN857">
        <f>VLOOKUP(AM857,Lists!$F$9:$G$71,2,FALSE)</f>
        <v>1</v>
      </c>
    </row>
    <row r="858" spans="2:40" x14ac:dyDescent="0.25">
      <c r="B858" s="65" t="str">
        <f t="shared" si="86"/>
        <v>Industry706</v>
      </c>
      <c r="C858" s="179">
        <f>'Energy consumption (raw)'!B808</f>
        <v>706</v>
      </c>
      <c r="D858" s="179">
        <f>'Energy consumption (raw)'!C808</f>
        <v>0</v>
      </c>
      <c r="E858" s="179">
        <f>'Energy consumption (raw)'!D808</f>
        <v>0</v>
      </c>
      <c r="F858" s="179" t="str">
        <f>'Energy consumption (raw)'!E808</f>
        <v>Công nghiệp</v>
      </c>
      <c r="G858" s="179" t="str">
        <f>'Energy consumption (raw)'!F808</f>
        <v>Sãn xuất linh kiện điện tử</v>
      </c>
      <c r="H858" s="179" t="str">
        <f>'Energy consumption (raw)'!G808</f>
        <v>Industry</v>
      </c>
      <c r="I858" s="179" t="str">
        <f>'Energy consumption (raw)'!I808</f>
        <v>26 Manufacture of computer, electronic and optical products</v>
      </c>
      <c r="J858" s="179" t="str">
        <f>INDEX(Sector!$E$6:$E$46,MATCH('Energy consumption (toe)'!I858,Sector!$B$6:$B$46,FALSE))</f>
        <v>Manufacture of computer, electronic and optical products</v>
      </c>
      <c r="K858" s="179">
        <f>IFERROR('Energy consumption (raw)'!J808*Lists!$H$84,)</f>
        <v>0</v>
      </c>
      <c r="L858" s="179">
        <f>'Energy consumption (raw)'!K808*Lists!$H$84</f>
        <v>1128.9896464000001</v>
      </c>
      <c r="M858" s="179">
        <f>'Energy consumption (raw)'!L808*Lists!$H$84</f>
        <v>0</v>
      </c>
      <c r="N858" s="179">
        <f>'Energy consumption (raw)'!M808*Lists!$H$84</f>
        <v>0</v>
      </c>
      <c r="O858" s="178">
        <f t="shared" si="87"/>
        <v>1128.9896464000001</v>
      </c>
      <c r="P858">
        <f>'Energy consumption (raw)'!N808*Lists!$H$85</f>
        <v>0</v>
      </c>
      <c r="Q858">
        <f>'Energy consumption (raw)'!O808*Lists!$H$86</f>
        <v>0</v>
      </c>
      <c r="R858">
        <f>'Energy consumption (raw)'!P808*Lists!$H$87</f>
        <v>0</v>
      </c>
      <c r="S858">
        <f>'Energy consumption (raw)'!Q808*Lists!$H$88</f>
        <v>0</v>
      </c>
      <c r="T858">
        <f>'Energy consumption (raw)'!R808*Lists!$H$89</f>
        <v>0</v>
      </c>
      <c r="U858">
        <f>'Energy consumption (raw)'!S808*Lists!$H$90</f>
        <v>0</v>
      </c>
      <c r="V858">
        <f>'Energy consumption (raw)'!T808*Lists!$H$91</f>
        <v>0</v>
      </c>
      <c r="W858">
        <f>'Energy consumption (raw)'!U808*Lists!$H$92</f>
        <v>0</v>
      </c>
      <c r="X858">
        <f>'Energy consumption (raw)'!V808*Lists!$H$93</f>
        <v>0</v>
      </c>
      <c r="Y858">
        <f>'Energy consumption (raw)'!W808*Lists!$H$94</f>
        <v>0</v>
      </c>
      <c r="Z858">
        <f>'Energy consumption (raw)'!X808*Lists!$H$96*1000000</f>
        <v>0</v>
      </c>
      <c r="AA858">
        <f>'Energy consumption (raw)'!Y808*Lists!$H$97</f>
        <v>0</v>
      </c>
      <c r="AB858">
        <f>'Energy consumption (raw)'!Z808*Lists!$H$96</f>
        <v>0</v>
      </c>
      <c r="AC858">
        <f>'Energy consumption (raw)'!AA808*Lists!$H$98</f>
        <v>0</v>
      </c>
      <c r="AD858">
        <f>'Energy consumption (raw)'!AB808*Lists!$H$99</f>
        <v>0</v>
      </c>
      <c r="AE858">
        <f>'Energy consumption (raw)'!AC808*Lists!$H$101</f>
        <v>0</v>
      </c>
      <c r="AF858">
        <f>'Energy consumption (raw)'!AD808*Lists!$H$101</f>
        <v>0</v>
      </c>
      <c r="AG858">
        <f>'Energy consumption (raw)'!AE808*Lists!$H$101</f>
        <v>0</v>
      </c>
      <c r="AH858">
        <f>'Energy consumption (raw)'!AF808*Lists!$H$100</f>
        <v>0</v>
      </c>
      <c r="AI858" s="167">
        <f t="shared" si="88"/>
        <v>1128.9896464000001</v>
      </c>
      <c r="AJ858" s="179">
        <f>'Energy consumption (raw)'!AG808</f>
        <v>1128.9896464000001</v>
      </c>
      <c r="AK858" s="179">
        <f>'Energy consumption (raw)'!AH808</f>
        <v>1464.2148829</v>
      </c>
      <c r="AL858">
        <f>IF(ROUND(AI858,-3)=ROUND('Energy consumption (raw)'!AG808,-3),1,0)</f>
        <v>1</v>
      </c>
      <c r="AM858" s="179" t="str">
        <f>'Energy consumption (raw)'!AJ808</f>
        <v>9. Ha Nam</v>
      </c>
      <c r="AN858">
        <f>VLOOKUP(AM858,Lists!$F$9:$G$71,2,FALSE)</f>
        <v>1</v>
      </c>
    </row>
    <row r="859" spans="2:40" x14ac:dyDescent="0.25">
      <c r="B859" s="65" t="str">
        <f t="shared" si="86"/>
        <v>Industry707</v>
      </c>
      <c r="C859" s="179">
        <f>'Energy consumption (raw)'!B809</f>
        <v>707</v>
      </c>
      <c r="D859" s="179">
        <f>'Energy consumption (raw)'!C809</f>
        <v>0</v>
      </c>
      <c r="E859" s="179">
        <f>'Energy consumption (raw)'!D809</f>
        <v>0</v>
      </c>
      <c r="F859" s="179" t="str">
        <f>'Energy consumption (raw)'!E809</f>
        <v>Công nghiệp</v>
      </c>
      <c r="G859" s="179" t="str">
        <f>'Energy consumption (raw)'!F809</f>
        <v>Sản xuất thức ăn chăn nuôi cho gia súc, gia cầm</v>
      </c>
      <c r="H859" s="179" t="str">
        <f>'Energy consumption (raw)'!G809</f>
        <v>Industry</v>
      </c>
      <c r="I859" s="179" t="str">
        <f>'Energy consumption (raw)'!I809</f>
        <v>10 Manufacture of food products</v>
      </c>
      <c r="J859" s="179" t="str">
        <f>INDEX(Sector!$E$6:$E$46,MATCH('Energy consumption (toe)'!I859,Sector!$B$6:$B$46,FALSE))</f>
        <v>Manufacture of food products</v>
      </c>
      <c r="K859" s="179">
        <f>IFERROR('Energy consumption (raw)'!J809*Lists!$H$84,)</f>
        <v>0</v>
      </c>
      <c r="L859" s="179">
        <f>'Energy consumption (raw)'!K809*Lists!$H$84</f>
        <v>1034.6206922000001</v>
      </c>
      <c r="M859" s="179">
        <f>'Energy consumption (raw)'!L809*Lists!$H$84</f>
        <v>0</v>
      </c>
      <c r="N859" s="179">
        <f>'Energy consumption (raw)'!M809*Lists!$H$84</f>
        <v>0</v>
      </c>
      <c r="O859" s="178">
        <f t="shared" si="87"/>
        <v>1034.6206922000001</v>
      </c>
      <c r="P859">
        <f>'Energy consumption (raw)'!N809*Lists!$H$85</f>
        <v>0</v>
      </c>
      <c r="Q859">
        <f>'Energy consumption (raw)'!O809*Lists!$H$86</f>
        <v>0</v>
      </c>
      <c r="R859">
        <f>'Energy consumption (raw)'!P809*Lists!$H$87</f>
        <v>0</v>
      </c>
      <c r="S859">
        <f>'Energy consumption (raw)'!Q809*Lists!$H$88</f>
        <v>0</v>
      </c>
      <c r="T859">
        <f>'Energy consumption (raw)'!R809*Lists!$H$89</f>
        <v>0</v>
      </c>
      <c r="U859">
        <f>'Energy consumption (raw)'!S809*Lists!$H$90</f>
        <v>0</v>
      </c>
      <c r="V859">
        <f>'Energy consumption (raw)'!T809*Lists!$H$91</f>
        <v>0</v>
      </c>
      <c r="W859">
        <f>'Energy consumption (raw)'!U809*Lists!$H$92</f>
        <v>0</v>
      </c>
      <c r="X859">
        <f>'Energy consumption (raw)'!V809*Lists!$H$93</f>
        <v>0</v>
      </c>
      <c r="Y859">
        <f>'Energy consumption (raw)'!W809*Lists!$H$94</f>
        <v>0</v>
      </c>
      <c r="Z859">
        <f>'Energy consumption (raw)'!X809*Lists!$H$96*1000000</f>
        <v>0</v>
      </c>
      <c r="AA859">
        <f>'Energy consumption (raw)'!Y809*Lists!$H$97</f>
        <v>0</v>
      </c>
      <c r="AB859">
        <f>'Energy consumption (raw)'!Z809*Lists!$H$96</f>
        <v>0</v>
      </c>
      <c r="AC859">
        <f>'Energy consumption (raw)'!AA809*Lists!$H$98</f>
        <v>0</v>
      </c>
      <c r="AD859">
        <f>'Energy consumption (raw)'!AB809*Lists!$H$99</f>
        <v>0</v>
      </c>
      <c r="AE859">
        <f>'Energy consumption (raw)'!AC809*Lists!$H$101</f>
        <v>0</v>
      </c>
      <c r="AF859">
        <f>'Energy consumption (raw)'!AD809*Lists!$H$101</f>
        <v>0</v>
      </c>
      <c r="AG859">
        <f>'Energy consumption (raw)'!AE809*Lists!$H$101</f>
        <v>0</v>
      </c>
      <c r="AH859">
        <f>'Energy consumption (raw)'!AF809*Lists!$H$100</f>
        <v>0</v>
      </c>
      <c r="AI859" s="167">
        <f t="shared" si="88"/>
        <v>1034.6206922000001</v>
      </c>
      <c r="AJ859" s="179">
        <f>'Energy consumption (raw)'!AG809</f>
        <v>1034.6206922000001</v>
      </c>
      <c r="AK859" s="179">
        <f>'Energy consumption (raw)'!AH809</f>
        <v>1274.2593932</v>
      </c>
      <c r="AL859">
        <f>IF(ROUND(AI859,-3)=ROUND('Energy consumption (raw)'!AG809,-3),1,0)</f>
        <v>1</v>
      </c>
      <c r="AM859" s="179" t="str">
        <f>'Energy consumption (raw)'!AJ809</f>
        <v>9. Ha Nam</v>
      </c>
      <c r="AN859">
        <f>VLOOKUP(AM859,Lists!$F$9:$G$71,2,FALSE)</f>
        <v>1</v>
      </c>
    </row>
    <row r="860" spans="2:40" x14ac:dyDescent="0.25">
      <c r="B860" s="65" t="str">
        <f t="shared" si="86"/>
        <v>Industry708</v>
      </c>
      <c r="C860" s="179">
        <f>'Energy consumption (raw)'!B810</f>
        <v>708</v>
      </c>
      <c r="D860" s="179">
        <f>'Energy consumption (raw)'!C810</f>
        <v>0</v>
      </c>
      <c r="E860" s="179">
        <f>'Energy consumption (raw)'!D810</f>
        <v>0</v>
      </c>
      <c r="F860" s="179" t="str">
        <f>'Energy consumption (raw)'!E810</f>
        <v>Công nghiệp</v>
      </c>
      <c r="G860" s="179" t="str">
        <f>'Energy consumption (raw)'!F810</f>
        <v>Sãn xuất linh kiện điện tử</v>
      </c>
      <c r="H860" s="179" t="str">
        <f>'Energy consumption (raw)'!G810</f>
        <v>Industry</v>
      </c>
      <c r="I860" s="179" t="str">
        <f>'Energy consumption (raw)'!I810</f>
        <v>26 Manufacture of computer, electronic and optical products</v>
      </c>
      <c r="J860" s="179" t="str">
        <f>INDEX(Sector!$E$6:$E$46,MATCH('Energy consumption (toe)'!I860,Sector!$B$6:$B$46,FALSE))</f>
        <v>Manufacture of computer, electronic and optical products</v>
      </c>
      <c r="K860" s="179">
        <f>IFERROR('Energy consumption (raw)'!J810*Lists!$H$84,)</f>
        <v>0</v>
      </c>
      <c r="L860" s="179">
        <f>'Energy consumption (raw)'!K810*Lists!$H$84</f>
        <v>10242.456682100001</v>
      </c>
      <c r="M860" s="179">
        <f>'Energy consumption (raw)'!L810*Lists!$H$84</f>
        <v>0</v>
      </c>
      <c r="N860" s="179">
        <f>'Energy consumption (raw)'!M810*Lists!$H$84</f>
        <v>0</v>
      </c>
      <c r="O860" s="178">
        <f t="shared" si="87"/>
        <v>10242.456682100001</v>
      </c>
      <c r="P860">
        <f>'Energy consumption (raw)'!N810*Lists!$H$85</f>
        <v>0</v>
      </c>
      <c r="Q860">
        <f>'Energy consumption (raw)'!O810*Lists!$H$86</f>
        <v>0</v>
      </c>
      <c r="R860">
        <f>'Energy consumption (raw)'!P810*Lists!$H$87</f>
        <v>0</v>
      </c>
      <c r="S860">
        <f>'Energy consumption (raw)'!Q810*Lists!$H$88</f>
        <v>0</v>
      </c>
      <c r="T860">
        <f>'Energy consumption (raw)'!R810*Lists!$H$89</f>
        <v>0</v>
      </c>
      <c r="U860">
        <f>'Energy consumption (raw)'!S810*Lists!$H$90</f>
        <v>0</v>
      </c>
      <c r="V860">
        <f>'Energy consumption (raw)'!T810*Lists!$H$91</f>
        <v>0</v>
      </c>
      <c r="W860">
        <f>'Energy consumption (raw)'!U810*Lists!$H$92</f>
        <v>0</v>
      </c>
      <c r="X860">
        <f>'Energy consumption (raw)'!V810*Lists!$H$93</f>
        <v>0</v>
      </c>
      <c r="Y860">
        <f>'Energy consumption (raw)'!W810*Lists!$H$94</f>
        <v>0</v>
      </c>
      <c r="Z860">
        <f>'Energy consumption (raw)'!X810*Lists!$H$96*1000000</f>
        <v>0</v>
      </c>
      <c r="AA860">
        <f>'Energy consumption (raw)'!Y810*Lists!$H$97</f>
        <v>0</v>
      </c>
      <c r="AB860">
        <f>'Energy consumption (raw)'!Z810*Lists!$H$96</f>
        <v>0</v>
      </c>
      <c r="AC860">
        <f>'Energy consumption (raw)'!AA810*Lists!$H$98</f>
        <v>0</v>
      </c>
      <c r="AD860">
        <f>'Energy consumption (raw)'!AB810*Lists!$H$99</f>
        <v>0</v>
      </c>
      <c r="AE860">
        <f>'Energy consumption (raw)'!AC810*Lists!$H$101</f>
        <v>0</v>
      </c>
      <c r="AF860">
        <f>'Energy consumption (raw)'!AD810*Lists!$H$101</f>
        <v>0</v>
      </c>
      <c r="AG860">
        <f>'Energy consumption (raw)'!AE810*Lists!$H$101</f>
        <v>0</v>
      </c>
      <c r="AH860">
        <f>'Energy consumption (raw)'!AF810*Lists!$H$100</f>
        <v>0</v>
      </c>
      <c r="AI860" s="167">
        <f t="shared" si="88"/>
        <v>10242.456682100001</v>
      </c>
      <c r="AJ860" s="179">
        <f>'Energy consumption (raw)'!AG810</f>
        <v>10242.456682100001</v>
      </c>
      <c r="AK860" s="179">
        <f>'Energy consumption (raw)'!AH810</f>
        <v>9709.5478404000005</v>
      </c>
      <c r="AL860">
        <f>IF(ROUND(AI860,-3)=ROUND('Energy consumption (raw)'!AG810,-3),1,0)</f>
        <v>1</v>
      </c>
      <c r="AM860" s="179" t="str">
        <f>'Energy consumption (raw)'!AJ810</f>
        <v>9. Ha Nam</v>
      </c>
      <c r="AN860">
        <f>VLOOKUP(AM860,Lists!$F$9:$G$71,2,FALSE)</f>
        <v>1</v>
      </c>
    </row>
    <row r="861" spans="2:40" x14ac:dyDescent="0.25">
      <c r="B861" s="65" t="str">
        <f t="shared" si="86"/>
        <v>Industry709</v>
      </c>
      <c r="C861" s="179">
        <f>'Energy consumption (raw)'!B811</f>
        <v>709</v>
      </c>
      <c r="D861" s="179">
        <f>'Energy consumption (raw)'!C811</f>
        <v>0</v>
      </c>
      <c r="E861" s="179">
        <f>'Energy consumption (raw)'!D811</f>
        <v>0</v>
      </c>
      <c r="F861" s="179" t="str">
        <f>'Energy consumption (raw)'!E811</f>
        <v>Công nghiệp</v>
      </c>
      <c r="G861" s="179" t="str">
        <f>'Energy consumption (raw)'!F811</f>
        <v>Bán buôn tổng hợp</v>
      </c>
      <c r="H861" s="179" t="str">
        <f>'Energy consumption (raw)'!G811</f>
        <v>Industry</v>
      </c>
      <c r="I861" s="179" t="str">
        <f>'Energy consumption (raw)'!I811</f>
        <v>45-46 Wholesale</v>
      </c>
      <c r="J861" s="179" t="str">
        <f>INDEX(Sector!$E$6:$E$46,MATCH('Energy consumption (toe)'!I861,Sector!$B$6:$B$46,FALSE))</f>
        <v>Wholesale</v>
      </c>
      <c r="K861" s="179">
        <f>IFERROR('Energy consumption (raw)'!J811*Lists!$H$84,)</f>
        <v>0</v>
      </c>
      <c r="L861" s="179">
        <f>'Energy consumption (raw)'!K811*Lists!$H$84</f>
        <v>1879.6785882000001</v>
      </c>
      <c r="M861" s="179">
        <f>'Energy consumption (raw)'!L811*Lists!$H$84</f>
        <v>0</v>
      </c>
      <c r="N861" s="179">
        <f>'Energy consumption (raw)'!M811*Lists!$H$84</f>
        <v>0</v>
      </c>
      <c r="O861" s="178">
        <f t="shared" si="87"/>
        <v>1879.6785882000001</v>
      </c>
      <c r="P861">
        <f>'Energy consumption (raw)'!N811*Lists!$H$85</f>
        <v>0</v>
      </c>
      <c r="Q861">
        <f>'Energy consumption (raw)'!O811*Lists!$H$86</f>
        <v>0</v>
      </c>
      <c r="R861">
        <f>'Energy consumption (raw)'!P811*Lists!$H$87</f>
        <v>0</v>
      </c>
      <c r="S861">
        <f>'Energy consumption (raw)'!Q811*Lists!$H$88</f>
        <v>0</v>
      </c>
      <c r="T861">
        <f>'Energy consumption (raw)'!R811*Lists!$H$89</f>
        <v>0</v>
      </c>
      <c r="U861">
        <f>'Energy consumption (raw)'!S811*Lists!$H$90</f>
        <v>8.8000000000000009E-2</v>
      </c>
      <c r="V861">
        <f>'Energy consumption (raw)'!T811*Lists!$H$91</f>
        <v>0</v>
      </c>
      <c r="W861">
        <f>'Energy consumption (raw)'!U811*Lists!$H$92</f>
        <v>0</v>
      </c>
      <c r="X861">
        <f>'Energy consumption (raw)'!V811*Lists!$H$93</f>
        <v>0</v>
      </c>
      <c r="Y861">
        <f>'Energy consumption (raw)'!W811*Lists!$H$94</f>
        <v>0.18758</v>
      </c>
      <c r="Z861">
        <f>'Energy consumption (raw)'!X811*Lists!$H$96*1000000</f>
        <v>0</v>
      </c>
      <c r="AA861">
        <f>'Energy consumption (raw)'!Y811*Lists!$H$97</f>
        <v>3.8150000000000004</v>
      </c>
      <c r="AB861">
        <f>'Energy consumption (raw)'!Z811*Lists!$H$96</f>
        <v>0</v>
      </c>
      <c r="AC861">
        <f>'Energy consumption (raw)'!AA811*Lists!$H$98</f>
        <v>0</v>
      </c>
      <c r="AD861">
        <f>'Energy consumption (raw)'!AB811*Lists!$H$99</f>
        <v>0</v>
      </c>
      <c r="AE861">
        <f>'Energy consumption (raw)'!AC811*Lists!$H$101</f>
        <v>0</v>
      </c>
      <c r="AF861">
        <f>'Energy consumption (raw)'!AD811*Lists!$H$101</f>
        <v>0</v>
      </c>
      <c r="AG861">
        <f>'Energy consumption (raw)'!AE811*Lists!$H$101</f>
        <v>0</v>
      </c>
      <c r="AH861">
        <f>'Energy consumption (raw)'!AF811*Lists!$H$100</f>
        <v>0</v>
      </c>
      <c r="AI861" s="167">
        <f t="shared" si="88"/>
        <v>1883.7691682000002</v>
      </c>
      <c r="AJ861" s="179">
        <f>'Energy consumption (raw)'!AG811</f>
        <v>1883.7691682000002</v>
      </c>
      <c r="AK861" s="179">
        <f>'Energy consumption (raw)'!AH811</f>
        <v>1649.9643089000001</v>
      </c>
      <c r="AL861">
        <f>IF(ROUND(AI861,-3)=ROUND('Energy consumption (raw)'!AG811,-3),1,0)</f>
        <v>1</v>
      </c>
      <c r="AM861" s="179" t="str">
        <f>'Energy consumption (raw)'!AJ811</f>
        <v>9. Ha Nam</v>
      </c>
      <c r="AN861">
        <f>VLOOKUP(AM861,Lists!$F$9:$G$71,2,FALSE)</f>
        <v>1</v>
      </c>
    </row>
    <row r="862" spans="2:40" x14ac:dyDescent="0.25">
      <c r="B862" s="65" t="str">
        <f t="shared" si="86"/>
        <v>Industry710</v>
      </c>
      <c r="C862" s="179">
        <f>'Energy consumption (raw)'!B812</f>
        <v>710</v>
      </c>
      <c r="D862" s="179">
        <f>'Energy consumption (raw)'!C812</f>
        <v>0</v>
      </c>
      <c r="E862" s="179">
        <f>'Energy consumption (raw)'!D812</f>
        <v>0</v>
      </c>
      <c r="F862" s="179" t="str">
        <f>'Energy consumption (raw)'!E812</f>
        <v>Công nghiệp</v>
      </c>
      <c r="G862" s="179" t="str">
        <f>'Energy consumption (raw)'!F812</f>
        <v>Sản xuất dệt kim, se sợi và sản phẩm may</v>
      </c>
      <c r="H862" s="179" t="str">
        <f>'Energy consumption (raw)'!G812</f>
        <v>Industry</v>
      </c>
      <c r="I862" s="179" t="str">
        <f>'Energy consumption (raw)'!I812</f>
        <v>13 Manufacture of textiles</v>
      </c>
      <c r="J862" s="179" t="str">
        <f>INDEX(Sector!$E$6:$E$46,MATCH('Energy consumption (toe)'!I862,Sector!$B$6:$B$46,FALSE))</f>
        <v>Manufacture of textiles</v>
      </c>
      <c r="K862" s="179">
        <f>IFERROR('Energy consumption (raw)'!J812*Lists!$H$84,)</f>
        <v>4179.8249850000002</v>
      </c>
      <c r="L862" s="179">
        <f>'Energy consumption (raw)'!K812*Lists!$H$84</f>
        <v>4179.8249850000002</v>
      </c>
      <c r="M862" s="179">
        <f>'Energy consumption (raw)'!L812*Lists!$H$84</f>
        <v>0</v>
      </c>
      <c r="N862" s="179">
        <f>'Energy consumption (raw)'!M812*Lists!$H$84</f>
        <v>0</v>
      </c>
      <c r="O862" s="178">
        <f t="shared" si="87"/>
        <v>4179.8249850000002</v>
      </c>
      <c r="P862">
        <f>'Energy consumption (raw)'!N812*Lists!$H$85</f>
        <v>2985.5</v>
      </c>
      <c r="Q862">
        <f>'Energy consumption (raw)'!O812*Lists!$H$86</f>
        <v>0</v>
      </c>
      <c r="R862">
        <f>'Energy consumption (raw)'!P812*Lists!$H$87</f>
        <v>0</v>
      </c>
      <c r="S862">
        <f>'Energy consumption (raw)'!Q812*Lists!$H$88</f>
        <v>0</v>
      </c>
      <c r="T862">
        <f>'Energy consumption (raw)'!R812*Lists!$H$89</f>
        <v>0</v>
      </c>
      <c r="U862">
        <f>'Energy consumption (raw)'!S812*Lists!$H$90</f>
        <v>3.6432000000000002</v>
      </c>
      <c r="V862">
        <f>'Energy consumption (raw)'!T812*Lists!$H$91</f>
        <v>0</v>
      </c>
      <c r="W862">
        <f>'Energy consumption (raw)'!U812*Lists!$H$92</f>
        <v>0</v>
      </c>
      <c r="X862">
        <f>'Energy consumption (raw)'!V812*Lists!$H$93</f>
        <v>0</v>
      </c>
      <c r="Y862">
        <f>'Energy consumption (raw)'!W812*Lists!$H$94</f>
        <v>0</v>
      </c>
      <c r="Z862">
        <f>'Energy consumption (raw)'!X812*Lists!$H$96*1000000</f>
        <v>0</v>
      </c>
      <c r="AA862">
        <f>'Energy consumption (raw)'!Y812*Lists!$H$97</f>
        <v>149.33000000000001</v>
      </c>
      <c r="AB862">
        <f>'Energy consumption (raw)'!Z812*Lists!$H$96</f>
        <v>0</v>
      </c>
      <c r="AC862">
        <f>'Energy consumption (raw)'!AA812*Lists!$H$98</f>
        <v>0</v>
      </c>
      <c r="AD862">
        <f>'Energy consumption (raw)'!AB812*Lists!$H$99</f>
        <v>0</v>
      </c>
      <c r="AE862">
        <f>'Energy consumption (raw)'!AC812*Lists!$H$101</f>
        <v>0</v>
      </c>
      <c r="AF862">
        <f>'Energy consumption (raw)'!AD812*Lists!$H$101</f>
        <v>0</v>
      </c>
      <c r="AG862">
        <f>'Energy consumption (raw)'!AE812*Lists!$H$101</f>
        <v>0</v>
      </c>
      <c r="AH862">
        <f>'Energy consumption (raw)'!AF812*Lists!$H$100</f>
        <v>0</v>
      </c>
      <c r="AI862" s="167">
        <f t="shared" si="88"/>
        <v>7318.2981850000006</v>
      </c>
      <c r="AJ862" s="179">
        <f>'Energy consumption (raw)'!AG812</f>
        <v>7318.2981850000006</v>
      </c>
      <c r="AK862" s="179">
        <f>'Energy consumption (raw)'!AH812</f>
        <v>10593.975633599999</v>
      </c>
      <c r="AL862">
        <f>IF(ROUND(AI862,-3)=ROUND('Energy consumption (raw)'!AG812,-3),1,0)</f>
        <v>1</v>
      </c>
      <c r="AM862" s="179" t="str">
        <f>'Energy consumption (raw)'!AJ812</f>
        <v>9. Ha Nam</v>
      </c>
      <c r="AN862">
        <f>VLOOKUP(AM862,Lists!$F$9:$G$71,2,FALSE)</f>
        <v>1</v>
      </c>
    </row>
    <row r="863" spans="2:40" x14ac:dyDescent="0.25">
      <c r="B863" s="65" t="str">
        <f t="shared" si="86"/>
        <v>Industry711</v>
      </c>
      <c r="C863" s="179">
        <f>'Energy consumption (raw)'!B813</f>
        <v>711</v>
      </c>
      <c r="D863" s="179">
        <f>'Energy consumption (raw)'!C813</f>
        <v>0</v>
      </c>
      <c r="E863" s="179">
        <f>'Energy consumption (raw)'!D813</f>
        <v>0</v>
      </c>
      <c r="F863" s="179" t="str">
        <f>'Energy consumption (raw)'!E813</f>
        <v>Công nghiệp</v>
      </c>
      <c r="G863" s="179" t="str">
        <f>'Energy consumption (raw)'!F813</f>
        <v>Sản xuất sản phẩm từ plastic</v>
      </c>
      <c r="H863" s="179" t="str">
        <f>'Energy consumption (raw)'!G813</f>
        <v>Industry</v>
      </c>
      <c r="I863" s="179" t="str">
        <f>'Energy consumption (raw)'!I813</f>
        <v>22 Manufacture of rubber and plastics products</v>
      </c>
      <c r="J863" s="179" t="str">
        <f>INDEX(Sector!$E$6:$E$46,MATCH('Energy consumption (toe)'!I863,Sector!$B$6:$B$46,FALSE))</f>
        <v>Manufacture of rubber and plastics products</v>
      </c>
      <c r="K863" s="179">
        <f>IFERROR('Energy consumption (raw)'!J813*Lists!$H$84,)</f>
        <v>0</v>
      </c>
      <c r="L863" s="179">
        <f>'Energy consumption (raw)'!K813*Lists!$H$84</f>
        <v>1413.3324520000001</v>
      </c>
      <c r="M863" s="179">
        <f>'Energy consumption (raw)'!L813*Lists!$H$84</f>
        <v>0</v>
      </c>
      <c r="N863" s="179">
        <f>'Energy consumption (raw)'!M813*Lists!$H$84</f>
        <v>0</v>
      </c>
      <c r="O863" s="178">
        <f t="shared" si="87"/>
        <v>1413.3324520000001</v>
      </c>
      <c r="P863">
        <f>'Energy consumption (raw)'!N813*Lists!$H$85</f>
        <v>0</v>
      </c>
      <c r="Q863">
        <f>'Energy consumption (raw)'!O813*Lists!$H$86</f>
        <v>0</v>
      </c>
      <c r="R863">
        <f>'Energy consumption (raw)'!P813*Lists!$H$87</f>
        <v>0</v>
      </c>
      <c r="S863">
        <f>'Energy consumption (raw)'!Q813*Lists!$H$88</f>
        <v>0</v>
      </c>
      <c r="T863">
        <f>'Energy consumption (raw)'!R813*Lists!$H$89</f>
        <v>0</v>
      </c>
      <c r="U863">
        <f>'Energy consumption (raw)'!S813*Lists!$H$90</f>
        <v>8.8879999999999999</v>
      </c>
      <c r="V863">
        <f>'Energy consumption (raw)'!T813*Lists!$H$91</f>
        <v>0</v>
      </c>
      <c r="W863">
        <f>'Energy consumption (raw)'!U813*Lists!$H$92</f>
        <v>0</v>
      </c>
      <c r="X863">
        <f>'Energy consumption (raw)'!V813*Lists!$H$93</f>
        <v>0</v>
      </c>
      <c r="Y863">
        <f>'Energy consumption (raw)'!W813*Lists!$H$94</f>
        <v>0</v>
      </c>
      <c r="Z863">
        <f>'Energy consumption (raw)'!X813*Lists!$H$96*1000000</f>
        <v>0</v>
      </c>
      <c r="AA863">
        <f>'Energy consumption (raw)'!Y813*Lists!$H$97</f>
        <v>0</v>
      </c>
      <c r="AB863">
        <f>'Energy consumption (raw)'!Z813*Lists!$H$96</f>
        <v>0</v>
      </c>
      <c r="AC863">
        <f>'Energy consumption (raw)'!AA813*Lists!$H$98</f>
        <v>0</v>
      </c>
      <c r="AD863">
        <f>'Energy consumption (raw)'!AB813*Lists!$H$99</f>
        <v>0</v>
      </c>
      <c r="AE863">
        <f>'Energy consumption (raw)'!AC813*Lists!$H$101</f>
        <v>0</v>
      </c>
      <c r="AF863">
        <f>'Energy consumption (raw)'!AD813*Lists!$H$101</f>
        <v>0</v>
      </c>
      <c r="AG863">
        <f>'Energy consumption (raw)'!AE813*Lists!$H$101</f>
        <v>0</v>
      </c>
      <c r="AH863">
        <f>'Energy consumption (raw)'!AF813*Lists!$H$100</f>
        <v>0</v>
      </c>
      <c r="AI863" s="167">
        <f t="shared" si="88"/>
        <v>1422.220452</v>
      </c>
      <c r="AJ863" s="179">
        <f>'Energy consumption (raw)'!AG813</f>
        <v>1422.220452</v>
      </c>
      <c r="AK863" s="179">
        <f>'Energy consumption (raw)'!AH813</f>
        <v>1408</v>
      </c>
      <c r="AL863">
        <f>IF(ROUND(AI863,-3)=ROUND('Energy consumption (raw)'!AG813,-3),1,0)</f>
        <v>1</v>
      </c>
      <c r="AM863" s="179" t="str">
        <f>'Energy consumption (raw)'!AJ813</f>
        <v>9. Ha Nam</v>
      </c>
      <c r="AN863">
        <f>VLOOKUP(AM863,Lists!$F$9:$G$71,2,FALSE)</f>
        <v>1</v>
      </c>
    </row>
    <row r="864" spans="2:40" x14ac:dyDescent="0.25">
      <c r="B864" s="65" t="str">
        <f t="shared" si="86"/>
        <v>Industry712</v>
      </c>
      <c r="C864" s="179">
        <f>'Energy consumption (raw)'!B814</f>
        <v>712</v>
      </c>
      <c r="D864" s="179">
        <f>'Energy consumption (raw)'!C814</f>
        <v>0</v>
      </c>
      <c r="E864" s="179">
        <f>'Energy consumption (raw)'!D814</f>
        <v>0</v>
      </c>
      <c r="F864" s="179" t="str">
        <f>'Energy consumption (raw)'!E814</f>
        <v>Công nghiệp</v>
      </c>
      <c r="G864" s="179" t="str">
        <f>'Energy consumption (raw)'!F814</f>
        <v>Sản xuất plastic và cao su tổng hợp dạng nguyên sinh</v>
      </c>
      <c r="H864" s="179" t="str">
        <f>'Energy consumption (raw)'!G814</f>
        <v>Industry</v>
      </c>
      <c r="I864" s="179" t="str">
        <f>'Energy consumption (raw)'!I814</f>
        <v>22 Manufacture of rubber and plastics products</v>
      </c>
      <c r="J864" s="179" t="str">
        <f>INDEX(Sector!$E$6:$E$46,MATCH('Energy consumption (toe)'!I864,Sector!$B$6:$B$46,FALSE))</f>
        <v>Manufacture of rubber and plastics products</v>
      </c>
      <c r="K864" s="179">
        <f>IFERROR('Energy consumption (raw)'!J814*Lists!$H$84,)</f>
        <v>0</v>
      </c>
      <c r="L864" s="179">
        <f>'Energy consumption (raw)'!K814*Lists!$H$84</f>
        <v>5806.2266038000007</v>
      </c>
      <c r="M864" s="179">
        <f>'Energy consumption (raw)'!L814*Lists!$H$84</f>
        <v>0</v>
      </c>
      <c r="N864" s="179">
        <f>'Energy consumption (raw)'!M814*Lists!$H$84</f>
        <v>0</v>
      </c>
      <c r="O864" s="178">
        <f t="shared" si="87"/>
        <v>5806.2266038000007</v>
      </c>
      <c r="P864">
        <f>'Energy consumption (raw)'!N814*Lists!$H$85</f>
        <v>0</v>
      </c>
      <c r="Q864">
        <f>'Energy consumption (raw)'!O814*Lists!$H$86</f>
        <v>0</v>
      </c>
      <c r="R864">
        <f>'Energy consumption (raw)'!P814*Lists!$H$87</f>
        <v>0</v>
      </c>
      <c r="S864">
        <f>'Energy consumption (raw)'!Q814*Lists!$H$88</f>
        <v>0</v>
      </c>
      <c r="T864">
        <f>'Energy consumption (raw)'!R814*Lists!$H$89</f>
        <v>0</v>
      </c>
      <c r="U864">
        <f>'Energy consumption (raw)'!S814*Lists!$H$90</f>
        <v>0</v>
      </c>
      <c r="V864">
        <f>'Energy consumption (raw)'!T814*Lists!$H$91</f>
        <v>0</v>
      </c>
      <c r="W864">
        <f>'Energy consumption (raw)'!U814*Lists!$H$92</f>
        <v>0</v>
      </c>
      <c r="X864">
        <f>'Energy consumption (raw)'!V814*Lists!$H$93</f>
        <v>0</v>
      </c>
      <c r="Y864">
        <f>'Energy consumption (raw)'!W814*Lists!$H$94</f>
        <v>0</v>
      </c>
      <c r="Z864">
        <f>'Energy consumption (raw)'!X814*Lists!$H$96*1000000</f>
        <v>0</v>
      </c>
      <c r="AA864">
        <f>'Energy consumption (raw)'!Y814*Lists!$H$97</f>
        <v>0</v>
      </c>
      <c r="AB864">
        <f>'Energy consumption (raw)'!Z814*Lists!$H$96</f>
        <v>0</v>
      </c>
      <c r="AC864">
        <f>'Energy consumption (raw)'!AA814*Lists!$H$98</f>
        <v>0</v>
      </c>
      <c r="AD864">
        <f>'Energy consumption (raw)'!AB814*Lists!$H$99</f>
        <v>0</v>
      </c>
      <c r="AE864">
        <f>'Energy consumption (raw)'!AC814*Lists!$H$101</f>
        <v>0</v>
      </c>
      <c r="AF864">
        <f>'Energy consumption (raw)'!AD814*Lists!$H$101</f>
        <v>0</v>
      </c>
      <c r="AG864">
        <f>'Energy consumption (raw)'!AE814*Lists!$H$101</f>
        <v>0</v>
      </c>
      <c r="AH864">
        <f>'Energy consumption (raw)'!AF814*Lists!$H$100</f>
        <v>0</v>
      </c>
      <c r="AI864" s="167">
        <f t="shared" si="88"/>
        <v>5806.2266038000007</v>
      </c>
      <c r="AJ864" s="179">
        <f>'Energy consumption (raw)'!AG814</f>
        <v>5806.2266038000007</v>
      </c>
      <c r="AK864" s="179">
        <f>'Energy consumption (raw)'!AH814</f>
        <v>5412</v>
      </c>
      <c r="AL864">
        <f>IF(ROUND(AI864,-3)=ROUND('Energy consumption (raw)'!AG814,-3),1,0)</f>
        <v>1</v>
      </c>
      <c r="AM864" s="179" t="str">
        <f>'Energy consumption (raw)'!AJ814</f>
        <v>9. Ha Nam</v>
      </c>
      <c r="AN864">
        <f>VLOOKUP(AM864,Lists!$F$9:$G$71,2,FALSE)</f>
        <v>1</v>
      </c>
    </row>
    <row r="865" spans="2:40" x14ac:dyDescent="0.25">
      <c r="B865" s="65" t="str">
        <f t="shared" si="86"/>
        <v>Industry713</v>
      </c>
      <c r="C865" s="179">
        <f>'Energy consumption (raw)'!B815</f>
        <v>713</v>
      </c>
      <c r="D865" s="179">
        <f>'Energy consumption (raw)'!C815</f>
        <v>0</v>
      </c>
      <c r="E865" s="179">
        <f>'Energy consumption (raw)'!D815</f>
        <v>0</v>
      </c>
      <c r="F865" s="179" t="str">
        <f>'Energy consumption (raw)'!E815</f>
        <v>Công nghiệp</v>
      </c>
      <c r="G865" s="179" t="str">
        <f>'Energy consumption (raw)'!F815</f>
        <v>Sản xuất sản phẩm từ plastic</v>
      </c>
      <c r="H865" s="179" t="str">
        <f>'Energy consumption (raw)'!G815</f>
        <v>Industry</v>
      </c>
      <c r="I865" s="179" t="str">
        <f>'Energy consumption (raw)'!I815</f>
        <v>22 Manufacture of rubber and plastics products</v>
      </c>
      <c r="J865" s="179" t="str">
        <f>INDEX(Sector!$E$6:$E$46,MATCH('Energy consumption (toe)'!I865,Sector!$B$6:$B$46,FALSE))</f>
        <v>Manufacture of rubber and plastics products</v>
      </c>
      <c r="K865" s="179">
        <f>IFERROR('Energy consumption (raw)'!J815*Lists!$H$84,)</f>
        <v>0</v>
      </c>
      <c r="L865" s="179">
        <f>'Energy consumption (raw)'!K815*Lists!$H$84</f>
        <v>1239.2724854000001</v>
      </c>
      <c r="M865" s="179">
        <f>'Energy consumption (raw)'!L815*Lists!$H$84</f>
        <v>0</v>
      </c>
      <c r="N865" s="179">
        <f>'Energy consumption (raw)'!M815*Lists!$H$84</f>
        <v>0</v>
      </c>
      <c r="O865" s="178">
        <f t="shared" si="87"/>
        <v>1239.2724854000001</v>
      </c>
      <c r="P865">
        <f>'Energy consumption (raw)'!N815*Lists!$H$85</f>
        <v>0</v>
      </c>
      <c r="Q865">
        <f>'Energy consumption (raw)'!O815*Lists!$H$86</f>
        <v>0</v>
      </c>
      <c r="R865">
        <f>'Energy consumption (raw)'!P815*Lists!$H$87</f>
        <v>0</v>
      </c>
      <c r="S865">
        <f>'Energy consumption (raw)'!Q815*Lists!$H$88</f>
        <v>0</v>
      </c>
      <c r="T865">
        <f>'Energy consumption (raw)'!R815*Lists!$H$89</f>
        <v>0</v>
      </c>
      <c r="U865">
        <f>'Energy consumption (raw)'!S815*Lists!$H$90</f>
        <v>0</v>
      </c>
      <c r="V865">
        <f>'Energy consumption (raw)'!T815*Lists!$H$91</f>
        <v>0</v>
      </c>
      <c r="W865">
        <f>'Energy consumption (raw)'!U815*Lists!$H$92</f>
        <v>0</v>
      </c>
      <c r="X865">
        <f>'Energy consumption (raw)'!V815*Lists!$H$93</f>
        <v>0</v>
      </c>
      <c r="Y865">
        <f>'Energy consumption (raw)'!W815*Lists!$H$94</f>
        <v>0</v>
      </c>
      <c r="Z865">
        <f>'Energy consumption (raw)'!X815*Lists!$H$96*1000000</f>
        <v>0</v>
      </c>
      <c r="AA865">
        <f>'Energy consumption (raw)'!Y815*Lists!$H$97</f>
        <v>0</v>
      </c>
      <c r="AB865">
        <f>'Energy consumption (raw)'!Z815*Lists!$H$96</f>
        <v>0</v>
      </c>
      <c r="AC865">
        <f>'Energy consumption (raw)'!AA815*Lists!$H$98</f>
        <v>0</v>
      </c>
      <c r="AD865">
        <f>'Energy consumption (raw)'!AB815*Lists!$H$99</f>
        <v>0</v>
      </c>
      <c r="AE865">
        <f>'Energy consumption (raw)'!AC815*Lists!$H$101</f>
        <v>0</v>
      </c>
      <c r="AF865">
        <f>'Energy consumption (raw)'!AD815*Lists!$H$101</f>
        <v>0</v>
      </c>
      <c r="AG865">
        <f>'Energy consumption (raw)'!AE815*Lists!$H$101</f>
        <v>0</v>
      </c>
      <c r="AH865">
        <f>'Energy consumption (raw)'!AF815*Lists!$H$100</f>
        <v>0</v>
      </c>
      <c r="AI865" s="167">
        <f t="shared" si="88"/>
        <v>1239.2724854000001</v>
      </c>
      <c r="AJ865" s="179">
        <f>'Energy consumption (raw)'!AG815</f>
        <v>1239.2724854000001</v>
      </c>
      <c r="AK865" s="179">
        <f>'Energy consumption (raw)'!AH815</f>
        <v>1373.1</v>
      </c>
      <c r="AL865">
        <f>IF(ROUND(AI865,-3)=ROUND('Energy consumption (raw)'!AG815,-3),1,0)</f>
        <v>1</v>
      </c>
      <c r="AM865" s="179" t="str">
        <f>'Energy consumption (raw)'!AJ815</f>
        <v>9. Ha Nam</v>
      </c>
      <c r="AN865">
        <f>VLOOKUP(AM865,Lists!$F$9:$G$71,2,FALSE)</f>
        <v>1</v>
      </c>
    </row>
    <row r="866" spans="2:40" x14ac:dyDescent="0.25">
      <c r="B866" s="65" t="str">
        <f t="shared" si="86"/>
        <v>Industry714</v>
      </c>
      <c r="C866" s="179">
        <f>'Energy consumption (raw)'!B816</f>
        <v>714</v>
      </c>
      <c r="D866" s="179">
        <f>'Energy consumption (raw)'!C816</f>
        <v>0</v>
      </c>
      <c r="E866" s="179">
        <f>'Energy consumption (raw)'!D816</f>
        <v>0</v>
      </c>
      <c r="F866" s="179" t="str">
        <f>'Energy consumption (raw)'!E816</f>
        <v>Công nghiệp</v>
      </c>
      <c r="G866" s="179" t="str">
        <f>'Energy consumption (raw)'!F816</f>
        <v>Sản xuất dây cáp điện</v>
      </c>
      <c r="H866" s="179" t="str">
        <f>'Energy consumption (raw)'!G816</f>
        <v>Industry</v>
      </c>
      <c r="I866" s="179" t="str">
        <f>'Energy consumption (raw)'!I816</f>
        <v>26 Manufacture of computer, electronic and optical products</v>
      </c>
      <c r="J866" s="179" t="str">
        <f>INDEX(Sector!$E$6:$E$46,MATCH('Energy consumption (toe)'!I866,Sector!$B$6:$B$46,FALSE))</f>
        <v>Manufacture of computer, electronic and optical products</v>
      </c>
      <c r="K866" s="179">
        <f>IFERROR('Energy consumption (raw)'!J816*Lists!$H$84,)</f>
        <v>0</v>
      </c>
      <c r="L866" s="179">
        <f>'Energy consumption (raw)'!K816*Lists!$H$84</f>
        <v>1333.7366427000002</v>
      </c>
      <c r="M866" s="179">
        <f>'Energy consumption (raw)'!L816*Lists!$H$84</f>
        <v>0</v>
      </c>
      <c r="N866" s="179">
        <f>'Energy consumption (raw)'!M816*Lists!$H$84</f>
        <v>0</v>
      </c>
      <c r="O866" s="178">
        <f t="shared" si="87"/>
        <v>1333.7366427000002</v>
      </c>
      <c r="P866">
        <f>'Energy consumption (raw)'!N816*Lists!$H$85</f>
        <v>0</v>
      </c>
      <c r="Q866">
        <f>'Energy consumption (raw)'!O816*Lists!$H$86</f>
        <v>0</v>
      </c>
      <c r="R866">
        <f>'Energy consumption (raw)'!P816*Lists!$H$87</f>
        <v>0</v>
      </c>
      <c r="S866">
        <f>'Energy consumption (raw)'!Q816*Lists!$H$88</f>
        <v>0</v>
      </c>
      <c r="T866">
        <f>'Energy consumption (raw)'!R816*Lists!$H$89</f>
        <v>0</v>
      </c>
      <c r="U866">
        <f>'Energy consumption (raw)'!S816*Lists!$H$90</f>
        <v>0</v>
      </c>
      <c r="V866">
        <f>'Energy consumption (raw)'!T816*Lists!$H$91</f>
        <v>0</v>
      </c>
      <c r="W866">
        <f>'Energy consumption (raw)'!U816*Lists!$H$92</f>
        <v>0</v>
      </c>
      <c r="X866">
        <f>'Energy consumption (raw)'!V816*Lists!$H$93</f>
        <v>0</v>
      </c>
      <c r="Y866">
        <f>'Energy consumption (raw)'!W816*Lists!$H$94</f>
        <v>0</v>
      </c>
      <c r="Z866">
        <f>'Energy consumption (raw)'!X816*Lists!$H$96*1000000</f>
        <v>0</v>
      </c>
      <c r="AA866">
        <f>'Energy consumption (raw)'!Y816*Lists!$H$97</f>
        <v>0</v>
      </c>
      <c r="AB866">
        <f>'Energy consumption (raw)'!Z816*Lists!$H$96</f>
        <v>0</v>
      </c>
      <c r="AC866">
        <f>'Energy consumption (raw)'!AA816*Lists!$H$98</f>
        <v>0</v>
      </c>
      <c r="AD866">
        <f>'Energy consumption (raw)'!AB816*Lists!$H$99</f>
        <v>0</v>
      </c>
      <c r="AE866">
        <f>'Energy consumption (raw)'!AC816*Lists!$H$101</f>
        <v>0</v>
      </c>
      <c r="AF866">
        <f>'Energy consumption (raw)'!AD816*Lists!$H$101</f>
        <v>0</v>
      </c>
      <c r="AG866">
        <f>'Energy consumption (raw)'!AE816*Lists!$H$101</f>
        <v>0</v>
      </c>
      <c r="AH866">
        <f>'Energy consumption (raw)'!AF816*Lists!$H$100</f>
        <v>0</v>
      </c>
      <c r="AI866" s="167">
        <f t="shared" si="88"/>
        <v>1333.7366427000002</v>
      </c>
      <c r="AJ866" s="179">
        <f>'Energy consumption (raw)'!AG816</f>
        <v>1333.7366427000002</v>
      </c>
      <c r="AK866" s="179">
        <f>'Energy consumption (raw)'!AH816</f>
        <v>1228.9000000000001</v>
      </c>
      <c r="AL866">
        <f>IF(ROUND(AI866,-3)=ROUND('Energy consumption (raw)'!AG816,-3),1,0)</f>
        <v>1</v>
      </c>
      <c r="AM866" s="179" t="str">
        <f>'Energy consumption (raw)'!AJ816</f>
        <v>9. Ha Nam</v>
      </c>
      <c r="AN866">
        <f>VLOOKUP(AM866,Lists!$F$9:$G$71,2,FALSE)</f>
        <v>1</v>
      </c>
    </row>
    <row r="867" spans="2:40" x14ac:dyDescent="0.25">
      <c r="B867" s="65" t="str">
        <f t="shared" si="86"/>
        <v>Industry715</v>
      </c>
      <c r="C867" s="179">
        <f>'Energy consumption (raw)'!B817</f>
        <v>715</v>
      </c>
      <c r="D867" s="179">
        <f>'Energy consumption (raw)'!C817</f>
        <v>0</v>
      </c>
      <c r="E867" s="179">
        <f>'Energy consumption (raw)'!D817</f>
        <v>0</v>
      </c>
      <c r="F867" s="179" t="str">
        <f>'Energy consumption (raw)'!E817</f>
        <v>Công nghiệp</v>
      </c>
      <c r="G867" s="179" t="str">
        <f>'Energy consumption (raw)'!F817</f>
        <v>Sản xuất thức ăn chăn nuôi gia súc, gia cầm</v>
      </c>
      <c r="H867" s="179" t="str">
        <f>'Energy consumption (raw)'!G817</f>
        <v>Industry</v>
      </c>
      <c r="I867" s="179" t="str">
        <f>'Energy consumption (raw)'!I817</f>
        <v>10 Manufacture of food products</v>
      </c>
      <c r="J867" s="179" t="str">
        <f>INDEX(Sector!$E$6:$E$46,MATCH('Energy consumption (toe)'!I867,Sector!$B$6:$B$46,FALSE))</f>
        <v>Manufacture of food products</v>
      </c>
      <c r="K867" s="179">
        <f>IFERROR('Energy consumption (raw)'!J817*Lists!$H$84,)</f>
        <v>0</v>
      </c>
      <c r="L867" s="179">
        <f>'Energy consumption (raw)'!K817*Lists!$H$84</f>
        <v>836.97010720000003</v>
      </c>
      <c r="M867" s="179">
        <f>'Energy consumption (raw)'!L817*Lists!$H$84</f>
        <v>0</v>
      </c>
      <c r="N867" s="179">
        <f>'Energy consumption (raw)'!M817*Lists!$H$84</f>
        <v>0</v>
      </c>
      <c r="O867" s="178">
        <f t="shared" si="87"/>
        <v>836.97010720000003</v>
      </c>
      <c r="P867">
        <f>'Energy consumption (raw)'!N817*Lists!$H$85</f>
        <v>2261.6999999999998</v>
      </c>
      <c r="Q867">
        <f>'Energy consumption (raw)'!O817*Lists!$H$86</f>
        <v>0</v>
      </c>
      <c r="R867">
        <f>'Energy consumption (raw)'!P817*Lists!$H$87</f>
        <v>0</v>
      </c>
      <c r="S867">
        <f>'Energy consumption (raw)'!Q817*Lists!$H$88</f>
        <v>0</v>
      </c>
      <c r="T867">
        <f>'Energy consumption (raw)'!R817*Lists!$H$89</f>
        <v>0</v>
      </c>
      <c r="U867">
        <f>'Energy consumption (raw)'!S817*Lists!$H$90</f>
        <v>23.642960000000002</v>
      </c>
      <c r="V867">
        <f>'Energy consumption (raw)'!T817*Lists!$H$91</f>
        <v>0</v>
      </c>
      <c r="W867">
        <f>'Energy consumption (raw)'!U817*Lists!$H$92</f>
        <v>0</v>
      </c>
      <c r="X867">
        <f>'Energy consumption (raw)'!V817*Lists!$H$93</f>
        <v>0</v>
      </c>
      <c r="Y867">
        <f>'Energy consumption (raw)'!W817*Lists!$H$94</f>
        <v>14.00625</v>
      </c>
      <c r="Z867">
        <f>'Energy consumption (raw)'!X817*Lists!$H$96*1000000</f>
        <v>0</v>
      </c>
      <c r="AA867">
        <f>'Energy consumption (raw)'!Y817*Lists!$H$97</f>
        <v>0</v>
      </c>
      <c r="AB867">
        <f>'Energy consumption (raw)'!Z817*Lists!$H$96</f>
        <v>0</v>
      </c>
      <c r="AC867">
        <f>'Energy consumption (raw)'!AA817*Lists!$H$98</f>
        <v>0</v>
      </c>
      <c r="AD867">
        <f>'Energy consumption (raw)'!AB817*Lists!$H$99</f>
        <v>0</v>
      </c>
      <c r="AE867">
        <f>'Energy consumption (raw)'!AC817*Lists!$H$101</f>
        <v>0</v>
      </c>
      <c r="AF867">
        <f>'Energy consumption (raw)'!AD817*Lists!$H$101</f>
        <v>0</v>
      </c>
      <c r="AG867">
        <f>'Energy consumption (raw)'!AE817*Lists!$H$101</f>
        <v>0</v>
      </c>
      <c r="AH867">
        <f>'Energy consumption (raw)'!AF817*Lists!$H$100</f>
        <v>0</v>
      </c>
      <c r="AI867" s="167">
        <f t="shared" si="88"/>
        <v>3136.3193171999997</v>
      </c>
      <c r="AJ867" s="179">
        <f>'Energy consumption (raw)'!AG817</f>
        <v>3167.6203171999996</v>
      </c>
      <c r="AK867" s="179">
        <f>'Energy consumption (raw)'!AH817</f>
        <v>2310.8000000000002</v>
      </c>
      <c r="AL867">
        <f>IF(ROUND(AI867,-3)=ROUND('Energy consumption (raw)'!AG817,-3),1,0)</f>
        <v>1</v>
      </c>
      <c r="AM867" s="179" t="str">
        <f>'Energy consumption (raw)'!AJ817</f>
        <v>9. Ha Nam</v>
      </c>
      <c r="AN867">
        <f>VLOOKUP(AM867,Lists!$F$9:$G$71,2,FALSE)</f>
        <v>1</v>
      </c>
    </row>
    <row r="868" spans="2:40" x14ac:dyDescent="0.25">
      <c r="B868" s="65" t="str">
        <f t="shared" si="86"/>
        <v>Industry716</v>
      </c>
      <c r="C868" s="179">
        <f>'Energy consumption (raw)'!B818</f>
        <v>716</v>
      </c>
      <c r="D868" s="179">
        <f>'Energy consumption (raw)'!C818</f>
        <v>0</v>
      </c>
      <c r="E868" s="179">
        <f>'Energy consumption (raw)'!D818</f>
        <v>0</v>
      </c>
      <c r="F868" s="179" t="str">
        <f>'Energy consumption (raw)'!E818</f>
        <v>Công nghiệp</v>
      </c>
      <c r="G868" s="179" t="str">
        <f>'Energy consumption (raw)'!F818</f>
        <v>Sản xuất lắp ráp xe gắn máy và các phụ tùng xe máy honda</v>
      </c>
      <c r="H868" s="179" t="str">
        <f>'Energy consumption (raw)'!G818</f>
        <v>Industry</v>
      </c>
      <c r="I868" s="179" t="str">
        <f>'Energy consumption (raw)'!I818</f>
        <v>29 Manufacture of motor vehicles, trailers and semi-trailers</v>
      </c>
      <c r="J868" s="179" t="str">
        <f>INDEX(Sector!$E$6:$E$46,MATCH('Energy consumption (toe)'!I868,Sector!$B$6:$B$46,FALSE))</f>
        <v>Manufacture of motor vehicles, trailers and semi-trailers</v>
      </c>
      <c r="K868" s="179">
        <f>IFERROR('Energy consumption (raw)'!J818*Lists!$H$84,)</f>
        <v>5708.6309280000005</v>
      </c>
      <c r="L868" s="179">
        <f>'Energy consumption (raw)'!K818*Lists!$H$84</f>
        <v>5777.4379269999999</v>
      </c>
      <c r="M868" s="179">
        <f>'Energy consumption (raw)'!L818*Lists!$H$84</f>
        <v>0</v>
      </c>
      <c r="N868" s="179">
        <f>'Energy consumption (raw)'!M818*Lists!$H$84</f>
        <v>0</v>
      </c>
      <c r="O868" s="178">
        <f t="shared" si="87"/>
        <v>5777.4379269999999</v>
      </c>
      <c r="P868">
        <f>'Energy consumption (raw)'!N818*Lists!$H$85</f>
        <v>0</v>
      </c>
      <c r="Q868">
        <f>'Energy consumption (raw)'!O818*Lists!$H$86</f>
        <v>0</v>
      </c>
      <c r="R868">
        <f>'Energy consumption (raw)'!P818*Lists!$H$87</f>
        <v>0</v>
      </c>
      <c r="S868">
        <f>'Energy consumption (raw)'!Q818*Lists!$H$88</f>
        <v>0</v>
      </c>
      <c r="T868">
        <f>'Energy consumption (raw)'!R818*Lists!$H$89</f>
        <v>0</v>
      </c>
      <c r="U868">
        <f>'Energy consumption (raw)'!S818*Lists!$H$90</f>
        <v>4.0321600000000002</v>
      </c>
      <c r="V868">
        <f>'Energy consumption (raw)'!T818*Lists!$H$91</f>
        <v>0</v>
      </c>
      <c r="W868">
        <f>'Energy consumption (raw)'!U818*Lists!$H$92</f>
        <v>0</v>
      </c>
      <c r="X868">
        <f>'Energy consumption (raw)'!V818*Lists!$H$93</f>
        <v>0</v>
      </c>
      <c r="Y868">
        <f>'Energy consumption (raw)'!W818*Lists!$H$94</f>
        <v>0</v>
      </c>
      <c r="Z868">
        <f>'Energy consumption (raw)'!X818*Lists!$H$96*1000000</f>
        <v>0</v>
      </c>
      <c r="AA868">
        <f>'Energy consumption (raw)'!Y818*Lists!$H$97</f>
        <v>2274.8300000000004</v>
      </c>
      <c r="AB868">
        <f>'Energy consumption (raw)'!Z818*Lists!$H$96</f>
        <v>0</v>
      </c>
      <c r="AC868">
        <f>'Energy consumption (raw)'!AA818*Lists!$H$98</f>
        <v>0</v>
      </c>
      <c r="AD868">
        <f>'Energy consumption (raw)'!AB818*Lists!$H$99</f>
        <v>0</v>
      </c>
      <c r="AE868">
        <f>'Energy consumption (raw)'!AC818*Lists!$H$101</f>
        <v>0</v>
      </c>
      <c r="AF868">
        <f>'Energy consumption (raw)'!AD818*Lists!$H$101</f>
        <v>0</v>
      </c>
      <c r="AG868">
        <f>'Energy consumption (raw)'!AE818*Lists!$H$101</f>
        <v>0</v>
      </c>
      <c r="AH868">
        <f>'Energy consumption (raw)'!AF818*Lists!$H$100</f>
        <v>0</v>
      </c>
      <c r="AI868" s="167">
        <f t="shared" si="88"/>
        <v>8056.3000869999996</v>
      </c>
      <c r="AJ868" s="179">
        <f>'Energy consumption (raw)'!AG818</f>
        <v>8056.3000869999996</v>
      </c>
      <c r="AK868" s="179">
        <f>'Energy consumption (raw)'!AH818</f>
        <v>4622.7</v>
      </c>
      <c r="AL868">
        <f>IF(ROUND(AI868,-3)=ROUND('Energy consumption (raw)'!AG818,-3),1,0)</f>
        <v>1</v>
      </c>
      <c r="AM868" s="179" t="str">
        <f>'Energy consumption (raw)'!AJ818</f>
        <v>9. Ha Nam</v>
      </c>
      <c r="AN868">
        <f>VLOOKUP(AM868,Lists!$F$9:$G$71,2,FALSE)</f>
        <v>1</v>
      </c>
    </row>
    <row r="869" spans="2:40" x14ac:dyDescent="0.25">
      <c r="B869" s="65" t="str">
        <f t="shared" si="86"/>
        <v>Industry717</v>
      </c>
      <c r="C869" s="179">
        <f>'Energy consumption (raw)'!B819</f>
        <v>717</v>
      </c>
      <c r="D869" s="179">
        <f>'Energy consumption (raw)'!C819</f>
        <v>0</v>
      </c>
      <c r="E869" s="179">
        <f>'Energy consumption (raw)'!D819</f>
        <v>0</v>
      </c>
      <c r="F869" s="179" t="str">
        <f>'Energy consumption (raw)'!E819</f>
        <v>Công nghiệp</v>
      </c>
      <c r="G869" s="179" t="str">
        <f>'Energy consumption (raw)'!F819</f>
        <v>Sản xuất dây điện từ và các loại đồng</v>
      </c>
      <c r="H869" s="179" t="str">
        <f>'Energy consumption (raw)'!G819</f>
        <v>Industry</v>
      </c>
      <c r="I869" s="179" t="str">
        <f>'Energy consumption (raw)'!I819</f>
        <v>26 Manufacture of computer, electronic and optical products</v>
      </c>
      <c r="J869" s="179" t="str">
        <f>INDEX(Sector!$E$6:$E$46,MATCH('Energy consumption (toe)'!I869,Sector!$B$6:$B$46,FALSE))</f>
        <v>Manufacture of computer, electronic and optical products</v>
      </c>
      <c r="K869" s="179">
        <f>IFERROR('Energy consumption (raw)'!J819*Lists!$H$84,)</f>
        <v>0</v>
      </c>
      <c r="L869" s="179">
        <f>'Energy consumption (raw)'!K819*Lists!$H$84</f>
        <v>1949.4410128000002</v>
      </c>
      <c r="M869" s="179">
        <f>'Energy consumption (raw)'!L819*Lists!$H$84</f>
        <v>0</v>
      </c>
      <c r="N869" s="179">
        <f>'Energy consumption (raw)'!M819*Lists!$H$84</f>
        <v>0</v>
      </c>
      <c r="O869" s="178">
        <f t="shared" si="87"/>
        <v>1949.4410128000002</v>
      </c>
      <c r="P869">
        <f>'Energy consumption (raw)'!N819*Lists!$H$85</f>
        <v>0</v>
      </c>
      <c r="Q869">
        <f>'Energy consumption (raw)'!O819*Lists!$H$86</f>
        <v>0</v>
      </c>
      <c r="R869">
        <f>'Energy consumption (raw)'!P819*Lists!$H$87</f>
        <v>0</v>
      </c>
      <c r="S869">
        <f>'Energy consumption (raw)'!Q819*Lists!$H$88</f>
        <v>0</v>
      </c>
      <c r="T869">
        <f>'Energy consumption (raw)'!R819*Lists!$H$89</f>
        <v>0</v>
      </c>
      <c r="U869">
        <f>'Energy consumption (raw)'!S819*Lists!$H$90</f>
        <v>18.480879999999999</v>
      </c>
      <c r="V869">
        <f>'Energy consumption (raw)'!T819*Lists!$H$91</f>
        <v>0</v>
      </c>
      <c r="W869">
        <f>'Energy consumption (raw)'!U819*Lists!$H$92</f>
        <v>0</v>
      </c>
      <c r="X869">
        <f>'Energy consumption (raw)'!V819*Lists!$H$93</f>
        <v>0</v>
      </c>
      <c r="Y869">
        <f>'Energy consumption (raw)'!W819*Lists!$H$94</f>
        <v>4.4820000000000002</v>
      </c>
      <c r="Z869">
        <f>'Energy consumption (raw)'!X819*Lists!$H$96*1000000</f>
        <v>0</v>
      </c>
      <c r="AA869">
        <f>'Energy consumption (raw)'!Y819*Lists!$H$97</f>
        <v>810.96</v>
      </c>
      <c r="AB869">
        <f>'Energy consumption (raw)'!Z819*Lists!$H$96</f>
        <v>0</v>
      </c>
      <c r="AC869">
        <f>'Energy consumption (raw)'!AA819*Lists!$H$98</f>
        <v>0</v>
      </c>
      <c r="AD869">
        <f>'Energy consumption (raw)'!AB819*Lists!$H$99</f>
        <v>0</v>
      </c>
      <c r="AE869">
        <f>'Energy consumption (raw)'!AC819*Lists!$H$101</f>
        <v>0</v>
      </c>
      <c r="AF869">
        <f>'Energy consumption (raw)'!AD819*Lists!$H$101</f>
        <v>0</v>
      </c>
      <c r="AG869">
        <f>'Energy consumption (raw)'!AE819*Lists!$H$101</f>
        <v>0</v>
      </c>
      <c r="AH869">
        <f>'Energy consumption (raw)'!AF819*Lists!$H$100</f>
        <v>0</v>
      </c>
      <c r="AI869" s="167">
        <f t="shared" si="88"/>
        <v>2783.3638928</v>
      </c>
      <c r="AJ869" s="179">
        <f>'Energy consumption (raw)'!AG819</f>
        <v>2783.3638928</v>
      </c>
      <c r="AK869" s="179">
        <f>'Energy consumption (raw)'!AH819</f>
        <v>1262.9000000000001</v>
      </c>
      <c r="AL869">
        <f>IF(ROUND(AI869,-3)=ROUND('Energy consumption (raw)'!AG819,-3),1,0)</f>
        <v>1</v>
      </c>
      <c r="AM869" s="179" t="str">
        <f>'Energy consumption (raw)'!AJ819</f>
        <v>9. Ha Nam</v>
      </c>
      <c r="AN869">
        <f>VLOOKUP(AM869,Lists!$F$9:$G$71,2,FALSE)</f>
        <v>1</v>
      </c>
    </row>
    <row r="870" spans="2:40" x14ac:dyDescent="0.25">
      <c r="B870" s="65" t="str">
        <f t="shared" si="86"/>
        <v>Industry718</v>
      </c>
      <c r="C870" s="179">
        <f>'Energy consumption (raw)'!B820</f>
        <v>718</v>
      </c>
      <c r="D870" s="179">
        <f>'Energy consumption (raw)'!C820</f>
        <v>0</v>
      </c>
      <c r="E870" s="179">
        <f>'Energy consumption (raw)'!D820</f>
        <v>0</v>
      </c>
      <c r="F870" s="179" t="str">
        <f>'Energy consumption (raw)'!E820</f>
        <v>Công nghiệp</v>
      </c>
      <c r="G870" s="179" t="str">
        <f>'Energy consumption (raw)'!F820</f>
        <v>Sản xuất dao kéo, dụng cụ cầm tay và đồ kim loại thông dụng</v>
      </c>
      <c r="H870" s="179" t="str">
        <f>'Energy consumption (raw)'!G820</f>
        <v>Industry</v>
      </c>
      <c r="I870" s="179" t="str">
        <f>'Energy consumption (raw)'!I820</f>
        <v>25 Manufacture of fabricated metal products, except machinery and equipment</v>
      </c>
      <c r="J870" s="179" t="str">
        <f>INDEX(Sector!$E$6:$E$46,MATCH('Energy consumption (toe)'!I870,Sector!$B$6:$B$46,FALSE))</f>
        <v>Manufacture of fabricated metal products, except machinery and equipment</v>
      </c>
      <c r="K870" s="179">
        <f>IFERROR('Energy consumption (raw)'!J820*Lists!$H$84,)</f>
        <v>3554.2225785000001</v>
      </c>
      <c r="L870" s="179">
        <f>'Energy consumption (raw)'!K820*Lists!$H$84</f>
        <v>3570.5493701</v>
      </c>
      <c r="M870" s="179">
        <f>'Energy consumption (raw)'!L820*Lists!$H$84</f>
        <v>0</v>
      </c>
      <c r="N870" s="179">
        <f>'Energy consumption (raw)'!M820*Lists!$H$84</f>
        <v>0</v>
      </c>
      <c r="O870" s="178">
        <f t="shared" si="87"/>
        <v>3570.5493701</v>
      </c>
      <c r="P870">
        <f>'Energy consumption (raw)'!N820*Lists!$H$85</f>
        <v>0</v>
      </c>
      <c r="Q870">
        <f>'Energy consumption (raw)'!O820*Lists!$H$86</f>
        <v>0</v>
      </c>
      <c r="R870">
        <f>'Energy consumption (raw)'!P820*Lists!$H$87</f>
        <v>0</v>
      </c>
      <c r="S870">
        <f>'Energy consumption (raw)'!Q820*Lists!$H$88</f>
        <v>0</v>
      </c>
      <c r="T870">
        <f>'Energy consumption (raw)'!R820*Lists!$H$89</f>
        <v>0</v>
      </c>
      <c r="U870">
        <f>'Energy consumption (raw)'!S820*Lists!$H$90</f>
        <v>1.5998400000000002</v>
      </c>
      <c r="V870">
        <f>'Energy consumption (raw)'!T820*Lists!$H$91</f>
        <v>0</v>
      </c>
      <c r="W870">
        <f>'Energy consumption (raw)'!U820*Lists!$H$92</f>
        <v>0</v>
      </c>
      <c r="X870">
        <f>'Energy consumption (raw)'!V820*Lists!$H$93</f>
        <v>0</v>
      </c>
      <c r="Y870">
        <f>'Energy consumption (raw)'!W820*Lists!$H$94</f>
        <v>9.8678699999999999</v>
      </c>
      <c r="Z870">
        <f>'Energy consumption (raw)'!X820*Lists!$H$96*1000000</f>
        <v>0</v>
      </c>
      <c r="AA870">
        <f>'Energy consumption (raw)'!Y820*Lists!$H$97</f>
        <v>35.970000000000006</v>
      </c>
      <c r="AB870">
        <f>'Energy consumption (raw)'!Z820*Lists!$H$96</f>
        <v>0</v>
      </c>
      <c r="AC870">
        <f>'Energy consumption (raw)'!AA820*Lists!$H$98</f>
        <v>0</v>
      </c>
      <c r="AD870">
        <f>'Energy consumption (raw)'!AB820*Lists!$H$99</f>
        <v>0</v>
      </c>
      <c r="AE870">
        <f>'Energy consumption (raw)'!AC820*Lists!$H$101</f>
        <v>0</v>
      </c>
      <c r="AF870">
        <f>'Energy consumption (raw)'!AD820*Lists!$H$101</f>
        <v>0</v>
      </c>
      <c r="AG870">
        <f>'Energy consumption (raw)'!AE820*Lists!$H$101</f>
        <v>0</v>
      </c>
      <c r="AH870">
        <f>'Energy consumption (raw)'!AF820*Lists!$H$100</f>
        <v>0</v>
      </c>
      <c r="AI870" s="167">
        <f t="shared" si="88"/>
        <v>3617.9870800999997</v>
      </c>
      <c r="AJ870" s="179">
        <f>'Energy consumption (raw)'!AG820</f>
        <v>3617.9870800999997</v>
      </c>
      <c r="AK870" s="179">
        <f>'Energy consumption (raw)'!AH820</f>
        <v>3769.5</v>
      </c>
      <c r="AL870">
        <f>IF(ROUND(AI870,-3)=ROUND('Energy consumption (raw)'!AG820,-3),1,0)</f>
        <v>1</v>
      </c>
      <c r="AM870" s="179" t="str">
        <f>'Energy consumption (raw)'!AJ820</f>
        <v>9. Ha Nam</v>
      </c>
      <c r="AN870">
        <f>VLOOKUP(AM870,Lists!$F$9:$G$71,2,FALSE)</f>
        <v>1</v>
      </c>
    </row>
    <row r="871" spans="2:40" x14ac:dyDescent="0.25">
      <c r="B871" s="65" t="str">
        <f t="shared" si="86"/>
        <v>Industry719</v>
      </c>
      <c r="C871" s="179">
        <f>'Energy consumption (raw)'!B821</f>
        <v>719</v>
      </c>
      <c r="D871" s="179">
        <f>'Energy consumption (raw)'!C821</f>
        <v>0</v>
      </c>
      <c r="E871" s="179">
        <f>'Energy consumption (raw)'!D821</f>
        <v>0</v>
      </c>
      <c r="F871" s="179" t="str">
        <f>'Energy consumption (raw)'!E821</f>
        <v>Công nghiệp</v>
      </c>
      <c r="G871" s="179" t="str">
        <f>'Energy consumption (raw)'!F821</f>
        <v>Sản xuất các sản phẩm dệt, may (trừ đồ da)</v>
      </c>
      <c r="H871" s="179" t="str">
        <f>'Energy consumption (raw)'!G821</f>
        <v>Industry</v>
      </c>
      <c r="I871" s="179" t="str">
        <f>'Energy consumption (raw)'!I821</f>
        <v>13 Manufacture of textiles</v>
      </c>
      <c r="J871" s="179" t="str">
        <f>INDEX(Sector!$E$6:$E$46,MATCH('Energy consumption (toe)'!I871,Sector!$B$6:$B$46,FALSE))</f>
        <v>Manufacture of textiles</v>
      </c>
      <c r="K871" s="179">
        <f>IFERROR('Energy consumption (raw)'!J821*Lists!$H$84,)</f>
        <v>0</v>
      </c>
      <c r="L871" s="179">
        <f>'Energy consumption (raw)'!K821*Lists!$H$84</f>
        <v>1832.1372152000001</v>
      </c>
      <c r="M871" s="179">
        <f>'Energy consumption (raw)'!L821*Lists!$H$84</f>
        <v>0</v>
      </c>
      <c r="N871" s="179">
        <f>'Energy consumption (raw)'!M821*Lists!$H$84</f>
        <v>0</v>
      </c>
      <c r="O871" s="178">
        <f t="shared" si="87"/>
        <v>1832.1372152000001</v>
      </c>
      <c r="P871">
        <f>'Energy consumption (raw)'!N821*Lists!$H$85</f>
        <v>0</v>
      </c>
      <c r="Q871">
        <f>'Energy consumption (raw)'!O821*Lists!$H$86</f>
        <v>0</v>
      </c>
      <c r="R871">
        <f>'Energy consumption (raw)'!P821*Lists!$H$87</f>
        <v>0</v>
      </c>
      <c r="S871">
        <f>'Energy consumption (raw)'!Q821*Lists!$H$88</f>
        <v>0</v>
      </c>
      <c r="T871">
        <f>'Energy consumption (raw)'!R821*Lists!$H$89</f>
        <v>0</v>
      </c>
      <c r="U871">
        <f>'Energy consumption (raw)'!S821*Lists!$H$90</f>
        <v>0</v>
      </c>
      <c r="V871">
        <f>'Energy consumption (raw)'!T821*Lists!$H$91</f>
        <v>0</v>
      </c>
      <c r="W871">
        <f>'Energy consumption (raw)'!U821*Lists!$H$92</f>
        <v>0</v>
      </c>
      <c r="X871">
        <f>'Energy consumption (raw)'!V821*Lists!$H$93</f>
        <v>0</v>
      </c>
      <c r="Y871">
        <f>'Energy consumption (raw)'!W821*Lists!$H$94</f>
        <v>0</v>
      </c>
      <c r="Z871">
        <f>'Energy consumption (raw)'!X821*Lists!$H$96*1000000</f>
        <v>0</v>
      </c>
      <c r="AA871">
        <f>'Energy consumption (raw)'!Y821*Lists!$H$97</f>
        <v>0</v>
      </c>
      <c r="AB871">
        <f>'Energy consumption (raw)'!Z821*Lists!$H$96</f>
        <v>0</v>
      </c>
      <c r="AC871">
        <f>'Energy consumption (raw)'!AA821*Lists!$H$98</f>
        <v>0</v>
      </c>
      <c r="AD871">
        <f>'Energy consumption (raw)'!AB821*Lists!$H$99</f>
        <v>0</v>
      </c>
      <c r="AE871">
        <f>'Energy consumption (raw)'!AC821*Lists!$H$101</f>
        <v>0</v>
      </c>
      <c r="AF871">
        <f>'Energy consumption (raw)'!AD821*Lists!$H$101</f>
        <v>0</v>
      </c>
      <c r="AG871">
        <f>'Energy consumption (raw)'!AE821*Lists!$H$101</f>
        <v>0</v>
      </c>
      <c r="AH871">
        <f>'Energy consumption (raw)'!AF821*Lists!$H$100</f>
        <v>0</v>
      </c>
      <c r="AI871" s="167">
        <f t="shared" si="88"/>
        <v>1832.1372152000001</v>
      </c>
      <c r="AJ871" s="179">
        <f>'Energy consumption (raw)'!AG821</f>
        <v>1832.1372152000001</v>
      </c>
      <c r="AK871" s="179">
        <f>'Energy consumption (raw)'!AH821</f>
        <v>1462</v>
      </c>
      <c r="AL871">
        <f>IF(ROUND(AI871,-3)=ROUND('Energy consumption (raw)'!AG821,-3),1,0)</f>
        <v>1</v>
      </c>
      <c r="AM871" s="179" t="str">
        <f>'Energy consumption (raw)'!AJ821</f>
        <v>9. Ha Nam</v>
      </c>
      <c r="AN871">
        <f>VLOOKUP(AM871,Lists!$F$9:$G$71,2,FALSE)</f>
        <v>1</v>
      </c>
    </row>
    <row r="872" spans="2:40" x14ac:dyDescent="0.25">
      <c r="B872" s="65" t="str">
        <f t="shared" si="86"/>
        <v>Industry720</v>
      </c>
      <c r="C872" s="179">
        <f>'Energy consumption (raw)'!B822</f>
        <v>720</v>
      </c>
      <c r="D872" s="179">
        <f>'Energy consumption (raw)'!C822</f>
        <v>0</v>
      </c>
      <c r="E872" s="179">
        <f>'Energy consumption (raw)'!D822</f>
        <v>0</v>
      </c>
      <c r="F872" s="179" t="str">
        <f>'Energy consumption (raw)'!E822</f>
        <v>Công nghiệp</v>
      </c>
      <c r="G872" s="179" t="str">
        <f>'Energy consumption (raw)'!F822</f>
        <v>Khai thác đá, cát, sỏi, đất sét</v>
      </c>
      <c r="H872" s="179" t="str">
        <f>'Energy consumption (raw)'!G822</f>
        <v>Industry</v>
      </c>
      <c r="I872" s="179" t="str">
        <f>'Energy consumption (raw)'!I822</f>
        <v>36 Water collection, treatment and supply</v>
      </c>
      <c r="J872" s="179" t="str">
        <f>INDEX(Sector!$E$6:$E$46,MATCH('Energy consumption (toe)'!I872,Sector!$B$6:$B$46,FALSE))</f>
        <v>Water collection, treatment and supply</v>
      </c>
      <c r="K872" s="179">
        <f>IFERROR('Energy consumption (raw)'!J822*Lists!$H$84,)</f>
        <v>0</v>
      </c>
      <c r="L872" s="179">
        <f>'Energy consumption (raw)'!K822*Lists!$H$84</f>
        <v>6583.4952636000007</v>
      </c>
      <c r="M872" s="179">
        <f>'Energy consumption (raw)'!L822*Lists!$H$84</f>
        <v>0</v>
      </c>
      <c r="N872" s="179">
        <f>'Energy consumption (raw)'!M822*Lists!$H$84</f>
        <v>0</v>
      </c>
      <c r="O872" s="178">
        <f t="shared" si="87"/>
        <v>6583.4952636000007</v>
      </c>
      <c r="P872">
        <f>'Energy consumption (raw)'!N822*Lists!$H$85</f>
        <v>52566.5</v>
      </c>
      <c r="Q872">
        <f>'Energy consumption (raw)'!O822*Lists!$H$86</f>
        <v>0</v>
      </c>
      <c r="R872">
        <f>'Energy consumption (raw)'!P822*Lists!$H$87</f>
        <v>0</v>
      </c>
      <c r="S872">
        <f>'Energy consumption (raw)'!Q822*Lists!$H$88</f>
        <v>0</v>
      </c>
      <c r="T872">
        <f>'Energy consumption (raw)'!R822*Lists!$H$89</f>
        <v>0</v>
      </c>
      <c r="U872">
        <f>'Energy consumption (raw)'!S822*Lists!$H$90</f>
        <v>0</v>
      </c>
      <c r="V872">
        <f>'Energy consumption (raw)'!T822*Lists!$H$91</f>
        <v>0</v>
      </c>
      <c r="W872">
        <f>'Energy consumption (raw)'!U822*Lists!$H$92</f>
        <v>0</v>
      </c>
      <c r="X872">
        <f>'Energy consumption (raw)'!V822*Lists!$H$93</f>
        <v>0</v>
      </c>
      <c r="Y872">
        <f>'Energy consumption (raw)'!W822*Lists!$H$94</f>
        <v>0</v>
      </c>
      <c r="Z872">
        <f>'Energy consumption (raw)'!X822*Lists!$H$96*1000000</f>
        <v>0</v>
      </c>
      <c r="AA872">
        <f>'Energy consumption (raw)'!Y822*Lists!$H$97</f>
        <v>0</v>
      </c>
      <c r="AB872">
        <f>'Energy consumption (raw)'!Z822*Lists!$H$96</f>
        <v>0</v>
      </c>
      <c r="AC872">
        <f>'Energy consumption (raw)'!AA822*Lists!$H$98</f>
        <v>0</v>
      </c>
      <c r="AD872">
        <f>'Energy consumption (raw)'!AB822*Lists!$H$99</f>
        <v>0</v>
      </c>
      <c r="AE872">
        <f>'Energy consumption (raw)'!AC822*Lists!$H$101</f>
        <v>0</v>
      </c>
      <c r="AF872">
        <f>'Energy consumption (raw)'!AD822*Lists!$H$101</f>
        <v>0</v>
      </c>
      <c r="AG872">
        <f>'Energy consumption (raw)'!AE822*Lists!$H$101</f>
        <v>0</v>
      </c>
      <c r="AH872">
        <f>'Energy consumption (raw)'!AF822*Lists!$H$100</f>
        <v>0</v>
      </c>
      <c r="AI872" s="167">
        <f t="shared" si="88"/>
        <v>59149.995263600002</v>
      </c>
      <c r="AJ872" s="179">
        <f>'Energy consumption (raw)'!AG822</f>
        <v>59149.995263600002</v>
      </c>
      <c r="AK872" s="179">
        <f>'Energy consumption (raw)'!AH822</f>
        <v>7983.2351200000003</v>
      </c>
      <c r="AL872">
        <f>IF(ROUND(AI872,-3)=ROUND('Energy consumption (raw)'!AG822,-3),1,0)</f>
        <v>1</v>
      </c>
      <c r="AM872" s="179" t="str">
        <f>'Energy consumption (raw)'!AJ822</f>
        <v>9. Ha Nam</v>
      </c>
      <c r="AN872">
        <f>VLOOKUP(AM872,Lists!$F$9:$G$71,2,FALSE)</f>
        <v>1</v>
      </c>
    </row>
    <row r="873" spans="2:40" x14ac:dyDescent="0.25">
      <c r="B873" s="65" t="str">
        <f t="shared" si="86"/>
        <v>Industry721</v>
      </c>
      <c r="C873" s="179">
        <f>'Energy consumption (raw)'!B823</f>
        <v>721</v>
      </c>
      <c r="D873" s="179">
        <f>'Energy consumption (raw)'!C823</f>
        <v>0</v>
      </c>
      <c r="E873" s="179">
        <f>'Energy consumption (raw)'!D823</f>
        <v>0</v>
      </c>
      <c r="F873" s="179" t="str">
        <f>'Energy consumption (raw)'!E823</f>
        <v>Công nghiệp</v>
      </c>
      <c r="G873" s="179" t="str">
        <f>'Energy consumption (raw)'!F823</f>
        <v>Xây dựng công trình kỹ thuật dân dụng</v>
      </c>
      <c r="H873" s="179" t="str">
        <f>'Energy consumption (raw)'!G823</f>
        <v>Industry</v>
      </c>
      <c r="I873" s="179" t="str">
        <f>'Energy consumption (raw)'!I823</f>
        <v>Buildings</v>
      </c>
      <c r="J873" s="179" t="str">
        <f>INDEX(Sector!$E$6:$E$46,MATCH('Energy consumption (toe)'!I873,Sector!$B$6:$B$46,FALSE))</f>
        <v>Buildings</v>
      </c>
      <c r="K873" s="179">
        <f>IFERROR('Energy consumption (raw)'!J823*Lists!$H$84,)</f>
        <v>0</v>
      </c>
      <c r="L873" s="179">
        <f>'Energy consumption (raw)'!K823*Lists!$H$84</f>
        <v>1235.6385661000002</v>
      </c>
      <c r="M873" s="179">
        <f>'Energy consumption (raw)'!L823*Lists!$H$84</f>
        <v>0</v>
      </c>
      <c r="N873" s="179">
        <f>'Energy consumption (raw)'!M823*Lists!$H$84</f>
        <v>0</v>
      </c>
      <c r="O873" s="178">
        <f t="shared" si="87"/>
        <v>1235.6385661000002</v>
      </c>
      <c r="P873">
        <f>'Energy consumption (raw)'!N823*Lists!$H$85</f>
        <v>0</v>
      </c>
      <c r="Q873">
        <f>'Energy consumption (raw)'!O823*Lists!$H$86</f>
        <v>0</v>
      </c>
      <c r="R873">
        <f>'Energy consumption (raw)'!P823*Lists!$H$87</f>
        <v>0</v>
      </c>
      <c r="S873">
        <f>'Energy consumption (raw)'!Q823*Lists!$H$88</f>
        <v>0</v>
      </c>
      <c r="T873">
        <f>'Energy consumption (raw)'!R823*Lists!$H$89</f>
        <v>0</v>
      </c>
      <c r="U873">
        <f>'Energy consumption (raw)'!S823*Lists!$H$90</f>
        <v>0</v>
      </c>
      <c r="V873">
        <f>'Energy consumption (raw)'!T823*Lists!$H$91</f>
        <v>0</v>
      </c>
      <c r="W873">
        <f>'Energy consumption (raw)'!U823*Lists!$H$92</f>
        <v>0</v>
      </c>
      <c r="X873">
        <f>'Energy consumption (raw)'!V823*Lists!$H$93</f>
        <v>0</v>
      </c>
      <c r="Y873">
        <f>'Energy consumption (raw)'!W823*Lists!$H$94</f>
        <v>0</v>
      </c>
      <c r="Z873">
        <f>'Energy consumption (raw)'!X823*Lists!$H$96*1000000</f>
        <v>0</v>
      </c>
      <c r="AA873">
        <f>'Energy consumption (raw)'!Y823*Lists!$H$97</f>
        <v>0</v>
      </c>
      <c r="AB873">
        <f>'Energy consumption (raw)'!Z823*Lists!$H$96</f>
        <v>0</v>
      </c>
      <c r="AC873">
        <f>'Energy consumption (raw)'!AA823*Lists!$H$98</f>
        <v>0</v>
      </c>
      <c r="AD873">
        <f>'Energy consumption (raw)'!AB823*Lists!$H$99</f>
        <v>0</v>
      </c>
      <c r="AE873">
        <f>'Energy consumption (raw)'!AC823*Lists!$H$101</f>
        <v>0</v>
      </c>
      <c r="AF873">
        <f>'Energy consumption (raw)'!AD823*Lists!$H$101</f>
        <v>0</v>
      </c>
      <c r="AG873">
        <f>'Energy consumption (raw)'!AE823*Lists!$H$101</f>
        <v>0</v>
      </c>
      <c r="AH873">
        <f>'Energy consumption (raw)'!AF823*Lists!$H$100</f>
        <v>0</v>
      </c>
      <c r="AI873" s="167">
        <f t="shared" si="88"/>
        <v>1235.6385661000002</v>
      </c>
      <c r="AJ873" s="179">
        <f>'Energy consumption (raw)'!AG823</f>
        <v>1235.6385661000002</v>
      </c>
      <c r="AK873" s="179">
        <f>'Energy consumption (raw)'!AH823</f>
        <v>1102.2648864</v>
      </c>
      <c r="AL873">
        <f>IF(ROUND(AI873,-3)=ROUND('Energy consumption (raw)'!AG823,-3),1,0)</f>
        <v>1</v>
      </c>
      <c r="AM873" s="179" t="str">
        <f>'Energy consumption (raw)'!AJ823</f>
        <v>9. Ha Nam</v>
      </c>
      <c r="AN873">
        <f>VLOOKUP(AM873,Lists!$F$9:$G$71,2,FALSE)</f>
        <v>1</v>
      </c>
    </row>
    <row r="874" spans="2:40" x14ac:dyDescent="0.25">
      <c r="B874" s="65" t="str">
        <f t="shared" si="86"/>
        <v>Industry722</v>
      </c>
      <c r="C874" s="179">
        <f>'Energy consumption (raw)'!B824</f>
        <v>722</v>
      </c>
      <c r="D874" s="179">
        <f>'Energy consumption (raw)'!C824</f>
        <v>0</v>
      </c>
      <c r="E874" s="179">
        <f>'Energy consumption (raw)'!D824</f>
        <v>0</v>
      </c>
      <c r="F874" s="179" t="str">
        <f>'Energy consumption (raw)'!E824</f>
        <v>Công nghiệp</v>
      </c>
      <c r="G874" s="179" t="str">
        <f>'Energy consumption (raw)'!F824</f>
        <v>Sản xuất sản phẩm khác từ plastic</v>
      </c>
      <c r="H874" s="179" t="str">
        <f>'Energy consumption (raw)'!G824</f>
        <v>Industry</v>
      </c>
      <c r="I874" s="179" t="str">
        <f>'Energy consumption (raw)'!I824</f>
        <v>22 Manufacture of rubber and plastics products</v>
      </c>
      <c r="J874" s="179" t="str">
        <f>INDEX(Sector!$E$6:$E$46,MATCH('Energy consumption (toe)'!I874,Sector!$B$6:$B$46,FALSE))</f>
        <v>Manufacture of rubber and plastics products</v>
      </c>
      <c r="K874" s="179">
        <f>IFERROR('Energy consumption (raw)'!J824*Lists!$H$84,)</f>
        <v>1058.1076210000001</v>
      </c>
      <c r="L874" s="179">
        <f>'Energy consumption (raw)'!K824*Lists!$H$84</f>
        <v>1058.1076210000001</v>
      </c>
      <c r="M874" s="179">
        <f>'Energy consumption (raw)'!L824*Lists!$H$84</f>
        <v>0</v>
      </c>
      <c r="N874" s="179">
        <f>'Energy consumption (raw)'!M824*Lists!$H$84</f>
        <v>0</v>
      </c>
      <c r="O874" s="178">
        <f t="shared" si="87"/>
        <v>1058.1076210000001</v>
      </c>
      <c r="P874">
        <f>'Energy consumption (raw)'!N824*Lists!$H$85</f>
        <v>0</v>
      </c>
      <c r="Q874">
        <f>'Energy consumption (raw)'!O824*Lists!$H$86</f>
        <v>0</v>
      </c>
      <c r="R874">
        <f>'Energy consumption (raw)'!P824*Lists!$H$87</f>
        <v>0</v>
      </c>
      <c r="S874">
        <f>'Energy consumption (raw)'!Q824*Lists!$H$88</f>
        <v>0</v>
      </c>
      <c r="T874">
        <f>'Energy consumption (raw)'!R824*Lists!$H$89</f>
        <v>3.8759999999999999</v>
      </c>
      <c r="U874">
        <f>'Energy consumption (raw)'!S824*Lists!$H$90</f>
        <v>0</v>
      </c>
      <c r="V874">
        <f>'Energy consumption (raw)'!T824*Lists!$H$91</f>
        <v>0</v>
      </c>
      <c r="W874">
        <f>'Energy consumption (raw)'!U824*Lists!$H$92</f>
        <v>0</v>
      </c>
      <c r="X874">
        <f>'Energy consumption (raw)'!V824*Lists!$H$93</f>
        <v>0</v>
      </c>
      <c r="Y874">
        <f>'Energy consumption (raw)'!W824*Lists!$H$94</f>
        <v>13846.89</v>
      </c>
      <c r="Z874" s="180">
        <f>'Energy consumption (raw)'!X824*Lists!$H$96</f>
        <v>1.0163699999999999E-2</v>
      </c>
      <c r="AA874">
        <f>'Energy consumption (raw)'!Y824*Lists!$H$97</f>
        <v>0</v>
      </c>
      <c r="AB874">
        <f>'Energy consumption (raw)'!Z824*Lists!$H$96</f>
        <v>0</v>
      </c>
      <c r="AC874">
        <f>'Energy consumption (raw)'!AA824*Lists!$H$98</f>
        <v>0</v>
      </c>
      <c r="AD874">
        <f>'Energy consumption (raw)'!AB824*Lists!$H$99</f>
        <v>0</v>
      </c>
      <c r="AE874">
        <f>'Energy consumption (raw)'!AC824*Lists!$H$101</f>
        <v>0</v>
      </c>
      <c r="AF874">
        <f>'Energy consumption (raw)'!AD824*Lists!$H$101</f>
        <v>0</v>
      </c>
      <c r="AG874">
        <f>'Energy consumption (raw)'!AE824*Lists!$H$101</f>
        <v>0</v>
      </c>
      <c r="AH874">
        <f>'Energy consumption (raw)'!AF824*Lists!$H$100</f>
        <v>0</v>
      </c>
      <c r="AI874" s="167">
        <f t="shared" si="88"/>
        <v>14908.8837847</v>
      </c>
      <c r="AJ874" s="179">
        <f>'Energy consumption (raw)'!AG824</f>
        <v>14919.037320999998</v>
      </c>
      <c r="AK874" s="179">
        <f>'Energy consumption (raw)'!AH824</f>
        <v>2178.7920699000001</v>
      </c>
      <c r="AL874">
        <f>IF(ROUND(AI874,-3)=ROUND('Energy consumption (raw)'!AG824,-3),1,0)</f>
        <v>1</v>
      </c>
      <c r="AM874" s="179" t="str">
        <f>'Energy consumption (raw)'!AJ824</f>
        <v>9. Ha Nam</v>
      </c>
      <c r="AN874">
        <f>VLOOKUP(AM874,Lists!$F$9:$G$71,2,FALSE)</f>
        <v>1</v>
      </c>
    </row>
    <row r="875" spans="2:40" x14ac:dyDescent="0.25">
      <c r="B875" s="65" t="str">
        <f t="shared" si="86"/>
        <v>Industry723</v>
      </c>
      <c r="C875" s="179">
        <f>'Energy consumption (raw)'!B825</f>
        <v>723</v>
      </c>
      <c r="D875" s="179">
        <f>'Energy consumption (raw)'!C825</f>
        <v>0</v>
      </c>
      <c r="E875" s="179">
        <f>'Energy consumption (raw)'!D825</f>
        <v>0</v>
      </c>
      <c r="F875" s="179" t="str">
        <f>'Energy consumption (raw)'!E825</f>
        <v>Công nghiệp</v>
      </c>
      <c r="G875" s="179" t="str">
        <f>'Energy consumption (raw)'!F825</f>
        <v>Sản xuất sản phẩm khác từ plastic</v>
      </c>
      <c r="H875" s="179" t="str">
        <f>'Energy consumption (raw)'!G825</f>
        <v>Industry</v>
      </c>
      <c r="I875" s="179" t="str">
        <f>'Energy consumption (raw)'!I825</f>
        <v>22 Manufacture of rubber and plastics products</v>
      </c>
      <c r="J875" s="179" t="str">
        <f>INDEX(Sector!$E$6:$E$46,MATCH('Energy consumption (toe)'!I875,Sector!$B$6:$B$46,FALSE))</f>
        <v>Manufacture of rubber and plastics products</v>
      </c>
      <c r="K875" s="179">
        <f>IFERROR('Energy consumption (raw)'!J825*Lists!$H$84,)</f>
        <v>1080.8157977000001</v>
      </c>
      <c r="L875" s="179">
        <f>'Energy consumption (raw)'!K825*Lists!$H$84</f>
        <v>1063.5034920000001</v>
      </c>
      <c r="M875" s="179">
        <f>'Energy consumption (raw)'!L825*Lists!$H$84</f>
        <v>0</v>
      </c>
      <c r="N875" s="179">
        <f>'Energy consumption (raw)'!M825*Lists!$H$84</f>
        <v>0</v>
      </c>
      <c r="O875" s="178">
        <f t="shared" si="87"/>
        <v>1063.5034920000001</v>
      </c>
      <c r="P875">
        <f>'Energy consumption (raw)'!N825*Lists!$H$85</f>
        <v>0</v>
      </c>
      <c r="Q875">
        <f>'Energy consumption (raw)'!O825*Lists!$H$86</f>
        <v>0</v>
      </c>
      <c r="R875">
        <f>'Energy consumption (raw)'!P825*Lists!$H$87</f>
        <v>0</v>
      </c>
      <c r="S875">
        <f>'Energy consumption (raw)'!Q825*Lists!$H$88</f>
        <v>0</v>
      </c>
      <c r="T875">
        <f>'Energy consumption (raw)'!R825*Lists!$H$89</f>
        <v>5.0999999999999996</v>
      </c>
      <c r="U875">
        <f>'Energy consumption (raw)'!S825*Lists!$H$90</f>
        <v>0</v>
      </c>
      <c r="V875">
        <f>'Energy consumption (raw)'!T825*Lists!$H$91</f>
        <v>0</v>
      </c>
      <c r="W875">
        <f>'Energy consumption (raw)'!U825*Lists!$H$92</f>
        <v>0</v>
      </c>
      <c r="X875">
        <f>'Energy consumption (raw)'!V825*Lists!$H$93</f>
        <v>0</v>
      </c>
      <c r="Y875">
        <f>'Energy consumption (raw)'!W825*Lists!$H$94</f>
        <v>14658.630000000001</v>
      </c>
      <c r="Z875" s="180">
        <f>'Energy consumption (raw)'!X825*Lists!$H$96</f>
        <v>1.28988E-2</v>
      </c>
      <c r="AA875">
        <f>'Energy consumption (raw)'!Y825*Lists!$H$97</f>
        <v>0</v>
      </c>
      <c r="AB875">
        <f>'Energy consumption (raw)'!Z825*Lists!$H$96</f>
        <v>0</v>
      </c>
      <c r="AC875">
        <f>'Energy consumption (raw)'!AA825*Lists!$H$98</f>
        <v>0</v>
      </c>
      <c r="AD875">
        <f>'Energy consumption (raw)'!AB825*Lists!$H$99</f>
        <v>0</v>
      </c>
      <c r="AE875">
        <f>'Energy consumption (raw)'!AC825*Lists!$H$101</f>
        <v>0</v>
      </c>
      <c r="AF875">
        <f>'Energy consumption (raw)'!AD825*Lists!$H$101</f>
        <v>0</v>
      </c>
      <c r="AG875">
        <f>'Energy consumption (raw)'!AE825*Lists!$H$101</f>
        <v>0</v>
      </c>
      <c r="AH875">
        <f>'Energy consumption (raw)'!AF825*Lists!$H$100</f>
        <v>0</v>
      </c>
      <c r="AI875" s="167">
        <f t="shared" si="88"/>
        <v>15727.246390800001</v>
      </c>
      <c r="AJ875" s="179">
        <f>'Energy consumption (raw)'!AG825</f>
        <v>15740.132292</v>
      </c>
      <c r="AK875" s="179">
        <f>'Energy consumption (raw)'!AH825</f>
        <v>0</v>
      </c>
      <c r="AL875">
        <f>IF(ROUND(AI875,-3)=ROUND('Energy consumption (raw)'!AG825,-3),1,0)</f>
        <v>1</v>
      </c>
      <c r="AM875" s="179" t="str">
        <f>'Energy consumption (raw)'!AJ825</f>
        <v>9. Ha Nam</v>
      </c>
      <c r="AN875">
        <f>VLOOKUP(AM875,Lists!$F$9:$G$71,2,FALSE)</f>
        <v>1</v>
      </c>
    </row>
    <row r="876" spans="2:40" x14ac:dyDescent="0.25">
      <c r="B876" s="65" t="str">
        <f t="shared" si="86"/>
        <v>Industry724</v>
      </c>
      <c r="C876" s="179">
        <f>'Energy consumption (raw)'!B826</f>
        <v>724</v>
      </c>
      <c r="D876" s="179">
        <f>'Energy consumption (raw)'!C826</f>
        <v>0</v>
      </c>
      <c r="E876" s="179">
        <f>'Energy consumption (raw)'!D826</f>
        <v>0</v>
      </c>
      <c r="F876" s="179" t="str">
        <f>'Energy consumption (raw)'!E826</f>
        <v>Công nghiệp</v>
      </c>
      <c r="G876" s="179" t="str">
        <f>'Energy consumption (raw)'!F826</f>
        <v>Sản xuất kinh doanh hàng may mặc xuất khẩu</v>
      </c>
      <c r="H876" s="179" t="str">
        <f>'Energy consumption (raw)'!G826</f>
        <v>Industry</v>
      </c>
      <c r="I876" s="179" t="str">
        <f>'Energy consumption (raw)'!I826</f>
        <v>14 Manufacture of wearing apparel</v>
      </c>
      <c r="J876" s="179" t="str">
        <f>INDEX(Sector!$E$6:$E$46,MATCH('Energy consumption (toe)'!I876,Sector!$B$6:$B$46,FALSE))</f>
        <v>Manufacture of wearing apparel</v>
      </c>
      <c r="K876" s="179">
        <f>IFERROR('Energy consumption (raw)'!J826*Lists!$H$84,)</f>
        <v>0</v>
      </c>
      <c r="L876" s="179">
        <f>'Energy consumption (raw)'!K826*Lists!$H$84</f>
        <v>612.50927999999999</v>
      </c>
      <c r="M876" s="179">
        <f>'Energy consumption (raw)'!L826*Lists!$H$84</f>
        <v>0</v>
      </c>
      <c r="N876" s="179">
        <f>'Energy consumption (raw)'!M826*Lists!$H$84</f>
        <v>0</v>
      </c>
      <c r="O876" s="178">
        <f t="shared" si="87"/>
        <v>612.50927999999999</v>
      </c>
      <c r="P876">
        <f>'Energy consumption (raw)'!N826*Lists!$H$85</f>
        <v>1731.8</v>
      </c>
      <c r="Q876">
        <f>'Energy consumption (raw)'!O826*Lists!$H$86</f>
        <v>0</v>
      </c>
      <c r="R876">
        <f>'Energy consumption (raw)'!P826*Lists!$H$87</f>
        <v>0</v>
      </c>
      <c r="S876">
        <f>'Energy consumption (raw)'!Q826*Lists!$H$88</f>
        <v>0</v>
      </c>
      <c r="T876">
        <f>'Energy consumption (raw)'!R826*Lists!$H$89</f>
        <v>0</v>
      </c>
      <c r="U876">
        <f>'Energy consumption (raw)'!S826*Lists!$H$90</f>
        <v>13811.256800000001</v>
      </c>
      <c r="V876">
        <f>'Energy consumption (raw)'!T826*Lists!$H$91</f>
        <v>0</v>
      </c>
      <c r="W876">
        <f>'Energy consumption (raw)'!U826*Lists!$H$92</f>
        <v>0</v>
      </c>
      <c r="X876">
        <f>'Energy consumption (raw)'!V826*Lists!$H$93</f>
        <v>0</v>
      </c>
      <c r="Y876">
        <f>'Energy consumption (raw)'!W826*Lists!$H$94</f>
        <v>23.347069999999999</v>
      </c>
      <c r="Z876">
        <f>'Energy consumption (raw)'!X826*Lists!$H$96*1000000</f>
        <v>0</v>
      </c>
      <c r="AA876">
        <f>'Energy consumption (raw)'!Y826*Lists!$H$97</f>
        <v>1.0900000000000001</v>
      </c>
      <c r="AB876">
        <f>'Energy consumption (raw)'!Z826*Lists!$H$96</f>
        <v>0</v>
      </c>
      <c r="AC876">
        <f>'Energy consumption (raw)'!AA826*Lists!$H$98</f>
        <v>0</v>
      </c>
      <c r="AD876">
        <f>'Energy consumption (raw)'!AB826*Lists!$H$99</f>
        <v>0</v>
      </c>
      <c r="AE876">
        <f>'Energy consumption (raw)'!AC826*Lists!$H$101</f>
        <v>0</v>
      </c>
      <c r="AF876">
        <f>'Energy consumption (raw)'!AD826*Lists!$H$101</f>
        <v>0</v>
      </c>
      <c r="AG876">
        <f>'Energy consumption (raw)'!AE826*Lists!$H$101</f>
        <v>0</v>
      </c>
      <c r="AH876">
        <f>'Energy consumption (raw)'!AF826*Lists!$H$100</f>
        <v>0</v>
      </c>
      <c r="AI876" s="167">
        <f t="shared" si="88"/>
        <v>16180.00315</v>
      </c>
      <c r="AJ876" s="179">
        <f>'Energy consumption (raw)'!AG826</f>
        <v>16180.00315</v>
      </c>
      <c r="AK876" s="179">
        <f>'Energy consumption (raw)'!AH826</f>
        <v>0</v>
      </c>
      <c r="AL876">
        <f>IF(ROUND(AI876,-3)=ROUND('Energy consumption (raw)'!AG826,-3),1,0)</f>
        <v>1</v>
      </c>
      <c r="AM876" s="179" t="str">
        <f>'Energy consumption (raw)'!AJ826</f>
        <v>9. Ha Nam</v>
      </c>
      <c r="AN876">
        <f>VLOOKUP(AM876,Lists!$F$9:$G$71,2,FALSE)</f>
        <v>1</v>
      </c>
    </row>
    <row r="877" spans="2:40" x14ac:dyDescent="0.25">
      <c r="B877" s="65" t="str">
        <f t="shared" si="86"/>
        <v>Industry725</v>
      </c>
      <c r="C877" s="179">
        <f>'Energy consumption (raw)'!B827</f>
        <v>725</v>
      </c>
      <c r="D877" s="179">
        <f>'Energy consumption (raw)'!C827</f>
        <v>0</v>
      </c>
      <c r="E877" s="179">
        <f>'Energy consumption (raw)'!D827</f>
        <v>0</v>
      </c>
      <c r="F877" s="179" t="str">
        <f>'Energy consumption (raw)'!E827</f>
        <v>Công nghiệp</v>
      </c>
      <c r="G877" s="179" t="str">
        <f>'Energy consumption (raw)'!F827</f>
        <v>Sản xuất kim loại</v>
      </c>
      <c r="H877" s="179" t="str">
        <f>'Energy consumption (raw)'!G827</f>
        <v>Industry</v>
      </c>
      <c r="I877" s="179" t="str">
        <f>'Energy consumption (raw)'!I827</f>
        <v>24 Manufacture of basic metals</v>
      </c>
      <c r="J877" s="179" t="str">
        <f>INDEX(Sector!$E$6:$E$46,MATCH('Energy consumption (toe)'!I877,Sector!$B$6:$B$46,FALSE))</f>
        <v>Manufacture of basic metals</v>
      </c>
      <c r="K877" s="179">
        <f>IFERROR('Energy consumption (raw)'!J827*Lists!$H$84,)</f>
        <v>608.32558979999999</v>
      </c>
      <c r="L877" s="179">
        <f>'Energy consumption (raw)'!K827*Lists!$H$84</f>
        <v>609.91997170000002</v>
      </c>
      <c r="M877" s="179">
        <f>'Energy consumption (raw)'!L827*Lists!$H$84</f>
        <v>0</v>
      </c>
      <c r="N877" s="179">
        <f>'Energy consumption (raw)'!M827*Lists!$H$84</f>
        <v>0</v>
      </c>
      <c r="O877" s="178">
        <f t="shared" si="87"/>
        <v>609.91997170000002</v>
      </c>
      <c r="P877">
        <f>'Energy consumption (raw)'!N827*Lists!$H$85</f>
        <v>0</v>
      </c>
      <c r="Q877">
        <f>'Energy consumption (raw)'!O827*Lists!$H$86</f>
        <v>0</v>
      </c>
      <c r="R877">
        <f>'Energy consumption (raw)'!P827*Lists!$H$87</f>
        <v>0</v>
      </c>
      <c r="S877">
        <f>'Energy consumption (raw)'!Q827*Lists!$H$88</f>
        <v>0</v>
      </c>
      <c r="T877">
        <f>'Energy consumption (raw)'!R827*Lists!$H$89</f>
        <v>0</v>
      </c>
      <c r="U877">
        <f>'Energy consumption (raw)'!S827*Lists!$H$90</f>
        <v>10.56</v>
      </c>
      <c r="V877">
        <f>'Energy consumption (raw)'!T827*Lists!$H$91</f>
        <v>261.36</v>
      </c>
      <c r="W877">
        <f>'Energy consumption (raw)'!U827*Lists!$H$92</f>
        <v>0</v>
      </c>
      <c r="X877">
        <f>'Energy consumption (raw)'!V827*Lists!$H$93</f>
        <v>0</v>
      </c>
      <c r="Y877">
        <f>'Energy consumption (raw)'!W827*Lists!$H$94</f>
        <v>0</v>
      </c>
      <c r="Z877">
        <f>'Energy consumption (raw)'!X827*Lists!$H$96*1000000</f>
        <v>0</v>
      </c>
      <c r="AA877">
        <f>'Energy consumption (raw)'!Y827*Lists!$H$97</f>
        <v>249.61</v>
      </c>
      <c r="AB877">
        <f>'Energy consumption (raw)'!Z827*Lists!$H$96</f>
        <v>0</v>
      </c>
      <c r="AC877">
        <f>'Energy consumption (raw)'!AA827*Lists!$H$98</f>
        <v>0</v>
      </c>
      <c r="AD877">
        <f>'Energy consumption (raw)'!AB827*Lists!$H$99</f>
        <v>0</v>
      </c>
      <c r="AE877">
        <f>'Energy consumption (raw)'!AC827*Lists!$H$101</f>
        <v>0</v>
      </c>
      <c r="AF877">
        <f>'Energy consumption (raw)'!AD827*Lists!$H$101</f>
        <v>0</v>
      </c>
      <c r="AG877">
        <f>'Energy consumption (raw)'!AE827*Lists!$H$101</f>
        <v>0</v>
      </c>
      <c r="AH877">
        <f>'Energy consumption (raw)'!AF827*Lists!$H$100</f>
        <v>0</v>
      </c>
      <c r="AI877" s="167">
        <f t="shared" si="88"/>
        <v>1131.4499716999999</v>
      </c>
      <c r="AJ877" s="179">
        <f>'Energy consumption (raw)'!AG827</f>
        <v>1131.4499716999999</v>
      </c>
      <c r="AK877" s="179">
        <f>'Energy consumption (raw)'!AH827</f>
        <v>0</v>
      </c>
      <c r="AL877">
        <f>IF(ROUND(AI877,-3)=ROUND('Energy consumption (raw)'!AG827,-3),1,0)</f>
        <v>1</v>
      </c>
      <c r="AM877" s="179" t="str">
        <f>'Energy consumption (raw)'!AJ827</f>
        <v>9. Ha Nam</v>
      </c>
      <c r="AN877">
        <f>VLOOKUP(AM877,Lists!$F$9:$G$71,2,FALSE)</f>
        <v>1</v>
      </c>
    </row>
    <row r="878" spans="2:40" x14ac:dyDescent="0.25">
      <c r="B878" s="65" t="str">
        <f t="shared" si="86"/>
        <v>Industry726</v>
      </c>
      <c r="C878" s="179">
        <f>'Energy consumption (raw)'!B828</f>
        <v>726</v>
      </c>
      <c r="D878" s="179">
        <f>'Energy consumption (raw)'!C828</f>
        <v>0</v>
      </c>
      <c r="E878" s="179">
        <f>'Energy consumption (raw)'!D828</f>
        <v>0</v>
      </c>
      <c r="F878" s="179" t="str">
        <f>'Energy consumption (raw)'!E828</f>
        <v>Công nghiệp</v>
      </c>
      <c r="G878" s="179" t="str">
        <f>'Energy consumption (raw)'!F828</f>
        <v>Sản xuất tấm nhựa</v>
      </c>
      <c r="H878" s="179" t="str">
        <f>'Energy consumption (raw)'!G828</f>
        <v>Industry</v>
      </c>
      <c r="I878" s="179" t="str">
        <f>'Energy consumption (raw)'!I828</f>
        <v>22 Manufacture of rubber and plastics products</v>
      </c>
      <c r="J878" s="179" t="str">
        <f>INDEX(Sector!$E$6:$E$46,MATCH('Energy consumption (toe)'!I878,Sector!$B$6:$B$46,FALSE))</f>
        <v>Manufacture of rubber and plastics products</v>
      </c>
      <c r="K878" s="179">
        <f>IFERROR('Energy consumption (raw)'!J828*Lists!$H$84,)</f>
        <v>0</v>
      </c>
      <c r="L878" s="179">
        <f>'Energy consumption (raw)'!K828*Lists!$H$84</f>
        <v>1043.995343</v>
      </c>
      <c r="M878" s="179">
        <f>'Energy consumption (raw)'!L828*Lists!$H$84</f>
        <v>0</v>
      </c>
      <c r="N878" s="179">
        <f>'Energy consumption (raw)'!M828*Lists!$H$84</f>
        <v>0</v>
      </c>
      <c r="O878" s="178">
        <f t="shared" si="87"/>
        <v>1043.995343</v>
      </c>
      <c r="P878">
        <f>'Energy consumption (raw)'!N828*Lists!$H$85</f>
        <v>0</v>
      </c>
      <c r="Q878">
        <f>'Energy consumption (raw)'!O828*Lists!$H$86</f>
        <v>0</v>
      </c>
      <c r="R878">
        <f>'Energy consumption (raw)'!P828*Lists!$H$87</f>
        <v>0</v>
      </c>
      <c r="S878">
        <f>'Energy consumption (raw)'!Q828*Lists!$H$88</f>
        <v>0</v>
      </c>
      <c r="T878">
        <f>'Energy consumption (raw)'!R828*Lists!$H$89</f>
        <v>0</v>
      </c>
      <c r="U878">
        <f>'Energy consumption (raw)'!S828*Lists!$H$90</f>
        <v>0</v>
      </c>
      <c r="V878">
        <f>'Energy consumption (raw)'!T828*Lists!$H$91</f>
        <v>0</v>
      </c>
      <c r="W878">
        <f>'Energy consumption (raw)'!U828*Lists!$H$92</f>
        <v>0</v>
      </c>
      <c r="X878">
        <f>'Energy consumption (raw)'!V828*Lists!$H$93</f>
        <v>0</v>
      </c>
      <c r="Y878">
        <f>'Energy consumption (raw)'!W828*Lists!$H$94</f>
        <v>0</v>
      </c>
      <c r="Z878">
        <f>'Energy consumption (raw)'!X828*Lists!$H$96*1000000</f>
        <v>0</v>
      </c>
      <c r="AA878">
        <f>'Energy consumption (raw)'!Y828*Lists!$H$97</f>
        <v>0</v>
      </c>
      <c r="AB878">
        <f>'Energy consumption (raw)'!Z828*Lists!$H$96</f>
        <v>0</v>
      </c>
      <c r="AC878">
        <f>'Energy consumption (raw)'!AA828*Lists!$H$98</f>
        <v>0</v>
      </c>
      <c r="AD878">
        <f>'Energy consumption (raw)'!AB828*Lists!$H$99</f>
        <v>0</v>
      </c>
      <c r="AE878">
        <f>'Energy consumption (raw)'!AC828*Lists!$H$101</f>
        <v>0</v>
      </c>
      <c r="AF878">
        <f>'Energy consumption (raw)'!AD828*Lists!$H$101</f>
        <v>0</v>
      </c>
      <c r="AG878">
        <f>'Energy consumption (raw)'!AE828*Lists!$H$101</f>
        <v>0</v>
      </c>
      <c r="AH878">
        <f>'Energy consumption (raw)'!AF828*Lists!$H$100</f>
        <v>0</v>
      </c>
      <c r="AI878" s="167">
        <f t="shared" si="88"/>
        <v>1043.995343</v>
      </c>
      <c r="AJ878" s="179">
        <f>'Energy consumption (raw)'!AG828</f>
        <v>1043.995343</v>
      </c>
      <c r="AK878" s="179">
        <f>'Energy consumption (raw)'!AH828</f>
        <v>0</v>
      </c>
      <c r="AL878">
        <f>IF(ROUND(AI878,-3)=ROUND('Energy consumption (raw)'!AG828,-3),1,0)</f>
        <v>1</v>
      </c>
      <c r="AM878" s="179" t="str">
        <f>'Energy consumption (raw)'!AJ828</f>
        <v>9. Ha Nam</v>
      </c>
      <c r="AN878">
        <f>VLOOKUP(AM878,Lists!$F$9:$G$71,2,FALSE)</f>
        <v>1</v>
      </c>
    </row>
    <row r="879" spans="2:40" x14ac:dyDescent="0.25">
      <c r="B879" s="65" t="str">
        <f t="shared" si="86"/>
        <v>Industry727</v>
      </c>
      <c r="C879" s="179">
        <f>'Energy consumption (raw)'!B829</f>
        <v>727</v>
      </c>
      <c r="D879" s="179">
        <f>'Energy consumption (raw)'!C829</f>
        <v>0</v>
      </c>
      <c r="E879" s="179">
        <f>'Energy consumption (raw)'!D829</f>
        <v>0</v>
      </c>
      <c r="F879" s="179" t="str">
        <f>'Energy consumption (raw)'!E829</f>
        <v>Công nghiệp</v>
      </c>
      <c r="G879" s="179" t="str">
        <f>'Energy consumption (raw)'!F829</f>
        <v>Sản xuất sợi, vải dệt thoi và hoàn thiện sản phẩm dệt</v>
      </c>
      <c r="H879" s="179" t="str">
        <f>'Energy consumption (raw)'!G829</f>
        <v>Industry</v>
      </c>
      <c r="I879" s="179" t="str">
        <f>'Energy consumption (raw)'!I829</f>
        <v>13 Manufacture of textiles</v>
      </c>
      <c r="J879" s="179" t="str">
        <f>INDEX(Sector!$E$6:$E$46,MATCH('Energy consumption (toe)'!I879,Sector!$B$6:$B$46,FALSE))</f>
        <v>Manufacture of textiles</v>
      </c>
      <c r="K879" s="179">
        <f>IFERROR('Energy consumption (raw)'!J829*Lists!$H$84,)</f>
        <v>0</v>
      </c>
      <c r="L879" s="179">
        <f>'Energy consumption (raw)'!K829*Lists!$H$84</f>
        <v>2285.46074</v>
      </c>
      <c r="M879" s="179">
        <f>'Energy consumption (raw)'!L829*Lists!$H$84</f>
        <v>0</v>
      </c>
      <c r="N879" s="179">
        <f>'Energy consumption (raw)'!M829*Lists!$H$84</f>
        <v>0</v>
      </c>
      <c r="O879" s="178">
        <f t="shared" si="87"/>
        <v>2285.46074</v>
      </c>
      <c r="P879">
        <f>'Energy consumption (raw)'!N829*Lists!$H$85</f>
        <v>0</v>
      </c>
      <c r="Q879">
        <f>'Energy consumption (raw)'!O829*Lists!$H$86</f>
        <v>0</v>
      </c>
      <c r="R879">
        <f>'Energy consumption (raw)'!P829*Lists!$H$87</f>
        <v>0</v>
      </c>
      <c r="S879">
        <f>'Energy consumption (raw)'!Q829*Lists!$H$88</f>
        <v>0</v>
      </c>
      <c r="T879">
        <f>'Energy consumption (raw)'!R829*Lists!$H$89</f>
        <v>0</v>
      </c>
      <c r="U879">
        <f>'Energy consumption (raw)'!S829*Lists!$H$90</f>
        <v>0</v>
      </c>
      <c r="V879">
        <f>'Energy consumption (raw)'!T829*Lists!$H$91</f>
        <v>0</v>
      </c>
      <c r="W879">
        <f>'Energy consumption (raw)'!U829*Lists!$H$92</f>
        <v>0</v>
      </c>
      <c r="X879">
        <f>'Energy consumption (raw)'!V829*Lists!$H$93</f>
        <v>0</v>
      </c>
      <c r="Y879">
        <f>'Energy consumption (raw)'!W829*Lists!$H$94</f>
        <v>0</v>
      </c>
      <c r="Z879">
        <f>'Energy consumption (raw)'!X829*Lists!$H$96*1000000</f>
        <v>0</v>
      </c>
      <c r="AA879">
        <f>'Energy consumption (raw)'!Y829*Lists!$H$97</f>
        <v>0</v>
      </c>
      <c r="AB879">
        <f>'Energy consumption (raw)'!Z829*Lists!$H$96</f>
        <v>0</v>
      </c>
      <c r="AC879">
        <f>'Energy consumption (raw)'!AA829*Lists!$H$98</f>
        <v>0</v>
      </c>
      <c r="AD879">
        <f>'Energy consumption (raw)'!AB829*Lists!$H$99</f>
        <v>0</v>
      </c>
      <c r="AE879">
        <f>'Energy consumption (raw)'!AC829*Lists!$H$101</f>
        <v>0</v>
      </c>
      <c r="AF879">
        <f>'Energy consumption (raw)'!AD829*Lists!$H$101</f>
        <v>0</v>
      </c>
      <c r="AG879">
        <f>'Energy consumption (raw)'!AE829*Lists!$H$101</f>
        <v>0</v>
      </c>
      <c r="AH879">
        <f>'Energy consumption (raw)'!AF829*Lists!$H$100</f>
        <v>0</v>
      </c>
      <c r="AI879" s="167">
        <f t="shared" si="88"/>
        <v>2285.46074</v>
      </c>
      <c r="AJ879" s="179">
        <f>'Energy consumption (raw)'!AG829</f>
        <v>2285.46074</v>
      </c>
      <c r="AK879" s="179">
        <f>'Energy consumption (raw)'!AH829</f>
        <v>0</v>
      </c>
      <c r="AL879">
        <f>IF(ROUND(AI879,-3)=ROUND('Energy consumption (raw)'!AG829,-3),1,0)</f>
        <v>1</v>
      </c>
      <c r="AM879" s="179" t="str">
        <f>'Energy consumption (raw)'!AJ829</f>
        <v>9. Ha Nam</v>
      </c>
      <c r="AN879">
        <f>VLOOKUP(AM879,Lists!$F$9:$G$71,2,FALSE)</f>
        <v>1</v>
      </c>
    </row>
    <row r="880" spans="2:40" x14ac:dyDescent="0.25">
      <c r="B880" s="65" t="str">
        <f t="shared" si="86"/>
        <v>Industry728</v>
      </c>
      <c r="C880" s="179">
        <f>'Energy consumption (raw)'!B830</f>
        <v>728</v>
      </c>
      <c r="D880" s="179">
        <f>'Energy consumption (raw)'!C830</f>
        <v>0</v>
      </c>
      <c r="E880" s="179">
        <f>'Energy consumption (raw)'!D830</f>
        <v>0</v>
      </c>
      <c r="F880" s="179" t="str">
        <f>'Energy consumption (raw)'!E830</f>
        <v>Công nghiệp</v>
      </c>
      <c r="G880" s="179" t="str">
        <f>'Energy consumption (raw)'!F830</f>
        <v>Sản xuất thức ăn chăn nuôi</v>
      </c>
      <c r="H880" s="179" t="str">
        <f>'Energy consumption (raw)'!G830</f>
        <v>Industry</v>
      </c>
      <c r="I880" s="179" t="str">
        <f>'Energy consumption (raw)'!I830</f>
        <v>10 Manufacture of food products</v>
      </c>
      <c r="J880" s="179" t="str">
        <f>INDEX(Sector!$E$6:$E$46,MATCH('Energy consumption (toe)'!I880,Sector!$B$6:$B$46,FALSE))</f>
        <v>Manufacture of food products</v>
      </c>
      <c r="K880" s="179">
        <f>IFERROR('Energy consumption (raw)'!J830*Lists!$H$84,)</f>
        <v>0</v>
      </c>
      <c r="L880" s="179">
        <f>'Energy consumption (raw)'!K830*Lists!$H$84</f>
        <v>973.60599750000006</v>
      </c>
      <c r="M880" s="179">
        <f>'Energy consumption (raw)'!L830*Lists!$H$84</f>
        <v>0</v>
      </c>
      <c r="N880" s="179">
        <f>'Energy consumption (raw)'!M830*Lists!$H$84</f>
        <v>0</v>
      </c>
      <c r="O880" s="178">
        <f t="shared" si="87"/>
        <v>973.60599750000006</v>
      </c>
      <c r="P880">
        <f>'Energy consumption (raw)'!N830*Lists!$H$85</f>
        <v>0</v>
      </c>
      <c r="Q880">
        <f>'Energy consumption (raw)'!O830*Lists!$H$86</f>
        <v>0</v>
      </c>
      <c r="R880">
        <f>'Energy consumption (raw)'!P830*Lists!$H$87</f>
        <v>0</v>
      </c>
      <c r="S880">
        <f>'Energy consumption (raw)'!Q830*Lists!$H$88</f>
        <v>0</v>
      </c>
      <c r="T880">
        <f>'Energy consumption (raw)'!R830*Lists!$H$89</f>
        <v>0</v>
      </c>
      <c r="U880">
        <f>'Energy consumption (raw)'!S830*Lists!$H$90</f>
        <v>31.2928</v>
      </c>
      <c r="V880">
        <f>'Energy consumption (raw)'!T830*Lists!$H$91</f>
        <v>0</v>
      </c>
      <c r="W880">
        <f>'Energy consumption (raw)'!U830*Lists!$H$92</f>
        <v>0</v>
      </c>
      <c r="X880">
        <f>'Energy consumption (raw)'!V830*Lists!$H$93</f>
        <v>0</v>
      </c>
      <c r="Y880">
        <f>'Energy consumption (raw)'!W830*Lists!$H$94</f>
        <v>0</v>
      </c>
      <c r="Z880">
        <f>'Energy consumption (raw)'!X830*Lists!$H$96*1000000</f>
        <v>0</v>
      </c>
      <c r="AA880">
        <f>'Energy consumption (raw)'!Y830*Lists!$H$97</f>
        <v>0</v>
      </c>
      <c r="AB880">
        <f>'Energy consumption (raw)'!Z830*Lists!$H$96</f>
        <v>0</v>
      </c>
      <c r="AC880">
        <f>'Energy consumption (raw)'!AA830*Lists!$H$98</f>
        <v>0</v>
      </c>
      <c r="AD880">
        <f>'Energy consumption (raw)'!AB830*Lists!$H$99</f>
        <v>10010.574000000011</v>
      </c>
      <c r="AE880">
        <f>'Energy consumption (raw)'!AC830*Lists!$H$101</f>
        <v>0</v>
      </c>
      <c r="AF880">
        <f>'Energy consumption (raw)'!AD830*Lists!$H$101</f>
        <v>0</v>
      </c>
      <c r="AG880">
        <f>'Energy consumption (raw)'!AE830*Lists!$H$101</f>
        <v>0</v>
      </c>
      <c r="AH880">
        <f>'Energy consumption (raw)'!AF830*Lists!$H$100</f>
        <v>0</v>
      </c>
      <c r="AI880" s="167">
        <f t="shared" si="88"/>
        <v>11015.472797500011</v>
      </c>
      <c r="AJ880" s="179">
        <f>'Energy consumption (raw)'!AG830</f>
        <v>11015.472797500001</v>
      </c>
      <c r="AK880" s="179">
        <f>'Energy consumption (raw)'!AH830</f>
        <v>0</v>
      </c>
      <c r="AL880">
        <f>IF(ROUND(AI880,-3)=ROUND('Energy consumption (raw)'!AG830,-3),1,0)</f>
        <v>1</v>
      </c>
      <c r="AM880" s="179" t="str">
        <f>'Energy consumption (raw)'!AJ830</f>
        <v>9. Ha Nam</v>
      </c>
      <c r="AN880">
        <f>VLOOKUP(AM880,Lists!$F$9:$G$71,2,FALSE)</f>
        <v>1</v>
      </c>
    </row>
    <row r="881" spans="2:40" x14ac:dyDescent="0.25">
      <c r="B881" s="65" t="str">
        <f t="shared" si="86"/>
        <v>Industry729</v>
      </c>
      <c r="C881" s="179">
        <f>'Energy consumption (raw)'!B831</f>
        <v>729</v>
      </c>
      <c r="D881" s="179">
        <f>'Energy consumption (raw)'!C831</f>
        <v>0</v>
      </c>
      <c r="E881" s="179">
        <f>'Energy consumption (raw)'!D831</f>
        <v>0</v>
      </c>
      <c r="F881" s="179" t="str">
        <f>'Energy consumption (raw)'!E831</f>
        <v>Công nghiệp</v>
      </c>
      <c r="G881" s="179" t="str">
        <f>'Energy consumption (raw)'!F831</f>
        <v>Sản xuất thức ăn chăn nuôi</v>
      </c>
      <c r="H881" s="179" t="str">
        <f>'Energy consumption (raw)'!G831</f>
        <v>Industry</v>
      </c>
      <c r="I881" s="179" t="str">
        <f>'Energy consumption (raw)'!I831</f>
        <v>10 Manufacture of food products</v>
      </c>
      <c r="J881" s="179" t="str">
        <f>INDEX(Sector!$E$6:$E$46,MATCH('Energy consumption (toe)'!I881,Sector!$B$6:$B$46,FALSE))</f>
        <v>Manufacture of food products</v>
      </c>
      <c r="K881" s="179">
        <f>IFERROR('Energy consumption (raw)'!J831*Lists!$H$84,)</f>
        <v>0</v>
      </c>
      <c r="L881" s="179">
        <f>'Energy consumption (raw)'!K831*Lists!$H$84</f>
        <v>738.92819580000003</v>
      </c>
      <c r="M881" s="179">
        <f>'Energy consumption (raw)'!L831*Lists!$H$84</f>
        <v>0</v>
      </c>
      <c r="N881" s="179">
        <f>'Energy consumption (raw)'!M831*Lists!$H$84</f>
        <v>0</v>
      </c>
      <c r="O881" s="178">
        <f t="shared" si="87"/>
        <v>738.92819580000003</v>
      </c>
      <c r="P881">
        <f>'Energy consumption (raw)'!N831*Lists!$H$85</f>
        <v>0</v>
      </c>
      <c r="Q881">
        <f>'Energy consumption (raw)'!O831*Lists!$H$86</f>
        <v>0</v>
      </c>
      <c r="R881">
        <f>'Energy consumption (raw)'!P831*Lists!$H$87</f>
        <v>0</v>
      </c>
      <c r="S881">
        <f>'Energy consumption (raw)'!Q831*Lists!$H$88</f>
        <v>0</v>
      </c>
      <c r="T881">
        <f>'Energy consumption (raw)'!R831*Lists!$H$89</f>
        <v>0</v>
      </c>
      <c r="U881">
        <f>'Energy consumption (raw)'!S831*Lists!$H$90</f>
        <v>36.4056</v>
      </c>
      <c r="V881">
        <f>'Energy consumption (raw)'!T831*Lists!$H$91</f>
        <v>0</v>
      </c>
      <c r="W881">
        <f>'Energy consumption (raw)'!U831*Lists!$H$92</f>
        <v>0</v>
      </c>
      <c r="X881">
        <f>'Energy consumption (raw)'!V831*Lists!$H$93</f>
        <v>0</v>
      </c>
      <c r="Y881">
        <f>'Energy consumption (raw)'!W831*Lists!$H$94</f>
        <v>0</v>
      </c>
      <c r="Z881">
        <f>'Energy consumption (raw)'!X831*Lists!$H$96*1000000</f>
        <v>0</v>
      </c>
      <c r="AA881">
        <f>'Energy consumption (raw)'!Y831*Lists!$H$97</f>
        <v>0</v>
      </c>
      <c r="AB881">
        <f>'Energy consumption (raw)'!Z831*Lists!$H$96</f>
        <v>0</v>
      </c>
      <c r="AC881">
        <f>'Energy consumption (raw)'!AA831*Lists!$H$98</f>
        <v>0</v>
      </c>
      <c r="AD881">
        <f>'Energy consumption (raw)'!AB831*Lists!$H$99</f>
        <v>492.73300000000057</v>
      </c>
      <c r="AE881">
        <f>'Energy consumption (raw)'!AC831*Lists!$H$101</f>
        <v>0</v>
      </c>
      <c r="AF881">
        <f>'Energy consumption (raw)'!AD831*Lists!$H$101</f>
        <v>0</v>
      </c>
      <c r="AG881">
        <f>'Energy consumption (raw)'!AE831*Lists!$H$101</f>
        <v>0</v>
      </c>
      <c r="AH881">
        <f>'Energy consumption (raw)'!AF831*Lists!$H$100</f>
        <v>0</v>
      </c>
      <c r="AI881" s="167">
        <f t="shared" si="88"/>
        <v>1268.0667958000006</v>
      </c>
      <c r="AJ881" s="179">
        <f>'Energy consumption (raw)'!AG831</f>
        <v>1268.0667958000001</v>
      </c>
      <c r="AK881" s="179">
        <f>'Energy consumption (raw)'!AH831</f>
        <v>0</v>
      </c>
      <c r="AL881">
        <f>IF(ROUND(AI881,-3)=ROUND('Energy consumption (raw)'!AG831,-3),1,0)</f>
        <v>1</v>
      </c>
      <c r="AM881" s="179" t="str">
        <f>'Energy consumption (raw)'!AJ831</f>
        <v>9. Ha Nam</v>
      </c>
      <c r="AN881">
        <f>VLOOKUP(AM881,Lists!$F$9:$G$71,2,FALSE)</f>
        <v>1</v>
      </c>
    </row>
    <row r="882" spans="2:40" x14ac:dyDescent="0.25">
      <c r="B882" s="65" t="str">
        <f t="shared" si="86"/>
        <v>Industry730</v>
      </c>
      <c r="C882" s="179">
        <f>'Energy consumption (raw)'!B832</f>
        <v>730</v>
      </c>
      <c r="D882" s="179">
        <f>'Energy consumption (raw)'!C832</f>
        <v>0</v>
      </c>
      <c r="E882" s="179">
        <f>'Energy consumption (raw)'!D832</f>
        <v>0</v>
      </c>
      <c r="F882" s="179" t="str">
        <f>'Energy consumption (raw)'!E832</f>
        <v>Công nghiệp</v>
      </c>
      <c r="G882" s="179" t="str">
        <f>'Energy consumption (raw)'!F832</f>
        <v>Sản xuất pin</v>
      </c>
      <c r="H882" s="179" t="str">
        <f>'Energy consumption (raw)'!G832</f>
        <v>Industry</v>
      </c>
      <c r="I882" s="179" t="str">
        <f>'Energy consumption (raw)'!I832</f>
        <v>27 Manufacture of electrical equipment</v>
      </c>
      <c r="J882" s="179" t="str">
        <f>INDEX(Sector!$E$6:$E$46,MATCH('Energy consumption (toe)'!I882,Sector!$B$6:$B$46,FALSE))</f>
        <v>Manufacture of electrical equipment</v>
      </c>
      <c r="K882" s="179">
        <f>IFERROR('Energy consumption (raw)'!J832*Lists!$H$84,)</f>
        <v>0</v>
      </c>
      <c r="L882" s="179">
        <f>'Energy consumption (raw)'!K832*Lists!$H$84</f>
        <v>447.95064450000001</v>
      </c>
      <c r="M882" s="179">
        <f>'Energy consumption (raw)'!L832*Lists!$H$84</f>
        <v>0</v>
      </c>
      <c r="N882" s="179">
        <f>'Energy consumption (raw)'!M832*Lists!$H$84</f>
        <v>0</v>
      </c>
      <c r="O882" s="178">
        <f t="shared" si="87"/>
        <v>447.95064450000001</v>
      </c>
      <c r="P882">
        <f>'Energy consumption (raw)'!N832*Lists!$H$85</f>
        <v>0</v>
      </c>
      <c r="Q882">
        <f>'Energy consumption (raw)'!O832*Lists!$H$86</f>
        <v>0</v>
      </c>
      <c r="R882">
        <f>'Energy consumption (raw)'!P832*Lists!$H$87</f>
        <v>0</v>
      </c>
      <c r="S882">
        <f>'Energy consumption (raw)'!Q832*Lists!$H$88</f>
        <v>0</v>
      </c>
      <c r="T882">
        <f>'Energy consumption (raw)'!R832*Lists!$H$89</f>
        <v>0</v>
      </c>
      <c r="U882">
        <f>'Energy consumption (raw)'!S832*Lists!$H$90</f>
        <v>19.8352</v>
      </c>
      <c r="V882">
        <f>'Energy consumption (raw)'!T832*Lists!$H$91</f>
        <v>0</v>
      </c>
      <c r="W882">
        <f>'Energy consumption (raw)'!U832*Lists!$H$92</f>
        <v>0</v>
      </c>
      <c r="X882">
        <f>'Energy consumption (raw)'!V832*Lists!$H$93</f>
        <v>0</v>
      </c>
      <c r="Y882">
        <f>'Energy consumption (raw)'!W832*Lists!$H$94</f>
        <v>0</v>
      </c>
      <c r="Z882">
        <f>'Energy consumption (raw)'!X832*Lists!$H$96*1000000</f>
        <v>0</v>
      </c>
      <c r="AA882">
        <f>'Energy consumption (raw)'!Y832*Lists!$H$97</f>
        <v>17658</v>
      </c>
      <c r="AB882">
        <f>'Energy consumption (raw)'!Z832*Lists!$H$96</f>
        <v>0</v>
      </c>
      <c r="AC882">
        <f>'Energy consumption (raw)'!AA832*Lists!$H$98</f>
        <v>0</v>
      </c>
      <c r="AD882">
        <f>'Energy consumption (raw)'!AB832*Lists!$H$99</f>
        <v>0</v>
      </c>
      <c r="AE882">
        <f>'Energy consumption (raw)'!AC832*Lists!$H$101</f>
        <v>0</v>
      </c>
      <c r="AF882">
        <f>'Energy consumption (raw)'!AD832*Lists!$H$101</f>
        <v>0</v>
      </c>
      <c r="AG882">
        <f>'Energy consumption (raw)'!AE832*Lists!$H$101</f>
        <v>0</v>
      </c>
      <c r="AH882">
        <f>'Energy consumption (raw)'!AF832*Lists!$H$100</f>
        <v>0</v>
      </c>
      <c r="AI882" s="167">
        <f t="shared" si="88"/>
        <v>18125.785844499998</v>
      </c>
      <c r="AJ882" s="179">
        <f>'Energy consumption (raw)'!AG832</f>
        <v>18125.785844499998</v>
      </c>
      <c r="AK882" s="179">
        <f>'Energy consumption (raw)'!AH832</f>
        <v>0</v>
      </c>
      <c r="AL882">
        <f>IF(ROUND(AI882,-3)=ROUND('Energy consumption (raw)'!AG832,-3),1,0)</f>
        <v>1</v>
      </c>
      <c r="AM882" s="179" t="str">
        <f>'Energy consumption (raw)'!AJ832</f>
        <v>9. Ha Nam</v>
      </c>
      <c r="AN882">
        <f>VLOOKUP(AM882,Lists!$F$9:$G$71,2,FALSE)</f>
        <v>1</v>
      </c>
    </row>
    <row r="883" spans="2:40" x14ac:dyDescent="0.25">
      <c r="B883" s="65" t="str">
        <f t="shared" si="86"/>
        <v>Industry731</v>
      </c>
      <c r="C883" s="179">
        <f>'Energy consumption (raw)'!B833</f>
        <v>731</v>
      </c>
      <c r="D883" s="179">
        <f>'Energy consumption (raw)'!C833</f>
        <v>0</v>
      </c>
      <c r="E883" s="179">
        <f>'Energy consumption (raw)'!D833</f>
        <v>0</v>
      </c>
      <c r="F883" s="179" t="str">
        <f>'Energy consumption (raw)'!E833</f>
        <v>Công nghiệp</v>
      </c>
      <c r="G883" s="179" t="str">
        <f>'Energy consumption (raw)'!F833</f>
        <v>Chế biến và bảo quản thịt và các sản phẩm từ thịt</v>
      </c>
      <c r="H883" s="179" t="str">
        <f>'Energy consumption (raw)'!G833</f>
        <v>Industry</v>
      </c>
      <c r="I883" s="179" t="str">
        <f>'Energy consumption (raw)'!I833</f>
        <v>10 Manufacture of food products</v>
      </c>
      <c r="J883" s="179" t="str">
        <f>INDEX(Sector!$E$6:$E$46,MATCH('Energy consumption (toe)'!I883,Sector!$B$6:$B$46,FALSE))</f>
        <v>Manufacture of food products</v>
      </c>
      <c r="K883" s="179">
        <f>IFERROR('Energy consumption (raw)'!J833*Lists!$H$84,)</f>
        <v>0</v>
      </c>
      <c r="L883" s="179">
        <f>'Energy consumption (raw)'!K833*Lists!$H$84</f>
        <v>1212.4045350000001</v>
      </c>
      <c r="M883" s="179">
        <f>'Energy consumption (raw)'!L833*Lists!$H$84</f>
        <v>0</v>
      </c>
      <c r="N883" s="179">
        <f>'Energy consumption (raw)'!M833*Lists!$H$84</f>
        <v>0</v>
      </c>
      <c r="O883" s="178">
        <f t="shared" si="87"/>
        <v>1212.4045350000001</v>
      </c>
      <c r="P883">
        <f>'Energy consumption (raw)'!N833*Lists!$H$85</f>
        <v>0</v>
      </c>
      <c r="Q883">
        <f>'Energy consumption (raw)'!O833*Lists!$H$86</f>
        <v>0</v>
      </c>
      <c r="R883">
        <f>'Energy consumption (raw)'!P833*Lists!$H$87</f>
        <v>0</v>
      </c>
      <c r="S883">
        <f>'Energy consumption (raw)'!Q833*Lists!$H$88</f>
        <v>0</v>
      </c>
      <c r="T883">
        <f>'Energy consumption (raw)'!R833*Lists!$H$89</f>
        <v>0</v>
      </c>
      <c r="U883">
        <f>'Energy consumption (raw)'!S833*Lists!$H$90</f>
        <v>0</v>
      </c>
      <c r="V883">
        <f>'Energy consumption (raw)'!T833*Lists!$H$91</f>
        <v>0</v>
      </c>
      <c r="W883">
        <f>'Energy consumption (raw)'!U833*Lists!$H$92</f>
        <v>0</v>
      </c>
      <c r="X883">
        <f>'Energy consumption (raw)'!V833*Lists!$H$93</f>
        <v>0</v>
      </c>
      <c r="Y883">
        <f>'Energy consumption (raw)'!W833*Lists!$H$94</f>
        <v>0</v>
      </c>
      <c r="Z883">
        <f>'Energy consumption (raw)'!X833*Lists!$H$96*1000000</f>
        <v>0</v>
      </c>
      <c r="AA883">
        <f>'Energy consumption (raw)'!Y833*Lists!$H$97</f>
        <v>0</v>
      </c>
      <c r="AB883">
        <f>'Energy consumption (raw)'!Z833*Lists!$H$96</f>
        <v>0</v>
      </c>
      <c r="AC883">
        <f>'Energy consumption (raw)'!AA833*Lists!$H$98</f>
        <v>0</v>
      </c>
      <c r="AD883">
        <f>'Energy consumption (raw)'!AB833*Lists!$H$99</f>
        <v>0</v>
      </c>
      <c r="AE883">
        <f>'Energy consumption (raw)'!AC833*Lists!$H$101</f>
        <v>0</v>
      </c>
      <c r="AF883">
        <f>'Energy consumption (raw)'!AD833*Lists!$H$101</f>
        <v>0</v>
      </c>
      <c r="AG883">
        <f>'Energy consumption (raw)'!AE833*Lists!$H$101</f>
        <v>0</v>
      </c>
      <c r="AH883">
        <f>'Energy consumption (raw)'!AF833*Lists!$H$100</f>
        <v>0</v>
      </c>
      <c r="AI883" s="167">
        <f t="shared" si="88"/>
        <v>1212.4045350000001</v>
      </c>
      <c r="AJ883" s="179">
        <f>'Energy consumption (raw)'!AG833</f>
        <v>1212.4045350000001</v>
      </c>
      <c r="AK883" s="179">
        <f>'Energy consumption (raw)'!AH833</f>
        <v>0</v>
      </c>
      <c r="AL883">
        <f>IF(ROUND(AI883,-3)=ROUND('Energy consumption (raw)'!AG833,-3),1,0)</f>
        <v>1</v>
      </c>
      <c r="AM883" s="179" t="str">
        <f>'Energy consumption (raw)'!AJ833</f>
        <v>9. Ha Nam</v>
      </c>
      <c r="AN883">
        <f>VLOOKUP(AM883,Lists!$F$9:$G$71,2,FALSE)</f>
        <v>1</v>
      </c>
    </row>
    <row r="884" spans="2:40" x14ac:dyDescent="0.25">
      <c r="B884" s="65" t="str">
        <f t="shared" si="86"/>
        <v>Industry732</v>
      </c>
      <c r="C884" s="179">
        <f>'Energy consumption (raw)'!B834</f>
        <v>732</v>
      </c>
      <c r="D884" s="179">
        <f>'Energy consumption (raw)'!C834</f>
        <v>0</v>
      </c>
      <c r="E884" s="179">
        <f>'Energy consumption (raw)'!D834</f>
        <v>0</v>
      </c>
      <c r="F884" s="179" t="str">
        <f>'Energy consumption (raw)'!E834</f>
        <v>Công nghiệp</v>
      </c>
      <c r="G884" s="179" t="str">
        <f>'Energy consumption (raw)'!F834</f>
        <v>Sản xuất sản phẩm điện tử dân dụng</v>
      </c>
      <c r="H884" s="179" t="str">
        <f>'Energy consumption (raw)'!G834</f>
        <v>Industry</v>
      </c>
      <c r="I884" s="179" t="str">
        <f>'Energy consumption (raw)'!I834</f>
        <v>26 Manufacture of computer, electronic and optical products</v>
      </c>
      <c r="J884" s="179" t="str">
        <f>INDEX(Sector!$E$6:$E$46,MATCH('Energy consumption (toe)'!I884,Sector!$B$6:$B$46,FALSE))</f>
        <v>Manufacture of computer, electronic and optical products</v>
      </c>
      <c r="K884" s="179">
        <f>IFERROR('Energy consumption (raw)'!J834*Lists!$H$84,)</f>
        <v>0</v>
      </c>
      <c r="L884" s="179">
        <f>'Energy consumption (raw)'!K834*Lists!$H$84</f>
        <v>1431.470417</v>
      </c>
      <c r="M884" s="179">
        <f>'Energy consumption (raw)'!L834*Lists!$H$84</f>
        <v>0</v>
      </c>
      <c r="N884" s="179">
        <f>'Energy consumption (raw)'!M834*Lists!$H$84</f>
        <v>0</v>
      </c>
      <c r="O884" s="178">
        <f t="shared" si="87"/>
        <v>1431.470417</v>
      </c>
      <c r="P884">
        <f>'Energy consumption (raw)'!N834*Lists!$H$85</f>
        <v>0</v>
      </c>
      <c r="Q884">
        <f>'Energy consumption (raw)'!O834*Lists!$H$86</f>
        <v>0</v>
      </c>
      <c r="R884">
        <f>'Energy consumption (raw)'!P834*Lists!$H$87</f>
        <v>0</v>
      </c>
      <c r="S884">
        <f>'Energy consumption (raw)'!Q834*Lists!$H$88</f>
        <v>0</v>
      </c>
      <c r="T884">
        <f>'Energy consumption (raw)'!R834*Lists!$H$89</f>
        <v>0</v>
      </c>
      <c r="U884">
        <f>'Energy consumption (raw)'!S834*Lists!$H$90</f>
        <v>4.4000000000000004E-2</v>
      </c>
      <c r="V884">
        <f>'Energy consumption (raw)'!T834*Lists!$H$91</f>
        <v>0</v>
      </c>
      <c r="W884">
        <f>'Energy consumption (raw)'!U834*Lists!$H$92</f>
        <v>0</v>
      </c>
      <c r="X884">
        <f>'Energy consumption (raw)'!V834*Lists!$H$93</f>
        <v>0</v>
      </c>
      <c r="Y884">
        <f>'Energy consumption (raw)'!W834*Lists!$H$94</f>
        <v>0</v>
      </c>
      <c r="Z884">
        <f>'Energy consumption (raw)'!X834*Lists!$H$96*1000000</f>
        <v>0</v>
      </c>
      <c r="AA884">
        <f>'Energy consumption (raw)'!Y834*Lists!$H$97</f>
        <v>0</v>
      </c>
      <c r="AB884">
        <f>'Energy consumption (raw)'!Z834*Lists!$H$96</f>
        <v>0</v>
      </c>
      <c r="AC884">
        <f>'Energy consumption (raw)'!AA834*Lists!$H$98</f>
        <v>0</v>
      </c>
      <c r="AD884">
        <f>'Energy consumption (raw)'!AB834*Lists!$H$99</f>
        <v>0</v>
      </c>
      <c r="AE884">
        <f>'Energy consumption (raw)'!AC834*Lists!$H$101</f>
        <v>0</v>
      </c>
      <c r="AF884">
        <f>'Energy consumption (raw)'!AD834*Lists!$H$101</f>
        <v>0</v>
      </c>
      <c r="AG884">
        <f>'Energy consumption (raw)'!AE834*Lists!$H$101</f>
        <v>0</v>
      </c>
      <c r="AH884">
        <f>'Energy consumption (raw)'!AF834*Lists!$H$100</f>
        <v>0</v>
      </c>
      <c r="AI884" s="167">
        <f t="shared" si="88"/>
        <v>1431.5144170000001</v>
      </c>
      <c r="AJ884" s="179">
        <f>'Energy consumption (raw)'!AG834</f>
        <v>1431.5144170000001</v>
      </c>
      <c r="AK884" s="179">
        <f>'Energy consumption (raw)'!AH834</f>
        <v>0</v>
      </c>
      <c r="AL884">
        <f>IF(ROUND(AI884,-3)=ROUND('Energy consumption (raw)'!AG834,-3),1,0)</f>
        <v>1</v>
      </c>
      <c r="AM884" s="179" t="str">
        <f>'Energy consumption (raw)'!AJ834</f>
        <v>9. Ha Nam</v>
      </c>
      <c r="AN884">
        <f>VLOOKUP(AM884,Lists!$F$9:$G$71,2,FALSE)</f>
        <v>1</v>
      </c>
    </row>
    <row r="885" spans="2:40" x14ac:dyDescent="0.25">
      <c r="B885" s="65" t="str">
        <f t="shared" si="86"/>
        <v>Industry733</v>
      </c>
      <c r="C885" s="179">
        <f>'Energy consumption (raw)'!B835</f>
        <v>733</v>
      </c>
      <c r="D885" s="179">
        <f>'Energy consumption (raw)'!C835</f>
        <v>0</v>
      </c>
      <c r="E885" s="179">
        <f>'Energy consumption (raw)'!D835</f>
        <v>0</v>
      </c>
      <c r="F885" s="179" t="str">
        <f>'Energy consumption (raw)'!E835</f>
        <v>Công nghiệp</v>
      </c>
      <c r="G885" s="179" t="str">
        <f>'Energy consumption (raw)'!F835</f>
        <v>Khai thác đất sét, cát, sỏi; vận tải</v>
      </c>
      <c r="H885" s="179" t="str">
        <f>'Energy consumption (raw)'!G835</f>
        <v>Industry</v>
      </c>
      <c r="I885" s="179" t="str">
        <f>'Energy consumption (raw)'!I835</f>
        <v>36 Water collection, treatment and supply</v>
      </c>
      <c r="J885" s="179" t="str">
        <f>INDEX(Sector!$E$6:$E$46,MATCH('Energy consumption (toe)'!I885,Sector!$B$6:$B$46,FALSE))</f>
        <v>Water collection, treatment and supply</v>
      </c>
      <c r="K885" s="179">
        <f>IFERROR('Energy consumption (raw)'!J835*Lists!$H$84,)</f>
        <v>0</v>
      </c>
      <c r="L885" s="179">
        <f>'Energy consumption (raw)'!K835*Lists!$H$84</f>
        <v>657.53926620000004</v>
      </c>
      <c r="M885" s="179">
        <f>'Energy consumption (raw)'!L835*Lists!$H$84</f>
        <v>0</v>
      </c>
      <c r="N885" s="179">
        <f>'Energy consumption (raw)'!M835*Lists!$H$84</f>
        <v>0</v>
      </c>
      <c r="O885" s="178">
        <f t="shared" si="87"/>
        <v>657.53926620000004</v>
      </c>
      <c r="P885">
        <f>'Energy consumption (raw)'!N835*Lists!$H$85</f>
        <v>0</v>
      </c>
      <c r="Q885">
        <f>'Energy consumption (raw)'!O835*Lists!$H$86</f>
        <v>0</v>
      </c>
      <c r="R885">
        <f>'Energy consumption (raw)'!P835*Lists!$H$87</f>
        <v>0</v>
      </c>
      <c r="S885">
        <f>'Energy consumption (raw)'!Q835*Lists!$H$88</f>
        <v>0</v>
      </c>
      <c r="T885">
        <f>'Energy consumption (raw)'!R835*Lists!$H$89</f>
        <v>0</v>
      </c>
      <c r="U885">
        <f>'Energy consumption (raw)'!S835*Lists!$H$90</f>
        <v>894.31407999999999</v>
      </c>
      <c r="V885">
        <f>'Energy consumption (raw)'!T835*Lists!$H$91</f>
        <v>0</v>
      </c>
      <c r="W885">
        <f>'Energy consumption (raw)'!U835*Lists!$H$92</f>
        <v>0</v>
      </c>
      <c r="X885">
        <f>'Energy consumption (raw)'!V835*Lists!$H$93</f>
        <v>0</v>
      </c>
      <c r="Y885">
        <f>'Energy consumption (raw)'!W835*Lists!$H$94</f>
        <v>0</v>
      </c>
      <c r="Z885">
        <f>'Energy consumption (raw)'!X835*Lists!$H$96*1000000</f>
        <v>0</v>
      </c>
      <c r="AA885">
        <f>'Energy consumption (raw)'!Y835*Lists!$H$97</f>
        <v>0</v>
      </c>
      <c r="AB885">
        <f>'Energy consumption (raw)'!Z835*Lists!$H$96</f>
        <v>0</v>
      </c>
      <c r="AC885">
        <f>'Energy consumption (raw)'!AA835*Lists!$H$98</f>
        <v>0</v>
      </c>
      <c r="AD885">
        <f>'Energy consumption (raw)'!AB835*Lists!$H$99</f>
        <v>0</v>
      </c>
      <c r="AE885">
        <f>'Energy consumption (raw)'!AC835*Lists!$H$101</f>
        <v>0</v>
      </c>
      <c r="AF885">
        <f>'Energy consumption (raw)'!AD835*Lists!$H$101</f>
        <v>0</v>
      </c>
      <c r="AG885">
        <f>'Energy consumption (raw)'!AE835*Lists!$H$101</f>
        <v>0</v>
      </c>
      <c r="AH885">
        <f>'Energy consumption (raw)'!AF835*Lists!$H$100</f>
        <v>0</v>
      </c>
      <c r="AI885" s="167">
        <f t="shared" si="88"/>
        <v>1551.8533462</v>
      </c>
      <c r="AJ885" s="179">
        <f>'Energy consumption (raw)'!AG835</f>
        <v>1551.8533462</v>
      </c>
      <c r="AK885" s="179">
        <f>'Energy consumption (raw)'!AH835</f>
        <v>0</v>
      </c>
      <c r="AL885">
        <f>IF(ROUND(AI885,-3)=ROUND('Energy consumption (raw)'!AG835,-3),1,0)</f>
        <v>1</v>
      </c>
      <c r="AM885" s="179" t="str">
        <f>'Energy consumption (raw)'!AJ835</f>
        <v>9. Ha Nam</v>
      </c>
      <c r="AN885">
        <f>VLOOKUP(AM885,Lists!$F$9:$G$71,2,FALSE)</f>
        <v>1</v>
      </c>
    </row>
    <row r="886" spans="2:40" x14ac:dyDescent="0.25">
      <c r="B886" s="65" t="str">
        <f t="shared" si="86"/>
        <v>Industry734</v>
      </c>
      <c r="C886" s="179">
        <f>'Energy consumption (raw)'!B836</f>
        <v>734</v>
      </c>
      <c r="D886" s="179">
        <f>'Energy consumption (raw)'!C836</f>
        <v>0</v>
      </c>
      <c r="E886" s="179">
        <f>'Energy consumption (raw)'!D836</f>
        <v>0</v>
      </c>
      <c r="F886" s="179" t="str">
        <f>'Energy consumption (raw)'!E836</f>
        <v>Công nghiệp</v>
      </c>
      <c r="G886" s="179" t="str">
        <f>'Energy consumption (raw)'!F836</f>
        <v>Sản xuất thức ăn chăn nuôi</v>
      </c>
      <c r="H886" s="179" t="str">
        <f>'Energy consumption (raw)'!G836</f>
        <v>Industry</v>
      </c>
      <c r="I886" s="179" t="str">
        <f>'Energy consumption (raw)'!I836</f>
        <v>10 Manufacture of food products</v>
      </c>
      <c r="J886" s="179" t="str">
        <f>INDEX(Sector!$E$6:$E$46,MATCH('Energy consumption (toe)'!I886,Sector!$B$6:$B$46,FALSE))</f>
        <v>Manufacture of food products</v>
      </c>
      <c r="K886" s="179">
        <f>IFERROR('Energy consumption (raw)'!J836*Lists!$H$84,)</f>
        <v>917.67533350000008</v>
      </c>
      <c r="L886" s="179">
        <f>'Energy consumption (raw)'!K836*Lists!$H$84</f>
        <v>907.77313100000003</v>
      </c>
      <c r="M886" s="179">
        <f>'Energy consumption (raw)'!L836*Lists!$H$84</f>
        <v>0</v>
      </c>
      <c r="N886" s="179">
        <f>'Energy consumption (raw)'!M836*Lists!$H$84</f>
        <v>0</v>
      </c>
      <c r="O886" s="178">
        <f t="shared" si="87"/>
        <v>907.77313100000003</v>
      </c>
      <c r="P886">
        <f>'Energy consumption (raw)'!N836*Lists!$H$85</f>
        <v>471.79999999999995</v>
      </c>
      <c r="Q886">
        <f>'Energy consumption (raw)'!O836*Lists!$H$86</f>
        <v>0</v>
      </c>
      <c r="R886">
        <f>'Energy consumption (raw)'!P836*Lists!$H$87</f>
        <v>0</v>
      </c>
      <c r="S886">
        <f>'Energy consumption (raw)'!Q836*Lists!$H$88</f>
        <v>0</v>
      </c>
      <c r="T886">
        <f>'Energy consumption (raw)'!R836*Lists!$H$89</f>
        <v>0</v>
      </c>
      <c r="U886">
        <f>'Energy consumption (raw)'!S836*Lists!$H$90</f>
        <v>42.5304</v>
      </c>
      <c r="V886">
        <f>'Energy consumption (raw)'!T836*Lists!$H$91</f>
        <v>0</v>
      </c>
      <c r="W886">
        <f>'Energy consumption (raw)'!U836*Lists!$H$92</f>
        <v>0</v>
      </c>
      <c r="X886">
        <f>'Energy consumption (raw)'!V836*Lists!$H$93</f>
        <v>0</v>
      </c>
      <c r="Y886">
        <f>'Energy consumption (raw)'!W836*Lists!$H$94</f>
        <v>0</v>
      </c>
      <c r="Z886">
        <f>'Energy consumption (raw)'!X836*Lists!$H$96*1000000</f>
        <v>0</v>
      </c>
      <c r="AA886">
        <f>'Energy consumption (raw)'!Y836*Lists!$H$97</f>
        <v>0</v>
      </c>
      <c r="AB886">
        <f>'Energy consumption (raw)'!Z836*Lists!$H$96</f>
        <v>0</v>
      </c>
      <c r="AC886">
        <f>'Energy consumption (raw)'!AA836*Lists!$H$98</f>
        <v>0</v>
      </c>
      <c r="AD886">
        <f>'Energy consumption (raw)'!AB836*Lists!$H$99</f>
        <v>0</v>
      </c>
      <c r="AE886">
        <f>'Energy consumption (raw)'!AC836*Lists!$H$101</f>
        <v>0</v>
      </c>
      <c r="AF886">
        <f>'Energy consumption (raw)'!AD836*Lists!$H$101</f>
        <v>0</v>
      </c>
      <c r="AG886">
        <f>'Energy consumption (raw)'!AE836*Lists!$H$101</f>
        <v>0</v>
      </c>
      <c r="AH886">
        <f>'Energy consumption (raw)'!AF836*Lists!$H$100</f>
        <v>0</v>
      </c>
      <c r="AI886" s="167">
        <f t="shared" si="88"/>
        <v>1422.1035310000002</v>
      </c>
      <c r="AJ886" s="179">
        <f>'Energy consumption (raw)'!AG836</f>
        <v>1422.1035310000002</v>
      </c>
      <c r="AK886" s="179">
        <f>'Energy consumption (raw)'!AH836</f>
        <v>0</v>
      </c>
      <c r="AL886">
        <f>IF(ROUND(AI886,-3)=ROUND('Energy consumption (raw)'!AG836,-3),1,0)</f>
        <v>1</v>
      </c>
      <c r="AM886" s="179" t="str">
        <f>'Energy consumption (raw)'!AJ836</f>
        <v>9. Ha Nam</v>
      </c>
      <c r="AN886">
        <f>VLOOKUP(AM886,Lists!$F$9:$G$71,2,FALSE)</f>
        <v>1</v>
      </c>
    </row>
    <row r="887" spans="2:40" x14ac:dyDescent="0.25">
      <c r="B887" s="65" t="str">
        <f t="shared" si="86"/>
        <v>Industry735</v>
      </c>
      <c r="C887" s="179">
        <f>'Energy consumption (raw)'!B837</f>
        <v>735</v>
      </c>
      <c r="D887" s="179">
        <f>'Energy consumption (raw)'!C837</f>
        <v>0</v>
      </c>
      <c r="E887" s="179">
        <f>'Energy consumption (raw)'!D837</f>
        <v>0</v>
      </c>
      <c r="F887" s="179" t="str">
        <f>'Energy consumption (raw)'!E837</f>
        <v>Công nghiệp</v>
      </c>
      <c r="G887" s="179" t="str">
        <f>'Energy consumption (raw)'!F837</f>
        <v>Sản xuất khác chưa được phân vào đâu</v>
      </c>
      <c r="H887" s="179" t="str">
        <f>'Energy consumption (raw)'!G837</f>
        <v>Industry</v>
      </c>
      <c r="I887" s="179" t="str">
        <f>'Energy consumption (raw)'!I837</f>
        <v>32 Other manufacturing</v>
      </c>
      <c r="J887" s="179" t="str">
        <f>INDEX(Sector!$E$6:$E$46,MATCH('Energy consumption (toe)'!I887,Sector!$B$6:$B$46,FALSE))</f>
        <v>Other manufacturing</v>
      </c>
      <c r="K887" s="179">
        <f>IFERROR('Energy consumption (raw)'!J837*Lists!$H$84,)</f>
        <v>0</v>
      </c>
      <c r="L887" s="179">
        <f>'Energy consumption (raw)'!K837*Lists!$H$84</f>
        <v>1458.0266814000001</v>
      </c>
      <c r="M887" s="179">
        <f>'Energy consumption (raw)'!L837*Lists!$H$84</f>
        <v>0</v>
      </c>
      <c r="N887" s="179">
        <f>'Energy consumption (raw)'!M837*Lists!$H$84</f>
        <v>0</v>
      </c>
      <c r="O887" s="178">
        <f t="shared" si="87"/>
        <v>1458.0266814000001</v>
      </c>
      <c r="P887">
        <f>'Energy consumption (raw)'!N837*Lists!$H$85</f>
        <v>0</v>
      </c>
      <c r="Q887">
        <f>'Energy consumption (raw)'!O837*Lists!$H$86</f>
        <v>0</v>
      </c>
      <c r="R887">
        <f>'Energy consumption (raw)'!P837*Lists!$H$87</f>
        <v>0</v>
      </c>
      <c r="S887">
        <f>'Energy consumption (raw)'!Q837*Lists!$H$88</f>
        <v>0</v>
      </c>
      <c r="T887">
        <f>'Energy consumption (raw)'!R837*Lists!$H$89</f>
        <v>0</v>
      </c>
      <c r="U887">
        <f>'Energy consumption (raw)'!S837*Lists!$H$90</f>
        <v>0</v>
      </c>
      <c r="V887">
        <f>'Energy consumption (raw)'!T837*Lists!$H$91</f>
        <v>0</v>
      </c>
      <c r="W887">
        <f>'Energy consumption (raw)'!U837*Lists!$H$92</f>
        <v>0</v>
      </c>
      <c r="X887">
        <f>'Energy consumption (raw)'!V837*Lists!$H$93</f>
        <v>0</v>
      </c>
      <c r="Y887">
        <f>'Energy consumption (raw)'!W837*Lists!$H$94</f>
        <v>0</v>
      </c>
      <c r="Z887">
        <f>'Energy consumption (raw)'!X837*Lists!$H$96*1000000</f>
        <v>0</v>
      </c>
      <c r="AA887">
        <f>'Energy consumption (raw)'!Y837*Lists!$H$97</f>
        <v>432.61009999999999</v>
      </c>
      <c r="AB887">
        <f>'Energy consumption (raw)'!Z837*Lists!$H$96</f>
        <v>0</v>
      </c>
      <c r="AC887">
        <f>'Energy consumption (raw)'!AA837*Lists!$H$98</f>
        <v>0</v>
      </c>
      <c r="AD887">
        <f>'Energy consumption (raw)'!AB837*Lists!$H$99</f>
        <v>0</v>
      </c>
      <c r="AE887">
        <f>'Energy consumption (raw)'!AC837*Lists!$H$101</f>
        <v>0</v>
      </c>
      <c r="AF887">
        <f>'Energy consumption (raw)'!AD837*Lists!$H$101</f>
        <v>0</v>
      </c>
      <c r="AG887">
        <f>'Energy consumption (raw)'!AE837*Lists!$H$101</f>
        <v>0</v>
      </c>
      <c r="AH887">
        <f>'Energy consumption (raw)'!AF837*Lists!$H$100</f>
        <v>0</v>
      </c>
      <c r="AI887" s="167">
        <f t="shared" si="88"/>
        <v>1890.6367814</v>
      </c>
      <c r="AJ887" s="179">
        <f>'Energy consumption (raw)'!AG837</f>
        <v>1890.6367814</v>
      </c>
      <c r="AK887" s="179">
        <f>'Energy consumption (raw)'!AH837</f>
        <v>0</v>
      </c>
      <c r="AL887">
        <f>IF(ROUND(AI887,-3)=ROUND('Energy consumption (raw)'!AG837,-3),1,0)</f>
        <v>1</v>
      </c>
      <c r="AM887" s="179" t="str">
        <f>'Energy consumption (raw)'!AJ837</f>
        <v>9. Ha Nam</v>
      </c>
      <c r="AN887">
        <f>VLOOKUP(AM887,Lists!$F$9:$G$71,2,FALSE)</f>
        <v>1</v>
      </c>
    </row>
    <row r="888" spans="2:40" x14ac:dyDescent="0.25">
      <c r="B888" s="65" t="str">
        <f t="shared" si="86"/>
        <v>Industry736</v>
      </c>
      <c r="C888" s="179">
        <f>'Energy consumption (raw)'!B838</f>
        <v>736</v>
      </c>
      <c r="D888" s="179">
        <f>'Energy consumption (raw)'!C838</f>
        <v>0</v>
      </c>
      <c r="E888" s="179">
        <f>'Energy consumption (raw)'!D838</f>
        <v>0</v>
      </c>
      <c r="F888" s="179" t="str">
        <f>'Energy consumption (raw)'!E838</f>
        <v>Công nghiệp</v>
      </c>
      <c r="G888" s="179" t="str">
        <f>'Energy consumption (raw)'!F838</f>
        <v>Sản xuất thức ăn chăn nuôi</v>
      </c>
      <c r="H888" s="179" t="str">
        <f>'Energy consumption (raw)'!G838</f>
        <v>Industry</v>
      </c>
      <c r="I888" s="179" t="str">
        <f>'Energy consumption (raw)'!I838</f>
        <v>10 Manufacture of food products</v>
      </c>
      <c r="J888" s="179" t="str">
        <f>INDEX(Sector!$E$6:$E$46,MATCH('Energy consumption (toe)'!I888,Sector!$B$6:$B$46,FALSE))</f>
        <v>Manufacture of food products</v>
      </c>
      <c r="K888" s="179">
        <f>IFERROR('Energy consumption (raw)'!J838*Lists!$H$84,)</f>
        <v>0</v>
      </c>
      <c r="L888" s="179">
        <f>'Energy consumption (raw)'!K838*Lists!$H$84</f>
        <v>1024.5941239000001</v>
      </c>
      <c r="M888" s="179">
        <f>'Energy consumption (raw)'!L838*Lists!$H$84</f>
        <v>0</v>
      </c>
      <c r="N888" s="179">
        <f>'Energy consumption (raw)'!M838*Lists!$H$84</f>
        <v>0</v>
      </c>
      <c r="O888" s="178">
        <f t="shared" si="87"/>
        <v>1024.5941239000001</v>
      </c>
      <c r="P888">
        <f>'Energy consumption (raw)'!N838*Lists!$H$85</f>
        <v>0</v>
      </c>
      <c r="Q888">
        <f>'Energy consumption (raw)'!O838*Lists!$H$86</f>
        <v>0</v>
      </c>
      <c r="R888">
        <f>'Energy consumption (raw)'!P838*Lists!$H$87</f>
        <v>0</v>
      </c>
      <c r="S888">
        <f>'Energy consumption (raw)'!Q838*Lists!$H$88</f>
        <v>0</v>
      </c>
      <c r="T888">
        <f>'Energy consumption (raw)'!R838*Lists!$H$89</f>
        <v>0</v>
      </c>
      <c r="U888">
        <f>'Energy consumption (raw)'!S838*Lists!$H$90</f>
        <v>0</v>
      </c>
      <c r="V888">
        <f>'Energy consumption (raw)'!T838*Lists!$H$91</f>
        <v>0</v>
      </c>
      <c r="W888">
        <f>'Energy consumption (raw)'!U838*Lists!$H$92</f>
        <v>0</v>
      </c>
      <c r="X888">
        <f>'Energy consumption (raw)'!V838*Lists!$H$93</f>
        <v>0</v>
      </c>
      <c r="Y888">
        <f>'Energy consumption (raw)'!W838*Lists!$H$94</f>
        <v>0</v>
      </c>
      <c r="Z888">
        <f>'Energy consumption (raw)'!X838*Lists!$H$96*1000000</f>
        <v>0</v>
      </c>
      <c r="AA888">
        <f>'Energy consumption (raw)'!Y838*Lists!$H$97</f>
        <v>0</v>
      </c>
      <c r="AB888">
        <f>'Energy consumption (raw)'!Z838*Lists!$H$96</f>
        <v>0</v>
      </c>
      <c r="AC888">
        <f>'Energy consumption (raw)'!AA838*Lists!$H$98</f>
        <v>0</v>
      </c>
      <c r="AD888">
        <f>'Energy consumption (raw)'!AB838*Lists!$H$99</f>
        <v>0</v>
      </c>
      <c r="AE888">
        <f>'Energy consumption (raw)'!AC838*Lists!$H$101</f>
        <v>0</v>
      </c>
      <c r="AF888">
        <f>'Energy consumption (raw)'!AD838*Lists!$H$101</f>
        <v>0</v>
      </c>
      <c r="AG888">
        <f>'Energy consumption (raw)'!AE838*Lists!$H$101</f>
        <v>0</v>
      </c>
      <c r="AH888">
        <f>'Energy consumption (raw)'!AF838*Lists!$H$100</f>
        <v>0</v>
      </c>
      <c r="AI888" s="167">
        <f t="shared" si="88"/>
        <v>1024.5941239000001</v>
      </c>
      <c r="AJ888" s="179">
        <f>'Energy consumption (raw)'!AG838</f>
        <v>1024.5941239000001</v>
      </c>
      <c r="AK888" s="179">
        <f>'Energy consumption (raw)'!AH838</f>
        <v>0</v>
      </c>
      <c r="AL888">
        <f>IF(ROUND(AI888,-3)=ROUND('Energy consumption (raw)'!AG838,-3),1,0)</f>
        <v>1</v>
      </c>
      <c r="AM888" s="179" t="str">
        <f>'Energy consumption (raw)'!AJ838</f>
        <v>9. Ha Nam</v>
      </c>
      <c r="AN888">
        <f>VLOOKUP(AM888,Lists!$F$9:$G$71,2,FALSE)</f>
        <v>1</v>
      </c>
    </row>
    <row r="889" spans="2:40" x14ac:dyDescent="0.25">
      <c r="B889" s="65" t="str">
        <f t="shared" si="86"/>
        <v>Industry737</v>
      </c>
      <c r="C889" s="179">
        <f>'Energy consumption (raw)'!B839</f>
        <v>737</v>
      </c>
      <c r="D889" s="179">
        <f>'Energy consumption (raw)'!C839</f>
        <v>0</v>
      </c>
      <c r="E889" s="179">
        <f>'Energy consumption (raw)'!D839</f>
        <v>0</v>
      </c>
      <c r="F889" s="179" t="str">
        <f>'Energy consumption (raw)'!E839</f>
        <v>Công nghiệp</v>
      </c>
      <c r="G889" s="179" t="str">
        <f>'Energy consumption (raw)'!F839</f>
        <v>Sản xuất thức ăn chăn nuôi</v>
      </c>
      <c r="H889" s="179" t="str">
        <f>'Energy consumption (raw)'!G839</f>
        <v>Industry</v>
      </c>
      <c r="I889" s="179" t="str">
        <f>'Energy consumption (raw)'!I839</f>
        <v>10 Manufacture of food products</v>
      </c>
      <c r="J889" s="179" t="str">
        <f>INDEX(Sector!$E$6:$E$46,MATCH('Energy consumption (toe)'!I889,Sector!$B$6:$B$46,FALSE))</f>
        <v>Manufacture of food products</v>
      </c>
      <c r="K889" s="179">
        <f>IFERROR('Energy consumption (raw)'!J839*Lists!$H$84,)</f>
        <v>0</v>
      </c>
      <c r="L889" s="179">
        <f>'Energy consumption (raw)'!K839*Lists!$H$84</f>
        <v>777.02764320000006</v>
      </c>
      <c r="M889" s="179">
        <f>'Energy consumption (raw)'!L839*Lists!$H$84</f>
        <v>0</v>
      </c>
      <c r="N889" s="179">
        <f>'Energy consumption (raw)'!M839*Lists!$H$84</f>
        <v>0</v>
      </c>
      <c r="O889" s="178">
        <f t="shared" si="87"/>
        <v>777.02764320000006</v>
      </c>
      <c r="P889">
        <f>'Energy consumption (raw)'!N839*Lists!$H$85</f>
        <v>0</v>
      </c>
      <c r="Q889">
        <f>'Energy consumption (raw)'!O839*Lists!$H$86</f>
        <v>0</v>
      </c>
      <c r="R889">
        <f>'Energy consumption (raw)'!P839*Lists!$H$87</f>
        <v>0</v>
      </c>
      <c r="S889">
        <f>'Energy consumption (raw)'!Q839*Lists!$H$88</f>
        <v>0</v>
      </c>
      <c r="T889">
        <f>'Energy consumption (raw)'!R839*Lists!$H$89</f>
        <v>0</v>
      </c>
      <c r="U889">
        <f>'Energy consumption (raw)'!S839*Lists!$H$90</f>
        <v>5.28</v>
      </c>
      <c r="V889">
        <f>'Energy consumption (raw)'!T839*Lists!$H$91</f>
        <v>0</v>
      </c>
      <c r="W889">
        <f>'Energy consumption (raw)'!U839*Lists!$H$92</f>
        <v>0</v>
      </c>
      <c r="X889">
        <f>'Energy consumption (raw)'!V839*Lists!$H$93</f>
        <v>0</v>
      </c>
      <c r="Y889">
        <f>'Energy consumption (raw)'!W839*Lists!$H$94</f>
        <v>2.4360499999999998</v>
      </c>
      <c r="Z889">
        <f>'Energy consumption (raw)'!X839*Lists!$H$96*1000000</f>
        <v>0</v>
      </c>
      <c r="AA889">
        <f>'Energy consumption (raw)'!Y839*Lists!$H$97</f>
        <v>0</v>
      </c>
      <c r="AB889">
        <f>'Energy consumption (raw)'!Z839*Lists!$H$96</f>
        <v>0</v>
      </c>
      <c r="AC889">
        <f>'Energy consumption (raw)'!AA839*Lists!$H$98</f>
        <v>0</v>
      </c>
      <c r="AD889">
        <f>'Energy consumption (raw)'!AB839*Lists!$H$99</f>
        <v>298.77300000000037</v>
      </c>
      <c r="AE889">
        <f>'Energy consumption (raw)'!AC839*Lists!$H$101</f>
        <v>0</v>
      </c>
      <c r="AF889">
        <f>'Energy consumption (raw)'!AD839*Lists!$H$101</f>
        <v>0</v>
      </c>
      <c r="AG889">
        <f>'Energy consumption (raw)'!AE839*Lists!$H$101</f>
        <v>0</v>
      </c>
      <c r="AH889">
        <f>'Energy consumption (raw)'!AF839*Lists!$H$100</f>
        <v>0</v>
      </c>
      <c r="AI889" s="167">
        <f t="shared" si="88"/>
        <v>1083.5166932000004</v>
      </c>
      <c r="AJ889" s="179">
        <f>'Energy consumption (raw)'!AG839</f>
        <v>1083.5166932000002</v>
      </c>
      <c r="AK889" s="179">
        <f>'Energy consumption (raw)'!AH839</f>
        <v>0</v>
      </c>
      <c r="AL889">
        <f>IF(ROUND(AI889,-3)=ROUND('Energy consumption (raw)'!AG839,-3),1,0)</f>
        <v>1</v>
      </c>
      <c r="AM889" s="179" t="str">
        <f>'Energy consumption (raw)'!AJ839</f>
        <v>9. Ha Nam</v>
      </c>
      <c r="AN889">
        <f>VLOOKUP(AM889,Lists!$F$9:$G$71,2,FALSE)</f>
        <v>1</v>
      </c>
    </row>
    <row r="890" spans="2:40" x14ac:dyDescent="0.25">
      <c r="B890" s="65" t="str">
        <f t="shared" si="86"/>
        <v>Industry738</v>
      </c>
      <c r="C890" s="179">
        <f>'Energy consumption (raw)'!B840</f>
        <v>738</v>
      </c>
      <c r="D890" s="179">
        <f>'Energy consumption (raw)'!C840</f>
        <v>0</v>
      </c>
      <c r="E890" s="179">
        <f>'Energy consumption (raw)'!D840</f>
        <v>0</v>
      </c>
      <c r="F890" s="179" t="str">
        <f>'Energy consumption (raw)'!E840</f>
        <v>Công nghiệp</v>
      </c>
      <c r="G890" s="179" t="str">
        <f>'Energy consumption (raw)'!F840</f>
        <v>Sản xuất thiết bị điện tử</v>
      </c>
      <c r="H890" s="179" t="str">
        <f>'Energy consumption (raw)'!G840</f>
        <v>Industry</v>
      </c>
      <c r="I890" s="179" t="str">
        <f>'Energy consumption (raw)'!I840</f>
        <v>26 Manufacture of computer, electronic and optical products</v>
      </c>
      <c r="J890" s="179" t="str">
        <f>INDEX(Sector!$E$6:$E$46,MATCH('Energy consumption (toe)'!I890,Sector!$B$6:$B$46,FALSE))</f>
        <v>Manufacture of computer, electronic and optical products</v>
      </c>
      <c r="K890" s="179">
        <f>IFERROR('Energy consumption (raw)'!J840*Lists!$H$84,)</f>
        <v>0</v>
      </c>
      <c r="L890" s="179">
        <f>'Energy consumption (raw)'!K840*Lists!$H$84</f>
        <v>1220.762966</v>
      </c>
      <c r="M890" s="179">
        <f>'Energy consumption (raw)'!L840*Lists!$H$84</f>
        <v>0</v>
      </c>
      <c r="N890" s="179">
        <f>'Energy consumption (raw)'!M840*Lists!$H$84</f>
        <v>0</v>
      </c>
      <c r="O890" s="178">
        <f t="shared" si="87"/>
        <v>1220.762966</v>
      </c>
      <c r="P890">
        <f>'Energy consumption (raw)'!N840*Lists!$H$85</f>
        <v>0</v>
      </c>
      <c r="Q890">
        <f>'Energy consumption (raw)'!O840*Lists!$H$86</f>
        <v>0</v>
      </c>
      <c r="R890">
        <f>'Energy consumption (raw)'!P840*Lists!$H$87</f>
        <v>0</v>
      </c>
      <c r="S890">
        <f>'Energy consumption (raw)'!Q840*Lists!$H$88</f>
        <v>0</v>
      </c>
      <c r="T890">
        <f>'Energy consumption (raw)'!R840*Lists!$H$89</f>
        <v>0</v>
      </c>
      <c r="U890">
        <f>'Energy consumption (raw)'!S840*Lists!$H$90</f>
        <v>10.56</v>
      </c>
      <c r="V890">
        <f>'Energy consumption (raw)'!T840*Lists!$H$91</f>
        <v>0</v>
      </c>
      <c r="W890">
        <f>'Energy consumption (raw)'!U840*Lists!$H$92</f>
        <v>0</v>
      </c>
      <c r="X890">
        <f>'Energy consumption (raw)'!V840*Lists!$H$93</f>
        <v>0</v>
      </c>
      <c r="Y890">
        <f>'Energy consumption (raw)'!W840*Lists!$H$94</f>
        <v>0</v>
      </c>
      <c r="Z890">
        <f>'Energy consumption (raw)'!X840*Lists!$H$96*1000000</f>
        <v>0</v>
      </c>
      <c r="AA890">
        <f>'Energy consumption (raw)'!Y840*Lists!$H$97</f>
        <v>0</v>
      </c>
      <c r="AB890">
        <f>'Energy consumption (raw)'!Z840*Lists!$H$96</f>
        <v>0</v>
      </c>
      <c r="AC890">
        <f>'Energy consumption (raw)'!AA840*Lists!$H$98</f>
        <v>0</v>
      </c>
      <c r="AD890">
        <f>'Energy consumption (raw)'!AB840*Lists!$H$99</f>
        <v>0</v>
      </c>
      <c r="AE890">
        <f>'Energy consumption (raw)'!AC840*Lists!$H$101</f>
        <v>0</v>
      </c>
      <c r="AF890">
        <f>'Energy consumption (raw)'!AD840*Lists!$H$101</f>
        <v>0</v>
      </c>
      <c r="AG890">
        <f>'Energy consumption (raw)'!AE840*Lists!$H$101</f>
        <v>0</v>
      </c>
      <c r="AH890">
        <f>'Energy consumption (raw)'!AF840*Lists!$H$100</f>
        <v>0</v>
      </c>
      <c r="AI890" s="167">
        <f t="shared" si="88"/>
        <v>1231.322966</v>
      </c>
      <c r="AJ890" s="179">
        <f>'Energy consumption (raw)'!AG840</f>
        <v>1231.322966</v>
      </c>
      <c r="AK890" s="179">
        <f>'Energy consumption (raw)'!AH840</f>
        <v>0</v>
      </c>
      <c r="AL890">
        <f>IF(ROUND(AI890,-3)=ROUND('Energy consumption (raw)'!AG840,-3),1,0)</f>
        <v>1</v>
      </c>
      <c r="AM890" s="179" t="str">
        <f>'Energy consumption (raw)'!AJ840</f>
        <v>9. Ha Nam</v>
      </c>
      <c r="AN890">
        <f>VLOOKUP(AM890,Lists!$F$9:$G$71,2,FALSE)</f>
        <v>1</v>
      </c>
    </row>
    <row r="891" spans="2:40" x14ac:dyDescent="0.25">
      <c r="B891" s="65" t="str">
        <f t="shared" si="86"/>
        <v>Industry739</v>
      </c>
      <c r="C891" s="179">
        <f>'Energy consumption (raw)'!B841</f>
        <v>739</v>
      </c>
      <c r="D891" s="179">
        <f>'Energy consumption (raw)'!C841</f>
        <v>0</v>
      </c>
      <c r="E891" s="179">
        <f>'Energy consumption (raw)'!D841</f>
        <v>0</v>
      </c>
      <c r="F891" s="179" t="str">
        <f>'Energy consumption (raw)'!E841</f>
        <v>Công nghiệp</v>
      </c>
      <c r="G891" s="179" t="str">
        <f>'Energy consumption (raw)'!F841</f>
        <v>Sản xuất thức ăn chăn nuôi</v>
      </c>
      <c r="H891" s="179" t="str">
        <f>'Energy consumption (raw)'!G841</f>
        <v>Industry</v>
      </c>
      <c r="I891" s="179" t="str">
        <f>'Energy consumption (raw)'!I841</f>
        <v>10 Manufacture of food products</v>
      </c>
      <c r="J891" s="179" t="str">
        <f>INDEX(Sector!$E$6:$E$46,MATCH('Energy consumption (toe)'!I891,Sector!$B$6:$B$46,FALSE))</f>
        <v>Manufacture of food products</v>
      </c>
      <c r="K891" s="179">
        <f>IFERROR('Energy consumption (raw)'!J841*Lists!$H$84,)</f>
        <v>0</v>
      </c>
      <c r="L891" s="179">
        <f>'Energy consumption (raw)'!K841*Lists!$H$84</f>
        <v>1188.6781326</v>
      </c>
      <c r="M891" s="179">
        <f>'Energy consumption (raw)'!L841*Lists!$H$84</f>
        <v>0</v>
      </c>
      <c r="N891" s="179">
        <f>'Energy consumption (raw)'!M841*Lists!$H$84</f>
        <v>0</v>
      </c>
      <c r="O891" s="178">
        <f t="shared" si="87"/>
        <v>1188.6781326</v>
      </c>
      <c r="P891">
        <f>'Energy consumption (raw)'!N841*Lists!$H$85</f>
        <v>2020.8999999999999</v>
      </c>
      <c r="Q891">
        <f>'Energy consumption (raw)'!O841*Lists!$H$86</f>
        <v>0</v>
      </c>
      <c r="R891">
        <f>'Energy consumption (raw)'!P841*Lists!$H$87</f>
        <v>0</v>
      </c>
      <c r="S891">
        <f>'Energy consumption (raw)'!Q841*Lists!$H$88</f>
        <v>0</v>
      </c>
      <c r="T891">
        <f>'Energy consumption (raw)'!R841*Lists!$H$89</f>
        <v>0</v>
      </c>
      <c r="U891">
        <f>'Energy consumption (raw)'!S841*Lists!$H$90</f>
        <v>35.80104</v>
      </c>
      <c r="V891">
        <f>'Energy consumption (raw)'!T841*Lists!$H$91</f>
        <v>0</v>
      </c>
      <c r="W891">
        <f>'Energy consumption (raw)'!U841*Lists!$H$92</f>
        <v>0</v>
      </c>
      <c r="X891">
        <f>'Energy consumption (raw)'!V841*Lists!$H$93</f>
        <v>0</v>
      </c>
      <c r="Y891">
        <f>'Energy consumption (raw)'!W841*Lists!$H$94</f>
        <v>0</v>
      </c>
      <c r="Z891">
        <f>'Energy consumption (raw)'!X841*Lists!$H$96*1000000</f>
        <v>0</v>
      </c>
      <c r="AA891">
        <f>'Energy consumption (raw)'!Y841*Lists!$H$97</f>
        <v>0</v>
      </c>
      <c r="AB891">
        <f>'Energy consumption (raw)'!Z841*Lists!$H$96</f>
        <v>0</v>
      </c>
      <c r="AC891">
        <f>'Energy consumption (raw)'!AA841*Lists!$H$98</f>
        <v>0</v>
      </c>
      <c r="AD891">
        <f>'Energy consumption (raw)'!AB841*Lists!$H$99</f>
        <v>0</v>
      </c>
      <c r="AE891">
        <f>'Energy consumption (raw)'!AC841*Lists!$H$101</f>
        <v>0</v>
      </c>
      <c r="AF891">
        <f>'Energy consumption (raw)'!AD841*Lists!$H$101</f>
        <v>0</v>
      </c>
      <c r="AG891">
        <f>'Energy consumption (raw)'!AE841*Lists!$H$101</f>
        <v>0</v>
      </c>
      <c r="AH891">
        <f>'Energy consumption (raw)'!AF841*Lists!$H$100</f>
        <v>0</v>
      </c>
      <c r="AI891" s="167">
        <f t="shared" si="88"/>
        <v>3245.3791725999995</v>
      </c>
      <c r="AJ891" s="179">
        <f>'Energy consumption (raw)'!AG841</f>
        <v>3245.3791725999995</v>
      </c>
      <c r="AK891" s="179">
        <f>'Energy consumption (raw)'!AH841</f>
        <v>0</v>
      </c>
      <c r="AL891">
        <f>IF(ROUND(AI891,-3)=ROUND('Energy consumption (raw)'!AG841,-3),1,0)</f>
        <v>1</v>
      </c>
      <c r="AM891" s="179" t="str">
        <f>'Energy consumption (raw)'!AJ841</f>
        <v>9. Ha Nam</v>
      </c>
      <c r="AN891">
        <f>VLOOKUP(AM891,Lists!$F$9:$G$71,2,FALSE)</f>
        <v>1</v>
      </c>
    </row>
    <row r="892" spans="2:40" x14ac:dyDescent="0.25">
      <c r="B892" s="65" t="str">
        <f t="shared" si="86"/>
        <v>Industry740</v>
      </c>
      <c r="C892" s="179">
        <f>'Energy consumption (raw)'!B842</f>
        <v>740</v>
      </c>
      <c r="D892" s="179">
        <f>'Energy consumption (raw)'!C842</f>
        <v>0</v>
      </c>
      <c r="E892" s="179">
        <f>'Energy consumption (raw)'!D842</f>
        <v>0</v>
      </c>
      <c r="F892" s="179" t="str">
        <f>'Energy consumption (raw)'!E842</f>
        <v>Công nghiệp</v>
      </c>
      <c r="G892" s="179" t="str">
        <f>'Energy consumption (raw)'!F842</f>
        <v>Sản xuất các sản phẩm từ plastic</v>
      </c>
      <c r="H892" s="179" t="str">
        <f>'Energy consumption (raw)'!G842</f>
        <v>Industry</v>
      </c>
      <c r="I892" s="179" t="str">
        <f>'Energy consumption (raw)'!I842</f>
        <v>22 Manufacture of rubber and plastics products</v>
      </c>
      <c r="J892" s="179" t="str">
        <f>INDEX(Sector!$E$6:$E$46,MATCH('Energy consumption (toe)'!I892,Sector!$B$6:$B$46,FALSE))</f>
        <v>Manufacture of rubber and plastics products</v>
      </c>
      <c r="K892" s="179">
        <f>IFERROR('Energy consumption (raw)'!J842*Lists!$H$84,)</f>
        <v>370.727352</v>
      </c>
      <c r="L892" s="179">
        <f>'Energy consumption (raw)'!K842*Lists!$H$84</f>
        <v>1715.9493152</v>
      </c>
      <c r="M892" s="179">
        <f>'Energy consumption (raw)'!L842*Lists!$H$84</f>
        <v>0</v>
      </c>
      <c r="N892" s="179">
        <f>'Energy consumption (raw)'!M842*Lists!$H$84</f>
        <v>0</v>
      </c>
      <c r="O892" s="178">
        <f t="shared" si="87"/>
        <v>1715.9493152</v>
      </c>
      <c r="P892">
        <f>'Energy consumption (raw)'!N842*Lists!$H$85</f>
        <v>0</v>
      </c>
      <c r="Q892">
        <f>'Energy consumption (raw)'!O842*Lists!$H$86</f>
        <v>0</v>
      </c>
      <c r="R892">
        <f>'Energy consumption (raw)'!P842*Lists!$H$87</f>
        <v>0</v>
      </c>
      <c r="S892">
        <f>'Energy consumption (raw)'!Q842*Lists!$H$88</f>
        <v>0</v>
      </c>
      <c r="T892">
        <f>'Energy consumption (raw)'!R842*Lists!$H$89</f>
        <v>0</v>
      </c>
      <c r="U892">
        <f>'Energy consumption (raw)'!S842*Lists!$H$90</f>
        <v>9.68</v>
      </c>
      <c r="V892">
        <f>'Energy consumption (raw)'!T842*Lists!$H$91</f>
        <v>0</v>
      </c>
      <c r="W892">
        <f>'Energy consumption (raw)'!U842*Lists!$H$92</f>
        <v>0</v>
      </c>
      <c r="X892">
        <f>'Energy consumption (raw)'!V842*Lists!$H$93</f>
        <v>0</v>
      </c>
      <c r="Y892">
        <f>'Energy consumption (raw)'!W842*Lists!$H$94</f>
        <v>0</v>
      </c>
      <c r="Z892">
        <f>'Energy consumption (raw)'!X842*Lists!$H$96*1000000</f>
        <v>0</v>
      </c>
      <c r="AA892">
        <f>'Energy consumption (raw)'!Y842*Lists!$H$97</f>
        <v>0</v>
      </c>
      <c r="AB892">
        <f>'Energy consumption (raw)'!Z842*Lists!$H$96</f>
        <v>0</v>
      </c>
      <c r="AC892">
        <f>'Energy consumption (raw)'!AA842*Lists!$H$98</f>
        <v>0</v>
      </c>
      <c r="AD892">
        <f>'Energy consumption (raw)'!AB842*Lists!$H$99</f>
        <v>0</v>
      </c>
      <c r="AE892">
        <f>'Energy consumption (raw)'!AC842*Lists!$H$101</f>
        <v>0</v>
      </c>
      <c r="AF892">
        <f>'Energy consumption (raw)'!AD842*Lists!$H$101</f>
        <v>0</v>
      </c>
      <c r="AG892">
        <f>'Energy consumption (raw)'!AE842*Lists!$H$101</f>
        <v>0</v>
      </c>
      <c r="AH892">
        <f>'Energy consumption (raw)'!AF842*Lists!$H$100</f>
        <v>0</v>
      </c>
      <c r="AI892" s="167">
        <f t="shared" si="88"/>
        <v>1725.6293152000001</v>
      </c>
      <c r="AJ892" s="179">
        <f>'Energy consumption (raw)'!AG842</f>
        <v>1725.6293152000001</v>
      </c>
      <c r="AK892" s="179">
        <f>'Energy consumption (raw)'!AH842</f>
        <v>0</v>
      </c>
      <c r="AL892">
        <f>IF(ROUND(AI892,-3)=ROUND('Energy consumption (raw)'!AG842,-3),1,0)</f>
        <v>1</v>
      </c>
      <c r="AM892" s="179" t="str">
        <f>'Energy consumption (raw)'!AJ842</f>
        <v>9. Ha Nam</v>
      </c>
      <c r="AN892">
        <f>VLOOKUP(AM892,Lists!$F$9:$G$71,2,FALSE)</f>
        <v>1</v>
      </c>
    </row>
    <row r="893" spans="2:40" x14ac:dyDescent="0.25">
      <c r="B893" s="65" t="str">
        <f t="shared" ref="B893:B956" si="89">H893&amp;C893</f>
        <v>Industry741</v>
      </c>
      <c r="C893" s="179">
        <f>'Energy consumption (raw)'!B843</f>
        <v>741</v>
      </c>
      <c r="D893" s="179">
        <f>'Energy consumption (raw)'!C843</f>
        <v>0</v>
      </c>
      <c r="E893" s="179">
        <f>'Energy consumption (raw)'!D843</f>
        <v>0</v>
      </c>
      <c r="F893" s="179" t="str">
        <f>'Energy consumption (raw)'!E843</f>
        <v>Công nghiệp</v>
      </c>
      <c r="G893" s="179" t="str">
        <f>'Energy consumption (raw)'!F843</f>
        <v>Sản xuất sản phẩm kim loại</v>
      </c>
      <c r="H893" s="179" t="str">
        <f>'Energy consumption (raw)'!G843</f>
        <v>Industry</v>
      </c>
      <c r="I893" s="179" t="str">
        <f>'Energy consumption (raw)'!I843</f>
        <v>25 Manufacture of fabricated metal products, except machinery and equipment</v>
      </c>
      <c r="J893" s="179" t="str">
        <f>INDEX(Sector!$E$6:$E$46,MATCH('Energy consumption (toe)'!I893,Sector!$B$6:$B$46,FALSE))</f>
        <v>Manufacture of fabricated metal products, except machinery and equipment</v>
      </c>
      <c r="K893" s="179">
        <f>IFERROR('Energy consumption (raw)'!J843*Lists!$H$84,)</f>
        <v>1045.1124750000001</v>
      </c>
      <c r="L893" s="179">
        <f>'Energy consumption (raw)'!K843*Lists!$H$84</f>
        <v>0</v>
      </c>
      <c r="M893" s="179">
        <f>'Energy consumption (raw)'!L843*Lists!$H$84</f>
        <v>0</v>
      </c>
      <c r="N893" s="179">
        <f>'Energy consumption (raw)'!M843*Lists!$H$84</f>
        <v>0</v>
      </c>
      <c r="O893" s="178">
        <f t="shared" ref="O893:O956" si="90">IF(L893=0,K893,L893)</f>
        <v>1045.1124750000001</v>
      </c>
      <c r="P893">
        <f>'Energy consumption (raw)'!N843*Lists!$H$85</f>
        <v>0</v>
      </c>
      <c r="Q893">
        <f>'Energy consumption (raw)'!O843*Lists!$H$86</f>
        <v>0</v>
      </c>
      <c r="R893">
        <f>'Energy consumption (raw)'!P843*Lists!$H$87</f>
        <v>0</v>
      </c>
      <c r="S893">
        <f>'Energy consumption (raw)'!Q843*Lists!$H$88</f>
        <v>0</v>
      </c>
      <c r="T893">
        <f>'Energy consumption (raw)'!R843*Lists!$H$89</f>
        <v>0</v>
      </c>
      <c r="U893">
        <f>'Energy consumption (raw)'!S843*Lists!$H$90</f>
        <v>0</v>
      </c>
      <c r="V893">
        <f>'Energy consumption (raw)'!T843*Lists!$H$91</f>
        <v>0</v>
      </c>
      <c r="W893">
        <f>'Energy consumption (raw)'!U843*Lists!$H$92</f>
        <v>0</v>
      </c>
      <c r="X893">
        <f>'Energy consumption (raw)'!V843*Lists!$H$93</f>
        <v>0</v>
      </c>
      <c r="Y893">
        <f>'Energy consumption (raw)'!W843*Lists!$H$94</f>
        <v>0</v>
      </c>
      <c r="Z893">
        <f>'Energy consumption (raw)'!X843*Lists!$H$96*1000000</f>
        <v>0</v>
      </c>
      <c r="AA893">
        <f>'Energy consumption (raw)'!Y843*Lists!$H$97</f>
        <v>0</v>
      </c>
      <c r="AB893">
        <f>'Energy consumption (raw)'!Z843*Lists!$H$96</f>
        <v>0</v>
      </c>
      <c r="AC893">
        <f>'Energy consumption (raw)'!AA843*Lists!$H$98</f>
        <v>0</v>
      </c>
      <c r="AD893">
        <f>'Energy consumption (raw)'!AB843*Lists!$H$99</f>
        <v>0</v>
      </c>
      <c r="AE893">
        <f>'Energy consumption (raw)'!AC843*Lists!$H$101</f>
        <v>0</v>
      </c>
      <c r="AF893">
        <f>'Energy consumption (raw)'!AD843*Lists!$H$101</f>
        <v>0</v>
      </c>
      <c r="AG893">
        <f>'Energy consumption (raw)'!AE843*Lists!$H$101</f>
        <v>0</v>
      </c>
      <c r="AH893">
        <f>'Energy consumption (raw)'!AF843*Lists!$H$100</f>
        <v>0</v>
      </c>
      <c r="AI893" s="167">
        <f t="shared" ref="AI893:AI956" si="91">IF(SUM(O893:AH893)=0,AJ893,SUM(O893:AH893))</f>
        <v>1045.1124750000001</v>
      </c>
      <c r="AJ893" s="179">
        <f>'Energy consumption (raw)'!AG843</f>
        <v>1045.1124750000001</v>
      </c>
      <c r="AK893" s="179">
        <f>'Energy consumption (raw)'!AH843</f>
        <v>0</v>
      </c>
      <c r="AL893">
        <f>IF(ROUND(AI893,-3)=ROUND('Energy consumption (raw)'!AG843,-3),1,0)</f>
        <v>1</v>
      </c>
      <c r="AM893" s="179" t="str">
        <f>'Energy consumption (raw)'!AJ843</f>
        <v>9. Ha Nam</v>
      </c>
      <c r="AN893">
        <f>VLOOKUP(AM893,Lists!$F$9:$G$71,2,FALSE)</f>
        <v>1</v>
      </c>
    </row>
    <row r="894" spans="2:40" x14ac:dyDescent="0.25">
      <c r="B894" s="65" t="str">
        <f t="shared" si="89"/>
        <v>Industry742</v>
      </c>
      <c r="C894" s="179">
        <f>'Energy consumption (raw)'!B844</f>
        <v>742</v>
      </c>
      <c r="D894" s="179">
        <f>'Energy consumption (raw)'!C844</f>
        <v>0</v>
      </c>
      <c r="E894" s="179">
        <f>'Energy consumption (raw)'!D844</f>
        <v>0</v>
      </c>
      <c r="F894" s="179" t="str">
        <f>'Energy consumption (raw)'!E844</f>
        <v>Công nghiệp</v>
      </c>
      <c r="G894" s="179" t="str">
        <f>'Energy consumption (raw)'!F844</f>
        <v>May trang phục trừ trang phục từ da lông thú</v>
      </c>
      <c r="H894" s="179" t="str">
        <f>'Energy consumption (raw)'!G844</f>
        <v>Industry</v>
      </c>
      <c r="I894" s="179" t="str">
        <f>'Energy consumption (raw)'!I844</f>
        <v>13 Manufacture of textiles</v>
      </c>
      <c r="J894" s="179" t="str">
        <f>INDEX(Sector!$E$6:$E$46,MATCH('Energy consumption (toe)'!I894,Sector!$B$6:$B$46,FALSE))</f>
        <v>Manufacture of textiles</v>
      </c>
      <c r="K894" s="179">
        <f>IFERROR('Energy consumption (raw)'!J844*Lists!$H$84,)</f>
        <v>8250.6527586000011</v>
      </c>
      <c r="L894" s="179">
        <f>'Energy consumption (raw)'!K844*Lists!$H$84</f>
        <v>8250.6527586000011</v>
      </c>
      <c r="M894" s="179">
        <f>'Energy consumption (raw)'!L844*Lists!$H$84</f>
        <v>0</v>
      </c>
      <c r="N894" s="179">
        <f>'Energy consumption (raw)'!M844*Lists!$H$84</f>
        <v>0</v>
      </c>
      <c r="O894" s="178">
        <f t="shared" si="90"/>
        <v>8250.6527586000011</v>
      </c>
      <c r="P894">
        <f>'Energy consumption (raw)'!N844*Lists!$H$85</f>
        <v>2763.6</v>
      </c>
      <c r="Q894">
        <f>'Energy consumption (raw)'!O844*Lists!$H$86</f>
        <v>0</v>
      </c>
      <c r="R894">
        <f>'Energy consumption (raw)'!P844*Lists!$H$87</f>
        <v>0</v>
      </c>
      <c r="S894">
        <f>'Energy consumption (raw)'!Q844*Lists!$H$88</f>
        <v>0</v>
      </c>
      <c r="T894">
        <f>'Energy consumption (raw)'!R844*Lists!$H$89</f>
        <v>0</v>
      </c>
      <c r="U894">
        <f>'Energy consumption (raw)'!S844*Lists!$H$90</f>
        <v>0</v>
      </c>
      <c r="V894">
        <f>'Energy consumption (raw)'!T844*Lists!$H$91</f>
        <v>0</v>
      </c>
      <c r="W894">
        <f>'Energy consumption (raw)'!U844*Lists!$H$92</f>
        <v>0</v>
      </c>
      <c r="X894">
        <f>'Energy consumption (raw)'!V844*Lists!$H$93</f>
        <v>11.55</v>
      </c>
      <c r="Y894">
        <f>'Energy consumption (raw)'!W844*Lists!$H$94</f>
        <v>0</v>
      </c>
      <c r="Z894">
        <f>'Energy consumption (raw)'!X844*Lists!$H$96*1000000</f>
        <v>0</v>
      </c>
      <c r="AA894">
        <f>'Energy consumption (raw)'!Y844*Lists!$H$97</f>
        <v>0</v>
      </c>
      <c r="AB894">
        <f>'Energy consumption (raw)'!Z844*Lists!$H$96</f>
        <v>0</v>
      </c>
      <c r="AC894">
        <f>'Energy consumption (raw)'!AA844*Lists!$H$98</f>
        <v>0</v>
      </c>
      <c r="AD894">
        <f>'Energy consumption (raw)'!AB844*Lists!$H$99</f>
        <v>0</v>
      </c>
      <c r="AE894">
        <f>'Energy consumption (raw)'!AC844*Lists!$H$101</f>
        <v>0</v>
      </c>
      <c r="AF894">
        <f>'Energy consumption (raw)'!AD844*Lists!$H$101</f>
        <v>0</v>
      </c>
      <c r="AG894">
        <f>'Energy consumption (raw)'!AE844*Lists!$H$101</f>
        <v>0</v>
      </c>
      <c r="AH894">
        <f>'Energy consumption (raw)'!AF844*Lists!$H$100</f>
        <v>0</v>
      </c>
      <c r="AI894" s="167">
        <f t="shared" si="91"/>
        <v>11025.802758600001</v>
      </c>
      <c r="AJ894" s="179">
        <f>'Energy consumption (raw)'!AG844</f>
        <v>11025.802758600001</v>
      </c>
      <c r="AK894" s="179">
        <f>'Energy consumption (raw)'!AH844</f>
        <v>8561</v>
      </c>
      <c r="AL894">
        <f>IF(ROUND(AI894,-3)=ROUND('Energy consumption (raw)'!AG844,-3),1,0)</f>
        <v>1</v>
      </c>
      <c r="AM894" s="179" t="str">
        <f>'Energy consumption (raw)'!AJ844</f>
        <v>10. Nam Dinh</v>
      </c>
      <c r="AN894">
        <f>VLOOKUP(AM894,Lists!$F$9:$G$71,2,FALSE)</f>
        <v>1</v>
      </c>
    </row>
    <row r="895" spans="2:40" x14ac:dyDescent="0.25">
      <c r="B895" s="65" t="str">
        <f t="shared" si="89"/>
        <v>Industry743</v>
      </c>
      <c r="C895" s="179">
        <f>'Energy consumption (raw)'!B845</f>
        <v>743</v>
      </c>
      <c r="D895" s="179">
        <f>'Energy consumption (raw)'!C845</f>
        <v>0</v>
      </c>
      <c r="E895" s="179">
        <f>'Energy consumption (raw)'!D845</f>
        <v>0</v>
      </c>
      <c r="F895" s="179" t="str">
        <f>'Energy consumption (raw)'!E845</f>
        <v>Công nghiệp</v>
      </c>
      <c r="G895" s="179" t="str">
        <f>'Energy consumption (raw)'!F845</f>
        <v>Sản xuất giày dép</v>
      </c>
      <c r="H895" s="179" t="str">
        <f>'Energy consumption (raw)'!G845</f>
        <v>Industry</v>
      </c>
      <c r="I895" s="179" t="str">
        <f>'Energy consumption (raw)'!I845</f>
        <v>14 Manufacture of wearing apparel</v>
      </c>
      <c r="J895" s="179" t="str">
        <f>INDEX(Sector!$E$6:$E$46,MATCH('Energy consumption (toe)'!I895,Sector!$B$6:$B$46,FALSE))</f>
        <v>Manufacture of wearing apparel</v>
      </c>
      <c r="K895" s="179">
        <f>IFERROR('Energy consumption (raw)'!J845*Lists!$H$84,)</f>
        <v>5407.0434001000003</v>
      </c>
      <c r="L895" s="179">
        <f>'Energy consumption (raw)'!K845*Lists!$H$84</f>
        <v>5407.0434001000003</v>
      </c>
      <c r="M895" s="179">
        <f>'Energy consumption (raw)'!L845*Lists!$H$84</f>
        <v>0</v>
      </c>
      <c r="N895" s="179">
        <f>'Energy consumption (raw)'!M845*Lists!$H$84</f>
        <v>0</v>
      </c>
      <c r="O895" s="178">
        <f t="shared" si="90"/>
        <v>5407.0434001000003</v>
      </c>
      <c r="P895">
        <f>'Energy consumption (raw)'!N845*Lists!$H$85</f>
        <v>0</v>
      </c>
      <c r="Q895">
        <f>'Energy consumption (raw)'!O845*Lists!$H$86</f>
        <v>0</v>
      </c>
      <c r="R895">
        <f>'Energy consumption (raw)'!P845*Lists!$H$87</f>
        <v>0</v>
      </c>
      <c r="S895">
        <f>'Energy consumption (raw)'!Q845*Lists!$H$88</f>
        <v>0</v>
      </c>
      <c r="T895">
        <f>'Energy consumption (raw)'!R845*Lists!$H$89</f>
        <v>0</v>
      </c>
      <c r="U895">
        <f>'Energy consumption (raw)'!S845*Lists!$H$90</f>
        <v>0</v>
      </c>
      <c r="V895">
        <f>'Energy consumption (raw)'!T845*Lists!$H$91</f>
        <v>0</v>
      </c>
      <c r="W895">
        <f>'Energy consumption (raw)'!U845*Lists!$H$92</f>
        <v>0</v>
      </c>
      <c r="X895">
        <f>'Energy consumption (raw)'!V845*Lists!$H$93</f>
        <v>0</v>
      </c>
      <c r="Y895">
        <f>'Energy consumption (raw)'!W845*Lists!$H$94</f>
        <v>0</v>
      </c>
      <c r="Z895">
        <f>'Energy consumption (raw)'!X845*Lists!$H$96*1000000</f>
        <v>0</v>
      </c>
      <c r="AA895">
        <f>'Energy consumption (raw)'!Y845*Lists!$H$97</f>
        <v>0</v>
      </c>
      <c r="AB895">
        <f>'Energy consumption (raw)'!Z845*Lists!$H$96</f>
        <v>0</v>
      </c>
      <c r="AC895">
        <f>'Energy consumption (raw)'!AA845*Lists!$H$98</f>
        <v>0</v>
      </c>
      <c r="AD895">
        <f>'Energy consumption (raw)'!AB845*Lists!$H$99</f>
        <v>0</v>
      </c>
      <c r="AE895">
        <f>'Energy consumption (raw)'!AC845*Lists!$H$101</f>
        <v>0</v>
      </c>
      <c r="AF895">
        <f>'Energy consumption (raw)'!AD845*Lists!$H$101</f>
        <v>0</v>
      </c>
      <c r="AG895">
        <f>'Energy consumption (raw)'!AE845*Lists!$H$101</f>
        <v>0</v>
      </c>
      <c r="AH895">
        <f>'Energy consumption (raw)'!AF845*Lists!$H$100</f>
        <v>0</v>
      </c>
      <c r="AI895" s="167">
        <f t="shared" si="91"/>
        <v>5407.0434001000003</v>
      </c>
      <c r="AJ895" s="179">
        <f>'Energy consumption (raw)'!AG845</f>
        <v>5407.0434001000003</v>
      </c>
      <c r="AK895" s="179">
        <f>'Energy consumption (raw)'!AH845</f>
        <v>4676</v>
      </c>
      <c r="AL895">
        <f>IF(ROUND(AI895,-3)=ROUND('Energy consumption (raw)'!AG845,-3),1,0)</f>
        <v>1</v>
      </c>
      <c r="AM895" s="179" t="str">
        <f>'Energy consumption (raw)'!AJ845</f>
        <v>10. Nam Dinh</v>
      </c>
      <c r="AN895">
        <f>VLOOKUP(AM895,Lists!$F$9:$G$71,2,FALSE)</f>
        <v>1</v>
      </c>
    </row>
    <row r="896" spans="2:40" x14ac:dyDescent="0.25">
      <c r="B896" s="65" t="str">
        <f t="shared" si="89"/>
        <v>Industry744</v>
      </c>
      <c r="C896" s="179">
        <f>'Energy consumption (raw)'!B846</f>
        <v>744</v>
      </c>
      <c r="D896" s="179">
        <f>'Energy consumption (raw)'!C846</f>
        <v>0</v>
      </c>
      <c r="E896" s="179">
        <f>'Energy consumption (raw)'!D846</f>
        <v>0</v>
      </c>
      <c r="F896" s="179" t="str">
        <f>'Energy consumption (raw)'!E846</f>
        <v>Công nghiệp</v>
      </c>
      <c r="G896" s="179" t="str">
        <f>'Energy consumption (raw)'!F846</f>
        <v>Bán buôn kim loại và quặng kim loại</v>
      </c>
      <c r="H896" s="179" t="str">
        <f>'Energy consumption (raw)'!G846</f>
        <v>Industry</v>
      </c>
      <c r="I896" s="179" t="str">
        <f>'Energy consumption (raw)'!I846</f>
        <v>45-46 Wholesale</v>
      </c>
      <c r="J896" s="179" t="str">
        <f>INDEX(Sector!$E$6:$E$46,MATCH('Energy consumption (toe)'!I896,Sector!$B$6:$B$46,FALSE))</f>
        <v>Wholesale</v>
      </c>
      <c r="K896" s="179">
        <f>IFERROR('Energy consumption (raw)'!J846*Lists!$H$84,)</f>
        <v>3685.9338300000004</v>
      </c>
      <c r="L896" s="179">
        <f>'Energy consumption (raw)'!K846*Lists!$H$84</f>
        <v>3685.9338300000004</v>
      </c>
      <c r="M896" s="179">
        <f>'Energy consumption (raw)'!L846*Lists!$H$84</f>
        <v>0</v>
      </c>
      <c r="N896" s="179">
        <f>'Energy consumption (raw)'!M846*Lists!$H$84</f>
        <v>0</v>
      </c>
      <c r="O896" s="178">
        <f t="shared" si="90"/>
        <v>3685.9338300000004</v>
      </c>
      <c r="P896">
        <f>'Energy consumption (raw)'!N846*Lists!$H$85</f>
        <v>0</v>
      </c>
      <c r="Q896">
        <f>'Energy consumption (raw)'!O846*Lists!$H$86</f>
        <v>0</v>
      </c>
      <c r="R896">
        <f>'Energy consumption (raw)'!P846*Lists!$H$87</f>
        <v>0</v>
      </c>
      <c r="S896">
        <f>'Energy consumption (raw)'!Q846*Lists!$H$88</f>
        <v>0</v>
      </c>
      <c r="T896">
        <f>'Energy consumption (raw)'!R846*Lists!$H$89</f>
        <v>0</v>
      </c>
      <c r="U896">
        <f>'Energy consumption (raw)'!S846*Lists!$H$90</f>
        <v>0</v>
      </c>
      <c r="V896">
        <f>'Energy consumption (raw)'!T846*Lists!$H$91</f>
        <v>0</v>
      </c>
      <c r="W896">
        <f>'Energy consumption (raw)'!U846*Lists!$H$92</f>
        <v>0</v>
      </c>
      <c r="X896">
        <f>'Energy consumption (raw)'!V846*Lists!$H$93</f>
        <v>0</v>
      </c>
      <c r="Y896">
        <f>'Energy consumption (raw)'!W846*Lists!$H$94</f>
        <v>0</v>
      </c>
      <c r="Z896">
        <f>'Energy consumption (raw)'!X846*Lists!$H$96*1000000</f>
        <v>0</v>
      </c>
      <c r="AA896">
        <f>'Energy consumption (raw)'!Y846*Lists!$H$97</f>
        <v>0</v>
      </c>
      <c r="AB896">
        <f>'Energy consumption (raw)'!Z846*Lists!$H$96</f>
        <v>0</v>
      </c>
      <c r="AC896">
        <f>'Energy consumption (raw)'!AA846*Lists!$H$98</f>
        <v>0</v>
      </c>
      <c r="AD896">
        <f>'Energy consumption (raw)'!AB846*Lists!$H$99</f>
        <v>0</v>
      </c>
      <c r="AE896">
        <f>'Energy consumption (raw)'!AC846*Lists!$H$101</f>
        <v>0</v>
      </c>
      <c r="AF896">
        <f>'Energy consumption (raw)'!AD846*Lists!$H$101</f>
        <v>0</v>
      </c>
      <c r="AG896">
        <f>'Energy consumption (raw)'!AE846*Lists!$H$101</f>
        <v>0</v>
      </c>
      <c r="AH896">
        <f>'Energy consumption (raw)'!AF846*Lists!$H$100</f>
        <v>0</v>
      </c>
      <c r="AI896" s="167">
        <f t="shared" si="91"/>
        <v>3685.9338300000004</v>
      </c>
      <c r="AJ896" s="179">
        <f>'Energy consumption (raw)'!AG846</f>
        <v>3685.9338300000004</v>
      </c>
      <c r="AK896" s="179">
        <f>'Energy consumption (raw)'!AH846</f>
        <v>4104</v>
      </c>
      <c r="AL896">
        <f>IF(ROUND(AI896,-3)=ROUND('Energy consumption (raw)'!AG846,-3),1,0)</f>
        <v>1</v>
      </c>
      <c r="AM896" s="179" t="str">
        <f>'Energy consumption (raw)'!AJ846</f>
        <v>10. Nam Dinh</v>
      </c>
      <c r="AN896">
        <f>VLOOKUP(AM896,Lists!$F$9:$G$71,2,FALSE)</f>
        <v>1</v>
      </c>
    </row>
    <row r="897" spans="2:40" x14ac:dyDescent="0.25">
      <c r="B897" s="65" t="str">
        <f t="shared" si="89"/>
        <v>Industry745</v>
      </c>
      <c r="C897" s="179">
        <f>'Energy consumption (raw)'!B847</f>
        <v>745</v>
      </c>
      <c r="D897" s="179">
        <f>'Energy consumption (raw)'!C847</f>
        <v>0</v>
      </c>
      <c r="E897" s="179">
        <f>'Energy consumption (raw)'!D847</f>
        <v>0</v>
      </c>
      <c r="F897" s="179" t="str">
        <f>'Energy consumption (raw)'!E847</f>
        <v>Công nghiệp</v>
      </c>
      <c r="G897" s="179" t="str">
        <f>'Energy consumption (raw)'!F847</f>
        <v>Hoàn thiện sản phẩm dệt</v>
      </c>
      <c r="H897" s="179" t="str">
        <f>'Energy consumption (raw)'!G847</f>
        <v>Industry</v>
      </c>
      <c r="I897" s="179" t="str">
        <f>'Energy consumption (raw)'!I847</f>
        <v>13 Manufacture of textiles</v>
      </c>
      <c r="J897" s="179" t="str">
        <f>INDEX(Sector!$E$6:$E$46,MATCH('Energy consumption (toe)'!I897,Sector!$B$6:$B$46,FALSE))</f>
        <v>Manufacture of textiles</v>
      </c>
      <c r="K897" s="179">
        <f>IFERROR('Energy consumption (raw)'!J847*Lists!$H$84,)</f>
        <v>4579.4667683000007</v>
      </c>
      <c r="L897" s="179">
        <f>'Energy consumption (raw)'!K847*Lists!$H$84</f>
        <v>3610.4326798000002</v>
      </c>
      <c r="M897" s="179">
        <f>'Energy consumption (raw)'!L847*Lists!$H$84</f>
        <v>0</v>
      </c>
      <c r="N897" s="179">
        <f>'Energy consumption (raw)'!M847*Lists!$H$84</f>
        <v>0</v>
      </c>
      <c r="O897" s="178">
        <f t="shared" si="90"/>
        <v>3610.4326798000002</v>
      </c>
      <c r="P897">
        <f>'Energy consumption (raw)'!N847*Lists!$H$85</f>
        <v>0</v>
      </c>
      <c r="Q897">
        <f>'Energy consumption (raw)'!O847*Lists!$H$86</f>
        <v>0</v>
      </c>
      <c r="R897">
        <f>'Energy consumption (raw)'!P847*Lists!$H$87</f>
        <v>0</v>
      </c>
      <c r="S897">
        <f>'Energy consumption (raw)'!Q847*Lists!$H$88</f>
        <v>0</v>
      </c>
      <c r="T897">
        <f>'Energy consumption (raw)'!R847*Lists!$H$89</f>
        <v>0</v>
      </c>
      <c r="U897">
        <f>'Energy consumption (raw)'!S847*Lists!$H$90</f>
        <v>0</v>
      </c>
      <c r="V897">
        <f>'Energy consumption (raw)'!T847*Lists!$H$91</f>
        <v>0</v>
      </c>
      <c r="W897">
        <f>'Energy consumption (raw)'!U847*Lists!$H$92</f>
        <v>0</v>
      </c>
      <c r="X897">
        <f>'Energy consumption (raw)'!V847*Lists!$H$93</f>
        <v>0</v>
      </c>
      <c r="Y897">
        <f>'Energy consumption (raw)'!W847*Lists!$H$94</f>
        <v>0</v>
      </c>
      <c r="Z897">
        <f>'Energy consumption (raw)'!X847*Lists!$H$96*1000000</f>
        <v>0</v>
      </c>
      <c r="AA897">
        <f>'Energy consumption (raw)'!Y847*Lists!$H$97</f>
        <v>0</v>
      </c>
      <c r="AB897">
        <f>'Energy consumption (raw)'!Z847*Lists!$H$96</f>
        <v>0</v>
      </c>
      <c r="AC897">
        <f>'Energy consumption (raw)'!AA847*Lists!$H$98</f>
        <v>0</v>
      </c>
      <c r="AD897">
        <f>'Energy consumption (raw)'!AB847*Lists!$H$99</f>
        <v>0</v>
      </c>
      <c r="AE897">
        <f>'Energy consumption (raw)'!AC847*Lists!$H$101</f>
        <v>0</v>
      </c>
      <c r="AF897">
        <f>'Energy consumption (raw)'!AD847*Lists!$H$101</f>
        <v>0</v>
      </c>
      <c r="AG897">
        <f>'Energy consumption (raw)'!AE847*Lists!$H$101</f>
        <v>0</v>
      </c>
      <c r="AH897">
        <f>'Energy consumption (raw)'!AF847*Lists!$H$100</f>
        <v>0</v>
      </c>
      <c r="AI897" s="167">
        <f t="shared" si="91"/>
        <v>3610.4326798000002</v>
      </c>
      <c r="AJ897" s="179">
        <f>'Energy consumption (raw)'!AG847</f>
        <v>3610.4326798000002</v>
      </c>
      <c r="AK897" s="179">
        <f>'Energy consumption (raw)'!AH847</f>
        <v>3923</v>
      </c>
      <c r="AL897">
        <f>IF(ROUND(AI897,-3)=ROUND('Energy consumption (raw)'!AG847,-3),1,0)</f>
        <v>1</v>
      </c>
      <c r="AM897" s="179" t="str">
        <f>'Energy consumption (raw)'!AJ847</f>
        <v>10. Nam Dinh</v>
      </c>
      <c r="AN897">
        <f>VLOOKUP(AM897,Lists!$F$9:$G$71,2,FALSE)</f>
        <v>1</v>
      </c>
    </row>
    <row r="898" spans="2:40" x14ac:dyDescent="0.25">
      <c r="B898" s="65" t="str">
        <f t="shared" si="89"/>
        <v>Industry746</v>
      </c>
      <c r="C898" s="179">
        <f>'Energy consumption (raw)'!B848</f>
        <v>746</v>
      </c>
      <c r="D898" s="179">
        <f>'Energy consumption (raw)'!C848</f>
        <v>0</v>
      </c>
      <c r="E898" s="179">
        <f>'Energy consumption (raw)'!D848</f>
        <v>0</v>
      </c>
      <c r="F898" s="179" t="str">
        <f>'Energy consumption (raw)'!E848</f>
        <v>Công nghiệp</v>
      </c>
      <c r="G898" s="179" t="str">
        <f>'Energy consumption (raw)'!F848</f>
        <v>May trang phục trừ trang phục từ da lông thú</v>
      </c>
      <c r="H898" s="179" t="str">
        <f>'Energy consumption (raw)'!G848</f>
        <v>Industry</v>
      </c>
      <c r="I898" s="179" t="str">
        <f>'Energy consumption (raw)'!I848</f>
        <v>13 Manufacture of textiles</v>
      </c>
      <c r="J898" s="179" t="str">
        <f>INDEX(Sector!$E$6:$E$46,MATCH('Energy consumption (toe)'!I898,Sector!$B$6:$B$46,FALSE))</f>
        <v>Manufacture of textiles</v>
      </c>
      <c r="K898" s="179">
        <f>IFERROR('Energy consumption (raw)'!J848*Lists!$H$84,)</f>
        <v>3619.9903304000004</v>
      </c>
      <c r="L898" s="179">
        <f>'Energy consumption (raw)'!K848*Lists!$H$84</f>
        <v>3112.0402852000002</v>
      </c>
      <c r="M898" s="179">
        <f>'Energy consumption (raw)'!L848*Lists!$H$84</f>
        <v>0</v>
      </c>
      <c r="N898" s="179">
        <f>'Energy consumption (raw)'!M848*Lists!$H$84</f>
        <v>0</v>
      </c>
      <c r="O898" s="178">
        <f t="shared" si="90"/>
        <v>3112.0402852000002</v>
      </c>
      <c r="P898">
        <f>'Energy consumption (raw)'!N848*Lists!$H$85</f>
        <v>0</v>
      </c>
      <c r="Q898">
        <f>'Energy consumption (raw)'!O848*Lists!$H$86</f>
        <v>0</v>
      </c>
      <c r="R898">
        <f>'Energy consumption (raw)'!P848*Lists!$H$87</f>
        <v>0</v>
      </c>
      <c r="S898">
        <f>'Energy consumption (raw)'!Q848*Lists!$H$88</f>
        <v>0</v>
      </c>
      <c r="T898">
        <f>'Energy consumption (raw)'!R848*Lists!$H$89</f>
        <v>0</v>
      </c>
      <c r="U898">
        <f>'Energy consumption (raw)'!S848*Lists!$H$90</f>
        <v>0</v>
      </c>
      <c r="V898">
        <f>'Energy consumption (raw)'!T848*Lists!$H$91</f>
        <v>0</v>
      </c>
      <c r="W898">
        <f>'Energy consumption (raw)'!U848*Lists!$H$92</f>
        <v>0</v>
      </c>
      <c r="X898">
        <f>'Energy consumption (raw)'!V848*Lists!$H$93</f>
        <v>0</v>
      </c>
      <c r="Y898">
        <f>'Energy consumption (raw)'!W848*Lists!$H$94</f>
        <v>0</v>
      </c>
      <c r="Z898">
        <f>'Energy consumption (raw)'!X848*Lists!$H$96*1000000</f>
        <v>0</v>
      </c>
      <c r="AA898">
        <f>'Energy consumption (raw)'!Y848*Lists!$H$97</f>
        <v>0</v>
      </c>
      <c r="AB898">
        <f>'Energy consumption (raw)'!Z848*Lists!$H$96</f>
        <v>0</v>
      </c>
      <c r="AC898">
        <f>'Energy consumption (raw)'!AA848*Lists!$H$98</f>
        <v>0</v>
      </c>
      <c r="AD898">
        <f>'Energy consumption (raw)'!AB848*Lists!$H$99</f>
        <v>0</v>
      </c>
      <c r="AE898">
        <f>'Energy consumption (raw)'!AC848*Lists!$H$101</f>
        <v>0</v>
      </c>
      <c r="AF898">
        <f>'Energy consumption (raw)'!AD848*Lists!$H$101</f>
        <v>0</v>
      </c>
      <c r="AG898">
        <f>'Energy consumption (raw)'!AE848*Lists!$H$101</f>
        <v>0</v>
      </c>
      <c r="AH898">
        <f>'Energy consumption (raw)'!AF848*Lists!$H$100</f>
        <v>0</v>
      </c>
      <c r="AI898" s="167">
        <f t="shared" si="91"/>
        <v>3112.0402852000002</v>
      </c>
      <c r="AJ898" s="179">
        <f>'Energy consumption (raw)'!AG848</f>
        <v>3112.0402852000002</v>
      </c>
      <c r="AK898" s="179">
        <f>'Energy consumption (raw)'!AH848</f>
        <v>3594</v>
      </c>
      <c r="AL898">
        <f>IF(ROUND(AI898,-3)=ROUND('Energy consumption (raw)'!AG848,-3),1,0)</f>
        <v>1</v>
      </c>
      <c r="AM898" s="179" t="str">
        <f>'Energy consumption (raw)'!AJ848</f>
        <v>10. Nam Dinh</v>
      </c>
      <c r="AN898">
        <f>VLOOKUP(AM898,Lists!$F$9:$G$71,2,FALSE)</f>
        <v>1</v>
      </c>
    </row>
    <row r="899" spans="2:40" x14ac:dyDescent="0.25">
      <c r="B899" s="65" t="str">
        <f t="shared" si="89"/>
        <v>Industry747</v>
      </c>
      <c r="C899" s="179">
        <f>'Energy consumption (raw)'!B849</f>
        <v>747</v>
      </c>
      <c r="D899" s="179">
        <f>'Energy consumption (raw)'!C849</f>
        <v>0</v>
      </c>
      <c r="E899" s="179">
        <f>'Energy consumption (raw)'!D849</f>
        <v>0</v>
      </c>
      <c r="F899" s="179" t="str">
        <f>'Energy consumption (raw)'!E849</f>
        <v>Công nghiệp</v>
      </c>
      <c r="G899" s="179" t="str">
        <f>'Energy consumption (raw)'!F849</f>
        <v>Đúc thép chịu nhiệt, thép chế tạo, gang đúc</v>
      </c>
      <c r="H899" s="179" t="str">
        <f>'Energy consumption (raw)'!G849</f>
        <v>Industry</v>
      </c>
      <c r="I899" s="179" t="str">
        <f>'Energy consumption (raw)'!I849</f>
        <v>25 Manufacture of fabricated metal products, except machinery and equipment</v>
      </c>
      <c r="J899" s="179" t="str">
        <f>INDEX(Sector!$E$6:$E$46,MATCH('Energy consumption (toe)'!I899,Sector!$B$6:$B$46,FALSE))</f>
        <v>Manufacture of fabricated metal products, except machinery and equipment</v>
      </c>
      <c r="K899" s="179">
        <f>IFERROR('Energy consumption (raw)'!J849*Lists!$H$84,)</f>
        <v>1457.5224290000001</v>
      </c>
      <c r="L899" s="179">
        <f>'Energy consumption (raw)'!K849*Lists!$H$84</f>
        <v>1457.5224290000001</v>
      </c>
      <c r="M899" s="179">
        <f>'Energy consumption (raw)'!L849*Lists!$H$84</f>
        <v>0</v>
      </c>
      <c r="N899" s="179">
        <f>'Energy consumption (raw)'!M849*Lists!$H$84</f>
        <v>0</v>
      </c>
      <c r="O899" s="178">
        <f t="shared" si="90"/>
        <v>1457.5224290000001</v>
      </c>
      <c r="P899">
        <f>'Energy consumption (raw)'!N849*Lists!$H$85</f>
        <v>0</v>
      </c>
      <c r="Q899">
        <f>'Energy consumption (raw)'!O849*Lists!$H$86</f>
        <v>0</v>
      </c>
      <c r="R899">
        <f>'Energy consumption (raw)'!P849*Lists!$H$87</f>
        <v>0</v>
      </c>
      <c r="S899">
        <f>'Energy consumption (raw)'!Q849*Lists!$H$88</f>
        <v>0</v>
      </c>
      <c r="T899">
        <f>'Energy consumption (raw)'!R849*Lists!$H$89</f>
        <v>0</v>
      </c>
      <c r="U899">
        <f>'Energy consumption (raw)'!S849*Lists!$H$90</f>
        <v>0</v>
      </c>
      <c r="V899">
        <f>'Energy consumption (raw)'!T849*Lists!$H$91</f>
        <v>0</v>
      </c>
      <c r="W899">
        <f>'Energy consumption (raw)'!U849*Lists!$H$92</f>
        <v>0</v>
      </c>
      <c r="X899">
        <f>'Energy consumption (raw)'!V849*Lists!$H$93</f>
        <v>0</v>
      </c>
      <c r="Y899">
        <f>'Energy consumption (raw)'!W849*Lists!$H$94</f>
        <v>0</v>
      </c>
      <c r="Z899">
        <f>'Energy consumption (raw)'!X849*Lists!$H$96*1000000</f>
        <v>0</v>
      </c>
      <c r="AA899">
        <f>'Energy consumption (raw)'!Y849*Lists!$H$97</f>
        <v>0</v>
      </c>
      <c r="AB899">
        <f>'Energy consumption (raw)'!Z849*Lists!$H$96</f>
        <v>0</v>
      </c>
      <c r="AC899">
        <f>'Energy consumption (raw)'!AA849*Lists!$H$98</f>
        <v>0</v>
      </c>
      <c r="AD899">
        <f>'Energy consumption (raw)'!AB849*Lists!$H$99</f>
        <v>0</v>
      </c>
      <c r="AE899">
        <f>'Energy consumption (raw)'!AC849*Lists!$H$101</f>
        <v>0</v>
      </c>
      <c r="AF899">
        <f>'Energy consumption (raw)'!AD849*Lists!$H$101</f>
        <v>0</v>
      </c>
      <c r="AG899">
        <f>'Energy consumption (raw)'!AE849*Lists!$H$101</f>
        <v>0</v>
      </c>
      <c r="AH899">
        <f>'Energy consumption (raw)'!AF849*Lists!$H$100</f>
        <v>0</v>
      </c>
      <c r="AI899" s="167">
        <f t="shared" si="91"/>
        <v>1457.5224290000001</v>
      </c>
      <c r="AJ899" s="179">
        <f>'Energy consumption (raw)'!AG849</f>
        <v>1457.5224290000001</v>
      </c>
      <c r="AK899" s="179">
        <f>'Energy consumption (raw)'!AH849</f>
        <v>2261</v>
      </c>
      <c r="AL899">
        <f>IF(ROUND(AI899,-3)=ROUND('Energy consumption (raw)'!AG849,-3),1,0)</f>
        <v>1</v>
      </c>
      <c r="AM899" s="179" t="str">
        <f>'Energy consumption (raw)'!AJ849</f>
        <v>10. Nam Dinh</v>
      </c>
      <c r="AN899">
        <f>VLOOKUP(AM899,Lists!$F$9:$G$71,2,FALSE)</f>
        <v>1</v>
      </c>
    </row>
    <row r="900" spans="2:40" x14ac:dyDescent="0.25">
      <c r="B900" s="65" t="str">
        <f t="shared" si="89"/>
        <v>Industry748</v>
      </c>
      <c r="C900" s="179">
        <f>'Energy consumption (raw)'!B850</f>
        <v>748</v>
      </c>
      <c r="D900" s="179">
        <f>'Energy consumption (raw)'!C850</f>
        <v>0</v>
      </c>
      <c r="E900" s="179">
        <f>'Energy consumption (raw)'!D850</f>
        <v>0</v>
      </c>
      <c r="F900" s="179" t="str">
        <f>'Energy consumption (raw)'!E850</f>
        <v>Công nghiệp</v>
      </c>
      <c r="G900" s="179" t="str">
        <f>'Energy consumption (raw)'!F850</f>
        <v>Sản xuất sản phẩm từ plastic</v>
      </c>
      <c r="H900" s="179" t="str">
        <f>'Energy consumption (raw)'!G850</f>
        <v>Industry</v>
      </c>
      <c r="I900" s="179" t="str">
        <f>'Energy consumption (raw)'!I850</f>
        <v>22 Manufacture of rubber and plastics products</v>
      </c>
      <c r="J900" s="179" t="str">
        <f>INDEX(Sector!$E$6:$E$46,MATCH('Energy consumption (toe)'!I900,Sector!$B$6:$B$46,FALSE))</f>
        <v>Manufacture of rubber and plastics products</v>
      </c>
      <c r="K900" s="179">
        <f>IFERROR('Energy consumption (raw)'!J850*Lists!$H$84,)</f>
        <v>0</v>
      </c>
      <c r="L900" s="179">
        <f>'Energy consumption (raw)'!K850*Lists!$H$84</f>
        <v>3396.4037670000002</v>
      </c>
      <c r="M900" s="179">
        <f>'Energy consumption (raw)'!L850*Lists!$H$84</f>
        <v>0</v>
      </c>
      <c r="N900" s="179">
        <f>'Energy consumption (raw)'!M850*Lists!$H$84</f>
        <v>0</v>
      </c>
      <c r="O900" s="178">
        <f t="shared" si="90"/>
        <v>3396.4037670000002</v>
      </c>
      <c r="P900">
        <f>'Energy consumption (raw)'!N850*Lists!$H$85</f>
        <v>0</v>
      </c>
      <c r="Q900">
        <f>'Energy consumption (raw)'!O850*Lists!$H$86</f>
        <v>0</v>
      </c>
      <c r="R900">
        <f>'Energy consumption (raw)'!P850*Lists!$H$87</f>
        <v>0</v>
      </c>
      <c r="S900">
        <f>'Energy consumption (raw)'!Q850*Lists!$H$88</f>
        <v>0</v>
      </c>
      <c r="T900">
        <f>'Energy consumption (raw)'!R850*Lists!$H$89</f>
        <v>0</v>
      </c>
      <c r="U900">
        <f>'Energy consumption (raw)'!S850*Lists!$H$90</f>
        <v>0</v>
      </c>
      <c r="V900">
        <f>'Energy consumption (raw)'!T850*Lists!$H$91</f>
        <v>0</v>
      </c>
      <c r="W900">
        <f>'Energy consumption (raw)'!U850*Lists!$H$92</f>
        <v>0</v>
      </c>
      <c r="X900">
        <f>'Energy consumption (raw)'!V850*Lists!$H$93</f>
        <v>0</v>
      </c>
      <c r="Y900">
        <f>'Energy consumption (raw)'!W850*Lists!$H$94</f>
        <v>0</v>
      </c>
      <c r="Z900">
        <f>'Energy consumption (raw)'!X850*Lists!$H$96*1000000</f>
        <v>0</v>
      </c>
      <c r="AA900">
        <f>'Energy consumption (raw)'!Y850*Lists!$H$97</f>
        <v>0</v>
      </c>
      <c r="AB900">
        <f>'Energy consumption (raw)'!Z850*Lists!$H$96</f>
        <v>0</v>
      </c>
      <c r="AC900">
        <f>'Energy consumption (raw)'!AA850*Lists!$H$98</f>
        <v>0</v>
      </c>
      <c r="AD900">
        <f>'Energy consumption (raw)'!AB850*Lists!$H$99</f>
        <v>0</v>
      </c>
      <c r="AE900">
        <f>'Energy consumption (raw)'!AC850*Lists!$H$101</f>
        <v>0</v>
      </c>
      <c r="AF900">
        <f>'Energy consumption (raw)'!AD850*Lists!$H$101</f>
        <v>0</v>
      </c>
      <c r="AG900">
        <f>'Energy consumption (raw)'!AE850*Lists!$H$101</f>
        <v>0</v>
      </c>
      <c r="AH900">
        <f>'Energy consumption (raw)'!AF850*Lists!$H$100</f>
        <v>0</v>
      </c>
      <c r="AI900" s="167">
        <f t="shared" si="91"/>
        <v>3396.4037670000002</v>
      </c>
      <c r="AJ900" s="179">
        <f>'Energy consumption (raw)'!AG850</f>
        <v>3396.4037670000002</v>
      </c>
      <c r="AK900" s="179">
        <f>'Energy consumption (raw)'!AH850</f>
        <v>2167</v>
      </c>
      <c r="AL900">
        <f>IF(ROUND(AI900,-3)=ROUND('Energy consumption (raw)'!AG850,-3),1,0)</f>
        <v>1</v>
      </c>
      <c r="AM900" s="179" t="str">
        <f>'Energy consumption (raw)'!AJ850</f>
        <v>10. Nam Dinh</v>
      </c>
      <c r="AN900">
        <f>VLOOKUP(AM900,Lists!$F$9:$G$71,2,FALSE)</f>
        <v>1</v>
      </c>
    </row>
    <row r="901" spans="2:40" x14ac:dyDescent="0.25">
      <c r="B901" s="65" t="str">
        <f t="shared" si="89"/>
        <v>Industry749</v>
      </c>
      <c r="C901" s="179">
        <f>'Energy consumption (raw)'!B851</f>
        <v>749</v>
      </c>
      <c r="D901" s="179">
        <f>'Energy consumption (raw)'!C851</f>
        <v>0</v>
      </c>
      <c r="E901" s="179">
        <f>'Energy consumption (raw)'!D851</f>
        <v>0</v>
      </c>
      <c r="F901" s="179" t="str">
        <f>'Energy consumption (raw)'!E851</f>
        <v>Công nghiệp</v>
      </c>
      <c r="G901" s="179" t="str">
        <f>'Energy consumption (raw)'!F851</f>
        <v>Sản xuất giày dép</v>
      </c>
      <c r="H901" s="179" t="str">
        <f>'Energy consumption (raw)'!G851</f>
        <v>Industry</v>
      </c>
      <c r="I901" s="179" t="str">
        <f>'Energy consumption (raw)'!I851</f>
        <v>14 Manufacture of wearing apparel</v>
      </c>
      <c r="J901" s="179" t="str">
        <f>INDEX(Sector!$E$6:$E$46,MATCH('Energy consumption (toe)'!I901,Sector!$B$6:$B$46,FALSE))</f>
        <v>Manufacture of wearing apparel</v>
      </c>
      <c r="K901" s="179">
        <f>IFERROR('Energy consumption (raw)'!J851*Lists!$H$84,)</f>
        <v>0</v>
      </c>
      <c r="L901" s="179">
        <f>'Energy consumption (raw)'!K851*Lists!$H$84</f>
        <v>5751.8191894000001</v>
      </c>
      <c r="M901" s="179">
        <f>'Energy consumption (raw)'!L851*Lists!$H$84</f>
        <v>0</v>
      </c>
      <c r="N901" s="179">
        <f>'Energy consumption (raw)'!M851*Lists!$H$84</f>
        <v>0</v>
      </c>
      <c r="O901" s="178">
        <f t="shared" si="90"/>
        <v>5751.8191894000001</v>
      </c>
      <c r="P901">
        <f>'Energy consumption (raw)'!N851*Lists!$H$85</f>
        <v>0</v>
      </c>
      <c r="Q901">
        <f>'Energy consumption (raw)'!O851*Lists!$H$86</f>
        <v>0</v>
      </c>
      <c r="R901">
        <f>'Energy consumption (raw)'!P851*Lists!$H$87</f>
        <v>0</v>
      </c>
      <c r="S901">
        <f>'Energy consumption (raw)'!Q851*Lists!$H$88</f>
        <v>0</v>
      </c>
      <c r="T901">
        <f>'Energy consumption (raw)'!R851*Lists!$H$89</f>
        <v>22.44</v>
      </c>
      <c r="U901">
        <f>'Energy consumption (raw)'!S851*Lists!$H$90</f>
        <v>0</v>
      </c>
      <c r="V901">
        <f>'Energy consumption (raw)'!T851*Lists!$H$91</f>
        <v>0</v>
      </c>
      <c r="W901">
        <f>'Energy consumption (raw)'!U851*Lists!$H$92</f>
        <v>0</v>
      </c>
      <c r="X901">
        <f>'Energy consumption (raw)'!V851*Lists!$H$93</f>
        <v>6.3000000000000007</v>
      </c>
      <c r="Y901">
        <f>'Energy consumption (raw)'!W851*Lists!$H$94</f>
        <v>0</v>
      </c>
      <c r="Z901">
        <f>'Energy consumption (raw)'!X851*Lists!$H$96*1000000</f>
        <v>0</v>
      </c>
      <c r="AA901">
        <f>'Energy consumption (raw)'!Y851*Lists!$H$97</f>
        <v>0</v>
      </c>
      <c r="AB901">
        <f>'Energy consumption (raw)'!Z851*Lists!$H$96</f>
        <v>0</v>
      </c>
      <c r="AC901">
        <f>'Energy consumption (raw)'!AA851*Lists!$H$98</f>
        <v>0</v>
      </c>
      <c r="AD901">
        <f>'Energy consumption (raw)'!AB851*Lists!$H$99</f>
        <v>0</v>
      </c>
      <c r="AE901">
        <f>'Energy consumption (raw)'!AC851*Lists!$H$101</f>
        <v>0</v>
      </c>
      <c r="AF901">
        <f>'Energy consumption (raw)'!AD851*Lists!$H$101</f>
        <v>0</v>
      </c>
      <c r="AG901">
        <f>'Energy consumption (raw)'!AE851*Lists!$H$101</f>
        <v>0</v>
      </c>
      <c r="AH901">
        <f>'Energy consumption (raw)'!AF851*Lists!$H$100</f>
        <v>0</v>
      </c>
      <c r="AI901" s="167">
        <f t="shared" si="91"/>
        <v>5780.5591893999999</v>
      </c>
      <c r="AJ901" s="179">
        <f>'Energy consumption (raw)'!AG851</f>
        <v>5780.5591893999999</v>
      </c>
      <c r="AK901" s="179">
        <f>'Energy consumption (raw)'!AH851</f>
        <v>2166</v>
      </c>
      <c r="AL901">
        <f>IF(ROUND(AI901,-3)=ROUND('Energy consumption (raw)'!AG851,-3),1,0)</f>
        <v>1</v>
      </c>
      <c r="AM901" s="179" t="str">
        <f>'Energy consumption (raw)'!AJ851</f>
        <v>10. Nam Dinh</v>
      </c>
      <c r="AN901">
        <f>VLOOKUP(AM901,Lists!$F$9:$G$71,2,FALSE)</f>
        <v>1</v>
      </c>
    </row>
    <row r="902" spans="2:40" x14ac:dyDescent="0.25">
      <c r="B902" s="65" t="str">
        <f t="shared" si="89"/>
        <v>Industry750</v>
      </c>
      <c r="C902" s="179">
        <f>'Energy consumption (raw)'!B852</f>
        <v>750</v>
      </c>
      <c r="D902" s="179">
        <f>'Energy consumption (raw)'!C852</f>
        <v>0</v>
      </c>
      <c r="E902" s="179">
        <f>'Energy consumption (raw)'!D852</f>
        <v>0</v>
      </c>
      <c r="F902" s="179" t="str">
        <f>'Energy consumption (raw)'!E852</f>
        <v>Công nghiệp</v>
      </c>
      <c r="G902" s="179" t="str">
        <f>'Energy consumption (raw)'!F852</f>
        <v>Sản xuất sợi</v>
      </c>
      <c r="H902" s="179" t="str">
        <f>'Energy consumption (raw)'!G852</f>
        <v>Industry</v>
      </c>
      <c r="I902" s="179" t="str">
        <f>'Energy consumption (raw)'!I852</f>
        <v>13 Manufacture of textiles</v>
      </c>
      <c r="J902" s="179" t="str">
        <f>INDEX(Sector!$E$6:$E$46,MATCH('Energy consumption (toe)'!I902,Sector!$B$6:$B$46,FALSE))</f>
        <v>Manufacture of textiles</v>
      </c>
      <c r="K902" s="179">
        <f>IFERROR('Energy consumption (raw)'!J852*Lists!$H$84,)</f>
        <v>0</v>
      </c>
      <c r="L902" s="179">
        <f>'Energy consumption (raw)'!K852*Lists!$H$84</f>
        <v>1861.0690824000001</v>
      </c>
      <c r="M902" s="179">
        <f>'Energy consumption (raw)'!L852*Lists!$H$84</f>
        <v>0</v>
      </c>
      <c r="N902" s="179">
        <f>'Energy consumption (raw)'!M852*Lists!$H$84</f>
        <v>0</v>
      </c>
      <c r="O902" s="178">
        <f t="shared" si="90"/>
        <v>1861.0690824000001</v>
      </c>
      <c r="P902">
        <f>'Energy consumption (raw)'!N852*Lists!$H$85</f>
        <v>0</v>
      </c>
      <c r="Q902">
        <f>'Energy consumption (raw)'!O852*Lists!$H$86</f>
        <v>0</v>
      </c>
      <c r="R902">
        <f>'Energy consumption (raw)'!P852*Lists!$H$87</f>
        <v>0</v>
      </c>
      <c r="S902">
        <f>'Energy consumption (raw)'!Q852*Lists!$H$88</f>
        <v>0</v>
      </c>
      <c r="T902">
        <f>'Energy consumption (raw)'!R852*Lists!$H$89</f>
        <v>0</v>
      </c>
      <c r="U902">
        <f>'Energy consumption (raw)'!S852*Lists!$H$90</f>
        <v>0</v>
      </c>
      <c r="V902">
        <f>'Energy consumption (raw)'!T852*Lists!$H$91</f>
        <v>0</v>
      </c>
      <c r="W902">
        <f>'Energy consumption (raw)'!U852*Lists!$H$92</f>
        <v>0</v>
      </c>
      <c r="X902">
        <f>'Energy consumption (raw)'!V852*Lists!$H$93</f>
        <v>0</v>
      </c>
      <c r="Y902">
        <f>'Energy consumption (raw)'!W852*Lists!$H$94</f>
        <v>0</v>
      </c>
      <c r="Z902">
        <f>'Energy consumption (raw)'!X852*Lists!$H$96*1000000</f>
        <v>0</v>
      </c>
      <c r="AA902">
        <f>'Energy consumption (raw)'!Y852*Lists!$H$97</f>
        <v>0</v>
      </c>
      <c r="AB902">
        <f>'Energy consumption (raw)'!Z852*Lists!$H$96</f>
        <v>0</v>
      </c>
      <c r="AC902">
        <f>'Energy consumption (raw)'!AA852*Lists!$H$98</f>
        <v>0</v>
      </c>
      <c r="AD902">
        <f>'Energy consumption (raw)'!AB852*Lists!$H$99</f>
        <v>0</v>
      </c>
      <c r="AE902">
        <f>'Energy consumption (raw)'!AC852*Lists!$H$101</f>
        <v>0</v>
      </c>
      <c r="AF902">
        <f>'Energy consumption (raw)'!AD852*Lists!$H$101</f>
        <v>0</v>
      </c>
      <c r="AG902">
        <f>'Energy consumption (raw)'!AE852*Lists!$H$101</f>
        <v>0</v>
      </c>
      <c r="AH902">
        <f>'Energy consumption (raw)'!AF852*Lists!$H$100</f>
        <v>0</v>
      </c>
      <c r="AI902" s="167">
        <f t="shared" si="91"/>
        <v>1861.0690824000001</v>
      </c>
      <c r="AJ902" s="179">
        <f>'Energy consumption (raw)'!AG852</f>
        <v>1861.0690824000001</v>
      </c>
      <c r="AK902" s="179">
        <f>'Energy consumption (raw)'!AH852</f>
        <v>1882</v>
      </c>
      <c r="AL902">
        <f>IF(ROUND(AI902,-3)=ROUND('Energy consumption (raw)'!AG852,-3),1,0)</f>
        <v>1</v>
      </c>
      <c r="AM902" s="179" t="str">
        <f>'Energy consumption (raw)'!AJ852</f>
        <v>10. Nam Dinh</v>
      </c>
      <c r="AN902">
        <f>VLOOKUP(AM902,Lists!$F$9:$G$71,2,FALSE)</f>
        <v>1</v>
      </c>
    </row>
    <row r="903" spans="2:40" x14ac:dyDescent="0.25">
      <c r="B903" s="65" t="str">
        <f t="shared" si="89"/>
        <v>Industry751</v>
      </c>
      <c r="C903" s="179">
        <f>'Energy consumption (raw)'!B853</f>
        <v>751</v>
      </c>
      <c r="D903" s="179">
        <f>'Energy consumption (raw)'!C853</f>
        <v>0</v>
      </c>
      <c r="E903" s="179">
        <f>'Energy consumption (raw)'!D853</f>
        <v>0</v>
      </c>
      <c r="F903" s="179" t="str">
        <f>'Energy consumption (raw)'!E853</f>
        <v>Công nghiệp</v>
      </c>
      <c r="G903" s="179" t="str">
        <f>'Energy consumption (raw)'!F853</f>
        <v>Sản xuất vải dệt thoi</v>
      </c>
      <c r="H903" s="179" t="str">
        <f>'Energy consumption (raw)'!G853</f>
        <v>Industry</v>
      </c>
      <c r="I903" s="179" t="str">
        <f>'Energy consumption (raw)'!I853</f>
        <v>13 Manufacture of textiles</v>
      </c>
      <c r="J903" s="179" t="str">
        <f>INDEX(Sector!$E$6:$E$46,MATCH('Energy consumption (toe)'!I903,Sector!$B$6:$B$46,FALSE))</f>
        <v>Manufacture of textiles</v>
      </c>
      <c r="K903" s="179">
        <f>IFERROR('Energy consumption (raw)'!J853*Lists!$H$84,)</f>
        <v>1802.5569794</v>
      </c>
      <c r="L903" s="179">
        <f>'Energy consumption (raw)'!K853*Lists!$H$84</f>
        <v>1802.5569794</v>
      </c>
      <c r="M903" s="179">
        <f>'Energy consumption (raw)'!L853*Lists!$H$84</f>
        <v>0</v>
      </c>
      <c r="N903" s="179">
        <f>'Energy consumption (raw)'!M853*Lists!$H$84</f>
        <v>0</v>
      </c>
      <c r="O903" s="178">
        <f t="shared" si="90"/>
        <v>1802.5569794</v>
      </c>
      <c r="P903">
        <f>'Energy consumption (raw)'!N853*Lists!$H$85</f>
        <v>0</v>
      </c>
      <c r="Q903">
        <f>'Energy consumption (raw)'!O853*Lists!$H$86</f>
        <v>0</v>
      </c>
      <c r="R903">
        <f>'Energy consumption (raw)'!P853*Lists!$H$87</f>
        <v>0</v>
      </c>
      <c r="S903">
        <f>'Energy consumption (raw)'!Q853*Lists!$H$88</f>
        <v>0</v>
      </c>
      <c r="T903">
        <f>'Energy consumption (raw)'!R853*Lists!$H$89</f>
        <v>0</v>
      </c>
      <c r="U903">
        <f>'Energy consumption (raw)'!S853*Lists!$H$90</f>
        <v>0</v>
      </c>
      <c r="V903">
        <f>'Energy consumption (raw)'!T853*Lists!$H$91</f>
        <v>0</v>
      </c>
      <c r="W903">
        <f>'Energy consumption (raw)'!U853*Lists!$H$92</f>
        <v>0</v>
      </c>
      <c r="X903">
        <f>'Energy consumption (raw)'!V853*Lists!$H$93</f>
        <v>0</v>
      </c>
      <c r="Y903">
        <f>'Energy consumption (raw)'!W853*Lists!$H$94</f>
        <v>0</v>
      </c>
      <c r="Z903">
        <f>'Energy consumption (raw)'!X853*Lists!$H$96*1000000</f>
        <v>0</v>
      </c>
      <c r="AA903">
        <f>'Energy consumption (raw)'!Y853*Lists!$H$97</f>
        <v>0</v>
      </c>
      <c r="AB903">
        <f>'Energy consumption (raw)'!Z853*Lists!$H$96</f>
        <v>0</v>
      </c>
      <c r="AC903">
        <f>'Energy consumption (raw)'!AA853*Lists!$H$98</f>
        <v>0</v>
      </c>
      <c r="AD903">
        <f>'Energy consumption (raw)'!AB853*Lists!$H$99</f>
        <v>0</v>
      </c>
      <c r="AE903">
        <f>'Energy consumption (raw)'!AC853*Lists!$H$101</f>
        <v>0</v>
      </c>
      <c r="AF903">
        <f>'Energy consumption (raw)'!AD853*Lists!$H$101</f>
        <v>0</v>
      </c>
      <c r="AG903">
        <f>'Energy consumption (raw)'!AE853*Lists!$H$101</f>
        <v>0</v>
      </c>
      <c r="AH903">
        <f>'Energy consumption (raw)'!AF853*Lists!$H$100</f>
        <v>0</v>
      </c>
      <c r="AI903" s="167">
        <f t="shared" si="91"/>
        <v>1802.5569794</v>
      </c>
      <c r="AJ903" s="179">
        <f>'Energy consumption (raw)'!AG853</f>
        <v>1802.5569794</v>
      </c>
      <c r="AK903" s="179">
        <f>'Energy consumption (raw)'!AH853</f>
        <v>1866</v>
      </c>
      <c r="AL903">
        <f>IF(ROUND(AI903,-3)=ROUND('Energy consumption (raw)'!AG853,-3),1,0)</f>
        <v>1</v>
      </c>
      <c r="AM903" s="179" t="str">
        <f>'Energy consumption (raw)'!AJ853</f>
        <v>10. Nam Dinh</v>
      </c>
      <c r="AN903">
        <f>VLOOKUP(AM903,Lists!$F$9:$G$71,2,FALSE)</f>
        <v>1</v>
      </c>
    </row>
    <row r="904" spans="2:40" x14ac:dyDescent="0.25">
      <c r="B904" s="65" t="str">
        <f t="shared" si="89"/>
        <v>Industry752</v>
      </c>
      <c r="C904" s="179">
        <f>'Energy consumption (raw)'!B854</f>
        <v>752</v>
      </c>
      <c r="D904" s="179">
        <f>'Energy consumption (raw)'!C854</f>
        <v>0</v>
      </c>
      <c r="E904" s="179">
        <f>'Energy consumption (raw)'!D854</f>
        <v>0</v>
      </c>
      <c r="F904" s="179" t="str">
        <f>'Energy consumption (raw)'!E854</f>
        <v>Công nghiệp</v>
      </c>
      <c r="G904" s="179" t="str">
        <f>'Energy consumption (raw)'!F854</f>
        <v>Sản xuất bao bì xi măng</v>
      </c>
      <c r="H904" s="179" t="str">
        <f>'Energy consumption (raw)'!G854</f>
        <v>Industry</v>
      </c>
      <c r="I904" s="179" t="str">
        <f>'Energy consumption (raw)'!I854</f>
        <v>23 Manufacture of other non-metallic mineral products</v>
      </c>
      <c r="J904" s="179" t="str">
        <f>INDEX(Sector!$E$6:$E$46,MATCH('Energy consumption (toe)'!I904,Sector!$B$6:$B$46,FALSE))</f>
        <v>Manufacture of other non-metallic mineral products</v>
      </c>
      <c r="K904" s="179">
        <f>IFERROR('Energy consumption (raw)'!J854*Lists!$H$84,)</f>
        <v>0</v>
      </c>
      <c r="L904" s="179">
        <f>'Energy consumption (raw)'!K854*Lists!$H$84</f>
        <v>1804.1721918000001</v>
      </c>
      <c r="M904" s="179">
        <f>'Energy consumption (raw)'!L854*Lists!$H$84</f>
        <v>0</v>
      </c>
      <c r="N904" s="179">
        <f>'Energy consumption (raw)'!M854*Lists!$H$84</f>
        <v>0</v>
      </c>
      <c r="O904" s="178">
        <f t="shared" si="90"/>
        <v>1804.1721918000001</v>
      </c>
      <c r="P904">
        <f>'Energy consumption (raw)'!N854*Lists!$H$85</f>
        <v>0</v>
      </c>
      <c r="Q904">
        <f>'Energy consumption (raw)'!O854*Lists!$H$86</f>
        <v>0</v>
      </c>
      <c r="R904">
        <f>'Energy consumption (raw)'!P854*Lists!$H$87</f>
        <v>0</v>
      </c>
      <c r="S904">
        <f>'Energy consumption (raw)'!Q854*Lists!$H$88</f>
        <v>0</v>
      </c>
      <c r="T904">
        <f>'Energy consumption (raw)'!R854*Lists!$H$89</f>
        <v>0</v>
      </c>
      <c r="U904">
        <f>'Energy consumption (raw)'!S854*Lists!$H$90</f>
        <v>0</v>
      </c>
      <c r="V904">
        <f>'Energy consumption (raw)'!T854*Lists!$H$91</f>
        <v>0</v>
      </c>
      <c r="W904">
        <f>'Energy consumption (raw)'!U854*Lists!$H$92</f>
        <v>0</v>
      </c>
      <c r="X904">
        <f>'Energy consumption (raw)'!V854*Lists!$H$93</f>
        <v>0</v>
      </c>
      <c r="Y904">
        <f>'Energy consumption (raw)'!W854*Lists!$H$94</f>
        <v>0</v>
      </c>
      <c r="Z904">
        <f>'Energy consumption (raw)'!X854*Lists!$H$96*1000000</f>
        <v>0</v>
      </c>
      <c r="AA904">
        <f>'Energy consumption (raw)'!Y854*Lists!$H$97</f>
        <v>0</v>
      </c>
      <c r="AB904">
        <f>'Energy consumption (raw)'!Z854*Lists!$H$96</f>
        <v>0</v>
      </c>
      <c r="AC904">
        <f>'Energy consumption (raw)'!AA854*Lists!$H$98</f>
        <v>0</v>
      </c>
      <c r="AD904">
        <f>'Energy consumption (raw)'!AB854*Lists!$H$99</f>
        <v>0</v>
      </c>
      <c r="AE904">
        <f>'Energy consumption (raw)'!AC854*Lists!$H$101</f>
        <v>0</v>
      </c>
      <c r="AF904">
        <f>'Energy consumption (raw)'!AD854*Lists!$H$101</f>
        <v>0</v>
      </c>
      <c r="AG904">
        <f>'Energy consumption (raw)'!AE854*Lists!$H$101</f>
        <v>0</v>
      </c>
      <c r="AH904">
        <f>'Energy consumption (raw)'!AF854*Lists!$H$100</f>
        <v>0</v>
      </c>
      <c r="AI904" s="167">
        <f t="shared" si="91"/>
        <v>1804.1721918000001</v>
      </c>
      <c r="AJ904" s="179">
        <f>'Energy consumption (raw)'!AG854</f>
        <v>1804.1721918000001</v>
      </c>
      <c r="AK904" s="179">
        <f>'Energy consumption (raw)'!AH854</f>
        <v>1724</v>
      </c>
      <c r="AL904">
        <f>IF(ROUND(AI904,-3)=ROUND('Energy consumption (raw)'!AG854,-3),1,0)</f>
        <v>1</v>
      </c>
      <c r="AM904" s="179" t="str">
        <f>'Energy consumption (raw)'!AJ854</f>
        <v>10. Nam Dinh</v>
      </c>
      <c r="AN904">
        <f>VLOOKUP(AM904,Lists!$F$9:$G$71,2,FALSE)</f>
        <v>1</v>
      </c>
    </row>
    <row r="905" spans="2:40" x14ac:dyDescent="0.25">
      <c r="B905" s="65" t="str">
        <f t="shared" si="89"/>
        <v>Industry753</v>
      </c>
      <c r="C905" s="179">
        <f>'Energy consumption (raw)'!B855</f>
        <v>753</v>
      </c>
      <c r="D905" s="179">
        <f>'Energy consumption (raw)'!C855</f>
        <v>0</v>
      </c>
      <c r="E905" s="179">
        <f>'Energy consumption (raw)'!D855</f>
        <v>0</v>
      </c>
      <c r="F905" s="179" t="str">
        <f>'Energy consumption (raw)'!E855</f>
        <v>Công nghiệp</v>
      </c>
      <c r="G905" s="179" t="str">
        <f>'Energy consumption (raw)'!F855</f>
        <v>Sản xuất các sản phẩm khác bằng kim loại chưa được phân vào đâu</v>
      </c>
      <c r="H905" s="179" t="str">
        <f>'Energy consumption (raw)'!G855</f>
        <v>Industry</v>
      </c>
      <c r="I905" s="179" t="str">
        <f>'Energy consumption (raw)'!I855</f>
        <v>24 Manufacture of basic metals</v>
      </c>
      <c r="J905" s="179" t="str">
        <f>INDEX(Sector!$E$6:$E$46,MATCH('Energy consumption (toe)'!I905,Sector!$B$6:$B$46,FALSE))</f>
        <v>Manufacture of basic metals</v>
      </c>
      <c r="K905" s="179">
        <f>IFERROR('Energy consumption (raw)'!J855*Lists!$H$84,)</f>
        <v>0</v>
      </c>
      <c r="L905" s="179">
        <f>'Energy consumption (raw)'!K855*Lists!$H$84</f>
        <v>1692.1772400000002</v>
      </c>
      <c r="M905" s="179">
        <f>'Energy consumption (raw)'!L855*Lists!$H$84</f>
        <v>0</v>
      </c>
      <c r="N905" s="179">
        <f>'Energy consumption (raw)'!M855*Lists!$H$84</f>
        <v>0</v>
      </c>
      <c r="O905" s="178">
        <f t="shared" si="90"/>
        <v>1692.1772400000002</v>
      </c>
      <c r="P905">
        <f>'Energy consumption (raw)'!N855*Lists!$H$85</f>
        <v>0</v>
      </c>
      <c r="Q905">
        <f>'Energy consumption (raw)'!O855*Lists!$H$86</f>
        <v>0</v>
      </c>
      <c r="R905">
        <f>'Energy consumption (raw)'!P855*Lists!$H$87</f>
        <v>0</v>
      </c>
      <c r="S905">
        <f>'Energy consumption (raw)'!Q855*Lists!$H$88</f>
        <v>0</v>
      </c>
      <c r="T905">
        <f>'Energy consumption (raw)'!R855*Lists!$H$89</f>
        <v>0</v>
      </c>
      <c r="U905">
        <f>'Energy consumption (raw)'!S855*Lists!$H$90</f>
        <v>0</v>
      </c>
      <c r="V905">
        <f>'Energy consumption (raw)'!T855*Lists!$H$91</f>
        <v>0</v>
      </c>
      <c r="W905">
        <f>'Energy consumption (raw)'!U855*Lists!$H$92</f>
        <v>0</v>
      </c>
      <c r="X905">
        <f>'Energy consumption (raw)'!V855*Lists!$H$93</f>
        <v>0</v>
      </c>
      <c r="Y905">
        <f>'Energy consumption (raw)'!W855*Lists!$H$94</f>
        <v>0</v>
      </c>
      <c r="Z905">
        <f>'Energy consumption (raw)'!X855*Lists!$H$96*1000000</f>
        <v>0</v>
      </c>
      <c r="AA905">
        <f>'Energy consumption (raw)'!Y855*Lists!$H$97</f>
        <v>0</v>
      </c>
      <c r="AB905">
        <f>'Energy consumption (raw)'!Z855*Lists!$H$96</f>
        <v>0</v>
      </c>
      <c r="AC905">
        <f>'Energy consumption (raw)'!AA855*Lists!$H$98</f>
        <v>0</v>
      </c>
      <c r="AD905">
        <f>'Energy consumption (raw)'!AB855*Lists!$H$99</f>
        <v>0</v>
      </c>
      <c r="AE905">
        <f>'Energy consumption (raw)'!AC855*Lists!$H$101</f>
        <v>0</v>
      </c>
      <c r="AF905">
        <f>'Energy consumption (raw)'!AD855*Lists!$H$101</f>
        <v>0</v>
      </c>
      <c r="AG905">
        <f>'Energy consumption (raw)'!AE855*Lists!$H$101</f>
        <v>0</v>
      </c>
      <c r="AH905">
        <f>'Energy consumption (raw)'!AF855*Lists!$H$100</f>
        <v>0</v>
      </c>
      <c r="AI905" s="167">
        <f t="shared" si="91"/>
        <v>1692.1772400000002</v>
      </c>
      <c r="AJ905" s="179">
        <f>'Energy consumption (raw)'!AG855</f>
        <v>1692.1772400000002</v>
      </c>
      <c r="AK905" s="179">
        <f>'Energy consumption (raw)'!AH855</f>
        <v>1514</v>
      </c>
      <c r="AL905">
        <f>IF(ROUND(AI905,-3)=ROUND('Energy consumption (raw)'!AG855,-3),1,0)</f>
        <v>1</v>
      </c>
      <c r="AM905" s="179" t="str">
        <f>'Energy consumption (raw)'!AJ855</f>
        <v>10. Nam Dinh</v>
      </c>
      <c r="AN905">
        <f>VLOOKUP(AM905,Lists!$F$9:$G$71,2,FALSE)</f>
        <v>1</v>
      </c>
    </row>
    <row r="906" spans="2:40" x14ac:dyDescent="0.25">
      <c r="B906" s="65" t="str">
        <f t="shared" si="89"/>
        <v>Industry754</v>
      </c>
      <c r="C906" s="179">
        <f>'Energy consumption (raw)'!B856</f>
        <v>754</v>
      </c>
      <c r="D906" s="179">
        <f>'Energy consumption (raw)'!C856</f>
        <v>0</v>
      </c>
      <c r="E906" s="179">
        <f>'Energy consumption (raw)'!D856</f>
        <v>0</v>
      </c>
      <c r="F906" s="179" t="str">
        <f>'Energy consumption (raw)'!E856</f>
        <v>Công nghiệp</v>
      </c>
      <c r="G906" s="179" t="str">
        <f>'Energy consumption (raw)'!F856</f>
        <v>Sản xuất giày dép</v>
      </c>
      <c r="H906" s="179" t="str">
        <f>'Energy consumption (raw)'!G856</f>
        <v>Industry</v>
      </c>
      <c r="I906" s="179" t="str">
        <f>'Energy consumption (raw)'!I856</f>
        <v>14 Manufacture of wearing apparel</v>
      </c>
      <c r="J906" s="179" t="str">
        <f>INDEX(Sector!$E$6:$E$46,MATCH('Energy consumption (toe)'!I906,Sector!$B$6:$B$46,FALSE))</f>
        <v>Manufacture of wearing apparel</v>
      </c>
      <c r="K906" s="179">
        <f>IFERROR('Energy consumption (raw)'!J856*Lists!$H$84,)</f>
        <v>0</v>
      </c>
      <c r="L906" s="179">
        <f>'Energy consumption (raw)'!K856*Lists!$H$84</f>
        <v>1251.4628026</v>
      </c>
      <c r="M906" s="179">
        <f>'Energy consumption (raw)'!L856*Lists!$H$84</f>
        <v>0</v>
      </c>
      <c r="N906" s="179">
        <f>'Energy consumption (raw)'!M856*Lists!$H$84</f>
        <v>0</v>
      </c>
      <c r="O906" s="178">
        <f t="shared" si="90"/>
        <v>1251.4628026</v>
      </c>
      <c r="P906">
        <f>'Energy consumption (raw)'!N856*Lists!$H$85</f>
        <v>0</v>
      </c>
      <c r="Q906">
        <f>'Energy consumption (raw)'!O856*Lists!$H$86</f>
        <v>0</v>
      </c>
      <c r="R906">
        <f>'Energy consumption (raw)'!P856*Lists!$H$87</f>
        <v>0</v>
      </c>
      <c r="S906">
        <f>'Energy consumption (raw)'!Q856*Lists!$H$88</f>
        <v>0</v>
      </c>
      <c r="T906">
        <f>'Energy consumption (raw)'!R856*Lists!$H$89</f>
        <v>4.08</v>
      </c>
      <c r="U906">
        <f>'Energy consumption (raw)'!S856*Lists!$H$90</f>
        <v>0</v>
      </c>
      <c r="V906">
        <f>'Energy consumption (raw)'!T856*Lists!$H$91</f>
        <v>0</v>
      </c>
      <c r="W906">
        <f>'Energy consumption (raw)'!U856*Lists!$H$92</f>
        <v>0</v>
      </c>
      <c r="X906">
        <f>'Energy consumption (raw)'!V856*Lists!$H$93</f>
        <v>18.900000000000002</v>
      </c>
      <c r="Y906">
        <f>'Energy consumption (raw)'!W856*Lists!$H$94</f>
        <v>0</v>
      </c>
      <c r="Z906">
        <f>'Energy consumption (raw)'!X856*Lists!$H$96*1000000</f>
        <v>0</v>
      </c>
      <c r="AA906">
        <f>'Energy consumption (raw)'!Y856*Lists!$H$97</f>
        <v>0</v>
      </c>
      <c r="AB906">
        <f>'Energy consumption (raw)'!Z856*Lists!$H$96</f>
        <v>0</v>
      </c>
      <c r="AC906">
        <f>'Energy consumption (raw)'!AA856*Lists!$H$98</f>
        <v>0</v>
      </c>
      <c r="AD906">
        <f>'Energy consumption (raw)'!AB856*Lists!$H$99</f>
        <v>0</v>
      </c>
      <c r="AE906">
        <f>'Energy consumption (raw)'!AC856*Lists!$H$101</f>
        <v>0</v>
      </c>
      <c r="AF906">
        <f>'Energy consumption (raw)'!AD856*Lists!$H$101</f>
        <v>0</v>
      </c>
      <c r="AG906">
        <f>'Energy consumption (raw)'!AE856*Lists!$H$101</f>
        <v>0</v>
      </c>
      <c r="AH906">
        <f>'Energy consumption (raw)'!AF856*Lists!$H$100</f>
        <v>0</v>
      </c>
      <c r="AI906" s="167">
        <f t="shared" si="91"/>
        <v>1274.4428026000001</v>
      </c>
      <c r="AJ906" s="179">
        <f>'Energy consumption (raw)'!AG856</f>
        <v>1274.4428026000001</v>
      </c>
      <c r="AK906" s="179">
        <f>'Energy consumption (raw)'!AH856</f>
        <v>1222.0887116000001</v>
      </c>
      <c r="AL906">
        <f>IF(ROUND(AI906,-3)=ROUND('Energy consumption (raw)'!AG856,-3),1,0)</f>
        <v>1</v>
      </c>
      <c r="AM906" s="179" t="str">
        <f>'Energy consumption (raw)'!AJ856</f>
        <v>10. Nam Dinh</v>
      </c>
      <c r="AN906">
        <f>VLOOKUP(AM906,Lists!$F$9:$G$71,2,FALSE)</f>
        <v>1</v>
      </c>
    </row>
    <row r="907" spans="2:40" x14ac:dyDescent="0.25">
      <c r="B907" s="65" t="str">
        <f t="shared" si="89"/>
        <v>Industry755</v>
      </c>
      <c r="C907" s="179">
        <f>'Energy consumption (raw)'!B857</f>
        <v>755</v>
      </c>
      <c r="D907" s="179">
        <f>'Energy consumption (raw)'!C857</f>
        <v>0</v>
      </c>
      <c r="E907" s="179">
        <f>'Energy consumption (raw)'!D857</f>
        <v>0</v>
      </c>
      <c r="F907" s="179" t="str">
        <f>'Energy consumption (raw)'!E857</f>
        <v>Công nghiệp</v>
      </c>
      <c r="G907" s="179" t="str">
        <f>'Energy consumption (raw)'!F857</f>
        <v>Hệ thống chiếu sáng công cộng và bơm tiêu thoát nước</v>
      </c>
      <c r="H907" s="179" t="str">
        <f>'Energy consumption (raw)'!G857</f>
        <v>Industry</v>
      </c>
      <c r="I907" s="179" t="str">
        <f>'Energy consumption (raw)'!I857</f>
        <v>37 Sewerage</v>
      </c>
      <c r="J907" s="179" t="str">
        <f>INDEX(Sector!$E$6:$E$46,MATCH('Energy consumption (toe)'!I907,Sector!$B$6:$B$46,FALSE))</f>
        <v>Sewerage</v>
      </c>
      <c r="K907" s="179">
        <f>IFERROR('Energy consumption (raw)'!J857*Lists!$H$84,)</f>
        <v>0</v>
      </c>
      <c r="L907" s="179">
        <f>'Energy consumption (raw)'!K857*Lists!$H$84</f>
        <v>1373.2931450000001</v>
      </c>
      <c r="M907" s="179">
        <f>'Energy consumption (raw)'!L857*Lists!$H$84</f>
        <v>0</v>
      </c>
      <c r="N907" s="179">
        <f>'Energy consumption (raw)'!M857*Lists!$H$84</f>
        <v>0</v>
      </c>
      <c r="O907" s="178">
        <f t="shared" si="90"/>
        <v>1373.2931450000001</v>
      </c>
      <c r="P907">
        <f>'Energy consumption (raw)'!N857*Lists!$H$85</f>
        <v>0</v>
      </c>
      <c r="Q907">
        <f>'Energy consumption (raw)'!O857*Lists!$H$86</f>
        <v>0</v>
      </c>
      <c r="R907">
        <f>'Energy consumption (raw)'!P857*Lists!$H$87</f>
        <v>0</v>
      </c>
      <c r="S907">
        <f>'Energy consumption (raw)'!Q857*Lists!$H$88</f>
        <v>0</v>
      </c>
      <c r="T907">
        <f>'Energy consumption (raw)'!R857*Lists!$H$89</f>
        <v>0</v>
      </c>
      <c r="U907">
        <f>'Energy consumption (raw)'!S857*Lists!$H$90</f>
        <v>0</v>
      </c>
      <c r="V907">
        <f>'Energy consumption (raw)'!T857*Lists!$H$91</f>
        <v>0</v>
      </c>
      <c r="W907">
        <f>'Energy consumption (raw)'!U857*Lists!$H$92</f>
        <v>0</v>
      </c>
      <c r="X907">
        <f>'Energy consumption (raw)'!V857*Lists!$H$93</f>
        <v>0</v>
      </c>
      <c r="Y907">
        <f>'Energy consumption (raw)'!W857*Lists!$H$94</f>
        <v>0</v>
      </c>
      <c r="Z907">
        <f>'Energy consumption (raw)'!X857*Lists!$H$96*1000000</f>
        <v>0</v>
      </c>
      <c r="AA907">
        <f>'Energy consumption (raw)'!Y857*Lists!$H$97</f>
        <v>0</v>
      </c>
      <c r="AB907">
        <f>'Energy consumption (raw)'!Z857*Lists!$H$96</f>
        <v>0</v>
      </c>
      <c r="AC907">
        <f>'Energy consumption (raw)'!AA857*Lists!$H$98</f>
        <v>0</v>
      </c>
      <c r="AD907">
        <f>'Energy consumption (raw)'!AB857*Lists!$H$99</f>
        <v>0</v>
      </c>
      <c r="AE907">
        <f>'Energy consumption (raw)'!AC857*Lists!$H$101</f>
        <v>0</v>
      </c>
      <c r="AF907">
        <f>'Energy consumption (raw)'!AD857*Lists!$H$101</f>
        <v>0</v>
      </c>
      <c r="AG907">
        <f>'Energy consumption (raw)'!AE857*Lists!$H$101</f>
        <v>0</v>
      </c>
      <c r="AH907">
        <f>'Energy consumption (raw)'!AF857*Lists!$H$100</f>
        <v>0</v>
      </c>
      <c r="AI907" s="167">
        <f t="shared" si="91"/>
        <v>1373.2931450000001</v>
      </c>
      <c r="AJ907" s="179">
        <f>'Energy consumption (raw)'!AG857</f>
        <v>1373.2931450000001</v>
      </c>
      <c r="AK907" s="179">
        <f>'Energy consumption (raw)'!AH857</f>
        <v>0</v>
      </c>
      <c r="AL907">
        <f>IF(ROUND(AI907,-3)=ROUND('Energy consumption (raw)'!AG857,-3),1,0)</f>
        <v>1</v>
      </c>
      <c r="AM907" s="179" t="str">
        <f>'Energy consumption (raw)'!AJ857</f>
        <v>10. Nam Dinh</v>
      </c>
      <c r="AN907">
        <f>VLOOKUP(AM907,Lists!$F$9:$G$71,2,FALSE)</f>
        <v>1</v>
      </c>
    </row>
    <row r="908" spans="2:40" x14ac:dyDescent="0.25">
      <c r="B908" s="65" t="str">
        <f t="shared" si="89"/>
        <v>Industry756</v>
      </c>
      <c r="C908" s="179">
        <f>'Energy consumption (raw)'!B858</f>
        <v>756</v>
      </c>
      <c r="D908" s="179">
        <f>'Energy consumption (raw)'!C858</f>
        <v>0</v>
      </c>
      <c r="E908" s="179">
        <f>'Energy consumption (raw)'!D858</f>
        <v>0</v>
      </c>
      <c r="F908" s="179" t="str">
        <f>'Energy consumption (raw)'!E858</f>
        <v>Công nghiệp</v>
      </c>
      <c r="G908" s="179" t="str">
        <f>'Energy consumption (raw)'!F858</f>
        <v>Sản xuất vật liệu xây dựng từ đất sét</v>
      </c>
      <c r="H908" s="179" t="str">
        <f>'Energy consumption (raw)'!G858</f>
        <v>Industry</v>
      </c>
      <c r="I908" s="179" t="str">
        <f>'Energy consumption (raw)'!I858</f>
        <v>23 Manufacture of other non-metallic mineral products</v>
      </c>
      <c r="J908" s="179" t="str">
        <f>INDEX(Sector!$E$6:$E$46,MATCH('Energy consumption (toe)'!I908,Sector!$B$6:$B$46,FALSE))</f>
        <v>Manufacture of other non-metallic mineral products</v>
      </c>
      <c r="K908" s="179">
        <f>IFERROR('Energy consumption (raw)'!J858*Lists!$H$84,)</f>
        <v>0</v>
      </c>
      <c r="L908" s="179">
        <f>'Energy consumption (raw)'!K858*Lists!$H$84</f>
        <v>1558.5827570000001</v>
      </c>
      <c r="M908" s="179">
        <f>'Energy consumption (raw)'!L858*Lists!$H$84</f>
        <v>0</v>
      </c>
      <c r="N908" s="179">
        <f>'Energy consumption (raw)'!M858*Lists!$H$84</f>
        <v>0</v>
      </c>
      <c r="O908" s="178">
        <f t="shared" si="90"/>
        <v>1558.5827570000001</v>
      </c>
      <c r="P908">
        <f>'Energy consumption (raw)'!N858*Lists!$H$85</f>
        <v>0</v>
      </c>
      <c r="Q908">
        <f>'Energy consumption (raw)'!O858*Lists!$H$86</f>
        <v>0</v>
      </c>
      <c r="R908">
        <f>'Energy consumption (raw)'!P858*Lists!$H$87</f>
        <v>0</v>
      </c>
      <c r="S908">
        <f>'Energy consumption (raw)'!Q858*Lists!$H$88</f>
        <v>0</v>
      </c>
      <c r="T908">
        <f>'Energy consumption (raw)'!R858*Lists!$H$89</f>
        <v>0</v>
      </c>
      <c r="U908">
        <f>'Energy consumption (raw)'!S858*Lists!$H$90</f>
        <v>0</v>
      </c>
      <c r="V908">
        <f>'Energy consumption (raw)'!T858*Lists!$H$91</f>
        <v>0</v>
      </c>
      <c r="W908">
        <f>'Energy consumption (raw)'!U858*Lists!$H$92</f>
        <v>0</v>
      </c>
      <c r="X908">
        <f>'Energy consumption (raw)'!V858*Lists!$H$93</f>
        <v>0</v>
      </c>
      <c r="Y908">
        <f>'Energy consumption (raw)'!W858*Lists!$H$94</f>
        <v>0</v>
      </c>
      <c r="Z908">
        <f>'Energy consumption (raw)'!X858*Lists!$H$96*1000000</f>
        <v>0</v>
      </c>
      <c r="AA908">
        <f>'Energy consumption (raw)'!Y858*Lists!$H$97</f>
        <v>0</v>
      </c>
      <c r="AB908">
        <f>'Energy consumption (raw)'!Z858*Lists!$H$96</f>
        <v>0</v>
      </c>
      <c r="AC908">
        <f>'Energy consumption (raw)'!AA858*Lists!$H$98</f>
        <v>0</v>
      </c>
      <c r="AD908">
        <f>'Energy consumption (raw)'!AB858*Lists!$H$99</f>
        <v>0</v>
      </c>
      <c r="AE908">
        <f>'Energy consumption (raw)'!AC858*Lists!$H$101</f>
        <v>0</v>
      </c>
      <c r="AF908">
        <f>'Energy consumption (raw)'!AD858*Lists!$H$101</f>
        <v>0</v>
      </c>
      <c r="AG908">
        <f>'Energy consumption (raw)'!AE858*Lists!$H$101</f>
        <v>0</v>
      </c>
      <c r="AH908">
        <f>'Energy consumption (raw)'!AF858*Lists!$H$100</f>
        <v>0</v>
      </c>
      <c r="AI908" s="167">
        <f t="shared" si="91"/>
        <v>1558.5827570000001</v>
      </c>
      <c r="AJ908" s="179">
        <f>'Energy consumption (raw)'!AG858</f>
        <v>1558.5827570000001</v>
      </c>
      <c r="AK908" s="179">
        <f>'Energy consumption (raw)'!AH858</f>
        <v>0</v>
      </c>
      <c r="AL908">
        <f>IF(ROUND(AI908,-3)=ROUND('Energy consumption (raw)'!AG858,-3),1,0)</f>
        <v>1</v>
      </c>
      <c r="AM908" s="179" t="str">
        <f>'Energy consumption (raw)'!AJ858</f>
        <v>10. Nam Dinh</v>
      </c>
      <c r="AN908">
        <f>VLOOKUP(AM908,Lists!$F$9:$G$71,2,FALSE)</f>
        <v>1</v>
      </c>
    </row>
    <row r="909" spans="2:40" x14ac:dyDescent="0.25">
      <c r="B909" s="65" t="str">
        <f t="shared" si="89"/>
        <v>Industry757</v>
      </c>
      <c r="C909" s="179">
        <f>'Energy consumption (raw)'!B859</f>
        <v>757</v>
      </c>
      <c r="D909" s="179">
        <f>'Energy consumption (raw)'!C859</f>
        <v>0</v>
      </c>
      <c r="E909" s="179">
        <f>'Energy consumption (raw)'!D859</f>
        <v>0</v>
      </c>
      <c r="F909" s="179" t="str">
        <f>'Energy consumption (raw)'!E859</f>
        <v>Công nghiệp</v>
      </c>
      <c r="G909" s="179" t="str">
        <f>'Energy consumption (raw)'!F859</f>
        <v>Gia công cơ khí, xử lý và tráng phủ kim loại</v>
      </c>
      <c r="H909" s="179" t="str">
        <f>'Energy consumption (raw)'!G859</f>
        <v>Industry</v>
      </c>
      <c r="I909" s="179" t="str">
        <f>'Energy consumption (raw)'!I859</f>
        <v>24 Manufacture of basic metals</v>
      </c>
      <c r="J909" s="179" t="str">
        <f>INDEX(Sector!$E$6:$E$46,MATCH('Energy consumption (toe)'!I909,Sector!$B$6:$B$46,FALSE))</f>
        <v>Manufacture of basic metals</v>
      </c>
      <c r="K909" s="179">
        <f>IFERROR('Energy consumption (raw)'!J859*Lists!$H$84,)</f>
        <v>0</v>
      </c>
      <c r="L909" s="179">
        <f>'Energy consumption (raw)'!K859*Lists!$H$84</f>
        <v>1229.4596226000001</v>
      </c>
      <c r="M909" s="179">
        <f>'Energy consumption (raw)'!L859*Lists!$H$84</f>
        <v>0</v>
      </c>
      <c r="N909" s="179">
        <f>'Energy consumption (raw)'!M859*Lists!$H$84</f>
        <v>0</v>
      </c>
      <c r="O909" s="178">
        <f t="shared" si="90"/>
        <v>1229.4596226000001</v>
      </c>
      <c r="P909">
        <f>'Energy consumption (raw)'!N859*Lists!$H$85</f>
        <v>0</v>
      </c>
      <c r="Q909">
        <f>'Energy consumption (raw)'!O859*Lists!$H$86</f>
        <v>0</v>
      </c>
      <c r="R909">
        <f>'Energy consumption (raw)'!P859*Lists!$H$87</f>
        <v>0</v>
      </c>
      <c r="S909">
        <f>'Energy consumption (raw)'!Q859*Lists!$H$88</f>
        <v>0</v>
      </c>
      <c r="T909">
        <f>'Energy consumption (raw)'!R859*Lists!$H$89</f>
        <v>0</v>
      </c>
      <c r="U909">
        <f>'Energy consumption (raw)'!S859*Lists!$H$90</f>
        <v>0</v>
      </c>
      <c r="V909">
        <f>'Energy consumption (raw)'!T859*Lists!$H$91</f>
        <v>0</v>
      </c>
      <c r="W909">
        <f>'Energy consumption (raw)'!U859*Lists!$H$92</f>
        <v>0</v>
      </c>
      <c r="X909">
        <f>'Energy consumption (raw)'!V859*Lists!$H$93</f>
        <v>0</v>
      </c>
      <c r="Y909">
        <f>'Energy consumption (raw)'!W859*Lists!$H$94</f>
        <v>0</v>
      </c>
      <c r="Z909">
        <f>'Energy consumption (raw)'!X859*Lists!$H$96*1000000</f>
        <v>0</v>
      </c>
      <c r="AA909">
        <f>'Energy consumption (raw)'!Y859*Lists!$H$97</f>
        <v>0</v>
      </c>
      <c r="AB909">
        <f>'Energy consumption (raw)'!Z859*Lists!$H$96</f>
        <v>0</v>
      </c>
      <c r="AC909">
        <f>'Energy consumption (raw)'!AA859*Lists!$H$98</f>
        <v>0</v>
      </c>
      <c r="AD909">
        <f>'Energy consumption (raw)'!AB859*Lists!$H$99</f>
        <v>0</v>
      </c>
      <c r="AE909">
        <f>'Energy consumption (raw)'!AC859*Lists!$H$101</f>
        <v>0</v>
      </c>
      <c r="AF909">
        <f>'Energy consumption (raw)'!AD859*Lists!$H$101</f>
        <v>0</v>
      </c>
      <c r="AG909">
        <f>'Energy consumption (raw)'!AE859*Lists!$H$101</f>
        <v>0</v>
      </c>
      <c r="AH909">
        <f>'Energy consumption (raw)'!AF859*Lists!$H$100</f>
        <v>0</v>
      </c>
      <c r="AI909" s="167">
        <f t="shared" si="91"/>
        <v>1229.4596226000001</v>
      </c>
      <c r="AJ909" s="179">
        <f>'Energy consumption (raw)'!AG859</f>
        <v>1229.4596226000001</v>
      </c>
      <c r="AK909" s="179">
        <f>'Energy consumption (raw)'!AH859</f>
        <v>0</v>
      </c>
      <c r="AL909">
        <f>IF(ROUND(AI909,-3)=ROUND('Energy consumption (raw)'!AG859,-3),1,0)</f>
        <v>1</v>
      </c>
      <c r="AM909" s="179" t="str">
        <f>'Energy consumption (raw)'!AJ859</f>
        <v>10. Nam Dinh</v>
      </c>
      <c r="AN909">
        <f>VLOOKUP(AM909,Lists!$F$9:$G$71,2,FALSE)</f>
        <v>1</v>
      </c>
    </row>
    <row r="910" spans="2:40" x14ac:dyDescent="0.25">
      <c r="B910" s="65" t="str">
        <f t="shared" si="89"/>
        <v>Industry758</v>
      </c>
      <c r="C910" s="179">
        <f>'Energy consumption (raw)'!B860</f>
        <v>758</v>
      </c>
      <c r="D910" s="179">
        <f>'Energy consumption (raw)'!C860</f>
        <v>0</v>
      </c>
      <c r="E910" s="179">
        <f>'Energy consumption (raw)'!D860</f>
        <v>0</v>
      </c>
      <c r="F910" s="179" t="str">
        <f>'Energy consumption (raw)'!E860</f>
        <v>Công nghiệp</v>
      </c>
      <c r="G910" s="179" t="str">
        <f>'Energy consumption (raw)'!F860</f>
        <v>Sản xuất vải dệt thoi</v>
      </c>
      <c r="H910" s="179" t="str">
        <f>'Energy consumption (raw)'!G860</f>
        <v>Industry</v>
      </c>
      <c r="I910" s="179" t="str">
        <f>'Energy consumption (raw)'!I860</f>
        <v>13 Manufacture of textiles</v>
      </c>
      <c r="J910" s="179" t="str">
        <f>INDEX(Sector!$E$6:$E$46,MATCH('Energy consumption (toe)'!I910,Sector!$B$6:$B$46,FALSE))</f>
        <v>Manufacture of textiles</v>
      </c>
      <c r="K910" s="179">
        <f>IFERROR('Energy consumption (raw)'!J860*Lists!$H$84,)</f>
        <v>1480.2261310000001</v>
      </c>
      <c r="L910" s="179">
        <f>'Energy consumption (raw)'!K860*Lists!$H$84</f>
        <v>0</v>
      </c>
      <c r="M910" s="179">
        <f>'Energy consumption (raw)'!L860*Lists!$H$84</f>
        <v>0</v>
      </c>
      <c r="N910" s="179">
        <f>'Energy consumption (raw)'!M860*Lists!$H$84</f>
        <v>0</v>
      </c>
      <c r="O910" s="178">
        <f t="shared" si="90"/>
        <v>1480.2261310000001</v>
      </c>
      <c r="P910">
        <f>'Energy consumption (raw)'!N860*Lists!$H$85</f>
        <v>0</v>
      </c>
      <c r="Q910">
        <f>'Energy consumption (raw)'!O860*Lists!$H$86</f>
        <v>0</v>
      </c>
      <c r="R910">
        <f>'Energy consumption (raw)'!P860*Lists!$H$87</f>
        <v>0</v>
      </c>
      <c r="S910">
        <f>'Energy consumption (raw)'!Q860*Lists!$H$88</f>
        <v>0</v>
      </c>
      <c r="T910">
        <f>'Energy consumption (raw)'!R860*Lists!$H$89</f>
        <v>0</v>
      </c>
      <c r="U910">
        <f>'Energy consumption (raw)'!S860*Lists!$H$90</f>
        <v>0</v>
      </c>
      <c r="V910">
        <f>'Energy consumption (raw)'!T860*Lists!$H$91</f>
        <v>0</v>
      </c>
      <c r="W910">
        <f>'Energy consumption (raw)'!U860*Lists!$H$92</f>
        <v>0</v>
      </c>
      <c r="X910">
        <f>'Energy consumption (raw)'!V860*Lists!$H$93</f>
        <v>0</v>
      </c>
      <c r="Y910">
        <f>'Energy consumption (raw)'!W860*Lists!$H$94</f>
        <v>0</v>
      </c>
      <c r="Z910">
        <f>'Energy consumption (raw)'!X860*Lists!$H$96*1000000</f>
        <v>0</v>
      </c>
      <c r="AA910">
        <f>'Energy consumption (raw)'!Y860*Lists!$H$97</f>
        <v>0</v>
      </c>
      <c r="AB910">
        <f>'Energy consumption (raw)'!Z860*Lists!$H$96</f>
        <v>0</v>
      </c>
      <c r="AC910">
        <f>'Energy consumption (raw)'!AA860*Lists!$H$98</f>
        <v>0</v>
      </c>
      <c r="AD910">
        <f>'Energy consumption (raw)'!AB860*Lists!$H$99</f>
        <v>0</v>
      </c>
      <c r="AE910">
        <f>'Energy consumption (raw)'!AC860*Lists!$H$101</f>
        <v>0</v>
      </c>
      <c r="AF910">
        <f>'Energy consumption (raw)'!AD860*Lists!$H$101</f>
        <v>0</v>
      </c>
      <c r="AG910">
        <f>'Energy consumption (raw)'!AE860*Lists!$H$101</f>
        <v>0</v>
      </c>
      <c r="AH910">
        <f>'Energy consumption (raw)'!AF860*Lists!$H$100</f>
        <v>0</v>
      </c>
      <c r="AI910" s="167">
        <f t="shared" si="91"/>
        <v>1480.2261310000001</v>
      </c>
      <c r="AJ910" s="179">
        <f>'Energy consumption (raw)'!AG860</f>
        <v>1480.2261310000001</v>
      </c>
      <c r="AK910" s="179">
        <f>'Energy consumption (raw)'!AH860</f>
        <v>1843</v>
      </c>
      <c r="AL910">
        <f>IF(ROUND(AI910,-3)=ROUND('Energy consumption (raw)'!AG860,-3),1,0)</f>
        <v>1</v>
      </c>
      <c r="AM910" s="179" t="str">
        <f>'Energy consumption (raw)'!AJ860</f>
        <v>10. Nam Dinh</v>
      </c>
      <c r="AN910">
        <f>VLOOKUP(AM910,Lists!$F$9:$G$71,2,FALSE)</f>
        <v>1</v>
      </c>
    </row>
    <row r="911" spans="2:40" x14ac:dyDescent="0.25">
      <c r="B911" s="65" t="str">
        <f t="shared" si="89"/>
        <v>Industry759</v>
      </c>
      <c r="C911" s="179">
        <f>'Energy consumption (raw)'!B861</f>
        <v>759</v>
      </c>
      <c r="D911" s="179">
        <f>'Energy consumption (raw)'!C861</f>
        <v>0</v>
      </c>
      <c r="E911" s="179">
        <f>'Energy consumption (raw)'!D861</f>
        <v>0</v>
      </c>
      <c r="F911" s="179" t="str">
        <f>'Energy consumption (raw)'!E861</f>
        <v>Công nghiệp</v>
      </c>
      <c r="G911" s="179" t="str">
        <f>'Energy consumption (raw)'!F861</f>
        <v>Sản xuất phân bón và hợp chất ni tơ</v>
      </c>
      <c r="H911" s="179" t="str">
        <f>'Energy consumption (raw)'!G861</f>
        <v>Industry</v>
      </c>
      <c r="I911" s="179" t="str">
        <f>'Energy consumption (raw)'!I861</f>
        <v>20 Manufacture of chemicals and chemical products</v>
      </c>
      <c r="J911" s="179" t="str">
        <f>INDEX(Sector!$E$6:$E$46,MATCH('Energy consumption (toe)'!I911,Sector!$B$6:$B$46,FALSE))</f>
        <v>Manufacture of chemicals and chemical products</v>
      </c>
      <c r="K911" s="179">
        <f>IFERROR('Energy consumption (raw)'!J861*Lists!$H$84,)</f>
        <v>0</v>
      </c>
      <c r="L911" s="179">
        <f>'Energy consumption (raw)'!K861*Lists!$H$84</f>
        <v>23920.264920000001</v>
      </c>
      <c r="M911" s="179">
        <f>'Energy consumption (raw)'!L861*Lists!$H$84</f>
        <v>0</v>
      </c>
      <c r="N911" s="179">
        <f>'Energy consumption (raw)'!M861*Lists!$H$84</f>
        <v>0</v>
      </c>
      <c r="O911" s="178">
        <f t="shared" si="90"/>
        <v>23920.264920000001</v>
      </c>
      <c r="P911">
        <f>'Energy consumption (raw)'!N861*Lists!$H$85</f>
        <v>0</v>
      </c>
      <c r="Q911">
        <f>'Energy consumption (raw)'!O861*Lists!$H$86</f>
        <v>0</v>
      </c>
      <c r="R911">
        <f>'Energy consumption (raw)'!P861*Lists!$H$87</f>
        <v>151105.32</v>
      </c>
      <c r="S911">
        <f>'Energy consumption (raw)'!Q861*Lists!$H$88</f>
        <v>147402.6</v>
      </c>
      <c r="T911">
        <f>'Energy consumption (raw)'!R861*Lists!$H$89</f>
        <v>0</v>
      </c>
      <c r="U911">
        <f>'Energy consumption (raw)'!S861*Lists!$H$90</f>
        <v>67.302400000000006</v>
      </c>
      <c r="V911">
        <f>'Energy consumption (raw)'!T861*Lists!$H$91</f>
        <v>0</v>
      </c>
      <c r="W911">
        <f>'Energy consumption (raw)'!U861*Lists!$H$92</f>
        <v>0</v>
      </c>
      <c r="X911">
        <f>'Energy consumption (raw)'!V861*Lists!$H$93</f>
        <v>0</v>
      </c>
      <c r="Y911">
        <f>'Energy consumption (raw)'!W861*Lists!$H$94</f>
        <v>0</v>
      </c>
      <c r="Z911">
        <f>'Energy consumption (raw)'!X861*Lists!$H$96*1000000</f>
        <v>0</v>
      </c>
      <c r="AA911">
        <f>'Energy consumption (raw)'!Y861*Lists!$H$97</f>
        <v>1446.3537000000001</v>
      </c>
      <c r="AB911">
        <f>'Energy consumption (raw)'!Z861*Lists!$H$96</f>
        <v>0</v>
      </c>
      <c r="AC911">
        <f>'Energy consumption (raw)'!AA861*Lists!$H$98</f>
        <v>0</v>
      </c>
      <c r="AD911">
        <f>'Energy consumption (raw)'!AB861*Lists!$H$99</f>
        <v>0</v>
      </c>
      <c r="AE911">
        <f>'Energy consumption (raw)'!AC861*Lists!$H$101</f>
        <v>0</v>
      </c>
      <c r="AF911">
        <f>'Energy consumption (raw)'!AD861*Lists!$H$101</f>
        <v>0</v>
      </c>
      <c r="AG911">
        <f>'Energy consumption (raw)'!AE861*Lists!$H$101</f>
        <v>0</v>
      </c>
      <c r="AH911">
        <f>'Energy consumption (raw)'!AF861*Lists!$H$100</f>
        <v>0</v>
      </c>
      <c r="AI911" s="167">
        <f t="shared" si="91"/>
        <v>323941.84101999999</v>
      </c>
      <c r="AJ911" s="179">
        <f>'Energy consumption (raw)'!AG861</f>
        <v>323941.84101999999</v>
      </c>
      <c r="AK911" s="179">
        <f>'Energy consumption (raw)'!AH861</f>
        <v>401907</v>
      </c>
      <c r="AL911">
        <f>IF(ROUND(AI911,-3)=ROUND('Energy consumption (raw)'!AG861,-3),1,0)</f>
        <v>1</v>
      </c>
      <c r="AM911" s="179" t="str">
        <f>'Energy consumption (raw)'!AJ861</f>
        <v>11. Ninh Binh</v>
      </c>
      <c r="AN911">
        <f>VLOOKUP(AM911,Lists!$F$9:$G$71,2,FALSE)</f>
        <v>1</v>
      </c>
    </row>
    <row r="912" spans="2:40" x14ac:dyDescent="0.25">
      <c r="B912" s="65" t="str">
        <f t="shared" si="89"/>
        <v>Industry760</v>
      </c>
      <c r="C912" s="179">
        <f>'Energy consumption (raw)'!B862</f>
        <v>760</v>
      </c>
      <c r="D912" s="179">
        <f>'Energy consumption (raw)'!C862</f>
        <v>0</v>
      </c>
      <c r="E912" s="179">
        <f>'Energy consumption (raw)'!D862</f>
        <v>0</v>
      </c>
      <c r="F912" s="179" t="str">
        <f>'Energy consumption (raw)'!E862</f>
        <v>Công nghiệp</v>
      </c>
      <c r="G912" s="179" t="str">
        <f>'Energy consumption (raw)'!F862</f>
        <v>Sản xuất xi măng</v>
      </c>
      <c r="H912" s="179" t="str">
        <f>'Energy consumption (raw)'!G862</f>
        <v>Industry</v>
      </c>
      <c r="I912" s="179" t="str">
        <f>'Energy consumption (raw)'!I862</f>
        <v>23 Manufacture of other non-metallic mineral products</v>
      </c>
      <c r="J912" s="179" t="str">
        <f>INDEX(Sector!$E$6:$E$46,MATCH('Energy consumption (toe)'!I912,Sector!$B$6:$B$46,FALSE))</f>
        <v>Manufacture of other non-metallic mineral products</v>
      </c>
      <c r="K912" s="179">
        <f>IFERROR('Energy consumption (raw)'!J862*Lists!$H$84,)</f>
        <v>0</v>
      </c>
      <c r="L912" s="179">
        <f>'Energy consumption (raw)'!K862*Lists!$H$84</f>
        <v>51519.786646100001</v>
      </c>
      <c r="M912" s="179">
        <f>'Energy consumption (raw)'!L862*Lists!$H$84</f>
        <v>0</v>
      </c>
      <c r="N912" s="179">
        <f>'Energy consumption (raw)'!M862*Lists!$H$84</f>
        <v>0</v>
      </c>
      <c r="O912" s="178">
        <f t="shared" si="90"/>
        <v>51519.786646100001</v>
      </c>
      <c r="P912">
        <f>'Energy consumption (raw)'!N862*Lists!$H$85</f>
        <v>0</v>
      </c>
      <c r="Q912">
        <f>'Energy consumption (raw)'!O862*Lists!$H$86</f>
        <v>0</v>
      </c>
      <c r="R912">
        <f>'Energy consumption (raw)'!P862*Lists!$H$87</f>
        <v>0</v>
      </c>
      <c r="S912">
        <f>'Energy consumption (raw)'!Q862*Lists!$H$88</f>
        <v>219314</v>
      </c>
      <c r="T912">
        <f>'Energy consumption (raw)'!R862*Lists!$H$89</f>
        <v>0</v>
      </c>
      <c r="U912">
        <f>'Energy consumption (raw)'!S862*Lists!$H$90</f>
        <v>55.4664</v>
      </c>
      <c r="V912">
        <f>'Energy consumption (raw)'!T862*Lists!$H$91</f>
        <v>0</v>
      </c>
      <c r="W912">
        <f>'Energy consumption (raw)'!U862*Lists!$H$92</f>
        <v>0</v>
      </c>
      <c r="X912">
        <f>'Energy consumption (raw)'!V862*Lists!$H$93</f>
        <v>0</v>
      </c>
      <c r="Y912">
        <f>'Energy consumption (raw)'!W862*Lists!$H$94</f>
        <v>0</v>
      </c>
      <c r="Z912">
        <f>'Energy consumption (raw)'!X862*Lists!$H$96*1000000</f>
        <v>0</v>
      </c>
      <c r="AA912">
        <f>'Energy consumption (raw)'!Y862*Lists!$H$97</f>
        <v>0</v>
      </c>
      <c r="AB912">
        <f>'Energy consumption (raw)'!Z862*Lists!$H$96</f>
        <v>0</v>
      </c>
      <c r="AC912">
        <f>'Energy consumption (raw)'!AA862*Lists!$H$98</f>
        <v>0</v>
      </c>
      <c r="AD912">
        <f>'Energy consumption (raw)'!AB862*Lists!$H$99</f>
        <v>0</v>
      </c>
      <c r="AE912">
        <f>'Energy consumption (raw)'!AC862*Lists!$H$101</f>
        <v>0</v>
      </c>
      <c r="AF912">
        <f>'Energy consumption (raw)'!AD862*Lists!$H$101</f>
        <v>0</v>
      </c>
      <c r="AG912">
        <f>'Energy consumption (raw)'!AE862*Lists!$H$101</f>
        <v>0</v>
      </c>
      <c r="AH912">
        <f>'Energy consumption (raw)'!AF862*Lists!$H$100</f>
        <v>0</v>
      </c>
      <c r="AI912" s="167">
        <f t="shared" si="91"/>
        <v>270889.25304609997</v>
      </c>
      <c r="AJ912" s="179">
        <f>'Energy consumption (raw)'!AG862</f>
        <v>270889.25304609997</v>
      </c>
      <c r="AK912" s="179">
        <f>'Energy consumption (raw)'!AH862</f>
        <v>280864</v>
      </c>
      <c r="AL912">
        <f>IF(ROUND(AI912,-3)=ROUND('Energy consumption (raw)'!AG862,-3),1,0)</f>
        <v>1</v>
      </c>
      <c r="AM912" s="179" t="str">
        <f>'Energy consumption (raw)'!AJ862</f>
        <v>11. Ninh Binh</v>
      </c>
      <c r="AN912">
        <f>VLOOKUP(AM912,Lists!$F$9:$G$71,2,FALSE)</f>
        <v>1</v>
      </c>
    </row>
    <row r="913" spans="2:40" x14ac:dyDescent="0.25">
      <c r="B913" s="65" t="str">
        <f t="shared" si="89"/>
        <v>Industry761</v>
      </c>
      <c r="C913" s="179">
        <f>'Energy consumption (raw)'!B863</f>
        <v>761</v>
      </c>
      <c r="D913" s="179">
        <f>'Energy consumption (raw)'!C863</f>
        <v>0</v>
      </c>
      <c r="E913" s="179">
        <f>'Energy consumption (raw)'!D863</f>
        <v>0</v>
      </c>
      <c r="F913" s="179" t="str">
        <f>'Energy consumption (raw)'!E863</f>
        <v>Công nghiệp</v>
      </c>
      <c r="G913" s="179" t="str">
        <f>'Energy consumption (raw)'!F863</f>
        <v>Sản xuất điện</v>
      </c>
      <c r="H913" s="179" t="str">
        <f>'Energy consumption (raw)'!G863</f>
        <v>Industry</v>
      </c>
      <c r="I913" s="179" t="str">
        <f>'Energy consumption (raw)'!I863</f>
        <v>35 Electricity, gas, steam and air conditioning supply</v>
      </c>
      <c r="J913" s="179" t="str">
        <f>INDEX(Sector!$E$6:$E$46,MATCH('Energy consumption (toe)'!I913,Sector!$B$6:$B$46,FALSE))</f>
        <v>Electricity, gas, steam and air conditioning supply</v>
      </c>
      <c r="K913" s="179">
        <f>IFERROR('Energy consumption (raw)'!J863*Lists!$H$84,)</f>
        <v>0</v>
      </c>
      <c r="L913" s="179">
        <f>'Energy consumption (raw)'!K863*Lists!$H$84</f>
        <v>0</v>
      </c>
      <c r="M913" s="179">
        <f>'Energy consumption (raw)'!L863*Lists!$H$84</f>
        <v>0</v>
      </c>
      <c r="N913" s="179">
        <f>'Energy consumption (raw)'!M863*Lists!$H$84</f>
        <v>0</v>
      </c>
      <c r="O913" s="178">
        <f t="shared" si="90"/>
        <v>0</v>
      </c>
      <c r="P913">
        <f>'Energy consumption (raw)'!N863*Lists!$H$85</f>
        <v>0</v>
      </c>
      <c r="Q913">
        <f>'Energy consumption (raw)'!O863*Lists!$H$86</f>
        <v>0</v>
      </c>
      <c r="R913">
        <f>'Energy consumption (raw)'!P863*Lists!$H$87</f>
        <v>25465.200000000001</v>
      </c>
      <c r="S913">
        <f>'Energy consumption (raw)'!Q863*Lists!$H$88</f>
        <v>181674</v>
      </c>
      <c r="T913">
        <f>'Energy consumption (raw)'!R863*Lists!$H$89</f>
        <v>0</v>
      </c>
      <c r="U913">
        <f>'Energy consumption (raw)'!S863*Lists!$H$90</f>
        <v>105.75840000000001</v>
      </c>
      <c r="V913">
        <f>'Energy consumption (raw)'!T863*Lists!$H$91</f>
        <v>0</v>
      </c>
      <c r="W913">
        <f>'Energy consumption (raw)'!U863*Lists!$H$92</f>
        <v>0</v>
      </c>
      <c r="X913">
        <f>'Energy consumption (raw)'!V863*Lists!$H$93</f>
        <v>0</v>
      </c>
      <c r="Y913">
        <f>'Energy consumption (raw)'!W863*Lists!$H$94</f>
        <v>0</v>
      </c>
      <c r="Z913">
        <f>'Energy consumption (raw)'!X863*Lists!$H$96*1000000</f>
        <v>0</v>
      </c>
      <c r="AA913">
        <f>'Energy consumption (raw)'!Y863*Lists!$H$97</f>
        <v>0</v>
      </c>
      <c r="AB913">
        <f>'Energy consumption (raw)'!Z863*Lists!$H$96</f>
        <v>0</v>
      </c>
      <c r="AC913">
        <f>'Energy consumption (raw)'!AA863*Lists!$H$98</f>
        <v>0</v>
      </c>
      <c r="AD913">
        <f>'Energy consumption (raw)'!AB863*Lists!$H$99</f>
        <v>0</v>
      </c>
      <c r="AE913">
        <f>'Energy consumption (raw)'!AC863*Lists!$H$101</f>
        <v>0</v>
      </c>
      <c r="AF913">
        <f>'Energy consumption (raw)'!AD863*Lists!$H$101</f>
        <v>0</v>
      </c>
      <c r="AG913">
        <f>'Energy consumption (raw)'!AE863*Lists!$H$101</f>
        <v>0</v>
      </c>
      <c r="AH913">
        <f>'Energy consumption (raw)'!AF863*Lists!$H$100</f>
        <v>0</v>
      </c>
      <c r="AI913" s="167">
        <f t="shared" si="91"/>
        <v>207244.9584</v>
      </c>
      <c r="AJ913" s="179">
        <f>'Energy consumption (raw)'!AG863</f>
        <v>207244.9584</v>
      </c>
      <c r="AK913" s="179">
        <f>'Energy consumption (raw)'!AH863</f>
        <v>251488</v>
      </c>
      <c r="AL913">
        <f>IF(ROUND(AI913,-3)=ROUND('Energy consumption (raw)'!AG863,-3),1,0)</f>
        <v>1</v>
      </c>
      <c r="AM913" s="179" t="str">
        <f>'Energy consumption (raw)'!AJ863</f>
        <v>11. Ninh Binh</v>
      </c>
      <c r="AN913">
        <f>VLOOKUP(AM913,Lists!$F$9:$G$71,2,FALSE)</f>
        <v>1</v>
      </c>
    </row>
    <row r="914" spans="2:40" x14ac:dyDescent="0.25">
      <c r="B914" s="65" t="str">
        <f t="shared" si="89"/>
        <v>Industry762</v>
      </c>
      <c r="C914" s="179">
        <f>'Energy consumption (raw)'!B864</f>
        <v>762</v>
      </c>
      <c r="D914" s="179">
        <f>'Energy consumption (raw)'!C864</f>
        <v>0</v>
      </c>
      <c r="E914" s="179">
        <f>'Energy consumption (raw)'!D864</f>
        <v>0</v>
      </c>
      <c r="F914" s="179" t="str">
        <f>'Energy consumption (raw)'!E864</f>
        <v>Công nghiệp</v>
      </c>
      <c r="G914" s="179" t="str">
        <f>'Energy consumption (raw)'!F864</f>
        <v>Sản xuất xi măng</v>
      </c>
      <c r="H914" s="179" t="str">
        <f>'Energy consumption (raw)'!G864</f>
        <v>Industry</v>
      </c>
      <c r="I914" s="179" t="str">
        <f>'Energy consumption (raw)'!I864</f>
        <v>23 Manufacture of other non-metallic mineral products</v>
      </c>
      <c r="J914" s="179" t="str">
        <f>INDEX(Sector!$E$6:$E$46,MATCH('Energy consumption (toe)'!I914,Sector!$B$6:$B$46,FALSE))</f>
        <v>Manufacture of other non-metallic mineral products</v>
      </c>
      <c r="K914" s="179">
        <f>IFERROR('Energy consumption (raw)'!J864*Lists!$H$84,)</f>
        <v>0</v>
      </c>
      <c r="L914" s="179">
        <f>'Energy consumption (raw)'!K864*Lists!$H$84</f>
        <v>42083.103234300004</v>
      </c>
      <c r="M914" s="179">
        <f>'Energy consumption (raw)'!L864*Lists!$H$84</f>
        <v>0</v>
      </c>
      <c r="N914" s="179">
        <f>'Energy consumption (raw)'!M864*Lists!$H$84</f>
        <v>0</v>
      </c>
      <c r="O914" s="178">
        <f t="shared" si="90"/>
        <v>42083.103234300004</v>
      </c>
      <c r="P914">
        <f>'Energy consumption (raw)'!N864*Lists!$H$85</f>
        <v>0</v>
      </c>
      <c r="Q914">
        <f>'Energy consumption (raw)'!O864*Lists!$H$86</f>
        <v>0</v>
      </c>
      <c r="R914">
        <f>'Energy consumption (raw)'!P864*Lists!$H$87</f>
        <v>202538.4</v>
      </c>
      <c r="S914">
        <f>'Energy consumption (raw)'!Q864*Lists!$H$88</f>
        <v>0</v>
      </c>
      <c r="T914">
        <f>'Energy consumption (raw)'!R864*Lists!$H$89</f>
        <v>0</v>
      </c>
      <c r="U914">
        <f>'Energy consumption (raw)'!S864*Lists!$H$90</f>
        <v>2332</v>
      </c>
      <c r="V914">
        <f>'Energy consumption (raw)'!T864*Lists!$H$91</f>
        <v>0</v>
      </c>
      <c r="W914">
        <f>'Energy consumption (raw)'!U864*Lists!$H$92</f>
        <v>0</v>
      </c>
      <c r="X914">
        <f>'Energy consumption (raw)'!V864*Lists!$H$93</f>
        <v>0</v>
      </c>
      <c r="Y914">
        <f>'Energy consumption (raw)'!W864*Lists!$H$94</f>
        <v>7.7189999999999995E-2</v>
      </c>
      <c r="Z914">
        <f>'Energy consumption (raw)'!X864*Lists!$H$96*1000000</f>
        <v>8.4824999999999982</v>
      </c>
      <c r="AA914">
        <f>'Energy consumption (raw)'!Y864*Lists!$H$97</f>
        <v>0</v>
      </c>
      <c r="AB914">
        <f>'Energy consumption (raw)'!Z864*Lists!$H$96</f>
        <v>0</v>
      </c>
      <c r="AC914">
        <f>'Energy consumption (raw)'!AA864*Lists!$H$98</f>
        <v>0</v>
      </c>
      <c r="AD914">
        <f>'Energy consumption (raw)'!AB864*Lists!$H$99</f>
        <v>0</v>
      </c>
      <c r="AE914">
        <f>'Energy consumption (raw)'!AC864*Lists!$H$101</f>
        <v>0</v>
      </c>
      <c r="AF914">
        <f>'Energy consumption (raw)'!AD864*Lists!$H$101</f>
        <v>0</v>
      </c>
      <c r="AG914">
        <f>'Energy consumption (raw)'!AE864*Lists!$H$101</f>
        <v>0</v>
      </c>
      <c r="AH914">
        <f>'Energy consumption (raw)'!AF864*Lists!$H$100</f>
        <v>0</v>
      </c>
      <c r="AI914" s="167">
        <f t="shared" si="91"/>
        <v>246962.06292430003</v>
      </c>
      <c r="AJ914" s="179">
        <f>'Energy consumption (raw)'!AG864</f>
        <v>246953.58890680003</v>
      </c>
      <c r="AK914" s="179">
        <f>'Energy consumption (raw)'!AH864</f>
        <v>242761</v>
      </c>
      <c r="AL914">
        <f>IF(ROUND(AI914,-3)=ROUND('Energy consumption (raw)'!AG864,-3),1,0)</f>
        <v>1</v>
      </c>
      <c r="AM914" s="179" t="str">
        <f>'Energy consumption (raw)'!AJ864</f>
        <v>11. Ninh Binh</v>
      </c>
      <c r="AN914">
        <f>VLOOKUP(AM914,Lists!$F$9:$G$71,2,FALSE)</f>
        <v>1</v>
      </c>
    </row>
    <row r="915" spans="2:40" x14ac:dyDescent="0.25">
      <c r="B915" s="65" t="str">
        <f t="shared" si="89"/>
        <v>Industry763</v>
      </c>
      <c r="C915" s="179">
        <f>'Energy consumption (raw)'!B865</f>
        <v>763</v>
      </c>
      <c r="D915" s="179">
        <f>'Energy consumption (raw)'!C865</f>
        <v>0</v>
      </c>
      <c r="E915" s="179">
        <f>'Energy consumption (raw)'!D865</f>
        <v>0</v>
      </c>
      <c r="F915" s="179" t="str">
        <f>'Energy consumption (raw)'!E865</f>
        <v>Công nghiệp</v>
      </c>
      <c r="G915" s="179" t="str">
        <f>'Energy consumption (raw)'!F865</f>
        <v>Sản xuất xi măng</v>
      </c>
      <c r="H915" s="179" t="str">
        <f>'Energy consumption (raw)'!G865</f>
        <v>Industry</v>
      </c>
      <c r="I915" s="179" t="str">
        <f>'Energy consumption (raw)'!I865</f>
        <v>23 Manufacture of other non-metallic mineral products</v>
      </c>
      <c r="J915" s="179" t="str">
        <f>INDEX(Sector!$E$6:$E$46,MATCH('Energy consumption (toe)'!I915,Sector!$B$6:$B$46,FALSE))</f>
        <v>Manufacture of other non-metallic mineral products</v>
      </c>
      <c r="K915" s="179">
        <f>IFERROR('Energy consumption (raw)'!J865*Lists!$H$84,)</f>
        <v>0</v>
      </c>
      <c r="L915" s="179">
        <f>'Energy consumption (raw)'!K865*Lists!$H$84</f>
        <v>27982.010749900001</v>
      </c>
      <c r="M915" s="179">
        <f>'Energy consumption (raw)'!L865*Lists!$H$84</f>
        <v>0</v>
      </c>
      <c r="N915" s="179">
        <f>'Energy consumption (raw)'!M865*Lists!$H$84</f>
        <v>0</v>
      </c>
      <c r="O915" s="178">
        <f t="shared" si="90"/>
        <v>27982.010749900001</v>
      </c>
      <c r="P915">
        <f>'Energy consumption (raw)'!N865*Lists!$H$85</f>
        <v>0</v>
      </c>
      <c r="Q915">
        <f>'Energy consumption (raw)'!O865*Lists!$H$86</f>
        <v>0</v>
      </c>
      <c r="R915">
        <f>'Energy consumption (raw)'!P865*Lists!$H$87</f>
        <v>154776.6</v>
      </c>
      <c r="S915">
        <f>'Energy consumption (raw)'!Q865*Lists!$H$88</f>
        <v>0</v>
      </c>
      <c r="T915">
        <f>'Energy consumption (raw)'!R865*Lists!$H$89</f>
        <v>0</v>
      </c>
      <c r="U915">
        <f>'Energy consumption (raw)'!S865*Lists!$H$90</f>
        <v>698.72</v>
      </c>
      <c r="V915">
        <f>'Energy consumption (raw)'!T865*Lists!$H$91</f>
        <v>0</v>
      </c>
      <c r="W915">
        <f>'Energy consumption (raw)'!U865*Lists!$H$92</f>
        <v>0</v>
      </c>
      <c r="X915">
        <f>'Energy consumption (raw)'!V865*Lists!$H$93</f>
        <v>0</v>
      </c>
      <c r="Y915">
        <f>'Energy consumption (raw)'!W865*Lists!$H$94</f>
        <v>0</v>
      </c>
      <c r="Z915">
        <f>'Energy consumption (raw)'!X865*Lists!$H$96*1000000</f>
        <v>0</v>
      </c>
      <c r="AA915">
        <f>'Energy consumption (raw)'!Y865*Lists!$H$97</f>
        <v>0</v>
      </c>
      <c r="AB915">
        <f>'Energy consumption (raw)'!Z865*Lists!$H$96</f>
        <v>0</v>
      </c>
      <c r="AC915">
        <f>'Energy consumption (raw)'!AA865*Lists!$H$98</f>
        <v>0</v>
      </c>
      <c r="AD915">
        <f>'Energy consumption (raw)'!AB865*Lists!$H$99</f>
        <v>0</v>
      </c>
      <c r="AE915">
        <f>'Energy consumption (raw)'!AC865*Lists!$H$101</f>
        <v>0</v>
      </c>
      <c r="AF915">
        <f>'Energy consumption (raw)'!AD865*Lists!$H$101</f>
        <v>0</v>
      </c>
      <c r="AG915">
        <f>'Energy consumption (raw)'!AE865*Lists!$H$101</f>
        <v>0</v>
      </c>
      <c r="AH915">
        <f>'Energy consumption (raw)'!AF865*Lists!$H$100</f>
        <v>0</v>
      </c>
      <c r="AI915" s="167">
        <f t="shared" si="91"/>
        <v>183457.33074989999</v>
      </c>
      <c r="AJ915" s="179">
        <f>'Energy consumption (raw)'!AG865</f>
        <v>183457.33074989999</v>
      </c>
      <c r="AK915" s="179">
        <f>'Energy consumption (raw)'!AH865</f>
        <v>203178</v>
      </c>
      <c r="AL915">
        <f>IF(ROUND(AI915,-3)=ROUND('Energy consumption (raw)'!AG865,-3),1,0)</f>
        <v>1</v>
      </c>
      <c r="AM915" s="179" t="str">
        <f>'Energy consumption (raw)'!AJ865</f>
        <v>11. Ninh Binh</v>
      </c>
      <c r="AN915">
        <f>VLOOKUP(AM915,Lists!$F$9:$G$71,2,FALSE)</f>
        <v>1</v>
      </c>
    </row>
    <row r="916" spans="2:40" x14ac:dyDescent="0.25">
      <c r="B916" s="65" t="str">
        <f t="shared" si="89"/>
        <v>Industry764</v>
      </c>
      <c r="C916" s="179">
        <f>'Energy consumption (raw)'!B866</f>
        <v>764</v>
      </c>
      <c r="D916" s="179">
        <f>'Energy consumption (raw)'!C866</f>
        <v>0</v>
      </c>
      <c r="E916" s="179">
        <f>'Energy consumption (raw)'!D866</f>
        <v>0</v>
      </c>
      <c r="F916" s="179" t="str">
        <f>'Energy consumption (raw)'!E866</f>
        <v>Công nghiệp</v>
      </c>
      <c r="G916" s="179" t="str">
        <f>'Energy consumption (raw)'!F866</f>
        <v>Sản xuất xi măng</v>
      </c>
      <c r="H916" s="179" t="str">
        <f>'Energy consumption (raw)'!G866</f>
        <v>Industry</v>
      </c>
      <c r="I916" s="179" t="str">
        <f>'Energy consumption (raw)'!I866</f>
        <v>23 Manufacture of other non-metallic mineral products</v>
      </c>
      <c r="J916" s="179" t="str">
        <f>INDEX(Sector!$E$6:$E$46,MATCH('Energy consumption (toe)'!I916,Sector!$B$6:$B$46,FALSE))</f>
        <v>Manufacture of other non-metallic mineral products</v>
      </c>
      <c r="K916" s="179">
        <f>IFERROR('Energy consumption (raw)'!J866*Lists!$H$84,)</f>
        <v>0</v>
      </c>
      <c r="L916" s="179">
        <f>'Energy consumption (raw)'!K866*Lists!$H$84</f>
        <v>21713.222988900001</v>
      </c>
      <c r="M916" s="179">
        <f>'Energy consumption (raw)'!L866*Lists!$H$84</f>
        <v>0</v>
      </c>
      <c r="N916" s="179">
        <f>'Energy consumption (raw)'!M866*Lists!$H$84</f>
        <v>0</v>
      </c>
      <c r="O916" s="178">
        <f t="shared" si="90"/>
        <v>21713.222988900001</v>
      </c>
      <c r="P916">
        <f>'Energy consumption (raw)'!N866*Lists!$H$85</f>
        <v>0</v>
      </c>
      <c r="Q916">
        <f>'Energy consumption (raw)'!O866*Lists!$H$86</f>
        <v>0</v>
      </c>
      <c r="R916">
        <f>'Energy consumption (raw)'!P866*Lists!$H$87</f>
        <v>113524.2</v>
      </c>
      <c r="S916">
        <f>'Energy consumption (raw)'!Q866*Lists!$H$88</f>
        <v>0</v>
      </c>
      <c r="T916">
        <f>'Energy consumption (raw)'!R866*Lists!$H$89</f>
        <v>0</v>
      </c>
      <c r="U916">
        <f>'Energy consumption (raw)'!S866*Lists!$H$90</f>
        <v>81.672800000000009</v>
      </c>
      <c r="V916">
        <f>'Energy consumption (raw)'!T866*Lists!$H$91</f>
        <v>307.89</v>
      </c>
      <c r="W916">
        <f>'Energy consumption (raw)'!U866*Lists!$H$92</f>
        <v>0</v>
      </c>
      <c r="X916">
        <f>'Energy consumption (raw)'!V866*Lists!$H$93</f>
        <v>0</v>
      </c>
      <c r="Y916">
        <f>'Energy consumption (raw)'!W866*Lists!$H$94</f>
        <v>29.05</v>
      </c>
      <c r="Z916">
        <f>'Energy consumption (raw)'!X866*Lists!$H$96*1000000</f>
        <v>0</v>
      </c>
      <c r="AA916">
        <f>'Energy consumption (raw)'!Y866*Lists!$H$97</f>
        <v>0</v>
      </c>
      <c r="AB916">
        <f>'Energy consumption (raw)'!Z866*Lists!$H$96</f>
        <v>0</v>
      </c>
      <c r="AC916">
        <f>'Energy consumption (raw)'!AA866*Lists!$H$98</f>
        <v>0</v>
      </c>
      <c r="AD916">
        <f>'Energy consumption (raw)'!AB866*Lists!$H$99</f>
        <v>0</v>
      </c>
      <c r="AE916">
        <f>'Energy consumption (raw)'!AC866*Lists!$H$101</f>
        <v>0</v>
      </c>
      <c r="AF916">
        <f>'Energy consumption (raw)'!AD866*Lists!$H$101</f>
        <v>0</v>
      </c>
      <c r="AG916">
        <f>'Energy consumption (raw)'!AE866*Lists!$H$101</f>
        <v>0</v>
      </c>
      <c r="AH916">
        <f>'Energy consumption (raw)'!AF866*Lists!$H$100</f>
        <v>0</v>
      </c>
      <c r="AI916" s="167">
        <f t="shared" si="91"/>
        <v>135656.03578889999</v>
      </c>
      <c r="AJ916" s="179">
        <f>'Energy consumption (raw)'!AG866</f>
        <v>135656.03578889999</v>
      </c>
      <c r="AK916" s="179">
        <f>'Energy consumption (raw)'!AH866</f>
        <v>143374</v>
      </c>
      <c r="AL916">
        <f>IF(ROUND(AI916,-3)=ROUND('Energy consumption (raw)'!AG866,-3),1,0)</f>
        <v>1</v>
      </c>
      <c r="AM916" s="179" t="str">
        <f>'Energy consumption (raw)'!AJ866</f>
        <v>11. Ninh Binh</v>
      </c>
      <c r="AN916">
        <f>VLOOKUP(AM916,Lists!$F$9:$G$71,2,FALSE)</f>
        <v>1</v>
      </c>
    </row>
    <row r="917" spans="2:40" x14ac:dyDescent="0.25">
      <c r="B917" s="65" t="str">
        <f t="shared" si="89"/>
        <v>Industry765</v>
      </c>
      <c r="C917" s="179">
        <f>'Energy consumption (raw)'!B867</f>
        <v>765</v>
      </c>
      <c r="D917" s="179">
        <f>'Energy consumption (raw)'!C867</f>
        <v>0</v>
      </c>
      <c r="E917" s="179">
        <f>'Energy consumption (raw)'!D867</f>
        <v>0</v>
      </c>
      <c r="F917" s="179" t="str">
        <f>'Energy consumption (raw)'!E867</f>
        <v>Công nghiệp</v>
      </c>
      <c r="G917" s="179" t="str">
        <f>'Energy consumption (raw)'!F867</f>
        <v>Sản xuất xi măng</v>
      </c>
      <c r="H917" s="179" t="str">
        <f>'Energy consumption (raw)'!G867</f>
        <v>Industry</v>
      </c>
      <c r="I917" s="179" t="str">
        <f>'Energy consumption (raw)'!I867</f>
        <v>23 Manufacture of other non-metallic mineral products</v>
      </c>
      <c r="J917" s="179" t="str">
        <f>INDEX(Sector!$E$6:$E$46,MATCH('Energy consumption (toe)'!I917,Sector!$B$6:$B$46,FALSE))</f>
        <v>Manufacture of other non-metallic mineral products</v>
      </c>
      <c r="K917" s="179">
        <f>IFERROR('Energy consumption (raw)'!J867*Lists!$H$84,)</f>
        <v>0</v>
      </c>
      <c r="L917" s="179">
        <f>'Energy consumption (raw)'!K867*Lists!$H$84</f>
        <v>12609.2234926</v>
      </c>
      <c r="M917" s="179">
        <f>'Energy consumption (raw)'!L867*Lists!$H$84</f>
        <v>0</v>
      </c>
      <c r="N917" s="179">
        <f>'Energy consumption (raw)'!M867*Lists!$H$84</f>
        <v>0</v>
      </c>
      <c r="O917" s="178">
        <f t="shared" si="90"/>
        <v>12609.2234926</v>
      </c>
      <c r="P917">
        <f>'Energy consumption (raw)'!N867*Lists!$H$85</f>
        <v>0</v>
      </c>
      <c r="Q917">
        <f>'Energy consumption (raw)'!O867*Lists!$H$86</f>
        <v>82342.399999999994</v>
      </c>
      <c r="R917">
        <f>'Energy consumption (raw)'!P867*Lists!$H$87</f>
        <v>0</v>
      </c>
      <c r="S917">
        <f>'Energy consumption (raw)'!Q867*Lists!$H$88</f>
        <v>0</v>
      </c>
      <c r="T917">
        <f>'Energy consumption (raw)'!R867*Lists!$H$89</f>
        <v>0</v>
      </c>
      <c r="U917">
        <f>'Energy consumption (raw)'!S867*Lists!$H$90</f>
        <v>27.28</v>
      </c>
      <c r="V917">
        <f>'Energy consumption (raw)'!T867*Lists!$H$91</f>
        <v>0</v>
      </c>
      <c r="W917">
        <f>'Energy consumption (raw)'!U867*Lists!$H$92</f>
        <v>0</v>
      </c>
      <c r="X917">
        <f>'Energy consumption (raw)'!V867*Lists!$H$93</f>
        <v>0</v>
      </c>
      <c r="Y917">
        <f>'Energy consumption (raw)'!W867*Lists!$H$94</f>
        <v>7.8260699999999996</v>
      </c>
      <c r="Z917">
        <f>'Energy consumption (raw)'!X867*Lists!$H$96*1000000</f>
        <v>0</v>
      </c>
      <c r="AA917">
        <f>'Energy consumption (raw)'!Y867*Lists!$H$97</f>
        <v>0</v>
      </c>
      <c r="AB917">
        <f>'Energy consumption (raw)'!Z867*Lists!$H$96</f>
        <v>0</v>
      </c>
      <c r="AC917">
        <f>'Energy consumption (raw)'!AA867*Lists!$H$98</f>
        <v>0</v>
      </c>
      <c r="AD917">
        <f>'Energy consumption (raw)'!AB867*Lists!$H$99</f>
        <v>0</v>
      </c>
      <c r="AE917">
        <f>'Energy consumption (raw)'!AC867*Lists!$H$101</f>
        <v>0</v>
      </c>
      <c r="AF917">
        <f>'Energy consumption (raw)'!AD867*Lists!$H$101</f>
        <v>0</v>
      </c>
      <c r="AG917">
        <f>'Energy consumption (raw)'!AE867*Lists!$H$101</f>
        <v>0</v>
      </c>
      <c r="AH917">
        <f>'Energy consumption (raw)'!AF867*Lists!$H$100</f>
        <v>0</v>
      </c>
      <c r="AI917" s="167">
        <f t="shared" si="91"/>
        <v>94986.729562599983</v>
      </c>
      <c r="AJ917" s="179">
        <f>'Energy consumption (raw)'!AG867</f>
        <v>94986.729562599983</v>
      </c>
      <c r="AK917" s="179">
        <f>'Energy consumption (raw)'!AH867</f>
        <v>155252</v>
      </c>
      <c r="AL917">
        <f>IF(ROUND(AI917,-3)=ROUND('Energy consumption (raw)'!AG867,-3),1,0)</f>
        <v>1</v>
      </c>
      <c r="AM917" s="179" t="str">
        <f>'Energy consumption (raw)'!AJ867</f>
        <v>11. Ninh Binh</v>
      </c>
      <c r="AN917">
        <f>VLOOKUP(AM917,Lists!$F$9:$G$71,2,FALSE)</f>
        <v>1</v>
      </c>
    </row>
    <row r="918" spans="2:40" x14ac:dyDescent="0.25">
      <c r="B918" s="65" t="str">
        <f t="shared" si="89"/>
        <v>Industry766</v>
      </c>
      <c r="C918" s="179">
        <f>'Energy consumption (raw)'!B868</f>
        <v>766</v>
      </c>
      <c r="D918" s="179">
        <f>'Energy consumption (raw)'!C868</f>
        <v>0</v>
      </c>
      <c r="E918" s="179">
        <f>'Energy consumption (raw)'!D868</f>
        <v>0</v>
      </c>
      <c r="F918" s="179" t="str">
        <f>'Energy consumption (raw)'!E868</f>
        <v>Công nghiệp</v>
      </c>
      <c r="G918" s="179" t="str">
        <f>'Energy consumption (raw)'!F868</f>
        <v>Sản xuất và sơ chế phôi kim loại</v>
      </c>
      <c r="H918" s="179" t="str">
        <f>'Energy consumption (raw)'!G868</f>
        <v>Industry</v>
      </c>
      <c r="I918" s="179" t="str">
        <f>'Energy consumption (raw)'!I868</f>
        <v>24 Manufacture of basic metals</v>
      </c>
      <c r="J918" s="179" t="str">
        <f>INDEX(Sector!$E$6:$E$46,MATCH('Energy consumption (toe)'!I918,Sector!$B$6:$B$46,FALSE))</f>
        <v>Manufacture of basic metals</v>
      </c>
      <c r="K918" s="179">
        <f>IFERROR('Energy consumption (raw)'!J868*Lists!$H$84,)</f>
        <v>0</v>
      </c>
      <c r="L918" s="179">
        <f>'Energy consumption (raw)'!K868*Lists!$H$84</f>
        <v>1179.8495495</v>
      </c>
      <c r="M918" s="179">
        <f>'Energy consumption (raw)'!L868*Lists!$H$84</f>
        <v>0</v>
      </c>
      <c r="N918" s="179">
        <f>'Energy consumption (raw)'!M868*Lists!$H$84</f>
        <v>0</v>
      </c>
      <c r="O918" s="178">
        <f t="shared" si="90"/>
        <v>1179.8495495</v>
      </c>
      <c r="P918">
        <f>'Energy consumption (raw)'!N868*Lists!$H$85</f>
        <v>0</v>
      </c>
      <c r="Q918">
        <f>'Energy consumption (raw)'!O868*Lists!$H$86</f>
        <v>0</v>
      </c>
      <c r="R918">
        <f>'Energy consumption (raw)'!P868*Lists!$H$87</f>
        <v>5220</v>
      </c>
      <c r="S918">
        <f>'Energy consumption (raw)'!Q868*Lists!$H$88</f>
        <v>0</v>
      </c>
      <c r="T918">
        <f>'Energy consumption (raw)'!R868*Lists!$H$89</f>
        <v>0</v>
      </c>
      <c r="U918">
        <f>'Energy consumption (raw)'!S868*Lists!$H$90</f>
        <v>13.9216</v>
      </c>
      <c r="V918">
        <f>'Energy consumption (raw)'!T868*Lists!$H$91</f>
        <v>0</v>
      </c>
      <c r="W918">
        <f>'Energy consumption (raw)'!U868*Lists!$H$92</f>
        <v>0</v>
      </c>
      <c r="X918">
        <f>'Energy consumption (raw)'!V868*Lists!$H$93</f>
        <v>0</v>
      </c>
      <c r="Y918">
        <f>'Energy consumption (raw)'!W868*Lists!$H$94</f>
        <v>16.600000000000001</v>
      </c>
      <c r="Z918" s="180">
        <f>'Energy consumption (raw)'!X868*Lists!$H$96</f>
        <v>9.7798499999999979E-4</v>
      </c>
      <c r="AA918">
        <f>'Energy consumption (raw)'!Y868*Lists!$H$97</f>
        <v>0</v>
      </c>
      <c r="AB918">
        <f>'Energy consumption (raw)'!Z868*Lists!$H$96</f>
        <v>0</v>
      </c>
      <c r="AC918">
        <f>'Energy consumption (raw)'!AA868*Lists!$H$98</f>
        <v>0</v>
      </c>
      <c r="AD918">
        <f>'Energy consumption (raw)'!AB868*Lists!$H$99</f>
        <v>0</v>
      </c>
      <c r="AE918">
        <f>'Energy consumption (raw)'!AC868*Lists!$H$101</f>
        <v>0</v>
      </c>
      <c r="AF918">
        <f>'Energy consumption (raw)'!AD868*Lists!$H$101</f>
        <v>0</v>
      </c>
      <c r="AG918">
        <f>'Energy consumption (raw)'!AE868*Lists!$H$101</f>
        <v>0</v>
      </c>
      <c r="AH918">
        <f>'Energy consumption (raw)'!AF868*Lists!$H$100</f>
        <v>0</v>
      </c>
      <c r="AI918" s="167">
        <f t="shared" si="91"/>
        <v>6430.3721274849995</v>
      </c>
      <c r="AJ918" s="179">
        <f>'Energy consumption (raw)'!AG868</f>
        <v>6431.3491345000002</v>
      </c>
      <c r="AK918" s="179">
        <f>'Energy consumption (raw)'!AH868</f>
        <v>34936</v>
      </c>
      <c r="AL918">
        <f>IF(ROUND(AI918,-3)=ROUND('Energy consumption (raw)'!AG868,-3),1,0)</f>
        <v>1</v>
      </c>
      <c r="AM918" s="179" t="str">
        <f>'Energy consumption (raw)'!AJ868</f>
        <v>11. Ninh Binh</v>
      </c>
      <c r="AN918">
        <f>VLOOKUP(AM918,Lists!$F$9:$G$71,2,FALSE)</f>
        <v>1</v>
      </c>
    </row>
    <row r="919" spans="2:40" x14ac:dyDescent="0.25">
      <c r="B919" s="65" t="str">
        <f t="shared" si="89"/>
        <v>Industry767</v>
      </c>
      <c r="C919" s="179">
        <f>'Energy consumption (raw)'!B869</f>
        <v>767</v>
      </c>
      <c r="D919" s="179">
        <f>'Energy consumption (raw)'!C869</f>
        <v>0</v>
      </c>
      <c r="E919" s="179">
        <f>'Energy consumption (raw)'!D869</f>
        <v>0</v>
      </c>
      <c r="F919" s="179" t="str">
        <f>'Energy consumption (raw)'!E869</f>
        <v>Công nghiệp</v>
      </c>
      <c r="G919" s="179" t="str">
        <f>'Energy consumption (raw)'!F869</f>
        <v>Sản xuất hoá chất cơ bản</v>
      </c>
      <c r="H919" s="179" t="str">
        <f>'Energy consumption (raw)'!G869</f>
        <v>Industry</v>
      </c>
      <c r="I919" s="179" t="str">
        <f>'Energy consumption (raw)'!I869</f>
        <v>20 Manufacture of chemicals and chemical products</v>
      </c>
      <c r="J919" s="179" t="str">
        <f>INDEX(Sector!$E$6:$E$46,MATCH('Energy consumption (toe)'!I919,Sector!$B$6:$B$46,FALSE))</f>
        <v>Manufacture of chemicals and chemical products</v>
      </c>
      <c r="K919" s="179">
        <f>IFERROR('Energy consumption (raw)'!J869*Lists!$H$84,)</f>
        <v>0</v>
      </c>
      <c r="L919" s="179">
        <f>'Energy consumption (raw)'!K869*Lists!$H$84</f>
        <v>837.1464721000001</v>
      </c>
      <c r="M919" s="179">
        <f>'Energy consumption (raw)'!L869*Lists!$H$84</f>
        <v>0</v>
      </c>
      <c r="N919" s="179">
        <f>'Energy consumption (raw)'!M869*Lists!$H$84</f>
        <v>0</v>
      </c>
      <c r="O919" s="178">
        <f t="shared" si="90"/>
        <v>837.1464721000001</v>
      </c>
      <c r="P919">
        <f>'Energy consumption (raw)'!N869*Lists!$H$85</f>
        <v>0</v>
      </c>
      <c r="Q919">
        <f>'Energy consumption (raw)'!O869*Lists!$H$86</f>
        <v>22120</v>
      </c>
      <c r="R919">
        <f>'Energy consumption (raw)'!P869*Lists!$H$87</f>
        <v>0</v>
      </c>
      <c r="S919">
        <f>'Energy consumption (raw)'!Q869*Lists!$H$88</f>
        <v>0</v>
      </c>
      <c r="T919">
        <f>'Energy consumption (raw)'!R869*Lists!$H$89</f>
        <v>0</v>
      </c>
      <c r="U919">
        <f>'Energy consumption (raw)'!S869*Lists!$H$90</f>
        <v>9.68</v>
      </c>
      <c r="V919">
        <f>'Energy consumption (raw)'!T869*Lists!$H$91</f>
        <v>0</v>
      </c>
      <c r="W919">
        <f>'Energy consumption (raw)'!U869*Lists!$H$92</f>
        <v>0</v>
      </c>
      <c r="X919">
        <f>'Energy consumption (raw)'!V869*Lists!$H$93</f>
        <v>0</v>
      </c>
      <c r="Y919">
        <f>'Energy consumption (raw)'!W869*Lists!$H$94</f>
        <v>0</v>
      </c>
      <c r="Z919">
        <f>'Energy consumption (raw)'!X869*Lists!$H$96*1000000</f>
        <v>0</v>
      </c>
      <c r="AA919">
        <f>'Energy consumption (raw)'!Y869*Lists!$H$97</f>
        <v>0</v>
      </c>
      <c r="AB919">
        <f>'Energy consumption (raw)'!Z869*Lists!$H$96</f>
        <v>0</v>
      </c>
      <c r="AC919">
        <f>'Energy consumption (raw)'!AA869*Lists!$H$98</f>
        <v>0</v>
      </c>
      <c r="AD919">
        <f>'Energy consumption (raw)'!AB869*Lists!$H$99</f>
        <v>0</v>
      </c>
      <c r="AE919">
        <f>'Energy consumption (raw)'!AC869*Lists!$H$101</f>
        <v>0</v>
      </c>
      <c r="AF919">
        <f>'Energy consumption (raw)'!AD869*Lists!$H$101</f>
        <v>0</v>
      </c>
      <c r="AG919">
        <f>'Energy consumption (raw)'!AE869*Lists!$H$101</f>
        <v>0</v>
      </c>
      <c r="AH919">
        <f>'Energy consumption (raw)'!AF869*Lists!$H$100</f>
        <v>0</v>
      </c>
      <c r="AI919" s="167">
        <f t="shared" si="91"/>
        <v>22966.826472100001</v>
      </c>
      <c r="AJ919" s="179">
        <f>'Energy consumption (raw)'!AG869</f>
        <v>22966.826472100001</v>
      </c>
      <c r="AK919" s="179">
        <f>'Energy consumption (raw)'!AH869</f>
        <v>22357</v>
      </c>
      <c r="AL919">
        <f>IF(ROUND(AI919,-3)=ROUND('Energy consumption (raw)'!AG869,-3),1,0)</f>
        <v>1</v>
      </c>
      <c r="AM919" s="179" t="str">
        <f>'Energy consumption (raw)'!AJ869</f>
        <v>11. Ninh Binh</v>
      </c>
      <c r="AN919">
        <f>VLOOKUP(AM919,Lists!$F$9:$G$71,2,FALSE)</f>
        <v>1</v>
      </c>
    </row>
    <row r="920" spans="2:40" x14ac:dyDescent="0.25">
      <c r="B920" s="65" t="str">
        <f t="shared" si="89"/>
        <v>Industry768</v>
      </c>
      <c r="C920" s="179">
        <f>'Energy consumption (raw)'!B870</f>
        <v>768</v>
      </c>
      <c r="D920" s="179">
        <f>'Energy consumption (raw)'!C870</f>
        <v>0</v>
      </c>
      <c r="E920" s="179">
        <f>'Energy consumption (raw)'!D870</f>
        <v>0</v>
      </c>
      <c r="F920" s="179" t="str">
        <f>'Energy consumption (raw)'!E870</f>
        <v>Công nghiệp</v>
      </c>
      <c r="G920" s="179" t="str">
        <f>'Energy consumption (raw)'!F870</f>
        <v>Sản xuất kính dây dựng</v>
      </c>
      <c r="H920" s="179" t="str">
        <f>'Energy consumption (raw)'!G870</f>
        <v>Industry</v>
      </c>
      <c r="I920" s="179" t="str">
        <f>'Energy consumption (raw)'!I870</f>
        <v>27 Manufacture of electrical equipment</v>
      </c>
      <c r="J920" s="179" t="str">
        <f>INDEX(Sector!$E$6:$E$46,MATCH('Energy consumption (toe)'!I920,Sector!$B$6:$B$46,FALSE))</f>
        <v>Manufacture of electrical equipment</v>
      </c>
      <c r="K920" s="179">
        <f>IFERROR('Energy consumption (raw)'!J870*Lists!$H$84,)</f>
        <v>0</v>
      </c>
      <c r="L920" s="179">
        <f>'Energy consumption (raw)'!K870*Lists!$H$84</f>
        <v>4030.7711850000001</v>
      </c>
      <c r="M920" s="179">
        <f>'Energy consumption (raw)'!L870*Lists!$H$84</f>
        <v>0</v>
      </c>
      <c r="N920" s="179">
        <f>'Energy consumption (raw)'!M870*Lists!$H$84</f>
        <v>0</v>
      </c>
      <c r="O920" s="178">
        <f t="shared" si="90"/>
        <v>4030.7711850000001</v>
      </c>
      <c r="P920">
        <f>'Energy consumption (raw)'!N870*Lists!$H$85</f>
        <v>0</v>
      </c>
      <c r="Q920">
        <f>'Energy consumption (raw)'!O870*Lists!$H$86</f>
        <v>0</v>
      </c>
      <c r="R920">
        <f>'Energy consumption (raw)'!P870*Lists!$H$87</f>
        <v>6570</v>
      </c>
      <c r="S920">
        <f>'Energy consumption (raw)'!Q870*Lists!$H$88</f>
        <v>0</v>
      </c>
      <c r="T920">
        <f>'Energy consumption (raw)'!R870*Lists!$H$89</f>
        <v>0</v>
      </c>
      <c r="U920">
        <f>'Energy consumption (raw)'!S870*Lists!$H$90</f>
        <v>0</v>
      </c>
      <c r="V920">
        <f>'Energy consumption (raw)'!T870*Lists!$H$91</f>
        <v>9756.4500000000007</v>
      </c>
      <c r="W920">
        <f>'Energy consumption (raw)'!U870*Lists!$H$92</f>
        <v>0</v>
      </c>
      <c r="X920">
        <f>'Energy consumption (raw)'!V870*Lists!$H$93</f>
        <v>0</v>
      </c>
      <c r="Y920">
        <f>'Energy consumption (raw)'!W870*Lists!$H$94</f>
        <v>0</v>
      </c>
      <c r="Z920">
        <f>'Energy consumption (raw)'!X870*Lists!$H$96*1000000</f>
        <v>0</v>
      </c>
      <c r="AA920">
        <f>'Energy consumption (raw)'!Y870*Lists!$H$97</f>
        <v>0</v>
      </c>
      <c r="AB920">
        <f>'Energy consumption (raw)'!Z870*Lists!$H$96</f>
        <v>0</v>
      </c>
      <c r="AC920">
        <f>'Energy consumption (raw)'!AA870*Lists!$H$98</f>
        <v>0</v>
      </c>
      <c r="AD920">
        <f>'Energy consumption (raw)'!AB870*Lists!$H$99</f>
        <v>0</v>
      </c>
      <c r="AE920">
        <f>'Energy consumption (raw)'!AC870*Lists!$H$101</f>
        <v>0</v>
      </c>
      <c r="AF920">
        <f>'Energy consumption (raw)'!AD870*Lists!$H$101</f>
        <v>0</v>
      </c>
      <c r="AG920">
        <f>'Energy consumption (raw)'!AE870*Lists!$H$101</f>
        <v>0</v>
      </c>
      <c r="AH920">
        <f>'Energy consumption (raw)'!AF870*Lists!$H$100</f>
        <v>0</v>
      </c>
      <c r="AI920" s="167">
        <f t="shared" si="91"/>
        <v>20357.221185000002</v>
      </c>
      <c r="AJ920" s="179">
        <f>'Energy consumption (raw)'!AG870</f>
        <v>20357.221185000002</v>
      </c>
      <c r="AK920" s="179">
        <f>'Energy consumption (raw)'!AH870</f>
        <v>20357</v>
      </c>
      <c r="AL920">
        <f>IF(ROUND(AI920,-3)=ROUND('Energy consumption (raw)'!AG870,-3),1,0)</f>
        <v>1</v>
      </c>
      <c r="AM920" s="179" t="str">
        <f>'Energy consumption (raw)'!AJ870</f>
        <v>11. Ninh Binh</v>
      </c>
      <c r="AN920">
        <f>VLOOKUP(AM920,Lists!$F$9:$G$71,2,FALSE)</f>
        <v>1</v>
      </c>
    </row>
    <row r="921" spans="2:40" x14ac:dyDescent="0.25">
      <c r="B921" s="65" t="str">
        <f t="shared" si="89"/>
        <v>Industry769</v>
      </c>
      <c r="C921" s="179">
        <f>'Energy consumption (raw)'!B871</f>
        <v>769</v>
      </c>
      <c r="D921" s="179">
        <f>'Energy consumption (raw)'!C871</f>
        <v>0</v>
      </c>
      <c r="E921" s="179">
        <f>'Energy consumption (raw)'!D871</f>
        <v>0</v>
      </c>
      <c r="F921" s="179" t="str">
        <f>'Energy consumption (raw)'!E871</f>
        <v>Công nghiệp</v>
      </c>
      <c r="G921" s="179" t="str">
        <f>'Energy consumption (raw)'!F871</f>
        <v>Sản xuất kính dây dựng</v>
      </c>
      <c r="H921" s="179" t="str">
        <f>'Energy consumption (raw)'!G871</f>
        <v>Industry</v>
      </c>
      <c r="I921" s="179" t="str">
        <f>'Energy consumption (raw)'!I871</f>
        <v>27 Manufacture of electrical equipment</v>
      </c>
      <c r="J921" s="179" t="str">
        <f>INDEX(Sector!$E$6:$E$46,MATCH('Energy consumption (toe)'!I921,Sector!$B$6:$B$46,FALSE))</f>
        <v>Manufacture of electrical equipment</v>
      </c>
      <c r="K921" s="179">
        <f>IFERROR('Energy consumption (raw)'!J871*Lists!$H$84,)</f>
        <v>6292.3046240000003</v>
      </c>
      <c r="L921" s="179">
        <f>'Energy consumption (raw)'!K871*Lists!$H$84</f>
        <v>6292.3046240000003</v>
      </c>
      <c r="M921" s="179">
        <f>'Energy consumption (raw)'!L871*Lists!$H$84</f>
        <v>0</v>
      </c>
      <c r="N921" s="179">
        <f>'Energy consumption (raw)'!M871*Lists!$H$84</f>
        <v>0</v>
      </c>
      <c r="O921" s="178">
        <f t="shared" si="90"/>
        <v>6292.3046240000003</v>
      </c>
      <c r="P921">
        <f>'Energy consumption (raw)'!N871*Lists!$H$85</f>
        <v>0</v>
      </c>
      <c r="Q921">
        <f>'Energy consumption (raw)'!O871*Lists!$H$86</f>
        <v>0</v>
      </c>
      <c r="R921">
        <f>'Energy consumption (raw)'!P871*Lists!$H$87</f>
        <v>0</v>
      </c>
      <c r="S921">
        <f>'Energy consumption (raw)'!Q871*Lists!$H$88</f>
        <v>2.5</v>
      </c>
      <c r="T921">
        <f>'Energy consumption (raw)'!R871*Lists!$H$89</f>
        <v>0</v>
      </c>
      <c r="U921">
        <f>'Energy consumption (raw)'!S871*Lists!$H$90</f>
        <v>21.295999999999999</v>
      </c>
      <c r="V921">
        <f>'Energy consumption (raw)'!T871*Lists!$H$91</f>
        <v>58457.52</v>
      </c>
      <c r="W921">
        <f>'Energy consumption (raw)'!U871*Lists!$H$92</f>
        <v>0</v>
      </c>
      <c r="X921">
        <f>'Energy consumption (raw)'!V871*Lists!$H$93</f>
        <v>0</v>
      </c>
      <c r="Y921">
        <f>'Energy consumption (raw)'!W871*Lists!$H$94</f>
        <v>0</v>
      </c>
      <c r="Z921">
        <f>'Energy consumption (raw)'!X871*Lists!$H$96*1000000</f>
        <v>1.8899999999999997E-2</v>
      </c>
      <c r="AA921">
        <f>'Energy consumption (raw)'!Y871*Lists!$H$97</f>
        <v>0</v>
      </c>
      <c r="AB921">
        <f>'Energy consumption (raw)'!Z871*Lists!$H$96</f>
        <v>0</v>
      </c>
      <c r="AC921">
        <f>'Energy consumption (raw)'!AA871*Lists!$H$98</f>
        <v>21</v>
      </c>
      <c r="AD921">
        <f>'Energy consumption (raw)'!AB871*Lists!$H$99</f>
        <v>0</v>
      </c>
      <c r="AE921">
        <f>'Energy consumption (raw)'!AC871*Lists!$H$101</f>
        <v>0</v>
      </c>
      <c r="AF921">
        <f>'Energy consumption (raw)'!AD871*Lists!$H$101</f>
        <v>0</v>
      </c>
      <c r="AG921">
        <f>'Energy consumption (raw)'!AE871*Lists!$H$101</f>
        <v>0</v>
      </c>
      <c r="AH921">
        <f>'Energy consumption (raw)'!AF871*Lists!$H$100</f>
        <v>0</v>
      </c>
      <c r="AI921" s="167">
        <f t="shared" si="91"/>
        <v>64794.639523999998</v>
      </c>
      <c r="AJ921" s="179">
        <f>'Energy consumption (raw)'!AG871</f>
        <v>64795.670642899997</v>
      </c>
      <c r="AK921" s="179">
        <f>'Energy consumption (raw)'!AH871</f>
        <v>0</v>
      </c>
      <c r="AL921">
        <f>IF(ROUND(AI921,-3)=ROUND('Energy consumption (raw)'!AG871,-3),1,0)</f>
        <v>1</v>
      </c>
      <c r="AM921" s="179" t="str">
        <f>'Energy consumption (raw)'!AJ871</f>
        <v>11. Ninh Binh</v>
      </c>
      <c r="AN921">
        <f>VLOOKUP(AM921,Lists!$F$9:$G$71,2,FALSE)</f>
        <v>1</v>
      </c>
    </row>
    <row r="922" spans="2:40" x14ac:dyDescent="0.25">
      <c r="B922" s="65" t="str">
        <f t="shared" si="89"/>
        <v>Industry770</v>
      </c>
      <c r="C922" s="179">
        <f>'Energy consumption (raw)'!B872</f>
        <v>770</v>
      </c>
      <c r="D922" s="179">
        <f>'Energy consumption (raw)'!C872</f>
        <v>0</v>
      </c>
      <c r="E922" s="179">
        <f>'Energy consumption (raw)'!D872</f>
        <v>0</v>
      </c>
      <c r="F922" s="179" t="str">
        <f>'Energy consumption (raw)'!E872</f>
        <v>Công nghiệp</v>
      </c>
      <c r="G922" s="179" t="str">
        <f>'Energy consumption (raw)'!F872</f>
        <v>Sản xuất hàng may mặc</v>
      </c>
      <c r="H922" s="179" t="str">
        <f>'Energy consumption (raw)'!G872</f>
        <v>Industry</v>
      </c>
      <c r="I922" s="179" t="str">
        <f>'Energy consumption (raw)'!I872</f>
        <v>13 Manufacture of textiles</v>
      </c>
      <c r="J922" s="179" t="str">
        <f>INDEX(Sector!$E$6:$E$46,MATCH('Energy consumption (toe)'!I922,Sector!$B$6:$B$46,FALSE))</f>
        <v>Manufacture of textiles</v>
      </c>
      <c r="K922" s="179">
        <f>IFERROR('Energy consumption (raw)'!J872*Lists!$H$84,)</f>
        <v>0</v>
      </c>
      <c r="L922" s="179">
        <f>'Energy consumption (raw)'!K872*Lists!$H$84</f>
        <v>1183.5833009</v>
      </c>
      <c r="M922" s="179">
        <f>'Energy consumption (raw)'!L872*Lists!$H$84</f>
        <v>0</v>
      </c>
      <c r="N922" s="179">
        <f>'Energy consumption (raw)'!M872*Lists!$H$84</f>
        <v>0</v>
      </c>
      <c r="O922" s="178">
        <f t="shared" si="90"/>
        <v>1183.5833009</v>
      </c>
      <c r="P922">
        <f>'Energy consumption (raw)'!N872*Lists!$H$85</f>
        <v>0</v>
      </c>
      <c r="Q922">
        <f>'Energy consumption (raw)'!O872*Lists!$H$86</f>
        <v>4524.0230000000001</v>
      </c>
      <c r="R922">
        <f>'Energy consumption (raw)'!P872*Lists!$H$87</f>
        <v>0</v>
      </c>
      <c r="S922">
        <f>'Energy consumption (raw)'!Q872*Lists!$H$88</f>
        <v>0</v>
      </c>
      <c r="T922">
        <f>'Energy consumption (raw)'!R872*Lists!$H$89</f>
        <v>0</v>
      </c>
      <c r="U922">
        <f>'Energy consumption (raw)'!S872*Lists!$H$90</f>
        <v>29.216000000000001</v>
      </c>
      <c r="V922">
        <f>'Energy consumption (raw)'!T872*Lists!$H$91</f>
        <v>0</v>
      </c>
      <c r="W922">
        <f>'Energy consumption (raw)'!U872*Lists!$H$92</f>
        <v>0</v>
      </c>
      <c r="X922">
        <f>'Energy consumption (raw)'!V872*Lists!$H$93</f>
        <v>0</v>
      </c>
      <c r="Y922">
        <f>'Energy consumption (raw)'!W872*Lists!$H$94</f>
        <v>0.25730000000000003</v>
      </c>
      <c r="Z922">
        <f>'Energy consumption (raw)'!X872*Lists!$H$96*1000000</f>
        <v>0</v>
      </c>
      <c r="AA922">
        <f>'Energy consumption (raw)'!Y872*Lists!$H$97</f>
        <v>47905.5</v>
      </c>
      <c r="AB922">
        <f>'Energy consumption (raw)'!Z872*Lists!$H$96</f>
        <v>0</v>
      </c>
      <c r="AC922">
        <f>'Energy consumption (raw)'!AA872*Lists!$H$98</f>
        <v>0</v>
      </c>
      <c r="AD922">
        <f>'Energy consumption (raw)'!AB872*Lists!$H$99</f>
        <v>0</v>
      </c>
      <c r="AE922">
        <f>'Energy consumption (raw)'!AC872*Lists!$H$101</f>
        <v>0</v>
      </c>
      <c r="AF922">
        <f>'Energy consumption (raw)'!AD872*Lists!$H$101</f>
        <v>0</v>
      </c>
      <c r="AG922">
        <f>'Energy consumption (raw)'!AE872*Lists!$H$101</f>
        <v>0</v>
      </c>
      <c r="AH922">
        <f>'Energy consumption (raw)'!AF872*Lists!$H$100</f>
        <v>0</v>
      </c>
      <c r="AI922" s="167">
        <f t="shared" si="91"/>
        <v>53642.579600900004</v>
      </c>
      <c r="AJ922" s="179">
        <f>'Energy consumption (raw)'!AG872</f>
        <v>53642.579600900004</v>
      </c>
      <c r="AK922" s="179">
        <f>'Energy consumption (raw)'!AH872</f>
        <v>5260.6819124000003</v>
      </c>
      <c r="AL922">
        <f>IF(ROUND(AI922,-3)=ROUND('Energy consumption (raw)'!AG872,-3),1,0)</f>
        <v>1</v>
      </c>
      <c r="AM922" s="179" t="str">
        <f>'Energy consumption (raw)'!AJ872</f>
        <v>11. Ninh Binh</v>
      </c>
      <c r="AN922">
        <f>VLOOKUP(AM922,Lists!$F$9:$G$71,2,FALSE)</f>
        <v>1</v>
      </c>
    </row>
    <row r="923" spans="2:40" x14ac:dyDescent="0.25">
      <c r="B923" s="65" t="str">
        <f t="shared" si="89"/>
        <v>Industry771</v>
      </c>
      <c r="C923" s="179">
        <f>'Energy consumption (raw)'!B873</f>
        <v>771</v>
      </c>
      <c r="D923" s="179">
        <f>'Energy consumption (raw)'!C873</f>
        <v>0</v>
      </c>
      <c r="E923" s="179">
        <f>'Energy consumption (raw)'!D873</f>
        <v>0</v>
      </c>
      <c r="F923" s="179" t="str">
        <f>'Energy consumption (raw)'!E873</f>
        <v>Công nghiệp</v>
      </c>
      <c r="G923" s="179" t="str">
        <f>'Energy consumption (raw)'!F873</f>
        <v>Sản xuất sắt, thép</v>
      </c>
      <c r="H923" s="179" t="str">
        <f>'Energy consumption (raw)'!G873</f>
        <v>Industry</v>
      </c>
      <c r="I923" s="179" t="str">
        <f>'Energy consumption (raw)'!I873</f>
        <v>24 Manufacture of basic metals</v>
      </c>
      <c r="J923" s="179" t="str">
        <f>INDEX(Sector!$E$6:$E$46,MATCH('Energy consumption (toe)'!I923,Sector!$B$6:$B$46,FALSE))</f>
        <v>Manufacture of basic metals</v>
      </c>
      <c r="K923" s="179">
        <f>IFERROR('Energy consumption (raw)'!J873*Lists!$H$84,)</f>
        <v>4884.9352498000007</v>
      </c>
      <c r="L923" s="179">
        <f>'Energy consumption (raw)'!K873*Lists!$H$84</f>
        <v>4879.5409218000004</v>
      </c>
      <c r="M923" s="179">
        <f>'Energy consumption (raw)'!L873*Lists!$H$84</f>
        <v>0</v>
      </c>
      <c r="N923" s="179">
        <f>'Energy consumption (raw)'!M873*Lists!$H$84</f>
        <v>0</v>
      </c>
      <c r="O923" s="178">
        <f t="shared" si="90"/>
        <v>4879.5409218000004</v>
      </c>
      <c r="P923">
        <f>'Energy consumption (raw)'!N873*Lists!$H$85</f>
        <v>0</v>
      </c>
      <c r="Q923">
        <f>'Energy consumption (raw)'!O873*Lists!$H$86</f>
        <v>0</v>
      </c>
      <c r="R923">
        <f>'Energy consumption (raw)'!P873*Lists!$H$87</f>
        <v>0</v>
      </c>
      <c r="S923">
        <f>'Energy consumption (raw)'!Q873*Lists!$H$88</f>
        <v>0</v>
      </c>
      <c r="T923">
        <f>'Energy consumption (raw)'!R873*Lists!$H$89</f>
        <v>0</v>
      </c>
      <c r="U923">
        <f>'Energy consumption (raw)'!S873*Lists!$H$90</f>
        <v>0</v>
      </c>
      <c r="V923">
        <f>'Energy consumption (raw)'!T873*Lists!$H$91</f>
        <v>5049</v>
      </c>
      <c r="W923">
        <f>'Energy consumption (raw)'!U873*Lists!$H$92</f>
        <v>0</v>
      </c>
      <c r="X923">
        <f>'Energy consumption (raw)'!V873*Lists!$H$93</f>
        <v>0</v>
      </c>
      <c r="Y923">
        <f>'Energy consumption (raw)'!W873*Lists!$H$94</f>
        <v>0</v>
      </c>
      <c r="Z923" s="180">
        <f>'Energy consumption (raw)'!X873*Lists!$H$96</f>
        <v>1.5731999999999999E-3</v>
      </c>
      <c r="AA923">
        <f>'Energy consumption (raw)'!Y873*Lists!$H$97</f>
        <v>0</v>
      </c>
      <c r="AB923">
        <f>'Energy consumption (raw)'!Z873*Lists!$H$96</f>
        <v>0</v>
      </c>
      <c r="AC923">
        <f>'Energy consumption (raw)'!AA873*Lists!$H$98</f>
        <v>0</v>
      </c>
      <c r="AD923">
        <f>'Energy consumption (raw)'!AB873*Lists!$H$99</f>
        <v>0</v>
      </c>
      <c r="AE923">
        <f>'Energy consumption (raw)'!AC873*Lists!$H$101</f>
        <v>0</v>
      </c>
      <c r="AF923">
        <f>'Energy consumption (raw)'!AD873*Lists!$H$101</f>
        <v>0</v>
      </c>
      <c r="AG923">
        <f>'Energy consumption (raw)'!AE873*Lists!$H$101</f>
        <v>0</v>
      </c>
      <c r="AH923">
        <f>'Energy consumption (raw)'!AF873*Lists!$H$100</f>
        <v>0</v>
      </c>
      <c r="AI923" s="167">
        <f t="shared" si="91"/>
        <v>9928.5424949999997</v>
      </c>
      <c r="AJ923" s="179">
        <f>'Energy consumption (raw)'!AG873</f>
        <v>9930.1141218000012</v>
      </c>
      <c r="AK923" s="179">
        <f>'Energy consumption (raw)'!AH873</f>
        <v>9060.4173702999997</v>
      </c>
      <c r="AL923">
        <f>IF(ROUND(AI923,-3)=ROUND('Energy consumption (raw)'!AG873,-3),1,0)</f>
        <v>1</v>
      </c>
      <c r="AM923" s="179" t="str">
        <f>'Energy consumption (raw)'!AJ873</f>
        <v>11. Ninh Binh</v>
      </c>
      <c r="AN923">
        <f>VLOOKUP(AM923,Lists!$F$9:$G$71,2,FALSE)</f>
        <v>1</v>
      </c>
    </row>
    <row r="924" spans="2:40" x14ac:dyDescent="0.25">
      <c r="B924" s="65" t="str">
        <f t="shared" si="89"/>
        <v>Industry772</v>
      </c>
      <c r="C924" s="179">
        <f>'Energy consumption (raw)'!B874</f>
        <v>772</v>
      </c>
      <c r="D924" s="179">
        <f>'Energy consumption (raw)'!C874</f>
        <v>0</v>
      </c>
      <c r="E924" s="179">
        <f>'Energy consumption (raw)'!D874</f>
        <v>0</v>
      </c>
      <c r="F924" s="179" t="str">
        <f>'Energy consumption (raw)'!E874</f>
        <v>Công nghiệp</v>
      </c>
      <c r="G924" s="179" t="str">
        <f>'Energy consumption (raw)'!F874</f>
        <v>Sãn xuất linh kiện điện tử</v>
      </c>
      <c r="H924" s="179" t="str">
        <f>'Energy consumption (raw)'!G874</f>
        <v>Industry</v>
      </c>
      <c r="I924" s="179" t="str">
        <f>'Energy consumption (raw)'!I874</f>
        <v>26 Manufacture of computer, electronic and optical products</v>
      </c>
      <c r="J924" s="179" t="str">
        <f>INDEX(Sector!$E$6:$E$46,MATCH('Energy consumption (toe)'!I924,Sector!$B$6:$B$46,FALSE))</f>
        <v>Manufacture of computer, electronic and optical products</v>
      </c>
      <c r="K924" s="179">
        <f>IFERROR('Energy consumption (raw)'!J874*Lists!$H$84,)</f>
        <v>0</v>
      </c>
      <c r="L924" s="179">
        <f>'Energy consumption (raw)'!K874*Lists!$H$84</f>
        <v>10628.907667000001</v>
      </c>
      <c r="M924" s="179">
        <f>'Energy consumption (raw)'!L874*Lists!$H$84</f>
        <v>0</v>
      </c>
      <c r="N924" s="179">
        <f>'Energy consumption (raw)'!M874*Lists!$H$84</f>
        <v>0</v>
      </c>
      <c r="O924" s="178">
        <f t="shared" si="90"/>
        <v>10628.907667000001</v>
      </c>
      <c r="P924">
        <f>'Energy consumption (raw)'!N874*Lists!$H$85</f>
        <v>0</v>
      </c>
      <c r="Q924">
        <f>'Energy consumption (raw)'!O874*Lists!$H$86</f>
        <v>0</v>
      </c>
      <c r="R924">
        <f>'Energy consumption (raw)'!P874*Lists!$H$87</f>
        <v>0</v>
      </c>
      <c r="S924">
        <f>'Energy consumption (raw)'!Q874*Lists!$H$88</f>
        <v>0</v>
      </c>
      <c r="T924">
        <f>'Energy consumption (raw)'!R874*Lists!$H$89</f>
        <v>0</v>
      </c>
      <c r="U924">
        <f>'Energy consumption (raw)'!S874*Lists!$H$90</f>
        <v>85.729600000000005</v>
      </c>
      <c r="V924">
        <f>'Energy consumption (raw)'!T874*Lists!$H$91</f>
        <v>0</v>
      </c>
      <c r="W924">
        <f>'Energy consumption (raw)'!U874*Lists!$H$92</f>
        <v>0</v>
      </c>
      <c r="X924">
        <f>'Energy consumption (raw)'!V874*Lists!$H$93</f>
        <v>0</v>
      </c>
      <c r="Y924">
        <f>'Energy consumption (raw)'!W874*Lists!$H$94</f>
        <v>38.905419999999999</v>
      </c>
      <c r="Z924">
        <f>'Energy consumption (raw)'!X874*Lists!$H$96*1000000</f>
        <v>0</v>
      </c>
      <c r="AA924">
        <f>'Energy consumption (raw)'!Y874*Lists!$H$97</f>
        <v>13.7994</v>
      </c>
      <c r="AB924">
        <f>'Energy consumption (raw)'!Z874*Lists!$H$96</f>
        <v>0</v>
      </c>
      <c r="AC924">
        <f>'Energy consumption (raw)'!AA874*Lists!$H$98</f>
        <v>0</v>
      </c>
      <c r="AD924">
        <f>'Energy consumption (raw)'!AB874*Lists!$H$99</f>
        <v>0</v>
      </c>
      <c r="AE924">
        <f>'Energy consumption (raw)'!AC874*Lists!$H$101</f>
        <v>0</v>
      </c>
      <c r="AF924">
        <f>'Energy consumption (raw)'!AD874*Lists!$H$101</f>
        <v>0</v>
      </c>
      <c r="AG924">
        <f>'Energy consumption (raw)'!AE874*Lists!$H$101</f>
        <v>0</v>
      </c>
      <c r="AH924">
        <f>'Energy consumption (raw)'!AF874*Lists!$H$100</f>
        <v>0</v>
      </c>
      <c r="AI924" s="167">
        <f t="shared" si="91"/>
        <v>10767.342087000001</v>
      </c>
      <c r="AJ924" s="179">
        <f>'Energy consumption (raw)'!AG874</f>
        <v>10767.342087000001</v>
      </c>
      <c r="AK924" s="179">
        <f>'Energy consumption (raw)'!AH874</f>
        <v>8721</v>
      </c>
      <c r="AL924">
        <f>IF(ROUND(AI924,-3)=ROUND('Energy consumption (raw)'!AG874,-3),1,0)</f>
        <v>1</v>
      </c>
      <c r="AM924" s="179" t="str">
        <f>'Energy consumption (raw)'!AJ874</f>
        <v>11. Ninh Binh</v>
      </c>
      <c r="AN924">
        <f>VLOOKUP(AM924,Lists!$F$9:$G$71,2,FALSE)</f>
        <v>1</v>
      </c>
    </row>
    <row r="925" spans="2:40" x14ac:dyDescent="0.25">
      <c r="B925" s="65" t="str">
        <f t="shared" si="89"/>
        <v>Industry773</v>
      </c>
      <c r="C925" s="179">
        <f>'Energy consumption (raw)'!B875</f>
        <v>773</v>
      </c>
      <c r="D925" s="179">
        <f>'Energy consumption (raw)'!C875</f>
        <v>0</v>
      </c>
      <c r="E925" s="179">
        <f>'Energy consumption (raw)'!D875</f>
        <v>0</v>
      </c>
      <c r="F925" s="179" t="str">
        <f>'Energy consumption (raw)'!E875</f>
        <v>Công nghiệp</v>
      </c>
      <c r="G925" s="179" t="str">
        <f>'Energy consumption (raw)'!F875</f>
        <v>Bán phụ tùng và các bộ phận phụ trợ của mô tô, xe máy</v>
      </c>
      <c r="H925" s="179" t="str">
        <f>'Energy consumption (raw)'!G875</f>
        <v>Industry</v>
      </c>
      <c r="I925" s="179" t="str">
        <f>'Energy consumption (raw)'!I875</f>
        <v>29 Manufacture of motor vehicles, trailers and semi-trailers</v>
      </c>
      <c r="J925" s="179" t="str">
        <f>INDEX(Sector!$E$6:$E$46,MATCH('Energy consumption (toe)'!I925,Sector!$B$6:$B$46,FALSE))</f>
        <v>Manufacture of motor vehicles, trailers and semi-trailers</v>
      </c>
      <c r="K925" s="179">
        <f>IFERROR('Energy consumption (raw)'!J875*Lists!$H$84,)</f>
        <v>0</v>
      </c>
      <c r="L925" s="179">
        <f>'Energy consumption (raw)'!K875*Lists!$H$84</f>
        <v>3780.7059701000003</v>
      </c>
      <c r="M925" s="179">
        <f>'Energy consumption (raw)'!L875*Lists!$H$84</f>
        <v>0</v>
      </c>
      <c r="N925" s="179">
        <f>'Energy consumption (raw)'!M875*Lists!$H$84</f>
        <v>0</v>
      </c>
      <c r="O925" s="178">
        <f t="shared" si="90"/>
        <v>3780.7059701000003</v>
      </c>
      <c r="P925">
        <f>'Energy consumption (raw)'!N875*Lists!$H$85</f>
        <v>0</v>
      </c>
      <c r="Q925">
        <f>'Energy consumption (raw)'!O875*Lists!$H$86</f>
        <v>0</v>
      </c>
      <c r="R925">
        <f>'Energy consumption (raw)'!P875*Lists!$H$87</f>
        <v>0</v>
      </c>
      <c r="S925">
        <f>'Energy consumption (raw)'!Q875*Lists!$H$88</f>
        <v>0</v>
      </c>
      <c r="T925">
        <f>'Energy consumption (raw)'!R875*Lists!$H$89</f>
        <v>0</v>
      </c>
      <c r="U925">
        <f>'Energy consumption (raw)'!S875*Lists!$H$90</f>
        <v>140.80000000000001</v>
      </c>
      <c r="V925">
        <f>'Energy consumption (raw)'!T875*Lists!$H$91</f>
        <v>0</v>
      </c>
      <c r="W925">
        <f>'Energy consumption (raw)'!U875*Lists!$H$92</f>
        <v>0</v>
      </c>
      <c r="X925">
        <f>'Energy consumption (raw)'!V875*Lists!$H$93</f>
        <v>0</v>
      </c>
      <c r="Y925">
        <f>'Energy consumption (raw)'!W875*Lists!$H$94</f>
        <v>345.28000000000003</v>
      </c>
      <c r="Z925">
        <f>'Energy consumption (raw)'!X875*Lists!$H$96*1000000</f>
        <v>0</v>
      </c>
      <c r="AA925">
        <f>'Energy consumption (raw)'!Y875*Lists!$H$97</f>
        <v>1255.68</v>
      </c>
      <c r="AB925">
        <f>'Energy consumption (raw)'!Z875*Lists!$H$96</f>
        <v>0</v>
      </c>
      <c r="AC925">
        <f>'Energy consumption (raw)'!AA875*Lists!$H$98</f>
        <v>0</v>
      </c>
      <c r="AD925">
        <f>'Energy consumption (raw)'!AB875*Lists!$H$99</f>
        <v>0</v>
      </c>
      <c r="AE925">
        <f>'Energy consumption (raw)'!AC875*Lists!$H$101</f>
        <v>0</v>
      </c>
      <c r="AF925">
        <f>'Energy consumption (raw)'!AD875*Lists!$H$101</f>
        <v>0</v>
      </c>
      <c r="AG925">
        <f>'Energy consumption (raw)'!AE875*Lists!$H$101</f>
        <v>0</v>
      </c>
      <c r="AH925">
        <f>'Energy consumption (raw)'!AF875*Lists!$H$100</f>
        <v>0</v>
      </c>
      <c r="AI925" s="167">
        <f t="shared" si="91"/>
        <v>5522.465970100001</v>
      </c>
      <c r="AJ925" s="179">
        <f>'Energy consumption (raw)'!AG875</f>
        <v>5522.465970100001</v>
      </c>
      <c r="AK925" s="179">
        <f>'Energy consumption (raw)'!AH875</f>
        <v>0</v>
      </c>
      <c r="AL925">
        <f>IF(ROUND(AI925,-3)=ROUND('Energy consumption (raw)'!AG875,-3),1,0)</f>
        <v>1</v>
      </c>
      <c r="AM925" s="179" t="str">
        <f>'Energy consumption (raw)'!AJ875</f>
        <v>11. Ninh Binh</v>
      </c>
      <c r="AN925">
        <f>VLOOKUP(AM925,Lists!$F$9:$G$71,2,FALSE)</f>
        <v>1</v>
      </c>
    </row>
    <row r="926" spans="2:40" x14ac:dyDescent="0.25">
      <c r="B926" s="65" t="str">
        <f t="shared" si="89"/>
        <v>Industry774</v>
      </c>
      <c r="C926" s="179">
        <f>'Energy consumption (raw)'!B876</f>
        <v>774</v>
      </c>
      <c r="D926" s="179">
        <f>'Energy consumption (raw)'!C876</f>
        <v>0</v>
      </c>
      <c r="E926" s="179">
        <f>'Energy consumption (raw)'!D876</f>
        <v>0</v>
      </c>
      <c r="F926" s="179" t="str">
        <f>'Energy consumption (raw)'!E876</f>
        <v>Công nghiệp</v>
      </c>
      <c r="G926" s="179" t="str">
        <f>'Energy consumption (raw)'!F876</f>
        <v>Sản xuất sợi</v>
      </c>
      <c r="H926" s="179" t="str">
        <f>'Energy consumption (raw)'!G876</f>
        <v>Industry</v>
      </c>
      <c r="I926" s="179" t="str">
        <f>'Energy consumption (raw)'!I876</f>
        <v>13 Manufacture of textiles</v>
      </c>
      <c r="J926" s="179" t="str">
        <f>INDEX(Sector!$E$6:$E$46,MATCH('Energy consumption (toe)'!I926,Sector!$B$6:$B$46,FALSE))</f>
        <v>Manufacture of textiles</v>
      </c>
      <c r="K926" s="179">
        <f>IFERROR('Energy consumption (raw)'!J876*Lists!$H$84,)</f>
        <v>0</v>
      </c>
      <c r="L926" s="179">
        <f>'Energy consumption (raw)'!K876*Lists!$H$84</f>
        <v>4519.5704400000004</v>
      </c>
      <c r="M926" s="179">
        <f>'Energy consumption (raw)'!L876*Lists!$H$84</f>
        <v>0</v>
      </c>
      <c r="N926" s="179">
        <f>'Energy consumption (raw)'!M876*Lists!$H$84</f>
        <v>0</v>
      </c>
      <c r="O926" s="178">
        <f t="shared" si="90"/>
        <v>4519.5704400000004</v>
      </c>
      <c r="P926">
        <f>'Energy consumption (raw)'!N876*Lists!$H$85</f>
        <v>0</v>
      </c>
      <c r="Q926">
        <f>'Energy consumption (raw)'!O876*Lists!$H$86</f>
        <v>0</v>
      </c>
      <c r="R926">
        <f>'Energy consumption (raw)'!P876*Lists!$H$87</f>
        <v>0</v>
      </c>
      <c r="S926">
        <f>'Energy consumption (raw)'!Q876*Lists!$H$88</f>
        <v>0</v>
      </c>
      <c r="T926">
        <f>'Energy consumption (raw)'!R876*Lists!$H$89</f>
        <v>0</v>
      </c>
      <c r="U926">
        <f>'Energy consumption (raw)'!S876*Lists!$H$90</f>
        <v>0</v>
      </c>
      <c r="V926">
        <f>'Energy consumption (raw)'!T876*Lists!$H$91</f>
        <v>0</v>
      </c>
      <c r="W926">
        <f>'Energy consumption (raw)'!U876*Lists!$H$92</f>
        <v>0</v>
      </c>
      <c r="X926">
        <f>'Energy consumption (raw)'!V876*Lists!$H$93</f>
        <v>0</v>
      </c>
      <c r="Y926">
        <f>'Energy consumption (raw)'!W876*Lists!$H$94</f>
        <v>0</v>
      </c>
      <c r="Z926">
        <f>'Energy consumption (raw)'!X876*Lists!$H$96*1000000</f>
        <v>0</v>
      </c>
      <c r="AA926">
        <f>'Energy consumption (raw)'!Y876*Lists!$H$97</f>
        <v>0</v>
      </c>
      <c r="AB926">
        <f>'Energy consumption (raw)'!Z876*Lists!$H$96</f>
        <v>0</v>
      </c>
      <c r="AC926">
        <f>'Energy consumption (raw)'!AA876*Lists!$H$98</f>
        <v>0</v>
      </c>
      <c r="AD926">
        <f>'Energy consumption (raw)'!AB876*Lists!$H$99</f>
        <v>0</v>
      </c>
      <c r="AE926">
        <f>'Energy consumption (raw)'!AC876*Lists!$H$101</f>
        <v>0</v>
      </c>
      <c r="AF926">
        <f>'Energy consumption (raw)'!AD876*Lists!$H$101</f>
        <v>0</v>
      </c>
      <c r="AG926">
        <f>'Energy consumption (raw)'!AE876*Lists!$H$101</f>
        <v>0</v>
      </c>
      <c r="AH926">
        <f>'Energy consumption (raw)'!AF876*Lists!$H$100</f>
        <v>0</v>
      </c>
      <c r="AI926" s="167">
        <f t="shared" si="91"/>
        <v>4519.5704400000004</v>
      </c>
      <c r="AJ926" s="179">
        <f>'Energy consumption (raw)'!AG876</f>
        <v>4519.5704400000004</v>
      </c>
      <c r="AK926" s="179">
        <f>'Energy consumption (raw)'!AH876</f>
        <v>0</v>
      </c>
      <c r="AL926">
        <f>IF(ROUND(AI926,-3)=ROUND('Energy consumption (raw)'!AG876,-3),1,0)</f>
        <v>1</v>
      </c>
      <c r="AM926" s="179" t="str">
        <f>'Energy consumption (raw)'!AJ876</f>
        <v>11. Ninh Binh</v>
      </c>
      <c r="AN926">
        <f>VLOOKUP(AM926,Lists!$F$9:$G$71,2,FALSE)</f>
        <v>1</v>
      </c>
    </row>
    <row r="927" spans="2:40" x14ac:dyDescent="0.25">
      <c r="B927" s="65" t="str">
        <f t="shared" si="89"/>
        <v>Industry775</v>
      </c>
      <c r="C927" s="179">
        <f>'Energy consumption (raw)'!B877</f>
        <v>775</v>
      </c>
      <c r="D927" s="179">
        <f>'Energy consumption (raw)'!C877</f>
        <v>0</v>
      </c>
      <c r="E927" s="179">
        <f>'Energy consumption (raw)'!D877</f>
        <v>0</v>
      </c>
      <c r="F927" s="179" t="str">
        <f>'Energy consumption (raw)'!E877</f>
        <v>Công nghiệp</v>
      </c>
      <c r="G927" s="179" t="str">
        <f>'Energy consumption (raw)'!F877</f>
        <v>Sản xuất da, giày dép</v>
      </c>
      <c r="H927" s="179" t="str">
        <f>'Energy consumption (raw)'!G877</f>
        <v>Industry</v>
      </c>
      <c r="I927" s="179" t="str">
        <f>'Energy consumption (raw)'!I877</f>
        <v>15 Manufacture of leather and related products</v>
      </c>
      <c r="J927" s="179" t="str">
        <f>INDEX(Sector!$E$6:$E$46,MATCH('Energy consumption (toe)'!I927,Sector!$B$6:$B$46,FALSE))</f>
        <v>Manufacture of leather and related products</v>
      </c>
      <c r="K927" s="179">
        <f>IFERROR('Energy consumption (raw)'!J877*Lists!$H$84,)</f>
        <v>0</v>
      </c>
      <c r="L927" s="179">
        <f>'Energy consumption (raw)'!K877*Lists!$H$84</f>
        <v>3530.5606735000001</v>
      </c>
      <c r="M927" s="179">
        <f>'Energy consumption (raw)'!L877*Lists!$H$84</f>
        <v>0</v>
      </c>
      <c r="N927" s="179">
        <f>'Energy consumption (raw)'!M877*Lists!$H$84</f>
        <v>0</v>
      </c>
      <c r="O927" s="178">
        <f t="shared" si="90"/>
        <v>3530.5606735000001</v>
      </c>
      <c r="P927">
        <f>'Energy consumption (raw)'!N877*Lists!$H$85</f>
        <v>0</v>
      </c>
      <c r="Q927">
        <f>'Energy consumption (raw)'!O877*Lists!$H$86</f>
        <v>0</v>
      </c>
      <c r="R927">
        <f>'Energy consumption (raw)'!P877*Lists!$H$87</f>
        <v>0</v>
      </c>
      <c r="S927">
        <f>'Energy consumption (raw)'!Q877*Lists!$H$88</f>
        <v>0</v>
      </c>
      <c r="T927">
        <f>'Energy consumption (raw)'!R877*Lists!$H$89</f>
        <v>0</v>
      </c>
      <c r="U927">
        <f>'Energy consumption (raw)'!S877*Lists!$H$90</f>
        <v>37.840000000000003</v>
      </c>
      <c r="V927">
        <f>'Energy consumption (raw)'!T877*Lists!$H$91</f>
        <v>0</v>
      </c>
      <c r="W927">
        <f>'Energy consumption (raw)'!U877*Lists!$H$92</f>
        <v>0</v>
      </c>
      <c r="X927">
        <f>'Energy consumption (raw)'!V877*Lists!$H$93</f>
        <v>0</v>
      </c>
      <c r="Y927">
        <f>'Energy consumption (raw)'!W877*Lists!$H$94</f>
        <v>11.620000000000001</v>
      </c>
      <c r="Z927">
        <f>'Energy consumption (raw)'!X877*Lists!$H$96*1000000</f>
        <v>0</v>
      </c>
      <c r="AA927">
        <f>'Energy consumption (raw)'!Y877*Lists!$H$97</f>
        <v>7.6300000000000008</v>
      </c>
      <c r="AB927">
        <f>'Energy consumption (raw)'!Z877*Lists!$H$96</f>
        <v>0</v>
      </c>
      <c r="AC927">
        <f>'Energy consumption (raw)'!AA877*Lists!$H$98</f>
        <v>0</v>
      </c>
      <c r="AD927">
        <f>'Energy consumption (raw)'!AB877*Lists!$H$99</f>
        <v>1061.1850000000013</v>
      </c>
      <c r="AE927">
        <f>'Energy consumption (raw)'!AC877*Lists!$H$101</f>
        <v>0</v>
      </c>
      <c r="AF927">
        <f>'Energy consumption (raw)'!AD877*Lists!$H$101</f>
        <v>0</v>
      </c>
      <c r="AG927">
        <f>'Energy consumption (raw)'!AE877*Lists!$H$101</f>
        <v>0</v>
      </c>
      <c r="AH927">
        <f>'Energy consumption (raw)'!AF877*Lists!$H$100</f>
        <v>0</v>
      </c>
      <c r="AI927" s="167">
        <f t="shared" si="91"/>
        <v>4648.8356735000016</v>
      </c>
      <c r="AJ927" s="179">
        <f>'Energy consumption (raw)'!AG877</f>
        <v>4648.8356734999998</v>
      </c>
      <c r="AK927" s="179">
        <f>'Energy consumption (raw)'!AH877</f>
        <v>3775</v>
      </c>
      <c r="AL927">
        <f>IF(ROUND(AI927,-3)=ROUND('Energy consumption (raw)'!AG877,-3),1,0)</f>
        <v>1</v>
      </c>
      <c r="AM927" s="179" t="str">
        <f>'Energy consumption (raw)'!AJ877</f>
        <v>11. Ninh Binh</v>
      </c>
      <c r="AN927">
        <f>VLOOKUP(AM927,Lists!$F$9:$G$71,2,FALSE)</f>
        <v>1</v>
      </c>
    </row>
    <row r="928" spans="2:40" x14ac:dyDescent="0.25">
      <c r="B928" s="65" t="str">
        <f t="shared" si="89"/>
        <v>Industry776</v>
      </c>
      <c r="C928" s="179">
        <f>'Energy consumption (raw)'!B878</f>
        <v>776</v>
      </c>
      <c r="D928" s="179">
        <f>'Energy consumption (raw)'!C878</f>
        <v>0</v>
      </c>
      <c r="E928" s="179">
        <f>'Energy consumption (raw)'!D878</f>
        <v>0</v>
      </c>
      <c r="F928" s="179" t="str">
        <f>'Energy consumption (raw)'!E878</f>
        <v>Công nghiệp</v>
      </c>
      <c r="G928" s="179" t="str">
        <f>'Energy consumption (raw)'!F878</f>
        <v>Sản xuất da, giày dép</v>
      </c>
      <c r="H928" s="179" t="str">
        <f>'Energy consumption (raw)'!G878</f>
        <v>Industry</v>
      </c>
      <c r="I928" s="179" t="str">
        <f>'Energy consumption (raw)'!I878</f>
        <v>15 Manufacture of leather and related products</v>
      </c>
      <c r="J928" s="179" t="str">
        <f>INDEX(Sector!$E$6:$E$46,MATCH('Energy consumption (toe)'!I928,Sector!$B$6:$B$46,FALSE))</f>
        <v>Manufacture of leather and related products</v>
      </c>
      <c r="K928" s="179">
        <f>IFERROR('Energy consumption (raw)'!J878*Lists!$H$84,)</f>
        <v>0</v>
      </c>
      <c r="L928" s="179">
        <f>'Energy consumption (raw)'!K878*Lists!$H$84</f>
        <v>1716.5822538000002</v>
      </c>
      <c r="M928" s="179">
        <f>'Energy consumption (raw)'!L878*Lists!$H$84</f>
        <v>0</v>
      </c>
      <c r="N928" s="179">
        <f>'Energy consumption (raw)'!M878*Lists!$H$84</f>
        <v>0</v>
      </c>
      <c r="O928" s="178">
        <f t="shared" si="90"/>
        <v>1716.5822538000002</v>
      </c>
      <c r="P928">
        <f>'Energy consumption (raw)'!N878*Lists!$H$85</f>
        <v>0</v>
      </c>
      <c r="Q928">
        <f>'Energy consumption (raw)'!O878*Lists!$H$86</f>
        <v>0</v>
      </c>
      <c r="R928">
        <f>'Energy consumption (raw)'!P878*Lists!$H$87</f>
        <v>0</v>
      </c>
      <c r="S928">
        <f>'Energy consumption (raw)'!Q878*Lists!$H$88</f>
        <v>0</v>
      </c>
      <c r="T928">
        <f>'Energy consumption (raw)'!R878*Lists!$H$89</f>
        <v>0</v>
      </c>
      <c r="U928">
        <f>'Energy consumption (raw)'!S878*Lists!$H$90</f>
        <v>9.68</v>
      </c>
      <c r="V928">
        <f>'Energy consumption (raw)'!T878*Lists!$H$91</f>
        <v>0</v>
      </c>
      <c r="W928">
        <f>'Energy consumption (raw)'!U878*Lists!$H$92</f>
        <v>0</v>
      </c>
      <c r="X928">
        <f>'Energy consumption (raw)'!V878*Lists!$H$93</f>
        <v>0</v>
      </c>
      <c r="Y928">
        <f>'Energy consumption (raw)'!W878*Lists!$H$94</f>
        <v>35.939</v>
      </c>
      <c r="Z928">
        <f>'Energy consumption (raw)'!X878*Lists!$H$96*1000000</f>
        <v>2.0735999999999999</v>
      </c>
      <c r="AA928">
        <f>'Energy consumption (raw)'!Y878*Lists!$H$97</f>
        <v>0</v>
      </c>
      <c r="AB928">
        <f>'Energy consumption (raw)'!Z878*Lists!$H$96</f>
        <v>0</v>
      </c>
      <c r="AC928">
        <f>'Energy consumption (raw)'!AA878*Lists!$H$98</f>
        <v>0</v>
      </c>
      <c r="AD928">
        <f>'Energy consumption (raw)'!AB878*Lists!$H$99</f>
        <v>2331.2500000000027</v>
      </c>
      <c r="AE928">
        <f>'Energy consumption (raw)'!AC878*Lists!$H$101</f>
        <v>0</v>
      </c>
      <c r="AF928">
        <f>'Energy consumption (raw)'!AD878*Lists!$H$101</f>
        <v>0</v>
      </c>
      <c r="AG928">
        <f>'Energy consumption (raw)'!AE878*Lists!$H$101</f>
        <v>0</v>
      </c>
      <c r="AH928">
        <f>'Energy consumption (raw)'!AF878*Lists!$H$100</f>
        <v>0</v>
      </c>
      <c r="AI928" s="167">
        <f t="shared" si="91"/>
        <v>4095.5248538000033</v>
      </c>
      <c r="AJ928" s="179">
        <f>'Energy consumption (raw)'!AG878</f>
        <v>4093.4533274000005</v>
      </c>
      <c r="AK928" s="179">
        <f>'Energy consumption (raw)'!AH878</f>
        <v>2221</v>
      </c>
      <c r="AL928">
        <f>IF(ROUND(AI928,-3)=ROUND('Energy consumption (raw)'!AG878,-3),1,0)</f>
        <v>1</v>
      </c>
      <c r="AM928" s="179" t="str">
        <f>'Energy consumption (raw)'!AJ878</f>
        <v>11. Ninh Binh</v>
      </c>
      <c r="AN928">
        <f>VLOOKUP(AM928,Lists!$F$9:$G$71,2,FALSE)</f>
        <v>1</v>
      </c>
    </row>
    <row r="929" spans="2:40" x14ac:dyDescent="0.25">
      <c r="B929" s="65" t="str">
        <f t="shared" si="89"/>
        <v>Industry777</v>
      </c>
      <c r="C929" s="179">
        <f>'Energy consumption (raw)'!B879</f>
        <v>777</v>
      </c>
      <c r="D929" s="179">
        <f>'Energy consumption (raw)'!C879</f>
        <v>0</v>
      </c>
      <c r="E929" s="179">
        <f>'Energy consumption (raw)'!D879</f>
        <v>0</v>
      </c>
      <c r="F929" s="179" t="str">
        <f>'Energy consumption (raw)'!E879</f>
        <v>Công nghiệp</v>
      </c>
      <c r="G929" s="179" t="str">
        <f>'Energy consumption (raw)'!F879</f>
        <v>Kinh doanh chế biến rau củ quả</v>
      </c>
      <c r="H929" s="179" t="str">
        <f>'Energy consumption (raw)'!G879</f>
        <v>Industry</v>
      </c>
      <c r="I929" s="179" t="str">
        <f>'Energy consumption (raw)'!I879</f>
        <v>10 Manufacture of food products</v>
      </c>
      <c r="J929" s="179" t="str">
        <f>INDEX(Sector!$E$6:$E$46,MATCH('Energy consumption (toe)'!I929,Sector!$B$6:$B$46,FALSE))</f>
        <v>Manufacture of food products</v>
      </c>
      <c r="K929" s="179">
        <f>IFERROR('Energy consumption (raw)'!J879*Lists!$H$84,)</f>
        <v>0</v>
      </c>
      <c r="L929" s="179">
        <f>'Energy consumption (raw)'!K879*Lists!$H$84</f>
        <v>793.47401730000001</v>
      </c>
      <c r="M929" s="179">
        <f>'Energy consumption (raw)'!L879*Lists!$H$84</f>
        <v>0</v>
      </c>
      <c r="N929" s="179">
        <f>'Energy consumption (raw)'!M879*Lists!$H$84</f>
        <v>0</v>
      </c>
      <c r="O929" s="178">
        <f t="shared" si="90"/>
        <v>793.47401730000001</v>
      </c>
      <c r="P929">
        <f>'Energy consumption (raw)'!N879*Lists!$H$85</f>
        <v>0</v>
      </c>
      <c r="Q929">
        <f>'Energy consumption (raw)'!O879*Lists!$H$86</f>
        <v>886.19999999999993</v>
      </c>
      <c r="R929">
        <f>'Energy consumption (raw)'!P879*Lists!$H$87</f>
        <v>0</v>
      </c>
      <c r="S929">
        <f>'Energy consumption (raw)'!Q879*Lists!$H$88</f>
        <v>0</v>
      </c>
      <c r="T929">
        <f>'Energy consumption (raw)'!R879*Lists!$H$89</f>
        <v>0</v>
      </c>
      <c r="U929">
        <f>'Energy consumption (raw)'!S879*Lists!$H$90</f>
        <v>35.270400000000002</v>
      </c>
      <c r="V929">
        <f>'Energy consumption (raw)'!T879*Lists!$H$91</f>
        <v>84.15</v>
      </c>
      <c r="W929">
        <f>'Energy consumption (raw)'!U879*Lists!$H$92</f>
        <v>0</v>
      </c>
      <c r="X929">
        <f>'Energy consumption (raw)'!V879*Lists!$H$93</f>
        <v>0</v>
      </c>
      <c r="Y929">
        <f>'Energy consumption (raw)'!W879*Lists!$H$94</f>
        <v>0</v>
      </c>
      <c r="Z929">
        <f>'Energy consumption (raw)'!X879*Lists!$H$96*1000000</f>
        <v>0</v>
      </c>
      <c r="AA929">
        <f>'Energy consumption (raw)'!Y879*Lists!$H$97</f>
        <v>0</v>
      </c>
      <c r="AB929">
        <f>'Energy consumption (raw)'!Z879*Lists!$H$96</f>
        <v>0</v>
      </c>
      <c r="AC929">
        <f>'Energy consumption (raw)'!AA879*Lists!$H$98</f>
        <v>0</v>
      </c>
      <c r="AD929">
        <f>'Energy consumption (raw)'!AB879*Lists!$H$99</f>
        <v>0</v>
      </c>
      <c r="AE929">
        <f>'Energy consumption (raw)'!AC879*Lists!$H$101</f>
        <v>0</v>
      </c>
      <c r="AF929">
        <f>'Energy consumption (raw)'!AD879*Lists!$H$101</f>
        <v>0</v>
      </c>
      <c r="AG929">
        <f>'Energy consumption (raw)'!AE879*Lists!$H$101</f>
        <v>0</v>
      </c>
      <c r="AH929">
        <f>'Energy consumption (raw)'!AF879*Lists!$H$100</f>
        <v>0</v>
      </c>
      <c r="AI929" s="167">
        <f t="shared" si="91"/>
        <v>1799.0944173</v>
      </c>
      <c r="AJ929" s="179">
        <f>'Energy consumption (raw)'!AG879</f>
        <v>1799.0944173</v>
      </c>
      <c r="AK929" s="179">
        <f>'Energy consumption (raw)'!AH879</f>
        <v>1763</v>
      </c>
      <c r="AL929">
        <f>IF(ROUND(AI929,-3)=ROUND('Energy consumption (raw)'!AG879,-3),1,0)</f>
        <v>1</v>
      </c>
      <c r="AM929" s="179" t="str">
        <f>'Energy consumption (raw)'!AJ879</f>
        <v>11. Ninh Binh</v>
      </c>
      <c r="AN929">
        <f>VLOOKUP(AM929,Lists!$F$9:$G$71,2,FALSE)</f>
        <v>1</v>
      </c>
    </row>
    <row r="930" spans="2:40" x14ac:dyDescent="0.25">
      <c r="B930" s="65" t="str">
        <f t="shared" si="89"/>
        <v>Industry778</v>
      </c>
      <c r="C930" s="179">
        <f>'Energy consumption (raw)'!B880</f>
        <v>778</v>
      </c>
      <c r="D930" s="179">
        <f>'Energy consumption (raw)'!C880</f>
        <v>0</v>
      </c>
      <c r="E930" s="179">
        <f>'Energy consumption (raw)'!D880</f>
        <v>0</v>
      </c>
      <c r="F930" s="179" t="str">
        <f>'Energy consumption (raw)'!E880</f>
        <v>Công nghiệp</v>
      </c>
      <c r="G930" s="179" t="str">
        <f>'Energy consumption (raw)'!F880</f>
        <v>Sản xuất ắc quy</v>
      </c>
      <c r="H930" s="179" t="str">
        <f>'Energy consumption (raw)'!G880</f>
        <v>Industry</v>
      </c>
      <c r="I930" s="179" t="str">
        <f>'Energy consumption (raw)'!I880</f>
        <v>27 Manufacture of electrical equipment</v>
      </c>
      <c r="J930" s="179" t="str">
        <f>INDEX(Sector!$E$6:$E$46,MATCH('Energy consumption (toe)'!I930,Sector!$B$6:$B$46,FALSE))</f>
        <v>Manufacture of electrical equipment</v>
      </c>
      <c r="K930" s="179">
        <f>IFERROR('Energy consumption (raw)'!J880*Lists!$H$84,)</f>
        <v>0</v>
      </c>
      <c r="L930" s="179">
        <f>'Energy consumption (raw)'!K880*Lists!$H$84</f>
        <v>1310.8044224</v>
      </c>
      <c r="M930" s="179">
        <f>'Energy consumption (raw)'!L880*Lists!$H$84</f>
        <v>0</v>
      </c>
      <c r="N930" s="179">
        <f>'Energy consumption (raw)'!M880*Lists!$H$84</f>
        <v>0</v>
      </c>
      <c r="O930" s="178">
        <f t="shared" si="90"/>
        <v>1310.8044224</v>
      </c>
      <c r="P930">
        <f>'Energy consumption (raw)'!N880*Lists!$H$85</f>
        <v>0</v>
      </c>
      <c r="Q930">
        <f>'Energy consumption (raw)'!O880*Lists!$H$86</f>
        <v>0</v>
      </c>
      <c r="R930">
        <f>'Energy consumption (raw)'!P880*Lists!$H$87</f>
        <v>0</v>
      </c>
      <c r="S930">
        <f>'Energy consumption (raw)'!Q880*Lists!$H$88</f>
        <v>0</v>
      </c>
      <c r="T930">
        <f>'Energy consumption (raw)'!R880*Lists!$H$89</f>
        <v>0</v>
      </c>
      <c r="U930">
        <f>'Energy consumption (raw)'!S880*Lists!$H$90</f>
        <v>0</v>
      </c>
      <c r="V930">
        <f>'Energy consumption (raw)'!T880*Lists!$H$91</f>
        <v>0</v>
      </c>
      <c r="W930">
        <f>'Energy consumption (raw)'!U880*Lists!$H$92</f>
        <v>0</v>
      </c>
      <c r="X930">
        <f>'Energy consumption (raw)'!V880*Lists!$H$93</f>
        <v>0</v>
      </c>
      <c r="Y930">
        <f>'Energy consumption (raw)'!W880*Lists!$H$94</f>
        <v>0</v>
      </c>
      <c r="Z930">
        <f>'Energy consumption (raw)'!X880*Lists!$H$96*1000000</f>
        <v>61.582500000000003</v>
      </c>
      <c r="AA930">
        <f>'Energy consumption (raw)'!Y880*Lists!$H$97</f>
        <v>0</v>
      </c>
      <c r="AB930">
        <f>'Energy consumption (raw)'!Z880*Lists!$H$96</f>
        <v>0</v>
      </c>
      <c r="AC930">
        <f>'Energy consumption (raw)'!AA880*Lists!$H$98</f>
        <v>0</v>
      </c>
      <c r="AD930">
        <f>'Energy consumption (raw)'!AB880*Lists!$H$99</f>
        <v>0</v>
      </c>
      <c r="AE930">
        <f>'Energy consumption (raw)'!AC880*Lists!$H$101</f>
        <v>0</v>
      </c>
      <c r="AF930">
        <f>'Energy consumption (raw)'!AD880*Lists!$H$101</f>
        <v>0</v>
      </c>
      <c r="AG930">
        <f>'Energy consumption (raw)'!AE880*Lists!$H$101</f>
        <v>0</v>
      </c>
      <c r="AH930">
        <f>'Energy consumption (raw)'!AF880*Lists!$H$100</f>
        <v>0</v>
      </c>
      <c r="AI930" s="167">
        <f t="shared" si="91"/>
        <v>1372.3869224</v>
      </c>
      <c r="AJ930" s="179">
        <f>'Energy consumption (raw)'!AG880</f>
        <v>1310.8044839825</v>
      </c>
      <c r="AK930" s="179">
        <f>'Energy consumption (raw)'!AH880</f>
        <v>1314</v>
      </c>
      <c r="AL930">
        <f>IF(ROUND(AI930,-3)=ROUND('Energy consumption (raw)'!AG880,-3),1,0)</f>
        <v>1</v>
      </c>
      <c r="AM930" s="179" t="str">
        <f>'Energy consumption (raw)'!AJ880</f>
        <v>11. Ninh Binh</v>
      </c>
      <c r="AN930">
        <f>VLOOKUP(AM930,Lists!$F$9:$G$71,2,FALSE)</f>
        <v>1</v>
      </c>
    </row>
    <row r="931" spans="2:40" x14ac:dyDescent="0.25">
      <c r="B931" s="65" t="str">
        <f t="shared" si="89"/>
        <v>Industry779</v>
      </c>
      <c r="C931" s="179">
        <f>'Energy consumption (raw)'!B881</f>
        <v>779</v>
      </c>
      <c r="D931" s="179">
        <f>'Energy consumption (raw)'!C881</f>
        <v>0</v>
      </c>
      <c r="E931" s="179">
        <f>'Energy consumption (raw)'!D881</f>
        <v>0</v>
      </c>
      <c r="F931" s="179" t="str">
        <f>'Energy consumption (raw)'!E881</f>
        <v>Công nghiệp</v>
      </c>
      <c r="G931" s="179" t="str">
        <f>'Energy consumption (raw)'!F881</f>
        <v>Sản xuất phân bón và hợp chất ni tơ</v>
      </c>
      <c r="H931" s="179" t="str">
        <f>'Energy consumption (raw)'!G881</f>
        <v>Industry</v>
      </c>
      <c r="I931" s="179" t="str">
        <f>'Energy consumption (raw)'!I881</f>
        <v>20 Manufacture of chemicals and chemical products</v>
      </c>
      <c r="J931" s="179" t="str">
        <f>INDEX(Sector!$E$6:$E$46,MATCH('Energy consumption (toe)'!I931,Sector!$B$6:$B$46,FALSE))</f>
        <v>Manufacture of chemicals and chemical products</v>
      </c>
      <c r="K931" s="179">
        <f>IFERROR('Energy consumption (raw)'!J881*Lists!$H$84,)</f>
        <v>0</v>
      </c>
      <c r="L931" s="179">
        <f>'Energy consumption (raw)'!K881*Lists!$H$84</f>
        <v>367.90705660000003</v>
      </c>
      <c r="M931" s="179">
        <f>'Energy consumption (raw)'!L881*Lists!$H$84</f>
        <v>0</v>
      </c>
      <c r="N931" s="179">
        <f>'Energy consumption (raw)'!M881*Lists!$H$84</f>
        <v>0</v>
      </c>
      <c r="O931" s="178">
        <f t="shared" si="90"/>
        <v>367.90705660000003</v>
      </c>
      <c r="P931">
        <f>'Energy consumption (raw)'!N881*Lists!$H$85</f>
        <v>0</v>
      </c>
      <c r="Q931">
        <f>'Energy consumption (raw)'!O881*Lists!$H$86</f>
        <v>0</v>
      </c>
      <c r="R931">
        <f>'Energy consumption (raw)'!P881*Lists!$H$87</f>
        <v>871.8</v>
      </c>
      <c r="S931">
        <f>'Energy consumption (raw)'!Q881*Lists!$H$88</f>
        <v>0</v>
      </c>
      <c r="T931">
        <f>'Energy consumption (raw)'!R881*Lists!$H$89</f>
        <v>0</v>
      </c>
      <c r="U931">
        <f>'Energy consumption (raw)'!S881*Lists!$H$90</f>
        <v>51.04</v>
      </c>
      <c r="V931">
        <f>'Energy consumption (raw)'!T881*Lists!$H$91</f>
        <v>0</v>
      </c>
      <c r="W931">
        <f>'Energy consumption (raw)'!U881*Lists!$H$92</f>
        <v>0</v>
      </c>
      <c r="X931">
        <f>'Energy consumption (raw)'!V881*Lists!$H$93</f>
        <v>0</v>
      </c>
      <c r="Y931">
        <f>'Energy consumption (raw)'!W881*Lists!$H$94</f>
        <v>0</v>
      </c>
      <c r="Z931">
        <f>'Energy consumption (raw)'!X881*Lists!$H$96*1000000</f>
        <v>0</v>
      </c>
      <c r="AA931">
        <f>'Energy consumption (raw)'!Y881*Lists!$H$97</f>
        <v>0</v>
      </c>
      <c r="AB931">
        <f>'Energy consumption (raw)'!Z881*Lists!$H$96</f>
        <v>0</v>
      </c>
      <c r="AC931">
        <f>'Energy consumption (raw)'!AA881*Lists!$H$98</f>
        <v>0</v>
      </c>
      <c r="AD931">
        <f>'Energy consumption (raw)'!AB881*Lists!$H$99</f>
        <v>0</v>
      </c>
      <c r="AE931">
        <f>'Energy consumption (raw)'!AC881*Lists!$H$101</f>
        <v>0</v>
      </c>
      <c r="AF931">
        <f>'Energy consumption (raw)'!AD881*Lists!$H$101</f>
        <v>0</v>
      </c>
      <c r="AG931">
        <f>'Energy consumption (raw)'!AE881*Lists!$H$101</f>
        <v>0</v>
      </c>
      <c r="AH931">
        <f>'Energy consumption (raw)'!AF881*Lists!$H$100</f>
        <v>0</v>
      </c>
      <c r="AI931" s="167">
        <f t="shared" si="91"/>
        <v>1290.7470566</v>
      </c>
      <c r="AJ931" s="179">
        <f>'Energy consumption (raw)'!AG881</f>
        <v>1290.7470566</v>
      </c>
      <c r="AK931" s="179">
        <f>'Energy consumption (raw)'!AH881</f>
        <v>0</v>
      </c>
      <c r="AL931">
        <f>IF(ROUND(AI931,-3)=ROUND('Energy consumption (raw)'!AG881,-3),1,0)</f>
        <v>1</v>
      </c>
      <c r="AM931" s="179" t="str">
        <f>'Energy consumption (raw)'!AJ881</f>
        <v>11. Ninh Binh</v>
      </c>
      <c r="AN931">
        <f>VLOOKUP(AM931,Lists!$F$9:$G$71,2,FALSE)</f>
        <v>1</v>
      </c>
    </row>
    <row r="932" spans="2:40" x14ac:dyDescent="0.25">
      <c r="B932" s="65" t="str">
        <f t="shared" si="89"/>
        <v>Industry780</v>
      </c>
      <c r="C932" s="179">
        <f>'Energy consumption (raw)'!B882</f>
        <v>780</v>
      </c>
      <c r="D932" s="179">
        <f>'Energy consumption (raw)'!C882</f>
        <v>0</v>
      </c>
      <c r="E932" s="179">
        <f>'Energy consumption (raw)'!D882</f>
        <v>0</v>
      </c>
      <c r="F932" s="179" t="str">
        <f>'Energy consumption (raw)'!E882</f>
        <v>Công nghiệp</v>
      </c>
      <c r="G932" s="179" t="str">
        <f>'Energy consumption (raw)'!F882</f>
        <v>Sản xuất sắt, thép gang</v>
      </c>
      <c r="H932" s="179" t="str">
        <f>'Energy consumption (raw)'!G882</f>
        <v>Industry</v>
      </c>
      <c r="I932" s="179" t="str">
        <f>'Energy consumption (raw)'!I882</f>
        <v>24 Manufacture of basic metals</v>
      </c>
      <c r="J932" s="179" t="str">
        <f>INDEX(Sector!$E$6:$E$46,MATCH('Energy consumption (toe)'!I932,Sector!$B$6:$B$46,FALSE))</f>
        <v>Manufacture of basic metals</v>
      </c>
      <c r="K932" s="179">
        <f>IFERROR('Energy consumption (raw)'!J882*Lists!$H$84,)</f>
        <v>3133.7731316000004</v>
      </c>
      <c r="L932" s="179">
        <f>'Energy consumption (raw)'!K882*Lists!$H$84</f>
        <v>15463.8023467</v>
      </c>
      <c r="M932" s="179">
        <f>'Energy consumption (raw)'!L882*Lists!$H$84</f>
        <v>0</v>
      </c>
      <c r="N932" s="179">
        <f>'Energy consumption (raw)'!M882*Lists!$H$84</f>
        <v>0</v>
      </c>
      <c r="O932" s="178">
        <f t="shared" si="90"/>
        <v>15463.8023467</v>
      </c>
      <c r="P932">
        <f>'Energy consumption (raw)'!N882*Lists!$H$85</f>
        <v>70490</v>
      </c>
      <c r="Q932">
        <f>'Energy consumption (raw)'!O882*Lists!$H$86</f>
        <v>0</v>
      </c>
      <c r="R932">
        <f>'Energy consumption (raw)'!P882*Lists!$H$87</f>
        <v>24698.399999999998</v>
      </c>
      <c r="S932">
        <f>'Energy consumption (raw)'!Q882*Lists!$H$88</f>
        <v>0</v>
      </c>
      <c r="T932">
        <f>'Energy consumption (raw)'!R882*Lists!$H$89</f>
        <v>0</v>
      </c>
      <c r="U932">
        <f>'Energy consumption (raw)'!S882*Lists!$H$90</f>
        <v>243.76000000000002</v>
      </c>
      <c r="V932">
        <f>'Energy consumption (raw)'!T882*Lists!$H$91</f>
        <v>0</v>
      </c>
      <c r="W932">
        <f>'Energy consumption (raw)'!U882*Lists!$H$92</f>
        <v>0</v>
      </c>
      <c r="X932">
        <f>'Energy consumption (raw)'!V882*Lists!$H$93</f>
        <v>0</v>
      </c>
      <c r="Y932">
        <f>'Energy consumption (raw)'!W882*Lists!$H$94</f>
        <v>0</v>
      </c>
      <c r="Z932">
        <f>'Energy consumption (raw)'!X882*Lists!$H$96*1000000</f>
        <v>0</v>
      </c>
      <c r="AA932">
        <f>'Energy consumption (raw)'!Y882*Lists!$H$97</f>
        <v>0</v>
      </c>
      <c r="AB932">
        <f>'Energy consumption (raw)'!Z882*Lists!$H$96</f>
        <v>0</v>
      </c>
      <c r="AC932">
        <f>'Energy consumption (raw)'!AA882*Lists!$H$98</f>
        <v>0</v>
      </c>
      <c r="AD932">
        <f>'Energy consumption (raw)'!AB882*Lists!$H$99</f>
        <v>99.591000000000122</v>
      </c>
      <c r="AE932">
        <f>'Energy consumption (raw)'!AC882*Lists!$H$101</f>
        <v>0</v>
      </c>
      <c r="AF932">
        <f>'Energy consumption (raw)'!AD882*Lists!$H$101</f>
        <v>0</v>
      </c>
      <c r="AG932">
        <f>'Energy consumption (raw)'!AE882*Lists!$H$101</f>
        <v>0</v>
      </c>
      <c r="AH932">
        <f>'Energy consumption (raw)'!AF882*Lists!$H$100</f>
        <v>0</v>
      </c>
      <c r="AI932" s="167">
        <f t="shared" si="91"/>
        <v>110995.55334669999</v>
      </c>
      <c r="AJ932" s="179">
        <f>'Energy consumption (raw)'!AG882</f>
        <v>110995.55334669999</v>
      </c>
      <c r="AK932" s="179">
        <f>'Energy consumption (raw)'!AH882</f>
        <v>115484</v>
      </c>
      <c r="AL932">
        <f>IF(ROUND(AI932,-3)=ROUND('Energy consumption (raw)'!AG882,-3),1,0)</f>
        <v>1</v>
      </c>
      <c r="AM932" s="179" t="str">
        <f>'Energy consumption (raw)'!AJ882</f>
        <v>12. Cao Bang</v>
      </c>
      <c r="AN932">
        <f>VLOOKUP(AM932,Lists!$F$9:$G$71,2,FALSE)</f>
        <v>1</v>
      </c>
    </row>
    <row r="933" spans="2:40" x14ac:dyDescent="0.25">
      <c r="B933" s="65" t="str">
        <f t="shared" si="89"/>
        <v>Industry781</v>
      </c>
      <c r="C933" s="179">
        <f>'Energy consumption (raw)'!B883</f>
        <v>781</v>
      </c>
      <c r="D933" s="179">
        <f>'Energy consumption (raw)'!C883</f>
        <v>0</v>
      </c>
      <c r="E933" s="179">
        <f>'Energy consumption (raw)'!D883</f>
        <v>0</v>
      </c>
      <c r="F933" s="179" t="str">
        <f>'Energy consumption (raw)'!E883</f>
        <v>Công nghiệp</v>
      </c>
      <c r="G933" s="179" t="str">
        <f>'Energy consumption (raw)'!F883</f>
        <v>Khai thác quặng sắt</v>
      </c>
      <c r="H933" s="179" t="str">
        <f>'Energy consumption (raw)'!G883</f>
        <v>Industry</v>
      </c>
      <c r="I933" s="179" t="str">
        <f>'Energy consumption (raw)'!I883</f>
        <v>07 Mining of metal ores</v>
      </c>
      <c r="J933" s="179" t="str">
        <f>INDEX(Sector!$E$6:$E$46,MATCH('Energy consumption (toe)'!I933,Sector!$B$6:$B$46,FALSE))</f>
        <v>Mining of metal ores</v>
      </c>
      <c r="K933" s="179">
        <f>IFERROR('Energy consumption (raw)'!J883*Lists!$H$84,)</f>
        <v>0</v>
      </c>
      <c r="L933" s="179">
        <f>'Energy consumption (raw)'!K883*Lists!$H$84</f>
        <v>4053.4610000000002</v>
      </c>
      <c r="M933" s="179">
        <f>'Energy consumption (raw)'!L883*Lists!$H$84</f>
        <v>0</v>
      </c>
      <c r="N933" s="179">
        <f>'Energy consumption (raw)'!M883*Lists!$H$84</f>
        <v>0</v>
      </c>
      <c r="O933" s="178">
        <f t="shared" si="90"/>
        <v>4053.4610000000002</v>
      </c>
      <c r="P933">
        <f>'Energy consumption (raw)'!N883*Lists!$H$85</f>
        <v>2383.71</v>
      </c>
      <c r="Q933">
        <f>'Energy consumption (raw)'!O883*Lists!$H$86</f>
        <v>0</v>
      </c>
      <c r="R933">
        <f>'Energy consumption (raw)'!P883*Lists!$H$87</f>
        <v>0</v>
      </c>
      <c r="S933">
        <f>'Energy consumption (raw)'!Q883*Lists!$H$88</f>
        <v>0</v>
      </c>
      <c r="T933">
        <f>'Energy consumption (raw)'!R883*Lists!$H$89</f>
        <v>0</v>
      </c>
      <c r="U933">
        <f>'Energy consumption (raw)'!S883*Lists!$H$90</f>
        <v>13.7104</v>
      </c>
      <c r="V933">
        <f>'Energy consumption (raw)'!T883*Lists!$H$91</f>
        <v>0</v>
      </c>
      <c r="W933">
        <f>'Energy consumption (raw)'!U883*Lists!$H$92</f>
        <v>0</v>
      </c>
      <c r="X933">
        <f>'Energy consumption (raw)'!V883*Lists!$H$93</f>
        <v>0</v>
      </c>
      <c r="Y933">
        <f>'Energy consumption (raw)'!W883*Lists!$H$94</f>
        <v>0</v>
      </c>
      <c r="Z933">
        <f>'Energy consumption (raw)'!X883*Lists!$H$96*1000000</f>
        <v>0</v>
      </c>
      <c r="AA933">
        <f>'Energy consumption (raw)'!Y883*Lists!$H$97</f>
        <v>0</v>
      </c>
      <c r="AB933">
        <f>'Energy consumption (raw)'!Z883*Lists!$H$96</f>
        <v>0</v>
      </c>
      <c r="AC933">
        <f>'Energy consumption (raw)'!AA883*Lists!$H$98</f>
        <v>0</v>
      </c>
      <c r="AD933">
        <f>'Energy consumption (raw)'!AB883*Lists!$H$99</f>
        <v>0</v>
      </c>
      <c r="AE933">
        <f>'Energy consumption (raw)'!AC883*Lists!$H$101</f>
        <v>0</v>
      </c>
      <c r="AF933">
        <f>'Energy consumption (raw)'!AD883*Lists!$H$101</f>
        <v>0</v>
      </c>
      <c r="AG933">
        <f>'Energy consumption (raw)'!AE883*Lists!$H$101</f>
        <v>0</v>
      </c>
      <c r="AH933">
        <f>'Energy consumption (raw)'!AF883*Lists!$H$100</f>
        <v>0</v>
      </c>
      <c r="AI933" s="167">
        <f t="shared" si="91"/>
        <v>6450.8814000000002</v>
      </c>
      <c r="AJ933" s="179">
        <f>'Energy consumption (raw)'!AG883</f>
        <v>6450.8814000000002</v>
      </c>
      <c r="AK933" s="179">
        <f>'Energy consumption (raw)'!AH883</f>
        <v>5628</v>
      </c>
      <c r="AL933">
        <f>IF(ROUND(AI933,-3)=ROUND('Energy consumption (raw)'!AG883,-3),1,0)</f>
        <v>1</v>
      </c>
      <c r="AM933" s="179" t="str">
        <f>'Energy consumption (raw)'!AJ883</f>
        <v>12. Cao Bang</v>
      </c>
      <c r="AN933">
        <f>VLOOKUP(AM933,Lists!$F$9:$G$71,2,FALSE)</f>
        <v>1</v>
      </c>
    </row>
    <row r="934" spans="2:40" x14ac:dyDescent="0.25">
      <c r="B934" s="65" t="str">
        <f t="shared" si="89"/>
        <v>Industry782</v>
      </c>
      <c r="C934" s="179">
        <f>'Energy consumption (raw)'!B884</f>
        <v>782</v>
      </c>
      <c r="D934" s="179">
        <f>'Energy consumption (raw)'!C884</f>
        <v>0</v>
      </c>
      <c r="E934" s="179">
        <f>'Energy consumption (raw)'!D884</f>
        <v>0</v>
      </c>
      <c r="F934" s="179" t="str">
        <f>'Energy consumption (raw)'!E884</f>
        <v>Công nghiệp</v>
      </c>
      <c r="G934" s="179" t="str">
        <f>'Energy consumption (raw)'!F884</f>
        <v>Sản xuất vật liệu xây dựng từ đất sét</v>
      </c>
      <c r="H934" s="179" t="str">
        <f>'Energy consumption (raw)'!G884</f>
        <v>Industry</v>
      </c>
      <c r="I934" s="179" t="str">
        <f>'Energy consumption (raw)'!I884</f>
        <v>23 Manufacture of other non-metallic mineral products</v>
      </c>
      <c r="J934" s="179" t="str">
        <f>INDEX(Sector!$E$6:$E$46,MATCH('Energy consumption (toe)'!I934,Sector!$B$6:$B$46,FALSE))</f>
        <v>Manufacture of other non-metallic mineral products</v>
      </c>
      <c r="K934" s="179">
        <f>IFERROR('Energy consumption (raw)'!J884*Lists!$H$84,)</f>
        <v>0</v>
      </c>
      <c r="L934" s="179">
        <f>'Energy consumption (raw)'!K884*Lists!$H$84</f>
        <v>296.25600000000003</v>
      </c>
      <c r="M934" s="179">
        <f>'Energy consumption (raw)'!L884*Lists!$H$84</f>
        <v>0</v>
      </c>
      <c r="N934" s="179">
        <f>'Energy consumption (raw)'!M884*Lists!$H$84</f>
        <v>0</v>
      </c>
      <c r="O934" s="178">
        <f t="shared" si="90"/>
        <v>296.25600000000003</v>
      </c>
      <c r="P934">
        <f>'Energy consumption (raw)'!N884*Lists!$H$85</f>
        <v>0</v>
      </c>
      <c r="Q934">
        <f>'Energy consumption (raw)'!O884*Lists!$H$86</f>
        <v>0</v>
      </c>
      <c r="R934">
        <f>'Energy consumption (raw)'!P884*Lists!$H$87</f>
        <v>0</v>
      </c>
      <c r="S934">
        <f>'Energy consumption (raw)'!Q884*Lists!$H$88</f>
        <v>9091.5</v>
      </c>
      <c r="T934">
        <f>'Energy consumption (raw)'!R884*Lists!$H$89</f>
        <v>0</v>
      </c>
      <c r="U934">
        <f>'Energy consumption (raw)'!S884*Lists!$H$90</f>
        <v>162.536</v>
      </c>
      <c r="V934">
        <f>'Energy consumption (raw)'!T884*Lists!$H$91</f>
        <v>0</v>
      </c>
      <c r="W934">
        <f>'Energy consumption (raw)'!U884*Lists!$H$92</f>
        <v>8.93</v>
      </c>
      <c r="X934">
        <f>'Energy consumption (raw)'!V884*Lists!$H$93</f>
        <v>0</v>
      </c>
      <c r="Y934">
        <f>'Energy consumption (raw)'!W884*Lists!$H$94</f>
        <v>0</v>
      </c>
      <c r="Z934">
        <f>'Energy consumption (raw)'!X884*Lists!$H$96*1000000</f>
        <v>0</v>
      </c>
      <c r="AA934">
        <f>'Energy consumption (raw)'!Y884*Lists!$H$97</f>
        <v>0</v>
      </c>
      <c r="AB934">
        <f>'Energy consumption (raw)'!Z884*Lists!$H$96</f>
        <v>0</v>
      </c>
      <c r="AC934">
        <f>'Energy consumption (raw)'!AA884*Lists!$H$98</f>
        <v>0</v>
      </c>
      <c r="AD934">
        <f>'Energy consumption (raw)'!AB884*Lists!$H$99</f>
        <v>0</v>
      </c>
      <c r="AE934">
        <f>'Energy consumption (raw)'!AC884*Lists!$H$101</f>
        <v>0</v>
      </c>
      <c r="AF934">
        <f>'Energy consumption (raw)'!AD884*Lists!$H$101</f>
        <v>0</v>
      </c>
      <c r="AG934">
        <f>'Energy consumption (raw)'!AE884*Lists!$H$101</f>
        <v>0</v>
      </c>
      <c r="AH934">
        <f>'Energy consumption (raw)'!AF884*Lists!$H$100</f>
        <v>0</v>
      </c>
      <c r="AI934" s="167">
        <f t="shared" si="91"/>
        <v>9559.2219999999998</v>
      </c>
      <c r="AJ934" s="179">
        <f>'Energy consumption (raw)'!AG884</f>
        <v>9559.2219999999998</v>
      </c>
      <c r="AK934" s="179">
        <f>'Energy consumption (raw)'!AH884</f>
        <v>4917</v>
      </c>
      <c r="AL934">
        <f>IF(ROUND(AI934,-3)=ROUND('Energy consumption (raw)'!AG884,-3),1,0)</f>
        <v>1</v>
      </c>
      <c r="AM934" s="179" t="str">
        <f>'Energy consumption (raw)'!AJ884</f>
        <v>12. Cao Bang</v>
      </c>
      <c r="AN934">
        <f>VLOOKUP(AM934,Lists!$F$9:$G$71,2,FALSE)</f>
        <v>1</v>
      </c>
    </row>
    <row r="935" spans="2:40" x14ac:dyDescent="0.25">
      <c r="B935" s="65" t="str">
        <f t="shared" si="89"/>
        <v>Industry783</v>
      </c>
      <c r="C935" s="179">
        <f>'Energy consumption (raw)'!B885</f>
        <v>783</v>
      </c>
      <c r="D935" s="179">
        <f>'Energy consumption (raw)'!C885</f>
        <v>0</v>
      </c>
      <c r="E935" s="179">
        <f>'Energy consumption (raw)'!D885</f>
        <v>0</v>
      </c>
      <c r="F935" s="179" t="str">
        <f>'Energy consumption (raw)'!E885</f>
        <v>Công nghiệp</v>
      </c>
      <c r="G935" s="179" t="str">
        <f>'Energy consumption (raw)'!F885</f>
        <v>Sản xuất vật liệu xây dựng từ đất sét</v>
      </c>
      <c r="H935" s="179" t="str">
        <f>'Energy consumption (raw)'!G885</f>
        <v>Industry</v>
      </c>
      <c r="I935" s="179" t="str">
        <f>'Energy consumption (raw)'!I885</f>
        <v>23 Manufacture of other non-metallic mineral products</v>
      </c>
      <c r="J935" s="179" t="str">
        <f>INDEX(Sector!$E$6:$E$46,MATCH('Energy consumption (toe)'!I935,Sector!$B$6:$B$46,FALSE))</f>
        <v>Manufacture of other non-metallic mineral products</v>
      </c>
      <c r="K935" s="179">
        <f>IFERROR('Energy consumption (raw)'!J885*Lists!$H$84,)</f>
        <v>0</v>
      </c>
      <c r="L935" s="179">
        <f>'Energy consumption (raw)'!K885*Lists!$H$84</f>
        <v>152.04274530000001</v>
      </c>
      <c r="M935" s="179">
        <f>'Energy consumption (raw)'!L885*Lists!$H$84</f>
        <v>0</v>
      </c>
      <c r="N935" s="179">
        <f>'Energy consumption (raw)'!M885*Lists!$H$84</f>
        <v>0</v>
      </c>
      <c r="O935" s="178">
        <f t="shared" si="90"/>
        <v>152.04274530000001</v>
      </c>
      <c r="P935">
        <f>'Energy consumption (raw)'!N885*Lists!$H$85</f>
        <v>0</v>
      </c>
      <c r="Q935">
        <f>'Energy consumption (raw)'!O885*Lists!$H$86</f>
        <v>0</v>
      </c>
      <c r="R935">
        <f>'Energy consumption (raw)'!P885*Lists!$H$87</f>
        <v>0</v>
      </c>
      <c r="S935">
        <f>'Energy consumption (raw)'!Q885*Lists!$H$88</f>
        <v>1508</v>
      </c>
      <c r="T935">
        <f>'Energy consumption (raw)'!R885*Lists!$H$89</f>
        <v>0</v>
      </c>
      <c r="U935">
        <f>'Energy consumption (raw)'!S885*Lists!$H$90</f>
        <v>37.4968</v>
      </c>
      <c r="V935">
        <f>'Energy consumption (raw)'!T885*Lists!$H$91</f>
        <v>0</v>
      </c>
      <c r="W935">
        <f>'Energy consumption (raw)'!U885*Lists!$H$92</f>
        <v>0</v>
      </c>
      <c r="X935">
        <f>'Energy consumption (raw)'!V885*Lists!$H$93</f>
        <v>0</v>
      </c>
      <c r="Y935">
        <f>'Energy consumption (raw)'!W885*Lists!$H$94</f>
        <v>0</v>
      </c>
      <c r="Z935">
        <f>'Energy consumption (raw)'!X885*Lists!$H$96*1000000</f>
        <v>0</v>
      </c>
      <c r="AA935">
        <f>'Energy consumption (raw)'!Y885*Lists!$H$97</f>
        <v>0.77171999999999996</v>
      </c>
      <c r="AB935">
        <f>'Energy consumption (raw)'!Z885*Lists!$H$96</f>
        <v>0</v>
      </c>
      <c r="AC935">
        <f>'Energy consumption (raw)'!AA885*Lists!$H$98</f>
        <v>0</v>
      </c>
      <c r="AD935">
        <f>'Energy consumption (raw)'!AB885*Lists!$H$99</f>
        <v>0</v>
      </c>
      <c r="AE935">
        <f>'Energy consumption (raw)'!AC885*Lists!$H$101</f>
        <v>0</v>
      </c>
      <c r="AF935">
        <f>'Energy consumption (raw)'!AD885*Lists!$H$101</f>
        <v>0</v>
      </c>
      <c r="AG935">
        <f>'Energy consumption (raw)'!AE885*Lists!$H$101</f>
        <v>0</v>
      </c>
      <c r="AH935">
        <f>'Energy consumption (raw)'!AF885*Lists!$H$100</f>
        <v>0</v>
      </c>
      <c r="AI935" s="167">
        <f t="shared" si="91"/>
        <v>1698.3112652999998</v>
      </c>
      <c r="AJ935" s="179">
        <f>'Energy consumption (raw)'!AG885</f>
        <v>1698.3112652999998</v>
      </c>
      <c r="AK935" s="179">
        <f>'Energy consumption (raw)'!AH885</f>
        <v>2676</v>
      </c>
      <c r="AL935">
        <f>IF(ROUND(AI935,-3)=ROUND('Energy consumption (raw)'!AG885,-3),1,0)</f>
        <v>1</v>
      </c>
      <c r="AM935" s="179" t="str">
        <f>'Energy consumption (raw)'!AJ885</f>
        <v>12. Cao Bang</v>
      </c>
      <c r="AN935">
        <f>VLOOKUP(AM935,Lists!$F$9:$G$71,2,FALSE)</f>
        <v>1</v>
      </c>
    </row>
    <row r="936" spans="2:40" x14ac:dyDescent="0.25">
      <c r="B936" s="65" t="str">
        <f t="shared" si="89"/>
        <v>Industry784</v>
      </c>
      <c r="C936" s="179">
        <f>'Energy consumption (raw)'!B886</f>
        <v>784</v>
      </c>
      <c r="D936" s="179">
        <f>'Energy consumption (raw)'!C886</f>
        <v>0</v>
      </c>
      <c r="E936" s="179">
        <f>'Energy consumption (raw)'!D886</f>
        <v>0</v>
      </c>
      <c r="F936" s="179" t="str">
        <f>'Energy consumption (raw)'!E886</f>
        <v>Công nghiệp</v>
      </c>
      <c r="G936" s="179" t="str">
        <f>'Energy consumption (raw)'!F886</f>
        <v>Sản xuất xi măng</v>
      </c>
      <c r="H936" s="179" t="str">
        <f>'Energy consumption (raw)'!G886</f>
        <v>Industry</v>
      </c>
      <c r="I936" s="179" t="str">
        <f>'Energy consumption (raw)'!I886</f>
        <v>23 Manufacture of other non-metallic mineral products</v>
      </c>
      <c r="J936" s="179" t="str">
        <f>INDEX(Sector!$E$6:$E$46,MATCH('Energy consumption (toe)'!I936,Sector!$B$6:$B$46,FALSE))</f>
        <v>Manufacture of other non-metallic mineral products</v>
      </c>
      <c r="K936" s="179">
        <f>IFERROR('Energy consumption (raw)'!J886*Lists!$H$84,)</f>
        <v>5468.3696265000008</v>
      </c>
      <c r="L936" s="179">
        <f>'Energy consumption (raw)'!K886*Lists!$H$84</f>
        <v>5468.3696265000008</v>
      </c>
      <c r="M936" s="179">
        <f>'Energy consumption (raw)'!L886*Lists!$H$84</f>
        <v>0</v>
      </c>
      <c r="N936" s="179">
        <f>'Energy consumption (raw)'!M886*Lists!$H$84</f>
        <v>0</v>
      </c>
      <c r="O936" s="178">
        <f t="shared" si="90"/>
        <v>5468.3696265000008</v>
      </c>
      <c r="P936">
        <f>'Energy consumption (raw)'!N886*Lists!$H$85</f>
        <v>0</v>
      </c>
      <c r="Q936">
        <f>'Energy consumption (raw)'!O886*Lists!$H$86</f>
        <v>0</v>
      </c>
      <c r="R936">
        <f>'Energy consumption (raw)'!P886*Lists!$H$87</f>
        <v>22680</v>
      </c>
      <c r="S936">
        <f>'Energy consumption (raw)'!Q886*Lists!$H$88</f>
        <v>0</v>
      </c>
      <c r="T936">
        <f>'Energy consumption (raw)'!R886*Lists!$H$89</f>
        <v>597.22428000000002</v>
      </c>
      <c r="U936">
        <f>'Energy consumption (raw)'!S886*Lists!$H$90</f>
        <v>0</v>
      </c>
      <c r="V936">
        <f>'Energy consumption (raw)'!T886*Lists!$H$91</f>
        <v>0</v>
      </c>
      <c r="W936">
        <f>'Energy consumption (raw)'!U886*Lists!$H$92</f>
        <v>0</v>
      </c>
      <c r="X936">
        <f>'Energy consumption (raw)'!V886*Lists!$H$93</f>
        <v>0.24884999999999999</v>
      </c>
      <c r="Y936">
        <f>'Energy consumption (raw)'!W886*Lists!$H$94</f>
        <v>0</v>
      </c>
      <c r="Z936">
        <f>'Energy consumption (raw)'!X886*Lists!$H$96*1000000</f>
        <v>0</v>
      </c>
      <c r="AA936">
        <f>'Energy consumption (raw)'!Y886*Lists!$H$97</f>
        <v>0</v>
      </c>
      <c r="AB936">
        <f>'Energy consumption (raw)'!Z886*Lists!$H$96</f>
        <v>0</v>
      </c>
      <c r="AC936">
        <f>'Energy consumption (raw)'!AA886*Lists!$H$98</f>
        <v>0</v>
      </c>
      <c r="AD936">
        <f>'Energy consumption (raw)'!AB886*Lists!$H$99</f>
        <v>0</v>
      </c>
      <c r="AE936">
        <f>'Energy consumption (raw)'!AC886*Lists!$H$101</f>
        <v>0</v>
      </c>
      <c r="AF936">
        <f>'Energy consumption (raw)'!AD886*Lists!$H$101</f>
        <v>0</v>
      </c>
      <c r="AG936">
        <f>'Energy consumption (raw)'!AE886*Lists!$H$101</f>
        <v>0</v>
      </c>
      <c r="AH936">
        <f>'Energy consumption (raw)'!AF886*Lists!$H$100</f>
        <v>0</v>
      </c>
      <c r="AI936" s="167">
        <f t="shared" si="91"/>
        <v>28745.842756499998</v>
      </c>
      <c r="AJ936" s="179">
        <f>'Energy consumption (raw)'!AG886</f>
        <v>28745.842756499998</v>
      </c>
      <c r="AK936" s="179">
        <f>'Energy consumption (raw)'!AH886</f>
        <v>42464.6</v>
      </c>
      <c r="AL936">
        <f>IF(ROUND(AI936,-3)=ROUND('Energy consumption (raw)'!AG886,-3),1,0)</f>
        <v>1</v>
      </c>
      <c r="AM936" s="179" t="str">
        <f>'Energy consumption (raw)'!AJ886</f>
        <v>14. Dien Bien</v>
      </c>
      <c r="AN936">
        <f>VLOOKUP(AM936,Lists!$F$9:$G$71,2,FALSE)</f>
        <v>1</v>
      </c>
    </row>
    <row r="937" spans="2:40" x14ac:dyDescent="0.25">
      <c r="B937" s="65" t="str">
        <f t="shared" si="89"/>
        <v>Industry785</v>
      </c>
      <c r="C937" s="179">
        <f>'Energy consumption (raw)'!B887</f>
        <v>785</v>
      </c>
      <c r="D937" s="179">
        <f>'Energy consumption (raw)'!C887</f>
        <v>0</v>
      </c>
      <c r="E937" s="179">
        <f>'Energy consumption (raw)'!D887</f>
        <v>0</v>
      </c>
      <c r="F937" s="179" t="str">
        <f>'Energy consumption (raw)'!E887</f>
        <v>Công nghiệp</v>
      </c>
      <c r="G937" s="179" t="str">
        <f>'Energy consumption (raw)'!F887</f>
        <v>Sản xuất điện</v>
      </c>
      <c r="H937" s="179" t="str">
        <f>'Energy consumption (raw)'!G887</f>
        <v>Industry</v>
      </c>
      <c r="I937" s="179" t="str">
        <f>'Energy consumption (raw)'!I887</f>
        <v>35 Electricity, gas, steam and air conditioning supply</v>
      </c>
      <c r="J937" s="179" t="str">
        <f>INDEX(Sector!$E$6:$E$46,MATCH('Energy consumption (toe)'!I937,Sector!$B$6:$B$46,FALSE))</f>
        <v>Electricity, gas, steam and air conditioning supply</v>
      </c>
      <c r="K937" s="179">
        <f>IFERROR('Energy consumption (raw)'!J887*Lists!$H$84,)</f>
        <v>1762.6529935000001</v>
      </c>
      <c r="L937" s="179">
        <f>'Energy consumption (raw)'!K887*Lists!$H$84</f>
        <v>1762.6529935000001</v>
      </c>
      <c r="M937" s="179">
        <f>'Energy consumption (raw)'!L887*Lists!$H$84</f>
        <v>0</v>
      </c>
      <c r="N937" s="179">
        <f>'Energy consumption (raw)'!M887*Lists!$H$84</f>
        <v>0</v>
      </c>
      <c r="O937" s="178">
        <f t="shared" si="90"/>
        <v>1762.6529935000001</v>
      </c>
      <c r="P937">
        <f>'Energy consumption (raw)'!N887*Lists!$H$85</f>
        <v>0</v>
      </c>
      <c r="Q937">
        <f>'Energy consumption (raw)'!O887*Lists!$H$86</f>
        <v>0</v>
      </c>
      <c r="R937">
        <f>'Energy consumption (raw)'!P887*Lists!$H$87</f>
        <v>0</v>
      </c>
      <c r="S937">
        <f>'Energy consumption (raw)'!Q887*Lists!$H$88</f>
        <v>0</v>
      </c>
      <c r="T937">
        <f>'Energy consumption (raw)'!R887*Lists!$H$89</f>
        <v>0</v>
      </c>
      <c r="U937">
        <f>'Energy consumption (raw)'!S887*Lists!$H$90</f>
        <v>0</v>
      </c>
      <c r="V937">
        <f>'Energy consumption (raw)'!T887*Lists!$H$91</f>
        <v>0</v>
      </c>
      <c r="W937">
        <f>'Energy consumption (raw)'!U887*Lists!$H$92</f>
        <v>0</v>
      </c>
      <c r="X937">
        <f>'Energy consumption (raw)'!V887*Lists!$H$93</f>
        <v>0</v>
      </c>
      <c r="Y937">
        <f>'Energy consumption (raw)'!W887*Lists!$H$94</f>
        <v>26.365780000000001</v>
      </c>
      <c r="Z937">
        <f>'Energy consumption (raw)'!X887*Lists!$H$96*1000000</f>
        <v>0</v>
      </c>
      <c r="AA937">
        <f>'Energy consumption (raw)'!Y887*Lists!$H$97</f>
        <v>0</v>
      </c>
      <c r="AB937">
        <f>'Energy consumption (raw)'!Z887*Lists!$H$96</f>
        <v>0</v>
      </c>
      <c r="AC937">
        <f>'Energy consumption (raw)'!AA887*Lists!$H$98</f>
        <v>0</v>
      </c>
      <c r="AD937">
        <f>'Energy consumption (raw)'!AB887*Lists!$H$99</f>
        <v>0</v>
      </c>
      <c r="AE937">
        <f>'Energy consumption (raw)'!AC887*Lists!$H$101</f>
        <v>0</v>
      </c>
      <c r="AF937">
        <f>'Energy consumption (raw)'!AD887*Lists!$H$101</f>
        <v>0</v>
      </c>
      <c r="AG937">
        <f>'Energy consumption (raw)'!AE887*Lists!$H$101</f>
        <v>0</v>
      </c>
      <c r="AH937">
        <f>'Energy consumption (raw)'!AF887*Lists!$H$100</f>
        <v>0</v>
      </c>
      <c r="AI937" s="167">
        <f t="shared" si="91"/>
        <v>1789.0187735000002</v>
      </c>
      <c r="AJ937" s="179">
        <f>'Energy consumption (raw)'!AG887</f>
        <v>1789.0187735000002</v>
      </c>
      <c r="AK937" s="179">
        <f>'Energy consumption (raw)'!AH887</f>
        <v>2224.27</v>
      </c>
      <c r="AL937">
        <f>IF(ROUND(AI937,-3)=ROUND('Energy consumption (raw)'!AG887,-3),1,0)</f>
        <v>1</v>
      </c>
      <c r="AM937" s="179" t="str">
        <f>'Energy consumption (raw)'!AJ887</f>
        <v>15. Lai Chau</v>
      </c>
      <c r="AN937">
        <f>VLOOKUP(AM937,Lists!$F$9:$G$71,2,FALSE)</f>
        <v>1</v>
      </c>
    </row>
    <row r="938" spans="2:40" x14ac:dyDescent="0.25">
      <c r="B938" s="65" t="str">
        <f t="shared" si="89"/>
        <v>Industry786</v>
      </c>
      <c r="C938" s="179">
        <f>'Energy consumption (raw)'!B888</f>
        <v>786</v>
      </c>
      <c r="D938" s="179">
        <f>'Energy consumption (raw)'!C888</f>
        <v>0</v>
      </c>
      <c r="E938" s="179">
        <f>'Energy consumption (raw)'!D888</f>
        <v>0</v>
      </c>
      <c r="F938" s="179" t="str">
        <f>'Energy consumption (raw)'!E888</f>
        <v>Công nghiệp</v>
      </c>
      <c r="G938" s="179" t="str">
        <f>'Energy consumption (raw)'!F888</f>
        <v>Sản xuất điện</v>
      </c>
      <c r="H938" s="179" t="str">
        <f>'Energy consumption (raw)'!G888</f>
        <v>Industry</v>
      </c>
      <c r="I938" s="179" t="str">
        <f>'Energy consumption (raw)'!I888</f>
        <v>35 Electricity, gas, steam and air conditioning supply</v>
      </c>
      <c r="J938" s="179" t="str">
        <f>INDEX(Sector!$E$6:$E$46,MATCH('Energy consumption (toe)'!I938,Sector!$B$6:$B$46,FALSE))</f>
        <v>Electricity, gas, steam and air conditioning supply</v>
      </c>
      <c r="K938" s="179">
        <f>IFERROR('Energy consumption (raw)'!J888*Lists!$H$84,)</f>
        <v>2115.6523556000002</v>
      </c>
      <c r="L938" s="179">
        <f>'Energy consumption (raw)'!K888*Lists!$H$84</f>
        <v>2115.6523556000002</v>
      </c>
      <c r="M938" s="179">
        <f>'Energy consumption (raw)'!L888*Lists!$H$84</f>
        <v>0</v>
      </c>
      <c r="N938" s="179">
        <f>'Energy consumption (raw)'!M888*Lists!$H$84</f>
        <v>0</v>
      </c>
      <c r="O938" s="178">
        <f t="shared" si="90"/>
        <v>2115.6523556000002</v>
      </c>
      <c r="P938">
        <f>'Energy consumption (raw)'!N888*Lists!$H$85</f>
        <v>0</v>
      </c>
      <c r="Q938">
        <f>'Energy consumption (raw)'!O888*Lists!$H$86</f>
        <v>0</v>
      </c>
      <c r="R938">
        <f>'Energy consumption (raw)'!P888*Lists!$H$87</f>
        <v>0</v>
      </c>
      <c r="S938">
        <f>'Energy consumption (raw)'!Q888*Lists!$H$88</f>
        <v>0</v>
      </c>
      <c r="T938">
        <f>'Energy consumption (raw)'!R888*Lists!$H$89</f>
        <v>0</v>
      </c>
      <c r="U938">
        <f>'Energy consumption (raw)'!S888*Lists!$H$90</f>
        <v>19.58616</v>
      </c>
      <c r="V938">
        <f>'Energy consumption (raw)'!T888*Lists!$H$91</f>
        <v>0</v>
      </c>
      <c r="W938">
        <f>'Energy consumption (raw)'!U888*Lists!$H$92</f>
        <v>0</v>
      </c>
      <c r="X938">
        <f>'Energy consumption (raw)'!V888*Lists!$H$93</f>
        <v>0</v>
      </c>
      <c r="Y938">
        <f>'Energy consumption (raw)'!W888*Lists!$H$94</f>
        <v>17.43</v>
      </c>
      <c r="Z938">
        <f>'Energy consumption (raw)'!X888*Lists!$H$96*1000000</f>
        <v>0</v>
      </c>
      <c r="AA938">
        <f>'Energy consumption (raw)'!Y888*Lists!$H$97</f>
        <v>0</v>
      </c>
      <c r="AB938">
        <f>'Energy consumption (raw)'!Z888*Lists!$H$96</f>
        <v>0</v>
      </c>
      <c r="AC938">
        <f>'Energy consumption (raw)'!AA888*Lists!$H$98</f>
        <v>0</v>
      </c>
      <c r="AD938">
        <f>'Energy consumption (raw)'!AB888*Lists!$H$99</f>
        <v>0</v>
      </c>
      <c r="AE938">
        <f>'Energy consumption (raw)'!AC888*Lists!$H$101</f>
        <v>0</v>
      </c>
      <c r="AF938">
        <f>'Energy consumption (raw)'!AD888*Lists!$H$101</f>
        <v>0</v>
      </c>
      <c r="AG938">
        <f>'Energy consumption (raw)'!AE888*Lists!$H$101</f>
        <v>0</v>
      </c>
      <c r="AH938">
        <f>'Energy consumption (raw)'!AF888*Lists!$H$100</f>
        <v>0</v>
      </c>
      <c r="AI938" s="167">
        <f t="shared" si="91"/>
        <v>2152.6685155999999</v>
      </c>
      <c r="AJ938" s="179">
        <f>'Energy consumption (raw)'!AG888</f>
        <v>2152.6685155999999</v>
      </c>
      <c r="AK938" s="179">
        <f>'Energy consumption (raw)'!AH888</f>
        <v>2812.2400000000002</v>
      </c>
      <c r="AL938">
        <f>IF(ROUND(AI938,-3)=ROUND('Energy consumption (raw)'!AG888,-3),1,0)</f>
        <v>1</v>
      </c>
      <c r="AM938" s="179" t="str">
        <f>'Energy consumption (raw)'!AJ888</f>
        <v>15. Lai Chau</v>
      </c>
      <c r="AN938">
        <f>VLOOKUP(AM938,Lists!$F$9:$G$71,2,FALSE)</f>
        <v>1</v>
      </c>
    </row>
    <row r="939" spans="2:40" x14ac:dyDescent="0.25">
      <c r="B939" s="65" t="str">
        <f t="shared" si="89"/>
        <v>Industry787</v>
      </c>
      <c r="C939" s="179">
        <f>'Energy consumption (raw)'!B889</f>
        <v>787</v>
      </c>
      <c r="D939" s="179">
        <f>'Energy consumption (raw)'!C889</f>
        <v>0</v>
      </c>
      <c r="E939" s="179">
        <f>'Energy consumption (raw)'!D889</f>
        <v>0</v>
      </c>
      <c r="F939" s="179" t="str">
        <f>'Energy consumption (raw)'!E889</f>
        <v>Công nghiệp</v>
      </c>
      <c r="G939" s="179" t="str">
        <f>'Energy consumption (raw)'!F889</f>
        <v>Khai thác quặng sắt</v>
      </c>
      <c r="H939" s="179" t="str">
        <f>'Energy consumption (raw)'!G889</f>
        <v>Industry</v>
      </c>
      <c r="I939" s="179" t="str">
        <f>'Energy consumption (raw)'!I889</f>
        <v>07 Mining of metal ores</v>
      </c>
      <c r="J939" s="179" t="str">
        <f>INDEX(Sector!$E$6:$E$46,MATCH('Energy consumption (toe)'!I939,Sector!$B$6:$B$46,FALSE))</f>
        <v>Mining of metal ores</v>
      </c>
      <c r="K939" s="179">
        <f>IFERROR('Energy consumption (raw)'!J889*Lists!$H$84,)</f>
        <v>0</v>
      </c>
      <c r="L939" s="179">
        <f>'Energy consumption (raw)'!K889*Lists!$H$84</f>
        <v>3078.6221455</v>
      </c>
      <c r="M939" s="179">
        <f>'Energy consumption (raw)'!L889*Lists!$H$84</f>
        <v>3078.6221455</v>
      </c>
      <c r="N939" s="179">
        <f>'Energy consumption (raw)'!M889*Lists!$H$84</f>
        <v>0</v>
      </c>
      <c r="O939" s="178">
        <f t="shared" si="90"/>
        <v>3078.6221455</v>
      </c>
      <c r="P939">
        <f>'Energy consumption (raw)'!N889*Lists!$H$85</f>
        <v>0</v>
      </c>
      <c r="Q939">
        <f>'Energy consumption (raw)'!O889*Lists!$H$86</f>
        <v>0</v>
      </c>
      <c r="R939">
        <f>'Energy consumption (raw)'!P889*Lists!$H$87</f>
        <v>0</v>
      </c>
      <c r="S939">
        <f>'Energy consumption (raw)'!Q889*Lists!$H$88</f>
        <v>0</v>
      </c>
      <c r="T939">
        <f>'Energy consumption (raw)'!R889*Lists!$H$89</f>
        <v>763.36799999999994</v>
      </c>
      <c r="U939">
        <f>'Energy consumption (raw)'!S889*Lists!$H$90</f>
        <v>0</v>
      </c>
      <c r="V939">
        <f>'Energy consumption (raw)'!T889*Lists!$H$91</f>
        <v>0</v>
      </c>
      <c r="W939">
        <f>'Energy consumption (raw)'!U889*Lists!$H$92</f>
        <v>0</v>
      </c>
      <c r="X939">
        <f>'Energy consumption (raw)'!V889*Lists!$H$93</f>
        <v>0</v>
      </c>
      <c r="Y939">
        <f>'Energy consumption (raw)'!W889*Lists!$H$94</f>
        <v>0</v>
      </c>
      <c r="Z939">
        <f>'Energy consumption (raw)'!X889*Lists!$H$96*1000000</f>
        <v>0</v>
      </c>
      <c r="AA939">
        <f>'Energy consumption (raw)'!Y889*Lists!$H$97</f>
        <v>0</v>
      </c>
      <c r="AB939">
        <f>'Energy consumption (raw)'!Z889*Lists!$H$96</f>
        <v>0</v>
      </c>
      <c r="AC939">
        <f>'Energy consumption (raw)'!AA889*Lists!$H$98</f>
        <v>0</v>
      </c>
      <c r="AD939">
        <f>'Energy consumption (raw)'!AB889*Lists!$H$99</f>
        <v>0</v>
      </c>
      <c r="AE939">
        <f>'Energy consumption (raw)'!AC889*Lists!$H$101</f>
        <v>0</v>
      </c>
      <c r="AF939">
        <f>'Energy consumption (raw)'!AD889*Lists!$H$101</f>
        <v>0</v>
      </c>
      <c r="AG939">
        <f>'Energy consumption (raw)'!AE889*Lists!$H$101</f>
        <v>0</v>
      </c>
      <c r="AH939">
        <f>'Energy consumption (raw)'!AF889*Lists!$H$100</f>
        <v>0</v>
      </c>
      <c r="AI939" s="167">
        <f t="shared" si="91"/>
        <v>3841.9901454999999</v>
      </c>
      <c r="AJ939" s="179">
        <f>'Energy consumption (raw)'!AG889</f>
        <v>3841.9901454999999</v>
      </c>
      <c r="AK939" s="179">
        <f>'Energy consumption (raw)'!AH889</f>
        <v>4370</v>
      </c>
      <c r="AL939">
        <f>IF(ROUND(AI939,-3)=ROUND('Energy consumption (raw)'!AG889,-3),1,0)</f>
        <v>1</v>
      </c>
      <c r="AM939" s="179" t="str">
        <f>'Energy consumption (raw)'!AJ889</f>
        <v>16. Ha Giang</v>
      </c>
      <c r="AN939">
        <f>VLOOKUP(AM939,Lists!$F$9:$G$71,2,FALSE)</f>
        <v>1</v>
      </c>
    </row>
    <row r="940" spans="2:40" x14ac:dyDescent="0.25">
      <c r="B940" s="65" t="str">
        <f t="shared" si="89"/>
        <v>Industry788</v>
      </c>
      <c r="C940" s="179">
        <f>'Energy consumption (raw)'!B890</f>
        <v>788</v>
      </c>
      <c r="D940" s="179">
        <f>'Energy consumption (raw)'!C890</f>
        <v>0</v>
      </c>
      <c r="E940" s="179">
        <f>'Energy consumption (raw)'!D890</f>
        <v>0</v>
      </c>
      <c r="F940" s="179" t="str">
        <f>'Energy consumption (raw)'!E890</f>
        <v>Công nghiệp</v>
      </c>
      <c r="G940" s="179" t="str">
        <f>'Energy consumption (raw)'!F890</f>
        <v>Khai thác quặng kim loại khác không chứa sắt</v>
      </c>
      <c r="H940" s="179" t="str">
        <f>'Energy consumption (raw)'!G890</f>
        <v>Industry</v>
      </c>
      <c r="I940" s="179" t="str">
        <f>'Energy consumption (raw)'!I890</f>
        <v>07 Mining of metal ores</v>
      </c>
      <c r="J940" s="179" t="str">
        <f>INDEX(Sector!$E$6:$E$46,MATCH('Energy consumption (toe)'!I940,Sector!$B$6:$B$46,FALSE))</f>
        <v>Mining of metal ores</v>
      </c>
      <c r="K940" s="179">
        <f>IFERROR('Energy consumption (raw)'!J890*Lists!$H$84,)</f>
        <v>0</v>
      </c>
      <c r="L940" s="179">
        <f>'Energy consumption (raw)'!K890*Lists!$H$84</f>
        <v>0</v>
      </c>
      <c r="M940" s="179">
        <f>'Energy consumption (raw)'!L890*Lists!$H$84</f>
        <v>4798.3862196</v>
      </c>
      <c r="N940" s="179">
        <f>'Energy consumption (raw)'!M890*Lists!$H$84</f>
        <v>0</v>
      </c>
      <c r="O940" s="178">
        <f t="shared" si="90"/>
        <v>0</v>
      </c>
      <c r="P940">
        <f>'Energy consumption (raw)'!N890*Lists!$H$85</f>
        <v>3185</v>
      </c>
      <c r="Q940">
        <f>'Energy consumption (raw)'!O890*Lists!$H$86</f>
        <v>0</v>
      </c>
      <c r="R940">
        <f>'Energy consumption (raw)'!P890*Lists!$H$87</f>
        <v>0</v>
      </c>
      <c r="S940">
        <f>'Energy consumption (raw)'!Q890*Lists!$H$88</f>
        <v>0</v>
      </c>
      <c r="T940">
        <f>'Energy consumption (raw)'!R890*Lists!$H$89</f>
        <v>0</v>
      </c>
      <c r="U940">
        <f>'Energy consumption (raw)'!S890*Lists!$H$90</f>
        <v>0</v>
      </c>
      <c r="V940">
        <f>'Energy consumption (raw)'!T890*Lists!$H$91</f>
        <v>0</v>
      </c>
      <c r="W940">
        <f>'Energy consumption (raw)'!U890*Lists!$H$92</f>
        <v>0</v>
      </c>
      <c r="X940">
        <f>'Energy consumption (raw)'!V890*Lists!$H$93</f>
        <v>0</v>
      </c>
      <c r="Y940">
        <f>'Energy consumption (raw)'!W890*Lists!$H$94</f>
        <v>0</v>
      </c>
      <c r="Z940">
        <f>'Energy consumption (raw)'!X890*Lists!$H$96*1000000</f>
        <v>0</v>
      </c>
      <c r="AA940">
        <f>'Energy consumption (raw)'!Y890*Lists!$H$97</f>
        <v>0</v>
      </c>
      <c r="AB940">
        <f>'Energy consumption (raw)'!Z890*Lists!$H$96</f>
        <v>0</v>
      </c>
      <c r="AC940">
        <f>'Energy consumption (raw)'!AA890*Lists!$H$98</f>
        <v>0</v>
      </c>
      <c r="AD940">
        <f>'Energy consumption (raw)'!AB890*Lists!$H$99</f>
        <v>0</v>
      </c>
      <c r="AE940">
        <f>'Energy consumption (raw)'!AC890*Lists!$H$101</f>
        <v>0</v>
      </c>
      <c r="AF940">
        <f>'Energy consumption (raw)'!AD890*Lists!$H$101</f>
        <v>0</v>
      </c>
      <c r="AG940">
        <f>'Energy consumption (raw)'!AE890*Lists!$H$101</f>
        <v>0</v>
      </c>
      <c r="AH940">
        <f>'Energy consumption (raw)'!AF890*Lists!$H$100</f>
        <v>0</v>
      </c>
      <c r="AI940" s="167">
        <f t="shared" si="91"/>
        <v>3185</v>
      </c>
      <c r="AJ940" s="179">
        <f>'Energy consumption (raw)'!AG890</f>
        <v>7983.3862196</v>
      </c>
      <c r="AK940" s="179">
        <f>'Energy consumption (raw)'!AH890</f>
        <v>0</v>
      </c>
      <c r="AL940">
        <f>IF(ROUND(AI940,-3)=ROUND('Energy consumption (raw)'!AG890,-3),1,0)</f>
        <v>0</v>
      </c>
      <c r="AM940" s="179" t="str">
        <f>'Energy consumption (raw)'!AJ890</f>
        <v>16. Ha Giang</v>
      </c>
      <c r="AN940">
        <f>VLOOKUP(AM940,Lists!$F$9:$G$71,2,FALSE)</f>
        <v>1</v>
      </c>
    </row>
    <row r="941" spans="2:40" x14ac:dyDescent="0.25">
      <c r="B941" s="65" t="str">
        <f t="shared" si="89"/>
        <v>Industry789</v>
      </c>
      <c r="C941" s="179">
        <f>'Energy consumption (raw)'!B891</f>
        <v>789</v>
      </c>
      <c r="D941" s="179">
        <f>'Energy consumption (raw)'!C891</f>
        <v>0</v>
      </c>
      <c r="E941" s="179">
        <f>'Energy consumption (raw)'!D891</f>
        <v>0</v>
      </c>
      <c r="F941" s="179" t="str">
        <f>'Energy consumption (raw)'!E891</f>
        <v>Công nghiệp</v>
      </c>
      <c r="G941" s="179" t="str">
        <f>'Energy consumption (raw)'!F891</f>
        <v>Sản xuất vật liệu xây dựng từ đất sét</v>
      </c>
      <c r="H941" s="179" t="str">
        <f>'Energy consumption (raw)'!G891</f>
        <v>Industry</v>
      </c>
      <c r="I941" s="179" t="str">
        <f>'Energy consumption (raw)'!I891</f>
        <v>23 Manufacture of other non-metallic mineral products</v>
      </c>
      <c r="J941" s="179" t="str">
        <f>INDEX(Sector!$E$6:$E$46,MATCH('Energy consumption (toe)'!I941,Sector!$B$6:$B$46,FALSE))</f>
        <v>Manufacture of other non-metallic mineral products</v>
      </c>
      <c r="K941" s="179">
        <f>IFERROR('Energy consumption (raw)'!J891*Lists!$H$84,)</f>
        <v>0</v>
      </c>
      <c r="L941" s="179">
        <f>'Energy consumption (raw)'!K891*Lists!$H$84</f>
        <v>272.240748</v>
      </c>
      <c r="M941" s="179">
        <f>'Energy consumption (raw)'!L891*Lists!$H$84</f>
        <v>0</v>
      </c>
      <c r="N941" s="179">
        <f>'Energy consumption (raw)'!M891*Lists!$H$84</f>
        <v>0</v>
      </c>
      <c r="O941" s="178">
        <f t="shared" si="90"/>
        <v>272.240748</v>
      </c>
      <c r="P941">
        <f>'Energy consumption (raw)'!N891*Lists!$H$85</f>
        <v>0</v>
      </c>
      <c r="Q941">
        <f>'Energy consumption (raw)'!O891*Lists!$H$86</f>
        <v>0</v>
      </c>
      <c r="R941">
        <f>'Energy consumption (raw)'!P891*Lists!$H$87</f>
        <v>0</v>
      </c>
      <c r="S941">
        <f>'Energy consumption (raw)'!Q891*Lists!$H$88</f>
        <v>4400</v>
      </c>
      <c r="T941">
        <f>'Energy consumption (raw)'!R891*Lists!$H$89</f>
        <v>0</v>
      </c>
      <c r="U941">
        <f>'Energy consumption (raw)'!S891*Lists!$H$90</f>
        <v>9.9176000000000002</v>
      </c>
      <c r="V941">
        <f>'Energy consumption (raw)'!T891*Lists!$H$91</f>
        <v>0</v>
      </c>
      <c r="W941">
        <f>'Energy consumption (raw)'!U891*Lists!$H$92</f>
        <v>0</v>
      </c>
      <c r="X941">
        <f>'Energy consumption (raw)'!V891*Lists!$H$93</f>
        <v>0</v>
      </c>
      <c r="Y941">
        <f>'Energy consumption (raw)'!W891*Lists!$H$94</f>
        <v>0</v>
      </c>
      <c r="Z941">
        <f>'Energy consumption (raw)'!X891*Lists!$H$96*1000000</f>
        <v>0</v>
      </c>
      <c r="AA941">
        <f>'Energy consumption (raw)'!Y891*Lists!$H$97</f>
        <v>0</v>
      </c>
      <c r="AB941">
        <f>'Energy consumption (raw)'!Z891*Lists!$H$96</f>
        <v>0</v>
      </c>
      <c r="AC941">
        <f>'Energy consumption (raw)'!AA891*Lists!$H$98</f>
        <v>0</v>
      </c>
      <c r="AD941">
        <f>'Energy consumption (raw)'!AB891*Lists!$H$99</f>
        <v>0</v>
      </c>
      <c r="AE941">
        <f>'Energy consumption (raw)'!AC891*Lists!$H$101</f>
        <v>0</v>
      </c>
      <c r="AF941">
        <f>'Energy consumption (raw)'!AD891*Lists!$H$101</f>
        <v>0</v>
      </c>
      <c r="AG941">
        <f>'Energy consumption (raw)'!AE891*Lists!$H$101</f>
        <v>0</v>
      </c>
      <c r="AH941">
        <f>'Energy consumption (raw)'!AF891*Lists!$H$100</f>
        <v>0</v>
      </c>
      <c r="AI941" s="167">
        <f t="shared" si="91"/>
        <v>4682.1583479999999</v>
      </c>
      <c r="AJ941" s="179">
        <f>'Energy consumption (raw)'!AG891</f>
        <v>4682.1583479999999</v>
      </c>
      <c r="AK941" s="179">
        <f>'Energy consumption (raw)'!AH891</f>
        <v>5987</v>
      </c>
      <c r="AL941">
        <f>IF(ROUND(AI941,-3)=ROUND('Energy consumption (raw)'!AG891,-3),1,0)</f>
        <v>1</v>
      </c>
      <c r="AM941" s="179" t="str">
        <f>'Energy consumption (raw)'!AJ891</f>
        <v>17. Tuyen Quang</v>
      </c>
      <c r="AN941">
        <f>VLOOKUP(AM941,Lists!$F$9:$G$71,2,FALSE)</f>
        <v>1</v>
      </c>
    </row>
    <row r="942" spans="2:40" x14ac:dyDescent="0.25">
      <c r="B942" s="65" t="str">
        <f t="shared" si="89"/>
        <v>Industry790</v>
      </c>
      <c r="C942" s="179">
        <f>'Energy consumption (raw)'!B892</f>
        <v>790</v>
      </c>
      <c r="D942" s="179">
        <f>'Energy consumption (raw)'!C892</f>
        <v>0</v>
      </c>
      <c r="E942" s="179">
        <f>'Energy consumption (raw)'!D892</f>
        <v>0</v>
      </c>
      <c r="F942" s="179" t="str">
        <f>'Energy consumption (raw)'!E892</f>
        <v>Công nghiệp</v>
      </c>
      <c r="G942" s="179" t="str">
        <f>'Energy consumption (raw)'!F892</f>
        <v>Sản xuất công nghiệp</v>
      </c>
      <c r="H942" s="179" t="str">
        <f>'Energy consumption (raw)'!G892</f>
        <v>Industry</v>
      </c>
      <c r="I942" s="179" t="str">
        <f>'Energy consumption (raw)'!I892</f>
        <v>32 Other manufacturing</v>
      </c>
      <c r="J942" s="179" t="str">
        <f>INDEX(Sector!$E$6:$E$46,MATCH('Energy consumption (toe)'!I942,Sector!$B$6:$B$46,FALSE))</f>
        <v>Other manufacturing</v>
      </c>
      <c r="K942" s="179">
        <f>IFERROR('Energy consumption (raw)'!J892*Lists!$H$84,)</f>
        <v>0</v>
      </c>
      <c r="L942" s="179">
        <f>'Energy consumption (raw)'!K892*Lists!$H$84</f>
        <v>1073.3805436</v>
      </c>
      <c r="M942" s="179">
        <f>'Energy consumption (raw)'!L892*Lists!$H$84</f>
        <v>0</v>
      </c>
      <c r="N942" s="179">
        <f>'Energy consumption (raw)'!M892*Lists!$H$84</f>
        <v>0</v>
      </c>
      <c r="O942" s="178">
        <f t="shared" si="90"/>
        <v>1073.3805436</v>
      </c>
      <c r="P942">
        <f>'Energy consumption (raw)'!N892*Lists!$H$85</f>
        <v>3672.2</v>
      </c>
      <c r="Q942">
        <f>'Energy consumption (raw)'!O892*Lists!$H$86</f>
        <v>0</v>
      </c>
      <c r="R942">
        <f>'Energy consumption (raw)'!P892*Lists!$H$87</f>
        <v>33276</v>
      </c>
      <c r="S942">
        <f>'Energy consumption (raw)'!Q892*Lists!$H$88</f>
        <v>0</v>
      </c>
      <c r="T942">
        <f>'Energy consumption (raw)'!R892*Lists!$H$89</f>
        <v>0</v>
      </c>
      <c r="U942">
        <f>'Energy consumption (raw)'!S892*Lists!$H$90</f>
        <v>338.8</v>
      </c>
      <c r="V942">
        <f>'Energy consumption (raw)'!T892*Lists!$H$91</f>
        <v>0</v>
      </c>
      <c r="W942">
        <f>'Energy consumption (raw)'!U892*Lists!$H$92</f>
        <v>0</v>
      </c>
      <c r="X942">
        <f>'Energy consumption (raw)'!V892*Lists!$H$93</f>
        <v>0</v>
      </c>
      <c r="Y942">
        <f>'Energy consumption (raw)'!W892*Lists!$H$94</f>
        <v>164.34</v>
      </c>
      <c r="Z942">
        <f>'Energy consumption (raw)'!X892*Lists!$H$96*1000000</f>
        <v>0</v>
      </c>
      <c r="AA942">
        <f>'Energy consumption (raw)'!Y892*Lists!$H$97</f>
        <v>0</v>
      </c>
      <c r="AB942">
        <f>'Energy consumption (raw)'!Z892*Lists!$H$96</f>
        <v>0</v>
      </c>
      <c r="AC942">
        <f>'Energy consumption (raw)'!AA892*Lists!$H$98</f>
        <v>0</v>
      </c>
      <c r="AD942">
        <f>'Energy consumption (raw)'!AB892*Lists!$H$99</f>
        <v>0</v>
      </c>
      <c r="AE942">
        <f>'Energy consumption (raw)'!AC892*Lists!$H$101</f>
        <v>0</v>
      </c>
      <c r="AF942">
        <f>'Energy consumption (raw)'!AD892*Lists!$H$101</f>
        <v>0</v>
      </c>
      <c r="AG942">
        <f>'Energy consumption (raw)'!AE892*Lists!$H$101</f>
        <v>0</v>
      </c>
      <c r="AH942">
        <f>'Energy consumption (raw)'!AF892*Lists!$H$100</f>
        <v>0</v>
      </c>
      <c r="AI942" s="167">
        <f t="shared" si="91"/>
        <v>38524.7205436</v>
      </c>
      <c r="AJ942" s="179">
        <f>'Energy consumption (raw)'!AG892</f>
        <v>38524.7205436</v>
      </c>
      <c r="AK942" s="179">
        <f>'Energy consumption (raw)'!AH892</f>
        <v>141154</v>
      </c>
      <c r="AL942">
        <f>IF(ROUND(AI942,-3)=ROUND('Energy consumption (raw)'!AG892,-3),1,0)</f>
        <v>1</v>
      </c>
      <c r="AM942" s="179" t="str">
        <f>'Energy consumption (raw)'!AJ892</f>
        <v>17. Tuyen Quang</v>
      </c>
      <c r="AN942">
        <f>VLOOKUP(AM942,Lists!$F$9:$G$71,2,FALSE)</f>
        <v>1</v>
      </c>
    </row>
    <row r="943" spans="2:40" x14ac:dyDescent="0.25">
      <c r="B943" s="65" t="str">
        <f t="shared" si="89"/>
        <v>Industry791</v>
      </c>
      <c r="C943" s="179">
        <f>'Energy consumption (raw)'!B893</f>
        <v>791</v>
      </c>
      <c r="D943" s="179">
        <f>'Energy consumption (raw)'!C893</f>
        <v>0</v>
      </c>
      <c r="E943" s="179">
        <f>'Energy consumption (raw)'!D893</f>
        <v>0</v>
      </c>
      <c r="F943" s="179" t="str">
        <f>'Energy consumption (raw)'!E893</f>
        <v>Công nghiệp</v>
      </c>
      <c r="G943" s="179" t="str">
        <f>'Energy consumption (raw)'!F893</f>
        <v>Sản xuất xi măng</v>
      </c>
      <c r="H943" s="179" t="str">
        <f>'Energy consumption (raw)'!G893</f>
        <v>Industry</v>
      </c>
      <c r="I943" s="179" t="str">
        <f>'Energy consumption (raw)'!I893</f>
        <v>23 Manufacture of other non-metallic mineral products</v>
      </c>
      <c r="J943" s="179" t="str">
        <f>INDEX(Sector!$E$6:$E$46,MATCH('Energy consumption (toe)'!I943,Sector!$B$6:$B$46,FALSE))</f>
        <v>Manufacture of other non-metallic mineral products</v>
      </c>
      <c r="K943" s="179">
        <f>IFERROR('Energy consumption (raw)'!J893*Lists!$H$84,)</f>
        <v>0</v>
      </c>
      <c r="L943" s="179">
        <f>'Energy consumption (raw)'!K893*Lists!$H$84</f>
        <v>12191.489880000001</v>
      </c>
      <c r="M943" s="179">
        <f>'Energy consumption (raw)'!L893*Lists!$H$84</f>
        <v>0</v>
      </c>
      <c r="N943" s="179">
        <f>'Energy consumption (raw)'!M893*Lists!$H$84</f>
        <v>0</v>
      </c>
      <c r="O943" s="178">
        <f t="shared" si="90"/>
        <v>12191.489880000001</v>
      </c>
      <c r="P943">
        <f>'Energy consumption (raw)'!N893*Lists!$H$85</f>
        <v>0</v>
      </c>
      <c r="Q943">
        <f>'Energy consumption (raw)'!O893*Lists!$H$86</f>
        <v>0</v>
      </c>
      <c r="R943">
        <f>'Energy consumption (raw)'!P893*Lists!$H$87</f>
        <v>50881.007999999994</v>
      </c>
      <c r="S943">
        <f>'Energy consumption (raw)'!Q893*Lists!$H$88</f>
        <v>14115.985000000001</v>
      </c>
      <c r="T943">
        <f>'Energy consumption (raw)'!R893*Lists!$H$89</f>
        <v>0</v>
      </c>
      <c r="U943">
        <f>'Energy consumption (raw)'!S893*Lists!$H$90</f>
        <v>327.48320000000001</v>
      </c>
      <c r="V943">
        <f>'Energy consumption (raw)'!T893*Lists!$H$91</f>
        <v>0</v>
      </c>
      <c r="W943">
        <f>'Energy consumption (raw)'!U893*Lists!$H$92</f>
        <v>0</v>
      </c>
      <c r="X943">
        <f>'Energy consumption (raw)'!V893*Lists!$H$93</f>
        <v>0</v>
      </c>
      <c r="Y943">
        <f>'Energy consumption (raw)'!W893*Lists!$H$94</f>
        <v>0</v>
      </c>
      <c r="Z943">
        <f>'Energy consumption (raw)'!X893*Lists!$H$96*1000000</f>
        <v>0</v>
      </c>
      <c r="AA943">
        <f>'Energy consumption (raw)'!Y893*Lists!$H$97</f>
        <v>0</v>
      </c>
      <c r="AB943">
        <f>'Energy consumption (raw)'!Z893*Lists!$H$96</f>
        <v>0</v>
      </c>
      <c r="AC943">
        <f>'Energy consumption (raw)'!AA893*Lists!$H$98</f>
        <v>0</v>
      </c>
      <c r="AD943">
        <f>'Energy consumption (raw)'!AB893*Lists!$H$99</f>
        <v>0</v>
      </c>
      <c r="AE943">
        <f>'Energy consumption (raw)'!AC893*Lists!$H$101</f>
        <v>0</v>
      </c>
      <c r="AF943">
        <f>'Energy consumption (raw)'!AD893*Lists!$H$101</f>
        <v>0</v>
      </c>
      <c r="AG943">
        <f>'Energy consumption (raw)'!AE893*Lists!$H$101</f>
        <v>0</v>
      </c>
      <c r="AH943">
        <f>'Energy consumption (raw)'!AF893*Lists!$H$100</f>
        <v>0</v>
      </c>
      <c r="AI943" s="167">
        <f t="shared" si="91"/>
        <v>77515.966079999998</v>
      </c>
      <c r="AJ943" s="179">
        <f>'Energy consumption (raw)'!AG893</f>
        <v>77515.966079999998</v>
      </c>
      <c r="AK943" s="179">
        <f>'Energy consumption (raw)'!AH893</f>
        <v>71638</v>
      </c>
      <c r="AL943">
        <f>IF(ROUND(AI943,-3)=ROUND('Energy consumption (raw)'!AG893,-3),1,0)</f>
        <v>1</v>
      </c>
      <c r="AM943" s="179" t="str">
        <f>'Energy consumption (raw)'!AJ893</f>
        <v>17. Tuyen Quang</v>
      </c>
      <c r="AN943">
        <f>VLOOKUP(AM943,Lists!$F$9:$G$71,2,FALSE)</f>
        <v>1</v>
      </c>
    </row>
    <row r="944" spans="2:40" x14ac:dyDescent="0.25">
      <c r="B944" s="65" t="str">
        <f t="shared" si="89"/>
        <v>Industry792</v>
      </c>
      <c r="C944" s="179">
        <f>'Energy consumption (raw)'!B894</f>
        <v>792</v>
      </c>
      <c r="D944" s="179">
        <f>'Energy consumption (raw)'!C894</f>
        <v>0</v>
      </c>
      <c r="E944" s="179">
        <f>'Energy consumption (raw)'!D894</f>
        <v>0</v>
      </c>
      <c r="F944" s="179" t="str">
        <f>'Energy consumption (raw)'!E894</f>
        <v>Công nghiệp</v>
      </c>
      <c r="G944" s="179" t="str">
        <f>'Energy consumption (raw)'!F894</f>
        <v>Sản xuất giấy và sản phẩm từ bột giấy</v>
      </c>
      <c r="H944" s="179" t="str">
        <f>'Energy consumption (raw)'!G894</f>
        <v>Industry</v>
      </c>
      <c r="I944" s="179" t="str">
        <f>'Energy consumption (raw)'!I894</f>
        <v>17 Manufacture of paper and paper products</v>
      </c>
      <c r="J944" s="179" t="str">
        <f>INDEX(Sector!$E$6:$E$46,MATCH('Energy consumption (toe)'!I944,Sector!$B$6:$B$46,FALSE))</f>
        <v>Manufacture of paper and paper products</v>
      </c>
      <c r="K944" s="179">
        <f>IFERROR('Energy consumption (raw)'!J894*Lists!$H$84,)</f>
        <v>0</v>
      </c>
      <c r="L944" s="179">
        <f>'Energy consumption (raw)'!K894*Lists!$H$84</f>
        <v>18874.027999100002</v>
      </c>
      <c r="M944" s="179">
        <f>'Energy consumption (raw)'!L894*Lists!$H$84</f>
        <v>6460.9545240000007</v>
      </c>
      <c r="N944" s="179">
        <f>'Energy consumption (raw)'!M894*Lists!$H$84</f>
        <v>0</v>
      </c>
      <c r="O944" s="178">
        <f t="shared" si="90"/>
        <v>18874.027999100002</v>
      </c>
      <c r="P944">
        <f>'Energy consumption (raw)'!N894*Lists!$H$85</f>
        <v>0</v>
      </c>
      <c r="Q944">
        <f>'Energy consumption (raw)'!O894*Lists!$H$86</f>
        <v>0</v>
      </c>
      <c r="R944">
        <f>'Energy consumption (raw)'!P894*Lists!$H$87</f>
        <v>0</v>
      </c>
      <c r="S944">
        <f>'Energy consumption (raw)'!Q894*Lists!$H$88</f>
        <v>31849.5</v>
      </c>
      <c r="T944">
        <f>'Energy consumption (raw)'!R894*Lists!$H$89</f>
        <v>0</v>
      </c>
      <c r="U944">
        <f>'Energy consumption (raw)'!S894*Lists!$H$90</f>
        <v>515.68000000000006</v>
      </c>
      <c r="V944">
        <f>'Energy consumption (raw)'!T894*Lists!$H$91</f>
        <v>0</v>
      </c>
      <c r="W944">
        <f>'Energy consumption (raw)'!U894*Lists!$H$92</f>
        <v>0</v>
      </c>
      <c r="X944">
        <f>'Energy consumption (raw)'!V894*Lists!$H$93</f>
        <v>0</v>
      </c>
      <c r="Y944">
        <f>'Energy consumption (raw)'!W894*Lists!$H$94</f>
        <v>0</v>
      </c>
      <c r="Z944">
        <f>'Energy consumption (raw)'!X894*Lists!$H$96*1000000</f>
        <v>0</v>
      </c>
      <c r="AA944">
        <f>'Energy consumption (raw)'!Y894*Lists!$H$97</f>
        <v>227.81000000000003</v>
      </c>
      <c r="AB944">
        <f>'Energy consumption (raw)'!Z894*Lists!$H$96</f>
        <v>0</v>
      </c>
      <c r="AC944">
        <f>'Energy consumption (raw)'!AA894*Lists!$H$98</f>
        <v>0</v>
      </c>
      <c r="AD944">
        <f>'Energy consumption (raw)'!AB894*Lists!$H$99</f>
        <v>19758.556000000022</v>
      </c>
      <c r="AE944">
        <f>'Energy consumption (raw)'!AC894*Lists!$H$101</f>
        <v>0</v>
      </c>
      <c r="AF944">
        <f>'Energy consumption (raw)'!AD894*Lists!$H$101</f>
        <v>0</v>
      </c>
      <c r="AG944">
        <f>'Energy consumption (raw)'!AE894*Lists!$H$101</f>
        <v>0</v>
      </c>
      <c r="AH944">
        <f>'Energy consumption (raw)'!AF894*Lists!$H$100</f>
        <v>0</v>
      </c>
      <c r="AI944" s="167">
        <f t="shared" si="91"/>
        <v>71225.573999100015</v>
      </c>
      <c r="AJ944" s="179">
        <f>'Energy consumption (raw)'!AG894</f>
        <v>77686.528523100002</v>
      </c>
      <c r="AK944" s="179">
        <f>'Energy consumption (raw)'!AH894</f>
        <v>97384</v>
      </c>
      <c r="AL944">
        <f>IF(ROUND(AI944,-3)=ROUND('Energy consumption (raw)'!AG894,-3),1,0)</f>
        <v>0</v>
      </c>
      <c r="AM944" s="179" t="str">
        <f>'Energy consumption (raw)'!AJ894</f>
        <v>17. Tuyen Quang</v>
      </c>
      <c r="AN944">
        <f>VLOOKUP(AM944,Lists!$F$9:$G$71,2,FALSE)</f>
        <v>1</v>
      </c>
    </row>
    <row r="945" spans="2:40" x14ac:dyDescent="0.25">
      <c r="B945" s="65" t="str">
        <f t="shared" si="89"/>
        <v>Industry793</v>
      </c>
      <c r="C945" s="179">
        <f>'Energy consumption (raw)'!B895</f>
        <v>793</v>
      </c>
      <c r="D945" s="179">
        <f>'Energy consumption (raw)'!C895</f>
        <v>0</v>
      </c>
      <c r="E945" s="179">
        <f>'Energy consumption (raw)'!D895</f>
        <v>0</v>
      </c>
      <c r="F945" s="179" t="str">
        <f>'Energy consumption (raw)'!E895</f>
        <v>Công nghiệp</v>
      </c>
      <c r="G945" s="179" t="str">
        <f>'Energy consumption (raw)'!F895</f>
        <v>Sản xuất xi măng</v>
      </c>
      <c r="H945" s="179" t="str">
        <f>'Energy consumption (raw)'!G895</f>
        <v>Industry</v>
      </c>
      <c r="I945" s="179" t="str">
        <f>'Energy consumption (raw)'!I895</f>
        <v>23 Manufacture of other non-metallic mineral products</v>
      </c>
      <c r="J945" s="179" t="str">
        <f>INDEX(Sector!$E$6:$E$46,MATCH('Energy consumption (toe)'!I945,Sector!$B$6:$B$46,FALSE))</f>
        <v>Manufacture of other non-metallic mineral products</v>
      </c>
      <c r="K945" s="179">
        <f>IFERROR('Energy consumption (raw)'!J895*Lists!$H$84,)</f>
        <v>0</v>
      </c>
      <c r="L945" s="179">
        <f>'Energy consumption (raw)'!K895*Lists!$H$84</f>
        <v>4627.3520760000001</v>
      </c>
      <c r="M945" s="179">
        <f>'Energy consumption (raw)'!L895*Lists!$H$84</f>
        <v>0</v>
      </c>
      <c r="N945" s="179">
        <f>'Energy consumption (raw)'!M895*Lists!$H$84</f>
        <v>0</v>
      </c>
      <c r="O945" s="178">
        <f t="shared" si="90"/>
        <v>4627.3520760000001</v>
      </c>
      <c r="P945">
        <f>'Energy consumption (raw)'!N895*Lists!$H$85</f>
        <v>0</v>
      </c>
      <c r="Q945">
        <f>'Energy consumption (raw)'!O895*Lists!$H$86</f>
        <v>0</v>
      </c>
      <c r="R945">
        <f>'Energy consumption (raw)'!P895*Lists!$H$87</f>
        <v>21445.8</v>
      </c>
      <c r="S945">
        <f>'Energy consumption (raw)'!Q895*Lists!$H$88</f>
        <v>0</v>
      </c>
      <c r="T945">
        <f>'Energy consumption (raw)'!R895*Lists!$H$89</f>
        <v>306.24888000000004</v>
      </c>
      <c r="U945">
        <f>'Energy consumption (raw)'!S895*Lists!$H$90</f>
        <v>0</v>
      </c>
      <c r="V945">
        <f>'Energy consumption (raw)'!T895*Lists!$H$91</f>
        <v>0</v>
      </c>
      <c r="W945">
        <f>'Energy consumption (raw)'!U895*Lists!$H$92</f>
        <v>0</v>
      </c>
      <c r="X945">
        <f>'Energy consumption (raw)'!V895*Lists!$H$93</f>
        <v>0</v>
      </c>
      <c r="Y945">
        <f>'Energy consumption (raw)'!W895*Lists!$H$94</f>
        <v>0</v>
      </c>
      <c r="Z945">
        <f>'Energy consumption (raw)'!X895*Lists!$H$96*1000000</f>
        <v>0</v>
      </c>
      <c r="AA945">
        <f>'Energy consumption (raw)'!Y895*Lists!$H$97</f>
        <v>0</v>
      </c>
      <c r="AB945">
        <f>'Energy consumption (raw)'!Z895*Lists!$H$96</f>
        <v>0</v>
      </c>
      <c r="AC945">
        <f>'Energy consumption (raw)'!AA895*Lists!$H$98</f>
        <v>0</v>
      </c>
      <c r="AD945">
        <f>'Energy consumption (raw)'!AB895*Lists!$H$99</f>
        <v>0</v>
      </c>
      <c r="AE945">
        <f>'Energy consumption (raw)'!AC895*Lists!$H$101</f>
        <v>0</v>
      </c>
      <c r="AF945">
        <f>'Energy consumption (raw)'!AD895*Lists!$H$101</f>
        <v>0</v>
      </c>
      <c r="AG945">
        <f>'Energy consumption (raw)'!AE895*Lists!$H$101</f>
        <v>0</v>
      </c>
      <c r="AH945">
        <f>'Energy consumption (raw)'!AF895*Lists!$H$100</f>
        <v>0</v>
      </c>
      <c r="AI945" s="167">
        <f t="shared" si="91"/>
        <v>26379.400955999998</v>
      </c>
      <c r="AJ945" s="179">
        <f>'Energy consumption (raw)'!AG895</f>
        <v>26379.400955999998</v>
      </c>
      <c r="AK945" s="179">
        <f>'Energy consumption (raw)'!AH895</f>
        <v>14362</v>
      </c>
      <c r="AL945">
        <f>IF(ROUND(AI945,-3)=ROUND('Energy consumption (raw)'!AG895,-3),1,0)</f>
        <v>1</v>
      </c>
      <c r="AM945" s="179" t="str">
        <f>'Energy consumption (raw)'!AJ895</f>
        <v>17. Tuyen Quang</v>
      </c>
      <c r="AN945">
        <f>VLOOKUP(AM945,Lists!$F$9:$G$71,2,FALSE)</f>
        <v>1</v>
      </c>
    </row>
    <row r="946" spans="2:40" x14ac:dyDescent="0.25">
      <c r="B946" s="65" t="str">
        <f t="shared" si="89"/>
        <v>Industry794</v>
      </c>
      <c r="C946" s="179">
        <f>'Energy consumption (raw)'!B896</f>
        <v>794</v>
      </c>
      <c r="D946" s="179">
        <f>'Energy consumption (raw)'!C896</f>
        <v>0</v>
      </c>
      <c r="E946" s="179">
        <f>'Energy consumption (raw)'!D896</f>
        <v>0</v>
      </c>
      <c r="F946" s="179" t="str">
        <f>'Energy consumption (raw)'!E896</f>
        <v>Công nghiệp</v>
      </c>
      <c r="G946" s="179" t="str">
        <f>'Energy consumption (raw)'!F896</f>
        <v>Sản xuất kim loại màu và kim loại quý</v>
      </c>
      <c r="H946" s="179" t="str">
        <f>'Energy consumption (raw)'!G896</f>
        <v>Industry</v>
      </c>
      <c r="I946" s="179" t="str">
        <f>'Energy consumption (raw)'!I896</f>
        <v>24 Manufacture of basic metals</v>
      </c>
      <c r="J946" s="179" t="str">
        <f>INDEX(Sector!$E$6:$E$46,MATCH('Energy consumption (toe)'!I946,Sector!$B$6:$B$46,FALSE))</f>
        <v>Manufacture of basic metals</v>
      </c>
      <c r="K946" s="179">
        <f>IFERROR('Energy consumption (raw)'!J896*Lists!$H$84,)</f>
        <v>0</v>
      </c>
      <c r="L946" s="179">
        <f>'Energy consumption (raw)'!K896*Lists!$H$84</f>
        <v>4266.1789800000006</v>
      </c>
      <c r="M946" s="179">
        <f>'Energy consumption (raw)'!L896*Lists!$H$84</f>
        <v>0</v>
      </c>
      <c r="N946" s="179">
        <f>'Energy consumption (raw)'!M896*Lists!$H$84</f>
        <v>0</v>
      </c>
      <c r="O946" s="178">
        <f t="shared" si="90"/>
        <v>4266.1789800000006</v>
      </c>
      <c r="P946">
        <f>'Energy consumption (raw)'!N896*Lists!$H$85</f>
        <v>1141.0559999999998</v>
      </c>
      <c r="Q946">
        <f>'Energy consumption (raw)'!O896*Lists!$H$86</f>
        <v>0</v>
      </c>
      <c r="R946">
        <f>'Energy consumption (raw)'!P896*Lists!$H$87</f>
        <v>0</v>
      </c>
      <c r="S946">
        <f>'Energy consumption (raw)'!Q896*Lists!$H$88</f>
        <v>0</v>
      </c>
      <c r="T946">
        <f>'Energy consumption (raw)'!R896*Lists!$H$89</f>
        <v>0</v>
      </c>
      <c r="U946">
        <f>'Energy consumption (raw)'!S896*Lists!$H$90</f>
        <v>17.5472</v>
      </c>
      <c r="V946">
        <f>'Energy consumption (raw)'!T896*Lists!$H$91</f>
        <v>0</v>
      </c>
      <c r="W946">
        <f>'Energy consumption (raw)'!U896*Lists!$H$92</f>
        <v>0</v>
      </c>
      <c r="X946">
        <f>'Energy consumption (raw)'!V896*Lists!$H$93</f>
        <v>0</v>
      </c>
      <c r="Y946">
        <f>'Energy consumption (raw)'!W896*Lists!$H$94</f>
        <v>0</v>
      </c>
      <c r="Z946">
        <f>'Energy consumption (raw)'!X896*Lists!$H$96*1000000</f>
        <v>0</v>
      </c>
      <c r="AA946">
        <f>'Energy consumption (raw)'!Y896*Lists!$H$97</f>
        <v>0</v>
      </c>
      <c r="AB946">
        <f>'Energy consumption (raw)'!Z896*Lists!$H$96</f>
        <v>0</v>
      </c>
      <c r="AC946">
        <f>'Energy consumption (raw)'!AA896*Lists!$H$98</f>
        <v>0</v>
      </c>
      <c r="AD946">
        <f>'Energy consumption (raw)'!AB896*Lists!$H$99</f>
        <v>0</v>
      </c>
      <c r="AE946">
        <f>'Energy consumption (raw)'!AC896*Lists!$H$101</f>
        <v>0</v>
      </c>
      <c r="AF946">
        <f>'Energy consumption (raw)'!AD896*Lists!$H$101</f>
        <v>0</v>
      </c>
      <c r="AG946">
        <f>'Energy consumption (raw)'!AE896*Lists!$H$101</f>
        <v>0</v>
      </c>
      <c r="AH946">
        <f>'Energy consumption (raw)'!AF896*Lists!$H$100</f>
        <v>0</v>
      </c>
      <c r="AI946" s="167">
        <f t="shared" si="91"/>
        <v>5424.7821800000002</v>
      </c>
      <c r="AJ946" s="179">
        <f>'Energy consumption (raw)'!AG896</f>
        <v>5424.7821800000002</v>
      </c>
      <c r="AK946" s="179">
        <f>'Energy consumption (raw)'!AH896</f>
        <v>6712</v>
      </c>
      <c r="AL946">
        <f>IF(ROUND(AI946,-3)=ROUND('Energy consumption (raw)'!AG896,-3),1,0)</f>
        <v>1</v>
      </c>
      <c r="AM946" s="179" t="str">
        <f>'Energy consumption (raw)'!AJ896</f>
        <v>17. Tuyen Quang</v>
      </c>
      <c r="AN946">
        <f>VLOOKUP(AM946,Lists!$F$9:$G$71,2,FALSE)</f>
        <v>1</v>
      </c>
    </row>
    <row r="947" spans="2:40" x14ac:dyDescent="0.25">
      <c r="B947" s="65" t="str">
        <f t="shared" si="89"/>
        <v>Industry795</v>
      </c>
      <c r="C947" s="179">
        <f>'Energy consumption (raw)'!B897</f>
        <v>795</v>
      </c>
      <c r="D947" s="179">
        <f>'Energy consumption (raw)'!C897</f>
        <v>0</v>
      </c>
      <c r="E947" s="179">
        <f>'Energy consumption (raw)'!D897</f>
        <v>0</v>
      </c>
      <c r="F947" s="179" t="str">
        <f>'Energy consumption (raw)'!E897</f>
        <v>Công nghiệp</v>
      </c>
      <c r="G947" s="179" t="str">
        <f>'Energy consumption (raw)'!F897</f>
        <v>Sản xuất sắt, thép gang</v>
      </c>
      <c r="H947" s="179" t="str">
        <f>'Energy consumption (raw)'!G897</f>
        <v>Industry</v>
      </c>
      <c r="I947" s="179" t="str">
        <f>'Energy consumption (raw)'!I897</f>
        <v>24 Manufacture of basic metals</v>
      </c>
      <c r="J947" s="179" t="str">
        <f>INDEX(Sector!$E$6:$E$46,MATCH('Energy consumption (toe)'!I947,Sector!$B$6:$B$46,FALSE))</f>
        <v>Manufacture of basic metals</v>
      </c>
      <c r="K947" s="179">
        <f>IFERROR('Energy consumption (raw)'!J897*Lists!$H$84,)</f>
        <v>6046.9614520000005</v>
      </c>
      <c r="L947" s="179">
        <f>'Energy consumption (raw)'!K897*Lists!$H$84</f>
        <v>21567.776260000002</v>
      </c>
      <c r="M947" s="179">
        <f>'Energy consumption (raw)'!L897*Lists!$H$84</f>
        <v>0</v>
      </c>
      <c r="N947" s="179">
        <f>'Energy consumption (raw)'!M897*Lists!$H$84</f>
        <v>0</v>
      </c>
      <c r="O947" s="178">
        <f t="shared" si="90"/>
        <v>21567.776260000002</v>
      </c>
      <c r="P947">
        <f>'Energy consumption (raw)'!N897*Lists!$H$85</f>
        <v>82385.799999999988</v>
      </c>
      <c r="Q947">
        <f>'Energy consumption (raw)'!O897*Lists!$H$86</f>
        <v>0</v>
      </c>
      <c r="R947">
        <f>'Energy consumption (raw)'!P897*Lists!$H$87</f>
        <v>19714.2</v>
      </c>
      <c r="S947">
        <f>'Energy consumption (raw)'!Q897*Lists!$H$88</f>
        <v>0</v>
      </c>
      <c r="T947">
        <f>'Energy consumption (raw)'!R897*Lists!$H$89</f>
        <v>0</v>
      </c>
      <c r="U947">
        <f>'Energy consumption (raw)'!S897*Lists!$H$90</f>
        <v>162.536</v>
      </c>
      <c r="V947">
        <f>'Energy consumption (raw)'!T897*Lists!$H$91</f>
        <v>0</v>
      </c>
      <c r="W947">
        <f>'Energy consumption (raw)'!U897*Lists!$H$92</f>
        <v>8.93</v>
      </c>
      <c r="X947">
        <f>'Energy consumption (raw)'!V897*Lists!$H$93</f>
        <v>0</v>
      </c>
      <c r="Y947">
        <f>'Energy consumption (raw)'!W897*Lists!$H$94</f>
        <v>0</v>
      </c>
      <c r="Z947">
        <f>'Energy consumption (raw)'!X897*Lists!$H$96*1000000</f>
        <v>0</v>
      </c>
      <c r="AA947">
        <f>'Energy consumption (raw)'!Y897*Lists!$H$97</f>
        <v>0</v>
      </c>
      <c r="AB947">
        <f>'Energy consumption (raw)'!Z897*Lists!$H$96</f>
        <v>0</v>
      </c>
      <c r="AC947">
        <f>'Energy consumption (raw)'!AA897*Lists!$H$98</f>
        <v>0</v>
      </c>
      <c r="AD947">
        <f>'Energy consumption (raw)'!AB897*Lists!$H$99</f>
        <v>0</v>
      </c>
      <c r="AE947">
        <f>'Energy consumption (raw)'!AC897*Lists!$H$101</f>
        <v>0</v>
      </c>
      <c r="AF947">
        <f>'Energy consumption (raw)'!AD897*Lists!$H$101</f>
        <v>0</v>
      </c>
      <c r="AG947">
        <f>'Energy consumption (raw)'!AE897*Lists!$H$101</f>
        <v>0</v>
      </c>
      <c r="AH947">
        <f>'Energy consumption (raw)'!AF897*Lists!$H$100</f>
        <v>0</v>
      </c>
      <c r="AI947" s="167">
        <f t="shared" si="91"/>
        <v>123839.24225999997</v>
      </c>
      <c r="AJ947" s="179">
        <f>'Energy consumption (raw)'!AG897</f>
        <v>123839.24225999997</v>
      </c>
      <c r="AK947" s="179">
        <f>'Energy consumption (raw)'!AH897</f>
        <v>124666</v>
      </c>
      <c r="AL947">
        <f>IF(ROUND(AI947,-3)=ROUND('Energy consumption (raw)'!AG897,-3),1,0)</f>
        <v>1</v>
      </c>
      <c r="AM947" s="179" t="str">
        <f>'Energy consumption (raw)'!AJ897</f>
        <v>17. Tuyen Quang</v>
      </c>
      <c r="AN947">
        <f>VLOOKUP(AM947,Lists!$F$9:$G$71,2,FALSE)</f>
        <v>1</v>
      </c>
    </row>
    <row r="948" spans="2:40" x14ac:dyDescent="0.25">
      <c r="B948" s="65" t="str">
        <f t="shared" si="89"/>
        <v>Industry796</v>
      </c>
      <c r="C948" s="179">
        <f>'Energy consumption (raw)'!B898</f>
        <v>796</v>
      </c>
      <c r="D948" s="179">
        <f>'Energy consumption (raw)'!C898</f>
        <v>0</v>
      </c>
      <c r="E948" s="179">
        <f>'Energy consumption (raw)'!D898</f>
        <v>0</v>
      </c>
      <c r="F948" s="179" t="str">
        <f>'Energy consumption (raw)'!E898</f>
        <v>Công nghiệp</v>
      </c>
      <c r="G948" s="179" t="str">
        <f>'Energy consumption (raw)'!F898</f>
        <v xml:space="preserve">Chế biến gỗ và sản xuất sản phẩm từ gỗ, tre, nứa </v>
      </c>
      <c r="H948" s="179" t="str">
        <f>'Energy consumption (raw)'!G898</f>
        <v>Industry</v>
      </c>
      <c r="I948" s="179" t="str">
        <f>'Energy consumption (raw)'!I898</f>
        <v>16 Manufacture of wood and of products of wood and cork, except furniture;
manufacture of articles of straw and plaiting materials</v>
      </c>
      <c r="J948" s="179" t="str">
        <f>INDEX(Sector!$E$6:$E$46,MATCH('Energy consumption (toe)'!I948,Sector!$B$6:$B$46,FALSE))</f>
        <v>Manufacture of wood and of products of wood and cork, except furniture;
manufacture of articles of straw and plaiting materials</v>
      </c>
      <c r="K948" s="179">
        <f>IFERROR('Energy consumption (raw)'!J898*Lists!$H$84,)</f>
        <v>0</v>
      </c>
      <c r="L948" s="179">
        <f>'Energy consumption (raw)'!K898*Lists!$H$84</f>
        <v>1696.6162967</v>
      </c>
      <c r="M948" s="179">
        <f>'Energy consumption (raw)'!L898*Lists!$H$84</f>
        <v>0</v>
      </c>
      <c r="N948" s="179">
        <f>'Energy consumption (raw)'!M898*Lists!$H$84</f>
        <v>0</v>
      </c>
      <c r="O948" s="178">
        <f t="shared" si="90"/>
        <v>1696.6162967</v>
      </c>
      <c r="P948">
        <f>'Energy consumption (raw)'!N898*Lists!$H$85</f>
        <v>0</v>
      </c>
      <c r="Q948">
        <f>'Energy consumption (raw)'!O898*Lists!$H$86</f>
        <v>0</v>
      </c>
      <c r="R948">
        <f>'Energy consumption (raw)'!P898*Lists!$H$87</f>
        <v>0</v>
      </c>
      <c r="S948">
        <f>'Energy consumption (raw)'!Q898*Lists!$H$88</f>
        <v>0</v>
      </c>
      <c r="T948">
        <f>'Energy consumption (raw)'!R898*Lists!$H$89</f>
        <v>0</v>
      </c>
      <c r="U948">
        <f>'Energy consumption (raw)'!S898*Lists!$H$90</f>
        <v>0</v>
      </c>
      <c r="V948">
        <f>'Energy consumption (raw)'!T898*Lists!$H$91</f>
        <v>0</v>
      </c>
      <c r="W948">
        <f>'Energy consumption (raw)'!U898*Lists!$H$92</f>
        <v>0</v>
      </c>
      <c r="X948">
        <f>'Energy consumption (raw)'!V898*Lists!$H$93</f>
        <v>0</v>
      </c>
      <c r="Y948">
        <f>'Energy consumption (raw)'!W898*Lists!$H$94</f>
        <v>0</v>
      </c>
      <c r="Z948">
        <f>'Energy consumption (raw)'!X898*Lists!$H$96*1000000</f>
        <v>0</v>
      </c>
      <c r="AA948">
        <f>'Energy consumption (raw)'!Y898*Lists!$H$97</f>
        <v>0</v>
      </c>
      <c r="AB948">
        <f>'Energy consumption (raw)'!Z898*Lists!$H$96</f>
        <v>0</v>
      </c>
      <c r="AC948">
        <f>'Energy consumption (raw)'!AA898*Lists!$H$98</f>
        <v>0</v>
      </c>
      <c r="AD948">
        <f>'Energy consumption (raw)'!AB898*Lists!$H$99</f>
        <v>0</v>
      </c>
      <c r="AE948">
        <f>'Energy consumption (raw)'!AC898*Lists!$H$101</f>
        <v>0</v>
      </c>
      <c r="AF948">
        <f>'Energy consumption (raw)'!AD898*Lists!$H$101</f>
        <v>0</v>
      </c>
      <c r="AG948">
        <f>'Energy consumption (raw)'!AE898*Lists!$H$101</f>
        <v>0</v>
      </c>
      <c r="AH948">
        <f>'Energy consumption (raw)'!AF898*Lists!$H$100</f>
        <v>0</v>
      </c>
      <c r="AI948" s="167">
        <f t="shared" si="91"/>
        <v>1696.6162967</v>
      </c>
      <c r="AJ948" s="179">
        <f>'Energy consumption (raw)'!AG898</f>
        <v>1696.6162967</v>
      </c>
      <c r="AK948" s="179">
        <f>'Energy consumption (raw)'!AH898</f>
        <v>1093.3330766000001</v>
      </c>
      <c r="AL948">
        <f>IF(ROUND(AI948,-3)=ROUND('Energy consumption (raw)'!AG898,-3),1,0)</f>
        <v>1</v>
      </c>
      <c r="AM948" s="179" t="str">
        <f>'Energy consumption (raw)'!AJ898</f>
        <v>17. Tuyen Quang</v>
      </c>
      <c r="AN948">
        <f>VLOOKUP(AM948,Lists!$F$9:$G$71,2,FALSE)</f>
        <v>1</v>
      </c>
    </row>
    <row r="949" spans="2:40" x14ac:dyDescent="0.25">
      <c r="B949" s="65" t="str">
        <f t="shared" si="89"/>
        <v>Industry797</v>
      </c>
      <c r="C949" s="179">
        <f>'Energy consumption (raw)'!B899</f>
        <v>797</v>
      </c>
      <c r="D949" s="179">
        <f>'Energy consumption (raw)'!C899</f>
        <v>0</v>
      </c>
      <c r="E949" s="179">
        <f>'Energy consumption (raw)'!D899</f>
        <v>0</v>
      </c>
      <c r="F949" s="179" t="str">
        <f>'Energy consumption (raw)'!E899</f>
        <v>Công nghiệp</v>
      </c>
      <c r="G949" s="179" t="str">
        <f>'Energy consumption (raw)'!F899</f>
        <v>Chế tạo cơ khí</v>
      </c>
      <c r="H949" s="179" t="str">
        <f>'Energy consumption (raw)'!G899</f>
        <v>Industry</v>
      </c>
      <c r="I949" s="179" t="str">
        <f>'Energy consumption (raw)'!I899</f>
        <v>28 Manufacture of machinery and equipment n.e.c.</v>
      </c>
      <c r="J949" s="179" t="str">
        <f>INDEX(Sector!$E$6:$E$46,MATCH('Energy consumption (toe)'!I949,Sector!$B$6:$B$46,FALSE))</f>
        <v>Manufacture of machinery and equipment n.e.c.</v>
      </c>
      <c r="K949" s="179">
        <f>IFERROR('Energy consumption (raw)'!J899*Lists!$H$84,)</f>
        <v>0</v>
      </c>
      <c r="L949" s="179">
        <f>'Energy consumption (raw)'!K899*Lists!$H$84</f>
        <v>869.24133500000005</v>
      </c>
      <c r="M949" s="179">
        <f>'Energy consumption (raw)'!L899*Lists!$H$84</f>
        <v>0</v>
      </c>
      <c r="N949" s="179">
        <f>'Energy consumption (raw)'!M899*Lists!$H$84</f>
        <v>0</v>
      </c>
      <c r="O949" s="178">
        <f t="shared" si="90"/>
        <v>869.24133500000005</v>
      </c>
      <c r="P949">
        <f>'Energy consumption (raw)'!N899*Lists!$H$85</f>
        <v>253.39999999999998</v>
      </c>
      <c r="Q949">
        <f>'Energy consumption (raw)'!O899*Lists!$H$86</f>
        <v>206.5</v>
      </c>
      <c r="R949">
        <f>'Energy consumption (raw)'!P899*Lists!$H$87</f>
        <v>0</v>
      </c>
      <c r="S949">
        <f>'Energy consumption (raw)'!Q899*Lists!$H$88</f>
        <v>0</v>
      </c>
      <c r="T949">
        <f>'Energy consumption (raw)'!R899*Lists!$H$89</f>
        <v>0</v>
      </c>
      <c r="U949">
        <f>'Energy consumption (raw)'!S899*Lists!$H$90</f>
        <v>5.1040000000000001</v>
      </c>
      <c r="V949">
        <f>'Energy consumption (raw)'!T899*Lists!$H$91</f>
        <v>0</v>
      </c>
      <c r="W949">
        <f>'Energy consumption (raw)'!U899*Lists!$H$92</f>
        <v>3.5813999999999999</v>
      </c>
      <c r="X949">
        <f>'Energy consumption (raw)'!V899*Lists!$H$93</f>
        <v>0</v>
      </c>
      <c r="Y949">
        <f>'Energy consumption (raw)'!W899*Lists!$H$94</f>
        <v>5.8100000000000005</v>
      </c>
      <c r="Z949">
        <f>'Energy consumption (raw)'!X899*Lists!$H$96*1000000</f>
        <v>16.199999999999996</v>
      </c>
      <c r="AA949">
        <f>'Energy consumption (raw)'!Y899*Lists!$H$97</f>
        <v>0</v>
      </c>
      <c r="AB949">
        <f>'Energy consumption (raw)'!Z899*Lists!$H$96</f>
        <v>0</v>
      </c>
      <c r="AC949">
        <f>'Energy consumption (raw)'!AA899*Lists!$H$98</f>
        <v>0</v>
      </c>
      <c r="AD949">
        <f>'Energy consumption (raw)'!AB899*Lists!$H$99</f>
        <v>0</v>
      </c>
      <c r="AE949">
        <f>'Energy consumption (raw)'!AC899*Lists!$H$101</f>
        <v>0</v>
      </c>
      <c r="AF949">
        <f>'Energy consumption (raw)'!AD899*Lists!$H$101</f>
        <v>0</v>
      </c>
      <c r="AG949">
        <f>'Energy consumption (raw)'!AE899*Lists!$H$101</f>
        <v>0</v>
      </c>
      <c r="AH949">
        <f>'Energy consumption (raw)'!AF899*Lists!$H$100</f>
        <v>0</v>
      </c>
      <c r="AI949" s="167">
        <f t="shared" si="91"/>
        <v>1359.8367350000001</v>
      </c>
      <c r="AJ949" s="179">
        <f>'Energy consumption (raw)'!AG899</f>
        <v>1359.8367350000001</v>
      </c>
      <c r="AK949" s="179">
        <f>'Energy consumption (raw)'!AH899</f>
        <v>0</v>
      </c>
      <c r="AL949">
        <f>IF(ROUND(AI949,-3)=ROUND('Energy consumption (raw)'!AG899,-3),1,0)</f>
        <v>1</v>
      </c>
      <c r="AM949" s="179" t="str">
        <f>'Energy consumption (raw)'!AJ899</f>
        <v>17. Tuyen Quang</v>
      </c>
      <c r="AN949">
        <f>VLOOKUP(AM949,Lists!$F$9:$G$71,2,FALSE)</f>
        <v>1</v>
      </c>
    </row>
    <row r="950" spans="2:40" x14ac:dyDescent="0.25">
      <c r="B950" s="65" t="str">
        <f t="shared" si="89"/>
        <v>Industry798</v>
      </c>
      <c r="C950" s="179">
        <f>'Energy consumption (raw)'!B900</f>
        <v>798</v>
      </c>
      <c r="D950" s="179">
        <f>'Energy consumption (raw)'!C900</f>
        <v>0</v>
      </c>
      <c r="E950" s="179">
        <f>'Energy consumption (raw)'!D900</f>
        <v>0</v>
      </c>
      <c r="F950" s="179" t="str">
        <f>'Energy consumption (raw)'!E900</f>
        <v>Công nghiệp</v>
      </c>
      <c r="G950" s="179" t="str">
        <f>'Energy consumption (raw)'!F900</f>
        <v>Sản xuất sắt, thép gang</v>
      </c>
      <c r="H950" s="179" t="str">
        <f>'Energy consumption (raw)'!G900</f>
        <v>Industry</v>
      </c>
      <c r="I950" s="179" t="str">
        <f>'Energy consumption (raw)'!I900</f>
        <v>24 Manufacture of basic metals</v>
      </c>
      <c r="J950" s="179" t="str">
        <f>INDEX(Sector!$E$6:$E$46,MATCH('Energy consumption (toe)'!I950,Sector!$B$6:$B$46,FALSE))</f>
        <v>Manufacture of basic metals</v>
      </c>
      <c r="K950" s="179">
        <f>IFERROR('Energy consumption (raw)'!J900*Lists!$H$84,)</f>
        <v>32470.691101400003</v>
      </c>
      <c r="L950" s="179">
        <f>'Energy consumption (raw)'!K900*Lists!$H$84</f>
        <v>34393.243333300001</v>
      </c>
      <c r="M950" s="179">
        <f>'Energy consumption (raw)'!L900*Lists!$H$84</f>
        <v>0</v>
      </c>
      <c r="N950" s="179">
        <f>'Energy consumption (raw)'!M900*Lists!$H$84</f>
        <v>0</v>
      </c>
      <c r="O950" s="178">
        <f t="shared" si="90"/>
        <v>34393.243333300001</v>
      </c>
      <c r="P950">
        <f>'Energy consumption (raw)'!N900*Lists!$H$85</f>
        <v>744.8</v>
      </c>
      <c r="Q950">
        <f>'Energy consumption (raw)'!O900*Lists!$H$86</f>
        <v>0</v>
      </c>
      <c r="R950">
        <f>'Energy consumption (raw)'!P900*Lists!$H$87</f>
        <v>0</v>
      </c>
      <c r="S950">
        <f>'Energy consumption (raw)'!Q900*Lists!$H$88</f>
        <v>0</v>
      </c>
      <c r="T950">
        <f>'Energy consumption (raw)'!R900*Lists!$H$89</f>
        <v>0</v>
      </c>
      <c r="U950">
        <f>'Energy consumption (raw)'!S900*Lists!$H$90</f>
        <v>0</v>
      </c>
      <c r="V950">
        <f>'Energy consumption (raw)'!T900*Lists!$H$91</f>
        <v>0</v>
      </c>
      <c r="W950">
        <f>'Energy consumption (raw)'!U900*Lists!$H$92</f>
        <v>0</v>
      </c>
      <c r="X950">
        <f>'Energy consumption (raw)'!V900*Lists!$H$93</f>
        <v>0</v>
      </c>
      <c r="Y950">
        <f>'Energy consumption (raw)'!W900*Lists!$H$94</f>
        <v>0</v>
      </c>
      <c r="Z950">
        <f>'Energy consumption (raw)'!X900*Lists!$H$96*1000000</f>
        <v>0</v>
      </c>
      <c r="AA950">
        <f>'Energy consumption (raw)'!Y900*Lists!$H$97</f>
        <v>177.67000000000002</v>
      </c>
      <c r="AB950">
        <f>'Energy consumption (raw)'!Z900*Lists!$H$96</f>
        <v>0</v>
      </c>
      <c r="AC950">
        <f>'Energy consumption (raw)'!AA900*Lists!$H$98</f>
        <v>0</v>
      </c>
      <c r="AD950">
        <f>'Energy consumption (raw)'!AB900*Lists!$H$99</f>
        <v>0</v>
      </c>
      <c r="AE950">
        <f>'Energy consumption (raw)'!AC900*Lists!$H$101</f>
        <v>0</v>
      </c>
      <c r="AF950">
        <f>'Energy consumption (raw)'!AD900*Lists!$H$101</f>
        <v>0</v>
      </c>
      <c r="AG950">
        <f>'Energy consumption (raw)'!AE900*Lists!$H$101</f>
        <v>0</v>
      </c>
      <c r="AH950">
        <f>'Energy consumption (raw)'!AF900*Lists!$H$100</f>
        <v>0</v>
      </c>
      <c r="AI950" s="167">
        <f t="shared" si="91"/>
        <v>35315.713333300002</v>
      </c>
      <c r="AJ950" s="179">
        <f>'Energy consumption (raw)'!AG900</f>
        <v>35315.713333300002</v>
      </c>
      <c r="AK950" s="179">
        <f>'Energy consumption (raw)'!AH900</f>
        <v>29618</v>
      </c>
      <c r="AL950">
        <f>IF(ROUND(AI950,-3)=ROUND('Energy consumption (raw)'!AG900,-3),1,0)</f>
        <v>1</v>
      </c>
      <c r="AM950" s="179" t="str">
        <f>'Energy consumption (raw)'!AJ900</f>
        <v>18. Lao Cai</v>
      </c>
      <c r="AN950">
        <f>VLOOKUP(AM950,Lists!$F$9:$G$71,2,FALSE)</f>
        <v>1</v>
      </c>
    </row>
    <row r="951" spans="2:40" x14ac:dyDescent="0.25">
      <c r="B951" s="65" t="str">
        <f t="shared" si="89"/>
        <v>Industry799</v>
      </c>
      <c r="C951" s="179">
        <f>'Energy consumption (raw)'!B901</f>
        <v>799</v>
      </c>
      <c r="D951" s="179">
        <f>'Energy consumption (raw)'!C901</f>
        <v>0</v>
      </c>
      <c r="E951" s="179">
        <f>'Energy consumption (raw)'!D901</f>
        <v>0</v>
      </c>
      <c r="F951" s="179" t="str">
        <f>'Energy consumption (raw)'!E901</f>
        <v>Công nghiệp</v>
      </c>
      <c r="G951" s="179" t="str">
        <f>'Energy consumption (raw)'!F901</f>
        <v>Khai thác khoáng hoá chất và khoáng phân bón</v>
      </c>
      <c r="H951" s="179" t="str">
        <f>'Energy consumption (raw)'!G901</f>
        <v>Industry</v>
      </c>
      <c r="I951" s="179" t="str">
        <f>'Energy consumption (raw)'!I901</f>
        <v>08 Other mining and quarrying</v>
      </c>
      <c r="J951" s="179" t="str">
        <f>INDEX(Sector!$E$6:$E$46,MATCH('Energy consumption (toe)'!I951,Sector!$B$6:$B$46,FALSE))</f>
        <v>Other mining and quarrying</v>
      </c>
      <c r="K951" s="179">
        <f>IFERROR('Energy consumption (raw)'!J901*Lists!$H$84,)</f>
        <v>8802.7020524</v>
      </c>
      <c r="L951" s="179">
        <f>'Energy consumption (raw)'!K901*Lists!$H$84</f>
        <v>15768.105091700001</v>
      </c>
      <c r="M951" s="179">
        <f>'Energy consumption (raw)'!L901*Lists!$H$84</f>
        <v>0</v>
      </c>
      <c r="N951" s="179">
        <f>'Energy consumption (raw)'!M901*Lists!$H$84</f>
        <v>0</v>
      </c>
      <c r="O951" s="178">
        <f t="shared" si="90"/>
        <v>15768.105091700001</v>
      </c>
      <c r="P951">
        <f>'Energy consumption (raw)'!N901*Lists!$H$85</f>
        <v>0</v>
      </c>
      <c r="Q951">
        <f>'Energy consumption (raw)'!O901*Lists!$H$86</f>
        <v>0</v>
      </c>
      <c r="R951">
        <f>'Energy consumption (raw)'!P901*Lists!$H$87</f>
        <v>0</v>
      </c>
      <c r="S951">
        <f>'Energy consumption (raw)'!Q901*Lists!$H$88</f>
        <v>0</v>
      </c>
      <c r="T951">
        <f>'Energy consumption (raw)'!R901*Lists!$H$89</f>
        <v>7233.84</v>
      </c>
      <c r="U951">
        <f>'Energy consumption (raw)'!S901*Lists!$H$90</f>
        <v>0</v>
      </c>
      <c r="V951">
        <f>'Energy consumption (raw)'!T901*Lists!$H$91</f>
        <v>0</v>
      </c>
      <c r="W951">
        <f>'Energy consumption (raw)'!U901*Lists!$H$92</f>
        <v>0</v>
      </c>
      <c r="X951">
        <f>'Energy consumption (raw)'!V901*Lists!$H$93</f>
        <v>225.75</v>
      </c>
      <c r="Y951">
        <f>'Energy consumption (raw)'!W901*Lists!$H$94</f>
        <v>0</v>
      </c>
      <c r="Z951">
        <f>'Energy consumption (raw)'!X901*Lists!$H$96*1000000</f>
        <v>0</v>
      </c>
      <c r="AA951">
        <f>'Energy consumption (raw)'!Y901*Lists!$H$97</f>
        <v>0</v>
      </c>
      <c r="AB951">
        <f>'Energy consumption (raw)'!Z901*Lists!$H$96</f>
        <v>0</v>
      </c>
      <c r="AC951">
        <f>'Energy consumption (raw)'!AA901*Lists!$H$98</f>
        <v>0</v>
      </c>
      <c r="AD951">
        <f>'Energy consumption (raw)'!AB901*Lists!$H$99</f>
        <v>0</v>
      </c>
      <c r="AE951">
        <f>'Energy consumption (raw)'!AC901*Lists!$H$101</f>
        <v>0</v>
      </c>
      <c r="AF951">
        <f>'Energy consumption (raw)'!AD901*Lists!$H$101</f>
        <v>0</v>
      </c>
      <c r="AG951">
        <f>'Energy consumption (raw)'!AE901*Lists!$H$101</f>
        <v>0</v>
      </c>
      <c r="AH951">
        <f>'Energy consumption (raw)'!AF901*Lists!$H$100</f>
        <v>0</v>
      </c>
      <c r="AI951" s="167">
        <f t="shared" si="91"/>
        <v>23227.695091699999</v>
      </c>
      <c r="AJ951" s="179">
        <f>'Energy consumption (raw)'!AG901</f>
        <v>23227.695091699999</v>
      </c>
      <c r="AK951" s="179">
        <f>'Energy consumption (raw)'!AH901</f>
        <v>26762</v>
      </c>
      <c r="AL951">
        <f>IF(ROUND(AI951,-3)=ROUND('Energy consumption (raw)'!AG901,-3),1,0)</f>
        <v>1</v>
      </c>
      <c r="AM951" s="179" t="str">
        <f>'Energy consumption (raw)'!AJ901</f>
        <v>18. Lao Cai</v>
      </c>
      <c r="AN951">
        <f>VLOOKUP(AM951,Lists!$F$9:$G$71,2,FALSE)</f>
        <v>1</v>
      </c>
    </row>
    <row r="952" spans="2:40" x14ac:dyDescent="0.25">
      <c r="B952" s="65" t="str">
        <f t="shared" si="89"/>
        <v>Industry800</v>
      </c>
      <c r="C952" s="179">
        <f>'Energy consumption (raw)'!B902</f>
        <v>800</v>
      </c>
      <c r="D952" s="179">
        <f>'Energy consumption (raw)'!C902</f>
        <v>0</v>
      </c>
      <c r="E952" s="179">
        <f>'Energy consumption (raw)'!D902</f>
        <v>0</v>
      </c>
      <c r="F952" s="179" t="str">
        <f>'Energy consumption (raw)'!E902</f>
        <v xml:space="preserve">Công nghiệp </v>
      </c>
      <c r="G952" s="179" t="str">
        <f>'Energy consumption (raw)'!F902</f>
        <v>Sản xuất kim loại màu</v>
      </c>
      <c r="H952" s="179" t="str">
        <f>'Energy consumption (raw)'!G902</f>
        <v>Industry</v>
      </c>
      <c r="I952" s="179" t="str">
        <f>'Energy consumption (raw)'!I902</f>
        <v>24 Manufacture of basic metals</v>
      </c>
      <c r="J952" s="179" t="str">
        <f>INDEX(Sector!$E$6:$E$46,MATCH('Energy consumption (toe)'!I952,Sector!$B$6:$B$46,FALSE))</f>
        <v>Manufacture of basic metals</v>
      </c>
      <c r="K952" s="179">
        <f>IFERROR('Energy consumption (raw)'!J902*Lists!$H$84,)</f>
        <v>0</v>
      </c>
      <c r="L952" s="179">
        <f>'Energy consumption (raw)'!K902*Lists!$H$84</f>
        <v>7296.6748012000007</v>
      </c>
      <c r="M952" s="179">
        <f>'Energy consumption (raw)'!L902*Lists!$H$84</f>
        <v>0</v>
      </c>
      <c r="N952" s="179">
        <f>'Energy consumption (raw)'!M902*Lists!$H$84</f>
        <v>0</v>
      </c>
      <c r="O952" s="178">
        <f t="shared" si="90"/>
        <v>7296.6748012000007</v>
      </c>
      <c r="P952">
        <f>'Energy consumption (raw)'!N902*Lists!$H$85</f>
        <v>2170</v>
      </c>
      <c r="Q952">
        <f>'Energy consumption (raw)'!O902*Lists!$H$86</f>
        <v>0</v>
      </c>
      <c r="R952">
        <f>'Energy consumption (raw)'!P902*Lists!$H$87</f>
        <v>0</v>
      </c>
      <c r="S952">
        <f>'Energy consumption (raw)'!Q902*Lists!$H$88</f>
        <v>0</v>
      </c>
      <c r="T952">
        <f>'Energy consumption (raw)'!R902*Lists!$H$89</f>
        <v>9282</v>
      </c>
      <c r="U952">
        <f>'Energy consumption (raw)'!S902*Lists!$H$90</f>
        <v>0</v>
      </c>
      <c r="V952">
        <f>'Energy consumption (raw)'!T902*Lists!$H$91</f>
        <v>1534.5</v>
      </c>
      <c r="W952">
        <f>'Energy consumption (raw)'!U902*Lists!$H$92</f>
        <v>0</v>
      </c>
      <c r="X952">
        <f>'Energy consumption (raw)'!V902*Lists!$H$93</f>
        <v>1.05</v>
      </c>
      <c r="Y952">
        <f>'Energy consumption (raw)'!W902*Lists!$H$94</f>
        <v>0</v>
      </c>
      <c r="Z952">
        <f>'Energy consumption (raw)'!X902*Lists!$H$96*1000000</f>
        <v>0</v>
      </c>
      <c r="AA952">
        <f>'Energy consumption (raw)'!Y902*Lists!$H$97</f>
        <v>10.9</v>
      </c>
      <c r="AB952">
        <f>'Energy consumption (raw)'!Z902*Lists!$H$96</f>
        <v>0</v>
      </c>
      <c r="AC952">
        <f>'Energy consumption (raw)'!AA902*Lists!$H$98</f>
        <v>0</v>
      </c>
      <c r="AD952">
        <f>'Energy consumption (raw)'!AB902*Lists!$H$99</f>
        <v>0</v>
      </c>
      <c r="AE952">
        <f>'Energy consumption (raw)'!AC902*Lists!$H$101</f>
        <v>0</v>
      </c>
      <c r="AF952">
        <f>'Energy consumption (raw)'!AD902*Lists!$H$101</f>
        <v>0</v>
      </c>
      <c r="AG952">
        <f>'Energy consumption (raw)'!AE902*Lists!$H$101</f>
        <v>0</v>
      </c>
      <c r="AH952">
        <f>'Energy consumption (raw)'!AF902*Lists!$H$100</f>
        <v>0</v>
      </c>
      <c r="AI952" s="167">
        <f t="shared" si="91"/>
        <v>20295.124801200003</v>
      </c>
      <c r="AJ952" s="179">
        <f>'Energy consumption (raw)'!AG902</f>
        <v>20295.124801200003</v>
      </c>
      <c r="AK952" s="179">
        <f>'Energy consumption (raw)'!AH902</f>
        <v>11770</v>
      </c>
      <c r="AL952">
        <f>IF(ROUND(AI952,-3)=ROUND('Energy consumption (raw)'!AG902,-3),1,0)</f>
        <v>1</v>
      </c>
      <c r="AM952" s="179" t="str">
        <f>'Energy consumption (raw)'!AJ902</f>
        <v>18. Lao Cai</v>
      </c>
      <c r="AN952">
        <f>VLOOKUP(AM952,Lists!$F$9:$G$71,2,FALSE)</f>
        <v>1</v>
      </c>
    </row>
    <row r="953" spans="2:40" x14ac:dyDescent="0.25">
      <c r="B953" s="65" t="str">
        <f t="shared" si="89"/>
        <v>Industry801</v>
      </c>
      <c r="C953" s="179">
        <f>'Energy consumption (raw)'!B903</f>
        <v>801</v>
      </c>
      <c r="D953" s="179">
        <f>'Energy consumption (raw)'!C903</f>
        <v>0</v>
      </c>
      <c r="E953" s="179">
        <f>'Energy consumption (raw)'!D903</f>
        <v>0</v>
      </c>
      <c r="F953" s="179" t="str">
        <f>'Energy consumption (raw)'!E903</f>
        <v>Công nghiệp</v>
      </c>
      <c r="G953" s="179" t="str">
        <f>'Energy consumption (raw)'!F903</f>
        <v>Sản xuất hoá chất cơ bản</v>
      </c>
      <c r="H953" s="179" t="str">
        <f>'Energy consumption (raw)'!G903</f>
        <v>Industry</v>
      </c>
      <c r="I953" s="179" t="str">
        <f>'Energy consumption (raw)'!I903</f>
        <v>20 Manufacture of chemicals and chemical products</v>
      </c>
      <c r="J953" s="179" t="str">
        <f>INDEX(Sector!$E$6:$E$46,MATCH('Energy consumption (toe)'!I953,Sector!$B$6:$B$46,FALSE))</f>
        <v>Manufacture of chemicals and chemical products</v>
      </c>
      <c r="K953" s="179">
        <f>IFERROR('Energy consumption (raw)'!J903*Lists!$H$84,)</f>
        <v>16268.506163700002</v>
      </c>
      <c r="L953" s="179">
        <f>'Energy consumption (raw)'!K903*Lists!$H$84</f>
        <v>15517.000357700001</v>
      </c>
      <c r="M953" s="179">
        <f>'Energy consumption (raw)'!L903*Lists!$H$84</f>
        <v>0</v>
      </c>
      <c r="N953" s="179">
        <f>'Energy consumption (raw)'!M903*Lists!$H$84</f>
        <v>0</v>
      </c>
      <c r="O953" s="178">
        <f t="shared" si="90"/>
        <v>15517.000357700001</v>
      </c>
      <c r="P953">
        <f>'Energy consumption (raw)'!N903*Lists!$H$85</f>
        <v>9704.0999999999985</v>
      </c>
      <c r="Q953">
        <f>'Energy consumption (raw)'!O903*Lists!$H$86</f>
        <v>0</v>
      </c>
      <c r="R953">
        <f>'Energy consumption (raw)'!P903*Lists!$H$87</f>
        <v>0</v>
      </c>
      <c r="S953">
        <f>'Energy consumption (raw)'!Q903*Lists!$H$88</f>
        <v>0</v>
      </c>
      <c r="T953">
        <f>'Energy consumption (raw)'!R903*Lists!$H$89</f>
        <v>78.540000000000006</v>
      </c>
      <c r="U953">
        <f>'Energy consumption (raw)'!S903*Lists!$H$90</f>
        <v>0</v>
      </c>
      <c r="V953">
        <f>'Energy consumption (raw)'!T903*Lists!$H$91</f>
        <v>0</v>
      </c>
      <c r="W953">
        <f>'Energy consumption (raw)'!U903*Lists!$H$92</f>
        <v>0</v>
      </c>
      <c r="X953">
        <f>'Energy consumption (raw)'!V903*Lists!$H$93</f>
        <v>0</v>
      </c>
      <c r="Y953">
        <f>'Energy consumption (raw)'!W903*Lists!$H$94</f>
        <v>0</v>
      </c>
      <c r="Z953">
        <f>'Energy consumption (raw)'!X903*Lists!$H$96*1000000</f>
        <v>0</v>
      </c>
      <c r="AA953">
        <f>'Energy consumption (raw)'!Y903*Lists!$H$97</f>
        <v>0</v>
      </c>
      <c r="AB953">
        <f>'Energy consumption (raw)'!Z903*Lists!$H$96</f>
        <v>0</v>
      </c>
      <c r="AC953">
        <f>'Energy consumption (raw)'!AA903*Lists!$H$98</f>
        <v>0</v>
      </c>
      <c r="AD953">
        <f>'Energy consumption (raw)'!AB903*Lists!$H$99</f>
        <v>0</v>
      </c>
      <c r="AE953">
        <f>'Energy consumption (raw)'!AC903*Lists!$H$101</f>
        <v>0</v>
      </c>
      <c r="AF953">
        <f>'Energy consumption (raw)'!AD903*Lists!$H$101</f>
        <v>0</v>
      </c>
      <c r="AG953">
        <f>'Energy consumption (raw)'!AE903*Lists!$H$101</f>
        <v>0</v>
      </c>
      <c r="AH953">
        <f>'Energy consumption (raw)'!AF903*Lists!$H$100</f>
        <v>0</v>
      </c>
      <c r="AI953" s="167">
        <f t="shared" si="91"/>
        <v>25299.640357700002</v>
      </c>
      <c r="AJ953" s="179">
        <f>'Energy consumption (raw)'!AG903</f>
        <v>25299.640357700002</v>
      </c>
      <c r="AK953" s="179">
        <f>'Energy consumption (raw)'!AH903</f>
        <v>25069</v>
      </c>
      <c r="AL953">
        <f>IF(ROUND(AI953,-3)=ROUND('Energy consumption (raw)'!AG903,-3),1,0)</f>
        <v>1</v>
      </c>
      <c r="AM953" s="179" t="str">
        <f>'Energy consumption (raw)'!AJ903</f>
        <v>18. Lao Cai</v>
      </c>
      <c r="AN953">
        <f>VLOOKUP(AM953,Lists!$F$9:$G$71,2,FALSE)</f>
        <v>1</v>
      </c>
    </row>
    <row r="954" spans="2:40" x14ac:dyDescent="0.25">
      <c r="B954" s="65" t="str">
        <f t="shared" si="89"/>
        <v>Industry802</v>
      </c>
      <c r="C954" s="179">
        <f>'Energy consumption (raw)'!B904</f>
        <v>802</v>
      </c>
      <c r="D954" s="179">
        <f>'Energy consumption (raw)'!C904</f>
        <v>0</v>
      </c>
      <c r="E954" s="179">
        <f>'Energy consumption (raw)'!D904</f>
        <v>0</v>
      </c>
      <c r="F954" s="179" t="str">
        <f>'Energy consumption (raw)'!E904</f>
        <v>Công nghiệp</v>
      </c>
      <c r="G954" s="179" t="str">
        <f>'Energy consumption (raw)'!F904</f>
        <v>Sản xuất hoá chất cơ bản</v>
      </c>
      <c r="H954" s="179" t="str">
        <f>'Energy consumption (raw)'!G904</f>
        <v>Industry</v>
      </c>
      <c r="I954" s="179" t="str">
        <f>'Energy consumption (raw)'!I904</f>
        <v>20 Manufacture of chemicals and chemical products</v>
      </c>
      <c r="J954" s="179" t="str">
        <f>INDEX(Sector!$E$6:$E$46,MATCH('Energy consumption (toe)'!I954,Sector!$B$6:$B$46,FALSE))</f>
        <v>Manufacture of chemicals and chemical products</v>
      </c>
      <c r="K954" s="179">
        <f>IFERROR('Energy consumption (raw)'!J904*Lists!$H$84,)</f>
        <v>13223.9062424</v>
      </c>
      <c r="L954" s="179">
        <f>'Energy consumption (raw)'!K904*Lists!$H$84</f>
        <v>14945.4676029</v>
      </c>
      <c r="M954" s="179">
        <f>'Energy consumption (raw)'!L904*Lists!$H$84</f>
        <v>0</v>
      </c>
      <c r="N954" s="179">
        <f>'Energy consumption (raw)'!M904*Lists!$H$84</f>
        <v>0</v>
      </c>
      <c r="O954" s="178">
        <f t="shared" si="90"/>
        <v>14945.4676029</v>
      </c>
      <c r="P954">
        <f>'Energy consumption (raw)'!N904*Lists!$H$85</f>
        <v>12600</v>
      </c>
      <c r="Q954">
        <f>'Energy consumption (raw)'!O904*Lists!$H$86</f>
        <v>0</v>
      </c>
      <c r="R954">
        <f>'Energy consumption (raw)'!P904*Lists!$H$87</f>
        <v>0</v>
      </c>
      <c r="S954">
        <f>'Energy consumption (raw)'!Q904*Lists!$H$88</f>
        <v>0</v>
      </c>
      <c r="T954">
        <f>'Energy consumption (raw)'!R904*Lists!$H$89</f>
        <v>72420</v>
      </c>
      <c r="U954">
        <f>'Energy consumption (raw)'!S904*Lists!$H$90</f>
        <v>0</v>
      </c>
      <c r="V954">
        <f>'Energy consumption (raw)'!T904*Lists!$H$91</f>
        <v>0</v>
      </c>
      <c r="W954">
        <f>'Energy consumption (raw)'!U904*Lists!$H$92</f>
        <v>0</v>
      </c>
      <c r="X954">
        <f>'Energy consumption (raw)'!V904*Lists!$H$93</f>
        <v>0</v>
      </c>
      <c r="Y954">
        <f>'Energy consumption (raw)'!W904*Lists!$H$94</f>
        <v>0</v>
      </c>
      <c r="Z954">
        <f>'Energy consumption (raw)'!X904*Lists!$H$96*1000000</f>
        <v>0</v>
      </c>
      <c r="AA954">
        <f>'Energy consumption (raw)'!Y904*Lists!$H$97</f>
        <v>0</v>
      </c>
      <c r="AB954">
        <f>'Energy consumption (raw)'!Z904*Lists!$H$96</f>
        <v>0</v>
      </c>
      <c r="AC954">
        <f>'Energy consumption (raw)'!AA904*Lists!$H$98</f>
        <v>0</v>
      </c>
      <c r="AD954">
        <f>'Energy consumption (raw)'!AB904*Lists!$H$99</f>
        <v>0</v>
      </c>
      <c r="AE954">
        <f>'Energy consumption (raw)'!AC904*Lists!$H$101</f>
        <v>0</v>
      </c>
      <c r="AF954">
        <f>'Energy consumption (raw)'!AD904*Lists!$H$101</f>
        <v>0</v>
      </c>
      <c r="AG954">
        <f>'Energy consumption (raw)'!AE904*Lists!$H$101</f>
        <v>0</v>
      </c>
      <c r="AH954">
        <f>'Energy consumption (raw)'!AF904*Lists!$H$100</f>
        <v>0</v>
      </c>
      <c r="AI954" s="167">
        <f t="shared" si="91"/>
        <v>99965.467602899997</v>
      </c>
      <c r="AJ954" s="179">
        <f>'Energy consumption (raw)'!AG904</f>
        <v>99965.467602899997</v>
      </c>
      <c r="AK954" s="179">
        <f>'Energy consumption (raw)'!AH904</f>
        <v>121866</v>
      </c>
      <c r="AL954">
        <f>IF(ROUND(AI954,-3)=ROUND('Energy consumption (raw)'!AG904,-3),1,0)</f>
        <v>1</v>
      </c>
      <c r="AM954" s="179" t="str">
        <f>'Energy consumption (raw)'!AJ904</f>
        <v>18. Lao Cai</v>
      </c>
      <c r="AN954">
        <f>VLOOKUP(AM954,Lists!$F$9:$G$71,2,FALSE)</f>
        <v>1</v>
      </c>
    </row>
    <row r="955" spans="2:40" x14ac:dyDescent="0.25">
      <c r="B955" s="65" t="str">
        <f t="shared" si="89"/>
        <v>Industry803</v>
      </c>
      <c r="C955" s="179">
        <f>'Energy consumption (raw)'!B905</f>
        <v>803</v>
      </c>
      <c r="D955" s="179">
        <f>'Energy consumption (raw)'!C905</f>
        <v>0</v>
      </c>
      <c r="E955" s="179">
        <f>'Energy consumption (raw)'!D905</f>
        <v>0</v>
      </c>
      <c r="F955" s="179" t="str">
        <f>'Energy consumption (raw)'!E905</f>
        <v>Công nghiệp</v>
      </c>
      <c r="G955" s="179" t="str">
        <f>'Energy consumption (raw)'!F905</f>
        <v>Sản xuất hoá chất cơ bản</v>
      </c>
      <c r="H955" s="179" t="str">
        <f>'Energy consumption (raw)'!G905</f>
        <v>Industry</v>
      </c>
      <c r="I955" s="179" t="str">
        <f>'Energy consumption (raw)'!I905</f>
        <v>20 Manufacture of chemicals and chemical products</v>
      </c>
      <c r="J955" s="179" t="str">
        <f>INDEX(Sector!$E$6:$E$46,MATCH('Energy consumption (toe)'!I955,Sector!$B$6:$B$46,FALSE))</f>
        <v>Manufacture of chemicals and chemical products</v>
      </c>
      <c r="K955" s="179">
        <f>IFERROR('Energy consumption (raw)'!J905*Lists!$H$84,)</f>
        <v>7244.3737361000003</v>
      </c>
      <c r="L955" s="179">
        <f>'Energy consumption (raw)'!K905*Lists!$H$84</f>
        <v>9650.8940899999998</v>
      </c>
      <c r="M955" s="179">
        <f>'Energy consumption (raw)'!L905*Lists!$H$84</f>
        <v>0</v>
      </c>
      <c r="N955" s="179">
        <f>'Energy consumption (raw)'!M905*Lists!$H$84</f>
        <v>0</v>
      </c>
      <c r="O955" s="178">
        <f t="shared" si="90"/>
        <v>9650.8940899999998</v>
      </c>
      <c r="P955">
        <f>'Energy consumption (raw)'!N905*Lists!$H$85</f>
        <v>4515</v>
      </c>
      <c r="Q955">
        <f>'Energy consumption (raw)'!O905*Lists!$H$86</f>
        <v>0</v>
      </c>
      <c r="R955">
        <f>'Energy consumption (raw)'!P905*Lists!$H$87</f>
        <v>0</v>
      </c>
      <c r="S955">
        <f>'Energy consumption (raw)'!Q905*Lists!$H$88</f>
        <v>0</v>
      </c>
      <c r="T955">
        <f>'Energy consumption (raw)'!R905*Lists!$H$89</f>
        <v>31.62</v>
      </c>
      <c r="U955">
        <f>'Energy consumption (raw)'!S905*Lists!$H$90</f>
        <v>0</v>
      </c>
      <c r="V955">
        <f>'Energy consumption (raw)'!T905*Lists!$H$91</f>
        <v>0</v>
      </c>
      <c r="W955">
        <f>'Energy consumption (raw)'!U905*Lists!$H$92</f>
        <v>0</v>
      </c>
      <c r="X955">
        <f>'Energy consumption (raw)'!V905*Lists!$H$93</f>
        <v>0</v>
      </c>
      <c r="Y955">
        <f>'Energy consumption (raw)'!W905*Lists!$H$94</f>
        <v>0</v>
      </c>
      <c r="Z955">
        <f>'Energy consumption (raw)'!X905*Lists!$H$96*1000000</f>
        <v>0</v>
      </c>
      <c r="AA955">
        <f>'Energy consumption (raw)'!Y905*Lists!$H$97</f>
        <v>0</v>
      </c>
      <c r="AB955">
        <f>'Energy consumption (raw)'!Z905*Lists!$H$96</f>
        <v>0</v>
      </c>
      <c r="AC955">
        <f>'Energy consumption (raw)'!AA905*Lists!$H$98</f>
        <v>0</v>
      </c>
      <c r="AD955">
        <f>'Energy consumption (raw)'!AB905*Lists!$H$99</f>
        <v>0</v>
      </c>
      <c r="AE955">
        <f>'Energy consumption (raw)'!AC905*Lists!$H$101</f>
        <v>0</v>
      </c>
      <c r="AF955">
        <f>'Energy consumption (raw)'!AD905*Lists!$H$101</f>
        <v>0</v>
      </c>
      <c r="AG955">
        <f>'Energy consumption (raw)'!AE905*Lists!$H$101</f>
        <v>0</v>
      </c>
      <c r="AH955">
        <f>'Energy consumption (raw)'!AF905*Lists!$H$100</f>
        <v>0</v>
      </c>
      <c r="AI955" s="167">
        <f t="shared" si="91"/>
        <v>14197.514090000001</v>
      </c>
      <c r="AJ955" s="179">
        <f>'Energy consumption (raw)'!AG905</f>
        <v>14197.514090000001</v>
      </c>
      <c r="AK955" s="179">
        <f>'Energy consumption (raw)'!AH905</f>
        <v>15301</v>
      </c>
      <c r="AL955">
        <f>IF(ROUND(AI955,-3)=ROUND('Energy consumption (raw)'!AG905,-3),1,0)</f>
        <v>1</v>
      </c>
      <c r="AM955" s="179" t="str">
        <f>'Energy consumption (raw)'!AJ905</f>
        <v>18. Lao Cai</v>
      </c>
      <c r="AN955">
        <f>VLOOKUP(AM955,Lists!$F$9:$G$71,2,FALSE)</f>
        <v>1</v>
      </c>
    </row>
    <row r="956" spans="2:40" x14ac:dyDescent="0.25">
      <c r="B956" s="65" t="str">
        <f t="shared" si="89"/>
        <v>Industry804</v>
      </c>
      <c r="C956" s="179">
        <f>'Energy consumption (raw)'!B906</f>
        <v>804</v>
      </c>
      <c r="D956" s="179">
        <f>'Energy consumption (raw)'!C906</f>
        <v>0</v>
      </c>
      <c r="E956" s="179">
        <f>'Energy consumption (raw)'!D906</f>
        <v>0</v>
      </c>
      <c r="F956" s="179" t="str">
        <f>'Energy consumption (raw)'!E906</f>
        <v>Công nghiệp</v>
      </c>
      <c r="G956" s="179" t="str">
        <f>'Energy consumption (raw)'!F906</f>
        <v>Sản xuất hoá chất cơ bản</v>
      </c>
      <c r="H956" s="179" t="str">
        <f>'Energy consumption (raw)'!G906</f>
        <v>Industry</v>
      </c>
      <c r="I956" s="179" t="str">
        <f>'Energy consumption (raw)'!I906</f>
        <v>20 Manufacture of chemicals and chemical products</v>
      </c>
      <c r="J956" s="179" t="str">
        <f>INDEX(Sector!$E$6:$E$46,MATCH('Energy consumption (toe)'!I956,Sector!$B$6:$B$46,FALSE))</f>
        <v>Manufacture of chemicals and chemical products</v>
      </c>
      <c r="K956" s="179">
        <f>IFERROR('Energy consumption (raw)'!J906*Lists!$H$84,)</f>
        <v>0</v>
      </c>
      <c r="L956" s="179">
        <f>'Energy consumption (raw)'!K906*Lists!$H$84</f>
        <v>45609.764283900004</v>
      </c>
      <c r="M956" s="179">
        <f>'Energy consumption (raw)'!L906*Lists!$H$84</f>
        <v>0</v>
      </c>
      <c r="N956" s="179">
        <f>'Energy consumption (raw)'!M906*Lists!$H$84</f>
        <v>0</v>
      </c>
      <c r="O956" s="178">
        <f t="shared" si="90"/>
        <v>45609.764283900004</v>
      </c>
      <c r="P956">
        <f>'Energy consumption (raw)'!N906*Lists!$H$85</f>
        <v>0</v>
      </c>
      <c r="Q956">
        <f>'Energy consumption (raw)'!O906*Lists!$H$86</f>
        <v>0</v>
      </c>
      <c r="R956">
        <f>'Energy consumption (raw)'!P906*Lists!$H$87</f>
        <v>0</v>
      </c>
      <c r="S956">
        <f>'Energy consumption (raw)'!Q906*Lists!$H$88</f>
        <v>0</v>
      </c>
      <c r="T956">
        <f>'Energy consumption (raw)'!R906*Lists!$H$89</f>
        <v>147.9</v>
      </c>
      <c r="U956">
        <f>'Energy consumption (raw)'!S906*Lists!$H$90</f>
        <v>0</v>
      </c>
      <c r="V956">
        <f>'Energy consumption (raw)'!T906*Lists!$H$91</f>
        <v>0</v>
      </c>
      <c r="W956">
        <f>'Energy consumption (raw)'!U906*Lists!$H$92</f>
        <v>0</v>
      </c>
      <c r="X956">
        <f>'Energy consumption (raw)'!V906*Lists!$H$93</f>
        <v>1.05</v>
      </c>
      <c r="Y956">
        <f>'Energy consumption (raw)'!W906*Lists!$H$94</f>
        <v>0</v>
      </c>
      <c r="Z956">
        <f>'Energy consumption (raw)'!X906*Lists!$H$96*1000000</f>
        <v>0</v>
      </c>
      <c r="AA956">
        <f>'Energy consumption (raw)'!Y906*Lists!$H$97</f>
        <v>0</v>
      </c>
      <c r="AB956">
        <f>'Energy consumption (raw)'!Z906*Lists!$H$96</f>
        <v>0</v>
      </c>
      <c r="AC956">
        <f>'Energy consumption (raw)'!AA906*Lists!$H$98</f>
        <v>0</v>
      </c>
      <c r="AD956">
        <f>'Energy consumption (raw)'!AB906*Lists!$H$99</f>
        <v>0</v>
      </c>
      <c r="AE956">
        <f>'Energy consumption (raw)'!AC906*Lists!$H$101</f>
        <v>0</v>
      </c>
      <c r="AF956">
        <f>'Energy consumption (raw)'!AD906*Lists!$H$101</f>
        <v>0</v>
      </c>
      <c r="AG956">
        <f>'Energy consumption (raw)'!AE906*Lists!$H$101</f>
        <v>0</v>
      </c>
      <c r="AH956">
        <f>'Energy consumption (raw)'!AF906*Lists!$H$100</f>
        <v>0</v>
      </c>
      <c r="AI956" s="167">
        <f t="shared" si="91"/>
        <v>45758.714283900008</v>
      </c>
      <c r="AJ956" s="179">
        <f>'Energy consumption (raw)'!AG906</f>
        <v>45758.714283900008</v>
      </c>
      <c r="AK956" s="179">
        <f>'Energy consumption (raw)'!AH906</f>
        <v>38138</v>
      </c>
      <c r="AL956">
        <f>IF(ROUND(AI956,-3)=ROUND('Energy consumption (raw)'!AG906,-3),1,0)</f>
        <v>1</v>
      </c>
      <c r="AM956" s="179" t="str">
        <f>'Energy consumption (raw)'!AJ906</f>
        <v>18. Lao Cai</v>
      </c>
      <c r="AN956">
        <f>VLOOKUP(AM956,Lists!$F$9:$G$71,2,FALSE)</f>
        <v>1</v>
      </c>
    </row>
    <row r="957" spans="2:40" x14ac:dyDescent="0.25">
      <c r="B957" s="65" t="str">
        <f t="shared" ref="B957:B1020" si="92">H957&amp;C957</f>
        <v>Industry805</v>
      </c>
      <c r="C957" s="179">
        <f>'Energy consumption (raw)'!B907</f>
        <v>805</v>
      </c>
      <c r="D957" s="179">
        <f>'Energy consumption (raw)'!C907</f>
        <v>0</v>
      </c>
      <c r="E957" s="179">
        <f>'Energy consumption (raw)'!D907</f>
        <v>0</v>
      </c>
      <c r="F957" s="179" t="str">
        <f>'Energy consumption (raw)'!E907</f>
        <v>Công nghiệp</v>
      </c>
      <c r="G957" s="179" t="str">
        <f>'Energy consumption (raw)'!F907</f>
        <v>Sản xuất hoá chất cơ bản</v>
      </c>
      <c r="H957" s="179" t="str">
        <f>'Energy consumption (raw)'!G907</f>
        <v>Industry</v>
      </c>
      <c r="I957" s="179" t="str">
        <f>'Energy consumption (raw)'!I907</f>
        <v>20 Manufacture of chemicals and chemical products</v>
      </c>
      <c r="J957" s="179" t="str">
        <f>INDEX(Sector!$E$6:$E$46,MATCH('Energy consumption (toe)'!I957,Sector!$B$6:$B$46,FALSE))</f>
        <v>Manufacture of chemicals and chemical products</v>
      </c>
      <c r="K957" s="179">
        <f>IFERROR('Energy consumption (raw)'!J907*Lists!$H$84,)</f>
        <v>0</v>
      </c>
      <c r="L957" s="179">
        <f>'Energy consumption (raw)'!K907*Lists!$H$84</f>
        <v>52326.993672000004</v>
      </c>
      <c r="M957" s="179">
        <f>'Energy consumption (raw)'!L907*Lists!$H$84</f>
        <v>0</v>
      </c>
      <c r="N957" s="179">
        <f>'Energy consumption (raw)'!M907*Lists!$H$84</f>
        <v>0</v>
      </c>
      <c r="O957" s="178">
        <f t="shared" ref="O957:O1020" si="93">IF(L957=0,K957,L957)</f>
        <v>52326.993672000004</v>
      </c>
      <c r="P957">
        <f>'Energy consumption (raw)'!N907*Lists!$H$85</f>
        <v>40778.5</v>
      </c>
      <c r="Q957">
        <f>'Energy consumption (raw)'!O907*Lists!$H$86</f>
        <v>0</v>
      </c>
      <c r="R957">
        <f>'Energy consumption (raw)'!P907*Lists!$H$87</f>
        <v>0</v>
      </c>
      <c r="S957">
        <f>'Energy consumption (raw)'!Q907*Lists!$H$88</f>
        <v>0</v>
      </c>
      <c r="T957">
        <f>'Energy consumption (raw)'!R907*Lists!$H$89</f>
        <v>147199.26</v>
      </c>
      <c r="U957">
        <f>'Energy consumption (raw)'!S907*Lists!$H$90</f>
        <v>0</v>
      </c>
      <c r="V957">
        <f>'Energy consumption (raw)'!T907*Lists!$H$91</f>
        <v>0</v>
      </c>
      <c r="W957">
        <f>'Energy consumption (raw)'!U907*Lists!$H$92</f>
        <v>0</v>
      </c>
      <c r="X957">
        <f>'Energy consumption (raw)'!V907*Lists!$H$93</f>
        <v>15.75</v>
      </c>
      <c r="Y957">
        <f>'Energy consumption (raw)'!W907*Lists!$H$94</f>
        <v>0</v>
      </c>
      <c r="Z957">
        <f>'Energy consumption (raw)'!X907*Lists!$H$96*1000000</f>
        <v>0</v>
      </c>
      <c r="AA957">
        <f>'Energy consumption (raw)'!Y907*Lists!$H$97</f>
        <v>13.625000000000002</v>
      </c>
      <c r="AB957">
        <f>'Energy consumption (raw)'!Z907*Lists!$H$96</f>
        <v>0</v>
      </c>
      <c r="AC957">
        <f>'Energy consumption (raw)'!AA907*Lists!$H$98</f>
        <v>0</v>
      </c>
      <c r="AD957">
        <f>'Energy consumption (raw)'!AB907*Lists!$H$99</f>
        <v>0</v>
      </c>
      <c r="AE957">
        <f>'Energy consumption (raw)'!AC907*Lists!$H$101</f>
        <v>0</v>
      </c>
      <c r="AF957">
        <f>'Energy consumption (raw)'!AD907*Lists!$H$101</f>
        <v>0</v>
      </c>
      <c r="AG957">
        <f>'Energy consumption (raw)'!AE907*Lists!$H$101</f>
        <v>0</v>
      </c>
      <c r="AH957">
        <f>'Energy consumption (raw)'!AF907*Lists!$H$100</f>
        <v>0</v>
      </c>
      <c r="AI957" s="167">
        <f t="shared" ref="AI957:AI1020" si="94">IF(SUM(O957:AH957)=0,AJ957,SUM(O957:AH957))</f>
        <v>240334.12867200002</v>
      </c>
      <c r="AJ957" s="179">
        <f>'Energy consumption (raw)'!AG907</f>
        <v>240334.12867200002</v>
      </c>
      <c r="AK957" s="179">
        <f>'Energy consumption (raw)'!AH907</f>
        <v>242675.7491404</v>
      </c>
      <c r="AL957">
        <f>IF(ROUND(AI957,-3)=ROUND('Energy consumption (raw)'!AG907,-3),1,0)</f>
        <v>1</v>
      </c>
      <c r="AM957" s="179" t="str">
        <f>'Energy consumption (raw)'!AJ907</f>
        <v>18. Lao Cai</v>
      </c>
      <c r="AN957">
        <f>VLOOKUP(AM957,Lists!$F$9:$G$71,2,FALSE)</f>
        <v>1</v>
      </c>
    </row>
    <row r="958" spans="2:40" x14ac:dyDescent="0.25">
      <c r="B958" s="65" t="str">
        <f t="shared" si="92"/>
        <v>Industry806</v>
      </c>
      <c r="C958" s="179">
        <f>'Energy consumption (raw)'!B908</f>
        <v>806</v>
      </c>
      <c r="D958" s="179">
        <f>'Energy consumption (raw)'!C908</f>
        <v>0</v>
      </c>
      <c r="E958" s="179">
        <f>'Energy consumption (raw)'!D908</f>
        <v>0</v>
      </c>
      <c r="F958" s="179" t="str">
        <f>'Energy consumption (raw)'!E908</f>
        <v>Công nghiệp</v>
      </c>
      <c r="G958" s="179" t="str">
        <f>'Energy consumption (raw)'!F908</f>
        <v>Sản xuất vật liệu xây dựng từ đất sét</v>
      </c>
      <c r="H958" s="179" t="str">
        <f>'Energy consumption (raw)'!G908</f>
        <v>Industry</v>
      </c>
      <c r="I958" s="179" t="str">
        <f>'Energy consumption (raw)'!I908</f>
        <v>23 Manufacture of other non-metallic mineral products</v>
      </c>
      <c r="J958" s="179" t="str">
        <f>INDEX(Sector!$E$6:$E$46,MATCH('Energy consumption (toe)'!I958,Sector!$B$6:$B$46,FALSE))</f>
        <v>Manufacture of other non-metallic mineral products</v>
      </c>
      <c r="K958" s="179">
        <f>IFERROR('Energy consumption (raw)'!J908*Lists!$H$84,)</f>
        <v>0</v>
      </c>
      <c r="L958" s="179">
        <f>'Energy consumption (raw)'!K908*Lists!$H$84</f>
        <v>148.5909</v>
      </c>
      <c r="M958" s="179">
        <f>'Energy consumption (raw)'!L908*Lists!$H$84</f>
        <v>0</v>
      </c>
      <c r="N958" s="179">
        <f>'Energy consumption (raw)'!M908*Lists!$H$84</f>
        <v>0</v>
      </c>
      <c r="O958" s="178">
        <f t="shared" si="93"/>
        <v>148.5909</v>
      </c>
      <c r="P958">
        <f>'Energy consumption (raw)'!N908*Lists!$H$85</f>
        <v>7559.9999999999991</v>
      </c>
      <c r="Q958">
        <f>'Energy consumption (raw)'!O908*Lists!$H$86</f>
        <v>0</v>
      </c>
      <c r="R958">
        <f>'Energy consumption (raw)'!P908*Lists!$H$87</f>
        <v>0</v>
      </c>
      <c r="S958">
        <f>'Energy consumption (raw)'!Q908*Lists!$H$88</f>
        <v>0</v>
      </c>
      <c r="T958">
        <f>'Energy consumption (raw)'!R908*Lists!$H$89</f>
        <v>55630.8</v>
      </c>
      <c r="U958">
        <f>'Energy consumption (raw)'!S908*Lists!$H$90</f>
        <v>0</v>
      </c>
      <c r="V958">
        <f>'Energy consumption (raw)'!T908*Lists!$H$91</f>
        <v>0</v>
      </c>
      <c r="W958">
        <f>'Energy consumption (raw)'!U908*Lists!$H$92</f>
        <v>0</v>
      </c>
      <c r="X958">
        <f>'Energy consumption (raw)'!V908*Lists!$H$93</f>
        <v>0</v>
      </c>
      <c r="Y958">
        <f>'Energy consumption (raw)'!W908*Lists!$H$94</f>
        <v>0</v>
      </c>
      <c r="Z958">
        <f>'Energy consumption (raw)'!X908*Lists!$H$96*1000000</f>
        <v>0</v>
      </c>
      <c r="AA958">
        <f>'Energy consumption (raw)'!Y908*Lists!$H$97</f>
        <v>0</v>
      </c>
      <c r="AB958">
        <f>'Energy consumption (raw)'!Z908*Lists!$H$96</f>
        <v>0</v>
      </c>
      <c r="AC958">
        <f>'Energy consumption (raw)'!AA908*Lists!$H$98</f>
        <v>0</v>
      </c>
      <c r="AD958">
        <f>'Energy consumption (raw)'!AB908*Lists!$H$99</f>
        <v>0</v>
      </c>
      <c r="AE958">
        <f>'Energy consumption (raw)'!AC908*Lists!$H$101</f>
        <v>0</v>
      </c>
      <c r="AF958">
        <f>'Energy consumption (raw)'!AD908*Lists!$H$101</f>
        <v>0</v>
      </c>
      <c r="AG958">
        <f>'Energy consumption (raw)'!AE908*Lists!$H$101</f>
        <v>0</v>
      </c>
      <c r="AH958">
        <f>'Energy consumption (raw)'!AF908*Lists!$H$100</f>
        <v>0</v>
      </c>
      <c r="AI958" s="167">
        <f t="shared" si="94"/>
        <v>63339.390899999999</v>
      </c>
      <c r="AJ958" s="179">
        <f>'Energy consumption (raw)'!AG908</f>
        <v>63339.390899999999</v>
      </c>
      <c r="AK958" s="179">
        <f>'Energy consumption (raw)'!AH908</f>
        <v>70377</v>
      </c>
      <c r="AL958">
        <f>IF(ROUND(AI958,-3)=ROUND('Energy consumption (raw)'!AG908,-3),1,0)</f>
        <v>1</v>
      </c>
      <c r="AM958" s="179" t="str">
        <f>'Energy consumption (raw)'!AJ908</f>
        <v>18. Lao Cai</v>
      </c>
      <c r="AN958">
        <f>VLOOKUP(AM958,Lists!$F$9:$G$71,2,FALSE)</f>
        <v>1</v>
      </c>
    </row>
    <row r="959" spans="2:40" x14ac:dyDescent="0.25">
      <c r="B959" s="65" t="str">
        <f t="shared" si="92"/>
        <v>Industry807</v>
      </c>
      <c r="C959" s="179">
        <f>'Energy consumption (raw)'!B909</f>
        <v>807</v>
      </c>
      <c r="D959" s="179">
        <f>'Energy consumption (raw)'!C909</f>
        <v>0</v>
      </c>
      <c r="E959" s="179">
        <f>'Energy consumption (raw)'!D909</f>
        <v>0</v>
      </c>
      <c r="F959" s="179" t="str">
        <f>'Energy consumption (raw)'!E909</f>
        <v>Công nghiệp</v>
      </c>
      <c r="G959" s="179" t="str">
        <f>'Energy consumption (raw)'!F909</f>
        <v>Sản xuất vật liệu xây dựng từ đất sét</v>
      </c>
      <c r="H959" s="179" t="str">
        <f>'Energy consumption (raw)'!G909</f>
        <v>Industry</v>
      </c>
      <c r="I959" s="179" t="str">
        <f>'Energy consumption (raw)'!I909</f>
        <v>23 Manufacture of other non-metallic mineral products</v>
      </c>
      <c r="J959" s="179" t="str">
        <f>INDEX(Sector!$E$6:$E$46,MATCH('Energy consumption (toe)'!I959,Sector!$B$6:$B$46,FALSE))</f>
        <v>Manufacture of other non-metallic mineral products</v>
      </c>
      <c r="K959" s="179">
        <f>IFERROR('Energy consumption (raw)'!J909*Lists!$H$84,)</f>
        <v>0</v>
      </c>
      <c r="L959" s="179">
        <f>'Energy consumption (raw)'!K909*Lists!$H$84</f>
        <v>421.59898190000001</v>
      </c>
      <c r="M959" s="179">
        <f>'Energy consumption (raw)'!L909*Lists!$H$84</f>
        <v>0</v>
      </c>
      <c r="N959" s="179">
        <f>'Energy consumption (raw)'!M909*Lists!$H$84</f>
        <v>0</v>
      </c>
      <c r="O959" s="178">
        <f t="shared" si="93"/>
        <v>421.59898190000001</v>
      </c>
      <c r="P959">
        <f>'Energy consumption (raw)'!N909*Lists!$H$85</f>
        <v>6709.5</v>
      </c>
      <c r="Q959">
        <f>'Energy consumption (raw)'!O909*Lists!$H$86</f>
        <v>0</v>
      </c>
      <c r="R959">
        <f>'Energy consumption (raw)'!P909*Lists!$H$87</f>
        <v>0</v>
      </c>
      <c r="S959">
        <f>'Energy consumption (raw)'!Q909*Lists!$H$88</f>
        <v>0</v>
      </c>
      <c r="T959">
        <f>'Energy consumption (raw)'!R909*Lists!$H$89</f>
        <v>53.04</v>
      </c>
      <c r="U959">
        <f>'Energy consumption (raw)'!S909*Lists!$H$90</f>
        <v>0</v>
      </c>
      <c r="V959">
        <f>'Energy consumption (raw)'!T909*Lists!$H$91</f>
        <v>0</v>
      </c>
      <c r="W959">
        <f>'Energy consumption (raw)'!U909*Lists!$H$92</f>
        <v>0</v>
      </c>
      <c r="X959">
        <f>'Energy consumption (raw)'!V909*Lists!$H$93</f>
        <v>0</v>
      </c>
      <c r="Y959">
        <f>'Energy consumption (raw)'!W909*Lists!$H$94</f>
        <v>0</v>
      </c>
      <c r="Z959">
        <f>'Energy consumption (raw)'!X909*Lists!$H$96*1000000</f>
        <v>0</v>
      </c>
      <c r="AA959">
        <f>'Energy consumption (raw)'!Y909*Lists!$H$97</f>
        <v>0</v>
      </c>
      <c r="AB959">
        <f>'Energy consumption (raw)'!Z909*Lists!$H$96</f>
        <v>0</v>
      </c>
      <c r="AC959">
        <f>'Energy consumption (raw)'!AA909*Lists!$H$98</f>
        <v>0</v>
      </c>
      <c r="AD959">
        <f>'Energy consumption (raw)'!AB909*Lists!$H$99</f>
        <v>0</v>
      </c>
      <c r="AE959">
        <f>'Energy consumption (raw)'!AC909*Lists!$H$101</f>
        <v>0</v>
      </c>
      <c r="AF959">
        <f>'Energy consumption (raw)'!AD909*Lists!$H$101</f>
        <v>0</v>
      </c>
      <c r="AG959">
        <f>'Energy consumption (raw)'!AE909*Lists!$H$101</f>
        <v>0</v>
      </c>
      <c r="AH959">
        <f>'Energy consumption (raw)'!AF909*Lists!$H$100</f>
        <v>0</v>
      </c>
      <c r="AI959" s="167">
        <f t="shared" si="94"/>
        <v>7184.1389818999996</v>
      </c>
      <c r="AJ959" s="179">
        <f>'Energy consumption (raw)'!AG909</f>
        <v>10736.663981899999</v>
      </c>
      <c r="AK959" s="179">
        <f>'Energy consumption (raw)'!AH909</f>
        <v>18669</v>
      </c>
      <c r="AL959">
        <f>IF(ROUND(AI959,-3)=ROUND('Energy consumption (raw)'!AG909,-3),1,0)</f>
        <v>0</v>
      </c>
      <c r="AM959" s="179" t="str">
        <f>'Energy consumption (raw)'!AJ909</f>
        <v>18. Lao Cai</v>
      </c>
      <c r="AN959">
        <f>VLOOKUP(AM959,Lists!$F$9:$G$71,2,FALSE)</f>
        <v>1</v>
      </c>
    </row>
    <row r="960" spans="2:40" x14ac:dyDescent="0.25">
      <c r="B960" s="65" t="str">
        <f t="shared" si="92"/>
        <v>Industry808</v>
      </c>
      <c r="C960" s="179">
        <f>'Energy consumption (raw)'!B910</f>
        <v>808</v>
      </c>
      <c r="D960" s="179">
        <f>'Energy consumption (raw)'!C910</f>
        <v>0</v>
      </c>
      <c r="E960" s="179">
        <f>'Energy consumption (raw)'!D910</f>
        <v>0</v>
      </c>
      <c r="F960" s="179" t="str">
        <f>'Energy consumption (raw)'!E910</f>
        <v>Công nghiệp</v>
      </c>
      <c r="G960" s="179" t="str">
        <f>'Energy consumption (raw)'!F910</f>
        <v>Khai thác quặng kim loại</v>
      </c>
      <c r="H960" s="179" t="str">
        <f>'Energy consumption (raw)'!G910</f>
        <v>Industry</v>
      </c>
      <c r="I960" s="179" t="str">
        <f>'Energy consumption (raw)'!I910</f>
        <v>07 Mining of metal ores</v>
      </c>
      <c r="J960" s="179" t="str">
        <f>INDEX(Sector!$E$6:$E$46,MATCH('Energy consumption (toe)'!I960,Sector!$B$6:$B$46,FALSE))</f>
        <v>Mining of metal ores</v>
      </c>
      <c r="K960" s="179">
        <f>IFERROR('Energy consumption (raw)'!J910*Lists!$H$84,)</f>
        <v>0</v>
      </c>
      <c r="L960" s="179">
        <f>'Energy consumption (raw)'!K910*Lists!$H$84</f>
        <v>11775.713100000001</v>
      </c>
      <c r="M960" s="179">
        <f>'Energy consumption (raw)'!L910*Lists!$H$84</f>
        <v>0</v>
      </c>
      <c r="N960" s="179">
        <f>'Energy consumption (raw)'!M910*Lists!$H$84</f>
        <v>0</v>
      </c>
      <c r="O960" s="178">
        <f t="shared" si="93"/>
        <v>11775.713100000001</v>
      </c>
      <c r="P960">
        <f>'Energy consumption (raw)'!N910*Lists!$H$85</f>
        <v>0</v>
      </c>
      <c r="Q960">
        <f>'Energy consumption (raw)'!O910*Lists!$H$86</f>
        <v>0</v>
      </c>
      <c r="R960">
        <f>'Energy consumption (raw)'!P910*Lists!$H$87</f>
        <v>0</v>
      </c>
      <c r="S960">
        <f>'Energy consumption (raw)'!Q910*Lists!$H$88</f>
        <v>0</v>
      </c>
      <c r="T960">
        <f>'Energy consumption (raw)'!R910*Lists!$H$89</f>
        <v>14408.52</v>
      </c>
      <c r="U960">
        <f>'Energy consumption (raw)'!S910*Lists!$H$90</f>
        <v>0</v>
      </c>
      <c r="V960">
        <f>'Energy consumption (raw)'!T910*Lists!$H$91</f>
        <v>0</v>
      </c>
      <c r="W960">
        <f>'Energy consumption (raw)'!U910*Lists!$H$92</f>
        <v>0</v>
      </c>
      <c r="X960">
        <f>'Energy consumption (raw)'!V910*Lists!$H$93</f>
        <v>15.75</v>
      </c>
      <c r="Y960">
        <f>'Energy consumption (raw)'!W910*Lists!$H$94</f>
        <v>0</v>
      </c>
      <c r="Z960">
        <f>'Energy consumption (raw)'!X910*Lists!$H$96*1000000</f>
        <v>0</v>
      </c>
      <c r="AA960">
        <f>'Energy consumption (raw)'!Y910*Lists!$H$97</f>
        <v>0</v>
      </c>
      <c r="AB960">
        <f>'Energy consumption (raw)'!Z910*Lists!$H$96</f>
        <v>0</v>
      </c>
      <c r="AC960">
        <f>'Energy consumption (raw)'!AA910*Lists!$H$98</f>
        <v>0</v>
      </c>
      <c r="AD960">
        <f>'Energy consumption (raw)'!AB910*Lists!$H$99</f>
        <v>0</v>
      </c>
      <c r="AE960">
        <f>'Energy consumption (raw)'!AC910*Lists!$H$101</f>
        <v>0</v>
      </c>
      <c r="AF960">
        <f>'Energy consumption (raw)'!AD910*Lists!$H$101</f>
        <v>0</v>
      </c>
      <c r="AG960">
        <f>'Energy consumption (raw)'!AE910*Lists!$H$101</f>
        <v>0</v>
      </c>
      <c r="AH960">
        <f>'Energy consumption (raw)'!AF910*Lists!$H$100</f>
        <v>0</v>
      </c>
      <c r="AI960" s="167">
        <f t="shared" si="94"/>
        <v>26199.983100000001</v>
      </c>
      <c r="AJ960" s="179">
        <f>'Energy consumption (raw)'!AG910</f>
        <v>26199.983100000001</v>
      </c>
      <c r="AK960" s="179">
        <f>'Energy consumption (raw)'!AH910</f>
        <v>22390</v>
      </c>
      <c r="AL960">
        <f>IF(ROUND(AI960,-3)=ROUND('Energy consumption (raw)'!AG910,-3),1,0)</f>
        <v>1</v>
      </c>
      <c r="AM960" s="179" t="str">
        <f>'Energy consumption (raw)'!AJ910</f>
        <v>18. Lao Cai</v>
      </c>
      <c r="AN960">
        <f>VLOOKUP(AM960,Lists!$F$9:$G$71,2,FALSE)</f>
        <v>1</v>
      </c>
    </row>
    <row r="961" spans="2:40" x14ac:dyDescent="0.25">
      <c r="B961" s="65" t="str">
        <f t="shared" si="92"/>
        <v>Industry809</v>
      </c>
      <c r="C961" s="179">
        <f>'Energy consumption (raw)'!B911</f>
        <v>809</v>
      </c>
      <c r="D961" s="179">
        <f>'Energy consumption (raw)'!C911</f>
        <v>0</v>
      </c>
      <c r="E961" s="179">
        <f>'Energy consumption (raw)'!D911</f>
        <v>0</v>
      </c>
      <c r="F961" s="179" t="str">
        <f>'Energy consumption (raw)'!E911</f>
        <v>Công nghiệp</v>
      </c>
      <c r="G961" s="179" t="str">
        <f>'Energy consumption (raw)'!F911</f>
        <v>Sản xuất hoá chất cơ bản</v>
      </c>
      <c r="H961" s="179" t="str">
        <f>'Energy consumption (raw)'!G911</f>
        <v>Industry</v>
      </c>
      <c r="I961" s="179" t="str">
        <f>'Energy consumption (raw)'!I911</f>
        <v>20 Manufacture of chemicals and chemical products</v>
      </c>
      <c r="J961" s="179" t="str">
        <f>INDEX(Sector!$E$6:$E$46,MATCH('Energy consumption (toe)'!I961,Sector!$B$6:$B$46,FALSE))</f>
        <v>Manufacture of chemicals and chemical products</v>
      </c>
      <c r="K961" s="179">
        <f>IFERROR('Energy consumption (raw)'!J911*Lists!$H$84,)</f>
        <v>0</v>
      </c>
      <c r="L961" s="179">
        <f>'Energy consumption (raw)'!K911*Lists!$H$84</f>
        <v>5087.9923525000004</v>
      </c>
      <c r="M961" s="179">
        <f>'Energy consumption (raw)'!L911*Lists!$H$84</f>
        <v>0</v>
      </c>
      <c r="N961" s="179">
        <f>'Energy consumption (raw)'!M911*Lists!$H$84</f>
        <v>0</v>
      </c>
      <c r="O961" s="178">
        <f t="shared" si="93"/>
        <v>5087.9923525000004</v>
      </c>
      <c r="P961">
        <f>'Energy consumption (raw)'!N911*Lists!$H$85</f>
        <v>15751.4</v>
      </c>
      <c r="Q961">
        <f>'Energy consumption (raw)'!O911*Lists!$H$86</f>
        <v>0</v>
      </c>
      <c r="R961">
        <f>'Energy consumption (raw)'!P911*Lists!$H$87</f>
        <v>0</v>
      </c>
      <c r="S961">
        <f>'Energy consumption (raw)'!Q911*Lists!$H$88</f>
        <v>0</v>
      </c>
      <c r="T961">
        <f>'Energy consumption (raw)'!R911*Lists!$H$89</f>
        <v>76.5</v>
      </c>
      <c r="U961">
        <f>'Energy consumption (raw)'!S911*Lists!$H$90</f>
        <v>0</v>
      </c>
      <c r="V961">
        <f>'Energy consumption (raw)'!T911*Lists!$H$91</f>
        <v>1.98</v>
      </c>
      <c r="W961">
        <f>'Energy consumption (raw)'!U911*Lists!$H$92</f>
        <v>0</v>
      </c>
      <c r="X961">
        <f>'Energy consumption (raw)'!V911*Lists!$H$93</f>
        <v>0</v>
      </c>
      <c r="Y961">
        <f>'Energy consumption (raw)'!W911*Lists!$H$94</f>
        <v>0</v>
      </c>
      <c r="Z961">
        <f>'Energy consumption (raw)'!X911*Lists!$H$96*1000000</f>
        <v>0</v>
      </c>
      <c r="AA961">
        <f>'Energy consumption (raw)'!Y911*Lists!$H$97</f>
        <v>0</v>
      </c>
      <c r="AB961">
        <f>'Energy consumption (raw)'!Z911*Lists!$H$96</f>
        <v>0</v>
      </c>
      <c r="AC961">
        <f>'Energy consumption (raw)'!AA911*Lists!$H$98</f>
        <v>0</v>
      </c>
      <c r="AD961">
        <f>'Energy consumption (raw)'!AB911*Lists!$H$99</f>
        <v>0</v>
      </c>
      <c r="AE961">
        <f>'Energy consumption (raw)'!AC911*Lists!$H$101</f>
        <v>0</v>
      </c>
      <c r="AF961">
        <f>'Energy consumption (raw)'!AD911*Lists!$H$101</f>
        <v>0</v>
      </c>
      <c r="AG961">
        <f>'Energy consumption (raw)'!AE911*Lists!$H$101</f>
        <v>0</v>
      </c>
      <c r="AH961">
        <f>'Energy consumption (raw)'!AF911*Lists!$H$100</f>
        <v>0</v>
      </c>
      <c r="AI961" s="167">
        <f t="shared" si="94"/>
        <v>20917.872352499999</v>
      </c>
      <c r="AJ961" s="179">
        <f>'Energy consumption (raw)'!AG911</f>
        <v>20917.872352499999</v>
      </c>
      <c r="AK961" s="179">
        <f>'Energy consumption (raw)'!AH911</f>
        <v>33640</v>
      </c>
      <c r="AL961">
        <f>IF(ROUND(AI961,-3)=ROUND('Energy consumption (raw)'!AG911,-3),1,0)</f>
        <v>1</v>
      </c>
      <c r="AM961" s="179" t="str">
        <f>'Energy consumption (raw)'!AJ911</f>
        <v>18. Lao Cai</v>
      </c>
      <c r="AN961">
        <f>VLOOKUP(AM961,Lists!$F$9:$G$71,2,FALSE)</f>
        <v>1</v>
      </c>
    </row>
    <row r="962" spans="2:40" x14ac:dyDescent="0.25">
      <c r="B962" s="65" t="str">
        <f t="shared" si="92"/>
        <v>Industry810</v>
      </c>
      <c r="C962" s="179">
        <f>'Energy consumption (raw)'!B912</f>
        <v>810</v>
      </c>
      <c r="D962" s="179">
        <f>'Energy consumption (raw)'!C912</f>
        <v>0</v>
      </c>
      <c r="E962" s="179">
        <f>'Energy consumption (raw)'!D912</f>
        <v>0</v>
      </c>
      <c r="F962" s="179" t="str">
        <f>'Energy consumption (raw)'!E912</f>
        <v>Công nghiệp</v>
      </c>
      <c r="G962" s="179" t="str">
        <f>'Energy consumption (raw)'!F912</f>
        <v>Chế biến nông sản thực phẩm</v>
      </c>
      <c r="H962" s="179" t="str">
        <f>'Energy consumption (raw)'!G912</f>
        <v>Industry</v>
      </c>
      <c r="I962" s="179" t="str">
        <f>'Energy consumption (raw)'!I912</f>
        <v>10 Manufacture of food products</v>
      </c>
      <c r="J962" s="179" t="str">
        <f>INDEX(Sector!$E$6:$E$46,MATCH('Energy consumption (toe)'!I962,Sector!$B$6:$B$46,FALSE))</f>
        <v>Manufacture of food products</v>
      </c>
      <c r="K962" s="179">
        <f>IFERROR('Energy consumption (raw)'!J912*Lists!$H$84,)</f>
        <v>0</v>
      </c>
      <c r="L962" s="179">
        <f>'Energy consumption (raw)'!K912*Lists!$H$84</f>
        <v>1055.3782083000001</v>
      </c>
      <c r="M962" s="179">
        <f>'Energy consumption (raw)'!L912*Lists!$H$84</f>
        <v>0</v>
      </c>
      <c r="N962" s="179">
        <f>'Energy consumption (raw)'!M912*Lists!$H$84</f>
        <v>0</v>
      </c>
      <c r="O962" s="178">
        <f t="shared" si="93"/>
        <v>1055.3782083000001</v>
      </c>
      <c r="P962">
        <f>'Energy consumption (raw)'!N912*Lists!$H$85</f>
        <v>0</v>
      </c>
      <c r="Q962">
        <f>'Energy consumption (raw)'!O912*Lists!$H$86</f>
        <v>0</v>
      </c>
      <c r="R962">
        <f>'Energy consumption (raw)'!P912*Lists!$H$87</f>
        <v>0</v>
      </c>
      <c r="S962">
        <f>'Energy consumption (raw)'!Q912*Lists!$H$88</f>
        <v>0</v>
      </c>
      <c r="T962">
        <f>'Energy consumption (raw)'!R912*Lists!$H$89</f>
        <v>0</v>
      </c>
      <c r="U962">
        <f>'Energy consumption (raw)'!S912*Lists!$H$90</f>
        <v>0</v>
      </c>
      <c r="V962">
        <f>'Energy consumption (raw)'!T912*Lists!$H$91</f>
        <v>0</v>
      </c>
      <c r="W962">
        <f>'Energy consumption (raw)'!U912*Lists!$H$92</f>
        <v>0</v>
      </c>
      <c r="X962">
        <f>'Energy consumption (raw)'!V912*Lists!$H$93</f>
        <v>0</v>
      </c>
      <c r="Y962">
        <f>'Energy consumption (raw)'!W912*Lists!$H$94</f>
        <v>0</v>
      </c>
      <c r="Z962">
        <f>'Energy consumption (raw)'!X912*Lists!$H$96*1000000</f>
        <v>0</v>
      </c>
      <c r="AA962">
        <f>'Energy consumption (raw)'!Y912*Lists!$H$97</f>
        <v>0</v>
      </c>
      <c r="AB962">
        <f>'Energy consumption (raw)'!Z912*Lists!$H$96</f>
        <v>0</v>
      </c>
      <c r="AC962">
        <f>'Energy consumption (raw)'!AA912*Lists!$H$98</f>
        <v>0</v>
      </c>
      <c r="AD962">
        <f>'Energy consumption (raw)'!AB912*Lists!$H$99</f>
        <v>0</v>
      </c>
      <c r="AE962">
        <f>'Energy consumption (raw)'!AC912*Lists!$H$101</f>
        <v>0</v>
      </c>
      <c r="AF962">
        <f>'Energy consumption (raw)'!AD912*Lists!$H$101</f>
        <v>0</v>
      </c>
      <c r="AG962">
        <f>'Energy consumption (raw)'!AE912*Lists!$H$101</f>
        <v>0</v>
      </c>
      <c r="AH962">
        <f>'Energy consumption (raw)'!AF912*Lists!$H$100</f>
        <v>0</v>
      </c>
      <c r="AI962" s="167">
        <f t="shared" si="94"/>
        <v>1055.3782083000001</v>
      </c>
      <c r="AJ962" s="179">
        <f>'Energy consumption (raw)'!AG912</f>
        <v>1055.3782083000001</v>
      </c>
      <c r="AK962" s="179">
        <f>'Energy consumption (raw)'!AH912</f>
        <v>1221</v>
      </c>
      <c r="AL962">
        <f>IF(ROUND(AI962,-3)=ROUND('Energy consumption (raw)'!AG912,-3),1,0)</f>
        <v>1</v>
      </c>
      <c r="AM962" s="179" t="str">
        <f>'Energy consumption (raw)'!AJ912</f>
        <v>18. Lao Cai</v>
      </c>
      <c r="AN962">
        <f>VLOOKUP(AM962,Lists!$F$9:$G$71,2,FALSE)</f>
        <v>1</v>
      </c>
    </row>
    <row r="963" spans="2:40" x14ac:dyDescent="0.25">
      <c r="B963" s="65" t="str">
        <f t="shared" si="92"/>
        <v>Industry811</v>
      </c>
      <c r="C963" s="179">
        <f>'Energy consumption (raw)'!B913</f>
        <v>811</v>
      </c>
      <c r="D963" s="179">
        <f>'Energy consumption (raw)'!C913</f>
        <v>0</v>
      </c>
      <c r="E963" s="179">
        <f>'Energy consumption (raw)'!D913</f>
        <v>0</v>
      </c>
      <c r="F963" s="179" t="str">
        <f>'Energy consumption (raw)'!E913</f>
        <v>Công nghiệp</v>
      </c>
      <c r="G963" s="179" t="str">
        <f>'Energy consumption (raw)'!F913</f>
        <v>Xây dựng công trình, và cung cấp năng lượng</v>
      </c>
      <c r="H963" s="179" t="str">
        <f>'Energy consumption (raw)'!G913</f>
        <v>Industry</v>
      </c>
      <c r="I963" s="179" t="str">
        <f>'Energy consumption (raw)'!I913</f>
        <v>23 Manufacture of other non-metallic mineral products</v>
      </c>
      <c r="J963" s="179" t="str">
        <f>INDEX(Sector!$E$6:$E$46,MATCH('Energy consumption (toe)'!I963,Sector!$B$6:$B$46,FALSE))</f>
        <v>Manufacture of other non-metallic mineral products</v>
      </c>
      <c r="K963" s="179">
        <f>IFERROR('Energy consumption (raw)'!J913*Lists!$H$84,)</f>
        <v>0</v>
      </c>
      <c r="L963" s="179">
        <f>'Energy consumption (raw)'!K913*Lists!$H$84</f>
        <v>13654.158214000001</v>
      </c>
      <c r="M963" s="179">
        <f>'Energy consumption (raw)'!L913*Lists!$H$84</f>
        <v>0</v>
      </c>
      <c r="N963" s="179">
        <f>'Energy consumption (raw)'!M913*Lists!$H$84</f>
        <v>0</v>
      </c>
      <c r="O963" s="178">
        <f t="shared" si="93"/>
        <v>13654.158214000001</v>
      </c>
      <c r="P963">
        <f>'Energy consumption (raw)'!N913*Lists!$H$85</f>
        <v>8508.5</v>
      </c>
      <c r="Q963">
        <f>'Energy consumption (raw)'!O913*Lists!$H$86</f>
        <v>0</v>
      </c>
      <c r="R963">
        <f>'Energy consumption (raw)'!P913*Lists!$H$87</f>
        <v>0</v>
      </c>
      <c r="S963">
        <f>'Energy consumption (raw)'!Q913*Lists!$H$88</f>
        <v>0</v>
      </c>
      <c r="T963">
        <f>'Energy consumption (raw)'!R913*Lists!$H$89</f>
        <v>42.84</v>
      </c>
      <c r="U963">
        <f>'Energy consumption (raw)'!S913*Lists!$H$90</f>
        <v>0</v>
      </c>
      <c r="V963">
        <f>'Energy consumption (raw)'!T913*Lists!$H$91</f>
        <v>0</v>
      </c>
      <c r="W963">
        <f>'Energy consumption (raw)'!U913*Lists!$H$92</f>
        <v>0</v>
      </c>
      <c r="X963">
        <f>'Energy consumption (raw)'!V913*Lists!$H$93</f>
        <v>0</v>
      </c>
      <c r="Y963">
        <f>'Energy consumption (raw)'!W913*Lists!$H$94</f>
        <v>0</v>
      </c>
      <c r="Z963">
        <f>'Energy consumption (raw)'!X913*Lists!$H$96*1000000</f>
        <v>0</v>
      </c>
      <c r="AA963">
        <f>'Energy consumption (raw)'!Y913*Lists!$H$97</f>
        <v>0</v>
      </c>
      <c r="AB963">
        <f>'Energy consumption (raw)'!Z913*Lists!$H$96</f>
        <v>0</v>
      </c>
      <c r="AC963">
        <f>'Energy consumption (raw)'!AA913*Lists!$H$98</f>
        <v>0</v>
      </c>
      <c r="AD963">
        <f>'Energy consumption (raw)'!AB913*Lists!$H$99</f>
        <v>0</v>
      </c>
      <c r="AE963">
        <f>'Energy consumption (raw)'!AC913*Lists!$H$101</f>
        <v>0</v>
      </c>
      <c r="AF963">
        <f>'Energy consumption (raw)'!AD913*Lists!$H$101</f>
        <v>0</v>
      </c>
      <c r="AG963">
        <f>'Energy consumption (raw)'!AE913*Lists!$H$101</f>
        <v>0</v>
      </c>
      <c r="AH963">
        <f>'Energy consumption (raw)'!AF913*Lists!$H$100</f>
        <v>0</v>
      </c>
      <c r="AI963" s="167">
        <f t="shared" si="94"/>
        <v>22205.498214000003</v>
      </c>
      <c r="AJ963" s="179">
        <f>'Energy consumption (raw)'!AG913</f>
        <v>22205.498214000003</v>
      </c>
      <c r="AK963" s="179">
        <f>'Energy consumption (raw)'!AH913</f>
        <v>24694</v>
      </c>
      <c r="AL963">
        <f>IF(ROUND(AI963,-3)=ROUND('Energy consumption (raw)'!AG913,-3),1,0)</f>
        <v>1</v>
      </c>
      <c r="AM963" s="179" t="str">
        <f>'Energy consumption (raw)'!AJ913</f>
        <v>18. Lao Cai</v>
      </c>
      <c r="AN963">
        <f>VLOOKUP(AM963,Lists!$F$9:$G$71,2,FALSE)</f>
        <v>1</v>
      </c>
    </row>
    <row r="964" spans="2:40" x14ac:dyDescent="0.25">
      <c r="B964" s="65" t="str">
        <f t="shared" si="92"/>
        <v>Industry812</v>
      </c>
      <c r="C964" s="179">
        <f>'Energy consumption (raw)'!B914</f>
        <v>812</v>
      </c>
      <c r="D964" s="179">
        <f>'Energy consumption (raw)'!C914</f>
        <v>0</v>
      </c>
      <c r="E964" s="179">
        <f>'Energy consumption (raw)'!D914</f>
        <v>0</v>
      </c>
      <c r="F964" s="179" t="str">
        <f>'Energy consumption (raw)'!E914</f>
        <v>Công nghiệp</v>
      </c>
      <c r="G964" s="179" t="str">
        <f>'Energy consumption (raw)'!F914</f>
        <v>Sản xuất phân bón và hợp chất ni tơ</v>
      </c>
      <c r="H964" s="179" t="str">
        <f>'Energy consumption (raw)'!G914</f>
        <v>Industry</v>
      </c>
      <c r="I964" s="179" t="str">
        <f>'Energy consumption (raw)'!I914</f>
        <v>20 Manufacture of chemicals and chemical products</v>
      </c>
      <c r="J964" s="179" t="str">
        <f>INDEX(Sector!$E$6:$E$46,MATCH('Energy consumption (toe)'!I964,Sector!$B$6:$B$46,FALSE))</f>
        <v>Manufacture of chemicals and chemical products</v>
      </c>
      <c r="K964" s="179">
        <f>IFERROR('Energy consumption (raw)'!J914*Lists!$H$84,)</f>
        <v>0</v>
      </c>
      <c r="L964" s="179">
        <f>'Energy consumption (raw)'!K914*Lists!$H$84</f>
        <v>674.7106960000001</v>
      </c>
      <c r="M964" s="179">
        <f>'Energy consumption (raw)'!L914*Lists!$H$84</f>
        <v>0</v>
      </c>
      <c r="N964" s="179">
        <f>'Energy consumption (raw)'!M914*Lists!$H$84</f>
        <v>0</v>
      </c>
      <c r="O964" s="178">
        <f t="shared" si="93"/>
        <v>674.7106960000001</v>
      </c>
      <c r="P964">
        <f>'Energy consumption (raw)'!N914*Lists!$H$85</f>
        <v>2142.6999999999998</v>
      </c>
      <c r="Q964">
        <f>'Energy consumption (raw)'!O914*Lists!$H$86</f>
        <v>0</v>
      </c>
      <c r="R964">
        <f>'Energy consumption (raw)'!P914*Lists!$H$87</f>
        <v>0</v>
      </c>
      <c r="S964">
        <f>'Energy consumption (raw)'!Q914*Lists!$H$88</f>
        <v>0</v>
      </c>
      <c r="T964">
        <f>'Energy consumption (raw)'!R914*Lists!$H$89</f>
        <v>135.66</v>
      </c>
      <c r="U964">
        <f>'Energy consumption (raw)'!S914*Lists!$H$90</f>
        <v>0</v>
      </c>
      <c r="V964">
        <f>'Energy consumption (raw)'!T914*Lists!$H$91</f>
        <v>0</v>
      </c>
      <c r="W964">
        <f>'Energy consumption (raw)'!U914*Lists!$H$92</f>
        <v>0</v>
      </c>
      <c r="X964">
        <f>'Energy consumption (raw)'!V914*Lists!$H$93</f>
        <v>0</v>
      </c>
      <c r="Y964">
        <f>'Energy consumption (raw)'!W914*Lists!$H$94</f>
        <v>0</v>
      </c>
      <c r="Z964">
        <f>'Energy consumption (raw)'!X914*Lists!$H$96*1000000</f>
        <v>0</v>
      </c>
      <c r="AA964">
        <f>'Energy consumption (raw)'!Y914*Lists!$H$97</f>
        <v>0</v>
      </c>
      <c r="AB964">
        <f>'Energy consumption (raw)'!Z914*Lists!$H$96</f>
        <v>0</v>
      </c>
      <c r="AC964">
        <f>'Energy consumption (raw)'!AA914*Lists!$H$98</f>
        <v>0</v>
      </c>
      <c r="AD964">
        <f>'Energy consumption (raw)'!AB914*Lists!$H$99</f>
        <v>0</v>
      </c>
      <c r="AE964">
        <f>'Energy consumption (raw)'!AC914*Lists!$H$101</f>
        <v>0</v>
      </c>
      <c r="AF964">
        <f>'Energy consumption (raw)'!AD914*Lists!$H$101</f>
        <v>0</v>
      </c>
      <c r="AG964">
        <f>'Energy consumption (raw)'!AE914*Lists!$H$101</f>
        <v>0</v>
      </c>
      <c r="AH964">
        <f>'Energy consumption (raw)'!AF914*Lists!$H$100</f>
        <v>0</v>
      </c>
      <c r="AI964" s="167">
        <f t="shared" si="94"/>
        <v>2953.0706959999998</v>
      </c>
      <c r="AJ964" s="179">
        <f>'Energy consumption (raw)'!AG914</f>
        <v>2953.0706959999998</v>
      </c>
      <c r="AK964" s="179">
        <f>'Energy consumption (raw)'!AH914</f>
        <v>1667</v>
      </c>
      <c r="AL964">
        <f>IF(ROUND(AI964,-3)=ROUND('Energy consumption (raw)'!AG914,-3),1,0)</f>
        <v>1</v>
      </c>
      <c r="AM964" s="179" t="str">
        <f>'Energy consumption (raw)'!AJ914</f>
        <v>18. Lao Cai</v>
      </c>
      <c r="AN964">
        <f>VLOOKUP(AM964,Lists!$F$9:$G$71,2,FALSE)</f>
        <v>1</v>
      </c>
    </row>
    <row r="965" spans="2:40" x14ac:dyDescent="0.25">
      <c r="B965" s="65" t="str">
        <f t="shared" si="92"/>
        <v>Industry813</v>
      </c>
      <c r="C965" s="179">
        <f>'Energy consumption (raw)'!B915</f>
        <v>813</v>
      </c>
      <c r="D965" s="179">
        <f>'Energy consumption (raw)'!C915</f>
        <v>0</v>
      </c>
      <c r="E965" s="179">
        <f>'Energy consumption (raw)'!D915</f>
        <v>0</v>
      </c>
      <c r="F965" s="179" t="str">
        <f>'Energy consumption (raw)'!E915</f>
        <v>Công nghiệp</v>
      </c>
      <c r="G965" s="179" t="str">
        <f>'Energy consumption (raw)'!F915</f>
        <v>Khai thác khoáng sản</v>
      </c>
      <c r="H965" s="179" t="str">
        <f>'Energy consumption (raw)'!G915</f>
        <v>Industry</v>
      </c>
      <c r="I965" s="179" t="str">
        <f>'Energy consumption (raw)'!I915</f>
        <v>08 Other mining and quarrying</v>
      </c>
      <c r="J965" s="179" t="str">
        <f>INDEX(Sector!$E$6:$E$46,MATCH('Energy consumption (toe)'!I965,Sector!$B$6:$B$46,FALSE))</f>
        <v>Other mining and quarrying</v>
      </c>
      <c r="K965" s="179">
        <f>IFERROR('Energy consumption (raw)'!J915*Lists!$H$84,)</f>
        <v>0</v>
      </c>
      <c r="L965" s="179">
        <f>'Energy consumption (raw)'!K915*Lists!$H$84</f>
        <v>427.43676810000005</v>
      </c>
      <c r="M965" s="179">
        <f>'Energy consumption (raw)'!L915*Lists!$H$84</f>
        <v>0</v>
      </c>
      <c r="N965" s="179">
        <f>'Energy consumption (raw)'!M915*Lists!$H$84</f>
        <v>0</v>
      </c>
      <c r="O965" s="178">
        <f t="shared" si="93"/>
        <v>427.43676810000005</v>
      </c>
      <c r="P965">
        <f>'Energy consumption (raw)'!N915*Lists!$H$85</f>
        <v>0</v>
      </c>
      <c r="Q965">
        <f>'Energy consumption (raw)'!O915*Lists!$H$86</f>
        <v>0</v>
      </c>
      <c r="R965">
        <f>'Energy consumption (raw)'!P915*Lists!$H$87</f>
        <v>0</v>
      </c>
      <c r="S965">
        <f>'Energy consumption (raw)'!Q915*Lists!$H$88</f>
        <v>0</v>
      </c>
      <c r="T965">
        <f>'Energy consumption (raw)'!R915*Lists!$H$89</f>
        <v>575.28</v>
      </c>
      <c r="U965">
        <f>'Energy consumption (raw)'!S915*Lists!$H$90</f>
        <v>0</v>
      </c>
      <c r="V965">
        <f>'Energy consumption (raw)'!T915*Lists!$H$91</f>
        <v>0</v>
      </c>
      <c r="W965">
        <f>'Energy consumption (raw)'!U915*Lists!$H$92</f>
        <v>0</v>
      </c>
      <c r="X965">
        <f>'Energy consumption (raw)'!V915*Lists!$H$93</f>
        <v>0</v>
      </c>
      <c r="Y965">
        <f>'Energy consumption (raw)'!W915*Lists!$H$94</f>
        <v>0</v>
      </c>
      <c r="Z965">
        <f>'Energy consumption (raw)'!X915*Lists!$H$96*1000000</f>
        <v>0</v>
      </c>
      <c r="AA965">
        <f>'Energy consumption (raw)'!Y915*Lists!$H$97</f>
        <v>0</v>
      </c>
      <c r="AB965">
        <f>'Energy consumption (raw)'!Z915*Lists!$H$96</f>
        <v>0</v>
      </c>
      <c r="AC965">
        <f>'Energy consumption (raw)'!AA915*Lists!$H$98</f>
        <v>0</v>
      </c>
      <c r="AD965">
        <f>'Energy consumption (raw)'!AB915*Lists!$H$99</f>
        <v>0</v>
      </c>
      <c r="AE965">
        <f>'Energy consumption (raw)'!AC915*Lists!$H$101</f>
        <v>0</v>
      </c>
      <c r="AF965">
        <f>'Energy consumption (raw)'!AD915*Lists!$H$101</f>
        <v>0</v>
      </c>
      <c r="AG965">
        <f>'Energy consumption (raw)'!AE915*Lists!$H$101</f>
        <v>0</v>
      </c>
      <c r="AH965">
        <f>'Energy consumption (raw)'!AF915*Lists!$H$100</f>
        <v>0</v>
      </c>
      <c r="AI965" s="167">
        <f t="shared" si="94"/>
        <v>1002.7167681000001</v>
      </c>
      <c r="AJ965" s="179">
        <f>'Energy consumption (raw)'!AG915</f>
        <v>1002.7167681000001</v>
      </c>
      <c r="AK965" s="179">
        <f>'Energy consumption (raw)'!AH915</f>
        <v>1362</v>
      </c>
      <c r="AL965">
        <f>IF(ROUND(AI965,-3)=ROUND('Energy consumption (raw)'!AG915,-3),1,0)</f>
        <v>1</v>
      </c>
      <c r="AM965" s="179" t="str">
        <f>'Energy consumption (raw)'!AJ915</f>
        <v>18. Lao Cai</v>
      </c>
      <c r="AN965">
        <f>VLOOKUP(AM965,Lists!$F$9:$G$71,2,FALSE)</f>
        <v>1</v>
      </c>
    </row>
    <row r="966" spans="2:40" x14ac:dyDescent="0.25">
      <c r="B966" s="65" t="str">
        <f t="shared" si="92"/>
        <v>Industry814</v>
      </c>
      <c r="C966" s="179">
        <f>'Energy consumption (raw)'!B916</f>
        <v>814</v>
      </c>
      <c r="D966" s="179">
        <f>'Energy consumption (raw)'!C916</f>
        <v>0</v>
      </c>
      <c r="E966" s="179">
        <f>'Energy consumption (raw)'!D916</f>
        <v>0</v>
      </c>
      <c r="F966" s="179" t="str">
        <f>'Energy consumption (raw)'!E916</f>
        <v>Công nghiệp</v>
      </c>
      <c r="G966" s="179" t="str">
        <f>'Energy consumption (raw)'!F916</f>
        <v>Sản xuất sản phẩm chịu lửa</v>
      </c>
      <c r="H966" s="179" t="str">
        <f>'Energy consumption (raw)'!G916</f>
        <v>Industry</v>
      </c>
      <c r="I966" s="179" t="str">
        <f>'Energy consumption (raw)'!I916</f>
        <v>23 Manufacture of other non-metallic mineral products</v>
      </c>
      <c r="J966" s="179" t="str">
        <f>INDEX(Sector!$E$6:$E$46,MATCH('Energy consumption (toe)'!I966,Sector!$B$6:$B$46,FALSE))</f>
        <v>Manufacture of other non-metallic mineral products</v>
      </c>
      <c r="K966" s="179">
        <f>IFERROR('Energy consumption (raw)'!J916*Lists!$H$84,)</f>
        <v>0</v>
      </c>
      <c r="L966" s="179">
        <f>'Energy consumption (raw)'!K916*Lists!$H$84</f>
        <v>345.61657000000002</v>
      </c>
      <c r="M966" s="179">
        <f>'Energy consumption (raw)'!L916*Lists!$H$84</f>
        <v>0</v>
      </c>
      <c r="N966" s="179">
        <f>'Energy consumption (raw)'!M916*Lists!$H$84</f>
        <v>0</v>
      </c>
      <c r="O966" s="178">
        <f t="shared" si="93"/>
        <v>345.61657000000002</v>
      </c>
      <c r="P966">
        <f>'Energy consumption (raw)'!N916*Lists!$H$85</f>
        <v>6363</v>
      </c>
      <c r="Q966">
        <f>'Energy consumption (raw)'!O916*Lists!$H$86</f>
        <v>0</v>
      </c>
      <c r="R966">
        <f>'Energy consumption (raw)'!P916*Lists!$H$87</f>
        <v>0</v>
      </c>
      <c r="S966">
        <f>'Energy consumption (raw)'!Q916*Lists!$H$88</f>
        <v>0</v>
      </c>
      <c r="T966">
        <f>'Energy consumption (raw)'!R916*Lists!$H$89</f>
        <v>346.8</v>
      </c>
      <c r="U966">
        <f>'Energy consumption (raw)'!S916*Lists!$H$90</f>
        <v>0</v>
      </c>
      <c r="V966">
        <f>'Energy consumption (raw)'!T916*Lists!$H$91</f>
        <v>0</v>
      </c>
      <c r="W966">
        <f>'Energy consumption (raw)'!U916*Lists!$H$92</f>
        <v>0</v>
      </c>
      <c r="X966">
        <f>'Energy consumption (raw)'!V916*Lists!$H$93</f>
        <v>0</v>
      </c>
      <c r="Y966">
        <f>'Energy consumption (raw)'!W916*Lists!$H$94</f>
        <v>0</v>
      </c>
      <c r="Z966">
        <f>'Energy consumption (raw)'!X916*Lists!$H$96*1000000</f>
        <v>0</v>
      </c>
      <c r="AA966">
        <f>'Energy consumption (raw)'!Y916*Lists!$H$97</f>
        <v>0</v>
      </c>
      <c r="AB966">
        <f>'Energy consumption (raw)'!Z916*Lists!$H$96</f>
        <v>0</v>
      </c>
      <c r="AC966">
        <f>'Energy consumption (raw)'!AA916*Lists!$H$98</f>
        <v>0</v>
      </c>
      <c r="AD966">
        <f>'Energy consumption (raw)'!AB916*Lists!$H$99</f>
        <v>0</v>
      </c>
      <c r="AE966">
        <f>'Energy consumption (raw)'!AC916*Lists!$H$101</f>
        <v>0</v>
      </c>
      <c r="AF966">
        <f>'Energy consumption (raw)'!AD916*Lists!$H$101</f>
        <v>0</v>
      </c>
      <c r="AG966">
        <f>'Energy consumption (raw)'!AE916*Lists!$H$101</f>
        <v>0</v>
      </c>
      <c r="AH966">
        <f>'Energy consumption (raw)'!AF916*Lists!$H$100</f>
        <v>0</v>
      </c>
      <c r="AI966" s="167">
        <f t="shared" si="94"/>
        <v>7055.4165700000003</v>
      </c>
      <c r="AJ966" s="179">
        <f>'Energy consumption (raw)'!AG916</f>
        <v>7055.4165700000003</v>
      </c>
      <c r="AK966" s="179">
        <f>'Energy consumption (raw)'!AH916</f>
        <v>8108</v>
      </c>
      <c r="AL966">
        <f>IF(ROUND(AI966,-3)=ROUND('Energy consumption (raw)'!AG916,-3),1,0)</f>
        <v>1</v>
      </c>
      <c r="AM966" s="179" t="str">
        <f>'Energy consumption (raw)'!AJ916</f>
        <v>18. Lao Cai</v>
      </c>
      <c r="AN966">
        <f>VLOOKUP(AM966,Lists!$F$9:$G$71,2,FALSE)</f>
        <v>1</v>
      </c>
    </row>
    <row r="967" spans="2:40" x14ac:dyDescent="0.25">
      <c r="B967" s="65" t="str">
        <f t="shared" si="92"/>
        <v>Industry815</v>
      </c>
      <c r="C967" s="179">
        <f>'Energy consumption (raw)'!B917</f>
        <v>815</v>
      </c>
      <c r="D967" s="179">
        <f>'Energy consumption (raw)'!C917</f>
        <v>0</v>
      </c>
      <c r="E967" s="179">
        <f>'Energy consumption (raw)'!D917</f>
        <v>0</v>
      </c>
      <c r="F967" s="179" t="str">
        <f>'Energy consumption (raw)'!E917</f>
        <v>Công nghiệp</v>
      </c>
      <c r="G967" s="179" t="str">
        <f>'Energy consumption (raw)'!F917</f>
        <v>Khai thác chế biến và tuyển quặng Đồng</v>
      </c>
      <c r="H967" s="179" t="str">
        <f>'Energy consumption (raw)'!G917</f>
        <v>Industry</v>
      </c>
      <c r="I967" s="179" t="str">
        <f>'Energy consumption (raw)'!I917</f>
        <v>08 Other mining and quarrying</v>
      </c>
      <c r="J967" s="179" t="str">
        <f>INDEX(Sector!$E$6:$E$46,MATCH('Energy consumption (toe)'!I967,Sector!$B$6:$B$46,FALSE))</f>
        <v>Other mining and quarrying</v>
      </c>
      <c r="K967" s="179">
        <f>IFERROR('Energy consumption (raw)'!J917*Lists!$H$84,)</f>
        <v>0</v>
      </c>
      <c r="L967" s="179">
        <f>'Energy consumption (raw)'!K917*Lists!$H$84</f>
        <v>2916.2537985000004</v>
      </c>
      <c r="M967" s="179">
        <f>'Energy consumption (raw)'!L917*Lists!$H$84</f>
        <v>0</v>
      </c>
      <c r="N967" s="179">
        <f>'Energy consumption (raw)'!M917*Lists!$H$84</f>
        <v>0</v>
      </c>
      <c r="O967" s="178">
        <f t="shared" si="93"/>
        <v>2916.2537985000004</v>
      </c>
      <c r="P967">
        <f>'Energy consumption (raw)'!N917*Lists!$H$85</f>
        <v>0</v>
      </c>
      <c r="Q967">
        <f>'Energy consumption (raw)'!O917*Lists!$H$86</f>
        <v>0</v>
      </c>
      <c r="R967">
        <f>'Energy consumption (raw)'!P917*Lists!$H$87</f>
        <v>0</v>
      </c>
      <c r="S967">
        <f>'Energy consumption (raw)'!Q917*Lists!$H$88</f>
        <v>0</v>
      </c>
      <c r="T967">
        <f>'Energy consumption (raw)'!R917*Lists!$H$89</f>
        <v>0</v>
      </c>
      <c r="U967">
        <f>'Energy consumption (raw)'!S917*Lists!$H$90</f>
        <v>0</v>
      </c>
      <c r="V967">
        <f>'Energy consumption (raw)'!T917*Lists!$H$91</f>
        <v>0</v>
      </c>
      <c r="W967">
        <f>'Energy consumption (raw)'!U917*Lists!$H$92</f>
        <v>0</v>
      </c>
      <c r="X967">
        <f>'Energy consumption (raw)'!V917*Lists!$H$93</f>
        <v>0</v>
      </c>
      <c r="Y967">
        <f>'Energy consumption (raw)'!W917*Lists!$H$94</f>
        <v>0</v>
      </c>
      <c r="Z967">
        <f>'Energy consumption (raw)'!X917*Lists!$H$96*1000000</f>
        <v>0</v>
      </c>
      <c r="AA967">
        <f>'Energy consumption (raw)'!Y917*Lists!$H$97</f>
        <v>0</v>
      </c>
      <c r="AB967">
        <f>'Energy consumption (raw)'!Z917*Lists!$H$96</f>
        <v>0</v>
      </c>
      <c r="AC967">
        <f>'Energy consumption (raw)'!AA917*Lists!$H$98</f>
        <v>0</v>
      </c>
      <c r="AD967">
        <f>'Energy consumption (raw)'!AB917*Lists!$H$99</f>
        <v>0</v>
      </c>
      <c r="AE967">
        <f>'Energy consumption (raw)'!AC917*Lists!$H$101</f>
        <v>0</v>
      </c>
      <c r="AF967">
        <f>'Energy consumption (raw)'!AD917*Lists!$H$101</f>
        <v>0</v>
      </c>
      <c r="AG967">
        <f>'Energy consumption (raw)'!AE917*Lists!$H$101</f>
        <v>0</v>
      </c>
      <c r="AH967">
        <f>'Energy consumption (raw)'!AF917*Lists!$H$100</f>
        <v>0</v>
      </c>
      <c r="AI967" s="167">
        <f t="shared" si="94"/>
        <v>2916.2537985000004</v>
      </c>
      <c r="AJ967" s="179">
        <f>'Energy consumption (raw)'!AG917</f>
        <v>2916.2537985000004</v>
      </c>
      <c r="AK967" s="179">
        <f>'Energy consumption (raw)'!AH917</f>
        <v>0</v>
      </c>
      <c r="AL967">
        <f>IF(ROUND(AI967,-3)=ROUND('Energy consumption (raw)'!AG917,-3),1,0)</f>
        <v>1</v>
      </c>
      <c r="AM967" s="179" t="str">
        <f>'Energy consumption (raw)'!AJ917</f>
        <v>18. Lao Cai</v>
      </c>
      <c r="AN967">
        <f>VLOOKUP(AM967,Lists!$F$9:$G$71,2,FALSE)</f>
        <v>1</v>
      </c>
    </row>
    <row r="968" spans="2:40" x14ac:dyDescent="0.25">
      <c r="B968" s="65" t="str">
        <f t="shared" si="92"/>
        <v>Industry816</v>
      </c>
      <c r="C968" s="179">
        <f>'Energy consumption (raw)'!B918</f>
        <v>816</v>
      </c>
      <c r="D968" s="179">
        <f>'Energy consumption (raw)'!C918</f>
        <v>0</v>
      </c>
      <c r="E968" s="179">
        <f>'Energy consumption (raw)'!D918</f>
        <v>0</v>
      </c>
      <c r="F968" s="179" t="str">
        <f>'Energy consumption (raw)'!E918</f>
        <v>Công nghiệp</v>
      </c>
      <c r="G968" s="179" t="str">
        <f>'Energy consumption (raw)'!F918</f>
        <v>Sản xuất xi măng</v>
      </c>
      <c r="H968" s="179" t="str">
        <f>'Energy consumption (raw)'!G918</f>
        <v>Industry</v>
      </c>
      <c r="I968" s="179" t="str">
        <f>'Energy consumption (raw)'!I918</f>
        <v>23 Manufacture of other non-metallic mineral products</v>
      </c>
      <c r="J968" s="179" t="str">
        <f>INDEX(Sector!$E$6:$E$46,MATCH('Energy consumption (toe)'!I968,Sector!$B$6:$B$46,FALSE))</f>
        <v>Manufacture of other non-metallic mineral products</v>
      </c>
      <c r="K968" s="179">
        <f>IFERROR('Energy consumption (raw)'!J918*Lists!$H$84,)</f>
        <v>0</v>
      </c>
      <c r="L968" s="179">
        <f>'Energy consumption (raw)'!K918*Lists!$H$84</f>
        <v>4930.2665839000001</v>
      </c>
      <c r="M968" s="179">
        <f>'Energy consumption (raw)'!L918*Lists!$H$84</f>
        <v>0</v>
      </c>
      <c r="N968" s="179">
        <f>'Energy consumption (raw)'!M918*Lists!$H$84</f>
        <v>0</v>
      </c>
      <c r="O968" s="178">
        <f t="shared" si="93"/>
        <v>4930.2665839000001</v>
      </c>
      <c r="P968">
        <f>'Energy consumption (raw)'!N918*Lists!$H$85</f>
        <v>0</v>
      </c>
      <c r="Q968">
        <f>'Energy consumption (raw)'!O918*Lists!$H$86</f>
        <v>0</v>
      </c>
      <c r="R968">
        <f>'Energy consumption (raw)'!P918*Lists!$H$87</f>
        <v>0</v>
      </c>
      <c r="S968">
        <f>'Energy consumption (raw)'!Q918*Lists!$H$88</f>
        <v>0</v>
      </c>
      <c r="T968">
        <f>'Energy consumption (raw)'!R918*Lists!$H$89</f>
        <v>0</v>
      </c>
      <c r="U968">
        <f>'Energy consumption (raw)'!S918*Lists!$H$90</f>
        <v>0</v>
      </c>
      <c r="V968">
        <f>'Energy consumption (raw)'!T918*Lists!$H$91</f>
        <v>0</v>
      </c>
      <c r="W968">
        <f>'Energy consumption (raw)'!U918*Lists!$H$92</f>
        <v>0</v>
      </c>
      <c r="X968">
        <f>'Energy consumption (raw)'!V918*Lists!$H$93</f>
        <v>0</v>
      </c>
      <c r="Y968">
        <f>'Energy consumption (raw)'!W918*Lists!$H$94</f>
        <v>0</v>
      </c>
      <c r="Z968">
        <f>'Energy consumption (raw)'!X918*Lists!$H$96*1000000</f>
        <v>0</v>
      </c>
      <c r="AA968">
        <f>'Energy consumption (raw)'!Y918*Lists!$H$97</f>
        <v>0</v>
      </c>
      <c r="AB968">
        <f>'Energy consumption (raw)'!Z918*Lists!$H$96</f>
        <v>0</v>
      </c>
      <c r="AC968">
        <f>'Energy consumption (raw)'!AA918*Lists!$H$98</f>
        <v>0</v>
      </c>
      <c r="AD968">
        <f>'Energy consumption (raw)'!AB918*Lists!$H$99</f>
        <v>0</v>
      </c>
      <c r="AE968">
        <f>'Energy consumption (raw)'!AC918*Lists!$H$101</f>
        <v>0</v>
      </c>
      <c r="AF968">
        <f>'Energy consumption (raw)'!AD918*Lists!$H$101</f>
        <v>0</v>
      </c>
      <c r="AG968">
        <f>'Energy consumption (raw)'!AE918*Lists!$H$101</f>
        <v>0</v>
      </c>
      <c r="AH968">
        <f>'Energy consumption (raw)'!AF918*Lists!$H$100</f>
        <v>0</v>
      </c>
      <c r="AI968" s="167">
        <f t="shared" si="94"/>
        <v>4930.2665839000001</v>
      </c>
      <c r="AJ968" s="179">
        <f>'Energy consumption (raw)'!AG918</f>
        <v>4930.2665839000001</v>
      </c>
      <c r="AK968" s="179">
        <f>'Energy consumption (raw)'!AH918</f>
        <v>5001</v>
      </c>
      <c r="AL968">
        <f>IF(ROUND(AI968,-3)=ROUND('Energy consumption (raw)'!AG918,-3),1,0)</f>
        <v>1</v>
      </c>
      <c r="AM968" s="179" t="str">
        <f>'Energy consumption (raw)'!AJ918</f>
        <v>19. Yen Bai</v>
      </c>
      <c r="AN968">
        <f>VLOOKUP(AM968,Lists!$F$9:$G$71,2,FALSE)</f>
        <v>1</v>
      </c>
    </row>
    <row r="969" spans="2:40" x14ac:dyDescent="0.25">
      <c r="B969" s="65" t="str">
        <f t="shared" si="92"/>
        <v>Industry817</v>
      </c>
      <c r="C969" s="179">
        <f>'Energy consumption (raw)'!B919</f>
        <v>817</v>
      </c>
      <c r="D969" s="179">
        <f>'Energy consumption (raw)'!C919</f>
        <v>0</v>
      </c>
      <c r="E969" s="179">
        <f>'Energy consumption (raw)'!D919</f>
        <v>0</v>
      </c>
      <c r="F969" s="179" t="str">
        <f>'Energy consumption (raw)'!E919</f>
        <v>Công nghiệp</v>
      </c>
      <c r="G969" s="179" t="str">
        <f>'Energy consumption (raw)'!F919</f>
        <v>Sản xuất xi măng</v>
      </c>
      <c r="H969" s="179" t="str">
        <f>'Energy consumption (raw)'!G919</f>
        <v>Industry</v>
      </c>
      <c r="I969" s="179" t="str">
        <f>'Energy consumption (raw)'!I919</f>
        <v>23 Manufacture of other non-metallic mineral products</v>
      </c>
      <c r="J969" s="179" t="str">
        <f>INDEX(Sector!$E$6:$E$46,MATCH('Energy consumption (toe)'!I969,Sector!$B$6:$B$46,FALSE))</f>
        <v>Manufacture of other non-metallic mineral products</v>
      </c>
      <c r="K969" s="179">
        <f>IFERROR('Energy consumption (raw)'!J919*Lists!$H$84,)</f>
        <v>1881.3967187000001</v>
      </c>
      <c r="L969" s="179">
        <f>'Energy consumption (raw)'!K919*Lists!$H$84</f>
        <v>1881.3967187000001</v>
      </c>
      <c r="M969" s="179">
        <f>'Energy consumption (raw)'!L919*Lists!$H$84</f>
        <v>0</v>
      </c>
      <c r="N969" s="179">
        <f>'Energy consumption (raw)'!M919*Lists!$H$84</f>
        <v>0</v>
      </c>
      <c r="O969" s="178">
        <f t="shared" si="93"/>
        <v>1881.3967187000001</v>
      </c>
      <c r="P969">
        <f>'Energy consumption (raw)'!N919*Lists!$H$85</f>
        <v>0</v>
      </c>
      <c r="Q969">
        <f>'Energy consumption (raw)'!O919*Lists!$H$86</f>
        <v>0</v>
      </c>
      <c r="R969">
        <f>'Energy consumption (raw)'!P919*Lists!$H$87</f>
        <v>0</v>
      </c>
      <c r="S969">
        <f>'Energy consumption (raw)'!Q919*Lists!$H$88</f>
        <v>0</v>
      </c>
      <c r="T969">
        <f>'Energy consumption (raw)'!R919*Lists!$H$89</f>
        <v>0</v>
      </c>
      <c r="U969">
        <f>'Energy consumption (raw)'!S919*Lists!$H$90</f>
        <v>0</v>
      </c>
      <c r="V969">
        <f>'Energy consumption (raw)'!T919*Lists!$H$91</f>
        <v>0</v>
      </c>
      <c r="W969">
        <f>'Energy consumption (raw)'!U919*Lists!$H$92</f>
        <v>0</v>
      </c>
      <c r="X969">
        <f>'Energy consumption (raw)'!V919*Lists!$H$93</f>
        <v>0</v>
      </c>
      <c r="Y969">
        <f>'Energy consumption (raw)'!W919*Lists!$H$94</f>
        <v>0</v>
      </c>
      <c r="Z969">
        <f>'Energy consumption (raw)'!X919*Lists!$H$96*1000000</f>
        <v>0</v>
      </c>
      <c r="AA969">
        <f>'Energy consumption (raw)'!Y919*Lists!$H$97</f>
        <v>0</v>
      </c>
      <c r="AB969">
        <f>'Energy consumption (raw)'!Z919*Lists!$H$96</f>
        <v>0</v>
      </c>
      <c r="AC969">
        <f>'Energy consumption (raw)'!AA919*Lists!$H$98</f>
        <v>0</v>
      </c>
      <c r="AD969">
        <f>'Energy consumption (raw)'!AB919*Lists!$H$99</f>
        <v>0</v>
      </c>
      <c r="AE969">
        <f>'Energy consumption (raw)'!AC919*Lists!$H$101</f>
        <v>0</v>
      </c>
      <c r="AF969">
        <f>'Energy consumption (raw)'!AD919*Lists!$H$101</f>
        <v>0</v>
      </c>
      <c r="AG969">
        <f>'Energy consumption (raw)'!AE919*Lists!$H$101</f>
        <v>0</v>
      </c>
      <c r="AH969">
        <f>'Energy consumption (raw)'!AF919*Lists!$H$100</f>
        <v>0</v>
      </c>
      <c r="AI969" s="167">
        <f t="shared" si="94"/>
        <v>1881.3967187000001</v>
      </c>
      <c r="AJ969" s="179">
        <f>'Energy consumption (raw)'!AG919</f>
        <v>1881.3967187000001</v>
      </c>
      <c r="AK969" s="179">
        <f>'Energy consumption (raw)'!AH919</f>
        <v>2465</v>
      </c>
      <c r="AL969">
        <f>IF(ROUND(AI969,-3)=ROUND('Energy consumption (raw)'!AG919,-3),1,0)</f>
        <v>1</v>
      </c>
      <c r="AM969" s="179" t="str">
        <f>'Energy consumption (raw)'!AJ919</f>
        <v>19. Yen Bai</v>
      </c>
      <c r="AN969">
        <f>VLOOKUP(AM969,Lists!$F$9:$G$71,2,FALSE)</f>
        <v>1</v>
      </c>
    </row>
    <row r="970" spans="2:40" x14ac:dyDescent="0.25">
      <c r="B970" s="65" t="str">
        <f t="shared" si="92"/>
        <v>Industry818</v>
      </c>
      <c r="C970" s="179">
        <f>'Energy consumption (raw)'!B920</f>
        <v>818</v>
      </c>
      <c r="D970" s="179">
        <f>'Energy consumption (raw)'!C920</f>
        <v>0</v>
      </c>
      <c r="E970" s="179">
        <f>'Energy consumption (raw)'!D920</f>
        <v>0</v>
      </c>
      <c r="F970" s="179" t="str">
        <f>'Energy consumption (raw)'!E920</f>
        <v>Công nghiệp</v>
      </c>
      <c r="G970" s="179" t="str">
        <f>'Energy consumption (raw)'!F920</f>
        <v>Sản xuất xi măng</v>
      </c>
      <c r="H970" s="179" t="str">
        <f>'Energy consumption (raw)'!G920</f>
        <v>Industry</v>
      </c>
      <c r="I970" s="179" t="str">
        <f>'Energy consumption (raw)'!I920</f>
        <v>23 Manufacture of other non-metallic mineral products</v>
      </c>
      <c r="J970" s="179" t="str">
        <f>INDEX(Sector!$E$6:$E$46,MATCH('Energy consumption (toe)'!I970,Sector!$B$6:$B$46,FALSE))</f>
        <v>Manufacture of other non-metallic mineral products</v>
      </c>
      <c r="K970" s="179">
        <f>IFERROR('Energy consumption (raw)'!J920*Lists!$H$84,)</f>
        <v>0</v>
      </c>
      <c r="L970" s="179">
        <f>'Energy consumption (raw)'!K920*Lists!$H$84</f>
        <v>27397.690074000002</v>
      </c>
      <c r="M970" s="179">
        <f>'Energy consumption (raw)'!L920*Lists!$H$84</f>
        <v>0</v>
      </c>
      <c r="N970" s="179">
        <f>'Energy consumption (raw)'!M920*Lists!$H$84</f>
        <v>0</v>
      </c>
      <c r="O970" s="178">
        <f t="shared" si="93"/>
        <v>27397.690074000002</v>
      </c>
      <c r="P970">
        <f>'Energy consumption (raw)'!N920*Lists!$H$85</f>
        <v>0</v>
      </c>
      <c r="Q970">
        <f>'Energy consumption (raw)'!O920*Lists!$H$86</f>
        <v>0</v>
      </c>
      <c r="R970">
        <f>'Energy consumption (raw)'!P920*Lists!$H$87</f>
        <v>0</v>
      </c>
      <c r="S970">
        <f>'Energy consumption (raw)'!Q920*Lists!$H$88</f>
        <v>0</v>
      </c>
      <c r="T970">
        <f>'Energy consumption (raw)'!R920*Lists!$H$89</f>
        <v>0</v>
      </c>
      <c r="U970">
        <f>'Energy consumption (raw)'!S920*Lists!$H$90</f>
        <v>0</v>
      </c>
      <c r="V970">
        <f>'Energy consumption (raw)'!T920*Lists!$H$91</f>
        <v>0</v>
      </c>
      <c r="W970">
        <f>'Energy consumption (raw)'!U920*Lists!$H$92</f>
        <v>0</v>
      </c>
      <c r="X970">
        <f>'Energy consumption (raw)'!V920*Lists!$H$93</f>
        <v>0</v>
      </c>
      <c r="Y970">
        <f>'Energy consumption (raw)'!W920*Lists!$H$94</f>
        <v>0</v>
      </c>
      <c r="Z970">
        <f>'Energy consumption (raw)'!X920*Lists!$H$96*1000000</f>
        <v>0</v>
      </c>
      <c r="AA970">
        <f>'Energy consumption (raw)'!Y920*Lists!$H$97</f>
        <v>0</v>
      </c>
      <c r="AB970">
        <f>'Energy consumption (raw)'!Z920*Lists!$H$96</f>
        <v>0</v>
      </c>
      <c r="AC970">
        <f>'Energy consumption (raw)'!AA920*Lists!$H$98</f>
        <v>0</v>
      </c>
      <c r="AD970">
        <f>'Energy consumption (raw)'!AB920*Lists!$H$99</f>
        <v>0</v>
      </c>
      <c r="AE970">
        <f>'Energy consumption (raw)'!AC920*Lists!$H$101</f>
        <v>0</v>
      </c>
      <c r="AF970">
        <f>'Energy consumption (raw)'!AD920*Lists!$H$101</f>
        <v>0</v>
      </c>
      <c r="AG970">
        <f>'Energy consumption (raw)'!AE920*Lists!$H$101</f>
        <v>0</v>
      </c>
      <c r="AH970">
        <f>'Energy consumption (raw)'!AF920*Lists!$H$100</f>
        <v>0</v>
      </c>
      <c r="AI970" s="167">
        <f t="shared" si="94"/>
        <v>27397.690074000002</v>
      </c>
      <c r="AJ970" s="179">
        <f>'Energy consumption (raw)'!AG920</f>
        <v>27397.690074000002</v>
      </c>
      <c r="AK970" s="179">
        <f>'Energy consumption (raw)'!AH920</f>
        <v>86906</v>
      </c>
      <c r="AL970">
        <f>IF(ROUND(AI970,-3)=ROUND('Energy consumption (raw)'!AG920,-3),1,0)</f>
        <v>1</v>
      </c>
      <c r="AM970" s="179" t="str">
        <f>'Energy consumption (raw)'!AJ920</f>
        <v>19. Yen Bai</v>
      </c>
      <c r="AN970">
        <f>VLOOKUP(AM970,Lists!$F$9:$G$71,2,FALSE)</f>
        <v>1</v>
      </c>
    </row>
    <row r="971" spans="2:40" x14ac:dyDescent="0.25">
      <c r="B971" s="65" t="str">
        <f t="shared" si="92"/>
        <v>Industry819</v>
      </c>
      <c r="C971" s="179">
        <f>'Energy consumption (raw)'!B921</f>
        <v>819</v>
      </c>
      <c r="D971" s="179">
        <f>'Energy consumption (raw)'!C921</f>
        <v>0</v>
      </c>
      <c r="E971" s="179">
        <f>'Energy consumption (raw)'!D921</f>
        <v>0</v>
      </c>
      <c r="F971" s="179" t="str">
        <f>'Energy consumption (raw)'!E921</f>
        <v>Công nghiệp</v>
      </c>
      <c r="G971" s="179" t="str">
        <f>'Energy consumption (raw)'!F921</f>
        <v>Sản xuất xi măng, vôi và thạch cao</v>
      </c>
      <c r="H971" s="179" t="str">
        <f>'Energy consumption (raw)'!G921</f>
        <v>Industry</v>
      </c>
      <c r="I971" s="179" t="str">
        <f>'Energy consumption (raw)'!I921</f>
        <v>23 Manufacture of other non-metallic mineral products</v>
      </c>
      <c r="J971" s="179" t="str">
        <f>INDEX(Sector!$E$6:$E$46,MATCH('Energy consumption (toe)'!I971,Sector!$B$6:$B$46,FALSE))</f>
        <v>Manufacture of other non-metallic mineral products</v>
      </c>
      <c r="K971" s="179">
        <f>IFERROR('Energy consumption (raw)'!J921*Lists!$H$84,)</f>
        <v>0</v>
      </c>
      <c r="L971" s="179">
        <f>'Energy consumption (raw)'!K921*Lists!$H$84</f>
        <v>12660.816783600001</v>
      </c>
      <c r="M971" s="179">
        <f>'Energy consumption (raw)'!L921*Lists!$H$84</f>
        <v>0</v>
      </c>
      <c r="N971" s="179">
        <f>'Energy consumption (raw)'!M921*Lists!$H$84</f>
        <v>0</v>
      </c>
      <c r="O971" s="178">
        <f t="shared" si="93"/>
        <v>12660.816783600001</v>
      </c>
      <c r="P971">
        <f>'Energy consumption (raw)'!N921*Lists!$H$85</f>
        <v>0</v>
      </c>
      <c r="Q971">
        <f>'Energy consumption (raw)'!O921*Lists!$H$86</f>
        <v>0</v>
      </c>
      <c r="R971">
        <f>'Energy consumption (raw)'!P921*Lists!$H$87</f>
        <v>0</v>
      </c>
      <c r="S971">
        <f>'Energy consumption (raw)'!Q921*Lists!$H$88</f>
        <v>0</v>
      </c>
      <c r="T971">
        <f>'Energy consumption (raw)'!R921*Lists!$H$89</f>
        <v>0</v>
      </c>
      <c r="U971">
        <f>'Energy consumption (raw)'!S921*Lists!$H$90</f>
        <v>0</v>
      </c>
      <c r="V971">
        <f>'Energy consumption (raw)'!T921*Lists!$H$91</f>
        <v>0</v>
      </c>
      <c r="W971">
        <f>'Energy consumption (raw)'!U921*Lists!$H$92</f>
        <v>0</v>
      </c>
      <c r="X971">
        <f>'Energy consumption (raw)'!V921*Lists!$H$93</f>
        <v>0</v>
      </c>
      <c r="Y971">
        <f>'Energy consumption (raw)'!W921*Lists!$H$94</f>
        <v>0</v>
      </c>
      <c r="Z971">
        <f>'Energy consumption (raw)'!X921*Lists!$H$96*1000000</f>
        <v>0</v>
      </c>
      <c r="AA971">
        <f>'Energy consumption (raw)'!Y921*Lists!$H$97</f>
        <v>0</v>
      </c>
      <c r="AB971">
        <f>'Energy consumption (raw)'!Z921*Lists!$H$96</f>
        <v>0</v>
      </c>
      <c r="AC971">
        <f>'Energy consumption (raw)'!AA921*Lists!$H$98</f>
        <v>0</v>
      </c>
      <c r="AD971">
        <f>'Energy consumption (raw)'!AB921*Lists!$H$99</f>
        <v>0</v>
      </c>
      <c r="AE971">
        <f>'Energy consumption (raw)'!AC921*Lists!$H$101</f>
        <v>0</v>
      </c>
      <c r="AF971">
        <f>'Energy consumption (raw)'!AD921*Lists!$H$101</f>
        <v>0</v>
      </c>
      <c r="AG971">
        <f>'Energy consumption (raw)'!AE921*Lists!$H$101</f>
        <v>0</v>
      </c>
      <c r="AH971">
        <f>'Energy consumption (raw)'!AF921*Lists!$H$100</f>
        <v>0</v>
      </c>
      <c r="AI971" s="167">
        <f t="shared" si="94"/>
        <v>12660.816783600001</v>
      </c>
      <c r="AJ971" s="179">
        <f>'Energy consumption (raw)'!AG921</f>
        <v>12660.816783600001</v>
      </c>
      <c r="AK971" s="179">
        <f>'Energy consumption (raw)'!AH921</f>
        <v>53527</v>
      </c>
      <c r="AL971">
        <f>IF(ROUND(AI971,-3)=ROUND('Energy consumption (raw)'!AG921,-3),1,0)</f>
        <v>1</v>
      </c>
      <c r="AM971" s="179" t="str">
        <f>'Energy consumption (raw)'!AJ921</f>
        <v>19. Yen Bai</v>
      </c>
      <c r="AN971">
        <f>VLOOKUP(AM971,Lists!$F$9:$G$71,2,FALSE)</f>
        <v>1</v>
      </c>
    </row>
    <row r="972" spans="2:40" x14ac:dyDescent="0.25">
      <c r="B972" s="65" t="str">
        <f t="shared" si="92"/>
        <v>Industry820</v>
      </c>
      <c r="C972" s="179">
        <f>'Energy consumption (raw)'!B922</f>
        <v>820</v>
      </c>
      <c r="D972" s="179">
        <f>'Energy consumption (raw)'!C922</f>
        <v>0</v>
      </c>
      <c r="E972" s="179">
        <f>'Energy consumption (raw)'!D922</f>
        <v>0</v>
      </c>
      <c r="F972" s="179" t="str">
        <f>'Energy consumption (raw)'!E922</f>
        <v>Công nghiệp</v>
      </c>
      <c r="G972" s="179" t="str">
        <f>'Energy consumption (raw)'!F922</f>
        <v>Sản xuất sảm phẩm sứ cách điện</v>
      </c>
      <c r="H972" s="179" t="str">
        <f>'Energy consumption (raw)'!G922</f>
        <v>Industry</v>
      </c>
      <c r="I972" s="179" t="str">
        <f>'Energy consumption (raw)'!I922</f>
        <v>23 Manufacture of other non-metallic mineral products</v>
      </c>
      <c r="J972" s="179" t="str">
        <f>INDEX(Sector!$E$6:$E$46,MATCH('Energy consumption (toe)'!I972,Sector!$B$6:$B$46,FALSE))</f>
        <v>Manufacture of other non-metallic mineral products</v>
      </c>
      <c r="K972" s="179">
        <f>IFERROR('Energy consumption (raw)'!J922*Lists!$H$84,)</f>
        <v>0</v>
      </c>
      <c r="L972" s="179">
        <f>'Energy consumption (raw)'!K922*Lists!$H$84</f>
        <v>295.97964870000004</v>
      </c>
      <c r="M972" s="179">
        <f>'Energy consumption (raw)'!L922*Lists!$H$84</f>
        <v>0</v>
      </c>
      <c r="N972" s="179">
        <f>'Energy consumption (raw)'!M922*Lists!$H$84</f>
        <v>0</v>
      </c>
      <c r="O972" s="178">
        <f t="shared" si="93"/>
        <v>295.97964870000004</v>
      </c>
      <c r="P972">
        <f>'Energy consumption (raw)'!N922*Lists!$H$85</f>
        <v>0</v>
      </c>
      <c r="Q972">
        <f>'Energy consumption (raw)'!O922*Lists!$H$86</f>
        <v>0</v>
      </c>
      <c r="R972">
        <f>'Energy consumption (raw)'!P922*Lists!$H$87</f>
        <v>0</v>
      </c>
      <c r="S972">
        <f>'Energy consumption (raw)'!Q922*Lists!$H$88</f>
        <v>0</v>
      </c>
      <c r="T972">
        <f>'Energy consumption (raw)'!R922*Lists!$H$89</f>
        <v>952.68000000000006</v>
      </c>
      <c r="U972">
        <f>'Energy consumption (raw)'!S922*Lists!$H$90</f>
        <v>0</v>
      </c>
      <c r="V972">
        <f>'Energy consumption (raw)'!T922*Lists!$H$91</f>
        <v>0</v>
      </c>
      <c r="W972">
        <f>'Energy consumption (raw)'!U922*Lists!$H$92</f>
        <v>0</v>
      </c>
      <c r="X972">
        <f>'Energy consumption (raw)'!V922*Lists!$H$93</f>
        <v>0</v>
      </c>
      <c r="Y972">
        <f>'Energy consumption (raw)'!W922*Lists!$H$94</f>
        <v>0</v>
      </c>
      <c r="Z972">
        <f>'Energy consumption (raw)'!X922*Lists!$H$96*1000000</f>
        <v>0</v>
      </c>
      <c r="AA972">
        <f>'Energy consumption (raw)'!Y922*Lists!$H$97</f>
        <v>548.2700000000001</v>
      </c>
      <c r="AB972">
        <f>'Energy consumption (raw)'!Z922*Lists!$H$96</f>
        <v>0</v>
      </c>
      <c r="AC972">
        <f>'Energy consumption (raw)'!AA922*Lists!$H$98</f>
        <v>0</v>
      </c>
      <c r="AD972">
        <f>'Energy consumption (raw)'!AB922*Lists!$H$99</f>
        <v>0</v>
      </c>
      <c r="AE972">
        <f>'Energy consumption (raw)'!AC922*Lists!$H$101</f>
        <v>0</v>
      </c>
      <c r="AF972">
        <f>'Energy consumption (raw)'!AD922*Lists!$H$101</f>
        <v>0</v>
      </c>
      <c r="AG972">
        <f>'Energy consumption (raw)'!AE922*Lists!$H$101</f>
        <v>0</v>
      </c>
      <c r="AH972">
        <f>'Energy consumption (raw)'!AF922*Lists!$H$100</f>
        <v>0</v>
      </c>
      <c r="AI972" s="167">
        <f t="shared" si="94"/>
        <v>1796.9296487000001</v>
      </c>
      <c r="AJ972" s="179">
        <f>'Energy consumption (raw)'!AG922</f>
        <v>1796.9296487000001</v>
      </c>
      <c r="AK972" s="179">
        <f>'Energy consumption (raw)'!AH922</f>
        <v>1267</v>
      </c>
      <c r="AL972">
        <f>IF(ROUND(AI972,-3)=ROUND('Energy consumption (raw)'!AG922,-3),1,0)</f>
        <v>1</v>
      </c>
      <c r="AM972" s="179" t="str">
        <f>'Energy consumption (raw)'!AJ922</f>
        <v>19. Yen Bai</v>
      </c>
      <c r="AN972">
        <f>VLOOKUP(AM972,Lists!$F$9:$G$71,2,FALSE)</f>
        <v>1</v>
      </c>
    </row>
    <row r="973" spans="2:40" x14ac:dyDescent="0.25">
      <c r="B973" s="65" t="str">
        <f t="shared" si="92"/>
        <v>Industry821</v>
      </c>
      <c r="C973" s="179">
        <f>'Energy consumption (raw)'!B923</f>
        <v>821</v>
      </c>
      <c r="D973" s="179">
        <f>'Energy consumption (raw)'!C923</f>
        <v>0</v>
      </c>
      <c r="E973" s="179">
        <f>'Energy consumption (raw)'!D923</f>
        <v>0</v>
      </c>
      <c r="F973" s="179" t="str">
        <f>'Energy consumption (raw)'!E923</f>
        <v>Công nghiệp</v>
      </c>
      <c r="G973" s="179" t="str">
        <f>'Energy consumption (raw)'!F923</f>
        <v>Sản xuất vật liêu xây dựng từ đất sét</v>
      </c>
      <c r="H973" s="179" t="str">
        <f>'Energy consumption (raw)'!G923</f>
        <v>Industry</v>
      </c>
      <c r="I973" s="179" t="str">
        <f>'Energy consumption (raw)'!I923</f>
        <v>23 Manufacture of other non-metallic mineral products</v>
      </c>
      <c r="J973" s="179" t="str">
        <f>INDEX(Sector!$E$6:$E$46,MATCH('Energy consumption (toe)'!I973,Sector!$B$6:$B$46,FALSE))</f>
        <v>Manufacture of other non-metallic mineral products</v>
      </c>
      <c r="K973" s="179">
        <f>IFERROR('Energy consumption (raw)'!J923*Lists!$H$84,)</f>
        <v>0</v>
      </c>
      <c r="L973" s="179">
        <f>'Energy consumption (raw)'!K923*Lists!$H$84</f>
        <v>205.66893880000001</v>
      </c>
      <c r="M973" s="179">
        <f>'Energy consumption (raw)'!L923*Lists!$H$84</f>
        <v>0</v>
      </c>
      <c r="N973" s="179">
        <f>'Energy consumption (raw)'!M923*Lists!$H$84</f>
        <v>0</v>
      </c>
      <c r="O973" s="178">
        <f t="shared" si="93"/>
        <v>205.66893880000001</v>
      </c>
      <c r="P973">
        <f>'Energy consumption (raw)'!N923*Lists!$H$85</f>
        <v>9018.7999999999993</v>
      </c>
      <c r="Q973">
        <f>'Energy consumption (raw)'!O923*Lists!$H$86</f>
        <v>0</v>
      </c>
      <c r="R973">
        <f>'Energy consumption (raw)'!P923*Lists!$H$87</f>
        <v>0</v>
      </c>
      <c r="S973">
        <f>'Energy consumption (raw)'!Q923*Lists!$H$88</f>
        <v>0</v>
      </c>
      <c r="T973">
        <f>'Energy consumption (raw)'!R923*Lists!$H$89</f>
        <v>31.8444</v>
      </c>
      <c r="U973">
        <f>'Energy consumption (raw)'!S923*Lists!$H$90</f>
        <v>0</v>
      </c>
      <c r="V973">
        <f>'Energy consumption (raw)'!T923*Lists!$H$91</f>
        <v>0</v>
      </c>
      <c r="W973">
        <f>'Energy consumption (raw)'!U923*Lists!$H$92</f>
        <v>0</v>
      </c>
      <c r="X973">
        <f>'Energy consumption (raw)'!V923*Lists!$H$93</f>
        <v>0</v>
      </c>
      <c r="Y973">
        <f>'Energy consumption (raw)'!W923*Lists!$H$94</f>
        <v>0</v>
      </c>
      <c r="Z973">
        <f>'Energy consumption (raw)'!X923*Lists!$H$96*1000000</f>
        <v>0</v>
      </c>
      <c r="AA973">
        <f>'Energy consumption (raw)'!Y923*Lists!$H$97</f>
        <v>0</v>
      </c>
      <c r="AB973">
        <f>'Energy consumption (raw)'!Z923*Lists!$H$96</f>
        <v>0</v>
      </c>
      <c r="AC973">
        <f>'Energy consumption (raw)'!AA923*Lists!$H$98</f>
        <v>0</v>
      </c>
      <c r="AD973">
        <f>'Energy consumption (raw)'!AB923*Lists!$H$99</f>
        <v>0</v>
      </c>
      <c r="AE973">
        <f>'Energy consumption (raw)'!AC923*Lists!$H$101</f>
        <v>0</v>
      </c>
      <c r="AF973">
        <f>'Energy consumption (raw)'!AD923*Lists!$H$101</f>
        <v>0</v>
      </c>
      <c r="AG973">
        <f>'Energy consumption (raw)'!AE923*Lists!$H$101</f>
        <v>0</v>
      </c>
      <c r="AH973">
        <f>'Energy consumption (raw)'!AF923*Lists!$H$100</f>
        <v>0</v>
      </c>
      <c r="AI973" s="167">
        <f t="shared" si="94"/>
        <v>9256.3133387999987</v>
      </c>
      <c r="AJ973" s="179">
        <f>'Energy consumption (raw)'!AG923</f>
        <v>9256.3133387999987</v>
      </c>
      <c r="AK973" s="179">
        <f>'Energy consumption (raw)'!AH923</f>
        <v>6605</v>
      </c>
      <c r="AL973">
        <f>IF(ROUND(AI973,-3)=ROUND('Energy consumption (raw)'!AG923,-3),1,0)</f>
        <v>1</v>
      </c>
      <c r="AM973" s="179" t="str">
        <f>'Energy consumption (raw)'!AJ923</f>
        <v>19. Yen Bai</v>
      </c>
      <c r="AN973">
        <f>VLOOKUP(AM973,Lists!$F$9:$G$71,2,FALSE)</f>
        <v>1</v>
      </c>
    </row>
    <row r="974" spans="2:40" x14ac:dyDescent="0.25">
      <c r="B974" s="65" t="str">
        <f t="shared" si="92"/>
        <v>Industry822</v>
      </c>
      <c r="C974" s="179">
        <f>'Energy consumption (raw)'!B924</f>
        <v>822</v>
      </c>
      <c r="D974" s="179">
        <f>'Energy consumption (raw)'!C924</f>
        <v>0</v>
      </c>
      <c r="E974" s="179">
        <f>'Energy consumption (raw)'!D924</f>
        <v>0</v>
      </c>
      <c r="F974" s="179" t="str">
        <f>'Energy consumption (raw)'!E924</f>
        <v>Công nghiệp</v>
      </c>
      <c r="G974" s="179" t="str">
        <f>'Energy consumption (raw)'!F924</f>
        <v>Sản xuất xi măng</v>
      </c>
      <c r="H974" s="179" t="str">
        <f>'Energy consumption (raw)'!G924</f>
        <v>Industry</v>
      </c>
      <c r="I974" s="179" t="str">
        <f>'Energy consumption (raw)'!I924</f>
        <v>23 Manufacture of other non-metallic mineral products</v>
      </c>
      <c r="J974" s="179" t="str">
        <f>INDEX(Sector!$E$6:$E$46,MATCH('Energy consumption (toe)'!I974,Sector!$B$6:$B$46,FALSE))</f>
        <v>Manufacture of other non-metallic mineral products</v>
      </c>
      <c r="K974" s="179">
        <f>IFERROR('Energy consumption (raw)'!J924*Lists!$H$84,)</f>
        <v>0</v>
      </c>
      <c r="L974" s="179">
        <f>'Energy consumption (raw)'!K924*Lists!$H$84</f>
        <v>751.01729220000004</v>
      </c>
      <c r="M974" s="179">
        <f>'Energy consumption (raw)'!L924*Lists!$H$84</f>
        <v>0</v>
      </c>
      <c r="N974" s="179">
        <f>'Energy consumption (raw)'!M924*Lists!$H$84</f>
        <v>0</v>
      </c>
      <c r="O974" s="178">
        <f t="shared" si="93"/>
        <v>751.01729220000004</v>
      </c>
      <c r="P974">
        <f>'Energy consumption (raw)'!N924*Lists!$H$85</f>
        <v>0</v>
      </c>
      <c r="Q974">
        <f>'Energy consumption (raw)'!O924*Lists!$H$86</f>
        <v>0</v>
      </c>
      <c r="R974">
        <f>'Energy consumption (raw)'!P924*Lists!$H$87</f>
        <v>0</v>
      </c>
      <c r="S974">
        <f>'Energy consumption (raw)'!Q924*Lists!$H$88</f>
        <v>0</v>
      </c>
      <c r="T974">
        <f>'Energy consumption (raw)'!R924*Lists!$H$89</f>
        <v>426.36</v>
      </c>
      <c r="U974">
        <f>'Energy consumption (raw)'!S924*Lists!$H$90</f>
        <v>0</v>
      </c>
      <c r="V974">
        <f>'Energy consumption (raw)'!T924*Lists!$H$91</f>
        <v>0</v>
      </c>
      <c r="W974">
        <f>'Energy consumption (raw)'!U924*Lists!$H$92</f>
        <v>0</v>
      </c>
      <c r="X974">
        <f>'Energy consumption (raw)'!V924*Lists!$H$93</f>
        <v>4.2525000000000004</v>
      </c>
      <c r="Y974">
        <f>'Energy consumption (raw)'!W924*Lists!$H$94</f>
        <v>0</v>
      </c>
      <c r="Z974">
        <f>'Energy consumption (raw)'!X924*Lists!$H$96*1000000</f>
        <v>0</v>
      </c>
      <c r="AA974">
        <f>'Energy consumption (raw)'!Y924*Lists!$H$97</f>
        <v>0</v>
      </c>
      <c r="AB974">
        <f>'Energy consumption (raw)'!Z924*Lists!$H$96</f>
        <v>0</v>
      </c>
      <c r="AC974">
        <f>'Energy consumption (raw)'!AA924*Lists!$H$98</f>
        <v>0</v>
      </c>
      <c r="AD974">
        <f>'Energy consumption (raw)'!AB924*Lists!$H$99</f>
        <v>0</v>
      </c>
      <c r="AE974">
        <f>'Energy consumption (raw)'!AC924*Lists!$H$101</f>
        <v>0</v>
      </c>
      <c r="AF974">
        <f>'Energy consumption (raw)'!AD924*Lists!$H$101</f>
        <v>0</v>
      </c>
      <c r="AG974">
        <f>'Energy consumption (raw)'!AE924*Lists!$H$101</f>
        <v>0</v>
      </c>
      <c r="AH974">
        <f>'Energy consumption (raw)'!AF924*Lists!$H$100</f>
        <v>0</v>
      </c>
      <c r="AI974" s="167">
        <f t="shared" si="94"/>
        <v>1181.6297922000001</v>
      </c>
      <c r="AJ974" s="179">
        <f>'Energy consumption (raw)'!AG924</f>
        <v>1181.6297922000001</v>
      </c>
      <c r="AK974" s="179">
        <f>'Energy consumption (raw)'!AH924</f>
        <v>1261</v>
      </c>
      <c r="AL974">
        <f>IF(ROUND(AI974,-3)=ROUND('Energy consumption (raw)'!AG924,-3),1,0)</f>
        <v>1</v>
      </c>
      <c r="AM974" s="179" t="str">
        <f>'Energy consumption (raw)'!AJ924</f>
        <v>19. Yen Bai</v>
      </c>
      <c r="AN974">
        <f>VLOOKUP(AM974,Lists!$F$9:$G$71,2,FALSE)</f>
        <v>1</v>
      </c>
    </row>
    <row r="975" spans="2:40" x14ac:dyDescent="0.25">
      <c r="B975" s="65" t="str">
        <f t="shared" si="92"/>
        <v>Industry823</v>
      </c>
      <c r="C975" s="179">
        <f>'Energy consumption (raw)'!B925</f>
        <v>823</v>
      </c>
      <c r="D975" s="179">
        <f>'Energy consumption (raw)'!C925</f>
        <v>0</v>
      </c>
      <c r="E975" s="179">
        <f>'Energy consumption (raw)'!D925</f>
        <v>0</v>
      </c>
      <c r="F975" s="179" t="str">
        <f>'Energy consumption (raw)'!E925</f>
        <v>Công nghiệp</v>
      </c>
      <c r="G975" s="179" t="str">
        <f>'Energy consumption (raw)'!F925</f>
        <v>Sản xuất các sản phẩm từ plastic</v>
      </c>
      <c r="H975" s="179" t="str">
        <f>'Energy consumption (raw)'!G925</f>
        <v>Industry</v>
      </c>
      <c r="I975" s="179" t="str">
        <f>'Energy consumption (raw)'!I925</f>
        <v>22 Manufacture of rubber and plastics products</v>
      </c>
      <c r="J975" s="179" t="str">
        <f>INDEX(Sector!$E$6:$E$46,MATCH('Energy consumption (toe)'!I975,Sector!$B$6:$B$46,FALSE))</f>
        <v>Manufacture of rubber and plastics products</v>
      </c>
      <c r="K975" s="179">
        <f>IFERROR('Energy consumption (raw)'!J925*Lists!$H$84,)</f>
        <v>0</v>
      </c>
      <c r="L975" s="179">
        <f>'Energy consumption (raw)'!K925*Lists!$H$84</f>
        <v>3165.1272002000001</v>
      </c>
      <c r="M975" s="179">
        <f>'Energy consumption (raw)'!L925*Lists!$H$84</f>
        <v>0</v>
      </c>
      <c r="N975" s="179">
        <f>'Energy consumption (raw)'!M925*Lists!$H$84</f>
        <v>0</v>
      </c>
      <c r="O975" s="178">
        <f t="shared" si="93"/>
        <v>3165.1272002000001</v>
      </c>
      <c r="P975">
        <f>'Energy consumption (raw)'!N925*Lists!$H$85</f>
        <v>0</v>
      </c>
      <c r="Q975">
        <f>'Energy consumption (raw)'!O925*Lists!$H$86</f>
        <v>0</v>
      </c>
      <c r="R975">
        <f>'Energy consumption (raw)'!P925*Lists!$H$87</f>
        <v>0</v>
      </c>
      <c r="S975">
        <f>'Energy consumption (raw)'!Q925*Lists!$H$88</f>
        <v>0</v>
      </c>
      <c r="T975">
        <f>'Energy consumption (raw)'!R925*Lists!$H$89</f>
        <v>0</v>
      </c>
      <c r="U975">
        <f>'Energy consumption (raw)'!S925*Lists!$H$90</f>
        <v>0</v>
      </c>
      <c r="V975">
        <f>'Energy consumption (raw)'!T925*Lists!$H$91</f>
        <v>0</v>
      </c>
      <c r="W975">
        <f>'Energy consumption (raw)'!U925*Lists!$H$92</f>
        <v>0</v>
      </c>
      <c r="X975">
        <f>'Energy consumption (raw)'!V925*Lists!$H$93</f>
        <v>0</v>
      </c>
      <c r="Y975">
        <f>'Energy consumption (raw)'!W925*Lists!$H$94</f>
        <v>0</v>
      </c>
      <c r="Z975">
        <f>'Energy consumption (raw)'!X925*Lists!$H$96*1000000</f>
        <v>0</v>
      </c>
      <c r="AA975">
        <f>'Energy consumption (raw)'!Y925*Lists!$H$97</f>
        <v>0</v>
      </c>
      <c r="AB975">
        <f>'Energy consumption (raw)'!Z925*Lists!$H$96</f>
        <v>0</v>
      </c>
      <c r="AC975">
        <f>'Energy consumption (raw)'!AA925*Lists!$H$98</f>
        <v>0</v>
      </c>
      <c r="AD975">
        <f>'Energy consumption (raw)'!AB925*Lists!$H$99</f>
        <v>0</v>
      </c>
      <c r="AE975">
        <f>'Energy consumption (raw)'!AC925*Lists!$H$101</f>
        <v>0</v>
      </c>
      <c r="AF975">
        <f>'Energy consumption (raw)'!AD925*Lists!$H$101</f>
        <v>0</v>
      </c>
      <c r="AG975">
        <f>'Energy consumption (raw)'!AE925*Lists!$H$101</f>
        <v>0</v>
      </c>
      <c r="AH975">
        <f>'Energy consumption (raw)'!AF925*Lists!$H$100</f>
        <v>0</v>
      </c>
      <c r="AI975" s="167">
        <f t="shared" si="94"/>
        <v>3165.1272002000001</v>
      </c>
      <c r="AJ975" s="179">
        <f>'Energy consumption (raw)'!AG925</f>
        <v>3165.1272002000001</v>
      </c>
      <c r="AK975" s="179">
        <f>'Energy consumption (raw)'!AH925</f>
        <v>2838</v>
      </c>
      <c r="AL975">
        <f>IF(ROUND(AI975,-3)=ROUND('Energy consumption (raw)'!AG925,-3),1,0)</f>
        <v>1</v>
      </c>
      <c r="AM975" s="179" t="str">
        <f>'Energy consumption (raw)'!AJ925</f>
        <v>19. Yen Bai</v>
      </c>
      <c r="AN975">
        <f>VLOOKUP(AM975,Lists!$F$9:$G$71,2,FALSE)</f>
        <v>1</v>
      </c>
    </row>
    <row r="976" spans="2:40" x14ac:dyDescent="0.25">
      <c r="B976" s="65" t="str">
        <f t="shared" si="92"/>
        <v>Industry824</v>
      </c>
      <c r="C976" s="179">
        <f>'Energy consumption (raw)'!B926</f>
        <v>824</v>
      </c>
      <c r="D976" s="179">
        <f>'Energy consumption (raw)'!C926</f>
        <v>0</v>
      </c>
      <c r="E976" s="179">
        <f>'Energy consumption (raw)'!D926</f>
        <v>0</v>
      </c>
      <c r="F976" s="179" t="str">
        <f>'Energy consumption (raw)'!E926</f>
        <v>Công nghiệp</v>
      </c>
      <c r="G976" s="179" t="str">
        <f>'Energy consumption (raw)'!F926</f>
        <v>Sản xuất xi măng</v>
      </c>
      <c r="H976" s="179" t="str">
        <f>'Energy consumption (raw)'!G926</f>
        <v>Industry</v>
      </c>
      <c r="I976" s="179" t="str">
        <f>'Energy consumption (raw)'!I926</f>
        <v>23 Manufacture of other non-metallic mineral products</v>
      </c>
      <c r="J976" s="179" t="str">
        <f>INDEX(Sector!$E$6:$E$46,MATCH('Energy consumption (toe)'!I976,Sector!$B$6:$B$46,FALSE))</f>
        <v>Manufacture of other non-metallic mineral products</v>
      </c>
      <c r="K976" s="179">
        <f>IFERROR('Energy consumption (raw)'!J926*Lists!$H$84,)</f>
        <v>0</v>
      </c>
      <c r="L976" s="179">
        <f>'Energy consumption (raw)'!K926*Lists!$H$84</f>
        <v>1866.4327047000002</v>
      </c>
      <c r="M976" s="179">
        <f>'Energy consumption (raw)'!L926*Lists!$H$84</f>
        <v>0</v>
      </c>
      <c r="N976" s="179">
        <f>'Energy consumption (raw)'!M926*Lists!$H$84</f>
        <v>0</v>
      </c>
      <c r="O976" s="178">
        <f t="shared" si="93"/>
        <v>1866.4327047000002</v>
      </c>
      <c r="P976">
        <f>'Energy consumption (raw)'!N926*Lists!$H$85</f>
        <v>0</v>
      </c>
      <c r="Q976">
        <f>'Energy consumption (raw)'!O926*Lists!$H$86</f>
        <v>0</v>
      </c>
      <c r="R976">
        <f>'Energy consumption (raw)'!P926*Lists!$H$87</f>
        <v>0</v>
      </c>
      <c r="S976">
        <f>'Energy consumption (raw)'!Q926*Lists!$H$88</f>
        <v>0</v>
      </c>
      <c r="T976">
        <f>'Energy consumption (raw)'!R926*Lists!$H$89</f>
        <v>0</v>
      </c>
      <c r="U976">
        <f>'Energy consumption (raw)'!S926*Lists!$H$90</f>
        <v>0</v>
      </c>
      <c r="V976">
        <f>'Energy consumption (raw)'!T926*Lists!$H$91</f>
        <v>0</v>
      </c>
      <c r="W976">
        <f>'Energy consumption (raw)'!U926*Lists!$H$92</f>
        <v>0</v>
      </c>
      <c r="X976">
        <f>'Energy consumption (raw)'!V926*Lists!$H$93</f>
        <v>0</v>
      </c>
      <c r="Y976">
        <f>'Energy consumption (raw)'!W926*Lists!$H$94</f>
        <v>0</v>
      </c>
      <c r="Z976">
        <f>'Energy consumption (raw)'!X926*Lists!$H$96*1000000</f>
        <v>0</v>
      </c>
      <c r="AA976">
        <f>'Energy consumption (raw)'!Y926*Lists!$H$97</f>
        <v>0</v>
      </c>
      <c r="AB976">
        <f>'Energy consumption (raw)'!Z926*Lists!$H$96</f>
        <v>0</v>
      </c>
      <c r="AC976">
        <f>'Energy consumption (raw)'!AA926*Lists!$H$98</f>
        <v>0</v>
      </c>
      <c r="AD976">
        <f>'Energy consumption (raw)'!AB926*Lists!$H$99</f>
        <v>0</v>
      </c>
      <c r="AE976">
        <f>'Energy consumption (raw)'!AC926*Lists!$H$101</f>
        <v>0</v>
      </c>
      <c r="AF976">
        <f>'Energy consumption (raw)'!AD926*Lists!$H$101</f>
        <v>0</v>
      </c>
      <c r="AG976">
        <f>'Energy consumption (raw)'!AE926*Lists!$H$101</f>
        <v>0</v>
      </c>
      <c r="AH976">
        <f>'Energy consumption (raw)'!AF926*Lists!$H$100</f>
        <v>0</v>
      </c>
      <c r="AI976" s="167">
        <f t="shared" si="94"/>
        <v>1866.4327047000002</v>
      </c>
      <c r="AJ976" s="179">
        <f>'Energy consumption (raw)'!AG926</f>
        <v>1866.4327047000002</v>
      </c>
      <c r="AK976" s="179">
        <f>'Energy consumption (raw)'!AH926</f>
        <v>1502</v>
      </c>
      <c r="AL976">
        <f>IF(ROUND(AI976,-3)=ROUND('Energy consumption (raw)'!AG926,-3),1,0)</f>
        <v>1</v>
      </c>
      <c r="AM976" s="179" t="str">
        <f>'Energy consumption (raw)'!AJ926</f>
        <v>19. Yen Bai</v>
      </c>
      <c r="AN976">
        <f>VLOOKUP(AM976,Lists!$F$9:$G$71,2,FALSE)</f>
        <v>1</v>
      </c>
    </row>
    <row r="977" spans="2:40" x14ac:dyDescent="0.25">
      <c r="B977" s="65" t="str">
        <f t="shared" si="92"/>
        <v>Industry825</v>
      </c>
      <c r="C977" s="179">
        <f>'Energy consumption (raw)'!B927</f>
        <v>825</v>
      </c>
      <c r="D977" s="179">
        <f>'Energy consumption (raw)'!C927</f>
        <v>0</v>
      </c>
      <c r="E977" s="179">
        <f>'Energy consumption (raw)'!D927</f>
        <v>0</v>
      </c>
      <c r="F977" s="179" t="str">
        <f>'Energy consumption (raw)'!E927</f>
        <v>Công nghiệp</v>
      </c>
      <c r="G977" s="179" t="str">
        <f>'Energy consumption (raw)'!F927</f>
        <v>Khai thác kim loại</v>
      </c>
      <c r="H977" s="179" t="str">
        <f>'Energy consumption (raw)'!G927</f>
        <v>Industry</v>
      </c>
      <c r="I977" s="179" t="str">
        <f>'Energy consumption (raw)'!I927</f>
        <v>07 Mining of metal ores</v>
      </c>
      <c r="J977" s="179" t="str">
        <f>INDEX(Sector!$E$6:$E$46,MATCH('Energy consumption (toe)'!I977,Sector!$B$6:$B$46,FALSE))</f>
        <v>Mining of metal ores</v>
      </c>
      <c r="K977" s="179">
        <f>IFERROR('Energy consumption (raw)'!J927*Lists!$H$84,)</f>
        <v>1343.5089246</v>
      </c>
      <c r="L977" s="179">
        <f>'Energy consumption (raw)'!K927*Lists!$H$84</f>
        <v>1355.9135645000001</v>
      </c>
      <c r="M977" s="179">
        <f>'Energy consumption (raw)'!L927*Lists!$H$84</f>
        <v>0</v>
      </c>
      <c r="N977" s="179">
        <f>'Energy consumption (raw)'!M927*Lists!$H$84</f>
        <v>0</v>
      </c>
      <c r="O977" s="178">
        <f t="shared" si="93"/>
        <v>1355.9135645000001</v>
      </c>
      <c r="P977">
        <f>'Energy consumption (raw)'!N927*Lists!$H$85</f>
        <v>0</v>
      </c>
      <c r="Q977">
        <f>'Energy consumption (raw)'!O927*Lists!$H$86</f>
        <v>0</v>
      </c>
      <c r="R977">
        <f>'Energy consumption (raw)'!P927*Lists!$H$87</f>
        <v>0</v>
      </c>
      <c r="S977">
        <f>'Energy consumption (raw)'!Q927*Lists!$H$88</f>
        <v>0</v>
      </c>
      <c r="T977">
        <f>'Energy consumption (raw)'!R927*Lists!$H$89</f>
        <v>0</v>
      </c>
      <c r="U977">
        <f>'Energy consumption (raw)'!S927*Lists!$H$90</f>
        <v>0</v>
      </c>
      <c r="V977">
        <f>'Energy consumption (raw)'!T927*Lists!$H$91</f>
        <v>0</v>
      </c>
      <c r="W977">
        <f>'Energy consumption (raw)'!U927*Lists!$H$92</f>
        <v>0</v>
      </c>
      <c r="X977">
        <f>'Energy consumption (raw)'!V927*Lists!$H$93</f>
        <v>0</v>
      </c>
      <c r="Y977">
        <f>'Energy consumption (raw)'!W927*Lists!$H$94</f>
        <v>0</v>
      </c>
      <c r="Z977">
        <f>'Energy consumption (raw)'!X927*Lists!$H$96*1000000</f>
        <v>0</v>
      </c>
      <c r="AA977">
        <f>'Energy consumption (raw)'!Y927*Lists!$H$97</f>
        <v>0</v>
      </c>
      <c r="AB977">
        <f>'Energy consumption (raw)'!Z927*Lists!$H$96</f>
        <v>0</v>
      </c>
      <c r="AC977">
        <f>'Energy consumption (raw)'!AA927*Lists!$H$98</f>
        <v>0</v>
      </c>
      <c r="AD977">
        <f>'Energy consumption (raw)'!AB927*Lists!$H$99</f>
        <v>0</v>
      </c>
      <c r="AE977">
        <f>'Energy consumption (raw)'!AC927*Lists!$H$101</f>
        <v>0</v>
      </c>
      <c r="AF977">
        <f>'Energy consumption (raw)'!AD927*Lists!$H$101</f>
        <v>0</v>
      </c>
      <c r="AG977">
        <f>'Energy consumption (raw)'!AE927*Lists!$H$101</f>
        <v>0</v>
      </c>
      <c r="AH977">
        <f>'Energy consumption (raw)'!AF927*Lists!$H$100</f>
        <v>0</v>
      </c>
      <c r="AI977" s="167">
        <f t="shared" si="94"/>
        <v>1355.9135645000001</v>
      </c>
      <c r="AJ977" s="179">
        <f>'Energy consumption (raw)'!AG927</f>
        <v>1355.9135645000001</v>
      </c>
      <c r="AK977" s="179">
        <f>'Energy consumption (raw)'!AH927</f>
        <v>1748.8851131000001</v>
      </c>
      <c r="AL977">
        <f>IF(ROUND(AI977,-3)=ROUND('Energy consumption (raw)'!AG927,-3),1,0)</f>
        <v>1</v>
      </c>
      <c r="AM977" s="179" t="str">
        <f>'Energy consumption (raw)'!AJ927</f>
        <v>19. Yen Bai</v>
      </c>
      <c r="AN977">
        <f>VLOOKUP(AM977,Lists!$F$9:$G$71,2,FALSE)</f>
        <v>1</v>
      </c>
    </row>
    <row r="978" spans="2:40" x14ac:dyDescent="0.25">
      <c r="B978" s="65" t="str">
        <f t="shared" si="92"/>
        <v>Industry826</v>
      </c>
      <c r="C978" s="179">
        <f>'Energy consumption (raw)'!B928</f>
        <v>826</v>
      </c>
      <c r="D978" s="179">
        <f>'Energy consumption (raw)'!C928</f>
        <v>0</v>
      </c>
      <c r="E978" s="179">
        <f>'Energy consumption (raw)'!D928</f>
        <v>0</v>
      </c>
      <c r="F978" s="179" t="str">
        <f>'Energy consumption (raw)'!E928</f>
        <v>Công nghiệp</v>
      </c>
      <c r="G978" s="179" t="str">
        <f>'Energy consumption (raw)'!F928</f>
        <v>Khai thác, cắt và chế biến đá hoa trắng</v>
      </c>
      <c r="H978" s="179" t="str">
        <f>'Energy consumption (raw)'!G928</f>
        <v>Industry</v>
      </c>
      <c r="I978" s="179" t="str">
        <f>'Energy consumption (raw)'!I928</f>
        <v>08 Other mining and quarrying</v>
      </c>
      <c r="J978" s="179" t="str">
        <f>INDEX(Sector!$E$6:$E$46,MATCH('Energy consumption (toe)'!I978,Sector!$B$6:$B$46,FALSE))</f>
        <v>Other mining and quarrying</v>
      </c>
      <c r="K978" s="179">
        <f>IFERROR('Energy consumption (raw)'!J928*Lists!$H$84,)</f>
        <v>0</v>
      </c>
      <c r="L978" s="179">
        <f>'Energy consumption (raw)'!K928*Lists!$H$84</f>
        <v>2031.6872332</v>
      </c>
      <c r="M978" s="179">
        <f>'Energy consumption (raw)'!L928*Lists!$H$84</f>
        <v>0</v>
      </c>
      <c r="N978" s="179">
        <f>'Energy consumption (raw)'!M928*Lists!$H$84</f>
        <v>0</v>
      </c>
      <c r="O978" s="178">
        <f t="shared" si="93"/>
        <v>2031.6872332</v>
      </c>
      <c r="P978">
        <f>'Energy consumption (raw)'!N928*Lists!$H$85</f>
        <v>0</v>
      </c>
      <c r="Q978">
        <f>'Energy consumption (raw)'!O928*Lists!$H$86</f>
        <v>0</v>
      </c>
      <c r="R978">
        <f>'Energy consumption (raw)'!P928*Lists!$H$87</f>
        <v>0</v>
      </c>
      <c r="S978">
        <f>'Energy consumption (raw)'!Q928*Lists!$H$88</f>
        <v>0</v>
      </c>
      <c r="T978">
        <f>'Energy consumption (raw)'!R928*Lists!$H$89</f>
        <v>0</v>
      </c>
      <c r="U978">
        <f>'Energy consumption (raw)'!S928*Lists!$H$90</f>
        <v>0</v>
      </c>
      <c r="V978">
        <f>'Energy consumption (raw)'!T928*Lists!$H$91</f>
        <v>0</v>
      </c>
      <c r="W978">
        <f>'Energy consumption (raw)'!U928*Lists!$H$92</f>
        <v>0</v>
      </c>
      <c r="X978">
        <f>'Energy consumption (raw)'!V928*Lists!$H$93</f>
        <v>0</v>
      </c>
      <c r="Y978">
        <f>'Energy consumption (raw)'!W928*Lists!$H$94</f>
        <v>0</v>
      </c>
      <c r="Z978">
        <f>'Energy consumption (raw)'!X928*Lists!$H$96*1000000</f>
        <v>0</v>
      </c>
      <c r="AA978">
        <f>'Energy consumption (raw)'!Y928*Lists!$H$97</f>
        <v>0</v>
      </c>
      <c r="AB978">
        <f>'Energy consumption (raw)'!Z928*Lists!$H$96</f>
        <v>0</v>
      </c>
      <c r="AC978">
        <f>'Energy consumption (raw)'!AA928*Lists!$H$98</f>
        <v>0</v>
      </c>
      <c r="AD978">
        <f>'Energy consumption (raw)'!AB928*Lists!$H$99</f>
        <v>0</v>
      </c>
      <c r="AE978">
        <f>'Energy consumption (raw)'!AC928*Lists!$H$101</f>
        <v>0</v>
      </c>
      <c r="AF978">
        <f>'Energy consumption (raw)'!AD928*Lists!$H$101</f>
        <v>0</v>
      </c>
      <c r="AG978">
        <f>'Energy consumption (raw)'!AE928*Lists!$H$101</f>
        <v>0</v>
      </c>
      <c r="AH978">
        <f>'Energy consumption (raw)'!AF928*Lists!$H$100</f>
        <v>0</v>
      </c>
      <c r="AI978" s="167">
        <f t="shared" si="94"/>
        <v>2031.6872332</v>
      </c>
      <c r="AJ978" s="179">
        <f>'Energy consumption (raw)'!AG928</f>
        <v>2031.6872332</v>
      </c>
      <c r="AK978" s="179">
        <f>'Energy consumption (raw)'!AH928</f>
        <v>1510</v>
      </c>
      <c r="AL978">
        <f>IF(ROUND(AI978,-3)=ROUND('Energy consumption (raw)'!AG928,-3),1,0)</f>
        <v>1</v>
      </c>
      <c r="AM978" s="179" t="str">
        <f>'Energy consumption (raw)'!AJ928</f>
        <v>19. Yen Bai</v>
      </c>
      <c r="AN978">
        <f>VLOOKUP(AM978,Lists!$F$9:$G$71,2,FALSE)</f>
        <v>1</v>
      </c>
    </row>
    <row r="979" spans="2:40" x14ac:dyDescent="0.25">
      <c r="B979" s="65" t="str">
        <f t="shared" si="92"/>
        <v>Industry827</v>
      </c>
      <c r="C979" s="179">
        <f>'Energy consumption (raw)'!B929</f>
        <v>827</v>
      </c>
      <c r="D979" s="179">
        <f>'Energy consumption (raw)'!C929</f>
        <v>0</v>
      </c>
      <c r="E979" s="179">
        <f>'Energy consumption (raw)'!D929</f>
        <v>0</v>
      </c>
      <c r="F979" s="179" t="str">
        <f>'Energy consumption (raw)'!E929</f>
        <v>Công nghiệp</v>
      </c>
      <c r="G979" s="179" t="str">
        <f>'Energy consumption (raw)'!F929</f>
        <v>Xây dựng công trình giao thông</v>
      </c>
      <c r="H979" s="179" t="str">
        <f>'Energy consumption (raw)'!G929</f>
        <v>Industry</v>
      </c>
      <c r="I979" s="179" t="str">
        <f>'Energy consumption (raw)'!I929</f>
        <v>30 Manufacture of other transport equipment</v>
      </c>
      <c r="J979" s="179" t="str">
        <f>INDEX(Sector!$E$6:$E$46,MATCH('Energy consumption (toe)'!I979,Sector!$B$6:$B$46,FALSE))</f>
        <v>Manufacture of other transport equipment</v>
      </c>
      <c r="K979" s="179">
        <f>IFERROR('Energy consumption (raw)'!J929*Lists!$H$84,)</f>
        <v>0</v>
      </c>
      <c r="L979" s="179">
        <f>'Energy consumption (raw)'!K929*Lists!$H$84</f>
        <v>0</v>
      </c>
      <c r="M979" s="179">
        <f>'Energy consumption (raw)'!L929*Lists!$H$84</f>
        <v>0</v>
      </c>
      <c r="N979" s="179">
        <f>'Energy consumption (raw)'!M929*Lists!$H$84</f>
        <v>0</v>
      </c>
      <c r="O979" s="178">
        <f t="shared" si="93"/>
        <v>0</v>
      </c>
      <c r="P979">
        <f>'Energy consumption (raw)'!N929*Lists!$H$85</f>
        <v>0</v>
      </c>
      <c r="Q979">
        <f>'Energy consumption (raw)'!O929*Lists!$H$86</f>
        <v>0</v>
      </c>
      <c r="R979">
        <f>'Energy consumption (raw)'!P929*Lists!$H$87</f>
        <v>0</v>
      </c>
      <c r="S979">
        <f>'Energy consumption (raw)'!Q929*Lists!$H$88</f>
        <v>0</v>
      </c>
      <c r="T979">
        <f>'Energy consumption (raw)'!R929*Lists!$H$89</f>
        <v>8620.02</v>
      </c>
      <c r="U979">
        <f>'Energy consumption (raw)'!S929*Lists!$H$90</f>
        <v>0</v>
      </c>
      <c r="V979">
        <f>'Energy consumption (raw)'!T929*Lists!$H$91</f>
        <v>477.18</v>
      </c>
      <c r="W979">
        <f>'Energy consumption (raw)'!U929*Lists!$H$92</f>
        <v>0</v>
      </c>
      <c r="X979">
        <f>'Energy consumption (raw)'!V929*Lists!$H$93</f>
        <v>0</v>
      </c>
      <c r="Y979">
        <f>'Energy consumption (raw)'!W929*Lists!$H$94</f>
        <v>0</v>
      </c>
      <c r="Z979">
        <f>'Energy consumption (raw)'!X929*Lists!$H$96*1000000</f>
        <v>0</v>
      </c>
      <c r="AA979">
        <f>'Energy consumption (raw)'!Y929*Lists!$H$97</f>
        <v>0</v>
      </c>
      <c r="AB979">
        <f>'Energy consumption (raw)'!Z929*Lists!$H$96</f>
        <v>0</v>
      </c>
      <c r="AC979">
        <f>'Energy consumption (raw)'!AA929*Lists!$H$98</f>
        <v>0</v>
      </c>
      <c r="AD979">
        <f>'Energy consumption (raw)'!AB929*Lists!$H$99</f>
        <v>0</v>
      </c>
      <c r="AE979">
        <f>'Energy consumption (raw)'!AC929*Lists!$H$101</f>
        <v>0</v>
      </c>
      <c r="AF979">
        <f>'Energy consumption (raw)'!AD929*Lists!$H$101</f>
        <v>0</v>
      </c>
      <c r="AG979">
        <f>'Energy consumption (raw)'!AE929*Lists!$H$101</f>
        <v>0</v>
      </c>
      <c r="AH979">
        <f>'Energy consumption (raw)'!AF929*Lists!$H$100</f>
        <v>0</v>
      </c>
      <c r="AI979" s="167">
        <f t="shared" si="94"/>
        <v>9097.2000000000007</v>
      </c>
      <c r="AJ979" s="179">
        <f>'Energy consumption (raw)'!AG929</f>
        <v>9097.2000000000007</v>
      </c>
      <c r="AK979" s="179">
        <f>'Energy consumption (raw)'!AH929</f>
        <v>0</v>
      </c>
      <c r="AL979">
        <f>IF(ROUND(AI979,-3)=ROUND('Energy consumption (raw)'!AG929,-3),1,0)</f>
        <v>1</v>
      </c>
      <c r="AM979" s="179" t="str">
        <f>'Energy consumption (raw)'!AJ929</f>
        <v>19. Yen Bai</v>
      </c>
      <c r="AN979">
        <f>VLOOKUP(AM979,Lists!$F$9:$G$71,2,FALSE)</f>
        <v>1</v>
      </c>
    </row>
    <row r="980" spans="2:40" x14ac:dyDescent="0.25">
      <c r="B980" s="65" t="str">
        <f t="shared" si="92"/>
        <v>Industry828</v>
      </c>
      <c r="C980" s="179">
        <f>'Energy consumption (raw)'!B930</f>
        <v>828</v>
      </c>
      <c r="D980" s="179">
        <f>'Energy consumption (raw)'!C930</f>
        <v>0</v>
      </c>
      <c r="E980" s="179">
        <f>'Energy consumption (raw)'!D930</f>
        <v>0</v>
      </c>
      <c r="F980" s="179" t="str">
        <f>'Energy consumption (raw)'!E930</f>
        <v>Công nghiệp</v>
      </c>
      <c r="G980" s="179" t="str">
        <f>'Energy consumption (raw)'!F930</f>
        <v>Sản xuất kim loại màu</v>
      </c>
      <c r="H980" s="179" t="str">
        <f>'Energy consumption (raw)'!G930</f>
        <v>Industry</v>
      </c>
      <c r="I980" s="179" t="str">
        <f>'Energy consumption (raw)'!I930</f>
        <v>24 Manufacture of basic metals</v>
      </c>
      <c r="J980" s="179" t="str">
        <f>INDEX(Sector!$E$6:$E$46,MATCH('Energy consumption (toe)'!I980,Sector!$B$6:$B$46,FALSE))</f>
        <v>Manufacture of basic metals</v>
      </c>
      <c r="K980" s="179">
        <f>IFERROR('Energy consumption (raw)'!J930*Lists!$H$84,)</f>
        <v>1605.5686500000002</v>
      </c>
      <c r="L980" s="179">
        <f>'Energy consumption (raw)'!K930*Lists!$H$84</f>
        <v>1605.5686500000002</v>
      </c>
      <c r="M980" s="179">
        <f>'Energy consumption (raw)'!L930*Lists!$H$84</f>
        <v>0</v>
      </c>
      <c r="N980" s="179">
        <f>'Energy consumption (raw)'!M930*Lists!$H$84</f>
        <v>0</v>
      </c>
      <c r="O980" s="178">
        <f t="shared" si="93"/>
        <v>1605.5686500000002</v>
      </c>
      <c r="P980">
        <f>'Energy consumption (raw)'!N930*Lists!$H$85</f>
        <v>0</v>
      </c>
      <c r="Q980">
        <f>'Energy consumption (raw)'!O930*Lists!$H$86</f>
        <v>0</v>
      </c>
      <c r="R980">
        <f>'Energy consumption (raw)'!P930*Lists!$H$87</f>
        <v>0</v>
      </c>
      <c r="S980">
        <f>'Energy consumption (raw)'!Q930*Lists!$H$88</f>
        <v>0</v>
      </c>
      <c r="T980">
        <f>'Energy consumption (raw)'!R930*Lists!$H$89</f>
        <v>0</v>
      </c>
      <c r="U980">
        <f>'Energy consumption (raw)'!S930*Lists!$H$90</f>
        <v>0</v>
      </c>
      <c r="V980">
        <f>'Energy consumption (raw)'!T930*Lists!$H$91</f>
        <v>0</v>
      </c>
      <c r="W980">
        <f>'Energy consumption (raw)'!U930*Lists!$H$92</f>
        <v>0</v>
      </c>
      <c r="X980">
        <f>'Energy consumption (raw)'!V930*Lists!$H$93</f>
        <v>0</v>
      </c>
      <c r="Y980">
        <f>'Energy consumption (raw)'!W930*Lists!$H$94</f>
        <v>0</v>
      </c>
      <c r="Z980">
        <f>'Energy consumption (raw)'!X930*Lists!$H$96*1000000</f>
        <v>0</v>
      </c>
      <c r="AA980">
        <f>'Energy consumption (raw)'!Y930*Lists!$H$97</f>
        <v>0</v>
      </c>
      <c r="AB980">
        <f>'Energy consumption (raw)'!Z930*Lists!$H$96</f>
        <v>0</v>
      </c>
      <c r="AC980">
        <f>'Energy consumption (raw)'!AA930*Lists!$H$98</f>
        <v>0</v>
      </c>
      <c r="AD980">
        <f>'Energy consumption (raw)'!AB930*Lists!$H$99</f>
        <v>0</v>
      </c>
      <c r="AE980">
        <f>'Energy consumption (raw)'!AC930*Lists!$H$101</f>
        <v>0</v>
      </c>
      <c r="AF980">
        <f>'Energy consumption (raw)'!AD930*Lists!$H$101</f>
        <v>0</v>
      </c>
      <c r="AG980">
        <f>'Energy consumption (raw)'!AE930*Lists!$H$101</f>
        <v>0</v>
      </c>
      <c r="AH980">
        <f>'Energy consumption (raw)'!AF930*Lists!$H$100</f>
        <v>0</v>
      </c>
      <c r="AI980" s="167">
        <f t="shared" si="94"/>
        <v>1605.5686500000002</v>
      </c>
      <c r="AJ980" s="179">
        <f>'Energy consumption (raw)'!AG930</f>
        <v>1605.5686500000002</v>
      </c>
      <c r="AK980" s="179">
        <f>'Energy consumption (raw)'!AH930</f>
        <v>1114.5547271</v>
      </c>
      <c r="AL980">
        <f>IF(ROUND(AI980,-3)=ROUND('Energy consumption (raw)'!AG930,-3),1,0)</f>
        <v>1</v>
      </c>
      <c r="AM980" s="179" t="str">
        <f>'Energy consumption (raw)'!AJ930</f>
        <v>19. Yen Bai</v>
      </c>
      <c r="AN980">
        <f>VLOOKUP(AM980,Lists!$F$9:$G$71,2,FALSE)</f>
        <v>1</v>
      </c>
    </row>
    <row r="981" spans="2:40" x14ac:dyDescent="0.25">
      <c r="B981" s="65" t="str">
        <f t="shared" si="92"/>
        <v>Industry829</v>
      </c>
      <c r="C981" s="179">
        <f>'Energy consumption (raw)'!B931</f>
        <v>829</v>
      </c>
      <c r="D981" s="179">
        <f>'Energy consumption (raw)'!C931</f>
        <v>0</v>
      </c>
      <c r="E981" s="179">
        <f>'Energy consumption (raw)'!D931</f>
        <v>0</v>
      </c>
      <c r="F981" s="179" t="str">
        <f>'Energy consumption (raw)'!E931</f>
        <v>Công nghiệp</v>
      </c>
      <c r="G981" s="179" t="str">
        <f>'Energy consumption (raw)'!F931</f>
        <v>Sản xuất phụ tùng và bộ phận phụ trợ cho xe có động cơ</v>
      </c>
      <c r="H981" s="179" t="str">
        <f>'Energy consumption (raw)'!G931</f>
        <v>Industry</v>
      </c>
      <c r="I981" s="179" t="str">
        <f>'Energy consumption (raw)'!I931</f>
        <v>29 Manufacture of motor vehicles, trailers and semi-trailers</v>
      </c>
      <c r="J981" s="179" t="str">
        <f>INDEX(Sector!$E$6:$E$46,MATCH('Energy consumption (toe)'!I981,Sector!$B$6:$B$46,FALSE))</f>
        <v>Manufacture of motor vehicles, trailers and semi-trailers</v>
      </c>
      <c r="K981" s="179">
        <f>IFERROR('Energy consumption (raw)'!J931*Lists!$H$84,)</f>
        <v>2709.0609929000002</v>
      </c>
      <c r="L981" s="179">
        <f>'Energy consumption (raw)'!K931*Lists!$H$84</f>
        <v>2707.9609882</v>
      </c>
      <c r="M981" s="179">
        <f>'Energy consumption (raw)'!L931*Lists!$H$84</f>
        <v>0</v>
      </c>
      <c r="N981" s="179">
        <f>'Energy consumption (raw)'!M931*Lists!$H$84</f>
        <v>0</v>
      </c>
      <c r="O981" s="178">
        <f t="shared" si="93"/>
        <v>2707.9609882</v>
      </c>
      <c r="P981">
        <f>'Energy consumption (raw)'!N931*Lists!$H$85</f>
        <v>0</v>
      </c>
      <c r="Q981">
        <f>'Energy consumption (raw)'!O931*Lists!$H$86</f>
        <v>0</v>
      </c>
      <c r="R981">
        <f>'Energy consumption (raw)'!P931*Lists!$H$87</f>
        <v>0</v>
      </c>
      <c r="S981">
        <f>'Energy consumption (raw)'!Q931*Lists!$H$88</f>
        <v>0</v>
      </c>
      <c r="T981">
        <f>'Energy consumption (raw)'!R931*Lists!$H$89</f>
        <v>0</v>
      </c>
      <c r="U981">
        <f>'Energy consumption (raw)'!S931*Lists!$H$90</f>
        <v>25.52</v>
      </c>
      <c r="V981">
        <f>'Energy consumption (raw)'!T931*Lists!$H$91</f>
        <v>0</v>
      </c>
      <c r="W981">
        <f>'Energy consumption (raw)'!U931*Lists!$H$92</f>
        <v>0</v>
      </c>
      <c r="X981">
        <f>'Energy consumption (raw)'!V931*Lists!$H$93</f>
        <v>0</v>
      </c>
      <c r="Y981">
        <f>'Energy consumption (raw)'!W931*Lists!$H$94</f>
        <v>0</v>
      </c>
      <c r="Z981">
        <f>'Energy consumption (raw)'!X931*Lists!$H$96*1000000</f>
        <v>0</v>
      </c>
      <c r="AA981">
        <f>'Energy consumption (raw)'!Y931*Lists!$H$97</f>
        <v>14.170000000000002</v>
      </c>
      <c r="AB981">
        <f>'Energy consumption (raw)'!Z931*Lists!$H$96</f>
        <v>0</v>
      </c>
      <c r="AC981">
        <f>'Energy consumption (raw)'!AA931*Lists!$H$98</f>
        <v>0</v>
      </c>
      <c r="AD981">
        <f>'Energy consumption (raw)'!AB931*Lists!$H$99</f>
        <v>0</v>
      </c>
      <c r="AE981">
        <f>'Energy consumption (raw)'!AC931*Lists!$H$101</f>
        <v>0</v>
      </c>
      <c r="AF981">
        <f>'Energy consumption (raw)'!AD931*Lists!$H$101</f>
        <v>0</v>
      </c>
      <c r="AG981">
        <f>'Energy consumption (raw)'!AE931*Lists!$H$101</f>
        <v>0</v>
      </c>
      <c r="AH981">
        <f>'Energy consumption (raw)'!AF931*Lists!$H$100</f>
        <v>0</v>
      </c>
      <c r="AI981" s="167">
        <f t="shared" si="94"/>
        <v>2747.6509882</v>
      </c>
      <c r="AJ981" s="179">
        <f>'Energy consumption (raw)'!AG931</f>
        <v>2747.6509882</v>
      </c>
      <c r="AK981" s="179">
        <f>'Energy consumption (raw)'!AH931</f>
        <v>3040.9954304000003</v>
      </c>
      <c r="AL981">
        <f>IF(ROUND(AI981,-3)=ROUND('Energy consumption (raw)'!AG931,-3),1,0)</f>
        <v>1</v>
      </c>
      <c r="AM981" s="179" t="str">
        <f>'Energy consumption (raw)'!AJ931</f>
        <v>20. Thai Nguyen</v>
      </c>
      <c r="AN981">
        <f>VLOOKUP(AM981,Lists!$F$9:$G$71,2,FALSE)</f>
        <v>1</v>
      </c>
    </row>
    <row r="982" spans="2:40" x14ac:dyDescent="0.25">
      <c r="B982" s="65" t="str">
        <f t="shared" si="92"/>
        <v>Industry830</v>
      </c>
      <c r="C982" s="179">
        <f>'Energy consumption (raw)'!B932</f>
        <v>830</v>
      </c>
      <c r="D982" s="179">
        <f>'Energy consumption (raw)'!C932</f>
        <v>0</v>
      </c>
      <c r="E982" s="179">
        <f>'Energy consumption (raw)'!D932</f>
        <v>0</v>
      </c>
      <c r="F982" s="179" t="str">
        <f>'Energy consumption (raw)'!E932</f>
        <v>Công nghiệp</v>
      </c>
      <c r="G982" s="179" t="str">
        <f>'Energy consumption (raw)'!F932</f>
        <v>Sản xuất giấy nhăn, bìa nhăn, bao bìa từ giấy và bìa</v>
      </c>
      <c r="H982" s="179" t="str">
        <f>'Energy consumption (raw)'!G932</f>
        <v>Industry</v>
      </c>
      <c r="I982" s="179" t="str">
        <f>'Energy consumption (raw)'!I932</f>
        <v>17 Manufacture of paper and paper products</v>
      </c>
      <c r="J982" s="179" t="str">
        <f>INDEX(Sector!$E$6:$E$46,MATCH('Energy consumption (toe)'!I982,Sector!$B$6:$B$46,FALSE))</f>
        <v>Manufacture of paper and paper products</v>
      </c>
      <c r="K982" s="179">
        <f>IFERROR('Energy consumption (raw)'!J932*Lists!$H$84,)</f>
        <v>0</v>
      </c>
      <c r="L982" s="179">
        <f>'Energy consumption (raw)'!K932*Lists!$H$84</f>
        <v>4345.4698925000002</v>
      </c>
      <c r="M982" s="179">
        <f>'Energy consumption (raw)'!L932*Lists!$H$84</f>
        <v>0</v>
      </c>
      <c r="N982" s="179">
        <f>'Energy consumption (raw)'!M932*Lists!$H$84</f>
        <v>0</v>
      </c>
      <c r="O982" s="178">
        <f t="shared" si="93"/>
        <v>4345.4698925000002</v>
      </c>
      <c r="P982">
        <f>'Energy consumption (raw)'!N932*Lists!$H$85</f>
        <v>0</v>
      </c>
      <c r="Q982">
        <f>'Energy consumption (raw)'!O932*Lists!$H$86</f>
        <v>0</v>
      </c>
      <c r="R982">
        <f>'Energy consumption (raw)'!P932*Lists!$H$87</f>
        <v>0</v>
      </c>
      <c r="S982">
        <f>'Energy consumption (raw)'!Q932*Lists!$H$88</f>
        <v>27</v>
      </c>
      <c r="T982">
        <f>'Energy consumption (raw)'!R932*Lists!$H$89</f>
        <v>0</v>
      </c>
      <c r="U982">
        <f>'Energy consumption (raw)'!S932*Lists!$H$90</f>
        <v>0</v>
      </c>
      <c r="V982">
        <f>'Energy consumption (raw)'!T932*Lists!$H$91</f>
        <v>0</v>
      </c>
      <c r="W982">
        <f>'Energy consumption (raw)'!U932*Lists!$H$92</f>
        <v>0</v>
      </c>
      <c r="X982">
        <f>'Energy consumption (raw)'!V932*Lists!$H$93</f>
        <v>0</v>
      </c>
      <c r="Y982">
        <f>'Energy consumption (raw)'!W932*Lists!$H$94</f>
        <v>0</v>
      </c>
      <c r="Z982">
        <f>'Energy consumption (raw)'!X932*Lists!$H$96*1000000</f>
        <v>0</v>
      </c>
      <c r="AA982">
        <f>'Energy consumption (raw)'!Y932*Lists!$H$97</f>
        <v>0</v>
      </c>
      <c r="AB982">
        <f>'Energy consumption (raw)'!Z932*Lists!$H$96</f>
        <v>0</v>
      </c>
      <c r="AC982">
        <f>'Energy consumption (raw)'!AA932*Lists!$H$98</f>
        <v>0</v>
      </c>
      <c r="AD982">
        <f>'Energy consumption (raw)'!AB932*Lists!$H$99</f>
        <v>0</v>
      </c>
      <c r="AE982">
        <f>'Energy consumption (raw)'!AC932*Lists!$H$101</f>
        <v>0</v>
      </c>
      <c r="AF982">
        <f>'Energy consumption (raw)'!AD932*Lists!$H$101</f>
        <v>0</v>
      </c>
      <c r="AG982">
        <f>'Energy consumption (raw)'!AE932*Lists!$H$101</f>
        <v>0</v>
      </c>
      <c r="AH982">
        <f>'Energy consumption (raw)'!AF932*Lists!$H$100</f>
        <v>0</v>
      </c>
      <c r="AI982" s="167">
        <f t="shared" si="94"/>
        <v>4372.4698925000002</v>
      </c>
      <c r="AJ982" s="179">
        <f>'Energy consumption (raw)'!AG932</f>
        <v>4533.4068925000001</v>
      </c>
      <c r="AK982" s="179">
        <f>'Energy consumption (raw)'!AH932</f>
        <v>18512.132360600001</v>
      </c>
      <c r="AL982">
        <f>IF(ROUND(AI982,-3)=ROUND('Energy consumption (raw)'!AG932,-3),1,0)</f>
        <v>0</v>
      </c>
      <c r="AM982" s="179" t="str">
        <f>'Energy consumption (raw)'!AJ932</f>
        <v>20. Thai Nguyen</v>
      </c>
      <c r="AN982">
        <f>VLOOKUP(AM982,Lists!$F$9:$G$71,2,FALSE)</f>
        <v>1</v>
      </c>
    </row>
    <row r="983" spans="2:40" x14ac:dyDescent="0.25">
      <c r="B983" s="65" t="str">
        <f t="shared" si="92"/>
        <v>Industry831</v>
      </c>
      <c r="C983" s="179">
        <f>'Energy consumption (raw)'!B933</f>
        <v>831</v>
      </c>
      <c r="D983" s="179">
        <f>'Energy consumption (raw)'!C933</f>
        <v>0</v>
      </c>
      <c r="E983" s="179">
        <f>'Energy consumption (raw)'!D933</f>
        <v>0</v>
      </c>
      <c r="F983" s="179" t="str">
        <f>'Energy consumption (raw)'!E933</f>
        <v>Công nghiệp</v>
      </c>
      <c r="G983" s="179" t="str">
        <f>'Energy consumption (raw)'!F933</f>
        <v>Khai thác quặng kim loại quý hiếm</v>
      </c>
      <c r="H983" s="179" t="str">
        <f>'Energy consumption (raw)'!G933</f>
        <v>Industry</v>
      </c>
      <c r="I983" s="179" t="str">
        <f>'Energy consumption (raw)'!I933</f>
        <v>07 Mining of metal ores</v>
      </c>
      <c r="J983" s="179" t="str">
        <f>INDEX(Sector!$E$6:$E$46,MATCH('Energy consumption (toe)'!I983,Sector!$B$6:$B$46,FALSE))</f>
        <v>Mining of metal ores</v>
      </c>
      <c r="K983" s="179">
        <f>IFERROR('Energy consumption (raw)'!J933*Lists!$H$84,)</f>
        <v>0</v>
      </c>
      <c r="L983" s="179">
        <f>'Energy consumption (raw)'!K933*Lists!$H$84</f>
        <v>9227.5751259999997</v>
      </c>
      <c r="M983" s="179">
        <f>'Energy consumption (raw)'!L933*Lists!$H$84</f>
        <v>0</v>
      </c>
      <c r="N983" s="179">
        <f>'Energy consumption (raw)'!M933*Lists!$H$84</f>
        <v>0</v>
      </c>
      <c r="O983" s="178">
        <f t="shared" si="93"/>
        <v>9227.5751259999997</v>
      </c>
      <c r="P983">
        <f>'Energy consumption (raw)'!N933*Lists!$H$85</f>
        <v>12204.5</v>
      </c>
      <c r="Q983">
        <f>'Energy consumption (raw)'!O933*Lists!$H$86</f>
        <v>0</v>
      </c>
      <c r="R983">
        <f>'Energy consumption (raw)'!P933*Lists!$H$87</f>
        <v>0</v>
      </c>
      <c r="S983">
        <f>'Energy consumption (raw)'!Q933*Lists!$H$88</f>
        <v>0</v>
      </c>
      <c r="T983">
        <f>'Energy consumption (raw)'!R933*Lists!$H$89</f>
        <v>0</v>
      </c>
      <c r="U983">
        <f>'Energy consumption (raw)'!S933*Lists!$H$90</f>
        <v>72.16</v>
      </c>
      <c r="V983">
        <f>'Energy consumption (raw)'!T933*Lists!$H$91</f>
        <v>0</v>
      </c>
      <c r="W983">
        <f>'Energy consumption (raw)'!U933*Lists!$H$92</f>
        <v>0</v>
      </c>
      <c r="X983">
        <f>'Energy consumption (raw)'!V933*Lists!$H$93</f>
        <v>0</v>
      </c>
      <c r="Y983">
        <f>'Energy consumption (raw)'!W933*Lists!$H$94</f>
        <v>0</v>
      </c>
      <c r="Z983">
        <f>'Energy consumption (raw)'!X933*Lists!$H$96*1000000</f>
        <v>0</v>
      </c>
      <c r="AA983">
        <f>'Energy consumption (raw)'!Y933*Lists!$H$97</f>
        <v>0</v>
      </c>
      <c r="AB983">
        <f>'Energy consumption (raw)'!Z933*Lists!$H$96</f>
        <v>0</v>
      </c>
      <c r="AC983">
        <f>'Energy consumption (raw)'!AA933*Lists!$H$98</f>
        <v>0</v>
      </c>
      <c r="AD983">
        <f>'Energy consumption (raw)'!AB933*Lists!$H$99</f>
        <v>0</v>
      </c>
      <c r="AE983">
        <f>'Energy consumption (raw)'!AC933*Lists!$H$101</f>
        <v>0</v>
      </c>
      <c r="AF983">
        <f>'Energy consumption (raw)'!AD933*Lists!$H$101</f>
        <v>0</v>
      </c>
      <c r="AG983">
        <f>'Energy consumption (raw)'!AE933*Lists!$H$101</f>
        <v>0</v>
      </c>
      <c r="AH983">
        <f>'Energy consumption (raw)'!AF933*Lists!$H$100</f>
        <v>0</v>
      </c>
      <c r="AI983" s="167">
        <f t="shared" si="94"/>
        <v>21504.235126</v>
      </c>
      <c r="AJ983" s="179">
        <f>'Energy consumption (raw)'!AG933</f>
        <v>21504.235126</v>
      </c>
      <c r="AK983" s="179">
        <f>'Energy consumption (raw)'!AH933</f>
        <v>22036.296619500001</v>
      </c>
      <c r="AL983">
        <f>IF(ROUND(AI983,-3)=ROUND('Energy consumption (raw)'!AG933,-3),1,0)</f>
        <v>1</v>
      </c>
      <c r="AM983" s="179" t="str">
        <f>'Energy consumption (raw)'!AJ933</f>
        <v>20. Thai Nguyen</v>
      </c>
      <c r="AN983">
        <f>VLOOKUP(AM983,Lists!$F$9:$G$71,2,FALSE)</f>
        <v>1</v>
      </c>
    </row>
    <row r="984" spans="2:40" x14ac:dyDescent="0.25">
      <c r="B984" s="65" t="str">
        <f t="shared" si="92"/>
        <v>Industry832</v>
      </c>
      <c r="C984" s="179">
        <f>'Energy consumption (raw)'!B934</f>
        <v>832</v>
      </c>
      <c r="D984" s="179">
        <f>'Energy consumption (raw)'!C934</f>
        <v>0</v>
      </c>
      <c r="E984" s="179">
        <f>'Energy consumption (raw)'!D934</f>
        <v>0</v>
      </c>
      <c r="F984" s="179" t="str">
        <f>'Energy consumption (raw)'!E934</f>
        <v>Công nghiệp</v>
      </c>
      <c r="G984" s="179" t="str">
        <f>'Energy consumption (raw)'!F934</f>
        <v>Sản xuất phụ tùng và bộ phận phụ trợ cho xe có động cơ và động cơ xe</v>
      </c>
      <c r="H984" s="179" t="str">
        <f>'Energy consumption (raw)'!G934</f>
        <v>Industry</v>
      </c>
      <c r="I984" s="179" t="str">
        <f>'Energy consumption (raw)'!I934</f>
        <v>29 Manufacture of motor vehicles, trailers and semi-trailers</v>
      </c>
      <c r="J984" s="179" t="str">
        <f>INDEX(Sector!$E$6:$E$46,MATCH('Energy consumption (toe)'!I984,Sector!$B$6:$B$46,FALSE))</f>
        <v>Manufacture of motor vehicles, trailers and semi-trailers</v>
      </c>
      <c r="K984" s="179">
        <f>IFERROR('Energy consumption (raw)'!J934*Lists!$H$84,)</f>
        <v>0</v>
      </c>
      <c r="L984" s="179">
        <f>'Energy consumption (raw)'!K934*Lists!$H$84</f>
        <v>1623.2832158000001</v>
      </c>
      <c r="M984" s="179">
        <f>'Energy consumption (raw)'!L934*Lists!$H$84</f>
        <v>0</v>
      </c>
      <c r="N984" s="179">
        <f>'Energy consumption (raw)'!M934*Lists!$H$84</f>
        <v>0</v>
      </c>
      <c r="O984" s="178">
        <f t="shared" si="93"/>
        <v>1623.2832158000001</v>
      </c>
      <c r="P984">
        <f>'Energy consumption (raw)'!N934*Lists!$H$85</f>
        <v>0</v>
      </c>
      <c r="Q984">
        <f>'Energy consumption (raw)'!O934*Lists!$H$86</f>
        <v>0</v>
      </c>
      <c r="R984">
        <f>'Energy consumption (raw)'!P934*Lists!$H$87</f>
        <v>0</v>
      </c>
      <c r="S984">
        <f>'Energy consumption (raw)'!Q934*Lists!$H$88</f>
        <v>1</v>
      </c>
      <c r="T984">
        <f>'Energy consumption (raw)'!R934*Lists!$H$89</f>
        <v>156.06</v>
      </c>
      <c r="U984">
        <f>'Energy consumption (raw)'!S934*Lists!$H$90</f>
        <v>0</v>
      </c>
      <c r="V984">
        <f>'Energy consumption (raw)'!T934*Lists!$H$91</f>
        <v>0</v>
      </c>
      <c r="W984">
        <f>'Energy consumption (raw)'!U934*Lists!$H$92</f>
        <v>0</v>
      </c>
      <c r="X984">
        <f>'Energy consumption (raw)'!V934*Lists!$H$93</f>
        <v>0</v>
      </c>
      <c r="Y984">
        <f>'Energy consumption (raw)'!W934*Lists!$H$94</f>
        <v>0</v>
      </c>
      <c r="Z984">
        <f>'Energy consumption (raw)'!X934*Lists!$H$96*1000000</f>
        <v>0</v>
      </c>
      <c r="AA984">
        <f>'Energy consumption (raw)'!Y934*Lists!$H$97</f>
        <v>20.71</v>
      </c>
      <c r="AB984">
        <f>'Energy consumption (raw)'!Z934*Lists!$H$96</f>
        <v>0</v>
      </c>
      <c r="AC984">
        <f>'Energy consumption (raw)'!AA934*Lists!$H$98</f>
        <v>0</v>
      </c>
      <c r="AD984">
        <f>'Energy consumption (raw)'!AB934*Lists!$H$99</f>
        <v>0</v>
      </c>
      <c r="AE984">
        <f>'Energy consumption (raw)'!AC934*Lists!$H$101</f>
        <v>0</v>
      </c>
      <c r="AF984">
        <f>'Energy consumption (raw)'!AD934*Lists!$H$101</f>
        <v>0</v>
      </c>
      <c r="AG984">
        <f>'Energy consumption (raw)'!AE934*Lists!$H$101</f>
        <v>0</v>
      </c>
      <c r="AH984">
        <f>'Energy consumption (raw)'!AF934*Lists!$H$100</f>
        <v>0</v>
      </c>
      <c r="AI984" s="167">
        <f t="shared" si="94"/>
        <v>1801.0532158000001</v>
      </c>
      <c r="AJ984" s="179">
        <f>'Energy consumption (raw)'!AG934</f>
        <v>1801.0532158000001</v>
      </c>
      <c r="AK984" s="179">
        <f>'Energy consumption (raw)'!AH934</f>
        <v>11970.0233592</v>
      </c>
      <c r="AL984">
        <f>IF(ROUND(AI984,-3)=ROUND('Energy consumption (raw)'!AG934,-3),1,0)</f>
        <v>1</v>
      </c>
      <c r="AM984" s="179" t="str">
        <f>'Energy consumption (raw)'!AJ934</f>
        <v>20. Thai Nguyen</v>
      </c>
      <c r="AN984">
        <f>VLOOKUP(AM984,Lists!$F$9:$G$71,2,FALSE)</f>
        <v>1</v>
      </c>
    </row>
    <row r="985" spans="2:40" x14ac:dyDescent="0.25">
      <c r="B985" s="65" t="str">
        <f t="shared" si="92"/>
        <v>Industry833</v>
      </c>
      <c r="C985" s="179">
        <f>'Energy consumption (raw)'!B935</f>
        <v>833</v>
      </c>
      <c r="D985" s="179">
        <f>'Energy consumption (raw)'!C935</f>
        <v>0</v>
      </c>
      <c r="E985" s="179">
        <f>'Energy consumption (raw)'!D935</f>
        <v>0</v>
      </c>
      <c r="F985" s="179" t="str">
        <f>'Energy consumption (raw)'!E935</f>
        <v>Công nghiệp</v>
      </c>
      <c r="G985" s="179" t="str">
        <f>'Energy consumption (raw)'!F935</f>
        <v>Sản xuất động cơ, tua bin (trừ động cơ máy bay, ô tô, mô tô và xe máy)</v>
      </c>
      <c r="H985" s="179" t="str">
        <f>'Energy consumption (raw)'!G935</f>
        <v>Industry</v>
      </c>
      <c r="I985" s="179" t="str">
        <f>'Energy consumption (raw)'!I935</f>
        <v>29 Manufacture of motor vehicles, trailers and semi-trailers</v>
      </c>
      <c r="J985" s="179" t="str">
        <f>INDEX(Sector!$E$6:$E$46,MATCH('Energy consumption (toe)'!I985,Sector!$B$6:$B$46,FALSE))</f>
        <v>Manufacture of motor vehicles, trailers and semi-trailers</v>
      </c>
      <c r="K985" s="179">
        <f>IFERROR('Energy consumption (raw)'!J935*Lists!$H$84,)</f>
        <v>1062.6150326000002</v>
      </c>
      <c r="L985" s="179">
        <f>'Energy consumption (raw)'!K935*Lists!$H$84</f>
        <v>2878.1656150000003</v>
      </c>
      <c r="M985" s="179">
        <f>'Energy consumption (raw)'!L935*Lists!$H$84</f>
        <v>0</v>
      </c>
      <c r="N985" s="179">
        <f>'Energy consumption (raw)'!M935*Lists!$H$84</f>
        <v>0</v>
      </c>
      <c r="O985" s="178">
        <f t="shared" si="93"/>
        <v>2878.1656150000003</v>
      </c>
      <c r="P985">
        <f>'Energy consumption (raw)'!N935*Lists!$H$85</f>
        <v>0</v>
      </c>
      <c r="Q985">
        <f>'Energy consumption (raw)'!O935*Lists!$H$86</f>
        <v>0</v>
      </c>
      <c r="R985">
        <f>'Energy consumption (raw)'!P935*Lists!$H$87</f>
        <v>0</v>
      </c>
      <c r="S985">
        <f>'Energy consumption (raw)'!Q935*Lists!$H$88</f>
        <v>1</v>
      </c>
      <c r="T985">
        <f>'Energy consumption (raw)'!R935*Lists!$H$89</f>
        <v>156.06</v>
      </c>
      <c r="U985">
        <f>'Energy consumption (raw)'!S935*Lists!$H$90</f>
        <v>67.760000000000005</v>
      </c>
      <c r="V985">
        <f>'Energy consumption (raw)'!T935*Lists!$H$91</f>
        <v>0</v>
      </c>
      <c r="W985">
        <f>'Energy consumption (raw)'!U935*Lists!$H$92</f>
        <v>188</v>
      </c>
      <c r="X985">
        <f>'Energy consumption (raw)'!V935*Lists!$H$93</f>
        <v>16.905000000000001</v>
      </c>
      <c r="Y985">
        <f>'Energy consumption (raw)'!W935*Lists!$H$94</f>
        <v>0</v>
      </c>
      <c r="Z985">
        <f>'Energy consumption (raw)'!X935*Lists!$H$96*1000000</f>
        <v>0</v>
      </c>
      <c r="AA985">
        <f>'Energy consumption (raw)'!Y935*Lists!$H$97</f>
        <v>39.730500000000006</v>
      </c>
      <c r="AB985">
        <f>'Energy consumption (raw)'!Z935*Lists!$H$96</f>
        <v>0</v>
      </c>
      <c r="AC985">
        <f>'Energy consumption (raw)'!AA935*Lists!$H$98</f>
        <v>0</v>
      </c>
      <c r="AD985">
        <f>'Energy consumption (raw)'!AB935*Lists!$H$99</f>
        <v>0</v>
      </c>
      <c r="AE985">
        <f>'Energy consumption (raw)'!AC935*Lists!$H$101</f>
        <v>0</v>
      </c>
      <c r="AF985">
        <f>'Energy consumption (raw)'!AD935*Lists!$H$101</f>
        <v>0</v>
      </c>
      <c r="AG985">
        <f>'Energy consumption (raw)'!AE935*Lists!$H$101</f>
        <v>0</v>
      </c>
      <c r="AH985">
        <f>'Energy consumption (raw)'!AF935*Lists!$H$100</f>
        <v>0</v>
      </c>
      <c r="AI985" s="167">
        <f t="shared" si="94"/>
        <v>3347.6211150000008</v>
      </c>
      <c r="AJ985" s="179">
        <f>'Energy consumption (raw)'!AG935</f>
        <v>3347.6211150000008</v>
      </c>
      <c r="AK985" s="179">
        <f>'Energy consumption (raw)'!AH935</f>
        <v>3130.8415548000003</v>
      </c>
      <c r="AL985">
        <f>IF(ROUND(AI985,-3)=ROUND('Energy consumption (raw)'!AG935,-3),1,0)</f>
        <v>1</v>
      </c>
      <c r="AM985" s="179" t="str">
        <f>'Energy consumption (raw)'!AJ935</f>
        <v>20. Thai Nguyen</v>
      </c>
      <c r="AN985">
        <f>VLOOKUP(AM985,Lists!$F$9:$G$71,2,FALSE)</f>
        <v>1</v>
      </c>
    </row>
    <row r="986" spans="2:40" x14ac:dyDescent="0.25">
      <c r="B986" s="65" t="str">
        <f t="shared" si="92"/>
        <v>Industry834</v>
      </c>
      <c r="C986" s="179">
        <f>'Energy consumption (raw)'!B936</f>
        <v>834</v>
      </c>
      <c r="D986" s="179">
        <f>'Energy consumption (raw)'!C936</f>
        <v>0</v>
      </c>
      <c r="E986" s="179">
        <f>'Energy consumption (raw)'!D936</f>
        <v>0</v>
      </c>
      <c r="F986" s="179" t="str">
        <f>'Energy consumption (raw)'!E936</f>
        <v>Công nghiệp</v>
      </c>
      <c r="G986" s="179" t="str">
        <f>'Energy consumption (raw)'!F936</f>
        <v>Sãn xuất linh kiện điện tử</v>
      </c>
      <c r="H986" s="179" t="str">
        <f>'Energy consumption (raw)'!G936</f>
        <v>Industry</v>
      </c>
      <c r="I986" s="179" t="str">
        <f>'Energy consumption (raw)'!I936</f>
        <v>26 Manufacture of computer, electronic and optical products</v>
      </c>
      <c r="J986" s="179" t="str">
        <f>INDEX(Sector!$E$6:$E$46,MATCH('Energy consumption (toe)'!I986,Sector!$B$6:$B$46,FALSE))</f>
        <v>Manufacture of computer, electronic and optical products</v>
      </c>
      <c r="K986" s="179">
        <f>IFERROR('Energy consumption (raw)'!J936*Lists!$H$84,)</f>
        <v>6775.9831249000008</v>
      </c>
      <c r="L986" s="179">
        <f>'Energy consumption (raw)'!K936*Lists!$H$84</f>
        <v>6761.4897259000008</v>
      </c>
      <c r="M986" s="179">
        <f>'Energy consumption (raw)'!L936*Lists!$H$84</f>
        <v>0</v>
      </c>
      <c r="N986" s="179">
        <f>'Energy consumption (raw)'!M936*Lists!$H$84</f>
        <v>0</v>
      </c>
      <c r="O986" s="178">
        <f t="shared" si="93"/>
        <v>6761.4897259000008</v>
      </c>
      <c r="P986">
        <f>'Energy consumption (raw)'!N936*Lists!$H$85</f>
        <v>0</v>
      </c>
      <c r="Q986">
        <f>'Energy consumption (raw)'!O936*Lists!$H$86</f>
        <v>0</v>
      </c>
      <c r="R986">
        <f>'Energy consumption (raw)'!P936*Lists!$H$87</f>
        <v>0</v>
      </c>
      <c r="S986">
        <f>'Energy consumption (raw)'!Q936*Lists!$H$88</f>
        <v>0</v>
      </c>
      <c r="T986">
        <f>'Energy consumption (raw)'!R936*Lists!$H$89</f>
        <v>0</v>
      </c>
      <c r="U986">
        <f>'Energy consumption (raw)'!S936*Lists!$H$90</f>
        <v>8.8000000000000007</v>
      </c>
      <c r="V986">
        <f>'Energy consumption (raw)'!T936*Lists!$H$91</f>
        <v>0</v>
      </c>
      <c r="W986">
        <f>'Energy consumption (raw)'!U936*Lists!$H$92</f>
        <v>0</v>
      </c>
      <c r="X986">
        <f>'Energy consumption (raw)'!V936*Lists!$H$93</f>
        <v>0</v>
      </c>
      <c r="Y986">
        <f>'Energy consumption (raw)'!W936*Lists!$H$94</f>
        <v>0</v>
      </c>
      <c r="Z986">
        <f>'Energy consumption (raw)'!X936*Lists!$H$96*1000000</f>
        <v>0</v>
      </c>
      <c r="AA986">
        <f>'Energy consumption (raw)'!Y936*Lists!$H$97</f>
        <v>305.20000000000005</v>
      </c>
      <c r="AB986">
        <f>'Energy consumption (raw)'!Z936*Lists!$H$96</f>
        <v>0</v>
      </c>
      <c r="AC986">
        <f>'Energy consumption (raw)'!AA936*Lists!$H$98</f>
        <v>0</v>
      </c>
      <c r="AD986">
        <f>'Energy consumption (raw)'!AB936*Lists!$H$99</f>
        <v>0</v>
      </c>
      <c r="AE986">
        <f>'Energy consumption (raw)'!AC936*Lists!$H$101</f>
        <v>0</v>
      </c>
      <c r="AF986">
        <f>'Energy consumption (raw)'!AD936*Lists!$H$101</f>
        <v>0</v>
      </c>
      <c r="AG986">
        <f>'Energy consumption (raw)'!AE936*Lists!$H$101</f>
        <v>0</v>
      </c>
      <c r="AH986">
        <f>'Energy consumption (raw)'!AF936*Lists!$H$100</f>
        <v>0</v>
      </c>
      <c r="AI986" s="167">
        <f t="shared" si="94"/>
        <v>7075.4897259000008</v>
      </c>
      <c r="AJ986" s="179">
        <f>'Energy consumption (raw)'!AG936</f>
        <v>7075.4897259000008</v>
      </c>
      <c r="AK986" s="179">
        <f>'Energy consumption (raw)'!AH936</f>
        <v>7990.9999589000008</v>
      </c>
      <c r="AL986">
        <f>IF(ROUND(AI986,-3)=ROUND('Energy consumption (raw)'!AG936,-3),1,0)</f>
        <v>1</v>
      </c>
      <c r="AM986" s="179" t="str">
        <f>'Energy consumption (raw)'!AJ936</f>
        <v>20. Thai Nguyen</v>
      </c>
      <c r="AN986">
        <f>VLOOKUP(AM986,Lists!$F$9:$G$71,2,FALSE)</f>
        <v>1</v>
      </c>
    </row>
    <row r="987" spans="2:40" x14ac:dyDescent="0.25">
      <c r="B987" s="65" t="str">
        <f t="shared" si="92"/>
        <v>Industry835</v>
      </c>
      <c r="C987" s="179">
        <f>'Energy consumption (raw)'!B937</f>
        <v>835</v>
      </c>
      <c r="D987" s="179">
        <f>'Energy consumption (raw)'!C937</f>
        <v>0</v>
      </c>
      <c r="E987" s="179">
        <f>'Energy consumption (raw)'!D937</f>
        <v>0</v>
      </c>
      <c r="F987" s="179" t="str">
        <f>'Energy consumption (raw)'!E937</f>
        <v>Công nghiệp</v>
      </c>
      <c r="G987" s="179" t="str">
        <f>'Energy consumption (raw)'!F937</f>
        <v>Sãn xuất linh kiện điện tử</v>
      </c>
      <c r="H987" s="179" t="str">
        <f>'Energy consumption (raw)'!G937</f>
        <v>Industry</v>
      </c>
      <c r="I987" s="179" t="str">
        <f>'Energy consumption (raw)'!I937</f>
        <v>26 Manufacture of computer, electronic and optical products</v>
      </c>
      <c r="J987" s="179" t="str">
        <f>INDEX(Sector!$E$6:$E$46,MATCH('Energy consumption (toe)'!I987,Sector!$B$6:$B$46,FALSE))</f>
        <v>Manufacture of computer, electronic and optical products</v>
      </c>
      <c r="K987" s="179">
        <f>IFERROR('Energy consumption (raw)'!J937*Lists!$H$84,)</f>
        <v>26279.066764500003</v>
      </c>
      <c r="L987" s="179">
        <f>'Energy consumption (raw)'!K937*Lists!$H$84</f>
        <v>41935.6268432</v>
      </c>
      <c r="M987" s="179">
        <f>'Energy consumption (raw)'!L937*Lists!$H$84</f>
        <v>0</v>
      </c>
      <c r="N987" s="179">
        <f>'Energy consumption (raw)'!M937*Lists!$H$84</f>
        <v>0</v>
      </c>
      <c r="O987" s="178">
        <f t="shared" si="93"/>
        <v>41935.6268432</v>
      </c>
      <c r="P987">
        <f>'Energy consumption (raw)'!N937*Lists!$H$85</f>
        <v>0</v>
      </c>
      <c r="Q987">
        <f>'Energy consumption (raw)'!O937*Lists!$H$86</f>
        <v>0</v>
      </c>
      <c r="R987">
        <f>'Energy consumption (raw)'!P937*Lists!$H$87</f>
        <v>0</v>
      </c>
      <c r="S987">
        <f>'Energy consumption (raw)'!Q937*Lists!$H$88</f>
        <v>0</v>
      </c>
      <c r="T987">
        <f>'Energy consumption (raw)'!R937*Lists!$H$89</f>
        <v>0</v>
      </c>
      <c r="U987">
        <f>'Energy consumption (raw)'!S937*Lists!$H$90</f>
        <v>1.76</v>
      </c>
      <c r="V987">
        <f>'Energy consumption (raw)'!T937*Lists!$H$91</f>
        <v>0</v>
      </c>
      <c r="W987">
        <f>'Energy consumption (raw)'!U937*Lists!$H$92</f>
        <v>0</v>
      </c>
      <c r="X987">
        <f>'Energy consumption (raw)'!V937*Lists!$H$93</f>
        <v>0</v>
      </c>
      <c r="Y987">
        <f>'Energy consumption (raw)'!W937*Lists!$H$94</f>
        <v>0</v>
      </c>
      <c r="Z987">
        <f>'Energy consumption (raw)'!X937*Lists!$H$96*1000000</f>
        <v>0</v>
      </c>
      <c r="AA987">
        <f>'Energy consumption (raw)'!Y937*Lists!$H$97</f>
        <v>2609.46</v>
      </c>
      <c r="AB987">
        <f>'Energy consumption (raw)'!Z937*Lists!$H$96</f>
        <v>0</v>
      </c>
      <c r="AC987">
        <f>'Energy consumption (raw)'!AA937*Lists!$H$98</f>
        <v>0</v>
      </c>
      <c r="AD987">
        <f>'Energy consumption (raw)'!AB937*Lists!$H$99</f>
        <v>0</v>
      </c>
      <c r="AE987">
        <f>'Energy consumption (raw)'!AC937*Lists!$H$101</f>
        <v>0</v>
      </c>
      <c r="AF987">
        <f>'Energy consumption (raw)'!AD937*Lists!$H$101</f>
        <v>0</v>
      </c>
      <c r="AG987">
        <f>'Energy consumption (raw)'!AE937*Lists!$H$101</f>
        <v>0</v>
      </c>
      <c r="AH987">
        <f>'Energy consumption (raw)'!AF937*Lists!$H$100</f>
        <v>0</v>
      </c>
      <c r="AI987" s="167">
        <f t="shared" si="94"/>
        <v>44546.846843200001</v>
      </c>
      <c r="AJ987" s="179">
        <f>'Energy consumption (raw)'!AG937</f>
        <v>44546.846843200001</v>
      </c>
      <c r="AK987" s="179">
        <f>'Energy consumption (raw)'!AH937</f>
        <v>39117.987200300005</v>
      </c>
      <c r="AL987">
        <f>IF(ROUND(AI987,-3)=ROUND('Energy consumption (raw)'!AG937,-3),1,0)</f>
        <v>1</v>
      </c>
      <c r="AM987" s="179" t="str">
        <f>'Energy consumption (raw)'!AJ937</f>
        <v>20. Thai Nguyen</v>
      </c>
      <c r="AN987">
        <f>VLOOKUP(AM987,Lists!$F$9:$G$71,2,FALSE)</f>
        <v>1</v>
      </c>
    </row>
    <row r="988" spans="2:40" x14ac:dyDescent="0.25">
      <c r="B988" s="65" t="str">
        <f t="shared" si="92"/>
        <v>Industry836</v>
      </c>
      <c r="C988" s="179">
        <f>'Energy consumption (raw)'!B938</f>
        <v>836</v>
      </c>
      <c r="D988" s="179">
        <f>'Energy consumption (raw)'!C938</f>
        <v>0</v>
      </c>
      <c r="E988" s="179">
        <f>'Energy consumption (raw)'!D938</f>
        <v>0</v>
      </c>
      <c r="F988" s="179" t="str">
        <f>'Energy consumption (raw)'!E938</f>
        <v>Công nghiệp</v>
      </c>
      <c r="G988" s="179" t="str">
        <f>'Energy consumption (raw)'!F938</f>
        <v>Lắp đặt máy móc và thiết bị công nghiệp</v>
      </c>
      <c r="H988" s="179" t="str">
        <f>'Energy consumption (raw)'!G938</f>
        <v>Industry</v>
      </c>
      <c r="I988" s="179" t="str">
        <f>'Energy consumption (raw)'!I938</f>
        <v>28 Manufacture of machinery and equipment n.e.c.</v>
      </c>
      <c r="J988" s="179" t="str">
        <f>INDEX(Sector!$E$6:$E$46,MATCH('Energy consumption (toe)'!I988,Sector!$B$6:$B$46,FALSE))</f>
        <v>Manufacture of machinery and equipment n.e.c.</v>
      </c>
      <c r="K988" s="179">
        <f>IFERROR('Energy consumption (raw)'!J938*Lists!$H$84,)</f>
        <v>0</v>
      </c>
      <c r="L988" s="179">
        <f>'Energy consumption (raw)'!K938*Lists!$H$84</f>
        <v>204.7456076</v>
      </c>
      <c r="M988" s="179">
        <f>'Energy consumption (raw)'!L938*Lists!$H$84</f>
        <v>0</v>
      </c>
      <c r="N988" s="179">
        <f>'Energy consumption (raw)'!M938*Lists!$H$84</f>
        <v>0</v>
      </c>
      <c r="O988" s="178">
        <f t="shared" si="93"/>
        <v>204.7456076</v>
      </c>
      <c r="P988">
        <f>'Energy consumption (raw)'!N938*Lists!$H$85</f>
        <v>440508.6</v>
      </c>
      <c r="Q988">
        <f>'Energy consumption (raw)'!O938*Lists!$H$86</f>
        <v>0</v>
      </c>
      <c r="R988">
        <f>'Energy consumption (raw)'!P938*Lists!$H$87</f>
        <v>0</v>
      </c>
      <c r="S988">
        <f>'Energy consumption (raw)'!Q938*Lists!$H$88</f>
        <v>0</v>
      </c>
      <c r="T988">
        <f>'Energy consumption (raw)'!R938*Lists!$H$89</f>
        <v>0</v>
      </c>
      <c r="U988">
        <f>'Energy consumption (raw)'!S938*Lists!$H$90</f>
        <v>1552.9888000000001</v>
      </c>
      <c r="V988">
        <f>'Energy consumption (raw)'!T938*Lists!$H$91</f>
        <v>0</v>
      </c>
      <c r="W988">
        <f>'Energy consumption (raw)'!U938*Lists!$H$92</f>
        <v>0</v>
      </c>
      <c r="X988">
        <f>'Energy consumption (raw)'!V938*Lists!$H$93</f>
        <v>0</v>
      </c>
      <c r="Y988">
        <f>'Energy consumption (raw)'!W938*Lists!$H$94</f>
        <v>0</v>
      </c>
      <c r="Z988">
        <f>'Energy consumption (raw)'!X938*Lists!$H$96*1000000</f>
        <v>0</v>
      </c>
      <c r="AA988">
        <f>'Energy consumption (raw)'!Y938*Lists!$H$97</f>
        <v>0</v>
      </c>
      <c r="AB988">
        <f>'Energy consumption (raw)'!Z938*Lists!$H$96</f>
        <v>0</v>
      </c>
      <c r="AC988">
        <f>'Energy consumption (raw)'!AA938*Lists!$H$98</f>
        <v>0</v>
      </c>
      <c r="AD988">
        <f>'Energy consumption (raw)'!AB938*Lists!$H$99</f>
        <v>0</v>
      </c>
      <c r="AE988">
        <f>'Energy consumption (raw)'!AC938*Lists!$H$101</f>
        <v>0</v>
      </c>
      <c r="AF988">
        <f>'Energy consumption (raw)'!AD938*Lists!$H$101</f>
        <v>0</v>
      </c>
      <c r="AG988">
        <f>'Energy consumption (raw)'!AE938*Lists!$H$101</f>
        <v>0</v>
      </c>
      <c r="AH988">
        <f>'Energy consumption (raw)'!AF938*Lists!$H$100</f>
        <v>0</v>
      </c>
      <c r="AI988" s="167">
        <f t="shared" si="94"/>
        <v>442266.33440759999</v>
      </c>
      <c r="AJ988" s="179">
        <f>'Energy consumption (raw)'!AG938</f>
        <v>442266.33440759999</v>
      </c>
      <c r="AK988" s="179">
        <f>'Energy consumption (raw)'!AH938</f>
        <v>323291.13035200001</v>
      </c>
      <c r="AL988">
        <f>IF(ROUND(AI988,-3)=ROUND('Energy consumption (raw)'!AG938,-3),1,0)</f>
        <v>1</v>
      </c>
      <c r="AM988" s="179" t="str">
        <f>'Energy consumption (raw)'!AJ938</f>
        <v>20. Thai Nguyen</v>
      </c>
      <c r="AN988">
        <f>VLOOKUP(AM988,Lists!$F$9:$G$71,2,FALSE)</f>
        <v>1</v>
      </c>
    </row>
    <row r="989" spans="2:40" x14ac:dyDescent="0.25">
      <c r="B989" s="65" t="str">
        <f t="shared" si="92"/>
        <v>Industry837</v>
      </c>
      <c r="C989" s="179">
        <f>'Energy consumption (raw)'!B939</f>
        <v>837</v>
      </c>
      <c r="D989" s="179">
        <f>'Energy consumption (raw)'!C939</f>
        <v>0</v>
      </c>
      <c r="E989" s="179">
        <f>'Energy consumption (raw)'!D939</f>
        <v>0</v>
      </c>
      <c r="F989" s="179" t="str">
        <f>'Energy consumption (raw)'!E939</f>
        <v>Công nghiệp</v>
      </c>
      <c r="G989" s="179" t="str">
        <f>'Energy consumption (raw)'!F939</f>
        <v>Sửa chữa máy móc, thiết bị</v>
      </c>
      <c r="H989" s="179" t="str">
        <f>'Energy consumption (raw)'!G939</f>
        <v>Industry</v>
      </c>
      <c r="I989" s="179" t="str">
        <f>'Energy consumption (raw)'!I939</f>
        <v>33 Repair and installation of machinery and equipment</v>
      </c>
      <c r="J989" s="179" t="str">
        <f>INDEX(Sector!$E$6:$E$46,MATCH('Energy consumption (toe)'!I989,Sector!$B$6:$B$46,FALSE))</f>
        <v>Repair and installation of machinery and equipment</v>
      </c>
      <c r="K989" s="179">
        <f>IFERROR('Energy consumption (raw)'!J939*Lists!$H$84,)</f>
        <v>0</v>
      </c>
      <c r="L989" s="179">
        <f>'Energy consumption (raw)'!K939*Lists!$H$84</f>
        <v>0</v>
      </c>
      <c r="M989" s="179">
        <f>'Energy consumption (raw)'!L939*Lists!$H$84</f>
        <v>0</v>
      </c>
      <c r="N989" s="179">
        <f>'Energy consumption (raw)'!M939*Lists!$H$84</f>
        <v>0</v>
      </c>
      <c r="O989" s="178">
        <f t="shared" si="93"/>
        <v>0</v>
      </c>
      <c r="P989">
        <f>'Energy consumption (raw)'!N939*Lists!$H$85</f>
        <v>36575.699999999997</v>
      </c>
      <c r="Q989">
        <f>'Energy consumption (raw)'!O939*Lists!$H$86</f>
        <v>0</v>
      </c>
      <c r="R989">
        <f>'Energy consumption (raw)'!P939*Lists!$H$87</f>
        <v>0</v>
      </c>
      <c r="S989">
        <f>'Energy consumption (raw)'!Q939*Lists!$H$88</f>
        <v>0</v>
      </c>
      <c r="T989">
        <f>'Energy consumption (raw)'!R939*Lists!$H$89</f>
        <v>369727.56</v>
      </c>
      <c r="U989">
        <f>'Energy consumption (raw)'!S939*Lists!$H$90</f>
        <v>0</v>
      </c>
      <c r="V989">
        <f>'Energy consumption (raw)'!T939*Lists!$H$91</f>
        <v>0</v>
      </c>
      <c r="W989">
        <f>'Energy consumption (raw)'!U939*Lists!$H$92</f>
        <v>0</v>
      </c>
      <c r="X989">
        <f>'Energy consumption (raw)'!V939*Lists!$H$93</f>
        <v>0</v>
      </c>
      <c r="Y989">
        <f>'Energy consumption (raw)'!W939*Lists!$H$94</f>
        <v>0</v>
      </c>
      <c r="Z989">
        <f>'Energy consumption (raw)'!X939*Lists!$H$96*1000000</f>
        <v>0</v>
      </c>
      <c r="AA989">
        <f>'Energy consumption (raw)'!Y939*Lists!$H$97</f>
        <v>0</v>
      </c>
      <c r="AB989">
        <f>'Energy consumption (raw)'!Z939*Lists!$H$96</f>
        <v>0</v>
      </c>
      <c r="AC989">
        <f>'Energy consumption (raw)'!AA939*Lists!$H$98</f>
        <v>0</v>
      </c>
      <c r="AD989">
        <f>'Energy consumption (raw)'!AB939*Lists!$H$99</f>
        <v>0</v>
      </c>
      <c r="AE989">
        <f>'Energy consumption (raw)'!AC939*Lists!$H$101</f>
        <v>0</v>
      </c>
      <c r="AF989">
        <f>'Energy consumption (raw)'!AD939*Lists!$H$101</f>
        <v>0</v>
      </c>
      <c r="AG989">
        <f>'Energy consumption (raw)'!AE939*Lists!$H$101</f>
        <v>0</v>
      </c>
      <c r="AH989">
        <f>'Energy consumption (raw)'!AF939*Lists!$H$100</f>
        <v>0</v>
      </c>
      <c r="AI989" s="167">
        <f t="shared" si="94"/>
        <v>406303.26</v>
      </c>
      <c r="AJ989" s="179">
        <f>'Energy consumption (raw)'!AG939</f>
        <v>406303.26</v>
      </c>
      <c r="AK989" s="179">
        <f>'Energy consumption (raw)'!AH939</f>
        <v>376835.09870450001</v>
      </c>
      <c r="AL989">
        <f>IF(ROUND(AI989,-3)=ROUND('Energy consumption (raw)'!AG939,-3),1,0)</f>
        <v>1</v>
      </c>
      <c r="AM989" s="179" t="str">
        <f>'Energy consumption (raw)'!AJ939</f>
        <v>20. Thai Nguyen</v>
      </c>
      <c r="AN989">
        <f>VLOOKUP(AM989,Lists!$F$9:$G$71,2,FALSE)</f>
        <v>1</v>
      </c>
    </row>
    <row r="990" spans="2:40" x14ac:dyDescent="0.25">
      <c r="B990" s="65" t="str">
        <f t="shared" si="92"/>
        <v>Industry838</v>
      </c>
      <c r="C990" s="179">
        <f>'Energy consumption (raw)'!B940</f>
        <v>838</v>
      </c>
      <c r="D990" s="179">
        <f>'Energy consumption (raw)'!C940</f>
        <v>0</v>
      </c>
      <c r="E990" s="179">
        <f>'Energy consumption (raw)'!D940</f>
        <v>0</v>
      </c>
      <c r="F990" s="179" t="str">
        <f>'Energy consumption (raw)'!E940</f>
        <v>Công nghiệp</v>
      </c>
      <c r="G990" s="179" t="str">
        <f>'Energy consumption (raw)'!F940</f>
        <v>Sản xuất sắt, thép gang</v>
      </c>
      <c r="H990" s="179" t="str">
        <f>'Energy consumption (raw)'!G940</f>
        <v>Industry</v>
      </c>
      <c r="I990" s="179" t="str">
        <f>'Energy consumption (raw)'!I940</f>
        <v>24 Manufacture of basic metals</v>
      </c>
      <c r="J990" s="179" t="str">
        <f>INDEX(Sector!$E$6:$E$46,MATCH('Energy consumption (toe)'!I990,Sector!$B$6:$B$46,FALSE))</f>
        <v>Manufacture of basic metals</v>
      </c>
      <c r="K990" s="179">
        <f>IFERROR('Energy consumption (raw)'!J940*Lists!$H$84,)</f>
        <v>17516.880343200002</v>
      </c>
      <c r="L990" s="179">
        <f>'Energy consumption (raw)'!K940*Lists!$H$84</f>
        <v>33174.5</v>
      </c>
      <c r="M990" s="179">
        <f>'Energy consumption (raw)'!L940*Lists!$H$84</f>
        <v>0</v>
      </c>
      <c r="N990" s="179">
        <f>'Energy consumption (raw)'!M940*Lists!$H$84</f>
        <v>0</v>
      </c>
      <c r="O990" s="178">
        <f t="shared" si="93"/>
        <v>33174.5</v>
      </c>
      <c r="P990">
        <f>'Energy consumption (raw)'!N940*Lists!$H$85</f>
        <v>73.5</v>
      </c>
      <c r="Q990">
        <f>'Energy consumption (raw)'!O940*Lists!$H$86</f>
        <v>0</v>
      </c>
      <c r="R990">
        <f>'Energy consumption (raw)'!P940*Lists!$H$87</f>
        <v>0</v>
      </c>
      <c r="S990">
        <f>'Energy consumption (raw)'!Q940*Lists!$H$88</f>
        <v>0</v>
      </c>
      <c r="T990">
        <f>'Energy consumption (raw)'!R940*Lists!$H$89</f>
        <v>499.8</v>
      </c>
      <c r="U990">
        <f>'Energy consumption (raw)'!S940*Lists!$H$90</f>
        <v>0</v>
      </c>
      <c r="V990">
        <f>'Energy consumption (raw)'!T940*Lists!$H$91</f>
        <v>3494.7</v>
      </c>
      <c r="W990">
        <f>'Energy consumption (raw)'!U940*Lists!$H$92</f>
        <v>0</v>
      </c>
      <c r="X990">
        <f>'Energy consumption (raw)'!V940*Lists!$H$93</f>
        <v>52.5</v>
      </c>
      <c r="Y990">
        <f>'Energy consumption (raw)'!W940*Lists!$H$94</f>
        <v>0</v>
      </c>
      <c r="Z990">
        <f>'Energy consumption (raw)'!X940*Lists!$H$96*1000000</f>
        <v>0</v>
      </c>
      <c r="AA990">
        <f>'Energy consumption (raw)'!Y940*Lists!$H$97</f>
        <v>0</v>
      </c>
      <c r="AB990">
        <f>'Energy consumption (raw)'!Z940*Lists!$H$96</f>
        <v>0</v>
      </c>
      <c r="AC990">
        <f>'Energy consumption (raw)'!AA940*Lists!$H$98</f>
        <v>0</v>
      </c>
      <c r="AD990">
        <f>'Energy consumption (raw)'!AB940*Lists!$H$99</f>
        <v>0</v>
      </c>
      <c r="AE990">
        <f>'Energy consumption (raw)'!AC940*Lists!$H$101</f>
        <v>0</v>
      </c>
      <c r="AF990">
        <f>'Energy consumption (raw)'!AD940*Lists!$H$101</f>
        <v>0</v>
      </c>
      <c r="AG990">
        <f>'Energy consumption (raw)'!AE940*Lists!$H$101</f>
        <v>0</v>
      </c>
      <c r="AH990">
        <f>'Energy consumption (raw)'!AF940*Lists!$H$100</f>
        <v>0</v>
      </c>
      <c r="AI990" s="167">
        <f t="shared" si="94"/>
        <v>37295</v>
      </c>
      <c r="AJ990" s="179">
        <f>'Energy consumption (raw)'!AG940</f>
        <v>37295</v>
      </c>
      <c r="AK990" s="179">
        <f>'Energy consumption (raw)'!AH940</f>
        <v>40656.992172999999</v>
      </c>
      <c r="AL990">
        <f>IF(ROUND(AI990,-3)=ROUND('Energy consumption (raw)'!AG940,-3),1,0)</f>
        <v>1</v>
      </c>
      <c r="AM990" s="179" t="str">
        <f>'Energy consumption (raw)'!AJ940</f>
        <v>20. Thai Nguyen</v>
      </c>
      <c r="AN990">
        <f>VLOOKUP(AM990,Lists!$F$9:$G$71,2,FALSE)</f>
        <v>1</v>
      </c>
    </row>
    <row r="991" spans="2:40" x14ac:dyDescent="0.25">
      <c r="B991" s="65" t="str">
        <f t="shared" si="92"/>
        <v>Industry839</v>
      </c>
      <c r="C991" s="179">
        <f>'Energy consumption (raw)'!B941</f>
        <v>839</v>
      </c>
      <c r="D991" s="179">
        <f>'Energy consumption (raw)'!C941</f>
        <v>0</v>
      </c>
      <c r="E991" s="179">
        <f>'Energy consumption (raw)'!D941</f>
        <v>0</v>
      </c>
      <c r="F991" s="179" t="str">
        <f>'Energy consumption (raw)'!E941</f>
        <v>Công nghiệp</v>
      </c>
      <c r="G991" s="179" t="str">
        <f>'Energy consumption (raw)'!F941</f>
        <v>Khai thác và thu gom than cứng</v>
      </c>
      <c r="H991" s="179" t="str">
        <f>'Energy consumption (raw)'!G941</f>
        <v>Industry</v>
      </c>
      <c r="I991" s="179" t="str">
        <f>'Energy consumption (raw)'!I941</f>
        <v>05 Mining of coal and lignite</v>
      </c>
      <c r="J991" s="179" t="str">
        <f>INDEX(Sector!$E$6:$E$46,MATCH('Energy consumption (toe)'!I991,Sector!$B$6:$B$46,FALSE))</f>
        <v>Mining of coal and lignite</v>
      </c>
      <c r="K991" s="179">
        <f>IFERROR('Energy consumption (raw)'!J941*Lists!$H$84,)</f>
        <v>0</v>
      </c>
      <c r="L991" s="179">
        <f>'Energy consumption (raw)'!K941*Lists!$H$84</f>
        <v>1245.201</v>
      </c>
      <c r="M991" s="179">
        <f>'Energy consumption (raw)'!L941*Lists!$H$84</f>
        <v>0</v>
      </c>
      <c r="N991" s="179">
        <f>'Energy consumption (raw)'!M941*Lists!$H$84</f>
        <v>0</v>
      </c>
      <c r="O991" s="178">
        <f t="shared" si="93"/>
        <v>1245.201</v>
      </c>
      <c r="P991">
        <f>'Energy consumption (raw)'!N941*Lists!$H$85</f>
        <v>0</v>
      </c>
      <c r="Q991">
        <f>'Energy consumption (raw)'!O941*Lists!$H$86</f>
        <v>0</v>
      </c>
      <c r="R991">
        <f>'Energy consumption (raw)'!P941*Lists!$H$87</f>
        <v>0</v>
      </c>
      <c r="S991">
        <f>'Energy consumption (raw)'!Q941*Lists!$H$88</f>
        <v>0</v>
      </c>
      <c r="T991">
        <f>'Energy consumption (raw)'!R941*Lists!$H$89</f>
        <v>10927.26</v>
      </c>
      <c r="U991">
        <f>'Energy consumption (raw)'!S941*Lists!$H$90</f>
        <v>0</v>
      </c>
      <c r="V991">
        <f>'Energy consumption (raw)'!T941*Lists!$H$91</f>
        <v>0</v>
      </c>
      <c r="W991">
        <f>'Energy consumption (raw)'!U941*Lists!$H$92</f>
        <v>0</v>
      </c>
      <c r="X991">
        <f>'Energy consumption (raw)'!V941*Lists!$H$93</f>
        <v>0</v>
      </c>
      <c r="Y991">
        <f>'Energy consumption (raw)'!W941*Lists!$H$94</f>
        <v>11.620000000000001</v>
      </c>
      <c r="Z991">
        <f>'Energy consumption (raw)'!X941*Lists!$H$96*1000000</f>
        <v>0</v>
      </c>
      <c r="AA991">
        <f>'Energy consumption (raw)'!Y941*Lists!$H$97</f>
        <v>0</v>
      </c>
      <c r="AB991">
        <f>'Energy consumption (raw)'!Z941*Lists!$H$96</f>
        <v>0</v>
      </c>
      <c r="AC991">
        <f>'Energy consumption (raw)'!AA941*Lists!$H$98</f>
        <v>0</v>
      </c>
      <c r="AD991">
        <f>'Energy consumption (raw)'!AB941*Lists!$H$99</f>
        <v>0</v>
      </c>
      <c r="AE991">
        <f>'Energy consumption (raw)'!AC941*Lists!$H$101</f>
        <v>0</v>
      </c>
      <c r="AF991">
        <f>'Energy consumption (raw)'!AD941*Lists!$H$101</f>
        <v>0</v>
      </c>
      <c r="AG991">
        <f>'Energy consumption (raw)'!AE941*Lists!$H$101</f>
        <v>0</v>
      </c>
      <c r="AH991">
        <f>'Energy consumption (raw)'!AF941*Lists!$H$100</f>
        <v>0</v>
      </c>
      <c r="AI991" s="167">
        <f t="shared" si="94"/>
        <v>12184.081</v>
      </c>
      <c r="AJ991" s="179">
        <f>'Energy consumption (raw)'!AG941</f>
        <v>12184.081</v>
      </c>
      <c r="AK991" s="179">
        <f>'Energy consumption (raw)'!AH941</f>
        <v>8900.1935254</v>
      </c>
      <c r="AL991">
        <f>IF(ROUND(AI991,-3)=ROUND('Energy consumption (raw)'!AG941,-3),1,0)</f>
        <v>1</v>
      </c>
      <c r="AM991" s="179" t="str">
        <f>'Energy consumption (raw)'!AJ941</f>
        <v>20. Thai Nguyen</v>
      </c>
      <c r="AN991">
        <f>VLOOKUP(AM991,Lists!$F$9:$G$71,2,FALSE)</f>
        <v>1</v>
      </c>
    </row>
    <row r="992" spans="2:40" x14ac:dyDescent="0.25">
      <c r="B992" s="65" t="str">
        <f t="shared" si="92"/>
        <v>Industry840</v>
      </c>
      <c r="C992" s="179">
        <f>'Energy consumption (raw)'!B942</f>
        <v>840</v>
      </c>
      <c r="D992" s="179">
        <f>'Energy consumption (raw)'!C942</f>
        <v>0</v>
      </c>
      <c r="E992" s="179">
        <f>'Energy consumption (raw)'!D942</f>
        <v>0</v>
      </c>
      <c r="F992" s="179" t="str">
        <f>'Energy consumption (raw)'!E942</f>
        <v>Công nghiệp</v>
      </c>
      <c r="G992" s="179" t="str">
        <f>'Energy consumption (raw)'!F942</f>
        <v>Sản xuất xi măng, vôi và thạch cao</v>
      </c>
      <c r="H992" s="179" t="str">
        <f>'Energy consumption (raw)'!G942</f>
        <v>Industry</v>
      </c>
      <c r="I992" s="179" t="str">
        <f>'Energy consumption (raw)'!I942</f>
        <v>23 Manufacture of other non-metallic mineral products</v>
      </c>
      <c r="J992" s="179" t="str">
        <f>INDEX(Sector!$E$6:$E$46,MATCH('Energy consumption (toe)'!I992,Sector!$B$6:$B$46,FALSE))</f>
        <v>Manufacture of other non-metallic mineral products</v>
      </c>
      <c r="K992" s="179">
        <f>IFERROR('Energy consumption (raw)'!J942*Lists!$H$84,)</f>
        <v>0</v>
      </c>
      <c r="L992" s="179">
        <f>'Energy consumption (raw)'!K942*Lists!$H$84</f>
        <v>12638.297007200001</v>
      </c>
      <c r="M992" s="179">
        <f>'Energy consumption (raw)'!L942*Lists!$H$84</f>
        <v>0</v>
      </c>
      <c r="N992" s="179">
        <f>'Energy consumption (raw)'!M942*Lists!$H$84</f>
        <v>0</v>
      </c>
      <c r="O992" s="178">
        <f t="shared" si="93"/>
        <v>12638.297007200001</v>
      </c>
      <c r="P992">
        <f>'Energy consumption (raw)'!N942*Lists!$H$85</f>
        <v>65978.5</v>
      </c>
      <c r="Q992">
        <f>'Energy consumption (raw)'!O942*Lists!$H$86</f>
        <v>0</v>
      </c>
      <c r="R992">
        <f>'Energy consumption (raw)'!P942*Lists!$H$87</f>
        <v>0</v>
      </c>
      <c r="S992">
        <f>'Energy consumption (raw)'!Q942*Lists!$H$88</f>
        <v>0</v>
      </c>
      <c r="T992">
        <f>'Energy consumption (raw)'!R942*Lists!$H$89</f>
        <v>0</v>
      </c>
      <c r="U992">
        <f>'Energy consumption (raw)'!S942*Lists!$H$90</f>
        <v>156.64000000000001</v>
      </c>
      <c r="V992">
        <f>'Energy consumption (raw)'!T942*Lists!$H$91</f>
        <v>0</v>
      </c>
      <c r="W992">
        <f>'Energy consumption (raw)'!U942*Lists!$H$92</f>
        <v>0</v>
      </c>
      <c r="X992">
        <f>'Energy consumption (raw)'!V942*Lists!$H$93</f>
        <v>0</v>
      </c>
      <c r="Y992">
        <f>'Energy consumption (raw)'!W942*Lists!$H$94</f>
        <v>0</v>
      </c>
      <c r="Z992">
        <f>'Energy consumption (raw)'!X942*Lists!$H$96*1000000</f>
        <v>0</v>
      </c>
      <c r="AA992">
        <f>'Energy consumption (raw)'!Y942*Lists!$H$97</f>
        <v>0</v>
      </c>
      <c r="AB992">
        <f>'Energy consumption (raw)'!Z942*Lists!$H$96</f>
        <v>0</v>
      </c>
      <c r="AC992">
        <f>'Energy consumption (raw)'!AA942*Lists!$H$98</f>
        <v>0</v>
      </c>
      <c r="AD992">
        <f>'Energy consumption (raw)'!AB942*Lists!$H$99</f>
        <v>0</v>
      </c>
      <c r="AE992">
        <f>'Energy consumption (raw)'!AC942*Lists!$H$101</f>
        <v>0</v>
      </c>
      <c r="AF992">
        <f>'Energy consumption (raw)'!AD942*Lists!$H$101</f>
        <v>0</v>
      </c>
      <c r="AG992">
        <f>'Energy consumption (raw)'!AE942*Lists!$H$101</f>
        <v>0</v>
      </c>
      <c r="AH992">
        <f>'Energy consumption (raw)'!AF942*Lists!$H$100</f>
        <v>0</v>
      </c>
      <c r="AI992" s="167">
        <f t="shared" si="94"/>
        <v>78773.437007200002</v>
      </c>
      <c r="AJ992" s="179">
        <f>'Energy consumption (raw)'!AG942</f>
        <v>78773.437007200002</v>
      </c>
      <c r="AK992" s="179">
        <f>'Energy consumption (raw)'!AH942</f>
        <v>72310</v>
      </c>
      <c r="AL992">
        <f>IF(ROUND(AI992,-3)=ROUND('Energy consumption (raw)'!AG942,-3),1,0)</f>
        <v>1</v>
      </c>
      <c r="AM992" s="179" t="str">
        <f>'Energy consumption (raw)'!AJ942</f>
        <v>20. Thai Nguyen</v>
      </c>
      <c r="AN992">
        <f>VLOOKUP(AM992,Lists!$F$9:$G$71,2,FALSE)</f>
        <v>1</v>
      </c>
    </row>
    <row r="993" spans="2:40" x14ac:dyDescent="0.25">
      <c r="B993" s="65" t="str">
        <f t="shared" si="92"/>
        <v>Industry841</v>
      </c>
      <c r="C993" s="179">
        <f>'Energy consumption (raw)'!B943</f>
        <v>841</v>
      </c>
      <c r="D993" s="179">
        <f>'Energy consumption (raw)'!C943</f>
        <v>0</v>
      </c>
      <c r="E993" s="179">
        <f>'Energy consumption (raw)'!D943</f>
        <v>0</v>
      </c>
      <c r="F993" s="179" t="str">
        <f>'Energy consumption (raw)'!E943</f>
        <v>Công nghiệp</v>
      </c>
      <c r="G993" s="179" t="str">
        <f>'Energy consumption (raw)'!F943</f>
        <v>Sản xuất xi măng, vôi và thạch cao</v>
      </c>
      <c r="H993" s="179" t="str">
        <f>'Energy consumption (raw)'!G943</f>
        <v>Industry</v>
      </c>
      <c r="I993" s="179" t="str">
        <f>'Energy consumption (raw)'!I943</f>
        <v>23 Manufacture of other non-metallic mineral products</v>
      </c>
      <c r="J993" s="179" t="str">
        <f>INDEX(Sector!$E$6:$E$46,MATCH('Energy consumption (toe)'!I993,Sector!$B$6:$B$46,FALSE))</f>
        <v>Manufacture of other non-metallic mineral products</v>
      </c>
      <c r="K993" s="179">
        <f>IFERROR('Energy consumption (raw)'!J943*Lists!$H$84,)</f>
        <v>0</v>
      </c>
      <c r="L993" s="179">
        <f>'Energy consumption (raw)'!K943*Lists!$H$84</f>
        <v>15523.039968300001</v>
      </c>
      <c r="M993" s="179">
        <f>'Energy consumption (raw)'!L943*Lists!$H$84</f>
        <v>0</v>
      </c>
      <c r="N993" s="179">
        <f>'Energy consumption (raw)'!M943*Lists!$H$84</f>
        <v>0</v>
      </c>
      <c r="O993" s="178">
        <f t="shared" si="93"/>
        <v>15523.039968300001</v>
      </c>
      <c r="P993">
        <f>'Energy consumption (raw)'!N943*Lists!$H$85</f>
        <v>0</v>
      </c>
      <c r="Q993">
        <f>'Energy consumption (raw)'!O943*Lists!$H$86</f>
        <v>0</v>
      </c>
      <c r="R993">
        <f>'Energy consumption (raw)'!P943*Lists!$H$87</f>
        <v>0</v>
      </c>
      <c r="S993">
        <f>'Energy consumption (raw)'!Q943*Lists!$H$88</f>
        <v>0</v>
      </c>
      <c r="T993">
        <f>'Energy consumption (raw)'!R943*Lists!$H$89</f>
        <v>0</v>
      </c>
      <c r="U993">
        <f>'Energy consumption (raw)'!S943*Lists!$H$90</f>
        <v>0</v>
      </c>
      <c r="V993">
        <f>'Energy consumption (raw)'!T943*Lists!$H$91</f>
        <v>0</v>
      </c>
      <c r="W993">
        <f>'Energy consumption (raw)'!U943*Lists!$H$92</f>
        <v>0</v>
      </c>
      <c r="X993">
        <f>'Energy consumption (raw)'!V943*Lists!$H$93</f>
        <v>0</v>
      </c>
      <c r="Y993">
        <f>'Energy consumption (raw)'!W943*Lists!$H$94</f>
        <v>0</v>
      </c>
      <c r="Z993">
        <f>'Energy consumption (raw)'!X943*Lists!$H$96*1000000</f>
        <v>0</v>
      </c>
      <c r="AA993">
        <f>'Energy consumption (raw)'!Y943*Lists!$H$97</f>
        <v>0</v>
      </c>
      <c r="AB993">
        <f>'Energy consumption (raw)'!Z943*Lists!$H$96</f>
        <v>0</v>
      </c>
      <c r="AC993">
        <f>'Energy consumption (raw)'!AA943*Lists!$H$98</f>
        <v>0</v>
      </c>
      <c r="AD993">
        <f>'Energy consumption (raw)'!AB943*Lists!$H$99</f>
        <v>0</v>
      </c>
      <c r="AE993">
        <f>'Energy consumption (raw)'!AC943*Lists!$H$101</f>
        <v>0</v>
      </c>
      <c r="AF993">
        <f>'Energy consumption (raw)'!AD943*Lists!$H$101</f>
        <v>0</v>
      </c>
      <c r="AG993">
        <f>'Energy consumption (raw)'!AE943*Lists!$H$101</f>
        <v>0</v>
      </c>
      <c r="AH993">
        <f>'Energy consumption (raw)'!AF943*Lists!$H$100</f>
        <v>0</v>
      </c>
      <c r="AI993" s="167">
        <f t="shared" si="94"/>
        <v>15523.039968300001</v>
      </c>
      <c r="AJ993" s="179">
        <f>'Energy consumption (raw)'!AG943</f>
        <v>15523.039968300001</v>
      </c>
      <c r="AK993" s="179">
        <f>'Energy consumption (raw)'!AH943</f>
        <v>7884.0000067000001</v>
      </c>
      <c r="AL993">
        <f>IF(ROUND(AI993,-3)=ROUND('Energy consumption (raw)'!AG943,-3),1,0)</f>
        <v>1</v>
      </c>
      <c r="AM993" s="179" t="str">
        <f>'Energy consumption (raw)'!AJ943</f>
        <v>20. Thai Nguyen</v>
      </c>
      <c r="AN993">
        <f>VLOOKUP(AM993,Lists!$F$9:$G$71,2,FALSE)</f>
        <v>1</v>
      </c>
    </row>
    <row r="994" spans="2:40" x14ac:dyDescent="0.25">
      <c r="B994" s="65" t="str">
        <f t="shared" si="92"/>
        <v>Industry842</v>
      </c>
      <c r="C994" s="179">
        <f>'Energy consumption (raw)'!B944</f>
        <v>842</v>
      </c>
      <c r="D994" s="179">
        <f>'Energy consumption (raw)'!C944</f>
        <v>0</v>
      </c>
      <c r="E994" s="179">
        <f>'Energy consumption (raw)'!D944</f>
        <v>0</v>
      </c>
      <c r="F994" s="179" t="str">
        <f>'Energy consumption (raw)'!E944</f>
        <v>Công nghiệp</v>
      </c>
      <c r="G994" s="179" t="str">
        <f>'Energy consumption (raw)'!F944</f>
        <v>Sản xuất xi măng, vôi và thạch cao</v>
      </c>
      <c r="H994" s="179" t="str">
        <f>'Energy consumption (raw)'!G944</f>
        <v>Industry</v>
      </c>
      <c r="I994" s="179" t="str">
        <f>'Energy consumption (raw)'!I944</f>
        <v>23 Manufacture of other non-metallic mineral products</v>
      </c>
      <c r="J994" s="179" t="str">
        <f>INDEX(Sector!$E$6:$E$46,MATCH('Energy consumption (toe)'!I994,Sector!$B$6:$B$46,FALSE))</f>
        <v>Manufacture of other non-metallic mineral products</v>
      </c>
      <c r="K994" s="179">
        <f>IFERROR('Energy consumption (raw)'!J944*Lists!$H$84,)</f>
        <v>3569.4407246000001</v>
      </c>
      <c r="L994" s="179">
        <f>'Energy consumption (raw)'!K944*Lists!$H$84</f>
        <v>12236.896203900002</v>
      </c>
      <c r="M994" s="179">
        <f>'Energy consumption (raw)'!L944*Lists!$H$84</f>
        <v>0</v>
      </c>
      <c r="N994" s="179">
        <f>'Energy consumption (raw)'!M944*Lists!$H$84</f>
        <v>0</v>
      </c>
      <c r="O994" s="178">
        <f t="shared" si="93"/>
        <v>12236.896203900002</v>
      </c>
      <c r="P994">
        <f>'Energy consumption (raw)'!N944*Lists!$H$85</f>
        <v>62012.999999999993</v>
      </c>
      <c r="Q994">
        <f>'Energy consumption (raw)'!O944*Lists!$H$86</f>
        <v>0</v>
      </c>
      <c r="R994">
        <f>'Energy consumption (raw)'!P944*Lists!$H$87</f>
        <v>0</v>
      </c>
      <c r="S994">
        <f>'Energy consumption (raw)'!Q944*Lists!$H$88</f>
        <v>0</v>
      </c>
      <c r="T994">
        <f>'Energy consumption (raw)'!R944*Lists!$H$89</f>
        <v>0</v>
      </c>
      <c r="U994">
        <f>'Energy consumption (raw)'!S944*Lists!$H$90</f>
        <v>643.28</v>
      </c>
      <c r="V994">
        <f>'Energy consumption (raw)'!T944*Lists!$H$91</f>
        <v>0</v>
      </c>
      <c r="W994">
        <f>'Energy consumption (raw)'!U944*Lists!$H$92</f>
        <v>0</v>
      </c>
      <c r="X994">
        <f>'Energy consumption (raw)'!V944*Lists!$H$93</f>
        <v>0</v>
      </c>
      <c r="Y994">
        <f>'Energy consumption (raw)'!W944*Lists!$H$94</f>
        <v>14.11</v>
      </c>
      <c r="Z994">
        <f>'Energy consumption (raw)'!X944*Lists!$H$96*1000000</f>
        <v>0</v>
      </c>
      <c r="AA994">
        <f>'Energy consumption (raw)'!Y944*Lists!$H$97</f>
        <v>0</v>
      </c>
      <c r="AB994">
        <f>'Energy consumption (raw)'!Z944*Lists!$H$96</f>
        <v>0</v>
      </c>
      <c r="AC994">
        <f>'Energy consumption (raw)'!AA944*Lists!$H$98</f>
        <v>0</v>
      </c>
      <c r="AD994">
        <f>'Energy consumption (raw)'!AB944*Lists!$H$99</f>
        <v>0</v>
      </c>
      <c r="AE994">
        <f>'Energy consumption (raw)'!AC944*Lists!$H$101</f>
        <v>0</v>
      </c>
      <c r="AF994">
        <f>'Energy consumption (raw)'!AD944*Lists!$H$101</f>
        <v>0</v>
      </c>
      <c r="AG994">
        <f>'Energy consumption (raw)'!AE944*Lists!$H$101</f>
        <v>0</v>
      </c>
      <c r="AH994">
        <f>'Energy consumption (raw)'!AF944*Lists!$H$100</f>
        <v>0</v>
      </c>
      <c r="AI994" s="167">
        <f t="shared" si="94"/>
        <v>74907.286203899988</v>
      </c>
      <c r="AJ994" s="179">
        <f>'Energy consumption (raw)'!AG944</f>
        <v>74907.286203899988</v>
      </c>
      <c r="AK994" s="179">
        <f>'Energy consumption (raw)'!AH944</f>
        <v>7798.9101916000009</v>
      </c>
      <c r="AL994">
        <f>IF(ROUND(AI994,-3)=ROUND('Energy consumption (raw)'!AG944,-3),1,0)</f>
        <v>1</v>
      </c>
      <c r="AM994" s="179" t="str">
        <f>'Energy consumption (raw)'!AJ944</f>
        <v>20. Thai Nguyen</v>
      </c>
      <c r="AN994">
        <f>VLOOKUP(AM994,Lists!$F$9:$G$71,2,FALSE)</f>
        <v>1</v>
      </c>
    </row>
    <row r="995" spans="2:40" x14ac:dyDescent="0.25">
      <c r="B995" s="65" t="str">
        <f t="shared" si="92"/>
        <v>Industry843</v>
      </c>
      <c r="C995" s="179">
        <f>'Energy consumption (raw)'!B945</f>
        <v>843</v>
      </c>
      <c r="D995" s="179">
        <f>'Energy consumption (raw)'!C945</f>
        <v>0</v>
      </c>
      <c r="E995" s="179">
        <f>'Energy consumption (raw)'!D945</f>
        <v>0</v>
      </c>
      <c r="F995" s="179" t="str">
        <f>'Energy consumption (raw)'!E945</f>
        <v>Công nghiệp</v>
      </c>
      <c r="G995" s="179" t="str">
        <f>'Energy consumption (raw)'!F945</f>
        <v>Khai thác quặng kim loại quý hiếm</v>
      </c>
      <c r="H995" s="179" t="str">
        <f>'Energy consumption (raw)'!G945</f>
        <v>Industry</v>
      </c>
      <c r="I995" s="179" t="str">
        <f>'Energy consumption (raw)'!I945</f>
        <v>07 Mining of metal ores</v>
      </c>
      <c r="J995" s="179" t="str">
        <f>INDEX(Sector!$E$6:$E$46,MATCH('Energy consumption (toe)'!I995,Sector!$B$6:$B$46,FALSE))</f>
        <v>Mining of metal ores</v>
      </c>
      <c r="K995" s="179">
        <f>IFERROR('Energy consumption (raw)'!J945*Lists!$H$84,)</f>
        <v>22912.511252400003</v>
      </c>
      <c r="L995" s="179">
        <f>'Energy consumption (raw)'!K945*Lists!$H$84</f>
        <v>22912.511252400003</v>
      </c>
      <c r="M995" s="179">
        <f>'Energy consumption (raw)'!L945*Lists!$H$84</f>
        <v>0</v>
      </c>
      <c r="N995" s="179">
        <f>'Energy consumption (raw)'!M945*Lists!$H$84</f>
        <v>0</v>
      </c>
      <c r="O995" s="178">
        <f t="shared" si="93"/>
        <v>22912.511252400003</v>
      </c>
      <c r="P995">
        <f>'Energy consumption (raw)'!N945*Lists!$H$85</f>
        <v>0</v>
      </c>
      <c r="Q995">
        <f>'Energy consumption (raw)'!O945*Lists!$H$86</f>
        <v>0</v>
      </c>
      <c r="R995">
        <f>'Energy consumption (raw)'!P945*Lists!$H$87</f>
        <v>0</v>
      </c>
      <c r="S995">
        <f>'Energy consumption (raw)'!Q945*Lists!$H$88</f>
        <v>0</v>
      </c>
      <c r="T995">
        <f>'Energy consumption (raw)'!R945*Lists!$H$89</f>
        <v>0</v>
      </c>
      <c r="U995">
        <f>'Energy consumption (raw)'!S945*Lists!$H$90</f>
        <v>766.48</v>
      </c>
      <c r="V995">
        <f>'Energy consumption (raw)'!T945*Lists!$H$91</f>
        <v>0</v>
      </c>
      <c r="W995">
        <f>'Energy consumption (raw)'!U945*Lists!$H$92</f>
        <v>0</v>
      </c>
      <c r="X995">
        <f>'Energy consumption (raw)'!V945*Lists!$H$93</f>
        <v>50.305499999999995</v>
      </c>
      <c r="Y995">
        <f>'Energy consumption (raw)'!W945*Lists!$H$94</f>
        <v>0</v>
      </c>
      <c r="Z995">
        <f>'Energy consumption (raw)'!X945*Lists!$H$96*1000000</f>
        <v>0</v>
      </c>
      <c r="AA995">
        <f>'Energy consumption (raw)'!Y945*Lists!$H$97</f>
        <v>0</v>
      </c>
      <c r="AB995">
        <f>'Energy consumption (raw)'!Z945*Lists!$H$96</f>
        <v>0</v>
      </c>
      <c r="AC995">
        <f>'Energy consumption (raw)'!AA945*Lists!$H$98</f>
        <v>0</v>
      </c>
      <c r="AD995">
        <f>'Energy consumption (raw)'!AB945*Lists!$H$99</f>
        <v>0</v>
      </c>
      <c r="AE995">
        <f>'Energy consumption (raw)'!AC945*Lists!$H$101</f>
        <v>0</v>
      </c>
      <c r="AF995">
        <f>'Energy consumption (raw)'!AD945*Lists!$H$101</f>
        <v>0</v>
      </c>
      <c r="AG995">
        <f>'Energy consumption (raw)'!AE945*Lists!$H$101</f>
        <v>0</v>
      </c>
      <c r="AH995">
        <f>'Energy consumption (raw)'!AF945*Lists!$H$100</f>
        <v>0</v>
      </c>
      <c r="AI995" s="167">
        <f t="shared" si="94"/>
        <v>23729.296752400001</v>
      </c>
      <c r="AJ995" s="179">
        <f>'Energy consumption (raw)'!AG945</f>
        <v>23729.296752400001</v>
      </c>
      <c r="AK995" s="179">
        <f>'Energy consumption (raw)'!AH945</f>
        <v>23830.068173900003</v>
      </c>
      <c r="AL995">
        <f>IF(ROUND(AI995,-3)=ROUND('Energy consumption (raw)'!AG945,-3),1,0)</f>
        <v>1</v>
      </c>
      <c r="AM995" s="179" t="str">
        <f>'Energy consumption (raw)'!AJ945</f>
        <v>20. Thai Nguyen</v>
      </c>
      <c r="AN995">
        <f>VLOOKUP(AM995,Lists!$F$9:$G$71,2,FALSE)</f>
        <v>1</v>
      </c>
    </row>
    <row r="996" spans="2:40" x14ac:dyDescent="0.25">
      <c r="B996" s="65" t="str">
        <f t="shared" si="92"/>
        <v>Industry844</v>
      </c>
      <c r="C996" s="179">
        <f>'Energy consumption (raw)'!B946</f>
        <v>844</v>
      </c>
      <c r="D996" s="179">
        <f>'Energy consumption (raw)'!C946</f>
        <v>0</v>
      </c>
      <c r="E996" s="179">
        <f>'Energy consumption (raw)'!D946</f>
        <v>0</v>
      </c>
      <c r="F996" s="179" t="str">
        <f>'Energy consumption (raw)'!E946</f>
        <v>Công nghiệp</v>
      </c>
      <c r="G996" s="179" t="str">
        <f>'Energy consumption (raw)'!F946</f>
        <v>Sản xuất kim loại màu và kim loại quý</v>
      </c>
      <c r="H996" s="179" t="str">
        <f>'Energy consumption (raw)'!G946</f>
        <v>Industry</v>
      </c>
      <c r="I996" s="179" t="str">
        <f>'Energy consumption (raw)'!I946</f>
        <v>24 Manufacture of basic metals</v>
      </c>
      <c r="J996" s="179" t="str">
        <f>INDEX(Sector!$E$6:$E$46,MATCH('Energy consumption (toe)'!I996,Sector!$B$6:$B$46,FALSE))</f>
        <v>Manufacture of basic metals</v>
      </c>
      <c r="K996" s="179">
        <f>IFERROR('Energy consumption (raw)'!J946*Lists!$H$84,)</f>
        <v>2578.4540665</v>
      </c>
      <c r="L996" s="179">
        <f>'Energy consumption (raw)'!K946*Lists!$H$84</f>
        <v>2578.4540665</v>
      </c>
      <c r="M996" s="179">
        <f>'Energy consumption (raw)'!L946*Lists!$H$84</f>
        <v>0</v>
      </c>
      <c r="N996" s="179">
        <f>'Energy consumption (raw)'!M946*Lists!$H$84</f>
        <v>0</v>
      </c>
      <c r="O996" s="178">
        <f t="shared" si="93"/>
        <v>2578.4540665</v>
      </c>
      <c r="P996">
        <f>'Energy consumption (raw)'!N946*Lists!$H$85</f>
        <v>2794.5539999999996</v>
      </c>
      <c r="Q996">
        <f>'Energy consumption (raw)'!O946*Lists!$H$86</f>
        <v>0</v>
      </c>
      <c r="R996">
        <f>'Energy consumption (raw)'!P946*Lists!$H$87</f>
        <v>0</v>
      </c>
      <c r="S996">
        <f>'Energy consumption (raw)'!Q946*Lists!$H$88</f>
        <v>0</v>
      </c>
      <c r="T996">
        <f>'Energy consumption (raw)'!R946*Lists!$H$89</f>
        <v>0</v>
      </c>
      <c r="U996">
        <f>'Energy consumption (raw)'!S946*Lists!$H$90</f>
        <v>293.04000000000002</v>
      </c>
      <c r="V996">
        <f>'Energy consumption (raw)'!T946*Lists!$H$91</f>
        <v>0</v>
      </c>
      <c r="W996">
        <f>'Energy consumption (raw)'!U946*Lists!$H$92</f>
        <v>0</v>
      </c>
      <c r="X996">
        <f>'Energy consumption (raw)'!V946*Lists!$H$93</f>
        <v>0</v>
      </c>
      <c r="Y996">
        <f>'Energy consumption (raw)'!W946*Lists!$H$94</f>
        <v>0</v>
      </c>
      <c r="Z996">
        <f>'Energy consumption (raw)'!X946*Lists!$H$96*1000000</f>
        <v>0</v>
      </c>
      <c r="AA996">
        <f>'Energy consumption (raw)'!Y946*Lists!$H$97</f>
        <v>0</v>
      </c>
      <c r="AB996">
        <f>'Energy consumption (raw)'!Z946*Lists!$H$96</f>
        <v>0</v>
      </c>
      <c r="AC996">
        <f>'Energy consumption (raw)'!AA946*Lists!$H$98</f>
        <v>0</v>
      </c>
      <c r="AD996">
        <f>'Energy consumption (raw)'!AB946*Lists!$H$99</f>
        <v>0</v>
      </c>
      <c r="AE996">
        <f>'Energy consumption (raw)'!AC946*Lists!$H$101</f>
        <v>0</v>
      </c>
      <c r="AF996">
        <f>'Energy consumption (raw)'!AD946*Lists!$H$101</f>
        <v>0</v>
      </c>
      <c r="AG996">
        <f>'Energy consumption (raw)'!AE946*Lists!$H$101</f>
        <v>0</v>
      </c>
      <c r="AH996">
        <f>'Energy consumption (raw)'!AF946*Lists!$H$100</f>
        <v>0</v>
      </c>
      <c r="AI996" s="167">
        <f t="shared" si="94"/>
        <v>5666.0480664999995</v>
      </c>
      <c r="AJ996" s="179">
        <f>'Energy consumption (raw)'!AG946</f>
        <v>5666.0480664999995</v>
      </c>
      <c r="AK996" s="179">
        <f>'Energy consumption (raw)'!AH946</f>
        <v>6955.7439759999988</v>
      </c>
      <c r="AL996">
        <f>IF(ROUND(AI996,-3)=ROUND('Energy consumption (raw)'!AG946,-3),1,0)</f>
        <v>1</v>
      </c>
      <c r="AM996" s="179" t="str">
        <f>'Energy consumption (raw)'!AJ946</f>
        <v>20. Thai Nguyen</v>
      </c>
      <c r="AN996">
        <f>VLOOKUP(AM996,Lists!$F$9:$G$71,2,FALSE)</f>
        <v>1</v>
      </c>
    </row>
    <row r="997" spans="2:40" x14ac:dyDescent="0.25">
      <c r="B997" s="65" t="str">
        <f t="shared" si="92"/>
        <v>Industry845</v>
      </c>
      <c r="C997" s="179">
        <f>'Energy consumption (raw)'!B947</f>
        <v>845</v>
      </c>
      <c r="D997" s="179">
        <f>'Energy consumption (raw)'!C947</f>
        <v>0</v>
      </c>
      <c r="E997" s="179">
        <f>'Energy consumption (raw)'!D947</f>
        <v>0</v>
      </c>
      <c r="F997" s="179" t="str">
        <f>'Energy consumption (raw)'!E947</f>
        <v>Công nghiệp</v>
      </c>
      <c r="G997" s="179" t="str">
        <f>'Energy consumption (raw)'!F947</f>
        <v>Sản xuất sắt, thép gang</v>
      </c>
      <c r="H997" s="179" t="str">
        <f>'Energy consumption (raw)'!G947</f>
        <v>Industry</v>
      </c>
      <c r="I997" s="179" t="str">
        <f>'Energy consumption (raw)'!I947</f>
        <v>24 Manufacture of basic metals</v>
      </c>
      <c r="J997" s="179" t="str">
        <f>INDEX(Sector!$E$6:$E$46,MATCH('Energy consumption (toe)'!I997,Sector!$B$6:$B$46,FALSE))</f>
        <v>Manufacture of basic metals</v>
      </c>
      <c r="K997" s="179">
        <f>IFERROR('Energy consumption (raw)'!J947*Lists!$H$84,)</f>
        <v>0</v>
      </c>
      <c r="L997" s="179">
        <f>'Energy consumption (raw)'!K947*Lists!$H$84</f>
        <v>6230.0276010000007</v>
      </c>
      <c r="M997" s="179">
        <f>'Energy consumption (raw)'!L947*Lists!$H$84</f>
        <v>0</v>
      </c>
      <c r="N997" s="179">
        <f>'Energy consumption (raw)'!M947*Lists!$H$84</f>
        <v>0</v>
      </c>
      <c r="O997" s="178">
        <f t="shared" si="93"/>
        <v>6230.0276010000007</v>
      </c>
      <c r="P997">
        <f>'Energy consumption (raw)'!N947*Lists!$H$85</f>
        <v>0</v>
      </c>
      <c r="Q997">
        <f>'Energy consumption (raw)'!O947*Lists!$H$86</f>
        <v>0</v>
      </c>
      <c r="R997">
        <f>'Energy consumption (raw)'!P947*Lists!$H$87</f>
        <v>0</v>
      </c>
      <c r="S997">
        <f>'Energy consumption (raw)'!Q947*Lists!$H$88</f>
        <v>0</v>
      </c>
      <c r="T997">
        <f>'Energy consumption (raw)'!R947*Lists!$H$89</f>
        <v>0</v>
      </c>
      <c r="U997">
        <f>'Energy consumption (raw)'!S947*Lists!$H$90</f>
        <v>3.52</v>
      </c>
      <c r="V997">
        <f>'Energy consumption (raw)'!T947*Lists!$H$91</f>
        <v>5591.5199999999995</v>
      </c>
      <c r="W997">
        <f>'Energy consumption (raw)'!U947*Lists!$H$92</f>
        <v>0</v>
      </c>
      <c r="X997">
        <f>'Energy consumption (raw)'!V947*Lists!$H$93</f>
        <v>0</v>
      </c>
      <c r="Y997">
        <f>'Energy consumption (raw)'!W947*Lists!$H$94</f>
        <v>0</v>
      </c>
      <c r="Z997">
        <f>'Energy consumption (raw)'!X947*Lists!$H$96*1000000</f>
        <v>8577</v>
      </c>
      <c r="AA997">
        <f>'Energy consumption (raw)'!Y947*Lists!$H$97</f>
        <v>0</v>
      </c>
      <c r="AB997">
        <f>'Energy consumption (raw)'!Z947*Lists!$H$96</f>
        <v>0</v>
      </c>
      <c r="AC997">
        <f>'Energy consumption (raw)'!AA947*Lists!$H$98</f>
        <v>0</v>
      </c>
      <c r="AD997">
        <f>'Energy consumption (raw)'!AB947*Lists!$H$99</f>
        <v>0</v>
      </c>
      <c r="AE997">
        <f>'Energy consumption (raw)'!AC947*Lists!$H$101</f>
        <v>0</v>
      </c>
      <c r="AF997">
        <f>'Energy consumption (raw)'!AD947*Lists!$H$101</f>
        <v>0</v>
      </c>
      <c r="AG997">
        <f>'Energy consumption (raw)'!AE947*Lists!$H$101</f>
        <v>0</v>
      </c>
      <c r="AH997">
        <f>'Energy consumption (raw)'!AF947*Lists!$H$100</f>
        <v>0</v>
      </c>
      <c r="AI997" s="167">
        <f t="shared" si="94"/>
        <v>20402.067601000002</v>
      </c>
      <c r="AJ997" s="179">
        <f>'Energy consumption (raw)'!AG947</f>
        <v>20402.067601000002</v>
      </c>
      <c r="AK997" s="179">
        <f>'Energy consumption (raw)'!AH947</f>
        <v>5279.2791426000003</v>
      </c>
      <c r="AL997">
        <f>IF(ROUND(AI997,-3)=ROUND('Energy consumption (raw)'!AG947,-3),1,0)</f>
        <v>1</v>
      </c>
      <c r="AM997" s="179" t="str">
        <f>'Energy consumption (raw)'!AJ947</f>
        <v>20. Thai Nguyen</v>
      </c>
      <c r="AN997">
        <f>VLOOKUP(AM997,Lists!$F$9:$G$71,2,FALSE)</f>
        <v>1</v>
      </c>
    </row>
    <row r="998" spans="2:40" x14ac:dyDescent="0.25">
      <c r="B998" s="65" t="str">
        <f t="shared" si="92"/>
        <v>Industry846</v>
      </c>
      <c r="C998" s="179">
        <f>'Energy consumption (raw)'!B948</f>
        <v>846</v>
      </c>
      <c r="D998" s="179">
        <f>'Energy consumption (raw)'!C948</f>
        <v>0</v>
      </c>
      <c r="E998" s="179">
        <f>'Energy consumption (raw)'!D948</f>
        <v>0</v>
      </c>
      <c r="F998" s="179" t="str">
        <f>'Energy consumption (raw)'!E948</f>
        <v>Công nghiệp</v>
      </c>
      <c r="G998" s="179" t="str">
        <f>'Energy consumption (raw)'!F948</f>
        <v>Sản xuất các cấu kiện kim loại</v>
      </c>
      <c r="H998" s="179" t="str">
        <f>'Energy consumption (raw)'!G948</f>
        <v>Industry</v>
      </c>
      <c r="I998" s="179" t="str">
        <f>'Energy consumption (raw)'!I948</f>
        <v>25 Manufacture of fabricated metal products, except machinery and equipment</v>
      </c>
      <c r="J998" s="179" t="str">
        <f>INDEX(Sector!$E$6:$E$46,MATCH('Energy consumption (toe)'!I998,Sector!$B$6:$B$46,FALSE))</f>
        <v>Manufacture of fabricated metal products, except machinery and equipment</v>
      </c>
      <c r="K998" s="179">
        <f>IFERROR('Energy consumption (raw)'!J948*Lists!$H$84,)</f>
        <v>2635.0962078000002</v>
      </c>
      <c r="L998" s="179">
        <f>'Energy consumption (raw)'!K948*Lists!$H$84</f>
        <v>2648.2410248000001</v>
      </c>
      <c r="M998" s="179">
        <f>'Energy consumption (raw)'!L948*Lists!$H$84</f>
        <v>0</v>
      </c>
      <c r="N998" s="179">
        <f>'Energy consumption (raw)'!M948*Lists!$H$84</f>
        <v>0</v>
      </c>
      <c r="O998" s="178">
        <f t="shared" si="93"/>
        <v>2648.2410248000001</v>
      </c>
      <c r="P998">
        <f>'Energy consumption (raw)'!N948*Lists!$H$85</f>
        <v>0</v>
      </c>
      <c r="Q998">
        <f>'Energy consumption (raw)'!O948*Lists!$H$86</f>
        <v>0</v>
      </c>
      <c r="R998">
        <f>'Energy consumption (raw)'!P948*Lists!$H$87</f>
        <v>0</v>
      </c>
      <c r="S998">
        <f>'Energy consumption (raw)'!Q948*Lists!$H$88</f>
        <v>0</v>
      </c>
      <c r="T998">
        <f>'Energy consumption (raw)'!R948*Lists!$H$89</f>
        <v>0</v>
      </c>
      <c r="U998">
        <f>'Energy consumption (raw)'!S948*Lists!$H$90</f>
        <v>4437.84</v>
      </c>
      <c r="V998">
        <f>'Energy consumption (raw)'!T948*Lists!$H$91</f>
        <v>0</v>
      </c>
      <c r="W998">
        <f>'Energy consumption (raw)'!U948*Lists!$H$92</f>
        <v>0</v>
      </c>
      <c r="X998">
        <f>'Energy consumption (raw)'!V948*Lists!$H$93</f>
        <v>0</v>
      </c>
      <c r="Y998">
        <f>'Energy consumption (raw)'!W948*Lists!$H$94</f>
        <v>0</v>
      </c>
      <c r="Z998">
        <f>'Energy consumption (raw)'!X948*Lists!$H$96*1000000</f>
        <v>0</v>
      </c>
      <c r="AA998">
        <f>'Energy consumption (raw)'!Y948*Lists!$H$97</f>
        <v>0</v>
      </c>
      <c r="AB998">
        <f>'Energy consumption (raw)'!Z948*Lists!$H$96</f>
        <v>0</v>
      </c>
      <c r="AC998">
        <f>'Energy consumption (raw)'!AA948*Lists!$H$98</f>
        <v>0</v>
      </c>
      <c r="AD998">
        <f>'Energy consumption (raw)'!AB948*Lists!$H$99</f>
        <v>0</v>
      </c>
      <c r="AE998">
        <f>'Energy consumption (raw)'!AC948*Lists!$H$101</f>
        <v>0</v>
      </c>
      <c r="AF998">
        <f>'Energy consumption (raw)'!AD948*Lists!$H$101</f>
        <v>0</v>
      </c>
      <c r="AG998">
        <f>'Energy consumption (raw)'!AE948*Lists!$H$101</f>
        <v>0</v>
      </c>
      <c r="AH998">
        <f>'Energy consumption (raw)'!AF948*Lists!$H$100</f>
        <v>0</v>
      </c>
      <c r="AI998" s="167">
        <f t="shared" si="94"/>
        <v>7086.0810247999998</v>
      </c>
      <c r="AJ998" s="179">
        <f>'Energy consumption (raw)'!AG948</f>
        <v>7086.0810247999998</v>
      </c>
      <c r="AK998" s="179">
        <f>'Energy consumption (raw)'!AH948</f>
        <v>2157.9999906000003</v>
      </c>
      <c r="AL998">
        <f>IF(ROUND(AI998,-3)=ROUND('Energy consumption (raw)'!AG948,-3),1,0)</f>
        <v>1</v>
      </c>
      <c r="AM998" s="179" t="str">
        <f>'Energy consumption (raw)'!AJ948</f>
        <v>20. Thai Nguyen</v>
      </c>
      <c r="AN998">
        <f>VLOOKUP(AM998,Lists!$F$9:$G$71,2,FALSE)</f>
        <v>1</v>
      </c>
    </row>
    <row r="999" spans="2:40" x14ac:dyDescent="0.25">
      <c r="B999" s="65" t="str">
        <f t="shared" si="92"/>
        <v>Industry847</v>
      </c>
      <c r="C999" s="179">
        <f>'Energy consumption (raw)'!B949</f>
        <v>847</v>
      </c>
      <c r="D999" s="179">
        <f>'Energy consumption (raw)'!C949</f>
        <v>0</v>
      </c>
      <c r="E999" s="179">
        <f>'Energy consumption (raw)'!D949</f>
        <v>0</v>
      </c>
      <c r="F999" s="179" t="str">
        <f>'Energy consumption (raw)'!E949</f>
        <v>Công nghiệp</v>
      </c>
      <c r="G999" s="179" t="str">
        <f>'Energy consumption (raw)'!F949</f>
        <v>Khai thác quặng kim loại khác không chứa sắt</v>
      </c>
      <c r="H999" s="179" t="str">
        <f>'Energy consumption (raw)'!G949</f>
        <v>Industry</v>
      </c>
      <c r="I999" s="179" t="str">
        <f>'Energy consumption (raw)'!I949</f>
        <v>07 Mining of metal ores</v>
      </c>
      <c r="J999" s="179" t="str">
        <f>INDEX(Sector!$E$6:$E$46,MATCH('Energy consumption (toe)'!I999,Sector!$B$6:$B$46,FALSE))</f>
        <v>Mining of metal ores</v>
      </c>
      <c r="K999" s="179">
        <f>IFERROR('Energy consumption (raw)'!J949*Lists!$H$84,)</f>
        <v>0</v>
      </c>
      <c r="L999" s="179">
        <f>'Energy consumption (raw)'!K949*Lists!$H$84</f>
        <v>13716.204404200002</v>
      </c>
      <c r="M999" s="179">
        <f>'Energy consumption (raw)'!L949*Lists!$H$84</f>
        <v>0</v>
      </c>
      <c r="N999" s="179">
        <f>'Energy consumption (raw)'!M949*Lists!$H$84</f>
        <v>0</v>
      </c>
      <c r="O999" s="178">
        <f t="shared" si="93"/>
        <v>13716.204404200002</v>
      </c>
      <c r="P999">
        <f>'Energy consumption (raw)'!N949*Lists!$H$85</f>
        <v>0</v>
      </c>
      <c r="Q999">
        <f>'Energy consumption (raw)'!O949*Lists!$H$86</f>
        <v>0</v>
      </c>
      <c r="R999">
        <f>'Energy consumption (raw)'!P949*Lists!$H$87</f>
        <v>0</v>
      </c>
      <c r="S999">
        <f>'Energy consumption (raw)'!Q949*Lists!$H$88</f>
        <v>0</v>
      </c>
      <c r="T999">
        <f>'Energy consumption (raw)'!R949*Lists!$H$89</f>
        <v>0</v>
      </c>
      <c r="U999">
        <f>'Energy consumption (raw)'!S949*Lists!$H$90</f>
        <v>0</v>
      </c>
      <c r="V999">
        <f>'Energy consumption (raw)'!T949*Lists!$H$91</f>
        <v>0</v>
      </c>
      <c r="W999">
        <f>'Energy consumption (raw)'!U949*Lists!$H$92</f>
        <v>0</v>
      </c>
      <c r="X999">
        <f>'Energy consumption (raw)'!V949*Lists!$H$93</f>
        <v>0</v>
      </c>
      <c r="Y999">
        <f>'Energy consumption (raw)'!W949*Lists!$H$94</f>
        <v>0</v>
      </c>
      <c r="Z999">
        <f>'Energy consumption (raw)'!X949*Lists!$H$96*1000000</f>
        <v>0</v>
      </c>
      <c r="AA999">
        <f>'Energy consumption (raw)'!Y949*Lists!$H$97</f>
        <v>0</v>
      </c>
      <c r="AB999">
        <f>'Energy consumption (raw)'!Z949*Lists!$H$96</f>
        <v>0</v>
      </c>
      <c r="AC999">
        <f>'Energy consumption (raw)'!AA949*Lists!$H$98</f>
        <v>0</v>
      </c>
      <c r="AD999">
        <f>'Energy consumption (raw)'!AB949*Lists!$H$99</f>
        <v>0</v>
      </c>
      <c r="AE999">
        <f>'Energy consumption (raw)'!AC949*Lists!$H$101</f>
        <v>0</v>
      </c>
      <c r="AF999">
        <f>'Energy consumption (raw)'!AD949*Lists!$H$101</f>
        <v>0</v>
      </c>
      <c r="AG999">
        <f>'Energy consumption (raw)'!AE949*Lists!$H$101</f>
        <v>0</v>
      </c>
      <c r="AH999">
        <f>'Energy consumption (raw)'!AF949*Lists!$H$100</f>
        <v>0</v>
      </c>
      <c r="AI999" s="167">
        <f t="shared" si="94"/>
        <v>13716.204404200002</v>
      </c>
      <c r="AJ999" s="179">
        <f>'Energy consumption (raw)'!AG949</f>
        <v>13716.204404200002</v>
      </c>
      <c r="AK999" s="179">
        <f>'Energy consumption (raw)'!AH949</f>
        <v>18263.903703200001</v>
      </c>
      <c r="AL999">
        <f>IF(ROUND(AI999,-3)=ROUND('Energy consumption (raw)'!AG949,-3),1,0)</f>
        <v>1</v>
      </c>
      <c r="AM999" s="179" t="str">
        <f>'Energy consumption (raw)'!AJ949</f>
        <v>20. Thai Nguyen</v>
      </c>
      <c r="AN999">
        <f>VLOOKUP(AM999,Lists!$F$9:$G$71,2,FALSE)</f>
        <v>1</v>
      </c>
    </row>
    <row r="1000" spans="2:40" x14ac:dyDescent="0.25">
      <c r="B1000" s="65" t="str">
        <f t="shared" si="92"/>
        <v>Industry848</v>
      </c>
      <c r="C1000" s="179">
        <f>'Energy consumption (raw)'!B950</f>
        <v>848</v>
      </c>
      <c r="D1000" s="179">
        <f>'Energy consumption (raw)'!C950</f>
        <v>0</v>
      </c>
      <c r="E1000" s="179">
        <f>'Energy consumption (raw)'!D950</f>
        <v>0</v>
      </c>
      <c r="F1000" s="179" t="str">
        <f>'Energy consumption (raw)'!E950</f>
        <v>Công nghiệp</v>
      </c>
      <c r="G1000" s="179" t="str">
        <f>'Energy consumption (raw)'!F950</f>
        <v>Sản xuất sản phẩm khác bằng kim loại chưa được phân vào đâu</v>
      </c>
      <c r="H1000" s="179" t="str">
        <f>'Energy consumption (raw)'!G950</f>
        <v>Industry</v>
      </c>
      <c r="I1000" s="179" t="str">
        <f>'Energy consumption (raw)'!I950</f>
        <v>25 Manufacture of fabricated metal products, except machinery and equipment</v>
      </c>
      <c r="J1000" s="179" t="str">
        <f>INDEX(Sector!$E$6:$E$46,MATCH('Energy consumption (toe)'!I1000,Sector!$B$6:$B$46,FALSE))</f>
        <v>Manufacture of fabricated metal products, except machinery and equipment</v>
      </c>
      <c r="K1000" s="179">
        <f>IFERROR('Energy consumption (raw)'!J950*Lists!$H$84,)</f>
        <v>0</v>
      </c>
      <c r="L1000" s="179">
        <f>'Energy consumption (raw)'!K950*Lists!$H$84</f>
        <v>3691.2193765000002</v>
      </c>
      <c r="M1000" s="179">
        <f>'Energy consumption (raw)'!L950*Lists!$H$84</f>
        <v>0</v>
      </c>
      <c r="N1000" s="179">
        <f>'Energy consumption (raw)'!M950*Lists!$H$84</f>
        <v>0</v>
      </c>
      <c r="O1000" s="178">
        <f t="shared" si="93"/>
        <v>3691.2193765000002</v>
      </c>
      <c r="P1000">
        <f>'Energy consumption (raw)'!N950*Lists!$H$85</f>
        <v>0</v>
      </c>
      <c r="Q1000">
        <f>'Energy consumption (raw)'!O950*Lists!$H$86</f>
        <v>0</v>
      </c>
      <c r="R1000">
        <f>'Energy consumption (raw)'!P950*Lists!$H$87</f>
        <v>0</v>
      </c>
      <c r="S1000">
        <f>'Energy consumption (raw)'!Q950*Lists!$H$88</f>
        <v>0</v>
      </c>
      <c r="T1000">
        <f>'Energy consumption (raw)'!R950*Lists!$H$89</f>
        <v>0</v>
      </c>
      <c r="U1000">
        <f>'Energy consumption (raw)'!S950*Lists!$H$90</f>
        <v>0</v>
      </c>
      <c r="V1000">
        <f>'Energy consumption (raw)'!T950*Lists!$H$91</f>
        <v>0</v>
      </c>
      <c r="W1000">
        <f>'Energy consumption (raw)'!U950*Lists!$H$92</f>
        <v>0</v>
      </c>
      <c r="X1000">
        <f>'Energy consumption (raw)'!V950*Lists!$H$93</f>
        <v>0</v>
      </c>
      <c r="Y1000">
        <f>'Energy consumption (raw)'!W950*Lists!$H$94</f>
        <v>0</v>
      </c>
      <c r="Z1000">
        <f>'Energy consumption (raw)'!X950*Lists!$H$96*1000000</f>
        <v>0</v>
      </c>
      <c r="AA1000">
        <f>'Energy consumption (raw)'!Y950*Lists!$H$97</f>
        <v>0</v>
      </c>
      <c r="AB1000">
        <f>'Energy consumption (raw)'!Z950*Lists!$H$96</f>
        <v>0</v>
      </c>
      <c r="AC1000">
        <f>'Energy consumption (raw)'!AA950*Lists!$H$98</f>
        <v>0</v>
      </c>
      <c r="AD1000">
        <f>'Energy consumption (raw)'!AB950*Lists!$H$99</f>
        <v>0</v>
      </c>
      <c r="AE1000">
        <f>'Energy consumption (raw)'!AC950*Lists!$H$101</f>
        <v>0</v>
      </c>
      <c r="AF1000">
        <f>'Energy consumption (raw)'!AD950*Lists!$H$101</f>
        <v>0</v>
      </c>
      <c r="AG1000">
        <f>'Energy consumption (raw)'!AE950*Lists!$H$101</f>
        <v>0</v>
      </c>
      <c r="AH1000">
        <f>'Energy consumption (raw)'!AF950*Lists!$H$100</f>
        <v>0</v>
      </c>
      <c r="AI1000" s="167">
        <f t="shared" si="94"/>
        <v>3691.2193765000002</v>
      </c>
      <c r="AJ1000" s="179">
        <f>'Energy consumption (raw)'!AG950</f>
        <v>3691.2193765000002</v>
      </c>
      <c r="AK1000" s="179">
        <f>'Energy consumption (raw)'!AH950</f>
        <v>2532</v>
      </c>
      <c r="AL1000">
        <f>IF(ROUND(AI1000,-3)=ROUND('Energy consumption (raw)'!AG950,-3),1,0)</f>
        <v>1</v>
      </c>
      <c r="AM1000" s="179" t="str">
        <f>'Energy consumption (raw)'!AJ950</f>
        <v>20. Thai Nguyen</v>
      </c>
      <c r="AN1000">
        <f>VLOOKUP(AM1000,Lists!$F$9:$G$71,2,FALSE)</f>
        <v>1</v>
      </c>
    </row>
    <row r="1001" spans="2:40" x14ac:dyDescent="0.25">
      <c r="B1001" s="65" t="str">
        <f t="shared" si="92"/>
        <v>Industry849</v>
      </c>
      <c r="C1001" s="179">
        <f>'Energy consumption (raw)'!B951</f>
        <v>849</v>
      </c>
      <c r="D1001" s="179">
        <f>'Energy consumption (raw)'!C951</f>
        <v>0</v>
      </c>
      <c r="E1001" s="179">
        <f>'Energy consumption (raw)'!D951</f>
        <v>0</v>
      </c>
      <c r="F1001" s="179" t="str">
        <f>'Energy consumption (raw)'!E951</f>
        <v>Công nghiệp</v>
      </c>
      <c r="G1001" s="179" t="str">
        <f>'Energy consumption (raw)'!F951</f>
        <v>Sản xuất thiết bị, dụng cụ y tế, nha khoa, chỉnh hình và phục hồi chức năng</v>
      </c>
      <c r="H1001" s="179" t="str">
        <f>'Energy consumption (raw)'!G951</f>
        <v>Industry</v>
      </c>
      <c r="I1001" s="179" t="str">
        <f>'Energy consumption (raw)'!I951</f>
        <v>32 Other manufacturing</v>
      </c>
      <c r="J1001" s="179" t="str">
        <f>INDEX(Sector!$E$6:$E$46,MATCH('Energy consumption (toe)'!I1001,Sector!$B$6:$B$46,FALSE))</f>
        <v>Other manufacturing</v>
      </c>
      <c r="K1001" s="179">
        <f>IFERROR('Energy consumption (raw)'!J951*Lists!$H$84,)</f>
        <v>1676.6295091000002</v>
      </c>
      <c r="L1001" s="179">
        <f>'Energy consumption (raw)'!K951*Lists!$H$84</f>
        <v>1679.9468048000001</v>
      </c>
      <c r="M1001" s="179">
        <f>'Energy consumption (raw)'!L951*Lists!$H$84</f>
        <v>0</v>
      </c>
      <c r="N1001" s="179">
        <f>'Energy consumption (raw)'!M951*Lists!$H$84</f>
        <v>0</v>
      </c>
      <c r="O1001" s="178">
        <f t="shared" si="93"/>
        <v>1679.9468048000001</v>
      </c>
      <c r="P1001">
        <f>'Energy consumption (raw)'!N951*Lists!$H$85</f>
        <v>0</v>
      </c>
      <c r="Q1001">
        <f>'Energy consumption (raw)'!O951*Lists!$H$86</f>
        <v>0</v>
      </c>
      <c r="R1001">
        <f>'Energy consumption (raw)'!P951*Lists!$H$87</f>
        <v>0</v>
      </c>
      <c r="S1001">
        <f>'Energy consumption (raw)'!Q951*Lists!$H$88</f>
        <v>0</v>
      </c>
      <c r="T1001">
        <f>'Energy consumption (raw)'!R951*Lists!$H$89</f>
        <v>0</v>
      </c>
      <c r="U1001">
        <f>'Energy consumption (raw)'!S951*Lists!$H$90</f>
        <v>0</v>
      </c>
      <c r="V1001">
        <f>'Energy consumption (raw)'!T951*Lists!$H$91</f>
        <v>0</v>
      </c>
      <c r="W1001">
        <f>'Energy consumption (raw)'!U951*Lists!$H$92</f>
        <v>0</v>
      </c>
      <c r="X1001">
        <f>'Energy consumption (raw)'!V951*Lists!$H$93</f>
        <v>0</v>
      </c>
      <c r="Y1001">
        <f>'Energy consumption (raw)'!W951*Lists!$H$94</f>
        <v>0</v>
      </c>
      <c r="Z1001">
        <f>'Energy consumption (raw)'!X951*Lists!$H$96*1000000</f>
        <v>0</v>
      </c>
      <c r="AA1001">
        <f>'Energy consumption (raw)'!Y951*Lists!$H$97</f>
        <v>26.160000000000004</v>
      </c>
      <c r="AB1001">
        <f>'Energy consumption (raw)'!Z951*Lists!$H$96</f>
        <v>0</v>
      </c>
      <c r="AC1001">
        <f>'Energy consumption (raw)'!AA951*Lists!$H$98</f>
        <v>0</v>
      </c>
      <c r="AD1001">
        <f>'Energy consumption (raw)'!AB951*Lists!$H$99</f>
        <v>0</v>
      </c>
      <c r="AE1001">
        <f>'Energy consumption (raw)'!AC951*Lists!$H$101</f>
        <v>0</v>
      </c>
      <c r="AF1001">
        <f>'Energy consumption (raw)'!AD951*Lists!$H$101</f>
        <v>0</v>
      </c>
      <c r="AG1001">
        <f>'Energy consumption (raw)'!AE951*Lists!$H$101</f>
        <v>0</v>
      </c>
      <c r="AH1001">
        <f>'Energy consumption (raw)'!AF951*Lists!$H$100</f>
        <v>0</v>
      </c>
      <c r="AI1001" s="167">
        <f t="shared" si="94"/>
        <v>1706.1068048000002</v>
      </c>
      <c r="AJ1001" s="179">
        <f>'Energy consumption (raw)'!AG951</f>
        <v>1706.1068048000002</v>
      </c>
      <c r="AK1001" s="179">
        <f>'Energy consumption (raw)'!AH951</f>
        <v>1889.2618526000001</v>
      </c>
      <c r="AL1001">
        <f>IF(ROUND(AI1001,-3)=ROUND('Energy consumption (raw)'!AG951,-3),1,0)</f>
        <v>1</v>
      </c>
      <c r="AM1001" s="179" t="str">
        <f>'Energy consumption (raw)'!AJ951</f>
        <v>20. Thai Nguyen</v>
      </c>
      <c r="AN1001">
        <f>VLOOKUP(AM1001,Lists!$F$9:$G$71,2,FALSE)</f>
        <v>1</v>
      </c>
    </row>
    <row r="1002" spans="2:40" x14ac:dyDescent="0.25">
      <c r="B1002" s="65" t="str">
        <f t="shared" si="92"/>
        <v>Industry850</v>
      </c>
      <c r="C1002" s="179">
        <f>'Energy consumption (raw)'!B952</f>
        <v>850</v>
      </c>
      <c r="D1002" s="179">
        <f>'Energy consumption (raw)'!C952</f>
        <v>0</v>
      </c>
      <c r="E1002" s="179">
        <f>'Energy consumption (raw)'!D952</f>
        <v>0</v>
      </c>
      <c r="F1002" s="179" t="str">
        <f>'Energy consumption (raw)'!E952</f>
        <v>Công nghiệp</v>
      </c>
      <c r="G1002" s="179" t="str">
        <f>'Energy consumption (raw)'!F952</f>
        <v>Khai thác quặng sắt</v>
      </c>
      <c r="H1002" s="179" t="str">
        <f>'Energy consumption (raw)'!G952</f>
        <v>Industry</v>
      </c>
      <c r="I1002" s="179" t="str">
        <f>'Energy consumption (raw)'!I952</f>
        <v>07 Mining of metal ores</v>
      </c>
      <c r="J1002" s="179" t="str">
        <f>INDEX(Sector!$E$6:$E$46,MATCH('Energy consumption (toe)'!I1002,Sector!$B$6:$B$46,FALSE))</f>
        <v>Mining of metal ores</v>
      </c>
      <c r="K1002" s="179">
        <f>IFERROR('Energy consumption (raw)'!J952*Lists!$H$84,)</f>
        <v>0</v>
      </c>
      <c r="L1002" s="179">
        <f>'Energy consumption (raw)'!K952*Lists!$H$84</f>
        <v>7960.9569774000001</v>
      </c>
      <c r="M1002" s="179">
        <f>'Energy consumption (raw)'!L952*Lists!$H$84</f>
        <v>0</v>
      </c>
      <c r="N1002" s="179">
        <f>'Energy consumption (raw)'!M952*Lists!$H$84</f>
        <v>0</v>
      </c>
      <c r="O1002" s="178">
        <f t="shared" si="93"/>
        <v>7960.9569774000001</v>
      </c>
      <c r="P1002">
        <f>'Energy consumption (raw)'!N952*Lists!$H$85</f>
        <v>0</v>
      </c>
      <c r="Q1002">
        <f>'Energy consumption (raw)'!O952*Lists!$H$86</f>
        <v>0</v>
      </c>
      <c r="R1002">
        <f>'Energy consumption (raw)'!P952*Lists!$H$87</f>
        <v>0</v>
      </c>
      <c r="S1002">
        <f>'Energy consumption (raw)'!Q952*Lists!$H$88</f>
        <v>0</v>
      </c>
      <c r="T1002">
        <f>'Energy consumption (raw)'!R952*Lists!$H$89</f>
        <v>0</v>
      </c>
      <c r="U1002">
        <f>'Energy consumption (raw)'!S952*Lists!$H$90</f>
        <v>0</v>
      </c>
      <c r="V1002">
        <f>'Energy consumption (raw)'!T952*Lists!$H$91</f>
        <v>0</v>
      </c>
      <c r="W1002">
        <f>'Energy consumption (raw)'!U952*Lists!$H$92</f>
        <v>0</v>
      </c>
      <c r="X1002">
        <f>'Energy consumption (raw)'!V952*Lists!$H$93</f>
        <v>0</v>
      </c>
      <c r="Y1002">
        <f>'Energy consumption (raw)'!W952*Lists!$H$94</f>
        <v>0</v>
      </c>
      <c r="Z1002">
        <f>'Energy consumption (raw)'!X952*Lists!$H$96*1000000</f>
        <v>0</v>
      </c>
      <c r="AA1002">
        <f>'Energy consumption (raw)'!Y952*Lists!$H$97</f>
        <v>0</v>
      </c>
      <c r="AB1002">
        <f>'Energy consumption (raw)'!Z952*Lists!$H$96</f>
        <v>0</v>
      </c>
      <c r="AC1002">
        <f>'Energy consumption (raw)'!AA952*Lists!$H$98</f>
        <v>0</v>
      </c>
      <c r="AD1002">
        <f>'Energy consumption (raw)'!AB952*Lists!$H$99</f>
        <v>0</v>
      </c>
      <c r="AE1002">
        <f>'Energy consumption (raw)'!AC952*Lists!$H$101</f>
        <v>0</v>
      </c>
      <c r="AF1002">
        <f>'Energy consumption (raw)'!AD952*Lists!$H$101</f>
        <v>0</v>
      </c>
      <c r="AG1002">
        <f>'Energy consumption (raw)'!AE952*Lists!$H$101</f>
        <v>0</v>
      </c>
      <c r="AH1002">
        <f>'Energy consumption (raw)'!AF952*Lists!$H$100</f>
        <v>0</v>
      </c>
      <c r="AI1002" s="167">
        <f t="shared" si="94"/>
        <v>7960.9569774000001</v>
      </c>
      <c r="AJ1002" s="179">
        <f>'Energy consumption (raw)'!AG952</f>
        <v>7960.9569774000001</v>
      </c>
      <c r="AK1002" s="179">
        <f>'Energy consumption (raw)'!AH952</f>
        <v>3835.4253791000001</v>
      </c>
      <c r="AL1002">
        <f>IF(ROUND(AI1002,-3)=ROUND('Energy consumption (raw)'!AG952,-3),1,0)</f>
        <v>1</v>
      </c>
      <c r="AM1002" s="179" t="str">
        <f>'Energy consumption (raw)'!AJ952</f>
        <v>20. Thai Nguyen</v>
      </c>
      <c r="AN1002">
        <f>VLOOKUP(AM1002,Lists!$F$9:$G$71,2,FALSE)</f>
        <v>1</v>
      </c>
    </row>
    <row r="1003" spans="2:40" x14ac:dyDescent="0.25">
      <c r="B1003" s="65" t="str">
        <f t="shared" si="92"/>
        <v>Industry851</v>
      </c>
      <c r="C1003" s="179">
        <f>'Energy consumption (raw)'!B953</f>
        <v>851</v>
      </c>
      <c r="D1003" s="179">
        <f>'Energy consumption (raw)'!C953</f>
        <v>0</v>
      </c>
      <c r="E1003" s="179">
        <f>'Energy consumption (raw)'!D953</f>
        <v>0</v>
      </c>
      <c r="F1003" s="179" t="str">
        <f>'Energy consumption (raw)'!E953</f>
        <v>Công nghiệp</v>
      </c>
      <c r="G1003" s="179" t="str">
        <f>'Energy consumption (raw)'!F953</f>
        <v>Sản xuất sản phẩm gốm sứ khác</v>
      </c>
      <c r="H1003" s="179" t="str">
        <f>'Energy consumption (raw)'!G953</f>
        <v>Industry</v>
      </c>
      <c r="I1003" s="179" t="str">
        <f>'Energy consumption (raw)'!I953</f>
        <v>23 Manufacture of other non-metallic mineral products</v>
      </c>
      <c r="J1003" s="179" t="str">
        <f>INDEX(Sector!$E$6:$E$46,MATCH('Energy consumption (toe)'!I1003,Sector!$B$6:$B$46,FALSE))</f>
        <v>Manufacture of other non-metallic mineral products</v>
      </c>
      <c r="K1003" s="179">
        <f>IFERROR('Energy consumption (raw)'!J953*Lists!$H$84,)</f>
        <v>0</v>
      </c>
      <c r="L1003" s="179">
        <f>'Energy consumption (raw)'!K953*Lists!$H$84</f>
        <v>3803.4950000000003</v>
      </c>
      <c r="M1003" s="179">
        <f>'Energy consumption (raw)'!L953*Lists!$H$84</f>
        <v>0</v>
      </c>
      <c r="N1003" s="179">
        <f>'Energy consumption (raw)'!M953*Lists!$H$84</f>
        <v>0</v>
      </c>
      <c r="O1003" s="178">
        <f t="shared" si="93"/>
        <v>3803.4950000000003</v>
      </c>
      <c r="P1003">
        <f>'Energy consumption (raw)'!N953*Lists!$H$85</f>
        <v>0</v>
      </c>
      <c r="Q1003">
        <f>'Energy consumption (raw)'!O953*Lists!$H$86</f>
        <v>0</v>
      </c>
      <c r="R1003">
        <f>'Energy consumption (raw)'!P953*Lists!$H$87</f>
        <v>0</v>
      </c>
      <c r="S1003">
        <f>'Energy consumption (raw)'!Q953*Lists!$H$88</f>
        <v>125</v>
      </c>
      <c r="T1003">
        <f>'Energy consumption (raw)'!R953*Lists!$H$89</f>
        <v>255</v>
      </c>
      <c r="U1003">
        <f>'Energy consumption (raw)'!S953*Lists!$H$90</f>
        <v>0</v>
      </c>
      <c r="V1003">
        <f>'Energy consumption (raw)'!T953*Lists!$H$91</f>
        <v>0</v>
      </c>
      <c r="W1003">
        <f>'Energy consumption (raw)'!U953*Lists!$H$92</f>
        <v>0</v>
      </c>
      <c r="X1003">
        <f>'Energy consumption (raw)'!V953*Lists!$H$93</f>
        <v>0</v>
      </c>
      <c r="Y1003">
        <f>'Energy consumption (raw)'!W953*Lists!$H$94</f>
        <v>0</v>
      </c>
      <c r="Z1003">
        <f>'Energy consumption (raw)'!X953*Lists!$H$96*1000000</f>
        <v>0</v>
      </c>
      <c r="AA1003">
        <f>'Energy consumption (raw)'!Y953*Lists!$H$97</f>
        <v>11.772000000000002</v>
      </c>
      <c r="AB1003">
        <f>'Energy consumption (raw)'!Z953*Lists!$H$96</f>
        <v>0</v>
      </c>
      <c r="AC1003">
        <f>'Energy consumption (raw)'!AA953*Lists!$H$98</f>
        <v>0</v>
      </c>
      <c r="AD1003">
        <f>'Energy consumption (raw)'!AB953*Lists!$H$99</f>
        <v>0</v>
      </c>
      <c r="AE1003">
        <f>'Energy consumption (raw)'!AC953*Lists!$H$101</f>
        <v>0</v>
      </c>
      <c r="AF1003">
        <f>'Energy consumption (raw)'!AD953*Lists!$H$101</f>
        <v>0</v>
      </c>
      <c r="AG1003">
        <f>'Energy consumption (raw)'!AE953*Lists!$H$101</f>
        <v>0</v>
      </c>
      <c r="AH1003">
        <f>'Energy consumption (raw)'!AF953*Lists!$H$100</f>
        <v>0</v>
      </c>
      <c r="AI1003" s="167">
        <f t="shared" si="94"/>
        <v>4195.2670000000007</v>
      </c>
      <c r="AJ1003" s="179">
        <f>'Energy consumption (raw)'!AG953</f>
        <v>4195.2670000000007</v>
      </c>
      <c r="AK1003" s="179">
        <f>'Energy consumption (raw)'!AH953</f>
        <v>26854.765801000001</v>
      </c>
      <c r="AL1003">
        <f>IF(ROUND(AI1003,-3)=ROUND('Energy consumption (raw)'!AG953,-3),1,0)</f>
        <v>1</v>
      </c>
      <c r="AM1003" s="179" t="str">
        <f>'Energy consumption (raw)'!AJ953</f>
        <v>20. Thai Nguyen</v>
      </c>
      <c r="AN1003">
        <f>VLOOKUP(AM1003,Lists!$F$9:$G$71,2,FALSE)</f>
        <v>1</v>
      </c>
    </row>
    <row r="1004" spans="2:40" x14ac:dyDescent="0.25">
      <c r="B1004" s="65" t="str">
        <f t="shared" si="92"/>
        <v>Industry852</v>
      </c>
      <c r="C1004" s="179">
        <f>'Energy consumption (raw)'!B954</f>
        <v>852</v>
      </c>
      <c r="D1004" s="179">
        <f>'Energy consumption (raw)'!C954</f>
        <v>0</v>
      </c>
      <c r="E1004" s="179">
        <f>'Energy consumption (raw)'!D954</f>
        <v>0</v>
      </c>
      <c r="F1004" s="179" t="str">
        <f>'Energy consumption (raw)'!E954</f>
        <v>Công nghiệp</v>
      </c>
      <c r="G1004" s="179" t="str">
        <f>'Energy consumption (raw)'!F954</f>
        <v>Sản xuất thiết bị truyền thông</v>
      </c>
      <c r="H1004" s="179" t="str">
        <f>'Energy consumption (raw)'!G954</f>
        <v>Industry</v>
      </c>
      <c r="I1004" s="179" t="str">
        <f>'Energy consumption (raw)'!I954</f>
        <v>26 Manufacture of computer, electronic and optical products</v>
      </c>
      <c r="J1004" s="179" t="str">
        <f>INDEX(Sector!$E$6:$E$46,MATCH('Energy consumption (toe)'!I1004,Sector!$B$6:$B$46,FALSE))</f>
        <v>Manufacture of computer, electronic and optical products</v>
      </c>
      <c r="K1004" s="179">
        <f>IFERROR('Energy consumption (raw)'!J954*Lists!$H$84,)</f>
        <v>118221.59544770001</v>
      </c>
      <c r="L1004" s="179">
        <f>'Energy consumption (raw)'!K954*Lists!$H$84</f>
        <v>183592.76456190003</v>
      </c>
      <c r="M1004" s="179">
        <f>'Energy consumption (raw)'!L954*Lists!$H$84</f>
        <v>0</v>
      </c>
      <c r="N1004" s="179">
        <f>'Energy consumption (raw)'!M954*Lists!$H$84</f>
        <v>0</v>
      </c>
      <c r="O1004" s="178">
        <f t="shared" si="93"/>
        <v>183592.76456190003</v>
      </c>
      <c r="P1004">
        <f>'Energy consumption (raw)'!N954*Lists!$H$85</f>
        <v>0</v>
      </c>
      <c r="Q1004">
        <f>'Energy consumption (raw)'!O954*Lists!$H$86</f>
        <v>0</v>
      </c>
      <c r="R1004">
        <f>'Energy consumption (raw)'!P954*Lists!$H$87</f>
        <v>0</v>
      </c>
      <c r="S1004">
        <f>'Energy consumption (raw)'!Q954*Lists!$H$88</f>
        <v>0</v>
      </c>
      <c r="T1004">
        <f>'Energy consumption (raw)'!R954*Lists!$H$89</f>
        <v>0</v>
      </c>
      <c r="U1004">
        <f>'Energy consumption (raw)'!S954*Lists!$H$90</f>
        <v>0</v>
      </c>
      <c r="V1004">
        <f>'Energy consumption (raw)'!T954*Lists!$H$91</f>
        <v>0</v>
      </c>
      <c r="W1004">
        <f>'Energy consumption (raw)'!U954*Lists!$H$92</f>
        <v>0</v>
      </c>
      <c r="X1004">
        <f>'Energy consumption (raw)'!V954*Lists!$H$93</f>
        <v>0</v>
      </c>
      <c r="Y1004">
        <f>'Energy consumption (raw)'!W954*Lists!$H$94</f>
        <v>0</v>
      </c>
      <c r="Z1004">
        <f>'Energy consumption (raw)'!X954*Lists!$H$96*1000000</f>
        <v>0</v>
      </c>
      <c r="AA1004">
        <f>'Energy consumption (raw)'!Y954*Lists!$H$97</f>
        <v>22217.47</v>
      </c>
      <c r="AB1004">
        <f>'Energy consumption (raw)'!Z954*Lists!$H$96</f>
        <v>0</v>
      </c>
      <c r="AC1004">
        <f>'Energy consumption (raw)'!AA954*Lists!$H$98</f>
        <v>0</v>
      </c>
      <c r="AD1004">
        <f>'Energy consumption (raw)'!AB954*Lists!$H$99</f>
        <v>0</v>
      </c>
      <c r="AE1004">
        <f>'Energy consumption (raw)'!AC954*Lists!$H$101</f>
        <v>0</v>
      </c>
      <c r="AF1004">
        <f>'Energy consumption (raw)'!AD954*Lists!$H$101</f>
        <v>0</v>
      </c>
      <c r="AG1004">
        <f>'Energy consumption (raw)'!AE954*Lists!$H$101</f>
        <v>0</v>
      </c>
      <c r="AH1004">
        <f>'Energy consumption (raw)'!AF954*Lists!$H$100</f>
        <v>0</v>
      </c>
      <c r="AI1004" s="167">
        <f t="shared" si="94"/>
        <v>205810.23456190003</v>
      </c>
      <c r="AJ1004" s="179">
        <f>'Energy consumption (raw)'!AG954</f>
        <v>205810.23456190003</v>
      </c>
      <c r="AK1004" s="179">
        <f>'Energy consumption (raw)'!AH954</f>
        <v>235541.00002980002</v>
      </c>
      <c r="AL1004">
        <f>IF(ROUND(AI1004,-3)=ROUND('Energy consumption (raw)'!AG954,-3),1,0)</f>
        <v>1</v>
      </c>
      <c r="AM1004" s="179" t="str">
        <f>'Energy consumption (raw)'!AJ954</f>
        <v>20. Thai Nguyen</v>
      </c>
      <c r="AN1004">
        <f>VLOOKUP(AM1004,Lists!$F$9:$G$71,2,FALSE)</f>
        <v>1</v>
      </c>
    </row>
    <row r="1005" spans="2:40" x14ac:dyDescent="0.25">
      <c r="B1005" s="65" t="str">
        <f t="shared" si="92"/>
        <v>Industry853</v>
      </c>
      <c r="C1005" s="179">
        <f>'Energy consumption (raw)'!B955</f>
        <v>853</v>
      </c>
      <c r="D1005" s="179">
        <f>'Energy consumption (raw)'!C955</f>
        <v>0</v>
      </c>
      <c r="E1005" s="179">
        <f>'Energy consumption (raw)'!D955</f>
        <v>0</v>
      </c>
      <c r="F1005" s="179" t="str">
        <f>'Energy consumption (raw)'!E955</f>
        <v>Công nghiệp</v>
      </c>
      <c r="G1005" s="179" t="str">
        <f>'Energy consumption (raw)'!F955</f>
        <v>Sản xuất sắt, thép gang</v>
      </c>
      <c r="H1005" s="179" t="str">
        <f>'Energy consumption (raw)'!G955</f>
        <v>Industry</v>
      </c>
      <c r="I1005" s="179" t="str">
        <f>'Energy consumption (raw)'!I955</f>
        <v>24 Manufacture of basic metals</v>
      </c>
      <c r="J1005" s="179" t="str">
        <f>INDEX(Sector!$E$6:$E$46,MATCH('Energy consumption (toe)'!I1005,Sector!$B$6:$B$46,FALSE))</f>
        <v>Manufacture of basic metals</v>
      </c>
      <c r="K1005" s="179">
        <f>IFERROR('Energy consumption (raw)'!J955*Lists!$H$84,)</f>
        <v>0</v>
      </c>
      <c r="L1005" s="179">
        <f>'Energy consumption (raw)'!K955*Lists!$H$84</f>
        <v>7733.7297055000008</v>
      </c>
      <c r="M1005" s="179">
        <f>'Energy consumption (raw)'!L955*Lists!$H$84</f>
        <v>0</v>
      </c>
      <c r="N1005" s="179">
        <f>'Energy consumption (raw)'!M955*Lists!$H$84</f>
        <v>0</v>
      </c>
      <c r="O1005" s="178">
        <f t="shared" si="93"/>
        <v>7733.7297055000008</v>
      </c>
      <c r="P1005">
        <f>'Energy consumption (raw)'!N955*Lists!$H$85</f>
        <v>0</v>
      </c>
      <c r="Q1005">
        <f>'Energy consumption (raw)'!O955*Lists!$H$86</f>
        <v>0</v>
      </c>
      <c r="R1005">
        <f>'Energy consumption (raw)'!P955*Lists!$H$87</f>
        <v>0</v>
      </c>
      <c r="S1005">
        <f>'Energy consumption (raw)'!Q955*Lists!$H$88</f>
        <v>0</v>
      </c>
      <c r="T1005">
        <f>'Energy consumption (raw)'!R955*Lists!$H$89</f>
        <v>0</v>
      </c>
      <c r="U1005">
        <f>'Energy consumption (raw)'!S955*Lists!$H$90</f>
        <v>82.72</v>
      </c>
      <c r="V1005">
        <f>'Energy consumption (raw)'!T955*Lists!$H$91</f>
        <v>0</v>
      </c>
      <c r="W1005">
        <f>'Energy consumption (raw)'!U955*Lists!$H$92</f>
        <v>0</v>
      </c>
      <c r="X1005">
        <f>'Energy consumption (raw)'!V955*Lists!$H$93</f>
        <v>0</v>
      </c>
      <c r="Y1005">
        <f>'Energy consumption (raw)'!W955*Lists!$H$94</f>
        <v>4.9800000000000004</v>
      </c>
      <c r="Z1005">
        <f>'Energy consumption (raw)'!X955*Lists!$H$96*1000000</f>
        <v>0</v>
      </c>
      <c r="AA1005">
        <f>'Energy consumption (raw)'!Y955*Lists!$H$97</f>
        <v>35.970000000000006</v>
      </c>
      <c r="AB1005">
        <f>'Energy consumption (raw)'!Z955*Lists!$H$96</f>
        <v>0</v>
      </c>
      <c r="AC1005">
        <f>'Energy consumption (raw)'!AA955*Lists!$H$98</f>
        <v>0</v>
      </c>
      <c r="AD1005">
        <f>'Energy consumption (raw)'!AB955*Lists!$H$99</f>
        <v>0</v>
      </c>
      <c r="AE1005">
        <f>'Energy consumption (raw)'!AC955*Lists!$H$101</f>
        <v>0</v>
      </c>
      <c r="AF1005">
        <f>'Energy consumption (raw)'!AD955*Lists!$H$101</f>
        <v>0</v>
      </c>
      <c r="AG1005">
        <f>'Energy consumption (raw)'!AE955*Lists!$H$101</f>
        <v>0</v>
      </c>
      <c r="AH1005">
        <f>'Energy consumption (raw)'!AF955*Lists!$H$100</f>
        <v>0</v>
      </c>
      <c r="AI1005" s="167">
        <f t="shared" si="94"/>
        <v>7857.3997055000009</v>
      </c>
      <c r="AJ1005" s="179">
        <f>'Energy consumption (raw)'!AG955</f>
        <v>7857.3997055000009</v>
      </c>
      <c r="AK1005" s="179">
        <f>'Energy consumption (raw)'!AH955</f>
        <v>10981.497054000001</v>
      </c>
      <c r="AL1005">
        <f>IF(ROUND(AI1005,-3)=ROUND('Energy consumption (raw)'!AG955,-3),1,0)</f>
        <v>1</v>
      </c>
      <c r="AM1005" s="179" t="str">
        <f>'Energy consumption (raw)'!AJ955</f>
        <v>20. Thai Nguyen</v>
      </c>
      <c r="AN1005">
        <f>VLOOKUP(AM1005,Lists!$F$9:$G$71,2,FALSE)</f>
        <v>1</v>
      </c>
    </row>
    <row r="1006" spans="2:40" x14ac:dyDescent="0.25">
      <c r="B1006" s="65" t="str">
        <f t="shared" si="92"/>
        <v>Industry854</v>
      </c>
      <c r="C1006" s="179">
        <f>'Energy consumption (raw)'!B956</f>
        <v>854</v>
      </c>
      <c r="D1006" s="179">
        <f>'Energy consumption (raw)'!C956</f>
        <v>0</v>
      </c>
      <c r="E1006" s="179">
        <f>'Energy consumption (raw)'!D956</f>
        <v>0</v>
      </c>
      <c r="F1006" s="179" t="str">
        <f>'Energy consumption (raw)'!E956</f>
        <v>Công nghiệp</v>
      </c>
      <c r="G1006" s="179" t="str">
        <f>'Energy consumption (raw)'!F956</f>
        <v>Bán buôn vật liệu, thiết bị lắp đặt khác trong xây dựng</v>
      </c>
      <c r="H1006" s="179" t="str">
        <f>'Energy consumption (raw)'!G956</f>
        <v>Industry</v>
      </c>
      <c r="I1006" s="179" t="str">
        <f>'Energy consumption (raw)'!I956</f>
        <v>45-46 Wholesale</v>
      </c>
      <c r="J1006" s="179" t="str">
        <f>INDEX(Sector!$E$6:$E$46,MATCH('Energy consumption (toe)'!I1006,Sector!$B$6:$B$46,FALSE))</f>
        <v>Wholesale</v>
      </c>
      <c r="K1006" s="179">
        <f>IFERROR('Energy consumption (raw)'!J956*Lists!$H$84,)</f>
        <v>0</v>
      </c>
      <c r="L1006" s="179">
        <f>'Energy consumption (raw)'!K956*Lists!$H$84</f>
        <v>7287.6106020000007</v>
      </c>
      <c r="M1006" s="179">
        <f>'Energy consumption (raw)'!L956*Lists!$H$84</f>
        <v>0</v>
      </c>
      <c r="N1006" s="179">
        <f>'Energy consumption (raw)'!M956*Lists!$H$84</f>
        <v>0</v>
      </c>
      <c r="O1006" s="178">
        <f t="shared" si="93"/>
        <v>7287.6106020000007</v>
      </c>
      <c r="P1006">
        <f>'Energy consumption (raw)'!N956*Lists!$H$85</f>
        <v>0</v>
      </c>
      <c r="Q1006">
        <f>'Energy consumption (raw)'!O956*Lists!$H$86</f>
        <v>0</v>
      </c>
      <c r="R1006">
        <f>'Energy consumption (raw)'!P956*Lists!$H$87</f>
        <v>0</v>
      </c>
      <c r="S1006">
        <f>'Energy consumption (raw)'!Q956*Lists!$H$88</f>
        <v>0</v>
      </c>
      <c r="T1006">
        <f>'Energy consumption (raw)'!R956*Lists!$H$89</f>
        <v>0</v>
      </c>
      <c r="U1006">
        <f>'Energy consumption (raw)'!S956*Lists!$H$90</f>
        <v>9.68</v>
      </c>
      <c r="V1006">
        <f>'Energy consumption (raw)'!T956*Lists!$H$91</f>
        <v>0</v>
      </c>
      <c r="W1006">
        <f>'Energy consumption (raw)'!U956*Lists!$H$92</f>
        <v>0</v>
      </c>
      <c r="X1006">
        <f>'Energy consumption (raw)'!V956*Lists!$H$93</f>
        <v>0</v>
      </c>
      <c r="Y1006">
        <f>'Energy consumption (raw)'!W956*Lists!$H$94</f>
        <v>0</v>
      </c>
      <c r="Z1006">
        <f>'Energy consumption (raw)'!X956*Lists!$H$96*1000000</f>
        <v>0</v>
      </c>
      <c r="AA1006">
        <f>'Energy consumption (raw)'!Y956*Lists!$H$97</f>
        <v>0</v>
      </c>
      <c r="AB1006">
        <f>'Energy consumption (raw)'!Z956*Lists!$H$96</f>
        <v>0</v>
      </c>
      <c r="AC1006">
        <f>'Energy consumption (raw)'!AA956*Lists!$H$98</f>
        <v>0</v>
      </c>
      <c r="AD1006">
        <f>'Energy consumption (raw)'!AB956*Lists!$H$99</f>
        <v>0</v>
      </c>
      <c r="AE1006">
        <f>'Energy consumption (raw)'!AC956*Lists!$H$101</f>
        <v>0</v>
      </c>
      <c r="AF1006">
        <f>'Energy consumption (raw)'!AD956*Lists!$H$101</f>
        <v>0</v>
      </c>
      <c r="AG1006">
        <f>'Energy consumption (raw)'!AE956*Lists!$H$101</f>
        <v>0</v>
      </c>
      <c r="AH1006">
        <f>'Energy consumption (raw)'!AF956*Lists!$H$100</f>
        <v>0</v>
      </c>
      <c r="AI1006" s="167">
        <f t="shared" si="94"/>
        <v>7297.2906020000009</v>
      </c>
      <c r="AJ1006" s="179">
        <f>'Energy consumption (raw)'!AG956</f>
        <v>7297.2906020000009</v>
      </c>
      <c r="AK1006" s="179">
        <f>'Energy consumption (raw)'!AH956</f>
        <v>10140.6795838</v>
      </c>
      <c r="AL1006">
        <f>IF(ROUND(AI1006,-3)=ROUND('Energy consumption (raw)'!AG956,-3),1,0)</f>
        <v>1</v>
      </c>
      <c r="AM1006" s="179" t="str">
        <f>'Energy consumption (raw)'!AJ956</f>
        <v>20. Thai Nguyen</v>
      </c>
      <c r="AN1006">
        <f>VLOOKUP(AM1006,Lists!$F$9:$G$71,2,FALSE)</f>
        <v>1</v>
      </c>
    </row>
    <row r="1007" spans="2:40" x14ac:dyDescent="0.25">
      <c r="B1007" s="65" t="str">
        <f t="shared" si="92"/>
        <v>Industry855</v>
      </c>
      <c r="C1007" s="179">
        <f>'Energy consumption (raw)'!B957</f>
        <v>855</v>
      </c>
      <c r="D1007" s="179">
        <f>'Energy consumption (raw)'!C957</f>
        <v>0</v>
      </c>
      <c r="E1007" s="179">
        <f>'Energy consumption (raw)'!D957</f>
        <v>0</v>
      </c>
      <c r="F1007" s="179" t="str">
        <f>'Energy consumption (raw)'!E957</f>
        <v>Công nghiệp</v>
      </c>
      <c r="G1007" s="179" t="str">
        <f>'Energy consumption (raw)'!F957</f>
        <v>Sản xuất sắt, thép gang</v>
      </c>
      <c r="H1007" s="179" t="str">
        <f>'Energy consumption (raw)'!G957</f>
        <v>Industry</v>
      </c>
      <c r="I1007" s="179" t="str">
        <f>'Energy consumption (raw)'!I957</f>
        <v>24 Manufacture of basic metals</v>
      </c>
      <c r="J1007" s="179" t="str">
        <f>INDEX(Sector!$E$6:$E$46,MATCH('Energy consumption (toe)'!I1007,Sector!$B$6:$B$46,FALSE))</f>
        <v>Manufacture of basic metals</v>
      </c>
      <c r="K1007" s="179">
        <f>IFERROR('Energy consumption (raw)'!J957*Lists!$H$84,)</f>
        <v>0</v>
      </c>
      <c r="L1007" s="179">
        <f>'Energy consumption (raw)'!K957*Lists!$H$84</f>
        <v>2449.2640770000003</v>
      </c>
      <c r="M1007" s="179">
        <f>'Energy consumption (raw)'!L957*Lists!$H$84</f>
        <v>0</v>
      </c>
      <c r="N1007" s="179">
        <f>'Energy consumption (raw)'!M957*Lists!$H$84</f>
        <v>0</v>
      </c>
      <c r="O1007" s="178">
        <f t="shared" si="93"/>
        <v>2449.2640770000003</v>
      </c>
      <c r="P1007">
        <f>'Energy consumption (raw)'!N957*Lists!$H$85</f>
        <v>0</v>
      </c>
      <c r="Q1007">
        <f>'Energy consumption (raw)'!O957*Lists!$H$86</f>
        <v>0</v>
      </c>
      <c r="R1007">
        <f>'Energy consumption (raw)'!P957*Lists!$H$87</f>
        <v>0</v>
      </c>
      <c r="S1007">
        <f>'Energy consumption (raw)'!Q957*Lists!$H$88</f>
        <v>9844</v>
      </c>
      <c r="T1007">
        <f>'Energy consumption (raw)'!R957*Lists!$H$89</f>
        <v>9903.18</v>
      </c>
      <c r="U1007">
        <f>'Energy consumption (raw)'!S957*Lists!$H$90</f>
        <v>0</v>
      </c>
      <c r="V1007">
        <f>'Energy consumption (raw)'!T957*Lists!$H$91</f>
        <v>0</v>
      </c>
      <c r="W1007">
        <f>'Energy consumption (raw)'!U957*Lists!$H$92</f>
        <v>0</v>
      </c>
      <c r="X1007">
        <f>'Energy consumption (raw)'!V957*Lists!$H$93</f>
        <v>0</v>
      </c>
      <c r="Y1007">
        <f>'Energy consumption (raw)'!W957*Lists!$H$94</f>
        <v>0</v>
      </c>
      <c r="Z1007">
        <f>'Energy consumption (raw)'!X957*Lists!$H$96*1000000</f>
        <v>0</v>
      </c>
      <c r="AA1007">
        <f>'Energy consumption (raw)'!Y957*Lists!$H$97</f>
        <v>0</v>
      </c>
      <c r="AB1007">
        <f>'Energy consumption (raw)'!Z957*Lists!$H$96</f>
        <v>0</v>
      </c>
      <c r="AC1007">
        <f>'Energy consumption (raw)'!AA957*Lists!$H$98</f>
        <v>0</v>
      </c>
      <c r="AD1007">
        <f>'Energy consumption (raw)'!AB957*Lists!$H$99</f>
        <v>0</v>
      </c>
      <c r="AE1007">
        <f>'Energy consumption (raw)'!AC957*Lists!$H$101</f>
        <v>0</v>
      </c>
      <c r="AF1007">
        <f>'Energy consumption (raw)'!AD957*Lists!$H$101</f>
        <v>0</v>
      </c>
      <c r="AG1007">
        <f>'Energy consumption (raw)'!AE957*Lists!$H$101</f>
        <v>0</v>
      </c>
      <c r="AH1007">
        <f>'Energy consumption (raw)'!AF957*Lists!$H$100</f>
        <v>0</v>
      </c>
      <c r="AI1007" s="167">
        <f t="shared" si="94"/>
        <v>22196.444077</v>
      </c>
      <c r="AJ1007" s="179">
        <f>'Energy consumption (raw)'!AG957</f>
        <v>22200.599076999999</v>
      </c>
      <c r="AK1007" s="179">
        <f>'Energy consumption (raw)'!AH957</f>
        <v>14492.9999802</v>
      </c>
      <c r="AL1007">
        <f>IF(ROUND(AI1007,-3)=ROUND('Energy consumption (raw)'!AG957,-3),1,0)</f>
        <v>1</v>
      </c>
      <c r="AM1007" s="179" t="str">
        <f>'Energy consumption (raw)'!AJ957</f>
        <v>20. Thai Nguyen</v>
      </c>
      <c r="AN1007">
        <f>VLOOKUP(AM1007,Lists!$F$9:$G$71,2,FALSE)</f>
        <v>1</v>
      </c>
    </row>
    <row r="1008" spans="2:40" x14ac:dyDescent="0.25">
      <c r="B1008" s="65" t="str">
        <f t="shared" si="92"/>
        <v>Industry856</v>
      </c>
      <c r="C1008" s="179">
        <f>'Energy consumption (raw)'!B958</f>
        <v>856</v>
      </c>
      <c r="D1008" s="179">
        <f>'Energy consumption (raw)'!C958</f>
        <v>0</v>
      </c>
      <c r="E1008" s="179">
        <f>'Energy consumption (raw)'!D958</f>
        <v>0</v>
      </c>
      <c r="F1008" s="179" t="str">
        <f>'Energy consumption (raw)'!E958</f>
        <v>Công nghiệp</v>
      </c>
      <c r="G1008" s="179" t="str">
        <f>'Energy consumption (raw)'!F958</f>
        <v>Sản xuất sắt, thép gang</v>
      </c>
      <c r="H1008" s="179" t="str">
        <f>'Energy consumption (raw)'!G958</f>
        <v>Industry</v>
      </c>
      <c r="I1008" s="179" t="str">
        <f>'Energy consumption (raw)'!I958</f>
        <v>24 Manufacture of basic metals</v>
      </c>
      <c r="J1008" s="179" t="str">
        <f>INDEX(Sector!$E$6:$E$46,MATCH('Energy consumption (toe)'!I1008,Sector!$B$6:$B$46,FALSE))</f>
        <v>Manufacture of basic metals</v>
      </c>
      <c r="K1008" s="179">
        <f>IFERROR('Energy consumption (raw)'!J958*Lists!$H$84,)</f>
        <v>0</v>
      </c>
      <c r="L1008" s="179">
        <f>'Energy consumption (raw)'!K958*Lists!$H$84</f>
        <v>4347.5020235000002</v>
      </c>
      <c r="M1008" s="179">
        <f>'Energy consumption (raw)'!L958*Lists!$H$84</f>
        <v>0</v>
      </c>
      <c r="N1008" s="179">
        <f>'Energy consumption (raw)'!M958*Lists!$H$84</f>
        <v>0</v>
      </c>
      <c r="O1008" s="178">
        <f t="shared" si="93"/>
        <v>4347.5020235000002</v>
      </c>
      <c r="P1008">
        <f>'Energy consumption (raw)'!N958*Lists!$H$85</f>
        <v>0</v>
      </c>
      <c r="Q1008">
        <f>'Energy consumption (raw)'!O958*Lists!$H$86</f>
        <v>0</v>
      </c>
      <c r="R1008">
        <f>'Energy consumption (raw)'!P958*Lists!$H$87</f>
        <v>0</v>
      </c>
      <c r="S1008">
        <f>'Energy consumption (raw)'!Q958*Lists!$H$88</f>
        <v>0</v>
      </c>
      <c r="T1008">
        <f>'Energy consumption (raw)'!R958*Lists!$H$89</f>
        <v>0</v>
      </c>
      <c r="U1008">
        <f>'Energy consumption (raw)'!S958*Lists!$H$90</f>
        <v>0</v>
      </c>
      <c r="V1008">
        <f>'Energy consumption (raw)'!T958*Lists!$H$91</f>
        <v>0</v>
      </c>
      <c r="W1008">
        <f>'Energy consumption (raw)'!U958*Lists!$H$92</f>
        <v>0</v>
      </c>
      <c r="X1008">
        <f>'Energy consumption (raw)'!V958*Lists!$H$93</f>
        <v>0</v>
      </c>
      <c r="Y1008">
        <f>'Energy consumption (raw)'!W958*Lists!$H$94</f>
        <v>0</v>
      </c>
      <c r="Z1008">
        <f>'Energy consumption (raw)'!X958*Lists!$H$96*1000000</f>
        <v>0</v>
      </c>
      <c r="AA1008">
        <f>'Energy consumption (raw)'!Y958*Lists!$H$97</f>
        <v>0</v>
      </c>
      <c r="AB1008">
        <f>'Energy consumption (raw)'!Z958*Lists!$H$96</f>
        <v>0</v>
      </c>
      <c r="AC1008">
        <f>'Energy consumption (raw)'!AA958*Lists!$H$98</f>
        <v>0</v>
      </c>
      <c r="AD1008">
        <f>'Energy consumption (raw)'!AB958*Lists!$H$99</f>
        <v>0</v>
      </c>
      <c r="AE1008">
        <f>'Energy consumption (raw)'!AC958*Lists!$H$101</f>
        <v>0</v>
      </c>
      <c r="AF1008">
        <f>'Energy consumption (raw)'!AD958*Lists!$H$101</f>
        <v>0</v>
      </c>
      <c r="AG1008">
        <f>'Energy consumption (raw)'!AE958*Lists!$H$101</f>
        <v>0</v>
      </c>
      <c r="AH1008">
        <f>'Energy consumption (raw)'!AF958*Lists!$H$100</f>
        <v>0</v>
      </c>
      <c r="AI1008" s="167">
        <f t="shared" si="94"/>
        <v>4347.5020235000002</v>
      </c>
      <c r="AJ1008" s="179">
        <f>'Energy consumption (raw)'!AG958</f>
        <v>4347.5020235000002</v>
      </c>
      <c r="AK1008" s="179">
        <f>'Energy consumption (raw)'!AH958</f>
        <v>4221.9999582999999</v>
      </c>
      <c r="AL1008">
        <f>IF(ROUND(AI1008,-3)=ROUND('Energy consumption (raw)'!AG958,-3),1,0)</f>
        <v>1</v>
      </c>
      <c r="AM1008" s="179" t="str">
        <f>'Energy consumption (raw)'!AJ958</f>
        <v>20. Thai Nguyen</v>
      </c>
      <c r="AN1008">
        <f>VLOOKUP(AM1008,Lists!$F$9:$G$71,2,FALSE)</f>
        <v>1</v>
      </c>
    </row>
    <row r="1009" spans="2:40" x14ac:dyDescent="0.25">
      <c r="B1009" s="65" t="str">
        <f t="shared" si="92"/>
        <v>Industry857</v>
      </c>
      <c r="C1009" s="179">
        <f>'Energy consumption (raw)'!B959</f>
        <v>857</v>
      </c>
      <c r="D1009" s="179">
        <f>'Energy consumption (raw)'!C959</f>
        <v>0</v>
      </c>
      <c r="E1009" s="179">
        <f>'Energy consumption (raw)'!D959</f>
        <v>0</v>
      </c>
      <c r="F1009" s="179" t="str">
        <f>'Energy consumption (raw)'!E959</f>
        <v>Công nghiệp</v>
      </c>
      <c r="G1009" s="179" t="str">
        <f>'Energy consumption (raw)'!F959</f>
        <v>Sãn xuất linh kiện điện tử</v>
      </c>
      <c r="H1009" s="179" t="str">
        <f>'Energy consumption (raw)'!G959</f>
        <v>Industry</v>
      </c>
      <c r="I1009" s="179" t="str">
        <f>'Energy consumption (raw)'!I959</f>
        <v>26 Manufacture of computer, electronic and optical products</v>
      </c>
      <c r="J1009" s="179" t="str">
        <f>INDEX(Sector!$E$6:$E$46,MATCH('Energy consumption (toe)'!I1009,Sector!$B$6:$B$46,FALSE))</f>
        <v>Manufacture of computer, electronic and optical products</v>
      </c>
      <c r="K1009" s="179">
        <f>IFERROR('Energy consumption (raw)'!J959*Lists!$H$84,)</f>
        <v>0</v>
      </c>
      <c r="L1009" s="179">
        <f>'Energy consumption (raw)'!K959*Lists!$H$84</f>
        <v>4157.4885170000007</v>
      </c>
      <c r="M1009" s="179">
        <f>'Energy consumption (raw)'!L959*Lists!$H$84</f>
        <v>0</v>
      </c>
      <c r="N1009" s="179">
        <f>'Energy consumption (raw)'!M959*Lists!$H$84</f>
        <v>0</v>
      </c>
      <c r="O1009" s="178">
        <f t="shared" si="93"/>
        <v>4157.4885170000007</v>
      </c>
      <c r="P1009">
        <f>'Energy consumption (raw)'!N959*Lists!$H$85</f>
        <v>0</v>
      </c>
      <c r="Q1009">
        <f>'Energy consumption (raw)'!O959*Lists!$H$86</f>
        <v>0</v>
      </c>
      <c r="R1009">
        <f>'Energy consumption (raw)'!P959*Lists!$H$87</f>
        <v>0</v>
      </c>
      <c r="S1009">
        <f>'Energy consumption (raw)'!Q959*Lists!$H$88</f>
        <v>0</v>
      </c>
      <c r="T1009">
        <f>'Energy consumption (raw)'!R959*Lists!$H$89</f>
        <v>0</v>
      </c>
      <c r="U1009">
        <f>'Energy consumption (raw)'!S959*Lists!$H$90</f>
        <v>108.24000000000001</v>
      </c>
      <c r="V1009">
        <f>'Energy consumption (raw)'!T959*Lists!$H$91</f>
        <v>0</v>
      </c>
      <c r="W1009">
        <f>'Energy consumption (raw)'!U959*Lists!$H$92</f>
        <v>0</v>
      </c>
      <c r="X1009">
        <f>'Energy consumption (raw)'!V959*Lists!$H$93</f>
        <v>0</v>
      </c>
      <c r="Y1009">
        <f>'Energy consumption (raw)'!W959*Lists!$H$94</f>
        <v>19.920000000000002</v>
      </c>
      <c r="Z1009">
        <f>'Energy consumption (raw)'!X959*Lists!$H$96*1000000</f>
        <v>0</v>
      </c>
      <c r="AA1009">
        <f>'Energy consumption (raw)'!Y959*Lists!$H$97</f>
        <v>0</v>
      </c>
      <c r="AB1009">
        <f>'Energy consumption (raw)'!Z959*Lists!$H$96</f>
        <v>0</v>
      </c>
      <c r="AC1009">
        <f>'Energy consumption (raw)'!AA959*Lists!$H$98</f>
        <v>0</v>
      </c>
      <c r="AD1009">
        <f>'Energy consumption (raw)'!AB959*Lists!$H$99</f>
        <v>0</v>
      </c>
      <c r="AE1009">
        <f>'Energy consumption (raw)'!AC959*Lists!$H$101</f>
        <v>0</v>
      </c>
      <c r="AF1009">
        <f>'Energy consumption (raw)'!AD959*Lists!$H$101</f>
        <v>0</v>
      </c>
      <c r="AG1009">
        <f>'Energy consumption (raw)'!AE959*Lists!$H$101</f>
        <v>0</v>
      </c>
      <c r="AH1009">
        <f>'Energy consumption (raw)'!AF959*Lists!$H$100</f>
        <v>0</v>
      </c>
      <c r="AI1009" s="167">
        <f t="shared" si="94"/>
        <v>4285.6485170000005</v>
      </c>
      <c r="AJ1009" s="179">
        <f>'Energy consumption (raw)'!AG959</f>
        <v>4285.6485170000005</v>
      </c>
      <c r="AK1009" s="179">
        <f>'Energy consumption (raw)'!AH959</f>
        <v>3992.7540133000007</v>
      </c>
      <c r="AL1009">
        <f>IF(ROUND(AI1009,-3)=ROUND('Energy consumption (raw)'!AG959,-3),1,0)</f>
        <v>1</v>
      </c>
      <c r="AM1009" s="179" t="str">
        <f>'Energy consumption (raw)'!AJ959</f>
        <v>20. Thai Nguyen</v>
      </c>
      <c r="AN1009">
        <f>VLOOKUP(AM1009,Lists!$F$9:$G$71,2,FALSE)</f>
        <v>1</v>
      </c>
    </row>
    <row r="1010" spans="2:40" x14ac:dyDescent="0.25">
      <c r="B1010" s="65" t="str">
        <f t="shared" si="92"/>
        <v>Industry858</v>
      </c>
      <c r="C1010" s="179">
        <f>'Energy consumption (raw)'!B960</f>
        <v>858</v>
      </c>
      <c r="D1010" s="179">
        <f>'Energy consumption (raw)'!C960</f>
        <v>0</v>
      </c>
      <c r="E1010" s="179">
        <f>'Energy consumption (raw)'!D960</f>
        <v>0</v>
      </c>
      <c r="F1010" s="179" t="str">
        <f>'Energy consumption (raw)'!E960</f>
        <v>Công nghiệp</v>
      </c>
      <c r="G1010" s="179" t="str">
        <f>'Energy consumption (raw)'!F960</f>
        <v>Khai thác quặng kim loại quý hiếm</v>
      </c>
      <c r="H1010" s="179" t="str">
        <f>'Energy consumption (raw)'!G960</f>
        <v>Industry</v>
      </c>
      <c r="I1010" s="179" t="str">
        <f>'Energy consumption (raw)'!I960</f>
        <v>07 Mining of metal ores</v>
      </c>
      <c r="J1010" s="179" t="str">
        <f>INDEX(Sector!$E$6:$E$46,MATCH('Energy consumption (toe)'!I1010,Sector!$B$6:$B$46,FALSE))</f>
        <v>Mining of metal ores</v>
      </c>
      <c r="K1010" s="179">
        <f>IFERROR('Energy consumption (raw)'!J960*Lists!$H$84,)</f>
        <v>656.40963590000001</v>
      </c>
      <c r="L1010" s="179">
        <f>'Energy consumption (raw)'!K960*Lists!$H$84</f>
        <v>929.47033410000006</v>
      </c>
      <c r="M1010" s="179">
        <f>'Energy consumption (raw)'!L960*Lists!$H$84</f>
        <v>0</v>
      </c>
      <c r="N1010" s="179">
        <f>'Energy consumption (raw)'!M960*Lists!$H$84</f>
        <v>0</v>
      </c>
      <c r="O1010" s="178">
        <f t="shared" si="93"/>
        <v>929.47033410000006</v>
      </c>
      <c r="P1010">
        <f>'Energy consumption (raw)'!N960*Lists!$H$85</f>
        <v>0</v>
      </c>
      <c r="Q1010">
        <f>'Energy consumption (raw)'!O960*Lists!$H$86</f>
        <v>0</v>
      </c>
      <c r="R1010">
        <f>'Energy consumption (raw)'!P960*Lists!$H$87</f>
        <v>0</v>
      </c>
      <c r="S1010">
        <f>'Energy consumption (raw)'!Q960*Lists!$H$88</f>
        <v>0</v>
      </c>
      <c r="T1010">
        <f>'Energy consumption (raw)'!R960*Lists!$H$89</f>
        <v>80.58</v>
      </c>
      <c r="U1010">
        <f>'Energy consumption (raw)'!S960*Lists!$H$90</f>
        <v>0</v>
      </c>
      <c r="V1010">
        <f>'Energy consumption (raw)'!T960*Lists!$H$91</f>
        <v>0</v>
      </c>
      <c r="W1010">
        <f>'Energy consumption (raw)'!U960*Lists!$H$92</f>
        <v>0</v>
      </c>
      <c r="X1010">
        <f>'Energy consumption (raw)'!V960*Lists!$H$93</f>
        <v>0</v>
      </c>
      <c r="Y1010">
        <f>'Energy consumption (raw)'!W960*Lists!$H$94</f>
        <v>1.411</v>
      </c>
      <c r="Z1010">
        <f>'Energy consumption (raw)'!X960*Lists!$H$96*1000000</f>
        <v>0</v>
      </c>
      <c r="AA1010">
        <f>'Energy consumption (raw)'!Y960*Lists!$H$97</f>
        <v>0</v>
      </c>
      <c r="AB1010">
        <f>'Energy consumption (raw)'!Z960*Lists!$H$96</f>
        <v>0</v>
      </c>
      <c r="AC1010">
        <f>'Energy consumption (raw)'!AA960*Lists!$H$98</f>
        <v>0</v>
      </c>
      <c r="AD1010">
        <f>'Energy consumption (raw)'!AB960*Lists!$H$99</f>
        <v>0</v>
      </c>
      <c r="AE1010">
        <f>'Energy consumption (raw)'!AC960*Lists!$H$101</f>
        <v>0</v>
      </c>
      <c r="AF1010">
        <f>'Energy consumption (raw)'!AD960*Lists!$H$101</f>
        <v>0</v>
      </c>
      <c r="AG1010">
        <f>'Energy consumption (raw)'!AE960*Lists!$H$101</f>
        <v>0</v>
      </c>
      <c r="AH1010">
        <f>'Energy consumption (raw)'!AF960*Lists!$H$100</f>
        <v>0</v>
      </c>
      <c r="AI1010" s="167">
        <f t="shared" si="94"/>
        <v>1011.4613341</v>
      </c>
      <c r="AJ1010" s="179">
        <f>'Energy consumption (raw)'!AG960</f>
        <v>1011.4613341</v>
      </c>
      <c r="AK1010" s="179">
        <f>'Energy consumption (raw)'!AH960</f>
        <v>1790.0000454000001</v>
      </c>
      <c r="AL1010">
        <f>IF(ROUND(AI1010,-3)=ROUND('Energy consumption (raw)'!AG960,-3),1,0)</f>
        <v>1</v>
      </c>
      <c r="AM1010" s="179" t="str">
        <f>'Energy consumption (raw)'!AJ960</f>
        <v>20. Thai Nguyen</v>
      </c>
      <c r="AN1010">
        <f>VLOOKUP(AM1010,Lists!$F$9:$G$71,2,FALSE)</f>
        <v>1</v>
      </c>
    </row>
    <row r="1011" spans="2:40" x14ac:dyDescent="0.25">
      <c r="B1011" s="65" t="str">
        <f t="shared" si="92"/>
        <v>Industry859</v>
      </c>
      <c r="C1011" s="179">
        <f>'Energy consumption (raw)'!B961</f>
        <v>859</v>
      </c>
      <c r="D1011" s="179">
        <f>'Energy consumption (raw)'!C961</f>
        <v>0</v>
      </c>
      <c r="E1011" s="179">
        <f>'Energy consumption (raw)'!D961</f>
        <v>0</v>
      </c>
      <c r="F1011" s="179" t="str">
        <f>'Energy consumption (raw)'!E961</f>
        <v>Công nghiệp</v>
      </c>
      <c r="G1011" s="179" t="str">
        <f>'Energy consumption (raw)'!F961</f>
        <v>Sản xuất vật liệu xây dựng từ đất sét</v>
      </c>
      <c r="H1011" s="179" t="str">
        <f>'Energy consumption (raw)'!G961</f>
        <v>Industry</v>
      </c>
      <c r="I1011" s="179" t="str">
        <f>'Energy consumption (raw)'!I961</f>
        <v>23 Manufacture of other non-metallic mineral products</v>
      </c>
      <c r="J1011" s="179" t="str">
        <f>INDEX(Sector!$E$6:$E$46,MATCH('Energy consumption (toe)'!I1011,Sector!$B$6:$B$46,FALSE))</f>
        <v>Manufacture of other non-metallic mineral products</v>
      </c>
      <c r="K1011" s="179">
        <f>IFERROR('Energy consumption (raw)'!J961*Lists!$H$84,)</f>
        <v>1062.1607734000002</v>
      </c>
      <c r="L1011" s="179">
        <f>'Energy consumption (raw)'!K961*Lists!$H$84</f>
        <v>1062.1607734000002</v>
      </c>
      <c r="M1011" s="179">
        <f>'Energy consumption (raw)'!L961*Lists!$H$84</f>
        <v>0</v>
      </c>
      <c r="N1011" s="179">
        <f>'Energy consumption (raw)'!M961*Lists!$H$84</f>
        <v>0</v>
      </c>
      <c r="O1011" s="178">
        <f t="shared" si="93"/>
        <v>1062.1607734000002</v>
      </c>
      <c r="P1011">
        <f>'Energy consumption (raw)'!N961*Lists!$H$85</f>
        <v>0</v>
      </c>
      <c r="Q1011">
        <f>'Energy consumption (raw)'!O961*Lists!$H$86</f>
        <v>0</v>
      </c>
      <c r="R1011">
        <f>'Energy consumption (raw)'!P961*Lists!$H$87</f>
        <v>0</v>
      </c>
      <c r="S1011">
        <f>'Energy consumption (raw)'!Q961*Lists!$H$88</f>
        <v>0</v>
      </c>
      <c r="T1011">
        <f>'Energy consumption (raw)'!R961*Lists!$H$89</f>
        <v>0</v>
      </c>
      <c r="U1011">
        <f>'Energy consumption (raw)'!S961*Lists!$H$90</f>
        <v>0</v>
      </c>
      <c r="V1011">
        <f>'Energy consumption (raw)'!T961*Lists!$H$91</f>
        <v>0</v>
      </c>
      <c r="W1011">
        <f>'Energy consumption (raw)'!U961*Lists!$H$92</f>
        <v>0</v>
      </c>
      <c r="X1011">
        <f>'Energy consumption (raw)'!V961*Lists!$H$93</f>
        <v>0</v>
      </c>
      <c r="Y1011">
        <f>'Energy consumption (raw)'!W961*Lists!$H$94</f>
        <v>0</v>
      </c>
      <c r="Z1011">
        <f>'Energy consumption (raw)'!X961*Lists!$H$96*1000000</f>
        <v>0</v>
      </c>
      <c r="AA1011">
        <f>'Energy consumption (raw)'!Y961*Lists!$H$97</f>
        <v>0</v>
      </c>
      <c r="AB1011">
        <f>'Energy consumption (raw)'!Z961*Lists!$H$96</f>
        <v>0</v>
      </c>
      <c r="AC1011">
        <f>'Energy consumption (raw)'!AA961*Lists!$H$98</f>
        <v>0</v>
      </c>
      <c r="AD1011">
        <f>'Energy consumption (raw)'!AB961*Lists!$H$99</f>
        <v>0</v>
      </c>
      <c r="AE1011">
        <f>'Energy consumption (raw)'!AC961*Lists!$H$101</f>
        <v>0</v>
      </c>
      <c r="AF1011">
        <f>'Energy consumption (raw)'!AD961*Lists!$H$101</f>
        <v>0</v>
      </c>
      <c r="AG1011">
        <f>'Energy consumption (raw)'!AE961*Lists!$H$101</f>
        <v>0</v>
      </c>
      <c r="AH1011">
        <f>'Energy consumption (raw)'!AF961*Lists!$H$100</f>
        <v>0</v>
      </c>
      <c r="AI1011" s="167">
        <f t="shared" si="94"/>
        <v>1062.1607734000002</v>
      </c>
      <c r="AJ1011" s="179">
        <f>'Energy consumption (raw)'!AG961</f>
        <v>1062.1607734000002</v>
      </c>
      <c r="AK1011" s="179">
        <f>'Energy consumption (raw)'!AH961</f>
        <v>10710.576479699999</v>
      </c>
      <c r="AL1011">
        <f>IF(ROUND(AI1011,-3)=ROUND('Energy consumption (raw)'!AG961,-3),1,0)</f>
        <v>1</v>
      </c>
      <c r="AM1011" s="179" t="str">
        <f>'Energy consumption (raw)'!AJ961</f>
        <v>20. Thai Nguyen</v>
      </c>
      <c r="AN1011">
        <f>VLOOKUP(AM1011,Lists!$F$9:$G$71,2,FALSE)</f>
        <v>1</v>
      </c>
    </row>
    <row r="1012" spans="2:40" x14ac:dyDescent="0.25">
      <c r="B1012" s="65" t="str">
        <f t="shared" si="92"/>
        <v>Industry860</v>
      </c>
      <c r="C1012" s="179">
        <f>'Energy consumption (raw)'!B962</f>
        <v>860</v>
      </c>
      <c r="D1012" s="179">
        <f>'Energy consumption (raw)'!C962</f>
        <v>0</v>
      </c>
      <c r="E1012" s="179">
        <f>'Energy consumption (raw)'!D962</f>
        <v>0</v>
      </c>
      <c r="F1012" s="179" t="str">
        <f>'Energy consumption (raw)'!E962</f>
        <v>Công nghiệp</v>
      </c>
      <c r="G1012" s="179" t="str">
        <f>'Energy consumption (raw)'!F962</f>
        <v>Sản xuất sắt, thép gang</v>
      </c>
      <c r="H1012" s="179" t="str">
        <f>'Energy consumption (raw)'!G962</f>
        <v>Industry</v>
      </c>
      <c r="I1012" s="179" t="str">
        <f>'Energy consumption (raw)'!I962</f>
        <v>24 Manufacture of basic metals</v>
      </c>
      <c r="J1012" s="179" t="str">
        <f>INDEX(Sector!$E$6:$E$46,MATCH('Energy consumption (toe)'!I1012,Sector!$B$6:$B$46,FALSE))</f>
        <v>Manufacture of basic metals</v>
      </c>
      <c r="K1012" s="179">
        <f>IFERROR('Energy consumption (raw)'!J962*Lists!$H$84,)</f>
        <v>0</v>
      </c>
      <c r="L1012" s="179">
        <f>'Energy consumption (raw)'!K962*Lists!$H$84</f>
        <v>4201.3009219000005</v>
      </c>
      <c r="M1012" s="179">
        <f>'Energy consumption (raw)'!L962*Lists!$H$84</f>
        <v>0</v>
      </c>
      <c r="N1012" s="179">
        <f>'Energy consumption (raw)'!M962*Lists!$H$84</f>
        <v>0</v>
      </c>
      <c r="O1012" s="178">
        <f t="shared" si="93"/>
        <v>4201.3009219000005</v>
      </c>
      <c r="P1012">
        <f>'Energy consumption (raw)'!N962*Lists!$H$85</f>
        <v>0</v>
      </c>
      <c r="Q1012">
        <f>'Energy consumption (raw)'!O962*Lists!$H$86</f>
        <v>0</v>
      </c>
      <c r="R1012">
        <f>'Energy consumption (raw)'!P962*Lists!$H$87</f>
        <v>0</v>
      </c>
      <c r="S1012">
        <f>'Energy consumption (raw)'!Q962*Lists!$H$88</f>
        <v>0</v>
      </c>
      <c r="T1012">
        <f>'Energy consumption (raw)'!R962*Lists!$H$89</f>
        <v>0</v>
      </c>
      <c r="U1012">
        <f>'Energy consumption (raw)'!S962*Lists!$H$90</f>
        <v>0</v>
      </c>
      <c r="V1012">
        <f>'Energy consumption (raw)'!T962*Lists!$H$91</f>
        <v>0</v>
      </c>
      <c r="W1012">
        <f>'Energy consumption (raw)'!U962*Lists!$H$92</f>
        <v>0</v>
      </c>
      <c r="X1012">
        <f>'Energy consumption (raw)'!V962*Lists!$H$93</f>
        <v>0</v>
      </c>
      <c r="Y1012">
        <f>'Energy consumption (raw)'!W962*Lists!$H$94</f>
        <v>0</v>
      </c>
      <c r="Z1012">
        <f>'Energy consumption (raw)'!X962*Lists!$H$96*1000000</f>
        <v>0</v>
      </c>
      <c r="AA1012">
        <f>'Energy consumption (raw)'!Y962*Lists!$H$97</f>
        <v>0</v>
      </c>
      <c r="AB1012">
        <f>'Energy consumption (raw)'!Z962*Lists!$H$96</f>
        <v>0</v>
      </c>
      <c r="AC1012">
        <f>'Energy consumption (raw)'!AA962*Lists!$H$98</f>
        <v>0</v>
      </c>
      <c r="AD1012">
        <f>'Energy consumption (raw)'!AB962*Lists!$H$99</f>
        <v>0</v>
      </c>
      <c r="AE1012">
        <f>'Energy consumption (raw)'!AC962*Lists!$H$101</f>
        <v>0</v>
      </c>
      <c r="AF1012">
        <f>'Energy consumption (raw)'!AD962*Lists!$H$101</f>
        <v>0</v>
      </c>
      <c r="AG1012">
        <f>'Energy consumption (raw)'!AE962*Lists!$H$101</f>
        <v>0</v>
      </c>
      <c r="AH1012">
        <f>'Energy consumption (raw)'!AF962*Lists!$H$100</f>
        <v>0</v>
      </c>
      <c r="AI1012" s="167">
        <f t="shared" si="94"/>
        <v>4201.3009219000005</v>
      </c>
      <c r="AJ1012" s="179">
        <f>'Energy consumption (raw)'!AG962</f>
        <v>4201.3009219000005</v>
      </c>
      <c r="AK1012" s="179">
        <f>'Energy consumption (raw)'!AH962</f>
        <v>1033.9999433</v>
      </c>
      <c r="AL1012">
        <f>IF(ROUND(AI1012,-3)=ROUND('Energy consumption (raw)'!AG962,-3),1,0)</f>
        <v>1</v>
      </c>
      <c r="AM1012" s="179" t="str">
        <f>'Energy consumption (raw)'!AJ962</f>
        <v>20. Thai Nguyen</v>
      </c>
      <c r="AN1012">
        <f>VLOOKUP(AM1012,Lists!$F$9:$G$71,2,FALSE)</f>
        <v>1</v>
      </c>
    </row>
    <row r="1013" spans="2:40" x14ac:dyDescent="0.25">
      <c r="B1013" s="65" t="str">
        <f t="shared" si="92"/>
        <v>Industry861</v>
      </c>
      <c r="C1013" s="179">
        <f>'Energy consumption (raw)'!B963</f>
        <v>861</v>
      </c>
      <c r="D1013" s="179">
        <f>'Energy consumption (raw)'!C963</f>
        <v>0</v>
      </c>
      <c r="E1013" s="179">
        <f>'Energy consumption (raw)'!D963</f>
        <v>0</v>
      </c>
      <c r="F1013" s="179" t="str">
        <f>'Energy consumption (raw)'!E963</f>
        <v>Công nghiệp</v>
      </c>
      <c r="G1013" s="179" t="str">
        <f>'Energy consumption (raw)'!F963</f>
        <v>Sản xuất sản phẩm khác bằng kim loại chưa được phân vào đâu</v>
      </c>
      <c r="H1013" s="179" t="str">
        <f>'Energy consumption (raw)'!G963</f>
        <v>Industry</v>
      </c>
      <c r="I1013" s="179" t="str">
        <f>'Energy consumption (raw)'!I963</f>
        <v>25 Manufacture of fabricated metal products, except machinery and equipment</v>
      </c>
      <c r="J1013" s="179" t="str">
        <f>INDEX(Sector!$E$6:$E$46,MATCH('Energy consumption (toe)'!I1013,Sector!$B$6:$B$46,FALSE))</f>
        <v>Manufacture of fabricated metal products, except machinery and equipment</v>
      </c>
      <c r="K1013" s="179">
        <f>IFERROR('Energy consumption (raw)'!J963*Lists!$H$84,)</f>
        <v>0</v>
      </c>
      <c r="L1013" s="179">
        <f>'Energy consumption (raw)'!K963*Lists!$H$84</f>
        <v>10465.1154396</v>
      </c>
      <c r="M1013" s="179">
        <f>'Energy consumption (raw)'!L963*Lists!$H$84</f>
        <v>0</v>
      </c>
      <c r="N1013" s="179">
        <f>'Energy consumption (raw)'!M963*Lists!$H$84</f>
        <v>0</v>
      </c>
      <c r="O1013" s="178">
        <f t="shared" si="93"/>
        <v>10465.1154396</v>
      </c>
      <c r="P1013">
        <f>'Energy consumption (raw)'!N963*Lists!$H$85</f>
        <v>0</v>
      </c>
      <c r="Q1013">
        <f>'Energy consumption (raw)'!O963*Lists!$H$86</f>
        <v>0</v>
      </c>
      <c r="R1013">
        <f>'Energy consumption (raw)'!P963*Lists!$H$87</f>
        <v>0</v>
      </c>
      <c r="S1013">
        <f>'Energy consumption (raw)'!Q963*Lists!$H$88</f>
        <v>0</v>
      </c>
      <c r="T1013">
        <f>'Energy consumption (raw)'!R963*Lists!$H$89</f>
        <v>0</v>
      </c>
      <c r="U1013">
        <f>'Energy consumption (raw)'!S963*Lists!$H$90</f>
        <v>0</v>
      </c>
      <c r="V1013">
        <f>'Energy consumption (raw)'!T963*Lists!$H$91</f>
        <v>0</v>
      </c>
      <c r="W1013">
        <f>'Energy consumption (raw)'!U963*Lists!$H$92</f>
        <v>0</v>
      </c>
      <c r="X1013">
        <f>'Energy consumption (raw)'!V963*Lists!$H$93</f>
        <v>0</v>
      </c>
      <c r="Y1013">
        <f>'Energy consumption (raw)'!W963*Lists!$H$94</f>
        <v>0</v>
      </c>
      <c r="Z1013">
        <f>'Energy consumption (raw)'!X963*Lists!$H$96*1000000</f>
        <v>0</v>
      </c>
      <c r="AA1013">
        <f>'Energy consumption (raw)'!Y963*Lists!$H$97</f>
        <v>0</v>
      </c>
      <c r="AB1013">
        <f>'Energy consumption (raw)'!Z963*Lists!$H$96</f>
        <v>0</v>
      </c>
      <c r="AC1013">
        <f>'Energy consumption (raw)'!AA963*Lists!$H$98</f>
        <v>0</v>
      </c>
      <c r="AD1013">
        <f>'Energy consumption (raw)'!AB963*Lists!$H$99</f>
        <v>0</v>
      </c>
      <c r="AE1013">
        <f>'Energy consumption (raw)'!AC963*Lists!$H$101</f>
        <v>0</v>
      </c>
      <c r="AF1013">
        <f>'Energy consumption (raw)'!AD963*Lists!$H$101</f>
        <v>0</v>
      </c>
      <c r="AG1013">
        <f>'Energy consumption (raw)'!AE963*Lists!$H$101</f>
        <v>0</v>
      </c>
      <c r="AH1013">
        <f>'Energy consumption (raw)'!AF963*Lists!$H$100</f>
        <v>0</v>
      </c>
      <c r="AI1013" s="167">
        <f t="shared" si="94"/>
        <v>10465.1154396</v>
      </c>
      <c r="AJ1013" s="179">
        <f>'Energy consumption (raw)'!AG963</f>
        <v>10465.1154396</v>
      </c>
      <c r="AK1013" s="179">
        <f>'Energy consumption (raw)'!AH963</f>
        <v>6208.2376636000008</v>
      </c>
      <c r="AL1013">
        <f>IF(ROUND(AI1013,-3)=ROUND('Energy consumption (raw)'!AG963,-3),1,0)</f>
        <v>1</v>
      </c>
      <c r="AM1013" s="179" t="str">
        <f>'Energy consumption (raw)'!AJ963</f>
        <v>20. Thai Nguyen</v>
      </c>
      <c r="AN1013">
        <f>VLOOKUP(AM1013,Lists!$F$9:$G$71,2,FALSE)</f>
        <v>1</v>
      </c>
    </row>
    <row r="1014" spans="2:40" x14ac:dyDescent="0.25">
      <c r="B1014" s="65" t="str">
        <f t="shared" si="92"/>
        <v>Industry862</v>
      </c>
      <c r="C1014" s="179">
        <f>'Energy consumption (raw)'!B964</f>
        <v>862</v>
      </c>
      <c r="D1014" s="179">
        <f>'Energy consumption (raw)'!C964</f>
        <v>0</v>
      </c>
      <c r="E1014" s="179">
        <f>'Energy consumption (raw)'!D964</f>
        <v>0</v>
      </c>
      <c r="F1014" s="179" t="str">
        <f>'Energy consumption (raw)'!E964</f>
        <v>Công nghiệp</v>
      </c>
      <c r="G1014" s="179" t="str">
        <f>'Energy consumption (raw)'!F964</f>
        <v>Sản xuất dao kéo, dụng cụ cầm tay và đồ kim loại thông dụng</v>
      </c>
      <c r="H1014" s="179" t="str">
        <f>'Energy consumption (raw)'!G964</f>
        <v>Industry</v>
      </c>
      <c r="I1014" s="179" t="str">
        <f>'Energy consumption (raw)'!I964</f>
        <v>25 Manufacture of fabricated metal products, except machinery and equipment</v>
      </c>
      <c r="J1014" s="179" t="str">
        <f>INDEX(Sector!$E$6:$E$46,MATCH('Energy consumption (toe)'!I1014,Sector!$B$6:$B$46,FALSE))</f>
        <v>Manufacture of fabricated metal products, except machinery and equipment</v>
      </c>
      <c r="K1014" s="179">
        <f>IFERROR('Energy consumption (raw)'!J964*Lists!$H$84,)</f>
        <v>1100.978333</v>
      </c>
      <c r="L1014" s="179">
        <f>'Energy consumption (raw)'!K964*Lists!$H$84</f>
        <v>1100.9787959</v>
      </c>
      <c r="M1014" s="179">
        <f>'Energy consumption (raw)'!L964*Lists!$H$84</f>
        <v>0</v>
      </c>
      <c r="N1014" s="179">
        <f>'Energy consumption (raw)'!M964*Lists!$H$84</f>
        <v>0</v>
      </c>
      <c r="O1014" s="178">
        <f t="shared" si="93"/>
        <v>1100.9787959</v>
      </c>
      <c r="P1014">
        <f>'Energy consumption (raw)'!N964*Lists!$H$85</f>
        <v>0</v>
      </c>
      <c r="Q1014">
        <f>'Energy consumption (raw)'!O964*Lists!$H$86</f>
        <v>0</v>
      </c>
      <c r="R1014">
        <f>'Energy consumption (raw)'!P964*Lists!$H$87</f>
        <v>0</v>
      </c>
      <c r="S1014">
        <f>'Energy consumption (raw)'!Q964*Lists!$H$88</f>
        <v>0</v>
      </c>
      <c r="T1014">
        <f>'Energy consumption (raw)'!R964*Lists!$H$89</f>
        <v>0</v>
      </c>
      <c r="U1014">
        <f>'Energy consumption (raw)'!S964*Lists!$H$90</f>
        <v>0</v>
      </c>
      <c r="V1014">
        <f>'Energy consumption (raw)'!T964*Lists!$H$91</f>
        <v>0</v>
      </c>
      <c r="W1014">
        <f>'Energy consumption (raw)'!U964*Lists!$H$92</f>
        <v>0</v>
      </c>
      <c r="X1014">
        <f>'Energy consumption (raw)'!V964*Lists!$H$93</f>
        <v>0.84000000000000008</v>
      </c>
      <c r="Y1014">
        <f>'Energy consumption (raw)'!W964*Lists!$H$94</f>
        <v>0</v>
      </c>
      <c r="Z1014">
        <f>'Energy consumption (raw)'!X964*Lists!$H$96*1000000</f>
        <v>0</v>
      </c>
      <c r="AA1014">
        <f>'Energy consumption (raw)'!Y964*Lists!$H$97</f>
        <v>0</v>
      </c>
      <c r="AB1014">
        <f>'Energy consumption (raw)'!Z964*Lists!$H$96</f>
        <v>0</v>
      </c>
      <c r="AC1014">
        <f>'Energy consumption (raw)'!AA964*Lists!$H$98</f>
        <v>0</v>
      </c>
      <c r="AD1014">
        <f>'Energy consumption (raw)'!AB964*Lists!$H$99</f>
        <v>0</v>
      </c>
      <c r="AE1014">
        <f>'Energy consumption (raw)'!AC964*Lists!$H$101</f>
        <v>0</v>
      </c>
      <c r="AF1014">
        <f>'Energy consumption (raw)'!AD964*Lists!$H$101</f>
        <v>0</v>
      </c>
      <c r="AG1014">
        <f>'Energy consumption (raw)'!AE964*Lists!$H$101</f>
        <v>0</v>
      </c>
      <c r="AH1014">
        <f>'Energy consumption (raw)'!AF964*Lists!$H$100</f>
        <v>0</v>
      </c>
      <c r="AI1014" s="167">
        <f t="shared" si="94"/>
        <v>1101.8187958999999</v>
      </c>
      <c r="AJ1014" s="179">
        <f>'Energy consumption (raw)'!AG964</f>
        <v>1101.8187958999999</v>
      </c>
      <c r="AK1014" s="179">
        <f>'Energy consumption (raw)'!AH964</f>
        <v>1128.1558092</v>
      </c>
      <c r="AL1014">
        <f>IF(ROUND(AI1014,-3)=ROUND('Energy consumption (raw)'!AG964,-3),1,0)</f>
        <v>1</v>
      </c>
      <c r="AM1014" s="179" t="str">
        <f>'Energy consumption (raw)'!AJ964</f>
        <v>20. Thai Nguyen</v>
      </c>
      <c r="AN1014">
        <f>VLOOKUP(AM1014,Lists!$F$9:$G$71,2,FALSE)</f>
        <v>1</v>
      </c>
    </row>
    <row r="1015" spans="2:40" x14ac:dyDescent="0.25">
      <c r="B1015" s="65" t="str">
        <f t="shared" si="92"/>
        <v>Industry863</v>
      </c>
      <c r="C1015" s="179">
        <f>'Energy consumption (raw)'!B965</f>
        <v>863</v>
      </c>
      <c r="D1015" s="179">
        <f>'Energy consumption (raw)'!C965</f>
        <v>0</v>
      </c>
      <c r="E1015" s="179">
        <f>'Energy consumption (raw)'!D965</f>
        <v>0</v>
      </c>
      <c r="F1015" s="179" t="str">
        <f>'Energy consumption (raw)'!E965</f>
        <v>Công nghiệp</v>
      </c>
      <c r="G1015" s="179" t="str">
        <f>'Energy consumption (raw)'!F965</f>
        <v>Bán buôn kim loại và quặng kim loại</v>
      </c>
      <c r="H1015" s="179" t="str">
        <f>'Energy consumption (raw)'!G965</f>
        <v>Industry</v>
      </c>
      <c r="I1015" s="179" t="str">
        <f>'Energy consumption (raw)'!I965</f>
        <v>45-46 Wholesale</v>
      </c>
      <c r="J1015" s="179" t="str">
        <f>INDEX(Sector!$E$6:$E$46,MATCH('Energy consumption (toe)'!I1015,Sector!$B$6:$B$46,FALSE))</f>
        <v>Wholesale</v>
      </c>
      <c r="K1015" s="179">
        <f>IFERROR('Energy consumption (raw)'!J965*Lists!$H$84,)</f>
        <v>0</v>
      </c>
      <c r="L1015" s="179">
        <f>'Energy consumption (raw)'!K965*Lists!$H$84</f>
        <v>1009.3860073000001</v>
      </c>
      <c r="M1015" s="179">
        <f>'Energy consumption (raw)'!L965*Lists!$H$84</f>
        <v>0</v>
      </c>
      <c r="N1015" s="179">
        <f>'Energy consumption (raw)'!M965*Lists!$H$84</f>
        <v>0</v>
      </c>
      <c r="O1015" s="178">
        <f t="shared" si="93"/>
        <v>1009.3860073000001</v>
      </c>
      <c r="P1015">
        <f>'Energy consumption (raw)'!N965*Lists!$H$85</f>
        <v>0</v>
      </c>
      <c r="Q1015">
        <f>'Energy consumption (raw)'!O965*Lists!$H$86</f>
        <v>0</v>
      </c>
      <c r="R1015">
        <f>'Energy consumption (raw)'!P965*Lists!$H$87</f>
        <v>0</v>
      </c>
      <c r="S1015">
        <f>'Energy consumption (raw)'!Q965*Lists!$H$88</f>
        <v>0</v>
      </c>
      <c r="T1015">
        <f>'Energy consumption (raw)'!R965*Lists!$H$89</f>
        <v>0</v>
      </c>
      <c r="U1015">
        <f>'Energy consumption (raw)'!S965*Lists!$H$90</f>
        <v>0</v>
      </c>
      <c r="V1015">
        <f>'Energy consumption (raw)'!T965*Lists!$H$91</f>
        <v>0</v>
      </c>
      <c r="W1015">
        <f>'Energy consumption (raw)'!U965*Lists!$H$92</f>
        <v>0</v>
      </c>
      <c r="X1015">
        <f>'Energy consumption (raw)'!V965*Lists!$H$93</f>
        <v>0</v>
      </c>
      <c r="Y1015">
        <f>'Energy consumption (raw)'!W965*Lists!$H$94</f>
        <v>0</v>
      </c>
      <c r="Z1015">
        <f>'Energy consumption (raw)'!X965*Lists!$H$96*1000000</f>
        <v>0</v>
      </c>
      <c r="AA1015">
        <f>'Energy consumption (raw)'!Y965*Lists!$H$97</f>
        <v>0</v>
      </c>
      <c r="AB1015">
        <f>'Energy consumption (raw)'!Z965*Lists!$H$96</f>
        <v>0</v>
      </c>
      <c r="AC1015">
        <f>'Energy consumption (raw)'!AA965*Lists!$H$98</f>
        <v>0</v>
      </c>
      <c r="AD1015">
        <f>'Energy consumption (raw)'!AB965*Lists!$H$99</f>
        <v>0</v>
      </c>
      <c r="AE1015">
        <f>'Energy consumption (raw)'!AC965*Lists!$H$101</f>
        <v>0</v>
      </c>
      <c r="AF1015">
        <f>'Energy consumption (raw)'!AD965*Lists!$H$101</f>
        <v>0</v>
      </c>
      <c r="AG1015">
        <f>'Energy consumption (raw)'!AE965*Lists!$H$101</f>
        <v>0</v>
      </c>
      <c r="AH1015">
        <f>'Energy consumption (raw)'!AF965*Lists!$H$100</f>
        <v>0</v>
      </c>
      <c r="AI1015" s="167">
        <f t="shared" si="94"/>
        <v>1009.3860073000001</v>
      </c>
      <c r="AJ1015" s="179">
        <f>'Energy consumption (raw)'!AG965</f>
        <v>1009.3860073000001</v>
      </c>
      <c r="AK1015" s="179">
        <f>'Energy consumption (raw)'!AH965</f>
        <v>1920.9999739000002</v>
      </c>
      <c r="AL1015">
        <f>IF(ROUND(AI1015,-3)=ROUND('Energy consumption (raw)'!AG965,-3),1,0)</f>
        <v>1</v>
      </c>
      <c r="AM1015" s="179" t="str">
        <f>'Energy consumption (raw)'!AJ965</f>
        <v>20. Thai Nguyen</v>
      </c>
      <c r="AN1015">
        <f>VLOOKUP(AM1015,Lists!$F$9:$G$71,2,FALSE)</f>
        <v>1</v>
      </c>
    </row>
    <row r="1016" spans="2:40" x14ac:dyDescent="0.25">
      <c r="B1016" s="65" t="str">
        <f t="shared" si="92"/>
        <v>Industry864</v>
      </c>
      <c r="C1016" s="179">
        <f>'Energy consumption (raw)'!B966</f>
        <v>864</v>
      </c>
      <c r="D1016" s="179">
        <f>'Energy consumption (raw)'!C966</f>
        <v>0</v>
      </c>
      <c r="E1016" s="179">
        <f>'Energy consumption (raw)'!D966</f>
        <v>0</v>
      </c>
      <c r="F1016" s="179" t="str">
        <f>'Energy consumption (raw)'!E966</f>
        <v>Công nghiệp</v>
      </c>
      <c r="G1016" s="179" t="str">
        <f>'Energy consumption (raw)'!F966</f>
        <v>Sản xuất kim loại màu và kim loại quý</v>
      </c>
      <c r="H1016" s="179" t="str">
        <f>'Energy consumption (raw)'!G966</f>
        <v>Industry</v>
      </c>
      <c r="I1016" s="179" t="str">
        <f>'Energy consumption (raw)'!I966</f>
        <v>24 Manufacture of basic metals</v>
      </c>
      <c r="J1016" s="179" t="str">
        <f>INDEX(Sector!$E$6:$E$46,MATCH('Energy consumption (toe)'!I1016,Sector!$B$6:$B$46,FALSE))</f>
        <v>Manufacture of basic metals</v>
      </c>
      <c r="K1016" s="179">
        <f>IFERROR('Energy consumption (raw)'!J966*Lists!$H$84,)</f>
        <v>9281.2710631000009</v>
      </c>
      <c r="L1016" s="179">
        <f>'Energy consumption (raw)'!K966*Lists!$H$84</f>
        <v>8486.5</v>
      </c>
      <c r="M1016" s="179">
        <f>'Energy consumption (raw)'!L966*Lists!$H$84</f>
        <v>0</v>
      </c>
      <c r="N1016" s="179">
        <f>'Energy consumption (raw)'!M966*Lists!$H$84</f>
        <v>0</v>
      </c>
      <c r="O1016" s="178">
        <f t="shared" si="93"/>
        <v>8486.5</v>
      </c>
      <c r="P1016">
        <f>'Energy consumption (raw)'!N966*Lists!$H$85</f>
        <v>5296.9</v>
      </c>
      <c r="Q1016">
        <f>'Energy consumption (raw)'!O966*Lists!$H$86</f>
        <v>0</v>
      </c>
      <c r="R1016">
        <f>'Energy consumption (raw)'!P966*Lists!$H$87</f>
        <v>0</v>
      </c>
      <c r="S1016">
        <f>'Energy consumption (raw)'!Q966*Lists!$H$88</f>
        <v>0</v>
      </c>
      <c r="T1016">
        <f>'Energy consumption (raw)'!R966*Lists!$H$89</f>
        <v>0</v>
      </c>
      <c r="U1016">
        <f>'Energy consumption (raw)'!S966*Lists!$H$90</f>
        <v>0</v>
      </c>
      <c r="V1016">
        <f>'Energy consumption (raw)'!T966*Lists!$H$91</f>
        <v>0</v>
      </c>
      <c r="W1016">
        <f>'Energy consumption (raw)'!U966*Lists!$H$92</f>
        <v>33.839999999999996</v>
      </c>
      <c r="X1016">
        <f>'Energy consumption (raw)'!V966*Lists!$H$93</f>
        <v>0</v>
      </c>
      <c r="Y1016">
        <f>'Energy consumption (raw)'!W966*Lists!$H$94</f>
        <v>0</v>
      </c>
      <c r="Z1016">
        <f>'Energy consumption (raw)'!X966*Lists!$H$96*1000000</f>
        <v>0</v>
      </c>
      <c r="AA1016">
        <f>'Energy consumption (raw)'!Y966*Lists!$H$97</f>
        <v>0</v>
      </c>
      <c r="AB1016">
        <f>'Energy consumption (raw)'!Z966*Lists!$H$96</f>
        <v>0</v>
      </c>
      <c r="AC1016">
        <f>'Energy consumption (raw)'!AA966*Lists!$H$98</f>
        <v>0</v>
      </c>
      <c r="AD1016">
        <f>'Energy consumption (raw)'!AB966*Lists!$H$99</f>
        <v>0</v>
      </c>
      <c r="AE1016">
        <f>'Energy consumption (raw)'!AC966*Lists!$H$101</f>
        <v>0</v>
      </c>
      <c r="AF1016">
        <f>'Energy consumption (raw)'!AD966*Lists!$H$101</f>
        <v>0</v>
      </c>
      <c r="AG1016">
        <f>'Energy consumption (raw)'!AE966*Lists!$H$101</f>
        <v>0</v>
      </c>
      <c r="AH1016">
        <f>'Energy consumption (raw)'!AF966*Lists!$H$100</f>
        <v>0</v>
      </c>
      <c r="AI1016" s="167">
        <f t="shared" si="94"/>
        <v>13817.24</v>
      </c>
      <c r="AJ1016" s="179">
        <f>'Energy consumption (raw)'!AG966</f>
        <v>13817.24</v>
      </c>
      <c r="AK1016" s="179">
        <f>'Energy consumption (raw)'!AH966</f>
        <v>15524.384924000002</v>
      </c>
      <c r="AL1016">
        <f>IF(ROUND(AI1016,-3)=ROUND('Energy consumption (raw)'!AG966,-3),1,0)</f>
        <v>1</v>
      </c>
      <c r="AM1016" s="179" t="str">
        <f>'Energy consumption (raw)'!AJ966</f>
        <v>20. Thai Nguyen</v>
      </c>
      <c r="AN1016">
        <f>VLOOKUP(AM1016,Lists!$F$9:$G$71,2,FALSE)</f>
        <v>1</v>
      </c>
    </row>
    <row r="1017" spans="2:40" x14ac:dyDescent="0.25">
      <c r="B1017" s="65" t="str">
        <f t="shared" si="92"/>
        <v>Industry865</v>
      </c>
      <c r="C1017" s="179">
        <f>'Energy consumption (raw)'!B967</f>
        <v>865</v>
      </c>
      <c r="D1017" s="179">
        <f>'Energy consumption (raw)'!C967</f>
        <v>0</v>
      </c>
      <c r="E1017" s="179">
        <f>'Energy consumption (raw)'!D967</f>
        <v>0</v>
      </c>
      <c r="F1017" s="179" t="str">
        <f>'Energy consumption (raw)'!E967</f>
        <v>Công nghiệp</v>
      </c>
      <c r="G1017" s="179" t="str">
        <f>'Energy consumption (raw)'!F967</f>
        <v>Sãn xuất linh kiện điện tử</v>
      </c>
      <c r="H1017" s="179" t="str">
        <f>'Energy consumption (raw)'!G967</f>
        <v>Industry</v>
      </c>
      <c r="I1017" s="179" t="str">
        <f>'Energy consumption (raw)'!I967</f>
        <v>26 Manufacture of computer, electronic and optical products</v>
      </c>
      <c r="J1017" s="179" t="str">
        <f>INDEX(Sector!$E$6:$E$46,MATCH('Energy consumption (toe)'!I1017,Sector!$B$6:$B$46,FALSE))</f>
        <v>Manufacture of computer, electronic and optical products</v>
      </c>
      <c r="K1017" s="179">
        <f>IFERROR('Energy consumption (raw)'!J967*Lists!$H$84,)</f>
        <v>0</v>
      </c>
      <c r="L1017" s="179">
        <f>'Energy consumption (raw)'!K967*Lists!$H$84</f>
        <v>1766.9462367000001</v>
      </c>
      <c r="M1017" s="179">
        <f>'Energy consumption (raw)'!L967*Lists!$H$84</f>
        <v>0</v>
      </c>
      <c r="N1017" s="179">
        <f>'Energy consumption (raw)'!M967*Lists!$H$84</f>
        <v>0</v>
      </c>
      <c r="O1017" s="178">
        <f t="shared" si="93"/>
        <v>1766.9462367000001</v>
      </c>
      <c r="P1017">
        <f>'Energy consumption (raw)'!N967*Lists!$H$85</f>
        <v>0</v>
      </c>
      <c r="Q1017">
        <f>'Energy consumption (raw)'!O967*Lists!$H$86</f>
        <v>0</v>
      </c>
      <c r="R1017">
        <f>'Energy consumption (raw)'!P967*Lists!$H$87</f>
        <v>0</v>
      </c>
      <c r="S1017">
        <f>'Energy consumption (raw)'!Q967*Lists!$H$88</f>
        <v>0</v>
      </c>
      <c r="T1017">
        <f>'Energy consumption (raw)'!R967*Lists!$H$89</f>
        <v>0</v>
      </c>
      <c r="U1017">
        <f>'Energy consumption (raw)'!S967*Lists!$H$90</f>
        <v>0</v>
      </c>
      <c r="V1017">
        <f>'Energy consumption (raw)'!T967*Lists!$H$91</f>
        <v>0</v>
      </c>
      <c r="W1017">
        <f>'Energy consumption (raw)'!U967*Lists!$H$92</f>
        <v>0</v>
      </c>
      <c r="X1017">
        <f>'Energy consumption (raw)'!V967*Lists!$H$93</f>
        <v>0</v>
      </c>
      <c r="Y1017">
        <f>'Energy consumption (raw)'!W967*Lists!$H$94</f>
        <v>0</v>
      </c>
      <c r="Z1017">
        <f>'Energy consumption (raw)'!X967*Lists!$H$96*1000000</f>
        <v>0</v>
      </c>
      <c r="AA1017">
        <f>'Energy consumption (raw)'!Y967*Lists!$H$97</f>
        <v>0</v>
      </c>
      <c r="AB1017">
        <f>'Energy consumption (raw)'!Z967*Lists!$H$96</f>
        <v>0</v>
      </c>
      <c r="AC1017">
        <f>'Energy consumption (raw)'!AA967*Lists!$H$98</f>
        <v>0</v>
      </c>
      <c r="AD1017">
        <f>'Energy consumption (raw)'!AB967*Lists!$H$99</f>
        <v>0</v>
      </c>
      <c r="AE1017">
        <f>'Energy consumption (raw)'!AC967*Lists!$H$101</f>
        <v>0</v>
      </c>
      <c r="AF1017">
        <f>'Energy consumption (raw)'!AD967*Lists!$H$101</f>
        <v>0</v>
      </c>
      <c r="AG1017">
        <f>'Energy consumption (raw)'!AE967*Lists!$H$101</f>
        <v>0</v>
      </c>
      <c r="AH1017">
        <f>'Energy consumption (raw)'!AF967*Lists!$H$100</f>
        <v>0</v>
      </c>
      <c r="AI1017" s="167">
        <f t="shared" si="94"/>
        <v>1766.9462367000001</v>
      </c>
      <c r="AJ1017" s="179">
        <f>'Energy consumption (raw)'!AG967</f>
        <v>1766.9462367000001</v>
      </c>
      <c r="AK1017" s="179">
        <f>'Energy consumption (raw)'!AH967</f>
        <v>1490</v>
      </c>
      <c r="AL1017">
        <f>IF(ROUND(AI1017,-3)=ROUND('Energy consumption (raw)'!AG967,-3),1,0)</f>
        <v>1</v>
      </c>
      <c r="AM1017" s="179" t="str">
        <f>'Energy consumption (raw)'!AJ967</f>
        <v>20. Thai Nguyen</v>
      </c>
      <c r="AN1017">
        <f>VLOOKUP(AM1017,Lists!$F$9:$G$71,2,FALSE)</f>
        <v>1</v>
      </c>
    </row>
    <row r="1018" spans="2:40" x14ac:dyDescent="0.25">
      <c r="B1018" s="65" t="str">
        <f t="shared" si="92"/>
        <v>Industry866</v>
      </c>
      <c r="C1018" s="179">
        <f>'Energy consumption (raw)'!B968</f>
        <v>866</v>
      </c>
      <c r="D1018" s="179">
        <f>'Energy consumption (raw)'!C968</f>
        <v>0</v>
      </c>
      <c r="E1018" s="179">
        <f>'Energy consumption (raw)'!D968</f>
        <v>0</v>
      </c>
      <c r="F1018" s="179" t="str">
        <f>'Energy consumption (raw)'!E968</f>
        <v>Công nghiệp</v>
      </c>
      <c r="G1018" s="179" t="str">
        <f>'Energy consumption (raw)'!F968</f>
        <v>Sản xuất sản phẩm khác bằng kim loại; các dịch vụ xử lý, gia công kim loại</v>
      </c>
      <c r="H1018" s="179" t="str">
        <f>'Energy consumption (raw)'!G968</f>
        <v>Industry</v>
      </c>
      <c r="I1018" s="179" t="str">
        <f>'Energy consumption (raw)'!I968</f>
        <v>25 Manufacture of fabricated metal products, except machinery and equipment</v>
      </c>
      <c r="J1018" s="179" t="str">
        <f>INDEX(Sector!$E$6:$E$46,MATCH('Energy consumption (toe)'!I1018,Sector!$B$6:$B$46,FALSE))</f>
        <v>Manufacture of fabricated metal products, except machinery and equipment</v>
      </c>
      <c r="K1018" s="179">
        <f>IFERROR('Energy consumption (raw)'!J968*Lists!$H$84,)</f>
        <v>0</v>
      </c>
      <c r="L1018" s="179">
        <f>'Energy consumption (raw)'!K968*Lists!$H$84</f>
        <v>2193.3837579999999</v>
      </c>
      <c r="M1018" s="179">
        <f>'Energy consumption (raw)'!L968*Lists!$H$84</f>
        <v>0</v>
      </c>
      <c r="N1018" s="179">
        <f>'Energy consumption (raw)'!M968*Lists!$H$84</f>
        <v>0</v>
      </c>
      <c r="O1018" s="178">
        <f t="shared" si="93"/>
        <v>2193.3837579999999</v>
      </c>
      <c r="P1018">
        <f>'Energy consumption (raw)'!N968*Lists!$H$85</f>
        <v>0</v>
      </c>
      <c r="Q1018">
        <f>'Energy consumption (raw)'!O968*Lists!$H$86</f>
        <v>0</v>
      </c>
      <c r="R1018">
        <f>'Energy consumption (raw)'!P968*Lists!$H$87</f>
        <v>0</v>
      </c>
      <c r="S1018">
        <f>'Energy consumption (raw)'!Q968*Lists!$H$88</f>
        <v>0</v>
      </c>
      <c r="T1018">
        <f>'Energy consumption (raw)'!R968*Lists!$H$89</f>
        <v>0</v>
      </c>
      <c r="U1018">
        <f>'Energy consumption (raw)'!S968*Lists!$H$90</f>
        <v>0</v>
      </c>
      <c r="V1018">
        <f>'Energy consumption (raw)'!T968*Lists!$H$91</f>
        <v>0</v>
      </c>
      <c r="W1018">
        <f>'Energy consumption (raw)'!U968*Lists!$H$92</f>
        <v>0</v>
      </c>
      <c r="X1018">
        <f>'Energy consumption (raw)'!V968*Lists!$H$93</f>
        <v>0</v>
      </c>
      <c r="Y1018">
        <f>'Energy consumption (raw)'!W968*Lists!$H$94</f>
        <v>0</v>
      </c>
      <c r="Z1018">
        <f>'Energy consumption (raw)'!X968*Lists!$H$96*1000000</f>
        <v>0</v>
      </c>
      <c r="AA1018">
        <f>'Energy consumption (raw)'!Y968*Lists!$H$97</f>
        <v>0</v>
      </c>
      <c r="AB1018">
        <f>'Energy consumption (raw)'!Z968*Lists!$H$96</f>
        <v>0</v>
      </c>
      <c r="AC1018">
        <f>'Energy consumption (raw)'!AA968*Lists!$H$98</f>
        <v>0</v>
      </c>
      <c r="AD1018">
        <f>'Energy consumption (raw)'!AB968*Lists!$H$99</f>
        <v>0</v>
      </c>
      <c r="AE1018">
        <f>'Energy consumption (raw)'!AC968*Lists!$H$101</f>
        <v>0</v>
      </c>
      <c r="AF1018">
        <f>'Energy consumption (raw)'!AD968*Lists!$H$101</f>
        <v>0</v>
      </c>
      <c r="AG1018">
        <f>'Energy consumption (raw)'!AE968*Lists!$H$101</f>
        <v>0</v>
      </c>
      <c r="AH1018">
        <f>'Energy consumption (raw)'!AF968*Lists!$H$100</f>
        <v>0</v>
      </c>
      <c r="AI1018" s="167">
        <f t="shared" si="94"/>
        <v>2193.3837579999999</v>
      </c>
      <c r="AJ1018" s="179">
        <f>'Energy consumption (raw)'!AG968</f>
        <v>2193.3837579999999</v>
      </c>
      <c r="AK1018" s="179">
        <f>'Energy consumption (raw)'!AH968</f>
        <v>1527</v>
      </c>
      <c r="AL1018">
        <f>IF(ROUND(AI1018,-3)=ROUND('Energy consumption (raw)'!AG968,-3),1,0)</f>
        <v>1</v>
      </c>
      <c r="AM1018" s="179" t="str">
        <f>'Energy consumption (raw)'!AJ968</f>
        <v>20. Thai Nguyen</v>
      </c>
      <c r="AN1018">
        <f>VLOOKUP(AM1018,Lists!$F$9:$G$71,2,FALSE)</f>
        <v>1</v>
      </c>
    </row>
    <row r="1019" spans="2:40" x14ac:dyDescent="0.25">
      <c r="B1019" s="65" t="str">
        <f t="shared" si="92"/>
        <v>Industry867</v>
      </c>
      <c r="C1019" s="179">
        <f>'Energy consumption (raw)'!B969</f>
        <v>867</v>
      </c>
      <c r="D1019" s="179">
        <f>'Energy consumption (raw)'!C969</f>
        <v>0</v>
      </c>
      <c r="E1019" s="179">
        <f>'Energy consumption (raw)'!D969</f>
        <v>0</v>
      </c>
      <c r="F1019" s="179" t="str">
        <f>'Energy consumption (raw)'!E969</f>
        <v>Công nghiệp</v>
      </c>
      <c r="G1019" s="179" t="str">
        <f>'Energy consumption (raw)'!F969</f>
        <v>Sãn xuất linh kiện điện tử</v>
      </c>
      <c r="H1019" s="179" t="str">
        <f>'Energy consumption (raw)'!G969</f>
        <v>Industry</v>
      </c>
      <c r="I1019" s="179" t="str">
        <f>'Energy consumption (raw)'!I969</f>
        <v>26 Manufacture of computer, electronic and optical products</v>
      </c>
      <c r="J1019" s="179" t="str">
        <f>INDEX(Sector!$E$6:$E$46,MATCH('Energy consumption (toe)'!I1019,Sector!$B$6:$B$46,FALSE))</f>
        <v>Manufacture of computer, electronic and optical products</v>
      </c>
      <c r="K1019" s="179">
        <f>IFERROR('Energy consumption (raw)'!J969*Lists!$H$84,)</f>
        <v>0</v>
      </c>
      <c r="L1019" s="179">
        <f>'Energy consumption (raw)'!K969*Lists!$H$84</f>
        <v>996.36463030000004</v>
      </c>
      <c r="M1019" s="179">
        <f>'Energy consumption (raw)'!L969*Lists!$H$84</f>
        <v>0</v>
      </c>
      <c r="N1019" s="179">
        <f>'Energy consumption (raw)'!M969*Lists!$H$84</f>
        <v>0</v>
      </c>
      <c r="O1019" s="178">
        <f t="shared" si="93"/>
        <v>996.36463030000004</v>
      </c>
      <c r="P1019">
        <f>'Energy consumption (raw)'!N969*Lists!$H$85</f>
        <v>0</v>
      </c>
      <c r="Q1019">
        <f>'Energy consumption (raw)'!O969*Lists!$H$86</f>
        <v>0</v>
      </c>
      <c r="R1019">
        <f>'Energy consumption (raw)'!P969*Lists!$H$87</f>
        <v>0</v>
      </c>
      <c r="S1019">
        <f>'Energy consumption (raw)'!Q969*Lists!$H$88</f>
        <v>0</v>
      </c>
      <c r="T1019">
        <f>'Energy consumption (raw)'!R969*Lists!$H$89</f>
        <v>0</v>
      </c>
      <c r="U1019">
        <f>'Energy consumption (raw)'!S969*Lists!$H$90</f>
        <v>16.72</v>
      </c>
      <c r="V1019">
        <f>'Energy consumption (raw)'!T969*Lists!$H$91</f>
        <v>0</v>
      </c>
      <c r="W1019">
        <f>'Energy consumption (raw)'!U969*Lists!$H$92</f>
        <v>0</v>
      </c>
      <c r="X1019">
        <f>'Energy consumption (raw)'!V969*Lists!$H$93</f>
        <v>23847.600000000002</v>
      </c>
      <c r="Y1019">
        <f>'Energy consumption (raw)'!W969*Lists!$H$94</f>
        <v>0</v>
      </c>
      <c r="Z1019">
        <f>'Energy consumption (raw)'!X969*Lists!$H$96*1000000</f>
        <v>0</v>
      </c>
      <c r="AA1019">
        <f>'Energy consumption (raw)'!Y969*Lists!$H$97</f>
        <v>0</v>
      </c>
      <c r="AB1019">
        <f>'Energy consumption (raw)'!Z969*Lists!$H$96</f>
        <v>0</v>
      </c>
      <c r="AC1019">
        <f>'Energy consumption (raw)'!AA969*Lists!$H$98</f>
        <v>0</v>
      </c>
      <c r="AD1019">
        <f>'Energy consumption (raw)'!AB969*Lists!$H$99</f>
        <v>0</v>
      </c>
      <c r="AE1019">
        <f>'Energy consumption (raw)'!AC969*Lists!$H$101</f>
        <v>0</v>
      </c>
      <c r="AF1019">
        <f>'Energy consumption (raw)'!AD969*Lists!$H$101</f>
        <v>0</v>
      </c>
      <c r="AG1019">
        <f>'Energy consumption (raw)'!AE969*Lists!$H$101</f>
        <v>0</v>
      </c>
      <c r="AH1019">
        <f>'Energy consumption (raw)'!AF969*Lists!$H$100</f>
        <v>0</v>
      </c>
      <c r="AI1019" s="167">
        <f t="shared" si="94"/>
        <v>24860.684630300002</v>
      </c>
      <c r="AJ1019" s="179">
        <f>'Energy consumption (raw)'!AG969</f>
        <v>24860.684630300002</v>
      </c>
      <c r="AK1019" s="179">
        <f>'Energy consumption (raw)'!AH969</f>
        <v>5346.3888295000006</v>
      </c>
      <c r="AL1019">
        <f>IF(ROUND(AI1019,-3)=ROUND('Energy consumption (raw)'!AG969,-3),1,0)</f>
        <v>1</v>
      </c>
      <c r="AM1019" s="179" t="str">
        <f>'Energy consumption (raw)'!AJ969</f>
        <v>20. Thai Nguyen</v>
      </c>
      <c r="AN1019">
        <f>VLOOKUP(AM1019,Lists!$F$9:$G$71,2,FALSE)</f>
        <v>1</v>
      </c>
    </row>
    <row r="1020" spans="2:40" x14ac:dyDescent="0.25">
      <c r="B1020" s="65" t="str">
        <f t="shared" si="92"/>
        <v>Industry868</v>
      </c>
      <c r="C1020" s="179">
        <f>'Energy consumption (raw)'!B970</f>
        <v>868</v>
      </c>
      <c r="D1020" s="179">
        <f>'Energy consumption (raw)'!C970</f>
        <v>0</v>
      </c>
      <c r="E1020" s="179">
        <f>'Energy consumption (raw)'!D970</f>
        <v>0</v>
      </c>
      <c r="F1020" s="179" t="str">
        <f>'Energy consumption (raw)'!E970</f>
        <v>Công nghiệp</v>
      </c>
      <c r="G1020" s="179" t="str">
        <f>'Energy consumption (raw)'!F970</f>
        <v>Sản xuất sắt, thép gang</v>
      </c>
      <c r="H1020" s="179" t="str">
        <f>'Energy consumption (raw)'!G970</f>
        <v>Industry</v>
      </c>
      <c r="I1020" s="179" t="str">
        <f>'Energy consumption (raw)'!I970</f>
        <v>24 Manufacture of basic metals</v>
      </c>
      <c r="J1020" s="179" t="str">
        <f>INDEX(Sector!$E$6:$E$46,MATCH('Energy consumption (toe)'!I1020,Sector!$B$6:$B$46,FALSE))</f>
        <v>Manufacture of basic metals</v>
      </c>
      <c r="K1020" s="179">
        <f>IFERROR('Energy consumption (raw)'!J970*Lists!$H$84,)</f>
        <v>0</v>
      </c>
      <c r="L1020" s="179">
        <f>'Energy consumption (raw)'!K970*Lists!$H$84</f>
        <v>6902.8595402000001</v>
      </c>
      <c r="M1020" s="179">
        <f>'Energy consumption (raw)'!L970*Lists!$H$84</f>
        <v>0</v>
      </c>
      <c r="N1020" s="179">
        <f>'Energy consumption (raw)'!M970*Lists!$H$84</f>
        <v>0</v>
      </c>
      <c r="O1020" s="178">
        <f t="shared" si="93"/>
        <v>6902.8595402000001</v>
      </c>
      <c r="P1020">
        <f>'Energy consumption (raw)'!N970*Lists!$H$85</f>
        <v>0</v>
      </c>
      <c r="Q1020">
        <f>'Energy consumption (raw)'!O970*Lists!$H$86</f>
        <v>0</v>
      </c>
      <c r="R1020">
        <f>'Energy consumption (raw)'!P970*Lists!$H$87</f>
        <v>0</v>
      </c>
      <c r="S1020">
        <f>'Energy consumption (raw)'!Q970*Lists!$H$88</f>
        <v>0</v>
      </c>
      <c r="T1020">
        <f>'Energy consumption (raw)'!R970*Lists!$H$89</f>
        <v>0</v>
      </c>
      <c r="U1020">
        <f>'Energy consumption (raw)'!S970*Lists!$H$90</f>
        <v>0</v>
      </c>
      <c r="V1020">
        <f>'Energy consumption (raw)'!T970*Lists!$H$91</f>
        <v>0</v>
      </c>
      <c r="W1020">
        <f>'Energy consumption (raw)'!U970*Lists!$H$92</f>
        <v>0</v>
      </c>
      <c r="X1020">
        <f>'Energy consumption (raw)'!V970*Lists!$H$93</f>
        <v>0</v>
      </c>
      <c r="Y1020">
        <f>'Energy consumption (raw)'!W970*Lists!$H$94</f>
        <v>0</v>
      </c>
      <c r="Z1020">
        <f>'Energy consumption (raw)'!X970*Lists!$H$96*1000000</f>
        <v>0</v>
      </c>
      <c r="AA1020">
        <f>'Energy consumption (raw)'!Y970*Lists!$H$97</f>
        <v>0</v>
      </c>
      <c r="AB1020">
        <f>'Energy consumption (raw)'!Z970*Lists!$H$96</f>
        <v>0</v>
      </c>
      <c r="AC1020">
        <f>'Energy consumption (raw)'!AA970*Lists!$H$98</f>
        <v>0</v>
      </c>
      <c r="AD1020">
        <f>'Energy consumption (raw)'!AB970*Lists!$H$99</f>
        <v>0</v>
      </c>
      <c r="AE1020">
        <f>'Energy consumption (raw)'!AC970*Lists!$H$101</f>
        <v>0</v>
      </c>
      <c r="AF1020">
        <f>'Energy consumption (raw)'!AD970*Lists!$H$101</f>
        <v>0</v>
      </c>
      <c r="AG1020">
        <f>'Energy consumption (raw)'!AE970*Lists!$H$101</f>
        <v>0</v>
      </c>
      <c r="AH1020">
        <f>'Energy consumption (raw)'!AF970*Lists!$H$100</f>
        <v>0</v>
      </c>
      <c r="AI1020" s="167">
        <f t="shared" si="94"/>
        <v>6902.8595402000001</v>
      </c>
      <c r="AJ1020" s="179">
        <f>'Energy consumption (raw)'!AG970</f>
        <v>6902.8595402000001</v>
      </c>
      <c r="AK1020" s="179">
        <f>'Energy consumption (raw)'!AH970</f>
        <v>3780.3080304000005</v>
      </c>
      <c r="AL1020">
        <f>IF(ROUND(AI1020,-3)=ROUND('Energy consumption (raw)'!AG970,-3),1,0)</f>
        <v>1</v>
      </c>
      <c r="AM1020" s="179" t="str">
        <f>'Energy consumption (raw)'!AJ970</f>
        <v>20. Thai Nguyen</v>
      </c>
      <c r="AN1020">
        <f>VLOOKUP(AM1020,Lists!$F$9:$G$71,2,FALSE)</f>
        <v>1</v>
      </c>
    </row>
    <row r="1021" spans="2:40" x14ac:dyDescent="0.25">
      <c r="B1021" s="65" t="str">
        <f t="shared" ref="B1021:B1084" si="95">H1021&amp;C1021</f>
        <v>Industry869</v>
      </c>
      <c r="C1021" s="179">
        <f>'Energy consumption (raw)'!B971</f>
        <v>869</v>
      </c>
      <c r="D1021" s="179">
        <f>'Energy consumption (raw)'!C971</f>
        <v>0</v>
      </c>
      <c r="E1021" s="179">
        <f>'Energy consumption (raw)'!D971</f>
        <v>0</v>
      </c>
      <c r="F1021" s="179" t="str">
        <f>'Energy consumption (raw)'!E971</f>
        <v>Công nghiệp</v>
      </c>
      <c r="G1021" s="179" t="str">
        <f>'Energy consumption (raw)'!F971</f>
        <v>Sãn xuất linh kiện điện tử</v>
      </c>
      <c r="H1021" s="179" t="str">
        <f>'Energy consumption (raw)'!G971</f>
        <v>Industry</v>
      </c>
      <c r="I1021" s="179" t="str">
        <f>'Energy consumption (raw)'!I971</f>
        <v>26 Manufacture of computer, electronic and optical products</v>
      </c>
      <c r="J1021" s="179" t="str">
        <f>INDEX(Sector!$E$6:$E$46,MATCH('Energy consumption (toe)'!I1021,Sector!$B$6:$B$46,FALSE))</f>
        <v>Manufacture of computer, electronic and optical products</v>
      </c>
      <c r="K1021" s="179">
        <f>IFERROR('Energy consumption (raw)'!J971*Lists!$H$84,)</f>
        <v>0</v>
      </c>
      <c r="L1021" s="179">
        <f>'Energy consumption (raw)'!K971*Lists!$H$84</f>
        <v>2002.9791010000001</v>
      </c>
      <c r="M1021" s="179">
        <f>'Energy consumption (raw)'!L971*Lists!$H$84</f>
        <v>0</v>
      </c>
      <c r="N1021" s="179">
        <f>'Energy consumption (raw)'!M971*Lists!$H$84</f>
        <v>0</v>
      </c>
      <c r="O1021" s="178">
        <f t="shared" ref="O1021:O1084" si="96">IF(L1021=0,K1021,L1021)</f>
        <v>2002.9791010000001</v>
      </c>
      <c r="P1021">
        <f>'Energy consumption (raw)'!N971*Lists!$H$85</f>
        <v>0</v>
      </c>
      <c r="Q1021">
        <f>'Energy consumption (raw)'!O971*Lists!$H$86</f>
        <v>0</v>
      </c>
      <c r="R1021">
        <f>'Energy consumption (raw)'!P971*Lists!$H$87</f>
        <v>0</v>
      </c>
      <c r="S1021">
        <f>'Energy consumption (raw)'!Q971*Lists!$H$88</f>
        <v>0</v>
      </c>
      <c r="T1021">
        <f>'Energy consumption (raw)'!R971*Lists!$H$89</f>
        <v>0</v>
      </c>
      <c r="U1021">
        <f>'Energy consumption (raw)'!S971*Lists!$H$90</f>
        <v>101.2</v>
      </c>
      <c r="V1021">
        <f>'Energy consumption (raw)'!T971*Lists!$H$91</f>
        <v>0</v>
      </c>
      <c r="W1021">
        <f>'Energy consumption (raw)'!U971*Lists!$H$92</f>
        <v>0</v>
      </c>
      <c r="X1021">
        <f>'Energy consumption (raw)'!V971*Lists!$H$93</f>
        <v>0</v>
      </c>
      <c r="Y1021">
        <f>'Energy consumption (raw)'!W971*Lists!$H$94</f>
        <v>15.77</v>
      </c>
      <c r="Z1021">
        <f>'Energy consumption (raw)'!X971*Lists!$H$96*1000000</f>
        <v>0</v>
      </c>
      <c r="AA1021">
        <f>'Energy consumption (raw)'!Y971*Lists!$H$97</f>
        <v>0</v>
      </c>
      <c r="AB1021">
        <f>'Energy consumption (raw)'!Z971*Lists!$H$96</f>
        <v>0</v>
      </c>
      <c r="AC1021">
        <f>'Energy consumption (raw)'!AA971*Lists!$H$98</f>
        <v>0</v>
      </c>
      <c r="AD1021">
        <f>'Energy consumption (raw)'!AB971*Lists!$H$99</f>
        <v>0</v>
      </c>
      <c r="AE1021">
        <f>'Energy consumption (raw)'!AC971*Lists!$H$101</f>
        <v>0</v>
      </c>
      <c r="AF1021">
        <f>'Energy consumption (raw)'!AD971*Lists!$H$101</f>
        <v>0</v>
      </c>
      <c r="AG1021">
        <f>'Energy consumption (raw)'!AE971*Lists!$H$101</f>
        <v>0</v>
      </c>
      <c r="AH1021">
        <f>'Energy consumption (raw)'!AF971*Lists!$H$100</f>
        <v>0</v>
      </c>
      <c r="AI1021" s="167">
        <f t="shared" ref="AI1021:AI1084" si="97">IF(SUM(O1021:AH1021)=0,AJ1021,SUM(O1021:AH1021))</f>
        <v>2119.9491010000002</v>
      </c>
      <c r="AJ1021" s="179">
        <f>'Energy consumption (raw)'!AG971</f>
        <v>2119.9491010000002</v>
      </c>
      <c r="AK1021" s="179">
        <f>'Energy consumption (raw)'!AH971</f>
        <v>0</v>
      </c>
      <c r="AL1021">
        <f>IF(ROUND(AI1021,-3)=ROUND('Energy consumption (raw)'!AG971,-3),1,0)</f>
        <v>1</v>
      </c>
      <c r="AM1021" s="179" t="str">
        <f>'Energy consumption (raw)'!AJ971</f>
        <v>20. Thai Nguyen</v>
      </c>
      <c r="AN1021">
        <f>VLOOKUP(AM1021,Lists!$F$9:$G$71,2,FALSE)</f>
        <v>1</v>
      </c>
    </row>
    <row r="1022" spans="2:40" x14ac:dyDescent="0.25">
      <c r="B1022" s="65" t="str">
        <f t="shared" si="95"/>
        <v>Industry870</v>
      </c>
      <c r="C1022" s="179">
        <f>'Energy consumption (raw)'!B972</f>
        <v>870</v>
      </c>
      <c r="D1022" s="179">
        <f>'Energy consumption (raw)'!C972</f>
        <v>0</v>
      </c>
      <c r="E1022" s="179">
        <f>'Energy consumption (raw)'!D972</f>
        <v>0</v>
      </c>
      <c r="F1022" s="179" t="str">
        <f>'Energy consumption (raw)'!E972</f>
        <v>Công nghiệp</v>
      </c>
      <c r="G1022" s="179" t="str">
        <f>'Energy consumption (raw)'!F972</f>
        <v>Sản xuất gỗ dán, gỗ lạng, ván ép và ván mỏng khác</v>
      </c>
      <c r="H1022" s="179" t="str">
        <f>'Energy consumption (raw)'!G972</f>
        <v>Industry</v>
      </c>
      <c r="I1022" s="179" t="str">
        <f>'Energy consumption (raw)'!I972</f>
        <v>16 Manufacture of wood and of products of wood and cork, except furniture;
manufacture of articles of straw and plaiting materials</v>
      </c>
      <c r="J1022" s="179" t="str">
        <f>INDEX(Sector!$E$6:$E$46,MATCH('Energy consumption (toe)'!I1022,Sector!$B$6:$B$46,FALSE))</f>
        <v>Manufacture of wood and of products of wood and cork, except furniture;
manufacture of articles of straw and plaiting materials</v>
      </c>
      <c r="K1022" s="179">
        <f>IFERROR('Energy consumption (raw)'!J972*Lists!$H$84,)</f>
        <v>0</v>
      </c>
      <c r="L1022" s="179">
        <f>'Energy consumption (raw)'!K972*Lists!$H$84</f>
        <v>1465.8500000000001</v>
      </c>
      <c r="M1022" s="179">
        <f>'Energy consumption (raw)'!L972*Lists!$H$84</f>
        <v>0</v>
      </c>
      <c r="N1022" s="179">
        <f>'Energy consumption (raw)'!M972*Lists!$H$84</f>
        <v>0</v>
      </c>
      <c r="O1022" s="178">
        <f t="shared" si="96"/>
        <v>1465.8500000000001</v>
      </c>
      <c r="P1022">
        <f>'Energy consumption (raw)'!N972*Lists!$H$85</f>
        <v>0</v>
      </c>
      <c r="Q1022">
        <f>'Energy consumption (raw)'!O972*Lists!$H$86</f>
        <v>0</v>
      </c>
      <c r="R1022">
        <f>'Energy consumption (raw)'!P972*Lists!$H$87</f>
        <v>0</v>
      </c>
      <c r="S1022">
        <f>'Energy consumption (raw)'!Q972*Lists!$H$88</f>
        <v>0</v>
      </c>
      <c r="T1022">
        <f>'Energy consumption (raw)'!R972*Lists!$H$89</f>
        <v>0</v>
      </c>
      <c r="U1022">
        <f>'Energy consumption (raw)'!S972*Lists!$H$90</f>
        <v>0</v>
      </c>
      <c r="V1022">
        <f>'Energy consumption (raw)'!T972*Lists!$H$91</f>
        <v>0</v>
      </c>
      <c r="W1022">
        <f>'Energy consumption (raw)'!U972*Lists!$H$92</f>
        <v>0</v>
      </c>
      <c r="X1022">
        <f>'Energy consumption (raw)'!V972*Lists!$H$93</f>
        <v>0</v>
      </c>
      <c r="Y1022">
        <f>'Energy consumption (raw)'!W972*Lists!$H$94</f>
        <v>0</v>
      </c>
      <c r="Z1022">
        <f>'Energy consumption (raw)'!X972*Lists!$H$96*1000000</f>
        <v>0</v>
      </c>
      <c r="AA1022">
        <f>'Energy consumption (raw)'!Y972*Lists!$H$97</f>
        <v>0</v>
      </c>
      <c r="AB1022">
        <f>'Energy consumption (raw)'!Z972*Lists!$H$96</f>
        <v>0</v>
      </c>
      <c r="AC1022">
        <f>'Energy consumption (raw)'!AA972*Lists!$H$98</f>
        <v>0</v>
      </c>
      <c r="AD1022">
        <f>'Energy consumption (raw)'!AB972*Lists!$H$99</f>
        <v>0</v>
      </c>
      <c r="AE1022">
        <f>'Energy consumption (raw)'!AC972*Lists!$H$101</f>
        <v>0</v>
      </c>
      <c r="AF1022">
        <f>'Energy consumption (raw)'!AD972*Lists!$H$101</f>
        <v>0</v>
      </c>
      <c r="AG1022">
        <f>'Energy consumption (raw)'!AE972*Lists!$H$101</f>
        <v>0</v>
      </c>
      <c r="AH1022">
        <f>'Energy consumption (raw)'!AF972*Lists!$H$100</f>
        <v>0</v>
      </c>
      <c r="AI1022" s="167">
        <f t="shared" si="97"/>
        <v>1465.8500000000001</v>
      </c>
      <c r="AJ1022" s="179">
        <f>'Energy consumption (raw)'!AG972</f>
        <v>1465.8500000000001</v>
      </c>
      <c r="AK1022" s="179">
        <f>'Energy consumption (raw)'!AH972</f>
        <v>0</v>
      </c>
      <c r="AL1022">
        <f>IF(ROUND(AI1022,-3)=ROUND('Energy consumption (raw)'!AG972,-3),1,0)</f>
        <v>1</v>
      </c>
      <c r="AM1022" s="179" t="str">
        <f>'Energy consumption (raw)'!AJ972</f>
        <v>20. Thai Nguyen</v>
      </c>
      <c r="AN1022">
        <f>VLOOKUP(AM1022,Lists!$F$9:$G$71,2,FALSE)</f>
        <v>1</v>
      </c>
    </row>
    <row r="1023" spans="2:40" x14ac:dyDescent="0.25">
      <c r="B1023" s="65" t="str">
        <f t="shared" si="95"/>
        <v>Industry871</v>
      </c>
      <c r="C1023" s="179">
        <f>'Energy consumption (raw)'!B973</f>
        <v>871</v>
      </c>
      <c r="D1023" s="179">
        <f>'Energy consumption (raw)'!C973</f>
        <v>0</v>
      </c>
      <c r="E1023" s="179">
        <f>'Energy consumption (raw)'!D973</f>
        <v>0</v>
      </c>
      <c r="F1023" s="179" t="str">
        <f>'Energy consumption (raw)'!E973</f>
        <v>Công nghiệp</v>
      </c>
      <c r="G1023" s="179" t="str">
        <f>'Energy consumption (raw)'!F973</f>
        <v>Sản xuất than cốc, sản phẩm dầu mỏ tinh chế</v>
      </c>
      <c r="H1023" s="179" t="str">
        <f>'Energy consumption (raw)'!G973</f>
        <v>Industry</v>
      </c>
      <c r="I1023" s="179" t="str">
        <f>'Energy consumption (raw)'!I973</f>
        <v>19 Manufacture of coke and refined petroleum products</v>
      </c>
      <c r="J1023" s="179" t="str">
        <f>INDEX(Sector!$E$6:$E$46,MATCH('Energy consumption (toe)'!I1023,Sector!$B$6:$B$46,FALSE))</f>
        <v>Manufacture of coke and refined petroleum products</v>
      </c>
      <c r="K1023" s="179">
        <f>IFERROR('Energy consumption (raw)'!J973*Lists!$H$84,)</f>
        <v>0</v>
      </c>
      <c r="L1023" s="179">
        <f>'Energy consumption (raw)'!K973*Lists!$H$84</f>
        <v>822.06765890000008</v>
      </c>
      <c r="M1023" s="179">
        <f>'Energy consumption (raw)'!L973*Lists!$H$84</f>
        <v>0</v>
      </c>
      <c r="N1023" s="179">
        <f>'Energy consumption (raw)'!M973*Lists!$H$84</f>
        <v>0</v>
      </c>
      <c r="O1023" s="178">
        <f t="shared" si="96"/>
        <v>822.06765890000008</v>
      </c>
      <c r="P1023">
        <f>'Energy consumption (raw)'!N973*Lists!$H$85</f>
        <v>0</v>
      </c>
      <c r="Q1023">
        <f>'Energy consumption (raw)'!O973*Lists!$H$86</f>
        <v>0</v>
      </c>
      <c r="R1023">
        <f>'Energy consumption (raw)'!P973*Lists!$H$87</f>
        <v>0</v>
      </c>
      <c r="S1023">
        <f>'Energy consumption (raw)'!Q973*Lists!$H$88</f>
        <v>0</v>
      </c>
      <c r="T1023">
        <f>'Energy consumption (raw)'!R973*Lists!$H$89</f>
        <v>1296.7667999999999</v>
      </c>
      <c r="U1023">
        <f>'Energy consumption (raw)'!S973*Lists!$H$90</f>
        <v>0</v>
      </c>
      <c r="V1023">
        <f>'Energy consumption (raw)'!T973*Lists!$H$91</f>
        <v>0</v>
      </c>
      <c r="W1023">
        <f>'Energy consumption (raw)'!U973*Lists!$H$92</f>
        <v>0</v>
      </c>
      <c r="X1023">
        <f>'Energy consumption (raw)'!V973*Lists!$H$93</f>
        <v>15194.550000000001</v>
      </c>
      <c r="Y1023">
        <f>'Energy consumption (raw)'!W973*Lists!$H$94</f>
        <v>0</v>
      </c>
      <c r="Z1023">
        <f>'Energy consumption (raw)'!X973*Lists!$H$96*1000000</f>
        <v>0</v>
      </c>
      <c r="AA1023">
        <f>'Energy consumption (raw)'!Y973*Lists!$H$97</f>
        <v>0</v>
      </c>
      <c r="AB1023">
        <f>'Energy consumption (raw)'!Z973*Lists!$H$96</f>
        <v>0</v>
      </c>
      <c r="AC1023">
        <f>'Energy consumption (raw)'!AA973*Lists!$H$98</f>
        <v>0</v>
      </c>
      <c r="AD1023">
        <f>'Energy consumption (raw)'!AB973*Lists!$H$99</f>
        <v>0</v>
      </c>
      <c r="AE1023">
        <f>'Energy consumption (raw)'!AC973*Lists!$H$101</f>
        <v>0</v>
      </c>
      <c r="AF1023">
        <f>'Energy consumption (raw)'!AD973*Lists!$H$101</f>
        <v>0</v>
      </c>
      <c r="AG1023">
        <f>'Energy consumption (raw)'!AE973*Lists!$H$101</f>
        <v>0</v>
      </c>
      <c r="AH1023">
        <f>'Energy consumption (raw)'!AF973*Lists!$H$100</f>
        <v>0</v>
      </c>
      <c r="AI1023" s="167">
        <f t="shared" si="97"/>
        <v>17313.3844589</v>
      </c>
      <c r="AJ1023" s="179">
        <f>'Energy consumption (raw)'!AG973</f>
        <v>17313.3844589</v>
      </c>
      <c r="AK1023" s="179">
        <f>'Energy consumption (raw)'!AH973</f>
        <v>0</v>
      </c>
      <c r="AL1023">
        <f>IF(ROUND(AI1023,-3)=ROUND('Energy consumption (raw)'!AG973,-3),1,0)</f>
        <v>1</v>
      </c>
      <c r="AM1023" s="179" t="str">
        <f>'Energy consumption (raw)'!AJ973</f>
        <v>20. Thai Nguyen</v>
      </c>
      <c r="AN1023">
        <f>VLOOKUP(AM1023,Lists!$F$9:$G$71,2,FALSE)</f>
        <v>1</v>
      </c>
    </row>
    <row r="1024" spans="2:40" x14ac:dyDescent="0.25">
      <c r="B1024" s="65" t="str">
        <f t="shared" si="95"/>
        <v>Industry872</v>
      </c>
      <c r="C1024" s="179">
        <f>'Energy consumption (raw)'!B974</f>
        <v>872</v>
      </c>
      <c r="D1024" s="179">
        <f>'Energy consumption (raw)'!C974</f>
        <v>0</v>
      </c>
      <c r="E1024" s="179">
        <f>'Energy consumption (raw)'!D974</f>
        <v>0</v>
      </c>
      <c r="F1024" s="179" t="str">
        <f>'Energy consumption (raw)'!E974</f>
        <v>Công nghiệp</v>
      </c>
      <c r="G1024" s="179" t="str">
        <f>'Energy consumption (raw)'!F974</f>
        <v>Sản xuất sản phẩm khác bằng kim loại chưa được phân vào đâu</v>
      </c>
      <c r="H1024" s="179" t="str">
        <f>'Energy consumption (raw)'!G974</f>
        <v>Industry</v>
      </c>
      <c r="I1024" s="179" t="str">
        <f>'Energy consumption (raw)'!I974</f>
        <v>25 Manufacture of fabricated metal products, except machinery and equipment</v>
      </c>
      <c r="J1024" s="179" t="str">
        <f>INDEX(Sector!$E$6:$E$46,MATCH('Energy consumption (toe)'!I1024,Sector!$B$6:$B$46,FALSE))</f>
        <v>Manufacture of fabricated metal products, except machinery and equipment</v>
      </c>
      <c r="K1024" s="179">
        <f>IFERROR('Energy consumption (raw)'!J974*Lists!$H$84,)</f>
        <v>0</v>
      </c>
      <c r="L1024" s="179">
        <f>'Energy consumption (raw)'!K974*Lists!$H$84</f>
        <v>5899.9535157</v>
      </c>
      <c r="M1024" s="179">
        <f>'Energy consumption (raw)'!L974*Lists!$H$84</f>
        <v>0</v>
      </c>
      <c r="N1024" s="179">
        <f>'Energy consumption (raw)'!M974*Lists!$H$84</f>
        <v>0</v>
      </c>
      <c r="O1024" s="178">
        <f t="shared" si="96"/>
        <v>5899.9535157</v>
      </c>
      <c r="P1024">
        <f>'Energy consumption (raw)'!N974*Lists!$H$85</f>
        <v>0</v>
      </c>
      <c r="Q1024">
        <f>'Energy consumption (raw)'!O974*Lists!$H$86</f>
        <v>0</v>
      </c>
      <c r="R1024">
        <f>'Energy consumption (raw)'!P974*Lists!$H$87</f>
        <v>0</v>
      </c>
      <c r="S1024">
        <f>'Energy consumption (raw)'!Q974*Lists!$H$88</f>
        <v>0</v>
      </c>
      <c r="T1024">
        <f>'Energy consumption (raw)'!R974*Lists!$H$89</f>
        <v>0</v>
      </c>
      <c r="U1024">
        <f>'Energy consumption (raw)'!S974*Lists!$H$90</f>
        <v>0</v>
      </c>
      <c r="V1024">
        <f>'Energy consumption (raw)'!T974*Lists!$H$91</f>
        <v>0</v>
      </c>
      <c r="W1024">
        <f>'Energy consumption (raw)'!U974*Lists!$H$92</f>
        <v>0</v>
      </c>
      <c r="X1024">
        <f>'Energy consumption (raw)'!V974*Lists!$H$93</f>
        <v>0</v>
      </c>
      <c r="Y1024">
        <f>'Energy consumption (raw)'!W974*Lists!$H$94</f>
        <v>0</v>
      </c>
      <c r="Z1024">
        <f>'Energy consumption (raw)'!X974*Lists!$H$96*1000000</f>
        <v>0</v>
      </c>
      <c r="AA1024">
        <f>'Energy consumption (raw)'!Y974*Lists!$H$97</f>
        <v>0</v>
      </c>
      <c r="AB1024">
        <f>'Energy consumption (raw)'!Z974*Lists!$H$96</f>
        <v>0</v>
      </c>
      <c r="AC1024">
        <f>'Energy consumption (raw)'!AA974*Lists!$H$98</f>
        <v>0</v>
      </c>
      <c r="AD1024">
        <f>'Energy consumption (raw)'!AB974*Lists!$H$99</f>
        <v>0</v>
      </c>
      <c r="AE1024">
        <f>'Energy consumption (raw)'!AC974*Lists!$H$101</f>
        <v>0</v>
      </c>
      <c r="AF1024">
        <f>'Energy consumption (raw)'!AD974*Lists!$H$101</f>
        <v>0</v>
      </c>
      <c r="AG1024">
        <f>'Energy consumption (raw)'!AE974*Lists!$H$101</f>
        <v>0</v>
      </c>
      <c r="AH1024">
        <f>'Energy consumption (raw)'!AF974*Lists!$H$100</f>
        <v>0</v>
      </c>
      <c r="AI1024" s="167">
        <f t="shared" si="97"/>
        <v>5899.9535157</v>
      </c>
      <c r="AJ1024" s="179">
        <f>'Energy consumption (raw)'!AG974</f>
        <v>5899.9535157</v>
      </c>
      <c r="AK1024" s="179">
        <f>'Energy consumption (raw)'!AH974</f>
        <v>0</v>
      </c>
      <c r="AL1024">
        <f>IF(ROUND(AI1024,-3)=ROUND('Energy consumption (raw)'!AG974,-3),1,0)</f>
        <v>1</v>
      </c>
      <c r="AM1024" s="179" t="str">
        <f>'Energy consumption (raw)'!AJ974</f>
        <v>20. Thai Nguyen</v>
      </c>
      <c r="AN1024">
        <f>VLOOKUP(AM1024,Lists!$F$9:$G$71,2,FALSE)</f>
        <v>1</v>
      </c>
    </row>
    <row r="1025" spans="2:40" x14ac:dyDescent="0.25">
      <c r="B1025" s="65" t="str">
        <f t="shared" si="95"/>
        <v>Industry873</v>
      </c>
      <c r="C1025" s="179">
        <f>'Energy consumption (raw)'!B975</f>
        <v>873</v>
      </c>
      <c r="D1025" s="179">
        <f>'Energy consumption (raw)'!C975</f>
        <v>0</v>
      </c>
      <c r="E1025" s="179">
        <f>'Energy consumption (raw)'!D975</f>
        <v>0</v>
      </c>
      <c r="F1025" s="179" t="str">
        <f>'Energy consumption (raw)'!E975</f>
        <v>Công nghiệp</v>
      </c>
      <c r="G1025" s="179" t="str">
        <f>'Energy consumption (raw)'!F975</f>
        <v>Sãn xuất linh kiện điện tử</v>
      </c>
      <c r="H1025" s="179" t="str">
        <f>'Energy consumption (raw)'!G975</f>
        <v>Industry</v>
      </c>
      <c r="I1025" s="179" t="str">
        <f>'Energy consumption (raw)'!I975</f>
        <v>26 Manufacture of computer, electronic and optical products</v>
      </c>
      <c r="J1025" s="179" t="str">
        <f>INDEX(Sector!$E$6:$E$46,MATCH('Energy consumption (toe)'!I1025,Sector!$B$6:$B$46,FALSE))</f>
        <v>Manufacture of computer, electronic and optical products</v>
      </c>
      <c r="K1025" s="179">
        <f>IFERROR('Energy consumption (raw)'!J975*Lists!$H$84,)</f>
        <v>0</v>
      </c>
      <c r="L1025" s="179">
        <f>'Energy consumption (raw)'!K975*Lists!$H$84</f>
        <v>5008.2263503000004</v>
      </c>
      <c r="M1025" s="179">
        <f>'Energy consumption (raw)'!L975*Lists!$H$84</f>
        <v>0</v>
      </c>
      <c r="N1025" s="179">
        <f>'Energy consumption (raw)'!M975*Lists!$H$84</f>
        <v>0</v>
      </c>
      <c r="O1025" s="178">
        <f t="shared" si="96"/>
        <v>5008.2263503000004</v>
      </c>
      <c r="P1025">
        <f>'Energy consumption (raw)'!N975*Lists!$H$85</f>
        <v>0</v>
      </c>
      <c r="Q1025">
        <f>'Energy consumption (raw)'!O975*Lists!$H$86</f>
        <v>0</v>
      </c>
      <c r="R1025">
        <f>'Energy consumption (raw)'!P975*Lists!$H$87</f>
        <v>0</v>
      </c>
      <c r="S1025">
        <f>'Energy consumption (raw)'!Q975*Lists!$H$88</f>
        <v>0</v>
      </c>
      <c r="T1025">
        <f>'Energy consumption (raw)'!R975*Lists!$H$89</f>
        <v>0</v>
      </c>
      <c r="U1025">
        <f>'Energy consumption (raw)'!S975*Lists!$H$90</f>
        <v>0</v>
      </c>
      <c r="V1025">
        <f>'Energy consumption (raw)'!T975*Lists!$H$91</f>
        <v>0</v>
      </c>
      <c r="W1025">
        <f>'Energy consumption (raw)'!U975*Lists!$H$92</f>
        <v>0</v>
      </c>
      <c r="X1025">
        <f>'Energy consumption (raw)'!V975*Lists!$H$93</f>
        <v>0</v>
      </c>
      <c r="Y1025">
        <f>'Energy consumption (raw)'!W975*Lists!$H$94</f>
        <v>0</v>
      </c>
      <c r="Z1025">
        <f>'Energy consumption (raw)'!X975*Lists!$H$96*1000000</f>
        <v>0</v>
      </c>
      <c r="AA1025">
        <f>'Energy consumption (raw)'!Y975*Lists!$H$97</f>
        <v>0</v>
      </c>
      <c r="AB1025">
        <f>'Energy consumption (raw)'!Z975*Lists!$H$96</f>
        <v>0</v>
      </c>
      <c r="AC1025">
        <f>'Energy consumption (raw)'!AA975*Lists!$H$98</f>
        <v>0</v>
      </c>
      <c r="AD1025">
        <f>'Energy consumption (raw)'!AB975*Lists!$H$99</f>
        <v>0</v>
      </c>
      <c r="AE1025">
        <f>'Energy consumption (raw)'!AC975*Lists!$H$101</f>
        <v>0</v>
      </c>
      <c r="AF1025">
        <f>'Energy consumption (raw)'!AD975*Lists!$H$101</f>
        <v>0</v>
      </c>
      <c r="AG1025">
        <f>'Energy consumption (raw)'!AE975*Lists!$H$101</f>
        <v>0</v>
      </c>
      <c r="AH1025">
        <f>'Energy consumption (raw)'!AF975*Lists!$H$100</f>
        <v>0</v>
      </c>
      <c r="AI1025" s="167">
        <f t="shared" si="97"/>
        <v>5008.2263503000004</v>
      </c>
      <c r="AJ1025" s="179">
        <f>'Energy consumption (raw)'!AG975</f>
        <v>5008.2263503000004</v>
      </c>
      <c r="AK1025" s="179">
        <f>'Energy consumption (raw)'!AH975</f>
        <v>0</v>
      </c>
      <c r="AL1025">
        <f>IF(ROUND(AI1025,-3)=ROUND('Energy consumption (raw)'!AG975,-3),1,0)</f>
        <v>1</v>
      </c>
      <c r="AM1025" s="179" t="str">
        <f>'Energy consumption (raw)'!AJ975</f>
        <v>20. Thai Nguyen</v>
      </c>
      <c r="AN1025">
        <f>VLOOKUP(AM1025,Lists!$F$9:$G$71,2,FALSE)</f>
        <v>1</v>
      </c>
    </row>
    <row r="1026" spans="2:40" x14ac:dyDescent="0.25">
      <c r="B1026" s="65" t="str">
        <f t="shared" si="95"/>
        <v>Industry874</v>
      </c>
      <c r="C1026" s="179">
        <f>'Energy consumption (raw)'!B976</f>
        <v>874</v>
      </c>
      <c r="D1026" s="179">
        <f>'Energy consumption (raw)'!C976</f>
        <v>0</v>
      </c>
      <c r="E1026" s="179">
        <f>'Energy consumption (raw)'!D976</f>
        <v>0</v>
      </c>
      <c r="F1026" s="179" t="str">
        <f>'Energy consumption (raw)'!E976</f>
        <v>Công nghiệp</v>
      </c>
      <c r="G1026" s="179" t="str">
        <f>'Energy consumption (raw)'!F976</f>
        <v>Sản xuất sản phẩm từ cao su và plastic</v>
      </c>
      <c r="H1026" s="179" t="str">
        <f>'Energy consumption (raw)'!G976</f>
        <v>Industry</v>
      </c>
      <c r="I1026" s="179" t="str">
        <f>'Energy consumption (raw)'!I976</f>
        <v>22 Manufacture of rubber and plastics products</v>
      </c>
      <c r="J1026" s="179" t="str">
        <f>INDEX(Sector!$E$6:$E$46,MATCH('Energy consumption (toe)'!I1026,Sector!$B$6:$B$46,FALSE))</f>
        <v>Manufacture of rubber and plastics products</v>
      </c>
      <c r="K1026" s="179">
        <f>IFERROR('Energy consumption (raw)'!J976*Lists!$H$84,)</f>
        <v>0</v>
      </c>
      <c r="L1026" s="179">
        <f>'Energy consumption (raw)'!K976*Lists!$H$84</f>
        <v>1090.6936208</v>
      </c>
      <c r="M1026" s="179">
        <f>'Energy consumption (raw)'!L976*Lists!$H$84</f>
        <v>0</v>
      </c>
      <c r="N1026" s="179">
        <f>'Energy consumption (raw)'!M976*Lists!$H$84</f>
        <v>0</v>
      </c>
      <c r="O1026" s="178">
        <f t="shared" si="96"/>
        <v>1090.6936208</v>
      </c>
      <c r="P1026">
        <f>'Energy consumption (raw)'!N976*Lists!$H$85</f>
        <v>0</v>
      </c>
      <c r="Q1026">
        <f>'Energy consumption (raw)'!O976*Lists!$H$86</f>
        <v>0</v>
      </c>
      <c r="R1026">
        <f>'Energy consumption (raw)'!P976*Lists!$H$87</f>
        <v>0</v>
      </c>
      <c r="S1026">
        <f>'Energy consumption (raw)'!Q976*Lists!$H$88</f>
        <v>0</v>
      </c>
      <c r="T1026">
        <f>'Energy consumption (raw)'!R976*Lists!$H$89</f>
        <v>0</v>
      </c>
      <c r="U1026">
        <f>'Energy consumption (raw)'!S976*Lists!$H$90</f>
        <v>0</v>
      </c>
      <c r="V1026">
        <f>'Energy consumption (raw)'!T976*Lists!$H$91</f>
        <v>0</v>
      </c>
      <c r="W1026">
        <f>'Energy consumption (raw)'!U976*Lists!$H$92</f>
        <v>0</v>
      </c>
      <c r="X1026">
        <f>'Energy consumption (raw)'!V976*Lists!$H$93</f>
        <v>0</v>
      </c>
      <c r="Y1026">
        <f>'Energy consumption (raw)'!W976*Lists!$H$94</f>
        <v>0</v>
      </c>
      <c r="Z1026">
        <f>'Energy consumption (raw)'!X976*Lists!$H$96*1000000</f>
        <v>0</v>
      </c>
      <c r="AA1026">
        <f>'Energy consumption (raw)'!Y976*Lists!$H$97</f>
        <v>0</v>
      </c>
      <c r="AB1026">
        <f>'Energy consumption (raw)'!Z976*Lists!$H$96</f>
        <v>0</v>
      </c>
      <c r="AC1026">
        <f>'Energy consumption (raw)'!AA976*Lists!$H$98</f>
        <v>0</v>
      </c>
      <c r="AD1026">
        <f>'Energy consumption (raw)'!AB976*Lists!$H$99</f>
        <v>0</v>
      </c>
      <c r="AE1026">
        <f>'Energy consumption (raw)'!AC976*Lists!$H$101</f>
        <v>0</v>
      </c>
      <c r="AF1026">
        <f>'Energy consumption (raw)'!AD976*Lists!$H$101</f>
        <v>0</v>
      </c>
      <c r="AG1026">
        <f>'Energy consumption (raw)'!AE976*Lists!$H$101</f>
        <v>0</v>
      </c>
      <c r="AH1026">
        <f>'Energy consumption (raw)'!AF976*Lists!$H$100</f>
        <v>0</v>
      </c>
      <c r="AI1026" s="167">
        <f t="shared" si="97"/>
        <v>1090.6936208</v>
      </c>
      <c r="AJ1026" s="179">
        <f>'Energy consumption (raw)'!AG976</f>
        <v>1090.6936208</v>
      </c>
      <c r="AK1026" s="179">
        <f>'Energy consumption (raw)'!AH976</f>
        <v>0</v>
      </c>
      <c r="AL1026">
        <f>IF(ROUND(AI1026,-3)=ROUND('Energy consumption (raw)'!AG976,-3),1,0)</f>
        <v>1</v>
      </c>
      <c r="AM1026" s="179" t="str">
        <f>'Energy consumption (raw)'!AJ976</f>
        <v>20. Thai Nguyen</v>
      </c>
      <c r="AN1026">
        <f>VLOOKUP(AM1026,Lists!$F$9:$G$71,2,FALSE)</f>
        <v>1</v>
      </c>
    </row>
    <row r="1027" spans="2:40" x14ac:dyDescent="0.25">
      <c r="B1027" s="65" t="str">
        <f t="shared" si="95"/>
        <v>Industry875</v>
      </c>
      <c r="C1027" s="179">
        <f>'Energy consumption (raw)'!B977</f>
        <v>875</v>
      </c>
      <c r="D1027" s="179">
        <f>'Energy consumption (raw)'!C977</f>
        <v>0</v>
      </c>
      <c r="E1027" s="179">
        <f>'Energy consumption (raw)'!D977</f>
        <v>0</v>
      </c>
      <c r="F1027" s="179" t="str">
        <f>'Energy consumption (raw)'!E977</f>
        <v>Công nghiệp</v>
      </c>
      <c r="G1027" s="179" t="str">
        <f>'Energy consumption (raw)'!F977</f>
        <v>Sãn xuất linh kiện điện tử</v>
      </c>
      <c r="H1027" s="179" t="str">
        <f>'Energy consumption (raw)'!G977</f>
        <v>Industry</v>
      </c>
      <c r="I1027" s="179" t="str">
        <f>'Energy consumption (raw)'!I977</f>
        <v>26 Manufacture of computer, electronic and optical products</v>
      </c>
      <c r="J1027" s="179" t="str">
        <f>INDEX(Sector!$E$6:$E$46,MATCH('Energy consumption (toe)'!I1027,Sector!$B$6:$B$46,FALSE))</f>
        <v>Manufacture of computer, electronic and optical products</v>
      </c>
      <c r="K1027" s="179">
        <f>IFERROR('Energy consumption (raw)'!J977*Lists!$H$84,)</f>
        <v>0</v>
      </c>
      <c r="L1027" s="179">
        <f>'Energy consumption (raw)'!K977*Lists!$H$84</f>
        <v>1886.825147</v>
      </c>
      <c r="M1027" s="179">
        <f>'Energy consumption (raw)'!L977*Lists!$H$84</f>
        <v>0</v>
      </c>
      <c r="N1027" s="179">
        <f>'Energy consumption (raw)'!M977*Lists!$H$84</f>
        <v>0</v>
      </c>
      <c r="O1027" s="178">
        <f t="shared" si="96"/>
        <v>1886.825147</v>
      </c>
      <c r="P1027">
        <f>'Energy consumption (raw)'!N977*Lists!$H$85</f>
        <v>0</v>
      </c>
      <c r="Q1027">
        <f>'Energy consumption (raw)'!O977*Lists!$H$86</f>
        <v>0</v>
      </c>
      <c r="R1027">
        <f>'Energy consumption (raw)'!P977*Lists!$H$87</f>
        <v>0</v>
      </c>
      <c r="S1027">
        <f>'Energy consumption (raw)'!Q977*Lists!$H$88</f>
        <v>0</v>
      </c>
      <c r="T1027">
        <f>'Energy consumption (raw)'!R977*Lists!$H$89</f>
        <v>0</v>
      </c>
      <c r="U1027">
        <f>'Energy consumption (raw)'!S977*Lists!$H$90</f>
        <v>0</v>
      </c>
      <c r="V1027">
        <f>'Energy consumption (raw)'!T977*Lists!$H$91</f>
        <v>0</v>
      </c>
      <c r="W1027">
        <f>'Energy consumption (raw)'!U977*Lists!$H$92</f>
        <v>0</v>
      </c>
      <c r="X1027">
        <f>'Energy consumption (raw)'!V977*Lists!$H$93</f>
        <v>0</v>
      </c>
      <c r="Y1027">
        <f>'Energy consumption (raw)'!W977*Lists!$H$94</f>
        <v>0</v>
      </c>
      <c r="Z1027">
        <f>'Energy consumption (raw)'!X977*Lists!$H$96*1000000</f>
        <v>0</v>
      </c>
      <c r="AA1027">
        <f>'Energy consumption (raw)'!Y977*Lists!$H$97</f>
        <v>0</v>
      </c>
      <c r="AB1027">
        <f>'Energy consumption (raw)'!Z977*Lists!$H$96</f>
        <v>0</v>
      </c>
      <c r="AC1027">
        <f>'Energy consumption (raw)'!AA977*Lists!$H$98</f>
        <v>0</v>
      </c>
      <c r="AD1027">
        <f>'Energy consumption (raw)'!AB977*Lists!$H$99</f>
        <v>0</v>
      </c>
      <c r="AE1027">
        <f>'Energy consumption (raw)'!AC977*Lists!$H$101</f>
        <v>0</v>
      </c>
      <c r="AF1027">
        <f>'Energy consumption (raw)'!AD977*Lists!$H$101</f>
        <v>0</v>
      </c>
      <c r="AG1027">
        <f>'Energy consumption (raw)'!AE977*Lists!$H$101</f>
        <v>0</v>
      </c>
      <c r="AH1027">
        <f>'Energy consumption (raw)'!AF977*Lists!$H$100</f>
        <v>0</v>
      </c>
      <c r="AI1027" s="167">
        <f t="shared" si="97"/>
        <v>1886.825147</v>
      </c>
      <c r="AJ1027" s="179">
        <f>'Energy consumption (raw)'!AG977</f>
        <v>1886.825147</v>
      </c>
      <c r="AK1027" s="179">
        <f>'Energy consumption (raw)'!AH977</f>
        <v>0</v>
      </c>
      <c r="AL1027">
        <f>IF(ROUND(AI1027,-3)=ROUND('Energy consumption (raw)'!AG977,-3),1,0)</f>
        <v>1</v>
      </c>
      <c r="AM1027" s="179" t="str">
        <f>'Energy consumption (raw)'!AJ977</f>
        <v>20. Thai Nguyen</v>
      </c>
      <c r="AN1027">
        <f>VLOOKUP(AM1027,Lists!$F$9:$G$71,2,FALSE)</f>
        <v>1</v>
      </c>
    </row>
    <row r="1028" spans="2:40" x14ac:dyDescent="0.25">
      <c r="B1028" s="65" t="str">
        <f t="shared" si="95"/>
        <v>Industry876</v>
      </c>
      <c r="C1028" s="179">
        <f>'Energy consumption (raw)'!B978</f>
        <v>876</v>
      </c>
      <c r="D1028" s="179">
        <f>'Energy consumption (raw)'!C978</f>
        <v>0</v>
      </c>
      <c r="E1028" s="179">
        <f>'Energy consumption (raw)'!D978</f>
        <v>0</v>
      </c>
      <c r="F1028" s="179" t="str">
        <f>'Energy consumption (raw)'!E978</f>
        <v>Công nghiệp</v>
      </c>
      <c r="G1028" s="179" t="str">
        <f>'Energy consumption (raw)'!F978</f>
        <v>Sản xuất khác chưa được phân vào đâu</v>
      </c>
      <c r="H1028" s="179" t="str">
        <f>'Energy consumption (raw)'!G978</f>
        <v>Industry</v>
      </c>
      <c r="I1028" s="179" t="str">
        <f>'Energy consumption (raw)'!I978</f>
        <v>32 Other manufacturing</v>
      </c>
      <c r="J1028" s="179" t="str">
        <f>INDEX(Sector!$E$6:$E$46,MATCH('Energy consumption (toe)'!I1028,Sector!$B$6:$B$46,FALSE))</f>
        <v>Other manufacturing</v>
      </c>
      <c r="K1028" s="179">
        <f>IFERROR('Energy consumption (raw)'!J978*Lists!$H$84,)</f>
        <v>0</v>
      </c>
      <c r="L1028" s="179">
        <f>'Energy consumption (raw)'!K978*Lists!$H$84</f>
        <v>2027.6417958000002</v>
      </c>
      <c r="M1028" s="179">
        <f>'Energy consumption (raw)'!L978*Lists!$H$84</f>
        <v>0</v>
      </c>
      <c r="N1028" s="179">
        <f>'Energy consumption (raw)'!M978*Lists!$H$84</f>
        <v>0</v>
      </c>
      <c r="O1028" s="178">
        <f t="shared" si="96"/>
        <v>2027.6417958000002</v>
      </c>
      <c r="P1028">
        <f>'Energy consumption (raw)'!N978*Lists!$H$85</f>
        <v>0</v>
      </c>
      <c r="Q1028">
        <f>'Energy consumption (raw)'!O978*Lists!$H$86</f>
        <v>0</v>
      </c>
      <c r="R1028">
        <f>'Energy consumption (raw)'!P978*Lists!$H$87</f>
        <v>0</v>
      </c>
      <c r="S1028">
        <f>'Energy consumption (raw)'!Q978*Lists!$H$88</f>
        <v>0</v>
      </c>
      <c r="T1028">
        <f>'Energy consumption (raw)'!R978*Lists!$H$89</f>
        <v>0</v>
      </c>
      <c r="U1028">
        <f>'Energy consumption (raw)'!S978*Lists!$H$90</f>
        <v>0</v>
      </c>
      <c r="V1028">
        <f>'Energy consumption (raw)'!T978*Lists!$H$91</f>
        <v>0</v>
      </c>
      <c r="W1028">
        <f>'Energy consumption (raw)'!U978*Lists!$H$92</f>
        <v>0</v>
      </c>
      <c r="X1028">
        <f>'Energy consumption (raw)'!V978*Lists!$H$93</f>
        <v>0</v>
      </c>
      <c r="Y1028">
        <f>'Energy consumption (raw)'!W978*Lists!$H$94</f>
        <v>0</v>
      </c>
      <c r="Z1028">
        <f>'Energy consumption (raw)'!X978*Lists!$H$96*1000000</f>
        <v>0</v>
      </c>
      <c r="AA1028">
        <f>'Energy consumption (raw)'!Y978*Lists!$H$97</f>
        <v>0</v>
      </c>
      <c r="AB1028">
        <f>'Energy consumption (raw)'!Z978*Lists!$H$96</f>
        <v>0</v>
      </c>
      <c r="AC1028">
        <f>'Energy consumption (raw)'!AA978*Lists!$H$98</f>
        <v>0</v>
      </c>
      <c r="AD1028">
        <f>'Energy consumption (raw)'!AB978*Lists!$H$99</f>
        <v>0</v>
      </c>
      <c r="AE1028">
        <f>'Energy consumption (raw)'!AC978*Lists!$H$101</f>
        <v>0</v>
      </c>
      <c r="AF1028">
        <f>'Energy consumption (raw)'!AD978*Lists!$H$101</f>
        <v>0</v>
      </c>
      <c r="AG1028">
        <f>'Energy consumption (raw)'!AE978*Lists!$H$101</f>
        <v>0</v>
      </c>
      <c r="AH1028">
        <f>'Energy consumption (raw)'!AF978*Lists!$H$100</f>
        <v>0</v>
      </c>
      <c r="AI1028" s="167">
        <f t="shared" si="97"/>
        <v>2027.6417958000002</v>
      </c>
      <c r="AJ1028" s="179">
        <f>'Energy consumption (raw)'!AG978</f>
        <v>2027.6417958000002</v>
      </c>
      <c r="AK1028" s="179">
        <f>'Energy consumption (raw)'!AH978</f>
        <v>0</v>
      </c>
      <c r="AL1028">
        <f>IF(ROUND(AI1028,-3)=ROUND('Energy consumption (raw)'!AG978,-3),1,0)</f>
        <v>1</v>
      </c>
      <c r="AM1028" s="179" t="str">
        <f>'Energy consumption (raw)'!AJ978</f>
        <v>20. Thai Nguyen</v>
      </c>
      <c r="AN1028">
        <f>VLOOKUP(AM1028,Lists!$F$9:$G$71,2,FALSE)</f>
        <v>1</v>
      </c>
    </row>
    <row r="1029" spans="2:40" x14ac:dyDescent="0.25">
      <c r="B1029" s="65" t="str">
        <f t="shared" si="95"/>
        <v>Industry877</v>
      </c>
      <c r="C1029" s="179">
        <f>'Energy consumption (raw)'!B979</f>
        <v>877</v>
      </c>
      <c r="D1029" s="179">
        <f>'Energy consumption (raw)'!C979</f>
        <v>0</v>
      </c>
      <c r="E1029" s="179">
        <f>'Energy consumption (raw)'!D979</f>
        <v>0</v>
      </c>
      <c r="F1029" s="179" t="str">
        <f>'Energy consumption (raw)'!E979</f>
        <v>Công nghiệp</v>
      </c>
      <c r="G1029" s="179" t="str">
        <f>'Energy consumption (raw)'!F979</f>
        <v>Sản xuất sản phẩm từ cao su và plastic</v>
      </c>
      <c r="H1029" s="179" t="str">
        <f>'Energy consumption (raw)'!G979</f>
        <v>Industry</v>
      </c>
      <c r="I1029" s="179" t="str">
        <f>'Energy consumption (raw)'!I979</f>
        <v>22 Manufacture of rubber and plastics products</v>
      </c>
      <c r="J1029" s="179" t="str">
        <f>INDEX(Sector!$E$6:$E$46,MATCH('Energy consumption (toe)'!I1029,Sector!$B$6:$B$46,FALSE))</f>
        <v>Manufacture of rubber and plastics products</v>
      </c>
      <c r="K1029" s="179">
        <f>IFERROR('Energy consumption (raw)'!J979*Lists!$H$84,)</f>
        <v>0</v>
      </c>
      <c r="L1029" s="179">
        <f>'Energy consumption (raw)'!K979*Lists!$H$84</f>
        <v>1942.2989287</v>
      </c>
      <c r="M1029" s="179">
        <f>'Energy consumption (raw)'!L979*Lists!$H$84</f>
        <v>0</v>
      </c>
      <c r="N1029" s="179">
        <f>'Energy consumption (raw)'!M979*Lists!$H$84</f>
        <v>0</v>
      </c>
      <c r="O1029" s="178">
        <f t="shared" si="96"/>
        <v>1942.2989287</v>
      </c>
      <c r="P1029">
        <f>'Energy consumption (raw)'!N979*Lists!$H$85</f>
        <v>0</v>
      </c>
      <c r="Q1029">
        <f>'Energy consumption (raw)'!O979*Lists!$H$86</f>
        <v>0</v>
      </c>
      <c r="R1029">
        <f>'Energy consumption (raw)'!P979*Lists!$H$87</f>
        <v>0</v>
      </c>
      <c r="S1029">
        <f>'Energy consumption (raw)'!Q979*Lists!$H$88</f>
        <v>0</v>
      </c>
      <c r="T1029">
        <f>'Energy consumption (raw)'!R979*Lists!$H$89</f>
        <v>0</v>
      </c>
      <c r="U1029">
        <f>'Energy consumption (raw)'!S979*Lists!$H$90</f>
        <v>0</v>
      </c>
      <c r="V1029">
        <f>'Energy consumption (raw)'!T979*Lists!$H$91</f>
        <v>0</v>
      </c>
      <c r="W1029">
        <f>'Energy consumption (raw)'!U979*Lists!$H$92</f>
        <v>0</v>
      </c>
      <c r="X1029">
        <f>'Energy consumption (raw)'!V979*Lists!$H$93</f>
        <v>0</v>
      </c>
      <c r="Y1029">
        <f>'Energy consumption (raw)'!W979*Lists!$H$94</f>
        <v>0</v>
      </c>
      <c r="Z1029">
        <f>'Energy consumption (raw)'!X979*Lists!$H$96*1000000</f>
        <v>0</v>
      </c>
      <c r="AA1029">
        <f>'Energy consumption (raw)'!Y979*Lists!$H$97</f>
        <v>0</v>
      </c>
      <c r="AB1029">
        <f>'Energy consumption (raw)'!Z979*Lists!$H$96</f>
        <v>0</v>
      </c>
      <c r="AC1029">
        <f>'Energy consumption (raw)'!AA979*Lists!$H$98</f>
        <v>0</v>
      </c>
      <c r="AD1029">
        <f>'Energy consumption (raw)'!AB979*Lists!$H$99</f>
        <v>0</v>
      </c>
      <c r="AE1029">
        <f>'Energy consumption (raw)'!AC979*Lists!$H$101</f>
        <v>0</v>
      </c>
      <c r="AF1029">
        <f>'Energy consumption (raw)'!AD979*Lists!$H$101</f>
        <v>0</v>
      </c>
      <c r="AG1029">
        <f>'Energy consumption (raw)'!AE979*Lists!$H$101</f>
        <v>0</v>
      </c>
      <c r="AH1029">
        <f>'Energy consumption (raw)'!AF979*Lists!$H$100</f>
        <v>0</v>
      </c>
      <c r="AI1029" s="167">
        <f t="shared" si="97"/>
        <v>1942.2989287</v>
      </c>
      <c r="AJ1029" s="179">
        <f>'Energy consumption (raw)'!AG979</f>
        <v>1942.2989287</v>
      </c>
      <c r="AK1029" s="179">
        <f>'Energy consumption (raw)'!AH979</f>
        <v>0</v>
      </c>
      <c r="AL1029">
        <f>IF(ROUND(AI1029,-3)=ROUND('Energy consumption (raw)'!AG979,-3),1,0)</f>
        <v>1</v>
      </c>
      <c r="AM1029" s="179" t="str">
        <f>'Energy consumption (raw)'!AJ979</f>
        <v>20. Thai Nguyen</v>
      </c>
      <c r="AN1029">
        <f>VLOOKUP(AM1029,Lists!$F$9:$G$71,2,FALSE)</f>
        <v>1</v>
      </c>
    </row>
    <row r="1030" spans="2:40" x14ac:dyDescent="0.25">
      <c r="B1030" s="65" t="str">
        <f t="shared" si="95"/>
        <v>Industry878</v>
      </c>
      <c r="C1030" s="179">
        <f>'Energy consumption (raw)'!B980</f>
        <v>878</v>
      </c>
      <c r="D1030" s="179">
        <f>'Energy consumption (raw)'!C980</f>
        <v>0</v>
      </c>
      <c r="E1030" s="179">
        <f>'Energy consumption (raw)'!D980</f>
        <v>0</v>
      </c>
      <c r="F1030" s="179" t="str">
        <f>'Energy consumption (raw)'!E980</f>
        <v>Công nghiệp</v>
      </c>
      <c r="G1030" s="179" t="str">
        <f>'Energy consumption (raw)'!F980</f>
        <v>Sãn xuất linh kiện điện tử</v>
      </c>
      <c r="H1030" s="179" t="str">
        <f>'Energy consumption (raw)'!G980</f>
        <v>Industry</v>
      </c>
      <c r="I1030" s="179" t="str">
        <f>'Energy consumption (raw)'!I980</f>
        <v>26 Manufacture of computer, electronic and optical products</v>
      </c>
      <c r="J1030" s="179" t="str">
        <f>INDEX(Sector!$E$6:$E$46,MATCH('Energy consumption (toe)'!I1030,Sector!$B$6:$B$46,FALSE))</f>
        <v>Manufacture of computer, electronic and optical products</v>
      </c>
      <c r="K1030" s="179">
        <f>IFERROR('Energy consumption (raw)'!J980*Lists!$H$84,)</f>
        <v>0</v>
      </c>
      <c r="L1030" s="179">
        <f>'Energy consumption (raw)'!K980*Lists!$H$84</f>
        <v>1604.0707056000001</v>
      </c>
      <c r="M1030" s="179">
        <f>'Energy consumption (raw)'!L980*Lists!$H$84</f>
        <v>0</v>
      </c>
      <c r="N1030" s="179">
        <f>'Energy consumption (raw)'!M980*Lists!$H$84</f>
        <v>0</v>
      </c>
      <c r="O1030" s="178">
        <f t="shared" si="96"/>
        <v>1604.0707056000001</v>
      </c>
      <c r="P1030">
        <f>'Energy consumption (raw)'!N980*Lists!$H$85</f>
        <v>0</v>
      </c>
      <c r="Q1030">
        <f>'Energy consumption (raw)'!O980*Lists!$H$86</f>
        <v>0</v>
      </c>
      <c r="R1030">
        <f>'Energy consumption (raw)'!P980*Lists!$H$87</f>
        <v>0</v>
      </c>
      <c r="S1030">
        <f>'Energy consumption (raw)'!Q980*Lists!$H$88</f>
        <v>0</v>
      </c>
      <c r="T1030">
        <f>'Energy consumption (raw)'!R980*Lists!$H$89</f>
        <v>0</v>
      </c>
      <c r="U1030">
        <f>'Energy consumption (raw)'!S980*Lists!$H$90</f>
        <v>0</v>
      </c>
      <c r="V1030">
        <f>'Energy consumption (raw)'!T980*Lists!$H$91</f>
        <v>0</v>
      </c>
      <c r="W1030">
        <f>'Energy consumption (raw)'!U980*Lists!$H$92</f>
        <v>0</v>
      </c>
      <c r="X1030">
        <f>'Energy consumption (raw)'!V980*Lists!$H$93</f>
        <v>0</v>
      </c>
      <c r="Y1030">
        <f>'Energy consumption (raw)'!W980*Lists!$H$94</f>
        <v>0</v>
      </c>
      <c r="Z1030">
        <f>'Energy consumption (raw)'!X980*Lists!$H$96*1000000</f>
        <v>0</v>
      </c>
      <c r="AA1030">
        <f>'Energy consumption (raw)'!Y980*Lists!$H$97</f>
        <v>0</v>
      </c>
      <c r="AB1030">
        <f>'Energy consumption (raw)'!Z980*Lists!$H$96</f>
        <v>0</v>
      </c>
      <c r="AC1030">
        <f>'Energy consumption (raw)'!AA980*Lists!$H$98</f>
        <v>0</v>
      </c>
      <c r="AD1030">
        <f>'Energy consumption (raw)'!AB980*Lists!$H$99</f>
        <v>0</v>
      </c>
      <c r="AE1030">
        <f>'Energy consumption (raw)'!AC980*Lists!$H$101</f>
        <v>0</v>
      </c>
      <c r="AF1030">
        <f>'Energy consumption (raw)'!AD980*Lists!$H$101</f>
        <v>0</v>
      </c>
      <c r="AG1030">
        <f>'Energy consumption (raw)'!AE980*Lists!$H$101</f>
        <v>0</v>
      </c>
      <c r="AH1030">
        <f>'Energy consumption (raw)'!AF980*Lists!$H$100</f>
        <v>0</v>
      </c>
      <c r="AI1030" s="167">
        <f t="shared" si="97"/>
        <v>1604.0707056000001</v>
      </c>
      <c r="AJ1030" s="179">
        <f>'Energy consumption (raw)'!AG980</f>
        <v>1604.0707056000001</v>
      </c>
      <c r="AK1030" s="179">
        <f>'Energy consumption (raw)'!AH980</f>
        <v>0</v>
      </c>
      <c r="AL1030">
        <f>IF(ROUND(AI1030,-3)=ROUND('Energy consumption (raw)'!AG980,-3),1,0)</f>
        <v>1</v>
      </c>
      <c r="AM1030" s="179" t="str">
        <f>'Energy consumption (raw)'!AJ980</f>
        <v>20. Thai Nguyen</v>
      </c>
      <c r="AN1030">
        <f>VLOOKUP(AM1030,Lists!$F$9:$G$71,2,FALSE)</f>
        <v>1</v>
      </c>
    </row>
    <row r="1031" spans="2:40" x14ac:dyDescent="0.25">
      <c r="B1031" s="65" t="str">
        <f t="shared" si="95"/>
        <v>Industry879</v>
      </c>
      <c r="C1031" s="179">
        <f>'Energy consumption (raw)'!B981</f>
        <v>879</v>
      </c>
      <c r="D1031" s="179">
        <f>'Energy consumption (raw)'!C981</f>
        <v>0</v>
      </c>
      <c r="E1031" s="179">
        <f>'Energy consumption (raw)'!D981</f>
        <v>0</v>
      </c>
      <c r="F1031" s="179" t="str">
        <f>'Energy consumption (raw)'!E981</f>
        <v>Công nghiệp</v>
      </c>
      <c r="G1031" s="179" t="str">
        <f>'Energy consumption (raw)'!F981</f>
        <v>Sản xuất sắt, thép gang</v>
      </c>
      <c r="H1031" s="179" t="str">
        <f>'Energy consumption (raw)'!G981</f>
        <v>Industry</v>
      </c>
      <c r="I1031" s="179" t="str">
        <f>'Energy consumption (raw)'!I981</f>
        <v>24 Manufacture of basic metals</v>
      </c>
      <c r="J1031" s="179" t="str">
        <f>INDEX(Sector!$E$6:$E$46,MATCH('Energy consumption (toe)'!I1031,Sector!$B$6:$B$46,FALSE))</f>
        <v>Manufacture of basic metals</v>
      </c>
      <c r="K1031" s="179">
        <f>IFERROR('Energy consumption (raw)'!J981*Lists!$H$84,)</f>
        <v>2153.0015963999999</v>
      </c>
      <c r="L1031" s="179">
        <f>'Energy consumption (raw)'!K981*Lists!$H$84</f>
        <v>0</v>
      </c>
      <c r="M1031" s="179">
        <f>'Energy consumption (raw)'!L981*Lists!$H$84</f>
        <v>0</v>
      </c>
      <c r="N1031" s="179">
        <f>'Energy consumption (raw)'!M981*Lists!$H$84</f>
        <v>0</v>
      </c>
      <c r="O1031" s="178">
        <f t="shared" si="96"/>
        <v>2153.0015963999999</v>
      </c>
      <c r="P1031">
        <f>'Energy consumption (raw)'!N981*Lists!$H$85</f>
        <v>0</v>
      </c>
      <c r="Q1031">
        <f>'Energy consumption (raw)'!O981*Lists!$H$86</f>
        <v>0</v>
      </c>
      <c r="R1031">
        <f>'Energy consumption (raw)'!P981*Lists!$H$87</f>
        <v>0</v>
      </c>
      <c r="S1031">
        <f>'Energy consumption (raw)'!Q981*Lists!$H$88</f>
        <v>0</v>
      </c>
      <c r="T1031">
        <f>'Energy consumption (raw)'!R981*Lists!$H$89</f>
        <v>0</v>
      </c>
      <c r="U1031">
        <f>'Energy consumption (raw)'!S981*Lists!$H$90</f>
        <v>0</v>
      </c>
      <c r="V1031">
        <f>'Energy consumption (raw)'!T981*Lists!$H$91</f>
        <v>0</v>
      </c>
      <c r="W1031">
        <f>'Energy consumption (raw)'!U981*Lists!$H$92</f>
        <v>0</v>
      </c>
      <c r="X1031">
        <f>'Energy consumption (raw)'!V981*Lists!$H$93</f>
        <v>0</v>
      </c>
      <c r="Y1031">
        <f>'Energy consumption (raw)'!W981*Lists!$H$94</f>
        <v>0</v>
      </c>
      <c r="Z1031">
        <f>'Energy consumption (raw)'!X981*Lists!$H$96*1000000</f>
        <v>0</v>
      </c>
      <c r="AA1031">
        <f>'Energy consumption (raw)'!Y981*Lists!$H$97</f>
        <v>0</v>
      </c>
      <c r="AB1031">
        <f>'Energy consumption (raw)'!Z981*Lists!$H$96</f>
        <v>0</v>
      </c>
      <c r="AC1031">
        <f>'Energy consumption (raw)'!AA981*Lists!$H$98</f>
        <v>0</v>
      </c>
      <c r="AD1031">
        <f>'Energy consumption (raw)'!AB981*Lists!$H$99</f>
        <v>0</v>
      </c>
      <c r="AE1031">
        <f>'Energy consumption (raw)'!AC981*Lists!$H$101</f>
        <v>0</v>
      </c>
      <c r="AF1031">
        <f>'Energy consumption (raw)'!AD981*Lists!$H$101</f>
        <v>0</v>
      </c>
      <c r="AG1031">
        <f>'Energy consumption (raw)'!AE981*Lists!$H$101</f>
        <v>0</v>
      </c>
      <c r="AH1031">
        <f>'Energy consumption (raw)'!AF981*Lists!$H$100</f>
        <v>0</v>
      </c>
      <c r="AI1031" s="167">
        <f t="shared" si="97"/>
        <v>2153.0015963999999</v>
      </c>
      <c r="AJ1031" s="179">
        <f>'Energy consumption (raw)'!AG981</f>
        <v>2153.0015963999999</v>
      </c>
      <c r="AK1031" s="179">
        <f>'Energy consumption (raw)'!AH981</f>
        <v>0</v>
      </c>
      <c r="AL1031">
        <f>IF(ROUND(AI1031,-3)=ROUND('Energy consumption (raw)'!AG981,-3),1,0)</f>
        <v>1</v>
      </c>
      <c r="AM1031" s="179" t="str">
        <f>'Energy consumption (raw)'!AJ981</f>
        <v>20. Thai Nguyen</v>
      </c>
      <c r="AN1031">
        <f>VLOOKUP(AM1031,Lists!$F$9:$G$71,2,FALSE)</f>
        <v>1</v>
      </c>
    </row>
    <row r="1032" spans="2:40" x14ac:dyDescent="0.25">
      <c r="B1032" s="65" t="str">
        <f t="shared" si="95"/>
        <v>Industry880</v>
      </c>
      <c r="C1032" s="179">
        <f>'Energy consumption (raw)'!B982</f>
        <v>880</v>
      </c>
      <c r="D1032" s="179">
        <f>'Energy consumption (raw)'!C982</f>
        <v>0</v>
      </c>
      <c r="E1032" s="179">
        <f>'Energy consumption (raw)'!D982</f>
        <v>0</v>
      </c>
      <c r="F1032" s="179" t="str">
        <f>'Energy consumption (raw)'!E982</f>
        <v>Công nghiệp</v>
      </c>
      <c r="G1032" s="179" t="str">
        <f>'Energy consumption (raw)'!F982</f>
        <v>Sản xuất xi măng</v>
      </c>
      <c r="H1032" s="179" t="str">
        <f>'Energy consumption (raw)'!G982</f>
        <v>Industry</v>
      </c>
      <c r="I1032" s="179" t="str">
        <f>'Energy consumption (raw)'!I982</f>
        <v>23 Manufacture of other non-metallic mineral products</v>
      </c>
      <c r="J1032" s="179" t="str">
        <f>INDEX(Sector!$E$6:$E$46,MATCH('Energy consumption (toe)'!I1032,Sector!$B$6:$B$46,FALSE))</f>
        <v>Manufacture of other non-metallic mineral products</v>
      </c>
      <c r="K1032" s="179">
        <f>IFERROR('Energy consumption (raw)'!J982*Lists!$H$84,)</f>
        <v>13192.341400000001</v>
      </c>
      <c r="L1032" s="179">
        <f>'Energy consumption (raw)'!K982*Lists!$H$84</f>
        <v>15430.000000000002</v>
      </c>
      <c r="M1032" s="179">
        <f>'Energy consumption (raw)'!L982*Lists!$H$84</f>
        <v>0</v>
      </c>
      <c r="N1032" s="179">
        <f>'Energy consumption (raw)'!M982*Lists!$H$84</f>
        <v>0</v>
      </c>
      <c r="O1032" s="178">
        <f t="shared" si="96"/>
        <v>15430.000000000002</v>
      </c>
      <c r="P1032">
        <f>'Energy consumption (raw)'!N982*Lists!$H$85</f>
        <v>0</v>
      </c>
      <c r="Q1032">
        <f>'Energy consumption (raw)'!O982*Lists!$H$86</f>
        <v>0</v>
      </c>
      <c r="R1032">
        <f>'Energy consumption (raw)'!P982*Lists!$H$87</f>
        <v>0</v>
      </c>
      <c r="S1032">
        <f>'Energy consumption (raw)'!Q982*Lists!$H$88</f>
        <v>0</v>
      </c>
      <c r="T1032">
        <f>'Energy consumption (raw)'!R982*Lists!$H$89</f>
        <v>0</v>
      </c>
      <c r="U1032">
        <f>'Energy consumption (raw)'!S982*Lists!$H$90</f>
        <v>0</v>
      </c>
      <c r="V1032">
        <f>'Energy consumption (raw)'!T982*Lists!$H$91</f>
        <v>0</v>
      </c>
      <c r="W1032">
        <f>'Energy consumption (raw)'!U982*Lists!$H$92</f>
        <v>0</v>
      </c>
      <c r="X1032">
        <f>'Energy consumption (raw)'!V982*Lists!$H$93</f>
        <v>0</v>
      </c>
      <c r="Y1032">
        <f>'Energy consumption (raw)'!W982*Lists!$H$94</f>
        <v>0</v>
      </c>
      <c r="Z1032">
        <f>'Energy consumption (raw)'!X982*Lists!$H$96*1000000</f>
        <v>0</v>
      </c>
      <c r="AA1032">
        <f>'Energy consumption (raw)'!Y982*Lists!$H$97</f>
        <v>0</v>
      </c>
      <c r="AB1032">
        <f>'Energy consumption (raw)'!Z982*Lists!$H$96</f>
        <v>0</v>
      </c>
      <c r="AC1032">
        <f>'Energy consumption (raw)'!AA982*Lists!$H$98</f>
        <v>0</v>
      </c>
      <c r="AD1032">
        <f>'Energy consumption (raw)'!AB982*Lists!$H$99</f>
        <v>0</v>
      </c>
      <c r="AE1032">
        <f>'Energy consumption (raw)'!AC982*Lists!$H$101</f>
        <v>0</v>
      </c>
      <c r="AF1032">
        <f>'Energy consumption (raw)'!AD982*Lists!$H$101</f>
        <v>0</v>
      </c>
      <c r="AG1032">
        <f>'Energy consumption (raw)'!AE982*Lists!$H$101</f>
        <v>0</v>
      </c>
      <c r="AH1032">
        <f>'Energy consumption (raw)'!AF982*Lists!$H$100</f>
        <v>0</v>
      </c>
      <c r="AI1032" s="167">
        <f t="shared" si="97"/>
        <v>15430.000000000002</v>
      </c>
      <c r="AJ1032" s="179">
        <f>'Energy consumption (raw)'!AG982</f>
        <v>15430.000000000002</v>
      </c>
      <c r="AK1032" s="179">
        <f>'Energy consumption (raw)'!AH982</f>
        <v>16105.37</v>
      </c>
      <c r="AL1032">
        <f>IF(ROUND(AI1032,-3)=ROUND('Energy consumption (raw)'!AG982,-3),1,0)</f>
        <v>1</v>
      </c>
      <c r="AM1032" s="179" t="str">
        <f>'Energy consumption (raw)'!AJ982</f>
        <v>21. Lang Son</v>
      </c>
      <c r="AN1032">
        <f>VLOOKUP(AM1032,Lists!$F$9:$G$71,2,FALSE)</f>
        <v>1</v>
      </c>
    </row>
    <row r="1033" spans="2:40" x14ac:dyDescent="0.25">
      <c r="B1033" s="65" t="str">
        <f t="shared" si="95"/>
        <v>Industry881</v>
      </c>
      <c r="C1033" s="179">
        <f>'Energy consumption (raw)'!B983</f>
        <v>881</v>
      </c>
      <c r="D1033" s="179">
        <f>'Energy consumption (raw)'!C983</f>
        <v>0</v>
      </c>
      <c r="E1033" s="179">
        <f>'Energy consumption (raw)'!D983</f>
        <v>0</v>
      </c>
      <c r="F1033" s="179" t="str">
        <f>'Energy consumption (raw)'!E983</f>
        <v>Công nghiệp</v>
      </c>
      <c r="G1033" s="179" t="str">
        <f>'Energy consumption (raw)'!F983</f>
        <v>Sản xuất xi măng</v>
      </c>
      <c r="H1033" s="179" t="str">
        <f>'Energy consumption (raw)'!G983</f>
        <v>Industry</v>
      </c>
      <c r="I1033" s="179" t="str">
        <f>'Energy consumption (raw)'!I983</f>
        <v>23 Manufacture of other non-metallic mineral products</v>
      </c>
      <c r="J1033" s="179" t="str">
        <f>INDEX(Sector!$E$6:$E$46,MATCH('Energy consumption (toe)'!I1033,Sector!$B$6:$B$46,FALSE))</f>
        <v>Manufacture of other non-metallic mineral products</v>
      </c>
      <c r="K1033" s="179">
        <f>IFERROR('Energy consumption (raw)'!J983*Lists!$H$84,)</f>
        <v>1228.2972807000001</v>
      </c>
      <c r="L1033" s="179">
        <f>'Energy consumption (raw)'!K983*Lists!$H$84</f>
        <v>1228.2988237000002</v>
      </c>
      <c r="M1033" s="179">
        <f>'Energy consumption (raw)'!L983*Lists!$H$84</f>
        <v>0</v>
      </c>
      <c r="N1033" s="179">
        <f>'Energy consumption (raw)'!M983*Lists!$H$84</f>
        <v>0</v>
      </c>
      <c r="O1033" s="178">
        <f t="shared" si="96"/>
        <v>1228.2988237000002</v>
      </c>
      <c r="P1033">
        <f>'Energy consumption (raw)'!N983*Lists!$H$85</f>
        <v>0</v>
      </c>
      <c r="Q1033">
        <f>'Energy consumption (raw)'!O983*Lists!$H$86</f>
        <v>0</v>
      </c>
      <c r="R1033">
        <f>'Energy consumption (raw)'!P983*Lists!$H$87</f>
        <v>0</v>
      </c>
      <c r="S1033">
        <f>'Energy consumption (raw)'!Q983*Lists!$H$88</f>
        <v>0</v>
      </c>
      <c r="T1033">
        <f>'Energy consumption (raw)'!R983*Lists!$H$89</f>
        <v>0</v>
      </c>
      <c r="U1033">
        <f>'Energy consumption (raw)'!S983*Lists!$H$90</f>
        <v>0</v>
      </c>
      <c r="V1033">
        <f>'Energy consumption (raw)'!T983*Lists!$H$91</f>
        <v>0</v>
      </c>
      <c r="W1033">
        <f>'Energy consumption (raw)'!U983*Lists!$H$92</f>
        <v>0</v>
      </c>
      <c r="X1033">
        <f>'Energy consumption (raw)'!V983*Lists!$H$93</f>
        <v>0</v>
      </c>
      <c r="Y1033">
        <f>'Energy consumption (raw)'!W983*Lists!$H$94</f>
        <v>0</v>
      </c>
      <c r="Z1033">
        <f>'Energy consumption (raw)'!X983*Lists!$H$96*1000000</f>
        <v>0</v>
      </c>
      <c r="AA1033">
        <f>'Energy consumption (raw)'!Y983*Lists!$H$97</f>
        <v>0</v>
      </c>
      <c r="AB1033">
        <f>'Energy consumption (raw)'!Z983*Lists!$H$96</f>
        <v>0</v>
      </c>
      <c r="AC1033">
        <f>'Energy consumption (raw)'!AA983*Lists!$H$98</f>
        <v>0</v>
      </c>
      <c r="AD1033">
        <f>'Energy consumption (raw)'!AB983*Lists!$H$99</f>
        <v>0</v>
      </c>
      <c r="AE1033">
        <f>'Energy consumption (raw)'!AC983*Lists!$H$101</f>
        <v>0</v>
      </c>
      <c r="AF1033">
        <f>'Energy consumption (raw)'!AD983*Lists!$H$101</f>
        <v>0</v>
      </c>
      <c r="AG1033">
        <f>'Energy consumption (raw)'!AE983*Lists!$H$101</f>
        <v>0</v>
      </c>
      <c r="AH1033">
        <f>'Energy consumption (raw)'!AF983*Lists!$H$100</f>
        <v>0</v>
      </c>
      <c r="AI1033" s="167">
        <f t="shared" si="97"/>
        <v>1228.2988237000002</v>
      </c>
      <c r="AJ1033" s="179">
        <f>'Energy consumption (raw)'!AG983</f>
        <v>1228.2988237000002</v>
      </c>
      <c r="AK1033" s="179">
        <f>'Energy consumption (raw)'!AH983</f>
        <v>3183.76</v>
      </c>
      <c r="AL1033">
        <f>IF(ROUND(AI1033,-3)=ROUND('Energy consumption (raw)'!AG983,-3),1,0)</f>
        <v>1</v>
      </c>
      <c r="AM1033" s="179" t="str">
        <f>'Energy consumption (raw)'!AJ983</f>
        <v>21. Lang Son</v>
      </c>
      <c r="AN1033">
        <f>VLOOKUP(AM1033,Lists!$F$9:$G$71,2,FALSE)</f>
        <v>1</v>
      </c>
    </row>
    <row r="1034" spans="2:40" x14ac:dyDescent="0.25">
      <c r="B1034" s="65" t="str">
        <f t="shared" si="95"/>
        <v>Industry882</v>
      </c>
      <c r="C1034" s="179">
        <f>'Energy consumption (raw)'!B984</f>
        <v>882</v>
      </c>
      <c r="D1034" s="179">
        <f>'Energy consumption (raw)'!C984</f>
        <v>0</v>
      </c>
      <c r="E1034" s="179">
        <f>'Energy consumption (raw)'!D984</f>
        <v>0</v>
      </c>
      <c r="F1034" s="179" t="str">
        <f>'Energy consumption (raw)'!E984</f>
        <v xml:space="preserve">Công nghiệp </v>
      </c>
      <c r="G1034" s="179" t="str">
        <f>'Energy consumption (raw)'!F984</f>
        <v>Sản xuất điện</v>
      </c>
      <c r="H1034" s="179" t="str">
        <f>'Energy consumption (raw)'!G984</f>
        <v>Industry</v>
      </c>
      <c r="I1034" s="179" t="str">
        <f>'Energy consumption (raw)'!I984</f>
        <v>35 Electricity, gas, steam and air conditioning supply</v>
      </c>
      <c r="J1034" s="179" t="str">
        <f>INDEX(Sector!$E$6:$E$46,MATCH('Energy consumption (toe)'!I1034,Sector!$B$6:$B$46,FALSE))</f>
        <v>Electricity, gas, steam and air conditioning supply</v>
      </c>
      <c r="K1034" s="179">
        <f>IFERROR('Energy consumption (raw)'!J984*Lists!$H$84,)</f>
        <v>0</v>
      </c>
      <c r="L1034" s="179">
        <f>'Energy consumption (raw)'!K984*Lists!$H$84</f>
        <v>1190.3164900000002</v>
      </c>
      <c r="M1034" s="179">
        <f>'Energy consumption (raw)'!L984*Lists!$H$84</f>
        <v>0</v>
      </c>
      <c r="N1034" s="179">
        <f>'Energy consumption (raw)'!M984*Lists!$H$84</f>
        <v>0</v>
      </c>
      <c r="O1034" s="178">
        <f t="shared" si="96"/>
        <v>1190.3164900000002</v>
      </c>
      <c r="P1034">
        <f>'Energy consumption (raw)'!N984*Lists!$H$85</f>
        <v>0</v>
      </c>
      <c r="Q1034">
        <f>'Energy consumption (raw)'!O984*Lists!$H$86</f>
        <v>0</v>
      </c>
      <c r="R1034">
        <f>'Energy consumption (raw)'!P984*Lists!$H$87</f>
        <v>0</v>
      </c>
      <c r="S1034">
        <f>'Energy consumption (raw)'!Q984*Lists!$H$88</f>
        <v>0</v>
      </c>
      <c r="T1034">
        <f>'Energy consumption (raw)'!R984*Lists!$H$89</f>
        <v>0</v>
      </c>
      <c r="U1034">
        <f>'Energy consumption (raw)'!S984*Lists!$H$90</f>
        <v>0</v>
      </c>
      <c r="V1034">
        <f>'Energy consumption (raw)'!T984*Lists!$H$91</f>
        <v>0</v>
      </c>
      <c r="W1034">
        <f>'Energy consumption (raw)'!U984*Lists!$H$92</f>
        <v>0</v>
      </c>
      <c r="X1034">
        <f>'Energy consumption (raw)'!V984*Lists!$H$93</f>
        <v>0</v>
      </c>
      <c r="Y1034">
        <f>'Energy consumption (raw)'!W984*Lists!$H$94</f>
        <v>0</v>
      </c>
      <c r="Z1034">
        <f>'Energy consumption (raw)'!X984*Lists!$H$96*1000000</f>
        <v>0</v>
      </c>
      <c r="AA1034">
        <f>'Energy consumption (raw)'!Y984*Lists!$H$97</f>
        <v>0</v>
      </c>
      <c r="AB1034">
        <f>'Energy consumption (raw)'!Z984*Lists!$H$96</f>
        <v>0</v>
      </c>
      <c r="AC1034">
        <f>'Energy consumption (raw)'!AA984*Lists!$H$98</f>
        <v>0</v>
      </c>
      <c r="AD1034">
        <f>'Energy consumption (raw)'!AB984*Lists!$H$99</f>
        <v>0</v>
      </c>
      <c r="AE1034">
        <f>'Energy consumption (raw)'!AC984*Lists!$H$101</f>
        <v>0</v>
      </c>
      <c r="AF1034">
        <f>'Energy consumption (raw)'!AD984*Lists!$H$101</f>
        <v>0</v>
      </c>
      <c r="AG1034">
        <f>'Energy consumption (raw)'!AE984*Lists!$H$101</f>
        <v>0</v>
      </c>
      <c r="AH1034">
        <f>'Energy consumption (raw)'!AF984*Lists!$H$100</f>
        <v>0</v>
      </c>
      <c r="AI1034" s="167">
        <f t="shared" si="97"/>
        <v>1190.3164900000002</v>
      </c>
      <c r="AJ1034" s="179">
        <f>'Energy consumption (raw)'!AG984</f>
        <v>1190.3164900000002</v>
      </c>
      <c r="AK1034" s="179">
        <f>'Energy consumption (raw)'!AH984</f>
        <v>129318.83</v>
      </c>
      <c r="AL1034">
        <f>IF(ROUND(AI1034,-3)=ROUND('Energy consumption (raw)'!AG984,-3),1,0)</f>
        <v>1</v>
      </c>
      <c r="AM1034" s="179" t="str">
        <f>'Energy consumption (raw)'!AJ984</f>
        <v>21. Lang Son</v>
      </c>
      <c r="AN1034">
        <f>VLOOKUP(AM1034,Lists!$F$9:$G$71,2,FALSE)</f>
        <v>1</v>
      </c>
    </row>
    <row r="1035" spans="2:40" x14ac:dyDescent="0.25">
      <c r="B1035" s="65" t="str">
        <f t="shared" si="95"/>
        <v>Industry883</v>
      </c>
      <c r="C1035" s="179">
        <f>'Energy consumption (raw)'!B985</f>
        <v>883</v>
      </c>
      <c r="D1035" s="179">
        <f>'Energy consumption (raw)'!C985</f>
        <v>0</v>
      </c>
      <c r="E1035" s="179">
        <f>'Energy consumption (raw)'!D985</f>
        <v>0</v>
      </c>
      <c r="F1035" s="179" t="str">
        <f>'Energy consumption (raw)'!E985</f>
        <v>Công nghiệp</v>
      </c>
      <c r="G1035" s="179" t="str">
        <f>'Energy consumption (raw)'!F985</f>
        <v>Sản xuất khác chưa được phân vào đâu</v>
      </c>
      <c r="H1035" s="179" t="str">
        <f>'Energy consumption (raw)'!G985</f>
        <v>Industry</v>
      </c>
      <c r="I1035" s="179" t="str">
        <f>'Energy consumption (raw)'!I985</f>
        <v>32 Other manufacturing</v>
      </c>
      <c r="J1035" s="179" t="str">
        <f>INDEX(Sector!$E$6:$E$46,MATCH('Energy consumption (toe)'!I1035,Sector!$B$6:$B$46,FALSE))</f>
        <v>Other manufacturing</v>
      </c>
      <c r="K1035" s="179">
        <f>IFERROR('Energy consumption (raw)'!J985*Lists!$H$84,)</f>
        <v>5787.2557274000001</v>
      </c>
      <c r="L1035" s="179">
        <f>'Energy consumption (raw)'!K985*Lists!$H$84</f>
        <v>5709.1</v>
      </c>
      <c r="M1035" s="179">
        <f>'Energy consumption (raw)'!L985*Lists!$H$84</f>
        <v>0</v>
      </c>
      <c r="N1035" s="179">
        <f>'Energy consumption (raw)'!M985*Lists!$H$84</f>
        <v>0</v>
      </c>
      <c r="O1035" s="178">
        <f t="shared" si="96"/>
        <v>5709.1</v>
      </c>
      <c r="P1035">
        <f>'Energy consumption (raw)'!N985*Lists!$H$85</f>
        <v>0</v>
      </c>
      <c r="Q1035">
        <f>'Energy consumption (raw)'!O985*Lists!$H$86</f>
        <v>0</v>
      </c>
      <c r="R1035">
        <f>'Energy consumption (raw)'!P985*Lists!$H$87</f>
        <v>0</v>
      </c>
      <c r="S1035">
        <f>'Energy consumption (raw)'!Q985*Lists!$H$88</f>
        <v>0</v>
      </c>
      <c r="T1035">
        <f>'Energy consumption (raw)'!R985*Lists!$H$89</f>
        <v>0</v>
      </c>
      <c r="U1035">
        <f>'Energy consumption (raw)'!S985*Lists!$H$90</f>
        <v>0</v>
      </c>
      <c r="V1035">
        <f>'Energy consumption (raw)'!T985*Lists!$H$91</f>
        <v>0</v>
      </c>
      <c r="W1035">
        <f>'Energy consumption (raw)'!U985*Lists!$H$92</f>
        <v>0</v>
      </c>
      <c r="X1035">
        <f>'Energy consumption (raw)'!V985*Lists!$H$93</f>
        <v>0</v>
      </c>
      <c r="Y1035">
        <f>'Energy consumption (raw)'!W985*Lists!$H$94</f>
        <v>0</v>
      </c>
      <c r="Z1035">
        <f>'Energy consumption (raw)'!X985*Lists!$H$96*1000000</f>
        <v>0</v>
      </c>
      <c r="AA1035">
        <f>'Energy consumption (raw)'!Y985*Lists!$H$97</f>
        <v>0</v>
      </c>
      <c r="AB1035">
        <f>'Energy consumption (raw)'!Z985*Lists!$H$96</f>
        <v>0</v>
      </c>
      <c r="AC1035">
        <f>'Energy consumption (raw)'!AA985*Lists!$H$98</f>
        <v>0</v>
      </c>
      <c r="AD1035">
        <f>'Energy consumption (raw)'!AB985*Lists!$H$99</f>
        <v>0</v>
      </c>
      <c r="AE1035">
        <f>'Energy consumption (raw)'!AC985*Lists!$H$101</f>
        <v>0</v>
      </c>
      <c r="AF1035">
        <f>'Energy consumption (raw)'!AD985*Lists!$H$101</f>
        <v>0</v>
      </c>
      <c r="AG1035">
        <f>'Energy consumption (raw)'!AE985*Lists!$H$101</f>
        <v>0</v>
      </c>
      <c r="AH1035">
        <f>'Energy consumption (raw)'!AF985*Lists!$H$100</f>
        <v>0</v>
      </c>
      <c r="AI1035" s="167">
        <f t="shared" si="97"/>
        <v>5709.1</v>
      </c>
      <c r="AJ1035" s="179">
        <f>'Energy consumption (raw)'!AG985</f>
        <v>5709.1</v>
      </c>
      <c r="AK1035" s="179">
        <f>'Energy consumption (raw)'!AH985</f>
        <v>5878.35</v>
      </c>
      <c r="AL1035">
        <f>IF(ROUND(AI1035,-3)=ROUND('Energy consumption (raw)'!AG985,-3),1,0)</f>
        <v>1</v>
      </c>
      <c r="AM1035" s="179" t="str">
        <f>'Energy consumption (raw)'!AJ985</f>
        <v>21. Lang Son</v>
      </c>
      <c r="AN1035">
        <f>VLOOKUP(AM1035,Lists!$F$9:$G$71,2,FALSE)</f>
        <v>1</v>
      </c>
    </row>
    <row r="1036" spans="2:40" x14ac:dyDescent="0.25">
      <c r="B1036" s="65" t="str">
        <f t="shared" si="95"/>
        <v>Industry884</v>
      </c>
      <c r="C1036" s="179">
        <f>'Energy consumption (raw)'!B986</f>
        <v>884</v>
      </c>
      <c r="D1036" s="179">
        <f>'Energy consumption (raw)'!C986</f>
        <v>0</v>
      </c>
      <c r="E1036" s="179">
        <f>'Energy consumption (raw)'!D986</f>
        <v>0</v>
      </c>
      <c r="F1036" s="179" t="str">
        <f>'Energy consumption (raw)'!E986</f>
        <v>Công nghiệp</v>
      </c>
      <c r="G1036" s="179" t="str">
        <f>'Energy consumption (raw)'!F986</f>
        <v>Sản xuất vật liêu xây dựng từ đất sét</v>
      </c>
      <c r="H1036" s="179" t="str">
        <f>'Energy consumption (raw)'!G986</f>
        <v>Industry</v>
      </c>
      <c r="I1036" s="179" t="str">
        <f>'Energy consumption (raw)'!I986</f>
        <v>23 Manufacture of other non-metallic mineral products</v>
      </c>
      <c r="J1036" s="179" t="str">
        <f>INDEX(Sector!$E$6:$E$46,MATCH('Energy consumption (toe)'!I1036,Sector!$B$6:$B$46,FALSE))</f>
        <v>Manufacture of other non-metallic mineral products</v>
      </c>
      <c r="K1036" s="179">
        <f>IFERROR('Energy consumption (raw)'!J986*Lists!$H$84,)</f>
        <v>0</v>
      </c>
      <c r="L1036" s="179">
        <f>'Energy consumption (raw)'!K986*Lists!$H$84</f>
        <v>1922.8873715000002</v>
      </c>
      <c r="M1036" s="179">
        <f>'Energy consumption (raw)'!L986*Lists!$H$84</f>
        <v>0</v>
      </c>
      <c r="N1036" s="179">
        <f>'Energy consumption (raw)'!M986*Lists!$H$84</f>
        <v>0</v>
      </c>
      <c r="O1036" s="178">
        <f t="shared" si="96"/>
        <v>1922.8873715000002</v>
      </c>
      <c r="P1036">
        <f>'Energy consumption (raw)'!N986*Lists!$H$85</f>
        <v>13345.5</v>
      </c>
      <c r="Q1036">
        <f>'Energy consumption (raw)'!O986*Lists!$H$86</f>
        <v>0</v>
      </c>
      <c r="R1036">
        <f>'Energy consumption (raw)'!P986*Lists!$H$87</f>
        <v>0</v>
      </c>
      <c r="S1036">
        <f>'Energy consumption (raw)'!Q986*Lists!$H$88</f>
        <v>0</v>
      </c>
      <c r="T1036">
        <f>'Energy consumption (raw)'!R986*Lists!$H$89</f>
        <v>0</v>
      </c>
      <c r="U1036">
        <f>'Energy consumption (raw)'!S986*Lists!$H$90</f>
        <v>191.18088</v>
      </c>
      <c r="V1036">
        <f>'Energy consumption (raw)'!T986*Lists!$H$91</f>
        <v>0</v>
      </c>
      <c r="W1036">
        <f>'Energy consumption (raw)'!U986*Lists!$H$92</f>
        <v>0</v>
      </c>
      <c r="X1036">
        <f>'Energy consumption (raw)'!V986*Lists!$H$93</f>
        <v>0</v>
      </c>
      <c r="Y1036">
        <f>'Energy consumption (raw)'!W986*Lists!$H$94</f>
        <v>0</v>
      </c>
      <c r="Z1036">
        <f>'Energy consumption (raw)'!X986*Lists!$H$96*1000000</f>
        <v>0</v>
      </c>
      <c r="AA1036">
        <f>'Energy consumption (raw)'!Y986*Lists!$H$97</f>
        <v>0</v>
      </c>
      <c r="AB1036">
        <f>'Energy consumption (raw)'!Z986*Lists!$H$96</f>
        <v>0</v>
      </c>
      <c r="AC1036">
        <f>'Energy consumption (raw)'!AA986*Lists!$H$98</f>
        <v>0</v>
      </c>
      <c r="AD1036">
        <f>'Energy consumption (raw)'!AB986*Lists!$H$99</f>
        <v>0</v>
      </c>
      <c r="AE1036">
        <f>'Energy consumption (raw)'!AC986*Lists!$H$101</f>
        <v>0</v>
      </c>
      <c r="AF1036">
        <f>'Energy consumption (raw)'!AD986*Lists!$H$101</f>
        <v>0</v>
      </c>
      <c r="AG1036">
        <f>'Energy consumption (raw)'!AE986*Lists!$H$101</f>
        <v>0</v>
      </c>
      <c r="AH1036">
        <f>'Energy consumption (raw)'!AF986*Lists!$H$100</f>
        <v>0</v>
      </c>
      <c r="AI1036" s="167">
        <f t="shared" si="97"/>
        <v>15459.568251500001</v>
      </c>
      <c r="AJ1036" s="179">
        <f>'Energy consumption (raw)'!AG986</f>
        <v>15459.568251500001</v>
      </c>
      <c r="AK1036" s="179">
        <f>'Energy consumption (raw)'!AH986</f>
        <v>1863</v>
      </c>
      <c r="AL1036">
        <f>IF(ROUND(AI1036,-3)=ROUND('Energy consumption (raw)'!AG986,-3),1,0)</f>
        <v>1</v>
      </c>
      <c r="AM1036" s="179" t="str">
        <f>'Energy consumption (raw)'!AJ986</f>
        <v>22. Bac Giang</v>
      </c>
      <c r="AN1036">
        <f>VLOOKUP(AM1036,Lists!$F$9:$G$71,2,FALSE)</f>
        <v>1</v>
      </c>
    </row>
    <row r="1037" spans="2:40" x14ac:dyDescent="0.25">
      <c r="B1037" s="65" t="str">
        <f t="shared" si="95"/>
        <v>Industry885</v>
      </c>
      <c r="C1037" s="179">
        <f>'Energy consumption (raw)'!B987</f>
        <v>885</v>
      </c>
      <c r="D1037" s="179">
        <f>'Energy consumption (raw)'!C987</f>
        <v>0</v>
      </c>
      <c r="E1037" s="179">
        <f>'Energy consumption (raw)'!D987</f>
        <v>0</v>
      </c>
      <c r="F1037" s="179" t="str">
        <f>'Energy consumption (raw)'!E987</f>
        <v>Công nghiệp</v>
      </c>
      <c r="G1037" s="179" t="str">
        <f>'Energy consumption (raw)'!F987</f>
        <v>Sản xuất trang phục</v>
      </c>
      <c r="H1037" s="179" t="str">
        <f>'Energy consumption (raw)'!G987</f>
        <v>Industry</v>
      </c>
      <c r="I1037" s="179" t="str">
        <f>'Energy consumption (raw)'!I987</f>
        <v>14 Manufacture of wearing apparel</v>
      </c>
      <c r="J1037" s="179" t="str">
        <f>INDEX(Sector!$E$6:$E$46,MATCH('Energy consumption (toe)'!I1037,Sector!$B$6:$B$46,FALSE))</f>
        <v>Manufacture of wearing apparel</v>
      </c>
      <c r="K1037" s="179">
        <f>IFERROR('Energy consumption (raw)'!J987*Lists!$H$84,)</f>
        <v>0</v>
      </c>
      <c r="L1037" s="179">
        <f>'Energy consumption (raw)'!K987*Lists!$H$84</f>
        <v>1534.8241059000002</v>
      </c>
      <c r="M1037" s="179">
        <f>'Energy consumption (raw)'!L987*Lists!$H$84</f>
        <v>0</v>
      </c>
      <c r="N1037" s="179">
        <f>'Energy consumption (raw)'!M987*Lists!$H$84</f>
        <v>0</v>
      </c>
      <c r="O1037" s="178">
        <f t="shared" si="96"/>
        <v>1534.8241059000002</v>
      </c>
      <c r="P1037">
        <f>'Energy consumption (raw)'!N987*Lists!$H$85</f>
        <v>0</v>
      </c>
      <c r="Q1037">
        <f>'Energy consumption (raw)'!O987*Lists!$H$86</f>
        <v>0</v>
      </c>
      <c r="R1037">
        <f>'Energy consumption (raw)'!P987*Lists!$H$87</f>
        <v>0</v>
      </c>
      <c r="S1037">
        <f>'Energy consumption (raw)'!Q987*Lists!$H$88</f>
        <v>0</v>
      </c>
      <c r="T1037">
        <f>'Energy consumption (raw)'!R987*Lists!$H$89</f>
        <v>0</v>
      </c>
      <c r="U1037">
        <f>'Energy consumption (raw)'!S987*Lists!$H$90</f>
        <v>40.480000000000004</v>
      </c>
      <c r="V1037">
        <f>'Energy consumption (raw)'!T987*Lists!$H$91</f>
        <v>0</v>
      </c>
      <c r="W1037">
        <f>'Energy consumption (raw)'!U987*Lists!$H$92</f>
        <v>0</v>
      </c>
      <c r="X1037">
        <f>'Energy consumption (raw)'!V987*Lists!$H$93</f>
        <v>0</v>
      </c>
      <c r="Y1037">
        <f>'Energy consumption (raw)'!W987*Lists!$H$94</f>
        <v>0.33200000000000002</v>
      </c>
      <c r="Z1037">
        <f>'Energy consumption (raw)'!X987*Lists!$H$96*1000000</f>
        <v>0</v>
      </c>
      <c r="AA1037">
        <f>'Energy consumption (raw)'!Y987*Lists!$H$97</f>
        <v>0</v>
      </c>
      <c r="AB1037">
        <f>'Energy consumption (raw)'!Z987*Lists!$H$96</f>
        <v>0</v>
      </c>
      <c r="AC1037">
        <f>'Energy consumption (raw)'!AA987*Lists!$H$98</f>
        <v>0</v>
      </c>
      <c r="AD1037">
        <f>'Energy consumption (raw)'!AB987*Lists!$H$99</f>
        <v>0</v>
      </c>
      <c r="AE1037">
        <f>'Energy consumption (raw)'!AC987*Lists!$H$101</f>
        <v>0</v>
      </c>
      <c r="AF1037">
        <f>'Energy consumption (raw)'!AD987*Lists!$H$101</f>
        <v>0</v>
      </c>
      <c r="AG1037">
        <f>'Energy consumption (raw)'!AE987*Lists!$H$101</f>
        <v>0</v>
      </c>
      <c r="AH1037">
        <f>'Energy consumption (raw)'!AF987*Lists!$H$100</f>
        <v>0</v>
      </c>
      <c r="AI1037" s="167">
        <f t="shared" si="97"/>
        <v>1575.6361059000003</v>
      </c>
      <c r="AJ1037" s="179">
        <f>'Energy consumption (raw)'!AG987</f>
        <v>1575.6361059000003</v>
      </c>
      <c r="AK1037" s="179">
        <f>'Energy consumption (raw)'!AH987</f>
        <v>0</v>
      </c>
      <c r="AL1037">
        <f>IF(ROUND(AI1037,-3)=ROUND('Energy consumption (raw)'!AG987,-3),1,0)</f>
        <v>1</v>
      </c>
      <c r="AM1037" s="179" t="str">
        <f>'Energy consumption (raw)'!AJ987</f>
        <v>22. Bac Giang</v>
      </c>
      <c r="AN1037">
        <f>VLOOKUP(AM1037,Lists!$F$9:$G$71,2,FALSE)</f>
        <v>1</v>
      </c>
    </row>
    <row r="1038" spans="2:40" x14ac:dyDescent="0.25">
      <c r="B1038" s="65" t="str">
        <f t="shared" si="95"/>
        <v>Industry886</v>
      </c>
      <c r="C1038" s="179">
        <f>'Energy consumption (raw)'!B988</f>
        <v>886</v>
      </c>
      <c r="D1038" s="179">
        <f>'Energy consumption (raw)'!C988</f>
        <v>0</v>
      </c>
      <c r="E1038" s="179">
        <f>'Energy consumption (raw)'!D988</f>
        <v>0</v>
      </c>
      <c r="F1038" s="179" t="str">
        <f>'Energy consumption (raw)'!E988</f>
        <v>Công nghiệp</v>
      </c>
      <c r="G1038" s="179" t="str">
        <f>'Energy consumption (raw)'!F988</f>
        <v>Sản xuất vật liêu xây dựng từ đất sét</v>
      </c>
      <c r="H1038" s="179" t="str">
        <f>'Energy consumption (raw)'!G988</f>
        <v>Industry</v>
      </c>
      <c r="I1038" s="179" t="str">
        <f>'Energy consumption (raw)'!I988</f>
        <v>23 Manufacture of other non-metallic mineral products</v>
      </c>
      <c r="J1038" s="179" t="str">
        <f>INDEX(Sector!$E$6:$E$46,MATCH('Energy consumption (toe)'!I1038,Sector!$B$6:$B$46,FALSE))</f>
        <v>Manufacture of other non-metallic mineral products</v>
      </c>
      <c r="K1038" s="179">
        <f>IFERROR('Energy consumption (raw)'!J988*Lists!$H$84,)</f>
        <v>0</v>
      </c>
      <c r="L1038" s="179">
        <f>'Energy consumption (raw)'!K988*Lists!$H$84</f>
        <v>1033.132623</v>
      </c>
      <c r="M1038" s="179">
        <f>'Energy consumption (raw)'!L988*Lists!$H$84</f>
        <v>0</v>
      </c>
      <c r="N1038" s="179">
        <f>'Energy consumption (raw)'!M988*Lists!$H$84</f>
        <v>0</v>
      </c>
      <c r="O1038" s="178">
        <f t="shared" si="96"/>
        <v>1033.132623</v>
      </c>
      <c r="P1038">
        <f>'Energy consumption (raw)'!N988*Lists!$H$85</f>
        <v>0</v>
      </c>
      <c r="Q1038">
        <f>'Energy consumption (raw)'!O988*Lists!$H$86</f>
        <v>0</v>
      </c>
      <c r="R1038">
        <f>'Energy consumption (raw)'!P988*Lists!$H$87</f>
        <v>5854.8</v>
      </c>
      <c r="S1038">
        <f>'Energy consumption (raw)'!Q988*Lists!$H$88</f>
        <v>0</v>
      </c>
      <c r="T1038">
        <f>'Energy consumption (raw)'!R988*Lists!$H$89</f>
        <v>0</v>
      </c>
      <c r="U1038">
        <f>'Energy consumption (raw)'!S988*Lists!$H$90</f>
        <v>38.848480000000002</v>
      </c>
      <c r="V1038">
        <f>'Energy consumption (raw)'!T988*Lists!$H$91</f>
        <v>0</v>
      </c>
      <c r="W1038">
        <f>'Energy consumption (raw)'!U988*Lists!$H$92</f>
        <v>0</v>
      </c>
      <c r="X1038">
        <f>'Energy consumption (raw)'!V988*Lists!$H$93</f>
        <v>0</v>
      </c>
      <c r="Y1038">
        <f>'Energy consumption (raw)'!W988*Lists!$H$94</f>
        <v>0</v>
      </c>
      <c r="Z1038">
        <f>'Energy consumption (raw)'!X988*Lists!$H$96*1000000</f>
        <v>0</v>
      </c>
      <c r="AA1038">
        <f>'Energy consumption (raw)'!Y988*Lists!$H$97</f>
        <v>0</v>
      </c>
      <c r="AB1038">
        <f>'Energy consumption (raw)'!Z988*Lists!$H$96</f>
        <v>0</v>
      </c>
      <c r="AC1038">
        <f>'Energy consumption (raw)'!AA988*Lists!$H$98</f>
        <v>0</v>
      </c>
      <c r="AD1038">
        <f>'Energy consumption (raw)'!AB988*Lists!$H$99</f>
        <v>0</v>
      </c>
      <c r="AE1038">
        <f>'Energy consumption (raw)'!AC988*Lists!$H$101</f>
        <v>0</v>
      </c>
      <c r="AF1038">
        <f>'Energy consumption (raw)'!AD988*Lists!$H$101</f>
        <v>0</v>
      </c>
      <c r="AG1038">
        <f>'Energy consumption (raw)'!AE988*Lists!$H$101</f>
        <v>0</v>
      </c>
      <c r="AH1038">
        <f>'Energy consumption (raw)'!AF988*Lists!$H$100</f>
        <v>0</v>
      </c>
      <c r="AI1038" s="167">
        <f t="shared" si="97"/>
        <v>6926.7811030000003</v>
      </c>
      <c r="AJ1038" s="179">
        <f>'Energy consumption (raw)'!AG988</f>
        <v>6926.7811030000003</v>
      </c>
      <c r="AK1038" s="179">
        <f>'Energy consumption (raw)'!AH988</f>
        <v>6927</v>
      </c>
      <c r="AL1038">
        <f>IF(ROUND(AI1038,-3)=ROUND('Energy consumption (raw)'!AG988,-3),1,0)</f>
        <v>1</v>
      </c>
      <c r="AM1038" s="179" t="str">
        <f>'Energy consumption (raw)'!AJ988</f>
        <v>22. Bac Giang</v>
      </c>
      <c r="AN1038">
        <f>VLOOKUP(AM1038,Lists!$F$9:$G$71,2,FALSE)</f>
        <v>1</v>
      </c>
    </row>
    <row r="1039" spans="2:40" x14ac:dyDescent="0.25">
      <c r="B1039" s="65" t="str">
        <f t="shared" si="95"/>
        <v>Industry887</v>
      </c>
      <c r="C1039" s="179">
        <f>'Energy consumption (raw)'!B989</f>
        <v>887</v>
      </c>
      <c r="D1039" s="179">
        <f>'Energy consumption (raw)'!C989</f>
        <v>0</v>
      </c>
      <c r="E1039" s="179">
        <f>'Energy consumption (raw)'!D989</f>
        <v>0</v>
      </c>
      <c r="F1039" s="179" t="str">
        <f>'Energy consumption (raw)'!E989</f>
        <v>Công nghiệp</v>
      </c>
      <c r="G1039" s="179" t="str">
        <f>'Energy consumption (raw)'!F989</f>
        <v>Rèn, dập, ép và cán kim loại; luyện bột kim loại</v>
      </c>
      <c r="H1039" s="179" t="str">
        <f>'Energy consumption (raw)'!G989</f>
        <v>Industry</v>
      </c>
      <c r="I1039" s="179" t="str">
        <f>'Energy consumption (raw)'!I989</f>
        <v>24 Manufacture of basic metals</v>
      </c>
      <c r="J1039" s="179" t="str">
        <f>INDEX(Sector!$E$6:$E$46,MATCH('Energy consumption (toe)'!I1039,Sector!$B$6:$B$46,FALSE))</f>
        <v>Manufacture of basic metals</v>
      </c>
      <c r="K1039" s="179">
        <f>IFERROR('Energy consumption (raw)'!J989*Lists!$H$84,)</f>
        <v>0</v>
      </c>
      <c r="L1039" s="179">
        <f>'Energy consumption (raw)'!K989*Lists!$H$84</f>
        <v>1384.5413064000002</v>
      </c>
      <c r="M1039" s="179">
        <f>'Energy consumption (raw)'!L989*Lists!$H$84</f>
        <v>0</v>
      </c>
      <c r="N1039" s="179">
        <f>'Energy consumption (raw)'!M989*Lists!$H$84</f>
        <v>0</v>
      </c>
      <c r="O1039" s="178">
        <f t="shared" si="96"/>
        <v>1384.5413064000002</v>
      </c>
      <c r="P1039">
        <f>'Energy consumption (raw)'!N989*Lists!$H$85</f>
        <v>0</v>
      </c>
      <c r="Q1039">
        <f>'Energy consumption (raw)'!O989*Lists!$H$86</f>
        <v>0</v>
      </c>
      <c r="R1039">
        <f>'Energy consumption (raw)'!P989*Lists!$H$87</f>
        <v>0</v>
      </c>
      <c r="S1039">
        <f>'Energy consumption (raw)'!Q989*Lists!$H$88</f>
        <v>0</v>
      </c>
      <c r="T1039">
        <f>'Energy consumption (raw)'!R989*Lists!$H$89</f>
        <v>0</v>
      </c>
      <c r="U1039">
        <f>'Energy consumption (raw)'!S989*Lists!$H$90</f>
        <v>0</v>
      </c>
      <c r="V1039">
        <f>'Energy consumption (raw)'!T989*Lists!$H$91</f>
        <v>0</v>
      </c>
      <c r="W1039">
        <f>'Energy consumption (raw)'!U989*Lists!$H$92</f>
        <v>0</v>
      </c>
      <c r="X1039">
        <f>'Energy consumption (raw)'!V989*Lists!$H$93</f>
        <v>0</v>
      </c>
      <c r="Y1039">
        <f>'Energy consumption (raw)'!W989*Lists!$H$94</f>
        <v>0</v>
      </c>
      <c r="Z1039">
        <f>'Energy consumption (raw)'!X989*Lists!$H$96*1000000</f>
        <v>0</v>
      </c>
      <c r="AA1039">
        <f>'Energy consumption (raw)'!Y989*Lists!$H$97</f>
        <v>0</v>
      </c>
      <c r="AB1039">
        <f>'Energy consumption (raw)'!Z989*Lists!$H$96</f>
        <v>0</v>
      </c>
      <c r="AC1039">
        <f>'Energy consumption (raw)'!AA989*Lists!$H$98</f>
        <v>0</v>
      </c>
      <c r="AD1039">
        <f>'Energy consumption (raw)'!AB989*Lists!$H$99</f>
        <v>0</v>
      </c>
      <c r="AE1039">
        <f>'Energy consumption (raw)'!AC989*Lists!$H$101</f>
        <v>0</v>
      </c>
      <c r="AF1039">
        <f>'Energy consumption (raw)'!AD989*Lists!$H$101</f>
        <v>0</v>
      </c>
      <c r="AG1039">
        <f>'Energy consumption (raw)'!AE989*Lists!$H$101</f>
        <v>0</v>
      </c>
      <c r="AH1039">
        <f>'Energy consumption (raw)'!AF989*Lists!$H$100</f>
        <v>0</v>
      </c>
      <c r="AI1039" s="167">
        <f t="shared" si="97"/>
        <v>1384.5413064000002</v>
      </c>
      <c r="AJ1039" s="179">
        <f>'Energy consumption (raw)'!AG989</f>
        <v>1384.5413064000002</v>
      </c>
      <c r="AK1039" s="179">
        <f>'Energy consumption (raw)'!AH989</f>
        <v>0</v>
      </c>
      <c r="AL1039">
        <f>IF(ROUND(AI1039,-3)=ROUND('Energy consumption (raw)'!AG989,-3),1,0)</f>
        <v>1</v>
      </c>
      <c r="AM1039" s="179" t="str">
        <f>'Energy consumption (raw)'!AJ989</f>
        <v>22. Bac Giang</v>
      </c>
      <c r="AN1039">
        <f>VLOOKUP(AM1039,Lists!$F$9:$G$71,2,FALSE)</f>
        <v>1</v>
      </c>
    </row>
    <row r="1040" spans="2:40" x14ac:dyDescent="0.25">
      <c r="B1040" s="65" t="str">
        <f t="shared" si="95"/>
        <v>Industry888</v>
      </c>
      <c r="C1040" s="179">
        <f>'Energy consumption (raw)'!B990</f>
        <v>888</v>
      </c>
      <c r="D1040" s="179">
        <f>'Energy consumption (raw)'!C990</f>
        <v>0</v>
      </c>
      <c r="E1040" s="179">
        <f>'Energy consumption (raw)'!D990</f>
        <v>0</v>
      </c>
      <c r="F1040" s="179" t="str">
        <f>'Energy consumption (raw)'!E990</f>
        <v>Công nghiệp</v>
      </c>
      <c r="G1040" s="179" t="str">
        <f>'Energy consumption (raw)'!F990</f>
        <v>Sản xuất pin và ắc quy</v>
      </c>
      <c r="H1040" s="179" t="str">
        <f>'Energy consumption (raw)'!G990</f>
        <v>Industry</v>
      </c>
      <c r="I1040" s="179" t="str">
        <f>'Energy consumption (raw)'!I990</f>
        <v>27 Manufacture of electrical equipment</v>
      </c>
      <c r="J1040" s="179" t="str">
        <f>INDEX(Sector!$E$6:$E$46,MATCH('Energy consumption (toe)'!I1040,Sector!$B$6:$B$46,FALSE))</f>
        <v>Manufacture of electrical equipment</v>
      </c>
      <c r="K1040" s="179">
        <f>IFERROR('Energy consumption (raw)'!J990*Lists!$H$84,)</f>
        <v>0</v>
      </c>
      <c r="L1040" s="179">
        <f>'Energy consumption (raw)'!K990*Lists!$H$84</f>
        <v>1760.8660452000001</v>
      </c>
      <c r="M1040" s="179">
        <f>'Energy consumption (raw)'!L990*Lists!$H$84</f>
        <v>0</v>
      </c>
      <c r="N1040" s="179">
        <f>'Energy consumption (raw)'!M990*Lists!$H$84</f>
        <v>0</v>
      </c>
      <c r="O1040" s="178">
        <f t="shared" si="96"/>
        <v>1760.8660452000001</v>
      </c>
      <c r="P1040">
        <f>'Energy consumption (raw)'!N990*Lists!$H$85</f>
        <v>0</v>
      </c>
      <c r="Q1040">
        <f>'Energy consumption (raw)'!O990*Lists!$H$86</f>
        <v>0</v>
      </c>
      <c r="R1040">
        <f>'Energy consumption (raw)'!P990*Lists!$H$87</f>
        <v>0</v>
      </c>
      <c r="S1040">
        <f>'Energy consumption (raw)'!Q990*Lists!$H$88</f>
        <v>0</v>
      </c>
      <c r="T1040">
        <f>'Energy consumption (raw)'!R990*Lists!$H$89</f>
        <v>0</v>
      </c>
      <c r="U1040">
        <f>'Energy consumption (raw)'!S990*Lists!$H$90</f>
        <v>0</v>
      </c>
      <c r="V1040">
        <f>'Energy consumption (raw)'!T990*Lists!$H$91</f>
        <v>0</v>
      </c>
      <c r="W1040">
        <f>'Energy consumption (raw)'!U990*Lists!$H$92</f>
        <v>0</v>
      </c>
      <c r="X1040">
        <f>'Energy consumption (raw)'!V990*Lists!$H$93</f>
        <v>0</v>
      </c>
      <c r="Y1040">
        <f>'Energy consumption (raw)'!W990*Lists!$H$94</f>
        <v>0</v>
      </c>
      <c r="Z1040">
        <f>'Energy consumption (raw)'!X990*Lists!$H$96*1000000</f>
        <v>0</v>
      </c>
      <c r="AA1040">
        <f>'Energy consumption (raw)'!Y990*Lists!$H$97</f>
        <v>0</v>
      </c>
      <c r="AB1040">
        <f>'Energy consumption (raw)'!Z990*Lists!$H$96</f>
        <v>0</v>
      </c>
      <c r="AC1040">
        <f>'Energy consumption (raw)'!AA990*Lists!$H$98</f>
        <v>0</v>
      </c>
      <c r="AD1040">
        <f>'Energy consumption (raw)'!AB990*Lists!$H$99</f>
        <v>0</v>
      </c>
      <c r="AE1040">
        <f>'Energy consumption (raw)'!AC990*Lists!$H$101</f>
        <v>0</v>
      </c>
      <c r="AF1040">
        <f>'Energy consumption (raw)'!AD990*Lists!$H$101</f>
        <v>0</v>
      </c>
      <c r="AG1040">
        <f>'Energy consumption (raw)'!AE990*Lists!$H$101</f>
        <v>0</v>
      </c>
      <c r="AH1040">
        <f>'Energy consumption (raw)'!AF990*Lists!$H$100</f>
        <v>0</v>
      </c>
      <c r="AI1040" s="167">
        <f t="shared" si="97"/>
        <v>1760.8660452000001</v>
      </c>
      <c r="AJ1040" s="179">
        <f>'Energy consumption (raw)'!AG990</f>
        <v>1760.8660452000001</v>
      </c>
      <c r="AK1040" s="179">
        <f>'Energy consumption (raw)'!AH990</f>
        <v>0</v>
      </c>
      <c r="AL1040">
        <f>IF(ROUND(AI1040,-3)=ROUND('Energy consumption (raw)'!AG990,-3),1,0)</f>
        <v>1</v>
      </c>
      <c r="AM1040" s="179" t="str">
        <f>'Energy consumption (raw)'!AJ990</f>
        <v>22. Bac Giang</v>
      </c>
      <c r="AN1040">
        <f>VLOOKUP(AM1040,Lists!$F$9:$G$71,2,FALSE)</f>
        <v>1</v>
      </c>
    </row>
    <row r="1041" spans="2:40" x14ac:dyDescent="0.25">
      <c r="B1041" s="65" t="str">
        <f t="shared" si="95"/>
        <v>Industry889</v>
      </c>
      <c r="C1041" s="179">
        <f>'Energy consumption (raw)'!B991</f>
        <v>889</v>
      </c>
      <c r="D1041" s="179">
        <f>'Energy consumption (raw)'!C991</f>
        <v>0</v>
      </c>
      <c r="E1041" s="179">
        <f>'Energy consumption (raw)'!D991</f>
        <v>0</v>
      </c>
      <c r="F1041" s="179" t="str">
        <f>'Energy consumption (raw)'!E991</f>
        <v>Công nghiệp</v>
      </c>
      <c r="G1041" s="179" t="str">
        <f>'Energy consumption (raw)'!F991</f>
        <v>Sản xuất xi măng</v>
      </c>
      <c r="H1041" s="179" t="str">
        <f>'Energy consumption (raw)'!G991</f>
        <v>Industry</v>
      </c>
      <c r="I1041" s="179" t="str">
        <f>'Energy consumption (raw)'!I991</f>
        <v>23 Manufacture of other non-metallic mineral products</v>
      </c>
      <c r="J1041" s="179" t="str">
        <f>INDEX(Sector!$E$6:$E$46,MATCH('Energy consumption (toe)'!I1041,Sector!$B$6:$B$46,FALSE))</f>
        <v>Manufacture of other non-metallic mineral products</v>
      </c>
      <c r="K1041" s="179">
        <f>IFERROR('Energy consumption (raw)'!J991*Lists!$H$84,)</f>
        <v>3453.2182614000003</v>
      </c>
      <c r="L1041" s="179">
        <f>'Energy consumption (raw)'!K991*Lists!$H$84</f>
        <v>3453.2182614000003</v>
      </c>
      <c r="M1041" s="179">
        <f>'Energy consumption (raw)'!L991*Lists!$H$84</f>
        <v>0</v>
      </c>
      <c r="N1041" s="179">
        <f>'Energy consumption (raw)'!M991*Lists!$H$84</f>
        <v>0</v>
      </c>
      <c r="O1041" s="178">
        <f t="shared" si="96"/>
        <v>3453.2182614000003</v>
      </c>
      <c r="P1041">
        <f>'Energy consumption (raw)'!N991*Lists!$H$85</f>
        <v>0</v>
      </c>
      <c r="Q1041">
        <f>'Energy consumption (raw)'!O991*Lists!$H$86</f>
        <v>0</v>
      </c>
      <c r="R1041">
        <f>'Energy consumption (raw)'!P991*Lists!$H$87</f>
        <v>0</v>
      </c>
      <c r="S1041">
        <f>'Energy consumption (raw)'!Q991*Lists!$H$88</f>
        <v>0</v>
      </c>
      <c r="T1041">
        <f>'Energy consumption (raw)'!R991*Lists!$H$89</f>
        <v>0</v>
      </c>
      <c r="U1041">
        <f>'Energy consumption (raw)'!S991*Lists!$H$90</f>
        <v>0</v>
      </c>
      <c r="V1041">
        <f>'Energy consumption (raw)'!T991*Lists!$H$91</f>
        <v>0</v>
      </c>
      <c r="W1041">
        <f>'Energy consumption (raw)'!U991*Lists!$H$92</f>
        <v>0</v>
      </c>
      <c r="X1041">
        <f>'Energy consumption (raw)'!V991*Lists!$H$93</f>
        <v>0</v>
      </c>
      <c r="Y1041">
        <f>'Energy consumption (raw)'!W991*Lists!$H$94</f>
        <v>0</v>
      </c>
      <c r="Z1041">
        <f>'Energy consumption (raw)'!X991*Lists!$H$96*1000000</f>
        <v>0</v>
      </c>
      <c r="AA1041">
        <f>'Energy consumption (raw)'!Y991*Lists!$H$97</f>
        <v>0</v>
      </c>
      <c r="AB1041">
        <f>'Energy consumption (raw)'!Z991*Lists!$H$96</f>
        <v>0</v>
      </c>
      <c r="AC1041">
        <f>'Energy consumption (raw)'!AA991*Lists!$H$98</f>
        <v>0</v>
      </c>
      <c r="AD1041">
        <f>'Energy consumption (raw)'!AB991*Lists!$H$99</f>
        <v>0</v>
      </c>
      <c r="AE1041">
        <f>'Energy consumption (raw)'!AC991*Lists!$H$101</f>
        <v>0</v>
      </c>
      <c r="AF1041">
        <f>'Energy consumption (raw)'!AD991*Lists!$H$101</f>
        <v>0</v>
      </c>
      <c r="AG1041">
        <f>'Energy consumption (raw)'!AE991*Lists!$H$101</f>
        <v>0</v>
      </c>
      <c r="AH1041">
        <f>'Energy consumption (raw)'!AF991*Lists!$H$100</f>
        <v>0</v>
      </c>
      <c r="AI1041" s="167">
        <f>IF(SUM(O1041:AH1041)=0,AJ1041,SUM(O1041:AH1041))</f>
        <v>3453.2182614000003</v>
      </c>
      <c r="AJ1041" s="179">
        <f>'Energy consumption (raw)'!AG991</f>
        <v>3453.2182614000003</v>
      </c>
      <c r="AK1041" s="179">
        <f>'Energy consumption (raw)'!AH991</f>
        <v>3524</v>
      </c>
      <c r="AL1041">
        <f>IF(ROUND(AI1041,-3)=ROUND('Energy consumption (raw)'!AG991,-3),1,0)</f>
        <v>1</v>
      </c>
      <c r="AM1041" s="179" t="str">
        <f>'Energy consumption (raw)'!AJ991</f>
        <v>22. Bac Giang</v>
      </c>
      <c r="AN1041">
        <f>VLOOKUP(AM1041,Lists!$F$9:$G$71,2,FALSE)</f>
        <v>1</v>
      </c>
    </row>
    <row r="1042" spans="2:40" x14ac:dyDescent="0.25">
      <c r="B1042" s="65" t="str">
        <f t="shared" si="95"/>
        <v>Industry890</v>
      </c>
      <c r="C1042" s="179">
        <f>'Energy consumption (raw)'!B992</f>
        <v>890</v>
      </c>
      <c r="D1042" s="179">
        <f>'Energy consumption (raw)'!C992</f>
        <v>0</v>
      </c>
      <c r="E1042" s="179">
        <f>'Energy consumption (raw)'!D992</f>
        <v>0</v>
      </c>
      <c r="F1042" s="179" t="str">
        <f>'Energy consumption (raw)'!E992</f>
        <v>Công nghiệp</v>
      </c>
      <c r="G1042" s="179" t="str">
        <f>'Energy consumption (raw)'!F992</f>
        <v>Sản xuất sản phẩm từ plastic</v>
      </c>
      <c r="H1042" s="179" t="str">
        <f>'Energy consumption (raw)'!G992</f>
        <v>Industry</v>
      </c>
      <c r="I1042" s="179" t="str">
        <f>'Energy consumption (raw)'!I992</f>
        <v>22 Manufacture of rubber and plastics products</v>
      </c>
      <c r="J1042" s="179" t="str">
        <f>INDEX(Sector!$E$6:$E$46,MATCH('Energy consumption (toe)'!I1042,Sector!$B$6:$B$46,FALSE))</f>
        <v>Manufacture of rubber and plastics products</v>
      </c>
      <c r="K1042" s="179">
        <f>IFERROR('Energy consumption (raw)'!J992*Lists!$H$84,)</f>
        <v>0</v>
      </c>
      <c r="L1042" s="179">
        <f>'Energy consumption (raw)'!K992*Lists!$H$84</f>
        <v>1482.767452</v>
      </c>
      <c r="M1042" s="179">
        <f>'Energy consumption (raw)'!L992*Lists!$H$84</f>
        <v>0</v>
      </c>
      <c r="N1042" s="179">
        <f>'Energy consumption (raw)'!M992*Lists!$H$84</f>
        <v>0</v>
      </c>
      <c r="O1042" s="178">
        <f t="shared" si="96"/>
        <v>1482.767452</v>
      </c>
      <c r="P1042">
        <f>'Energy consumption (raw)'!N992*Lists!$H$85</f>
        <v>0</v>
      </c>
      <c r="Q1042">
        <f>'Energy consumption (raw)'!O992*Lists!$H$86</f>
        <v>0</v>
      </c>
      <c r="R1042">
        <f>'Energy consumption (raw)'!P992*Lists!$H$87</f>
        <v>0</v>
      </c>
      <c r="S1042">
        <f>'Energy consumption (raw)'!Q992*Lists!$H$88</f>
        <v>0</v>
      </c>
      <c r="T1042">
        <f>'Energy consumption (raw)'!R992*Lists!$H$89</f>
        <v>0</v>
      </c>
      <c r="U1042">
        <f>'Energy consumption (raw)'!S992*Lists!$H$90</f>
        <v>223.52</v>
      </c>
      <c r="V1042">
        <f>'Energy consumption (raw)'!T992*Lists!$H$91</f>
        <v>0</v>
      </c>
      <c r="W1042">
        <f>'Energy consumption (raw)'!U992*Lists!$H$92</f>
        <v>0</v>
      </c>
      <c r="X1042">
        <f>'Energy consumption (raw)'!V992*Lists!$H$93</f>
        <v>0</v>
      </c>
      <c r="Y1042">
        <f>'Energy consumption (raw)'!W992*Lists!$H$94</f>
        <v>0</v>
      </c>
      <c r="Z1042">
        <f>'Energy consumption (raw)'!X992*Lists!$H$96*1000000</f>
        <v>0</v>
      </c>
      <c r="AA1042">
        <f>'Energy consumption (raw)'!Y992*Lists!$H$97</f>
        <v>5586.25</v>
      </c>
      <c r="AB1042">
        <f>'Energy consumption (raw)'!Z992*Lists!$H$96</f>
        <v>0</v>
      </c>
      <c r="AC1042">
        <f>'Energy consumption (raw)'!AA992*Lists!$H$98</f>
        <v>0</v>
      </c>
      <c r="AD1042">
        <f>'Energy consumption (raw)'!AB992*Lists!$H$99</f>
        <v>0</v>
      </c>
      <c r="AE1042">
        <f>'Energy consumption (raw)'!AC992*Lists!$H$101</f>
        <v>0</v>
      </c>
      <c r="AF1042">
        <f>'Energy consumption (raw)'!AD992*Lists!$H$101</f>
        <v>0</v>
      </c>
      <c r="AG1042">
        <f>'Energy consumption (raw)'!AE992*Lists!$H$101</f>
        <v>0</v>
      </c>
      <c r="AH1042">
        <f>'Energy consumption (raw)'!AF992*Lists!$H$100</f>
        <v>0</v>
      </c>
      <c r="AI1042" s="167">
        <f>IF(SUM(O1042:AH1042)=0,AJ1042,SUM(O1042:AH1042))</f>
        <v>7292.5374520000005</v>
      </c>
      <c r="AJ1042" s="179">
        <f>'Energy consumption (raw)'!AG992</f>
        <v>7292.5374520000005</v>
      </c>
      <c r="AK1042" s="179">
        <f>'Energy consumption (raw)'!AH992</f>
        <v>4291</v>
      </c>
      <c r="AL1042">
        <f>IF(ROUND(AI1042,-3)=ROUND('Energy consumption (raw)'!AG992,-3),1,0)</f>
        <v>1</v>
      </c>
      <c r="AM1042" s="179" t="str">
        <f>'Energy consumption (raw)'!AJ992</f>
        <v>22. Bac Giang</v>
      </c>
      <c r="AN1042">
        <f>VLOOKUP(AM1042,Lists!$F$9:$G$71,2,FALSE)</f>
        <v>1</v>
      </c>
    </row>
    <row r="1043" spans="2:40" x14ac:dyDescent="0.25">
      <c r="B1043" s="65" t="str">
        <f t="shared" si="95"/>
        <v>Industry891</v>
      </c>
      <c r="C1043" s="179">
        <f>'Energy consumption (raw)'!B993</f>
        <v>891</v>
      </c>
      <c r="D1043" s="179">
        <f>'Energy consumption (raw)'!C993</f>
        <v>0</v>
      </c>
      <c r="E1043" s="179">
        <f>'Energy consumption (raw)'!D993</f>
        <v>0</v>
      </c>
      <c r="F1043" s="179" t="str">
        <f>'Energy consumption (raw)'!E993</f>
        <v>Công nghiệp</v>
      </c>
      <c r="G1043" s="179" t="str">
        <f>'Energy consumption (raw)'!F993</f>
        <v>Sản xuất sản phẩm từ plastic</v>
      </c>
      <c r="H1043" s="179" t="str">
        <f>'Energy consumption (raw)'!G993</f>
        <v>Industry</v>
      </c>
      <c r="I1043" s="179" t="str">
        <f>'Energy consumption (raw)'!I993</f>
        <v>22 Manufacture of rubber and plastics products</v>
      </c>
      <c r="J1043" s="179" t="str">
        <f>INDEX(Sector!$E$6:$E$46,MATCH('Energy consumption (toe)'!I1043,Sector!$B$6:$B$46,FALSE))</f>
        <v>Manufacture of rubber and plastics products</v>
      </c>
      <c r="K1043" s="179">
        <f>IFERROR('Energy consumption (raw)'!J993*Lists!$H$84,)</f>
        <v>0</v>
      </c>
      <c r="L1043" s="179">
        <f>'Energy consumption (raw)'!K993*Lists!$H$84</f>
        <v>3044.099835</v>
      </c>
      <c r="M1043" s="179">
        <f>'Energy consumption (raw)'!L993*Lists!$H$84</f>
        <v>0</v>
      </c>
      <c r="N1043" s="179">
        <f>'Energy consumption (raw)'!M993*Lists!$H$84</f>
        <v>0</v>
      </c>
      <c r="O1043" s="178">
        <f t="shared" si="96"/>
        <v>3044.099835</v>
      </c>
      <c r="P1043">
        <f>'Energy consumption (raw)'!N993*Lists!$H$85</f>
        <v>0</v>
      </c>
      <c r="Q1043">
        <f>'Energy consumption (raw)'!O993*Lists!$H$86</f>
        <v>0</v>
      </c>
      <c r="R1043">
        <f>'Energy consumption (raw)'!P993*Lists!$H$87</f>
        <v>0</v>
      </c>
      <c r="S1043">
        <f>'Energy consumption (raw)'!Q993*Lists!$H$88</f>
        <v>0</v>
      </c>
      <c r="T1043">
        <f>'Energy consumption (raw)'!R993*Lists!$H$89</f>
        <v>0</v>
      </c>
      <c r="U1043">
        <f>'Energy consumption (raw)'!S993*Lists!$H$90</f>
        <v>0</v>
      </c>
      <c r="V1043">
        <f>'Energy consumption (raw)'!T993*Lists!$H$91</f>
        <v>0</v>
      </c>
      <c r="W1043">
        <f>'Energy consumption (raw)'!U993*Lists!$H$92</f>
        <v>0</v>
      </c>
      <c r="X1043">
        <f>'Energy consumption (raw)'!V993*Lists!$H$93</f>
        <v>0</v>
      </c>
      <c r="Y1043">
        <f>'Energy consumption (raw)'!W993*Lists!$H$94</f>
        <v>0</v>
      </c>
      <c r="Z1043">
        <f>'Energy consumption (raw)'!X993*Lists!$H$96*1000000</f>
        <v>0</v>
      </c>
      <c r="AA1043">
        <f>'Energy consumption (raw)'!Y993*Lists!$H$97</f>
        <v>0</v>
      </c>
      <c r="AB1043">
        <f>'Energy consumption (raw)'!Z993*Lists!$H$96</f>
        <v>0</v>
      </c>
      <c r="AC1043">
        <f>'Energy consumption (raw)'!AA993*Lists!$H$98</f>
        <v>0</v>
      </c>
      <c r="AD1043">
        <f>'Energy consumption (raw)'!AB993*Lists!$H$99</f>
        <v>0</v>
      </c>
      <c r="AE1043">
        <f>'Energy consumption (raw)'!AC993*Lists!$H$101</f>
        <v>0</v>
      </c>
      <c r="AF1043">
        <f>'Energy consumption (raw)'!AD993*Lists!$H$101</f>
        <v>0</v>
      </c>
      <c r="AG1043">
        <f>'Energy consumption (raw)'!AE993*Lists!$H$101</f>
        <v>0</v>
      </c>
      <c r="AH1043">
        <f>'Energy consumption (raw)'!AF993*Lists!$H$100</f>
        <v>0</v>
      </c>
      <c r="AI1043" s="167">
        <f t="shared" si="97"/>
        <v>3044.099835</v>
      </c>
      <c r="AJ1043" s="179">
        <f>'Energy consumption (raw)'!AG993</f>
        <v>3044.099835</v>
      </c>
      <c r="AK1043" s="179">
        <f>'Energy consumption (raw)'!AH993</f>
        <v>0</v>
      </c>
      <c r="AL1043">
        <f>IF(ROUND(AI1043,-3)=ROUND('Energy consumption (raw)'!AG993,-3),1,0)</f>
        <v>1</v>
      </c>
      <c r="AM1043" s="179" t="str">
        <f>'Energy consumption (raw)'!AJ993</f>
        <v>22. Bac Giang</v>
      </c>
      <c r="AN1043">
        <f>VLOOKUP(AM1043,Lists!$F$9:$G$71,2,FALSE)</f>
        <v>1</v>
      </c>
    </row>
    <row r="1044" spans="2:40" x14ac:dyDescent="0.25">
      <c r="B1044" s="65" t="str">
        <f t="shared" si="95"/>
        <v>Industry892</v>
      </c>
      <c r="C1044" s="179">
        <f>'Energy consumption (raw)'!B994</f>
        <v>892</v>
      </c>
      <c r="D1044" s="179">
        <f>'Energy consumption (raw)'!C994</f>
        <v>0</v>
      </c>
      <c r="E1044" s="179">
        <f>'Energy consumption (raw)'!D994</f>
        <v>0</v>
      </c>
      <c r="F1044" s="179" t="str">
        <f>'Energy consumption (raw)'!E994</f>
        <v>Công nghiệp</v>
      </c>
      <c r="G1044" s="179" t="str">
        <f>'Energy consumption (raw)'!F994</f>
        <v>Sản xuất trang phục</v>
      </c>
      <c r="H1044" s="179" t="str">
        <f>'Energy consumption (raw)'!G994</f>
        <v>Industry</v>
      </c>
      <c r="I1044" s="179" t="str">
        <f>'Energy consumption (raw)'!I994</f>
        <v>14 Manufacture of wearing apparel</v>
      </c>
      <c r="J1044" s="179" t="str">
        <f>INDEX(Sector!$E$6:$E$46,MATCH('Energy consumption (toe)'!I1044,Sector!$B$6:$B$46,FALSE))</f>
        <v>Manufacture of wearing apparel</v>
      </c>
      <c r="K1044" s="179">
        <f>IFERROR('Energy consumption (raw)'!J994*Lists!$H$84,)</f>
        <v>0</v>
      </c>
      <c r="L1044" s="179">
        <f>'Energy consumption (raw)'!K994*Lists!$H$84</f>
        <v>331.43640000000005</v>
      </c>
      <c r="M1044" s="179">
        <f>'Energy consumption (raw)'!L994*Lists!$H$84</f>
        <v>0</v>
      </c>
      <c r="N1044" s="179">
        <f>'Energy consumption (raw)'!M994*Lists!$H$84</f>
        <v>0</v>
      </c>
      <c r="O1044" s="178">
        <f t="shared" si="96"/>
        <v>331.43640000000005</v>
      </c>
      <c r="P1044">
        <f>'Energy consumption (raw)'!N994*Lists!$H$85</f>
        <v>0</v>
      </c>
      <c r="Q1044">
        <f>'Energy consumption (raw)'!O994*Lists!$H$86</f>
        <v>0</v>
      </c>
      <c r="R1044">
        <f>'Energy consumption (raw)'!P994*Lists!$H$87</f>
        <v>771.6</v>
      </c>
      <c r="S1044">
        <f>'Energy consumption (raw)'!Q994*Lists!$H$88</f>
        <v>0</v>
      </c>
      <c r="T1044">
        <f>'Energy consumption (raw)'!R994*Lists!$H$89</f>
        <v>0</v>
      </c>
      <c r="U1044">
        <f>'Energy consumption (raw)'!S994*Lists!$H$90</f>
        <v>58.080000000000005</v>
      </c>
      <c r="V1044">
        <f>'Energy consumption (raw)'!T994*Lists!$H$91</f>
        <v>0</v>
      </c>
      <c r="W1044">
        <f>'Energy consumption (raw)'!U994*Lists!$H$92</f>
        <v>0</v>
      </c>
      <c r="X1044">
        <f>'Energy consumption (raw)'!V994*Lists!$H$93</f>
        <v>0</v>
      </c>
      <c r="Y1044">
        <f>'Energy consumption (raw)'!W994*Lists!$H$94</f>
        <v>0</v>
      </c>
      <c r="Z1044">
        <f>'Energy consumption (raw)'!X994*Lists!$H$96*1000000</f>
        <v>0</v>
      </c>
      <c r="AA1044">
        <f>'Energy consumption (raw)'!Y994*Lists!$H$97</f>
        <v>0</v>
      </c>
      <c r="AB1044">
        <f>'Energy consumption (raw)'!Z994*Lists!$H$96</f>
        <v>0</v>
      </c>
      <c r="AC1044">
        <f>'Energy consumption (raw)'!AA994*Lists!$H$98</f>
        <v>0</v>
      </c>
      <c r="AD1044">
        <f>'Energy consumption (raw)'!AB994*Lists!$H$99</f>
        <v>103.69400000000012</v>
      </c>
      <c r="AE1044">
        <f>'Energy consumption (raw)'!AC994*Lists!$H$101</f>
        <v>0</v>
      </c>
      <c r="AF1044">
        <f>'Energy consumption (raw)'!AD994*Lists!$H$101</f>
        <v>0</v>
      </c>
      <c r="AG1044">
        <f>'Energy consumption (raw)'!AE994*Lists!$H$101</f>
        <v>0</v>
      </c>
      <c r="AH1044">
        <f>'Energy consumption (raw)'!AF994*Lists!$H$100</f>
        <v>0</v>
      </c>
      <c r="AI1044" s="167">
        <f t="shared" si="97"/>
        <v>1264.8104000000001</v>
      </c>
      <c r="AJ1044" s="179">
        <f>'Energy consumption (raw)'!AG994</f>
        <v>1264.8103999999998</v>
      </c>
      <c r="AK1044" s="179">
        <f>'Energy consumption (raw)'!AH994</f>
        <v>0</v>
      </c>
      <c r="AL1044">
        <f>IF(ROUND(AI1044,-3)=ROUND('Energy consumption (raw)'!AG994,-3),1,0)</f>
        <v>1</v>
      </c>
      <c r="AM1044" s="179" t="str">
        <f>'Energy consumption (raw)'!AJ994</f>
        <v>22. Bac Giang</v>
      </c>
      <c r="AN1044">
        <f>VLOOKUP(AM1044,Lists!$F$9:$G$71,2,FALSE)</f>
        <v>1</v>
      </c>
    </row>
    <row r="1045" spans="2:40" x14ac:dyDescent="0.25">
      <c r="B1045" s="65" t="str">
        <f t="shared" si="95"/>
        <v>Industry893</v>
      </c>
      <c r="C1045" s="179">
        <f>'Energy consumption (raw)'!B995</f>
        <v>893</v>
      </c>
      <c r="D1045" s="179">
        <f>'Energy consumption (raw)'!C995</f>
        <v>0</v>
      </c>
      <c r="E1045" s="179">
        <f>'Energy consumption (raw)'!D995</f>
        <v>0</v>
      </c>
      <c r="F1045" s="179" t="str">
        <f>'Energy consumption (raw)'!E995</f>
        <v>Công nghiệp</v>
      </c>
      <c r="G1045" s="179" t="str">
        <f>'Energy consumption (raw)'!F995</f>
        <v>Sản xuất điện</v>
      </c>
      <c r="H1045" s="179" t="str">
        <f>'Energy consumption (raw)'!G995</f>
        <v>Industry</v>
      </c>
      <c r="I1045" s="179" t="str">
        <f>'Energy consumption (raw)'!I995</f>
        <v>35 Electricity, gas, steam and air conditioning supply</v>
      </c>
      <c r="J1045" s="179" t="str">
        <f>INDEX(Sector!$E$6:$E$46,MATCH('Energy consumption (toe)'!I1045,Sector!$B$6:$B$46,FALSE))</f>
        <v>Electricity, gas, steam and air conditioning supply</v>
      </c>
      <c r="K1045" s="179">
        <f>IFERROR('Energy consumption (raw)'!J995*Lists!$H$84,)</f>
        <v>0</v>
      </c>
      <c r="L1045" s="179">
        <f>'Energy consumption (raw)'!K995*Lists!$H$84</f>
        <v>1076.1073332000001</v>
      </c>
      <c r="M1045" s="179">
        <f>'Energy consumption (raw)'!L995*Lists!$H$84</f>
        <v>0</v>
      </c>
      <c r="N1045" s="179">
        <f>'Energy consumption (raw)'!M995*Lists!$H$84</f>
        <v>0</v>
      </c>
      <c r="O1045" s="178">
        <f t="shared" si="96"/>
        <v>1076.1073332000001</v>
      </c>
      <c r="P1045">
        <f>'Energy consumption (raw)'!N995*Lists!$H$85</f>
        <v>0</v>
      </c>
      <c r="Q1045">
        <f>'Energy consumption (raw)'!O995*Lists!$H$86</f>
        <v>0</v>
      </c>
      <c r="R1045">
        <f>'Energy consumption (raw)'!P995*Lists!$H$87</f>
        <v>0</v>
      </c>
      <c r="S1045">
        <f>'Energy consumption (raw)'!Q995*Lists!$H$88</f>
        <v>47087.5</v>
      </c>
      <c r="T1045">
        <f>'Energy consumption (raw)'!R995*Lists!$H$89</f>
        <v>0</v>
      </c>
      <c r="U1045">
        <f>'Energy consumption (raw)'!S995*Lists!$H$90</f>
        <v>805.2</v>
      </c>
      <c r="V1045">
        <f>'Energy consumption (raw)'!T995*Lists!$H$91</f>
        <v>0</v>
      </c>
      <c r="W1045">
        <f>'Energy consumption (raw)'!U995*Lists!$H$92</f>
        <v>0</v>
      </c>
      <c r="X1045">
        <f>'Energy consumption (raw)'!V995*Lists!$H$93</f>
        <v>0</v>
      </c>
      <c r="Y1045">
        <f>'Energy consumption (raw)'!W995*Lists!$H$94</f>
        <v>0</v>
      </c>
      <c r="Z1045">
        <f>'Energy consumption (raw)'!X995*Lists!$H$96*1000000</f>
        <v>0</v>
      </c>
      <c r="AA1045">
        <f>'Energy consumption (raw)'!Y995*Lists!$H$97</f>
        <v>0</v>
      </c>
      <c r="AB1045">
        <f>'Energy consumption (raw)'!Z995*Lists!$H$96</f>
        <v>0</v>
      </c>
      <c r="AC1045">
        <f>'Energy consumption (raw)'!AA995*Lists!$H$98</f>
        <v>0</v>
      </c>
      <c r="AD1045">
        <f>'Energy consumption (raw)'!AB995*Lists!$H$99</f>
        <v>0</v>
      </c>
      <c r="AE1045">
        <f>'Energy consumption (raw)'!AC995*Lists!$H$101</f>
        <v>0</v>
      </c>
      <c r="AF1045">
        <f>'Energy consumption (raw)'!AD995*Lists!$H$101</f>
        <v>0</v>
      </c>
      <c r="AG1045">
        <f>'Energy consumption (raw)'!AE995*Lists!$H$101</f>
        <v>0</v>
      </c>
      <c r="AH1045">
        <f>'Energy consumption (raw)'!AF995*Lists!$H$100</f>
        <v>0</v>
      </c>
      <c r="AI1045" s="167">
        <f t="shared" si="97"/>
        <v>48968.807333199999</v>
      </c>
      <c r="AJ1045" s="179">
        <f>'Energy consumption (raw)'!AG995</f>
        <v>48968.807333199999</v>
      </c>
      <c r="AK1045" s="179">
        <f>'Energy consumption (raw)'!AH995</f>
        <v>0</v>
      </c>
      <c r="AL1045">
        <f>IF(ROUND(AI1045,-3)=ROUND('Energy consumption (raw)'!AG995,-3),1,0)</f>
        <v>1</v>
      </c>
      <c r="AM1045" s="179" t="str">
        <f>'Energy consumption (raw)'!AJ995</f>
        <v>22. Bac Giang</v>
      </c>
      <c r="AN1045">
        <f>VLOOKUP(AM1045,Lists!$F$9:$G$71,2,FALSE)</f>
        <v>1</v>
      </c>
    </row>
    <row r="1046" spans="2:40" x14ac:dyDescent="0.25">
      <c r="B1046" s="65" t="str">
        <f t="shared" si="95"/>
        <v>Industry894</v>
      </c>
      <c r="C1046" s="179">
        <f>'Energy consumption (raw)'!B996</f>
        <v>894</v>
      </c>
      <c r="D1046" s="179">
        <f>'Energy consumption (raw)'!C996</f>
        <v>0</v>
      </c>
      <c r="E1046" s="179">
        <f>'Energy consumption (raw)'!D996</f>
        <v>0</v>
      </c>
      <c r="F1046" s="179" t="str">
        <f>'Energy consumption (raw)'!E996</f>
        <v>Công nghiệp</v>
      </c>
      <c r="G1046" s="179" t="str">
        <f>'Energy consumption (raw)'!F996</f>
        <v>Sản xuất khác chưa được phân vào đâu</v>
      </c>
      <c r="H1046" s="179" t="str">
        <f>'Energy consumption (raw)'!G996</f>
        <v>Industry</v>
      </c>
      <c r="I1046" s="179" t="str">
        <f>'Energy consumption (raw)'!I996</f>
        <v>32 Other manufacturing</v>
      </c>
      <c r="J1046" s="179" t="str">
        <f>INDEX(Sector!$E$6:$E$46,MATCH('Energy consumption (toe)'!I1046,Sector!$B$6:$B$46,FALSE))</f>
        <v>Other manufacturing</v>
      </c>
      <c r="K1046" s="179">
        <f>IFERROR('Energy consumption (raw)'!J996*Lists!$H$84,)</f>
        <v>2973.4230286000002</v>
      </c>
      <c r="L1046" s="179">
        <f>'Energy consumption (raw)'!K996*Lists!$H$84</f>
        <v>2973.4230286000002</v>
      </c>
      <c r="M1046" s="179">
        <f>'Energy consumption (raw)'!L996*Lists!$H$84</f>
        <v>0</v>
      </c>
      <c r="N1046" s="179">
        <f>'Energy consumption (raw)'!M996*Lists!$H$84</f>
        <v>0</v>
      </c>
      <c r="O1046" s="178">
        <f t="shared" si="96"/>
        <v>2973.4230286000002</v>
      </c>
      <c r="P1046">
        <f>'Energy consumption (raw)'!N996*Lists!$H$85</f>
        <v>0</v>
      </c>
      <c r="Q1046">
        <f>'Energy consumption (raw)'!O996*Lists!$H$86</f>
        <v>0</v>
      </c>
      <c r="R1046">
        <f>'Energy consumption (raw)'!P996*Lists!$H$87</f>
        <v>0</v>
      </c>
      <c r="S1046">
        <f>'Energy consumption (raw)'!Q996*Lists!$H$88</f>
        <v>0</v>
      </c>
      <c r="T1046">
        <f>'Energy consumption (raw)'!R996*Lists!$H$89</f>
        <v>0</v>
      </c>
      <c r="U1046">
        <f>'Energy consumption (raw)'!S996*Lists!$H$90</f>
        <v>19.007999999999999</v>
      </c>
      <c r="V1046">
        <f>'Energy consumption (raw)'!T996*Lists!$H$91</f>
        <v>0</v>
      </c>
      <c r="W1046">
        <f>'Energy consumption (raw)'!U996*Lists!$H$92</f>
        <v>0</v>
      </c>
      <c r="X1046">
        <f>'Energy consumption (raw)'!V996*Lists!$H$93</f>
        <v>0</v>
      </c>
      <c r="Y1046">
        <f>'Energy consumption (raw)'!W996*Lists!$H$94</f>
        <v>1.66</v>
      </c>
      <c r="Z1046">
        <f>'Energy consumption (raw)'!X996*Lists!$H$96*1000000</f>
        <v>0</v>
      </c>
      <c r="AA1046">
        <f>'Energy consumption (raw)'!Y996*Lists!$H$97</f>
        <v>0</v>
      </c>
      <c r="AB1046">
        <f>'Energy consumption (raw)'!Z996*Lists!$H$96</f>
        <v>0</v>
      </c>
      <c r="AC1046">
        <f>'Energy consumption (raw)'!AA996*Lists!$H$98</f>
        <v>0</v>
      </c>
      <c r="AD1046">
        <f>'Energy consumption (raw)'!AB996*Lists!$H$99</f>
        <v>0</v>
      </c>
      <c r="AE1046">
        <f>'Energy consumption (raw)'!AC996*Lists!$H$101</f>
        <v>0</v>
      </c>
      <c r="AF1046">
        <f>'Energy consumption (raw)'!AD996*Lists!$H$101</f>
        <v>0</v>
      </c>
      <c r="AG1046">
        <f>'Energy consumption (raw)'!AE996*Lists!$H$101</f>
        <v>0</v>
      </c>
      <c r="AH1046">
        <f>'Energy consumption (raw)'!AF996*Lists!$H$100</f>
        <v>0</v>
      </c>
      <c r="AI1046" s="167">
        <f t="shared" si="97"/>
        <v>2994.0910285999998</v>
      </c>
      <c r="AJ1046" s="179">
        <f>'Energy consumption (raw)'!AG996</f>
        <v>2994.0910285999998</v>
      </c>
      <c r="AK1046" s="179">
        <f>'Energy consumption (raw)'!AH996</f>
        <v>4403</v>
      </c>
      <c r="AL1046">
        <f>IF(ROUND(AI1046,-3)=ROUND('Energy consumption (raw)'!AG996,-3),1,0)</f>
        <v>1</v>
      </c>
      <c r="AM1046" s="179" t="str">
        <f>'Energy consumption (raw)'!AJ996</f>
        <v>22. Bac Giang</v>
      </c>
      <c r="AN1046">
        <f>VLOOKUP(AM1046,Lists!$F$9:$G$71,2,FALSE)</f>
        <v>1</v>
      </c>
    </row>
    <row r="1047" spans="2:40" x14ac:dyDescent="0.25">
      <c r="B1047" s="65" t="str">
        <f t="shared" si="95"/>
        <v>Industry895</v>
      </c>
      <c r="C1047" s="179">
        <f>'Energy consumption (raw)'!B997</f>
        <v>895</v>
      </c>
      <c r="D1047" s="179">
        <f>'Energy consumption (raw)'!C997</f>
        <v>0</v>
      </c>
      <c r="E1047" s="179">
        <f>'Energy consumption (raw)'!D997</f>
        <v>0</v>
      </c>
      <c r="F1047" s="179" t="str">
        <f>'Energy consumption (raw)'!E997</f>
        <v>Công nghiệp</v>
      </c>
      <c r="G1047" s="179" t="str">
        <f>'Energy consumption (raw)'!F997</f>
        <v>Sản xuất các sản phẩm từ giấy và bìa</v>
      </c>
      <c r="H1047" s="179" t="str">
        <f>'Energy consumption (raw)'!G997</f>
        <v>Industry</v>
      </c>
      <c r="I1047" s="179" t="str">
        <f>'Energy consumption (raw)'!I997</f>
        <v>17 Manufacture of paper and paper products</v>
      </c>
      <c r="J1047" s="179" t="str">
        <f>INDEX(Sector!$E$6:$E$46,MATCH('Energy consumption (toe)'!I1047,Sector!$B$6:$B$46,FALSE))</f>
        <v>Manufacture of paper and paper products</v>
      </c>
      <c r="K1047" s="179">
        <f>IFERROR('Energy consumption (raw)'!J997*Lists!$H$84,)</f>
        <v>0</v>
      </c>
      <c r="L1047" s="179">
        <f>'Energy consumption (raw)'!K997*Lists!$H$84</f>
        <v>1333.8062320000001</v>
      </c>
      <c r="M1047" s="179">
        <f>'Energy consumption (raw)'!L997*Lists!$H$84</f>
        <v>0</v>
      </c>
      <c r="N1047" s="179">
        <f>'Energy consumption (raw)'!M997*Lists!$H$84</f>
        <v>0</v>
      </c>
      <c r="O1047" s="178">
        <f t="shared" si="96"/>
        <v>1333.8062320000001</v>
      </c>
      <c r="P1047">
        <f>'Energy consumption (raw)'!N997*Lists!$H$85</f>
        <v>0</v>
      </c>
      <c r="Q1047">
        <f>'Energy consumption (raw)'!O997*Lists!$H$86</f>
        <v>0</v>
      </c>
      <c r="R1047">
        <f>'Energy consumption (raw)'!P997*Lists!$H$87</f>
        <v>0</v>
      </c>
      <c r="S1047">
        <f>'Energy consumption (raw)'!Q997*Lists!$H$88</f>
        <v>0</v>
      </c>
      <c r="T1047">
        <f>'Energy consumption (raw)'!R997*Lists!$H$89</f>
        <v>0</v>
      </c>
      <c r="U1047">
        <f>'Energy consumption (raw)'!S997*Lists!$H$90</f>
        <v>0</v>
      </c>
      <c r="V1047">
        <f>'Energy consumption (raw)'!T997*Lists!$H$91</f>
        <v>0</v>
      </c>
      <c r="W1047">
        <f>'Energy consumption (raw)'!U997*Lists!$H$92</f>
        <v>0</v>
      </c>
      <c r="X1047">
        <f>'Energy consumption (raw)'!V997*Lists!$H$93</f>
        <v>0</v>
      </c>
      <c r="Y1047">
        <f>'Energy consumption (raw)'!W997*Lists!$H$94</f>
        <v>0</v>
      </c>
      <c r="Z1047">
        <f>'Energy consumption (raw)'!X997*Lists!$H$96*1000000</f>
        <v>0</v>
      </c>
      <c r="AA1047">
        <f>'Energy consumption (raw)'!Y997*Lists!$H$97</f>
        <v>0</v>
      </c>
      <c r="AB1047">
        <f>'Energy consumption (raw)'!Z997*Lists!$H$96</f>
        <v>0</v>
      </c>
      <c r="AC1047">
        <f>'Energy consumption (raw)'!AA997*Lists!$H$98</f>
        <v>0</v>
      </c>
      <c r="AD1047">
        <f>'Energy consumption (raw)'!AB997*Lists!$H$99</f>
        <v>0</v>
      </c>
      <c r="AE1047">
        <f>'Energy consumption (raw)'!AC997*Lists!$H$101</f>
        <v>0</v>
      </c>
      <c r="AF1047">
        <f>'Energy consumption (raw)'!AD997*Lists!$H$101</f>
        <v>0</v>
      </c>
      <c r="AG1047">
        <f>'Energy consumption (raw)'!AE997*Lists!$H$101</f>
        <v>0</v>
      </c>
      <c r="AH1047">
        <f>'Energy consumption (raw)'!AF997*Lists!$H$100</f>
        <v>0</v>
      </c>
      <c r="AI1047" s="167">
        <f t="shared" si="97"/>
        <v>1333.8062320000001</v>
      </c>
      <c r="AJ1047" s="179">
        <f>'Energy consumption (raw)'!AG997</f>
        <v>1333.8062320000001</v>
      </c>
      <c r="AK1047" s="179">
        <f>'Energy consumption (raw)'!AH997</f>
        <v>1334</v>
      </c>
      <c r="AL1047">
        <f>IF(ROUND(AI1047,-3)=ROUND('Energy consumption (raw)'!AG997,-3),1,0)</f>
        <v>1</v>
      </c>
      <c r="AM1047" s="179" t="str">
        <f>'Energy consumption (raw)'!AJ997</f>
        <v>22. Bac Giang</v>
      </c>
      <c r="AN1047">
        <f>VLOOKUP(AM1047,Lists!$F$9:$G$71,2,FALSE)</f>
        <v>1</v>
      </c>
    </row>
    <row r="1048" spans="2:40" x14ac:dyDescent="0.25">
      <c r="B1048" s="65" t="str">
        <f t="shared" si="95"/>
        <v>Industry896</v>
      </c>
      <c r="C1048" s="179">
        <f>'Energy consumption (raw)'!B998</f>
        <v>896</v>
      </c>
      <c r="D1048" s="179">
        <f>'Energy consumption (raw)'!C998</f>
        <v>0</v>
      </c>
      <c r="E1048" s="179">
        <f>'Energy consumption (raw)'!D998</f>
        <v>0</v>
      </c>
      <c r="F1048" s="179" t="str">
        <f>'Energy consumption (raw)'!E998</f>
        <v>Công nghiệp</v>
      </c>
      <c r="G1048" s="179" t="str">
        <f>'Energy consumption (raw)'!F998</f>
        <v>Sản xuất sản phẩm khác bằng kim loại chưa được phân vào đâu</v>
      </c>
      <c r="H1048" s="179" t="str">
        <f>'Energy consumption (raw)'!G998</f>
        <v>Industry</v>
      </c>
      <c r="I1048" s="179" t="str">
        <f>'Energy consumption (raw)'!I998</f>
        <v>25 Manufacture of fabricated metal products, except machinery and equipment</v>
      </c>
      <c r="J1048" s="179" t="str">
        <f>INDEX(Sector!$E$6:$E$46,MATCH('Energy consumption (toe)'!I1048,Sector!$B$6:$B$46,FALSE))</f>
        <v>Manufacture of fabricated metal products, except machinery and equipment</v>
      </c>
      <c r="K1048" s="179">
        <f>IFERROR('Energy consumption (raw)'!J998*Lists!$H$84,)</f>
        <v>0</v>
      </c>
      <c r="L1048" s="179">
        <f>'Energy consumption (raw)'!K998*Lists!$H$84</f>
        <v>1062.105534</v>
      </c>
      <c r="M1048" s="179">
        <f>'Energy consumption (raw)'!L998*Lists!$H$84</f>
        <v>0</v>
      </c>
      <c r="N1048" s="179">
        <f>'Energy consumption (raw)'!M998*Lists!$H$84</f>
        <v>0</v>
      </c>
      <c r="O1048" s="178">
        <f t="shared" si="96"/>
        <v>1062.105534</v>
      </c>
      <c r="P1048">
        <f>'Energy consumption (raw)'!N998*Lists!$H$85</f>
        <v>0</v>
      </c>
      <c r="Q1048">
        <f>'Energy consumption (raw)'!O998*Lists!$H$86</f>
        <v>0</v>
      </c>
      <c r="R1048">
        <f>'Energy consumption (raw)'!P998*Lists!$H$87</f>
        <v>0</v>
      </c>
      <c r="S1048">
        <f>'Energy consumption (raw)'!Q998*Lists!$H$88</f>
        <v>0</v>
      </c>
      <c r="T1048">
        <f>'Energy consumption (raw)'!R998*Lists!$H$89</f>
        <v>0</v>
      </c>
      <c r="U1048">
        <f>'Energy consumption (raw)'!S998*Lists!$H$90</f>
        <v>0</v>
      </c>
      <c r="V1048">
        <f>'Energy consumption (raw)'!T998*Lists!$H$91</f>
        <v>0</v>
      </c>
      <c r="W1048">
        <f>'Energy consumption (raw)'!U998*Lists!$H$92</f>
        <v>0</v>
      </c>
      <c r="X1048">
        <f>'Energy consumption (raw)'!V998*Lists!$H$93</f>
        <v>0</v>
      </c>
      <c r="Y1048">
        <f>'Energy consumption (raw)'!W998*Lists!$H$94</f>
        <v>0</v>
      </c>
      <c r="Z1048">
        <f>'Energy consumption (raw)'!X998*Lists!$H$96*1000000</f>
        <v>0</v>
      </c>
      <c r="AA1048">
        <f>'Energy consumption (raw)'!Y998*Lists!$H$97</f>
        <v>0</v>
      </c>
      <c r="AB1048">
        <f>'Energy consumption (raw)'!Z998*Lists!$H$96</f>
        <v>0</v>
      </c>
      <c r="AC1048">
        <f>'Energy consumption (raw)'!AA998*Lists!$H$98</f>
        <v>0</v>
      </c>
      <c r="AD1048">
        <f>'Energy consumption (raw)'!AB998*Lists!$H$99</f>
        <v>0</v>
      </c>
      <c r="AE1048">
        <f>'Energy consumption (raw)'!AC998*Lists!$H$101</f>
        <v>0</v>
      </c>
      <c r="AF1048">
        <f>'Energy consumption (raw)'!AD998*Lists!$H$101</f>
        <v>0</v>
      </c>
      <c r="AG1048">
        <f>'Energy consumption (raw)'!AE998*Lists!$H$101</f>
        <v>0</v>
      </c>
      <c r="AH1048">
        <f>'Energy consumption (raw)'!AF998*Lists!$H$100</f>
        <v>0</v>
      </c>
      <c r="AI1048" s="167">
        <f t="shared" si="97"/>
        <v>1062.105534</v>
      </c>
      <c r="AJ1048" s="179">
        <f>'Energy consumption (raw)'!AG998</f>
        <v>1062.105534</v>
      </c>
      <c r="AK1048" s="179">
        <f>'Energy consumption (raw)'!AH998</f>
        <v>0</v>
      </c>
      <c r="AL1048">
        <f>IF(ROUND(AI1048,-3)=ROUND('Energy consumption (raw)'!AG998,-3),1,0)</f>
        <v>1</v>
      </c>
      <c r="AM1048" s="179" t="str">
        <f>'Energy consumption (raw)'!AJ998</f>
        <v>22. Bac Giang</v>
      </c>
      <c r="AN1048">
        <f>VLOOKUP(AM1048,Lists!$F$9:$G$71,2,FALSE)</f>
        <v>1</v>
      </c>
    </row>
    <row r="1049" spans="2:40" x14ac:dyDescent="0.25">
      <c r="B1049" s="65" t="str">
        <f t="shared" si="95"/>
        <v>Industry897</v>
      </c>
      <c r="C1049" s="179">
        <f>'Energy consumption (raw)'!B999</f>
        <v>897</v>
      </c>
      <c r="D1049" s="179">
        <f>'Energy consumption (raw)'!C999</f>
        <v>0</v>
      </c>
      <c r="E1049" s="179">
        <f>'Energy consumption (raw)'!D999</f>
        <v>0</v>
      </c>
      <c r="F1049" s="179" t="str">
        <f>'Energy consumption (raw)'!E999</f>
        <v>Công nghiệp</v>
      </c>
      <c r="G1049" s="179" t="str">
        <f>'Energy consumption (raw)'!F999</f>
        <v>Sãn xuất linh kiện điện tử</v>
      </c>
      <c r="H1049" s="179" t="str">
        <f>'Energy consumption (raw)'!G999</f>
        <v>Industry</v>
      </c>
      <c r="I1049" s="179" t="str">
        <f>'Energy consumption (raw)'!I999</f>
        <v>26 Manufacture of computer, electronic and optical products</v>
      </c>
      <c r="J1049" s="179" t="str">
        <f>INDEX(Sector!$E$6:$E$46,MATCH('Energy consumption (toe)'!I1049,Sector!$B$6:$B$46,FALSE))</f>
        <v>Manufacture of computer, electronic and optical products</v>
      </c>
      <c r="K1049" s="179">
        <f>IFERROR('Energy consumption (raw)'!J999*Lists!$H$84,)</f>
        <v>0</v>
      </c>
      <c r="L1049" s="179">
        <f>'Energy consumption (raw)'!K999*Lists!$H$84</f>
        <v>1031.7163033000002</v>
      </c>
      <c r="M1049" s="179">
        <f>'Energy consumption (raw)'!L999*Lists!$H$84</f>
        <v>0</v>
      </c>
      <c r="N1049" s="179">
        <f>'Energy consumption (raw)'!M999*Lists!$H$84</f>
        <v>0</v>
      </c>
      <c r="O1049" s="178">
        <f t="shared" si="96"/>
        <v>1031.7163033000002</v>
      </c>
      <c r="P1049">
        <f>'Energy consumption (raw)'!N999*Lists!$H$85</f>
        <v>0</v>
      </c>
      <c r="Q1049">
        <f>'Energy consumption (raw)'!O999*Lists!$H$86</f>
        <v>0</v>
      </c>
      <c r="R1049">
        <f>'Energy consumption (raw)'!P999*Lists!$H$87</f>
        <v>0</v>
      </c>
      <c r="S1049">
        <f>'Energy consumption (raw)'!Q999*Lists!$H$88</f>
        <v>0</v>
      </c>
      <c r="T1049">
        <f>'Energy consumption (raw)'!R999*Lists!$H$89</f>
        <v>0</v>
      </c>
      <c r="U1049">
        <f>'Energy consumption (raw)'!S999*Lists!$H$90</f>
        <v>0</v>
      </c>
      <c r="V1049">
        <f>'Energy consumption (raw)'!T999*Lists!$H$91</f>
        <v>0</v>
      </c>
      <c r="W1049">
        <f>'Energy consumption (raw)'!U999*Lists!$H$92</f>
        <v>0</v>
      </c>
      <c r="X1049">
        <f>'Energy consumption (raw)'!V999*Lists!$H$93</f>
        <v>0</v>
      </c>
      <c r="Y1049">
        <f>'Energy consumption (raw)'!W999*Lists!$H$94</f>
        <v>0</v>
      </c>
      <c r="Z1049">
        <f>'Energy consumption (raw)'!X999*Lists!$H$96*1000000</f>
        <v>0</v>
      </c>
      <c r="AA1049">
        <f>'Energy consumption (raw)'!Y999*Lists!$H$97</f>
        <v>0</v>
      </c>
      <c r="AB1049">
        <f>'Energy consumption (raw)'!Z999*Lists!$H$96</f>
        <v>0</v>
      </c>
      <c r="AC1049">
        <f>'Energy consumption (raw)'!AA999*Lists!$H$98</f>
        <v>0</v>
      </c>
      <c r="AD1049">
        <f>'Energy consumption (raw)'!AB999*Lists!$H$99</f>
        <v>0</v>
      </c>
      <c r="AE1049">
        <f>'Energy consumption (raw)'!AC999*Lists!$H$101</f>
        <v>0</v>
      </c>
      <c r="AF1049">
        <f>'Energy consumption (raw)'!AD999*Lists!$H$101</f>
        <v>0</v>
      </c>
      <c r="AG1049">
        <f>'Energy consumption (raw)'!AE999*Lists!$H$101</f>
        <v>0</v>
      </c>
      <c r="AH1049">
        <f>'Energy consumption (raw)'!AF999*Lists!$H$100</f>
        <v>0</v>
      </c>
      <c r="AI1049" s="167">
        <f t="shared" si="97"/>
        <v>1031.7163033000002</v>
      </c>
      <c r="AJ1049" s="179">
        <f>'Energy consumption (raw)'!AG999</f>
        <v>1031.7163033000002</v>
      </c>
      <c r="AK1049" s="179">
        <f>'Energy consumption (raw)'!AH999</f>
        <v>0</v>
      </c>
      <c r="AL1049">
        <f>IF(ROUND(AI1049,-3)=ROUND('Energy consumption (raw)'!AG999,-3),1,0)</f>
        <v>1</v>
      </c>
      <c r="AM1049" s="179" t="str">
        <f>'Energy consumption (raw)'!AJ999</f>
        <v>22. Bac Giang</v>
      </c>
      <c r="AN1049">
        <f>VLOOKUP(AM1049,Lists!$F$9:$G$71,2,FALSE)</f>
        <v>1</v>
      </c>
    </row>
    <row r="1050" spans="2:40" x14ac:dyDescent="0.25">
      <c r="B1050" s="65" t="str">
        <f t="shared" si="95"/>
        <v>Industry898</v>
      </c>
      <c r="C1050" s="179">
        <f>'Energy consumption (raw)'!B1000</f>
        <v>898</v>
      </c>
      <c r="D1050" s="179">
        <f>'Energy consumption (raw)'!C1000</f>
        <v>0</v>
      </c>
      <c r="E1050" s="179">
        <f>'Energy consumption (raw)'!D1000</f>
        <v>0</v>
      </c>
      <c r="F1050" s="179" t="str">
        <f>'Energy consumption (raw)'!E1000</f>
        <v>Công nghiệp</v>
      </c>
      <c r="G1050" s="179" t="str">
        <f>'Energy consumption (raw)'!F1000</f>
        <v>Sãn xuất linh kiện điện tử</v>
      </c>
      <c r="H1050" s="179" t="str">
        <f>'Energy consumption (raw)'!G1000</f>
        <v>Industry</v>
      </c>
      <c r="I1050" s="179" t="str">
        <f>'Energy consumption (raw)'!I1000</f>
        <v>26 Manufacture of computer, electronic and optical products</v>
      </c>
      <c r="J1050" s="179" t="str">
        <f>INDEX(Sector!$E$6:$E$46,MATCH('Energy consumption (toe)'!I1050,Sector!$B$6:$B$46,FALSE))</f>
        <v>Manufacture of computer, electronic and optical products</v>
      </c>
      <c r="K1050" s="179">
        <f>IFERROR('Energy consumption (raw)'!J1000*Lists!$H$84,)</f>
        <v>0</v>
      </c>
      <c r="L1050" s="179">
        <f>'Energy consumption (raw)'!K1000*Lists!$H$84</f>
        <v>3479.5119072000002</v>
      </c>
      <c r="M1050" s="179">
        <f>'Energy consumption (raw)'!L1000*Lists!$H$84</f>
        <v>0</v>
      </c>
      <c r="N1050" s="179">
        <f>'Energy consumption (raw)'!M1000*Lists!$H$84</f>
        <v>0</v>
      </c>
      <c r="O1050" s="178">
        <f t="shared" si="96"/>
        <v>3479.5119072000002</v>
      </c>
      <c r="P1050">
        <f>'Energy consumption (raw)'!N1000*Lists!$H$85</f>
        <v>0</v>
      </c>
      <c r="Q1050">
        <f>'Energy consumption (raw)'!O1000*Lists!$H$86</f>
        <v>0</v>
      </c>
      <c r="R1050">
        <f>'Energy consumption (raw)'!P1000*Lists!$H$87</f>
        <v>0</v>
      </c>
      <c r="S1050">
        <f>'Energy consumption (raw)'!Q1000*Lists!$H$88</f>
        <v>0</v>
      </c>
      <c r="T1050">
        <f>'Energy consumption (raw)'!R1000*Lists!$H$89</f>
        <v>0</v>
      </c>
      <c r="U1050">
        <f>'Energy consumption (raw)'!S1000*Lists!$H$90</f>
        <v>0.59840000000000004</v>
      </c>
      <c r="V1050">
        <f>'Energy consumption (raw)'!T1000*Lists!$H$91</f>
        <v>0</v>
      </c>
      <c r="W1050">
        <f>'Energy consumption (raw)'!U1000*Lists!$H$92</f>
        <v>0</v>
      </c>
      <c r="X1050">
        <f>'Energy consumption (raw)'!V1000*Lists!$H$93</f>
        <v>0</v>
      </c>
      <c r="Y1050">
        <f>'Energy consumption (raw)'!W1000*Lists!$H$94</f>
        <v>2.71991</v>
      </c>
      <c r="Z1050">
        <f>'Energy consumption (raw)'!X1000*Lists!$H$96*1000000</f>
        <v>0</v>
      </c>
      <c r="AA1050">
        <f>'Energy consumption (raw)'!Y1000*Lists!$H$97</f>
        <v>69.839569999999995</v>
      </c>
      <c r="AB1050">
        <f>'Energy consumption (raw)'!Z1000*Lists!$H$96</f>
        <v>0</v>
      </c>
      <c r="AC1050">
        <f>'Energy consumption (raw)'!AA1000*Lists!$H$98</f>
        <v>0</v>
      </c>
      <c r="AD1050">
        <f>'Energy consumption (raw)'!AB1000*Lists!$H$99</f>
        <v>0</v>
      </c>
      <c r="AE1050">
        <f>'Energy consumption (raw)'!AC1000*Lists!$H$101</f>
        <v>0</v>
      </c>
      <c r="AF1050">
        <f>'Energy consumption (raw)'!AD1000*Lists!$H$101</f>
        <v>0</v>
      </c>
      <c r="AG1050">
        <f>'Energy consumption (raw)'!AE1000*Lists!$H$101</f>
        <v>0</v>
      </c>
      <c r="AH1050">
        <f>'Energy consumption (raw)'!AF1000*Lists!$H$100</f>
        <v>0</v>
      </c>
      <c r="AI1050" s="167">
        <f t="shared" si="97"/>
        <v>3552.6697872</v>
      </c>
      <c r="AJ1050" s="179">
        <f>'Energy consumption (raw)'!AG1000</f>
        <v>3552.6697872</v>
      </c>
      <c r="AK1050" s="179">
        <f>'Energy consumption (raw)'!AH1000</f>
        <v>2899</v>
      </c>
      <c r="AL1050">
        <f>IF(ROUND(AI1050,-3)=ROUND('Energy consumption (raw)'!AG1000,-3),1,0)</f>
        <v>1</v>
      </c>
      <c r="AM1050" s="179" t="str">
        <f>'Energy consumption (raw)'!AJ1000</f>
        <v>22. Bac Giang</v>
      </c>
      <c r="AN1050">
        <f>VLOOKUP(AM1050,Lists!$F$9:$G$71,2,FALSE)</f>
        <v>1</v>
      </c>
    </row>
    <row r="1051" spans="2:40" x14ac:dyDescent="0.25">
      <c r="B1051" s="65" t="str">
        <f t="shared" si="95"/>
        <v>Industry899</v>
      </c>
      <c r="C1051" s="179">
        <f>'Energy consumption (raw)'!B1001</f>
        <v>899</v>
      </c>
      <c r="D1051" s="179">
        <f>'Energy consumption (raw)'!C1001</f>
        <v>0</v>
      </c>
      <c r="E1051" s="179">
        <f>'Energy consumption (raw)'!D1001</f>
        <v>0</v>
      </c>
      <c r="F1051" s="179" t="str">
        <f>'Energy consumption (raw)'!E1001</f>
        <v>Công nghiệp</v>
      </c>
      <c r="G1051" s="179" t="str">
        <f>'Energy consumption (raw)'!F1001</f>
        <v>Sản xuất trang phục</v>
      </c>
      <c r="H1051" s="179" t="str">
        <f>'Energy consumption (raw)'!G1001</f>
        <v>Industry</v>
      </c>
      <c r="I1051" s="179" t="str">
        <f>'Energy consumption (raw)'!I1001</f>
        <v>14 Manufacture of wearing apparel</v>
      </c>
      <c r="J1051" s="179" t="str">
        <f>INDEX(Sector!$E$6:$E$46,MATCH('Energy consumption (toe)'!I1051,Sector!$B$6:$B$46,FALSE))</f>
        <v>Manufacture of wearing apparel</v>
      </c>
      <c r="K1051" s="179">
        <f>IFERROR('Energy consumption (raw)'!J1001*Lists!$H$84,)</f>
        <v>1804.9878216000002</v>
      </c>
      <c r="L1051" s="179">
        <f>'Energy consumption (raw)'!K1001*Lists!$H$84</f>
        <v>1804.9878216000002</v>
      </c>
      <c r="M1051" s="179">
        <f>'Energy consumption (raw)'!L1001*Lists!$H$84</f>
        <v>0</v>
      </c>
      <c r="N1051" s="179">
        <f>'Energy consumption (raw)'!M1001*Lists!$H$84</f>
        <v>0</v>
      </c>
      <c r="O1051" s="178">
        <f t="shared" si="96"/>
        <v>1804.9878216000002</v>
      </c>
      <c r="P1051">
        <f>'Energy consumption (raw)'!N1001*Lists!$H$85</f>
        <v>0</v>
      </c>
      <c r="Q1051">
        <f>'Energy consumption (raw)'!O1001*Lists!$H$86</f>
        <v>0</v>
      </c>
      <c r="R1051">
        <f>'Energy consumption (raw)'!P1001*Lists!$H$87</f>
        <v>0</v>
      </c>
      <c r="S1051">
        <f>'Energy consumption (raw)'!Q1001*Lists!$H$88</f>
        <v>0</v>
      </c>
      <c r="T1051">
        <f>'Energy consumption (raw)'!R1001*Lists!$H$89</f>
        <v>0</v>
      </c>
      <c r="U1051">
        <f>'Energy consumption (raw)'!S1001*Lists!$H$90</f>
        <v>0</v>
      </c>
      <c r="V1051">
        <f>'Energy consumption (raw)'!T1001*Lists!$H$91</f>
        <v>0</v>
      </c>
      <c r="W1051">
        <f>'Energy consumption (raw)'!U1001*Lists!$H$92</f>
        <v>0</v>
      </c>
      <c r="X1051">
        <f>'Energy consumption (raw)'!V1001*Lists!$H$93</f>
        <v>0</v>
      </c>
      <c r="Y1051">
        <f>'Energy consumption (raw)'!W1001*Lists!$H$94</f>
        <v>0</v>
      </c>
      <c r="Z1051">
        <f>'Energy consumption (raw)'!X1001*Lists!$H$96*1000000</f>
        <v>0</v>
      </c>
      <c r="AA1051">
        <f>'Energy consumption (raw)'!Y1001*Lists!$H$97</f>
        <v>96.748400000000018</v>
      </c>
      <c r="AB1051">
        <f>'Energy consumption (raw)'!Z1001*Lists!$H$96</f>
        <v>0</v>
      </c>
      <c r="AC1051">
        <f>'Energy consumption (raw)'!AA1001*Lists!$H$98</f>
        <v>0</v>
      </c>
      <c r="AD1051">
        <f>'Energy consumption (raw)'!AB1001*Lists!$H$99</f>
        <v>0</v>
      </c>
      <c r="AE1051">
        <f>'Energy consumption (raw)'!AC1001*Lists!$H$101</f>
        <v>0</v>
      </c>
      <c r="AF1051">
        <f>'Energy consumption (raw)'!AD1001*Lists!$H$101</f>
        <v>0</v>
      </c>
      <c r="AG1051">
        <f>'Energy consumption (raw)'!AE1001*Lists!$H$101</f>
        <v>0</v>
      </c>
      <c r="AH1051">
        <f>'Energy consumption (raw)'!AF1001*Lists!$H$100</f>
        <v>0</v>
      </c>
      <c r="AI1051" s="167">
        <f t="shared" si="97"/>
        <v>1901.7362216000001</v>
      </c>
      <c r="AJ1051" s="179">
        <f>'Energy consumption (raw)'!AG1001</f>
        <v>1901.7362216000001</v>
      </c>
      <c r="AK1051" s="179">
        <f>'Energy consumption (raw)'!AH1001</f>
        <v>1991</v>
      </c>
      <c r="AL1051">
        <f>IF(ROUND(AI1051,-3)=ROUND('Energy consumption (raw)'!AG1001,-3),1,0)</f>
        <v>1</v>
      </c>
      <c r="AM1051" s="179" t="str">
        <f>'Energy consumption (raw)'!AJ1001</f>
        <v>22. Bac Giang</v>
      </c>
      <c r="AN1051">
        <f>VLOOKUP(AM1051,Lists!$F$9:$G$71,2,FALSE)</f>
        <v>1</v>
      </c>
    </row>
    <row r="1052" spans="2:40" x14ac:dyDescent="0.25">
      <c r="B1052" s="65" t="str">
        <f t="shared" si="95"/>
        <v>Industry900</v>
      </c>
      <c r="C1052" s="179">
        <f>'Energy consumption (raw)'!B1002</f>
        <v>900</v>
      </c>
      <c r="D1052" s="179">
        <f>'Energy consumption (raw)'!C1002</f>
        <v>0</v>
      </c>
      <c r="E1052" s="179">
        <f>'Energy consumption (raw)'!D1002</f>
        <v>0</v>
      </c>
      <c r="F1052" s="179" t="str">
        <f>'Energy consumption (raw)'!E1002</f>
        <v>Công nghiệp</v>
      </c>
      <c r="G1052" s="179" t="str">
        <f>'Energy consumption (raw)'!F1002</f>
        <v>Sãn xuất linh kiện điện tử</v>
      </c>
      <c r="H1052" s="179" t="str">
        <f>'Energy consumption (raw)'!G1002</f>
        <v>Industry</v>
      </c>
      <c r="I1052" s="179" t="str">
        <f>'Energy consumption (raw)'!I1002</f>
        <v>26 Manufacture of computer, electronic and optical products</v>
      </c>
      <c r="J1052" s="179" t="str">
        <f>INDEX(Sector!$E$6:$E$46,MATCH('Energy consumption (toe)'!I1052,Sector!$B$6:$B$46,FALSE))</f>
        <v>Manufacture of computer, electronic and optical products</v>
      </c>
      <c r="K1052" s="179">
        <f>IFERROR('Energy consumption (raw)'!J1002*Lists!$H$84,)</f>
        <v>1467.76332</v>
      </c>
      <c r="L1052" s="179">
        <f>'Energy consumption (raw)'!K1002*Lists!$H$84</f>
        <v>1467.76332</v>
      </c>
      <c r="M1052" s="179">
        <f>'Energy consumption (raw)'!L1002*Lists!$H$84</f>
        <v>0</v>
      </c>
      <c r="N1052" s="179">
        <f>'Energy consumption (raw)'!M1002*Lists!$H$84</f>
        <v>0</v>
      </c>
      <c r="O1052" s="178">
        <f t="shared" si="96"/>
        <v>1467.76332</v>
      </c>
      <c r="P1052">
        <f>'Energy consumption (raw)'!N1002*Lists!$H$85</f>
        <v>0</v>
      </c>
      <c r="Q1052">
        <f>'Energy consumption (raw)'!O1002*Lists!$H$86</f>
        <v>0</v>
      </c>
      <c r="R1052">
        <f>'Energy consumption (raw)'!P1002*Lists!$H$87</f>
        <v>0</v>
      </c>
      <c r="S1052">
        <f>'Energy consumption (raw)'!Q1002*Lists!$H$88</f>
        <v>0</v>
      </c>
      <c r="T1052">
        <f>'Energy consumption (raw)'!R1002*Lists!$H$89</f>
        <v>0</v>
      </c>
      <c r="U1052">
        <f>'Energy consumption (raw)'!S1002*Lists!$H$90</f>
        <v>0</v>
      </c>
      <c r="V1052">
        <f>'Energy consumption (raw)'!T1002*Lists!$H$91</f>
        <v>0</v>
      </c>
      <c r="W1052">
        <f>'Energy consumption (raw)'!U1002*Lists!$H$92</f>
        <v>0</v>
      </c>
      <c r="X1052">
        <f>'Energy consumption (raw)'!V1002*Lists!$H$93</f>
        <v>0</v>
      </c>
      <c r="Y1052">
        <f>'Energy consumption (raw)'!W1002*Lists!$H$94</f>
        <v>0</v>
      </c>
      <c r="Z1052">
        <f>'Energy consumption (raw)'!X1002*Lists!$H$96*1000000</f>
        <v>0</v>
      </c>
      <c r="AA1052">
        <f>'Energy consumption (raw)'!Y1002*Lists!$H$97</f>
        <v>0</v>
      </c>
      <c r="AB1052">
        <f>'Energy consumption (raw)'!Z1002*Lists!$H$96</f>
        <v>0</v>
      </c>
      <c r="AC1052">
        <f>'Energy consumption (raw)'!AA1002*Lists!$H$98</f>
        <v>0</v>
      </c>
      <c r="AD1052">
        <f>'Energy consumption (raw)'!AB1002*Lists!$H$99</f>
        <v>0</v>
      </c>
      <c r="AE1052">
        <f>'Energy consumption (raw)'!AC1002*Lists!$H$101</f>
        <v>0</v>
      </c>
      <c r="AF1052">
        <f>'Energy consumption (raw)'!AD1002*Lists!$H$101</f>
        <v>0</v>
      </c>
      <c r="AG1052">
        <f>'Energy consumption (raw)'!AE1002*Lists!$H$101</f>
        <v>0</v>
      </c>
      <c r="AH1052">
        <f>'Energy consumption (raw)'!AF1002*Lists!$H$100</f>
        <v>0</v>
      </c>
      <c r="AI1052" s="167">
        <f t="shared" si="97"/>
        <v>1467.76332</v>
      </c>
      <c r="AJ1052" s="179">
        <f>'Energy consumption (raw)'!AG1002</f>
        <v>1467.76332</v>
      </c>
      <c r="AK1052" s="179">
        <f>'Energy consumption (raw)'!AH1002</f>
        <v>1728</v>
      </c>
      <c r="AL1052">
        <f>IF(ROUND(AI1052,-3)=ROUND('Energy consumption (raw)'!AG1002,-3),1,0)</f>
        <v>1</v>
      </c>
      <c r="AM1052" s="179" t="str">
        <f>'Energy consumption (raw)'!AJ1002</f>
        <v>22. Bac Giang</v>
      </c>
      <c r="AN1052">
        <f>VLOOKUP(AM1052,Lists!$F$9:$G$71,2,FALSE)</f>
        <v>1</v>
      </c>
    </row>
    <row r="1053" spans="2:40" x14ac:dyDescent="0.25">
      <c r="B1053" s="65" t="str">
        <f t="shared" si="95"/>
        <v>Industry901</v>
      </c>
      <c r="C1053" s="179">
        <f>'Energy consumption (raw)'!B1003</f>
        <v>901</v>
      </c>
      <c r="D1053" s="179">
        <f>'Energy consumption (raw)'!C1003</f>
        <v>0</v>
      </c>
      <c r="E1053" s="179">
        <f>'Energy consumption (raw)'!D1003</f>
        <v>0</v>
      </c>
      <c r="F1053" s="179" t="str">
        <f>'Energy consumption (raw)'!E1003</f>
        <v>Công nghiệp</v>
      </c>
      <c r="G1053" s="179" t="str">
        <f>'Energy consumption (raw)'!F1003</f>
        <v>Sản xuất thiết bị điện</v>
      </c>
      <c r="H1053" s="179" t="str">
        <f>'Energy consumption (raw)'!G1003</f>
        <v>Industry</v>
      </c>
      <c r="I1053" s="179" t="str">
        <f>'Energy consumption (raw)'!I1003</f>
        <v>27 Manufacture of electrical equipment</v>
      </c>
      <c r="J1053" s="179" t="str">
        <f>INDEX(Sector!$E$6:$E$46,MATCH('Energy consumption (toe)'!I1053,Sector!$B$6:$B$46,FALSE))</f>
        <v>Manufacture of electrical equipment</v>
      </c>
      <c r="K1053" s="179">
        <f>IFERROR('Energy consumption (raw)'!J1003*Lists!$H$84,)</f>
        <v>1139.3459538</v>
      </c>
      <c r="L1053" s="179">
        <f>'Energy consumption (raw)'!K1003*Lists!$H$84</f>
        <v>1619.7906353000001</v>
      </c>
      <c r="M1053" s="179">
        <f>'Energy consumption (raw)'!L1003*Lists!$H$84</f>
        <v>0</v>
      </c>
      <c r="N1053" s="179">
        <f>'Energy consumption (raw)'!M1003*Lists!$H$84</f>
        <v>0</v>
      </c>
      <c r="O1053" s="178">
        <f t="shared" si="96"/>
        <v>1619.7906353000001</v>
      </c>
      <c r="P1053">
        <f>'Energy consumption (raw)'!N1003*Lists!$H$85</f>
        <v>0</v>
      </c>
      <c r="Q1053">
        <f>'Energy consumption (raw)'!O1003*Lists!$H$86</f>
        <v>0</v>
      </c>
      <c r="R1053">
        <f>'Energy consumption (raw)'!P1003*Lists!$H$87</f>
        <v>0</v>
      </c>
      <c r="S1053">
        <f>'Energy consumption (raw)'!Q1003*Lists!$H$88</f>
        <v>0</v>
      </c>
      <c r="T1053">
        <f>'Energy consumption (raw)'!R1003*Lists!$H$89</f>
        <v>0</v>
      </c>
      <c r="U1053">
        <f>'Energy consumption (raw)'!S1003*Lists!$H$90</f>
        <v>17.600000000000001</v>
      </c>
      <c r="V1053">
        <f>'Energy consumption (raw)'!T1003*Lists!$H$91</f>
        <v>0</v>
      </c>
      <c r="W1053">
        <f>'Energy consumption (raw)'!U1003*Lists!$H$92</f>
        <v>0</v>
      </c>
      <c r="X1053">
        <f>'Energy consumption (raw)'!V1003*Lists!$H$93</f>
        <v>0</v>
      </c>
      <c r="Y1053">
        <f>'Energy consumption (raw)'!W1003*Lists!$H$94</f>
        <v>0</v>
      </c>
      <c r="Z1053">
        <f>'Energy consumption (raw)'!X1003*Lists!$H$96*1000000</f>
        <v>0</v>
      </c>
      <c r="AA1053">
        <f>'Energy consumption (raw)'!Y1003*Lists!$H$97</f>
        <v>0</v>
      </c>
      <c r="AB1053">
        <f>'Energy consumption (raw)'!Z1003*Lists!$H$96</f>
        <v>0</v>
      </c>
      <c r="AC1053">
        <f>'Energy consumption (raw)'!AA1003*Lists!$H$98</f>
        <v>0</v>
      </c>
      <c r="AD1053">
        <f>'Energy consumption (raw)'!AB1003*Lists!$H$99</f>
        <v>0</v>
      </c>
      <c r="AE1053">
        <f>'Energy consumption (raw)'!AC1003*Lists!$H$101</f>
        <v>0</v>
      </c>
      <c r="AF1053">
        <f>'Energy consumption (raw)'!AD1003*Lists!$H$101</f>
        <v>0</v>
      </c>
      <c r="AG1053">
        <f>'Energy consumption (raw)'!AE1003*Lists!$H$101</f>
        <v>0</v>
      </c>
      <c r="AH1053">
        <f>'Energy consumption (raw)'!AF1003*Lists!$H$100</f>
        <v>0</v>
      </c>
      <c r="AI1053" s="167">
        <f t="shared" si="97"/>
        <v>1637.3906353</v>
      </c>
      <c r="AJ1053" s="179">
        <f>'Energy consumption (raw)'!AG1003</f>
        <v>1637.3906353</v>
      </c>
      <c r="AK1053" s="179">
        <f>'Energy consumption (raw)'!AH1003</f>
        <v>1637</v>
      </c>
      <c r="AL1053">
        <f>IF(ROUND(AI1053,-3)=ROUND('Energy consumption (raw)'!AG1003,-3),1,0)</f>
        <v>1</v>
      </c>
      <c r="AM1053" s="179" t="str">
        <f>'Energy consumption (raw)'!AJ1003</f>
        <v>22. Bac Giang</v>
      </c>
      <c r="AN1053">
        <f>VLOOKUP(AM1053,Lists!$F$9:$G$71,2,FALSE)</f>
        <v>1</v>
      </c>
    </row>
    <row r="1054" spans="2:40" x14ac:dyDescent="0.25">
      <c r="B1054" s="65" t="str">
        <f t="shared" si="95"/>
        <v>Industry902</v>
      </c>
      <c r="C1054" s="179">
        <f>'Energy consumption (raw)'!B1004</f>
        <v>902</v>
      </c>
      <c r="D1054" s="179">
        <f>'Energy consumption (raw)'!C1004</f>
        <v>0</v>
      </c>
      <c r="E1054" s="179">
        <f>'Energy consumption (raw)'!D1004</f>
        <v>0</v>
      </c>
      <c r="F1054" s="179" t="str">
        <f>'Energy consumption (raw)'!E1004</f>
        <v>Công nghiệp</v>
      </c>
      <c r="G1054" s="179" t="str">
        <f>'Energy consumption (raw)'!F1004</f>
        <v>Sãn xuất linh kiện điện tử</v>
      </c>
      <c r="H1054" s="179" t="str">
        <f>'Energy consumption (raw)'!G1004</f>
        <v>Industry</v>
      </c>
      <c r="I1054" s="179" t="str">
        <f>'Energy consumption (raw)'!I1004</f>
        <v>26 Manufacture of computer, electronic and optical products</v>
      </c>
      <c r="J1054" s="179" t="str">
        <f>INDEX(Sector!$E$6:$E$46,MATCH('Energy consumption (toe)'!I1054,Sector!$B$6:$B$46,FALSE))</f>
        <v>Manufacture of computer, electronic and optical products</v>
      </c>
      <c r="K1054" s="179">
        <f>IFERROR('Energy consumption (raw)'!J1004*Lists!$H$84,)</f>
        <v>0</v>
      </c>
      <c r="L1054" s="179">
        <f>'Energy consumption (raw)'!K1004*Lists!$H$84</f>
        <v>1598.5510860000002</v>
      </c>
      <c r="M1054" s="179">
        <f>'Energy consumption (raw)'!L1004*Lists!$H$84</f>
        <v>0</v>
      </c>
      <c r="N1054" s="179">
        <f>'Energy consumption (raw)'!M1004*Lists!$H$84</f>
        <v>0</v>
      </c>
      <c r="O1054" s="178">
        <f t="shared" si="96"/>
        <v>1598.5510860000002</v>
      </c>
      <c r="P1054">
        <f>'Energy consumption (raw)'!N1004*Lists!$H$85</f>
        <v>0</v>
      </c>
      <c r="Q1054">
        <f>'Energy consumption (raw)'!O1004*Lists!$H$86</f>
        <v>0</v>
      </c>
      <c r="R1054">
        <f>'Energy consumption (raw)'!P1004*Lists!$H$87</f>
        <v>0</v>
      </c>
      <c r="S1054">
        <f>'Energy consumption (raw)'!Q1004*Lists!$H$88</f>
        <v>0</v>
      </c>
      <c r="T1054">
        <f>'Energy consumption (raw)'!R1004*Lists!$H$89</f>
        <v>0</v>
      </c>
      <c r="U1054">
        <f>'Energy consumption (raw)'!S1004*Lists!$H$90</f>
        <v>0</v>
      </c>
      <c r="V1054">
        <f>'Energy consumption (raw)'!T1004*Lists!$H$91</f>
        <v>0</v>
      </c>
      <c r="W1054">
        <f>'Energy consumption (raw)'!U1004*Lists!$H$92</f>
        <v>0</v>
      </c>
      <c r="X1054">
        <f>'Energy consumption (raw)'!V1004*Lists!$H$93</f>
        <v>0</v>
      </c>
      <c r="Y1054">
        <f>'Energy consumption (raw)'!W1004*Lists!$H$94</f>
        <v>0</v>
      </c>
      <c r="Z1054">
        <f>'Energy consumption (raw)'!X1004*Lists!$H$96*1000000</f>
        <v>0</v>
      </c>
      <c r="AA1054">
        <f>'Energy consumption (raw)'!Y1004*Lists!$H$97</f>
        <v>3.2700000000000005</v>
      </c>
      <c r="AB1054">
        <f>'Energy consumption (raw)'!Z1004*Lists!$H$96</f>
        <v>0</v>
      </c>
      <c r="AC1054">
        <f>'Energy consumption (raw)'!AA1004*Lists!$H$98</f>
        <v>0</v>
      </c>
      <c r="AD1054">
        <f>'Energy consumption (raw)'!AB1004*Lists!$H$99</f>
        <v>0</v>
      </c>
      <c r="AE1054">
        <f>'Energy consumption (raw)'!AC1004*Lists!$H$101</f>
        <v>0</v>
      </c>
      <c r="AF1054">
        <f>'Energy consumption (raw)'!AD1004*Lists!$H$101</f>
        <v>0</v>
      </c>
      <c r="AG1054">
        <f>'Energy consumption (raw)'!AE1004*Lists!$H$101</f>
        <v>0</v>
      </c>
      <c r="AH1054">
        <f>'Energy consumption (raw)'!AF1004*Lists!$H$100</f>
        <v>0</v>
      </c>
      <c r="AI1054" s="167">
        <f t="shared" si="97"/>
        <v>1601.8210860000002</v>
      </c>
      <c r="AJ1054" s="179">
        <f>'Energy consumption (raw)'!AG1004</f>
        <v>1601.8210860000002</v>
      </c>
      <c r="AK1054" s="179">
        <f>'Energy consumption (raw)'!AH1004</f>
        <v>1466</v>
      </c>
      <c r="AL1054">
        <f>IF(ROUND(AI1054,-3)=ROUND('Energy consumption (raw)'!AG1004,-3),1,0)</f>
        <v>1</v>
      </c>
      <c r="AM1054" s="179" t="str">
        <f>'Energy consumption (raw)'!AJ1004</f>
        <v>22. Bac Giang</v>
      </c>
      <c r="AN1054">
        <f>VLOOKUP(AM1054,Lists!$F$9:$G$71,2,FALSE)</f>
        <v>1</v>
      </c>
    </row>
    <row r="1055" spans="2:40" x14ac:dyDescent="0.25">
      <c r="B1055" s="65" t="str">
        <f t="shared" si="95"/>
        <v>Industry903</v>
      </c>
      <c r="C1055" s="179">
        <f>'Energy consumption (raw)'!B1005</f>
        <v>903</v>
      </c>
      <c r="D1055" s="179">
        <f>'Energy consumption (raw)'!C1005</f>
        <v>0</v>
      </c>
      <c r="E1055" s="179">
        <f>'Energy consumption (raw)'!D1005</f>
        <v>0</v>
      </c>
      <c r="F1055" s="179" t="str">
        <f>'Energy consumption (raw)'!E1005</f>
        <v>Công nghiệp</v>
      </c>
      <c r="G1055" s="179" t="str">
        <f>'Energy consumption (raw)'!F1005</f>
        <v>Sãn xuất linh kiện điện tử</v>
      </c>
      <c r="H1055" s="179" t="str">
        <f>'Energy consumption (raw)'!G1005</f>
        <v>Industry</v>
      </c>
      <c r="I1055" s="179" t="str">
        <f>'Energy consumption (raw)'!I1005</f>
        <v>26 Manufacture of computer, electronic and optical products</v>
      </c>
      <c r="J1055" s="179" t="str">
        <f>INDEX(Sector!$E$6:$E$46,MATCH('Energy consumption (toe)'!I1055,Sector!$B$6:$B$46,FALSE))</f>
        <v>Manufacture of computer, electronic and optical products</v>
      </c>
      <c r="K1055" s="179">
        <f>IFERROR('Energy consumption (raw)'!J1005*Lists!$H$84,)</f>
        <v>0</v>
      </c>
      <c r="L1055" s="179">
        <f>'Energy consumption (raw)'!K1005*Lists!$H$84</f>
        <v>9722.2609260000008</v>
      </c>
      <c r="M1055" s="179">
        <f>'Energy consumption (raw)'!L1005*Lists!$H$84</f>
        <v>0</v>
      </c>
      <c r="N1055" s="179">
        <f>'Energy consumption (raw)'!M1005*Lists!$H$84</f>
        <v>0</v>
      </c>
      <c r="O1055" s="178">
        <f t="shared" si="96"/>
        <v>9722.2609260000008</v>
      </c>
      <c r="P1055">
        <f>'Energy consumption (raw)'!N1005*Lists!$H$85</f>
        <v>0</v>
      </c>
      <c r="Q1055">
        <f>'Energy consumption (raw)'!O1005*Lists!$H$86</f>
        <v>0</v>
      </c>
      <c r="R1055">
        <f>'Energy consumption (raw)'!P1005*Lists!$H$87</f>
        <v>0</v>
      </c>
      <c r="S1055">
        <f>'Energy consumption (raw)'!Q1005*Lists!$H$88</f>
        <v>0</v>
      </c>
      <c r="T1055">
        <f>'Energy consumption (raw)'!R1005*Lists!$H$89</f>
        <v>0</v>
      </c>
      <c r="U1055">
        <f>'Energy consumption (raw)'!S1005*Lists!$H$90</f>
        <v>14.96</v>
      </c>
      <c r="V1055">
        <f>'Energy consumption (raw)'!T1005*Lists!$H$91</f>
        <v>0</v>
      </c>
      <c r="W1055">
        <f>'Energy consumption (raw)'!U1005*Lists!$H$92</f>
        <v>0</v>
      </c>
      <c r="X1055">
        <f>'Energy consumption (raw)'!V1005*Lists!$H$93</f>
        <v>0</v>
      </c>
      <c r="Y1055">
        <f>'Energy consumption (raw)'!W1005*Lists!$H$94</f>
        <v>0</v>
      </c>
      <c r="Z1055">
        <f>'Energy consumption (raw)'!X1005*Lists!$H$96*1000000</f>
        <v>0</v>
      </c>
      <c r="AA1055">
        <f>'Energy consumption (raw)'!Y1005*Lists!$H$97</f>
        <v>94.143300000000011</v>
      </c>
      <c r="AB1055">
        <f>'Energy consumption (raw)'!Z1005*Lists!$H$96</f>
        <v>0</v>
      </c>
      <c r="AC1055">
        <f>'Energy consumption (raw)'!AA1005*Lists!$H$98</f>
        <v>0</v>
      </c>
      <c r="AD1055">
        <f>'Energy consumption (raw)'!AB1005*Lists!$H$99</f>
        <v>0</v>
      </c>
      <c r="AE1055">
        <f>'Energy consumption (raw)'!AC1005*Lists!$H$101</f>
        <v>0</v>
      </c>
      <c r="AF1055">
        <f>'Energy consumption (raw)'!AD1005*Lists!$H$101</f>
        <v>0</v>
      </c>
      <c r="AG1055">
        <f>'Energy consumption (raw)'!AE1005*Lists!$H$101</f>
        <v>0</v>
      </c>
      <c r="AH1055">
        <f>'Energy consumption (raw)'!AF1005*Lists!$H$100</f>
        <v>0</v>
      </c>
      <c r="AI1055" s="167">
        <f t="shared" si="97"/>
        <v>9831.3642259999997</v>
      </c>
      <c r="AJ1055" s="179">
        <f>'Energy consumption (raw)'!AG1005</f>
        <v>9831.3642259999997</v>
      </c>
      <c r="AK1055" s="179">
        <f>'Energy consumption (raw)'!AH1005</f>
        <v>6938</v>
      </c>
      <c r="AL1055">
        <f>IF(ROUND(AI1055,-3)=ROUND('Energy consumption (raw)'!AG1005,-3),1,0)</f>
        <v>1</v>
      </c>
      <c r="AM1055" s="179" t="str">
        <f>'Energy consumption (raw)'!AJ1005</f>
        <v>22. Bac Giang</v>
      </c>
      <c r="AN1055">
        <f>VLOOKUP(AM1055,Lists!$F$9:$G$71,2,FALSE)</f>
        <v>1</v>
      </c>
    </row>
    <row r="1056" spans="2:40" x14ac:dyDescent="0.25">
      <c r="B1056" s="65" t="str">
        <f t="shared" si="95"/>
        <v>Industry904</v>
      </c>
      <c r="C1056" s="179">
        <f>'Energy consumption (raw)'!B1006</f>
        <v>904</v>
      </c>
      <c r="D1056" s="179">
        <f>'Energy consumption (raw)'!C1006</f>
        <v>0</v>
      </c>
      <c r="E1056" s="179">
        <f>'Energy consumption (raw)'!D1006</f>
        <v>0</v>
      </c>
      <c r="F1056" s="179" t="str">
        <f>'Energy consumption (raw)'!E1006</f>
        <v>Công nghiệp</v>
      </c>
      <c r="G1056" s="179" t="str">
        <f>'Energy consumption (raw)'!F1006</f>
        <v>Sản xuất vật liêu xây dựng từ đất sét</v>
      </c>
      <c r="H1056" s="179" t="str">
        <f>'Energy consumption (raw)'!G1006</f>
        <v>Industry</v>
      </c>
      <c r="I1056" s="179" t="str">
        <f>'Energy consumption (raw)'!I1006</f>
        <v>23 Manufacture of other non-metallic mineral products</v>
      </c>
      <c r="J1056" s="179" t="str">
        <f>INDEX(Sector!$E$6:$E$46,MATCH('Energy consumption (toe)'!I1056,Sector!$B$6:$B$46,FALSE))</f>
        <v>Manufacture of other non-metallic mineral products</v>
      </c>
      <c r="K1056" s="179">
        <f>IFERROR('Energy consumption (raw)'!J1006*Lists!$H$84,)</f>
        <v>0</v>
      </c>
      <c r="L1056" s="179">
        <f>'Energy consumption (raw)'!K1006*Lists!$H$84</f>
        <v>822.61326370000006</v>
      </c>
      <c r="M1056" s="179">
        <f>'Energy consumption (raw)'!L1006*Lists!$H$84</f>
        <v>0</v>
      </c>
      <c r="N1056" s="179">
        <f>'Energy consumption (raw)'!M1006*Lists!$H$84</f>
        <v>0</v>
      </c>
      <c r="O1056" s="178">
        <f t="shared" si="96"/>
        <v>822.61326370000006</v>
      </c>
      <c r="P1056">
        <f>'Energy consumption (raw)'!N1006*Lists!$H$85</f>
        <v>0</v>
      </c>
      <c r="Q1056">
        <f>'Energy consumption (raw)'!O1006*Lists!$H$86</f>
        <v>0</v>
      </c>
      <c r="R1056">
        <f>'Energy consumption (raw)'!P1006*Lists!$H$87</f>
        <v>0</v>
      </c>
      <c r="S1056">
        <f>'Energy consumption (raw)'!Q1006*Lists!$H$88</f>
        <v>17039.5</v>
      </c>
      <c r="T1056">
        <f>'Energy consumption (raw)'!R1006*Lists!$H$89</f>
        <v>0</v>
      </c>
      <c r="U1056">
        <f>'Energy consumption (raw)'!S1006*Lists!$H$90</f>
        <v>0</v>
      </c>
      <c r="V1056">
        <f>'Energy consumption (raw)'!T1006*Lists!$H$91</f>
        <v>0</v>
      </c>
      <c r="W1056">
        <f>'Energy consumption (raw)'!U1006*Lists!$H$92</f>
        <v>0</v>
      </c>
      <c r="X1056">
        <f>'Energy consumption (raw)'!V1006*Lists!$H$93</f>
        <v>0</v>
      </c>
      <c r="Y1056">
        <f>'Energy consumption (raw)'!W1006*Lists!$H$94</f>
        <v>0</v>
      </c>
      <c r="Z1056">
        <f>'Energy consumption (raw)'!X1006*Lists!$H$96*1000000</f>
        <v>0</v>
      </c>
      <c r="AA1056">
        <f>'Energy consumption (raw)'!Y1006*Lists!$H$97</f>
        <v>0</v>
      </c>
      <c r="AB1056">
        <f>'Energy consumption (raw)'!Z1006*Lists!$H$96</f>
        <v>0</v>
      </c>
      <c r="AC1056">
        <f>'Energy consumption (raw)'!AA1006*Lists!$H$98</f>
        <v>0</v>
      </c>
      <c r="AD1056">
        <f>'Energy consumption (raw)'!AB1006*Lists!$H$99</f>
        <v>0</v>
      </c>
      <c r="AE1056">
        <f>'Energy consumption (raw)'!AC1006*Lists!$H$101</f>
        <v>0</v>
      </c>
      <c r="AF1056">
        <f>'Energy consumption (raw)'!AD1006*Lists!$H$101</f>
        <v>0</v>
      </c>
      <c r="AG1056">
        <f>'Energy consumption (raw)'!AE1006*Lists!$H$101</f>
        <v>0</v>
      </c>
      <c r="AH1056">
        <f>'Energy consumption (raw)'!AF1006*Lists!$H$100</f>
        <v>0</v>
      </c>
      <c r="AI1056" s="167">
        <f t="shared" si="97"/>
        <v>17862.113263700001</v>
      </c>
      <c r="AJ1056" s="179">
        <f>'Energy consumption (raw)'!AG1006</f>
        <v>17862.113263700001</v>
      </c>
      <c r="AK1056" s="179">
        <f>'Energy consumption (raw)'!AH1006</f>
        <v>1206</v>
      </c>
      <c r="AL1056">
        <f>IF(ROUND(AI1056,-3)=ROUND('Energy consumption (raw)'!AG1006,-3),1,0)</f>
        <v>1</v>
      </c>
      <c r="AM1056" s="179" t="str">
        <f>'Energy consumption (raw)'!AJ1006</f>
        <v>22. Bac Giang</v>
      </c>
      <c r="AN1056">
        <f>VLOOKUP(AM1056,Lists!$F$9:$G$71,2,FALSE)</f>
        <v>1</v>
      </c>
    </row>
    <row r="1057" spans="2:40" x14ac:dyDescent="0.25">
      <c r="B1057" s="65" t="str">
        <f t="shared" si="95"/>
        <v>Industry905</v>
      </c>
      <c r="C1057" s="179">
        <f>'Energy consumption (raw)'!B1007</f>
        <v>905</v>
      </c>
      <c r="D1057" s="179">
        <f>'Energy consumption (raw)'!C1007</f>
        <v>0</v>
      </c>
      <c r="E1057" s="179">
        <f>'Energy consumption (raw)'!D1007</f>
        <v>0</v>
      </c>
      <c r="F1057" s="179" t="str">
        <f>'Energy consumption (raw)'!E1007</f>
        <v>Công nghiệp</v>
      </c>
      <c r="G1057" s="179" t="str">
        <f>'Energy consumption (raw)'!F1007</f>
        <v>Sãn xuất linh kiện điện tử</v>
      </c>
      <c r="H1057" s="179" t="str">
        <f>'Energy consumption (raw)'!G1007</f>
        <v>Industry</v>
      </c>
      <c r="I1057" s="179" t="str">
        <f>'Energy consumption (raw)'!I1007</f>
        <v>26 Manufacture of computer, electronic and optical products</v>
      </c>
      <c r="J1057" s="179" t="str">
        <f>INDEX(Sector!$E$6:$E$46,MATCH('Energy consumption (toe)'!I1057,Sector!$B$6:$B$46,FALSE))</f>
        <v>Manufacture of computer, electronic and optical products</v>
      </c>
      <c r="K1057" s="179">
        <f>IFERROR('Energy consumption (raw)'!J1007*Lists!$H$84,)</f>
        <v>0</v>
      </c>
      <c r="L1057" s="179">
        <f>'Energy consumption (raw)'!K1007*Lists!$H$84</f>
        <v>1647.2324274</v>
      </c>
      <c r="M1057" s="179">
        <f>'Energy consumption (raw)'!L1007*Lists!$H$84</f>
        <v>0</v>
      </c>
      <c r="N1057" s="179">
        <f>'Energy consumption (raw)'!M1007*Lists!$H$84</f>
        <v>0</v>
      </c>
      <c r="O1057" s="178">
        <f t="shared" si="96"/>
        <v>1647.2324274</v>
      </c>
      <c r="P1057">
        <f>'Energy consumption (raw)'!N1007*Lists!$H$85</f>
        <v>0</v>
      </c>
      <c r="Q1057">
        <f>'Energy consumption (raw)'!O1007*Lists!$H$86</f>
        <v>0</v>
      </c>
      <c r="R1057">
        <f>'Energy consumption (raw)'!P1007*Lists!$H$87</f>
        <v>0</v>
      </c>
      <c r="S1057">
        <f>'Energy consumption (raw)'!Q1007*Lists!$H$88</f>
        <v>0</v>
      </c>
      <c r="T1057">
        <f>'Energy consumption (raw)'!R1007*Lists!$H$89</f>
        <v>0</v>
      </c>
      <c r="U1057">
        <f>'Energy consumption (raw)'!S1007*Lists!$H$90</f>
        <v>0</v>
      </c>
      <c r="V1057">
        <f>'Energy consumption (raw)'!T1007*Lists!$H$91</f>
        <v>0</v>
      </c>
      <c r="W1057">
        <f>'Energy consumption (raw)'!U1007*Lists!$H$92</f>
        <v>0</v>
      </c>
      <c r="X1057">
        <f>'Energy consumption (raw)'!V1007*Lists!$H$93</f>
        <v>0</v>
      </c>
      <c r="Y1057">
        <f>'Energy consumption (raw)'!W1007*Lists!$H$94</f>
        <v>0</v>
      </c>
      <c r="Z1057">
        <f>'Energy consumption (raw)'!X1007*Lists!$H$96*1000000</f>
        <v>0</v>
      </c>
      <c r="AA1057">
        <f>'Energy consumption (raw)'!Y1007*Lists!$H$97</f>
        <v>0</v>
      </c>
      <c r="AB1057">
        <f>'Energy consumption (raw)'!Z1007*Lists!$H$96</f>
        <v>0</v>
      </c>
      <c r="AC1057">
        <f>'Energy consumption (raw)'!AA1007*Lists!$H$98</f>
        <v>0</v>
      </c>
      <c r="AD1057">
        <f>'Energy consumption (raw)'!AB1007*Lists!$H$99</f>
        <v>0</v>
      </c>
      <c r="AE1057">
        <f>'Energy consumption (raw)'!AC1007*Lists!$H$101</f>
        <v>0</v>
      </c>
      <c r="AF1057">
        <f>'Energy consumption (raw)'!AD1007*Lists!$H$101</f>
        <v>0</v>
      </c>
      <c r="AG1057">
        <f>'Energy consumption (raw)'!AE1007*Lists!$H$101</f>
        <v>0</v>
      </c>
      <c r="AH1057">
        <f>'Energy consumption (raw)'!AF1007*Lists!$H$100</f>
        <v>0</v>
      </c>
      <c r="AI1057" s="167">
        <f t="shared" si="97"/>
        <v>1647.2324274</v>
      </c>
      <c r="AJ1057" s="179">
        <f>'Energy consumption (raw)'!AG1007</f>
        <v>1647.2324274</v>
      </c>
      <c r="AK1057" s="179">
        <f>'Energy consumption (raw)'!AH1007</f>
        <v>0</v>
      </c>
      <c r="AL1057">
        <f>IF(ROUND(AI1057,-3)=ROUND('Energy consumption (raw)'!AG1007,-3),1,0)</f>
        <v>1</v>
      </c>
      <c r="AM1057" s="179" t="str">
        <f>'Energy consumption (raw)'!AJ1007</f>
        <v>22. Bac Giang</v>
      </c>
      <c r="AN1057">
        <f>VLOOKUP(AM1057,Lists!$F$9:$G$71,2,FALSE)</f>
        <v>1</v>
      </c>
    </row>
    <row r="1058" spans="2:40" x14ac:dyDescent="0.25">
      <c r="B1058" s="65" t="str">
        <f t="shared" si="95"/>
        <v>Industry906</v>
      </c>
      <c r="C1058" s="179">
        <f>'Energy consumption (raw)'!B1008</f>
        <v>906</v>
      </c>
      <c r="D1058" s="179">
        <f>'Energy consumption (raw)'!C1008</f>
        <v>0</v>
      </c>
      <c r="E1058" s="179">
        <f>'Energy consumption (raw)'!D1008</f>
        <v>0</v>
      </c>
      <c r="F1058" s="179" t="str">
        <f>'Energy consumption (raw)'!E1008</f>
        <v>Công nghiệp</v>
      </c>
      <c r="G1058" s="179" t="str">
        <f>'Energy consumption (raw)'!F1008</f>
        <v>Sản xuất pin và ắc quy</v>
      </c>
      <c r="H1058" s="179" t="str">
        <f>'Energy consumption (raw)'!G1008</f>
        <v>Industry</v>
      </c>
      <c r="I1058" s="179" t="str">
        <f>'Energy consumption (raw)'!I1008</f>
        <v>27 Manufacture of electrical equipment</v>
      </c>
      <c r="J1058" s="179" t="str">
        <f>INDEX(Sector!$E$6:$E$46,MATCH('Energy consumption (toe)'!I1058,Sector!$B$6:$B$46,FALSE))</f>
        <v>Manufacture of electrical equipment</v>
      </c>
      <c r="K1058" s="179">
        <f>IFERROR('Energy consumption (raw)'!J1008*Lists!$H$84,)</f>
        <v>0</v>
      </c>
      <c r="L1058" s="179">
        <f>'Energy consumption (raw)'!K1008*Lists!$H$84</f>
        <v>1499.2294104</v>
      </c>
      <c r="M1058" s="179">
        <f>'Energy consumption (raw)'!L1008*Lists!$H$84</f>
        <v>0</v>
      </c>
      <c r="N1058" s="179">
        <f>'Energy consumption (raw)'!M1008*Lists!$H$84</f>
        <v>0</v>
      </c>
      <c r="O1058" s="178">
        <f t="shared" si="96"/>
        <v>1499.2294104</v>
      </c>
      <c r="P1058">
        <f>'Energy consumption (raw)'!N1008*Lists!$H$85</f>
        <v>0</v>
      </c>
      <c r="Q1058">
        <f>'Energy consumption (raw)'!O1008*Lists!$H$86</f>
        <v>0</v>
      </c>
      <c r="R1058">
        <f>'Energy consumption (raw)'!P1008*Lists!$H$87</f>
        <v>0</v>
      </c>
      <c r="S1058">
        <f>'Energy consumption (raw)'!Q1008*Lists!$H$88</f>
        <v>0</v>
      </c>
      <c r="T1058">
        <f>'Energy consumption (raw)'!R1008*Lists!$H$89</f>
        <v>0</v>
      </c>
      <c r="U1058">
        <f>'Energy consumption (raw)'!S1008*Lists!$H$90</f>
        <v>0</v>
      </c>
      <c r="V1058">
        <f>'Energy consumption (raw)'!T1008*Lists!$H$91</f>
        <v>0</v>
      </c>
      <c r="W1058">
        <f>'Energy consumption (raw)'!U1008*Lists!$H$92</f>
        <v>0</v>
      </c>
      <c r="X1058">
        <f>'Energy consumption (raw)'!V1008*Lists!$H$93</f>
        <v>0</v>
      </c>
      <c r="Y1058">
        <f>'Energy consumption (raw)'!W1008*Lists!$H$94</f>
        <v>0</v>
      </c>
      <c r="Z1058">
        <f>'Energy consumption (raw)'!X1008*Lists!$H$96*1000000</f>
        <v>0</v>
      </c>
      <c r="AA1058">
        <f>'Energy consumption (raw)'!Y1008*Lists!$H$97</f>
        <v>0</v>
      </c>
      <c r="AB1058">
        <f>'Energy consumption (raw)'!Z1008*Lists!$H$96</f>
        <v>0</v>
      </c>
      <c r="AC1058">
        <f>'Energy consumption (raw)'!AA1008*Lists!$H$98</f>
        <v>0</v>
      </c>
      <c r="AD1058">
        <f>'Energy consumption (raw)'!AB1008*Lists!$H$99</f>
        <v>0</v>
      </c>
      <c r="AE1058">
        <f>'Energy consumption (raw)'!AC1008*Lists!$H$101</f>
        <v>0</v>
      </c>
      <c r="AF1058">
        <f>'Energy consumption (raw)'!AD1008*Lists!$H$101</f>
        <v>0</v>
      </c>
      <c r="AG1058">
        <f>'Energy consumption (raw)'!AE1008*Lists!$H$101</f>
        <v>0</v>
      </c>
      <c r="AH1058">
        <f>'Energy consumption (raw)'!AF1008*Lists!$H$100</f>
        <v>0</v>
      </c>
      <c r="AI1058" s="167">
        <f t="shared" si="97"/>
        <v>1499.2294104</v>
      </c>
      <c r="AJ1058" s="179">
        <f>'Energy consumption (raw)'!AG1008</f>
        <v>1499.2294104</v>
      </c>
      <c r="AK1058" s="179">
        <f>'Energy consumption (raw)'!AH1008</f>
        <v>1206</v>
      </c>
      <c r="AL1058">
        <f>IF(ROUND(AI1058,-3)=ROUND('Energy consumption (raw)'!AG1008,-3),1,0)</f>
        <v>1</v>
      </c>
      <c r="AM1058" s="179" t="str">
        <f>'Energy consumption (raw)'!AJ1008</f>
        <v>22. Bac Giang</v>
      </c>
      <c r="AN1058">
        <f>VLOOKUP(AM1058,Lists!$F$9:$G$71,2,FALSE)</f>
        <v>1</v>
      </c>
    </row>
    <row r="1059" spans="2:40" x14ac:dyDescent="0.25">
      <c r="B1059" s="65" t="str">
        <f t="shared" si="95"/>
        <v>Industry907</v>
      </c>
      <c r="C1059" s="179">
        <f>'Energy consumption (raw)'!B1009</f>
        <v>907</v>
      </c>
      <c r="D1059" s="179">
        <f>'Energy consumption (raw)'!C1009</f>
        <v>0</v>
      </c>
      <c r="E1059" s="179">
        <f>'Energy consumption (raw)'!D1009</f>
        <v>0</v>
      </c>
      <c r="F1059" s="179" t="str">
        <f>'Energy consumption (raw)'!E1009</f>
        <v>Công nghiệp</v>
      </c>
      <c r="G1059" s="179" t="str">
        <f>'Energy consumption (raw)'!F1009</f>
        <v>Sãn xuất linh kiện điện tử</v>
      </c>
      <c r="H1059" s="179" t="str">
        <f>'Energy consumption (raw)'!G1009</f>
        <v>Industry</v>
      </c>
      <c r="I1059" s="179" t="str">
        <f>'Energy consumption (raw)'!I1009</f>
        <v>26 Manufacture of computer, electronic and optical products</v>
      </c>
      <c r="J1059" s="179" t="str">
        <f>INDEX(Sector!$E$6:$E$46,MATCH('Energy consumption (toe)'!I1059,Sector!$B$6:$B$46,FALSE))</f>
        <v>Manufacture of computer, electronic and optical products</v>
      </c>
      <c r="K1059" s="179">
        <f>IFERROR('Energy consumption (raw)'!J1009*Lists!$H$84,)</f>
        <v>0</v>
      </c>
      <c r="L1059" s="179">
        <f>'Energy consumption (raw)'!K1009*Lists!$H$84</f>
        <v>3100.7220716000002</v>
      </c>
      <c r="M1059" s="179">
        <f>'Energy consumption (raw)'!L1009*Lists!$H$84</f>
        <v>0</v>
      </c>
      <c r="N1059" s="179">
        <f>'Energy consumption (raw)'!M1009*Lists!$H$84</f>
        <v>0</v>
      </c>
      <c r="O1059" s="178">
        <f t="shared" si="96"/>
        <v>3100.7220716000002</v>
      </c>
      <c r="P1059">
        <f>'Energy consumption (raw)'!N1009*Lists!$H$85</f>
        <v>0</v>
      </c>
      <c r="Q1059">
        <f>'Energy consumption (raw)'!O1009*Lists!$H$86</f>
        <v>0</v>
      </c>
      <c r="R1059">
        <f>'Energy consumption (raw)'!P1009*Lists!$H$87</f>
        <v>0</v>
      </c>
      <c r="S1059">
        <f>'Energy consumption (raw)'!Q1009*Lists!$H$88</f>
        <v>0</v>
      </c>
      <c r="T1059">
        <f>'Energy consumption (raw)'!R1009*Lists!$H$89</f>
        <v>0</v>
      </c>
      <c r="U1059">
        <f>'Energy consumption (raw)'!S1009*Lists!$H$90</f>
        <v>0</v>
      </c>
      <c r="V1059">
        <f>'Energy consumption (raw)'!T1009*Lists!$H$91</f>
        <v>0</v>
      </c>
      <c r="W1059">
        <f>'Energy consumption (raw)'!U1009*Lists!$H$92</f>
        <v>0</v>
      </c>
      <c r="X1059">
        <f>'Energy consumption (raw)'!V1009*Lists!$H$93</f>
        <v>0</v>
      </c>
      <c r="Y1059">
        <f>'Energy consumption (raw)'!W1009*Lists!$H$94</f>
        <v>0</v>
      </c>
      <c r="Z1059">
        <f>'Energy consumption (raw)'!X1009*Lists!$H$96*1000000</f>
        <v>0</v>
      </c>
      <c r="AA1059">
        <f>'Energy consumption (raw)'!Y1009*Lists!$H$97</f>
        <v>0</v>
      </c>
      <c r="AB1059">
        <f>'Energy consumption (raw)'!Z1009*Lists!$H$96</f>
        <v>0</v>
      </c>
      <c r="AC1059">
        <f>'Energy consumption (raw)'!AA1009*Lists!$H$98</f>
        <v>0</v>
      </c>
      <c r="AD1059">
        <f>'Energy consumption (raw)'!AB1009*Lists!$H$99</f>
        <v>0</v>
      </c>
      <c r="AE1059">
        <f>'Energy consumption (raw)'!AC1009*Lists!$H$101</f>
        <v>0</v>
      </c>
      <c r="AF1059">
        <f>'Energy consumption (raw)'!AD1009*Lists!$H$101</f>
        <v>0</v>
      </c>
      <c r="AG1059">
        <f>'Energy consumption (raw)'!AE1009*Lists!$H$101</f>
        <v>0</v>
      </c>
      <c r="AH1059">
        <f>'Energy consumption (raw)'!AF1009*Lists!$H$100</f>
        <v>0</v>
      </c>
      <c r="AI1059" s="167">
        <f t="shared" si="97"/>
        <v>3100.7220716000002</v>
      </c>
      <c r="AJ1059" s="179">
        <f>'Energy consumption (raw)'!AG1009</f>
        <v>3100.7220716000002</v>
      </c>
      <c r="AK1059" s="179">
        <f>'Energy consumption (raw)'!AH1009</f>
        <v>2307</v>
      </c>
      <c r="AL1059">
        <f>IF(ROUND(AI1059,-3)=ROUND('Energy consumption (raw)'!AG1009,-3),1,0)</f>
        <v>1</v>
      </c>
      <c r="AM1059" s="179" t="str">
        <f>'Energy consumption (raw)'!AJ1009</f>
        <v>22. Bac Giang</v>
      </c>
      <c r="AN1059">
        <f>VLOOKUP(AM1059,Lists!$F$9:$G$71,2,FALSE)</f>
        <v>1</v>
      </c>
    </row>
    <row r="1060" spans="2:40" x14ac:dyDescent="0.25">
      <c r="B1060" s="65" t="str">
        <f t="shared" si="95"/>
        <v>Industry908</v>
      </c>
      <c r="C1060" s="179">
        <f>'Energy consumption (raw)'!B1010</f>
        <v>908</v>
      </c>
      <c r="D1060" s="179">
        <f>'Energy consumption (raw)'!C1010</f>
        <v>0</v>
      </c>
      <c r="E1060" s="179">
        <f>'Energy consumption (raw)'!D1010</f>
        <v>0</v>
      </c>
      <c r="F1060" s="179" t="str">
        <f>'Energy consumption (raw)'!E1010</f>
        <v>Công nghiệp</v>
      </c>
      <c r="G1060" s="179" t="str">
        <f>'Energy consumption (raw)'!F1010</f>
        <v>Sản xuất thiết bị vệ sinh cao cấp</v>
      </c>
      <c r="H1060" s="179" t="str">
        <f>'Energy consumption (raw)'!G1010</f>
        <v>Industry</v>
      </c>
      <c r="I1060" s="179" t="str">
        <f>'Energy consumption (raw)'!I1010</f>
        <v>22 Manufacture of rubber and plastics products</v>
      </c>
      <c r="J1060" s="179" t="str">
        <f>INDEX(Sector!$E$6:$E$46,MATCH('Energy consumption (toe)'!I1060,Sector!$B$6:$B$46,FALSE))</f>
        <v>Manufacture of rubber and plastics products</v>
      </c>
      <c r="K1060" s="179">
        <f>IFERROR('Energy consumption (raw)'!J1010*Lists!$H$84,)</f>
        <v>1470.1889160000001</v>
      </c>
      <c r="L1060" s="179">
        <f>'Energy consumption (raw)'!K1010*Lists!$H$84</f>
        <v>1470.1889160000001</v>
      </c>
      <c r="M1060" s="179">
        <f>'Energy consumption (raw)'!L1010*Lists!$H$84</f>
        <v>0</v>
      </c>
      <c r="N1060" s="179">
        <f>'Energy consumption (raw)'!M1010*Lists!$H$84</f>
        <v>0</v>
      </c>
      <c r="O1060" s="178">
        <f t="shared" si="96"/>
        <v>1470.1889160000001</v>
      </c>
      <c r="P1060">
        <f>'Energy consumption (raw)'!N1010*Lists!$H$85</f>
        <v>0</v>
      </c>
      <c r="Q1060">
        <f>'Energy consumption (raw)'!O1010*Lists!$H$86</f>
        <v>0</v>
      </c>
      <c r="R1060">
        <f>'Energy consumption (raw)'!P1010*Lists!$H$87</f>
        <v>0</v>
      </c>
      <c r="S1060">
        <f>'Energy consumption (raw)'!Q1010*Lists!$H$88</f>
        <v>0</v>
      </c>
      <c r="T1060">
        <f>'Energy consumption (raw)'!R1010*Lists!$H$89</f>
        <v>0</v>
      </c>
      <c r="U1060">
        <f>'Energy consumption (raw)'!S1010*Lists!$H$90</f>
        <v>4.4000000000000004</v>
      </c>
      <c r="V1060">
        <f>'Energy consumption (raw)'!T1010*Lists!$H$91</f>
        <v>0</v>
      </c>
      <c r="W1060">
        <f>'Energy consumption (raw)'!U1010*Lists!$H$92</f>
        <v>0</v>
      </c>
      <c r="X1060">
        <f>'Energy consumption (raw)'!V1010*Lists!$H$93</f>
        <v>0</v>
      </c>
      <c r="Y1060">
        <f>'Energy consumption (raw)'!W1010*Lists!$H$94</f>
        <v>0</v>
      </c>
      <c r="Z1060">
        <f>'Energy consumption (raw)'!X1010*Lists!$H$96*1000000</f>
        <v>0</v>
      </c>
      <c r="AA1060">
        <f>'Energy consumption (raw)'!Y1010*Lists!$H$97</f>
        <v>10.9</v>
      </c>
      <c r="AB1060">
        <f>'Energy consumption (raw)'!Z1010*Lists!$H$96</f>
        <v>0</v>
      </c>
      <c r="AC1060">
        <f>'Energy consumption (raw)'!AA1010*Lists!$H$98</f>
        <v>0</v>
      </c>
      <c r="AD1060">
        <f>'Energy consumption (raw)'!AB1010*Lists!$H$99</f>
        <v>0</v>
      </c>
      <c r="AE1060">
        <f>'Energy consumption (raw)'!AC1010*Lists!$H$101</f>
        <v>0</v>
      </c>
      <c r="AF1060">
        <f>'Energy consumption (raw)'!AD1010*Lists!$H$101</f>
        <v>0</v>
      </c>
      <c r="AG1060">
        <f>'Energy consumption (raw)'!AE1010*Lists!$H$101</f>
        <v>0</v>
      </c>
      <c r="AH1060">
        <f>'Energy consumption (raw)'!AF1010*Lists!$H$100</f>
        <v>0</v>
      </c>
      <c r="AI1060" s="167">
        <f t="shared" si="97"/>
        <v>1485.4889160000002</v>
      </c>
      <c r="AJ1060" s="179">
        <f>'Energy consumption (raw)'!AG1010</f>
        <v>1485.4889160000002</v>
      </c>
      <c r="AK1060" s="179">
        <f>'Energy consumption (raw)'!AH1010</f>
        <v>1736</v>
      </c>
      <c r="AL1060">
        <f>IF(ROUND(AI1060,-3)=ROUND('Energy consumption (raw)'!AG1010,-3),1,0)</f>
        <v>1</v>
      </c>
      <c r="AM1060" s="179" t="str">
        <f>'Energy consumption (raw)'!AJ1010</f>
        <v>22. Bac Giang</v>
      </c>
      <c r="AN1060">
        <f>VLOOKUP(AM1060,Lists!$F$9:$G$71,2,FALSE)</f>
        <v>1</v>
      </c>
    </row>
    <row r="1061" spans="2:40" x14ac:dyDescent="0.25">
      <c r="B1061" s="65" t="str">
        <f t="shared" si="95"/>
        <v>Industry909</v>
      </c>
      <c r="C1061" s="179">
        <f>'Energy consumption (raw)'!B1011</f>
        <v>909</v>
      </c>
      <c r="D1061" s="179">
        <f>'Energy consumption (raw)'!C1011</f>
        <v>0</v>
      </c>
      <c r="E1061" s="179">
        <f>'Energy consumption (raw)'!D1011</f>
        <v>0</v>
      </c>
      <c r="F1061" s="179" t="str">
        <f>'Energy consumption (raw)'!E1011</f>
        <v>Công nghiệp</v>
      </c>
      <c r="G1061" s="179" t="str">
        <f>'Energy consumption (raw)'!F1011</f>
        <v>Sản xuất pin và ắc quy</v>
      </c>
      <c r="H1061" s="179" t="str">
        <f>'Energy consumption (raw)'!G1011</f>
        <v>Industry</v>
      </c>
      <c r="I1061" s="179" t="str">
        <f>'Energy consumption (raw)'!I1011</f>
        <v>27 Manufacture of electrical equipment</v>
      </c>
      <c r="J1061" s="179" t="str">
        <f>INDEX(Sector!$E$6:$E$46,MATCH('Energy consumption (toe)'!I1061,Sector!$B$6:$B$46,FALSE))</f>
        <v>Manufacture of electrical equipment</v>
      </c>
      <c r="K1061" s="179">
        <f>IFERROR('Energy consumption (raw)'!J1011*Lists!$H$84,)</f>
        <v>0</v>
      </c>
      <c r="L1061" s="179">
        <f>'Energy consumption (raw)'!K1011*Lists!$H$84</f>
        <v>27467.840408800002</v>
      </c>
      <c r="M1061" s="179">
        <f>'Energy consumption (raw)'!L1011*Lists!$H$84</f>
        <v>0</v>
      </c>
      <c r="N1061" s="179">
        <f>'Energy consumption (raw)'!M1011*Lists!$H$84</f>
        <v>0</v>
      </c>
      <c r="O1061" s="178">
        <f t="shared" si="96"/>
        <v>27467.840408800002</v>
      </c>
      <c r="P1061">
        <f>'Energy consumption (raw)'!N1011*Lists!$H$85</f>
        <v>0</v>
      </c>
      <c r="Q1061">
        <f>'Energy consumption (raw)'!O1011*Lists!$H$86</f>
        <v>0</v>
      </c>
      <c r="R1061">
        <f>'Energy consumption (raw)'!P1011*Lists!$H$87</f>
        <v>0</v>
      </c>
      <c r="S1061">
        <f>'Energy consumption (raw)'!Q1011*Lists!$H$88</f>
        <v>0</v>
      </c>
      <c r="T1061">
        <f>'Energy consumption (raw)'!R1011*Lists!$H$89</f>
        <v>0</v>
      </c>
      <c r="U1061">
        <f>'Energy consumption (raw)'!S1011*Lists!$H$90</f>
        <v>0</v>
      </c>
      <c r="V1061">
        <f>'Energy consumption (raw)'!T1011*Lists!$H$91</f>
        <v>0</v>
      </c>
      <c r="W1061">
        <f>'Energy consumption (raw)'!U1011*Lists!$H$92</f>
        <v>0</v>
      </c>
      <c r="X1061">
        <f>'Energy consumption (raw)'!V1011*Lists!$H$93</f>
        <v>0</v>
      </c>
      <c r="Y1061">
        <f>'Energy consumption (raw)'!W1011*Lists!$H$94</f>
        <v>0</v>
      </c>
      <c r="Z1061">
        <f>'Energy consumption (raw)'!X1011*Lists!$H$96*1000000</f>
        <v>0</v>
      </c>
      <c r="AA1061">
        <f>'Energy consumption (raw)'!Y1011*Lists!$H$97</f>
        <v>0</v>
      </c>
      <c r="AB1061">
        <f>'Energy consumption (raw)'!Z1011*Lists!$H$96</f>
        <v>0</v>
      </c>
      <c r="AC1061">
        <f>'Energy consumption (raw)'!AA1011*Lists!$H$98</f>
        <v>0</v>
      </c>
      <c r="AD1061">
        <f>'Energy consumption (raw)'!AB1011*Lists!$H$99</f>
        <v>0</v>
      </c>
      <c r="AE1061">
        <f>'Energy consumption (raw)'!AC1011*Lists!$H$101</f>
        <v>0</v>
      </c>
      <c r="AF1061">
        <f>'Energy consumption (raw)'!AD1011*Lists!$H$101</f>
        <v>0</v>
      </c>
      <c r="AG1061">
        <f>'Energy consumption (raw)'!AE1011*Lists!$H$101</f>
        <v>0</v>
      </c>
      <c r="AH1061">
        <f>'Energy consumption (raw)'!AF1011*Lists!$H$100</f>
        <v>0</v>
      </c>
      <c r="AI1061" s="167">
        <f t="shared" si="97"/>
        <v>27467.840408800002</v>
      </c>
      <c r="AJ1061" s="179">
        <f>'Energy consumption (raw)'!AG1011</f>
        <v>27467.840408800002</v>
      </c>
      <c r="AK1061" s="179">
        <f>'Energy consumption (raw)'!AH1011</f>
        <v>26535</v>
      </c>
      <c r="AL1061">
        <f>IF(ROUND(AI1061,-3)=ROUND('Energy consumption (raw)'!AG1011,-3),1,0)</f>
        <v>1</v>
      </c>
      <c r="AM1061" s="179" t="str">
        <f>'Energy consumption (raw)'!AJ1011</f>
        <v>22. Bac Giang</v>
      </c>
      <c r="AN1061">
        <f>VLOOKUP(AM1061,Lists!$F$9:$G$71,2,FALSE)</f>
        <v>1</v>
      </c>
    </row>
    <row r="1062" spans="2:40" x14ac:dyDescent="0.25">
      <c r="B1062" s="65" t="str">
        <f t="shared" si="95"/>
        <v>Industry910</v>
      </c>
      <c r="C1062" s="179">
        <f>'Energy consumption (raw)'!B1012</f>
        <v>910</v>
      </c>
      <c r="D1062" s="179">
        <f>'Energy consumption (raw)'!C1012</f>
        <v>0</v>
      </c>
      <c r="E1062" s="179">
        <f>'Energy consumption (raw)'!D1012</f>
        <v>0</v>
      </c>
      <c r="F1062" s="179" t="str">
        <f>'Energy consumption (raw)'!E1012</f>
        <v>Công nghiệp</v>
      </c>
      <c r="G1062" s="179" t="str">
        <f>'Energy consumption (raw)'!F1012</f>
        <v>Sản xuất thiết bị viễn thông</v>
      </c>
      <c r="H1062" s="179" t="str">
        <f>'Energy consumption (raw)'!G1012</f>
        <v>Industry</v>
      </c>
      <c r="I1062" s="179" t="str">
        <f>'Energy consumption (raw)'!I1012</f>
        <v>26 Manufacture of computer, electronic and optical products</v>
      </c>
      <c r="J1062" s="179" t="str">
        <f>INDEX(Sector!$E$6:$E$46,MATCH('Energy consumption (toe)'!I1062,Sector!$B$6:$B$46,FALSE))</f>
        <v>Manufacture of computer, electronic and optical products</v>
      </c>
      <c r="K1062" s="179">
        <f>IFERROR('Energy consumption (raw)'!J1012*Lists!$H$84,)</f>
        <v>0</v>
      </c>
      <c r="L1062" s="179">
        <f>'Energy consumption (raw)'!K1012*Lists!$H$84</f>
        <v>2729.2142702000001</v>
      </c>
      <c r="M1062" s="179">
        <f>'Energy consumption (raw)'!L1012*Lists!$H$84</f>
        <v>0</v>
      </c>
      <c r="N1062" s="179">
        <f>'Energy consumption (raw)'!M1012*Lists!$H$84</f>
        <v>0</v>
      </c>
      <c r="O1062" s="178">
        <f t="shared" si="96"/>
        <v>2729.2142702000001</v>
      </c>
      <c r="P1062">
        <f>'Energy consumption (raw)'!N1012*Lists!$H$85</f>
        <v>0</v>
      </c>
      <c r="Q1062">
        <f>'Energy consumption (raw)'!O1012*Lists!$H$86</f>
        <v>0</v>
      </c>
      <c r="R1062">
        <f>'Energy consumption (raw)'!P1012*Lists!$H$87</f>
        <v>0</v>
      </c>
      <c r="S1062">
        <f>'Energy consumption (raw)'!Q1012*Lists!$H$88</f>
        <v>0</v>
      </c>
      <c r="T1062">
        <f>'Energy consumption (raw)'!R1012*Lists!$H$89</f>
        <v>0</v>
      </c>
      <c r="U1062">
        <f>'Energy consumption (raw)'!S1012*Lists!$H$90</f>
        <v>0</v>
      </c>
      <c r="V1062">
        <f>'Energy consumption (raw)'!T1012*Lists!$H$91</f>
        <v>0</v>
      </c>
      <c r="W1062">
        <f>'Energy consumption (raw)'!U1012*Lists!$H$92</f>
        <v>0</v>
      </c>
      <c r="X1062">
        <f>'Energy consumption (raw)'!V1012*Lists!$H$93</f>
        <v>0</v>
      </c>
      <c r="Y1062">
        <f>'Energy consumption (raw)'!W1012*Lists!$H$94</f>
        <v>0</v>
      </c>
      <c r="Z1062">
        <f>'Energy consumption (raw)'!X1012*Lists!$H$96*1000000</f>
        <v>0</v>
      </c>
      <c r="AA1062">
        <f>'Energy consumption (raw)'!Y1012*Lists!$H$97</f>
        <v>0</v>
      </c>
      <c r="AB1062">
        <f>'Energy consumption (raw)'!Z1012*Lists!$H$96</f>
        <v>0</v>
      </c>
      <c r="AC1062">
        <f>'Energy consumption (raw)'!AA1012*Lists!$H$98</f>
        <v>0</v>
      </c>
      <c r="AD1062">
        <f>'Energy consumption (raw)'!AB1012*Lists!$H$99</f>
        <v>0</v>
      </c>
      <c r="AE1062">
        <f>'Energy consumption (raw)'!AC1012*Lists!$H$101</f>
        <v>0</v>
      </c>
      <c r="AF1062">
        <f>'Energy consumption (raw)'!AD1012*Lists!$H$101</f>
        <v>0</v>
      </c>
      <c r="AG1062">
        <f>'Energy consumption (raw)'!AE1012*Lists!$H$101</f>
        <v>0</v>
      </c>
      <c r="AH1062">
        <f>'Energy consumption (raw)'!AF1012*Lists!$H$100</f>
        <v>0</v>
      </c>
      <c r="AI1062" s="167">
        <f t="shared" si="97"/>
        <v>2729.2142702000001</v>
      </c>
      <c r="AJ1062" s="179">
        <f>'Energy consumption (raw)'!AG1012</f>
        <v>2729.2142702000001</v>
      </c>
      <c r="AK1062" s="179">
        <f>'Energy consumption (raw)'!AH1012</f>
        <v>2729</v>
      </c>
      <c r="AL1062">
        <f>IF(ROUND(AI1062,-3)=ROUND('Energy consumption (raw)'!AG1012,-3),1,0)</f>
        <v>1</v>
      </c>
      <c r="AM1062" s="179" t="str">
        <f>'Energy consumption (raw)'!AJ1012</f>
        <v>22. Bac Giang</v>
      </c>
      <c r="AN1062">
        <f>VLOOKUP(AM1062,Lists!$F$9:$G$71,2,FALSE)</f>
        <v>1</v>
      </c>
    </row>
    <row r="1063" spans="2:40" x14ac:dyDescent="0.25">
      <c r="B1063" s="65" t="str">
        <f t="shared" si="95"/>
        <v>Industry911</v>
      </c>
      <c r="C1063" s="179">
        <f>'Energy consumption (raw)'!B1013</f>
        <v>911</v>
      </c>
      <c r="D1063" s="179">
        <f>'Energy consumption (raw)'!C1013</f>
        <v>0</v>
      </c>
      <c r="E1063" s="179">
        <f>'Energy consumption (raw)'!D1013</f>
        <v>0</v>
      </c>
      <c r="F1063" s="179" t="str">
        <f>'Energy consumption (raw)'!E1013</f>
        <v>Công nghiệp</v>
      </c>
      <c r="G1063" s="179" t="str">
        <f>'Energy consumption (raw)'!F1013</f>
        <v>Sản xuất điện tử, tổng hợp</v>
      </c>
      <c r="H1063" s="179" t="str">
        <f>'Energy consumption (raw)'!G1013</f>
        <v>Industry</v>
      </c>
      <c r="I1063" s="179" t="str">
        <f>'Energy consumption (raw)'!I1013</f>
        <v>26 Manufacture of computer, electronic and optical products</v>
      </c>
      <c r="J1063" s="179" t="str">
        <f>INDEX(Sector!$E$6:$E$46,MATCH('Energy consumption (toe)'!I1063,Sector!$B$6:$B$46,FALSE))</f>
        <v>Manufacture of computer, electronic and optical products</v>
      </c>
      <c r="K1063" s="179">
        <f>IFERROR('Energy consumption (raw)'!J1013*Lists!$H$84,)</f>
        <v>0</v>
      </c>
      <c r="L1063" s="179">
        <f>'Energy consumption (raw)'!K1013*Lists!$H$84</f>
        <v>6107.8507008000006</v>
      </c>
      <c r="M1063" s="179">
        <f>'Energy consumption (raw)'!L1013*Lists!$H$84</f>
        <v>0</v>
      </c>
      <c r="N1063" s="179">
        <f>'Energy consumption (raw)'!M1013*Lists!$H$84</f>
        <v>0</v>
      </c>
      <c r="O1063" s="178">
        <f t="shared" si="96"/>
        <v>6107.8507008000006</v>
      </c>
      <c r="P1063">
        <f>'Energy consumption (raw)'!N1013*Lists!$H$85</f>
        <v>0</v>
      </c>
      <c r="Q1063">
        <f>'Energy consumption (raw)'!O1013*Lists!$H$86</f>
        <v>0</v>
      </c>
      <c r="R1063">
        <f>'Energy consumption (raw)'!P1013*Lists!$H$87</f>
        <v>0</v>
      </c>
      <c r="S1063">
        <f>'Energy consumption (raw)'!Q1013*Lists!$H$88</f>
        <v>0</v>
      </c>
      <c r="T1063">
        <f>'Energy consumption (raw)'!R1013*Lists!$H$89</f>
        <v>0</v>
      </c>
      <c r="U1063">
        <f>'Energy consumption (raw)'!S1013*Lists!$H$90</f>
        <v>0</v>
      </c>
      <c r="V1063">
        <f>'Energy consumption (raw)'!T1013*Lists!$H$91</f>
        <v>0</v>
      </c>
      <c r="W1063">
        <f>'Energy consumption (raw)'!U1013*Lists!$H$92</f>
        <v>0</v>
      </c>
      <c r="X1063">
        <f>'Energy consumption (raw)'!V1013*Lists!$H$93</f>
        <v>0</v>
      </c>
      <c r="Y1063">
        <f>'Energy consumption (raw)'!W1013*Lists!$H$94</f>
        <v>0</v>
      </c>
      <c r="Z1063">
        <f>'Energy consumption (raw)'!X1013*Lists!$H$96*1000000</f>
        <v>0</v>
      </c>
      <c r="AA1063">
        <f>'Energy consumption (raw)'!Y1013*Lists!$H$97</f>
        <v>0</v>
      </c>
      <c r="AB1063">
        <f>'Energy consumption (raw)'!Z1013*Lists!$H$96</f>
        <v>0</v>
      </c>
      <c r="AC1063">
        <f>'Energy consumption (raw)'!AA1013*Lists!$H$98</f>
        <v>0</v>
      </c>
      <c r="AD1063">
        <f>'Energy consumption (raw)'!AB1013*Lists!$H$99</f>
        <v>0</v>
      </c>
      <c r="AE1063">
        <f>'Energy consumption (raw)'!AC1013*Lists!$H$101</f>
        <v>0</v>
      </c>
      <c r="AF1063">
        <f>'Energy consumption (raw)'!AD1013*Lists!$H$101</f>
        <v>0</v>
      </c>
      <c r="AG1063">
        <f>'Energy consumption (raw)'!AE1013*Lists!$H$101</f>
        <v>0</v>
      </c>
      <c r="AH1063">
        <f>'Energy consumption (raw)'!AF1013*Lists!$H$100</f>
        <v>0</v>
      </c>
      <c r="AI1063" s="167">
        <f t="shared" si="97"/>
        <v>6107.8507008000006</v>
      </c>
      <c r="AJ1063" s="179">
        <f>'Energy consumption (raw)'!AG1013</f>
        <v>6107.8507008000006</v>
      </c>
      <c r="AK1063" s="179">
        <f>'Energy consumption (raw)'!AH1013</f>
        <v>0</v>
      </c>
      <c r="AL1063">
        <f>IF(ROUND(AI1063,-3)=ROUND('Energy consumption (raw)'!AG1013,-3),1,0)</f>
        <v>1</v>
      </c>
      <c r="AM1063" s="179" t="str">
        <f>'Energy consumption (raw)'!AJ1013</f>
        <v>22. Bac Giang</v>
      </c>
      <c r="AN1063">
        <f>VLOOKUP(AM1063,Lists!$F$9:$G$71,2,FALSE)</f>
        <v>1</v>
      </c>
    </row>
    <row r="1064" spans="2:40" x14ac:dyDescent="0.25">
      <c r="B1064" s="65" t="str">
        <f t="shared" si="95"/>
        <v>Industry912</v>
      </c>
      <c r="C1064" s="179">
        <f>'Energy consumption (raw)'!B1014</f>
        <v>912</v>
      </c>
      <c r="D1064" s="179">
        <f>'Energy consumption (raw)'!C1014</f>
        <v>0</v>
      </c>
      <c r="E1064" s="179">
        <f>'Energy consumption (raw)'!D1014</f>
        <v>0</v>
      </c>
      <c r="F1064" s="179" t="str">
        <f>'Energy consumption (raw)'!E1014</f>
        <v>Công nghiệp</v>
      </c>
      <c r="G1064" s="179" t="str">
        <f>'Energy consumption (raw)'!F1014</f>
        <v>Sản xuất sản phẩm từ plastic</v>
      </c>
      <c r="H1064" s="179" t="str">
        <f>'Energy consumption (raw)'!G1014</f>
        <v>Industry</v>
      </c>
      <c r="I1064" s="179" t="str">
        <f>'Energy consumption (raw)'!I1014</f>
        <v>22 Manufacture of rubber and plastics products</v>
      </c>
      <c r="J1064" s="179" t="str">
        <f>INDEX(Sector!$E$6:$E$46,MATCH('Energy consumption (toe)'!I1064,Sector!$B$6:$B$46,FALSE))</f>
        <v>Manufacture of rubber and plastics products</v>
      </c>
      <c r="K1064" s="179">
        <f>IFERROR('Energy consumption (raw)'!J1014*Lists!$H$84,)</f>
        <v>0</v>
      </c>
      <c r="L1064" s="179">
        <f>'Energy consumption (raw)'!K1014*Lists!$H$84</f>
        <v>7348.1265991000009</v>
      </c>
      <c r="M1064" s="179">
        <f>'Energy consumption (raw)'!L1014*Lists!$H$84</f>
        <v>0</v>
      </c>
      <c r="N1064" s="179">
        <f>'Energy consumption (raw)'!M1014*Lists!$H$84</f>
        <v>0</v>
      </c>
      <c r="O1064" s="178">
        <f t="shared" si="96"/>
        <v>7348.1265991000009</v>
      </c>
      <c r="P1064">
        <f>'Energy consumption (raw)'!N1014*Lists!$H$85</f>
        <v>0</v>
      </c>
      <c r="Q1064">
        <f>'Energy consumption (raw)'!O1014*Lists!$H$86</f>
        <v>0</v>
      </c>
      <c r="R1064">
        <f>'Energy consumption (raw)'!P1014*Lists!$H$87</f>
        <v>0</v>
      </c>
      <c r="S1064">
        <f>'Energy consumption (raw)'!Q1014*Lists!$H$88</f>
        <v>0</v>
      </c>
      <c r="T1064">
        <f>'Energy consumption (raw)'!R1014*Lists!$H$89</f>
        <v>0</v>
      </c>
      <c r="U1064">
        <f>'Energy consumption (raw)'!S1014*Lists!$H$90</f>
        <v>15.84</v>
      </c>
      <c r="V1064">
        <f>'Energy consumption (raw)'!T1014*Lists!$H$91</f>
        <v>0</v>
      </c>
      <c r="W1064">
        <f>'Energy consumption (raw)'!U1014*Lists!$H$92</f>
        <v>0</v>
      </c>
      <c r="X1064">
        <f>'Energy consumption (raw)'!V1014*Lists!$H$93</f>
        <v>0</v>
      </c>
      <c r="Y1064">
        <f>'Energy consumption (raw)'!W1014*Lists!$H$94</f>
        <v>0</v>
      </c>
      <c r="Z1064">
        <f>'Energy consumption (raw)'!X1014*Lists!$H$96*1000000</f>
        <v>0</v>
      </c>
      <c r="AA1064">
        <f>'Energy consumption (raw)'!Y1014*Lists!$H$97</f>
        <v>0</v>
      </c>
      <c r="AB1064">
        <f>'Energy consumption (raw)'!Z1014*Lists!$H$96</f>
        <v>0</v>
      </c>
      <c r="AC1064">
        <f>'Energy consumption (raw)'!AA1014*Lists!$H$98</f>
        <v>0</v>
      </c>
      <c r="AD1064">
        <f>'Energy consumption (raw)'!AB1014*Lists!$H$99</f>
        <v>0</v>
      </c>
      <c r="AE1064">
        <f>'Energy consumption (raw)'!AC1014*Lists!$H$101</f>
        <v>0</v>
      </c>
      <c r="AF1064">
        <f>'Energy consumption (raw)'!AD1014*Lists!$H$101</f>
        <v>0</v>
      </c>
      <c r="AG1064">
        <f>'Energy consumption (raw)'!AE1014*Lists!$H$101</f>
        <v>0</v>
      </c>
      <c r="AH1064">
        <f>'Energy consumption (raw)'!AF1014*Lists!$H$100</f>
        <v>0</v>
      </c>
      <c r="AI1064" s="167">
        <f t="shared" si="97"/>
        <v>7363.9665991000011</v>
      </c>
      <c r="AJ1064" s="179">
        <f>'Energy consumption (raw)'!AG1014</f>
        <v>7363.9665991000011</v>
      </c>
      <c r="AK1064" s="179">
        <f>'Energy consumption (raw)'!AH1014</f>
        <v>4741</v>
      </c>
      <c r="AL1064">
        <f>IF(ROUND(AI1064,-3)=ROUND('Energy consumption (raw)'!AG1014,-3),1,0)</f>
        <v>1</v>
      </c>
      <c r="AM1064" s="179" t="str">
        <f>'Energy consumption (raw)'!AJ1014</f>
        <v>22. Bac Giang</v>
      </c>
      <c r="AN1064">
        <f>VLOOKUP(AM1064,Lists!$F$9:$G$71,2,FALSE)</f>
        <v>1</v>
      </c>
    </row>
    <row r="1065" spans="2:40" x14ac:dyDescent="0.25">
      <c r="B1065" s="65" t="str">
        <f t="shared" si="95"/>
        <v>Industry913</v>
      </c>
      <c r="C1065" s="179">
        <f>'Energy consumption (raw)'!B1015</f>
        <v>913</v>
      </c>
      <c r="D1065" s="179">
        <f>'Energy consumption (raw)'!C1015</f>
        <v>0</v>
      </c>
      <c r="E1065" s="179">
        <f>'Energy consumption (raw)'!D1015</f>
        <v>0</v>
      </c>
      <c r="F1065" s="179" t="str">
        <f>'Energy consumption (raw)'!E1015</f>
        <v>Công nghiệp</v>
      </c>
      <c r="G1065" s="179" t="str">
        <f>'Energy consumption (raw)'!F1015</f>
        <v>Sản xuất sản phẩm từ nhựa</v>
      </c>
      <c r="H1065" s="179" t="str">
        <f>'Energy consumption (raw)'!G1015</f>
        <v>Industry</v>
      </c>
      <c r="I1065" s="179" t="str">
        <f>'Energy consumption (raw)'!I1015</f>
        <v>22 Manufacture of rubber and plastics products</v>
      </c>
      <c r="J1065" s="179" t="str">
        <f>INDEX(Sector!$E$6:$E$46,MATCH('Energy consumption (toe)'!I1065,Sector!$B$6:$B$46,FALSE))</f>
        <v>Manufacture of rubber and plastics products</v>
      </c>
      <c r="K1065" s="179">
        <f>IFERROR('Energy consumption (raw)'!J1015*Lists!$H$84,)</f>
        <v>0</v>
      </c>
      <c r="L1065" s="179">
        <f>'Energy consumption (raw)'!K1015*Lists!$H$84</f>
        <v>6889.9579000000003</v>
      </c>
      <c r="M1065" s="179">
        <f>'Energy consumption (raw)'!L1015*Lists!$H$84</f>
        <v>0</v>
      </c>
      <c r="N1065" s="179">
        <f>'Energy consumption (raw)'!M1015*Lists!$H$84</f>
        <v>0</v>
      </c>
      <c r="O1065" s="178">
        <f t="shared" si="96"/>
        <v>6889.9579000000003</v>
      </c>
      <c r="P1065">
        <f>'Energy consumption (raw)'!N1015*Lists!$H$85</f>
        <v>0</v>
      </c>
      <c r="Q1065">
        <f>'Energy consumption (raw)'!O1015*Lists!$H$86</f>
        <v>0</v>
      </c>
      <c r="R1065">
        <f>'Energy consumption (raw)'!P1015*Lists!$H$87</f>
        <v>0</v>
      </c>
      <c r="S1065">
        <f>'Energy consumption (raw)'!Q1015*Lists!$H$88</f>
        <v>0</v>
      </c>
      <c r="T1065">
        <f>'Energy consumption (raw)'!R1015*Lists!$H$89</f>
        <v>0</v>
      </c>
      <c r="U1065">
        <f>'Energy consumption (raw)'!S1015*Lists!$H$90</f>
        <v>0</v>
      </c>
      <c r="V1065">
        <f>'Energy consumption (raw)'!T1015*Lists!$H$91</f>
        <v>0</v>
      </c>
      <c r="W1065">
        <f>'Energy consumption (raw)'!U1015*Lists!$H$92</f>
        <v>0</v>
      </c>
      <c r="X1065">
        <f>'Energy consumption (raw)'!V1015*Lists!$H$93</f>
        <v>0</v>
      </c>
      <c r="Y1065">
        <f>'Energy consumption (raw)'!W1015*Lists!$H$94</f>
        <v>0</v>
      </c>
      <c r="Z1065">
        <f>'Energy consumption (raw)'!X1015*Lists!$H$96*1000000</f>
        <v>0</v>
      </c>
      <c r="AA1065">
        <f>'Energy consumption (raw)'!Y1015*Lists!$H$97</f>
        <v>0</v>
      </c>
      <c r="AB1065">
        <f>'Energy consumption (raw)'!Z1015*Lists!$H$96</f>
        <v>0</v>
      </c>
      <c r="AC1065">
        <f>'Energy consumption (raw)'!AA1015*Lists!$H$98</f>
        <v>0</v>
      </c>
      <c r="AD1065">
        <f>'Energy consumption (raw)'!AB1015*Lists!$H$99</f>
        <v>0</v>
      </c>
      <c r="AE1065">
        <f>'Energy consumption (raw)'!AC1015*Lists!$H$101</f>
        <v>0</v>
      </c>
      <c r="AF1065">
        <f>'Energy consumption (raw)'!AD1015*Lists!$H$101</f>
        <v>0</v>
      </c>
      <c r="AG1065">
        <f>'Energy consumption (raw)'!AE1015*Lists!$H$101</f>
        <v>0</v>
      </c>
      <c r="AH1065">
        <f>'Energy consumption (raw)'!AF1015*Lists!$H$100</f>
        <v>0</v>
      </c>
      <c r="AI1065" s="167">
        <f t="shared" si="97"/>
        <v>6889.9579000000003</v>
      </c>
      <c r="AJ1065" s="179">
        <f>'Energy consumption (raw)'!AG1015</f>
        <v>6889.9579000000003</v>
      </c>
      <c r="AK1065" s="179">
        <f>'Energy consumption (raw)'!AH1015</f>
        <v>6488</v>
      </c>
      <c r="AL1065">
        <f>IF(ROUND(AI1065,-3)=ROUND('Energy consumption (raw)'!AG1015,-3),1,0)</f>
        <v>1</v>
      </c>
      <c r="AM1065" s="179" t="str">
        <f>'Energy consumption (raw)'!AJ1015</f>
        <v>22. Bac Giang</v>
      </c>
      <c r="AN1065">
        <f>VLOOKUP(AM1065,Lists!$F$9:$G$71,2,FALSE)</f>
        <v>1</v>
      </c>
    </row>
    <row r="1066" spans="2:40" x14ac:dyDescent="0.25">
      <c r="B1066" s="65" t="str">
        <f t="shared" si="95"/>
        <v>Industry914</v>
      </c>
      <c r="C1066" s="179">
        <f>'Energy consumption (raw)'!B1016</f>
        <v>914</v>
      </c>
      <c r="D1066" s="179">
        <f>'Energy consumption (raw)'!C1016</f>
        <v>0</v>
      </c>
      <c r="E1066" s="179">
        <f>'Energy consumption (raw)'!D1016</f>
        <v>0</v>
      </c>
      <c r="F1066" s="179" t="str">
        <f>'Energy consumption (raw)'!E1016</f>
        <v>Công nghiệp</v>
      </c>
      <c r="G1066" s="179" t="str">
        <f>'Energy consumption (raw)'!F1016</f>
        <v>Sản xuất pin và ắc quy</v>
      </c>
      <c r="H1066" s="179" t="str">
        <f>'Energy consumption (raw)'!G1016</f>
        <v>Industry</v>
      </c>
      <c r="I1066" s="179" t="str">
        <f>'Energy consumption (raw)'!I1016</f>
        <v>27 Manufacture of electrical equipment</v>
      </c>
      <c r="J1066" s="179" t="str">
        <f>INDEX(Sector!$E$6:$E$46,MATCH('Energy consumption (toe)'!I1066,Sector!$B$6:$B$46,FALSE))</f>
        <v>Manufacture of electrical equipment</v>
      </c>
      <c r="K1066" s="179">
        <f>IFERROR('Energy consumption (raw)'!J1016*Lists!$H$84,)</f>
        <v>1950.5795925000002</v>
      </c>
      <c r="L1066" s="179">
        <f>'Energy consumption (raw)'!K1016*Lists!$H$84</f>
        <v>12789.077115600001</v>
      </c>
      <c r="M1066" s="179">
        <f>'Energy consumption (raw)'!L1016*Lists!$H$84</f>
        <v>0</v>
      </c>
      <c r="N1066" s="179">
        <f>'Energy consumption (raw)'!M1016*Lists!$H$84</f>
        <v>0</v>
      </c>
      <c r="O1066" s="178">
        <f t="shared" si="96"/>
        <v>12789.077115600001</v>
      </c>
      <c r="P1066">
        <f>'Energy consumption (raw)'!N1016*Lists!$H$85</f>
        <v>0</v>
      </c>
      <c r="Q1066">
        <f>'Energy consumption (raw)'!O1016*Lists!$H$86</f>
        <v>0</v>
      </c>
      <c r="R1066">
        <f>'Energy consumption (raw)'!P1016*Lists!$H$87</f>
        <v>0</v>
      </c>
      <c r="S1066">
        <f>'Energy consumption (raw)'!Q1016*Lists!$H$88</f>
        <v>0</v>
      </c>
      <c r="T1066">
        <f>'Energy consumption (raw)'!R1016*Lists!$H$89</f>
        <v>0</v>
      </c>
      <c r="U1066">
        <f>'Energy consumption (raw)'!S1016*Lists!$H$90</f>
        <v>0</v>
      </c>
      <c r="V1066">
        <f>'Energy consumption (raw)'!T1016*Lists!$H$91</f>
        <v>0</v>
      </c>
      <c r="W1066">
        <f>'Energy consumption (raw)'!U1016*Lists!$H$92</f>
        <v>0</v>
      </c>
      <c r="X1066">
        <f>'Energy consumption (raw)'!V1016*Lists!$H$93</f>
        <v>0</v>
      </c>
      <c r="Y1066">
        <f>'Energy consumption (raw)'!W1016*Lists!$H$94</f>
        <v>0</v>
      </c>
      <c r="Z1066">
        <f>'Energy consumption (raw)'!X1016*Lists!$H$96*1000000</f>
        <v>0</v>
      </c>
      <c r="AA1066">
        <f>'Energy consumption (raw)'!Y1016*Lists!$H$97</f>
        <v>0</v>
      </c>
      <c r="AB1066">
        <f>'Energy consumption (raw)'!Z1016*Lists!$H$96</f>
        <v>0</v>
      </c>
      <c r="AC1066">
        <f>'Energy consumption (raw)'!AA1016*Lists!$H$98</f>
        <v>0</v>
      </c>
      <c r="AD1066">
        <f>'Energy consumption (raw)'!AB1016*Lists!$H$99</f>
        <v>0</v>
      </c>
      <c r="AE1066">
        <f>'Energy consumption (raw)'!AC1016*Lists!$H$101</f>
        <v>0</v>
      </c>
      <c r="AF1066">
        <f>'Energy consumption (raw)'!AD1016*Lists!$H$101</f>
        <v>0</v>
      </c>
      <c r="AG1066">
        <f>'Energy consumption (raw)'!AE1016*Lists!$H$101</f>
        <v>0</v>
      </c>
      <c r="AH1066">
        <f>'Energy consumption (raw)'!AF1016*Lists!$H$100</f>
        <v>0</v>
      </c>
      <c r="AI1066" s="167">
        <f t="shared" si="97"/>
        <v>12789.077115600001</v>
      </c>
      <c r="AJ1066" s="179">
        <f>'Energy consumption (raw)'!AG1016</f>
        <v>12789.077115600001</v>
      </c>
      <c r="AK1066" s="179">
        <f>'Energy consumption (raw)'!AH1016</f>
        <v>12789</v>
      </c>
      <c r="AL1066">
        <f>IF(ROUND(AI1066,-3)=ROUND('Energy consumption (raw)'!AG1016,-3),1,0)</f>
        <v>1</v>
      </c>
      <c r="AM1066" s="179" t="str">
        <f>'Energy consumption (raw)'!AJ1016</f>
        <v>22. Bac Giang</v>
      </c>
      <c r="AN1066">
        <f>VLOOKUP(AM1066,Lists!$F$9:$G$71,2,FALSE)</f>
        <v>1</v>
      </c>
    </row>
    <row r="1067" spans="2:40" x14ac:dyDescent="0.25">
      <c r="B1067" s="65" t="str">
        <f t="shared" si="95"/>
        <v>Industry915</v>
      </c>
      <c r="C1067" s="179">
        <f>'Energy consumption (raw)'!B1017</f>
        <v>915</v>
      </c>
      <c r="D1067" s="179">
        <f>'Energy consumption (raw)'!C1017</f>
        <v>0</v>
      </c>
      <c r="E1067" s="179">
        <f>'Energy consumption (raw)'!D1017</f>
        <v>0</v>
      </c>
      <c r="F1067" s="179" t="str">
        <f>'Energy consumption (raw)'!E1017</f>
        <v>Công nghiệp</v>
      </c>
      <c r="G1067" s="179" t="str">
        <f>'Energy consumption (raw)'!F1017</f>
        <v>Sản xuất dây, cáp điện và linh kiện điện tử</v>
      </c>
      <c r="H1067" s="179" t="str">
        <f>'Energy consumption (raw)'!G1017</f>
        <v>Industry</v>
      </c>
      <c r="I1067" s="179" t="str">
        <f>'Energy consumption (raw)'!I1017</f>
        <v>26 Manufacture of computer, electronic and optical products</v>
      </c>
      <c r="J1067" s="179" t="str">
        <f>INDEX(Sector!$E$6:$E$46,MATCH('Energy consumption (toe)'!I1067,Sector!$B$6:$B$46,FALSE))</f>
        <v>Manufacture of computer, electronic and optical products</v>
      </c>
      <c r="K1067" s="179">
        <f>IFERROR('Energy consumption (raw)'!J1017*Lists!$H$84,)</f>
        <v>0</v>
      </c>
      <c r="L1067" s="179">
        <f>'Energy consumption (raw)'!K1017*Lists!$H$84</f>
        <v>6827.6401418000005</v>
      </c>
      <c r="M1067" s="179">
        <f>'Energy consumption (raw)'!L1017*Lists!$H$84</f>
        <v>0</v>
      </c>
      <c r="N1067" s="179">
        <f>'Energy consumption (raw)'!M1017*Lists!$H$84</f>
        <v>0</v>
      </c>
      <c r="O1067" s="178">
        <f t="shared" si="96"/>
        <v>6827.6401418000005</v>
      </c>
      <c r="P1067">
        <f>'Energy consumption (raw)'!N1017*Lists!$H$85</f>
        <v>0</v>
      </c>
      <c r="Q1067">
        <f>'Energy consumption (raw)'!O1017*Lists!$H$86</f>
        <v>0</v>
      </c>
      <c r="R1067">
        <f>'Energy consumption (raw)'!P1017*Lists!$H$87</f>
        <v>0</v>
      </c>
      <c r="S1067">
        <f>'Energy consumption (raw)'!Q1017*Lists!$H$88</f>
        <v>0</v>
      </c>
      <c r="T1067">
        <f>'Energy consumption (raw)'!R1017*Lists!$H$89</f>
        <v>0</v>
      </c>
      <c r="U1067">
        <f>'Energy consumption (raw)'!S1017*Lists!$H$90</f>
        <v>0</v>
      </c>
      <c r="V1067">
        <f>'Energy consumption (raw)'!T1017*Lists!$H$91</f>
        <v>0</v>
      </c>
      <c r="W1067">
        <f>'Energy consumption (raw)'!U1017*Lists!$H$92</f>
        <v>0</v>
      </c>
      <c r="X1067">
        <f>'Energy consumption (raw)'!V1017*Lists!$H$93</f>
        <v>0</v>
      </c>
      <c r="Y1067">
        <f>'Energy consumption (raw)'!W1017*Lists!$H$94</f>
        <v>0</v>
      </c>
      <c r="Z1067">
        <f>'Energy consumption (raw)'!X1017*Lists!$H$96*1000000</f>
        <v>0</v>
      </c>
      <c r="AA1067">
        <f>'Energy consumption (raw)'!Y1017*Lists!$H$97</f>
        <v>0</v>
      </c>
      <c r="AB1067">
        <f>'Energy consumption (raw)'!Z1017*Lists!$H$96</f>
        <v>0</v>
      </c>
      <c r="AC1067">
        <f>'Energy consumption (raw)'!AA1017*Lists!$H$98</f>
        <v>0</v>
      </c>
      <c r="AD1067">
        <f>'Energy consumption (raw)'!AB1017*Lists!$H$99</f>
        <v>0</v>
      </c>
      <c r="AE1067">
        <f>'Energy consumption (raw)'!AC1017*Lists!$H$101</f>
        <v>0</v>
      </c>
      <c r="AF1067">
        <f>'Energy consumption (raw)'!AD1017*Lists!$H$101</f>
        <v>0</v>
      </c>
      <c r="AG1067">
        <f>'Energy consumption (raw)'!AE1017*Lists!$H$101</f>
        <v>0</v>
      </c>
      <c r="AH1067">
        <f>'Energy consumption (raw)'!AF1017*Lists!$H$100</f>
        <v>0</v>
      </c>
      <c r="AI1067" s="167">
        <f t="shared" si="97"/>
        <v>6827.6401418000005</v>
      </c>
      <c r="AJ1067" s="179">
        <f>'Energy consumption (raw)'!AG1017</f>
        <v>6827.6401418000005</v>
      </c>
      <c r="AK1067" s="179">
        <f>'Energy consumption (raw)'!AH1017</f>
        <v>0</v>
      </c>
      <c r="AL1067">
        <f>IF(ROUND(AI1067,-3)=ROUND('Energy consumption (raw)'!AG1017,-3),1,0)</f>
        <v>1</v>
      </c>
      <c r="AM1067" s="179" t="str">
        <f>'Energy consumption (raw)'!AJ1017</f>
        <v>22. Bac Giang</v>
      </c>
      <c r="AN1067">
        <f>VLOOKUP(AM1067,Lists!$F$9:$G$71,2,FALSE)</f>
        <v>1</v>
      </c>
    </row>
    <row r="1068" spans="2:40" x14ac:dyDescent="0.25">
      <c r="B1068" s="65" t="str">
        <f t="shared" si="95"/>
        <v>Industry916</v>
      </c>
      <c r="C1068" s="179">
        <f>'Energy consumption (raw)'!B1018</f>
        <v>916</v>
      </c>
      <c r="D1068" s="179">
        <f>'Energy consumption (raw)'!C1018</f>
        <v>0</v>
      </c>
      <c r="E1068" s="179">
        <f>'Energy consumption (raw)'!D1018</f>
        <v>0</v>
      </c>
      <c r="F1068" s="179" t="str">
        <f>'Energy consumption (raw)'!E1018</f>
        <v>Công nghiệp</v>
      </c>
      <c r="G1068" s="179" t="str">
        <f>'Energy consumption (raw)'!F1018</f>
        <v>Sản xuất dây, cáp điện và linh kiện điện tử</v>
      </c>
      <c r="H1068" s="179" t="str">
        <f>'Energy consumption (raw)'!G1018</f>
        <v>Industry</v>
      </c>
      <c r="I1068" s="179" t="str">
        <f>'Energy consumption (raw)'!I1018</f>
        <v>26 Manufacture of computer, electronic and optical products</v>
      </c>
      <c r="J1068" s="179" t="str">
        <f>INDEX(Sector!$E$6:$E$46,MATCH('Energy consumption (toe)'!I1068,Sector!$B$6:$B$46,FALSE))</f>
        <v>Manufacture of computer, electronic and optical products</v>
      </c>
      <c r="K1068" s="179">
        <f>IFERROR('Energy consumption (raw)'!J1018*Lists!$H$84,)</f>
        <v>0</v>
      </c>
      <c r="L1068" s="179">
        <f>'Energy consumption (raw)'!K1018*Lists!$H$84</f>
        <v>12772.688604000001</v>
      </c>
      <c r="M1068" s="179">
        <f>'Energy consumption (raw)'!L1018*Lists!$H$84</f>
        <v>0</v>
      </c>
      <c r="N1068" s="179">
        <f>'Energy consumption (raw)'!M1018*Lists!$H$84</f>
        <v>0</v>
      </c>
      <c r="O1068" s="178">
        <f t="shared" si="96"/>
        <v>12772.688604000001</v>
      </c>
      <c r="P1068">
        <f>'Energy consumption (raw)'!N1018*Lists!$H$85</f>
        <v>0</v>
      </c>
      <c r="Q1068">
        <f>'Energy consumption (raw)'!O1018*Lists!$H$86</f>
        <v>0</v>
      </c>
      <c r="R1068">
        <f>'Energy consumption (raw)'!P1018*Lists!$H$87</f>
        <v>0</v>
      </c>
      <c r="S1068">
        <f>'Energy consumption (raw)'!Q1018*Lists!$H$88</f>
        <v>0</v>
      </c>
      <c r="T1068">
        <f>'Energy consumption (raw)'!R1018*Lists!$H$89</f>
        <v>0</v>
      </c>
      <c r="U1068">
        <f>'Energy consumption (raw)'!S1018*Lists!$H$90</f>
        <v>0</v>
      </c>
      <c r="V1068">
        <f>'Energy consumption (raw)'!T1018*Lists!$H$91</f>
        <v>0</v>
      </c>
      <c r="W1068">
        <f>'Energy consumption (raw)'!U1018*Lists!$H$92</f>
        <v>0</v>
      </c>
      <c r="X1068">
        <f>'Energy consumption (raw)'!V1018*Lists!$H$93</f>
        <v>0</v>
      </c>
      <c r="Y1068">
        <f>'Energy consumption (raw)'!W1018*Lists!$H$94</f>
        <v>0</v>
      </c>
      <c r="Z1068">
        <f>'Energy consumption (raw)'!X1018*Lists!$H$96*1000000</f>
        <v>0</v>
      </c>
      <c r="AA1068">
        <f>'Energy consumption (raw)'!Y1018*Lists!$H$97</f>
        <v>0</v>
      </c>
      <c r="AB1068">
        <f>'Energy consumption (raw)'!Z1018*Lists!$H$96</f>
        <v>0</v>
      </c>
      <c r="AC1068">
        <f>'Energy consumption (raw)'!AA1018*Lists!$H$98</f>
        <v>0</v>
      </c>
      <c r="AD1068">
        <f>'Energy consumption (raw)'!AB1018*Lists!$H$99</f>
        <v>0</v>
      </c>
      <c r="AE1068">
        <f>'Energy consumption (raw)'!AC1018*Lists!$H$101</f>
        <v>0</v>
      </c>
      <c r="AF1068">
        <f>'Energy consumption (raw)'!AD1018*Lists!$H$101</f>
        <v>0</v>
      </c>
      <c r="AG1068">
        <f>'Energy consumption (raw)'!AE1018*Lists!$H$101</f>
        <v>0</v>
      </c>
      <c r="AH1068">
        <f>'Energy consumption (raw)'!AF1018*Lists!$H$100</f>
        <v>0</v>
      </c>
      <c r="AI1068" s="167">
        <f t="shared" si="97"/>
        <v>12772.688604000001</v>
      </c>
      <c r="AJ1068" s="179">
        <f>'Energy consumption (raw)'!AG1018</f>
        <v>12772.688604000001</v>
      </c>
      <c r="AK1068" s="179">
        <f>'Energy consumption (raw)'!AH1018</f>
        <v>0</v>
      </c>
      <c r="AL1068">
        <f>IF(ROUND(AI1068,-3)=ROUND('Energy consumption (raw)'!AG1018,-3),1,0)</f>
        <v>1</v>
      </c>
      <c r="AM1068" s="179" t="str">
        <f>'Energy consumption (raw)'!AJ1018</f>
        <v>22. Bac Giang</v>
      </c>
      <c r="AN1068">
        <f>VLOOKUP(AM1068,Lists!$F$9:$G$71,2,FALSE)</f>
        <v>1</v>
      </c>
    </row>
    <row r="1069" spans="2:40" x14ac:dyDescent="0.25">
      <c r="B1069" s="65" t="str">
        <f t="shared" si="95"/>
        <v>Industry917</v>
      </c>
      <c r="C1069" s="179">
        <f>'Energy consumption (raw)'!B1019</f>
        <v>917</v>
      </c>
      <c r="D1069" s="179">
        <f>'Energy consumption (raw)'!C1019</f>
        <v>0</v>
      </c>
      <c r="E1069" s="179">
        <f>'Energy consumption (raw)'!D1019</f>
        <v>0</v>
      </c>
      <c r="F1069" s="179" t="str">
        <f>'Energy consumption (raw)'!E1019</f>
        <v>Công nghiệp</v>
      </c>
      <c r="G1069" s="179" t="str">
        <f>'Energy consumption (raw)'!F1019</f>
        <v>Khai thác, chế biến than</v>
      </c>
      <c r="H1069" s="179" t="str">
        <f>'Energy consumption (raw)'!G1019</f>
        <v>Industry</v>
      </c>
      <c r="I1069" s="179" t="str">
        <f>'Energy consumption (raw)'!I1019</f>
        <v>08 Other mining and quarrying</v>
      </c>
      <c r="J1069" s="179" t="str">
        <f>INDEX(Sector!$E$6:$E$46,MATCH('Energy consumption (toe)'!I1069,Sector!$B$6:$B$46,FALSE))</f>
        <v>Other mining and quarrying</v>
      </c>
      <c r="K1069" s="179">
        <f>IFERROR('Energy consumption (raw)'!J1019*Lists!$H$84,)</f>
        <v>0</v>
      </c>
      <c r="L1069" s="179">
        <f>'Energy consumption (raw)'!K1019*Lists!$H$84</f>
        <v>2166.9847253000003</v>
      </c>
      <c r="M1069" s="179">
        <f>'Energy consumption (raw)'!L1019*Lists!$H$84</f>
        <v>0</v>
      </c>
      <c r="N1069" s="179">
        <f>'Energy consumption (raw)'!M1019*Lists!$H$84</f>
        <v>0</v>
      </c>
      <c r="O1069" s="178">
        <f t="shared" si="96"/>
        <v>2166.9847253000003</v>
      </c>
      <c r="P1069">
        <f>'Energy consumption (raw)'!N1019*Lists!$H$85</f>
        <v>0</v>
      </c>
      <c r="Q1069">
        <f>'Energy consumption (raw)'!O1019*Lists!$H$86</f>
        <v>0</v>
      </c>
      <c r="R1069">
        <f>'Energy consumption (raw)'!P1019*Lists!$H$87</f>
        <v>0</v>
      </c>
      <c r="S1069">
        <f>'Energy consumption (raw)'!Q1019*Lists!$H$88</f>
        <v>0</v>
      </c>
      <c r="T1069">
        <f>'Energy consumption (raw)'!R1019*Lists!$H$89</f>
        <v>0</v>
      </c>
      <c r="U1069">
        <f>'Energy consumption (raw)'!S1019*Lists!$H$90</f>
        <v>496.97296</v>
      </c>
      <c r="V1069">
        <f>'Energy consumption (raw)'!T1019*Lists!$H$91</f>
        <v>0</v>
      </c>
      <c r="W1069">
        <f>'Energy consumption (raw)'!U1019*Lists!$H$92</f>
        <v>0</v>
      </c>
      <c r="X1069">
        <f>'Energy consumption (raw)'!V1019*Lists!$H$93</f>
        <v>0</v>
      </c>
      <c r="Y1069">
        <f>'Energy consumption (raw)'!W1019*Lists!$H$94</f>
        <v>14.048579999999999</v>
      </c>
      <c r="Z1069">
        <f>'Energy consumption (raw)'!X1019*Lists!$H$96*1000000</f>
        <v>0</v>
      </c>
      <c r="AA1069">
        <f>'Energy consumption (raw)'!Y1019*Lists!$H$97</f>
        <v>0</v>
      </c>
      <c r="AB1069">
        <f>'Energy consumption (raw)'!Z1019*Lists!$H$96</f>
        <v>0</v>
      </c>
      <c r="AC1069">
        <f>'Energy consumption (raw)'!AA1019*Lists!$H$98</f>
        <v>0</v>
      </c>
      <c r="AD1069">
        <f>'Energy consumption (raw)'!AB1019*Lists!$H$99</f>
        <v>0</v>
      </c>
      <c r="AE1069">
        <f>'Energy consumption (raw)'!AC1019*Lists!$H$101</f>
        <v>0</v>
      </c>
      <c r="AF1069">
        <f>'Energy consumption (raw)'!AD1019*Lists!$H$101</f>
        <v>0</v>
      </c>
      <c r="AG1069">
        <f>'Energy consumption (raw)'!AE1019*Lists!$H$101</f>
        <v>0</v>
      </c>
      <c r="AH1069">
        <f>'Energy consumption (raw)'!AF1019*Lists!$H$100</f>
        <v>0</v>
      </c>
      <c r="AI1069" s="167">
        <f t="shared" si="97"/>
        <v>2678.0062653000005</v>
      </c>
      <c r="AJ1069" s="179">
        <f>'Energy consumption (raw)'!AG1019</f>
        <v>2678.0062653000005</v>
      </c>
      <c r="AK1069" s="179">
        <f>'Energy consumption (raw)'!AH1019</f>
        <v>2954</v>
      </c>
      <c r="AL1069">
        <f>IF(ROUND(AI1069,-3)=ROUND('Energy consumption (raw)'!AG1019,-3),1,0)</f>
        <v>1</v>
      </c>
      <c r="AM1069" s="179" t="str">
        <f>'Energy consumption (raw)'!AJ1019</f>
        <v>22. Bac Giang</v>
      </c>
      <c r="AN1069">
        <f>VLOOKUP(AM1069,Lists!$F$9:$G$71,2,FALSE)</f>
        <v>1</v>
      </c>
    </row>
    <row r="1070" spans="2:40" x14ac:dyDescent="0.25">
      <c r="B1070" s="65" t="str">
        <f t="shared" si="95"/>
        <v>Industry918</v>
      </c>
      <c r="C1070" s="179">
        <f>'Energy consumption (raw)'!B1020</f>
        <v>918</v>
      </c>
      <c r="D1070" s="179">
        <f>'Energy consumption (raw)'!C1020</f>
        <v>0</v>
      </c>
      <c r="E1070" s="179">
        <f>'Energy consumption (raw)'!D1020</f>
        <v>0</v>
      </c>
      <c r="F1070" s="179" t="str">
        <f>'Energy consumption (raw)'!E1020</f>
        <v>Công nghiệp</v>
      </c>
      <c r="G1070" s="179" t="str">
        <f>'Energy consumption (raw)'!F1020</f>
        <v>Sản xuất phân bón và hợp chất ni tơ</v>
      </c>
      <c r="H1070" s="179" t="str">
        <f>'Energy consumption (raw)'!G1020</f>
        <v>Industry</v>
      </c>
      <c r="I1070" s="179" t="str">
        <f>'Energy consumption (raw)'!I1020</f>
        <v>20 Manufacture of chemicals and chemical products</v>
      </c>
      <c r="J1070" s="179" t="str">
        <f>INDEX(Sector!$E$6:$E$46,MATCH('Energy consumption (toe)'!I1070,Sector!$B$6:$B$46,FALSE))</f>
        <v>Manufacture of chemicals and chemical products</v>
      </c>
      <c r="K1070" s="179">
        <f>IFERROR('Energy consumption (raw)'!J1020*Lists!$H$84,)</f>
        <v>21349.196114400002</v>
      </c>
      <c r="L1070" s="179">
        <f>'Energy consumption (raw)'!K1020*Lists!$H$84</f>
        <v>21342.328530000003</v>
      </c>
      <c r="M1070" s="179">
        <f>'Energy consumption (raw)'!L1020*Lists!$H$84</f>
        <v>0</v>
      </c>
      <c r="N1070" s="179">
        <f>'Energy consumption (raw)'!M1020*Lists!$H$84</f>
        <v>0</v>
      </c>
      <c r="O1070" s="178">
        <f t="shared" si="96"/>
        <v>21342.328530000003</v>
      </c>
      <c r="P1070">
        <f>'Energy consumption (raw)'!N1020*Lists!$H$85</f>
        <v>0</v>
      </c>
      <c r="Q1070">
        <f>'Energy consumption (raw)'!O1020*Lists!$H$86</f>
        <v>0</v>
      </c>
      <c r="R1070">
        <f>'Energy consumption (raw)'!P1020*Lists!$H$87</f>
        <v>237574.19999999998</v>
      </c>
      <c r="S1070">
        <f>'Energy consumption (raw)'!Q1020*Lists!$H$88</f>
        <v>199707.5</v>
      </c>
      <c r="T1070">
        <f>'Energy consumption (raw)'!R1020*Lists!$H$89</f>
        <v>0</v>
      </c>
      <c r="U1070">
        <f>'Energy consumption (raw)'!S1020*Lists!$H$90</f>
        <v>132.40479999999999</v>
      </c>
      <c r="V1070">
        <f>'Energy consumption (raw)'!T1020*Lists!$H$91</f>
        <v>0</v>
      </c>
      <c r="W1070">
        <f>'Energy consumption (raw)'!U1020*Lists!$H$92</f>
        <v>0</v>
      </c>
      <c r="X1070">
        <f>'Energy consumption (raw)'!V1020*Lists!$H$93</f>
        <v>0</v>
      </c>
      <c r="Y1070">
        <f>'Energy consumption (raw)'!W1020*Lists!$H$94</f>
        <v>10.790000000000001</v>
      </c>
      <c r="Z1070">
        <f>'Energy consumption (raw)'!X1020*Lists!$H$96*1000000</f>
        <v>0</v>
      </c>
      <c r="AA1070">
        <f>'Energy consumption (raw)'!Y1020*Lists!$H$97</f>
        <v>644.19000000000005</v>
      </c>
      <c r="AB1070">
        <f>'Energy consumption (raw)'!Z1020*Lists!$H$96</f>
        <v>0</v>
      </c>
      <c r="AC1070">
        <f>'Energy consumption (raw)'!AA1020*Lists!$H$98</f>
        <v>0</v>
      </c>
      <c r="AD1070">
        <f>'Energy consumption (raw)'!AB1020*Lists!$H$99</f>
        <v>0</v>
      </c>
      <c r="AE1070">
        <f>'Energy consumption (raw)'!AC1020*Lists!$H$101</f>
        <v>0</v>
      </c>
      <c r="AF1070">
        <f>'Energy consumption (raw)'!AD1020*Lists!$H$101</f>
        <v>0</v>
      </c>
      <c r="AG1070">
        <f>'Energy consumption (raw)'!AE1020*Lists!$H$101</f>
        <v>0</v>
      </c>
      <c r="AH1070">
        <f>'Energy consumption (raw)'!AF1020*Lists!$H$100</f>
        <v>0</v>
      </c>
      <c r="AI1070" s="167">
        <f t="shared" si="97"/>
        <v>459411.41333000001</v>
      </c>
      <c r="AJ1070" s="179">
        <f>'Energy consumption (raw)'!AG1020</f>
        <v>459411.41333000001</v>
      </c>
      <c r="AK1070" s="179">
        <f>'Energy consumption (raw)'!AH1020</f>
        <v>458732</v>
      </c>
      <c r="AL1070">
        <f>IF(ROUND(AI1070,-3)=ROUND('Energy consumption (raw)'!AG1020,-3),1,0)</f>
        <v>1</v>
      </c>
      <c r="AM1070" s="179" t="str">
        <f>'Energy consumption (raw)'!AJ1020</f>
        <v>22. Bac Giang</v>
      </c>
      <c r="AN1070">
        <f>VLOOKUP(AM1070,Lists!$F$9:$G$71,2,FALSE)</f>
        <v>1</v>
      </c>
    </row>
    <row r="1071" spans="2:40" x14ac:dyDescent="0.25">
      <c r="B1071" s="65" t="str">
        <f t="shared" si="95"/>
        <v>Industry919</v>
      </c>
      <c r="C1071" s="179">
        <f>'Energy consumption (raw)'!B1021</f>
        <v>919</v>
      </c>
      <c r="D1071" s="179">
        <f>'Energy consumption (raw)'!C1021</f>
        <v>0</v>
      </c>
      <c r="E1071" s="179">
        <f>'Energy consumption (raw)'!D1021</f>
        <v>0</v>
      </c>
      <c r="F1071" s="179" t="str">
        <f>'Energy consumption (raw)'!E1021</f>
        <v>Công nghiệp</v>
      </c>
      <c r="G1071" s="179" t="str">
        <f>'Energy consumption (raw)'!F1021</f>
        <v>Sãn xuất linh kiện điện tử</v>
      </c>
      <c r="H1071" s="179" t="str">
        <f>'Energy consumption (raw)'!G1021</f>
        <v>Industry</v>
      </c>
      <c r="I1071" s="179" t="str">
        <f>'Energy consumption (raw)'!I1021</f>
        <v>26 Manufacture of computer, electronic and optical products</v>
      </c>
      <c r="J1071" s="179" t="str">
        <f>INDEX(Sector!$E$6:$E$46,MATCH('Energy consumption (toe)'!I1071,Sector!$B$6:$B$46,FALSE))</f>
        <v>Manufacture of computer, electronic and optical products</v>
      </c>
      <c r="K1071" s="179">
        <f>IFERROR('Energy consumption (raw)'!J1021*Lists!$H$84,)</f>
        <v>6335.1383040000001</v>
      </c>
      <c r="L1071" s="179">
        <f>'Energy consumption (raw)'!K1021*Lists!$H$84</f>
        <v>6311.0026980000002</v>
      </c>
      <c r="M1071" s="179">
        <f>'Energy consumption (raw)'!L1021*Lists!$H$84</f>
        <v>0</v>
      </c>
      <c r="N1071" s="179">
        <f>'Energy consumption (raw)'!M1021*Lists!$H$84</f>
        <v>0</v>
      </c>
      <c r="O1071" s="178">
        <f t="shared" si="96"/>
        <v>6311.0026980000002</v>
      </c>
      <c r="P1071">
        <f>'Energy consumption (raw)'!N1021*Lists!$H$85</f>
        <v>0</v>
      </c>
      <c r="Q1071">
        <f>'Energy consumption (raw)'!O1021*Lists!$H$86</f>
        <v>0</v>
      </c>
      <c r="R1071">
        <f>'Energy consumption (raw)'!P1021*Lists!$H$87</f>
        <v>0</v>
      </c>
      <c r="S1071">
        <f>'Energy consumption (raw)'!Q1021*Lists!$H$88</f>
        <v>0</v>
      </c>
      <c r="T1071">
        <f>'Energy consumption (raw)'!R1021*Lists!$H$89</f>
        <v>0</v>
      </c>
      <c r="U1071">
        <f>'Energy consumption (raw)'!S1021*Lists!$H$90</f>
        <v>0</v>
      </c>
      <c r="V1071">
        <f>'Energy consumption (raw)'!T1021*Lists!$H$91</f>
        <v>0</v>
      </c>
      <c r="W1071">
        <f>'Energy consumption (raw)'!U1021*Lists!$H$92</f>
        <v>0</v>
      </c>
      <c r="X1071">
        <f>'Energy consumption (raw)'!V1021*Lists!$H$93</f>
        <v>0</v>
      </c>
      <c r="Y1071">
        <f>'Energy consumption (raw)'!W1021*Lists!$H$94</f>
        <v>0</v>
      </c>
      <c r="Z1071">
        <f>'Energy consumption (raw)'!X1021*Lists!$H$96*1000000</f>
        <v>0</v>
      </c>
      <c r="AA1071">
        <f>'Energy consumption (raw)'!Y1021*Lists!$H$97</f>
        <v>0</v>
      </c>
      <c r="AB1071">
        <f>'Energy consumption (raw)'!Z1021*Lists!$H$96</f>
        <v>0</v>
      </c>
      <c r="AC1071">
        <f>'Energy consumption (raw)'!AA1021*Lists!$H$98</f>
        <v>0</v>
      </c>
      <c r="AD1071">
        <f>'Energy consumption (raw)'!AB1021*Lists!$H$99</f>
        <v>0</v>
      </c>
      <c r="AE1071">
        <f>'Energy consumption (raw)'!AC1021*Lists!$H$101</f>
        <v>0</v>
      </c>
      <c r="AF1071">
        <f>'Energy consumption (raw)'!AD1021*Lists!$H$101</f>
        <v>0</v>
      </c>
      <c r="AG1071">
        <f>'Energy consumption (raw)'!AE1021*Lists!$H$101</f>
        <v>0</v>
      </c>
      <c r="AH1071">
        <f>'Energy consumption (raw)'!AF1021*Lists!$H$100</f>
        <v>0</v>
      </c>
      <c r="AI1071" s="167">
        <f t="shared" si="97"/>
        <v>6311.0026980000002</v>
      </c>
      <c r="AJ1071" s="179">
        <f>'Energy consumption (raw)'!AG1021</f>
        <v>6311.0026980000002</v>
      </c>
      <c r="AK1071" s="179">
        <f>'Energy consumption (raw)'!AH1021</f>
        <v>0</v>
      </c>
      <c r="AL1071">
        <f>IF(ROUND(AI1071,-3)=ROUND('Energy consumption (raw)'!AG1021,-3),1,0)</f>
        <v>1</v>
      </c>
      <c r="AM1071" s="179" t="str">
        <f>'Energy consumption (raw)'!AJ1021</f>
        <v>22. Bac Giang</v>
      </c>
      <c r="AN1071">
        <f>VLOOKUP(AM1071,Lists!$F$9:$G$71,2,FALSE)</f>
        <v>1</v>
      </c>
    </row>
    <row r="1072" spans="2:40" x14ac:dyDescent="0.25">
      <c r="B1072" s="65" t="str">
        <f t="shared" si="95"/>
        <v>Industry920</v>
      </c>
      <c r="C1072" s="179">
        <f>'Energy consumption (raw)'!B1022</f>
        <v>920</v>
      </c>
      <c r="D1072" s="179">
        <f>'Energy consumption (raw)'!C1022</f>
        <v>0</v>
      </c>
      <c r="E1072" s="179">
        <f>'Energy consumption (raw)'!D1022</f>
        <v>0</v>
      </c>
      <c r="F1072" s="179" t="str">
        <f>'Energy consumption (raw)'!E1022</f>
        <v>Công nghiệp</v>
      </c>
      <c r="G1072" s="179" t="str">
        <f>'Energy consumption (raw)'!F1022</f>
        <v>Sãn xuất linh kiện điện tử</v>
      </c>
      <c r="H1072" s="179" t="str">
        <f>'Energy consumption (raw)'!G1022</f>
        <v>Industry</v>
      </c>
      <c r="I1072" s="179" t="str">
        <f>'Energy consumption (raw)'!I1022</f>
        <v>26 Manufacture of computer, electronic and optical products</v>
      </c>
      <c r="J1072" s="179" t="str">
        <f>INDEX(Sector!$E$6:$E$46,MATCH('Energy consumption (toe)'!I1072,Sector!$B$6:$B$46,FALSE))</f>
        <v>Manufacture of computer, electronic and optical products</v>
      </c>
      <c r="K1072" s="179">
        <f>IFERROR('Energy consumption (raw)'!J1022*Lists!$H$84,)</f>
        <v>0</v>
      </c>
      <c r="L1072" s="179">
        <f>'Energy consumption (raw)'!K1022*Lists!$H$84</f>
        <v>9447.0872436000009</v>
      </c>
      <c r="M1072" s="179">
        <f>'Energy consumption (raw)'!L1022*Lists!$H$84</f>
        <v>0</v>
      </c>
      <c r="N1072" s="179">
        <f>'Energy consumption (raw)'!M1022*Lists!$H$84</f>
        <v>0</v>
      </c>
      <c r="O1072" s="178">
        <f t="shared" si="96"/>
        <v>9447.0872436000009</v>
      </c>
      <c r="P1072">
        <f>'Energy consumption (raw)'!N1022*Lists!$H$85</f>
        <v>0</v>
      </c>
      <c r="Q1072">
        <f>'Energy consumption (raw)'!O1022*Lists!$H$86</f>
        <v>0</v>
      </c>
      <c r="R1072">
        <f>'Energy consumption (raw)'!P1022*Lists!$H$87</f>
        <v>0</v>
      </c>
      <c r="S1072">
        <f>'Energy consumption (raw)'!Q1022*Lists!$H$88</f>
        <v>0</v>
      </c>
      <c r="T1072">
        <f>'Energy consumption (raw)'!R1022*Lists!$H$89</f>
        <v>0</v>
      </c>
      <c r="U1072">
        <f>'Energy consumption (raw)'!S1022*Lists!$H$90</f>
        <v>4.2767999999999997</v>
      </c>
      <c r="V1072">
        <f>'Energy consumption (raw)'!T1022*Lists!$H$91</f>
        <v>0</v>
      </c>
      <c r="W1072">
        <f>'Energy consumption (raw)'!U1022*Lists!$H$92</f>
        <v>0</v>
      </c>
      <c r="X1072">
        <f>'Energy consumption (raw)'!V1022*Lists!$H$93</f>
        <v>0</v>
      </c>
      <c r="Y1072">
        <f>'Energy consumption (raw)'!W1022*Lists!$H$94</f>
        <v>0</v>
      </c>
      <c r="Z1072">
        <f>'Energy consumption (raw)'!X1022*Lists!$H$96*1000000</f>
        <v>0</v>
      </c>
      <c r="AA1072">
        <f>'Energy consumption (raw)'!Y1022*Lists!$H$97</f>
        <v>0</v>
      </c>
      <c r="AB1072">
        <f>'Energy consumption (raw)'!Z1022*Lists!$H$96</f>
        <v>0</v>
      </c>
      <c r="AC1072">
        <f>'Energy consumption (raw)'!AA1022*Lists!$H$98</f>
        <v>0</v>
      </c>
      <c r="AD1072">
        <f>'Energy consumption (raw)'!AB1022*Lists!$H$99</f>
        <v>0</v>
      </c>
      <c r="AE1072">
        <f>'Energy consumption (raw)'!AC1022*Lists!$H$101</f>
        <v>0</v>
      </c>
      <c r="AF1072">
        <f>'Energy consumption (raw)'!AD1022*Lists!$H$101</f>
        <v>0</v>
      </c>
      <c r="AG1072">
        <f>'Energy consumption (raw)'!AE1022*Lists!$H$101</f>
        <v>0</v>
      </c>
      <c r="AH1072">
        <f>'Energy consumption (raw)'!AF1022*Lists!$H$100</f>
        <v>0</v>
      </c>
      <c r="AI1072" s="167">
        <f t="shared" si="97"/>
        <v>9451.3640436000005</v>
      </c>
      <c r="AJ1072" s="179">
        <f>'Energy consumption (raw)'!AG1022</f>
        <v>9451.3640436000005</v>
      </c>
      <c r="AK1072" s="179">
        <f>'Energy consumption (raw)'!AH1022</f>
        <v>4970</v>
      </c>
      <c r="AL1072">
        <f>IF(ROUND(AI1072,-3)=ROUND('Energy consumption (raw)'!AG1022,-3),1,0)</f>
        <v>1</v>
      </c>
      <c r="AM1072" s="179" t="str">
        <f>'Energy consumption (raw)'!AJ1022</f>
        <v>22. Bac Giang</v>
      </c>
      <c r="AN1072">
        <f>VLOOKUP(AM1072,Lists!$F$9:$G$71,2,FALSE)</f>
        <v>1</v>
      </c>
    </row>
    <row r="1073" spans="2:40" x14ac:dyDescent="0.25">
      <c r="B1073" s="65" t="str">
        <f t="shared" si="95"/>
        <v>Industry921</v>
      </c>
      <c r="C1073" s="179">
        <f>'Energy consumption (raw)'!B1023</f>
        <v>921</v>
      </c>
      <c r="D1073" s="179">
        <f>'Energy consumption (raw)'!C1023</f>
        <v>0</v>
      </c>
      <c r="E1073" s="179">
        <f>'Energy consumption (raw)'!D1023</f>
        <v>0</v>
      </c>
      <c r="F1073" s="179" t="str">
        <f>'Energy consumption (raw)'!E1023</f>
        <v xml:space="preserve"> Công nghiệp</v>
      </c>
      <c r="G1073" s="179">
        <f>'Energy consumption (raw)'!F1023</f>
        <v>0</v>
      </c>
      <c r="H1073" s="179" t="str">
        <f>'Energy consumption (raw)'!G1023</f>
        <v>Industry</v>
      </c>
      <c r="I1073" s="179" t="str">
        <f>'Energy consumption (raw)'!I1023</f>
        <v>32 Other manufacturing</v>
      </c>
      <c r="J1073" s="179" t="str">
        <f>INDEX(Sector!$E$6:$E$46,MATCH('Energy consumption (toe)'!I1073,Sector!$B$6:$B$46,FALSE))</f>
        <v>Other manufacturing</v>
      </c>
      <c r="K1073" s="179">
        <f>IFERROR('Energy consumption (raw)'!J1023*Lists!$H$84,)</f>
        <v>0</v>
      </c>
      <c r="L1073" s="179">
        <f>'Energy consumption (raw)'!K1023*Lists!$H$84</f>
        <v>1169.4088400000001</v>
      </c>
      <c r="M1073" s="179">
        <f>'Energy consumption (raw)'!L1023*Lists!$H$84</f>
        <v>0</v>
      </c>
      <c r="N1073" s="179">
        <f>'Energy consumption (raw)'!M1023*Lists!$H$84</f>
        <v>0</v>
      </c>
      <c r="O1073" s="178">
        <f t="shared" si="96"/>
        <v>1169.4088400000001</v>
      </c>
      <c r="P1073">
        <f>'Energy consumption (raw)'!N1023*Lists!$H$85</f>
        <v>0</v>
      </c>
      <c r="Q1073">
        <f>'Energy consumption (raw)'!O1023*Lists!$H$86</f>
        <v>0</v>
      </c>
      <c r="R1073">
        <f>'Energy consumption (raw)'!P1023*Lists!$H$87</f>
        <v>0</v>
      </c>
      <c r="S1073">
        <f>'Energy consumption (raw)'!Q1023*Lists!$H$88</f>
        <v>0</v>
      </c>
      <c r="T1073">
        <f>'Energy consumption (raw)'!R1023*Lists!$H$89</f>
        <v>0</v>
      </c>
      <c r="U1073">
        <f>'Energy consumption (raw)'!S1023*Lists!$H$90</f>
        <v>0</v>
      </c>
      <c r="V1073">
        <f>'Energy consumption (raw)'!T1023*Lists!$H$91</f>
        <v>0</v>
      </c>
      <c r="W1073">
        <f>'Energy consumption (raw)'!U1023*Lists!$H$92</f>
        <v>0</v>
      </c>
      <c r="X1073">
        <f>'Energy consumption (raw)'!V1023*Lists!$H$93</f>
        <v>0</v>
      </c>
      <c r="Y1073">
        <f>'Energy consumption (raw)'!W1023*Lists!$H$94</f>
        <v>0</v>
      </c>
      <c r="Z1073">
        <f>'Energy consumption (raw)'!X1023*Lists!$H$96*1000000</f>
        <v>0</v>
      </c>
      <c r="AA1073">
        <f>'Energy consumption (raw)'!Y1023*Lists!$H$97</f>
        <v>0</v>
      </c>
      <c r="AB1073">
        <f>'Energy consumption (raw)'!Z1023*Lists!$H$96</f>
        <v>0</v>
      </c>
      <c r="AC1073">
        <f>'Energy consumption (raw)'!AA1023*Lists!$H$98</f>
        <v>0</v>
      </c>
      <c r="AD1073">
        <f>'Energy consumption (raw)'!AB1023*Lists!$H$99</f>
        <v>0</v>
      </c>
      <c r="AE1073">
        <f>'Energy consumption (raw)'!AC1023*Lists!$H$101</f>
        <v>0</v>
      </c>
      <c r="AF1073">
        <f>'Energy consumption (raw)'!AD1023*Lists!$H$101</f>
        <v>0</v>
      </c>
      <c r="AG1073">
        <f>'Energy consumption (raw)'!AE1023*Lists!$H$101</f>
        <v>0</v>
      </c>
      <c r="AH1073">
        <f>'Energy consumption (raw)'!AF1023*Lists!$H$100</f>
        <v>0</v>
      </c>
      <c r="AI1073" s="167">
        <f t="shared" si="97"/>
        <v>1169.4088400000001</v>
      </c>
      <c r="AJ1073" s="179">
        <f>'Energy consumption (raw)'!AG1023</f>
        <v>1169.4088400000001</v>
      </c>
      <c r="AK1073" s="179">
        <f>'Energy consumption (raw)'!AH1023</f>
        <v>0</v>
      </c>
      <c r="AL1073">
        <f>IF(ROUND(AI1073,-3)=ROUND('Energy consumption (raw)'!AG1023,-3),1,0)</f>
        <v>1</v>
      </c>
      <c r="AM1073" s="179" t="str">
        <f>'Energy consumption (raw)'!AJ1023</f>
        <v>22. Bac Giang</v>
      </c>
      <c r="AN1073">
        <f>VLOOKUP(AM1073,Lists!$F$9:$G$71,2,FALSE)</f>
        <v>1</v>
      </c>
    </row>
    <row r="1074" spans="2:40" x14ac:dyDescent="0.25">
      <c r="B1074" s="65" t="str">
        <f t="shared" si="95"/>
        <v>Industry922</v>
      </c>
      <c r="C1074" s="179">
        <f>'Energy consumption (raw)'!B1024</f>
        <v>922</v>
      </c>
      <c r="D1074" s="179">
        <f>'Energy consumption (raw)'!C1024</f>
        <v>0</v>
      </c>
      <c r="E1074" s="179">
        <f>'Energy consumption (raw)'!D1024</f>
        <v>0</v>
      </c>
      <c r="F1074" s="179" t="str">
        <f>'Energy consumption (raw)'!E1024</f>
        <v>Công nghiệp</v>
      </c>
      <c r="G1074" s="179" t="str">
        <f>'Energy consumption (raw)'!F1024</f>
        <v>Sãn xuất linh kiện điện tử</v>
      </c>
      <c r="H1074" s="179" t="str">
        <f>'Energy consumption (raw)'!G1024</f>
        <v>Industry</v>
      </c>
      <c r="I1074" s="179" t="str">
        <f>'Energy consumption (raw)'!I1024</f>
        <v>26 Manufacture of computer, electronic and optical products</v>
      </c>
      <c r="J1074" s="179" t="str">
        <f>INDEX(Sector!$E$6:$E$46,MATCH('Energy consumption (toe)'!I1074,Sector!$B$6:$B$46,FALSE))</f>
        <v>Manufacture of computer, electronic and optical products</v>
      </c>
      <c r="K1074" s="179">
        <f>IFERROR('Energy consumption (raw)'!J1024*Lists!$H$84,)</f>
        <v>0</v>
      </c>
      <c r="L1074" s="179">
        <f>'Energy consumption (raw)'!K1024*Lists!$H$84</f>
        <v>2261.4979499999999</v>
      </c>
      <c r="M1074" s="179">
        <f>'Energy consumption (raw)'!L1024*Lists!$H$84</f>
        <v>0</v>
      </c>
      <c r="N1074" s="179">
        <f>'Energy consumption (raw)'!M1024*Lists!$H$84</f>
        <v>0</v>
      </c>
      <c r="O1074" s="178">
        <f t="shared" si="96"/>
        <v>2261.4979499999999</v>
      </c>
      <c r="P1074">
        <f>'Energy consumption (raw)'!N1024*Lists!$H$85</f>
        <v>0</v>
      </c>
      <c r="Q1074">
        <f>'Energy consumption (raw)'!O1024*Lists!$H$86</f>
        <v>0</v>
      </c>
      <c r="R1074">
        <f>'Energy consumption (raw)'!P1024*Lists!$H$87</f>
        <v>0</v>
      </c>
      <c r="S1074">
        <f>'Energy consumption (raw)'!Q1024*Lists!$H$88</f>
        <v>0</v>
      </c>
      <c r="T1074">
        <f>'Energy consumption (raw)'!R1024*Lists!$H$89</f>
        <v>0</v>
      </c>
      <c r="U1074">
        <f>'Energy consumption (raw)'!S1024*Lists!$H$90</f>
        <v>0.88</v>
      </c>
      <c r="V1074">
        <f>'Energy consumption (raw)'!T1024*Lists!$H$91</f>
        <v>0</v>
      </c>
      <c r="W1074">
        <f>'Energy consumption (raw)'!U1024*Lists!$H$92</f>
        <v>0</v>
      </c>
      <c r="X1074">
        <f>'Energy consumption (raw)'!V1024*Lists!$H$93</f>
        <v>0</v>
      </c>
      <c r="Y1074">
        <f>'Energy consumption (raw)'!W1024*Lists!$H$94</f>
        <v>0</v>
      </c>
      <c r="Z1074">
        <f>'Energy consumption (raw)'!X1024*Lists!$H$96*1000000</f>
        <v>0</v>
      </c>
      <c r="AA1074">
        <f>'Energy consumption (raw)'!Y1024*Lists!$H$97</f>
        <v>54.500000000000007</v>
      </c>
      <c r="AB1074">
        <f>'Energy consumption (raw)'!Z1024*Lists!$H$96</f>
        <v>0</v>
      </c>
      <c r="AC1074">
        <f>'Energy consumption (raw)'!AA1024*Lists!$H$98</f>
        <v>0</v>
      </c>
      <c r="AD1074">
        <f>'Energy consumption (raw)'!AB1024*Lists!$H$99</f>
        <v>0</v>
      </c>
      <c r="AE1074">
        <f>'Energy consumption (raw)'!AC1024*Lists!$H$101</f>
        <v>0</v>
      </c>
      <c r="AF1074">
        <f>'Energy consumption (raw)'!AD1024*Lists!$H$101</f>
        <v>0</v>
      </c>
      <c r="AG1074">
        <f>'Energy consumption (raw)'!AE1024*Lists!$H$101</f>
        <v>0</v>
      </c>
      <c r="AH1074">
        <f>'Energy consumption (raw)'!AF1024*Lists!$H$100</f>
        <v>0</v>
      </c>
      <c r="AI1074" s="167">
        <f t="shared" si="97"/>
        <v>2316.8779500000001</v>
      </c>
      <c r="AJ1074" s="179">
        <f>'Energy consumption (raw)'!AG1024</f>
        <v>2316.8779500000001</v>
      </c>
      <c r="AK1074" s="179">
        <f>'Energy consumption (raw)'!AH1024</f>
        <v>0</v>
      </c>
      <c r="AL1074">
        <f>IF(ROUND(AI1074,-3)=ROUND('Energy consumption (raw)'!AG1024,-3),1,0)</f>
        <v>1</v>
      </c>
      <c r="AM1074" s="179" t="str">
        <f>'Energy consumption (raw)'!AJ1024</f>
        <v>22. Bac Giang</v>
      </c>
      <c r="AN1074">
        <f>VLOOKUP(AM1074,Lists!$F$9:$G$71,2,FALSE)</f>
        <v>1</v>
      </c>
    </row>
    <row r="1075" spans="2:40" x14ac:dyDescent="0.25">
      <c r="B1075" s="65" t="str">
        <f t="shared" si="95"/>
        <v>Industry923</v>
      </c>
      <c r="C1075" s="179">
        <f>'Energy consumption (raw)'!B1025</f>
        <v>923</v>
      </c>
      <c r="D1075" s="179">
        <f>'Energy consumption (raw)'!C1025</f>
        <v>0</v>
      </c>
      <c r="E1075" s="179">
        <f>'Energy consumption (raw)'!D1025</f>
        <v>0</v>
      </c>
      <c r="F1075" s="179" t="str">
        <f>'Energy consumption (raw)'!E1025</f>
        <v>Công nghiệp</v>
      </c>
      <c r="G1075" s="179" t="str">
        <f>'Energy consumption (raw)'!F1025</f>
        <v>Sản xuất điện tử, tổng hợp</v>
      </c>
      <c r="H1075" s="179" t="str">
        <f>'Energy consumption (raw)'!G1025</f>
        <v>Industry</v>
      </c>
      <c r="I1075" s="179" t="str">
        <f>'Energy consumption (raw)'!I1025</f>
        <v>26 Manufacture of computer, electronic and optical products</v>
      </c>
      <c r="J1075" s="179" t="str">
        <f>INDEX(Sector!$E$6:$E$46,MATCH('Energy consumption (toe)'!I1075,Sector!$B$6:$B$46,FALSE))</f>
        <v>Manufacture of computer, electronic and optical products</v>
      </c>
      <c r="K1075" s="179">
        <f>IFERROR('Energy consumption (raw)'!J1025*Lists!$H$84,)</f>
        <v>0</v>
      </c>
      <c r="L1075" s="179">
        <f>'Energy consumption (raw)'!K1025*Lists!$H$84</f>
        <v>4924.324028</v>
      </c>
      <c r="M1075" s="179">
        <f>'Energy consumption (raw)'!L1025*Lists!$H$84</f>
        <v>0</v>
      </c>
      <c r="N1075" s="179">
        <f>'Energy consumption (raw)'!M1025*Lists!$H$84</f>
        <v>0</v>
      </c>
      <c r="O1075" s="178">
        <f t="shared" si="96"/>
        <v>4924.324028</v>
      </c>
      <c r="P1075">
        <f>'Energy consumption (raw)'!N1025*Lists!$H$85</f>
        <v>0</v>
      </c>
      <c r="Q1075">
        <f>'Energy consumption (raw)'!O1025*Lists!$H$86</f>
        <v>0</v>
      </c>
      <c r="R1075">
        <f>'Energy consumption (raw)'!P1025*Lists!$H$87</f>
        <v>0</v>
      </c>
      <c r="S1075">
        <f>'Energy consumption (raw)'!Q1025*Lists!$H$88</f>
        <v>0</v>
      </c>
      <c r="T1075">
        <f>'Energy consumption (raw)'!R1025*Lists!$H$89</f>
        <v>0</v>
      </c>
      <c r="U1075">
        <f>'Energy consumption (raw)'!S1025*Lists!$H$90</f>
        <v>0</v>
      </c>
      <c r="V1075">
        <f>'Energy consumption (raw)'!T1025*Lists!$H$91</f>
        <v>0</v>
      </c>
      <c r="W1075">
        <f>'Energy consumption (raw)'!U1025*Lists!$H$92</f>
        <v>0</v>
      </c>
      <c r="X1075">
        <f>'Energy consumption (raw)'!V1025*Lists!$H$93</f>
        <v>0</v>
      </c>
      <c r="Y1075">
        <f>'Energy consumption (raw)'!W1025*Lists!$H$94</f>
        <v>0</v>
      </c>
      <c r="Z1075">
        <f>'Energy consumption (raw)'!X1025*Lists!$H$96*1000000</f>
        <v>0</v>
      </c>
      <c r="AA1075">
        <f>'Energy consumption (raw)'!Y1025*Lists!$H$97</f>
        <v>6894.2500000000009</v>
      </c>
      <c r="AB1075">
        <f>'Energy consumption (raw)'!Z1025*Lists!$H$96</f>
        <v>0</v>
      </c>
      <c r="AC1075">
        <f>'Energy consumption (raw)'!AA1025*Lists!$H$98</f>
        <v>0</v>
      </c>
      <c r="AD1075">
        <f>'Energy consumption (raw)'!AB1025*Lists!$H$99</f>
        <v>0</v>
      </c>
      <c r="AE1075">
        <f>'Energy consumption (raw)'!AC1025*Lists!$H$101</f>
        <v>0</v>
      </c>
      <c r="AF1075">
        <f>'Energy consumption (raw)'!AD1025*Lists!$H$101</f>
        <v>0</v>
      </c>
      <c r="AG1075">
        <f>'Energy consumption (raw)'!AE1025*Lists!$H$101</f>
        <v>0</v>
      </c>
      <c r="AH1075">
        <f>'Energy consumption (raw)'!AF1025*Lists!$H$100</f>
        <v>0</v>
      </c>
      <c r="AI1075" s="167">
        <f t="shared" si="97"/>
        <v>11818.574028000001</v>
      </c>
      <c r="AJ1075" s="179">
        <f>'Energy consumption (raw)'!AG1025</f>
        <v>11818.574028000001</v>
      </c>
      <c r="AK1075" s="179">
        <f>'Energy consumption (raw)'!AH1025</f>
        <v>4013</v>
      </c>
      <c r="AL1075">
        <f>IF(ROUND(AI1075,-3)=ROUND('Energy consumption (raw)'!AG1025,-3),1,0)</f>
        <v>1</v>
      </c>
      <c r="AM1075" s="179" t="str">
        <f>'Energy consumption (raw)'!AJ1025</f>
        <v>22. Bac Giang</v>
      </c>
      <c r="AN1075">
        <f>VLOOKUP(AM1075,Lists!$F$9:$G$71,2,FALSE)</f>
        <v>1</v>
      </c>
    </row>
    <row r="1076" spans="2:40" x14ac:dyDescent="0.25">
      <c r="B1076" s="65" t="str">
        <f t="shared" si="95"/>
        <v>Industry924</v>
      </c>
      <c r="C1076" s="179">
        <f>'Energy consumption (raw)'!B1026</f>
        <v>924</v>
      </c>
      <c r="D1076" s="179">
        <f>'Energy consumption (raw)'!C1026</f>
        <v>0</v>
      </c>
      <c r="E1076" s="179">
        <f>'Energy consumption (raw)'!D1026</f>
        <v>0</v>
      </c>
      <c r="F1076" s="179" t="str">
        <f>'Energy consumption (raw)'!E1026</f>
        <v>Công nghiệp</v>
      </c>
      <c r="G1076" s="179" t="str">
        <f>'Energy consumption (raw)'!F1026</f>
        <v>Sãn xuất linh kiện điện tử</v>
      </c>
      <c r="H1076" s="179" t="str">
        <f>'Energy consumption (raw)'!G1026</f>
        <v>Industry</v>
      </c>
      <c r="I1076" s="179" t="str">
        <f>'Energy consumption (raw)'!I1026</f>
        <v>26 Manufacture of computer, electronic and optical products</v>
      </c>
      <c r="J1076" s="179" t="str">
        <f>INDEX(Sector!$E$6:$E$46,MATCH('Energy consumption (toe)'!I1076,Sector!$B$6:$B$46,FALSE))</f>
        <v>Manufacture of computer, electronic and optical products</v>
      </c>
      <c r="K1076" s="179">
        <f>IFERROR('Energy consumption (raw)'!J1026*Lists!$H$84,)</f>
        <v>0</v>
      </c>
      <c r="L1076" s="179">
        <f>'Energy consumption (raw)'!K1026*Lists!$H$84</f>
        <v>1908.7221686</v>
      </c>
      <c r="M1076" s="179">
        <f>'Energy consumption (raw)'!L1026*Lists!$H$84</f>
        <v>0</v>
      </c>
      <c r="N1076" s="179">
        <f>'Energy consumption (raw)'!M1026*Lists!$H$84</f>
        <v>0</v>
      </c>
      <c r="O1076" s="178">
        <f t="shared" si="96"/>
        <v>1908.7221686</v>
      </c>
      <c r="P1076">
        <f>'Energy consumption (raw)'!N1026*Lists!$H$85</f>
        <v>0</v>
      </c>
      <c r="Q1076">
        <f>'Energy consumption (raw)'!O1026*Lists!$H$86</f>
        <v>0</v>
      </c>
      <c r="R1076">
        <f>'Energy consumption (raw)'!P1026*Lists!$H$87</f>
        <v>0</v>
      </c>
      <c r="S1076">
        <f>'Energy consumption (raw)'!Q1026*Lists!$H$88</f>
        <v>0</v>
      </c>
      <c r="T1076">
        <f>'Energy consumption (raw)'!R1026*Lists!$H$89</f>
        <v>0</v>
      </c>
      <c r="U1076">
        <f>'Energy consumption (raw)'!S1026*Lists!$H$90</f>
        <v>0</v>
      </c>
      <c r="V1076">
        <f>'Energy consumption (raw)'!T1026*Lists!$H$91</f>
        <v>0</v>
      </c>
      <c r="W1076">
        <f>'Energy consumption (raw)'!U1026*Lists!$H$92</f>
        <v>0</v>
      </c>
      <c r="X1076">
        <f>'Energy consumption (raw)'!V1026*Lists!$H$93</f>
        <v>0</v>
      </c>
      <c r="Y1076">
        <f>'Energy consumption (raw)'!W1026*Lists!$H$94</f>
        <v>0</v>
      </c>
      <c r="Z1076">
        <f>'Energy consumption (raw)'!X1026*Lists!$H$96*1000000</f>
        <v>0</v>
      </c>
      <c r="AA1076">
        <f>'Energy consumption (raw)'!Y1026*Lists!$H$97</f>
        <v>0</v>
      </c>
      <c r="AB1076">
        <f>'Energy consumption (raw)'!Z1026*Lists!$H$96</f>
        <v>0</v>
      </c>
      <c r="AC1076">
        <f>'Energy consumption (raw)'!AA1026*Lists!$H$98</f>
        <v>0</v>
      </c>
      <c r="AD1076">
        <f>'Energy consumption (raw)'!AB1026*Lists!$H$99</f>
        <v>0</v>
      </c>
      <c r="AE1076">
        <f>'Energy consumption (raw)'!AC1026*Lists!$H$101</f>
        <v>0</v>
      </c>
      <c r="AF1076">
        <f>'Energy consumption (raw)'!AD1026*Lists!$H$101</f>
        <v>0</v>
      </c>
      <c r="AG1076">
        <f>'Energy consumption (raw)'!AE1026*Lists!$H$101</f>
        <v>0</v>
      </c>
      <c r="AH1076">
        <f>'Energy consumption (raw)'!AF1026*Lists!$H$100</f>
        <v>0</v>
      </c>
      <c r="AI1076" s="167">
        <f t="shared" si="97"/>
        <v>1908.7221686</v>
      </c>
      <c r="AJ1076" s="179">
        <f>'Energy consumption (raw)'!AG1026</f>
        <v>1908.7221686</v>
      </c>
      <c r="AK1076" s="179">
        <f>'Energy consumption (raw)'!AH1026</f>
        <v>2010</v>
      </c>
      <c r="AL1076">
        <f>IF(ROUND(AI1076,-3)=ROUND('Energy consumption (raw)'!AG1026,-3),1,0)</f>
        <v>1</v>
      </c>
      <c r="AM1076" s="179" t="str">
        <f>'Energy consumption (raw)'!AJ1026</f>
        <v>22. Bac Giang</v>
      </c>
      <c r="AN1076">
        <f>VLOOKUP(AM1076,Lists!$F$9:$G$71,2,FALSE)</f>
        <v>1</v>
      </c>
    </row>
    <row r="1077" spans="2:40" x14ac:dyDescent="0.25">
      <c r="B1077" s="65" t="str">
        <f t="shared" si="95"/>
        <v>Industry925</v>
      </c>
      <c r="C1077" s="179">
        <f>'Energy consumption (raw)'!B1027</f>
        <v>925</v>
      </c>
      <c r="D1077" s="179">
        <f>'Energy consumption (raw)'!C1027</f>
        <v>0</v>
      </c>
      <c r="E1077" s="179">
        <f>'Energy consumption (raw)'!D1027</f>
        <v>0</v>
      </c>
      <c r="F1077" s="179" t="str">
        <f>'Energy consumption (raw)'!E1027</f>
        <v xml:space="preserve"> Công nghiệp</v>
      </c>
      <c r="G1077" s="179" t="str">
        <f>'Energy consumption (raw)'!F1027</f>
        <v>Sản xuất sắt, thép gang</v>
      </c>
      <c r="H1077" s="179" t="str">
        <f>'Energy consumption (raw)'!G1027</f>
        <v>Industry</v>
      </c>
      <c r="I1077" s="179" t="str">
        <f>'Energy consumption (raw)'!I1027</f>
        <v>24 Manufacture of basic metals</v>
      </c>
      <c r="J1077" s="179" t="str">
        <f>INDEX(Sector!$E$6:$E$46,MATCH('Energy consumption (toe)'!I1077,Sector!$B$6:$B$46,FALSE))</f>
        <v>Manufacture of basic metals</v>
      </c>
      <c r="K1077" s="179">
        <f>IFERROR('Energy consumption (raw)'!J1027*Lists!$H$84,)</f>
        <v>0</v>
      </c>
      <c r="L1077" s="179">
        <f>'Energy consumption (raw)'!K1027*Lists!$H$84</f>
        <v>2406.5604719000003</v>
      </c>
      <c r="M1077" s="179">
        <f>'Energy consumption (raw)'!L1027*Lists!$H$84</f>
        <v>0</v>
      </c>
      <c r="N1077" s="179">
        <f>'Energy consumption (raw)'!M1027*Lists!$H$84</f>
        <v>0</v>
      </c>
      <c r="O1077" s="178">
        <f t="shared" si="96"/>
        <v>2406.5604719000003</v>
      </c>
      <c r="P1077">
        <f>'Energy consumption (raw)'!N1027*Lists!$H$85</f>
        <v>0</v>
      </c>
      <c r="Q1077">
        <f>'Energy consumption (raw)'!O1027*Lists!$H$86</f>
        <v>0</v>
      </c>
      <c r="R1077">
        <f>'Energy consumption (raw)'!P1027*Lists!$H$87</f>
        <v>0</v>
      </c>
      <c r="S1077">
        <f>'Energy consumption (raw)'!Q1027*Lists!$H$88</f>
        <v>0</v>
      </c>
      <c r="T1077">
        <f>'Energy consumption (raw)'!R1027*Lists!$H$89</f>
        <v>0</v>
      </c>
      <c r="U1077">
        <f>'Energy consumption (raw)'!S1027*Lists!$H$90</f>
        <v>0</v>
      </c>
      <c r="V1077">
        <f>'Energy consumption (raw)'!T1027*Lists!$H$91</f>
        <v>0</v>
      </c>
      <c r="W1077">
        <f>'Energy consumption (raw)'!U1027*Lists!$H$92</f>
        <v>0</v>
      </c>
      <c r="X1077">
        <f>'Energy consumption (raw)'!V1027*Lists!$H$93</f>
        <v>0</v>
      </c>
      <c r="Y1077">
        <f>'Energy consumption (raw)'!W1027*Lists!$H$94</f>
        <v>0</v>
      </c>
      <c r="Z1077">
        <f>'Energy consumption (raw)'!X1027*Lists!$H$96*1000000</f>
        <v>0</v>
      </c>
      <c r="AA1077">
        <f>'Energy consumption (raw)'!Y1027*Lists!$H$97</f>
        <v>0</v>
      </c>
      <c r="AB1077">
        <f>'Energy consumption (raw)'!Z1027*Lists!$H$96</f>
        <v>0</v>
      </c>
      <c r="AC1077">
        <f>'Energy consumption (raw)'!AA1027*Lists!$H$98</f>
        <v>0</v>
      </c>
      <c r="AD1077">
        <f>'Energy consumption (raw)'!AB1027*Lists!$H$99</f>
        <v>0</v>
      </c>
      <c r="AE1077">
        <f>'Energy consumption (raw)'!AC1027*Lists!$H$101</f>
        <v>0</v>
      </c>
      <c r="AF1077">
        <f>'Energy consumption (raw)'!AD1027*Lists!$H$101</f>
        <v>0</v>
      </c>
      <c r="AG1077">
        <f>'Energy consumption (raw)'!AE1027*Lists!$H$101</f>
        <v>0</v>
      </c>
      <c r="AH1077">
        <f>'Energy consumption (raw)'!AF1027*Lists!$H$100</f>
        <v>0</v>
      </c>
      <c r="AI1077" s="167">
        <f t="shared" si="97"/>
        <v>2406.5604719000003</v>
      </c>
      <c r="AJ1077" s="179">
        <f>'Energy consumption (raw)'!AG1027</f>
        <v>2406.5604719000003</v>
      </c>
      <c r="AK1077" s="179">
        <f>'Energy consumption (raw)'!AH1027</f>
        <v>0</v>
      </c>
      <c r="AL1077">
        <f>IF(ROUND(AI1077,-3)=ROUND('Energy consumption (raw)'!AG1027,-3),1,0)</f>
        <v>1</v>
      </c>
      <c r="AM1077" s="179" t="str">
        <f>'Energy consumption (raw)'!AJ1027</f>
        <v>22. Bac Giang</v>
      </c>
      <c r="AN1077">
        <f>VLOOKUP(AM1077,Lists!$F$9:$G$71,2,FALSE)</f>
        <v>1</v>
      </c>
    </row>
    <row r="1078" spans="2:40" x14ac:dyDescent="0.25">
      <c r="B1078" s="65" t="str">
        <f t="shared" si="95"/>
        <v>Industry926</v>
      </c>
      <c r="C1078" s="179">
        <f>'Energy consumption (raw)'!B1028</f>
        <v>926</v>
      </c>
      <c r="D1078" s="179">
        <f>'Energy consumption (raw)'!C1028</f>
        <v>0</v>
      </c>
      <c r="E1078" s="179">
        <f>'Energy consumption (raw)'!D1028</f>
        <v>0</v>
      </c>
      <c r="F1078" s="179" t="str">
        <f>'Energy consumption (raw)'!E1028</f>
        <v>Công nghiệp</v>
      </c>
      <c r="G1078" s="179" t="str">
        <f>'Energy consumption (raw)'!F1028</f>
        <v>Sãn xuất linh kiện điện tử</v>
      </c>
      <c r="H1078" s="179" t="str">
        <f>'Energy consumption (raw)'!G1028</f>
        <v>Industry</v>
      </c>
      <c r="I1078" s="179" t="str">
        <f>'Energy consumption (raw)'!I1028</f>
        <v>26 Manufacture of computer, electronic and optical products</v>
      </c>
      <c r="J1078" s="179" t="str">
        <f>INDEX(Sector!$E$6:$E$46,MATCH('Energy consumption (toe)'!I1078,Sector!$B$6:$B$46,FALSE))</f>
        <v>Manufacture of computer, electronic and optical products</v>
      </c>
      <c r="K1078" s="179">
        <f>IFERROR('Energy consumption (raw)'!J1028*Lists!$H$84,)</f>
        <v>0</v>
      </c>
      <c r="L1078" s="179">
        <f>'Energy consumption (raw)'!K1028*Lists!$H$84</f>
        <v>15170.948816000002</v>
      </c>
      <c r="M1078" s="179">
        <f>'Energy consumption (raw)'!L1028*Lists!$H$84</f>
        <v>0</v>
      </c>
      <c r="N1078" s="179">
        <f>'Energy consumption (raw)'!M1028*Lists!$H$84</f>
        <v>0</v>
      </c>
      <c r="O1078" s="178">
        <f t="shared" si="96"/>
        <v>15170.948816000002</v>
      </c>
      <c r="P1078">
        <f>'Energy consumption (raw)'!N1028*Lists!$H$85</f>
        <v>0</v>
      </c>
      <c r="Q1078">
        <f>'Energy consumption (raw)'!O1028*Lists!$H$86</f>
        <v>0</v>
      </c>
      <c r="R1078">
        <f>'Energy consumption (raw)'!P1028*Lists!$H$87</f>
        <v>0</v>
      </c>
      <c r="S1078">
        <f>'Energy consumption (raw)'!Q1028*Lists!$H$88</f>
        <v>0</v>
      </c>
      <c r="T1078">
        <f>'Energy consumption (raw)'!R1028*Lists!$H$89</f>
        <v>0</v>
      </c>
      <c r="U1078">
        <f>'Energy consumption (raw)'!S1028*Lists!$H$90</f>
        <v>52.800000000000004</v>
      </c>
      <c r="V1078">
        <f>'Energy consumption (raw)'!T1028*Lists!$H$91</f>
        <v>0</v>
      </c>
      <c r="W1078">
        <f>'Energy consumption (raw)'!U1028*Lists!$H$92</f>
        <v>0</v>
      </c>
      <c r="X1078">
        <f>'Energy consumption (raw)'!V1028*Lists!$H$93</f>
        <v>0</v>
      </c>
      <c r="Y1078">
        <f>'Energy consumption (raw)'!W1028*Lists!$H$94</f>
        <v>0</v>
      </c>
      <c r="Z1078">
        <f>'Energy consumption (raw)'!X1028*Lists!$H$96*1000000</f>
        <v>0</v>
      </c>
      <c r="AA1078">
        <f>'Energy consumption (raw)'!Y1028*Lists!$H$97</f>
        <v>85.89200000000001</v>
      </c>
      <c r="AB1078">
        <f>'Energy consumption (raw)'!Z1028*Lists!$H$96</f>
        <v>0</v>
      </c>
      <c r="AC1078">
        <f>'Energy consumption (raw)'!AA1028*Lists!$H$98</f>
        <v>0</v>
      </c>
      <c r="AD1078">
        <f>'Energy consumption (raw)'!AB1028*Lists!$H$99</f>
        <v>0</v>
      </c>
      <c r="AE1078">
        <f>'Energy consumption (raw)'!AC1028*Lists!$H$101</f>
        <v>0</v>
      </c>
      <c r="AF1078">
        <f>'Energy consumption (raw)'!AD1028*Lists!$H$101</f>
        <v>0</v>
      </c>
      <c r="AG1078">
        <f>'Energy consumption (raw)'!AE1028*Lists!$H$101</f>
        <v>0</v>
      </c>
      <c r="AH1078">
        <f>'Energy consumption (raw)'!AF1028*Lists!$H$100</f>
        <v>0</v>
      </c>
      <c r="AI1078" s="167">
        <f t="shared" si="97"/>
        <v>15309.640816000001</v>
      </c>
      <c r="AJ1078" s="179">
        <f>'Energy consumption (raw)'!AG1028</f>
        <v>15309.640816000001</v>
      </c>
      <c r="AK1078" s="179">
        <f>'Energy consumption (raw)'!AH1028</f>
        <v>11971</v>
      </c>
      <c r="AL1078">
        <f>IF(ROUND(AI1078,-3)=ROUND('Energy consumption (raw)'!AG1028,-3),1,0)</f>
        <v>1</v>
      </c>
      <c r="AM1078" s="179" t="str">
        <f>'Energy consumption (raw)'!AJ1028</f>
        <v>22. Bac Giang</v>
      </c>
      <c r="AN1078">
        <f>VLOOKUP(AM1078,Lists!$F$9:$G$71,2,FALSE)</f>
        <v>1</v>
      </c>
    </row>
    <row r="1079" spans="2:40" x14ac:dyDescent="0.25">
      <c r="B1079" s="65" t="str">
        <f t="shared" si="95"/>
        <v>Industry927</v>
      </c>
      <c r="C1079" s="179">
        <f>'Energy consumption (raw)'!B1029</f>
        <v>927</v>
      </c>
      <c r="D1079" s="179">
        <f>'Energy consumption (raw)'!C1029</f>
        <v>0</v>
      </c>
      <c r="E1079" s="179">
        <f>'Energy consumption (raw)'!D1029</f>
        <v>0</v>
      </c>
      <c r="F1079" s="179" t="str">
        <f>'Energy consumption (raw)'!E1029</f>
        <v>Công nghiệp</v>
      </c>
      <c r="G1079" s="179" t="str">
        <f>'Energy consumption (raw)'!F1029</f>
        <v>Sản xuất vật liêu xây dựng từ đất sét</v>
      </c>
      <c r="H1079" s="179" t="str">
        <f>'Energy consumption (raw)'!G1029</f>
        <v>Industry</v>
      </c>
      <c r="I1079" s="179" t="str">
        <f>'Energy consumption (raw)'!I1029</f>
        <v>23 Manufacture of other non-metallic mineral products</v>
      </c>
      <c r="J1079" s="179" t="str">
        <f>INDEX(Sector!$E$6:$E$46,MATCH('Energy consumption (toe)'!I1079,Sector!$B$6:$B$46,FALSE))</f>
        <v>Manufacture of other non-metallic mineral products</v>
      </c>
      <c r="K1079" s="179">
        <f>IFERROR('Energy consumption (raw)'!J1029*Lists!$H$84,)</f>
        <v>2509.2040722000002</v>
      </c>
      <c r="L1079" s="179">
        <f>'Energy consumption (raw)'!K1029*Lists!$H$84</f>
        <v>2504.3436222</v>
      </c>
      <c r="M1079" s="179">
        <f>'Energy consumption (raw)'!L1029*Lists!$H$84</f>
        <v>0</v>
      </c>
      <c r="N1079" s="179">
        <f>'Energy consumption (raw)'!M1029*Lists!$H$84</f>
        <v>0</v>
      </c>
      <c r="O1079" s="178">
        <f t="shared" si="96"/>
        <v>2504.3436222</v>
      </c>
      <c r="P1079">
        <f>'Energy consumption (raw)'!N1029*Lists!$H$85</f>
        <v>0</v>
      </c>
      <c r="Q1079">
        <f>'Energy consumption (raw)'!O1029*Lists!$H$86</f>
        <v>0</v>
      </c>
      <c r="R1079">
        <f>'Energy consumption (raw)'!P1029*Lists!$H$87</f>
        <v>5268.5999999999995</v>
      </c>
      <c r="S1079">
        <f>'Energy consumption (raw)'!Q1029*Lists!$H$88</f>
        <v>0</v>
      </c>
      <c r="T1079">
        <f>'Energy consumption (raw)'!R1029*Lists!$H$89</f>
        <v>0</v>
      </c>
      <c r="U1079">
        <f>'Energy consumption (raw)'!S1029*Lists!$H$90</f>
        <v>0</v>
      </c>
      <c r="V1079">
        <f>'Energy consumption (raw)'!T1029*Lists!$H$91</f>
        <v>0</v>
      </c>
      <c r="W1079">
        <f>'Energy consumption (raw)'!U1029*Lists!$H$92</f>
        <v>119.86503999999999</v>
      </c>
      <c r="X1079">
        <f>'Energy consumption (raw)'!V1029*Lists!$H$93</f>
        <v>0</v>
      </c>
      <c r="Y1079">
        <f>'Energy consumption (raw)'!W1029*Lists!$H$94</f>
        <v>0</v>
      </c>
      <c r="Z1079">
        <f>'Energy consumption (raw)'!X1029*Lists!$H$96*1000000</f>
        <v>0</v>
      </c>
      <c r="AA1079">
        <f>'Energy consumption (raw)'!Y1029*Lists!$H$97</f>
        <v>6354.7000000000007</v>
      </c>
      <c r="AB1079">
        <f>'Energy consumption (raw)'!Z1029*Lists!$H$96</f>
        <v>0</v>
      </c>
      <c r="AC1079">
        <f>'Energy consumption (raw)'!AA1029*Lists!$H$98</f>
        <v>0</v>
      </c>
      <c r="AD1079">
        <f>'Energy consumption (raw)'!AB1029*Lists!$H$99</f>
        <v>0</v>
      </c>
      <c r="AE1079">
        <f>'Energy consumption (raw)'!AC1029*Lists!$H$101</f>
        <v>0</v>
      </c>
      <c r="AF1079">
        <f>'Energy consumption (raw)'!AD1029*Lists!$H$101</f>
        <v>0</v>
      </c>
      <c r="AG1079">
        <f>'Energy consumption (raw)'!AE1029*Lists!$H$101</f>
        <v>0</v>
      </c>
      <c r="AH1079">
        <f>'Energy consumption (raw)'!AF1029*Lists!$H$100</f>
        <v>0</v>
      </c>
      <c r="AI1079" s="167">
        <f t="shared" si="97"/>
        <v>14247.5086622</v>
      </c>
      <c r="AJ1079" s="179">
        <f>'Energy consumption (raw)'!AG1029</f>
        <v>14247.5086622</v>
      </c>
      <c r="AK1079" s="179">
        <f>'Energy consumption (raw)'!AH1029</f>
        <v>14668</v>
      </c>
      <c r="AL1079">
        <f>IF(ROUND(AI1079,-3)=ROUND('Energy consumption (raw)'!AG1029,-3),1,0)</f>
        <v>1</v>
      </c>
      <c r="AM1079" s="179" t="str">
        <f>'Energy consumption (raw)'!AJ1029</f>
        <v>22. Bac Giang</v>
      </c>
      <c r="AN1079">
        <f>VLOOKUP(AM1079,Lists!$F$9:$G$71,2,FALSE)</f>
        <v>1</v>
      </c>
    </row>
    <row r="1080" spans="2:40" x14ac:dyDescent="0.25">
      <c r="B1080" s="65" t="str">
        <f t="shared" si="95"/>
        <v>Industry928</v>
      </c>
      <c r="C1080" s="179">
        <f>'Energy consumption (raw)'!B1030</f>
        <v>928</v>
      </c>
      <c r="D1080" s="179">
        <f>'Energy consumption (raw)'!C1030</f>
        <v>0</v>
      </c>
      <c r="E1080" s="179">
        <f>'Energy consumption (raw)'!D1030</f>
        <v>0</v>
      </c>
      <c r="F1080" s="179" t="str">
        <f>'Energy consumption (raw)'!E1030</f>
        <v>Công nghiệp</v>
      </c>
      <c r="G1080" s="179" t="str">
        <f>'Energy consumption (raw)'!F1030</f>
        <v>Sản xuất sắt, thép gang</v>
      </c>
      <c r="H1080" s="179" t="str">
        <f>'Energy consumption (raw)'!G1030</f>
        <v>Industry</v>
      </c>
      <c r="I1080" s="179" t="str">
        <f>'Energy consumption (raw)'!I1030</f>
        <v>24 Manufacture of basic metals</v>
      </c>
      <c r="J1080" s="179" t="str">
        <f>INDEX(Sector!$E$6:$E$46,MATCH('Energy consumption (toe)'!I1080,Sector!$B$6:$B$46,FALSE))</f>
        <v>Manufacture of basic metals</v>
      </c>
      <c r="K1080" s="179">
        <f>IFERROR('Energy consumption (raw)'!J1030*Lists!$H$84,)</f>
        <v>0</v>
      </c>
      <c r="L1080" s="179">
        <f>'Energy consumption (raw)'!K1030*Lists!$H$84</f>
        <v>2908.3772464000003</v>
      </c>
      <c r="M1080" s="179">
        <f>'Energy consumption (raw)'!L1030*Lists!$H$84</f>
        <v>0</v>
      </c>
      <c r="N1080" s="179">
        <f>'Energy consumption (raw)'!M1030*Lists!$H$84</f>
        <v>0</v>
      </c>
      <c r="O1080" s="178">
        <f t="shared" si="96"/>
        <v>2908.3772464000003</v>
      </c>
      <c r="P1080">
        <f>'Energy consumption (raw)'!N1030*Lists!$H$85</f>
        <v>0</v>
      </c>
      <c r="Q1080">
        <f>'Energy consumption (raw)'!O1030*Lists!$H$86</f>
        <v>0</v>
      </c>
      <c r="R1080">
        <f>'Energy consumption (raw)'!P1030*Lists!$H$87</f>
        <v>0</v>
      </c>
      <c r="S1080">
        <f>'Energy consumption (raw)'!Q1030*Lists!$H$88</f>
        <v>0</v>
      </c>
      <c r="T1080">
        <f>'Energy consumption (raw)'!R1030*Lists!$H$89</f>
        <v>0</v>
      </c>
      <c r="U1080">
        <f>'Energy consumption (raw)'!S1030*Lists!$H$90</f>
        <v>0</v>
      </c>
      <c r="V1080">
        <f>'Energy consumption (raw)'!T1030*Lists!$H$91</f>
        <v>0</v>
      </c>
      <c r="W1080">
        <f>'Energy consumption (raw)'!U1030*Lists!$H$92</f>
        <v>0</v>
      </c>
      <c r="X1080">
        <f>'Energy consumption (raw)'!V1030*Lists!$H$93</f>
        <v>0</v>
      </c>
      <c r="Y1080">
        <f>'Energy consumption (raw)'!W1030*Lists!$H$94</f>
        <v>0</v>
      </c>
      <c r="Z1080">
        <f>'Energy consumption (raw)'!X1030*Lists!$H$96*1000000</f>
        <v>0</v>
      </c>
      <c r="AA1080">
        <f>'Energy consumption (raw)'!Y1030*Lists!$H$97</f>
        <v>0</v>
      </c>
      <c r="AB1080">
        <f>'Energy consumption (raw)'!Z1030*Lists!$H$96</f>
        <v>0</v>
      </c>
      <c r="AC1080">
        <f>'Energy consumption (raw)'!AA1030*Lists!$H$98</f>
        <v>0</v>
      </c>
      <c r="AD1080">
        <f>'Energy consumption (raw)'!AB1030*Lists!$H$99</f>
        <v>0</v>
      </c>
      <c r="AE1080">
        <f>'Energy consumption (raw)'!AC1030*Lists!$H$101</f>
        <v>0</v>
      </c>
      <c r="AF1080">
        <f>'Energy consumption (raw)'!AD1030*Lists!$H$101</f>
        <v>0</v>
      </c>
      <c r="AG1080">
        <f>'Energy consumption (raw)'!AE1030*Lists!$H$101</f>
        <v>0</v>
      </c>
      <c r="AH1080">
        <f>'Energy consumption (raw)'!AF1030*Lists!$H$100</f>
        <v>0</v>
      </c>
      <c r="AI1080" s="167">
        <f t="shared" si="97"/>
        <v>2908.3772464000003</v>
      </c>
      <c r="AJ1080" s="179">
        <f>'Energy consumption (raw)'!AG1030</f>
        <v>2908.3772464000003</v>
      </c>
      <c r="AK1080" s="179">
        <f>'Energy consumption (raw)'!AH1030</f>
        <v>0</v>
      </c>
      <c r="AL1080">
        <f>IF(ROUND(AI1080,-3)=ROUND('Energy consumption (raw)'!AG1030,-3),1,0)</f>
        <v>1</v>
      </c>
      <c r="AM1080" s="179" t="str">
        <f>'Energy consumption (raw)'!AJ1030</f>
        <v>22. Bac Giang</v>
      </c>
      <c r="AN1080">
        <f>VLOOKUP(AM1080,Lists!$F$9:$G$71,2,FALSE)</f>
        <v>1</v>
      </c>
    </row>
    <row r="1081" spans="2:40" x14ac:dyDescent="0.25">
      <c r="B1081" s="65" t="str">
        <f t="shared" si="95"/>
        <v>Industry929</v>
      </c>
      <c r="C1081" s="179">
        <f>'Energy consumption (raw)'!B1031</f>
        <v>929</v>
      </c>
      <c r="D1081" s="179">
        <f>'Energy consumption (raw)'!C1031</f>
        <v>0</v>
      </c>
      <c r="E1081" s="179">
        <f>'Energy consumption (raw)'!D1031</f>
        <v>0</v>
      </c>
      <c r="F1081" s="179" t="str">
        <f>'Energy consumption (raw)'!E1031</f>
        <v>Công nghiệp</v>
      </c>
      <c r="G1081" s="179" t="str">
        <f>'Energy consumption (raw)'!F1031</f>
        <v>Sản xuất sắt, thép gang</v>
      </c>
      <c r="H1081" s="179" t="str">
        <f>'Energy consumption (raw)'!G1031</f>
        <v>Industry</v>
      </c>
      <c r="I1081" s="179" t="str">
        <f>'Energy consumption (raw)'!I1031</f>
        <v>24 Manufacture of basic metals</v>
      </c>
      <c r="J1081" s="179" t="str">
        <f>INDEX(Sector!$E$6:$E$46,MATCH('Energy consumption (toe)'!I1081,Sector!$B$6:$B$46,FALSE))</f>
        <v>Manufacture of basic metals</v>
      </c>
      <c r="K1081" s="179">
        <f>IFERROR('Energy consumption (raw)'!J1031*Lists!$H$84,)</f>
        <v>2246.4071014000001</v>
      </c>
      <c r="L1081" s="179">
        <f>'Energy consumption (raw)'!K1031*Lists!$H$84</f>
        <v>2246.4071014000001</v>
      </c>
      <c r="M1081" s="179">
        <f>'Energy consumption (raw)'!L1031*Lists!$H$84</f>
        <v>0</v>
      </c>
      <c r="N1081" s="179">
        <f>'Energy consumption (raw)'!M1031*Lists!$H$84</f>
        <v>0</v>
      </c>
      <c r="O1081" s="178">
        <f t="shared" si="96"/>
        <v>2246.4071014000001</v>
      </c>
      <c r="P1081">
        <f>'Energy consumption (raw)'!N1031*Lists!$H$85</f>
        <v>0</v>
      </c>
      <c r="Q1081">
        <f>'Energy consumption (raw)'!O1031*Lists!$H$86</f>
        <v>0</v>
      </c>
      <c r="R1081">
        <f>'Energy consumption (raw)'!P1031*Lists!$H$87</f>
        <v>0</v>
      </c>
      <c r="S1081">
        <f>'Energy consumption (raw)'!Q1031*Lists!$H$88</f>
        <v>0</v>
      </c>
      <c r="T1081">
        <f>'Energy consumption (raw)'!R1031*Lists!$H$89</f>
        <v>0</v>
      </c>
      <c r="U1081">
        <f>'Energy consumption (raw)'!S1031*Lists!$H$90</f>
        <v>0</v>
      </c>
      <c r="V1081">
        <f>'Energy consumption (raw)'!T1031*Lists!$H$91</f>
        <v>0</v>
      </c>
      <c r="W1081">
        <f>'Energy consumption (raw)'!U1031*Lists!$H$92</f>
        <v>0</v>
      </c>
      <c r="X1081">
        <f>'Energy consumption (raw)'!V1031*Lists!$H$93</f>
        <v>0</v>
      </c>
      <c r="Y1081">
        <f>'Energy consumption (raw)'!W1031*Lists!$H$94</f>
        <v>0</v>
      </c>
      <c r="Z1081">
        <f>'Energy consumption (raw)'!X1031*Lists!$H$96*1000000</f>
        <v>0</v>
      </c>
      <c r="AA1081">
        <f>'Energy consumption (raw)'!Y1031*Lists!$H$97</f>
        <v>0</v>
      </c>
      <c r="AB1081">
        <f>'Energy consumption (raw)'!Z1031*Lists!$H$96</f>
        <v>0</v>
      </c>
      <c r="AC1081">
        <f>'Energy consumption (raw)'!AA1031*Lists!$H$98</f>
        <v>0</v>
      </c>
      <c r="AD1081">
        <f>'Energy consumption (raw)'!AB1031*Lists!$H$99</f>
        <v>0</v>
      </c>
      <c r="AE1081">
        <f>'Energy consumption (raw)'!AC1031*Lists!$H$101</f>
        <v>0</v>
      </c>
      <c r="AF1081">
        <f>'Energy consumption (raw)'!AD1031*Lists!$H$101</f>
        <v>0</v>
      </c>
      <c r="AG1081">
        <f>'Energy consumption (raw)'!AE1031*Lists!$H$101</f>
        <v>0</v>
      </c>
      <c r="AH1081">
        <f>'Energy consumption (raw)'!AF1031*Lists!$H$100</f>
        <v>0</v>
      </c>
      <c r="AI1081" s="167">
        <f t="shared" si="97"/>
        <v>2246.4071014000001</v>
      </c>
      <c r="AJ1081" s="179">
        <f>'Energy consumption (raw)'!AG1031</f>
        <v>2246.4071014000001</v>
      </c>
      <c r="AK1081" s="179">
        <f>'Energy consumption (raw)'!AH1031</f>
        <v>4068</v>
      </c>
      <c r="AL1081">
        <f>IF(ROUND(AI1081,-3)=ROUND('Energy consumption (raw)'!AG1031,-3),1,0)</f>
        <v>1</v>
      </c>
      <c r="AM1081" s="179" t="str">
        <f>'Energy consumption (raw)'!AJ1031</f>
        <v>22. Bac Giang</v>
      </c>
      <c r="AN1081">
        <f>VLOOKUP(AM1081,Lists!$F$9:$G$71,2,FALSE)</f>
        <v>1</v>
      </c>
    </row>
    <row r="1082" spans="2:40" x14ac:dyDescent="0.25">
      <c r="B1082" s="65" t="str">
        <f t="shared" si="95"/>
        <v>Industry930</v>
      </c>
      <c r="C1082" s="179">
        <f>'Energy consumption (raw)'!B1032</f>
        <v>930</v>
      </c>
      <c r="D1082" s="179">
        <f>'Energy consumption (raw)'!C1032</f>
        <v>0</v>
      </c>
      <c r="E1082" s="179">
        <f>'Energy consumption (raw)'!D1032</f>
        <v>0</v>
      </c>
      <c r="F1082" s="179" t="str">
        <f>'Energy consumption (raw)'!E1032</f>
        <v>Công nghiệp</v>
      </c>
      <c r="G1082" s="179" t="str">
        <f>'Energy consumption (raw)'!F1032</f>
        <v>Sản xuất pin và ắc quy</v>
      </c>
      <c r="H1082" s="179" t="str">
        <f>'Energy consumption (raw)'!G1032</f>
        <v>Industry</v>
      </c>
      <c r="I1082" s="179" t="str">
        <f>'Energy consumption (raw)'!I1032</f>
        <v>27 Manufacture of electrical equipment</v>
      </c>
      <c r="J1082" s="179" t="str">
        <f>INDEX(Sector!$E$6:$E$46,MATCH('Energy consumption (toe)'!I1082,Sector!$B$6:$B$46,FALSE))</f>
        <v>Manufacture of electrical equipment</v>
      </c>
      <c r="K1082" s="179">
        <f>IFERROR('Energy consumption (raw)'!J1032*Lists!$H$84,)</f>
        <v>0</v>
      </c>
      <c r="L1082" s="179">
        <f>'Energy consumption (raw)'!K1032*Lists!$H$84</f>
        <v>18624.161985500003</v>
      </c>
      <c r="M1082" s="179">
        <f>'Energy consumption (raw)'!L1032*Lists!$H$84</f>
        <v>0</v>
      </c>
      <c r="N1082" s="179">
        <f>'Energy consumption (raw)'!M1032*Lists!$H$84</f>
        <v>0</v>
      </c>
      <c r="O1082" s="178">
        <f t="shared" si="96"/>
        <v>18624.161985500003</v>
      </c>
      <c r="P1082">
        <f>'Energy consumption (raw)'!N1032*Lists!$H$85</f>
        <v>0</v>
      </c>
      <c r="Q1082">
        <f>'Energy consumption (raw)'!O1032*Lists!$H$86</f>
        <v>0</v>
      </c>
      <c r="R1082">
        <f>'Energy consumption (raw)'!P1032*Lists!$H$87</f>
        <v>0</v>
      </c>
      <c r="S1082">
        <f>'Energy consumption (raw)'!Q1032*Lists!$H$88</f>
        <v>0</v>
      </c>
      <c r="T1082">
        <f>'Energy consumption (raw)'!R1032*Lists!$H$89</f>
        <v>0</v>
      </c>
      <c r="U1082">
        <f>'Energy consumption (raw)'!S1032*Lists!$H$90</f>
        <v>0.79200000000000004</v>
      </c>
      <c r="V1082">
        <f>'Energy consumption (raw)'!T1032*Lists!$H$91</f>
        <v>0</v>
      </c>
      <c r="W1082">
        <f>'Energy consumption (raw)'!U1032*Lists!$H$92</f>
        <v>0</v>
      </c>
      <c r="X1082">
        <f>'Energy consumption (raw)'!V1032*Lists!$H$93</f>
        <v>0</v>
      </c>
      <c r="Y1082">
        <f>'Energy consumption (raw)'!W1032*Lists!$H$94</f>
        <v>0</v>
      </c>
      <c r="Z1082">
        <f>'Energy consumption (raw)'!X1032*Lists!$H$96*1000000</f>
        <v>0</v>
      </c>
      <c r="AA1082">
        <f>'Energy consumption (raw)'!Y1032*Lists!$H$97</f>
        <v>0</v>
      </c>
      <c r="AB1082">
        <f>'Energy consumption (raw)'!Z1032*Lists!$H$96</f>
        <v>0</v>
      </c>
      <c r="AC1082">
        <f>'Energy consumption (raw)'!AA1032*Lists!$H$98</f>
        <v>0</v>
      </c>
      <c r="AD1082">
        <f>'Energy consumption (raw)'!AB1032*Lists!$H$99</f>
        <v>0</v>
      </c>
      <c r="AE1082">
        <f>'Energy consumption (raw)'!AC1032*Lists!$H$101</f>
        <v>0</v>
      </c>
      <c r="AF1082">
        <f>'Energy consumption (raw)'!AD1032*Lists!$H$101</f>
        <v>0</v>
      </c>
      <c r="AG1082">
        <f>'Energy consumption (raw)'!AE1032*Lists!$H$101</f>
        <v>0</v>
      </c>
      <c r="AH1082">
        <f>'Energy consumption (raw)'!AF1032*Lists!$H$100</f>
        <v>0</v>
      </c>
      <c r="AI1082" s="167">
        <f t="shared" si="97"/>
        <v>18624.953985500004</v>
      </c>
      <c r="AJ1082" s="179">
        <f>'Energy consumption (raw)'!AG1032</f>
        <v>18624.953985500004</v>
      </c>
      <c r="AK1082" s="179">
        <f>'Energy consumption (raw)'!AH1032</f>
        <v>18625</v>
      </c>
      <c r="AL1082">
        <f>IF(ROUND(AI1082,-3)=ROUND('Energy consumption (raw)'!AG1032,-3),1,0)</f>
        <v>1</v>
      </c>
      <c r="AM1082" s="179" t="str">
        <f>'Energy consumption (raw)'!AJ1032</f>
        <v>22. Bac Giang</v>
      </c>
      <c r="AN1082">
        <f>VLOOKUP(AM1082,Lists!$F$9:$G$71,2,FALSE)</f>
        <v>1</v>
      </c>
    </row>
    <row r="1083" spans="2:40" x14ac:dyDescent="0.25">
      <c r="B1083" s="65" t="str">
        <f t="shared" si="95"/>
        <v>Industry931</v>
      </c>
      <c r="C1083" s="179">
        <f>'Energy consumption (raw)'!B1033</f>
        <v>931</v>
      </c>
      <c r="D1083" s="179">
        <f>'Energy consumption (raw)'!C1033</f>
        <v>0</v>
      </c>
      <c r="E1083" s="179">
        <f>'Energy consumption (raw)'!D1033</f>
        <v>0</v>
      </c>
      <c r="F1083" s="179" t="str">
        <f>'Energy consumption (raw)'!E1033</f>
        <v>Công nghiệp</v>
      </c>
      <c r="G1083" s="179" t="str">
        <f>'Energy consumption (raw)'!F1033</f>
        <v>Gia công cơ khí, xử lý và tráng phủ kim loại</v>
      </c>
      <c r="H1083" s="179" t="str">
        <f>'Energy consumption (raw)'!G1033</f>
        <v>Industry</v>
      </c>
      <c r="I1083" s="179" t="str">
        <f>'Energy consumption (raw)'!I1033</f>
        <v>24 Manufacture of basic metals</v>
      </c>
      <c r="J1083" s="179" t="str">
        <f>INDEX(Sector!$E$6:$E$46,MATCH('Energy consumption (toe)'!I1083,Sector!$B$6:$B$46,FALSE))</f>
        <v>Manufacture of basic metals</v>
      </c>
      <c r="K1083" s="179">
        <f>IFERROR('Energy consumption (raw)'!J1033*Lists!$H$84,)</f>
        <v>0</v>
      </c>
      <c r="L1083" s="179">
        <f>'Energy consumption (raw)'!K1033*Lists!$H$84</f>
        <v>1694.4068750000001</v>
      </c>
      <c r="M1083" s="179">
        <f>'Energy consumption (raw)'!L1033*Lists!$H$84</f>
        <v>0</v>
      </c>
      <c r="N1083" s="179">
        <f>'Energy consumption (raw)'!M1033*Lists!$H$84</f>
        <v>0</v>
      </c>
      <c r="O1083" s="178">
        <f t="shared" si="96"/>
        <v>1694.4068750000001</v>
      </c>
      <c r="P1083">
        <f>'Energy consumption (raw)'!N1033*Lists!$H$85</f>
        <v>0</v>
      </c>
      <c r="Q1083">
        <f>'Energy consumption (raw)'!O1033*Lists!$H$86</f>
        <v>0</v>
      </c>
      <c r="R1083">
        <f>'Energy consumption (raw)'!P1033*Lists!$H$87</f>
        <v>0</v>
      </c>
      <c r="S1083">
        <f>'Energy consumption (raw)'!Q1033*Lists!$H$88</f>
        <v>0</v>
      </c>
      <c r="T1083">
        <f>'Energy consumption (raw)'!R1033*Lists!$H$89</f>
        <v>0</v>
      </c>
      <c r="U1083">
        <f>'Energy consumption (raw)'!S1033*Lists!$H$90</f>
        <v>0</v>
      </c>
      <c r="V1083">
        <f>'Energy consumption (raw)'!T1033*Lists!$H$91</f>
        <v>0</v>
      </c>
      <c r="W1083">
        <f>'Energy consumption (raw)'!U1033*Lists!$H$92</f>
        <v>0</v>
      </c>
      <c r="X1083">
        <f>'Energy consumption (raw)'!V1033*Lists!$H$93</f>
        <v>0</v>
      </c>
      <c r="Y1083">
        <f>'Energy consumption (raw)'!W1033*Lists!$H$94</f>
        <v>0</v>
      </c>
      <c r="Z1083">
        <f>'Energy consumption (raw)'!X1033*Lists!$H$96*1000000</f>
        <v>0</v>
      </c>
      <c r="AA1083">
        <f>'Energy consumption (raw)'!Y1033*Lists!$H$97</f>
        <v>0</v>
      </c>
      <c r="AB1083">
        <f>'Energy consumption (raw)'!Z1033*Lists!$H$96</f>
        <v>0</v>
      </c>
      <c r="AC1083">
        <f>'Energy consumption (raw)'!AA1033*Lists!$H$98</f>
        <v>0</v>
      </c>
      <c r="AD1083">
        <f>'Energy consumption (raw)'!AB1033*Lists!$H$99</f>
        <v>0</v>
      </c>
      <c r="AE1083">
        <f>'Energy consumption (raw)'!AC1033*Lists!$H$101</f>
        <v>0</v>
      </c>
      <c r="AF1083">
        <f>'Energy consumption (raw)'!AD1033*Lists!$H$101</f>
        <v>0</v>
      </c>
      <c r="AG1083">
        <f>'Energy consumption (raw)'!AE1033*Lists!$H$101</f>
        <v>0</v>
      </c>
      <c r="AH1083">
        <f>'Energy consumption (raw)'!AF1033*Lists!$H$100</f>
        <v>0</v>
      </c>
      <c r="AI1083" s="167">
        <f t="shared" si="97"/>
        <v>1694.4068750000001</v>
      </c>
      <c r="AJ1083" s="179">
        <f>'Energy consumption (raw)'!AG1033</f>
        <v>1694.4068750000001</v>
      </c>
      <c r="AK1083" s="179">
        <f>'Energy consumption (raw)'!AH1033</f>
        <v>0</v>
      </c>
      <c r="AL1083">
        <f>IF(ROUND(AI1083,-3)=ROUND('Energy consumption (raw)'!AG1033,-3),1,0)</f>
        <v>1</v>
      </c>
      <c r="AM1083" s="179" t="str">
        <f>'Energy consumption (raw)'!AJ1033</f>
        <v>22. Bac Giang</v>
      </c>
      <c r="AN1083">
        <f>VLOOKUP(AM1083,Lists!$F$9:$G$71,2,FALSE)</f>
        <v>1</v>
      </c>
    </row>
    <row r="1084" spans="2:40" x14ac:dyDescent="0.25">
      <c r="B1084" s="65" t="str">
        <f t="shared" si="95"/>
        <v>Industry932</v>
      </c>
      <c r="C1084" s="179">
        <f>'Energy consumption (raw)'!B1034</f>
        <v>932</v>
      </c>
      <c r="D1084" s="179">
        <f>'Energy consumption (raw)'!C1034</f>
        <v>0</v>
      </c>
      <c r="E1084" s="179">
        <f>'Energy consumption (raw)'!D1034</f>
        <v>0</v>
      </c>
      <c r="F1084" s="179" t="str">
        <f>'Energy consumption (raw)'!E1034</f>
        <v>Công nghiệp</v>
      </c>
      <c r="G1084" s="179" t="str">
        <f>'Energy consumption (raw)'!F1034</f>
        <v>Sản xuất pin và ắc quy</v>
      </c>
      <c r="H1084" s="179" t="str">
        <f>'Energy consumption (raw)'!G1034</f>
        <v>Industry</v>
      </c>
      <c r="I1084" s="179" t="str">
        <f>'Energy consumption (raw)'!I1034</f>
        <v>27 Manufacture of electrical equipment</v>
      </c>
      <c r="J1084" s="179" t="str">
        <f>INDEX(Sector!$E$6:$E$46,MATCH('Energy consumption (toe)'!I1084,Sector!$B$6:$B$46,FALSE))</f>
        <v>Manufacture of electrical equipment</v>
      </c>
      <c r="K1084" s="179">
        <f>IFERROR('Energy consumption (raw)'!J1034*Lists!$H$84,)</f>
        <v>0</v>
      </c>
      <c r="L1084" s="179">
        <f>'Energy consumption (raw)'!K1034*Lists!$H$84</f>
        <v>22240.536449700001</v>
      </c>
      <c r="M1084" s="179">
        <f>'Energy consumption (raw)'!L1034*Lists!$H$84</f>
        <v>0</v>
      </c>
      <c r="N1084" s="179">
        <f>'Energy consumption (raw)'!M1034*Lists!$H$84</f>
        <v>0</v>
      </c>
      <c r="O1084" s="178">
        <f t="shared" si="96"/>
        <v>22240.536449700001</v>
      </c>
      <c r="P1084">
        <f>'Energy consumption (raw)'!N1034*Lists!$H$85</f>
        <v>0</v>
      </c>
      <c r="Q1084">
        <f>'Energy consumption (raw)'!O1034*Lists!$H$86</f>
        <v>0</v>
      </c>
      <c r="R1084">
        <f>'Energy consumption (raw)'!P1034*Lists!$H$87</f>
        <v>0</v>
      </c>
      <c r="S1084">
        <f>'Energy consumption (raw)'!Q1034*Lists!$H$88</f>
        <v>0</v>
      </c>
      <c r="T1084">
        <f>'Energy consumption (raw)'!R1034*Lists!$H$89</f>
        <v>0</v>
      </c>
      <c r="U1084">
        <f>'Energy consumption (raw)'!S1034*Lists!$H$90</f>
        <v>12.32</v>
      </c>
      <c r="V1084">
        <f>'Energy consumption (raw)'!T1034*Lists!$H$91</f>
        <v>0</v>
      </c>
      <c r="W1084">
        <f>'Energy consumption (raw)'!U1034*Lists!$H$92</f>
        <v>0</v>
      </c>
      <c r="X1084">
        <f>'Energy consumption (raw)'!V1034*Lists!$H$93</f>
        <v>0</v>
      </c>
      <c r="Y1084">
        <f>'Energy consumption (raw)'!W1034*Lists!$H$94</f>
        <v>0</v>
      </c>
      <c r="Z1084">
        <f>'Energy consumption (raw)'!X1034*Lists!$H$96*1000000</f>
        <v>0</v>
      </c>
      <c r="AA1084">
        <f>'Energy consumption (raw)'!Y1034*Lists!$H$97</f>
        <v>0</v>
      </c>
      <c r="AB1084">
        <f>'Energy consumption (raw)'!Z1034*Lists!$H$96</f>
        <v>0</v>
      </c>
      <c r="AC1084">
        <f>'Energy consumption (raw)'!AA1034*Lists!$H$98</f>
        <v>0</v>
      </c>
      <c r="AD1084">
        <f>'Energy consumption (raw)'!AB1034*Lists!$H$99</f>
        <v>0</v>
      </c>
      <c r="AE1084">
        <f>'Energy consumption (raw)'!AC1034*Lists!$H$101</f>
        <v>0</v>
      </c>
      <c r="AF1084">
        <f>'Energy consumption (raw)'!AD1034*Lists!$H$101</f>
        <v>0</v>
      </c>
      <c r="AG1084">
        <f>'Energy consumption (raw)'!AE1034*Lists!$H$101</f>
        <v>0</v>
      </c>
      <c r="AH1084">
        <f>'Energy consumption (raw)'!AF1034*Lists!$H$100</f>
        <v>0</v>
      </c>
      <c r="AI1084" s="167">
        <f t="shared" si="97"/>
        <v>22252.856449700001</v>
      </c>
      <c r="AJ1084" s="179">
        <f>'Energy consumption (raw)'!AG1034</f>
        <v>22252.856449700001</v>
      </c>
      <c r="AK1084" s="179">
        <f>'Energy consumption (raw)'!AH1034</f>
        <v>22253</v>
      </c>
      <c r="AL1084">
        <f>IF(ROUND(AI1084,-3)=ROUND('Energy consumption (raw)'!AG1034,-3),1,0)</f>
        <v>1</v>
      </c>
      <c r="AM1084" s="179" t="str">
        <f>'Energy consumption (raw)'!AJ1034</f>
        <v>22. Bac Giang</v>
      </c>
      <c r="AN1084">
        <f>VLOOKUP(AM1084,Lists!$F$9:$G$71,2,FALSE)</f>
        <v>1</v>
      </c>
    </row>
    <row r="1085" spans="2:40" x14ac:dyDescent="0.25">
      <c r="B1085" s="65" t="str">
        <f t="shared" ref="B1085:B1148" si="98">H1085&amp;C1085</f>
        <v>Industry933</v>
      </c>
      <c r="C1085" s="179">
        <f>'Energy consumption (raw)'!B1035</f>
        <v>933</v>
      </c>
      <c r="D1085" s="179">
        <f>'Energy consumption (raw)'!C1035</f>
        <v>0</v>
      </c>
      <c r="E1085" s="179">
        <f>'Energy consumption (raw)'!D1035</f>
        <v>0</v>
      </c>
      <c r="F1085" s="179" t="str">
        <f>'Energy consumption (raw)'!E1035</f>
        <v>Công nghiệp</v>
      </c>
      <c r="G1085" s="179" t="str">
        <f>'Energy consumption (raw)'!F1035</f>
        <v>Sản xuất pin và ắc quy</v>
      </c>
      <c r="H1085" s="179" t="str">
        <f>'Energy consumption (raw)'!G1035</f>
        <v>Industry</v>
      </c>
      <c r="I1085" s="179" t="str">
        <f>'Energy consumption (raw)'!I1035</f>
        <v>27 Manufacture of electrical equipment</v>
      </c>
      <c r="J1085" s="179" t="str">
        <f>INDEX(Sector!$E$6:$E$46,MATCH('Energy consumption (toe)'!I1085,Sector!$B$6:$B$46,FALSE))</f>
        <v>Manufacture of electrical equipment</v>
      </c>
      <c r="K1085" s="179">
        <f>IFERROR('Energy consumption (raw)'!J1035*Lists!$H$84,)</f>
        <v>0</v>
      </c>
      <c r="L1085" s="179">
        <f>'Energy consumption (raw)'!K1035*Lists!$H$84</f>
        <v>22459.254385200002</v>
      </c>
      <c r="M1085" s="179">
        <f>'Energy consumption (raw)'!L1035*Lists!$H$84</f>
        <v>0</v>
      </c>
      <c r="N1085" s="179">
        <f>'Energy consumption (raw)'!M1035*Lists!$H$84</f>
        <v>0</v>
      </c>
      <c r="O1085" s="178">
        <f t="shared" ref="O1085:O1148" si="99">IF(L1085=0,K1085,L1085)</f>
        <v>22459.254385200002</v>
      </c>
      <c r="P1085">
        <f>'Energy consumption (raw)'!N1035*Lists!$H$85</f>
        <v>0</v>
      </c>
      <c r="Q1085">
        <f>'Energy consumption (raw)'!O1035*Lists!$H$86</f>
        <v>0</v>
      </c>
      <c r="R1085">
        <f>'Energy consumption (raw)'!P1035*Lists!$H$87</f>
        <v>0</v>
      </c>
      <c r="S1085">
        <f>'Energy consumption (raw)'!Q1035*Lists!$H$88</f>
        <v>0</v>
      </c>
      <c r="T1085">
        <f>'Energy consumption (raw)'!R1035*Lists!$H$89</f>
        <v>0</v>
      </c>
      <c r="U1085">
        <f>'Energy consumption (raw)'!S1035*Lists!$H$90</f>
        <v>254.32000000000002</v>
      </c>
      <c r="V1085">
        <f>'Energy consumption (raw)'!T1035*Lists!$H$91</f>
        <v>0</v>
      </c>
      <c r="W1085">
        <f>'Energy consumption (raw)'!U1035*Lists!$H$92</f>
        <v>0</v>
      </c>
      <c r="X1085">
        <f>'Energy consumption (raw)'!V1035*Lists!$H$93</f>
        <v>0</v>
      </c>
      <c r="Y1085">
        <f>'Energy consumption (raw)'!W1035*Lists!$H$94</f>
        <v>0</v>
      </c>
      <c r="Z1085">
        <f>'Energy consumption (raw)'!X1035*Lists!$H$96*1000000</f>
        <v>0</v>
      </c>
      <c r="AA1085">
        <f>'Energy consumption (raw)'!Y1035*Lists!$H$97</f>
        <v>0</v>
      </c>
      <c r="AB1085">
        <f>'Energy consumption (raw)'!Z1035*Lists!$H$96</f>
        <v>0</v>
      </c>
      <c r="AC1085">
        <f>'Energy consumption (raw)'!AA1035*Lists!$H$98</f>
        <v>0</v>
      </c>
      <c r="AD1085">
        <f>'Energy consumption (raw)'!AB1035*Lists!$H$99</f>
        <v>0</v>
      </c>
      <c r="AE1085">
        <f>'Energy consumption (raw)'!AC1035*Lists!$H$101</f>
        <v>0</v>
      </c>
      <c r="AF1085">
        <f>'Energy consumption (raw)'!AD1035*Lists!$H$101</f>
        <v>0</v>
      </c>
      <c r="AG1085">
        <f>'Energy consumption (raw)'!AE1035*Lists!$H$101</f>
        <v>0</v>
      </c>
      <c r="AH1085">
        <f>'Energy consumption (raw)'!AF1035*Lists!$H$100</f>
        <v>0</v>
      </c>
      <c r="AI1085" s="167">
        <f t="shared" ref="AI1085:AI1148" si="100">IF(SUM(O1085:AH1085)=0,AJ1085,SUM(O1085:AH1085))</f>
        <v>22713.574385200001</v>
      </c>
      <c r="AJ1085" s="179">
        <f>'Energy consumption (raw)'!AG1035</f>
        <v>22713.574385200001</v>
      </c>
      <c r="AK1085" s="179">
        <f>'Energy consumption (raw)'!AH1035</f>
        <v>15535</v>
      </c>
      <c r="AL1085">
        <f>IF(ROUND(AI1085,-3)=ROUND('Energy consumption (raw)'!AG1035,-3),1,0)</f>
        <v>1</v>
      </c>
      <c r="AM1085" s="179" t="str">
        <f>'Energy consumption (raw)'!AJ1035</f>
        <v>22. Bac Giang</v>
      </c>
      <c r="AN1085">
        <f>VLOOKUP(AM1085,Lists!$F$9:$G$71,2,FALSE)</f>
        <v>1</v>
      </c>
    </row>
    <row r="1086" spans="2:40" x14ac:dyDescent="0.25">
      <c r="B1086" s="65" t="str">
        <f t="shared" si="98"/>
        <v>Industry934</v>
      </c>
      <c r="C1086" s="179">
        <f>'Energy consumption (raw)'!B1036</f>
        <v>934</v>
      </c>
      <c r="D1086" s="179">
        <f>'Energy consumption (raw)'!C1036</f>
        <v>0</v>
      </c>
      <c r="E1086" s="179">
        <f>'Energy consumption (raw)'!D1036</f>
        <v>0</v>
      </c>
      <c r="F1086" s="179" t="str">
        <f>'Energy consumption (raw)'!E1036</f>
        <v>Công nghiệp</v>
      </c>
      <c r="G1086" s="179" t="str">
        <f>'Energy consumption (raw)'!F1036</f>
        <v>Gia công cơ khí, xử lý và tráng phủ kim loại</v>
      </c>
      <c r="H1086" s="179" t="str">
        <f>'Energy consumption (raw)'!G1036</f>
        <v>Industry</v>
      </c>
      <c r="I1086" s="179" t="str">
        <f>'Energy consumption (raw)'!I1036</f>
        <v>24 Manufacture of basic metals</v>
      </c>
      <c r="J1086" s="179" t="str">
        <f>INDEX(Sector!$E$6:$E$46,MATCH('Energy consumption (toe)'!I1086,Sector!$B$6:$B$46,FALSE))</f>
        <v>Manufacture of basic metals</v>
      </c>
      <c r="K1086" s="179">
        <f>IFERROR('Energy consumption (raw)'!J1036*Lists!$H$84,)</f>
        <v>934.16197990000001</v>
      </c>
      <c r="L1086" s="179">
        <f>'Energy consumption (raw)'!K1036*Lists!$H$84</f>
        <v>1303.4193158</v>
      </c>
      <c r="M1086" s="179">
        <f>'Energy consumption (raw)'!L1036*Lists!$H$84</f>
        <v>0</v>
      </c>
      <c r="N1086" s="179">
        <f>'Energy consumption (raw)'!M1036*Lists!$H$84</f>
        <v>0</v>
      </c>
      <c r="O1086" s="178">
        <f t="shared" si="99"/>
        <v>1303.4193158</v>
      </c>
      <c r="P1086">
        <f>'Energy consumption (raw)'!N1036*Lists!$H$85</f>
        <v>0</v>
      </c>
      <c r="Q1086">
        <f>'Energy consumption (raw)'!O1036*Lists!$H$86</f>
        <v>0</v>
      </c>
      <c r="R1086">
        <f>'Energy consumption (raw)'!P1036*Lists!$H$87</f>
        <v>0</v>
      </c>
      <c r="S1086">
        <f>'Energy consumption (raw)'!Q1036*Lists!$H$88</f>
        <v>0</v>
      </c>
      <c r="T1086">
        <f>'Energy consumption (raw)'!R1036*Lists!$H$89</f>
        <v>0</v>
      </c>
      <c r="U1086">
        <f>'Energy consumption (raw)'!S1036*Lists!$H$90</f>
        <v>29.512560000000001</v>
      </c>
      <c r="V1086">
        <f>'Energy consumption (raw)'!T1036*Lists!$H$91</f>
        <v>0</v>
      </c>
      <c r="W1086">
        <f>'Energy consumption (raw)'!U1036*Lists!$H$92</f>
        <v>0</v>
      </c>
      <c r="X1086">
        <f>'Energy consumption (raw)'!V1036*Lists!$H$93</f>
        <v>0</v>
      </c>
      <c r="Y1086">
        <f>'Energy consumption (raw)'!W1036*Lists!$H$94</f>
        <v>1.6492100000000001</v>
      </c>
      <c r="Z1086">
        <f>'Energy consumption (raw)'!X1036*Lists!$H$96*1000000</f>
        <v>0</v>
      </c>
      <c r="AA1086">
        <f>'Energy consumption (raw)'!Y1036*Lists!$H$97</f>
        <v>33.899000000000001</v>
      </c>
      <c r="AB1086">
        <f>'Energy consumption (raw)'!Z1036*Lists!$H$96</f>
        <v>0</v>
      </c>
      <c r="AC1086">
        <f>'Energy consumption (raw)'!AA1036*Lists!$H$98</f>
        <v>0</v>
      </c>
      <c r="AD1086">
        <f>'Energy consumption (raw)'!AB1036*Lists!$H$99</f>
        <v>0</v>
      </c>
      <c r="AE1086">
        <f>'Energy consumption (raw)'!AC1036*Lists!$H$101</f>
        <v>0</v>
      </c>
      <c r="AF1086">
        <f>'Energy consumption (raw)'!AD1036*Lists!$H$101</f>
        <v>0</v>
      </c>
      <c r="AG1086">
        <f>'Energy consumption (raw)'!AE1036*Lists!$H$101</f>
        <v>0</v>
      </c>
      <c r="AH1086">
        <f>'Energy consumption (raw)'!AF1036*Lists!$H$100</f>
        <v>0</v>
      </c>
      <c r="AI1086" s="167">
        <f t="shared" si="100"/>
        <v>1368.4800857999999</v>
      </c>
      <c r="AJ1086" s="179">
        <f>'Energy consumption (raw)'!AG1036</f>
        <v>1368.4800857999999</v>
      </c>
      <c r="AK1086" s="179">
        <f>'Energy consumption (raw)'!AH1036</f>
        <v>1505</v>
      </c>
      <c r="AL1086">
        <f>IF(ROUND(AI1086,-3)=ROUND('Energy consumption (raw)'!AG1036,-3),1,0)</f>
        <v>1</v>
      </c>
      <c r="AM1086" s="179" t="str">
        <f>'Energy consumption (raw)'!AJ1036</f>
        <v>22. Bac Giang</v>
      </c>
      <c r="AN1086">
        <f>VLOOKUP(AM1086,Lists!$F$9:$G$71,2,FALSE)</f>
        <v>1</v>
      </c>
    </row>
    <row r="1087" spans="2:40" x14ac:dyDescent="0.25">
      <c r="B1087" s="65" t="str">
        <f t="shared" si="98"/>
        <v>Industry935</v>
      </c>
      <c r="C1087" s="179">
        <f>'Energy consumption (raw)'!B1037</f>
        <v>935</v>
      </c>
      <c r="D1087" s="179">
        <f>'Energy consumption (raw)'!C1037</f>
        <v>0</v>
      </c>
      <c r="E1087" s="179">
        <f>'Energy consumption (raw)'!D1037</f>
        <v>0</v>
      </c>
      <c r="F1087" s="179" t="str">
        <f>'Energy consumption (raw)'!E1037</f>
        <v>Công nghiệp</v>
      </c>
      <c r="G1087" s="179" t="str">
        <f>'Energy consumption (raw)'!F1037</f>
        <v>Sãn xuất linh kiện điện tử</v>
      </c>
      <c r="H1087" s="179" t="str">
        <f>'Energy consumption (raw)'!G1037</f>
        <v>Industry</v>
      </c>
      <c r="I1087" s="179" t="str">
        <f>'Energy consumption (raw)'!I1037</f>
        <v>26 Manufacture of computer, electronic and optical products</v>
      </c>
      <c r="J1087" s="179" t="str">
        <f>INDEX(Sector!$E$6:$E$46,MATCH('Energy consumption (toe)'!I1087,Sector!$B$6:$B$46,FALSE))</f>
        <v>Manufacture of computer, electronic and optical products</v>
      </c>
      <c r="K1087" s="179">
        <f>IFERROR('Energy consumption (raw)'!J1037*Lists!$H$84,)</f>
        <v>1726.64786</v>
      </c>
      <c r="L1087" s="179">
        <f>'Energy consumption (raw)'!K1037*Lists!$H$84</f>
        <v>1726.64786</v>
      </c>
      <c r="M1087" s="179">
        <f>'Energy consumption (raw)'!L1037*Lists!$H$84</f>
        <v>0</v>
      </c>
      <c r="N1087" s="179">
        <f>'Energy consumption (raw)'!M1037*Lists!$H$84</f>
        <v>0</v>
      </c>
      <c r="O1087" s="178">
        <f t="shared" si="99"/>
        <v>1726.64786</v>
      </c>
      <c r="P1087">
        <f>'Energy consumption (raw)'!N1037*Lists!$H$85</f>
        <v>0</v>
      </c>
      <c r="Q1087">
        <f>'Energy consumption (raw)'!O1037*Lists!$H$86</f>
        <v>0</v>
      </c>
      <c r="R1087">
        <f>'Energy consumption (raw)'!P1037*Lists!$H$87</f>
        <v>0</v>
      </c>
      <c r="S1087">
        <f>'Energy consumption (raw)'!Q1037*Lists!$H$88</f>
        <v>0</v>
      </c>
      <c r="T1087">
        <f>'Energy consumption (raw)'!R1037*Lists!$H$89</f>
        <v>0</v>
      </c>
      <c r="U1087">
        <f>'Energy consumption (raw)'!S1037*Lists!$H$90</f>
        <v>2.1736</v>
      </c>
      <c r="V1087">
        <f>'Energy consumption (raw)'!T1037*Lists!$H$91</f>
        <v>0</v>
      </c>
      <c r="W1087">
        <f>'Energy consumption (raw)'!U1037*Lists!$H$92</f>
        <v>0</v>
      </c>
      <c r="X1087">
        <f>'Energy consumption (raw)'!V1037*Lists!$H$93</f>
        <v>0</v>
      </c>
      <c r="Y1087">
        <f>'Energy consumption (raw)'!W1037*Lists!$H$94</f>
        <v>0</v>
      </c>
      <c r="Z1087">
        <f>'Energy consumption (raw)'!X1037*Lists!$H$96*1000000</f>
        <v>0</v>
      </c>
      <c r="AA1087">
        <f>'Energy consumption (raw)'!Y1037*Lists!$H$97</f>
        <v>8.1096000000000004</v>
      </c>
      <c r="AB1087">
        <f>'Energy consumption (raw)'!Z1037*Lists!$H$96</f>
        <v>0</v>
      </c>
      <c r="AC1087">
        <f>'Energy consumption (raw)'!AA1037*Lists!$H$98</f>
        <v>0</v>
      </c>
      <c r="AD1087">
        <f>'Energy consumption (raw)'!AB1037*Lists!$H$99</f>
        <v>0</v>
      </c>
      <c r="AE1087">
        <f>'Energy consumption (raw)'!AC1037*Lists!$H$101</f>
        <v>0</v>
      </c>
      <c r="AF1087">
        <f>'Energy consumption (raw)'!AD1037*Lists!$H$101</f>
        <v>0</v>
      </c>
      <c r="AG1087">
        <f>'Energy consumption (raw)'!AE1037*Lists!$H$101</f>
        <v>0</v>
      </c>
      <c r="AH1087">
        <f>'Energy consumption (raw)'!AF1037*Lists!$H$100</f>
        <v>0</v>
      </c>
      <c r="AI1087" s="167">
        <f t="shared" si="100"/>
        <v>1736.9310600000001</v>
      </c>
      <c r="AJ1087" s="179">
        <f>'Energy consumption (raw)'!AG1037</f>
        <v>1736.9310600000001</v>
      </c>
      <c r="AK1087" s="179">
        <f>'Energy consumption (raw)'!AH1037</f>
        <v>1909</v>
      </c>
      <c r="AL1087">
        <f>IF(ROUND(AI1087,-3)=ROUND('Energy consumption (raw)'!AG1037,-3),1,0)</f>
        <v>1</v>
      </c>
      <c r="AM1087" s="179" t="str">
        <f>'Energy consumption (raw)'!AJ1037</f>
        <v>22. Bac Giang</v>
      </c>
      <c r="AN1087">
        <f>VLOOKUP(AM1087,Lists!$F$9:$G$71,2,FALSE)</f>
        <v>1</v>
      </c>
    </row>
    <row r="1088" spans="2:40" x14ac:dyDescent="0.25">
      <c r="B1088" s="65" t="str">
        <f t="shared" si="98"/>
        <v>Industry936</v>
      </c>
      <c r="C1088" s="179">
        <f>'Energy consumption (raw)'!B1038</f>
        <v>936</v>
      </c>
      <c r="D1088" s="179">
        <f>'Energy consumption (raw)'!C1038</f>
        <v>0</v>
      </c>
      <c r="E1088" s="179">
        <f>'Energy consumption (raw)'!D1038</f>
        <v>0</v>
      </c>
      <c r="F1088" s="179" t="str">
        <f>'Energy consumption (raw)'!E1038</f>
        <v>Công nghiệp</v>
      </c>
      <c r="G1088" s="179" t="str">
        <f>'Energy consumption (raw)'!F1038</f>
        <v>Sản xuất vật liêu xây dựng từ đất sét</v>
      </c>
      <c r="H1088" s="179" t="str">
        <f>'Energy consumption (raw)'!G1038</f>
        <v>Industry</v>
      </c>
      <c r="I1088" s="179" t="str">
        <f>'Energy consumption (raw)'!I1038</f>
        <v>23 Manufacture of other non-metallic mineral products</v>
      </c>
      <c r="J1088" s="179" t="str">
        <f>INDEX(Sector!$E$6:$E$46,MATCH('Energy consumption (toe)'!I1088,Sector!$B$6:$B$46,FALSE))</f>
        <v>Manufacture of other non-metallic mineral products</v>
      </c>
      <c r="K1088" s="179">
        <f>IFERROR('Energy consumption (raw)'!J1038*Lists!$H$84,)</f>
        <v>0</v>
      </c>
      <c r="L1088" s="179">
        <f>'Energy consumption (raw)'!K1038*Lists!$H$84</f>
        <v>171.4273</v>
      </c>
      <c r="M1088" s="179">
        <f>'Energy consumption (raw)'!L1038*Lists!$H$84</f>
        <v>0</v>
      </c>
      <c r="N1088" s="179">
        <f>'Energy consumption (raw)'!M1038*Lists!$H$84</f>
        <v>0</v>
      </c>
      <c r="O1088" s="178">
        <f t="shared" si="99"/>
        <v>171.4273</v>
      </c>
      <c r="P1088">
        <f>'Energy consumption (raw)'!N1038*Lists!$H$85</f>
        <v>0</v>
      </c>
      <c r="Q1088">
        <f>'Energy consumption (raw)'!O1038*Lists!$H$86</f>
        <v>0</v>
      </c>
      <c r="R1088">
        <f>'Energy consumption (raw)'!P1038*Lists!$H$87</f>
        <v>265.27799999999996</v>
      </c>
      <c r="S1088">
        <f>'Energy consumption (raw)'!Q1038*Lists!$H$88</f>
        <v>6461.04</v>
      </c>
      <c r="T1088">
        <f>'Energy consumption (raw)'!R1038*Lists!$H$89</f>
        <v>0</v>
      </c>
      <c r="U1088">
        <f>'Energy consumption (raw)'!S1038*Lists!$H$90</f>
        <v>23974.720000000001</v>
      </c>
      <c r="V1088">
        <f>'Energy consumption (raw)'!T1038*Lists!$H$91</f>
        <v>0</v>
      </c>
      <c r="W1088">
        <f>'Energy consumption (raw)'!U1038*Lists!$H$92</f>
        <v>0</v>
      </c>
      <c r="X1088">
        <f>'Energy consumption (raw)'!V1038*Lists!$H$93</f>
        <v>0</v>
      </c>
      <c r="Y1088">
        <f>'Energy consumption (raw)'!W1038*Lists!$H$94</f>
        <v>0</v>
      </c>
      <c r="Z1088">
        <f>'Energy consumption (raw)'!X1038*Lists!$H$96*1000000</f>
        <v>0</v>
      </c>
      <c r="AA1088">
        <f>'Energy consumption (raw)'!Y1038*Lists!$H$97</f>
        <v>0</v>
      </c>
      <c r="AB1088">
        <f>'Energy consumption (raw)'!Z1038*Lists!$H$96</f>
        <v>0</v>
      </c>
      <c r="AC1088">
        <f>'Energy consumption (raw)'!AA1038*Lists!$H$98</f>
        <v>0</v>
      </c>
      <c r="AD1088">
        <f>'Energy consumption (raw)'!AB1038*Lists!$H$99</f>
        <v>0</v>
      </c>
      <c r="AE1088">
        <f>'Energy consumption (raw)'!AC1038*Lists!$H$101</f>
        <v>0</v>
      </c>
      <c r="AF1088">
        <f>'Energy consumption (raw)'!AD1038*Lists!$H$101</f>
        <v>0</v>
      </c>
      <c r="AG1088">
        <f>'Energy consumption (raw)'!AE1038*Lists!$H$101</f>
        <v>0</v>
      </c>
      <c r="AH1088">
        <f>'Energy consumption (raw)'!AF1038*Lists!$H$100</f>
        <v>0</v>
      </c>
      <c r="AI1088" s="167">
        <f t="shared" si="100"/>
        <v>30872.4653</v>
      </c>
      <c r="AJ1088" s="179">
        <f>'Energy consumption (raw)'!AG1038</f>
        <v>30872.4653</v>
      </c>
      <c r="AK1088" s="179">
        <f>'Energy consumption (raw)'!AH1038</f>
        <v>0</v>
      </c>
      <c r="AL1088">
        <f>IF(ROUND(AI1088,-3)=ROUND('Energy consumption (raw)'!AG1038,-3),1,0)</f>
        <v>1</v>
      </c>
      <c r="AM1088" s="179" t="str">
        <f>'Energy consumption (raw)'!AJ1038</f>
        <v>22. Bac Giang</v>
      </c>
      <c r="AN1088">
        <f>VLOOKUP(AM1088,Lists!$F$9:$G$71,2,FALSE)</f>
        <v>1</v>
      </c>
    </row>
    <row r="1089" spans="2:40" x14ac:dyDescent="0.25">
      <c r="B1089" s="65" t="str">
        <f t="shared" si="98"/>
        <v>Industry937</v>
      </c>
      <c r="C1089" s="179">
        <f>'Energy consumption (raw)'!B1039</f>
        <v>937</v>
      </c>
      <c r="D1089" s="179">
        <f>'Energy consumption (raw)'!C1039</f>
        <v>0</v>
      </c>
      <c r="E1089" s="179">
        <f>'Energy consumption (raw)'!D1039</f>
        <v>0</v>
      </c>
      <c r="F1089" s="179" t="str">
        <f>'Energy consumption (raw)'!E1039</f>
        <v>Công nghiệp</v>
      </c>
      <c r="G1089" s="179" t="str">
        <f>'Energy consumption (raw)'!F1039</f>
        <v>Sản xuất giấy và các sản phẩm từ giấy</v>
      </c>
      <c r="H1089" s="179" t="str">
        <f>'Energy consumption (raw)'!G1039</f>
        <v>Industry</v>
      </c>
      <c r="I1089" s="179" t="str">
        <f>'Energy consumption (raw)'!I1039</f>
        <v>17 Manufacture of paper and paper products</v>
      </c>
      <c r="J1089" s="179" t="str">
        <f>INDEX(Sector!$E$6:$E$46,MATCH('Energy consumption (toe)'!I1089,Sector!$B$6:$B$46,FALSE))</f>
        <v>Manufacture of paper and paper products</v>
      </c>
      <c r="K1089" s="179">
        <f>IFERROR('Energy consumption (raw)'!J1039*Lists!$H$84,)</f>
        <v>0</v>
      </c>
      <c r="L1089" s="179">
        <f>'Energy consumption (raw)'!K1039*Lists!$H$84</f>
        <v>6487.1160890000001</v>
      </c>
      <c r="M1089" s="179">
        <f>'Energy consumption (raw)'!L1039*Lists!$H$84</f>
        <v>0</v>
      </c>
      <c r="N1089" s="179">
        <f>'Energy consumption (raw)'!M1039*Lists!$H$84</f>
        <v>0</v>
      </c>
      <c r="O1089" s="178">
        <f t="shared" si="99"/>
        <v>6487.1160890000001</v>
      </c>
      <c r="P1089">
        <f>'Energy consumption (raw)'!N1039*Lists!$H$85</f>
        <v>0</v>
      </c>
      <c r="Q1089">
        <f>'Energy consumption (raw)'!O1039*Lists!$H$86</f>
        <v>0</v>
      </c>
      <c r="R1089">
        <f>'Energy consumption (raw)'!P1039*Lists!$H$87</f>
        <v>0</v>
      </c>
      <c r="S1089">
        <f>'Energy consumption (raw)'!Q1039*Lists!$H$88</f>
        <v>0</v>
      </c>
      <c r="T1089">
        <f>'Energy consumption (raw)'!R1039*Lists!$H$89</f>
        <v>0</v>
      </c>
      <c r="U1089">
        <f>'Energy consumption (raw)'!S1039*Lists!$H$90</f>
        <v>0</v>
      </c>
      <c r="V1089">
        <f>'Energy consumption (raw)'!T1039*Lists!$H$91</f>
        <v>0</v>
      </c>
      <c r="W1089">
        <f>'Energy consumption (raw)'!U1039*Lists!$H$92</f>
        <v>0</v>
      </c>
      <c r="X1089">
        <f>'Energy consumption (raw)'!V1039*Lists!$H$93</f>
        <v>0</v>
      </c>
      <c r="Y1089">
        <f>'Energy consumption (raw)'!W1039*Lists!$H$94</f>
        <v>0</v>
      </c>
      <c r="Z1089">
        <f>'Energy consumption (raw)'!X1039*Lists!$H$96*1000000</f>
        <v>0</v>
      </c>
      <c r="AA1089">
        <f>'Energy consumption (raw)'!Y1039*Lists!$H$97</f>
        <v>0</v>
      </c>
      <c r="AB1089">
        <f>'Energy consumption (raw)'!Z1039*Lists!$H$96</f>
        <v>0</v>
      </c>
      <c r="AC1089">
        <f>'Energy consumption (raw)'!AA1039*Lists!$H$98</f>
        <v>0</v>
      </c>
      <c r="AD1089">
        <f>'Energy consumption (raw)'!AB1039*Lists!$H$99</f>
        <v>0</v>
      </c>
      <c r="AE1089">
        <f>'Energy consumption (raw)'!AC1039*Lists!$H$101</f>
        <v>0</v>
      </c>
      <c r="AF1089">
        <f>'Energy consumption (raw)'!AD1039*Lists!$H$101</f>
        <v>0</v>
      </c>
      <c r="AG1089">
        <f>'Energy consumption (raw)'!AE1039*Lists!$H$101</f>
        <v>0</v>
      </c>
      <c r="AH1089">
        <f>'Energy consumption (raw)'!AF1039*Lists!$H$100</f>
        <v>0</v>
      </c>
      <c r="AI1089" s="167">
        <f t="shared" si="100"/>
        <v>6487.1160890000001</v>
      </c>
      <c r="AJ1089" s="179">
        <f>'Energy consumption (raw)'!AG1039</f>
        <v>6487.1160890000001</v>
      </c>
      <c r="AK1089" s="179">
        <f>'Energy consumption (raw)'!AH1039</f>
        <v>6438</v>
      </c>
      <c r="AL1089">
        <f>IF(ROUND(AI1089,-3)=ROUND('Energy consumption (raw)'!AG1039,-3),1,0)</f>
        <v>1</v>
      </c>
      <c r="AM1089" s="179" t="str">
        <f>'Energy consumption (raw)'!AJ1039</f>
        <v>22. Bac Giang</v>
      </c>
      <c r="AN1089">
        <f>VLOOKUP(AM1089,Lists!$F$9:$G$71,2,FALSE)</f>
        <v>1</v>
      </c>
    </row>
    <row r="1090" spans="2:40" x14ac:dyDescent="0.25">
      <c r="B1090" s="65" t="str">
        <f t="shared" si="98"/>
        <v>Industry938</v>
      </c>
      <c r="C1090" s="179">
        <f>'Energy consumption (raw)'!B1040</f>
        <v>938</v>
      </c>
      <c r="D1090" s="179">
        <f>'Energy consumption (raw)'!C1040</f>
        <v>0</v>
      </c>
      <c r="E1090" s="179">
        <f>'Energy consumption (raw)'!D1040</f>
        <v>0</v>
      </c>
      <c r="F1090" s="179" t="str">
        <f>'Energy consumption (raw)'!E1040</f>
        <v>Công nghiệp</v>
      </c>
      <c r="G1090" s="179" t="str">
        <f>'Energy consumption (raw)'!F1040</f>
        <v>Sản xuất vật liêu xây dựng từ đất sét</v>
      </c>
      <c r="H1090" s="179" t="str">
        <f>'Energy consumption (raw)'!G1040</f>
        <v>Industry</v>
      </c>
      <c r="I1090" s="179" t="str">
        <f>'Energy consumption (raw)'!I1040</f>
        <v>23 Manufacture of other non-metallic mineral products</v>
      </c>
      <c r="J1090" s="179" t="str">
        <f>INDEX(Sector!$E$6:$E$46,MATCH('Energy consumption (toe)'!I1090,Sector!$B$6:$B$46,FALSE))</f>
        <v>Manufacture of other non-metallic mineral products</v>
      </c>
      <c r="K1090" s="179">
        <f>IFERROR('Energy consumption (raw)'!J1040*Lists!$H$84,)</f>
        <v>0</v>
      </c>
      <c r="L1090" s="179">
        <f>'Energy consumption (raw)'!K1040*Lists!$H$84</f>
        <v>382.2011</v>
      </c>
      <c r="M1090" s="179">
        <f>'Energy consumption (raw)'!L1040*Lists!$H$84</f>
        <v>0</v>
      </c>
      <c r="N1090" s="179">
        <f>'Energy consumption (raw)'!M1040*Lists!$H$84</f>
        <v>0</v>
      </c>
      <c r="O1090" s="178">
        <f t="shared" si="99"/>
        <v>382.2011</v>
      </c>
      <c r="P1090">
        <f>'Energy consumption (raw)'!N1040*Lists!$H$85</f>
        <v>0</v>
      </c>
      <c r="Q1090">
        <f>'Energy consumption (raw)'!O1040*Lists!$H$86</f>
        <v>0</v>
      </c>
      <c r="R1090">
        <f>'Energy consumption (raw)'!P1040*Lists!$H$87</f>
        <v>440.4</v>
      </c>
      <c r="S1090">
        <f>'Energy consumption (raw)'!Q1040*Lists!$H$88</f>
        <v>19379</v>
      </c>
      <c r="T1090">
        <f>'Energy consumption (raw)'!R1040*Lists!$H$89</f>
        <v>0</v>
      </c>
      <c r="U1090">
        <f>'Energy consumption (raw)'!S1040*Lists!$H$90</f>
        <v>82.346000000000004</v>
      </c>
      <c r="V1090">
        <f>'Energy consumption (raw)'!T1040*Lists!$H$91</f>
        <v>0</v>
      </c>
      <c r="W1090">
        <f>'Energy consumption (raw)'!U1040*Lists!$H$92</f>
        <v>0</v>
      </c>
      <c r="X1090">
        <f>'Energy consumption (raw)'!V1040*Lists!$H$93</f>
        <v>0</v>
      </c>
      <c r="Y1090">
        <f>'Energy consumption (raw)'!W1040*Lists!$H$94</f>
        <v>0</v>
      </c>
      <c r="Z1090">
        <f>'Energy consumption (raw)'!X1040*Lists!$H$96*1000000</f>
        <v>0</v>
      </c>
      <c r="AA1090">
        <f>'Energy consumption (raw)'!Y1040*Lists!$H$97</f>
        <v>0</v>
      </c>
      <c r="AB1090">
        <f>'Energy consumption (raw)'!Z1040*Lists!$H$96</f>
        <v>0</v>
      </c>
      <c r="AC1090">
        <f>'Energy consumption (raw)'!AA1040*Lists!$H$98</f>
        <v>0</v>
      </c>
      <c r="AD1090">
        <f>'Energy consumption (raw)'!AB1040*Lists!$H$99</f>
        <v>0</v>
      </c>
      <c r="AE1090">
        <f>'Energy consumption (raw)'!AC1040*Lists!$H$101</f>
        <v>0</v>
      </c>
      <c r="AF1090">
        <f>'Energy consumption (raw)'!AD1040*Lists!$H$101</f>
        <v>0</v>
      </c>
      <c r="AG1090">
        <f>'Energy consumption (raw)'!AE1040*Lists!$H$101</f>
        <v>0</v>
      </c>
      <c r="AH1090">
        <f>'Energy consumption (raw)'!AF1040*Lists!$H$100</f>
        <v>0</v>
      </c>
      <c r="AI1090" s="167">
        <f t="shared" si="100"/>
        <v>20283.947100000001</v>
      </c>
      <c r="AJ1090" s="179">
        <f>'Energy consumption (raw)'!AG1040</f>
        <v>20283.947100000001</v>
      </c>
      <c r="AK1090" s="179">
        <f>'Energy consumption (raw)'!AH1040</f>
        <v>0</v>
      </c>
      <c r="AL1090">
        <f>IF(ROUND(AI1090,-3)=ROUND('Energy consumption (raw)'!AG1040,-3),1,0)</f>
        <v>1</v>
      </c>
      <c r="AM1090" s="179" t="str">
        <f>'Energy consumption (raw)'!AJ1040</f>
        <v>22. Bac Giang</v>
      </c>
      <c r="AN1090">
        <f>VLOOKUP(AM1090,Lists!$F$9:$G$71,2,FALSE)</f>
        <v>1</v>
      </c>
    </row>
    <row r="1091" spans="2:40" x14ac:dyDescent="0.25">
      <c r="B1091" s="65" t="str">
        <f t="shared" si="98"/>
        <v>Industry939</v>
      </c>
      <c r="C1091" s="179">
        <f>'Energy consumption (raw)'!B1041</f>
        <v>939</v>
      </c>
      <c r="D1091" s="179">
        <f>'Energy consumption (raw)'!C1041</f>
        <v>0</v>
      </c>
      <c r="E1091" s="179">
        <f>'Energy consumption (raw)'!D1041</f>
        <v>0</v>
      </c>
      <c r="F1091" s="179" t="str">
        <f>'Energy consumption (raw)'!E1041</f>
        <v>Công nghiệp</v>
      </c>
      <c r="G1091" s="179" t="str">
        <f>'Energy consumption (raw)'!F1041</f>
        <v>Sản xuất sắt, thép gang</v>
      </c>
      <c r="H1091" s="179" t="str">
        <f>'Energy consumption (raw)'!G1041</f>
        <v>Industry</v>
      </c>
      <c r="I1091" s="179" t="str">
        <f>'Energy consumption (raw)'!I1041</f>
        <v>24 Manufacture of basic metals</v>
      </c>
      <c r="J1091" s="179" t="str">
        <f>INDEX(Sector!$E$6:$E$46,MATCH('Energy consumption (toe)'!I1091,Sector!$B$6:$B$46,FALSE))</f>
        <v>Manufacture of basic metals</v>
      </c>
      <c r="K1091" s="179">
        <f>IFERROR('Energy consumption (raw)'!J1041*Lists!$H$84,)</f>
        <v>2061.1770492000001</v>
      </c>
      <c r="L1091" s="179">
        <f>'Energy consumption (raw)'!K1041*Lists!$H$84</f>
        <v>0</v>
      </c>
      <c r="M1091" s="179">
        <f>'Energy consumption (raw)'!L1041*Lists!$H$84</f>
        <v>0</v>
      </c>
      <c r="N1091" s="179">
        <f>'Energy consumption (raw)'!M1041*Lists!$H$84</f>
        <v>0</v>
      </c>
      <c r="O1091" s="178">
        <f t="shared" si="99"/>
        <v>2061.1770492000001</v>
      </c>
      <c r="P1091">
        <f>'Energy consumption (raw)'!N1041*Lists!$H$85</f>
        <v>0</v>
      </c>
      <c r="Q1091">
        <f>'Energy consumption (raw)'!O1041*Lists!$H$86</f>
        <v>0</v>
      </c>
      <c r="R1091">
        <f>'Energy consumption (raw)'!P1041*Lists!$H$87</f>
        <v>0</v>
      </c>
      <c r="S1091">
        <f>'Energy consumption (raw)'!Q1041*Lists!$H$88</f>
        <v>0</v>
      </c>
      <c r="T1091">
        <f>'Energy consumption (raw)'!R1041*Lists!$H$89</f>
        <v>0</v>
      </c>
      <c r="U1091">
        <f>'Energy consumption (raw)'!S1041*Lists!$H$90</f>
        <v>0</v>
      </c>
      <c r="V1091">
        <f>'Energy consumption (raw)'!T1041*Lists!$H$91</f>
        <v>0</v>
      </c>
      <c r="W1091">
        <f>'Energy consumption (raw)'!U1041*Lists!$H$92</f>
        <v>0</v>
      </c>
      <c r="X1091">
        <f>'Energy consumption (raw)'!V1041*Lists!$H$93</f>
        <v>0</v>
      </c>
      <c r="Y1091">
        <f>'Energy consumption (raw)'!W1041*Lists!$H$94</f>
        <v>0</v>
      </c>
      <c r="Z1091">
        <f>'Energy consumption (raw)'!X1041*Lists!$H$96*1000000</f>
        <v>0</v>
      </c>
      <c r="AA1091">
        <f>'Energy consumption (raw)'!Y1041*Lists!$H$97</f>
        <v>0</v>
      </c>
      <c r="AB1091">
        <f>'Energy consumption (raw)'!Z1041*Lists!$H$96</f>
        <v>0</v>
      </c>
      <c r="AC1091">
        <f>'Energy consumption (raw)'!AA1041*Lists!$H$98</f>
        <v>0</v>
      </c>
      <c r="AD1091">
        <f>'Energy consumption (raw)'!AB1041*Lists!$H$99</f>
        <v>0</v>
      </c>
      <c r="AE1091">
        <f>'Energy consumption (raw)'!AC1041*Lists!$H$101</f>
        <v>0</v>
      </c>
      <c r="AF1091">
        <f>'Energy consumption (raw)'!AD1041*Lists!$H$101</f>
        <v>0</v>
      </c>
      <c r="AG1091">
        <f>'Energy consumption (raw)'!AE1041*Lists!$H$101</f>
        <v>0</v>
      </c>
      <c r="AH1091">
        <f>'Energy consumption (raw)'!AF1041*Lists!$H$100</f>
        <v>0</v>
      </c>
      <c r="AI1091" s="167">
        <f t="shared" si="100"/>
        <v>2061.1770492000001</v>
      </c>
      <c r="AJ1091" s="179">
        <f>'Energy consumption (raw)'!AG1041</f>
        <v>2061.1770492000001</v>
      </c>
      <c r="AK1091" s="179">
        <f>'Energy consumption (raw)'!AH1041</f>
        <v>0</v>
      </c>
      <c r="AL1091">
        <f>IF(ROUND(AI1091,-3)=ROUND('Energy consumption (raw)'!AG1041,-3),1,0)</f>
        <v>1</v>
      </c>
      <c r="AM1091" s="179" t="str">
        <f>'Energy consumption (raw)'!AJ1041</f>
        <v>22. Bac Giang</v>
      </c>
      <c r="AN1091">
        <f>VLOOKUP(AM1091,Lists!$F$9:$G$71,2,FALSE)</f>
        <v>1</v>
      </c>
    </row>
    <row r="1092" spans="2:40" x14ac:dyDescent="0.25">
      <c r="B1092" s="65" t="str">
        <f t="shared" si="98"/>
        <v>Industry940</v>
      </c>
      <c r="C1092" s="179">
        <f>'Energy consumption (raw)'!B1042</f>
        <v>940</v>
      </c>
      <c r="D1092" s="179">
        <f>'Energy consumption (raw)'!C1042</f>
        <v>0</v>
      </c>
      <c r="E1092" s="179">
        <f>'Energy consumption (raw)'!D1042</f>
        <v>0</v>
      </c>
      <c r="F1092" s="179" t="str">
        <f>'Energy consumption (raw)'!E1042</f>
        <v>Công nghiệp</v>
      </c>
      <c r="G1092" s="179" t="str">
        <f>'Energy consumption (raw)'!F1042</f>
        <v>Sản xuất giấy và các sản phẩm từ giấy</v>
      </c>
      <c r="H1092" s="179" t="str">
        <f>'Energy consumption (raw)'!G1042</f>
        <v>Industry</v>
      </c>
      <c r="I1092" s="179" t="str">
        <f>'Energy consumption (raw)'!I1042</f>
        <v>17 Manufacture of paper and paper products</v>
      </c>
      <c r="J1092" s="179" t="str">
        <f>INDEX(Sector!$E$6:$E$46,MATCH('Energy consumption (toe)'!I1092,Sector!$B$6:$B$46,FALSE))</f>
        <v>Manufacture of paper and paper products</v>
      </c>
      <c r="K1092" s="179">
        <f>IFERROR('Energy consumption (raw)'!J1042*Lists!$H$84,)</f>
        <v>8500.2984317999999</v>
      </c>
      <c r="L1092" s="179">
        <f>'Energy consumption (raw)'!K1042*Lists!$H$84</f>
        <v>8500.2984317999999</v>
      </c>
      <c r="M1092" s="179">
        <f>'Energy consumption (raw)'!L1042*Lists!$H$84</f>
        <v>0</v>
      </c>
      <c r="N1092" s="179">
        <f>'Energy consumption (raw)'!M1042*Lists!$H$84</f>
        <v>0</v>
      </c>
      <c r="O1092" s="178">
        <f t="shared" si="99"/>
        <v>8500.2984317999999</v>
      </c>
      <c r="P1092">
        <f>'Energy consumption (raw)'!N1042*Lists!$H$85</f>
        <v>0</v>
      </c>
      <c r="Q1092">
        <f>'Energy consumption (raw)'!O1042*Lists!$H$86</f>
        <v>0</v>
      </c>
      <c r="R1092">
        <f>'Energy consumption (raw)'!P1042*Lists!$H$87</f>
        <v>0</v>
      </c>
      <c r="S1092">
        <f>'Energy consumption (raw)'!Q1042*Lists!$H$88</f>
        <v>0</v>
      </c>
      <c r="T1092">
        <f>'Energy consumption (raw)'!R1042*Lists!$H$89</f>
        <v>0</v>
      </c>
      <c r="U1092">
        <f>'Energy consumption (raw)'!S1042*Lists!$H$90</f>
        <v>0</v>
      </c>
      <c r="V1092">
        <f>'Energy consumption (raw)'!T1042*Lists!$H$91</f>
        <v>0</v>
      </c>
      <c r="W1092">
        <f>'Energy consumption (raw)'!U1042*Lists!$H$92</f>
        <v>0</v>
      </c>
      <c r="X1092">
        <f>'Energy consumption (raw)'!V1042*Lists!$H$93</f>
        <v>0</v>
      </c>
      <c r="Y1092">
        <f>'Energy consumption (raw)'!W1042*Lists!$H$94</f>
        <v>0</v>
      </c>
      <c r="Z1092">
        <f>'Energy consumption (raw)'!X1042*Lists!$H$96*1000000</f>
        <v>0</v>
      </c>
      <c r="AA1092">
        <f>'Energy consumption (raw)'!Y1042*Lists!$H$97</f>
        <v>0</v>
      </c>
      <c r="AB1092">
        <f>'Energy consumption (raw)'!Z1042*Lists!$H$96</f>
        <v>0</v>
      </c>
      <c r="AC1092">
        <f>'Energy consumption (raw)'!AA1042*Lists!$H$98</f>
        <v>0</v>
      </c>
      <c r="AD1092">
        <f>'Energy consumption (raw)'!AB1042*Lists!$H$99</f>
        <v>0</v>
      </c>
      <c r="AE1092">
        <f>'Energy consumption (raw)'!AC1042*Lists!$H$101</f>
        <v>0</v>
      </c>
      <c r="AF1092">
        <f>'Energy consumption (raw)'!AD1042*Lists!$H$101</f>
        <v>0</v>
      </c>
      <c r="AG1092">
        <f>'Energy consumption (raw)'!AE1042*Lists!$H$101</f>
        <v>0</v>
      </c>
      <c r="AH1092">
        <f>'Energy consumption (raw)'!AF1042*Lists!$H$100</f>
        <v>0</v>
      </c>
      <c r="AI1092" s="167">
        <f t="shared" si="100"/>
        <v>8500.2984317999999</v>
      </c>
      <c r="AJ1092" s="179">
        <f>'Energy consumption (raw)'!AG1042</f>
        <v>8500.2984317999999</v>
      </c>
      <c r="AK1092" s="179">
        <f>'Energy consumption (raw)'!AH1042</f>
        <v>8931</v>
      </c>
      <c r="AL1092">
        <f>IF(ROUND(AI1092,-3)=ROUND('Energy consumption (raw)'!AG1042,-3),1,0)</f>
        <v>1</v>
      </c>
      <c r="AM1092" s="179" t="str">
        <f>'Energy consumption (raw)'!AJ1042</f>
        <v>23. Phu Tho</v>
      </c>
      <c r="AN1092">
        <f>VLOOKUP(AM1092,Lists!$F$9:$G$71,2,FALSE)</f>
        <v>1</v>
      </c>
    </row>
    <row r="1093" spans="2:40" x14ac:dyDescent="0.25">
      <c r="B1093" s="65" t="str">
        <f t="shared" si="98"/>
        <v>Industry941</v>
      </c>
      <c r="C1093" s="179">
        <f>'Energy consumption (raw)'!B1043</f>
        <v>941</v>
      </c>
      <c r="D1093" s="179">
        <f>'Energy consumption (raw)'!C1043</f>
        <v>0</v>
      </c>
      <c r="E1093" s="179">
        <f>'Energy consumption (raw)'!D1043</f>
        <v>0</v>
      </c>
      <c r="F1093" s="179" t="str">
        <f>'Energy consumption (raw)'!E1043</f>
        <v>Công nghiệp</v>
      </c>
      <c r="G1093" s="179" t="str">
        <f>'Energy consumption (raw)'!F1043</f>
        <v>Sản xuất các sản phẩm từ plastic</v>
      </c>
      <c r="H1093" s="179" t="str">
        <f>'Energy consumption (raw)'!G1043</f>
        <v>Industry</v>
      </c>
      <c r="I1093" s="179" t="str">
        <f>'Energy consumption (raw)'!I1043</f>
        <v>22 Manufacture of rubber and plastics products</v>
      </c>
      <c r="J1093" s="179" t="str">
        <f>INDEX(Sector!$E$6:$E$46,MATCH('Energy consumption (toe)'!I1093,Sector!$B$6:$B$46,FALSE))</f>
        <v>Manufacture of rubber and plastics products</v>
      </c>
      <c r="K1093" s="179">
        <f>IFERROR('Energy consumption (raw)'!J1043*Lists!$H$84,)</f>
        <v>1417.3052141000001</v>
      </c>
      <c r="L1093" s="179">
        <f>'Energy consumption (raw)'!K1043*Lists!$H$84</f>
        <v>1417.3052141000001</v>
      </c>
      <c r="M1093" s="179">
        <f>'Energy consumption (raw)'!L1043*Lists!$H$84</f>
        <v>0</v>
      </c>
      <c r="N1093" s="179">
        <f>'Energy consumption (raw)'!M1043*Lists!$H$84</f>
        <v>0</v>
      </c>
      <c r="O1093" s="178">
        <f t="shared" si="99"/>
        <v>1417.3052141000001</v>
      </c>
      <c r="P1093">
        <f>'Energy consumption (raw)'!N1043*Lists!$H$85</f>
        <v>0</v>
      </c>
      <c r="Q1093">
        <f>'Energy consumption (raw)'!O1043*Lists!$H$86</f>
        <v>0</v>
      </c>
      <c r="R1093">
        <f>'Energy consumption (raw)'!P1043*Lists!$H$87</f>
        <v>0</v>
      </c>
      <c r="S1093">
        <f>'Energy consumption (raw)'!Q1043*Lists!$H$88</f>
        <v>0</v>
      </c>
      <c r="T1093">
        <f>'Energy consumption (raw)'!R1043*Lists!$H$89</f>
        <v>0</v>
      </c>
      <c r="U1093">
        <f>'Energy consumption (raw)'!S1043*Lists!$H$90</f>
        <v>0</v>
      </c>
      <c r="V1093">
        <f>'Energy consumption (raw)'!T1043*Lists!$H$91</f>
        <v>0</v>
      </c>
      <c r="W1093">
        <f>'Energy consumption (raw)'!U1043*Lists!$H$92</f>
        <v>0</v>
      </c>
      <c r="X1093">
        <f>'Energy consumption (raw)'!V1043*Lists!$H$93</f>
        <v>0</v>
      </c>
      <c r="Y1093">
        <f>'Energy consumption (raw)'!W1043*Lists!$H$94</f>
        <v>0</v>
      </c>
      <c r="Z1093">
        <f>'Energy consumption (raw)'!X1043*Lists!$H$96*1000000</f>
        <v>0</v>
      </c>
      <c r="AA1093">
        <f>'Energy consumption (raw)'!Y1043*Lists!$H$97</f>
        <v>0</v>
      </c>
      <c r="AB1093">
        <f>'Energy consumption (raw)'!Z1043*Lists!$H$96</f>
        <v>0</v>
      </c>
      <c r="AC1093">
        <f>'Energy consumption (raw)'!AA1043*Lists!$H$98</f>
        <v>0</v>
      </c>
      <c r="AD1093">
        <f>'Energy consumption (raw)'!AB1043*Lists!$H$99</f>
        <v>0</v>
      </c>
      <c r="AE1093">
        <f>'Energy consumption (raw)'!AC1043*Lists!$H$101</f>
        <v>0</v>
      </c>
      <c r="AF1093">
        <f>'Energy consumption (raw)'!AD1043*Lists!$H$101</f>
        <v>0</v>
      </c>
      <c r="AG1093">
        <f>'Energy consumption (raw)'!AE1043*Lists!$H$101</f>
        <v>0</v>
      </c>
      <c r="AH1093">
        <f>'Energy consumption (raw)'!AF1043*Lists!$H$100</f>
        <v>0</v>
      </c>
      <c r="AI1093" s="167">
        <f t="shared" si="100"/>
        <v>1417.3052141000001</v>
      </c>
      <c r="AJ1093" s="179">
        <f>'Energy consumption (raw)'!AG1043</f>
        <v>1417.3052141000001</v>
      </c>
      <c r="AK1093" s="179">
        <f>'Energy consumption (raw)'!AH1043</f>
        <v>1406</v>
      </c>
      <c r="AL1093">
        <f>IF(ROUND(AI1093,-3)=ROUND('Energy consumption (raw)'!AG1043,-3),1,0)</f>
        <v>1</v>
      </c>
      <c r="AM1093" s="179" t="str">
        <f>'Energy consumption (raw)'!AJ1043</f>
        <v>23. Phu Tho</v>
      </c>
      <c r="AN1093">
        <f>VLOOKUP(AM1093,Lists!$F$9:$G$71,2,FALSE)</f>
        <v>1</v>
      </c>
    </row>
    <row r="1094" spans="2:40" x14ac:dyDescent="0.25">
      <c r="B1094" s="65" t="str">
        <f t="shared" si="98"/>
        <v>Industry942</v>
      </c>
      <c r="C1094" s="179">
        <f>'Energy consumption (raw)'!B1044</f>
        <v>942</v>
      </c>
      <c r="D1094" s="179">
        <f>'Energy consumption (raw)'!C1044</f>
        <v>0</v>
      </c>
      <c r="E1094" s="179">
        <f>'Energy consumption (raw)'!D1044</f>
        <v>0</v>
      </c>
      <c r="F1094" s="179" t="str">
        <f>'Energy consumption (raw)'!E1044</f>
        <v>Công nghiệp</v>
      </c>
      <c r="G1094" s="179" t="str">
        <f>'Energy consumption (raw)'!F1044</f>
        <v>Sản xuất phân bón và hợp chất ni tơ</v>
      </c>
      <c r="H1094" s="179" t="str">
        <f>'Energy consumption (raw)'!G1044</f>
        <v>Industry</v>
      </c>
      <c r="I1094" s="179" t="str">
        <f>'Energy consumption (raw)'!I1044</f>
        <v>20 Manufacture of chemicals and chemical products</v>
      </c>
      <c r="J1094" s="179" t="str">
        <f>INDEX(Sector!$E$6:$E$46,MATCH('Energy consumption (toe)'!I1094,Sector!$B$6:$B$46,FALSE))</f>
        <v>Manufacture of chemicals and chemical products</v>
      </c>
      <c r="K1094" s="179">
        <f>IFERROR('Energy consumption (raw)'!J1044*Lists!$H$84,)</f>
        <v>0</v>
      </c>
      <c r="L1094" s="179">
        <f>'Energy consumption (raw)'!K1044*Lists!$H$84</f>
        <v>5840.2600919000006</v>
      </c>
      <c r="M1094" s="179">
        <f>'Energy consumption (raw)'!L1044*Lists!$H$84</f>
        <v>0</v>
      </c>
      <c r="N1094" s="179">
        <f>'Energy consumption (raw)'!M1044*Lists!$H$84</f>
        <v>0</v>
      </c>
      <c r="O1094" s="178">
        <f t="shared" si="99"/>
        <v>5840.2600919000006</v>
      </c>
      <c r="P1094">
        <f>'Energy consumption (raw)'!N1044*Lists!$H$85</f>
        <v>24.5</v>
      </c>
      <c r="Q1094">
        <f>'Energy consumption (raw)'!O1044*Lists!$H$86</f>
        <v>0</v>
      </c>
      <c r="R1094">
        <f>'Energy consumption (raw)'!P1044*Lists!$H$87</f>
        <v>0</v>
      </c>
      <c r="S1094">
        <f>'Energy consumption (raw)'!Q1044*Lists!$H$88</f>
        <v>0</v>
      </c>
      <c r="T1094">
        <f>'Energy consumption (raw)'!R1044*Lists!$H$89</f>
        <v>0</v>
      </c>
      <c r="U1094">
        <f>'Energy consumption (raw)'!S1044*Lists!$H$90</f>
        <v>71338.080000000002</v>
      </c>
      <c r="V1094">
        <f>'Energy consumption (raw)'!T1044*Lists!$H$91</f>
        <v>0</v>
      </c>
      <c r="W1094">
        <f>'Energy consumption (raw)'!U1044*Lists!$H$92</f>
        <v>0</v>
      </c>
      <c r="X1094">
        <f>'Energy consumption (raw)'!V1044*Lists!$H$93</f>
        <v>0</v>
      </c>
      <c r="Y1094">
        <f>'Energy consumption (raw)'!W1044*Lists!$H$94</f>
        <v>0</v>
      </c>
      <c r="Z1094">
        <f>'Energy consumption (raw)'!X1044*Lists!$H$96*1000000</f>
        <v>0</v>
      </c>
      <c r="AA1094">
        <f>'Energy consumption (raw)'!Y1044*Lists!$H$97</f>
        <v>0</v>
      </c>
      <c r="AB1094">
        <f>'Energy consumption (raw)'!Z1044*Lists!$H$96</f>
        <v>0</v>
      </c>
      <c r="AC1094">
        <f>'Energy consumption (raw)'!AA1044*Lists!$H$98</f>
        <v>0</v>
      </c>
      <c r="AD1094">
        <f>'Energy consumption (raw)'!AB1044*Lists!$H$99</f>
        <v>0</v>
      </c>
      <c r="AE1094">
        <f>'Energy consumption (raw)'!AC1044*Lists!$H$101</f>
        <v>0</v>
      </c>
      <c r="AF1094">
        <f>'Energy consumption (raw)'!AD1044*Lists!$H$101</f>
        <v>0</v>
      </c>
      <c r="AG1094">
        <f>'Energy consumption (raw)'!AE1044*Lists!$H$101</f>
        <v>0</v>
      </c>
      <c r="AH1094">
        <f>'Energy consumption (raw)'!AF1044*Lists!$H$100</f>
        <v>0</v>
      </c>
      <c r="AI1094" s="167">
        <f t="shared" si="100"/>
        <v>77202.840091899998</v>
      </c>
      <c r="AJ1094" s="179">
        <f>'Energy consumption (raw)'!AG1044</f>
        <v>77202.840091899998</v>
      </c>
      <c r="AK1094" s="179">
        <f>'Energy consumption (raw)'!AH1044</f>
        <v>11152</v>
      </c>
      <c r="AL1094">
        <f>IF(ROUND(AI1094,-3)=ROUND('Energy consumption (raw)'!AG1044,-3),1,0)</f>
        <v>1</v>
      </c>
      <c r="AM1094" s="179" t="str">
        <f>'Energy consumption (raw)'!AJ1044</f>
        <v>23. Phu Tho</v>
      </c>
      <c r="AN1094">
        <f>VLOOKUP(AM1094,Lists!$F$9:$G$71,2,FALSE)</f>
        <v>1</v>
      </c>
    </row>
    <row r="1095" spans="2:40" x14ac:dyDescent="0.25">
      <c r="B1095" s="65" t="str">
        <f t="shared" si="98"/>
        <v>Industry943</v>
      </c>
      <c r="C1095" s="179">
        <f>'Energy consumption (raw)'!B1045</f>
        <v>943</v>
      </c>
      <c r="D1095" s="179">
        <f>'Energy consumption (raw)'!C1045</f>
        <v>0</v>
      </c>
      <c r="E1095" s="179">
        <f>'Energy consumption (raw)'!D1045</f>
        <v>0</v>
      </c>
      <c r="F1095" s="179" t="str">
        <f>'Energy consumption (raw)'!E1045</f>
        <v>Công nghiệp</v>
      </c>
      <c r="G1095" s="179" t="str">
        <f>'Energy consumption (raw)'!F1045</f>
        <v>Sản xuất xi măng</v>
      </c>
      <c r="H1095" s="179" t="str">
        <f>'Energy consumption (raw)'!G1045</f>
        <v>Industry</v>
      </c>
      <c r="I1095" s="179" t="str">
        <f>'Energy consumption (raw)'!I1045</f>
        <v>23 Manufacture of other non-metallic mineral products</v>
      </c>
      <c r="J1095" s="179" t="str">
        <f>INDEX(Sector!$E$6:$E$46,MATCH('Energy consumption (toe)'!I1095,Sector!$B$6:$B$46,FALSE))</f>
        <v>Manufacture of other non-metallic mineral products</v>
      </c>
      <c r="K1095" s="179">
        <f>IFERROR('Energy consumption (raw)'!J1045*Lists!$H$84,)</f>
        <v>4595.4605805000001</v>
      </c>
      <c r="L1095" s="179">
        <f>'Energy consumption (raw)'!K1045*Lists!$H$84</f>
        <v>4595.4605805000001</v>
      </c>
      <c r="M1095" s="179">
        <f>'Energy consumption (raw)'!L1045*Lists!$H$84</f>
        <v>0</v>
      </c>
      <c r="N1095" s="179">
        <f>'Energy consumption (raw)'!M1045*Lists!$H$84</f>
        <v>0</v>
      </c>
      <c r="O1095" s="178">
        <f t="shared" si="99"/>
        <v>4595.4605805000001</v>
      </c>
      <c r="P1095">
        <f>'Energy consumption (raw)'!N1045*Lists!$H$85</f>
        <v>0</v>
      </c>
      <c r="Q1095">
        <f>'Energy consumption (raw)'!O1045*Lists!$H$86</f>
        <v>0</v>
      </c>
      <c r="R1095">
        <f>'Energy consumption (raw)'!P1045*Lists!$H$87</f>
        <v>21.599999999999998</v>
      </c>
      <c r="S1095">
        <f>'Energy consumption (raw)'!Q1045*Lists!$H$88</f>
        <v>0</v>
      </c>
      <c r="T1095">
        <f>'Energy consumption (raw)'!R1045*Lists!$H$89</f>
        <v>0</v>
      </c>
      <c r="U1095">
        <f>'Energy consumption (raw)'!S1045*Lists!$H$90</f>
        <v>69410</v>
      </c>
      <c r="V1095">
        <f>'Energy consumption (raw)'!T1045*Lists!$H$91</f>
        <v>0</v>
      </c>
      <c r="W1095">
        <f>'Energy consumption (raw)'!U1045*Lists!$H$92</f>
        <v>0</v>
      </c>
      <c r="X1095">
        <f>'Energy consumption (raw)'!V1045*Lists!$H$93</f>
        <v>0</v>
      </c>
      <c r="Y1095">
        <f>'Energy consumption (raw)'!W1045*Lists!$H$94</f>
        <v>0</v>
      </c>
      <c r="Z1095">
        <f>'Energy consumption (raw)'!X1045*Lists!$H$96*1000000</f>
        <v>0</v>
      </c>
      <c r="AA1095">
        <f>'Energy consumption (raw)'!Y1045*Lists!$H$97</f>
        <v>0</v>
      </c>
      <c r="AB1095">
        <f>'Energy consumption (raw)'!Z1045*Lists!$H$96</f>
        <v>0</v>
      </c>
      <c r="AC1095">
        <f>'Energy consumption (raw)'!AA1045*Lists!$H$98</f>
        <v>0</v>
      </c>
      <c r="AD1095">
        <f>'Energy consumption (raw)'!AB1045*Lists!$H$99</f>
        <v>0</v>
      </c>
      <c r="AE1095">
        <f>'Energy consumption (raw)'!AC1045*Lists!$H$101</f>
        <v>0</v>
      </c>
      <c r="AF1095">
        <f>'Energy consumption (raw)'!AD1045*Lists!$H$101</f>
        <v>0</v>
      </c>
      <c r="AG1095">
        <f>'Energy consumption (raw)'!AE1045*Lists!$H$101</f>
        <v>0</v>
      </c>
      <c r="AH1095">
        <f>'Energy consumption (raw)'!AF1045*Lists!$H$100</f>
        <v>0</v>
      </c>
      <c r="AI1095" s="167">
        <f t="shared" si="100"/>
        <v>74027.060580499994</v>
      </c>
      <c r="AJ1095" s="179">
        <f>'Energy consumption (raw)'!AG1045</f>
        <v>74027.060580499994</v>
      </c>
      <c r="AK1095" s="179">
        <f>'Energy consumption (raw)'!AH1045</f>
        <v>24506</v>
      </c>
      <c r="AL1095">
        <f>IF(ROUND(AI1095,-3)=ROUND('Energy consumption (raw)'!AG1045,-3),1,0)</f>
        <v>1</v>
      </c>
      <c r="AM1095" s="179" t="str">
        <f>'Energy consumption (raw)'!AJ1045</f>
        <v>23. Phu Tho</v>
      </c>
      <c r="AN1095">
        <f>VLOOKUP(AM1095,Lists!$F$9:$G$71,2,FALSE)</f>
        <v>1</v>
      </c>
    </row>
    <row r="1096" spans="2:40" x14ac:dyDescent="0.25">
      <c r="B1096" s="65" t="str">
        <f t="shared" si="98"/>
        <v>Industry944</v>
      </c>
      <c r="C1096" s="179">
        <f>'Energy consumption (raw)'!B1046</f>
        <v>944</v>
      </c>
      <c r="D1096" s="179">
        <f>'Energy consumption (raw)'!C1046</f>
        <v>0</v>
      </c>
      <c r="E1096" s="179">
        <f>'Energy consumption (raw)'!D1046</f>
        <v>0</v>
      </c>
      <c r="F1096" s="179" t="str">
        <f>'Energy consumption (raw)'!E1046</f>
        <v>Công nghiệp</v>
      </c>
      <c r="G1096" s="179" t="str">
        <f>'Energy consumption (raw)'!F1046</f>
        <v>Sản xuất vật liệu xây dựng từ đất sét</v>
      </c>
      <c r="H1096" s="179" t="str">
        <f>'Energy consumption (raw)'!G1046</f>
        <v>Industry</v>
      </c>
      <c r="I1096" s="179" t="str">
        <f>'Energy consumption (raw)'!I1046</f>
        <v>23 Manufacture of other non-metallic mineral products</v>
      </c>
      <c r="J1096" s="179" t="str">
        <f>INDEX(Sector!$E$6:$E$46,MATCH('Energy consumption (toe)'!I1096,Sector!$B$6:$B$46,FALSE))</f>
        <v>Manufacture of other non-metallic mineral products</v>
      </c>
      <c r="K1096" s="179">
        <f>IFERROR('Energy consumption (raw)'!J1046*Lists!$H$84,)</f>
        <v>3189.4880842000002</v>
      </c>
      <c r="L1096" s="179">
        <f>'Energy consumption (raw)'!K1046*Lists!$H$84</f>
        <v>3189.4880842000002</v>
      </c>
      <c r="M1096" s="179">
        <f>'Energy consumption (raw)'!L1046*Lists!$H$84</f>
        <v>0</v>
      </c>
      <c r="N1096" s="179">
        <f>'Energy consumption (raw)'!M1046*Lists!$H$84</f>
        <v>0</v>
      </c>
      <c r="O1096" s="178">
        <f t="shared" si="99"/>
        <v>3189.4880842000002</v>
      </c>
      <c r="P1096">
        <f>'Energy consumption (raw)'!N1046*Lists!$H$85</f>
        <v>0</v>
      </c>
      <c r="Q1096">
        <f>'Energy consumption (raw)'!O1046*Lists!$H$86</f>
        <v>0</v>
      </c>
      <c r="R1096">
        <f>'Energy consumption (raw)'!P1046*Lists!$H$87</f>
        <v>0</v>
      </c>
      <c r="S1096">
        <f>'Energy consumption (raw)'!Q1046*Lists!$H$88</f>
        <v>0</v>
      </c>
      <c r="T1096">
        <f>'Energy consumption (raw)'!R1046*Lists!$H$89</f>
        <v>0</v>
      </c>
      <c r="U1096">
        <f>'Energy consumption (raw)'!S1046*Lists!$H$90</f>
        <v>0</v>
      </c>
      <c r="V1096">
        <f>'Energy consumption (raw)'!T1046*Lists!$H$91</f>
        <v>0</v>
      </c>
      <c r="W1096">
        <f>'Energy consumption (raw)'!U1046*Lists!$H$92</f>
        <v>0</v>
      </c>
      <c r="X1096">
        <f>'Energy consumption (raw)'!V1046*Lists!$H$93</f>
        <v>0</v>
      </c>
      <c r="Y1096">
        <f>'Energy consumption (raw)'!W1046*Lists!$H$94</f>
        <v>0</v>
      </c>
      <c r="Z1096">
        <f>'Energy consumption (raw)'!X1046*Lists!$H$96*1000000</f>
        <v>0</v>
      </c>
      <c r="AA1096">
        <f>'Energy consumption (raw)'!Y1046*Lists!$H$97</f>
        <v>0</v>
      </c>
      <c r="AB1096">
        <f>'Energy consumption (raw)'!Z1046*Lists!$H$96</f>
        <v>0</v>
      </c>
      <c r="AC1096">
        <f>'Energy consumption (raw)'!AA1046*Lists!$H$98</f>
        <v>0</v>
      </c>
      <c r="AD1096">
        <f>'Energy consumption (raw)'!AB1046*Lists!$H$99</f>
        <v>0</v>
      </c>
      <c r="AE1096">
        <f>'Energy consumption (raw)'!AC1046*Lists!$H$101</f>
        <v>0</v>
      </c>
      <c r="AF1096">
        <f>'Energy consumption (raw)'!AD1046*Lists!$H$101</f>
        <v>0</v>
      </c>
      <c r="AG1096">
        <f>'Energy consumption (raw)'!AE1046*Lists!$H$101</f>
        <v>0</v>
      </c>
      <c r="AH1096">
        <f>'Energy consumption (raw)'!AF1046*Lists!$H$100</f>
        <v>0</v>
      </c>
      <c r="AI1096" s="167">
        <f t="shared" si="100"/>
        <v>3189.4880842000002</v>
      </c>
      <c r="AJ1096" s="179">
        <f>'Energy consumption (raw)'!AG1046</f>
        <v>3189.4880842000002</v>
      </c>
      <c r="AK1096" s="179">
        <f>'Energy consumption (raw)'!AH1046</f>
        <v>11005</v>
      </c>
      <c r="AL1096">
        <f>IF(ROUND(AI1096,-3)=ROUND('Energy consumption (raw)'!AG1046,-3),1,0)</f>
        <v>1</v>
      </c>
      <c r="AM1096" s="179" t="str">
        <f>'Energy consumption (raw)'!AJ1046</f>
        <v>23. Phu Tho</v>
      </c>
      <c r="AN1096">
        <f>VLOOKUP(AM1096,Lists!$F$9:$G$71,2,FALSE)</f>
        <v>1</v>
      </c>
    </row>
    <row r="1097" spans="2:40" x14ac:dyDescent="0.25">
      <c r="B1097" s="65" t="str">
        <f t="shared" si="98"/>
        <v>Industry945</v>
      </c>
      <c r="C1097" s="179">
        <f>'Energy consumption (raw)'!B1047</f>
        <v>945</v>
      </c>
      <c r="D1097" s="179">
        <f>'Energy consumption (raw)'!C1047</f>
        <v>0</v>
      </c>
      <c r="E1097" s="179">
        <f>'Energy consumption (raw)'!D1047</f>
        <v>0</v>
      </c>
      <c r="F1097" s="179" t="str">
        <f>'Energy consumption (raw)'!E1047</f>
        <v>Công nghiệp</v>
      </c>
      <c r="G1097" s="179" t="str">
        <f>'Energy consumption (raw)'!F1047</f>
        <v>Sản xuất các sản phẩm từ plastic</v>
      </c>
      <c r="H1097" s="179" t="str">
        <f>'Energy consumption (raw)'!G1047</f>
        <v>Industry</v>
      </c>
      <c r="I1097" s="179" t="str">
        <f>'Energy consumption (raw)'!I1047</f>
        <v>22 Manufacture of rubber and plastics products</v>
      </c>
      <c r="J1097" s="179" t="str">
        <f>INDEX(Sector!$E$6:$E$46,MATCH('Energy consumption (toe)'!I1097,Sector!$B$6:$B$46,FALSE))</f>
        <v>Manufacture of rubber and plastics products</v>
      </c>
      <c r="K1097" s="179">
        <f>IFERROR('Energy consumption (raw)'!J1047*Lists!$H$84,)</f>
        <v>1741.7919421000001</v>
      </c>
      <c r="L1097" s="179">
        <f>'Energy consumption (raw)'!K1047*Lists!$H$84</f>
        <v>1741.7919421000001</v>
      </c>
      <c r="M1097" s="179">
        <f>'Energy consumption (raw)'!L1047*Lists!$H$84</f>
        <v>0</v>
      </c>
      <c r="N1097" s="179">
        <f>'Energy consumption (raw)'!M1047*Lists!$H$84</f>
        <v>0</v>
      </c>
      <c r="O1097" s="178">
        <f t="shared" si="99"/>
        <v>1741.7919421000001</v>
      </c>
      <c r="P1097">
        <f>'Energy consumption (raw)'!N1047*Lists!$H$85</f>
        <v>0</v>
      </c>
      <c r="Q1097">
        <f>'Energy consumption (raw)'!O1047*Lists!$H$86</f>
        <v>0</v>
      </c>
      <c r="R1097">
        <f>'Energy consumption (raw)'!P1047*Lists!$H$87</f>
        <v>0</v>
      </c>
      <c r="S1097">
        <f>'Energy consumption (raw)'!Q1047*Lists!$H$88</f>
        <v>0</v>
      </c>
      <c r="T1097">
        <f>'Energy consumption (raw)'!R1047*Lists!$H$89</f>
        <v>0</v>
      </c>
      <c r="U1097">
        <f>'Energy consumption (raw)'!S1047*Lists!$H$90</f>
        <v>0</v>
      </c>
      <c r="V1097">
        <f>'Energy consumption (raw)'!T1047*Lists!$H$91</f>
        <v>0</v>
      </c>
      <c r="W1097">
        <f>'Energy consumption (raw)'!U1047*Lists!$H$92</f>
        <v>0</v>
      </c>
      <c r="X1097">
        <f>'Energy consumption (raw)'!V1047*Lists!$H$93</f>
        <v>0</v>
      </c>
      <c r="Y1097">
        <f>'Energy consumption (raw)'!W1047*Lists!$H$94</f>
        <v>0</v>
      </c>
      <c r="Z1097">
        <f>'Energy consumption (raw)'!X1047*Lists!$H$96*1000000</f>
        <v>0</v>
      </c>
      <c r="AA1097">
        <f>'Energy consumption (raw)'!Y1047*Lists!$H$97</f>
        <v>0</v>
      </c>
      <c r="AB1097">
        <f>'Energy consumption (raw)'!Z1047*Lists!$H$96</f>
        <v>0</v>
      </c>
      <c r="AC1097">
        <f>'Energy consumption (raw)'!AA1047*Lists!$H$98</f>
        <v>0</v>
      </c>
      <c r="AD1097">
        <f>'Energy consumption (raw)'!AB1047*Lists!$H$99</f>
        <v>0</v>
      </c>
      <c r="AE1097">
        <f>'Energy consumption (raw)'!AC1047*Lists!$H$101</f>
        <v>0</v>
      </c>
      <c r="AF1097">
        <f>'Energy consumption (raw)'!AD1047*Lists!$H$101</f>
        <v>0</v>
      </c>
      <c r="AG1097">
        <f>'Energy consumption (raw)'!AE1047*Lists!$H$101</f>
        <v>0</v>
      </c>
      <c r="AH1097">
        <f>'Energy consumption (raw)'!AF1047*Lists!$H$100</f>
        <v>0</v>
      </c>
      <c r="AI1097" s="167">
        <f t="shared" si="100"/>
        <v>1741.7919421000001</v>
      </c>
      <c r="AJ1097" s="179">
        <f>'Energy consumption (raw)'!AG1047</f>
        <v>1741.7919421000001</v>
      </c>
      <c r="AK1097" s="179">
        <f>'Energy consumption (raw)'!AH1047</f>
        <v>1713.5234106</v>
      </c>
      <c r="AL1097">
        <f>IF(ROUND(AI1097,-3)=ROUND('Energy consumption (raw)'!AG1047,-3),1,0)</f>
        <v>1</v>
      </c>
      <c r="AM1097" s="179" t="str">
        <f>'Energy consumption (raw)'!AJ1047</f>
        <v>23. Phu Tho</v>
      </c>
      <c r="AN1097">
        <f>VLOOKUP(AM1097,Lists!$F$9:$G$71,2,FALSE)</f>
        <v>1</v>
      </c>
    </row>
    <row r="1098" spans="2:40" x14ac:dyDescent="0.25">
      <c r="B1098" s="65" t="str">
        <f t="shared" si="98"/>
        <v>Industry946</v>
      </c>
      <c r="C1098" s="179">
        <f>'Energy consumption (raw)'!B1048</f>
        <v>946</v>
      </c>
      <c r="D1098" s="179">
        <f>'Energy consumption (raw)'!C1048</f>
        <v>0</v>
      </c>
      <c r="E1098" s="179">
        <f>'Energy consumption (raw)'!D1048</f>
        <v>0</v>
      </c>
      <c r="F1098" s="179" t="str">
        <f>'Energy consumption (raw)'!E1048</f>
        <v>Công nghiệp</v>
      </c>
      <c r="G1098" s="179" t="str">
        <f>'Energy consumption (raw)'!F1048</f>
        <v>Sản xuất xi măng</v>
      </c>
      <c r="H1098" s="179" t="str">
        <f>'Energy consumption (raw)'!G1048</f>
        <v>Industry</v>
      </c>
      <c r="I1098" s="179" t="str">
        <f>'Energy consumption (raw)'!I1048</f>
        <v>23 Manufacture of other non-metallic mineral products</v>
      </c>
      <c r="J1098" s="179" t="str">
        <f>INDEX(Sector!$E$6:$E$46,MATCH('Energy consumption (toe)'!I1098,Sector!$B$6:$B$46,FALSE))</f>
        <v>Manufacture of other non-metallic mineral products</v>
      </c>
      <c r="K1098" s="179">
        <f>IFERROR('Energy consumption (raw)'!J1048*Lists!$H$84,)</f>
        <v>13512.964301700002</v>
      </c>
      <c r="L1098" s="179">
        <f>'Energy consumption (raw)'!K1048*Lists!$H$84</f>
        <v>13512.964301700002</v>
      </c>
      <c r="M1098" s="179">
        <f>'Energy consumption (raw)'!L1048*Lists!$H$84</f>
        <v>0</v>
      </c>
      <c r="N1098" s="179">
        <f>'Energy consumption (raw)'!M1048*Lists!$H$84</f>
        <v>0</v>
      </c>
      <c r="O1098" s="178">
        <f t="shared" si="99"/>
        <v>13512.964301700002</v>
      </c>
      <c r="P1098">
        <f>'Energy consumption (raw)'!N1048*Lists!$H$85</f>
        <v>83675.199999999997</v>
      </c>
      <c r="Q1098">
        <f>'Energy consumption (raw)'!O1048*Lists!$H$86</f>
        <v>0</v>
      </c>
      <c r="R1098">
        <f>'Energy consumption (raw)'!P1048*Lists!$H$87</f>
        <v>0</v>
      </c>
      <c r="S1098">
        <f>'Energy consumption (raw)'!Q1048*Lists!$H$88</f>
        <v>0</v>
      </c>
      <c r="T1098">
        <f>'Energy consumption (raw)'!R1048*Lists!$H$89</f>
        <v>0</v>
      </c>
      <c r="U1098">
        <f>'Energy consumption (raw)'!S1048*Lists!$H$90</f>
        <v>0</v>
      </c>
      <c r="V1098">
        <f>'Energy consumption (raw)'!T1048*Lists!$H$91</f>
        <v>0</v>
      </c>
      <c r="W1098">
        <f>'Energy consumption (raw)'!U1048*Lists!$H$92</f>
        <v>0</v>
      </c>
      <c r="X1098">
        <f>'Energy consumption (raw)'!V1048*Lists!$H$93</f>
        <v>0</v>
      </c>
      <c r="Y1098">
        <f>'Energy consumption (raw)'!W1048*Lists!$H$94</f>
        <v>0</v>
      </c>
      <c r="Z1098">
        <f>'Energy consumption (raw)'!X1048*Lists!$H$96*1000000</f>
        <v>0</v>
      </c>
      <c r="AA1098">
        <f>'Energy consumption (raw)'!Y1048*Lists!$H$97</f>
        <v>0</v>
      </c>
      <c r="AB1098">
        <f>'Energy consumption (raw)'!Z1048*Lists!$H$96</f>
        <v>0</v>
      </c>
      <c r="AC1098">
        <f>'Energy consumption (raw)'!AA1048*Lists!$H$98</f>
        <v>0</v>
      </c>
      <c r="AD1098">
        <f>'Energy consumption (raw)'!AB1048*Lists!$H$99</f>
        <v>0</v>
      </c>
      <c r="AE1098">
        <f>'Energy consumption (raw)'!AC1048*Lists!$H$101</f>
        <v>0</v>
      </c>
      <c r="AF1098">
        <f>'Energy consumption (raw)'!AD1048*Lists!$H$101</f>
        <v>0</v>
      </c>
      <c r="AG1098">
        <f>'Energy consumption (raw)'!AE1048*Lists!$H$101</f>
        <v>0</v>
      </c>
      <c r="AH1098">
        <f>'Energy consumption (raw)'!AF1048*Lists!$H$100</f>
        <v>0</v>
      </c>
      <c r="AI1098" s="167">
        <f t="shared" si="100"/>
        <v>97188.164301700002</v>
      </c>
      <c r="AJ1098" s="179">
        <f>'Energy consumption (raw)'!AG1048</f>
        <v>97188.164301700002</v>
      </c>
      <c r="AK1098" s="179">
        <f>'Energy consumption (raw)'!AH1048</f>
        <v>105829.5</v>
      </c>
      <c r="AL1098">
        <f>IF(ROUND(AI1098,-3)=ROUND('Energy consumption (raw)'!AG1048,-3),1,0)</f>
        <v>1</v>
      </c>
      <c r="AM1098" s="179" t="str">
        <f>'Energy consumption (raw)'!AJ1048</f>
        <v>23. Phu Tho</v>
      </c>
      <c r="AN1098">
        <f>VLOOKUP(AM1098,Lists!$F$9:$G$71,2,FALSE)</f>
        <v>1</v>
      </c>
    </row>
    <row r="1099" spans="2:40" x14ac:dyDescent="0.25">
      <c r="B1099" s="65" t="str">
        <f t="shared" si="98"/>
        <v>Industry947</v>
      </c>
      <c r="C1099" s="179">
        <f>'Energy consumption (raw)'!B1049</f>
        <v>947</v>
      </c>
      <c r="D1099" s="179">
        <f>'Energy consumption (raw)'!C1049</f>
        <v>0</v>
      </c>
      <c r="E1099" s="179">
        <f>'Energy consumption (raw)'!D1049</f>
        <v>0</v>
      </c>
      <c r="F1099" s="179" t="str">
        <f>'Energy consumption (raw)'!E1049</f>
        <v>Công nghiệp</v>
      </c>
      <c r="G1099" s="179" t="str">
        <f>'Energy consumption (raw)'!F1049</f>
        <v>Sản xuất sợi, vải dệt thoi và hoàn thiện sản phẩm dệt</v>
      </c>
      <c r="H1099" s="179" t="str">
        <f>'Energy consumption (raw)'!G1049</f>
        <v>Industry</v>
      </c>
      <c r="I1099" s="179" t="str">
        <f>'Energy consumption (raw)'!I1049</f>
        <v>13 Manufacture of textiles</v>
      </c>
      <c r="J1099" s="179" t="str">
        <f>INDEX(Sector!$E$6:$E$46,MATCH('Energy consumption (toe)'!I1099,Sector!$B$6:$B$46,FALSE))</f>
        <v>Manufacture of textiles</v>
      </c>
      <c r="K1099" s="179">
        <f>IFERROR('Energy consumption (raw)'!J1049*Lists!$H$84,)</f>
        <v>2881.9532171000001</v>
      </c>
      <c r="L1099" s="179">
        <f>'Energy consumption (raw)'!K1049*Lists!$H$84</f>
        <v>2881.9532171000001</v>
      </c>
      <c r="M1099" s="179">
        <f>'Energy consumption (raw)'!L1049*Lists!$H$84</f>
        <v>0</v>
      </c>
      <c r="N1099" s="179">
        <f>'Energy consumption (raw)'!M1049*Lists!$H$84</f>
        <v>0</v>
      </c>
      <c r="O1099" s="178">
        <f t="shared" si="99"/>
        <v>2881.9532171000001</v>
      </c>
      <c r="P1099">
        <f>'Energy consumption (raw)'!N1049*Lists!$H$85</f>
        <v>0</v>
      </c>
      <c r="Q1099">
        <f>'Energy consumption (raw)'!O1049*Lists!$H$86</f>
        <v>0</v>
      </c>
      <c r="R1099">
        <f>'Energy consumption (raw)'!P1049*Lists!$H$87</f>
        <v>0</v>
      </c>
      <c r="S1099">
        <f>'Energy consumption (raw)'!Q1049*Lists!$H$88</f>
        <v>0</v>
      </c>
      <c r="T1099">
        <f>'Energy consumption (raw)'!R1049*Lists!$H$89</f>
        <v>0</v>
      </c>
      <c r="U1099">
        <f>'Energy consumption (raw)'!S1049*Lists!$H$90</f>
        <v>0</v>
      </c>
      <c r="V1099">
        <f>'Energy consumption (raw)'!T1049*Lists!$H$91</f>
        <v>0</v>
      </c>
      <c r="W1099">
        <f>'Energy consumption (raw)'!U1049*Lists!$H$92</f>
        <v>0</v>
      </c>
      <c r="X1099">
        <f>'Energy consumption (raw)'!V1049*Lists!$H$93</f>
        <v>0</v>
      </c>
      <c r="Y1099">
        <f>'Energy consumption (raw)'!W1049*Lists!$H$94</f>
        <v>0</v>
      </c>
      <c r="Z1099">
        <f>'Energy consumption (raw)'!X1049*Lists!$H$96*1000000</f>
        <v>0</v>
      </c>
      <c r="AA1099">
        <f>'Energy consumption (raw)'!Y1049*Lists!$H$97</f>
        <v>0</v>
      </c>
      <c r="AB1099">
        <f>'Energy consumption (raw)'!Z1049*Lists!$H$96</f>
        <v>0</v>
      </c>
      <c r="AC1099">
        <f>'Energy consumption (raw)'!AA1049*Lists!$H$98</f>
        <v>0</v>
      </c>
      <c r="AD1099">
        <f>'Energy consumption (raw)'!AB1049*Lists!$H$99</f>
        <v>0</v>
      </c>
      <c r="AE1099">
        <f>'Energy consumption (raw)'!AC1049*Lists!$H$101</f>
        <v>0</v>
      </c>
      <c r="AF1099">
        <f>'Energy consumption (raw)'!AD1049*Lists!$H$101</f>
        <v>0</v>
      </c>
      <c r="AG1099">
        <f>'Energy consumption (raw)'!AE1049*Lists!$H$101</f>
        <v>0</v>
      </c>
      <c r="AH1099">
        <f>'Energy consumption (raw)'!AF1049*Lists!$H$100</f>
        <v>0</v>
      </c>
      <c r="AI1099" s="167">
        <f t="shared" si="100"/>
        <v>2881.9532171000001</v>
      </c>
      <c r="AJ1099" s="179">
        <f>'Energy consumption (raw)'!AG1049</f>
        <v>2881.9532171000001</v>
      </c>
      <c r="AK1099" s="179">
        <f>'Energy consumption (raw)'!AH1049</f>
        <v>3230.6000000000004</v>
      </c>
      <c r="AL1099">
        <f>IF(ROUND(AI1099,-3)=ROUND('Energy consumption (raw)'!AG1049,-3),1,0)</f>
        <v>1</v>
      </c>
      <c r="AM1099" s="179" t="str">
        <f>'Energy consumption (raw)'!AJ1049</f>
        <v>23. Phu Tho</v>
      </c>
      <c r="AN1099">
        <f>VLOOKUP(AM1099,Lists!$F$9:$G$71,2,FALSE)</f>
        <v>1</v>
      </c>
    </row>
    <row r="1100" spans="2:40" x14ac:dyDescent="0.25">
      <c r="B1100" s="65" t="str">
        <f t="shared" si="98"/>
        <v>Industry948</v>
      </c>
      <c r="C1100" s="179">
        <f>'Energy consumption (raw)'!B1050</f>
        <v>948</v>
      </c>
      <c r="D1100" s="179">
        <f>'Energy consumption (raw)'!C1050</f>
        <v>0</v>
      </c>
      <c r="E1100" s="179">
        <f>'Energy consumption (raw)'!D1050</f>
        <v>0</v>
      </c>
      <c r="F1100" s="179" t="str">
        <f>'Energy consumption (raw)'!E1050</f>
        <v>Công nghiệp</v>
      </c>
      <c r="G1100" s="179" t="str">
        <f>'Energy consumption (raw)'!F1050</f>
        <v>Sản xuất sợi, vải dệt thoi và hoàn thiện sản phẩm dệt</v>
      </c>
      <c r="H1100" s="179" t="str">
        <f>'Energy consumption (raw)'!G1050</f>
        <v>Industry</v>
      </c>
      <c r="I1100" s="179" t="str">
        <f>'Energy consumption (raw)'!I1050</f>
        <v>13 Manufacture of textiles</v>
      </c>
      <c r="J1100" s="179" t="str">
        <f>INDEX(Sector!$E$6:$E$46,MATCH('Energy consumption (toe)'!I1100,Sector!$B$6:$B$46,FALSE))</f>
        <v>Manufacture of textiles</v>
      </c>
      <c r="K1100" s="179">
        <f>IFERROR('Energy consumption (raw)'!J1050*Lists!$H$84,)</f>
        <v>6664.7385340000001</v>
      </c>
      <c r="L1100" s="179">
        <f>'Energy consumption (raw)'!K1050*Lists!$H$84</f>
        <v>6664.7385340000001</v>
      </c>
      <c r="M1100" s="179">
        <f>'Energy consumption (raw)'!L1050*Lists!$H$84</f>
        <v>0</v>
      </c>
      <c r="N1100" s="179">
        <f>'Energy consumption (raw)'!M1050*Lists!$H$84</f>
        <v>0</v>
      </c>
      <c r="O1100" s="178">
        <f t="shared" si="99"/>
        <v>6664.7385340000001</v>
      </c>
      <c r="P1100">
        <f>'Energy consumption (raw)'!N1050*Lists!$H$85</f>
        <v>0</v>
      </c>
      <c r="Q1100">
        <f>'Energy consumption (raw)'!O1050*Lists!$H$86</f>
        <v>0</v>
      </c>
      <c r="R1100">
        <f>'Energy consumption (raw)'!P1050*Lists!$H$87</f>
        <v>0</v>
      </c>
      <c r="S1100">
        <f>'Energy consumption (raw)'!Q1050*Lists!$H$88</f>
        <v>0</v>
      </c>
      <c r="T1100">
        <f>'Energy consumption (raw)'!R1050*Lists!$H$89</f>
        <v>0</v>
      </c>
      <c r="U1100">
        <f>'Energy consumption (raw)'!S1050*Lists!$H$90</f>
        <v>0</v>
      </c>
      <c r="V1100">
        <f>'Energy consumption (raw)'!T1050*Lists!$H$91</f>
        <v>0</v>
      </c>
      <c r="W1100">
        <f>'Energy consumption (raw)'!U1050*Lists!$H$92</f>
        <v>0</v>
      </c>
      <c r="X1100">
        <f>'Energy consumption (raw)'!V1050*Lists!$H$93</f>
        <v>0</v>
      </c>
      <c r="Y1100">
        <f>'Energy consumption (raw)'!W1050*Lists!$H$94</f>
        <v>0</v>
      </c>
      <c r="Z1100">
        <f>'Energy consumption (raw)'!X1050*Lists!$H$96*1000000</f>
        <v>0</v>
      </c>
      <c r="AA1100">
        <f>'Energy consumption (raw)'!Y1050*Lists!$H$97</f>
        <v>0</v>
      </c>
      <c r="AB1100">
        <f>'Energy consumption (raw)'!Z1050*Lists!$H$96</f>
        <v>0</v>
      </c>
      <c r="AC1100">
        <f>'Energy consumption (raw)'!AA1050*Lists!$H$98</f>
        <v>0</v>
      </c>
      <c r="AD1100">
        <f>'Energy consumption (raw)'!AB1050*Lists!$H$99</f>
        <v>0</v>
      </c>
      <c r="AE1100">
        <f>'Energy consumption (raw)'!AC1050*Lists!$H$101</f>
        <v>0</v>
      </c>
      <c r="AF1100">
        <f>'Energy consumption (raw)'!AD1050*Lists!$H$101</f>
        <v>0</v>
      </c>
      <c r="AG1100">
        <f>'Energy consumption (raw)'!AE1050*Lists!$H$101</f>
        <v>0</v>
      </c>
      <c r="AH1100">
        <f>'Energy consumption (raw)'!AF1050*Lists!$H$100</f>
        <v>0</v>
      </c>
      <c r="AI1100" s="167">
        <f t="shared" si="100"/>
        <v>6664.7385340000001</v>
      </c>
      <c r="AJ1100" s="179">
        <f>'Energy consumption (raw)'!AG1050</f>
        <v>6664.7385340000001</v>
      </c>
      <c r="AK1100" s="179">
        <f>'Energy consumption (raw)'!AH1050</f>
        <v>27742.565638799999</v>
      </c>
      <c r="AL1100">
        <f>IF(ROUND(AI1100,-3)=ROUND('Energy consumption (raw)'!AG1050,-3),1,0)</f>
        <v>1</v>
      </c>
      <c r="AM1100" s="179" t="str">
        <f>'Energy consumption (raw)'!AJ1050</f>
        <v>23. Phu Tho</v>
      </c>
      <c r="AN1100">
        <f>VLOOKUP(AM1100,Lists!$F$9:$G$71,2,FALSE)</f>
        <v>1</v>
      </c>
    </row>
    <row r="1101" spans="2:40" x14ac:dyDescent="0.25">
      <c r="B1101" s="65" t="str">
        <f t="shared" si="98"/>
        <v>Industry949</v>
      </c>
      <c r="C1101" s="179">
        <f>'Energy consumption (raw)'!B1051</f>
        <v>949</v>
      </c>
      <c r="D1101" s="179">
        <f>'Energy consumption (raw)'!C1051</f>
        <v>0</v>
      </c>
      <c r="E1101" s="179">
        <f>'Energy consumption (raw)'!D1051</f>
        <v>0</v>
      </c>
      <c r="F1101" s="179" t="str">
        <f>'Energy consumption (raw)'!E1051</f>
        <v>Công nghiệp</v>
      </c>
      <c r="G1101" s="179" t="str">
        <f>'Energy consumption (raw)'!F1051</f>
        <v>Sản xuất các sản phẩm từ plastic</v>
      </c>
      <c r="H1101" s="179" t="str">
        <f>'Energy consumption (raw)'!G1051</f>
        <v>Industry</v>
      </c>
      <c r="I1101" s="179" t="str">
        <f>'Energy consumption (raw)'!I1051</f>
        <v>22 Manufacture of rubber and plastics products</v>
      </c>
      <c r="J1101" s="179" t="str">
        <f>INDEX(Sector!$E$6:$E$46,MATCH('Energy consumption (toe)'!I1101,Sector!$B$6:$B$46,FALSE))</f>
        <v>Manufacture of rubber and plastics products</v>
      </c>
      <c r="K1101" s="179">
        <f>IFERROR('Energy consumption (raw)'!J1051*Lists!$H$84,)</f>
        <v>1059.79412</v>
      </c>
      <c r="L1101" s="179">
        <f>'Energy consumption (raw)'!K1051*Lists!$H$84</f>
        <v>1059.79412</v>
      </c>
      <c r="M1101" s="179">
        <f>'Energy consumption (raw)'!L1051*Lists!$H$84</f>
        <v>0</v>
      </c>
      <c r="N1101" s="179">
        <f>'Energy consumption (raw)'!M1051*Lists!$H$84</f>
        <v>0</v>
      </c>
      <c r="O1101" s="178">
        <f t="shared" si="99"/>
        <v>1059.79412</v>
      </c>
      <c r="P1101">
        <f>'Energy consumption (raw)'!N1051*Lists!$H$85</f>
        <v>0</v>
      </c>
      <c r="Q1101">
        <f>'Energy consumption (raw)'!O1051*Lists!$H$86</f>
        <v>0</v>
      </c>
      <c r="R1101">
        <f>'Energy consumption (raw)'!P1051*Lists!$H$87</f>
        <v>0</v>
      </c>
      <c r="S1101">
        <f>'Energy consumption (raw)'!Q1051*Lists!$H$88</f>
        <v>0</v>
      </c>
      <c r="T1101">
        <f>'Energy consumption (raw)'!R1051*Lists!$H$89</f>
        <v>0</v>
      </c>
      <c r="U1101">
        <f>'Energy consumption (raw)'!S1051*Lists!$H$90</f>
        <v>0</v>
      </c>
      <c r="V1101">
        <f>'Energy consumption (raw)'!T1051*Lists!$H$91</f>
        <v>0</v>
      </c>
      <c r="W1101">
        <f>'Energy consumption (raw)'!U1051*Lists!$H$92</f>
        <v>0</v>
      </c>
      <c r="X1101">
        <f>'Energy consumption (raw)'!V1051*Lists!$H$93</f>
        <v>0</v>
      </c>
      <c r="Y1101">
        <f>'Energy consumption (raw)'!W1051*Lists!$H$94</f>
        <v>0</v>
      </c>
      <c r="Z1101">
        <f>'Energy consumption (raw)'!X1051*Lists!$H$96*1000000</f>
        <v>0</v>
      </c>
      <c r="AA1101">
        <f>'Energy consumption (raw)'!Y1051*Lists!$H$97</f>
        <v>0</v>
      </c>
      <c r="AB1101">
        <f>'Energy consumption (raw)'!Z1051*Lists!$H$96</f>
        <v>0</v>
      </c>
      <c r="AC1101">
        <f>'Energy consumption (raw)'!AA1051*Lists!$H$98</f>
        <v>0</v>
      </c>
      <c r="AD1101">
        <f>'Energy consumption (raw)'!AB1051*Lists!$H$99</f>
        <v>0</v>
      </c>
      <c r="AE1101">
        <f>'Energy consumption (raw)'!AC1051*Lists!$H$101</f>
        <v>0</v>
      </c>
      <c r="AF1101">
        <f>'Energy consumption (raw)'!AD1051*Lists!$H$101</f>
        <v>0</v>
      </c>
      <c r="AG1101">
        <f>'Energy consumption (raw)'!AE1051*Lists!$H$101</f>
        <v>0</v>
      </c>
      <c r="AH1101">
        <f>'Energy consumption (raw)'!AF1051*Lists!$H$100</f>
        <v>0</v>
      </c>
      <c r="AI1101" s="167">
        <f t="shared" si="100"/>
        <v>1059.79412</v>
      </c>
      <c r="AJ1101" s="179">
        <f>'Energy consumption (raw)'!AG1051</f>
        <v>1059.79412</v>
      </c>
      <c r="AK1101" s="179">
        <f>'Energy consumption (raw)'!AH1051</f>
        <v>0</v>
      </c>
      <c r="AL1101">
        <f>IF(ROUND(AI1101,-3)=ROUND('Energy consumption (raw)'!AG1051,-3),1,0)</f>
        <v>1</v>
      </c>
      <c r="AM1101" s="179" t="str">
        <f>'Energy consumption (raw)'!AJ1051</f>
        <v>23. Phu Tho</v>
      </c>
      <c r="AN1101">
        <f>VLOOKUP(AM1101,Lists!$F$9:$G$71,2,FALSE)</f>
        <v>1</v>
      </c>
    </row>
    <row r="1102" spans="2:40" x14ac:dyDescent="0.25">
      <c r="B1102" s="65" t="str">
        <f t="shared" si="98"/>
        <v>Industry950</v>
      </c>
      <c r="C1102" s="179">
        <f>'Energy consumption (raw)'!B1052</f>
        <v>950</v>
      </c>
      <c r="D1102" s="179">
        <f>'Energy consumption (raw)'!C1052</f>
        <v>0</v>
      </c>
      <c r="E1102" s="179">
        <f>'Energy consumption (raw)'!D1052</f>
        <v>0</v>
      </c>
      <c r="F1102" s="179" t="str">
        <f>'Energy consumption (raw)'!E1052</f>
        <v>Công nghiệp</v>
      </c>
      <c r="G1102" s="179" t="str">
        <f>'Energy consumption (raw)'!F1052</f>
        <v>Sản xuất hoá chất cơ bản</v>
      </c>
      <c r="H1102" s="179" t="str">
        <f>'Energy consumption (raw)'!G1052</f>
        <v>Industry</v>
      </c>
      <c r="I1102" s="179" t="str">
        <f>'Energy consumption (raw)'!I1052</f>
        <v>20 Manufacture of chemicals and chemical products</v>
      </c>
      <c r="J1102" s="179" t="str">
        <f>INDEX(Sector!$E$6:$E$46,MATCH('Energy consumption (toe)'!I1102,Sector!$B$6:$B$46,FALSE))</f>
        <v>Manufacture of chemicals and chemical products</v>
      </c>
      <c r="K1102" s="179">
        <f>IFERROR('Energy consumption (raw)'!J1052*Lists!$H$84,)</f>
        <v>15795.8494661</v>
      </c>
      <c r="L1102" s="179">
        <f>'Energy consumption (raw)'!K1052*Lists!$H$84</f>
        <v>15795.8494661</v>
      </c>
      <c r="M1102" s="179">
        <f>'Energy consumption (raw)'!L1052*Lists!$H$84</f>
        <v>0</v>
      </c>
      <c r="N1102" s="179">
        <f>'Energy consumption (raw)'!M1052*Lists!$H$84</f>
        <v>0</v>
      </c>
      <c r="O1102" s="178">
        <f t="shared" si="99"/>
        <v>15795.8494661</v>
      </c>
      <c r="P1102">
        <f>'Energy consumption (raw)'!N1052*Lists!$H$85</f>
        <v>0</v>
      </c>
      <c r="Q1102">
        <f>'Energy consumption (raw)'!O1052*Lists!$H$86</f>
        <v>0</v>
      </c>
      <c r="R1102">
        <f>'Energy consumption (raw)'!P1052*Lists!$H$87</f>
        <v>0</v>
      </c>
      <c r="S1102">
        <f>'Energy consumption (raw)'!Q1052*Lists!$H$88</f>
        <v>0</v>
      </c>
      <c r="T1102">
        <f>'Energy consumption (raw)'!R1052*Lists!$H$89</f>
        <v>0</v>
      </c>
      <c r="U1102">
        <f>'Energy consumption (raw)'!S1052*Lists!$H$90</f>
        <v>0</v>
      </c>
      <c r="V1102">
        <f>'Energy consumption (raw)'!T1052*Lists!$H$91</f>
        <v>0</v>
      </c>
      <c r="W1102">
        <f>'Energy consumption (raw)'!U1052*Lists!$H$92</f>
        <v>0</v>
      </c>
      <c r="X1102">
        <f>'Energy consumption (raw)'!V1052*Lists!$H$93</f>
        <v>0</v>
      </c>
      <c r="Y1102">
        <f>'Energy consumption (raw)'!W1052*Lists!$H$94</f>
        <v>0</v>
      </c>
      <c r="Z1102">
        <f>'Energy consumption (raw)'!X1052*Lists!$H$96*1000000</f>
        <v>0</v>
      </c>
      <c r="AA1102">
        <f>'Energy consumption (raw)'!Y1052*Lists!$H$97</f>
        <v>0</v>
      </c>
      <c r="AB1102">
        <f>'Energy consumption (raw)'!Z1052*Lists!$H$96</f>
        <v>0</v>
      </c>
      <c r="AC1102">
        <f>'Energy consumption (raw)'!AA1052*Lists!$H$98</f>
        <v>0</v>
      </c>
      <c r="AD1102">
        <f>'Energy consumption (raw)'!AB1052*Lists!$H$99</f>
        <v>2180.1850000000027</v>
      </c>
      <c r="AE1102">
        <f>'Energy consumption (raw)'!AC1052*Lists!$H$101</f>
        <v>0</v>
      </c>
      <c r="AF1102">
        <f>'Energy consumption (raw)'!AD1052*Lists!$H$101</f>
        <v>0</v>
      </c>
      <c r="AG1102">
        <f>'Energy consumption (raw)'!AE1052*Lists!$H$101</f>
        <v>0</v>
      </c>
      <c r="AH1102">
        <f>'Energy consumption (raw)'!AF1052*Lists!$H$100</f>
        <v>0</v>
      </c>
      <c r="AI1102" s="167">
        <f t="shared" si="100"/>
        <v>17976.034466100002</v>
      </c>
      <c r="AJ1102" s="179">
        <f>'Energy consumption (raw)'!AG1052</f>
        <v>17976.034466100002</v>
      </c>
      <c r="AK1102" s="179">
        <f>'Energy consumption (raw)'!AH1052</f>
        <v>19751</v>
      </c>
      <c r="AL1102">
        <f>IF(ROUND(AI1102,-3)=ROUND('Energy consumption (raw)'!AG1052,-3),1,0)</f>
        <v>1</v>
      </c>
      <c r="AM1102" s="179" t="str">
        <f>'Energy consumption (raw)'!AJ1052</f>
        <v>23. Phu Tho</v>
      </c>
      <c r="AN1102">
        <f>VLOOKUP(AM1102,Lists!$F$9:$G$71,2,FALSE)</f>
        <v>1</v>
      </c>
    </row>
    <row r="1103" spans="2:40" x14ac:dyDescent="0.25">
      <c r="B1103" s="65" t="str">
        <f t="shared" si="98"/>
        <v>Industry951</v>
      </c>
      <c r="C1103" s="179">
        <f>'Energy consumption (raw)'!B1053</f>
        <v>951</v>
      </c>
      <c r="D1103" s="179">
        <f>'Energy consumption (raw)'!C1053</f>
        <v>0</v>
      </c>
      <c r="E1103" s="179">
        <f>'Energy consumption (raw)'!D1053</f>
        <v>0</v>
      </c>
      <c r="F1103" s="179" t="str">
        <f>'Energy consumption (raw)'!E1053</f>
        <v>Công nghiệp</v>
      </c>
      <c r="G1103" s="179" t="str">
        <f>'Energy consumption (raw)'!F1053</f>
        <v>Sản xuất các sản phẩm từ Plastic</v>
      </c>
      <c r="H1103" s="179" t="str">
        <f>'Energy consumption (raw)'!G1053</f>
        <v>Industry</v>
      </c>
      <c r="I1103" s="179" t="str">
        <f>'Energy consumption (raw)'!I1053</f>
        <v>22 Manufacture of rubber and plastics products</v>
      </c>
      <c r="J1103" s="179" t="str">
        <f>INDEX(Sector!$E$6:$E$46,MATCH('Energy consumption (toe)'!I1103,Sector!$B$6:$B$46,FALSE))</f>
        <v>Manufacture of rubber and plastics products</v>
      </c>
      <c r="K1103" s="179">
        <f>IFERROR('Energy consumption (raw)'!J1053*Lists!$H$84,)</f>
        <v>1362.9843620000001</v>
      </c>
      <c r="L1103" s="179">
        <f>'Energy consumption (raw)'!K1053*Lists!$H$84</f>
        <v>1362.9843620000001</v>
      </c>
      <c r="M1103" s="179">
        <f>'Energy consumption (raw)'!L1053*Lists!$H$84</f>
        <v>0</v>
      </c>
      <c r="N1103" s="179">
        <f>'Energy consumption (raw)'!M1053*Lists!$H$84</f>
        <v>0</v>
      </c>
      <c r="O1103" s="178">
        <f t="shared" si="99"/>
        <v>1362.9843620000001</v>
      </c>
      <c r="P1103">
        <f>'Energy consumption (raw)'!N1053*Lists!$H$85</f>
        <v>0</v>
      </c>
      <c r="Q1103">
        <f>'Energy consumption (raw)'!O1053*Lists!$H$86</f>
        <v>0</v>
      </c>
      <c r="R1103">
        <f>'Energy consumption (raw)'!P1053*Lists!$H$87</f>
        <v>0</v>
      </c>
      <c r="S1103">
        <f>'Energy consumption (raw)'!Q1053*Lists!$H$88</f>
        <v>0</v>
      </c>
      <c r="T1103">
        <f>'Energy consumption (raw)'!R1053*Lists!$H$89</f>
        <v>19.277999999999999</v>
      </c>
      <c r="U1103">
        <f>'Energy consumption (raw)'!S1053*Lists!$H$90</f>
        <v>0</v>
      </c>
      <c r="V1103">
        <f>'Energy consumption (raw)'!T1053*Lists!$H$91</f>
        <v>0</v>
      </c>
      <c r="W1103">
        <f>'Energy consumption (raw)'!U1053*Lists!$H$92</f>
        <v>0</v>
      </c>
      <c r="X1103">
        <f>'Energy consumption (raw)'!V1053*Lists!$H$93</f>
        <v>0</v>
      </c>
      <c r="Y1103">
        <f>'Energy consumption (raw)'!W1053*Lists!$H$94</f>
        <v>0</v>
      </c>
      <c r="Z1103">
        <f>'Energy consumption (raw)'!X1053*Lists!$H$96*1000000</f>
        <v>0</v>
      </c>
      <c r="AA1103">
        <f>'Energy consumption (raw)'!Y1053*Lists!$H$97</f>
        <v>0</v>
      </c>
      <c r="AB1103">
        <f>'Energy consumption (raw)'!Z1053*Lists!$H$96</f>
        <v>0</v>
      </c>
      <c r="AC1103">
        <f>'Energy consumption (raw)'!AA1053*Lists!$H$98</f>
        <v>0</v>
      </c>
      <c r="AD1103">
        <f>'Energy consumption (raw)'!AB1053*Lists!$H$99</f>
        <v>0</v>
      </c>
      <c r="AE1103">
        <f>'Energy consumption (raw)'!AC1053*Lists!$H$101</f>
        <v>0</v>
      </c>
      <c r="AF1103">
        <f>'Energy consumption (raw)'!AD1053*Lists!$H$101</f>
        <v>0</v>
      </c>
      <c r="AG1103">
        <f>'Energy consumption (raw)'!AE1053*Lists!$H$101</f>
        <v>0</v>
      </c>
      <c r="AH1103">
        <f>'Energy consumption (raw)'!AF1053*Lists!$H$100</f>
        <v>0</v>
      </c>
      <c r="AI1103" s="167">
        <f t="shared" si="100"/>
        <v>1382.2623620000002</v>
      </c>
      <c r="AJ1103" s="179">
        <f>'Energy consumption (raw)'!AG1053</f>
        <v>1382.2623620000002</v>
      </c>
      <c r="AK1103" s="179">
        <f>'Energy consumption (raw)'!AH1053</f>
        <v>1306</v>
      </c>
      <c r="AL1103">
        <f>IF(ROUND(AI1103,-3)=ROUND('Energy consumption (raw)'!AG1053,-3),1,0)</f>
        <v>1</v>
      </c>
      <c r="AM1103" s="179" t="str">
        <f>'Energy consumption (raw)'!AJ1053</f>
        <v>23. Phu Tho</v>
      </c>
      <c r="AN1103">
        <f>VLOOKUP(AM1103,Lists!$F$9:$G$71,2,FALSE)</f>
        <v>1</v>
      </c>
    </row>
    <row r="1104" spans="2:40" x14ac:dyDescent="0.25">
      <c r="B1104" s="65" t="str">
        <f t="shared" si="98"/>
        <v>Industry952</v>
      </c>
      <c r="C1104" s="179">
        <f>'Energy consumption (raw)'!B1054</f>
        <v>952</v>
      </c>
      <c r="D1104" s="179">
        <f>'Energy consumption (raw)'!C1054</f>
        <v>0</v>
      </c>
      <c r="E1104" s="179">
        <f>'Energy consumption (raw)'!D1054</f>
        <v>0</v>
      </c>
      <c r="F1104" s="179" t="str">
        <f>'Energy consumption (raw)'!E1054</f>
        <v>Công nghiệp</v>
      </c>
      <c r="G1104" s="179" t="str">
        <f>'Energy consumption (raw)'!F1054</f>
        <v>Khai thác, chế biến khoáng sản</v>
      </c>
      <c r="H1104" s="179" t="str">
        <f>'Energy consumption (raw)'!G1054</f>
        <v>Industry</v>
      </c>
      <c r="I1104" s="179" t="str">
        <f>'Energy consumption (raw)'!I1054</f>
        <v>05 Mining of coal and lignite</v>
      </c>
      <c r="J1104" s="179" t="str">
        <f>INDEX(Sector!$E$6:$E$46,MATCH('Energy consumption (toe)'!I1104,Sector!$B$6:$B$46,FALSE))</f>
        <v>Mining of coal and lignite</v>
      </c>
      <c r="K1104" s="179">
        <f>IFERROR('Energy consumption (raw)'!J1054*Lists!$H$84,)</f>
        <v>1216.1566481</v>
      </c>
      <c r="L1104" s="179">
        <f>'Energy consumption (raw)'!K1054*Lists!$H$84</f>
        <v>1216.1566481</v>
      </c>
      <c r="M1104" s="179">
        <f>'Energy consumption (raw)'!L1054*Lists!$H$84</f>
        <v>0</v>
      </c>
      <c r="N1104" s="179">
        <f>'Energy consumption (raw)'!M1054*Lists!$H$84</f>
        <v>0</v>
      </c>
      <c r="O1104" s="178">
        <f t="shared" si="99"/>
        <v>1216.1566481</v>
      </c>
      <c r="P1104">
        <f>'Energy consumption (raw)'!N1054*Lists!$H$85</f>
        <v>0</v>
      </c>
      <c r="Q1104">
        <f>'Energy consumption (raw)'!O1054*Lists!$H$86</f>
        <v>0</v>
      </c>
      <c r="R1104">
        <f>'Energy consumption (raw)'!P1054*Lists!$H$87</f>
        <v>0</v>
      </c>
      <c r="S1104">
        <f>'Energy consumption (raw)'!Q1054*Lists!$H$88</f>
        <v>0</v>
      </c>
      <c r="T1104">
        <f>'Energy consumption (raw)'!R1054*Lists!$H$89</f>
        <v>0</v>
      </c>
      <c r="U1104">
        <f>'Energy consumption (raw)'!S1054*Lists!$H$90</f>
        <v>0</v>
      </c>
      <c r="V1104">
        <f>'Energy consumption (raw)'!T1054*Lists!$H$91</f>
        <v>0</v>
      </c>
      <c r="W1104">
        <f>'Energy consumption (raw)'!U1054*Lists!$H$92</f>
        <v>0</v>
      </c>
      <c r="X1104">
        <f>'Energy consumption (raw)'!V1054*Lists!$H$93</f>
        <v>0</v>
      </c>
      <c r="Y1104">
        <f>'Energy consumption (raw)'!W1054*Lists!$H$94</f>
        <v>0</v>
      </c>
      <c r="Z1104">
        <f>'Energy consumption (raw)'!X1054*Lists!$H$96*1000000</f>
        <v>0</v>
      </c>
      <c r="AA1104">
        <f>'Energy consumption (raw)'!Y1054*Lists!$H$97</f>
        <v>0</v>
      </c>
      <c r="AB1104">
        <f>'Energy consumption (raw)'!Z1054*Lists!$H$96</f>
        <v>0</v>
      </c>
      <c r="AC1104">
        <f>'Energy consumption (raw)'!AA1054*Lists!$H$98</f>
        <v>0</v>
      </c>
      <c r="AD1104">
        <f>'Energy consumption (raw)'!AB1054*Lists!$H$99</f>
        <v>0</v>
      </c>
      <c r="AE1104">
        <f>'Energy consumption (raw)'!AC1054*Lists!$H$101</f>
        <v>0</v>
      </c>
      <c r="AF1104">
        <f>'Energy consumption (raw)'!AD1054*Lists!$H$101</f>
        <v>0</v>
      </c>
      <c r="AG1104">
        <f>'Energy consumption (raw)'!AE1054*Lists!$H$101</f>
        <v>0</v>
      </c>
      <c r="AH1104">
        <f>'Energy consumption (raw)'!AF1054*Lists!$H$100</f>
        <v>0</v>
      </c>
      <c r="AI1104" s="167">
        <f t="shared" si="100"/>
        <v>1216.1566481</v>
      </c>
      <c r="AJ1104" s="179">
        <f>'Energy consumption (raw)'!AG1054</f>
        <v>1216.1566481</v>
      </c>
      <c r="AK1104" s="179">
        <f>'Energy consumption (raw)'!AH1054</f>
        <v>1287.7</v>
      </c>
      <c r="AL1104">
        <f>IF(ROUND(AI1104,-3)=ROUND('Energy consumption (raw)'!AG1054,-3),1,0)</f>
        <v>1</v>
      </c>
      <c r="AM1104" s="179" t="str">
        <f>'Energy consumption (raw)'!AJ1054</f>
        <v>23. Phu Tho</v>
      </c>
      <c r="AN1104">
        <f>VLOOKUP(AM1104,Lists!$F$9:$G$71,2,FALSE)</f>
        <v>1</v>
      </c>
    </row>
    <row r="1105" spans="2:40" x14ac:dyDescent="0.25">
      <c r="B1105" s="65" t="str">
        <f t="shared" si="98"/>
        <v>Industry953</v>
      </c>
      <c r="C1105" s="179">
        <f>'Energy consumption (raw)'!B1055</f>
        <v>953</v>
      </c>
      <c r="D1105" s="179">
        <f>'Energy consumption (raw)'!C1055</f>
        <v>0</v>
      </c>
      <c r="E1105" s="179">
        <f>'Energy consumption (raw)'!D1055</f>
        <v>0</v>
      </c>
      <c r="F1105" s="179" t="str">
        <f>'Energy consumption (raw)'!E1055</f>
        <v>Công nghiệp</v>
      </c>
      <c r="G1105" s="179" t="str">
        <f>'Energy consumption (raw)'!F1055</f>
        <v>Sản xuất khác chưa phân vào đâu</v>
      </c>
      <c r="H1105" s="179" t="str">
        <f>'Energy consumption (raw)'!G1055</f>
        <v>Industry</v>
      </c>
      <c r="I1105" s="179" t="str">
        <f>'Energy consumption (raw)'!I1055</f>
        <v>32 Other manufacturing</v>
      </c>
      <c r="J1105" s="179" t="str">
        <f>INDEX(Sector!$E$6:$E$46,MATCH('Energy consumption (toe)'!I1105,Sector!$B$6:$B$46,FALSE))</f>
        <v>Other manufacturing</v>
      </c>
      <c r="K1105" s="179">
        <f>IFERROR('Energy consumption (raw)'!J1055*Lists!$H$84,)</f>
        <v>2252.1905740000002</v>
      </c>
      <c r="L1105" s="179">
        <f>'Energy consumption (raw)'!K1055*Lists!$H$84</f>
        <v>2252.1905740000002</v>
      </c>
      <c r="M1105" s="179">
        <f>'Energy consumption (raw)'!L1055*Lists!$H$84</f>
        <v>0</v>
      </c>
      <c r="N1105" s="179">
        <f>'Energy consumption (raw)'!M1055*Lists!$H$84</f>
        <v>0</v>
      </c>
      <c r="O1105" s="178">
        <f t="shared" si="99"/>
        <v>2252.1905740000002</v>
      </c>
      <c r="P1105">
        <f>'Energy consumption (raw)'!N1055*Lists!$H$85</f>
        <v>0</v>
      </c>
      <c r="Q1105">
        <f>'Energy consumption (raw)'!O1055*Lists!$H$86</f>
        <v>0</v>
      </c>
      <c r="R1105">
        <f>'Energy consumption (raw)'!P1055*Lists!$H$87</f>
        <v>0</v>
      </c>
      <c r="S1105">
        <f>'Energy consumption (raw)'!Q1055*Lists!$H$88</f>
        <v>0</v>
      </c>
      <c r="T1105">
        <f>'Energy consumption (raw)'!R1055*Lists!$H$89</f>
        <v>0</v>
      </c>
      <c r="U1105">
        <f>'Energy consumption (raw)'!S1055*Lists!$H$90</f>
        <v>0</v>
      </c>
      <c r="V1105">
        <f>'Energy consumption (raw)'!T1055*Lists!$H$91</f>
        <v>0</v>
      </c>
      <c r="W1105">
        <f>'Energy consumption (raw)'!U1055*Lists!$H$92</f>
        <v>0</v>
      </c>
      <c r="X1105">
        <f>'Energy consumption (raw)'!V1055*Lists!$H$93</f>
        <v>0</v>
      </c>
      <c r="Y1105">
        <f>'Energy consumption (raw)'!W1055*Lists!$H$94</f>
        <v>0</v>
      </c>
      <c r="Z1105">
        <f>'Energy consumption (raw)'!X1055*Lists!$H$96*1000000</f>
        <v>0</v>
      </c>
      <c r="AA1105">
        <f>'Energy consumption (raw)'!Y1055*Lists!$H$97</f>
        <v>0</v>
      </c>
      <c r="AB1105">
        <f>'Energy consumption (raw)'!Z1055*Lists!$H$96</f>
        <v>0</v>
      </c>
      <c r="AC1105">
        <f>'Energy consumption (raw)'!AA1055*Lists!$H$98</f>
        <v>0</v>
      </c>
      <c r="AD1105">
        <f>'Energy consumption (raw)'!AB1055*Lists!$H$99</f>
        <v>0</v>
      </c>
      <c r="AE1105">
        <f>'Energy consumption (raw)'!AC1055*Lists!$H$101</f>
        <v>0</v>
      </c>
      <c r="AF1105">
        <f>'Energy consumption (raw)'!AD1055*Lists!$H$101</f>
        <v>0</v>
      </c>
      <c r="AG1105">
        <f>'Energy consumption (raw)'!AE1055*Lists!$H$101</f>
        <v>0</v>
      </c>
      <c r="AH1105">
        <f>'Energy consumption (raw)'!AF1055*Lists!$H$100</f>
        <v>0</v>
      </c>
      <c r="AI1105" s="167">
        <f t="shared" si="100"/>
        <v>2252.1905740000002</v>
      </c>
      <c r="AJ1105" s="179">
        <f>'Energy consumption (raw)'!AG1055</f>
        <v>2252.1905740000002</v>
      </c>
      <c r="AK1105" s="179">
        <f>'Energy consumption (raw)'!AH1055</f>
        <v>1803</v>
      </c>
      <c r="AL1105">
        <f>IF(ROUND(AI1105,-3)=ROUND('Energy consumption (raw)'!AG1055,-3),1,0)</f>
        <v>1</v>
      </c>
      <c r="AM1105" s="179" t="str">
        <f>'Energy consumption (raw)'!AJ1055</f>
        <v>23. Phu Tho</v>
      </c>
      <c r="AN1105">
        <f>VLOOKUP(AM1105,Lists!$F$9:$G$71,2,FALSE)</f>
        <v>1</v>
      </c>
    </row>
    <row r="1106" spans="2:40" x14ac:dyDescent="0.25">
      <c r="B1106" s="65" t="str">
        <f t="shared" si="98"/>
        <v>Industry954</v>
      </c>
      <c r="C1106" s="179">
        <f>'Energy consumption (raw)'!B1056</f>
        <v>954</v>
      </c>
      <c r="D1106" s="179">
        <f>'Energy consumption (raw)'!C1056</f>
        <v>0</v>
      </c>
      <c r="E1106" s="179">
        <f>'Energy consumption (raw)'!D1056</f>
        <v>0</v>
      </c>
      <c r="F1106" s="179" t="str">
        <f>'Energy consumption (raw)'!E1056</f>
        <v>Công nghiệp</v>
      </c>
      <c r="G1106" s="179" t="str">
        <f>'Energy consumption (raw)'!F1056</f>
        <v>Sản xuất sản phẩm từ plastic</v>
      </c>
      <c r="H1106" s="179" t="str">
        <f>'Energy consumption (raw)'!G1056</f>
        <v>Industry</v>
      </c>
      <c r="I1106" s="179" t="str">
        <f>'Energy consumption (raw)'!I1056</f>
        <v>22 Manufacture of rubber and plastics products</v>
      </c>
      <c r="J1106" s="179" t="str">
        <f>INDEX(Sector!$E$6:$E$46,MATCH('Energy consumption (toe)'!I1106,Sector!$B$6:$B$46,FALSE))</f>
        <v>Manufacture of rubber and plastics products</v>
      </c>
      <c r="K1106" s="179">
        <f>IFERROR('Energy consumption (raw)'!J1056*Lists!$H$84,)</f>
        <v>1802.9104807000001</v>
      </c>
      <c r="L1106" s="179">
        <f>'Energy consumption (raw)'!K1056*Lists!$H$84</f>
        <v>1802.9104807000001</v>
      </c>
      <c r="M1106" s="179">
        <f>'Energy consumption (raw)'!L1056*Lists!$H$84</f>
        <v>0</v>
      </c>
      <c r="N1106" s="179">
        <f>'Energy consumption (raw)'!M1056*Lists!$H$84</f>
        <v>0</v>
      </c>
      <c r="O1106" s="178">
        <f t="shared" si="99"/>
        <v>1802.9104807000001</v>
      </c>
      <c r="P1106">
        <f>'Energy consumption (raw)'!N1056*Lists!$H$85</f>
        <v>0</v>
      </c>
      <c r="Q1106">
        <f>'Energy consumption (raw)'!O1056*Lists!$H$86</f>
        <v>0</v>
      </c>
      <c r="R1106">
        <f>'Energy consumption (raw)'!P1056*Lists!$H$87</f>
        <v>0</v>
      </c>
      <c r="S1106">
        <f>'Energy consumption (raw)'!Q1056*Lists!$H$88</f>
        <v>0</v>
      </c>
      <c r="T1106">
        <f>'Energy consumption (raw)'!R1056*Lists!$H$89</f>
        <v>0</v>
      </c>
      <c r="U1106">
        <f>'Energy consumption (raw)'!S1056*Lists!$H$90</f>
        <v>0</v>
      </c>
      <c r="V1106">
        <f>'Energy consumption (raw)'!T1056*Lists!$H$91</f>
        <v>0</v>
      </c>
      <c r="W1106">
        <f>'Energy consumption (raw)'!U1056*Lists!$H$92</f>
        <v>0</v>
      </c>
      <c r="X1106">
        <f>'Energy consumption (raw)'!V1056*Lists!$H$93</f>
        <v>0</v>
      </c>
      <c r="Y1106">
        <f>'Energy consumption (raw)'!W1056*Lists!$H$94</f>
        <v>0</v>
      </c>
      <c r="Z1106">
        <f>'Energy consumption (raw)'!X1056*Lists!$H$96*1000000</f>
        <v>0</v>
      </c>
      <c r="AA1106">
        <f>'Energy consumption (raw)'!Y1056*Lists!$H$97</f>
        <v>0</v>
      </c>
      <c r="AB1106">
        <f>'Energy consumption (raw)'!Z1056*Lists!$H$96</f>
        <v>0</v>
      </c>
      <c r="AC1106">
        <f>'Energy consumption (raw)'!AA1056*Lists!$H$98</f>
        <v>0</v>
      </c>
      <c r="AD1106">
        <f>'Energy consumption (raw)'!AB1056*Lists!$H$99</f>
        <v>0</v>
      </c>
      <c r="AE1106">
        <f>'Energy consumption (raw)'!AC1056*Lists!$H$101</f>
        <v>0</v>
      </c>
      <c r="AF1106">
        <f>'Energy consumption (raw)'!AD1056*Lists!$H$101</f>
        <v>0</v>
      </c>
      <c r="AG1106">
        <f>'Energy consumption (raw)'!AE1056*Lists!$H$101</f>
        <v>0</v>
      </c>
      <c r="AH1106">
        <f>'Energy consumption (raw)'!AF1056*Lists!$H$100</f>
        <v>0</v>
      </c>
      <c r="AI1106" s="167">
        <f t="shared" si="100"/>
        <v>1802.9104807000001</v>
      </c>
      <c r="AJ1106" s="179">
        <f>'Energy consumption (raw)'!AG1056</f>
        <v>1802.9104807000001</v>
      </c>
      <c r="AK1106" s="179">
        <f>'Energy consumption (raw)'!AH1056</f>
        <v>2108.6999999999998</v>
      </c>
      <c r="AL1106">
        <f>IF(ROUND(AI1106,-3)=ROUND('Energy consumption (raw)'!AG1056,-3),1,0)</f>
        <v>1</v>
      </c>
      <c r="AM1106" s="179" t="str">
        <f>'Energy consumption (raw)'!AJ1056</f>
        <v>23. Phu Tho</v>
      </c>
      <c r="AN1106">
        <f>VLOOKUP(AM1106,Lists!$F$9:$G$71,2,FALSE)</f>
        <v>1</v>
      </c>
    </row>
    <row r="1107" spans="2:40" x14ac:dyDescent="0.25">
      <c r="B1107" s="65" t="str">
        <f t="shared" si="98"/>
        <v>Industry955</v>
      </c>
      <c r="C1107" s="179">
        <f>'Energy consumption (raw)'!B1057</f>
        <v>955</v>
      </c>
      <c r="D1107" s="179">
        <f>'Energy consumption (raw)'!C1057</f>
        <v>0</v>
      </c>
      <c r="E1107" s="179">
        <f>'Energy consumption (raw)'!D1057</f>
        <v>0</v>
      </c>
      <c r="F1107" s="179" t="str">
        <f>'Energy consumption (raw)'!E1057</f>
        <v>Công nghiệp</v>
      </c>
      <c r="G1107" s="179" t="str">
        <f>'Energy consumption (raw)'!F1057</f>
        <v>Sản xuất vật liệu xây dựng từ đất sét</v>
      </c>
      <c r="H1107" s="179" t="str">
        <f>'Energy consumption (raw)'!G1057</f>
        <v>Industry</v>
      </c>
      <c r="I1107" s="179" t="str">
        <f>'Energy consumption (raw)'!I1057</f>
        <v>23 Manufacture of other non-metallic mineral products</v>
      </c>
      <c r="J1107" s="179" t="str">
        <f>INDEX(Sector!$E$6:$E$46,MATCH('Energy consumption (toe)'!I1107,Sector!$B$6:$B$46,FALSE))</f>
        <v>Manufacture of other non-metallic mineral products</v>
      </c>
      <c r="K1107" s="179">
        <f>IFERROR('Energy consumption (raw)'!J1057*Lists!$H$84,)</f>
        <v>2720.0679834000002</v>
      </c>
      <c r="L1107" s="179">
        <f>'Energy consumption (raw)'!K1057*Lists!$H$84</f>
        <v>2720.0679834000002</v>
      </c>
      <c r="M1107" s="179">
        <f>'Energy consumption (raw)'!L1057*Lists!$H$84</f>
        <v>0</v>
      </c>
      <c r="N1107" s="179">
        <f>'Energy consumption (raw)'!M1057*Lists!$H$84</f>
        <v>0</v>
      </c>
      <c r="O1107" s="178">
        <f t="shared" si="99"/>
        <v>2720.0679834000002</v>
      </c>
      <c r="P1107">
        <f>'Energy consumption (raw)'!N1057*Lists!$H$85</f>
        <v>0</v>
      </c>
      <c r="Q1107">
        <f>'Energy consumption (raw)'!O1057*Lists!$H$86</f>
        <v>0</v>
      </c>
      <c r="R1107">
        <f>'Energy consumption (raw)'!P1057*Lists!$H$87</f>
        <v>0</v>
      </c>
      <c r="S1107">
        <f>'Energy consumption (raw)'!Q1057*Lists!$H$88</f>
        <v>0</v>
      </c>
      <c r="T1107">
        <f>'Energy consumption (raw)'!R1057*Lists!$H$89</f>
        <v>0</v>
      </c>
      <c r="U1107">
        <f>'Energy consumption (raw)'!S1057*Lists!$H$90</f>
        <v>0</v>
      </c>
      <c r="V1107">
        <f>'Energy consumption (raw)'!T1057*Lists!$H$91</f>
        <v>0</v>
      </c>
      <c r="W1107">
        <f>'Energy consumption (raw)'!U1057*Lists!$H$92</f>
        <v>0</v>
      </c>
      <c r="X1107">
        <f>'Energy consumption (raw)'!V1057*Lists!$H$93</f>
        <v>0</v>
      </c>
      <c r="Y1107">
        <f>'Energy consumption (raw)'!W1057*Lists!$H$94</f>
        <v>0</v>
      </c>
      <c r="Z1107">
        <f>'Energy consumption (raw)'!X1057*Lists!$H$96*1000000</f>
        <v>0</v>
      </c>
      <c r="AA1107">
        <f>'Energy consumption (raw)'!Y1057*Lists!$H$97</f>
        <v>0</v>
      </c>
      <c r="AB1107">
        <f>'Energy consumption (raw)'!Z1057*Lists!$H$96</f>
        <v>0</v>
      </c>
      <c r="AC1107">
        <f>'Energy consumption (raw)'!AA1057*Lists!$H$98</f>
        <v>0</v>
      </c>
      <c r="AD1107">
        <f>'Energy consumption (raw)'!AB1057*Lists!$H$99</f>
        <v>0</v>
      </c>
      <c r="AE1107">
        <f>'Energy consumption (raw)'!AC1057*Lists!$H$101</f>
        <v>0</v>
      </c>
      <c r="AF1107">
        <f>'Energy consumption (raw)'!AD1057*Lists!$H$101</f>
        <v>0</v>
      </c>
      <c r="AG1107">
        <f>'Energy consumption (raw)'!AE1057*Lists!$H$101</f>
        <v>0</v>
      </c>
      <c r="AH1107">
        <f>'Energy consumption (raw)'!AF1057*Lists!$H$100</f>
        <v>0</v>
      </c>
      <c r="AI1107" s="167">
        <f t="shared" si="100"/>
        <v>2720.0679834000002</v>
      </c>
      <c r="AJ1107" s="179">
        <f>'Energy consumption (raw)'!AG1057</f>
        <v>2720.0679834000002</v>
      </c>
      <c r="AK1107" s="179">
        <f>'Energy consumption (raw)'!AH1057</f>
        <v>2401.5</v>
      </c>
      <c r="AL1107">
        <f>IF(ROUND(AI1107,-3)=ROUND('Energy consumption (raw)'!AG1057,-3),1,0)</f>
        <v>1</v>
      </c>
      <c r="AM1107" s="179" t="str">
        <f>'Energy consumption (raw)'!AJ1057</f>
        <v>23. Phu Tho</v>
      </c>
      <c r="AN1107">
        <f>VLOOKUP(AM1107,Lists!$F$9:$G$71,2,FALSE)</f>
        <v>1</v>
      </c>
    </row>
    <row r="1108" spans="2:40" x14ac:dyDescent="0.25">
      <c r="B1108" s="65" t="str">
        <f t="shared" si="98"/>
        <v>Industry956</v>
      </c>
      <c r="C1108" s="179">
        <f>'Energy consumption (raw)'!B1058</f>
        <v>956</v>
      </c>
      <c r="D1108" s="179">
        <f>'Energy consumption (raw)'!C1058</f>
        <v>0</v>
      </c>
      <c r="E1108" s="179">
        <f>'Energy consumption (raw)'!D1058</f>
        <v>0</v>
      </c>
      <c r="F1108" s="179" t="str">
        <f>'Energy consumption (raw)'!E1058</f>
        <v>Công nghiệp</v>
      </c>
      <c r="G1108" s="179" t="str">
        <f>'Energy consumption (raw)'!F1058</f>
        <v>Sản xuất vật liệu xây dựng từ đất sét</v>
      </c>
      <c r="H1108" s="179" t="str">
        <f>'Energy consumption (raw)'!G1058</f>
        <v>Industry</v>
      </c>
      <c r="I1108" s="179" t="str">
        <f>'Energy consumption (raw)'!I1058</f>
        <v>23 Manufacture of other non-metallic mineral products</v>
      </c>
      <c r="J1108" s="179" t="str">
        <f>INDEX(Sector!$E$6:$E$46,MATCH('Energy consumption (toe)'!I1108,Sector!$B$6:$B$46,FALSE))</f>
        <v>Manufacture of other non-metallic mineral products</v>
      </c>
      <c r="K1108" s="179">
        <f>IFERROR('Energy consumption (raw)'!J1058*Lists!$H$84,)</f>
        <v>8174.2744129000002</v>
      </c>
      <c r="L1108" s="179">
        <f>'Energy consumption (raw)'!K1058*Lists!$H$84</f>
        <v>8174.2744129000002</v>
      </c>
      <c r="M1108" s="179">
        <f>'Energy consumption (raw)'!L1058*Lists!$H$84</f>
        <v>0</v>
      </c>
      <c r="N1108" s="179">
        <f>'Energy consumption (raw)'!M1058*Lists!$H$84</f>
        <v>0</v>
      </c>
      <c r="O1108" s="178">
        <f t="shared" si="99"/>
        <v>8174.2744129000002</v>
      </c>
      <c r="P1108">
        <f>'Energy consumption (raw)'!N1058*Lists!$H$85</f>
        <v>0</v>
      </c>
      <c r="Q1108">
        <f>'Energy consumption (raw)'!O1058*Lists!$H$86</f>
        <v>0</v>
      </c>
      <c r="R1108">
        <f>'Energy consumption (raw)'!P1058*Lists!$H$87</f>
        <v>0</v>
      </c>
      <c r="S1108">
        <f>'Energy consumption (raw)'!Q1058*Lists!$H$88</f>
        <v>0</v>
      </c>
      <c r="T1108">
        <f>'Energy consumption (raw)'!R1058*Lists!$H$89</f>
        <v>0</v>
      </c>
      <c r="U1108">
        <f>'Energy consumption (raw)'!S1058*Lists!$H$90</f>
        <v>0</v>
      </c>
      <c r="V1108">
        <f>'Energy consumption (raw)'!T1058*Lists!$H$91</f>
        <v>0</v>
      </c>
      <c r="W1108">
        <f>'Energy consumption (raw)'!U1058*Lists!$H$92</f>
        <v>0</v>
      </c>
      <c r="X1108">
        <f>'Energy consumption (raw)'!V1058*Lists!$H$93</f>
        <v>0</v>
      </c>
      <c r="Y1108">
        <f>'Energy consumption (raw)'!W1058*Lists!$H$94</f>
        <v>0</v>
      </c>
      <c r="Z1108">
        <f>'Energy consumption (raw)'!X1058*Lists!$H$96*1000000</f>
        <v>0</v>
      </c>
      <c r="AA1108">
        <f>'Energy consumption (raw)'!Y1058*Lists!$H$97</f>
        <v>0</v>
      </c>
      <c r="AB1108">
        <f>'Energy consumption (raw)'!Z1058*Lists!$H$96</f>
        <v>0</v>
      </c>
      <c r="AC1108">
        <f>'Energy consumption (raw)'!AA1058*Lists!$H$98</f>
        <v>0</v>
      </c>
      <c r="AD1108">
        <f>'Energy consumption (raw)'!AB1058*Lists!$H$99</f>
        <v>0</v>
      </c>
      <c r="AE1108">
        <f>'Energy consumption (raw)'!AC1058*Lists!$H$101</f>
        <v>0</v>
      </c>
      <c r="AF1108">
        <f>'Energy consumption (raw)'!AD1058*Lists!$H$101</f>
        <v>0</v>
      </c>
      <c r="AG1108">
        <f>'Energy consumption (raw)'!AE1058*Lists!$H$101</f>
        <v>0</v>
      </c>
      <c r="AH1108">
        <f>'Energy consumption (raw)'!AF1058*Lists!$H$100</f>
        <v>0</v>
      </c>
      <c r="AI1108" s="167">
        <f t="shared" si="100"/>
        <v>8174.2744129000002</v>
      </c>
      <c r="AJ1108" s="179">
        <f>'Energy consumption (raw)'!AG1058</f>
        <v>8174.2744129000002</v>
      </c>
      <c r="AK1108" s="179">
        <f>'Energy consumption (raw)'!AH1058</f>
        <v>9060.5</v>
      </c>
      <c r="AL1108">
        <f>IF(ROUND(AI1108,-3)=ROUND('Energy consumption (raw)'!AG1058,-3),1,0)</f>
        <v>1</v>
      </c>
      <c r="AM1108" s="179" t="str">
        <f>'Energy consumption (raw)'!AJ1058</f>
        <v>23. Phu Tho</v>
      </c>
      <c r="AN1108">
        <f>VLOOKUP(AM1108,Lists!$F$9:$G$71,2,FALSE)</f>
        <v>1</v>
      </c>
    </row>
    <row r="1109" spans="2:40" x14ac:dyDescent="0.25">
      <c r="B1109" s="65" t="str">
        <f t="shared" si="98"/>
        <v>Industry957</v>
      </c>
      <c r="C1109" s="179">
        <f>'Energy consumption (raw)'!B1059</f>
        <v>957</v>
      </c>
      <c r="D1109" s="179">
        <f>'Energy consumption (raw)'!C1059</f>
        <v>0</v>
      </c>
      <c r="E1109" s="179">
        <f>'Energy consumption (raw)'!D1059</f>
        <v>0</v>
      </c>
      <c r="F1109" s="179" t="str">
        <f>'Energy consumption (raw)'!E1059</f>
        <v>Công nghiệp</v>
      </c>
      <c r="G1109" s="179" t="str">
        <f>'Energy consumption (raw)'!F1059</f>
        <v>Sản xuất sản phẩm từ plastic</v>
      </c>
      <c r="H1109" s="179" t="str">
        <f>'Energy consumption (raw)'!G1059</f>
        <v>Industry</v>
      </c>
      <c r="I1109" s="179" t="str">
        <f>'Energy consumption (raw)'!I1059</f>
        <v>22 Manufacture of rubber and plastics products</v>
      </c>
      <c r="J1109" s="179" t="str">
        <f>INDEX(Sector!$E$6:$E$46,MATCH('Energy consumption (toe)'!I1109,Sector!$B$6:$B$46,FALSE))</f>
        <v>Manufacture of rubber and plastics products</v>
      </c>
      <c r="K1109" s="179">
        <f>IFERROR('Energy consumption (raw)'!J1059*Lists!$H$84,)</f>
        <v>2680.9753069000003</v>
      </c>
      <c r="L1109" s="179">
        <f>'Energy consumption (raw)'!K1059*Lists!$H$84</f>
        <v>2680.9753069000003</v>
      </c>
      <c r="M1109" s="179">
        <f>'Energy consumption (raw)'!L1059*Lists!$H$84</f>
        <v>0</v>
      </c>
      <c r="N1109" s="179">
        <f>'Energy consumption (raw)'!M1059*Lists!$H$84</f>
        <v>0</v>
      </c>
      <c r="O1109" s="178">
        <f t="shared" si="99"/>
        <v>2680.9753069000003</v>
      </c>
      <c r="P1109">
        <f>'Energy consumption (raw)'!N1059*Lists!$H$85</f>
        <v>0</v>
      </c>
      <c r="Q1109">
        <f>'Energy consumption (raw)'!O1059*Lists!$H$86</f>
        <v>0</v>
      </c>
      <c r="R1109">
        <f>'Energy consumption (raw)'!P1059*Lists!$H$87</f>
        <v>0</v>
      </c>
      <c r="S1109">
        <f>'Energy consumption (raw)'!Q1059*Lists!$H$88</f>
        <v>0</v>
      </c>
      <c r="T1109">
        <f>'Energy consumption (raw)'!R1059*Lists!$H$89</f>
        <v>0</v>
      </c>
      <c r="U1109">
        <f>'Energy consumption (raw)'!S1059*Lists!$H$90</f>
        <v>88881.760000000009</v>
      </c>
      <c r="V1109">
        <f>'Energy consumption (raw)'!T1059*Lists!$H$91</f>
        <v>0</v>
      </c>
      <c r="W1109">
        <f>'Energy consumption (raw)'!U1059*Lists!$H$92</f>
        <v>0</v>
      </c>
      <c r="X1109">
        <f>'Energy consumption (raw)'!V1059*Lists!$H$93</f>
        <v>0</v>
      </c>
      <c r="Y1109">
        <f>'Energy consumption (raw)'!W1059*Lists!$H$94</f>
        <v>0</v>
      </c>
      <c r="Z1109">
        <f>'Energy consumption (raw)'!X1059*Lists!$H$96*1000000</f>
        <v>0</v>
      </c>
      <c r="AA1109">
        <f>'Energy consumption (raw)'!Y1059*Lists!$H$97</f>
        <v>0</v>
      </c>
      <c r="AB1109">
        <f>'Energy consumption (raw)'!Z1059*Lists!$H$96</f>
        <v>0</v>
      </c>
      <c r="AC1109">
        <f>'Energy consumption (raw)'!AA1059*Lists!$H$98</f>
        <v>0</v>
      </c>
      <c r="AD1109">
        <f>'Energy consumption (raw)'!AB1059*Lists!$H$99</f>
        <v>0</v>
      </c>
      <c r="AE1109">
        <f>'Energy consumption (raw)'!AC1059*Lists!$H$101</f>
        <v>0</v>
      </c>
      <c r="AF1109">
        <f>'Energy consumption (raw)'!AD1059*Lists!$H$101</f>
        <v>0</v>
      </c>
      <c r="AG1109">
        <f>'Energy consumption (raw)'!AE1059*Lists!$H$101</f>
        <v>0</v>
      </c>
      <c r="AH1109">
        <f>'Energy consumption (raw)'!AF1059*Lists!$H$100</f>
        <v>0</v>
      </c>
      <c r="AI1109" s="167">
        <f t="shared" si="100"/>
        <v>91562.735306900009</v>
      </c>
      <c r="AJ1109" s="179">
        <f>'Energy consumption (raw)'!AG1059</f>
        <v>91562.735306899995</v>
      </c>
      <c r="AK1109" s="179">
        <f>'Energy consumption (raw)'!AH1059</f>
        <v>2648.6</v>
      </c>
      <c r="AL1109">
        <f>IF(ROUND(AI1109,-3)=ROUND('Energy consumption (raw)'!AG1059,-3),1,0)</f>
        <v>1</v>
      </c>
      <c r="AM1109" s="179" t="str">
        <f>'Energy consumption (raw)'!AJ1059</f>
        <v>23. Phu Tho</v>
      </c>
      <c r="AN1109">
        <f>VLOOKUP(AM1109,Lists!$F$9:$G$71,2,FALSE)</f>
        <v>1</v>
      </c>
    </row>
    <row r="1110" spans="2:40" x14ac:dyDescent="0.25">
      <c r="B1110" s="65" t="str">
        <f t="shared" si="98"/>
        <v>Industry958</v>
      </c>
      <c r="C1110" s="179">
        <f>'Energy consumption (raw)'!B1060</f>
        <v>958</v>
      </c>
      <c r="D1110" s="179">
        <f>'Energy consumption (raw)'!C1060</f>
        <v>0</v>
      </c>
      <c r="E1110" s="179">
        <f>'Energy consumption (raw)'!D1060</f>
        <v>0</v>
      </c>
      <c r="F1110" s="179" t="str">
        <f>'Energy consumption (raw)'!E1060</f>
        <v>Công nghiệp</v>
      </c>
      <c r="G1110" s="179" t="str">
        <f>'Energy consumption (raw)'!F1060</f>
        <v>Sản xuất sản phẩm từ plastic</v>
      </c>
      <c r="H1110" s="179" t="str">
        <f>'Energy consumption (raw)'!G1060</f>
        <v>Industry</v>
      </c>
      <c r="I1110" s="179" t="str">
        <f>'Energy consumption (raw)'!I1060</f>
        <v>22 Manufacture of rubber and plastics products</v>
      </c>
      <c r="J1110" s="179" t="str">
        <f>INDEX(Sector!$E$6:$E$46,MATCH('Energy consumption (toe)'!I1110,Sector!$B$6:$B$46,FALSE))</f>
        <v>Manufacture of rubber and plastics products</v>
      </c>
      <c r="K1110" s="179">
        <f>IFERROR('Energy consumption (raw)'!J1060*Lists!$H$84,)</f>
        <v>3061.2735793000002</v>
      </c>
      <c r="L1110" s="179">
        <f>'Energy consumption (raw)'!K1060*Lists!$H$84</f>
        <v>3061.2735793000002</v>
      </c>
      <c r="M1110" s="179">
        <f>'Energy consumption (raw)'!L1060*Lists!$H$84</f>
        <v>0</v>
      </c>
      <c r="N1110" s="179">
        <f>'Energy consumption (raw)'!M1060*Lists!$H$84</f>
        <v>0</v>
      </c>
      <c r="O1110" s="178">
        <f t="shared" si="99"/>
        <v>3061.2735793000002</v>
      </c>
      <c r="P1110">
        <f>'Energy consumption (raw)'!N1060*Lists!$H$85</f>
        <v>0</v>
      </c>
      <c r="Q1110">
        <f>'Energy consumption (raw)'!O1060*Lists!$H$86</f>
        <v>0</v>
      </c>
      <c r="R1110">
        <f>'Energy consumption (raw)'!P1060*Lists!$H$87</f>
        <v>0</v>
      </c>
      <c r="S1110">
        <f>'Energy consumption (raw)'!Q1060*Lists!$H$88</f>
        <v>0</v>
      </c>
      <c r="T1110">
        <f>'Energy consumption (raw)'!R1060*Lists!$H$89</f>
        <v>0</v>
      </c>
      <c r="U1110">
        <f>'Energy consumption (raw)'!S1060*Lists!$H$90</f>
        <v>0</v>
      </c>
      <c r="V1110">
        <f>'Energy consumption (raw)'!T1060*Lists!$H$91</f>
        <v>0</v>
      </c>
      <c r="W1110">
        <f>'Energy consumption (raw)'!U1060*Lists!$H$92</f>
        <v>0</v>
      </c>
      <c r="X1110">
        <f>'Energy consumption (raw)'!V1060*Lists!$H$93</f>
        <v>0</v>
      </c>
      <c r="Y1110">
        <f>'Energy consumption (raw)'!W1060*Lists!$H$94</f>
        <v>0</v>
      </c>
      <c r="Z1110">
        <f>'Energy consumption (raw)'!X1060*Lists!$H$96*1000000</f>
        <v>0</v>
      </c>
      <c r="AA1110">
        <f>'Energy consumption (raw)'!Y1060*Lists!$H$97</f>
        <v>0</v>
      </c>
      <c r="AB1110">
        <f>'Energy consumption (raw)'!Z1060*Lists!$H$96</f>
        <v>0</v>
      </c>
      <c r="AC1110">
        <f>'Energy consumption (raw)'!AA1060*Lists!$H$98</f>
        <v>0</v>
      </c>
      <c r="AD1110">
        <f>'Energy consumption (raw)'!AB1060*Lists!$H$99</f>
        <v>0</v>
      </c>
      <c r="AE1110">
        <f>'Energy consumption (raw)'!AC1060*Lists!$H$101</f>
        <v>0</v>
      </c>
      <c r="AF1110">
        <f>'Energy consumption (raw)'!AD1060*Lists!$H$101</f>
        <v>0</v>
      </c>
      <c r="AG1110">
        <f>'Energy consumption (raw)'!AE1060*Lists!$H$101</f>
        <v>0</v>
      </c>
      <c r="AH1110">
        <f>'Energy consumption (raw)'!AF1060*Lists!$H$100</f>
        <v>0</v>
      </c>
      <c r="AI1110" s="167">
        <f t="shared" si="100"/>
        <v>3061.2735793000002</v>
      </c>
      <c r="AJ1110" s="179">
        <f>'Energy consumption (raw)'!AG1060</f>
        <v>3061.2735793000002</v>
      </c>
      <c r="AK1110" s="179">
        <f>'Energy consumption (raw)'!AH1060</f>
        <v>2976</v>
      </c>
      <c r="AL1110">
        <f>IF(ROUND(AI1110,-3)=ROUND('Energy consumption (raw)'!AG1060,-3),1,0)</f>
        <v>1</v>
      </c>
      <c r="AM1110" s="179" t="str">
        <f>'Energy consumption (raw)'!AJ1060</f>
        <v>23. Phu Tho</v>
      </c>
      <c r="AN1110">
        <f>VLOOKUP(AM1110,Lists!$F$9:$G$71,2,FALSE)</f>
        <v>1</v>
      </c>
    </row>
    <row r="1111" spans="2:40" x14ac:dyDescent="0.25">
      <c r="B1111" s="65" t="str">
        <f t="shared" si="98"/>
        <v>Industry959</v>
      </c>
      <c r="C1111" s="179">
        <f>'Energy consumption (raw)'!B1061</f>
        <v>959</v>
      </c>
      <c r="D1111" s="179">
        <f>'Energy consumption (raw)'!C1061</f>
        <v>0</v>
      </c>
      <c r="E1111" s="179">
        <f>'Energy consumption (raw)'!D1061</f>
        <v>0</v>
      </c>
      <c r="F1111" s="179" t="str">
        <f>'Energy consumption (raw)'!E1061</f>
        <v>Công nghiệp</v>
      </c>
      <c r="G1111" s="179" t="str">
        <f>'Energy consumption (raw)'!F1061</f>
        <v>Sản xuất sợi, vải dệt thoi và hoàn thiện sản phẩm dệt</v>
      </c>
      <c r="H1111" s="179" t="str">
        <f>'Energy consumption (raw)'!G1061</f>
        <v>Industry</v>
      </c>
      <c r="I1111" s="179" t="str">
        <f>'Energy consumption (raw)'!I1061</f>
        <v>13 Manufacture of textiles</v>
      </c>
      <c r="J1111" s="179" t="str">
        <f>INDEX(Sector!$E$6:$E$46,MATCH('Energy consumption (toe)'!I1111,Sector!$B$6:$B$46,FALSE))</f>
        <v>Manufacture of textiles</v>
      </c>
      <c r="K1111" s="179">
        <f>IFERROR('Energy consumption (raw)'!J1061*Lists!$H$84,)</f>
        <v>3882.8752522000004</v>
      </c>
      <c r="L1111" s="179">
        <f>'Energy consumption (raw)'!K1061*Lists!$H$84</f>
        <v>3882.8752522000004</v>
      </c>
      <c r="M1111" s="179">
        <f>'Energy consumption (raw)'!L1061*Lists!$H$84</f>
        <v>0</v>
      </c>
      <c r="N1111" s="179">
        <f>'Energy consumption (raw)'!M1061*Lists!$H$84</f>
        <v>0</v>
      </c>
      <c r="O1111" s="178">
        <f t="shared" si="99"/>
        <v>3882.8752522000004</v>
      </c>
      <c r="P1111">
        <f>'Energy consumption (raw)'!N1061*Lists!$H$85</f>
        <v>0</v>
      </c>
      <c r="Q1111">
        <f>'Energy consumption (raw)'!O1061*Lists!$H$86</f>
        <v>0</v>
      </c>
      <c r="R1111">
        <f>'Energy consumption (raw)'!P1061*Lists!$H$87</f>
        <v>0</v>
      </c>
      <c r="S1111">
        <f>'Energy consumption (raw)'!Q1061*Lists!$H$88</f>
        <v>0</v>
      </c>
      <c r="T1111">
        <f>'Energy consumption (raw)'!R1061*Lists!$H$89</f>
        <v>0</v>
      </c>
      <c r="U1111">
        <f>'Energy consumption (raw)'!S1061*Lists!$H$90</f>
        <v>0</v>
      </c>
      <c r="V1111">
        <f>'Energy consumption (raw)'!T1061*Lists!$H$91</f>
        <v>0</v>
      </c>
      <c r="W1111">
        <f>'Energy consumption (raw)'!U1061*Lists!$H$92</f>
        <v>0</v>
      </c>
      <c r="X1111">
        <f>'Energy consumption (raw)'!V1061*Lists!$H$93</f>
        <v>0</v>
      </c>
      <c r="Y1111">
        <f>'Energy consumption (raw)'!W1061*Lists!$H$94</f>
        <v>0</v>
      </c>
      <c r="Z1111">
        <f>'Energy consumption (raw)'!X1061*Lists!$H$96*1000000</f>
        <v>0</v>
      </c>
      <c r="AA1111">
        <f>'Energy consumption (raw)'!Y1061*Lists!$H$97</f>
        <v>0</v>
      </c>
      <c r="AB1111">
        <f>'Energy consumption (raw)'!Z1061*Lists!$H$96</f>
        <v>0</v>
      </c>
      <c r="AC1111">
        <f>'Energy consumption (raw)'!AA1061*Lists!$H$98</f>
        <v>0</v>
      </c>
      <c r="AD1111">
        <f>'Energy consumption (raw)'!AB1061*Lists!$H$99</f>
        <v>0</v>
      </c>
      <c r="AE1111">
        <f>'Energy consumption (raw)'!AC1061*Lists!$H$101</f>
        <v>0</v>
      </c>
      <c r="AF1111">
        <f>'Energy consumption (raw)'!AD1061*Lists!$H$101</f>
        <v>0</v>
      </c>
      <c r="AG1111">
        <f>'Energy consumption (raw)'!AE1061*Lists!$H$101</f>
        <v>0</v>
      </c>
      <c r="AH1111">
        <f>'Energy consumption (raw)'!AF1061*Lists!$H$100</f>
        <v>0</v>
      </c>
      <c r="AI1111" s="167">
        <f t="shared" si="100"/>
        <v>3882.8752522000004</v>
      </c>
      <c r="AJ1111" s="179">
        <f>'Energy consumption (raw)'!AG1061</f>
        <v>3882.8752522000004</v>
      </c>
      <c r="AK1111" s="179">
        <f>'Energy consumption (raw)'!AH1061</f>
        <v>3413</v>
      </c>
      <c r="AL1111">
        <f>IF(ROUND(AI1111,-3)=ROUND('Energy consumption (raw)'!AG1061,-3),1,0)</f>
        <v>1</v>
      </c>
      <c r="AM1111" s="179" t="str">
        <f>'Energy consumption (raw)'!AJ1061</f>
        <v>23. Phu Tho</v>
      </c>
      <c r="AN1111">
        <f>VLOOKUP(AM1111,Lists!$F$9:$G$71,2,FALSE)</f>
        <v>1</v>
      </c>
    </row>
    <row r="1112" spans="2:40" x14ac:dyDescent="0.25">
      <c r="B1112" s="65" t="str">
        <f t="shared" si="98"/>
        <v>Industry960</v>
      </c>
      <c r="C1112" s="179">
        <f>'Energy consumption (raw)'!B1062</f>
        <v>960</v>
      </c>
      <c r="D1112" s="179">
        <f>'Energy consumption (raw)'!C1062</f>
        <v>0</v>
      </c>
      <c r="E1112" s="179">
        <f>'Energy consumption (raw)'!D1062</f>
        <v>0</v>
      </c>
      <c r="F1112" s="179" t="str">
        <f>'Energy consumption (raw)'!E1062</f>
        <v>Công nghiệp</v>
      </c>
      <c r="G1112" s="179" t="str">
        <f>'Energy consumption (raw)'!F1062</f>
        <v>Sãn xuất linh kiện điện tử</v>
      </c>
      <c r="H1112" s="179" t="str">
        <f>'Energy consumption (raw)'!G1062</f>
        <v>Industry</v>
      </c>
      <c r="I1112" s="179" t="str">
        <f>'Energy consumption (raw)'!I1062</f>
        <v>26 Manufacture of computer, electronic and optical products</v>
      </c>
      <c r="J1112" s="179" t="str">
        <f>INDEX(Sector!$E$6:$E$46,MATCH('Energy consumption (toe)'!I1112,Sector!$B$6:$B$46,FALSE))</f>
        <v>Manufacture of computer, electronic and optical products</v>
      </c>
      <c r="K1112" s="179">
        <f>IFERROR('Energy consumption (raw)'!J1062*Lists!$H$84,)</f>
        <v>0</v>
      </c>
      <c r="L1112" s="179">
        <f>'Energy consumption (raw)'!K1062*Lists!$H$84</f>
        <v>7260.4744782000007</v>
      </c>
      <c r="M1112" s="179">
        <f>'Energy consumption (raw)'!L1062*Lists!$H$84</f>
        <v>0</v>
      </c>
      <c r="N1112" s="179">
        <f>'Energy consumption (raw)'!M1062*Lists!$H$84</f>
        <v>0</v>
      </c>
      <c r="O1112" s="178">
        <f t="shared" si="99"/>
        <v>7260.4744782000007</v>
      </c>
      <c r="P1112">
        <f>'Energy consumption (raw)'!N1062*Lists!$H$85</f>
        <v>0</v>
      </c>
      <c r="Q1112">
        <f>'Energy consumption (raw)'!O1062*Lists!$H$86</f>
        <v>0</v>
      </c>
      <c r="R1112">
        <f>'Energy consumption (raw)'!P1062*Lists!$H$87</f>
        <v>0</v>
      </c>
      <c r="S1112">
        <f>'Energy consumption (raw)'!Q1062*Lists!$H$88</f>
        <v>0</v>
      </c>
      <c r="T1112">
        <f>'Energy consumption (raw)'!R1062*Lists!$H$89</f>
        <v>0</v>
      </c>
      <c r="U1112">
        <f>'Energy consumption (raw)'!S1062*Lists!$H$90</f>
        <v>0</v>
      </c>
      <c r="V1112">
        <f>'Energy consumption (raw)'!T1062*Lists!$H$91</f>
        <v>0</v>
      </c>
      <c r="W1112">
        <f>'Energy consumption (raw)'!U1062*Lists!$H$92</f>
        <v>0</v>
      </c>
      <c r="X1112">
        <f>'Energy consumption (raw)'!V1062*Lists!$H$93</f>
        <v>0</v>
      </c>
      <c r="Y1112">
        <f>'Energy consumption (raw)'!W1062*Lists!$H$94</f>
        <v>0</v>
      </c>
      <c r="Z1112">
        <f>'Energy consumption (raw)'!X1062*Lists!$H$96*1000000</f>
        <v>0</v>
      </c>
      <c r="AA1112">
        <f>'Energy consumption (raw)'!Y1062*Lists!$H$97</f>
        <v>0</v>
      </c>
      <c r="AB1112">
        <f>'Energy consumption (raw)'!Z1062*Lists!$H$96</f>
        <v>0</v>
      </c>
      <c r="AC1112">
        <f>'Energy consumption (raw)'!AA1062*Lists!$H$98</f>
        <v>0</v>
      </c>
      <c r="AD1112">
        <f>'Energy consumption (raw)'!AB1062*Lists!$H$99</f>
        <v>0</v>
      </c>
      <c r="AE1112">
        <f>'Energy consumption (raw)'!AC1062*Lists!$H$101</f>
        <v>0</v>
      </c>
      <c r="AF1112">
        <f>'Energy consumption (raw)'!AD1062*Lists!$H$101</f>
        <v>0</v>
      </c>
      <c r="AG1112">
        <f>'Energy consumption (raw)'!AE1062*Lists!$H$101</f>
        <v>0</v>
      </c>
      <c r="AH1112">
        <f>'Energy consumption (raw)'!AF1062*Lists!$H$100</f>
        <v>0</v>
      </c>
      <c r="AI1112" s="167">
        <f t="shared" si="100"/>
        <v>7260.4744782000007</v>
      </c>
      <c r="AJ1112" s="179">
        <f>'Energy consumption (raw)'!AG1062</f>
        <v>7260.4744782000007</v>
      </c>
      <c r="AK1112" s="179">
        <f>'Energy consumption (raw)'!AH1062</f>
        <v>4907</v>
      </c>
      <c r="AL1112">
        <f>IF(ROUND(AI1112,-3)=ROUND('Energy consumption (raw)'!AG1062,-3),1,0)</f>
        <v>1</v>
      </c>
      <c r="AM1112" s="179" t="str">
        <f>'Energy consumption (raw)'!AJ1062</f>
        <v>23. Phu Tho</v>
      </c>
      <c r="AN1112">
        <f>VLOOKUP(AM1112,Lists!$F$9:$G$71,2,FALSE)</f>
        <v>1</v>
      </c>
    </row>
    <row r="1113" spans="2:40" x14ac:dyDescent="0.25">
      <c r="B1113" s="65" t="str">
        <f t="shared" si="98"/>
        <v>Industry961</v>
      </c>
      <c r="C1113" s="179">
        <f>'Energy consumption (raw)'!B1063</f>
        <v>961</v>
      </c>
      <c r="D1113" s="179">
        <f>'Energy consumption (raw)'!C1063</f>
        <v>0</v>
      </c>
      <c r="E1113" s="179">
        <f>'Energy consumption (raw)'!D1063</f>
        <v>0</v>
      </c>
      <c r="F1113" s="179" t="str">
        <f>'Energy consumption (raw)'!E1063</f>
        <v>Công nghiệp</v>
      </c>
      <c r="G1113" s="179" t="str">
        <f>'Energy consumption (raw)'!F1063</f>
        <v>Sản xuất xi măng</v>
      </c>
      <c r="H1113" s="179" t="str">
        <f>'Energy consumption (raw)'!G1063</f>
        <v>Industry</v>
      </c>
      <c r="I1113" s="179" t="str">
        <f>'Energy consumption (raw)'!I1063</f>
        <v>23 Manufacture of other non-metallic mineral products</v>
      </c>
      <c r="J1113" s="179" t="str">
        <f>INDEX(Sector!$E$6:$E$46,MATCH('Energy consumption (toe)'!I1113,Sector!$B$6:$B$46,FALSE))</f>
        <v>Manufacture of other non-metallic mineral products</v>
      </c>
      <c r="K1113" s="179">
        <f>IFERROR('Energy consumption (raw)'!J1063*Lists!$H$84,)</f>
        <v>3721.1960090000002</v>
      </c>
      <c r="L1113" s="179">
        <f>'Energy consumption (raw)'!K1063*Lists!$H$84</f>
        <v>3721.1960090000002</v>
      </c>
      <c r="M1113" s="179">
        <f>'Energy consumption (raw)'!L1063*Lists!$H$84</f>
        <v>0</v>
      </c>
      <c r="N1113" s="179">
        <f>'Energy consumption (raw)'!M1063*Lists!$H$84</f>
        <v>0</v>
      </c>
      <c r="O1113" s="178">
        <f t="shared" si="99"/>
        <v>3721.1960090000002</v>
      </c>
      <c r="P1113">
        <f>'Energy consumption (raw)'!N1063*Lists!$H$85</f>
        <v>0</v>
      </c>
      <c r="Q1113">
        <f>'Energy consumption (raw)'!O1063*Lists!$H$86</f>
        <v>0</v>
      </c>
      <c r="R1113">
        <f>'Energy consumption (raw)'!P1063*Lists!$H$87</f>
        <v>0</v>
      </c>
      <c r="S1113">
        <f>'Energy consumption (raw)'!Q1063*Lists!$H$88</f>
        <v>0</v>
      </c>
      <c r="T1113">
        <f>'Energy consumption (raw)'!R1063*Lists!$H$89</f>
        <v>0</v>
      </c>
      <c r="U1113">
        <f>'Energy consumption (raw)'!S1063*Lists!$H$90</f>
        <v>0</v>
      </c>
      <c r="V1113">
        <f>'Energy consumption (raw)'!T1063*Lists!$H$91</f>
        <v>0</v>
      </c>
      <c r="W1113">
        <f>'Energy consumption (raw)'!U1063*Lists!$H$92</f>
        <v>0</v>
      </c>
      <c r="X1113">
        <f>'Energy consumption (raw)'!V1063*Lists!$H$93</f>
        <v>0</v>
      </c>
      <c r="Y1113">
        <f>'Energy consumption (raw)'!W1063*Lists!$H$94</f>
        <v>0</v>
      </c>
      <c r="Z1113">
        <f>'Energy consumption (raw)'!X1063*Lists!$H$96*1000000</f>
        <v>0</v>
      </c>
      <c r="AA1113">
        <f>'Energy consumption (raw)'!Y1063*Lists!$H$97</f>
        <v>0</v>
      </c>
      <c r="AB1113">
        <f>'Energy consumption (raw)'!Z1063*Lists!$H$96</f>
        <v>0</v>
      </c>
      <c r="AC1113">
        <f>'Energy consumption (raw)'!AA1063*Lists!$H$98</f>
        <v>0</v>
      </c>
      <c r="AD1113">
        <f>'Energy consumption (raw)'!AB1063*Lists!$H$99</f>
        <v>0</v>
      </c>
      <c r="AE1113">
        <f>'Energy consumption (raw)'!AC1063*Lists!$H$101</f>
        <v>0</v>
      </c>
      <c r="AF1113">
        <f>'Energy consumption (raw)'!AD1063*Lists!$H$101</f>
        <v>0</v>
      </c>
      <c r="AG1113">
        <f>'Energy consumption (raw)'!AE1063*Lists!$H$101</f>
        <v>0</v>
      </c>
      <c r="AH1113">
        <f>'Energy consumption (raw)'!AF1063*Lists!$H$100</f>
        <v>0</v>
      </c>
      <c r="AI1113" s="167">
        <f t="shared" si="100"/>
        <v>3721.1960090000002</v>
      </c>
      <c r="AJ1113" s="179">
        <f>'Energy consumption (raw)'!AG1063</f>
        <v>3721.1960090000002</v>
      </c>
      <c r="AK1113" s="179">
        <f>'Energy consumption (raw)'!AH1063</f>
        <v>5905.5</v>
      </c>
      <c r="AL1113">
        <f>IF(ROUND(AI1113,-3)=ROUND('Energy consumption (raw)'!AG1063,-3),1,0)</f>
        <v>1</v>
      </c>
      <c r="AM1113" s="179" t="str">
        <f>'Energy consumption (raw)'!AJ1063</f>
        <v>23. Phu Tho</v>
      </c>
      <c r="AN1113">
        <f>VLOOKUP(AM1113,Lists!$F$9:$G$71,2,FALSE)</f>
        <v>1</v>
      </c>
    </row>
    <row r="1114" spans="2:40" x14ac:dyDescent="0.25">
      <c r="B1114" s="65" t="str">
        <f t="shared" si="98"/>
        <v>Industry962</v>
      </c>
      <c r="C1114" s="179">
        <f>'Energy consumption (raw)'!B1064</f>
        <v>962</v>
      </c>
      <c r="D1114" s="179">
        <f>'Energy consumption (raw)'!C1064</f>
        <v>0</v>
      </c>
      <c r="E1114" s="179">
        <f>'Energy consumption (raw)'!D1064</f>
        <v>0</v>
      </c>
      <c r="F1114" s="179" t="str">
        <f>'Energy consumption (raw)'!E1064</f>
        <v>Công nghiệp</v>
      </c>
      <c r="G1114" s="179" t="str">
        <f>'Energy consumption (raw)'!F1064</f>
        <v>Sản xuất hoá chất cơ bản</v>
      </c>
      <c r="H1114" s="179" t="str">
        <f>'Energy consumption (raw)'!G1064</f>
        <v>Industry</v>
      </c>
      <c r="I1114" s="179" t="str">
        <f>'Energy consumption (raw)'!I1064</f>
        <v>20 Manufacture of chemicals and chemical products</v>
      </c>
      <c r="J1114" s="179" t="str">
        <f>INDEX(Sector!$E$6:$E$46,MATCH('Energy consumption (toe)'!I1114,Sector!$B$6:$B$46,FALSE))</f>
        <v>Manufacture of chemicals and chemical products</v>
      </c>
      <c r="K1114" s="179">
        <f>IFERROR('Energy consumption (raw)'!J1064*Lists!$H$84,)</f>
        <v>8702.0979895</v>
      </c>
      <c r="L1114" s="179">
        <f>'Energy consumption (raw)'!K1064*Lists!$H$84</f>
        <v>8702.0979895</v>
      </c>
      <c r="M1114" s="179">
        <f>'Energy consumption (raw)'!L1064*Lists!$H$84</f>
        <v>0</v>
      </c>
      <c r="N1114" s="179">
        <f>'Energy consumption (raw)'!M1064*Lists!$H$84</f>
        <v>0</v>
      </c>
      <c r="O1114" s="178">
        <f t="shared" si="99"/>
        <v>8702.0979895</v>
      </c>
      <c r="P1114">
        <f>'Energy consumption (raw)'!N1064*Lists!$H$85</f>
        <v>0</v>
      </c>
      <c r="Q1114">
        <f>'Energy consumption (raw)'!O1064*Lists!$H$86</f>
        <v>0</v>
      </c>
      <c r="R1114">
        <f>'Energy consumption (raw)'!P1064*Lists!$H$87</f>
        <v>0</v>
      </c>
      <c r="S1114">
        <f>'Energy consumption (raw)'!Q1064*Lists!$H$88</f>
        <v>0</v>
      </c>
      <c r="T1114">
        <f>'Energy consumption (raw)'!R1064*Lists!$H$89</f>
        <v>0</v>
      </c>
      <c r="U1114">
        <f>'Energy consumption (raw)'!S1064*Lists!$H$90</f>
        <v>0</v>
      </c>
      <c r="V1114">
        <f>'Energy consumption (raw)'!T1064*Lists!$H$91</f>
        <v>0</v>
      </c>
      <c r="W1114">
        <f>'Energy consumption (raw)'!U1064*Lists!$H$92</f>
        <v>0</v>
      </c>
      <c r="X1114">
        <f>'Energy consumption (raw)'!V1064*Lists!$H$93</f>
        <v>0</v>
      </c>
      <c r="Y1114">
        <f>'Energy consumption (raw)'!W1064*Lists!$H$94</f>
        <v>0</v>
      </c>
      <c r="Z1114">
        <f>'Energy consumption (raw)'!X1064*Lists!$H$96*1000000</f>
        <v>0</v>
      </c>
      <c r="AA1114">
        <f>'Energy consumption (raw)'!Y1064*Lists!$H$97</f>
        <v>0</v>
      </c>
      <c r="AB1114">
        <f>'Energy consumption (raw)'!Z1064*Lists!$H$96</f>
        <v>0</v>
      </c>
      <c r="AC1114">
        <f>'Energy consumption (raw)'!AA1064*Lists!$H$98</f>
        <v>0</v>
      </c>
      <c r="AD1114">
        <f>'Energy consumption (raw)'!AB1064*Lists!$H$99</f>
        <v>0</v>
      </c>
      <c r="AE1114">
        <f>'Energy consumption (raw)'!AC1064*Lists!$H$101</f>
        <v>0</v>
      </c>
      <c r="AF1114">
        <f>'Energy consumption (raw)'!AD1064*Lists!$H$101</f>
        <v>0</v>
      </c>
      <c r="AG1114">
        <f>'Energy consumption (raw)'!AE1064*Lists!$H$101</f>
        <v>0</v>
      </c>
      <c r="AH1114">
        <f>'Energy consumption (raw)'!AF1064*Lists!$H$100</f>
        <v>0</v>
      </c>
      <c r="AI1114" s="167">
        <f t="shared" si="100"/>
        <v>8702.0979895</v>
      </c>
      <c r="AJ1114" s="179">
        <f>'Energy consumption (raw)'!AG1064</f>
        <v>8702.0979895</v>
      </c>
      <c r="AK1114" s="179">
        <f>'Energy consumption (raw)'!AH1064</f>
        <v>7064</v>
      </c>
      <c r="AL1114">
        <f>IF(ROUND(AI1114,-3)=ROUND('Energy consumption (raw)'!AG1064,-3),1,0)</f>
        <v>1</v>
      </c>
      <c r="AM1114" s="179" t="str">
        <f>'Energy consumption (raw)'!AJ1064</f>
        <v>23. Phu Tho</v>
      </c>
      <c r="AN1114">
        <f>VLOOKUP(AM1114,Lists!$F$9:$G$71,2,FALSE)</f>
        <v>1</v>
      </c>
    </row>
    <row r="1115" spans="2:40" x14ac:dyDescent="0.25">
      <c r="B1115" s="65" t="str">
        <f t="shared" si="98"/>
        <v>Industry963</v>
      </c>
      <c r="C1115" s="179">
        <f>'Energy consumption (raw)'!B1065</f>
        <v>963</v>
      </c>
      <c r="D1115" s="179">
        <f>'Energy consumption (raw)'!C1065</f>
        <v>0</v>
      </c>
      <c r="E1115" s="179">
        <f>'Energy consumption (raw)'!D1065</f>
        <v>0</v>
      </c>
      <c r="F1115" s="179" t="str">
        <f>'Energy consumption (raw)'!E1065</f>
        <v>Công nghiệp</v>
      </c>
      <c r="G1115" s="179" t="str">
        <f>'Energy consumption (raw)'!F1065</f>
        <v>Sản xuất thuỷ tinh và sản phẩm từ thuỷ tinh</v>
      </c>
      <c r="H1115" s="179" t="str">
        <f>'Energy consumption (raw)'!G1065</f>
        <v>Industry</v>
      </c>
      <c r="I1115" s="179" t="str">
        <f>'Energy consumption (raw)'!I1065</f>
        <v>23 Manufacture of other non-metallic mineral products</v>
      </c>
      <c r="J1115" s="179" t="str">
        <f>INDEX(Sector!$E$6:$E$46,MATCH('Energy consumption (toe)'!I1115,Sector!$B$6:$B$46,FALSE))</f>
        <v>Manufacture of other non-metallic mineral products</v>
      </c>
      <c r="K1115" s="179">
        <f>IFERROR('Energy consumption (raw)'!J1065*Lists!$H$84,)</f>
        <v>13516.2802087</v>
      </c>
      <c r="L1115" s="179">
        <f>'Energy consumption (raw)'!K1065*Lists!$H$84</f>
        <v>13516.2802087</v>
      </c>
      <c r="M1115" s="179">
        <f>'Energy consumption (raw)'!L1065*Lists!$H$84</f>
        <v>0</v>
      </c>
      <c r="N1115" s="179">
        <f>'Energy consumption (raw)'!M1065*Lists!$H$84</f>
        <v>0</v>
      </c>
      <c r="O1115" s="178">
        <f t="shared" si="99"/>
        <v>13516.2802087</v>
      </c>
      <c r="P1115">
        <f>'Energy consumption (raw)'!N1065*Lists!$H$85</f>
        <v>0</v>
      </c>
      <c r="Q1115">
        <f>'Energy consumption (raw)'!O1065*Lists!$H$86</f>
        <v>0</v>
      </c>
      <c r="R1115">
        <f>'Energy consumption (raw)'!P1065*Lists!$H$87</f>
        <v>0</v>
      </c>
      <c r="S1115">
        <f>'Energy consumption (raw)'!Q1065*Lists!$H$88</f>
        <v>0</v>
      </c>
      <c r="T1115">
        <f>'Energy consumption (raw)'!R1065*Lists!$H$89</f>
        <v>0</v>
      </c>
      <c r="U1115">
        <f>'Energy consumption (raw)'!S1065*Lists!$H$90</f>
        <v>0</v>
      </c>
      <c r="V1115">
        <f>'Energy consumption (raw)'!T1065*Lists!$H$91</f>
        <v>0</v>
      </c>
      <c r="W1115">
        <f>'Energy consumption (raw)'!U1065*Lists!$H$92</f>
        <v>0</v>
      </c>
      <c r="X1115">
        <f>'Energy consumption (raw)'!V1065*Lists!$H$93</f>
        <v>0</v>
      </c>
      <c r="Y1115">
        <f>'Energy consumption (raw)'!W1065*Lists!$H$94</f>
        <v>0</v>
      </c>
      <c r="Z1115">
        <f>'Energy consumption (raw)'!X1065*Lists!$H$96*1000000</f>
        <v>0</v>
      </c>
      <c r="AA1115">
        <f>'Energy consumption (raw)'!Y1065*Lists!$H$97</f>
        <v>0</v>
      </c>
      <c r="AB1115">
        <f>'Energy consumption (raw)'!Z1065*Lists!$H$96</f>
        <v>0</v>
      </c>
      <c r="AC1115">
        <f>'Energy consumption (raw)'!AA1065*Lists!$H$98</f>
        <v>0</v>
      </c>
      <c r="AD1115">
        <f>'Energy consumption (raw)'!AB1065*Lists!$H$99</f>
        <v>0</v>
      </c>
      <c r="AE1115">
        <f>'Energy consumption (raw)'!AC1065*Lists!$H$101</f>
        <v>0</v>
      </c>
      <c r="AF1115">
        <f>'Energy consumption (raw)'!AD1065*Lists!$H$101</f>
        <v>0</v>
      </c>
      <c r="AG1115">
        <f>'Energy consumption (raw)'!AE1065*Lists!$H$101</f>
        <v>0</v>
      </c>
      <c r="AH1115">
        <f>'Energy consumption (raw)'!AF1065*Lists!$H$100</f>
        <v>0</v>
      </c>
      <c r="AI1115" s="167">
        <f t="shared" si="100"/>
        <v>13516.2802087</v>
      </c>
      <c r="AJ1115" s="179">
        <f>'Energy consumption (raw)'!AG1065</f>
        <v>13516.2802087</v>
      </c>
      <c r="AK1115" s="179">
        <f>'Energy consumption (raw)'!AH1065</f>
        <v>11606</v>
      </c>
      <c r="AL1115">
        <f>IF(ROUND(AI1115,-3)=ROUND('Energy consumption (raw)'!AG1065,-3),1,0)</f>
        <v>1</v>
      </c>
      <c r="AM1115" s="179" t="str">
        <f>'Energy consumption (raw)'!AJ1065</f>
        <v>23. Phu Tho</v>
      </c>
      <c r="AN1115">
        <f>VLOOKUP(AM1115,Lists!$F$9:$G$71,2,FALSE)</f>
        <v>1</v>
      </c>
    </row>
    <row r="1116" spans="2:40" x14ac:dyDescent="0.25">
      <c r="B1116" s="65" t="str">
        <f t="shared" si="98"/>
        <v>Industry964</v>
      </c>
      <c r="C1116" s="179">
        <f>'Energy consumption (raw)'!B1066</f>
        <v>964</v>
      </c>
      <c r="D1116" s="179">
        <f>'Energy consumption (raw)'!C1066</f>
        <v>0</v>
      </c>
      <c r="E1116" s="179">
        <f>'Energy consumption (raw)'!D1066</f>
        <v>0</v>
      </c>
      <c r="F1116" s="179" t="str">
        <f>'Energy consumption (raw)'!E1066</f>
        <v>Công nghiệp</v>
      </c>
      <c r="G1116" s="179" t="str">
        <f>'Energy consumption (raw)'!F1066</f>
        <v>Sản xuất giấy và sản phẩm từ giấy</v>
      </c>
      <c r="H1116" s="179" t="str">
        <f>'Energy consumption (raw)'!G1066</f>
        <v>Industry</v>
      </c>
      <c r="I1116" s="179" t="str">
        <f>'Energy consumption (raw)'!I1066</f>
        <v>17 Manufacture of paper and paper products</v>
      </c>
      <c r="J1116" s="179" t="str">
        <f>INDEX(Sector!$E$6:$E$46,MATCH('Energy consumption (toe)'!I1116,Sector!$B$6:$B$46,FALSE))</f>
        <v>Manufacture of paper and paper products</v>
      </c>
      <c r="K1116" s="179">
        <f>IFERROR('Energy consumption (raw)'!J1066*Lists!$H$84,)</f>
        <v>12349.845655500001</v>
      </c>
      <c r="L1116" s="179">
        <f>'Energy consumption (raw)'!K1066*Lists!$H$84</f>
        <v>12349.845655500001</v>
      </c>
      <c r="M1116" s="179">
        <f>'Energy consumption (raw)'!L1066*Lists!$H$84</f>
        <v>0</v>
      </c>
      <c r="N1116" s="179">
        <f>'Energy consumption (raw)'!M1066*Lists!$H$84</f>
        <v>0</v>
      </c>
      <c r="O1116" s="178">
        <f t="shared" si="99"/>
        <v>12349.845655500001</v>
      </c>
      <c r="P1116">
        <f>'Energy consumption (raw)'!N1066*Lists!$H$85</f>
        <v>0</v>
      </c>
      <c r="Q1116">
        <f>'Energy consumption (raw)'!O1066*Lists!$H$86</f>
        <v>0</v>
      </c>
      <c r="R1116">
        <f>'Energy consumption (raw)'!P1066*Lists!$H$87</f>
        <v>0</v>
      </c>
      <c r="S1116">
        <f>'Energy consumption (raw)'!Q1066*Lists!$H$88</f>
        <v>0</v>
      </c>
      <c r="T1116">
        <f>'Energy consumption (raw)'!R1066*Lists!$H$89</f>
        <v>0</v>
      </c>
      <c r="U1116">
        <f>'Energy consumption (raw)'!S1066*Lists!$H$90</f>
        <v>0</v>
      </c>
      <c r="V1116">
        <f>'Energy consumption (raw)'!T1066*Lists!$H$91</f>
        <v>0</v>
      </c>
      <c r="W1116">
        <f>'Energy consumption (raw)'!U1066*Lists!$H$92</f>
        <v>0</v>
      </c>
      <c r="X1116">
        <f>'Energy consumption (raw)'!V1066*Lists!$H$93</f>
        <v>0</v>
      </c>
      <c r="Y1116">
        <f>'Energy consumption (raw)'!W1066*Lists!$H$94</f>
        <v>0</v>
      </c>
      <c r="Z1116">
        <f>'Energy consumption (raw)'!X1066*Lists!$H$96*1000000</f>
        <v>0</v>
      </c>
      <c r="AA1116">
        <f>'Energy consumption (raw)'!Y1066*Lists!$H$97</f>
        <v>0</v>
      </c>
      <c r="AB1116">
        <f>'Energy consumption (raw)'!Z1066*Lists!$H$96</f>
        <v>0</v>
      </c>
      <c r="AC1116">
        <f>'Energy consumption (raw)'!AA1066*Lists!$H$98</f>
        <v>0</v>
      </c>
      <c r="AD1116">
        <f>'Energy consumption (raw)'!AB1066*Lists!$H$99</f>
        <v>0</v>
      </c>
      <c r="AE1116">
        <f>'Energy consumption (raw)'!AC1066*Lists!$H$101</f>
        <v>0</v>
      </c>
      <c r="AF1116">
        <f>'Energy consumption (raw)'!AD1066*Lists!$H$101</f>
        <v>0</v>
      </c>
      <c r="AG1116">
        <f>'Energy consumption (raw)'!AE1066*Lists!$H$101</f>
        <v>0</v>
      </c>
      <c r="AH1116">
        <f>'Energy consumption (raw)'!AF1066*Lists!$H$100</f>
        <v>0</v>
      </c>
      <c r="AI1116" s="167">
        <f t="shared" si="100"/>
        <v>12349.845655500001</v>
      </c>
      <c r="AJ1116" s="179">
        <f>'Energy consumption (raw)'!AG1066</f>
        <v>12349.845655500001</v>
      </c>
      <c r="AK1116" s="179">
        <f>'Energy consumption (raw)'!AH1066</f>
        <v>11851</v>
      </c>
      <c r="AL1116">
        <f>IF(ROUND(AI1116,-3)=ROUND('Energy consumption (raw)'!AG1066,-3),1,0)</f>
        <v>1</v>
      </c>
      <c r="AM1116" s="179" t="str">
        <f>'Energy consumption (raw)'!AJ1066</f>
        <v>23. Phu Tho</v>
      </c>
      <c r="AN1116">
        <f>VLOOKUP(AM1116,Lists!$F$9:$G$71,2,FALSE)</f>
        <v>1</v>
      </c>
    </row>
    <row r="1117" spans="2:40" x14ac:dyDescent="0.25">
      <c r="B1117" s="65" t="str">
        <f t="shared" si="98"/>
        <v>Industry965</v>
      </c>
      <c r="C1117" s="179">
        <f>'Energy consumption (raw)'!B1067</f>
        <v>965</v>
      </c>
      <c r="D1117" s="179">
        <f>'Energy consumption (raw)'!C1067</f>
        <v>0</v>
      </c>
      <c r="E1117" s="179">
        <f>'Energy consumption (raw)'!D1067</f>
        <v>0</v>
      </c>
      <c r="F1117" s="179" t="str">
        <f>'Energy consumption (raw)'!E1067</f>
        <v>Công nghiệp</v>
      </c>
      <c r="G1117" s="179" t="str">
        <f>'Energy consumption (raw)'!F1067</f>
        <v>Sản xuất vật liệu xây dựng từ đất sét</v>
      </c>
      <c r="H1117" s="179" t="str">
        <f>'Energy consumption (raw)'!G1067</f>
        <v>Industry</v>
      </c>
      <c r="I1117" s="179" t="str">
        <f>'Energy consumption (raw)'!I1067</f>
        <v>23 Manufacture of other non-metallic mineral products</v>
      </c>
      <c r="J1117" s="179" t="str">
        <f>INDEX(Sector!$E$6:$E$46,MATCH('Energy consumption (toe)'!I1117,Sector!$B$6:$B$46,FALSE))</f>
        <v>Manufacture of other non-metallic mineral products</v>
      </c>
      <c r="K1117" s="179">
        <f>IFERROR('Energy consumption (raw)'!J1067*Lists!$H$84,)</f>
        <v>11683.914320900001</v>
      </c>
      <c r="L1117" s="179">
        <f>'Energy consumption (raw)'!K1067*Lists!$H$84</f>
        <v>11683.914320900001</v>
      </c>
      <c r="M1117" s="179">
        <f>'Energy consumption (raw)'!L1067*Lists!$H$84</f>
        <v>0</v>
      </c>
      <c r="N1117" s="179">
        <f>'Energy consumption (raw)'!M1067*Lists!$H$84</f>
        <v>0</v>
      </c>
      <c r="O1117" s="178">
        <f t="shared" si="99"/>
        <v>11683.914320900001</v>
      </c>
      <c r="P1117">
        <f>'Energy consumption (raw)'!N1067*Lists!$H$85</f>
        <v>0</v>
      </c>
      <c r="Q1117">
        <f>'Energy consumption (raw)'!O1067*Lists!$H$86</f>
        <v>0</v>
      </c>
      <c r="R1117">
        <f>'Energy consumption (raw)'!P1067*Lists!$H$87</f>
        <v>0</v>
      </c>
      <c r="S1117">
        <f>'Energy consumption (raw)'!Q1067*Lists!$H$88</f>
        <v>0</v>
      </c>
      <c r="T1117">
        <f>'Energy consumption (raw)'!R1067*Lists!$H$89</f>
        <v>0</v>
      </c>
      <c r="U1117">
        <f>'Energy consumption (raw)'!S1067*Lists!$H$90</f>
        <v>0</v>
      </c>
      <c r="V1117">
        <f>'Energy consumption (raw)'!T1067*Lists!$H$91</f>
        <v>0</v>
      </c>
      <c r="W1117">
        <f>'Energy consumption (raw)'!U1067*Lists!$H$92</f>
        <v>0</v>
      </c>
      <c r="X1117">
        <f>'Energy consumption (raw)'!V1067*Lists!$H$93</f>
        <v>0</v>
      </c>
      <c r="Y1117">
        <f>'Energy consumption (raw)'!W1067*Lists!$H$94</f>
        <v>0</v>
      </c>
      <c r="Z1117">
        <f>'Energy consumption (raw)'!X1067*Lists!$H$96*1000000</f>
        <v>0</v>
      </c>
      <c r="AA1117">
        <f>'Energy consumption (raw)'!Y1067*Lists!$H$97</f>
        <v>0</v>
      </c>
      <c r="AB1117">
        <f>'Energy consumption (raw)'!Z1067*Lists!$H$96</f>
        <v>0</v>
      </c>
      <c r="AC1117">
        <f>'Energy consumption (raw)'!AA1067*Lists!$H$98</f>
        <v>0</v>
      </c>
      <c r="AD1117">
        <f>'Energy consumption (raw)'!AB1067*Lists!$H$99</f>
        <v>0</v>
      </c>
      <c r="AE1117">
        <f>'Energy consumption (raw)'!AC1067*Lists!$H$101</f>
        <v>0</v>
      </c>
      <c r="AF1117">
        <f>'Energy consumption (raw)'!AD1067*Lists!$H$101</f>
        <v>0</v>
      </c>
      <c r="AG1117">
        <f>'Energy consumption (raw)'!AE1067*Lists!$H$101</f>
        <v>0</v>
      </c>
      <c r="AH1117">
        <f>'Energy consumption (raw)'!AF1067*Lists!$H$100</f>
        <v>0</v>
      </c>
      <c r="AI1117" s="167">
        <f t="shared" si="100"/>
        <v>11683.914320900001</v>
      </c>
      <c r="AJ1117" s="179">
        <f>'Energy consumption (raw)'!AG1067</f>
        <v>11683.914320900001</v>
      </c>
      <c r="AK1117" s="179">
        <f>'Energy consumption (raw)'!AH1067</f>
        <v>11974.9</v>
      </c>
      <c r="AL1117">
        <f>IF(ROUND(AI1117,-3)=ROUND('Energy consumption (raw)'!AG1067,-3),1,0)</f>
        <v>1</v>
      </c>
      <c r="AM1117" s="179" t="str">
        <f>'Energy consumption (raw)'!AJ1067</f>
        <v>23. Phu Tho</v>
      </c>
      <c r="AN1117">
        <f>VLOOKUP(AM1117,Lists!$F$9:$G$71,2,FALSE)</f>
        <v>1</v>
      </c>
    </row>
    <row r="1118" spans="2:40" x14ac:dyDescent="0.25">
      <c r="B1118" s="65" t="str">
        <f t="shared" si="98"/>
        <v>Industry966</v>
      </c>
      <c r="C1118" s="179">
        <f>'Energy consumption (raw)'!B1068</f>
        <v>966</v>
      </c>
      <c r="D1118" s="179">
        <f>'Energy consumption (raw)'!C1068</f>
        <v>0</v>
      </c>
      <c r="E1118" s="179">
        <f>'Energy consumption (raw)'!D1068</f>
        <v>0</v>
      </c>
      <c r="F1118" s="179" t="str">
        <f>'Energy consumption (raw)'!E1068</f>
        <v>Công nghiệp</v>
      </c>
      <c r="G1118" s="179" t="str">
        <f>'Energy consumption (raw)'!F1068</f>
        <v>Sản xuất cấu kiện kim loại</v>
      </c>
      <c r="H1118" s="179" t="str">
        <f>'Energy consumption (raw)'!G1068</f>
        <v>Industry</v>
      </c>
      <c r="I1118" s="179" t="str">
        <f>'Energy consumption (raw)'!I1068</f>
        <v>25 Manufacture of fabricated metal products, except machinery and equipment</v>
      </c>
      <c r="J1118" s="179" t="str">
        <f>INDEX(Sector!$E$6:$E$46,MATCH('Energy consumption (toe)'!I1118,Sector!$B$6:$B$46,FALSE))</f>
        <v>Manufacture of fabricated metal products, except machinery and equipment</v>
      </c>
      <c r="K1118" s="179">
        <f>IFERROR('Energy consumption (raw)'!J1068*Lists!$H$84,)</f>
        <v>2008.9093129</v>
      </c>
      <c r="L1118" s="179">
        <f>'Energy consumption (raw)'!K1068*Lists!$H$84</f>
        <v>2008.9093129</v>
      </c>
      <c r="M1118" s="179">
        <f>'Energy consumption (raw)'!L1068*Lists!$H$84</f>
        <v>0</v>
      </c>
      <c r="N1118" s="179">
        <f>'Energy consumption (raw)'!M1068*Lists!$H$84</f>
        <v>0</v>
      </c>
      <c r="O1118" s="178">
        <f t="shared" si="99"/>
        <v>2008.9093129</v>
      </c>
      <c r="P1118">
        <f>'Energy consumption (raw)'!N1068*Lists!$H$85</f>
        <v>0</v>
      </c>
      <c r="Q1118">
        <f>'Energy consumption (raw)'!O1068*Lists!$H$86</f>
        <v>0</v>
      </c>
      <c r="R1118">
        <f>'Energy consumption (raw)'!P1068*Lists!$H$87</f>
        <v>0</v>
      </c>
      <c r="S1118">
        <f>'Energy consumption (raw)'!Q1068*Lists!$H$88</f>
        <v>0</v>
      </c>
      <c r="T1118">
        <f>'Energy consumption (raw)'!R1068*Lists!$H$89</f>
        <v>0</v>
      </c>
      <c r="U1118">
        <f>'Energy consumption (raw)'!S1068*Lists!$H$90</f>
        <v>0</v>
      </c>
      <c r="V1118">
        <f>'Energy consumption (raw)'!T1068*Lists!$H$91</f>
        <v>0</v>
      </c>
      <c r="W1118">
        <f>'Energy consumption (raw)'!U1068*Lists!$H$92</f>
        <v>0</v>
      </c>
      <c r="X1118">
        <f>'Energy consumption (raw)'!V1068*Lists!$H$93</f>
        <v>0</v>
      </c>
      <c r="Y1118">
        <f>'Energy consumption (raw)'!W1068*Lists!$H$94</f>
        <v>0</v>
      </c>
      <c r="Z1118">
        <f>'Energy consumption (raw)'!X1068*Lists!$H$96*1000000</f>
        <v>0</v>
      </c>
      <c r="AA1118">
        <f>'Energy consumption (raw)'!Y1068*Lists!$H$97</f>
        <v>0</v>
      </c>
      <c r="AB1118">
        <f>'Energy consumption (raw)'!Z1068*Lists!$H$96</f>
        <v>0</v>
      </c>
      <c r="AC1118">
        <f>'Energy consumption (raw)'!AA1068*Lists!$H$98</f>
        <v>0</v>
      </c>
      <c r="AD1118">
        <f>'Energy consumption (raw)'!AB1068*Lists!$H$99</f>
        <v>0</v>
      </c>
      <c r="AE1118">
        <f>'Energy consumption (raw)'!AC1068*Lists!$H$101</f>
        <v>0</v>
      </c>
      <c r="AF1118">
        <f>'Energy consumption (raw)'!AD1068*Lists!$H$101</f>
        <v>0</v>
      </c>
      <c r="AG1118">
        <f>'Energy consumption (raw)'!AE1068*Lists!$H$101</f>
        <v>0</v>
      </c>
      <c r="AH1118">
        <f>'Energy consumption (raw)'!AF1068*Lists!$H$100</f>
        <v>0</v>
      </c>
      <c r="AI1118" s="167">
        <f t="shared" si="100"/>
        <v>2008.9093129</v>
      </c>
      <c r="AJ1118" s="179">
        <f>'Energy consumption (raw)'!AG1068</f>
        <v>2008.9093129</v>
      </c>
      <c r="AK1118" s="179">
        <f>'Energy consumption (raw)'!AH1068</f>
        <v>1542</v>
      </c>
      <c r="AL1118">
        <f>IF(ROUND(AI1118,-3)=ROUND('Energy consumption (raw)'!AG1068,-3),1,0)</f>
        <v>1</v>
      </c>
      <c r="AM1118" s="179" t="str">
        <f>'Energy consumption (raw)'!AJ1068</f>
        <v>23. Phu Tho</v>
      </c>
      <c r="AN1118">
        <f>VLOOKUP(AM1118,Lists!$F$9:$G$71,2,FALSE)</f>
        <v>1</v>
      </c>
    </row>
    <row r="1119" spans="2:40" x14ac:dyDescent="0.25">
      <c r="B1119" s="65" t="str">
        <f t="shared" si="98"/>
        <v>Industry967</v>
      </c>
      <c r="C1119" s="179">
        <f>'Energy consumption (raw)'!B1069</f>
        <v>967</v>
      </c>
      <c r="D1119" s="179">
        <f>'Energy consumption (raw)'!C1069</f>
        <v>0</v>
      </c>
      <c r="E1119" s="179">
        <f>'Energy consumption (raw)'!D1069</f>
        <v>0</v>
      </c>
      <c r="F1119" s="179" t="str">
        <f>'Energy consumption (raw)'!E1069</f>
        <v>Công nghiệp</v>
      </c>
      <c r="G1119" s="179" t="str">
        <f>'Energy consumption (raw)'!F1069</f>
        <v>Sản xuất phụ tùng và bộ phận phụ trợ cho xe có động cơ và động cơ xe</v>
      </c>
      <c r="H1119" s="179" t="str">
        <f>'Energy consumption (raw)'!G1069</f>
        <v>Industry</v>
      </c>
      <c r="I1119" s="179" t="str">
        <f>'Energy consumption (raw)'!I1069</f>
        <v>29 Manufacture of motor vehicles, trailers and semi-trailers</v>
      </c>
      <c r="J1119" s="179" t="str">
        <f>INDEX(Sector!$E$6:$E$46,MATCH('Energy consumption (toe)'!I1119,Sector!$B$6:$B$46,FALSE))</f>
        <v>Manufacture of motor vehicles, trailers and semi-trailers</v>
      </c>
      <c r="K1119" s="179">
        <f>IFERROR('Energy consumption (raw)'!J1069*Lists!$H$84,)</f>
        <v>1275.4438</v>
      </c>
      <c r="L1119" s="179">
        <f>'Energy consumption (raw)'!K1069*Lists!$H$84</f>
        <v>1275.4438</v>
      </c>
      <c r="M1119" s="179">
        <f>'Energy consumption (raw)'!L1069*Lists!$H$84</f>
        <v>0</v>
      </c>
      <c r="N1119" s="179">
        <f>'Energy consumption (raw)'!M1069*Lists!$H$84</f>
        <v>0</v>
      </c>
      <c r="O1119" s="178">
        <f t="shared" si="99"/>
        <v>1275.4438</v>
      </c>
      <c r="P1119">
        <f>'Energy consumption (raw)'!N1069*Lists!$H$85</f>
        <v>0</v>
      </c>
      <c r="Q1119">
        <f>'Energy consumption (raw)'!O1069*Lists!$H$86</f>
        <v>0</v>
      </c>
      <c r="R1119">
        <f>'Energy consumption (raw)'!P1069*Lists!$H$87</f>
        <v>0</v>
      </c>
      <c r="S1119">
        <f>'Energy consumption (raw)'!Q1069*Lists!$H$88</f>
        <v>0</v>
      </c>
      <c r="T1119">
        <f>'Energy consumption (raw)'!R1069*Lists!$H$89</f>
        <v>0</v>
      </c>
      <c r="U1119">
        <f>'Energy consumption (raw)'!S1069*Lists!$H$90</f>
        <v>0</v>
      </c>
      <c r="V1119">
        <f>'Energy consumption (raw)'!T1069*Lists!$H$91</f>
        <v>0</v>
      </c>
      <c r="W1119">
        <f>'Energy consumption (raw)'!U1069*Lists!$H$92</f>
        <v>0</v>
      </c>
      <c r="X1119">
        <f>'Energy consumption (raw)'!V1069*Lists!$H$93</f>
        <v>0</v>
      </c>
      <c r="Y1119">
        <f>'Energy consumption (raw)'!W1069*Lists!$H$94</f>
        <v>0</v>
      </c>
      <c r="Z1119">
        <f>'Energy consumption (raw)'!X1069*Lists!$H$96*1000000</f>
        <v>0</v>
      </c>
      <c r="AA1119">
        <f>'Energy consumption (raw)'!Y1069*Lists!$H$97</f>
        <v>0</v>
      </c>
      <c r="AB1119">
        <f>'Energy consumption (raw)'!Z1069*Lists!$H$96</f>
        <v>0</v>
      </c>
      <c r="AC1119">
        <f>'Energy consumption (raw)'!AA1069*Lists!$H$98</f>
        <v>0</v>
      </c>
      <c r="AD1119">
        <f>'Energy consumption (raw)'!AB1069*Lists!$H$99</f>
        <v>0</v>
      </c>
      <c r="AE1119">
        <f>'Energy consumption (raw)'!AC1069*Lists!$H$101</f>
        <v>0</v>
      </c>
      <c r="AF1119">
        <f>'Energy consumption (raw)'!AD1069*Lists!$H$101</f>
        <v>0</v>
      </c>
      <c r="AG1119">
        <f>'Energy consumption (raw)'!AE1069*Lists!$H$101</f>
        <v>0</v>
      </c>
      <c r="AH1119">
        <f>'Energy consumption (raw)'!AF1069*Lists!$H$100</f>
        <v>0</v>
      </c>
      <c r="AI1119" s="167">
        <f t="shared" si="100"/>
        <v>1275.4438</v>
      </c>
      <c r="AJ1119" s="179">
        <f>'Energy consumption (raw)'!AG1069</f>
        <v>1275.4438</v>
      </c>
      <c r="AK1119" s="179">
        <f>'Energy consumption (raw)'!AH1069</f>
        <v>1177.7</v>
      </c>
      <c r="AL1119">
        <f>IF(ROUND(AI1119,-3)=ROUND('Energy consumption (raw)'!AG1069,-3),1,0)</f>
        <v>1</v>
      </c>
      <c r="AM1119" s="179" t="str">
        <f>'Energy consumption (raw)'!AJ1069</f>
        <v>23. Phu Tho</v>
      </c>
      <c r="AN1119">
        <f>VLOOKUP(AM1119,Lists!$F$9:$G$71,2,FALSE)</f>
        <v>1</v>
      </c>
    </row>
    <row r="1120" spans="2:40" x14ac:dyDescent="0.25">
      <c r="B1120" s="65" t="str">
        <f t="shared" si="98"/>
        <v>Industry968</v>
      </c>
      <c r="C1120" s="179">
        <f>'Energy consumption (raw)'!B1070</f>
        <v>968</v>
      </c>
      <c r="D1120" s="179">
        <f>'Energy consumption (raw)'!C1070</f>
        <v>0</v>
      </c>
      <c r="E1120" s="179">
        <f>'Energy consumption (raw)'!D1070</f>
        <v>0</v>
      </c>
      <c r="F1120" s="179" t="str">
        <f>'Energy consumption (raw)'!E1070</f>
        <v>Công nghiệp</v>
      </c>
      <c r="G1120" s="179" t="str">
        <f>'Energy consumption (raw)'!F1070</f>
        <v>Sản xuất trang phục</v>
      </c>
      <c r="H1120" s="179" t="str">
        <f>'Energy consumption (raw)'!G1070</f>
        <v>Industry</v>
      </c>
      <c r="I1120" s="179" t="str">
        <f>'Energy consumption (raw)'!I1070</f>
        <v>14 Manufacture of wearing apparel</v>
      </c>
      <c r="J1120" s="179" t="str">
        <f>INDEX(Sector!$E$6:$E$46,MATCH('Energy consumption (toe)'!I1120,Sector!$B$6:$B$46,FALSE))</f>
        <v>Manufacture of wearing apparel</v>
      </c>
      <c r="K1120" s="179">
        <f>IFERROR('Energy consumption (raw)'!J1070*Lists!$H$84,)</f>
        <v>1156.9762718000002</v>
      </c>
      <c r="L1120" s="179">
        <f>'Energy consumption (raw)'!K1070*Lists!$H$84</f>
        <v>1156.9762718000002</v>
      </c>
      <c r="M1120" s="179">
        <f>'Energy consumption (raw)'!L1070*Lists!$H$84</f>
        <v>0</v>
      </c>
      <c r="N1120" s="179">
        <f>'Energy consumption (raw)'!M1070*Lists!$H$84</f>
        <v>0</v>
      </c>
      <c r="O1120" s="178">
        <f t="shared" si="99"/>
        <v>1156.9762718000002</v>
      </c>
      <c r="P1120">
        <f>'Energy consumption (raw)'!N1070*Lists!$H$85</f>
        <v>0</v>
      </c>
      <c r="Q1120">
        <f>'Energy consumption (raw)'!O1070*Lists!$H$86</f>
        <v>0</v>
      </c>
      <c r="R1120">
        <f>'Energy consumption (raw)'!P1070*Lists!$H$87</f>
        <v>0</v>
      </c>
      <c r="S1120">
        <f>'Energy consumption (raw)'!Q1070*Lists!$H$88</f>
        <v>0</v>
      </c>
      <c r="T1120">
        <f>'Energy consumption (raw)'!R1070*Lists!$H$89</f>
        <v>0</v>
      </c>
      <c r="U1120">
        <f>'Energy consumption (raw)'!S1070*Lists!$H$90</f>
        <v>0</v>
      </c>
      <c r="V1120">
        <f>'Energy consumption (raw)'!T1070*Lists!$H$91</f>
        <v>0</v>
      </c>
      <c r="W1120">
        <f>'Energy consumption (raw)'!U1070*Lists!$H$92</f>
        <v>0</v>
      </c>
      <c r="X1120">
        <f>'Energy consumption (raw)'!V1070*Lists!$H$93</f>
        <v>0</v>
      </c>
      <c r="Y1120">
        <f>'Energy consumption (raw)'!W1070*Lists!$H$94</f>
        <v>0</v>
      </c>
      <c r="Z1120">
        <f>'Energy consumption (raw)'!X1070*Lists!$H$96*1000000</f>
        <v>0</v>
      </c>
      <c r="AA1120">
        <f>'Energy consumption (raw)'!Y1070*Lists!$H$97</f>
        <v>0</v>
      </c>
      <c r="AB1120">
        <f>'Energy consumption (raw)'!Z1070*Lists!$H$96</f>
        <v>0</v>
      </c>
      <c r="AC1120">
        <f>'Energy consumption (raw)'!AA1070*Lists!$H$98</f>
        <v>0</v>
      </c>
      <c r="AD1120">
        <f>'Energy consumption (raw)'!AB1070*Lists!$H$99</f>
        <v>0</v>
      </c>
      <c r="AE1120">
        <f>'Energy consumption (raw)'!AC1070*Lists!$H$101</f>
        <v>0</v>
      </c>
      <c r="AF1120">
        <f>'Energy consumption (raw)'!AD1070*Lists!$H$101</f>
        <v>0</v>
      </c>
      <c r="AG1120">
        <f>'Energy consumption (raw)'!AE1070*Lists!$H$101</f>
        <v>0</v>
      </c>
      <c r="AH1120">
        <f>'Energy consumption (raw)'!AF1070*Lists!$H$100</f>
        <v>0</v>
      </c>
      <c r="AI1120" s="167">
        <f t="shared" si="100"/>
        <v>1156.9762718000002</v>
      </c>
      <c r="AJ1120" s="179">
        <f>'Energy consumption (raw)'!AG1070</f>
        <v>1156.9762718000002</v>
      </c>
      <c r="AK1120" s="179">
        <f>'Energy consumption (raw)'!AH1070</f>
        <v>1039</v>
      </c>
      <c r="AL1120">
        <f>IF(ROUND(AI1120,-3)=ROUND('Energy consumption (raw)'!AG1070,-3),1,0)</f>
        <v>1</v>
      </c>
      <c r="AM1120" s="179" t="str">
        <f>'Energy consumption (raw)'!AJ1070</f>
        <v>23. Phu Tho</v>
      </c>
      <c r="AN1120">
        <f>VLOOKUP(AM1120,Lists!$F$9:$G$71,2,FALSE)</f>
        <v>1</v>
      </c>
    </row>
    <row r="1121" spans="2:40" x14ac:dyDescent="0.25">
      <c r="B1121" s="65" t="str">
        <f t="shared" si="98"/>
        <v>Industry969</v>
      </c>
      <c r="C1121" s="179">
        <f>'Energy consumption (raw)'!B1071</f>
        <v>969</v>
      </c>
      <c r="D1121" s="179">
        <f>'Energy consumption (raw)'!C1071</f>
        <v>0</v>
      </c>
      <c r="E1121" s="179">
        <f>'Energy consumption (raw)'!D1071</f>
        <v>0</v>
      </c>
      <c r="F1121" s="179" t="str">
        <f>'Energy consumption (raw)'!E1071</f>
        <v>Công nghiệp</v>
      </c>
      <c r="G1121" s="179" t="str">
        <f>'Energy consumption (raw)'!F1071</f>
        <v>Sản xuất vật liệu xây dựng</v>
      </c>
      <c r="H1121" s="179" t="str">
        <f>'Energy consumption (raw)'!G1071</f>
        <v>Industry</v>
      </c>
      <c r="I1121" s="179" t="str">
        <f>'Energy consumption (raw)'!I1071</f>
        <v>23 Manufacture of other non-metallic mineral products</v>
      </c>
      <c r="J1121" s="179" t="str">
        <f>INDEX(Sector!$E$6:$E$46,MATCH('Energy consumption (toe)'!I1121,Sector!$B$6:$B$46,FALSE))</f>
        <v>Manufacture of other non-metallic mineral products</v>
      </c>
      <c r="K1121" s="179">
        <f>IFERROR('Energy consumption (raw)'!J1071*Lists!$H$84,)</f>
        <v>1347.9303911000002</v>
      </c>
      <c r="L1121" s="179">
        <f>'Energy consumption (raw)'!K1071*Lists!$H$84</f>
        <v>1347.9303911000002</v>
      </c>
      <c r="M1121" s="179">
        <f>'Energy consumption (raw)'!L1071*Lists!$H$84</f>
        <v>0</v>
      </c>
      <c r="N1121" s="179">
        <f>'Energy consumption (raw)'!M1071*Lists!$H$84</f>
        <v>0</v>
      </c>
      <c r="O1121" s="178">
        <f t="shared" si="99"/>
        <v>1347.9303911000002</v>
      </c>
      <c r="P1121">
        <f>'Energy consumption (raw)'!N1071*Lists!$H$85</f>
        <v>0</v>
      </c>
      <c r="Q1121">
        <f>'Energy consumption (raw)'!O1071*Lists!$H$86</f>
        <v>0</v>
      </c>
      <c r="R1121">
        <f>'Energy consumption (raw)'!P1071*Lists!$H$87</f>
        <v>0</v>
      </c>
      <c r="S1121">
        <f>'Energy consumption (raw)'!Q1071*Lists!$H$88</f>
        <v>0</v>
      </c>
      <c r="T1121">
        <f>'Energy consumption (raw)'!R1071*Lists!$H$89</f>
        <v>0</v>
      </c>
      <c r="U1121">
        <f>'Energy consumption (raw)'!S1071*Lists!$H$90</f>
        <v>0</v>
      </c>
      <c r="V1121">
        <f>'Energy consumption (raw)'!T1071*Lists!$H$91</f>
        <v>0</v>
      </c>
      <c r="W1121">
        <f>'Energy consumption (raw)'!U1071*Lists!$H$92</f>
        <v>0</v>
      </c>
      <c r="X1121">
        <f>'Energy consumption (raw)'!V1071*Lists!$H$93</f>
        <v>0</v>
      </c>
      <c r="Y1121">
        <f>'Energy consumption (raw)'!W1071*Lists!$H$94</f>
        <v>0</v>
      </c>
      <c r="Z1121">
        <f>'Energy consumption (raw)'!X1071*Lists!$H$96*1000000</f>
        <v>0</v>
      </c>
      <c r="AA1121">
        <f>'Energy consumption (raw)'!Y1071*Lists!$H$97</f>
        <v>0</v>
      </c>
      <c r="AB1121">
        <f>'Energy consumption (raw)'!Z1071*Lists!$H$96</f>
        <v>0</v>
      </c>
      <c r="AC1121">
        <f>'Energy consumption (raw)'!AA1071*Lists!$H$98</f>
        <v>0</v>
      </c>
      <c r="AD1121">
        <f>'Energy consumption (raw)'!AB1071*Lists!$H$99</f>
        <v>0</v>
      </c>
      <c r="AE1121">
        <f>'Energy consumption (raw)'!AC1071*Lists!$H$101</f>
        <v>0</v>
      </c>
      <c r="AF1121">
        <f>'Energy consumption (raw)'!AD1071*Lists!$H$101</f>
        <v>0</v>
      </c>
      <c r="AG1121">
        <f>'Energy consumption (raw)'!AE1071*Lists!$H$101</f>
        <v>0</v>
      </c>
      <c r="AH1121">
        <f>'Energy consumption (raw)'!AF1071*Lists!$H$100</f>
        <v>0</v>
      </c>
      <c r="AI1121" s="167">
        <f t="shared" si="100"/>
        <v>1347.9303911000002</v>
      </c>
      <c r="AJ1121" s="179">
        <f>'Energy consumption (raw)'!AG1071</f>
        <v>1347.9303911000002</v>
      </c>
      <c r="AK1121" s="179">
        <f>'Energy consumption (raw)'!AH1071</f>
        <v>1030</v>
      </c>
      <c r="AL1121">
        <f>IF(ROUND(AI1121,-3)=ROUND('Energy consumption (raw)'!AG1071,-3),1,0)</f>
        <v>1</v>
      </c>
      <c r="AM1121" s="179" t="str">
        <f>'Energy consumption (raw)'!AJ1071</f>
        <v>23. Phu Tho</v>
      </c>
      <c r="AN1121">
        <f>VLOOKUP(AM1121,Lists!$F$9:$G$71,2,FALSE)</f>
        <v>1</v>
      </c>
    </row>
    <row r="1122" spans="2:40" x14ac:dyDescent="0.25">
      <c r="B1122" s="65" t="str">
        <f t="shared" si="98"/>
        <v>Industry970</v>
      </c>
      <c r="C1122" s="179">
        <f>'Energy consumption (raw)'!B1072</f>
        <v>970</v>
      </c>
      <c r="D1122" s="179">
        <f>'Energy consumption (raw)'!C1072</f>
        <v>0</v>
      </c>
      <c r="E1122" s="179">
        <f>'Energy consumption (raw)'!D1072</f>
        <v>0</v>
      </c>
      <c r="F1122" s="179" t="str">
        <f>'Energy consumption (raw)'!E1072</f>
        <v>Công nghiệp</v>
      </c>
      <c r="G1122" s="179" t="str">
        <f>'Energy consumption (raw)'!F1072</f>
        <v>Sản xuất trang phục</v>
      </c>
      <c r="H1122" s="179" t="str">
        <f>'Energy consumption (raw)'!G1072</f>
        <v>Industry</v>
      </c>
      <c r="I1122" s="179" t="str">
        <f>'Energy consumption (raw)'!I1072</f>
        <v>14 Manufacture of wearing apparel</v>
      </c>
      <c r="J1122" s="179" t="str">
        <f>INDEX(Sector!$E$6:$E$46,MATCH('Energy consumption (toe)'!I1122,Sector!$B$6:$B$46,FALSE))</f>
        <v>Manufacture of wearing apparel</v>
      </c>
      <c r="K1122" s="179">
        <f>IFERROR('Energy consumption (raw)'!J1072*Lists!$H$84,)</f>
        <v>1829.0845440000001</v>
      </c>
      <c r="L1122" s="179">
        <f>'Energy consumption (raw)'!K1072*Lists!$H$84</f>
        <v>1829.0845440000001</v>
      </c>
      <c r="M1122" s="179">
        <f>'Energy consumption (raw)'!L1072*Lists!$H$84</f>
        <v>0</v>
      </c>
      <c r="N1122" s="179">
        <f>'Energy consumption (raw)'!M1072*Lists!$H$84</f>
        <v>0</v>
      </c>
      <c r="O1122" s="178">
        <f t="shared" si="99"/>
        <v>1829.0845440000001</v>
      </c>
      <c r="P1122">
        <f>'Energy consumption (raw)'!N1072*Lists!$H$85</f>
        <v>0</v>
      </c>
      <c r="Q1122">
        <f>'Energy consumption (raw)'!O1072*Lists!$H$86</f>
        <v>0</v>
      </c>
      <c r="R1122">
        <f>'Energy consumption (raw)'!P1072*Lists!$H$87</f>
        <v>0</v>
      </c>
      <c r="S1122">
        <f>'Energy consumption (raw)'!Q1072*Lists!$H$88</f>
        <v>0</v>
      </c>
      <c r="T1122">
        <f>'Energy consumption (raw)'!R1072*Lists!$H$89</f>
        <v>0</v>
      </c>
      <c r="U1122">
        <f>'Energy consumption (raw)'!S1072*Lists!$H$90</f>
        <v>0</v>
      </c>
      <c r="V1122">
        <f>'Energy consumption (raw)'!T1072*Lists!$H$91</f>
        <v>0</v>
      </c>
      <c r="W1122">
        <f>'Energy consumption (raw)'!U1072*Lists!$H$92</f>
        <v>0</v>
      </c>
      <c r="X1122">
        <f>'Energy consumption (raw)'!V1072*Lists!$H$93</f>
        <v>0</v>
      </c>
      <c r="Y1122">
        <f>'Energy consumption (raw)'!W1072*Lists!$H$94</f>
        <v>0</v>
      </c>
      <c r="Z1122">
        <f>'Energy consumption (raw)'!X1072*Lists!$H$96*1000000</f>
        <v>0</v>
      </c>
      <c r="AA1122">
        <f>'Energy consumption (raw)'!Y1072*Lists!$H$97</f>
        <v>0</v>
      </c>
      <c r="AB1122">
        <f>'Energy consumption (raw)'!Z1072*Lists!$H$96</f>
        <v>0</v>
      </c>
      <c r="AC1122">
        <f>'Energy consumption (raw)'!AA1072*Lists!$H$98</f>
        <v>0</v>
      </c>
      <c r="AD1122">
        <f>'Energy consumption (raw)'!AB1072*Lists!$H$99</f>
        <v>0</v>
      </c>
      <c r="AE1122">
        <f>'Energy consumption (raw)'!AC1072*Lists!$H$101</f>
        <v>0</v>
      </c>
      <c r="AF1122">
        <f>'Energy consumption (raw)'!AD1072*Lists!$H$101</f>
        <v>0</v>
      </c>
      <c r="AG1122">
        <f>'Energy consumption (raw)'!AE1072*Lists!$H$101</f>
        <v>0</v>
      </c>
      <c r="AH1122">
        <f>'Energy consumption (raw)'!AF1072*Lists!$H$100</f>
        <v>0</v>
      </c>
      <c r="AI1122" s="167">
        <f t="shared" si="100"/>
        <v>1829.0845440000001</v>
      </c>
      <c r="AJ1122" s="179">
        <f>'Energy consumption (raw)'!AG1072</f>
        <v>1829.0845440000001</v>
      </c>
      <c r="AK1122" s="179">
        <f>'Energy consumption (raw)'!AH1072</f>
        <v>1375.5</v>
      </c>
      <c r="AL1122">
        <f>IF(ROUND(AI1122,-3)=ROUND('Energy consumption (raw)'!AG1072,-3),1,0)</f>
        <v>1</v>
      </c>
      <c r="AM1122" s="179" t="str">
        <f>'Energy consumption (raw)'!AJ1072</f>
        <v>23. Phu Tho</v>
      </c>
      <c r="AN1122">
        <f>VLOOKUP(AM1122,Lists!$F$9:$G$71,2,FALSE)</f>
        <v>1</v>
      </c>
    </row>
    <row r="1123" spans="2:40" x14ac:dyDescent="0.25">
      <c r="B1123" s="65" t="str">
        <f t="shared" si="98"/>
        <v>Industry971</v>
      </c>
      <c r="C1123" s="179">
        <f>'Energy consumption (raw)'!B1073</f>
        <v>971</v>
      </c>
      <c r="D1123" s="179">
        <f>'Energy consumption (raw)'!C1073</f>
        <v>0</v>
      </c>
      <c r="E1123" s="179">
        <f>'Energy consumption (raw)'!D1073</f>
        <v>0</v>
      </c>
      <c r="F1123" s="179" t="str">
        <f>'Energy consumption (raw)'!E1073</f>
        <v>Công nghiệp</v>
      </c>
      <c r="G1123" s="179" t="str">
        <f>'Energy consumption (raw)'!F1073</f>
        <v>Sản xuất các sản phẩm từ Plastic</v>
      </c>
      <c r="H1123" s="179" t="str">
        <f>'Energy consumption (raw)'!G1073</f>
        <v>Industry</v>
      </c>
      <c r="I1123" s="179" t="str">
        <f>'Energy consumption (raw)'!I1073</f>
        <v>22 Manufacture of rubber and plastics products</v>
      </c>
      <c r="J1123" s="179" t="str">
        <f>INDEX(Sector!$E$6:$E$46,MATCH('Energy consumption (toe)'!I1123,Sector!$B$6:$B$46,FALSE))</f>
        <v>Manufacture of rubber and plastics products</v>
      </c>
      <c r="K1123" s="179">
        <f>IFERROR('Energy consumption (raw)'!J1073*Lists!$H$84,)</f>
        <v>1304.2505299000002</v>
      </c>
      <c r="L1123" s="179">
        <f>'Energy consumption (raw)'!K1073*Lists!$H$84</f>
        <v>1304.2505299000002</v>
      </c>
      <c r="M1123" s="179">
        <f>'Energy consumption (raw)'!L1073*Lists!$H$84</f>
        <v>0</v>
      </c>
      <c r="N1123" s="179">
        <f>'Energy consumption (raw)'!M1073*Lists!$H$84</f>
        <v>0</v>
      </c>
      <c r="O1123" s="178">
        <f t="shared" si="99"/>
        <v>1304.2505299000002</v>
      </c>
      <c r="P1123">
        <f>'Energy consumption (raw)'!N1073*Lists!$H$85</f>
        <v>0</v>
      </c>
      <c r="Q1123">
        <f>'Energy consumption (raw)'!O1073*Lists!$H$86</f>
        <v>0</v>
      </c>
      <c r="R1123">
        <f>'Energy consumption (raw)'!P1073*Lists!$H$87</f>
        <v>0</v>
      </c>
      <c r="S1123">
        <f>'Energy consumption (raw)'!Q1073*Lists!$H$88</f>
        <v>0</v>
      </c>
      <c r="T1123">
        <f>'Energy consumption (raw)'!R1073*Lists!$H$89</f>
        <v>0</v>
      </c>
      <c r="U1123">
        <f>'Energy consumption (raw)'!S1073*Lists!$H$90</f>
        <v>0</v>
      </c>
      <c r="V1123">
        <f>'Energy consumption (raw)'!T1073*Lists!$H$91</f>
        <v>0</v>
      </c>
      <c r="W1123">
        <f>'Energy consumption (raw)'!U1073*Lists!$H$92</f>
        <v>0</v>
      </c>
      <c r="X1123">
        <f>'Energy consumption (raw)'!V1073*Lists!$H$93</f>
        <v>0</v>
      </c>
      <c r="Y1123">
        <f>'Energy consumption (raw)'!W1073*Lists!$H$94</f>
        <v>0</v>
      </c>
      <c r="Z1123">
        <f>'Energy consumption (raw)'!X1073*Lists!$H$96*1000000</f>
        <v>0</v>
      </c>
      <c r="AA1123">
        <f>'Energy consumption (raw)'!Y1073*Lists!$H$97</f>
        <v>0</v>
      </c>
      <c r="AB1123">
        <f>'Energy consumption (raw)'!Z1073*Lists!$H$96</f>
        <v>0</v>
      </c>
      <c r="AC1123">
        <f>'Energy consumption (raw)'!AA1073*Lists!$H$98</f>
        <v>0</v>
      </c>
      <c r="AD1123">
        <f>'Energy consumption (raw)'!AB1073*Lists!$H$99</f>
        <v>0</v>
      </c>
      <c r="AE1123">
        <f>'Energy consumption (raw)'!AC1073*Lists!$H$101</f>
        <v>0</v>
      </c>
      <c r="AF1123">
        <f>'Energy consumption (raw)'!AD1073*Lists!$H$101</f>
        <v>0</v>
      </c>
      <c r="AG1123">
        <f>'Energy consumption (raw)'!AE1073*Lists!$H$101</f>
        <v>0</v>
      </c>
      <c r="AH1123">
        <f>'Energy consumption (raw)'!AF1073*Lists!$H$100</f>
        <v>0</v>
      </c>
      <c r="AI1123" s="167">
        <f t="shared" si="100"/>
        <v>1304.2505299000002</v>
      </c>
      <c r="AJ1123" s="179">
        <f>'Energy consumption (raw)'!AG1073</f>
        <v>1304.2505299000002</v>
      </c>
      <c r="AK1123" s="179">
        <f>'Energy consumption (raw)'!AH1073</f>
        <v>1184</v>
      </c>
      <c r="AL1123">
        <f>IF(ROUND(AI1123,-3)=ROUND('Energy consumption (raw)'!AG1073,-3),1,0)</f>
        <v>1</v>
      </c>
      <c r="AM1123" s="179" t="str">
        <f>'Energy consumption (raw)'!AJ1073</f>
        <v>23. Phu Tho</v>
      </c>
      <c r="AN1123">
        <f>VLOOKUP(AM1123,Lists!$F$9:$G$71,2,FALSE)</f>
        <v>1</v>
      </c>
    </row>
    <row r="1124" spans="2:40" x14ac:dyDescent="0.25">
      <c r="B1124" s="65" t="str">
        <f t="shared" si="98"/>
        <v>Industry972</v>
      </c>
      <c r="C1124" s="179">
        <f>'Energy consumption (raw)'!B1074</f>
        <v>972</v>
      </c>
      <c r="D1124" s="179">
        <f>'Energy consumption (raw)'!C1074</f>
        <v>0</v>
      </c>
      <c r="E1124" s="179">
        <f>'Energy consumption (raw)'!D1074</f>
        <v>0</v>
      </c>
      <c r="F1124" s="179" t="str">
        <f>'Energy consumption (raw)'!E1074</f>
        <v>Công nghiệp</v>
      </c>
      <c r="G1124" s="179" t="str">
        <f>'Energy consumption (raw)'!F1074</f>
        <v>Sản xuất các sản phẩm từ Plastic</v>
      </c>
      <c r="H1124" s="179" t="str">
        <f>'Energy consumption (raw)'!G1074</f>
        <v>Industry</v>
      </c>
      <c r="I1124" s="179" t="str">
        <f>'Energy consumption (raw)'!I1074</f>
        <v>22 Manufacture of rubber and plastics products</v>
      </c>
      <c r="J1124" s="179" t="str">
        <f>INDEX(Sector!$E$6:$E$46,MATCH('Energy consumption (toe)'!I1124,Sector!$B$6:$B$46,FALSE))</f>
        <v>Manufacture of rubber and plastics products</v>
      </c>
      <c r="K1124" s="179">
        <f>IFERROR('Energy consumption (raw)'!J1074*Lists!$H$84,)</f>
        <v>1473.4056081000001</v>
      </c>
      <c r="L1124" s="179">
        <f>'Energy consumption (raw)'!K1074*Lists!$H$84</f>
        <v>1473.4056081000001</v>
      </c>
      <c r="M1124" s="179">
        <f>'Energy consumption (raw)'!L1074*Lists!$H$84</f>
        <v>0</v>
      </c>
      <c r="N1124" s="179">
        <f>'Energy consumption (raw)'!M1074*Lists!$H$84</f>
        <v>0</v>
      </c>
      <c r="O1124" s="178">
        <f t="shared" si="99"/>
        <v>1473.4056081000001</v>
      </c>
      <c r="P1124">
        <f>'Energy consumption (raw)'!N1074*Lists!$H$85</f>
        <v>0</v>
      </c>
      <c r="Q1124">
        <f>'Energy consumption (raw)'!O1074*Lists!$H$86</f>
        <v>0</v>
      </c>
      <c r="R1124">
        <f>'Energy consumption (raw)'!P1074*Lists!$H$87</f>
        <v>0</v>
      </c>
      <c r="S1124">
        <f>'Energy consumption (raw)'!Q1074*Lists!$H$88</f>
        <v>0</v>
      </c>
      <c r="T1124">
        <f>'Energy consumption (raw)'!R1074*Lists!$H$89</f>
        <v>0</v>
      </c>
      <c r="U1124">
        <f>'Energy consumption (raw)'!S1074*Lists!$H$90</f>
        <v>0</v>
      </c>
      <c r="V1124">
        <f>'Energy consumption (raw)'!T1074*Lists!$H$91</f>
        <v>0</v>
      </c>
      <c r="W1124">
        <f>'Energy consumption (raw)'!U1074*Lists!$H$92</f>
        <v>0</v>
      </c>
      <c r="X1124">
        <f>'Energy consumption (raw)'!V1074*Lists!$H$93</f>
        <v>0</v>
      </c>
      <c r="Y1124">
        <f>'Energy consumption (raw)'!W1074*Lists!$H$94</f>
        <v>0</v>
      </c>
      <c r="Z1124">
        <f>'Energy consumption (raw)'!X1074*Lists!$H$96*1000000</f>
        <v>0</v>
      </c>
      <c r="AA1124">
        <f>'Energy consumption (raw)'!Y1074*Lists!$H$97</f>
        <v>0</v>
      </c>
      <c r="AB1124">
        <f>'Energy consumption (raw)'!Z1074*Lists!$H$96</f>
        <v>0</v>
      </c>
      <c r="AC1124">
        <f>'Energy consumption (raw)'!AA1074*Lists!$H$98</f>
        <v>0</v>
      </c>
      <c r="AD1124">
        <f>'Energy consumption (raw)'!AB1074*Lists!$H$99</f>
        <v>0</v>
      </c>
      <c r="AE1124">
        <f>'Energy consumption (raw)'!AC1074*Lists!$H$101</f>
        <v>0</v>
      </c>
      <c r="AF1124">
        <f>'Energy consumption (raw)'!AD1074*Lists!$H$101</f>
        <v>0</v>
      </c>
      <c r="AG1124">
        <f>'Energy consumption (raw)'!AE1074*Lists!$H$101</f>
        <v>0</v>
      </c>
      <c r="AH1124">
        <f>'Energy consumption (raw)'!AF1074*Lists!$H$100</f>
        <v>0</v>
      </c>
      <c r="AI1124" s="167">
        <f t="shared" si="100"/>
        <v>1473.4056081000001</v>
      </c>
      <c r="AJ1124" s="179">
        <f>'Energy consumption (raw)'!AG1074</f>
        <v>1473.4056081000001</v>
      </c>
      <c r="AK1124" s="179">
        <f>'Energy consumption (raw)'!AH1074</f>
        <v>1244.9000000000001</v>
      </c>
      <c r="AL1124">
        <f>IF(ROUND(AI1124,-3)=ROUND('Energy consumption (raw)'!AG1074,-3),1,0)</f>
        <v>1</v>
      </c>
      <c r="AM1124" s="179" t="str">
        <f>'Energy consumption (raw)'!AJ1074</f>
        <v>23. Phu Tho</v>
      </c>
      <c r="AN1124">
        <f>VLOOKUP(AM1124,Lists!$F$9:$G$71,2,FALSE)</f>
        <v>1</v>
      </c>
    </row>
    <row r="1125" spans="2:40" x14ac:dyDescent="0.25">
      <c r="B1125" s="65" t="str">
        <f t="shared" si="98"/>
        <v>Industry973</v>
      </c>
      <c r="C1125" s="179">
        <f>'Energy consumption (raw)'!B1075</f>
        <v>973</v>
      </c>
      <c r="D1125" s="179">
        <f>'Energy consumption (raw)'!C1075</f>
        <v>0</v>
      </c>
      <c r="E1125" s="179">
        <f>'Energy consumption (raw)'!D1075</f>
        <v>0</v>
      </c>
      <c r="F1125" s="179" t="str">
        <f>'Energy consumption (raw)'!E1075</f>
        <v>Công nghiệp</v>
      </c>
      <c r="G1125" s="179" t="str">
        <f>'Energy consumption (raw)'!F1075</f>
        <v>Sản xuất các sản phẩm từ gỗ</v>
      </c>
      <c r="H1125" s="179" t="str">
        <f>'Energy consumption (raw)'!G1075</f>
        <v>Industry</v>
      </c>
      <c r="I1125" s="179" t="str">
        <f>'Energy consumption (raw)'!I1075</f>
        <v>16 Manufacture of wood and of products of wood and cork, except furniture;
manufacture of articles of straw and plaiting materials</v>
      </c>
      <c r="J1125" s="179" t="str">
        <f>INDEX(Sector!$E$6:$E$46,MATCH('Energy consumption (toe)'!I1125,Sector!$B$6:$B$46,FALSE))</f>
        <v>Manufacture of wood and of products of wood and cork, except furniture;
manufacture of articles of straw and plaiting materials</v>
      </c>
      <c r="K1125" s="179">
        <f>IFERROR('Energy consumption (raw)'!J1075*Lists!$H$84,)</f>
        <v>1606.6890223</v>
      </c>
      <c r="L1125" s="179">
        <f>'Energy consumption (raw)'!K1075*Lists!$H$84</f>
        <v>1606.6890223</v>
      </c>
      <c r="M1125" s="179">
        <f>'Energy consumption (raw)'!L1075*Lists!$H$84</f>
        <v>0</v>
      </c>
      <c r="N1125" s="179">
        <f>'Energy consumption (raw)'!M1075*Lists!$H$84</f>
        <v>0</v>
      </c>
      <c r="O1125" s="178">
        <f t="shared" si="99"/>
        <v>1606.6890223</v>
      </c>
      <c r="P1125">
        <f>'Energy consumption (raw)'!N1075*Lists!$H$85</f>
        <v>0</v>
      </c>
      <c r="Q1125">
        <f>'Energy consumption (raw)'!O1075*Lists!$H$86</f>
        <v>0</v>
      </c>
      <c r="R1125">
        <f>'Energy consumption (raw)'!P1075*Lists!$H$87</f>
        <v>0</v>
      </c>
      <c r="S1125">
        <f>'Energy consumption (raw)'!Q1075*Lists!$H$88</f>
        <v>0</v>
      </c>
      <c r="T1125">
        <f>'Energy consumption (raw)'!R1075*Lists!$H$89</f>
        <v>0</v>
      </c>
      <c r="U1125">
        <f>'Energy consumption (raw)'!S1075*Lists!$H$90</f>
        <v>0</v>
      </c>
      <c r="V1125">
        <f>'Energy consumption (raw)'!T1075*Lists!$H$91</f>
        <v>0</v>
      </c>
      <c r="W1125">
        <f>'Energy consumption (raw)'!U1075*Lists!$H$92</f>
        <v>0</v>
      </c>
      <c r="X1125">
        <f>'Energy consumption (raw)'!V1075*Lists!$H$93</f>
        <v>0</v>
      </c>
      <c r="Y1125">
        <f>'Energy consumption (raw)'!W1075*Lists!$H$94</f>
        <v>0</v>
      </c>
      <c r="Z1125">
        <f>'Energy consumption (raw)'!X1075*Lists!$H$96*1000000</f>
        <v>0</v>
      </c>
      <c r="AA1125">
        <f>'Energy consumption (raw)'!Y1075*Lists!$H$97</f>
        <v>0</v>
      </c>
      <c r="AB1125">
        <f>'Energy consumption (raw)'!Z1075*Lists!$H$96</f>
        <v>0</v>
      </c>
      <c r="AC1125">
        <f>'Energy consumption (raw)'!AA1075*Lists!$H$98</f>
        <v>0</v>
      </c>
      <c r="AD1125">
        <f>'Energy consumption (raw)'!AB1075*Lists!$H$99</f>
        <v>0</v>
      </c>
      <c r="AE1125">
        <f>'Energy consumption (raw)'!AC1075*Lists!$H$101</f>
        <v>0</v>
      </c>
      <c r="AF1125">
        <f>'Energy consumption (raw)'!AD1075*Lists!$H$101</f>
        <v>0</v>
      </c>
      <c r="AG1125">
        <f>'Energy consumption (raw)'!AE1075*Lists!$H$101</f>
        <v>0</v>
      </c>
      <c r="AH1125">
        <f>'Energy consumption (raw)'!AF1075*Lists!$H$100</f>
        <v>0</v>
      </c>
      <c r="AI1125" s="167">
        <f t="shared" si="100"/>
        <v>1606.6890223</v>
      </c>
      <c r="AJ1125" s="179">
        <f>'Energy consumption (raw)'!AG1075</f>
        <v>1606.6890223</v>
      </c>
      <c r="AK1125" s="179">
        <f>'Energy consumption (raw)'!AH1075</f>
        <v>0</v>
      </c>
      <c r="AL1125">
        <f>IF(ROUND(AI1125,-3)=ROUND('Energy consumption (raw)'!AG1075,-3),1,0)</f>
        <v>1</v>
      </c>
      <c r="AM1125" s="179" t="str">
        <f>'Energy consumption (raw)'!AJ1075</f>
        <v>23. Phu Tho</v>
      </c>
      <c r="AN1125">
        <f>VLOOKUP(AM1125,Lists!$F$9:$G$71,2,FALSE)</f>
        <v>1</v>
      </c>
    </row>
    <row r="1126" spans="2:40" x14ac:dyDescent="0.25">
      <c r="B1126" s="65" t="str">
        <f t="shared" si="98"/>
        <v>Industry974</v>
      </c>
      <c r="C1126" s="179">
        <f>'Energy consumption (raw)'!B1076</f>
        <v>974</v>
      </c>
      <c r="D1126" s="179">
        <f>'Energy consumption (raw)'!C1076</f>
        <v>0</v>
      </c>
      <c r="E1126" s="179">
        <f>'Energy consumption (raw)'!D1076</f>
        <v>0</v>
      </c>
      <c r="F1126" s="179" t="str">
        <f>'Energy consumption (raw)'!E1076</f>
        <v>Công nghiệp</v>
      </c>
      <c r="G1126" s="179" t="str">
        <f>'Energy consumption (raw)'!F1076</f>
        <v>Sản xuất, chế biến thực phẩm</v>
      </c>
      <c r="H1126" s="179" t="str">
        <f>'Energy consumption (raw)'!G1076</f>
        <v>Industry</v>
      </c>
      <c r="I1126" s="179" t="str">
        <f>'Energy consumption (raw)'!I1076</f>
        <v>10 Manufacture of food products</v>
      </c>
      <c r="J1126" s="179" t="str">
        <f>INDEX(Sector!$E$6:$E$46,MATCH('Energy consumption (toe)'!I1126,Sector!$B$6:$B$46,FALSE))</f>
        <v>Manufacture of food products</v>
      </c>
      <c r="K1126" s="179">
        <f>IFERROR('Energy consumption (raw)'!J1076*Lists!$H$84,)</f>
        <v>4914.1056648000003</v>
      </c>
      <c r="L1126" s="179">
        <f>'Energy consumption (raw)'!K1076*Lists!$H$84</f>
        <v>4914.1056648000003</v>
      </c>
      <c r="M1126" s="179">
        <f>'Energy consumption (raw)'!L1076*Lists!$H$84</f>
        <v>0</v>
      </c>
      <c r="N1126" s="179">
        <f>'Energy consumption (raw)'!M1076*Lists!$H$84</f>
        <v>0</v>
      </c>
      <c r="O1126" s="178">
        <f t="shared" si="99"/>
        <v>4914.1056648000003</v>
      </c>
      <c r="P1126">
        <f>'Energy consumption (raw)'!N1076*Lists!$H$85</f>
        <v>21378</v>
      </c>
      <c r="Q1126">
        <f>'Energy consumption (raw)'!O1076*Lists!$H$86</f>
        <v>0</v>
      </c>
      <c r="R1126">
        <f>'Energy consumption (raw)'!P1076*Lists!$H$87</f>
        <v>0</v>
      </c>
      <c r="S1126">
        <f>'Energy consumption (raw)'!Q1076*Lists!$H$88</f>
        <v>0</v>
      </c>
      <c r="T1126">
        <f>'Energy consumption (raw)'!R1076*Lists!$H$89</f>
        <v>0</v>
      </c>
      <c r="U1126">
        <f>'Energy consumption (raw)'!S1076*Lists!$H$90</f>
        <v>0</v>
      </c>
      <c r="V1126">
        <f>'Energy consumption (raw)'!T1076*Lists!$H$91</f>
        <v>0</v>
      </c>
      <c r="W1126">
        <f>'Energy consumption (raw)'!U1076*Lists!$H$92</f>
        <v>0</v>
      </c>
      <c r="X1126">
        <f>'Energy consumption (raw)'!V1076*Lists!$H$93</f>
        <v>0</v>
      </c>
      <c r="Y1126">
        <f>'Energy consumption (raw)'!W1076*Lists!$H$94</f>
        <v>0</v>
      </c>
      <c r="Z1126">
        <f>'Energy consumption (raw)'!X1076*Lists!$H$96*1000000</f>
        <v>0</v>
      </c>
      <c r="AA1126">
        <f>'Energy consumption (raw)'!Y1076*Lists!$H$97</f>
        <v>0</v>
      </c>
      <c r="AB1126">
        <f>'Energy consumption (raw)'!Z1076*Lists!$H$96</f>
        <v>0</v>
      </c>
      <c r="AC1126">
        <f>'Energy consumption (raw)'!AA1076*Lists!$H$98</f>
        <v>0</v>
      </c>
      <c r="AD1126">
        <f>'Energy consumption (raw)'!AB1076*Lists!$H$99</f>
        <v>0</v>
      </c>
      <c r="AE1126">
        <f>'Energy consumption (raw)'!AC1076*Lists!$H$101</f>
        <v>0</v>
      </c>
      <c r="AF1126">
        <f>'Energy consumption (raw)'!AD1076*Lists!$H$101</f>
        <v>0</v>
      </c>
      <c r="AG1126">
        <f>'Energy consumption (raw)'!AE1076*Lists!$H$101</f>
        <v>0</v>
      </c>
      <c r="AH1126">
        <f>'Energy consumption (raw)'!AF1076*Lists!$H$100</f>
        <v>0</v>
      </c>
      <c r="AI1126" s="167">
        <f t="shared" si="100"/>
        <v>26292.105664800001</v>
      </c>
      <c r="AJ1126" s="179">
        <f>'Energy consumption (raw)'!AG1076</f>
        <v>26292.105664800001</v>
      </c>
      <c r="AK1126" s="179">
        <f>'Energy consumption (raw)'!AH1076</f>
        <v>0</v>
      </c>
      <c r="AL1126">
        <f>IF(ROUND(AI1126,-3)=ROUND('Energy consumption (raw)'!AG1076,-3),1,0)</f>
        <v>1</v>
      </c>
      <c r="AM1126" s="179" t="str">
        <f>'Energy consumption (raw)'!AJ1076</f>
        <v>23. Phu Tho</v>
      </c>
      <c r="AN1126">
        <f>VLOOKUP(AM1126,Lists!$F$9:$G$71,2,FALSE)</f>
        <v>1</v>
      </c>
    </row>
    <row r="1127" spans="2:40" x14ac:dyDescent="0.25">
      <c r="B1127" s="65" t="str">
        <f t="shared" si="98"/>
        <v>Industry975</v>
      </c>
      <c r="C1127" s="179">
        <f>'Energy consumption (raw)'!B1077</f>
        <v>975</v>
      </c>
      <c r="D1127" s="179">
        <f>'Energy consumption (raw)'!C1077</f>
        <v>0</v>
      </c>
      <c r="E1127" s="179">
        <f>'Energy consumption (raw)'!D1077</f>
        <v>0</v>
      </c>
      <c r="F1127" s="179" t="str">
        <f>'Energy consumption (raw)'!E1077</f>
        <v>Công nghiệp</v>
      </c>
      <c r="G1127" s="179" t="str">
        <f>'Energy consumption (raw)'!F1077</f>
        <v>Sản xuất vật liệu xây dựng từ đất sét</v>
      </c>
      <c r="H1127" s="179" t="str">
        <f>'Energy consumption (raw)'!G1077</f>
        <v>Industry</v>
      </c>
      <c r="I1127" s="179" t="str">
        <f>'Energy consumption (raw)'!I1077</f>
        <v>23 Manufacture of other non-metallic mineral products</v>
      </c>
      <c r="J1127" s="179" t="str">
        <f>INDEX(Sector!$E$6:$E$46,MATCH('Energy consumption (toe)'!I1127,Sector!$B$6:$B$46,FALSE))</f>
        <v>Manufacture of other non-metallic mineral products</v>
      </c>
      <c r="K1127" s="179">
        <f>IFERROR('Energy consumption (raw)'!J1077*Lists!$H$84,)</f>
        <v>0</v>
      </c>
      <c r="L1127" s="179">
        <f>'Energy consumption (raw)'!K1077*Lists!$H$84</f>
        <v>253.97888010000003</v>
      </c>
      <c r="M1127" s="179">
        <f>'Energy consumption (raw)'!L1077*Lists!$H$84</f>
        <v>0</v>
      </c>
      <c r="N1127" s="179">
        <f>'Energy consumption (raw)'!M1077*Lists!$H$84</f>
        <v>0</v>
      </c>
      <c r="O1127" s="178">
        <f t="shared" si="99"/>
        <v>253.97888010000003</v>
      </c>
      <c r="P1127">
        <f>'Energy consumption (raw)'!N1077*Lists!$H$85</f>
        <v>7081.9</v>
      </c>
      <c r="Q1127">
        <f>'Energy consumption (raw)'!O1077*Lists!$H$86</f>
        <v>0</v>
      </c>
      <c r="R1127">
        <f>'Energy consumption (raw)'!P1077*Lists!$H$87</f>
        <v>0</v>
      </c>
      <c r="S1127">
        <f>'Energy consumption (raw)'!Q1077*Lists!$H$88</f>
        <v>0</v>
      </c>
      <c r="T1127">
        <f>'Energy consumption (raw)'!R1077*Lists!$H$89</f>
        <v>0</v>
      </c>
      <c r="U1127">
        <f>'Energy consumption (raw)'!S1077*Lists!$H$90</f>
        <v>73.040000000000006</v>
      </c>
      <c r="V1127">
        <f>'Energy consumption (raw)'!T1077*Lists!$H$91</f>
        <v>0</v>
      </c>
      <c r="W1127">
        <f>'Energy consumption (raw)'!U1077*Lists!$H$92</f>
        <v>0</v>
      </c>
      <c r="X1127">
        <f>'Energy consumption (raw)'!V1077*Lists!$H$93</f>
        <v>0</v>
      </c>
      <c r="Y1127">
        <f>'Energy consumption (raw)'!W1077*Lists!$H$94</f>
        <v>0</v>
      </c>
      <c r="Z1127">
        <f>'Energy consumption (raw)'!X1077*Lists!$H$96*1000000</f>
        <v>0</v>
      </c>
      <c r="AA1127">
        <f>'Energy consumption (raw)'!Y1077*Lists!$H$97</f>
        <v>0</v>
      </c>
      <c r="AB1127">
        <f>'Energy consumption (raw)'!Z1077*Lists!$H$96</f>
        <v>0</v>
      </c>
      <c r="AC1127">
        <f>'Energy consumption (raw)'!AA1077*Lists!$H$98</f>
        <v>0</v>
      </c>
      <c r="AD1127">
        <f>'Energy consumption (raw)'!AB1077*Lists!$H$99</f>
        <v>0</v>
      </c>
      <c r="AE1127">
        <f>'Energy consumption (raw)'!AC1077*Lists!$H$101</f>
        <v>0</v>
      </c>
      <c r="AF1127">
        <f>'Energy consumption (raw)'!AD1077*Lists!$H$101</f>
        <v>0</v>
      </c>
      <c r="AG1127">
        <f>'Energy consumption (raw)'!AE1077*Lists!$H$101</f>
        <v>0</v>
      </c>
      <c r="AH1127">
        <f>'Energy consumption (raw)'!AF1077*Lists!$H$100</f>
        <v>0</v>
      </c>
      <c r="AI1127" s="167">
        <f t="shared" si="100"/>
        <v>7408.9188801</v>
      </c>
      <c r="AJ1127" s="179">
        <f>'Energy consumption (raw)'!AG1077</f>
        <v>7408.9188801</v>
      </c>
      <c r="AK1127" s="179">
        <f>'Energy consumption (raw)'!AH1077</f>
        <v>14210.829113399999</v>
      </c>
      <c r="AL1127">
        <f>IF(ROUND(AI1127,-3)=ROUND('Energy consumption (raw)'!AG1077,-3),1,0)</f>
        <v>1</v>
      </c>
      <c r="AM1127" s="179" t="str">
        <f>'Energy consumption (raw)'!AJ1077</f>
        <v>24. Son La</v>
      </c>
      <c r="AN1127">
        <f>VLOOKUP(AM1127,Lists!$F$9:$G$71,2,FALSE)</f>
        <v>1</v>
      </c>
    </row>
    <row r="1128" spans="2:40" x14ac:dyDescent="0.25">
      <c r="B1128" s="65" t="str">
        <f t="shared" si="98"/>
        <v>Industry976</v>
      </c>
      <c r="C1128" s="179">
        <f>'Energy consumption (raw)'!B1078</f>
        <v>976</v>
      </c>
      <c r="D1128" s="179">
        <f>'Energy consumption (raw)'!C1078</f>
        <v>0</v>
      </c>
      <c r="E1128" s="179">
        <f>'Energy consumption (raw)'!D1078</f>
        <v>0</v>
      </c>
      <c r="F1128" s="179" t="str">
        <f>'Energy consumption (raw)'!E1078</f>
        <v>Công nghiệp</v>
      </c>
      <c r="G1128" s="179" t="str">
        <f>'Energy consumption (raw)'!F1078</f>
        <v>Sản xuất vật liệu xây dựng từ đất sét</v>
      </c>
      <c r="H1128" s="179" t="str">
        <f>'Energy consumption (raw)'!G1078</f>
        <v>Industry</v>
      </c>
      <c r="I1128" s="179" t="str">
        <f>'Energy consumption (raw)'!I1078</f>
        <v>23 Manufacture of other non-metallic mineral products</v>
      </c>
      <c r="J1128" s="179" t="str">
        <f>INDEX(Sector!$E$6:$E$46,MATCH('Energy consumption (toe)'!I1128,Sector!$B$6:$B$46,FALSE))</f>
        <v>Manufacture of other non-metallic mineral products</v>
      </c>
      <c r="K1128" s="179">
        <f>IFERROR('Energy consumption (raw)'!J1078*Lists!$H$84,)</f>
        <v>0</v>
      </c>
      <c r="L1128" s="179">
        <f>'Energy consumption (raw)'!K1078*Lists!$H$84</f>
        <v>123.44000000000001</v>
      </c>
      <c r="M1128" s="179">
        <f>'Energy consumption (raw)'!L1078*Lists!$H$84</f>
        <v>0</v>
      </c>
      <c r="N1128" s="179">
        <f>'Energy consumption (raw)'!M1078*Lists!$H$84</f>
        <v>0</v>
      </c>
      <c r="O1128" s="178">
        <f t="shared" si="99"/>
        <v>123.44000000000001</v>
      </c>
      <c r="P1128">
        <f>'Energy consumption (raw)'!N1078*Lists!$H$85</f>
        <v>2100</v>
      </c>
      <c r="Q1128">
        <f>'Energy consumption (raw)'!O1078*Lists!$H$86</f>
        <v>0</v>
      </c>
      <c r="R1128">
        <f>'Energy consumption (raw)'!P1078*Lists!$H$87</f>
        <v>0</v>
      </c>
      <c r="S1128">
        <f>'Energy consumption (raw)'!Q1078*Lists!$H$88</f>
        <v>0</v>
      </c>
      <c r="T1128">
        <f>'Energy consumption (raw)'!R1078*Lists!$H$89</f>
        <v>0</v>
      </c>
      <c r="U1128">
        <f>'Energy consumption (raw)'!S1078*Lists!$H$90</f>
        <v>17.600000000000001</v>
      </c>
      <c r="V1128">
        <f>'Energy consumption (raw)'!T1078*Lists!$H$91</f>
        <v>0</v>
      </c>
      <c r="W1128">
        <f>'Energy consumption (raw)'!U1078*Lists!$H$92</f>
        <v>0</v>
      </c>
      <c r="X1128">
        <f>'Energy consumption (raw)'!V1078*Lists!$H$93</f>
        <v>0</v>
      </c>
      <c r="Y1128">
        <f>'Energy consumption (raw)'!W1078*Lists!$H$94</f>
        <v>0</v>
      </c>
      <c r="Z1128">
        <f>'Energy consumption (raw)'!X1078*Lists!$H$96*1000000</f>
        <v>0</v>
      </c>
      <c r="AA1128">
        <f>'Energy consumption (raw)'!Y1078*Lists!$H$97</f>
        <v>0</v>
      </c>
      <c r="AB1128">
        <f>'Energy consumption (raw)'!Z1078*Lists!$H$96</f>
        <v>0</v>
      </c>
      <c r="AC1128">
        <f>'Energy consumption (raw)'!AA1078*Lists!$H$98</f>
        <v>0</v>
      </c>
      <c r="AD1128">
        <f>'Energy consumption (raw)'!AB1078*Lists!$H$99</f>
        <v>0</v>
      </c>
      <c r="AE1128">
        <f>'Energy consumption (raw)'!AC1078*Lists!$H$101</f>
        <v>0</v>
      </c>
      <c r="AF1128">
        <f>'Energy consumption (raw)'!AD1078*Lists!$H$101</f>
        <v>0</v>
      </c>
      <c r="AG1128">
        <f>'Energy consumption (raw)'!AE1078*Lists!$H$101</f>
        <v>0</v>
      </c>
      <c r="AH1128">
        <f>'Energy consumption (raw)'!AF1078*Lists!$H$100</f>
        <v>0</v>
      </c>
      <c r="AI1128" s="167">
        <f t="shared" si="100"/>
        <v>2241.04</v>
      </c>
      <c r="AJ1128" s="179">
        <f>'Energy consumption (raw)'!AG1078</f>
        <v>2241.04</v>
      </c>
      <c r="AK1128" s="179">
        <f>'Energy consumption (raw)'!AH1078</f>
        <v>44494.1144527</v>
      </c>
      <c r="AL1128">
        <f>IF(ROUND(AI1128,-3)=ROUND('Energy consumption (raw)'!AG1078,-3),1,0)</f>
        <v>1</v>
      </c>
      <c r="AM1128" s="179" t="str">
        <f>'Energy consumption (raw)'!AJ1078</f>
        <v>24. Son La</v>
      </c>
      <c r="AN1128">
        <f>VLOOKUP(AM1128,Lists!$F$9:$G$71,2,FALSE)</f>
        <v>1</v>
      </c>
    </row>
    <row r="1129" spans="2:40" x14ac:dyDescent="0.25">
      <c r="B1129" s="65" t="str">
        <f t="shared" si="98"/>
        <v>Industry977</v>
      </c>
      <c r="C1129" s="179">
        <f>'Energy consumption (raw)'!B1079</f>
        <v>977</v>
      </c>
      <c r="D1129" s="179">
        <f>'Energy consumption (raw)'!C1079</f>
        <v>0</v>
      </c>
      <c r="E1129" s="179">
        <f>'Energy consumption (raw)'!D1079</f>
        <v>0</v>
      </c>
      <c r="F1129" s="179" t="str">
        <f>'Energy consumption (raw)'!E1079</f>
        <v>Công nghiệp</v>
      </c>
      <c r="G1129" s="179" t="str">
        <f>'Energy consumption (raw)'!F1079</f>
        <v>Sản xuất vật liệu xây dựng từ đất sét</v>
      </c>
      <c r="H1129" s="179" t="str">
        <f>'Energy consumption (raw)'!G1079</f>
        <v>Industry</v>
      </c>
      <c r="I1129" s="179" t="str">
        <f>'Energy consumption (raw)'!I1079</f>
        <v>23 Manufacture of other non-metallic mineral products</v>
      </c>
      <c r="J1129" s="179" t="str">
        <f>INDEX(Sector!$E$6:$E$46,MATCH('Energy consumption (toe)'!I1129,Sector!$B$6:$B$46,FALSE))</f>
        <v>Manufacture of other non-metallic mineral products</v>
      </c>
      <c r="K1129" s="179">
        <f>IFERROR('Energy consumption (raw)'!J1079*Lists!$H$84,)</f>
        <v>0</v>
      </c>
      <c r="L1129" s="179">
        <f>'Energy consumption (raw)'!K1079*Lists!$H$84</f>
        <v>104.92400000000001</v>
      </c>
      <c r="M1129" s="179">
        <f>'Energy consumption (raw)'!L1079*Lists!$H$84</f>
        <v>0</v>
      </c>
      <c r="N1129" s="179">
        <f>'Energy consumption (raw)'!M1079*Lists!$H$84</f>
        <v>0</v>
      </c>
      <c r="O1129" s="178">
        <f t="shared" si="99"/>
        <v>104.92400000000001</v>
      </c>
      <c r="P1129">
        <f>'Energy consumption (raw)'!N1079*Lists!$H$85</f>
        <v>2800</v>
      </c>
      <c r="Q1129">
        <f>'Energy consumption (raw)'!O1079*Lists!$H$86</f>
        <v>0</v>
      </c>
      <c r="R1129">
        <f>'Energy consumption (raw)'!P1079*Lists!$H$87</f>
        <v>0</v>
      </c>
      <c r="S1129">
        <f>'Energy consumption (raw)'!Q1079*Lists!$H$88</f>
        <v>0</v>
      </c>
      <c r="T1129">
        <f>'Energy consumption (raw)'!R1079*Lists!$H$89</f>
        <v>0</v>
      </c>
      <c r="U1129">
        <f>'Energy consumption (raw)'!S1079*Lists!$H$90</f>
        <v>21.12</v>
      </c>
      <c r="V1129">
        <f>'Energy consumption (raw)'!T1079*Lists!$H$91</f>
        <v>0</v>
      </c>
      <c r="W1129">
        <f>'Energy consumption (raw)'!U1079*Lists!$H$92</f>
        <v>0</v>
      </c>
      <c r="X1129">
        <f>'Energy consumption (raw)'!V1079*Lists!$H$93</f>
        <v>0</v>
      </c>
      <c r="Y1129">
        <f>'Energy consumption (raw)'!W1079*Lists!$H$94</f>
        <v>0</v>
      </c>
      <c r="Z1129">
        <f>'Energy consumption (raw)'!X1079*Lists!$H$96*1000000</f>
        <v>0</v>
      </c>
      <c r="AA1129">
        <f>'Energy consumption (raw)'!Y1079*Lists!$H$97</f>
        <v>0</v>
      </c>
      <c r="AB1129">
        <f>'Energy consumption (raw)'!Z1079*Lists!$H$96</f>
        <v>0</v>
      </c>
      <c r="AC1129">
        <f>'Energy consumption (raw)'!AA1079*Lists!$H$98</f>
        <v>0</v>
      </c>
      <c r="AD1129">
        <f>'Energy consumption (raw)'!AB1079*Lists!$H$99</f>
        <v>0</v>
      </c>
      <c r="AE1129">
        <f>'Energy consumption (raw)'!AC1079*Lists!$H$101</f>
        <v>0</v>
      </c>
      <c r="AF1129">
        <f>'Energy consumption (raw)'!AD1079*Lists!$H$101</f>
        <v>0</v>
      </c>
      <c r="AG1129">
        <f>'Energy consumption (raw)'!AE1079*Lists!$H$101</f>
        <v>0</v>
      </c>
      <c r="AH1129">
        <f>'Energy consumption (raw)'!AF1079*Lists!$H$100</f>
        <v>0</v>
      </c>
      <c r="AI1129" s="167">
        <f t="shared" si="100"/>
        <v>2926.0439999999999</v>
      </c>
      <c r="AJ1129" s="179">
        <f>'Energy consumption (raw)'!AG1079</f>
        <v>2926.0439999999999</v>
      </c>
      <c r="AK1129" s="179">
        <f>'Energy consumption (raw)'!AH1079</f>
        <v>18597.916699699999</v>
      </c>
      <c r="AL1129">
        <f>IF(ROUND(AI1129,-3)=ROUND('Energy consumption (raw)'!AG1079,-3),1,0)</f>
        <v>1</v>
      </c>
      <c r="AM1129" s="179" t="str">
        <f>'Energy consumption (raw)'!AJ1079</f>
        <v>24. Son La</v>
      </c>
      <c r="AN1129">
        <f>VLOOKUP(AM1129,Lists!$F$9:$G$71,2,FALSE)</f>
        <v>1</v>
      </c>
    </row>
    <row r="1130" spans="2:40" x14ac:dyDescent="0.25">
      <c r="B1130" s="65" t="str">
        <f t="shared" si="98"/>
        <v>Industry978</v>
      </c>
      <c r="C1130" s="179">
        <f>'Energy consumption (raw)'!B1080</f>
        <v>978</v>
      </c>
      <c r="D1130" s="179">
        <f>'Energy consumption (raw)'!C1080</f>
        <v>0</v>
      </c>
      <c r="E1130" s="179">
        <f>'Energy consumption (raw)'!D1080</f>
        <v>0</v>
      </c>
      <c r="F1130" s="179" t="str">
        <f>'Energy consumption (raw)'!E1080</f>
        <v>Công nghiệp</v>
      </c>
      <c r="G1130" s="179" t="str">
        <f>'Energy consumption (raw)'!F1080</f>
        <v>Sản xuất vật liệu xây dựng từ đất sét</v>
      </c>
      <c r="H1130" s="179" t="str">
        <f>'Energy consumption (raw)'!G1080</f>
        <v>Industry</v>
      </c>
      <c r="I1130" s="179" t="str">
        <f>'Energy consumption (raw)'!I1080</f>
        <v>23 Manufacture of other non-metallic mineral products</v>
      </c>
      <c r="J1130" s="179" t="str">
        <f>INDEX(Sector!$E$6:$E$46,MATCH('Energy consumption (toe)'!I1130,Sector!$B$6:$B$46,FALSE))</f>
        <v>Manufacture of other non-metallic mineral products</v>
      </c>
      <c r="K1130" s="179">
        <f>IFERROR('Energy consumption (raw)'!J1080*Lists!$H$84,)</f>
        <v>0</v>
      </c>
      <c r="L1130" s="179">
        <f>'Energy consumption (raw)'!K1080*Lists!$H$84</f>
        <v>92.580000000000013</v>
      </c>
      <c r="M1130" s="179">
        <f>'Energy consumption (raw)'!L1080*Lists!$H$84</f>
        <v>0</v>
      </c>
      <c r="N1130" s="179">
        <f>'Energy consumption (raw)'!M1080*Lists!$H$84</f>
        <v>0</v>
      </c>
      <c r="O1130" s="178">
        <f t="shared" si="99"/>
        <v>92.580000000000013</v>
      </c>
      <c r="P1130">
        <f>'Energy consumption (raw)'!N1080*Lists!$H$85</f>
        <v>1750</v>
      </c>
      <c r="Q1130">
        <f>'Energy consumption (raw)'!O1080*Lists!$H$86</f>
        <v>0</v>
      </c>
      <c r="R1130">
        <f>'Energy consumption (raw)'!P1080*Lists!$H$87</f>
        <v>0</v>
      </c>
      <c r="S1130">
        <f>'Energy consumption (raw)'!Q1080*Lists!$H$88</f>
        <v>0</v>
      </c>
      <c r="T1130">
        <f>'Energy consumption (raw)'!R1080*Lists!$H$89</f>
        <v>0</v>
      </c>
      <c r="U1130">
        <f>'Energy consumption (raw)'!S1080*Lists!$H$90</f>
        <v>13.200000000000001</v>
      </c>
      <c r="V1130">
        <f>'Energy consumption (raw)'!T1080*Lists!$H$91</f>
        <v>0</v>
      </c>
      <c r="W1130">
        <f>'Energy consumption (raw)'!U1080*Lists!$H$92</f>
        <v>0</v>
      </c>
      <c r="X1130">
        <f>'Energy consumption (raw)'!V1080*Lists!$H$93</f>
        <v>0</v>
      </c>
      <c r="Y1130">
        <f>'Energy consumption (raw)'!W1080*Lists!$H$94</f>
        <v>0</v>
      </c>
      <c r="Z1130">
        <f>'Energy consumption (raw)'!X1080*Lists!$H$96*1000000</f>
        <v>0</v>
      </c>
      <c r="AA1130">
        <f>'Energy consumption (raw)'!Y1080*Lists!$H$97</f>
        <v>0</v>
      </c>
      <c r="AB1130">
        <f>'Energy consumption (raw)'!Z1080*Lists!$H$96</f>
        <v>0</v>
      </c>
      <c r="AC1130">
        <f>'Energy consumption (raw)'!AA1080*Lists!$H$98</f>
        <v>0</v>
      </c>
      <c r="AD1130">
        <f>'Energy consumption (raw)'!AB1080*Lists!$H$99</f>
        <v>0</v>
      </c>
      <c r="AE1130">
        <f>'Energy consumption (raw)'!AC1080*Lists!$H$101</f>
        <v>0</v>
      </c>
      <c r="AF1130">
        <f>'Energy consumption (raw)'!AD1080*Lists!$H$101</f>
        <v>0</v>
      </c>
      <c r="AG1130">
        <f>'Energy consumption (raw)'!AE1080*Lists!$H$101</f>
        <v>0</v>
      </c>
      <c r="AH1130">
        <f>'Energy consumption (raw)'!AF1080*Lists!$H$100</f>
        <v>0</v>
      </c>
      <c r="AI1130" s="167">
        <f t="shared" si="100"/>
        <v>1855.78</v>
      </c>
      <c r="AJ1130" s="179">
        <f>'Energy consumption (raw)'!AG1080</f>
        <v>1855.78</v>
      </c>
      <c r="AK1130" s="179">
        <f>'Energy consumption (raw)'!AH1080</f>
        <v>16665.80487</v>
      </c>
      <c r="AL1130">
        <f>IF(ROUND(AI1130,-3)=ROUND('Energy consumption (raw)'!AG1080,-3),1,0)</f>
        <v>1</v>
      </c>
      <c r="AM1130" s="179" t="str">
        <f>'Energy consumption (raw)'!AJ1080</f>
        <v>24. Son La</v>
      </c>
      <c r="AN1130">
        <f>VLOOKUP(AM1130,Lists!$F$9:$G$71,2,FALSE)</f>
        <v>1</v>
      </c>
    </row>
    <row r="1131" spans="2:40" x14ac:dyDescent="0.25">
      <c r="B1131" s="65" t="str">
        <f t="shared" si="98"/>
        <v>Industry979</v>
      </c>
      <c r="C1131" s="179">
        <f>'Energy consumption (raw)'!B1081</f>
        <v>979</v>
      </c>
      <c r="D1131" s="179">
        <f>'Energy consumption (raw)'!C1081</f>
        <v>0</v>
      </c>
      <c r="E1131" s="179">
        <f>'Energy consumption (raw)'!D1081</f>
        <v>0</v>
      </c>
      <c r="F1131" s="179" t="str">
        <f>'Energy consumption (raw)'!E1081</f>
        <v>Công nghiệp</v>
      </c>
      <c r="G1131" s="179" t="str">
        <f>'Energy consumption (raw)'!F1081</f>
        <v>Sản xuất vật liệu xây dựng từ đất sét</v>
      </c>
      <c r="H1131" s="179" t="str">
        <f>'Energy consumption (raw)'!G1081</f>
        <v>Industry</v>
      </c>
      <c r="I1131" s="179" t="str">
        <f>'Energy consumption (raw)'!I1081</f>
        <v>23 Manufacture of other non-metallic mineral products</v>
      </c>
      <c r="J1131" s="179" t="str">
        <f>INDEX(Sector!$E$6:$E$46,MATCH('Energy consumption (toe)'!I1131,Sector!$B$6:$B$46,FALSE))</f>
        <v>Manufacture of other non-metallic mineral products</v>
      </c>
      <c r="K1131" s="179">
        <f>IFERROR('Energy consumption (raw)'!J1081*Lists!$H$84,)</f>
        <v>0</v>
      </c>
      <c r="L1131" s="179">
        <f>'Energy consumption (raw)'!K1081*Lists!$H$84</f>
        <v>185.21863400000001</v>
      </c>
      <c r="M1131" s="179">
        <f>'Energy consumption (raw)'!L1081*Lists!$H$84</f>
        <v>0</v>
      </c>
      <c r="N1131" s="179">
        <f>'Energy consumption (raw)'!M1081*Lists!$H$84</f>
        <v>0</v>
      </c>
      <c r="O1131" s="178">
        <f t="shared" si="99"/>
        <v>185.21863400000001</v>
      </c>
      <c r="P1131">
        <f>'Energy consumption (raw)'!N1081*Lists!$H$85</f>
        <v>1386</v>
      </c>
      <c r="Q1131">
        <f>'Energy consumption (raw)'!O1081*Lists!$H$86</f>
        <v>0</v>
      </c>
      <c r="R1131">
        <f>'Energy consumption (raw)'!P1081*Lists!$H$87</f>
        <v>0</v>
      </c>
      <c r="S1131">
        <f>'Energy consumption (raw)'!Q1081*Lists!$H$88</f>
        <v>0</v>
      </c>
      <c r="T1131">
        <f>'Energy consumption (raw)'!R1081*Lists!$H$89</f>
        <v>0</v>
      </c>
      <c r="U1131">
        <f>'Energy consumption (raw)'!S1081*Lists!$H$90</f>
        <v>11.316800000000001</v>
      </c>
      <c r="V1131">
        <f>'Energy consumption (raw)'!T1081*Lists!$H$91</f>
        <v>0</v>
      </c>
      <c r="W1131">
        <f>'Energy consumption (raw)'!U1081*Lists!$H$92</f>
        <v>0</v>
      </c>
      <c r="X1131">
        <f>'Energy consumption (raw)'!V1081*Lists!$H$93</f>
        <v>0</v>
      </c>
      <c r="Y1131">
        <f>'Energy consumption (raw)'!W1081*Lists!$H$94</f>
        <v>0</v>
      </c>
      <c r="Z1131">
        <f>'Energy consumption (raw)'!X1081*Lists!$H$96*1000000</f>
        <v>0</v>
      </c>
      <c r="AA1131">
        <f>'Energy consumption (raw)'!Y1081*Lists!$H$97</f>
        <v>0</v>
      </c>
      <c r="AB1131">
        <f>'Energy consumption (raw)'!Z1081*Lists!$H$96</f>
        <v>0</v>
      </c>
      <c r="AC1131">
        <f>'Energy consumption (raw)'!AA1081*Lists!$H$98</f>
        <v>0</v>
      </c>
      <c r="AD1131">
        <f>'Energy consumption (raw)'!AB1081*Lists!$H$99</f>
        <v>0</v>
      </c>
      <c r="AE1131">
        <f>'Energy consumption (raw)'!AC1081*Lists!$H$101</f>
        <v>0</v>
      </c>
      <c r="AF1131">
        <f>'Energy consumption (raw)'!AD1081*Lists!$H$101</f>
        <v>0</v>
      </c>
      <c r="AG1131">
        <f>'Energy consumption (raw)'!AE1081*Lists!$H$101</f>
        <v>0</v>
      </c>
      <c r="AH1131">
        <f>'Energy consumption (raw)'!AF1081*Lists!$H$100</f>
        <v>0</v>
      </c>
      <c r="AI1131" s="167">
        <f t="shared" si="100"/>
        <v>1582.5354340000001</v>
      </c>
      <c r="AJ1131" s="179">
        <f>'Energy consumption (raw)'!AG1081</f>
        <v>1582.5354340000001</v>
      </c>
      <c r="AK1131" s="179">
        <f>'Energy consumption (raw)'!AH1081</f>
        <v>14582.105934000001</v>
      </c>
      <c r="AL1131">
        <f>IF(ROUND(AI1131,-3)=ROUND('Energy consumption (raw)'!AG1081,-3),1,0)</f>
        <v>1</v>
      </c>
      <c r="AM1131" s="179" t="str">
        <f>'Energy consumption (raw)'!AJ1081</f>
        <v>24. Son La</v>
      </c>
      <c r="AN1131">
        <f>VLOOKUP(AM1131,Lists!$F$9:$G$71,2,FALSE)</f>
        <v>1</v>
      </c>
    </row>
    <row r="1132" spans="2:40" x14ac:dyDescent="0.25">
      <c r="B1132" s="65" t="str">
        <f t="shared" si="98"/>
        <v>Industry980</v>
      </c>
      <c r="C1132" s="179">
        <f>'Energy consumption (raw)'!B1082</f>
        <v>980</v>
      </c>
      <c r="D1132" s="179">
        <f>'Energy consumption (raw)'!C1082</f>
        <v>0</v>
      </c>
      <c r="E1132" s="179">
        <f>'Energy consumption (raw)'!D1082</f>
        <v>0</v>
      </c>
      <c r="F1132" s="179" t="str">
        <f>'Energy consumption (raw)'!E1082</f>
        <v>Công nghiệp</v>
      </c>
      <c r="G1132" s="179" t="str">
        <f>'Energy consumption (raw)'!F1082</f>
        <v>Sản xuất vật liệu xây dựng từ đất sét</v>
      </c>
      <c r="H1132" s="179" t="str">
        <f>'Energy consumption (raw)'!G1082</f>
        <v>Industry</v>
      </c>
      <c r="I1132" s="179" t="str">
        <f>'Energy consumption (raw)'!I1082</f>
        <v>23 Manufacture of other non-metallic mineral products</v>
      </c>
      <c r="J1132" s="179" t="str">
        <f>INDEX(Sector!$E$6:$E$46,MATCH('Energy consumption (toe)'!I1132,Sector!$B$6:$B$46,FALSE))</f>
        <v>Manufacture of other non-metallic mineral products</v>
      </c>
      <c r="K1132" s="179">
        <f>IFERROR('Energy consumption (raw)'!J1082*Lists!$H$84,)</f>
        <v>0</v>
      </c>
      <c r="L1132" s="179">
        <f>'Energy consumption (raw)'!K1082*Lists!$H$84</f>
        <v>66.426150000000007</v>
      </c>
      <c r="M1132" s="179">
        <f>'Energy consumption (raw)'!L1082*Lists!$H$84</f>
        <v>0</v>
      </c>
      <c r="N1132" s="179">
        <f>'Energy consumption (raw)'!M1082*Lists!$H$84</f>
        <v>0</v>
      </c>
      <c r="O1132" s="178">
        <f t="shared" si="99"/>
        <v>66.426150000000007</v>
      </c>
      <c r="P1132">
        <f>'Energy consumption (raw)'!N1082*Lists!$H$85</f>
        <v>1106</v>
      </c>
      <c r="Q1132">
        <f>'Energy consumption (raw)'!O1082*Lists!$H$86</f>
        <v>0</v>
      </c>
      <c r="R1132">
        <f>'Energy consumption (raw)'!P1082*Lists!$H$87</f>
        <v>0</v>
      </c>
      <c r="S1132">
        <f>'Energy consumption (raw)'!Q1082*Lists!$H$88</f>
        <v>0</v>
      </c>
      <c r="T1132">
        <f>'Energy consumption (raw)'!R1082*Lists!$H$89</f>
        <v>0</v>
      </c>
      <c r="U1132">
        <f>'Energy consumption (raw)'!S1082*Lists!$H$90</f>
        <v>10.56</v>
      </c>
      <c r="V1132">
        <f>'Energy consumption (raw)'!T1082*Lists!$H$91</f>
        <v>0</v>
      </c>
      <c r="W1132">
        <f>'Energy consumption (raw)'!U1082*Lists!$H$92</f>
        <v>0</v>
      </c>
      <c r="X1132">
        <f>'Energy consumption (raw)'!V1082*Lists!$H$93</f>
        <v>0</v>
      </c>
      <c r="Y1132">
        <f>'Energy consumption (raw)'!W1082*Lists!$H$94</f>
        <v>0</v>
      </c>
      <c r="Z1132">
        <f>'Energy consumption (raw)'!X1082*Lists!$H$96*1000000</f>
        <v>0</v>
      </c>
      <c r="AA1132">
        <f>'Energy consumption (raw)'!Y1082*Lists!$H$97</f>
        <v>0</v>
      </c>
      <c r="AB1132">
        <f>'Energy consumption (raw)'!Z1082*Lists!$H$96</f>
        <v>0</v>
      </c>
      <c r="AC1132">
        <f>'Energy consumption (raw)'!AA1082*Lists!$H$98</f>
        <v>0</v>
      </c>
      <c r="AD1132">
        <f>'Energy consumption (raw)'!AB1082*Lists!$H$99</f>
        <v>0</v>
      </c>
      <c r="AE1132">
        <f>'Energy consumption (raw)'!AC1082*Lists!$H$101</f>
        <v>0</v>
      </c>
      <c r="AF1132">
        <f>'Energy consumption (raw)'!AD1082*Lists!$H$101</f>
        <v>0</v>
      </c>
      <c r="AG1132">
        <f>'Energy consumption (raw)'!AE1082*Lists!$H$101</f>
        <v>0</v>
      </c>
      <c r="AH1132">
        <f>'Energy consumption (raw)'!AF1082*Lists!$H$100</f>
        <v>0</v>
      </c>
      <c r="AI1132" s="167">
        <f t="shared" si="100"/>
        <v>1182.98615</v>
      </c>
      <c r="AJ1132" s="179">
        <f>'Energy consumption (raw)'!AG1082</f>
        <v>1182.98615</v>
      </c>
      <c r="AK1132" s="179">
        <f>'Energy consumption (raw)'!AH1082</f>
        <v>37136.07834</v>
      </c>
      <c r="AL1132">
        <f>IF(ROUND(AI1132,-3)=ROUND('Energy consumption (raw)'!AG1082,-3),1,0)</f>
        <v>1</v>
      </c>
      <c r="AM1132" s="179" t="str">
        <f>'Energy consumption (raw)'!AJ1082</f>
        <v>24. Son La</v>
      </c>
      <c r="AN1132">
        <f>VLOOKUP(AM1132,Lists!$F$9:$G$71,2,FALSE)</f>
        <v>1</v>
      </c>
    </row>
    <row r="1133" spans="2:40" x14ac:dyDescent="0.25">
      <c r="B1133" s="65" t="str">
        <f t="shared" si="98"/>
        <v>Industry981</v>
      </c>
      <c r="C1133" s="179">
        <f>'Energy consumption (raw)'!B1083</f>
        <v>981</v>
      </c>
      <c r="D1133" s="179">
        <f>'Energy consumption (raw)'!C1083</f>
        <v>0</v>
      </c>
      <c r="E1133" s="179">
        <f>'Energy consumption (raw)'!D1083</f>
        <v>0</v>
      </c>
      <c r="F1133" s="179" t="str">
        <f>'Energy consumption (raw)'!E1083</f>
        <v>Công nghiệp</v>
      </c>
      <c r="G1133" s="179" t="str">
        <f>'Energy consumption (raw)'!F1083</f>
        <v>Sản xuất vật liệu xây dựng từ đất sét</v>
      </c>
      <c r="H1133" s="179" t="str">
        <f>'Energy consumption (raw)'!G1083</f>
        <v>Industry</v>
      </c>
      <c r="I1133" s="179" t="str">
        <f>'Energy consumption (raw)'!I1083</f>
        <v>23 Manufacture of other non-metallic mineral products</v>
      </c>
      <c r="J1133" s="179" t="str">
        <f>INDEX(Sector!$E$6:$E$46,MATCH('Energy consumption (toe)'!I1133,Sector!$B$6:$B$46,FALSE))</f>
        <v>Manufacture of other non-metallic mineral products</v>
      </c>
      <c r="K1133" s="179">
        <f>IFERROR('Energy consumption (raw)'!J1083*Lists!$H$84,)</f>
        <v>0</v>
      </c>
      <c r="L1133" s="179">
        <f>'Energy consumption (raw)'!K1083*Lists!$H$84</f>
        <v>111.14229</v>
      </c>
      <c r="M1133" s="179">
        <f>'Energy consumption (raw)'!L1083*Lists!$H$84</f>
        <v>0</v>
      </c>
      <c r="N1133" s="179">
        <f>'Energy consumption (raw)'!M1083*Lists!$H$84</f>
        <v>0</v>
      </c>
      <c r="O1133" s="178">
        <f t="shared" si="99"/>
        <v>111.14229</v>
      </c>
      <c r="P1133">
        <f>'Energy consumption (raw)'!N1083*Lists!$H$85</f>
        <v>1040.2</v>
      </c>
      <c r="Q1133">
        <f>'Energy consumption (raw)'!O1083*Lists!$H$86</f>
        <v>0</v>
      </c>
      <c r="R1133">
        <f>'Energy consumption (raw)'!P1083*Lists!$H$87</f>
        <v>0</v>
      </c>
      <c r="S1133">
        <f>'Energy consumption (raw)'!Q1083*Lists!$H$88</f>
        <v>0</v>
      </c>
      <c r="T1133">
        <f>'Energy consumption (raw)'!R1083*Lists!$H$89</f>
        <v>0</v>
      </c>
      <c r="U1133">
        <f>'Energy consumption (raw)'!S1083*Lists!$H$90</f>
        <v>18.1632</v>
      </c>
      <c r="V1133">
        <f>'Energy consumption (raw)'!T1083*Lists!$H$91</f>
        <v>0</v>
      </c>
      <c r="W1133">
        <f>'Energy consumption (raw)'!U1083*Lists!$H$92</f>
        <v>0</v>
      </c>
      <c r="X1133">
        <f>'Energy consumption (raw)'!V1083*Lists!$H$93</f>
        <v>0</v>
      </c>
      <c r="Y1133">
        <f>'Energy consumption (raw)'!W1083*Lists!$H$94</f>
        <v>0</v>
      </c>
      <c r="Z1133">
        <f>'Energy consumption (raw)'!X1083*Lists!$H$96*1000000</f>
        <v>0</v>
      </c>
      <c r="AA1133">
        <f>'Energy consumption (raw)'!Y1083*Lists!$H$97</f>
        <v>0</v>
      </c>
      <c r="AB1133">
        <f>'Energy consumption (raw)'!Z1083*Lists!$H$96</f>
        <v>0</v>
      </c>
      <c r="AC1133">
        <f>'Energy consumption (raw)'!AA1083*Lists!$H$98</f>
        <v>0</v>
      </c>
      <c r="AD1133">
        <f>'Energy consumption (raw)'!AB1083*Lists!$H$99</f>
        <v>0</v>
      </c>
      <c r="AE1133">
        <f>'Energy consumption (raw)'!AC1083*Lists!$H$101</f>
        <v>0</v>
      </c>
      <c r="AF1133">
        <f>'Energy consumption (raw)'!AD1083*Lists!$H$101</f>
        <v>0</v>
      </c>
      <c r="AG1133">
        <f>'Energy consumption (raw)'!AE1083*Lists!$H$101</f>
        <v>0</v>
      </c>
      <c r="AH1133">
        <f>'Energy consumption (raw)'!AF1083*Lists!$H$100</f>
        <v>0</v>
      </c>
      <c r="AI1133" s="167">
        <f t="shared" si="100"/>
        <v>1169.50549</v>
      </c>
      <c r="AJ1133" s="179">
        <f>'Energy consumption (raw)'!AG1083</f>
        <v>1169.50549</v>
      </c>
      <c r="AK1133" s="179">
        <f>'Energy consumption (raw)'!AH1083</f>
        <v>22157.373960000001</v>
      </c>
      <c r="AL1133">
        <f>IF(ROUND(AI1133,-3)=ROUND('Energy consumption (raw)'!AG1083,-3),1,0)</f>
        <v>1</v>
      </c>
      <c r="AM1133" s="179" t="str">
        <f>'Energy consumption (raw)'!AJ1083</f>
        <v>24. Son La</v>
      </c>
      <c r="AN1133">
        <f>VLOOKUP(AM1133,Lists!$F$9:$G$71,2,FALSE)</f>
        <v>1</v>
      </c>
    </row>
    <row r="1134" spans="2:40" x14ac:dyDescent="0.25">
      <c r="B1134" s="65" t="str">
        <f t="shared" si="98"/>
        <v>Industry982</v>
      </c>
      <c r="C1134" s="179">
        <f>'Energy consumption (raw)'!B1084</f>
        <v>982</v>
      </c>
      <c r="D1134" s="179">
        <f>'Energy consumption (raw)'!C1084</f>
        <v>0</v>
      </c>
      <c r="E1134" s="179">
        <f>'Energy consumption (raw)'!D1084</f>
        <v>0</v>
      </c>
      <c r="F1134" s="179" t="str">
        <f>'Energy consumption (raw)'!E1084</f>
        <v>Công nghiệp</v>
      </c>
      <c r="G1134" s="179" t="str">
        <f>'Energy consumption (raw)'!F1084</f>
        <v>Sản xuất xi măng</v>
      </c>
      <c r="H1134" s="179" t="str">
        <f>'Energy consumption (raw)'!G1084</f>
        <v>Industry</v>
      </c>
      <c r="I1134" s="179" t="str">
        <f>'Energy consumption (raw)'!I1084</f>
        <v>23 Manufacture of other non-metallic mineral products</v>
      </c>
      <c r="J1134" s="179" t="str">
        <f>INDEX(Sector!$E$6:$E$46,MATCH('Energy consumption (toe)'!I1134,Sector!$B$6:$B$46,FALSE))</f>
        <v>Manufacture of other non-metallic mineral products</v>
      </c>
      <c r="K1134" s="179">
        <f>IFERROR('Energy consumption (raw)'!J1084*Lists!$H$84,)</f>
        <v>0</v>
      </c>
      <c r="L1134" s="179">
        <f>'Energy consumption (raw)'!K1084*Lists!$H$84</f>
        <v>6288.8051000000005</v>
      </c>
      <c r="M1134" s="179">
        <f>'Energy consumption (raw)'!L1084*Lists!$H$84</f>
        <v>0</v>
      </c>
      <c r="N1134" s="179">
        <f>'Energy consumption (raw)'!M1084*Lists!$H$84</f>
        <v>0</v>
      </c>
      <c r="O1134" s="178">
        <f t="shared" si="99"/>
        <v>6288.8051000000005</v>
      </c>
      <c r="P1134">
        <f>'Energy consumption (raw)'!N1084*Lists!$H$85</f>
        <v>3452.3999999999996</v>
      </c>
      <c r="Q1134">
        <f>'Energy consumption (raw)'!O1084*Lists!$H$86</f>
        <v>0</v>
      </c>
      <c r="R1134">
        <f>'Energy consumption (raw)'!P1084*Lists!$H$87</f>
        <v>0</v>
      </c>
      <c r="S1134">
        <f>'Energy consumption (raw)'!Q1084*Lists!$H$88</f>
        <v>0</v>
      </c>
      <c r="T1134">
        <f>'Energy consumption (raw)'!R1084*Lists!$H$89</f>
        <v>0</v>
      </c>
      <c r="U1134">
        <f>'Energy consumption (raw)'!S1084*Lists!$H$90</f>
        <v>225.28</v>
      </c>
      <c r="V1134">
        <f>'Energy consumption (raw)'!T1084*Lists!$H$91</f>
        <v>0</v>
      </c>
      <c r="W1134">
        <f>'Energy consumption (raw)'!U1084*Lists!$H$92</f>
        <v>0</v>
      </c>
      <c r="X1134">
        <f>'Energy consumption (raw)'!V1084*Lists!$H$93</f>
        <v>0</v>
      </c>
      <c r="Y1134">
        <f>'Energy consumption (raw)'!W1084*Lists!$H$94</f>
        <v>0</v>
      </c>
      <c r="Z1134">
        <f>'Energy consumption (raw)'!X1084*Lists!$H$96*1000000</f>
        <v>0</v>
      </c>
      <c r="AA1134">
        <f>'Energy consumption (raw)'!Y1084*Lists!$H$97</f>
        <v>0</v>
      </c>
      <c r="AB1134">
        <f>'Energy consumption (raw)'!Z1084*Lists!$H$96</f>
        <v>0</v>
      </c>
      <c r="AC1134">
        <f>'Energy consumption (raw)'!AA1084*Lists!$H$98</f>
        <v>0</v>
      </c>
      <c r="AD1134">
        <f>'Energy consumption (raw)'!AB1084*Lists!$H$99</f>
        <v>0</v>
      </c>
      <c r="AE1134">
        <f>'Energy consumption (raw)'!AC1084*Lists!$H$101</f>
        <v>0</v>
      </c>
      <c r="AF1134">
        <f>'Energy consumption (raw)'!AD1084*Lists!$H$101</f>
        <v>0</v>
      </c>
      <c r="AG1134">
        <f>'Energy consumption (raw)'!AE1084*Lists!$H$101</f>
        <v>0</v>
      </c>
      <c r="AH1134">
        <f>'Energy consumption (raw)'!AF1084*Lists!$H$100</f>
        <v>0</v>
      </c>
      <c r="AI1134" s="167">
        <f t="shared" si="100"/>
        <v>9966.4850999999999</v>
      </c>
      <c r="AJ1134" s="179">
        <f>'Energy consumption (raw)'!AG1084</f>
        <v>9966.4850999999999</v>
      </c>
      <c r="AK1134" s="179">
        <f>'Energy consumption (raw)'!AH1084</f>
        <v>33486.004617300001</v>
      </c>
      <c r="AL1134">
        <f>IF(ROUND(AI1134,-3)=ROUND('Energy consumption (raw)'!AG1084,-3),1,0)</f>
        <v>1</v>
      </c>
      <c r="AM1134" s="179" t="str">
        <f>'Energy consumption (raw)'!AJ1084</f>
        <v>24. Son La</v>
      </c>
      <c r="AN1134">
        <f>VLOOKUP(AM1134,Lists!$F$9:$G$71,2,FALSE)</f>
        <v>1</v>
      </c>
    </row>
    <row r="1135" spans="2:40" x14ac:dyDescent="0.25">
      <c r="B1135" s="65" t="str">
        <f t="shared" si="98"/>
        <v>Industry983</v>
      </c>
      <c r="C1135" s="179">
        <f>'Energy consumption (raw)'!B1085</f>
        <v>983</v>
      </c>
      <c r="D1135" s="179">
        <f>'Energy consumption (raw)'!C1085</f>
        <v>0</v>
      </c>
      <c r="E1135" s="179">
        <f>'Energy consumption (raw)'!D1085</f>
        <v>0</v>
      </c>
      <c r="F1135" s="179" t="str">
        <f>'Energy consumption (raw)'!E1085</f>
        <v>Công nghiệp</v>
      </c>
      <c r="G1135" s="179" t="str">
        <f>'Energy consumption (raw)'!F1085</f>
        <v>Sản xuất điện</v>
      </c>
      <c r="H1135" s="179" t="str">
        <f>'Energy consumption (raw)'!G1085</f>
        <v>Industry</v>
      </c>
      <c r="I1135" s="179" t="str">
        <f>'Energy consumption (raw)'!I1085</f>
        <v>35 Electricity, gas, steam and air conditioning supply</v>
      </c>
      <c r="J1135" s="179" t="str">
        <f>INDEX(Sector!$E$6:$E$46,MATCH('Energy consumption (toe)'!I1135,Sector!$B$6:$B$46,FALSE))</f>
        <v>Electricity, gas, steam and air conditioning supply</v>
      </c>
      <c r="K1135" s="179">
        <f>IFERROR('Energy consumption (raw)'!J1085*Lists!$H$84,)</f>
        <v>0</v>
      </c>
      <c r="L1135" s="179">
        <f>'Energy consumption (raw)'!K1085*Lists!$H$84</f>
        <v>9541.0386620000008</v>
      </c>
      <c r="M1135" s="179">
        <f>'Energy consumption (raw)'!L1085*Lists!$H$84</f>
        <v>0</v>
      </c>
      <c r="N1135" s="179">
        <f>'Energy consumption (raw)'!M1085*Lists!$H$84</f>
        <v>0</v>
      </c>
      <c r="O1135" s="178">
        <f t="shared" si="99"/>
        <v>9541.0386620000008</v>
      </c>
      <c r="P1135">
        <f>'Energy consumption (raw)'!N1085*Lists!$H$85</f>
        <v>36433.599999999999</v>
      </c>
      <c r="Q1135">
        <f>'Energy consumption (raw)'!O1085*Lists!$H$86</f>
        <v>0</v>
      </c>
      <c r="R1135">
        <f>'Energy consumption (raw)'!P1085*Lists!$H$87</f>
        <v>0</v>
      </c>
      <c r="S1135">
        <f>'Energy consumption (raw)'!Q1085*Lists!$H$88</f>
        <v>0</v>
      </c>
      <c r="T1135">
        <f>'Energy consumption (raw)'!R1085*Lists!$H$89</f>
        <v>0</v>
      </c>
      <c r="U1135">
        <f>'Energy consumption (raw)'!S1085*Lists!$H$90</f>
        <v>0</v>
      </c>
      <c r="V1135">
        <f>'Energy consumption (raw)'!T1085*Lists!$H$91</f>
        <v>0</v>
      </c>
      <c r="W1135">
        <f>'Energy consumption (raw)'!U1085*Lists!$H$92</f>
        <v>0</v>
      </c>
      <c r="X1135">
        <f>'Energy consumption (raw)'!V1085*Lists!$H$93</f>
        <v>0</v>
      </c>
      <c r="Y1135">
        <f>'Energy consumption (raw)'!W1085*Lists!$H$94</f>
        <v>0</v>
      </c>
      <c r="Z1135">
        <f>'Energy consumption (raw)'!X1085*Lists!$H$96*1000000</f>
        <v>0</v>
      </c>
      <c r="AA1135">
        <f>'Energy consumption (raw)'!Y1085*Lists!$H$97</f>
        <v>0</v>
      </c>
      <c r="AB1135">
        <f>'Energy consumption (raw)'!Z1085*Lists!$H$96</f>
        <v>0</v>
      </c>
      <c r="AC1135">
        <f>'Energy consumption (raw)'!AA1085*Lists!$H$98</f>
        <v>0</v>
      </c>
      <c r="AD1135">
        <f>'Energy consumption (raw)'!AB1085*Lists!$H$99</f>
        <v>0</v>
      </c>
      <c r="AE1135">
        <f>'Energy consumption (raw)'!AC1085*Lists!$H$101</f>
        <v>0</v>
      </c>
      <c r="AF1135">
        <f>'Energy consumption (raw)'!AD1085*Lists!$H$101</f>
        <v>0</v>
      </c>
      <c r="AG1135">
        <f>'Energy consumption (raw)'!AE1085*Lists!$H$101</f>
        <v>0</v>
      </c>
      <c r="AH1135">
        <f>'Energy consumption (raw)'!AF1085*Lists!$H$100</f>
        <v>0</v>
      </c>
      <c r="AI1135" s="167">
        <f t="shared" si="100"/>
        <v>45974.638661999998</v>
      </c>
      <c r="AJ1135" s="179">
        <f>'Energy consumption (raw)'!AG1085</f>
        <v>45974.638661999998</v>
      </c>
      <c r="AK1135" s="179">
        <f>'Energy consumption (raw)'!AH1085</f>
        <v>3209.44</v>
      </c>
      <c r="AL1135">
        <f>IF(ROUND(AI1135,-3)=ROUND('Energy consumption (raw)'!AG1085,-3),1,0)</f>
        <v>1</v>
      </c>
      <c r="AM1135" s="179" t="str">
        <f>'Energy consumption (raw)'!AJ1085</f>
        <v>24. Son La</v>
      </c>
      <c r="AN1135">
        <f>VLOOKUP(AM1135,Lists!$F$9:$G$71,2,FALSE)</f>
        <v>1</v>
      </c>
    </row>
    <row r="1136" spans="2:40" x14ac:dyDescent="0.25">
      <c r="B1136" s="65" t="str">
        <f t="shared" si="98"/>
        <v>Industry984</v>
      </c>
      <c r="C1136" s="179">
        <f>'Energy consumption (raw)'!B1086</f>
        <v>984</v>
      </c>
      <c r="D1136" s="179">
        <f>'Energy consumption (raw)'!C1086</f>
        <v>0</v>
      </c>
      <c r="E1136" s="179">
        <f>'Energy consumption (raw)'!D1086</f>
        <v>0</v>
      </c>
      <c r="F1136" s="179" t="str">
        <f>'Energy consumption (raw)'!E1086</f>
        <v>Công nghiệp</v>
      </c>
      <c r="G1136" s="179" t="str">
        <f>'Energy consumption (raw)'!F1086</f>
        <v>Sản xuất vật liệu xây dựng từ đất sét</v>
      </c>
      <c r="H1136" s="179" t="str">
        <f>'Energy consumption (raw)'!G1086</f>
        <v>Industry</v>
      </c>
      <c r="I1136" s="179" t="str">
        <f>'Energy consumption (raw)'!I1086</f>
        <v>23 Manufacture of other non-metallic mineral products</v>
      </c>
      <c r="J1136" s="179" t="str">
        <f>INDEX(Sector!$E$6:$E$46,MATCH('Energy consumption (toe)'!I1136,Sector!$B$6:$B$46,FALSE))</f>
        <v>Manufacture of other non-metallic mineral products</v>
      </c>
      <c r="K1136" s="179">
        <f>IFERROR('Energy consumption (raw)'!J1086*Lists!$H$84,)</f>
        <v>0</v>
      </c>
      <c r="L1136" s="179">
        <f>'Energy consumption (raw)'!K1086*Lists!$H$84</f>
        <v>178.09136270000002</v>
      </c>
      <c r="M1136" s="179">
        <f>'Energy consumption (raw)'!L1086*Lists!$H$84</f>
        <v>0</v>
      </c>
      <c r="N1136" s="179">
        <f>'Energy consumption (raw)'!M1086*Lists!$H$84</f>
        <v>0</v>
      </c>
      <c r="O1136" s="178">
        <f t="shared" si="99"/>
        <v>178.09136270000002</v>
      </c>
      <c r="P1136">
        <f>'Energy consumption (raw)'!N1086*Lists!$H$85</f>
        <v>2447.8999999999996</v>
      </c>
      <c r="Q1136">
        <f>'Energy consumption (raw)'!O1086*Lists!$H$86</f>
        <v>0</v>
      </c>
      <c r="R1136">
        <f>'Energy consumption (raw)'!P1086*Lists!$H$87</f>
        <v>0</v>
      </c>
      <c r="S1136">
        <f>'Energy consumption (raw)'!Q1086*Lists!$H$88</f>
        <v>0</v>
      </c>
      <c r="T1136">
        <f>'Energy consumption (raw)'!R1086*Lists!$H$89</f>
        <v>0</v>
      </c>
      <c r="U1136">
        <f>'Energy consumption (raw)'!S1086*Lists!$H$90</f>
        <v>53.345600000000005</v>
      </c>
      <c r="V1136">
        <f>'Energy consumption (raw)'!T1086*Lists!$H$91</f>
        <v>0</v>
      </c>
      <c r="W1136">
        <f>'Energy consumption (raw)'!U1086*Lists!$H$92</f>
        <v>0</v>
      </c>
      <c r="X1136">
        <f>'Energy consumption (raw)'!V1086*Lists!$H$93</f>
        <v>0</v>
      </c>
      <c r="Y1136">
        <f>'Energy consumption (raw)'!W1086*Lists!$H$94</f>
        <v>0</v>
      </c>
      <c r="Z1136">
        <f>'Energy consumption (raw)'!X1086*Lists!$H$96*1000000</f>
        <v>0</v>
      </c>
      <c r="AA1136">
        <f>'Energy consumption (raw)'!Y1086*Lists!$H$97</f>
        <v>0</v>
      </c>
      <c r="AB1136">
        <f>'Energy consumption (raw)'!Z1086*Lists!$H$96</f>
        <v>0</v>
      </c>
      <c r="AC1136">
        <f>'Energy consumption (raw)'!AA1086*Lists!$H$98</f>
        <v>0</v>
      </c>
      <c r="AD1136">
        <f>'Energy consumption (raw)'!AB1086*Lists!$H$99</f>
        <v>0</v>
      </c>
      <c r="AE1136">
        <f>'Energy consumption (raw)'!AC1086*Lists!$H$101</f>
        <v>0</v>
      </c>
      <c r="AF1136">
        <f>'Energy consumption (raw)'!AD1086*Lists!$H$101</f>
        <v>0</v>
      </c>
      <c r="AG1136">
        <f>'Energy consumption (raw)'!AE1086*Lists!$H$101</f>
        <v>0</v>
      </c>
      <c r="AH1136">
        <f>'Energy consumption (raw)'!AF1086*Lists!$H$100</f>
        <v>0</v>
      </c>
      <c r="AI1136" s="167">
        <f t="shared" si="100"/>
        <v>2679.3369626999997</v>
      </c>
      <c r="AJ1136" s="179">
        <f>'Energy consumption (raw)'!AG1086</f>
        <v>2679.3369626999997</v>
      </c>
      <c r="AK1136" s="179">
        <f>'Energy consumption (raw)'!AH1086</f>
        <v>65163.236074100001</v>
      </c>
      <c r="AL1136">
        <f>IF(ROUND(AI1136,-3)=ROUND('Energy consumption (raw)'!AG1086,-3),1,0)</f>
        <v>1</v>
      </c>
      <c r="AM1136" s="179" t="str">
        <f>'Energy consumption (raw)'!AJ1086</f>
        <v>24. Son La</v>
      </c>
      <c r="AN1136">
        <f>VLOOKUP(AM1136,Lists!$F$9:$G$71,2,FALSE)</f>
        <v>1</v>
      </c>
    </row>
    <row r="1137" spans="2:40" x14ac:dyDescent="0.25">
      <c r="B1137" s="65" t="str">
        <f t="shared" si="98"/>
        <v>Industry985</v>
      </c>
      <c r="C1137" s="179">
        <f>'Energy consumption (raw)'!B1087</f>
        <v>985</v>
      </c>
      <c r="D1137" s="179">
        <f>'Energy consumption (raw)'!C1087</f>
        <v>0</v>
      </c>
      <c r="E1137" s="179">
        <f>'Energy consumption (raw)'!D1087</f>
        <v>0</v>
      </c>
      <c r="F1137" s="179" t="str">
        <f>'Energy consumption (raw)'!E1087</f>
        <v>Công nghiệp</v>
      </c>
      <c r="G1137" s="179" t="str">
        <f>'Energy consumption (raw)'!F1087</f>
        <v>Sản xuất vật liệu xây dựng từ đất sét</v>
      </c>
      <c r="H1137" s="179" t="str">
        <f>'Energy consumption (raw)'!G1087</f>
        <v>Industry</v>
      </c>
      <c r="I1137" s="179" t="str">
        <f>'Energy consumption (raw)'!I1087</f>
        <v>23 Manufacture of other non-metallic mineral products</v>
      </c>
      <c r="J1137" s="179" t="str">
        <f>INDEX(Sector!$E$6:$E$46,MATCH('Energy consumption (toe)'!I1137,Sector!$B$6:$B$46,FALSE))</f>
        <v>Manufacture of other non-metallic mineral products</v>
      </c>
      <c r="K1137" s="179">
        <f>IFERROR('Energy consumption (raw)'!J1087*Lists!$H$84,)</f>
        <v>0</v>
      </c>
      <c r="L1137" s="179">
        <f>'Energy consumption (raw)'!K1087*Lists!$H$84</f>
        <v>123.52733380000001</v>
      </c>
      <c r="M1137" s="179">
        <f>'Energy consumption (raw)'!L1087*Lists!$H$84</f>
        <v>0</v>
      </c>
      <c r="N1137" s="179">
        <f>'Energy consumption (raw)'!M1087*Lists!$H$84</f>
        <v>0</v>
      </c>
      <c r="O1137" s="178">
        <f t="shared" si="99"/>
        <v>123.52733380000001</v>
      </c>
      <c r="P1137">
        <f>'Energy consumption (raw)'!N1087*Lists!$H$85</f>
        <v>3005.7999999999997</v>
      </c>
      <c r="Q1137">
        <f>'Energy consumption (raw)'!O1087*Lists!$H$86</f>
        <v>0</v>
      </c>
      <c r="R1137">
        <f>'Energy consumption (raw)'!P1087*Lists!$H$87</f>
        <v>0</v>
      </c>
      <c r="S1137">
        <f>'Energy consumption (raw)'!Q1087*Lists!$H$88</f>
        <v>0</v>
      </c>
      <c r="T1137">
        <f>'Energy consumption (raw)'!R1087*Lists!$H$89</f>
        <v>0</v>
      </c>
      <c r="U1137">
        <f>'Energy consumption (raw)'!S1087*Lists!$H$90</f>
        <v>10.894400000000001</v>
      </c>
      <c r="V1137">
        <f>'Energy consumption (raw)'!T1087*Lists!$H$91</f>
        <v>0</v>
      </c>
      <c r="W1137">
        <f>'Energy consumption (raw)'!U1087*Lists!$H$92</f>
        <v>0</v>
      </c>
      <c r="X1137">
        <f>'Energy consumption (raw)'!V1087*Lists!$H$93</f>
        <v>0</v>
      </c>
      <c r="Y1137">
        <f>'Energy consumption (raw)'!W1087*Lists!$H$94</f>
        <v>0</v>
      </c>
      <c r="Z1137">
        <f>'Energy consumption (raw)'!X1087*Lists!$H$96*1000000</f>
        <v>0</v>
      </c>
      <c r="AA1137">
        <f>'Energy consumption (raw)'!Y1087*Lists!$H$97</f>
        <v>0</v>
      </c>
      <c r="AB1137">
        <f>'Energy consumption (raw)'!Z1087*Lists!$H$96</f>
        <v>0</v>
      </c>
      <c r="AC1137">
        <f>'Energy consumption (raw)'!AA1087*Lists!$H$98</f>
        <v>0</v>
      </c>
      <c r="AD1137">
        <f>'Energy consumption (raw)'!AB1087*Lists!$H$99</f>
        <v>0</v>
      </c>
      <c r="AE1137">
        <f>'Energy consumption (raw)'!AC1087*Lists!$H$101</f>
        <v>0</v>
      </c>
      <c r="AF1137">
        <f>'Energy consumption (raw)'!AD1087*Lists!$H$101</f>
        <v>0</v>
      </c>
      <c r="AG1137">
        <f>'Energy consumption (raw)'!AE1087*Lists!$H$101</f>
        <v>0</v>
      </c>
      <c r="AH1137">
        <f>'Energy consumption (raw)'!AF1087*Lists!$H$100</f>
        <v>0</v>
      </c>
      <c r="AI1137" s="167">
        <f t="shared" si="100"/>
        <v>3140.2217338</v>
      </c>
      <c r="AJ1137" s="179">
        <f>'Energy consumption (raw)'!AG1087</f>
        <v>3140.2217338</v>
      </c>
      <c r="AK1137" s="179">
        <f>'Energy consumption (raw)'!AH1087</f>
        <v>13570.55544</v>
      </c>
      <c r="AL1137">
        <f>IF(ROUND(AI1137,-3)=ROUND('Energy consumption (raw)'!AG1087,-3),1,0)</f>
        <v>1</v>
      </c>
      <c r="AM1137" s="179" t="str">
        <f>'Energy consumption (raw)'!AJ1087</f>
        <v>24. Son La</v>
      </c>
      <c r="AN1137">
        <f>VLOOKUP(AM1137,Lists!$F$9:$G$71,2,FALSE)</f>
        <v>1</v>
      </c>
    </row>
    <row r="1138" spans="2:40" x14ac:dyDescent="0.25">
      <c r="B1138" s="65" t="str">
        <f t="shared" si="98"/>
        <v>Industry986</v>
      </c>
      <c r="C1138" s="179">
        <f>'Energy consumption (raw)'!B1088</f>
        <v>986</v>
      </c>
      <c r="D1138" s="179">
        <f>'Energy consumption (raw)'!C1088</f>
        <v>0</v>
      </c>
      <c r="E1138" s="179">
        <f>'Energy consumption (raw)'!D1088</f>
        <v>0</v>
      </c>
      <c r="F1138" s="179" t="str">
        <f>'Energy consumption (raw)'!E1088</f>
        <v>Công nghiệp</v>
      </c>
      <c r="G1138" s="179" t="str">
        <f>'Energy consumption (raw)'!F1088</f>
        <v>Sản xuất đường</v>
      </c>
      <c r="H1138" s="179" t="str">
        <f>'Energy consumption (raw)'!G1088</f>
        <v>Industry</v>
      </c>
      <c r="I1138" s="179" t="str">
        <f>'Energy consumption (raw)'!I1088</f>
        <v>10 Manufacture of food products</v>
      </c>
      <c r="J1138" s="179" t="str">
        <f>INDEX(Sector!$E$6:$E$46,MATCH('Energy consumption (toe)'!I1138,Sector!$B$6:$B$46,FALSE))</f>
        <v>Manufacture of food products</v>
      </c>
      <c r="K1138" s="179">
        <f>IFERROR('Energy consumption (raw)'!J1088*Lists!$H$84,)</f>
        <v>0</v>
      </c>
      <c r="L1138" s="179">
        <f>'Energy consumption (raw)'!K1088*Lists!$H$84</f>
        <v>1573.5514000000001</v>
      </c>
      <c r="M1138" s="179">
        <f>'Energy consumption (raw)'!L1088*Lists!$H$84</f>
        <v>0</v>
      </c>
      <c r="N1138" s="179">
        <f>'Energy consumption (raw)'!M1088*Lists!$H$84</f>
        <v>0</v>
      </c>
      <c r="O1138" s="178">
        <f t="shared" si="99"/>
        <v>1573.5514000000001</v>
      </c>
      <c r="P1138">
        <f>'Energy consumption (raw)'!N1088*Lists!$H$85</f>
        <v>469.7</v>
      </c>
      <c r="Q1138">
        <f>'Energy consumption (raw)'!O1088*Lists!$H$86</f>
        <v>0</v>
      </c>
      <c r="R1138">
        <f>'Energy consumption (raw)'!P1088*Lists!$H$87</f>
        <v>0</v>
      </c>
      <c r="S1138">
        <f>'Energy consumption (raw)'!Q1088*Lists!$H$88</f>
        <v>0</v>
      </c>
      <c r="T1138">
        <f>'Energy consumption (raw)'!R1088*Lists!$H$89</f>
        <v>0</v>
      </c>
      <c r="U1138">
        <f>'Energy consumption (raw)'!S1088*Lists!$H$90</f>
        <v>2816</v>
      </c>
      <c r="V1138">
        <f>'Energy consumption (raw)'!T1088*Lists!$H$91</f>
        <v>0</v>
      </c>
      <c r="W1138">
        <f>'Energy consumption (raw)'!U1088*Lists!$H$92</f>
        <v>0</v>
      </c>
      <c r="X1138">
        <f>'Energy consumption (raw)'!V1088*Lists!$H$93</f>
        <v>0</v>
      </c>
      <c r="Y1138">
        <f>'Energy consumption (raw)'!W1088*Lists!$H$94</f>
        <v>0</v>
      </c>
      <c r="Z1138">
        <f>'Energy consumption (raw)'!X1088*Lists!$H$96*1000000</f>
        <v>0</v>
      </c>
      <c r="AA1138">
        <f>'Energy consumption (raw)'!Y1088*Lists!$H$97</f>
        <v>0</v>
      </c>
      <c r="AB1138">
        <f>'Energy consumption (raw)'!Z1088*Lists!$H$96</f>
        <v>0</v>
      </c>
      <c r="AC1138">
        <f>'Energy consumption (raw)'!AA1088*Lists!$H$98</f>
        <v>0</v>
      </c>
      <c r="AD1138">
        <f>'Energy consumption (raw)'!AB1088*Lists!$H$99</f>
        <v>0</v>
      </c>
      <c r="AE1138">
        <f>'Energy consumption (raw)'!AC1088*Lists!$H$101</f>
        <v>0</v>
      </c>
      <c r="AF1138">
        <f>'Energy consumption (raw)'!AD1088*Lists!$H$101</f>
        <v>0</v>
      </c>
      <c r="AG1138">
        <f>'Energy consumption (raw)'!AE1088*Lists!$H$101</f>
        <v>0</v>
      </c>
      <c r="AH1138">
        <f>'Energy consumption (raw)'!AF1088*Lists!$H$100</f>
        <v>0</v>
      </c>
      <c r="AI1138" s="167">
        <f t="shared" si="100"/>
        <v>4859.2514000000001</v>
      </c>
      <c r="AJ1138" s="179">
        <f>'Energy consumption (raw)'!AG1088</f>
        <v>4859.2514000000001</v>
      </c>
      <c r="AK1138" s="179">
        <f>'Energy consumption (raw)'!AH1088</f>
        <v>4554.9360000000006</v>
      </c>
      <c r="AL1138">
        <f>IF(ROUND(AI1138,-3)=ROUND('Energy consumption (raw)'!AG1088,-3),1,0)</f>
        <v>1</v>
      </c>
      <c r="AM1138" s="179" t="str">
        <f>'Energy consumption (raw)'!AJ1088</f>
        <v>24. Son La</v>
      </c>
      <c r="AN1138">
        <f>VLOOKUP(AM1138,Lists!$F$9:$G$71,2,FALSE)</f>
        <v>1</v>
      </c>
    </row>
    <row r="1139" spans="2:40" x14ac:dyDescent="0.25">
      <c r="B1139" s="65" t="str">
        <f t="shared" si="98"/>
        <v>Industry987</v>
      </c>
      <c r="C1139" s="179">
        <f>'Energy consumption (raw)'!B1089</f>
        <v>987</v>
      </c>
      <c r="D1139" s="179">
        <f>'Energy consumption (raw)'!C1089</f>
        <v>0</v>
      </c>
      <c r="E1139" s="179">
        <f>'Energy consumption (raw)'!D1089</f>
        <v>0</v>
      </c>
      <c r="F1139" s="179" t="str">
        <f>'Energy consumption (raw)'!E1089</f>
        <v>Công nghiệp</v>
      </c>
      <c r="G1139" s="179" t="str">
        <f>'Energy consumption (raw)'!F1089</f>
        <v>Sản xuất chè</v>
      </c>
      <c r="H1139" s="179" t="str">
        <f>'Energy consumption (raw)'!G1089</f>
        <v>Industry</v>
      </c>
      <c r="I1139" s="179" t="str">
        <f>'Energy consumption (raw)'!I1089</f>
        <v>11 Manufacture of beverages</v>
      </c>
      <c r="J1139" s="179" t="str">
        <f>INDEX(Sector!$E$6:$E$46,MATCH('Energy consumption (toe)'!I1139,Sector!$B$6:$B$46,FALSE))</f>
        <v>Manufacture of beverages</v>
      </c>
      <c r="K1139" s="179">
        <f>IFERROR('Energy consumption (raw)'!J1089*Lists!$H$84,)</f>
        <v>0</v>
      </c>
      <c r="L1139" s="179">
        <f>'Energy consumption (raw)'!K1089*Lists!$H$84</f>
        <v>132.69800000000001</v>
      </c>
      <c r="M1139" s="179">
        <f>'Energy consumption (raw)'!L1089*Lists!$H$84</f>
        <v>0</v>
      </c>
      <c r="N1139" s="179">
        <f>'Energy consumption (raw)'!M1089*Lists!$H$84</f>
        <v>0</v>
      </c>
      <c r="O1139" s="178">
        <f t="shared" si="99"/>
        <v>132.69800000000001</v>
      </c>
      <c r="P1139">
        <f>'Energy consumption (raw)'!N1089*Lists!$H$85</f>
        <v>1680</v>
      </c>
      <c r="Q1139">
        <f>'Energy consumption (raw)'!O1089*Lists!$H$86</f>
        <v>0</v>
      </c>
      <c r="R1139">
        <f>'Energy consumption (raw)'!P1089*Lists!$H$87</f>
        <v>0</v>
      </c>
      <c r="S1139">
        <f>'Energy consumption (raw)'!Q1089*Lists!$H$88</f>
        <v>0</v>
      </c>
      <c r="T1139">
        <f>'Energy consumption (raw)'!R1089*Lists!$H$89</f>
        <v>0</v>
      </c>
      <c r="U1139">
        <f>'Energy consumption (raw)'!S1089*Lists!$H$90</f>
        <v>0</v>
      </c>
      <c r="V1139">
        <f>'Energy consumption (raw)'!T1089*Lists!$H$91</f>
        <v>0</v>
      </c>
      <c r="W1139">
        <f>'Energy consumption (raw)'!U1089*Lists!$H$92</f>
        <v>0</v>
      </c>
      <c r="X1139">
        <f>'Energy consumption (raw)'!V1089*Lists!$H$93</f>
        <v>0</v>
      </c>
      <c r="Y1139">
        <f>'Energy consumption (raw)'!W1089*Lists!$H$94</f>
        <v>0</v>
      </c>
      <c r="Z1139">
        <f>'Energy consumption (raw)'!X1089*Lists!$H$96*1000000</f>
        <v>0</v>
      </c>
      <c r="AA1139">
        <f>'Energy consumption (raw)'!Y1089*Lists!$H$97</f>
        <v>0</v>
      </c>
      <c r="AB1139">
        <f>'Energy consumption (raw)'!Z1089*Lists!$H$96</f>
        <v>0</v>
      </c>
      <c r="AC1139">
        <f>'Energy consumption (raw)'!AA1089*Lists!$H$98</f>
        <v>0</v>
      </c>
      <c r="AD1139">
        <f>'Energy consumption (raw)'!AB1089*Lists!$H$99</f>
        <v>0</v>
      </c>
      <c r="AE1139">
        <f>'Energy consumption (raw)'!AC1089*Lists!$H$101</f>
        <v>0</v>
      </c>
      <c r="AF1139">
        <f>'Energy consumption (raw)'!AD1089*Lists!$H$101</f>
        <v>0</v>
      </c>
      <c r="AG1139">
        <f>'Energy consumption (raw)'!AE1089*Lists!$H$101</f>
        <v>0</v>
      </c>
      <c r="AH1139">
        <f>'Energy consumption (raw)'!AF1089*Lists!$H$100</f>
        <v>0</v>
      </c>
      <c r="AI1139" s="167">
        <f t="shared" si="100"/>
        <v>1812.6980000000001</v>
      </c>
      <c r="AJ1139" s="179">
        <f>'Energy consumption (raw)'!AG1089</f>
        <v>1812.6980000000001</v>
      </c>
      <c r="AK1139" s="179">
        <f>'Energy consumption (raw)'!AH1089</f>
        <v>1813</v>
      </c>
      <c r="AL1139">
        <f>IF(ROUND(AI1139,-3)=ROUND('Energy consumption (raw)'!AG1089,-3),1,0)</f>
        <v>1</v>
      </c>
      <c r="AM1139" s="179" t="str">
        <f>'Energy consumption (raw)'!AJ1089</f>
        <v>24. Son La</v>
      </c>
      <c r="AN1139">
        <f>VLOOKUP(AM1139,Lists!$F$9:$G$71,2,FALSE)</f>
        <v>1</v>
      </c>
    </row>
    <row r="1140" spans="2:40" x14ac:dyDescent="0.25">
      <c r="B1140" s="65" t="str">
        <f t="shared" si="98"/>
        <v>Industry988</v>
      </c>
      <c r="C1140" s="179">
        <f>'Energy consumption (raw)'!B1090</f>
        <v>988</v>
      </c>
      <c r="D1140" s="179">
        <f>'Energy consumption (raw)'!C1090</f>
        <v>0</v>
      </c>
      <c r="E1140" s="179">
        <f>'Energy consumption (raw)'!D1090</f>
        <v>0</v>
      </c>
      <c r="F1140" s="179" t="str">
        <f>'Energy consumption (raw)'!E1090</f>
        <v>Công nghiệp</v>
      </c>
      <c r="G1140" s="179" t="str">
        <f>'Energy consumption (raw)'!F1090</f>
        <v>Sản xuất guấy và các sản phẩm từ giấy</v>
      </c>
      <c r="H1140" s="179" t="str">
        <f>'Energy consumption (raw)'!G1090</f>
        <v>Industry</v>
      </c>
      <c r="I1140" s="179" t="str">
        <f>'Energy consumption (raw)'!I1090</f>
        <v>17 Manufacture of paper and paper products</v>
      </c>
      <c r="J1140" s="179" t="str">
        <f>INDEX(Sector!$E$6:$E$46,MATCH('Energy consumption (toe)'!I1140,Sector!$B$6:$B$46,FALSE))</f>
        <v>Manufacture of paper and paper products</v>
      </c>
      <c r="K1140" s="179">
        <f>IFERROR('Energy consumption (raw)'!J1090*Lists!$H$84,)</f>
        <v>0</v>
      </c>
      <c r="L1140" s="179">
        <f>'Energy consumption (raw)'!K1090*Lists!$H$84</f>
        <v>169.73000000000002</v>
      </c>
      <c r="M1140" s="179">
        <f>'Energy consumption (raw)'!L1090*Lists!$H$84</f>
        <v>0</v>
      </c>
      <c r="N1140" s="179">
        <f>'Energy consumption (raw)'!M1090*Lists!$H$84</f>
        <v>0</v>
      </c>
      <c r="O1140" s="178">
        <f t="shared" si="99"/>
        <v>169.73000000000002</v>
      </c>
      <c r="P1140">
        <f>'Energy consumption (raw)'!N1090*Lists!$H$85</f>
        <v>1470</v>
      </c>
      <c r="Q1140">
        <f>'Energy consumption (raw)'!O1090*Lists!$H$86</f>
        <v>0</v>
      </c>
      <c r="R1140">
        <f>'Energy consumption (raw)'!P1090*Lists!$H$87</f>
        <v>0</v>
      </c>
      <c r="S1140">
        <f>'Energy consumption (raw)'!Q1090*Lists!$H$88</f>
        <v>0</v>
      </c>
      <c r="T1140">
        <f>'Energy consumption (raw)'!R1090*Lists!$H$89</f>
        <v>0</v>
      </c>
      <c r="U1140">
        <f>'Energy consumption (raw)'!S1090*Lists!$H$90</f>
        <v>1.1000000000000001</v>
      </c>
      <c r="V1140">
        <f>'Energy consumption (raw)'!T1090*Lists!$H$91</f>
        <v>0</v>
      </c>
      <c r="W1140">
        <f>'Energy consumption (raw)'!U1090*Lists!$H$92</f>
        <v>0</v>
      </c>
      <c r="X1140">
        <f>'Energy consumption (raw)'!V1090*Lists!$H$93</f>
        <v>0</v>
      </c>
      <c r="Y1140">
        <f>'Energy consumption (raw)'!W1090*Lists!$H$94</f>
        <v>0</v>
      </c>
      <c r="Z1140">
        <f>'Energy consumption (raw)'!X1090*Lists!$H$96*1000000</f>
        <v>0</v>
      </c>
      <c r="AA1140">
        <f>'Energy consumption (raw)'!Y1090*Lists!$H$97</f>
        <v>0</v>
      </c>
      <c r="AB1140">
        <f>'Energy consumption (raw)'!Z1090*Lists!$H$96</f>
        <v>0</v>
      </c>
      <c r="AC1140">
        <f>'Energy consumption (raw)'!AA1090*Lists!$H$98</f>
        <v>0</v>
      </c>
      <c r="AD1140">
        <f>'Energy consumption (raw)'!AB1090*Lists!$H$99</f>
        <v>0</v>
      </c>
      <c r="AE1140">
        <f>'Energy consumption (raw)'!AC1090*Lists!$H$101</f>
        <v>0</v>
      </c>
      <c r="AF1140">
        <f>'Energy consumption (raw)'!AD1090*Lists!$H$101</f>
        <v>0</v>
      </c>
      <c r="AG1140">
        <f>'Energy consumption (raw)'!AE1090*Lists!$H$101</f>
        <v>0</v>
      </c>
      <c r="AH1140">
        <f>'Energy consumption (raw)'!AF1090*Lists!$H$100</f>
        <v>0</v>
      </c>
      <c r="AI1140" s="167">
        <f t="shared" si="100"/>
        <v>1640.83</v>
      </c>
      <c r="AJ1140" s="179">
        <f>'Energy consumption (raw)'!AG1090</f>
        <v>1640.83</v>
      </c>
      <c r="AK1140" s="179">
        <f>'Energy consumption (raw)'!AH1090</f>
        <v>2745</v>
      </c>
      <c r="AL1140">
        <f>IF(ROUND(AI1140,-3)=ROUND('Energy consumption (raw)'!AG1090,-3),1,0)</f>
        <v>1</v>
      </c>
      <c r="AM1140" s="179" t="str">
        <f>'Energy consumption (raw)'!AJ1090</f>
        <v>24. Son La</v>
      </c>
      <c r="AN1140">
        <f>VLOOKUP(AM1140,Lists!$F$9:$G$71,2,FALSE)</f>
        <v>1</v>
      </c>
    </row>
    <row r="1141" spans="2:40" x14ac:dyDescent="0.25">
      <c r="B1141" s="65" t="str">
        <f t="shared" si="98"/>
        <v>Industry989</v>
      </c>
      <c r="C1141" s="179">
        <f>'Energy consumption (raw)'!B1091</f>
        <v>989</v>
      </c>
      <c r="D1141" s="179">
        <f>'Energy consumption (raw)'!C1091</f>
        <v>0</v>
      </c>
      <c r="E1141" s="179">
        <f>'Energy consumption (raw)'!D1091</f>
        <v>0</v>
      </c>
      <c r="F1141" s="179" t="str">
        <f>'Energy consumption (raw)'!E1091</f>
        <v>Công nghiệp</v>
      </c>
      <c r="G1141" s="179" t="str">
        <f>'Energy consumption (raw)'!F1091</f>
        <v>Sản xuất sản phẩm chịu lửa</v>
      </c>
      <c r="H1141" s="179" t="str">
        <f>'Energy consumption (raw)'!G1091</f>
        <v>Industry</v>
      </c>
      <c r="I1141" s="179" t="str">
        <f>'Energy consumption (raw)'!I1091</f>
        <v>23 Manufacture of other non-metallic mineral products</v>
      </c>
      <c r="J1141" s="179" t="str">
        <f>INDEX(Sector!$E$6:$E$46,MATCH('Energy consumption (toe)'!I1141,Sector!$B$6:$B$46,FALSE))</f>
        <v>Manufacture of other non-metallic mineral products</v>
      </c>
      <c r="K1141" s="179">
        <f>IFERROR('Energy consumption (raw)'!J1091*Lists!$H$84,)</f>
        <v>0</v>
      </c>
      <c r="L1141" s="179">
        <f>'Energy consumption (raw)'!K1091*Lists!$H$84</f>
        <v>490.63002450000005</v>
      </c>
      <c r="M1141" s="179">
        <f>'Energy consumption (raw)'!L1091*Lists!$H$84</f>
        <v>0</v>
      </c>
      <c r="N1141" s="179">
        <f>'Energy consumption (raw)'!M1091*Lists!$H$84</f>
        <v>0</v>
      </c>
      <c r="O1141" s="178">
        <f t="shared" si="99"/>
        <v>490.63002450000005</v>
      </c>
      <c r="P1141">
        <f>'Energy consumption (raw)'!N1091*Lists!$H$85</f>
        <v>1400</v>
      </c>
      <c r="Q1141">
        <f>'Energy consumption (raw)'!O1091*Lists!$H$86</f>
        <v>0</v>
      </c>
      <c r="R1141">
        <f>'Energy consumption (raw)'!P1091*Lists!$H$87</f>
        <v>0</v>
      </c>
      <c r="S1141">
        <f>'Energy consumption (raw)'!Q1091*Lists!$H$88</f>
        <v>0</v>
      </c>
      <c r="T1141">
        <f>'Energy consumption (raw)'!R1091*Lists!$H$89</f>
        <v>0</v>
      </c>
      <c r="U1141">
        <f>'Energy consumption (raw)'!S1091*Lists!$H$90</f>
        <v>880</v>
      </c>
      <c r="V1141">
        <f>'Energy consumption (raw)'!T1091*Lists!$H$91</f>
        <v>0</v>
      </c>
      <c r="W1141">
        <f>'Energy consumption (raw)'!U1091*Lists!$H$92</f>
        <v>0</v>
      </c>
      <c r="X1141">
        <f>'Energy consumption (raw)'!V1091*Lists!$H$93</f>
        <v>0</v>
      </c>
      <c r="Y1141">
        <f>'Energy consumption (raw)'!W1091*Lists!$H$94</f>
        <v>0</v>
      </c>
      <c r="Z1141">
        <f>'Energy consumption (raw)'!X1091*Lists!$H$96*1000000</f>
        <v>0</v>
      </c>
      <c r="AA1141">
        <f>'Energy consumption (raw)'!Y1091*Lists!$H$97</f>
        <v>0</v>
      </c>
      <c r="AB1141">
        <f>'Energy consumption (raw)'!Z1091*Lists!$H$96</f>
        <v>0</v>
      </c>
      <c r="AC1141">
        <f>'Energy consumption (raw)'!AA1091*Lists!$H$98</f>
        <v>0</v>
      </c>
      <c r="AD1141">
        <f>'Energy consumption (raw)'!AB1091*Lists!$H$99</f>
        <v>0</v>
      </c>
      <c r="AE1141">
        <f>'Energy consumption (raw)'!AC1091*Lists!$H$101</f>
        <v>0</v>
      </c>
      <c r="AF1141">
        <f>'Energy consumption (raw)'!AD1091*Lists!$H$101</f>
        <v>0</v>
      </c>
      <c r="AG1141">
        <f>'Energy consumption (raw)'!AE1091*Lists!$H$101</f>
        <v>0</v>
      </c>
      <c r="AH1141">
        <f>'Energy consumption (raw)'!AF1091*Lists!$H$100</f>
        <v>0</v>
      </c>
      <c r="AI1141" s="167">
        <f t="shared" si="100"/>
        <v>2770.6300245000002</v>
      </c>
      <c r="AJ1141" s="179">
        <f>'Energy consumption (raw)'!AG1091</f>
        <v>2770.6300245000002</v>
      </c>
      <c r="AK1141" s="179">
        <f>'Energy consumption (raw)'!AH1091</f>
        <v>0</v>
      </c>
      <c r="AL1141">
        <f>IF(ROUND(AI1141,-3)=ROUND('Energy consumption (raw)'!AG1091,-3),1,0)</f>
        <v>1</v>
      </c>
      <c r="AM1141" s="179" t="str">
        <f>'Energy consumption (raw)'!AJ1091</f>
        <v>24. Son La</v>
      </c>
      <c r="AN1141">
        <f>VLOOKUP(AM1141,Lists!$F$9:$G$71,2,FALSE)</f>
        <v>1</v>
      </c>
    </row>
    <row r="1142" spans="2:40" x14ac:dyDescent="0.25">
      <c r="B1142" s="65" t="str">
        <f t="shared" si="98"/>
        <v>Industry990</v>
      </c>
      <c r="C1142" s="179">
        <f>'Energy consumption (raw)'!B1092</f>
        <v>990</v>
      </c>
      <c r="D1142" s="179">
        <f>'Energy consumption (raw)'!C1092</f>
        <v>0</v>
      </c>
      <c r="E1142" s="179">
        <f>'Energy consumption (raw)'!D1092</f>
        <v>0</v>
      </c>
      <c r="F1142" s="179" t="str">
        <f>'Energy consumption (raw)'!E1092</f>
        <v>Công nghiệp</v>
      </c>
      <c r="G1142" s="179" t="str">
        <f>'Energy consumption (raw)'!F1092</f>
        <v>Chế biến sữa và các sản phẩm từ sữa</v>
      </c>
      <c r="H1142" s="179" t="str">
        <f>'Energy consumption (raw)'!G1092</f>
        <v>Industry</v>
      </c>
      <c r="I1142" s="179" t="str">
        <f>'Energy consumption (raw)'!I1092</f>
        <v>10 Manufacture of food products</v>
      </c>
      <c r="J1142" s="179" t="str">
        <f>INDEX(Sector!$E$6:$E$46,MATCH('Energy consumption (toe)'!I1142,Sector!$B$6:$B$46,FALSE))</f>
        <v>Manufacture of food products</v>
      </c>
      <c r="K1142" s="179">
        <f>IFERROR('Energy consumption (raw)'!J1092*Lists!$H$84,)</f>
        <v>0</v>
      </c>
      <c r="L1142" s="179">
        <f>'Energy consumption (raw)'!K1092*Lists!$H$84</f>
        <v>1039.6363680000002</v>
      </c>
      <c r="M1142" s="179">
        <f>'Energy consumption (raw)'!L1092*Lists!$H$84</f>
        <v>0</v>
      </c>
      <c r="N1142" s="179">
        <f>'Energy consumption (raw)'!M1092*Lists!$H$84</f>
        <v>0</v>
      </c>
      <c r="O1142" s="178">
        <f t="shared" si="99"/>
        <v>1039.6363680000002</v>
      </c>
      <c r="P1142">
        <f>'Energy consumption (raw)'!N1092*Lists!$H$85</f>
        <v>0</v>
      </c>
      <c r="Q1142">
        <f>'Energy consumption (raw)'!O1092*Lists!$H$86</f>
        <v>0</v>
      </c>
      <c r="R1142">
        <f>'Energy consumption (raw)'!P1092*Lists!$H$87</f>
        <v>0</v>
      </c>
      <c r="S1142">
        <f>'Energy consumption (raw)'!Q1092*Lists!$H$88</f>
        <v>0</v>
      </c>
      <c r="T1142">
        <f>'Energy consumption (raw)'!R1092*Lists!$H$89</f>
        <v>0</v>
      </c>
      <c r="U1142">
        <f>'Energy consumption (raw)'!S1092*Lists!$H$90</f>
        <v>0</v>
      </c>
      <c r="V1142">
        <f>'Energy consumption (raw)'!T1092*Lists!$H$91</f>
        <v>0</v>
      </c>
      <c r="W1142">
        <f>'Energy consumption (raw)'!U1092*Lists!$H$92</f>
        <v>0</v>
      </c>
      <c r="X1142">
        <f>'Energy consumption (raw)'!V1092*Lists!$H$93</f>
        <v>0</v>
      </c>
      <c r="Y1142">
        <f>'Energy consumption (raw)'!W1092*Lists!$H$94</f>
        <v>0</v>
      </c>
      <c r="Z1142">
        <f>'Energy consumption (raw)'!X1092*Lists!$H$96*1000000</f>
        <v>0</v>
      </c>
      <c r="AA1142">
        <f>'Energy consumption (raw)'!Y1092*Lists!$H$97</f>
        <v>0</v>
      </c>
      <c r="AB1142">
        <f>'Energy consumption (raw)'!Z1092*Lists!$H$96</f>
        <v>0</v>
      </c>
      <c r="AC1142">
        <f>'Energy consumption (raw)'!AA1092*Lists!$H$98</f>
        <v>0</v>
      </c>
      <c r="AD1142">
        <f>'Energy consumption (raw)'!AB1092*Lists!$H$99</f>
        <v>0</v>
      </c>
      <c r="AE1142">
        <f>'Energy consumption (raw)'!AC1092*Lists!$H$101</f>
        <v>0</v>
      </c>
      <c r="AF1142">
        <f>'Energy consumption (raw)'!AD1092*Lists!$H$101</f>
        <v>0</v>
      </c>
      <c r="AG1142">
        <f>'Energy consumption (raw)'!AE1092*Lists!$H$101</f>
        <v>0</v>
      </c>
      <c r="AH1142">
        <f>'Energy consumption (raw)'!AF1092*Lists!$H$100</f>
        <v>0</v>
      </c>
      <c r="AI1142" s="167">
        <f t="shared" si="100"/>
        <v>1039.6363680000002</v>
      </c>
      <c r="AJ1142" s="179">
        <f>'Energy consumption (raw)'!AG1092</f>
        <v>1039.6363680000002</v>
      </c>
      <c r="AK1142" s="179">
        <f>'Energy consumption (raw)'!AH1092</f>
        <v>0</v>
      </c>
      <c r="AL1142">
        <f>IF(ROUND(AI1142,-3)=ROUND('Energy consumption (raw)'!AG1092,-3),1,0)</f>
        <v>1</v>
      </c>
      <c r="AM1142" s="179" t="str">
        <f>'Energy consumption (raw)'!AJ1092</f>
        <v>24. Son La</v>
      </c>
      <c r="AN1142">
        <f>VLOOKUP(AM1142,Lists!$F$9:$G$71,2,FALSE)</f>
        <v>1</v>
      </c>
    </row>
    <row r="1143" spans="2:40" x14ac:dyDescent="0.25">
      <c r="B1143" s="65" t="str">
        <f t="shared" si="98"/>
        <v>Industry991</v>
      </c>
      <c r="C1143" s="179">
        <f>'Energy consumption (raw)'!B1093</f>
        <v>991</v>
      </c>
      <c r="D1143" s="179">
        <f>'Energy consumption (raw)'!C1093</f>
        <v>0</v>
      </c>
      <c r="E1143" s="179">
        <f>'Energy consumption (raw)'!D1093</f>
        <v>0</v>
      </c>
      <c r="F1143" s="179" t="str">
        <f>'Energy consumption (raw)'!E1093</f>
        <v>Công nghiệp</v>
      </c>
      <c r="G1143" s="179" t="str">
        <f>'Energy consumption (raw)'!F1093</f>
        <v>Sản xuất xi măng</v>
      </c>
      <c r="H1143" s="179" t="str">
        <f>'Energy consumption (raw)'!G1093</f>
        <v>Industry</v>
      </c>
      <c r="I1143" s="179" t="str">
        <f>'Energy consumption (raw)'!I1093</f>
        <v>23 Manufacture of other non-metallic mineral products</v>
      </c>
      <c r="J1143" s="179" t="str">
        <f>INDEX(Sector!$E$6:$E$46,MATCH('Energy consumption (toe)'!I1143,Sector!$B$6:$B$46,FALSE))</f>
        <v>Manufacture of other non-metallic mineral products</v>
      </c>
      <c r="K1143" s="179">
        <f>IFERROR('Energy consumption (raw)'!J1093*Lists!$H$84,)</f>
        <v>0</v>
      </c>
      <c r="L1143" s="179">
        <f>'Energy consumption (raw)'!K1093*Lists!$H$84</f>
        <v>6076.1318670000001</v>
      </c>
      <c r="M1143" s="179">
        <f>'Energy consumption (raw)'!L1093*Lists!$H$84</f>
        <v>0</v>
      </c>
      <c r="N1143" s="179">
        <f>'Energy consumption (raw)'!M1093*Lists!$H$84</f>
        <v>0</v>
      </c>
      <c r="O1143" s="178">
        <f t="shared" si="99"/>
        <v>6076.1318670000001</v>
      </c>
      <c r="P1143">
        <f>'Energy consumption (raw)'!N1093*Lists!$H$85</f>
        <v>34533.1</v>
      </c>
      <c r="Q1143">
        <f>'Energy consumption (raw)'!O1093*Lists!$H$86</f>
        <v>0</v>
      </c>
      <c r="R1143">
        <f>'Energy consumption (raw)'!P1093*Lists!$H$87</f>
        <v>0</v>
      </c>
      <c r="S1143">
        <f>'Energy consumption (raw)'!Q1093*Lists!$H$88</f>
        <v>0</v>
      </c>
      <c r="T1143">
        <f>'Energy consumption (raw)'!R1093*Lists!$H$89</f>
        <v>0</v>
      </c>
      <c r="U1143">
        <f>'Energy consumption (raw)'!S1093*Lists!$H$90</f>
        <v>0.29480000000000001</v>
      </c>
      <c r="V1143">
        <f>'Energy consumption (raw)'!T1093*Lists!$H$91</f>
        <v>0</v>
      </c>
      <c r="W1143">
        <f>'Energy consumption (raw)'!U1093*Lists!$H$92</f>
        <v>0</v>
      </c>
      <c r="X1143">
        <f>'Energy consumption (raw)'!V1093*Lists!$H$93</f>
        <v>0</v>
      </c>
      <c r="Y1143">
        <f>'Energy consumption (raw)'!W1093*Lists!$H$94</f>
        <v>0</v>
      </c>
      <c r="Z1143">
        <f>'Energy consumption (raw)'!X1093*Lists!$H$96*1000000</f>
        <v>0</v>
      </c>
      <c r="AA1143">
        <f>'Energy consumption (raw)'!Y1093*Lists!$H$97</f>
        <v>0</v>
      </c>
      <c r="AB1143">
        <f>'Energy consumption (raw)'!Z1093*Lists!$H$96</f>
        <v>0</v>
      </c>
      <c r="AC1143">
        <f>'Energy consumption (raw)'!AA1093*Lists!$H$98</f>
        <v>0</v>
      </c>
      <c r="AD1143">
        <f>'Energy consumption (raw)'!AB1093*Lists!$H$99</f>
        <v>0</v>
      </c>
      <c r="AE1143">
        <f>'Energy consumption (raw)'!AC1093*Lists!$H$101</f>
        <v>0</v>
      </c>
      <c r="AF1143">
        <f>'Energy consumption (raw)'!AD1093*Lists!$H$101</f>
        <v>0</v>
      </c>
      <c r="AG1143">
        <f>'Energy consumption (raw)'!AE1093*Lists!$H$101</f>
        <v>0</v>
      </c>
      <c r="AH1143">
        <f>'Energy consumption (raw)'!AF1093*Lists!$H$100</f>
        <v>0</v>
      </c>
      <c r="AI1143" s="167">
        <f t="shared" si="100"/>
        <v>40609.526666999998</v>
      </c>
      <c r="AJ1143" s="179">
        <f>'Energy consumption (raw)'!AG1093</f>
        <v>40609.526666999998</v>
      </c>
      <c r="AK1143" s="179">
        <f>'Energy consumption (raw)'!AH1093</f>
        <v>52320</v>
      </c>
      <c r="AL1143">
        <f>IF(ROUND(AI1143,-3)=ROUND('Energy consumption (raw)'!AG1093,-3),1,0)</f>
        <v>1</v>
      </c>
      <c r="AM1143" s="179" t="str">
        <f>'Energy consumption (raw)'!AJ1093</f>
        <v>25. Hoa Binh</v>
      </c>
      <c r="AN1143">
        <f>VLOOKUP(AM1143,Lists!$F$9:$G$71,2,FALSE)</f>
        <v>1</v>
      </c>
    </row>
    <row r="1144" spans="2:40" x14ac:dyDescent="0.25">
      <c r="B1144" s="65" t="str">
        <f t="shared" si="98"/>
        <v>Industry992</v>
      </c>
      <c r="C1144" s="179">
        <f>'Energy consumption (raw)'!B1094</f>
        <v>992</v>
      </c>
      <c r="D1144" s="179">
        <f>'Energy consumption (raw)'!C1094</f>
        <v>0</v>
      </c>
      <c r="E1144" s="179">
        <f>'Energy consumption (raw)'!D1094</f>
        <v>0</v>
      </c>
      <c r="F1144" s="179" t="str">
        <f>'Energy consumption (raw)'!E1094</f>
        <v>Công nghiệp</v>
      </c>
      <c r="G1144" s="179" t="str">
        <f>'Energy consumption (raw)'!F1094</f>
        <v>Khai thác, xử lý và cung cấp nước sạch</v>
      </c>
      <c r="H1144" s="179" t="str">
        <f>'Energy consumption (raw)'!G1094</f>
        <v>Industry</v>
      </c>
      <c r="I1144" s="179" t="str">
        <f>'Energy consumption (raw)'!I1094</f>
        <v>36 Water collection, treatment and supply</v>
      </c>
      <c r="J1144" s="179" t="str">
        <f>INDEX(Sector!$E$6:$E$46,MATCH('Energy consumption (toe)'!I1144,Sector!$B$6:$B$46,FALSE))</f>
        <v>Water collection, treatment and supply</v>
      </c>
      <c r="K1144" s="179">
        <f>IFERROR('Energy consumption (raw)'!J1094*Lists!$H$84,)</f>
        <v>0</v>
      </c>
      <c r="L1144" s="179">
        <f>'Energy consumption (raw)'!K1094*Lists!$H$84</f>
        <v>5696.944246</v>
      </c>
      <c r="M1144" s="179">
        <f>'Energy consumption (raw)'!L1094*Lists!$H$84</f>
        <v>0</v>
      </c>
      <c r="N1144" s="179">
        <f>'Energy consumption (raw)'!M1094*Lists!$H$84</f>
        <v>0</v>
      </c>
      <c r="O1144" s="178">
        <f t="shared" si="99"/>
        <v>5696.944246</v>
      </c>
      <c r="P1144">
        <f>'Energy consumption (raw)'!N1094*Lists!$H$85</f>
        <v>0</v>
      </c>
      <c r="Q1144">
        <f>'Energy consumption (raw)'!O1094*Lists!$H$86</f>
        <v>0</v>
      </c>
      <c r="R1144">
        <f>'Energy consumption (raw)'!P1094*Lists!$H$87</f>
        <v>0</v>
      </c>
      <c r="S1144">
        <f>'Energy consumption (raw)'!Q1094*Lists!$H$88</f>
        <v>0</v>
      </c>
      <c r="T1144">
        <f>'Energy consumption (raw)'!R1094*Lists!$H$89</f>
        <v>0</v>
      </c>
      <c r="U1144">
        <f>'Energy consumption (raw)'!S1094*Lists!$H$90</f>
        <v>0</v>
      </c>
      <c r="V1144">
        <f>'Energy consumption (raw)'!T1094*Lists!$H$91</f>
        <v>0</v>
      </c>
      <c r="W1144">
        <f>'Energy consumption (raw)'!U1094*Lists!$H$92</f>
        <v>0</v>
      </c>
      <c r="X1144">
        <f>'Energy consumption (raw)'!V1094*Lists!$H$93</f>
        <v>0</v>
      </c>
      <c r="Y1144">
        <f>'Energy consumption (raw)'!W1094*Lists!$H$94</f>
        <v>0</v>
      </c>
      <c r="Z1144">
        <f>'Energy consumption (raw)'!X1094*Lists!$H$96*1000000</f>
        <v>0</v>
      </c>
      <c r="AA1144">
        <f>'Energy consumption (raw)'!Y1094*Lists!$H$97</f>
        <v>0</v>
      </c>
      <c r="AB1144">
        <f>'Energy consumption (raw)'!Z1094*Lists!$H$96</f>
        <v>0</v>
      </c>
      <c r="AC1144">
        <f>'Energy consumption (raw)'!AA1094*Lists!$H$98</f>
        <v>0</v>
      </c>
      <c r="AD1144">
        <f>'Energy consumption (raw)'!AB1094*Lists!$H$99</f>
        <v>0</v>
      </c>
      <c r="AE1144">
        <f>'Energy consumption (raw)'!AC1094*Lists!$H$101</f>
        <v>0</v>
      </c>
      <c r="AF1144">
        <f>'Energy consumption (raw)'!AD1094*Lists!$H$101</f>
        <v>0</v>
      </c>
      <c r="AG1144">
        <f>'Energy consumption (raw)'!AE1094*Lists!$H$101</f>
        <v>0</v>
      </c>
      <c r="AH1144">
        <f>'Energy consumption (raw)'!AF1094*Lists!$H$100</f>
        <v>0</v>
      </c>
      <c r="AI1144" s="167">
        <f t="shared" si="100"/>
        <v>5696.944246</v>
      </c>
      <c r="AJ1144" s="179">
        <f>'Energy consumption (raw)'!AG1094</f>
        <v>5696.944246</v>
      </c>
      <c r="AK1144" s="179">
        <f>'Energy consumption (raw)'!AH1094</f>
        <v>5833</v>
      </c>
      <c r="AL1144">
        <f>IF(ROUND(AI1144,-3)=ROUND('Energy consumption (raw)'!AG1094,-3),1,0)</f>
        <v>1</v>
      </c>
      <c r="AM1144" s="179" t="str">
        <f>'Energy consumption (raw)'!AJ1094</f>
        <v>25. Hoa Binh</v>
      </c>
      <c r="AN1144">
        <f>VLOOKUP(AM1144,Lists!$F$9:$G$71,2,FALSE)</f>
        <v>1</v>
      </c>
    </row>
    <row r="1145" spans="2:40" x14ac:dyDescent="0.25">
      <c r="B1145" s="65" t="str">
        <f t="shared" si="98"/>
        <v>Industry993</v>
      </c>
      <c r="C1145" s="179">
        <f>'Energy consumption (raw)'!B1095</f>
        <v>993</v>
      </c>
      <c r="D1145" s="179">
        <f>'Energy consumption (raw)'!C1095</f>
        <v>0</v>
      </c>
      <c r="E1145" s="179">
        <f>'Energy consumption (raw)'!D1095</f>
        <v>0</v>
      </c>
      <c r="F1145" s="179" t="str">
        <f>'Energy consumption (raw)'!E1095</f>
        <v>Công nghiệp</v>
      </c>
      <c r="G1145" s="179" t="str">
        <f>'Energy consumption (raw)'!F1095</f>
        <v>Sản xuất xi măng</v>
      </c>
      <c r="H1145" s="179" t="str">
        <f>'Energy consumption (raw)'!G1095</f>
        <v>Industry</v>
      </c>
      <c r="I1145" s="179" t="str">
        <f>'Energy consumption (raw)'!I1095</f>
        <v>23 Manufacture of other non-metallic mineral products</v>
      </c>
      <c r="J1145" s="179" t="str">
        <f>INDEX(Sector!$E$6:$E$46,MATCH('Energy consumption (toe)'!I1145,Sector!$B$6:$B$46,FALSE))</f>
        <v>Manufacture of other non-metallic mineral products</v>
      </c>
      <c r="K1145" s="179">
        <f>IFERROR('Energy consumption (raw)'!J1095*Lists!$H$84,)</f>
        <v>0</v>
      </c>
      <c r="L1145" s="179">
        <f>'Energy consumption (raw)'!K1095*Lists!$H$84</f>
        <v>8067.8841000000002</v>
      </c>
      <c r="M1145" s="179">
        <f>'Energy consumption (raw)'!L1095*Lists!$H$84</f>
        <v>0</v>
      </c>
      <c r="N1145" s="179">
        <f>'Energy consumption (raw)'!M1095*Lists!$H$84</f>
        <v>0</v>
      </c>
      <c r="O1145" s="178">
        <f t="shared" si="99"/>
        <v>8067.8841000000002</v>
      </c>
      <c r="P1145">
        <f>'Energy consumption (raw)'!N1095*Lists!$H$85</f>
        <v>35380.1</v>
      </c>
      <c r="Q1145">
        <f>'Energy consumption (raw)'!O1095*Lists!$H$86</f>
        <v>0</v>
      </c>
      <c r="R1145">
        <f>'Energy consumption (raw)'!P1095*Lists!$H$87</f>
        <v>0</v>
      </c>
      <c r="S1145">
        <f>'Energy consumption (raw)'!Q1095*Lists!$H$88</f>
        <v>0</v>
      </c>
      <c r="T1145">
        <f>'Energy consumption (raw)'!R1095*Lists!$H$89</f>
        <v>0</v>
      </c>
      <c r="U1145">
        <f>'Energy consumption (raw)'!S1095*Lists!$H$90</f>
        <v>0.16243920000000001</v>
      </c>
      <c r="V1145">
        <f>'Energy consumption (raw)'!T1095*Lists!$H$91</f>
        <v>0</v>
      </c>
      <c r="W1145">
        <f>'Energy consumption (raw)'!U1095*Lists!$H$92</f>
        <v>0</v>
      </c>
      <c r="X1145">
        <f>'Energy consumption (raw)'!V1095*Lists!$H$93</f>
        <v>0</v>
      </c>
      <c r="Y1145">
        <f>'Energy consumption (raw)'!W1095*Lists!$H$94</f>
        <v>0</v>
      </c>
      <c r="Z1145">
        <f>'Energy consumption (raw)'!X1095*Lists!$H$96*1000000</f>
        <v>0</v>
      </c>
      <c r="AA1145">
        <f>'Energy consumption (raw)'!Y1095*Lists!$H$97</f>
        <v>0</v>
      </c>
      <c r="AB1145">
        <f>'Energy consumption (raw)'!Z1095*Lists!$H$96</f>
        <v>0</v>
      </c>
      <c r="AC1145">
        <f>'Energy consumption (raw)'!AA1095*Lists!$H$98</f>
        <v>0</v>
      </c>
      <c r="AD1145">
        <f>'Energy consumption (raw)'!AB1095*Lists!$H$99</f>
        <v>0</v>
      </c>
      <c r="AE1145">
        <f>'Energy consumption (raw)'!AC1095*Lists!$H$101</f>
        <v>0</v>
      </c>
      <c r="AF1145">
        <f>'Energy consumption (raw)'!AD1095*Lists!$H$101</f>
        <v>0</v>
      </c>
      <c r="AG1145">
        <f>'Energy consumption (raw)'!AE1095*Lists!$H$101</f>
        <v>0</v>
      </c>
      <c r="AH1145">
        <f>'Energy consumption (raw)'!AF1095*Lists!$H$100</f>
        <v>0</v>
      </c>
      <c r="AI1145" s="167">
        <f t="shared" si="100"/>
        <v>43448.146539200003</v>
      </c>
      <c r="AJ1145" s="179">
        <f>'Energy consumption (raw)'!AG1095</f>
        <v>43448.146539200003</v>
      </c>
      <c r="AK1145" s="179">
        <f>'Energy consumption (raw)'!AH1095</f>
        <v>55500</v>
      </c>
      <c r="AL1145">
        <f>IF(ROUND(AI1145,-3)=ROUND('Energy consumption (raw)'!AG1095,-3),1,0)</f>
        <v>1</v>
      </c>
      <c r="AM1145" s="179" t="str">
        <f>'Energy consumption (raw)'!AJ1095</f>
        <v>25. Hoa Binh</v>
      </c>
      <c r="AN1145">
        <f>VLOOKUP(AM1145,Lists!$F$9:$G$71,2,FALSE)</f>
        <v>1</v>
      </c>
    </row>
    <row r="1146" spans="2:40" x14ac:dyDescent="0.25">
      <c r="B1146" s="65" t="str">
        <f t="shared" si="98"/>
        <v>Industry994</v>
      </c>
      <c r="C1146" s="179">
        <f>'Energy consumption (raw)'!B1096</f>
        <v>994</v>
      </c>
      <c r="D1146" s="179">
        <f>'Energy consumption (raw)'!C1096</f>
        <v>0</v>
      </c>
      <c r="E1146" s="179">
        <f>'Energy consumption (raw)'!D1096</f>
        <v>0</v>
      </c>
      <c r="F1146" s="179" t="str">
        <f>'Energy consumption (raw)'!E1096</f>
        <v>Công nghiệp</v>
      </c>
      <c r="G1146" s="179" t="str">
        <f>'Energy consumption (raw)'!F1096</f>
        <v>Sãn xuất linh kiện điện tử</v>
      </c>
      <c r="H1146" s="179" t="str">
        <f>'Energy consumption (raw)'!G1096</f>
        <v>Industry</v>
      </c>
      <c r="I1146" s="179" t="str">
        <f>'Energy consumption (raw)'!I1096</f>
        <v>26 Manufacture of computer, electronic and optical products</v>
      </c>
      <c r="J1146" s="179" t="str">
        <f>INDEX(Sector!$E$6:$E$46,MATCH('Energy consumption (toe)'!I1146,Sector!$B$6:$B$46,FALSE))</f>
        <v>Manufacture of computer, electronic and optical products</v>
      </c>
      <c r="K1146" s="179">
        <f>IFERROR('Energy consumption (raw)'!J1096*Lists!$H$84,)</f>
        <v>0</v>
      </c>
      <c r="L1146" s="179">
        <f>'Energy consumption (raw)'!K1096*Lists!$H$84</f>
        <v>2803.0045420000001</v>
      </c>
      <c r="M1146" s="179">
        <f>'Energy consumption (raw)'!L1096*Lists!$H$84</f>
        <v>0</v>
      </c>
      <c r="N1146" s="179">
        <f>'Energy consumption (raw)'!M1096*Lists!$H$84</f>
        <v>0</v>
      </c>
      <c r="O1146" s="178">
        <f t="shared" si="99"/>
        <v>2803.0045420000001</v>
      </c>
      <c r="P1146">
        <f>'Energy consumption (raw)'!N1096*Lists!$H$85</f>
        <v>0</v>
      </c>
      <c r="Q1146">
        <f>'Energy consumption (raw)'!O1096*Lists!$H$86</f>
        <v>0</v>
      </c>
      <c r="R1146">
        <f>'Energy consumption (raw)'!P1096*Lists!$H$87</f>
        <v>0</v>
      </c>
      <c r="S1146">
        <f>'Energy consumption (raw)'!Q1096*Lists!$H$88</f>
        <v>0</v>
      </c>
      <c r="T1146">
        <f>'Energy consumption (raw)'!R1096*Lists!$H$89</f>
        <v>0</v>
      </c>
      <c r="U1146">
        <f>'Energy consumption (raw)'!S1096*Lists!$H$90</f>
        <v>7.6560000000000003E-2</v>
      </c>
      <c r="V1146">
        <f>'Energy consumption (raw)'!T1096*Lists!$H$91</f>
        <v>0</v>
      </c>
      <c r="W1146">
        <f>'Energy consumption (raw)'!U1096*Lists!$H$92</f>
        <v>0</v>
      </c>
      <c r="X1146">
        <f>'Energy consumption (raw)'!V1096*Lists!$H$93</f>
        <v>0</v>
      </c>
      <c r="Y1146">
        <f>'Energy consumption (raw)'!W1096*Lists!$H$94</f>
        <v>0</v>
      </c>
      <c r="Z1146">
        <f>'Energy consumption (raw)'!X1096*Lists!$H$96*1000000</f>
        <v>0</v>
      </c>
      <c r="AA1146">
        <f>'Energy consumption (raw)'!Y1096*Lists!$H$97</f>
        <v>0</v>
      </c>
      <c r="AB1146">
        <f>'Energy consumption (raw)'!Z1096*Lists!$H$96</f>
        <v>0</v>
      </c>
      <c r="AC1146">
        <f>'Energy consumption (raw)'!AA1096*Lists!$H$98</f>
        <v>0</v>
      </c>
      <c r="AD1146">
        <f>'Energy consumption (raw)'!AB1096*Lists!$H$99</f>
        <v>0</v>
      </c>
      <c r="AE1146">
        <f>'Energy consumption (raw)'!AC1096*Lists!$H$101</f>
        <v>0</v>
      </c>
      <c r="AF1146">
        <f>'Energy consumption (raw)'!AD1096*Lists!$H$101</f>
        <v>0</v>
      </c>
      <c r="AG1146">
        <f>'Energy consumption (raw)'!AE1096*Lists!$H$101</f>
        <v>0</v>
      </c>
      <c r="AH1146">
        <f>'Energy consumption (raw)'!AF1096*Lists!$H$100</f>
        <v>0</v>
      </c>
      <c r="AI1146" s="167">
        <f t="shared" si="100"/>
        <v>2803.0811020000001</v>
      </c>
      <c r="AJ1146" s="179">
        <f>'Energy consumption (raw)'!AG1096</f>
        <v>2812.2221020000002</v>
      </c>
      <c r="AK1146" s="179">
        <f>'Energy consumption (raw)'!AH1096</f>
        <v>2722</v>
      </c>
      <c r="AL1146">
        <f>IF(ROUND(AI1146,-3)=ROUND('Energy consumption (raw)'!AG1096,-3),1,0)</f>
        <v>1</v>
      </c>
      <c r="AM1146" s="179" t="str">
        <f>'Energy consumption (raw)'!AJ1096</f>
        <v>25. Hoa Binh</v>
      </c>
      <c r="AN1146">
        <f>VLOOKUP(AM1146,Lists!$F$9:$G$71,2,FALSE)</f>
        <v>1</v>
      </c>
    </row>
    <row r="1147" spans="2:40" x14ac:dyDescent="0.25">
      <c r="B1147" s="65" t="str">
        <f t="shared" si="98"/>
        <v>Industry995</v>
      </c>
      <c r="C1147" s="179">
        <f>'Energy consumption (raw)'!B1097</f>
        <v>995</v>
      </c>
      <c r="D1147" s="179">
        <f>'Energy consumption (raw)'!C1097</f>
        <v>0</v>
      </c>
      <c r="E1147" s="179">
        <f>'Energy consumption (raw)'!D1097</f>
        <v>0</v>
      </c>
      <c r="F1147" s="179" t="str">
        <f>'Energy consumption (raw)'!E1097</f>
        <v>Công nghiệp</v>
      </c>
      <c r="G1147" s="179" t="str">
        <f>'Energy consumption (raw)'!F1097</f>
        <v>Sản xuất xi măng</v>
      </c>
      <c r="H1147" s="179" t="str">
        <f>'Energy consumption (raw)'!G1097</f>
        <v>Industry</v>
      </c>
      <c r="I1147" s="179" t="str">
        <f>'Energy consumption (raw)'!I1097</f>
        <v>23 Manufacture of other non-metallic mineral products</v>
      </c>
      <c r="J1147" s="179" t="str">
        <f>INDEX(Sector!$E$6:$E$46,MATCH('Energy consumption (toe)'!I1147,Sector!$B$6:$B$46,FALSE))</f>
        <v>Manufacture of other non-metallic mineral products</v>
      </c>
      <c r="K1147" s="179">
        <f>IFERROR('Energy consumption (raw)'!J1097*Lists!$H$84,)</f>
        <v>0</v>
      </c>
      <c r="L1147" s="179">
        <f>'Energy consumption (raw)'!K1097*Lists!$H$84</f>
        <v>11824.6916232</v>
      </c>
      <c r="M1147" s="179">
        <f>'Energy consumption (raw)'!L1097*Lists!$H$84</f>
        <v>0</v>
      </c>
      <c r="N1147" s="179">
        <f>'Energy consumption (raw)'!M1097*Lists!$H$84</f>
        <v>0</v>
      </c>
      <c r="O1147" s="178">
        <f t="shared" si="99"/>
        <v>11824.6916232</v>
      </c>
      <c r="P1147">
        <f>'Energy consumption (raw)'!N1097*Lists!$H$85</f>
        <v>80430</v>
      </c>
      <c r="Q1147">
        <f>'Energy consumption (raw)'!O1097*Lists!$H$86</f>
        <v>0</v>
      </c>
      <c r="R1147">
        <f>'Energy consumption (raw)'!P1097*Lists!$H$87</f>
        <v>0</v>
      </c>
      <c r="S1147">
        <f>'Energy consumption (raw)'!Q1097*Lists!$H$88</f>
        <v>0</v>
      </c>
      <c r="T1147">
        <f>'Energy consumption (raw)'!R1097*Lists!$H$89</f>
        <v>0</v>
      </c>
      <c r="U1147">
        <f>'Energy consumption (raw)'!S1097*Lists!$H$90</f>
        <v>0.73568</v>
      </c>
      <c r="V1147">
        <f>'Energy consumption (raw)'!T1097*Lists!$H$91</f>
        <v>0</v>
      </c>
      <c r="W1147">
        <f>'Energy consumption (raw)'!U1097*Lists!$H$92</f>
        <v>0</v>
      </c>
      <c r="X1147">
        <f>'Energy consumption (raw)'!V1097*Lists!$H$93</f>
        <v>0</v>
      </c>
      <c r="Y1147">
        <f>'Energy consumption (raw)'!W1097*Lists!$H$94</f>
        <v>0</v>
      </c>
      <c r="Z1147">
        <f>'Energy consumption (raw)'!X1097*Lists!$H$96*1000000</f>
        <v>0</v>
      </c>
      <c r="AA1147">
        <f>'Energy consumption (raw)'!Y1097*Lists!$H$97</f>
        <v>0</v>
      </c>
      <c r="AB1147">
        <f>'Energy consumption (raw)'!Z1097*Lists!$H$96</f>
        <v>0</v>
      </c>
      <c r="AC1147">
        <f>'Energy consumption (raw)'!AA1097*Lists!$H$98</f>
        <v>0</v>
      </c>
      <c r="AD1147">
        <f>'Energy consumption (raw)'!AB1097*Lists!$H$99</f>
        <v>0</v>
      </c>
      <c r="AE1147">
        <f>'Energy consumption (raw)'!AC1097*Lists!$H$101</f>
        <v>0</v>
      </c>
      <c r="AF1147">
        <f>'Energy consumption (raw)'!AD1097*Lists!$H$101</f>
        <v>0</v>
      </c>
      <c r="AG1147">
        <f>'Energy consumption (raw)'!AE1097*Lists!$H$101</f>
        <v>0</v>
      </c>
      <c r="AH1147">
        <f>'Energy consumption (raw)'!AF1097*Lists!$H$100</f>
        <v>0</v>
      </c>
      <c r="AI1147" s="167">
        <f t="shared" si="100"/>
        <v>92255.427303199991</v>
      </c>
      <c r="AJ1147" s="179">
        <f>'Energy consumption (raw)'!AG1097</f>
        <v>92255.870503199985</v>
      </c>
      <c r="AK1147" s="179">
        <f>'Energy consumption (raw)'!AH1097</f>
        <v>80205</v>
      </c>
      <c r="AL1147">
        <f>IF(ROUND(AI1147,-3)=ROUND('Energy consumption (raw)'!AG1097,-3),1,0)</f>
        <v>1</v>
      </c>
      <c r="AM1147" s="179" t="str">
        <f>'Energy consumption (raw)'!AJ1097</f>
        <v>25. Hoa Binh</v>
      </c>
      <c r="AN1147">
        <f>VLOOKUP(AM1147,Lists!$F$9:$G$71,2,FALSE)</f>
        <v>1</v>
      </c>
    </row>
    <row r="1148" spans="2:40" x14ac:dyDescent="0.25">
      <c r="B1148" s="65" t="str">
        <f t="shared" si="98"/>
        <v>Industry996</v>
      </c>
      <c r="C1148" s="179">
        <f>'Energy consumption (raw)'!B1098</f>
        <v>996</v>
      </c>
      <c r="D1148" s="179">
        <f>'Energy consumption (raw)'!C1098</f>
        <v>0</v>
      </c>
      <c r="E1148" s="179">
        <f>'Energy consumption (raw)'!D1098</f>
        <v>0</v>
      </c>
      <c r="F1148" s="179" t="str">
        <f>'Energy consumption (raw)'!E1098</f>
        <v>Công nghiệp</v>
      </c>
      <c r="G1148" s="179" t="str">
        <f>'Energy consumption (raw)'!F1098</f>
        <v>Sản xuất điện</v>
      </c>
      <c r="H1148" s="179" t="str">
        <f>'Energy consumption (raw)'!G1098</f>
        <v>Industry</v>
      </c>
      <c r="I1148" s="179" t="str">
        <f>'Energy consumption (raw)'!I1098</f>
        <v>35 Electricity, gas, steam and air conditioning supply</v>
      </c>
      <c r="J1148" s="179" t="str">
        <f>INDEX(Sector!$E$6:$E$46,MATCH('Energy consumption (toe)'!I1148,Sector!$B$6:$B$46,FALSE))</f>
        <v>Electricity, gas, steam and air conditioning supply</v>
      </c>
      <c r="K1148" s="179">
        <f>IFERROR('Energy consumption (raw)'!J1098*Lists!$H$84,)</f>
        <v>0</v>
      </c>
      <c r="L1148" s="179">
        <f>'Energy consumption (raw)'!K1098*Lists!$H$84</f>
        <v>1923.25692</v>
      </c>
      <c r="M1148" s="179">
        <f>'Energy consumption (raw)'!L1098*Lists!$H$84</f>
        <v>0</v>
      </c>
      <c r="N1148" s="179">
        <f>'Energy consumption (raw)'!M1098*Lists!$H$84</f>
        <v>0</v>
      </c>
      <c r="O1148" s="178">
        <f t="shared" si="99"/>
        <v>1923.25692</v>
      </c>
      <c r="P1148">
        <f>'Energy consumption (raw)'!N1098*Lists!$H$85</f>
        <v>0</v>
      </c>
      <c r="Q1148">
        <f>'Energy consumption (raw)'!O1098*Lists!$H$86</f>
        <v>0</v>
      </c>
      <c r="R1148">
        <f>'Energy consumption (raw)'!P1098*Lists!$H$87</f>
        <v>0</v>
      </c>
      <c r="S1148">
        <f>'Energy consumption (raw)'!Q1098*Lists!$H$88</f>
        <v>0</v>
      </c>
      <c r="T1148">
        <f>'Energy consumption (raw)'!R1098*Lists!$H$89</f>
        <v>0</v>
      </c>
      <c r="U1148">
        <f>'Energy consumption (raw)'!S1098*Lists!$H$90</f>
        <v>3.2155200000000002E-2</v>
      </c>
      <c r="V1148">
        <f>'Energy consumption (raw)'!T1098*Lists!$H$91</f>
        <v>0</v>
      </c>
      <c r="W1148">
        <f>'Energy consumption (raw)'!U1098*Lists!$H$92</f>
        <v>0</v>
      </c>
      <c r="X1148">
        <f>'Energy consumption (raw)'!V1098*Lists!$H$93</f>
        <v>0</v>
      </c>
      <c r="Y1148">
        <f>'Energy consumption (raw)'!W1098*Lists!$H$94</f>
        <v>1.8293199999999999E-2</v>
      </c>
      <c r="Z1148">
        <f>'Energy consumption (raw)'!X1098*Lists!$H$96*1000000</f>
        <v>0</v>
      </c>
      <c r="AA1148">
        <f>'Energy consumption (raw)'!Y1098*Lists!$H$97</f>
        <v>0</v>
      </c>
      <c r="AB1148">
        <f>'Energy consumption (raw)'!Z1098*Lists!$H$96</f>
        <v>0</v>
      </c>
      <c r="AC1148">
        <f>'Energy consumption (raw)'!AA1098*Lists!$H$98</f>
        <v>0</v>
      </c>
      <c r="AD1148">
        <f>'Energy consumption (raw)'!AB1098*Lists!$H$99</f>
        <v>0</v>
      </c>
      <c r="AE1148">
        <f>'Energy consumption (raw)'!AC1098*Lists!$H$101</f>
        <v>0</v>
      </c>
      <c r="AF1148">
        <f>'Energy consumption (raw)'!AD1098*Lists!$H$101</f>
        <v>0</v>
      </c>
      <c r="AG1148">
        <f>'Energy consumption (raw)'!AE1098*Lists!$H$101</f>
        <v>0</v>
      </c>
      <c r="AH1148">
        <f>'Energy consumption (raw)'!AF1098*Lists!$H$100</f>
        <v>0</v>
      </c>
      <c r="AI1148" s="167">
        <f t="shared" si="100"/>
        <v>1923.3073684000001</v>
      </c>
      <c r="AJ1148" s="179">
        <f>'Energy consumption (raw)'!AG1098</f>
        <v>1923.3073684000001</v>
      </c>
      <c r="AK1148" s="179">
        <f>'Energy consumption (raw)'!AH1098</f>
        <v>2076</v>
      </c>
      <c r="AL1148">
        <f>IF(ROUND(AI1148,-3)=ROUND('Energy consumption (raw)'!AG1098,-3),1,0)</f>
        <v>1</v>
      </c>
      <c r="AM1148" s="179" t="str">
        <f>'Energy consumption (raw)'!AJ1098</f>
        <v>25. Hoa Binh</v>
      </c>
      <c r="AN1148">
        <f>VLOOKUP(AM1148,Lists!$F$9:$G$71,2,FALSE)</f>
        <v>1</v>
      </c>
    </row>
    <row r="1149" spans="2:40" x14ac:dyDescent="0.25">
      <c r="B1149" s="65" t="str">
        <f t="shared" ref="B1149:B1212" si="101">H1149&amp;C1149</f>
        <v>Industry997</v>
      </c>
      <c r="C1149" s="179">
        <f>'Energy consumption (raw)'!B1099</f>
        <v>997</v>
      </c>
      <c r="D1149" s="179">
        <f>'Energy consumption (raw)'!C1099</f>
        <v>0</v>
      </c>
      <c r="E1149" s="179">
        <f>'Energy consumption (raw)'!D1099</f>
        <v>0</v>
      </c>
      <c r="F1149" s="179" t="str">
        <f>'Energy consumption (raw)'!E1099</f>
        <v>Công nghiệp</v>
      </c>
      <c r="G1149" s="179" t="str">
        <f>'Energy consumption (raw)'!F1099</f>
        <v>Sản xuất gỗ ván ép</v>
      </c>
      <c r="H1149" s="179" t="str">
        <f>'Energy consumption (raw)'!G1099</f>
        <v>Industry</v>
      </c>
      <c r="I1149" s="179" t="str">
        <f>'Energy consumption (raw)'!I1099</f>
        <v>16 Manufacture of wood and of products of wood and cork, except furniture;
manufacture of articles of straw and plaiting materials</v>
      </c>
      <c r="J1149" s="179" t="str">
        <f>INDEX(Sector!$E$6:$E$46,MATCH('Energy consumption (toe)'!I1149,Sector!$B$6:$B$46,FALSE))</f>
        <v>Manufacture of wood and of products of wood and cork, except furniture;
manufacture of articles of straw and plaiting materials</v>
      </c>
      <c r="K1149" s="179">
        <f>IFERROR('Energy consumption (raw)'!J1099*Lists!$H$84,)</f>
        <v>0</v>
      </c>
      <c r="L1149" s="179">
        <f>'Energy consumption (raw)'!K1099*Lists!$H$84</f>
        <v>1783.67714</v>
      </c>
      <c r="M1149" s="179">
        <f>'Energy consumption (raw)'!L1099*Lists!$H$84</f>
        <v>0</v>
      </c>
      <c r="N1149" s="179">
        <f>'Energy consumption (raw)'!M1099*Lists!$H$84</f>
        <v>0</v>
      </c>
      <c r="O1149" s="178">
        <f t="shared" ref="O1149:O1212" si="102">IF(L1149=0,K1149,L1149)</f>
        <v>1783.67714</v>
      </c>
      <c r="P1149">
        <f>'Energy consumption (raw)'!N1099*Lists!$H$85</f>
        <v>0</v>
      </c>
      <c r="Q1149">
        <f>'Energy consumption (raw)'!O1099*Lists!$H$86</f>
        <v>0</v>
      </c>
      <c r="R1149">
        <f>'Energy consumption (raw)'!P1099*Lists!$H$87</f>
        <v>0</v>
      </c>
      <c r="S1149">
        <f>'Energy consumption (raw)'!Q1099*Lists!$H$88</f>
        <v>0</v>
      </c>
      <c r="T1149">
        <f>'Energy consumption (raw)'!R1099*Lists!$H$89</f>
        <v>0</v>
      </c>
      <c r="U1149" s="180">
        <f>'Energy consumption (raw)'!S1099*Lists!$H$90*1000</f>
        <v>86.856000000000009</v>
      </c>
      <c r="V1149">
        <f>'Energy consumption (raw)'!T1099*Lists!$H$91</f>
        <v>0</v>
      </c>
      <c r="W1149">
        <f>'Energy consumption (raw)'!U1099*Lists!$H$92</f>
        <v>0</v>
      </c>
      <c r="X1149">
        <f>'Energy consumption (raw)'!V1099*Lists!$H$93</f>
        <v>0</v>
      </c>
      <c r="Y1149">
        <f>'Energy consumption (raw)'!W1099*Lists!$H$94</f>
        <v>0</v>
      </c>
      <c r="Z1149">
        <f>'Energy consumption (raw)'!X1099*Lists!$H$96*1000000</f>
        <v>0</v>
      </c>
      <c r="AA1149">
        <f>'Energy consumption (raw)'!Y1099*Lists!$H$97</f>
        <v>0</v>
      </c>
      <c r="AB1149">
        <f>'Energy consumption (raw)'!Z1099*Lists!$H$96</f>
        <v>0</v>
      </c>
      <c r="AC1149">
        <f>'Energy consumption (raw)'!AA1099*Lists!$H$98</f>
        <v>0</v>
      </c>
      <c r="AD1149">
        <f>'Energy consumption (raw)'!AB1099*Lists!$H$99</f>
        <v>0</v>
      </c>
      <c r="AE1149">
        <f>'Energy consumption (raw)'!AC1099*Lists!$H$101</f>
        <v>0</v>
      </c>
      <c r="AF1149">
        <f>'Energy consumption (raw)'!AD1099*Lists!$H$101</f>
        <v>0</v>
      </c>
      <c r="AG1149">
        <f>'Energy consumption (raw)'!AE1099*Lists!$H$101</f>
        <v>0</v>
      </c>
      <c r="AH1149">
        <f>'Energy consumption (raw)'!AF1099*Lists!$H$100</f>
        <v>0</v>
      </c>
      <c r="AI1149" s="167">
        <f t="shared" ref="AI1149:AI1212" si="103">IF(SUM(O1149:AH1149)=0,AJ1149,SUM(O1149:AH1149))</f>
        <v>1870.53314</v>
      </c>
      <c r="AJ1149" s="179">
        <f>'Energy consumption (raw)'!AG1099</f>
        <v>2613.1019959999999</v>
      </c>
      <c r="AK1149" s="179">
        <f>'Energy consumption (raw)'!AH1099</f>
        <v>2055</v>
      </c>
      <c r="AL1149">
        <f>IF(ROUND(AI1149,-3)=ROUND('Energy consumption (raw)'!AG1099,-3),1,0)</f>
        <v>0</v>
      </c>
      <c r="AM1149" s="179" t="str">
        <f>'Energy consumption (raw)'!AJ1099</f>
        <v>25. Hoa Binh</v>
      </c>
      <c r="AN1149">
        <f>VLOOKUP(AM1149,Lists!$F$9:$G$71,2,FALSE)</f>
        <v>1</v>
      </c>
    </row>
    <row r="1150" spans="2:40" x14ac:dyDescent="0.25">
      <c r="B1150" s="65" t="str">
        <f t="shared" si="101"/>
        <v>Industry998</v>
      </c>
      <c r="C1150" s="179">
        <f>'Energy consumption (raw)'!B1100</f>
        <v>998</v>
      </c>
      <c r="D1150" s="179">
        <f>'Energy consumption (raw)'!C1100</f>
        <v>0</v>
      </c>
      <c r="E1150" s="179">
        <f>'Energy consumption (raw)'!D1100</f>
        <v>0</v>
      </c>
      <c r="F1150" s="179" t="str">
        <f>'Energy consumption (raw)'!E1100</f>
        <v>Công nghiệp</v>
      </c>
      <c r="G1150" s="179" t="str">
        <f>'Energy consumption (raw)'!F1100</f>
        <v>Sản xuất sắt, thép gang</v>
      </c>
      <c r="H1150" s="179" t="str">
        <f>'Energy consumption (raw)'!G1100</f>
        <v>Industry</v>
      </c>
      <c r="I1150" s="179" t="str">
        <f>'Energy consumption (raw)'!I1100</f>
        <v>24 Manufacture of basic metals</v>
      </c>
      <c r="J1150" s="179" t="str">
        <f>INDEX(Sector!$E$6:$E$46,MATCH('Energy consumption (toe)'!I1150,Sector!$B$6:$B$46,FALSE))</f>
        <v>Manufacture of basic metals</v>
      </c>
      <c r="K1150" s="179">
        <f>IFERROR('Energy consumption (raw)'!J1100*Lists!$H$84,)</f>
        <v>0</v>
      </c>
      <c r="L1150" s="179">
        <f>'Energy consumption (raw)'!K1100*Lists!$H$84</f>
        <v>634.78680540000005</v>
      </c>
      <c r="M1150" s="179">
        <f>'Energy consumption (raw)'!L1100*Lists!$H$84</f>
        <v>0</v>
      </c>
      <c r="N1150" s="179">
        <f>'Energy consumption (raw)'!M1100*Lists!$H$84</f>
        <v>0</v>
      </c>
      <c r="O1150" s="178">
        <f t="shared" si="102"/>
        <v>634.78680540000005</v>
      </c>
      <c r="P1150">
        <f>'Energy consumption (raw)'!N1100*Lists!$H$85</f>
        <v>0</v>
      </c>
      <c r="Q1150">
        <f>'Energy consumption (raw)'!O1100*Lists!$H$86</f>
        <v>0</v>
      </c>
      <c r="R1150">
        <f>'Energy consumption (raw)'!P1100*Lists!$H$87</f>
        <v>0</v>
      </c>
      <c r="S1150">
        <f>'Energy consumption (raw)'!Q1100*Lists!$H$88</f>
        <v>0</v>
      </c>
      <c r="T1150">
        <f>'Energy consumption (raw)'!R1100*Lists!$H$89</f>
        <v>0</v>
      </c>
      <c r="U1150">
        <f>'Energy consumption (raw)'!S1100*Lists!$H$90</f>
        <v>1403.6000000000001</v>
      </c>
      <c r="V1150">
        <f>'Energy consumption (raw)'!T1100*Lists!$H$91</f>
        <v>0</v>
      </c>
      <c r="W1150">
        <f>'Energy consumption (raw)'!U1100*Lists!$H$92</f>
        <v>0</v>
      </c>
      <c r="X1150">
        <f>'Energy consumption (raw)'!V1100*Lists!$H$93</f>
        <v>0</v>
      </c>
      <c r="Y1150">
        <f>'Energy consumption (raw)'!W1100*Lists!$H$94</f>
        <v>0</v>
      </c>
      <c r="Z1150">
        <f>'Energy consumption (raw)'!X1100*Lists!$H$96*1000000</f>
        <v>0</v>
      </c>
      <c r="AA1150">
        <f>'Energy consumption (raw)'!Y1100*Lists!$H$97</f>
        <v>0</v>
      </c>
      <c r="AB1150">
        <f>'Energy consumption (raw)'!Z1100*Lists!$H$96</f>
        <v>0</v>
      </c>
      <c r="AC1150">
        <f>'Energy consumption (raw)'!AA1100*Lists!$H$98</f>
        <v>0</v>
      </c>
      <c r="AD1150">
        <f>'Energy consumption (raw)'!AB1100*Lists!$H$99</f>
        <v>0</v>
      </c>
      <c r="AE1150">
        <f>'Energy consumption (raw)'!AC1100*Lists!$H$101</f>
        <v>0</v>
      </c>
      <c r="AF1150">
        <f>'Energy consumption (raw)'!AD1100*Lists!$H$101</f>
        <v>0</v>
      </c>
      <c r="AG1150">
        <f>'Energy consumption (raw)'!AE1100*Lists!$H$101</f>
        <v>0</v>
      </c>
      <c r="AH1150">
        <f>'Energy consumption (raw)'!AF1100*Lists!$H$100</f>
        <v>0</v>
      </c>
      <c r="AI1150" s="167">
        <f t="shared" si="103"/>
        <v>2038.3868054000002</v>
      </c>
      <c r="AJ1150" s="179">
        <f>'Energy consumption (raw)'!AG1100</f>
        <v>2084.3688053999999</v>
      </c>
      <c r="AK1150" s="179">
        <f>'Energy consumption (raw)'!AH1100</f>
        <v>2525</v>
      </c>
      <c r="AL1150">
        <f>IF(ROUND(AI1150,-3)=ROUND('Energy consumption (raw)'!AG1100,-3),1,0)</f>
        <v>1</v>
      </c>
      <c r="AM1150" s="179" t="str">
        <f>'Energy consumption (raw)'!AJ1100</f>
        <v>25. Hoa Binh</v>
      </c>
      <c r="AN1150">
        <f>VLOOKUP(AM1150,Lists!$F$9:$G$71,2,FALSE)</f>
        <v>1</v>
      </c>
    </row>
    <row r="1151" spans="2:40" x14ac:dyDescent="0.25">
      <c r="B1151" s="65" t="str">
        <f t="shared" si="101"/>
        <v>Industry999</v>
      </c>
      <c r="C1151" s="179">
        <f>'Energy consumption (raw)'!B1101</f>
        <v>999</v>
      </c>
      <c r="D1151" s="179">
        <f>'Energy consumption (raw)'!C1101</f>
        <v>0</v>
      </c>
      <c r="E1151" s="179">
        <f>'Energy consumption (raw)'!D1101</f>
        <v>0</v>
      </c>
      <c r="F1151" s="179" t="str">
        <f>'Energy consumption (raw)'!E1101</f>
        <v>Công nghiệp</v>
      </c>
      <c r="G1151" s="179" t="str">
        <f>'Energy consumption (raw)'!F1101</f>
        <v>Sản xuất trang phục</v>
      </c>
      <c r="H1151" s="179" t="str">
        <f>'Energy consumption (raw)'!G1101</f>
        <v>Industry</v>
      </c>
      <c r="I1151" s="179" t="str">
        <f>'Energy consumption (raw)'!I1101</f>
        <v>14 Manufacture of wearing apparel</v>
      </c>
      <c r="J1151" s="179" t="str">
        <f>INDEX(Sector!$E$6:$E$46,MATCH('Energy consumption (toe)'!I1151,Sector!$B$6:$B$46,FALSE))</f>
        <v>Manufacture of wearing apparel</v>
      </c>
      <c r="K1151" s="179">
        <f>IFERROR('Energy consumption (raw)'!J1101*Lists!$H$84,)</f>
        <v>0</v>
      </c>
      <c r="L1151" s="179">
        <f>'Energy consumption (raw)'!K1101*Lists!$H$84</f>
        <v>1424.8856645000001</v>
      </c>
      <c r="M1151" s="179">
        <f>'Energy consumption (raw)'!L1101*Lists!$H$84</f>
        <v>0</v>
      </c>
      <c r="N1151" s="179">
        <f>'Energy consumption (raw)'!M1101*Lists!$H$84</f>
        <v>0</v>
      </c>
      <c r="O1151" s="178">
        <f t="shared" si="102"/>
        <v>1424.8856645000001</v>
      </c>
      <c r="P1151">
        <f>'Energy consumption (raw)'!N1101*Lists!$H$85</f>
        <v>0</v>
      </c>
      <c r="Q1151">
        <f>'Energy consumption (raw)'!O1101*Lists!$H$86</f>
        <v>0</v>
      </c>
      <c r="R1151">
        <f>'Energy consumption (raw)'!P1101*Lists!$H$87</f>
        <v>0</v>
      </c>
      <c r="S1151">
        <f>'Energy consumption (raw)'!Q1101*Lists!$H$88</f>
        <v>0</v>
      </c>
      <c r="T1151">
        <f>'Energy consumption (raw)'!R1101*Lists!$H$89</f>
        <v>0</v>
      </c>
      <c r="U1151">
        <f>'Energy consumption (raw)'!S1101*Lists!$H$90</f>
        <v>0.62216000000000005</v>
      </c>
      <c r="V1151">
        <f>'Energy consumption (raw)'!T1101*Lists!$H$91</f>
        <v>0</v>
      </c>
      <c r="W1151">
        <f>'Energy consumption (raw)'!U1101*Lists!$H$92</f>
        <v>0</v>
      </c>
      <c r="X1151">
        <f>'Energy consumption (raw)'!V1101*Lists!$H$93</f>
        <v>0</v>
      </c>
      <c r="Y1151">
        <f>'Energy consumption (raw)'!W1101*Lists!$H$94</f>
        <v>0</v>
      </c>
      <c r="Z1151">
        <f>'Energy consumption (raw)'!X1101*Lists!$H$96*1000000</f>
        <v>0</v>
      </c>
      <c r="AA1151">
        <f>'Energy consumption (raw)'!Y1101*Lists!$H$97</f>
        <v>0</v>
      </c>
      <c r="AB1151">
        <f>'Energy consumption (raw)'!Z1101*Lists!$H$96</f>
        <v>0</v>
      </c>
      <c r="AC1151">
        <f>'Energy consumption (raw)'!AA1101*Lists!$H$98</f>
        <v>0</v>
      </c>
      <c r="AD1151">
        <f>'Energy consumption (raw)'!AB1101*Lists!$H$99</f>
        <v>0</v>
      </c>
      <c r="AE1151">
        <f>'Energy consumption (raw)'!AC1101*Lists!$H$101</f>
        <v>0</v>
      </c>
      <c r="AF1151">
        <f>'Energy consumption (raw)'!AD1101*Lists!$H$101</f>
        <v>0</v>
      </c>
      <c r="AG1151">
        <f>'Energy consumption (raw)'!AE1101*Lists!$H$101</f>
        <v>0</v>
      </c>
      <c r="AH1151">
        <f>'Energy consumption (raw)'!AF1101*Lists!$H$100</f>
        <v>0</v>
      </c>
      <c r="AI1151" s="167">
        <f t="shared" si="103"/>
        <v>1425.5078245</v>
      </c>
      <c r="AJ1151" s="179">
        <f>'Energy consumption (raw)'!AG1101</f>
        <v>1438.2498244999999</v>
      </c>
      <c r="AK1151" s="179">
        <f>'Energy consumption (raw)'!AH1101</f>
        <v>1931</v>
      </c>
      <c r="AL1151">
        <f>IF(ROUND(AI1151,-3)=ROUND('Energy consumption (raw)'!AG1101,-3),1,0)</f>
        <v>1</v>
      </c>
      <c r="AM1151" s="179" t="str">
        <f>'Energy consumption (raw)'!AJ1101</f>
        <v>25. Hoa Binh</v>
      </c>
      <c r="AN1151">
        <f>VLOOKUP(AM1151,Lists!$F$9:$G$71,2,FALSE)</f>
        <v>1</v>
      </c>
    </row>
    <row r="1152" spans="2:40" x14ac:dyDescent="0.25">
      <c r="B1152" s="65" t="str">
        <f t="shared" si="101"/>
        <v>Industry1000</v>
      </c>
      <c r="C1152" s="179">
        <f>'Energy consumption (raw)'!B1102</f>
        <v>1000</v>
      </c>
      <c r="D1152" s="179">
        <f>'Energy consumption (raw)'!C1102</f>
        <v>0</v>
      </c>
      <c r="E1152" s="179">
        <f>'Energy consumption (raw)'!D1102</f>
        <v>0</v>
      </c>
      <c r="F1152" s="179" t="str">
        <f>'Energy consumption (raw)'!E1102</f>
        <v>Công nghiệp</v>
      </c>
      <c r="G1152" s="179" t="str">
        <f>'Energy consumption (raw)'!F1102</f>
        <v>Sản xuất tinh bột và các sản phẩm từ tinh bột</v>
      </c>
      <c r="H1152" s="179" t="str">
        <f>'Energy consumption (raw)'!G1102</f>
        <v>Industry</v>
      </c>
      <c r="I1152" s="179" t="str">
        <f>'Energy consumption (raw)'!I1102</f>
        <v>10 Manufacture of food products</v>
      </c>
      <c r="J1152" s="179" t="str">
        <f>INDEX(Sector!$E$6:$E$46,MATCH('Energy consumption (toe)'!I1152,Sector!$B$6:$B$46,FALSE))</f>
        <v>Manufacture of food products</v>
      </c>
      <c r="K1152" s="179">
        <f>IFERROR('Energy consumption (raw)'!J1102*Lists!$H$84,)</f>
        <v>0</v>
      </c>
      <c r="L1152" s="179">
        <f>'Energy consumption (raw)'!K1102*Lists!$H$84</f>
        <v>1100.1807563</v>
      </c>
      <c r="M1152" s="179">
        <f>'Energy consumption (raw)'!L1102*Lists!$H$84</f>
        <v>0</v>
      </c>
      <c r="N1152" s="179">
        <f>'Energy consumption (raw)'!M1102*Lists!$H$84</f>
        <v>0</v>
      </c>
      <c r="O1152" s="178">
        <f t="shared" si="102"/>
        <v>1100.1807563</v>
      </c>
      <c r="P1152">
        <f>'Energy consumption (raw)'!N1102*Lists!$H$85</f>
        <v>0</v>
      </c>
      <c r="Q1152">
        <f>'Energy consumption (raw)'!O1102*Lists!$H$86</f>
        <v>0</v>
      </c>
      <c r="R1152">
        <f>'Energy consumption (raw)'!P1102*Lists!$H$87</f>
        <v>0</v>
      </c>
      <c r="S1152">
        <f>'Energy consumption (raw)'!Q1102*Lists!$H$88</f>
        <v>0</v>
      </c>
      <c r="T1152">
        <f>'Energy consumption (raw)'!R1102*Lists!$H$89</f>
        <v>0</v>
      </c>
      <c r="U1152">
        <f>'Energy consumption (raw)'!S1102*Lists!$H$90</f>
        <v>0</v>
      </c>
      <c r="V1152">
        <f>'Energy consumption (raw)'!T1102*Lists!$H$91</f>
        <v>0</v>
      </c>
      <c r="W1152">
        <f>'Energy consumption (raw)'!U1102*Lists!$H$92</f>
        <v>0</v>
      </c>
      <c r="X1152">
        <f>'Energy consumption (raw)'!V1102*Lists!$H$93</f>
        <v>0</v>
      </c>
      <c r="Y1152">
        <f>'Energy consumption (raw)'!W1102*Lists!$H$94</f>
        <v>0</v>
      </c>
      <c r="Z1152">
        <f>'Energy consumption (raw)'!X1102*Lists!$H$96*1000000</f>
        <v>0</v>
      </c>
      <c r="AA1152">
        <f>'Energy consumption (raw)'!Y1102*Lists!$H$97</f>
        <v>0</v>
      </c>
      <c r="AB1152">
        <f>'Energy consumption (raw)'!Z1102*Lists!$H$96</f>
        <v>0</v>
      </c>
      <c r="AC1152">
        <f>'Energy consumption (raw)'!AA1102*Lists!$H$98</f>
        <v>0</v>
      </c>
      <c r="AD1152">
        <f>'Energy consumption (raw)'!AB1102*Lists!$H$99</f>
        <v>0</v>
      </c>
      <c r="AE1152">
        <f>'Energy consumption (raw)'!AC1102*Lists!$H$101</f>
        <v>0</v>
      </c>
      <c r="AF1152">
        <f>'Energy consumption (raw)'!AD1102*Lists!$H$101</f>
        <v>0</v>
      </c>
      <c r="AG1152">
        <f>'Energy consumption (raw)'!AE1102*Lists!$H$101</f>
        <v>0</v>
      </c>
      <c r="AH1152">
        <f>'Energy consumption (raw)'!AF1102*Lists!$H$100</f>
        <v>0</v>
      </c>
      <c r="AI1152" s="167">
        <f t="shared" si="103"/>
        <v>1100.1807563</v>
      </c>
      <c r="AJ1152" s="179">
        <f>'Energy consumption (raw)'!AG1102</f>
        <v>1100.1807563</v>
      </c>
      <c r="AK1152" s="179">
        <f>'Energy consumption (raw)'!AH1102</f>
        <v>1194</v>
      </c>
      <c r="AL1152">
        <f>IF(ROUND(AI1152,-3)=ROUND('Energy consumption (raw)'!AG1102,-3),1,0)</f>
        <v>1</v>
      </c>
      <c r="AM1152" s="179" t="str">
        <f>'Energy consumption (raw)'!AJ1102</f>
        <v>25. Hoa Binh</v>
      </c>
      <c r="AN1152">
        <f>VLOOKUP(AM1152,Lists!$F$9:$G$71,2,FALSE)</f>
        <v>1</v>
      </c>
    </row>
    <row r="1153" spans="2:40" x14ac:dyDescent="0.25">
      <c r="B1153" s="65" t="str">
        <f t="shared" si="101"/>
        <v>Industry1001</v>
      </c>
      <c r="C1153" s="179">
        <f>'Energy consumption (raw)'!B1103</f>
        <v>1001</v>
      </c>
      <c r="D1153" s="179">
        <f>'Energy consumption (raw)'!C1103</f>
        <v>0</v>
      </c>
      <c r="E1153" s="179">
        <f>'Energy consumption (raw)'!D1103</f>
        <v>0</v>
      </c>
      <c r="F1153" s="179" t="str">
        <f>'Energy consumption (raw)'!E1103</f>
        <v>Công nghiệp</v>
      </c>
      <c r="G1153" s="179" t="str">
        <f>'Energy consumption (raw)'!F1103</f>
        <v>Sãn xuất linh kiện điện tử</v>
      </c>
      <c r="H1153" s="179" t="str">
        <f>'Energy consumption (raw)'!G1103</f>
        <v>Industry</v>
      </c>
      <c r="I1153" s="179" t="str">
        <f>'Energy consumption (raw)'!I1103</f>
        <v>26 Manufacture of computer, electronic and optical products</v>
      </c>
      <c r="J1153" s="179" t="str">
        <f>INDEX(Sector!$E$6:$E$46,MATCH('Energy consumption (toe)'!I1153,Sector!$B$6:$B$46,FALSE))</f>
        <v>Manufacture of computer, electronic and optical products</v>
      </c>
      <c r="K1153" s="179">
        <f>IFERROR('Energy consumption (raw)'!J1103*Lists!$H$84,)</f>
        <v>0</v>
      </c>
      <c r="L1153" s="179">
        <f>'Energy consumption (raw)'!K1103*Lists!$H$84</f>
        <v>1236.7689679</v>
      </c>
      <c r="M1153" s="179">
        <f>'Energy consumption (raw)'!L1103*Lists!$H$84</f>
        <v>0</v>
      </c>
      <c r="N1153" s="179">
        <f>'Energy consumption (raw)'!M1103*Lists!$H$84</f>
        <v>0</v>
      </c>
      <c r="O1153" s="178">
        <f t="shared" si="102"/>
        <v>1236.7689679</v>
      </c>
      <c r="P1153">
        <f>'Energy consumption (raw)'!N1103*Lists!$H$85</f>
        <v>0</v>
      </c>
      <c r="Q1153">
        <f>'Energy consumption (raw)'!O1103*Lists!$H$86</f>
        <v>0</v>
      </c>
      <c r="R1153">
        <f>'Energy consumption (raw)'!P1103*Lists!$H$87</f>
        <v>0</v>
      </c>
      <c r="S1153">
        <f>'Energy consumption (raw)'!Q1103*Lists!$H$88</f>
        <v>0</v>
      </c>
      <c r="T1153">
        <f>'Energy consumption (raw)'!R1103*Lists!$H$89</f>
        <v>0</v>
      </c>
      <c r="U1153">
        <f>'Energy consumption (raw)'!S1103*Lists!$H$90</f>
        <v>3.1583199999999999E-2</v>
      </c>
      <c r="V1153">
        <f>'Energy consumption (raw)'!T1103*Lists!$H$91</f>
        <v>0</v>
      </c>
      <c r="W1153">
        <f>'Energy consumption (raw)'!U1103*Lists!$H$92</f>
        <v>0</v>
      </c>
      <c r="X1153">
        <f>'Energy consumption (raw)'!V1103*Lists!$H$93</f>
        <v>0</v>
      </c>
      <c r="Y1153">
        <f>'Energy consumption (raw)'!W1103*Lists!$H$94</f>
        <v>0</v>
      </c>
      <c r="Z1153">
        <f>'Energy consumption (raw)'!X1103*Lists!$H$96*1000000</f>
        <v>0</v>
      </c>
      <c r="AA1153">
        <f>'Energy consumption (raw)'!Y1103*Lists!$H$97</f>
        <v>0</v>
      </c>
      <c r="AB1153">
        <f>'Energy consumption (raw)'!Z1103*Lists!$H$96</f>
        <v>0</v>
      </c>
      <c r="AC1153">
        <f>'Energy consumption (raw)'!AA1103*Lists!$H$98</f>
        <v>0</v>
      </c>
      <c r="AD1153">
        <f>'Energy consumption (raw)'!AB1103*Lists!$H$99</f>
        <v>0</v>
      </c>
      <c r="AE1153">
        <f>'Energy consumption (raw)'!AC1103*Lists!$H$101</f>
        <v>0</v>
      </c>
      <c r="AF1153">
        <f>'Energy consumption (raw)'!AD1103*Lists!$H$101</f>
        <v>0</v>
      </c>
      <c r="AG1153">
        <f>'Energy consumption (raw)'!AE1103*Lists!$H$101</f>
        <v>0</v>
      </c>
      <c r="AH1153">
        <f>'Energy consumption (raw)'!AF1103*Lists!$H$100</f>
        <v>0</v>
      </c>
      <c r="AI1153" s="167">
        <f t="shared" si="103"/>
        <v>1236.8005511000001</v>
      </c>
      <c r="AJ1153" s="179">
        <f>'Energy consumption (raw)'!AG1103</f>
        <v>1242.7754411000001</v>
      </c>
      <c r="AK1153" s="179">
        <f>'Energy consumption (raw)'!AH1103</f>
        <v>1089</v>
      </c>
      <c r="AL1153">
        <f>IF(ROUND(AI1153,-3)=ROUND('Energy consumption (raw)'!AG1103,-3),1,0)</f>
        <v>1</v>
      </c>
      <c r="AM1153" s="179" t="str">
        <f>'Energy consumption (raw)'!AJ1103</f>
        <v>25. Hoa Binh</v>
      </c>
      <c r="AN1153">
        <f>VLOOKUP(AM1153,Lists!$F$9:$G$71,2,FALSE)</f>
        <v>1</v>
      </c>
    </row>
    <row r="1154" spans="2:40" x14ac:dyDescent="0.25">
      <c r="B1154" s="65" t="str">
        <f t="shared" si="101"/>
        <v>Industry1002</v>
      </c>
      <c r="C1154" s="179">
        <f>'Energy consumption (raw)'!B1104</f>
        <v>1002</v>
      </c>
      <c r="D1154" s="179">
        <f>'Energy consumption (raw)'!C1104</f>
        <v>0</v>
      </c>
      <c r="E1154" s="179">
        <f>'Energy consumption (raw)'!D1104</f>
        <v>0</v>
      </c>
      <c r="F1154" s="179" t="str">
        <f>'Energy consumption (raw)'!E1104</f>
        <v>Công nghiệp</v>
      </c>
      <c r="G1154" s="179" t="str">
        <f>'Energy consumption (raw)'!F1104</f>
        <v>Sản xuất xi măng</v>
      </c>
      <c r="H1154" s="179" t="str">
        <f>'Energy consumption (raw)'!G1104</f>
        <v>Industry</v>
      </c>
      <c r="I1154" s="179" t="str">
        <f>'Energy consumption (raw)'!I1104</f>
        <v>23 Manufacture of other non-metallic mineral products</v>
      </c>
      <c r="J1154" s="179" t="str">
        <f>INDEX(Sector!$E$6:$E$46,MATCH('Energy consumption (toe)'!I1154,Sector!$B$6:$B$46,FALSE))</f>
        <v>Manufacture of other non-metallic mineral products</v>
      </c>
      <c r="K1154" s="179">
        <f>IFERROR('Energy consumption (raw)'!J1104*Lists!$H$84,)</f>
        <v>49544.692023900003</v>
      </c>
      <c r="L1154" s="179">
        <f>'Energy consumption (raw)'!K1104*Lists!$H$84</f>
        <v>0</v>
      </c>
      <c r="M1154" s="179">
        <f>'Energy consumption (raw)'!L1104*Lists!$H$84</f>
        <v>0</v>
      </c>
      <c r="N1154" s="179">
        <f>'Energy consumption (raw)'!M1104*Lists!$H$84</f>
        <v>0</v>
      </c>
      <c r="O1154" s="178">
        <f t="shared" si="102"/>
        <v>49544.692023900003</v>
      </c>
      <c r="P1154">
        <f>'Energy consumption (raw)'!N1104*Lists!$H$85</f>
        <v>0</v>
      </c>
      <c r="Q1154">
        <f>'Energy consumption (raw)'!O1104*Lists!$H$86</f>
        <v>0</v>
      </c>
      <c r="R1154">
        <f>'Energy consumption (raw)'!P1104*Lists!$H$87</f>
        <v>0</v>
      </c>
      <c r="S1154">
        <f>'Energy consumption (raw)'!Q1104*Lists!$H$88</f>
        <v>0</v>
      </c>
      <c r="T1154">
        <f>'Energy consumption (raw)'!R1104*Lists!$H$89</f>
        <v>0</v>
      </c>
      <c r="U1154">
        <f>'Energy consumption (raw)'!S1104*Lists!$H$90</f>
        <v>0</v>
      </c>
      <c r="V1154">
        <f>'Energy consumption (raw)'!T1104*Lists!$H$91</f>
        <v>0</v>
      </c>
      <c r="W1154">
        <f>'Energy consumption (raw)'!U1104*Lists!$H$92</f>
        <v>0</v>
      </c>
      <c r="X1154">
        <f>'Energy consumption (raw)'!V1104*Lists!$H$93</f>
        <v>0</v>
      </c>
      <c r="Y1154">
        <f>'Energy consumption (raw)'!W1104*Lists!$H$94</f>
        <v>0</v>
      </c>
      <c r="Z1154">
        <f>'Energy consumption (raw)'!X1104*Lists!$H$96*1000000</f>
        <v>0</v>
      </c>
      <c r="AA1154">
        <f>'Energy consumption (raw)'!Y1104*Lists!$H$97</f>
        <v>0</v>
      </c>
      <c r="AB1154">
        <f>'Energy consumption (raw)'!Z1104*Lists!$H$96</f>
        <v>0</v>
      </c>
      <c r="AC1154">
        <f>'Energy consumption (raw)'!AA1104*Lists!$H$98</f>
        <v>0</v>
      </c>
      <c r="AD1154">
        <f>'Energy consumption (raw)'!AB1104*Lists!$H$99</f>
        <v>0</v>
      </c>
      <c r="AE1154">
        <f>'Energy consumption (raw)'!AC1104*Lists!$H$101</f>
        <v>0</v>
      </c>
      <c r="AF1154">
        <f>'Energy consumption (raw)'!AD1104*Lists!$H$101</f>
        <v>0</v>
      </c>
      <c r="AG1154">
        <f>'Energy consumption (raw)'!AE1104*Lists!$H$101</f>
        <v>0</v>
      </c>
      <c r="AH1154">
        <f>'Energy consumption (raw)'!AF1104*Lists!$H$100</f>
        <v>0</v>
      </c>
      <c r="AI1154" s="167">
        <f t="shared" si="103"/>
        <v>49544.692023900003</v>
      </c>
      <c r="AJ1154" s="179">
        <f>'Energy consumption (raw)'!AG1104</f>
        <v>366541</v>
      </c>
      <c r="AK1154" s="179">
        <f>'Energy consumption (raw)'!AH1104</f>
        <v>308213</v>
      </c>
      <c r="AL1154">
        <f>IF(ROUND(AI1154,-3)=ROUND('Energy consumption (raw)'!AG1104,-3),1,0)</f>
        <v>0</v>
      </c>
      <c r="AM1154" s="179" t="str">
        <f>'Energy consumption (raw)'!AJ1104</f>
        <v>26. Thanh Hoa</v>
      </c>
      <c r="AN1154">
        <f>VLOOKUP(AM1154,Lists!$F$9:$G$71,2,FALSE)</f>
        <v>1</v>
      </c>
    </row>
    <row r="1155" spans="2:40" x14ac:dyDescent="0.25">
      <c r="B1155" s="65" t="str">
        <f t="shared" si="101"/>
        <v>Industry1003</v>
      </c>
      <c r="C1155" s="179">
        <f>'Energy consumption (raw)'!B1105</f>
        <v>1003</v>
      </c>
      <c r="D1155" s="179">
        <f>'Energy consumption (raw)'!C1105</f>
        <v>0</v>
      </c>
      <c r="E1155" s="179">
        <f>'Energy consumption (raw)'!D1105</f>
        <v>0</v>
      </c>
      <c r="F1155" s="179" t="str">
        <f>'Energy consumption (raw)'!E1105</f>
        <v>Công nghiệp</v>
      </c>
      <c r="G1155" s="179" t="str">
        <f>'Energy consumption (raw)'!F1105</f>
        <v>Sản xuất xi măng</v>
      </c>
      <c r="H1155" s="179" t="str">
        <f>'Energy consumption (raw)'!G1105</f>
        <v>Industry</v>
      </c>
      <c r="I1155" s="179" t="str">
        <f>'Energy consumption (raw)'!I1105</f>
        <v>23 Manufacture of other non-metallic mineral products</v>
      </c>
      <c r="J1155" s="179" t="str">
        <f>INDEX(Sector!$E$6:$E$46,MATCH('Energy consumption (toe)'!I1155,Sector!$B$6:$B$46,FALSE))</f>
        <v>Manufacture of other non-metallic mineral products</v>
      </c>
      <c r="K1155" s="179">
        <f>IFERROR('Energy consumption (raw)'!J1105*Lists!$H$84,)</f>
        <v>66803.1999488</v>
      </c>
      <c r="L1155" s="179">
        <f>'Energy consumption (raw)'!K1105*Lists!$H$84</f>
        <v>0</v>
      </c>
      <c r="M1155" s="179">
        <f>'Energy consumption (raw)'!L1105*Lists!$H$84</f>
        <v>0</v>
      </c>
      <c r="N1155" s="179">
        <f>'Energy consumption (raw)'!M1105*Lists!$H$84</f>
        <v>0</v>
      </c>
      <c r="O1155" s="178">
        <f t="shared" si="102"/>
        <v>66803.1999488</v>
      </c>
      <c r="P1155">
        <f>'Energy consumption (raw)'!N1105*Lists!$H$85</f>
        <v>0</v>
      </c>
      <c r="Q1155">
        <f>'Energy consumption (raw)'!O1105*Lists!$H$86</f>
        <v>0</v>
      </c>
      <c r="R1155">
        <f>'Energy consumption (raw)'!P1105*Lists!$H$87</f>
        <v>0</v>
      </c>
      <c r="S1155">
        <f>'Energy consumption (raw)'!Q1105*Lists!$H$88</f>
        <v>0</v>
      </c>
      <c r="T1155">
        <f>'Energy consumption (raw)'!R1105*Lists!$H$89</f>
        <v>0</v>
      </c>
      <c r="U1155">
        <f>'Energy consumption (raw)'!S1105*Lists!$H$90</f>
        <v>0</v>
      </c>
      <c r="V1155">
        <f>'Energy consumption (raw)'!T1105*Lists!$H$91</f>
        <v>0</v>
      </c>
      <c r="W1155">
        <f>'Energy consumption (raw)'!U1105*Lists!$H$92</f>
        <v>0</v>
      </c>
      <c r="X1155">
        <f>'Energy consumption (raw)'!V1105*Lists!$H$93</f>
        <v>0</v>
      </c>
      <c r="Y1155">
        <f>'Energy consumption (raw)'!W1105*Lists!$H$94</f>
        <v>0</v>
      </c>
      <c r="Z1155">
        <f>'Energy consumption (raw)'!X1105*Lists!$H$96*1000000</f>
        <v>0</v>
      </c>
      <c r="AA1155">
        <f>'Energy consumption (raw)'!Y1105*Lists!$H$97</f>
        <v>0</v>
      </c>
      <c r="AB1155">
        <f>'Energy consumption (raw)'!Z1105*Lists!$H$96</f>
        <v>0</v>
      </c>
      <c r="AC1155">
        <f>'Energy consumption (raw)'!AA1105*Lists!$H$98</f>
        <v>0</v>
      </c>
      <c r="AD1155">
        <f>'Energy consumption (raw)'!AB1105*Lists!$H$99</f>
        <v>0</v>
      </c>
      <c r="AE1155">
        <f>'Energy consumption (raw)'!AC1105*Lists!$H$101</f>
        <v>0</v>
      </c>
      <c r="AF1155">
        <f>'Energy consumption (raw)'!AD1105*Lists!$H$101</f>
        <v>0</v>
      </c>
      <c r="AG1155">
        <f>'Energy consumption (raw)'!AE1105*Lists!$H$101</f>
        <v>0</v>
      </c>
      <c r="AH1155">
        <f>'Energy consumption (raw)'!AF1105*Lists!$H$100</f>
        <v>0</v>
      </c>
      <c r="AI1155" s="167">
        <f t="shared" si="103"/>
        <v>66803.1999488</v>
      </c>
      <c r="AJ1155" s="179">
        <f>'Energy consumption (raw)'!AG1105</f>
        <v>427673</v>
      </c>
      <c r="AK1155" s="179">
        <f>'Energy consumption (raw)'!AH1105</f>
        <v>401411</v>
      </c>
      <c r="AL1155">
        <f>IF(ROUND(AI1155,-3)=ROUND('Energy consumption (raw)'!AG1105,-3),1,0)</f>
        <v>0</v>
      </c>
      <c r="AM1155" s="179" t="str">
        <f>'Energy consumption (raw)'!AJ1105</f>
        <v>26. Thanh Hoa</v>
      </c>
      <c r="AN1155">
        <f>VLOOKUP(AM1155,Lists!$F$9:$G$71,2,FALSE)</f>
        <v>1</v>
      </c>
    </row>
    <row r="1156" spans="2:40" x14ac:dyDescent="0.25">
      <c r="B1156" s="65" t="str">
        <f t="shared" si="101"/>
        <v>Industry1004</v>
      </c>
      <c r="C1156" s="179">
        <f>'Energy consumption (raw)'!B1106</f>
        <v>1004</v>
      </c>
      <c r="D1156" s="179">
        <f>'Energy consumption (raw)'!C1106</f>
        <v>0</v>
      </c>
      <c r="E1156" s="179">
        <f>'Energy consumption (raw)'!D1106</f>
        <v>0</v>
      </c>
      <c r="F1156" s="179" t="str">
        <f>'Energy consumption (raw)'!E1106</f>
        <v>Công nghiệp</v>
      </c>
      <c r="G1156" s="179" t="str">
        <f>'Energy consumption (raw)'!F1106</f>
        <v>Sản xuất xi măng</v>
      </c>
      <c r="H1156" s="179" t="str">
        <f>'Energy consumption (raw)'!G1106</f>
        <v>Industry</v>
      </c>
      <c r="I1156" s="179" t="str">
        <f>'Energy consumption (raw)'!I1106</f>
        <v>23 Manufacture of other non-metallic mineral products</v>
      </c>
      <c r="J1156" s="179" t="str">
        <f>INDEX(Sector!$E$6:$E$46,MATCH('Energy consumption (toe)'!I1156,Sector!$B$6:$B$46,FALSE))</f>
        <v>Manufacture of other non-metallic mineral products</v>
      </c>
      <c r="K1156" s="179">
        <f>IFERROR('Energy consumption (raw)'!J1106*Lists!$H$84,)</f>
        <v>30729.860448300002</v>
      </c>
      <c r="L1156" s="179">
        <f>'Energy consumption (raw)'!K1106*Lists!$H$84</f>
        <v>0</v>
      </c>
      <c r="M1156" s="179">
        <f>'Energy consumption (raw)'!L1106*Lists!$H$84</f>
        <v>0</v>
      </c>
      <c r="N1156" s="179">
        <f>'Energy consumption (raw)'!M1106*Lists!$H$84</f>
        <v>0</v>
      </c>
      <c r="O1156" s="178">
        <f t="shared" si="102"/>
        <v>30729.860448300002</v>
      </c>
      <c r="P1156">
        <f>'Energy consumption (raw)'!N1106*Lists!$H$85</f>
        <v>0</v>
      </c>
      <c r="Q1156">
        <f>'Energy consumption (raw)'!O1106*Lists!$H$86</f>
        <v>0</v>
      </c>
      <c r="R1156">
        <f>'Energy consumption (raw)'!P1106*Lists!$H$87</f>
        <v>0</v>
      </c>
      <c r="S1156">
        <f>'Energy consumption (raw)'!Q1106*Lists!$H$88</f>
        <v>0</v>
      </c>
      <c r="T1156">
        <f>'Energy consumption (raw)'!R1106*Lists!$H$89</f>
        <v>0</v>
      </c>
      <c r="U1156">
        <f>'Energy consumption (raw)'!S1106*Lists!$H$90</f>
        <v>0</v>
      </c>
      <c r="V1156">
        <f>'Energy consumption (raw)'!T1106*Lists!$H$91</f>
        <v>0</v>
      </c>
      <c r="W1156">
        <f>'Energy consumption (raw)'!U1106*Lists!$H$92</f>
        <v>0</v>
      </c>
      <c r="X1156">
        <f>'Energy consumption (raw)'!V1106*Lists!$H$93</f>
        <v>0</v>
      </c>
      <c r="Y1156">
        <f>'Energy consumption (raw)'!W1106*Lists!$H$94</f>
        <v>0</v>
      </c>
      <c r="Z1156">
        <f>'Energy consumption (raw)'!X1106*Lists!$H$96*1000000</f>
        <v>0</v>
      </c>
      <c r="AA1156">
        <f>'Energy consumption (raw)'!Y1106*Lists!$H$97</f>
        <v>0</v>
      </c>
      <c r="AB1156">
        <f>'Energy consumption (raw)'!Z1106*Lists!$H$96</f>
        <v>0</v>
      </c>
      <c r="AC1156">
        <f>'Energy consumption (raw)'!AA1106*Lists!$H$98</f>
        <v>0</v>
      </c>
      <c r="AD1156">
        <f>'Energy consumption (raw)'!AB1106*Lists!$H$99</f>
        <v>0</v>
      </c>
      <c r="AE1156">
        <f>'Energy consumption (raw)'!AC1106*Lists!$H$101</f>
        <v>0</v>
      </c>
      <c r="AF1156">
        <f>'Energy consumption (raw)'!AD1106*Lists!$H$101</f>
        <v>0</v>
      </c>
      <c r="AG1156">
        <f>'Energy consumption (raw)'!AE1106*Lists!$H$101</f>
        <v>0</v>
      </c>
      <c r="AH1156">
        <f>'Energy consumption (raw)'!AF1106*Lists!$H$100</f>
        <v>0</v>
      </c>
      <c r="AI1156" s="167">
        <f t="shared" si="103"/>
        <v>30729.860448300002</v>
      </c>
      <c r="AJ1156" s="179">
        <f>'Energy consumption (raw)'!AG1106</f>
        <v>304621</v>
      </c>
      <c r="AK1156" s="179">
        <f>'Energy consumption (raw)'!AH1106</f>
        <v>378567</v>
      </c>
      <c r="AL1156">
        <f>IF(ROUND(AI1156,-3)=ROUND('Energy consumption (raw)'!AG1106,-3),1,0)</f>
        <v>0</v>
      </c>
      <c r="AM1156" s="179" t="str">
        <f>'Energy consumption (raw)'!AJ1106</f>
        <v>26. Thanh Hoa</v>
      </c>
      <c r="AN1156">
        <f>VLOOKUP(AM1156,Lists!$F$9:$G$71,2,FALSE)</f>
        <v>1</v>
      </c>
    </row>
    <row r="1157" spans="2:40" x14ac:dyDescent="0.25">
      <c r="B1157" s="65" t="str">
        <f t="shared" si="101"/>
        <v>Industry1005</v>
      </c>
      <c r="C1157" s="179">
        <f>'Energy consumption (raw)'!B1107</f>
        <v>1005</v>
      </c>
      <c r="D1157" s="179">
        <f>'Energy consumption (raw)'!C1107</f>
        <v>0</v>
      </c>
      <c r="E1157" s="179">
        <f>'Energy consumption (raw)'!D1107</f>
        <v>0</v>
      </c>
      <c r="F1157" s="179" t="str">
        <f>'Energy consumption (raw)'!E1107</f>
        <v>Công nghiệp</v>
      </c>
      <c r="G1157" s="179" t="str">
        <f>'Energy consumption (raw)'!F1107</f>
        <v>Sản xuất xi măng</v>
      </c>
      <c r="H1157" s="179" t="str">
        <f>'Energy consumption (raw)'!G1107</f>
        <v>Industry</v>
      </c>
      <c r="I1157" s="179" t="str">
        <f>'Energy consumption (raw)'!I1107</f>
        <v>23 Manufacture of other non-metallic mineral products</v>
      </c>
      <c r="J1157" s="179" t="str">
        <f>INDEX(Sector!$E$6:$E$46,MATCH('Energy consumption (toe)'!I1157,Sector!$B$6:$B$46,FALSE))</f>
        <v>Manufacture of other non-metallic mineral products</v>
      </c>
      <c r="K1157" s="179">
        <f>IFERROR('Energy consumption (raw)'!J1107*Lists!$H$84,)</f>
        <v>62986.609507800007</v>
      </c>
      <c r="L1157" s="179">
        <f>'Energy consumption (raw)'!K1107*Lists!$H$84</f>
        <v>0</v>
      </c>
      <c r="M1157" s="179">
        <f>'Energy consumption (raw)'!L1107*Lists!$H$84</f>
        <v>0</v>
      </c>
      <c r="N1157" s="179">
        <f>'Energy consumption (raw)'!M1107*Lists!$H$84</f>
        <v>0</v>
      </c>
      <c r="O1157" s="178">
        <f t="shared" si="102"/>
        <v>62986.609507800007</v>
      </c>
      <c r="P1157">
        <f>'Energy consumption (raw)'!N1107*Lists!$H$85</f>
        <v>0</v>
      </c>
      <c r="Q1157">
        <f>'Energy consumption (raw)'!O1107*Lists!$H$86</f>
        <v>0</v>
      </c>
      <c r="R1157">
        <f>'Energy consumption (raw)'!P1107*Lists!$H$87</f>
        <v>0</v>
      </c>
      <c r="S1157">
        <f>'Energy consumption (raw)'!Q1107*Lists!$H$88</f>
        <v>0</v>
      </c>
      <c r="T1157">
        <f>'Energy consumption (raw)'!R1107*Lists!$H$89</f>
        <v>0</v>
      </c>
      <c r="U1157">
        <f>'Energy consumption (raw)'!S1107*Lists!$H$90</f>
        <v>0</v>
      </c>
      <c r="V1157">
        <f>'Energy consumption (raw)'!T1107*Lists!$H$91</f>
        <v>0</v>
      </c>
      <c r="W1157">
        <f>'Energy consumption (raw)'!U1107*Lists!$H$92</f>
        <v>0</v>
      </c>
      <c r="X1157">
        <f>'Energy consumption (raw)'!V1107*Lists!$H$93</f>
        <v>0</v>
      </c>
      <c r="Y1157">
        <f>'Energy consumption (raw)'!W1107*Lists!$H$94</f>
        <v>0</v>
      </c>
      <c r="Z1157">
        <f>'Energy consumption (raw)'!X1107*Lists!$H$96*1000000</f>
        <v>0</v>
      </c>
      <c r="AA1157">
        <f>'Energy consumption (raw)'!Y1107*Lists!$H$97</f>
        <v>0</v>
      </c>
      <c r="AB1157">
        <f>'Energy consumption (raw)'!Z1107*Lists!$H$96</f>
        <v>0</v>
      </c>
      <c r="AC1157">
        <f>'Energy consumption (raw)'!AA1107*Lists!$H$98</f>
        <v>0</v>
      </c>
      <c r="AD1157">
        <f>'Energy consumption (raw)'!AB1107*Lists!$H$99</f>
        <v>0</v>
      </c>
      <c r="AE1157">
        <f>'Energy consumption (raw)'!AC1107*Lists!$H$101</f>
        <v>0</v>
      </c>
      <c r="AF1157">
        <f>'Energy consumption (raw)'!AD1107*Lists!$H$101</f>
        <v>0</v>
      </c>
      <c r="AG1157">
        <f>'Energy consumption (raw)'!AE1107*Lists!$H$101</f>
        <v>0</v>
      </c>
      <c r="AH1157">
        <f>'Energy consumption (raw)'!AF1107*Lists!$H$100</f>
        <v>0</v>
      </c>
      <c r="AI1157" s="167">
        <f t="shared" si="103"/>
        <v>62986.609507800007</v>
      </c>
      <c r="AJ1157" s="179">
        <f>'Energy consumption (raw)'!AG1107</f>
        <v>400215</v>
      </c>
      <c r="AK1157" s="179">
        <f>'Energy consumption (raw)'!AH1107</f>
        <v>435424</v>
      </c>
      <c r="AL1157">
        <f>IF(ROUND(AI1157,-3)=ROUND('Energy consumption (raw)'!AG1107,-3),1,0)</f>
        <v>0</v>
      </c>
      <c r="AM1157" s="179" t="str">
        <f>'Energy consumption (raw)'!AJ1107</f>
        <v>26. Thanh Hoa</v>
      </c>
      <c r="AN1157">
        <f>VLOOKUP(AM1157,Lists!$F$9:$G$71,2,FALSE)</f>
        <v>1</v>
      </c>
    </row>
    <row r="1158" spans="2:40" x14ac:dyDescent="0.25">
      <c r="B1158" s="65" t="str">
        <f t="shared" si="101"/>
        <v>Industry1006</v>
      </c>
      <c r="C1158" s="179">
        <f>'Energy consumption (raw)'!B1108</f>
        <v>1006</v>
      </c>
      <c r="D1158" s="179">
        <f>'Energy consumption (raw)'!C1108</f>
        <v>0</v>
      </c>
      <c r="E1158" s="179">
        <f>'Energy consumption (raw)'!D1108</f>
        <v>0</v>
      </c>
      <c r="F1158" s="179" t="str">
        <f>'Energy consumption (raw)'!E1108</f>
        <v>Công nghiệp</v>
      </c>
      <c r="G1158" s="179" t="str">
        <f>'Energy consumption (raw)'!F1108</f>
        <v>Sản xuất vật liêu xây dựng từ đất sét</v>
      </c>
      <c r="H1158" s="179" t="str">
        <f>'Energy consumption (raw)'!G1108</f>
        <v>Industry</v>
      </c>
      <c r="I1158" s="179" t="str">
        <f>'Energy consumption (raw)'!I1108</f>
        <v>23 Manufacture of other non-metallic mineral products</v>
      </c>
      <c r="J1158" s="179" t="str">
        <f>INDEX(Sector!$E$6:$E$46,MATCH('Energy consumption (toe)'!I1158,Sector!$B$6:$B$46,FALSE))</f>
        <v>Manufacture of other non-metallic mineral products</v>
      </c>
      <c r="K1158" s="179">
        <f>IFERROR('Energy consumption (raw)'!J1108*Lists!$H$84,)</f>
        <v>2376.3179805</v>
      </c>
      <c r="L1158" s="179">
        <f>'Energy consumption (raw)'!K1108*Lists!$H$84</f>
        <v>0</v>
      </c>
      <c r="M1158" s="179">
        <f>'Energy consumption (raw)'!L1108*Lists!$H$84</f>
        <v>0</v>
      </c>
      <c r="N1158" s="179">
        <f>'Energy consumption (raw)'!M1108*Lists!$H$84</f>
        <v>0</v>
      </c>
      <c r="O1158" s="178">
        <f t="shared" si="102"/>
        <v>2376.3179805</v>
      </c>
      <c r="P1158">
        <f>'Energy consumption (raw)'!N1108*Lists!$H$85</f>
        <v>0</v>
      </c>
      <c r="Q1158">
        <f>'Energy consumption (raw)'!O1108*Lists!$H$86</f>
        <v>0</v>
      </c>
      <c r="R1158">
        <f>'Energy consumption (raw)'!P1108*Lists!$H$87</f>
        <v>0</v>
      </c>
      <c r="S1158">
        <f>'Energy consumption (raw)'!Q1108*Lists!$H$88</f>
        <v>0</v>
      </c>
      <c r="T1158">
        <f>'Energy consumption (raw)'!R1108*Lists!$H$89</f>
        <v>0</v>
      </c>
      <c r="U1158">
        <f>'Energy consumption (raw)'!S1108*Lists!$H$90</f>
        <v>0</v>
      </c>
      <c r="V1158">
        <f>'Energy consumption (raw)'!T1108*Lists!$H$91</f>
        <v>0</v>
      </c>
      <c r="W1158">
        <f>'Energy consumption (raw)'!U1108*Lists!$H$92</f>
        <v>0</v>
      </c>
      <c r="X1158">
        <f>'Energy consumption (raw)'!V1108*Lists!$H$93</f>
        <v>0</v>
      </c>
      <c r="Y1158">
        <f>'Energy consumption (raw)'!W1108*Lists!$H$94</f>
        <v>0</v>
      </c>
      <c r="Z1158">
        <f>'Energy consumption (raw)'!X1108*Lists!$H$96*1000000</f>
        <v>0</v>
      </c>
      <c r="AA1158">
        <f>'Energy consumption (raw)'!Y1108*Lists!$H$97</f>
        <v>0</v>
      </c>
      <c r="AB1158">
        <f>'Energy consumption (raw)'!Z1108*Lists!$H$96</f>
        <v>0</v>
      </c>
      <c r="AC1158">
        <f>'Energy consumption (raw)'!AA1108*Lists!$H$98</f>
        <v>0</v>
      </c>
      <c r="AD1158">
        <f>'Energy consumption (raw)'!AB1108*Lists!$H$99</f>
        <v>0</v>
      </c>
      <c r="AE1158">
        <f>'Energy consumption (raw)'!AC1108*Lists!$H$101</f>
        <v>0</v>
      </c>
      <c r="AF1158">
        <f>'Energy consumption (raw)'!AD1108*Lists!$H$101</f>
        <v>0</v>
      </c>
      <c r="AG1158">
        <f>'Energy consumption (raw)'!AE1108*Lists!$H$101</f>
        <v>0</v>
      </c>
      <c r="AH1158">
        <f>'Energy consumption (raw)'!AF1108*Lists!$H$100</f>
        <v>0</v>
      </c>
      <c r="AI1158" s="167">
        <f t="shared" si="103"/>
        <v>2376.3179805</v>
      </c>
      <c r="AJ1158" s="179">
        <f>'Energy consumption (raw)'!AG1108</f>
        <v>2376.3179805</v>
      </c>
      <c r="AK1158" s="179">
        <f>'Energy consumption (raw)'!AH1108</f>
        <v>15312</v>
      </c>
      <c r="AL1158">
        <f>IF(ROUND(AI1158,-3)=ROUND('Energy consumption (raw)'!AG1108,-3),1,0)</f>
        <v>1</v>
      </c>
      <c r="AM1158" s="179" t="str">
        <f>'Energy consumption (raw)'!AJ1108</f>
        <v>26. Thanh Hoa</v>
      </c>
      <c r="AN1158">
        <f>VLOOKUP(AM1158,Lists!$F$9:$G$71,2,FALSE)</f>
        <v>1</v>
      </c>
    </row>
    <row r="1159" spans="2:40" x14ac:dyDescent="0.25">
      <c r="B1159" s="65" t="str">
        <f t="shared" si="101"/>
        <v>Industry1007</v>
      </c>
      <c r="C1159" s="179">
        <f>'Energy consumption (raw)'!B1109</f>
        <v>1007</v>
      </c>
      <c r="D1159" s="179">
        <f>'Energy consumption (raw)'!C1109</f>
        <v>0</v>
      </c>
      <c r="E1159" s="179">
        <f>'Energy consumption (raw)'!D1109</f>
        <v>0</v>
      </c>
      <c r="F1159" s="179" t="str">
        <f>'Energy consumption (raw)'!E1109</f>
        <v>Công nghiệp</v>
      </c>
      <c r="G1159" s="179" t="str">
        <f>'Energy consumption (raw)'!F1109</f>
        <v>Sản xuất giày, dép</v>
      </c>
      <c r="H1159" s="179" t="str">
        <f>'Energy consumption (raw)'!G1109</f>
        <v>Industry</v>
      </c>
      <c r="I1159" s="179" t="str">
        <f>'Energy consumption (raw)'!I1109</f>
        <v>14 Manufacture of wearing apparel</v>
      </c>
      <c r="J1159" s="179" t="str">
        <f>INDEX(Sector!$E$6:$E$46,MATCH('Energy consumption (toe)'!I1159,Sector!$B$6:$B$46,FALSE))</f>
        <v>Manufacture of wearing apparel</v>
      </c>
      <c r="K1159" s="179">
        <f>IFERROR('Energy consumption (raw)'!J1109*Lists!$H$84,)</f>
        <v>0</v>
      </c>
      <c r="L1159" s="179">
        <f>'Energy consumption (raw)'!K1109*Lists!$H$84</f>
        <v>0</v>
      </c>
      <c r="M1159" s="179">
        <f>'Energy consumption (raw)'!L1109*Lists!$H$84</f>
        <v>0</v>
      </c>
      <c r="N1159" s="179">
        <f>'Energy consumption (raw)'!M1109*Lists!$H$84</f>
        <v>0</v>
      </c>
      <c r="O1159" s="178">
        <f t="shared" si="102"/>
        <v>0</v>
      </c>
      <c r="P1159">
        <f>'Energy consumption (raw)'!N1109*Lists!$H$85</f>
        <v>0</v>
      </c>
      <c r="Q1159">
        <f>'Energy consumption (raw)'!O1109*Lists!$H$86</f>
        <v>0</v>
      </c>
      <c r="R1159">
        <f>'Energy consumption (raw)'!P1109*Lists!$H$87</f>
        <v>0</v>
      </c>
      <c r="S1159">
        <f>'Energy consumption (raw)'!Q1109*Lists!$H$88</f>
        <v>0</v>
      </c>
      <c r="T1159">
        <f>'Energy consumption (raw)'!R1109*Lists!$H$89</f>
        <v>0</v>
      </c>
      <c r="U1159">
        <f>'Energy consumption (raw)'!S1109*Lists!$H$90</f>
        <v>0</v>
      </c>
      <c r="V1159">
        <f>'Energy consumption (raw)'!T1109*Lists!$H$91</f>
        <v>0</v>
      </c>
      <c r="W1159">
        <f>'Energy consumption (raw)'!U1109*Lists!$H$92</f>
        <v>0</v>
      </c>
      <c r="X1159">
        <f>'Energy consumption (raw)'!V1109*Lists!$H$93</f>
        <v>0</v>
      </c>
      <c r="Y1159">
        <f>'Energy consumption (raw)'!W1109*Lists!$H$94</f>
        <v>0</v>
      </c>
      <c r="Z1159">
        <f>'Energy consumption (raw)'!X1109*Lists!$H$96*1000000</f>
        <v>0</v>
      </c>
      <c r="AA1159">
        <f>'Energy consumption (raw)'!Y1109*Lists!$H$97</f>
        <v>0</v>
      </c>
      <c r="AB1159">
        <f>'Energy consumption (raw)'!Z1109*Lists!$H$96</f>
        <v>0</v>
      </c>
      <c r="AC1159">
        <f>'Energy consumption (raw)'!AA1109*Lists!$H$98</f>
        <v>0</v>
      </c>
      <c r="AD1159">
        <f>'Energy consumption (raw)'!AB1109*Lists!$H$99</f>
        <v>0</v>
      </c>
      <c r="AE1159">
        <f>'Energy consumption (raw)'!AC1109*Lists!$H$101</f>
        <v>0</v>
      </c>
      <c r="AF1159">
        <f>'Energy consumption (raw)'!AD1109*Lists!$H$101</f>
        <v>0</v>
      </c>
      <c r="AG1159">
        <f>'Energy consumption (raw)'!AE1109*Lists!$H$101</f>
        <v>0</v>
      </c>
      <c r="AH1159">
        <f>'Energy consumption (raw)'!AF1109*Lists!$H$100</f>
        <v>0</v>
      </c>
      <c r="AI1159" s="167">
        <f t="shared" si="103"/>
        <v>2084</v>
      </c>
      <c r="AJ1159" s="179">
        <f>'Energy consumption (raw)'!AG1109</f>
        <v>2084</v>
      </c>
      <c r="AK1159" s="179">
        <f>'Energy consumption (raw)'!AH1109</f>
        <v>1646</v>
      </c>
      <c r="AL1159">
        <f>IF(ROUND(AI1159,-3)=ROUND('Energy consumption (raw)'!AG1109,-3),1,0)</f>
        <v>1</v>
      </c>
      <c r="AM1159" s="179" t="str">
        <f>'Energy consumption (raw)'!AJ1109</f>
        <v>26. Thanh Hoa</v>
      </c>
      <c r="AN1159">
        <f>VLOOKUP(AM1159,Lists!$F$9:$G$71,2,FALSE)</f>
        <v>1</v>
      </c>
    </row>
    <row r="1160" spans="2:40" x14ac:dyDescent="0.25">
      <c r="B1160" s="65" t="str">
        <f t="shared" si="101"/>
        <v>Industry1008</v>
      </c>
      <c r="C1160" s="179">
        <f>'Energy consumption (raw)'!B1110</f>
        <v>1008</v>
      </c>
      <c r="D1160" s="179">
        <f>'Energy consumption (raw)'!C1110</f>
        <v>0</v>
      </c>
      <c r="E1160" s="179">
        <f>'Energy consumption (raw)'!D1110</f>
        <v>0</v>
      </c>
      <c r="F1160" s="179" t="str">
        <f>'Energy consumption (raw)'!E1110</f>
        <v>Công nghiệp</v>
      </c>
      <c r="G1160" s="179" t="str">
        <f>'Energy consumption (raw)'!F1110</f>
        <v>Sản xuất đường</v>
      </c>
      <c r="H1160" s="179" t="str">
        <f>'Energy consumption (raw)'!G1110</f>
        <v>Industry</v>
      </c>
      <c r="I1160" s="179" t="str">
        <f>'Energy consumption (raw)'!I1110</f>
        <v>10 Manufacture of food products</v>
      </c>
      <c r="J1160" s="179" t="str">
        <f>INDEX(Sector!$E$6:$E$46,MATCH('Energy consumption (toe)'!I1160,Sector!$B$6:$B$46,FALSE))</f>
        <v>Manufacture of food products</v>
      </c>
      <c r="K1160" s="179">
        <f>IFERROR('Energy consumption (raw)'!J1110*Lists!$H$84,)</f>
        <v>0</v>
      </c>
      <c r="L1160" s="179">
        <f>'Energy consumption (raw)'!K1110*Lists!$H$84</f>
        <v>0</v>
      </c>
      <c r="M1160" s="179">
        <f>'Energy consumption (raw)'!L1110*Lists!$H$84</f>
        <v>0</v>
      </c>
      <c r="N1160" s="179">
        <f>'Energy consumption (raw)'!M1110*Lists!$H$84</f>
        <v>0</v>
      </c>
      <c r="O1160" s="178">
        <f t="shared" si="102"/>
        <v>0</v>
      </c>
      <c r="P1160">
        <f>'Energy consumption (raw)'!N1110*Lists!$H$85</f>
        <v>0</v>
      </c>
      <c r="Q1160">
        <f>'Energy consumption (raw)'!O1110*Lists!$H$86</f>
        <v>0</v>
      </c>
      <c r="R1160">
        <f>'Energy consumption (raw)'!P1110*Lists!$H$87</f>
        <v>0</v>
      </c>
      <c r="S1160">
        <f>'Energy consumption (raw)'!Q1110*Lists!$H$88</f>
        <v>0</v>
      </c>
      <c r="T1160">
        <f>'Energy consumption (raw)'!R1110*Lists!$H$89</f>
        <v>0</v>
      </c>
      <c r="U1160">
        <f>'Energy consumption (raw)'!S1110*Lists!$H$90</f>
        <v>0</v>
      </c>
      <c r="V1160">
        <f>'Energy consumption (raw)'!T1110*Lists!$H$91</f>
        <v>0</v>
      </c>
      <c r="W1160">
        <f>'Energy consumption (raw)'!U1110*Lists!$H$92</f>
        <v>0</v>
      </c>
      <c r="X1160">
        <f>'Energy consumption (raw)'!V1110*Lists!$H$93</f>
        <v>0</v>
      </c>
      <c r="Y1160">
        <f>'Energy consumption (raw)'!W1110*Lists!$H$94</f>
        <v>0</v>
      </c>
      <c r="Z1160">
        <f>'Energy consumption (raw)'!X1110*Lists!$H$96*1000000</f>
        <v>0</v>
      </c>
      <c r="AA1160">
        <f>'Energy consumption (raw)'!Y1110*Lists!$H$97</f>
        <v>0</v>
      </c>
      <c r="AB1160">
        <f>'Energy consumption (raw)'!Z1110*Lists!$H$96</f>
        <v>0</v>
      </c>
      <c r="AC1160">
        <f>'Energy consumption (raw)'!AA1110*Lists!$H$98</f>
        <v>0</v>
      </c>
      <c r="AD1160">
        <f>'Energy consumption (raw)'!AB1110*Lists!$H$99</f>
        <v>0</v>
      </c>
      <c r="AE1160">
        <f>'Energy consumption (raw)'!AC1110*Lists!$H$101</f>
        <v>0</v>
      </c>
      <c r="AF1160">
        <f>'Energy consumption (raw)'!AD1110*Lists!$H$101</f>
        <v>0</v>
      </c>
      <c r="AG1160">
        <f>'Energy consumption (raw)'!AE1110*Lists!$H$101</f>
        <v>0</v>
      </c>
      <c r="AH1160">
        <f>'Energy consumption (raw)'!AF1110*Lists!$H$100</f>
        <v>0</v>
      </c>
      <c r="AI1160" s="167">
        <f t="shared" si="103"/>
        <v>2068</v>
      </c>
      <c r="AJ1160" s="179">
        <f>'Energy consumption (raw)'!AG1110</f>
        <v>2068</v>
      </c>
      <c r="AK1160" s="179">
        <f>'Energy consumption (raw)'!AH1110</f>
        <v>2657</v>
      </c>
      <c r="AL1160">
        <f>IF(ROUND(AI1160,-3)=ROUND('Energy consumption (raw)'!AG1110,-3),1,0)</f>
        <v>1</v>
      </c>
      <c r="AM1160" s="179" t="str">
        <f>'Energy consumption (raw)'!AJ1110</f>
        <v>26. Thanh Hoa</v>
      </c>
      <c r="AN1160">
        <f>VLOOKUP(AM1160,Lists!$F$9:$G$71,2,FALSE)</f>
        <v>1</v>
      </c>
    </row>
    <row r="1161" spans="2:40" x14ac:dyDescent="0.25">
      <c r="B1161" s="65" t="str">
        <f t="shared" si="101"/>
        <v>Industry1009</v>
      </c>
      <c r="C1161" s="179">
        <f>'Energy consumption (raw)'!B1111</f>
        <v>1009</v>
      </c>
      <c r="D1161" s="179">
        <f>'Energy consumption (raw)'!C1111</f>
        <v>0</v>
      </c>
      <c r="E1161" s="179">
        <f>'Energy consumption (raw)'!D1111</f>
        <v>0</v>
      </c>
      <c r="F1161" s="179" t="str">
        <f>'Energy consumption (raw)'!E1111</f>
        <v>Công nghiệp</v>
      </c>
      <c r="G1161" s="179" t="str">
        <f>'Energy consumption (raw)'!F1111</f>
        <v>Sản xuất đường</v>
      </c>
      <c r="H1161" s="179" t="str">
        <f>'Energy consumption (raw)'!G1111</f>
        <v>Industry</v>
      </c>
      <c r="I1161" s="179" t="str">
        <f>'Energy consumption (raw)'!I1111</f>
        <v>10 Manufacture of food products</v>
      </c>
      <c r="J1161" s="179" t="str">
        <f>INDEX(Sector!$E$6:$E$46,MATCH('Energy consumption (toe)'!I1161,Sector!$B$6:$B$46,FALSE))</f>
        <v>Manufacture of food products</v>
      </c>
      <c r="K1161" s="179">
        <f>IFERROR('Energy consumption (raw)'!J1111*Lists!$H$84,)</f>
        <v>0</v>
      </c>
      <c r="L1161" s="179">
        <f>'Energy consumption (raw)'!K1111*Lists!$H$84</f>
        <v>0</v>
      </c>
      <c r="M1161" s="179">
        <f>'Energy consumption (raw)'!L1111*Lists!$H$84</f>
        <v>0</v>
      </c>
      <c r="N1161" s="179">
        <f>'Energy consumption (raw)'!M1111*Lists!$H$84</f>
        <v>0</v>
      </c>
      <c r="O1161" s="178">
        <f t="shared" si="102"/>
        <v>0</v>
      </c>
      <c r="P1161">
        <f>'Energy consumption (raw)'!N1111*Lists!$H$85</f>
        <v>0</v>
      </c>
      <c r="Q1161">
        <f>'Energy consumption (raw)'!O1111*Lists!$H$86</f>
        <v>0</v>
      </c>
      <c r="R1161">
        <f>'Energy consumption (raw)'!P1111*Lists!$H$87</f>
        <v>0</v>
      </c>
      <c r="S1161">
        <f>'Energy consumption (raw)'!Q1111*Lists!$H$88</f>
        <v>0</v>
      </c>
      <c r="T1161">
        <f>'Energy consumption (raw)'!R1111*Lists!$H$89</f>
        <v>0</v>
      </c>
      <c r="U1161">
        <f>'Energy consumption (raw)'!S1111*Lists!$H$90</f>
        <v>0</v>
      </c>
      <c r="V1161">
        <f>'Energy consumption (raw)'!T1111*Lists!$H$91</f>
        <v>0</v>
      </c>
      <c r="W1161">
        <f>'Energy consumption (raw)'!U1111*Lists!$H$92</f>
        <v>0</v>
      </c>
      <c r="X1161">
        <f>'Energy consumption (raw)'!V1111*Lists!$H$93</f>
        <v>0</v>
      </c>
      <c r="Y1161">
        <f>'Energy consumption (raw)'!W1111*Lists!$H$94</f>
        <v>0</v>
      </c>
      <c r="Z1161">
        <f>'Energy consumption (raw)'!X1111*Lists!$H$96*1000000</f>
        <v>0</v>
      </c>
      <c r="AA1161">
        <f>'Energy consumption (raw)'!Y1111*Lists!$H$97</f>
        <v>0</v>
      </c>
      <c r="AB1161">
        <f>'Energy consumption (raw)'!Z1111*Lists!$H$96</f>
        <v>0</v>
      </c>
      <c r="AC1161">
        <f>'Energy consumption (raw)'!AA1111*Lists!$H$98</f>
        <v>0</v>
      </c>
      <c r="AD1161">
        <f>'Energy consumption (raw)'!AB1111*Lists!$H$99</f>
        <v>0</v>
      </c>
      <c r="AE1161">
        <f>'Energy consumption (raw)'!AC1111*Lists!$H$101</f>
        <v>0</v>
      </c>
      <c r="AF1161">
        <f>'Energy consumption (raw)'!AD1111*Lists!$H$101</f>
        <v>0</v>
      </c>
      <c r="AG1161">
        <f>'Energy consumption (raw)'!AE1111*Lists!$H$101</f>
        <v>0</v>
      </c>
      <c r="AH1161">
        <f>'Energy consumption (raw)'!AF1111*Lists!$H$100</f>
        <v>0</v>
      </c>
      <c r="AI1161" s="167">
        <f t="shared" si="103"/>
        <v>1136</v>
      </c>
      <c r="AJ1161" s="179">
        <f>'Energy consumption (raw)'!AG1111</f>
        <v>1136</v>
      </c>
      <c r="AK1161" s="179">
        <f>'Energy consumption (raw)'!AH1111</f>
        <v>1136</v>
      </c>
      <c r="AL1161">
        <f>IF(ROUND(AI1161,-3)=ROUND('Energy consumption (raw)'!AG1111,-3),1,0)</f>
        <v>1</v>
      </c>
      <c r="AM1161" s="179" t="str">
        <f>'Energy consumption (raw)'!AJ1111</f>
        <v>26. Thanh Hoa</v>
      </c>
      <c r="AN1161">
        <f>VLOOKUP(AM1161,Lists!$F$9:$G$71,2,FALSE)</f>
        <v>1</v>
      </c>
    </row>
    <row r="1162" spans="2:40" x14ac:dyDescent="0.25">
      <c r="B1162" s="65" t="str">
        <f t="shared" si="101"/>
        <v>Industry1010</v>
      </c>
      <c r="C1162" s="179">
        <f>'Energy consumption (raw)'!B1112</f>
        <v>1010</v>
      </c>
      <c r="D1162" s="179">
        <f>'Energy consumption (raw)'!C1112</f>
        <v>0</v>
      </c>
      <c r="E1162" s="179">
        <f>'Energy consumption (raw)'!D1112</f>
        <v>0</v>
      </c>
      <c r="F1162" s="179" t="str">
        <f>'Energy consumption (raw)'!E1112</f>
        <v>Công nghiệp</v>
      </c>
      <c r="G1162" s="179" t="str">
        <f>'Energy consumption (raw)'!F1112</f>
        <v>Sản xuất giày, dép</v>
      </c>
      <c r="H1162" s="179" t="str">
        <f>'Energy consumption (raw)'!G1112</f>
        <v>Industry</v>
      </c>
      <c r="I1162" s="179" t="str">
        <f>'Energy consumption (raw)'!I1112</f>
        <v>14 Manufacture of wearing apparel</v>
      </c>
      <c r="J1162" s="179" t="str">
        <f>INDEX(Sector!$E$6:$E$46,MATCH('Energy consumption (toe)'!I1162,Sector!$B$6:$B$46,FALSE))</f>
        <v>Manufacture of wearing apparel</v>
      </c>
      <c r="K1162" s="179">
        <f>IFERROR('Energy consumption (raw)'!J1112*Lists!$H$84,)</f>
        <v>0</v>
      </c>
      <c r="L1162" s="179">
        <f>'Energy consumption (raw)'!K1112*Lists!$H$84</f>
        <v>0</v>
      </c>
      <c r="M1162" s="179">
        <f>'Energy consumption (raw)'!L1112*Lists!$H$84</f>
        <v>0</v>
      </c>
      <c r="N1162" s="179">
        <f>'Energy consumption (raw)'!M1112*Lists!$H$84</f>
        <v>0</v>
      </c>
      <c r="O1162" s="178">
        <f t="shared" si="102"/>
        <v>0</v>
      </c>
      <c r="P1162">
        <f>'Energy consumption (raw)'!N1112*Lists!$H$85</f>
        <v>0</v>
      </c>
      <c r="Q1162">
        <f>'Energy consumption (raw)'!O1112*Lists!$H$86</f>
        <v>0</v>
      </c>
      <c r="R1162">
        <f>'Energy consumption (raw)'!P1112*Lists!$H$87</f>
        <v>0</v>
      </c>
      <c r="S1162">
        <f>'Energy consumption (raw)'!Q1112*Lists!$H$88</f>
        <v>0</v>
      </c>
      <c r="T1162">
        <f>'Energy consumption (raw)'!R1112*Lists!$H$89</f>
        <v>0</v>
      </c>
      <c r="U1162">
        <f>'Energy consumption (raw)'!S1112*Lists!$H$90</f>
        <v>0</v>
      </c>
      <c r="V1162">
        <f>'Energy consumption (raw)'!T1112*Lists!$H$91</f>
        <v>0</v>
      </c>
      <c r="W1162">
        <f>'Energy consumption (raw)'!U1112*Lists!$H$92</f>
        <v>0</v>
      </c>
      <c r="X1162">
        <f>'Energy consumption (raw)'!V1112*Lists!$H$93</f>
        <v>0</v>
      </c>
      <c r="Y1162">
        <f>'Energy consumption (raw)'!W1112*Lists!$H$94</f>
        <v>0</v>
      </c>
      <c r="Z1162">
        <f>'Energy consumption (raw)'!X1112*Lists!$H$96*1000000</f>
        <v>0</v>
      </c>
      <c r="AA1162">
        <f>'Energy consumption (raw)'!Y1112*Lists!$H$97</f>
        <v>0</v>
      </c>
      <c r="AB1162">
        <f>'Energy consumption (raw)'!Z1112*Lists!$H$96</f>
        <v>0</v>
      </c>
      <c r="AC1162">
        <f>'Energy consumption (raw)'!AA1112*Lists!$H$98</f>
        <v>0</v>
      </c>
      <c r="AD1162">
        <f>'Energy consumption (raw)'!AB1112*Lists!$H$99</f>
        <v>0</v>
      </c>
      <c r="AE1162">
        <f>'Energy consumption (raw)'!AC1112*Lists!$H$101</f>
        <v>0</v>
      </c>
      <c r="AF1162">
        <f>'Energy consumption (raw)'!AD1112*Lists!$H$101</f>
        <v>0</v>
      </c>
      <c r="AG1162">
        <f>'Energy consumption (raw)'!AE1112*Lists!$H$101</f>
        <v>0</v>
      </c>
      <c r="AH1162">
        <f>'Energy consumption (raw)'!AF1112*Lists!$H$100</f>
        <v>0</v>
      </c>
      <c r="AI1162" s="167">
        <f t="shared" si="103"/>
        <v>4873</v>
      </c>
      <c r="AJ1162" s="179">
        <f>'Energy consumption (raw)'!AG1112</f>
        <v>4873</v>
      </c>
      <c r="AK1162" s="179">
        <f>'Energy consumption (raw)'!AH1112</f>
        <v>5115</v>
      </c>
      <c r="AL1162">
        <f>IF(ROUND(AI1162,-3)=ROUND('Energy consumption (raw)'!AG1112,-3),1,0)</f>
        <v>1</v>
      </c>
      <c r="AM1162" s="179" t="str">
        <f>'Energy consumption (raw)'!AJ1112</f>
        <v>26. Thanh Hoa</v>
      </c>
      <c r="AN1162">
        <f>VLOOKUP(AM1162,Lists!$F$9:$G$71,2,FALSE)</f>
        <v>1</v>
      </c>
    </row>
    <row r="1163" spans="2:40" x14ac:dyDescent="0.25">
      <c r="B1163" s="65" t="str">
        <f t="shared" si="101"/>
        <v>Industry1011</v>
      </c>
      <c r="C1163" s="179">
        <f>'Energy consumption (raw)'!B1113</f>
        <v>1011</v>
      </c>
      <c r="D1163" s="179">
        <f>'Energy consumption (raw)'!C1113</f>
        <v>0</v>
      </c>
      <c r="E1163" s="179">
        <f>'Energy consumption (raw)'!D1113</f>
        <v>0</v>
      </c>
      <c r="F1163" s="179" t="str">
        <f>'Energy consumption (raw)'!E1113</f>
        <v>Công nghiệp</v>
      </c>
      <c r="G1163" s="179" t="str">
        <f>'Energy consumption (raw)'!F1113</f>
        <v>Sản xuất giày, dép</v>
      </c>
      <c r="H1163" s="179" t="str">
        <f>'Energy consumption (raw)'!G1113</f>
        <v>Industry</v>
      </c>
      <c r="I1163" s="179" t="str">
        <f>'Energy consumption (raw)'!I1113</f>
        <v>14 Manufacture of wearing apparel</v>
      </c>
      <c r="J1163" s="179" t="str">
        <f>INDEX(Sector!$E$6:$E$46,MATCH('Energy consumption (toe)'!I1163,Sector!$B$6:$B$46,FALSE))</f>
        <v>Manufacture of wearing apparel</v>
      </c>
      <c r="K1163" s="179">
        <f>IFERROR('Energy consumption (raw)'!J1113*Lists!$H$84,)</f>
        <v>2600.5823838000001</v>
      </c>
      <c r="L1163" s="179">
        <f>'Energy consumption (raw)'!K1113*Lists!$H$84</f>
        <v>0</v>
      </c>
      <c r="M1163" s="179">
        <f>'Energy consumption (raw)'!L1113*Lists!$H$84</f>
        <v>0</v>
      </c>
      <c r="N1163" s="179">
        <f>'Energy consumption (raw)'!M1113*Lists!$H$84</f>
        <v>0</v>
      </c>
      <c r="O1163" s="178">
        <f t="shared" si="102"/>
        <v>2600.5823838000001</v>
      </c>
      <c r="P1163">
        <f>'Energy consumption (raw)'!N1113*Lists!$H$85</f>
        <v>0</v>
      </c>
      <c r="Q1163">
        <f>'Energy consumption (raw)'!O1113*Lists!$H$86</f>
        <v>0</v>
      </c>
      <c r="R1163">
        <f>'Energy consumption (raw)'!P1113*Lists!$H$87</f>
        <v>0</v>
      </c>
      <c r="S1163">
        <f>'Energy consumption (raw)'!Q1113*Lists!$H$88</f>
        <v>0</v>
      </c>
      <c r="T1163">
        <f>'Energy consumption (raw)'!R1113*Lists!$H$89</f>
        <v>0</v>
      </c>
      <c r="U1163">
        <f>'Energy consumption (raw)'!S1113*Lists!$H$90</f>
        <v>0</v>
      </c>
      <c r="V1163">
        <f>'Energy consumption (raw)'!T1113*Lists!$H$91</f>
        <v>0</v>
      </c>
      <c r="W1163">
        <f>'Energy consumption (raw)'!U1113*Lists!$H$92</f>
        <v>0</v>
      </c>
      <c r="X1163">
        <f>'Energy consumption (raw)'!V1113*Lists!$H$93</f>
        <v>0</v>
      </c>
      <c r="Y1163">
        <f>'Energy consumption (raw)'!W1113*Lists!$H$94</f>
        <v>0</v>
      </c>
      <c r="Z1163">
        <f>'Energy consumption (raw)'!X1113*Lists!$H$96*1000000</f>
        <v>0</v>
      </c>
      <c r="AA1163">
        <f>'Energy consumption (raw)'!Y1113*Lists!$H$97</f>
        <v>0</v>
      </c>
      <c r="AB1163">
        <f>'Energy consumption (raw)'!Z1113*Lists!$H$96</f>
        <v>0</v>
      </c>
      <c r="AC1163">
        <f>'Energy consumption (raw)'!AA1113*Lists!$H$98</f>
        <v>0</v>
      </c>
      <c r="AD1163">
        <f>'Energy consumption (raw)'!AB1113*Lists!$H$99</f>
        <v>0</v>
      </c>
      <c r="AE1163">
        <f>'Energy consumption (raw)'!AC1113*Lists!$H$101</f>
        <v>0</v>
      </c>
      <c r="AF1163">
        <f>'Energy consumption (raw)'!AD1113*Lists!$H$101</f>
        <v>0</v>
      </c>
      <c r="AG1163">
        <f>'Energy consumption (raw)'!AE1113*Lists!$H$101</f>
        <v>0</v>
      </c>
      <c r="AH1163">
        <f>'Energy consumption (raw)'!AF1113*Lists!$H$100</f>
        <v>0</v>
      </c>
      <c r="AI1163" s="167">
        <f t="shared" si="103"/>
        <v>2600.5823838000001</v>
      </c>
      <c r="AJ1163" s="179">
        <f>'Energy consumption (raw)'!AG1113</f>
        <v>2600.5823838000001</v>
      </c>
      <c r="AK1163" s="179">
        <f>'Energy consumption (raw)'!AH1113</f>
        <v>5267</v>
      </c>
      <c r="AL1163">
        <f>IF(ROUND(AI1163,-3)=ROUND('Energy consumption (raw)'!AG1113,-3),1,0)</f>
        <v>1</v>
      </c>
      <c r="AM1163" s="179" t="str">
        <f>'Energy consumption (raw)'!AJ1113</f>
        <v>26. Thanh Hoa</v>
      </c>
      <c r="AN1163">
        <f>VLOOKUP(AM1163,Lists!$F$9:$G$71,2,FALSE)</f>
        <v>1</v>
      </c>
    </row>
    <row r="1164" spans="2:40" x14ac:dyDescent="0.25">
      <c r="B1164" s="65" t="str">
        <f t="shared" si="101"/>
        <v>Industry1012</v>
      </c>
      <c r="C1164" s="179">
        <f>'Energy consumption (raw)'!B1114</f>
        <v>1012</v>
      </c>
      <c r="D1164" s="179">
        <f>'Energy consumption (raw)'!C1114</f>
        <v>0</v>
      </c>
      <c r="E1164" s="179">
        <f>'Energy consumption (raw)'!D1114</f>
        <v>0</v>
      </c>
      <c r="F1164" s="179" t="str">
        <f>'Energy consumption (raw)'!E1114</f>
        <v>Công nghiệp</v>
      </c>
      <c r="G1164" s="179" t="str">
        <f>'Energy consumption (raw)'!F1114</f>
        <v>Sản xuất giày, dép</v>
      </c>
      <c r="H1164" s="179" t="str">
        <f>'Energy consumption (raw)'!G1114</f>
        <v>Industry</v>
      </c>
      <c r="I1164" s="179" t="str">
        <f>'Energy consumption (raw)'!I1114</f>
        <v>14 Manufacture of wearing apparel</v>
      </c>
      <c r="J1164" s="179" t="str">
        <f>INDEX(Sector!$E$6:$E$46,MATCH('Energy consumption (toe)'!I1164,Sector!$B$6:$B$46,FALSE))</f>
        <v>Manufacture of wearing apparel</v>
      </c>
      <c r="K1164" s="179">
        <f>IFERROR('Energy consumption (raw)'!J1114*Lists!$H$84,)</f>
        <v>8728.3194229000001</v>
      </c>
      <c r="L1164" s="179">
        <f>'Energy consumption (raw)'!K1114*Lists!$H$84</f>
        <v>0</v>
      </c>
      <c r="M1164" s="179">
        <f>'Energy consumption (raw)'!L1114*Lists!$H$84</f>
        <v>0</v>
      </c>
      <c r="N1164" s="179">
        <f>'Energy consumption (raw)'!M1114*Lists!$H$84</f>
        <v>0</v>
      </c>
      <c r="O1164" s="178">
        <f t="shared" si="102"/>
        <v>8728.3194229000001</v>
      </c>
      <c r="P1164">
        <f>'Energy consumption (raw)'!N1114*Lists!$H$85</f>
        <v>0</v>
      </c>
      <c r="Q1164">
        <f>'Energy consumption (raw)'!O1114*Lists!$H$86</f>
        <v>0</v>
      </c>
      <c r="R1164">
        <f>'Energy consumption (raw)'!P1114*Lists!$H$87</f>
        <v>0</v>
      </c>
      <c r="S1164">
        <f>'Energy consumption (raw)'!Q1114*Lists!$H$88</f>
        <v>0</v>
      </c>
      <c r="T1164">
        <f>'Energy consumption (raw)'!R1114*Lists!$H$89</f>
        <v>0</v>
      </c>
      <c r="U1164">
        <f>'Energy consumption (raw)'!S1114*Lists!$H$90</f>
        <v>0</v>
      </c>
      <c r="V1164">
        <f>'Energy consumption (raw)'!T1114*Lists!$H$91</f>
        <v>0</v>
      </c>
      <c r="W1164">
        <f>'Energy consumption (raw)'!U1114*Lists!$H$92</f>
        <v>0</v>
      </c>
      <c r="X1164">
        <f>'Energy consumption (raw)'!V1114*Lists!$H$93</f>
        <v>0</v>
      </c>
      <c r="Y1164">
        <f>'Energy consumption (raw)'!W1114*Lists!$H$94</f>
        <v>0</v>
      </c>
      <c r="Z1164">
        <f>'Energy consumption (raw)'!X1114*Lists!$H$96*1000000</f>
        <v>0</v>
      </c>
      <c r="AA1164">
        <f>'Energy consumption (raw)'!Y1114*Lists!$H$97</f>
        <v>0</v>
      </c>
      <c r="AB1164">
        <f>'Energy consumption (raw)'!Z1114*Lists!$H$96</f>
        <v>0</v>
      </c>
      <c r="AC1164">
        <f>'Energy consumption (raw)'!AA1114*Lists!$H$98</f>
        <v>0</v>
      </c>
      <c r="AD1164">
        <f>'Energy consumption (raw)'!AB1114*Lists!$H$99</f>
        <v>0</v>
      </c>
      <c r="AE1164">
        <f>'Energy consumption (raw)'!AC1114*Lists!$H$101</f>
        <v>0</v>
      </c>
      <c r="AF1164">
        <f>'Energy consumption (raw)'!AD1114*Lists!$H$101</f>
        <v>0</v>
      </c>
      <c r="AG1164">
        <f>'Energy consumption (raw)'!AE1114*Lists!$H$101</f>
        <v>0</v>
      </c>
      <c r="AH1164">
        <f>'Energy consumption (raw)'!AF1114*Lists!$H$100</f>
        <v>0</v>
      </c>
      <c r="AI1164" s="167">
        <f t="shared" si="103"/>
        <v>8728.3194229000001</v>
      </c>
      <c r="AJ1164" s="179">
        <f>'Energy consumption (raw)'!AG1114</f>
        <v>8728.3194229000001</v>
      </c>
      <c r="AK1164" s="179">
        <f>'Energy consumption (raw)'!AH1114</f>
        <v>7921</v>
      </c>
      <c r="AL1164">
        <f>IF(ROUND(AI1164,-3)=ROUND('Energy consumption (raw)'!AG1114,-3),1,0)</f>
        <v>1</v>
      </c>
      <c r="AM1164" s="179" t="str">
        <f>'Energy consumption (raw)'!AJ1114</f>
        <v>26. Thanh Hoa</v>
      </c>
      <c r="AN1164">
        <f>VLOOKUP(AM1164,Lists!$F$9:$G$71,2,FALSE)</f>
        <v>1</v>
      </c>
    </row>
    <row r="1165" spans="2:40" x14ac:dyDescent="0.25">
      <c r="B1165" s="65" t="str">
        <f t="shared" si="101"/>
        <v>Industry1013</v>
      </c>
      <c r="C1165" s="179">
        <f>'Energy consumption (raw)'!B1115</f>
        <v>1013</v>
      </c>
      <c r="D1165" s="179">
        <f>'Energy consumption (raw)'!C1115</f>
        <v>0</v>
      </c>
      <c r="E1165" s="179">
        <f>'Energy consumption (raw)'!D1115</f>
        <v>0</v>
      </c>
      <c r="F1165" s="179" t="str">
        <f>'Energy consumption (raw)'!E1115</f>
        <v>Công nghiệp</v>
      </c>
      <c r="G1165" s="179" t="str">
        <f>'Energy consumption (raw)'!F1115</f>
        <v>Sản xuất giày, dép</v>
      </c>
      <c r="H1165" s="179" t="str">
        <f>'Energy consumption (raw)'!G1115</f>
        <v>Industry</v>
      </c>
      <c r="I1165" s="179" t="str">
        <f>'Energy consumption (raw)'!I1115</f>
        <v>14 Manufacture of wearing apparel</v>
      </c>
      <c r="J1165" s="179" t="str">
        <f>INDEX(Sector!$E$6:$E$46,MATCH('Energy consumption (toe)'!I1165,Sector!$B$6:$B$46,FALSE))</f>
        <v>Manufacture of wearing apparel</v>
      </c>
      <c r="K1165" s="179">
        <f>IFERROR('Energy consumption (raw)'!J1115*Lists!$H$84,)</f>
        <v>5892.8302562000008</v>
      </c>
      <c r="L1165" s="179">
        <f>'Energy consumption (raw)'!K1115*Lists!$H$84</f>
        <v>0</v>
      </c>
      <c r="M1165" s="179">
        <f>'Energy consumption (raw)'!L1115*Lists!$H$84</f>
        <v>0</v>
      </c>
      <c r="N1165" s="179">
        <f>'Energy consumption (raw)'!M1115*Lists!$H$84</f>
        <v>0</v>
      </c>
      <c r="O1165" s="178">
        <f t="shared" si="102"/>
        <v>5892.8302562000008</v>
      </c>
      <c r="P1165">
        <f>'Energy consumption (raw)'!N1115*Lists!$H$85</f>
        <v>0</v>
      </c>
      <c r="Q1165">
        <f>'Energy consumption (raw)'!O1115*Lists!$H$86</f>
        <v>0</v>
      </c>
      <c r="R1165">
        <f>'Energy consumption (raw)'!P1115*Lists!$H$87</f>
        <v>0</v>
      </c>
      <c r="S1165">
        <f>'Energy consumption (raw)'!Q1115*Lists!$H$88</f>
        <v>0</v>
      </c>
      <c r="T1165">
        <f>'Energy consumption (raw)'!R1115*Lists!$H$89</f>
        <v>0</v>
      </c>
      <c r="U1165">
        <f>'Energy consumption (raw)'!S1115*Lists!$H$90</f>
        <v>0</v>
      </c>
      <c r="V1165">
        <f>'Energy consumption (raw)'!T1115*Lists!$H$91</f>
        <v>0</v>
      </c>
      <c r="W1165">
        <f>'Energy consumption (raw)'!U1115*Lists!$H$92</f>
        <v>0</v>
      </c>
      <c r="X1165">
        <f>'Energy consumption (raw)'!V1115*Lists!$H$93</f>
        <v>0</v>
      </c>
      <c r="Y1165">
        <f>'Energy consumption (raw)'!W1115*Lists!$H$94</f>
        <v>0</v>
      </c>
      <c r="Z1165">
        <f>'Energy consumption (raw)'!X1115*Lists!$H$96*1000000</f>
        <v>0</v>
      </c>
      <c r="AA1165">
        <f>'Energy consumption (raw)'!Y1115*Lists!$H$97</f>
        <v>0</v>
      </c>
      <c r="AB1165">
        <f>'Energy consumption (raw)'!Z1115*Lists!$H$96</f>
        <v>0</v>
      </c>
      <c r="AC1165">
        <f>'Energy consumption (raw)'!AA1115*Lists!$H$98</f>
        <v>0</v>
      </c>
      <c r="AD1165">
        <f>'Energy consumption (raw)'!AB1115*Lists!$H$99</f>
        <v>0</v>
      </c>
      <c r="AE1165">
        <f>'Energy consumption (raw)'!AC1115*Lists!$H$101</f>
        <v>0</v>
      </c>
      <c r="AF1165">
        <f>'Energy consumption (raw)'!AD1115*Lists!$H$101</f>
        <v>0</v>
      </c>
      <c r="AG1165">
        <f>'Energy consumption (raw)'!AE1115*Lists!$H$101</f>
        <v>0</v>
      </c>
      <c r="AH1165">
        <f>'Energy consumption (raw)'!AF1115*Lists!$H$100</f>
        <v>0</v>
      </c>
      <c r="AI1165" s="167">
        <f t="shared" si="103"/>
        <v>5892.8302562000008</v>
      </c>
      <c r="AJ1165" s="179">
        <f>'Energy consumption (raw)'!AG1115</f>
        <v>5892.8302562000008</v>
      </c>
      <c r="AK1165" s="179">
        <f>'Energy consumption (raw)'!AH1115</f>
        <v>5936</v>
      </c>
      <c r="AL1165">
        <f>IF(ROUND(AI1165,-3)=ROUND('Energy consumption (raw)'!AG1115,-3),1,0)</f>
        <v>1</v>
      </c>
      <c r="AM1165" s="179" t="str">
        <f>'Energy consumption (raw)'!AJ1115</f>
        <v>26. Thanh Hoa</v>
      </c>
      <c r="AN1165">
        <f>VLOOKUP(AM1165,Lists!$F$9:$G$71,2,FALSE)</f>
        <v>1</v>
      </c>
    </row>
    <row r="1166" spans="2:40" x14ac:dyDescent="0.25">
      <c r="B1166" s="65" t="str">
        <f t="shared" si="101"/>
        <v>Industry1014</v>
      </c>
      <c r="C1166" s="179">
        <f>'Energy consumption (raw)'!B1116</f>
        <v>1014</v>
      </c>
      <c r="D1166" s="179">
        <f>'Energy consumption (raw)'!C1116</f>
        <v>0</v>
      </c>
      <c r="E1166" s="179">
        <f>'Energy consumption (raw)'!D1116</f>
        <v>0</v>
      </c>
      <c r="F1166" s="179" t="str">
        <f>'Energy consumption (raw)'!E1116</f>
        <v>Công nghiệp</v>
      </c>
      <c r="G1166" s="179" t="str">
        <f>'Energy consumption (raw)'!F1116</f>
        <v>Sản xuất giày, dép</v>
      </c>
      <c r="H1166" s="179" t="str">
        <f>'Energy consumption (raw)'!G1116</f>
        <v>Industry</v>
      </c>
      <c r="I1166" s="179" t="str">
        <f>'Energy consumption (raw)'!I1116</f>
        <v>14 Manufacture of wearing apparel</v>
      </c>
      <c r="J1166" s="179" t="str">
        <f>INDEX(Sector!$E$6:$E$46,MATCH('Energy consumption (toe)'!I1166,Sector!$B$6:$B$46,FALSE))</f>
        <v>Manufacture of wearing apparel</v>
      </c>
      <c r="K1166" s="179">
        <f>IFERROR('Energy consumption (raw)'!J1116*Lists!$H$84,)</f>
        <v>7360.6855390000001</v>
      </c>
      <c r="L1166" s="179">
        <f>'Energy consumption (raw)'!K1116*Lists!$H$84</f>
        <v>0</v>
      </c>
      <c r="M1166" s="179">
        <f>'Energy consumption (raw)'!L1116*Lists!$H$84</f>
        <v>0</v>
      </c>
      <c r="N1166" s="179">
        <f>'Energy consumption (raw)'!M1116*Lists!$H$84</f>
        <v>0</v>
      </c>
      <c r="O1166" s="178">
        <f t="shared" si="102"/>
        <v>7360.6855390000001</v>
      </c>
      <c r="P1166">
        <f>'Energy consumption (raw)'!N1116*Lists!$H$85</f>
        <v>0</v>
      </c>
      <c r="Q1166">
        <f>'Energy consumption (raw)'!O1116*Lists!$H$86</f>
        <v>0</v>
      </c>
      <c r="R1166">
        <f>'Energy consumption (raw)'!P1116*Lists!$H$87</f>
        <v>0</v>
      </c>
      <c r="S1166">
        <f>'Energy consumption (raw)'!Q1116*Lists!$H$88</f>
        <v>0</v>
      </c>
      <c r="T1166">
        <f>'Energy consumption (raw)'!R1116*Lists!$H$89</f>
        <v>0</v>
      </c>
      <c r="U1166">
        <f>'Energy consumption (raw)'!S1116*Lists!$H$90</f>
        <v>0</v>
      </c>
      <c r="V1166">
        <f>'Energy consumption (raw)'!T1116*Lists!$H$91</f>
        <v>0</v>
      </c>
      <c r="W1166">
        <f>'Energy consumption (raw)'!U1116*Lists!$H$92</f>
        <v>0</v>
      </c>
      <c r="X1166">
        <f>'Energy consumption (raw)'!V1116*Lists!$H$93</f>
        <v>0</v>
      </c>
      <c r="Y1166">
        <f>'Energy consumption (raw)'!W1116*Lists!$H$94</f>
        <v>0</v>
      </c>
      <c r="Z1166">
        <f>'Energy consumption (raw)'!X1116*Lists!$H$96*1000000</f>
        <v>0</v>
      </c>
      <c r="AA1166">
        <f>'Energy consumption (raw)'!Y1116*Lists!$H$97</f>
        <v>0</v>
      </c>
      <c r="AB1166">
        <f>'Energy consumption (raw)'!Z1116*Lists!$H$96</f>
        <v>0</v>
      </c>
      <c r="AC1166">
        <f>'Energy consumption (raw)'!AA1116*Lists!$H$98</f>
        <v>0</v>
      </c>
      <c r="AD1166">
        <f>'Energy consumption (raw)'!AB1116*Lists!$H$99</f>
        <v>0</v>
      </c>
      <c r="AE1166">
        <f>'Energy consumption (raw)'!AC1116*Lists!$H$101</f>
        <v>0</v>
      </c>
      <c r="AF1166">
        <f>'Energy consumption (raw)'!AD1116*Lists!$H$101</f>
        <v>0</v>
      </c>
      <c r="AG1166">
        <f>'Energy consumption (raw)'!AE1116*Lists!$H$101</f>
        <v>0</v>
      </c>
      <c r="AH1166">
        <f>'Energy consumption (raw)'!AF1116*Lists!$H$100</f>
        <v>0</v>
      </c>
      <c r="AI1166" s="167">
        <f t="shared" si="103"/>
        <v>7360.6855390000001</v>
      </c>
      <c r="AJ1166" s="179">
        <f>'Energy consumption (raw)'!AG1116</f>
        <v>7360.6855390000001</v>
      </c>
      <c r="AK1166" s="179">
        <f>'Energy consumption (raw)'!AH1116</f>
        <v>7012</v>
      </c>
      <c r="AL1166">
        <f>IF(ROUND(AI1166,-3)=ROUND('Energy consumption (raw)'!AG1116,-3),1,0)</f>
        <v>1</v>
      </c>
      <c r="AM1166" s="179" t="str">
        <f>'Energy consumption (raw)'!AJ1116</f>
        <v>26. Thanh Hoa</v>
      </c>
      <c r="AN1166">
        <f>VLOOKUP(AM1166,Lists!$F$9:$G$71,2,FALSE)</f>
        <v>1</v>
      </c>
    </row>
    <row r="1167" spans="2:40" x14ac:dyDescent="0.25">
      <c r="B1167" s="65" t="str">
        <f t="shared" si="101"/>
        <v>Industry1015</v>
      </c>
      <c r="C1167" s="179">
        <f>'Energy consumption (raw)'!B1117</f>
        <v>1015</v>
      </c>
      <c r="D1167" s="179">
        <f>'Energy consumption (raw)'!C1117</f>
        <v>0</v>
      </c>
      <c r="E1167" s="179">
        <f>'Energy consumption (raw)'!D1117</f>
        <v>0</v>
      </c>
      <c r="F1167" s="179" t="str">
        <f>'Energy consumption (raw)'!E1117</f>
        <v>Công nghiệp</v>
      </c>
      <c r="G1167" s="179" t="str">
        <f>'Energy consumption (raw)'!F1117</f>
        <v>Sản xuất giày, dép</v>
      </c>
      <c r="H1167" s="179" t="str">
        <f>'Energy consumption (raw)'!G1117</f>
        <v>Industry</v>
      </c>
      <c r="I1167" s="179" t="str">
        <f>'Energy consumption (raw)'!I1117</f>
        <v>14 Manufacture of wearing apparel</v>
      </c>
      <c r="J1167" s="179" t="str">
        <f>INDEX(Sector!$E$6:$E$46,MATCH('Energy consumption (toe)'!I1167,Sector!$B$6:$B$46,FALSE))</f>
        <v>Manufacture of wearing apparel</v>
      </c>
      <c r="K1167" s="179">
        <f>IFERROR('Energy consumption (raw)'!J1117*Lists!$H$84,)</f>
        <v>3997.5582643000002</v>
      </c>
      <c r="L1167" s="179">
        <f>'Energy consumption (raw)'!K1117*Lists!$H$84</f>
        <v>0</v>
      </c>
      <c r="M1167" s="179">
        <f>'Energy consumption (raw)'!L1117*Lists!$H$84</f>
        <v>0</v>
      </c>
      <c r="N1167" s="179">
        <f>'Energy consumption (raw)'!M1117*Lists!$H$84</f>
        <v>0</v>
      </c>
      <c r="O1167" s="178">
        <f t="shared" si="102"/>
        <v>3997.5582643000002</v>
      </c>
      <c r="P1167">
        <f>'Energy consumption (raw)'!N1117*Lists!$H$85</f>
        <v>0</v>
      </c>
      <c r="Q1167">
        <f>'Energy consumption (raw)'!O1117*Lists!$H$86</f>
        <v>0</v>
      </c>
      <c r="R1167">
        <f>'Energy consumption (raw)'!P1117*Lists!$H$87</f>
        <v>0</v>
      </c>
      <c r="S1167">
        <f>'Energy consumption (raw)'!Q1117*Lists!$H$88</f>
        <v>0</v>
      </c>
      <c r="T1167">
        <f>'Energy consumption (raw)'!R1117*Lists!$H$89</f>
        <v>0</v>
      </c>
      <c r="U1167">
        <f>'Energy consumption (raw)'!S1117*Lists!$H$90</f>
        <v>0</v>
      </c>
      <c r="V1167">
        <f>'Energy consumption (raw)'!T1117*Lists!$H$91</f>
        <v>0</v>
      </c>
      <c r="W1167">
        <f>'Energy consumption (raw)'!U1117*Lists!$H$92</f>
        <v>0</v>
      </c>
      <c r="X1167">
        <f>'Energy consumption (raw)'!V1117*Lists!$H$93</f>
        <v>0</v>
      </c>
      <c r="Y1167">
        <f>'Energy consumption (raw)'!W1117*Lists!$H$94</f>
        <v>0</v>
      </c>
      <c r="Z1167">
        <f>'Energy consumption (raw)'!X1117*Lists!$H$96*1000000</f>
        <v>0</v>
      </c>
      <c r="AA1167">
        <f>'Energy consumption (raw)'!Y1117*Lists!$H$97</f>
        <v>0</v>
      </c>
      <c r="AB1167">
        <f>'Energy consumption (raw)'!Z1117*Lists!$H$96</f>
        <v>0</v>
      </c>
      <c r="AC1167">
        <f>'Energy consumption (raw)'!AA1117*Lists!$H$98</f>
        <v>0</v>
      </c>
      <c r="AD1167">
        <f>'Energy consumption (raw)'!AB1117*Lists!$H$99</f>
        <v>0</v>
      </c>
      <c r="AE1167">
        <f>'Energy consumption (raw)'!AC1117*Lists!$H$101</f>
        <v>0</v>
      </c>
      <c r="AF1167">
        <f>'Energy consumption (raw)'!AD1117*Lists!$H$101</f>
        <v>0</v>
      </c>
      <c r="AG1167">
        <f>'Energy consumption (raw)'!AE1117*Lists!$H$101</f>
        <v>0</v>
      </c>
      <c r="AH1167">
        <f>'Energy consumption (raw)'!AF1117*Lists!$H$100</f>
        <v>0</v>
      </c>
      <c r="AI1167" s="167">
        <f t="shared" si="103"/>
        <v>3997.5582643000002</v>
      </c>
      <c r="AJ1167" s="179">
        <f>'Energy consumption (raw)'!AG1117</f>
        <v>3997.5582643000002</v>
      </c>
      <c r="AK1167" s="179">
        <f>'Energy consumption (raw)'!AH1117</f>
        <v>5128</v>
      </c>
      <c r="AL1167">
        <f>IF(ROUND(AI1167,-3)=ROUND('Energy consumption (raw)'!AG1117,-3),1,0)</f>
        <v>1</v>
      </c>
      <c r="AM1167" s="179" t="str">
        <f>'Energy consumption (raw)'!AJ1117</f>
        <v>26. Thanh Hoa</v>
      </c>
      <c r="AN1167">
        <f>VLOOKUP(AM1167,Lists!$F$9:$G$71,2,FALSE)</f>
        <v>1</v>
      </c>
    </row>
    <row r="1168" spans="2:40" x14ac:dyDescent="0.25">
      <c r="B1168" s="65" t="str">
        <f t="shared" si="101"/>
        <v>Industry1016</v>
      </c>
      <c r="C1168" s="179">
        <f>'Energy consumption (raw)'!B1118</f>
        <v>1016</v>
      </c>
      <c r="D1168" s="179">
        <f>'Energy consumption (raw)'!C1118</f>
        <v>0</v>
      </c>
      <c r="E1168" s="179">
        <f>'Energy consumption (raw)'!D1118</f>
        <v>0</v>
      </c>
      <c r="F1168" s="179" t="str">
        <f>'Energy consumption (raw)'!E1118</f>
        <v>Công nghiệp</v>
      </c>
      <c r="G1168" s="179" t="str">
        <f>'Energy consumption (raw)'!F1118</f>
        <v>Sản xuất điện</v>
      </c>
      <c r="H1168" s="179" t="str">
        <f>'Energy consumption (raw)'!G1118</f>
        <v>Industry</v>
      </c>
      <c r="I1168" s="179" t="str">
        <f>'Energy consumption (raw)'!I1118</f>
        <v>35 Electricity, gas, steam and air conditioning supply</v>
      </c>
      <c r="J1168" s="179" t="str">
        <f>INDEX(Sector!$E$6:$E$46,MATCH('Energy consumption (toe)'!I1168,Sector!$B$6:$B$46,FALSE))</f>
        <v>Electricity, gas, steam and air conditioning supply</v>
      </c>
      <c r="K1168" s="179">
        <f>IFERROR('Energy consumption (raw)'!J1118*Lists!$H$84,)</f>
        <v>0</v>
      </c>
      <c r="L1168" s="179">
        <f>'Energy consumption (raw)'!K1118*Lists!$H$84</f>
        <v>0</v>
      </c>
      <c r="M1168" s="179">
        <f>'Energy consumption (raw)'!L1118*Lists!$H$84</f>
        <v>0</v>
      </c>
      <c r="N1168" s="179">
        <f>'Energy consumption (raw)'!M1118*Lists!$H$84</f>
        <v>0</v>
      </c>
      <c r="O1168" s="178">
        <f t="shared" si="102"/>
        <v>0</v>
      </c>
      <c r="P1168">
        <f>'Energy consumption (raw)'!N1118*Lists!$H$85</f>
        <v>0</v>
      </c>
      <c r="Q1168">
        <f>'Energy consumption (raw)'!O1118*Lists!$H$86</f>
        <v>0</v>
      </c>
      <c r="R1168">
        <f>'Energy consumption (raw)'!P1118*Lists!$H$87</f>
        <v>0</v>
      </c>
      <c r="S1168">
        <f>'Energy consumption (raw)'!Q1118*Lists!$H$88</f>
        <v>0</v>
      </c>
      <c r="T1168">
        <f>'Energy consumption (raw)'!R1118*Lists!$H$89</f>
        <v>0</v>
      </c>
      <c r="U1168">
        <f>'Energy consumption (raw)'!S1118*Lists!$H$90</f>
        <v>0</v>
      </c>
      <c r="V1168">
        <f>'Energy consumption (raw)'!T1118*Lists!$H$91</f>
        <v>0</v>
      </c>
      <c r="W1168">
        <f>'Energy consumption (raw)'!U1118*Lists!$H$92</f>
        <v>0</v>
      </c>
      <c r="X1168">
        <f>'Energy consumption (raw)'!V1118*Lists!$H$93</f>
        <v>0</v>
      </c>
      <c r="Y1168">
        <f>'Energy consumption (raw)'!W1118*Lists!$H$94</f>
        <v>0</v>
      </c>
      <c r="Z1168">
        <f>'Energy consumption (raw)'!X1118*Lists!$H$96*1000000</f>
        <v>0</v>
      </c>
      <c r="AA1168">
        <f>'Energy consumption (raw)'!Y1118*Lists!$H$97</f>
        <v>0</v>
      </c>
      <c r="AB1168">
        <f>'Energy consumption (raw)'!Z1118*Lists!$H$96</f>
        <v>0</v>
      </c>
      <c r="AC1168">
        <f>'Energy consumption (raw)'!AA1118*Lists!$H$98</f>
        <v>0</v>
      </c>
      <c r="AD1168">
        <f>'Energy consumption (raw)'!AB1118*Lists!$H$99</f>
        <v>0</v>
      </c>
      <c r="AE1168">
        <f>'Energy consumption (raw)'!AC1118*Lists!$H$101</f>
        <v>0</v>
      </c>
      <c r="AF1168">
        <f>'Energy consumption (raw)'!AD1118*Lists!$H$101</f>
        <v>0</v>
      </c>
      <c r="AG1168">
        <f>'Energy consumption (raw)'!AE1118*Lists!$H$101</f>
        <v>0</v>
      </c>
      <c r="AH1168">
        <f>'Energy consumption (raw)'!AF1118*Lists!$H$100</f>
        <v>0</v>
      </c>
      <c r="AI1168" s="167">
        <f t="shared" si="103"/>
        <v>601788</v>
      </c>
      <c r="AJ1168" s="179">
        <f>'Energy consumption (raw)'!AG1118</f>
        <v>601788</v>
      </c>
      <c r="AK1168" s="179">
        <f>'Energy consumption (raw)'!AH1118</f>
        <v>61419.900078400002</v>
      </c>
      <c r="AL1168">
        <f>IF(ROUND(AI1168,-3)=ROUND('Energy consumption (raw)'!AG1118,-3),1,0)</f>
        <v>1</v>
      </c>
      <c r="AM1168" s="179" t="str">
        <f>'Energy consumption (raw)'!AJ1118</f>
        <v>26. Thanh Hoa</v>
      </c>
      <c r="AN1168">
        <f>VLOOKUP(AM1168,Lists!$F$9:$G$71,2,FALSE)</f>
        <v>1</v>
      </c>
    </row>
    <row r="1169" spans="2:40" x14ac:dyDescent="0.25">
      <c r="B1169" s="65" t="str">
        <f t="shared" si="101"/>
        <v>Industry1017</v>
      </c>
      <c r="C1169" s="179">
        <f>'Energy consumption (raw)'!B1119</f>
        <v>1017</v>
      </c>
      <c r="D1169" s="179">
        <f>'Energy consumption (raw)'!C1119</f>
        <v>0</v>
      </c>
      <c r="E1169" s="179">
        <f>'Energy consumption (raw)'!D1119</f>
        <v>0</v>
      </c>
      <c r="F1169" s="179" t="str">
        <f>'Energy consumption (raw)'!E1119</f>
        <v>Công nghiệp</v>
      </c>
      <c r="G1169" s="179" t="str">
        <f>'Energy consumption (raw)'!F1119</f>
        <v>Sản xuất và chế biến sữa</v>
      </c>
      <c r="H1169" s="179" t="str">
        <f>'Energy consumption (raw)'!G1119</f>
        <v>Industry</v>
      </c>
      <c r="I1169" s="179" t="str">
        <f>'Energy consumption (raw)'!I1119</f>
        <v>10 Manufacture of food products</v>
      </c>
      <c r="J1169" s="179" t="str">
        <f>INDEX(Sector!$E$6:$E$46,MATCH('Energy consumption (toe)'!I1169,Sector!$B$6:$B$46,FALSE))</f>
        <v>Manufacture of food products</v>
      </c>
      <c r="K1169" s="179">
        <f>IFERROR('Energy consumption (raw)'!J1119*Lists!$H$84,)</f>
        <v>0</v>
      </c>
      <c r="L1169" s="179">
        <f>'Energy consumption (raw)'!K1119*Lists!$H$84</f>
        <v>0</v>
      </c>
      <c r="M1169" s="179">
        <f>'Energy consumption (raw)'!L1119*Lists!$H$84</f>
        <v>0</v>
      </c>
      <c r="N1169" s="179">
        <f>'Energy consumption (raw)'!M1119*Lists!$H$84</f>
        <v>0</v>
      </c>
      <c r="O1169" s="178">
        <f t="shared" si="102"/>
        <v>0</v>
      </c>
      <c r="P1169">
        <f>'Energy consumption (raw)'!N1119*Lists!$H$85</f>
        <v>0</v>
      </c>
      <c r="Q1169">
        <f>'Energy consumption (raw)'!O1119*Lists!$H$86</f>
        <v>0</v>
      </c>
      <c r="R1169">
        <f>'Energy consumption (raw)'!P1119*Lists!$H$87</f>
        <v>0</v>
      </c>
      <c r="S1169">
        <f>'Energy consumption (raw)'!Q1119*Lists!$H$88</f>
        <v>0</v>
      </c>
      <c r="T1169">
        <f>'Energy consumption (raw)'!R1119*Lists!$H$89</f>
        <v>0</v>
      </c>
      <c r="U1169">
        <f>'Energy consumption (raw)'!S1119*Lists!$H$90</f>
        <v>0</v>
      </c>
      <c r="V1169">
        <f>'Energy consumption (raw)'!T1119*Lists!$H$91</f>
        <v>0</v>
      </c>
      <c r="W1169">
        <f>'Energy consumption (raw)'!U1119*Lists!$H$92</f>
        <v>0</v>
      </c>
      <c r="X1169">
        <f>'Energy consumption (raw)'!V1119*Lists!$H$93</f>
        <v>0</v>
      </c>
      <c r="Y1169">
        <f>'Energy consumption (raw)'!W1119*Lists!$H$94</f>
        <v>0</v>
      </c>
      <c r="Z1169">
        <f>'Energy consumption (raw)'!X1119*Lists!$H$96*1000000</f>
        <v>0</v>
      </c>
      <c r="AA1169">
        <f>'Energy consumption (raw)'!Y1119*Lists!$H$97</f>
        <v>0</v>
      </c>
      <c r="AB1169">
        <f>'Energy consumption (raw)'!Z1119*Lists!$H$96</f>
        <v>0</v>
      </c>
      <c r="AC1169">
        <f>'Energy consumption (raw)'!AA1119*Lists!$H$98</f>
        <v>0</v>
      </c>
      <c r="AD1169">
        <f>'Energy consumption (raw)'!AB1119*Lists!$H$99</f>
        <v>0</v>
      </c>
      <c r="AE1169">
        <f>'Energy consumption (raw)'!AC1119*Lists!$H$101</f>
        <v>0</v>
      </c>
      <c r="AF1169">
        <f>'Energy consumption (raw)'!AD1119*Lists!$H$101</f>
        <v>0</v>
      </c>
      <c r="AG1169">
        <f>'Energy consumption (raw)'!AE1119*Lists!$H$101</f>
        <v>0</v>
      </c>
      <c r="AH1169">
        <f>'Energy consumption (raw)'!AF1119*Lists!$H$100</f>
        <v>0</v>
      </c>
      <c r="AI1169" s="167">
        <f t="shared" si="103"/>
        <v>1954</v>
      </c>
      <c r="AJ1169" s="179">
        <f>'Energy consumption (raw)'!AG1119</f>
        <v>1954</v>
      </c>
      <c r="AK1169" s="179">
        <f>'Energy consumption (raw)'!AH1119</f>
        <v>2058</v>
      </c>
      <c r="AL1169">
        <f>IF(ROUND(AI1169,-3)=ROUND('Energy consumption (raw)'!AG1119,-3),1,0)</f>
        <v>1</v>
      </c>
      <c r="AM1169" s="179" t="str">
        <f>'Energy consumption (raw)'!AJ1119</f>
        <v>26. Thanh Hoa</v>
      </c>
      <c r="AN1169">
        <f>VLOOKUP(AM1169,Lists!$F$9:$G$71,2,FALSE)</f>
        <v>1</v>
      </c>
    </row>
    <row r="1170" spans="2:40" x14ac:dyDescent="0.25">
      <c r="B1170" s="65" t="str">
        <f t="shared" si="101"/>
        <v>Industry1018</v>
      </c>
      <c r="C1170" s="179">
        <f>'Energy consumption (raw)'!B1120</f>
        <v>1018</v>
      </c>
      <c r="D1170" s="179">
        <f>'Energy consumption (raw)'!C1120</f>
        <v>0</v>
      </c>
      <c r="E1170" s="179">
        <f>'Energy consumption (raw)'!D1120</f>
        <v>0</v>
      </c>
      <c r="F1170" s="179" t="str">
        <f>'Energy consumption (raw)'!E1120</f>
        <v>Công nghiệp</v>
      </c>
      <c r="G1170" s="179" t="str">
        <f>'Energy consumption (raw)'!F1120</f>
        <v>Sản xuất giấy bao bì, cát tông</v>
      </c>
      <c r="H1170" s="179" t="str">
        <f>'Energy consumption (raw)'!G1120</f>
        <v>Industry</v>
      </c>
      <c r="I1170" s="179" t="str">
        <f>'Energy consumption (raw)'!I1120</f>
        <v>17 Manufacture of paper and paper products</v>
      </c>
      <c r="J1170" s="179" t="str">
        <f>INDEX(Sector!$E$6:$E$46,MATCH('Energy consumption (toe)'!I1170,Sector!$B$6:$B$46,FALSE))</f>
        <v>Manufacture of paper and paper products</v>
      </c>
      <c r="K1170" s="179">
        <f>IFERROR('Energy consumption (raw)'!J1120*Lists!$H$84,)</f>
        <v>2461.2670740000003</v>
      </c>
      <c r="L1170" s="179">
        <f>'Energy consumption (raw)'!K1120*Lists!$H$84</f>
        <v>0</v>
      </c>
      <c r="M1170" s="179">
        <f>'Energy consumption (raw)'!L1120*Lists!$H$84</f>
        <v>0</v>
      </c>
      <c r="N1170" s="179">
        <f>'Energy consumption (raw)'!M1120*Lists!$H$84</f>
        <v>0</v>
      </c>
      <c r="O1170" s="178">
        <f t="shared" si="102"/>
        <v>2461.2670740000003</v>
      </c>
      <c r="P1170">
        <f>'Energy consumption (raw)'!N1120*Lists!$H$85</f>
        <v>0</v>
      </c>
      <c r="Q1170">
        <f>'Energy consumption (raw)'!O1120*Lists!$H$86</f>
        <v>0</v>
      </c>
      <c r="R1170">
        <f>'Energy consumption (raw)'!P1120*Lists!$H$87</f>
        <v>0</v>
      </c>
      <c r="S1170">
        <f>'Energy consumption (raw)'!Q1120*Lists!$H$88</f>
        <v>0</v>
      </c>
      <c r="T1170">
        <f>'Energy consumption (raw)'!R1120*Lists!$H$89</f>
        <v>0</v>
      </c>
      <c r="U1170">
        <f>'Energy consumption (raw)'!S1120*Lists!$H$90</f>
        <v>0</v>
      </c>
      <c r="V1170">
        <f>'Energy consumption (raw)'!T1120*Lists!$H$91</f>
        <v>0</v>
      </c>
      <c r="W1170">
        <f>'Energy consumption (raw)'!U1120*Lists!$H$92</f>
        <v>0</v>
      </c>
      <c r="X1170">
        <f>'Energy consumption (raw)'!V1120*Lists!$H$93</f>
        <v>0</v>
      </c>
      <c r="Y1170">
        <f>'Energy consumption (raw)'!W1120*Lists!$H$94</f>
        <v>0</v>
      </c>
      <c r="Z1170">
        <f>'Energy consumption (raw)'!X1120*Lists!$H$96*1000000</f>
        <v>0</v>
      </c>
      <c r="AA1170">
        <f>'Energy consumption (raw)'!Y1120*Lists!$H$97</f>
        <v>0</v>
      </c>
      <c r="AB1170">
        <f>'Energy consumption (raw)'!Z1120*Lists!$H$96</f>
        <v>0</v>
      </c>
      <c r="AC1170">
        <f>'Energy consumption (raw)'!AA1120*Lists!$H$98</f>
        <v>0</v>
      </c>
      <c r="AD1170">
        <f>'Energy consumption (raw)'!AB1120*Lists!$H$99</f>
        <v>0</v>
      </c>
      <c r="AE1170">
        <f>'Energy consumption (raw)'!AC1120*Lists!$H$101</f>
        <v>0</v>
      </c>
      <c r="AF1170">
        <f>'Energy consumption (raw)'!AD1120*Lists!$H$101</f>
        <v>0</v>
      </c>
      <c r="AG1170">
        <f>'Energy consumption (raw)'!AE1120*Lists!$H$101</f>
        <v>0</v>
      </c>
      <c r="AH1170">
        <f>'Energy consumption (raw)'!AF1120*Lists!$H$100</f>
        <v>0</v>
      </c>
      <c r="AI1170" s="167">
        <f t="shared" si="103"/>
        <v>2461.2670740000003</v>
      </c>
      <c r="AJ1170" s="179">
        <f>'Energy consumption (raw)'!AG1120</f>
        <v>2461.2670740000003</v>
      </c>
      <c r="AK1170" s="179">
        <f>'Energy consumption (raw)'!AH1120</f>
        <v>2648</v>
      </c>
      <c r="AL1170">
        <f>IF(ROUND(AI1170,-3)=ROUND('Energy consumption (raw)'!AG1120,-3),1,0)</f>
        <v>1</v>
      </c>
      <c r="AM1170" s="179" t="str">
        <f>'Energy consumption (raw)'!AJ1120</f>
        <v>26. Thanh Hoa</v>
      </c>
      <c r="AN1170">
        <f>VLOOKUP(AM1170,Lists!$F$9:$G$71,2,FALSE)</f>
        <v>1</v>
      </c>
    </row>
    <row r="1171" spans="2:40" x14ac:dyDescent="0.25">
      <c r="B1171" s="65" t="str">
        <f t="shared" si="101"/>
        <v>Industry1019</v>
      </c>
      <c r="C1171" s="179">
        <f>'Energy consumption (raw)'!B1121</f>
        <v>1019</v>
      </c>
      <c r="D1171" s="179">
        <f>'Energy consumption (raw)'!C1121</f>
        <v>0</v>
      </c>
      <c r="E1171" s="179">
        <f>'Energy consumption (raw)'!D1121</f>
        <v>0</v>
      </c>
      <c r="F1171" s="179" t="str">
        <f>'Energy consumption (raw)'!E1121</f>
        <v>Công nghiệp</v>
      </c>
      <c r="G1171" s="179" t="str">
        <f>'Energy consumption (raw)'!F1121</f>
        <v>Sản xuất bia và mạch nha ủ men bia</v>
      </c>
      <c r="H1171" s="179" t="str">
        <f>'Energy consumption (raw)'!G1121</f>
        <v>Industry</v>
      </c>
      <c r="I1171" s="179" t="str">
        <f>'Energy consumption (raw)'!I1121</f>
        <v>11 Manufacture of beverages</v>
      </c>
      <c r="J1171" s="179" t="str">
        <f>INDEX(Sector!$E$6:$E$46,MATCH('Energy consumption (toe)'!I1171,Sector!$B$6:$B$46,FALSE))</f>
        <v>Manufacture of beverages</v>
      </c>
      <c r="K1171" s="179">
        <f>IFERROR('Energy consumption (raw)'!J1121*Lists!$H$84,)</f>
        <v>0</v>
      </c>
      <c r="L1171" s="179">
        <f>'Energy consumption (raw)'!K1121*Lists!$H$84</f>
        <v>0</v>
      </c>
      <c r="M1171" s="179">
        <f>'Energy consumption (raw)'!L1121*Lists!$H$84</f>
        <v>0</v>
      </c>
      <c r="N1171" s="179">
        <f>'Energy consumption (raw)'!M1121*Lists!$H$84</f>
        <v>0</v>
      </c>
      <c r="O1171" s="178">
        <f t="shared" si="102"/>
        <v>0</v>
      </c>
      <c r="P1171">
        <f>'Energy consumption (raw)'!N1121*Lists!$H$85</f>
        <v>0</v>
      </c>
      <c r="Q1171">
        <f>'Energy consumption (raw)'!O1121*Lists!$H$86</f>
        <v>0</v>
      </c>
      <c r="R1171">
        <f>'Energy consumption (raw)'!P1121*Lists!$H$87</f>
        <v>0</v>
      </c>
      <c r="S1171">
        <f>'Energy consumption (raw)'!Q1121*Lists!$H$88</f>
        <v>0</v>
      </c>
      <c r="T1171">
        <f>'Energy consumption (raw)'!R1121*Lists!$H$89</f>
        <v>0</v>
      </c>
      <c r="U1171">
        <f>'Energy consumption (raw)'!S1121*Lists!$H$90</f>
        <v>0</v>
      </c>
      <c r="V1171">
        <f>'Energy consumption (raw)'!T1121*Lists!$H$91</f>
        <v>0</v>
      </c>
      <c r="W1171">
        <f>'Energy consumption (raw)'!U1121*Lists!$H$92</f>
        <v>0</v>
      </c>
      <c r="X1171">
        <f>'Energy consumption (raw)'!V1121*Lists!$H$93</f>
        <v>0</v>
      </c>
      <c r="Y1171">
        <f>'Energy consumption (raw)'!W1121*Lists!$H$94</f>
        <v>0</v>
      </c>
      <c r="Z1171">
        <f>'Energy consumption (raw)'!X1121*Lists!$H$96*1000000</f>
        <v>0</v>
      </c>
      <c r="AA1171">
        <f>'Energy consumption (raw)'!Y1121*Lists!$H$97</f>
        <v>0</v>
      </c>
      <c r="AB1171">
        <f>'Energy consumption (raw)'!Z1121*Lists!$H$96</f>
        <v>0</v>
      </c>
      <c r="AC1171">
        <f>'Energy consumption (raw)'!AA1121*Lists!$H$98</f>
        <v>0</v>
      </c>
      <c r="AD1171">
        <f>'Energy consumption (raw)'!AB1121*Lists!$H$99</f>
        <v>0</v>
      </c>
      <c r="AE1171">
        <f>'Energy consumption (raw)'!AC1121*Lists!$H$101</f>
        <v>0</v>
      </c>
      <c r="AF1171">
        <f>'Energy consumption (raw)'!AD1121*Lists!$H$101</f>
        <v>0</v>
      </c>
      <c r="AG1171">
        <f>'Energy consumption (raw)'!AE1121*Lists!$H$101</f>
        <v>0</v>
      </c>
      <c r="AH1171">
        <f>'Energy consumption (raw)'!AF1121*Lists!$H$100</f>
        <v>0</v>
      </c>
      <c r="AI1171" s="167">
        <f t="shared" si="103"/>
        <v>3916</v>
      </c>
      <c r="AJ1171" s="179">
        <f>'Energy consumption (raw)'!AG1121</f>
        <v>3916</v>
      </c>
      <c r="AK1171" s="179">
        <f>'Energy consumption (raw)'!AH1121</f>
        <v>5502</v>
      </c>
      <c r="AL1171">
        <f>IF(ROUND(AI1171,-3)=ROUND('Energy consumption (raw)'!AG1121,-3),1,0)</f>
        <v>1</v>
      </c>
      <c r="AM1171" s="179" t="str">
        <f>'Energy consumption (raw)'!AJ1121</f>
        <v>26. Thanh Hoa</v>
      </c>
      <c r="AN1171">
        <f>VLOOKUP(AM1171,Lists!$F$9:$G$71,2,FALSE)</f>
        <v>1</v>
      </c>
    </row>
    <row r="1172" spans="2:40" x14ac:dyDescent="0.25">
      <c r="B1172" s="65" t="str">
        <f t="shared" si="101"/>
        <v>Industry1020</v>
      </c>
      <c r="C1172" s="179">
        <f>'Energy consumption (raw)'!B1122</f>
        <v>1020</v>
      </c>
      <c r="D1172" s="179">
        <f>'Energy consumption (raw)'!C1122</f>
        <v>0</v>
      </c>
      <c r="E1172" s="179">
        <f>'Energy consumption (raw)'!D1122</f>
        <v>0</v>
      </c>
      <c r="F1172" s="179" t="str">
        <f>'Energy consumption (raw)'!E1122</f>
        <v>Công nghiệp</v>
      </c>
      <c r="G1172" s="179" t="str">
        <f>'Energy consumption (raw)'!F1122</f>
        <v>Bán buôn xăng dầu và các sản phẩm liên quan</v>
      </c>
      <c r="H1172" s="179" t="str">
        <f>'Energy consumption (raw)'!G1122</f>
        <v>Industry</v>
      </c>
      <c r="I1172" s="179" t="str">
        <f>'Energy consumption (raw)'!I1122</f>
        <v>45-46 Wholesale</v>
      </c>
      <c r="J1172" s="179" t="str">
        <f>INDEX(Sector!$E$6:$E$46,MATCH('Energy consumption (toe)'!I1172,Sector!$B$6:$B$46,FALSE))</f>
        <v>Wholesale</v>
      </c>
      <c r="K1172" s="179">
        <f>IFERROR('Energy consumption (raw)'!J1122*Lists!$H$84,)</f>
        <v>0</v>
      </c>
      <c r="L1172" s="179">
        <f>'Energy consumption (raw)'!K1122*Lists!$H$84</f>
        <v>0</v>
      </c>
      <c r="M1172" s="179">
        <f>'Energy consumption (raw)'!L1122*Lists!$H$84</f>
        <v>0</v>
      </c>
      <c r="N1172" s="179">
        <f>'Energy consumption (raw)'!M1122*Lists!$H$84</f>
        <v>0</v>
      </c>
      <c r="O1172" s="178">
        <f t="shared" si="102"/>
        <v>0</v>
      </c>
      <c r="P1172">
        <f>'Energy consumption (raw)'!N1122*Lists!$H$85</f>
        <v>0</v>
      </c>
      <c r="Q1172">
        <f>'Energy consumption (raw)'!O1122*Lists!$H$86</f>
        <v>0</v>
      </c>
      <c r="R1172">
        <f>'Energy consumption (raw)'!P1122*Lists!$H$87</f>
        <v>0</v>
      </c>
      <c r="S1172">
        <f>'Energy consumption (raw)'!Q1122*Lists!$H$88</f>
        <v>0</v>
      </c>
      <c r="T1172">
        <f>'Energy consumption (raw)'!R1122*Lists!$H$89</f>
        <v>0</v>
      </c>
      <c r="U1172">
        <f>'Energy consumption (raw)'!S1122*Lists!$H$90</f>
        <v>0</v>
      </c>
      <c r="V1172">
        <f>'Energy consumption (raw)'!T1122*Lists!$H$91</f>
        <v>0</v>
      </c>
      <c r="W1172">
        <f>'Energy consumption (raw)'!U1122*Lists!$H$92</f>
        <v>0</v>
      </c>
      <c r="X1172">
        <f>'Energy consumption (raw)'!V1122*Lists!$H$93</f>
        <v>0</v>
      </c>
      <c r="Y1172">
        <f>'Energy consumption (raw)'!W1122*Lists!$H$94</f>
        <v>0</v>
      </c>
      <c r="Z1172">
        <f>'Energy consumption (raw)'!X1122*Lists!$H$96*1000000</f>
        <v>0</v>
      </c>
      <c r="AA1172">
        <f>'Energy consumption (raw)'!Y1122*Lists!$H$97</f>
        <v>0</v>
      </c>
      <c r="AB1172">
        <f>'Energy consumption (raw)'!Z1122*Lists!$H$96</f>
        <v>0</v>
      </c>
      <c r="AC1172">
        <f>'Energy consumption (raw)'!AA1122*Lists!$H$98</f>
        <v>0</v>
      </c>
      <c r="AD1172">
        <f>'Energy consumption (raw)'!AB1122*Lists!$H$99</f>
        <v>0</v>
      </c>
      <c r="AE1172">
        <f>'Energy consumption (raw)'!AC1122*Lists!$H$101</f>
        <v>0</v>
      </c>
      <c r="AF1172">
        <f>'Energy consumption (raw)'!AD1122*Lists!$H$101</f>
        <v>0</v>
      </c>
      <c r="AG1172">
        <f>'Energy consumption (raw)'!AE1122*Lists!$H$101</f>
        <v>0</v>
      </c>
      <c r="AH1172">
        <f>'Energy consumption (raw)'!AF1122*Lists!$H$100</f>
        <v>0</v>
      </c>
      <c r="AI1172" s="167">
        <f t="shared" si="103"/>
        <v>400159</v>
      </c>
      <c r="AJ1172" s="179">
        <f>'Energy consumption (raw)'!AG1122</f>
        <v>400159</v>
      </c>
      <c r="AK1172" s="179">
        <f>'Energy consumption (raw)'!AH1122</f>
        <v>423982</v>
      </c>
      <c r="AL1172">
        <f>IF(ROUND(AI1172,-3)=ROUND('Energy consumption (raw)'!AG1122,-3),1,0)</f>
        <v>1</v>
      </c>
      <c r="AM1172" s="179" t="str">
        <f>'Energy consumption (raw)'!AJ1122</f>
        <v>26. Thanh Hoa</v>
      </c>
      <c r="AN1172">
        <f>VLOOKUP(AM1172,Lists!$F$9:$G$71,2,FALSE)</f>
        <v>1</v>
      </c>
    </row>
    <row r="1173" spans="2:40" x14ac:dyDescent="0.25">
      <c r="B1173" s="65" t="str">
        <f t="shared" si="101"/>
        <v>Industry1021</v>
      </c>
      <c r="C1173" s="179">
        <f>'Energy consumption (raw)'!B1123</f>
        <v>1021</v>
      </c>
      <c r="D1173" s="179">
        <f>'Energy consumption (raw)'!C1123</f>
        <v>0</v>
      </c>
      <c r="E1173" s="179">
        <f>'Energy consumption (raw)'!D1123</f>
        <v>0</v>
      </c>
      <c r="F1173" s="179" t="str">
        <f>'Energy consumption (raw)'!E1123</f>
        <v>Công nghiệp</v>
      </c>
      <c r="G1173" s="179" t="str">
        <f>'Energy consumption (raw)'!F1123</f>
        <v>Sản xuất giày, dép</v>
      </c>
      <c r="H1173" s="179" t="str">
        <f>'Energy consumption (raw)'!G1123</f>
        <v>Industry</v>
      </c>
      <c r="I1173" s="179" t="str">
        <f>'Energy consumption (raw)'!I1123</f>
        <v>14 Manufacture of wearing apparel</v>
      </c>
      <c r="J1173" s="179" t="str">
        <f>INDEX(Sector!$E$6:$E$46,MATCH('Energy consumption (toe)'!I1173,Sector!$B$6:$B$46,FALSE))</f>
        <v>Manufacture of wearing apparel</v>
      </c>
      <c r="K1173" s="179">
        <f>IFERROR('Energy consumption (raw)'!J1123*Lists!$H$84,)</f>
        <v>0</v>
      </c>
      <c r="L1173" s="179">
        <f>'Energy consumption (raw)'!K1123*Lists!$H$84</f>
        <v>0</v>
      </c>
      <c r="M1173" s="179">
        <f>'Energy consumption (raw)'!L1123*Lists!$H$84</f>
        <v>0</v>
      </c>
      <c r="N1173" s="179">
        <f>'Energy consumption (raw)'!M1123*Lists!$H$84</f>
        <v>0</v>
      </c>
      <c r="O1173" s="178">
        <f t="shared" si="102"/>
        <v>0</v>
      </c>
      <c r="P1173">
        <f>'Energy consumption (raw)'!N1123*Lists!$H$85</f>
        <v>0</v>
      </c>
      <c r="Q1173">
        <f>'Energy consumption (raw)'!O1123*Lists!$H$86</f>
        <v>0</v>
      </c>
      <c r="R1173">
        <f>'Energy consumption (raw)'!P1123*Lists!$H$87</f>
        <v>0</v>
      </c>
      <c r="S1173">
        <f>'Energy consumption (raw)'!Q1123*Lists!$H$88</f>
        <v>0</v>
      </c>
      <c r="T1173">
        <f>'Energy consumption (raw)'!R1123*Lists!$H$89</f>
        <v>0</v>
      </c>
      <c r="U1173">
        <f>'Energy consumption (raw)'!S1123*Lists!$H$90</f>
        <v>0</v>
      </c>
      <c r="V1173">
        <f>'Energy consumption (raw)'!T1123*Lists!$H$91</f>
        <v>0</v>
      </c>
      <c r="W1173">
        <f>'Energy consumption (raw)'!U1123*Lists!$H$92</f>
        <v>0</v>
      </c>
      <c r="X1173">
        <f>'Energy consumption (raw)'!V1123*Lists!$H$93</f>
        <v>0</v>
      </c>
      <c r="Y1173">
        <f>'Energy consumption (raw)'!W1123*Lists!$H$94</f>
        <v>0</v>
      </c>
      <c r="Z1173">
        <f>'Energy consumption (raw)'!X1123*Lists!$H$96*1000000</f>
        <v>0</v>
      </c>
      <c r="AA1173">
        <f>'Energy consumption (raw)'!Y1123*Lists!$H$97</f>
        <v>0</v>
      </c>
      <c r="AB1173">
        <f>'Energy consumption (raw)'!Z1123*Lists!$H$96</f>
        <v>0</v>
      </c>
      <c r="AC1173">
        <f>'Energy consumption (raw)'!AA1123*Lists!$H$98</f>
        <v>0</v>
      </c>
      <c r="AD1173">
        <f>'Energy consumption (raw)'!AB1123*Lists!$H$99</f>
        <v>0</v>
      </c>
      <c r="AE1173">
        <f>'Energy consumption (raw)'!AC1123*Lists!$H$101</f>
        <v>0</v>
      </c>
      <c r="AF1173">
        <f>'Energy consumption (raw)'!AD1123*Lists!$H$101</f>
        <v>0</v>
      </c>
      <c r="AG1173">
        <f>'Energy consumption (raw)'!AE1123*Lists!$H$101</f>
        <v>0</v>
      </c>
      <c r="AH1173">
        <f>'Energy consumption (raw)'!AF1123*Lists!$H$100</f>
        <v>0</v>
      </c>
      <c r="AI1173" s="167">
        <f t="shared" si="103"/>
        <v>2022</v>
      </c>
      <c r="AJ1173" s="179">
        <f>'Energy consumption (raw)'!AG1123</f>
        <v>2022</v>
      </c>
      <c r="AK1173" s="179">
        <f>'Energy consumption (raw)'!AH1123</f>
        <v>2585</v>
      </c>
      <c r="AL1173">
        <f>IF(ROUND(AI1173,-3)=ROUND('Energy consumption (raw)'!AG1123,-3),1,0)</f>
        <v>1</v>
      </c>
      <c r="AM1173" s="179" t="str">
        <f>'Energy consumption (raw)'!AJ1123</f>
        <v>26. Thanh Hoa</v>
      </c>
      <c r="AN1173">
        <f>VLOOKUP(AM1173,Lists!$F$9:$G$71,2,FALSE)</f>
        <v>1</v>
      </c>
    </row>
    <row r="1174" spans="2:40" x14ac:dyDescent="0.25">
      <c r="B1174" s="65" t="str">
        <f t="shared" si="101"/>
        <v>Industry1022</v>
      </c>
      <c r="C1174" s="179">
        <f>'Energy consumption (raw)'!B1124</f>
        <v>1022</v>
      </c>
      <c r="D1174" s="179">
        <f>'Energy consumption (raw)'!C1124</f>
        <v>0</v>
      </c>
      <c r="E1174" s="179">
        <f>'Energy consumption (raw)'!D1124</f>
        <v>0</v>
      </c>
      <c r="F1174" s="179" t="str">
        <f>'Energy consumption (raw)'!E1124</f>
        <v>Công nghiệp</v>
      </c>
      <c r="G1174" s="179" t="str">
        <f>'Energy consumption (raw)'!F1124</f>
        <v>Vận tải và chế biến hải sản</v>
      </c>
      <c r="H1174" s="179" t="str">
        <f>'Energy consumption (raw)'!G1124</f>
        <v>Industry</v>
      </c>
      <c r="I1174" s="179" t="str">
        <f>'Energy consumption (raw)'!I1124</f>
        <v>10 Manufacture of food products</v>
      </c>
      <c r="J1174" s="179" t="str">
        <f>INDEX(Sector!$E$6:$E$46,MATCH('Energy consumption (toe)'!I1174,Sector!$B$6:$B$46,FALSE))</f>
        <v>Manufacture of food products</v>
      </c>
      <c r="K1174" s="179">
        <f>IFERROR('Energy consumption (raw)'!J1124*Lists!$H$84,)</f>
        <v>0</v>
      </c>
      <c r="L1174" s="179">
        <f>'Energy consumption (raw)'!K1124*Lists!$H$84</f>
        <v>0</v>
      </c>
      <c r="M1174" s="179">
        <f>'Energy consumption (raw)'!L1124*Lists!$H$84</f>
        <v>0</v>
      </c>
      <c r="N1174" s="179">
        <f>'Energy consumption (raw)'!M1124*Lists!$H$84</f>
        <v>0</v>
      </c>
      <c r="O1174" s="178">
        <f t="shared" si="102"/>
        <v>0</v>
      </c>
      <c r="P1174">
        <f>'Energy consumption (raw)'!N1124*Lists!$H$85</f>
        <v>0</v>
      </c>
      <c r="Q1174">
        <f>'Energy consumption (raw)'!O1124*Lists!$H$86</f>
        <v>0</v>
      </c>
      <c r="R1174">
        <f>'Energy consumption (raw)'!P1124*Lists!$H$87</f>
        <v>0</v>
      </c>
      <c r="S1174">
        <f>'Energy consumption (raw)'!Q1124*Lists!$H$88</f>
        <v>0</v>
      </c>
      <c r="T1174">
        <f>'Energy consumption (raw)'!R1124*Lists!$H$89</f>
        <v>0</v>
      </c>
      <c r="U1174">
        <f>'Energy consumption (raw)'!S1124*Lists!$H$90</f>
        <v>0</v>
      </c>
      <c r="V1174">
        <f>'Energy consumption (raw)'!T1124*Lists!$H$91</f>
        <v>0</v>
      </c>
      <c r="W1174">
        <f>'Energy consumption (raw)'!U1124*Lists!$H$92</f>
        <v>0</v>
      </c>
      <c r="X1174">
        <f>'Energy consumption (raw)'!V1124*Lists!$H$93</f>
        <v>0</v>
      </c>
      <c r="Y1174">
        <f>'Energy consumption (raw)'!W1124*Lists!$H$94</f>
        <v>0</v>
      </c>
      <c r="Z1174">
        <f>'Energy consumption (raw)'!X1124*Lists!$H$96*1000000</f>
        <v>0</v>
      </c>
      <c r="AA1174">
        <f>'Energy consumption (raw)'!Y1124*Lists!$H$97</f>
        <v>0</v>
      </c>
      <c r="AB1174">
        <f>'Energy consumption (raw)'!Z1124*Lists!$H$96</f>
        <v>0</v>
      </c>
      <c r="AC1174">
        <f>'Energy consumption (raw)'!AA1124*Lists!$H$98</f>
        <v>0</v>
      </c>
      <c r="AD1174">
        <f>'Energy consumption (raw)'!AB1124*Lists!$H$99</f>
        <v>0</v>
      </c>
      <c r="AE1174">
        <f>'Energy consumption (raw)'!AC1124*Lists!$H$101</f>
        <v>0</v>
      </c>
      <c r="AF1174">
        <f>'Energy consumption (raw)'!AD1124*Lists!$H$101</f>
        <v>0</v>
      </c>
      <c r="AG1174">
        <f>'Energy consumption (raw)'!AE1124*Lists!$H$101</f>
        <v>0</v>
      </c>
      <c r="AH1174">
        <f>'Energy consumption (raw)'!AF1124*Lists!$H$100</f>
        <v>0</v>
      </c>
      <c r="AI1174" s="167">
        <f t="shared" si="103"/>
        <v>2138</v>
      </c>
      <c r="AJ1174" s="179">
        <f>'Energy consumption (raw)'!AG1124</f>
        <v>2138</v>
      </c>
      <c r="AK1174" s="179">
        <f>'Energy consumption (raw)'!AH1124</f>
        <v>2842</v>
      </c>
      <c r="AL1174">
        <f>IF(ROUND(AI1174,-3)=ROUND('Energy consumption (raw)'!AG1124,-3),1,0)</f>
        <v>1</v>
      </c>
      <c r="AM1174" s="179" t="str">
        <f>'Energy consumption (raw)'!AJ1124</f>
        <v>26. Thanh Hoa</v>
      </c>
      <c r="AN1174">
        <f>VLOOKUP(AM1174,Lists!$F$9:$G$71,2,FALSE)</f>
        <v>1</v>
      </c>
    </row>
    <row r="1175" spans="2:40" x14ac:dyDescent="0.25">
      <c r="B1175" s="65" t="str">
        <f t="shared" si="101"/>
        <v>Industry1023</v>
      </c>
      <c r="C1175" s="179">
        <f>'Energy consumption (raw)'!B1125</f>
        <v>1023</v>
      </c>
      <c r="D1175" s="179">
        <f>'Energy consumption (raw)'!C1125</f>
        <v>0</v>
      </c>
      <c r="E1175" s="179">
        <f>'Energy consumption (raw)'!D1125</f>
        <v>0</v>
      </c>
      <c r="F1175" s="179" t="str">
        <f>'Energy consumption (raw)'!E1125</f>
        <v>Công nghiệp</v>
      </c>
      <c r="G1175" s="179" t="str">
        <f>'Energy consumption (raw)'!F1125</f>
        <v>Bán buôn nhiên liệu rắn, lỏng, khí và các sản phẩm liên quan</v>
      </c>
      <c r="H1175" s="179" t="str">
        <f>'Energy consumption (raw)'!G1125</f>
        <v>Industry</v>
      </c>
      <c r="I1175" s="179" t="str">
        <f>'Energy consumption (raw)'!I1125</f>
        <v>45-46 Wholesale</v>
      </c>
      <c r="J1175" s="179" t="str">
        <f>INDEX(Sector!$E$6:$E$46,MATCH('Energy consumption (toe)'!I1175,Sector!$B$6:$B$46,FALSE))</f>
        <v>Wholesale</v>
      </c>
      <c r="K1175" s="179">
        <f>IFERROR('Energy consumption (raw)'!J1125*Lists!$H$84,)</f>
        <v>0</v>
      </c>
      <c r="L1175" s="179">
        <f>'Energy consumption (raw)'!K1125*Lists!$H$84</f>
        <v>0</v>
      </c>
      <c r="M1175" s="179">
        <f>'Energy consumption (raw)'!L1125*Lists!$H$84</f>
        <v>0</v>
      </c>
      <c r="N1175" s="179">
        <f>'Energy consumption (raw)'!M1125*Lists!$H$84</f>
        <v>0</v>
      </c>
      <c r="O1175" s="178">
        <f t="shared" si="102"/>
        <v>0</v>
      </c>
      <c r="P1175">
        <f>'Energy consumption (raw)'!N1125*Lists!$H$85</f>
        <v>0</v>
      </c>
      <c r="Q1175">
        <f>'Energy consumption (raw)'!O1125*Lists!$H$86</f>
        <v>0</v>
      </c>
      <c r="R1175">
        <f>'Energy consumption (raw)'!P1125*Lists!$H$87</f>
        <v>0</v>
      </c>
      <c r="S1175">
        <f>'Energy consumption (raw)'!Q1125*Lists!$H$88</f>
        <v>0</v>
      </c>
      <c r="T1175">
        <f>'Energy consumption (raw)'!R1125*Lists!$H$89</f>
        <v>0</v>
      </c>
      <c r="U1175">
        <f>'Energy consumption (raw)'!S1125*Lists!$H$90</f>
        <v>0</v>
      </c>
      <c r="V1175">
        <f>'Energy consumption (raw)'!T1125*Lists!$H$91</f>
        <v>0</v>
      </c>
      <c r="W1175">
        <f>'Energy consumption (raw)'!U1125*Lists!$H$92</f>
        <v>0</v>
      </c>
      <c r="X1175">
        <f>'Energy consumption (raw)'!V1125*Lists!$H$93</f>
        <v>0</v>
      </c>
      <c r="Y1175">
        <f>'Energy consumption (raw)'!W1125*Lists!$H$94</f>
        <v>0</v>
      </c>
      <c r="Z1175">
        <f>'Energy consumption (raw)'!X1125*Lists!$H$96*1000000</f>
        <v>0</v>
      </c>
      <c r="AA1175">
        <f>'Energy consumption (raw)'!Y1125*Lists!$H$97</f>
        <v>0</v>
      </c>
      <c r="AB1175">
        <f>'Energy consumption (raw)'!Z1125*Lists!$H$96</f>
        <v>0</v>
      </c>
      <c r="AC1175">
        <f>'Energy consumption (raw)'!AA1125*Lists!$H$98</f>
        <v>0</v>
      </c>
      <c r="AD1175">
        <f>'Energy consumption (raw)'!AB1125*Lists!$H$99</f>
        <v>0</v>
      </c>
      <c r="AE1175">
        <f>'Energy consumption (raw)'!AC1125*Lists!$H$101</f>
        <v>0</v>
      </c>
      <c r="AF1175">
        <f>'Energy consumption (raw)'!AD1125*Lists!$H$101</f>
        <v>0</v>
      </c>
      <c r="AG1175">
        <f>'Energy consumption (raw)'!AE1125*Lists!$H$101</f>
        <v>0</v>
      </c>
      <c r="AH1175">
        <f>'Energy consumption (raw)'!AF1125*Lists!$H$100</f>
        <v>0</v>
      </c>
      <c r="AI1175" s="167">
        <f t="shared" si="103"/>
        <v>1847</v>
      </c>
      <c r="AJ1175" s="179">
        <f>'Energy consumption (raw)'!AG1125</f>
        <v>1847</v>
      </c>
      <c r="AK1175" s="179">
        <f>'Energy consumption (raw)'!AH1125</f>
        <v>2103.7877657000004</v>
      </c>
      <c r="AL1175">
        <f>IF(ROUND(AI1175,-3)=ROUND('Energy consumption (raw)'!AG1125,-3),1,0)</f>
        <v>1</v>
      </c>
      <c r="AM1175" s="179" t="str">
        <f>'Energy consumption (raw)'!AJ1125</f>
        <v>26. Thanh Hoa</v>
      </c>
      <c r="AN1175">
        <f>VLOOKUP(AM1175,Lists!$F$9:$G$71,2,FALSE)</f>
        <v>1</v>
      </c>
    </row>
    <row r="1176" spans="2:40" x14ac:dyDescent="0.25">
      <c r="B1176" s="65" t="str">
        <f t="shared" si="101"/>
        <v>Industry1024</v>
      </c>
      <c r="C1176" s="179">
        <f>'Energy consumption (raw)'!B1126</f>
        <v>1024</v>
      </c>
      <c r="D1176" s="179">
        <f>'Energy consumption (raw)'!C1126</f>
        <v>0</v>
      </c>
      <c r="E1176" s="179">
        <f>'Energy consumption (raw)'!D1126</f>
        <v>0</v>
      </c>
      <c r="F1176" s="179" t="str">
        <f>'Energy consumption (raw)'!E1126</f>
        <v>Công nghiệp</v>
      </c>
      <c r="G1176" s="179" t="str">
        <f>'Energy consumption (raw)'!F1126</f>
        <v>Khai thác đá, cát, sỏi, đất sét</v>
      </c>
      <c r="H1176" s="179" t="str">
        <f>'Energy consumption (raw)'!G1126</f>
        <v>Industry</v>
      </c>
      <c r="I1176" s="179" t="str">
        <f>'Energy consumption (raw)'!I1126</f>
        <v>36 Water collection, treatment and supply</v>
      </c>
      <c r="J1176" s="179" t="str">
        <f>INDEX(Sector!$E$6:$E$46,MATCH('Energy consumption (toe)'!I1176,Sector!$B$6:$B$46,FALSE))</f>
        <v>Water collection, treatment and supply</v>
      </c>
      <c r="K1176" s="179">
        <f>IFERROR('Energy consumption (raw)'!J1126*Lists!$H$84,)</f>
        <v>1249.7116519000001</v>
      </c>
      <c r="L1176" s="179">
        <f>'Energy consumption (raw)'!K1126*Lists!$H$84</f>
        <v>0</v>
      </c>
      <c r="M1176" s="179">
        <f>'Energy consumption (raw)'!L1126*Lists!$H$84</f>
        <v>0</v>
      </c>
      <c r="N1176" s="179">
        <f>'Energy consumption (raw)'!M1126*Lists!$H$84</f>
        <v>0</v>
      </c>
      <c r="O1176" s="178">
        <f t="shared" si="102"/>
        <v>1249.7116519000001</v>
      </c>
      <c r="P1176">
        <f>'Energy consumption (raw)'!N1126*Lists!$H$85</f>
        <v>0</v>
      </c>
      <c r="Q1176">
        <f>'Energy consumption (raw)'!O1126*Lists!$H$86</f>
        <v>0</v>
      </c>
      <c r="R1176">
        <f>'Energy consumption (raw)'!P1126*Lists!$H$87</f>
        <v>0</v>
      </c>
      <c r="S1176">
        <f>'Energy consumption (raw)'!Q1126*Lists!$H$88</f>
        <v>0</v>
      </c>
      <c r="T1176">
        <f>'Energy consumption (raw)'!R1126*Lists!$H$89</f>
        <v>0</v>
      </c>
      <c r="U1176">
        <f>'Energy consumption (raw)'!S1126*Lists!$H$90</f>
        <v>0</v>
      </c>
      <c r="V1176">
        <f>'Energy consumption (raw)'!T1126*Lists!$H$91</f>
        <v>0</v>
      </c>
      <c r="W1176">
        <f>'Energy consumption (raw)'!U1126*Lists!$H$92</f>
        <v>0</v>
      </c>
      <c r="X1176">
        <f>'Energy consumption (raw)'!V1126*Lists!$H$93</f>
        <v>0</v>
      </c>
      <c r="Y1176">
        <f>'Energy consumption (raw)'!W1126*Lists!$H$94</f>
        <v>0</v>
      </c>
      <c r="Z1176">
        <f>'Energy consumption (raw)'!X1126*Lists!$H$96*1000000</f>
        <v>0</v>
      </c>
      <c r="AA1176">
        <f>'Energy consumption (raw)'!Y1126*Lists!$H$97</f>
        <v>0</v>
      </c>
      <c r="AB1176">
        <f>'Energy consumption (raw)'!Z1126*Lists!$H$96</f>
        <v>0</v>
      </c>
      <c r="AC1176">
        <f>'Energy consumption (raw)'!AA1126*Lists!$H$98</f>
        <v>0</v>
      </c>
      <c r="AD1176">
        <f>'Energy consumption (raw)'!AB1126*Lists!$H$99</f>
        <v>0</v>
      </c>
      <c r="AE1176">
        <f>'Energy consumption (raw)'!AC1126*Lists!$H$101</f>
        <v>0</v>
      </c>
      <c r="AF1176">
        <f>'Energy consumption (raw)'!AD1126*Lists!$H$101</f>
        <v>0</v>
      </c>
      <c r="AG1176">
        <f>'Energy consumption (raw)'!AE1126*Lists!$H$101</f>
        <v>0</v>
      </c>
      <c r="AH1176">
        <f>'Energy consumption (raw)'!AF1126*Lists!$H$100</f>
        <v>0</v>
      </c>
      <c r="AI1176" s="167">
        <f t="shared" si="103"/>
        <v>1249.7116519000001</v>
      </c>
      <c r="AJ1176" s="179">
        <f>'Energy consumption (raw)'!AG1126</f>
        <v>1249.7116519000001</v>
      </c>
      <c r="AK1176" s="179">
        <f>'Energy consumption (raw)'!AH1126</f>
        <v>1165.4903915</v>
      </c>
      <c r="AL1176">
        <f>IF(ROUND(AI1176,-3)=ROUND('Energy consumption (raw)'!AG1126,-3),1,0)</f>
        <v>1</v>
      </c>
      <c r="AM1176" s="179" t="str">
        <f>'Energy consumption (raw)'!AJ1126</f>
        <v>26. Thanh Hoa</v>
      </c>
      <c r="AN1176">
        <f>VLOOKUP(AM1176,Lists!$F$9:$G$71,2,FALSE)</f>
        <v>1</v>
      </c>
    </row>
    <row r="1177" spans="2:40" x14ac:dyDescent="0.25">
      <c r="B1177" s="65" t="str">
        <f t="shared" si="101"/>
        <v>Industry1025</v>
      </c>
      <c r="C1177" s="179">
        <f>'Energy consumption (raw)'!B1127</f>
        <v>1025</v>
      </c>
      <c r="D1177" s="179">
        <f>'Energy consumption (raw)'!C1127</f>
        <v>0</v>
      </c>
      <c r="E1177" s="179">
        <f>'Energy consumption (raw)'!D1127</f>
        <v>0</v>
      </c>
      <c r="F1177" s="179" t="str">
        <f>'Energy consumption (raw)'!E1127</f>
        <v>Công nghiệp</v>
      </c>
      <c r="G1177" s="179" t="str">
        <f>'Energy consumption (raw)'!F1127</f>
        <v>Sản xuất sắt, gang, thép</v>
      </c>
      <c r="H1177" s="179" t="str">
        <f>'Energy consumption (raw)'!G1127</f>
        <v>Industry</v>
      </c>
      <c r="I1177" s="179" t="str">
        <f>'Energy consumption (raw)'!I1127</f>
        <v>24 Manufacture of basic metals</v>
      </c>
      <c r="J1177" s="179" t="str">
        <f>INDEX(Sector!$E$6:$E$46,MATCH('Energy consumption (toe)'!I1177,Sector!$B$6:$B$46,FALSE))</f>
        <v>Manufacture of basic metals</v>
      </c>
      <c r="K1177" s="179">
        <f>IFERROR('Energy consumption (raw)'!J1127*Lists!$H$84,)</f>
        <v>0</v>
      </c>
      <c r="L1177" s="179">
        <f>'Energy consumption (raw)'!K1127*Lists!$H$84</f>
        <v>0</v>
      </c>
      <c r="M1177" s="179">
        <f>'Energy consumption (raw)'!L1127*Lists!$H$84</f>
        <v>0</v>
      </c>
      <c r="N1177" s="179">
        <f>'Energy consumption (raw)'!M1127*Lists!$H$84</f>
        <v>0</v>
      </c>
      <c r="O1177" s="178">
        <f t="shared" si="102"/>
        <v>0</v>
      </c>
      <c r="P1177">
        <f>'Energy consumption (raw)'!N1127*Lists!$H$85</f>
        <v>0</v>
      </c>
      <c r="Q1177">
        <f>'Energy consumption (raw)'!O1127*Lists!$H$86</f>
        <v>0</v>
      </c>
      <c r="R1177">
        <f>'Energy consumption (raw)'!P1127*Lists!$H$87</f>
        <v>0</v>
      </c>
      <c r="S1177">
        <f>'Energy consumption (raw)'!Q1127*Lists!$H$88</f>
        <v>0</v>
      </c>
      <c r="T1177">
        <f>'Energy consumption (raw)'!R1127*Lists!$H$89</f>
        <v>0</v>
      </c>
      <c r="U1177">
        <f>'Energy consumption (raw)'!S1127*Lists!$H$90</f>
        <v>0</v>
      </c>
      <c r="V1177">
        <f>'Energy consumption (raw)'!T1127*Lists!$H$91</f>
        <v>0</v>
      </c>
      <c r="W1177">
        <f>'Energy consumption (raw)'!U1127*Lists!$H$92</f>
        <v>0</v>
      </c>
      <c r="X1177">
        <f>'Energy consumption (raw)'!V1127*Lists!$H$93</f>
        <v>0</v>
      </c>
      <c r="Y1177">
        <f>'Energy consumption (raw)'!W1127*Lists!$H$94</f>
        <v>0</v>
      </c>
      <c r="Z1177">
        <f>'Energy consumption (raw)'!X1127*Lists!$H$96*1000000</f>
        <v>0</v>
      </c>
      <c r="AA1177">
        <f>'Energy consumption (raw)'!Y1127*Lists!$H$97</f>
        <v>0</v>
      </c>
      <c r="AB1177">
        <f>'Energy consumption (raw)'!Z1127*Lists!$H$96</f>
        <v>0</v>
      </c>
      <c r="AC1177">
        <f>'Energy consumption (raw)'!AA1127*Lists!$H$98</f>
        <v>0</v>
      </c>
      <c r="AD1177">
        <f>'Energy consumption (raw)'!AB1127*Lists!$H$99</f>
        <v>0</v>
      </c>
      <c r="AE1177">
        <f>'Energy consumption (raw)'!AC1127*Lists!$H$101</f>
        <v>0</v>
      </c>
      <c r="AF1177">
        <f>'Energy consumption (raw)'!AD1127*Lists!$H$101</f>
        <v>0</v>
      </c>
      <c r="AG1177">
        <f>'Energy consumption (raw)'!AE1127*Lists!$H$101</f>
        <v>0</v>
      </c>
      <c r="AH1177">
        <f>'Energy consumption (raw)'!AF1127*Lists!$H$100</f>
        <v>0</v>
      </c>
      <c r="AI1177" s="167">
        <f t="shared" si="103"/>
        <v>11257</v>
      </c>
      <c r="AJ1177" s="179">
        <f>'Energy consumption (raw)'!AG1127</f>
        <v>11257</v>
      </c>
      <c r="AK1177" s="179">
        <f>'Energy consumption (raw)'!AH1127</f>
        <v>12422.87816</v>
      </c>
      <c r="AL1177">
        <f>IF(ROUND(AI1177,-3)=ROUND('Energy consumption (raw)'!AG1127,-3),1,0)</f>
        <v>1</v>
      </c>
      <c r="AM1177" s="179" t="str">
        <f>'Energy consumption (raw)'!AJ1127</f>
        <v>26. Thanh Hoa</v>
      </c>
      <c r="AN1177">
        <f>VLOOKUP(AM1177,Lists!$F$9:$G$71,2,FALSE)</f>
        <v>1</v>
      </c>
    </row>
    <row r="1178" spans="2:40" x14ac:dyDescent="0.25">
      <c r="B1178" s="65" t="str">
        <f t="shared" si="101"/>
        <v>Industry1026</v>
      </c>
      <c r="C1178" s="179">
        <f>'Energy consumption (raw)'!B1128</f>
        <v>1026</v>
      </c>
      <c r="D1178" s="179">
        <f>'Energy consumption (raw)'!C1128</f>
        <v>0</v>
      </c>
      <c r="E1178" s="179">
        <f>'Energy consumption (raw)'!D1128</f>
        <v>0</v>
      </c>
      <c r="F1178" s="179" t="str">
        <f>'Energy consumption (raw)'!E1128</f>
        <v>Công nghiệp</v>
      </c>
      <c r="G1178" s="179" t="str">
        <f>'Energy consumption (raw)'!F1128</f>
        <v>Khai thác đá, cát, sỏi, đất sét</v>
      </c>
      <c r="H1178" s="179" t="str">
        <f>'Energy consumption (raw)'!G1128</f>
        <v>Industry</v>
      </c>
      <c r="I1178" s="179" t="str">
        <f>'Energy consumption (raw)'!I1128</f>
        <v>36 Water collection, treatment and supply</v>
      </c>
      <c r="J1178" s="179" t="str">
        <f>INDEX(Sector!$E$6:$E$46,MATCH('Energy consumption (toe)'!I1178,Sector!$B$6:$B$46,FALSE))</f>
        <v>Water collection, treatment and supply</v>
      </c>
      <c r="K1178" s="179">
        <f>IFERROR('Energy consumption (raw)'!J1128*Lists!$H$84,)</f>
        <v>4457.1972881000002</v>
      </c>
      <c r="L1178" s="179">
        <f>'Energy consumption (raw)'!K1128*Lists!$H$84</f>
        <v>0</v>
      </c>
      <c r="M1178" s="179">
        <f>'Energy consumption (raw)'!L1128*Lists!$H$84</f>
        <v>0</v>
      </c>
      <c r="N1178" s="179">
        <f>'Energy consumption (raw)'!M1128*Lists!$H$84</f>
        <v>0</v>
      </c>
      <c r="O1178" s="178">
        <f t="shared" si="102"/>
        <v>4457.1972881000002</v>
      </c>
      <c r="P1178">
        <f>'Energy consumption (raw)'!N1128*Lists!$H$85</f>
        <v>0</v>
      </c>
      <c r="Q1178">
        <f>'Energy consumption (raw)'!O1128*Lists!$H$86</f>
        <v>0</v>
      </c>
      <c r="R1178">
        <f>'Energy consumption (raw)'!P1128*Lists!$H$87</f>
        <v>0</v>
      </c>
      <c r="S1178">
        <f>'Energy consumption (raw)'!Q1128*Lists!$H$88</f>
        <v>0</v>
      </c>
      <c r="T1178">
        <f>'Energy consumption (raw)'!R1128*Lists!$H$89</f>
        <v>0</v>
      </c>
      <c r="U1178">
        <f>'Energy consumption (raw)'!S1128*Lists!$H$90</f>
        <v>0</v>
      </c>
      <c r="V1178">
        <f>'Energy consumption (raw)'!T1128*Lists!$H$91</f>
        <v>0</v>
      </c>
      <c r="W1178">
        <f>'Energy consumption (raw)'!U1128*Lists!$H$92</f>
        <v>0</v>
      </c>
      <c r="X1178">
        <f>'Energy consumption (raw)'!V1128*Lists!$H$93</f>
        <v>0</v>
      </c>
      <c r="Y1178">
        <f>'Energy consumption (raw)'!W1128*Lists!$H$94</f>
        <v>0</v>
      </c>
      <c r="Z1178">
        <f>'Energy consumption (raw)'!X1128*Lists!$H$96*1000000</f>
        <v>0</v>
      </c>
      <c r="AA1178">
        <f>'Energy consumption (raw)'!Y1128*Lists!$H$97</f>
        <v>0</v>
      </c>
      <c r="AB1178">
        <f>'Energy consumption (raw)'!Z1128*Lists!$H$96</f>
        <v>0</v>
      </c>
      <c r="AC1178">
        <f>'Energy consumption (raw)'!AA1128*Lists!$H$98</f>
        <v>0</v>
      </c>
      <c r="AD1178">
        <f>'Energy consumption (raw)'!AB1128*Lists!$H$99</f>
        <v>0</v>
      </c>
      <c r="AE1178">
        <f>'Energy consumption (raw)'!AC1128*Lists!$H$101</f>
        <v>0</v>
      </c>
      <c r="AF1178">
        <f>'Energy consumption (raw)'!AD1128*Lists!$H$101</f>
        <v>0</v>
      </c>
      <c r="AG1178">
        <f>'Energy consumption (raw)'!AE1128*Lists!$H$101</f>
        <v>0</v>
      </c>
      <c r="AH1178">
        <f>'Energy consumption (raw)'!AF1128*Lists!$H$100</f>
        <v>0</v>
      </c>
      <c r="AI1178" s="167">
        <f t="shared" si="103"/>
        <v>4457.1972881000002</v>
      </c>
      <c r="AJ1178" s="179">
        <f>'Energy consumption (raw)'!AG1128</f>
        <v>4457.1972881000002</v>
      </c>
      <c r="AK1178" s="179">
        <f>'Energy consumption (raw)'!AH1128</f>
        <v>5428.4636347000005</v>
      </c>
      <c r="AL1178">
        <f>IF(ROUND(AI1178,-3)=ROUND('Energy consumption (raw)'!AG1128,-3),1,0)</f>
        <v>1</v>
      </c>
      <c r="AM1178" s="179" t="str">
        <f>'Energy consumption (raw)'!AJ1128</f>
        <v>26. Thanh Hoa</v>
      </c>
      <c r="AN1178">
        <f>VLOOKUP(AM1178,Lists!$F$9:$G$71,2,FALSE)</f>
        <v>1</v>
      </c>
    </row>
    <row r="1179" spans="2:40" x14ac:dyDescent="0.25">
      <c r="B1179" s="65" t="str">
        <f t="shared" si="101"/>
        <v>Industry1027</v>
      </c>
      <c r="C1179" s="179">
        <f>'Energy consumption (raw)'!B1129</f>
        <v>1027</v>
      </c>
      <c r="D1179" s="179">
        <f>'Energy consumption (raw)'!C1129</f>
        <v>0</v>
      </c>
      <c r="E1179" s="179">
        <f>'Energy consumption (raw)'!D1129</f>
        <v>0</v>
      </c>
      <c r="F1179" s="179" t="str">
        <f>'Energy consumption (raw)'!E1129</f>
        <v>Công nghiệp</v>
      </c>
      <c r="G1179" s="179" t="str">
        <f>'Energy consumption (raw)'!F1129</f>
        <v>Sản xuất giấy và các sản phẩm từ giấy</v>
      </c>
      <c r="H1179" s="179" t="str">
        <f>'Energy consumption (raw)'!G1129</f>
        <v>Industry</v>
      </c>
      <c r="I1179" s="179" t="str">
        <f>'Energy consumption (raw)'!I1129</f>
        <v>17 Manufacture of paper and paper products</v>
      </c>
      <c r="J1179" s="179" t="str">
        <f>INDEX(Sector!$E$6:$E$46,MATCH('Energy consumption (toe)'!I1179,Sector!$B$6:$B$46,FALSE))</f>
        <v>Manufacture of paper and paper products</v>
      </c>
      <c r="K1179" s="179">
        <f>IFERROR('Energy consumption (raw)'!J1129*Lists!$H$84,)</f>
        <v>0</v>
      </c>
      <c r="L1179" s="179">
        <f>'Energy consumption (raw)'!K1129*Lists!$H$84</f>
        <v>0</v>
      </c>
      <c r="M1179" s="179">
        <f>'Energy consumption (raw)'!L1129*Lists!$H$84</f>
        <v>0</v>
      </c>
      <c r="N1179" s="179">
        <f>'Energy consumption (raw)'!M1129*Lists!$H$84</f>
        <v>0</v>
      </c>
      <c r="O1179" s="178">
        <f t="shared" si="102"/>
        <v>0</v>
      </c>
      <c r="P1179">
        <f>'Energy consumption (raw)'!N1129*Lists!$H$85</f>
        <v>0</v>
      </c>
      <c r="Q1179">
        <f>'Energy consumption (raw)'!O1129*Lists!$H$86</f>
        <v>0</v>
      </c>
      <c r="R1179">
        <f>'Energy consumption (raw)'!P1129*Lists!$H$87</f>
        <v>0</v>
      </c>
      <c r="S1179">
        <f>'Energy consumption (raw)'!Q1129*Lists!$H$88</f>
        <v>0</v>
      </c>
      <c r="T1179">
        <f>'Energy consumption (raw)'!R1129*Lists!$H$89</f>
        <v>0</v>
      </c>
      <c r="U1179">
        <f>'Energy consumption (raw)'!S1129*Lists!$H$90</f>
        <v>0</v>
      </c>
      <c r="V1179">
        <f>'Energy consumption (raw)'!T1129*Lists!$H$91</f>
        <v>0</v>
      </c>
      <c r="W1179">
        <f>'Energy consumption (raw)'!U1129*Lists!$H$92</f>
        <v>0</v>
      </c>
      <c r="X1179">
        <f>'Energy consumption (raw)'!V1129*Lists!$H$93</f>
        <v>0</v>
      </c>
      <c r="Y1179">
        <f>'Energy consumption (raw)'!W1129*Lists!$H$94</f>
        <v>0</v>
      </c>
      <c r="Z1179">
        <f>'Energy consumption (raw)'!X1129*Lists!$H$96*1000000</f>
        <v>0</v>
      </c>
      <c r="AA1179">
        <f>'Energy consumption (raw)'!Y1129*Lists!$H$97</f>
        <v>0</v>
      </c>
      <c r="AB1179">
        <f>'Energy consumption (raw)'!Z1129*Lists!$H$96</f>
        <v>0</v>
      </c>
      <c r="AC1179">
        <f>'Energy consumption (raw)'!AA1129*Lists!$H$98</f>
        <v>0</v>
      </c>
      <c r="AD1179">
        <f>'Energy consumption (raw)'!AB1129*Lists!$H$99</f>
        <v>0</v>
      </c>
      <c r="AE1179">
        <f>'Energy consumption (raw)'!AC1129*Lists!$H$101</f>
        <v>0</v>
      </c>
      <c r="AF1179">
        <f>'Energy consumption (raw)'!AD1129*Lists!$H$101</f>
        <v>0</v>
      </c>
      <c r="AG1179">
        <f>'Energy consumption (raw)'!AE1129*Lists!$H$101</f>
        <v>0</v>
      </c>
      <c r="AH1179">
        <f>'Energy consumption (raw)'!AF1129*Lists!$H$100</f>
        <v>0</v>
      </c>
      <c r="AI1179" s="167">
        <f t="shared" si="103"/>
        <v>1258</v>
      </c>
      <c r="AJ1179" s="179">
        <f>'Energy consumption (raw)'!AG1129</f>
        <v>1258</v>
      </c>
      <c r="AK1179" s="179">
        <f>'Energy consumption (raw)'!AH1129</f>
        <v>1694.7762692000001</v>
      </c>
      <c r="AL1179">
        <f>IF(ROUND(AI1179,-3)=ROUND('Energy consumption (raw)'!AG1129,-3),1,0)</f>
        <v>1</v>
      </c>
      <c r="AM1179" s="179" t="str">
        <f>'Energy consumption (raw)'!AJ1129</f>
        <v>26. Thanh Hoa</v>
      </c>
      <c r="AN1179">
        <f>VLOOKUP(AM1179,Lists!$F$9:$G$71,2,FALSE)</f>
        <v>1</v>
      </c>
    </row>
    <row r="1180" spans="2:40" x14ac:dyDescent="0.25">
      <c r="B1180" s="65" t="str">
        <f t="shared" si="101"/>
        <v>Industry1028</v>
      </c>
      <c r="C1180" s="179">
        <f>'Energy consumption (raw)'!B1130</f>
        <v>1028</v>
      </c>
      <c r="D1180" s="179">
        <f>'Energy consumption (raw)'!C1130</f>
        <v>0</v>
      </c>
      <c r="E1180" s="179">
        <f>'Energy consumption (raw)'!D1130</f>
        <v>0</v>
      </c>
      <c r="F1180" s="179" t="str">
        <f>'Energy consumption (raw)'!E1130</f>
        <v>Công nghiệp</v>
      </c>
      <c r="G1180" s="179" t="str">
        <f>'Energy consumption (raw)'!F1130</f>
        <v>Sản xuất giày, dép</v>
      </c>
      <c r="H1180" s="179" t="str">
        <f>'Energy consumption (raw)'!G1130</f>
        <v>Industry</v>
      </c>
      <c r="I1180" s="179" t="str">
        <f>'Energy consumption (raw)'!I1130</f>
        <v>14 Manufacture of wearing apparel</v>
      </c>
      <c r="J1180" s="179" t="str">
        <f>INDEX(Sector!$E$6:$E$46,MATCH('Energy consumption (toe)'!I1180,Sector!$B$6:$B$46,FALSE))</f>
        <v>Manufacture of wearing apparel</v>
      </c>
      <c r="K1180" s="179">
        <f>IFERROR('Energy consumption (raw)'!J1130*Lists!$H$84,)</f>
        <v>2370.4717078000003</v>
      </c>
      <c r="L1180" s="179">
        <f>'Energy consumption (raw)'!K1130*Lists!$H$84</f>
        <v>0</v>
      </c>
      <c r="M1180" s="179">
        <f>'Energy consumption (raw)'!L1130*Lists!$H$84</f>
        <v>0</v>
      </c>
      <c r="N1180" s="179">
        <f>'Energy consumption (raw)'!M1130*Lists!$H$84</f>
        <v>0</v>
      </c>
      <c r="O1180" s="178">
        <f t="shared" si="102"/>
        <v>2370.4717078000003</v>
      </c>
      <c r="P1180">
        <f>'Energy consumption (raw)'!N1130*Lists!$H$85</f>
        <v>0</v>
      </c>
      <c r="Q1180">
        <f>'Energy consumption (raw)'!O1130*Lists!$H$86</f>
        <v>0</v>
      </c>
      <c r="R1180">
        <f>'Energy consumption (raw)'!P1130*Lists!$H$87</f>
        <v>0</v>
      </c>
      <c r="S1180">
        <f>'Energy consumption (raw)'!Q1130*Lists!$H$88</f>
        <v>0</v>
      </c>
      <c r="T1180">
        <f>'Energy consumption (raw)'!R1130*Lists!$H$89</f>
        <v>0</v>
      </c>
      <c r="U1180">
        <f>'Energy consumption (raw)'!S1130*Lists!$H$90</f>
        <v>0</v>
      </c>
      <c r="V1180">
        <f>'Energy consumption (raw)'!T1130*Lists!$H$91</f>
        <v>0</v>
      </c>
      <c r="W1180">
        <f>'Energy consumption (raw)'!U1130*Lists!$H$92</f>
        <v>0</v>
      </c>
      <c r="X1180">
        <f>'Energy consumption (raw)'!V1130*Lists!$H$93</f>
        <v>0</v>
      </c>
      <c r="Y1180">
        <f>'Energy consumption (raw)'!W1130*Lists!$H$94</f>
        <v>0</v>
      </c>
      <c r="Z1180">
        <f>'Energy consumption (raw)'!X1130*Lists!$H$96*1000000</f>
        <v>0</v>
      </c>
      <c r="AA1180">
        <f>'Energy consumption (raw)'!Y1130*Lists!$H$97</f>
        <v>0</v>
      </c>
      <c r="AB1180">
        <f>'Energy consumption (raw)'!Z1130*Lists!$H$96</f>
        <v>0</v>
      </c>
      <c r="AC1180">
        <f>'Energy consumption (raw)'!AA1130*Lists!$H$98</f>
        <v>0</v>
      </c>
      <c r="AD1180">
        <f>'Energy consumption (raw)'!AB1130*Lists!$H$99</f>
        <v>0</v>
      </c>
      <c r="AE1180">
        <f>'Energy consumption (raw)'!AC1130*Lists!$H$101</f>
        <v>0</v>
      </c>
      <c r="AF1180">
        <f>'Energy consumption (raw)'!AD1130*Lists!$H$101</f>
        <v>0</v>
      </c>
      <c r="AG1180">
        <f>'Energy consumption (raw)'!AE1130*Lists!$H$101</f>
        <v>0</v>
      </c>
      <c r="AH1180">
        <f>'Energy consumption (raw)'!AF1130*Lists!$H$100</f>
        <v>0</v>
      </c>
      <c r="AI1180" s="167">
        <f t="shared" si="103"/>
        <v>2370.4717078000003</v>
      </c>
      <c r="AJ1180" s="179">
        <f>'Energy consumption (raw)'!AG1130</f>
        <v>2370.4717078000003</v>
      </c>
      <c r="AK1180" s="179">
        <f>'Energy consumption (raw)'!AH1130</f>
        <v>3389.0282270000002</v>
      </c>
      <c r="AL1180">
        <f>IF(ROUND(AI1180,-3)=ROUND('Energy consumption (raw)'!AG1130,-3),1,0)</f>
        <v>1</v>
      </c>
      <c r="AM1180" s="179" t="str">
        <f>'Energy consumption (raw)'!AJ1130</f>
        <v>26. Thanh Hoa</v>
      </c>
      <c r="AN1180">
        <f>VLOOKUP(AM1180,Lists!$F$9:$G$71,2,FALSE)</f>
        <v>1</v>
      </c>
    </row>
    <row r="1181" spans="2:40" x14ac:dyDescent="0.25">
      <c r="B1181" s="65" t="str">
        <f t="shared" si="101"/>
        <v>Industry1029</v>
      </c>
      <c r="C1181" s="179">
        <f>'Energy consumption (raw)'!B1131</f>
        <v>1029</v>
      </c>
      <c r="D1181" s="179">
        <f>'Energy consumption (raw)'!C1131</f>
        <v>0</v>
      </c>
      <c r="E1181" s="179">
        <f>'Energy consumption (raw)'!D1131</f>
        <v>0</v>
      </c>
      <c r="F1181" s="179" t="str">
        <f>'Energy consumption (raw)'!E1131</f>
        <v>Công nghiệp</v>
      </c>
      <c r="G1181" s="179" t="str">
        <f>'Energy consumption (raw)'!F1131</f>
        <v>Khai khoáng khác</v>
      </c>
      <c r="H1181" s="179" t="str">
        <f>'Energy consumption (raw)'!G1131</f>
        <v>Industry</v>
      </c>
      <c r="I1181" s="179" t="str">
        <f>'Energy consumption (raw)'!I1131</f>
        <v>08 Other mining and quarrying</v>
      </c>
      <c r="J1181" s="179" t="str">
        <f>INDEX(Sector!$E$6:$E$46,MATCH('Energy consumption (toe)'!I1181,Sector!$B$6:$B$46,FALSE))</f>
        <v>Other mining and quarrying</v>
      </c>
      <c r="K1181" s="179">
        <f>IFERROR('Energy consumption (raw)'!J1131*Lists!$H$84,)</f>
        <v>14834.2416823</v>
      </c>
      <c r="L1181" s="179">
        <f>'Energy consumption (raw)'!K1131*Lists!$H$84</f>
        <v>0</v>
      </c>
      <c r="M1181" s="179">
        <f>'Energy consumption (raw)'!L1131*Lists!$H$84</f>
        <v>0</v>
      </c>
      <c r="N1181" s="179">
        <f>'Energy consumption (raw)'!M1131*Lists!$H$84</f>
        <v>0</v>
      </c>
      <c r="O1181" s="178">
        <f t="shared" si="102"/>
        <v>14834.2416823</v>
      </c>
      <c r="P1181">
        <f>'Energy consumption (raw)'!N1131*Lists!$H$85</f>
        <v>0</v>
      </c>
      <c r="Q1181">
        <f>'Energy consumption (raw)'!O1131*Lists!$H$86</f>
        <v>0</v>
      </c>
      <c r="R1181">
        <f>'Energy consumption (raw)'!P1131*Lists!$H$87</f>
        <v>0</v>
      </c>
      <c r="S1181">
        <f>'Energy consumption (raw)'!Q1131*Lists!$H$88</f>
        <v>0</v>
      </c>
      <c r="T1181">
        <f>'Energy consumption (raw)'!R1131*Lists!$H$89</f>
        <v>0</v>
      </c>
      <c r="U1181">
        <f>'Energy consumption (raw)'!S1131*Lists!$H$90</f>
        <v>0</v>
      </c>
      <c r="V1181">
        <f>'Energy consumption (raw)'!T1131*Lists!$H$91</f>
        <v>0</v>
      </c>
      <c r="W1181">
        <f>'Energy consumption (raw)'!U1131*Lists!$H$92</f>
        <v>0</v>
      </c>
      <c r="X1181">
        <f>'Energy consumption (raw)'!V1131*Lists!$H$93</f>
        <v>0</v>
      </c>
      <c r="Y1181">
        <f>'Energy consumption (raw)'!W1131*Lists!$H$94</f>
        <v>0</v>
      </c>
      <c r="Z1181">
        <f>'Energy consumption (raw)'!X1131*Lists!$H$96*1000000</f>
        <v>0</v>
      </c>
      <c r="AA1181">
        <f>'Energy consumption (raw)'!Y1131*Lists!$H$97</f>
        <v>0</v>
      </c>
      <c r="AB1181">
        <f>'Energy consumption (raw)'!Z1131*Lists!$H$96</f>
        <v>0</v>
      </c>
      <c r="AC1181">
        <f>'Energy consumption (raw)'!AA1131*Lists!$H$98</f>
        <v>0</v>
      </c>
      <c r="AD1181">
        <f>'Energy consumption (raw)'!AB1131*Lists!$H$99</f>
        <v>0</v>
      </c>
      <c r="AE1181">
        <f>'Energy consumption (raw)'!AC1131*Lists!$H$101</f>
        <v>0</v>
      </c>
      <c r="AF1181">
        <f>'Energy consumption (raw)'!AD1131*Lists!$H$101</f>
        <v>0</v>
      </c>
      <c r="AG1181">
        <f>'Energy consumption (raw)'!AE1131*Lists!$H$101</f>
        <v>0</v>
      </c>
      <c r="AH1181">
        <f>'Energy consumption (raw)'!AF1131*Lists!$H$100</f>
        <v>0</v>
      </c>
      <c r="AI1181" s="167">
        <f t="shared" si="103"/>
        <v>14834.2416823</v>
      </c>
      <c r="AJ1181" s="179">
        <f>'Energy consumption (raw)'!AG1131</f>
        <v>14834.2416823</v>
      </c>
      <c r="AK1181" s="179">
        <f>'Energy consumption (raw)'!AH1131</f>
        <v>4071.9112682000004</v>
      </c>
      <c r="AL1181">
        <f>IF(ROUND(AI1181,-3)=ROUND('Energy consumption (raw)'!AG1131,-3),1,0)</f>
        <v>1</v>
      </c>
      <c r="AM1181" s="179" t="str">
        <f>'Energy consumption (raw)'!AJ1131</f>
        <v>26. Thanh Hoa</v>
      </c>
      <c r="AN1181">
        <f>VLOOKUP(AM1181,Lists!$F$9:$G$71,2,FALSE)</f>
        <v>1</v>
      </c>
    </row>
    <row r="1182" spans="2:40" x14ac:dyDescent="0.25">
      <c r="B1182" s="65" t="str">
        <f t="shared" si="101"/>
        <v>Industry1030</v>
      </c>
      <c r="C1182" s="179">
        <f>'Energy consumption (raw)'!B1132</f>
        <v>1030</v>
      </c>
      <c r="D1182" s="179">
        <f>'Energy consumption (raw)'!C1132</f>
        <v>0</v>
      </c>
      <c r="E1182" s="179">
        <f>'Energy consumption (raw)'!D1132</f>
        <v>0</v>
      </c>
      <c r="F1182" s="179" t="str">
        <f>'Energy consumption (raw)'!E1132</f>
        <v>Công nghiệp</v>
      </c>
      <c r="G1182" s="179" t="str">
        <f>'Energy consumption (raw)'!F1132</f>
        <v>Sản xuất trang phục</v>
      </c>
      <c r="H1182" s="179" t="str">
        <f>'Energy consumption (raw)'!G1132</f>
        <v>Industry</v>
      </c>
      <c r="I1182" s="179" t="str">
        <f>'Energy consumption (raw)'!I1132</f>
        <v>14 Manufacture of wearing apparel</v>
      </c>
      <c r="J1182" s="179" t="str">
        <f>INDEX(Sector!$E$6:$E$46,MATCH('Energy consumption (toe)'!I1182,Sector!$B$6:$B$46,FALSE))</f>
        <v>Manufacture of wearing apparel</v>
      </c>
      <c r="K1182" s="179">
        <f>IFERROR('Energy consumption (raw)'!J1132*Lists!$H$84,)</f>
        <v>3389.6929514000003</v>
      </c>
      <c r="L1182" s="179">
        <f>'Energy consumption (raw)'!K1132*Lists!$H$84</f>
        <v>0</v>
      </c>
      <c r="M1182" s="179">
        <f>'Energy consumption (raw)'!L1132*Lists!$H$84</f>
        <v>0</v>
      </c>
      <c r="N1182" s="179">
        <f>'Energy consumption (raw)'!M1132*Lists!$H$84</f>
        <v>0</v>
      </c>
      <c r="O1182" s="178">
        <f t="shared" si="102"/>
        <v>3389.6929514000003</v>
      </c>
      <c r="P1182">
        <f>'Energy consumption (raw)'!N1132*Lists!$H$85</f>
        <v>0</v>
      </c>
      <c r="Q1182">
        <f>'Energy consumption (raw)'!O1132*Lists!$H$86</f>
        <v>0</v>
      </c>
      <c r="R1182">
        <f>'Energy consumption (raw)'!P1132*Lists!$H$87</f>
        <v>0</v>
      </c>
      <c r="S1182">
        <f>'Energy consumption (raw)'!Q1132*Lists!$H$88</f>
        <v>0</v>
      </c>
      <c r="T1182">
        <f>'Energy consumption (raw)'!R1132*Lists!$H$89</f>
        <v>0</v>
      </c>
      <c r="U1182">
        <f>'Energy consumption (raw)'!S1132*Lists!$H$90</f>
        <v>0</v>
      </c>
      <c r="V1182">
        <f>'Energy consumption (raw)'!T1132*Lists!$H$91</f>
        <v>0</v>
      </c>
      <c r="W1182">
        <f>'Energy consumption (raw)'!U1132*Lists!$H$92</f>
        <v>0</v>
      </c>
      <c r="X1182">
        <f>'Energy consumption (raw)'!V1132*Lists!$H$93</f>
        <v>0</v>
      </c>
      <c r="Y1182">
        <f>'Energy consumption (raw)'!W1132*Lists!$H$94</f>
        <v>0</v>
      </c>
      <c r="Z1182">
        <f>'Energy consumption (raw)'!X1132*Lists!$H$96*1000000</f>
        <v>0</v>
      </c>
      <c r="AA1182">
        <f>'Energy consumption (raw)'!Y1132*Lists!$H$97</f>
        <v>0</v>
      </c>
      <c r="AB1182">
        <f>'Energy consumption (raw)'!Z1132*Lists!$H$96</f>
        <v>0</v>
      </c>
      <c r="AC1182">
        <f>'Energy consumption (raw)'!AA1132*Lists!$H$98</f>
        <v>0</v>
      </c>
      <c r="AD1182">
        <f>'Energy consumption (raw)'!AB1132*Lists!$H$99</f>
        <v>0</v>
      </c>
      <c r="AE1182">
        <f>'Energy consumption (raw)'!AC1132*Lists!$H$101</f>
        <v>0</v>
      </c>
      <c r="AF1182">
        <f>'Energy consumption (raw)'!AD1132*Lists!$H$101</f>
        <v>0</v>
      </c>
      <c r="AG1182">
        <f>'Energy consumption (raw)'!AE1132*Lists!$H$101</f>
        <v>0</v>
      </c>
      <c r="AH1182">
        <f>'Energy consumption (raw)'!AF1132*Lists!$H$100</f>
        <v>0</v>
      </c>
      <c r="AI1182" s="167">
        <f t="shared" si="103"/>
        <v>3389.6929514000003</v>
      </c>
      <c r="AJ1182" s="179">
        <f>'Energy consumption (raw)'!AG1132</f>
        <v>3389.6929514000003</v>
      </c>
      <c r="AK1182" s="179">
        <f>'Energy consumption (raw)'!AH1132</f>
        <v>3206.3362555000003</v>
      </c>
      <c r="AL1182">
        <f>IF(ROUND(AI1182,-3)=ROUND('Energy consumption (raw)'!AG1132,-3),1,0)</f>
        <v>1</v>
      </c>
      <c r="AM1182" s="179" t="str">
        <f>'Energy consumption (raw)'!AJ1132</f>
        <v>26. Thanh Hoa</v>
      </c>
      <c r="AN1182">
        <f>VLOOKUP(AM1182,Lists!$F$9:$G$71,2,FALSE)</f>
        <v>1</v>
      </c>
    </row>
    <row r="1183" spans="2:40" x14ac:dyDescent="0.25">
      <c r="B1183" s="65" t="str">
        <f t="shared" si="101"/>
        <v>Industry1031</v>
      </c>
      <c r="C1183" s="179">
        <f>'Energy consumption (raw)'!B1133</f>
        <v>1031</v>
      </c>
      <c r="D1183" s="179">
        <f>'Energy consumption (raw)'!C1133</f>
        <v>0</v>
      </c>
      <c r="E1183" s="179">
        <f>'Energy consumption (raw)'!D1133</f>
        <v>0</v>
      </c>
      <c r="F1183" s="179" t="str">
        <f>'Energy consumption (raw)'!E1133</f>
        <v>Công nghiệp</v>
      </c>
      <c r="G1183" s="179" t="str">
        <f>'Energy consumption (raw)'!F1133</f>
        <v>Sản xuất trang phục</v>
      </c>
      <c r="H1183" s="179" t="str">
        <f>'Energy consumption (raw)'!G1133</f>
        <v>Industry</v>
      </c>
      <c r="I1183" s="179" t="str">
        <f>'Energy consumption (raw)'!I1133</f>
        <v>14 Manufacture of wearing apparel</v>
      </c>
      <c r="J1183" s="179" t="str">
        <f>INDEX(Sector!$E$6:$E$46,MATCH('Energy consumption (toe)'!I1183,Sector!$B$6:$B$46,FALSE))</f>
        <v>Manufacture of wearing apparel</v>
      </c>
      <c r="K1183" s="179">
        <f>IFERROR('Energy consumption (raw)'!J1133*Lists!$H$84,)</f>
        <v>0</v>
      </c>
      <c r="L1183" s="179">
        <f>'Energy consumption (raw)'!K1133*Lists!$H$84</f>
        <v>0</v>
      </c>
      <c r="M1183" s="179">
        <f>'Energy consumption (raw)'!L1133*Lists!$H$84</f>
        <v>0</v>
      </c>
      <c r="N1183" s="179">
        <f>'Energy consumption (raw)'!M1133*Lists!$H$84</f>
        <v>0</v>
      </c>
      <c r="O1183" s="178">
        <f t="shared" si="102"/>
        <v>0</v>
      </c>
      <c r="P1183">
        <f>'Energy consumption (raw)'!N1133*Lists!$H$85</f>
        <v>0</v>
      </c>
      <c r="Q1183">
        <f>'Energy consumption (raw)'!O1133*Lists!$H$86</f>
        <v>0</v>
      </c>
      <c r="R1183">
        <f>'Energy consumption (raw)'!P1133*Lists!$H$87</f>
        <v>0</v>
      </c>
      <c r="S1183">
        <f>'Energy consumption (raw)'!Q1133*Lists!$H$88</f>
        <v>0</v>
      </c>
      <c r="T1183">
        <f>'Energy consumption (raw)'!R1133*Lists!$H$89</f>
        <v>0</v>
      </c>
      <c r="U1183">
        <f>'Energy consumption (raw)'!S1133*Lists!$H$90</f>
        <v>0</v>
      </c>
      <c r="V1183">
        <f>'Energy consumption (raw)'!T1133*Lists!$H$91</f>
        <v>0</v>
      </c>
      <c r="W1183">
        <f>'Energy consumption (raw)'!U1133*Lists!$H$92</f>
        <v>0</v>
      </c>
      <c r="X1183">
        <f>'Energy consumption (raw)'!V1133*Lists!$H$93</f>
        <v>0</v>
      </c>
      <c r="Y1183">
        <f>'Energy consumption (raw)'!W1133*Lists!$H$94</f>
        <v>0</v>
      </c>
      <c r="Z1183">
        <f>'Energy consumption (raw)'!X1133*Lists!$H$96*1000000</f>
        <v>0</v>
      </c>
      <c r="AA1183">
        <f>'Energy consumption (raw)'!Y1133*Lists!$H$97</f>
        <v>0</v>
      </c>
      <c r="AB1183">
        <f>'Energy consumption (raw)'!Z1133*Lists!$H$96</f>
        <v>0</v>
      </c>
      <c r="AC1183">
        <f>'Energy consumption (raw)'!AA1133*Lists!$H$98</f>
        <v>0</v>
      </c>
      <c r="AD1183">
        <f>'Energy consumption (raw)'!AB1133*Lists!$H$99</f>
        <v>0</v>
      </c>
      <c r="AE1183">
        <f>'Energy consumption (raw)'!AC1133*Lists!$H$101</f>
        <v>0</v>
      </c>
      <c r="AF1183">
        <f>'Energy consumption (raw)'!AD1133*Lists!$H$101</f>
        <v>0</v>
      </c>
      <c r="AG1183">
        <f>'Energy consumption (raw)'!AE1133*Lists!$H$101</f>
        <v>0</v>
      </c>
      <c r="AH1183">
        <f>'Energy consumption (raw)'!AF1133*Lists!$H$100</f>
        <v>0</v>
      </c>
      <c r="AI1183" s="167">
        <f t="shared" si="103"/>
        <v>1458</v>
      </c>
      <c r="AJ1183" s="179">
        <f>'Energy consumption (raw)'!AG1133</f>
        <v>1458</v>
      </c>
      <c r="AK1183" s="179">
        <f>'Energy consumption (raw)'!AH1133</f>
        <v>0</v>
      </c>
      <c r="AL1183">
        <f>IF(ROUND(AI1183,-3)=ROUND('Energy consumption (raw)'!AG1133,-3),1,0)</f>
        <v>1</v>
      </c>
      <c r="AM1183" s="179" t="str">
        <f>'Energy consumption (raw)'!AJ1133</f>
        <v>26. Thanh Hoa</v>
      </c>
      <c r="AN1183">
        <f>VLOOKUP(AM1183,Lists!$F$9:$G$71,2,FALSE)</f>
        <v>1</v>
      </c>
    </row>
    <row r="1184" spans="2:40" x14ac:dyDescent="0.25">
      <c r="B1184" s="65" t="str">
        <f t="shared" si="101"/>
        <v>Industry1032</v>
      </c>
      <c r="C1184" s="179">
        <f>'Energy consumption (raw)'!B1134</f>
        <v>1032</v>
      </c>
      <c r="D1184" s="179">
        <f>'Energy consumption (raw)'!C1134</f>
        <v>0</v>
      </c>
      <c r="E1184" s="179">
        <f>'Energy consumption (raw)'!D1134</f>
        <v>0</v>
      </c>
      <c r="F1184" s="179" t="str">
        <f>'Energy consumption (raw)'!E1134</f>
        <v>Công nghiệp</v>
      </c>
      <c r="G1184" s="179" t="str">
        <f>'Energy consumption (raw)'!F1134</f>
        <v>Sản xuất tinh bột và các sản phẩm từ tinh bột</v>
      </c>
      <c r="H1184" s="179" t="str">
        <f>'Energy consumption (raw)'!G1134</f>
        <v>Industry</v>
      </c>
      <c r="I1184" s="179" t="str">
        <f>'Energy consumption (raw)'!I1134</f>
        <v>10 Manufacture of food products</v>
      </c>
      <c r="J1184" s="179" t="str">
        <f>INDEX(Sector!$E$6:$E$46,MATCH('Energy consumption (toe)'!I1184,Sector!$B$6:$B$46,FALSE))</f>
        <v>Manufacture of food products</v>
      </c>
      <c r="K1184" s="179">
        <f>IFERROR('Energy consumption (raw)'!J1134*Lists!$H$84,)</f>
        <v>0</v>
      </c>
      <c r="L1184" s="179">
        <f>'Energy consumption (raw)'!K1134*Lists!$H$84</f>
        <v>1376.0686934</v>
      </c>
      <c r="M1184" s="179">
        <f>'Energy consumption (raw)'!L1134*Lists!$H$84</f>
        <v>0</v>
      </c>
      <c r="N1184" s="179">
        <f>'Energy consumption (raw)'!M1134*Lists!$H$84</f>
        <v>0</v>
      </c>
      <c r="O1184" s="178">
        <f t="shared" si="102"/>
        <v>1376.0686934</v>
      </c>
      <c r="P1184">
        <f>'Energy consumption (raw)'!N1134*Lists!$H$85</f>
        <v>0</v>
      </c>
      <c r="Q1184">
        <f>'Energy consumption (raw)'!O1134*Lists!$H$86</f>
        <v>0</v>
      </c>
      <c r="R1184">
        <f>'Energy consumption (raw)'!P1134*Lists!$H$87</f>
        <v>0</v>
      </c>
      <c r="S1184">
        <f>'Energy consumption (raw)'!Q1134*Lists!$H$88</f>
        <v>0</v>
      </c>
      <c r="T1184">
        <f>'Energy consumption (raw)'!R1134*Lists!$H$89</f>
        <v>0</v>
      </c>
      <c r="U1184">
        <f>'Energy consumption (raw)'!S1134*Lists!$H$90</f>
        <v>0</v>
      </c>
      <c r="V1184">
        <f>'Energy consumption (raw)'!T1134*Lists!$H$91</f>
        <v>0</v>
      </c>
      <c r="W1184">
        <f>'Energy consumption (raw)'!U1134*Lists!$H$92</f>
        <v>0</v>
      </c>
      <c r="X1184">
        <f>'Energy consumption (raw)'!V1134*Lists!$H$93</f>
        <v>0</v>
      </c>
      <c r="Y1184">
        <f>'Energy consumption (raw)'!W1134*Lists!$H$94</f>
        <v>0</v>
      </c>
      <c r="Z1184">
        <f>'Energy consumption (raw)'!X1134*Lists!$H$96*1000000</f>
        <v>0</v>
      </c>
      <c r="AA1184">
        <f>'Energy consumption (raw)'!Y1134*Lists!$H$97</f>
        <v>0</v>
      </c>
      <c r="AB1184">
        <f>'Energy consumption (raw)'!Z1134*Lists!$H$96</f>
        <v>0</v>
      </c>
      <c r="AC1184">
        <f>'Energy consumption (raw)'!AA1134*Lists!$H$98</f>
        <v>0</v>
      </c>
      <c r="AD1184">
        <f>'Energy consumption (raw)'!AB1134*Lists!$H$99</f>
        <v>0</v>
      </c>
      <c r="AE1184">
        <f>'Energy consumption (raw)'!AC1134*Lists!$H$101</f>
        <v>0</v>
      </c>
      <c r="AF1184">
        <f>'Energy consumption (raw)'!AD1134*Lists!$H$101</f>
        <v>0</v>
      </c>
      <c r="AG1184">
        <f>'Energy consumption (raw)'!AE1134*Lists!$H$101</f>
        <v>0</v>
      </c>
      <c r="AH1184">
        <f>'Energy consumption (raw)'!AF1134*Lists!$H$100</f>
        <v>0</v>
      </c>
      <c r="AI1184" s="167">
        <f t="shared" si="103"/>
        <v>1376.0686934</v>
      </c>
      <c r="AJ1184" s="179">
        <f>'Energy consumption (raw)'!AG1134</f>
        <v>1376.0686934</v>
      </c>
      <c r="AK1184" s="179">
        <f>'Energy consumption (raw)'!AH1134</f>
        <v>1172</v>
      </c>
      <c r="AL1184">
        <f>IF(ROUND(AI1184,-3)=ROUND('Energy consumption (raw)'!AG1134,-3),1,0)</f>
        <v>1</v>
      </c>
      <c r="AM1184" s="179" t="str">
        <f>'Energy consumption (raw)'!AJ1134</f>
        <v>27. Nghe An</v>
      </c>
      <c r="AN1184">
        <f>VLOOKUP(AM1184,Lists!$F$9:$G$71,2,FALSE)</f>
        <v>1</v>
      </c>
    </row>
    <row r="1185" spans="2:40" x14ac:dyDescent="0.25">
      <c r="B1185" s="65" t="str">
        <f t="shared" si="101"/>
        <v>Industry1033</v>
      </c>
      <c r="C1185" s="179">
        <f>'Energy consumption (raw)'!B1135</f>
        <v>1033</v>
      </c>
      <c r="D1185" s="179">
        <f>'Energy consumption (raw)'!C1135</f>
        <v>0</v>
      </c>
      <c r="E1185" s="179">
        <f>'Energy consumption (raw)'!D1135</f>
        <v>0</v>
      </c>
      <c r="F1185" s="179" t="str">
        <f>'Energy consumption (raw)'!E1135</f>
        <v>Công nghiệp</v>
      </c>
      <c r="G1185" s="179" t="str">
        <f>'Energy consumption (raw)'!F1135</f>
        <v>Sản xuất xi măng</v>
      </c>
      <c r="H1185" s="179" t="str">
        <f>'Energy consumption (raw)'!G1135</f>
        <v>Industry</v>
      </c>
      <c r="I1185" s="179" t="str">
        <f>'Energy consumption (raw)'!I1135</f>
        <v>23 Manufacture of other non-metallic mineral products</v>
      </c>
      <c r="J1185" s="179" t="str">
        <f>INDEX(Sector!$E$6:$E$46,MATCH('Energy consumption (toe)'!I1185,Sector!$B$6:$B$46,FALSE))</f>
        <v>Manufacture of other non-metallic mineral products</v>
      </c>
      <c r="K1185" s="179">
        <f>IFERROR('Energy consumption (raw)'!J1135*Lists!$H$84,)</f>
        <v>0</v>
      </c>
      <c r="L1185" s="179">
        <f>'Energy consumption (raw)'!K1135*Lists!$H$84</f>
        <v>9890.6695008000006</v>
      </c>
      <c r="M1185" s="179">
        <f>'Energy consumption (raw)'!L1135*Lists!$H$84</f>
        <v>0</v>
      </c>
      <c r="N1185" s="179">
        <f>'Energy consumption (raw)'!M1135*Lists!$H$84</f>
        <v>0</v>
      </c>
      <c r="O1185" s="178">
        <f t="shared" si="102"/>
        <v>9890.6695008000006</v>
      </c>
      <c r="P1185">
        <f>'Energy consumption (raw)'!N1135*Lists!$H$85</f>
        <v>68955.599999999991</v>
      </c>
      <c r="Q1185">
        <f>'Energy consumption (raw)'!O1135*Lists!$H$86</f>
        <v>0</v>
      </c>
      <c r="R1185">
        <f>'Energy consumption (raw)'!P1135*Lists!$H$87</f>
        <v>0</v>
      </c>
      <c r="S1185">
        <f>'Energy consumption (raw)'!Q1135*Lists!$H$88</f>
        <v>0</v>
      </c>
      <c r="T1185">
        <f>'Energy consumption (raw)'!R1135*Lists!$H$89</f>
        <v>0</v>
      </c>
      <c r="U1185">
        <f>'Energy consumption (raw)'!S1135*Lists!$H$90</f>
        <v>496.78816</v>
      </c>
      <c r="V1185">
        <f>'Energy consumption (raw)'!T1135*Lists!$H$91</f>
        <v>0</v>
      </c>
      <c r="W1185">
        <f>'Energy consumption (raw)'!U1135*Lists!$H$92</f>
        <v>0</v>
      </c>
      <c r="X1185">
        <f>'Energy consumption (raw)'!V1135*Lists!$H$93</f>
        <v>0</v>
      </c>
      <c r="Y1185">
        <f>'Energy consumption (raw)'!W1135*Lists!$H$94</f>
        <v>0</v>
      </c>
      <c r="Z1185">
        <f>'Energy consumption (raw)'!X1135*Lists!$H$96*1000000</f>
        <v>0</v>
      </c>
      <c r="AA1185">
        <f>'Energy consumption (raw)'!Y1135*Lists!$H$97</f>
        <v>0</v>
      </c>
      <c r="AB1185">
        <f>'Energy consumption (raw)'!Z1135*Lists!$H$96</f>
        <v>0</v>
      </c>
      <c r="AC1185">
        <f>'Energy consumption (raw)'!AA1135*Lists!$H$98</f>
        <v>0</v>
      </c>
      <c r="AD1185">
        <f>'Energy consumption (raw)'!AB1135*Lists!$H$99</f>
        <v>0</v>
      </c>
      <c r="AE1185">
        <f>'Energy consumption (raw)'!AC1135*Lists!$H$101</f>
        <v>0</v>
      </c>
      <c r="AF1185">
        <f>'Energy consumption (raw)'!AD1135*Lists!$H$101</f>
        <v>0</v>
      </c>
      <c r="AG1185">
        <f>'Energy consumption (raw)'!AE1135*Lists!$H$101</f>
        <v>0</v>
      </c>
      <c r="AH1185">
        <f>'Energy consumption (raw)'!AF1135*Lists!$H$100</f>
        <v>0</v>
      </c>
      <c r="AI1185" s="167">
        <f t="shared" si="103"/>
        <v>79343.057660799983</v>
      </c>
      <c r="AJ1185" s="179">
        <f>'Energy consumption (raw)'!AG1135</f>
        <v>79343.057660799983</v>
      </c>
      <c r="AK1185" s="179">
        <f>'Energy consumption (raw)'!AH1135</f>
        <v>9036</v>
      </c>
      <c r="AL1185">
        <f>IF(ROUND(AI1185,-3)=ROUND('Energy consumption (raw)'!AG1135,-3),1,0)</f>
        <v>1</v>
      </c>
      <c r="AM1185" s="179" t="str">
        <f>'Energy consumption (raw)'!AJ1135</f>
        <v>27. Nghe An</v>
      </c>
      <c r="AN1185">
        <f>VLOOKUP(AM1185,Lists!$F$9:$G$71,2,FALSE)</f>
        <v>1</v>
      </c>
    </row>
    <row r="1186" spans="2:40" x14ac:dyDescent="0.25">
      <c r="B1186" s="65" t="str">
        <f t="shared" si="101"/>
        <v>Industry1034</v>
      </c>
      <c r="C1186" s="179">
        <f>'Energy consumption (raw)'!B1136</f>
        <v>1034</v>
      </c>
      <c r="D1186" s="179">
        <f>'Energy consumption (raw)'!C1136</f>
        <v>0</v>
      </c>
      <c r="E1186" s="179">
        <f>'Energy consumption (raw)'!D1136</f>
        <v>0</v>
      </c>
      <c r="F1186" s="179" t="str">
        <f>'Energy consumption (raw)'!E1136</f>
        <v>Công nghiệp</v>
      </c>
      <c r="G1186" s="179" t="str">
        <f>'Energy consumption (raw)'!F1136</f>
        <v>Sản xuất sản phẩm từ chất khoáng phi kim loại khác chưa được phân vào đâu</v>
      </c>
      <c r="H1186" s="179" t="str">
        <f>'Energy consumption (raw)'!G1136</f>
        <v>Industry</v>
      </c>
      <c r="I1186" s="179" t="str">
        <f>'Energy consumption (raw)'!I1136</f>
        <v>23 Manufacture of other non-metallic mineral products</v>
      </c>
      <c r="J1186" s="179" t="str">
        <f>INDEX(Sector!$E$6:$E$46,MATCH('Energy consumption (toe)'!I1186,Sector!$B$6:$B$46,FALSE))</f>
        <v>Manufacture of other non-metallic mineral products</v>
      </c>
      <c r="K1186" s="179">
        <f>IFERROR('Energy consumption (raw)'!J1136*Lists!$H$84,)</f>
        <v>0</v>
      </c>
      <c r="L1186" s="179">
        <f>'Energy consumption (raw)'!K1136*Lists!$H$84</f>
        <v>1137.3675192000001</v>
      </c>
      <c r="M1186" s="179">
        <f>'Energy consumption (raw)'!L1136*Lists!$H$84</f>
        <v>0</v>
      </c>
      <c r="N1186" s="179">
        <f>'Energy consumption (raw)'!M1136*Lists!$H$84</f>
        <v>0</v>
      </c>
      <c r="O1186" s="178">
        <f t="shared" si="102"/>
        <v>1137.3675192000001</v>
      </c>
      <c r="P1186">
        <f>'Energy consumption (raw)'!N1136*Lists!$H$85</f>
        <v>0</v>
      </c>
      <c r="Q1186">
        <f>'Energy consumption (raw)'!O1136*Lists!$H$86</f>
        <v>0</v>
      </c>
      <c r="R1186">
        <f>'Energy consumption (raw)'!P1136*Lists!$H$87</f>
        <v>0</v>
      </c>
      <c r="S1186">
        <f>'Energy consumption (raw)'!Q1136*Lists!$H$88</f>
        <v>0</v>
      </c>
      <c r="T1186">
        <f>'Energy consumption (raw)'!R1136*Lists!$H$89</f>
        <v>0</v>
      </c>
      <c r="U1186">
        <f>'Energy consumption (raw)'!S1136*Lists!$H$90</f>
        <v>153.92256</v>
      </c>
      <c r="V1186">
        <f>'Energy consumption (raw)'!T1136*Lists!$H$91</f>
        <v>0</v>
      </c>
      <c r="W1186">
        <f>'Energy consumption (raw)'!U1136*Lists!$H$92</f>
        <v>0</v>
      </c>
      <c r="X1186">
        <f>'Energy consumption (raw)'!V1136*Lists!$H$93</f>
        <v>0</v>
      </c>
      <c r="Y1186">
        <f>'Energy consumption (raw)'!W1136*Lists!$H$94</f>
        <v>0</v>
      </c>
      <c r="Z1186">
        <f>'Energy consumption (raw)'!X1136*Lists!$H$96*1000000</f>
        <v>0</v>
      </c>
      <c r="AA1186">
        <f>'Energy consumption (raw)'!Y1136*Lists!$H$97</f>
        <v>0</v>
      </c>
      <c r="AB1186">
        <f>'Energy consumption (raw)'!Z1136*Lists!$H$96</f>
        <v>0</v>
      </c>
      <c r="AC1186">
        <f>'Energy consumption (raw)'!AA1136*Lists!$H$98</f>
        <v>0</v>
      </c>
      <c r="AD1186">
        <f>'Energy consumption (raw)'!AB1136*Lists!$H$99</f>
        <v>0</v>
      </c>
      <c r="AE1186">
        <f>'Energy consumption (raw)'!AC1136*Lists!$H$101</f>
        <v>0</v>
      </c>
      <c r="AF1186">
        <f>'Energy consumption (raw)'!AD1136*Lists!$H$101</f>
        <v>0</v>
      </c>
      <c r="AG1186">
        <f>'Energy consumption (raw)'!AE1136*Lists!$H$101</f>
        <v>0</v>
      </c>
      <c r="AH1186">
        <f>'Energy consumption (raw)'!AF1136*Lists!$H$100</f>
        <v>0</v>
      </c>
      <c r="AI1186" s="167">
        <f t="shared" si="103"/>
        <v>1291.2900792</v>
      </c>
      <c r="AJ1186" s="179">
        <f>'Energy consumption (raw)'!AG1136</f>
        <v>1291.2900792</v>
      </c>
      <c r="AK1186" s="179">
        <f>'Energy consumption (raw)'!AH1136</f>
        <v>1154</v>
      </c>
      <c r="AL1186">
        <f>IF(ROUND(AI1186,-3)=ROUND('Energy consumption (raw)'!AG1136,-3),1,0)</f>
        <v>1</v>
      </c>
      <c r="AM1186" s="179" t="str">
        <f>'Energy consumption (raw)'!AJ1136</f>
        <v>27. Nghe An</v>
      </c>
      <c r="AN1186">
        <f>VLOOKUP(AM1186,Lists!$F$9:$G$71,2,FALSE)</f>
        <v>1</v>
      </c>
    </row>
    <row r="1187" spans="2:40" x14ac:dyDescent="0.25">
      <c r="B1187" s="65" t="str">
        <f t="shared" si="101"/>
        <v>Industry1035</v>
      </c>
      <c r="C1187" s="179">
        <f>'Energy consumption (raw)'!B1137</f>
        <v>1035</v>
      </c>
      <c r="D1187" s="179">
        <f>'Energy consumption (raw)'!C1137</f>
        <v>0</v>
      </c>
      <c r="E1187" s="179">
        <f>'Energy consumption (raw)'!D1137</f>
        <v>0</v>
      </c>
      <c r="F1187" s="179" t="str">
        <f>'Energy consumption (raw)'!E1137</f>
        <v>Công nghiệp</v>
      </c>
      <c r="G1187" s="179" t="str">
        <f>'Energy consumption (raw)'!F1137</f>
        <v>Sản xuất gỗ dán, gỗ lạng, ván ép và ván mỏng khác</v>
      </c>
      <c r="H1187" s="179" t="str">
        <f>'Energy consumption (raw)'!G1137</f>
        <v>Industry</v>
      </c>
      <c r="I1187" s="179" t="str">
        <f>'Energy consumption (raw)'!I1137</f>
        <v>16 Manufacture of wood and of products of wood and cork, except furniture;
manufacture of articles of straw and plaiting materials</v>
      </c>
      <c r="J1187" s="179" t="str">
        <f>INDEX(Sector!$E$6:$E$46,MATCH('Energy consumption (toe)'!I1187,Sector!$B$6:$B$46,FALSE))</f>
        <v>Manufacture of wood and of products of wood and cork, except furniture;
manufacture of articles of straw and plaiting materials</v>
      </c>
      <c r="K1187" s="179">
        <f>IFERROR('Energy consumption (raw)'!J1137*Lists!$H$84,)</f>
        <v>1028.7168656000001</v>
      </c>
      <c r="L1187" s="179">
        <f>'Energy consumption (raw)'!K1137*Lists!$H$84</f>
        <v>1028.7168656000001</v>
      </c>
      <c r="M1187" s="179">
        <f>'Energy consumption (raw)'!L1137*Lists!$H$84</f>
        <v>0</v>
      </c>
      <c r="N1187" s="179">
        <f>'Energy consumption (raw)'!M1137*Lists!$H$84</f>
        <v>0</v>
      </c>
      <c r="O1187" s="178">
        <f t="shared" si="102"/>
        <v>1028.7168656000001</v>
      </c>
      <c r="P1187">
        <f>'Energy consumption (raw)'!N1137*Lists!$H$85</f>
        <v>0</v>
      </c>
      <c r="Q1187">
        <f>'Energy consumption (raw)'!O1137*Lists!$H$86</f>
        <v>0</v>
      </c>
      <c r="R1187">
        <f>'Energy consumption (raw)'!P1137*Lists!$H$87</f>
        <v>0</v>
      </c>
      <c r="S1187">
        <f>'Energy consumption (raw)'!Q1137*Lists!$H$88</f>
        <v>0</v>
      </c>
      <c r="T1187">
        <f>'Energy consumption (raw)'!R1137*Lists!$H$89</f>
        <v>0</v>
      </c>
      <c r="U1187">
        <f>'Energy consumption (raw)'!S1137*Lists!$H$90</f>
        <v>0</v>
      </c>
      <c r="V1187">
        <f>'Energy consumption (raw)'!T1137*Lists!$H$91</f>
        <v>0</v>
      </c>
      <c r="W1187">
        <f>'Energy consumption (raw)'!U1137*Lists!$H$92</f>
        <v>0</v>
      </c>
      <c r="X1187">
        <f>'Energy consumption (raw)'!V1137*Lists!$H$93</f>
        <v>0</v>
      </c>
      <c r="Y1187">
        <f>'Energy consumption (raw)'!W1137*Lists!$H$94</f>
        <v>0</v>
      </c>
      <c r="Z1187">
        <f>'Energy consumption (raw)'!X1137*Lists!$H$96*1000000</f>
        <v>0</v>
      </c>
      <c r="AA1187">
        <f>'Energy consumption (raw)'!Y1137*Lists!$H$97</f>
        <v>0</v>
      </c>
      <c r="AB1187">
        <f>'Energy consumption (raw)'!Z1137*Lists!$H$96</f>
        <v>0</v>
      </c>
      <c r="AC1187">
        <f>'Energy consumption (raw)'!AA1137*Lists!$H$98</f>
        <v>0</v>
      </c>
      <c r="AD1187">
        <f>'Energy consumption (raw)'!AB1137*Lists!$H$99</f>
        <v>0</v>
      </c>
      <c r="AE1187">
        <f>'Energy consumption (raw)'!AC1137*Lists!$H$101</f>
        <v>0</v>
      </c>
      <c r="AF1187">
        <f>'Energy consumption (raw)'!AD1137*Lists!$H$101</f>
        <v>0</v>
      </c>
      <c r="AG1187">
        <f>'Energy consumption (raw)'!AE1137*Lists!$H$101</f>
        <v>0</v>
      </c>
      <c r="AH1187">
        <f>'Energy consumption (raw)'!AF1137*Lists!$H$100</f>
        <v>0</v>
      </c>
      <c r="AI1187" s="167">
        <f t="shared" si="103"/>
        <v>1028.7168656000001</v>
      </c>
      <c r="AJ1187" s="179">
        <f>'Energy consumption (raw)'!AG1137</f>
        <v>1028.7168656000001</v>
      </c>
      <c r="AK1187" s="179">
        <f>'Energy consumption (raw)'!AH1137</f>
        <v>1396</v>
      </c>
      <c r="AL1187">
        <f>IF(ROUND(AI1187,-3)=ROUND('Energy consumption (raw)'!AG1137,-3),1,0)</f>
        <v>1</v>
      </c>
      <c r="AM1187" s="179" t="str">
        <f>'Energy consumption (raw)'!AJ1137</f>
        <v>27. Nghe An</v>
      </c>
      <c r="AN1187">
        <f>VLOOKUP(AM1187,Lists!$F$9:$G$71,2,FALSE)</f>
        <v>1</v>
      </c>
    </row>
    <row r="1188" spans="2:40" x14ac:dyDescent="0.25">
      <c r="B1188" s="65" t="str">
        <f t="shared" si="101"/>
        <v>Industry1036</v>
      </c>
      <c r="C1188" s="179">
        <f>'Energy consumption (raw)'!B1138</f>
        <v>1036</v>
      </c>
      <c r="D1188" s="179">
        <f>'Energy consumption (raw)'!C1138</f>
        <v>0</v>
      </c>
      <c r="E1188" s="179">
        <f>'Energy consumption (raw)'!D1138</f>
        <v>0</v>
      </c>
      <c r="F1188" s="179" t="str">
        <f>'Energy consumption (raw)'!E1138</f>
        <v>Công nghiệp</v>
      </c>
      <c r="G1188" s="179" t="str">
        <f>'Energy consumption (raw)'!F1138</f>
        <v>Sãn xuất linh kiện điện tử</v>
      </c>
      <c r="H1188" s="179" t="str">
        <f>'Energy consumption (raw)'!G1138</f>
        <v>Industry</v>
      </c>
      <c r="I1188" s="179" t="str">
        <f>'Energy consumption (raw)'!I1138</f>
        <v>26 Manufacture of computer, electronic and optical products</v>
      </c>
      <c r="J1188" s="179" t="str">
        <f>INDEX(Sector!$E$6:$E$46,MATCH('Energy consumption (toe)'!I1188,Sector!$B$6:$B$46,FALSE))</f>
        <v>Manufacture of computer, electronic and optical products</v>
      </c>
      <c r="K1188" s="179">
        <f>IFERROR('Energy consumption (raw)'!J1138*Lists!$H$84,)</f>
        <v>0</v>
      </c>
      <c r="L1188" s="179">
        <f>'Energy consumption (raw)'!K1138*Lists!$H$84</f>
        <v>1436.5586138000001</v>
      </c>
      <c r="M1188" s="179">
        <f>'Energy consumption (raw)'!L1138*Lists!$H$84</f>
        <v>0</v>
      </c>
      <c r="N1188" s="179">
        <f>'Energy consumption (raw)'!M1138*Lists!$H$84</f>
        <v>0</v>
      </c>
      <c r="O1188" s="178">
        <f t="shared" si="102"/>
        <v>1436.5586138000001</v>
      </c>
      <c r="P1188">
        <f>'Energy consumption (raw)'!N1138*Lists!$H$85</f>
        <v>0</v>
      </c>
      <c r="Q1188">
        <f>'Energy consumption (raw)'!O1138*Lists!$H$86</f>
        <v>0</v>
      </c>
      <c r="R1188">
        <f>'Energy consumption (raw)'!P1138*Lists!$H$87</f>
        <v>0</v>
      </c>
      <c r="S1188">
        <f>'Energy consumption (raw)'!Q1138*Lists!$H$88</f>
        <v>0</v>
      </c>
      <c r="T1188">
        <f>'Energy consumption (raw)'!R1138*Lists!$H$89</f>
        <v>0</v>
      </c>
      <c r="U1188">
        <f>'Energy consumption (raw)'!S1138*Lists!$H$90</f>
        <v>5.28</v>
      </c>
      <c r="V1188">
        <f>'Energy consumption (raw)'!T1138*Lists!$H$91</f>
        <v>0</v>
      </c>
      <c r="W1188">
        <f>'Energy consumption (raw)'!U1138*Lists!$H$92</f>
        <v>0</v>
      </c>
      <c r="X1188">
        <f>'Energy consumption (raw)'!V1138*Lists!$H$93</f>
        <v>0</v>
      </c>
      <c r="Y1188">
        <f>'Energy consumption (raw)'!W1138*Lists!$H$94</f>
        <v>0</v>
      </c>
      <c r="Z1188">
        <f>'Energy consumption (raw)'!X1138*Lists!$H$96*1000000</f>
        <v>0</v>
      </c>
      <c r="AA1188">
        <f>'Energy consumption (raw)'!Y1138*Lists!$H$97</f>
        <v>0</v>
      </c>
      <c r="AB1188">
        <f>'Energy consumption (raw)'!Z1138*Lists!$H$96</f>
        <v>0</v>
      </c>
      <c r="AC1188">
        <f>'Energy consumption (raw)'!AA1138*Lists!$H$98</f>
        <v>0</v>
      </c>
      <c r="AD1188">
        <f>'Energy consumption (raw)'!AB1138*Lists!$H$99</f>
        <v>0</v>
      </c>
      <c r="AE1188">
        <f>'Energy consumption (raw)'!AC1138*Lists!$H$101</f>
        <v>0</v>
      </c>
      <c r="AF1188">
        <f>'Energy consumption (raw)'!AD1138*Lists!$H$101</f>
        <v>0</v>
      </c>
      <c r="AG1188">
        <f>'Energy consumption (raw)'!AE1138*Lists!$H$101</f>
        <v>0</v>
      </c>
      <c r="AH1188">
        <f>'Energy consumption (raw)'!AF1138*Lists!$H$100</f>
        <v>0</v>
      </c>
      <c r="AI1188" s="167">
        <f t="shared" si="103"/>
        <v>1441.8386138000001</v>
      </c>
      <c r="AJ1188" s="179">
        <f>'Energy consumption (raw)'!AG1138</f>
        <v>1441.8386138000001</v>
      </c>
      <c r="AK1188" s="179">
        <f>'Energy consumption (raw)'!AH1138</f>
        <v>1312</v>
      </c>
      <c r="AL1188">
        <f>IF(ROUND(AI1188,-3)=ROUND('Energy consumption (raw)'!AG1138,-3),1,0)</f>
        <v>1</v>
      </c>
      <c r="AM1188" s="179" t="str">
        <f>'Energy consumption (raw)'!AJ1138</f>
        <v>27. Nghe An</v>
      </c>
      <c r="AN1188">
        <f>VLOOKUP(AM1188,Lists!$F$9:$G$71,2,FALSE)</f>
        <v>1</v>
      </c>
    </row>
    <row r="1189" spans="2:40" x14ac:dyDescent="0.25">
      <c r="B1189" s="65" t="str">
        <f t="shared" si="101"/>
        <v>Industry1037</v>
      </c>
      <c r="C1189" s="179">
        <f>'Energy consumption (raw)'!B1139</f>
        <v>1037</v>
      </c>
      <c r="D1189" s="179">
        <f>'Energy consumption (raw)'!C1139</f>
        <v>0</v>
      </c>
      <c r="E1189" s="179">
        <f>'Energy consumption (raw)'!D1139</f>
        <v>0</v>
      </c>
      <c r="F1189" s="179" t="str">
        <f>'Energy consumption (raw)'!E1139</f>
        <v>Công nghiệp</v>
      </c>
      <c r="G1189" s="179" t="str">
        <f>'Energy consumption (raw)'!F1139</f>
        <v>Sản xuất mì ống, mỳ sợi và sản phẩm tương tự</v>
      </c>
      <c r="H1189" s="179" t="str">
        <f>'Energy consumption (raw)'!G1139</f>
        <v>Industry</v>
      </c>
      <c r="I1189" s="179" t="str">
        <f>'Energy consumption (raw)'!I1139</f>
        <v>10 Manufacture of food products</v>
      </c>
      <c r="J1189" s="179" t="str">
        <f>INDEX(Sector!$E$6:$E$46,MATCH('Energy consumption (toe)'!I1189,Sector!$B$6:$B$46,FALSE))</f>
        <v>Manufacture of food products</v>
      </c>
      <c r="K1189" s="179">
        <f>IFERROR('Energy consumption (raw)'!J1139*Lists!$H$84,)</f>
        <v>0</v>
      </c>
      <c r="L1189" s="179">
        <f>'Energy consumption (raw)'!K1139*Lists!$H$84</f>
        <v>2346.8192151000003</v>
      </c>
      <c r="M1189" s="179">
        <f>'Energy consumption (raw)'!L1139*Lists!$H$84</f>
        <v>0</v>
      </c>
      <c r="N1189" s="179">
        <f>'Energy consumption (raw)'!M1139*Lists!$H$84</f>
        <v>0</v>
      </c>
      <c r="O1189" s="178">
        <f t="shared" si="102"/>
        <v>2346.8192151000003</v>
      </c>
      <c r="P1189">
        <f>'Energy consumption (raw)'!N1139*Lists!$H$85</f>
        <v>0</v>
      </c>
      <c r="Q1189">
        <f>'Energy consumption (raw)'!O1139*Lists!$H$86</f>
        <v>0</v>
      </c>
      <c r="R1189">
        <f>'Energy consumption (raw)'!P1139*Lists!$H$87</f>
        <v>0</v>
      </c>
      <c r="S1189">
        <f>'Energy consumption (raw)'!Q1139*Lists!$H$88</f>
        <v>0</v>
      </c>
      <c r="T1189">
        <f>'Energy consumption (raw)'!R1139*Lists!$H$89</f>
        <v>0</v>
      </c>
      <c r="U1189">
        <f>'Energy consumption (raw)'!S1139*Lists!$H$90</f>
        <v>58.96</v>
      </c>
      <c r="V1189">
        <f>'Energy consumption (raw)'!T1139*Lists!$H$91</f>
        <v>0</v>
      </c>
      <c r="W1189">
        <f>'Energy consumption (raw)'!U1139*Lists!$H$92</f>
        <v>0</v>
      </c>
      <c r="X1189">
        <f>'Energy consumption (raw)'!V1139*Lists!$H$93</f>
        <v>0</v>
      </c>
      <c r="Y1189">
        <f>'Energy consumption (raw)'!W1139*Lists!$H$94</f>
        <v>0</v>
      </c>
      <c r="Z1189">
        <f>'Energy consumption (raw)'!X1139*Lists!$H$96*1000000</f>
        <v>0</v>
      </c>
      <c r="AA1189">
        <f>'Energy consumption (raw)'!Y1139*Lists!$H$97</f>
        <v>0</v>
      </c>
      <c r="AB1189">
        <f>'Energy consumption (raw)'!Z1139*Lists!$H$96</f>
        <v>0</v>
      </c>
      <c r="AC1189">
        <f>'Energy consumption (raw)'!AA1139*Lists!$H$98</f>
        <v>0</v>
      </c>
      <c r="AD1189">
        <f>'Energy consumption (raw)'!AB1139*Lists!$H$99</f>
        <v>0</v>
      </c>
      <c r="AE1189">
        <f>'Energy consumption (raw)'!AC1139*Lists!$H$101</f>
        <v>0</v>
      </c>
      <c r="AF1189">
        <f>'Energy consumption (raw)'!AD1139*Lists!$H$101</f>
        <v>0</v>
      </c>
      <c r="AG1189">
        <f>'Energy consumption (raw)'!AE1139*Lists!$H$101</f>
        <v>0</v>
      </c>
      <c r="AH1189">
        <f>'Energy consumption (raw)'!AF1139*Lists!$H$100</f>
        <v>0</v>
      </c>
      <c r="AI1189" s="167">
        <f t="shared" si="103"/>
        <v>2405.7792151000003</v>
      </c>
      <c r="AJ1189" s="179">
        <f>'Energy consumption (raw)'!AG1139</f>
        <v>2405.7792151000003</v>
      </c>
      <c r="AK1189" s="179">
        <f>'Energy consumption (raw)'!AH1139</f>
        <v>2054</v>
      </c>
      <c r="AL1189">
        <f>IF(ROUND(AI1189,-3)=ROUND('Energy consumption (raw)'!AG1139,-3),1,0)</f>
        <v>1</v>
      </c>
      <c r="AM1189" s="179" t="str">
        <f>'Energy consumption (raw)'!AJ1139</f>
        <v>27. Nghe An</v>
      </c>
      <c r="AN1189">
        <f>VLOOKUP(AM1189,Lists!$F$9:$G$71,2,FALSE)</f>
        <v>1</v>
      </c>
    </row>
    <row r="1190" spans="2:40" x14ac:dyDescent="0.25">
      <c r="B1190" s="65" t="str">
        <f t="shared" si="101"/>
        <v>Industry1038</v>
      </c>
      <c r="C1190" s="179">
        <f>'Energy consumption (raw)'!B1140</f>
        <v>1038</v>
      </c>
      <c r="D1190" s="179">
        <f>'Energy consumption (raw)'!C1140</f>
        <v>0</v>
      </c>
      <c r="E1190" s="179">
        <f>'Energy consumption (raw)'!D1140</f>
        <v>0</v>
      </c>
      <c r="F1190" s="179" t="str">
        <f>'Energy consumption (raw)'!E1140</f>
        <v>Công nghiệp</v>
      </c>
      <c r="G1190" s="179" t="str">
        <f>'Energy consumption (raw)'!F1140</f>
        <v>Chế biến sữa và các sản phẩm từ sữa</v>
      </c>
      <c r="H1190" s="179" t="str">
        <f>'Energy consumption (raw)'!G1140</f>
        <v>Industry</v>
      </c>
      <c r="I1190" s="179" t="str">
        <f>'Energy consumption (raw)'!I1140</f>
        <v>10 Manufacture of food products</v>
      </c>
      <c r="J1190" s="179" t="str">
        <f>INDEX(Sector!$E$6:$E$46,MATCH('Energy consumption (toe)'!I1190,Sector!$B$6:$B$46,FALSE))</f>
        <v>Manufacture of food products</v>
      </c>
      <c r="K1190" s="179">
        <f>IFERROR('Energy consumption (raw)'!J1140*Lists!$H$84,)</f>
        <v>1041.1776707000001</v>
      </c>
      <c r="L1190" s="179">
        <f>'Energy consumption (raw)'!K1140*Lists!$H$84</f>
        <v>1041.1776707000001</v>
      </c>
      <c r="M1190" s="179">
        <f>'Energy consumption (raw)'!L1140*Lists!$H$84</f>
        <v>0</v>
      </c>
      <c r="N1190" s="179">
        <f>'Energy consumption (raw)'!M1140*Lists!$H$84</f>
        <v>0</v>
      </c>
      <c r="O1190" s="178">
        <f t="shared" si="102"/>
        <v>1041.1776707000001</v>
      </c>
      <c r="P1190">
        <f>'Energy consumption (raw)'!N1140*Lists!$H$85</f>
        <v>0</v>
      </c>
      <c r="Q1190">
        <f>'Energy consumption (raw)'!O1140*Lists!$H$86</f>
        <v>0</v>
      </c>
      <c r="R1190">
        <f>'Energy consumption (raw)'!P1140*Lists!$H$87</f>
        <v>0</v>
      </c>
      <c r="S1190">
        <f>'Energy consumption (raw)'!Q1140*Lists!$H$88</f>
        <v>0</v>
      </c>
      <c r="T1190">
        <f>'Energy consumption (raw)'!R1140*Lists!$H$89</f>
        <v>0</v>
      </c>
      <c r="U1190">
        <f>'Energy consumption (raw)'!S1140*Lists!$H$90</f>
        <v>0</v>
      </c>
      <c r="V1190">
        <f>'Energy consumption (raw)'!T1140*Lists!$H$91</f>
        <v>0</v>
      </c>
      <c r="W1190">
        <f>'Energy consumption (raw)'!U1140*Lists!$H$92</f>
        <v>0</v>
      </c>
      <c r="X1190">
        <f>'Energy consumption (raw)'!V1140*Lists!$H$93</f>
        <v>0</v>
      </c>
      <c r="Y1190">
        <f>'Energy consumption (raw)'!W1140*Lists!$H$94</f>
        <v>0</v>
      </c>
      <c r="Z1190">
        <f>'Energy consumption (raw)'!X1140*Lists!$H$96*1000000</f>
        <v>0</v>
      </c>
      <c r="AA1190">
        <f>'Energy consumption (raw)'!Y1140*Lists!$H$97</f>
        <v>0</v>
      </c>
      <c r="AB1190">
        <f>'Energy consumption (raw)'!Z1140*Lists!$H$96</f>
        <v>0</v>
      </c>
      <c r="AC1190">
        <f>'Energy consumption (raw)'!AA1140*Lists!$H$98</f>
        <v>0</v>
      </c>
      <c r="AD1190">
        <f>'Energy consumption (raw)'!AB1140*Lists!$H$99</f>
        <v>0</v>
      </c>
      <c r="AE1190">
        <f>'Energy consumption (raw)'!AC1140*Lists!$H$101</f>
        <v>0</v>
      </c>
      <c r="AF1190">
        <f>'Energy consumption (raw)'!AD1140*Lists!$H$101</f>
        <v>0</v>
      </c>
      <c r="AG1190">
        <f>'Energy consumption (raw)'!AE1140*Lists!$H$101</f>
        <v>0</v>
      </c>
      <c r="AH1190">
        <f>'Energy consumption (raw)'!AF1140*Lists!$H$100</f>
        <v>0</v>
      </c>
      <c r="AI1190" s="167">
        <f t="shared" si="103"/>
        <v>1041.1776707000001</v>
      </c>
      <c r="AJ1190" s="179">
        <f>'Energy consumption (raw)'!AG1140</f>
        <v>1041.1776707000001</v>
      </c>
      <c r="AK1190" s="179">
        <f>'Energy consumption (raw)'!AH1140</f>
        <v>1115</v>
      </c>
      <c r="AL1190">
        <f>IF(ROUND(AI1190,-3)=ROUND('Energy consumption (raw)'!AG1140,-3),1,0)</f>
        <v>1</v>
      </c>
      <c r="AM1190" s="179" t="str">
        <f>'Energy consumption (raw)'!AJ1140</f>
        <v>27. Nghe An</v>
      </c>
      <c r="AN1190">
        <f>VLOOKUP(AM1190,Lists!$F$9:$G$71,2,FALSE)</f>
        <v>1</v>
      </c>
    </row>
    <row r="1191" spans="2:40" x14ac:dyDescent="0.25">
      <c r="B1191" s="65" t="str">
        <f t="shared" si="101"/>
        <v>Industry1039</v>
      </c>
      <c r="C1191" s="179">
        <f>'Energy consumption (raw)'!B1141</f>
        <v>1039</v>
      </c>
      <c r="D1191" s="179">
        <f>'Energy consumption (raw)'!C1141</f>
        <v>0</v>
      </c>
      <c r="E1191" s="179">
        <f>'Energy consumption (raw)'!D1141</f>
        <v>0</v>
      </c>
      <c r="F1191" s="179" t="str">
        <f>'Energy consumption (raw)'!E1141</f>
        <v>Công nghiệp</v>
      </c>
      <c r="G1191" s="179" t="str">
        <f>'Energy consumption (raw)'!F1141</f>
        <v>Sản xuất plastic và cao su tổng hợp dạng nguyên sinh</v>
      </c>
      <c r="H1191" s="179" t="str">
        <f>'Energy consumption (raw)'!G1141</f>
        <v>Industry</v>
      </c>
      <c r="I1191" s="179" t="str">
        <f>'Energy consumption (raw)'!I1141</f>
        <v>22 Manufacture of rubber and plastics products</v>
      </c>
      <c r="J1191" s="179" t="str">
        <f>INDEX(Sector!$E$6:$E$46,MATCH('Energy consumption (toe)'!I1191,Sector!$B$6:$B$46,FALSE))</f>
        <v>Manufacture of rubber and plastics products</v>
      </c>
      <c r="K1191" s="179">
        <f>IFERROR('Energy consumption (raw)'!J1141*Lists!$H$84,)</f>
        <v>0</v>
      </c>
      <c r="L1191" s="179">
        <f>'Energy consumption (raw)'!K1141*Lists!$H$84</f>
        <v>3924.4685145000003</v>
      </c>
      <c r="M1191" s="179">
        <f>'Energy consumption (raw)'!L1141*Lists!$H$84</f>
        <v>0</v>
      </c>
      <c r="N1191" s="179">
        <f>'Energy consumption (raw)'!M1141*Lists!$H$84</f>
        <v>0</v>
      </c>
      <c r="O1191" s="178">
        <f t="shared" si="102"/>
        <v>3924.4685145000003</v>
      </c>
      <c r="P1191">
        <f>'Energy consumption (raw)'!N1141*Lists!$H$85</f>
        <v>0</v>
      </c>
      <c r="Q1191">
        <f>'Energy consumption (raw)'!O1141*Lists!$H$86</f>
        <v>0</v>
      </c>
      <c r="R1191">
        <f>'Energy consumption (raw)'!P1141*Lists!$H$87</f>
        <v>0</v>
      </c>
      <c r="S1191">
        <f>'Energy consumption (raw)'!Q1141*Lists!$H$88</f>
        <v>0</v>
      </c>
      <c r="T1191">
        <f>'Energy consumption (raw)'!R1141*Lists!$H$89</f>
        <v>0</v>
      </c>
      <c r="U1191">
        <f>'Energy consumption (raw)'!S1141*Lists!$H$90</f>
        <v>0</v>
      </c>
      <c r="V1191">
        <f>'Energy consumption (raw)'!T1141*Lists!$H$91</f>
        <v>0</v>
      </c>
      <c r="W1191">
        <f>'Energy consumption (raw)'!U1141*Lists!$H$92</f>
        <v>0</v>
      </c>
      <c r="X1191">
        <f>'Energy consumption (raw)'!V1141*Lists!$H$93</f>
        <v>0</v>
      </c>
      <c r="Y1191">
        <f>'Energy consumption (raw)'!W1141*Lists!$H$94</f>
        <v>0</v>
      </c>
      <c r="Z1191">
        <f>'Energy consumption (raw)'!X1141*Lists!$H$96*1000000</f>
        <v>0</v>
      </c>
      <c r="AA1191">
        <f>'Energy consumption (raw)'!Y1141*Lists!$H$97</f>
        <v>0</v>
      </c>
      <c r="AB1191">
        <f>'Energy consumption (raw)'!Z1141*Lists!$H$96</f>
        <v>0</v>
      </c>
      <c r="AC1191">
        <f>'Energy consumption (raw)'!AA1141*Lists!$H$98</f>
        <v>0</v>
      </c>
      <c r="AD1191">
        <f>'Energy consumption (raw)'!AB1141*Lists!$H$99</f>
        <v>0</v>
      </c>
      <c r="AE1191">
        <f>'Energy consumption (raw)'!AC1141*Lists!$H$101</f>
        <v>0</v>
      </c>
      <c r="AF1191">
        <f>'Energy consumption (raw)'!AD1141*Lists!$H$101</f>
        <v>0</v>
      </c>
      <c r="AG1191">
        <f>'Energy consumption (raw)'!AE1141*Lists!$H$101</f>
        <v>0</v>
      </c>
      <c r="AH1191">
        <f>'Energy consumption (raw)'!AF1141*Lists!$H$100</f>
        <v>0</v>
      </c>
      <c r="AI1191" s="167">
        <f t="shared" si="103"/>
        <v>3924.4685145000003</v>
      </c>
      <c r="AJ1191" s="179">
        <f>'Energy consumption (raw)'!AG1141</f>
        <v>3924.4685145000003</v>
      </c>
      <c r="AK1191" s="179">
        <f>'Energy consumption (raw)'!AH1141</f>
        <v>3431</v>
      </c>
      <c r="AL1191">
        <f>IF(ROUND(AI1191,-3)=ROUND('Energy consumption (raw)'!AG1141,-3),1,0)</f>
        <v>1</v>
      </c>
      <c r="AM1191" s="179" t="str">
        <f>'Energy consumption (raw)'!AJ1141</f>
        <v>27. Nghe An</v>
      </c>
      <c r="AN1191">
        <f>VLOOKUP(AM1191,Lists!$F$9:$G$71,2,FALSE)</f>
        <v>1</v>
      </c>
    </row>
    <row r="1192" spans="2:40" x14ac:dyDescent="0.25">
      <c r="B1192" s="65" t="str">
        <f t="shared" si="101"/>
        <v>Industry1040</v>
      </c>
      <c r="C1192" s="179">
        <f>'Energy consumption (raw)'!B1142</f>
        <v>1040</v>
      </c>
      <c r="D1192" s="179">
        <f>'Energy consumption (raw)'!C1142</f>
        <v>0</v>
      </c>
      <c r="E1192" s="179">
        <f>'Energy consumption (raw)'!D1142</f>
        <v>0</v>
      </c>
      <c r="F1192" s="179" t="str">
        <f>'Energy consumption (raw)'!E1142</f>
        <v>Công nghiệp</v>
      </c>
      <c r="G1192" s="179" t="str">
        <f>'Energy consumption (raw)'!F1142</f>
        <v>Chế biến sữa và các sản phẩm từ sữa</v>
      </c>
      <c r="H1192" s="179" t="str">
        <f>'Energy consumption (raw)'!G1142</f>
        <v>Industry</v>
      </c>
      <c r="I1192" s="179" t="str">
        <f>'Energy consumption (raw)'!I1142</f>
        <v>10 Manufacture of food products</v>
      </c>
      <c r="J1192" s="179" t="str">
        <f>INDEX(Sector!$E$6:$E$46,MATCH('Energy consumption (toe)'!I1192,Sector!$B$6:$B$46,FALSE))</f>
        <v>Manufacture of food products</v>
      </c>
      <c r="K1192" s="179">
        <f>IFERROR('Energy consumption (raw)'!J1142*Lists!$H$84,)</f>
        <v>0</v>
      </c>
      <c r="L1192" s="179">
        <f>'Energy consumption (raw)'!K1142*Lists!$H$84</f>
        <v>15757.721164600001</v>
      </c>
      <c r="M1192" s="179">
        <f>'Energy consumption (raw)'!L1142*Lists!$H$84</f>
        <v>0</v>
      </c>
      <c r="N1192" s="179">
        <f>'Energy consumption (raw)'!M1142*Lists!$H$84</f>
        <v>0</v>
      </c>
      <c r="O1192" s="178">
        <f t="shared" si="102"/>
        <v>15757.721164600001</v>
      </c>
      <c r="P1192">
        <f>'Energy consumption (raw)'!N1142*Lists!$H$85</f>
        <v>0</v>
      </c>
      <c r="Q1192">
        <f>'Energy consumption (raw)'!O1142*Lists!$H$86</f>
        <v>0</v>
      </c>
      <c r="R1192">
        <f>'Energy consumption (raw)'!P1142*Lists!$H$87</f>
        <v>0</v>
      </c>
      <c r="S1192">
        <f>'Energy consumption (raw)'!Q1142*Lists!$H$88</f>
        <v>0</v>
      </c>
      <c r="T1192">
        <f>'Energy consumption (raw)'!R1142*Lists!$H$89</f>
        <v>0</v>
      </c>
      <c r="U1192">
        <f>'Energy consumption (raw)'!S1142*Lists!$H$90</f>
        <v>2.8388800000000001</v>
      </c>
      <c r="V1192">
        <f>'Energy consumption (raw)'!T1142*Lists!$H$91</f>
        <v>0</v>
      </c>
      <c r="W1192">
        <f>'Energy consumption (raw)'!U1142*Lists!$H$92</f>
        <v>0</v>
      </c>
      <c r="X1192">
        <f>'Energy consumption (raw)'!V1142*Lists!$H$93</f>
        <v>0</v>
      </c>
      <c r="Y1192">
        <f>'Energy consumption (raw)'!W1142*Lists!$H$94</f>
        <v>0</v>
      </c>
      <c r="Z1192">
        <f>'Energy consumption (raw)'!X1142*Lists!$H$96*1000000</f>
        <v>0</v>
      </c>
      <c r="AA1192">
        <f>'Energy consumption (raw)'!Y1142*Lists!$H$97</f>
        <v>0</v>
      </c>
      <c r="AB1192">
        <f>'Energy consumption (raw)'!Z1142*Lists!$H$96</f>
        <v>0</v>
      </c>
      <c r="AC1192">
        <f>'Energy consumption (raw)'!AA1142*Lists!$H$98</f>
        <v>0</v>
      </c>
      <c r="AD1192">
        <f>'Energy consumption (raw)'!AB1142*Lists!$H$99</f>
        <v>0</v>
      </c>
      <c r="AE1192">
        <f>'Energy consumption (raw)'!AC1142*Lists!$H$101</f>
        <v>0</v>
      </c>
      <c r="AF1192">
        <f>'Energy consumption (raw)'!AD1142*Lists!$H$101</f>
        <v>0</v>
      </c>
      <c r="AG1192">
        <f>'Energy consumption (raw)'!AE1142*Lists!$H$101</f>
        <v>0</v>
      </c>
      <c r="AH1192">
        <f>'Energy consumption (raw)'!AF1142*Lists!$H$100</f>
        <v>0</v>
      </c>
      <c r="AI1192" s="167">
        <f t="shared" si="103"/>
        <v>15760.560044600001</v>
      </c>
      <c r="AJ1192" s="179">
        <f>'Energy consumption (raw)'!AG1142</f>
        <v>15760.560044600001</v>
      </c>
      <c r="AK1192" s="179">
        <f>'Energy consumption (raw)'!AH1142</f>
        <v>13290</v>
      </c>
      <c r="AL1192">
        <f>IF(ROUND(AI1192,-3)=ROUND('Energy consumption (raw)'!AG1142,-3),1,0)</f>
        <v>1</v>
      </c>
      <c r="AM1192" s="179" t="str">
        <f>'Energy consumption (raw)'!AJ1142</f>
        <v>27. Nghe An</v>
      </c>
      <c r="AN1192">
        <f>VLOOKUP(AM1192,Lists!$F$9:$G$71,2,FALSE)</f>
        <v>1</v>
      </c>
    </row>
    <row r="1193" spans="2:40" x14ac:dyDescent="0.25">
      <c r="B1193" s="65" t="str">
        <f t="shared" si="101"/>
        <v>Industry1041</v>
      </c>
      <c r="C1193" s="179">
        <f>'Energy consumption (raw)'!B1143</f>
        <v>1041</v>
      </c>
      <c r="D1193" s="179">
        <f>'Energy consumption (raw)'!C1143</f>
        <v>0</v>
      </c>
      <c r="E1193" s="179">
        <f>'Energy consumption (raw)'!D1143</f>
        <v>0</v>
      </c>
      <c r="F1193" s="179" t="str">
        <f>'Energy consumption (raw)'!E1143</f>
        <v>Công nghiệp</v>
      </c>
      <c r="G1193" s="179" t="str">
        <f>'Energy consumption (raw)'!F1143</f>
        <v>Sản xuất xi măng</v>
      </c>
      <c r="H1193" s="179" t="str">
        <f>'Energy consumption (raw)'!G1143</f>
        <v>Industry</v>
      </c>
      <c r="I1193" s="179" t="str">
        <f>'Energy consumption (raw)'!I1143</f>
        <v>23 Manufacture of other non-metallic mineral products</v>
      </c>
      <c r="J1193" s="179" t="str">
        <f>INDEX(Sector!$E$6:$E$46,MATCH('Energy consumption (toe)'!I1193,Sector!$B$6:$B$46,FALSE))</f>
        <v>Manufacture of other non-metallic mineral products</v>
      </c>
      <c r="K1193" s="179">
        <f>IFERROR('Energy consumption (raw)'!J1143*Lists!$H$84,)</f>
        <v>0</v>
      </c>
      <c r="L1193" s="179">
        <f>'Energy consumption (raw)'!K1143*Lists!$H$84</f>
        <v>25039.377514800002</v>
      </c>
      <c r="M1193" s="179">
        <f>'Energy consumption (raw)'!L1143*Lists!$H$84</f>
        <v>0</v>
      </c>
      <c r="N1193" s="179">
        <f>'Energy consumption (raw)'!M1143*Lists!$H$84</f>
        <v>0</v>
      </c>
      <c r="O1193" s="178">
        <f t="shared" si="102"/>
        <v>25039.377514800002</v>
      </c>
      <c r="P1193">
        <f>'Energy consumption (raw)'!N1143*Lists!$H$85</f>
        <v>0</v>
      </c>
      <c r="Q1193">
        <f>'Energy consumption (raw)'!O1143*Lists!$H$86</f>
        <v>0</v>
      </c>
      <c r="R1193">
        <f>'Energy consumption (raw)'!P1143*Lists!$H$87</f>
        <v>0</v>
      </c>
      <c r="S1193">
        <f>'Energy consumption (raw)'!Q1143*Lists!$H$88</f>
        <v>0</v>
      </c>
      <c r="T1193">
        <f>'Energy consumption (raw)'!R1143*Lists!$H$89</f>
        <v>0</v>
      </c>
      <c r="U1193">
        <f>'Energy consumption (raw)'!S1143*Lists!$H$90</f>
        <v>0</v>
      </c>
      <c r="V1193">
        <f>'Energy consumption (raw)'!T1143*Lists!$H$91</f>
        <v>0</v>
      </c>
      <c r="W1193">
        <f>'Energy consumption (raw)'!U1143*Lists!$H$92</f>
        <v>0</v>
      </c>
      <c r="X1193">
        <f>'Energy consumption (raw)'!V1143*Lists!$H$93</f>
        <v>0</v>
      </c>
      <c r="Y1193">
        <f>'Energy consumption (raw)'!W1143*Lists!$H$94</f>
        <v>0</v>
      </c>
      <c r="Z1193">
        <f>'Energy consumption (raw)'!X1143*Lists!$H$96*1000000</f>
        <v>0</v>
      </c>
      <c r="AA1193">
        <f>'Energy consumption (raw)'!Y1143*Lists!$H$97</f>
        <v>0</v>
      </c>
      <c r="AB1193">
        <f>'Energy consumption (raw)'!Z1143*Lists!$H$96</f>
        <v>0</v>
      </c>
      <c r="AC1193">
        <f>'Energy consumption (raw)'!AA1143*Lists!$H$98</f>
        <v>0</v>
      </c>
      <c r="AD1193">
        <f>'Energy consumption (raw)'!AB1143*Lists!$H$99</f>
        <v>0</v>
      </c>
      <c r="AE1193">
        <f>'Energy consumption (raw)'!AC1143*Lists!$H$101</f>
        <v>0</v>
      </c>
      <c r="AF1193">
        <f>'Energy consumption (raw)'!AD1143*Lists!$H$101</f>
        <v>0</v>
      </c>
      <c r="AG1193">
        <f>'Energy consumption (raw)'!AE1143*Lists!$H$101</f>
        <v>0</v>
      </c>
      <c r="AH1193">
        <f>'Energy consumption (raw)'!AF1143*Lists!$H$100</f>
        <v>0</v>
      </c>
      <c r="AI1193" s="167">
        <f t="shared" si="103"/>
        <v>25039.377514800002</v>
      </c>
      <c r="AJ1193" s="179">
        <f>'Energy consumption (raw)'!AG1143</f>
        <v>25039.377514800002</v>
      </c>
      <c r="AK1193" s="179">
        <f>'Energy consumption (raw)'!AH1143</f>
        <v>21536.903916000003</v>
      </c>
      <c r="AL1193">
        <f>IF(ROUND(AI1193,-3)=ROUND('Energy consumption (raw)'!AG1143,-3),1,0)</f>
        <v>1</v>
      </c>
      <c r="AM1193" s="179" t="str">
        <f>'Energy consumption (raw)'!AJ1143</f>
        <v>27. Nghe An</v>
      </c>
      <c r="AN1193">
        <f>VLOOKUP(AM1193,Lists!$F$9:$G$71,2,FALSE)</f>
        <v>1</v>
      </c>
    </row>
    <row r="1194" spans="2:40" x14ac:dyDescent="0.25">
      <c r="B1194" s="65" t="str">
        <f t="shared" si="101"/>
        <v>Industry1042</v>
      </c>
      <c r="C1194" s="179">
        <f>'Energy consumption (raw)'!B1144</f>
        <v>1042</v>
      </c>
      <c r="D1194" s="179">
        <f>'Energy consumption (raw)'!C1144</f>
        <v>0</v>
      </c>
      <c r="E1194" s="179">
        <f>'Energy consumption (raw)'!D1144</f>
        <v>0</v>
      </c>
      <c r="F1194" s="179" t="str">
        <f>'Energy consumption (raw)'!E1144</f>
        <v>Công nghiệp</v>
      </c>
      <c r="G1194" s="179" t="str">
        <f>'Energy consumption (raw)'!F1144</f>
        <v>Sản xuất bia và mạch nha ủ men bia</v>
      </c>
      <c r="H1194" s="179" t="str">
        <f>'Energy consumption (raw)'!G1144</f>
        <v>Industry</v>
      </c>
      <c r="I1194" s="179" t="str">
        <f>'Energy consumption (raw)'!I1144</f>
        <v>11 Manufacture of beverages</v>
      </c>
      <c r="J1194" s="179" t="str">
        <f>INDEX(Sector!$E$6:$E$46,MATCH('Energy consumption (toe)'!I1194,Sector!$B$6:$B$46,FALSE))</f>
        <v>Manufacture of beverages</v>
      </c>
      <c r="K1194" s="179">
        <f>IFERROR('Energy consumption (raw)'!J1144*Lists!$H$84,)</f>
        <v>1421.1355573000001</v>
      </c>
      <c r="L1194" s="179">
        <f>'Energy consumption (raw)'!K1144*Lists!$H$84</f>
        <v>1421.1355573000001</v>
      </c>
      <c r="M1194" s="179">
        <f>'Energy consumption (raw)'!L1144*Lists!$H$84</f>
        <v>0</v>
      </c>
      <c r="N1194" s="179">
        <f>'Energy consumption (raw)'!M1144*Lists!$H$84</f>
        <v>0</v>
      </c>
      <c r="O1194" s="178">
        <f t="shared" si="102"/>
        <v>1421.1355573000001</v>
      </c>
      <c r="P1194">
        <f>'Energy consumption (raw)'!N1144*Lists!$H$85</f>
        <v>0</v>
      </c>
      <c r="Q1194">
        <f>'Energy consumption (raw)'!O1144*Lists!$H$86</f>
        <v>0</v>
      </c>
      <c r="R1194">
        <f>'Energy consumption (raw)'!P1144*Lists!$H$87</f>
        <v>0</v>
      </c>
      <c r="S1194">
        <f>'Energy consumption (raw)'!Q1144*Lists!$H$88</f>
        <v>0</v>
      </c>
      <c r="T1194">
        <f>'Energy consumption (raw)'!R1144*Lists!$H$89</f>
        <v>0</v>
      </c>
      <c r="U1194">
        <f>'Energy consumption (raw)'!S1144*Lists!$H$90</f>
        <v>0</v>
      </c>
      <c r="V1194">
        <f>'Energy consumption (raw)'!T1144*Lists!$H$91</f>
        <v>0</v>
      </c>
      <c r="W1194">
        <f>'Energy consumption (raw)'!U1144*Lists!$H$92</f>
        <v>0</v>
      </c>
      <c r="X1194">
        <f>'Energy consumption (raw)'!V1144*Lists!$H$93</f>
        <v>0</v>
      </c>
      <c r="Y1194">
        <f>'Energy consumption (raw)'!W1144*Lists!$H$94</f>
        <v>0</v>
      </c>
      <c r="Z1194">
        <f>'Energy consumption (raw)'!X1144*Lists!$H$96*1000000</f>
        <v>0</v>
      </c>
      <c r="AA1194">
        <f>'Energy consumption (raw)'!Y1144*Lists!$H$97</f>
        <v>0</v>
      </c>
      <c r="AB1194">
        <f>'Energy consumption (raw)'!Z1144*Lists!$H$96</f>
        <v>0</v>
      </c>
      <c r="AC1194">
        <f>'Energy consumption (raw)'!AA1144*Lists!$H$98</f>
        <v>0</v>
      </c>
      <c r="AD1194">
        <f>'Energy consumption (raw)'!AB1144*Lists!$H$99</f>
        <v>0</v>
      </c>
      <c r="AE1194">
        <f>'Energy consumption (raw)'!AC1144*Lists!$H$101</f>
        <v>0</v>
      </c>
      <c r="AF1194">
        <f>'Energy consumption (raw)'!AD1144*Lists!$H$101</f>
        <v>0</v>
      </c>
      <c r="AG1194">
        <f>'Energy consumption (raw)'!AE1144*Lists!$H$101</f>
        <v>0</v>
      </c>
      <c r="AH1194">
        <f>'Energy consumption (raw)'!AF1144*Lists!$H$100</f>
        <v>0</v>
      </c>
      <c r="AI1194" s="167">
        <f t="shared" si="103"/>
        <v>1421.1355573000001</v>
      </c>
      <c r="AJ1194" s="179">
        <f>'Energy consumption (raw)'!AG1144</f>
        <v>1421.1355573000001</v>
      </c>
      <c r="AK1194" s="179">
        <f>'Energy consumption (raw)'!AH1144</f>
        <v>1853</v>
      </c>
      <c r="AL1194">
        <f>IF(ROUND(AI1194,-3)=ROUND('Energy consumption (raw)'!AG1144,-3),1,0)</f>
        <v>1</v>
      </c>
      <c r="AM1194" s="179" t="str">
        <f>'Energy consumption (raw)'!AJ1144</f>
        <v>27. Nghe An</v>
      </c>
      <c r="AN1194">
        <f>VLOOKUP(AM1194,Lists!$F$9:$G$71,2,FALSE)</f>
        <v>1</v>
      </c>
    </row>
    <row r="1195" spans="2:40" x14ac:dyDescent="0.25">
      <c r="B1195" s="65" t="str">
        <f t="shared" si="101"/>
        <v>Industry1043</v>
      </c>
      <c r="C1195" s="179">
        <f>'Energy consumption (raw)'!B1145</f>
        <v>1043</v>
      </c>
      <c r="D1195" s="179">
        <f>'Energy consumption (raw)'!C1145</f>
        <v>0</v>
      </c>
      <c r="E1195" s="179">
        <f>'Energy consumption (raw)'!D1145</f>
        <v>0</v>
      </c>
      <c r="F1195" s="179" t="str">
        <f>'Energy consumption (raw)'!E1145</f>
        <v>Công nghiệp</v>
      </c>
      <c r="G1195" s="179" t="str">
        <f>'Energy consumption (raw)'!F1145</f>
        <v>Chế biến nông, lâm sản</v>
      </c>
      <c r="H1195" s="179" t="str">
        <f>'Energy consumption (raw)'!G1145</f>
        <v>Industry</v>
      </c>
      <c r="I1195" s="179" t="str">
        <f>'Energy consumption (raw)'!I1145</f>
        <v>16 Manufacture of wood and of products of wood and cork, except furniture;
manufacture of articles of straw and plaiting materials</v>
      </c>
      <c r="J1195" s="179" t="str">
        <f>INDEX(Sector!$E$6:$E$46,MATCH('Energy consumption (toe)'!I1195,Sector!$B$6:$B$46,FALSE))</f>
        <v>Manufacture of wood and of products of wood and cork, except furniture;
manufacture of articles of straw and plaiting materials</v>
      </c>
      <c r="K1195" s="179">
        <f>IFERROR('Energy consumption (raw)'!J1145*Lists!$H$84,)</f>
        <v>0</v>
      </c>
      <c r="L1195" s="179">
        <f>'Energy consumption (raw)'!K1145*Lists!$H$84</f>
        <v>2482.5461241000003</v>
      </c>
      <c r="M1195" s="179">
        <f>'Energy consumption (raw)'!L1145*Lists!$H$84</f>
        <v>0</v>
      </c>
      <c r="N1195" s="179">
        <f>'Energy consumption (raw)'!M1145*Lists!$H$84</f>
        <v>0</v>
      </c>
      <c r="O1195" s="178">
        <f t="shared" si="102"/>
        <v>2482.5461241000003</v>
      </c>
      <c r="P1195">
        <f>'Energy consumption (raw)'!N1145*Lists!$H$85</f>
        <v>0</v>
      </c>
      <c r="Q1195">
        <f>'Energy consumption (raw)'!O1145*Lists!$H$86</f>
        <v>0</v>
      </c>
      <c r="R1195">
        <f>'Energy consumption (raw)'!P1145*Lists!$H$87</f>
        <v>0</v>
      </c>
      <c r="S1195">
        <f>'Energy consumption (raw)'!Q1145*Lists!$H$88</f>
        <v>0</v>
      </c>
      <c r="T1195">
        <f>'Energy consumption (raw)'!R1145*Lists!$H$89</f>
        <v>0</v>
      </c>
      <c r="U1195">
        <f>'Energy consumption (raw)'!S1145*Lists!$H$90</f>
        <v>0</v>
      </c>
      <c r="V1195">
        <f>'Energy consumption (raw)'!T1145*Lists!$H$91</f>
        <v>0</v>
      </c>
      <c r="W1195">
        <f>'Energy consumption (raw)'!U1145*Lists!$H$92</f>
        <v>0</v>
      </c>
      <c r="X1195">
        <f>'Energy consumption (raw)'!V1145*Lists!$H$93</f>
        <v>0</v>
      </c>
      <c r="Y1195">
        <f>'Energy consumption (raw)'!W1145*Lists!$H$94</f>
        <v>0</v>
      </c>
      <c r="Z1195">
        <f>'Energy consumption (raw)'!X1145*Lists!$H$96*1000000</f>
        <v>0</v>
      </c>
      <c r="AA1195">
        <f>'Energy consumption (raw)'!Y1145*Lists!$H$97</f>
        <v>0</v>
      </c>
      <c r="AB1195">
        <f>'Energy consumption (raw)'!Z1145*Lists!$H$96</f>
        <v>0</v>
      </c>
      <c r="AC1195">
        <f>'Energy consumption (raw)'!AA1145*Lists!$H$98</f>
        <v>0</v>
      </c>
      <c r="AD1195">
        <f>'Energy consumption (raw)'!AB1145*Lists!$H$99</f>
        <v>0</v>
      </c>
      <c r="AE1195">
        <f>'Energy consumption (raw)'!AC1145*Lists!$H$101</f>
        <v>0</v>
      </c>
      <c r="AF1195">
        <f>'Energy consumption (raw)'!AD1145*Lists!$H$101</f>
        <v>0</v>
      </c>
      <c r="AG1195">
        <f>'Energy consumption (raw)'!AE1145*Lists!$H$101</f>
        <v>0</v>
      </c>
      <c r="AH1195">
        <f>'Energy consumption (raw)'!AF1145*Lists!$H$100</f>
        <v>0</v>
      </c>
      <c r="AI1195" s="167">
        <f t="shared" si="103"/>
        <v>2482.5461241000003</v>
      </c>
      <c r="AJ1195" s="179">
        <f>'Energy consumption (raw)'!AG1145</f>
        <v>2482.5461241000003</v>
      </c>
      <c r="AK1195" s="179">
        <f>'Energy consumption (raw)'!AH1145</f>
        <v>1043</v>
      </c>
      <c r="AL1195">
        <f>IF(ROUND(AI1195,-3)=ROUND('Energy consumption (raw)'!AG1145,-3),1,0)</f>
        <v>1</v>
      </c>
      <c r="AM1195" s="179" t="str">
        <f>'Energy consumption (raw)'!AJ1145</f>
        <v>27. Nghe An</v>
      </c>
      <c r="AN1195">
        <f>VLOOKUP(AM1195,Lists!$F$9:$G$71,2,FALSE)</f>
        <v>1</v>
      </c>
    </row>
    <row r="1196" spans="2:40" x14ac:dyDescent="0.25">
      <c r="B1196" s="65" t="str">
        <f t="shared" si="101"/>
        <v>Industry1044</v>
      </c>
      <c r="C1196" s="179">
        <f>'Energy consumption (raw)'!B1146</f>
        <v>1044</v>
      </c>
      <c r="D1196" s="179">
        <f>'Energy consumption (raw)'!C1146</f>
        <v>0</v>
      </c>
      <c r="E1196" s="179">
        <f>'Energy consumption (raw)'!D1146</f>
        <v>0</v>
      </c>
      <c r="F1196" s="179" t="str">
        <f>'Energy consumption (raw)'!E1146</f>
        <v>Công nghiệp</v>
      </c>
      <c r="G1196" s="179" t="str">
        <f>'Energy consumption (raw)'!F1146</f>
        <v>Sản xuất sản phẩm từ chất khoáng phi kim loại khác chưa được phân vào đâu</v>
      </c>
      <c r="H1196" s="179" t="str">
        <f>'Energy consumption (raw)'!G1146</f>
        <v>Industry</v>
      </c>
      <c r="I1196" s="179" t="str">
        <f>'Energy consumption (raw)'!I1146</f>
        <v>23 Manufacture of other non-metallic mineral products</v>
      </c>
      <c r="J1196" s="179" t="str">
        <f>INDEX(Sector!$E$6:$E$46,MATCH('Energy consumption (toe)'!I1196,Sector!$B$6:$B$46,FALSE))</f>
        <v>Manufacture of other non-metallic mineral products</v>
      </c>
      <c r="K1196" s="179">
        <f>IFERROR('Energy consumption (raw)'!J1146*Lists!$H$84,)</f>
        <v>0</v>
      </c>
      <c r="L1196" s="179">
        <f>'Energy consumption (raw)'!K1146*Lists!$H$84</f>
        <v>1706.5058466</v>
      </c>
      <c r="M1196" s="179">
        <f>'Energy consumption (raw)'!L1146*Lists!$H$84</f>
        <v>0</v>
      </c>
      <c r="N1196" s="179">
        <f>'Energy consumption (raw)'!M1146*Lists!$H$84</f>
        <v>0</v>
      </c>
      <c r="O1196" s="178">
        <f t="shared" si="102"/>
        <v>1706.5058466</v>
      </c>
      <c r="P1196">
        <f>'Energy consumption (raw)'!N1146*Lists!$H$85</f>
        <v>0</v>
      </c>
      <c r="Q1196">
        <f>'Energy consumption (raw)'!O1146*Lists!$H$86</f>
        <v>0</v>
      </c>
      <c r="R1196">
        <f>'Energy consumption (raw)'!P1146*Lists!$H$87</f>
        <v>0</v>
      </c>
      <c r="S1196">
        <f>'Energy consumption (raw)'!Q1146*Lists!$H$88</f>
        <v>0</v>
      </c>
      <c r="T1196">
        <f>'Energy consumption (raw)'!R1146*Lists!$H$89</f>
        <v>0</v>
      </c>
      <c r="U1196">
        <f>'Energy consumption (raw)'!S1146*Lists!$H$90</f>
        <v>0</v>
      </c>
      <c r="V1196">
        <f>'Energy consumption (raw)'!T1146*Lists!$H$91</f>
        <v>0</v>
      </c>
      <c r="W1196">
        <f>'Energy consumption (raw)'!U1146*Lists!$H$92</f>
        <v>0</v>
      </c>
      <c r="X1196">
        <f>'Energy consumption (raw)'!V1146*Lists!$H$93</f>
        <v>0</v>
      </c>
      <c r="Y1196">
        <f>'Energy consumption (raw)'!W1146*Lists!$H$94</f>
        <v>0</v>
      </c>
      <c r="Z1196">
        <f>'Energy consumption (raw)'!X1146*Lists!$H$96*1000000</f>
        <v>0</v>
      </c>
      <c r="AA1196">
        <f>'Energy consumption (raw)'!Y1146*Lists!$H$97</f>
        <v>0</v>
      </c>
      <c r="AB1196">
        <f>'Energy consumption (raw)'!Z1146*Lists!$H$96</f>
        <v>0</v>
      </c>
      <c r="AC1196">
        <f>'Energy consumption (raw)'!AA1146*Lists!$H$98</f>
        <v>0</v>
      </c>
      <c r="AD1196">
        <f>'Energy consumption (raw)'!AB1146*Lists!$H$99</f>
        <v>0</v>
      </c>
      <c r="AE1196">
        <f>'Energy consumption (raw)'!AC1146*Lists!$H$101</f>
        <v>0</v>
      </c>
      <c r="AF1196">
        <f>'Energy consumption (raw)'!AD1146*Lists!$H$101</f>
        <v>0</v>
      </c>
      <c r="AG1196">
        <f>'Energy consumption (raw)'!AE1146*Lists!$H$101</f>
        <v>0</v>
      </c>
      <c r="AH1196">
        <f>'Energy consumption (raw)'!AF1146*Lists!$H$100</f>
        <v>0</v>
      </c>
      <c r="AI1196" s="167">
        <f t="shared" si="103"/>
        <v>1706.5058466</v>
      </c>
      <c r="AJ1196" s="179">
        <f>'Energy consumption (raw)'!AG1146</f>
        <v>1706.5058466</v>
      </c>
      <c r="AK1196" s="179">
        <f>'Energy consumption (raw)'!AH1146</f>
        <v>1897.5270864000001</v>
      </c>
      <c r="AL1196">
        <f>IF(ROUND(AI1196,-3)=ROUND('Energy consumption (raw)'!AG1146,-3),1,0)</f>
        <v>1</v>
      </c>
      <c r="AM1196" s="179" t="str">
        <f>'Energy consumption (raw)'!AJ1146</f>
        <v>27. Nghe An</v>
      </c>
      <c r="AN1196">
        <f>VLOOKUP(AM1196,Lists!$F$9:$G$71,2,FALSE)</f>
        <v>1</v>
      </c>
    </row>
    <row r="1197" spans="2:40" x14ac:dyDescent="0.25">
      <c r="B1197" s="65" t="str">
        <f t="shared" si="101"/>
        <v>Industry1045</v>
      </c>
      <c r="C1197" s="179">
        <f>'Energy consumption (raw)'!B1147</f>
        <v>1045</v>
      </c>
      <c r="D1197" s="179">
        <f>'Energy consumption (raw)'!C1147</f>
        <v>0</v>
      </c>
      <c r="E1197" s="179">
        <f>'Energy consumption (raw)'!D1147</f>
        <v>0</v>
      </c>
      <c r="F1197" s="179" t="str">
        <f>'Energy consumption (raw)'!E1147</f>
        <v>Công nghiệp</v>
      </c>
      <c r="G1197" s="179" t="str">
        <f>'Energy consumption (raw)'!F1147</f>
        <v>Sản xuất sản phẩm từ chất khoáng phi kim loại khác chưa được phân vào đâu</v>
      </c>
      <c r="H1197" s="179" t="str">
        <f>'Energy consumption (raw)'!G1147</f>
        <v>Industry</v>
      </c>
      <c r="I1197" s="179" t="str">
        <f>'Energy consumption (raw)'!I1147</f>
        <v>23 Manufacture of other non-metallic mineral products</v>
      </c>
      <c r="J1197" s="179" t="str">
        <f>INDEX(Sector!$E$6:$E$46,MATCH('Energy consumption (toe)'!I1197,Sector!$B$6:$B$46,FALSE))</f>
        <v>Manufacture of other non-metallic mineral products</v>
      </c>
      <c r="K1197" s="179">
        <f>IFERROR('Energy consumption (raw)'!J1147*Lists!$H$84,)</f>
        <v>0</v>
      </c>
      <c r="L1197" s="179">
        <f>'Energy consumption (raw)'!K1147*Lists!$H$84</f>
        <v>1313.9950378000001</v>
      </c>
      <c r="M1197" s="179">
        <f>'Energy consumption (raw)'!L1147*Lists!$H$84</f>
        <v>0</v>
      </c>
      <c r="N1197" s="179">
        <f>'Energy consumption (raw)'!M1147*Lists!$H$84</f>
        <v>0</v>
      </c>
      <c r="O1197" s="178">
        <f t="shared" si="102"/>
        <v>1313.9950378000001</v>
      </c>
      <c r="P1197">
        <f>'Energy consumption (raw)'!N1147*Lists!$H$85</f>
        <v>0</v>
      </c>
      <c r="Q1197">
        <f>'Energy consumption (raw)'!O1147*Lists!$H$86</f>
        <v>0</v>
      </c>
      <c r="R1197">
        <f>'Energy consumption (raw)'!P1147*Lists!$H$87</f>
        <v>0</v>
      </c>
      <c r="S1197">
        <f>'Energy consumption (raw)'!Q1147*Lists!$H$88</f>
        <v>0</v>
      </c>
      <c r="T1197">
        <f>'Energy consumption (raw)'!R1147*Lists!$H$89</f>
        <v>0</v>
      </c>
      <c r="U1197">
        <f>'Energy consumption (raw)'!S1147*Lists!$H$90</f>
        <v>0</v>
      </c>
      <c r="V1197">
        <f>'Energy consumption (raw)'!T1147*Lists!$H$91</f>
        <v>0</v>
      </c>
      <c r="W1197">
        <f>'Energy consumption (raw)'!U1147*Lists!$H$92</f>
        <v>0</v>
      </c>
      <c r="X1197">
        <f>'Energy consumption (raw)'!V1147*Lists!$H$93</f>
        <v>0</v>
      </c>
      <c r="Y1197">
        <f>'Energy consumption (raw)'!W1147*Lists!$H$94</f>
        <v>0</v>
      </c>
      <c r="Z1197">
        <f>'Energy consumption (raw)'!X1147*Lists!$H$96*1000000</f>
        <v>0</v>
      </c>
      <c r="AA1197">
        <f>'Energy consumption (raw)'!Y1147*Lists!$H$97</f>
        <v>0</v>
      </c>
      <c r="AB1197">
        <f>'Energy consumption (raw)'!Z1147*Lists!$H$96</f>
        <v>0</v>
      </c>
      <c r="AC1197">
        <f>'Energy consumption (raw)'!AA1147*Lists!$H$98</f>
        <v>0</v>
      </c>
      <c r="AD1197">
        <f>'Energy consumption (raw)'!AB1147*Lists!$H$99</f>
        <v>0</v>
      </c>
      <c r="AE1197">
        <f>'Energy consumption (raw)'!AC1147*Lists!$H$101</f>
        <v>0</v>
      </c>
      <c r="AF1197">
        <f>'Energy consumption (raw)'!AD1147*Lists!$H$101</f>
        <v>0</v>
      </c>
      <c r="AG1197">
        <f>'Energy consumption (raw)'!AE1147*Lists!$H$101</f>
        <v>0</v>
      </c>
      <c r="AH1197">
        <f>'Energy consumption (raw)'!AF1147*Lists!$H$100</f>
        <v>0</v>
      </c>
      <c r="AI1197" s="167">
        <f t="shared" si="103"/>
        <v>1313.9950378000001</v>
      </c>
      <c r="AJ1197" s="179">
        <f>'Energy consumption (raw)'!AG1147</f>
        <v>1313.9950378000001</v>
      </c>
      <c r="AK1197" s="179">
        <f>'Energy consumption (raw)'!AH1147</f>
        <v>1379</v>
      </c>
      <c r="AL1197">
        <f>IF(ROUND(AI1197,-3)=ROUND('Energy consumption (raw)'!AG1147,-3),1,0)</f>
        <v>1</v>
      </c>
      <c r="AM1197" s="179" t="str">
        <f>'Energy consumption (raw)'!AJ1147</f>
        <v>27. Nghe An</v>
      </c>
      <c r="AN1197">
        <f>VLOOKUP(AM1197,Lists!$F$9:$G$71,2,FALSE)</f>
        <v>1</v>
      </c>
    </row>
    <row r="1198" spans="2:40" x14ac:dyDescent="0.25">
      <c r="B1198" s="65" t="str">
        <f t="shared" si="101"/>
        <v>Industry1046</v>
      </c>
      <c r="C1198" s="179">
        <f>'Energy consumption (raw)'!B1148</f>
        <v>1046</v>
      </c>
      <c r="D1198" s="179">
        <f>'Energy consumption (raw)'!C1148</f>
        <v>0</v>
      </c>
      <c r="E1198" s="179">
        <f>'Energy consumption (raw)'!D1148</f>
        <v>0</v>
      </c>
      <c r="F1198" s="179" t="str">
        <f>'Energy consumption (raw)'!E1148</f>
        <v>Công nghiệp</v>
      </c>
      <c r="G1198" s="179" t="str">
        <f>'Energy consumption (raw)'!F1148</f>
        <v>Chế biến khoáng sản</v>
      </c>
      <c r="H1198" s="179" t="str">
        <f>'Energy consumption (raw)'!G1148</f>
        <v>Industry</v>
      </c>
      <c r="I1198" s="179" t="str">
        <f>'Energy consumption (raw)'!I1148</f>
        <v>23 Manufacture of other non-metallic mineral products</v>
      </c>
      <c r="J1198" s="179" t="str">
        <f>INDEX(Sector!$E$6:$E$46,MATCH('Energy consumption (toe)'!I1198,Sector!$B$6:$B$46,FALSE))</f>
        <v>Manufacture of other non-metallic mineral products</v>
      </c>
      <c r="K1198" s="179">
        <f>IFERROR('Energy consumption (raw)'!J1148*Lists!$H$84,)</f>
        <v>0</v>
      </c>
      <c r="L1198" s="179">
        <f>'Energy consumption (raw)'!K1148*Lists!$H$84</f>
        <v>2566.6957893000003</v>
      </c>
      <c r="M1198" s="179">
        <f>'Energy consumption (raw)'!L1148*Lists!$H$84</f>
        <v>0</v>
      </c>
      <c r="N1198" s="179">
        <f>'Energy consumption (raw)'!M1148*Lists!$H$84</f>
        <v>0</v>
      </c>
      <c r="O1198" s="178">
        <f t="shared" si="102"/>
        <v>2566.6957893000003</v>
      </c>
      <c r="P1198">
        <f>'Energy consumption (raw)'!N1148*Lists!$H$85</f>
        <v>0</v>
      </c>
      <c r="Q1198">
        <f>'Energy consumption (raw)'!O1148*Lists!$H$86</f>
        <v>0</v>
      </c>
      <c r="R1198">
        <f>'Energy consumption (raw)'!P1148*Lists!$H$87</f>
        <v>0</v>
      </c>
      <c r="S1198">
        <f>'Energy consumption (raw)'!Q1148*Lists!$H$88</f>
        <v>0</v>
      </c>
      <c r="T1198">
        <f>'Energy consumption (raw)'!R1148*Lists!$H$89</f>
        <v>0</v>
      </c>
      <c r="U1198">
        <f>'Energy consumption (raw)'!S1148*Lists!$H$90</f>
        <v>0</v>
      </c>
      <c r="V1198">
        <f>'Energy consumption (raw)'!T1148*Lists!$H$91</f>
        <v>0</v>
      </c>
      <c r="W1198">
        <f>'Energy consumption (raw)'!U1148*Lists!$H$92</f>
        <v>0</v>
      </c>
      <c r="X1198">
        <f>'Energy consumption (raw)'!V1148*Lists!$H$93</f>
        <v>0</v>
      </c>
      <c r="Y1198">
        <f>'Energy consumption (raw)'!W1148*Lists!$H$94</f>
        <v>0</v>
      </c>
      <c r="Z1198">
        <f>'Energy consumption (raw)'!X1148*Lists!$H$96*1000000</f>
        <v>0</v>
      </c>
      <c r="AA1198">
        <f>'Energy consumption (raw)'!Y1148*Lists!$H$97</f>
        <v>0</v>
      </c>
      <c r="AB1198">
        <f>'Energy consumption (raw)'!Z1148*Lists!$H$96</f>
        <v>0</v>
      </c>
      <c r="AC1198">
        <f>'Energy consumption (raw)'!AA1148*Lists!$H$98</f>
        <v>0</v>
      </c>
      <c r="AD1198">
        <f>'Energy consumption (raw)'!AB1148*Lists!$H$99</f>
        <v>0</v>
      </c>
      <c r="AE1198">
        <f>'Energy consumption (raw)'!AC1148*Lists!$H$101</f>
        <v>0</v>
      </c>
      <c r="AF1198">
        <f>'Energy consumption (raw)'!AD1148*Lists!$H$101</f>
        <v>0</v>
      </c>
      <c r="AG1198">
        <f>'Energy consumption (raw)'!AE1148*Lists!$H$101</f>
        <v>0</v>
      </c>
      <c r="AH1198">
        <f>'Energy consumption (raw)'!AF1148*Lists!$H$100</f>
        <v>0</v>
      </c>
      <c r="AI1198" s="167">
        <f t="shared" si="103"/>
        <v>2566.6957893000003</v>
      </c>
      <c r="AJ1198" s="179">
        <f>'Energy consumption (raw)'!AG1148</f>
        <v>2566.6957893000003</v>
      </c>
      <c r="AK1198" s="179">
        <f>'Energy consumption (raw)'!AH1148</f>
        <v>2363</v>
      </c>
      <c r="AL1198">
        <f>IF(ROUND(AI1198,-3)=ROUND('Energy consumption (raw)'!AG1148,-3),1,0)</f>
        <v>1</v>
      </c>
      <c r="AM1198" s="179" t="str">
        <f>'Energy consumption (raw)'!AJ1148</f>
        <v>27. Nghe An</v>
      </c>
      <c r="AN1198">
        <f>VLOOKUP(AM1198,Lists!$F$9:$G$71,2,FALSE)</f>
        <v>1</v>
      </c>
    </row>
    <row r="1199" spans="2:40" x14ac:dyDescent="0.25">
      <c r="B1199" s="65" t="str">
        <f t="shared" si="101"/>
        <v>Industry1047</v>
      </c>
      <c r="C1199" s="179">
        <f>'Energy consumption (raw)'!B1149</f>
        <v>1047</v>
      </c>
      <c r="D1199" s="179">
        <f>'Energy consumption (raw)'!C1149</f>
        <v>0</v>
      </c>
      <c r="E1199" s="179">
        <f>'Energy consumption (raw)'!D1149</f>
        <v>0</v>
      </c>
      <c r="F1199" s="179" t="str">
        <f>'Energy consumption (raw)'!E1149</f>
        <v>Công nghiệp</v>
      </c>
      <c r="G1199" s="179" t="str">
        <f>'Energy consumption (raw)'!F1149</f>
        <v>Sản xuất sắt, thép gang</v>
      </c>
      <c r="H1199" s="179" t="str">
        <f>'Energy consumption (raw)'!G1149</f>
        <v>Industry</v>
      </c>
      <c r="I1199" s="179" t="str">
        <f>'Energy consumption (raw)'!I1149</f>
        <v>24 Manufacture of basic metals</v>
      </c>
      <c r="J1199" s="179" t="str">
        <f>INDEX(Sector!$E$6:$E$46,MATCH('Energy consumption (toe)'!I1199,Sector!$B$6:$B$46,FALSE))</f>
        <v>Manufacture of basic metals</v>
      </c>
      <c r="K1199" s="179">
        <f>IFERROR('Energy consumption (raw)'!J1149*Lists!$H$84,)</f>
        <v>0</v>
      </c>
      <c r="L1199" s="179">
        <f>'Energy consumption (raw)'!K1149*Lists!$H$84</f>
        <v>26347.582599400001</v>
      </c>
      <c r="M1199" s="179">
        <f>'Energy consumption (raw)'!L1149*Lists!$H$84</f>
        <v>0</v>
      </c>
      <c r="N1199" s="179">
        <f>'Energy consumption (raw)'!M1149*Lists!$H$84</f>
        <v>0</v>
      </c>
      <c r="O1199" s="178">
        <f t="shared" si="102"/>
        <v>26347.582599400001</v>
      </c>
      <c r="P1199">
        <f>'Energy consumption (raw)'!N1149*Lists!$H$85</f>
        <v>0</v>
      </c>
      <c r="Q1199">
        <f>'Energy consumption (raw)'!O1149*Lists!$H$86</f>
        <v>0</v>
      </c>
      <c r="R1199">
        <f>'Energy consumption (raw)'!P1149*Lists!$H$87</f>
        <v>0</v>
      </c>
      <c r="S1199">
        <f>'Energy consumption (raw)'!Q1149*Lists!$H$88</f>
        <v>0</v>
      </c>
      <c r="T1199">
        <f>'Energy consumption (raw)'!R1149*Lists!$H$89</f>
        <v>0</v>
      </c>
      <c r="U1199">
        <f>'Energy consumption (raw)'!S1149*Lists!$H$90</f>
        <v>0</v>
      </c>
      <c r="V1199">
        <f>'Energy consumption (raw)'!T1149*Lists!$H$91</f>
        <v>0</v>
      </c>
      <c r="W1199">
        <f>'Energy consumption (raw)'!U1149*Lists!$H$92</f>
        <v>0</v>
      </c>
      <c r="X1199">
        <f>'Energy consumption (raw)'!V1149*Lists!$H$93</f>
        <v>0</v>
      </c>
      <c r="Y1199">
        <f>'Energy consumption (raw)'!W1149*Lists!$H$94</f>
        <v>0</v>
      </c>
      <c r="Z1199">
        <f>'Energy consumption (raw)'!X1149*Lists!$H$96*1000000</f>
        <v>0</v>
      </c>
      <c r="AA1199">
        <f>'Energy consumption (raw)'!Y1149*Lists!$H$97</f>
        <v>0</v>
      </c>
      <c r="AB1199">
        <f>'Energy consumption (raw)'!Z1149*Lists!$H$96</f>
        <v>0</v>
      </c>
      <c r="AC1199">
        <f>'Energy consumption (raw)'!AA1149*Lists!$H$98</f>
        <v>0</v>
      </c>
      <c r="AD1199">
        <f>'Energy consumption (raw)'!AB1149*Lists!$H$99</f>
        <v>0</v>
      </c>
      <c r="AE1199">
        <f>'Energy consumption (raw)'!AC1149*Lists!$H$101</f>
        <v>0</v>
      </c>
      <c r="AF1199">
        <f>'Energy consumption (raw)'!AD1149*Lists!$H$101</f>
        <v>0</v>
      </c>
      <c r="AG1199">
        <f>'Energy consumption (raw)'!AE1149*Lists!$H$101</f>
        <v>0</v>
      </c>
      <c r="AH1199">
        <f>'Energy consumption (raw)'!AF1149*Lists!$H$100</f>
        <v>0</v>
      </c>
      <c r="AI1199" s="167">
        <f t="shared" si="103"/>
        <v>26347.582599400001</v>
      </c>
      <c r="AJ1199" s="179">
        <f>'Energy consumption (raw)'!AG1149</f>
        <v>26347.582599400001</v>
      </c>
      <c r="AK1199" s="179">
        <f>'Energy consumption (raw)'!AH1149</f>
        <v>19886.919085200003</v>
      </c>
      <c r="AL1199">
        <f>IF(ROUND(AI1199,-3)=ROUND('Energy consumption (raw)'!AG1149,-3),1,0)</f>
        <v>1</v>
      </c>
      <c r="AM1199" s="179" t="str">
        <f>'Energy consumption (raw)'!AJ1149</f>
        <v>27. Nghe An</v>
      </c>
      <c r="AN1199">
        <f>VLOOKUP(AM1199,Lists!$F$9:$G$71,2,FALSE)</f>
        <v>1</v>
      </c>
    </row>
    <row r="1200" spans="2:40" x14ac:dyDescent="0.25">
      <c r="B1200" s="65" t="str">
        <f t="shared" si="101"/>
        <v>Industry1048</v>
      </c>
      <c r="C1200" s="179">
        <f>'Energy consumption (raw)'!B1150</f>
        <v>1048</v>
      </c>
      <c r="D1200" s="179">
        <f>'Energy consumption (raw)'!C1150</f>
        <v>0</v>
      </c>
      <c r="E1200" s="179">
        <f>'Energy consumption (raw)'!D1150</f>
        <v>0</v>
      </c>
      <c r="F1200" s="179" t="str">
        <f>'Energy consumption (raw)'!E1150</f>
        <v>Công nghiệp</v>
      </c>
      <c r="G1200" s="179" t="str">
        <f>'Energy consumption (raw)'!F1150</f>
        <v>Sản xuất xi măng</v>
      </c>
      <c r="H1200" s="179" t="str">
        <f>'Energy consumption (raw)'!G1150</f>
        <v>Industry</v>
      </c>
      <c r="I1200" s="179" t="str">
        <f>'Energy consumption (raw)'!I1150</f>
        <v>23 Manufacture of other non-metallic mineral products</v>
      </c>
      <c r="J1200" s="179" t="str">
        <f>INDEX(Sector!$E$6:$E$46,MATCH('Energy consumption (toe)'!I1200,Sector!$B$6:$B$46,FALSE))</f>
        <v>Manufacture of other non-metallic mineral products</v>
      </c>
      <c r="K1200" s="179">
        <f>IFERROR('Energy consumption (raw)'!J1150*Lists!$H$84,)</f>
        <v>0</v>
      </c>
      <c r="L1200" s="179">
        <f>'Energy consumption (raw)'!K1150*Lists!$H$84</f>
        <v>22727.975241600001</v>
      </c>
      <c r="M1200" s="179">
        <f>'Energy consumption (raw)'!L1150*Lists!$H$84</f>
        <v>0</v>
      </c>
      <c r="N1200" s="179">
        <f>'Energy consumption (raw)'!M1150*Lists!$H$84</f>
        <v>0</v>
      </c>
      <c r="O1200" s="178">
        <f t="shared" si="102"/>
        <v>22727.975241600001</v>
      </c>
      <c r="P1200">
        <f>'Energy consumption (raw)'!N1150*Lists!$H$85</f>
        <v>0</v>
      </c>
      <c r="Q1200">
        <f>'Energy consumption (raw)'!O1150*Lists!$H$86</f>
        <v>0</v>
      </c>
      <c r="R1200">
        <f>'Energy consumption (raw)'!P1150*Lists!$H$87</f>
        <v>0</v>
      </c>
      <c r="S1200">
        <f>'Energy consumption (raw)'!Q1150*Lists!$H$88</f>
        <v>0</v>
      </c>
      <c r="T1200">
        <f>'Energy consumption (raw)'!R1150*Lists!$H$89</f>
        <v>0</v>
      </c>
      <c r="U1200">
        <f>'Energy consumption (raw)'!S1150*Lists!$H$90</f>
        <v>0</v>
      </c>
      <c r="V1200">
        <f>'Energy consumption (raw)'!T1150*Lists!$H$91</f>
        <v>0</v>
      </c>
      <c r="W1200">
        <f>'Energy consumption (raw)'!U1150*Lists!$H$92</f>
        <v>0</v>
      </c>
      <c r="X1200">
        <f>'Energy consumption (raw)'!V1150*Lists!$H$93</f>
        <v>0</v>
      </c>
      <c r="Y1200">
        <f>'Energy consumption (raw)'!W1150*Lists!$H$94</f>
        <v>0</v>
      </c>
      <c r="Z1200">
        <f>'Energy consumption (raw)'!X1150*Lists!$H$96*1000000</f>
        <v>0</v>
      </c>
      <c r="AA1200">
        <f>'Energy consumption (raw)'!Y1150*Lists!$H$97</f>
        <v>0</v>
      </c>
      <c r="AB1200">
        <f>'Energy consumption (raw)'!Z1150*Lists!$H$96</f>
        <v>0</v>
      </c>
      <c r="AC1200">
        <f>'Energy consumption (raw)'!AA1150*Lists!$H$98</f>
        <v>0</v>
      </c>
      <c r="AD1200">
        <f>'Energy consumption (raw)'!AB1150*Lists!$H$99</f>
        <v>0</v>
      </c>
      <c r="AE1200">
        <f>'Energy consumption (raw)'!AC1150*Lists!$H$101</f>
        <v>0</v>
      </c>
      <c r="AF1200">
        <f>'Energy consumption (raw)'!AD1150*Lists!$H$101</f>
        <v>0</v>
      </c>
      <c r="AG1200">
        <f>'Energy consumption (raw)'!AE1150*Lists!$H$101</f>
        <v>0</v>
      </c>
      <c r="AH1200">
        <f>'Energy consumption (raw)'!AF1150*Lists!$H$100</f>
        <v>0</v>
      </c>
      <c r="AI1200" s="167">
        <f t="shared" si="103"/>
        <v>22727.975241600001</v>
      </c>
      <c r="AJ1200" s="179">
        <f>'Energy consumption (raw)'!AG1150</f>
        <v>22727.975241600001</v>
      </c>
      <c r="AK1200" s="179">
        <f>'Energy consumption (raw)'!AH1150</f>
        <v>22139</v>
      </c>
      <c r="AL1200">
        <f>IF(ROUND(AI1200,-3)=ROUND('Energy consumption (raw)'!AG1150,-3),1,0)</f>
        <v>1</v>
      </c>
      <c r="AM1200" s="179" t="str">
        <f>'Energy consumption (raw)'!AJ1150</f>
        <v>27. Nghe An</v>
      </c>
      <c r="AN1200">
        <f>VLOOKUP(AM1200,Lists!$F$9:$G$71,2,FALSE)</f>
        <v>1</v>
      </c>
    </row>
    <row r="1201" spans="2:40" x14ac:dyDescent="0.25">
      <c r="B1201" s="65" t="str">
        <f t="shared" si="101"/>
        <v>Industry1049</v>
      </c>
      <c r="C1201" s="179">
        <f>'Energy consumption (raw)'!B1151</f>
        <v>1049</v>
      </c>
      <c r="D1201" s="179">
        <f>'Energy consumption (raw)'!C1151</f>
        <v>0</v>
      </c>
      <c r="E1201" s="179">
        <f>'Energy consumption (raw)'!D1151</f>
        <v>0</v>
      </c>
      <c r="F1201" s="179" t="str">
        <f>'Energy consumption (raw)'!E1151</f>
        <v>Công nghiệp</v>
      </c>
      <c r="G1201" s="179" t="str">
        <f>'Energy consumption (raw)'!F1151</f>
        <v>Sản xuất xi măng</v>
      </c>
      <c r="H1201" s="179" t="str">
        <f>'Energy consumption (raw)'!G1151</f>
        <v>Industry</v>
      </c>
      <c r="I1201" s="179" t="str">
        <f>'Energy consumption (raw)'!I1151</f>
        <v>23 Manufacture of other non-metallic mineral products</v>
      </c>
      <c r="J1201" s="179" t="str">
        <f>INDEX(Sector!$E$6:$E$46,MATCH('Energy consumption (toe)'!I1201,Sector!$B$6:$B$46,FALSE))</f>
        <v>Manufacture of other non-metallic mineral products</v>
      </c>
      <c r="K1201" s="179">
        <f>IFERROR('Energy consumption (raw)'!J1151*Lists!$H$84,)</f>
        <v>0</v>
      </c>
      <c r="L1201" s="179">
        <f>'Energy consumption (raw)'!K1151*Lists!$H$84</f>
        <v>25200.346206500002</v>
      </c>
      <c r="M1201" s="179">
        <f>'Energy consumption (raw)'!L1151*Lists!$H$84</f>
        <v>0</v>
      </c>
      <c r="N1201" s="179">
        <f>'Energy consumption (raw)'!M1151*Lists!$H$84</f>
        <v>0</v>
      </c>
      <c r="O1201" s="178">
        <f t="shared" si="102"/>
        <v>25200.346206500002</v>
      </c>
      <c r="P1201">
        <f>'Energy consumption (raw)'!N1151*Lists!$H$85</f>
        <v>0</v>
      </c>
      <c r="Q1201">
        <f>'Energy consumption (raw)'!O1151*Lists!$H$86</f>
        <v>0</v>
      </c>
      <c r="R1201">
        <f>'Energy consumption (raw)'!P1151*Lists!$H$87</f>
        <v>341889</v>
      </c>
      <c r="S1201">
        <f>'Energy consumption (raw)'!Q1151*Lists!$H$88</f>
        <v>0</v>
      </c>
      <c r="T1201">
        <f>'Energy consumption (raw)'!R1151*Lists!$H$89</f>
        <v>0</v>
      </c>
      <c r="U1201">
        <f>'Energy consumption (raw)'!S1151*Lists!$H$90</f>
        <v>0.46992</v>
      </c>
      <c r="V1201">
        <f>'Energy consumption (raw)'!T1151*Lists!$H$91</f>
        <v>0</v>
      </c>
      <c r="W1201">
        <f>'Energy consumption (raw)'!U1151*Lists!$H$92</f>
        <v>0</v>
      </c>
      <c r="X1201">
        <f>'Energy consumption (raw)'!V1151*Lists!$H$93</f>
        <v>0</v>
      </c>
      <c r="Y1201">
        <f>'Energy consumption (raw)'!W1151*Lists!$H$94</f>
        <v>0</v>
      </c>
      <c r="Z1201">
        <f>'Energy consumption (raw)'!X1151*Lists!$H$96*1000000</f>
        <v>0</v>
      </c>
      <c r="AA1201">
        <f>'Energy consumption (raw)'!Y1151*Lists!$H$97</f>
        <v>0</v>
      </c>
      <c r="AB1201">
        <f>'Energy consumption (raw)'!Z1151*Lists!$H$96</f>
        <v>0</v>
      </c>
      <c r="AC1201">
        <f>'Energy consumption (raw)'!AA1151*Lists!$H$98</f>
        <v>0</v>
      </c>
      <c r="AD1201">
        <f>'Energy consumption (raw)'!AB1151*Lists!$H$99</f>
        <v>0</v>
      </c>
      <c r="AE1201">
        <f>'Energy consumption (raw)'!AC1151*Lists!$H$101</f>
        <v>0</v>
      </c>
      <c r="AF1201">
        <f>'Energy consumption (raw)'!AD1151*Lists!$H$101</f>
        <v>0</v>
      </c>
      <c r="AG1201">
        <f>'Energy consumption (raw)'!AE1151*Lists!$H$101</f>
        <v>0</v>
      </c>
      <c r="AH1201">
        <f>'Energy consumption (raw)'!AF1151*Lists!$H$100</f>
        <v>0</v>
      </c>
      <c r="AI1201" s="167">
        <f t="shared" si="103"/>
        <v>367089.81612650002</v>
      </c>
      <c r="AJ1201" s="179" t="e">
        <f>'Energy consumption (raw)'!AG1151</f>
        <v>#REF!</v>
      </c>
      <c r="AK1201" s="179">
        <f>'Energy consumption (raw)'!AH1151</f>
        <v>25169</v>
      </c>
      <c r="AL1201" t="e">
        <f>IF(ROUND(AI1201,-3)=ROUND('Energy consumption (raw)'!AG1151,-3),1,0)</f>
        <v>#REF!</v>
      </c>
      <c r="AM1201" s="179" t="str">
        <f>'Energy consumption (raw)'!AJ1151</f>
        <v>27. Nghe An</v>
      </c>
      <c r="AN1201">
        <f>VLOOKUP(AM1201,Lists!$F$9:$G$71,2,FALSE)</f>
        <v>1</v>
      </c>
    </row>
    <row r="1202" spans="2:40" x14ac:dyDescent="0.25">
      <c r="B1202" s="65" t="str">
        <f t="shared" si="101"/>
        <v>Industry1050</v>
      </c>
      <c r="C1202" s="179">
        <f>'Energy consumption (raw)'!B1152</f>
        <v>1050</v>
      </c>
      <c r="D1202" s="179">
        <f>'Energy consumption (raw)'!C1152</f>
        <v>0</v>
      </c>
      <c r="E1202" s="179">
        <f>'Energy consumption (raw)'!D1152</f>
        <v>0</v>
      </c>
      <c r="F1202" s="179" t="str">
        <f>'Energy consumption (raw)'!E1152</f>
        <v>Công nghiệp</v>
      </c>
      <c r="G1202" s="179" t="str">
        <f>'Energy consumption (raw)'!F1152</f>
        <v>Sản xuất gỗ dán, gỗ lạng, ván ép và ván mỏng khác</v>
      </c>
      <c r="H1202" s="179" t="str">
        <f>'Energy consumption (raw)'!G1152</f>
        <v>Industry</v>
      </c>
      <c r="I1202" s="179" t="str">
        <f>'Energy consumption (raw)'!I1152</f>
        <v>16 Manufacture of wood and of products of wood and cork, except furniture;
manufacture of articles of straw and plaiting materials</v>
      </c>
      <c r="J1202" s="179" t="str">
        <f>INDEX(Sector!$E$6:$E$46,MATCH('Energy consumption (toe)'!I1202,Sector!$B$6:$B$46,FALSE))</f>
        <v>Manufacture of wood and of products of wood and cork, except furniture;
manufacture of articles of straw and plaiting materials</v>
      </c>
      <c r="K1202" s="179">
        <f>IFERROR('Energy consumption (raw)'!J1152*Lists!$H$84,)</f>
        <v>4320.1018924</v>
      </c>
      <c r="L1202" s="179">
        <f>'Energy consumption (raw)'!K1152*Lists!$H$84</f>
        <v>4320.1018924</v>
      </c>
      <c r="M1202" s="179">
        <f>'Energy consumption (raw)'!L1152*Lists!$H$84</f>
        <v>0</v>
      </c>
      <c r="N1202" s="179">
        <f>'Energy consumption (raw)'!M1152*Lists!$H$84</f>
        <v>0</v>
      </c>
      <c r="O1202" s="178">
        <f t="shared" si="102"/>
        <v>4320.1018924</v>
      </c>
      <c r="P1202">
        <f>'Energy consumption (raw)'!N1152*Lists!$H$85</f>
        <v>0</v>
      </c>
      <c r="Q1202">
        <f>'Energy consumption (raw)'!O1152*Lists!$H$86</f>
        <v>0</v>
      </c>
      <c r="R1202">
        <f>'Energy consumption (raw)'!P1152*Lists!$H$87</f>
        <v>0</v>
      </c>
      <c r="S1202">
        <f>'Energy consumption (raw)'!Q1152*Lists!$H$88</f>
        <v>0</v>
      </c>
      <c r="T1202">
        <f>'Energy consumption (raw)'!R1152*Lists!$H$89</f>
        <v>0</v>
      </c>
      <c r="U1202">
        <f>'Energy consumption (raw)'!S1152*Lists!$H$90</f>
        <v>0</v>
      </c>
      <c r="V1202">
        <f>'Energy consumption (raw)'!T1152*Lists!$H$91</f>
        <v>0</v>
      </c>
      <c r="W1202">
        <f>'Energy consumption (raw)'!U1152*Lists!$H$92</f>
        <v>0</v>
      </c>
      <c r="X1202">
        <f>'Energy consumption (raw)'!V1152*Lists!$H$93</f>
        <v>0</v>
      </c>
      <c r="Y1202">
        <f>'Energy consumption (raw)'!W1152*Lists!$H$94</f>
        <v>0</v>
      </c>
      <c r="Z1202">
        <f>'Energy consumption (raw)'!X1152*Lists!$H$96*1000000</f>
        <v>0</v>
      </c>
      <c r="AA1202">
        <f>'Energy consumption (raw)'!Y1152*Lists!$H$97</f>
        <v>0</v>
      </c>
      <c r="AB1202">
        <f>'Energy consumption (raw)'!Z1152*Lists!$H$96</f>
        <v>0</v>
      </c>
      <c r="AC1202">
        <f>'Energy consumption (raw)'!AA1152*Lists!$H$98</f>
        <v>0</v>
      </c>
      <c r="AD1202">
        <f>'Energy consumption (raw)'!AB1152*Lists!$H$99</f>
        <v>0</v>
      </c>
      <c r="AE1202">
        <f>'Energy consumption (raw)'!AC1152*Lists!$H$101</f>
        <v>0</v>
      </c>
      <c r="AF1202">
        <f>'Energy consumption (raw)'!AD1152*Lists!$H$101</f>
        <v>0</v>
      </c>
      <c r="AG1202">
        <f>'Energy consumption (raw)'!AE1152*Lists!$H$101</f>
        <v>0</v>
      </c>
      <c r="AH1202">
        <f>'Energy consumption (raw)'!AF1152*Lists!$H$100</f>
        <v>0</v>
      </c>
      <c r="AI1202" s="167">
        <f t="shared" si="103"/>
        <v>4320.1018924</v>
      </c>
      <c r="AJ1202" s="179">
        <f>'Energy consumption (raw)'!AG1152</f>
        <v>4320.1018924</v>
      </c>
      <c r="AK1202" s="179">
        <f>'Energy consumption (raw)'!AH1152</f>
        <v>4321</v>
      </c>
      <c r="AL1202">
        <f>IF(ROUND(AI1202,-3)=ROUND('Energy consumption (raw)'!AG1152,-3),1,0)</f>
        <v>1</v>
      </c>
      <c r="AM1202" s="179" t="str">
        <f>'Energy consumption (raw)'!AJ1152</f>
        <v>27. Nghe An</v>
      </c>
      <c r="AN1202">
        <f>VLOOKUP(AM1202,Lists!$F$9:$G$71,2,FALSE)</f>
        <v>1</v>
      </c>
    </row>
    <row r="1203" spans="2:40" x14ac:dyDescent="0.25">
      <c r="B1203" s="65" t="str">
        <f t="shared" si="101"/>
        <v>Industry1051</v>
      </c>
      <c r="C1203" s="179">
        <f>'Energy consumption (raw)'!B1153</f>
        <v>1051</v>
      </c>
      <c r="D1203" s="179">
        <f>'Energy consumption (raw)'!C1153</f>
        <v>0</v>
      </c>
      <c r="E1203" s="179">
        <f>'Energy consumption (raw)'!D1153</f>
        <v>0</v>
      </c>
      <c r="F1203" s="179" t="str">
        <f>'Energy consumption (raw)'!E1153</f>
        <v>Công nghiệp</v>
      </c>
      <c r="G1203" s="179" t="str">
        <f>'Energy consumption (raw)'!F1153</f>
        <v>Sản xuất bao bì bằng giấy, bìa</v>
      </c>
      <c r="H1203" s="179" t="str">
        <f>'Energy consumption (raw)'!G1153</f>
        <v>Industry</v>
      </c>
      <c r="I1203" s="179" t="str">
        <f>'Energy consumption (raw)'!I1153</f>
        <v>17 Manufacture of paper and paper products</v>
      </c>
      <c r="J1203" s="179" t="str">
        <f>INDEX(Sector!$E$6:$E$46,MATCH('Energy consumption (toe)'!I1203,Sector!$B$6:$B$46,FALSE))</f>
        <v>Manufacture of paper and paper products</v>
      </c>
      <c r="K1203" s="179">
        <f>IFERROR('Energy consumption (raw)'!J1153*Lists!$H$84,)</f>
        <v>0</v>
      </c>
      <c r="L1203" s="179">
        <f>'Energy consumption (raw)'!K1153*Lists!$H$84</f>
        <v>1443.1432120000002</v>
      </c>
      <c r="M1203" s="179">
        <f>'Energy consumption (raw)'!L1153*Lists!$H$84</f>
        <v>0</v>
      </c>
      <c r="N1203" s="179">
        <f>'Energy consumption (raw)'!M1153*Lists!$H$84</f>
        <v>0</v>
      </c>
      <c r="O1203" s="178">
        <f t="shared" si="102"/>
        <v>1443.1432120000002</v>
      </c>
      <c r="P1203">
        <f>'Energy consumption (raw)'!N1153*Lists!$H$85</f>
        <v>0</v>
      </c>
      <c r="Q1203">
        <f>'Energy consumption (raw)'!O1153*Lists!$H$86</f>
        <v>0</v>
      </c>
      <c r="R1203">
        <f>'Energy consumption (raw)'!P1153*Lists!$H$87</f>
        <v>0</v>
      </c>
      <c r="S1203">
        <f>'Energy consumption (raw)'!Q1153*Lists!$H$88</f>
        <v>0</v>
      </c>
      <c r="T1203">
        <f>'Energy consumption (raw)'!R1153*Lists!$H$89</f>
        <v>0</v>
      </c>
      <c r="U1203">
        <f>'Energy consumption (raw)'!S1153*Lists!$H$90</f>
        <v>0</v>
      </c>
      <c r="V1203">
        <f>'Energy consumption (raw)'!T1153*Lists!$H$91</f>
        <v>0</v>
      </c>
      <c r="W1203">
        <f>'Energy consumption (raw)'!U1153*Lists!$H$92</f>
        <v>0</v>
      </c>
      <c r="X1203">
        <f>'Energy consumption (raw)'!V1153*Lists!$H$93</f>
        <v>0</v>
      </c>
      <c r="Y1203">
        <f>'Energy consumption (raw)'!W1153*Lists!$H$94</f>
        <v>0</v>
      </c>
      <c r="Z1203">
        <f>'Energy consumption (raw)'!X1153*Lists!$H$96*1000000</f>
        <v>0</v>
      </c>
      <c r="AA1203">
        <f>'Energy consumption (raw)'!Y1153*Lists!$H$97</f>
        <v>0</v>
      </c>
      <c r="AB1203">
        <f>'Energy consumption (raw)'!Z1153*Lists!$H$96</f>
        <v>0</v>
      </c>
      <c r="AC1203">
        <f>'Energy consumption (raw)'!AA1153*Lists!$H$98</f>
        <v>0</v>
      </c>
      <c r="AD1203">
        <f>'Energy consumption (raw)'!AB1153*Lists!$H$99</f>
        <v>0</v>
      </c>
      <c r="AE1203">
        <f>'Energy consumption (raw)'!AC1153*Lists!$H$101</f>
        <v>0</v>
      </c>
      <c r="AF1203">
        <f>'Energy consumption (raw)'!AD1153*Lists!$H$101</f>
        <v>0</v>
      </c>
      <c r="AG1203">
        <f>'Energy consumption (raw)'!AE1153*Lists!$H$101</f>
        <v>0</v>
      </c>
      <c r="AH1203">
        <f>'Energy consumption (raw)'!AF1153*Lists!$H$100</f>
        <v>0</v>
      </c>
      <c r="AI1203" s="167">
        <f t="shared" si="103"/>
        <v>1443.1432120000002</v>
      </c>
      <c r="AJ1203" s="179">
        <f>'Energy consumption (raw)'!AG1153</f>
        <v>1443.1432120000002</v>
      </c>
      <c r="AK1203" s="179">
        <f>'Energy consumption (raw)'!AH1153</f>
        <v>1633</v>
      </c>
      <c r="AL1203">
        <f>IF(ROUND(AI1203,-3)=ROUND('Energy consumption (raw)'!AG1153,-3),1,0)</f>
        <v>1</v>
      </c>
      <c r="AM1203" s="179" t="str">
        <f>'Energy consumption (raw)'!AJ1153</f>
        <v>27. Nghe An</v>
      </c>
      <c r="AN1203">
        <f>VLOOKUP(AM1203,Lists!$F$9:$G$71,2,FALSE)</f>
        <v>1</v>
      </c>
    </row>
    <row r="1204" spans="2:40" x14ac:dyDescent="0.25">
      <c r="B1204" s="65" t="str">
        <f t="shared" si="101"/>
        <v>Industry1052</v>
      </c>
      <c r="C1204" s="179">
        <f>'Energy consumption (raw)'!B1154</f>
        <v>1052</v>
      </c>
      <c r="D1204" s="179">
        <f>'Energy consumption (raw)'!C1154</f>
        <v>0</v>
      </c>
      <c r="E1204" s="179">
        <f>'Energy consumption (raw)'!D1154</f>
        <v>0</v>
      </c>
      <c r="F1204" s="179" t="str">
        <f>'Energy consumption (raw)'!E1154</f>
        <v>Công nghiệp</v>
      </c>
      <c r="G1204" s="179" t="str">
        <f>'Energy consumption (raw)'!F1154</f>
        <v>Sản xuất bia và mạch nha ủ men bia</v>
      </c>
      <c r="H1204" s="179" t="str">
        <f>'Energy consumption (raw)'!G1154</f>
        <v>Industry</v>
      </c>
      <c r="I1204" s="179" t="str">
        <f>'Energy consumption (raw)'!I1154</f>
        <v>11 Manufacture of beverages</v>
      </c>
      <c r="J1204" s="179" t="str">
        <f>INDEX(Sector!$E$6:$E$46,MATCH('Energy consumption (toe)'!I1204,Sector!$B$6:$B$46,FALSE))</f>
        <v>Manufacture of beverages</v>
      </c>
      <c r="K1204" s="179">
        <f>IFERROR('Energy consumption (raw)'!J1154*Lists!$H$84,)</f>
        <v>1072.2572396</v>
      </c>
      <c r="L1204" s="179">
        <f>'Energy consumption (raw)'!K1154*Lists!$H$84</f>
        <v>1072.2572396</v>
      </c>
      <c r="M1204" s="179">
        <f>'Energy consumption (raw)'!L1154*Lists!$H$84</f>
        <v>0</v>
      </c>
      <c r="N1204" s="179">
        <f>'Energy consumption (raw)'!M1154*Lists!$H$84</f>
        <v>0</v>
      </c>
      <c r="O1204" s="178">
        <f t="shared" si="102"/>
        <v>1072.2572396</v>
      </c>
      <c r="P1204">
        <f>'Energy consumption (raw)'!N1154*Lists!$H$85</f>
        <v>0</v>
      </c>
      <c r="Q1204">
        <f>'Energy consumption (raw)'!O1154*Lists!$H$86</f>
        <v>0</v>
      </c>
      <c r="R1204">
        <f>'Energy consumption (raw)'!P1154*Lists!$H$87</f>
        <v>0</v>
      </c>
      <c r="S1204">
        <f>'Energy consumption (raw)'!Q1154*Lists!$H$88</f>
        <v>0</v>
      </c>
      <c r="T1204">
        <f>'Energy consumption (raw)'!R1154*Lists!$H$89</f>
        <v>0</v>
      </c>
      <c r="U1204">
        <f>'Energy consumption (raw)'!S1154*Lists!$H$90</f>
        <v>0</v>
      </c>
      <c r="V1204">
        <f>'Energy consumption (raw)'!T1154*Lists!$H$91</f>
        <v>0</v>
      </c>
      <c r="W1204">
        <f>'Energy consumption (raw)'!U1154*Lists!$H$92</f>
        <v>0</v>
      </c>
      <c r="X1204">
        <f>'Energy consumption (raw)'!V1154*Lists!$H$93</f>
        <v>0</v>
      </c>
      <c r="Y1204">
        <f>'Energy consumption (raw)'!W1154*Lists!$H$94</f>
        <v>0</v>
      </c>
      <c r="Z1204">
        <f>'Energy consumption (raw)'!X1154*Lists!$H$96*1000000</f>
        <v>0</v>
      </c>
      <c r="AA1204">
        <f>'Energy consumption (raw)'!Y1154*Lists!$H$97</f>
        <v>0</v>
      </c>
      <c r="AB1204">
        <f>'Energy consumption (raw)'!Z1154*Lists!$H$96</f>
        <v>0</v>
      </c>
      <c r="AC1204">
        <f>'Energy consumption (raw)'!AA1154*Lists!$H$98</f>
        <v>0</v>
      </c>
      <c r="AD1204">
        <f>'Energy consumption (raw)'!AB1154*Lists!$H$99</f>
        <v>0</v>
      </c>
      <c r="AE1204">
        <f>'Energy consumption (raw)'!AC1154*Lists!$H$101</f>
        <v>0</v>
      </c>
      <c r="AF1204">
        <f>'Energy consumption (raw)'!AD1154*Lists!$H$101</f>
        <v>0</v>
      </c>
      <c r="AG1204">
        <f>'Energy consumption (raw)'!AE1154*Lists!$H$101</f>
        <v>0</v>
      </c>
      <c r="AH1204">
        <f>'Energy consumption (raw)'!AF1154*Lists!$H$100</f>
        <v>0</v>
      </c>
      <c r="AI1204" s="167">
        <f t="shared" si="103"/>
        <v>1072.2572396</v>
      </c>
      <c r="AJ1204" s="179">
        <f>'Energy consumption (raw)'!AG1154</f>
        <v>1072.2572396</v>
      </c>
      <c r="AK1204" s="179">
        <f>'Energy consumption (raw)'!AH1154</f>
        <v>1160</v>
      </c>
      <c r="AL1204">
        <f>IF(ROUND(AI1204,-3)=ROUND('Energy consumption (raw)'!AG1154,-3),1,0)</f>
        <v>1</v>
      </c>
      <c r="AM1204" s="179" t="str">
        <f>'Energy consumption (raw)'!AJ1154</f>
        <v>27. Nghe An</v>
      </c>
      <c r="AN1204">
        <f>VLOOKUP(AM1204,Lists!$F$9:$G$71,2,FALSE)</f>
        <v>1</v>
      </c>
    </row>
    <row r="1205" spans="2:40" x14ac:dyDescent="0.25">
      <c r="B1205" s="65" t="str">
        <f t="shared" si="101"/>
        <v>Industry1053</v>
      </c>
      <c r="C1205" s="179">
        <f>'Energy consumption (raw)'!B1155</f>
        <v>1053</v>
      </c>
      <c r="D1205" s="179">
        <f>'Energy consumption (raw)'!C1155</f>
        <v>0</v>
      </c>
      <c r="E1205" s="179">
        <f>'Energy consumption (raw)'!D1155</f>
        <v>0</v>
      </c>
      <c r="F1205" s="179" t="str">
        <f>'Energy consumption (raw)'!E1155</f>
        <v>Công nghiệp</v>
      </c>
      <c r="G1205" s="179" t="str">
        <f>'Energy consumption (raw)'!F1155</f>
        <v>Xây dựng công trình kỹ thuật dân dụng</v>
      </c>
      <c r="H1205" s="179" t="str">
        <f>'Energy consumption (raw)'!G1155</f>
        <v>Industry</v>
      </c>
      <c r="I1205" s="179" t="str">
        <f>'Energy consumption (raw)'!I1155</f>
        <v>Buildings</v>
      </c>
      <c r="J1205" s="179" t="str">
        <f>INDEX(Sector!$E$6:$E$46,MATCH('Energy consumption (toe)'!I1205,Sector!$B$6:$B$46,FALSE))</f>
        <v>Buildings</v>
      </c>
      <c r="K1205" s="179">
        <f>IFERROR('Energy consumption (raw)'!J1155*Lists!$H$84,)</f>
        <v>0</v>
      </c>
      <c r="L1205" s="179">
        <f>'Energy consumption (raw)'!K1155*Lists!$H$84</f>
        <v>1805.9361494000002</v>
      </c>
      <c r="M1205" s="179">
        <f>'Energy consumption (raw)'!L1155*Lists!$H$84</f>
        <v>0</v>
      </c>
      <c r="N1205" s="179">
        <f>'Energy consumption (raw)'!M1155*Lists!$H$84</f>
        <v>0</v>
      </c>
      <c r="O1205" s="178">
        <f t="shared" si="102"/>
        <v>1805.9361494000002</v>
      </c>
      <c r="P1205">
        <f>'Energy consumption (raw)'!N1155*Lists!$H$85</f>
        <v>0</v>
      </c>
      <c r="Q1205">
        <f>'Energy consumption (raw)'!O1155*Lists!$H$86</f>
        <v>0</v>
      </c>
      <c r="R1205">
        <f>'Energy consumption (raw)'!P1155*Lists!$H$87</f>
        <v>0</v>
      </c>
      <c r="S1205">
        <f>'Energy consumption (raw)'!Q1155*Lists!$H$88</f>
        <v>0</v>
      </c>
      <c r="T1205">
        <f>'Energy consumption (raw)'!R1155*Lists!$H$89</f>
        <v>0</v>
      </c>
      <c r="U1205">
        <f>'Energy consumption (raw)'!S1155*Lists!$H$90</f>
        <v>0</v>
      </c>
      <c r="V1205">
        <f>'Energy consumption (raw)'!T1155*Lists!$H$91</f>
        <v>0</v>
      </c>
      <c r="W1205">
        <f>'Energy consumption (raw)'!U1155*Lists!$H$92</f>
        <v>0</v>
      </c>
      <c r="X1205">
        <f>'Energy consumption (raw)'!V1155*Lists!$H$93</f>
        <v>0</v>
      </c>
      <c r="Y1205">
        <f>'Energy consumption (raw)'!W1155*Lists!$H$94</f>
        <v>0</v>
      </c>
      <c r="Z1205">
        <f>'Energy consumption (raw)'!X1155*Lists!$H$96*1000000</f>
        <v>0</v>
      </c>
      <c r="AA1205">
        <f>'Energy consumption (raw)'!Y1155*Lists!$H$97</f>
        <v>0</v>
      </c>
      <c r="AB1205">
        <f>'Energy consumption (raw)'!Z1155*Lists!$H$96</f>
        <v>0</v>
      </c>
      <c r="AC1205">
        <f>'Energy consumption (raw)'!AA1155*Lists!$H$98</f>
        <v>0</v>
      </c>
      <c r="AD1205">
        <f>'Energy consumption (raw)'!AB1155*Lists!$H$99</f>
        <v>0</v>
      </c>
      <c r="AE1205">
        <f>'Energy consumption (raw)'!AC1155*Lists!$H$101</f>
        <v>0</v>
      </c>
      <c r="AF1205">
        <f>'Energy consumption (raw)'!AD1155*Lists!$H$101</f>
        <v>0</v>
      </c>
      <c r="AG1205">
        <f>'Energy consumption (raw)'!AE1155*Lists!$H$101</f>
        <v>0</v>
      </c>
      <c r="AH1205">
        <f>'Energy consumption (raw)'!AF1155*Lists!$H$100</f>
        <v>0</v>
      </c>
      <c r="AI1205" s="167">
        <f t="shared" si="103"/>
        <v>1805.9361494000002</v>
      </c>
      <c r="AJ1205" s="179">
        <f>'Energy consumption (raw)'!AG1155</f>
        <v>1805.9361494000002</v>
      </c>
      <c r="AK1205" s="179">
        <f>'Energy consumption (raw)'!AH1155</f>
        <v>2182</v>
      </c>
      <c r="AL1205">
        <f>IF(ROUND(AI1205,-3)=ROUND('Energy consumption (raw)'!AG1155,-3),1,0)</f>
        <v>1</v>
      </c>
      <c r="AM1205" s="179" t="str">
        <f>'Energy consumption (raw)'!AJ1155</f>
        <v>27. Nghe An</v>
      </c>
      <c r="AN1205">
        <f>VLOOKUP(AM1205,Lists!$F$9:$G$71,2,FALSE)</f>
        <v>1</v>
      </c>
    </row>
    <row r="1206" spans="2:40" x14ac:dyDescent="0.25">
      <c r="B1206" s="65" t="str">
        <f t="shared" si="101"/>
        <v>Industry1054</v>
      </c>
      <c r="C1206" s="179">
        <f>'Energy consumption (raw)'!B1156</f>
        <v>1054</v>
      </c>
      <c r="D1206" s="179">
        <f>'Energy consumption (raw)'!C1156</f>
        <v>0</v>
      </c>
      <c r="E1206" s="179">
        <f>'Energy consumption (raw)'!D1156</f>
        <v>0</v>
      </c>
      <c r="F1206" s="179" t="str">
        <f>'Energy consumption (raw)'!E1156</f>
        <v>Công nghiệp</v>
      </c>
      <c r="G1206" s="179" t="str">
        <f>'Energy consumption (raw)'!F1156</f>
        <v>Sản xuất sợi</v>
      </c>
      <c r="H1206" s="179" t="str">
        <f>'Energy consumption (raw)'!G1156</f>
        <v>Industry</v>
      </c>
      <c r="I1206" s="179" t="str">
        <f>'Energy consumption (raw)'!I1156</f>
        <v>13 Manufacture of textiles</v>
      </c>
      <c r="J1206" s="179" t="str">
        <f>INDEX(Sector!$E$6:$E$46,MATCH('Energy consumption (toe)'!I1206,Sector!$B$6:$B$46,FALSE))</f>
        <v>Manufacture of textiles</v>
      </c>
      <c r="K1206" s="179">
        <f>IFERROR('Energy consumption (raw)'!J1156*Lists!$H$84,)</f>
        <v>4089.9433834000001</v>
      </c>
      <c r="L1206" s="179">
        <f>'Energy consumption (raw)'!K1156*Lists!$H$84</f>
        <v>4089.9433834000001</v>
      </c>
      <c r="M1206" s="179">
        <f>'Energy consumption (raw)'!L1156*Lists!$H$84</f>
        <v>0</v>
      </c>
      <c r="N1206" s="179">
        <f>'Energy consumption (raw)'!M1156*Lists!$H$84</f>
        <v>0</v>
      </c>
      <c r="O1206" s="178">
        <f t="shared" si="102"/>
        <v>4089.9433834000001</v>
      </c>
      <c r="P1206">
        <f>'Energy consumption (raw)'!N1156*Lists!$H$85</f>
        <v>0</v>
      </c>
      <c r="Q1206">
        <f>'Energy consumption (raw)'!O1156*Lists!$H$86</f>
        <v>0</v>
      </c>
      <c r="R1206">
        <f>'Energy consumption (raw)'!P1156*Lists!$H$87</f>
        <v>0</v>
      </c>
      <c r="S1206">
        <f>'Energy consumption (raw)'!Q1156*Lists!$H$88</f>
        <v>0</v>
      </c>
      <c r="T1206">
        <f>'Energy consumption (raw)'!R1156*Lists!$H$89</f>
        <v>0</v>
      </c>
      <c r="U1206">
        <f>'Energy consumption (raw)'!S1156*Lists!$H$90</f>
        <v>0</v>
      </c>
      <c r="V1206">
        <f>'Energy consumption (raw)'!T1156*Lists!$H$91</f>
        <v>0</v>
      </c>
      <c r="W1206">
        <f>'Energy consumption (raw)'!U1156*Lists!$H$92</f>
        <v>0</v>
      </c>
      <c r="X1206">
        <f>'Energy consumption (raw)'!V1156*Lists!$H$93</f>
        <v>0</v>
      </c>
      <c r="Y1206">
        <f>'Energy consumption (raw)'!W1156*Lists!$H$94</f>
        <v>0</v>
      </c>
      <c r="Z1206">
        <f>'Energy consumption (raw)'!X1156*Lists!$H$96*1000000</f>
        <v>0</v>
      </c>
      <c r="AA1206">
        <f>'Energy consumption (raw)'!Y1156*Lists!$H$97</f>
        <v>0</v>
      </c>
      <c r="AB1206">
        <f>'Energy consumption (raw)'!Z1156*Lists!$H$96</f>
        <v>0</v>
      </c>
      <c r="AC1206">
        <f>'Energy consumption (raw)'!AA1156*Lists!$H$98</f>
        <v>0</v>
      </c>
      <c r="AD1206">
        <f>'Energy consumption (raw)'!AB1156*Lists!$H$99</f>
        <v>0</v>
      </c>
      <c r="AE1206">
        <f>'Energy consumption (raw)'!AC1156*Lists!$H$101</f>
        <v>0</v>
      </c>
      <c r="AF1206">
        <f>'Energy consumption (raw)'!AD1156*Lists!$H$101</f>
        <v>0</v>
      </c>
      <c r="AG1206">
        <f>'Energy consumption (raw)'!AE1156*Lists!$H$101</f>
        <v>0</v>
      </c>
      <c r="AH1206">
        <f>'Energy consumption (raw)'!AF1156*Lists!$H$100</f>
        <v>0</v>
      </c>
      <c r="AI1206" s="167">
        <f t="shared" si="103"/>
        <v>4089.9433834000001</v>
      </c>
      <c r="AJ1206" s="179">
        <f>'Energy consumption (raw)'!AG1156</f>
        <v>4089.9433834000001</v>
      </c>
      <c r="AK1206" s="179">
        <f>'Energy consumption (raw)'!AH1156</f>
        <v>5449</v>
      </c>
      <c r="AL1206">
        <f>IF(ROUND(AI1206,-3)=ROUND('Energy consumption (raw)'!AG1156,-3),1,0)</f>
        <v>1</v>
      </c>
      <c r="AM1206" s="179" t="str">
        <f>'Energy consumption (raw)'!AJ1156</f>
        <v>27. Nghe An</v>
      </c>
      <c r="AN1206">
        <f>VLOOKUP(AM1206,Lists!$F$9:$G$71,2,FALSE)</f>
        <v>1</v>
      </c>
    </row>
    <row r="1207" spans="2:40" x14ac:dyDescent="0.25">
      <c r="B1207" s="65" t="str">
        <f t="shared" si="101"/>
        <v>Industry1055</v>
      </c>
      <c r="C1207" s="179">
        <f>'Energy consumption (raw)'!B1157</f>
        <v>1055</v>
      </c>
      <c r="D1207" s="179">
        <f>'Energy consumption (raw)'!C1157</f>
        <v>0</v>
      </c>
      <c r="E1207" s="179">
        <f>'Energy consumption (raw)'!D1157</f>
        <v>0</v>
      </c>
      <c r="F1207" s="179" t="str">
        <f>'Energy consumption (raw)'!E1157</f>
        <v>Công nghiệp</v>
      </c>
      <c r="G1207" s="179" t="str">
        <f>'Energy consumption (raw)'!F1157</f>
        <v>Kinh doanh, Sản xuất vật liệu xây dựng</v>
      </c>
      <c r="H1207" s="179" t="str">
        <f>'Energy consumption (raw)'!G1157</f>
        <v>Industry</v>
      </c>
      <c r="I1207" s="179" t="str">
        <f>'Energy consumption (raw)'!I1157</f>
        <v>23 Manufacture of other non-metallic mineral products</v>
      </c>
      <c r="J1207" s="179" t="str">
        <f>INDEX(Sector!$E$6:$E$46,MATCH('Energy consumption (toe)'!I1207,Sector!$B$6:$B$46,FALSE))</f>
        <v>Manufacture of other non-metallic mineral products</v>
      </c>
      <c r="K1207" s="179">
        <f>IFERROR('Energy consumption (raw)'!J1157*Lists!$H$84,)</f>
        <v>0</v>
      </c>
      <c r="L1207" s="179">
        <f>'Energy consumption (raw)'!K1157*Lists!$H$84</f>
        <v>0</v>
      </c>
      <c r="M1207" s="179">
        <f>'Energy consumption (raw)'!L1157*Lists!$H$84</f>
        <v>0</v>
      </c>
      <c r="N1207" s="179">
        <f>'Energy consumption (raw)'!M1157*Lists!$H$84</f>
        <v>0</v>
      </c>
      <c r="O1207" s="178">
        <f t="shared" si="102"/>
        <v>0</v>
      </c>
      <c r="P1207">
        <f>'Energy consumption (raw)'!N1157*Lists!$H$85</f>
        <v>0</v>
      </c>
      <c r="Q1207">
        <f>'Energy consumption (raw)'!O1157*Lists!$H$86</f>
        <v>0</v>
      </c>
      <c r="R1207">
        <f>'Energy consumption (raw)'!P1157*Lists!$H$87</f>
        <v>0</v>
      </c>
      <c r="S1207">
        <f>'Energy consumption (raw)'!Q1157*Lists!$H$88</f>
        <v>0</v>
      </c>
      <c r="T1207">
        <f>'Energy consumption (raw)'!R1157*Lists!$H$89</f>
        <v>0</v>
      </c>
      <c r="U1207">
        <f>'Energy consumption (raw)'!S1157*Lists!$H$90</f>
        <v>1195.92</v>
      </c>
      <c r="V1207">
        <f>'Energy consumption (raw)'!T1157*Lists!$H$91</f>
        <v>0</v>
      </c>
      <c r="W1207">
        <f>'Energy consumption (raw)'!U1157*Lists!$H$92</f>
        <v>0</v>
      </c>
      <c r="X1207">
        <f>'Energy consumption (raw)'!V1157*Lists!$H$93</f>
        <v>0</v>
      </c>
      <c r="Y1207">
        <f>'Energy consumption (raw)'!W1157*Lists!$H$94</f>
        <v>0</v>
      </c>
      <c r="Z1207">
        <f>'Energy consumption (raw)'!X1157*Lists!$H$96*1000000</f>
        <v>0</v>
      </c>
      <c r="AA1207">
        <f>'Energy consumption (raw)'!Y1157*Lists!$H$97</f>
        <v>0</v>
      </c>
      <c r="AB1207">
        <f>'Energy consumption (raw)'!Z1157*Lists!$H$96</f>
        <v>0</v>
      </c>
      <c r="AC1207">
        <f>'Energy consumption (raw)'!AA1157*Lists!$H$98</f>
        <v>0</v>
      </c>
      <c r="AD1207">
        <f>'Energy consumption (raw)'!AB1157*Lists!$H$99</f>
        <v>0</v>
      </c>
      <c r="AE1207">
        <f>'Energy consumption (raw)'!AC1157*Lists!$H$101</f>
        <v>0</v>
      </c>
      <c r="AF1207">
        <f>'Energy consumption (raw)'!AD1157*Lists!$H$101</f>
        <v>0</v>
      </c>
      <c r="AG1207">
        <f>'Energy consumption (raw)'!AE1157*Lists!$H$101</f>
        <v>0</v>
      </c>
      <c r="AH1207">
        <f>'Energy consumption (raw)'!AF1157*Lists!$H$100</f>
        <v>0</v>
      </c>
      <c r="AI1207" s="167">
        <f t="shared" si="103"/>
        <v>1195.92</v>
      </c>
      <c r="AJ1207" s="179">
        <f>'Energy consumption (raw)'!AG1157</f>
        <v>1195.92</v>
      </c>
      <c r="AK1207" s="179">
        <f>'Energy consumption (raw)'!AH1157</f>
        <v>744</v>
      </c>
      <c r="AL1207">
        <f>IF(ROUND(AI1207,-3)=ROUND('Energy consumption (raw)'!AG1157,-3),1,0)</f>
        <v>1</v>
      </c>
      <c r="AM1207" s="179" t="str">
        <f>'Energy consumption (raw)'!AJ1157</f>
        <v>27. Nghe An</v>
      </c>
      <c r="AN1207">
        <f>VLOOKUP(AM1207,Lists!$F$9:$G$71,2,FALSE)</f>
        <v>1</v>
      </c>
    </row>
    <row r="1208" spans="2:40" x14ac:dyDescent="0.25">
      <c r="B1208" s="65" t="str">
        <f t="shared" si="101"/>
        <v>Industry1056</v>
      </c>
      <c r="C1208" s="179">
        <f>'Energy consumption (raw)'!B1158</f>
        <v>1056</v>
      </c>
      <c r="D1208" s="179">
        <f>'Energy consumption (raw)'!C1158</f>
        <v>0</v>
      </c>
      <c r="E1208" s="179">
        <f>'Energy consumption (raw)'!D1158</f>
        <v>0</v>
      </c>
      <c r="F1208" s="179" t="str">
        <f>'Energy consumption (raw)'!E1158</f>
        <v>Công nghiệp</v>
      </c>
      <c r="G1208" s="179" t="str">
        <f>'Energy consumption (raw)'!F1158</f>
        <v>Sản xuất sản phẩm từ plastic</v>
      </c>
      <c r="H1208" s="179" t="str">
        <f>'Energy consumption (raw)'!G1158</f>
        <v>Industry</v>
      </c>
      <c r="I1208" s="179" t="str">
        <f>'Energy consumption (raw)'!I1158</f>
        <v>22 Manufacture of rubber and plastics products</v>
      </c>
      <c r="J1208" s="179" t="str">
        <f>INDEX(Sector!$E$6:$E$46,MATCH('Energy consumption (toe)'!I1208,Sector!$B$6:$B$46,FALSE))</f>
        <v>Manufacture of rubber and plastics products</v>
      </c>
      <c r="K1208" s="179">
        <f>IFERROR('Energy consumption (raw)'!J1158*Lists!$H$84,)</f>
        <v>0</v>
      </c>
      <c r="L1208" s="179">
        <f>'Energy consumption (raw)'!K1158*Lists!$H$84</f>
        <v>1455.2361659000001</v>
      </c>
      <c r="M1208" s="179">
        <f>'Energy consumption (raw)'!L1158*Lists!$H$84</f>
        <v>0</v>
      </c>
      <c r="N1208" s="179">
        <f>'Energy consumption (raw)'!M1158*Lists!$H$84</f>
        <v>0</v>
      </c>
      <c r="O1208" s="178">
        <f t="shared" si="102"/>
        <v>1455.2361659000001</v>
      </c>
      <c r="P1208">
        <f>'Energy consumption (raw)'!N1158*Lists!$H$85</f>
        <v>0</v>
      </c>
      <c r="Q1208">
        <f>'Energy consumption (raw)'!O1158*Lists!$H$86</f>
        <v>0</v>
      </c>
      <c r="R1208">
        <f>'Energy consumption (raw)'!P1158*Lists!$H$87</f>
        <v>0</v>
      </c>
      <c r="S1208">
        <f>'Energy consumption (raw)'!Q1158*Lists!$H$88</f>
        <v>0</v>
      </c>
      <c r="T1208">
        <f>'Energy consumption (raw)'!R1158*Lists!$H$89</f>
        <v>0</v>
      </c>
      <c r="U1208">
        <f>'Energy consumption (raw)'!S1158*Lists!$H$90</f>
        <v>0</v>
      </c>
      <c r="V1208">
        <f>'Energy consumption (raw)'!T1158*Lists!$H$91</f>
        <v>0</v>
      </c>
      <c r="W1208">
        <f>'Energy consumption (raw)'!U1158*Lists!$H$92</f>
        <v>0</v>
      </c>
      <c r="X1208">
        <f>'Energy consumption (raw)'!V1158*Lists!$H$93</f>
        <v>0</v>
      </c>
      <c r="Y1208">
        <f>'Energy consumption (raw)'!W1158*Lists!$H$94</f>
        <v>0</v>
      </c>
      <c r="Z1208">
        <f>'Energy consumption (raw)'!X1158*Lists!$H$96*1000000</f>
        <v>0</v>
      </c>
      <c r="AA1208">
        <f>'Energy consumption (raw)'!Y1158*Lists!$H$97</f>
        <v>0</v>
      </c>
      <c r="AB1208">
        <f>'Energy consumption (raw)'!Z1158*Lists!$H$96</f>
        <v>0</v>
      </c>
      <c r="AC1208">
        <f>'Energy consumption (raw)'!AA1158*Lists!$H$98</f>
        <v>0</v>
      </c>
      <c r="AD1208">
        <f>'Energy consumption (raw)'!AB1158*Lists!$H$99</f>
        <v>0</v>
      </c>
      <c r="AE1208">
        <f>'Energy consumption (raw)'!AC1158*Lists!$H$101</f>
        <v>0</v>
      </c>
      <c r="AF1208">
        <f>'Energy consumption (raw)'!AD1158*Lists!$H$101</f>
        <v>0</v>
      </c>
      <c r="AG1208">
        <f>'Energy consumption (raw)'!AE1158*Lists!$H$101</f>
        <v>0</v>
      </c>
      <c r="AH1208">
        <f>'Energy consumption (raw)'!AF1158*Lists!$H$100</f>
        <v>0</v>
      </c>
      <c r="AI1208" s="167">
        <f t="shared" si="103"/>
        <v>1455.2361659000001</v>
      </c>
      <c r="AJ1208" s="179">
        <f>'Energy consumption (raw)'!AG1158</f>
        <v>1455.2361659000001</v>
      </c>
      <c r="AK1208" s="179">
        <f>'Energy consumption (raw)'!AH1158</f>
        <v>0</v>
      </c>
      <c r="AL1208">
        <f>IF(ROUND(AI1208,-3)=ROUND('Energy consumption (raw)'!AG1158,-3),1,0)</f>
        <v>1</v>
      </c>
      <c r="AM1208" s="179" t="str">
        <f>'Energy consumption (raw)'!AJ1158</f>
        <v>27. Nghe An</v>
      </c>
      <c r="AN1208">
        <f>VLOOKUP(AM1208,Lists!$F$9:$G$71,2,FALSE)</f>
        <v>1</v>
      </c>
    </row>
    <row r="1209" spans="2:40" x14ac:dyDescent="0.25">
      <c r="B1209" s="65" t="str">
        <f t="shared" si="101"/>
        <v>Industry1057</v>
      </c>
      <c r="C1209" s="179">
        <f>'Energy consumption (raw)'!B1159</f>
        <v>1057</v>
      </c>
      <c r="D1209" s="179">
        <f>'Energy consumption (raw)'!C1159</f>
        <v>0</v>
      </c>
      <c r="E1209" s="179">
        <f>'Energy consumption (raw)'!D1159</f>
        <v>0</v>
      </c>
      <c r="F1209" s="179" t="str">
        <f>'Energy consumption (raw)'!E1159</f>
        <v>Công nghiệp</v>
      </c>
      <c r="G1209" s="179" t="str">
        <f>'Energy consumption (raw)'!F1159</f>
        <v>Sản xuất xi măng</v>
      </c>
      <c r="H1209" s="179" t="str">
        <f>'Energy consumption (raw)'!G1159</f>
        <v>Industry</v>
      </c>
      <c r="I1209" s="179" t="str">
        <f>'Energy consumption (raw)'!I1159</f>
        <v>23 Manufacture of other non-metallic mineral products</v>
      </c>
      <c r="J1209" s="179" t="str">
        <f>INDEX(Sector!$E$6:$E$46,MATCH('Energy consumption (toe)'!I1209,Sector!$B$6:$B$46,FALSE))</f>
        <v>Manufacture of other non-metallic mineral products</v>
      </c>
      <c r="K1209" s="179">
        <f>IFERROR('Energy consumption (raw)'!J1159*Lists!$H$84,)</f>
        <v>0</v>
      </c>
      <c r="L1209" s="179">
        <f>'Energy consumption (raw)'!K1159*Lists!$H$84</f>
        <v>12939.64429</v>
      </c>
      <c r="M1209" s="179">
        <f>'Energy consumption (raw)'!L1159*Lists!$H$84</f>
        <v>0</v>
      </c>
      <c r="N1209" s="179">
        <f>'Energy consumption (raw)'!M1159*Lists!$H$84</f>
        <v>0</v>
      </c>
      <c r="O1209" s="178">
        <f t="shared" si="102"/>
        <v>12939.64429</v>
      </c>
      <c r="P1209">
        <f>'Energy consumption (raw)'!N1159*Lists!$H$85</f>
        <v>0</v>
      </c>
      <c r="Q1209">
        <f>'Energy consumption (raw)'!O1159*Lists!$H$86</f>
        <v>0</v>
      </c>
      <c r="R1209">
        <f>'Energy consumption (raw)'!P1159*Lists!$H$87</f>
        <v>0</v>
      </c>
      <c r="S1209">
        <f>'Energy consumption (raw)'!Q1159*Lists!$H$88</f>
        <v>0</v>
      </c>
      <c r="T1209">
        <f>'Energy consumption (raw)'!R1159*Lists!$H$89</f>
        <v>0</v>
      </c>
      <c r="U1209">
        <f>'Energy consumption (raw)'!S1159*Lists!$H$90</f>
        <v>1.83216</v>
      </c>
      <c r="V1209">
        <f>'Energy consumption (raw)'!T1159*Lists!$H$91</f>
        <v>0</v>
      </c>
      <c r="W1209">
        <f>'Energy consumption (raw)'!U1159*Lists!$H$92</f>
        <v>0</v>
      </c>
      <c r="X1209">
        <f>'Energy consumption (raw)'!V1159*Lists!$H$93</f>
        <v>0</v>
      </c>
      <c r="Y1209">
        <f>'Energy consumption (raw)'!W1159*Lists!$H$94</f>
        <v>0</v>
      </c>
      <c r="Z1209">
        <f>'Energy consumption (raw)'!X1159*Lists!$H$96*1000000</f>
        <v>0</v>
      </c>
      <c r="AA1209">
        <f>'Energy consumption (raw)'!Y1159*Lists!$H$97</f>
        <v>0</v>
      </c>
      <c r="AB1209">
        <f>'Energy consumption (raw)'!Z1159*Lists!$H$96</f>
        <v>0</v>
      </c>
      <c r="AC1209">
        <f>'Energy consumption (raw)'!AA1159*Lists!$H$98</f>
        <v>0</v>
      </c>
      <c r="AD1209">
        <f>'Energy consumption (raw)'!AB1159*Lists!$H$99</f>
        <v>0</v>
      </c>
      <c r="AE1209">
        <f>'Energy consumption (raw)'!AC1159*Lists!$H$101</f>
        <v>0</v>
      </c>
      <c r="AF1209">
        <f>'Energy consumption (raw)'!AD1159*Lists!$H$101</f>
        <v>0</v>
      </c>
      <c r="AG1209">
        <f>'Energy consumption (raw)'!AE1159*Lists!$H$101</f>
        <v>0</v>
      </c>
      <c r="AH1209">
        <f>'Energy consumption (raw)'!AF1159*Lists!$H$100</f>
        <v>0</v>
      </c>
      <c r="AI1209" s="167">
        <f t="shared" si="103"/>
        <v>12941.47645</v>
      </c>
      <c r="AJ1209" s="179">
        <f>'Energy consumption (raw)'!AG1159</f>
        <v>12941.47645</v>
      </c>
      <c r="AK1209" s="179">
        <f>'Energy consumption (raw)'!AH1159</f>
        <v>0</v>
      </c>
      <c r="AL1209">
        <f>IF(ROUND(AI1209,-3)=ROUND('Energy consumption (raw)'!AG1159,-3),1,0)</f>
        <v>1</v>
      </c>
      <c r="AM1209" s="179" t="str">
        <f>'Energy consumption (raw)'!AJ1159</f>
        <v>27. Nghe An</v>
      </c>
      <c r="AN1209">
        <f>VLOOKUP(AM1209,Lists!$F$9:$G$71,2,FALSE)</f>
        <v>1</v>
      </c>
    </row>
    <row r="1210" spans="2:40" x14ac:dyDescent="0.25">
      <c r="B1210" s="65" t="str">
        <f t="shared" si="101"/>
        <v>Industry1058</v>
      </c>
      <c r="C1210" s="179">
        <f>'Energy consumption (raw)'!B1160</f>
        <v>1058</v>
      </c>
      <c r="D1210" s="179">
        <f>'Energy consumption (raw)'!C1160</f>
        <v>0</v>
      </c>
      <c r="E1210" s="179">
        <f>'Energy consumption (raw)'!D1160</f>
        <v>0</v>
      </c>
      <c r="F1210" s="179" t="str">
        <f>'Energy consumption (raw)'!E1160</f>
        <v>Công nghiệp</v>
      </c>
      <c r="G1210" s="179" t="str">
        <f>'Energy consumption (raw)'!F1160</f>
        <v>Sản xuất sắt, thép gang</v>
      </c>
      <c r="H1210" s="179" t="str">
        <f>'Energy consumption (raw)'!G1160</f>
        <v>Industry</v>
      </c>
      <c r="I1210" s="179" t="str">
        <f>'Energy consumption (raw)'!I1160</f>
        <v>24 Manufacture of basic metals</v>
      </c>
      <c r="J1210" s="179" t="str">
        <f>INDEX(Sector!$E$6:$E$46,MATCH('Energy consumption (toe)'!I1210,Sector!$B$6:$B$46,FALSE))</f>
        <v>Manufacture of basic metals</v>
      </c>
      <c r="K1210" s="179">
        <f>IFERROR('Energy consumption (raw)'!J1160*Lists!$H$84,)</f>
        <v>0</v>
      </c>
      <c r="L1210" s="179">
        <f>'Energy consumption (raw)'!K1160*Lists!$H$84</f>
        <v>209.84800000000001</v>
      </c>
      <c r="M1210" s="179">
        <f>'Energy consumption (raw)'!L1160*Lists!$H$84</f>
        <v>0</v>
      </c>
      <c r="N1210" s="179">
        <f>'Energy consumption (raw)'!M1160*Lists!$H$84</f>
        <v>0</v>
      </c>
      <c r="O1210" s="178">
        <f t="shared" si="102"/>
        <v>209.84800000000001</v>
      </c>
      <c r="P1210">
        <f>'Energy consumption (raw)'!N1160*Lists!$H$85</f>
        <v>0</v>
      </c>
      <c r="Q1210">
        <f>'Energy consumption (raw)'!O1160*Lists!$H$86</f>
        <v>2892549.0999999996</v>
      </c>
      <c r="R1210">
        <f>'Energy consumption (raw)'!P1160*Lists!$H$87</f>
        <v>1046531.3999999999</v>
      </c>
      <c r="S1210">
        <f>'Energy consumption (raw)'!Q1160*Lists!$H$88</f>
        <v>0</v>
      </c>
      <c r="T1210">
        <f>'Energy consumption (raw)'!R1160*Lists!$H$89</f>
        <v>4808.32</v>
      </c>
      <c r="U1210">
        <f>'Energy consumption (raw)'!S1160*Lists!$H$90</f>
        <v>0</v>
      </c>
      <c r="V1210">
        <f>'Energy consumption (raw)'!T1160*Lists!$H$91</f>
        <v>507.6</v>
      </c>
      <c r="W1210">
        <f>'Energy consumption (raw)'!U1160*Lists!$H$92</f>
        <v>0</v>
      </c>
      <c r="X1210">
        <f>'Energy consumption (raw)'!V1160*Lists!$H$93</f>
        <v>28.2</v>
      </c>
      <c r="Y1210">
        <f>'Energy consumption (raw)'!W1160*Lists!$H$94</f>
        <v>0</v>
      </c>
      <c r="Z1210">
        <f>'Energy consumption (raw)'!X1160*Lists!$H$96*1000000</f>
        <v>0</v>
      </c>
      <c r="AA1210">
        <f>'Energy consumption (raw)'!Y1160*Lists!$H$97</f>
        <v>0</v>
      </c>
      <c r="AB1210">
        <f>'Energy consumption (raw)'!Z1160*Lists!$H$96</f>
        <v>0</v>
      </c>
      <c r="AC1210">
        <f>'Energy consumption (raw)'!AA1160*Lists!$H$98</f>
        <v>0</v>
      </c>
      <c r="AD1210">
        <f>'Energy consumption (raw)'!AB1160*Lists!$H$99</f>
        <v>0</v>
      </c>
      <c r="AE1210">
        <f>'Energy consumption (raw)'!AC1160*Lists!$H$101</f>
        <v>0</v>
      </c>
      <c r="AF1210">
        <f>'Energy consumption (raw)'!AD1160*Lists!$H$101</f>
        <v>0</v>
      </c>
      <c r="AG1210">
        <f>'Energy consumption (raw)'!AE1160*Lists!$H$101</f>
        <v>0</v>
      </c>
      <c r="AH1210">
        <f>'Energy consumption (raw)'!AF1160*Lists!$H$100</f>
        <v>0</v>
      </c>
      <c r="AI1210" s="167">
        <f t="shared" si="103"/>
        <v>3944634.4679999999</v>
      </c>
      <c r="AJ1210" s="179">
        <f>'Energy consumption (raw)'!AG1160</f>
        <v>3944634.4679999999</v>
      </c>
      <c r="AK1210" s="179">
        <f>'Energy consumption (raw)'!AH1160</f>
        <v>3992593</v>
      </c>
      <c r="AL1210">
        <f>IF(ROUND(AI1210,-3)=ROUND('Energy consumption (raw)'!AG1160,-3),1,0)</f>
        <v>1</v>
      </c>
      <c r="AM1210" s="179" t="str">
        <f>'Energy consumption (raw)'!AJ1160</f>
        <v>28. Ha Tinh</v>
      </c>
      <c r="AN1210">
        <f>VLOOKUP(AM1210,Lists!$F$9:$G$71,2,FALSE)</f>
        <v>1</v>
      </c>
    </row>
    <row r="1211" spans="2:40" x14ac:dyDescent="0.25">
      <c r="B1211" s="65" t="str">
        <f t="shared" si="101"/>
        <v>Industry1059</v>
      </c>
      <c r="C1211" s="179">
        <f>'Energy consumption (raw)'!B1161</f>
        <v>1059</v>
      </c>
      <c r="D1211" s="179">
        <f>'Energy consumption (raw)'!C1161</f>
        <v>0</v>
      </c>
      <c r="E1211" s="179">
        <f>'Energy consumption (raw)'!D1161</f>
        <v>0</v>
      </c>
      <c r="F1211" s="179" t="str">
        <f>'Energy consumption (raw)'!E1161</f>
        <v>Công nghiệp</v>
      </c>
      <c r="G1211" s="179" t="str">
        <f>'Energy consumption (raw)'!F1161</f>
        <v>Sản xuất, truyền tải và phân phối điện</v>
      </c>
      <c r="H1211" s="179" t="str">
        <f>'Energy consumption (raw)'!G1161</f>
        <v>Industry</v>
      </c>
      <c r="I1211" s="179" t="str">
        <f>'Energy consumption (raw)'!I1161</f>
        <v>35 Electricity, gas, steam and air conditioning supply</v>
      </c>
      <c r="J1211" s="179" t="str">
        <f>INDEX(Sector!$E$6:$E$46,MATCH('Energy consumption (toe)'!I1211,Sector!$B$6:$B$46,FALSE))</f>
        <v>Electricity, gas, steam and air conditioning supply</v>
      </c>
      <c r="K1211" s="179">
        <f>IFERROR('Energy consumption (raw)'!J1161*Lists!$H$84,)</f>
        <v>0</v>
      </c>
      <c r="L1211" s="179">
        <f>'Energy consumption (raw)'!K1161*Lists!$H$84</f>
        <v>5154.8153621000001</v>
      </c>
      <c r="M1211" s="179">
        <f>'Energy consumption (raw)'!L1161*Lists!$H$84</f>
        <v>0</v>
      </c>
      <c r="N1211" s="179">
        <f>'Energy consumption (raw)'!M1161*Lists!$H$84</f>
        <v>1008939.9176678001</v>
      </c>
      <c r="O1211" s="178">
        <f t="shared" si="102"/>
        <v>5154.8153621000001</v>
      </c>
      <c r="P1211">
        <f>'Energy consumption (raw)'!N1161*Lists!$H$85</f>
        <v>0</v>
      </c>
      <c r="Q1211">
        <f>'Energy consumption (raw)'!O1161*Lists!$H$86</f>
        <v>0</v>
      </c>
      <c r="R1211">
        <f>'Energy consumption (raw)'!P1161*Lists!$H$87</f>
        <v>0</v>
      </c>
      <c r="S1211">
        <f>'Energy consumption (raw)'!Q1161*Lists!$H$88</f>
        <v>1473228.5</v>
      </c>
      <c r="T1211">
        <f>'Energy consumption (raw)'!R1161*Lists!$H$89</f>
        <v>4539</v>
      </c>
      <c r="U1211">
        <f>'Energy consumption (raw)'!S1161*Lists!$H$90</f>
        <v>0</v>
      </c>
      <c r="V1211">
        <f>'Energy consumption (raw)'!T1161*Lists!$H$91</f>
        <v>0</v>
      </c>
      <c r="W1211">
        <f>'Energy consumption (raw)'!U1161*Lists!$H$92</f>
        <v>0</v>
      </c>
      <c r="X1211">
        <f>'Energy consumption (raw)'!V1161*Lists!$H$93</f>
        <v>0</v>
      </c>
      <c r="Y1211">
        <f>'Energy consumption (raw)'!W1161*Lists!$H$94</f>
        <v>0</v>
      </c>
      <c r="Z1211">
        <f>'Energy consumption (raw)'!X1161*Lists!$H$96*1000000</f>
        <v>0</v>
      </c>
      <c r="AA1211">
        <f>'Energy consumption (raw)'!Y1161*Lists!$H$97</f>
        <v>0</v>
      </c>
      <c r="AB1211">
        <f>'Energy consumption (raw)'!Z1161*Lists!$H$96</f>
        <v>0</v>
      </c>
      <c r="AC1211">
        <f>'Energy consumption (raw)'!AA1161*Lists!$H$98</f>
        <v>0</v>
      </c>
      <c r="AD1211">
        <f>'Energy consumption (raw)'!AB1161*Lists!$H$99</f>
        <v>0</v>
      </c>
      <c r="AE1211">
        <f>'Energy consumption (raw)'!AC1161*Lists!$H$101</f>
        <v>0</v>
      </c>
      <c r="AF1211">
        <f>'Energy consumption (raw)'!AD1161*Lists!$H$101</f>
        <v>0</v>
      </c>
      <c r="AG1211">
        <f>'Energy consumption (raw)'!AE1161*Lists!$H$101</f>
        <v>0</v>
      </c>
      <c r="AH1211">
        <f>'Energy consumption (raw)'!AF1161*Lists!$H$100</f>
        <v>0</v>
      </c>
      <c r="AI1211" s="167">
        <f t="shared" si="103"/>
        <v>1482922.3153621</v>
      </c>
      <c r="AJ1211" s="179">
        <f>'Energy consumption (raw)'!AG1161</f>
        <v>473982</v>
      </c>
      <c r="AK1211" s="179">
        <f>'Energy consumption (raw)'!AH1161</f>
        <v>1052545.6099999999</v>
      </c>
      <c r="AL1211">
        <f>IF(ROUND(AI1211,-3)=ROUND('Energy consumption (raw)'!AG1161,-3),1,0)</f>
        <v>0</v>
      </c>
      <c r="AM1211" s="179" t="str">
        <f>'Energy consumption (raw)'!AJ1161</f>
        <v>28. Ha Tinh</v>
      </c>
      <c r="AN1211">
        <f>VLOOKUP(AM1211,Lists!$F$9:$G$71,2,FALSE)</f>
        <v>1</v>
      </c>
    </row>
    <row r="1212" spans="2:40" x14ac:dyDescent="0.25">
      <c r="B1212" s="65" t="str">
        <f t="shared" si="101"/>
        <v>Industry1060</v>
      </c>
      <c r="C1212" s="179">
        <f>'Energy consumption (raw)'!B1162</f>
        <v>1060</v>
      </c>
      <c r="D1212" s="179">
        <f>'Energy consumption (raw)'!C1162</f>
        <v>0</v>
      </c>
      <c r="E1212" s="179">
        <f>'Energy consumption (raw)'!D1162</f>
        <v>0</v>
      </c>
      <c r="F1212" s="179" t="str">
        <f>'Energy consumption (raw)'!E1162</f>
        <v>Công nghiệp</v>
      </c>
      <c r="G1212" s="179" t="str">
        <f>'Energy consumption (raw)'!F1162</f>
        <v>Sản xuất bia và mạch nha ủ men bia</v>
      </c>
      <c r="H1212" s="179" t="str">
        <f>'Energy consumption (raw)'!G1162</f>
        <v>Industry</v>
      </c>
      <c r="I1212" s="179" t="str">
        <f>'Energy consumption (raw)'!I1162</f>
        <v>11 Manufacture of beverages</v>
      </c>
      <c r="J1212" s="179" t="str">
        <f>INDEX(Sector!$E$6:$E$46,MATCH('Energy consumption (toe)'!I1212,Sector!$B$6:$B$46,FALSE))</f>
        <v>Manufacture of beverages</v>
      </c>
      <c r="K1212" s="179">
        <f>IFERROR('Energy consumption (raw)'!J1162*Lists!$H$84,)</f>
        <v>726.9747291000001</v>
      </c>
      <c r="L1212" s="179">
        <f>'Energy consumption (raw)'!K1162*Lists!$H$84</f>
        <v>762.52359750000005</v>
      </c>
      <c r="M1212" s="179">
        <f>'Energy consumption (raw)'!L1162*Lists!$H$84</f>
        <v>0</v>
      </c>
      <c r="N1212" s="179">
        <f>'Energy consumption (raw)'!M1162*Lists!$H$84</f>
        <v>0</v>
      </c>
      <c r="O1212" s="178">
        <f t="shared" si="102"/>
        <v>762.52359750000005</v>
      </c>
      <c r="P1212">
        <f>'Energy consumption (raw)'!N1162*Lists!$H$85</f>
        <v>0</v>
      </c>
      <c r="Q1212">
        <f>'Energy consumption (raw)'!O1162*Lists!$H$86</f>
        <v>827.4</v>
      </c>
      <c r="R1212">
        <f>'Energy consumption (raw)'!P1162*Lists!$H$87</f>
        <v>0</v>
      </c>
      <c r="S1212">
        <f>'Energy consumption (raw)'!Q1162*Lists!$H$88</f>
        <v>1097.5</v>
      </c>
      <c r="T1212">
        <f>'Energy consumption (raw)'!R1162*Lists!$H$89</f>
        <v>36.96</v>
      </c>
      <c r="U1212">
        <f>'Energy consumption (raw)'!S1162*Lists!$H$90</f>
        <v>0</v>
      </c>
      <c r="V1212">
        <f>'Energy consumption (raw)'!T1162*Lists!$H$91</f>
        <v>0</v>
      </c>
      <c r="W1212">
        <f>'Energy consumption (raw)'!U1162*Lists!$H$92</f>
        <v>0</v>
      </c>
      <c r="X1212">
        <f>'Energy consumption (raw)'!V1162*Lists!$H$93</f>
        <v>0</v>
      </c>
      <c r="Y1212">
        <f>'Energy consumption (raw)'!W1162*Lists!$H$94</f>
        <v>0</v>
      </c>
      <c r="Z1212">
        <f>'Energy consumption (raw)'!X1162*Lists!$H$96*1000000</f>
        <v>0</v>
      </c>
      <c r="AA1212">
        <f>'Energy consumption (raw)'!Y1162*Lists!$H$97</f>
        <v>0</v>
      </c>
      <c r="AB1212">
        <f>'Energy consumption (raw)'!Z1162*Lists!$H$96</f>
        <v>0</v>
      </c>
      <c r="AC1212">
        <f>'Energy consumption (raw)'!AA1162*Lists!$H$98</f>
        <v>0</v>
      </c>
      <c r="AD1212">
        <f>'Energy consumption (raw)'!AB1162*Lists!$H$99</f>
        <v>0</v>
      </c>
      <c r="AE1212">
        <f>'Energy consumption (raw)'!AC1162*Lists!$H$101</f>
        <v>0</v>
      </c>
      <c r="AF1212">
        <f>'Energy consumption (raw)'!AD1162*Lists!$H$101</f>
        <v>0</v>
      </c>
      <c r="AG1212">
        <f>'Energy consumption (raw)'!AE1162*Lists!$H$101</f>
        <v>0</v>
      </c>
      <c r="AH1212">
        <f>'Energy consumption (raw)'!AF1162*Lists!$H$100</f>
        <v>0</v>
      </c>
      <c r="AI1212" s="167">
        <f t="shared" si="103"/>
        <v>2724.3835975000002</v>
      </c>
      <c r="AJ1212" s="179">
        <f>'Energy consumption (raw)'!AG1162</f>
        <v>2724.3835975000002</v>
      </c>
      <c r="AK1212" s="179">
        <f>'Energy consumption (raw)'!AH1162</f>
        <v>2972.5159875999998</v>
      </c>
      <c r="AL1212">
        <f>IF(ROUND(AI1212,-3)=ROUND('Energy consumption (raw)'!AG1162,-3),1,0)</f>
        <v>1</v>
      </c>
      <c r="AM1212" s="179" t="str">
        <f>'Energy consumption (raw)'!AJ1162</f>
        <v>28. Ha Tinh</v>
      </c>
      <c r="AN1212">
        <f>VLOOKUP(AM1212,Lists!$F$9:$G$71,2,FALSE)</f>
        <v>1</v>
      </c>
    </row>
    <row r="1213" spans="2:40" x14ac:dyDescent="0.25">
      <c r="B1213" s="65" t="str">
        <f t="shared" ref="B1213:B1276" si="104">H1213&amp;C1213</f>
        <v>Industry1061</v>
      </c>
      <c r="C1213" s="179">
        <f>'Energy consumption (raw)'!B1163</f>
        <v>1061</v>
      </c>
      <c r="D1213" s="179">
        <f>'Energy consumption (raw)'!C1163</f>
        <v>0</v>
      </c>
      <c r="E1213" s="179">
        <f>'Energy consumption (raw)'!D1163</f>
        <v>0</v>
      </c>
      <c r="F1213" s="179" t="str">
        <f>'Energy consumption (raw)'!E1163</f>
        <v>Công nghiệp</v>
      </c>
      <c r="G1213" s="179" t="str">
        <f>'Energy consumption (raw)'!F1163</f>
        <v>Sản xuất giấy nhăn, bìa nhăn</v>
      </c>
      <c r="H1213" s="179" t="str">
        <f>'Energy consumption (raw)'!G1163</f>
        <v>Industry</v>
      </c>
      <c r="I1213" s="179" t="str">
        <f>'Energy consumption (raw)'!I1163</f>
        <v>17 Manufacture of paper and paper products</v>
      </c>
      <c r="J1213" s="179" t="str">
        <f>INDEX(Sector!$E$6:$E$46,MATCH('Energy consumption (toe)'!I1213,Sector!$B$6:$B$46,FALSE))</f>
        <v>Manufacture of paper and paper products</v>
      </c>
      <c r="K1213" s="179">
        <f>IFERROR('Energy consumption (raw)'!J1163*Lists!$H$84,)</f>
        <v>1422.4043662000001</v>
      </c>
      <c r="L1213" s="179">
        <f>'Energy consumption (raw)'!K1163*Lists!$H$84</f>
        <v>2130.2710462</v>
      </c>
      <c r="M1213" s="179">
        <f>'Energy consumption (raw)'!L1163*Lists!$H$84</f>
        <v>0</v>
      </c>
      <c r="N1213" s="179">
        <f>'Energy consumption (raw)'!M1163*Lists!$H$84</f>
        <v>0</v>
      </c>
      <c r="O1213" s="178">
        <f t="shared" ref="O1213:O1276" si="105">IF(L1213=0,K1213,L1213)</f>
        <v>2130.2710462</v>
      </c>
      <c r="P1213">
        <f>'Energy consumption (raw)'!N1163*Lists!$H$85</f>
        <v>0</v>
      </c>
      <c r="Q1213">
        <f>'Energy consumption (raw)'!O1163*Lists!$H$86</f>
        <v>0</v>
      </c>
      <c r="R1213">
        <f>'Energy consumption (raw)'!P1163*Lists!$H$87</f>
        <v>0</v>
      </c>
      <c r="S1213">
        <f>'Energy consumption (raw)'!Q1163*Lists!$H$88</f>
        <v>0</v>
      </c>
      <c r="T1213">
        <f>'Energy consumption (raw)'!R1163*Lists!$H$89</f>
        <v>53.68</v>
      </c>
      <c r="U1213">
        <f>'Energy consumption (raw)'!S1163*Lists!$H$90</f>
        <v>0</v>
      </c>
      <c r="V1213">
        <f>'Energy consumption (raw)'!T1163*Lists!$H$91</f>
        <v>0</v>
      </c>
      <c r="W1213">
        <f>'Energy consumption (raw)'!U1163*Lists!$H$92</f>
        <v>0</v>
      </c>
      <c r="X1213">
        <f>'Energy consumption (raw)'!V1163*Lists!$H$93</f>
        <v>0</v>
      </c>
      <c r="Y1213">
        <f>'Energy consumption (raw)'!W1163*Lists!$H$94</f>
        <v>0</v>
      </c>
      <c r="Z1213">
        <f>'Energy consumption (raw)'!X1163*Lists!$H$96*1000000</f>
        <v>0</v>
      </c>
      <c r="AA1213">
        <f>'Energy consumption (raw)'!Y1163*Lists!$H$97</f>
        <v>0</v>
      </c>
      <c r="AB1213">
        <f>'Energy consumption (raw)'!Z1163*Lists!$H$96</f>
        <v>0</v>
      </c>
      <c r="AC1213">
        <f>'Energy consumption (raw)'!AA1163*Lists!$H$98</f>
        <v>0</v>
      </c>
      <c r="AD1213">
        <f>'Energy consumption (raw)'!AB1163*Lists!$H$99</f>
        <v>0</v>
      </c>
      <c r="AE1213">
        <f>'Energy consumption (raw)'!AC1163*Lists!$H$101</f>
        <v>0</v>
      </c>
      <c r="AF1213">
        <f>'Energy consumption (raw)'!AD1163*Lists!$H$101</f>
        <v>0</v>
      </c>
      <c r="AG1213">
        <f>'Energy consumption (raw)'!AE1163*Lists!$H$101</f>
        <v>0</v>
      </c>
      <c r="AH1213">
        <f>'Energy consumption (raw)'!AF1163*Lists!$H$100</f>
        <v>0</v>
      </c>
      <c r="AI1213" s="167">
        <f t="shared" ref="AI1213:AI1276" si="106">IF(SUM(O1213:AH1213)=0,AJ1213,SUM(O1213:AH1213))</f>
        <v>2183.9510461999998</v>
      </c>
      <c r="AJ1213" s="179">
        <f>'Energy consumption (raw)'!AG1163</f>
        <v>2183.9510461999998</v>
      </c>
      <c r="AK1213" s="179">
        <f>'Energy consumption (raw)'!AH1163</f>
        <v>2138.4609160999998</v>
      </c>
      <c r="AL1213">
        <f>IF(ROUND(AI1213,-3)=ROUND('Energy consumption (raw)'!AG1163,-3),1,0)</f>
        <v>1</v>
      </c>
      <c r="AM1213" s="179" t="str">
        <f>'Energy consumption (raw)'!AJ1163</f>
        <v>28. Ha Tinh</v>
      </c>
      <c r="AN1213">
        <f>VLOOKUP(AM1213,Lists!$F$9:$G$71,2,FALSE)</f>
        <v>1</v>
      </c>
    </row>
    <row r="1214" spans="2:40" x14ac:dyDescent="0.25">
      <c r="B1214" s="65" t="str">
        <f t="shared" si="104"/>
        <v>Industry1062</v>
      </c>
      <c r="C1214" s="179">
        <f>'Energy consumption (raw)'!B1164</f>
        <v>1062</v>
      </c>
      <c r="D1214" s="179">
        <f>'Energy consumption (raw)'!C1164</f>
        <v>0</v>
      </c>
      <c r="E1214" s="179">
        <f>'Energy consumption (raw)'!D1164</f>
        <v>0</v>
      </c>
      <c r="F1214" s="179" t="str">
        <f>'Energy consumption (raw)'!E1164</f>
        <v>Công nghiệp</v>
      </c>
      <c r="G1214" s="179" t="str">
        <f>'Energy consumption (raw)'!F1164</f>
        <v>Buôn bán máy móc, thiết bị, phụ tùng máy</v>
      </c>
      <c r="H1214" s="179" t="str">
        <f>'Energy consumption (raw)'!G1164</f>
        <v>Industry</v>
      </c>
      <c r="I1214" s="179" t="str">
        <f>'Energy consumption (raw)'!I1164</f>
        <v>47 Retail</v>
      </c>
      <c r="J1214" s="179" t="str">
        <f>INDEX(Sector!$E$6:$E$46,MATCH('Energy consumption (toe)'!I1214,Sector!$B$6:$B$46,FALSE))</f>
        <v>Retail</v>
      </c>
      <c r="K1214" s="179">
        <f>IFERROR('Energy consumption (raw)'!J1164*Lists!$H$84,)</f>
        <v>2309.1106096000003</v>
      </c>
      <c r="L1214" s="179">
        <f>'Energy consumption (raw)'!K1164*Lists!$H$84</f>
        <v>2303.5629074000003</v>
      </c>
      <c r="M1214" s="179">
        <f>'Energy consumption (raw)'!L1164*Lists!$H$84</f>
        <v>0</v>
      </c>
      <c r="N1214" s="179">
        <f>'Energy consumption (raw)'!M1164*Lists!$H$84</f>
        <v>0</v>
      </c>
      <c r="O1214" s="178">
        <f t="shared" si="105"/>
        <v>2303.5629074000003</v>
      </c>
      <c r="P1214">
        <f>'Energy consumption (raw)'!N1164*Lists!$H$85</f>
        <v>0</v>
      </c>
      <c r="Q1214">
        <f>'Energy consumption (raw)'!O1164*Lists!$H$86</f>
        <v>0</v>
      </c>
      <c r="R1214">
        <f>'Energy consumption (raw)'!P1164*Lists!$H$87</f>
        <v>0</v>
      </c>
      <c r="S1214">
        <f>'Energy consumption (raw)'!Q1164*Lists!$H$88</f>
        <v>0</v>
      </c>
      <c r="T1214">
        <f>'Energy consumption (raw)'!R1164*Lists!$H$89</f>
        <v>0</v>
      </c>
      <c r="U1214">
        <f>'Energy consumption (raw)'!S1164*Lists!$H$90</f>
        <v>0</v>
      </c>
      <c r="V1214">
        <f>'Energy consumption (raw)'!T1164*Lists!$H$91</f>
        <v>0</v>
      </c>
      <c r="W1214">
        <f>'Energy consumption (raw)'!U1164*Lists!$H$92</f>
        <v>0</v>
      </c>
      <c r="X1214">
        <f>'Energy consumption (raw)'!V1164*Lists!$H$93</f>
        <v>0</v>
      </c>
      <c r="Y1214">
        <f>'Energy consumption (raw)'!W1164*Lists!$H$94</f>
        <v>0</v>
      </c>
      <c r="Z1214">
        <f>'Energy consumption (raw)'!X1164*Lists!$H$96*1000000</f>
        <v>0</v>
      </c>
      <c r="AA1214">
        <f>'Energy consumption (raw)'!Y1164*Lists!$H$97</f>
        <v>0</v>
      </c>
      <c r="AB1214">
        <f>'Energy consumption (raw)'!Z1164*Lists!$H$96</f>
        <v>0</v>
      </c>
      <c r="AC1214">
        <f>'Energy consumption (raw)'!AA1164*Lists!$H$98</f>
        <v>0</v>
      </c>
      <c r="AD1214">
        <f>'Energy consumption (raw)'!AB1164*Lists!$H$99</f>
        <v>0</v>
      </c>
      <c r="AE1214">
        <f>'Energy consumption (raw)'!AC1164*Lists!$H$101</f>
        <v>0</v>
      </c>
      <c r="AF1214">
        <f>'Energy consumption (raw)'!AD1164*Lists!$H$101</f>
        <v>0</v>
      </c>
      <c r="AG1214">
        <f>'Energy consumption (raw)'!AE1164*Lists!$H$101</f>
        <v>0</v>
      </c>
      <c r="AH1214">
        <f>'Energy consumption (raw)'!AF1164*Lists!$H$100</f>
        <v>0</v>
      </c>
      <c r="AI1214" s="167">
        <f t="shared" si="106"/>
        <v>2303.5629074000003</v>
      </c>
      <c r="AJ1214" s="179">
        <f>'Energy consumption (raw)'!AG1164</f>
        <v>2303.5629074000003</v>
      </c>
      <c r="AK1214" s="179">
        <f>'Energy consumption (raw)'!AH1164</f>
        <v>2590.5439344000001</v>
      </c>
      <c r="AL1214">
        <f>IF(ROUND(AI1214,-3)=ROUND('Energy consumption (raw)'!AG1164,-3),1,0)</f>
        <v>1</v>
      </c>
      <c r="AM1214" s="179" t="str">
        <f>'Energy consumption (raw)'!AJ1164</f>
        <v>28. Ha Tinh</v>
      </c>
      <c r="AN1214">
        <f>VLOOKUP(AM1214,Lists!$F$9:$G$71,2,FALSE)</f>
        <v>1</v>
      </c>
    </row>
    <row r="1215" spans="2:40" x14ac:dyDescent="0.25">
      <c r="B1215" s="65" t="str">
        <f t="shared" si="104"/>
        <v>Industry1063</v>
      </c>
      <c r="C1215" s="179">
        <f>'Energy consumption (raw)'!B1165</f>
        <v>1063</v>
      </c>
      <c r="D1215" s="179">
        <f>'Energy consumption (raw)'!C1165</f>
        <v>0</v>
      </c>
      <c r="E1215" s="179">
        <f>'Energy consumption (raw)'!D1165</f>
        <v>0</v>
      </c>
      <c r="F1215" s="179" t="str">
        <f>'Energy consumption (raw)'!E1165</f>
        <v>Công nghiệp</v>
      </c>
      <c r="G1215" s="179" t="str">
        <f>'Energy consumption (raw)'!F1165</f>
        <v>Sản xuất chè</v>
      </c>
      <c r="H1215" s="179" t="str">
        <f>'Energy consumption (raw)'!G1165</f>
        <v>Industry</v>
      </c>
      <c r="I1215" s="179" t="str">
        <f>'Energy consumption (raw)'!I1165</f>
        <v>11 Manufacture of beverages</v>
      </c>
      <c r="J1215" s="179" t="str">
        <f>INDEX(Sector!$E$6:$E$46,MATCH('Energy consumption (toe)'!I1215,Sector!$B$6:$B$46,FALSE))</f>
        <v>Manufacture of beverages</v>
      </c>
      <c r="K1215" s="179">
        <f>IFERROR('Energy consumption (raw)'!J1165*Lists!$H$84,)</f>
        <v>0</v>
      </c>
      <c r="L1215" s="179">
        <f>'Energy consumption (raw)'!K1165*Lists!$H$84</f>
        <v>84.017893000000001</v>
      </c>
      <c r="M1215" s="179">
        <f>'Energy consumption (raw)'!L1165*Lists!$H$84</f>
        <v>0</v>
      </c>
      <c r="N1215" s="179">
        <f>'Energy consumption (raw)'!M1165*Lists!$H$84</f>
        <v>0</v>
      </c>
      <c r="O1215" s="178">
        <f t="shared" si="105"/>
        <v>84.017893000000001</v>
      </c>
      <c r="P1215">
        <f>'Energy consumption (raw)'!N1165*Lists!$H$85</f>
        <v>1155</v>
      </c>
      <c r="Q1215">
        <f>'Energy consumption (raw)'!O1165*Lists!$H$86</f>
        <v>0</v>
      </c>
      <c r="R1215">
        <f>'Energy consumption (raw)'!P1165*Lists!$H$87</f>
        <v>0</v>
      </c>
      <c r="S1215">
        <f>'Energy consumption (raw)'!Q1165*Lists!$H$88</f>
        <v>0</v>
      </c>
      <c r="T1215">
        <f>'Energy consumption (raw)'!R1165*Lists!$H$89</f>
        <v>2.7781600000000002</v>
      </c>
      <c r="U1215">
        <f>'Energy consumption (raw)'!S1165*Lists!$H$90</f>
        <v>0</v>
      </c>
      <c r="V1215">
        <f>'Energy consumption (raw)'!T1165*Lists!$H$91</f>
        <v>0</v>
      </c>
      <c r="W1215">
        <f>'Energy consumption (raw)'!U1165*Lists!$H$92</f>
        <v>0</v>
      </c>
      <c r="X1215">
        <f>'Energy consumption (raw)'!V1165*Lists!$H$93</f>
        <v>8.6361499999999989</v>
      </c>
      <c r="Y1215">
        <f>'Energy consumption (raw)'!W1165*Lists!$H$94</f>
        <v>0</v>
      </c>
      <c r="Z1215">
        <f>'Energy consumption (raw)'!X1165*Lists!$H$96*1000000</f>
        <v>0</v>
      </c>
      <c r="AA1215">
        <f>'Energy consumption (raw)'!Y1165*Lists!$H$97</f>
        <v>0</v>
      </c>
      <c r="AB1215">
        <f>'Energy consumption (raw)'!Z1165*Lists!$H$96</f>
        <v>0</v>
      </c>
      <c r="AC1215">
        <f>'Energy consumption (raw)'!AA1165*Lists!$H$98</f>
        <v>0</v>
      </c>
      <c r="AD1215">
        <f>'Energy consumption (raw)'!AB1165*Lists!$H$99</f>
        <v>0</v>
      </c>
      <c r="AE1215">
        <f>'Energy consumption (raw)'!AC1165*Lists!$H$101</f>
        <v>0</v>
      </c>
      <c r="AF1215">
        <f>'Energy consumption (raw)'!AD1165*Lists!$H$101</f>
        <v>0</v>
      </c>
      <c r="AG1215">
        <f>'Energy consumption (raw)'!AE1165*Lists!$H$101</f>
        <v>0</v>
      </c>
      <c r="AH1215">
        <f>'Energy consumption (raw)'!AF1165*Lists!$H$100</f>
        <v>0</v>
      </c>
      <c r="AI1215" s="167">
        <f t="shared" si="106"/>
        <v>1250.4322030000001</v>
      </c>
      <c r="AJ1215" s="179">
        <f>'Energy consumption (raw)'!AG1165</f>
        <v>1250.4322030000001</v>
      </c>
      <c r="AK1215" s="179">
        <f>'Energy consumption (raw)'!AH1165</f>
        <v>1262.2234688999999</v>
      </c>
      <c r="AL1215">
        <f>IF(ROUND(AI1215,-3)=ROUND('Energy consumption (raw)'!AG1165,-3),1,0)</f>
        <v>1</v>
      </c>
      <c r="AM1215" s="179" t="str">
        <f>'Energy consumption (raw)'!AJ1165</f>
        <v>28. Ha Tinh</v>
      </c>
      <c r="AN1215">
        <f>VLOOKUP(AM1215,Lists!$F$9:$G$71,2,FALSE)</f>
        <v>1</v>
      </c>
    </row>
    <row r="1216" spans="2:40" x14ac:dyDescent="0.25">
      <c r="B1216" s="65" t="str">
        <f t="shared" si="104"/>
        <v>Industry1064</v>
      </c>
      <c r="C1216" s="179">
        <f>'Energy consumption (raw)'!B1166</f>
        <v>1064</v>
      </c>
      <c r="D1216" s="179">
        <f>'Energy consumption (raw)'!C1166</f>
        <v>0</v>
      </c>
      <c r="E1216" s="179">
        <f>'Energy consumption (raw)'!D1166</f>
        <v>0</v>
      </c>
      <c r="F1216" s="179" t="str">
        <f>'Energy consumption (raw)'!E1166</f>
        <v>Công nghiệp</v>
      </c>
      <c r="G1216" s="179" t="str">
        <f>'Energy consumption (raw)'!F1166</f>
        <v>Sản xuất vật liệu xây dựng từ đất sét</v>
      </c>
      <c r="H1216" s="179" t="str">
        <f>'Energy consumption (raw)'!G1166</f>
        <v>Industry</v>
      </c>
      <c r="I1216" s="179" t="str">
        <f>'Energy consumption (raw)'!I1166</f>
        <v>23 Manufacture of other non-metallic mineral products</v>
      </c>
      <c r="J1216" s="179" t="str">
        <f>INDEX(Sector!$E$6:$E$46,MATCH('Energy consumption (toe)'!I1216,Sector!$B$6:$B$46,FALSE))</f>
        <v>Manufacture of other non-metallic mineral products</v>
      </c>
      <c r="K1216" s="179">
        <f>IFERROR('Energy consumption (raw)'!J1166*Lists!$H$84,)</f>
        <v>0</v>
      </c>
      <c r="L1216" s="179">
        <f>'Energy consumption (raw)'!K1166*Lists!$H$84</f>
        <v>78.359712000000002</v>
      </c>
      <c r="M1216" s="179">
        <f>'Energy consumption (raw)'!L1166*Lists!$H$84</f>
        <v>0</v>
      </c>
      <c r="N1216" s="179">
        <f>'Energy consumption (raw)'!M1166*Lists!$H$84</f>
        <v>0</v>
      </c>
      <c r="O1216" s="178">
        <f t="shared" si="105"/>
        <v>78.359712000000002</v>
      </c>
      <c r="P1216">
        <f>'Energy consumption (raw)'!N1166*Lists!$H$85</f>
        <v>0</v>
      </c>
      <c r="Q1216">
        <f>'Energy consumption (raw)'!O1166*Lists!$H$86</f>
        <v>0</v>
      </c>
      <c r="R1216">
        <f>'Energy consumption (raw)'!P1166*Lists!$H$87</f>
        <v>0</v>
      </c>
      <c r="S1216">
        <f>'Energy consumption (raw)'!Q1166*Lists!$H$88</f>
        <v>1174</v>
      </c>
      <c r="T1216">
        <f>'Energy consumption (raw)'!R1166*Lists!$H$89</f>
        <v>15.329600000000001</v>
      </c>
      <c r="U1216">
        <f>'Energy consumption (raw)'!S1166*Lists!$H$90</f>
        <v>0</v>
      </c>
      <c r="V1216">
        <f>'Energy consumption (raw)'!T1166*Lists!$H$91</f>
        <v>1.1533800000000001</v>
      </c>
      <c r="W1216">
        <f>'Energy consumption (raw)'!U1166*Lists!$H$92</f>
        <v>0</v>
      </c>
      <c r="X1216">
        <f>'Energy consumption (raw)'!V1166*Lists!$H$93</f>
        <v>0</v>
      </c>
      <c r="Y1216">
        <f>'Energy consumption (raw)'!W1166*Lists!$H$94</f>
        <v>0</v>
      </c>
      <c r="Z1216">
        <f>'Energy consumption (raw)'!X1166*Lists!$H$96*1000000</f>
        <v>0</v>
      </c>
      <c r="AA1216">
        <f>'Energy consumption (raw)'!Y1166*Lists!$H$97</f>
        <v>0</v>
      </c>
      <c r="AB1216">
        <f>'Energy consumption (raw)'!Z1166*Lists!$H$96</f>
        <v>0</v>
      </c>
      <c r="AC1216">
        <f>'Energy consumption (raw)'!AA1166*Lists!$H$98</f>
        <v>0</v>
      </c>
      <c r="AD1216">
        <f>'Energy consumption (raw)'!AB1166*Lists!$H$99</f>
        <v>0</v>
      </c>
      <c r="AE1216">
        <f>'Energy consumption (raw)'!AC1166*Lists!$H$101</f>
        <v>0</v>
      </c>
      <c r="AF1216">
        <f>'Energy consumption (raw)'!AD1166*Lists!$H$101</f>
        <v>0</v>
      </c>
      <c r="AG1216">
        <f>'Energy consumption (raw)'!AE1166*Lists!$H$101</f>
        <v>0</v>
      </c>
      <c r="AH1216">
        <f>'Energy consumption (raw)'!AF1166*Lists!$H$100</f>
        <v>0</v>
      </c>
      <c r="AI1216" s="167">
        <f t="shared" si="106"/>
        <v>1268.8426919999999</v>
      </c>
      <c r="AJ1216" s="179">
        <f>'Energy consumption (raw)'!AG1166</f>
        <v>1268.8426919999999</v>
      </c>
      <c r="AK1216" s="179">
        <f>'Energy consumption (raw)'!AH1166</f>
        <v>2867.1988901999998</v>
      </c>
      <c r="AL1216">
        <f>IF(ROUND(AI1216,-3)=ROUND('Energy consumption (raw)'!AG1166,-3),1,0)</f>
        <v>1</v>
      </c>
      <c r="AM1216" s="179" t="str">
        <f>'Energy consumption (raw)'!AJ1166</f>
        <v>28. Ha Tinh</v>
      </c>
      <c r="AN1216">
        <f>VLOOKUP(AM1216,Lists!$F$9:$G$71,2,FALSE)</f>
        <v>1</v>
      </c>
    </row>
    <row r="1217" spans="2:40" x14ac:dyDescent="0.25">
      <c r="B1217" s="65" t="str">
        <f t="shared" si="104"/>
        <v>Industry1065</v>
      </c>
      <c r="C1217" s="179">
        <f>'Energy consumption (raw)'!B1167</f>
        <v>1065</v>
      </c>
      <c r="D1217" s="179">
        <f>'Energy consumption (raw)'!C1167</f>
        <v>0</v>
      </c>
      <c r="E1217" s="179">
        <f>'Energy consumption (raw)'!D1167</f>
        <v>0</v>
      </c>
      <c r="F1217" s="179" t="str">
        <f>'Energy consumption (raw)'!E1167</f>
        <v>Công nghiệp</v>
      </c>
      <c r="G1217" s="179" t="str">
        <f>'Energy consumption (raw)'!F1167</f>
        <v>Sản xuất vật liệu xây dựng từ đất sét</v>
      </c>
      <c r="H1217" s="179" t="str">
        <f>'Energy consumption (raw)'!G1167</f>
        <v>Industry</v>
      </c>
      <c r="I1217" s="179" t="str">
        <f>'Energy consumption (raw)'!I1167</f>
        <v>23 Manufacture of other non-metallic mineral products</v>
      </c>
      <c r="J1217" s="179" t="str">
        <f>INDEX(Sector!$E$6:$E$46,MATCH('Energy consumption (toe)'!I1217,Sector!$B$6:$B$46,FALSE))</f>
        <v>Manufacture of other non-metallic mineral products</v>
      </c>
      <c r="K1217" s="179">
        <f>IFERROR('Energy consumption (raw)'!J1167*Lists!$H$84,)</f>
        <v>0</v>
      </c>
      <c r="L1217" s="179">
        <f>'Energy consumption (raw)'!K1167*Lists!$H$84</f>
        <v>101.83800000000001</v>
      </c>
      <c r="M1217" s="179">
        <f>'Energy consumption (raw)'!L1167*Lists!$H$84</f>
        <v>0</v>
      </c>
      <c r="N1217" s="179">
        <f>'Energy consumption (raw)'!M1167*Lists!$H$84</f>
        <v>0</v>
      </c>
      <c r="O1217" s="178">
        <f t="shared" si="105"/>
        <v>101.83800000000001</v>
      </c>
      <c r="P1217">
        <f>'Energy consumption (raw)'!N1167*Lists!$H$85</f>
        <v>0</v>
      </c>
      <c r="Q1217">
        <f>'Energy consumption (raw)'!O1167*Lists!$H$86</f>
        <v>0</v>
      </c>
      <c r="R1217">
        <f>'Energy consumption (raw)'!P1167*Lists!$H$87</f>
        <v>0</v>
      </c>
      <c r="S1217">
        <f>'Energy consumption (raw)'!Q1167*Lists!$H$88</f>
        <v>1300</v>
      </c>
      <c r="T1217">
        <f>'Energy consumption (raw)'!R1167*Lists!$H$89</f>
        <v>1.32</v>
      </c>
      <c r="U1217">
        <f>'Energy consumption (raw)'!S1167*Lists!$H$90</f>
        <v>0</v>
      </c>
      <c r="V1217">
        <f>'Energy consumption (raw)'!T1167*Lists!$H$91</f>
        <v>0</v>
      </c>
      <c r="W1217">
        <f>'Energy consumption (raw)'!U1167*Lists!$H$92</f>
        <v>0</v>
      </c>
      <c r="X1217">
        <f>'Energy consumption (raw)'!V1167*Lists!$H$93</f>
        <v>0</v>
      </c>
      <c r="Y1217">
        <f>'Energy consumption (raw)'!W1167*Lists!$H$94</f>
        <v>0</v>
      </c>
      <c r="Z1217">
        <f>'Energy consumption (raw)'!X1167*Lists!$H$96*1000000</f>
        <v>0</v>
      </c>
      <c r="AA1217">
        <f>'Energy consumption (raw)'!Y1167*Lists!$H$97</f>
        <v>0</v>
      </c>
      <c r="AB1217">
        <f>'Energy consumption (raw)'!Z1167*Lists!$H$96</f>
        <v>0</v>
      </c>
      <c r="AC1217">
        <f>'Energy consumption (raw)'!AA1167*Lists!$H$98</f>
        <v>0</v>
      </c>
      <c r="AD1217">
        <f>'Energy consumption (raw)'!AB1167*Lists!$H$99</f>
        <v>0</v>
      </c>
      <c r="AE1217">
        <f>'Energy consumption (raw)'!AC1167*Lists!$H$101</f>
        <v>0</v>
      </c>
      <c r="AF1217">
        <f>'Energy consumption (raw)'!AD1167*Lists!$H$101</f>
        <v>0</v>
      </c>
      <c r="AG1217">
        <f>'Energy consumption (raw)'!AE1167*Lists!$H$101</f>
        <v>0</v>
      </c>
      <c r="AH1217">
        <f>'Energy consumption (raw)'!AF1167*Lists!$H$100</f>
        <v>0</v>
      </c>
      <c r="AI1217" s="167">
        <f t="shared" si="106"/>
        <v>1403.1579999999999</v>
      </c>
      <c r="AJ1217" s="179">
        <f>'Energy consumption (raw)'!AG1167</f>
        <v>1403.1579999999999</v>
      </c>
      <c r="AK1217" s="179">
        <f>'Energy consumption (raw)'!AH1167</f>
        <v>2192.0340000000001</v>
      </c>
      <c r="AL1217">
        <f>IF(ROUND(AI1217,-3)=ROUND('Energy consumption (raw)'!AG1167,-3),1,0)</f>
        <v>1</v>
      </c>
      <c r="AM1217" s="179" t="str">
        <f>'Energy consumption (raw)'!AJ1167</f>
        <v>28. Ha Tinh</v>
      </c>
      <c r="AN1217">
        <f>VLOOKUP(AM1217,Lists!$F$9:$G$71,2,FALSE)</f>
        <v>1</v>
      </c>
    </row>
    <row r="1218" spans="2:40" x14ac:dyDescent="0.25">
      <c r="B1218" s="65" t="str">
        <f t="shared" si="104"/>
        <v>Industry1066</v>
      </c>
      <c r="C1218" s="179">
        <f>'Energy consumption (raw)'!B1168</f>
        <v>1066</v>
      </c>
      <c r="D1218" s="179">
        <f>'Energy consumption (raw)'!C1168</f>
        <v>0</v>
      </c>
      <c r="E1218" s="179">
        <f>'Energy consumption (raw)'!D1168</f>
        <v>0</v>
      </c>
      <c r="F1218" s="179" t="str">
        <f>'Energy consumption (raw)'!E1168</f>
        <v>Công nghiệp</v>
      </c>
      <c r="G1218" s="179" t="str">
        <f>'Energy consumption (raw)'!F1168</f>
        <v>Sản xuất gỗ dán, gỗ lạng, ván ép và ván mỏng khác</v>
      </c>
      <c r="H1218" s="179" t="str">
        <f>'Energy consumption (raw)'!G1168</f>
        <v>Industry</v>
      </c>
      <c r="I1218" s="179" t="str">
        <f>'Energy consumption (raw)'!I1168</f>
        <v>16 Manufacture of wood and of products of wood and cork, except furniture;
manufacture of articles of straw and plaiting materials</v>
      </c>
      <c r="J1218" s="179" t="str">
        <f>INDEX(Sector!$E$6:$E$46,MATCH('Energy consumption (toe)'!I1218,Sector!$B$6:$B$46,FALSE))</f>
        <v>Manufacture of wood and of products of wood and cork, except furniture;
manufacture of articles of straw and plaiting materials</v>
      </c>
      <c r="K1218" s="179">
        <f>IFERROR('Energy consumption (raw)'!J1168*Lists!$H$84,)</f>
        <v>0</v>
      </c>
      <c r="L1218" s="179">
        <f>'Energy consumption (raw)'!K1168*Lists!$H$84</f>
        <v>5657.5756811000001</v>
      </c>
      <c r="M1218" s="179">
        <f>'Energy consumption (raw)'!L1168*Lists!$H$84</f>
        <v>0</v>
      </c>
      <c r="N1218" s="179">
        <f>'Energy consumption (raw)'!M1168*Lists!$H$84</f>
        <v>0</v>
      </c>
      <c r="O1218" s="178">
        <f t="shared" si="105"/>
        <v>5657.5756811000001</v>
      </c>
      <c r="P1218">
        <f>'Energy consumption (raw)'!N1168*Lists!$H$85</f>
        <v>0</v>
      </c>
      <c r="Q1218">
        <f>'Energy consumption (raw)'!O1168*Lists!$H$86</f>
        <v>0</v>
      </c>
      <c r="R1218">
        <f>'Energy consumption (raw)'!P1168*Lists!$H$87</f>
        <v>0</v>
      </c>
      <c r="S1218">
        <f>'Energy consumption (raw)'!Q1168*Lists!$H$88</f>
        <v>0</v>
      </c>
      <c r="T1218">
        <f>'Energy consumption (raw)'!R1168*Lists!$H$89</f>
        <v>204.06232</v>
      </c>
      <c r="U1218">
        <f>'Energy consumption (raw)'!S1168*Lists!$H$90</f>
        <v>0</v>
      </c>
      <c r="V1218">
        <f>'Energy consumption (raw)'!T1168*Lists!$H$91</f>
        <v>0</v>
      </c>
      <c r="W1218">
        <f>'Energy consumption (raw)'!U1168*Lists!$H$92</f>
        <v>0</v>
      </c>
      <c r="X1218">
        <f>'Energy consumption (raw)'!V1168*Lists!$H$93</f>
        <v>0.747</v>
      </c>
      <c r="Y1218">
        <f>'Energy consumption (raw)'!W1168*Lists!$H$94</f>
        <v>0</v>
      </c>
      <c r="Z1218">
        <f>'Energy consumption (raw)'!X1168*Lists!$H$96*1000000</f>
        <v>0</v>
      </c>
      <c r="AA1218">
        <f>'Energy consumption (raw)'!Y1168*Lists!$H$97</f>
        <v>0</v>
      </c>
      <c r="AB1218">
        <f>'Energy consumption (raw)'!Z1168*Lists!$H$96</f>
        <v>0</v>
      </c>
      <c r="AC1218">
        <f>'Energy consumption (raw)'!AA1168*Lists!$H$98</f>
        <v>0</v>
      </c>
      <c r="AD1218">
        <f>'Energy consumption (raw)'!AB1168*Lists!$H$99</f>
        <v>0</v>
      </c>
      <c r="AE1218">
        <f>'Energy consumption (raw)'!AC1168*Lists!$H$101</f>
        <v>0</v>
      </c>
      <c r="AF1218">
        <f>'Energy consumption (raw)'!AD1168*Lists!$H$101</f>
        <v>0</v>
      </c>
      <c r="AG1218">
        <f>'Energy consumption (raw)'!AE1168*Lists!$H$101</f>
        <v>0</v>
      </c>
      <c r="AH1218">
        <f>'Energy consumption (raw)'!AF1168*Lists!$H$100</f>
        <v>0</v>
      </c>
      <c r="AI1218" s="167">
        <f t="shared" si="106"/>
        <v>5862.3850011000004</v>
      </c>
      <c r="AJ1218" s="179">
        <f>'Energy consumption (raw)'!AG1168</f>
        <v>5862.3850011000004</v>
      </c>
      <c r="AK1218" s="179">
        <f>'Energy consumption (raw)'!AH1168</f>
        <v>3167.2437333000003</v>
      </c>
      <c r="AL1218">
        <f>IF(ROUND(AI1218,-3)=ROUND('Energy consumption (raw)'!AG1168,-3),1,0)</f>
        <v>1</v>
      </c>
      <c r="AM1218" s="179" t="str">
        <f>'Energy consumption (raw)'!AJ1168</f>
        <v>28. Ha Tinh</v>
      </c>
      <c r="AN1218">
        <f>VLOOKUP(AM1218,Lists!$F$9:$G$71,2,FALSE)</f>
        <v>1</v>
      </c>
    </row>
    <row r="1219" spans="2:40" x14ac:dyDescent="0.25">
      <c r="B1219" s="65" t="str">
        <f t="shared" si="104"/>
        <v>Industry1067</v>
      </c>
      <c r="C1219" s="179">
        <f>'Energy consumption (raw)'!B1169</f>
        <v>1067</v>
      </c>
      <c r="D1219" s="179">
        <f>'Energy consumption (raw)'!C1169</f>
        <v>0</v>
      </c>
      <c r="E1219" s="179">
        <f>'Energy consumption (raw)'!D1169</f>
        <v>0</v>
      </c>
      <c r="F1219" s="179" t="str">
        <f>'Energy consumption (raw)'!E1169</f>
        <v>Công nghiệp</v>
      </c>
      <c r="G1219" s="179" t="str">
        <f>'Energy consumption (raw)'!F1169</f>
        <v>Sản xuất vật liệu xây dựng từ đất sét</v>
      </c>
      <c r="H1219" s="179" t="str">
        <f>'Energy consumption (raw)'!G1169</f>
        <v>Industry</v>
      </c>
      <c r="I1219" s="179" t="str">
        <f>'Energy consumption (raw)'!I1169</f>
        <v>23 Manufacture of other non-metallic mineral products</v>
      </c>
      <c r="J1219" s="179" t="str">
        <f>INDEX(Sector!$E$6:$E$46,MATCH('Energy consumption (toe)'!I1219,Sector!$B$6:$B$46,FALSE))</f>
        <v>Manufacture of other non-metallic mineral products</v>
      </c>
      <c r="K1219" s="179">
        <f>IFERROR('Energy consumption (raw)'!J1169*Lists!$H$84,)</f>
        <v>0</v>
      </c>
      <c r="L1219" s="179">
        <f>'Energy consumption (raw)'!K1169*Lists!$H$84</f>
        <v>368.7611071</v>
      </c>
      <c r="M1219" s="179">
        <f>'Energy consumption (raw)'!L1169*Lists!$H$84</f>
        <v>0</v>
      </c>
      <c r="N1219" s="179">
        <f>'Energy consumption (raw)'!M1169*Lists!$H$84</f>
        <v>0</v>
      </c>
      <c r="O1219" s="178">
        <f t="shared" si="105"/>
        <v>368.7611071</v>
      </c>
      <c r="P1219">
        <f>'Energy consumption (raw)'!N1169*Lists!$H$85</f>
        <v>0</v>
      </c>
      <c r="Q1219">
        <f>'Energy consumption (raw)'!O1169*Lists!$H$86</f>
        <v>0</v>
      </c>
      <c r="R1219">
        <f>'Energy consumption (raw)'!P1169*Lists!$H$87</f>
        <v>0</v>
      </c>
      <c r="S1219">
        <f>'Energy consumption (raw)'!Q1169*Lists!$H$88</f>
        <v>5151</v>
      </c>
      <c r="T1219">
        <f>'Energy consumption (raw)'!R1169*Lists!$H$89</f>
        <v>173.4</v>
      </c>
      <c r="U1219">
        <f>'Energy consumption (raw)'!S1169*Lists!$H$90</f>
        <v>0</v>
      </c>
      <c r="V1219">
        <f>'Energy consumption (raw)'!T1169*Lists!$H$91</f>
        <v>0</v>
      </c>
      <c r="W1219">
        <f>'Energy consumption (raw)'!U1169*Lists!$H$92</f>
        <v>0</v>
      </c>
      <c r="X1219">
        <f>'Energy consumption (raw)'!V1169*Lists!$H$93</f>
        <v>0</v>
      </c>
      <c r="Y1219">
        <f>'Energy consumption (raw)'!W1169*Lists!$H$94</f>
        <v>0</v>
      </c>
      <c r="Z1219">
        <f>'Energy consumption (raw)'!X1169*Lists!$H$96*1000000</f>
        <v>0</v>
      </c>
      <c r="AA1219">
        <f>'Energy consumption (raw)'!Y1169*Lists!$H$97</f>
        <v>0</v>
      </c>
      <c r="AB1219">
        <f>'Energy consumption (raw)'!Z1169*Lists!$H$96</f>
        <v>0</v>
      </c>
      <c r="AC1219">
        <f>'Energy consumption (raw)'!AA1169*Lists!$H$98</f>
        <v>0</v>
      </c>
      <c r="AD1219">
        <f>'Energy consumption (raw)'!AB1169*Lists!$H$99</f>
        <v>0</v>
      </c>
      <c r="AE1219">
        <f>'Energy consumption (raw)'!AC1169*Lists!$H$101</f>
        <v>0</v>
      </c>
      <c r="AF1219">
        <f>'Energy consumption (raw)'!AD1169*Lists!$H$101</f>
        <v>0</v>
      </c>
      <c r="AG1219">
        <f>'Energy consumption (raw)'!AE1169*Lists!$H$101</f>
        <v>0</v>
      </c>
      <c r="AH1219">
        <f>'Energy consumption (raw)'!AF1169*Lists!$H$100</f>
        <v>0</v>
      </c>
      <c r="AI1219" s="167">
        <f t="shared" si="106"/>
        <v>5693.1611070999998</v>
      </c>
      <c r="AJ1219" s="179">
        <f>'Energy consumption (raw)'!AG1169</f>
        <v>5693.1611070999998</v>
      </c>
      <c r="AK1219" s="179">
        <f>'Energy consumption (raw)'!AH1169</f>
        <v>0</v>
      </c>
      <c r="AL1219">
        <f>IF(ROUND(AI1219,-3)=ROUND('Energy consumption (raw)'!AG1169,-3),1,0)</f>
        <v>1</v>
      </c>
      <c r="AM1219" s="179" t="str">
        <f>'Energy consumption (raw)'!AJ1169</f>
        <v>28. Ha Tinh</v>
      </c>
      <c r="AN1219">
        <f>VLOOKUP(AM1219,Lists!$F$9:$G$71,2,FALSE)</f>
        <v>1</v>
      </c>
    </row>
    <row r="1220" spans="2:40" x14ac:dyDescent="0.25">
      <c r="B1220" s="65" t="str">
        <f t="shared" si="104"/>
        <v>Industry1068</v>
      </c>
      <c r="C1220" s="179">
        <f>'Energy consumption (raw)'!B1170</f>
        <v>1068</v>
      </c>
      <c r="D1220" s="179">
        <f>'Energy consumption (raw)'!C1170</f>
        <v>0</v>
      </c>
      <c r="E1220" s="179">
        <f>'Energy consumption (raw)'!D1170</f>
        <v>0</v>
      </c>
      <c r="F1220" s="179" t="str">
        <f>'Energy consumption (raw)'!E1170</f>
        <v>Công nghiệp</v>
      </c>
      <c r="G1220" s="179" t="str">
        <f>'Energy consumption (raw)'!F1170</f>
        <v>Sản xuất xi măng</v>
      </c>
      <c r="H1220" s="179" t="str">
        <f>'Energy consumption (raw)'!G1170</f>
        <v>Industry</v>
      </c>
      <c r="I1220" s="179" t="str">
        <f>'Energy consumption (raw)'!I1170</f>
        <v>23 Manufacture of other non-metallic mineral products</v>
      </c>
      <c r="J1220" s="179" t="str">
        <f>INDEX(Sector!$E$6:$E$46,MATCH('Energy consumption (toe)'!I1220,Sector!$B$6:$B$46,FALSE))</f>
        <v>Manufacture of other non-metallic mineral products</v>
      </c>
      <c r="K1220" s="179">
        <f>IFERROR('Energy consumption (raw)'!J1170*Lists!$H$84,)</f>
        <v>11345.136944100001</v>
      </c>
      <c r="L1220" s="179">
        <f>'Energy consumption (raw)'!K1170*Lists!$H$84</f>
        <v>11345.136944100001</v>
      </c>
      <c r="M1220" s="179">
        <f>'Energy consumption (raw)'!L1170*Lists!$H$84</f>
        <v>0</v>
      </c>
      <c r="N1220" s="179">
        <f>'Energy consumption (raw)'!M1170*Lists!$H$84</f>
        <v>0</v>
      </c>
      <c r="O1220" s="178">
        <f t="shared" si="105"/>
        <v>11345.136944100001</v>
      </c>
      <c r="P1220">
        <f>'Energy consumption (raw)'!N1170*Lists!$H$85</f>
        <v>0</v>
      </c>
      <c r="Q1220">
        <f>'Energy consumption (raw)'!O1170*Lists!$H$86</f>
        <v>186004</v>
      </c>
      <c r="R1220">
        <f>'Energy consumption (raw)'!P1170*Lists!$H$87</f>
        <v>0</v>
      </c>
      <c r="S1220">
        <f>'Energy consumption (raw)'!Q1170*Lists!$H$88</f>
        <v>0</v>
      </c>
      <c r="T1220">
        <f>'Energy consumption (raw)'!R1170*Lists!$H$89</f>
        <v>212.16</v>
      </c>
      <c r="U1220">
        <f>'Energy consumption (raw)'!S1170*Lists!$H$90</f>
        <v>0</v>
      </c>
      <c r="V1220">
        <f>'Energy consumption (raw)'!T1170*Lists!$H$91</f>
        <v>0</v>
      </c>
      <c r="W1220">
        <f>'Energy consumption (raw)'!U1170*Lists!$H$92</f>
        <v>0</v>
      </c>
      <c r="X1220">
        <f>'Energy consumption (raw)'!V1170*Lists!$H$93</f>
        <v>0</v>
      </c>
      <c r="Y1220">
        <f>'Energy consumption (raw)'!W1170*Lists!$H$94</f>
        <v>0</v>
      </c>
      <c r="Z1220">
        <f>'Energy consumption (raw)'!X1170*Lists!$H$96*1000000</f>
        <v>0</v>
      </c>
      <c r="AA1220">
        <f>'Energy consumption (raw)'!Y1170*Lists!$H$97</f>
        <v>0</v>
      </c>
      <c r="AB1220">
        <f>'Energy consumption (raw)'!Z1170*Lists!$H$96</f>
        <v>0</v>
      </c>
      <c r="AC1220">
        <f>'Energy consumption (raw)'!AA1170*Lists!$H$98</f>
        <v>0</v>
      </c>
      <c r="AD1220">
        <f>'Energy consumption (raw)'!AB1170*Lists!$H$99</f>
        <v>0</v>
      </c>
      <c r="AE1220">
        <f>'Energy consumption (raw)'!AC1170*Lists!$H$101</f>
        <v>0</v>
      </c>
      <c r="AF1220">
        <f>'Energy consumption (raw)'!AD1170*Lists!$H$101</f>
        <v>0</v>
      </c>
      <c r="AG1220">
        <f>'Energy consumption (raw)'!AE1170*Lists!$H$101</f>
        <v>0</v>
      </c>
      <c r="AH1220">
        <f>'Energy consumption (raw)'!AF1170*Lists!$H$100</f>
        <v>0</v>
      </c>
      <c r="AI1220" s="167">
        <f t="shared" si="106"/>
        <v>197561.2969441</v>
      </c>
      <c r="AJ1220" s="179">
        <f>'Energy consumption (raw)'!AG1170</f>
        <v>197561.2969441</v>
      </c>
      <c r="AK1220" s="179">
        <f>'Energy consumption (raw)'!AH1170</f>
        <v>198741.94545900001</v>
      </c>
      <c r="AL1220">
        <f>IF(ROUND(AI1220,-3)=ROUND('Energy consumption (raw)'!AG1170,-3),1,0)</f>
        <v>1</v>
      </c>
      <c r="AM1220" s="179" t="str">
        <f>'Energy consumption (raw)'!AJ1170</f>
        <v>29. Quang Binh</v>
      </c>
      <c r="AN1220">
        <f>VLOOKUP(AM1220,Lists!$F$9:$G$71,2,FALSE)</f>
        <v>1</v>
      </c>
    </row>
    <row r="1221" spans="2:40" x14ac:dyDescent="0.25">
      <c r="B1221" s="65" t="str">
        <f t="shared" si="104"/>
        <v>Industry1069</v>
      </c>
      <c r="C1221" s="179">
        <f>'Energy consumption (raw)'!B1171</f>
        <v>1069</v>
      </c>
      <c r="D1221" s="179">
        <f>'Energy consumption (raw)'!C1171</f>
        <v>0</v>
      </c>
      <c r="E1221" s="179">
        <f>'Energy consumption (raw)'!D1171</f>
        <v>0</v>
      </c>
      <c r="F1221" s="179" t="str">
        <f>'Energy consumption (raw)'!E1171</f>
        <v>Công nghiệp</v>
      </c>
      <c r="G1221" s="179" t="str">
        <f>'Energy consumption (raw)'!F1171</f>
        <v>Sản xuất xi măng</v>
      </c>
      <c r="H1221" s="179" t="str">
        <f>'Energy consumption (raw)'!G1171</f>
        <v>Industry</v>
      </c>
      <c r="I1221" s="179" t="str">
        <f>'Energy consumption (raw)'!I1171</f>
        <v>23 Manufacture of other non-metallic mineral products</v>
      </c>
      <c r="J1221" s="179" t="str">
        <f>INDEX(Sector!$E$6:$E$46,MATCH('Energy consumption (toe)'!I1221,Sector!$B$6:$B$46,FALSE))</f>
        <v>Manufacture of other non-metallic mineral products</v>
      </c>
      <c r="K1221" s="179">
        <f>IFERROR('Energy consumption (raw)'!J1171*Lists!$H$84,)</f>
        <v>9934.3780618000001</v>
      </c>
      <c r="L1221" s="179">
        <f>'Energy consumption (raw)'!K1171*Lists!$H$84</f>
        <v>14623.8986879</v>
      </c>
      <c r="M1221" s="179">
        <f>'Energy consumption (raw)'!L1171*Lists!$H$84</f>
        <v>0</v>
      </c>
      <c r="N1221" s="179">
        <f>'Energy consumption (raw)'!M1171*Lists!$H$84</f>
        <v>0</v>
      </c>
      <c r="O1221" s="178">
        <f t="shared" si="105"/>
        <v>14623.8986879</v>
      </c>
      <c r="P1221">
        <f>'Energy consumption (raw)'!N1171*Lists!$H$85</f>
        <v>0</v>
      </c>
      <c r="Q1221">
        <f>'Energy consumption (raw)'!O1171*Lists!$H$86</f>
        <v>177074.8</v>
      </c>
      <c r="R1221">
        <f>'Energy consumption (raw)'!P1171*Lists!$H$87</f>
        <v>0</v>
      </c>
      <c r="S1221">
        <f>'Energy consumption (raw)'!Q1171*Lists!$H$88</f>
        <v>0</v>
      </c>
      <c r="T1221">
        <f>'Energy consumption (raw)'!R1171*Lists!$H$89</f>
        <v>245.82</v>
      </c>
      <c r="U1221">
        <f>'Energy consumption (raw)'!S1171*Lists!$H$90</f>
        <v>0</v>
      </c>
      <c r="V1221">
        <f>'Energy consumption (raw)'!T1171*Lists!$H$91</f>
        <v>0</v>
      </c>
      <c r="W1221">
        <f>'Energy consumption (raw)'!U1171*Lists!$H$92</f>
        <v>0</v>
      </c>
      <c r="X1221">
        <f>'Energy consumption (raw)'!V1171*Lists!$H$93</f>
        <v>0</v>
      </c>
      <c r="Y1221">
        <f>'Energy consumption (raw)'!W1171*Lists!$H$94</f>
        <v>0</v>
      </c>
      <c r="Z1221">
        <f>'Energy consumption (raw)'!X1171*Lists!$H$96*1000000</f>
        <v>0</v>
      </c>
      <c r="AA1221">
        <f>'Energy consumption (raw)'!Y1171*Lists!$H$97</f>
        <v>0</v>
      </c>
      <c r="AB1221">
        <f>'Energy consumption (raw)'!Z1171*Lists!$H$96</f>
        <v>0</v>
      </c>
      <c r="AC1221">
        <f>'Energy consumption (raw)'!AA1171*Lists!$H$98</f>
        <v>0</v>
      </c>
      <c r="AD1221">
        <f>'Energy consumption (raw)'!AB1171*Lists!$H$99</f>
        <v>0</v>
      </c>
      <c r="AE1221">
        <f>'Energy consumption (raw)'!AC1171*Lists!$H$101</f>
        <v>0</v>
      </c>
      <c r="AF1221">
        <f>'Energy consumption (raw)'!AD1171*Lists!$H$101</f>
        <v>0</v>
      </c>
      <c r="AG1221">
        <f>'Energy consumption (raw)'!AE1171*Lists!$H$101</f>
        <v>0</v>
      </c>
      <c r="AH1221">
        <f>'Energy consumption (raw)'!AF1171*Lists!$H$100</f>
        <v>0</v>
      </c>
      <c r="AI1221" s="167">
        <f t="shared" si="106"/>
        <v>191944.51868789998</v>
      </c>
      <c r="AJ1221" s="179">
        <f>'Energy consumption (raw)'!AG1171</f>
        <v>191944.51868789998</v>
      </c>
      <c r="AK1221" s="179">
        <f>'Energy consumption (raw)'!AH1171</f>
        <v>187254.9980618</v>
      </c>
      <c r="AL1221">
        <f>IF(ROUND(AI1221,-3)=ROUND('Energy consumption (raw)'!AG1171,-3),1,0)</f>
        <v>1</v>
      </c>
      <c r="AM1221" s="179" t="str">
        <f>'Energy consumption (raw)'!AJ1171</f>
        <v>29. Quang Binh</v>
      </c>
      <c r="AN1221">
        <f>VLOOKUP(AM1221,Lists!$F$9:$G$71,2,FALSE)</f>
        <v>1</v>
      </c>
    </row>
    <row r="1222" spans="2:40" x14ac:dyDescent="0.25">
      <c r="B1222" s="65" t="str">
        <f t="shared" si="104"/>
        <v>Industry1070</v>
      </c>
      <c r="C1222" s="179">
        <f>'Energy consumption (raw)'!B1172</f>
        <v>1070</v>
      </c>
      <c r="D1222" s="179">
        <f>'Energy consumption (raw)'!C1172</f>
        <v>0</v>
      </c>
      <c r="E1222" s="179">
        <f>'Energy consumption (raw)'!D1172</f>
        <v>0</v>
      </c>
      <c r="F1222" s="179" t="str">
        <f>'Energy consumption (raw)'!E1172</f>
        <v>Công nghiệp</v>
      </c>
      <c r="G1222" s="179" t="str">
        <f>'Energy consumption (raw)'!F1172</f>
        <v>Sản xuất xi măng</v>
      </c>
      <c r="H1222" s="179" t="str">
        <f>'Energy consumption (raw)'!G1172</f>
        <v>Industry</v>
      </c>
      <c r="I1222" s="179" t="str">
        <f>'Energy consumption (raw)'!I1172</f>
        <v>23 Manufacture of other non-metallic mineral products</v>
      </c>
      <c r="J1222" s="179" t="str">
        <f>INDEX(Sector!$E$6:$E$46,MATCH('Energy consumption (toe)'!I1222,Sector!$B$6:$B$46,FALSE))</f>
        <v>Manufacture of other non-metallic mineral products</v>
      </c>
      <c r="K1222" s="179">
        <f>IFERROR('Energy consumption (raw)'!J1172*Lists!$H$84,)</f>
        <v>5317.7155812000001</v>
      </c>
      <c r="L1222" s="179">
        <f>'Energy consumption (raw)'!K1172*Lists!$H$84</f>
        <v>5317.7155812000001</v>
      </c>
      <c r="M1222" s="179">
        <f>'Energy consumption (raw)'!L1172*Lists!$H$84</f>
        <v>0</v>
      </c>
      <c r="N1222" s="179">
        <f>'Energy consumption (raw)'!M1172*Lists!$H$84</f>
        <v>0</v>
      </c>
      <c r="O1222" s="178">
        <f t="shared" si="105"/>
        <v>5317.7155812000001</v>
      </c>
      <c r="P1222">
        <f>'Energy consumption (raw)'!N1172*Lists!$H$85</f>
        <v>0</v>
      </c>
      <c r="Q1222">
        <f>'Energy consumption (raw)'!O1172*Lists!$H$86</f>
        <v>50566.6</v>
      </c>
      <c r="R1222">
        <f>'Energy consumption (raw)'!P1172*Lists!$H$87</f>
        <v>0</v>
      </c>
      <c r="S1222">
        <f>'Energy consumption (raw)'!Q1172*Lists!$H$88</f>
        <v>0</v>
      </c>
      <c r="T1222">
        <f>'Energy consumption (raw)'!R1172*Lists!$H$89</f>
        <v>135.66</v>
      </c>
      <c r="U1222">
        <f>'Energy consumption (raw)'!S1172*Lists!$H$90</f>
        <v>0</v>
      </c>
      <c r="V1222">
        <f>'Energy consumption (raw)'!T1172*Lists!$H$91</f>
        <v>0</v>
      </c>
      <c r="W1222">
        <f>'Energy consumption (raw)'!U1172*Lists!$H$92</f>
        <v>0</v>
      </c>
      <c r="X1222">
        <f>'Energy consumption (raw)'!V1172*Lists!$H$93</f>
        <v>0</v>
      </c>
      <c r="Y1222">
        <f>'Energy consumption (raw)'!W1172*Lists!$H$94</f>
        <v>0</v>
      </c>
      <c r="Z1222">
        <f>'Energy consumption (raw)'!X1172*Lists!$H$96*1000000</f>
        <v>0</v>
      </c>
      <c r="AA1222">
        <f>'Energy consumption (raw)'!Y1172*Lists!$H$97</f>
        <v>0</v>
      </c>
      <c r="AB1222">
        <f>'Energy consumption (raw)'!Z1172*Lists!$H$96</f>
        <v>0</v>
      </c>
      <c r="AC1222">
        <f>'Energy consumption (raw)'!AA1172*Lists!$H$98</f>
        <v>0</v>
      </c>
      <c r="AD1222">
        <f>'Energy consumption (raw)'!AB1172*Lists!$H$99</f>
        <v>0</v>
      </c>
      <c r="AE1222">
        <f>'Energy consumption (raw)'!AC1172*Lists!$H$101</f>
        <v>0</v>
      </c>
      <c r="AF1222">
        <f>'Energy consumption (raw)'!AD1172*Lists!$H$101</f>
        <v>0</v>
      </c>
      <c r="AG1222">
        <f>'Energy consumption (raw)'!AE1172*Lists!$H$101</f>
        <v>0</v>
      </c>
      <c r="AH1222">
        <f>'Energy consumption (raw)'!AF1172*Lists!$H$100</f>
        <v>0</v>
      </c>
      <c r="AI1222" s="167">
        <f t="shared" si="106"/>
        <v>56019.9755812</v>
      </c>
      <c r="AJ1222" s="179">
        <f>'Energy consumption (raw)'!AG1172</f>
        <v>56019.9755812</v>
      </c>
      <c r="AK1222" s="179">
        <f>'Energy consumption (raw)'!AH1172</f>
        <v>56578</v>
      </c>
      <c r="AL1222">
        <f>IF(ROUND(AI1222,-3)=ROUND('Energy consumption (raw)'!AG1172,-3),1,0)</f>
        <v>1</v>
      </c>
      <c r="AM1222" s="179" t="str">
        <f>'Energy consumption (raw)'!AJ1172</f>
        <v>29. Quang Binh</v>
      </c>
      <c r="AN1222">
        <f>VLOOKUP(AM1222,Lists!$F$9:$G$71,2,FALSE)</f>
        <v>1</v>
      </c>
    </row>
    <row r="1223" spans="2:40" x14ac:dyDescent="0.25">
      <c r="B1223" s="65" t="str">
        <f t="shared" si="104"/>
        <v>Industry1071</v>
      </c>
      <c r="C1223" s="179">
        <f>'Energy consumption (raw)'!B1173</f>
        <v>1071</v>
      </c>
      <c r="D1223" s="179">
        <f>'Energy consumption (raw)'!C1173</f>
        <v>0</v>
      </c>
      <c r="E1223" s="179">
        <f>'Energy consumption (raw)'!D1173</f>
        <v>0</v>
      </c>
      <c r="F1223" s="179" t="str">
        <f>'Energy consumption (raw)'!E1173</f>
        <v>Công nghiệp</v>
      </c>
      <c r="G1223" s="179" t="str">
        <f>'Energy consumption (raw)'!F1173</f>
        <v>Sản xuất xi măng</v>
      </c>
      <c r="H1223" s="179" t="str">
        <f>'Energy consumption (raw)'!G1173</f>
        <v>Industry</v>
      </c>
      <c r="I1223" s="179" t="str">
        <f>'Energy consumption (raw)'!I1173</f>
        <v>23 Manufacture of other non-metallic mineral products</v>
      </c>
      <c r="J1223" s="179" t="str">
        <f>INDEX(Sector!$E$6:$E$46,MATCH('Energy consumption (toe)'!I1223,Sector!$B$6:$B$46,FALSE))</f>
        <v>Manufacture of other non-metallic mineral products</v>
      </c>
      <c r="K1223" s="179">
        <f>IFERROR('Energy consumption (raw)'!J1173*Lists!$H$84,)</f>
        <v>1344.9797122</v>
      </c>
      <c r="L1223" s="179">
        <f>'Energy consumption (raw)'!K1173*Lists!$H$84</f>
        <v>1344.9797122</v>
      </c>
      <c r="M1223" s="179">
        <f>'Energy consumption (raw)'!L1173*Lists!$H$84</f>
        <v>0</v>
      </c>
      <c r="N1223" s="179">
        <f>'Energy consumption (raw)'!M1173*Lists!$H$84</f>
        <v>0</v>
      </c>
      <c r="O1223" s="178">
        <f t="shared" si="105"/>
        <v>1344.9797122</v>
      </c>
      <c r="P1223">
        <f>'Energy consumption (raw)'!N1173*Lists!$H$85</f>
        <v>0</v>
      </c>
      <c r="Q1223">
        <f>'Energy consumption (raw)'!O1173*Lists!$H$86</f>
        <v>8905.4</v>
      </c>
      <c r="R1223">
        <f>'Energy consumption (raw)'!P1173*Lists!$H$87</f>
        <v>0</v>
      </c>
      <c r="S1223">
        <f>'Energy consumption (raw)'!Q1173*Lists!$H$88</f>
        <v>0</v>
      </c>
      <c r="T1223">
        <f>'Energy consumption (raw)'!R1173*Lists!$H$89</f>
        <v>23.46</v>
      </c>
      <c r="U1223">
        <f>'Energy consumption (raw)'!S1173*Lists!$H$90</f>
        <v>0</v>
      </c>
      <c r="V1223">
        <f>'Energy consumption (raw)'!T1173*Lists!$H$91</f>
        <v>0</v>
      </c>
      <c r="W1223">
        <f>'Energy consumption (raw)'!U1173*Lists!$H$92</f>
        <v>0</v>
      </c>
      <c r="X1223">
        <f>'Energy consumption (raw)'!V1173*Lists!$H$93</f>
        <v>0</v>
      </c>
      <c r="Y1223">
        <f>'Energy consumption (raw)'!W1173*Lists!$H$94</f>
        <v>0</v>
      </c>
      <c r="Z1223">
        <f>'Energy consumption (raw)'!X1173*Lists!$H$96*1000000</f>
        <v>0</v>
      </c>
      <c r="AA1223">
        <f>'Energy consumption (raw)'!Y1173*Lists!$H$97</f>
        <v>0</v>
      </c>
      <c r="AB1223">
        <f>'Energy consumption (raw)'!Z1173*Lists!$H$96</f>
        <v>0</v>
      </c>
      <c r="AC1223">
        <f>'Energy consumption (raw)'!AA1173*Lists!$H$98</f>
        <v>0</v>
      </c>
      <c r="AD1223">
        <f>'Energy consumption (raw)'!AB1173*Lists!$H$99</f>
        <v>0</v>
      </c>
      <c r="AE1223">
        <f>'Energy consumption (raw)'!AC1173*Lists!$H$101</f>
        <v>0</v>
      </c>
      <c r="AF1223">
        <f>'Energy consumption (raw)'!AD1173*Lists!$H$101</f>
        <v>0</v>
      </c>
      <c r="AG1223">
        <f>'Energy consumption (raw)'!AE1173*Lists!$H$101</f>
        <v>0</v>
      </c>
      <c r="AH1223">
        <f>'Energy consumption (raw)'!AF1173*Lists!$H$100</f>
        <v>0</v>
      </c>
      <c r="AI1223" s="167">
        <f t="shared" si="106"/>
        <v>10273.839712199999</v>
      </c>
      <c r="AJ1223" s="179">
        <f>'Energy consumption (raw)'!AG1173</f>
        <v>10273.839712199999</v>
      </c>
      <c r="AK1223" s="179">
        <f>'Energy consumption (raw)'!AH1173</f>
        <v>10286.214109299999</v>
      </c>
      <c r="AL1223">
        <f>IF(ROUND(AI1223,-3)=ROUND('Energy consumption (raw)'!AG1173,-3),1,0)</f>
        <v>1</v>
      </c>
      <c r="AM1223" s="179" t="str">
        <f>'Energy consumption (raw)'!AJ1173</f>
        <v>29. Quang Binh</v>
      </c>
      <c r="AN1223">
        <f>VLOOKUP(AM1223,Lists!$F$9:$G$71,2,FALSE)</f>
        <v>1</v>
      </c>
    </row>
    <row r="1224" spans="2:40" x14ac:dyDescent="0.25">
      <c r="B1224" s="65" t="str">
        <f t="shared" si="104"/>
        <v>Industry1072</v>
      </c>
      <c r="C1224" s="179">
        <f>'Energy consumption (raw)'!B1174</f>
        <v>1072</v>
      </c>
      <c r="D1224" s="179">
        <f>'Energy consumption (raw)'!C1174</f>
        <v>0</v>
      </c>
      <c r="E1224" s="179">
        <f>'Energy consumption (raw)'!D1174</f>
        <v>0</v>
      </c>
      <c r="F1224" s="179" t="str">
        <f>'Energy consumption (raw)'!E1174</f>
        <v>Công nghiệp</v>
      </c>
      <c r="G1224" s="179" t="str">
        <f>'Energy consumption (raw)'!F1174</f>
        <v>Sản xuất vật liệu xây dựng từ đất sét</v>
      </c>
      <c r="H1224" s="179" t="str">
        <f>'Energy consumption (raw)'!G1174</f>
        <v>Industry</v>
      </c>
      <c r="I1224" s="179" t="str">
        <f>'Energy consumption (raw)'!I1174</f>
        <v>23 Manufacture of other non-metallic mineral products</v>
      </c>
      <c r="J1224" s="179" t="str">
        <f>INDEX(Sector!$E$6:$E$46,MATCH('Energy consumption (toe)'!I1224,Sector!$B$6:$B$46,FALSE))</f>
        <v>Manufacture of other non-metallic mineral products</v>
      </c>
      <c r="K1224" s="179">
        <f>IFERROR('Energy consumption (raw)'!J1174*Lists!$H$84,)</f>
        <v>491.59980000000002</v>
      </c>
      <c r="L1224" s="179">
        <f>'Energy consumption (raw)'!K1174*Lists!$H$84</f>
        <v>491.59980000000002</v>
      </c>
      <c r="M1224" s="179">
        <f>'Energy consumption (raw)'!L1174*Lists!$H$84</f>
        <v>0</v>
      </c>
      <c r="N1224" s="179">
        <f>'Energy consumption (raw)'!M1174*Lists!$H$84</f>
        <v>0</v>
      </c>
      <c r="O1224" s="178">
        <f t="shared" si="105"/>
        <v>491.59980000000002</v>
      </c>
      <c r="P1224">
        <f>'Energy consumption (raw)'!N1174*Lists!$H$85</f>
        <v>0</v>
      </c>
      <c r="Q1224">
        <f>'Energy consumption (raw)'!O1174*Lists!$H$86</f>
        <v>2619.3999999999996</v>
      </c>
      <c r="R1224">
        <f>'Energy consumption (raw)'!P1174*Lists!$H$87</f>
        <v>0</v>
      </c>
      <c r="S1224">
        <f>'Energy consumption (raw)'!Q1174*Lists!$H$88</f>
        <v>0</v>
      </c>
      <c r="T1224">
        <f>'Energy consumption (raw)'!R1174*Lists!$H$89</f>
        <v>26057.94</v>
      </c>
      <c r="U1224">
        <f>'Energy consumption (raw)'!S1174*Lists!$H$90</f>
        <v>0</v>
      </c>
      <c r="V1224">
        <f>'Energy consumption (raw)'!T1174*Lists!$H$91</f>
        <v>0</v>
      </c>
      <c r="W1224">
        <f>'Energy consumption (raw)'!U1174*Lists!$H$92</f>
        <v>0</v>
      </c>
      <c r="X1224">
        <f>'Energy consumption (raw)'!V1174*Lists!$H$93</f>
        <v>4063.5</v>
      </c>
      <c r="Y1224">
        <f>'Energy consumption (raw)'!W1174*Lists!$H$94</f>
        <v>0</v>
      </c>
      <c r="Z1224">
        <f>'Energy consumption (raw)'!X1174*Lists!$H$96*1000000</f>
        <v>0</v>
      </c>
      <c r="AA1224">
        <f>'Energy consumption (raw)'!Y1174*Lists!$H$97</f>
        <v>0</v>
      </c>
      <c r="AB1224">
        <f>'Energy consumption (raw)'!Z1174*Lists!$H$96</f>
        <v>0</v>
      </c>
      <c r="AC1224">
        <f>'Energy consumption (raw)'!AA1174*Lists!$H$98</f>
        <v>0</v>
      </c>
      <c r="AD1224">
        <f>'Energy consumption (raw)'!AB1174*Lists!$H$99</f>
        <v>0</v>
      </c>
      <c r="AE1224">
        <f>'Energy consumption (raw)'!AC1174*Lists!$H$101</f>
        <v>0</v>
      </c>
      <c r="AF1224">
        <f>'Energy consumption (raw)'!AD1174*Lists!$H$101</f>
        <v>0</v>
      </c>
      <c r="AG1224">
        <f>'Energy consumption (raw)'!AE1174*Lists!$H$101</f>
        <v>0</v>
      </c>
      <c r="AH1224">
        <f>'Energy consumption (raw)'!AF1174*Lists!$H$100</f>
        <v>0</v>
      </c>
      <c r="AI1224" s="167">
        <f t="shared" si="106"/>
        <v>33232.4398</v>
      </c>
      <c r="AJ1224" s="179">
        <f>'Energy consumption (raw)'!AG1174</f>
        <v>33232.4398</v>
      </c>
      <c r="AK1224" s="179">
        <f>'Energy consumption (raw)'!AH1174</f>
        <v>33269.749539999997</v>
      </c>
      <c r="AL1224">
        <f>IF(ROUND(AI1224,-3)=ROUND('Energy consumption (raw)'!AG1174,-3),1,0)</f>
        <v>1</v>
      </c>
      <c r="AM1224" s="179" t="str">
        <f>'Energy consumption (raw)'!AJ1174</f>
        <v>29. Quang Binh</v>
      </c>
      <c r="AN1224">
        <f>VLOOKUP(AM1224,Lists!$F$9:$G$71,2,FALSE)</f>
        <v>1</v>
      </c>
    </row>
    <row r="1225" spans="2:40" x14ac:dyDescent="0.25">
      <c r="B1225" s="65" t="str">
        <f t="shared" si="104"/>
        <v>Industry1073</v>
      </c>
      <c r="C1225" s="179">
        <f>'Energy consumption (raw)'!B1175</f>
        <v>1073</v>
      </c>
      <c r="D1225" s="179">
        <f>'Energy consumption (raw)'!C1175</f>
        <v>0</v>
      </c>
      <c r="E1225" s="179">
        <f>'Energy consumption (raw)'!D1175</f>
        <v>0</v>
      </c>
      <c r="F1225" s="179" t="str">
        <f>'Energy consumption (raw)'!E1175</f>
        <v>Công nghiệp</v>
      </c>
      <c r="G1225" s="179" t="str">
        <f>'Energy consumption (raw)'!F1175</f>
        <v>Khai thác khoáng sản</v>
      </c>
      <c r="H1225" s="179" t="str">
        <f>'Energy consumption (raw)'!G1175</f>
        <v>Industry</v>
      </c>
      <c r="I1225" s="179" t="str">
        <f>'Energy consumption (raw)'!I1175</f>
        <v>08 Other mining and quarrying</v>
      </c>
      <c r="J1225" s="179" t="str">
        <f>INDEX(Sector!$E$6:$E$46,MATCH('Energy consumption (toe)'!I1225,Sector!$B$6:$B$46,FALSE))</f>
        <v>Other mining and quarrying</v>
      </c>
      <c r="K1225" s="179">
        <f>IFERROR('Energy consumption (raw)'!J1175*Lists!$H$84,)</f>
        <v>0</v>
      </c>
      <c r="L1225" s="179">
        <f>'Energy consumption (raw)'!K1175*Lists!$H$84</f>
        <v>1127.933</v>
      </c>
      <c r="M1225" s="179">
        <f>'Energy consumption (raw)'!L1175*Lists!$H$84</f>
        <v>0</v>
      </c>
      <c r="N1225" s="179">
        <f>'Energy consumption (raw)'!M1175*Lists!$H$84</f>
        <v>0</v>
      </c>
      <c r="O1225" s="178">
        <f t="shared" si="105"/>
        <v>1127.933</v>
      </c>
      <c r="P1225">
        <f>'Energy consumption (raw)'!N1175*Lists!$H$85</f>
        <v>0</v>
      </c>
      <c r="Q1225">
        <f>'Energy consumption (raw)'!O1175*Lists!$H$86</f>
        <v>0</v>
      </c>
      <c r="R1225">
        <f>'Energy consumption (raw)'!P1175*Lists!$H$87</f>
        <v>0</v>
      </c>
      <c r="S1225">
        <f>'Energy consumption (raw)'!Q1175*Lists!$H$88</f>
        <v>0</v>
      </c>
      <c r="T1225">
        <f>'Energy consumption (raw)'!R1175*Lists!$H$89</f>
        <v>2.6928000000000001</v>
      </c>
      <c r="U1225">
        <f>'Energy consumption (raw)'!S1175*Lists!$H$90</f>
        <v>0</v>
      </c>
      <c r="V1225">
        <f>'Energy consumption (raw)'!T1175*Lists!$H$91</f>
        <v>0</v>
      </c>
      <c r="W1225">
        <f>'Energy consumption (raw)'!U1175*Lists!$H$92</f>
        <v>0</v>
      </c>
      <c r="X1225">
        <f>'Energy consumption (raw)'!V1175*Lists!$H$93</f>
        <v>0</v>
      </c>
      <c r="Y1225">
        <f>'Energy consumption (raw)'!W1175*Lists!$H$94</f>
        <v>0</v>
      </c>
      <c r="Z1225">
        <f>'Energy consumption (raw)'!X1175*Lists!$H$96*1000000</f>
        <v>0</v>
      </c>
      <c r="AA1225">
        <f>'Energy consumption (raw)'!Y1175*Lists!$H$97</f>
        <v>0</v>
      </c>
      <c r="AB1225">
        <f>'Energy consumption (raw)'!Z1175*Lists!$H$96</f>
        <v>0</v>
      </c>
      <c r="AC1225">
        <f>'Energy consumption (raw)'!AA1175*Lists!$H$98</f>
        <v>0</v>
      </c>
      <c r="AD1225">
        <f>'Energy consumption (raw)'!AB1175*Lists!$H$99</f>
        <v>0</v>
      </c>
      <c r="AE1225">
        <f>'Energy consumption (raw)'!AC1175*Lists!$H$101</f>
        <v>0</v>
      </c>
      <c r="AF1225">
        <f>'Energy consumption (raw)'!AD1175*Lists!$H$101</f>
        <v>0</v>
      </c>
      <c r="AG1225">
        <f>'Energy consumption (raw)'!AE1175*Lists!$H$101</f>
        <v>0</v>
      </c>
      <c r="AH1225">
        <f>'Energy consumption (raw)'!AF1175*Lists!$H$100</f>
        <v>0</v>
      </c>
      <c r="AI1225" s="167">
        <f t="shared" si="106"/>
        <v>1130.6258</v>
      </c>
      <c r="AJ1225" s="179">
        <f>'Energy consumption (raw)'!AG1175</f>
        <v>1130.6258</v>
      </c>
      <c r="AK1225" s="179">
        <f>'Energy consumption (raw)'!AH1175</f>
        <v>1131</v>
      </c>
      <c r="AL1225">
        <f>IF(ROUND(AI1225,-3)=ROUND('Energy consumption (raw)'!AG1175,-3),1,0)</f>
        <v>1</v>
      </c>
      <c r="AM1225" s="179" t="str">
        <f>'Energy consumption (raw)'!AJ1175</f>
        <v>29. Quang Binh</v>
      </c>
      <c r="AN1225">
        <f>VLOOKUP(AM1225,Lists!$F$9:$G$71,2,FALSE)</f>
        <v>1</v>
      </c>
    </row>
    <row r="1226" spans="2:40" x14ac:dyDescent="0.25">
      <c r="B1226" s="65" t="str">
        <f t="shared" si="104"/>
        <v>Industry1074</v>
      </c>
      <c r="C1226" s="179">
        <f>'Energy consumption (raw)'!B1176</f>
        <v>1074</v>
      </c>
      <c r="D1226" s="179">
        <f>'Energy consumption (raw)'!C1176</f>
        <v>0</v>
      </c>
      <c r="E1226" s="179">
        <f>'Energy consumption (raw)'!D1176</f>
        <v>0</v>
      </c>
      <c r="F1226" s="179" t="str">
        <f>'Energy consumption (raw)'!E1176</f>
        <v>Công nghiệp</v>
      </c>
      <c r="G1226" s="179" t="str">
        <f>'Energy consumption (raw)'!F1176</f>
        <v>Khai thác khoáng sản</v>
      </c>
      <c r="H1226" s="179" t="str">
        <f>'Energy consumption (raw)'!G1176</f>
        <v>Industry</v>
      </c>
      <c r="I1226" s="179" t="str">
        <f>'Energy consumption (raw)'!I1176</f>
        <v>08 Other mining and quarrying</v>
      </c>
      <c r="J1226" s="179" t="str">
        <f>INDEX(Sector!$E$6:$E$46,MATCH('Energy consumption (toe)'!I1226,Sector!$B$6:$B$46,FALSE))</f>
        <v>Other mining and quarrying</v>
      </c>
      <c r="K1226" s="179">
        <f>IFERROR('Energy consumption (raw)'!J1176*Lists!$H$84,)</f>
        <v>1001.1267912000001</v>
      </c>
      <c r="L1226" s="179">
        <f>'Energy consumption (raw)'!K1176*Lists!$H$84</f>
        <v>1001.1267912000001</v>
      </c>
      <c r="M1226" s="179">
        <f>'Energy consumption (raw)'!L1176*Lists!$H$84</f>
        <v>0</v>
      </c>
      <c r="N1226" s="179">
        <f>'Energy consumption (raw)'!M1176*Lists!$H$84</f>
        <v>0</v>
      </c>
      <c r="O1226" s="178">
        <f t="shared" si="105"/>
        <v>1001.1267912000001</v>
      </c>
      <c r="P1226">
        <f>'Energy consumption (raw)'!N1176*Lists!$H$85</f>
        <v>0</v>
      </c>
      <c r="Q1226">
        <f>'Energy consumption (raw)'!O1176*Lists!$H$86</f>
        <v>0</v>
      </c>
      <c r="R1226">
        <f>'Energy consumption (raw)'!P1176*Lists!$H$87</f>
        <v>0</v>
      </c>
      <c r="S1226">
        <f>'Energy consumption (raw)'!Q1176*Lists!$H$88</f>
        <v>0</v>
      </c>
      <c r="T1226">
        <f>'Energy consumption (raw)'!R1176*Lists!$H$89</f>
        <v>0</v>
      </c>
      <c r="U1226">
        <f>'Energy consumption (raw)'!S1176*Lists!$H$90</f>
        <v>0</v>
      </c>
      <c r="V1226">
        <f>'Energy consumption (raw)'!T1176*Lists!$H$91</f>
        <v>0</v>
      </c>
      <c r="W1226">
        <f>'Energy consumption (raw)'!U1176*Lists!$H$92</f>
        <v>0</v>
      </c>
      <c r="X1226">
        <f>'Energy consumption (raw)'!V1176*Lists!$H$93</f>
        <v>0</v>
      </c>
      <c r="Y1226">
        <f>'Energy consumption (raw)'!W1176*Lists!$H$94</f>
        <v>0</v>
      </c>
      <c r="Z1226">
        <f>'Energy consumption (raw)'!X1176*Lists!$H$96*1000000</f>
        <v>0</v>
      </c>
      <c r="AA1226">
        <f>'Energy consumption (raw)'!Y1176*Lists!$H$97</f>
        <v>0</v>
      </c>
      <c r="AB1226">
        <f>'Energy consumption (raw)'!Z1176*Lists!$H$96</f>
        <v>0</v>
      </c>
      <c r="AC1226">
        <f>'Energy consumption (raw)'!AA1176*Lists!$H$98</f>
        <v>0</v>
      </c>
      <c r="AD1226">
        <f>'Energy consumption (raw)'!AB1176*Lists!$H$99</f>
        <v>0</v>
      </c>
      <c r="AE1226">
        <f>'Energy consumption (raw)'!AC1176*Lists!$H$101</f>
        <v>0</v>
      </c>
      <c r="AF1226">
        <f>'Energy consumption (raw)'!AD1176*Lists!$H$101</f>
        <v>0</v>
      </c>
      <c r="AG1226">
        <f>'Energy consumption (raw)'!AE1176*Lists!$H$101</f>
        <v>0</v>
      </c>
      <c r="AH1226">
        <f>'Energy consumption (raw)'!AF1176*Lists!$H$100</f>
        <v>0</v>
      </c>
      <c r="AI1226" s="167">
        <f t="shared" si="106"/>
        <v>1001.1267912000001</v>
      </c>
      <c r="AJ1226" s="179">
        <f>'Energy consumption (raw)'!AG1176</f>
        <v>1001.1267912000001</v>
      </c>
      <c r="AK1226" s="179">
        <f>'Energy consumption (raw)'!AH1176</f>
        <v>2545.7327456000003</v>
      </c>
      <c r="AL1226">
        <f>IF(ROUND(AI1226,-3)=ROUND('Energy consumption (raw)'!AG1176,-3),1,0)</f>
        <v>1</v>
      </c>
      <c r="AM1226" s="179" t="str">
        <f>'Energy consumption (raw)'!AJ1176</f>
        <v>29. Quang Binh</v>
      </c>
      <c r="AN1226">
        <f>VLOOKUP(AM1226,Lists!$F$9:$G$71,2,FALSE)</f>
        <v>1</v>
      </c>
    </row>
    <row r="1227" spans="2:40" x14ac:dyDescent="0.25">
      <c r="B1227" s="65" t="str">
        <f t="shared" si="104"/>
        <v>Industry1075</v>
      </c>
      <c r="C1227" s="179">
        <f>'Energy consumption (raw)'!B1177</f>
        <v>1075</v>
      </c>
      <c r="D1227" s="179">
        <f>'Energy consumption (raw)'!C1177</f>
        <v>0</v>
      </c>
      <c r="E1227" s="179">
        <f>'Energy consumption (raw)'!D1177</f>
        <v>0</v>
      </c>
      <c r="F1227" s="179" t="str">
        <f>'Energy consumption (raw)'!E1177</f>
        <v>Công nghiệp</v>
      </c>
      <c r="G1227" s="179" t="str">
        <f>'Energy consumption (raw)'!F1177</f>
        <v>Sản xuất phân bón</v>
      </c>
      <c r="H1227" s="179" t="str">
        <f>'Energy consumption (raw)'!G1177</f>
        <v>Industry</v>
      </c>
      <c r="I1227" s="179" t="str">
        <f>'Energy consumption (raw)'!I1177</f>
        <v>20 Manufacture of chemicals and chemical products</v>
      </c>
      <c r="J1227" s="179" t="str">
        <f>INDEX(Sector!$E$6:$E$46,MATCH('Energy consumption (toe)'!I1227,Sector!$B$6:$B$46,FALSE))</f>
        <v>Manufacture of chemicals and chemical products</v>
      </c>
      <c r="K1227" s="179">
        <f>IFERROR('Energy consumption (raw)'!J1177*Lists!$H$84,)</f>
        <v>0</v>
      </c>
      <c r="L1227" s="179">
        <f>'Energy consumption (raw)'!K1177*Lists!$H$84</f>
        <v>34.717500000000001</v>
      </c>
      <c r="M1227" s="179">
        <f>'Energy consumption (raw)'!L1177*Lists!$H$84</f>
        <v>0</v>
      </c>
      <c r="N1227" s="179">
        <f>'Energy consumption (raw)'!M1177*Lists!$H$84</f>
        <v>0</v>
      </c>
      <c r="O1227" s="178">
        <f t="shared" si="105"/>
        <v>34.717500000000001</v>
      </c>
      <c r="P1227">
        <f>'Energy consumption (raw)'!N1177*Lists!$H$85</f>
        <v>0</v>
      </c>
      <c r="Q1227">
        <f>'Energy consumption (raw)'!O1177*Lists!$H$86</f>
        <v>29518.999999999996</v>
      </c>
      <c r="R1227">
        <f>'Energy consumption (raw)'!P1177*Lists!$H$87</f>
        <v>0</v>
      </c>
      <c r="S1227">
        <f>'Energy consumption (raw)'!Q1177*Lists!$H$88</f>
        <v>0</v>
      </c>
      <c r="T1227">
        <f>'Energy consumption (raw)'!R1177*Lists!$H$89</f>
        <v>67.320000000000007</v>
      </c>
      <c r="U1227">
        <f>'Energy consumption (raw)'!S1177*Lists!$H$90</f>
        <v>0</v>
      </c>
      <c r="V1227">
        <f>'Energy consumption (raw)'!T1177*Lists!$H$91</f>
        <v>0</v>
      </c>
      <c r="W1227">
        <f>'Energy consumption (raw)'!U1177*Lists!$H$92</f>
        <v>0</v>
      </c>
      <c r="X1227">
        <f>'Energy consumption (raw)'!V1177*Lists!$H$93</f>
        <v>122.85000000000001</v>
      </c>
      <c r="Y1227">
        <f>'Energy consumption (raw)'!W1177*Lists!$H$94</f>
        <v>0</v>
      </c>
      <c r="Z1227">
        <f>'Energy consumption (raw)'!X1177*Lists!$H$96*1000000</f>
        <v>0</v>
      </c>
      <c r="AA1227">
        <f>'Energy consumption (raw)'!Y1177*Lists!$H$97</f>
        <v>0</v>
      </c>
      <c r="AB1227">
        <f>'Energy consumption (raw)'!Z1177*Lists!$H$96</f>
        <v>0</v>
      </c>
      <c r="AC1227">
        <f>'Energy consumption (raw)'!AA1177*Lists!$H$98</f>
        <v>0</v>
      </c>
      <c r="AD1227">
        <f>'Energy consumption (raw)'!AB1177*Lists!$H$99</f>
        <v>0</v>
      </c>
      <c r="AE1227">
        <f>'Energy consumption (raw)'!AC1177*Lists!$H$101</f>
        <v>0</v>
      </c>
      <c r="AF1227">
        <f>'Energy consumption (raw)'!AD1177*Lists!$H$101</f>
        <v>0</v>
      </c>
      <c r="AG1227">
        <f>'Energy consumption (raw)'!AE1177*Lists!$H$101</f>
        <v>0</v>
      </c>
      <c r="AH1227">
        <f>'Energy consumption (raw)'!AF1177*Lists!$H$100</f>
        <v>0</v>
      </c>
      <c r="AI1227" s="167">
        <f t="shared" si="106"/>
        <v>29743.887499999993</v>
      </c>
      <c r="AJ1227" s="179">
        <f>'Energy consumption (raw)'!AG1177</f>
        <v>29743.887499999993</v>
      </c>
      <c r="AK1227" s="179">
        <f>'Energy consumption (raw)'!AH1177</f>
        <v>29744</v>
      </c>
      <c r="AL1227">
        <f>IF(ROUND(AI1227,-3)=ROUND('Energy consumption (raw)'!AG1177,-3),1,0)</f>
        <v>1</v>
      </c>
      <c r="AM1227" s="179" t="str">
        <f>'Energy consumption (raw)'!AJ1177</f>
        <v>29. Quang Binh</v>
      </c>
      <c r="AN1227">
        <f>VLOOKUP(AM1227,Lists!$F$9:$G$71,2,FALSE)</f>
        <v>1</v>
      </c>
    </row>
    <row r="1228" spans="2:40" x14ac:dyDescent="0.25">
      <c r="B1228" s="65" t="str">
        <f t="shared" si="104"/>
        <v>Industry1076</v>
      </c>
      <c r="C1228" s="179">
        <f>'Energy consumption (raw)'!B1178</f>
        <v>1076</v>
      </c>
      <c r="D1228" s="179">
        <f>'Energy consumption (raw)'!C1178</f>
        <v>0</v>
      </c>
      <c r="E1228" s="179">
        <f>'Energy consumption (raw)'!D1178</f>
        <v>0</v>
      </c>
      <c r="F1228" s="179" t="str">
        <f>'Energy consumption (raw)'!E1178</f>
        <v>Công nghiệp</v>
      </c>
      <c r="G1228" s="179" t="str">
        <f>'Energy consumption (raw)'!F1178</f>
        <v>Sản xuất vật liệu xây dựng từ đất sét</v>
      </c>
      <c r="H1228" s="179" t="str">
        <f>'Energy consumption (raw)'!G1178</f>
        <v>Industry</v>
      </c>
      <c r="I1228" s="179" t="str">
        <f>'Energy consumption (raw)'!I1178</f>
        <v>23 Manufacture of other non-metallic mineral products</v>
      </c>
      <c r="J1228" s="179" t="str">
        <f>INDEX(Sector!$E$6:$E$46,MATCH('Energy consumption (toe)'!I1228,Sector!$B$6:$B$46,FALSE))</f>
        <v>Manufacture of other non-metallic mineral products</v>
      </c>
      <c r="K1228" s="179">
        <f>IFERROR('Energy consumption (raw)'!J1178*Lists!$H$84,)</f>
        <v>0</v>
      </c>
      <c r="L1228" s="179">
        <f>'Energy consumption (raw)'!K1178*Lists!$H$84</f>
        <v>133.00660000000002</v>
      </c>
      <c r="M1228" s="179">
        <f>'Energy consumption (raw)'!L1178*Lists!$H$84</f>
        <v>0</v>
      </c>
      <c r="N1228" s="179">
        <f>'Energy consumption (raw)'!M1178*Lists!$H$84</f>
        <v>0</v>
      </c>
      <c r="O1228" s="178">
        <f t="shared" si="105"/>
        <v>133.00660000000002</v>
      </c>
      <c r="P1228">
        <f>'Energy consumption (raw)'!N1178*Lists!$H$85</f>
        <v>0</v>
      </c>
      <c r="Q1228">
        <f>'Energy consumption (raw)'!O1178*Lists!$H$86</f>
        <v>2842.7</v>
      </c>
      <c r="R1228">
        <f>'Energy consumption (raw)'!P1178*Lists!$H$87</f>
        <v>0</v>
      </c>
      <c r="S1228">
        <f>'Energy consumption (raw)'!Q1178*Lists!$H$88</f>
        <v>0</v>
      </c>
      <c r="T1228">
        <f>'Energy consumption (raw)'!R1178*Lists!$H$89</f>
        <v>77.52</v>
      </c>
      <c r="U1228">
        <f>'Energy consumption (raw)'!S1178*Lists!$H$90</f>
        <v>0</v>
      </c>
      <c r="V1228">
        <f>'Energy consumption (raw)'!T1178*Lists!$H$91</f>
        <v>0</v>
      </c>
      <c r="W1228">
        <f>'Energy consumption (raw)'!U1178*Lists!$H$92</f>
        <v>0</v>
      </c>
      <c r="X1228">
        <f>'Energy consumption (raw)'!V1178*Lists!$H$93</f>
        <v>0</v>
      </c>
      <c r="Y1228">
        <f>'Energy consumption (raw)'!W1178*Lists!$H$94</f>
        <v>0</v>
      </c>
      <c r="Z1228">
        <f>'Energy consumption (raw)'!X1178*Lists!$H$96*1000000</f>
        <v>0</v>
      </c>
      <c r="AA1228">
        <f>'Energy consumption (raw)'!Y1178*Lists!$H$97</f>
        <v>0</v>
      </c>
      <c r="AB1228">
        <f>'Energy consumption (raw)'!Z1178*Lists!$H$96</f>
        <v>0</v>
      </c>
      <c r="AC1228">
        <f>'Energy consumption (raw)'!AA1178*Lists!$H$98</f>
        <v>0</v>
      </c>
      <c r="AD1228">
        <f>'Energy consumption (raw)'!AB1178*Lists!$H$99</f>
        <v>0</v>
      </c>
      <c r="AE1228">
        <f>'Energy consumption (raw)'!AC1178*Lists!$H$101</f>
        <v>0</v>
      </c>
      <c r="AF1228">
        <f>'Energy consumption (raw)'!AD1178*Lists!$H$101</f>
        <v>0</v>
      </c>
      <c r="AG1228">
        <f>'Energy consumption (raw)'!AE1178*Lists!$H$101</f>
        <v>0</v>
      </c>
      <c r="AH1228">
        <f>'Energy consumption (raw)'!AF1178*Lists!$H$100</f>
        <v>0</v>
      </c>
      <c r="AI1228" s="167">
        <f t="shared" si="106"/>
        <v>3053.2266</v>
      </c>
      <c r="AJ1228" s="179">
        <f>'Energy consumption (raw)'!AG1178</f>
        <v>3053.2266</v>
      </c>
      <c r="AK1228" s="179">
        <f>'Energy consumption (raw)'!AH1178</f>
        <v>3053</v>
      </c>
      <c r="AL1228">
        <f>IF(ROUND(AI1228,-3)=ROUND('Energy consumption (raw)'!AG1178,-3),1,0)</f>
        <v>1</v>
      </c>
      <c r="AM1228" s="179" t="str">
        <f>'Energy consumption (raw)'!AJ1178</f>
        <v>29. Quang Binh</v>
      </c>
      <c r="AN1228">
        <f>VLOOKUP(AM1228,Lists!$F$9:$G$71,2,FALSE)</f>
        <v>1</v>
      </c>
    </row>
    <row r="1229" spans="2:40" x14ac:dyDescent="0.25">
      <c r="B1229" s="65" t="str">
        <f t="shared" si="104"/>
        <v>Industry1077</v>
      </c>
      <c r="C1229" s="179">
        <f>'Energy consumption (raw)'!B1179</f>
        <v>1077</v>
      </c>
      <c r="D1229" s="179">
        <f>'Energy consumption (raw)'!C1179</f>
        <v>0</v>
      </c>
      <c r="E1229" s="179">
        <f>'Energy consumption (raw)'!D1179</f>
        <v>0</v>
      </c>
      <c r="F1229" s="179" t="str">
        <f>'Energy consumption (raw)'!E1179</f>
        <v>Công nghiệp</v>
      </c>
      <c r="G1229" s="179" t="str">
        <f>'Energy consumption (raw)'!F1179</f>
        <v>Sản xuất vật liêu xây dựng từ đất sét</v>
      </c>
      <c r="H1229" s="179" t="str">
        <f>'Energy consumption (raw)'!G1179</f>
        <v>Industry</v>
      </c>
      <c r="I1229" s="179" t="str">
        <f>'Energy consumption (raw)'!I1179</f>
        <v>23 Manufacture of other non-metallic mineral products</v>
      </c>
      <c r="J1229" s="179" t="str">
        <f>INDEX(Sector!$E$6:$E$46,MATCH('Energy consumption (toe)'!I1229,Sector!$B$6:$B$46,FALSE))</f>
        <v>Manufacture of other non-metallic mineral products</v>
      </c>
      <c r="K1229" s="179">
        <f>IFERROR('Energy consumption (raw)'!J1179*Lists!$H$84,)</f>
        <v>0</v>
      </c>
      <c r="L1229" s="179">
        <f>'Energy consumption (raw)'!K1179*Lists!$H$84</f>
        <v>105.23260000000001</v>
      </c>
      <c r="M1229" s="179">
        <f>'Energy consumption (raw)'!L1179*Lists!$H$84</f>
        <v>0</v>
      </c>
      <c r="N1229" s="179">
        <f>'Energy consumption (raw)'!M1179*Lists!$H$84</f>
        <v>0</v>
      </c>
      <c r="O1229" s="178">
        <f t="shared" si="105"/>
        <v>105.23260000000001</v>
      </c>
      <c r="P1229">
        <f>'Energy consumption (raw)'!N1179*Lists!$H$85</f>
        <v>0</v>
      </c>
      <c r="Q1229">
        <f>'Energy consumption (raw)'!O1179*Lists!$H$86</f>
        <v>1561</v>
      </c>
      <c r="R1229">
        <f>'Energy consumption (raw)'!P1179*Lists!$H$87</f>
        <v>0</v>
      </c>
      <c r="S1229">
        <f>'Energy consumption (raw)'!Q1179*Lists!$H$88</f>
        <v>0</v>
      </c>
      <c r="T1229">
        <f>'Energy consumption (raw)'!R1179*Lists!$H$89</f>
        <v>53.04</v>
      </c>
      <c r="U1229">
        <f>'Energy consumption (raw)'!S1179*Lists!$H$90</f>
        <v>0</v>
      </c>
      <c r="V1229">
        <f>'Energy consumption (raw)'!T1179*Lists!$H$91</f>
        <v>0</v>
      </c>
      <c r="W1229">
        <f>'Energy consumption (raw)'!U1179*Lists!$H$92</f>
        <v>0</v>
      </c>
      <c r="X1229">
        <f>'Energy consumption (raw)'!V1179*Lists!$H$93</f>
        <v>5.25</v>
      </c>
      <c r="Y1229">
        <f>'Energy consumption (raw)'!W1179*Lists!$H$94</f>
        <v>0</v>
      </c>
      <c r="Z1229">
        <f>'Energy consumption (raw)'!X1179*Lists!$H$96*1000000</f>
        <v>0</v>
      </c>
      <c r="AA1229">
        <f>'Energy consumption (raw)'!Y1179*Lists!$H$97</f>
        <v>0</v>
      </c>
      <c r="AB1229">
        <f>'Energy consumption (raw)'!Z1179*Lists!$H$96</f>
        <v>0</v>
      </c>
      <c r="AC1229">
        <f>'Energy consumption (raw)'!AA1179*Lists!$H$98</f>
        <v>0</v>
      </c>
      <c r="AD1229">
        <f>'Energy consumption (raw)'!AB1179*Lists!$H$99</f>
        <v>0</v>
      </c>
      <c r="AE1229">
        <f>'Energy consumption (raw)'!AC1179*Lists!$H$101</f>
        <v>0</v>
      </c>
      <c r="AF1229">
        <f>'Energy consumption (raw)'!AD1179*Lists!$H$101</f>
        <v>0</v>
      </c>
      <c r="AG1229">
        <f>'Energy consumption (raw)'!AE1179*Lists!$H$101</f>
        <v>0</v>
      </c>
      <c r="AH1229">
        <f>'Energy consumption (raw)'!AF1179*Lists!$H$100</f>
        <v>0</v>
      </c>
      <c r="AI1229" s="167">
        <f t="shared" si="106"/>
        <v>1724.5226</v>
      </c>
      <c r="AJ1229" s="179">
        <f>'Energy consumption (raw)'!AG1179</f>
        <v>1724.5226</v>
      </c>
      <c r="AK1229" s="179">
        <f>'Energy consumption (raw)'!AH1179</f>
        <v>1725</v>
      </c>
      <c r="AL1229">
        <f>IF(ROUND(AI1229,-3)=ROUND('Energy consumption (raw)'!AG1179,-3),1,0)</f>
        <v>1</v>
      </c>
      <c r="AM1229" s="179" t="str">
        <f>'Energy consumption (raw)'!AJ1179</f>
        <v>29. Quang Binh</v>
      </c>
      <c r="AN1229">
        <f>VLOOKUP(AM1229,Lists!$F$9:$G$71,2,FALSE)</f>
        <v>1</v>
      </c>
    </row>
    <row r="1230" spans="2:40" x14ac:dyDescent="0.25">
      <c r="B1230" s="65" t="str">
        <f t="shared" si="104"/>
        <v>Industry1078</v>
      </c>
      <c r="C1230" s="179">
        <f>'Energy consumption (raw)'!B1180</f>
        <v>1078</v>
      </c>
      <c r="D1230" s="179">
        <f>'Energy consumption (raw)'!C1180</f>
        <v>0</v>
      </c>
      <c r="E1230" s="179">
        <f>'Energy consumption (raw)'!D1180</f>
        <v>0</v>
      </c>
      <c r="F1230" s="179" t="str">
        <f>'Energy consumption (raw)'!E1180</f>
        <v>Công nghiệp</v>
      </c>
      <c r="G1230" s="179" t="str">
        <f>'Energy consumption (raw)'!F1180</f>
        <v>Xây dựng công trình</v>
      </c>
      <c r="H1230" s="179" t="str">
        <f>'Energy consumption (raw)'!G1180</f>
        <v>Industry</v>
      </c>
      <c r="I1230" s="179" t="str">
        <f>'Energy consumption (raw)'!I1180</f>
        <v>41-43 Construction</v>
      </c>
      <c r="J1230" s="179" t="str">
        <f>INDEX(Sector!$E$6:$E$46,MATCH('Energy consumption (toe)'!I1230,Sector!$B$6:$B$46,FALSE))</f>
        <v>Construction</v>
      </c>
      <c r="K1230" s="179">
        <f>IFERROR('Energy consumption (raw)'!J1180*Lists!$H$84,)</f>
        <v>0</v>
      </c>
      <c r="L1230" s="179">
        <f>'Energy consumption (raw)'!K1180*Lists!$H$84</f>
        <v>2.9317000000000002</v>
      </c>
      <c r="M1230" s="179">
        <f>'Energy consumption (raw)'!L1180*Lists!$H$84</f>
        <v>0</v>
      </c>
      <c r="N1230" s="179">
        <f>'Energy consumption (raw)'!M1180*Lists!$H$84</f>
        <v>0</v>
      </c>
      <c r="O1230" s="178">
        <f t="shared" si="105"/>
        <v>2.9317000000000002</v>
      </c>
      <c r="P1230">
        <f>'Energy consumption (raw)'!N1180*Lists!$H$85</f>
        <v>0</v>
      </c>
      <c r="Q1230">
        <f>'Energy consumption (raw)'!O1180*Lists!$H$86</f>
        <v>0</v>
      </c>
      <c r="R1230">
        <f>'Energy consumption (raw)'!P1180*Lists!$H$87</f>
        <v>0</v>
      </c>
      <c r="S1230">
        <f>'Energy consumption (raw)'!Q1180*Lists!$H$88</f>
        <v>0</v>
      </c>
      <c r="T1230">
        <f>'Energy consumption (raw)'!R1180*Lists!$H$89</f>
        <v>0</v>
      </c>
      <c r="U1230">
        <f>'Energy consumption (raw)'!S1180*Lists!$H$90</f>
        <v>0</v>
      </c>
      <c r="V1230">
        <f>'Energy consumption (raw)'!T1180*Lists!$H$91</f>
        <v>1277.0999999999999</v>
      </c>
      <c r="W1230">
        <f>'Energy consumption (raw)'!U1180*Lists!$H$92</f>
        <v>0</v>
      </c>
      <c r="X1230">
        <f>'Energy consumption (raw)'!V1180*Lists!$H$93</f>
        <v>1.05</v>
      </c>
      <c r="Y1230">
        <f>'Energy consumption (raw)'!W1180*Lists!$H$94</f>
        <v>0</v>
      </c>
      <c r="Z1230">
        <f>'Energy consumption (raw)'!X1180*Lists!$H$96*1000000</f>
        <v>0</v>
      </c>
      <c r="AA1230">
        <f>'Energy consumption (raw)'!Y1180*Lists!$H$97</f>
        <v>0</v>
      </c>
      <c r="AB1230">
        <f>'Energy consumption (raw)'!Z1180*Lists!$H$96</f>
        <v>0</v>
      </c>
      <c r="AC1230">
        <f>'Energy consumption (raw)'!AA1180*Lists!$H$98</f>
        <v>0</v>
      </c>
      <c r="AD1230">
        <f>'Energy consumption (raw)'!AB1180*Lists!$H$99</f>
        <v>0</v>
      </c>
      <c r="AE1230">
        <f>'Energy consumption (raw)'!AC1180*Lists!$H$101</f>
        <v>0</v>
      </c>
      <c r="AF1230">
        <f>'Energy consumption (raw)'!AD1180*Lists!$H$101</f>
        <v>0</v>
      </c>
      <c r="AG1230">
        <f>'Energy consumption (raw)'!AE1180*Lists!$H$101</f>
        <v>0</v>
      </c>
      <c r="AH1230">
        <f>'Energy consumption (raw)'!AF1180*Lists!$H$100</f>
        <v>0</v>
      </c>
      <c r="AI1230" s="167">
        <f t="shared" si="106"/>
        <v>1281.0817</v>
      </c>
      <c r="AJ1230" s="179">
        <f>'Energy consumption (raw)'!AG1180</f>
        <v>1281.0817</v>
      </c>
      <c r="AK1230" s="179">
        <f>'Energy consumption (raw)'!AH1180</f>
        <v>1281</v>
      </c>
      <c r="AL1230">
        <f>IF(ROUND(AI1230,-3)=ROUND('Energy consumption (raw)'!AG1180,-3),1,0)</f>
        <v>1</v>
      </c>
      <c r="AM1230" s="179" t="str">
        <f>'Energy consumption (raw)'!AJ1180</f>
        <v>29. Quang Binh</v>
      </c>
      <c r="AN1230">
        <f>VLOOKUP(AM1230,Lists!$F$9:$G$71,2,FALSE)</f>
        <v>1</v>
      </c>
    </row>
    <row r="1231" spans="2:40" x14ac:dyDescent="0.25">
      <c r="B1231" s="65" t="str">
        <f t="shared" si="104"/>
        <v>Industry1079</v>
      </c>
      <c r="C1231" s="179">
        <f>'Energy consumption (raw)'!B1181</f>
        <v>1079</v>
      </c>
      <c r="D1231" s="179">
        <f>'Energy consumption (raw)'!C1181</f>
        <v>0</v>
      </c>
      <c r="E1231" s="179">
        <f>'Energy consumption (raw)'!D1181</f>
        <v>0</v>
      </c>
      <c r="F1231" s="179" t="str">
        <f>'Energy consumption (raw)'!E1181</f>
        <v>Công nghiệp</v>
      </c>
      <c r="G1231" s="179" t="str">
        <f>'Energy consumption (raw)'!F1181</f>
        <v>Sản xuất vật liệu xây dựng từ đất sét</v>
      </c>
      <c r="H1231" s="179" t="str">
        <f>'Energy consumption (raw)'!G1181</f>
        <v>Industry</v>
      </c>
      <c r="I1231" s="179" t="str">
        <f>'Energy consumption (raw)'!I1181</f>
        <v>23 Manufacture of other non-metallic mineral products</v>
      </c>
      <c r="J1231" s="179" t="str">
        <f>INDEX(Sector!$E$6:$E$46,MATCH('Energy consumption (toe)'!I1231,Sector!$B$6:$B$46,FALSE))</f>
        <v>Manufacture of other non-metallic mineral products</v>
      </c>
      <c r="K1231" s="179">
        <f>IFERROR('Energy consumption (raw)'!J1181*Lists!$H$84,)</f>
        <v>0</v>
      </c>
      <c r="L1231" s="179">
        <f>'Energy consumption (raw)'!K1181*Lists!$H$84</f>
        <v>144.57910000000001</v>
      </c>
      <c r="M1231" s="179">
        <f>'Energy consumption (raw)'!L1181*Lists!$H$84</f>
        <v>0</v>
      </c>
      <c r="N1231" s="179">
        <f>'Energy consumption (raw)'!M1181*Lists!$H$84</f>
        <v>0</v>
      </c>
      <c r="O1231" s="178">
        <f t="shared" si="105"/>
        <v>144.57910000000001</v>
      </c>
      <c r="P1231">
        <f>'Energy consumption (raw)'!N1181*Lists!$H$85</f>
        <v>0</v>
      </c>
      <c r="Q1231">
        <f>'Energy consumption (raw)'!O1181*Lists!$H$86</f>
        <v>1016.4</v>
      </c>
      <c r="R1231">
        <f>'Energy consumption (raw)'!P1181*Lists!$H$87</f>
        <v>0</v>
      </c>
      <c r="S1231">
        <f>'Energy consumption (raw)'!Q1181*Lists!$H$88</f>
        <v>0</v>
      </c>
      <c r="T1231">
        <f>'Energy consumption (raw)'!R1181*Lists!$H$89</f>
        <v>59.160000000000004</v>
      </c>
      <c r="U1231">
        <f>'Energy consumption (raw)'!S1181*Lists!$H$90</f>
        <v>0</v>
      </c>
      <c r="V1231">
        <f>'Energy consumption (raw)'!T1181*Lists!$H$91</f>
        <v>0</v>
      </c>
      <c r="W1231">
        <f>'Energy consumption (raw)'!U1181*Lists!$H$92</f>
        <v>0</v>
      </c>
      <c r="X1231">
        <f>'Energy consumption (raw)'!V1181*Lists!$H$93</f>
        <v>4.2</v>
      </c>
      <c r="Y1231">
        <f>'Energy consumption (raw)'!W1181*Lists!$H$94</f>
        <v>0</v>
      </c>
      <c r="Z1231">
        <f>'Energy consumption (raw)'!X1181*Lists!$H$96*1000000</f>
        <v>0</v>
      </c>
      <c r="AA1231">
        <f>'Energy consumption (raw)'!Y1181*Lists!$H$97</f>
        <v>0</v>
      </c>
      <c r="AB1231">
        <f>'Energy consumption (raw)'!Z1181*Lists!$H$96</f>
        <v>0</v>
      </c>
      <c r="AC1231">
        <f>'Energy consumption (raw)'!AA1181*Lists!$H$98</f>
        <v>0</v>
      </c>
      <c r="AD1231">
        <f>'Energy consumption (raw)'!AB1181*Lists!$H$99</f>
        <v>0</v>
      </c>
      <c r="AE1231">
        <f>'Energy consumption (raw)'!AC1181*Lists!$H$101</f>
        <v>0</v>
      </c>
      <c r="AF1231">
        <f>'Energy consumption (raw)'!AD1181*Lists!$H$101</f>
        <v>0</v>
      </c>
      <c r="AG1231">
        <f>'Energy consumption (raw)'!AE1181*Lists!$H$101</f>
        <v>0</v>
      </c>
      <c r="AH1231">
        <f>'Energy consumption (raw)'!AF1181*Lists!$H$100</f>
        <v>0</v>
      </c>
      <c r="AI1231" s="167">
        <f t="shared" si="106"/>
        <v>1224.3391000000001</v>
      </c>
      <c r="AJ1231" s="179">
        <f>'Energy consumption (raw)'!AG1181</f>
        <v>1224.3391000000001</v>
      </c>
      <c r="AK1231" s="179">
        <f>'Energy consumption (raw)'!AH1181</f>
        <v>1224</v>
      </c>
      <c r="AL1231">
        <f>IF(ROUND(AI1231,-3)=ROUND('Energy consumption (raw)'!AG1181,-3),1,0)</f>
        <v>1</v>
      </c>
      <c r="AM1231" s="179" t="str">
        <f>'Energy consumption (raw)'!AJ1181</f>
        <v>29. Quang Binh</v>
      </c>
      <c r="AN1231">
        <f>VLOOKUP(AM1231,Lists!$F$9:$G$71,2,FALSE)</f>
        <v>1</v>
      </c>
    </row>
    <row r="1232" spans="2:40" x14ac:dyDescent="0.25">
      <c r="B1232" s="65" t="str">
        <f t="shared" si="104"/>
        <v>Industry1080</v>
      </c>
      <c r="C1232" s="179">
        <f>'Energy consumption (raw)'!B1182</f>
        <v>1080</v>
      </c>
      <c r="D1232" s="179">
        <f>'Energy consumption (raw)'!C1182</f>
        <v>0</v>
      </c>
      <c r="E1232" s="179">
        <f>'Energy consumption (raw)'!D1182</f>
        <v>0</v>
      </c>
      <c r="F1232" s="179" t="str">
        <f>'Energy consumption (raw)'!E1182</f>
        <v>Công nghiệp</v>
      </c>
      <c r="G1232" s="179" t="str">
        <f>'Energy consumption (raw)'!F1182</f>
        <v>Khai thác khoáng sản</v>
      </c>
      <c r="H1232" s="179" t="str">
        <f>'Energy consumption (raw)'!G1182</f>
        <v>Industry</v>
      </c>
      <c r="I1232" s="179" t="str">
        <f>'Energy consumption (raw)'!I1182</f>
        <v>08 Other mining and quarrying</v>
      </c>
      <c r="J1232" s="179" t="str">
        <f>INDEX(Sector!$E$6:$E$46,MATCH('Energy consumption (toe)'!I1232,Sector!$B$6:$B$46,FALSE))</f>
        <v>Other mining and quarrying</v>
      </c>
      <c r="K1232" s="179">
        <f>IFERROR('Energy consumption (raw)'!J1182*Lists!$H$84,)</f>
        <v>6108.3409119000007</v>
      </c>
      <c r="L1232" s="179">
        <f>'Energy consumption (raw)'!K1182*Lists!$H$84</f>
        <v>0</v>
      </c>
      <c r="M1232" s="179">
        <f>'Energy consumption (raw)'!L1182*Lists!$H$84</f>
        <v>0</v>
      </c>
      <c r="N1232" s="179">
        <f>'Energy consumption (raw)'!M1182*Lists!$H$84</f>
        <v>0</v>
      </c>
      <c r="O1232" s="178">
        <f t="shared" si="105"/>
        <v>6108.3409119000007</v>
      </c>
      <c r="P1232">
        <f>'Energy consumption (raw)'!N1182*Lists!$H$85</f>
        <v>0</v>
      </c>
      <c r="Q1232">
        <f>'Energy consumption (raw)'!O1182*Lists!$H$86</f>
        <v>0</v>
      </c>
      <c r="R1232">
        <f>'Energy consumption (raw)'!P1182*Lists!$H$87</f>
        <v>0</v>
      </c>
      <c r="S1232">
        <f>'Energy consumption (raw)'!Q1182*Lists!$H$88</f>
        <v>0</v>
      </c>
      <c r="T1232">
        <f>'Energy consumption (raw)'!R1182*Lists!$H$89</f>
        <v>0</v>
      </c>
      <c r="U1232">
        <f>'Energy consumption (raw)'!S1182*Lists!$H$90</f>
        <v>0</v>
      </c>
      <c r="V1232">
        <f>'Energy consumption (raw)'!T1182*Lists!$H$91</f>
        <v>0</v>
      </c>
      <c r="W1232">
        <f>'Energy consumption (raw)'!U1182*Lists!$H$92</f>
        <v>0</v>
      </c>
      <c r="X1232">
        <f>'Energy consumption (raw)'!V1182*Lists!$H$93</f>
        <v>0</v>
      </c>
      <c r="Y1232">
        <f>'Energy consumption (raw)'!W1182*Lists!$H$94</f>
        <v>0</v>
      </c>
      <c r="Z1232">
        <f>'Energy consumption (raw)'!X1182*Lists!$H$96*1000000</f>
        <v>0</v>
      </c>
      <c r="AA1232">
        <f>'Energy consumption (raw)'!Y1182*Lists!$H$97</f>
        <v>0</v>
      </c>
      <c r="AB1232">
        <f>'Energy consumption (raw)'!Z1182*Lists!$H$96</f>
        <v>0</v>
      </c>
      <c r="AC1232">
        <f>'Energy consumption (raw)'!AA1182*Lists!$H$98</f>
        <v>0</v>
      </c>
      <c r="AD1232">
        <f>'Energy consumption (raw)'!AB1182*Lists!$H$99</f>
        <v>0</v>
      </c>
      <c r="AE1232">
        <f>'Energy consumption (raw)'!AC1182*Lists!$H$101</f>
        <v>0</v>
      </c>
      <c r="AF1232">
        <f>'Energy consumption (raw)'!AD1182*Lists!$H$101</f>
        <v>0</v>
      </c>
      <c r="AG1232">
        <f>'Energy consumption (raw)'!AE1182*Lists!$H$101</f>
        <v>0</v>
      </c>
      <c r="AH1232">
        <f>'Energy consumption (raw)'!AF1182*Lists!$H$100</f>
        <v>0</v>
      </c>
      <c r="AI1232" s="167">
        <f t="shared" si="106"/>
        <v>6108.3409119000007</v>
      </c>
      <c r="AJ1232" s="179">
        <f>'Energy consumption (raw)'!AG1182</f>
        <v>6108.3409119000007</v>
      </c>
      <c r="AK1232" s="179">
        <f>'Energy consumption (raw)'!AH1182</f>
        <v>6108.3409119000007</v>
      </c>
      <c r="AL1232">
        <f>IF(ROUND(AI1232,-3)=ROUND('Energy consumption (raw)'!AG1182,-3),1,0)</f>
        <v>1</v>
      </c>
      <c r="AM1232" s="179" t="str">
        <f>'Energy consumption (raw)'!AJ1182</f>
        <v>29. Quang Binh</v>
      </c>
      <c r="AN1232">
        <f>VLOOKUP(AM1232,Lists!$F$9:$G$71,2,FALSE)</f>
        <v>1</v>
      </c>
    </row>
    <row r="1233" spans="2:40" x14ac:dyDescent="0.25">
      <c r="B1233" s="65" t="str">
        <f t="shared" si="104"/>
        <v>Industry1081</v>
      </c>
      <c r="C1233" s="179">
        <f>'Energy consumption (raw)'!B1183</f>
        <v>1081</v>
      </c>
      <c r="D1233" s="179">
        <f>'Energy consumption (raw)'!C1183</f>
        <v>0</v>
      </c>
      <c r="E1233" s="179">
        <f>'Energy consumption (raw)'!D1183</f>
        <v>0</v>
      </c>
      <c r="F1233" s="179" t="str">
        <f>'Energy consumption (raw)'!E1183</f>
        <v>Công nghiệp</v>
      </c>
      <c r="G1233" s="179" t="str">
        <f>'Energy consumption (raw)'!F1183</f>
        <v>Sản xuất xi măng, vôi và thạch cao</v>
      </c>
      <c r="H1233" s="179" t="str">
        <f>'Energy consumption (raw)'!G1183</f>
        <v>Industry</v>
      </c>
      <c r="I1233" s="179" t="str">
        <f>'Energy consumption (raw)'!I1183</f>
        <v>23 Manufacture of other non-metallic mineral products</v>
      </c>
      <c r="J1233" s="179" t="str">
        <f>INDEX(Sector!$E$6:$E$46,MATCH('Energy consumption (toe)'!I1233,Sector!$B$6:$B$46,FALSE))</f>
        <v>Manufacture of other non-metallic mineral products</v>
      </c>
      <c r="K1233" s="179">
        <f>IFERROR('Energy consumption (raw)'!J1183*Lists!$H$84,)</f>
        <v>1739.1486288000001</v>
      </c>
      <c r="L1233" s="179">
        <f>'Energy consumption (raw)'!K1183*Lists!$H$84</f>
        <v>0</v>
      </c>
      <c r="M1233" s="179">
        <f>'Energy consumption (raw)'!L1183*Lists!$H$84</f>
        <v>0</v>
      </c>
      <c r="N1233" s="179">
        <f>'Energy consumption (raw)'!M1183*Lists!$H$84</f>
        <v>0</v>
      </c>
      <c r="O1233" s="178">
        <f t="shared" si="105"/>
        <v>1739.1486288000001</v>
      </c>
      <c r="P1233">
        <f>'Energy consumption (raw)'!N1183*Lists!$H$85</f>
        <v>0</v>
      </c>
      <c r="Q1233">
        <f>'Energy consumption (raw)'!O1183*Lists!$H$86</f>
        <v>0</v>
      </c>
      <c r="R1233">
        <f>'Energy consumption (raw)'!P1183*Lists!$H$87</f>
        <v>0</v>
      </c>
      <c r="S1233">
        <f>'Energy consumption (raw)'!Q1183*Lists!$H$88</f>
        <v>0</v>
      </c>
      <c r="T1233">
        <f>'Energy consumption (raw)'!R1183*Lists!$H$89</f>
        <v>0</v>
      </c>
      <c r="U1233">
        <f>'Energy consumption (raw)'!S1183*Lists!$H$90</f>
        <v>0</v>
      </c>
      <c r="V1233">
        <f>'Energy consumption (raw)'!T1183*Lists!$H$91</f>
        <v>0</v>
      </c>
      <c r="W1233">
        <f>'Energy consumption (raw)'!U1183*Lists!$H$92</f>
        <v>0</v>
      </c>
      <c r="X1233">
        <f>'Energy consumption (raw)'!V1183*Lists!$H$93</f>
        <v>0</v>
      </c>
      <c r="Y1233">
        <f>'Energy consumption (raw)'!W1183*Lists!$H$94</f>
        <v>0</v>
      </c>
      <c r="Z1233">
        <f>'Energy consumption (raw)'!X1183*Lists!$H$96*1000000</f>
        <v>0</v>
      </c>
      <c r="AA1233">
        <f>'Energy consumption (raw)'!Y1183*Lists!$H$97</f>
        <v>0</v>
      </c>
      <c r="AB1233">
        <f>'Energy consumption (raw)'!Z1183*Lists!$H$96</f>
        <v>0</v>
      </c>
      <c r="AC1233">
        <f>'Energy consumption (raw)'!AA1183*Lists!$H$98</f>
        <v>0</v>
      </c>
      <c r="AD1233">
        <f>'Energy consumption (raw)'!AB1183*Lists!$H$99</f>
        <v>0</v>
      </c>
      <c r="AE1233">
        <f>'Energy consumption (raw)'!AC1183*Lists!$H$101</f>
        <v>0</v>
      </c>
      <c r="AF1233">
        <f>'Energy consumption (raw)'!AD1183*Lists!$H$101</f>
        <v>0</v>
      </c>
      <c r="AG1233">
        <f>'Energy consumption (raw)'!AE1183*Lists!$H$101</f>
        <v>0</v>
      </c>
      <c r="AH1233">
        <f>'Energy consumption (raw)'!AF1183*Lists!$H$100</f>
        <v>0</v>
      </c>
      <c r="AI1233" s="167">
        <f t="shared" si="106"/>
        <v>1739.1486288000001</v>
      </c>
      <c r="AJ1233" s="179">
        <f>'Energy consumption (raw)'!AG1183</f>
        <v>1739.1486288000001</v>
      </c>
      <c r="AK1233" s="179">
        <f>'Energy consumption (raw)'!AH1183</f>
        <v>1739.1486288000001</v>
      </c>
      <c r="AL1233">
        <f>IF(ROUND(AI1233,-3)=ROUND('Energy consumption (raw)'!AG1183,-3),1,0)</f>
        <v>1</v>
      </c>
      <c r="AM1233" s="179" t="str">
        <f>'Energy consumption (raw)'!AJ1183</f>
        <v>29. Quang Binh</v>
      </c>
      <c r="AN1233">
        <f>VLOOKUP(AM1233,Lists!$F$9:$G$71,2,FALSE)</f>
        <v>1</v>
      </c>
    </row>
    <row r="1234" spans="2:40" x14ac:dyDescent="0.25">
      <c r="B1234" s="65" t="str">
        <f t="shared" si="104"/>
        <v>Industry1082</v>
      </c>
      <c r="C1234" s="179">
        <f>'Energy consumption (raw)'!B1184</f>
        <v>1082</v>
      </c>
      <c r="D1234" s="179">
        <f>'Energy consumption (raw)'!C1184</f>
        <v>0</v>
      </c>
      <c r="E1234" s="179">
        <f>'Energy consumption (raw)'!D1184</f>
        <v>0</v>
      </c>
      <c r="F1234" s="179" t="str">
        <f>'Energy consumption (raw)'!E1184</f>
        <v>Công nghiệp</v>
      </c>
      <c r="G1234" s="179" t="str">
        <f>'Energy consumption (raw)'!F1184</f>
        <v>Chế biến gỗ ván ép</v>
      </c>
      <c r="H1234" s="179" t="str">
        <f>'Energy consumption (raw)'!G1184</f>
        <v>Industry</v>
      </c>
      <c r="I1234" s="179" t="str">
        <f>'Energy consumption (raw)'!I1184</f>
        <v>16 Manufacture of wood and of products of wood and cork, except furniture;
manufacture of articles of straw and plaiting materials</v>
      </c>
      <c r="J1234" s="179" t="str">
        <f>INDEX(Sector!$E$6:$E$46,MATCH('Energy consumption (toe)'!I1234,Sector!$B$6:$B$46,FALSE))</f>
        <v>Manufacture of wood and of products of wood and cork, except furniture;
manufacture of articles of straw and plaiting materials</v>
      </c>
      <c r="K1234" s="179">
        <f>IFERROR('Energy consumption (raw)'!J1184*Lists!$H$84,)</f>
        <v>8454.8339367999997</v>
      </c>
      <c r="L1234" s="179">
        <f>'Energy consumption (raw)'!K1184*Lists!$H$84</f>
        <v>8879.3423995000012</v>
      </c>
      <c r="M1234" s="179">
        <f>'Energy consumption (raw)'!L1184*Lists!$H$84</f>
        <v>0</v>
      </c>
      <c r="N1234" s="179">
        <f>'Energy consumption (raw)'!M1184*Lists!$H$84</f>
        <v>0</v>
      </c>
      <c r="O1234" s="178">
        <f t="shared" si="105"/>
        <v>8879.3423995000012</v>
      </c>
      <c r="P1234">
        <f>'Energy consumption (raw)'!N1184*Lists!$H$85</f>
        <v>0</v>
      </c>
      <c r="Q1234">
        <f>'Energy consumption (raw)'!O1184*Lists!$H$86</f>
        <v>0</v>
      </c>
      <c r="R1234">
        <f>'Energy consumption (raw)'!P1184*Lists!$H$87</f>
        <v>0</v>
      </c>
      <c r="S1234">
        <f>'Energy consumption (raw)'!Q1184*Lists!$H$88</f>
        <v>0</v>
      </c>
      <c r="T1234">
        <f>'Energy consumption (raw)'!R1184*Lists!$H$89</f>
        <v>0</v>
      </c>
      <c r="U1234">
        <f>'Energy consumption (raw)'!S1184*Lists!$H$90</f>
        <v>0</v>
      </c>
      <c r="V1234">
        <f>'Energy consumption (raw)'!T1184*Lists!$H$91</f>
        <v>0</v>
      </c>
      <c r="W1234">
        <f>'Energy consumption (raw)'!U1184*Lists!$H$92</f>
        <v>0</v>
      </c>
      <c r="X1234">
        <f>'Energy consumption (raw)'!V1184*Lists!$H$93</f>
        <v>0</v>
      </c>
      <c r="Y1234">
        <f>'Energy consumption (raw)'!W1184*Lists!$H$94</f>
        <v>0</v>
      </c>
      <c r="Z1234">
        <f>'Energy consumption (raw)'!X1184*Lists!$H$96*1000000</f>
        <v>0</v>
      </c>
      <c r="AA1234">
        <f>'Energy consumption (raw)'!Y1184*Lists!$H$97</f>
        <v>0</v>
      </c>
      <c r="AB1234">
        <f>'Energy consumption (raw)'!Z1184*Lists!$H$96</f>
        <v>0</v>
      </c>
      <c r="AC1234">
        <f>'Energy consumption (raw)'!AA1184*Lists!$H$98</f>
        <v>0</v>
      </c>
      <c r="AD1234">
        <f>'Energy consumption (raw)'!AB1184*Lists!$H$99</f>
        <v>0</v>
      </c>
      <c r="AE1234">
        <f>'Energy consumption (raw)'!AC1184*Lists!$H$101</f>
        <v>0</v>
      </c>
      <c r="AF1234">
        <f>'Energy consumption (raw)'!AD1184*Lists!$H$101</f>
        <v>0</v>
      </c>
      <c r="AG1234">
        <f>'Energy consumption (raw)'!AE1184*Lists!$H$101</f>
        <v>0</v>
      </c>
      <c r="AH1234">
        <f>'Energy consumption (raw)'!AF1184*Lists!$H$100</f>
        <v>0</v>
      </c>
      <c r="AI1234" s="167">
        <f t="shared" si="106"/>
        <v>8879.3423995000012</v>
      </c>
      <c r="AJ1234" s="179">
        <f>'Energy consumption (raw)'!AG1184</f>
        <v>8879.3423995000012</v>
      </c>
      <c r="AK1234" s="179">
        <f>'Energy consumption (raw)'!AH1184</f>
        <v>14993.6</v>
      </c>
      <c r="AL1234">
        <f>IF(ROUND(AI1234,-3)=ROUND('Energy consumption (raw)'!AG1184,-3),1,0)</f>
        <v>1</v>
      </c>
      <c r="AM1234" s="179" t="str">
        <f>'Energy consumption (raw)'!AJ1184</f>
        <v>30. Quang Tri</v>
      </c>
      <c r="AN1234">
        <f>VLOOKUP(AM1234,Lists!$F$9:$G$71,2,FALSE)</f>
        <v>1</v>
      </c>
    </row>
    <row r="1235" spans="2:40" x14ac:dyDescent="0.25">
      <c r="B1235" s="65" t="str">
        <f t="shared" si="104"/>
        <v>Industry1083</v>
      </c>
      <c r="C1235" s="179">
        <f>'Energy consumption (raw)'!B1185</f>
        <v>1083</v>
      </c>
      <c r="D1235" s="179">
        <f>'Energy consumption (raw)'!C1185</f>
        <v>0</v>
      </c>
      <c r="E1235" s="179">
        <f>'Energy consumption (raw)'!D1185</f>
        <v>0</v>
      </c>
      <c r="F1235" s="179" t="str">
        <f>'Energy consumption (raw)'!E1185</f>
        <v>Công nghiệp</v>
      </c>
      <c r="G1235" s="179" t="str">
        <f>'Energy consumption (raw)'!F1185</f>
        <v>Sản xuất xi măng</v>
      </c>
      <c r="H1235" s="179" t="str">
        <f>'Energy consumption (raw)'!G1185</f>
        <v>Industry</v>
      </c>
      <c r="I1235" s="179" t="str">
        <f>'Energy consumption (raw)'!I1185</f>
        <v>23 Manufacture of other non-metallic mineral products</v>
      </c>
      <c r="J1235" s="179" t="str">
        <f>INDEX(Sector!$E$6:$E$46,MATCH('Energy consumption (toe)'!I1235,Sector!$B$6:$B$46,FALSE))</f>
        <v>Manufacture of other non-metallic mineral products</v>
      </c>
      <c r="K1235" s="179">
        <f>IFERROR('Energy consumption (raw)'!J1185*Lists!$H$84,)</f>
        <v>0</v>
      </c>
      <c r="L1235" s="179">
        <f>'Energy consumption (raw)'!K1185*Lists!$H$84</f>
        <v>1026.9479704</v>
      </c>
      <c r="M1235" s="179">
        <f>'Energy consumption (raw)'!L1185*Lists!$H$84</f>
        <v>0</v>
      </c>
      <c r="N1235" s="179">
        <f>'Energy consumption (raw)'!M1185*Lists!$H$84</f>
        <v>0</v>
      </c>
      <c r="O1235" s="178">
        <f t="shared" si="105"/>
        <v>1026.9479704</v>
      </c>
      <c r="P1235">
        <f>'Energy consumption (raw)'!N1185*Lists!$H$85</f>
        <v>0</v>
      </c>
      <c r="Q1235">
        <f>'Energy consumption (raw)'!O1185*Lists!$H$86</f>
        <v>0</v>
      </c>
      <c r="R1235">
        <f>'Energy consumption (raw)'!P1185*Lists!$H$87</f>
        <v>0</v>
      </c>
      <c r="S1235">
        <f>'Energy consumption (raw)'!Q1185*Lists!$H$88</f>
        <v>0</v>
      </c>
      <c r="T1235">
        <f>'Energy consumption (raw)'!R1185*Lists!$H$89</f>
        <v>0</v>
      </c>
      <c r="U1235">
        <f>'Energy consumption (raw)'!S1185*Lists!$H$90</f>
        <v>0</v>
      </c>
      <c r="V1235">
        <f>'Energy consumption (raw)'!T1185*Lists!$H$91</f>
        <v>0</v>
      </c>
      <c r="W1235">
        <f>'Energy consumption (raw)'!U1185*Lists!$H$92</f>
        <v>0</v>
      </c>
      <c r="X1235">
        <f>'Energy consumption (raw)'!V1185*Lists!$H$93</f>
        <v>0</v>
      </c>
      <c r="Y1235">
        <f>'Energy consumption (raw)'!W1185*Lists!$H$94</f>
        <v>0</v>
      </c>
      <c r="Z1235">
        <f>'Energy consumption (raw)'!X1185*Lists!$H$96*1000000</f>
        <v>0</v>
      </c>
      <c r="AA1235">
        <f>'Energy consumption (raw)'!Y1185*Lists!$H$97</f>
        <v>0</v>
      </c>
      <c r="AB1235">
        <f>'Energy consumption (raw)'!Z1185*Lists!$H$96</f>
        <v>0</v>
      </c>
      <c r="AC1235">
        <f>'Energy consumption (raw)'!AA1185*Lists!$H$98</f>
        <v>0</v>
      </c>
      <c r="AD1235">
        <f>'Energy consumption (raw)'!AB1185*Lists!$H$99</f>
        <v>0</v>
      </c>
      <c r="AE1235">
        <f>'Energy consumption (raw)'!AC1185*Lists!$H$101</f>
        <v>0</v>
      </c>
      <c r="AF1235">
        <f>'Energy consumption (raw)'!AD1185*Lists!$H$101</f>
        <v>0</v>
      </c>
      <c r="AG1235">
        <f>'Energy consumption (raw)'!AE1185*Lists!$H$101</f>
        <v>0</v>
      </c>
      <c r="AH1235">
        <f>'Energy consumption (raw)'!AF1185*Lists!$H$100</f>
        <v>0</v>
      </c>
      <c r="AI1235" s="167">
        <f t="shared" si="106"/>
        <v>1026.9479704</v>
      </c>
      <c r="AJ1235" s="179">
        <f>'Energy consumption (raw)'!AG1185</f>
        <v>1026.9479704</v>
      </c>
      <c r="AK1235" s="179">
        <f>'Energy consumption (raw)'!AH1185</f>
        <v>1210.7</v>
      </c>
      <c r="AL1235">
        <f>IF(ROUND(AI1235,-3)=ROUND('Energy consumption (raw)'!AG1185,-3),1,0)</f>
        <v>1</v>
      </c>
      <c r="AM1235" s="179" t="str">
        <f>'Energy consumption (raw)'!AJ1185</f>
        <v>30. Quang Tri</v>
      </c>
      <c r="AN1235">
        <f>VLOOKUP(AM1235,Lists!$F$9:$G$71,2,FALSE)</f>
        <v>1</v>
      </c>
    </row>
    <row r="1236" spans="2:40" x14ac:dyDescent="0.25">
      <c r="B1236" s="65" t="str">
        <f t="shared" si="104"/>
        <v>Industry1084</v>
      </c>
      <c r="C1236" s="179">
        <f>'Energy consumption (raw)'!B1186</f>
        <v>1084</v>
      </c>
      <c r="D1236" s="179">
        <f>'Energy consumption (raw)'!C1186</f>
        <v>0</v>
      </c>
      <c r="E1236" s="179">
        <f>'Energy consumption (raw)'!D1186</f>
        <v>0</v>
      </c>
      <c r="F1236" s="179" t="str">
        <f>'Energy consumption (raw)'!E1186</f>
        <v>Công nghiệp</v>
      </c>
      <c r="G1236" s="179" t="str">
        <f>'Energy consumption (raw)'!F1186</f>
        <v>Khai thác chế biến quặng</v>
      </c>
      <c r="H1236" s="179" t="str">
        <f>'Energy consumption (raw)'!G1186</f>
        <v>Industry</v>
      </c>
      <c r="I1236" s="179" t="str">
        <f>'Energy consumption (raw)'!I1186</f>
        <v>08 Other mining and quarrying</v>
      </c>
      <c r="J1236" s="179" t="str">
        <f>INDEX(Sector!$E$6:$E$46,MATCH('Energy consumption (toe)'!I1236,Sector!$B$6:$B$46,FALSE))</f>
        <v>Other mining and quarrying</v>
      </c>
      <c r="K1236" s="179">
        <f>IFERROR('Energy consumption (raw)'!J1186*Lists!$H$84,)</f>
        <v>0</v>
      </c>
      <c r="L1236" s="179">
        <f>'Energy consumption (raw)'!K1186*Lists!$H$84</f>
        <v>1080.7330929</v>
      </c>
      <c r="M1236" s="179">
        <f>'Energy consumption (raw)'!L1186*Lists!$H$84</f>
        <v>0</v>
      </c>
      <c r="N1236" s="179">
        <f>'Energy consumption (raw)'!M1186*Lists!$H$84</f>
        <v>0</v>
      </c>
      <c r="O1236" s="178">
        <f t="shared" si="105"/>
        <v>1080.7330929</v>
      </c>
      <c r="P1236">
        <f>'Energy consumption (raw)'!N1186*Lists!$H$85</f>
        <v>0</v>
      </c>
      <c r="Q1236">
        <f>'Energy consumption (raw)'!O1186*Lists!$H$86</f>
        <v>0</v>
      </c>
      <c r="R1236">
        <f>'Energy consumption (raw)'!P1186*Lists!$H$87</f>
        <v>0</v>
      </c>
      <c r="S1236">
        <f>'Energy consumption (raw)'!Q1186*Lists!$H$88</f>
        <v>0</v>
      </c>
      <c r="T1236">
        <f>'Energy consumption (raw)'!R1186*Lists!$H$89</f>
        <v>0</v>
      </c>
      <c r="U1236">
        <f>'Energy consumption (raw)'!S1186*Lists!$H$90</f>
        <v>0</v>
      </c>
      <c r="V1236">
        <f>'Energy consumption (raw)'!T1186*Lists!$H$91</f>
        <v>0</v>
      </c>
      <c r="W1236">
        <f>'Energy consumption (raw)'!U1186*Lists!$H$92</f>
        <v>0</v>
      </c>
      <c r="X1236">
        <f>'Energy consumption (raw)'!V1186*Lists!$H$93</f>
        <v>0</v>
      </c>
      <c r="Y1236">
        <f>'Energy consumption (raw)'!W1186*Lists!$H$94</f>
        <v>0</v>
      </c>
      <c r="Z1236">
        <f>'Energy consumption (raw)'!X1186*Lists!$H$96*1000000</f>
        <v>0</v>
      </c>
      <c r="AA1236">
        <f>'Energy consumption (raw)'!Y1186*Lists!$H$97</f>
        <v>0</v>
      </c>
      <c r="AB1236">
        <f>'Energy consumption (raw)'!Z1186*Lists!$H$96</f>
        <v>0</v>
      </c>
      <c r="AC1236">
        <f>'Energy consumption (raw)'!AA1186*Lists!$H$98</f>
        <v>0</v>
      </c>
      <c r="AD1236">
        <f>'Energy consumption (raw)'!AB1186*Lists!$H$99</f>
        <v>0</v>
      </c>
      <c r="AE1236">
        <f>'Energy consumption (raw)'!AC1186*Lists!$H$101</f>
        <v>0</v>
      </c>
      <c r="AF1236">
        <f>'Energy consumption (raw)'!AD1186*Lists!$H$101</f>
        <v>0</v>
      </c>
      <c r="AG1236">
        <f>'Energy consumption (raw)'!AE1186*Lists!$H$101</f>
        <v>0</v>
      </c>
      <c r="AH1236">
        <f>'Energy consumption (raw)'!AF1186*Lists!$H$100</f>
        <v>0</v>
      </c>
      <c r="AI1236" s="167">
        <f t="shared" si="106"/>
        <v>1080.7330929</v>
      </c>
      <c r="AJ1236" s="179">
        <f>'Energy consumption (raw)'!AG1186</f>
        <v>1080.7330929</v>
      </c>
      <c r="AK1236" s="179">
        <f>'Energy consumption (raw)'!AH1186</f>
        <v>1125.0999999999999</v>
      </c>
      <c r="AL1236">
        <f>IF(ROUND(AI1236,-3)=ROUND('Energy consumption (raw)'!AG1186,-3),1,0)</f>
        <v>1</v>
      </c>
      <c r="AM1236" s="179" t="str">
        <f>'Energy consumption (raw)'!AJ1186</f>
        <v>30. Quang Tri</v>
      </c>
      <c r="AN1236">
        <f>VLOOKUP(AM1236,Lists!$F$9:$G$71,2,FALSE)</f>
        <v>1</v>
      </c>
    </row>
    <row r="1237" spans="2:40" x14ac:dyDescent="0.25">
      <c r="B1237" s="65" t="str">
        <f t="shared" si="104"/>
        <v>Industry1085</v>
      </c>
      <c r="C1237" s="179">
        <f>'Energy consumption (raw)'!B1187</f>
        <v>1085</v>
      </c>
      <c r="D1237" s="179">
        <f>'Energy consumption (raw)'!C1187</f>
        <v>0</v>
      </c>
      <c r="E1237" s="179">
        <f>'Energy consumption (raw)'!D1187</f>
        <v>0</v>
      </c>
      <c r="F1237" s="179" t="str">
        <f>'Energy consumption (raw)'!E1187</f>
        <v>Công nghiệp</v>
      </c>
      <c r="G1237" s="179" t="str">
        <f>'Energy consumption (raw)'!F1187</f>
        <v>Sản xuất sản phẩm từ cao su</v>
      </c>
      <c r="H1237" s="179" t="str">
        <f>'Energy consumption (raw)'!G1187</f>
        <v>Industry</v>
      </c>
      <c r="I1237" s="179" t="str">
        <f>'Energy consumption (raw)'!I1187</f>
        <v>22 Manufacture of rubber and plastics products</v>
      </c>
      <c r="J1237" s="179" t="str">
        <f>INDEX(Sector!$E$6:$E$46,MATCH('Energy consumption (toe)'!I1237,Sector!$B$6:$B$46,FALSE))</f>
        <v>Manufacture of rubber and plastics products</v>
      </c>
      <c r="K1237" s="179">
        <f>IFERROR('Energy consumption (raw)'!J1187*Lists!$H$84,)</f>
        <v>0</v>
      </c>
      <c r="L1237" s="179">
        <f>'Energy consumption (raw)'!K1187*Lists!$H$84</f>
        <v>1319.9798719</v>
      </c>
      <c r="M1237" s="179">
        <f>'Energy consumption (raw)'!L1187*Lists!$H$84</f>
        <v>0</v>
      </c>
      <c r="N1237" s="179">
        <f>'Energy consumption (raw)'!M1187*Lists!$H$84</f>
        <v>0</v>
      </c>
      <c r="O1237" s="178">
        <f t="shared" si="105"/>
        <v>1319.9798719</v>
      </c>
      <c r="P1237">
        <f>'Energy consumption (raw)'!N1187*Lists!$H$85</f>
        <v>0</v>
      </c>
      <c r="Q1237">
        <f>'Energy consumption (raw)'!O1187*Lists!$H$86</f>
        <v>0</v>
      </c>
      <c r="R1237">
        <f>'Energy consumption (raw)'!P1187*Lists!$H$87</f>
        <v>0</v>
      </c>
      <c r="S1237">
        <f>'Energy consumption (raw)'!Q1187*Lists!$H$88</f>
        <v>0</v>
      </c>
      <c r="T1237">
        <f>'Energy consumption (raw)'!R1187*Lists!$H$89</f>
        <v>0</v>
      </c>
      <c r="U1237">
        <f>'Energy consumption (raw)'!S1187*Lists!$H$90</f>
        <v>0</v>
      </c>
      <c r="V1237">
        <f>'Energy consumption (raw)'!T1187*Lists!$H$91</f>
        <v>0</v>
      </c>
      <c r="W1237">
        <f>'Energy consumption (raw)'!U1187*Lists!$H$92</f>
        <v>0</v>
      </c>
      <c r="X1237">
        <f>'Energy consumption (raw)'!V1187*Lists!$H$93</f>
        <v>0</v>
      </c>
      <c r="Y1237">
        <f>'Energy consumption (raw)'!W1187*Lists!$H$94</f>
        <v>0</v>
      </c>
      <c r="Z1237">
        <f>'Energy consumption (raw)'!X1187*Lists!$H$96*1000000</f>
        <v>0</v>
      </c>
      <c r="AA1237">
        <f>'Energy consumption (raw)'!Y1187*Lists!$H$97</f>
        <v>0</v>
      </c>
      <c r="AB1237">
        <f>'Energy consumption (raw)'!Z1187*Lists!$H$96</f>
        <v>0</v>
      </c>
      <c r="AC1237">
        <f>'Energy consumption (raw)'!AA1187*Lists!$H$98</f>
        <v>0</v>
      </c>
      <c r="AD1237">
        <f>'Energy consumption (raw)'!AB1187*Lists!$H$99</f>
        <v>0</v>
      </c>
      <c r="AE1237">
        <f>'Energy consumption (raw)'!AC1187*Lists!$H$101</f>
        <v>0</v>
      </c>
      <c r="AF1237">
        <f>'Energy consumption (raw)'!AD1187*Lists!$H$101</f>
        <v>0</v>
      </c>
      <c r="AG1237">
        <f>'Energy consumption (raw)'!AE1187*Lists!$H$101</f>
        <v>0</v>
      </c>
      <c r="AH1237">
        <f>'Energy consumption (raw)'!AF1187*Lists!$H$100</f>
        <v>0</v>
      </c>
      <c r="AI1237" s="167">
        <f t="shared" si="106"/>
        <v>1319.9798719</v>
      </c>
      <c r="AJ1237" s="179">
        <f>'Energy consumption (raw)'!AG1187</f>
        <v>1319.9798719</v>
      </c>
      <c r="AK1237" s="179">
        <f>'Energy consumption (raw)'!AH1187</f>
        <v>1309.0999999999999</v>
      </c>
      <c r="AL1237">
        <f>IF(ROUND(AI1237,-3)=ROUND('Energy consumption (raw)'!AG1187,-3),1,0)</f>
        <v>1</v>
      </c>
      <c r="AM1237" s="179" t="str">
        <f>'Energy consumption (raw)'!AJ1187</f>
        <v>30. Quang Tri</v>
      </c>
      <c r="AN1237">
        <f>VLOOKUP(AM1237,Lists!$F$9:$G$71,2,FALSE)</f>
        <v>1</v>
      </c>
    </row>
    <row r="1238" spans="2:40" x14ac:dyDescent="0.25">
      <c r="B1238" s="65" t="str">
        <f t="shared" si="104"/>
        <v>Industry1086</v>
      </c>
      <c r="C1238" s="179">
        <f>'Energy consumption (raw)'!B1188</f>
        <v>1086</v>
      </c>
      <c r="D1238" s="179">
        <f>'Energy consumption (raw)'!C1188</f>
        <v>0</v>
      </c>
      <c r="E1238" s="179">
        <f>'Energy consumption (raw)'!D1188</f>
        <v>0</v>
      </c>
      <c r="F1238" s="179" t="str">
        <f>'Energy consumption (raw)'!E1188</f>
        <v>Công nghiệp</v>
      </c>
      <c r="G1238" s="179" t="str">
        <f>'Energy consumption (raw)'!F1188</f>
        <v>Sản xuất xi măng</v>
      </c>
      <c r="H1238" s="179" t="str">
        <f>'Energy consumption (raw)'!G1188</f>
        <v>Industry</v>
      </c>
      <c r="I1238" s="179" t="str">
        <f>'Energy consumption (raw)'!I1188</f>
        <v>23 Manufacture of other non-metallic mineral products</v>
      </c>
      <c r="J1238" s="179" t="str">
        <f>INDEX(Sector!$E$6:$E$46,MATCH('Energy consumption (toe)'!I1238,Sector!$B$6:$B$46,FALSE))</f>
        <v>Manufacture of other non-metallic mineral products</v>
      </c>
      <c r="K1238" s="179">
        <f>IFERROR('Energy consumption (raw)'!J1188*Lists!$H$84,)</f>
        <v>13757.011816600001</v>
      </c>
      <c r="L1238" s="179">
        <f>'Energy consumption (raw)'!K1188*Lists!$H$84</f>
        <v>12529.0718947</v>
      </c>
      <c r="M1238" s="179">
        <f>'Energy consumption (raw)'!L1188*Lists!$H$84</f>
        <v>0</v>
      </c>
      <c r="N1238" s="179">
        <f>'Energy consumption (raw)'!M1188*Lists!$H$84</f>
        <v>0</v>
      </c>
      <c r="O1238" s="178">
        <f t="shared" si="105"/>
        <v>12529.0718947</v>
      </c>
      <c r="P1238">
        <f>'Energy consumption (raw)'!N1188*Lists!$H$85</f>
        <v>69613.599999999991</v>
      </c>
      <c r="Q1238">
        <f>'Energy consumption (raw)'!O1188*Lists!$H$86</f>
        <v>0</v>
      </c>
      <c r="R1238">
        <f>'Energy consumption (raw)'!P1188*Lists!$H$87</f>
        <v>0</v>
      </c>
      <c r="S1238">
        <f>'Energy consumption (raw)'!Q1188*Lists!$H$88</f>
        <v>0</v>
      </c>
      <c r="T1238">
        <f>'Energy consumption (raw)'!R1188*Lists!$H$89</f>
        <v>206.04</v>
      </c>
      <c r="U1238">
        <f>'Energy consumption (raw)'!S1188*Lists!$H$90</f>
        <v>0</v>
      </c>
      <c r="V1238">
        <f>'Energy consumption (raw)'!T1188*Lists!$H$91</f>
        <v>0</v>
      </c>
      <c r="W1238">
        <f>'Energy consumption (raw)'!U1188*Lists!$H$92</f>
        <v>0</v>
      </c>
      <c r="X1238">
        <f>'Energy consumption (raw)'!V1188*Lists!$H$93</f>
        <v>0</v>
      </c>
      <c r="Y1238">
        <f>'Energy consumption (raw)'!W1188*Lists!$H$94</f>
        <v>0</v>
      </c>
      <c r="Z1238">
        <f>'Energy consumption (raw)'!X1188*Lists!$H$96*1000000</f>
        <v>0</v>
      </c>
      <c r="AA1238">
        <f>'Energy consumption (raw)'!Y1188*Lists!$H$97</f>
        <v>0</v>
      </c>
      <c r="AB1238">
        <f>'Energy consumption (raw)'!Z1188*Lists!$H$96</f>
        <v>0</v>
      </c>
      <c r="AC1238">
        <f>'Energy consumption (raw)'!AA1188*Lists!$H$98</f>
        <v>0</v>
      </c>
      <c r="AD1238">
        <f>'Energy consumption (raw)'!AB1188*Lists!$H$99</f>
        <v>0</v>
      </c>
      <c r="AE1238">
        <f>'Energy consumption (raw)'!AC1188*Lists!$H$101</f>
        <v>0</v>
      </c>
      <c r="AF1238">
        <f>'Energy consumption (raw)'!AD1188*Lists!$H$101</f>
        <v>0</v>
      </c>
      <c r="AG1238">
        <f>'Energy consumption (raw)'!AE1188*Lists!$H$101</f>
        <v>0</v>
      </c>
      <c r="AH1238">
        <f>'Energy consumption (raw)'!AF1188*Lists!$H$100</f>
        <v>0</v>
      </c>
      <c r="AI1238" s="167">
        <f t="shared" si="106"/>
        <v>82348.711894699984</v>
      </c>
      <c r="AJ1238" s="179">
        <f>'Energy consumption (raw)'!AG1188</f>
        <v>82348.711894699984</v>
      </c>
      <c r="AK1238" s="179">
        <f>'Energy consumption (raw)'!AH1188</f>
        <v>125140.54365379999</v>
      </c>
      <c r="AL1238">
        <f>IF(ROUND(AI1238,-3)=ROUND('Energy consumption (raw)'!AG1188,-3),1,0)</f>
        <v>1</v>
      </c>
      <c r="AM1238" s="179" t="str">
        <f>'Energy consumption (raw)'!AJ1188</f>
        <v>31. Thua Thien Hue</v>
      </c>
      <c r="AN1238">
        <f>VLOOKUP(AM1238,Lists!$F$9:$G$71,2,FALSE)</f>
        <v>1</v>
      </c>
    </row>
    <row r="1239" spans="2:40" x14ac:dyDescent="0.25">
      <c r="B1239" s="65" t="str">
        <f t="shared" si="104"/>
        <v>Industry1087</v>
      </c>
      <c r="C1239" s="179">
        <f>'Energy consumption (raw)'!B1189</f>
        <v>1087</v>
      </c>
      <c r="D1239" s="179">
        <f>'Energy consumption (raw)'!C1189</f>
        <v>0</v>
      </c>
      <c r="E1239" s="179">
        <f>'Energy consumption (raw)'!D1189</f>
        <v>0</v>
      </c>
      <c r="F1239" s="179" t="str">
        <f>'Energy consumption (raw)'!E1189</f>
        <v>Công nghiệp</v>
      </c>
      <c r="G1239" s="179" t="str">
        <f>'Energy consumption (raw)'!F1189</f>
        <v>Sản xuất xi măng</v>
      </c>
      <c r="H1239" s="179" t="str">
        <f>'Energy consumption (raw)'!G1189</f>
        <v>Industry</v>
      </c>
      <c r="I1239" s="179" t="str">
        <f>'Energy consumption (raw)'!I1189</f>
        <v>23 Manufacture of other non-metallic mineral products</v>
      </c>
      <c r="J1239" s="179" t="str">
        <f>INDEX(Sector!$E$6:$E$46,MATCH('Energy consumption (toe)'!I1239,Sector!$B$6:$B$46,FALSE))</f>
        <v>Manufacture of other non-metallic mineral products</v>
      </c>
      <c r="K1239" s="179">
        <f>IFERROR('Energy consumption (raw)'!J1189*Lists!$H$84,)</f>
        <v>11186.3924869</v>
      </c>
      <c r="L1239" s="179">
        <f>'Energy consumption (raw)'!K1189*Lists!$H$84</f>
        <v>21070.864836800003</v>
      </c>
      <c r="M1239" s="179">
        <f>'Energy consumption (raw)'!L1189*Lists!$H$84</f>
        <v>0</v>
      </c>
      <c r="N1239" s="179">
        <f>'Energy consumption (raw)'!M1189*Lists!$H$84</f>
        <v>0</v>
      </c>
      <c r="O1239" s="178">
        <f t="shared" si="105"/>
        <v>21070.864836800003</v>
      </c>
      <c r="P1239">
        <f>'Energy consumption (raw)'!N1189*Lists!$H$85</f>
        <v>136377.5</v>
      </c>
      <c r="Q1239">
        <f>'Energy consumption (raw)'!O1189*Lists!$H$86</f>
        <v>0</v>
      </c>
      <c r="R1239">
        <f>'Energy consumption (raw)'!P1189*Lists!$H$87</f>
        <v>0</v>
      </c>
      <c r="S1239">
        <f>'Energy consumption (raw)'!Q1189*Lists!$H$88</f>
        <v>0</v>
      </c>
      <c r="T1239">
        <f>'Energy consumption (raw)'!R1189*Lists!$H$89</f>
        <v>266.22000000000003</v>
      </c>
      <c r="U1239">
        <f>'Energy consumption (raw)'!S1189*Lists!$H$90</f>
        <v>0</v>
      </c>
      <c r="V1239">
        <f>'Energy consumption (raw)'!T1189*Lists!$H$91</f>
        <v>0</v>
      </c>
      <c r="W1239">
        <f>'Energy consumption (raw)'!U1189*Lists!$H$92</f>
        <v>0</v>
      </c>
      <c r="X1239">
        <f>'Energy consumption (raw)'!V1189*Lists!$H$93</f>
        <v>0</v>
      </c>
      <c r="Y1239">
        <f>'Energy consumption (raw)'!W1189*Lists!$H$94</f>
        <v>0</v>
      </c>
      <c r="Z1239">
        <f>'Energy consumption (raw)'!X1189*Lists!$H$96*1000000</f>
        <v>0</v>
      </c>
      <c r="AA1239">
        <f>'Energy consumption (raw)'!Y1189*Lists!$H$97</f>
        <v>0</v>
      </c>
      <c r="AB1239">
        <f>'Energy consumption (raw)'!Z1189*Lists!$H$96</f>
        <v>0</v>
      </c>
      <c r="AC1239">
        <f>'Energy consumption (raw)'!AA1189*Lists!$H$98</f>
        <v>0</v>
      </c>
      <c r="AD1239">
        <f>'Energy consumption (raw)'!AB1189*Lists!$H$99</f>
        <v>0</v>
      </c>
      <c r="AE1239">
        <f>'Energy consumption (raw)'!AC1189*Lists!$H$101</f>
        <v>0</v>
      </c>
      <c r="AF1239">
        <f>'Energy consumption (raw)'!AD1189*Lists!$H$101</f>
        <v>0</v>
      </c>
      <c r="AG1239">
        <f>'Energy consumption (raw)'!AE1189*Lists!$H$101</f>
        <v>0</v>
      </c>
      <c r="AH1239">
        <f>'Energy consumption (raw)'!AF1189*Lists!$H$100</f>
        <v>0</v>
      </c>
      <c r="AI1239" s="167">
        <f t="shared" si="106"/>
        <v>157714.5848368</v>
      </c>
      <c r="AJ1239" s="179">
        <f>'Energy consumption (raw)'!AG1189</f>
        <v>157714.5848368</v>
      </c>
      <c r="AK1239" s="179">
        <f>'Energy consumption (raw)'!AH1189</f>
        <v>171218.78033339998</v>
      </c>
      <c r="AL1239">
        <f>IF(ROUND(AI1239,-3)=ROUND('Energy consumption (raw)'!AG1189,-3),1,0)</f>
        <v>1</v>
      </c>
      <c r="AM1239" s="179" t="str">
        <f>'Energy consumption (raw)'!AJ1189</f>
        <v>31. Thua Thien Hue</v>
      </c>
      <c r="AN1239">
        <f>VLOOKUP(AM1239,Lists!$F$9:$G$71,2,FALSE)</f>
        <v>1</v>
      </c>
    </row>
    <row r="1240" spans="2:40" x14ac:dyDescent="0.25">
      <c r="B1240" s="65" t="str">
        <f t="shared" si="104"/>
        <v>Industry1088</v>
      </c>
      <c r="C1240" s="179">
        <f>'Energy consumption (raw)'!B1190</f>
        <v>1088</v>
      </c>
      <c r="D1240" s="179">
        <f>'Energy consumption (raw)'!C1190</f>
        <v>0</v>
      </c>
      <c r="E1240" s="179">
        <f>'Energy consumption (raw)'!D1190</f>
        <v>0</v>
      </c>
      <c r="F1240" s="179" t="str">
        <f>'Energy consumption (raw)'!E1190</f>
        <v>Công nghiệp</v>
      </c>
      <c r="G1240" s="179" t="str">
        <f>'Energy consumption (raw)'!F1190</f>
        <v>Sản xuất may mặc</v>
      </c>
      <c r="H1240" s="179" t="str">
        <f>'Energy consumption (raw)'!G1190</f>
        <v>Industry</v>
      </c>
      <c r="I1240" s="179" t="str">
        <f>'Energy consumption (raw)'!I1190</f>
        <v>14 Manufacture of wearing apparel</v>
      </c>
      <c r="J1240" s="179" t="str">
        <f>INDEX(Sector!$E$6:$E$46,MATCH('Energy consumption (toe)'!I1240,Sector!$B$6:$B$46,FALSE))</f>
        <v>Manufacture of wearing apparel</v>
      </c>
      <c r="K1240" s="179">
        <f>IFERROR('Energy consumption (raw)'!J1190*Lists!$H$84,)</f>
        <v>5092.2041253000007</v>
      </c>
      <c r="L1240" s="179">
        <f>'Energy consumption (raw)'!K1190*Lists!$H$84</f>
        <v>5215.34</v>
      </c>
      <c r="M1240" s="179">
        <f>'Energy consumption (raw)'!L1190*Lists!$H$84</f>
        <v>0</v>
      </c>
      <c r="N1240" s="179">
        <f>'Energy consumption (raw)'!M1190*Lists!$H$84</f>
        <v>0</v>
      </c>
      <c r="O1240" s="178">
        <f t="shared" si="105"/>
        <v>5215.34</v>
      </c>
      <c r="P1240">
        <f>'Energy consumption (raw)'!N1190*Lists!$H$85</f>
        <v>73.5</v>
      </c>
      <c r="Q1240">
        <f>'Energy consumption (raw)'!O1190*Lists!$H$86</f>
        <v>0</v>
      </c>
      <c r="R1240">
        <f>'Energy consumption (raw)'!P1190*Lists!$H$87</f>
        <v>0</v>
      </c>
      <c r="S1240">
        <f>'Energy consumption (raw)'!Q1190*Lists!$H$88</f>
        <v>0</v>
      </c>
      <c r="T1240">
        <f>'Energy consumption (raw)'!R1190*Lists!$H$89</f>
        <v>0</v>
      </c>
      <c r="U1240">
        <f>'Energy consumption (raw)'!S1190*Lists!$H$90</f>
        <v>0</v>
      </c>
      <c r="V1240">
        <f>'Energy consumption (raw)'!T1190*Lists!$H$91</f>
        <v>0</v>
      </c>
      <c r="W1240">
        <f>'Energy consumption (raw)'!U1190*Lists!$H$92</f>
        <v>0</v>
      </c>
      <c r="X1240">
        <f>'Energy consumption (raw)'!V1190*Lists!$H$93</f>
        <v>0</v>
      </c>
      <c r="Y1240">
        <f>'Energy consumption (raw)'!W1190*Lists!$H$94</f>
        <v>0</v>
      </c>
      <c r="Z1240">
        <f>'Energy consumption (raw)'!X1190*Lists!$H$96*1000000</f>
        <v>0</v>
      </c>
      <c r="AA1240">
        <f>'Energy consumption (raw)'!Y1190*Lists!$H$97</f>
        <v>0</v>
      </c>
      <c r="AB1240">
        <f>'Energy consumption (raw)'!Z1190*Lists!$H$96</f>
        <v>0</v>
      </c>
      <c r="AC1240">
        <f>'Energy consumption (raw)'!AA1190*Lists!$H$98</f>
        <v>0</v>
      </c>
      <c r="AD1240">
        <f>'Energy consumption (raw)'!AB1190*Lists!$H$99</f>
        <v>0</v>
      </c>
      <c r="AE1240">
        <f>'Energy consumption (raw)'!AC1190*Lists!$H$101</f>
        <v>0</v>
      </c>
      <c r="AF1240">
        <f>'Energy consumption (raw)'!AD1190*Lists!$H$101</f>
        <v>0</v>
      </c>
      <c r="AG1240">
        <f>'Energy consumption (raw)'!AE1190*Lists!$H$101</f>
        <v>0</v>
      </c>
      <c r="AH1240">
        <f>'Energy consumption (raw)'!AF1190*Lists!$H$100</f>
        <v>0</v>
      </c>
      <c r="AI1240" s="167">
        <f t="shared" si="106"/>
        <v>5288.84</v>
      </c>
      <c r="AJ1240" s="179">
        <f>'Energy consumption (raw)'!AG1190</f>
        <v>5288.84</v>
      </c>
      <c r="AK1240" s="179">
        <f>'Energy consumption (raw)'!AH1190</f>
        <v>6829.0683426000005</v>
      </c>
      <c r="AL1240">
        <f>IF(ROUND(AI1240,-3)=ROUND('Energy consumption (raw)'!AG1190,-3),1,0)</f>
        <v>1</v>
      </c>
      <c r="AM1240" s="179" t="str">
        <f>'Energy consumption (raw)'!AJ1190</f>
        <v>31. Thua Thien Hue</v>
      </c>
      <c r="AN1240">
        <f>VLOOKUP(AM1240,Lists!$F$9:$G$71,2,FALSE)</f>
        <v>1</v>
      </c>
    </row>
    <row r="1241" spans="2:40" x14ac:dyDescent="0.25">
      <c r="B1241" s="65" t="str">
        <f t="shared" si="104"/>
        <v>Industry1089</v>
      </c>
      <c r="C1241" s="179">
        <f>'Energy consumption (raw)'!B1191</f>
        <v>1089</v>
      </c>
      <c r="D1241" s="179">
        <f>'Energy consumption (raw)'!C1191</f>
        <v>0</v>
      </c>
      <c r="E1241" s="179">
        <f>'Energy consumption (raw)'!D1191</f>
        <v>0</v>
      </c>
      <c r="F1241" s="179" t="str">
        <f>'Energy consumption (raw)'!E1191</f>
        <v>Công nghiệp</v>
      </c>
      <c r="G1241" s="179" t="str">
        <f>'Energy consumption (raw)'!F1191</f>
        <v>Sản xuất sợi</v>
      </c>
      <c r="H1241" s="179" t="str">
        <f>'Energy consumption (raw)'!G1191</f>
        <v>Industry</v>
      </c>
      <c r="I1241" s="179" t="str">
        <f>'Energy consumption (raw)'!I1191</f>
        <v>13 Manufacture of textiles</v>
      </c>
      <c r="J1241" s="179" t="str">
        <f>INDEX(Sector!$E$6:$E$46,MATCH('Energy consumption (toe)'!I1241,Sector!$B$6:$B$46,FALSE))</f>
        <v>Manufacture of textiles</v>
      </c>
      <c r="K1241" s="179">
        <f>IFERROR('Energy consumption (raw)'!J1191*Lists!$H$84,)</f>
        <v>5730.0848000000005</v>
      </c>
      <c r="L1241" s="179">
        <f>'Energy consumption (raw)'!K1191*Lists!$H$84</f>
        <v>5470.7065000000002</v>
      </c>
      <c r="M1241" s="179">
        <f>'Energy consumption (raw)'!L1191*Lists!$H$84</f>
        <v>0</v>
      </c>
      <c r="N1241" s="179">
        <f>'Energy consumption (raw)'!M1191*Lists!$H$84</f>
        <v>0</v>
      </c>
      <c r="O1241" s="178">
        <f t="shared" si="105"/>
        <v>5470.7065000000002</v>
      </c>
      <c r="P1241">
        <f>'Energy consumption (raw)'!N1191*Lists!$H$85</f>
        <v>0</v>
      </c>
      <c r="Q1241">
        <f>'Energy consumption (raw)'!O1191*Lists!$H$86</f>
        <v>0</v>
      </c>
      <c r="R1241">
        <f>'Energy consumption (raw)'!P1191*Lists!$H$87</f>
        <v>0</v>
      </c>
      <c r="S1241">
        <f>'Energy consumption (raw)'!Q1191*Lists!$H$88</f>
        <v>0</v>
      </c>
      <c r="T1241">
        <f>'Energy consumption (raw)'!R1191*Lists!$H$89</f>
        <v>0</v>
      </c>
      <c r="U1241">
        <f>'Energy consumption (raw)'!S1191*Lists!$H$90</f>
        <v>0</v>
      </c>
      <c r="V1241">
        <f>'Energy consumption (raw)'!T1191*Lists!$H$91</f>
        <v>0</v>
      </c>
      <c r="W1241">
        <f>'Energy consumption (raw)'!U1191*Lists!$H$92</f>
        <v>0</v>
      </c>
      <c r="X1241">
        <f>'Energy consumption (raw)'!V1191*Lists!$H$93</f>
        <v>0</v>
      </c>
      <c r="Y1241">
        <f>'Energy consumption (raw)'!W1191*Lists!$H$94</f>
        <v>0</v>
      </c>
      <c r="Z1241">
        <f>'Energy consumption (raw)'!X1191*Lists!$H$96*1000000</f>
        <v>0</v>
      </c>
      <c r="AA1241">
        <f>'Energy consumption (raw)'!Y1191*Lists!$H$97</f>
        <v>0</v>
      </c>
      <c r="AB1241">
        <f>'Energy consumption (raw)'!Z1191*Lists!$H$96</f>
        <v>0</v>
      </c>
      <c r="AC1241">
        <f>'Energy consumption (raw)'!AA1191*Lists!$H$98</f>
        <v>0</v>
      </c>
      <c r="AD1241">
        <f>'Energy consumption (raw)'!AB1191*Lists!$H$99</f>
        <v>0</v>
      </c>
      <c r="AE1241">
        <f>'Energy consumption (raw)'!AC1191*Lists!$H$101</f>
        <v>0</v>
      </c>
      <c r="AF1241">
        <f>'Energy consumption (raw)'!AD1191*Lists!$H$101</f>
        <v>0</v>
      </c>
      <c r="AG1241">
        <f>'Energy consumption (raw)'!AE1191*Lists!$H$101</f>
        <v>0</v>
      </c>
      <c r="AH1241">
        <f>'Energy consumption (raw)'!AF1191*Lists!$H$100</f>
        <v>0</v>
      </c>
      <c r="AI1241" s="167">
        <f t="shared" si="106"/>
        <v>5470.7065000000002</v>
      </c>
      <c r="AJ1241" s="179">
        <f>'Energy consumption (raw)'!AG1191</f>
        <v>5470.7065000000002</v>
      </c>
      <c r="AK1241" s="179">
        <f>'Energy consumption (raw)'!AH1191</f>
        <v>6032.7843680000005</v>
      </c>
      <c r="AL1241">
        <f>IF(ROUND(AI1241,-3)=ROUND('Energy consumption (raw)'!AG1191,-3),1,0)</f>
        <v>1</v>
      </c>
      <c r="AM1241" s="179" t="str">
        <f>'Energy consumption (raw)'!AJ1191</f>
        <v>31. Thua Thien Hue</v>
      </c>
      <c r="AN1241">
        <f>VLOOKUP(AM1241,Lists!$F$9:$G$71,2,FALSE)</f>
        <v>1</v>
      </c>
    </row>
    <row r="1242" spans="2:40" x14ac:dyDescent="0.25">
      <c r="B1242" s="65" t="str">
        <f t="shared" si="104"/>
        <v>Industry1090</v>
      </c>
      <c r="C1242" s="179">
        <f>'Energy consumption (raw)'!B1192</f>
        <v>1090</v>
      </c>
      <c r="D1242" s="179">
        <f>'Energy consumption (raw)'!C1192</f>
        <v>0</v>
      </c>
      <c r="E1242" s="179">
        <f>'Energy consumption (raw)'!D1192</f>
        <v>0</v>
      </c>
      <c r="F1242" s="179" t="str">
        <f>'Energy consumption (raw)'!E1192</f>
        <v>Công nghiệp</v>
      </c>
      <c r="G1242" s="179" t="str">
        <f>'Energy consumption (raw)'!F1192</f>
        <v>Sản xuất sợi</v>
      </c>
      <c r="H1242" s="179" t="str">
        <f>'Energy consumption (raw)'!G1192</f>
        <v>Industry</v>
      </c>
      <c r="I1242" s="179" t="str">
        <f>'Energy consumption (raw)'!I1192</f>
        <v>13 Manufacture of textiles</v>
      </c>
      <c r="J1242" s="179" t="str">
        <f>INDEX(Sector!$E$6:$E$46,MATCH('Energy consumption (toe)'!I1242,Sector!$B$6:$B$46,FALSE))</f>
        <v>Manufacture of textiles</v>
      </c>
      <c r="K1242" s="179">
        <f>IFERROR('Energy consumption (raw)'!J1192*Lists!$H$84,)</f>
        <v>2640.3816000000002</v>
      </c>
      <c r="L1242" s="179">
        <f>'Energy consumption (raw)'!K1192*Lists!$H$84</f>
        <v>2577.4272000000001</v>
      </c>
      <c r="M1242" s="179">
        <f>'Energy consumption (raw)'!L1192*Lists!$H$84</f>
        <v>0</v>
      </c>
      <c r="N1242" s="179">
        <f>'Energy consumption (raw)'!M1192*Lists!$H$84</f>
        <v>0</v>
      </c>
      <c r="O1242" s="178">
        <f t="shared" si="105"/>
        <v>2577.4272000000001</v>
      </c>
      <c r="P1242">
        <f>'Energy consumption (raw)'!N1192*Lists!$H$85</f>
        <v>0</v>
      </c>
      <c r="Q1242">
        <f>'Energy consumption (raw)'!O1192*Lists!$H$86</f>
        <v>0</v>
      </c>
      <c r="R1242">
        <f>'Energy consumption (raw)'!P1192*Lists!$H$87</f>
        <v>0</v>
      </c>
      <c r="S1242">
        <f>'Energy consumption (raw)'!Q1192*Lists!$H$88</f>
        <v>0</v>
      </c>
      <c r="T1242">
        <f>'Energy consumption (raw)'!R1192*Lists!$H$89</f>
        <v>0</v>
      </c>
      <c r="U1242">
        <f>'Energy consumption (raw)'!S1192*Lists!$H$90</f>
        <v>0</v>
      </c>
      <c r="V1242">
        <f>'Energy consumption (raw)'!T1192*Lists!$H$91</f>
        <v>0</v>
      </c>
      <c r="W1242">
        <f>'Energy consumption (raw)'!U1192*Lists!$H$92</f>
        <v>0</v>
      </c>
      <c r="X1242">
        <f>'Energy consumption (raw)'!V1192*Lists!$H$93</f>
        <v>0</v>
      </c>
      <c r="Y1242">
        <f>'Energy consumption (raw)'!W1192*Lists!$H$94</f>
        <v>0</v>
      </c>
      <c r="Z1242">
        <f>'Energy consumption (raw)'!X1192*Lists!$H$96*1000000</f>
        <v>0</v>
      </c>
      <c r="AA1242">
        <f>'Energy consumption (raw)'!Y1192*Lists!$H$97</f>
        <v>0</v>
      </c>
      <c r="AB1242">
        <f>'Energy consumption (raw)'!Z1192*Lists!$H$96</f>
        <v>0</v>
      </c>
      <c r="AC1242">
        <f>'Energy consumption (raw)'!AA1192*Lists!$H$98</f>
        <v>0</v>
      </c>
      <c r="AD1242">
        <f>'Energy consumption (raw)'!AB1192*Lists!$H$99</f>
        <v>0</v>
      </c>
      <c r="AE1242">
        <f>'Energy consumption (raw)'!AC1192*Lists!$H$101</f>
        <v>0</v>
      </c>
      <c r="AF1242">
        <f>'Energy consumption (raw)'!AD1192*Lists!$H$101</f>
        <v>0</v>
      </c>
      <c r="AG1242">
        <f>'Energy consumption (raw)'!AE1192*Lists!$H$101</f>
        <v>0</v>
      </c>
      <c r="AH1242">
        <f>'Energy consumption (raw)'!AF1192*Lists!$H$100</f>
        <v>0</v>
      </c>
      <c r="AI1242" s="167">
        <f t="shared" si="106"/>
        <v>2577.4272000000001</v>
      </c>
      <c r="AJ1242" s="179">
        <f>'Energy consumption (raw)'!AG1192</f>
        <v>2577.4272000000001</v>
      </c>
      <c r="AK1242" s="179">
        <f>'Energy consumption (raw)'!AH1192</f>
        <v>2771.5180840000003</v>
      </c>
      <c r="AL1242">
        <f>IF(ROUND(AI1242,-3)=ROUND('Energy consumption (raw)'!AG1192,-3),1,0)</f>
        <v>1</v>
      </c>
      <c r="AM1242" s="179" t="str">
        <f>'Energy consumption (raw)'!AJ1192</f>
        <v>31. Thua Thien Hue</v>
      </c>
      <c r="AN1242">
        <f>VLOOKUP(AM1242,Lists!$F$9:$G$71,2,FALSE)</f>
        <v>1</v>
      </c>
    </row>
    <row r="1243" spans="2:40" x14ac:dyDescent="0.25">
      <c r="B1243" s="65" t="str">
        <f t="shared" si="104"/>
        <v>Industry1091</v>
      </c>
      <c r="C1243" s="179">
        <f>'Energy consumption (raw)'!B1193</f>
        <v>1091</v>
      </c>
      <c r="D1243" s="179">
        <f>'Energy consumption (raw)'!C1193</f>
        <v>0</v>
      </c>
      <c r="E1243" s="179">
        <f>'Energy consumption (raw)'!D1193</f>
        <v>0</v>
      </c>
      <c r="F1243" s="179" t="str">
        <f>'Energy consumption (raw)'!E1193</f>
        <v>Công nghiệp</v>
      </c>
      <c r="G1243" s="179" t="str">
        <f>'Energy consumption (raw)'!F1193</f>
        <v>Sản xuất sợi</v>
      </c>
      <c r="H1243" s="179" t="str">
        <f>'Energy consumption (raw)'!G1193</f>
        <v>Industry</v>
      </c>
      <c r="I1243" s="179" t="str">
        <f>'Energy consumption (raw)'!I1193</f>
        <v>13 Manufacture of textiles</v>
      </c>
      <c r="J1243" s="179" t="str">
        <f>INDEX(Sector!$E$6:$E$46,MATCH('Energy consumption (toe)'!I1243,Sector!$B$6:$B$46,FALSE))</f>
        <v>Manufacture of textiles</v>
      </c>
      <c r="K1243" s="179">
        <f>IFERROR('Energy consumption (raw)'!J1193*Lists!$H$84,)</f>
        <v>2750.8604</v>
      </c>
      <c r="L1243" s="179">
        <f>'Energy consumption (raw)'!K1193*Lists!$H$84</f>
        <v>2669.6986000000002</v>
      </c>
      <c r="M1243" s="179">
        <f>'Energy consumption (raw)'!L1193*Lists!$H$84</f>
        <v>0</v>
      </c>
      <c r="N1243" s="179">
        <f>'Energy consumption (raw)'!M1193*Lists!$H$84</f>
        <v>0</v>
      </c>
      <c r="O1243" s="178">
        <f t="shared" si="105"/>
        <v>2669.6986000000002</v>
      </c>
      <c r="P1243">
        <f>'Energy consumption (raw)'!N1193*Lists!$H$85</f>
        <v>0</v>
      </c>
      <c r="Q1243">
        <f>'Energy consumption (raw)'!O1193*Lists!$H$86</f>
        <v>0</v>
      </c>
      <c r="R1243">
        <f>'Energy consumption (raw)'!P1193*Lists!$H$87</f>
        <v>0</v>
      </c>
      <c r="S1243">
        <f>'Energy consumption (raw)'!Q1193*Lists!$H$88</f>
        <v>0</v>
      </c>
      <c r="T1243">
        <f>'Energy consumption (raw)'!R1193*Lists!$H$89</f>
        <v>0</v>
      </c>
      <c r="U1243">
        <f>'Energy consumption (raw)'!S1193*Lists!$H$90</f>
        <v>0</v>
      </c>
      <c r="V1243">
        <f>'Energy consumption (raw)'!T1193*Lists!$H$91</f>
        <v>0</v>
      </c>
      <c r="W1243">
        <f>'Energy consumption (raw)'!U1193*Lists!$H$92</f>
        <v>0</v>
      </c>
      <c r="X1243">
        <f>'Energy consumption (raw)'!V1193*Lists!$H$93</f>
        <v>0</v>
      </c>
      <c r="Y1243">
        <f>'Energy consumption (raw)'!W1193*Lists!$H$94</f>
        <v>0</v>
      </c>
      <c r="Z1243">
        <f>'Energy consumption (raw)'!X1193*Lists!$H$96*1000000</f>
        <v>0</v>
      </c>
      <c r="AA1243">
        <f>'Energy consumption (raw)'!Y1193*Lists!$H$97</f>
        <v>0</v>
      </c>
      <c r="AB1243">
        <f>'Energy consumption (raw)'!Z1193*Lists!$H$96</f>
        <v>0</v>
      </c>
      <c r="AC1243">
        <f>'Energy consumption (raw)'!AA1193*Lists!$H$98</f>
        <v>0</v>
      </c>
      <c r="AD1243">
        <f>'Energy consumption (raw)'!AB1193*Lists!$H$99</f>
        <v>0</v>
      </c>
      <c r="AE1243">
        <f>'Energy consumption (raw)'!AC1193*Lists!$H$101</f>
        <v>0</v>
      </c>
      <c r="AF1243">
        <f>'Energy consumption (raw)'!AD1193*Lists!$H$101</f>
        <v>0</v>
      </c>
      <c r="AG1243">
        <f>'Energy consumption (raw)'!AE1193*Lists!$H$101</f>
        <v>0</v>
      </c>
      <c r="AH1243">
        <f>'Energy consumption (raw)'!AF1193*Lists!$H$100</f>
        <v>0</v>
      </c>
      <c r="AI1243" s="167">
        <f t="shared" si="106"/>
        <v>2669.6986000000002</v>
      </c>
      <c r="AJ1243" s="179">
        <f>'Energy consumption (raw)'!AG1193</f>
        <v>2669.6986000000002</v>
      </c>
      <c r="AK1243" s="179">
        <f>'Energy consumption (raw)'!AH1193</f>
        <v>2818.9252160000001</v>
      </c>
      <c r="AL1243">
        <f>IF(ROUND(AI1243,-3)=ROUND('Energy consumption (raw)'!AG1193,-3),1,0)</f>
        <v>1</v>
      </c>
      <c r="AM1243" s="179" t="str">
        <f>'Energy consumption (raw)'!AJ1193</f>
        <v>31. Thua Thien Hue</v>
      </c>
      <c r="AN1243">
        <f>VLOOKUP(AM1243,Lists!$F$9:$G$71,2,FALSE)</f>
        <v>1</v>
      </c>
    </row>
    <row r="1244" spans="2:40" x14ac:dyDescent="0.25">
      <c r="B1244" s="65" t="str">
        <f t="shared" si="104"/>
        <v>Industry1092</v>
      </c>
      <c r="C1244" s="179">
        <f>'Energy consumption (raw)'!B1194</f>
        <v>1092</v>
      </c>
      <c r="D1244" s="179">
        <f>'Energy consumption (raw)'!C1194</f>
        <v>0</v>
      </c>
      <c r="E1244" s="179">
        <f>'Energy consumption (raw)'!D1194</f>
        <v>0</v>
      </c>
      <c r="F1244" s="179" t="str">
        <f>'Energy consumption (raw)'!E1194</f>
        <v>Công nghiệp</v>
      </c>
      <c r="G1244" s="179" t="str">
        <f>'Energy consumption (raw)'!F1194</f>
        <v>Sản xuất vật liệu xây dựng từ đất sét</v>
      </c>
      <c r="H1244" s="179" t="str">
        <f>'Energy consumption (raw)'!G1194</f>
        <v>Industry</v>
      </c>
      <c r="I1244" s="179" t="str">
        <f>'Energy consumption (raw)'!I1194</f>
        <v>23 Manufacture of other non-metallic mineral products</v>
      </c>
      <c r="J1244" s="179" t="str">
        <f>INDEX(Sector!$E$6:$E$46,MATCH('Energy consumption (toe)'!I1244,Sector!$B$6:$B$46,FALSE))</f>
        <v>Manufacture of other non-metallic mineral products</v>
      </c>
      <c r="K1244" s="179">
        <f>IFERROR('Energy consumption (raw)'!J1194*Lists!$H$84,)</f>
        <v>5613.7828723000002</v>
      </c>
      <c r="L1244" s="179">
        <f>'Energy consumption (raw)'!K1194*Lists!$H$84</f>
        <v>5367.6341000000002</v>
      </c>
      <c r="M1244" s="179">
        <f>'Energy consumption (raw)'!L1194*Lists!$H$84</f>
        <v>0</v>
      </c>
      <c r="N1244" s="179">
        <f>'Energy consumption (raw)'!M1194*Lists!$H$84</f>
        <v>0</v>
      </c>
      <c r="O1244" s="178">
        <f t="shared" si="105"/>
        <v>5367.6341000000002</v>
      </c>
      <c r="P1244">
        <f>'Energy consumption (raw)'!N1194*Lists!$H$85</f>
        <v>0</v>
      </c>
      <c r="Q1244">
        <f>'Energy consumption (raw)'!O1194*Lists!$H$86</f>
        <v>0</v>
      </c>
      <c r="R1244">
        <f>'Energy consumption (raw)'!P1194*Lists!$H$87</f>
        <v>0</v>
      </c>
      <c r="S1244">
        <f>'Energy consumption (raw)'!Q1194*Lists!$H$88</f>
        <v>0</v>
      </c>
      <c r="T1244">
        <f>'Energy consumption (raw)'!R1194*Lists!$H$89</f>
        <v>0</v>
      </c>
      <c r="U1244">
        <f>'Energy consumption (raw)'!S1194*Lists!$H$90</f>
        <v>0</v>
      </c>
      <c r="V1244">
        <f>'Energy consumption (raw)'!T1194*Lists!$H$91</f>
        <v>0</v>
      </c>
      <c r="W1244">
        <f>'Energy consumption (raw)'!U1194*Lists!$H$92</f>
        <v>0</v>
      </c>
      <c r="X1244">
        <f>'Energy consumption (raw)'!V1194*Lists!$H$93</f>
        <v>0</v>
      </c>
      <c r="Y1244">
        <f>'Energy consumption (raw)'!W1194*Lists!$H$94</f>
        <v>0</v>
      </c>
      <c r="Z1244">
        <f>'Energy consumption (raw)'!X1194*Lists!$H$96*1000000</f>
        <v>0</v>
      </c>
      <c r="AA1244">
        <f>'Energy consumption (raw)'!Y1194*Lists!$H$97</f>
        <v>0</v>
      </c>
      <c r="AB1244">
        <f>'Energy consumption (raw)'!Z1194*Lists!$H$96</f>
        <v>0</v>
      </c>
      <c r="AC1244">
        <f>'Energy consumption (raw)'!AA1194*Lists!$H$98</f>
        <v>0</v>
      </c>
      <c r="AD1244">
        <f>'Energy consumption (raw)'!AB1194*Lists!$H$99</f>
        <v>0</v>
      </c>
      <c r="AE1244">
        <f>'Energy consumption (raw)'!AC1194*Lists!$H$101</f>
        <v>0</v>
      </c>
      <c r="AF1244">
        <f>'Energy consumption (raw)'!AD1194*Lists!$H$101</f>
        <v>0</v>
      </c>
      <c r="AG1244">
        <f>'Energy consumption (raw)'!AE1194*Lists!$H$101</f>
        <v>0</v>
      </c>
      <c r="AH1244">
        <f>'Energy consumption (raw)'!AF1194*Lists!$H$100</f>
        <v>0</v>
      </c>
      <c r="AI1244" s="167">
        <f t="shared" si="106"/>
        <v>5367.6341000000002</v>
      </c>
      <c r="AJ1244" s="179">
        <f>'Energy consumption (raw)'!AG1194</f>
        <v>5367.6341000000002</v>
      </c>
      <c r="AK1244" s="179">
        <f>'Energy consumption (raw)'!AH1194</f>
        <v>6158.9118111000007</v>
      </c>
      <c r="AL1244">
        <f>IF(ROUND(AI1244,-3)=ROUND('Energy consumption (raw)'!AG1194,-3),1,0)</f>
        <v>1</v>
      </c>
      <c r="AM1244" s="179" t="str">
        <f>'Energy consumption (raw)'!AJ1194</f>
        <v>31. Thua Thien Hue</v>
      </c>
      <c r="AN1244">
        <f>VLOOKUP(AM1244,Lists!$F$9:$G$71,2,FALSE)</f>
        <v>1</v>
      </c>
    </row>
    <row r="1245" spans="2:40" x14ac:dyDescent="0.25">
      <c r="B1245" s="65" t="str">
        <f t="shared" si="104"/>
        <v>Industry1093</v>
      </c>
      <c r="C1245" s="179">
        <f>'Energy consumption (raw)'!B1195</f>
        <v>1093</v>
      </c>
      <c r="D1245" s="179">
        <f>'Energy consumption (raw)'!C1195</f>
        <v>0</v>
      </c>
      <c r="E1245" s="179">
        <f>'Energy consumption (raw)'!D1195</f>
        <v>0</v>
      </c>
      <c r="F1245" s="179" t="str">
        <f>'Energy consumption (raw)'!E1195</f>
        <v>Công nghiệp</v>
      </c>
      <c r="G1245" s="179" t="str">
        <f>'Energy consumption (raw)'!F1195</f>
        <v>Sản xuất sợi</v>
      </c>
      <c r="H1245" s="179" t="str">
        <f>'Energy consumption (raw)'!G1195</f>
        <v>Industry</v>
      </c>
      <c r="I1245" s="179" t="str">
        <f>'Energy consumption (raw)'!I1195</f>
        <v>13 Manufacture of textiles</v>
      </c>
      <c r="J1245" s="179" t="str">
        <f>INDEX(Sector!$E$6:$E$46,MATCH('Energy consumption (toe)'!I1245,Sector!$B$6:$B$46,FALSE))</f>
        <v>Manufacture of textiles</v>
      </c>
      <c r="K1245" s="179">
        <f>IFERROR('Energy consumption (raw)'!J1195*Lists!$H$84,)</f>
        <v>2945.8956000000003</v>
      </c>
      <c r="L1245" s="179">
        <f>'Energy consumption (raw)'!K1195*Lists!$H$84</f>
        <v>2921.5162</v>
      </c>
      <c r="M1245" s="179">
        <f>'Energy consumption (raw)'!L1195*Lists!$H$84</f>
        <v>0</v>
      </c>
      <c r="N1245" s="179">
        <f>'Energy consumption (raw)'!M1195*Lists!$H$84</f>
        <v>0</v>
      </c>
      <c r="O1245" s="178">
        <f t="shared" si="105"/>
        <v>2921.5162</v>
      </c>
      <c r="P1245">
        <f>'Energy consumption (raw)'!N1195*Lists!$H$85</f>
        <v>0</v>
      </c>
      <c r="Q1245">
        <f>'Energy consumption (raw)'!O1195*Lists!$H$86</f>
        <v>0</v>
      </c>
      <c r="R1245">
        <f>'Energy consumption (raw)'!P1195*Lists!$H$87</f>
        <v>0</v>
      </c>
      <c r="S1245">
        <f>'Energy consumption (raw)'!Q1195*Lists!$H$88</f>
        <v>0</v>
      </c>
      <c r="T1245">
        <f>'Energy consumption (raw)'!R1195*Lists!$H$89</f>
        <v>0</v>
      </c>
      <c r="U1245">
        <f>'Energy consumption (raw)'!S1195*Lists!$H$90</f>
        <v>0</v>
      </c>
      <c r="V1245">
        <f>'Energy consumption (raw)'!T1195*Lists!$H$91</f>
        <v>0</v>
      </c>
      <c r="W1245">
        <f>'Energy consumption (raw)'!U1195*Lists!$H$92</f>
        <v>0</v>
      </c>
      <c r="X1245">
        <f>'Energy consumption (raw)'!V1195*Lists!$H$93</f>
        <v>0</v>
      </c>
      <c r="Y1245">
        <f>'Energy consumption (raw)'!W1195*Lists!$H$94</f>
        <v>0</v>
      </c>
      <c r="Z1245">
        <f>'Energy consumption (raw)'!X1195*Lists!$H$96*1000000</f>
        <v>0</v>
      </c>
      <c r="AA1245">
        <f>'Energy consumption (raw)'!Y1195*Lists!$H$97</f>
        <v>0</v>
      </c>
      <c r="AB1245">
        <f>'Energy consumption (raw)'!Z1195*Lists!$H$96</f>
        <v>0</v>
      </c>
      <c r="AC1245">
        <f>'Energy consumption (raw)'!AA1195*Lists!$H$98</f>
        <v>0</v>
      </c>
      <c r="AD1245">
        <f>'Energy consumption (raw)'!AB1195*Lists!$H$99</f>
        <v>0</v>
      </c>
      <c r="AE1245">
        <f>'Energy consumption (raw)'!AC1195*Lists!$H$101</f>
        <v>0</v>
      </c>
      <c r="AF1245">
        <f>'Energy consumption (raw)'!AD1195*Lists!$H$101</f>
        <v>0</v>
      </c>
      <c r="AG1245">
        <f>'Energy consumption (raw)'!AE1195*Lists!$H$101</f>
        <v>0</v>
      </c>
      <c r="AH1245">
        <f>'Energy consumption (raw)'!AF1195*Lists!$H$100</f>
        <v>0</v>
      </c>
      <c r="AI1245" s="167">
        <f t="shared" si="106"/>
        <v>2921.5162</v>
      </c>
      <c r="AJ1245" s="179">
        <f>'Energy consumption (raw)'!AG1195</f>
        <v>2921.5162</v>
      </c>
      <c r="AK1245" s="179">
        <f>'Energy consumption (raw)'!AH1195</f>
        <v>3182.6658640000001</v>
      </c>
      <c r="AL1245">
        <f>IF(ROUND(AI1245,-3)=ROUND('Energy consumption (raw)'!AG1195,-3),1,0)</f>
        <v>1</v>
      </c>
      <c r="AM1245" s="179" t="str">
        <f>'Energy consumption (raw)'!AJ1195</f>
        <v>31. Thua Thien Hue</v>
      </c>
      <c r="AN1245">
        <f>VLOOKUP(AM1245,Lists!$F$9:$G$71,2,FALSE)</f>
        <v>1</v>
      </c>
    </row>
    <row r="1246" spans="2:40" x14ac:dyDescent="0.25">
      <c r="B1246" s="65" t="str">
        <f t="shared" si="104"/>
        <v>Industry1094</v>
      </c>
      <c r="C1246" s="179">
        <f>'Energy consumption (raw)'!B1196</f>
        <v>1094</v>
      </c>
      <c r="D1246" s="179">
        <f>'Energy consumption (raw)'!C1196</f>
        <v>0</v>
      </c>
      <c r="E1246" s="179">
        <f>'Energy consumption (raw)'!D1196</f>
        <v>0</v>
      </c>
      <c r="F1246" s="179" t="str">
        <f>'Energy consumption (raw)'!E1196</f>
        <v>Công nghiệp</v>
      </c>
      <c r="G1246" s="179" t="str">
        <f>'Energy consumption (raw)'!F1196</f>
        <v>Sản xuất sợi</v>
      </c>
      <c r="H1246" s="179" t="str">
        <f>'Energy consumption (raw)'!G1196</f>
        <v>Industry</v>
      </c>
      <c r="I1246" s="179" t="str">
        <f>'Energy consumption (raw)'!I1196</f>
        <v>13 Manufacture of textiles</v>
      </c>
      <c r="J1246" s="179" t="str">
        <f>INDEX(Sector!$E$6:$E$46,MATCH('Energy consumption (toe)'!I1246,Sector!$B$6:$B$46,FALSE))</f>
        <v>Manufacture of textiles</v>
      </c>
      <c r="K1246" s="179">
        <f>IFERROR('Energy consumption (raw)'!J1196*Lists!$H$84,)</f>
        <v>0</v>
      </c>
      <c r="L1246" s="179">
        <f>'Energy consumption (raw)'!K1196*Lists!$H$84</f>
        <v>2269.1358</v>
      </c>
      <c r="M1246" s="179">
        <f>'Energy consumption (raw)'!L1196*Lists!$H$84</f>
        <v>0</v>
      </c>
      <c r="N1246" s="179">
        <f>'Energy consumption (raw)'!M1196*Lists!$H$84</f>
        <v>0</v>
      </c>
      <c r="O1246" s="178">
        <f t="shared" si="105"/>
        <v>2269.1358</v>
      </c>
      <c r="P1246">
        <f>'Energy consumption (raw)'!N1196*Lists!$H$85</f>
        <v>0</v>
      </c>
      <c r="Q1246">
        <f>'Energy consumption (raw)'!O1196*Lists!$H$86</f>
        <v>0</v>
      </c>
      <c r="R1246">
        <f>'Energy consumption (raw)'!P1196*Lists!$H$87</f>
        <v>0</v>
      </c>
      <c r="S1246">
        <f>'Energy consumption (raw)'!Q1196*Lists!$H$88</f>
        <v>0</v>
      </c>
      <c r="T1246">
        <f>'Energy consumption (raw)'!R1196*Lists!$H$89</f>
        <v>0</v>
      </c>
      <c r="U1246">
        <f>'Energy consumption (raw)'!S1196*Lists!$H$90</f>
        <v>0</v>
      </c>
      <c r="V1246">
        <f>'Energy consumption (raw)'!T1196*Lists!$H$91</f>
        <v>0</v>
      </c>
      <c r="W1246">
        <f>'Energy consumption (raw)'!U1196*Lists!$H$92</f>
        <v>0</v>
      </c>
      <c r="X1246">
        <f>'Energy consumption (raw)'!V1196*Lists!$H$93</f>
        <v>0</v>
      </c>
      <c r="Y1246">
        <f>'Energy consumption (raw)'!W1196*Lists!$H$94</f>
        <v>0</v>
      </c>
      <c r="Z1246">
        <f>'Energy consumption (raw)'!X1196*Lists!$H$96*1000000</f>
        <v>0</v>
      </c>
      <c r="AA1246">
        <f>'Energy consumption (raw)'!Y1196*Lists!$H$97</f>
        <v>0</v>
      </c>
      <c r="AB1246">
        <f>'Energy consumption (raw)'!Z1196*Lists!$H$96</f>
        <v>0</v>
      </c>
      <c r="AC1246">
        <f>'Energy consumption (raw)'!AA1196*Lists!$H$98</f>
        <v>0</v>
      </c>
      <c r="AD1246">
        <f>'Energy consumption (raw)'!AB1196*Lists!$H$99</f>
        <v>0</v>
      </c>
      <c r="AE1246">
        <f>'Energy consumption (raw)'!AC1196*Lists!$H$101</f>
        <v>0</v>
      </c>
      <c r="AF1246">
        <f>'Energy consumption (raw)'!AD1196*Lists!$H$101</f>
        <v>0</v>
      </c>
      <c r="AG1246">
        <f>'Energy consumption (raw)'!AE1196*Lists!$H$101</f>
        <v>0</v>
      </c>
      <c r="AH1246">
        <f>'Energy consumption (raw)'!AF1196*Lists!$H$100</f>
        <v>0</v>
      </c>
      <c r="AI1246" s="167">
        <f t="shared" si="106"/>
        <v>2269.1358</v>
      </c>
      <c r="AJ1246" s="179">
        <f>'Energy consumption (raw)'!AG1196</f>
        <v>2269.1358</v>
      </c>
      <c r="AK1246" s="179">
        <f>'Energy consumption (raw)'!AH1196</f>
        <v>1961.4616000000001</v>
      </c>
      <c r="AL1246">
        <f>IF(ROUND(AI1246,-3)=ROUND('Energy consumption (raw)'!AG1196,-3),1,0)</f>
        <v>1</v>
      </c>
      <c r="AM1246" s="179" t="str">
        <f>'Energy consumption (raw)'!AJ1196</f>
        <v>31. Thua Thien Hue</v>
      </c>
      <c r="AN1246">
        <f>VLOOKUP(AM1246,Lists!$F$9:$G$71,2,FALSE)</f>
        <v>1</v>
      </c>
    </row>
    <row r="1247" spans="2:40" x14ac:dyDescent="0.25">
      <c r="B1247" s="65" t="str">
        <f t="shared" si="104"/>
        <v>Industry1095</v>
      </c>
      <c r="C1247" s="179">
        <f>'Energy consumption (raw)'!B1197</f>
        <v>1095</v>
      </c>
      <c r="D1247" s="179">
        <f>'Energy consumption (raw)'!C1197</f>
        <v>0</v>
      </c>
      <c r="E1247" s="179">
        <f>'Energy consumption (raw)'!D1197</f>
        <v>0</v>
      </c>
      <c r="F1247" s="179" t="str">
        <f>'Energy consumption (raw)'!E1197</f>
        <v>Công nghiệp</v>
      </c>
      <c r="G1247" s="179" t="str">
        <f>'Energy consumption (raw)'!F1197</f>
        <v>Sản xuất may mặc</v>
      </c>
      <c r="H1247" s="179" t="str">
        <f>'Energy consumption (raw)'!G1197</f>
        <v>Industry</v>
      </c>
      <c r="I1247" s="179" t="str">
        <f>'Energy consumption (raw)'!I1197</f>
        <v>14 Manufacture of wearing apparel</v>
      </c>
      <c r="J1247" s="179" t="str">
        <f>INDEX(Sector!$E$6:$E$46,MATCH('Energy consumption (toe)'!I1247,Sector!$B$6:$B$46,FALSE))</f>
        <v>Manufacture of wearing apparel</v>
      </c>
      <c r="K1247" s="179">
        <f>IFERROR('Energy consumption (raw)'!J1197*Lists!$H$84,)</f>
        <v>1869.4988000000001</v>
      </c>
      <c r="L1247" s="179">
        <f>'Energy consumption (raw)'!K1197*Lists!$H$84</f>
        <v>1810.5562000000002</v>
      </c>
      <c r="M1247" s="179">
        <f>'Energy consumption (raw)'!L1197*Lists!$H$84</f>
        <v>0</v>
      </c>
      <c r="N1247" s="179">
        <f>'Energy consumption (raw)'!M1197*Lists!$H$84</f>
        <v>0</v>
      </c>
      <c r="O1247" s="178">
        <f t="shared" si="105"/>
        <v>1810.5562000000002</v>
      </c>
      <c r="P1247">
        <f>'Energy consumption (raw)'!N1197*Lists!$H$85</f>
        <v>0</v>
      </c>
      <c r="Q1247">
        <f>'Energy consumption (raw)'!O1197*Lists!$H$86</f>
        <v>0</v>
      </c>
      <c r="R1247">
        <f>'Energy consumption (raw)'!P1197*Lists!$H$87</f>
        <v>0</v>
      </c>
      <c r="S1247">
        <f>'Energy consumption (raw)'!Q1197*Lists!$H$88</f>
        <v>0</v>
      </c>
      <c r="T1247">
        <f>'Energy consumption (raw)'!R1197*Lists!$H$89</f>
        <v>0</v>
      </c>
      <c r="U1247">
        <f>'Energy consumption (raw)'!S1197*Lists!$H$90</f>
        <v>0</v>
      </c>
      <c r="V1247">
        <f>'Energy consumption (raw)'!T1197*Lists!$H$91</f>
        <v>0</v>
      </c>
      <c r="W1247">
        <f>'Energy consumption (raw)'!U1197*Lists!$H$92</f>
        <v>0</v>
      </c>
      <c r="X1247">
        <f>'Energy consumption (raw)'!V1197*Lists!$H$93</f>
        <v>0</v>
      </c>
      <c r="Y1247">
        <f>'Energy consumption (raw)'!W1197*Lists!$H$94</f>
        <v>0</v>
      </c>
      <c r="Z1247">
        <f>'Energy consumption (raw)'!X1197*Lists!$H$96*1000000</f>
        <v>0</v>
      </c>
      <c r="AA1247">
        <f>'Energy consumption (raw)'!Y1197*Lists!$H$97</f>
        <v>0</v>
      </c>
      <c r="AB1247">
        <f>'Energy consumption (raw)'!Z1197*Lists!$H$96</f>
        <v>0</v>
      </c>
      <c r="AC1247">
        <f>'Energy consumption (raw)'!AA1197*Lists!$H$98</f>
        <v>0</v>
      </c>
      <c r="AD1247">
        <f>'Energy consumption (raw)'!AB1197*Lists!$H$99</f>
        <v>0</v>
      </c>
      <c r="AE1247">
        <f>'Energy consumption (raw)'!AC1197*Lists!$H$101</f>
        <v>0</v>
      </c>
      <c r="AF1247">
        <f>'Energy consumption (raw)'!AD1197*Lists!$H$101</f>
        <v>0</v>
      </c>
      <c r="AG1247">
        <f>'Energy consumption (raw)'!AE1197*Lists!$H$101</f>
        <v>0</v>
      </c>
      <c r="AH1247">
        <f>'Energy consumption (raw)'!AF1197*Lists!$H$100</f>
        <v>0</v>
      </c>
      <c r="AI1247" s="167">
        <f t="shared" si="106"/>
        <v>1810.5562000000002</v>
      </c>
      <c r="AJ1247" s="179">
        <f>'Energy consumption (raw)'!AG1197</f>
        <v>1810.5562000000002</v>
      </c>
      <c r="AK1247" s="179">
        <f>'Energy consumption (raw)'!AH1197</f>
        <v>2358.870508</v>
      </c>
      <c r="AL1247">
        <f>IF(ROUND(AI1247,-3)=ROUND('Energy consumption (raw)'!AG1197,-3),1,0)</f>
        <v>1</v>
      </c>
      <c r="AM1247" s="179" t="str">
        <f>'Energy consumption (raw)'!AJ1197</f>
        <v>31. Thua Thien Hue</v>
      </c>
      <c r="AN1247">
        <f>VLOOKUP(AM1247,Lists!$F$9:$G$71,2,FALSE)</f>
        <v>1</v>
      </c>
    </row>
    <row r="1248" spans="2:40" x14ac:dyDescent="0.25">
      <c r="B1248" s="65" t="str">
        <f t="shared" si="104"/>
        <v>Industry1096</v>
      </c>
      <c r="C1248" s="179">
        <f>'Energy consumption (raw)'!B1198</f>
        <v>1096</v>
      </c>
      <c r="D1248" s="179">
        <f>'Energy consumption (raw)'!C1198</f>
        <v>0</v>
      </c>
      <c r="E1248" s="179">
        <f>'Energy consumption (raw)'!D1198</f>
        <v>0</v>
      </c>
      <c r="F1248" s="179" t="str">
        <f>'Energy consumption (raw)'!E1198</f>
        <v>Công nghiệp</v>
      </c>
      <c r="G1248" s="179" t="str">
        <f>'Energy consumption (raw)'!F1198</f>
        <v>Sản xuất sợi</v>
      </c>
      <c r="H1248" s="179" t="str">
        <f>'Energy consumption (raw)'!G1198</f>
        <v>Industry</v>
      </c>
      <c r="I1248" s="179" t="str">
        <f>'Energy consumption (raw)'!I1198</f>
        <v>13 Manufacture of textiles</v>
      </c>
      <c r="J1248" s="179" t="str">
        <f>INDEX(Sector!$E$6:$E$46,MATCH('Energy consumption (toe)'!I1248,Sector!$B$6:$B$46,FALSE))</f>
        <v>Manufacture of textiles</v>
      </c>
      <c r="K1248" s="179">
        <f>IFERROR('Energy consumption (raw)'!J1198*Lists!$H$84,)</f>
        <v>2275.1535000000003</v>
      </c>
      <c r="L1248" s="179">
        <f>'Energy consumption (raw)'!K1198*Lists!$H$84</f>
        <v>2174.3956000000003</v>
      </c>
      <c r="M1248" s="179">
        <f>'Energy consumption (raw)'!L1198*Lists!$H$84</f>
        <v>0</v>
      </c>
      <c r="N1248" s="179">
        <f>'Energy consumption (raw)'!M1198*Lists!$H$84</f>
        <v>0</v>
      </c>
      <c r="O1248" s="178">
        <f t="shared" si="105"/>
        <v>2174.3956000000003</v>
      </c>
      <c r="P1248">
        <f>'Energy consumption (raw)'!N1198*Lists!$H$85</f>
        <v>0</v>
      </c>
      <c r="Q1248">
        <f>'Energy consumption (raw)'!O1198*Lists!$H$86</f>
        <v>0</v>
      </c>
      <c r="R1248">
        <f>'Energy consumption (raw)'!P1198*Lists!$H$87</f>
        <v>0</v>
      </c>
      <c r="S1248">
        <f>'Energy consumption (raw)'!Q1198*Lists!$H$88</f>
        <v>0</v>
      </c>
      <c r="T1248">
        <f>'Energy consumption (raw)'!R1198*Lists!$H$89</f>
        <v>0</v>
      </c>
      <c r="U1248">
        <f>'Energy consumption (raw)'!S1198*Lists!$H$90</f>
        <v>0</v>
      </c>
      <c r="V1248">
        <f>'Energy consumption (raw)'!T1198*Lists!$H$91</f>
        <v>0</v>
      </c>
      <c r="W1248">
        <f>'Energy consumption (raw)'!U1198*Lists!$H$92</f>
        <v>0</v>
      </c>
      <c r="X1248">
        <f>'Energy consumption (raw)'!V1198*Lists!$H$93</f>
        <v>0</v>
      </c>
      <c r="Y1248">
        <f>'Energy consumption (raw)'!W1198*Lists!$H$94</f>
        <v>0</v>
      </c>
      <c r="Z1248">
        <f>'Energy consumption (raw)'!X1198*Lists!$H$96*1000000</f>
        <v>0</v>
      </c>
      <c r="AA1248">
        <f>'Energy consumption (raw)'!Y1198*Lists!$H$97</f>
        <v>0</v>
      </c>
      <c r="AB1248">
        <f>'Energy consumption (raw)'!Z1198*Lists!$H$96</f>
        <v>0</v>
      </c>
      <c r="AC1248">
        <f>'Energy consumption (raw)'!AA1198*Lists!$H$98</f>
        <v>0</v>
      </c>
      <c r="AD1248">
        <f>'Energy consumption (raw)'!AB1198*Lists!$H$99</f>
        <v>0</v>
      </c>
      <c r="AE1248">
        <f>'Energy consumption (raw)'!AC1198*Lists!$H$101</f>
        <v>0</v>
      </c>
      <c r="AF1248">
        <f>'Energy consumption (raw)'!AD1198*Lists!$H$101</f>
        <v>0</v>
      </c>
      <c r="AG1248">
        <f>'Energy consumption (raw)'!AE1198*Lists!$H$101</f>
        <v>0</v>
      </c>
      <c r="AH1248">
        <f>'Energy consumption (raw)'!AF1198*Lists!$H$100</f>
        <v>0</v>
      </c>
      <c r="AI1248" s="167">
        <f t="shared" si="106"/>
        <v>2174.3956000000003</v>
      </c>
      <c r="AJ1248" s="179">
        <f>'Energy consumption (raw)'!AG1198</f>
        <v>2174.3956000000003</v>
      </c>
      <c r="AK1248" s="179">
        <f>'Energy consumption (raw)'!AH1198</f>
        <v>2354.5825110000001</v>
      </c>
      <c r="AL1248">
        <f>IF(ROUND(AI1248,-3)=ROUND('Energy consumption (raw)'!AG1198,-3),1,0)</f>
        <v>1</v>
      </c>
      <c r="AM1248" s="179" t="str">
        <f>'Energy consumption (raw)'!AJ1198</f>
        <v>31. Thua Thien Hue</v>
      </c>
      <c r="AN1248">
        <f>VLOOKUP(AM1248,Lists!$F$9:$G$71,2,FALSE)</f>
        <v>1</v>
      </c>
    </row>
    <row r="1249" spans="2:40" x14ac:dyDescent="0.25">
      <c r="B1249" s="65" t="str">
        <f t="shared" si="104"/>
        <v>Industry1097</v>
      </c>
      <c r="C1249" s="179">
        <f>'Energy consumption (raw)'!B1199</f>
        <v>1097</v>
      </c>
      <c r="D1249" s="179">
        <f>'Energy consumption (raw)'!C1199</f>
        <v>0</v>
      </c>
      <c r="E1249" s="179">
        <f>'Energy consumption (raw)'!D1199</f>
        <v>0</v>
      </c>
      <c r="F1249" s="179" t="str">
        <f>'Energy consumption (raw)'!E1199</f>
        <v>Công nghiệp</v>
      </c>
      <c r="G1249" s="179" t="str">
        <f>'Energy consumption (raw)'!F1199</f>
        <v>Sản xuất sợi</v>
      </c>
      <c r="H1249" s="179" t="str">
        <f>'Energy consumption (raw)'!G1199</f>
        <v>Industry</v>
      </c>
      <c r="I1249" s="179" t="str">
        <f>'Energy consumption (raw)'!I1199</f>
        <v>13 Manufacture of textiles</v>
      </c>
      <c r="J1249" s="179" t="str">
        <f>INDEX(Sector!$E$6:$E$46,MATCH('Energy consumption (toe)'!I1249,Sector!$B$6:$B$46,FALSE))</f>
        <v>Manufacture of textiles</v>
      </c>
      <c r="K1249" s="179">
        <f>IFERROR('Energy consumption (raw)'!J1199*Lists!$H$84,)</f>
        <v>1892.3352000000002</v>
      </c>
      <c r="L1249" s="179">
        <f>'Energy consumption (raw)'!K1199*Lists!$H$84</f>
        <v>1840.1818000000001</v>
      </c>
      <c r="M1249" s="179">
        <f>'Energy consumption (raw)'!L1199*Lists!$H$84</f>
        <v>0</v>
      </c>
      <c r="N1249" s="179">
        <f>'Energy consumption (raw)'!M1199*Lists!$H$84</f>
        <v>0</v>
      </c>
      <c r="O1249" s="178">
        <f t="shared" si="105"/>
        <v>1840.1818000000001</v>
      </c>
      <c r="P1249">
        <f>'Energy consumption (raw)'!N1199*Lists!$H$85</f>
        <v>0</v>
      </c>
      <c r="Q1249">
        <f>'Energy consumption (raw)'!O1199*Lists!$H$86</f>
        <v>0</v>
      </c>
      <c r="R1249">
        <f>'Energy consumption (raw)'!P1199*Lists!$H$87</f>
        <v>0</v>
      </c>
      <c r="S1249">
        <f>'Energy consumption (raw)'!Q1199*Lists!$H$88</f>
        <v>0</v>
      </c>
      <c r="T1249">
        <f>'Energy consumption (raw)'!R1199*Lists!$H$89</f>
        <v>0</v>
      </c>
      <c r="U1249">
        <f>'Energy consumption (raw)'!S1199*Lists!$H$90</f>
        <v>0</v>
      </c>
      <c r="V1249">
        <f>'Energy consumption (raw)'!T1199*Lists!$H$91</f>
        <v>0</v>
      </c>
      <c r="W1249">
        <f>'Energy consumption (raw)'!U1199*Lists!$H$92</f>
        <v>0</v>
      </c>
      <c r="X1249">
        <f>'Energy consumption (raw)'!V1199*Lists!$H$93</f>
        <v>0</v>
      </c>
      <c r="Y1249">
        <f>'Energy consumption (raw)'!W1199*Lists!$H$94</f>
        <v>0</v>
      </c>
      <c r="Z1249">
        <f>'Energy consumption (raw)'!X1199*Lists!$H$96*1000000</f>
        <v>0</v>
      </c>
      <c r="AA1249">
        <f>'Energy consumption (raw)'!Y1199*Lists!$H$97</f>
        <v>0</v>
      </c>
      <c r="AB1249">
        <f>'Energy consumption (raw)'!Z1199*Lists!$H$96</f>
        <v>0</v>
      </c>
      <c r="AC1249">
        <f>'Energy consumption (raw)'!AA1199*Lists!$H$98</f>
        <v>0</v>
      </c>
      <c r="AD1249">
        <f>'Energy consumption (raw)'!AB1199*Lists!$H$99</f>
        <v>0</v>
      </c>
      <c r="AE1249">
        <f>'Energy consumption (raw)'!AC1199*Lists!$H$101</f>
        <v>0</v>
      </c>
      <c r="AF1249">
        <f>'Energy consumption (raw)'!AD1199*Lists!$H$101</f>
        <v>0</v>
      </c>
      <c r="AG1249">
        <f>'Energy consumption (raw)'!AE1199*Lists!$H$101</f>
        <v>0</v>
      </c>
      <c r="AH1249">
        <f>'Energy consumption (raw)'!AF1199*Lists!$H$100</f>
        <v>0</v>
      </c>
      <c r="AI1249" s="167">
        <f t="shared" si="106"/>
        <v>1840.1818000000001</v>
      </c>
      <c r="AJ1249" s="179">
        <f>'Energy consumption (raw)'!AG1199</f>
        <v>1840.1818000000001</v>
      </c>
      <c r="AK1249" s="179">
        <f>'Energy consumption (raw)'!AH1199</f>
        <v>1993.4325600000002</v>
      </c>
      <c r="AL1249">
        <f>IF(ROUND(AI1249,-3)=ROUND('Energy consumption (raw)'!AG1199,-3),1,0)</f>
        <v>1</v>
      </c>
      <c r="AM1249" s="179" t="str">
        <f>'Energy consumption (raw)'!AJ1199</f>
        <v>31. Thua Thien Hue</v>
      </c>
      <c r="AN1249">
        <f>VLOOKUP(AM1249,Lists!$F$9:$G$71,2,FALSE)</f>
        <v>1</v>
      </c>
    </row>
    <row r="1250" spans="2:40" x14ac:dyDescent="0.25">
      <c r="B1250" s="65" t="str">
        <f t="shared" si="104"/>
        <v>Industry1098</v>
      </c>
      <c r="C1250" s="179">
        <f>'Energy consumption (raw)'!B1200</f>
        <v>1098</v>
      </c>
      <c r="D1250" s="179">
        <f>'Energy consumption (raw)'!C1200</f>
        <v>0</v>
      </c>
      <c r="E1250" s="179">
        <f>'Energy consumption (raw)'!D1200</f>
        <v>0</v>
      </c>
      <c r="F1250" s="179" t="str">
        <f>'Energy consumption (raw)'!E1200</f>
        <v>Công nghiệp</v>
      </c>
      <c r="G1250" s="179" t="str">
        <f>'Energy consumption (raw)'!F1200</f>
        <v>Sản xuất sợi</v>
      </c>
      <c r="H1250" s="179" t="str">
        <f>'Energy consumption (raw)'!G1200</f>
        <v>Industry</v>
      </c>
      <c r="I1250" s="179" t="str">
        <f>'Energy consumption (raw)'!I1200</f>
        <v>13 Manufacture of textiles</v>
      </c>
      <c r="J1250" s="179" t="str">
        <f>INDEX(Sector!$E$6:$E$46,MATCH('Energy consumption (toe)'!I1250,Sector!$B$6:$B$46,FALSE))</f>
        <v>Manufacture of textiles</v>
      </c>
      <c r="K1250" s="179">
        <f>IFERROR('Energy consumption (raw)'!J1200*Lists!$H$84,)</f>
        <v>3099.5784000000003</v>
      </c>
      <c r="L1250" s="179">
        <f>'Energy consumption (raw)'!K1200*Lists!$H$84</f>
        <v>3023.8171000000002</v>
      </c>
      <c r="M1250" s="179">
        <f>'Energy consumption (raw)'!L1200*Lists!$H$84</f>
        <v>0</v>
      </c>
      <c r="N1250" s="179">
        <f>'Energy consumption (raw)'!M1200*Lists!$H$84</f>
        <v>0</v>
      </c>
      <c r="O1250" s="178">
        <f t="shared" si="105"/>
        <v>3023.8171000000002</v>
      </c>
      <c r="P1250">
        <f>'Energy consumption (raw)'!N1200*Lists!$H$85</f>
        <v>0</v>
      </c>
      <c r="Q1250">
        <f>'Energy consumption (raw)'!O1200*Lists!$H$86</f>
        <v>0</v>
      </c>
      <c r="R1250">
        <f>'Energy consumption (raw)'!P1200*Lists!$H$87</f>
        <v>0</v>
      </c>
      <c r="S1250">
        <f>'Energy consumption (raw)'!Q1200*Lists!$H$88</f>
        <v>0</v>
      </c>
      <c r="T1250">
        <f>'Energy consumption (raw)'!R1200*Lists!$H$89</f>
        <v>0</v>
      </c>
      <c r="U1250">
        <f>'Energy consumption (raw)'!S1200*Lists!$H$90</f>
        <v>0</v>
      </c>
      <c r="V1250">
        <f>'Energy consumption (raw)'!T1200*Lists!$H$91</f>
        <v>0</v>
      </c>
      <c r="W1250">
        <f>'Energy consumption (raw)'!U1200*Lists!$H$92</f>
        <v>0</v>
      </c>
      <c r="X1250">
        <f>'Energy consumption (raw)'!V1200*Lists!$H$93</f>
        <v>0</v>
      </c>
      <c r="Y1250">
        <f>'Energy consumption (raw)'!W1200*Lists!$H$94</f>
        <v>0</v>
      </c>
      <c r="Z1250">
        <f>'Energy consumption (raw)'!X1200*Lists!$H$96*1000000</f>
        <v>0</v>
      </c>
      <c r="AA1250">
        <f>'Energy consumption (raw)'!Y1200*Lists!$H$97</f>
        <v>0</v>
      </c>
      <c r="AB1250">
        <f>'Energy consumption (raw)'!Z1200*Lists!$H$96</f>
        <v>0</v>
      </c>
      <c r="AC1250">
        <f>'Energy consumption (raw)'!AA1200*Lists!$H$98</f>
        <v>0</v>
      </c>
      <c r="AD1250">
        <f>'Energy consumption (raw)'!AB1200*Lists!$H$99</f>
        <v>0</v>
      </c>
      <c r="AE1250">
        <f>'Energy consumption (raw)'!AC1200*Lists!$H$101</f>
        <v>0</v>
      </c>
      <c r="AF1250">
        <f>'Energy consumption (raw)'!AD1200*Lists!$H$101</f>
        <v>0</v>
      </c>
      <c r="AG1250">
        <f>'Energy consumption (raw)'!AE1200*Lists!$H$101</f>
        <v>0</v>
      </c>
      <c r="AH1250">
        <f>'Energy consumption (raw)'!AF1200*Lists!$H$100</f>
        <v>0</v>
      </c>
      <c r="AI1250" s="167">
        <f t="shared" si="106"/>
        <v>3023.8171000000002</v>
      </c>
      <c r="AJ1250" s="179">
        <f>'Energy consumption (raw)'!AG1200</f>
        <v>3023.8171000000002</v>
      </c>
      <c r="AK1250" s="179">
        <f>'Energy consumption (raw)'!AH1200</f>
        <v>3322.5156690000003</v>
      </c>
      <c r="AL1250">
        <f>IF(ROUND(AI1250,-3)=ROUND('Energy consumption (raw)'!AG1200,-3),1,0)</f>
        <v>1</v>
      </c>
      <c r="AM1250" s="179" t="str">
        <f>'Energy consumption (raw)'!AJ1200</f>
        <v>31. Thua Thien Hue</v>
      </c>
      <c r="AN1250">
        <f>VLOOKUP(AM1250,Lists!$F$9:$G$71,2,FALSE)</f>
        <v>1</v>
      </c>
    </row>
    <row r="1251" spans="2:40" x14ac:dyDescent="0.25">
      <c r="B1251" s="65" t="str">
        <f t="shared" si="104"/>
        <v>Industry1099</v>
      </c>
      <c r="C1251" s="179">
        <f>'Energy consumption (raw)'!B1201</f>
        <v>1099</v>
      </c>
      <c r="D1251" s="179">
        <f>'Energy consumption (raw)'!C1201</f>
        <v>0</v>
      </c>
      <c r="E1251" s="179">
        <f>'Energy consumption (raw)'!D1201</f>
        <v>0</v>
      </c>
      <c r="F1251" s="179" t="str">
        <f>'Energy consumption (raw)'!E1201</f>
        <v>Công nghiệp</v>
      </c>
      <c r="G1251" s="179" t="str">
        <f>'Energy consumption (raw)'!F1201</f>
        <v>Sản xuất sợi</v>
      </c>
      <c r="H1251" s="179" t="str">
        <f>'Energy consumption (raw)'!G1201</f>
        <v>Industry</v>
      </c>
      <c r="I1251" s="179" t="str">
        <f>'Energy consumption (raw)'!I1201</f>
        <v>13 Manufacture of textiles</v>
      </c>
      <c r="J1251" s="179" t="str">
        <f>INDEX(Sector!$E$6:$E$46,MATCH('Energy consumption (toe)'!I1251,Sector!$B$6:$B$46,FALSE))</f>
        <v>Manufacture of textiles</v>
      </c>
      <c r="K1251" s="179">
        <f>IFERROR('Energy consumption (raw)'!J1201*Lists!$H$84,)</f>
        <v>1755.1779300000001</v>
      </c>
      <c r="L1251" s="179">
        <f>'Energy consumption (raw)'!K1201*Lists!$H$84</f>
        <v>3257.2730000000001</v>
      </c>
      <c r="M1251" s="179">
        <f>'Energy consumption (raw)'!L1201*Lists!$H$84</f>
        <v>0</v>
      </c>
      <c r="N1251" s="179">
        <f>'Energy consumption (raw)'!M1201*Lists!$H$84</f>
        <v>0</v>
      </c>
      <c r="O1251" s="178">
        <f t="shared" si="105"/>
        <v>3257.2730000000001</v>
      </c>
      <c r="P1251">
        <f>'Energy consumption (raw)'!N1201*Lists!$H$85</f>
        <v>0</v>
      </c>
      <c r="Q1251">
        <f>'Energy consumption (raw)'!O1201*Lists!$H$86</f>
        <v>0</v>
      </c>
      <c r="R1251">
        <f>'Energy consumption (raw)'!P1201*Lists!$H$87</f>
        <v>0</v>
      </c>
      <c r="S1251">
        <f>'Energy consumption (raw)'!Q1201*Lists!$H$88</f>
        <v>0</v>
      </c>
      <c r="T1251">
        <f>'Energy consumption (raw)'!R1201*Lists!$H$89</f>
        <v>0</v>
      </c>
      <c r="U1251">
        <f>'Energy consumption (raw)'!S1201*Lists!$H$90</f>
        <v>0</v>
      </c>
      <c r="V1251">
        <f>'Energy consumption (raw)'!T1201*Lists!$H$91</f>
        <v>0</v>
      </c>
      <c r="W1251">
        <f>'Energy consumption (raw)'!U1201*Lists!$H$92</f>
        <v>0</v>
      </c>
      <c r="X1251">
        <f>'Energy consumption (raw)'!V1201*Lists!$H$93</f>
        <v>0</v>
      </c>
      <c r="Y1251">
        <f>'Energy consumption (raw)'!W1201*Lists!$H$94</f>
        <v>0</v>
      </c>
      <c r="Z1251">
        <f>'Energy consumption (raw)'!X1201*Lists!$H$96*1000000</f>
        <v>0</v>
      </c>
      <c r="AA1251">
        <f>'Energy consumption (raw)'!Y1201*Lists!$H$97</f>
        <v>0</v>
      </c>
      <c r="AB1251">
        <f>'Energy consumption (raw)'!Z1201*Lists!$H$96</f>
        <v>0</v>
      </c>
      <c r="AC1251">
        <f>'Energy consumption (raw)'!AA1201*Lists!$H$98</f>
        <v>0</v>
      </c>
      <c r="AD1251">
        <f>'Energy consumption (raw)'!AB1201*Lists!$H$99</f>
        <v>0</v>
      </c>
      <c r="AE1251">
        <f>'Energy consumption (raw)'!AC1201*Lists!$H$101</f>
        <v>0</v>
      </c>
      <c r="AF1251">
        <f>'Energy consumption (raw)'!AD1201*Lists!$H$101</f>
        <v>0</v>
      </c>
      <c r="AG1251">
        <f>'Energy consumption (raw)'!AE1201*Lists!$H$101</f>
        <v>0</v>
      </c>
      <c r="AH1251">
        <f>'Energy consumption (raw)'!AF1201*Lists!$H$100</f>
        <v>0</v>
      </c>
      <c r="AI1251" s="167">
        <f t="shared" si="106"/>
        <v>3257.2730000000001</v>
      </c>
      <c r="AJ1251" s="179">
        <f>'Energy consumption (raw)'!AG1201</f>
        <v>3257.2730000000001</v>
      </c>
      <c r="AK1251" s="179">
        <f>'Energy consumption (raw)'!AH1201</f>
        <v>1884.1048380000002</v>
      </c>
      <c r="AL1251">
        <f>IF(ROUND(AI1251,-3)=ROUND('Energy consumption (raw)'!AG1201,-3),1,0)</f>
        <v>1</v>
      </c>
      <c r="AM1251" s="179" t="str">
        <f>'Energy consumption (raw)'!AJ1201</f>
        <v>31. Thua Thien Hue</v>
      </c>
      <c r="AN1251">
        <f>VLOOKUP(AM1251,Lists!$F$9:$G$71,2,FALSE)</f>
        <v>1</v>
      </c>
    </row>
    <row r="1252" spans="2:40" x14ac:dyDescent="0.25">
      <c r="B1252" s="65" t="str">
        <f t="shared" si="104"/>
        <v>Industry1100</v>
      </c>
      <c r="C1252" s="179">
        <f>'Energy consumption (raw)'!B1202</f>
        <v>1100</v>
      </c>
      <c r="D1252" s="179">
        <f>'Energy consumption (raw)'!C1202</f>
        <v>0</v>
      </c>
      <c r="E1252" s="179">
        <f>'Energy consumption (raw)'!D1202</f>
        <v>0</v>
      </c>
      <c r="F1252" s="179" t="str">
        <f>'Energy consumption (raw)'!E1202</f>
        <v>Công nghiệp</v>
      </c>
      <c r="G1252" s="179" t="str">
        <f>'Energy consumption (raw)'!F1202</f>
        <v>Sản xuất sản phẩm khác bằng kim loại chưa được phân vào đâu</v>
      </c>
      <c r="H1252" s="179" t="str">
        <f>'Energy consumption (raw)'!G1202</f>
        <v>Industry</v>
      </c>
      <c r="I1252" s="179" t="str">
        <f>'Energy consumption (raw)'!I1202</f>
        <v>25 Manufacture of fabricated metal products, except machinery and equipment</v>
      </c>
      <c r="J1252" s="179" t="str">
        <f>INDEX(Sector!$E$6:$E$46,MATCH('Energy consumption (toe)'!I1252,Sector!$B$6:$B$46,FALSE))</f>
        <v>Manufacture of fabricated metal products, except machinery and equipment</v>
      </c>
      <c r="K1252" s="179">
        <f>IFERROR('Energy consumption (raw)'!J1202*Lists!$H$84,)</f>
        <v>0</v>
      </c>
      <c r="L1252" s="179">
        <f>'Energy consumption (raw)'!K1202*Lists!$H$84</f>
        <v>2681.4254000000001</v>
      </c>
      <c r="M1252" s="179">
        <f>'Energy consumption (raw)'!L1202*Lists!$H$84</f>
        <v>0</v>
      </c>
      <c r="N1252" s="179">
        <f>'Energy consumption (raw)'!M1202*Lists!$H$84</f>
        <v>0</v>
      </c>
      <c r="O1252" s="178">
        <f t="shared" si="105"/>
        <v>2681.4254000000001</v>
      </c>
      <c r="P1252">
        <f>'Energy consumption (raw)'!N1202*Lists!$H$85</f>
        <v>0</v>
      </c>
      <c r="Q1252">
        <f>'Energy consumption (raw)'!O1202*Lists!$H$86</f>
        <v>0</v>
      </c>
      <c r="R1252">
        <f>'Energy consumption (raw)'!P1202*Lists!$H$87</f>
        <v>0</v>
      </c>
      <c r="S1252">
        <f>'Energy consumption (raw)'!Q1202*Lists!$H$88</f>
        <v>0</v>
      </c>
      <c r="T1252">
        <f>'Energy consumption (raw)'!R1202*Lists!$H$89</f>
        <v>0</v>
      </c>
      <c r="U1252">
        <f>'Energy consumption (raw)'!S1202*Lists!$H$90</f>
        <v>0</v>
      </c>
      <c r="V1252">
        <f>'Energy consumption (raw)'!T1202*Lists!$H$91</f>
        <v>0</v>
      </c>
      <c r="W1252">
        <f>'Energy consumption (raw)'!U1202*Lists!$H$92</f>
        <v>0</v>
      </c>
      <c r="X1252">
        <f>'Energy consumption (raw)'!V1202*Lists!$H$93</f>
        <v>0</v>
      </c>
      <c r="Y1252">
        <f>'Energy consumption (raw)'!W1202*Lists!$H$94</f>
        <v>0</v>
      </c>
      <c r="Z1252">
        <f>'Energy consumption (raw)'!X1202*Lists!$H$96*1000000</f>
        <v>0</v>
      </c>
      <c r="AA1252">
        <f>'Energy consumption (raw)'!Y1202*Lists!$H$97</f>
        <v>0</v>
      </c>
      <c r="AB1252">
        <f>'Energy consumption (raw)'!Z1202*Lists!$H$96</f>
        <v>0</v>
      </c>
      <c r="AC1252">
        <f>'Energy consumption (raw)'!AA1202*Lists!$H$98</f>
        <v>0</v>
      </c>
      <c r="AD1252">
        <f>'Energy consumption (raw)'!AB1202*Lists!$H$99</f>
        <v>0</v>
      </c>
      <c r="AE1252">
        <f>'Energy consumption (raw)'!AC1202*Lists!$H$101</f>
        <v>0</v>
      </c>
      <c r="AF1252">
        <f>'Energy consumption (raw)'!AD1202*Lists!$H$101</f>
        <v>0</v>
      </c>
      <c r="AG1252">
        <f>'Energy consumption (raw)'!AE1202*Lists!$H$101</f>
        <v>0</v>
      </c>
      <c r="AH1252">
        <f>'Energy consumption (raw)'!AF1202*Lists!$H$100</f>
        <v>0</v>
      </c>
      <c r="AI1252" s="167">
        <f t="shared" si="106"/>
        <v>2681.4254000000001</v>
      </c>
      <c r="AJ1252" s="179">
        <f>'Energy consumption (raw)'!AG1202</f>
        <v>2681.4254000000001</v>
      </c>
      <c r="AK1252" s="179">
        <f>'Energy consumption (raw)'!AH1202</f>
        <v>2590.4809800000003</v>
      </c>
      <c r="AL1252">
        <f>IF(ROUND(AI1252,-3)=ROUND('Energy consumption (raw)'!AG1202,-3),1,0)</f>
        <v>1</v>
      </c>
      <c r="AM1252" s="179" t="str">
        <f>'Energy consumption (raw)'!AJ1202</f>
        <v>31. Thua Thien Hue</v>
      </c>
      <c r="AN1252">
        <f>VLOOKUP(AM1252,Lists!$F$9:$G$71,2,FALSE)</f>
        <v>1</v>
      </c>
    </row>
    <row r="1253" spans="2:40" x14ac:dyDescent="0.25">
      <c r="B1253" s="65" t="str">
        <f t="shared" si="104"/>
        <v>Industry1101</v>
      </c>
      <c r="C1253" s="179">
        <f>'Energy consumption (raw)'!B1203</f>
        <v>1101</v>
      </c>
      <c r="D1253" s="179">
        <f>'Energy consumption (raw)'!C1203</f>
        <v>0</v>
      </c>
      <c r="E1253" s="179">
        <f>'Energy consumption (raw)'!D1203</f>
        <v>0</v>
      </c>
      <c r="F1253" s="179" t="str">
        <f>'Energy consumption (raw)'!E1203</f>
        <v>Công nghiệp</v>
      </c>
      <c r="G1253" s="179" t="str">
        <f>'Energy consumption (raw)'!F1203</f>
        <v>Chế biến, bảo quản thủy sản</v>
      </c>
      <c r="H1253" s="179" t="str">
        <f>'Energy consumption (raw)'!G1203</f>
        <v>Industry</v>
      </c>
      <c r="I1253" s="179" t="str">
        <f>'Energy consumption (raw)'!I1203</f>
        <v>10 Manufacture of food products</v>
      </c>
      <c r="J1253" s="179" t="str">
        <f>INDEX(Sector!$E$6:$E$46,MATCH('Energy consumption (toe)'!I1253,Sector!$B$6:$B$46,FALSE))</f>
        <v>Manufacture of food products</v>
      </c>
      <c r="K1253" s="179">
        <f>IFERROR('Energy consumption (raw)'!J1203*Lists!$H$84,)</f>
        <v>0</v>
      </c>
      <c r="L1253" s="179">
        <f>'Energy consumption (raw)'!K1203*Lists!$H$84</f>
        <v>1526.4899</v>
      </c>
      <c r="M1253" s="179">
        <f>'Energy consumption (raw)'!L1203*Lists!$H$84</f>
        <v>0</v>
      </c>
      <c r="N1253" s="179">
        <f>'Energy consumption (raw)'!M1203*Lists!$H$84</f>
        <v>0</v>
      </c>
      <c r="O1253" s="178">
        <f t="shared" si="105"/>
        <v>1526.4899</v>
      </c>
      <c r="P1253">
        <f>'Energy consumption (raw)'!N1203*Lists!$H$85</f>
        <v>0</v>
      </c>
      <c r="Q1253">
        <f>'Energy consumption (raw)'!O1203*Lists!$H$86</f>
        <v>0</v>
      </c>
      <c r="R1253">
        <f>'Energy consumption (raw)'!P1203*Lists!$H$87</f>
        <v>0</v>
      </c>
      <c r="S1253">
        <f>'Energy consumption (raw)'!Q1203*Lists!$H$88</f>
        <v>0</v>
      </c>
      <c r="T1253">
        <f>'Energy consumption (raw)'!R1203*Lists!$H$89</f>
        <v>0</v>
      </c>
      <c r="U1253">
        <f>'Energy consumption (raw)'!S1203*Lists!$H$90</f>
        <v>0</v>
      </c>
      <c r="V1253">
        <f>'Energy consumption (raw)'!T1203*Lists!$H$91</f>
        <v>0</v>
      </c>
      <c r="W1253">
        <f>'Energy consumption (raw)'!U1203*Lists!$H$92</f>
        <v>0</v>
      </c>
      <c r="X1253">
        <f>'Energy consumption (raw)'!V1203*Lists!$H$93</f>
        <v>0</v>
      </c>
      <c r="Y1253">
        <f>'Energy consumption (raw)'!W1203*Lists!$H$94</f>
        <v>0</v>
      </c>
      <c r="Z1253">
        <f>'Energy consumption (raw)'!X1203*Lists!$H$96*1000000</f>
        <v>0</v>
      </c>
      <c r="AA1253">
        <f>'Energy consumption (raw)'!Y1203*Lists!$H$97</f>
        <v>0</v>
      </c>
      <c r="AB1253">
        <f>'Energy consumption (raw)'!Z1203*Lists!$H$96</f>
        <v>0</v>
      </c>
      <c r="AC1253">
        <f>'Energy consumption (raw)'!AA1203*Lists!$H$98</f>
        <v>0</v>
      </c>
      <c r="AD1253">
        <f>'Energy consumption (raw)'!AB1203*Lists!$H$99</f>
        <v>0</v>
      </c>
      <c r="AE1253">
        <f>'Energy consumption (raw)'!AC1203*Lists!$H$101</f>
        <v>0</v>
      </c>
      <c r="AF1253">
        <f>'Energy consumption (raw)'!AD1203*Lists!$H$101</f>
        <v>0</v>
      </c>
      <c r="AG1253">
        <f>'Energy consumption (raw)'!AE1203*Lists!$H$101</f>
        <v>0</v>
      </c>
      <c r="AH1253">
        <f>'Energy consumption (raw)'!AF1203*Lists!$H$100</f>
        <v>0</v>
      </c>
      <c r="AI1253" s="167">
        <f t="shared" si="106"/>
        <v>1526.4899</v>
      </c>
      <c r="AJ1253" s="179">
        <f>'Energy consumption (raw)'!AG1203</f>
        <v>1526.4899</v>
      </c>
      <c r="AK1253" s="179">
        <f>'Energy consumption (raw)'!AH1203</f>
        <v>1921.2110760000003</v>
      </c>
      <c r="AL1253">
        <f>IF(ROUND(AI1253,-3)=ROUND('Energy consumption (raw)'!AG1203,-3),1,0)</f>
        <v>1</v>
      </c>
      <c r="AM1253" s="179" t="str">
        <f>'Energy consumption (raw)'!AJ1203</f>
        <v>31. Thua Thien Hue</v>
      </c>
      <c r="AN1253">
        <f>VLOOKUP(AM1253,Lists!$F$9:$G$71,2,FALSE)</f>
        <v>1</v>
      </c>
    </row>
    <row r="1254" spans="2:40" x14ac:dyDescent="0.25">
      <c r="B1254" s="65" t="str">
        <f t="shared" si="104"/>
        <v>Industry1102</v>
      </c>
      <c r="C1254" s="179">
        <f>'Energy consumption (raw)'!B1204</f>
        <v>1102</v>
      </c>
      <c r="D1254" s="179">
        <f>'Energy consumption (raw)'!C1204</f>
        <v>0</v>
      </c>
      <c r="E1254" s="179">
        <f>'Energy consumption (raw)'!D1204</f>
        <v>0</v>
      </c>
      <c r="F1254" s="179" t="str">
        <f>'Energy consumption (raw)'!E1204</f>
        <v>Công nghiệp</v>
      </c>
      <c r="G1254" s="179" t="str">
        <f>'Energy consumption (raw)'!F1204</f>
        <v>Sản xuất sợi</v>
      </c>
      <c r="H1254" s="179" t="str">
        <f>'Energy consumption (raw)'!G1204</f>
        <v>Industry</v>
      </c>
      <c r="I1254" s="179" t="str">
        <f>'Energy consumption (raw)'!I1204</f>
        <v>13 Manufacture of textiles</v>
      </c>
      <c r="J1254" s="179" t="str">
        <f>INDEX(Sector!$E$6:$E$46,MATCH('Energy consumption (toe)'!I1254,Sector!$B$6:$B$46,FALSE))</f>
        <v>Manufacture of textiles</v>
      </c>
      <c r="K1254" s="179">
        <f>IFERROR('Energy consumption (raw)'!J1204*Lists!$H$84,)</f>
        <v>0</v>
      </c>
      <c r="L1254" s="179">
        <f>'Energy consumption (raw)'!K1204*Lists!$H$84</f>
        <v>1684.0302000000001</v>
      </c>
      <c r="M1254" s="179">
        <f>'Energy consumption (raw)'!L1204*Lists!$H$84</f>
        <v>0</v>
      </c>
      <c r="N1254" s="179">
        <f>'Energy consumption (raw)'!M1204*Lists!$H$84</f>
        <v>0</v>
      </c>
      <c r="O1254" s="178">
        <f t="shared" si="105"/>
        <v>1684.0302000000001</v>
      </c>
      <c r="P1254">
        <f>'Energy consumption (raw)'!N1204*Lists!$H$85</f>
        <v>0</v>
      </c>
      <c r="Q1254">
        <f>'Energy consumption (raw)'!O1204*Lists!$H$86</f>
        <v>0</v>
      </c>
      <c r="R1254">
        <f>'Energy consumption (raw)'!P1204*Lists!$H$87</f>
        <v>0</v>
      </c>
      <c r="S1254">
        <f>'Energy consumption (raw)'!Q1204*Lists!$H$88</f>
        <v>0</v>
      </c>
      <c r="T1254">
        <f>'Energy consumption (raw)'!R1204*Lists!$H$89</f>
        <v>0</v>
      </c>
      <c r="U1254">
        <f>'Energy consumption (raw)'!S1204*Lists!$H$90</f>
        <v>0</v>
      </c>
      <c r="V1254">
        <f>'Energy consumption (raw)'!T1204*Lists!$H$91</f>
        <v>0</v>
      </c>
      <c r="W1254">
        <f>'Energy consumption (raw)'!U1204*Lists!$H$92</f>
        <v>0</v>
      </c>
      <c r="X1254">
        <f>'Energy consumption (raw)'!V1204*Lists!$H$93</f>
        <v>0</v>
      </c>
      <c r="Y1254">
        <f>'Energy consumption (raw)'!W1204*Lists!$H$94</f>
        <v>0</v>
      </c>
      <c r="Z1254">
        <f>'Energy consumption (raw)'!X1204*Lists!$H$96*1000000</f>
        <v>0</v>
      </c>
      <c r="AA1254">
        <f>'Energy consumption (raw)'!Y1204*Lists!$H$97</f>
        <v>0</v>
      </c>
      <c r="AB1254">
        <f>'Energy consumption (raw)'!Z1204*Lists!$H$96</f>
        <v>0</v>
      </c>
      <c r="AC1254">
        <f>'Energy consumption (raw)'!AA1204*Lists!$H$98</f>
        <v>0</v>
      </c>
      <c r="AD1254">
        <f>'Energy consumption (raw)'!AB1204*Lists!$H$99</f>
        <v>0</v>
      </c>
      <c r="AE1254">
        <f>'Energy consumption (raw)'!AC1204*Lists!$H$101</f>
        <v>0</v>
      </c>
      <c r="AF1254">
        <f>'Energy consumption (raw)'!AD1204*Lists!$H$101</f>
        <v>0</v>
      </c>
      <c r="AG1254">
        <f>'Energy consumption (raw)'!AE1204*Lists!$H$101</f>
        <v>0</v>
      </c>
      <c r="AH1254">
        <f>'Energy consumption (raw)'!AF1204*Lists!$H$100</f>
        <v>0</v>
      </c>
      <c r="AI1254" s="167">
        <f t="shared" si="106"/>
        <v>1684.0302000000001</v>
      </c>
      <c r="AJ1254" s="179">
        <f>'Energy consumption (raw)'!AG1204</f>
        <v>1684.0302000000001</v>
      </c>
      <c r="AK1254" s="179">
        <f>'Energy consumption (raw)'!AH1204</f>
        <v>1787.4112</v>
      </c>
      <c r="AL1254">
        <f>IF(ROUND(AI1254,-3)=ROUND('Energy consumption (raw)'!AG1204,-3),1,0)</f>
        <v>1</v>
      </c>
      <c r="AM1254" s="179" t="str">
        <f>'Energy consumption (raw)'!AJ1204</f>
        <v>31. Thua Thien Hue</v>
      </c>
      <c r="AN1254">
        <f>VLOOKUP(AM1254,Lists!$F$9:$G$71,2,FALSE)</f>
        <v>1</v>
      </c>
    </row>
    <row r="1255" spans="2:40" x14ac:dyDescent="0.25">
      <c r="B1255" s="65" t="str">
        <f t="shared" si="104"/>
        <v>Industry1103</v>
      </c>
      <c r="C1255" s="179">
        <f>'Energy consumption (raw)'!B1205</f>
        <v>1103</v>
      </c>
      <c r="D1255" s="179">
        <f>'Energy consumption (raw)'!C1205</f>
        <v>0</v>
      </c>
      <c r="E1255" s="179">
        <f>'Energy consumption (raw)'!D1205</f>
        <v>0</v>
      </c>
      <c r="F1255" s="179" t="str">
        <f>'Energy consumption (raw)'!E1205</f>
        <v>Công nghiệp</v>
      </c>
      <c r="G1255" s="179" t="str">
        <f>'Energy consumption (raw)'!F1205</f>
        <v>Sản xuất bia và mạch nha ủ men bia</v>
      </c>
      <c r="H1255" s="179" t="str">
        <f>'Energy consumption (raw)'!G1205</f>
        <v>Industry</v>
      </c>
      <c r="I1255" s="179" t="str">
        <f>'Energy consumption (raw)'!I1205</f>
        <v>11 Manufacture of beverages</v>
      </c>
      <c r="J1255" s="179" t="str">
        <f>INDEX(Sector!$E$6:$E$46,MATCH('Energy consumption (toe)'!I1255,Sector!$B$6:$B$46,FALSE))</f>
        <v>Manufacture of beverages</v>
      </c>
      <c r="K1255" s="179">
        <f>IFERROR('Energy consumption (raw)'!J1205*Lists!$H$84,)</f>
        <v>2288.50045</v>
      </c>
      <c r="L1255" s="179">
        <f>'Energy consumption (raw)'!K1205*Lists!$H$84</f>
        <v>2292.5894000000003</v>
      </c>
      <c r="M1255" s="179">
        <f>'Energy consumption (raw)'!L1205*Lists!$H$84</f>
        <v>0</v>
      </c>
      <c r="N1255" s="179">
        <f>'Energy consumption (raw)'!M1205*Lists!$H$84</f>
        <v>0</v>
      </c>
      <c r="O1255" s="178">
        <f t="shared" si="105"/>
        <v>2292.5894000000003</v>
      </c>
      <c r="P1255">
        <f>'Energy consumption (raw)'!N1205*Lists!$H$85</f>
        <v>0</v>
      </c>
      <c r="Q1255">
        <f>'Energy consumption (raw)'!O1205*Lists!$H$86</f>
        <v>0</v>
      </c>
      <c r="R1255">
        <f>'Energy consumption (raw)'!P1205*Lists!$H$87</f>
        <v>0</v>
      </c>
      <c r="S1255">
        <f>'Energy consumption (raw)'!Q1205*Lists!$H$88</f>
        <v>0</v>
      </c>
      <c r="T1255">
        <f>'Energy consumption (raw)'!R1205*Lists!$H$89</f>
        <v>0</v>
      </c>
      <c r="U1255">
        <f>'Energy consumption (raw)'!S1205*Lists!$H$90</f>
        <v>0</v>
      </c>
      <c r="V1255">
        <f>'Energy consumption (raw)'!T1205*Lists!$H$91</f>
        <v>0</v>
      </c>
      <c r="W1255">
        <f>'Energy consumption (raw)'!U1205*Lists!$H$92</f>
        <v>0</v>
      </c>
      <c r="X1255">
        <f>'Energy consumption (raw)'!V1205*Lists!$H$93</f>
        <v>0</v>
      </c>
      <c r="Y1255">
        <f>'Energy consumption (raw)'!W1205*Lists!$H$94</f>
        <v>0</v>
      </c>
      <c r="Z1255">
        <f>'Energy consumption (raw)'!X1205*Lists!$H$96*1000000</f>
        <v>0</v>
      </c>
      <c r="AA1255">
        <f>'Energy consumption (raw)'!Y1205*Lists!$H$97</f>
        <v>0</v>
      </c>
      <c r="AB1255">
        <f>'Energy consumption (raw)'!Z1205*Lists!$H$96</f>
        <v>0</v>
      </c>
      <c r="AC1255">
        <f>'Energy consumption (raw)'!AA1205*Lists!$H$98</f>
        <v>0</v>
      </c>
      <c r="AD1255">
        <f>'Energy consumption (raw)'!AB1205*Lists!$H$99</f>
        <v>0</v>
      </c>
      <c r="AE1255">
        <f>'Energy consumption (raw)'!AC1205*Lists!$H$101</f>
        <v>0</v>
      </c>
      <c r="AF1255">
        <f>'Energy consumption (raw)'!AD1205*Lists!$H$101</f>
        <v>0</v>
      </c>
      <c r="AG1255">
        <f>'Energy consumption (raw)'!AE1205*Lists!$H$101</f>
        <v>0</v>
      </c>
      <c r="AH1255">
        <f>'Energy consumption (raw)'!AF1205*Lists!$H$100</f>
        <v>0</v>
      </c>
      <c r="AI1255" s="167">
        <f t="shared" si="106"/>
        <v>2292.5894000000003</v>
      </c>
      <c r="AJ1255" s="179">
        <f>'Energy consumption (raw)'!AG1205</f>
        <v>2292.5894000000003</v>
      </c>
      <c r="AK1255" s="179">
        <f>'Energy consumption (raw)'!AH1205</f>
        <v>2503.77981</v>
      </c>
      <c r="AL1255">
        <f>IF(ROUND(AI1255,-3)=ROUND('Energy consumption (raw)'!AG1205,-3),1,0)</f>
        <v>1</v>
      </c>
      <c r="AM1255" s="179" t="str">
        <f>'Energy consumption (raw)'!AJ1205</f>
        <v>31. Thua Thien Hue</v>
      </c>
      <c r="AN1255">
        <f>VLOOKUP(AM1255,Lists!$F$9:$G$71,2,FALSE)</f>
        <v>1</v>
      </c>
    </row>
    <row r="1256" spans="2:40" x14ac:dyDescent="0.25">
      <c r="B1256" s="65" t="str">
        <f t="shared" si="104"/>
        <v>Industry1104</v>
      </c>
      <c r="C1256" s="179">
        <f>'Energy consumption (raw)'!B1206</f>
        <v>1104</v>
      </c>
      <c r="D1256" s="179">
        <f>'Energy consumption (raw)'!C1206</f>
        <v>0</v>
      </c>
      <c r="E1256" s="179">
        <f>'Energy consumption (raw)'!D1206</f>
        <v>0</v>
      </c>
      <c r="F1256" s="179" t="str">
        <f>'Energy consumption (raw)'!E1206</f>
        <v>Công nghiệp</v>
      </c>
      <c r="G1256" s="179" t="str">
        <f>'Energy consumption (raw)'!F1206</f>
        <v>Sản xuất phân phối nước sạch</v>
      </c>
      <c r="H1256" s="179" t="str">
        <f>'Energy consumption (raw)'!G1206</f>
        <v>Industry</v>
      </c>
      <c r="I1256" s="179" t="str">
        <f>'Energy consumption (raw)'!I1206</f>
        <v>36 Water collection, treatment and supply</v>
      </c>
      <c r="J1256" s="179" t="str">
        <f>INDEX(Sector!$E$6:$E$46,MATCH('Energy consumption (toe)'!I1256,Sector!$B$6:$B$46,FALSE))</f>
        <v>Water collection, treatment and supply</v>
      </c>
      <c r="K1256" s="179">
        <f>IFERROR('Energy consumption (raw)'!J1206*Lists!$H$84,)</f>
        <v>0</v>
      </c>
      <c r="L1256" s="179">
        <f>'Energy consumption (raw)'!K1206*Lists!$H$84</f>
        <v>1264.9514000000001</v>
      </c>
      <c r="M1256" s="179">
        <f>'Energy consumption (raw)'!L1206*Lists!$H$84</f>
        <v>0</v>
      </c>
      <c r="N1256" s="179">
        <f>'Energy consumption (raw)'!M1206*Lists!$H$84</f>
        <v>0</v>
      </c>
      <c r="O1256" s="178">
        <f t="shared" si="105"/>
        <v>1264.9514000000001</v>
      </c>
      <c r="P1256">
        <f>'Energy consumption (raw)'!N1206*Lists!$H$85</f>
        <v>0</v>
      </c>
      <c r="Q1256">
        <f>'Energy consumption (raw)'!O1206*Lists!$H$86</f>
        <v>0</v>
      </c>
      <c r="R1256">
        <f>'Energy consumption (raw)'!P1206*Lists!$H$87</f>
        <v>0</v>
      </c>
      <c r="S1256">
        <f>'Energy consumption (raw)'!Q1206*Lists!$H$88</f>
        <v>0</v>
      </c>
      <c r="T1256">
        <f>'Energy consumption (raw)'!R1206*Lists!$H$89</f>
        <v>0</v>
      </c>
      <c r="U1256">
        <f>'Energy consumption (raw)'!S1206*Lists!$H$90</f>
        <v>0</v>
      </c>
      <c r="V1256">
        <f>'Energy consumption (raw)'!T1206*Lists!$H$91</f>
        <v>0</v>
      </c>
      <c r="W1256">
        <f>'Energy consumption (raw)'!U1206*Lists!$H$92</f>
        <v>0</v>
      </c>
      <c r="X1256">
        <f>'Energy consumption (raw)'!V1206*Lists!$H$93</f>
        <v>0</v>
      </c>
      <c r="Y1256">
        <f>'Energy consumption (raw)'!W1206*Lists!$H$94</f>
        <v>0</v>
      </c>
      <c r="Z1256">
        <f>'Energy consumption (raw)'!X1206*Lists!$H$96*1000000</f>
        <v>0</v>
      </c>
      <c r="AA1256">
        <f>'Energy consumption (raw)'!Y1206*Lists!$H$97</f>
        <v>0</v>
      </c>
      <c r="AB1256">
        <f>'Energy consumption (raw)'!Z1206*Lists!$H$96</f>
        <v>0</v>
      </c>
      <c r="AC1256">
        <f>'Energy consumption (raw)'!AA1206*Lists!$H$98</f>
        <v>0</v>
      </c>
      <c r="AD1256">
        <f>'Energy consumption (raw)'!AB1206*Lists!$H$99</f>
        <v>0</v>
      </c>
      <c r="AE1256">
        <f>'Energy consumption (raw)'!AC1206*Lists!$H$101</f>
        <v>0</v>
      </c>
      <c r="AF1256">
        <f>'Energy consumption (raw)'!AD1206*Lists!$H$101</f>
        <v>0</v>
      </c>
      <c r="AG1256">
        <f>'Energy consumption (raw)'!AE1206*Lists!$H$101</f>
        <v>0</v>
      </c>
      <c r="AH1256">
        <f>'Energy consumption (raw)'!AF1206*Lists!$H$100</f>
        <v>0</v>
      </c>
      <c r="AI1256" s="167">
        <f t="shared" si="106"/>
        <v>1264.9514000000001</v>
      </c>
      <c r="AJ1256" s="179">
        <f>'Energy consumption (raw)'!AG1206</f>
        <v>1264.9514000000001</v>
      </c>
      <c r="AK1256" s="179">
        <f>'Energy consumption (raw)'!AH1206</f>
        <v>1213.7238</v>
      </c>
      <c r="AL1256">
        <f>IF(ROUND(AI1256,-3)=ROUND('Energy consumption (raw)'!AG1206,-3),1,0)</f>
        <v>1</v>
      </c>
      <c r="AM1256" s="179" t="str">
        <f>'Energy consumption (raw)'!AJ1206</f>
        <v>31. Thua Thien Hue</v>
      </c>
      <c r="AN1256">
        <f>VLOOKUP(AM1256,Lists!$F$9:$G$71,2,FALSE)</f>
        <v>1</v>
      </c>
    </row>
    <row r="1257" spans="2:40" x14ac:dyDescent="0.25">
      <c r="B1257" s="65" t="str">
        <f t="shared" si="104"/>
        <v>Industry1105</v>
      </c>
      <c r="C1257" s="179">
        <f>'Energy consumption (raw)'!B1207</f>
        <v>1105</v>
      </c>
      <c r="D1257" s="179">
        <f>'Energy consumption (raw)'!C1207</f>
        <v>0</v>
      </c>
      <c r="E1257" s="179">
        <f>'Energy consumption (raw)'!D1207</f>
        <v>0</v>
      </c>
      <c r="F1257" s="179" t="str">
        <f>'Energy consumption (raw)'!E1207</f>
        <v>Công nghiệp</v>
      </c>
      <c r="G1257" s="179" t="str">
        <f>'Energy consumption (raw)'!F1207</f>
        <v>Sản xuất trang phục</v>
      </c>
      <c r="H1257" s="179" t="str">
        <f>'Energy consumption (raw)'!G1207</f>
        <v>Industry</v>
      </c>
      <c r="I1257" s="179" t="str">
        <f>'Energy consumption (raw)'!I1207</f>
        <v>14 Manufacture of wearing apparel</v>
      </c>
      <c r="J1257" s="179" t="str">
        <f>INDEX(Sector!$E$6:$E$46,MATCH('Energy consumption (toe)'!I1257,Sector!$B$6:$B$46,FALSE))</f>
        <v>Manufacture of wearing apparel</v>
      </c>
      <c r="K1257" s="179">
        <f>IFERROR('Energy consumption (raw)'!J1207*Lists!$H$84,)</f>
        <v>1154.7812000000001</v>
      </c>
      <c r="L1257" s="179">
        <f>'Energy consumption (raw)'!K1207*Lists!$H$84</f>
        <v>1168.8225</v>
      </c>
      <c r="M1257" s="179">
        <f>'Energy consumption (raw)'!L1207*Lists!$H$84</f>
        <v>0</v>
      </c>
      <c r="N1257" s="179">
        <f>'Energy consumption (raw)'!M1207*Lists!$H$84</f>
        <v>0</v>
      </c>
      <c r="O1257" s="178">
        <f t="shared" si="105"/>
        <v>1168.8225</v>
      </c>
      <c r="P1257">
        <f>'Energy consumption (raw)'!N1207*Lists!$H$85</f>
        <v>0</v>
      </c>
      <c r="Q1257">
        <f>'Energy consumption (raw)'!O1207*Lists!$H$86</f>
        <v>0</v>
      </c>
      <c r="R1257">
        <f>'Energy consumption (raw)'!P1207*Lists!$H$87</f>
        <v>0</v>
      </c>
      <c r="S1257">
        <f>'Energy consumption (raw)'!Q1207*Lists!$H$88</f>
        <v>0</v>
      </c>
      <c r="T1257">
        <f>'Energy consumption (raw)'!R1207*Lists!$H$89</f>
        <v>0</v>
      </c>
      <c r="U1257">
        <f>'Energy consumption (raw)'!S1207*Lists!$H$90</f>
        <v>0</v>
      </c>
      <c r="V1257">
        <f>'Energy consumption (raw)'!T1207*Lists!$H$91</f>
        <v>0</v>
      </c>
      <c r="W1257">
        <f>'Energy consumption (raw)'!U1207*Lists!$H$92</f>
        <v>0</v>
      </c>
      <c r="X1257">
        <f>'Energy consumption (raw)'!V1207*Lists!$H$93</f>
        <v>0</v>
      </c>
      <c r="Y1257">
        <f>'Energy consumption (raw)'!W1207*Lists!$H$94</f>
        <v>0</v>
      </c>
      <c r="Z1257">
        <f>'Energy consumption (raw)'!X1207*Lists!$H$96*1000000</f>
        <v>0</v>
      </c>
      <c r="AA1257">
        <f>'Energy consumption (raw)'!Y1207*Lists!$H$97</f>
        <v>0</v>
      </c>
      <c r="AB1257">
        <f>'Energy consumption (raw)'!Z1207*Lists!$H$96</f>
        <v>0</v>
      </c>
      <c r="AC1257">
        <f>'Energy consumption (raw)'!AA1207*Lists!$H$98</f>
        <v>0</v>
      </c>
      <c r="AD1257">
        <f>'Energy consumption (raw)'!AB1207*Lists!$H$99</f>
        <v>0</v>
      </c>
      <c r="AE1257">
        <f>'Energy consumption (raw)'!AC1207*Lists!$H$101</f>
        <v>0</v>
      </c>
      <c r="AF1257">
        <f>'Energy consumption (raw)'!AD1207*Lists!$H$101</f>
        <v>0</v>
      </c>
      <c r="AG1257">
        <f>'Energy consumption (raw)'!AE1207*Lists!$H$101</f>
        <v>0</v>
      </c>
      <c r="AH1257">
        <f>'Energy consumption (raw)'!AF1207*Lists!$H$100</f>
        <v>0</v>
      </c>
      <c r="AI1257" s="167">
        <f t="shared" si="106"/>
        <v>1168.8225</v>
      </c>
      <c r="AJ1257" s="179">
        <f>'Energy consumption (raw)'!AG1207</f>
        <v>1168.8225</v>
      </c>
      <c r="AK1257" s="179">
        <f>'Energy consumption (raw)'!AH1207</f>
        <v>1164.4712400000001</v>
      </c>
      <c r="AL1257">
        <f>IF(ROUND(AI1257,-3)=ROUND('Energy consumption (raw)'!AG1207,-3),1,0)</f>
        <v>1</v>
      </c>
      <c r="AM1257" s="179" t="str">
        <f>'Energy consumption (raw)'!AJ1207</f>
        <v>31. Thua Thien Hue</v>
      </c>
      <c r="AN1257">
        <f>VLOOKUP(AM1257,Lists!$F$9:$G$71,2,FALSE)</f>
        <v>1</v>
      </c>
    </row>
    <row r="1258" spans="2:40" x14ac:dyDescent="0.25">
      <c r="B1258" s="65" t="str">
        <f t="shared" si="104"/>
        <v>Industry1106</v>
      </c>
      <c r="C1258" s="179">
        <f>'Energy consumption (raw)'!B1208</f>
        <v>1106</v>
      </c>
      <c r="D1258" s="179">
        <f>'Energy consumption (raw)'!C1208</f>
        <v>0</v>
      </c>
      <c r="E1258" s="179">
        <f>'Energy consumption (raw)'!D1208</f>
        <v>0</v>
      </c>
      <c r="F1258" s="179" t="str">
        <f>'Energy consumption (raw)'!E1208</f>
        <v>Công nghiệp</v>
      </c>
      <c r="G1258" s="179" t="str">
        <f>'Energy consumption (raw)'!F1208</f>
        <v>Sản xuất vật liệu xây dựng từ đất sét</v>
      </c>
      <c r="H1258" s="179" t="str">
        <f>'Energy consumption (raw)'!G1208</f>
        <v>Industry</v>
      </c>
      <c r="I1258" s="179" t="str">
        <f>'Energy consumption (raw)'!I1208</f>
        <v>23 Manufacture of other non-metallic mineral products</v>
      </c>
      <c r="J1258" s="179" t="str">
        <f>INDEX(Sector!$E$6:$E$46,MATCH('Energy consumption (toe)'!I1258,Sector!$B$6:$B$46,FALSE))</f>
        <v>Manufacture of other non-metallic mineral products</v>
      </c>
      <c r="K1258" s="179">
        <f>IFERROR('Energy consumption (raw)'!J1208*Lists!$H$84,)</f>
        <v>0</v>
      </c>
      <c r="L1258" s="179">
        <f>'Energy consumption (raw)'!K1208*Lists!$H$84</f>
        <v>1244.7381</v>
      </c>
      <c r="M1258" s="179">
        <f>'Energy consumption (raw)'!L1208*Lists!$H$84</f>
        <v>0</v>
      </c>
      <c r="N1258" s="179">
        <f>'Energy consumption (raw)'!M1208*Lists!$H$84</f>
        <v>0</v>
      </c>
      <c r="O1258" s="178">
        <f t="shared" si="105"/>
        <v>1244.7381</v>
      </c>
      <c r="P1258">
        <f>'Energy consumption (raw)'!N1208*Lists!$H$85</f>
        <v>0</v>
      </c>
      <c r="Q1258">
        <f>'Energy consumption (raw)'!O1208*Lists!$H$86</f>
        <v>0</v>
      </c>
      <c r="R1258">
        <f>'Energy consumption (raw)'!P1208*Lists!$H$87</f>
        <v>0</v>
      </c>
      <c r="S1258">
        <f>'Energy consumption (raw)'!Q1208*Lists!$H$88</f>
        <v>0</v>
      </c>
      <c r="T1258">
        <f>'Energy consumption (raw)'!R1208*Lists!$H$89</f>
        <v>0</v>
      </c>
      <c r="U1258">
        <f>'Energy consumption (raw)'!S1208*Lists!$H$90</f>
        <v>0</v>
      </c>
      <c r="V1258">
        <f>'Energy consumption (raw)'!T1208*Lists!$H$91</f>
        <v>0</v>
      </c>
      <c r="W1258">
        <f>'Energy consumption (raw)'!U1208*Lists!$H$92</f>
        <v>0</v>
      </c>
      <c r="X1258">
        <f>'Energy consumption (raw)'!V1208*Lists!$H$93</f>
        <v>0</v>
      </c>
      <c r="Y1258">
        <f>'Energy consumption (raw)'!W1208*Lists!$H$94</f>
        <v>0</v>
      </c>
      <c r="Z1258">
        <f>'Energy consumption (raw)'!X1208*Lists!$H$96*1000000</f>
        <v>0</v>
      </c>
      <c r="AA1258">
        <f>'Energy consumption (raw)'!Y1208*Lists!$H$97</f>
        <v>0</v>
      </c>
      <c r="AB1258">
        <f>'Energy consumption (raw)'!Z1208*Lists!$H$96</f>
        <v>0</v>
      </c>
      <c r="AC1258">
        <f>'Energy consumption (raw)'!AA1208*Lists!$H$98</f>
        <v>0</v>
      </c>
      <c r="AD1258">
        <f>'Energy consumption (raw)'!AB1208*Lists!$H$99</f>
        <v>0</v>
      </c>
      <c r="AE1258">
        <f>'Energy consumption (raw)'!AC1208*Lists!$H$101</f>
        <v>0</v>
      </c>
      <c r="AF1258">
        <f>'Energy consumption (raw)'!AD1208*Lists!$H$101</f>
        <v>0</v>
      </c>
      <c r="AG1258">
        <f>'Energy consumption (raw)'!AE1208*Lists!$H$101</f>
        <v>0</v>
      </c>
      <c r="AH1258">
        <f>'Energy consumption (raw)'!AF1208*Lists!$H$100</f>
        <v>0</v>
      </c>
      <c r="AI1258" s="167">
        <f t="shared" si="106"/>
        <v>1244.7381</v>
      </c>
      <c r="AJ1258" s="179">
        <f>'Energy consumption (raw)'!AG1208</f>
        <v>1244.7381</v>
      </c>
      <c r="AK1258" s="179">
        <f>'Energy consumption (raw)'!AH1208</f>
        <v>1255.1718660000001</v>
      </c>
      <c r="AL1258">
        <f>IF(ROUND(AI1258,-3)=ROUND('Energy consumption (raw)'!AG1208,-3),1,0)</f>
        <v>1</v>
      </c>
      <c r="AM1258" s="179" t="str">
        <f>'Energy consumption (raw)'!AJ1208</f>
        <v>31. Thua Thien Hue</v>
      </c>
      <c r="AN1258">
        <f>VLOOKUP(AM1258,Lists!$F$9:$G$71,2,FALSE)</f>
        <v>1</v>
      </c>
    </row>
    <row r="1259" spans="2:40" x14ac:dyDescent="0.25">
      <c r="B1259" s="65" t="str">
        <f t="shared" si="104"/>
        <v>Industry1107</v>
      </c>
      <c r="C1259" s="179">
        <f>'Energy consumption (raw)'!B1209</f>
        <v>1107</v>
      </c>
      <c r="D1259" s="179">
        <f>'Energy consumption (raw)'!C1209</f>
        <v>0</v>
      </c>
      <c r="E1259" s="179">
        <f>'Energy consumption (raw)'!D1209</f>
        <v>0</v>
      </c>
      <c r="F1259" s="179" t="str">
        <f>'Energy consumption (raw)'!E1209</f>
        <v>Công nghiệp</v>
      </c>
      <c r="G1259" s="179" t="str">
        <f>'Energy consumption (raw)'!F1209</f>
        <v>Sản xuất vật liệu xây dựng từ đất sét</v>
      </c>
      <c r="H1259" s="179" t="str">
        <f>'Energy consumption (raw)'!G1209</f>
        <v>Industry</v>
      </c>
      <c r="I1259" s="179" t="str">
        <f>'Energy consumption (raw)'!I1209</f>
        <v>23 Manufacture of other non-metallic mineral products</v>
      </c>
      <c r="J1259" s="179" t="str">
        <f>INDEX(Sector!$E$6:$E$46,MATCH('Energy consumption (toe)'!I1259,Sector!$B$6:$B$46,FALSE))</f>
        <v>Manufacture of other non-metallic mineral products</v>
      </c>
      <c r="K1259" s="179">
        <f>IFERROR('Energy consumption (raw)'!J1209*Lists!$H$84,)</f>
        <v>0</v>
      </c>
      <c r="L1259" s="179">
        <f>'Energy consumption (raw)'!K1209*Lists!$H$84</f>
        <v>136.55549999999999</v>
      </c>
      <c r="M1259" s="179">
        <f>'Energy consumption (raw)'!L1209*Lists!$H$84</f>
        <v>0</v>
      </c>
      <c r="N1259" s="179">
        <f>'Energy consumption (raw)'!M1209*Lists!$H$84</f>
        <v>0</v>
      </c>
      <c r="O1259" s="178">
        <f t="shared" si="105"/>
        <v>136.55549999999999</v>
      </c>
      <c r="P1259">
        <f>'Energy consumption (raw)'!N1209*Lists!$H$85</f>
        <v>3360</v>
      </c>
      <c r="Q1259">
        <f>'Energy consumption (raw)'!O1209*Lists!$H$86</f>
        <v>0</v>
      </c>
      <c r="R1259">
        <f>'Energy consumption (raw)'!P1209*Lists!$H$87</f>
        <v>0</v>
      </c>
      <c r="S1259">
        <f>'Energy consumption (raw)'!Q1209*Lists!$H$88</f>
        <v>0</v>
      </c>
      <c r="T1259">
        <f>'Energy consumption (raw)'!R1209*Lists!$H$89</f>
        <v>12.24</v>
      </c>
      <c r="U1259">
        <f>'Energy consumption (raw)'!S1209*Lists!$H$90</f>
        <v>0</v>
      </c>
      <c r="V1259">
        <f>'Energy consumption (raw)'!T1209*Lists!$H$91</f>
        <v>0</v>
      </c>
      <c r="W1259">
        <f>'Energy consumption (raw)'!U1209*Lists!$H$92</f>
        <v>0</v>
      </c>
      <c r="X1259">
        <f>'Energy consumption (raw)'!V1209*Lists!$H$93</f>
        <v>0</v>
      </c>
      <c r="Y1259">
        <f>'Energy consumption (raw)'!W1209*Lists!$H$94</f>
        <v>0</v>
      </c>
      <c r="Z1259">
        <f>'Energy consumption (raw)'!X1209*Lists!$H$96*1000000</f>
        <v>0</v>
      </c>
      <c r="AA1259">
        <f>'Energy consumption (raw)'!Y1209*Lists!$H$97</f>
        <v>0</v>
      </c>
      <c r="AB1259">
        <f>'Energy consumption (raw)'!Z1209*Lists!$H$96</f>
        <v>0</v>
      </c>
      <c r="AC1259">
        <f>'Energy consumption (raw)'!AA1209*Lists!$H$98</f>
        <v>0</v>
      </c>
      <c r="AD1259">
        <f>'Energy consumption (raw)'!AB1209*Lists!$H$99</f>
        <v>0</v>
      </c>
      <c r="AE1259">
        <f>'Energy consumption (raw)'!AC1209*Lists!$H$101</f>
        <v>0</v>
      </c>
      <c r="AF1259">
        <f>'Energy consumption (raw)'!AD1209*Lists!$H$101</f>
        <v>0</v>
      </c>
      <c r="AG1259">
        <f>'Energy consumption (raw)'!AE1209*Lists!$H$101</f>
        <v>0</v>
      </c>
      <c r="AH1259">
        <f>'Energy consumption (raw)'!AF1209*Lists!$H$100</f>
        <v>0</v>
      </c>
      <c r="AI1259" s="167">
        <f t="shared" si="106"/>
        <v>3508.7954999999997</v>
      </c>
      <c r="AJ1259" s="179">
        <f>'Energy consumption (raw)'!AG1209</f>
        <v>3508.7954999999997</v>
      </c>
      <c r="AK1259" s="179">
        <f>'Energy consumption (raw)'!AH1209</f>
        <v>3837.2686479999998</v>
      </c>
      <c r="AL1259">
        <f>IF(ROUND(AI1259,-3)=ROUND('Energy consumption (raw)'!AG1209,-3),1,0)</f>
        <v>1</v>
      </c>
      <c r="AM1259" s="179" t="str">
        <f>'Energy consumption (raw)'!AJ1209</f>
        <v>31. Thua Thien Hue</v>
      </c>
      <c r="AN1259">
        <f>VLOOKUP(AM1259,Lists!$F$9:$G$71,2,FALSE)</f>
        <v>1</v>
      </c>
    </row>
    <row r="1260" spans="2:40" x14ac:dyDescent="0.25">
      <c r="B1260" s="65" t="str">
        <f t="shared" si="104"/>
        <v>Industry1108</v>
      </c>
      <c r="C1260" s="179">
        <f>'Energy consumption (raw)'!B1210</f>
        <v>1108</v>
      </c>
      <c r="D1260" s="179">
        <f>'Energy consumption (raw)'!C1210</f>
        <v>0</v>
      </c>
      <c r="E1260" s="179">
        <f>'Energy consumption (raw)'!D1210</f>
        <v>0</v>
      </c>
      <c r="F1260" s="179" t="str">
        <f>'Energy consumption (raw)'!E1210</f>
        <v>Công nghiệp</v>
      </c>
      <c r="G1260" s="179" t="str">
        <f>'Energy consumption (raw)'!F1210</f>
        <v>Sản xuất men frit</v>
      </c>
      <c r="H1260" s="179" t="str">
        <f>'Energy consumption (raw)'!G1210</f>
        <v>Industry</v>
      </c>
      <c r="I1260" s="179" t="str">
        <f>'Energy consumption (raw)'!I1210</f>
        <v>10 Manufacture of food products</v>
      </c>
      <c r="J1260" s="179" t="str">
        <f>INDEX(Sector!$E$6:$E$46,MATCH('Energy consumption (toe)'!I1260,Sector!$B$6:$B$46,FALSE))</f>
        <v>Manufacture of food products</v>
      </c>
      <c r="K1260" s="179">
        <f>IFERROR('Energy consumption (raw)'!J1210*Lists!$H$84,)</f>
        <v>0</v>
      </c>
      <c r="L1260" s="179">
        <f>'Energy consumption (raw)'!K1210*Lists!$H$84</f>
        <v>20.3930595</v>
      </c>
      <c r="M1260" s="179">
        <f>'Energy consumption (raw)'!L1210*Lists!$H$84</f>
        <v>0</v>
      </c>
      <c r="N1260" s="179">
        <f>'Energy consumption (raw)'!M1210*Lists!$H$84</f>
        <v>0</v>
      </c>
      <c r="O1260" s="178">
        <f t="shared" si="105"/>
        <v>20.3930595</v>
      </c>
      <c r="P1260">
        <f>'Energy consumption (raw)'!N1210*Lists!$H$85</f>
        <v>0</v>
      </c>
      <c r="Q1260">
        <f>'Energy consumption (raw)'!O1210*Lists!$H$86</f>
        <v>0</v>
      </c>
      <c r="R1260">
        <f>'Energy consumption (raw)'!P1210*Lists!$H$87</f>
        <v>4661.3999999999996</v>
      </c>
      <c r="S1260">
        <f>'Energy consumption (raw)'!Q1210*Lists!$H$88</f>
        <v>0</v>
      </c>
      <c r="T1260">
        <f>'Energy consumption (raw)'!R1210*Lists!$H$89</f>
        <v>139.74</v>
      </c>
      <c r="U1260">
        <f>'Energy consumption (raw)'!S1210*Lists!$H$90</f>
        <v>0</v>
      </c>
      <c r="V1260">
        <f>'Energy consumption (raw)'!T1210*Lists!$H$91</f>
        <v>0</v>
      </c>
      <c r="W1260">
        <f>'Energy consumption (raw)'!U1210*Lists!$H$92</f>
        <v>0</v>
      </c>
      <c r="X1260">
        <f>'Energy consumption (raw)'!V1210*Lists!$H$93</f>
        <v>0</v>
      </c>
      <c r="Y1260">
        <f>'Energy consumption (raw)'!W1210*Lists!$H$94</f>
        <v>0</v>
      </c>
      <c r="Z1260">
        <f>'Energy consumption (raw)'!X1210*Lists!$H$96*1000000</f>
        <v>0</v>
      </c>
      <c r="AA1260">
        <f>'Energy consumption (raw)'!Y1210*Lists!$H$97</f>
        <v>0</v>
      </c>
      <c r="AB1260">
        <f>'Energy consumption (raw)'!Z1210*Lists!$H$96</f>
        <v>0</v>
      </c>
      <c r="AC1260">
        <f>'Energy consumption (raw)'!AA1210*Lists!$H$98</f>
        <v>0</v>
      </c>
      <c r="AD1260">
        <f>'Energy consumption (raw)'!AB1210*Lists!$H$99</f>
        <v>0</v>
      </c>
      <c r="AE1260">
        <f>'Energy consumption (raw)'!AC1210*Lists!$H$101</f>
        <v>0</v>
      </c>
      <c r="AF1260">
        <f>'Energy consumption (raw)'!AD1210*Lists!$H$101</f>
        <v>0</v>
      </c>
      <c r="AG1260">
        <f>'Energy consumption (raw)'!AE1210*Lists!$H$101</f>
        <v>0</v>
      </c>
      <c r="AH1260">
        <f>'Energy consumption (raw)'!AF1210*Lists!$H$100</f>
        <v>0</v>
      </c>
      <c r="AI1260" s="167">
        <f t="shared" si="106"/>
        <v>4821.5330594999996</v>
      </c>
      <c r="AJ1260" s="179">
        <f>'Energy consumption (raw)'!AG1210</f>
        <v>4821.5330594999996</v>
      </c>
      <c r="AK1260" s="179">
        <f>'Energy consumption (raw)'!AH1210</f>
        <v>12671.45</v>
      </c>
      <c r="AL1260">
        <f>IF(ROUND(AI1260,-3)=ROUND('Energy consumption (raw)'!AG1210,-3),1,0)</f>
        <v>1</v>
      </c>
      <c r="AM1260" s="179" t="str">
        <f>'Energy consumption (raw)'!AJ1210</f>
        <v>31. Thua Thien Hue</v>
      </c>
      <c r="AN1260">
        <f>VLOOKUP(AM1260,Lists!$F$9:$G$71,2,FALSE)</f>
        <v>1</v>
      </c>
    </row>
    <row r="1261" spans="2:40" x14ac:dyDescent="0.25">
      <c r="B1261" s="65" t="str">
        <f t="shared" si="104"/>
        <v>Industry1109</v>
      </c>
      <c r="C1261" s="179">
        <f>'Energy consumption (raw)'!B1211</f>
        <v>1109</v>
      </c>
      <c r="D1261" s="179">
        <f>'Energy consumption (raw)'!C1211</f>
        <v>0</v>
      </c>
      <c r="E1261" s="179">
        <f>'Energy consumption (raw)'!D1211</f>
        <v>0</v>
      </c>
      <c r="F1261" s="179" t="str">
        <f>'Energy consumption (raw)'!E1211</f>
        <v>Công nghiệp</v>
      </c>
      <c r="G1261" s="179" t="str">
        <f>'Energy consumption (raw)'!F1211</f>
        <v>Sản xuất men frit</v>
      </c>
      <c r="H1261" s="179" t="str">
        <f>'Energy consumption (raw)'!G1211</f>
        <v>Industry</v>
      </c>
      <c r="I1261" s="179" t="str">
        <f>'Energy consumption (raw)'!I1211</f>
        <v>10 Manufacture of food products</v>
      </c>
      <c r="J1261" s="179" t="str">
        <f>INDEX(Sector!$E$6:$E$46,MATCH('Energy consumption (toe)'!I1261,Sector!$B$6:$B$46,FALSE))</f>
        <v>Manufacture of food products</v>
      </c>
      <c r="K1261" s="179">
        <f>IFERROR('Energy consumption (raw)'!J1211*Lists!$H$84,)</f>
        <v>0</v>
      </c>
      <c r="L1261" s="179">
        <f>'Energy consumption (raw)'!K1211*Lists!$H$84</f>
        <v>229.27437</v>
      </c>
      <c r="M1261" s="179">
        <f>'Energy consumption (raw)'!L1211*Lists!$H$84</f>
        <v>0</v>
      </c>
      <c r="N1261" s="179">
        <f>'Energy consumption (raw)'!M1211*Lists!$H$84</f>
        <v>0</v>
      </c>
      <c r="O1261" s="178">
        <f t="shared" si="105"/>
        <v>229.27437</v>
      </c>
      <c r="P1261">
        <f>'Energy consumption (raw)'!N1211*Lists!$H$85</f>
        <v>0</v>
      </c>
      <c r="Q1261">
        <f>'Energy consumption (raw)'!O1211*Lists!$H$86</f>
        <v>0</v>
      </c>
      <c r="R1261">
        <f>'Energy consumption (raw)'!P1211*Lists!$H$87</f>
        <v>0</v>
      </c>
      <c r="S1261">
        <f>'Energy consumption (raw)'!Q1211*Lists!$H$88</f>
        <v>6450</v>
      </c>
      <c r="T1261">
        <f>'Energy consumption (raw)'!R1211*Lists!$H$89</f>
        <v>54.06</v>
      </c>
      <c r="U1261">
        <f>'Energy consumption (raw)'!S1211*Lists!$H$90</f>
        <v>0</v>
      </c>
      <c r="V1261">
        <f>'Energy consumption (raw)'!T1211*Lists!$H$91</f>
        <v>0</v>
      </c>
      <c r="W1261">
        <f>'Energy consumption (raw)'!U1211*Lists!$H$92</f>
        <v>0</v>
      </c>
      <c r="X1261">
        <f>'Energy consumption (raw)'!V1211*Lists!$H$93</f>
        <v>0</v>
      </c>
      <c r="Y1261">
        <f>'Energy consumption (raw)'!W1211*Lists!$H$94</f>
        <v>0</v>
      </c>
      <c r="Z1261">
        <f>'Energy consumption (raw)'!X1211*Lists!$H$96*1000000</f>
        <v>0</v>
      </c>
      <c r="AA1261">
        <f>'Energy consumption (raw)'!Y1211*Lists!$H$97</f>
        <v>0</v>
      </c>
      <c r="AB1261">
        <f>'Energy consumption (raw)'!Z1211*Lists!$H$96</f>
        <v>0</v>
      </c>
      <c r="AC1261">
        <f>'Energy consumption (raw)'!AA1211*Lists!$H$98</f>
        <v>0</v>
      </c>
      <c r="AD1261">
        <f>'Energy consumption (raw)'!AB1211*Lists!$H$99</f>
        <v>0</v>
      </c>
      <c r="AE1261">
        <f>'Energy consumption (raw)'!AC1211*Lists!$H$101</f>
        <v>0</v>
      </c>
      <c r="AF1261">
        <f>'Energy consumption (raw)'!AD1211*Lists!$H$101</f>
        <v>0</v>
      </c>
      <c r="AG1261">
        <f>'Energy consumption (raw)'!AE1211*Lists!$H$101</f>
        <v>0</v>
      </c>
      <c r="AH1261">
        <f>'Energy consumption (raw)'!AF1211*Lists!$H$100</f>
        <v>0</v>
      </c>
      <c r="AI1261" s="167">
        <f t="shared" si="106"/>
        <v>6733.3343700000005</v>
      </c>
      <c r="AJ1261" s="179">
        <f>'Energy consumption (raw)'!AG1211</f>
        <v>6733.3343700000005</v>
      </c>
      <c r="AK1261" s="179">
        <f>'Energy consumption (raw)'!AH1211</f>
        <v>0</v>
      </c>
      <c r="AL1261">
        <f>IF(ROUND(AI1261,-3)=ROUND('Energy consumption (raw)'!AG1211,-3),1,0)</f>
        <v>1</v>
      </c>
      <c r="AM1261" s="179" t="str">
        <f>'Energy consumption (raw)'!AJ1211</f>
        <v>31. Thua Thien Hue</v>
      </c>
      <c r="AN1261">
        <f>VLOOKUP(AM1261,Lists!$F$9:$G$71,2,FALSE)</f>
        <v>1</v>
      </c>
    </row>
    <row r="1262" spans="2:40" x14ac:dyDescent="0.25">
      <c r="B1262" s="65" t="str">
        <f t="shared" si="104"/>
        <v>Industry1110</v>
      </c>
      <c r="C1262" s="179">
        <f>'Energy consumption (raw)'!B1212</f>
        <v>1110</v>
      </c>
      <c r="D1262" s="179">
        <f>'Energy consumption (raw)'!C1212</f>
        <v>0</v>
      </c>
      <c r="E1262" s="179">
        <f>'Energy consumption (raw)'!D1212</f>
        <v>0</v>
      </c>
      <c r="F1262" s="179" t="str">
        <f>'Energy consumption (raw)'!E1212</f>
        <v>Công nghiệp</v>
      </c>
      <c r="G1262" s="179" t="str">
        <f>'Energy consumption (raw)'!F1212</f>
        <v>Sản xuất vật liệu xây dựng từ đất sét</v>
      </c>
      <c r="H1262" s="179" t="str">
        <f>'Energy consumption (raw)'!G1212</f>
        <v>Industry</v>
      </c>
      <c r="I1262" s="179" t="str">
        <f>'Energy consumption (raw)'!I1212</f>
        <v>23 Manufacture of other non-metallic mineral products</v>
      </c>
      <c r="J1262" s="179" t="str">
        <f>INDEX(Sector!$E$6:$E$46,MATCH('Energy consumption (toe)'!I1262,Sector!$B$6:$B$46,FALSE))</f>
        <v>Manufacture of other non-metallic mineral products</v>
      </c>
      <c r="K1262" s="179">
        <f>IFERROR('Energy consumption (raw)'!J1212*Lists!$H$84,)</f>
        <v>0</v>
      </c>
      <c r="L1262" s="179">
        <f>'Energy consumption (raw)'!K1212*Lists!$H$84</f>
        <v>195.0352</v>
      </c>
      <c r="M1262" s="179">
        <f>'Energy consumption (raw)'!L1212*Lists!$H$84</f>
        <v>0</v>
      </c>
      <c r="N1262" s="179">
        <f>'Energy consumption (raw)'!M1212*Lists!$H$84</f>
        <v>0</v>
      </c>
      <c r="O1262" s="178">
        <f t="shared" si="105"/>
        <v>195.0352</v>
      </c>
      <c r="P1262">
        <f>'Energy consumption (raw)'!N1212*Lists!$H$85</f>
        <v>1661.1</v>
      </c>
      <c r="Q1262">
        <f>'Energy consumption (raw)'!O1212*Lists!$H$86</f>
        <v>0</v>
      </c>
      <c r="R1262">
        <f>'Energy consumption (raw)'!P1212*Lists!$H$87</f>
        <v>0</v>
      </c>
      <c r="S1262">
        <f>'Energy consumption (raw)'!Q1212*Lists!$H$88</f>
        <v>0</v>
      </c>
      <c r="T1262">
        <f>'Energy consumption (raw)'!R1212*Lists!$H$89</f>
        <v>20.399999999999999</v>
      </c>
      <c r="U1262">
        <f>'Energy consumption (raw)'!S1212*Lists!$H$90</f>
        <v>0</v>
      </c>
      <c r="V1262">
        <f>'Energy consumption (raw)'!T1212*Lists!$H$91</f>
        <v>0</v>
      </c>
      <c r="W1262">
        <f>'Energy consumption (raw)'!U1212*Lists!$H$92</f>
        <v>0</v>
      </c>
      <c r="X1262">
        <f>'Energy consumption (raw)'!V1212*Lists!$H$93</f>
        <v>0</v>
      </c>
      <c r="Y1262">
        <f>'Energy consumption (raw)'!W1212*Lists!$H$94</f>
        <v>0</v>
      </c>
      <c r="Z1262">
        <f>'Energy consumption (raw)'!X1212*Lists!$H$96*1000000</f>
        <v>0</v>
      </c>
      <c r="AA1262">
        <f>'Energy consumption (raw)'!Y1212*Lists!$H$97</f>
        <v>0</v>
      </c>
      <c r="AB1262">
        <f>'Energy consumption (raw)'!Z1212*Lists!$H$96</f>
        <v>0</v>
      </c>
      <c r="AC1262">
        <f>'Energy consumption (raw)'!AA1212*Lists!$H$98</f>
        <v>0</v>
      </c>
      <c r="AD1262">
        <f>'Energy consumption (raw)'!AB1212*Lists!$H$99</f>
        <v>0</v>
      </c>
      <c r="AE1262">
        <f>'Energy consumption (raw)'!AC1212*Lists!$H$101</f>
        <v>0</v>
      </c>
      <c r="AF1262">
        <f>'Energy consumption (raw)'!AD1212*Lists!$H$101</f>
        <v>0</v>
      </c>
      <c r="AG1262">
        <f>'Energy consumption (raw)'!AE1212*Lists!$H$101</f>
        <v>0</v>
      </c>
      <c r="AH1262">
        <f>'Energy consumption (raw)'!AF1212*Lists!$H$100</f>
        <v>0</v>
      </c>
      <c r="AI1262" s="167">
        <f t="shared" si="106"/>
        <v>1876.5352</v>
      </c>
      <c r="AJ1262" s="179">
        <f>'Energy consumption (raw)'!AG1212</f>
        <v>1876.5352</v>
      </c>
      <c r="AK1262" s="179">
        <f>'Energy consumption (raw)'!AH1212</f>
        <v>0</v>
      </c>
      <c r="AL1262">
        <f>IF(ROUND(AI1262,-3)=ROUND('Energy consumption (raw)'!AG1212,-3),1,0)</f>
        <v>1</v>
      </c>
      <c r="AM1262" s="179" t="str">
        <f>'Energy consumption (raw)'!AJ1212</f>
        <v>31. Thua Thien Hue</v>
      </c>
      <c r="AN1262">
        <f>VLOOKUP(AM1262,Lists!$F$9:$G$71,2,FALSE)</f>
        <v>1</v>
      </c>
    </row>
    <row r="1263" spans="2:40" x14ac:dyDescent="0.25">
      <c r="B1263" s="65" t="str">
        <f t="shared" si="104"/>
        <v>Industry1111</v>
      </c>
      <c r="C1263" s="179">
        <f>'Energy consumption (raw)'!B1213</f>
        <v>1111</v>
      </c>
      <c r="D1263" s="179">
        <f>'Energy consumption (raw)'!C1213</f>
        <v>0</v>
      </c>
      <c r="E1263" s="179">
        <f>'Energy consumption (raw)'!D1213</f>
        <v>0</v>
      </c>
      <c r="F1263" s="179" t="str">
        <f>'Energy consumption (raw)'!E1213</f>
        <v>Công nghiệp</v>
      </c>
      <c r="G1263" s="179" t="str">
        <f>'Energy consumption (raw)'!F1213</f>
        <v>Sản xuất vật liệu xây dựng từ đất sét</v>
      </c>
      <c r="H1263" s="179" t="str">
        <f>'Energy consumption (raw)'!G1213</f>
        <v>Industry</v>
      </c>
      <c r="I1263" s="179" t="str">
        <f>'Energy consumption (raw)'!I1213</f>
        <v>23 Manufacture of other non-metallic mineral products</v>
      </c>
      <c r="J1263" s="179" t="str">
        <f>INDEX(Sector!$E$6:$E$46,MATCH('Energy consumption (toe)'!I1263,Sector!$B$6:$B$46,FALSE))</f>
        <v>Manufacture of other non-metallic mineral products</v>
      </c>
      <c r="K1263" s="179">
        <f>IFERROR('Energy consumption (raw)'!J1213*Lists!$H$84,)</f>
        <v>0</v>
      </c>
      <c r="L1263" s="179">
        <f>'Energy consumption (raw)'!K1213*Lists!$H$84</f>
        <v>370.32000000000005</v>
      </c>
      <c r="M1263" s="179">
        <f>'Energy consumption (raw)'!L1213*Lists!$H$84</f>
        <v>0</v>
      </c>
      <c r="N1263" s="179">
        <f>'Energy consumption (raw)'!M1213*Lists!$H$84</f>
        <v>0</v>
      </c>
      <c r="O1263" s="178">
        <f t="shared" si="105"/>
        <v>370.32000000000005</v>
      </c>
      <c r="P1263">
        <f>'Energy consumption (raw)'!N1213*Lists!$H$85</f>
        <v>7177.0999999999995</v>
      </c>
      <c r="Q1263">
        <f>'Energy consumption (raw)'!O1213*Lists!$H$86</f>
        <v>0</v>
      </c>
      <c r="R1263">
        <f>'Energy consumption (raw)'!P1213*Lists!$H$87</f>
        <v>0</v>
      </c>
      <c r="S1263">
        <f>'Energy consumption (raw)'!Q1213*Lists!$H$88</f>
        <v>0</v>
      </c>
      <c r="T1263">
        <f>'Energy consumption (raw)'!R1213*Lists!$H$89</f>
        <v>34.68</v>
      </c>
      <c r="U1263">
        <f>'Energy consumption (raw)'!S1213*Lists!$H$90</f>
        <v>0</v>
      </c>
      <c r="V1263">
        <f>'Energy consumption (raw)'!T1213*Lists!$H$91</f>
        <v>0</v>
      </c>
      <c r="W1263">
        <f>'Energy consumption (raw)'!U1213*Lists!$H$92</f>
        <v>0</v>
      </c>
      <c r="X1263">
        <f>'Energy consumption (raw)'!V1213*Lists!$H$93</f>
        <v>0</v>
      </c>
      <c r="Y1263">
        <f>'Energy consumption (raw)'!W1213*Lists!$H$94</f>
        <v>0</v>
      </c>
      <c r="Z1263">
        <f>'Energy consumption (raw)'!X1213*Lists!$H$96*1000000</f>
        <v>0</v>
      </c>
      <c r="AA1263">
        <f>'Energy consumption (raw)'!Y1213*Lists!$H$97</f>
        <v>0</v>
      </c>
      <c r="AB1263">
        <f>'Energy consumption (raw)'!Z1213*Lists!$H$96</f>
        <v>0</v>
      </c>
      <c r="AC1263">
        <f>'Energy consumption (raw)'!AA1213*Lists!$H$98</f>
        <v>0</v>
      </c>
      <c r="AD1263">
        <f>'Energy consumption (raw)'!AB1213*Lists!$H$99</f>
        <v>0</v>
      </c>
      <c r="AE1263">
        <f>'Energy consumption (raw)'!AC1213*Lists!$H$101</f>
        <v>0</v>
      </c>
      <c r="AF1263">
        <f>'Energy consumption (raw)'!AD1213*Lists!$H$101</f>
        <v>0</v>
      </c>
      <c r="AG1263">
        <f>'Energy consumption (raw)'!AE1213*Lists!$H$101</f>
        <v>0</v>
      </c>
      <c r="AH1263">
        <f>'Energy consumption (raw)'!AF1213*Lists!$H$100</f>
        <v>0</v>
      </c>
      <c r="AI1263" s="167">
        <f t="shared" si="106"/>
        <v>7582.0999999999995</v>
      </c>
      <c r="AJ1263" s="179">
        <f>'Energy consumption (raw)'!AG1213</f>
        <v>7582.0999999999995</v>
      </c>
      <c r="AK1263" s="179">
        <f>'Energy consumption (raw)'!AH1213</f>
        <v>0</v>
      </c>
      <c r="AL1263">
        <f>IF(ROUND(AI1263,-3)=ROUND('Energy consumption (raw)'!AG1213,-3),1,0)</f>
        <v>1</v>
      </c>
      <c r="AM1263" s="179" t="str">
        <f>'Energy consumption (raw)'!AJ1213</f>
        <v>31. Thua Thien Hue</v>
      </c>
      <c r="AN1263">
        <f>VLOOKUP(AM1263,Lists!$F$9:$G$71,2,FALSE)</f>
        <v>1</v>
      </c>
    </row>
    <row r="1264" spans="2:40" x14ac:dyDescent="0.25">
      <c r="B1264" s="65" t="str">
        <f t="shared" si="104"/>
        <v>Industry1112</v>
      </c>
      <c r="C1264" s="179">
        <f>'Energy consumption (raw)'!B1214</f>
        <v>1112</v>
      </c>
      <c r="D1264" s="179">
        <f>'Energy consumption (raw)'!C1214</f>
        <v>0</v>
      </c>
      <c r="E1264" s="179">
        <f>'Energy consumption (raw)'!D1214</f>
        <v>0</v>
      </c>
      <c r="F1264" s="179" t="str">
        <f>'Energy consumption (raw)'!E1214</f>
        <v>Công nghiệp</v>
      </c>
      <c r="G1264" s="179" t="str">
        <f>'Energy consumption (raw)'!F1214</f>
        <v>Sản xuất thuỷ tinh và sản phẩm từ thuỷ tinh</v>
      </c>
      <c r="H1264" s="179" t="str">
        <f>'Energy consumption (raw)'!G1214</f>
        <v>Industry</v>
      </c>
      <c r="I1264" s="179" t="str">
        <f>'Energy consumption (raw)'!I1214</f>
        <v>23 Manufacture of other non-metallic mineral products</v>
      </c>
      <c r="J1264" s="179" t="str">
        <f>INDEX(Sector!$E$6:$E$46,MATCH('Energy consumption (toe)'!I1264,Sector!$B$6:$B$46,FALSE))</f>
        <v>Manufacture of other non-metallic mineral products</v>
      </c>
      <c r="K1264" s="179">
        <f>IFERROR('Energy consumption (raw)'!J1214*Lists!$H$84,)</f>
        <v>0</v>
      </c>
      <c r="L1264" s="179">
        <f>'Energy consumption (raw)'!K1214*Lists!$H$84</f>
        <v>149.782096</v>
      </c>
      <c r="M1264" s="179">
        <f>'Energy consumption (raw)'!L1214*Lists!$H$84</f>
        <v>0</v>
      </c>
      <c r="N1264" s="179">
        <f>'Energy consumption (raw)'!M1214*Lists!$H$84</f>
        <v>0</v>
      </c>
      <c r="O1264" s="178">
        <f t="shared" si="105"/>
        <v>149.782096</v>
      </c>
      <c r="P1264">
        <f>'Energy consumption (raw)'!N1214*Lists!$H$85</f>
        <v>15499.4</v>
      </c>
      <c r="Q1264">
        <f>'Energy consumption (raw)'!O1214*Lists!$H$86</f>
        <v>0</v>
      </c>
      <c r="R1264">
        <f>'Energy consumption (raw)'!P1214*Lists!$H$87</f>
        <v>0</v>
      </c>
      <c r="S1264">
        <f>'Energy consumption (raw)'!Q1214*Lists!$H$88</f>
        <v>0</v>
      </c>
      <c r="T1264">
        <f>'Energy consumption (raw)'!R1214*Lists!$H$89</f>
        <v>0</v>
      </c>
      <c r="U1264">
        <f>'Energy consumption (raw)'!S1214*Lists!$H$90</f>
        <v>0</v>
      </c>
      <c r="V1264">
        <f>'Energy consumption (raw)'!T1214*Lists!$H$91</f>
        <v>0</v>
      </c>
      <c r="W1264">
        <f>'Energy consumption (raw)'!U1214*Lists!$H$92</f>
        <v>0</v>
      </c>
      <c r="X1264">
        <f>'Energy consumption (raw)'!V1214*Lists!$H$93</f>
        <v>0</v>
      </c>
      <c r="Y1264">
        <f>'Energy consumption (raw)'!W1214*Lists!$H$94</f>
        <v>0</v>
      </c>
      <c r="Z1264">
        <f>'Energy consumption (raw)'!X1214*Lists!$H$96*1000000</f>
        <v>0</v>
      </c>
      <c r="AA1264">
        <f>'Energy consumption (raw)'!Y1214*Lists!$H$97</f>
        <v>0</v>
      </c>
      <c r="AB1264">
        <f>'Energy consumption (raw)'!Z1214*Lists!$H$96</f>
        <v>0</v>
      </c>
      <c r="AC1264">
        <f>'Energy consumption (raw)'!AA1214*Lists!$H$98</f>
        <v>0</v>
      </c>
      <c r="AD1264">
        <f>'Energy consumption (raw)'!AB1214*Lists!$H$99</f>
        <v>0</v>
      </c>
      <c r="AE1264">
        <f>'Energy consumption (raw)'!AC1214*Lists!$H$101</f>
        <v>0</v>
      </c>
      <c r="AF1264">
        <f>'Energy consumption (raw)'!AD1214*Lists!$H$101</f>
        <v>0</v>
      </c>
      <c r="AG1264">
        <f>'Energy consumption (raw)'!AE1214*Lists!$H$101</f>
        <v>0</v>
      </c>
      <c r="AH1264">
        <f>'Energy consumption (raw)'!AF1214*Lists!$H$100</f>
        <v>0</v>
      </c>
      <c r="AI1264" s="167">
        <f t="shared" si="106"/>
        <v>15649.182096</v>
      </c>
      <c r="AJ1264" s="179">
        <f>'Energy consumption (raw)'!AG1214</f>
        <v>15649.182096</v>
      </c>
      <c r="AK1264" s="179">
        <f>'Energy consumption (raw)'!AH1214</f>
        <v>0</v>
      </c>
      <c r="AL1264">
        <f>IF(ROUND(AI1264,-3)=ROUND('Energy consumption (raw)'!AG1214,-3),1,0)</f>
        <v>1</v>
      </c>
      <c r="AM1264" s="179" t="str">
        <f>'Energy consumption (raw)'!AJ1214</f>
        <v>31. Thua Thien Hue</v>
      </c>
      <c r="AN1264">
        <f>VLOOKUP(AM1264,Lists!$F$9:$G$71,2,FALSE)</f>
        <v>1</v>
      </c>
    </row>
    <row r="1265" spans="2:40" x14ac:dyDescent="0.25">
      <c r="B1265" s="65" t="str">
        <f t="shared" si="104"/>
        <v>Industry1113</v>
      </c>
      <c r="C1265" s="179">
        <f>'Energy consumption (raw)'!B1215</f>
        <v>1113</v>
      </c>
      <c r="D1265" s="179">
        <f>'Energy consumption (raw)'!C1215</f>
        <v>0</v>
      </c>
      <c r="E1265" s="179">
        <f>'Energy consumption (raw)'!D1215</f>
        <v>0</v>
      </c>
      <c r="F1265" s="179" t="str">
        <f>'Energy consumption (raw)'!E1215</f>
        <v>Công nghiệp</v>
      </c>
      <c r="G1265" s="179" t="str">
        <f>'Energy consumption (raw)'!F1215</f>
        <v>Sản xuất sợi</v>
      </c>
      <c r="H1265" s="179" t="str">
        <f>'Energy consumption (raw)'!G1215</f>
        <v>Industry</v>
      </c>
      <c r="I1265" s="179" t="str">
        <f>'Energy consumption (raw)'!I1215</f>
        <v>13 Manufacture of textiles</v>
      </c>
      <c r="J1265" s="179" t="str">
        <f>INDEX(Sector!$E$6:$E$46,MATCH('Energy consumption (toe)'!I1265,Sector!$B$6:$B$46,FALSE))</f>
        <v>Manufacture of textiles</v>
      </c>
      <c r="K1265" s="179">
        <f>IFERROR('Energy consumption (raw)'!J1215*Lists!$H$84,)</f>
        <v>2275.1535000000003</v>
      </c>
      <c r="L1265" s="179">
        <f>'Energy consumption (raw)'!K1215*Lists!$H$84</f>
        <v>0</v>
      </c>
      <c r="M1265" s="179">
        <f>'Energy consumption (raw)'!L1215*Lists!$H$84</f>
        <v>0</v>
      </c>
      <c r="N1265" s="179">
        <f>'Energy consumption (raw)'!M1215*Lists!$H$84</f>
        <v>0</v>
      </c>
      <c r="O1265" s="178">
        <f t="shared" si="105"/>
        <v>2275.1535000000003</v>
      </c>
      <c r="P1265">
        <f>'Energy consumption (raw)'!N1215*Lists!$H$85</f>
        <v>0</v>
      </c>
      <c r="Q1265">
        <f>'Energy consumption (raw)'!O1215*Lists!$H$86</f>
        <v>0</v>
      </c>
      <c r="R1265">
        <f>'Energy consumption (raw)'!P1215*Lists!$H$87</f>
        <v>0</v>
      </c>
      <c r="S1265">
        <f>'Energy consumption (raw)'!Q1215*Lists!$H$88</f>
        <v>0</v>
      </c>
      <c r="T1265">
        <f>'Energy consumption (raw)'!R1215*Lists!$H$89</f>
        <v>0</v>
      </c>
      <c r="U1265">
        <f>'Energy consumption (raw)'!S1215*Lists!$H$90</f>
        <v>0</v>
      </c>
      <c r="V1265">
        <f>'Energy consumption (raw)'!T1215*Lists!$H$91</f>
        <v>0</v>
      </c>
      <c r="W1265">
        <f>'Energy consumption (raw)'!U1215*Lists!$H$92</f>
        <v>0</v>
      </c>
      <c r="X1265">
        <f>'Energy consumption (raw)'!V1215*Lists!$H$93</f>
        <v>0</v>
      </c>
      <c r="Y1265">
        <f>'Energy consumption (raw)'!W1215*Lists!$H$94</f>
        <v>0</v>
      </c>
      <c r="Z1265">
        <f>'Energy consumption (raw)'!X1215*Lists!$H$96*1000000</f>
        <v>0</v>
      </c>
      <c r="AA1265">
        <f>'Energy consumption (raw)'!Y1215*Lists!$H$97</f>
        <v>0</v>
      </c>
      <c r="AB1265">
        <f>'Energy consumption (raw)'!Z1215*Lists!$H$96</f>
        <v>0</v>
      </c>
      <c r="AC1265">
        <f>'Energy consumption (raw)'!AA1215*Lists!$H$98</f>
        <v>0</v>
      </c>
      <c r="AD1265">
        <f>'Energy consumption (raw)'!AB1215*Lists!$H$99</f>
        <v>0</v>
      </c>
      <c r="AE1265">
        <f>'Energy consumption (raw)'!AC1215*Lists!$H$101</f>
        <v>0</v>
      </c>
      <c r="AF1265">
        <f>'Energy consumption (raw)'!AD1215*Lists!$H$101</f>
        <v>0</v>
      </c>
      <c r="AG1265">
        <f>'Energy consumption (raw)'!AE1215*Lists!$H$101</f>
        <v>0</v>
      </c>
      <c r="AH1265">
        <f>'Energy consumption (raw)'!AF1215*Lists!$H$100</f>
        <v>0</v>
      </c>
      <c r="AI1265" s="167">
        <f t="shared" si="106"/>
        <v>2275.1535000000003</v>
      </c>
      <c r="AJ1265" s="179">
        <f>'Energy consumption (raw)'!AG1215</f>
        <v>2275.1535000000003</v>
      </c>
      <c r="AK1265" s="179">
        <f>'Energy consumption (raw)'!AH1215</f>
        <v>0</v>
      </c>
      <c r="AL1265">
        <f>IF(ROUND(AI1265,-3)=ROUND('Energy consumption (raw)'!AG1215,-3),1,0)</f>
        <v>1</v>
      </c>
      <c r="AM1265" s="179" t="str">
        <f>'Energy consumption (raw)'!AJ1215</f>
        <v>31. Thua Thien Hue</v>
      </c>
      <c r="AN1265">
        <f>VLOOKUP(AM1265,Lists!$F$9:$G$71,2,FALSE)</f>
        <v>1</v>
      </c>
    </row>
    <row r="1266" spans="2:40" x14ac:dyDescent="0.25">
      <c r="B1266" s="65" t="str">
        <f t="shared" si="104"/>
        <v>Industry1114</v>
      </c>
      <c r="C1266" s="179">
        <f>'Energy consumption (raw)'!B1216</f>
        <v>1114</v>
      </c>
      <c r="D1266" s="179">
        <f>'Energy consumption (raw)'!C1216</f>
        <v>0</v>
      </c>
      <c r="E1266" s="179">
        <f>'Energy consumption (raw)'!D1216</f>
        <v>0</v>
      </c>
      <c r="F1266" s="179" t="str">
        <f>'Energy consumption (raw)'!E1216</f>
        <v>Công nghiệp</v>
      </c>
      <c r="G1266" s="179" t="str">
        <f>'Energy consumption (raw)'!F1216</f>
        <v>Sản xuất săm, lốp cao su; đắp và tái chế lốp cao su</v>
      </c>
      <c r="H1266" s="179" t="str">
        <f>'Energy consumption (raw)'!G1216</f>
        <v>Industry</v>
      </c>
      <c r="I1266" s="179" t="str">
        <f>'Energy consumption (raw)'!I1216</f>
        <v>22 Manufacture of rubber and plastics products</v>
      </c>
      <c r="J1266" s="179" t="str">
        <f>INDEX(Sector!$E$6:$E$46,MATCH('Energy consumption (toe)'!I1266,Sector!$B$6:$B$46,FALSE))</f>
        <v>Manufacture of rubber and plastics products</v>
      </c>
      <c r="K1266" s="179">
        <f>IFERROR('Energy consumption (raw)'!J1216*Lists!$H$84,)</f>
        <v>5491.9568503</v>
      </c>
      <c r="L1266" s="179">
        <f>'Energy consumption (raw)'!K1216*Lists!$H$84</f>
        <v>7677.1502100000007</v>
      </c>
      <c r="M1266" s="179">
        <f>'Energy consumption (raw)'!L1216*Lists!$H$84</f>
        <v>0</v>
      </c>
      <c r="N1266" s="179">
        <f>'Energy consumption (raw)'!M1216*Lists!$H$84</f>
        <v>0</v>
      </c>
      <c r="O1266" s="178">
        <f t="shared" si="105"/>
        <v>7677.1502100000007</v>
      </c>
      <c r="P1266">
        <f>'Energy consumption (raw)'!N1216*Lists!$H$85</f>
        <v>0</v>
      </c>
      <c r="Q1266">
        <f>'Energy consumption (raw)'!O1216*Lists!$H$86</f>
        <v>0</v>
      </c>
      <c r="R1266">
        <f>'Energy consumption (raw)'!P1216*Lists!$H$87</f>
        <v>0</v>
      </c>
      <c r="S1266">
        <f>'Energy consumption (raw)'!Q1216*Lists!$H$88</f>
        <v>0</v>
      </c>
      <c r="T1266">
        <f>'Energy consumption (raw)'!R1216*Lists!$H$89</f>
        <v>0</v>
      </c>
      <c r="U1266">
        <f>'Energy consumption (raw)'!S1216*Lists!$H$90</f>
        <v>97.68</v>
      </c>
      <c r="V1266">
        <f>'Energy consumption (raw)'!T1216*Lists!$H$91</f>
        <v>0</v>
      </c>
      <c r="W1266">
        <f>'Energy consumption (raw)'!U1216*Lists!$H$92</f>
        <v>0</v>
      </c>
      <c r="X1266">
        <f>'Energy consumption (raw)'!V1216*Lists!$H$93</f>
        <v>0</v>
      </c>
      <c r="Y1266">
        <f>'Energy consumption (raw)'!W1216*Lists!$H$94</f>
        <v>1.66</v>
      </c>
      <c r="Z1266">
        <f>'Energy consumption (raw)'!X1216*Lists!$H$96*1000000</f>
        <v>0</v>
      </c>
      <c r="AA1266">
        <f>'Energy consumption (raw)'!Y1216*Lists!$H$97</f>
        <v>0</v>
      </c>
      <c r="AB1266">
        <f>'Energy consumption (raw)'!Z1216*Lists!$H$96</f>
        <v>0</v>
      </c>
      <c r="AC1266">
        <f>'Energy consumption (raw)'!AA1216*Lists!$H$98</f>
        <v>0</v>
      </c>
      <c r="AD1266">
        <f>'Energy consumption (raw)'!AB1216*Lists!$H$99</f>
        <v>0</v>
      </c>
      <c r="AE1266">
        <f>'Energy consumption (raw)'!AC1216*Lists!$H$101</f>
        <v>0</v>
      </c>
      <c r="AF1266">
        <f>'Energy consumption (raw)'!AD1216*Lists!$H$101</f>
        <v>0</v>
      </c>
      <c r="AG1266">
        <f>'Energy consumption (raw)'!AE1216*Lists!$H$101</f>
        <v>0</v>
      </c>
      <c r="AH1266">
        <f>'Energy consumption (raw)'!AF1216*Lists!$H$100</f>
        <v>0</v>
      </c>
      <c r="AI1266" s="167">
        <f t="shared" si="106"/>
        <v>7776.4902100000008</v>
      </c>
      <c r="AJ1266" s="179">
        <f>'Energy consumption (raw)'!AG1216</f>
        <v>7776.4902100000008</v>
      </c>
      <c r="AK1266" s="179">
        <f>'Energy consumption (raw)'!AH1216</f>
        <v>10059.146079</v>
      </c>
      <c r="AL1266">
        <f>IF(ROUND(AI1266,-3)=ROUND('Energy consumption (raw)'!AG1216,-3),1,0)</f>
        <v>1</v>
      </c>
      <c r="AM1266" s="179" t="str">
        <f>'Energy consumption (raw)'!AJ1216</f>
        <v>32. Da Nang</v>
      </c>
      <c r="AN1266">
        <f>VLOOKUP(AM1266,Lists!$F$9:$G$71,2,FALSE)</f>
        <v>1</v>
      </c>
    </row>
    <row r="1267" spans="2:40" x14ac:dyDescent="0.25">
      <c r="B1267" s="65" t="str">
        <f t="shared" si="104"/>
        <v>Industry1115</v>
      </c>
      <c r="C1267" s="179">
        <f>'Energy consumption (raw)'!B1217</f>
        <v>1115</v>
      </c>
      <c r="D1267" s="179">
        <f>'Energy consumption (raw)'!C1217</f>
        <v>0</v>
      </c>
      <c r="E1267" s="179">
        <f>'Energy consumption (raw)'!D1217</f>
        <v>0</v>
      </c>
      <c r="F1267" s="179" t="str">
        <f>'Energy consumption (raw)'!E1217</f>
        <v>Công nghiệp</v>
      </c>
      <c r="G1267" s="179" t="str">
        <f>'Energy consumption (raw)'!F1217</f>
        <v>Sản xuất sắt, thép gang</v>
      </c>
      <c r="H1267" s="179" t="str">
        <f>'Energy consumption (raw)'!G1217</f>
        <v>Industry</v>
      </c>
      <c r="I1267" s="179" t="str">
        <f>'Energy consumption (raw)'!I1217</f>
        <v>24 Manufacture of basic metals</v>
      </c>
      <c r="J1267" s="179" t="str">
        <f>INDEX(Sector!$E$6:$E$46,MATCH('Energy consumption (toe)'!I1267,Sector!$B$6:$B$46,FALSE))</f>
        <v>Manufacture of basic metals</v>
      </c>
      <c r="K1267" s="179">
        <f>IFERROR('Energy consumption (raw)'!J1217*Lists!$H$84,)</f>
        <v>11045.5735236</v>
      </c>
      <c r="L1267" s="179">
        <f>'Energy consumption (raw)'!K1217*Lists!$H$84</f>
        <v>12025.7232298</v>
      </c>
      <c r="M1267" s="179">
        <f>'Energy consumption (raw)'!L1217*Lists!$H$84</f>
        <v>0</v>
      </c>
      <c r="N1267" s="179">
        <f>'Energy consumption (raw)'!M1217*Lists!$H$84</f>
        <v>0</v>
      </c>
      <c r="O1267" s="178">
        <f t="shared" si="105"/>
        <v>12025.7232298</v>
      </c>
      <c r="P1267">
        <f>'Energy consumption (raw)'!N1217*Lists!$H$85</f>
        <v>1618.057</v>
      </c>
      <c r="Q1267">
        <f>'Energy consumption (raw)'!O1217*Lists!$H$86</f>
        <v>0</v>
      </c>
      <c r="R1267">
        <f>'Energy consumption (raw)'!P1217*Lists!$H$87</f>
        <v>0</v>
      </c>
      <c r="S1267">
        <f>'Energy consumption (raw)'!Q1217*Lists!$H$88</f>
        <v>0</v>
      </c>
      <c r="T1267">
        <f>'Energy consumption (raw)'!R1217*Lists!$H$89</f>
        <v>0</v>
      </c>
      <c r="U1267">
        <f>'Energy consumption (raw)'!S1217*Lists!$H$90</f>
        <v>132.48400000000001</v>
      </c>
      <c r="V1267">
        <f>'Energy consumption (raw)'!T1217*Lists!$H$91</f>
        <v>167.8545</v>
      </c>
      <c r="W1267">
        <f>'Energy consumption (raw)'!U1217*Lists!$H$92</f>
        <v>0</v>
      </c>
      <c r="X1267">
        <f>'Energy consumption (raw)'!V1217*Lists!$H$93</f>
        <v>0</v>
      </c>
      <c r="Y1267">
        <f>'Energy consumption (raw)'!W1217*Lists!$H$94</f>
        <v>12.9314</v>
      </c>
      <c r="Z1267">
        <f>'Energy consumption (raw)'!X1217*Lists!$H$96*1000000</f>
        <v>0</v>
      </c>
      <c r="AA1267">
        <f>'Energy consumption (raw)'!Y1217*Lists!$H$97</f>
        <v>28.568900000000003</v>
      </c>
      <c r="AB1267">
        <f>'Energy consumption (raw)'!Z1217*Lists!$H$96</f>
        <v>0</v>
      </c>
      <c r="AC1267">
        <f>'Energy consumption (raw)'!AA1217*Lists!$H$98</f>
        <v>0</v>
      </c>
      <c r="AD1267">
        <f>'Energy consumption (raw)'!AB1217*Lists!$H$99</f>
        <v>0</v>
      </c>
      <c r="AE1267">
        <f>'Energy consumption (raw)'!AC1217*Lists!$H$101</f>
        <v>0</v>
      </c>
      <c r="AF1267">
        <f>'Energy consumption (raw)'!AD1217*Lists!$H$101</f>
        <v>0</v>
      </c>
      <c r="AG1267">
        <f>'Energy consumption (raw)'!AE1217*Lists!$H$101</f>
        <v>0</v>
      </c>
      <c r="AH1267">
        <f>'Energy consumption (raw)'!AF1217*Lists!$H$100</f>
        <v>0</v>
      </c>
      <c r="AI1267" s="167">
        <f t="shared" si="106"/>
        <v>13985.6190298</v>
      </c>
      <c r="AJ1267" s="179">
        <f>'Energy consumption (raw)'!AG1217</f>
        <v>13985.6190298</v>
      </c>
      <c r="AK1267" s="179">
        <f>'Energy consumption (raw)'!AH1217</f>
        <v>10410.555446460001</v>
      </c>
      <c r="AL1267">
        <f>IF(ROUND(AI1267,-3)=ROUND('Energy consumption (raw)'!AG1217,-3),1,0)</f>
        <v>1</v>
      </c>
      <c r="AM1267" s="179" t="str">
        <f>'Energy consumption (raw)'!AJ1217</f>
        <v>32. Da Nang</v>
      </c>
      <c r="AN1267">
        <f>VLOOKUP(AM1267,Lists!$F$9:$G$71,2,FALSE)</f>
        <v>1</v>
      </c>
    </row>
    <row r="1268" spans="2:40" x14ac:dyDescent="0.25">
      <c r="B1268" s="65" t="str">
        <f t="shared" si="104"/>
        <v>Industry1116</v>
      </c>
      <c r="C1268" s="179">
        <f>'Energy consumption (raw)'!B1218</f>
        <v>1116</v>
      </c>
      <c r="D1268" s="179">
        <f>'Energy consumption (raw)'!C1218</f>
        <v>0</v>
      </c>
      <c r="E1268" s="179">
        <f>'Energy consumption (raw)'!D1218</f>
        <v>0</v>
      </c>
      <c r="F1268" s="179" t="str">
        <f>'Energy consumption (raw)'!E1218</f>
        <v>Công nghiệp</v>
      </c>
      <c r="G1268" s="179" t="str">
        <f>'Energy consumption (raw)'!F1218</f>
        <v>Sản xuất trang phục</v>
      </c>
      <c r="H1268" s="179" t="str">
        <f>'Energy consumption (raw)'!G1218</f>
        <v>Industry</v>
      </c>
      <c r="I1268" s="179" t="str">
        <f>'Energy consumption (raw)'!I1218</f>
        <v>14 Manufacture of wearing apparel</v>
      </c>
      <c r="J1268" s="179" t="str">
        <f>INDEX(Sector!$E$6:$E$46,MATCH('Energy consumption (toe)'!I1268,Sector!$B$6:$B$46,FALSE))</f>
        <v>Manufacture of wearing apparel</v>
      </c>
      <c r="K1268" s="179">
        <f>IFERROR('Energy consumption (raw)'!J1218*Lists!$H$84,)</f>
        <v>5207.0991456000002</v>
      </c>
      <c r="L1268" s="179">
        <f>'Energy consumption (raw)'!K1218*Lists!$H$84</f>
        <v>5207.0991456000002</v>
      </c>
      <c r="M1268" s="179">
        <f>'Energy consumption (raw)'!L1218*Lists!$H$84</f>
        <v>0</v>
      </c>
      <c r="N1268" s="179">
        <f>'Energy consumption (raw)'!M1218*Lists!$H$84</f>
        <v>0</v>
      </c>
      <c r="O1268" s="178">
        <f t="shared" si="105"/>
        <v>5207.0991456000002</v>
      </c>
      <c r="P1268">
        <f>'Energy consumption (raw)'!N1218*Lists!$H$85</f>
        <v>15.049999999999999</v>
      </c>
      <c r="Q1268">
        <f>'Energy consumption (raw)'!O1218*Lists!$H$86</f>
        <v>0</v>
      </c>
      <c r="R1268">
        <f>'Energy consumption (raw)'!P1218*Lists!$H$87</f>
        <v>0</v>
      </c>
      <c r="S1268">
        <f>'Energy consumption (raw)'!Q1218*Lists!$H$88</f>
        <v>0</v>
      </c>
      <c r="T1268">
        <f>'Energy consumption (raw)'!R1218*Lists!$H$89</f>
        <v>3.7332000000000001</v>
      </c>
      <c r="U1268">
        <f>'Energy consumption (raw)'!S1218*Lists!$H$90</f>
        <v>0</v>
      </c>
      <c r="V1268">
        <f>'Energy consumption (raw)'!T1218*Lists!$H$91</f>
        <v>0</v>
      </c>
      <c r="W1268">
        <f>'Energy consumption (raw)'!U1218*Lists!$H$92</f>
        <v>0</v>
      </c>
      <c r="X1268">
        <f>'Energy consumption (raw)'!V1218*Lists!$H$93</f>
        <v>0</v>
      </c>
      <c r="Y1268">
        <f>'Energy consumption (raw)'!W1218*Lists!$H$94</f>
        <v>6.6400000000000001E-2</v>
      </c>
      <c r="Z1268">
        <f>'Energy consumption (raw)'!X1218*Lists!$H$96*1000000</f>
        <v>0</v>
      </c>
      <c r="AA1268">
        <f>'Energy consumption (raw)'!Y1218*Lists!$H$97</f>
        <v>8.6110000000000007</v>
      </c>
      <c r="AB1268">
        <f>'Energy consumption (raw)'!Z1218*Lists!$H$96</f>
        <v>0</v>
      </c>
      <c r="AC1268">
        <f>'Energy consumption (raw)'!AA1218*Lists!$H$98</f>
        <v>0</v>
      </c>
      <c r="AD1268">
        <f>'Energy consumption (raw)'!AB1218*Lists!$H$99</f>
        <v>0</v>
      </c>
      <c r="AE1268">
        <f>'Energy consumption (raw)'!AC1218*Lists!$H$101</f>
        <v>0</v>
      </c>
      <c r="AF1268">
        <f>'Energy consumption (raw)'!AD1218*Lists!$H$101</f>
        <v>0</v>
      </c>
      <c r="AG1268">
        <f>'Energy consumption (raw)'!AE1218*Lists!$H$101</f>
        <v>0</v>
      </c>
      <c r="AH1268">
        <f>'Energy consumption (raw)'!AF1218*Lists!$H$100</f>
        <v>0</v>
      </c>
      <c r="AI1268" s="167">
        <f t="shared" si="106"/>
        <v>5234.5597455999996</v>
      </c>
      <c r="AJ1268" s="179">
        <f>'Energy consumption (raw)'!AG1218</f>
        <v>5234.5597455999996</v>
      </c>
      <c r="AK1268" s="179">
        <f>'Energy consumption (raw)'!AH1218</f>
        <v>5617.9112016000008</v>
      </c>
      <c r="AL1268">
        <f>IF(ROUND(AI1268,-3)=ROUND('Energy consumption (raw)'!AG1218,-3),1,0)</f>
        <v>1</v>
      </c>
      <c r="AM1268" s="179" t="str">
        <f>'Energy consumption (raw)'!AJ1218</f>
        <v>32. Da Nang</v>
      </c>
      <c r="AN1268">
        <f>VLOOKUP(AM1268,Lists!$F$9:$G$71,2,FALSE)</f>
        <v>1</v>
      </c>
    </row>
    <row r="1269" spans="2:40" x14ac:dyDescent="0.25">
      <c r="B1269" s="65" t="str">
        <f t="shared" si="104"/>
        <v>Industry1117</v>
      </c>
      <c r="C1269" s="179">
        <f>'Energy consumption (raw)'!B1219</f>
        <v>1117</v>
      </c>
      <c r="D1269" s="179">
        <f>'Energy consumption (raw)'!C1219</f>
        <v>0</v>
      </c>
      <c r="E1269" s="179">
        <f>'Energy consumption (raw)'!D1219</f>
        <v>0</v>
      </c>
      <c r="F1269" s="179" t="str">
        <f>'Energy consumption (raw)'!E1219</f>
        <v>Công nghiệp</v>
      </c>
      <c r="G1269" s="179" t="str">
        <f>'Energy consumption (raw)'!F1219</f>
        <v>Sản xuất vật liệu xây dựng từ đất sét</v>
      </c>
      <c r="H1269" s="179" t="str">
        <f>'Energy consumption (raw)'!G1219</f>
        <v>Industry</v>
      </c>
      <c r="I1269" s="179" t="str">
        <f>'Energy consumption (raw)'!I1219</f>
        <v>23 Manufacture of other non-metallic mineral products</v>
      </c>
      <c r="J1269" s="179" t="str">
        <f>INDEX(Sector!$E$6:$E$46,MATCH('Energy consumption (toe)'!I1269,Sector!$B$6:$B$46,FALSE))</f>
        <v>Manufacture of other non-metallic mineral products</v>
      </c>
      <c r="K1269" s="179">
        <f>IFERROR('Energy consumption (raw)'!J1219*Lists!$H$84,)</f>
        <v>0</v>
      </c>
      <c r="L1269" s="179">
        <f>'Energy consumption (raw)'!K1219*Lists!$H$84</f>
        <v>1066.7948653000001</v>
      </c>
      <c r="M1269" s="179">
        <f>'Energy consumption (raw)'!L1219*Lists!$H$84</f>
        <v>0</v>
      </c>
      <c r="N1269" s="179">
        <f>'Energy consumption (raw)'!M1219*Lists!$H$84</f>
        <v>0</v>
      </c>
      <c r="O1269" s="178">
        <f t="shared" si="105"/>
        <v>1066.7948653000001</v>
      </c>
      <c r="P1269">
        <f>'Energy consumption (raw)'!N1219*Lists!$H$85</f>
        <v>6237</v>
      </c>
      <c r="Q1269">
        <f>'Energy consumption (raw)'!O1219*Lists!$H$86</f>
        <v>0</v>
      </c>
      <c r="R1269">
        <f>'Energy consumption (raw)'!P1219*Lists!$H$87</f>
        <v>0</v>
      </c>
      <c r="S1269">
        <f>'Energy consumption (raw)'!Q1219*Lists!$H$88</f>
        <v>0</v>
      </c>
      <c r="T1269">
        <f>'Energy consumption (raw)'!R1219*Lists!$H$89</f>
        <v>71.400000000000006</v>
      </c>
      <c r="U1269">
        <f>'Energy consumption (raw)'!S1219*Lists!$H$90</f>
        <v>0</v>
      </c>
      <c r="V1269">
        <f>'Energy consumption (raw)'!T1219*Lists!$H$91</f>
        <v>0</v>
      </c>
      <c r="W1269">
        <f>'Energy consumption (raw)'!U1219*Lists!$H$92</f>
        <v>0</v>
      </c>
      <c r="X1269">
        <f>'Energy consumption (raw)'!V1219*Lists!$H$93</f>
        <v>0</v>
      </c>
      <c r="Y1269">
        <f>'Energy consumption (raw)'!W1219*Lists!$H$94</f>
        <v>2.4900000000000002</v>
      </c>
      <c r="Z1269">
        <f>'Energy consumption (raw)'!X1219*Lists!$H$96*1000000</f>
        <v>0</v>
      </c>
      <c r="AA1269">
        <f>'Energy consumption (raw)'!Y1219*Lists!$H$97</f>
        <v>0</v>
      </c>
      <c r="AB1269">
        <f>'Energy consumption (raw)'!Z1219*Lists!$H$96</f>
        <v>0</v>
      </c>
      <c r="AC1269">
        <f>'Energy consumption (raw)'!AA1219*Lists!$H$98</f>
        <v>0</v>
      </c>
      <c r="AD1269">
        <f>'Energy consumption (raw)'!AB1219*Lists!$H$99</f>
        <v>0</v>
      </c>
      <c r="AE1269">
        <f>'Energy consumption (raw)'!AC1219*Lists!$H$101</f>
        <v>0</v>
      </c>
      <c r="AF1269">
        <f>'Energy consumption (raw)'!AD1219*Lists!$H$101</f>
        <v>0</v>
      </c>
      <c r="AG1269">
        <f>'Energy consumption (raw)'!AE1219*Lists!$H$101</f>
        <v>0</v>
      </c>
      <c r="AH1269">
        <f>'Energy consumption (raw)'!AF1219*Lists!$H$100</f>
        <v>0</v>
      </c>
      <c r="AI1269" s="167">
        <f t="shared" si="106"/>
        <v>7377.6848652999997</v>
      </c>
      <c r="AJ1269" s="179">
        <f>'Energy consumption (raw)'!AG1219</f>
        <v>7377.6848652999997</v>
      </c>
      <c r="AK1269" s="179">
        <f>'Energy consumption (raw)'!AH1219</f>
        <v>7163.4203875999992</v>
      </c>
      <c r="AL1269">
        <f>IF(ROUND(AI1269,-3)=ROUND('Energy consumption (raw)'!AG1219,-3),1,0)</f>
        <v>1</v>
      </c>
      <c r="AM1269" s="179" t="str">
        <f>'Energy consumption (raw)'!AJ1219</f>
        <v>32. Da Nang</v>
      </c>
      <c r="AN1269">
        <f>VLOOKUP(AM1269,Lists!$F$9:$G$71,2,FALSE)</f>
        <v>1</v>
      </c>
    </row>
    <row r="1270" spans="2:40" x14ac:dyDescent="0.25">
      <c r="B1270" s="65" t="str">
        <f t="shared" si="104"/>
        <v>Industry1118</v>
      </c>
      <c r="C1270" s="179">
        <f>'Energy consumption (raw)'!B1220</f>
        <v>1118</v>
      </c>
      <c r="D1270" s="179">
        <f>'Energy consumption (raw)'!C1220</f>
        <v>0</v>
      </c>
      <c r="E1270" s="179">
        <f>'Energy consumption (raw)'!D1220</f>
        <v>0</v>
      </c>
      <c r="F1270" s="179" t="str">
        <f>'Energy consumption (raw)'!E1220</f>
        <v>Công nghiệp</v>
      </c>
      <c r="G1270" s="179" t="str">
        <f>'Energy consumption (raw)'!F1220</f>
        <v>Sản xuất xi măng</v>
      </c>
      <c r="H1270" s="179" t="str">
        <f>'Energy consumption (raw)'!G1220</f>
        <v>Industry</v>
      </c>
      <c r="I1270" s="179" t="str">
        <f>'Energy consumption (raw)'!I1220</f>
        <v>23 Manufacture of other non-metallic mineral products</v>
      </c>
      <c r="J1270" s="179" t="str">
        <f>INDEX(Sector!$E$6:$E$46,MATCH('Energy consumption (toe)'!I1270,Sector!$B$6:$B$46,FALSE))</f>
        <v>Manufacture of other non-metallic mineral products</v>
      </c>
      <c r="K1270" s="179">
        <f>IFERROR('Energy consumption (raw)'!J1220*Lists!$H$84,)</f>
        <v>3109.1548752000003</v>
      </c>
      <c r="L1270" s="179">
        <f>'Energy consumption (raw)'!K1220*Lists!$H$84</f>
        <v>3505.8910352000003</v>
      </c>
      <c r="M1270" s="179">
        <f>'Energy consumption (raw)'!L1220*Lists!$H$84</f>
        <v>0</v>
      </c>
      <c r="N1270" s="179">
        <f>'Energy consumption (raw)'!M1220*Lists!$H$84</f>
        <v>0</v>
      </c>
      <c r="O1270" s="178">
        <f t="shared" si="105"/>
        <v>3505.8910352000003</v>
      </c>
      <c r="P1270">
        <f>'Energy consumption (raw)'!N1220*Lists!$H$85</f>
        <v>0</v>
      </c>
      <c r="Q1270">
        <f>'Energy consumption (raw)'!O1220*Lists!$H$86</f>
        <v>0</v>
      </c>
      <c r="R1270">
        <f>'Energy consumption (raw)'!P1220*Lists!$H$87</f>
        <v>0</v>
      </c>
      <c r="S1270">
        <f>'Energy consumption (raw)'!Q1220*Lists!$H$88</f>
        <v>0</v>
      </c>
      <c r="T1270">
        <f>'Energy consumption (raw)'!R1220*Lists!$H$89</f>
        <v>0</v>
      </c>
      <c r="U1270">
        <f>'Energy consumption (raw)'!S1220*Lists!$H$90</f>
        <v>0</v>
      </c>
      <c r="V1270">
        <f>'Energy consumption (raw)'!T1220*Lists!$H$91</f>
        <v>0</v>
      </c>
      <c r="W1270">
        <f>'Energy consumption (raw)'!U1220*Lists!$H$92</f>
        <v>0</v>
      </c>
      <c r="X1270">
        <f>'Energy consumption (raw)'!V1220*Lists!$H$93</f>
        <v>0</v>
      </c>
      <c r="Y1270">
        <f>'Energy consumption (raw)'!W1220*Lists!$H$94</f>
        <v>0</v>
      </c>
      <c r="Z1270">
        <f>'Energy consumption (raw)'!X1220*Lists!$H$96*1000000</f>
        <v>0</v>
      </c>
      <c r="AA1270">
        <f>'Energy consumption (raw)'!Y1220*Lists!$H$97</f>
        <v>0</v>
      </c>
      <c r="AB1270">
        <f>'Energy consumption (raw)'!Z1220*Lists!$H$96</f>
        <v>0</v>
      </c>
      <c r="AC1270">
        <f>'Energy consumption (raw)'!AA1220*Lists!$H$98</f>
        <v>0</v>
      </c>
      <c r="AD1270">
        <f>'Energy consumption (raw)'!AB1220*Lists!$H$99</f>
        <v>0</v>
      </c>
      <c r="AE1270">
        <f>'Energy consumption (raw)'!AC1220*Lists!$H$101</f>
        <v>0</v>
      </c>
      <c r="AF1270">
        <f>'Energy consumption (raw)'!AD1220*Lists!$H$101</f>
        <v>0</v>
      </c>
      <c r="AG1270">
        <f>'Energy consumption (raw)'!AE1220*Lists!$H$101</f>
        <v>0</v>
      </c>
      <c r="AH1270">
        <f>'Energy consumption (raw)'!AF1220*Lists!$H$100</f>
        <v>0</v>
      </c>
      <c r="AI1270" s="167">
        <f t="shared" si="106"/>
        <v>3505.8910352000003</v>
      </c>
      <c r="AJ1270" s="179">
        <f>'Energy consumption (raw)'!AG1220</f>
        <v>3505.8910352000003</v>
      </c>
      <c r="AK1270" s="179">
        <f>'Energy consumption (raw)'!AH1220</f>
        <v>4393.1902579000007</v>
      </c>
      <c r="AL1270">
        <f>IF(ROUND(AI1270,-3)=ROUND('Energy consumption (raw)'!AG1220,-3),1,0)</f>
        <v>1</v>
      </c>
      <c r="AM1270" s="179" t="str">
        <f>'Energy consumption (raw)'!AJ1220</f>
        <v>32. Da Nang</v>
      </c>
      <c r="AN1270">
        <f>VLOOKUP(AM1270,Lists!$F$9:$G$71,2,FALSE)</f>
        <v>1</v>
      </c>
    </row>
    <row r="1271" spans="2:40" x14ac:dyDescent="0.25">
      <c r="B1271" s="65" t="str">
        <f t="shared" si="104"/>
        <v>Industry1119</v>
      </c>
      <c r="C1271" s="179">
        <f>'Energy consumption (raw)'!B1221</f>
        <v>1119</v>
      </c>
      <c r="D1271" s="179">
        <f>'Energy consumption (raw)'!C1221</f>
        <v>0</v>
      </c>
      <c r="E1271" s="179">
        <f>'Energy consumption (raw)'!D1221</f>
        <v>0</v>
      </c>
      <c r="F1271" s="179" t="str">
        <f>'Energy consumption (raw)'!E1221</f>
        <v>Công nghiệp</v>
      </c>
      <c r="G1271" s="179" t="str">
        <f>'Energy consumption (raw)'!F1221</f>
        <v>Sản xuất xi măng</v>
      </c>
      <c r="H1271" s="179" t="str">
        <f>'Energy consumption (raw)'!G1221</f>
        <v>Industry</v>
      </c>
      <c r="I1271" s="179" t="str">
        <f>'Energy consumption (raw)'!I1221</f>
        <v>23 Manufacture of other non-metallic mineral products</v>
      </c>
      <c r="J1271" s="179" t="str">
        <f>INDEX(Sector!$E$6:$E$46,MATCH('Energy consumption (toe)'!I1271,Sector!$B$6:$B$46,FALSE))</f>
        <v>Manufacture of other non-metallic mineral products</v>
      </c>
      <c r="K1271" s="179">
        <f>IFERROR('Energy consumption (raw)'!J1221*Lists!$H$84,)</f>
        <v>1294.3572768000001</v>
      </c>
      <c r="L1271" s="179">
        <f>'Energy consumption (raw)'!K1221*Lists!$H$84</f>
        <v>1294.3572768000001</v>
      </c>
      <c r="M1271" s="179">
        <f>'Energy consumption (raw)'!L1221*Lists!$H$84</f>
        <v>0</v>
      </c>
      <c r="N1271" s="179">
        <f>'Energy consumption (raw)'!M1221*Lists!$H$84</f>
        <v>0</v>
      </c>
      <c r="O1271" s="178">
        <f t="shared" si="105"/>
        <v>1294.3572768000001</v>
      </c>
      <c r="P1271">
        <f>'Energy consumption (raw)'!N1221*Lists!$H$85</f>
        <v>0</v>
      </c>
      <c r="Q1271">
        <f>'Energy consumption (raw)'!O1221*Lists!$H$86</f>
        <v>0</v>
      </c>
      <c r="R1271">
        <f>'Energy consumption (raw)'!P1221*Lists!$H$87</f>
        <v>0</v>
      </c>
      <c r="S1271">
        <f>'Energy consumption (raw)'!Q1221*Lists!$H$88</f>
        <v>0</v>
      </c>
      <c r="T1271">
        <f>'Energy consumption (raw)'!R1221*Lists!$H$89</f>
        <v>0</v>
      </c>
      <c r="U1271">
        <f>'Energy consumption (raw)'!S1221*Lists!$H$90</f>
        <v>0</v>
      </c>
      <c r="V1271">
        <f>'Energy consumption (raw)'!T1221*Lists!$H$91</f>
        <v>0</v>
      </c>
      <c r="W1271">
        <f>'Energy consumption (raw)'!U1221*Lists!$H$92</f>
        <v>0</v>
      </c>
      <c r="X1271">
        <f>'Energy consumption (raw)'!V1221*Lists!$H$93</f>
        <v>0</v>
      </c>
      <c r="Y1271">
        <f>'Energy consumption (raw)'!W1221*Lists!$H$94</f>
        <v>0</v>
      </c>
      <c r="Z1271">
        <f>'Energy consumption (raw)'!X1221*Lists!$H$96*1000000</f>
        <v>0</v>
      </c>
      <c r="AA1271">
        <f>'Energy consumption (raw)'!Y1221*Lists!$H$97</f>
        <v>0</v>
      </c>
      <c r="AB1271">
        <f>'Energy consumption (raw)'!Z1221*Lists!$H$96</f>
        <v>0</v>
      </c>
      <c r="AC1271">
        <f>'Energy consumption (raw)'!AA1221*Lists!$H$98</f>
        <v>0</v>
      </c>
      <c r="AD1271">
        <f>'Energy consumption (raw)'!AB1221*Lists!$H$99</f>
        <v>0</v>
      </c>
      <c r="AE1271">
        <f>'Energy consumption (raw)'!AC1221*Lists!$H$101</f>
        <v>0</v>
      </c>
      <c r="AF1271">
        <f>'Energy consumption (raw)'!AD1221*Lists!$H$101</f>
        <v>0</v>
      </c>
      <c r="AG1271">
        <f>'Energy consumption (raw)'!AE1221*Lists!$H$101</f>
        <v>0</v>
      </c>
      <c r="AH1271">
        <f>'Energy consumption (raw)'!AF1221*Lists!$H$100</f>
        <v>0</v>
      </c>
      <c r="AI1271" s="167">
        <f t="shared" si="106"/>
        <v>1294.3572768000001</v>
      </c>
      <c r="AJ1271" s="179">
        <f>'Energy consumption (raw)'!AG1221</f>
        <v>1294.3572768000001</v>
      </c>
      <c r="AK1271" s="179">
        <f>'Energy consumption (raw)'!AH1221</f>
        <v>1461.6035097000001</v>
      </c>
      <c r="AL1271">
        <f>IF(ROUND(AI1271,-3)=ROUND('Energy consumption (raw)'!AG1221,-3),1,0)</f>
        <v>1</v>
      </c>
      <c r="AM1271" s="179" t="str">
        <f>'Energy consumption (raw)'!AJ1221</f>
        <v>32. Da Nang</v>
      </c>
      <c r="AN1271">
        <f>VLOOKUP(AM1271,Lists!$F$9:$G$71,2,FALSE)</f>
        <v>1</v>
      </c>
    </row>
    <row r="1272" spans="2:40" x14ac:dyDescent="0.25">
      <c r="B1272" s="65" t="str">
        <f t="shared" si="104"/>
        <v>Industry1120</v>
      </c>
      <c r="C1272" s="179">
        <f>'Energy consumption (raw)'!B1222</f>
        <v>1120</v>
      </c>
      <c r="D1272" s="179">
        <f>'Energy consumption (raw)'!C1222</f>
        <v>0</v>
      </c>
      <c r="E1272" s="179">
        <f>'Energy consumption (raw)'!D1222</f>
        <v>0</v>
      </c>
      <c r="F1272" s="179" t="str">
        <f>'Energy consumption (raw)'!E1222</f>
        <v>Công nghiệp</v>
      </c>
      <c r="G1272" s="179" t="str">
        <f>'Energy consumption (raw)'!F1222</f>
        <v>Sản xuất giấy và các sản phẩm từ giấy</v>
      </c>
      <c r="H1272" s="179" t="str">
        <f>'Energy consumption (raw)'!G1222</f>
        <v>Industry</v>
      </c>
      <c r="I1272" s="179" t="str">
        <f>'Energy consumption (raw)'!I1222</f>
        <v>17 Manufacture of paper and paper products</v>
      </c>
      <c r="J1272" s="179" t="str">
        <f>INDEX(Sector!$E$6:$E$46,MATCH('Energy consumption (toe)'!I1272,Sector!$B$6:$B$46,FALSE))</f>
        <v>Manufacture of paper and paper products</v>
      </c>
      <c r="K1272" s="179">
        <f>IFERROR('Energy consumption (raw)'!J1222*Lists!$H$84,)</f>
        <v>2192.4869664000003</v>
      </c>
      <c r="L1272" s="179">
        <f>'Energy consumption (raw)'!K1222*Lists!$H$84</f>
        <v>2192.4869664000003</v>
      </c>
      <c r="M1272" s="179">
        <f>'Energy consumption (raw)'!L1222*Lists!$H$84</f>
        <v>0</v>
      </c>
      <c r="N1272" s="179">
        <f>'Energy consumption (raw)'!M1222*Lists!$H$84</f>
        <v>0</v>
      </c>
      <c r="O1272" s="178">
        <f t="shared" si="105"/>
        <v>2192.4869664000003</v>
      </c>
      <c r="P1272">
        <f>'Energy consumption (raw)'!N1222*Lists!$H$85</f>
        <v>289.79999999999995</v>
      </c>
      <c r="Q1272">
        <f>'Energy consumption (raw)'!O1222*Lists!$H$86</f>
        <v>0</v>
      </c>
      <c r="R1272">
        <f>'Energy consumption (raw)'!P1222*Lists!$H$87</f>
        <v>0</v>
      </c>
      <c r="S1272">
        <f>'Energy consumption (raw)'!Q1222*Lists!$H$88</f>
        <v>0</v>
      </c>
      <c r="T1272">
        <f>'Energy consumption (raw)'!R1222*Lists!$H$89</f>
        <v>0</v>
      </c>
      <c r="U1272">
        <f>'Energy consumption (raw)'!S1222*Lists!$H$90</f>
        <v>52.800000000000004</v>
      </c>
      <c r="V1272">
        <f>'Energy consumption (raw)'!T1222*Lists!$H$91</f>
        <v>0</v>
      </c>
      <c r="W1272">
        <f>'Energy consumption (raw)'!U1222*Lists!$H$92</f>
        <v>0</v>
      </c>
      <c r="X1272">
        <f>'Energy consumption (raw)'!V1222*Lists!$H$93</f>
        <v>0</v>
      </c>
      <c r="Y1272">
        <f>'Energy consumption (raw)'!W1222*Lists!$H$94</f>
        <v>4.9800000000000004</v>
      </c>
      <c r="Z1272">
        <f>'Energy consumption (raw)'!X1222*Lists!$H$96*1000000</f>
        <v>0</v>
      </c>
      <c r="AA1272">
        <f>'Energy consumption (raw)'!Y1222*Lists!$H$97</f>
        <v>1.6350000000000002</v>
      </c>
      <c r="AB1272">
        <f>'Energy consumption (raw)'!Z1222*Lists!$H$96</f>
        <v>0</v>
      </c>
      <c r="AC1272">
        <f>'Energy consumption (raw)'!AA1222*Lists!$H$98</f>
        <v>0</v>
      </c>
      <c r="AD1272">
        <f>'Energy consumption (raw)'!AB1222*Lists!$H$99</f>
        <v>1492.0000000000018</v>
      </c>
      <c r="AE1272">
        <f>'Energy consumption (raw)'!AC1222*Lists!$H$101</f>
        <v>0</v>
      </c>
      <c r="AF1272">
        <f>'Energy consumption (raw)'!AD1222*Lists!$H$101</f>
        <v>0</v>
      </c>
      <c r="AG1272">
        <f>'Energy consumption (raw)'!AE1222*Lists!$H$101</f>
        <v>0</v>
      </c>
      <c r="AH1272">
        <f>'Energy consumption (raw)'!AF1222*Lists!$H$100</f>
        <v>0</v>
      </c>
      <c r="AI1272" s="167">
        <f t="shared" si="106"/>
        <v>4033.7019664000022</v>
      </c>
      <c r="AJ1272" s="179">
        <f>'Energy consumption (raw)'!AG1222</f>
        <v>4033.7019664000004</v>
      </c>
      <c r="AK1272" s="179">
        <f>'Energy consumption (raw)'!AH1222</f>
        <v>2202.8382078</v>
      </c>
      <c r="AL1272">
        <f>IF(ROUND(AI1272,-3)=ROUND('Energy consumption (raw)'!AG1222,-3),1,0)</f>
        <v>1</v>
      </c>
      <c r="AM1272" s="179" t="str">
        <f>'Energy consumption (raw)'!AJ1222</f>
        <v>32. Da Nang</v>
      </c>
      <c r="AN1272">
        <f>VLOOKUP(AM1272,Lists!$F$9:$G$71,2,FALSE)</f>
        <v>1</v>
      </c>
    </row>
    <row r="1273" spans="2:40" x14ac:dyDescent="0.25">
      <c r="B1273" s="65" t="str">
        <f t="shared" si="104"/>
        <v>Industry1121</v>
      </c>
      <c r="C1273" s="179">
        <f>'Energy consumption (raw)'!B1223</f>
        <v>1121</v>
      </c>
      <c r="D1273" s="179">
        <f>'Energy consumption (raw)'!C1223</f>
        <v>0</v>
      </c>
      <c r="E1273" s="179">
        <f>'Energy consumption (raw)'!D1223</f>
        <v>0</v>
      </c>
      <c r="F1273" s="179" t="str">
        <f>'Energy consumption (raw)'!E1223</f>
        <v>Công nghiệp</v>
      </c>
      <c r="G1273" s="179" t="str">
        <f>'Energy consumption (raw)'!F1223</f>
        <v>Sản xuất dụng cụ thể thao</v>
      </c>
      <c r="H1273" s="179" t="str">
        <f>'Energy consumption (raw)'!G1223</f>
        <v>Industry</v>
      </c>
      <c r="I1273" s="179" t="str">
        <f>'Energy consumption (raw)'!I1223</f>
        <v>32 Other manufacturing</v>
      </c>
      <c r="J1273" s="179" t="str">
        <f>INDEX(Sector!$E$6:$E$46,MATCH('Energy consumption (toe)'!I1273,Sector!$B$6:$B$46,FALSE))</f>
        <v>Other manufacturing</v>
      </c>
      <c r="K1273" s="179">
        <f>IFERROR('Energy consumption (raw)'!J1223*Lists!$H$84,)</f>
        <v>2429.3403981000001</v>
      </c>
      <c r="L1273" s="179">
        <f>'Energy consumption (raw)'!K1223*Lists!$H$84</f>
        <v>2623.7733652000002</v>
      </c>
      <c r="M1273" s="179">
        <f>'Energy consumption (raw)'!L1223*Lists!$H$84</f>
        <v>0</v>
      </c>
      <c r="N1273" s="179">
        <f>'Energy consumption (raw)'!M1223*Lists!$H$84</f>
        <v>0</v>
      </c>
      <c r="O1273" s="178">
        <f t="shared" si="105"/>
        <v>2623.7733652000002</v>
      </c>
      <c r="P1273">
        <f>'Energy consumption (raw)'!N1223*Lists!$H$85</f>
        <v>0</v>
      </c>
      <c r="Q1273">
        <f>'Energy consumption (raw)'!O1223*Lists!$H$86</f>
        <v>0</v>
      </c>
      <c r="R1273">
        <f>'Energy consumption (raw)'!P1223*Lists!$H$87</f>
        <v>0</v>
      </c>
      <c r="S1273">
        <f>'Energy consumption (raw)'!Q1223*Lists!$H$88</f>
        <v>0</v>
      </c>
      <c r="T1273">
        <f>'Energy consumption (raw)'!R1223*Lists!$H$89</f>
        <v>0</v>
      </c>
      <c r="U1273">
        <f>'Energy consumption (raw)'!S1223*Lists!$H$90</f>
        <v>0.52800000000000002</v>
      </c>
      <c r="V1273">
        <f>'Energy consumption (raw)'!T1223*Lists!$H$91</f>
        <v>0</v>
      </c>
      <c r="W1273">
        <f>'Energy consumption (raw)'!U1223*Lists!$H$92</f>
        <v>0</v>
      </c>
      <c r="X1273">
        <f>'Energy consumption (raw)'!V1223*Lists!$H$93</f>
        <v>0</v>
      </c>
      <c r="Y1273">
        <f>'Energy consumption (raw)'!W1223*Lists!$H$94</f>
        <v>0</v>
      </c>
      <c r="Z1273">
        <f>'Energy consumption (raw)'!X1223*Lists!$H$96*1000000</f>
        <v>0</v>
      </c>
      <c r="AA1273">
        <f>'Energy consumption (raw)'!Y1223*Lists!$H$97</f>
        <v>594.05000000000007</v>
      </c>
      <c r="AB1273">
        <f>'Energy consumption (raw)'!Z1223*Lists!$H$96</f>
        <v>0</v>
      </c>
      <c r="AC1273">
        <f>'Energy consumption (raw)'!AA1223*Lists!$H$98</f>
        <v>0</v>
      </c>
      <c r="AD1273">
        <f>'Energy consumption (raw)'!AB1223*Lists!$H$99</f>
        <v>0</v>
      </c>
      <c r="AE1273">
        <f>'Energy consumption (raw)'!AC1223*Lists!$H$101</f>
        <v>0</v>
      </c>
      <c r="AF1273">
        <f>'Energy consumption (raw)'!AD1223*Lists!$H$101</f>
        <v>0</v>
      </c>
      <c r="AG1273">
        <f>'Energy consumption (raw)'!AE1223*Lists!$H$101</f>
        <v>0</v>
      </c>
      <c r="AH1273">
        <f>'Energy consumption (raw)'!AF1223*Lists!$H$100</f>
        <v>0</v>
      </c>
      <c r="AI1273" s="167">
        <f t="shared" si="106"/>
        <v>3218.3513652000001</v>
      </c>
      <c r="AJ1273" s="179">
        <f>'Energy consumption (raw)'!AG1223</f>
        <v>3218.3513652000001</v>
      </c>
      <c r="AK1273" s="179">
        <f>'Energy consumption (raw)'!AH1223</f>
        <v>2359.6049760000001</v>
      </c>
      <c r="AL1273">
        <f>IF(ROUND(AI1273,-3)=ROUND('Energy consumption (raw)'!AG1223,-3),1,0)</f>
        <v>1</v>
      </c>
      <c r="AM1273" s="179" t="str">
        <f>'Energy consumption (raw)'!AJ1223</f>
        <v>32. Da Nang</v>
      </c>
      <c r="AN1273">
        <f>VLOOKUP(AM1273,Lists!$F$9:$G$71,2,FALSE)</f>
        <v>1</v>
      </c>
    </row>
    <row r="1274" spans="2:40" x14ac:dyDescent="0.25">
      <c r="B1274" s="65" t="str">
        <f t="shared" si="104"/>
        <v>Industry1122</v>
      </c>
      <c r="C1274" s="179">
        <f>'Energy consumption (raw)'!B1224</f>
        <v>1122</v>
      </c>
      <c r="D1274" s="179">
        <f>'Energy consumption (raw)'!C1224</f>
        <v>0</v>
      </c>
      <c r="E1274" s="179">
        <f>'Energy consumption (raw)'!D1224</f>
        <v>0</v>
      </c>
      <c r="F1274" s="179" t="str">
        <f>'Energy consumption (raw)'!E1224</f>
        <v>Công nghiệp</v>
      </c>
      <c r="G1274" s="179" t="str">
        <f>'Energy consumption (raw)'!F1224</f>
        <v>Sản xuất sắt, thép gang</v>
      </c>
      <c r="H1274" s="179" t="str">
        <f>'Energy consumption (raw)'!G1224</f>
        <v>Industry</v>
      </c>
      <c r="I1274" s="179" t="str">
        <f>'Energy consumption (raw)'!I1224</f>
        <v>24 Manufacture of basic metals</v>
      </c>
      <c r="J1274" s="179" t="str">
        <f>INDEX(Sector!$E$6:$E$46,MATCH('Energy consumption (toe)'!I1274,Sector!$B$6:$B$46,FALSE))</f>
        <v>Manufacture of basic metals</v>
      </c>
      <c r="K1274" s="179">
        <f>IFERROR('Energy consumption (raw)'!J1224*Lists!$H$84,)</f>
        <v>3374.0177687</v>
      </c>
      <c r="L1274" s="179">
        <f>'Energy consumption (raw)'!K1224*Lists!$H$84</f>
        <v>3374.0177687</v>
      </c>
      <c r="M1274" s="179">
        <f>'Energy consumption (raw)'!L1224*Lists!$H$84</f>
        <v>0</v>
      </c>
      <c r="N1274" s="179">
        <f>'Energy consumption (raw)'!M1224*Lists!$H$84</f>
        <v>0</v>
      </c>
      <c r="O1274" s="178">
        <f t="shared" si="105"/>
        <v>3374.0177687</v>
      </c>
      <c r="P1274">
        <f>'Energy consumption (raw)'!N1224*Lists!$H$85</f>
        <v>5467.7</v>
      </c>
      <c r="Q1274">
        <f>'Energy consumption (raw)'!O1224*Lists!$H$86</f>
        <v>0</v>
      </c>
      <c r="R1274">
        <f>'Energy consumption (raw)'!P1224*Lists!$H$87</f>
        <v>0</v>
      </c>
      <c r="S1274">
        <f>'Energy consumption (raw)'!Q1224*Lists!$H$88</f>
        <v>0</v>
      </c>
      <c r="T1274">
        <f>'Energy consumption (raw)'!R1224*Lists!$H$89</f>
        <v>0</v>
      </c>
      <c r="U1274">
        <f>'Energy consumption (raw)'!S1224*Lists!$H$90</f>
        <v>0</v>
      </c>
      <c r="V1274">
        <f>'Energy consumption (raw)'!T1224*Lists!$H$91</f>
        <v>0</v>
      </c>
      <c r="W1274">
        <f>'Energy consumption (raw)'!U1224*Lists!$H$92</f>
        <v>0</v>
      </c>
      <c r="X1274">
        <f>'Energy consumption (raw)'!V1224*Lists!$H$93</f>
        <v>0</v>
      </c>
      <c r="Y1274">
        <f>'Energy consumption (raw)'!W1224*Lists!$H$94</f>
        <v>0</v>
      </c>
      <c r="Z1274">
        <f>'Energy consumption (raw)'!X1224*Lists!$H$96*1000000</f>
        <v>0</v>
      </c>
      <c r="AA1274">
        <f>'Energy consumption (raw)'!Y1224*Lists!$H$97</f>
        <v>0</v>
      </c>
      <c r="AB1274">
        <f>'Energy consumption (raw)'!Z1224*Lists!$H$96</f>
        <v>0</v>
      </c>
      <c r="AC1274">
        <f>'Energy consumption (raw)'!AA1224*Lists!$H$98</f>
        <v>0</v>
      </c>
      <c r="AD1274">
        <f>'Energy consumption (raw)'!AB1224*Lists!$H$99</f>
        <v>0</v>
      </c>
      <c r="AE1274">
        <f>'Energy consumption (raw)'!AC1224*Lists!$H$101</f>
        <v>0</v>
      </c>
      <c r="AF1274">
        <f>'Energy consumption (raw)'!AD1224*Lists!$H$101</f>
        <v>0</v>
      </c>
      <c r="AG1274">
        <f>'Energy consumption (raw)'!AE1224*Lists!$H$101</f>
        <v>0</v>
      </c>
      <c r="AH1274">
        <f>'Energy consumption (raw)'!AF1224*Lists!$H$100</f>
        <v>0</v>
      </c>
      <c r="AI1274" s="167">
        <f t="shared" si="106"/>
        <v>8841.7177687000003</v>
      </c>
      <c r="AJ1274" s="179">
        <f>'Energy consumption (raw)'!AG1224</f>
        <v>8841.7177687000003</v>
      </c>
      <c r="AK1274" s="179">
        <f>'Energy consumption (raw)'!AH1224</f>
        <v>18574.379371999999</v>
      </c>
      <c r="AL1274">
        <f>IF(ROUND(AI1274,-3)=ROUND('Energy consumption (raw)'!AG1224,-3),1,0)</f>
        <v>1</v>
      </c>
      <c r="AM1274" s="179" t="str">
        <f>'Energy consumption (raw)'!AJ1224</f>
        <v>32. Da Nang</v>
      </c>
      <c r="AN1274">
        <f>VLOOKUP(AM1274,Lists!$F$9:$G$71,2,FALSE)</f>
        <v>1</v>
      </c>
    </row>
    <row r="1275" spans="2:40" x14ac:dyDescent="0.25">
      <c r="B1275" s="65" t="str">
        <f t="shared" si="104"/>
        <v>Industry1123</v>
      </c>
      <c r="C1275" s="179">
        <f>'Energy consumption (raw)'!B1225</f>
        <v>1123</v>
      </c>
      <c r="D1275" s="179">
        <f>'Energy consumption (raw)'!C1225</f>
        <v>0</v>
      </c>
      <c r="E1275" s="179">
        <f>'Energy consumption (raw)'!D1225</f>
        <v>0</v>
      </c>
      <c r="F1275" s="179" t="str">
        <f>'Energy consumption (raw)'!E1225</f>
        <v>Công nghiệp</v>
      </c>
      <c r="G1275" s="179" t="str">
        <f>'Energy consumption (raw)'!F1225</f>
        <v>Sản xuất thiết bị điện khác</v>
      </c>
      <c r="H1275" s="179" t="str">
        <f>'Energy consumption (raw)'!G1225</f>
        <v>Industry</v>
      </c>
      <c r="I1275" s="179" t="str">
        <f>'Energy consumption (raw)'!I1225</f>
        <v>27 Manufacture of electrical equipment</v>
      </c>
      <c r="J1275" s="179" t="str">
        <f>INDEX(Sector!$E$6:$E$46,MATCH('Energy consumption (toe)'!I1275,Sector!$B$6:$B$46,FALSE))</f>
        <v>Manufacture of electrical equipment</v>
      </c>
      <c r="K1275" s="179">
        <f>IFERROR('Energy consumption (raw)'!J1225*Lists!$H$84,)</f>
        <v>4712.1698602000006</v>
      </c>
      <c r="L1275" s="179">
        <f>'Energy consumption (raw)'!K1225*Lists!$H$84</f>
        <v>4712.1698602000006</v>
      </c>
      <c r="M1275" s="179">
        <f>'Energy consumption (raw)'!L1225*Lists!$H$84</f>
        <v>0</v>
      </c>
      <c r="N1275" s="179">
        <f>'Energy consumption (raw)'!M1225*Lists!$H$84</f>
        <v>0</v>
      </c>
      <c r="O1275" s="178">
        <f t="shared" si="105"/>
        <v>4712.1698602000006</v>
      </c>
      <c r="P1275">
        <f>'Energy consumption (raw)'!N1225*Lists!$H$85</f>
        <v>0</v>
      </c>
      <c r="Q1275">
        <f>'Energy consumption (raw)'!O1225*Lists!$H$86</f>
        <v>0</v>
      </c>
      <c r="R1275">
        <f>'Energy consumption (raw)'!P1225*Lists!$H$87</f>
        <v>0</v>
      </c>
      <c r="S1275">
        <f>'Energy consumption (raw)'!Q1225*Lists!$H$88</f>
        <v>0</v>
      </c>
      <c r="T1275">
        <f>'Energy consumption (raw)'!R1225*Lists!$H$89</f>
        <v>0</v>
      </c>
      <c r="U1275">
        <f>'Energy consumption (raw)'!S1225*Lists!$H$90</f>
        <v>0</v>
      </c>
      <c r="V1275">
        <f>'Energy consumption (raw)'!T1225*Lists!$H$91</f>
        <v>0</v>
      </c>
      <c r="W1275">
        <f>'Energy consumption (raw)'!U1225*Lists!$H$92</f>
        <v>0</v>
      </c>
      <c r="X1275">
        <f>'Energy consumption (raw)'!V1225*Lists!$H$93</f>
        <v>0</v>
      </c>
      <c r="Y1275">
        <f>'Energy consumption (raw)'!W1225*Lists!$H$94</f>
        <v>0</v>
      </c>
      <c r="Z1275">
        <f>'Energy consumption (raw)'!X1225*Lists!$H$96*1000000</f>
        <v>0</v>
      </c>
      <c r="AA1275">
        <f>'Energy consumption (raw)'!Y1225*Lists!$H$97</f>
        <v>2.1800000000000002</v>
      </c>
      <c r="AB1275">
        <f>'Energy consumption (raw)'!Z1225*Lists!$H$96</f>
        <v>0</v>
      </c>
      <c r="AC1275">
        <f>'Energy consumption (raw)'!AA1225*Lists!$H$98</f>
        <v>0</v>
      </c>
      <c r="AD1275">
        <f>'Energy consumption (raw)'!AB1225*Lists!$H$99</f>
        <v>0</v>
      </c>
      <c r="AE1275">
        <f>'Energy consumption (raw)'!AC1225*Lists!$H$101</f>
        <v>0</v>
      </c>
      <c r="AF1275">
        <f>'Energy consumption (raw)'!AD1225*Lists!$H$101</f>
        <v>0</v>
      </c>
      <c r="AG1275">
        <f>'Energy consumption (raw)'!AE1225*Lists!$H$101</f>
        <v>0</v>
      </c>
      <c r="AH1275">
        <f>'Energy consumption (raw)'!AF1225*Lists!$H$100</f>
        <v>0</v>
      </c>
      <c r="AI1275" s="167">
        <f t="shared" si="106"/>
        <v>4714.3498602000009</v>
      </c>
      <c r="AJ1275" s="179">
        <f>'Energy consumption (raw)'!AG1225</f>
        <v>4714.3498602000009</v>
      </c>
      <c r="AK1275" s="179">
        <f>'Energy consumption (raw)'!AH1225</f>
        <v>5058.2539592000003</v>
      </c>
      <c r="AL1275">
        <f>IF(ROUND(AI1275,-3)=ROUND('Energy consumption (raw)'!AG1225,-3),1,0)</f>
        <v>1</v>
      </c>
      <c r="AM1275" s="179" t="str">
        <f>'Energy consumption (raw)'!AJ1225</f>
        <v>32. Da Nang</v>
      </c>
      <c r="AN1275">
        <f>VLOOKUP(AM1275,Lists!$F$9:$G$71,2,FALSE)</f>
        <v>1</v>
      </c>
    </row>
    <row r="1276" spans="2:40" x14ac:dyDescent="0.25">
      <c r="B1276" s="65" t="str">
        <f t="shared" si="104"/>
        <v>Industry1124</v>
      </c>
      <c r="C1276" s="179">
        <f>'Energy consumption (raw)'!B1226</f>
        <v>1124</v>
      </c>
      <c r="D1276" s="179">
        <f>'Energy consumption (raw)'!C1226</f>
        <v>0</v>
      </c>
      <c r="E1276" s="179">
        <f>'Energy consumption (raw)'!D1226</f>
        <v>0</v>
      </c>
      <c r="F1276" s="179" t="str">
        <f>'Energy consumption (raw)'!E1226</f>
        <v>Công nghiệp</v>
      </c>
      <c r="G1276" s="179" t="str">
        <f>'Energy consumption (raw)'!F1226</f>
        <v>Khai thác, xử lý và cung cấp nước</v>
      </c>
      <c r="H1276" s="179" t="str">
        <f>'Energy consumption (raw)'!G1226</f>
        <v>Industry</v>
      </c>
      <c r="I1276" s="179" t="str">
        <f>'Energy consumption (raw)'!I1226</f>
        <v>36 Water collection, treatment and supply</v>
      </c>
      <c r="J1276" s="179" t="str">
        <f>INDEX(Sector!$E$6:$E$46,MATCH('Energy consumption (toe)'!I1276,Sector!$B$6:$B$46,FALSE))</f>
        <v>Water collection, treatment and supply</v>
      </c>
      <c r="K1276" s="179">
        <f>IFERROR('Energy consumption (raw)'!J1226*Lists!$H$84,)</f>
        <v>2282.8100203000004</v>
      </c>
      <c r="L1276" s="179">
        <f>'Energy consumption (raw)'!K1226*Lists!$H$84</f>
        <v>2653.8799183000001</v>
      </c>
      <c r="M1276" s="179">
        <f>'Energy consumption (raw)'!L1226*Lists!$H$84</f>
        <v>0</v>
      </c>
      <c r="N1276" s="179">
        <f>'Energy consumption (raw)'!M1226*Lists!$H$84</f>
        <v>0</v>
      </c>
      <c r="O1276" s="178">
        <f t="shared" si="105"/>
        <v>2653.8799183000001</v>
      </c>
      <c r="P1276">
        <f>'Energy consumption (raw)'!N1226*Lists!$H$85</f>
        <v>0</v>
      </c>
      <c r="Q1276">
        <f>'Energy consumption (raw)'!O1226*Lists!$H$86</f>
        <v>0</v>
      </c>
      <c r="R1276">
        <f>'Energy consumption (raw)'!P1226*Lists!$H$87</f>
        <v>0</v>
      </c>
      <c r="S1276">
        <f>'Energy consumption (raw)'!Q1226*Lists!$H$88</f>
        <v>0</v>
      </c>
      <c r="T1276">
        <f>'Energy consumption (raw)'!R1226*Lists!$H$89</f>
        <v>0</v>
      </c>
      <c r="U1276">
        <f>'Energy consumption (raw)'!S1226*Lists!$H$90</f>
        <v>0</v>
      </c>
      <c r="V1276">
        <f>'Energy consumption (raw)'!T1226*Lists!$H$91</f>
        <v>0</v>
      </c>
      <c r="W1276">
        <f>'Energy consumption (raw)'!U1226*Lists!$H$92</f>
        <v>0</v>
      </c>
      <c r="X1276">
        <f>'Energy consumption (raw)'!V1226*Lists!$H$93</f>
        <v>0</v>
      </c>
      <c r="Y1276">
        <f>'Energy consumption (raw)'!W1226*Lists!$H$94</f>
        <v>0</v>
      </c>
      <c r="Z1276">
        <f>'Energy consumption (raw)'!X1226*Lists!$H$96*1000000</f>
        <v>0</v>
      </c>
      <c r="AA1276">
        <f>'Energy consumption (raw)'!Y1226*Lists!$H$97</f>
        <v>0</v>
      </c>
      <c r="AB1276">
        <f>'Energy consumption (raw)'!Z1226*Lists!$H$96</f>
        <v>0</v>
      </c>
      <c r="AC1276">
        <f>'Energy consumption (raw)'!AA1226*Lists!$H$98</f>
        <v>0</v>
      </c>
      <c r="AD1276">
        <f>'Energy consumption (raw)'!AB1226*Lists!$H$99</f>
        <v>0</v>
      </c>
      <c r="AE1276">
        <f>'Energy consumption (raw)'!AC1226*Lists!$H$101</f>
        <v>0</v>
      </c>
      <c r="AF1276">
        <f>'Energy consumption (raw)'!AD1226*Lists!$H$101</f>
        <v>0</v>
      </c>
      <c r="AG1276">
        <f>'Energy consumption (raw)'!AE1226*Lists!$H$101</f>
        <v>0</v>
      </c>
      <c r="AH1276">
        <f>'Energy consumption (raw)'!AF1226*Lists!$H$100</f>
        <v>0</v>
      </c>
      <c r="AI1276" s="167">
        <f t="shared" si="106"/>
        <v>2653.8799183000001</v>
      </c>
      <c r="AJ1276" s="179">
        <f>'Energy consumption (raw)'!AG1226</f>
        <v>2653.8799183000001</v>
      </c>
      <c r="AK1276" s="179">
        <f>'Energy consumption (raw)'!AH1226</f>
        <v>4239.7788672000006</v>
      </c>
      <c r="AL1276">
        <f>IF(ROUND(AI1276,-3)=ROUND('Energy consumption (raw)'!AG1226,-3),1,0)</f>
        <v>1</v>
      </c>
      <c r="AM1276" s="179" t="str">
        <f>'Energy consumption (raw)'!AJ1226</f>
        <v>32. Da Nang</v>
      </c>
      <c r="AN1276">
        <f>VLOOKUP(AM1276,Lists!$F$9:$G$71,2,FALSE)</f>
        <v>1</v>
      </c>
    </row>
    <row r="1277" spans="2:40" x14ac:dyDescent="0.25">
      <c r="B1277" s="65" t="str">
        <f t="shared" ref="B1277:B1340" si="107">H1277&amp;C1277</f>
        <v>Industry1125</v>
      </c>
      <c r="C1277" s="179">
        <f>'Energy consumption (raw)'!B1227</f>
        <v>1125</v>
      </c>
      <c r="D1277" s="179">
        <f>'Energy consumption (raw)'!C1227</f>
        <v>0</v>
      </c>
      <c r="E1277" s="179">
        <f>'Energy consumption (raw)'!D1227</f>
        <v>0</v>
      </c>
      <c r="F1277" s="179" t="str">
        <f>'Energy consumption (raw)'!E1227</f>
        <v>Công nghiệp</v>
      </c>
      <c r="G1277" s="179" t="str">
        <f>'Energy consumption (raw)'!F1227</f>
        <v>Sãn xuất linh kiện điện tử</v>
      </c>
      <c r="H1277" s="179" t="str">
        <f>'Energy consumption (raw)'!G1227</f>
        <v>Industry</v>
      </c>
      <c r="I1277" s="179" t="str">
        <f>'Energy consumption (raw)'!I1227</f>
        <v>26 Manufacture of computer, electronic and optical products</v>
      </c>
      <c r="J1277" s="179" t="str">
        <f>INDEX(Sector!$E$6:$E$46,MATCH('Energy consumption (toe)'!I1277,Sector!$B$6:$B$46,FALSE))</f>
        <v>Manufacture of computer, electronic and optical products</v>
      </c>
      <c r="K1277" s="179">
        <f>IFERROR('Energy consumption (raw)'!J1227*Lists!$H$84,)</f>
        <v>5041.6090010000007</v>
      </c>
      <c r="L1277" s="179">
        <f>'Energy consumption (raw)'!K1227*Lists!$H$84</f>
        <v>5041.6090010000007</v>
      </c>
      <c r="M1277" s="179">
        <f>'Energy consumption (raw)'!L1227*Lists!$H$84</f>
        <v>0</v>
      </c>
      <c r="N1277" s="179">
        <f>'Energy consumption (raw)'!M1227*Lists!$H$84</f>
        <v>0</v>
      </c>
      <c r="O1277" s="178">
        <f t="shared" ref="O1277:O1340" si="108">IF(L1277=0,K1277,L1277)</f>
        <v>5041.6090010000007</v>
      </c>
      <c r="P1277">
        <f>'Energy consumption (raw)'!N1227*Lists!$H$85</f>
        <v>0</v>
      </c>
      <c r="Q1277">
        <f>'Energy consumption (raw)'!O1227*Lists!$H$86</f>
        <v>0</v>
      </c>
      <c r="R1277">
        <f>'Energy consumption (raw)'!P1227*Lists!$H$87</f>
        <v>0</v>
      </c>
      <c r="S1277">
        <f>'Energy consumption (raw)'!Q1227*Lists!$H$88</f>
        <v>0</v>
      </c>
      <c r="T1277">
        <f>'Energy consumption (raw)'!R1227*Lists!$H$89</f>
        <v>0</v>
      </c>
      <c r="U1277">
        <f>'Energy consumption (raw)'!S1227*Lists!$H$90</f>
        <v>1.76</v>
      </c>
      <c r="V1277">
        <f>'Energy consumption (raw)'!T1227*Lists!$H$91</f>
        <v>0</v>
      </c>
      <c r="W1277">
        <f>'Energy consumption (raw)'!U1227*Lists!$H$92</f>
        <v>0</v>
      </c>
      <c r="X1277">
        <f>'Energy consumption (raw)'!V1227*Lists!$H$93</f>
        <v>0</v>
      </c>
      <c r="Y1277">
        <f>'Energy consumption (raw)'!W1227*Lists!$H$94</f>
        <v>0</v>
      </c>
      <c r="Z1277">
        <f>'Energy consumption (raw)'!X1227*Lists!$H$96*1000000</f>
        <v>0</v>
      </c>
      <c r="AA1277">
        <f>'Energy consumption (raw)'!Y1227*Lists!$H$97</f>
        <v>0</v>
      </c>
      <c r="AB1277">
        <f>'Energy consumption (raw)'!Z1227*Lists!$H$96</f>
        <v>0</v>
      </c>
      <c r="AC1277">
        <f>'Energy consumption (raw)'!AA1227*Lists!$H$98</f>
        <v>0</v>
      </c>
      <c r="AD1277">
        <f>'Energy consumption (raw)'!AB1227*Lists!$H$99</f>
        <v>0</v>
      </c>
      <c r="AE1277">
        <f>'Energy consumption (raw)'!AC1227*Lists!$H$101</f>
        <v>0</v>
      </c>
      <c r="AF1277">
        <f>'Energy consumption (raw)'!AD1227*Lists!$H$101</f>
        <v>0</v>
      </c>
      <c r="AG1277">
        <f>'Energy consumption (raw)'!AE1227*Lists!$H$101</f>
        <v>0</v>
      </c>
      <c r="AH1277">
        <f>'Energy consumption (raw)'!AF1227*Lists!$H$100</f>
        <v>0</v>
      </c>
      <c r="AI1277" s="167">
        <f t="shared" ref="AI1277:AI1340" si="109">IF(SUM(O1277:AH1277)=0,AJ1277,SUM(O1277:AH1277))</f>
        <v>5043.3690010000009</v>
      </c>
      <c r="AJ1277" s="179">
        <f>'Energy consumption (raw)'!AG1227</f>
        <v>5043.3690010000009</v>
      </c>
      <c r="AK1277" s="179">
        <f>'Energy consumption (raw)'!AH1227</f>
        <v>4929.3259711000001</v>
      </c>
      <c r="AL1277">
        <f>IF(ROUND(AI1277,-3)=ROUND('Energy consumption (raw)'!AG1227,-3),1,0)</f>
        <v>1</v>
      </c>
      <c r="AM1277" s="179" t="str">
        <f>'Energy consumption (raw)'!AJ1227</f>
        <v>32. Da Nang</v>
      </c>
      <c r="AN1277">
        <f>VLOOKUP(AM1277,Lists!$F$9:$G$71,2,FALSE)</f>
        <v>1</v>
      </c>
    </row>
    <row r="1278" spans="2:40" x14ac:dyDescent="0.25">
      <c r="B1278" s="65" t="str">
        <f t="shared" si="107"/>
        <v>Industry1126</v>
      </c>
      <c r="C1278" s="179">
        <f>'Energy consumption (raw)'!B1228</f>
        <v>1126</v>
      </c>
      <c r="D1278" s="179">
        <f>'Energy consumption (raw)'!C1228</f>
        <v>0</v>
      </c>
      <c r="E1278" s="179">
        <f>'Energy consumption (raw)'!D1228</f>
        <v>0</v>
      </c>
      <c r="F1278" s="179" t="str">
        <f>'Energy consumption (raw)'!E1228</f>
        <v>Công nghiệp</v>
      </c>
      <c r="G1278" s="179" t="str">
        <f>'Energy consumption (raw)'!F1228</f>
        <v>Sản xuất đồ chơi trẻ em</v>
      </c>
      <c r="H1278" s="179" t="str">
        <f>'Energy consumption (raw)'!G1228</f>
        <v>Industry</v>
      </c>
      <c r="I1278" s="179" t="str">
        <f>'Energy consumption (raw)'!I1228</f>
        <v>32 Other manufacturing</v>
      </c>
      <c r="J1278" s="179" t="str">
        <f>INDEX(Sector!$E$6:$E$46,MATCH('Energy consumption (toe)'!I1278,Sector!$B$6:$B$46,FALSE))</f>
        <v>Other manufacturing</v>
      </c>
      <c r="K1278" s="179">
        <f>IFERROR('Energy consumption (raw)'!J1228*Lists!$H$84,)</f>
        <v>1827.6271805000001</v>
      </c>
      <c r="L1278" s="179">
        <f>'Energy consumption (raw)'!K1228*Lists!$H$84</f>
        <v>1970.7975215000001</v>
      </c>
      <c r="M1278" s="179">
        <f>'Energy consumption (raw)'!L1228*Lists!$H$84</f>
        <v>0</v>
      </c>
      <c r="N1278" s="179">
        <f>'Energy consumption (raw)'!M1228*Lists!$H$84</f>
        <v>0</v>
      </c>
      <c r="O1278" s="178">
        <f t="shared" si="108"/>
        <v>1970.7975215000001</v>
      </c>
      <c r="P1278">
        <f>'Energy consumption (raw)'!N1228*Lists!$H$85</f>
        <v>0</v>
      </c>
      <c r="Q1278">
        <f>'Energy consumption (raw)'!O1228*Lists!$H$86</f>
        <v>0</v>
      </c>
      <c r="R1278">
        <f>'Energy consumption (raw)'!P1228*Lists!$H$87</f>
        <v>0</v>
      </c>
      <c r="S1278">
        <f>'Energy consumption (raw)'!Q1228*Lists!$H$88</f>
        <v>0</v>
      </c>
      <c r="T1278">
        <f>'Energy consumption (raw)'!R1228*Lists!$H$89</f>
        <v>0</v>
      </c>
      <c r="U1278">
        <f>'Energy consumption (raw)'!S1228*Lists!$H$90</f>
        <v>6.2186696000000001</v>
      </c>
      <c r="V1278">
        <f>'Energy consumption (raw)'!T1228*Lists!$H$91</f>
        <v>0</v>
      </c>
      <c r="W1278">
        <f>'Energy consumption (raw)'!U1228*Lists!$H$92</f>
        <v>0</v>
      </c>
      <c r="X1278">
        <f>'Energy consumption (raw)'!V1228*Lists!$H$93</f>
        <v>0</v>
      </c>
      <c r="Y1278">
        <f>'Energy consumption (raw)'!W1228*Lists!$H$94</f>
        <v>0.45650000000000002</v>
      </c>
      <c r="Z1278">
        <f>'Energy consumption (raw)'!X1228*Lists!$H$96*1000000</f>
        <v>0</v>
      </c>
      <c r="AA1278">
        <f>'Energy consumption (raw)'!Y1228*Lists!$H$97</f>
        <v>3.1065000000000005</v>
      </c>
      <c r="AB1278">
        <f>'Energy consumption (raw)'!Z1228*Lists!$H$96</f>
        <v>0</v>
      </c>
      <c r="AC1278">
        <f>'Energy consumption (raw)'!AA1228*Lists!$H$98</f>
        <v>0</v>
      </c>
      <c r="AD1278">
        <f>'Energy consumption (raw)'!AB1228*Lists!$H$99</f>
        <v>0</v>
      </c>
      <c r="AE1278">
        <f>'Energy consumption (raw)'!AC1228*Lists!$H$101</f>
        <v>0</v>
      </c>
      <c r="AF1278">
        <f>'Energy consumption (raw)'!AD1228*Lists!$H$101</f>
        <v>0</v>
      </c>
      <c r="AG1278">
        <f>'Energy consumption (raw)'!AE1228*Lists!$H$101</f>
        <v>0</v>
      </c>
      <c r="AH1278">
        <f>'Energy consumption (raw)'!AF1228*Lists!$H$100</f>
        <v>0</v>
      </c>
      <c r="AI1278" s="167">
        <f t="shared" si="109"/>
        <v>1980.5791911000003</v>
      </c>
      <c r="AJ1278" s="179">
        <f>'Energy consumption (raw)'!AG1228</f>
        <v>1980.5791911000003</v>
      </c>
      <c r="AK1278" s="179">
        <f>'Energy consumption (raw)'!AH1228</f>
        <v>2629.475676</v>
      </c>
      <c r="AL1278">
        <f>IF(ROUND(AI1278,-3)=ROUND('Energy consumption (raw)'!AG1228,-3),1,0)</f>
        <v>1</v>
      </c>
      <c r="AM1278" s="179" t="str">
        <f>'Energy consumption (raw)'!AJ1228</f>
        <v>32. Da Nang</v>
      </c>
      <c r="AN1278">
        <f>VLOOKUP(AM1278,Lists!$F$9:$G$71,2,FALSE)</f>
        <v>1</v>
      </c>
    </row>
    <row r="1279" spans="2:40" x14ac:dyDescent="0.25">
      <c r="B1279" s="65" t="str">
        <f t="shared" si="107"/>
        <v>Industry1127</v>
      </c>
      <c r="C1279" s="179">
        <f>'Energy consumption (raw)'!B1229</f>
        <v>1127</v>
      </c>
      <c r="D1279" s="179">
        <f>'Energy consumption (raw)'!C1229</f>
        <v>0</v>
      </c>
      <c r="E1279" s="179">
        <f>'Energy consumption (raw)'!D1229</f>
        <v>0</v>
      </c>
      <c r="F1279" s="179" t="str">
        <f>'Energy consumption (raw)'!E1229</f>
        <v>Công nghiệp</v>
      </c>
      <c r="G1279" s="179" t="str">
        <f>'Energy consumption (raw)'!F1229</f>
        <v>Sản xuất bia và mạch nha ủ men bia</v>
      </c>
      <c r="H1279" s="179" t="str">
        <f>'Energy consumption (raw)'!G1229</f>
        <v>Industry</v>
      </c>
      <c r="I1279" s="179" t="str">
        <f>'Energy consumption (raw)'!I1229</f>
        <v>11 Manufacture of beverages</v>
      </c>
      <c r="J1279" s="179" t="str">
        <f>INDEX(Sector!$E$6:$E$46,MATCH('Energy consumption (toe)'!I1279,Sector!$B$6:$B$46,FALSE))</f>
        <v>Manufacture of beverages</v>
      </c>
      <c r="K1279" s="179">
        <f>IFERROR('Energy consumption (raw)'!J1229*Lists!$H$84,)</f>
        <v>2111.6584544000002</v>
      </c>
      <c r="L1279" s="179">
        <f>'Energy consumption (raw)'!K1229*Lists!$H$84</f>
        <v>2111.6584544000002</v>
      </c>
      <c r="M1279" s="179">
        <f>'Energy consumption (raw)'!L1229*Lists!$H$84</f>
        <v>0</v>
      </c>
      <c r="N1279" s="179">
        <f>'Energy consumption (raw)'!M1229*Lists!$H$84</f>
        <v>0</v>
      </c>
      <c r="O1279" s="178">
        <f t="shared" si="108"/>
        <v>2111.6584544000002</v>
      </c>
      <c r="P1279">
        <f>'Energy consumption (raw)'!N1229*Lists!$H$85</f>
        <v>0</v>
      </c>
      <c r="Q1279">
        <f>'Energy consumption (raw)'!O1229*Lists!$H$86</f>
        <v>0</v>
      </c>
      <c r="R1279">
        <f>'Energy consumption (raw)'!P1229*Lists!$H$87</f>
        <v>0</v>
      </c>
      <c r="S1279">
        <f>'Energy consumption (raw)'!Q1229*Lists!$H$88</f>
        <v>0</v>
      </c>
      <c r="T1279">
        <f>'Energy consumption (raw)'!R1229*Lists!$H$89</f>
        <v>2997.78</v>
      </c>
      <c r="U1279">
        <f>'Energy consumption (raw)'!S1229*Lists!$H$90</f>
        <v>0</v>
      </c>
      <c r="V1279">
        <f>'Energy consumption (raw)'!T1229*Lists!$H$91</f>
        <v>0</v>
      </c>
      <c r="W1279">
        <f>'Energy consumption (raw)'!U1229*Lists!$H$92</f>
        <v>0</v>
      </c>
      <c r="X1279">
        <f>'Energy consumption (raw)'!V1229*Lists!$H$93</f>
        <v>0</v>
      </c>
      <c r="Y1279">
        <f>'Energy consumption (raw)'!W1229*Lists!$H$94</f>
        <v>0</v>
      </c>
      <c r="Z1279">
        <f>'Energy consumption (raw)'!X1229*Lists!$H$96*1000000</f>
        <v>0</v>
      </c>
      <c r="AA1279">
        <f>'Energy consumption (raw)'!Y1229*Lists!$H$97</f>
        <v>0</v>
      </c>
      <c r="AB1279">
        <f>'Energy consumption (raw)'!Z1229*Lists!$H$96</f>
        <v>0</v>
      </c>
      <c r="AC1279">
        <f>'Energy consumption (raw)'!AA1229*Lists!$H$98</f>
        <v>0</v>
      </c>
      <c r="AD1279">
        <f>'Energy consumption (raw)'!AB1229*Lists!$H$99</f>
        <v>0</v>
      </c>
      <c r="AE1279">
        <f>'Energy consumption (raw)'!AC1229*Lists!$H$101</f>
        <v>0</v>
      </c>
      <c r="AF1279">
        <f>'Energy consumption (raw)'!AD1229*Lists!$H$101</f>
        <v>0</v>
      </c>
      <c r="AG1279">
        <f>'Energy consumption (raw)'!AE1229*Lists!$H$101</f>
        <v>0</v>
      </c>
      <c r="AH1279">
        <f>'Energy consumption (raw)'!AF1229*Lists!$H$100</f>
        <v>0</v>
      </c>
      <c r="AI1279" s="167">
        <f t="shared" si="109"/>
        <v>5109.4384544000004</v>
      </c>
      <c r="AJ1279" s="179">
        <f>'Energy consumption (raw)'!AG1229</f>
        <v>5109.4384544000004</v>
      </c>
      <c r="AK1279" s="179">
        <f>'Energy consumption (raw)'!AH1229</f>
        <v>2477.3278774</v>
      </c>
      <c r="AL1279">
        <f>IF(ROUND(AI1279,-3)=ROUND('Energy consumption (raw)'!AG1229,-3),1,0)</f>
        <v>1</v>
      </c>
      <c r="AM1279" s="179" t="str">
        <f>'Energy consumption (raw)'!AJ1229</f>
        <v>32. Da Nang</v>
      </c>
      <c r="AN1279">
        <f>VLOOKUP(AM1279,Lists!$F$9:$G$71,2,FALSE)</f>
        <v>1</v>
      </c>
    </row>
    <row r="1280" spans="2:40" x14ac:dyDescent="0.25">
      <c r="B1280" s="65" t="str">
        <f t="shared" si="107"/>
        <v>Industry1128</v>
      </c>
      <c r="C1280" s="179">
        <f>'Energy consumption (raw)'!B1230</f>
        <v>1128</v>
      </c>
      <c r="D1280" s="179">
        <f>'Energy consumption (raw)'!C1230</f>
        <v>0</v>
      </c>
      <c r="E1280" s="179">
        <f>'Energy consumption (raw)'!D1230</f>
        <v>0</v>
      </c>
      <c r="F1280" s="179" t="str">
        <f>'Energy consumption (raw)'!E1230</f>
        <v>Công nghiệp</v>
      </c>
      <c r="G1280" s="179" t="str">
        <f>'Energy consumption (raw)'!F1230</f>
        <v>Khai thác, nuôi trồng thủy sản</v>
      </c>
      <c r="H1280" s="179" t="str">
        <f>'Energy consumption (raw)'!G1230</f>
        <v>Industry</v>
      </c>
      <c r="I1280" s="179" t="str">
        <f>'Energy consumption (raw)'!I1230</f>
        <v>10 Manufacture of food products</v>
      </c>
      <c r="J1280" s="179" t="str">
        <f>INDEX(Sector!$E$6:$E$46,MATCH('Energy consumption (toe)'!I1280,Sector!$B$6:$B$46,FALSE))</f>
        <v>Manufacture of food products</v>
      </c>
      <c r="K1280" s="179">
        <f>IFERROR('Energy consumption (raw)'!J1230*Lists!$H$84,)</f>
        <v>1290.6145760000002</v>
      </c>
      <c r="L1280" s="179">
        <f>'Energy consumption (raw)'!K1230*Lists!$H$84</f>
        <v>2356.3492460000002</v>
      </c>
      <c r="M1280" s="179">
        <f>'Energy consumption (raw)'!L1230*Lists!$H$84</f>
        <v>0</v>
      </c>
      <c r="N1280" s="179">
        <f>'Energy consumption (raw)'!M1230*Lists!$H$84</f>
        <v>0</v>
      </c>
      <c r="O1280" s="178">
        <f t="shared" si="108"/>
        <v>2356.3492460000002</v>
      </c>
      <c r="P1280">
        <f>'Energy consumption (raw)'!N1230*Lists!$H$85</f>
        <v>0</v>
      </c>
      <c r="Q1280">
        <f>'Energy consumption (raw)'!O1230*Lists!$H$86</f>
        <v>0</v>
      </c>
      <c r="R1280">
        <f>'Energy consumption (raw)'!P1230*Lists!$H$87</f>
        <v>0</v>
      </c>
      <c r="S1280">
        <f>'Energy consumption (raw)'!Q1230*Lists!$H$88</f>
        <v>0</v>
      </c>
      <c r="T1280">
        <f>'Energy consumption (raw)'!R1230*Lists!$H$89</f>
        <v>0</v>
      </c>
      <c r="U1280">
        <f>'Energy consumption (raw)'!S1230*Lists!$H$90</f>
        <v>0</v>
      </c>
      <c r="V1280">
        <f>'Energy consumption (raw)'!T1230*Lists!$H$91</f>
        <v>0</v>
      </c>
      <c r="W1280">
        <f>'Energy consumption (raw)'!U1230*Lists!$H$92</f>
        <v>0</v>
      </c>
      <c r="X1280">
        <f>'Energy consumption (raw)'!V1230*Lists!$H$93</f>
        <v>0</v>
      </c>
      <c r="Y1280">
        <f>'Energy consumption (raw)'!W1230*Lists!$H$94</f>
        <v>0</v>
      </c>
      <c r="Z1280">
        <f>'Energy consumption (raw)'!X1230*Lists!$H$96*1000000</f>
        <v>0</v>
      </c>
      <c r="AA1280">
        <f>'Energy consumption (raw)'!Y1230*Lists!$H$97</f>
        <v>0</v>
      </c>
      <c r="AB1280">
        <f>'Energy consumption (raw)'!Z1230*Lists!$H$96</f>
        <v>0</v>
      </c>
      <c r="AC1280">
        <f>'Energy consumption (raw)'!AA1230*Lists!$H$98</f>
        <v>0</v>
      </c>
      <c r="AD1280">
        <f>'Energy consumption (raw)'!AB1230*Lists!$H$99</f>
        <v>0</v>
      </c>
      <c r="AE1280">
        <f>'Energy consumption (raw)'!AC1230*Lists!$H$101</f>
        <v>0</v>
      </c>
      <c r="AF1280">
        <f>'Energy consumption (raw)'!AD1230*Lists!$H$101</f>
        <v>0</v>
      </c>
      <c r="AG1280">
        <f>'Energy consumption (raw)'!AE1230*Lists!$H$101</f>
        <v>0</v>
      </c>
      <c r="AH1280">
        <f>'Energy consumption (raw)'!AF1230*Lists!$H$100</f>
        <v>0</v>
      </c>
      <c r="AI1280" s="167">
        <f t="shared" si="109"/>
        <v>2356.3492460000002</v>
      </c>
      <c r="AJ1280" s="179">
        <f>'Energy consumption (raw)'!AG1230</f>
        <v>2356.3492460000002</v>
      </c>
      <c r="AK1280" s="179">
        <f>'Energy consumption (raw)'!AH1230</f>
        <v>2508.0124150000001</v>
      </c>
      <c r="AL1280">
        <f>IF(ROUND(AI1280,-3)=ROUND('Energy consumption (raw)'!AG1230,-3),1,0)</f>
        <v>1</v>
      </c>
      <c r="AM1280" s="179" t="str">
        <f>'Energy consumption (raw)'!AJ1230</f>
        <v>32. Da Nang</v>
      </c>
      <c r="AN1280">
        <f>VLOOKUP(AM1280,Lists!$F$9:$G$71,2,FALSE)</f>
        <v>1</v>
      </c>
    </row>
    <row r="1281" spans="2:40" x14ac:dyDescent="0.25">
      <c r="B1281" s="65" t="str">
        <f t="shared" si="107"/>
        <v>Industry1129</v>
      </c>
      <c r="C1281" s="179">
        <f>'Energy consumption (raw)'!B1231</f>
        <v>1129</v>
      </c>
      <c r="D1281" s="179">
        <f>'Energy consumption (raw)'!C1231</f>
        <v>0</v>
      </c>
      <c r="E1281" s="179">
        <f>'Energy consumption (raw)'!D1231</f>
        <v>0</v>
      </c>
      <c r="F1281" s="179" t="str">
        <f>'Energy consumption (raw)'!E1231</f>
        <v>Công nghiệp</v>
      </c>
      <c r="G1281" s="179" t="str">
        <f>'Energy consumption (raw)'!F1231</f>
        <v>Khai thác, nuôi trồng thủy sản</v>
      </c>
      <c r="H1281" s="179" t="str">
        <f>'Energy consumption (raw)'!G1231</f>
        <v>Industry</v>
      </c>
      <c r="I1281" s="179" t="str">
        <f>'Energy consumption (raw)'!I1231</f>
        <v>10 Manufacture of food products</v>
      </c>
      <c r="J1281" s="179" t="str">
        <f>INDEX(Sector!$E$6:$E$46,MATCH('Energy consumption (toe)'!I1281,Sector!$B$6:$B$46,FALSE))</f>
        <v>Manufacture of food products</v>
      </c>
      <c r="K1281" s="179">
        <f>IFERROR('Energy consumption (raw)'!J1231*Lists!$H$84,)</f>
        <v>0</v>
      </c>
      <c r="L1281" s="179">
        <f>'Energy consumption (raw)'!K1231*Lists!$H$84</f>
        <v>1110.909081</v>
      </c>
      <c r="M1281" s="179">
        <f>'Energy consumption (raw)'!L1231*Lists!$H$84</f>
        <v>0</v>
      </c>
      <c r="N1281" s="179">
        <f>'Energy consumption (raw)'!M1231*Lists!$H$84</f>
        <v>0</v>
      </c>
      <c r="O1281" s="178">
        <f t="shared" si="108"/>
        <v>1110.909081</v>
      </c>
      <c r="P1281">
        <f>'Energy consumption (raw)'!N1231*Lists!$H$85</f>
        <v>0</v>
      </c>
      <c r="Q1281">
        <f>'Energy consumption (raw)'!O1231*Lists!$H$86</f>
        <v>0</v>
      </c>
      <c r="R1281">
        <f>'Energy consumption (raw)'!P1231*Lists!$H$87</f>
        <v>0</v>
      </c>
      <c r="S1281">
        <f>'Energy consumption (raw)'!Q1231*Lists!$H$88</f>
        <v>0</v>
      </c>
      <c r="T1281">
        <f>'Energy consumption (raw)'!R1231*Lists!$H$89</f>
        <v>0</v>
      </c>
      <c r="U1281">
        <f>'Energy consumption (raw)'!S1231*Lists!$H$90</f>
        <v>0</v>
      </c>
      <c r="V1281">
        <f>'Energy consumption (raw)'!T1231*Lists!$H$91</f>
        <v>0</v>
      </c>
      <c r="W1281">
        <f>'Energy consumption (raw)'!U1231*Lists!$H$92</f>
        <v>0</v>
      </c>
      <c r="X1281">
        <f>'Energy consumption (raw)'!V1231*Lists!$H$93</f>
        <v>0</v>
      </c>
      <c r="Y1281">
        <f>'Energy consumption (raw)'!W1231*Lists!$H$94</f>
        <v>0</v>
      </c>
      <c r="Z1281">
        <f>'Energy consumption (raw)'!X1231*Lists!$H$96*1000000</f>
        <v>0</v>
      </c>
      <c r="AA1281">
        <f>'Energy consumption (raw)'!Y1231*Lists!$H$97</f>
        <v>0</v>
      </c>
      <c r="AB1281">
        <f>'Energy consumption (raw)'!Z1231*Lists!$H$96</f>
        <v>0</v>
      </c>
      <c r="AC1281">
        <f>'Energy consumption (raw)'!AA1231*Lists!$H$98</f>
        <v>0</v>
      </c>
      <c r="AD1281">
        <f>'Energy consumption (raw)'!AB1231*Lists!$H$99</f>
        <v>0</v>
      </c>
      <c r="AE1281">
        <f>'Energy consumption (raw)'!AC1231*Lists!$H$101</f>
        <v>0</v>
      </c>
      <c r="AF1281">
        <f>'Energy consumption (raw)'!AD1231*Lists!$H$101</f>
        <v>0</v>
      </c>
      <c r="AG1281">
        <f>'Energy consumption (raw)'!AE1231*Lists!$H$101</f>
        <v>0</v>
      </c>
      <c r="AH1281">
        <f>'Energy consumption (raw)'!AF1231*Lists!$H$100</f>
        <v>0</v>
      </c>
      <c r="AI1281" s="167">
        <f t="shared" si="109"/>
        <v>1110.909081</v>
      </c>
      <c r="AJ1281" s="179">
        <f>'Energy consumption (raw)'!AG1231</f>
        <v>1110.909081</v>
      </c>
      <c r="AK1281" s="179">
        <f>'Energy consumption (raw)'!AH1231</f>
        <v>1238.9955379999999</v>
      </c>
      <c r="AL1281">
        <f>IF(ROUND(AI1281,-3)=ROUND('Energy consumption (raw)'!AG1231,-3),1,0)</f>
        <v>1</v>
      </c>
      <c r="AM1281" s="179" t="str">
        <f>'Energy consumption (raw)'!AJ1231</f>
        <v>32. Da Nang</v>
      </c>
      <c r="AN1281">
        <f>VLOOKUP(AM1281,Lists!$F$9:$G$71,2,FALSE)</f>
        <v>1</v>
      </c>
    </row>
    <row r="1282" spans="2:40" x14ac:dyDescent="0.25">
      <c r="B1282" s="65" t="str">
        <f t="shared" si="107"/>
        <v>Industry1130</v>
      </c>
      <c r="C1282" s="179">
        <f>'Energy consumption (raw)'!B1232</f>
        <v>1130</v>
      </c>
      <c r="D1282" s="179">
        <f>'Energy consumption (raw)'!C1232</f>
        <v>0</v>
      </c>
      <c r="E1282" s="179">
        <f>'Energy consumption (raw)'!D1232</f>
        <v>0</v>
      </c>
      <c r="F1282" s="179" t="str">
        <f>'Energy consumption (raw)'!E1232</f>
        <v>Công nghiệp</v>
      </c>
      <c r="G1282" s="179" t="str">
        <f>'Energy consumption (raw)'!F1232</f>
        <v>Sản xuất vỏ lon</v>
      </c>
      <c r="H1282" s="179" t="str">
        <f>'Energy consumption (raw)'!G1232</f>
        <v>Industry</v>
      </c>
      <c r="I1282" s="179" t="str">
        <f>'Energy consumption (raw)'!I1232</f>
        <v>25 Manufacture of fabricated metal products, except machinery and equipment</v>
      </c>
      <c r="J1282" s="179" t="str">
        <f>INDEX(Sector!$E$6:$E$46,MATCH('Energy consumption (toe)'!I1282,Sector!$B$6:$B$46,FALSE))</f>
        <v>Manufacture of fabricated metal products, except machinery and equipment</v>
      </c>
      <c r="K1282" s="179">
        <f>IFERROR('Energy consumption (raw)'!J1232*Lists!$H$84,)</f>
        <v>3064.2850524</v>
      </c>
      <c r="L1282" s="179">
        <f>'Energy consumption (raw)'!K1232*Lists!$H$84</f>
        <v>3064.2850524</v>
      </c>
      <c r="M1282" s="179">
        <f>'Energy consumption (raw)'!L1232*Lists!$H$84</f>
        <v>0</v>
      </c>
      <c r="N1282" s="179">
        <f>'Energy consumption (raw)'!M1232*Lists!$H$84</f>
        <v>0</v>
      </c>
      <c r="O1282" s="178">
        <f t="shared" si="108"/>
        <v>3064.2850524</v>
      </c>
      <c r="P1282">
        <f>'Energy consumption (raw)'!N1232*Lists!$H$85</f>
        <v>0</v>
      </c>
      <c r="Q1282">
        <f>'Energy consumption (raw)'!O1232*Lists!$H$86</f>
        <v>0</v>
      </c>
      <c r="R1282">
        <f>'Energy consumption (raw)'!P1232*Lists!$H$87</f>
        <v>0</v>
      </c>
      <c r="S1282">
        <f>'Energy consumption (raw)'!Q1232*Lists!$H$88</f>
        <v>0</v>
      </c>
      <c r="T1282">
        <f>'Energy consumption (raw)'!R1232*Lists!$H$89</f>
        <v>0</v>
      </c>
      <c r="U1282">
        <f>'Energy consumption (raw)'!S1232*Lists!$H$90</f>
        <v>880</v>
      </c>
      <c r="V1282">
        <f>'Energy consumption (raw)'!T1232*Lists!$H$91</f>
        <v>0</v>
      </c>
      <c r="W1282">
        <f>'Energy consumption (raw)'!U1232*Lists!$H$92</f>
        <v>0</v>
      </c>
      <c r="X1282">
        <f>'Energy consumption (raw)'!V1232*Lists!$H$93</f>
        <v>0</v>
      </c>
      <c r="Y1282">
        <f>'Energy consumption (raw)'!W1232*Lists!$H$94</f>
        <v>0</v>
      </c>
      <c r="Z1282">
        <f>'Energy consumption (raw)'!X1232*Lists!$H$96*1000000</f>
        <v>0</v>
      </c>
      <c r="AA1282">
        <f>'Energy consumption (raw)'!Y1232*Lists!$H$97</f>
        <v>2180</v>
      </c>
      <c r="AB1282">
        <f>'Energy consumption (raw)'!Z1232*Lists!$H$96</f>
        <v>0</v>
      </c>
      <c r="AC1282">
        <f>'Energy consumption (raw)'!AA1232*Lists!$H$98</f>
        <v>0</v>
      </c>
      <c r="AD1282">
        <f>'Energy consumption (raw)'!AB1232*Lists!$H$99</f>
        <v>0</v>
      </c>
      <c r="AE1282">
        <f>'Energy consumption (raw)'!AC1232*Lists!$H$101</f>
        <v>0</v>
      </c>
      <c r="AF1282">
        <f>'Energy consumption (raw)'!AD1232*Lists!$H$101</f>
        <v>0</v>
      </c>
      <c r="AG1282">
        <f>'Energy consumption (raw)'!AE1232*Lists!$H$101</f>
        <v>0</v>
      </c>
      <c r="AH1282">
        <f>'Energy consumption (raw)'!AF1232*Lists!$H$100</f>
        <v>0</v>
      </c>
      <c r="AI1282" s="167">
        <f t="shared" si="109"/>
        <v>6124.2850524000005</v>
      </c>
      <c r="AJ1282" s="179">
        <f>'Energy consumption (raw)'!AG1232</f>
        <v>6124.2850524000005</v>
      </c>
      <c r="AK1282" s="179">
        <f>'Energy consumption (raw)'!AH1232</f>
        <v>3462.859234</v>
      </c>
      <c r="AL1282">
        <f>IF(ROUND(AI1282,-3)=ROUND('Energy consumption (raw)'!AG1232,-3),1,0)</f>
        <v>1</v>
      </c>
      <c r="AM1282" s="179" t="str">
        <f>'Energy consumption (raw)'!AJ1232</f>
        <v>32. Da Nang</v>
      </c>
      <c r="AN1282">
        <f>VLOOKUP(AM1282,Lists!$F$9:$G$71,2,FALSE)</f>
        <v>1</v>
      </c>
    </row>
    <row r="1283" spans="2:40" x14ac:dyDescent="0.25">
      <c r="B1283" s="65" t="str">
        <f t="shared" si="107"/>
        <v>Industry1131</v>
      </c>
      <c r="C1283" s="179">
        <f>'Energy consumption (raw)'!B1233</f>
        <v>1131</v>
      </c>
      <c r="D1283" s="179">
        <f>'Energy consumption (raw)'!C1233</f>
        <v>0</v>
      </c>
      <c r="E1283" s="179">
        <f>'Energy consumption (raw)'!D1233</f>
        <v>0</v>
      </c>
      <c r="F1283" s="179" t="str">
        <f>'Energy consumption (raw)'!E1233</f>
        <v>Công nghiệp</v>
      </c>
      <c r="G1283" s="179" t="str">
        <f>'Energy consumption (raw)'!F1233</f>
        <v>Sản xuất các sản phẩm từ Plastic</v>
      </c>
      <c r="H1283" s="179" t="str">
        <f>'Energy consumption (raw)'!G1233</f>
        <v>Industry</v>
      </c>
      <c r="I1283" s="179" t="str">
        <f>'Energy consumption (raw)'!I1233</f>
        <v>22 Manufacture of rubber and plastics products</v>
      </c>
      <c r="J1283" s="179" t="str">
        <f>INDEX(Sector!$E$6:$E$46,MATCH('Energy consumption (toe)'!I1283,Sector!$B$6:$B$46,FALSE))</f>
        <v>Manufacture of rubber and plastics products</v>
      </c>
      <c r="K1283" s="179">
        <f>IFERROR('Energy consumption (raw)'!J1233*Lists!$H$84,)</f>
        <v>2059.9873962000001</v>
      </c>
      <c r="L1283" s="179">
        <f>'Energy consumption (raw)'!K1233*Lists!$H$84</f>
        <v>2059.9873962000001</v>
      </c>
      <c r="M1283" s="179">
        <f>'Energy consumption (raw)'!L1233*Lists!$H$84</f>
        <v>0</v>
      </c>
      <c r="N1283" s="179">
        <f>'Energy consumption (raw)'!M1233*Lists!$H$84</f>
        <v>0</v>
      </c>
      <c r="O1283" s="178">
        <f t="shared" si="108"/>
        <v>2059.9873962000001</v>
      </c>
      <c r="P1283">
        <f>'Energy consumption (raw)'!N1233*Lists!$H$85</f>
        <v>0</v>
      </c>
      <c r="Q1283">
        <f>'Energy consumption (raw)'!O1233*Lists!$H$86</f>
        <v>0</v>
      </c>
      <c r="R1283">
        <f>'Energy consumption (raw)'!P1233*Lists!$H$87</f>
        <v>0</v>
      </c>
      <c r="S1283">
        <f>'Energy consumption (raw)'!Q1233*Lists!$H$88</f>
        <v>0</v>
      </c>
      <c r="T1283">
        <f>'Energy consumption (raw)'!R1233*Lists!$H$89</f>
        <v>30.6</v>
      </c>
      <c r="U1283">
        <f>'Energy consumption (raw)'!S1233*Lists!$H$90</f>
        <v>0</v>
      </c>
      <c r="V1283">
        <f>'Energy consumption (raw)'!T1233*Lists!$H$91</f>
        <v>0</v>
      </c>
      <c r="W1283">
        <f>'Energy consumption (raw)'!U1233*Lists!$H$92</f>
        <v>0</v>
      </c>
      <c r="X1283">
        <f>'Energy consumption (raw)'!V1233*Lists!$H$93</f>
        <v>0</v>
      </c>
      <c r="Y1283">
        <f>'Energy consumption (raw)'!W1233*Lists!$H$94</f>
        <v>0</v>
      </c>
      <c r="Z1283">
        <f>'Energy consumption (raw)'!X1233*Lists!$H$96*1000000</f>
        <v>0</v>
      </c>
      <c r="AA1283">
        <f>'Energy consumption (raw)'!Y1233*Lists!$H$97</f>
        <v>0</v>
      </c>
      <c r="AB1283">
        <f>'Energy consumption (raw)'!Z1233*Lists!$H$96</f>
        <v>0</v>
      </c>
      <c r="AC1283">
        <f>'Energy consumption (raw)'!AA1233*Lists!$H$98</f>
        <v>0</v>
      </c>
      <c r="AD1283">
        <f>'Energy consumption (raw)'!AB1233*Lists!$H$99</f>
        <v>0</v>
      </c>
      <c r="AE1283">
        <f>'Energy consumption (raw)'!AC1233*Lists!$H$101</f>
        <v>0</v>
      </c>
      <c r="AF1283">
        <f>'Energy consumption (raw)'!AD1233*Lists!$H$101</f>
        <v>0</v>
      </c>
      <c r="AG1283">
        <f>'Energy consumption (raw)'!AE1233*Lists!$H$101</f>
        <v>0</v>
      </c>
      <c r="AH1283">
        <f>'Energy consumption (raw)'!AF1233*Lists!$H$100</f>
        <v>0</v>
      </c>
      <c r="AI1283" s="167">
        <f t="shared" si="109"/>
        <v>2090.5873962000001</v>
      </c>
      <c r="AJ1283" s="179">
        <f>'Energy consumption (raw)'!AG1233</f>
        <v>2090.5873962000001</v>
      </c>
      <c r="AK1283" s="179">
        <f>'Energy consumption (raw)'!AH1233</f>
        <v>2155.7706597000001</v>
      </c>
      <c r="AL1283">
        <f>IF(ROUND(AI1283,-3)=ROUND('Energy consumption (raw)'!AG1233,-3),1,0)</f>
        <v>1</v>
      </c>
      <c r="AM1283" s="179" t="str">
        <f>'Energy consumption (raw)'!AJ1233</f>
        <v>32. Da Nang</v>
      </c>
      <c r="AN1283">
        <f>VLOOKUP(AM1283,Lists!$F$9:$G$71,2,FALSE)</f>
        <v>1</v>
      </c>
    </row>
    <row r="1284" spans="2:40" x14ac:dyDescent="0.25">
      <c r="B1284" s="65" t="str">
        <f t="shared" si="107"/>
        <v>Industry1132</v>
      </c>
      <c r="C1284" s="179">
        <f>'Energy consumption (raw)'!B1234</f>
        <v>1132</v>
      </c>
      <c r="D1284" s="179">
        <f>'Energy consumption (raw)'!C1234</f>
        <v>0</v>
      </c>
      <c r="E1284" s="179">
        <f>'Energy consumption (raw)'!D1234</f>
        <v>0</v>
      </c>
      <c r="F1284" s="179" t="str">
        <f>'Energy consumption (raw)'!E1234</f>
        <v>Công nghiệp</v>
      </c>
      <c r="G1284" s="179" t="str">
        <f>'Energy consumption (raw)'!F1234</f>
        <v>Dệt</v>
      </c>
      <c r="H1284" s="179" t="str">
        <f>'Energy consumption (raw)'!G1234</f>
        <v>Industry</v>
      </c>
      <c r="I1284" s="179" t="str">
        <f>'Energy consumption (raw)'!I1234</f>
        <v>13 Manufacture of textiles</v>
      </c>
      <c r="J1284" s="179" t="str">
        <f>INDEX(Sector!$E$6:$E$46,MATCH('Energy consumption (toe)'!I1284,Sector!$B$6:$B$46,FALSE))</f>
        <v>Manufacture of textiles</v>
      </c>
      <c r="K1284" s="179">
        <f>IFERROR('Energy consumption (raw)'!J1234*Lists!$H$84,)</f>
        <v>1682.3958544000002</v>
      </c>
      <c r="L1284" s="179">
        <f>'Energy consumption (raw)'!K1234*Lists!$H$84</f>
        <v>2022.5688747000002</v>
      </c>
      <c r="M1284" s="179">
        <f>'Energy consumption (raw)'!L1234*Lists!$H$84</f>
        <v>0</v>
      </c>
      <c r="N1284" s="179">
        <f>'Energy consumption (raw)'!M1234*Lists!$H$84</f>
        <v>0</v>
      </c>
      <c r="O1284" s="178">
        <f t="shared" si="108"/>
        <v>2022.5688747000002</v>
      </c>
      <c r="P1284">
        <f>'Energy consumption (raw)'!N1234*Lists!$H$85</f>
        <v>3646.9999999999995</v>
      </c>
      <c r="Q1284">
        <f>'Energy consumption (raw)'!O1234*Lists!$H$86</f>
        <v>0</v>
      </c>
      <c r="R1284">
        <f>'Energy consumption (raw)'!P1234*Lists!$H$87</f>
        <v>0</v>
      </c>
      <c r="S1284">
        <f>'Energy consumption (raw)'!Q1234*Lists!$H$88</f>
        <v>0</v>
      </c>
      <c r="T1284">
        <f>'Energy consumption (raw)'!R1234*Lists!$H$89</f>
        <v>0</v>
      </c>
      <c r="U1284">
        <f>'Energy consumption (raw)'!S1234*Lists!$H$90</f>
        <v>0</v>
      </c>
      <c r="V1284">
        <f>'Energy consumption (raw)'!T1234*Lists!$H$91</f>
        <v>0</v>
      </c>
      <c r="W1284">
        <f>'Energy consumption (raw)'!U1234*Lists!$H$92</f>
        <v>0</v>
      </c>
      <c r="X1284">
        <f>'Energy consumption (raw)'!V1234*Lists!$H$93</f>
        <v>0</v>
      </c>
      <c r="Y1284">
        <f>'Energy consumption (raw)'!W1234*Lists!$H$94</f>
        <v>0</v>
      </c>
      <c r="Z1284">
        <f>'Energy consumption (raw)'!X1234*Lists!$H$96*1000000</f>
        <v>0</v>
      </c>
      <c r="AA1284">
        <f>'Energy consumption (raw)'!Y1234*Lists!$H$97</f>
        <v>0</v>
      </c>
      <c r="AB1284">
        <f>'Energy consumption (raw)'!Z1234*Lists!$H$96</f>
        <v>0</v>
      </c>
      <c r="AC1284">
        <f>'Energy consumption (raw)'!AA1234*Lists!$H$98</f>
        <v>0</v>
      </c>
      <c r="AD1284">
        <f>'Energy consumption (raw)'!AB1234*Lists!$H$99</f>
        <v>0</v>
      </c>
      <c r="AE1284">
        <f>'Energy consumption (raw)'!AC1234*Lists!$H$101</f>
        <v>0</v>
      </c>
      <c r="AF1284">
        <f>'Energy consumption (raw)'!AD1234*Lists!$H$101</f>
        <v>0</v>
      </c>
      <c r="AG1284">
        <f>'Energy consumption (raw)'!AE1234*Lists!$H$101</f>
        <v>0</v>
      </c>
      <c r="AH1284">
        <f>'Energy consumption (raw)'!AF1234*Lists!$H$100</f>
        <v>0</v>
      </c>
      <c r="AI1284" s="167">
        <f t="shared" si="109"/>
        <v>5669.5688746999995</v>
      </c>
      <c r="AJ1284" s="179">
        <f>'Energy consumption (raw)'!AG1234</f>
        <v>5669.5688746999995</v>
      </c>
      <c r="AK1284" s="179">
        <f>'Energy consumption (raw)'!AH1234</f>
        <v>6325.4953972999992</v>
      </c>
      <c r="AL1284">
        <f>IF(ROUND(AI1284,-3)=ROUND('Energy consumption (raw)'!AG1234,-3),1,0)</f>
        <v>1</v>
      </c>
      <c r="AM1284" s="179" t="str">
        <f>'Energy consumption (raw)'!AJ1234</f>
        <v>32. Da Nang</v>
      </c>
      <c r="AN1284">
        <f>VLOOKUP(AM1284,Lists!$F$9:$G$71,2,FALSE)</f>
        <v>1</v>
      </c>
    </row>
    <row r="1285" spans="2:40" x14ac:dyDescent="0.25">
      <c r="B1285" s="65" t="str">
        <f t="shared" si="107"/>
        <v>Industry1133</v>
      </c>
      <c r="C1285" s="179">
        <f>'Energy consumption (raw)'!B1235</f>
        <v>1133</v>
      </c>
      <c r="D1285" s="179">
        <f>'Energy consumption (raw)'!C1235</f>
        <v>0</v>
      </c>
      <c r="E1285" s="179">
        <f>'Energy consumption (raw)'!D1235</f>
        <v>0</v>
      </c>
      <c r="F1285" s="179" t="str">
        <f>'Energy consumption (raw)'!E1235</f>
        <v>Công nghiệp</v>
      </c>
      <c r="G1285" s="179" t="str">
        <f>'Energy consumption (raw)'!F1235</f>
        <v>Sản xuất sắt, thép gang</v>
      </c>
      <c r="H1285" s="179" t="str">
        <f>'Energy consumption (raw)'!G1235</f>
        <v>Industry</v>
      </c>
      <c r="I1285" s="179" t="str">
        <f>'Energy consumption (raw)'!I1235</f>
        <v>24 Manufacture of basic metals</v>
      </c>
      <c r="J1285" s="179" t="str">
        <f>INDEX(Sector!$E$6:$E$46,MATCH('Energy consumption (toe)'!I1285,Sector!$B$6:$B$46,FALSE))</f>
        <v>Manufacture of basic metals</v>
      </c>
      <c r="K1285" s="179">
        <f>IFERROR('Energy consumption (raw)'!J1235*Lists!$H$84,)</f>
        <v>4769.0829523000002</v>
      </c>
      <c r="L1285" s="179">
        <f>'Energy consumption (raw)'!K1235*Lists!$H$84</f>
        <v>5496.9993743000005</v>
      </c>
      <c r="M1285" s="179">
        <f>'Energy consumption (raw)'!L1235*Lists!$H$84</f>
        <v>0</v>
      </c>
      <c r="N1285" s="179">
        <f>'Energy consumption (raw)'!M1235*Lists!$H$84</f>
        <v>0</v>
      </c>
      <c r="O1285" s="178">
        <f t="shared" si="108"/>
        <v>5496.9993743000005</v>
      </c>
      <c r="P1285">
        <f>'Energy consumption (raw)'!N1235*Lists!$H$85</f>
        <v>1474.1999999999998</v>
      </c>
      <c r="Q1285">
        <f>'Energy consumption (raw)'!O1235*Lists!$H$86</f>
        <v>0</v>
      </c>
      <c r="R1285">
        <f>'Energy consumption (raw)'!P1235*Lists!$H$87</f>
        <v>0</v>
      </c>
      <c r="S1285">
        <f>'Energy consumption (raw)'!Q1235*Lists!$H$88</f>
        <v>0</v>
      </c>
      <c r="T1285">
        <f>'Energy consumption (raw)'!R1235*Lists!$H$89</f>
        <v>0</v>
      </c>
      <c r="U1285">
        <f>'Energy consumption (raw)'!S1235*Lists!$H$90</f>
        <v>68.64</v>
      </c>
      <c r="V1285">
        <f>'Energy consumption (raw)'!T1235*Lists!$H$91</f>
        <v>0</v>
      </c>
      <c r="W1285">
        <f>'Energy consumption (raw)'!U1235*Lists!$H$92</f>
        <v>0</v>
      </c>
      <c r="X1285">
        <f>'Energy consumption (raw)'!V1235*Lists!$H$93</f>
        <v>0</v>
      </c>
      <c r="Y1285">
        <f>'Energy consumption (raw)'!W1235*Lists!$H$94</f>
        <v>0</v>
      </c>
      <c r="Z1285">
        <f>'Energy consumption (raw)'!X1235*Lists!$H$96*1000000</f>
        <v>0</v>
      </c>
      <c r="AA1285">
        <f>'Energy consumption (raw)'!Y1235*Lists!$H$97</f>
        <v>0</v>
      </c>
      <c r="AB1285">
        <f>'Energy consumption (raw)'!Z1235*Lists!$H$96</f>
        <v>0</v>
      </c>
      <c r="AC1285">
        <f>'Energy consumption (raw)'!AA1235*Lists!$H$98</f>
        <v>0</v>
      </c>
      <c r="AD1285">
        <f>'Energy consumption (raw)'!AB1235*Lists!$H$99</f>
        <v>0</v>
      </c>
      <c r="AE1285">
        <f>'Energy consumption (raw)'!AC1235*Lists!$H$101</f>
        <v>0</v>
      </c>
      <c r="AF1285">
        <f>'Energy consumption (raw)'!AD1235*Lists!$H$101</f>
        <v>0</v>
      </c>
      <c r="AG1285">
        <f>'Energy consumption (raw)'!AE1235*Lists!$H$101</f>
        <v>0</v>
      </c>
      <c r="AH1285">
        <f>'Energy consumption (raw)'!AF1235*Lists!$H$100</f>
        <v>0</v>
      </c>
      <c r="AI1285" s="167">
        <f t="shared" si="109"/>
        <v>7039.8393743000006</v>
      </c>
      <c r="AJ1285" s="179">
        <f>'Energy consumption (raw)'!AG1235</f>
        <v>7039.8393743000006</v>
      </c>
      <c r="AK1285" s="179">
        <f>'Energy consumption (raw)'!AH1235</f>
        <v>7081.0399071000002</v>
      </c>
      <c r="AL1285">
        <f>IF(ROUND(AI1285,-3)=ROUND('Energy consumption (raw)'!AG1235,-3),1,0)</f>
        <v>1</v>
      </c>
      <c r="AM1285" s="179" t="str">
        <f>'Energy consumption (raw)'!AJ1235</f>
        <v>32. Da Nang</v>
      </c>
      <c r="AN1285">
        <f>VLOOKUP(AM1285,Lists!$F$9:$G$71,2,FALSE)</f>
        <v>1</v>
      </c>
    </row>
    <row r="1286" spans="2:40" x14ac:dyDescent="0.25">
      <c r="B1286" s="65" t="str">
        <f t="shared" si="107"/>
        <v>Industry1134</v>
      </c>
      <c r="C1286" s="179">
        <f>'Energy consumption (raw)'!B1236</f>
        <v>1134</v>
      </c>
      <c r="D1286" s="179">
        <f>'Energy consumption (raw)'!C1236</f>
        <v>0</v>
      </c>
      <c r="E1286" s="179">
        <f>'Energy consumption (raw)'!D1236</f>
        <v>0</v>
      </c>
      <c r="F1286" s="179" t="str">
        <f>'Energy consumption (raw)'!E1236</f>
        <v>Công nghiệp</v>
      </c>
      <c r="G1286" s="179" t="str">
        <f>'Energy consumption (raw)'!F1236</f>
        <v>Chế biến sữa và các sản phẩm từ sữa</v>
      </c>
      <c r="H1286" s="179" t="str">
        <f>'Energy consumption (raw)'!G1236</f>
        <v>Industry</v>
      </c>
      <c r="I1286" s="179" t="str">
        <f>'Energy consumption (raw)'!I1236</f>
        <v>10 Manufacture of food products</v>
      </c>
      <c r="J1286" s="179" t="str">
        <f>INDEX(Sector!$E$6:$E$46,MATCH('Energy consumption (toe)'!I1286,Sector!$B$6:$B$46,FALSE))</f>
        <v>Manufacture of food products</v>
      </c>
      <c r="K1286" s="179">
        <f>IFERROR('Energy consumption (raw)'!J1236*Lists!$H$84,)</f>
        <v>1409.7230664000001</v>
      </c>
      <c r="L1286" s="179">
        <f>'Energy consumption (raw)'!K1236*Lists!$H$84</f>
        <v>1409.7230664000001</v>
      </c>
      <c r="M1286" s="179">
        <f>'Energy consumption (raw)'!L1236*Lists!$H$84</f>
        <v>0</v>
      </c>
      <c r="N1286" s="179">
        <f>'Energy consumption (raw)'!M1236*Lists!$H$84</f>
        <v>0</v>
      </c>
      <c r="O1286" s="178">
        <f t="shared" si="108"/>
        <v>1409.7230664000001</v>
      </c>
      <c r="P1286">
        <f>'Energy consumption (raw)'!N1236*Lists!$H$85</f>
        <v>0</v>
      </c>
      <c r="Q1286">
        <f>'Energy consumption (raw)'!O1236*Lists!$H$86</f>
        <v>0</v>
      </c>
      <c r="R1286">
        <f>'Energy consumption (raw)'!P1236*Lists!$H$87</f>
        <v>0</v>
      </c>
      <c r="S1286">
        <f>'Energy consumption (raw)'!Q1236*Lists!$H$88</f>
        <v>0</v>
      </c>
      <c r="T1286">
        <f>'Energy consumption (raw)'!R1236*Lists!$H$89</f>
        <v>0</v>
      </c>
      <c r="U1286">
        <f>'Energy consumption (raw)'!S1236*Lists!$H$90</f>
        <v>0</v>
      </c>
      <c r="V1286">
        <f>'Energy consumption (raw)'!T1236*Lists!$H$91</f>
        <v>0</v>
      </c>
      <c r="W1286">
        <f>'Energy consumption (raw)'!U1236*Lists!$H$92</f>
        <v>0</v>
      </c>
      <c r="X1286">
        <f>'Energy consumption (raw)'!V1236*Lists!$H$93</f>
        <v>0</v>
      </c>
      <c r="Y1286">
        <f>'Energy consumption (raw)'!W1236*Lists!$H$94</f>
        <v>0</v>
      </c>
      <c r="Z1286">
        <f>'Energy consumption (raw)'!X1236*Lists!$H$96*1000000</f>
        <v>0</v>
      </c>
      <c r="AA1286">
        <f>'Energy consumption (raw)'!Y1236*Lists!$H$97</f>
        <v>0</v>
      </c>
      <c r="AB1286">
        <f>'Energy consumption (raw)'!Z1236*Lists!$H$96</f>
        <v>0</v>
      </c>
      <c r="AC1286">
        <f>'Energy consumption (raw)'!AA1236*Lists!$H$98</f>
        <v>0</v>
      </c>
      <c r="AD1286">
        <f>'Energy consumption (raw)'!AB1236*Lists!$H$99</f>
        <v>0</v>
      </c>
      <c r="AE1286">
        <f>'Energy consumption (raw)'!AC1236*Lists!$H$101</f>
        <v>0</v>
      </c>
      <c r="AF1286">
        <f>'Energy consumption (raw)'!AD1236*Lists!$H$101</f>
        <v>0</v>
      </c>
      <c r="AG1286">
        <f>'Energy consumption (raw)'!AE1236*Lists!$H$101</f>
        <v>0</v>
      </c>
      <c r="AH1286">
        <f>'Energy consumption (raw)'!AF1236*Lists!$H$100</f>
        <v>0</v>
      </c>
      <c r="AI1286" s="167">
        <f t="shared" si="109"/>
        <v>1409.7230664000001</v>
      </c>
      <c r="AJ1286" s="179">
        <f>'Energy consumption (raw)'!AG1236</f>
        <v>1409.7230664000001</v>
      </c>
      <c r="AK1286" s="179">
        <f>'Energy consumption (raw)'!AH1236</f>
        <v>1616.8954889000001</v>
      </c>
      <c r="AL1286">
        <f>IF(ROUND(AI1286,-3)=ROUND('Energy consumption (raw)'!AG1236,-3),1,0)</f>
        <v>1</v>
      </c>
      <c r="AM1286" s="179" t="str">
        <f>'Energy consumption (raw)'!AJ1236</f>
        <v>32. Da Nang</v>
      </c>
      <c r="AN1286">
        <f>VLOOKUP(AM1286,Lists!$F$9:$G$71,2,FALSE)</f>
        <v>1</v>
      </c>
    </row>
    <row r="1287" spans="2:40" x14ac:dyDescent="0.25">
      <c r="B1287" s="65" t="str">
        <f t="shared" si="107"/>
        <v>Industry1135</v>
      </c>
      <c r="C1287" s="179">
        <f>'Energy consumption (raw)'!B1237</f>
        <v>1135</v>
      </c>
      <c r="D1287" s="179">
        <f>'Energy consumption (raw)'!C1237</f>
        <v>0</v>
      </c>
      <c r="E1287" s="179">
        <f>'Energy consumption (raw)'!D1237</f>
        <v>0</v>
      </c>
      <c r="F1287" s="179" t="str">
        <f>'Energy consumption (raw)'!E1237</f>
        <v>Công nghiệp</v>
      </c>
      <c r="G1287" s="179" t="str">
        <f>'Energy consumption (raw)'!F1237</f>
        <v>Sản xuất thiết bị truyền thông</v>
      </c>
      <c r="H1287" s="179" t="str">
        <f>'Energy consumption (raw)'!G1237</f>
        <v>Industry</v>
      </c>
      <c r="I1287" s="179" t="str">
        <f>'Energy consumption (raw)'!I1237</f>
        <v>26 Manufacture of computer, electronic and optical products</v>
      </c>
      <c r="J1287" s="179" t="str">
        <f>INDEX(Sector!$E$6:$E$46,MATCH('Energy consumption (toe)'!I1287,Sector!$B$6:$B$46,FALSE))</f>
        <v>Manufacture of computer, electronic and optical products</v>
      </c>
      <c r="K1287" s="179">
        <f>IFERROR('Energy consumption (raw)'!J1237*Lists!$H$84,)</f>
        <v>0</v>
      </c>
      <c r="L1287" s="179">
        <f>'Energy consumption (raw)'!K1237*Lists!$H$84</f>
        <v>1278.8763578000001</v>
      </c>
      <c r="M1287" s="179">
        <f>'Energy consumption (raw)'!L1237*Lists!$H$84</f>
        <v>0</v>
      </c>
      <c r="N1287" s="179">
        <f>'Energy consumption (raw)'!M1237*Lists!$H$84</f>
        <v>0</v>
      </c>
      <c r="O1287" s="178">
        <f t="shared" si="108"/>
        <v>1278.8763578000001</v>
      </c>
      <c r="P1287">
        <f>'Energy consumption (raw)'!N1237*Lists!$H$85</f>
        <v>0</v>
      </c>
      <c r="Q1287">
        <f>'Energy consumption (raw)'!O1237*Lists!$H$86</f>
        <v>0</v>
      </c>
      <c r="R1287">
        <f>'Energy consumption (raw)'!P1237*Lists!$H$87</f>
        <v>0</v>
      </c>
      <c r="S1287">
        <f>'Energy consumption (raw)'!Q1237*Lists!$H$88</f>
        <v>0</v>
      </c>
      <c r="T1287">
        <f>'Energy consumption (raw)'!R1237*Lists!$H$89</f>
        <v>0</v>
      </c>
      <c r="U1287">
        <f>'Energy consumption (raw)'!S1237*Lists!$H$90</f>
        <v>0</v>
      </c>
      <c r="V1287">
        <f>'Energy consumption (raw)'!T1237*Lists!$H$91</f>
        <v>0</v>
      </c>
      <c r="W1287">
        <f>'Energy consumption (raw)'!U1237*Lists!$H$92</f>
        <v>0</v>
      </c>
      <c r="X1287">
        <f>'Energy consumption (raw)'!V1237*Lists!$H$93</f>
        <v>0</v>
      </c>
      <c r="Y1287">
        <f>'Energy consumption (raw)'!W1237*Lists!$H$94</f>
        <v>0</v>
      </c>
      <c r="Z1287">
        <f>'Energy consumption (raw)'!X1237*Lists!$H$96*1000000</f>
        <v>0</v>
      </c>
      <c r="AA1287">
        <f>'Energy consumption (raw)'!Y1237*Lists!$H$97</f>
        <v>0</v>
      </c>
      <c r="AB1287">
        <f>'Energy consumption (raw)'!Z1237*Lists!$H$96</f>
        <v>0</v>
      </c>
      <c r="AC1287">
        <f>'Energy consumption (raw)'!AA1237*Lists!$H$98</f>
        <v>0</v>
      </c>
      <c r="AD1287">
        <f>'Energy consumption (raw)'!AB1237*Lists!$H$99</f>
        <v>0</v>
      </c>
      <c r="AE1287">
        <f>'Energy consumption (raw)'!AC1237*Lists!$H$101</f>
        <v>0</v>
      </c>
      <c r="AF1287">
        <f>'Energy consumption (raw)'!AD1237*Lists!$H$101</f>
        <v>0</v>
      </c>
      <c r="AG1287">
        <f>'Energy consumption (raw)'!AE1237*Lists!$H$101</f>
        <v>0</v>
      </c>
      <c r="AH1287">
        <f>'Energy consumption (raw)'!AF1237*Lists!$H$100</f>
        <v>0</v>
      </c>
      <c r="AI1287" s="167">
        <f t="shared" si="109"/>
        <v>1278.8763578000001</v>
      </c>
      <c r="AJ1287" s="179">
        <f>'Energy consumption (raw)'!AG1237</f>
        <v>1278.8763578000001</v>
      </c>
      <c r="AK1287" s="179">
        <f>'Energy consumption (raw)'!AH1237</f>
        <v>1194.2008721</v>
      </c>
      <c r="AL1287">
        <f>IF(ROUND(AI1287,-3)=ROUND('Energy consumption (raw)'!AG1237,-3),1,0)</f>
        <v>1</v>
      </c>
      <c r="AM1287" s="179" t="str">
        <f>'Energy consumption (raw)'!AJ1237</f>
        <v>32. Da Nang</v>
      </c>
      <c r="AN1287">
        <f>VLOOKUP(AM1287,Lists!$F$9:$G$71,2,FALSE)</f>
        <v>1</v>
      </c>
    </row>
    <row r="1288" spans="2:40" x14ac:dyDescent="0.25">
      <c r="B1288" s="65" t="str">
        <f t="shared" si="107"/>
        <v>Industry1136</v>
      </c>
      <c r="C1288" s="179">
        <f>'Energy consumption (raw)'!B1238</f>
        <v>1136</v>
      </c>
      <c r="D1288" s="179">
        <f>'Energy consumption (raw)'!C1238</f>
        <v>0</v>
      </c>
      <c r="E1288" s="179">
        <f>'Energy consumption (raw)'!D1238</f>
        <v>0</v>
      </c>
      <c r="F1288" s="179" t="str">
        <f>'Energy consumption (raw)'!E1238</f>
        <v>Công nghiệp</v>
      </c>
      <c r="G1288" s="179" t="str">
        <f>'Energy consumption (raw)'!F1238</f>
        <v>Sản xuất sắt, thép gang</v>
      </c>
      <c r="H1288" s="179" t="str">
        <f>'Energy consumption (raw)'!G1238</f>
        <v>Industry</v>
      </c>
      <c r="I1288" s="179" t="str">
        <f>'Energy consumption (raw)'!I1238</f>
        <v>24 Manufacture of basic metals</v>
      </c>
      <c r="J1288" s="179" t="str">
        <f>INDEX(Sector!$E$6:$E$46,MATCH('Energy consumption (toe)'!I1288,Sector!$B$6:$B$46,FALSE))</f>
        <v>Manufacture of basic metals</v>
      </c>
      <c r="K1288" s="179">
        <f>IFERROR('Energy consumption (raw)'!J1238*Lists!$H$84,)</f>
        <v>1032.7802018</v>
      </c>
      <c r="L1288" s="179">
        <f>'Energy consumption (raw)'!K1238*Lists!$H$84</f>
        <v>1032.7802018</v>
      </c>
      <c r="M1288" s="179">
        <f>'Energy consumption (raw)'!L1238*Lists!$H$84</f>
        <v>0</v>
      </c>
      <c r="N1288" s="179">
        <f>'Energy consumption (raw)'!M1238*Lists!$H$84</f>
        <v>0</v>
      </c>
      <c r="O1288" s="178">
        <f t="shared" si="108"/>
        <v>1032.7802018</v>
      </c>
      <c r="P1288">
        <f>'Energy consumption (raw)'!N1238*Lists!$H$85</f>
        <v>0</v>
      </c>
      <c r="Q1288">
        <f>'Energy consumption (raw)'!O1238*Lists!$H$86</f>
        <v>0</v>
      </c>
      <c r="R1288">
        <f>'Energy consumption (raw)'!P1238*Lists!$H$87</f>
        <v>0</v>
      </c>
      <c r="S1288">
        <f>'Energy consumption (raw)'!Q1238*Lists!$H$88</f>
        <v>0</v>
      </c>
      <c r="T1288">
        <f>'Energy consumption (raw)'!R1238*Lists!$H$89</f>
        <v>0</v>
      </c>
      <c r="U1288">
        <f>'Energy consumption (raw)'!S1238*Lists!$H$90</f>
        <v>0</v>
      </c>
      <c r="V1288">
        <f>'Energy consumption (raw)'!T1238*Lists!$H$91</f>
        <v>0</v>
      </c>
      <c r="W1288">
        <f>'Energy consumption (raw)'!U1238*Lists!$H$92</f>
        <v>0</v>
      </c>
      <c r="X1288">
        <f>'Energy consumption (raw)'!V1238*Lists!$H$93</f>
        <v>0</v>
      </c>
      <c r="Y1288">
        <f>'Energy consumption (raw)'!W1238*Lists!$H$94</f>
        <v>0</v>
      </c>
      <c r="Z1288">
        <f>'Energy consumption (raw)'!X1238*Lists!$H$96*1000000</f>
        <v>0</v>
      </c>
      <c r="AA1288">
        <f>'Energy consumption (raw)'!Y1238*Lists!$H$97</f>
        <v>0</v>
      </c>
      <c r="AB1288">
        <f>'Energy consumption (raw)'!Z1238*Lists!$H$96</f>
        <v>0</v>
      </c>
      <c r="AC1288">
        <f>'Energy consumption (raw)'!AA1238*Lists!$H$98</f>
        <v>0</v>
      </c>
      <c r="AD1288">
        <f>'Energy consumption (raw)'!AB1238*Lists!$H$99</f>
        <v>0</v>
      </c>
      <c r="AE1288">
        <f>'Energy consumption (raw)'!AC1238*Lists!$H$101</f>
        <v>0</v>
      </c>
      <c r="AF1288">
        <f>'Energy consumption (raw)'!AD1238*Lists!$H$101</f>
        <v>0</v>
      </c>
      <c r="AG1288">
        <f>'Energy consumption (raw)'!AE1238*Lists!$H$101</f>
        <v>0</v>
      </c>
      <c r="AH1288">
        <f>'Energy consumption (raw)'!AF1238*Lists!$H$100</f>
        <v>0</v>
      </c>
      <c r="AI1288" s="167">
        <f t="shared" si="109"/>
        <v>1032.7802018</v>
      </c>
      <c r="AJ1288" s="179">
        <f>'Energy consumption (raw)'!AG1238</f>
        <v>1032.7802018</v>
      </c>
      <c r="AK1288" s="179">
        <f>'Energy consumption (raw)'!AH1238</f>
        <v>1176.8569010000001</v>
      </c>
      <c r="AL1288">
        <f>IF(ROUND(AI1288,-3)=ROUND('Energy consumption (raw)'!AG1238,-3),1,0)</f>
        <v>1</v>
      </c>
      <c r="AM1288" s="179" t="str">
        <f>'Energy consumption (raw)'!AJ1238</f>
        <v>32. Da Nang</v>
      </c>
      <c r="AN1288">
        <f>VLOOKUP(AM1288,Lists!$F$9:$G$71,2,FALSE)</f>
        <v>1</v>
      </c>
    </row>
    <row r="1289" spans="2:40" x14ac:dyDescent="0.25">
      <c r="B1289" s="65" t="str">
        <f t="shared" si="107"/>
        <v>Industry1137</v>
      </c>
      <c r="C1289" s="179">
        <f>'Energy consumption (raw)'!B1239</f>
        <v>1137</v>
      </c>
      <c r="D1289" s="179">
        <f>'Energy consumption (raw)'!C1239</f>
        <v>0</v>
      </c>
      <c r="E1289" s="179">
        <f>'Energy consumption (raw)'!D1239</f>
        <v>0</v>
      </c>
      <c r="F1289" s="179" t="str">
        <f>'Energy consumption (raw)'!E1239</f>
        <v>Công nghiệp</v>
      </c>
      <c r="G1289" s="179" t="str">
        <f>'Energy consumption (raw)'!F1239</f>
        <v>Sản xuất đồ chơi, trò chơi</v>
      </c>
      <c r="H1289" s="179" t="str">
        <f>'Energy consumption (raw)'!G1239</f>
        <v>Industry</v>
      </c>
      <c r="I1289" s="179" t="str">
        <f>'Energy consumption (raw)'!I1239</f>
        <v>32 Other manufacturing</v>
      </c>
      <c r="J1289" s="179" t="str">
        <f>INDEX(Sector!$E$6:$E$46,MATCH('Energy consumption (toe)'!I1289,Sector!$B$6:$B$46,FALSE))</f>
        <v>Other manufacturing</v>
      </c>
      <c r="K1289" s="179">
        <f>IFERROR('Energy consumption (raw)'!J1239*Lists!$H$84,)</f>
        <v>1934.9294064000001</v>
      </c>
      <c r="L1289" s="179">
        <f>'Energy consumption (raw)'!K1239*Lists!$H$84</f>
        <v>1934.9294064000001</v>
      </c>
      <c r="M1289" s="179">
        <f>'Energy consumption (raw)'!L1239*Lists!$H$84</f>
        <v>0</v>
      </c>
      <c r="N1289" s="179">
        <f>'Energy consumption (raw)'!M1239*Lists!$H$84</f>
        <v>0</v>
      </c>
      <c r="O1289" s="178">
        <f t="shared" si="108"/>
        <v>1934.9294064000001</v>
      </c>
      <c r="P1289">
        <f>'Energy consumption (raw)'!N1239*Lists!$H$85</f>
        <v>0</v>
      </c>
      <c r="Q1289">
        <f>'Energy consumption (raw)'!O1239*Lists!$H$86</f>
        <v>0</v>
      </c>
      <c r="R1289">
        <f>'Energy consumption (raw)'!P1239*Lists!$H$87</f>
        <v>0</v>
      </c>
      <c r="S1289">
        <f>'Energy consumption (raw)'!Q1239*Lists!$H$88</f>
        <v>0</v>
      </c>
      <c r="T1289">
        <f>'Energy consumption (raw)'!R1239*Lists!$H$89</f>
        <v>0</v>
      </c>
      <c r="U1289">
        <f>'Energy consumption (raw)'!S1239*Lists!$H$90</f>
        <v>12.261040000000001</v>
      </c>
      <c r="V1289">
        <f>'Energy consumption (raw)'!T1239*Lists!$H$91</f>
        <v>0</v>
      </c>
      <c r="W1289">
        <f>'Energy consumption (raw)'!U1239*Lists!$H$92</f>
        <v>0</v>
      </c>
      <c r="X1289">
        <f>'Energy consumption (raw)'!V1239*Lists!$H$93</f>
        <v>0</v>
      </c>
      <c r="Y1289">
        <f>'Energy consumption (raw)'!W1239*Lists!$H$94</f>
        <v>0.60589999999999999</v>
      </c>
      <c r="Z1289">
        <f>'Energy consumption (raw)'!X1239*Lists!$H$96*1000000</f>
        <v>0</v>
      </c>
      <c r="AA1289">
        <f>'Energy consumption (raw)'!Y1239*Lists!$H$97</f>
        <v>1.853</v>
      </c>
      <c r="AB1289">
        <f>'Energy consumption (raw)'!Z1239*Lists!$H$96</f>
        <v>0</v>
      </c>
      <c r="AC1289">
        <f>'Energy consumption (raw)'!AA1239*Lists!$H$98</f>
        <v>0</v>
      </c>
      <c r="AD1289">
        <f>'Energy consumption (raw)'!AB1239*Lists!$H$99</f>
        <v>0</v>
      </c>
      <c r="AE1289">
        <f>'Energy consumption (raw)'!AC1239*Lists!$H$101</f>
        <v>0</v>
      </c>
      <c r="AF1289">
        <f>'Energy consumption (raw)'!AD1239*Lists!$H$101</f>
        <v>0</v>
      </c>
      <c r="AG1289">
        <f>'Energy consumption (raw)'!AE1239*Lists!$H$101</f>
        <v>0</v>
      </c>
      <c r="AH1289">
        <f>'Energy consumption (raw)'!AF1239*Lists!$H$100</f>
        <v>0</v>
      </c>
      <c r="AI1289" s="167">
        <f t="shared" si="109"/>
        <v>1949.6493464000002</v>
      </c>
      <c r="AJ1289" s="179">
        <f>'Energy consumption (raw)'!AG1239</f>
        <v>1949.6493464000002</v>
      </c>
      <c r="AK1289" s="179">
        <f>'Energy consumption (raw)'!AH1239</f>
        <v>2324.9397837000001</v>
      </c>
      <c r="AL1289">
        <f>IF(ROUND(AI1289,-3)=ROUND('Energy consumption (raw)'!AG1239,-3),1,0)</f>
        <v>1</v>
      </c>
      <c r="AM1289" s="179" t="str">
        <f>'Energy consumption (raw)'!AJ1239</f>
        <v>32. Da Nang</v>
      </c>
      <c r="AN1289">
        <f>VLOOKUP(AM1289,Lists!$F$9:$G$71,2,FALSE)</f>
        <v>1</v>
      </c>
    </row>
    <row r="1290" spans="2:40" x14ac:dyDescent="0.25">
      <c r="B1290" s="65" t="str">
        <f t="shared" si="107"/>
        <v>Industry1138</v>
      </c>
      <c r="C1290" s="179">
        <f>'Energy consumption (raw)'!B1240</f>
        <v>1138</v>
      </c>
      <c r="D1290" s="179">
        <f>'Energy consumption (raw)'!C1240</f>
        <v>0</v>
      </c>
      <c r="E1290" s="179">
        <f>'Energy consumption (raw)'!D1240</f>
        <v>0</v>
      </c>
      <c r="F1290" s="179" t="str">
        <f>'Energy consumption (raw)'!E1240</f>
        <v>Công nghiệp</v>
      </c>
      <c r="G1290" s="179" t="str">
        <f>'Energy consumption (raw)'!F1240</f>
        <v>Sản xuất linh kiện, phụ tùng ôtô</v>
      </c>
      <c r="H1290" s="179" t="str">
        <f>'Energy consumption (raw)'!G1240</f>
        <v>Industry</v>
      </c>
      <c r="I1290" s="179" t="str">
        <f>'Energy consumption (raw)'!I1240</f>
        <v>29 Manufacture of motor vehicles, trailers and semi-trailers</v>
      </c>
      <c r="J1290" s="179" t="str">
        <f>INDEX(Sector!$E$6:$E$46,MATCH('Energy consumption (toe)'!I1290,Sector!$B$6:$B$46,FALSE))</f>
        <v>Manufacture of motor vehicles, trailers and semi-trailers</v>
      </c>
      <c r="K1290" s="179">
        <f>IFERROR('Energy consumption (raw)'!J1240*Lists!$H$84,)</f>
        <v>0</v>
      </c>
      <c r="L1290" s="179">
        <f>'Energy consumption (raw)'!K1240*Lists!$H$84</f>
        <v>1287.0710765000001</v>
      </c>
      <c r="M1290" s="179">
        <f>'Energy consumption (raw)'!L1240*Lists!$H$84</f>
        <v>0</v>
      </c>
      <c r="N1290" s="179">
        <f>'Energy consumption (raw)'!M1240*Lists!$H$84</f>
        <v>0</v>
      </c>
      <c r="O1290" s="178">
        <f t="shared" si="108"/>
        <v>1287.0710765000001</v>
      </c>
      <c r="P1290">
        <f>'Energy consumption (raw)'!N1240*Lists!$H$85</f>
        <v>0</v>
      </c>
      <c r="Q1290">
        <f>'Energy consumption (raw)'!O1240*Lists!$H$86</f>
        <v>0</v>
      </c>
      <c r="R1290">
        <f>'Energy consumption (raw)'!P1240*Lists!$H$87</f>
        <v>0</v>
      </c>
      <c r="S1290">
        <f>'Energy consumption (raw)'!Q1240*Lists!$H$88</f>
        <v>0</v>
      </c>
      <c r="T1290">
        <f>'Energy consumption (raw)'!R1240*Lists!$H$89</f>
        <v>0</v>
      </c>
      <c r="U1290">
        <f>'Energy consumption (raw)'!S1240*Lists!$H$90</f>
        <v>0</v>
      </c>
      <c r="V1290">
        <f>'Energy consumption (raw)'!T1240*Lists!$H$91</f>
        <v>0</v>
      </c>
      <c r="W1290">
        <f>'Energy consumption (raw)'!U1240*Lists!$H$92</f>
        <v>0</v>
      </c>
      <c r="X1290">
        <f>'Energy consumption (raw)'!V1240*Lists!$H$93</f>
        <v>0</v>
      </c>
      <c r="Y1290">
        <f>'Energy consumption (raw)'!W1240*Lists!$H$94</f>
        <v>0</v>
      </c>
      <c r="Z1290">
        <f>'Energy consumption (raw)'!X1240*Lists!$H$96*1000000</f>
        <v>0</v>
      </c>
      <c r="AA1290">
        <f>'Energy consumption (raw)'!Y1240*Lists!$H$97</f>
        <v>0</v>
      </c>
      <c r="AB1290">
        <f>'Energy consumption (raw)'!Z1240*Lists!$H$96</f>
        <v>0</v>
      </c>
      <c r="AC1290">
        <f>'Energy consumption (raw)'!AA1240*Lists!$H$98</f>
        <v>0</v>
      </c>
      <c r="AD1290">
        <f>'Energy consumption (raw)'!AB1240*Lists!$H$99</f>
        <v>0</v>
      </c>
      <c r="AE1290">
        <f>'Energy consumption (raw)'!AC1240*Lists!$H$101</f>
        <v>0</v>
      </c>
      <c r="AF1290">
        <f>'Energy consumption (raw)'!AD1240*Lists!$H$101</f>
        <v>0</v>
      </c>
      <c r="AG1290">
        <f>'Energy consumption (raw)'!AE1240*Lists!$H$101</f>
        <v>0</v>
      </c>
      <c r="AH1290">
        <f>'Energy consumption (raw)'!AF1240*Lists!$H$100</f>
        <v>0</v>
      </c>
      <c r="AI1290" s="167">
        <f t="shared" si="109"/>
        <v>1287.0710765000001</v>
      </c>
      <c r="AJ1290" s="179">
        <f>'Energy consumption (raw)'!AG1240</f>
        <v>1287.0710765000001</v>
      </c>
      <c r="AK1290" s="179">
        <f>'Energy consumption (raw)'!AH1240</f>
        <v>1777.2281715000001</v>
      </c>
      <c r="AL1290">
        <f>IF(ROUND(AI1290,-3)=ROUND('Energy consumption (raw)'!AG1240,-3),1,0)</f>
        <v>1</v>
      </c>
      <c r="AM1290" s="179" t="str">
        <f>'Energy consumption (raw)'!AJ1240</f>
        <v>32. Da Nang</v>
      </c>
      <c r="AN1290">
        <f>VLOOKUP(AM1290,Lists!$F$9:$G$71,2,FALSE)</f>
        <v>1</v>
      </c>
    </row>
    <row r="1291" spans="2:40" x14ac:dyDescent="0.25">
      <c r="B1291" s="65" t="str">
        <f t="shared" si="107"/>
        <v>Industry1139</v>
      </c>
      <c r="C1291" s="179">
        <f>'Energy consumption (raw)'!B1241</f>
        <v>1139</v>
      </c>
      <c r="D1291" s="179">
        <f>'Energy consumption (raw)'!C1241</f>
        <v>0</v>
      </c>
      <c r="E1291" s="179">
        <f>'Energy consumption (raw)'!D1241</f>
        <v>0</v>
      </c>
      <c r="F1291" s="179" t="str">
        <f>'Energy consumption (raw)'!E1241</f>
        <v>Công nghiệp</v>
      </c>
      <c r="G1291" s="179" t="str">
        <f>'Energy consumption (raw)'!F1241</f>
        <v>Sản xuất máy móc và thiết bị văn phòng (trừ máy vi tính và thiết bị ngoại vi của máy vi tính)</v>
      </c>
      <c r="H1291" s="179" t="str">
        <f>'Energy consumption (raw)'!G1241</f>
        <v>Industry</v>
      </c>
      <c r="I1291" s="179" t="str">
        <f>'Energy consumption (raw)'!I1241</f>
        <v>28 Manufacture of machinery and equipment n.e.c.</v>
      </c>
      <c r="J1291" s="179" t="str">
        <f>INDEX(Sector!$E$6:$E$46,MATCH('Energy consumption (toe)'!I1291,Sector!$B$6:$B$46,FALSE))</f>
        <v>Manufacture of machinery and equipment n.e.c.</v>
      </c>
      <c r="K1291" s="179">
        <f>IFERROR('Energy consumption (raw)'!J1241*Lists!$H$84,)</f>
        <v>1099.2257936000001</v>
      </c>
      <c r="L1291" s="179">
        <f>'Energy consumption (raw)'!K1241*Lists!$H$84</f>
        <v>1099.2257936000001</v>
      </c>
      <c r="M1291" s="179">
        <f>'Energy consumption (raw)'!L1241*Lists!$H$84</f>
        <v>0</v>
      </c>
      <c r="N1291" s="179">
        <f>'Energy consumption (raw)'!M1241*Lists!$H$84</f>
        <v>0</v>
      </c>
      <c r="O1291" s="178">
        <f t="shared" si="108"/>
        <v>1099.2257936000001</v>
      </c>
      <c r="P1291">
        <f>'Energy consumption (raw)'!N1241*Lists!$H$85</f>
        <v>0</v>
      </c>
      <c r="Q1291">
        <f>'Energy consumption (raw)'!O1241*Lists!$H$86</f>
        <v>0</v>
      </c>
      <c r="R1291">
        <f>'Energy consumption (raw)'!P1241*Lists!$H$87</f>
        <v>0</v>
      </c>
      <c r="S1291">
        <f>'Energy consumption (raw)'!Q1241*Lists!$H$88</f>
        <v>0</v>
      </c>
      <c r="T1291">
        <f>'Energy consumption (raw)'!R1241*Lists!$H$89</f>
        <v>0</v>
      </c>
      <c r="U1291">
        <f>'Energy consumption (raw)'!S1241*Lists!$H$90</f>
        <v>0</v>
      </c>
      <c r="V1291">
        <f>'Energy consumption (raw)'!T1241*Lists!$H$91</f>
        <v>0</v>
      </c>
      <c r="W1291">
        <f>'Energy consumption (raw)'!U1241*Lists!$H$92</f>
        <v>0</v>
      </c>
      <c r="X1291">
        <f>'Energy consumption (raw)'!V1241*Lists!$H$93</f>
        <v>0</v>
      </c>
      <c r="Y1291">
        <f>'Energy consumption (raw)'!W1241*Lists!$H$94</f>
        <v>0</v>
      </c>
      <c r="Z1291">
        <f>'Energy consumption (raw)'!X1241*Lists!$H$96*1000000</f>
        <v>0</v>
      </c>
      <c r="AA1291">
        <f>'Energy consumption (raw)'!Y1241*Lists!$H$97</f>
        <v>0</v>
      </c>
      <c r="AB1291">
        <f>'Energy consumption (raw)'!Z1241*Lists!$H$96</f>
        <v>0</v>
      </c>
      <c r="AC1291">
        <f>'Energy consumption (raw)'!AA1241*Lists!$H$98</f>
        <v>0</v>
      </c>
      <c r="AD1291">
        <f>'Energy consumption (raw)'!AB1241*Lists!$H$99</f>
        <v>0</v>
      </c>
      <c r="AE1291">
        <f>'Energy consumption (raw)'!AC1241*Lists!$H$101</f>
        <v>0</v>
      </c>
      <c r="AF1291">
        <f>'Energy consumption (raw)'!AD1241*Lists!$H$101</f>
        <v>0</v>
      </c>
      <c r="AG1291">
        <f>'Energy consumption (raw)'!AE1241*Lists!$H$101</f>
        <v>0</v>
      </c>
      <c r="AH1291">
        <f>'Energy consumption (raw)'!AF1241*Lists!$H$100</f>
        <v>0</v>
      </c>
      <c r="AI1291" s="167">
        <f t="shared" si="109"/>
        <v>1099.2257936000001</v>
      </c>
      <c r="AJ1291" s="179">
        <f>'Energy consumption (raw)'!AG1241</f>
        <v>1099.2257936000001</v>
      </c>
      <c r="AK1291" s="179">
        <f>'Energy consumption (raw)'!AH1241</f>
        <v>0</v>
      </c>
      <c r="AL1291">
        <f>IF(ROUND(AI1291,-3)=ROUND('Energy consumption (raw)'!AG1241,-3),1,0)</f>
        <v>1</v>
      </c>
      <c r="AM1291" s="179" t="str">
        <f>'Energy consumption (raw)'!AJ1241</f>
        <v>32. Da Nang</v>
      </c>
      <c r="AN1291">
        <f>VLOOKUP(AM1291,Lists!$F$9:$G$71,2,FALSE)</f>
        <v>1</v>
      </c>
    </row>
    <row r="1292" spans="2:40" x14ac:dyDescent="0.25">
      <c r="B1292" s="65" t="str">
        <f t="shared" si="107"/>
        <v>Industry1140</v>
      </c>
      <c r="C1292" s="179">
        <f>'Energy consumption (raw)'!B1242</f>
        <v>1140</v>
      </c>
      <c r="D1292" s="179">
        <f>'Energy consumption (raw)'!C1242</f>
        <v>0</v>
      </c>
      <c r="E1292" s="179">
        <f>'Energy consumption (raw)'!D1242</f>
        <v>0</v>
      </c>
      <c r="F1292" s="179" t="str">
        <f>'Energy consumption (raw)'!E1242</f>
        <v>Công nghiệp</v>
      </c>
      <c r="G1292" s="179" t="str">
        <f>'Energy consumption (raw)'!F1242</f>
        <v>Sản xuất linh kiện hàng không vũ trụ</v>
      </c>
      <c r="H1292" s="179" t="str">
        <f>'Energy consumption (raw)'!G1242</f>
        <v>Industry</v>
      </c>
      <c r="I1292" s="179" t="str">
        <f>'Energy consumption (raw)'!I1242</f>
        <v>26 Manufacture of computer, electronic and optical products</v>
      </c>
      <c r="J1292" s="179" t="str">
        <f>INDEX(Sector!$E$6:$E$46,MATCH('Energy consumption (toe)'!I1292,Sector!$B$6:$B$46,FALSE))</f>
        <v>Manufacture of computer, electronic and optical products</v>
      </c>
      <c r="K1292" s="179">
        <f>IFERROR('Energy consumption (raw)'!J1242*Lists!$H$84,)</f>
        <v>1916.9985120000001</v>
      </c>
      <c r="L1292" s="179">
        <f>'Energy consumption (raw)'!K1242*Lists!$H$84</f>
        <v>1916.9985120000001</v>
      </c>
      <c r="M1292" s="179">
        <f>'Energy consumption (raw)'!L1242*Lists!$H$84</f>
        <v>0</v>
      </c>
      <c r="N1292" s="179">
        <f>'Energy consumption (raw)'!M1242*Lists!$H$84</f>
        <v>0</v>
      </c>
      <c r="O1292" s="178">
        <f t="shared" si="108"/>
        <v>1916.9985120000001</v>
      </c>
      <c r="P1292">
        <f>'Energy consumption (raw)'!N1242*Lists!$H$85</f>
        <v>0</v>
      </c>
      <c r="Q1292">
        <f>'Energy consumption (raw)'!O1242*Lists!$H$86</f>
        <v>0</v>
      </c>
      <c r="R1292">
        <f>'Energy consumption (raw)'!P1242*Lists!$H$87</f>
        <v>0</v>
      </c>
      <c r="S1292">
        <f>'Energy consumption (raw)'!Q1242*Lists!$H$88</f>
        <v>0</v>
      </c>
      <c r="T1292">
        <f>'Energy consumption (raw)'!R1242*Lists!$H$89</f>
        <v>0</v>
      </c>
      <c r="U1292">
        <f>'Energy consumption (raw)'!S1242*Lists!$H$90</f>
        <v>0</v>
      </c>
      <c r="V1292">
        <f>'Energy consumption (raw)'!T1242*Lists!$H$91</f>
        <v>0</v>
      </c>
      <c r="W1292">
        <f>'Energy consumption (raw)'!U1242*Lists!$H$92</f>
        <v>0</v>
      </c>
      <c r="X1292">
        <f>'Energy consumption (raw)'!V1242*Lists!$H$93</f>
        <v>0</v>
      </c>
      <c r="Y1292">
        <f>'Energy consumption (raw)'!W1242*Lists!$H$94</f>
        <v>0</v>
      </c>
      <c r="Z1292">
        <f>'Energy consumption (raw)'!X1242*Lists!$H$96*1000000</f>
        <v>0</v>
      </c>
      <c r="AA1292">
        <f>'Energy consumption (raw)'!Y1242*Lists!$H$97</f>
        <v>0</v>
      </c>
      <c r="AB1292">
        <f>'Energy consumption (raw)'!Z1242*Lists!$H$96</f>
        <v>0</v>
      </c>
      <c r="AC1292">
        <f>'Energy consumption (raw)'!AA1242*Lists!$H$98</f>
        <v>0</v>
      </c>
      <c r="AD1292">
        <f>'Energy consumption (raw)'!AB1242*Lists!$H$99</f>
        <v>0</v>
      </c>
      <c r="AE1292">
        <f>'Energy consumption (raw)'!AC1242*Lists!$H$101</f>
        <v>0</v>
      </c>
      <c r="AF1292">
        <f>'Energy consumption (raw)'!AD1242*Lists!$H$101</f>
        <v>0</v>
      </c>
      <c r="AG1292">
        <f>'Energy consumption (raw)'!AE1242*Lists!$H$101</f>
        <v>0</v>
      </c>
      <c r="AH1292">
        <f>'Energy consumption (raw)'!AF1242*Lists!$H$100</f>
        <v>0</v>
      </c>
      <c r="AI1292" s="167">
        <f t="shared" si="109"/>
        <v>1916.9985120000001</v>
      </c>
      <c r="AJ1292" s="179">
        <f>'Energy consumption (raw)'!AG1242</f>
        <v>1916.9985120000001</v>
      </c>
      <c r="AK1292" s="179">
        <f>'Energy consumption (raw)'!AH1242</f>
        <v>0</v>
      </c>
      <c r="AL1292">
        <f>IF(ROUND(AI1292,-3)=ROUND('Energy consumption (raw)'!AG1242,-3),1,0)</f>
        <v>1</v>
      </c>
      <c r="AM1292" s="179" t="str">
        <f>'Energy consumption (raw)'!AJ1242</f>
        <v>32. Da Nang</v>
      </c>
      <c r="AN1292">
        <f>VLOOKUP(AM1292,Lists!$F$9:$G$71,2,FALSE)</f>
        <v>1</v>
      </c>
    </row>
    <row r="1293" spans="2:40" x14ac:dyDescent="0.25">
      <c r="B1293" s="65" t="str">
        <f t="shared" si="107"/>
        <v>Industry1141</v>
      </c>
      <c r="C1293" s="179">
        <f>'Energy consumption (raw)'!B1243</f>
        <v>1141</v>
      </c>
      <c r="D1293" s="179">
        <f>'Energy consumption (raw)'!C1243</f>
        <v>0</v>
      </c>
      <c r="E1293" s="179">
        <f>'Energy consumption (raw)'!D1243</f>
        <v>0</v>
      </c>
      <c r="F1293" s="179" t="str">
        <f>'Energy consumption (raw)'!E1243</f>
        <v>Công nghiệp</v>
      </c>
      <c r="G1293" s="179" t="str">
        <f>'Energy consumption (raw)'!F1243</f>
        <v>Sản xuất xi măng</v>
      </c>
      <c r="H1293" s="179" t="str">
        <f>'Energy consumption (raw)'!G1243</f>
        <v>Industry</v>
      </c>
      <c r="I1293" s="179" t="str">
        <f>'Energy consumption (raw)'!I1243</f>
        <v>23 Manufacture of other non-metallic mineral products</v>
      </c>
      <c r="J1293" s="179" t="str">
        <f>INDEX(Sector!$E$6:$E$46,MATCH('Energy consumption (toe)'!I1293,Sector!$B$6:$B$46,FALSE))</f>
        <v>Manufacture of other non-metallic mineral products</v>
      </c>
      <c r="K1293" s="179">
        <f>IFERROR('Energy consumption (raw)'!J1243*Lists!$H$84,)</f>
        <v>0</v>
      </c>
      <c r="L1293" s="179">
        <f>'Energy consumption (raw)'!K1243*Lists!$H$84</f>
        <v>14673.266510000001</v>
      </c>
      <c r="M1293" s="179">
        <f>'Energy consumption (raw)'!L1243*Lists!$H$84</f>
        <v>0</v>
      </c>
      <c r="N1293" s="179">
        <f>'Energy consumption (raw)'!M1243*Lists!$H$84</f>
        <v>0</v>
      </c>
      <c r="O1293" s="178">
        <f t="shared" si="108"/>
        <v>14673.266510000001</v>
      </c>
      <c r="P1293">
        <f>'Energy consumption (raw)'!N1243*Lists!$H$85</f>
        <v>0</v>
      </c>
      <c r="Q1293">
        <f>'Energy consumption (raw)'!O1243*Lists!$H$86</f>
        <v>0</v>
      </c>
      <c r="R1293">
        <f>'Energy consumption (raw)'!P1243*Lists!$H$87</f>
        <v>71000.399999999994</v>
      </c>
      <c r="S1293">
        <f>'Energy consumption (raw)'!Q1243*Lists!$H$88</f>
        <v>0</v>
      </c>
      <c r="T1293">
        <f>'Energy consumption (raw)'!R1243*Lists!$H$89</f>
        <v>0</v>
      </c>
      <c r="U1293">
        <f>'Energy consumption (raw)'!S1243*Lists!$H$90</f>
        <v>348.48</v>
      </c>
      <c r="V1293">
        <f>'Energy consumption (raw)'!T1243*Lists!$H$91</f>
        <v>0</v>
      </c>
      <c r="W1293">
        <f>'Energy consumption (raw)'!U1243*Lists!$H$92</f>
        <v>0</v>
      </c>
      <c r="X1293">
        <f>'Energy consumption (raw)'!V1243*Lists!$H$93</f>
        <v>0</v>
      </c>
      <c r="Y1293">
        <f>'Energy consumption (raw)'!W1243*Lists!$H$94</f>
        <v>0</v>
      </c>
      <c r="Z1293">
        <f>'Energy consumption (raw)'!X1243*Lists!$H$96*1000000</f>
        <v>0</v>
      </c>
      <c r="AA1293">
        <f>'Energy consumption (raw)'!Y1243*Lists!$H$97</f>
        <v>0</v>
      </c>
      <c r="AB1293">
        <f>'Energy consumption (raw)'!Z1243*Lists!$H$96</f>
        <v>0</v>
      </c>
      <c r="AC1293">
        <f>'Energy consumption (raw)'!AA1243*Lists!$H$98</f>
        <v>0</v>
      </c>
      <c r="AD1293">
        <f>'Energy consumption (raw)'!AB1243*Lists!$H$99</f>
        <v>0</v>
      </c>
      <c r="AE1293">
        <f>'Energy consumption (raw)'!AC1243*Lists!$H$101</f>
        <v>0</v>
      </c>
      <c r="AF1293">
        <f>'Energy consumption (raw)'!AD1243*Lists!$H$101</f>
        <v>0</v>
      </c>
      <c r="AG1293">
        <f>'Energy consumption (raw)'!AE1243*Lists!$H$101</f>
        <v>0</v>
      </c>
      <c r="AH1293">
        <f>'Energy consumption (raw)'!AF1243*Lists!$H$100</f>
        <v>0</v>
      </c>
      <c r="AI1293" s="167">
        <f t="shared" si="109"/>
        <v>86022.146509999991</v>
      </c>
      <c r="AJ1293" s="179">
        <f>'Energy consumption (raw)'!AG1243</f>
        <v>86022.146509999991</v>
      </c>
      <c r="AK1293" s="179">
        <f>'Energy consumption (raw)'!AH1243</f>
        <v>73468</v>
      </c>
      <c r="AL1293">
        <f>IF(ROUND(AI1293,-3)=ROUND('Energy consumption (raw)'!AG1243,-3),1,0)</f>
        <v>1</v>
      </c>
      <c r="AM1293" s="179" t="str">
        <f>'Energy consumption (raw)'!AJ1243</f>
        <v>33. Quang Nam</v>
      </c>
      <c r="AN1293">
        <f>VLOOKUP(AM1293,Lists!$F$9:$G$71,2,FALSE)</f>
        <v>1</v>
      </c>
    </row>
    <row r="1294" spans="2:40" x14ac:dyDescent="0.25">
      <c r="B1294" s="65" t="str">
        <f t="shared" si="107"/>
        <v>Industry1142</v>
      </c>
      <c r="C1294" s="179">
        <f>'Energy consumption (raw)'!B1244</f>
        <v>1142</v>
      </c>
      <c r="D1294" s="179">
        <f>'Energy consumption (raw)'!C1244</f>
        <v>0</v>
      </c>
      <c r="E1294" s="179">
        <f>'Energy consumption (raw)'!D1244</f>
        <v>0</v>
      </c>
      <c r="F1294" s="179" t="str">
        <f>'Energy consumption (raw)'!E1244</f>
        <v>Công nghiệp</v>
      </c>
      <c r="G1294" s="179" t="str">
        <f>'Energy consumption (raw)'!F1244</f>
        <v>Sản xuất bia và mạch nha ủ men bia</v>
      </c>
      <c r="H1294" s="179" t="str">
        <f>'Energy consumption (raw)'!G1244</f>
        <v>Industry</v>
      </c>
      <c r="I1294" s="179" t="str">
        <f>'Energy consumption (raw)'!I1244</f>
        <v>11 Manufacture of beverages</v>
      </c>
      <c r="J1294" s="179" t="str">
        <f>INDEX(Sector!$E$6:$E$46,MATCH('Energy consumption (toe)'!I1294,Sector!$B$6:$B$46,FALSE))</f>
        <v>Manufacture of beverages</v>
      </c>
      <c r="K1294" s="179">
        <f>IFERROR('Energy consumption (raw)'!J1244*Lists!$H$84,)</f>
        <v>0</v>
      </c>
      <c r="L1294" s="179">
        <f>'Energy consumption (raw)'!K1244*Lists!$H$84</f>
        <v>1045.6662577</v>
      </c>
      <c r="M1294" s="179">
        <f>'Energy consumption (raw)'!L1244*Lists!$H$84</f>
        <v>0</v>
      </c>
      <c r="N1294" s="179">
        <f>'Energy consumption (raw)'!M1244*Lists!$H$84</f>
        <v>0</v>
      </c>
      <c r="O1294" s="178">
        <f t="shared" si="108"/>
        <v>1045.6662577</v>
      </c>
      <c r="P1294">
        <f>'Energy consumption (raw)'!N1244*Lists!$H$85</f>
        <v>0</v>
      </c>
      <c r="Q1294">
        <f>'Energy consumption (raw)'!O1244*Lists!$H$86</f>
        <v>0</v>
      </c>
      <c r="R1294">
        <f>'Energy consumption (raw)'!P1244*Lists!$H$87</f>
        <v>0</v>
      </c>
      <c r="S1294">
        <f>'Energy consumption (raw)'!Q1244*Lists!$H$88</f>
        <v>0</v>
      </c>
      <c r="T1294">
        <f>'Energy consumption (raw)'!R1244*Lists!$H$89</f>
        <v>0</v>
      </c>
      <c r="U1294">
        <f>'Energy consumption (raw)'!S1244*Lists!$H$90</f>
        <v>884.69304</v>
      </c>
      <c r="V1294">
        <f>'Energy consumption (raw)'!T1244*Lists!$H$91</f>
        <v>0</v>
      </c>
      <c r="W1294">
        <f>'Energy consumption (raw)'!U1244*Lists!$H$92</f>
        <v>0</v>
      </c>
      <c r="X1294">
        <f>'Energy consumption (raw)'!V1244*Lists!$H$93</f>
        <v>0</v>
      </c>
      <c r="Y1294">
        <f>'Energy consumption (raw)'!W1244*Lists!$H$94</f>
        <v>0</v>
      </c>
      <c r="Z1294">
        <f>'Energy consumption (raw)'!X1244*Lists!$H$96*1000000</f>
        <v>7.6616999999999997</v>
      </c>
      <c r="AA1294">
        <f>'Energy consumption (raw)'!Y1244*Lists!$H$97</f>
        <v>0</v>
      </c>
      <c r="AB1294">
        <f>'Energy consumption (raw)'!Z1244*Lists!$H$96</f>
        <v>0</v>
      </c>
      <c r="AC1294">
        <f>'Energy consumption (raw)'!AA1244*Lists!$H$98</f>
        <v>0</v>
      </c>
      <c r="AD1294">
        <f>'Energy consumption (raw)'!AB1244*Lists!$H$99</f>
        <v>0</v>
      </c>
      <c r="AE1294">
        <f>'Energy consumption (raw)'!AC1244*Lists!$H$101</f>
        <v>0</v>
      </c>
      <c r="AF1294">
        <f>'Energy consumption (raw)'!AD1244*Lists!$H$101</f>
        <v>0</v>
      </c>
      <c r="AG1294">
        <f>'Energy consumption (raw)'!AE1244*Lists!$H$101</f>
        <v>0</v>
      </c>
      <c r="AH1294">
        <f>'Energy consumption (raw)'!AF1244*Lists!$H$100</f>
        <v>0</v>
      </c>
      <c r="AI1294" s="167">
        <f t="shared" si="109"/>
        <v>1938.0209977</v>
      </c>
      <c r="AJ1294" s="179">
        <f>'Energy consumption (raw)'!AG1244</f>
        <v>1938.0209977</v>
      </c>
      <c r="AK1294" s="179">
        <f>'Energy consumption (raw)'!AH1244</f>
        <v>1249</v>
      </c>
      <c r="AL1294">
        <f>IF(ROUND(AI1294,-3)=ROUND('Energy consumption (raw)'!AG1244,-3),1,0)</f>
        <v>1</v>
      </c>
      <c r="AM1294" s="179" t="str">
        <f>'Energy consumption (raw)'!AJ1244</f>
        <v>33. Quang Nam</v>
      </c>
      <c r="AN1294">
        <f>VLOOKUP(AM1294,Lists!$F$9:$G$71,2,FALSE)</f>
        <v>1</v>
      </c>
    </row>
    <row r="1295" spans="2:40" x14ac:dyDescent="0.25">
      <c r="B1295" s="65" t="str">
        <f t="shared" si="107"/>
        <v>Industry1143</v>
      </c>
      <c r="C1295" s="179">
        <f>'Energy consumption (raw)'!B1245</f>
        <v>1143</v>
      </c>
      <c r="D1295" s="179">
        <f>'Energy consumption (raw)'!C1245</f>
        <v>0</v>
      </c>
      <c r="E1295" s="179">
        <f>'Energy consumption (raw)'!D1245</f>
        <v>0</v>
      </c>
      <c r="F1295" s="179" t="str">
        <f>'Energy consumption (raw)'!E1245</f>
        <v>Công nghiệp</v>
      </c>
      <c r="G1295" s="179" t="str">
        <f>'Energy consumption (raw)'!F1245</f>
        <v>Sản xuất đồ uống không cồn, nước khoáng</v>
      </c>
      <c r="H1295" s="179" t="str">
        <f>'Energy consumption (raw)'!G1245</f>
        <v>Industry</v>
      </c>
      <c r="I1295" s="179" t="str">
        <f>'Energy consumption (raw)'!I1245</f>
        <v>11 Manufacture of beverages</v>
      </c>
      <c r="J1295" s="179" t="str">
        <f>INDEX(Sector!$E$6:$E$46,MATCH('Energy consumption (toe)'!I1295,Sector!$B$6:$B$46,FALSE))</f>
        <v>Manufacture of beverages</v>
      </c>
      <c r="K1295" s="179">
        <f>IFERROR('Energy consumption (raw)'!J1245*Lists!$H$84,)</f>
        <v>1794.1016480000001</v>
      </c>
      <c r="L1295" s="179">
        <f>'Energy consumption (raw)'!K1245*Lists!$H$84</f>
        <v>2695.9913200000001</v>
      </c>
      <c r="M1295" s="179">
        <f>'Energy consumption (raw)'!L1245*Lists!$H$84</f>
        <v>0</v>
      </c>
      <c r="N1295" s="179">
        <f>'Energy consumption (raw)'!M1245*Lists!$H$84</f>
        <v>0</v>
      </c>
      <c r="O1295" s="178">
        <f t="shared" si="108"/>
        <v>2695.9913200000001</v>
      </c>
      <c r="P1295">
        <f>'Energy consumption (raw)'!N1245*Lists!$H$85</f>
        <v>0</v>
      </c>
      <c r="Q1295">
        <f>'Energy consumption (raw)'!O1245*Lists!$H$86</f>
        <v>0</v>
      </c>
      <c r="R1295">
        <f>'Energy consumption (raw)'!P1245*Lists!$H$87</f>
        <v>0</v>
      </c>
      <c r="S1295">
        <f>'Energy consumption (raw)'!Q1245*Lists!$H$88</f>
        <v>0</v>
      </c>
      <c r="T1295">
        <f>'Energy consumption (raw)'!R1245*Lists!$H$89</f>
        <v>0</v>
      </c>
      <c r="U1295">
        <f>'Energy consumption (raw)'!S1245*Lists!$H$90</f>
        <v>1213.52</v>
      </c>
      <c r="V1295">
        <f>'Energy consumption (raw)'!T1245*Lists!$H$91</f>
        <v>0</v>
      </c>
      <c r="W1295">
        <f>'Energy consumption (raw)'!U1245*Lists!$H$92</f>
        <v>0</v>
      </c>
      <c r="X1295">
        <f>'Energy consumption (raw)'!V1245*Lists!$H$93</f>
        <v>0</v>
      </c>
      <c r="Y1295">
        <f>'Energy consumption (raw)'!W1245*Lists!$H$94</f>
        <v>0</v>
      </c>
      <c r="Z1295">
        <f>'Energy consumption (raw)'!X1245*Lists!$H$96*1000000</f>
        <v>0</v>
      </c>
      <c r="AA1295">
        <f>'Energy consumption (raw)'!Y1245*Lists!$H$97</f>
        <v>0</v>
      </c>
      <c r="AB1295">
        <f>'Energy consumption (raw)'!Z1245*Lists!$H$96</f>
        <v>0</v>
      </c>
      <c r="AC1295">
        <f>'Energy consumption (raw)'!AA1245*Lists!$H$98</f>
        <v>0</v>
      </c>
      <c r="AD1295">
        <f>'Energy consumption (raw)'!AB1245*Lists!$H$99</f>
        <v>0</v>
      </c>
      <c r="AE1295">
        <f>'Energy consumption (raw)'!AC1245*Lists!$H$101</f>
        <v>0</v>
      </c>
      <c r="AF1295">
        <f>'Energy consumption (raw)'!AD1245*Lists!$H$101</f>
        <v>0</v>
      </c>
      <c r="AG1295">
        <f>'Energy consumption (raw)'!AE1245*Lists!$H$101</f>
        <v>0</v>
      </c>
      <c r="AH1295">
        <f>'Energy consumption (raw)'!AF1245*Lists!$H$100</f>
        <v>0</v>
      </c>
      <c r="AI1295" s="167">
        <f t="shared" si="109"/>
        <v>3909.5113200000001</v>
      </c>
      <c r="AJ1295" s="179">
        <f>'Energy consumption (raw)'!AG1245</f>
        <v>3909.5113200000001</v>
      </c>
      <c r="AK1295" s="179">
        <f>'Energy consumption (raw)'!AH1245</f>
        <v>4048</v>
      </c>
      <c r="AL1295">
        <f>IF(ROUND(AI1295,-3)=ROUND('Energy consumption (raw)'!AG1245,-3),1,0)</f>
        <v>1</v>
      </c>
      <c r="AM1295" s="179" t="str">
        <f>'Energy consumption (raw)'!AJ1245</f>
        <v>33. Quang Nam</v>
      </c>
      <c r="AN1295">
        <f>VLOOKUP(AM1295,Lists!$F$9:$G$71,2,FALSE)</f>
        <v>1</v>
      </c>
    </row>
    <row r="1296" spans="2:40" x14ac:dyDescent="0.25">
      <c r="B1296" s="65" t="str">
        <f t="shared" si="107"/>
        <v>Industry1144</v>
      </c>
      <c r="C1296" s="179">
        <f>'Energy consumption (raw)'!B1246</f>
        <v>1144</v>
      </c>
      <c r="D1296" s="179">
        <f>'Energy consumption (raw)'!C1246</f>
        <v>0</v>
      </c>
      <c r="E1296" s="179">
        <f>'Energy consumption (raw)'!D1246</f>
        <v>0</v>
      </c>
      <c r="F1296" s="179" t="str">
        <f>'Energy consumption (raw)'!E1246</f>
        <v>Công nghiệp</v>
      </c>
      <c r="G1296" s="179" t="str">
        <f>'Energy consumption (raw)'!F1246</f>
        <v>Sản xuất vật liệu xây dựng từ đất sét</v>
      </c>
      <c r="H1296" s="179" t="str">
        <f>'Energy consumption (raw)'!G1246</f>
        <v>Industry</v>
      </c>
      <c r="I1296" s="179" t="str">
        <f>'Energy consumption (raw)'!I1246</f>
        <v>23 Manufacture of other non-metallic mineral products</v>
      </c>
      <c r="J1296" s="179" t="str">
        <f>INDEX(Sector!$E$6:$E$46,MATCH('Energy consumption (toe)'!I1296,Sector!$B$6:$B$46,FALSE))</f>
        <v>Manufacture of other non-metallic mineral products</v>
      </c>
      <c r="K1296" s="179">
        <f>IFERROR('Energy consumption (raw)'!J1246*Lists!$H$84,)</f>
        <v>0</v>
      </c>
      <c r="L1296" s="179">
        <f>'Energy consumption (raw)'!K1246*Lists!$H$84</f>
        <v>2166.8148410000003</v>
      </c>
      <c r="M1296" s="179">
        <f>'Energy consumption (raw)'!L1246*Lists!$H$84</f>
        <v>0</v>
      </c>
      <c r="N1296" s="179">
        <f>'Energy consumption (raw)'!M1246*Lists!$H$84</f>
        <v>0</v>
      </c>
      <c r="O1296" s="178">
        <f t="shared" si="108"/>
        <v>2166.8148410000003</v>
      </c>
      <c r="P1296">
        <f>'Energy consumption (raw)'!N1246*Lists!$H$85</f>
        <v>0</v>
      </c>
      <c r="Q1296">
        <f>'Energy consumption (raw)'!O1246*Lists!$H$86</f>
        <v>0</v>
      </c>
      <c r="R1296">
        <f>'Energy consumption (raw)'!P1246*Lists!$H$87</f>
        <v>0</v>
      </c>
      <c r="S1296">
        <f>'Energy consumption (raw)'!Q1246*Lists!$H$88</f>
        <v>1742.5</v>
      </c>
      <c r="T1296">
        <f>'Energy consumption (raw)'!R1246*Lists!$H$89</f>
        <v>0</v>
      </c>
      <c r="U1296">
        <f>'Energy consumption (raw)'!S1246*Lists!$H$90</f>
        <v>118.23064000000001</v>
      </c>
      <c r="V1296">
        <f>'Energy consumption (raw)'!T1246*Lists!$H$91</f>
        <v>0</v>
      </c>
      <c r="W1296">
        <f>'Energy consumption (raw)'!U1246*Lists!$H$92</f>
        <v>0</v>
      </c>
      <c r="X1296">
        <f>'Energy consumption (raw)'!V1246*Lists!$H$93</f>
        <v>0</v>
      </c>
      <c r="Y1296">
        <f>'Energy consumption (raw)'!W1246*Lists!$H$94</f>
        <v>0</v>
      </c>
      <c r="Z1296">
        <f>'Energy consumption (raw)'!X1246*Lists!$H$96*1000000</f>
        <v>0</v>
      </c>
      <c r="AA1296">
        <f>'Energy consumption (raw)'!Y1246*Lists!$H$97</f>
        <v>5430.38</v>
      </c>
      <c r="AB1296">
        <f>'Energy consumption (raw)'!Z1246*Lists!$H$96</f>
        <v>0</v>
      </c>
      <c r="AC1296">
        <f>'Energy consumption (raw)'!AA1246*Lists!$H$98</f>
        <v>0</v>
      </c>
      <c r="AD1296">
        <f>'Energy consumption (raw)'!AB1246*Lists!$H$99</f>
        <v>0</v>
      </c>
      <c r="AE1296">
        <f>'Energy consumption (raw)'!AC1246*Lists!$H$101</f>
        <v>0</v>
      </c>
      <c r="AF1296">
        <f>'Energy consumption (raw)'!AD1246*Lists!$H$101</f>
        <v>0</v>
      </c>
      <c r="AG1296">
        <f>'Energy consumption (raw)'!AE1246*Lists!$H$101</f>
        <v>0</v>
      </c>
      <c r="AH1296">
        <f>'Energy consumption (raw)'!AF1246*Lists!$H$100</f>
        <v>0</v>
      </c>
      <c r="AI1296" s="167">
        <f t="shared" si="109"/>
        <v>9457.9254810000002</v>
      </c>
      <c r="AJ1296" s="179">
        <f>'Energy consumption (raw)'!AG1246</f>
        <v>9457.9254810000002</v>
      </c>
      <c r="AK1296" s="179">
        <f>'Energy consumption (raw)'!AH1246</f>
        <v>14392</v>
      </c>
      <c r="AL1296">
        <f>IF(ROUND(AI1296,-3)=ROUND('Energy consumption (raw)'!AG1246,-3),1,0)</f>
        <v>1</v>
      </c>
      <c r="AM1296" s="179" t="str">
        <f>'Energy consumption (raw)'!AJ1246</f>
        <v>33. Quang Nam</v>
      </c>
      <c r="AN1296">
        <f>VLOOKUP(AM1296,Lists!$F$9:$G$71,2,FALSE)</f>
        <v>1</v>
      </c>
    </row>
    <row r="1297" spans="2:40" x14ac:dyDescent="0.25">
      <c r="B1297" s="65" t="str">
        <f t="shared" si="107"/>
        <v>Industry1145</v>
      </c>
      <c r="C1297" s="179">
        <f>'Energy consumption (raw)'!B1247</f>
        <v>1145</v>
      </c>
      <c r="D1297" s="179">
        <f>'Energy consumption (raw)'!C1247</f>
        <v>0</v>
      </c>
      <c r="E1297" s="179">
        <f>'Energy consumption (raw)'!D1247</f>
        <v>0</v>
      </c>
      <c r="F1297" s="179" t="str">
        <f>'Energy consumption (raw)'!E1247</f>
        <v>Công nghiệp</v>
      </c>
      <c r="G1297" s="179" t="str">
        <f>'Energy consumption (raw)'!F1247</f>
        <v>Sản xuất giày, dép</v>
      </c>
      <c r="H1297" s="179" t="str">
        <f>'Energy consumption (raw)'!G1247</f>
        <v>Industry</v>
      </c>
      <c r="I1297" s="179" t="str">
        <f>'Energy consumption (raw)'!I1247</f>
        <v>14 Manufacture of wearing apparel</v>
      </c>
      <c r="J1297" s="179" t="str">
        <f>INDEX(Sector!$E$6:$E$46,MATCH('Energy consumption (toe)'!I1297,Sector!$B$6:$B$46,FALSE))</f>
        <v>Manufacture of wearing apparel</v>
      </c>
      <c r="K1297" s="179">
        <f>IFERROR('Energy consumption (raw)'!J1247*Lists!$H$84,)</f>
        <v>0</v>
      </c>
      <c r="L1297" s="179">
        <f>'Energy consumption (raw)'!K1247*Lists!$H$84</f>
        <v>1532.0409968000001</v>
      </c>
      <c r="M1297" s="179">
        <f>'Energy consumption (raw)'!L1247*Lists!$H$84</f>
        <v>0</v>
      </c>
      <c r="N1297" s="179">
        <f>'Energy consumption (raw)'!M1247*Lists!$H$84</f>
        <v>0</v>
      </c>
      <c r="O1297" s="178">
        <f t="shared" si="108"/>
        <v>1532.0409968000001</v>
      </c>
      <c r="P1297">
        <f>'Energy consumption (raw)'!N1247*Lists!$H$85</f>
        <v>0</v>
      </c>
      <c r="Q1297">
        <f>'Energy consumption (raw)'!O1247*Lists!$H$86</f>
        <v>0</v>
      </c>
      <c r="R1297">
        <f>'Energy consumption (raw)'!P1247*Lists!$H$87</f>
        <v>0</v>
      </c>
      <c r="S1297">
        <f>'Energy consumption (raw)'!Q1247*Lists!$H$88</f>
        <v>0</v>
      </c>
      <c r="T1297">
        <f>'Energy consumption (raw)'!R1247*Lists!$H$89</f>
        <v>0</v>
      </c>
      <c r="U1297">
        <f>'Energy consumption (raw)'!S1247*Lists!$H$90</f>
        <v>0</v>
      </c>
      <c r="V1297">
        <f>'Energy consumption (raw)'!T1247*Lists!$H$91</f>
        <v>0</v>
      </c>
      <c r="W1297">
        <f>'Energy consumption (raw)'!U1247*Lists!$H$92</f>
        <v>0</v>
      </c>
      <c r="X1297">
        <f>'Energy consumption (raw)'!V1247*Lists!$H$93</f>
        <v>0</v>
      </c>
      <c r="Y1297">
        <f>'Energy consumption (raw)'!W1247*Lists!$H$94</f>
        <v>0</v>
      </c>
      <c r="Z1297">
        <f>'Energy consumption (raw)'!X1247*Lists!$H$96*1000000</f>
        <v>0</v>
      </c>
      <c r="AA1297">
        <f>'Energy consumption (raw)'!Y1247*Lists!$H$97</f>
        <v>0</v>
      </c>
      <c r="AB1297">
        <f>'Energy consumption (raw)'!Z1247*Lists!$H$96</f>
        <v>0</v>
      </c>
      <c r="AC1297">
        <f>'Energy consumption (raw)'!AA1247*Lists!$H$98</f>
        <v>0</v>
      </c>
      <c r="AD1297">
        <f>'Energy consumption (raw)'!AB1247*Lists!$H$99</f>
        <v>0</v>
      </c>
      <c r="AE1297">
        <f>'Energy consumption (raw)'!AC1247*Lists!$H$101</f>
        <v>0</v>
      </c>
      <c r="AF1297">
        <f>'Energy consumption (raw)'!AD1247*Lists!$H$101</f>
        <v>0</v>
      </c>
      <c r="AG1297">
        <f>'Energy consumption (raw)'!AE1247*Lists!$H$101</f>
        <v>0</v>
      </c>
      <c r="AH1297">
        <f>'Energy consumption (raw)'!AF1247*Lists!$H$100</f>
        <v>0</v>
      </c>
      <c r="AI1297" s="167">
        <f t="shared" si="109"/>
        <v>1532.0409968000001</v>
      </c>
      <c r="AJ1297" s="179">
        <f>'Energy consumption (raw)'!AG1247</f>
        <v>1532.0409968000001</v>
      </c>
      <c r="AK1297" s="179">
        <f>'Energy consumption (raw)'!AH1247</f>
        <v>3355</v>
      </c>
      <c r="AL1297">
        <f>IF(ROUND(AI1297,-3)=ROUND('Energy consumption (raw)'!AG1247,-3),1,0)</f>
        <v>1</v>
      </c>
      <c r="AM1297" s="179" t="str">
        <f>'Energy consumption (raw)'!AJ1247</f>
        <v>33. Quang Nam</v>
      </c>
      <c r="AN1297">
        <f>VLOOKUP(AM1297,Lists!$F$9:$G$71,2,FALSE)</f>
        <v>1</v>
      </c>
    </row>
    <row r="1298" spans="2:40" x14ac:dyDescent="0.25">
      <c r="B1298" s="65" t="str">
        <f t="shared" si="107"/>
        <v>Industry1146</v>
      </c>
      <c r="C1298" s="179">
        <f>'Energy consumption (raw)'!B1248</f>
        <v>1146</v>
      </c>
      <c r="D1298" s="179">
        <f>'Energy consumption (raw)'!C1248</f>
        <v>0</v>
      </c>
      <c r="E1298" s="179">
        <f>'Energy consumption (raw)'!D1248</f>
        <v>0</v>
      </c>
      <c r="F1298" s="179" t="str">
        <f>'Energy consumption (raw)'!E1248</f>
        <v>Công nghiệp</v>
      </c>
      <c r="G1298" s="179" t="str">
        <f>'Energy consumption (raw)'!F1248</f>
        <v>Sản xuất thức ăn gia súc</v>
      </c>
      <c r="H1298" s="179" t="str">
        <f>'Energy consumption (raw)'!G1248</f>
        <v>Industry</v>
      </c>
      <c r="I1298" s="179" t="str">
        <f>'Energy consumption (raw)'!I1248</f>
        <v>10 Manufacture of food products</v>
      </c>
      <c r="J1298" s="179" t="str">
        <f>INDEX(Sector!$E$6:$E$46,MATCH('Energy consumption (toe)'!I1298,Sector!$B$6:$B$46,FALSE))</f>
        <v>Manufacture of food products</v>
      </c>
      <c r="K1298" s="179">
        <f>IFERROR('Energy consumption (raw)'!J1248*Lists!$H$84,)</f>
        <v>0</v>
      </c>
      <c r="L1298" s="179">
        <f>'Energy consumption (raw)'!K1248*Lists!$H$84</f>
        <v>1633.9149487000002</v>
      </c>
      <c r="M1298" s="179">
        <f>'Energy consumption (raw)'!L1248*Lists!$H$84</f>
        <v>0</v>
      </c>
      <c r="N1298" s="179">
        <f>'Energy consumption (raw)'!M1248*Lists!$H$84</f>
        <v>0</v>
      </c>
      <c r="O1298" s="178">
        <f t="shared" si="108"/>
        <v>1633.9149487000002</v>
      </c>
      <c r="P1298">
        <f>'Energy consumption (raw)'!N1248*Lists!$H$85</f>
        <v>0</v>
      </c>
      <c r="Q1298">
        <f>'Energy consumption (raw)'!O1248*Lists!$H$86</f>
        <v>0</v>
      </c>
      <c r="R1298">
        <f>'Energy consumption (raw)'!P1248*Lists!$H$87</f>
        <v>4622.3999999999996</v>
      </c>
      <c r="S1298">
        <f>'Energy consumption (raw)'!Q1248*Lists!$H$88</f>
        <v>0</v>
      </c>
      <c r="T1298">
        <f>'Energy consumption (raw)'!R1248*Lists!$H$89</f>
        <v>0</v>
      </c>
      <c r="U1298">
        <f>'Energy consumption (raw)'!S1248*Lists!$H$90</f>
        <v>14.96</v>
      </c>
      <c r="V1298">
        <f>'Energy consumption (raw)'!T1248*Lists!$H$91</f>
        <v>0</v>
      </c>
      <c r="W1298">
        <f>'Energy consumption (raw)'!U1248*Lists!$H$92</f>
        <v>0</v>
      </c>
      <c r="X1298">
        <f>'Energy consumption (raw)'!V1248*Lists!$H$93</f>
        <v>0</v>
      </c>
      <c r="Y1298">
        <f>'Energy consumption (raw)'!W1248*Lists!$H$94</f>
        <v>0</v>
      </c>
      <c r="Z1298">
        <f>'Energy consumption (raw)'!X1248*Lists!$H$96*1000000</f>
        <v>0</v>
      </c>
      <c r="AA1298">
        <f>'Energy consumption (raw)'!Y1248*Lists!$H$97</f>
        <v>0</v>
      </c>
      <c r="AB1298">
        <f>'Energy consumption (raw)'!Z1248*Lists!$H$96</f>
        <v>0</v>
      </c>
      <c r="AC1298">
        <f>'Energy consumption (raw)'!AA1248*Lists!$H$98</f>
        <v>0</v>
      </c>
      <c r="AD1298">
        <f>'Energy consumption (raw)'!AB1248*Lists!$H$99</f>
        <v>0</v>
      </c>
      <c r="AE1298">
        <f>'Energy consumption (raw)'!AC1248*Lists!$H$101</f>
        <v>0</v>
      </c>
      <c r="AF1298">
        <f>'Energy consumption (raw)'!AD1248*Lists!$H$101</f>
        <v>0</v>
      </c>
      <c r="AG1298">
        <f>'Energy consumption (raw)'!AE1248*Lists!$H$101</f>
        <v>0</v>
      </c>
      <c r="AH1298">
        <f>'Energy consumption (raw)'!AF1248*Lists!$H$100</f>
        <v>0</v>
      </c>
      <c r="AI1298" s="167">
        <f t="shared" si="109"/>
        <v>6271.2749487000001</v>
      </c>
      <c r="AJ1298" s="179">
        <f>'Energy consumption (raw)'!AG1248</f>
        <v>6271.2749487000001</v>
      </c>
      <c r="AK1298" s="179">
        <f>'Energy consumption (raw)'!AH1248</f>
        <v>5545</v>
      </c>
      <c r="AL1298">
        <f>IF(ROUND(AI1298,-3)=ROUND('Energy consumption (raw)'!AG1248,-3),1,0)</f>
        <v>1</v>
      </c>
      <c r="AM1298" s="179" t="str">
        <f>'Energy consumption (raw)'!AJ1248</f>
        <v>33. Quang Nam</v>
      </c>
      <c r="AN1298">
        <f>VLOOKUP(AM1298,Lists!$F$9:$G$71,2,FALSE)</f>
        <v>1</v>
      </c>
    </row>
    <row r="1299" spans="2:40" x14ac:dyDescent="0.25">
      <c r="B1299" s="65" t="str">
        <f t="shared" si="107"/>
        <v>Industry1147</v>
      </c>
      <c r="C1299" s="179">
        <f>'Energy consumption (raw)'!B1249</f>
        <v>1147</v>
      </c>
      <c r="D1299" s="179">
        <f>'Energy consumption (raw)'!C1249</f>
        <v>0</v>
      </c>
      <c r="E1299" s="179">
        <f>'Energy consumption (raw)'!D1249</f>
        <v>0</v>
      </c>
      <c r="F1299" s="179" t="str">
        <f>'Energy consumption (raw)'!E1249</f>
        <v>Công nghiệp</v>
      </c>
      <c r="G1299" s="179" t="str">
        <f>'Energy consumption (raw)'!F1249</f>
        <v>Bán buôn trang phục</v>
      </c>
      <c r="H1299" s="179" t="str">
        <f>'Energy consumption (raw)'!G1249</f>
        <v>Industry</v>
      </c>
      <c r="I1299" s="179" t="str">
        <f>'Energy consumption (raw)'!I1249</f>
        <v>45-46 Wholesale</v>
      </c>
      <c r="J1299" s="179" t="str">
        <f>INDEX(Sector!$E$6:$E$46,MATCH('Energy consumption (toe)'!I1299,Sector!$B$6:$B$46,FALSE))</f>
        <v>Wholesale</v>
      </c>
      <c r="K1299" s="179">
        <f>IFERROR('Energy consumption (raw)'!J1249*Lists!$H$84,)</f>
        <v>0</v>
      </c>
      <c r="L1299" s="179">
        <f>'Energy consumption (raw)'!K1249*Lists!$H$84</f>
        <v>2080.5225660000001</v>
      </c>
      <c r="M1299" s="179">
        <f>'Energy consumption (raw)'!L1249*Lists!$H$84</f>
        <v>0</v>
      </c>
      <c r="N1299" s="179">
        <f>'Energy consumption (raw)'!M1249*Lists!$H$84</f>
        <v>0</v>
      </c>
      <c r="O1299" s="178">
        <f t="shared" si="108"/>
        <v>2080.5225660000001</v>
      </c>
      <c r="P1299">
        <f>'Energy consumption (raw)'!N1249*Lists!$H$85</f>
        <v>0</v>
      </c>
      <c r="Q1299">
        <f>'Energy consumption (raw)'!O1249*Lists!$H$86</f>
        <v>0</v>
      </c>
      <c r="R1299">
        <f>'Energy consumption (raw)'!P1249*Lists!$H$87</f>
        <v>0</v>
      </c>
      <c r="S1299">
        <f>'Energy consumption (raw)'!Q1249*Lists!$H$88</f>
        <v>0</v>
      </c>
      <c r="T1299">
        <f>'Energy consumption (raw)'!R1249*Lists!$H$89</f>
        <v>0</v>
      </c>
      <c r="U1299">
        <f>'Energy consumption (raw)'!S1249*Lists!$H$90</f>
        <v>8.7560000000000002</v>
      </c>
      <c r="V1299">
        <f>'Energy consumption (raw)'!T1249*Lists!$H$91</f>
        <v>0</v>
      </c>
      <c r="W1299">
        <f>'Energy consumption (raw)'!U1249*Lists!$H$92</f>
        <v>0</v>
      </c>
      <c r="X1299">
        <f>'Energy consumption (raw)'!V1249*Lists!$H$93</f>
        <v>0</v>
      </c>
      <c r="Y1299">
        <f>'Energy consumption (raw)'!W1249*Lists!$H$94</f>
        <v>0.62250000000000005</v>
      </c>
      <c r="Z1299">
        <f>'Energy consumption (raw)'!X1249*Lists!$H$96*1000000</f>
        <v>0</v>
      </c>
      <c r="AA1299">
        <f>'Energy consumption (raw)'!Y1249*Lists!$H$97</f>
        <v>102.4164</v>
      </c>
      <c r="AB1299">
        <f>'Energy consumption (raw)'!Z1249*Lists!$H$96</f>
        <v>0</v>
      </c>
      <c r="AC1299">
        <f>'Energy consumption (raw)'!AA1249*Lists!$H$98</f>
        <v>0</v>
      </c>
      <c r="AD1299">
        <f>'Energy consumption (raw)'!AB1249*Lists!$H$99</f>
        <v>0</v>
      </c>
      <c r="AE1299">
        <f>'Energy consumption (raw)'!AC1249*Lists!$H$101</f>
        <v>0</v>
      </c>
      <c r="AF1299">
        <f>'Energy consumption (raw)'!AD1249*Lists!$H$101</f>
        <v>0</v>
      </c>
      <c r="AG1299">
        <f>'Energy consumption (raw)'!AE1249*Lists!$H$101</f>
        <v>0</v>
      </c>
      <c r="AH1299">
        <f>'Energy consumption (raw)'!AF1249*Lists!$H$100</f>
        <v>0</v>
      </c>
      <c r="AI1299" s="167">
        <f t="shared" si="109"/>
        <v>2192.317466</v>
      </c>
      <c r="AJ1299" s="179">
        <f>'Energy consumption (raw)'!AG1249</f>
        <v>2192.317466</v>
      </c>
      <c r="AK1299" s="179">
        <f>'Energy consumption (raw)'!AH1249</f>
        <v>2225</v>
      </c>
      <c r="AL1299">
        <f>IF(ROUND(AI1299,-3)=ROUND('Energy consumption (raw)'!AG1249,-3),1,0)</f>
        <v>1</v>
      </c>
      <c r="AM1299" s="179" t="str">
        <f>'Energy consumption (raw)'!AJ1249</f>
        <v>33. Quang Nam</v>
      </c>
      <c r="AN1299">
        <f>VLOOKUP(AM1299,Lists!$F$9:$G$71,2,FALSE)</f>
        <v>1</v>
      </c>
    </row>
    <row r="1300" spans="2:40" x14ac:dyDescent="0.25">
      <c r="B1300" s="65" t="str">
        <f t="shared" si="107"/>
        <v>Industry1148</v>
      </c>
      <c r="C1300" s="179">
        <f>'Energy consumption (raw)'!B1250</f>
        <v>1148</v>
      </c>
      <c r="D1300" s="179">
        <f>'Energy consumption (raw)'!C1250</f>
        <v>0</v>
      </c>
      <c r="E1300" s="179">
        <f>'Energy consumption (raw)'!D1250</f>
        <v>0</v>
      </c>
      <c r="F1300" s="179" t="str">
        <f>'Energy consumption (raw)'!E1250</f>
        <v>Công nghiệp</v>
      </c>
      <c r="G1300" s="179" t="str">
        <f>'Energy consumption (raw)'!F1250</f>
        <v>Sản xuất vật liệu xây dựng từ đất sét</v>
      </c>
      <c r="H1300" s="179" t="str">
        <f>'Energy consumption (raw)'!G1250</f>
        <v>Industry</v>
      </c>
      <c r="I1300" s="179" t="str">
        <f>'Energy consumption (raw)'!I1250</f>
        <v>23 Manufacture of other non-metallic mineral products</v>
      </c>
      <c r="J1300" s="179" t="str">
        <f>INDEX(Sector!$E$6:$E$46,MATCH('Energy consumption (toe)'!I1300,Sector!$B$6:$B$46,FALSE))</f>
        <v>Manufacture of other non-metallic mineral products</v>
      </c>
      <c r="K1300" s="179">
        <f>IFERROR('Energy consumption (raw)'!J1250*Lists!$H$84,)</f>
        <v>0</v>
      </c>
      <c r="L1300" s="179">
        <f>'Energy consumption (raw)'!K1250*Lists!$H$84</f>
        <v>8823.4422869000009</v>
      </c>
      <c r="M1300" s="179">
        <f>'Energy consumption (raw)'!L1250*Lists!$H$84</f>
        <v>0</v>
      </c>
      <c r="N1300" s="179">
        <f>'Energy consumption (raw)'!M1250*Lists!$H$84</f>
        <v>0</v>
      </c>
      <c r="O1300" s="178">
        <f t="shared" si="108"/>
        <v>8823.4422869000009</v>
      </c>
      <c r="P1300">
        <f>'Energy consumption (raw)'!N1250*Lists!$H$85</f>
        <v>32890.199999999997</v>
      </c>
      <c r="Q1300">
        <f>'Energy consumption (raw)'!O1250*Lists!$H$86</f>
        <v>0</v>
      </c>
      <c r="R1300">
        <f>'Energy consumption (raw)'!P1250*Lists!$H$87</f>
        <v>0</v>
      </c>
      <c r="S1300">
        <f>'Energy consumption (raw)'!Q1250*Lists!$H$88</f>
        <v>0</v>
      </c>
      <c r="T1300">
        <f>'Energy consumption (raw)'!R1250*Lists!$H$89</f>
        <v>0</v>
      </c>
      <c r="U1300">
        <f>'Energy consumption (raw)'!S1250*Lists!$H$90</f>
        <v>374</v>
      </c>
      <c r="V1300">
        <f>'Energy consumption (raw)'!T1250*Lists!$H$91</f>
        <v>0</v>
      </c>
      <c r="W1300">
        <f>'Energy consumption (raw)'!U1250*Lists!$H$92</f>
        <v>0</v>
      </c>
      <c r="X1300">
        <f>'Energy consumption (raw)'!V1250*Lists!$H$93</f>
        <v>0</v>
      </c>
      <c r="Y1300">
        <f>'Energy consumption (raw)'!W1250*Lists!$H$94</f>
        <v>0</v>
      </c>
      <c r="Z1300">
        <f>'Energy consumption (raw)'!X1250*Lists!$H$96*1000000</f>
        <v>0</v>
      </c>
      <c r="AA1300">
        <f>'Energy consumption (raw)'!Y1250*Lists!$H$97</f>
        <v>0</v>
      </c>
      <c r="AB1300">
        <f>'Energy consumption (raw)'!Z1250*Lists!$H$96</f>
        <v>0</v>
      </c>
      <c r="AC1300">
        <f>'Energy consumption (raw)'!AA1250*Lists!$H$98</f>
        <v>0</v>
      </c>
      <c r="AD1300">
        <f>'Energy consumption (raw)'!AB1250*Lists!$H$99</f>
        <v>0</v>
      </c>
      <c r="AE1300">
        <f>'Energy consumption (raw)'!AC1250*Lists!$H$101</f>
        <v>0</v>
      </c>
      <c r="AF1300">
        <f>'Energy consumption (raw)'!AD1250*Lists!$H$101</f>
        <v>0</v>
      </c>
      <c r="AG1300">
        <f>'Energy consumption (raw)'!AE1250*Lists!$H$101</f>
        <v>0</v>
      </c>
      <c r="AH1300">
        <f>'Energy consumption (raw)'!AF1250*Lists!$H$100</f>
        <v>0</v>
      </c>
      <c r="AI1300" s="167">
        <f t="shared" si="109"/>
        <v>42087.642286899994</v>
      </c>
      <c r="AJ1300" s="179">
        <f>'Energy consumption (raw)'!AG1250</f>
        <v>42087.642286899994</v>
      </c>
      <c r="AK1300" s="179">
        <f>'Energy consumption (raw)'!AH1250</f>
        <v>40599</v>
      </c>
      <c r="AL1300">
        <f>IF(ROUND(AI1300,-3)=ROUND('Energy consumption (raw)'!AG1250,-3),1,0)</f>
        <v>1</v>
      </c>
      <c r="AM1300" s="179" t="str">
        <f>'Energy consumption (raw)'!AJ1250</f>
        <v>33. Quang Nam</v>
      </c>
      <c r="AN1300">
        <f>VLOOKUP(AM1300,Lists!$F$9:$G$71,2,FALSE)</f>
        <v>1</v>
      </c>
    </row>
    <row r="1301" spans="2:40" x14ac:dyDescent="0.25">
      <c r="B1301" s="65" t="str">
        <f t="shared" si="107"/>
        <v>Industry1149</v>
      </c>
      <c r="C1301" s="179">
        <f>'Energy consumption (raw)'!B1251</f>
        <v>1149</v>
      </c>
      <c r="D1301" s="179">
        <f>'Energy consumption (raw)'!C1251</f>
        <v>0</v>
      </c>
      <c r="E1301" s="179">
        <f>'Energy consumption (raw)'!D1251</f>
        <v>0</v>
      </c>
      <c r="F1301" s="179" t="str">
        <f>'Energy consumption (raw)'!E1251</f>
        <v>Công nghiệp</v>
      </c>
      <c r="G1301" s="179" t="str">
        <f>'Energy consumption (raw)'!F1251</f>
        <v>Sản xuất vật liệu xây dựng từ đất sét</v>
      </c>
      <c r="H1301" s="179" t="str">
        <f>'Energy consumption (raw)'!G1251</f>
        <v>Industry</v>
      </c>
      <c r="I1301" s="179" t="str">
        <f>'Energy consumption (raw)'!I1251</f>
        <v>23 Manufacture of other non-metallic mineral products</v>
      </c>
      <c r="J1301" s="179" t="str">
        <f>INDEX(Sector!$E$6:$E$46,MATCH('Energy consumption (toe)'!I1301,Sector!$B$6:$B$46,FALSE))</f>
        <v>Manufacture of other non-metallic mineral products</v>
      </c>
      <c r="K1301" s="179">
        <f>IFERROR('Energy consumption (raw)'!J1251*Lists!$H$84,)</f>
        <v>0</v>
      </c>
      <c r="L1301" s="179">
        <f>'Energy consumption (raw)'!K1251*Lists!$H$84</f>
        <v>1093.4737982000001</v>
      </c>
      <c r="M1301" s="179">
        <f>'Energy consumption (raw)'!L1251*Lists!$H$84</f>
        <v>0</v>
      </c>
      <c r="N1301" s="179">
        <f>'Energy consumption (raw)'!M1251*Lists!$H$84</f>
        <v>0</v>
      </c>
      <c r="O1301" s="178">
        <f t="shared" si="108"/>
        <v>1093.4737982000001</v>
      </c>
      <c r="P1301">
        <f>'Energy consumption (raw)'!N1251*Lists!$H$85</f>
        <v>0</v>
      </c>
      <c r="Q1301">
        <f>'Energy consumption (raw)'!O1251*Lists!$H$86</f>
        <v>0</v>
      </c>
      <c r="R1301">
        <f>'Energy consumption (raw)'!P1251*Lists!$H$87</f>
        <v>0</v>
      </c>
      <c r="S1301">
        <f>'Energy consumption (raw)'!Q1251*Lists!$H$88</f>
        <v>7466</v>
      </c>
      <c r="T1301">
        <f>'Energy consumption (raw)'!R1251*Lists!$H$89</f>
        <v>0</v>
      </c>
      <c r="U1301">
        <f>'Energy consumption (raw)'!S1251*Lists!$H$90</f>
        <v>208.9032</v>
      </c>
      <c r="V1301">
        <f>'Energy consumption (raw)'!T1251*Lists!$H$91</f>
        <v>0</v>
      </c>
      <c r="W1301">
        <f>'Energy consumption (raw)'!U1251*Lists!$H$92</f>
        <v>0</v>
      </c>
      <c r="X1301">
        <f>'Energy consumption (raw)'!V1251*Lists!$H$93</f>
        <v>0</v>
      </c>
      <c r="Y1301">
        <f>'Energy consumption (raw)'!W1251*Lists!$H$94</f>
        <v>2.4567999999999999</v>
      </c>
      <c r="Z1301">
        <f>'Energy consumption (raw)'!X1251*Lists!$H$96*1000000</f>
        <v>0</v>
      </c>
      <c r="AA1301">
        <f>'Energy consumption (raw)'!Y1251*Lists!$H$97</f>
        <v>0</v>
      </c>
      <c r="AB1301">
        <f>'Energy consumption (raw)'!Z1251*Lists!$H$96</f>
        <v>0</v>
      </c>
      <c r="AC1301">
        <f>'Energy consumption (raw)'!AA1251*Lists!$H$98</f>
        <v>0</v>
      </c>
      <c r="AD1301">
        <f>'Energy consumption (raw)'!AB1251*Lists!$H$99</f>
        <v>0</v>
      </c>
      <c r="AE1301">
        <f>'Energy consumption (raw)'!AC1251*Lists!$H$101</f>
        <v>0</v>
      </c>
      <c r="AF1301">
        <f>'Energy consumption (raw)'!AD1251*Lists!$H$101</f>
        <v>0</v>
      </c>
      <c r="AG1301">
        <f>'Energy consumption (raw)'!AE1251*Lists!$H$101</f>
        <v>0</v>
      </c>
      <c r="AH1301">
        <f>'Energy consumption (raw)'!AF1251*Lists!$H$100</f>
        <v>0</v>
      </c>
      <c r="AI1301" s="167">
        <f t="shared" si="109"/>
        <v>8770.8337982000012</v>
      </c>
      <c r="AJ1301" s="179">
        <f>'Energy consumption (raw)'!AG1251</f>
        <v>8770.8337982000012</v>
      </c>
      <c r="AK1301" s="179">
        <f>'Energy consumption (raw)'!AH1251</f>
        <v>11958</v>
      </c>
      <c r="AL1301">
        <f>IF(ROUND(AI1301,-3)=ROUND('Energy consumption (raw)'!AG1251,-3),1,0)</f>
        <v>1</v>
      </c>
      <c r="AM1301" s="179" t="str">
        <f>'Energy consumption (raw)'!AJ1251</f>
        <v>33. Quang Nam</v>
      </c>
      <c r="AN1301">
        <f>VLOOKUP(AM1301,Lists!$F$9:$G$71,2,FALSE)</f>
        <v>1</v>
      </c>
    </row>
    <row r="1302" spans="2:40" x14ac:dyDescent="0.25">
      <c r="B1302" s="65" t="str">
        <f t="shared" si="107"/>
        <v>Industry1150</v>
      </c>
      <c r="C1302" s="179">
        <f>'Energy consumption (raw)'!B1252</f>
        <v>1150</v>
      </c>
      <c r="D1302" s="179">
        <f>'Energy consumption (raw)'!C1252</f>
        <v>0</v>
      </c>
      <c r="E1302" s="179">
        <f>'Energy consumption (raw)'!D1252</f>
        <v>0</v>
      </c>
      <c r="F1302" s="179" t="str">
        <f>'Energy consumption (raw)'!E1252</f>
        <v>Công nghiệp</v>
      </c>
      <c r="G1302" s="179" t="str">
        <f>'Energy consumption (raw)'!F1252</f>
        <v>Sản xuất trang phục nhuộm</v>
      </c>
      <c r="H1302" s="179" t="str">
        <f>'Energy consumption (raw)'!G1252</f>
        <v>Industry</v>
      </c>
      <c r="I1302" s="179" t="str">
        <f>'Energy consumption (raw)'!I1252</f>
        <v>13 Manufacture of textiles</v>
      </c>
      <c r="J1302" s="179" t="str">
        <f>INDEX(Sector!$E$6:$E$46,MATCH('Energy consumption (toe)'!I1302,Sector!$B$6:$B$46,FALSE))</f>
        <v>Manufacture of textiles</v>
      </c>
      <c r="K1302" s="179">
        <f>IFERROR('Energy consumption (raw)'!J1252*Lists!$H$84,)</f>
        <v>0</v>
      </c>
      <c r="L1302" s="179">
        <f>'Energy consumption (raw)'!K1252*Lists!$H$84</f>
        <v>2114.5272</v>
      </c>
      <c r="M1302" s="179">
        <f>'Energy consumption (raw)'!L1252*Lists!$H$84</f>
        <v>0</v>
      </c>
      <c r="N1302" s="179">
        <f>'Energy consumption (raw)'!M1252*Lists!$H$84</f>
        <v>0</v>
      </c>
      <c r="O1302" s="178">
        <f t="shared" si="108"/>
        <v>2114.5272</v>
      </c>
      <c r="P1302">
        <f>'Energy consumption (raw)'!N1252*Lists!$H$85</f>
        <v>0</v>
      </c>
      <c r="Q1302">
        <f>'Energy consumption (raw)'!O1252*Lists!$H$86</f>
        <v>0</v>
      </c>
      <c r="R1302">
        <f>'Energy consumption (raw)'!P1252*Lists!$H$87</f>
        <v>0</v>
      </c>
      <c r="S1302">
        <f>'Energy consumption (raw)'!Q1252*Lists!$H$88</f>
        <v>0</v>
      </c>
      <c r="T1302">
        <f>'Energy consumption (raw)'!R1252*Lists!$H$89</f>
        <v>0</v>
      </c>
      <c r="U1302">
        <f>'Energy consumption (raw)'!S1252*Lists!$H$90</f>
        <v>92.4</v>
      </c>
      <c r="V1302">
        <f>'Energy consumption (raw)'!T1252*Lists!$H$91</f>
        <v>0</v>
      </c>
      <c r="W1302">
        <f>'Energy consumption (raw)'!U1252*Lists!$H$92</f>
        <v>0</v>
      </c>
      <c r="X1302">
        <f>'Energy consumption (raw)'!V1252*Lists!$H$93</f>
        <v>0</v>
      </c>
      <c r="Y1302">
        <f>'Energy consumption (raw)'!W1252*Lists!$H$94</f>
        <v>4.9800000000000004</v>
      </c>
      <c r="Z1302">
        <f>'Energy consumption (raw)'!X1252*Lists!$H$96*1000000</f>
        <v>0</v>
      </c>
      <c r="AA1302">
        <f>'Energy consumption (raw)'!Y1252*Lists!$H$97</f>
        <v>28.340000000000003</v>
      </c>
      <c r="AB1302">
        <f>'Energy consumption (raw)'!Z1252*Lists!$H$96</f>
        <v>0</v>
      </c>
      <c r="AC1302">
        <f>'Energy consumption (raw)'!AA1252*Lists!$H$98</f>
        <v>0</v>
      </c>
      <c r="AD1302">
        <f>'Energy consumption (raw)'!AB1252*Lists!$H$99</f>
        <v>0</v>
      </c>
      <c r="AE1302">
        <f>'Energy consumption (raw)'!AC1252*Lists!$H$101</f>
        <v>0</v>
      </c>
      <c r="AF1302">
        <f>'Energy consumption (raw)'!AD1252*Lists!$H$101</f>
        <v>0</v>
      </c>
      <c r="AG1302">
        <f>'Energy consumption (raw)'!AE1252*Lists!$H$101</f>
        <v>0</v>
      </c>
      <c r="AH1302">
        <f>'Energy consumption (raw)'!AF1252*Lists!$H$100</f>
        <v>0</v>
      </c>
      <c r="AI1302" s="167">
        <f t="shared" si="109"/>
        <v>2240.2472000000002</v>
      </c>
      <c r="AJ1302" s="179">
        <f>'Energy consumption (raw)'!AG1252</f>
        <v>2240.2472000000002</v>
      </c>
      <c r="AK1302" s="179">
        <f>'Energy consumption (raw)'!AH1252</f>
        <v>18453</v>
      </c>
      <c r="AL1302">
        <f>IF(ROUND(AI1302,-3)=ROUND('Energy consumption (raw)'!AG1252,-3),1,0)</f>
        <v>1</v>
      </c>
      <c r="AM1302" s="179" t="str">
        <f>'Energy consumption (raw)'!AJ1252</f>
        <v>33. Quang Nam</v>
      </c>
      <c r="AN1302">
        <f>VLOOKUP(AM1302,Lists!$F$9:$G$71,2,FALSE)</f>
        <v>1</v>
      </c>
    </row>
    <row r="1303" spans="2:40" x14ac:dyDescent="0.25">
      <c r="B1303" s="65" t="str">
        <f t="shared" si="107"/>
        <v>Industry1151</v>
      </c>
      <c r="C1303" s="179">
        <f>'Energy consumption (raw)'!B1253</f>
        <v>1151</v>
      </c>
      <c r="D1303" s="179">
        <f>'Energy consumption (raw)'!C1253</f>
        <v>0</v>
      </c>
      <c r="E1303" s="179">
        <f>'Energy consumption (raw)'!D1253</f>
        <v>0</v>
      </c>
      <c r="F1303" s="179" t="str">
        <f>'Energy consumption (raw)'!E1253</f>
        <v>Công nghiệp</v>
      </c>
      <c r="G1303" s="179" t="str">
        <f>'Energy consumption (raw)'!F1253</f>
        <v>Sản xuất sợi</v>
      </c>
      <c r="H1303" s="179" t="str">
        <f>'Energy consumption (raw)'!G1253</f>
        <v>Industry</v>
      </c>
      <c r="I1303" s="179" t="str">
        <f>'Energy consumption (raw)'!I1253</f>
        <v>13 Manufacture of textiles</v>
      </c>
      <c r="J1303" s="179" t="str">
        <f>INDEX(Sector!$E$6:$E$46,MATCH('Energy consumption (toe)'!I1303,Sector!$B$6:$B$46,FALSE))</f>
        <v>Manufacture of textiles</v>
      </c>
      <c r="K1303" s="179">
        <f>IFERROR('Energy consumption (raw)'!J1253*Lists!$H$84,)</f>
        <v>0</v>
      </c>
      <c r="L1303" s="179">
        <f>'Energy consumption (raw)'!K1253*Lists!$H$84</f>
        <v>3785.1703320000001</v>
      </c>
      <c r="M1303" s="179">
        <f>'Energy consumption (raw)'!L1253*Lists!$H$84</f>
        <v>0</v>
      </c>
      <c r="N1303" s="179">
        <f>'Energy consumption (raw)'!M1253*Lists!$H$84</f>
        <v>0</v>
      </c>
      <c r="O1303" s="178">
        <f t="shared" si="108"/>
        <v>3785.1703320000001</v>
      </c>
      <c r="P1303">
        <f>'Energy consumption (raw)'!N1253*Lists!$H$85</f>
        <v>0</v>
      </c>
      <c r="Q1303">
        <f>'Energy consumption (raw)'!O1253*Lists!$H$86</f>
        <v>0</v>
      </c>
      <c r="R1303">
        <f>'Energy consumption (raw)'!P1253*Lists!$H$87</f>
        <v>0</v>
      </c>
      <c r="S1303">
        <f>'Energy consumption (raw)'!Q1253*Lists!$H$88</f>
        <v>0</v>
      </c>
      <c r="T1303">
        <f>'Energy consumption (raw)'!R1253*Lists!$H$89</f>
        <v>0</v>
      </c>
      <c r="U1303">
        <f>'Energy consumption (raw)'!S1253*Lists!$H$90</f>
        <v>0</v>
      </c>
      <c r="V1303">
        <f>'Energy consumption (raw)'!T1253*Lists!$H$91</f>
        <v>0</v>
      </c>
      <c r="W1303">
        <f>'Energy consumption (raw)'!U1253*Lists!$H$92</f>
        <v>0</v>
      </c>
      <c r="X1303">
        <f>'Energy consumption (raw)'!V1253*Lists!$H$93</f>
        <v>0</v>
      </c>
      <c r="Y1303">
        <f>'Energy consumption (raw)'!W1253*Lists!$H$94</f>
        <v>0</v>
      </c>
      <c r="Z1303">
        <f>'Energy consumption (raw)'!X1253*Lists!$H$96*1000000</f>
        <v>0</v>
      </c>
      <c r="AA1303">
        <f>'Energy consumption (raw)'!Y1253*Lists!$H$97</f>
        <v>0</v>
      </c>
      <c r="AB1303">
        <f>'Energy consumption (raw)'!Z1253*Lists!$H$96</f>
        <v>0</v>
      </c>
      <c r="AC1303">
        <f>'Energy consumption (raw)'!AA1253*Lists!$H$98</f>
        <v>0</v>
      </c>
      <c r="AD1303">
        <f>'Energy consumption (raw)'!AB1253*Lists!$H$99</f>
        <v>0</v>
      </c>
      <c r="AE1303">
        <f>'Energy consumption (raw)'!AC1253*Lists!$H$101</f>
        <v>0</v>
      </c>
      <c r="AF1303">
        <f>'Energy consumption (raw)'!AD1253*Lists!$H$101</f>
        <v>0</v>
      </c>
      <c r="AG1303">
        <f>'Energy consumption (raw)'!AE1253*Lists!$H$101</f>
        <v>0</v>
      </c>
      <c r="AH1303">
        <f>'Energy consumption (raw)'!AF1253*Lists!$H$100</f>
        <v>0</v>
      </c>
      <c r="AI1303" s="167">
        <f t="shared" si="109"/>
        <v>3785.1703320000001</v>
      </c>
      <c r="AJ1303" s="179">
        <f>'Energy consumption (raw)'!AG1253</f>
        <v>3785.1703320000001</v>
      </c>
      <c r="AK1303" s="179">
        <f>'Energy consumption (raw)'!AH1253</f>
        <v>4364</v>
      </c>
      <c r="AL1303">
        <f>IF(ROUND(AI1303,-3)=ROUND('Energy consumption (raw)'!AG1253,-3),1,0)</f>
        <v>1</v>
      </c>
      <c r="AM1303" s="179" t="str">
        <f>'Energy consumption (raw)'!AJ1253</f>
        <v>33. Quang Nam</v>
      </c>
      <c r="AN1303">
        <f>VLOOKUP(AM1303,Lists!$F$9:$G$71,2,FALSE)</f>
        <v>1</v>
      </c>
    </row>
    <row r="1304" spans="2:40" x14ac:dyDescent="0.25">
      <c r="B1304" s="65" t="str">
        <f t="shared" si="107"/>
        <v>Industry1152</v>
      </c>
      <c r="C1304" s="179">
        <f>'Energy consumption (raw)'!B1254</f>
        <v>1152</v>
      </c>
      <c r="D1304" s="179">
        <f>'Energy consumption (raw)'!C1254</f>
        <v>0</v>
      </c>
      <c r="E1304" s="179">
        <f>'Energy consumption (raw)'!D1254</f>
        <v>0</v>
      </c>
      <c r="F1304" s="179" t="str">
        <f>'Energy consumption (raw)'!E1254</f>
        <v>Công nghiệp</v>
      </c>
      <c r="G1304" s="179" t="str">
        <f>'Energy consumption (raw)'!F1254</f>
        <v>Sản xuất thuỷ tinh và sản phẩm từ thuỷ tinh</v>
      </c>
      <c r="H1304" s="179" t="str">
        <f>'Energy consumption (raw)'!G1254</f>
        <v>Industry</v>
      </c>
      <c r="I1304" s="179" t="str">
        <f>'Energy consumption (raw)'!I1254</f>
        <v>23 Manufacture of other non-metallic mineral products</v>
      </c>
      <c r="J1304" s="179" t="str">
        <f>INDEX(Sector!$E$6:$E$46,MATCH('Energy consumption (toe)'!I1304,Sector!$B$6:$B$46,FALSE))</f>
        <v>Manufacture of other non-metallic mineral products</v>
      </c>
      <c r="K1304" s="179">
        <f>IFERROR('Energy consumption (raw)'!J1254*Lists!$H$84,)</f>
        <v>2784.7539380000003</v>
      </c>
      <c r="L1304" s="179">
        <f>'Energy consumption (raw)'!K1254*Lists!$H$84</f>
        <v>2935.9315232000004</v>
      </c>
      <c r="M1304" s="179">
        <f>'Energy consumption (raw)'!L1254*Lists!$H$84</f>
        <v>0</v>
      </c>
      <c r="N1304" s="179">
        <f>'Energy consumption (raw)'!M1254*Lists!$H$84</f>
        <v>0</v>
      </c>
      <c r="O1304" s="178">
        <f t="shared" si="108"/>
        <v>2935.9315232000004</v>
      </c>
      <c r="P1304">
        <f>'Energy consumption (raw)'!N1254*Lists!$H$85</f>
        <v>0</v>
      </c>
      <c r="Q1304">
        <f>'Energy consumption (raw)'!O1254*Lists!$H$86</f>
        <v>0</v>
      </c>
      <c r="R1304">
        <f>'Energy consumption (raw)'!P1254*Lists!$H$87</f>
        <v>0</v>
      </c>
      <c r="S1304">
        <f>'Energy consumption (raw)'!Q1254*Lists!$H$88</f>
        <v>0</v>
      </c>
      <c r="T1304">
        <f>'Energy consumption (raw)'!R1254*Lists!$H$89</f>
        <v>0</v>
      </c>
      <c r="U1304">
        <f>'Energy consumption (raw)'!S1254*Lists!$H$90</f>
        <v>168.56136000000001</v>
      </c>
      <c r="V1304">
        <f>'Energy consumption (raw)'!T1254*Lists!$H$91</f>
        <v>0</v>
      </c>
      <c r="W1304">
        <f>'Energy consumption (raw)'!U1254*Lists!$H$92</f>
        <v>18665.078979999998</v>
      </c>
      <c r="X1304">
        <f>'Energy consumption (raw)'!V1254*Lists!$H$93</f>
        <v>0</v>
      </c>
      <c r="Y1304">
        <f>'Energy consumption (raw)'!W1254*Lists!$H$94</f>
        <v>0</v>
      </c>
      <c r="Z1304">
        <f>'Energy consumption (raw)'!X1254*Lists!$H$96*1000000</f>
        <v>0</v>
      </c>
      <c r="AA1304">
        <f>'Energy consumption (raw)'!Y1254*Lists!$H$97</f>
        <v>0</v>
      </c>
      <c r="AB1304">
        <f>'Energy consumption (raw)'!Z1254*Lists!$H$96</f>
        <v>0</v>
      </c>
      <c r="AC1304">
        <f>'Energy consumption (raw)'!AA1254*Lists!$H$98</f>
        <v>0</v>
      </c>
      <c r="AD1304">
        <f>'Energy consumption (raw)'!AB1254*Lists!$H$99</f>
        <v>0</v>
      </c>
      <c r="AE1304">
        <f>'Energy consumption (raw)'!AC1254*Lists!$H$101</f>
        <v>0</v>
      </c>
      <c r="AF1304">
        <f>'Energy consumption (raw)'!AD1254*Lists!$H$101</f>
        <v>0</v>
      </c>
      <c r="AG1304">
        <f>'Energy consumption (raw)'!AE1254*Lists!$H$101</f>
        <v>0</v>
      </c>
      <c r="AH1304">
        <f>'Energy consumption (raw)'!AF1254*Lists!$H$100</f>
        <v>0</v>
      </c>
      <c r="AI1304" s="167">
        <f t="shared" si="109"/>
        <v>21769.571863199999</v>
      </c>
      <c r="AJ1304" s="179">
        <f>'Energy consumption (raw)'!AG1254</f>
        <v>21769.571863200003</v>
      </c>
      <c r="AK1304" s="179">
        <f>'Energy consumption (raw)'!AH1254</f>
        <v>52440</v>
      </c>
      <c r="AL1304">
        <f>IF(ROUND(AI1304,-3)=ROUND('Energy consumption (raw)'!AG1254,-3),1,0)</f>
        <v>1</v>
      </c>
      <c r="AM1304" s="179" t="str">
        <f>'Energy consumption (raw)'!AJ1254</f>
        <v>33. Quang Nam</v>
      </c>
      <c r="AN1304">
        <f>VLOOKUP(AM1304,Lists!$F$9:$G$71,2,FALSE)</f>
        <v>1</v>
      </c>
    </row>
    <row r="1305" spans="2:40" x14ac:dyDescent="0.25">
      <c r="B1305" s="65" t="str">
        <f t="shared" si="107"/>
        <v>Industry1153</v>
      </c>
      <c r="C1305" s="179">
        <f>'Energy consumption (raw)'!B1255</f>
        <v>1153</v>
      </c>
      <c r="D1305" s="179">
        <f>'Energy consumption (raw)'!C1255</f>
        <v>0</v>
      </c>
      <c r="E1305" s="179">
        <f>'Energy consumption (raw)'!D1255</f>
        <v>0</v>
      </c>
      <c r="F1305" s="179" t="str">
        <f>'Energy consumption (raw)'!E1255</f>
        <v>Công nghiệp</v>
      </c>
      <c r="G1305" s="179" t="str">
        <f>'Energy consumption (raw)'!F1255</f>
        <v>Sãn xuất linh kiện điện tử</v>
      </c>
      <c r="H1305" s="179" t="str">
        <f>'Energy consumption (raw)'!G1255</f>
        <v>Industry</v>
      </c>
      <c r="I1305" s="179" t="str">
        <f>'Energy consumption (raw)'!I1255</f>
        <v>26 Manufacture of computer, electronic and optical products</v>
      </c>
      <c r="J1305" s="179" t="str">
        <f>INDEX(Sector!$E$6:$E$46,MATCH('Energy consumption (toe)'!I1305,Sector!$B$6:$B$46,FALSE))</f>
        <v>Manufacture of computer, electronic and optical products</v>
      </c>
      <c r="K1305" s="179">
        <f>IFERROR('Energy consumption (raw)'!J1255*Lists!$H$84,)</f>
        <v>0</v>
      </c>
      <c r="L1305" s="179">
        <f>'Energy consumption (raw)'!K1255*Lists!$H$84</f>
        <v>1988.5080755000001</v>
      </c>
      <c r="M1305" s="179">
        <f>'Energy consumption (raw)'!L1255*Lists!$H$84</f>
        <v>0</v>
      </c>
      <c r="N1305" s="179">
        <f>'Energy consumption (raw)'!M1255*Lists!$H$84</f>
        <v>0</v>
      </c>
      <c r="O1305" s="178">
        <f t="shared" si="108"/>
        <v>1988.5080755000001</v>
      </c>
      <c r="P1305">
        <f>'Energy consumption (raw)'!N1255*Lists!$H$85</f>
        <v>0</v>
      </c>
      <c r="Q1305">
        <f>'Energy consumption (raw)'!O1255*Lists!$H$86</f>
        <v>0</v>
      </c>
      <c r="R1305">
        <f>'Energy consumption (raw)'!P1255*Lists!$H$87</f>
        <v>0</v>
      </c>
      <c r="S1305">
        <f>'Energy consumption (raw)'!Q1255*Lists!$H$88</f>
        <v>0</v>
      </c>
      <c r="T1305">
        <f>'Energy consumption (raw)'!R1255*Lists!$H$89</f>
        <v>0</v>
      </c>
      <c r="U1305">
        <f>'Energy consumption (raw)'!S1255*Lists!$H$90</f>
        <v>0</v>
      </c>
      <c r="V1305">
        <f>'Energy consumption (raw)'!T1255*Lists!$H$91</f>
        <v>0</v>
      </c>
      <c r="W1305">
        <f>'Energy consumption (raw)'!U1255*Lists!$H$92</f>
        <v>0</v>
      </c>
      <c r="X1305">
        <f>'Energy consumption (raw)'!V1255*Lists!$H$93</f>
        <v>0</v>
      </c>
      <c r="Y1305">
        <f>'Energy consumption (raw)'!W1255*Lists!$H$94</f>
        <v>0</v>
      </c>
      <c r="Z1305">
        <f>'Energy consumption (raw)'!X1255*Lists!$H$96*1000000</f>
        <v>0</v>
      </c>
      <c r="AA1305">
        <f>'Energy consumption (raw)'!Y1255*Lists!$H$97</f>
        <v>0</v>
      </c>
      <c r="AB1305">
        <f>'Energy consumption (raw)'!Z1255*Lists!$H$96</f>
        <v>0</v>
      </c>
      <c r="AC1305">
        <f>'Energy consumption (raw)'!AA1255*Lists!$H$98</f>
        <v>0</v>
      </c>
      <c r="AD1305">
        <f>'Energy consumption (raw)'!AB1255*Lists!$H$99</f>
        <v>0</v>
      </c>
      <c r="AE1305">
        <f>'Energy consumption (raw)'!AC1255*Lists!$H$101</f>
        <v>0</v>
      </c>
      <c r="AF1305">
        <f>'Energy consumption (raw)'!AD1255*Lists!$H$101</f>
        <v>0</v>
      </c>
      <c r="AG1305">
        <f>'Energy consumption (raw)'!AE1255*Lists!$H$101</f>
        <v>0</v>
      </c>
      <c r="AH1305">
        <f>'Energy consumption (raw)'!AF1255*Lists!$H$100</f>
        <v>0</v>
      </c>
      <c r="AI1305" s="167">
        <f t="shared" si="109"/>
        <v>1988.5080755000001</v>
      </c>
      <c r="AJ1305" s="179">
        <f>'Energy consumption (raw)'!AG1255</f>
        <v>1988.5080755000001</v>
      </c>
      <c r="AK1305" s="179">
        <f>'Energy consumption (raw)'!AH1255</f>
        <v>1824</v>
      </c>
      <c r="AL1305">
        <f>IF(ROUND(AI1305,-3)=ROUND('Energy consumption (raw)'!AG1255,-3),1,0)</f>
        <v>1</v>
      </c>
      <c r="AM1305" s="179" t="str">
        <f>'Energy consumption (raw)'!AJ1255</f>
        <v>33. Quang Nam</v>
      </c>
      <c r="AN1305">
        <f>VLOOKUP(AM1305,Lists!$F$9:$G$71,2,FALSE)</f>
        <v>1</v>
      </c>
    </row>
    <row r="1306" spans="2:40" x14ac:dyDescent="0.25">
      <c r="B1306" s="65" t="str">
        <f t="shared" si="107"/>
        <v>Industry1154</v>
      </c>
      <c r="C1306" s="179">
        <f>'Energy consumption (raw)'!B1256</f>
        <v>1154</v>
      </c>
      <c r="D1306" s="179">
        <f>'Energy consumption (raw)'!C1256</f>
        <v>0</v>
      </c>
      <c r="E1306" s="179">
        <f>'Energy consumption (raw)'!D1256</f>
        <v>0</v>
      </c>
      <c r="F1306" s="179" t="str">
        <f>'Energy consumption (raw)'!E1256</f>
        <v>Công nghiệp</v>
      </c>
      <c r="G1306" s="179" t="str">
        <f>'Energy consumption (raw)'!F1256</f>
        <v>Gia công cơ khí, xử lý và tráng phủ kim loại</v>
      </c>
      <c r="H1306" s="179" t="str">
        <f>'Energy consumption (raw)'!G1256</f>
        <v>Industry</v>
      </c>
      <c r="I1306" s="179" t="str">
        <f>'Energy consumption (raw)'!I1256</f>
        <v>24 Manufacture of basic metals</v>
      </c>
      <c r="J1306" s="179" t="str">
        <f>INDEX(Sector!$E$6:$E$46,MATCH('Energy consumption (toe)'!I1306,Sector!$B$6:$B$46,FALSE))</f>
        <v>Manufacture of basic metals</v>
      </c>
      <c r="K1306" s="179">
        <f>IFERROR('Energy consumption (raw)'!J1256*Lists!$H$84,)</f>
        <v>0</v>
      </c>
      <c r="L1306" s="179">
        <f>'Energy consumption (raw)'!K1256*Lists!$H$84</f>
        <v>1075.3037388</v>
      </c>
      <c r="M1306" s="179">
        <f>'Energy consumption (raw)'!L1256*Lists!$H$84</f>
        <v>0</v>
      </c>
      <c r="N1306" s="179">
        <f>'Energy consumption (raw)'!M1256*Lists!$H$84</f>
        <v>0</v>
      </c>
      <c r="O1306" s="178">
        <f t="shared" si="108"/>
        <v>1075.3037388</v>
      </c>
      <c r="P1306">
        <f>'Energy consumption (raw)'!N1256*Lists!$H$85</f>
        <v>0</v>
      </c>
      <c r="Q1306">
        <f>'Energy consumption (raw)'!O1256*Lists!$H$86</f>
        <v>0</v>
      </c>
      <c r="R1306">
        <f>'Energy consumption (raw)'!P1256*Lists!$H$87</f>
        <v>0</v>
      </c>
      <c r="S1306">
        <f>'Energy consumption (raw)'!Q1256*Lists!$H$88</f>
        <v>0</v>
      </c>
      <c r="T1306">
        <f>'Energy consumption (raw)'!R1256*Lists!$H$89</f>
        <v>0</v>
      </c>
      <c r="U1306">
        <f>'Energy consumption (raw)'!S1256*Lists!$H$90</f>
        <v>42.24</v>
      </c>
      <c r="V1306">
        <f>'Energy consumption (raw)'!T1256*Lists!$H$91</f>
        <v>0</v>
      </c>
      <c r="W1306">
        <f>'Energy consumption (raw)'!U1256*Lists!$H$92</f>
        <v>0</v>
      </c>
      <c r="X1306">
        <f>'Energy consumption (raw)'!V1256*Lists!$H$93</f>
        <v>0</v>
      </c>
      <c r="Y1306">
        <f>'Energy consumption (raw)'!W1256*Lists!$H$94</f>
        <v>22.41</v>
      </c>
      <c r="Z1306">
        <f>'Energy consumption (raw)'!X1256*Lists!$H$96*1000000</f>
        <v>0</v>
      </c>
      <c r="AA1306">
        <f>'Energy consumption (raw)'!Y1256*Lists!$H$97</f>
        <v>572.25</v>
      </c>
      <c r="AB1306">
        <f>'Energy consumption (raw)'!Z1256*Lists!$H$96</f>
        <v>0</v>
      </c>
      <c r="AC1306">
        <f>'Energy consumption (raw)'!AA1256*Lists!$H$98</f>
        <v>0</v>
      </c>
      <c r="AD1306">
        <f>'Energy consumption (raw)'!AB1256*Lists!$H$99</f>
        <v>0</v>
      </c>
      <c r="AE1306">
        <f>'Energy consumption (raw)'!AC1256*Lists!$H$101</f>
        <v>0</v>
      </c>
      <c r="AF1306">
        <f>'Energy consumption (raw)'!AD1256*Lists!$H$101</f>
        <v>0</v>
      </c>
      <c r="AG1306">
        <f>'Energy consumption (raw)'!AE1256*Lists!$H$101</f>
        <v>0</v>
      </c>
      <c r="AH1306">
        <f>'Energy consumption (raw)'!AF1256*Lists!$H$100</f>
        <v>0</v>
      </c>
      <c r="AI1306" s="167">
        <f t="shared" si="109"/>
        <v>1712.2037388000001</v>
      </c>
      <c r="AJ1306" s="179">
        <f>'Energy consumption (raw)'!AG1256</f>
        <v>1712.2037388000001</v>
      </c>
      <c r="AK1306" s="179">
        <f>'Energy consumption (raw)'!AH1256</f>
        <v>1672</v>
      </c>
      <c r="AL1306">
        <f>IF(ROUND(AI1306,-3)=ROUND('Energy consumption (raw)'!AG1256,-3),1,0)</f>
        <v>1</v>
      </c>
      <c r="AM1306" s="179" t="str">
        <f>'Energy consumption (raw)'!AJ1256</f>
        <v>33. Quang Nam</v>
      </c>
      <c r="AN1306">
        <f>VLOOKUP(AM1306,Lists!$F$9:$G$71,2,FALSE)</f>
        <v>1</v>
      </c>
    </row>
    <row r="1307" spans="2:40" x14ac:dyDescent="0.25">
      <c r="B1307" s="65" t="str">
        <f t="shared" si="107"/>
        <v>Industry1155</v>
      </c>
      <c r="C1307" s="179">
        <f>'Energy consumption (raw)'!B1257</f>
        <v>1155</v>
      </c>
      <c r="D1307" s="179">
        <f>'Energy consumption (raw)'!C1257</f>
        <v>0</v>
      </c>
      <c r="E1307" s="179">
        <f>'Energy consumption (raw)'!D1257</f>
        <v>0</v>
      </c>
      <c r="F1307" s="179" t="str">
        <f>'Energy consumption (raw)'!E1257</f>
        <v>Công nghiệp</v>
      </c>
      <c r="G1307" s="179" t="str">
        <f>'Energy consumption (raw)'!F1257</f>
        <v xml:space="preserve">Sản xuất và lắp ráp ô tô </v>
      </c>
      <c r="H1307" s="179" t="str">
        <f>'Energy consumption (raw)'!G1257</f>
        <v>Industry</v>
      </c>
      <c r="I1307" s="179" t="str">
        <f>'Energy consumption (raw)'!I1257</f>
        <v>29 Manufacture of motor vehicles, trailers and semi-trailers</v>
      </c>
      <c r="J1307" s="179" t="str">
        <f>INDEX(Sector!$E$6:$E$46,MATCH('Energy consumption (toe)'!I1307,Sector!$B$6:$B$46,FALSE))</f>
        <v>Manufacture of motor vehicles, trailers and semi-trailers</v>
      </c>
      <c r="K1307" s="179">
        <f>IFERROR('Energy consumption (raw)'!J1257*Lists!$H$84,)</f>
        <v>0</v>
      </c>
      <c r="L1307" s="179">
        <f>'Energy consumption (raw)'!K1257*Lists!$H$84</f>
        <v>1590.6782371000002</v>
      </c>
      <c r="M1307" s="179">
        <f>'Energy consumption (raw)'!L1257*Lists!$H$84</f>
        <v>0</v>
      </c>
      <c r="N1307" s="179">
        <f>'Energy consumption (raw)'!M1257*Lists!$H$84</f>
        <v>0</v>
      </c>
      <c r="O1307" s="178">
        <f t="shared" si="108"/>
        <v>1590.6782371000002</v>
      </c>
      <c r="P1307">
        <f>'Energy consumption (raw)'!N1257*Lists!$H$85</f>
        <v>0</v>
      </c>
      <c r="Q1307">
        <f>'Energy consumption (raw)'!O1257*Lists!$H$86</f>
        <v>0</v>
      </c>
      <c r="R1307">
        <f>'Energy consumption (raw)'!P1257*Lists!$H$87</f>
        <v>0</v>
      </c>
      <c r="S1307">
        <f>'Energy consumption (raw)'!Q1257*Lists!$H$88</f>
        <v>0</v>
      </c>
      <c r="T1307">
        <f>'Energy consumption (raw)'!R1257*Lists!$H$89</f>
        <v>0</v>
      </c>
      <c r="U1307">
        <f>'Energy consumption (raw)'!S1257*Lists!$H$90</f>
        <v>45.538240000000002</v>
      </c>
      <c r="V1307">
        <f>'Energy consumption (raw)'!T1257*Lists!$H$91</f>
        <v>0</v>
      </c>
      <c r="W1307">
        <f>'Energy consumption (raw)'!U1257*Lists!$H$92</f>
        <v>0</v>
      </c>
      <c r="X1307">
        <f>'Energy consumption (raw)'!V1257*Lists!$H$93</f>
        <v>0</v>
      </c>
      <c r="Y1307">
        <f>'Energy consumption (raw)'!W1257*Lists!$H$94</f>
        <v>145.74799999999999</v>
      </c>
      <c r="Z1307">
        <f>'Energy consumption (raw)'!X1257*Lists!$H$96*1000000</f>
        <v>0</v>
      </c>
      <c r="AA1307">
        <f>'Energy consumption (raw)'!Y1257*Lists!$H$97</f>
        <v>1021.33</v>
      </c>
      <c r="AB1307">
        <f>'Energy consumption (raw)'!Z1257*Lists!$H$96</f>
        <v>0</v>
      </c>
      <c r="AC1307">
        <f>'Energy consumption (raw)'!AA1257*Lists!$H$98</f>
        <v>0</v>
      </c>
      <c r="AD1307">
        <f>'Energy consumption (raw)'!AB1257*Lists!$H$99</f>
        <v>0</v>
      </c>
      <c r="AE1307">
        <f>'Energy consumption (raw)'!AC1257*Lists!$H$101</f>
        <v>0</v>
      </c>
      <c r="AF1307">
        <f>'Energy consumption (raw)'!AD1257*Lists!$H$101</f>
        <v>0</v>
      </c>
      <c r="AG1307">
        <f>'Energy consumption (raw)'!AE1257*Lists!$H$101</f>
        <v>0</v>
      </c>
      <c r="AH1307">
        <f>'Energy consumption (raw)'!AF1257*Lists!$H$100</f>
        <v>0</v>
      </c>
      <c r="AI1307" s="167">
        <f t="shared" si="109"/>
        <v>2803.2944771000002</v>
      </c>
      <c r="AJ1307" s="179">
        <f>'Energy consumption (raw)'!AG1257</f>
        <v>2803.2944771000002</v>
      </c>
      <c r="AK1307" s="179">
        <f>'Energy consumption (raw)'!AH1257</f>
        <v>2207</v>
      </c>
      <c r="AL1307">
        <f>IF(ROUND(AI1307,-3)=ROUND('Energy consumption (raw)'!AG1257,-3),1,0)</f>
        <v>1</v>
      </c>
      <c r="AM1307" s="179" t="str">
        <f>'Energy consumption (raw)'!AJ1257</f>
        <v>33. Quang Nam</v>
      </c>
      <c r="AN1307">
        <f>VLOOKUP(AM1307,Lists!$F$9:$G$71,2,FALSE)</f>
        <v>1</v>
      </c>
    </row>
    <row r="1308" spans="2:40" x14ac:dyDescent="0.25">
      <c r="B1308" s="65" t="str">
        <f t="shared" si="107"/>
        <v>Industry1156</v>
      </c>
      <c r="C1308" s="179">
        <f>'Energy consumption (raw)'!B1258</f>
        <v>1156</v>
      </c>
      <c r="D1308" s="179">
        <f>'Energy consumption (raw)'!C1258</f>
        <v>0</v>
      </c>
      <c r="E1308" s="179">
        <f>'Energy consumption (raw)'!D1258</f>
        <v>0</v>
      </c>
      <c r="F1308" s="179" t="str">
        <f>'Energy consumption (raw)'!E1258</f>
        <v>Công nghiệp</v>
      </c>
      <c r="G1308" s="179" t="str">
        <f>'Energy consumption (raw)'!F1258</f>
        <v>Sản xuất và lắp ráp xe Bus</v>
      </c>
      <c r="H1308" s="179" t="str">
        <f>'Energy consumption (raw)'!G1258</f>
        <v>Industry</v>
      </c>
      <c r="I1308" s="179" t="str">
        <f>'Energy consumption (raw)'!I1258</f>
        <v>29 Manufacture of motor vehicles, trailers and semi-trailers</v>
      </c>
      <c r="J1308" s="179" t="str">
        <f>INDEX(Sector!$E$6:$E$46,MATCH('Energy consumption (toe)'!I1308,Sector!$B$6:$B$46,FALSE))</f>
        <v>Manufacture of motor vehicles, trailers and semi-trailers</v>
      </c>
      <c r="K1308" s="179">
        <f>IFERROR('Energy consumption (raw)'!J1258*Lists!$H$84,)</f>
        <v>0</v>
      </c>
      <c r="L1308" s="179">
        <f>'Energy consumption (raw)'!K1258*Lists!$H$84</f>
        <v>1101.5395221000001</v>
      </c>
      <c r="M1308" s="179">
        <f>'Energy consumption (raw)'!L1258*Lists!$H$84</f>
        <v>0</v>
      </c>
      <c r="N1308" s="179">
        <f>'Energy consumption (raw)'!M1258*Lists!$H$84</f>
        <v>0</v>
      </c>
      <c r="O1308" s="178">
        <f t="shared" si="108"/>
        <v>1101.5395221000001</v>
      </c>
      <c r="P1308">
        <f>'Energy consumption (raw)'!N1258*Lists!$H$85</f>
        <v>0</v>
      </c>
      <c r="Q1308">
        <f>'Energy consumption (raw)'!O1258*Lists!$H$86</f>
        <v>0</v>
      </c>
      <c r="R1308">
        <f>'Energy consumption (raw)'!P1258*Lists!$H$87</f>
        <v>0</v>
      </c>
      <c r="S1308">
        <f>'Energy consumption (raw)'!Q1258*Lists!$H$88</f>
        <v>0</v>
      </c>
      <c r="T1308">
        <f>'Energy consumption (raw)'!R1258*Lists!$H$89</f>
        <v>0</v>
      </c>
      <c r="U1308">
        <f>'Energy consumption (raw)'!S1258*Lists!$H$90</f>
        <v>0</v>
      </c>
      <c r="V1308">
        <f>'Energy consumption (raw)'!T1258*Lists!$H$91</f>
        <v>0</v>
      </c>
      <c r="W1308">
        <f>'Energy consumption (raw)'!U1258*Lists!$H$92</f>
        <v>0</v>
      </c>
      <c r="X1308">
        <f>'Energy consumption (raw)'!V1258*Lists!$H$93</f>
        <v>0</v>
      </c>
      <c r="Y1308">
        <f>'Energy consumption (raw)'!W1258*Lists!$H$94</f>
        <v>0</v>
      </c>
      <c r="Z1308">
        <f>'Energy consumption (raw)'!X1258*Lists!$H$96*1000000</f>
        <v>0</v>
      </c>
      <c r="AA1308">
        <f>'Energy consumption (raw)'!Y1258*Lists!$H$97</f>
        <v>0</v>
      </c>
      <c r="AB1308">
        <f>'Energy consumption (raw)'!Z1258*Lists!$H$96</f>
        <v>0</v>
      </c>
      <c r="AC1308">
        <f>'Energy consumption (raw)'!AA1258*Lists!$H$98</f>
        <v>0</v>
      </c>
      <c r="AD1308">
        <f>'Energy consumption (raw)'!AB1258*Lists!$H$99</f>
        <v>0</v>
      </c>
      <c r="AE1308">
        <f>'Energy consumption (raw)'!AC1258*Lists!$H$101</f>
        <v>0</v>
      </c>
      <c r="AF1308">
        <f>'Energy consumption (raw)'!AD1258*Lists!$H$101</f>
        <v>0</v>
      </c>
      <c r="AG1308">
        <f>'Energy consumption (raw)'!AE1258*Lists!$H$101</f>
        <v>0</v>
      </c>
      <c r="AH1308">
        <f>'Energy consumption (raw)'!AF1258*Lists!$H$100</f>
        <v>0</v>
      </c>
      <c r="AI1308" s="167">
        <f t="shared" si="109"/>
        <v>1101.5395221000001</v>
      </c>
      <c r="AJ1308" s="179">
        <f>'Energy consumption (raw)'!AG1258</f>
        <v>1101.5395221000001</v>
      </c>
      <c r="AK1308" s="179">
        <f>'Energy consumption (raw)'!AH1258</f>
        <v>1744</v>
      </c>
      <c r="AL1308">
        <f>IF(ROUND(AI1308,-3)=ROUND('Energy consumption (raw)'!AG1258,-3),1,0)</f>
        <v>1</v>
      </c>
      <c r="AM1308" s="179" t="str">
        <f>'Energy consumption (raw)'!AJ1258</f>
        <v>33. Quang Nam</v>
      </c>
      <c r="AN1308">
        <f>VLOOKUP(AM1308,Lists!$F$9:$G$71,2,FALSE)</f>
        <v>1</v>
      </c>
    </row>
    <row r="1309" spans="2:40" x14ac:dyDescent="0.25">
      <c r="B1309" s="65" t="str">
        <f t="shared" si="107"/>
        <v>Industry1157</v>
      </c>
      <c r="C1309" s="179">
        <f>'Energy consumption (raw)'!B1259</f>
        <v>1157</v>
      </c>
      <c r="D1309" s="179">
        <f>'Energy consumption (raw)'!C1259</f>
        <v>0</v>
      </c>
      <c r="E1309" s="179">
        <f>'Energy consumption (raw)'!D1259</f>
        <v>0</v>
      </c>
      <c r="F1309" s="179" t="str">
        <f>'Energy consumption (raw)'!E1259</f>
        <v>Công nghiệp</v>
      </c>
      <c r="G1309" s="179" t="str">
        <f>'Energy consumption (raw)'!F1259</f>
        <v>Sản xuất và lắp ráp ô tô Du lịch</v>
      </c>
      <c r="H1309" s="179" t="str">
        <f>'Energy consumption (raw)'!G1259</f>
        <v>Industry</v>
      </c>
      <c r="I1309" s="179" t="str">
        <f>'Energy consumption (raw)'!I1259</f>
        <v>29 Manufacture of motor vehicles, trailers and semi-trailers</v>
      </c>
      <c r="J1309" s="179" t="str">
        <f>INDEX(Sector!$E$6:$E$46,MATCH('Energy consumption (toe)'!I1309,Sector!$B$6:$B$46,FALSE))</f>
        <v>Manufacture of motor vehicles, trailers and semi-trailers</v>
      </c>
      <c r="K1309" s="179">
        <f>IFERROR('Energy consumption (raw)'!J1259*Lists!$H$84,)</f>
        <v>0</v>
      </c>
      <c r="L1309" s="179">
        <f>'Energy consumption (raw)'!K1259*Lists!$H$84</f>
        <v>2267.7815089000001</v>
      </c>
      <c r="M1309" s="179">
        <f>'Energy consumption (raw)'!L1259*Lists!$H$84</f>
        <v>0</v>
      </c>
      <c r="N1309" s="179">
        <f>'Energy consumption (raw)'!M1259*Lists!$H$84</f>
        <v>0</v>
      </c>
      <c r="O1309" s="178">
        <f t="shared" si="108"/>
        <v>2267.7815089000001</v>
      </c>
      <c r="P1309">
        <f>'Energy consumption (raw)'!N1259*Lists!$H$85</f>
        <v>0</v>
      </c>
      <c r="Q1309">
        <f>'Energy consumption (raw)'!O1259*Lists!$H$86</f>
        <v>0</v>
      </c>
      <c r="R1309">
        <f>'Energy consumption (raw)'!P1259*Lists!$H$87</f>
        <v>0</v>
      </c>
      <c r="S1309">
        <f>'Energy consumption (raw)'!Q1259*Lists!$H$88</f>
        <v>0</v>
      </c>
      <c r="T1309">
        <f>'Energy consumption (raw)'!R1259*Lists!$H$89</f>
        <v>0</v>
      </c>
      <c r="U1309">
        <f>'Energy consumption (raw)'!S1259*Lists!$H$90</f>
        <v>8.8000000000000007</v>
      </c>
      <c r="V1309">
        <f>'Energy consumption (raw)'!T1259*Lists!$H$91</f>
        <v>0</v>
      </c>
      <c r="W1309">
        <f>'Energy consumption (raw)'!U1259*Lists!$H$92</f>
        <v>0</v>
      </c>
      <c r="X1309">
        <f>'Energy consumption (raw)'!V1259*Lists!$H$93</f>
        <v>0</v>
      </c>
      <c r="Y1309">
        <f>'Energy consumption (raw)'!W1259*Lists!$H$94</f>
        <v>81.945899999999995</v>
      </c>
      <c r="Z1309">
        <f>'Energy consumption (raw)'!X1259*Lists!$H$96*1000000</f>
        <v>0</v>
      </c>
      <c r="AA1309">
        <f>'Energy consumption (raw)'!Y1259*Lists!$H$97</f>
        <v>786.3587</v>
      </c>
      <c r="AB1309">
        <f>'Energy consumption (raw)'!Z1259*Lists!$H$96</f>
        <v>0</v>
      </c>
      <c r="AC1309">
        <f>'Energy consumption (raw)'!AA1259*Lists!$H$98</f>
        <v>0</v>
      </c>
      <c r="AD1309">
        <f>'Energy consumption (raw)'!AB1259*Lists!$H$99</f>
        <v>0</v>
      </c>
      <c r="AE1309">
        <f>'Energy consumption (raw)'!AC1259*Lists!$H$101</f>
        <v>0</v>
      </c>
      <c r="AF1309">
        <f>'Energy consumption (raw)'!AD1259*Lists!$H$101</f>
        <v>0</v>
      </c>
      <c r="AG1309">
        <f>'Energy consumption (raw)'!AE1259*Lists!$H$101</f>
        <v>0</v>
      </c>
      <c r="AH1309">
        <f>'Energy consumption (raw)'!AF1259*Lists!$H$100</f>
        <v>0</v>
      </c>
      <c r="AI1309" s="167">
        <f t="shared" si="109"/>
        <v>3144.8861089000002</v>
      </c>
      <c r="AJ1309" s="179">
        <f>'Energy consumption (raw)'!AG1259</f>
        <v>3144.8861089000002</v>
      </c>
      <c r="AK1309" s="179">
        <f>'Energy consumption (raw)'!AH1259</f>
        <v>3895</v>
      </c>
      <c r="AL1309">
        <f>IF(ROUND(AI1309,-3)=ROUND('Energy consumption (raw)'!AG1259,-3),1,0)</f>
        <v>1</v>
      </c>
      <c r="AM1309" s="179" t="str">
        <f>'Energy consumption (raw)'!AJ1259</f>
        <v>33. Quang Nam</v>
      </c>
      <c r="AN1309">
        <f>VLOOKUP(AM1309,Lists!$F$9:$G$71,2,FALSE)</f>
        <v>1</v>
      </c>
    </row>
    <row r="1310" spans="2:40" x14ac:dyDescent="0.25">
      <c r="B1310" s="65" t="str">
        <f t="shared" si="107"/>
        <v>Industry1158</v>
      </c>
      <c r="C1310" s="179">
        <f>'Energy consumption (raw)'!B1260</f>
        <v>1158</v>
      </c>
      <c r="D1310" s="179">
        <f>'Energy consumption (raw)'!C1260</f>
        <v>0</v>
      </c>
      <c r="E1310" s="179">
        <f>'Energy consumption (raw)'!D1260</f>
        <v>0</v>
      </c>
      <c r="F1310" s="179" t="str">
        <f>'Energy consumption (raw)'!E1260</f>
        <v>Công nghiệp</v>
      </c>
      <c r="G1310" s="179" t="str">
        <f>'Energy consumption (raw)'!F1260</f>
        <v>Sản xuất vật liệu xây dựng từ đất sét</v>
      </c>
      <c r="H1310" s="179" t="str">
        <f>'Energy consumption (raw)'!G1260</f>
        <v>Industry</v>
      </c>
      <c r="I1310" s="179" t="str">
        <f>'Energy consumption (raw)'!I1260</f>
        <v>23 Manufacture of other non-metallic mineral products</v>
      </c>
      <c r="J1310" s="179" t="str">
        <f>INDEX(Sector!$E$6:$E$46,MATCH('Energy consumption (toe)'!I1310,Sector!$B$6:$B$46,FALSE))</f>
        <v>Manufacture of other non-metallic mineral products</v>
      </c>
      <c r="K1310" s="179">
        <f>IFERROR('Energy consumption (raw)'!J1260*Lists!$H$84,)</f>
        <v>1304.1991480000002</v>
      </c>
      <c r="L1310" s="179">
        <f>'Energy consumption (raw)'!K1260*Lists!$H$84</f>
        <v>2079.7186630000001</v>
      </c>
      <c r="M1310" s="179">
        <f>'Energy consumption (raw)'!L1260*Lists!$H$84</f>
        <v>0</v>
      </c>
      <c r="N1310" s="179">
        <f>'Energy consumption (raw)'!M1260*Lists!$H$84</f>
        <v>0</v>
      </c>
      <c r="O1310" s="178">
        <f t="shared" si="108"/>
        <v>2079.7186630000001</v>
      </c>
      <c r="P1310">
        <f>'Energy consumption (raw)'!N1260*Lists!$H$85</f>
        <v>0</v>
      </c>
      <c r="Q1310">
        <f>'Energy consumption (raw)'!O1260*Lists!$H$86</f>
        <v>0</v>
      </c>
      <c r="R1310">
        <f>'Energy consumption (raw)'!P1260*Lists!$H$87</f>
        <v>0</v>
      </c>
      <c r="S1310">
        <f>'Energy consumption (raw)'!Q1260*Lists!$H$88</f>
        <v>5355.5</v>
      </c>
      <c r="T1310">
        <f>'Energy consumption (raw)'!R1260*Lists!$H$89</f>
        <v>0</v>
      </c>
      <c r="U1310">
        <f>'Energy consumption (raw)'!S1260*Lists!$H$90</f>
        <v>71.948800000000006</v>
      </c>
      <c r="V1310">
        <f>'Energy consumption (raw)'!T1260*Lists!$H$91</f>
        <v>0</v>
      </c>
      <c r="W1310">
        <f>'Energy consumption (raw)'!U1260*Lists!$H$92</f>
        <v>0</v>
      </c>
      <c r="X1310">
        <f>'Energy consumption (raw)'!V1260*Lists!$H$93</f>
        <v>0</v>
      </c>
      <c r="Y1310">
        <f>'Energy consumption (raw)'!W1260*Lists!$H$94</f>
        <v>0</v>
      </c>
      <c r="Z1310">
        <f>'Energy consumption (raw)'!X1260*Lists!$H$96*1000000</f>
        <v>0</v>
      </c>
      <c r="AA1310">
        <f>'Energy consumption (raw)'!Y1260*Lists!$H$97</f>
        <v>0</v>
      </c>
      <c r="AB1310">
        <f>'Energy consumption (raw)'!Z1260*Lists!$H$96</f>
        <v>0</v>
      </c>
      <c r="AC1310">
        <f>'Energy consumption (raw)'!AA1260*Lists!$H$98</f>
        <v>0</v>
      </c>
      <c r="AD1310">
        <f>'Energy consumption (raw)'!AB1260*Lists!$H$99</f>
        <v>0</v>
      </c>
      <c r="AE1310">
        <f>'Energy consumption (raw)'!AC1260*Lists!$H$101</f>
        <v>0</v>
      </c>
      <c r="AF1310">
        <f>'Energy consumption (raw)'!AD1260*Lists!$H$101</f>
        <v>0</v>
      </c>
      <c r="AG1310">
        <f>'Energy consumption (raw)'!AE1260*Lists!$H$101</f>
        <v>0</v>
      </c>
      <c r="AH1310">
        <f>'Energy consumption (raw)'!AF1260*Lists!$H$100</f>
        <v>0</v>
      </c>
      <c r="AI1310" s="167">
        <f t="shared" si="109"/>
        <v>7507.1674629999998</v>
      </c>
      <c r="AJ1310" s="179">
        <f>'Energy consumption (raw)'!AG1260</f>
        <v>7507.1674629999998</v>
      </c>
      <c r="AK1310" s="179">
        <f>'Energy consumption (raw)'!AH1260</f>
        <v>9106</v>
      </c>
      <c r="AL1310">
        <f>IF(ROUND(AI1310,-3)=ROUND('Energy consumption (raw)'!AG1260,-3),1,0)</f>
        <v>1</v>
      </c>
      <c r="AM1310" s="179" t="str">
        <f>'Energy consumption (raw)'!AJ1260</f>
        <v>33. Quang Nam</v>
      </c>
      <c r="AN1310">
        <f>VLOOKUP(AM1310,Lists!$F$9:$G$71,2,FALSE)</f>
        <v>1</v>
      </c>
    </row>
    <row r="1311" spans="2:40" x14ac:dyDescent="0.25">
      <c r="B1311" s="65" t="str">
        <f t="shared" si="107"/>
        <v>Industry1159</v>
      </c>
      <c r="C1311" s="179">
        <f>'Energy consumption (raw)'!B1261</f>
        <v>1159</v>
      </c>
      <c r="D1311" s="179">
        <f>'Energy consumption (raw)'!C1261</f>
        <v>0</v>
      </c>
      <c r="E1311" s="179">
        <f>'Energy consumption (raw)'!D1261</f>
        <v>0</v>
      </c>
      <c r="F1311" s="179" t="str">
        <f>'Energy consumption (raw)'!E1261</f>
        <v>Công nghiệp</v>
      </c>
      <c r="G1311" s="179" t="str">
        <f>'Energy consumption (raw)'!F1261</f>
        <v>Sản xuất đồ uống không cồn, nước khoáng</v>
      </c>
      <c r="H1311" s="179" t="str">
        <f>'Energy consumption (raw)'!G1261</f>
        <v>Industry</v>
      </c>
      <c r="I1311" s="179" t="str">
        <f>'Energy consumption (raw)'!I1261</f>
        <v>11 Manufacture of beverages</v>
      </c>
      <c r="J1311" s="179" t="str">
        <f>INDEX(Sector!$E$6:$E$46,MATCH('Energy consumption (toe)'!I1311,Sector!$B$6:$B$46,FALSE))</f>
        <v>Manufacture of beverages</v>
      </c>
      <c r="K1311" s="179">
        <f>IFERROR('Energy consumption (raw)'!J1261*Lists!$H$84,)</f>
        <v>0</v>
      </c>
      <c r="L1311" s="179">
        <f>'Energy consumption (raw)'!K1261*Lists!$H$84</f>
        <v>2292.2783312000001</v>
      </c>
      <c r="M1311" s="179">
        <f>'Energy consumption (raw)'!L1261*Lists!$H$84</f>
        <v>0</v>
      </c>
      <c r="N1311" s="179">
        <f>'Energy consumption (raw)'!M1261*Lists!$H$84</f>
        <v>0</v>
      </c>
      <c r="O1311" s="178">
        <f t="shared" si="108"/>
        <v>2292.2783312000001</v>
      </c>
      <c r="P1311">
        <f>'Energy consumption (raw)'!N1261*Lists!$H$85</f>
        <v>0</v>
      </c>
      <c r="Q1311">
        <f>'Energy consumption (raw)'!O1261*Lists!$H$86</f>
        <v>0</v>
      </c>
      <c r="R1311">
        <f>'Energy consumption (raw)'!P1261*Lists!$H$87</f>
        <v>0</v>
      </c>
      <c r="S1311">
        <f>'Energy consumption (raw)'!Q1261*Lists!$H$88</f>
        <v>0</v>
      </c>
      <c r="T1311">
        <f>'Energy consumption (raw)'!R1261*Lists!$H$89</f>
        <v>0</v>
      </c>
      <c r="U1311">
        <f>'Energy consumption (raw)'!S1261*Lists!$H$90</f>
        <v>0</v>
      </c>
      <c r="V1311">
        <f>'Energy consumption (raw)'!T1261*Lists!$H$91</f>
        <v>0</v>
      </c>
      <c r="W1311">
        <f>'Energy consumption (raw)'!U1261*Lists!$H$92</f>
        <v>0</v>
      </c>
      <c r="X1311">
        <f>'Energy consumption (raw)'!V1261*Lists!$H$93</f>
        <v>0</v>
      </c>
      <c r="Y1311">
        <f>'Energy consumption (raw)'!W1261*Lists!$H$94</f>
        <v>0</v>
      </c>
      <c r="Z1311">
        <f>'Energy consumption (raw)'!X1261*Lists!$H$96*1000000</f>
        <v>0</v>
      </c>
      <c r="AA1311">
        <f>'Energy consumption (raw)'!Y1261*Lists!$H$97</f>
        <v>0</v>
      </c>
      <c r="AB1311">
        <f>'Energy consumption (raw)'!Z1261*Lists!$H$96</f>
        <v>0</v>
      </c>
      <c r="AC1311">
        <f>'Energy consumption (raw)'!AA1261*Lists!$H$98</f>
        <v>0</v>
      </c>
      <c r="AD1311">
        <f>'Energy consumption (raw)'!AB1261*Lists!$H$99</f>
        <v>0</v>
      </c>
      <c r="AE1311">
        <f>'Energy consumption (raw)'!AC1261*Lists!$H$101</f>
        <v>0</v>
      </c>
      <c r="AF1311">
        <f>'Energy consumption (raw)'!AD1261*Lists!$H$101</f>
        <v>0</v>
      </c>
      <c r="AG1311">
        <f>'Energy consumption (raw)'!AE1261*Lists!$H$101</f>
        <v>0</v>
      </c>
      <c r="AH1311">
        <f>'Energy consumption (raw)'!AF1261*Lists!$H$100</f>
        <v>0</v>
      </c>
      <c r="AI1311" s="167">
        <f t="shared" si="109"/>
        <v>2292.2783312000001</v>
      </c>
      <c r="AJ1311" s="179">
        <f>'Energy consumption (raw)'!AG1261</f>
        <v>2292.2783312000001</v>
      </c>
      <c r="AK1311" s="179">
        <f>'Energy consumption (raw)'!AH1261</f>
        <v>1809</v>
      </c>
      <c r="AL1311">
        <f>IF(ROUND(AI1311,-3)=ROUND('Energy consumption (raw)'!AG1261,-3),1,0)</f>
        <v>1</v>
      </c>
      <c r="AM1311" s="179" t="str">
        <f>'Energy consumption (raw)'!AJ1261</f>
        <v>33. Quang Nam</v>
      </c>
      <c r="AN1311">
        <f>VLOOKUP(AM1311,Lists!$F$9:$G$71,2,FALSE)</f>
        <v>1</v>
      </c>
    </row>
    <row r="1312" spans="2:40" x14ac:dyDescent="0.25">
      <c r="B1312" s="65" t="str">
        <f t="shared" si="107"/>
        <v>Industry1160</v>
      </c>
      <c r="C1312" s="179">
        <f>'Energy consumption (raw)'!B1262</f>
        <v>1160</v>
      </c>
      <c r="D1312" s="179">
        <f>'Energy consumption (raw)'!C1262</f>
        <v>0</v>
      </c>
      <c r="E1312" s="179">
        <f>'Energy consumption (raw)'!D1262</f>
        <v>0</v>
      </c>
      <c r="F1312" s="179" t="str">
        <f>'Energy consumption (raw)'!E1262</f>
        <v>Công nghiệp</v>
      </c>
      <c r="G1312" s="179" t="str">
        <f>'Energy consumption (raw)'!F1262</f>
        <v>Sản xuất sợi</v>
      </c>
      <c r="H1312" s="179" t="str">
        <f>'Energy consumption (raw)'!G1262</f>
        <v>Industry</v>
      </c>
      <c r="I1312" s="179" t="str">
        <f>'Energy consumption (raw)'!I1262</f>
        <v>13 Manufacture of textiles</v>
      </c>
      <c r="J1312" s="179" t="str">
        <f>INDEX(Sector!$E$6:$E$46,MATCH('Energy consumption (toe)'!I1312,Sector!$B$6:$B$46,FALSE))</f>
        <v>Manufacture of textiles</v>
      </c>
      <c r="K1312" s="179">
        <f>IFERROR('Energy consumption (raw)'!J1262*Lists!$H$84,)</f>
        <v>0</v>
      </c>
      <c r="L1312" s="179">
        <f>'Energy consumption (raw)'!K1262*Lists!$H$84</f>
        <v>2057.9054263000003</v>
      </c>
      <c r="M1312" s="179">
        <f>'Energy consumption (raw)'!L1262*Lists!$H$84</f>
        <v>0</v>
      </c>
      <c r="N1312" s="179">
        <f>'Energy consumption (raw)'!M1262*Lists!$H$84</f>
        <v>0</v>
      </c>
      <c r="O1312" s="178">
        <f t="shared" si="108"/>
        <v>2057.9054263000003</v>
      </c>
      <c r="P1312">
        <f>'Energy consumption (raw)'!N1262*Lists!$H$85</f>
        <v>0</v>
      </c>
      <c r="Q1312">
        <f>'Energy consumption (raw)'!O1262*Lists!$H$86</f>
        <v>0</v>
      </c>
      <c r="R1312">
        <f>'Energy consumption (raw)'!P1262*Lists!$H$87</f>
        <v>0</v>
      </c>
      <c r="S1312">
        <f>'Energy consumption (raw)'!Q1262*Lists!$H$88</f>
        <v>0</v>
      </c>
      <c r="T1312">
        <f>'Energy consumption (raw)'!R1262*Lists!$H$89</f>
        <v>0</v>
      </c>
      <c r="U1312">
        <f>'Energy consumption (raw)'!S1262*Lists!$H$90</f>
        <v>1.9360000000000002</v>
      </c>
      <c r="V1312">
        <f>'Energy consumption (raw)'!T1262*Lists!$H$91</f>
        <v>0</v>
      </c>
      <c r="W1312">
        <f>'Energy consumption (raw)'!U1262*Lists!$H$92</f>
        <v>0</v>
      </c>
      <c r="X1312">
        <f>'Energy consumption (raw)'!V1262*Lists!$H$93</f>
        <v>0</v>
      </c>
      <c r="Y1312">
        <f>'Energy consumption (raw)'!W1262*Lists!$H$94</f>
        <v>0</v>
      </c>
      <c r="Z1312">
        <f>'Energy consumption (raw)'!X1262*Lists!$H$96*1000000</f>
        <v>0</v>
      </c>
      <c r="AA1312">
        <f>'Energy consumption (raw)'!Y1262*Lists!$H$97</f>
        <v>0</v>
      </c>
      <c r="AB1312">
        <f>'Energy consumption (raw)'!Z1262*Lists!$H$96</f>
        <v>0</v>
      </c>
      <c r="AC1312">
        <f>'Energy consumption (raw)'!AA1262*Lists!$H$98</f>
        <v>0</v>
      </c>
      <c r="AD1312">
        <f>'Energy consumption (raw)'!AB1262*Lists!$H$99</f>
        <v>0</v>
      </c>
      <c r="AE1312">
        <f>'Energy consumption (raw)'!AC1262*Lists!$H$101</f>
        <v>0</v>
      </c>
      <c r="AF1312">
        <f>'Energy consumption (raw)'!AD1262*Lists!$H$101</f>
        <v>0</v>
      </c>
      <c r="AG1312">
        <f>'Energy consumption (raw)'!AE1262*Lists!$H$101</f>
        <v>0</v>
      </c>
      <c r="AH1312">
        <f>'Energy consumption (raw)'!AF1262*Lists!$H$100</f>
        <v>0</v>
      </c>
      <c r="AI1312" s="167">
        <f t="shared" si="109"/>
        <v>2059.8414263000004</v>
      </c>
      <c r="AJ1312" s="179">
        <f>'Energy consumption (raw)'!AG1262</f>
        <v>2059.8414263000004</v>
      </c>
      <c r="AK1312" s="179">
        <f>'Energy consumption (raw)'!AH1262</f>
        <v>2066</v>
      </c>
      <c r="AL1312">
        <f>IF(ROUND(AI1312,-3)=ROUND('Energy consumption (raw)'!AG1262,-3),1,0)</f>
        <v>1</v>
      </c>
      <c r="AM1312" s="179" t="str">
        <f>'Energy consumption (raw)'!AJ1262</f>
        <v>33. Quang Nam</v>
      </c>
      <c r="AN1312">
        <f>VLOOKUP(AM1312,Lists!$F$9:$G$71,2,FALSE)</f>
        <v>1</v>
      </c>
    </row>
    <row r="1313" spans="2:40" x14ac:dyDescent="0.25">
      <c r="B1313" s="65" t="str">
        <f t="shared" si="107"/>
        <v>Industry1161</v>
      </c>
      <c r="C1313" s="179">
        <f>'Energy consumption (raw)'!B1263</f>
        <v>1161</v>
      </c>
      <c r="D1313" s="179">
        <f>'Energy consumption (raw)'!C1263</f>
        <v>0</v>
      </c>
      <c r="E1313" s="179">
        <f>'Energy consumption (raw)'!D1263</f>
        <v>0</v>
      </c>
      <c r="F1313" s="179" t="str">
        <f>'Energy consumption (raw)'!E1263</f>
        <v>Công nghiệp</v>
      </c>
      <c r="G1313" s="179" t="str">
        <f>'Energy consumption (raw)'!F1263</f>
        <v>Sản xuất trang phục</v>
      </c>
      <c r="H1313" s="179" t="str">
        <f>'Energy consumption (raw)'!G1263</f>
        <v>Industry</v>
      </c>
      <c r="I1313" s="179" t="str">
        <f>'Energy consumption (raw)'!I1263</f>
        <v>14 Manufacture of wearing apparel</v>
      </c>
      <c r="J1313" s="179" t="str">
        <f>INDEX(Sector!$E$6:$E$46,MATCH('Energy consumption (toe)'!I1313,Sector!$B$6:$B$46,FALSE))</f>
        <v>Manufacture of wearing apparel</v>
      </c>
      <c r="K1313" s="179">
        <f>IFERROR('Energy consumption (raw)'!J1263*Lists!$H$84,)</f>
        <v>0</v>
      </c>
      <c r="L1313" s="179">
        <f>'Energy consumption (raw)'!K1263*Lists!$H$84</f>
        <v>2725.9651751000001</v>
      </c>
      <c r="M1313" s="179">
        <f>'Energy consumption (raw)'!L1263*Lists!$H$84</f>
        <v>0</v>
      </c>
      <c r="N1313" s="179">
        <f>'Energy consumption (raw)'!M1263*Lists!$H$84</f>
        <v>0</v>
      </c>
      <c r="O1313" s="178">
        <f t="shared" si="108"/>
        <v>2725.9651751000001</v>
      </c>
      <c r="P1313">
        <f>'Energy consumption (raw)'!N1263*Lists!$H$85</f>
        <v>0</v>
      </c>
      <c r="Q1313">
        <f>'Energy consumption (raw)'!O1263*Lists!$H$86</f>
        <v>0</v>
      </c>
      <c r="R1313">
        <f>'Energy consumption (raw)'!P1263*Lists!$H$87</f>
        <v>0</v>
      </c>
      <c r="S1313">
        <f>'Energy consumption (raw)'!Q1263*Lists!$H$88</f>
        <v>0</v>
      </c>
      <c r="T1313">
        <f>'Energy consumption (raw)'!R1263*Lists!$H$89</f>
        <v>0</v>
      </c>
      <c r="U1313">
        <f>'Energy consumption (raw)'!S1263*Lists!$H$90</f>
        <v>19.008880000000001</v>
      </c>
      <c r="V1313">
        <f>'Energy consumption (raw)'!T1263*Lists!$H$91</f>
        <v>0</v>
      </c>
      <c r="W1313">
        <f>'Energy consumption (raw)'!U1263*Lists!$H$92</f>
        <v>0</v>
      </c>
      <c r="X1313">
        <f>'Energy consumption (raw)'!V1263*Lists!$H$93</f>
        <v>0</v>
      </c>
      <c r="Y1313">
        <f>'Energy consumption (raw)'!W1263*Lists!$H$94</f>
        <v>2.988</v>
      </c>
      <c r="Z1313">
        <f>'Energy consumption (raw)'!X1263*Lists!$H$96*1000000</f>
        <v>0</v>
      </c>
      <c r="AA1313">
        <f>'Energy consumption (raw)'!Y1263*Lists!$H$97</f>
        <v>13.625000000000002</v>
      </c>
      <c r="AB1313">
        <f>'Energy consumption (raw)'!Z1263*Lists!$H$96</f>
        <v>0</v>
      </c>
      <c r="AC1313">
        <f>'Energy consumption (raw)'!AA1263*Lists!$H$98</f>
        <v>0</v>
      </c>
      <c r="AD1313">
        <f>'Energy consumption (raw)'!AB1263*Lists!$H$99</f>
        <v>0</v>
      </c>
      <c r="AE1313">
        <f>'Energy consumption (raw)'!AC1263*Lists!$H$101</f>
        <v>0</v>
      </c>
      <c r="AF1313">
        <f>'Energy consumption (raw)'!AD1263*Lists!$H$101</f>
        <v>4601.136399999993</v>
      </c>
      <c r="AG1313">
        <f>'Energy consumption (raw)'!AE1263*Lists!$H$101</f>
        <v>0</v>
      </c>
      <c r="AH1313">
        <f>'Energy consumption (raw)'!AF1263*Lists!$H$100</f>
        <v>0</v>
      </c>
      <c r="AI1313" s="167">
        <f t="shared" si="109"/>
        <v>7362.7234550999929</v>
      </c>
      <c r="AJ1313" s="179">
        <f>'Energy consumption (raw)'!AG1263</f>
        <v>7352.3018550999996</v>
      </c>
      <c r="AK1313" s="179">
        <f>'Energy consumption (raw)'!AH1263</f>
        <v>29688</v>
      </c>
      <c r="AL1313">
        <f>IF(ROUND(AI1313,-3)=ROUND('Energy consumption (raw)'!AG1263,-3),1,0)</f>
        <v>1</v>
      </c>
      <c r="AM1313" s="179" t="str">
        <f>'Energy consumption (raw)'!AJ1263</f>
        <v>33. Quang Nam</v>
      </c>
      <c r="AN1313">
        <f>VLOOKUP(AM1313,Lists!$F$9:$G$71,2,FALSE)</f>
        <v>1</v>
      </c>
    </row>
    <row r="1314" spans="2:40" x14ac:dyDescent="0.25">
      <c r="B1314" s="65" t="str">
        <f t="shared" si="107"/>
        <v>Industry1162</v>
      </c>
      <c r="C1314" s="179">
        <f>'Energy consumption (raw)'!B1264</f>
        <v>1162</v>
      </c>
      <c r="D1314" s="179">
        <f>'Energy consumption (raw)'!C1264</f>
        <v>0</v>
      </c>
      <c r="E1314" s="179">
        <f>'Energy consumption (raw)'!D1264</f>
        <v>0</v>
      </c>
      <c r="F1314" s="179" t="str">
        <f>'Energy consumption (raw)'!E1264</f>
        <v>Công nghiệp</v>
      </c>
      <c r="G1314" s="179" t="str">
        <f>'Energy consumption (raw)'!F1264</f>
        <v>Sản xuất sợi</v>
      </c>
      <c r="H1314" s="179" t="str">
        <f>'Energy consumption (raw)'!G1264</f>
        <v>Industry</v>
      </c>
      <c r="I1314" s="179" t="str">
        <f>'Energy consumption (raw)'!I1264</f>
        <v>13 Manufacture of textiles</v>
      </c>
      <c r="J1314" s="179" t="str">
        <f>INDEX(Sector!$E$6:$E$46,MATCH('Energy consumption (toe)'!I1314,Sector!$B$6:$B$46,FALSE))</f>
        <v>Manufacture of textiles</v>
      </c>
      <c r="K1314" s="179">
        <f>IFERROR('Energy consumption (raw)'!J1264*Lists!$H$84,)</f>
        <v>0</v>
      </c>
      <c r="L1314" s="179">
        <f>'Energy consumption (raw)'!K1264*Lists!$H$84</f>
        <v>4809.2896748000003</v>
      </c>
      <c r="M1314" s="179">
        <f>'Energy consumption (raw)'!L1264*Lists!$H$84</f>
        <v>0</v>
      </c>
      <c r="N1314" s="179">
        <f>'Energy consumption (raw)'!M1264*Lists!$H$84</f>
        <v>0</v>
      </c>
      <c r="O1314" s="178">
        <f t="shared" si="108"/>
        <v>4809.2896748000003</v>
      </c>
      <c r="P1314">
        <f>'Energy consumption (raw)'!N1264*Lists!$H$85</f>
        <v>0</v>
      </c>
      <c r="Q1314">
        <f>'Energy consumption (raw)'!O1264*Lists!$H$86</f>
        <v>0</v>
      </c>
      <c r="R1314">
        <f>'Energy consumption (raw)'!P1264*Lists!$H$87</f>
        <v>0</v>
      </c>
      <c r="S1314">
        <f>'Energy consumption (raw)'!Q1264*Lists!$H$88</f>
        <v>0</v>
      </c>
      <c r="T1314">
        <f>'Energy consumption (raw)'!R1264*Lists!$H$89</f>
        <v>0</v>
      </c>
      <c r="U1314">
        <f>'Energy consumption (raw)'!S1264*Lists!$H$90</f>
        <v>0</v>
      </c>
      <c r="V1314">
        <f>'Energy consumption (raw)'!T1264*Lists!$H$91</f>
        <v>0</v>
      </c>
      <c r="W1314">
        <f>'Energy consumption (raw)'!U1264*Lists!$H$92</f>
        <v>0</v>
      </c>
      <c r="X1314">
        <f>'Energy consumption (raw)'!V1264*Lists!$H$93</f>
        <v>0</v>
      </c>
      <c r="Y1314">
        <f>'Energy consumption (raw)'!W1264*Lists!$H$94</f>
        <v>0</v>
      </c>
      <c r="Z1314">
        <f>'Energy consumption (raw)'!X1264*Lists!$H$96*1000000</f>
        <v>0</v>
      </c>
      <c r="AA1314">
        <f>'Energy consumption (raw)'!Y1264*Lists!$H$97</f>
        <v>0</v>
      </c>
      <c r="AB1314">
        <f>'Energy consumption (raw)'!Z1264*Lists!$H$96</f>
        <v>0</v>
      </c>
      <c r="AC1314">
        <f>'Energy consumption (raw)'!AA1264*Lists!$H$98</f>
        <v>0</v>
      </c>
      <c r="AD1314">
        <f>'Energy consumption (raw)'!AB1264*Lists!$H$99</f>
        <v>0</v>
      </c>
      <c r="AE1314">
        <f>'Energy consumption (raw)'!AC1264*Lists!$H$101</f>
        <v>0</v>
      </c>
      <c r="AF1314">
        <f>'Energy consumption (raw)'!AD1264*Lists!$H$101</f>
        <v>0</v>
      </c>
      <c r="AG1314">
        <f>'Energy consumption (raw)'!AE1264*Lists!$H$101</f>
        <v>0</v>
      </c>
      <c r="AH1314">
        <f>'Energy consumption (raw)'!AF1264*Lists!$H$100</f>
        <v>0</v>
      </c>
      <c r="AI1314" s="167">
        <f t="shared" si="109"/>
        <v>4809.2896748000003</v>
      </c>
      <c r="AJ1314" s="179">
        <f>'Energy consumption (raw)'!AG1264</f>
        <v>4809.2896748000003</v>
      </c>
      <c r="AK1314" s="179">
        <f>'Energy consumption (raw)'!AH1264</f>
        <v>1157</v>
      </c>
      <c r="AL1314">
        <f>IF(ROUND(AI1314,-3)=ROUND('Energy consumption (raw)'!AG1264,-3),1,0)</f>
        <v>1</v>
      </c>
      <c r="AM1314" s="179" t="str">
        <f>'Energy consumption (raw)'!AJ1264</f>
        <v>33. Quang Nam</v>
      </c>
      <c r="AN1314">
        <f>VLOOKUP(AM1314,Lists!$F$9:$G$71,2,FALSE)</f>
        <v>1</v>
      </c>
    </row>
    <row r="1315" spans="2:40" x14ac:dyDescent="0.25">
      <c r="B1315" s="65" t="str">
        <f t="shared" si="107"/>
        <v>Industry1163</v>
      </c>
      <c r="C1315" s="179">
        <f>'Energy consumption (raw)'!B1265</f>
        <v>1163</v>
      </c>
      <c r="D1315" s="179">
        <f>'Energy consumption (raw)'!C1265</f>
        <v>0</v>
      </c>
      <c r="E1315" s="179">
        <f>'Energy consumption (raw)'!D1265</f>
        <v>0</v>
      </c>
      <c r="F1315" s="179" t="str">
        <f>'Energy consumption (raw)'!E1265</f>
        <v>Công nghiệp</v>
      </c>
      <c r="G1315" s="179" t="str">
        <f>'Energy consumption (raw)'!F1265</f>
        <v>Khai thác khoáng hoá chất và khoáng phân bón</v>
      </c>
      <c r="H1315" s="179" t="str">
        <f>'Energy consumption (raw)'!G1265</f>
        <v>Industry</v>
      </c>
      <c r="I1315" s="179" t="str">
        <f>'Energy consumption (raw)'!I1265</f>
        <v>08 Other mining and quarrying</v>
      </c>
      <c r="J1315" s="179" t="str">
        <f>INDEX(Sector!$E$6:$E$46,MATCH('Energy consumption (toe)'!I1315,Sector!$B$6:$B$46,FALSE))</f>
        <v>Other mining and quarrying</v>
      </c>
      <c r="K1315" s="179">
        <f>IFERROR('Energy consumption (raw)'!J1265*Lists!$H$84,)</f>
        <v>0</v>
      </c>
      <c r="L1315" s="179">
        <f>'Energy consumption (raw)'!K1265*Lists!$H$84</f>
        <v>1190.6860385</v>
      </c>
      <c r="M1315" s="179">
        <f>'Energy consumption (raw)'!L1265*Lists!$H$84</f>
        <v>0</v>
      </c>
      <c r="N1315" s="179">
        <f>'Energy consumption (raw)'!M1265*Lists!$H$84</f>
        <v>0</v>
      </c>
      <c r="O1315" s="178">
        <f t="shared" si="108"/>
        <v>1190.6860385</v>
      </c>
      <c r="P1315">
        <f>'Energy consumption (raw)'!N1265*Lists!$H$85</f>
        <v>0</v>
      </c>
      <c r="Q1315">
        <f>'Energy consumption (raw)'!O1265*Lists!$H$86</f>
        <v>0</v>
      </c>
      <c r="R1315">
        <f>'Energy consumption (raw)'!P1265*Lists!$H$87</f>
        <v>0</v>
      </c>
      <c r="S1315">
        <f>'Energy consumption (raw)'!Q1265*Lists!$H$88</f>
        <v>15284</v>
      </c>
      <c r="T1315">
        <f>'Energy consumption (raw)'!R1265*Lists!$H$89</f>
        <v>0</v>
      </c>
      <c r="U1315">
        <f>'Energy consumption (raw)'!S1265*Lists!$H$90</f>
        <v>53.262</v>
      </c>
      <c r="V1315">
        <f>'Energy consumption (raw)'!T1265*Lists!$H$91</f>
        <v>0</v>
      </c>
      <c r="W1315">
        <f>'Energy consumption (raw)'!U1265*Lists!$H$92</f>
        <v>2.90178</v>
      </c>
      <c r="X1315">
        <f>'Energy consumption (raw)'!V1265*Lists!$H$93</f>
        <v>0</v>
      </c>
      <c r="Y1315">
        <f>'Energy consumption (raw)'!W1265*Lists!$H$94</f>
        <v>0.21579999999999999</v>
      </c>
      <c r="Z1315">
        <f>'Energy consumption (raw)'!X1265*Lists!$H$96*1000000</f>
        <v>0</v>
      </c>
      <c r="AA1315">
        <f>'Energy consumption (raw)'!Y1265*Lists!$H$97</f>
        <v>0</v>
      </c>
      <c r="AB1315">
        <f>'Energy consumption (raw)'!Z1265*Lists!$H$96</f>
        <v>0</v>
      </c>
      <c r="AC1315">
        <f>'Energy consumption (raw)'!AA1265*Lists!$H$98</f>
        <v>0</v>
      </c>
      <c r="AD1315">
        <f>'Energy consumption (raw)'!AB1265*Lists!$H$99</f>
        <v>0</v>
      </c>
      <c r="AE1315">
        <f>'Energy consumption (raw)'!AC1265*Lists!$H$101</f>
        <v>0</v>
      </c>
      <c r="AF1315">
        <f>'Energy consumption (raw)'!AD1265*Lists!$H$101</f>
        <v>0</v>
      </c>
      <c r="AG1315">
        <f>'Energy consumption (raw)'!AE1265*Lists!$H$101</f>
        <v>0</v>
      </c>
      <c r="AH1315">
        <f>'Energy consumption (raw)'!AF1265*Lists!$H$100</f>
        <v>0</v>
      </c>
      <c r="AI1315" s="167">
        <f t="shared" si="109"/>
        <v>16531.065618500001</v>
      </c>
      <c r="AJ1315" s="179">
        <f>'Energy consumption (raw)'!AG1265</f>
        <v>16531.065618500001</v>
      </c>
      <c r="AK1315" s="179">
        <f>'Energy consumption (raw)'!AH1265</f>
        <v>0</v>
      </c>
      <c r="AL1315">
        <f>IF(ROUND(AI1315,-3)=ROUND('Energy consumption (raw)'!AG1265,-3),1,0)</f>
        <v>1</v>
      </c>
      <c r="AM1315" s="179" t="str">
        <f>'Energy consumption (raw)'!AJ1265</f>
        <v>33. Quang Nam</v>
      </c>
      <c r="AN1315">
        <f>VLOOKUP(AM1315,Lists!$F$9:$G$71,2,FALSE)</f>
        <v>1</v>
      </c>
    </row>
    <row r="1316" spans="2:40" x14ac:dyDescent="0.25">
      <c r="B1316" s="65" t="str">
        <f t="shared" si="107"/>
        <v>Industry1164</v>
      </c>
      <c r="C1316" s="179">
        <f>'Energy consumption (raw)'!B1266</f>
        <v>1164</v>
      </c>
      <c r="D1316" s="179">
        <f>'Energy consumption (raw)'!C1266</f>
        <v>0</v>
      </c>
      <c r="E1316" s="179">
        <f>'Energy consumption (raw)'!D1266</f>
        <v>0</v>
      </c>
      <c r="F1316" s="179" t="str">
        <f>'Energy consumption (raw)'!E1266</f>
        <v>Công nghiệp</v>
      </c>
      <c r="G1316" s="179" t="str">
        <f>'Energy consumption (raw)'!F1266</f>
        <v>Sản xuất bia và mạch nha ủ men bia</v>
      </c>
      <c r="H1316" s="179" t="str">
        <f>'Energy consumption (raw)'!G1266</f>
        <v>Industry</v>
      </c>
      <c r="I1316" s="179" t="str">
        <f>'Energy consumption (raw)'!I1266</f>
        <v>11 Manufacture of beverages</v>
      </c>
      <c r="J1316" s="179" t="str">
        <f>INDEX(Sector!$E$6:$E$46,MATCH('Energy consumption (toe)'!I1316,Sector!$B$6:$B$46,FALSE))</f>
        <v>Manufacture of beverages</v>
      </c>
      <c r="K1316" s="179">
        <f>IFERROR('Energy consumption (raw)'!J1266*Lists!$H$84,)</f>
        <v>0</v>
      </c>
      <c r="L1316" s="179">
        <f>'Energy consumption (raw)'!K1266*Lists!$H$84</f>
        <v>1246.9672721000002</v>
      </c>
      <c r="M1316" s="179">
        <f>'Energy consumption (raw)'!L1266*Lists!$H$84</f>
        <v>0</v>
      </c>
      <c r="N1316" s="179">
        <f>'Energy consumption (raw)'!M1266*Lists!$H$84</f>
        <v>0</v>
      </c>
      <c r="O1316" s="178">
        <f t="shared" si="108"/>
        <v>1246.9672721000002</v>
      </c>
      <c r="P1316">
        <f>'Energy consumption (raw)'!N1266*Lists!$H$85</f>
        <v>0</v>
      </c>
      <c r="Q1316">
        <f>'Energy consumption (raw)'!O1266*Lists!$H$86</f>
        <v>0</v>
      </c>
      <c r="R1316">
        <f>'Energy consumption (raw)'!P1266*Lists!$H$87</f>
        <v>0</v>
      </c>
      <c r="S1316">
        <f>'Energy consumption (raw)'!Q1266*Lists!$H$88</f>
        <v>0</v>
      </c>
      <c r="T1316">
        <f>'Energy consumption (raw)'!R1266*Lists!$H$89</f>
        <v>60.18</v>
      </c>
      <c r="U1316">
        <f>'Energy consumption (raw)'!S1266*Lists!$H$90</f>
        <v>0</v>
      </c>
      <c r="V1316">
        <f>'Energy consumption (raw)'!T1266*Lists!$H$91</f>
        <v>77.22</v>
      </c>
      <c r="W1316">
        <f>'Energy consumption (raw)'!U1266*Lists!$H$92</f>
        <v>0</v>
      </c>
      <c r="X1316">
        <f>'Energy consumption (raw)'!V1266*Lists!$H$93</f>
        <v>0</v>
      </c>
      <c r="Y1316">
        <f>'Energy consumption (raw)'!W1266*Lists!$H$94</f>
        <v>0</v>
      </c>
      <c r="Z1316">
        <f>'Energy consumption (raw)'!X1266*Lists!$H$96*1000000</f>
        <v>0</v>
      </c>
      <c r="AA1316">
        <f>'Energy consumption (raw)'!Y1266*Lists!$H$97</f>
        <v>0</v>
      </c>
      <c r="AB1316">
        <f>'Energy consumption (raw)'!Z1266*Lists!$H$96</f>
        <v>0</v>
      </c>
      <c r="AC1316">
        <f>'Energy consumption (raw)'!AA1266*Lists!$H$98</f>
        <v>0</v>
      </c>
      <c r="AD1316">
        <f>'Energy consumption (raw)'!AB1266*Lists!$H$99</f>
        <v>0</v>
      </c>
      <c r="AE1316">
        <f>'Energy consumption (raw)'!AC1266*Lists!$H$101</f>
        <v>0</v>
      </c>
      <c r="AF1316">
        <f>'Energy consumption (raw)'!AD1266*Lists!$H$101</f>
        <v>0</v>
      </c>
      <c r="AG1316">
        <f>'Energy consumption (raw)'!AE1266*Lists!$H$101</f>
        <v>0</v>
      </c>
      <c r="AH1316">
        <f>'Energy consumption (raw)'!AF1266*Lists!$H$100</f>
        <v>0</v>
      </c>
      <c r="AI1316" s="167">
        <f t="shared" si="109"/>
        <v>1384.3672721000003</v>
      </c>
      <c r="AJ1316" s="179">
        <f>'Energy consumption (raw)'!AG1266</f>
        <v>1384.3672721000003</v>
      </c>
      <c r="AK1316" s="179">
        <f>'Energy consumption (raw)'!AH1266</f>
        <v>1627</v>
      </c>
      <c r="AL1316">
        <f>IF(ROUND(AI1316,-3)=ROUND('Energy consumption (raw)'!AG1266,-3),1,0)</f>
        <v>1</v>
      </c>
      <c r="AM1316" s="179" t="str">
        <f>'Energy consumption (raw)'!AJ1266</f>
        <v>34. Quang Ngai</v>
      </c>
      <c r="AN1316">
        <f>VLOOKUP(AM1316,Lists!$F$9:$G$71,2,FALSE)</f>
        <v>1</v>
      </c>
    </row>
    <row r="1317" spans="2:40" x14ac:dyDescent="0.25">
      <c r="B1317" s="65" t="str">
        <f t="shared" si="107"/>
        <v>Industry1165</v>
      </c>
      <c r="C1317" s="179">
        <f>'Energy consumption (raw)'!B1267</f>
        <v>1165</v>
      </c>
      <c r="D1317" s="179">
        <f>'Energy consumption (raw)'!C1267</f>
        <v>0</v>
      </c>
      <c r="E1317" s="179">
        <f>'Energy consumption (raw)'!D1267</f>
        <v>0</v>
      </c>
      <c r="F1317" s="179" t="str">
        <f>'Energy consumption (raw)'!E1267</f>
        <v>Công nghiệp</v>
      </c>
      <c r="G1317" s="179" t="str">
        <f>'Energy consumption (raw)'!F1267</f>
        <v>Sản xuất tinh bột và các sản phẩm từ tinh bột</v>
      </c>
      <c r="H1317" s="179" t="str">
        <f>'Energy consumption (raw)'!G1267</f>
        <v>Industry</v>
      </c>
      <c r="I1317" s="179" t="str">
        <f>'Energy consumption (raw)'!I1267</f>
        <v>10 Manufacture of food products</v>
      </c>
      <c r="J1317" s="179" t="str">
        <f>INDEX(Sector!$E$6:$E$46,MATCH('Energy consumption (toe)'!I1317,Sector!$B$6:$B$46,FALSE))</f>
        <v>Manufacture of food products</v>
      </c>
      <c r="K1317" s="179">
        <f>IFERROR('Energy consumption (raw)'!J1267*Lists!$H$84,)</f>
        <v>0</v>
      </c>
      <c r="L1317" s="179">
        <f>'Energy consumption (raw)'!K1267*Lists!$H$84</f>
        <v>1068.0974659000001</v>
      </c>
      <c r="M1317" s="179">
        <f>'Energy consumption (raw)'!L1267*Lists!$H$84</f>
        <v>0</v>
      </c>
      <c r="N1317" s="179">
        <f>'Energy consumption (raw)'!M1267*Lists!$H$84</f>
        <v>0</v>
      </c>
      <c r="O1317" s="178">
        <f t="shared" si="108"/>
        <v>1068.0974659000001</v>
      </c>
      <c r="P1317">
        <f>'Energy consumption (raw)'!N1267*Lists!$H$85</f>
        <v>0</v>
      </c>
      <c r="Q1317">
        <f>'Energy consumption (raw)'!O1267*Lists!$H$86</f>
        <v>0</v>
      </c>
      <c r="R1317">
        <f>'Energy consumption (raw)'!P1267*Lists!$H$87</f>
        <v>0</v>
      </c>
      <c r="S1317">
        <f>'Energy consumption (raw)'!Q1267*Lists!$H$88</f>
        <v>0</v>
      </c>
      <c r="T1317">
        <f>'Energy consumption (raw)'!R1267*Lists!$H$89</f>
        <v>36.107999999999997</v>
      </c>
      <c r="U1317">
        <f>'Energy consumption (raw)'!S1267*Lists!$H$90</f>
        <v>0</v>
      </c>
      <c r="V1317">
        <f>'Energy consumption (raw)'!T1267*Lists!$H$91</f>
        <v>0</v>
      </c>
      <c r="W1317">
        <f>'Energy consumption (raw)'!U1267*Lists!$H$92</f>
        <v>0</v>
      </c>
      <c r="X1317">
        <f>'Energy consumption (raw)'!V1267*Lists!$H$93</f>
        <v>0.10500000000000001</v>
      </c>
      <c r="Y1317">
        <f>'Energy consumption (raw)'!W1267*Lists!$H$94</f>
        <v>0</v>
      </c>
      <c r="Z1317">
        <f>'Energy consumption (raw)'!X1267*Lists!$H$96*1000000</f>
        <v>0</v>
      </c>
      <c r="AA1317">
        <f>'Energy consumption (raw)'!Y1267*Lists!$H$97</f>
        <v>6812.5000000000009</v>
      </c>
      <c r="AB1317">
        <f>'Energy consumption (raw)'!Z1267*Lists!$H$96</f>
        <v>0</v>
      </c>
      <c r="AC1317">
        <f>'Energy consumption (raw)'!AA1267*Lists!$H$98</f>
        <v>0</v>
      </c>
      <c r="AD1317">
        <f>'Energy consumption (raw)'!AB1267*Lists!$H$99</f>
        <v>0</v>
      </c>
      <c r="AE1317">
        <f>'Energy consumption (raw)'!AC1267*Lists!$H$101</f>
        <v>0</v>
      </c>
      <c r="AF1317">
        <f>'Energy consumption (raw)'!AD1267*Lists!$H$101</f>
        <v>0</v>
      </c>
      <c r="AG1317">
        <f>'Energy consumption (raw)'!AE1267*Lists!$H$101</f>
        <v>0</v>
      </c>
      <c r="AH1317">
        <f>'Energy consumption (raw)'!AF1267*Lists!$H$100</f>
        <v>0</v>
      </c>
      <c r="AI1317" s="167">
        <f t="shared" si="109"/>
        <v>7916.810465900001</v>
      </c>
      <c r="AJ1317" s="179">
        <f>'Energy consumption (raw)'!AG1267</f>
        <v>7916.810465900001</v>
      </c>
      <c r="AK1317" s="179">
        <f>'Energy consumption (raw)'!AH1267</f>
        <v>7019</v>
      </c>
      <c r="AL1317">
        <f>IF(ROUND(AI1317,-3)=ROUND('Energy consumption (raw)'!AG1267,-3),1,0)</f>
        <v>1</v>
      </c>
      <c r="AM1317" s="179" t="str">
        <f>'Energy consumption (raw)'!AJ1267</f>
        <v>34. Quang Ngai</v>
      </c>
      <c r="AN1317">
        <f>VLOOKUP(AM1317,Lists!$F$9:$G$71,2,FALSE)</f>
        <v>1</v>
      </c>
    </row>
    <row r="1318" spans="2:40" x14ac:dyDescent="0.25">
      <c r="B1318" s="65" t="str">
        <f t="shared" si="107"/>
        <v>Industry1166</v>
      </c>
      <c r="C1318" s="179">
        <f>'Energy consumption (raw)'!B1268</f>
        <v>1166</v>
      </c>
      <c r="D1318" s="179">
        <f>'Energy consumption (raw)'!C1268</f>
        <v>0</v>
      </c>
      <c r="E1318" s="179">
        <f>'Energy consumption (raw)'!D1268</f>
        <v>0</v>
      </c>
      <c r="F1318" s="179" t="str">
        <f>'Energy consumption (raw)'!E1268</f>
        <v>Công nghiệp</v>
      </c>
      <c r="G1318" s="179" t="str">
        <f>'Energy consumption (raw)'!F1268</f>
        <v>Sản xuất máy thông dụng khác</v>
      </c>
      <c r="H1318" s="179" t="str">
        <f>'Energy consumption (raw)'!G1268</f>
        <v>Industry</v>
      </c>
      <c r="I1318" s="179" t="str">
        <f>'Energy consumption (raw)'!I1268</f>
        <v>28 Manufacture of machinery and equipment n.e.c.</v>
      </c>
      <c r="J1318" s="179" t="str">
        <f>INDEX(Sector!$E$6:$E$46,MATCH('Energy consumption (toe)'!I1318,Sector!$B$6:$B$46,FALSE))</f>
        <v>Manufacture of machinery and equipment n.e.c.</v>
      </c>
      <c r="K1318" s="179">
        <f>IFERROR('Energy consumption (raw)'!J1268*Lists!$H$84,)</f>
        <v>0</v>
      </c>
      <c r="L1318" s="179">
        <f>'Energy consumption (raw)'!K1268*Lists!$H$84</f>
        <v>3305.1060000000002</v>
      </c>
      <c r="M1318" s="179">
        <f>'Energy consumption (raw)'!L1268*Lists!$H$84</f>
        <v>0</v>
      </c>
      <c r="N1318" s="179">
        <f>'Energy consumption (raw)'!M1268*Lists!$H$84</f>
        <v>0</v>
      </c>
      <c r="O1318" s="178">
        <f t="shared" si="108"/>
        <v>3305.1060000000002</v>
      </c>
      <c r="P1318">
        <f>'Energy consumption (raw)'!N1268*Lists!$H$85</f>
        <v>0</v>
      </c>
      <c r="Q1318">
        <f>'Energy consumption (raw)'!O1268*Lists!$H$86</f>
        <v>0</v>
      </c>
      <c r="R1318">
        <f>'Energy consumption (raw)'!P1268*Lists!$H$87</f>
        <v>0</v>
      </c>
      <c r="S1318">
        <f>'Energy consumption (raw)'!Q1268*Lists!$H$88</f>
        <v>0</v>
      </c>
      <c r="T1318">
        <f>'Energy consumption (raw)'!R1268*Lists!$H$89</f>
        <v>0</v>
      </c>
      <c r="U1318">
        <f>'Energy consumption (raw)'!S1268*Lists!$H$90</f>
        <v>0</v>
      </c>
      <c r="V1318">
        <f>'Energy consumption (raw)'!T1268*Lists!$H$91</f>
        <v>0</v>
      </c>
      <c r="W1318">
        <f>'Energy consumption (raw)'!U1268*Lists!$H$92</f>
        <v>0</v>
      </c>
      <c r="X1318">
        <f>'Energy consumption (raw)'!V1268*Lists!$H$93</f>
        <v>0</v>
      </c>
      <c r="Y1318">
        <f>'Energy consumption (raw)'!W1268*Lists!$H$94</f>
        <v>0</v>
      </c>
      <c r="Z1318">
        <f>'Energy consumption (raw)'!X1268*Lists!$H$96*1000000</f>
        <v>0</v>
      </c>
      <c r="AA1318">
        <f>'Energy consumption (raw)'!Y1268*Lists!$H$97</f>
        <v>0</v>
      </c>
      <c r="AB1318">
        <f>'Energy consumption (raw)'!Z1268*Lists!$H$96</f>
        <v>0</v>
      </c>
      <c r="AC1318">
        <f>'Energy consumption (raw)'!AA1268*Lists!$H$98</f>
        <v>0</v>
      </c>
      <c r="AD1318">
        <f>'Energy consumption (raw)'!AB1268*Lists!$H$99</f>
        <v>0</v>
      </c>
      <c r="AE1318">
        <f>'Energy consumption (raw)'!AC1268*Lists!$H$101</f>
        <v>0</v>
      </c>
      <c r="AF1318">
        <f>'Energy consumption (raw)'!AD1268*Lists!$H$101</f>
        <v>0</v>
      </c>
      <c r="AG1318">
        <f>'Energy consumption (raw)'!AE1268*Lists!$H$101</f>
        <v>0</v>
      </c>
      <c r="AH1318">
        <f>'Energy consumption (raw)'!AF1268*Lists!$H$100</f>
        <v>0</v>
      </c>
      <c r="AI1318" s="167">
        <f t="shared" si="109"/>
        <v>3305.1060000000002</v>
      </c>
      <c r="AJ1318" s="179">
        <f>'Energy consumption (raw)'!AG1268</f>
        <v>3305.1060000000002</v>
      </c>
      <c r="AK1318" s="179">
        <f>'Energy consumption (raw)'!AH1268</f>
        <v>3920</v>
      </c>
      <c r="AL1318">
        <f>IF(ROUND(AI1318,-3)=ROUND('Energy consumption (raw)'!AG1268,-3),1,0)</f>
        <v>1</v>
      </c>
      <c r="AM1318" s="179" t="str">
        <f>'Energy consumption (raw)'!AJ1268</f>
        <v>34. Quang Ngai</v>
      </c>
      <c r="AN1318">
        <f>VLOOKUP(AM1318,Lists!$F$9:$G$71,2,FALSE)</f>
        <v>1</v>
      </c>
    </row>
    <row r="1319" spans="2:40" x14ac:dyDescent="0.25">
      <c r="B1319" s="65" t="str">
        <f t="shared" si="107"/>
        <v>Industry1167</v>
      </c>
      <c r="C1319" s="179">
        <f>'Energy consumption (raw)'!B1269</f>
        <v>1167</v>
      </c>
      <c r="D1319" s="179">
        <f>'Energy consumption (raw)'!C1269</f>
        <v>0</v>
      </c>
      <c r="E1319" s="179">
        <f>'Energy consumption (raw)'!D1269</f>
        <v>0</v>
      </c>
      <c r="F1319" s="179" t="str">
        <f>'Energy consumption (raw)'!E1269</f>
        <v>Công nghiệp</v>
      </c>
      <c r="G1319" s="179" t="str">
        <f>'Energy consumption (raw)'!F1269</f>
        <v>Sản xuất sản phẩm dầu mỏ tinh chế</v>
      </c>
      <c r="H1319" s="179" t="str">
        <f>'Energy consumption (raw)'!G1269</f>
        <v>Industry</v>
      </c>
      <c r="I1319" s="179" t="str">
        <f>'Energy consumption (raw)'!I1269</f>
        <v>19 Manufacture of coke and refined petroleum products</v>
      </c>
      <c r="J1319" s="179" t="str">
        <f>INDEX(Sector!$E$6:$E$46,MATCH('Energy consumption (toe)'!I1319,Sector!$B$6:$B$46,FALSE))</f>
        <v>Manufacture of coke and refined petroleum products</v>
      </c>
      <c r="K1319" s="179">
        <f>IFERROR('Energy consumption (raw)'!J1269*Lists!$H$84,)</f>
        <v>0</v>
      </c>
      <c r="L1319" s="179">
        <f>'Energy consumption (raw)'!K1269*Lists!$H$84</f>
        <v>1430.1986764000001</v>
      </c>
      <c r="M1319" s="179">
        <f>'Energy consumption (raw)'!L1269*Lists!$H$84</f>
        <v>0</v>
      </c>
      <c r="N1319" s="179">
        <f>'Energy consumption (raw)'!M1269*Lists!$H$84</f>
        <v>0</v>
      </c>
      <c r="O1319" s="178">
        <f t="shared" si="108"/>
        <v>1430.1986764000001</v>
      </c>
      <c r="P1319">
        <f>'Energy consumption (raw)'!N1269*Lists!$H$85</f>
        <v>0</v>
      </c>
      <c r="Q1319">
        <f>'Energy consumption (raw)'!O1269*Lists!$H$86</f>
        <v>0</v>
      </c>
      <c r="R1319">
        <f>'Energy consumption (raw)'!P1269*Lists!$H$87</f>
        <v>0</v>
      </c>
      <c r="S1319">
        <f>'Energy consumption (raw)'!Q1269*Lists!$H$88</f>
        <v>0</v>
      </c>
      <c r="T1319">
        <f>'Energy consumption (raw)'!R1269*Lists!$H$89</f>
        <v>290.7</v>
      </c>
      <c r="U1319">
        <f>'Energy consumption (raw)'!S1269*Lists!$H$90</f>
        <v>0</v>
      </c>
      <c r="V1319">
        <f>'Energy consumption (raw)'!T1269*Lists!$H$91</f>
        <v>51310.71</v>
      </c>
      <c r="W1319">
        <f>'Energy consumption (raw)'!U1269*Lists!$H$92</f>
        <v>0</v>
      </c>
      <c r="X1319">
        <f>'Energy consumption (raw)'!V1269*Lists!$H$93</f>
        <v>0</v>
      </c>
      <c r="Y1319">
        <f>'Energy consumption (raw)'!W1269*Lists!$H$94</f>
        <v>0</v>
      </c>
      <c r="Z1319">
        <f>'Energy consumption (raw)'!X1269*Lists!$H$96*1000000</f>
        <v>0</v>
      </c>
      <c r="AA1319">
        <f>'Energy consumption (raw)'!Y1269*Lists!$H$97</f>
        <v>23342.350000000002</v>
      </c>
      <c r="AB1319">
        <f>'Energy consumption (raw)'!Z1269*Lists!$H$96</f>
        <v>0</v>
      </c>
      <c r="AC1319">
        <f>'Energy consumption (raw)'!AA1269*Lists!$H$98</f>
        <v>0</v>
      </c>
      <c r="AD1319">
        <f>'Energy consumption (raw)'!AB1269*Lists!$H$99</f>
        <v>0</v>
      </c>
      <c r="AE1319">
        <f>'Energy consumption (raw)'!AC1269*Lists!$H$101</f>
        <v>0</v>
      </c>
      <c r="AF1319">
        <f>'Energy consumption (raw)'!AD1269*Lists!$H$101</f>
        <v>0</v>
      </c>
      <c r="AG1319">
        <f>'Energy consumption (raw)'!AE1269*Lists!$H$101</f>
        <v>0</v>
      </c>
      <c r="AH1319">
        <f>'Energy consumption (raw)'!AF1269*Lists!$H$100</f>
        <v>0</v>
      </c>
      <c r="AI1319" s="167">
        <f t="shared" si="109"/>
        <v>76373.958676399998</v>
      </c>
      <c r="AJ1319" s="179">
        <f>'Energy consumption (raw)'!AG1269</f>
        <v>76373.958676399998</v>
      </c>
      <c r="AK1319" s="179">
        <f>'Energy consumption (raw)'!AH1269</f>
        <v>63107</v>
      </c>
      <c r="AL1319">
        <f>IF(ROUND(AI1319,-3)=ROUND('Energy consumption (raw)'!AG1269,-3),1,0)</f>
        <v>1</v>
      </c>
      <c r="AM1319" s="179" t="str">
        <f>'Energy consumption (raw)'!AJ1269</f>
        <v>34. Quang Ngai</v>
      </c>
      <c r="AN1319">
        <f>VLOOKUP(AM1319,Lists!$F$9:$G$71,2,FALSE)</f>
        <v>1</v>
      </c>
    </row>
    <row r="1320" spans="2:40" x14ac:dyDescent="0.25">
      <c r="B1320" s="65" t="str">
        <f t="shared" si="107"/>
        <v>Industry1168</v>
      </c>
      <c r="C1320" s="179">
        <f>'Energy consumption (raw)'!B1270</f>
        <v>1168</v>
      </c>
      <c r="D1320" s="179">
        <f>'Energy consumption (raw)'!C1270</f>
        <v>0</v>
      </c>
      <c r="E1320" s="179">
        <f>'Energy consumption (raw)'!D1270</f>
        <v>0</v>
      </c>
      <c r="F1320" s="179" t="str">
        <f>'Energy consumption (raw)'!E1270</f>
        <v>Công nghiệp</v>
      </c>
      <c r="G1320" s="179" t="str">
        <f>'Energy consumption (raw)'!F1270</f>
        <v>Sản xuất đường</v>
      </c>
      <c r="H1320" s="179" t="str">
        <f>'Energy consumption (raw)'!G1270</f>
        <v>Industry</v>
      </c>
      <c r="I1320" s="179" t="str">
        <f>'Energy consumption (raw)'!I1270</f>
        <v>10 Manufacture of food products</v>
      </c>
      <c r="J1320" s="179" t="str">
        <f>INDEX(Sector!$E$6:$E$46,MATCH('Energy consumption (toe)'!I1320,Sector!$B$6:$B$46,FALSE))</f>
        <v>Manufacture of food products</v>
      </c>
      <c r="K1320" s="179">
        <f>IFERROR('Energy consumption (raw)'!J1270*Lists!$H$84,)</f>
        <v>0</v>
      </c>
      <c r="L1320" s="179">
        <f>'Energy consumption (raw)'!K1270*Lists!$H$84</f>
        <v>3154.9659280000001</v>
      </c>
      <c r="M1320" s="179">
        <f>'Energy consumption (raw)'!L1270*Lists!$H$84</f>
        <v>0</v>
      </c>
      <c r="N1320" s="179">
        <f>'Energy consumption (raw)'!M1270*Lists!$H$84</f>
        <v>0</v>
      </c>
      <c r="O1320" s="178">
        <f t="shared" si="108"/>
        <v>3154.9659280000001</v>
      </c>
      <c r="P1320">
        <f>'Energy consumption (raw)'!N1270*Lists!$H$85</f>
        <v>0</v>
      </c>
      <c r="Q1320">
        <f>'Energy consumption (raw)'!O1270*Lists!$H$86</f>
        <v>0</v>
      </c>
      <c r="R1320">
        <f>'Energy consumption (raw)'!P1270*Lists!$H$87</f>
        <v>0</v>
      </c>
      <c r="S1320">
        <f>'Energy consumption (raw)'!Q1270*Lists!$H$88</f>
        <v>0</v>
      </c>
      <c r="T1320">
        <f>'Energy consumption (raw)'!R1270*Lists!$H$89</f>
        <v>0</v>
      </c>
      <c r="U1320">
        <f>'Energy consumption (raw)'!S1270*Lists!$H$90</f>
        <v>0</v>
      </c>
      <c r="V1320">
        <f>'Energy consumption (raw)'!T1270*Lists!$H$91</f>
        <v>0</v>
      </c>
      <c r="W1320">
        <f>'Energy consumption (raw)'!U1270*Lists!$H$92</f>
        <v>0</v>
      </c>
      <c r="X1320">
        <f>'Energy consumption (raw)'!V1270*Lists!$H$93</f>
        <v>0</v>
      </c>
      <c r="Y1320">
        <f>'Energy consumption (raw)'!W1270*Lists!$H$94</f>
        <v>0</v>
      </c>
      <c r="Z1320">
        <f>'Energy consumption (raw)'!X1270*Lists!$H$96*1000000</f>
        <v>0</v>
      </c>
      <c r="AA1320">
        <f>'Energy consumption (raw)'!Y1270*Lists!$H$97</f>
        <v>0</v>
      </c>
      <c r="AB1320">
        <f>'Energy consumption (raw)'!Z1270*Lists!$H$96</f>
        <v>0</v>
      </c>
      <c r="AC1320">
        <f>'Energy consumption (raw)'!AA1270*Lists!$H$98</f>
        <v>0</v>
      </c>
      <c r="AD1320">
        <f>'Energy consumption (raw)'!AB1270*Lists!$H$99</f>
        <v>0</v>
      </c>
      <c r="AE1320">
        <f>'Energy consumption (raw)'!AC1270*Lists!$H$101</f>
        <v>0</v>
      </c>
      <c r="AF1320">
        <f>'Energy consumption (raw)'!AD1270*Lists!$H$101</f>
        <v>0</v>
      </c>
      <c r="AG1320">
        <f>'Energy consumption (raw)'!AE1270*Lists!$H$101</f>
        <v>0</v>
      </c>
      <c r="AH1320">
        <f>'Energy consumption (raw)'!AF1270*Lists!$H$100</f>
        <v>0</v>
      </c>
      <c r="AI1320" s="167">
        <f t="shared" si="109"/>
        <v>3154.9659280000001</v>
      </c>
      <c r="AJ1320" s="179">
        <f>'Energy consumption (raw)'!AG1270</f>
        <v>3154.9659280000001</v>
      </c>
      <c r="AK1320" s="179">
        <f>'Energy consumption (raw)'!AH1270</f>
        <v>1327</v>
      </c>
      <c r="AL1320">
        <f>IF(ROUND(AI1320,-3)=ROUND('Energy consumption (raw)'!AG1270,-3),1,0)</f>
        <v>1</v>
      </c>
      <c r="AM1320" s="179" t="str">
        <f>'Energy consumption (raw)'!AJ1270</f>
        <v>34. Quang Ngai</v>
      </c>
      <c r="AN1320">
        <f>VLOOKUP(AM1320,Lists!$F$9:$G$71,2,FALSE)</f>
        <v>1</v>
      </c>
    </row>
    <row r="1321" spans="2:40" x14ac:dyDescent="0.25">
      <c r="B1321" s="65" t="str">
        <f t="shared" si="107"/>
        <v>Industry1169</v>
      </c>
      <c r="C1321" s="179">
        <f>'Energy consumption (raw)'!B1271</f>
        <v>1169</v>
      </c>
      <c r="D1321" s="179">
        <f>'Energy consumption (raw)'!C1271</f>
        <v>0</v>
      </c>
      <c r="E1321" s="179">
        <f>'Energy consumption (raw)'!D1271</f>
        <v>0</v>
      </c>
      <c r="F1321" s="179" t="str">
        <f>'Energy consumption (raw)'!E1271</f>
        <v>Công nghiệp</v>
      </c>
      <c r="G1321" s="179" t="str">
        <f>'Energy consumption (raw)'!F1271</f>
        <v>Sản xuất giường, tủ, bàn, ghế</v>
      </c>
      <c r="H1321" s="179" t="str">
        <f>'Energy consumption (raw)'!G1271</f>
        <v>Industry</v>
      </c>
      <c r="I1321" s="179" t="str">
        <f>'Energy consumption (raw)'!I1271</f>
        <v>31 Manufacture of furniture</v>
      </c>
      <c r="J1321" s="179" t="str">
        <f>INDEX(Sector!$E$6:$E$46,MATCH('Energy consumption (toe)'!I1321,Sector!$B$6:$B$46,FALSE))</f>
        <v>Manufacture of furniture</v>
      </c>
      <c r="K1321" s="179">
        <f>IFERROR('Energy consumption (raw)'!J1271*Lists!$H$84,)</f>
        <v>0</v>
      </c>
      <c r="L1321" s="179">
        <f>'Energy consumption (raw)'!K1271*Lists!$H$84</f>
        <v>1669.5260000000001</v>
      </c>
      <c r="M1321" s="179">
        <f>'Energy consumption (raw)'!L1271*Lists!$H$84</f>
        <v>0</v>
      </c>
      <c r="N1321" s="179">
        <f>'Energy consumption (raw)'!M1271*Lists!$H$84</f>
        <v>0</v>
      </c>
      <c r="O1321" s="178">
        <f t="shared" si="108"/>
        <v>1669.5260000000001</v>
      </c>
      <c r="P1321">
        <f>'Energy consumption (raw)'!N1271*Lists!$H$85</f>
        <v>0</v>
      </c>
      <c r="Q1321">
        <f>'Energy consumption (raw)'!O1271*Lists!$H$86</f>
        <v>0</v>
      </c>
      <c r="R1321">
        <f>'Energy consumption (raw)'!P1271*Lists!$H$87</f>
        <v>0</v>
      </c>
      <c r="S1321">
        <f>'Energy consumption (raw)'!Q1271*Lists!$H$88</f>
        <v>0</v>
      </c>
      <c r="T1321">
        <f>'Energy consumption (raw)'!R1271*Lists!$H$89</f>
        <v>0</v>
      </c>
      <c r="U1321">
        <f>'Energy consumption (raw)'!S1271*Lists!$H$90</f>
        <v>0</v>
      </c>
      <c r="V1321">
        <f>'Energy consumption (raw)'!T1271*Lists!$H$91</f>
        <v>0</v>
      </c>
      <c r="W1321">
        <f>'Energy consumption (raw)'!U1271*Lists!$H$92</f>
        <v>0</v>
      </c>
      <c r="X1321">
        <f>'Energy consumption (raw)'!V1271*Lists!$H$93</f>
        <v>0</v>
      </c>
      <c r="Y1321">
        <f>'Energy consumption (raw)'!W1271*Lists!$H$94</f>
        <v>0</v>
      </c>
      <c r="Z1321">
        <f>'Energy consumption (raw)'!X1271*Lists!$H$96*1000000</f>
        <v>0</v>
      </c>
      <c r="AA1321">
        <f>'Energy consumption (raw)'!Y1271*Lists!$H$97</f>
        <v>0</v>
      </c>
      <c r="AB1321">
        <f>'Energy consumption (raw)'!Z1271*Lists!$H$96</f>
        <v>0</v>
      </c>
      <c r="AC1321">
        <f>'Energy consumption (raw)'!AA1271*Lists!$H$98</f>
        <v>0</v>
      </c>
      <c r="AD1321">
        <f>'Energy consumption (raw)'!AB1271*Lists!$H$99</f>
        <v>0</v>
      </c>
      <c r="AE1321">
        <f>'Energy consumption (raw)'!AC1271*Lists!$H$101</f>
        <v>0</v>
      </c>
      <c r="AF1321">
        <f>'Energy consumption (raw)'!AD1271*Lists!$H$101</f>
        <v>0</v>
      </c>
      <c r="AG1321">
        <f>'Energy consumption (raw)'!AE1271*Lists!$H$101</f>
        <v>0</v>
      </c>
      <c r="AH1321">
        <f>'Energy consumption (raw)'!AF1271*Lists!$H$100</f>
        <v>0</v>
      </c>
      <c r="AI1321" s="167">
        <f t="shared" si="109"/>
        <v>1669.5260000000001</v>
      </c>
      <c r="AJ1321" s="179">
        <f>'Energy consumption (raw)'!AG1271</f>
        <v>1669.5260000000001</v>
      </c>
      <c r="AK1321" s="179">
        <f>'Energy consumption (raw)'!AH1271</f>
        <v>0</v>
      </c>
      <c r="AL1321">
        <f>IF(ROUND(AI1321,-3)=ROUND('Energy consumption (raw)'!AG1271,-3),1,0)</f>
        <v>1</v>
      </c>
      <c r="AM1321" s="179" t="str">
        <f>'Energy consumption (raw)'!AJ1271</f>
        <v>34. Quang Ngai</v>
      </c>
      <c r="AN1321">
        <f>VLOOKUP(AM1321,Lists!$F$9:$G$71,2,FALSE)</f>
        <v>1</v>
      </c>
    </row>
    <row r="1322" spans="2:40" x14ac:dyDescent="0.25">
      <c r="B1322" s="65" t="str">
        <f t="shared" si="107"/>
        <v>Industry1170</v>
      </c>
      <c r="C1322" s="179">
        <f>'Energy consumption (raw)'!B1272</f>
        <v>1170</v>
      </c>
      <c r="D1322" s="179">
        <f>'Energy consumption (raw)'!C1272</f>
        <v>0</v>
      </c>
      <c r="E1322" s="179">
        <f>'Energy consumption (raw)'!D1272</f>
        <v>0</v>
      </c>
      <c r="F1322" s="179" t="str">
        <f>'Energy consumption (raw)'!E1272</f>
        <v>Công nghiệp</v>
      </c>
      <c r="G1322" s="179" t="str">
        <f>'Energy consumption (raw)'!F1272</f>
        <v>Sản xuất vải sợi</v>
      </c>
      <c r="H1322" s="179" t="str">
        <f>'Energy consumption (raw)'!G1272</f>
        <v>Industry</v>
      </c>
      <c r="I1322" s="179" t="str">
        <f>'Energy consumption (raw)'!I1272</f>
        <v>13 Manufacture of textiles</v>
      </c>
      <c r="J1322" s="179" t="str">
        <f>INDEX(Sector!$E$6:$E$46,MATCH('Energy consumption (toe)'!I1322,Sector!$B$6:$B$46,FALSE))</f>
        <v>Manufacture of textiles</v>
      </c>
      <c r="K1322" s="179">
        <f>IFERROR('Energy consumption (raw)'!J1272*Lists!$H$84,)</f>
        <v>0</v>
      </c>
      <c r="L1322" s="179">
        <f>'Energy consumption (raw)'!K1272*Lists!$H$84</f>
        <v>16659.943816000003</v>
      </c>
      <c r="M1322" s="179">
        <f>'Energy consumption (raw)'!L1272*Lists!$H$84</f>
        <v>0</v>
      </c>
      <c r="N1322" s="179">
        <f>'Energy consumption (raw)'!M1272*Lists!$H$84</f>
        <v>0</v>
      </c>
      <c r="O1322" s="178">
        <f t="shared" si="108"/>
        <v>16659.943816000003</v>
      </c>
      <c r="P1322">
        <f>'Energy consumption (raw)'!N1272*Lists!$H$85</f>
        <v>0</v>
      </c>
      <c r="Q1322">
        <f>'Energy consumption (raw)'!O1272*Lists!$H$86</f>
        <v>0</v>
      </c>
      <c r="R1322">
        <f>'Energy consumption (raw)'!P1272*Lists!$H$87</f>
        <v>0</v>
      </c>
      <c r="S1322">
        <f>'Energy consumption (raw)'!Q1272*Lists!$H$88</f>
        <v>0</v>
      </c>
      <c r="T1322">
        <f>'Energy consumption (raw)'!R1272*Lists!$H$89</f>
        <v>0</v>
      </c>
      <c r="U1322">
        <f>'Energy consumption (raw)'!S1272*Lists!$H$90</f>
        <v>0</v>
      </c>
      <c r="V1322">
        <f>'Energy consumption (raw)'!T1272*Lists!$H$91</f>
        <v>0</v>
      </c>
      <c r="W1322">
        <f>'Energy consumption (raw)'!U1272*Lists!$H$92</f>
        <v>0</v>
      </c>
      <c r="X1322">
        <f>'Energy consumption (raw)'!V1272*Lists!$H$93</f>
        <v>0</v>
      </c>
      <c r="Y1322">
        <f>'Energy consumption (raw)'!W1272*Lists!$H$94</f>
        <v>0</v>
      </c>
      <c r="Z1322">
        <f>'Energy consumption (raw)'!X1272*Lists!$H$96*1000000</f>
        <v>0</v>
      </c>
      <c r="AA1322">
        <f>'Energy consumption (raw)'!Y1272*Lists!$H$97</f>
        <v>0</v>
      </c>
      <c r="AB1322">
        <f>'Energy consumption (raw)'!Z1272*Lists!$H$96</f>
        <v>0</v>
      </c>
      <c r="AC1322">
        <f>'Energy consumption (raw)'!AA1272*Lists!$H$98</f>
        <v>0</v>
      </c>
      <c r="AD1322">
        <f>'Energy consumption (raw)'!AB1272*Lists!$H$99</f>
        <v>0</v>
      </c>
      <c r="AE1322">
        <f>'Energy consumption (raw)'!AC1272*Lists!$H$101</f>
        <v>0</v>
      </c>
      <c r="AF1322">
        <f>'Energy consumption (raw)'!AD1272*Lists!$H$101</f>
        <v>0</v>
      </c>
      <c r="AG1322">
        <f>'Energy consumption (raw)'!AE1272*Lists!$H$101</f>
        <v>0</v>
      </c>
      <c r="AH1322">
        <f>'Energy consumption (raw)'!AF1272*Lists!$H$100</f>
        <v>0</v>
      </c>
      <c r="AI1322" s="167">
        <f t="shared" si="109"/>
        <v>16659.943816000003</v>
      </c>
      <c r="AJ1322" s="179">
        <f>'Energy consumption (raw)'!AG1272</f>
        <v>16659.943816000003</v>
      </c>
      <c r="AK1322" s="179">
        <f>'Energy consumption (raw)'!AH1272</f>
        <v>15960</v>
      </c>
      <c r="AL1322">
        <f>IF(ROUND(AI1322,-3)=ROUND('Energy consumption (raw)'!AG1272,-3),1,0)</f>
        <v>1</v>
      </c>
      <c r="AM1322" s="179" t="str">
        <f>'Energy consumption (raw)'!AJ1272</f>
        <v>34. Quang Ngai</v>
      </c>
      <c r="AN1322">
        <f>VLOOKUP(AM1322,Lists!$F$9:$G$71,2,FALSE)</f>
        <v>1</v>
      </c>
    </row>
    <row r="1323" spans="2:40" x14ac:dyDescent="0.25">
      <c r="B1323" s="65" t="str">
        <f t="shared" si="107"/>
        <v>Industry1171</v>
      </c>
      <c r="C1323" s="179">
        <f>'Energy consumption (raw)'!B1273</f>
        <v>1171</v>
      </c>
      <c r="D1323" s="179">
        <f>'Energy consumption (raw)'!C1273</f>
        <v>0</v>
      </c>
      <c r="E1323" s="179">
        <f>'Energy consumption (raw)'!D1273</f>
        <v>0</v>
      </c>
      <c r="F1323" s="179" t="str">
        <f>'Energy consumption (raw)'!E1273</f>
        <v>Công nghiệp</v>
      </c>
      <c r="G1323" s="179" t="str">
        <f>'Energy consumption (raw)'!F1273</f>
        <v>Sản xuất sắt, thép gang</v>
      </c>
      <c r="H1323" s="179" t="str">
        <f>'Energy consumption (raw)'!G1273</f>
        <v>Industry</v>
      </c>
      <c r="I1323" s="179" t="str">
        <f>'Energy consumption (raw)'!I1273</f>
        <v>24 Manufacture of basic metals</v>
      </c>
      <c r="J1323" s="179" t="str">
        <f>INDEX(Sector!$E$6:$E$46,MATCH('Energy consumption (toe)'!I1323,Sector!$B$6:$B$46,FALSE))</f>
        <v>Manufacture of basic metals</v>
      </c>
      <c r="K1323" s="179">
        <f>IFERROR('Energy consumption (raw)'!J1273*Lists!$H$84,)</f>
        <v>0</v>
      </c>
      <c r="L1323" s="179">
        <f>'Energy consumption (raw)'!K1273*Lists!$H$84</f>
        <v>56550.950000000004</v>
      </c>
      <c r="M1323" s="179">
        <f>'Energy consumption (raw)'!L1273*Lists!$H$84</f>
        <v>0</v>
      </c>
      <c r="N1323" s="179">
        <f>'Energy consumption (raw)'!M1273*Lists!$H$84</f>
        <v>0</v>
      </c>
      <c r="O1323" s="178">
        <f t="shared" si="108"/>
        <v>56550.950000000004</v>
      </c>
      <c r="P1323">
        <f>'Energy consumption (raw)'!N1273*Lists!$H$85</f>
        <v>0</v>
      </c>
      <c r="Q1323">
        <f>'Energy consumption (raw)'!O1273*Lists!$H$86</f>
        <v>0</v>
      </c>
      <c r="R1323">
        <f>'Energy consumption (raw)'!P1273*Lists!$H$87</f>
        <v>0</v>
      </c>
      <c r="S1323">
        <f>'Energy consumption (raw)'!Q1273*Lists!$H$88</f>
        <v>0</v>
      </c>
      <c r="T1323">
        <f>'Energy consumption (raw)'!R1273*Lists!$H$89</f>
        <v>0</v>
      </c>
      <c r="U1323">
        <f>'Energy consumption (raw)'!S1273*Lists!$H$90</f>
        <v>0</v>
      </c>
      <c r="V1323">
        <f>'Energy consumption (raw)'!T1273*Lists!$H$91</f>
        <v>0</v>
      </c>
      <c r="W1323">
        <f>'Energy consumption (raw)'!U1273*Lists!$H$92</f>
        <v>0</v>
      </c>
      <c r="X1323">
        <f>'Energy consumption (raw)'!V1273*Lists!$H$93</f>
        <v>0</v>
      </c>
      <c r="Y1323">
        <f>'Energy consumption (raw)'!W1273*Lists!$H$94</f>
        <v>0</v>
      </c>
      <c r="Z1323">
        <f>'Energy consumption (raw)'!X1273*Lists!$H$96*1000000</f>
        <v>0</v>
      </c>
      <c r="AA1323">
        <f>'Energy consumption (raw)'!Y1273*Lists!$H$97</f>
        <v>0</v>
      </c>
      <c r="AB1323">
        <f>'Energy consumption (raw)'!Z1273*Lists!$H$96</f>
        <v>0</v>
      </c>
      <c r="AC1323">
        <f>'Energy consumption (raw)'!AA1273*Lists!$H$98</f>
        <v>0</v>
      </c>
      <c r="AD1323">
        <f>'Energy consumption (raw)'!AB1273*Lists!$H$99</f>
        <v>0</v>
      </c>
      <c r="AE1323">
        <f>'Energy consumption (raw)'!AC1273*Lists!$H$101</f>
        <v>0</v>
      </c>
      <c r="AF1323">
        <f>'Energy consumption (raw)'!AD1273*Lists!$H$101</f>
        <v>0</v>
      </c>
      <c r="AG1323">
        <f>'Energy consumption (raw)'!AE1273*Lists!$H$101</f>
        <v>0</v>
      </c>
      <c r="AH1323">
        <f>'Energy consumption (raw)'!AF1273*Lists!$H$100</f>
        <v>0</v>
      </c>
      <c r="AI1323" s="167">
        <f t="shared" si="109"/>
        <v>56550.950000000004</v>
      </c>
      <c r="AJ1323" s="179">
        <f>'Energy consumption (raw)'!AG1273</f>
        <v>56550.950000000004</v>
      </c>
      <c r="AK1323" s="179">
        <f>'Energy consumption (raw)'!AH1273</f>
        <v>43898</v>
      </c>
      <c r="AL1323">
        <f>IF(ROUND(AI1323,-3)=ROUND('Energy consumption (raw)'!AG1273,-3),1,0)</f>
        <v>1</v>
      </c>
      <c r="AM1323" s="179" t="str">
        <f>'Energy consumption (raw)'!AJ1273</f>
        <v>34. Quang Ngai</v>
      </c>
      <c r="AN1323">
        <f>VLOOKUP(AM1323,Lists!$F$9:$G$71,2,FALSE)</f>
        <v>1</v>
      </c>
    </row>
    <row r="1324" spans="2:40" x14ac:dyDescent="0.25">
      <c r="B1324" s="65" t="str">
        <f t="shared" si="107"/>
        <v>Industry1172</v>
      </c>
      <c r="C1324" s="179">
        <f>'Energy consumption (raw)'!B1274</f>
        <v>1172</v>
      </c>
      <c r="D1324" s="179">
        <f>'Energy consumption (raw)'!C1274</f>
        <v>0</v>
      </c>
      <c r="E1324" s="179">
        <f>'Energy consumption (raw)'!D1274</f>
        <v>0</v>
      </c>
      <c r="F1324" s="179" t="str">
        <f>'Energy consumption (raw)'!E1274</f>
        <v>Công nghiệp</v>
      </c>
      <c r="G1324" s="179" t="str">
        <f>'Energy consumption (raw)'!F1274</f>
        <v>Sản xuất sắt, thép gang</v>
      </c>
      <c r="H1324" s="179" t="str">
        <f>'Energy consumption (raw)'!G1274</f>
        <v>Industry</v>
      </c>
      <c r="I1324" s="179" t="str">
        <f>'Energy consumption (raw)'!I1274</f>
        <v>24 Manufacture of basic metals</v>
      </c>
      <c r="J1324" s="179" t="str">
        <f>INDEX(Sector!$E$6:$E$46,MATCH('Energy consumption (toe)'!I1324,Sector!$B$6:$B$46,FALSE))</f>
        <v>Manufacture of basic metals</v>
      </c>
      <c r="K1324" s="179">
        <f>IFERROR('Energy consumption (raw)'!J1274*Lists!$H$84,)</f>
        <v>0</v>
      </c>
      <c r="L1324" s="179">
        <f>'Energy consumption (raw)'!K1274*Lists!$H$84</f>
        <v>3018.1265160000003</v>
      </c>
      <c r="M1324" s="179">
        <f>'Energy consumption (raw)'!L1274*Lists!$H$84</f>
        <v>0</v>
      </c>
      <c r="N1324" s="179">
        <f>'Energy consumption (raw)'!M1274*Lists!$H$84</f>
        <v>0</v>
      </c>
      <c r="O1324" s="178">
        <f t="shared" si="108"/>
        <v>3018.1265160000003</v>
      </c>
      <c r="P1324">
        <f>'Energy consumption (raw)'!N1274*Lists!$H$85</f>
        <v>0</v>
      </c>
      <c r="Q1324">
        <f>'Energy consumption (raw)'!O1274*Lists!$H$86</f>
        <v>0</v>
      </c>
      <c r="R1324">
        <f>'Energy consumption (raw)'!P1274*Lists!$H$87</f>
        <v>0</v>
      </c>
      <c r="S1324">
        <f>'Energy consumption (raw)'!Q1274*Lists!$H$88</f>
        <v>0</v>
      </c>
      <c r="T1324">
        <f>'Energy consumption (raw)'!R1274*Lists!$H$89</f>
        <v>0</v>
      </c>
      <c r="U1324">
        <f>'Energy consumption (raw)'!S1274*Lists!$H$90</f>
        <v>0</v>
      </c>
      <c r="V1324">
        <f>'Energy consumption (raw)'!T1274*Lists!$H$91</f>
        <v>0</v>
      </c>
      <c r="W1324">
        <f>'Energy consumption (raw)'!U1274*Lists!$H$92</f>
        <v>0</v>
      </c>
      <c r="X1324">
        <f>'Energy consumption (raw)'!V1274*Lists!$H$93</f>
        <v>0</v>
      </c>
      <c r="Y1324">
        <f>'Energy consumption (raw)'!W1274*Lists!$H$94</f>
        <v>0</v>
      </c>
      <c r="Z1324">
        <f>'Energy consumption (raw)'!X1274*Lists!$H$96*1000000</f>
        <v>0</v>
      </c>
      <c r="AA1324">
        <f>'Energy consumption (raw)'!Y1274*Lists!$H$97</f>
        <v>0</v>
      </c>
      <c r="AB1324">
        <f>'Energy consumption (raw)'!Z1274*Lists!$H$96</f>
        <v>0</v>
      </c>
      <c r="AC1324">
        <f>'Energy consumption (raw)'!AA1274*Lists!$H$98</f>
        <v>0</v>
      </c>
      <c r="AD1324">
        <f>'Energy consumption (raw)'!AB1274*Lists!$H$99</f>
        <v>0</v>
      </c>
      <c r="AE1324">
        <f>'Energy consumption (raw)'!AC1274*Lists!$H$101</f>
        <v>0</v>
      </c>
      <c r="AF1324">
        <f>'Energy consumption (raw)'!AD1274*Lists!$H$101</f>
        <v>0</v>
      </c>
      <c r="AG1324">
        <f>'Energy consumption (raw)'!AE1274*Lists!$H$101</f>
        <v>0</v>
      </c>
      <c r="AH1324">
        <f>'Energy consumption (raw)'!AF1274*Lists!$H$100</f>
        <v>0</v>
      </c>
      <c r="AI1324" s="167">
        <f t="shared" si="109"/>
        <v>3018.1265160000003</v>
      </c>
      <c r="AJ1324" s="179">
        <f>'Energy consumption (raw)'!AG1274</f>
        <v>3018.1265160000003</v>
      </c>
      <c r="AK1324" s="179">
        <f>'Energy consumption (raw)'!AH1274</f>
        <v>1187</v>
      </c>
      <c r="AL1324">
        <f>IF(ROUND(AI1324,-3)=ROUND('Energy consumption (raw)'!AG1274,-3),1,0)</f>
        <v>1</v>
      </c>
      <c r="AM1324" s="179" t="str">
        <f>'Energy consumption (raw)'!AJ1274</f>
        <v>34. Quang Ngai</v>
      </c>
      <c r="AN1324">
        <f>VLOOKUP(AM1324,Lists!$F$9:$G$71,2,FALSE)</f>
        <v>1</v>
      </c>
    </row>
    <row r="1325" spans="2:40" x14ac:dyDescent="0.25">
      <c r="B1325" s="65" t="str">
        <f t="shared" si="107"/>
        <v>Industry1173</v>
      </c>
      <c r="C1325" s="179">
        <f>'Energy consumption (raw)'!B1275</f>
        <v>1173</v>
      </c>
      <c r="D1325" s="179">
        <f>'Energy consumption (raw)'!C1275</f>
        <v>0</v>
      </c>
      <c r="E1325" s="179">
        <f>'Energy consumption (raw)'!D1275</f>
        <v>0</v>
      </c>
      <c r="F1325" s="179" t="str">
        <f>'Energy consumption (raw)'!E1275</f>
        <v>Công nghiệp</v>
      </c>
      <c r="G1325" s="179" t="str">
        <f>'Energy consumption (raw)'!F1275</f>
        <v>Sản xuất động cơ điện, tuabin khí</v>
      </c>
      <c r="H1325" s="179" t="str">
        <f>'Energy consumption (raw)'!G1275</f>
        <v>Industry</v>
      </c>
      <c r="I1325" s="179" t="str">
        <f>'Energy consumption (raw)'!I1275</f>
        <v>29 Manufacture of motor vehicles, trailers and semi-trailers</v>
      </c>
      <c r="J1325" s="179" t="str">
        <f>INDEX(Sector!$E$6:$E$46,MATCH('Energy consumption (toe)'!I1325,Sector!$B$6:$B$46,FALSE))</f>
        <v>Manufacture of motor vehicles, trailers and semi-trailers</v>
      </c>
      <c r="K1325" s="179">
        <f>IFERROR('Energy consumption (raw)'!J1275*Lists!$H$84,)</f>
        <v>0</v>
      </c>
      <c r="L1325" s="179">
        <f>'Energy consumption (raw)'!K1275*Lists!$H$84</f>
        <v>1559.6644000000001</v>
      </c>
      <c r="M1325" s="179">
        <f>'Energy consumption (raw)'!L1275*Lists!$H$84</f>
        <v>0</v>
      </c>
      <c r="N1325" s="179">
        <f>'Energy consumption (raw)'!M1275*Lists!$H$84</f>
        <v>0</v>
      </c>
      <c r="O1325" s="178">
        <f t="shared" si="108"/>
        <v>1559.6644000000001</v>
      </c>
      <c r="P1325">
        <f>'Energy consumption (raw)'!N1275*Lists!$H$85</f>
        <v>0</v>
      </c>
      <c r="Q1325">
        <f>'Energy consumption (raw)'!O1275*Lists!$H$86</f>
        <v>0</v>
      </c>
      <c r="R1325">
        <f>'Energy consumption (raw)'!P1275*Lists!$H$87</f>
        <v>0</v>
      </c>
      <c r="S1325">
        <f>'Energy consumption (raw)'!Q1275*Lists!$H$88</f>
        <v>0</v>
      </c>
      <c r="T1325">
        <f>'Energy consumption (raw)'!R1275*Lists!$H$89</f>
        <v>0</v>
      </c>
      <c r="U1325">
        <f>'Energy consumption (raw)'!S1275*Lists!$H$90</f>
        <v>0</v>
      </c>
      <c r="V1325">
        <f>'Energy consumption (raw)'!T1275*Lists!$H$91</f>
        <v>0</v>
      </c>
      <c r="W1325">
        <f>'Energy consumption (raw)'!U1275*Lists!$H$92</f>
        <v>0</v>
      </c>
      <c r="X1325">
        <f>'Energy consumption (raw)'!V1275*Lists!$H$93</f>
        <v>0</v>
      </c>
      <c r="Y1325">
        <f>'Energy consumption (raw)'!W1275*Lists!$H$94</f>
        <v>0</v>
      </c>
      <c r="Z1325">
        <f>'Energy consumption (raw)'!X1275*Lists!$H$96*1000000</f>
        <v>0</v>
      </c>
      <c r="AA1325">
        <f>'Energy consumption (raw)'!Y1275*Lists!$H$97</f>
        <v>0</v>
      </c>
      <c r="AB1325">
        <f>'Energy consumption (raw)'!Z1275*Lists!$H$96</f>
        <v>0</v>
      </c>
      <c r="AC1325">
        <f>'Energy consumption (raw)'!AA1275*Lists!$H$98</f>
        <v>0</v>
      </c>
      <c r="AD1325">
        <f>'Energy consumption (raw)'!AB1275*Lists!$H$99</f>
        <v>0</v>
      </c>
      <c r="AE1325">
        <f>'Energy consumption (raw)'!AC1275*Lists!$H$101</f>
        <v>0</v>
      </c>
      <c r="AF1325">
        <f>'Energy consumption (raw)'!AD1275*Lists!$H$101</f>
        <v>0</v>
      </c>
      <c r="AG1325">
        <f>'Energy consumption (raw)'!AE1275*Lists!$H$101</f>
        <v>0</v>
      </c>
      <c r="AH1325">
        <f>'Energy consumption (raw)'!AF1275*Lists!$H$100</f>
        <v>0</v>
      </c>
      <c r="AI1325" s="167">
        <f t="shared" si="109"/>
        <v>1559.6644000000001</v>
      </c>
      <c r="AJ1325" s="179">
        <f>'Energy consumption (raw)'!AG1275</f>
        <v>1559.6644000000001</v>
      </c>
      <c r="AK1325" s="179">
        <f>'Energy consumption (raw)'!AH1275</f>
        <v>1253</v>
      </c>
      <c r="AL1325">
        <f>IF(ROUND(AI1325,-3)=ROUND('Energy consumption (raw)'!AG1275,-3),1,0)</f>
        <v>1</v>
      </c>
      <c r="AM1325" s="179" t="str">
        <f>'Energy consumption (raw)'!AJ1275</f>
        <v>34. Quang Ngai</v>
      </c>
      <c r="AN1325">
        <f>VLOOKUP(AM1325,Lists!$F$9:$G$71,2,FALSE)</f>
        <v>1</v>
      </c>
    </row>
    <row r="1326" spans="2:40" x14ac:dyDescent="0.25">
      <c r="B1326" s="65" t="str">
        <f t="shared" si="107"/>
        <v>Industry1174</v>
      </c>
      <c r="C1326" s="179">
        <f>'Energy consumption (raw)'!B1276</f>
        <v>1174</v>
      </c>
      <c r="D1326" s="179">
        <f>'Energy consumption (raw)'!C1276</f>
        <v>0</v>
      </c>
      <c r="E1326" s="179">
        <f>'Energy consumption (raw)'!D1276</f>
        <v>0</v>
      </c>
      <c r="F1326" s="179" t="str">
        <f>'Energy consumption (raw)'!E1276</f>
        <v>Công nghiệp</v>
      </c>
      <c r="G1326" s="179" t="str">
        <f>'Energy consumption (raw)'!F1276</f>
        <v>Sản xuất giày da các loại</v>
      </c>
      <c r="H1326" s="179" t="str">
        <f>'Energy consumption (raw)'!G1276</f>
        <v>Industry</v>
      </c>
      <c r="I1326" s="179" t="str">
        <f>'Energy consumption (raw)'!I1276</f>
        <v>15 Manufacture of leather and related products</v>
      </c>
      <c r="J1326" s="179" t="str">
        <f>INDEX(Sector!$E$6:$E$46,MATCH('Energy consumption (toe)'!I1326,Sector!$B$6:$B$46,FALSE))</f>
        <v>Manufacture of leather and related products</v>
      </c>
      <c r="K1326" s="179">
        <f>IFERROR('Energy consumption (raw)'!J1276*Lists!$H$84,)</f>
        <v>0</v>
      </c>
      <c r="L1326" s="179">
        <f>'Energy consumption (raw)'!K1276*Lists!$H$84</f>
        <v>1031.2396706</v>
      </c>
      <c r="M1326" s="179">
        <f>'Energy consumption (raw)'!L1276*Lists!$H$84</f>
        <v>0</v>
      </c>
      <c r="N1326" s="179">
        <f>'Energy consumption (raw)'!M1276*Lists!$H$84</f>
        <v>0</v>
      </c>
      <c r="O1326" s="178">
        <f t="shared" si="108"/>
        <v>1031.2396706</v>
      </c>
      <c r="P1326">
        <f>'Energy consumption (raw)'!N1276*Lists!$H$85</f>
        <v>0</v>
      </c>
      <c r="Q1326">
        <f>'Energy consumption (raw)'!O1276*Lists!$H$86</f>
        <v>0</v>
      </c>
      <c r="R1326">
        <f>'Energy consumption (raw)'!P1276*Lists!$H$87</f>
        <v>0</v>
      </c>
      <c r="S1326">
        <f>'Energy consumption (raw)'!Q1276*Lists!$H$88</f>
        <v>0</v>
      </c>
      <c r="T1326">
        <f>'Energy consumption (raw)'!R1276*Lists!$H$89</f>
        <v>0</v>
      </c>
      <c r="U1326">
        <f>'Energy consumption (raw)'!S1276*Lists!$H$90</f>
        <v>0</v>
      </c>
      <c r="V1326">
        <f>'Energy consumption (raw)'!T1276*Lists!$H$91</f>
        <v>0</v>
      </c>
      <c r="W1326">
        <f>'Energy consumption (raw)'!U1276*Lists!$H$92</f>
        <v>0</v>
      </c>
      <c r="X1326">
        <f>'Energy consumption (raw)'!V1276*Lists!$H$93</f>
        <v>0</v>
      </c>
      <c r="Y1326">
        <f>'Energy consumption (raw)'!W1276*Lists!$H$94</f>
        <v>0</v>
      </c>
      <c r="Z1326">
        <f>'Energy consumption (raw)'!X1276*Lists!$H$96*1000000</f>
        <v>0</v>
      </c>
      <c r="AA1326">
        <f>'Energy consumption (raw)'!Y1276*Lists!$H$97</f>
        <v>0</v>
      </c>
      <c r="AB1326">
        <f>'Energy consumption (raw)'!Z1276*Lists!$H$96</f>
        <v>0</v>
      </c>
      <c r="AC1326">
        <f>'Energy consumption (raw)'!AA1276*Lists!$H$98</f>
        <v>0</v>
      </c>
      <c r="AD1326">
        <f>'Energy consumption (raw)'!AB1276*Lists!$H$99</f>
        <v>0</v>
      </c>
      <c r="AE1326">
        <f>'Energy consumption (raw)'!AC1276*Lists!$H$101</f>
        <v>0</v>
      </c>
      <c r="AF1326">
        <f>'Energy consumption (raw)'!AD1276*Lists!$H$101</f>
        <v>0</v>
      </c>
      <c r="AG1326">
        <f>'Energy consumption (raw)'!AE1276*Lists!$H$101</f>
        <v>0</v>
      </c>
      <c r="AH1326">
        <f>'Energy consumption (raw)'!AF1276*Lists!$H$100</f>
        <v>0</v>
      </c>
      <c r="AI1326" s="167">
        <f t="shared" si="109"/>
        <v>1031.2396706</v>
      </c>
      <c r="AJ1326" s="179">
        <f>'Energy consumption (raw)'!AG1276</f>
        <v>1031.2396706</v>
      </c>
      <c r="AK1326" s="179">
        <f>'Energy consumption (raw)'!AH1276</f>
        <v>1147</v>
      </c>
      <c r="AL1326">
        <f>IF(ROUND(AI1326,-3)=ROUND('Energy consumption (raw)'!AG1276,-3),1,0)</f>
        <v>1</v>
      </c>
      <c r="AM1326" s="179" t="str">
        <f>'Energy consumption (raw)'!AJ1276</f>
        <v>34. Quang Ngai</v>
      </c>
      <c r="AN1326">
        <f>VLOOKUP(AM1326,Lists!$F$9:$G$71,2,FALSE)</f>
        <v>1</v>
      </c>
    </row>
    <row r="1327" spans="2:40" x14ac:dyDescent="0.25">
      <c r="B1327" s="65" t="str">
        <f t="shared" si="107"/>
        <v>Industry1175</v>
      </c>
      <c r="C1327" s="179">
        <f>'Energy consumption (raw)'!B1277</f>
        <v>1175</v>
      </c>
      <c r="D1327" s="179">
        <f>'Energy consumption (raw)'!C1277</f>
        <v>0</v>
      </c>
      <c r="E1327" s="179">
        <f>'Energy consumption (raw)'!D1277</f>
        <v>0</v>
      </c>
      <c r="F1327" s="179" t="str">
        <f>'Energy consumption (raw)'!E1277</f>
        <v>Công nghiệp</v>
      </c>
      <c r="G1327" s="179" t="str">
        <f>'Energy consumption (raw)'!F1277</f>
        <v>Sản xuất xi măng, vôi và thạch cao</v>
      </c>
      <c r="H1327" s="179" t="str">
        <f>'Energy consumption (raw)'!G1277</f>
        <v>Industry</v>
      </c>
      <c r="I1327" s="179" t="str">
        <f>'Energy consumption (raw)'!I1277</f>
        <v>23 Manufacture of other non-metallic mineral products</v>
      </c>
      <c r="J1327" s="179" t="str">
        <f>INDEX(Sector!$E$6:$E$46,MATCH('Energy consumption (toe)'!I1327,Sector!$B$6:$B$46,FALSE))</f>
        <v>Manufacture of other non-metallic mineral products</v>
      </c>
      <c r="K1327" s="179">
        <f>IFERROR('Energy consumption (raw)'!J1277*Lists!$H$84,)</f>
        <v>0</v>
      </c>
      <c r="L1327" s="179">
        <f>'Energy consumption (raw)'!K1277*Lists!$H$84</f>
        <v>1097.0730000000001</v>
      </c>
      <c r="M1327" s="179">
        <f>'Energy consumption (raw)'!L1277*Lists!$H$84</f>
        <v>0</v>
      </c>
      <c r="N1327" s="179">
        <f>'Energy consumption (raw)'!M1277*Lists!$H$84</f>
        <v>0</v>
      </c>
      <c r="O1327" s="178">
        <f t="shared" si="108"/>
        <v>1097.0730000000001</v>
      </c>
      <c r="P1327">
        <f>'Energy consumption (raw)'!N1277*Lists!$H$85</f>
        <v>0</v>
      </c>
      <c r="Q1327">
        <f>'Energy consumption (raw)'!O1277*Lists!$H$86</f>
        <v>0</v>
      </c>
      <c r="R1327">
        <f>'Energy consumption (raw)'!P1277*Lists!$H$87</f>
        <v>0</v>
      </c>
      <c r="S1327">
        <f>'Energy consumption (raw)'!Q1277*Lists!$H$88</f>
        <v>0</v>
      </c>
      <c r="T1327">
        <f>'Energy consumption (raw)'!R1277*Lists!$H$89</f>
        <v>0</v>
      </c>
      <c r="U1327">
        <f>'Energy consumption (raw)'!S1277*Lists!$H$90</f>
        <v>0</v>
      </c>
      <c r="V1327">
        <f>'Energy consumption (raw)'!T1277*Lists!$H$91</f>
        <v>0</v>
      </c>
      <c r="W1327">
        <f>'Energy consumption (raw)'!U1277*Lists!$H$92</f>
        <v>0</v>
      </c>
      <c r="X1327">
        <f>'Energy consumption (raw)'!V1277*Lists!$H$93</f>
        <v>0</v>
      </c>
      <c r="Y1327">
        <f>'Energy consumption (raw)'!W1277*Lists!$H$94</f>
        <v>0</v>
      </c>
      <c r="Z1327">
        <f>'Energy consumption (raw)'!X1277*Lists!$H$96*1000000</f>
        <v>0</v>
      </c>
      <c r="AA1327">
        <f>'Energy consumption (raw)'!Y1277*Lists!$H$97</f>
        <v>0</v>
      </c>
      <c r="AB1327">
        <f>'Energy consumption (raw)'!Z1277*Lists!$H$96</f>
        <v>0</v>
      </c>
      <c r="AC1327">
        <f>'Energy consumption (raw)'!AA1277*Lists!$H$98</f>
        <v>0</v>
      </c>
      <c r="AD1327">
        <f>'Energy consumption (raw)'!AB1277*Lists!$H$99</f>
        <v>0</v>
      </c>
      <c r="AE1327">
        <f>'Energy consumption (raw)'!AC1277*Lists!$H$101</f>
        <v>0</v>
      </c>
      <c r="AF1327">
        <f>'Energy consumption (raw)'!AD1277*Lists!$H$101</f>
        <v>0</v>
      </c>
      <c r="AG1327">
        <f>'Energy consumption (raw)'!AE1277*Lists!$H$101</f>
        <v>0</v>
      </c>
      <c r="AH1327">
        <f>'Energy consumption (raw)'!AF1277*Lists!$H$100</f>
        <v>0</v>
      </c>
      <c r="AI1327" s="167">
        <f t="shared" si="109"/>
        <v>1097.0730000000001</v>
      </c>
      <c r="AJ1327" s="179">
        <f>'Energy consumption (raw)'!AG1277</f>
        <v>1097.0730000000001</v>
      </c>
      <c r="AK1327" s="179">
        <f>'Energy consumption (raw)'!AH1277</f>
        <v>1122</v>
      </c>
      <c r="AL1327">
        <f>IF(ROUND(AI1327,-3)=ROUND('Energy consumption (raw)'!AG1277,-3),1,0)</f>
        <v>1</v>
      </c>
      <c r="AM1327" s="179" t="str">
        <f>'Energy consumption (raw)'!AJ1277</f>
        <v>34. Quang Ngai</v>
      </c>
      <c r="AN1327">
        <f>VLOOKUP(AM1327,Lists!$F$9:$G$71,2,FALSE)</f>
        <v>1</v>
      </c>
    </row>
    <row r="1328" spans="2:40" x14ac:dyDescent="0.25">
      <c r="B1328" s="65" t="str">
        <f t="shared" si="107"/>
        <v>Industry1176</v>
      </c>
      <c r="C1328" s="179">
        <f>'Energy consumption (raw)'!B1278</f>
        <v>1176</v>
      </c>
      <c r="D1328" s="179">
        <f>'Energy consumption (raw)'!C1278</f>
        <v>0</v>
      </c>
      <c r="E1328" s="179">
        <f>'Energy consumption (raw)'!D1278</f>
        <v>0</v>
      </c>
      <c r="F1328" s="179" t="str">
        <f>'Energy consumption (raw)'!E1278</f>
        <v>Công nghiệp</v>
      </c>
      <c r="G1328" s="179" t="str">
        <f>'Energy consumption (raw)'!F1278</f>
        <v>Sản xuất các sản phẩm từ Plastic</v>
      </c>
      <c r="H1328" s="179" t="str">
        <f>'Energy consumption (raw)'!G1278</f>
        <v>Industry</v>
      </c>
      <c r="I1328" s="179" t="str">
        <f>'Energy consumption (raw)'!I1278</f>
        <v>22 Manufacture of rubber and plastics products</v>
      </c>
      <c r="J1328" s="179" t="str">
        <f>INDEX(Sector!$E$6:$E$46,MATCH('Energy consumption (toe)'!I1328,Sector!$B$6:$B$46,FALSE))</f>
        <v>Manufacture of rubber and plastics products</v>
      </c>
      <c r="K1328" s="179">
        <f>IFERROR('Energy consumption (raw)'!J1278*Lists!$H$84,)</f>
        <v>0</v>
      </c>
      <c r="L1328" s="179">
        <f>'Energy consumption (raw)'!K1278*Lists!$H$84</f>
        <v>2391.7410370000002</v>
      </c>
      <c r="M1328" s="179">
        <f>'Energy consumption (raw)'!L1278*Lists!$H$84</f>
        <v>0</v>
      </c>
      <c r="N1328" s="179">
        <f>'Energy consumption (raw)'!M1278*Lists!$H$84</f>
        <v>0</v>
      </c>
      <c r="O1328" s="178">
        <f t="shared" si="108"/>
        <v>2391.7410370000002</v>
      </c>
      <c r="P1328">
        <f>'Energy consumption (raw)'!N1278*Lists!$H$85</f>
        <v>0</v>
      </c>
      <c r="Q1328">
        <f>'Energy consumption (raw)'!O1278*Lists!$H$86</f>
        <v>0</v>
      </c>
      <c r="R1328">
        <f>'Energy consumption (raw)'!P1278*Lists!$H$87</f>
        <v>0</v>
      </c>
      <c r="S1328">
        <f>'Energy consumption (raw)'!Q1278*Lists!$H$88</f>
        <v>0</v>
      </c>
      <c r="T1328">
        <f>'Energy consumption (raw)'!R1278*Lists!$H$89</f>
        <v>0</v>
      </c>
      <c r="U1328">
        <f>'Energy consumption (raw)'!S1278*Lists!$H$90</f>
        <v>0</v>
      </c>
      <c r="V1328">
        <f>'Energy consumption (raw)'!T1278*Lists!$H$91</f>
        <v>0</v>
      </c>
      <c r="W1328">
        <f>'Energy consumption (raw)'!U1278*Lists!$H$92</f>
        <v>0</v>
      </c>
      <c r="X1328">
        <f>'Energy consumption (raw)'!V1278*Lists!$H$93</f>
        <v>0</v>
      </c>
      <c r="Y1328">
        <f>'Energy consumption (raw)'!W1278*Lists!$H$94</f>
        <v>0</v>
      </c>
      <c r="Z1328">
        <f>'Energy consumption (raw)'!X1278*Lists!$H$96*1000000</f>
        <v>0</v>
      </c>
      <c r="AA1328">
        <f>'Energy consumption (raw)'!Y1278*Lists!$H$97</f>
        <v>0</v>
      </c>
      <c r="AB1328">
        <f>'Energy consumption (raw)'!Z1278*Lists!$H$96</f>
        <v>0</v>
      </c>
      <c r="AC1328">
        <f>'Energy consumption (raw)'!AA1278*Lists!$H$98</f>
        <v>0</v>
      </c>
      <c r="AD1328">
        <f>'Energy consumption (raw)'!AB1278*Lists!$H$99</f>
        <v>0</v>
      </c>
      <c r="AE1328">
        <f>'Energy consumption (raw)'!AC1278*Lists!$H$101</f>
        <v>0</v>
      </c>
      <c r="AF1328">
        <f>'Energy consumption (raw)'!AD1278*Lists!$H$101</f>
        <v>0</v>
      </c>
      <c r="AG1328">
        <f>'Energy consumption (raw)'!AE1278*Lists!$H$101</f>
        <v>0</v>
      </c>
      <c r="AH1328">
        <f>'Energy consumption (raw)'!AF1278*Lists!$H$100</f>
        <v>0</v>
      </c>
      <c r="AI1328" s="167">
        <f t="shared" si="109"/>
        <v>2391.7410370000002</v>
      </c>
      <c r="AJ1328" s="179">
        <f>'Energy consumption (raw)'!AG1278</f>
        <v>2391.7410370000002</v>
      </c>
      <c r="AK1328" s="179">
        <f>'Energy consumption (raw)'!AH1278</f>
        <v>0</v>
      </c>
      <c r="AL1328">
        <f>IF(ROUND(AI1328,-3)=ROUND('Energy consumption (raw)'!AG1278,-3),1,0)</f>
        <v>1</v>
      </c>
      <c r="AM1328" s="179" t="str">
        <f>'Energy consumption (raw)'!AJ1278</f>
        <v>34. Quang Ngai</v>
      </c>
      <c r="AN1328">
        <f>VLOOKUP(AM1328,Lists!$F$9:$G$71,2,FALSE)</f>
        <v>1</v>
      </c>
    </row>
    <row r="1329" spans="2:40" x14ac:dyDescent="0.25">
      <c r="B1329" s="65" t="str">
        <f t="shared" si="107"/>
        <v>Industry1177</v>
      </c>
      <c r="C1329" s="179">
        <f>'Energy consumption (raw)'!B1279</f>
        <v>1177</v>
      </c>
      <c r="D1329" s="179">
        <f>'Energy consumption (raw)'!C1279</f>
        <v>0</v>
      </c>
      <c r="E1329" s="179">
        <f>'Energy consumption (raw)'!D1279</f>
        <v>0</v>
      </c>
      <c r="F1329" s="179" t="str">
        <f>'Energy consumption (raw)'!E1279</f>
        <v>Công nghiệp</v>
      </c>
      <c r="G1329" s="179" t="str">
        <f>'Energy consumption (raw)'!F1279</f>
        <v>Sản xuất sợi</v>
      </c>
      <c r="H1329" s="179" t="str">
        <f>'Energy consumption (raw)'!G1279</f>
        <v>Industry</v>
      </c>
      <c r="I1329" s="179" t="str">
        <f>'Energy consumption (raw)'!I1279</f>
        <v>13 Manufacture of textiles</v>
      </c>
      <c r="J1329" s="179" t="str">
        <f>INDEX(Sector!$E$6:$E$46,MATCH('Energy consumption (toe)'!I1329,Sector!$B$6:$B$46,FALSE))</f>
        <v>Manufacture of textiles</v>
      </c>
      <c r="K1329" s="179">
        <f>IFERROR('Energy consumption (raw)'!J1279*Lists!$H$84,)</f>
        <v>0</v>
      </c>
      <c r="L1329" s="179">
        <f>'Energy consumption (raw)'!K1279*Lists!$H$84</f>
        <v>1310.019344</v>
      </c>
      <c r="M1329" s="179">
        <f>'Energy consumption (raw)'!L1279*Lists!$H$84</f>
        <v>0</v>
      </c>
      <c r="N1329" s="179">
        <f>'Energy consumption (raw)'!M1279*Lists!$H$84</f>
        <v>0</v>
      </c>
      <c r="O1329" s="178">
        <f t="shared" si="108"/>
        <v>1310.019344</v>
      </c>
      <c r="P1329">
        <f>'Energy consumption (raw)'!N1279*Lists!$H$85</f>
        <v>0</v>
      </c>
      <c r="Q1329">
        <f>'Energy consumption (raw)'!O1279*Lists!$H$86</f>
        <v>0</v>
      </c>
      <c r="R1329">
        <f>'Energy consumption (raw)'!P1279*Lists!$H$87</f>
        <v>0</v>
      </c>
      <c r="S1329">
        <f>'Energy consumption (raw)'!Q1279*Lists!$H$88</f>
        <v>0</v>
      </c>
      <c r="T1329">
        <f>'Energy consumption (raw)'!R1279*Lists!$H$89</f>
        <v>0</v>
      </c>
      <c r="U1329">
        <f>'Energy consumption (raw)'!S1279*Lists!$H$90</f>
        <v>0</v>
      </c>
      <c r="V1329">
        <f>'Energy consumption (raw)'!T1279*Lists!$H$91</f>
        <v>0</v>
      </c>
      <c r="W1329">
        <f>'Energy consumption (raw)'!U1279*Lists!$H$92</f>
        <v>0</v>
      </c>
      <c r="X1329">
        <f>'Energy consumption (raw)'!V1279*Lists!$H$93</f>
        <v>0</v>
      </c>
      <c r="Y1329">
        <f>'Energy consumption (raw)'!W1279*Lists!$H$94</f>
        <v>0</v>
      </c>
      <c r="Z1329">
        <f>'Energy consumption (raw)'!X1279*Lists!$H$96*1000000</f>
        <v>0</v>
      </c>
      <c r="AA1329">
        <f>'Energy consumption (raw)'!Y1279*Lists!$H$97</f>
        <v>0</v>
      </c>
      <c r="AB1329">
        <f>'Energy consumption (raw)'!Z1279*Lists!$H$96</f>
        <v>0</v>
      </c>
      <c r="AC1329">
        <f>'Energy consumption (raw)'!AA1279*Lists!$H$98</f>
        <v>0</v>
      </c>
      <c r="AD1329">
        <f>'Energy consumption (raw)'!AB1279*Lists!$H$99</f>
        <v>0</v>
      </c>
      <c r="AE1329">
        <f>'Energy consumption (raw)'!AC1279*Lists!$H$101</f>
        <v>0</v>
      </c>
      <c r="AF1329">
        <f>'Energy consumption (raw)'!AD1279*Lists!$H$101</f>
        <v>0</v>
      </c>
      <c r="AG1329">
        <f>'Energy consumption (raw)'!AE1279*Lists!$H$101</f>
        <v>0</v>
      </c>
      <c r="AH1329">
        <f>'Energy consumption (raw)'!AF1279*Lists!$H$100</f>
        <v>0</v>
      </c>
      <c r="AI1329" s="167">
        <f t="shared" si="109"/>
        <v>1310.019344</v>
      </c>
      <c r="AJ1329" s="179">
        <f>'Energy consumption (raw)'!AG1279</f>
        <v>1310.019344</v>
      </c>
      <c r="AK1329" s="179">
        <f>'Energy consumption (raw)'!AH1279</f>
        <v>1676</v>
      </c>
      <c r="AL1329">
        <f>IF(ROUND(AI1329,-3)=ROUND('Energy consumption (raw)'!AG1279,-3),1,0)</f>
        <v>1</v>
      </c>
      <c r="AM1329" s="179" t="str">
        <f>'Energy consumption (raw)'!AJ1279</f>
        <v>34. Quang Ngai</v>
      </c>
      <c r="AN1329">
        <f>VLOOKUP(AM1329,Lists!$F$9:$G$71,2,FALSE)</f>
        <v>1</v>
      </c>
    </row>
    <row r="1330" spans="2:40" x14ac:dyDescent="0.25">
      <c r="B1330" s="65" t="str">
        <f t="shared" si="107"/>
        <v>Industry1178</v>
      </c>
      <c r="C1330" s="179">
        <f>'Energy consumption (raw)'!B1280</f>
        <v>1178</v>
      </c>
      <c r="D1330" s="179">
        <f>'Energy consumption (raw)'!C1280</f>
        <v>0</v>
      </c>
      <c r="E1330" s="179">
        <f>'Energy consumption (raw)'!D1280</f>
        <v>0</v>
      </c>
      <c r="F1330" s="179" t="str">
        <f>'Energy consumption (raw)'!E1280</f>
        <v>Công nghiệp</v>
      </c>
      <c r="G1330" s="179" t="str">
        <f>'Energy consumption (raw)'!F1280</f>
        <v>Đóng tàu và thuyền</v>
      </c>
      <c r="H1330" s="179" t="str">
        <f>'Energy consumption (raw)'!G1280</f>
        <v>Industry</v>
      </c>
      <c r="I1330" s="179" t="str">
        <f>'Energy consumption (raw)'!I1280</f>
        <v>30 Manufacture of other transport equipment</v>
      </c>
      <c r="J1330" s="179" t="str">
        <f>INDEX(Sector!$E$6:$E$46,MATCH('Energy consumption (toe)'!I1330,Sector!$B$6:$B$46,FALSE))</f>
        <v>Manufacture of other transport equipment</v>
      </c>
      <c r="K1330" s="179">
        <f>IFERROR('Energy consumption (raw)'!J1280*Lists!$H$84,)</f>
        <v>0</v>
      </c>
      <c r="L1330" s="179">
        <f>'Energy consumption (raw)'!K1280*Lists!$H$84</f>
        <v>1180.3973145</v>
      </c>
      <c r="M1330" s="179">
        <f>'Energy consumption (raw)'!L1280*Lists!$H$84</f>
        <v>0</v>
      </c>
      <c r="N1330" s="179">
        <f>'Energy consumption (raw)'!M1280*Lists!$H$84</f>
        <v>0</v>
      </c>
      <c r="O1330" s="178">
        <f t="shared" si="108"/>
        <v>1180.3973145</v>
      </c>
      <c r="P1330">
        <f>'Energy consumption (raw)'!N1280*Lists!$H$85</f>
        <v>0</v>
      </c>
      <c r="Q1330">
        <f>'Energy consumption (raw)'!O1280*Lists!$H$86</f>
        <v>0</v>
      </c>
      <c r="R1330">
        <f>'Energy consumption (raw)'!P1280*Lists!$H$87</f>
        <v>0</v>
      </c>
      <c r="S1330">
        <f>'Energy consumption (raw)'!Q1280*Lists!$H$88</f>
        <v>0</v>
      </c>
      <c r="T1330">
        <f>'Energy consumption (raw)'!R1280*Lists!$H$89</f>
        <v>0</v>
      </c>
      <c r="U1330">
        <f>'Energy consumption (raw)'!S1280*Lists!$H$90</f>
        <v>0</v>
      </c>
      <c r="V1330">
        <f>'Energy consumption (raw)'!T1280*Lists!$H$91</f>
        <v>0</v>
      </c>
      <c r="W1330">
        <f>'Energy consumption (raw)'!U1280*Lists!$H$92</f>
        <v>0</v>
      </c>
      <c r="X1330">
        <f>'Energy consumption (raw)'!V1280*Lists!$H$93</f>
        <v>0</v>
      </c>
      <c r="Y1330">
        <f>'Energy consumption (raw)'!W1280*Lists!$H$94</f>
        <v>0</v>
      </c>
      <c r="Z1330">
        <f>'Energy consumption (raw)'!X1280*Lists!$H$96*1000000</f>
        <v>0</v>
      </c>
      <c r="AA1330">
        <f>'Energy consumption (raw)'!Y1280*Lists!$H$97</f>
        <v>0</v>
      </c>
      <c r="AB1330">
        <f>'Energy consumption (raw)'!Z1280*Lists!$H$96</f>
        <v>0</v>
      </c>
      <c r="AC1330">
        <f>'Energy consumption (raw)'!AA1280*Lists!$H$98</f>
        <v>0</v>
      </c>
      <c r="AD1330">
        <f>'Energy consumption (raw)'!AB1280*Lists!$H$99</f>
        <v>0</v>
      </c>
      <c r="AE1330">
        <f>'Energy consumption (raw)'!AC1280*Lists!$H$101</f>
        <v>0</v>
      </c>
      <c r="AF1330">
        <f>'Energy consumption (raw)'!AD1280*Lists!$H$101</f>
        <v>0</v>
      </c>
      <c r="AG1330">
        <f>'Energy consumption (raw)'!AE1280*Lists!$H$101</f>
        <v>0</v>
      </c>
      <c r="AH1330">
        <f>'Energy consumption (raw)'!AF1280*Lists!$H$100</f>
        <v>0</v>
      </c>
      <c r="AI1330" s="167">
        <f t="shared" si="109"/>
        <v>1180.3973145</v>
      </c>
      <c r="AJ1330" s="179">
        <f>'Energy consumption (raw)'!AG1280</f>
        <v>1180.3973145</v>
      </c>
      <c r="AK1330" s="179">
        <f>'Energy consumption (raw)'!AH1280</f>
        <v>0</v>
      </c>
      <c r="AL1330">
        <f>IF(ROUND(AI1330,-3)=ROUND('Energy consumption (raw)'!AG1280,-3),1,0)</f>
        <v>1</v>
      </c>
      <c r="AM1330" s="179" t="str">
        <f>'Energy consumption (raw)'!AJ1280</f>
        <v>34. Quang Ngai</v>
      </c>
      <c r="AN1330">
        <f>VLOOKUP(AM1330,Lists!$F$9:$G$71,2,FALSE)</f>
        <v>1</v>
      </c>
    </row>
    <row r="1331" spans="2:40" x14ac:dyDescent="0.25">
      <c r="B1331" s="65" t="str">
        <f t="shared" si="107"/>
        <v>Industry1179</v>
      </c>
      <c r="C1331" s="179">
        <f>'Energy consumption (raw)'!B1281</f>
        <v>1179</v>
      </c>
      <c r="D1331" s="179">
        <f>'Energy consumption (raw)'!C1281</f>
        <v>0</v>
      </c>
      <c r="E1331" s="179">
        <f>'Energy consumption (raw)'!D1281</f>
        <v>0</v>
      </c>
      <c r="F1331" s="179" t="str">
        <f>'Energy consumption (raw)'!E1281</f>
        <v>Công nghiệp</v>
      </c>
      <c r="G1331" s="179" t="str">
        <f>'Energy consumption (raw)'!F1281</f>
        <v>Sản xuất tinh bột và các sản phẩm từ tinh bột</v>
      </c>
      <c r="H1331" s="179" t="str">
        <f>'Energy consumption (raw)'!G1281</f>
        <v>Industry</v>
      </c>
      <c r="I1331" s="179" t="str">
        <f>'Energy consumption (raw)'!I1281</f>
        <v>10 Manufacture of food products</v>
      </c>
      <c r="J1331" s="179" t="str">
        <f>INDEX(Sector!$E$6:$E$46,MATCH('Energy consumption (toe)'!I1331,Sector!$B$6:$B$46,FALSE))</f>
        <v>Manufacture of food products</v>
      </c>
      <c r="K1331" s="179">
        <f>IFERROR('Energy consumption (raw)'!J1281*Lists!$H$84,)</f>
        <v>0</v>
      </c>
      <c r="L1331" s="179">
        <f>'Energy consumption (raw)'!K1281*Lists!$H$84</f>
        <v>2558.1034395000001</v>
      </c>
      <c r="M1331" s="179">
        <f>'Energy consumption (raw)'!L1281*Lists!$H$84</f>
        <v>0</v>
      </c>
      <c r="N1331" s="179">
        <f>'Energy consumption (raw)'!M1281*Lists!$H$84</f>
        <v>0</v>
      </c>
      <c r="O1331" s="178">
        <f t="shared" si="108"/>
        <v>2558.1034395000001</v>
      </c>
      <c r="P1331">
        <f>'Energy consumption (raw)'!N1281*Lists!$H$85</f>
        <v>0</v>
      </c>
      <c r="Q1331">
        <f>'Energy consumption (raw)'!O1281*Lists!$H$86</f>
        <v>0</v>
      </c>
      <c r="R1331">
        <f>'Energy consumption (raw)'!P1281*Lists!$H$87</f>
        <v>0</v>
      </c>
      <c r="S1331">
        <f>'Energy consumption (raw)'!Q1281*Lists!$H$88</f>
        <v>0</v>
      </c>
      <c r="T1331">
        <f>'Energy consumption (raw)'!R1281*Lists!$H$89</f>
        <v>0</v>
      </c>
      <c r="U1331">
        <f>'Energy consumption (raw)'!S1281*Lists!$H$90</f>
        <v>0</v>
      </c>
      <c r="V1331">
        <f>'Energy consumption (raw)'!T1281*Lists!$H$91</f>
        <v>0</v>
      </c>
      <c r="W1331">
        <f>'Energy consumption (raw)'!U1281*Lists!$H$92</f>
        <v>0</v>
      </c>
      <c r="X1331">
        <f>'Energy consumption (raw)'!V1281*Lists!$H$93</f>
        <v>0</v>
      </c>
      <c r="Y1331">
        <f>'Energy consumption (raw)'!W1281*Lists!$H$94</f>
        <v>0</v>
      </c>
      <c r="Z1331">
        <f>'Energy consumption (raw)'!X1281*Lists!$H$96*1000000</f>
        <v>0</v>
      </c>
      <c r="AA1331">
        <f>'Energy consumption (raw)'!Y1281*Lists!$H$97</f>
        <v>0</v>
      </c>
      <c r="AB1331">
        <f>'Energy consumption (raw)'!Z1281*Lists!$H$96</f>
        <v>0</v>
      </c>
      <c r="AC1331">
        <f>'Energy consumption (raw)'!AA1281*Lists!$H$98</f>
        <v>0</v>
      </c>
      <c r="AD1331">
        <f>'Energy consumption (raw)'!AB1281*Lists!$H$99</f>
        <v>0</v>
      </c>
      <c r="AE1331">
        <f>'Energy consumption (raw)'!AC1281*Lists!$H$101</f>
        <v>0</v>
      </c>
      <c r="AF1331">
        <f>'Energy consumption (raw)'!AD1281*Lists!$H$101</f>
        <v>0</v>
      </c>
      <c r="AG1331">
        <f>'Energy consumption (raw)'!AE1281*Lists!$H$101</f>
        <v>0</v>
      </c>
      <c r="AH1331">
        <f>'Energy consumption (raw)'!AF1281*Lists!$H$100</f>
        <v>0</v>
      </c>
      <c r="AI1331" s="167">
        <f t="shared" si="109"/>
        <v>2558.1034395000001</v>
      </c>
      <c r="AJ1331" s="179">
        <f>'Energy consumption (raw)'!AG1281</f>
        <v>2558.1034395000001</v>
      </c>
      <c r="AK1331" s="179">
        <f>'Energy consumption (raw)'!AH1281</f>
        <v>1858</v>
      </c>
      <c r="AL1331">
        <f>IF(ROUND(AI1331,-3)=ROUND('Energy consumption (raw)'!AG1281,-3),1,0)</f>
        <v>1</v>
      </c>
      <c r="AM1331" s="179" t="str">
        <f>'Energy consumption (raw)'!AJ1281</f>
        <v>35. Tỉnh Bình Định</v>
      </c>
      <c r="AN1331">
        <f>VLOOKUP(AM1331,Lists!$F$9:$G$71,2,FALSE)</f>
        <v>1</v>
      </c>
    </row>
    <row r="1332" spans="2:40" x14ac:dyDescent="0.25">
      <c r="B1332" s="65" t="str">
        <f t="shared" si="107"/>
        <v>Industry1180</v>
      </c>
      <c r="C1332" s="179">
        <f>'Energy consumption (raw)'!B1282</f>
        <v>1180</v>
      </c>
      <c r="D1332" s="179">
        <f>'Energy consumption (raw)'!C1282</f>
        <v>0</v>
      </c>
      <c r="E1332" s="179">
        <f>'Energy consumption (raw)'!D1282</f>
        <v>0</v>
      </c>
      <c r="F1332" s="179" t="str">
        <f>'Energy consumption (raw)'!E1282</f>
        <v>Công nghiệp</v>
      </c>
      <c r="G1332" s="179" t="str">
        <f>'Energy consumption (raw)'!F1282</f>
        <v>Sản xuất vật liêu xây dựng từ đất sét</v>
      </c>
      <c r="H1332" s="179" t="str">
        <f>'Energy consumption (raw)'!G1282</f>
        <v>Industry</v>
      </c>
      <c r="I1332" s="179" t="str">
        <f>'Energy consumption (raw)'!I1282</f>
        <v>23 Manufacture of other non-metallic mineral products</v>
      </c>
      <c r="J1332" s="179" t="str">
        <f>INDEX(Sector!$E$6:$E$46,MATCH('Energy consumption (toe)'!I1332,Sector!$B$6:$B$46,FALSE))</f>
        <v>Manufacture of other non-metallic mineral products</v>
      </c>
      <c r="K1332" s="179">
        <f>IFERROR('Energy consumption (raw)'!J1282*Lists!$H$84,)</f>
        <v>0</v>
      </c>
      <c r="L1332" s="179">
        <f>'Energy consumption (raw)'!K1282*Lists!$H$84</f>
        <v>1414.4432577</v>
      </c>
      <c r="M1332" s="179">
        <f>'Energy consumption (raw)'!L1282*Lists!$H$84</f>
        <v>0</v>
      </c>
      <c r="N1332" s="179">
        <f>'Energy consumption (raw)'!M1282*Lists!$H$84</f>
        <v>0</v>
      </c>
      <c r="O1332" s="178">
        <f t="shared" si="108"/>
        <v>1414.4432577</v>
      </c>
      <c r="P1332">
        <f>'Energy consumption (raw)'!N1282*Lists!$H$85</f>
        <v>0</v>
      </c>
      <c r="Q1332">
        <f>'Energy consumption (raw)'!O1282*Lists!$H$86</f>
        <v>0</v>
      </c>
      <c r="R1332">
        <f>'Energy consumption (raw)'!P1282*Lists!$H$87</f>
        <v>0</v>
      </c>
      <c r="S1332">
        <f>'Energy consumption (raw)'!Q1282*Lists!$H$88</f>
        <v>0</v>
      </c>
      <c r="T1332">
        <f>'Energy consumption (raw)'!R1282*Lists!$H$89</f>
        <v>97.501800000000003</v>
      </c>
      <c r="U1332">
        <f>'Energy consumption (raw)'!S1282*Lists!$H$90</f>
        <v>0</v>
      </c>
      <c r="V1332">
        <f>'Energy consumption (raw)'!T1282*Lists!$H$91</f>
        <v>0</v>
      </c>
      <c r="W1332">
        <f>'Energy consumption (raw)'!U1282*Lists!$H$92</f>
        <v>0</v>
      </c>
      <c r="X1332">
        <f>'Energy consumption (raw)'!V1282*Lists!$H$93</f>
        <v>0</v>
      </c>
      <c r="Y1332">
        <f>'Energy consumption (raw)'!W1282*Lists!$H$94</f>
        <v>0</v>
      </c>
      <c r="Z1332">
        <f>'Energy consumption (raw)'!X1282*Lists!$H$96*1000000</f>
        <v>9</v>
      </c>
      <c r="AA1332">
        <f>'Energy consumption (raw)'!Y1282*Lists!$H$97</f>
        <v>0</v>
      </c>
      <c r="AB1332">
        <f>'Energy consumption (raw)'!Z1282*Lists!$H$96</f>
        <v>0</v>
      </c>
      <c r="AC1332">
        <f>'Energy consumption (raw)'!AA1282*Lists!$H$98</f>
        <v>0</v>
      </c>
      <c r="AD1332">
        <f>'Energy consumption (raw)'!AB1282*Lists!$H$99</f>
        <v>0</v>
      </c>
      <c r="AE1332">
        <f>'Energy consumption (raw)'!AC1282*Lists!$H$101</f>
        <v>0</v>
      </c>
      <c r="AF1332">
        <f>'Energy consumption (raw)'!AD1282*Lists!$H$101</f>
        <v>0</v>
      </c>
      <c r="AG1332">
        <f>'Energy consumption (raw)'!AE1282*Lists!$H$101</f>
        <v>0</v>
      </c>
      <c r="AH1332">
        <f>'Energy consumption (raw)'!AF1282*Lists!$H$100</f>
        <v>0</v>
      </c>
      <c r="AI1332" s="167">
        <f t="shared" si="109"/>
        <v>1520.9450577</v>
      </c>
      <c r="AJ1332" s="179">
        <f>'Energy consumption (raw)'!AG1282</f>
        <v>1520.9450577</v>
      </c>
      <c r="AK1332" s="179">
        <f>'Energy consumption (raw)'!AH1282</f>
        <v>1246</v>
      </c>
      <c r="AL1332">
        <f>IF(ROUND(AI1332,-3)=ROUND('Energy consumption (raw)'!AG1282,-3),1,0)</f>
        <v>1</v>
      </c>
      <c r="AM1332" s="179" t="str">
        <f>'Energy consumption (raw)'!AJ1282</f>
        <v>35. Tỉnh Bình Định</v>
      </c>
      <c r="AN1332">
        <f>VLOOKUP(AM1332,Lists!$F$9:$G$71,2,FALSE)</f>
        <v>1</v>
      </c>
    </row>
    <row r="1333" spans="2:40" x14ac:dyDescent="0.25">
      <c r="B1333" s="65" t="str">
        <f t="shared" si="107"/>
        <v>Industry1181</v>
      </c>
      <c r="C1333" s="179">
        <f>'Energy consumption (raw)'!B1283</f>
        <v>1181</v>
      </c>
      <c r="D1333" s="179">
        <f>'Energy consumption (raw)'!C1283</f>
        <v>0</v>
      </c>
      <c r="E1333" s="179">
        <f>'Energy consumption (raw)'!D1283</f>
        <v>0</v>
      </c>
      <c r="F1333" s="179" t="str">
        <f>'Energy consumption (raw)'!E1283</f>
        <v>Công nghiệp</v>
      </c>
      <c r="G1333" s="179" t="str">
        <f>'Energy consumption (raw)'!F1283</f>
        <v>Sản xuất đồ uống không cồn, nước khoáng</v>
      </c>
      <c r="H1333" s="179" t="str">
        <f>'Energy consumption (raw)'!G1283</f>
        <v>Industry</v>
      </c>
      <c r="I1333" s="179" t="str">
        <f>'Energy consumption (raw)'!I1283</f>
        <v>11 Manufacture of beverages</v>
      </c>
      <c r="J1333" s="179" t="str">
        <f>INDEX(Sector!$E$6:$E$46,MATCH('Energy consumption (toe)'!I1333,Sector!$B$6:$B$46,FALSE))</f>
        <v>Manufacture of beverages</v>
      </c>
      <c r="K1333" s="179">
        <f>IFERROR('Energy consumption (raw)'!J1283*Lists!$H$84,)</f>
        <v>0</v>
      </c>
      <c r="L1333" s="179">
        <f>'Energy consumption (raw)'!K1283*Lists!$H$84</f>
        <v>1072.6150613</v>
      </c>
      <c r="M1333" s="179">
        <f>'Energy consumption (raw)'!L1283*Lists!$H$84</f>
        <v>0</v>
      </c>
      <c r="N1333" s="179">
        <f>'Energy consumption (raw)'!M1283*Lists!$H$84</f>
        <v>0</v>
      </c>
      <c r="O1333" s="178">
        <f t="shared" si="108"/>
        <v>1072.6150613</v>
      </c>
      <c r="P1333">
        <f>'Energy consumption (raw)'!N1283*Lists!$H$85</f>
        <v>0</v>
      </c>
      <c r="Q1333">
        <f>'Energy consumption (raw)'!O1283*Lists!$H$86</f>
        <v>0</v>
      </c>
      <c r="R1333">
        <f>'Energy consumption (raw)'!P1283*Lists!$H$87</f>
        <v>0</v>
      </c>
      <c r="S1333">
        <f>'Energy consumption (raw)'!Q1283*Lists!$H$88</f>
        <v>0</v>
      </c>
      <c r="T1333">
        <f>'Energy consumption (raw)'!R1283*Lists!$H$89</f>
        <v>0</v>
      </c>
      <c r="U1333">
        <f>'Energy consumption (raw)'!S1283*Lists!$H$90</f>
        <v>0</v>
      </c>
      <c r="V1333">
        <f>'Energy consumption (raw)'!T1283*Lists!$H$91</f>
        <v>0</v>
      </c>
      <c r="W1333">
        <f>'Energy consumption (raw)'!U1283*Lists!$H$92</f>
        <v>0</v>
      </c>
      <c r="X1333">
        <f>'Energy consumption (raw)'!V1283*Lists!$H$93</f>
        <v>0</v>
      </c>
      <c r="Y1333">
        <f>'Energy consumption (raw)'!W1283*Lists!$H$94</f>
        <v>0</v>
      </c>
      <c r="Z1333">
        <f>'Energy consumption (raw)'!X1283*Lists!$H$96*1000000</f>
        <v>0</v>
      </c>
      <c r="AA1333">
        <f>'Energy consumption (raw)'!Y1283*Lists!$H$97</f>
        <v>0</v>
      </c>
      <c r="AB1333">
        <f>'Energy consumption (raw)'!Z1283*Lists!$H$96</f>
        <v>0</v>
      </c>
      <c r="AC1333">
        <f>'Energy consumption (raw)'!AA1283*Lists!$H$98</f>
        <v>0</v>
      </c>
      <c r="AD1333">
        <f>'Energy consumption (raw)'!AB1283*Lists!$H$99</f>
        <v>0</v>
      </c>
      <c r="AE1333">
        <f>'Energy consumption (raw)'!AC1283*Lists!$H$101</f>
        <v>0</v>
      </c>
      <c r="AF1333">
        <f>'Energy consumption (raw)'!AD1283*Lists!$H$101</f>
        <v>0</v>
      </c>
      <c r="AG1333">
        <f>'Energy consumption (raw)'!AE1283*Lists!$H$101</f>
        <v>0</v>
      </c>
      <c r="AH1333">
        <f>'Energy consumption (raw)'!AF1283*Lists!$H$100</f>
        <v>0</v>
      </c>
      <c r="AI1333" s="167">
        <f t="shared" si="109"/>
        <v>1072.6150613</v>
      </c>
      <c r="AJ1333" s="179">
        <f>'Energy consumption (raw)'!AG1283</f>
        <v>1072.6150613</v>
      </c>
      <c r="AK1333" s="179">
        <f>'Energy consumption (raw)'!AH1283</f>
        <v>1086</v>
      </c>
      <c r="AL1333">
        <f>IF(ROUND(AI1333,-3)=ROUND('Energy consumption (raw)'!AG1283,-3),1,0)</f>
        <v>1</v>
      </c>
      <c r="AM1333" s="179" t="str">
        <f>'Energy consumption (raw)'!AJ1283</f>
        <v>35. Tỉnh Bình Định</v>
      </c>
      <c r="AN1333">
        <f>VLOOKUP(AM1333,Lists!$F$9:$G$71,2,FALSE)</f>
        <v>1</v>
      </c>
    </row>
    <row r="1334" spans="2:40" x14ac:dyDescent="0.25">
      <c r="B1334" s="65" t="str">
        <f t="shared" si="107"/>
        <v>Industry1182</v>
      </c>
      <c r="C1334" s="179">
        <f>'Energy consumption (raw)'!B1284</f>
        <v>1182</v>
      </c>
      <c r="D1334" s="179">
        <f>'Energy consumption (raw)'!C1284</f>
        <v>0</v>
      </c>
      <c r="E1334" s="179">
        <f>'Energy consumption (raw)'!D1284</f>
        <v>0</v>
      </c>
      <c r="F1334" s="179" t="str">
        <f>'Energy consumption (raw)'!E1284</f>
        <v>Công nghiệp</v>
      </c>
      <c r="G1334" s="179" t="str">
        <f>'Energy consumption (raw)'!F1284</f>
        <v>Sản xuất xi măng</v>
      </c>
      <c r="H1334" s="179" t="str">
        <f>'Energy consumption (raw)'!G1284</f>
        <v>Industry</v>
      </c>
      <c r="I1334" s="179" t="str">
        <f>'Energy consumption (raw)'!I1284</f>
        <v>23 Manufacture of other non-metallic mineral products</v>
      </c>
      <c r="J1334" s="179" t="str">
        <f>INDEX(Sector!$E$6:$E$46,MATCH('Energy consumption (toe)'!I1334,Sector!$B$6:$B$46,FALSE))</f>
        <v>Manufacture of other non-metallic mineral products</v>
      </c>
      <c r="K1334" s="179">
        <f>IFERROR('Energy consumption (raw)'!J1284*Lists!$H$84,)</f>
        <v>0</v>
      </c>
      <c r="L1334" s="179">
        <f>'Energy consumption (raw)'!K1284*Lists!$H$84</f>
        <v>1202.3397003</v>
      </c>
      <c r="M1334" s="179">
        <f>'Energy consumption (raw)'!L1284*Lists!$H$84</f>
        <v>0</v>
      </c>
      <c r="N1334" s="179">
        <f>'Energy consumption (raw)'!M1284*Lists!$H$84</f>
        <v>0</v>
      </c>
      <c r="O1334" s="178">
        <f t="shared" si="108"/>
        <v>1202.3397003</v>
      </c>
      <c r="P1334">
        <f>'Energy consumption (raw)'!N1284*Lists!$H$85</f>
        <v>0</v>
      </c>
      <c r="Q1334">
        <f>'Energy consumption (raw)'!O1284*Lists!$H$86</f>
        <v>0</v>
      </c>
      <c r="R1334">
        <f>'Energy consumption (raw)'!P1284*Lists!$H$87</f>
        <v>0</v>
      </c>
      <c r="S1334">
        <f>'Energy consumption (raw)'!Q1284*Lists!$H$88</f>
        <v>0</v>
      </c>
      <c r="T1334">
        <f>'Energy consumption (raw)'!R1284*Lists!$H$89</f>
        <v>0</v>
      </c>
      <c r="U1334">
        <f>'Energy consumption (raw)'!S1284*Lists!$H$90</f>
        <v>0</v>
      </c>
      <c r="V1334">
        <f>'Energy consumption (raw)'!T1284*Lists!$H$91</f>
        <v>0</v>
      </c>
      <c r="W1334">
        <f>'Energy consumption (raw)'!U1284*Lists!$H$92</f>
        <v>0</v>
      </c>
      <c r="X1334">
        <f>'Energy consumption (raw)'!V1284*Lists!$H$93</f>
        <v>0</v>
      </c>
      <c r="Y1334">
        <f>'Energy consumption (raw)'!W1284*Lists!$H$94</f>
        <v>0</v>
      </c>
      <c r="Z1334">
        <f>'Energy consumption (raw)'!X1284*Lists!$H$96*1000000</f>
        <v>0</v>
      </c>
      <c r="AA1334">
        <f>'Energy consumption (raw)'!Y1284*Lists!$H$97</f>
        <v>0</v>
      </c>
      <c r="AB1334">
        <f>'Energy consumption (raw)'!Z1284*Lists!$H$96</f>
        <v>0</v>
      </c>
      <c r="AC1334">
        <f>'Energy consumption (raw)'!AA1284*Lists!$H$98</f>
        <v>0</v>
      </c>
      <c r="AD1334">
        <f>'Energy consumption (raw)'!AB1284*Lists!$H$99</f>
        <v>0</v>
      </c>
      <c r="AE1334">
        <f>'Energy consumption (raw)'!AC1284*Lists!$H$101</f>
        <v>0</v>
      </c>
      <c r="AF1334">
        <f>'Energy consumption (raw)'!AD1284*Lists!$H$101</f>
        <v>0</v>
      </c>
      <c r="AG1334">
        <f>'Energy consumption (raw)'!AE1284*Lists!$H$101</f>
        <v>0</v>
      </c>
      <c r="AH1334">
        <f>'Energy consumption (raw)'!AF1284*Lists!$H$100</f>
        <v>0</v>
      </c>
      <c r="AI1334" s="167">
        <f t="shared" si="109"/>
        <v>1202.3397003</v>
      </c>
      <c r="AJ1334" s="179">
        <f>'Energy consumption (raw)'!AG1284</f>
        <v>1202.3397003</v>
      </c>
      <c r="AK1334" s="179">
        <f>'Energy consumption (raw)'!AH1284</f>
        <v>1206</v>
      </c>
      <c r="AL1334">
        <f>IF(ROUND(AI1334,-3)=ROUND('Energy consumption (raw)'!AG1284,-3),1,0)</f>
        <v>1</v>
      </c>
      <c r="AM1334" s="179" t="str">
        <f>'Energy consumption (raw)'!AJ1284</f>
        <v>35. Tỉnh Bình Định</v>
      </c>
      <c r="AN1334">
        <f>VLOOKUP(AM1334,Lists!$F$9:$G$71,2,FALSE)</f>
        <v>1</v>
      </c>
    </row>
    <row r="1335" spans="2:40" x14ac:dyDescent="0.25">
      <c r="B1335" s="65" t="str">
        <f t="shared" si="107"/>
        <v>Industry1183</v>
      </c>
      <c r="C1335" s="179">
        <f>'Energy consumption (raw)'!B1285</f>
        <v>1183</v>
      </c>
      <c r="D1335" s="179">
        <f>'Energy consumption (raw)'!C1285</f>
        <v>0</v>
      </c>
      <c r="E1335" s="179">
        <f>'Energy consumption (raw)'!D1285</f>
        <v>0</v>
      </c>
      <c r="F1335" s="179" t="str">
        <f>'Energy consumption (raw)'!E1285</f>
        <v>Công nghiệp</v>
      </c>
      <c r="G1335" s="179" t="str">
        <f>'Energy consumption (raw)'!F1285</f>
        <v>Sản xuất thức ăn gia súc gia cầm và thủy sản</v>
      </c>
      <c r="H1335" s="179" t="str">
        <f>'Energy consumption (raw)'!G1285</f>
        <v>Industry</v>
      </c>
      <c r="I1335" s="179" t="str">
        <f>'Energy consumption (raw)'!I1285</f>
        <v>10 Manufacture of food products</v>
      </c>
      <c r="J1335" s="179" t="str">
        <f>INDEX(Sector!$E$6:$E$46,MATCH('Energy consumption (toe)'!I1335,Sector!$B$6:$B$46,FALSE))</f>
        <v>Manufacture of food products</v>
      </c>
      <c r="K1335" s="179">
        <f>IFERROR('Energy consumption (raw)'!J1285*Lists!$H$84,)</f>
        <v>0</v>
      </c>
      <c r="L1335" s="179">
        <f>'Energy consumption (raw)'!K1285*Lists!$H$84</f>
        <v>2186.3768407000002</v>
      </c>
      <c r="M1335" s="179">
        <f>'Energy consumption (raw)'!L1285*Lists!$H$84</f>
        <v>0</v>
      </c>
      <c r="N1335" s="179">
        <f>'Energy consumption (raw)'!M1285*Lists!$H$84</f>
        <v>0</v>
      </c>
      <c r="O1335" s="178">
        <f t="shared" si="108"/>
        <v>2186.3768407000002</v>
      </c>
      <c r="P1335">
        <f>'Energy consumption (raw)'!N1285*Lists!$H$85</f>
        <v>0</v>
      </c>
      <c r="Q1335">
        <f>'Energy consumption (raw)'!O1285*Lists!$H$86</f>
        <v>0</v>
      </c>
      <c r="R1335">
        <f>'Energy consumption (raw)'!P1285*Lists!$H$87</f>
        <v>0</v>
      </c>
      <c r="S1335">
        <f>'Energy consumption (raw)'!Q1285*Lists!$H$88</f>
        <v>0</v>
      </c>
      <c r="T1335">
        <f>'Energy consumption (raw)'!R1285*Lists!$H$89</f>
        <v>0</v>
      </c>
      <c r="U1335">
        <f>'Energy consumption (raw)'!S1285*Lists!$H$90</f>
        <v>0</v>
      </c>
      <c r="V1335">
        <f>'Energy consumption (raw)'!T1285*Lists!$H$91</f>
        <v>0</v>
      </c>
      <c r="W1335">
        <f>'Energy consumption (raw)'!U1285*Lists!$H$92</f>
        <v>0</v>
      </c>
      <c r="X1335">
        <f>'Energy consumption (raw)'!V1285*Lists!$H$93</f>
        <v>0</v>
      </c>
      <c r="Y1335">
        <f>'Energy consumption (raw)'!W1285*Lists!$H$94</f>
        <v>0</v>
      </c>
      <c r="Z1335">
        <f>'Energy consumption (raw)'!X1285*Lists!$H$96*1000000</f>
        <v>0</v>
      </c>
      <c r="AA1335">
        <f>'Energy consumption (raw)'!Y1285*Lists!$H$97</f>
        <v>0</v>
      </c>
      <c r="AB1335">
        <f>'Energy consumption (raw)'!Z1285*Lists!$H$96</f>
        <v>0</v>
      </c>
      <c r="AC1335">
        <f>'Energy consumption (raw)'!AA1285*Lists!$H$98</f>
        <v>0</v>
      </c>
      <c r="AD1335">
        <f>'Energy consumption (raw)'!AB1285*Lists!$H$99</f>
        <v>0</v>
      </c>
      <c r="AE1335">
        <f>'Energy consumption (raw)'!AC1285*Lists!$H$101</f>
        <v>0</v>
      </c>
      <c r="AF1335">
        <f>'Energy consumption (raw)'!AD1285*Lists!$H$101</f>
        <v>0</v>
      </c>
      <c r="AG1335">
        <f>'Energy consumption (raw)'!AE1285*Lists!$H$101</f>
        <v>0</v>
      </c>
      <c r="AH1335">
        <f>'Energy consumption (raw)'!AF1285*Lists!$H$100</f>
        <v>0</v>
      </c>
      <c r="AI1335" s="167">
        <f t="shared" si="109"/>
        <v>2186.3768407000002</v>
      </c>
      <c r="AJ1335" s="179">
        <f>'Energy consumption (raw)'!AG1285</f>
        <v>2186.3768407000002</v>
      </c>
      <c r="AK1335" s="179">
        <f>'Energy consumption (raw)'!AH1285</f>
        <v>2209</v>
      </c>
      <c r="AL1335">
        <f>IF(ROUND(AI1335,-3)=ROUND('Energy consumption (raw)'!AG1285,-3),1,0)</f>
        <v>1</v>
      </c>
      <c r="AM1335" s="179" t="str">
        <f>'Energy consumption (raw)'!AJ1285</f>
        <v>35. Tỉnh Bình Định</v>
      </c>
      <c r="AN1335">
        <f>VLOOKUP(AM1335,Lists!$F$9:$G$71,2,FALSE)</f>
        <v>1</v>
      </c>
    </row>
    <row r="1336" spans="2:40" x14ac:dyDescent="0.25">
      <c r="B1336" s="65" t="str">
        <f t="shared" si="107"/>
        <v>Industry1184</v>
      </c>
      <c r="C1336" s="179">
        <f>'Energy consumption (raw)'!B1286</f>
        <v>1184</v>
      </c>
      <c r="D1336" s="179">
        <f>'Energy consumption (raw)'!C1286</f>
        <v>0</v>
      </c>
      <c r="E1336" s="179">
        <f>'Energy consumption (raw)'!D1286</f>
        <v>0</v>
      </c>
      <c r="F1336" s="179" t="str">
        <f>'Energy consumption (raw)'!E1286</f>
        <v>Công nghiệp</v>
      </c>
      <c r="G1336" s="179" t="str">
        <f>'Energy consumption (raw)'!F1286</f>
        <v>Bán buôn dược phẩm và dụng cụ y tế</v>
      </c>
      <c r="H1336" s="179" t="str">
        <f>'Energy consumption (raw)'!G1286</f>
        <v>Industry</v>
      </c>
      <c r="I1336" s="179" t="str">
        <f>'Energy consumption (raw)'!I1286</f>
        <v>21 Manufacture of pharmaceuticals, medicinal chemical and botanical products</v>
      </c>
      <c r="J1336" s="179" t="str">
        <f>INDEX(Sector!$E$6:$E$46,MATCH('Energy consumption (toe)'!I1336,Sector!$B$6:$B$46,FALSE))</f>
        <v>Manufacture of pharmaceuticals, medicinal chemical and botanical products</v>
      </c>
      <c r="K1336" s="179">
        <f>IFERROR('Energy consumption (raw)'!J1286*Lists!$H$84,)</f>
        <v>0</v>
      </c>
      <c r="L1336" s="179">
        <f>'Energy consumption (raw)'!K1286*Lists!$H$84</f>
        <v>2269.7321695000001</v>
      </c>
      <c r="M1336" s="179">
        <f>'Energy consumption (raw)'!L1286*Lists!$H$84</f>
        <v>0</v>
      </c>
      <c r="N1336" s="179">
        <f>'Energy consumption (raw)'!M1286*Lists!$H$84</f>
        <v>0</v>
      </c>
      <c r="O1336" s="178">
        <f t="shared" si="108"/>
        <v>2269.7321695000001</v>
      </c>
      <c r="P1336">
        <f>'Energy consumption (raw)'!N1286*Lists!$H$85</f>
        <v>0</v>
      </c>
      <c r="Q1336">
        <f>'Energy consumption (raw)'!O1286*Lists!$H$86</f>
        <v>0</v>
      </c>
      <c r="R1336">
        <f>'Energy consumption (raw)'!P1286*Lists!$H$87</f>
        <v>0</v>
      </c>
      <c r="S1336">
        <f>'Energy consumption (raw)'!Q1286*Lists!$H$88</f>
        <v>0</v>
      </c>
      <c r="T1336">
        <f>'Energy consumption (raw)'!R1286*Lists!$H$89</f>
        <v>0</v>
      </c>
      <c r="U1336">
        <f>'Energy consumption (raw)'!S1286*Lists!$H$90</f>
        <v>0</v>
      </c>
      <c r="V1336">
        <f>'Energy consumption (raw)'!T1286*Lists!$H$91</f>
        <v>0</v>
      </c>
      <c r="W1336">
        <f>'Energy consumption (raw)'!U1286*Lists!$H$92</f>
        <v>0</v>
      </c>
      <c r="X1336">
        <f>'Energy consumption (raw)'!V1286*Lists!$H$93</f>
        <v>0</v>
      </c>
      <c r="Y1336">
        <f>'Energy consumption (raw)'!W1286*Lists!$H$94</f>
        <v>0</v>
      </c>
      <c r="Z1336">
        <f>'Energy consumption (raw)'!X1286*Lists!$H$96*1000000</f>
        <v>0</v>
      </c>
      <c r="AA1336">
        <f>'Energy consumption (raw)'!Y1286*Lists!$H$97</f>
        <v>0</v>
      </c>
      <c r="AB1336">
        <f>'Energy consumption (raw)'!Z1286*Lists!$H$96</f>
        <v>0</v>
      </c>
      <c r="AC1336">
        <f>'Energy consumption (raw)'!AA1286*Lists!$H$98</f>
        <v>0</v>
      </c>
      <c r="AD1336">
        <f>'Energy consumption (raw)'!AB1286*Lists!$H$99</f>
        <v>0</v>
      </c>
      <c r="AE1336">
        <f>'Energy consumption (raw)'!AC1286*Lists!$H$101</f>
        <v>0</v>
      </c>
      <c r="AF1336">
        <f>'Energy consumption (raw)'!AD1286*Lists!$H$101</f>
        <v>0</v>
      </c>
      <c r="AG1336">
        <f>'Energy consumption (raw)'!AE1286*Lists!$H$101</f>
        <v>0</v>
      </c>
      <c r="AH1336">
        <f>'Energy consumption (raw)'!AF1286*Lists!$H$100</f>
        <v>0</v>
      </c>
      <c r="AI1336" s="167">
        <f t="shared" si="109"/>
        <v>2269.7321695000001</v>
      </c>
      <c r="AJ1336" s="179">
        <f>'Energy consumption (raw)'!AG1286</f>
        <v>2269.7321695000001</v>
      </c>
      <c r="AK1336" s="179">
        <f>'Energy consumption (raw)'!AH1286</f>
        <v>1971</v>
      </c>
      <c r="AL1336">
        <f>IF(ROUND(AI1336,-3)=ROUND('Energy consumption (raw)'!AG1286,-3),1,0)</f>
        <v>1</v>
      </c>
      <c r="AM1336" s="179" t="str">
        <f>'Energy consumption (raw)'!AJ1286</f>
        <v>35. Tỉnh Bình Định</v>
      </c>
      <c r="AN1336">
        <f>VLOOKUP(AM1336,Lists!$F$9:$G$71,2,FALSE)</f>
        <v>1</v>
      </c>
    </row>
    <row r="1337" spans="2:40" x14ac:dyDescent="0.25">
      <c r="B1337" s="65" t="str">
        <f t="shared" si="107"/>
        <v>Industry1185</v>
      </c>
      <c r="C1337" s="179">
        <f>'Energy consumption (raw)'!B1287</f>
        <v>1185</v>
      </c>
      <c r="D1337" s="179">
        <f>'Energy consumption (raw)'!C1287</f>
        <v>0</v>
      </c>
      <c r="E1337" s="179">
        <f>'Energy consumption (raw)'!D1287</f>
        <v>0</v>
      </c>
      <c r="F1337" s="179" t="str">
        <f>'Energy consumption (raw)'!E1287</f>
        <v>Công nghiệp</v>
      </c>
      <c r="G1337" s="179" t="str">
        <f>'Energy consumption (raw)'!F1287</f>
        <v>Chế biến các loại khoáng sản</v>
      </c>
      <c r="H1337" s="179" t="str">
        <f>'Energy consumption (raw)'!G1287</f>
        <v>Industry</v>
      </c>
      <c r="I1337" s="179" t="str">
        <f>'Energy consumption (raw)'!I1287</f>
        <v>23 Manufacture of other non-metallic mineral products</v>
      </c>
      <c r="J1337" s="179" t="str">
        <f>INDEX(Sector!$E$6:$E$46,MATCH('Energy consumption (toe)'!I1337,Sector!$B$6:$B$46,FALSE))</f>
        <v>Manufacture of other non-metallic mineral products</v>
      </c>
      <c r="K1337" s="179">
        <f>IFERROR('Energy consumption (raw)'!J1287*Lists!$H$84,)</f>
        <v>0</v>
      </c>
      <c r="L1337" s="179">
        <f>'Energy consumption (raw)'!K1287*Lists!$H$84</f>
        <v>2079.5409094000001</v>
      </c>
      <c r="M1337" s="179">
        <f>'Energy consumption (raw)'!L1287*Lists!$H$84</f>
        <v>0</v>
      </c>
      <c r="N1337" s="179">
        <f>'Energy consumption (raw)'!M1287*Lists!$H$84</f>
        <v>0</v>
      </c>
      <c r="O1337" s="178">
        <f t="shared" si="108"/>
        <v>2079.5409094000001</v>
      </c>
      <c r="P1337">
        <f>'Energy consumption (raw)'!N1287*Lists!$H$85</f>
        <v>0</v>
      </c>
      <c r="Q1337">
        <f>'Energy consumption (raw)'!O1287*Lists!$H$86</f>
        <v>0</v>
      </c>
      <c r="R1337">
        <f>'Energy consumption (raw)'!P1287*Lists!$H$87</f>
        <v>0</v>
      </c>
      <c r="S1337">
        <f>'Energy consumption (raw)'!Q1287*Lists!$H$88</f>
        <v>0</v>
      </c>
      <c r="T1337">
        <f>'Energy consumption (raw)'!R1287*Lists!$H$89</f>
        <v>0</v>
      </c>
      <c r="U1337">
        <f>'Energy consumption (raw)'!S1287*Lists!$H$90</f>
        <v>0</v>
      </c>
      <c r="V1337">
        <f>'Energy consumption (raw)'!T1287*Lists!$H$91</f>
        <v>0</v>
      </c>
      <c r="W1337">
        <f>'Energy consumption (raw)'!U1287*Lists!$H$92</f>
        <v>0</v>
      </c>
      <c r="X1337">
        <f>'Energy consumption (raw)'!V1287*Lists!$H$93</f>
        <v>0</v>
      </c>
      <c r="Y1337">
        <f>'Energy consumption (raw)'!W1287*Lists!$H$94</f>
        <v>0</v>
      </c>
      <c r="Z1337">
        <f>'Energy consumption (raw)'!X1287*Lists!$H$96*1000000</f>
        <v>0</v>
      </c>
      <c r="AA1337">
        <f>'Energy consumption (raw)'!Y1287*Lists!$H$97</f>
        <v>0</v>
      </c>
      <c r="AB1337">
        <f>'Energy consumption (raw)'!Z1287*Lists!$H$96</f>
        <v>0</v>
      </c>
      <c r="AC1337">
        <f>'Energy consumption (raw)'!AA1287*Lists!$H$98</f>
        <v>0</v>
      </c>
      <c r="AD1337">
        <f>'Energy consumption (raw)'!AB1287*Lists!$H$99</f>
        <v>0</v>
      </c>
      <c r="AE1337">
        <f>'Energy consumption (raw)'!AC1287*Lists!$H$101</f>
        <v>0</v>
      </c>
      <c r="AF1337">
        <f>'Energy consumption (raw)'!AD1287*Lists!$H$101</f>
        <v>0</v>
      </c>
      <c r="AG1337">
        <f>'Energy consumption (raw)'!AE1287*Lists!$H$101</f>
        <v>0</v>
      </c>
      <c r="AH1337">
        <f>'Energy consumption (raw)'!AF1287*Lists!$H$100</f>
        <v>0</v>
      </c>
      <c r="AI1337" s="167">
        <f t="shared" si="109"/>
        <v>2079.5409094000001</v>
      </c>
      <c r="AJ1337" s="179">
        <f>'Energy consumption (raw)'!AG1287</f>
        <v>2079.5409094000001</v>
      </c>
      <c r="AK1337" s="179">
        <f>'Energy consumption (raw)'!AH1287</f>
        <v>1955</v>
      </c>
      <c r="AL1337">
        <f>IF(ROUND(AI1337,-3)=ROUND('Energy consumption (raw)'!AG1287,-3),1,0)</f>
        <v>1</v>
      </c>
      <c r="AM1337" s="179" t="str">
        <f>'Energy consumption (raw)'!AJ1287</f>
        <v>35. Tỉnh Bình Định</v>
      </c>
      <c r="AN1337">
        <f>VLOOKUP(AM1337,Lists!$F$9:$G$71,2,FALSE)</f>
        <v>1</v>
      </c>
    </row>
    <row r="1338" spans="2:40" x14ac:dyDescent="0.25">
      <c r="B1338" s="65" t="str">
        <f t="shared" si="107"/>
        <v>Industry1186</v>
      </c>
      <c r="C1338" s="179">
        <f>'Energy consumption (raw)'!B1288</f>
        <v>1186</v>
      </c>
      <c r="D1338" s="179">
        <f>'Energy consumption (raw)'!C1288</f>
        <v>0</v>
      </c>
      <c r="E1338" s="179">
        <f>'Energy consumption (raw)'!D1288</f>
        <v>0</v>
      </c>
      <c r="F1338" s="179" t="str">
        <f>'Energy consumption (raw)'!E1288</f>
        <v>Công nghiệp</v>
      </c>
      <c r="G1338" s="179" t="str">
        <f>'Energy consumption (raw)'!F1288</f>
        <v>Chế biến các loại khoáng sản</v>
      </c>
      <c r="H1338" s="179" t="str">
        <f>'Energy consumption (raw)'!G1288</f>
        <v>Industry</v>
      </c>
      <c r="I1338" s="179" t="str">
        <f>'Energy consumption (raw)'!I1288</f>
        <v>23 Manufacture of other non-metallic mineral products</v>
      </c>
      <c r="J1338" s="179" t="str">
        <f>INDEX(Sector!$E$6:$E$46,MATCH('Energy consumption (toe)'!I1338,Sector!$B$6:$B$46,FALSE))</f>
        <v>Manufacture of other non-metallic mineral products</v>
      </c>
      <c r="K1338" s="179">
        <f>IFERROR('Energy consumption (raw)'!J1288*Lists!$H$84,)</f>
        <v>0</v>
      </c>
      <c r="L1338" s="179">
        <f>'Energy consumption (raw)'!K1288*Lists!$H$84</f>
        <v>4931.207351</v>
      </c>
      <c r="M1338" s="179">
        <f>'Energy consumption (raw)'!L1288*Lists!$H$84</f>
        <v>0</v>
      </c>
      <c r="N1338" s="179">
        <f>'Energy consumption (raw)'!M1288*Lists!$H$84</f>
        <v>0</v>
      </c>
      <c r="O1338" s="178">
        <f t="shared" si="108"/>
        <v>4931.207351</v>
      </c>
      <c r="P1338">
        <f>'Energy consumption (raw)'!N1288*Lists!$H$85</f>
        <v>0</v>
      </c>
      <c r="Q1338">
        <f>'Energy consumption (raw)'!O1288*Lists!$H$86</f>
        <v>0</v>
      </c>
      <c r="R1338">
        <f>'Energy consumption (raw)'!P1288*Lists!$H$87</f>
        <v>0</v>
      </c>
      <c r="S1338">
        <f>'Energy consumption (raw)'!Q1288*Lists!$H$88</f>
        <v>0</v>
      </c>
      <c r="T1338">
        <f>'Energy consumption (raw)'!R1288*Lists!$H$89</f>
        <v>0</v>
      </c>
      <c r="U1338">
        <f>'Energy consumption (raw)'!S1288*Lists!$H$90</f>
        <v>0</v>
      </c>
      <c r="V1338">
        <f>'Energy consumption (raw)'!T1288*Lists!$H$91</f>
        <v>0</v>
      </c>
      <c r="W1338">
        <f>'Energy consumption (raw)'!U1288*Lists!$H$92</f>
        <v>0</v>
      </c>
      <c r="X1338">
        <f>'Energy consumption (raw)'!V1288*Lists!$H$93</f>
        <v>0</v>
      </c>
      <c r="Y1338">
        <f>'Energy consumption (raw)'!W1288*Lists!$H$94</f>
        <v>0</v>
      </c>
      <c r="Z1338">
        <f>'Energy consumption (raw)'!X1288*Lists!$H$96*1000000</f>
        <v>0</v>
      </c>
      <c r="AA1338">
        <f>'Energy consumption (raw)'!Y1288*Lists!$H$97</f>
        <v>0</v>
      </c>
      <c r="AB1338">
        <f>'Energy consumption (raw)'!Z1288*Lists!$H$96</f>
        <v>0</v>
      </c>
      <c r="AC1338">
        <f>'Energy consumption (raw)'!AA1288*Lists!$H$98</f>
        <v>0</v>
      </c>
      <c r="AD1338">
        <f>'Energy consumption (raw)'!AB1288*Lists!$H$99</f>
        <v>0</v>
      </c>
      <c r="AE1338">
        <f>'Energy consumption (raw)'!AC1288*Lists!$H$101</f>
        <v>0</v>
      </c>
      <c r="AF1338">
        <f>'Energy consumption (raw)'!AD1288*Lists!$H$101</f>
        <v>0</v>
      </c>
      <c r="AG1338">
        <f>'Energy consumption (raw)'!AE1288*Lists!$H$101</f>
        <v>0</v>
      </c>
      <c r="AH1338">
        <f>'Energy consumption (raw)'!AF1288*Lists!$H$100</f>
        <v>0</v>
      </c>
      <c r="AI1338" s="167">
        <f t="shared" si="109"/>
        <v>4931.207351</v>
      </c>
      <c r="AJ1338" s="179">
        <f>'Energy consumption (raw)'!AG1288</f>
        <v>4931.207351</v>
      </c>
      <c r="AK1338" s="179">
        <f>'Energy consumption (raw)'!AH1288</f>
        <v>4244</v>
      </c>
      <c r="AL1338">
        <f>IF(ROUND(AI1338,-3)=ROUND('Energy consumption (raw)'!AG1288,-3),1,0)</f>
        <v>1</v>
      </c>
      <c r="AM1338" s="179" t="str">
        <f>'Energy consumption (raw)'!AJ1288</f>
        <v>35. Tỉnh Bình Định</v>
      </c>
      <c r="AN1338">
        <f>VLOOKUP(AM1338,Lists!$F$9:$G$71,2,FALSE)</f>
        <v>1</v>
      </c>
    </row>
    <row r="1339" spans="2:40" x14ac:dyDescent="0.25">
      <c r="B1339" s="65" t="str">
        <f t="shared" si="107"/>
        <v>Industry1187</v>
      </c>
      <c r="C1339" s="179">
        <f>'Energy consumption (raw)'!B1289</f>
        <v>1187</v>
      </c>
      <c r="D1339" s="179">
        <f>'Energy consumption (raw)'!C1289</f>
        <v>0</v>
      </c>
      <c r="E1339" s="179">
        <f>'Energy consumption (raw)'!D1289</f>
        <v>0</v>
      </c>
      <c r="F1339" s="179" t="str">
        <f>'Energy consumption (raw)'!E1289</f>
        <v>Công nghiệp</v>
      </c>
      <c r="G1339" s="179" t="str">
        <f>'Energy consumption (raw)'!F1289</f>
        <v>Sản xuất sản phẩm khác từ gỗ</v>
      </c>
      <c r="H1339" s="179" t="str">
        <f>'Energy consumption (raw)'!G1289</f>
        <v>Industry</v>
      </c>
      <c r="I1339" s="179" t="str">
        <f>'Energy consumption (raw)'!I1289</f>
        <v>16 Manufacture of wood and of products of wood and cork, except furniture;
manufacture of articles of straw and plaiting materials</v>
      </c>
      <c r="J1339" s="179" t="str">
        <f>INDEX(Sector!$E$6:$E$46,MATCH('Energy consumption (toe)'!I1339,Sector!$B$6:$B$46,FALSE))</f>
        <v>Manufacture of wood and of products of wood and cork, except furniture;
manufacture of articles of straw and plaiting materials</v>
      </c>
      <c r="K1339" s="179">
        <f>IFERROR('Energy consumption (raw)'!J1289*Lists!$H$84,)</f>
        <v>0</v>
      </c>
      <c r="L1339" s="179">
        <f>'Energy consumption (raw)'!K1289*Lists!$H$84</f>
        <v>1786.2919078000002</v>
      </c>
      <c r="M1339" s="179">
        <f>'Energy consumption (raw)'!L1289*Lists!$H$84</f>
        <v>0</v>
      </c>
      <c r="N1339" s="179">
        <f>'Energy consumption (raw)'!M1289*Lists!$H$84</f>
        <v>0</v>
      </c>
      <c r="O1339" s="178">
        <f t="shared" si="108"/>
        <v>1786.2919078000002</v>
      </c>
      <c r="P1339">
        <f>'Energy consumption (raw)'!N1289*Lists!$H$85</f>
        <v>0</v>
      </c>
      <c r="Q1339">
        <f>'Energy consumption (raw)'!O1289*Lists!$H$86</f>
        <v>0</v>
      </c>
      <c r="R1339">
        <f>'Energy consumption (raw)'!P1289*Lists!$H$87</f>
        <v>0</v>
      </c>
      <c r="S1339">
        <f>'Energy consumption (raw)'!Q1289*Lists!$H$88</f>
        <v>0</v>
      </c>
      <c r="T1339">
        <f>'Energy consumption (raw)'!R1289*Lists!$H$89</f>
        <v>0</v>
      </c>
      <c r="U1339">
        <f>'Energy consumption (raw)'!S1289*Lists!$H$90</f>
        <v>0</v>
      </c>
      <c r="V1339">
        <f>'Energy consumption (raw)'!T1289*Lists!$H$91</f>
        <v>0</v>
      </c>
      <c r="W1339">
        <f>'Energy consumption (raw)'!U1289*Lists!$H$92</f>
        <v>0</v>
      </c>
      <c r="X1339">
        <f>'Energy consumption (raw)'!V1289*Lists!$H$93</f>
        <v>0</v>
      </c>
      <c r="Y1339">
        <f>'Energy consumption (raw)'!W1289*Lists!$H$94</f>
        <v>0</v>
      </c>
      <c r="Z1339">
        <f>'Energy consumption (raw)'!X1289*Lists!$H$96*1000000</f>
        <v>0</v>
      </c>
      <c r="AA1339">
        <f>'Energy consumption (raw)'!Y1289*Lists!$H$97</f>
        <v>0</v>
      </c>
      <c r="AB1339">
        <f>'Energy consumption (raw)'!Z1289*Lists!$H$96</f>
        <v>0</v>
      </c>
      <c r="AC1339">
        <f>'Energy consumption (raw)'!AA1289*Lists!$H$98</f>
        <v>0</v>
      </c>
      <c r="AD1339">
        <f>'Energy consumption (raw)'!AB1289*Lists!$H$99</f>
        <v>0</v>
      </c>
      <c r="AE1339">
        <f>'Energy consumption (raw)'!AC1289*Lists!$H$101</f>
        <v>0</v>
      </c>
      <c r="AF1339">
        <f>'Energy consumption (raw)'!AD1289*Lists!$H$101</f>
        <v>0</v>
      </c>
      <c r="AG1339">
        <f>'Energy consumption (raw)'!AE1289*Lists!$H$101</f>
        <v>0</v>
      </c>
      <c r="AH1339">
        <f>'Energy consumption (raw)'!AF1289*Lists!$H$100</f>
        <v>0</v>
      </c>
      <c r="AI1339" s="167">
        <f t="shared" si="109"/>
        <v>1786.2919078000002</v>
      </c>
      <c r="AJ1339" s="179">
        <f>'Energy consumption (raw)'!AG1289</f>
        <v>1786.2919078000002</v>
      </c>
      <c r="AK1339" s="179">
        <f>'Energy consumption (raw)'!AH1289</f>
        <v>1818</v>
      </c>
      <c r="AL1339">
        <f>IF(ROUND(AI1339,-3)=ROUND('Energy consumption (raw)'!AG1289,-3),1,0)</f>
        <v>1</v>
      </c>
      <c r="AM1339" s="179" t="str">
        <f>'Energy consumption (raw)'!AJ1289</f>
        <v>35. Tỉnh Bình Định</v>
      </c>
      <c r="AN1339">
        <f>VLOOKUP(AM1339,Lists!$F$9:$G$71,2,FALSE)</f>
        <v>1</v>
      </c>
    </row>
    <row r="1340" spans="2:40" x14ac:dyDescent="0.25">
      <c r="B1340" s="65" t="str">
        <f t="shared" si="107"/>
        <v>Industry1188</v>
      </c>
      <c r="C1340" s="179">
        <f>'Energy consumption (raw)'!B1290</f>
        <v>1188</v>
      </c>
      <c r="D1340" s="179">
        <f>'Energy consumption (raw)'!C1290</f>
        <v>0</v>
      </c>
      <c r="E1340" s="179">
        <f>'Energy consumption (raw)'!D1290</f>
        <v>0</v>
      </c>
      <c r="F1340" s="179" t="str">
        <f>'Energy consumption (raw)'!E1290</f>
        <v>Công nghiệp</v>
      </c>
      <c r="G1340" s="179" t="str">
        <f>'Energy consumption (raw)'!F1290</f>
        <v>Sản xuất sản phẩm từ gỗ, tre, nứa, rơm rạ và vật liệu tết bện</v>
      </c>
      <c r="H1340" s="179" t="str">
        <f>'Energy consumption (raw)'!G1290</f>
        <v>Industry</v>
      </c>
      <c r="I1340" s="179" t="str">
        <f>'Energy consumption (raw)'!I1290</f>
        <v>16 Manufacture of wood and of products of wood and cork, except furniture;
manufacture of articles of straw and plaiting materials</v>
      </c>
      <c r="J1340" s="179" t="str">
        <f>INDEX(Sector!$E$6:$E$46,MATCH('Energy consumption (toe)'!I1340,Sector!$B$6:$B$46,FALSE))</f>
        <v>Manufacture of wood and of products of wood and cork, except furniture;
manufacture of articles of straw and plaiting materials</v>
      </c>
      <c r="K1340" s="179">
        <f>IFERROR('Energy consumption (raw)'!J1290*Lists!$H$84,)</f>
        <v>0</v>
      </c>
      <c r="L1340" s="179">
        <f>'Energy consumption (raw)'!K1290*Lists!$H$84</f>
        <v>1809.3855259000002</v>
      </c>
      <c r="M1340" s="179">
        <f>'Energy consumption (raw)'!L1290*Lists!$H$84</f>
        <v>0</v>
      </c>
      <c r="N1340" s="179">
        <f>'Energy consumption (raw)'!M1290*Lists!$H$84</f>
        <v>0</v>
      </c>
      <c r="O1340" s="178">
        <f t="shared" si="108"/>
        <v>1809.3855259000002</v>
      </c>
      <c r="P1340">
        <f>'Energy consumption (raw)'!N1290*Lists!$H$85</f>
        <v>0</v>
      </c>
      <c r="Q1340">
        <f>'Energy consumption (raw)'!O1290*Lists!$H$86</f>
        <v>0</v>
      </c>
      <c r="R1340">
        <f>'Energy consumption (raw)'!P1290*Lists!$H$87</f>
        <v>0</v>
      </c>
      <c r="S1340">
        <f>'Energy consumption (raw)'!Q1290*Lists!$H$88</f>
        <v>0</v>
      </c>
      <c r="T1340">
        <f>'Energy consumption (raw)'!R1290*Lists!$H$89</f>
        <v>0</v>
      </c>
      <c r="U1340">
        <f>'Energy consumption (raw)'!S1290*Lists!$H$90</f>
        <v>0</v>
      </c>
      <c r="V1340">
        <f>'Energy consumption (raw)'!T1290*Lists!$H$91</f>
        <v>0</v>
      </c>
      <c r="W1340">
        <f>'Energy consumption (raw)'!U1290*Lists!$H$92</f>
        <v>0</v>
      </c>
      <c r="X1340">
        <f>'Energy consumption (raw)'!V1290*Lists!$H$93</f>
        <v>0</v>
      </c>
      <c r="Y1340">
        <f>'Energy consumption (raw)'!W1290*Lists!$H$94</f>
        <v>0</v>
      </c>
      <c r="Z1340">
        <f>'Energy consumption (raw)'!X1290*Lists!$H$96*1000000</f>
        <v>0</v>
      </c>
      <c r="AA1340">
        <f>'Energy consumption (raw)'!Y1290*Lists!$H$97</f>
        <v>0</v>
      </c>
      <c r="AB1340">
        <f>'Energy consumption (raw)'!Z1290*Lists!$H$96</f>
        <v>0</v>
      </c>
      <c r="AC1340">
        <f>'Energy consumption (raw)'!AA1290*Lists!$H$98</f>
        <v>0</v>
      </c>
      <c r="AD1340">
        <f>'Energy consumption (raw)'!AB1290*Lists!$H$99</f>
        <v>0</v>
      </c>
      <c r="AE1340">
        <f>'Energy consumption (raw)'!AC1290*Lists!$H$101</f>
        <v>0</v>
      </c>
      <c r="AF1340">
        <f>'Energy consumption (raw)'!AD1290*Lists!$H$101</f>
        <v>0</v>
      </c>
      <c r="AG1340">
        <f>'Energy consumption (raw)'!AE1290*Lists!$H$101</f>
        <v>0</v>
      </c>
      <c r="AH1340">
        <f>'Energy consumption (raw)'!AF1290*Lists!$H$100</f>
        <v>0</v>
      </c>
      <c r="AI1340" s="167">
        <f t="shared" si="109"/>
        <v>1809.3855259000002</v>
      </c>
      <c r="AJ1340" s="179">
        <f>'Energy consumption (raw)'!AG1290</f>
        <v>1809.3855259000002</v>
      </c>
      <c r="AK1340" s="179">
        <f>'Energy consumption (raw)'!AH1290</f>
        <v>1070</v>
      </c>
      <c r="AL1340">
        <f>IF(ROUND(AI1340,-3)=ROUND('Energy consumption (raw)'!AG1290,-3),1,0)</f>
        <v>1</v>
      </c>
      <c r="AM1340" s="179" t="str">
        <f>'Energy consumption (raw)'!AJ1290</f>
        <v>35. Tỉnh Bình Định</v>
      </c>
      <c r="AN1340">
        <f>VLOOKUP(AM1340,Lists!$F$9:$G$71,2,FALSE)</f>
        <v>1</v>
      </c>
    </row>
    <row r="1341" spans="2:40" x14ac:dyDescent="0.25">
      <c r="B1341" s="65" t="str">
        <f t="shared" ref="B1341:B1404" si="110">H1341&amp;C1341</f>
        <v>Industry1189</v>
      </c>
      <c r="C1341" s="179">
        <f>'Energy consumption (raw)'!B1291</f>
        <v>1189</v>
      </c>
      <c r="D1341" s="179">
        <f>'Energy consumption (raw)'!C1291</f>
        <v>0</v>
      </c>
      <c r="E1341" s="179">
        <f>'Energy consumption (raw)'!D1291</f>
        <v>0</v>
      </c>
      <c r="F1341" s="179" t="str">
        <f>'Energy consumption (raw)'!E1291</f>
        <v>Công nghiệp</v>
      </c>
      <c r="G1341" s="179" t="str">
        <f>'Energy consumption (raw)'!F1291</f>
        <v>Sản xuất sản phẩm khác từ gỗ</v>
      </c>
      <c r="H1341" s="179" t="str">
        <f>'Energy consumption (raw)'!G1291</f>
        <v>Industry</v>
      </c>
      <c r="I1341" s="179" t="str">
        <f>'Energy consumption (raw)'!I1291</f>
        <v>16 Manufacture of wood and of products of wood and cork, except furniture;
manufacture of articles of straw and plaiting materials</v>
      </c>
      <c r="J1341" s="179" t="str">
        <f>INDEX(Sector!$E$6:$E$46,MATCH('Energy consumption (toe)'!I1341,Sector!$B$6:$B$46,FALSE))</f>
        <v>Manufacture of wood and of products of wood and cork, except furniture;
manufacture of articles of straw and plaiting materials</v>
      </c>
      <c r="K1341" s="179">
        <f>IFERROR('Energy consumption (raw)'!J1291*Lists!$H$84,)</f>
        <v>0</v>
      </c>
      <c r="L1341" s="179">
        <f>'Energy consumption (raw)'!K1291*Lists!$H$84</f>
        <v>1803.2746287000002</v>
      </c>
      <c r="M1341" s="179">
        <f>'Energy consumption (raw)'!L1291*Lists!$H$84</f>
        <v>0</v>
      </c>
      <c r="N1341" s="179">
        <f>'Energy consumption (raw)'!M1291*Lists!$H$84</f>
        <v>0</v>
      </c>
      <c r="O1341" s="178">
        <f t="shared" ref="O1341:O1404" si="111">IF(L1341=0,K1341,L1341)</f>
        <v>1803.2746287000002</v>
      </c>
      <c r="P1341">
        <f>'Energy consumption (raw)'!N1291*Lists!$H$85</f>
        <v>0</v>
      </c>
      <c r="Q1341">
        <f>'Energy consumption (raw)'!O1291*Lists!$H$86</f>
        <v>0</v>
      </c>
      <c r="R1341">
        <f>'Energy consumption (raw)'!P1291*Lists!$H$87</f>
        <v>0</v>
      </c>
      <c r="S1341">
        <f>'Energy consumption (raw)'!Q1291*Lists!$H$88</f>
        <v>0</v>
      </c>
      <c r="T1341">
        <f>'Energy consumption (raw)'!R1291*Lists!$H$89</f>
        <v>0</v>
      </c>
      <c r="U1341">
        <f>'Energy consumption (raw)'!S1291*Lists!$H$90</f>
        <v>0</v>
      </c>
      <c r="V1341">
        <f>'Energy consumption (raw)'!T1291*Lists!$H$91</f>
        <v>0</v>
      </c>
      <c r="W1341">
        <f>'Energy consumption (raw)'!U1291*Lists!$H$92</f>
        <v>0</v>
      </c>
      <c r="X1341">
        <f>'Energy consumption (raw)'!V1291*Lists!$H$93</f>
        <v>0</v>
      </c>
      <c r="Y1341">
        <f>'Energy consumption (raw)'!W1291*Lists!$H$94</f>
        <v>0</v>
      </c>
      <c r="Z1341">
        <f>'Energy consumption (raw)'!X1291*Lists!$H$96*1000000</f>
        <v>0</v>
      </c>
      <c r="AA1341">
        <f>'Energy consumption (raw)'!Y1291*Lists!$H$97</f>
        <v>0</v>
      </c>
      <c r="AB1341">
        <f>'Energy consumption (raw)'!Z1291*Lists!$H$96</f>
        <v>0</v>
      </c>
      <c r="AC1341">
        <f>'Energy consumption (raw)'!AA1291*Lists!$H$98</f>
        <v>0</v>
      </c>
      <c r="AD1341">
        <f>'Energy consumption (raw)'!AB1291*Lists!$H$99</f>
        <v>0</v>
      </c>
      <c r="AE1341">
        <f>'Energy consumption (raw)'!AC1291*Lists!$H$101</f>
        <v>0</v>
      </c>
      <c r="AF1341">
        <f>'Energy consumption (raw)'!AD1291*Lists!$H$101</f>
        <v>0</v>
      </c>
      <c r="AG1341">
        <f>'Energy consumption (raw)'!AE1291*Lists!$H$101</f>
        <v>0</v>
      </c>
      <c r="AH1341">
        <f>'Energy consumption (raw)'!AF1291*Lists!$H$100</f>
        <v>0</v>
      </c>
      <c r="AI1341" s="167">
        <f t="shared" ref="AI1341:AI1404" si="112">IF(SUM(O1341:AH1341)=0,AJ1341,SUM(O1341:AH1341))</f>
        <v>1803.2746287000002</v>
      </c>
      <c r="AJ1341" s="179">
        <f>'Energy consumption (raw)'!AG1291</f>
        <v>1803.2746287000002</v>
      </c>
      <c r="AK1341" s="179">
        <f>'Energy consumption (raw)'!AH1291</f>
        <v>1413</v>
      </c>
      <c r="AL1341">
        <f>IF(ROUND(AI1341,-3)=ROUND('Energy consumption (raw)'!AG1291,-3),1,0)</f>
        <v>1</v>
      </c>
      <c r="AM1341" s="179" t="str">
        <f>'Energy consumption (raw)'!AJ1291</f>
        <v>35. Tỉnh Bình Định</v>
      </c>
      <c r="AN1341">
        <f>VLOOKUP(AM1341,Lists!$F$9:$G$71,2,FALSE)</f>
        <v>1</v>
      </c>
    </row>
    <row r="1342" spans="2:40" x14ac:dyDescent="0.25">
      <c r="B1342" s="65" t="str">
        <f t="shared" si="110"/>
        <v>Industry1190</v>
      </c>
      <c r="C1342" s="179">
        <f>'Energy consumption (raw)'!B1292</f>
        <v>1190</v>
      </c>
      <c r="D1342" s="179">
        <f>'Energy consumption (raw)'!C1292</f>
        <v>0</v>
      </c>
      <c r="E1342" s="179">
        <f>'Energy consumption (raw)'!D1292</f>
        <v>0</v>
      </c>
      <c r="F1342" s="179" t="str">
        <f>'Energy consumption (raw)'!E1292</f>
        <v>Công nghiệp</v>
      </c>
      <c r="G1342" s="179" t="str">
        <f>'Energy consumption (raw)'!F1292</f>
        <v>Sản xuất thức ăn gia súc gia cầm và thủy sản</v>
      </c>
      <c r="H1342" s="179" t="str">
        <f>'Energy consumption (raw)'!G1292</f>
        <v>Industry</v>
      </c>
      <c r="I1342" s="179" t="str">
        <f>'Energy consumption (raw)'!I1292</f>
        <v>10 Manufacture of food products</v>
      </c>
      <c r="J1342" s="179" t="str">
        <f>INDEX(Sector!$E$6:$E$46,MATCH('Energy consumption (toe)'!I1342,Sector!$B$6:$B$46,FALSE))</f>
        <v>Manufacture of food products</v>
      </c>
      <c r="K1342" s="179">
        <f>IFERROR('Energy consumption (raw)'!J1292*Lists!$H$84,)</f>
        <v>0</v>
      </c>
      <c r="L1342" s="179">
        <f>'Energy consumption (raw)'!K1292*Lists!$H$84</f>
        <v>1468.0385912000002</v>
      </c>
      <c r="M1342" s="179">
        <f>'Energy consumption (raw)'!L1292*Lists!$H$84</f>
        <v>0</v>
      </c>
      <c r="N1342" s="179">
        <f>'Energy consumption (raw)'!M1292*Lists!$H$84</f>
        <v>0</v>
      </c>
      <c r="O1342" s="178">
        <f t="shared" si="111"/>
        <v>1468.0385912000002</v>
      </c>
      <c r="P1342">
        <f>'Energy consumption (raw)'!N1292*Lists!$H$85</f>
        <v>0</v>
      </c>
      <c r="Q1342">
        <f>'Energy consumption (raw)'!O1292*Lists!$H$86</f>
        <v>0</v>
      </c>
      <c r="R1342">
        <f>'Energy consumption (raw)'!P1292*Lists!$H$87</f>
        <v>0</v>
      </c>
      <c r="S1342">
        <f>'Energy consumption (raw)'!Q1292*Lists!$H$88</f>
        <v>0</v>
      </c>
      <c r="T1342">
        <f>'Energy consumption (raw)'!R1292*Lists!$H$89</f>
        <v>0</v>
      </c>
      <c r="U1342">
        <f>'Energy consumption (raw)'!S1292*Lists!$H$90</f>
        <v>0</v>
      </c>
      <c r="V1342">
        <f>'Energy consumption (raw)'!T1292*Lists!$H$91</f>
        <v>0</v>
      </c>
      <c r="W1342">
        <f>'Energy consumption (raw)'!U1292*Lists!$H$92</f>
        <v>0</v>
      </c>
      <c r="X1342">
        <f>'Energy consumption (raw)'!V1292*Lists!$H$93</f>
        <v>0</v>
      </c>
      <c r="Y1342">
        <f>'Energy consumption (raw)'!W1292*Lists!$H$94</f>
        <v>0</v>
      </c>
      <c r="Z1342">
        <f>'Energy consumption (raw)'!X1292*Lists!$H$96*1000000</f>
        <v>0</v>
      </c>
      <c r="AA1342">
        <f>'Energy consumption (raw)'!Y1292*Lists!$H$97</f>
        <v>0</v>
      </c>
      <c r="AB1342">
        <f>'Energy consumption (raw)'!Z1292*Lists!$H$96</f>
        <v>0</v>
      </c>
      <c r="AC1342">
        <f>'Energy consumption (raw)'!AA1292*Lists!$H$98</f>
        <v>0</v>
      </c>
      <c r="AD1342">
        <f>'Energy consumption (raw)'!AB1292*Lists!$H$99</f>
        <v>0</v>
      </c>
      <c r="AE1342">
        <f>'Energy consumption (raw)'!AC1292*Lists!$H$101</f>
        <v>0</v>
      </c>
      <c r="AF1342">
        <f>'Energy consumption (raw)'!AD1292*Lists!$H$101</f>
        <v>0</v>
      </c>
      <c r="AG1342">
        <f>'Energy consumption (raw)'!AE1292*Lists!$H$101</f>
        <v>0</v>
      </c>
      <c r="AH1342">
        <f>'Energy consumption (raw)'!AF1292*Lists!$H$100</f>
        <v>0</v>
      </c>
      <c r="AI1342" s="167">
        <f t="shared" si="112"/>
        <v>1468.0385912000002</v>
      </c>
      <c r="AJ1342" s="179">
        <f>'Energy consumption (raw)'!AG1292</f>
        <v>1468.0385912000002</v>
      </c>
      <c r="AK1342" s="179">
        <f>'Energy consumption (raw)'!AH1292</f>
        <v>1327</v>
      </c>
      <c r="AL1342">
        <f>IF(ROUND(AI1342,-3)=ROUND('Energy consumption (raw)'!AG1292,-3),1,0)</f>
        <v>1</v>
      </c>
      <c r="AM1342" s="179" t="str">
        <f>'Energy consumption (raw)'!AJ1292</f>
        <v>35. Tỉnh Bình Định</v>
      </c>
      <c r="AN1342">
        <f>VLOOKUP(AM1342,Lists!$F$9:$G$71,2,FALSE)</f>
        <v>1</v>
      </c>
    </row>
    <row r="1343" spans="2:40" x14ac:dyDescent="0.25">
      <c r="B1343" s="65" t="str">
        <f t="shared" si="110"/>
        <v>Industry1191</v>
      </c>
      <c r="C1343" s="179">
        <f>'Energy consumption (raw)'!B1293</f>
        <v>1191</v>
      </c>
      <c r="D1343" s="179">
        <f>'Energy consumption (raw)'!C1293</f>
        <v>0</v>
      </c>
      <c r="E1343" s="179">
        <f>'Energy consumption (raw)'!D1293</f>
        <v>0</v>
      </c>
      <c r="F1343" s="179" t="str">
        <f>'Energy consumption (raw)'!E1293</f>
        <v>Công nghiệp</v>
      </c>
      <c r="G1343" s="179" t="str">
        <f>'Energy consumption (raw)'!F1293</f>
        <v>Sản xuất vật liêu xây dựng từ đất sét</v>
      </c>
      <c r="H1343" s="179" t="str">
        <f>'Energy consumption (raw)'!G1293</f>
        <v>Industry</v>
      </c>
      <c r="I1343" s="179" t="str">
        <f>'Energy consumption (raw)'!I1293</f>
        <v>23 Manufacture of other non-metallic mineral products</v>
      </c>
      <c r="J1343" s="179" t="str">
        <f>INDEX(Sector!$E$6:$E$46,MATCH('Energy consumption (toe)'!I1343,Sector!$B$6:$B$46,FALSE))</f>
        <v>Manufacture of other non-metallic mineral products</v>
      </c>
      <c r="K1343" s="179">
        <f>IFERROR('Energy consumption (raw)'!J1293*Lists!$H$84,)</f>
        <v>0</v>
      </c>
      <c r="L1343" s="179">
        <f>'Energy consumption (raw)'!K1293*Lists!$H$84</f>
        <v>2430.6763275000003</v>
      </c>
      <c r="M1343" s="179">
        <f>'Energy consumption (raw)'!L1293*Lists!$H$84</f>
        <v>0</v>
      </c>
      <c r="N1343" s="179">
        <f>'Energy consumption (raw)'!M1293*Lists!$H$84</f>
        <v>0</v>
      </c>
      <c r="O1343" s="178">
        <f t="shared" si="111"/>
        <v>2430.6763275000003</v>
      </c>
      <c r="P1343">
        <f>'Energy consumption (raw)'!N1293*Lists!$H$85</f>
        <v>0</v>
      </c>
      <c r="Q1343">
        <f>'Energy consumption (raw)'!O1293*Lists!$H$86</f>
        <v>0</v>
      </c>
      <c r="R1343">
        <f>'Energy consumption (raw)'!P1293*Lists!$H$87</f>
        <v>0</v>
      </c>
      <c r="S1343">
        <f>'Energy consumption (raw)'!Q1293*Lists!$H$88</f>
        <v>0</v>
      </c>
      <c r="T1343">
        <f>'Energy consumption (raw)'!R1293*Lists!$H$89</f>
        <v>0</v>
      </c>
      <c r="U1343">
        <f>'Energy consumption (raw)'!S1293*Lists!$H$90</f>
        <v>0</v>
      </c>
      <c r="V1343">
        <f>'Energy consumption (raw)'!T1293*Lists!$H$91</f>
        <v>0</v>
      </c>
      <c r="W1343">
        <f>'Energy consumption (raw)'!U1293*Lists!$H$92</f>
        <v>0</v>
      </c>
      <c r="X1343">
        <f>'Energy consumption (raw)'!V1293*Lists!$H$93</f>
        <v>0</v>
      </c>
      <c r="Y1343">
        <f>'Energy consumption (raw)'!W1293*Lists!$H$94</f>
        <v>0</v>
      </c>
      <c r="Z1343">
        <f>'Energy consumption (raw)'!X1293*Lists!$H$96*1000000</f>
        <v>0</v>
      </c>
      <c r="AA1343">
        <f>'Energy consumption (raw)'!Y1293*Lists!$H$97</f>
        <v>0</v>
      </c>
      <c r="AB1343">
        <f>'Energy consumption (raw)'!Z1293*Lists!$H$96</f>
        <v>0</v>
      </c>
      <c r="AC1343">
        <f>'Energy consumption (raw)'!AA1293*Lists!$H$98</f>
        <v>0</v>
      </c>
      <c r="AD1343">
        <f>'Energy consumption (raw)'!AB1293*Lists!$H$99</f>
        <v>0</v>
      </c>
      <c r="AE1343">
        <f>'Energy consumption (raw)'!AC1293*Lists!$H$101</f>
        <v>0</v>
      </c>
      <c r="AF1343">
        <f>'Energy consumption (raw)'!AD1293*Lists!$H$101</f>
        <v>0</v>
      </c>
      <c r="AG1343">
        <f>'Energy consumption (raw)'!AE1293*Lists!$H$101</f>
        <v>0</v>
      </c>
      <c r="AH1343">
        <f>'Energy consumption (raw)'!AF1293*Lists!$H$100</f>
        <v>0</v>
      </c>
      <c r="AI1343" s="167">
        <f t="shared" si="112"/>
        <v>2430.6763275000003</v>
      </c>
      <c r="AJ1343" s="179">
        <f>'Energy consumption (raw)'!AG1293</f>
        <v>2430.6763275000003</v>
      </c>
      <c r="AK1343" s="179">
        <f>'Energy consumption (raw)'!AH1293</f>
        <v>1666</v>
      </c>
      <c r="AL1343">
        <f>IF(ROUND(AI1343,-3)=ROUND('Energy consumption (raw)'!AG1293,-3),1,0)</f>
        <v>1</v>
      </c>
      <c r="AM1343" s="179" t="str">
        <f>'Energy consumption (raw)'!AJ1293</f>
        <v>35. Tỉnh Bình Định</v>
      </c>
      <c r="AN1343">
        <f>VLOOKUP(AM1343,Lists!$F$9:$G$71,2,FALSE)</f>
        <v>1</v>
      </c>
    </row>
    <row r="1344" spans="2:40" x14ac:dyDescent="0.25">
      <c r="B1344" s="65" t="str">
        <f t="shared" si="110"/>
        <v>Industry1192</v>
      </c>
      <c r="C1344" s="179">
        <f>'Energy consumption (raw)'!B1294</f>
        <v>1192</v>
      </c>
      <c r="D1344" s="179">
        <f>'Energy consumption (raw)'!C1294</f>
        <v>0</v>
      </c>
      <c r="E1344" s="179">
        <f>'Energy consumption (raw)'!D1294</f>
        <v>0</v>
      </c>
      <c r="F1344" s="179" t="str">
        <f>'Energy consumption (raw)'!E1294</f>
        <v>Công nghiệp</v>
      </c>
      <c r="G1344" s="179" t="str">
        <f>'Energy consumption (raw)'!F1294</f>
        <v>Sản xuất trang phục</v>
      </c>
      <c r="H1344" s="179" t="str">
        <f>'Energy consumption (raw)'!G1294</f>
        <v>Industry</v>
      </c>
      <c r="I1344" s="179" t="str">
        <f>'Energy consumption (raw)'!I1294</f>
        <v>14 Manufacture of wearing apparel</v>
      </c>
      <c r="J1344" s="179" t="str">
        <f>INDEX(Sector!$E$6:$E$46,MATCH('Energy consumption (toe)'!I1344,Sector!$B$6:$B$46,FALSE))</f>
        <v>Manufacture of wearing apparel</v>
      </c>
      <c r="K1344" s="179">
        <f>IFERROR('Energy consumption (raw)'!J1294*Lists!$H$84,)</f>
        <v>0</v>
      </c>
      <c r="L1344" s="179">
        <f>'Energy consumption (raw)'!K1294*Lists!$H$84</f>
        <v>1812.5830848000001</v>
      </c>
      <c r="M1344" s="179">
        <f>'Energy consumption (raw)'!L1294*Lists!$H$84</f>
        <v>0</v>
      </c>
      <c r="N1344" s="179">
        <f>'Energy consumption (raw)'!M1294*Lists!$H$84</f>
        <v>0</v>
      </c>
      <c r="O1344" s="178">
        <f t="shared" si="111"/>
        <v>1812.5830848000001</v>
      </c>
      <c r="P1344">
        <f>'Energy consumption (raw)'!N1294*Lists!$H$85</f>
        <v>0</v>
      </c>
      <c r="Q1344">
        <f>'Energy consumption (raw)'!O1294*Lists!$H$86</f>
        <v>0</v>
      </c>
      <c r="R1344">
        <f>'Energy consumption (raw)'!P1294*Lists!$H$87</f>
        <v>0</v>
      </c>
      <c r="S1344">
        <f>'Energy consumption (raw)'!Q1294*Lists!$H$88</f>
        <v>0</v>
      </c>
      <c r="T1344">
        <f>'Energy consumption (raw)'!R1294*Lists!$H$89</f>
        <v>0</v>
      </c>
      <c r="U1344">
        <f>'Energy consumption (raw)'!S1294*Lists!$H$90</f>
        <v>0</v>
      </c>
      <c r="V1344">
        <f>'Energy consumption (raw)'!T1294*Lists!$H$91</f>
        <v>0</v>
      </c>
      <c r="W1344">
        <f>'Energy consumption (raw)'!U1294*Lists!$H$92</f>
        <v>0</v>
      </c>
      <c r="X1344">
        <f>'Energy consumption (raw)'!V1294*Lists!$H$93</f>
        <v>0</v>
      </c>
      <c r="Y1344">
        <f>'Energy consumption (raw)'!W1294*Lists!$H$94</f>
        <v>0</v>
      </c>
      <c r="Z1344">
        <f>'Energy consumption (raw)'!X1294*Lists!$H$96*1000000</f>
        <v>0</v>
      </c>
      <c r="AA1344">
        <f>'Energy consumption (raw)'!Y1294*Lists!$H$97</f>
        <v>0</v>
      </c>
      <c r="AB1344">
        <f>'Energy consumption (raw)'!Z1294*Lists!$H$96</f>
        <v>0</v>
      </c>
      <c r="AC1344">
        <f>'Energy consumption (raw)'!AA1294*Lists!$H$98</f>
        <v>0</v>
      </c>
      <c r="AD1344">
        <f>'Energy consumption (raw)'!AB1294*Lists!$H$99</f>
        <v>0</v>
      </c>
      <c r="AE1344">
        <f>'Energy consumption (raw)'!AC1294*Lists!$H$101</f>
        <v>0</v>
      </c>
      <c r="AF1344">
        <f>'Energy consumption (raw)'!AD1294*Lists!$H$101</f>
        <v>0</v>
      </c>
      <c r="AG1344">
        <f>'Energy consumption (raw)'!AE1294*Lists!$H$101</f>
        <v>0</v>
      </c>
      <c r="AH1344">
        <f>'Energy consumption (raw)'!AF1294*Lists!$H$100</f>
        <v>0</v>
      </c>
      <c r="AI1344" s="167">
        <f t="shared" si="112"/>
        <v>1812.5830848000001</v>
      </c>
      <c r="AJ1344" s="179">
        <f>'Energy consumption (raw)'!AG1294</f>
        <v>1812.5830848000001</v>
      </c>
      <c r="AK1344" s="179">
        <f>'Energy consumption (raw)'!AH1294</f>
        <v>1194</v>
      </c>
      <c r="AL1344">
        <f>IF(ROUND(AI1344,-3)=ROUND('Energy consumption (raw)'!AG1294,-3),1,0)</f>
        <v>1</v>
      </c>
      <c r="AM1344" s="179" t="str">
        <f>'Energy consumption (raw)'!AJ1294</f>
        <v>35. Tỉnh Bình Định</v>
      </c>
      <c r="AN1344">
        <f>VLOOKUP(AM1344,Lists!$F$9:$G$71,2,FALSE)</f>
        <v>1</v>
      </c>
    </row>
    <row r="1345" spans="2:40" x14ac:dyDescent="0.25">
      <c r="B1345" s="65" t="str">
        <f t="shared" si="110"/>
        <v>Industry1193</v>
      </c>
      <c r="C1345" s="179">
        <f>'Energy consumption (raw)'!B1295</f>
        <v>1193</v>
      </c>
      <c r="D1345" s="179">
        <f>'Energy consumption (raw)'!C1295</f>
        <v>0</v>
      </c>
      <c r="E1345" s="179">
        <f>'Energy consumption (raw)'!D1295</f>
        <v>0</v>
      </c>
      <c r="F1345" s="179" t="str">
        <f>'Energy consumption (raw)'!E1295</f>
        <v>Công nghiệp</v>
      </c>
      <c r="G1345" s="179" t="str">
        <f>'Energy consumption (raw)'!F1295</f>
        <v>Sản xuất sắt, thép gang</v>
      </c>
      <c r="H1345" s="179" t="str">
        <f>'Energy consumption (raw)'!G1295</f>
        <v>Industry</v>
      </c>
      <c r="I1345" s="179" t="str">
        <f>'Energy consumption (raw)'!I1295</f>
        <v>24 Manufacture of basic metals</v>
      </c>
      <c r="J1345" s="179" t="str">
        <f>INDEX(Sector!$E$6:$E$46,MATCH('Energy consumption (toe)'!I1345,Sector!$B$6:$B$46,FALSE))</f>
        <v>Manufacture of basic metals</v>
      </c>
      <c r="K1345" s="179">
        <f>IFERROR('Energy consumption (raw)'!J1295*Lists!$H$84,)</f>
        <v>0</v>
      </c>
      <c r="L1345" s="179">
        <f>'Energy consumption (raw)'!K1295*Lists!$H$84</f>
        <v>1136.6055858</v>
      </c>
      <c r="M1345" s="179">
        <f>'Energy consumption (raw)'!L1295*Lists!$H$84</f>
        <v>0</v>
      </c>
      <c r="N1345" s="179">
        <f>'Energy consumption (raw)'!M1295*Lists!$H$84</f>
        <v>0</v>
      </c>
      <c r="O1345" s="178">
        <f t="shared" si="111"/>
        <v>1136.6055858</v>
      </c>
      <c r="P1345">
        <f>'Energy consumption (raw)'!N1295*Lists!$H$85</f>
        <v>0</v>
      </c>
      <c r="Q1345">
        <f>'Energy consumption (raw)'!O1295*Lists!$H$86</f>
        <v>0</v>
      </c>
      <c r="R1345">
        <f>'Energy consumption (raw)'!P1295*Lists!$H$87</f>
        <v>0</v>
      </c>
      <c r="S1345">
        <f>'Energy consumption (raw)'!Q1295*Lists!$H$88</f>
        <v>0</v>
      </c>
      <c r="T1345">
        <f>'Energy consumption (raw)'!R1295*Lists!$H$89</f>
        <v>0</v>
      </c>
      <c r="U1345">
        <f>'Energy consumption (raw)'!S1295*Lists!$H$90</f>
        <v>0</v>
      </c>
      <c r="V1345">
        <f>'Energy consumption (raw)'!T1295*Lists!$H$91</f>
        <v>0</v>
      </c>
      <c r="W1345">
        <f>'Energy consumption (raw)'!U1295*Lists!$H$92</f>
        <v>0</v>
      </c>
      <c r="X1345">
        <f>'Energy consumption (raw)'!V1295*Lists!$H$93</f>
        <v>0</v>
      </c>
      <c r="Y1345">
        <f>'Energy consumption (raw)'!W1295*Lists!$H$94</f>
        <v>0</v>
      </c>
      <c r="Z1345">
        <f>'Energy consumption (raw)'!X1295*Lists!$H$96*1000000</f>
        <v>0</v>
      </c>
      <c r="AA1345">
        <f>'Energy consumption (raw)'!Y1295*Lists!$H$97</f>
        <v>0</v>
      </c>
      <c r="AB1345">
        <f>'Energy consumption (raw)'!Z1295*Lists!$H$96</f>
        <v>0</v>
      </c>
      <c r="AC1345">
        <f>'Energy consumption (raw)'!AA1295*Lists!$H$98</f>
        <v>0</v>
      </c>
      <c r="AD1345">
        <f>'Energy consumption (raw)'!AB1295*Lists!$H$99</f>
        <v>0</v>
      </c>
      <c r="AE1345">
        <f>'Energy consumption (raw)'!AC1295*Lists!$H$101</f>
        <v>0</v>
      </c>
      <c r="AF1345">
        <f>'Energy consumption (raw)'!AD1295*Lists!$H$101</f>
        <v>0</v>
      </c>
      <c r="AG1345">
        <f>'Energy consumption (raw)'!AE1295*Lists!$H$101</f>
        <v>0</v>
      </c>
      <c r="AH1345">
        <f>'Energy consumption (raw)'!AF1295*Lists!$H$100</f>
        <v>0</v>
      </c>
      <c r="AI1345" s="167">
        <f t="shared" si="112"/>
        <v>1136.6055858</v>
      </c>
      <c r="AJ1345" s="179">
        <f>'Energy consumption (raw)'!AG1295</f>
        <v>1136.6055858</v>
      </c>
      <c r="AK1345" s="179">
        <f>'Energy consumption (raw)'!AH1295</f>
        <v>1007</v>
      </c>
      <c r="AL1345">
        <f>IF(ROUND(AI1345,-3)=ROUND('Energy consumption (raw)'!AG1295,-3),1,0)</f>
        <v>1</v>
      </c>
      <c r="AM1345" s="179" t="str">
        <f>'Energy consumption (raw)'!AJ1295</f>
        <v>35. Tỉnh Bình Định</v>
      </c>
      <c r="AN1345">
        <f>VLOOKUP(AM1345,Lists!$F$9:$G$71,2,FALSE)</f>
        <v>1</v>
      </c>
    </row>
    <row r="1346" spans="2:40" x14ac:dyDescent="0.25">
      <c r="B1346" s="65" t="str">
        <f t="shared" si="110"/>
        <v>Industry1194</v>
      </c>
      <c r="C1346" s="179">
        <f>'Energy consumption (raw)'!B1296</f>
        <v>1194</v>
      </c>
      <c r="D1346" s="179">
        <f>'Energy consumption (raw)'!C1296</f>
        <v>0</v>
      </c>
      <c r="E1346" s="179">
        <f>'Energy consumption (raw)'!D1296</f>
        <v>0</v>
      </c>
      <c r="F1346" s="179" t="str">
        <f>'Energy consumption (raw)'!E1296</f>
        <v>Công nghiệp</v>
      </c>
      <c r="G1346" s="179" t="str">
        <f>'Energy consumption (raw)'!F1296</f>
        <v>Sản xuất các sản phẩm từ gỗ</v>
      </c>
      <c r="H1346" s="179" t="str">
        <f>'Energy consumption (raw)'!G1296</f>
        <v>Industry</v>
      </c>
      <c r="I1346" s="179" t="str">
        <f>'Energy consumption (raw)'!I1296</f>
        <v>16 Manufacture of wood and of products of wood and cork, except furniture;
manufacture of articles of straw and plaiting materials</v>
      </c>
      <c r="J1346" s="179" t="str">
        <f>INDEX(Sector!$E$6:$E$46,MATCH('Energy consumption (toe)'!I1346,Sector!$B$6:$B$46,FALSE))</f>
        <v>Manufacture of wood and of products of wood and cork, except furniture;
manufacture of articles of straw and plaiting materials</v>
      </c>
      <c r="K1346" s="179">
        <f>IFERROR('Energy consumption (raw)'!J1296*Lists!$H$84,)</f>
        <v>0</v>
      </c>
      <c r="L1346" s="179">
        <f>'Energy consumption (raw)'!K1296*Lists!$H$84</f>
        <v>1708.3699449000001</v>
      </c>
      <c r="M1346" s="179">
        <f>'Energy consumption (raw)'!L1296*Lists!$H$84</f>
        <v>0</v>
      </c>
      <c r="N1346" s="179">
        <f>'Energy consumption (raw)'!M1296*Lists!$H$84</f>
        <v>0</v>
      </c>
      <c r="O1346" s="178">
        <f t="shared" si="111"/>
        <v>1708.3699449000001</v>
      </c>
      <c r="P1346">
        <f>'Energy consumption (raw)'!N1296*Lists!$H$85</f>
        <v>0</v>
      </c>
      <c r="Q1346">
        <f>'Energy consumption (raw)'!O1296*Lists!$H$86</f>
        <v>0</v>
      </c>
      <c r="R1346">
        <f>'Energy consumption (raw)'!P1296*Lists!$H$87</f>
        <v>0</v>
      </c>
      <c r="S1346">
        <f>'Energy consumption (raw)'!Q1296*Lists!$H$88</f>
        <v>0</v>
      </c>
      <c r="T1346">
        <f>'Energy consumption (raw)'!R1296*Lists!$H$89</f>
        <v>0</v>
      </c>
      <c r="U1346">
        <f>'Energy consumption (raw)'!S1296*Lists!$H$90</f>
        <v>0</v>
      </c>
      <c r="V1346">
        <f>'Energy consumption (raw)'!T1296*Lists!$H$91</f>
        <v>0</v>
      </c>
      <c r="W1346">
        <f>'Energy consumption (raw)'!U1296*Lists!$H$92</f>
        <v>0</v>
      </c>
      <c r="X1346">
        <f>'Energy consumption (raw)'!V1296*Lists!$H$93</f>
        <v>0</v>
      </c>
      <c r="Y1346">
        <f>'Energy consumption (raw)'!W1296*Lists!$H$94</f>
        <v>0</v>
      </c>
      <c r="Z1346">
        <f>'Energy consumption (raw)'!X1296*Lists!$H$96*1000000</f>
        <v>0</v>
      </c>
      <c r="AA1346">
        <f>'Energy consumption (raw)'!Y1296*Lists!$H$97</f>
        <v>0</v>
      </c>
      <c r="AB1346">
        <f>'Energy consumption (raw)'!Z1296*Lists!$H$96</f>
        <v>0</v>
      </c>
      <c r="AC1346">
        <f>'Energy consumption (raw)'!AA1296*Lists!$H$98</f>
        <v>0</v>
      </c>
      <c r="AD1346">
        <f>'Energy consumption (raw)'!AB1296*Lists!$H$99</f>
        <v>0</v>
      </c>
      <c r="AE1346">
        <f>'Energy consumption (raw)'!AC1296*Lists!$H$101</f>
        <v>0</v>
      </c>
      <c r="AF1346">
        <f>'Energy consumption (raw)'!AD1296*Lists!$H$101</f>
        <v>0</v>
      </c>
      <c r="AG1346">
        <f>'Energy consumption (raw)'!AE1296*Lists!$H$101</f>
        <v>0</v>
      </c>
      <c r="AH1346">
        <f>'Energy consumption (raw)'!AF1296*Lists!$H$100</f>
        <v>0</v>
      </c>
      <c r="AI1346" s="167">
        <f t="shared" si="112"/>
        <v>1708.3699449000001</v>
      </c>
      <c r="AJ1346" s="179">
        <f>'Energy consumption (raw)'!AG1296</f>
        <v>1708.3699449000001</v>
      </c>
      <c r="AK1346" s="179">
        <f>'Energy consumption (raw)'!AH1296</f>
        <v>1095</v>
      </c>
      <c r="AL1346">
        <f>IF(ROUND(AI1346,-3)=ROUND('Energy consumption (raw)'!AG1296,-3),1,0)</f>
        <v>1</v>
      </c>
      <c r="AM1346" s="179" t="str">
        <f>'Energy consumption (raw)'!AJ1296</f>
        <v>35. Tỉnh Bình Định</v>
      </c>
      <c r="AN1346">
        <f>VLOOKUP(AM1346,Lists!$F$9:$G$71,2,FALSE)</f>
        <v>1</v>
      </c>
    </row>
    <row r="1347" spans="2:40" x14ac:dyDescent="0.25">
      <c r="B1347" s="65" t="str">
        <f t="shared" si="110"/>
        <v>Industry1195</v>
      </c>
      <c r="C1347" s="179">
        <f>'Energy consumption (raw)'!B1297</f>
        <v>1195</v>
      </c>
      <c r="D1347" s="179">
        <f>'Energy consumption (raw)'!C1297</f>
        <v>0</v>
      </c>
      <c r="E1347" s="179">
        <f>'Energy consumption (raw)'!D1297</f>
        <v>0</v>
      </c>
      <c r="F1347" s="179" t="str">
        <f>'Energy consumption (raw)'!E1297</f>
        <v>Công nghiệp</v>
      </c>
      <c r="G1347" s="179" t="str">
        <f>'Energy consumption (raw)'!F1297</f>
        <v>Sản xuất sắt, thép gang</v>
      </c>
      <c r="H1347" s="179" t="str">
        <f>'Energy consumption (raw)'!G1297</f>
        <v>Industry</v>
      </c>
      <c r="I1347" s="179" t="str">
        <f>'Energy consumption (raw)'!I1297</f>
        <v>24 Manufacture of basic metals</v>
      </c>
      <c r="J1347" s="179" t="str">
        <f>INDEX(Sector!$E$6:$E$46,MATCH('Energy consumption (toe)'!I1347,Sector!$B$6:$B$46,FALSE))</f>
        <v>Manufacture of basic metals</v>
      </c>
      <c r="K1347" s="179">
        <f>IFERROR('Energy consumption (raw)'!J1297*Lists!$H$84,)</f>
        <v>0</v>
      </c>
      <c r="L1347" s="179">
        <f>'Energy consumption (raw)'!K1297*Lists!$H$84</f>
        <v>13605.908912600002</v>
      </c>
      <c r="M1347" s="179">
        <f>'Energy consumption (raw)'!L1297*Lists!$H$84</f>
        <v>0</v>
      </c>
      <c r="N1347" s="179">
        <f>'Energy consumption (raw)'!M1297*Lists!$H$84</f>
        <v>0</v>
      </c>
      <c r="O1347" s="178">
        <f t="shared" si="111"/>
        <v>13605.908912600002</v>
      </c>
      <c r="P1347">
        <f>'Energy consumption (raw)'!N1297*Lists!$H$85</f>
        <v>0</v>
      </c>
      <c r="Q1347">
        <f>'Energy consumption (raw)'!O1297*Lists!$H$86</f>
        <v>0</v>
      </c>
      <c r="R1347">
        <f>'Energy consumption (raw)'!P1297*Lists!$H$87</f>
        <v>0</v>
      </c>
      <c r="S1347">
        <f>'Energy consumption (raw)'!Q1297*Lists!$H$88</f>
        <v>0</v>
      </c>
      <c r="T1347">
        <f>'Energy consumption (raw)'!R1297*Lists!$H$89</f>
        <v>0</v>
      </c>
      <c r="U1347">
        <f>'Energy consumption (raw)'!S1297*Lists!$H$90</f>
        <v>0</v>
      </c>
      <c r="V1347">
        <f>'Energy consumption (raw)'!T1297*Lists!$H$91</f>
        <v>0</v>
      </c>
      <c r="W1347">
        <f>'Energy consumption (raw)'!U1297*Lists!$H$92</f>
        <v>0</v>
      </c>
      <c r="X1347">
        <f>'Energy consumption (raw)'!V1297*Lists!$H$93</f>
        <v>0</v>
      </c>
      <c r="Y1347">
        <f>'Energy consumption (raw)'!W1297*Lists!$H$94</f>
        <v>0</v>
      </c>
      <c r="Z1347">
        <f>'Energy consumption (raw)'!X1297*Lists!$H$96*1000000</f>
        <v>0</v>
      </c>
      <c r="AA1347">
        <f>'Energy consumption (raw)'!Y1297*Lists!$H$97</f>
        <v>0</v>
      </c>
      <c r="AB1347">
        <f>'Energy consumption (raw)'!Z1297*Lists!$H$96</f>
        <v>0</v>
      </c>
      <c r="AC1347">
        <f>'Energy consumption (raw)'!AA1297*Lists!$H$98</f>
        <v>0</v>
      </c>
      <c r="AD1347">
        <f>'Energy consumption (raw)'!AB1297*Lists!$H$99</f>
        <v>0</v>
      </c>
      <c r="AE1347">
        <f>'Energy consumption (raw)'!AC1297*Lists!$H$101</f>
        <v>0</v>
      </c>
      <c r="AF1347">
        <f>'Energy consumption (raw)'!AD1297*Lists!$H$101</f>
        <v>0</v>
      </c>
      <c r="AG1347">
        <f>'Energy consumption (raw)'!AE1297*Lists!$H$101</f>
        <v>0</v>
      </c>
      <c r="AH1347">
        <f>'Energy consumption (raw)'!AF1297*Lists!$H$100</f>
        <v>0</v>
      </c>
      <c r="AI1347" s="167">
        <f t="shared" si="112"/>
        <v>13605.908912600002</v>
      </c>
      <c r="AJ1347" s="179">
        <f>'Energy consumption (raw)'!AG1297</f>
        <v>13605.908912600002</v>
      </c>
      <c r="AK1347" s="179">
        <f>'Energy consumption (raw)'!AH1297</f>
        <v>5634</v>
      </c>
      <c r="AL1347">
        <f>IF(ROUND(AI1347,-3)=ROUND('Energy consumption (raw)'!AG1297,-3),1,0)</f>
        <v>1</v>
      </c>
      <c r="AM1347" s="179" t="str">
        <f>'Energy consumption (raw)'!AJ1297</f>
        <v>35. Tỉnh Bình Định</v>
      </c>
      <c r="AN1347">
        <f>VLOOKUP(AM1347,Lists!$F$9:$G$71,2,FALSE)</f>
        <v>1</v>
      </c>
    </row>
    <row r="1348" spans="2:40" x14ac:dyDescent="0.25">
      <c r="B1348" s="65" t="str">
        <f t="shared" si="110"/>
        <v>Industry1196</v>
      </c>
      <c r="C1348" s="179">
        <f>'Energy consumption (raw)'!B1298</f>
        <v>1196</v>
      </c>
      <c r="D1348" s="179">
        <f>'Energy consumption (raw)'!C1298</f>
        <v>0</v>
      </c>
      <c r="E1348" s="179">
        <f>'Energy consumption (raw)'!D1298</f>
        <v>0</v>
      </c>
      <c r="F1348" s="179" t="str">
        <f>'Energy consumption (raw)'!E1298</f>
        <v>Công nghiệp</v>
      </c>
      <c r="G1348" s="179" t="str">
        <f>'Energy consumption (raw)'!F1298</f>
        <v>Sản xuất, chế biến đá</v>
      </c>
      <c r="H1348" s="179" t="str">
        <f>'Energy consumption (raw)'!G1298</f>
        <v>Industry</v>
      </c>
      <c r="I1348" s="179" t="str">
        <f>'Energy consumption (raw)'!I1298</f>
        <v>23 Manufacture of other non-metallic mineral products</v>
      </c>
      <c r="J1348" s="179" t="str">
        <f>INDEX(Sector!$E$6:$E$46,MATCH('Energy consumption (toe)'!I1348,Sector!$B$6:$B$46,FALSE))</f>
        <v>Manufacture of other non-metallic mineral products</v>
      </c>
      <c r="K1348" s="179">
        <f>IFERROR('Energy consumption (raw)'!J1298*Lists!$H$84,)</f>
        <v>0</v>
      </c>
      <c r="L1348" s="179">
        <f>'Energy consumption (raw)'!K1298*Lists!$H$84</f>
        <v>1506.2985106000001</v>
      </c>
      <c r="M1348" s="179">
        <f>'Energy consumption (raw)'!L1298*Lists!$H$84</f>
        <v>0</v>
      </c>
      <c r="N1348" s="179">
        <f>'Energy consumption (raw)'!M1298*Lists!$H$84</f>
        <v>0</v>
      </c>
      <c r="O1348" s="178">
        <f t="shared" si="111"/>
        <v>1506.2985106000001</v>
      </c>
      <c r="P1348">
        <f>'Energy consumption (raw)'!N1298*Lists!$H$85</f>
        <v>0</v>
      </c>
      <c r="Q1348">
        <f>'Energy consumption (raw)'!O1298*Lists!$H$86</f>
        <v>0</v>
      </c>
      <c r="R1348">
        <f>'Energy consumption (raw)'!P1298*Lists!$H$87</f>
        <v>0</v>
      </c>
      <c r="S1348">
        <f>'Energy consumption (raw)'!Q1298*Lists!$H$88</f>
        <v>0</v>
      </c>
      <c r="T1348">
        <f>'Energy consumption (raw)'!R1298*Lists!$H$89</f>
        <v>0</v>
      </c>
      <c r="U1348">
        <f>'Energy consumption (raw)'!S1298*Lists!$H$90</f>
        <v>0</v>
      </c>
      <c r="V1348">
        <f>'Energy consumption (raw)'!T1298*Lists!$H$91</f>
        <v>0</v>
      </c>
      <c r="W1348">
        <f>'Energy consumption (raw)'!U1298*Lists!$H$92</f>
        <v>0</v>
      </c>
      <c r="X1348">
        <f>'Energy consumption (raw)'!V1298*Lists!$H$93</f>
        <v>0</v>
      </c>
      <c r="Y1348">
        <f>'Energy consumption (raw)'!W1298*Lists!$H$94</f>
        <v>0</v>
      </c>
      <c r="Z1348">
        <f>'Energy consumption (raw)'!X1298*Lists!$H$96*1000000</f>
        <v>0</v>
      </c>
      <c r="AA1348">
        <f>'Energy consumption (raw)'!Y1298*Lists!$H$97</f>
        <v>0</v>
      </c>
      <c r="AB1348">
        <f>'Energy consumption (raw)'!Z1298*Lists!$H$96</f>
        <v>0</v>
      </c>
      <c r="AC1348">
        <f>'Energy consumption (raw)'!AA1298*Lists!$H$98</f>
        <v>0</v>
      </c>
      <c r="AD1348">
        <f>'Energy consumption (raw)'!AB1298*Lists!$H$99</f>
        <v>0</v>
      </c>
      <c r="AE1348">
        <f>'Energy consumption (raw)'!AC1298*Lists!$H$101</f>
        <v>0</v>
      </c>
      <c r="AF1348">
        <f>'Energy consumption (raw)'!AD1298*Lists!$H$101</f>
        <v>0</v>
      </c>
      <c r="AG1348">
        <f>'Energy consumption (raw)'!AE1298*Lists!$H$101</f>
        <v>0</v>
      </c>
      <c r="AH1348">
        <f>'Energy consumption (raw)'!AF1298*Lists!$H$100</f>
        <v>0</v>
      </c>
      <c r="AI1348" s="167">
        <f t="shared" si="112"/>
        <v>1506.2985106000001</v>
      </c>
      <c r="AJ1348" s="179">
        <f>'Energy consumption (raw)'!AG1298</f>
        <v>1506.2985106000001</v>
      </c>
      <c r="AK1348" s="179">
        <f>'Energy consumption (raw)'!AH1298</f>
        <v>1975</v>
      </c>
      <c r="AL1348">
        <f>IF(ROUND(AI1348,-3)=ROUND('Energy consumption (raw)'!AG1298,-3),1,0)</f>
        <v>1</v>
      </c>
      <c r="AM1348" s="179" t="str">
        <f>'Energy consumption (raw)'!AJ1298</f>
        <v>35. Tỉnh Bình Định</v>
      </c>
      <c r="AN1348">
        <f>VLOOKUP(AM1348,Lists!$F$9:$G$71,2,FALSE)</f>
        <v>1</v>
      </c>
    </row>
    <row r="1349" spans="2:40" x14ac:dyDescent="0.25">
      <c r="B1349" s="65" t="str">
        <f t="shared" si="110"/>
        <v>Industry1197</v>
      </c>
      <c r="C1349" s="179">
        <f>'Energy consumption (raw)'!B1299</f>
        <v>1197</v>
      </c>
      <c r="D1349" s="179">
        <f>'Energy consumption (raw)'!C1299</f>
        <v>0</v>
      </c>
      <c r="E1349" s="179">
        <f>'Energy consumption (raw)'!D1299</f>
        <v>0</v>
      </c>
      <c r="F1349" s="179" t="str">
        <f>'Energy consumption (raw)'!E1299</f>
        <v>Công nghiệp</v>
      </c>
      <c r="G1349" s="179" t="str">
        <f>'Energy consumption (raw)'!F1299</f>
        <v>Sản xuất sản phẩm từ gỗ</v>
      </c>
      <c r="H1349" s="179" t="str">
        <f>'Energy consumption (raw)'!G1299</f>
        <v>Industry</v>
      </c>
      <c r="I1349" s="179" t="str">
        <f>'Energy consumption (raw)'!I1299</f>
        <v>16 Manufacture of wood and of products of wood and cork, except furniture;
manufacture of articles of straw and plaiting materials</v>
      </c>
      <c r="J1349" s="179" t="str">
        <f>INDEX(Sector!$E$6:$E$46,MATCH('Energy consumption (toe)'!I1349,Sector!$B$6:$B$46,FALSE))</f>
        <v>Manufacture of wood and of products of wood and cork, except furniture;
manufacture of articles of straw and plaiting materials</v>
      </c>
      <c r="K1349" s="179">
        <f>IFERROR('Energy consumption (raw)'!J1299*Lists!$H$84,)</f>
        <v>0</v>
      </c>
      <c r="L1349" s="179">
        <f>'Energy consumption (raw)'!K1299*Lists!$H$84</f>
        <v>2051.0677761000002</v>
      </c>
      <c r="M1349" s="179">
        <f>'Energy consumption (raw)'!L1299*Lists!$H$84</f>
        <v>0</v>
      </c>
      <c r="N1349" s="179">
        <f>'Energy consumption (raw)'!M1299*Lists!$H$84</f>
        <v>0</v>
      </c>
      <c r="O1349" s="178">
        <f t="shared" si="111"/>
        <v>2051.0677761000002</v>
      </c>
      <c r="P1349">
        <f>'Energy consumption (raw)'!N1299*Lists!$H$85</f>
        <v>0</v>
      </c>
      <c r="Q1349">
        <f>'Energy consumption (raw)'!O1299*Lists!$H$86</f>
        <v>0</v>
      </c>
      <c r="R1349">
        <f>'Energy consumption (raw)'!P1299*Lists!$H$87</f>
        <v>0</v>
      </c>
      <c r="S1349">
        <f>'Energy consumption (raw)'!Q1299*Lists!$H$88</f>
        <v>0</v>
      </c>
      <c r="T1349">
        <f>'Energy consumption (raw)'!R1299*Lists!$H$89</f>
        <v>0</v>
      </c>
      <c r="U1349">
        <f>'Energy consumption (raw)'!S1299*Lists!$H$90</f>
        <v>0</v>
      </c>
      <c r="V1349">
        <f>'Energy consumption (raw)'!T1299*Lists!$H$91</f>
        <v>0</v>
      </c>
      <c r="W1349">
        <f>'Energy consumption (raw)'!U1299*Lists!$H$92</f>
        <v>0</v>
      </c>
      <c r="X1349">
        <f>'Energy consumption (raw)'!V1299*Lists!$H$93</f>
        <v>0</v>
      </c>
      <c r="Y1349">
        <f>'Energy consumption (raw)'!W1299*Lists!$H$94</f>
        <v>0</v>
      </c>
      <c r="Z1349">
        <f>'Energy consumption (raw)'!X1299*Lists!$H$96*1000000</f>
        <v>0</v>
      </c>
      <c r="AA1349">
        <f>'Energy consumption (raw)'!Y1299*Lists!$H$97</f>
        <v>0</v>
      </c>
      <c r="AB1349">
        <f>'Energy consumption (raw)'!Z1299*Lists!$H$96</f>
        <v>0</v>
      </c>
      <c r="AC1349">
        <f>'Energy consumption (raw)'!AA1299*Lists!$H$98</f>
        <v>0</v>
      </c>
      <c r="AD1349">
        <f>'Energy consumption (raw)'!AB1299*Lists!$H$99</f>
        <v>0</v>
      </c>
      <c r="AE1349">
        <f>'Energy consumption (raw)'!AC1299*Lists!$H$101</f>
        <v>0</v>
      </c>
      <c r="AF1349">
        <f>'Energy consumption (raw)'!AD1299*Lists!$H$101</f>
        <v>0</v>
      </c>
      <c r="AG1349">
        <f>'Energy consumption (raw)'!AE1299*Lists!$H$101</f>
        <v>0</v>
      </c>
      <c r="AH1349">
        <f>'Energy consumption (raw)'!AF1299*Lists!$H$100</f>
        <v>0</v>
      </c>
      <c r="AI1349" s="167">
        <f t="shared" si="112"/>
        <v>2051.0677761000002</v>
      </c>
      <c r="AJ1349" s="179">
        <f>'Energy consumption (raw)'!AG1299</f>
        <v>2051.0677761000002</v>
      </c>
      <c r="AK1349" s="179">
        <f>'Energy consumption (raw)'!AH1299</f>
        <v>1218</v>
      </c>
      <c r="AL1349">
        <f>IF(ROUND(AI1349,-3)=ROUND('Energy consumption (raw)'!AG1299,-3),1,0)</f>
        <v>1</v>
      </c>
      <c r="AM1349" s="179" t="str">
        <f>'Energy consumption (raw)'!AJ1299</f>
        <v>35. Tỉnh Bình Định</v>
      </c>
      <c r="AN1349">
        <f>VLOOKUP(AM1349,Lists!$F$9:$G$71,2,FALSE)</f>
        <v>1</v>
      </c>
    </row>
    <row r="1350" spans="2:40" x14ac:dyDescent="0.25">
      <c r="B1350" s="65" t="str">
        <f t="shared" si="110"/>
        <v>Industry1198</v>
      </c>
      <c r="C1350" s="179">
        <f>'Energy consumption (raw)'!B1300</f>
        <v>1198</v>
      </c>
      <c r="D1350" s="179">
        <f>'Energy consumption (raw)'!C1300</f>
        <v>0</v>
      </c>
      <c r="E1350" s="179">
        <f>'Energy consumption (raw)'!D1300</f>
        <v>0</v>
      </c>
      <c r="F1350" s="179" t="str">
        <f>'Energy consumption (raw)'!E1300</f>
        <v>Công nghiệp</v>
      </c>
      <c r="G1350" s="179" t="str">
        <f>'Energy consumption (raw)'!F1300</f>
        <v>Chế biến sữa và các sản phẩm từ sữa</v>
      </c>
      <c r="H1350" s="179" t="str">
        <f>'Energy consumption (raw)'!G1300</f>
        <v>Industry</v>
      </c>
      <c r="I1350" s="179" t="str">
        <f>'Energy consumption (raw)'!I1300</f>
        <v>10 Manufacture of food products</v>
      </c>
      <c r="J1350" s="179" t="str">
        <f>INDEX(Sector!$E$6:$E$46,MATCH('Energy consumption (toe)'!I1350,Sector!$B$6:$B$46,FALSE))</f>
        <v>Manufacture of food products</v>
      </c>
      <c r="K1350" s="179">
        <f>IFERROR('Energy consumption (raw)'!J1300*Lists!$H$84,)</f>
        <v>0</v>
      </c>
      <c r="L1350" s="179">
        <f>'Energy consumption (raw)'!K1300*Lists!$H$84</f>
        <v>1269.7544504</v>
      </c>
      <c r="M1350" s="179">
        <f>'Energy consumption (raw)'!L1300*Lists!$H$84</f>
        <v>0</v>
      </c>
      <c r="N1350" s="179">
        <f>'Energy consumption (raw)'!M1300*Lists!$H$84</f>
        <v>0</v>
      </c>
      <c r="O1350" s="178">
        <f t="shared" si="111"/>
        <v>1269.7544504</v>
      </c>
      <c r="P1350">
        <f>'Energy consumption (raw)'!N1300*Lists!$H$85</f>
        <v>0</v>
      </c>
      <c r="Q1350">
        <f>'Energy consumption (raw)'!O1300*Lists!$H$86</f>
        <v>0</v>
      </c>
      <c r="R1350">
        <f>'Energy consumption (raw)'!P1300*Lists!$H$87</f>
        <v>0</v>
      </c>
      <c r="S1350">
        <f>'Energy consumption (raw)'!Q1300*Lists!$H$88</f>
        <v>0</v>
      </c>
      <c r="T1350">
        <f>'Energy consumption (raw)'!R1300*Lists!$H$89</f>
        <v>0</v>
      </c>
      <c r="U1350">
        <f>'Energy consumption (raw)'!S1300*Lists!$H$90</f>
        <v>0</v>
      </c>
      <c r="V1350">
        <f>'Energy consumption (raw)'!T1300*Lists!$H$91</f>
        <v>0</v>
      </c>
      <c r="W1350">
        <f>'Energy consumption (raw)'!U1300*Lists!$H$92</f>
        <v>0</v>
      </c>
      <c r="X1350">
        <f>'Energy consumption (raw)'!V1300*Lists!$H$93</f>
        <v>0</v>
      </c>
      <c r="Y1350">
        <f>'Energy consumption (raw)'!W1300*Lists!$H$94</f>
        <v>0</v>
      </c>
      <c r="Z1350">
        <f>'Energy consumption (raw)'!X1300*Lists!$H$96*1000000</f>
        <v>0</v>
      </c>
      <c r="AA1350">
        <f>'Energy consumption (raw)'!Y1300*Lists!$H$97</f>
        <v>0</v>
      </c>
      <c r="AB1350">
        <f>'Energy consumption (raw)'!Z1300*Lists!$H$96</f>
        <v>0</v>
      </c>
      <c r="AC1350">
        <f>'Energy consumption (raw)'!AA1300*Lists!$H$98</f>
        <v>0</v>
      </c>
      <c r="AD1350">
        <f>'Energy consumption (raw)'!AB1300*Lists!$H$99</f>
        <v>0</v>
      </c>
      <c r="AE1350">
        <f>'Energy consumption (raw)'!AC1300*Lists!$H$101</f>
        <v>0</v>
      </c>
      <c r="AF1350">
        <f>'Energy consumption (raw)'!AD1300*Lists!$H$101</f>
        <v>0</v>
      </c>
      <c r="AG1350">
        <f>'Energy consumption (raw)'!AE1300*Lists!$H$101</f>
        <v>0</v>
      </c>
      <c r="AH1350">
        <f>'Energy consumption (raw)'!AF1300*Lists!$H$100</f>
        <v>0</v>
      </c>
      <c r="AI1350" s="167">
        <f t="shared" si="112"/>
        <v>1269.7544504</v>
      </c>
      <c r="AJ1350" s="179">
        <f>'Energy consumption (raw)'!AG1300</f>
        <v>1269.7544504</v>
      </c>
      <c r="AK1350" s="179">
        <f>'Energy consumption (raw)'!AH1300</f>
        <v>1038</v>
      </c>
      <c r="AL1350">
        <f>IF(ROUND(AI1350,-3)=ROUND('Energy consumption (raw)'!AG1300,-3),1,0)</f>
        <v>1</v>
      </c>
      <c r="AM1350" s="179" t="str">
        <f>'Energy consumption (raw)'!AJ1300</f>
        <v>35. Tỉnh Bình Định</v>
      </c>
      <c r="AN1350">
        <f>VLOOKUP(AM1350,Lists!$F$9:$G$71,2,FALSE)</f>
        <v>1</v>
      </c>
    </row>
    <row r="1351" spans="2:40" x14ac:dyDescent="0.25">
      <c r="B1351" s="65" t="str">
        <f t="shared" si="110"/>
        <v>Industry1199</v>
      </c>
      <c r="C1351" s="179">
        <f>'Energy consumption (raw)'!B1301</f>
        <v>1199</v>
      </c>
      <c r="D1351" s="179">
        <f>'Energy consumption (raw)'!C1301</f>
        <v>0</v>
      </c>
      <c r="E1351" s="179">
        <f>'Energy consumption (raw)'!D1301</f>
        <v>0</v>
      </c>
      <c r="F1351" s="179" t="str">
        <f>'Energy consumption (raw)'!E1301</f>
        <v>Công nghiệp</v>
      </c>
      <c r="G1351" s="179" t="str">
        <f>'Energy consumption (raw)'!F1301</f>
        <v>Chế biến sữa và các sản phẩm từ sữa</v>
      </c>
      <c r="H1351" s="179" t="str">
        <f>'Energy consumption (raw)'!G1301</f>
        <v>Industry</v>
      </c>
      <c r="I1351" s="179" t="str">
        <f>'Energy consumption (raw)'!I1301</f>
        <v>10 Manufacture of food products</v>
      </c>
      <c r="J1351" s="179" t="str">
        <f>INDEX(Sector!$E$6:$E$46,MATCH('Energy consumption (toe)'!I1351,Sector!$B$6:$B$46,FALSE))</f>
        <v>Manufacture of food products</v>
      </c>
      <c r="K1351" s="179">
        <f>IFERROR('Energy consumption (raw)'!J1301*Lists!$H$84,)</f>
        <v>0</v>
      </c>
      <c r="L1351" s="179">
        <f>'Energy consumption (raw)'!K1301*Lists!$H$84</f>
        <v>995.04166210000005</v>
      </c>
      <c r="M1351" s="179">
        <f>'Energy consumption (raw)'!L1301*Lists!$H$84</f>
        <v>0</v>
      </c>
      <c r="N1351" s="179">
        <f>'Energy consumption (raw)'!M1301*Lists!$H$84</f>
        <v>0</v>
      </c>
      <c r="O1351" s="178">
        <f t="shared" si="111"/>
        <v>995.04166210000005</v>
      </c>
      <c r="P1351">
        <f>'Energy consumption (raw)'!N1301*Lists!$H$85</f>
        <v>0</v>
      </c>
      <c r="Q1351">
        <f>'Energy consumption (raw)'!O1301*Lists!$H$86</f>
        <v>0</v>
      </c>
      <c r="R1351">
        <f>'Energy consumption (raw)'!P1301*Lists!$H$87</f>
        <v>0</v>
      </c>
      <c r="S1351">
        <f>'Energy consumption (raw)'!Q1301*Lists!$H$88</f>
        <v>0</v>
      </c>
      <c r="T1351">
        <f>'Energy consumption (raw)'!R1301*Lists!$H$89</f>
        <v>648.56700000000001</v>
      </c>
      <c r="U1351">
        <f>'Energy consumption (raw)'!S1301*Lists!$H$90</f>
        <v>0</v>
      </c>
      <c r="V1351">
        <f>'Energy consumption (raw)'!T1301*Lists!$H$91</f>
        <v>44.827199999999998</v>
      </c>
      <c r="W1351">
        <f>'Energy consumption (raw)'!U1301*Lists!$H$92</f>
        <v>0</v>
      </c>
      <c r="X1351">
        <f>'Energy consumption (raw)'!V1301*Lists!$H$93</f>
        <v>14.217000000000001</v>
      </c>
      <c r="Y1351">
        <f>'Energy consumption (raw)'!W1301*Lists!$H$94</f>
        <v>0</v>
      </c>
      <c r="Z1351">
        <f>'Energy consumption (raw)'!X1301*Lists!$H$96*1000000</f>
        <v>0</v>
      </c>
      <c r="AA1351">
        <f>'Energy consumption (raw)'!Y1301*Lists!$H$97</f>
        <v>2.9757000000000002</v>
      </c>
      <c r="AB1351">
        <f>'Energy consumption (raw)'!Z1301*Lists!$H$96</f>
        <v>0</v>
      </c>
      <c r="AC1351">
        <f>'Energy consumption (raw)'!AA1301*Lists!$H$98</f>
        <v>0</v>
      </c>
      <c r="AD1351">
        <f>'Energy consumption (raw)'!AB1301*Lists!$H$99</f>
        <v>0</v>
      </c>
      <c r="AE1351">
        <f>'Energy consumption (raw)'!AC1301*Lists!$H$101</f>
        <v>0</v>
      </c>
      <c r="AF1351">
        <f>'Energy consumption (raw)'!AD1301*Lists!$H$101</f>
        <v>0</v>
      </c>
      <c r="AG1351">
        <f>'Energy consumption (raw)'!AE1301*Lists!$H$101</f>
        <v>0</v>
      </c>
      <c r="AH1351">
        <f>'Energy consumption (raw)'!AF1301*Lists!$H$100</f>
        <v>0</v>
      </c>
      <c r="AI1351" s="167">
        <f t="shared" si="112"/>
        <v>1705.6285621</v>
      </c>
      <c r="AJ1351" s="179">
        <f>'Energy consumption (raw)'!AG1301</f>
        <v>1705.6285621</v>
      </c>
      <c r="AK1351" s="179">
        <f>'Energy consumption (raw)'!AH1301</f>
        <v>1104</v>
      </c>
      <c r="AL1351">
        <f>IF(ROUND(AI1351,-3)=ROUND('Energy consumption (raw)'!AG1301,-3),1,0)</f>
        <v>1</v>
      </c>
      <c r="AM1351" s="179" t="str">
        <f>'Energy consumption (raw)'!AJ1301</f>
        <v>35. Tỉnh Bình Định</v>
      </c>
      <c r="AN1351">
        <f>VLOOKUP(AM1351,Lists!$F$9:$G$71,2,FALSE)</f>
        <v>1</v>
      </c>
    </row>
    <row r="1352" spans="2:40" x14ac:dyDescent="0.25">
      <c r="B1352" s="65" t="str">
        <f t="shared" si="110"/>
        <v>Industry1200</v>
      </c>
      <c r="C1352" s="179">
        <f>'Energy consumption (raw)'!B1302</f>
        <v>1200</v>
      </c>
      <c r="D1352" s="179">
        <f>'Energy consumption (raw)'!C1302</f>
        <v>0</v>
      </c>
      <c r="E1352" s="179">
        <f>'Energy consumption (raw)'!D1302</f>
        <v>0</v>
      </c>
      <c r="F1352" s="179" t="str">
        <f>'Energy consumption (raw)'!E1302</f>
        <v>Công nghiệp</v>
      </c>
      <c r="G1352" s="179" t="str">
        <f>'Energy consumption (raw)'!F1302</f>
        <v xml:space="preserve">Chế biến gỗ và sản xuất sản phẩm từ gỗ, tre, nứa </v>
      </c>
      <c r="H1352" s="179" t="str">
        <f>'Energy consumption (raw)'!G1302</f>
        <v>Industry</v>
      </c>
      <c r="I1352" s="179" t="str">
        <f>'Energy consumption (raw)'!I1302</f>
        <v>16 Manufacture of wood and of products of wood and cork, except furniture;
manufacture of articles of straw and plaiting materials</v>
      </c>
      <c r="J1352" s="179" t="str">
        <f>INDEX(Sector!$E$6:$E$46,MATCH('Energy consumption (toe)'!I1352,Sector!$B$6:$B$46,FALSE))</f>
        <v>Manufacture of wood and of products of wood and cork, except furniture;
manufacture of articles of straw and plaiting materials</v>
      </c>
      <c r="K1352" s="179">
        <f>IFERROR('Energy consumption (raw)'!J1302*Lists!$H$84,)</f>
        <v>0</v>
      </c>
      <c r="L1352" s="179">
        <f>'Energy consumption (raw)'!K1302*Lists!$H$84</f>
        <v>1732.7771189</v>
      </c>
      <c r="M1352" s="179">
        <f>'Energy consumption (raw)'!L1302*Lists!$H$84</f>
        <v>0</v>
      </c>
      <c r="N1352" s="179">
        <f>'Energy consumption (raw)'!M1302*Lists!$H$84</f>
        <v>0</v>
      </c>
      <c r="O1352" s="178">
        <f t="shared" si="111"/>
        <v>1732.7771189</v>
      </c>
      <c r="P1352">
        <f>'Energy consumption (raw)'!N1302*Lists!$H$85</f>
        <v>0</v>
      </c>
      <c r="Q1352">
        <f>'Energy consumption (raw)'!O1302*Lists!$H$86</f>
        <v>0</v>
      </c>
      <c r="R1352">
        <f>'Energy consumption (raw)'!P1302*Lists!$H$87</f>
        <v>0</v>
      </c>
      <c r="S1352">
        <f>'Energy consumption (raw)'!Q1302*Lists!$H$88</f>
        <v>0</v>
      </c>
      <c r="T1352">
        <f>'Energy consumption (raw)'!R1302*Lists!$H$89</f>
        <v>0</v>
      </c>
      <c r="U1352">
        <f>'Energy consumption (raw)'!S1302*Lists!$H$90</f>
        <v>0</v>
      </c>
      <c r="V1352">
        <f>'Energy consumption (raw)'!T1302*Lists!$H$91</f>
        <v>0</v>
      </c>
      <c r="W1352">
        <f>'Energy consumption (raw)'!U1302*Lists!$H$92</f>
        <v>0</v>
      </c>
      <c r="X1352">
        <f>'Energy consumption (raw)'!V1302*Lists!$H$93</f>
        <v>0</v>
      </c>
      <c r="Y1352">
        <f>'Energy consumption (raw)'!W1302*Lists!$H$94</f>
        <v>0</v>
      </c>
      <c r="Z1352">
        <f>'Energy consumption (raw)'!X1302*Lists!$H$96*1000000</f>
        <v>0</v>
      </c>
      <c r="AA1352">
        <f>'Energy consumption (raw)'!Y1302*Lists!$H$97</f>
        <v>0</v>
      </c>
      <c r="AB1352">
        <f>'Energy consumption (raw)'!Z1302*Lists!$H$96</f>
        <v>0</v>
      </c>
      <c r="AC1352">
        <f>'Energy consumption (raw)'!AA1302*Lists!$H$98</f>
        <v>0</v>
      </c>
      <c r="AD1352">
        <f>'Energy consumption (raw)'!AB1302*Lists!$H$99</f>
        <v>0</v>
      </c>
      <c r="AE1352">
        <f>'Energy consumption (raw)'!AC1302*Lists!$H$101</f>
        <v>0</v>
      </c>
      <c r="AF1352">
        <f>'Energy consumption (raw)'!AD1302*Lists!$H$101</f>
        <v>0</v>
      </c>
      <c r="AG1352">
        <f>'Energy consumption (raw)'!AE1302*Lists!$H$101</f>
        <v>0</v>
      </c>
      <c r="AH1352">
        <f>'Energy consumption (raw)'!AF1302*Lists!$H$100</f>
        <v>0</v>
      </c>
      <c r="AI1352" s="167">
        <f t="shared" si="112"/>
        <v>1732.7771189</v>
      </c>
      <c r="AJ1352" s="179">
        <f>'Energy consumption (raw)'!AG1302</f>
        <v>1732.7771189</v>
      </c>
      <c r="AK1352" s="179">
        <f>'Energy consumption (raw)'!AH1302</f>
        <v>1017</v>
      </c>
      <c r="AL1352">
        <f>IF(ROUND(AI1352,-3)=ROUND('Energy consumption (raw)'!AG1302,-3),1,0)</f>
        <v>1</v>
      </c>
      <c r="AM1352" s="179" t="str">
        <f>'Energy consumption (raw)'!AJ1302</f>
        <v>35. Tỉnh Bình Định</v>
      </c>
      <c r="AN1352">
        <f>VLOOKUP(AM1352,Lists!$F$9:$G$71,2,FALSE)</f>
        <v>1</v>
      </c>
    </row>
    <row r="1353" spans="2:40" x14ac:dyDescent="0.25">
      <c r="B1353" s="65" t="str">
        <f t="shared" si="110"/>
        <v>Industry1201</v>
      </c>
      <c r="C1353" s="179">
        <f>'Energy consumption (raw)'!B1303</f>
        <v>1201</v>
      </c>
      <c r="D1353" s="179">
        <f>'Energy consumption (raw)'!C1303</f>
        <v>0</v>
      </c>
      <c r="E1353" s="179">
        <f>'Energy consumption (raw)'!D1303</f>
        <v>0</v>
      </c>
      <c r="F1353" s="179" t="str">
        <f>'Energy consumption (raw)'!E1303</f>
        <v>Công nghiệp</v>
      </c>
      <c r="G1353" s="179" t="str">
        <f>'Energy consumption (raw)'!F1303</f>
        <v>Sản xuất sản phẩm khác từ gỗ; sản xuất sản phẩm từ tre, nứa, rơm, rạ và vật liệu tết bện</v>
      </c>
      <c r="H1353" s="179" t="str">
        <f>'Energy consumption (raw)'!G1303</f>
        <v>Industry</v>
      </c>
      <c r="I1353" s="179" t="str">
        <f>'Energy consumption (raw)'!I1303</f>
        <v>16 Manufacture of wood and of products of wood and cork, except furniture;
manufacture of articles of straw and plaiting materials</v>
      </c>
      <c r="J1353" s="179" t="str">
        <f>INDEX(Sector!$E$6:$E$46,MATCH('Energy consumption (toe)'!I1353,Sector!$B$6:$B$46,FALSE))</f>
        <v>Manufacture of wood and of products of wood and cork, except furniture;
manufacture of articles of straw and plaiting materials</v>
      </c>
      <c r="K1353" s="179">
        <f>IFERROR('Energy consumption (raw)'!J1303*Lists!$H$84,)</f>
        <v>0</v>
      </c>
      <c r="L1353" s="179">
        <f>'Energy consumption (raw)'!K1303*Lists!$H$84</f>
        <v>1500.5107176000001</v>
      </c>
      <c r="M1353" s="179">
        <f>'Energy consumption (raw)'!L1303*Lists!$H$84</f>
        <v>0</v>
      </c>
      <c r="N1353" s="179">
        <f>'Energy consumption (raw)'!M1303*Lists!$H$84</f>
        <v>0</v>
      </c>
      <c r="O1353" s="178">
        <f t="shared" si="111"/>
        <v>1500.5107176000001</v>
      </c>
      <c r="P1353">
        <f>'Energy consumption (raw)'!N1303*Lists!$H$85</f>
        <v>0</v>
      </c>
      <c r="Q1353">
        <f>'Energy consumption (raw)'!O1303*Lists!$H$86</f>
        <v>0</v>
      </c>
      <c r="R1353">
        <f>'Energy consumption (raw)'!P1303*Lists!$H$87</f>
        <v>0</v>
      </c>
      <c r="S1353">
        <f>'Energy consumption (raw)'!Q1303*Lists!$H$88</f>
        <v>0</v>
      </c>
      <c r="T1353">
        <f>'Energy consumption (raw)'!R1303*Lists!$H$89</f>
        <v>0</v>
      </c>
      <c r="U1353">
        <f>'Energy consumption (raw)'!S1303*Lists!$H$90</f>
        <v>0</v>
      </c>
      <c r="V1353">
        <f>'Energy consumption (raw)'!T1303*Lists!$H$91</f>
        <v>0</v>
      </c>
      <c r="W1353">
        <f>'Energy consumption (raw)'!U1303*Lists!$H$92</f>
        <v>0</v>
      </c>
      <c r="X1353">
        <f>'Energy consumption (raw)'!V1303*Lists!$H$93</f>
        <v>0</v>
      </c>
      <c r="Y1353">
        <f>'Energy consumption (raw)'!W1303*Lists!$H$94</f>
        <v>0</v>
      </c>
      <c r="Z1353">
        <f>'Energy consumption (raw)'!X1303*Lists!$H$96*1000000</f>
        <v>0</v>
      </c>
      <c r="AA1353">
        <f>'Energy consumption (raw)'!Y1303*Lists!$H$97</f>
        <v>0</v>
      </c>
      <c r="AB1353">
        <f>'Energy consumption (raw)'!Z1303*Lists!$H$96</f>
        <v>0</v>
      </c>
      <c r="AC1353">
        <f>'Energy consumption (raw)'!AA1303*Lists!$H$98</f>
        <v>0</v>
      </c>
      <c r="AD1353">
        <f>'Energy consumption (raw)'!AB1303*Lists!$H$99</f>
        <v>0</v>
      </c>
      <c r="AE1353">
        <f>'Energy consumption (raw)'!AC1303*Lists!$H$101</f>
        <v>0</v>
      </c>
      <c r="AF1353">
        <f>'Energy consumption (raw)'!AD1303*Lists!$H$101</f>
        <v>0</v>
      </c>
      <c r="AG1353">
        <f>'Energy consumption (raw)'!AE1303*Lists!$H$101</f>
        <v>0</v>
      </c>
      <c r="AH1353">
        <f>'Energy consumption (raw)'!AF1303*Lists!$H$100</f>
        <v>0</v>
      </c>
      <c r="AI1353" s="167">
        <f t="shared" si="112"/>
        <v>1500.5107176000001</v>
      </c>
      <c r="AJ1353" s="179">
        <f>'Energy consumption (raw)'!AG1303</f>
        <v>1500.5107176000001</v>
      </c>
      <c r="AK1353" s="179">
        <f>'Energy consumption (raw)'!AH1303</f>
        <v>0</v>
      </c>
      <c r="AL1353">
        <f>IF(ROUND(AI1353,-3)=ROUND('Energy consumption (raw)'!AG1303,-3),1,0)</f>
        <v>1</v>
      </c>
      <c r="AM1353" s="179" t="str">
        <f>'Energy consumption (raw)'!AJ1303</f>
        <v>35. Tỉnh Bình Định</v>
      </c>
      <c r="AN1353">
        <f>VLOOKUP(AM1353,Lists!$F$9:$G$71,2,FALSE)</f>
        <v>1</v>
      </c>
    </row>
    <row r="1354" spans="2:40" x14ac:dyDescent="0.25">
      <c r="B1354" s="65" t="str">
        <f t="shared" si="110"/>
        <v>Industry1202</v>
      </c>
      <c r="C1354" s="179">
        <f>'Energy consumption (raw)'!B1304</f>
        <v>1202</v>
      </c>
      <c r="D1354" s="179">
        <f>'Energy consumption (raw)'!C1304</f>
        <v>0</v>
      </c>
      <c r="E1354" s="179">
        <f>'Energy consumption (raw)'!D1304</f>
        <v>0</v>
      </c>
      <c r="F1354" s="179" t="str">
        <f>'Energy consumption (raw)'!E1304</f>
        <v>Công nghiệp</v>
      </c>
      <c r="G1354" s="179" t="str">
        <f>'Energy consumption (raw)'!F1304</f>
        <v>Sản xuất và dinh doanh nước sạch</v>
      </c>
      <c r="H1354" s="179" t="str">
        <f>'Energy consumption (raw)'!G1304</f>
        <v>Industry</v>
      </c>
      <c r="I1354" s="179" t="str">
        <f>'Energy consumption (raw)'!I1304</f>
        <v>36 Water collection, treatment and supply</v>
      </c>
      <c r="J1354" s="179" t="str">
        <f>INDEX(Sector!$E$6:$E$46,MATCH('Energy consumption (toe)'!I1354,Sector!$B$6:$B$46,FALSE))</f>
        <v>Water collection, treatment and supply</v>
      </c>
      <c r="K1354" s="179">
        <f>IFERROR('Energy consumption (raw)'!J1304*Lists!$H$84,)</f>
        <v>0</v>
      </c>
      <c r="L1354" s="179">
        <f>'Energy consumption (raw)'!K1304*Lists!$H$84</f>
        <v>1423.5883101000002</v>
      </c>
      <c r="M1354" s="179">
        <f>'Energy consumption (raw)'!L1304*Lists!$H$84</f>
        <v>0</v>
      </c>
      <c r="N1354" s="179">
        <f>'Energy consumption (raw)'!M1304*Lists!$H$84</f>
        <v>0</v>
      </c>
      <c r="O1354" s="178">
        <f t="shared" si="111"/>
        <v>1423.5883101000002</v>
      </c>
      <c r="P1354">
        <f>'Energy consumption (raw)'!N1304*Lists!$H$85</f>
        <v>0</v>
      </c>
      <c r="Q1354">
        <f>'Energy consumption (raw)'!O1304*Lists!$H$86</f>
        <v>0</v>
      </c>
      <c r="R1354">
        <f>'Energy consumption (raw)'!P1304*Lists!$H$87</f>
        <v>0</v>
      </c>
      <c r="S1354">
        <f>'Energy consumption (raw)'!Q1304*Lists!$H$88</f>
        <v>0</v>
      </c>
      <c r="T1354">
        <f>'Energy consumption (raw)'!R1304*Lists!$H$89</f>
        <v>0</v>
      </c>
      <c r="U1354">
        <f>'Energy consumption (raw)'!S1304*Lists!$H$90</f>
        <v>0</v>
      </c>
      <c r="V1354">
        <f>'Energy consumption (raw)'!T1304*Lists!$H$91</f>
        <v>0</v>
      </c>
      <c r="W1354">
        <f>'Energy consumption (raw)'!U1304*Lists!$H$92</f>
        <v>0</v>
      </c>
      <c r="X1354">
        <f>'Energy consumption (raw)'!V1304*Lists!$H$93</f>
        <v>0</v>
      </c>
      <c r="Y1354">
        <f>'Energy consumption (raw)'!W1304*Lists!$H$94</f>
        <v>0</v>
      </c>
      <c r="Z1354">
        <f>'Energy consumption (raw)'!X1304*Lists!$H$96*1000000</f>
        <v>0</v>
      </c>
      <c r="AA1354">
        <f>'Energy consumption (raw)'!Y1304*Lists!$H$97</f>
        <v>0</v>
      </c>
      <c r="AB1354">
        <f>'Energy consumption (raw)'!Z1304*Lists!$H$96</f>
        <v>0</v>
      </c>
      <c r="AC1354">
        <f>'Energy consumption (raw)'!AA1304*Lists!$H$98</f>
        <v>0</v>
      </c>
      <c r="AD1354">
        <f>'Energy consumption (raw)'!AB1304*Lists!$H$99</f>
        <v>0</v>
      </c>
      <c r="AE1354">
        <f>'Energy consumption (raw)'!AC1304*Lists!$H$101</f>
        <v>0</v>
      </c>
      <c r="AF1354">
        <f>'Energy consumption (raw)'!AD1304*Lists!$H$101</f>
        <v>0</v>
      </c>
      <c r="AG1354">
        <f>'Energy consumption (raw)'!AE1304*Lists!$H$101</f>
        <v>0</v>
      </c>
      <c r="AH1354">
        <f>'Energy consumption (raw)'!AF1304*Lists!$H$100</f>
        <v>0</v>
      </c>
      <c r="AI1354" s="167">
        <f t="shared" si="112"/>
        <v>1423.5883101000002</v>
      </c>
      <c r="AJ1354" s="179">
        <f>'Energy consumption (raw)'!AG1304</f>
        <v>1423.5883101000002</v>
      </c>
      <c r="AK1354" s="179">
        <f>'Energy consumption (raw)'!AH1304</f>
        <v>0</v>
      </c>
      <c r="AL1354">
        <f>IF(ROUND(AI1354,-3)=ROUND('Energy consumption (raw)'!AG1304,-3),1,0)</f>
        <v>1</v>
      </c>
      <c r="AM1354" s="179" t="str">
        <f>'Energy consumption (raw)'!AJ1304</f>
        <v>35. Tỉnh Bình Định</v>
      </c>
      <c r="AN1354">
        <f>VLOOKUP(AM1354,Lists!$F$9:$G$71,2,FALSE)</f>
        <v>1</v>
      </c>
    </row>
    <row r="1355" spans="2:40" x14ac:dyDescent="0.25">
      <c r="B1355" s="65" t="str">
        <f t="shared" si="110"/>
        <v>Industry1203</v>
      </c>
      <c r="C1355" s="179">
        <f>'Energy consumption (raw)'!B1305</f>
        <v>1203</v>
      </c>
      <c r="D1355" s="179">
        <f>'Energy consumption (raw)'!C1305</f>
        <v>0</v>
      </c>
      <c r="E1355" s="179">
        <f>'Energy consumption (raw)'!D1305</f>
        <v>0</v>
      </c>
      <c r="F1355" s="179" t="str">
        <f>'Energy consumption (raw)'!E1305</f>
        <v>Công nghiệp</v>
      </c>
      <c r="G1355" s="179" t="str">
        <f>'Energy consumption (raw)'!F1305</f>
        <v>Chăn nuôi gia cầm</v>
      </c>
      <c r="H1355" s="179" t="str">
        <f>'Energy consumption (raw)'!G1305</f>
        <v>Industry</v>
      </c>
      <c r="I1355" s="179" t="str">
        <f>'Energy consumption (raw)'!I1305</f>
        <v>Agriculture</v>
      </c>
      <c r="J1355" s="179" t="str">
        <f>INDEX(Sector!$E$6:$E$46,MATCH('Energy consumption (toe)'!I1355,Sector!$B$6:$B$46,FALSE))</f>
        <v>Agriculture</v>
      </c>
      <c r="K1355" s="179">
        <f>IFERROR('Energy consumption (raw)'!J1305*Lists!$H$84,)</f>
        <v>0</v>
      </c>
      <c r="L1355" s="179">
        <f>'Energy consumption (raw)'!K1305*Lists!$H$84</f>
        <v>1257.4110676</v>
      </c>
      <c r="M1355" s="179">
        <f>'Energy consumption (raw)'!L1305*Lists!$H$84</f>
        <v>0</v>
      </c>
      <c r="N1355" s="179">
        <f>'Energy consumption (raw)'!M1305*Lists!$H$84</f>
        <v>0</v>
      </c>
      <c r="O1355" s="178">
        <f t="shared" si="111"/>
        <v>1257.4110676</v>
      </c>
      <c r="P1355">
        <f>'Energy consumption (raw)'!N1305*Lists!$H$85</f>
        <v>0</v>
      </c>
      <c r="Q1355">
        <f>'Energy consumption (raw)'!O1305*Lists!$H$86</f>
        <v>0</v>
      </c>
      <c r="R1355">
        <f>'Energy consumption (raw)'!P1305*Lists!$H$87</f>
        <v>0</v>
      </c>
      <c r="S1355">
        <f>'Energy consumption (raw)'!Q1305*Lists!$H$88</f>
        <v>0</v>
      </c>
      <c r="T1355">
        <f>'Energy consumption (raw)'!R1305*Lists!$H$89</f>
        <v>0</v>
      </c>
      <c r="U1355">
        <f>'Energy consumption (raw)'!S1305*Lists!$H$90</f>
        <v>0</v>
      </c>
      <c r="V1355">
        <f>'Energy consumption (raw)'!T1305*Lists!$H$91</f>
        <v>0</v>
      </c>
      <c r="W1355">
        <f>'Energy consumption (raw)'!U1305*Lists!$H$92</f>
        <v>0</v>
      </c>
      <c r="X1355">
        <f>'Energy consumption (raw)'!V1305*Lists!$H$93</f>
        <v>0</v>
      </c>
      <c r="Y1355">
        <f>'Energy consumption (raw)'!W1305*Lists!$H$94</f>
        <v>0</v>
      </c>
      <c r="Z1355">
        <f>'Energy consumption (raw)'!X1305*Lists!$H$96*1000000</f>
        <v>0</v>
      </c>
      <c r="AA1355">
        <f>'Energy consumption (raw)'!Y1305*Lists!$H$97</f>
        <v>0</v>
      </c>
      <c r="AB1355">
        <f>'Energy consumption (raw)'!Z1305*Lists!$H$96</f>
        <v>0</v>
      </c>
      <c r="AC1355">
        <f>'Energy consumption (raw)'!AA1305*Lists!$H$98</f>
        <v>0</v>
      </c>
      <c r="AD1355">
        <f>'Energy consumption (raw)'!AB1305*Lists!$H$99</f>
        <v>0</v>
      </c>
      <c r="AE1355">
        <f>'Energy consumption (raw)'!AC1305*Lists!$H$101</f>
        <v>0</v>
      </c>
      <c r="AF1355">
        <f>'Energy consumption (raw)'!AD1305*Lists!$H$101</f>
        <v>0</v>
      </c>
      <c r="AG1355">
        <f>'Energy consumption (raw)'!AE1305*Lists!$H$101</f>
        <v>0</v>
      </c>
      <c r="AH1355">
        <f>'Energy consumption (raw)'!AF1305*Lists!$H$100</f>
        <v>0</v>
      </c>
      <c r="AI1355" s="167">
        <f t="shared" si="112"/>
        <v>1257.4110676</v>
      </c>
      <c r="AJ1355" s="179">
        <f>'Energy consumption (raw)'!AG1305</f>
        <v>1257.4110676</v>
      </c>
      <c r="AK1355" s="179">
        <f>'Energy consumption (raw)'!AH1305</f>
        <v>0</v>
      </c>
      <c r="AL1355">
        <f>IF(ROUND(AI1355,-3)=ROUND('Energy consumption (raw)'!AG1305,-3),1,0)</f>
        <v>1</v>
      </c>
      <c r="AM1355" s="179" t="str">
        <f>'Energy consumption (raw)'!AJ1305</f>
        <v>35. Tỉnh Bình Định</v>
      </c>
      <c r="AN1355">
        <f>VLOOKUP(AM1355,Lists!$F$9:$G$71,2,FALSE)</f>
        <v>1</v>
      </c>
    </row>
    <row r="1356" spans="2:40" x14ac:dyDescent="0.25">
      <c r="B1356" s="65" t="str">
        <f t="shared" si="110"/>
        <v>Industry1204</v>
      </c>
      <c r="C1356" s="179">
        <f>'Energy consumption (raw)'!B1306</f>
        <v>1204</v>
      </c>
      <c r="D1356" s="179">
        <f>'Energy consumption (raw)'!C1306</f>
        <v>0</v>
      </c>
      <c r="E1356" s="179">
        <f>'Energy consumption (raw)'!D1306</f>
        <v>0</v>
      </c>
      <c r="F1356" s="179" t="str">
        <f>'Energy consumption (raw)'!E1306</f>
        <v>Công nghiệp</v>
      </c>
      <c r="G1356" s="179" t="str">
        <f>'Energy consumption (raw)'!F1306</f>
        <v>Chế biến, bảo quản thủy sản và các sản phẩm từ thủy sản</v>
      </c>
      <c r="H1356" s="179" t="str">
        <f>'Energy consumption (raw)'!G1306</f>
        <v>Industry</v>
      </c>
      <c r="I1356" s="179" t="str">
        <f>'Energy consumption (raw)'!I1306</f>
        <v>10 Manufacture of food products</v>
      </c>
      <c r="J1356" s="179" t="str">
        <f>INDEX(Sector!$E$6:$E$46,MATCH('Energy consumption (toe)'!I1356,Sector!$B$6:$B$46,FALSE))</f>
        <v>Manufacture of food products</v>
      </c>
      <c r="K1356" s="179">
        <f>IFERROR('Energy consumption (raw)'!J1306*Lists!$H$84,)</f>
        <v>0</v>
      </c>
      <c r="L1356" s="179">
        <f>'Energy consumption (raw)'!K1306*Lists!$H$84</f>
        <v>1091.4018578</v>
      </c>
      <c r="M1356" s="179">
        <f>'Energy consumption (raw)'!L1306*Lists!$H$84</f>
        <v>0</v>
      </c>
      <c r="N1356" s="179">
        <f>'Energy consumption (raw)'!M1306*Lists!$H$84</f>
        <v>0</v>
      </c>
      <c r="O1356" s="178">
        <f t="shared" si="111"/>
        <v>1091.4018578</v>
      </c>
      <c r="P1356">
        <f>'Energy consumption (raw)'!N1306*Lists!$H$85</f>
        <v>0</v>
      </c>
      <c r="Q1356">
        <f>'Energy consumption (raw)'!O1306*Lists!$H$86</f>
        <v>0</v>
      </c>
      <c r="R1356">
        <f>'Energy consumption (raw)'!P1306*Lists!$H$87</f>
        <v>0</v>
      </c>
      <c r="S1356">
        <f>'Energy consumption (raw)'!Q1306*Lists!$H$88</f>
        <v>0</v>
      </c>
      <c r="T1356">
        <f>'Energy consumption (raw)'!R1306*Lists!$H$89</f>
        <v>0</v>
      </c>
      <c r="U1356">
        <f>'Energy consumption (raw)'!S1306*Lists!$H$90</f>
        <v>0</v>
      </c>
      <c r="V1356">
        <f>'Energy consumption (raw)'!T1306*Lists!$H$91</f>
        <v>0</v>
      </c>
      <c r="W1356">
        <f>'Energy consumption (raw)'!U1306*Lists!$H$92</f>
        <v>0</v>
      </c>
      <c r="X1356">
        <f>'Energy consumption (raw)'!V1306*Lists!$H$93</f>
        <v>0</v>
      </c>
      <c r="Y1356">
        <f>'Energy consumption (raw)'!W1306*Lists!$H$94</f>
        <v>0</v>
      </c>
      <c r="Z1356">
        <f>'Energy consumption (raw)'!X1306*Lists!$H$96*1000000</f>
        <v>0</v>
      </c>
      <c r="AA1356">
        <f>'Energy consumption (raw)'!Y1306*Lists!$H$97</f>
        <v>0</v>
      </c>
      <c r="AB1356">
        <f>'Energy consumption (raw)'!Z1306*Lists!$H$96</f>
        <v>0</v>
      </c>
      <c r="AC1356">
        <f>'Energy consumption (raw)'!AA1306*Lists!$H$98</f>
        <v>0</v>
      </c>
      <c r="AD1356">
        <f>'Energy consumption (raw)'!AB1306*Lists!$H$99</f>
        <v>0</v>
      </c>
      <c r="AE1356">
        <f>'Energy consumption (raw)'!AC1306*Lists!$H$101</f>
        <v>0</v>
      </c>
      <c r="AF1356">
        <f>'Energy consumption (raw)'!AD1306*Lists!$H$101</f>
        <v>0</v>
      </c>
      <c r="AG1356">
        <f>'Energy consumption (raw)'!AE1306*Lists!$H$101</f>
        <v>0</v>
      </c>
      <c r="AH1356">
        <f>'Energy consumption (raw)'!AF1306*Lists!$H$100</f>
        <v>0</v>
      </c>
      <c r="AI1356" s="167">
        <f t="shared" si="112"/>
        <v>1091.4018578</v>
      </c>
      <c r="AJ1356" s="179">
        <f>'Energy consumption (raw)'!AG1306</f>
        <v>1091.4018578</v>
      </c>
      <c r="AK1356" s="179">
        <f>'Energy consumption (raw)'!AH1306</f>
        <v>0</v>
      </c>
      <c r="AL1356">
        <f>IF(ROUND(AI1356,-3)=ROUND('Energy consumption (raw)'!AG1306,-3),1,0)</f>
        <v>1</v>
      </c>
      <c r="AM1356" s="179" t="str">
        <f>'Energy consumption (raw)'!AJ1306</f>
        <v>35. Tỉnh Bình Định</v>
      </c>
      <c r="AN1356">
        <f>VLOOKUP(AM1356,Lists!$F$9:$G$71,2,FALSE)</f>
        <v>1</v>
      </c>
    </row>
    <row r="1357" spans="2:40" x14ac:dyDescent="0.25">
      <c r="B1357" s="65" t="str">
        <f t="shared" si="110"/>
        <v>Industry1205</v>
      </c>
      <c r="C1357" s="179">
        <f>'Energy consumption (raw)'!B1307</f>
        <v>1205</v>
      </c>
      <c r="D1357" s="179">
        <f>'Energy consumption (raw)'!C1307</f>
        <v>0</v>
      </c>
      <c r="E1357" s="179">
        <f>'Energy consumption (raw)'!D1307</f>
        <v>0</v>
      </c>
      <c r="F1357" s="179" t="str">
        <f>'Energy consumption (raw)'!E1307</f>
        <v>Công nghiệp</v>
      </c>
      <c r="G1357" s="179" t="str">
        <f>'Energy consumption (raw)'!F1307</f>
        <v>Sản xuất thứuc ăn gia súc, gia cầm và thủy sản</v>
      </c>
      <c r="H1357" s="179" t="str">
        <f>'Energy consumption (raw)'!G1307</f>
        <v>Industry</v>
      </c>
      <c r="I1357" s="179" t="str">
        <f>'Energy consumption (raw)'!I1307</f>
        <v>10 Manufacture of food products</v>
      </c>
      <c r="J1357" s="179" t="str">
        <f>INDEX(Sector!$E$6:$E$46,MATCH('Energy consumption (toe)'!I1357,Sector!$B$6:$B$46,FALSE))</f>
        <v>Manufacture of food products</v>
      </c>
      <c r="K1357" s="179">
        <f>IFERROR('Energy consumption (raw)'!J1307*Lists!$H$84,)</f>
        <v>0</v>
      </c>
      <c r="L1357" s="179">
        <f>'Energy consumption (raw)'!K1307*Lists!$H$84</f>
        <v>1015.7970180000001</v>
      </c>
      <c r="M1357" s="179">
        <f>'Energy consumption (raw)'!L1307*Lists!$H$84</f>
        <v>0</v>
      </c>
      <c r="N1357" s="179">
        <f>'Energy consumption (raw)'!M1307*Lists!$H$84</f>
        <v>0</v>
      </c>
      <c r="O1357" s="178">
        <f t="shared" si="111"/>
        <v>1015.7970180000001</v>
      </c>
      <c r="P1357">
        <f>'Energy consumption (raw)'!N1307*Lists!$H$85</f>
        <v>0</v>
      </c>
      <c r="Q1357">
        <f>'Energy consumption (raw)'!O1307*Lists!$H$86</f>
        <v>0</v>
      </c>
      <c r="R1357">
        <f>'Energy consumption (raw)'!P1307*Lists!$H$87</f>
        <v>0</v>
      </c>
      <c r="S1357">
        <f>'Energy consumption (raw)'!Q1307*Lists!$H$88</f>
        <v>0</v>
      </c>
      <c r="T1357">
        <f>'Energy consumption (raw)'!R1307*Lists!$H$89</f>
        <v>0</v>
      </c>
      <c r="U1357">
        <f>'Energy consumption (raw)'!S1307*Lists!$H$90</f>
        <v>0</v>
      </c>
      <c r="V1357">
        <f>'Energy consumption (raw)'!T1307*Lists!$H$91</f>
        <v>0</v>
      </c>
      <c r="W1357">
        <f>'Energy consumption (raw)'!U1307*Lists!$H$92</f>
        <v>0</v>
      </c>
      <c r="X1357">
        <f>'Energy consumption (raw)'!V1307*Lists!$H$93</f>
        <v>0</v>
      </c>
      <c r="Y1357">
        <f>'Energy consumption (raw)'!W1307*Lists!$H$94</f>
        <v>0</v>
      </c>
      <c r="Z1357">
        <f>'Energy consumption (raw)'!X1307*Lists!$H$96*1000000</f>
        <v>0</v>
      </c>
      <c r="AA1357">
        <f>'Energy consumption (raw)'!Y1307*Lists!$H$97</f>
        <v>0</v>
      </c>
      <c r="AB1357">
        <f>'Energy consumption (raw)'!Z1307*Lists!$H$96</f>
        <v>0</v>
      </c>
      <c r="AC1357">
        <f>'Energy consumption (raw)'!AA1307*Lists!$H$98</f>
        <v>0</v>
      </c>
      <c r="AD1357">
        <f>'Energy consumption (raw)'!AB1307*Lists!$H$99</f>
        <v>0</v>
      </c>
      <c r="AE1357">
        <f>'Energy consumption (raw)'!AC1307*Lists!$H$101</f>
        <v>0</v>
      </c>
      <c r="AF1357">
        <f>'Energy consumption (raw)'!AD1307*Lists!$H$101</f>
        <v>0</v>
      </c>
      <c r="AG1357">
        <f>'Energy consumption (raw)'!AE1307*Lists!$H$101</f>
        <v>0</v>
      </c>
      <c r="AH1357">
        <f>'Energy consumption (raw)'!AF1307*Lists!$H$100</f>
        <v>0</v>
      </c>
      <c r="AI1357" s="167">
        <f t="shared" si="112"/>
        <v>1015.7970180000001</v>
      </c>
      <c r="AJ1357" s="179">
        <f>'Energy consumption (raw)'!AG1307</f>
        <v>1015.7970180000001</v>
      </c>
      <c r="AK1357" s="179">
        <f>'Energy consumption (raw)'!AH1307</f>
        <v>0</v>
      </c>
      <c r="AL1357">
        <f>IF(ROUND(AI1357,-3)=ROUND('Energy consumption (raw)'!AG1307,-3),1,0)</f>
        <v>1</v>
      </c>
      <c r="AM1357" s="179" t="str">
        <f>'Energy consumption (raw)'!AJ1307</f>
        <v>35. Tỉnh Bình Định</v>
      </c>
      <c r="AN1357">
        <f>VLOOKUP(AM1357,Lists!$F$9:$G$71,2,FALSE)</f>
        <v>1</v>
      </c>
    </row>
    <row r="1358" spans="2:40" x14ac:dyDescent="0.25">
      <c r="B1358" s="65" t="str">
        <f t="shared" si="110"/>
        <v>Industry1206</v>
      </c>
      <c r="C1358" s="179">
        <f>'Energy consumption (raw)'!B1308</f>
        <v>1206</v>
      </c>
      <c r="D1358" s="179">
        <f>'Energy consumption (raw)'!C1308</f>
        <v>0</v>
      </c>
      <c r="E1358" s="179">
        <f>'Energy consumption (raw)'!D1308</f>
        <v>0</v>
      </c>
      <c r="F1358" s="179" t="str">
        <f>'Energy consumption (raw)'!E1308</f>
        <v>Công nghiệp</v>
      </c>
      <c r="G1358" s="179" t="str">
        <f>'Energy consumption (raw)'!F1308</f>
        <v>Sản xuất sản phẩm khác từ gỗ, tre, nứa, rơm, rạ và vật liệu tết bện</v>
      </c>
      <c r="H1358" s="179" t="str">
        <f>'Energy consumption (raw)'!G1308</f>
        <v>Industry</v>
      </c>
      <c r="I1358" s="179" t="str">
        <f>'Energy consumption (raw)'!I1308</f>
        <v>16 Manufacture of wood and of products of wood and cork, except furniture;
manufacture of articles of straw and plaiting materials</v>
      </c>
      <c r="J1358" s="179" t="str">
        <f>INDEX(Sector!$E$6:$E$46,MATCH('Energy consumption (toe)'!I1358,Sector!$B$6:$B$46,FALSE))</f>
        <v>Manufacture of wood and of products of wood and cork, except furniture;
manufacture of articles of straw and plaiting materials</v>
      </c>
      <c r="K1358" s="179">
        <f>IFERROR('Energy consumption (raw)'!J1308*Lists!$H$84,)</f>
        <v>0</v>
      </c>
      <c r="L1358" s="179">
        <f>'Energy consumption (raw)'!K1308*Lists!$H$84</f>
        <v>1292.5618420000001</v>
      </c>
      <c r="M1358" s="179">
        <f>'Energy consumption (raw)'!L1308*Lists!$H$84</f>
        <v>0</v>
      </c>
      <c r="N1358" s="179">
        <f>'Energy consumption (raw)'!M1308*Lists!$H$84</f>
        <v>0</v>
      </c>
      <c r="O1358" s="178">
        <f t="shared" si="111"/>
        <v>1292.5618420000001</v>
      </c>
      <c r="P1358">
        <f>'Energy consumption (raw)'!N1308*Lists!$H$85</f>
        <v>0</v>
      </c>
      <c r="Q1358">
        <f>'Energy consumption (raw)'!O1308*Lists!$H$86</f>
        <v>0</v>
      </c>
      <c r="R1358">
        <f>'Energy consumption (raw)'!P1308*Lists!$H$87</f>
        <v>0</v>
      </c>
      <c r="S1358">
        <f>'Energy consumption (raw)'!Q1308*Lists!$H$88</f>
        <v>0</v>
      </c>
      <c r="T1358">
        <f>'Energy consumption (raw)'!R1308*Lists!$H$89</f>
        <v>0</v>
      </c>
      <c r="U1358">
        <f>'Energy consumption (raw)'!S1308*Lists!$H$90</f>
        <v>0</v>
      </c>
      <c r="V1358">
        <f>'Energy consumption (raw)'!T1308*Lists!$H$91</f>
        <v>0</v>
      </c>
      <c r="W1358">
        <f>'Energy consumption (raw)'!U1308*Lists!$H$92</f>
        <v>0</v>
      </c>
      <c r="X1358">
        <f>'Energy consumption (raw)'!V1308*Lists!$H$93</f>
        <v>0</v>
      </c>
      <c r="Y1358">
        <f>'Energy consumption (raw)'!W1308*Lists!$H$94</f>
        <v>0</v>
      </c>
      <c r="Z1358">
        <f>'Energy consumption (raw)'!X1308*Lists!$H$96*1000000</f>
        <v>0</v>
      </c>
      <c r="AA1358">
        <f>'Energy consumption (raw)'!Y1308*Lists!$H$97</f>
        <v>0</v>
      </c>
      <c r="AB1358">
        <f>'Energy consumption (raw)'!Z1308*Lists!$H$96</f>
        <v>0</v>
      </c>
      <c r="AC1358">
        <f>'Energy consumption (raw)'!AA1308*Lists!$H$98</f>
        <v>0</v>
      </c>
      <c r="AD1358">
        <f>'Energy consumption (raw)'!AB1308*Lists!$H$99</f>
        <v>0</v>
      </c>
      <c r="AE1358">
        <f>'Energy consumption (raw)'!AC1308*Lists!$H$101</f>
        <v>0</v>
      </c>
      <c r="AF1358">
        <f>'Energy consumption (raw)'!AD1308*Lists!$H$101</f>
        <v>0</v>
      </c>
      <c r="AG1358">
        <f>'Energy consumption (raw)'!AE1308*Lists!$H$101</f>
        <v>0</v>
      </c>
      <c r="AH1358">
        <f>'Energy consumption (raw)'!AF1308*Lists!$H$100</f>
        <v>0</v>
      </c>
      <c r="AI1358" s="167">
        <f t="shared" si="112"/>
        <v>1292.5618420000001</v>
      </c>
      <c r="AJ1358" s="179">
        <f>'Energy consumption (raw)'!AG1308</f>
        <v>1292.5618420000001</v>
      </c>
      <c r="AK1358" s="179">
        <f>'Energy consumption (raw)'!AH1308</f>
        <v>0</v>
      </c>
      <c r="AL1358">
        <f>IF(ROUND(AI1358,-3)=ROUND('Energy consumption (raw)'!AG1308,-3),1,0)</f>
        <v>1</v>
      </c>
      <c r="AM1358" s="179" t="str">
        <f>'Energy consumption (raw)'!AJ1308</f>
        <v>35. Tỉnh Bình Định</v>
      </c>
      <c r="AN1358">
        <f>VLOOKUP(AM1358,Lists!$F$9:$G$71,2,FALSE)</f>
        <v>1</v>
      </c>
    </row>
    <row r="1359" spans="2:40" x14ac:dyDescent="0.25">
      <c r="B1359" s="65" t="str">
        <f t="shared" si="110"/>
        <v>Industry1207</v>
      </c>
      <c r="C1359" s="179">
        <f>'Energy consumption (raw)'!B1309</f>
        <v>1207</v>
      </c>
      <c r="D1359" s="179">
        <f>'Energy consumption (raw)'!C1309</f>
        <v>0</v>
      </c>
      <c r="E1359" s="179">
        <f>'Energy consumption (raw)'!D1309</f>
        <v>0</v>
      </c>
      <c r="F1359" s="179" t="str">
        <f>'Energy consumption (raw)'!E1309</f>
        <v>Công nghiệp</v>
      </c>
      <c r="G1359" s="179" t="str">
        <f>'Energy consumption (raw)'!F1309</f>
        <v>Sản xuất đường</v>
      </c>
      <c r="H1359" s="179" t="str">
        <f>'Energy consumption (raw)'!G1309</f>
        <v>Industry</v>
      </c>
      <c r="I1359" s="179" t="str">
        <f>'Energy consumption (raw)'!I1309</f>
        <v>10 Manufacture of food products</v>
      </c>
      <c r="J1359" s="179" t="str">
        <f>INDEX(Sector!$E$6:$E$46,MATCH('Energy consumption (toe)'!I1359,Sector!$B$6:$B$46,FALSE))</f>
        <v>Manufacture of food products</v>
      </c>
      <c r="K1359" s="179">
        <f>IFERROR('Energy consumption (raw)'!J1309*Lists!$H$84,)</f>
        <v>5384.9717109000003</v>
      </c>
      <c r="L1359" s="179">
        <f>'Energy consumption (raw)'!K1309*Lists!$H$84</f>
        <v>5384.9717109000003</v>
      </c>
      <c r="M1359" s="179">
        <f>'Energy consumption (raw)'!L1309*Lists!$H$84</f>
        <v>0</v>
      </c>
      <c r="N1359" s="179">
        <f>'Energy consumption (raw)'!M1309*Lists!$H$84</f>
        <v>0</v>
      </c>
      <c r="O1359" s="178">
        <f t="shared" si="111"/>
        <v>5384.9717109000003</v>
      </c>
      <c r="P1359">
        <f>'Energy consumption (raw)'!N1309*Lists!$H$85</f>
        <v>0</v>
      </c>
      <c r="Q1359">
        <f>'Energy consumption (raw)'!O1309*Lists!$H$86</f>
        <v>0</v>
      </c>
      <c r="R1359">
        <f>'Energy consumption (raw)'!P1309*Lists!$H$87</f>
        <v>0</v>
      </c>
      <c r="S1359">
        <f>'Energy consumption (raw)'!Q1309*Lists!$H$88</f>
        <v>0</v>
      </c>
      <c r="T1359">
        <f>'Energy consumption (raw)'!R1309*Lists!$H$89</f>
        <v>11.995200000000001</v>
      </c>
      <c r="U1359">
        <f>'Energy consumption (raw)'!S1309*Lists!$H$90</f>
        <v>0</v>
      </c>
      <c r="V1359">
        <f>'Energy consumption (raw)'!T1309*Lists!$H$91</f>
        <v>0</v>
      </c>
      <c r="W1359">
        <f>'Energy consumption (raw)'!U1309*Lists!$H$92</f>
        <v>0</v>
      </c>
      <c r="X1359">
        <f>'Energy consumption (raw)'!V1309*Lists!$H$93</f>
        <v>3.1500000000000004</v>
      </c>
      <c r="Y1359">
        <f>'Energy consumption (raw)'!W1309*Lists!$H$94</f>
        <v>0</v>
      </c>
      <c r="Z1359">
        <f>'Energy consumption (raw)'!X1309*Lists!$H$96*1000000</f>
        <v>0</v>
      </c>
      <c r="AA1359">
        <f>'Energy consumption (raw)'!Y1309*Lists!$H$97</f>
        <v>0</v>
      </c>
      <c r="AB1359">
        <f>'Energy consumption (raw)'!Z1309*Lists!$H$96</f>
        <v>0</v>
      </c>
      <c r="AC1359">
        <f>'Energy consumption (raw)'!AA1309*Lists!$H$98</f>
        <v>0</v>
      </c>
      <c r="AD1359">
        <f>'Energy consumption (raw)'!AB1309*Lists!$H$99</f>
        <v>46279.415500000054</v>
      </c>
      <c r="AE1359">
        <f>'Energy consumption (raw)'!AC1309*Lists!$H$101</f>
        <v>0</v>
      </c>
      <c r="AF1359">
        <f>'Energy consumption (raw)'!AD1309*Lists!$H$101</f>
        <v>0</v>
      </c>
      <c r="AG1359">
        <f>'Energy consumption (raw)'!AE1309*Lists!$H$101</f>
        <v>0</v>
      </c>
      <c r="AH1359">
        <f>'Energy consumption (raw)'!AF1309*Lists!$H$100</f>
        <v>0</v>
      </c>
      <c r="AI1359" s="167">
        <f t="shared" si="112"/>
        <v>51679.53241090005</v>
      </c>
      <c r="AJ1359" s="179">
        <f>'Energy consumption (raw)'!AG1309</f>
        <v>91816.001410900004</v>
      </c>
      <c r="AK1359" s="179">
        <f>'Energy consumption (raw)'!AH1309</f>
        <v>74096.5</v>
      </c>
      <c r="AL1359">
        <f>IF(ROUND(AI1359,-3)=ROUND('Energy consumption (raw)'!AG1309,-3),1,0)</f>
        <v>0</v>
      </c>
      <c r="AM1359" s="179" t="str">
        <f>'Energy consumption (raw)'!AJ1309</f>
        <v>36. Phu Yen</v>
      </c>
      <c r="AN1359">
        <f>VLOOKUP(AM1359,Lists!$F$9:$G$71,2,FALSE)</f>
        <v>1</v>
      </c>
    </row>
    <row r="1360" spans="2:40" x14ac:dyDescent="0.25">
      <c r="B1360" s="65" t="str">
        <f t="shared" si="110"/>
        <v>Industry1208</v>
      </c>
      <c r="C1360" s="179">
        <f>'Energy consumption (raw)'!B1310</f>
        <v>1208</v>
      </c>
      <c r="D1360" s="179">
        <f>'Energy consumption (raw)'!C1310</f>
        <v>0</v>
      </c>
      <c r="E1360" s="179">
        <f>'Energy consumption (raw)'!D1310</f>
        <v>0</v>
      </c>
      <c r="F1360" s="179" t="str">
        <f>'Energy consumption (raw)'!E1310</f>
        <v>Công nghiệp</v>
      </c>
      <c r="G1360" s="179" t="str">
        <f>'Energy consumption (raw)'!F1310</f>
        <v>Bán buôn dược phẩm và dụng cụ y tế</v>
      </c>
      <c r="H1360" s="179" t="str">
        <f>'Energy consumption (raw)'!G1310</f>
        <v>Industry</v>
      </c>
      <c r="I1360" s="179" t="str">
        <f>'Energy consumption (raw)'!I1310</f>
        <v>21 Manufacture of pharmaceuticals, medicinal chemical and botanical products</v>
      </c>
      <c r="J1360" s="179" t="str">
        <f>INDEX(Sector!$E$6:$E$46,MATCH('Energy consumption (toe)'!I1360,Sector!$B$6:$B$46,FALSE))</f>
        <v>Manufacture of pharmaceuticals, medicinal chemical and botanical products</v>
      </c>
      <c r="K1360" s="179">
        <f>IFERROR('Energy consumption (raw)'!J1310*Lists!$H$84,)</f>
        <v>152.86809600000001</v>
      </c>
      <c r="L1360" s="179">
        <f>'Energy consumption (raw)'!K1310*Lists!$H$84</f>
        <v>152.86809600000001</v>
      </c>
      <c r="M1360" s="179">
        <f>'Energy consumption (raw)'!L1310*Lists!$H$84</f>
        <v>0</v>
      </c>
      <c r="N1360" s="179">
        <f>'Energy consumption (raw)'!M1310*Lists!$H$84</f>
        <v>0</v>
      </c>
      <c r="O1360" s="178">
        <f t="shared" si="111"/>
        <v>152.86809600000001</v>
      </c>
      <c r="P1360">
        <f>'Energy consumption (raw)'!N1310*Lists!$H$85</f>
        <v>0</v>
      </c>
      <c r="Q1360">
        <f>'Energy consumption (raw)'!O1310*Lists!$H$86</f>
        <v>0</v>
      </c>
      <c r="R1360">
        <f>'Energy consumption (raw)'!P1310*Lists!$H$87</f>
        <v>0</v>
      </c>
      <c r="S1360">
        <f>'Energy consumption (raw)'!Q1310*Lists!$H$88</f>
        <v>0</v>
      </c>
      <c r="T1360">
        <f>'Energy consumption (raw)'!R1310*Lists!$H$89</f>
        <v>39601.5</v>
      </c>
      <c r="U1360">
        <f>'Energy consumption (raw)'!S1310*Lists!$H$90</f>
        <v>0</v>
      </c>
      <c r="V1360">
        <f>'Energy consumption (raw)'!T1310*Lists!$H$91</f>
        <v>0</v>
      </c>
      <c r="W1360">
        <f>'Energy consumption (raw)'!U1310*Lists!$H$92</f>
        <v>0</v>
      </c>
      <c r="X1360">
        <f>'Energy consumption (raw)'!V1310*Lists!$H$93</f>
        <v>0</v>
      </c>
      <c r="Y1360">
        <f>'Energy consumption (raw)'!W1310*Lists!$H$94</f>
        <v>0</v>
      </c>
      <c r="Z1360">
        <f>'Energy consumption (raw)'!X1310*Lists!$H$96*1000000</f>
        <v>0</v>
      </c>
      <c r="AA1360">
        <f>'Energy consumption (raw)'!Y1310*Lists!$H$97</f>
        <v>0</v>
      </c>
      <c r="AB1360">
        <f>'Energy consumption (raw)'!Z1310*Lists!$H$96</f>
        <v>0</v>
      </c>
      <c r="AC1360">
        <f>'Energy consumption (raw)'!AA1310*Lists!$H$98</f>
        <v>0</v>
      </c>
      <c r="AD1360">
        <f>'Energy consumption (raw)'!AB1310*Lists!$H$99</f>
        <v>0</v>
      </c>
      <c r="AE1360">
        <f>'Energy consumption (raw)'!AC1310*Lists!$H$101</f>
        <v>0</v>
      </c>
      <c r="AF1360">
        <f>'Energy consumption (raw)'!AD1310*Lists!$H$101</f>
        <v>0</v>
      </c>
      <c r="AG1360">
        <f>'Energy consumption (raw)'!AE1310*Lists!$H$101</f>
        <v>0</v>
      </c>
      <c r="AH1360">
        <f>'Energy consumption (raw)'!AF1310*Lists!$H$100</f>
        <v>0</v>
      </c>
      <c r="AI1360" s="167">
        <f t="shared" si="112"/>
        <v>39754.368095999998</v>
      </c>
      <c r="AJ1360" s="179">
        <f>'Energy consumption (raw)'!AG1310</f>
        <v>39754.368095999998</v>
      </c>
      <c r="AK1360" s="179">
        <f>'Energy consumption (raw)'!AH1310</f>
        <v>34656.6</v>
      </c>
      <c r="AL1360">
        <f>IF(ROUND(AI1360,-3)=ROUND('Energy consumption (raw)'!AG1310,-3),1,0)</f>
        <v>1</v>
      </c>
      <c r="AM1360" s="179" t="str">
        <f>'Energy consumption (raw)'!AJ1310</f>
        <v>36. Phu Yen</v>
      </c>
      <c r="AN1360">
        <f>VLOOKUP(AM1360,Lists!$F$9:$G$71,2,FALSE)</f>
        <v>1</v>
      </c>
    </row>
    <row r="1361" spans="2:40" x14ac:dyDescent="0.25">
      <c r="B1361" s="65" t="str">
        <f t="shared" si="110"/>
        <v>Industry1209</v>
      </c>
      <c r="C1361" s="179">
        <f>'Energy consumption (raw)'!B1311</f>
        <v>1209</v>
      </c>
      <c r="D1361" s="179">
        <f>'Energy consumption (raw)'!C1311</f>
        <v>0</v>
      </c>
      <c r="E1361" s="179">
        <f>'Energy consumption (raw)'!D1311</f>
        <v>0</v>
      </c>
      <c r="F1361" s="179" t="str">
        <f>'Energy consumption (raw)'!E1311</f>
        <v>Công nghiệp</v>
      </c>
      <c r="G1361" s="179" t="str">
        <f>'Energy consumption (raw)'!F1311</f>
        <v>Bán buôn dược phẩm và dụng cụ y tế</v>
      </c>
      <c r="H1361" s="179" t="str">
        <f>'Energy consumption (raw)'!G1311</f>
        <v>Industry</v>
      </c>
      <c r="I1361" s="179" t="str">
        <f>'Energy consumption (raw)'!I1311</f>
        <v>21 Manufacture of pharmaceuticals, medicinal chemical and botanical products</v>
      </c>
      <c r="J1361" s="179" t="str">
        <f>INDEX(Sector!$E$6:$E$46,MATCH('Energy consumption (toe)'!I1361,Sector!$B$6:$B$46,FALSE))</f>
        <v>Manufacture of pharmaceuticals, medicinal chemical and botanical products</v>
      </c>
      <c r="K1361" s="179">
        <f>IFERROR('Energy consumption (raw)'!J1311*Lists!$H$84,)</f>
        <v>3053.4300474000001</v>
      </c>
      <c r="L1361" s="179">
        <f>'Energy consumption (raw)'!K1311*Lists!$H$84</f>
        <v>3781.4334946000004</v>
      </c>
      <c r="M1361" s="179">
        <f>'Energy consumption (raw)'!L1311*Lists!$H$84</f>
        <v>0</v>
      </c>
      <c r="N1361" s="179">
        <f>'Energy consumption (raw)'!M1311*Lists!$H$84</f>
        <v>0</v>
      </c>
      <c r="O1361" s="178">
        <f t="shared" si="111"/>
        <v>3781.4334946000004</v>
      </c>
      <c r="P1361">
        <f>'Energy consumption (raw)'!N1311*Lists!$H$85</f>
        <v>0</v>
      </c>
      <c r="Q1361">
        <f>'Energy consumption (raw)'!O1311*Lists!$H$86</f>
        <v>0</v>
      </c>
      <c r="R1361">
        <f>'Energy consumption (raw)'!P1311*Lists!$H$87</f>
        <v>0</v>
      </c>
      <c r="S1361">
        <f>'Energy consumption (raw)'!Q1311*Lists!$H$88</f>
        <v>0</v>
      </c>
      <c r="T1361">
        <f>'Energy consumption (raw)'!R1311*Lists!$H$89</f>
        <v>291.3426</v>
      </c>
      <c r="U1361">
        <f>'Energy consumption (raw)'!S1311*Lists!$H$90</f>
        <v>0</v>
      </c>
      <c r="V1361">
        <f>'Energy consumption (raw)'!T1311*Lists!$H$91</f>
        <v>0</v>
      </c>
      <c r="W1361">
        <f>'Energy consumption (raw)'!U1311*Lists!$H$92</f>
        <v>0</v>
      </c>
      <c r="X1361">
        <f>'Energy consumption (raw)'!V1311*Lists!$H$93</f>
        <v>0</v>
      </c>
      <c r="Y1361">
        <f>'Energy consumption (raw)'!W1311*Lists!$H$94</f>
        <v>0</v>
      </c>
      <c r="Z1361">
        <f>'Energy consumption (raw)'!X1311*Lists!$H$96*1000000</f>
        <v>0</v>
      </c>
      <c r="AA1361">
        <f>'Energy consumption (raw)'!Y1311*Lists!$H$97</f>
        <v>23.435000000000002</v>
      </c>
      <c r="AB1361">
        <f>'Energy consumption (raw)'!Z1311*Lists!$H$96</f>
        <v>0</v>
      </c>
      <c r="AC1361">
        <f>'Energy consumption (raw)'!AA1311*Lists!$H$98</f>
        <v>0</v>
      </c>
      <c r="AD1361">
        <f>'Energy consumption (raw)'!AB1311*Lists!$H$99</f>
        <v>0</v>
      </c>
      <c r="AE1361">
        <f>'Energy consumption (raw)'!AC1311*Lists!$H$101</f>
        <v>0</v>
      </c>
      <c r="AF1361">
        <f>'Energy consumption (raw)'!AD1311*Lists!$H$101</f>
        <v>0</v>
      </c>
      <c r="AG1361">
        <f>'Energy consumption (raw)'!AE1311*Lists!$H$101</f>
        <v>0</v>
      </c>
      <c r="AH1361">
        <f>'Energy consumption (raw)'!AF1311*Lists!$H$100</f>
        <v>0</v>
      </c>
      <c r="AI1361" s="167">
        <f t="shared" si="112"/>
        <v>4096.2110946000003</v>
      </c>
      <c r="AJ1361" s="179">
        <f>'Energy consumption (raw)'!AG1311</f>
        <v>3368.2076474</v>
      </c>
      <c r="AK1361" s="179">
        <f>'Energy consumption (raw)'!AH1311</f>
        <v>25226.7</v>
      </c>
      <c r="AL1361">
        <f>IF(ROUND(AI1361,-3)=ROUND('Energy consumption (raw)'!AG1311,-3),1,0)</f>
        <v>0</v>
      </c>
      <c r="AM1361" s="179" t="str">
        <f>'Energy consumption (raw)'!AJ1311</f>
        <v>36. Phu Yen</v>
      </c>
      <c r="AN1361">
        <f>VLOOKUP(AM1361,Lists!$F$9:$G$71,2,FALSE)</f>
        <v>1</v>
      </c>
    </row>
    <row r="1362" spans="2:40" x14ac:dyDescent="0.25">
      <c r="B1362" s="65" t="str">
        <f t="shared" si="110"/>
        <v>Industry1210</v>
      </c>
      <c r="C1362" s="179">
        <f>'Energy consumption (raw)'!B1312</f>
        <v>1210</v>
      </c>
      <c r="D1362" s="179">
        <f>'Energy consumption (raw)'!C1312</f>
        <v>0</v>
      </c>
      <c r="E1362" s="179">
        <f>'Energy consumption (raw)'!D1312</f>
        <v>0</v>
      </c>
      <c r="F1362" s="179" t="str">
        <f>'Energy consumption (raw)'!E1312</f>
        <v>Công nghiệp</v>
      </c>
      <c r="G1362" s="179" t="str">
        <f>'Energy consumption (raw)'!F1312</f>
        <v>Sản xuất bia và mạch nha ủ men bia</v>
      </c>
      <c r="H1362" s="179" t="str">
        <f>'Energy consumption (raw)'!G1312</f>
        <v>Industry</v>
      </c>
      <c r="I1362" s="179" t="str">
        <f>'Energy consumption (raw)'!I1312</f>
        <v>11 Manufacture of beverages</v>
      </c>
      <c r="J1362" s="179" t="str">
        <f>INDEX(Sector!$E$6:$E$46,MATCH('Energy consumption (toe)'!I1362,Sector!$B$6:$B$46,FALSE))</f>
        <v>Manufacture of beverages</v>
      </c>
      <c r="K1362" s="179">
        <f>IFERROR('Energy consumption (raw)'!J1312*Lists!$H$84,)</f>
        <v>513.97669460000009</v>
      </c>
      <c r="L1362" s="179">
        <f>'Energy consumption (raw)'!K1312*Lists!$H$84</f>
        <v>651.67941510000003</v>
      </c>
      <c r="M1362" s="179">
        <f>'Energy consumption (raw)'!L1312*Lists!$H$84</f>
        <v>0</v>
      </c>
      <c r="N1362" s="179">
        <f>'Energy consumption (raw)'!M1312*Lists!$H$84</f>
        <v>0</v>
      </c>
      <c r="O1362" s="178">
        <f t="shared" si="111"/>
        <v>651.67941510000003</v>
      </c>
      <c r="P1362">
        <f>'Energy consumption (raw)'!N1312*Lists!$H$85</f>
        <v>0</v>
      </c>
      <c r="Q1362">
        <f>'Energy consumption (raw)'!O1312*Lists!$H$86</f>
        <v>0</v>
      </c>
      <c r="R1362">
        <f>'Energy consumption (raw)'!P1312*Lists!$H$87</f>
        <v>0</v>
      </c>
      <c r="S1362">
        <f>'Energy consumption (raw)'!Q1312*Lists!$H$88</f>
        <v>0</v>
      </c>
      <c r="T1362">
        <f>'Energy consumption (raw)'!R1312*Lists!$H$89</f>
        <v>11.699400000000001</v>
      </c>
      <c r="U1362">
        <f>'Energy consumption (raw)'!S1312*Lists!$H$90</f>
        <v>0</v>
      </c>
      <c r="V1362">
        <f>'Energy consumption (raw)'!T1312*Lists!$H$91</f>
        <v>3.96</v>
      </c>
      <c r="W1362">
        <f>'Energy consumption (raw)'!U1312*Lists!$H$92</f>
        <v>0</v>
      </c>
      <c r="X1362">
        <f>'Energy consumption (raw)'!V1312*Lists!$H$93</f>
        <v>3.8850000000000002</v>
      </c>
      <c r="Y1362">
        <f>'Energy consumption (raw)'!W1312*Lists!$H$94</f>
        <v>0</v>
      </c>
      <c r="Z1362">
        <f>'Energy consumption (raw)'!X1312*Lists!$H$96*1000000</f>
        <v>0</v>
      </c>
      <c r="AA1362">
        <f>'Energy consumption (raw)'!Y1312*Lists!$H$97</f>
        <v>0</v>
      </c>
      <c r="AB1362">
        <f>'Energy consumption (raw)'!Z1312*Lists!$H$96</f>
        <v>0</v>
      </c>
      <c r="AC1362">
        <f>'Energy consumption (raw)'!AA1312*Lists!$H$98</f>
        <v>0</v>
      </c>
      <c r="AD1362">
        <f>'Energy consumption (raw)'!AB1312*Lists!$H$99</f>
        <v>0</v>
      </c>
      <c r="AE1362">
        <f>'Energy consumption (raw)'!AC1312*Lists!$H$101</f>
        <v>0</v>
      </c>
      <c r="AF1362">
        <f>'Energy consumption (raw)'!AD1312*Lists!$H$101</f>
        <v>0</v>
      </c>
      <c r="AG1362">
        <f>'Energy consumption (raw)'!AE1312*Lists!$H$101</f>
        <v>0</v>
      </c>
      <c r="AH1362">
        <f>'Energy consumption (raw)'!AF1312*Lists!$H$100</f>
        <v>0</v>
      </c>
      <c r="AI1362" s="167">
        <f t="shared" si="112"/>
        <v>671.22381510000002</v>
      </c>
      <c r="AJ1362" s="179">
        <f>'Energy consumption (raw)'!AG1312</f>
        <v>1413.1345946000001</v>
      </c>
      <c r="AK1362" s="179">
        <f>'Energy consumption (raw)'!AH1312</f>
        <v>2384.9</v>
      </c>
      <c r="AL1362">
        <f>IF(ROUND(AI1362,-3)=ROUND('Energy consumption (raw)'!AG1312,-3),1,0)</f>
        <v>1</v>
      </c>
      <c r="AM1362" s="179" t="str">
        <f>'Energy consumption (raw)'!AJ1312</f>
        <v>36. Phu Yen</v>
      </c>
      <c r="AN1362">
        <f>VLOOKUP(AM1362,Lists!$F$9:$G$71,2,FALSE)</f>
        <v>1</v>
      </c>
    </row>
    <row r="1363" spans="2:40" x14ac:dyDescent="0.25">
      <c r="B1363" s="65" t="str">
        <f t="shared" si="110"/>
        <v>Industry1211</v>
      </c>
      <c r="C1363" s="179">
        <f>'Energy consumption (raw)'!B1313</f>
        <v>1211</v>
      </c>
      <c r="D1363" s="179">
        <f>'Energy consumption (raw)'!C1313</f>
        <v>0</v>
      </c>
      <c r="E1363" s="179">
        <f>'Energy consumption (raw)'!D1313</f>
        <v>0</v>
      </c>
      <c r="F1363" s="179" t="str">
        <f>'Energy consumption (raw)'!E1313</f>
        <v>Công nghiệp</v>
      </c>
      <c r="G1363" s="179" t="str">
        <f>'Energy consumption (raw)'!F1313</f>
        <v>Sản xuất tinh bột và các sản phẩm từ tinh bột</v>
      </c>
      <c r="H1363" s="179" t="str">
        <f>'Energy consumption (raw)'!G1313</f>
        <v>Industry</v>
      </c>
      <c r="I1363" s="179" t="str">
        <f>'Energy consumption (raw)'!I1313</f>
        <v>10 Manufacture of food products</v>
      </c>
      <c r="J1363" s="179" t="str">
        <f>INDEX(Sector!$E$6:$E$46,MATCH('Energy consumption (toe)'!I1363,Sector!$B$6:$B$46,FALSE))</f>
        <v>Manufacture of food products</v>
      </c>
      <c r="K1363" s="179">
        <f>IFERROR('Energy consumption (raw)'!J1313*Lists!$H$84,)</f>
        <v>2321.5890049</v>
      </c>
      <c r="L1363" s="179">
        <f>'Energy consumption (raw)'!K1313*Lists!$H$84</f>
        <v>2094.6147850000002</v>
      </c>
      <c r="M1363" s="179">
        <f>'Energy consumption (raw)'!L1313*Lists!$H$84</f>
        <v>0</v>
      </c>
      <c r="N1363" s="179">
        <f>'Energy consumption (raw)'!M1313*Lists!$H$84</f>
        <v>0</v>
      </c>
      <c r="O1363" s="178">
        <f t="shared" si="111"/>
        <v>2094.6147850000002</v>
      </c>
      <c r="P1363">
        <f>'Energy consumption (raw)'!N1313*Lists!$H$85</f>
        <v>170.1</v>
      </c>
      <c r="Q1363">
        <f>'Energy consumption (raw)'!O1313*Lists!$H$86</f>
        <v>0</v>
      </c>
      <c r="R1363">
        <f>'Energy consumption (raw)'!P1313*Lists!$H$87</f>
        <v>0</v>
      </c>
      <c r="S1363">
        <f>'Energy consumption (raw)'!Q1313*Lists!$H$88</f>
        <v>0</v>
      </c>
      <c r="T1363">
        <f>'Energy consumption (raw)'!R1313*Lists!$H$89</f>
        <v>65.769600000000011</v>
      </c>
      <c r="U1363">
        <f>'Energy consumption (raw)'!S1313*Lists!$H$90</f>
        <v>0</v>
      </c>
      <c r="V1363">
        <f>'Energy consumption (raw)'!T1313*Lists!$H$91</f>
        <v>0</v>
      </c>
      <c r="W1363">
        <f>'Energy consumption (raw)'!U1313*Lists!$H$92</f>
        <v>0</v>
      </c>
      <c r="X1363">
        <f>'Energy consumption (raw)'!V1313*Lists!$H$93</f>
        <v>0</v>
      </c>
      <c r="Y1363">
        <f>'Energy consumption (raw)'!W1313*Lists!$H$94</f>
        <v>0</v>
      </c>
      <c r="Z1363">
        <f>'Energy consumption (raw)'!X1313*Lists!$H$96*1000000</f>
        <v>0</v>
      </c>
      <c r="AA1363">
        <f>'Energy consumption (raw)'!Y1313*Lists!$H$97</f>
        <v>0</v>
      </c>
      <c r="AB1363">
        <f>'Energy consumption (raw)'!Z1313*Lists!$H$96</f>
        <v>0</v>
      </c>
      <c r="AC1363">
        <f>'Energy consumption (raw)'!AA1313*Lists!$H$98</f>
        <v>0</v>
      </c>
      <c r="AD1363">
        <f>'Energy consumption (raw)'!AB1313*Lists!$H$99</f>
        <v>0</v>
      </c>
      <c r="AE1363">
        <f>'Energy consumption (raw)'!AC1313*Lists!$H$101</f>
        <v>0</v>
      </c>
      <c r="AF1363">
        <f>'Energy consumption (raw)'!AD1313*Lists!$H$101</f>
        <v>0</v>
      </c>
      <c r="AG1363">
        <f>'Energy consumption (raw)'!AE1313*Lists!$H$101</f>
        <v>0</v>
      </c>
      <c r="AH1363">
        <f>'Energy consumption (raw)'!AF1313*Lists!$H$100</f>
        <v>0</v>
      </c>
      <c r="AI1363" s="167">
        <f t="shared" si="112"/>
        <v>2330.4843850000002</v>
      </c>
      <c r="AJ1363" s="179">
        <f>'Energy consumption (raw)'!AG1313</f>
        <v>2557.4586049</v>
      </c>
      <c r="AK1363" s="179">
        <f>'Energy consumption (raw)'!AH1313</f>
        <v>2315.3000000000002</v>
      </c>
      <c r="AL1363">
        <f>IF(ROUND(AI1363,-3)=ROUND('Energy consumption (raw)'!AG1313,-3),1,0)</f>
        <v>0</v>
      </c>
      <c r="AM1363" s="179" t="str">
        <f>'Energy consumption (raw)'!AJ1313</f>
        <v>36. Phu Yen</v>
      </c>
      <c r="AN1363">
        <f>VLOOKUP(AM1363,Lists!$F$9:$G$71,2,FALSE)</f>
        <v>1</v>
      </c>
    </row>
    <row r="1364" spans="2:40" x14ac:dyDescent="0.25">
      <c r="B1364" s="65" t="str">
        <f t="shared" si="110"/>
        <v>Industry1212</v>
      </c>
      <c r="C1364" s="179">
        <f>'Energy consumption (raw)'!B1314</f>
        <v>1212</v>
      </c>
      <c r="D1364" s="179">
        <f>'Energy consumption (raw)'!C1314</f>
        <v>0</v>
      </c>
      <c r="E1364" s="179">
        <f>'Energy consumption (raw)'!D1314</f>
        <v>0</v>
      </c>
      <c r="F1364" s="179" t="str">
        <f>'Energy consumption (raw)'!E1314</f>
        <v>Công nghiệp</v>
      </c>
      <c r="G1364" s="179" t="str">
        <f>'Energy consumption (raw)'!F1314</f>
        <v>Sản xuất tinh bột và các sản phẩm từ tinh bột</v>
      </c>
      <c r="H1364" s="179" t="str">
        <f>'Energy consumption (raw)'!G1314</f>
        <v>Industry</v>
      </c>
      <c r="I1364" s="179" t="str">
        <f>'Energy consumption (raw)'!I1314</f>
        <v>10 Manufacture of food products</v>
      </c>
      <c r="J1364" s="179" t="str">
        <f>INDEX(Sector!$E$6:$E$46,MATCH('Energy consumption (toe)'!I1364,Sector!$B$6:$B$46,FALSE))</f>
        <v>Manufacture of food products</v>
      </c>
      <c r="K1364" s="179">
        <f>IFERROR('Energy consumption (raw)'!J1314*Lists!$H$84,)</f>
        <v>1635.9321126000002</v>
      </c>
      <c r="L1364" s="179">
        <f>'Energy consumption (raw)'!K1314*Lists!$H$84</f>
        <v>1745.6307718</v>
      </c>
      <c r="M1364" s="179">
        <f>'Energy consumption (raw)'!L1314*Lists!$H$84</f>
        <v>0</v>
      </c>
      <c r="N1364" s="179">
        <f>'Energy consumption (raw)'!M1314*Lists!$H$84</f>
        <v>0</v>
      </c>
      <c r="O1364" s="178">
        <f t="shared" si="111"/>
        <v>1745.6307718</v>
      </c>
      <c r="P1364">
        <f>'Energy consumption (raw)'!N1314*Lists!$H$85</f>
        <v>227.227</v>
      </c>
      <c r="Q1364">
        <f>'Energy consumption (raw)'!O1314*Lists!$H$86</f>
        <v>0</v>
      </c>
      <c r="R1364">
        <f>'Energy consumption (raw)'!P1314*Lists!$H$87</f>
        <v>0</v>
      </c>
      <c r="S1364">
        <f>'Energy consumption (raw)'!Q1314*Lists!$H$88</f>
        <v>0</v>
      </c>
      <c r="T1364">
        <f>'Energy consumption (raw)'!R1314*Lists!$H$89</f>
        <v>41.544599999999996</v>
      </c>
      <c r="U1364">
        <f>'Energy consumption (raw)'!S1314*Lists!$H$90</f>
        <v>0</v>
      </c>
      <c r="V1364">
        <f>'Energy consumption (raw)'!T1314*Lists!$H$91</f>
        <v>0</v>
      </c>
      <c r="W1364">
        <f>'Energy consumption (raw)'!U1314*Lists!$H$92</f>
        <v>0</v>
      </c>
      <c r="X1364">
        <f>'Energy consumption (raw)'!V1314*Lists!$H$93</f>
        <v>0</v>
      </c>
      <c r="Y1364">
        <f>'Energy consumption (raw)'!W1314*Lists!$H$94</f>
        <v>0</v>
      </c>
      <c r="Z1364">
        <f>'Energy consumption (raw)'!X1314*Lists!$H$96*1000000</f>
        <v>0</v>
      </c>
      <c r="AA1364">
        <f>'Energy consumption (raw)'!Y1314*Lists!$H$97</f>
        <v>0</v>
      </c>
      <c r="AB1364">
        <f>'Energy consumption (raw)'!Z1314*Lists!$H$96</f>
        <v>0</v>
      </c>
      <c r="AC1364">
        <f>'Energy consumption (raw)'!AA1314*Lists!$H$98</f>
        <v>0</v>
      </c>
      <c r="AD1364">
        <f>'Energy consumption (raw)'!AB1314*Lists!$H$99</f>
        <v>0</v>
      </c>
      <c r="AE1364">
        <f>'Energy consumption (raw)'!AC1314*Lists!$H$101</f>
        <v>0</v>
      </c>
      <c r="AF1364">
        <f>'Energy consumption (raw)'!AD1314*Lists!$H$101</f>
        <v>0</v>
      </c>
      <c r="AG1364">
        <f>'Energy consumption (raw)'!AE1314*Lists!$H$101</f>
        <v>0</v>
      </c>
      <c r="AH1364">
        <f>'Energy consumption (raw)'!AF1314*Lists!$H$100</f>
        <v>0</v>
      </c>
      <c r="AI1364" s="167">
        <f t="shared" si="112"/>
        <v>2014.4023718000001</v>
      </c>
      <c r="AJ1364" s="179">
        <f>'Energy consumption (raw)'!AG1314</f>
        <v>1904.7037126000002</v>
      </c>
      <c r="AK1364" s="179">
        <f>'Energy consumption (raw)'!AH1314</f>
        <v>2380.5</v>
      </c>
      <c r="AL1364">
        <f>IF(ROUND(AI1364,-3)=ROUND('Energy consumption (raw)'!AG1314,-3),1,0)</f>
        <v>1</v>
      </c>
      <c r="AM1364" s="179" t="str">
        <f>'Energy consumption (raw)'!AJ1314</f>
        <v>36. Phu Yen</v>
      </c>
      <c r="AN1364">
        <f>VLOOKUP(AM1364,Lists!$F$9:$G$71,2,FALSE)</f>
        <v>1</v>
      </c>
    </row>
    <row r="1365" spans="2:40" x14ac:dyDescent="0.25">
      <c r="B1365" s="65" t="str">
        <f t="shared" si="110"/>
        <v>Industry1213</v>
      </c>
      <c r="C1365" s="179">
        <f>'Energy consumption (raw)'!B1315</f>
        <v>1213</v>
      </c>
      <c r="D1365" s="179">
        <f>'Energy consumption (raw)'!C1315</f>
        <v>0</v>
      </c>
      <c r="E1365" s="179">
        <f>'Energy consumption (raw)'!D1315</f>
        <v>0</v>
      </c>
      <c r="F1365" s="179" t="str">
        <f>'Energy consumption (raw)'!E1315</f>
        <v>Công nghiệp</v>
      </c>
      <c r="G1365" s="179" t="str">
        <f>'Energy consumption (raw)'!F1315</f>
        <v>Sản xuất vật liệu xây dựng từ đất sét</v>
      </c>
      <c r="H1365" s="179" t="str">
        <f>'Energy consumption (raw)'!G1315</f>
        <v>Industry</v>
      </c>
      <c r="I1365" s="179" t="str">
        <f>'Energy consumption (raw)'!I1315</f>
        <v>23 Manufacture of other non-metallic mineral products</v>
      </c>
      <c r="J1365" s="179" t="str">
        <f>INDEX(Sector!$E$6:$E$46,MATCH('Energy consumption (toe)'!I1365,Sector!$B$6:$B$46,FALSE))</f>
        <v>Manufacture of other non-metallic mineral products</v>
      </c>
      <c r="K1365" s="179">
        <f>IFERROR('Energy consumption (raw)'!J1315*Lists!$H$84,)</f>
        <v>328.54790400000002</v>
      </c>
      <c r="L1365" s="179">
        <f>'Energy consumption (raw)'!K1315*Lists!$H$84</f>
        <v>432.13875200000001</v>
      </c>
      <c r="M1365" s="179">
        <f>'Energy consumption (raw)'!L1315*Lists!$H$84</f>
        <v>0</v>
      </c>
      <c r="N1365" s="179">
        <f>'Energy consumption (raw)'!M1315*Lists!$H$84</f>
        <v>0</v>
      </c>
      <c r="O1365" s="178">
        <f t="shared" si="111"/>
        <v>432.13875200000001</v>
      </c>
      <c r="P1365">
        <f>'Energy consumption (raw)'!N1315*Lists!$H$85</f>
        <v>816.06</v>
      </c>
      <c r="Q1365">
        <f>'Energy consumption (raw)'!O1315*Lists!$H$86</f>
        <v>0</v>
      </c>
      <c r="R1365">
        <f>'Energy consumption (raw)'!P1315*Lists!$H$87</f>
        <v>0</v>
      </c>
      <c r="S1365">
        <f>'Energy consumption (raw)'!Q1315*Lists!$H$88</f>
        <v>0</v>
      </c>
      <c r="T1365">
        <f>'Energy consumption (raw)'!R1315*Lists!$H$89</f>
        <v>58.4358</v>
      </c>
      <c r="U1365">
        <f>'Energy consumption (raw)'!S1315*Lists!$H$90</f>
        <v>0</v>
      </c>
      <c r="V1365">
        <f>'Energy consumption (raw)'!T1315*Lists!$H$91</f>
        <v>0</v>
      </c>
      <c r="W1365">
        <f>'Energy consumption (raw)'!U1315*Lists!$H$92</f>
        <v>0</v>
      </c>
      <c r="X1365">
        <f>'Energy consumption (raw)'!V1315*Lists!$H$93</f>
        <v>0</v>
      </c>
      <c r="Y1365">
        <f>'Energy consumption (raw)'!W1315*Lists!$H$94</f>
        <v>0</v>
      </c>
      <c r="Z1365">
        <f>'Energy consumption (raw)'!X1315*Lists!$H$96*1000000</f>
        <v>0</v>
      </c>
      <c r="AA1365">
        <f>'Energy consumption (raw)'!Y1315*Lists!$H$97</f>
        <v>0</v>
      </c>
      <c r="AB1365">
        <f>'Energy consumption (raw)'!Z1315*Lists!$H$96</f>
        <v>0</v>
      </c>
      <c r="AC1365">
        <f>'Energy consumption (raw)'!AA1315*Lists!$H$98</f>
        <v>0</v>
      </c>
      <c r="AD1365">
        <f>'Energy consumption (raw)'!AB1315*Lists!$H$99</f>
        <v>0</v>
      </c>
      <c r="AE1365">
        <f>'Energy consumption (raw)'!AC1315*Lists!$H$101</f>
        <v>0</v>
      </c>
      <c r="AF1365">
        <f>'Energy consumption (raw)'!AD1315*Lists!$H$101</f>
        <v>0</v>
      </c>
      <c r="AG1365">
        <f>'Energy consumption (raw)'!AE1315*Lists!$H$101</f>
        <v>0</v>
      </c>
      <c r="AH1365">
        <f>'Energy consumption (raw)'!AF1315*Lists!$H$100</f>
        <v>0</v>
      </c>
      <c r="AI1365" s="167">
        <f t="shared" si="112"/>
        <v>1306.634552</v>
      </c>
      <c r="AJ1365" s="179">
        <f>'Energy consumption (raw)'!AG1315</f>
        <v>1203.0437039999999</v>
      </c>
      <c r="AK1365" s="179">
        <f>'Energy consumption (raw)'!AH1315</f>
        <v>2228</v>
      </c>
      <c r="AL1365">
        <f>IF(ROUND(AI1365,-3)=ROUND('Energy consumption (raw)'!AG1315,-3),1,0)</f>
        <v>1</v>
      </c>
      <c r="AM1365" s="179" t="str">
        <f>'Energy consumption (raw)'!AJ1315</f>
        <v>36. Phu Yen</v>
      </c>
      <c r="AN1365">
        <f>VLOOKUP(AM1365,Lists!$F$9:$G$71,2,FALSE)</f>
        <v>1</v>
      </c>
    </row>
    <row r="1366" spans="2:40" x14ac:dyDescent="0.25">
      <c r="B1366" s="65" t="str">
        <f t="shared" si="110"/>
        <v>Industry1214</v>
      </c>
      <c r="C1366" s="179">
        <f>'Energy consumption (raw)'!B1316</f>
        <v>1214</v>
      </c>
      <c r="D1366" s="179">
        <f>'Energy consumption (raw)'!C1316</f>
        <v>0</v>
      </c>
      <c r="E1366" s="179">
        <f>'Energy consumption (raw)'!D1316</f>
        <v>0</v>
      </c>
      <c r="F1366" s="179" t="str">
        <f>'Energy consumption (raw)'!E1316</f>
        <v>Công nghiệp</v>
      </c>
      <c r="G1366" s="179" t="str">
        <f>'Energy consumption (raw)'!F1316</f>
        <v>Sản xuất sợi</v>
      </c>
      <c r="H1366" s="179" t="str">
        <f>'Energy consumption (raw)'!G1316</f>
        <v>Industry</v>
      </c>
      <c r="I1366" s="179" t="str">
        <f>'Energy consumption (raw)'!I1316</f>
        <v>13 Manufacture of textiles</v>
      </c>
      <c r="J1366" s="179" t="str">
        <f>INDEX(Sector!$E$6:$E$46,MATCH('Energy consumption (toe)'!I1366,Sector!$B$6:$B$46,FALSE))</f>
        <v>Manufacture of textiles</v>
      </c>
      <c r="K1366" s="179">
        <f>IFERROR('Energy consumption (raw)'!J1316*Lists!$H$84,)</f>
        <v>3101.2510120000002</v>
      </c>
      <c r="L1366" s="179">
        <f>'Energy consumption (raw)'!K1316*Lists!$H$84</f>
        <v>3101.2510120000002</v>
      </c>
      <c r="M1366" s="179">
        <f>'Energy consumption (raw)'!L1316*Lists!$H$84</f>
        <v>0</v>
      </c>
      <c r="N1366" s="179">
        <f>'Energy consumption (raw)'!M1316*Lists!$H$84</f>
        <v>0</v>
      </c>
      <c r="O1366" s="178">
        <f t="shared" si="111"/>
        <v>3101.2510120000002</v>
      </c>
      <c r="P1366">
        <f>'Energy consumption (raw)'!N1316*Lists!$H$85</f>
        <v>0</v>
      </c>
      <c r="Q1366">
        <f>'Energy consumption (raw)'!O1316*Lists!$H$86</f>
        <v>0</v>
      </c>
      <c r="R1366">
        <f>'Energy consumption (raw)'!P1316*Lists!$H$87</f>
        <v>0</v>
      </c>
      <c r="S1366">
        <f>'Energy consumption (raw)'!Q1316*Lists!$H$88</f>
        <v>0</v>
      </c>
      <c r="T1366">
        <f>'Energy consumption (raw)'!R1316*Lists!$H$89</f>
        <v>0</v>
      </c>
      <c r="U1366">
        <f>'Energy consumption (raw)'!S1316*Lists!$H$90</f>
        <v>0</v>
      </c>
      <c r="V1366">
        <f>'Energy consumption (raw)'!T1316*Lists!$H$91</f>
        <v>0</v>
      </c>
      <c r="W1366">
        <f>'Energy consumption (raw)'!U1316*Lists!$H$92</f>
        <v>0</v>
      </c>
      <c r="X1366">
        <f>'Energy consumption (raw)'!V1316*Lists!$H$93</f>
        <v>0</v>
      </c>
      <c r="Y1366">
        <f>'Energy consumption (raw)'!W1316*Lists!$H$94</f>
        <v>0</v>
      </c>
      <c r="Z1366">
        <f>'Energy consumption (raw)'!X1316*Lists!$H$96*1000000</f>
        <v>0</v>
      </c>
      <c r="AA1366">
        <f>'Energy consumption (raw)'!Y1316*Lists!$H$97</f>
        <v>0</v>
      </c>
      <c r="AB1366">
        <f>'Energy consumption (raw)'!Z1316*Lists!$H$96</f>
        <v>0</v>
      </c>
      <c r="AC1366">
        <f>'Energy consumption (raw)'!AA1316*Lists!$H$98</f>
        <v>0</v>
      </c>
      <c r="AD1366">
        <f>'Energy consumption (raw)'!AB1316*Lists!$H$99</f>
        <v>0</v>
      </c>
      <c r="AE1366">
        <f>'Energy consumption (raw)'!AC1316*Lists!$H$101</f>
        <v>0</v>
      </c>
      <c r="AF1366">
        <f>'Energy consumption (raw)'!AD1316*Lists!$H$101</f>
        <v>0</v>
      </c>
      <c r="AG1366">
        <f>'Energy consumption (raw)'!AE1316*Lists!$H$101</f>
        <v>0</v>
      </c>
      <c r="AH1366">
        <f>'Energy consumption (raw)'!AF1316*Lists!$H$100</f>
        <v>0</v>
      </c>
      <c r="AI1366" s="167">
        <f t="shared" si="112"/>
        <v>3101.2510120000002</v>
      </c>
      <c r="AJ1366" s="179">
        <f>'Energy consumption (raw)'!AG1316</f>
        <v>3101.2510120000002</v>
      </c>
      <c r="AK1366" s="179">
        <f>'Energy consumption (raw)'!AH1316</f>
        <v>5089.4037346000005</v>
      </c>
      <c r="AL1366">
        <f>IF(ROUND(AI1366,-3)=ROUND('Energy consumption (raw)'!AG1316,-3),1,0)</f>
        <v>1</v>
      </c>
      <c r="AM1366" s="179" t="str">
        <f>'Energy consumption (raw)'!AJ1316</f>
        <v>37. Khanh Hoa</v>
      </c>
      <c r="AN1366">
        <f>VLOOKUP(AM1366,Lists!$F$9:$G$71,2,FALSE)</f>
        <v>1</v>
      </c>
    </row>
    <row r="1367" spans="2:40" x14ac:dyDescent="0.25">
      <c r="B1367" s="65" t="str">
        <f t="shared" si="110"/>
        <v>Industry1215</v>
      </c>
      <c r="C1367" s="179">
        <f>'Energy consumption (raw)'!B1317</f>
        <v>1215</v>
      </c>
      <c r="D1367" s="179">
        <f>'Energy consumption (raw)'!C1317</f>
        <v>0</v>
      </c>
      <c r="E1367" s="179">
        <f>'Energy consumption (raw)'!D1317</f>
        <v>0</v>
      </c>
      <c r="F1367" s="179" t="str">
        <f>'Energy consumption (raw)'!E1317</f>
        <v>Công nghiệp</v>
      </c>
      <c r="G1367" s="179" t="str">
        <f>'Energy consumption (raw)'!F1317</f>
        <v>Đóng tàu và thuyền</v>
      </c>
      <c r="H1367" s="179" t="str">
        <f>'Energy consumption (raw)'!G1317</f>
        <v>Industry</v>
      </c>
      <c r="I1367" s="179" t="str">
        <f>'Energy consumption (raw)'!I1317</f>
        <v>30 Manufacture of other transport equipment</v>
      </c>
      <c r="J1367" s="179" t="str">
        <f>INDEX(Sector!$E$6:$E$46,MATCH('Energy consumption (toe)'!I1367,Sector!$B$6:$B$46,FALSE))</f>
        <v>Manufacture of other transport equipment</v>
      </c>
      <c r="K1367" s="179">
        <f>IFERROR('Energy consumption (raw)'!J1317*Lists!$H$84,)</f>
        <v>8980.3880690000005</v>
      </c>
      <c r="L1367" s="179">
        <f>'Energy consumption (raw)'!K1317*Lists!$H$84</f>
        <v>8980.3880690000005</v>
      </c>
      <c r="M1367" s="179">
        <f>'Energy consumption (raw)'!L1317*Lists!$H$84</f>
        <v>0</v>
      </c>
      <c r="N1367" s="179">
        <f>'Energy consumption (raw)'!M1317*Lists!$H$84</f>
        <v>0</v>
      </c>
      <c r="O1367" s="178">
        <f t="shared" si="111"/>
        <v>8980.3880690000005</v>
      </c>
      <c r="P1367">
        <f>'Energy consumption (raw)'!N1317*Lists!$H$85</f>
        <v>0</v>
      </c>
      <c r="Q1367">
        <f>'Energy consumption (raw)'!O1317*Lists!$H$86</f>
        <v>0</v>
      </c>
      <c r="R1367">
        <f>'Energy consumption (raw)'!P1317*Lists!$H$87</f>
        <v>0</v>
      </c>
      <c r="S1367">
        <f>'Energy consumption (raw)'!Q1317*Lists!$H$88</f>
        <v>0</v>
      </c>
      <c r="T1367">
        <f>'Energy consumption (raw)'!R1317*Lists!$H$89</f>
        <v>0</v>
      </c>
      <c r="U1367">
        <f>'Energy consumption (raw)'!S1317*Lists!$H$90</f>
        <v>0</v>
      </c>
      <c r="V1367">
        <f>'Energy consumption (raw)'!T1317*Lists!$H$91</f>
        <v>0</v>
      </c>
      <c r="W1367">
        <f>'Energy consumption (raw)'!U1317*Lists!$H$92</f>
        <v>0</v>
      </c>
      <c r="X1367">
        <f>'Energy consumption (raw)'!V1317*Lists!$H$93</f>
        <v>0</v>
      </c>
      <c r="Y1367">
        <f>'Energy consumption (raw)'!W1317*Lists!$H$94</f>
        <v>0</v>
      </c>
      <c r="Z1367">
        <f>'Energy consumption (raw)'!X1317*Lists!$H$96*1000000</f>
        <v>0</v>
      </c>
      <c r="AA1367">
        <f>'Energy consumption (raw)'!Y1317*Lists!$H$97</f>
        <v>0</v>
      </c>
      <c r="AB1367">
        <f>'Energy consumption (raw)'!Z1317*Lists!$H$96</f>
        <v>0</v>
      </c>
      <c r="AC1367">
        <f>'Energy consumption (raw)'!AA1317*Lists!$H$98</f>
        <v>0</v>
      </c>
      <c r="AD1367">
        <f>'Energy consumption (raw)'!AB1317*Lists!$H$99</f>
        <v>0</v>
      </c>
      <c r="AE1367">
        <f>'Energy consumption (raw)'!AC1317*Lists!$H$101</f>
        <v>0</v>
      </c>
      <c r="AF1367">
        <f>'Energy consumption (raw)'!AD1317*Lists!$H$101</f>
        <v>0</v>
      </c>
      <c r="AG1367">
        <f>'Energy consumption (raw)'!AE1317*Lists!$H$101</f>
        <v>0</v>
      </c>
      <c r="AH1367">
        <f>'Energy consumption (raw)'!AF1317*Lists!$H$100</f>
        <v>0</v>
      </c>
      <c r="AI1367" s="167">
        <f t="shared" si="112"/>
        <v>8980.3880690000005</v>
      </c>
      <c r="AJ1367" s="179">
        <f>'Energy consumption (raw)'!AG1317</f>
        <v>8980.3880690000005</v>
      </c>
      <c r="AK1367" s="179">
        <f>'Energy consumption (raw)'!AH1317</f>
        <v>11490.711742000001</v>
      </c>
      <c r="AL1367">
        <f>IF(ROUND(AI1367,-3)=ROUND('Energy consumption (raw)'!AG1317,-3),1,0)</f>
        <v>1</v>
      </c>
      <c r="AM1367" s="179" t="str">
        <f>'Energy consumption (raw)'!AJ1317</f>
        <v>37. Khanh Hoa</v>
      </c>
      <c r="AN1367">
        <f>VLOOKUP(AM1367,Lists!$F$9:$G$71,2,FALSE)</f>
        <v>1</v>
      </c>
    </row>
    <row r="1368" spans="2:40" x14ac:dyDescent="0.25">
      <c r="B1368" s="65" t="str">
        <f t="shared" si="110"/>
        <v>Industry1216</v>
      </c>
      <c r="C1368" s="179">
        <f>'Energy consumption (raw)'!B1318</f>
        <v>1216</v>
      </c>
      <c r="D1368" s="179">
        <f>'Energy consumption (raw)'!C1318</f>
        <v>0</v>
      </c>
      <c r="E1368" s="179">
        <f>'Energy consumption (raw)'!D1318</f>
        <v>0</v>
      </c>
      <c r="F1368" s="179" t="str">
        <f>'Energy consumption (raw)'!E1318</f>
        <v>Công nghiệp</v>
      </c>
      <c r="G1368" s="179" t="str">
        <f>'Energy consumption (raw)'!F1318</f>
        <v>Khai thác, xử lý và cung cấp nước</v>
      </c>
      <c r="H1368" s="179" t="str">
        <f>'Energy consumption (raw)'!G1318</f>
        <v>Industry</v>
      </c>
      <c r="I1368" s="179" t="str">
        <f>'Energy consumption (raw)'!I1318</f>
        <v>36 Water collection, treatment and supply</v>
      </c>
      <c r="J1368" s="179" t="str">
        <f>INDEX(Sector!$E$6:$E$46,MATCH('Energy consumption (toe)'!I1368,Sector!$B$6:$B$46,FALSE))</f>
        <v>Water collection, treatment and supply</v>
      </c>
      <c r="K1368" s="179">
        <f>IFERROR('Energy consumption (raw)'!J1318*Lists!$H$84,)</f>
        <v>1321.7273194000002</v>
      </c>
      <c r="L1368" s="179">
        <f>'Energy consumption (raw)'!K1318*Lists!$H$84</f>
        <v>1321.7273194000002</v>
      </c>
      <c r="M1368" s="179">
        <f>'Energy consumption (raw)'!L1318*Lists!$H$84</f>
        <v>0</v>
      </c>
      <c r="N1368" s="179">
        <f>'Energy consumption (raw)'!M1318*Lists!$H$84</f>
        <v>0</v>
      </c>
      <c r="O1368" s="178">
        <f t="shared" si="111"/>
        <v>1321.7273194000002</v>
      </c>
      <c r="P1368">
        <f>'Energy consumption (raw)'!N1318*Lists!$H$85</f>
        <v>0</v>
      </c>
      <c r="Q1368">
        <f>'Energy consumption (raw)'!O1318*Lists!$H$86</f>
        <v>0</v>
      </c>
      <c r="R1368">
        <f>'Energy consumption (raw)'!P1318*Lists!$H$87</f>
        <v>0</v>
      </c>
      <c r="S1368">
        <f>'Energy consumption (raw)'!Q1318*Lists!$H$88</f>
        <v>0</v>
      </c>
      <c r="T1368">
        <f>'Energy consumption (raw)'!R1318*Lists!$H$89</f>
        <v>0</v>
      </c>
      <c r="U1368">
        <f>'Energy consumption (raw)'!S1318*Lists!$H$90</f>
        <v>0</v>
      </c>
      <c r="V1368">
        <f>'Energy consumption (raw)'!T1318*Lists!$H$91</f>
        <v>0</v>
      </c>
      <c r="W1368">
        <f>'Energy consumption (raw)'!U1318*Lists!$H$92</f>
        <v>0</v>
      </c>
      <c r="X1368">
        <f>'Energy consumption (raw)'!V1318*Lists!$H$93</f>
        <v>0</v>
      </c>
      <c r="Y1368">
        <f>'Energy consumption (raw)'!W1318*Lists!$H$94</f>
        <v>0</v>
      </c>
      <c r="Z1368">
        <f>'Energy consumption (raw)'!X1318*Lists!$H$96*1000000</f>
        <v>0</v>
      </c>
      <c r="AA1368">
        <f>'Energy consumption (raw)'!Y1318*Lists!$H$97</f>
        <v>0</v>
      </c>
      <c r="AB1368">
        <f>'Energy consumption (raw)'!Z1318*Lists!$H$96</f>
        <v>0</v>
      </c>
      <c r="AC1368">
        <f>'Energy consumption (raw)'!AA1318*Lists!$H$98</f>
        <v>0</v>
      </c>
      <c r="AD1368">
        <f>'Energy consumption (raw)'!AB1318*Lists!$H$99</f>
        <v>0</v>
      </c>
      <c r="AE1368">
        <f>'Energy consumption (raw)'!AC1318*Lists!$H$101</f>
        <v>0</v>
      </c>
      <c r="AF1368">
        <f>'Energy consumption (raw)'!AD1318*Lists!$H$101</f>
        <v>0</v>
      </c>
      <c r="AG1368">
        <f>'Energy consumption (raw)'!AE1318*Lists!$H$101</f>
        <v>0</v>
      </c>
      <c r="AH1368">
        <f>'Energy consumption (raw)'!AF1318*Lists!$H$100</f>
        <v>0</v>
      </c>
      <c r="AI1368" s="167">
        <f t="shared" si="112"/>
        <v>1321.7273194000002</v>
      </c>
      <c r="AJ1368" s="179">
        <f>'Energy consumption (raw)'!AG1318</f>
        <v>1321.7273194000002</v>
      </c>
      <c r="AK1368" s="179">
        <f>'Energy consumption (raw)'!AH1318</f>
        <v>0</v>
      </c>
      <c r="AL1368">
        <f>IF(ROUND(AI1368,-3)=ROUND('Energy consumption (raw)'!AG1318,-3),1,0)</f>
        <v>1</v>
      </c>
      <c r="AM1368" s="179" t="str">
        <f>'Energy consumption (raw)'!AJ1318</f>
        <v>37. Khanh Hoa</v>
      </c>
      <c r="AN1368">
        <f>VLOOKUP(AM1368,Lists!$F$9:$G$71,2,FALSE)</f>
        <v>1</v>
      </c>
    </row>
    <row r="1369" spans="2:40" x14ac:dyDescent="0.25">
      <c r="B1369" s="65" t="str">
        <f t="shared" si="110"/>
        <v>Industry1217</v>
      </c>
      <c r="C1369" s="179">
        <f>'Energy consumption (raw)'!B1319</f>
        <v>1217</v>
      </c>
      <c r="D1369" s="179">
        <f>'Energy consumption (raw)'!C1319</f>
        <v>0</v>
      </c>
      <c r="E1369" s="179">
        <f>'Energy consumption (raw)'!D1319</f>
        <v>0</v>
      </c>
      <c r="F1369" s="179" t="str">
        <f>'Energy consumption (raw)'!E1319</f>
        <v>Công nghiệp</v>
      </c>
      <c r="G1369" s="179" t="str">
        <f>'Energy consumption (raw)'!F1319</f>
        <v>Sản xuất xi măng</v>
      </c>
      <c r="H1369" s="179" t="str">
        <f>'Energy consumption (raw)'!G1319</f>
        <v>Industry</v>
      </c>
      <c r="I1369" s="179" t="str">
        <f>'Energy consumption (raw)'!I1319</f>
        <v>23 Manufacture of other non-metallic mineral products</v>
      </c>
      <c r="J1369" s="179" t="str">
        <f>INDEX(Sector!$E$6:$E$46,MATCH('Energy consumption (toe)'!I1369,Sector!$B$6:$B$46,FALSE))</f>
        <v>Manufacture of other non-metallic mineral products</v>
      </c>
      <c r="K1369" s="179">
        <f>IFERROR('Energy consumption (raw)'!J1319*Lists!$H$84,)</f>
        <v>2901.6562470000003</v>
      </c>
      <c r="L1369" s="179">
        <f>'Energy consumption (raw)'!K1319*Lists!$H$84</f>
        <v>2901.6562470000003</v>
      </c>
      <c r="M1369" s="179">
        <f>'Energy consumption (raw)'!L1319*Lists!$H$84</f>
        <v>0</v>
      </c>
      <c r="N1369" s="179">
        <f>'Energy consumption (raw)'!M1319*Lists!$H$84</f>
        <v>0</v>
      </c>
      <c r="O1369" s="178">
        <f t="shared" si="111"/>
        <v>2901.6562470000003</v>
      </c>
      <c r="P1369">
        <f>'Energy consumption (raw)'!N1319*Lists!$H$85</f>
        <v>0</v>
      </c>
      <c r="Q1369">
        <f>'Energy consumption (raw)'!O1319*Lists!$H$86</f>
        <v>0</v>
      </c>
      <c r="R1369">
        <f>'Energy consumption (raw)'!P1319*Lists!$H$87</f>
        <v>0</v>
      </c>
      <c r="S1369">
        <f>'Energy consumption (raw)'!Q1319*Lists!$H$88</f>
        <v>0</v>
      </c>
      <c r="T1369">
        <f>'Energy consumption (raw)'!R1319*Lists!$H$89</f>
        <v>0</v>
      </c>
      <c r="U1369">
        <f>'Energy consumption (raw)'!S1319*Lists!$H$90</f>
        <v>0</v>
      </c>
      <c r="V1369">
        <f>'Energy consumption (raw)'!T1319*Lists!$H$91</f>
        <v>0</v>
      </c>
      <c r="W1369">
        <f>'Energy consumption (raw)'!U1319*Lists!$H$92</f>
        <v>0</v>
      </c>
      <c r="X1369">
        <f>'Energy consumption (raw)'!V1319*Lists!$H$93</f>
        <v>0</v>
      </c>
      <c r="Y1369">
        <f>'Energy consumption (raw)'!W1319*Lists!$H$94</f>
        <v>0</v>
      </c>
      <c r="Z1369">
        <f>'Energy consumption (raw)'!X1319*Lists!$H$96*1000000</f>
        <v>0</v>
      </c>
      <c r="AA1369">
        <f>'Energy consumption (raw)'!Y1319*Lists!$H$97</f>
        <v>0</v>
      </c>
      <c r="AB1369">
        <f>'Energy consumption (raw)'!Z1319*Lists!$H$96</f>
        <v>0</v>
      </c>
      <c r="AC1369">
        <f>'Energy consumption (raw)'!AA1319*Lists!$H$98</f>
        <v>0</v>
      </c>
      <c r="AD1369">
        <f>'Energy consumption (raw)'!AB1319*Lists!$H$99</f>
        <v>0</v>
      </c>
      <c r="AE1369">
        <f>'Energy consumption (raw)'!AC1319*Lists!$H$101</f>
        <v>0</v>
      </c>
      <c r="AF1369">
        <f>'Energy consumption (raw)'!AD1319*Lists!$H$101</f>
        <v>0</v>
      </c>
      <c r="AG1369">
        <f>'Energy consumption (raw)'!AE1319*Lists!$H$101</f>
        <v>0</v>
      </c>
      <c r="AH1369">
        <f>'Energy consumption (raw)'!AF1319*Lists!$H$100</f>
        <v>0</v>
      </c>
      <c r="AI1369" s="167">
        <f t="shared" si="112"/>
        <v>2901.6562470000003</v>
      </c>
      <c r="AJ1369" s="179">
        <f>'Energy consumption (raw)'!AG1319</f>
        <v>2901.6562470000003</v>
      </c>
      <c r="AK1369" s="179">
        <f>'Energy consumption (raw)'!AH1319</f>
        <v>3458.2779127000003</v>
      </c>
      <c r="AL1369">
        <f>IF(ROUND(AI1369,-3)=ROUND('Energy consumption (raw)'!AG1319,-3),1,0)</f>
        <v>1</v>
      </c>
      <c r="AM1369" s="179" t="str">
        <f>'Energy consumption (raw)'!AJ1319</f>
        <v>37. Khanh Hoa</v>
      </c>
      <c r="AN1369">
        <f>VLOOKUP(AM1369,Lists!$F$9:$G$71,2,FALSE)</f>
        <v>1</v>
      </c>
    </row>
    <row r="1370" spans="2:40" x14ac:dyDescent="0.25">
      <c r="B1370" s="65" t="str">
        <f t="shared" si="110"/>
        <v>Industry1218</v>
      </c>
      <c r="C1370" s="179">
        <f>'Energy consumption (raw)'!B1320</f>
        <v>1218</v>
      </c>
      <c r="D1370" s="179">
        <f>'Energy consumption (raw)'!C1320</f>
        <v>0</v>
      </c>
      <c r="E1370" s="179">
        <f>'Energy consumption (raw)'!D1320</f>
        <v>0</v>
      </c>
      <c r="F1370" s="179" t="str">
        <f>'Energy consumption (raw)'!E1320</f>
        <v>Công nghiệp</v>
      </c>
      <c r="G1370" s="179" t="str">
        <f>'Energy consumption (raw)'!F1320</f>
        <v>Chế biến đá ốp lát</v>
      </c>
      <c r="H1370" s="179" t="str">
        <f>'Energy consumption (raw)'!G1320</f>
        <v>Industry</v>
      </c>
      <c r="I1370" s="179" t="str">
        <f>'Energy consumption (raw)'!I1320</f>
        <v>23 Manufacture of other non-metallic mineral products</v>
      </c>
      <c r="J1370" s="179" t="str">
        <f>INDEX(Sector!$E$6:$E$46,MATCH('Energy consumption (toe)'!I1370,Sector!$B$6:$B$46,FALSE))</f>
        <v>Manufacture of other non-metallic mineral products</v>
      </c>
      <c r="K1370" s="179">
        <f>IFERROR('Energy consumption (raw)'!J1320*Lists!$H$84,)</f>
        <v>1216.7233920000001</v>
      </c>
      <c r="L1370" s="179">
        <f>'Energy consumption (raw)'!K1320*Lists!$H$84</f>
        <v>1216.7233920000001</v>
      </c>
      <c r="M1370" s="179">
        <f>'Energy consumption (raw)'!L1320*Lists!$H$84</f>
        <v>0</v>
      </c>
      <c r="N1370" s="179">
        <f>'Energy consumption (raw)'!M1320*Lists!$H$84</f>
        <v>0</v>
      </c>
      <c r="O1370" s="178">
        <f t="shared" si="111"/>
        <v>1216.7233920000001</v>
      </c>
      <c r="P1370">
        <f>'Energy consumption (raw)'!N1320*Lists!$H$85</f>
        <v>0</v>
      </c>
      <c r="Q1370">
        <f>'Energy consumption (raw)'!O1320*Lists!$H$86</f>
        <v>0</v>
      </c>
      <c r="R1370">
        <f>'Energy consumption (raw)'!P1320*Lists!$H$87</f>
        <v>0</v>
      </c>
      <c r="S1370">
        <f>'Energy consumption (raw)'!Q1320*Lists!$H$88</f>
        <v>0</v>
      </c>
      <c r="T1370">
        <f>'Energy consumption (raw)'!R1320*Lists!$H$89</f>
        <v>0</v>
      </c>
      <c r="U1370">
        <f>'Energy consumption (raw)'!S1320*Lists!$H$90</f>
        <v>0</v>
      </c>
      <c r="V1370">
        <f>'Energy consumption (raw)'!T1320*Lists!$H$91</f>
        <v>0</v>
      </c>
      <c r="W1370">
        <f>'Energy consumption (raw)'!U1320*Lists!$H$92</f>
        <v>0</v>
      </c>
      <c r="X1370">
        <f>'Energy consumption (raw)'!V1320*Lists!$H$93</f>
        <v>0</v>
      </c>
      <c r="Y1370">
        <f>'Energy consumption (raw)'!W1320*Lists!$H$94</f>
        <v>0</v>
      </c>
      <c r="Z1370">
        <f>'Energy consumption (raw)'!X1320*Lists!$H$96*1000000</f>
        <v>0</v>
      </c>
      <c r="AA1370">
        <f>'Energy consumption (raw)'!Y1320*Lists!$H$97</f>
        <v>0</v>
      </c>
      <c r="AB1370">
        <f>'Energy consumption (raw)'!Z1320*Lists!$H$96</f>
        <v>0</v>
      </c>
      <c r="AC1370">
        <f>'Energy consumption (raw)'!AA1320*Lists!$H$98</f>
        <v>0</v>
      </c>
      <c r="AD1370">
        <f>'Energy consumption (raw)'!AB1320*Lists!$H$99</f>
        <v>0</v>
      </c>
      <c r="AE1370">
        <f>'Energy consumption (raw)'!AC1320*Lists!$H$101</f>
        <v>0</v>
      </c>
      <c r="AF1370">
        <f>'Energy consumption (raw)'!AD1320*Lists!$H$101</f>
        <v>0</v>
      </c>
      <c r="AG1370">
        <f>'Energy consumption (raw)'!AE1320*Lists!$H$101</f>
        <v>0</v>
      </c>
      <c r="AH1370">
        <f>'Energy consumption (raw)'!AF1320*Lists!$H$100</f>
        <v>0</v>
      </c>
      <c r="AI1370" s="167">
        <f t="shared" si="112"/>
        <v>1216.7233920000001</v>
      </c>
      <c r="AJ1370" s="179">
        <f>'Energy consumption (raw)'!AG1320</f>
        <v>1216.7233920000001</v>
      </c>
      <c r="AK1370" s="179">
        <f>'Energy consumption (raw)'!AH1320</f>
        <v>1219.331062</v>
      </c>
      <c r="AL1370">
        <f>IF(ROUND(AI1370,-3)=ROUND('Energy consumption (raw)'!AG1320,-3),1,0)</f>
        <v>1</v>
      </c>
      <c r="AM1370" s="179" t="str">
        <f>'Energy consumption (raw)'!AJ1320</f>
        <v>37. Khanh Hoa</v>
      </c>
      <c r="AN1370">
        <f>VLOOKUP(AM1370,Lists!$F$9:$G$71,2,FALSE)</f>
        <v>1</v>
      </c>
    </row>
    <row r="1371" spans="2:40" x14ac:dyDescent="0.25">
      <c r="B1371" s="65" t="str">
        <f t="shared" si="110"/>
        <v>Industry1219</v>
      </c>
      <c r="C1371" s="179">
        <f>'Energy consumption (raw)'!B1321</f>
        <v>1219</v>
      </c>
      <c r="D1371" s="179">
        <f>'Energy consumption (raw)'!C1321</f>
        <v>0</v>
      </c>
      <c r="E1371" s="179">
        <f>'Energy consumption (raw)'!D1321</f>
        <v>0</v>
      </c>
      <c r="F1371" s="179" t="str">
        <f>'Energy consumption (raw)'!E1321</f>
        <v>Công nghiệp</v>
      </c>
      <c r="G1371" s="179" t="str">
        <f>'Energy consumption (raw)'!F1321</f>
        <v>Chế biến và bảo quản thủy sản đông lạnh</v>
      </c>
      <c r="H1371" s="179" t="str">
        <f>'Energy consumption (raw)'!G1321</f>
        <v>Industry</v>
      </c>
      <c r="I1371" s="179" t="str">
        <f>'Energy consumption (raw)'!I1321</f>
        <v>10 Manufacture of food products</v>
      </c>
      <c r="J1371" s="179" t="str">
        <f>INDEX(Sector!$E$6:$E$46,MATCH('Energy consumption (toe)'!I1371,Sector!$B$6:$B$46,FALSE))</f>
        <v>Manufacture of food products</v>
      </c>
      <c r="K1371" s="179">
        <f>IFERROR('Energy consumption (raw)'!J1321*Lists!$H$84,)</f>
        <v>0</v>
      </c>
      <c r="L1371" s="179">
        <f>'Energy consumption (raw)'!K1321*Lists!$H$84</f>
        <v>1031.6425479</v>
      </c>
      <c r="M1371" s="179">
        <f>'Energy consumption (raw)'!L1321*Lists!$H$84</f>
        <v>0</v>
      </c>
      <c r="N1371" s="179">
        <f>'Energy consumption (raw)'!M1321*Lists!$H$84</f>
        <v>0</v>
      </c>
      <c r="O1371" s="178">
        <f t="shared" si="111"/>
        <v>1031.6425479</v>
      </c>
      <c r="P1371">
        <f>'Energy consumption (raw)'!N1321*Lists!$H$85</f>
        <v>0</v>
      </c>
      <c r="Q1371">
        <f>'Energy consumption (raw)'!O1321*Lists!$H$86</f>
        <v>0</v>
      </c>
      <c r="R1371">
        <f>'Energy consumption (raw)'!P1321*Lists!$H$87</f>
        <v>0</v>
      </c>
      <c r="S1371">
        <f>'Energy consumption (raw)'!Q1321*Lists!$H$88</f>
        <v>0</v>
      </c>
      <c r="T1371">
        <f>'Energy consumption (raw)'!R1321*Lists!$H$89</f>
        <v>0</v>
      </c>
      <c r="U1371">
        <f>'Energy consumption (raw)'!S1321*Lists!$H$90</f>
        <v>0</v>
      </c>
      <c r="V1371">
        <f>'Energy consumption (raw)'!T1321*Lists!$H$91</f>
        <v>0</v>
      </c>
      <c r="W1371">
        <f>'Energy consumption (raw)'!U1321*Lists!$H$92</f>
        <v>0</v>
      </c>
      <c r="X1371">
        <f>'Energy consumption (raw)'!V1321*Lists!$H$93</f>
        <v>0</v>
      </c>
      <c r="Y1371">
        <f>'Energy consumption (raw)'!W1321*Lists!$H$94</f>
        <v>0</v>
      </c>
      <c r="Z1371">
        <f>'Energy consumption (raw)'!X1321*Lists!$H$96*1000000</f>
        <v>0</v>
      </c>
      <c r="AA1371">
        <f>'Energy consumption (raw)'!Y1321*Lists!$H$97</f>
        <v>0</v>
      </c>
      <c r="AB1371">
        <f>'Energy consumption (raw)'!Z1321*Lists!$H$96</f>
        <v>0</v>
      </c>
      <c r="AC1371">
        <f>'Energy consumption (raw)'!AA1321*Lists!$H$98</f>
        <v>0</v>
      </c>
      <c r="AD1371">
        <f>'Energy consumption (raw)'!AB1321*Lists!$H$99</f>
        <v>0</v>
      </c>
      <c r="AE1371">
        <f>'Energy consumption (raw)'!AC1321*Lists!$H$101</f>
        <v>0</v>
      </c>
      <c r="AF1371">
        <f>'Energy consumption (raw)'!AD1321*Lists!$H$101</f>
        <v>0</v>
      </c>
      <c r="AG1371">
        <f>'Energy consumption (raw)'!AE1321*Lists!$H$101</f>
        <v>0</v>
      </c>
      <c r="AH1371">
        <f>'Energy consumption (raw)'!AF1321*Lists!$H$100</f>
        <v>0</v>
      </c>
      <c r="AI1371" s="167">
        <f t="shared" si="112"/>
        <v>1031.6425479</v>
      </c>
      <c r="AJ1371" s="179">
        <f>'Energy consumption (raw)'!AG1321</f>
        <v>1031.6425479</v>
      </c>
      <c r="AK1371" s="179">
        <f>'Energy consumption (raw)'!AH1321</f>
        <v>0</v>
      </c>
      <c r="AL1371">
        <f>IF(ROUND(AI1371,-3)=ROUND('Energy consumption (raw)'!AG1321,-3),1,0)</f>
        <v>1</v>
      </c>
      <c r="AM1371" s="179" t="str">
        <f>'Energy consumption (raw)'!AJ1321</f>
        <v>37. Khanh Hoa</v>
      </c>
      <c r="AN1371">
        <f>VLOOKUP(AM1371,Lists!$F$9:$G$71,2,FALSE)</f>
        <v>1</v>
      </c>
    </row>
    <row r="1372" spans="2:40" x14ac:dyDescent="0.25">
      <c r="B1372" s="65" t="str">
        <f t="shared" si="110"/>
        <v>Industry1220</v>
      </c>
      <c r="C1372" s="179">
        <f>'Energy consumption (raw)'!B1322</f>
        <v>1220</v>
      </c>
      <c r="D1372" s="179">
        <f>'Energy consumption (raw)'!C1322</f>
        <v>0</v>
      </c>
      <c r="E1372" s="179">
        <f>'Energy consumption (raw)'!D1322</f>
        <v>0</v>
      </c>
      <c r="F1372" s="179" t="str">
        <f>'Energy consumption (raw)'!E1322</f>
        <v>Công nghiệp</v>
      </c>
      <c r="G1372" s="179" t="str">
        <f>'Energy consumption (raw)'!F1322</f>
        <v>Sản xuất sản phẩm thuốc lá</v>
      </c>
      <c r="H1372" s="179" t="str">
        <f>'Energy consumption (raw)'!G1322</f>
        <v>Industry</v>
      </c>
      <c r="I1372" s="179" t="str">
        <f>'Energy consumption (raw)'!I1322</f>
        <v>12 Manufacture of tobacco products</v>
      </c>
      <c r="J1372" s="179" t="str">
        <f>INDEX(Sector!$E$6:$E$46,MATCH('Energy consumption (toe)'!I1372,Sector!$B$6:$B$46,FALSE))</f>
        <v>Manufacture of tobacco products</v>
      </c>
      <c r="K1372" s="179">
        <f>IFERROR('Energy consumption (raw)'!J1322*Lists!$H$84,)</f>
        <v>1537.4506005000001</v>
      </c>
      <c r="L1372" s="179">
        <f>'Energy consumption (raw)'!K1322*Lists!$H$84</f>
        <v>1537.4506005000001</v>
      </c>
      <c r="M1372" s="179">
        <f>'Energy consumption (raw)'!L1322*Lists!$H$84</f>
        <v>0</v>
      </c>
      <c r="N1372" s="179">
        <f>'Energy consumption (raw)'!M1322*Lists!$H$84</f>
        <v>0</v>
      </c>
      <c r="O1372" s="178">
        <f t="shared" si="111"/>
        <v>1537.4506005000001</v>
      </c>
      <c r="P1372">
        <f>'Energy consumption (raw)'!N1322*Lists!$H$85</f>
        <v>0</v>
      </c>
      <c r="Q1372">
        <f>'Energy consumption (raw)'!O1322*Lists!$H$86</f>
        <v>0</v>
      </c>
      <c r="R1372">
        <f>'Energy consumption (raw)'!P1322*Lists!$H$87</f>
        <v>0</v>
      </c>
      <c r="S1372">
        <f>'Energy consumption (raw)'!Q1322*Lists!$H$88</f>
        <v>0</v>
      </c>
      <c r="T1372">
        <f>'Energy consumption (raw)'!R1322*Lists!$H$89</f>
        <v>0</v>
      </c>
      <c r="U1372">
        <f>'Energy consumption (raw)'!S1322*Lists!$H$90</f>
        <v>0</v>
      </c>
      <c r="V1372">
        <f>'Energy consumption (raw)'!T1322*Lists!$H$91</f>
        <v>0</v>
      </c>
      <c r="W1372">
        <f>'Energy consumption (raw)'!U1322*Lists!$H$92</f>
        <v>0</v>
      </c>
      <c r="X1372">
        <f>'Energy consumption (raw)'!V1322*Lists!$H$93</f>
        <v>0</v>
      </c>
      <c r="Y1372">
        <f>'Energy consumption (raw)'!W1322*Lists!$H$94</f>
        <v>0</v>
      </c>
      <c r="Z1372">
        <f>'Energy consumption (raw)'!X1322*Lists!$H$96*1000000</f>
        <v>0</v>
      </c>
      <c r="AA1372">
        <f>'Energy consumption (raw)'!Y1322*Lists!$H$97</f>
        <v>0</v>
      </c>
      <c r="AB1372">
        <f>'Energy consumption (raw)'!Z1322*Lists!$H$96</f>
        <v>0</v>
      </c>
      <c r="AC1372">
        <f>'Energy consumption (raw)'!AA1322*Lists!$H$98</f>
        <v>0</v>
      </c>
      <c r="AD1372">
        <f>'Energy consumption (raw)'!AB1322*Lists!$H$99</f>
        <v>0</v>
      </c>
      <c r="AE1372">
        <f>'Energy consumption (raw)'!AC1322*Lists!$H$101</f>
        <v>0</v>
      </c>
      <c r="AF1372">
        <f>'Energy consumption (raw)'!AD1322*Lists!$H$101</f>
        <v>0</v>
      </c>
      <c r="AG1372">
        <f>'Energy consumption (raw)'!AE1322*Lists!$H$101</f>
        <v>0</v>
      </c>
      <c r="AH1372">
        <f>'Energy consumption (raw)'!AF1322*Lists!$H$100</f>
        <v>0</v>
      </c>
      <c r="AI1372" s="167">
        <f t="shared" si="112"/>
        <v>1537.4506005000001</v>
      </c>
      <c r="AJ1372" s="179">
        <f>'Energy consumption (raw)'!AG1322</f>
        <v>1537.4506005000001</v>
      </c>
      <c r="AK1372" s="179">
        <f>'Energy consumption (raw)'!AH1322</f>
        <v>1611.2882424000002</v>
      </c>
      <c r="AL1372">
        <f>IF(ROUND(AI1372,-3)=ROUND('Energy consumption (raw)'!AG1322,-3),1,0)</f>
        <v>1</v>
      </c>
      <c r="AM1372" s="179" t="str">
        <f>'Energy consumption (raw)'!AJ1322</f>
        <v>37. Khanh Hoa</v>
      </c>
      <c r="AN1372">
        <f>VLOOKUP(AM1372,Lists!$F$9:$G$71,2,FALSE)</f>
        <v>1</v>
      </c>
    </row>
    <row r="1373" spans="2:40" x14ac:dyDescent="0.25">
      <c r="B1373" s="65" t="str">
        <f t="shared" si="110"/>
        <v>Industry1221</v>
      </c>
      <c r="C1373" s="179">
        <f>'Energy consumption (raw)'!B1323</f>
        <v>1221</v>
      </c>
      <c r="D1373" s="179">
        <f>'Energy consumption (raw)'!C1323</f>
        <v>0</v>
      </c>
      <c r="E1373" s="179">
        <f>'Energy consumption (raw)'!D1323</f>
        <v>0</v>
      </c>
      <c r="F1373" s="179" t="str">
        <f>'Energy consumption (raw)'!E1323</f>
        <v>Công nghiệp</v>
      </c>
      <c r="G1373" s="179" t="str">
        <f>'Energy consumption (raw)'!F1323</f>
        <v>Chế biến và bảo quản thủy sản đông lạnh</v>
      </c>
      <c r="H1373" s="179" t="str">
        <f>'Energy consumption (raw)'!G1323</f>
        <v>Industry</v>
      </c>
      <c r="I1373" s="179" t="str">
        <f>'Energy consumption (raw)'!I1323</f>
        <v>10 Manufacture of food products</v>
      </c>
      <c r="J1373" s="179" t="str">
        <f>INDEX(Sector!$E$6:$E$46,MATCH('Energy consumption (toe)'!I1373,Sector!$B$6:$B$46,FALSE))</f>
        <v>Manufacture of food products</v>
      </c>
      <c r="K1373" s="179">
        <f>IFERROR('Energy consumption (raw)'!J1323*Lists!$H$84,)</f>
        <v>0</v>
      </c>
      <c r="L1373" s="179">
        <f>'Energy consumption (raw)'!K1323*Lists!$H$84</f>
        <v>1632.3449462000001</v>
      </c>
      <c r="M1373" s="179">
        <f>'Energy consumption (raw)'!L1323*Lists!$H$84</f>
        <v>0</v>
      </c>
      <c r="N1373" s="179">
        <f>'Energy consumption (raw)'!M1323*Lists!$H$84</f>
        <v>0</v>
      </c>
      <c r="O1373" s="178">
        <f t="shared" si="111"/>
        <v>1632.3449462000001</v>
      </c>
      <c r="P1373">
        <f>'Energy consumption (raw)'!N1323*Lists!$H$85</f>
        <v>0</v>
      </c>
      <c r="Q1373">
        <f>'Energy consumption (raw)'!O1323*Lists!$H$86</f>
        <v>0</v>
      </c>
      <c r="R1373">
        <f>'Energy consumption (raw)'!P1323*Lists!$H$87</f>
        <v>0</v>
      </c>
      <c r="S1373">
        <f>'Energy consumption (raw)'!Q1323*Lists!$H$88</f>
        <v>0</v>
      </c>
      <c r="T1373">
        <f>'Energy consumption (raw)'!R1323*Lists!$H$89</f>
        <v>0</v>
      </c>
      <c r="U1373">
        <f>'Energy consumption (raw)'!S1323*Lists!$H$90</f>
        <v>0</v>
      </c>
      <c r="V1373">
        <f>'Energy consumption (raw)'!T1323*Lists!$H$91</f>
        <v>0</v>
      </c>
      <c r="W1373">
        <f>'Energy consumption (raw)'!U1323*Lists!$H$92</f>
        <v>0</v>
      </c>
      <c r="X1373">
        <f>'Energy consumption (raw)'!V1323*Lists!$H$93</f>
        <v>0</v>
      </c>
      <c r="Y1373">
        <f>'Energy consumption (raw)'!W1323*Lists!$H$94</f>
        <v>0</v>
      </c>
      <c r="Z1373">
        <f>'Energy consumption (raw)'!X1323*Lists!$H$96*1000000</f>
        <v>0</v>
      </c>
      <c r="AA1373">
        <f>'Energy consumption (raw)'!Y1323*Lists!$H$97</f>
        <v>0</v>
      </c>
      <c r="AB1373">
        <f>'Energy consumption (raw)'!Z1323*Lists!$H$96</f>
        <v>0</v>
      </c>
      <c r="AC1373">
        <f>'Energy consumption (raw)'!AA1323*Lists!$H$98</f>
        <v>0</v>
      </c>
      <c r="AD1373">
        <f>'Energy consumption (raw)'!AB1323*Lists!$H$99</f>
        <v>0</v>
      </c>
      <c r="AE1373">
        <f>'Energy consumption (raw)'!AC1323*Lists!$H$101</f>
        <v>0</v>
      </c>
      <c r="AF1373">
        <f>'Energy consumption (raw)'!AD1323*Lists!$H$101</f>
        <v>0</v>
      </c>
      <c r="AG1373">
        <f>'Energy consumption (raw)'!AE1323*Lists!$H$101</f>
        <v>0</v>
      </c>
      <c r="AH1373">
        <f>'Energy consumption (raw)'!AF1323*Lists!$H$100</f>
        <v>0</v>
      </c>
      <c r="AI1373" s="167">
        <f t="shared" si="112"/>
        <v>1632.3449462000001</v>
      </c>
      <c r="AJ1373" s="179">
        <f>'Energy consumption (raw)'!AG1323</f>
        <v>1632.3449462000001</v>
      </c>
      <c r="AK1373" s="179">
        <f>'Energy consumption (raw)'!AH1323</f>
        <v>0</v>
      </c>
      <c r="AL1373">
        <f>IF(ROUND(AI1373,-3)=ROUND('Energy consumption (raw)'!AG1323,-3),1,0)</f>
        <v>1</v>
      </c>
      <c r="AM1373" s="179" t="str">
        <f>'Energy consumption (raw)'!AJ1323</f>
        <v>37. Khanh Hoa</v>
      </c>
      <c r="AN1373">
        <f>VLOOKUP(AM1373,Lists!$F$9:$G$71,2,FALSE)</f>
        <v>1</v>
      </c>
    </row>
    <row r="1374" spans="2:40" x14ac:dyDescent="0.25">
      <c r="B1374" s="65" t="str">
        <f t="shared" si="110"/>
        <v>Industry1222</v>
      </c>
      <c r="C1374" s="179">
        <f>'Energy consumption (raw)'!B1324</f>
        <v>1222</v>
      </c>
      <c r="D1374" s="179">
        <f>'Energy consumption (raw)'!C1324</f>
        <v>0</v>
      </c>
      <c r="E1374" s="179">
        <f>'Energy consumption (raw)'!D1324</f>
        <v>0</v>
      </c>
      <c r="F1374" s="179" t="str">
        <f>'Energy consumption (raw)'!E1324</f>
        <v>Công nghiệp</v>
      </c>
      <c r="G1374" s="179" t="str">
        <f>'Energy consumption (raw)'!F1324</f>
        <v>Chế biến và bảo quản thủy sản đông lạnh</v>
      </c>
      <c r="H1374" s="179" t="str">
        <f>'Energy consumption (raw)'!G1324</f>
        <v>Industry</v>
      </c>
      <c r="I1374" s="179" t="str">
        <f>'Energy consumption (raw)'!I1324</f>
        <v>10 Manufacture of food products</v>
      </c>
      <c r="J1374" s="179" t="str">
        <f>INDEX(Sector!$E$6:$E$46,MATCH('Energy consumption (toe)'!I1374,Sector!$B$6:$B$46,FALSE))</f>
        <v>Manufacture of food products</v>
      </c>
      <c r="K1374" s="179">
        <f>IFERROR('Energy consumption (raw)'!J1324*Lists!$H$84,)</f>
        <v>1020.8159341</v>
      </c>
      <c r="L1374" s="179">
        <f>'Energy consumption (raw)'!K1324*Lists!$H$84</f>
        <v>1231.4030311000001</v>
      </c>
      <c r="M1374" s="179">
        <f>'Energy consumption (raw)'!L1324*Lists!$H$84</f>
        <v>0</v>
      </c>
      <c r="N1374" s="179">
        <f>'Energy consumption (raw)'!M1324*Lists!$H$84</f>
        <v>0</v>
      </c>
      <c r="O1374" s="178">
        <f t="shared" si="111"/>
        <v>1231.4030311000001</v>
      </c>
      <c r="P1374">
        <f>'Energy consumption (raw)'!N1324*Lists!$H$85</f>
        <v>0</v>
      </c>
      <c r="Q1374">
        <f>'Energy consumption (raw)'!O1324*Lists!$H$86</f>
        <v>0</v>
      </c>
      <c r="R1374">
        <f>'Energy consumption (raw)'!P1324*Lists!$H$87</f>
        <v>0</v>
      </c>
      <c r="S1374">
        <f>'Energy consumption (raw)'!Q1324*Lists!$H$88</f>
        <v>0</v>
      </c>
      <c r="T1374">
        <f>'Energy consumption (raw)'!R1324*Lists!$H$89</f>
        <v>0</v>
      </c>
      <c r="U1374">
        <f>'Energy consumption (raw)'!S1324*Lists!$H$90</f>
        <v>0</v>
      </c>
      <c r="V1374">
        <f>'Energy consumption (raw)'!T1324*Lists!$H$91</f>
        <v>0</v>
      </c>
      <c r="W1374">
        <f>'Energy consumption (raw)'!U1324*Lists!$H$92</f>
        <v>0</v>
      </c>
      <c r="X1374">
        <f>'Energy consumption (raw)'!V1324*Lists!$H$93</f>
        <v>0</v>
      </c>
      <c r="Y1374">
        <f>'Energy consumption (raw)'!W1324*Lists!$H$94</f>
        <v>6623.8789100000004</v>
      </c>
      <c r="Z1374">
        <f>'Energy consumption (raw)'!X1324*Lists!$H$96*1000000</f>
        <v>0</v>
      </c>
      <c r="AA1374">
        <f>'Energy consumption (raw)'!Y1324*Lists!$H$97</f>
        <v>0</v>
      </c>
      <c r="AB1374">
        <f>'Energy consumption (raw)'!Z1324*Lists!$H$96</f>
        <v>0</v>
      </c>
      <c r="AC1374">
        <f>'Energy consumption (raw)'!AA1324*Lists!$H$98</f>
        <v>0</v>
      </c>
      <c r="AD1374">
        <f>'Energy consumption (raw)'!AB1324*Lists!$H$99</f>
        <v>0</v>
      </c>
      <c r="AE1374">
        <f>'Energy consumption (raw)'!AC1324*Lists!$H$101</f>
        <v>0</v>
      </c>
      <c r="AF1374">
        <f>'Energy consumption (raw)'!AD1324*Lists!$H$101</f>
        <v>0</v>
      </c>
      <c r="AG1374">
        <f>'Energy consumption (raw)'!AE1324*Lists!$H$101</f>
        <v>0</v>
      </c>
      <c r="AH1374">
        <f>'Energy consumption (raw)'!AF1324*Lists!$H$100</f>
        <v>0</v>
      </c>
      <c r="AI1374" s="167">
        <f t="shared" si="112"/>
        <v>7855.2819411</v>
      </c>
      <c r="AJ1374" s="179">
        <f>'Energy consumption (raw)'!AG1324</f>
        <v>1231.4030311000001</v>
      </c>
      <c r="AK1374" s="179">
        <f>'Energy consumption (raw)'!AH1324</f>
        <v>1429.3352136000001</v>
      </c>
      <c r="AL1374">
        <f>IF(ROUND(AI1374,-3)=ROUND('Energy consumption (raw)'!AG1324,-3),1,0)</f>
        <v>0</v>
      </c>
      <c r="AM1374" s="179" t="str">
        <f>'Energy consumption (raw)'!AJ1324</f>
        <v>37. Khanh Hoa</v>
      </c>
      <c r="AN1374">
        <f>VLOOKUP(AM1374,Lists!$F$9:$G$71,2,FALSE)</f>
        <v>1</v>
      </c>
    </row>
    <row r="1375" spans="2:40" x14ac:dyDescent="0.25">
      <c r="B1375" s="65" t="str">
        <f t="shared" si="110"/>
        <v>Industry1223</v>
      </c>
      <c r="C1375" s="179">
        <f>'Energy consumption (raw)'!B1325</f>
        <v>1223</v>
      </c>
      <c r="D1375" s="179">
        <f>'Energy consumption (raw)'!C1325</f>
        <v>0</v>
      </c>
      <c r="E1375" s="179">
        <f>'Energy consumption (raw)'!D1325</f>
        <v>0</v>
      </c>
      <c r="F1375" s="179" t="str">
        <f>'Energy consumption (raw)'!E1325</f>
        <v>Công nghiệp</v>
      </c>
      <c r="G1375" s="179" t="str">
        <f>'Energy consumption (raw)'!F1325</f>
        <v>Chế biến và bảo quản thủy sản đông lạnh</v>
      </c>
      <c r="H1375" s="179" t="str">
        <f>'Energy consumption (raw)'!G1325</f>
        <v>Industry</v>
      </c>
      <c r="I1375" s="179" t="str">
        <f>'Energy consumption (raw)'!I1325</f>
        <v>10 Manufacture of food products</v>
      </c>
      <c r="J1375" s="179" t="str">
        <f>INDEX(Sector!$E$6:$E$46,MATCH('Energy consumption (toe)'!I1375,Sector!$B$6:$B$46,FALSE))</f>
        <v>Manufacture of food products</v>
      </c>
      <c r="K1375" s="179">
        <f>IFERROR('Energy consumption (raw)'!J1325*Lists!$H$84,)</f>
        <v>0</v>
      </c>
      <c r="L1375" s="179">
        <f>'Energy consumption (raw)'!K1325*Lists!$H$84</f>
        <v>1142.7799003</v>
      </c>
      <c r="M1375" s="179">
        <f>'Energy consumption (raw)'!L1325*Lists!$H$84</f>
        <v>0</v>
      </c>
      <c r="N1375" s="179">
        <f>'Energy consumption (raw)'!M1325*Lists!$H$84</f>
        <v>0</v>
      </c>
      <c r="O1375" s="178">
        <f t="shared" si="111"/>
        <v>1142.7799003</v>
      </c>
      <c r="P1375">
        <f>'Energy consumption (raw)'!N1325*Lists!$H$85</f>
        <v>0</v>
      </c>
      <c r="Q1375">
        <f>'Energy consumption (raw)'!O1325*Lists!$H$86</f>
        <v>0</v>
      </c>
      <c r="R1375">
        <f>'Energy consumption (raw)'!P1325*Lists!$H$87</f>
        <v>0</v>
      </c>
      <c r="S1375">
        <f>'Energy consumption (raw)'!Q1325*Lists!$H$88</f>
        <v>0</v>
      </c>
      <c r="T1375">
        <f>'Energy consumption (raw)'!R1325*Lists!$H$89</f>
        <v>0</v>
      </c>
      <c r="U1375">
        <f>'Energy consumption (raw)'!S1325*Lists!$H$90</f>
        <v>0</v>
      </c>
      <c r="V1375">
        <f>'Energy consumption (raw)'!T1325*Lists!$H$91</f>
        <v>0</v>
      </c>
      <c r="W1375">
        <f>'Energy consumption (raw)'!U1325*Lists!$H$92</f>
        <v>0</v>
      </c>
      <c r="X1375">
        <f>'Energy consumption (raw)'!V1325*Lists!$H$93</f>
        <v>0</v>
      </c>
      <c r="Y1375">
        <f>'Energy consumption (raw)'!W1325*Lists!$H$94</f>
        <v>0</v>
      </c>
      <c r="Z1375">
        <f>'Energy consumption (raw)'!X1325*Lists!$H$96*1000000</f>
        <v>0</v>
      </c>
      <c r="AA1375">
        <f>'Energy consumption (raw)'!Y1325*Lists!$H$97</f>
        <v>0</v>
      </c>
      <c r="AB1375">
        <f>'Energy consumption (raw)'!Z1325*Lists!$H$96</f>
        <v>0</v>
      </c>
      <c r="AC1375">
        <f>'Energy consumption (raw)'!AA1325*Lists!$H$98</f>
        <v>0</v>
      </c>
      <c r="AD1375">
        <f>'Energy consumption (raw)'!AB1325*Lists!$H$99</f>
        <v>0</v>
      </c>
      <c r="AE1375">
        <f>'Energy consumption (raw)'!AC1325*Lists!$H$101</f>
        <v>0</v>
      </c>
      <c r="AF1375">
        <f>'Energy consumption (raw)'!AD1325*Lists!$H$101</f>
        <v>0</v>
      </c>
      <c r="AG1375">
        <f>'Energy consumption (raw)'!AE1325*Lists!$H$101</f>
        <v>0</v>
      </c>
      <c r="AH1375">
        <f>'Energy consumption (raw)'!AF1325*Lists!$H$100</f>
        <v>0</v>
      </c>
      <c r="AI1375" s="167">
        <f t="shared" si="112"/>
        <v>1142.7799003</v>
      </c>
      <c r="AJ1375" s="179">
        <f>'Energy consumption (raw)'!AG1325</f>
        <v>1142.7799003</v>
      </c>
      <c r="AK1375" s="179">
        <f>'Energy consumption (raw)'!AH1325</f>
        <v>0</v>
      </c>
      <c r="AL1375">
        <f>IF(ROUND(AI1375,-3)=ROUND('Energy consumption (raw)'!AG1325,-3),1,0)</f>
        <v>1</v>
      </c>
      <c r="AM1375" s="179" t="str">
        <f>'Energy consumption (raw)'!AJ1325</f>
        <v>37. Khanh Hoa</v>
      </c>
      <c r="AN1375">
        <f>VLOOKUP(AM1375,Lists!$F$9:$G$71,2,FALSE)</f>
        <v>1</v>
      </c>
    </row>
    <row r="1376" spans="2:40" x14ac:dyDescent="0.25">
      <c r="B1376" s="65" t="str">
        <f t="shared" si="110"/>
        <v>Industry1224</v>
      </c>
      <c r="C1376" s="179">
        <f>'Energy consumption (raw)'!B1326</f>
        <v>1224</v>
      </c>
      <c r="D1376" s="179">
        <f>'Energy consumption (raw)'!C1326</f>
        <v>0</v>
      </c>
      <c r="E1376" s="179">
        <f>'Energy consumption (raw)'!D1326</f>
        <v>0</v>
      </c>
      <c r="F1376" s="179" t="str">
        <f>'Energy consumption (raw)'!E1326</f>
        <v>Công nghiệp</v>
      </c>
      <c r="G1376" s="179" t="str">
        <f>'Energy consumption (raw)'!F1326</f>
        <v>Chế biến và bảo quản thủy sản đông lạnh</v>
      </c>
      <c r="H1376" s="179" t="str">
        <f>'Energy consumption (raw)'!G1326</f>
        <v>Industry</v>
      </c>
      <c r="I1376" s="179" t="str">
        <f>'Energy consumption (raw)'!I1326</f>
        <v>10 Manufacture of food products</v>
      </c>
      <c r="J1376" s="179" t="str">
        <f>INDEX(Sector!$E$6:$E$46,MATCH('Energy consumption (toe)'!I1376,Sector!$B$6:$B$46,FALSE))</f>
        <v>Manufacture of food products</v>
      </c>
      <c r="K1376" s="179">
        <f>IFERROR('Energy consumption (raw)'!J1326*Lists!$H$84,)</f>
        <v>1030.9264416000001</v>
      </c>
      <c r="L1376" s="179">
        <f>'Energy consumption (raw)'!K1326*Lists!$H$84</f>
        <v>1030.9264416000001</v>
      </c>
      <c r="M1376" s="179">
        <f>'Energy consumption (raw)'!L1326*Lists!$H$84</f>
        <v>0</v>
      </c>
      <c r="N1376" s="179">
        <f>'Energy consumption (raw)'!M1326*Lists!$H$84</f>
        <v>0</v>
      </c>
      <c r="O1376" s="178">
        <f t="shared" si="111"/>
        <v>1030.9264416000001</v>
      </c>
      <c r="P1376">
        <f>'Energy consumption (raw)'!N1326*Lists!$H$85</f>
        <v>0</v>
      </c>
      <c r="Q1376">
        <f>'Energy consumption (raw)'!O1326*Lists!$H$86</f>
        <v>0</v>
      </c>
      <c r="R1376">
        <f>'Energy consumption (raw)'!P1326*Lists!$H$87</f>
        <v>0</v>
      </c>
      <c r="S1376">
        <f>'Energy consumption (raw)'!Q1326*Lists!$H$88</f>
        <v>0</v>
      </c>
      <c r="T1376">
        <f>'Energy consumption (raw)'!R1326*Lists!$H$89</f>
        <v>0</v>
      </c>
      <c r="U1376">
        <f>'Energy consumption (raw)'!S1326*Lists!$H$90</f>
        <v>0</v>
      </c>
      <c r="V1376">
        <f>'Energy consumption (raw)'!T1326*Lists!$H$91</f>
        <v>0</v>
      </c>
      <c r="W1376">
        <f>'Energy consumption (raw)'!U1326*Lists!$H$92</f>
        <v>0</v>
      </c>
      <c r="X1376">
        <f>'Energy consumption (raw)'!V1326*Lists!$H$93</f>
        <v>0</v>
      </c>
      <c r="Y1376">
        <f>'Energy consumption (raw)'!W1326*Lists!$H$94</f>
        <v>0</v>
      </c>
      <c r="Z1376">
        <f>'Energy consumption (raw)'!X1326*Lists!$H$96*1000000</f>
        <v>0</v>
      </c>
      <c r="AA1376">
        <f>'Energy consumption (raw)'!Y1326*Lists!$H$97</f>
        <v>0</v>
      </c>
      <c r="AB1376">
        <f>'Energy consumption (raw)'!Z1326*Lists!$H$96</f>
        <v>0</v>
      </c>
      <c r="AC1376">
        <f>'Energy consumption (raw)'!AA1326*Lists!$H$98</f>
        <v>0</v>
      </c>
      <c r="AD1376">
        <f>'Energy consumption (raw)'!AB1326*Lists!$H$99</f>
        <v>0</v>
      </c>
      <c r="AE1376">
        <f>'Energy consumption (raw)'!AC1326*Lists!$H$101</f>
        <v>0</v>
      </c>
      <c r="AF1376">
        <f>'Energy consumption (raw)'!AD1326*Lists!$H$101</f>
        <v>0</v>
      </c>
      <c r="AG1376">
        <f>'Energy consumption (raw)'!AE1326*Lists!$H$101</f>
        <v>0</v>
      </c>
      <c r="AH1376">
        <f>'Energy consumption (raw)'!AF1326*Lists!$H$100</f>
        <v>0</v>
      </c>
      <c r="AI1376" s="167">
        <f t="shared" si="112"/>
        <v>1030.9264416000001</v>
      </c>
      <c r="AJ1376" s="179">
        <f>'Energy consumption (raw)'!AG1326</f>
        <v>1030.9264416000001</v>
      </c>
      <c r="AK1376" s="179">
        <f>'Energy consumption (raw)'!AH1326</f>
        <v>1271.9515281000001</v>
      </c>
      <c r="AL1376">
        <f>IF(ROUND(AI1376,-3)=ROUND('Energy consumption (raw)'!AG1326,-3),1,0)</f>
        <v>1</v>
      </c>
      <c r="AM1376" s="179" t="str">
        <f>'Energy consumption (raw)'!AJ1326</f>
        <v>37. Khanh Hoa</v>
      </c>
      <c r="AN1376">
        <f>VLOOKUP(AM1376,Lists!$F$9:$G$71,2,FALSE)</f>
        <v>1</v>
      </c>
    </row>
    <row r="1377" spans="2:40" x14ac:dyDescent="0.25">
      <c r="B1377" s="65" t="str">
        <f t="shared" si="110"/>
        <v>Industry1225</v>
      </c>
      <c r="C1377" s="179">
        <f>'Energy consumption (raw)'!B1327</f>
        <v>1225</v>
      </c>
      <c r="D1377" s="179">
        <f>'Energy consumption (raw)'!C1327</f>
        <v>0</v>
      </c>
      <c r="E1377" s="179">
        <f>'Energy consumption (raw)'!D1327</f>
        <v>0</v>
      </c>
      <c r="F1377" s="179" t="str">
        <f>'Energy consumption (raw)'!E1327</f>
        <v>Công nghiệp</v>
      </c>
      <c r="G1377" s="179" t="str">
        <f>'Energy consumption (raw)'!F1327</f>
        <v>Sản xuất xi măng</v>
      </c>
      <c r="H1377" s="179" t="str">
        <f>'Energy consumption (raw)'!G1327</f>
        <v>Industry</v>
      </c>
      <c r="I1377" s="179" t="str">
        <f>'Energy consumption (raw)'!I1327</f>
        <v>23 Manufacture of other non-metallic mineral products</v>
      </c>
      <c r="J1377" s="179" t="str">
        <f>INDEX(Sector!$E$6:$E$46,MATCH('Energy consumption (toe)'!I1377,Sector!$B$6:$B$46,FALSE))</f>
        <v>Manufacture of other non-metallic mineral products</v>
      </c>
      <c r="K1377" s="179">
        <f>IFERROR('Energy consumption (raw)'!J1327*Lists!$H$84,)</f>
        <v>0</v>
      </c>
      <c r="L1377" s="179">
        <f>'Energy consumption (raw)'!K1327*Lists!$H$84</f>
        <v>1458.8602100000001</v>
      </c>
      <c r="M1377" s="179">
        <f>'Energy consumption (raw)'!L1327*Lists!$H$84</f>
        <v>0</v>
      </c>
      <c r="N1377" s="179">
        <f>'Energy consumption (raw)'!M1327*Lists!$H$84</f>
        <v>0</v>
      </c>
      <c r="O1377" s="178">
        <f t="shared" si="111"/>
        <v>1458.8602100000001</v>
      </c>
      <c r="P1377">
        <f>'Energy consumption (raw)'!N1327*Lists!$H$85</f>
        <v>0</v>
      </c>
      <c r="Q1377">
        <f>'Energy consumption (raw)'!O1327*Lists!$H$86</f>
        <v>0</v>
      </c>
      <c r="R1377">
        <f>'Energy consumption (raw)'!P1327*Lists!$H$87</f>
        <v>0</v>
      </c>
      <c r="S1377">
        <f>'Energy consumption (raw)'!Q1327*Lists!$H$88</f>
        <v>0</v>
      </c>
      <c r="T1377">
        <f>'Energy consumption (raw)'!R1327*Lists!$H$89</f>
        <v>0</v>
      </c>
      <c r="U1377">
        <f>'Energy consumption (raw)'!S1327*Lists!$H$90</f>
        <v>0</v>
      </c>
      <c r="V1377">
        <f>'Energy consumption (raw)'!T1327*Lists!$H$91</f>
        <v>0</v>
      </c>
      <c r="W1377">
        <f>'Energy consumption (raw)'!U1327*Lists!$H$92</f>
        <v>0</v>
      </c>
      <c r="X1377">
        <f>'Energy consumption (raw)'!V1327*Lists!$H$93</f>
        <v>0</v>
      </c>
      <c r="Y1377">
        <f>'Energy consumption (raw)'!W1327*Lists!$H$94</f>
        <v>0</v>
      </c>
      <c r="Z1377">
        <f>'Energy consumption (raw)'!X1327*Lists!$H$96*1000000</f>
        <v>0</v>
      </c>
      <c r="AA1377">
        <f>'Energy consumption (raw)'!Y1327*Lists!$H$97</f>
        <v>0</v>
      </c>
      <c r="AB1377">
        <f>'Energy consumption (raw)'!Z1327*Lists!$H$96</f>
        <v>0</v>
      </c>
      <c r="AC1377">
        <f>'Energy consumption (raw)'!AA1327*Lists!$H$98</f>
        <v>0</v>
      </c>
      <c r="AD1377">
        <f>'Energy consumption (raw)'!AB1327*Lists!$H$99</f>
        <v>0</v>
      </c>
      <c r="AE1377">
        <f>'Energy consumption (raw)'!AC1327*Lists!$H$101</f>
        <v>0</v>
      </c>
      <c r="AF1377">
        <f>'Energy consumption (raw)'!AD1327*Lists!$H$101</f>
        <v>0</v>
      </c>
      <c r="AG1377">
        <f>'Energy consumption (raw)'!AE1327*Lists!$H$101</f>
        <v>0</v>
      </c>
      <c r="AH1377">
        <f>'Energy consumption (raw)'!AF1327*Lists!$H$100</f>
        <v>0</v>
      </c>
      <c r="AI1377" s="167">
        <f t="shared" si="112"/>
        <v>1458.8602100000001</v>
      </c>
      <c r="AJ1377" s="179">
        <f>'Energy consumption (raw)'!AG1327</f>
        <v>1458.8602100000001</v>
      </c>
      <c r="AK1377" s="179">
        <f>'Energy consumption (raw)'!AH1327</f>
        <v>1259.83</v>
      </c>
      <c r="AL1377">
        <f>IF(ROUND(AI1377,-3)=ROUND('Energy consumption (raw)'!AG1327,-3),1,0)</f>
        <v>1</v>
      </c>
      <c r="AM1377" s="179" t="str">
        <f>'Energy consumption (raw)'!AJ1327</f>
        <v>38. Ninh Thuan</v>
      </c>
      <c r="AN1377">
        <f>VLOOKUP(AM1377,Lists!$F$9:$G$71,2,FALSE)</f>
        <v>1</v>
      </c>
    </row>
    <row r="1378" spans="2:40" x14ac:dyDescent="0.25">
      <c r="B1378" s="65" t="str">
        <f t="shared" si="110"/>
        <v>Industry1226</v>
      </c>
      <c r="C1378" s="179">
        <f>'Energy consumption (raw)'!B1328</f>
        <v>1226</v>
      </c>
      <c r="D1378" s="179">
        <f>'Energy consumption (raw)'!C1328</f>
        <v>0</v>
      </c>
      <c r="E1378" s="179">
        <f>'Energy consumption (raw)'!D1328</f>
        <v>0</v>
      </c>
      <c r="F1378" s="179" t="str">
        <f>'Energy consumption (raw)'!E1328</f>
        <v>Công nghiệp</v>
      </c>
      <c r="G1378" s="179" t="str">
        <f>'Energy consumption (raw)'!F1328</f>
        <v>Dệt</v>
      </c>
      <c r="H1378" s="179" t="str">
        <f>'Energy consumption (raw)'!G1328</f>
        <v>Industry</v>
      </c>
      <c r="I1378" s="179" t="str">
        <f>'Energy consumption (raw)'!I1328</f>
        <v>13 Manufacture of textiles</v>
      </c>
      <c r="J1378" s="179" t="str">
        <f>INDEX(Sector!$E$6:$E$46,MATCH('Energy consumption (toe)'!I1378,Sector!$B$6:$B$46,FALSE))</f>
        <v>Manufacture of textiles</v>
      </c>
      <c r="K1378" s="179">
        <f>IFERROR('Energy consumption (raw)'!J1328*Lists!$H$84,)</f>
        <v>0</v>
      </c>
      <c r="L1378" s="179">
        <f>'Energy consumption (raw)'!K1328*Lists!$H$84</f>
        <v>1546.6223468000001</v>
      </c>
      <c r="M1378" s="179">
        <f>'Energy consumption (raw)'!L1328*Lists!$H$84</f>
        <v>0</v>
      </c>
      <c r="N1378" s="179">
        <f>'Energy consumption (raw)'!M1328*Lists!$H$84</f>
        <v>0</v>
      </c>
      <c r="O1378" s="178">
        <f t="shared" si="111"/>
        <v>1546.6223468000001</v>
      </c>
      <c r="P1378">
        <f>'Energy consumption (raw)'!N1328*Lists!$H$85</f>
        <v>0</v>
      </c>
      <c r="Q1378">
        <f>'Energy consumption (raw)'!O1328*Lists!$H$86</f>
        <v>0</v>
      </c>
      <c r="R1378">
        <f>'Energy consumption (raw)'!P1328*Lists!$H$87</f>
        <v>0</v>
      </c>
      <c r="S1378">
        <f>'Energy consumption (raw)'!Q1328*Lists!$H$88</f>
        <v>0</v>
      </c>
      <c r="T1378">
        <f>'Energy consumption (raw)'!R1328*Lists!$H$89</f>
        <v>0</v>
      </c>
      <c r="U1378">
        <f>'Energy consumption (raw)'!S1328*Lists!$H$90</f>
        <v>0</v>
      </c>
      <c r="V1378">
        <f>'Energy consumption (raw)'!T1328*Lists!$H$91</f>
        <v>0</v>
      </c>
      <c r="W1378">
        <f>'Energy consumption (raw)'!U1328*Lists!$H$92</f>
        <v>0</v>
      </c>
      <c r="X1378">
        <f>'Energy consumption (raw)'!V1328*Lists!$H$93</f>
        <v>0</v>
      </c>
      <c r="Y1378">
        <f>'Energy consumption (raw)'!W1328*Lists!$H$94</f>
        <v>0</v>
      </c>
      <c r="Z1378">
        <f>'Energy consumption (raw)'!X1328*Lists!$H$96*1000000</f>
        <v>0</v>
      </c>
      <c r="AA1378">
        <f>'Energy consumption (raw)'!Y1328*Lists!$H$97</f>
        <v>0</v>
      </c>
      <c r="AB1378">
        <f>'Energy consumption (raw)'!Z1328*Lists!$H$96</f>
        <v>0</v>
      </c>
      <c r="AC1378">
        <f>'Energy consumption (raw)'!AA1328*Lists!$H$98</f>
        <v>0</v>
      </c>
      <c r="AD1378">
        <f>'Energy consumption (raw)'!AB1328*Lists!$H$99</f>
        <v>0</v>
      </c>
      <c r="AE1378">
        <f>'Energy consumption (raw)'!AC1328*Lists!$H$101</f>
        <v>0</v>
      </c>
      <c r="AF1378">
        <f>'Energy consumption (raw)'!AD1328*Lists!$H$101</f>
        <v>0</v>
      </c>
      <c r="AG1378">
        <f>'Energy consumption (raw)'!AE1328*Lists!$H$101</f>
        <v>0</v>
      </c>
      <c r="AH1378">
        <f>'Energy consumption (raw)'!AF1328*Lists!$H$100</f>
        <v>0</v>
      </c>
      <c r="AI1378" s="167">
        <f t="shared" si="112"/>
        <v>1546.6223468000001</v>
      </c>
      <c r="AJ1378" s="179">
        <f>'Energy consumption (raw)'!AG1328</f>
        <v>1546.6223468000001</v>
      </c>
      <c r="AK1378" s="179">
        <f>'Energy consumption (raw)'!AH1328</f>
        <v>1797.6</v>
      </c>
      <c r="AL1378">
        <f>IF(ROUND(AI1378,-3)=ROUND('Energy consumption (raw)'!AG1328,-3),1,0)</f>
        <v>1</v>
      </c>
      <c r="AM1378" s="179" t="str">
        <f>'Energy consumption (raw)'!AJ1328</f>
        <v>38. Ninh Thuan</v>
      </c>
      <c r="AN1378">
        <f>VLOOKUP(AM1378,Lists!$F$9:$G$71,2,FALSE)</f>
        <v>1</v>
      </c>
    </row>
    <row r="1379" spans="2:40" x14ac:dyDescent="0.25">
      <c r="B1379" s="65" t="str">
        <f t="shared" si="110"/>
        <v>Industry1227</v>
      </c>
      <c r="C1379" s="179">
        <f>'Energy consumption (raw)'!B1329</f>
        <v>1227</v>
      </c>
      <c r="D1379" s="179">
        <f>'Energy consumption (raw)'!C1329</f>
        <v>0</v>
      </c>
      <c r="E1379" s="179">
        <f>'Energy consumption (raw)'!D1329</f>
        <v>0</v>
      </c>
      <c r="F1379" s="179" t="str">
        <f>'Energy consumption (raw)'!E1329</f>
        <v>Công nghiệp</v>
      </c>
      <c r="G1379" s="179" t="str">
        <f>'Energy consumption (raw)'!F1329</f>
        <v>Chế biến và bảo quản thủy sản đông lạnh</v>
      </c>
      <c r="H1379" s="179" t="str">
        <f>'Energy consumption (raw)'!G1329</f>
        <v>Industry</v>
      </c>
      <c r="I1379" s="179" t="str">
        <f>'Energy consumption (raw)'!I1329</f>
        <v>10 Manufacture of food products</v>
      </c>
      <c r="J1379" s="179" t="str">
        <f>INDEX(Sector!$E$6:$E$46,MATCH('Energy consumption (toe)'!I1379,Sector!$B$6:$B$46,FALSE))</f>
        <v>Manufacture of food products</v>
      </c>
      <c r="K1379" s="179">
        <f>IFERROR('Energy consumption (raw)'!J1329*Lists!$H$84,)</f>
        <v>0</v>
      </c>
      <c r="L1379" s="179">
        <f>'Energy consumption (raw)'!K1329*Lists!$H$84</f>
        <v>1082.7231000000002</v>
      </c>
      <c r="M1379" s="179">
        <f>'Energy consumption (raw)'!L1329*Lists!$H$84</f>
        <v>0</v>
      </c>
      <c r="N1379" s="179">
        <f>'Energy consumption (raw)'!M1329*Lists!$H$84</f>
        <v>0</v>
      </c>
      <c r="O1379" s="178">
        <f t="shared" si="111"/>
        <v>1082.7231000000002</v>
      </c>
      <c r="P1379">
        <f>'Energy consumption (raw)'!N1329*Lists!$H$85</f>
        <v>0</v>
      </c>
      <c r="Q1379">
        <f>'Energy consumption (raw)'!O1329*Lists!$H$86</f>
        <v>0</v>
      </c>
      <c r="R1379">
        <f>'Energy consumption (raw)'!P1329*Lists!$H$87</f>
        <v>0</v>
      </c>
      <c r="S1379">
        <f>'Energy consumption (raw)'!Q1329*Lists!$H$88</f>
        <v>0</v>
      </c>
      <c r="T1379">
        <f>'Energy consumption (raw)'!R1329*Lists!$H$89</f>
        <v>0</v>
      </c>
      <c r="U1379">
        <f>'Energy consumption (raw)'!S1329*Lists!$H$90</f>
        <v>0</v>
      </c>
      <c r="V1379">
        <f>'Energy consumption (raw)'!T1329*Lists!$H$91</f>
        <v>0</v>
      </c>
      <c r="W1379">
        <f>'Energy consumption (raw)'!U1329*Lists!$H$92</f>
        <v>0</v>
      </c>
      <c r="X1379">
        <f>'Energy consumption (raw)'!V1329*Lists!$H$93</f>
        <v>0</v>
      </c>
      <c r="Y1379">
        <f>'Energy consumption (raw)'!W1329*Lists!$H$94</f>
        <v>0</v>
      </c>
      <c r="Z1379">
        <f>'Energy consumption (raw)'!X1329*Lists!$H$96*1000000</f>
        <v>0</v>
      </c>
      <c r="AA1379">
        <f>'Energy consumption (raw)'!Y1329*Lists!$H$97</f>
        <v>0</v>
      </c>
      <c r="AB1379">
        <f>'Energy consumption (raw)'!Z1329*Lists!$H$96</f>
        <v>0</v>
      </c>
      <c r="AC1379">
        <f>'Energy consumption (raw)'!AA1329*Lists!$H$98</f>
        <v>0</v>
      </c>
      <c r="AD1379">
        <f>'Energy consumption (raw)'!AB1329*Lists!$H$99</f>
        <v>0</v>
      </c>
      <c r="AE1379">
        <f>'Energy consumption (raw)'!AC1329*Lists!$H$101</f>
        <v>0</v>
      </c>
      <c r="AF1379">
        <f>'Energy consumption (raw)'!AD1329*Lists!$H$101</f>
        <v>0</v>
      </c>
      <c r="AG1379">
        <f>'Energy consumption (raw)'!AE1329*Lists!$H$101</f>
        <v>0</v>
      </c>
      <c r="AH1379">
        <f>'Energy consumption (raw)'!AF1329*Lists!$H$100</f>
        <v>0</v>
      </c>
      <c r="AI1379" s="167">
        <f t="shared" si="112"/>
        <v>1082.7231000000002</v>
      </c>
      <c r="AJ1379" s="179">
        <f>'Energy consumption (raw)'!AG1329</f>
        <v>1082.7231000000002</v>
      </c>
      <c r="AK1379" s="179">
        <f>'Energy consumption (raw)'!AH1329</f>
        <v>0</v>
      </c>
      <c r="AL1379">
        <f>IF(ROUND(AI1379,-3)=ROUND('Energy consumption (raw)'!AG1329,-3),1,0)</f>
        <v>1</v>
      </c>
      <c r="AM1379" s="179" t="str">
        <f>'Energy consumption (raw)'!AJ1329</f>
        <v>38. Ninh Thuan</v>
      </c>
      <c r="AN1379">
        <f>VLOOKUP(AM1379,Lists!$F$9:$G$71,2,FALSE)</f>
        <v>1</v>
      </c>
    </row>
    <row r="1380" spans="2:40" x14ac:dyDescent="0.25">
      <c r="B1380" s="65" t="str">
        <f t="shared" si="110"/>
        <v>Industry1228</v>
      </c>
      <c r="C1380" s="179">
        <f>'Energy consumption (raw)'!B1330</f>
        <v>1228</v>
      </c>
      <c r="D1380" s="179">
        <f>'Energy consumption (raw)'!C1330</f>
        <v>0</v>
      </c>
      <c r="E1380" s="179">
        <f>'Energy consumption (raw)'!D1330</f>
        <v>0</v>
      </c>
      <c r="F1380" s="179" t="str">
        <f>'Energy consumption (raw)'!E1330</f>
        <v>Công nghiệp</v>
      </c>
      <c r="G1380" s="179" t="str">
        <f>'Energy consumption (raw)'!F1330</f>
        <v>Khai thác, xử lý và cung cấp nước</v>
      </c>
      <c r="H1380" s="179" t="str">
        <f>'Energy consumption (raw)'!G1330</f>
        <v>Industry</v>
      </c>
      <c r="I1380" s="179" t="str">
        <f>'Energy consumption (raw)'!I1330</f>
        <v>36 Water collection, treatment and supply</v>
      </c>
      <c r="J1380" s="179" t="str">
        <f>INDEX(Sector!$E$6:$E$46,MATCH('Energy consumption (toe)'!I1380,Sector!$B$6:$B$46,FALSE))</f>
        <v>Water collection, treatment and supply</v>
      </c>
      <c r="K1380" s="179">
        <f>IFERROR('Energy consumption (raw)'!J1330*Lists!$H$84,)</f>
        <v>0</v>
      </c>
      <c r="L1380" s="179">
        <f>'Energy consumption (raw)'!K1330*Lists!$H$84</f>
        <v>1347.776554</v>
      </c>
      <c r="M1380" s="179">
        <f>'Energy consumption (raw)'!L1330*Lists!$H$84</f>
        <v>0</v>
      </c>
      <c r="N1380" s="179">
        <f>'Energy consumption (raw)'!M1330*Lists!$H$84</f>
        <v>0</v>
      </c>
      <c r="O1380" s="178">
        <f t="shared" si="111"/>
        <v>1347.776554</v>
      </c>
      <c r="P1380">
        <f>'Energy consumption (raw)'!N1330*Lists!$H$85</f>
        <v>0</v>
      </c>
      <c r="Q1380">
        <f>'Energy consumption (raw)'!O1330*Lists!$H$86</f>
        <v>0</v>
      </c>
      <c r="R1380">
        <f>'Energy consumption (raw)'!P1330*Lists!$H$87</f>
        <v>0</v>
      </c>
      <c r="S1380">
        <f>'Energy consumption (raw)'!Q1330*Lists!$H$88</f>
        <v>0</v>
      </c>
      <c r="T1380">
        <f>'Energy consumption (raw)'!R1330*Lists!$H$89</f>
        <v>0</v>
      </c>
      <c r="U1380">
        <f>'Energy consumption (raw)'!S1330*Lists!$H$90</f>
        <v>0</v>
      </c>
      <c r="V1380">
        <f>'Energy consumption (raw)'!T1330*Lists!$H$91</f>
        <v>0</v>
      </c>
      <c r="W1380">
        <f>'Energy consumption (raw)'!U1330*Lists!$H$92</f>
        <v>0</v>
      </c>
      <c r="X1380">
        <f>'Energy consumption (raw)'!V1330*Lists!$H$93</f>
        <v>0</v>
      </c>
      <c r="Y1380">
        <f>'Energy consumption (raw)'!W1330*Lists!$H$94</f>
        <v>0</v>
      </c>
      <c r="Z1380">
        <f>'Energy consumption (raw)'!X1330*Lists!$H$96*1000000</f>
        <v>0</v>
      </c>
      <c r="AA1380">
        <f>'Energy consumption (raw)'!Y1330*Lists!$H$97</f>
        <v>0</v>
      </c>
      <c r="AB1380">
        <f>'Energy consumption (raw)'!Z1330*Lists!$H$96</f>
        <v>0</v>
      </c>
      <c r="AC1380">
        <f>'Energy consumption (raw)'!AA1330*Lists!$H$98</f>
        <v>0</v>
      </c>
      <c r="AD1380">
        <f>'Energy consumption (raw)'!AB1330*Lists!$H$99</f>
        <v>0</v>
      </c>
      <c r="AE1380">
        <f>'Energy consumption (raw)'!AC1330*Lists!$H$101</f>
        <v>0</v>
      </c>
      <c r="AF1380">
        <f>'Energy consumption (raw)'!AD1330*Lists!$H$101</f>
        <v>0</v>
      </c>
      <c r="AG1380">
        <f>'Energy consumption (raw)'!AE1330*Lists!$H$101</f>
        <v>0</v>
      </c>
      <c r="AH1380">
        <f>'Energy consumption (raw)'!AF1330*Lists!$H$100</f>
        <v>0</v>
      </c>
      <c r="AI1380" s="167">
        <f t="shared" si="112"/>
        <v>1347.776554</v>
      </c>
      <c r="AJ1380" s="179">
        <f>'Energy consumption (raw)'!AG1330</f>
        <v>1347.776554</v>
      </c>
      <c r="AK1380" s="179">
        <f>'Energy consumption (raw)'!AH1330</f>
        <v>0</v>
      </c>
      <c r="AL1380">
        <f>IF(ROUND(AI1380,-3)=ROUND('Energy consumption (raw)'!AG1330,-3),1,0)</f>
        <v>1</v>
      </c>
      <c r="AM1380" s="179" t="str">
        <f>'Energy consumption (raw)'!AJ1330</f>
        <v>38. Ninh Thuan</v>
      </c>
      <c r="AN1380">
        <f>VLOOKUP(AM1380,Lists!$F$9:$G$71,2,FALSE)</f>
        <v>1</v>
      </c>
    </row>
    <row r="1381" spans="2:40" x14ac:dyDescent="0.25">
      <c r="B1381" s="65" t="str">
        <f t="shared" si="110"/>
        <v>Industry1229</v>
      </c>
      <c r="C1381" s="179">
        <f>'Energy consumption (raw)'!B1331</f>
        <v>1229</v>
      </c>
      <c r="D1381" s="179">
        <f>'Energy consumption (raw)'!C1331</f>
        <v>0</v>
      </c>
      <c r="E1381" s="179">
        <f>'Energy consumption (raw)'!D1331</f>
        <v>0</v>
      </c>
      <c r="F1381" s="179" t="str">
        <f>'Energy consumption (raw)'!E1331</f>
        <v>Công nghiệp</v>
      </c>
      <c r="G1381" s="179" t="str">
        <f>'Energy consumption (raw)'!F1331</f>
        <v>Sản xuất các loại hàng dệt khác chưa được phân vào đâu</v>
      </c>
      <c r="H1381" s="179" t="str">
        <f>'Energy consumption (raw)'!G1331</f>
        <v>Industry</v>
      </c>
      <c r="I1381" s="179" t="str">
        <f>'Energy consumption (raw)'!I1331</f>
        <v>13 Manufacture of textiles</v>
      </c>
      <c r="J1381" s="179" t="str">
        <f>INDEX(Sector!$E$6:$E$46,MATCH('Energy consumption (toe)'!I1381,Sector!$B$6:$B$46,FALSE))</f>
        <v>Manufacture of textiles</v>
      </c>
      <c r="K1381" s="179">
        <f>IFERROR('Energy consumption (raw)'!J1331*Lists!$H$84,)</f>
        <v>1546.6223468000001</v>
      </c>
      <c r="L1381" s="179">
        <f>'Energy consumption (raw)'!K1331*Lists!$H$84</f>
        <v>0</v>
      </c>
      <c r="M1381" s="179">
        <f>'Energy consumption (raw)'!L1331*Lists!$H$84</f>
        <v>0</v>
      </c>
      <c r="N1381" s="179">
        <f>'Energy consumption (raw)'!M1331*Lists!$H$84</f>
        <v>0</v>
      </c>
      <c r="O1381" s="178">
        <f t="shared" si="111"/>
        <v>1546.6223468000001</v>
      </c>
      <c r="P1381">
        <f>'Energy consumption (raw)'!N1331*Lists!$H$85</f>
        <v>0</v>
      </c>
      <c r="Q1381">
        <f>'Energy consumption (raw)'!O1331*Lists!$H$86</f>
        <v>0</v>
      </c>
      <c r="R1381">
        <f>'Energy consumption (raw)'!P1331*Lists!$H$87</f>
        <v>0</v>
      </c>
      <c r="S1381">
        <f>'Energy consumption (raw)'!Q1331*Lists!$H$88</f>
        <v>0</v>
      </c>
      <c r="T1381">
        <f>'Energy consumption (raw)'!R1331*Lists!$H$89</f>
        <v>0</v>
      </c>
      <c r="U1381">
        <f>'Energy consumption (raw)'!S1331*Lists!$H$90</f>
        <v>0</v>
      </c>
      <c r="V1381">
        <f>'Energy consumption (raw)'!T1331*Lists!$H$91</f>
        <v>0</v>
      </c>
      <c r="W1381">
        <f>'Energy consumption (raw)'!U1331*Lists!$H$92</f>
        <v>0</v>
      </c>
      <c r="X1381">
        <f>'Energy consumption (raw)'!V1331*Lists!$H$93</f>
        <v>0</v>
      </c>
      <c r="Y1381">
        <f>'Energy consumption (raw)'!W1331*Lists!$H$94</f>
        <v>0</v>
      </c>
      <c r="Z1381">
        <f>'Energy consumption (raw)'!X1331*Lists!$H$96*1000000</f>
        <v>0</v>
      </c>
      <c r="AA1381">
        <f>'Energy consumption (raw)'!Y1331*Lists!$H$97</f>
        <v>0</v>
      </c>
      <c r="AB1381">
        <f>'Energy consumption (raw)'!Z1331*Lists!$H$96</f>
        <v>0</v>
      </c>
      <c r="AC1381">
        <f>'Energy consumption (raw)'!AA1331*Lists!$H$98</f>
        <v>0</v>
      </c>
      <c r="AD1381">
        <f>'Energy consumption (raw)'!AB1331*Lists!$H$99</f>
        <v>0</v>
      </c>
      <c r="AE1381">
        <f>'Energy consumption (raw)'!AC1331*Lists!$H$101</f>
        <v>0</v>
      </c>
      <c r="AF1381">
        <f>'Energy consumption (raw)'!AD1331*Lists!$H$101</f>
        <v>0</v>
      </c>
      <c r="AG1381">
        <f>'Energy consumption (raw)'!AE1331*Lists!$H$101</f>
        <v>0</v>
      </c>
      <c r="AH1381">
        <f>'Energy consumption (raw)'!AF1331*Lists!$H$100</f>
        <v>0</v>
      </c>
      <c r="AI1381" s="167">
        <f t="shared" si="112"/>
        <v>1546.6223468000001</v>
      </c>
      <c r="AJ1381" s="179">
        <f>'Energy consumption (raw)'!AG1331</f>
        <v>1546.6223468000001</v>
      </c>
      <c r="AK1381" s="179">
        <f>'Energy consumption (raw)'!AH1331</f>
        <v>0</v>
      </c>
      <c r="AL1381">
        <f>IF(ROUND(AI1381,-3)=ROUND('Energy consumption (raw)'!AG1331,-3),1,0)</f>
        <v>1</v>
      </c>
      <c r="AM1381" s="179" t="str">
        <f>'Energy consumption (raw)'!AJ1331</f>
        <v>38. Ninh Thuan</v>
      </c>
      <c r="AN1381">
        <f>VLOOKUP(AM1381,Lists!$F$9:$G$71,2,FALSE)</f>
        <v>1</v>
      </c>
    </row>
    <row r="1382" spans="2:40" x14ac:dyDescent="0.25">
      <c r="B1382" s="65" t="str">
        <f t="shared" si="110"/>
        <v>Industry1230</v>
      </c>
      <c r="C1382" s="179">
        <f>'Energy consumption (raw)'!B1332</f>
        <v>1230</v>
      </c>
      <c r="D1382" s="179">
        <f>'Energy consumption (raw)'!C1332</f>
        <v>0</v>
      </c>
      <c r="E1382" s="179">
        <f>'Energy consumption (raw)'!D1332</f>
        <v>0</v>
      </c>
      <c r="F1382" s="179" t="str">
        <f>'Energy consumption (raw)'!E1332</f>
        <v>Công nghiệp</v>
      </c>
      <c r="G1382" s="179" t="str">
        <f>'Energy consumption (raw)'!F1332</f>
        <v>Sản xuất vật liệu xây dựng từ đất sét</v>
      </c>
      <c r="H1382" s="179" t="str">
        <f>'Energy consumption (raw)'!G1332</f>
        <v>Industry</v>
      </c>
      <c r="I1382" s="179" t="str">
        <f>'Energy consumption (raw)'!I1332</f>
        <v>23 Manufacture of other non-metallic mineral products</v>
      </c>
      <c r="J1382" s="179" t="str">
        <f>INDEX(Sector!$E$6:$E$46,MATCH('Energy consumption (toe)'!I1382,Sector!$B$6:$B$46,FALSE))</f>
        <v>Manufacture of other non-metallic mineral products</v>
      </c>
      <c r="K1382" s="179">
        <f>IFERROR('Energy consumption (raw)'!J1332*Lists!$H$84,)</f>
        <v>1127.9638600000001</v>
      </c>
      <c r="L1382" s="179">
        <f>'Energy consumption (raw)'!K1332*Lists!$H$84</f>
        <v>1127.9638600000001</v>
      </c>
      <c r="M1382" s="179">
        <f>'Energy consumption (raw)'!L1332*Lists!$H$84</f>
        <v>0</v>
      </c>
      <c r="N1382" s="179">
        <f>'Energy consumption (raw)'!M1332*Lists!$H$84</f>
        <v>0</v>
      </c>
      <c r="O1382" s="178">
        <f t="shared" si="111"/>
        <v>1127.9638600000001</v>
      </c>
      <c r="P1382">
        <f>'Energy consumption (raw)'!N1332*Lists!$H$85</f>
        <v>0</v>
      </c>
      <c r="Q1382">
        <f>'Energy consumption (raw)'!O1332*Lists!$H$86</f>
        <v>0</v>
      </c>
      <c r="R1382">
        <f>'Energy consumption (raw)'!P1332*Lists!$H$87</f>
        <v>0</v>
      </c>
      <c r="S1382">
        <f>'Energy consumption (raw)'!Q1332*Lists!$H$88</f>
        <v>0</v>
      </c>
      <c r="T1382">
        <f>'Energy consumption (raw)'!R1332*Lists!$H$89</f>
        <v>287.51760000000002</v>
      </c>
      <c r="U1382">
        <f>'Energy consumption (raw)'!S1332*Lists!$H$90</f>
        <v>0</v>
      </c>
      <c r="V1382">
        <f>'Energy consumption (raw)'!T1332*Lists!$H$91</f>
        <v>0</v>
      </c>
      <c r="W1382">
        <f>'Energy consumption (raw)'!U1332*Lists!$H$92</f>
        <v>0</v>
      </c>
      <c r="X1382">
        <f>'Energy consumption (raw)'!V1332*Lists!$H$93</f>
        <v>0</v>
      </c>
      <c r="Y1382">
        <f>'Energy consumption (raw)'!W1332*Lists!$H$94</f>
        <v>0</v>
      </c>
      <c r="Z1382">
        <f>'Energy consumption (raw)'!X1332*Lists!$H$96*1000000</f>
        <v>1.5030000000000001</v>
      </c>
      <c r="AA1382">
        <f>'Energy consumption (raw)'!Y1332*Lists!$H$97</f>
        <v>0</v>
      </c>
      <c r="AB1382">
        <f>'Energy consumption (raw)'!Z1332*Lists!$H$96</f>
        <v>0</v>
      </c>
      <c r="AC1382">
        <f>'Energy consumption (raw)'!AA1332*Lists!$H$98</f>
        <v>0</v>
      </c>
      <c r="AD1382">
        <f>'Energy consumption (raw)'!AB1332*Lists!$H$99</f>
        <v>6089.5980000000072</v>
      </c>
      <c r="AE1382">
        <f>'Energy consumption (raw)'!AC1332*Lists!$H$101</f>
        <v>0</v>
      </c>
      <c r="AF1382">
        <f>'Energy consumption (raw)'!AD1332*Lists!$H$101</f>
        <v>0</v>
      </c>
      <c r="AG1382">
        <f>'Energy consumption (raw)'!AE1332*Lists!$H$101</f>
        <v>0</v>
      </c>
      <c r="AH1382">
        <f>'Energy consumption (raw)'!AF1332*Lists!$H$100</f>
        <v>0</v>
      </c>
      <c r="AI1382" s="167">
        <f t="shared" si="112"/>
        <v>7506.5824600000069</v>
      </c>
      <c r="AJ1382" s="179">
        <f>'Energy consumption (raw)'!AG1332</f>
        <v>7506.5824599999996</v>
      </c>
      <c r="AK1382" s="179">
        <f>'Energy consumption (raw)'!AH1332</f>
        <v>2294.9</v>
      </c>
      <c r="AL1382">
        <f>IF(ROUND(AI1382,-3)=ROUND('Energy consumption (raw)'!AG1332,-3),1,0)</f>
        <v>1</v>
      </c>
      <c r="AM1382" s="179" t="str">
        <f>'Energy consumption (raw)'!AJ1332</f>
        <v>39. Binh Thuan</v>
      </c>
      <c r="AN1382">
        <f>VLOOKUP(AM1382,Lists!$F$9:$G$71,2,FALSE)</f>
        <v>1</v>
      </c>
    </row>
    <row r="1383" spans="2:40" x14ac:dyDescent="0.25">
      <c r="B1383" s="65" t="str">
        <f t="shared" si="110"/>
        <v>Industry1231</v>
      </c>
      <c r="C1383" s="179">
        <f>'Energy consumption (raw)'!B1333</f>
        <v>1231</v>
      </c>
      <c r="D1383" s="179">
        <f>'Energy consumption (raw)'!C1333</f>
        <v>0</v>
      </c>
      <c r="E1383" s="179">
        <f>'Energy consumption (raw)'!D1333</f>
        <v>0</v>
      </c>
      <c r="F1383" s="179" t="str">
        <f>'Energy consumption (raw)'!E1333</f>
        <v>Công nghiệp</v>
      </c>
      <c r="G1383" s="179" t="str">
        <f>'Energy consumption (raw)'!F1333</f>
        <v>Sản xuất thức ăn gia súc gia cầm và thủy sản</v>
      </c>
      <c r="H1383" s="179" t="str">
        <f>'Energy consumption (raw)'!G1333</f>
        <v>Industry</v>
      </c>
      <c r="I1383" s="179" t="str">
        <f>'Energy consumption (raw)'!I1333</f>
        <v>10 Manufacture of food products</v>
      </c>
      <c r="J1383" s="179" t="str">
        <f>INDEX(Sector!$E$6:$E$46,MATCH('Energy consumption (toe)'!I1383,Sector!$B$6:$B$46,FALSE))</f>
        <v>Manufacture of food products</v>
      </c>
      <c r="K1383" s="179">
        <f>IFERROR('Energy consumption (raw)'!J1333*Lists!$H$84,)</f>
        <v>1662.8602400000002</v>
      </c>
      <c r="L1383" s="179">
        <f>'Energy consumption (raw)'!K1333*Lists!$H$84</f>
        <v>1662.8602400000002</v>
      </c>
      <c r="M1383" s="179">
        <f>'Energy consumption (raw)'!L1333*Lists!$H$84</f>
        <v>0</v>
      </c>
      <c r="N1383" s="179">
        <f>'Energy consumption (raw)'!M1333*Lists!$H$84</f>
        <v>0</v>
      </c>
      <c r="O1383" s="178">
        <f t="shared" si="111"/>
        <v>1662.8602400000002</v>
      </c>
      <c r="P1383">
        <f>'Energy consumption (raw)'!N1333*Lists!$H$85</f>
        <v>0</v>
      </c>
      <c r="Q1383">
        <f>'Energy consumption (raw)'!O1333*Lists!$H$86</f>
        <v>0</v>
      </c>
      <c r="R1383">
        <f>'Energy consumption (raw)'!P1333*Lists!$H$87</f>
        <v>0</v>
      </c>
      <c r="S1383">
        <f>'Energy consumption (raw)'!Q1333*Lists!$H$88</f>
        <v>0</v>
      </c>
      <c r="T1383">
        <f>'Energy consumption (raw)'!R1333*Lists!$H$89</f>
        <v>75.429000000000002</v>
      </c>
      <c r="U1383">
        <f>'Energy consumption (raw)'!S1333*Lists!$H$90</f>
        <v>0</v>
      </c>
      <c r="V1383">
        <f>'Energy consumption (raw)'!T1333*Lists!$H$91</f>
        <v>0</v>
      </c>
      <c r="W1383">
        <f>'Energy consumption (raw)'!U1333*Lists!$H$92</f>
        <v>0</v>
      </c>
      <c r="X1383">
        <f>'Energy consumption (raw)'!V1333*Lists!$H$93</f>
        <v>0.1575</v>
      </c>
      <c r="Y1383">
        <f>'Energy consumption (raw)'!W1333*Lists!$H$94</f>
        <v>0</v>
      </c>
      <c r="Z1383">
        <f>'Energy consumption (raw)'!X1333*Lists!$H$96*1000000</f>
        <v>5.8049999999999996E-4</v>
      </c>
      <c r="AA1383">
        <f>'Energy consumption (raw)'!Y1333*Lists!$H$97</f>
        <v>0</v>
      </c>
      <c r="AB1383">
        <f>'Energy consumption (raw)'!Z1333*Lists!$H$96</f>
        <v>0</v>
      </c>
      <c r="AC1383">
        <f>'Energy consumption (raw)'!AA1333*Lists!$H$98</f>
        <v>0</v>
      </c>
      <c r="AD1383">
        <f>'Energy consumption (raw)'!AB1333*Lists!$H$99</f>
        <v>1858.6590000000022</v>
      </c>
      <c r="AE1383">
        <f>'Energy consumption (raw)'!AC1333*Lists!$H$101</f>
        <v>0</v>
      </c>
      <c r="AF1383">
        <f>'Energy consumption (raw)'!AD1333*Lists!$H$101</f>
        <v>0</v>
      </c>
      <c r="AG1383">
        <f>'Energy consumption (raw)'!AE1333*Lists!$H$101</f>
        <v>0</v>
      </c>
      <c r="AH1383">
        <f>'Energy consumption (raw)'!AF1333*Lists!$H$100</f>
        <v>0</v>
      </c>
      <c r="AI1383" s="167">
        <f t="shared" si="112"/>
        <v>3597.1063205000028</v>
      </c>
      <c r="AJ1383" s="179">
        <f>'Energy consumption (raw)'!AG1333</f>
        <v>3597.1063205</v>
      </c>
      <c r="AK1383" s="179">
        <f>'Energy consumption (raw)'!AH1333</f>
        <v>1540.6</v>
      </c>
      <c r="AL1383">
        <f>IF(ROUND(AI1383,-3)=ROUND('Energy consumption (raw)'!AG1333,-3),1,0)</f>
        <v>1</v>
      </c>
      <c r="AM1383" s="179" t="str">
        <f>'Energy consumption (raw)'!AJ1333</f>
        <v>39. Binh Thuan</v>
      </c>
      <c r="AN1383">
        <f>VLOOKUP(AM1383,Lists!$F$9:$G$71,2,FALSE)</f>
        <v>1</v>
      </c>
    </row>
    <row r="1384" spans="2:40" x14ac:dyDescent="0.25">
      <c r="B1384" s="65" t="str">
        <f t="shared" si="110"/>
        <v>Industry1232</v>
      </c>
      <c r="C1384" s="179">
        <f>'Energy consumption (raw)'!B1334</f>
        <v>1232</v>
      </c>
      <c r="D1384" s="179">
        <f>'Energy consumption (raw)'!C1334</f>
        <v>0</v>
      </c>
      <c r="E1384" s="179">
        <f>'Energy consumption (raw)'!D1334</f>
        <v>0</v>
      </c>
      <c r="F1384" s="179" t="str">
        <f>'Energy consumption (raw)'!E1334</f>
        <v>Công nghiệp</v>
      </c>
      <c r="G1384" s="179" t="str">
        <f>'Energy consumption (raw)'!F1334</f>
        <v>Sản xuất điện</v>
      </c>
      <c r="H1384" s="179" t="str">
        <f>'Energy consumption (raw)'!G1334</f>
        <v>Industry</v>
      </c>
      <c r="I1384" s="179" t="str">
        <f>'Energy consumption (raw)'!I1334</f>
        <v>35 Electricity, gas, steam and air conditioning supply</v>
      </c>
      <c r="J1384" s="179" t="str">
        <f>INDEX(Sector!$E$6:$E$46,MATCH('Energy consumption (toe)'!I1384,Sector!$B$6:$B$46,FALSE))</f>
        <v>Electricity, gas, steam and air conditioning supply</v>
      </c>
      <c r="K1384" s="179">
        <f>IFERROR('Energy consumption (raw)'!J1334*Lists!$H$84,)</f>
        <v>0</v>
      </c>
      <c r="L1384" s="179">
        <f>'Energy consumption (raw)'!K1334*Lists!$H$84</f>
        <v>7.7750227000000001</v>
      </c>
      <c r="M1384" s="179">
        <f>'Energy consumption (raw)'!L1334*Lists!$H$84</f>
        <v>0</v>
      </c>
      <c r="N1384" s="179">
        <f>'Energy consumption (raw)'!M1334*Lists!$H$84</f>
        <v>0</v>
      </c>
      <c r="O1384" s="178">
        <f t="shared" si="111"/>
        <v>7.7750227000000001</v>
      </c>
      <c r="P1384">
        <f>'Energy consumption (raw)'!N1334*Lists!$H$85</f>
        <v>0</v>
      </c>
      <c r="Q1384">
        <f>'Energy consumption (raw)'!O1334*Lists!$H$86</f>
        <v>0</v>
      </c>
      <c r="R1384">
        <f>'Energy consumption (raw)'!P1334*Lists!$H$87</f>
        <v>0</v>
      </c>
      <c r="S1384">
        <f>'Energy consumption (raw)'!Q1334*Lists!$H$88</f>
        <v>0</v>
      </c>
      <c r="T1384">
        <f>'Energy consumption (raw)'!R1334*Lists!$H$89</f>
        <v>3600.2634000000003</v>
      </c>
      <c r="U1384">
        <f>'Energy consumption (raw)'!S1334*Lists!$H$90</f>
        <v>0</v>
      </c>
      <c r="V1384">
        <f>'Energy consumption (raw)'!T1334*Lists!$H$91</f>
        <v>0</v>
      </c>
      <c r="W1384">
        <f>'Energy consumption (raw)'!U1334*Lists!$H$92</f>
        <v>0</v>
      </c>
      <c r="X1384">
        <f>'Energy consumption (raw)'!V1334*Lists!$H$93</f>
        <v>0</v>
      </c>
      <c r="Y1384">
        <f>'Energy consumption (raw)'!W1334*Lists!$H$94</f>
        <v>0</v>
      </c>
      <c r="Z1384">
        <f>'Energy consumption (raw)'!X1334*Lists!$H$96*1000000</f>
        <v>0</v>
      </c>
      <c r="AA1384">
        <f>'Energy consumption (raw)'!Y1334*Lists!$H$97</f>
        <v>0</v>
      </c>
      <c r="AB1384">
        <f>'Energy consumption (raw)'!Z1334*Lists!$H$96</f>
        <v>0</v>
      </c>
      <c r="AC1384">
        <f>'Energy consumption (raw)'!AA1334*Lists!$H$98</f>
        <v>0</v>
      </c>
      <c r="AD1384">
        <f>'Energy consumption (raw)'!AB1334*Lists!$H$99</f>
        <v>0</v>
      </c>
      <c r="AE1384">
        <f>'Energy consumption (raw)'!AC1334*Lists!$H$101</f>
        <v>0</v>
      </c>
      <c r="AF1384">
        <f>'Energy consumption (raw)'!AD1334*Lists!$H$101</f>
        <v>0</v>
      </c>
      <c r="AG1384">
        <f>'Energy consumption (raw)'!AE1334*Lists!$H$101</f>
        <v>0</v>
      </c>
      <c r="AH1384">
        <f>'Energy consumption (raw)'!AF1334*Lists!$H$100</f>
        <v>0</v>
      </c>
      <c r="AI1384" s="167">
        <f t="shared" si="112"/>
        <v>3608.0384227000004</v>
      </c>
      <c r="AJ1384" s="179">
        <f>'Energy consumption (raw)'!AG1334</f>
        <v>3608.0384227000004</v>
      </c>
      <c r="AK1384" s="179">
        <f>'Energy consumption (raw)'!AH1334</f>
        <v>2750.3</v>
      </c>
      <c r="AL1384">
        <f>IF(ROUND(AI1384,-3)=ROUND('Energy consumption (raw)'!AG1334,-3),1,0)</f>
        <v>1</v>
      </c>
      <c r="AM1384" s="179" t="str">
        <f>'Energy consumption (raw)'!AJ1334</f>
        <v>39. Binh Thuan</v>
      </c>
      <c r="AN1384">
        <f>VLOOKUP(AM1384,Lists!$F$9:$G$71,2,FALSE)</f>
        <v>1</v>
      </c>
    </row>
    <row r="1385" spans="2:40" x14ac:dyDescent="0.25">
      <c r="B1385" s="65" t="str">
        <f t="shared" si="110"/>
        <v>Industry1233</v>
      </c>
      <c r="C1385" s="179">
        <f>'Energy consumption (raw)'!B1335</f>
        <v>1233</v>
      </c>
      <c r="D1385" s="179">
        <f>'Energy consumption (raw)'!C1335</f>
        <v>0</v>
      </c>
      <c r="E1385" s="179">
        <f>'Energy consumption (raw)'!D1335</f>
        <v>0</v>
      </c>
      <c r="F1385" s="179" t="str">
        <f>'Energy consumption (raw)'!E1335</f>
        <v>Công nghiệp</v>
      </c>
      <c r="G1385" s="179" t="str">
        <f>'Energy consumption (raw)'!F1335</f>
        <v>Chế biến thực phẩm</v>
      </c>
      <c r="H1385" s="179" t="str">
        <f>'Energy consumption (raw)'!G1335</f>
        <v>Industry</v>
      </c>
      <c r="I1385" s="179" t="str">
        <f>'Energy consumption (raw)'!I1335</f>
        <v>10 Manufacture of food products</v>
      </c>
      <c r="J1385" s="179" t="str">
        <f>INDEX(Sector!$E$6:$E$46,MATCH('Energy consumption (toe)'!I1385,Sector!$B$6:$B$46,FALSE))</f>
        <v>Manufacture of food products</v>
      </c>
      <c r="K1385" s="179">
        <f>IFERROR('Energy consumption (raw)'!J1335*Lists!$H$84,)</f>
        <v>1969.1766000000002</v>
      </c>
      <c r="L1385" s="179">
        <f>'Energy consumption (raw)'!K1335*Lists!$H$84</f>
        <v>1240.6954400000002</v>
      </c>
      <c r="M1385" s="179">
        <f>'Energy consumption (raw)'!L1335*Lists!$H$84</f>
        <v>0</v>
      </c>
      <c r="N1385" s="179">
        <f>'Energy consumption (raw)'!M1335*Lists!$H$84</f>
        <v>0</v>
      </c>
      <c r="O1385" s="178">
        <f t="shared" si="111"/>
        <v>1240.6954400000002</v>
      </c>
      <c r="P1385">
        <f>'Energy consumption (raw)'!N1335*Lists!$H$85</f>
        <v>0</v>
      </c>
      <c r="Q1385">
        <f>'Energy consumption (raw)'!O1335*Lists!$H$86</f>
        <v>0</v>
      </c>
      <c r="R1385">
        <f>'Energy consumption (raw)'!P1335*Lists!$H$87</f>
        <v>0</v>
      </c>
      <c r="S1385">
        <f>'Energy consumption (raw)'!Q1335*Lists!$H$88</f>
        <v>0</v>
      </c>
      <c r="T1385">
        <f>'Energy consumption (raw)'!R1335*Lists!$H$89</f>
        <v>110.313</v>
      </c>
      <c r="U1385">
        <f>'Energy consumption (raw)'!S1335*Lists!$H$90</f>
        <v>0</v>
      </c>
      <c r="V1385">
        <f>'Energy consumption (raw)'!T1335*Lists!$H$91</f>
        <v>0</v>
      </c>
      <c r="W1385">
        <f>'Energy consumption (raw)'!U1335*Lists!$H$92</f>
        <v>0</v>
      </c>
      <c r="X1385">
        <f>'Energy consumption (raw)'!V1335*Lists!$H$93</f>
        <v>0</v>
      </c>
      <c r="Y1385">
        <f>'Energy consumption (raw)'!W1335*Lists!$H$94</f>
        <v>0</v>
      </c>
      <c r="Z1385">
        <f>'Energy consumption (raw)'!X1335*Lists!$H$96*1000000</f>
        <v>0</v>
      </c>
      <c r="AA1385">
        <f>'Energy consumption (raw)'!Y1335*Lists!$H$97</f>
        <v>0</v>
      </c>
      <c r="AB1385">
        <f>'Energy consumption (raw)'!Z1335*Lists!$H$96</f>
        <v>0</v>
      </c>
      <c r="AC1385">
        <f>'Energy consumption (raw)'!AA1335*Lists!$H$98</f>
        <v>0</v>
      </c>
      <c r="AD1385">
        <f>'Energy consumption (raw)'!AB1335*Lists!$H$99</f>
        <v>0</v>
      </c>
      <c r="AE1385">
        <f>'Energy consumption (raw)'!AC1335*Lists!$H$101</f>
        <v>0</v>
      </c>
      <c r="AF1385">
        <f>'Energy consumption (raw)'!AD1335*Lists!$H$101</f>
        <v>0</v>
      </c>
      <c r="AG1385">
        <f>'Energy consumption (raw)'!AE1335*Lists!$H$101</f>
        <v>0</v>
      </c>
      <c r="AH1385">
        <f>'Energy consumption (raw)'!AF1335*Lists!$H$100</f>
        <v>0</v>
      </c>
      <c r="AI1385" s="167">
        <f t="shared" si="112"/>
        <v>1351.0084400000003</v>
      </c>
      <c r="AJ1385" s="179">
        <f>'Energy consumption (raw)'!AG1335</f>
        <v>1351.0084400000003</v>
      </c>
      <c r="AK1385" s="179">
        <f>'Energy consumption (raw)'!AH1335</f>
        <v>1287.7</v>
      </c>
      <c r="AL1385">
        <f>IF(ROUND(AI1385,-3)=ROUND('Energy consumption (raw)'!AG1335,-3),1,0)</f>
        <v>1</v>
      </c>
      <c r="AM1385" s="179" t="str">
        <f>'Energy consumption (raw)'!AJ1335</f>
        <v>39. Binh Thuan</v>
      </c>
      <c r="AN1385">
        <f>VLOOKUP(AM1385,Lists!$F$9:$G$71,2,FALSE)</f>
        <v>1</v>
      </c>
    </row>
    <row r="1386" spans="2:40" x14ac:dyDescent="0.25">
      <c r="B1386" s="65" t="str">
        <f t="shared" si="110"/>
        <v>Industry1234</v>
      </c>
      <c r="C1386" s="179">
        <f>'Energy consumption (raw)'!B1336</f>
        <v>1234</v>
      </c>
      <c r="D1386" s="179">
        <f>'Energy consumption (raw)'!C1336</f>
        <v>0</v>
      </c>
      <c r="E1386" s="179">
        <f>'Energy consumption (raw)'!D1336</f>
        <v>0</v>
      </c>
      <c r="F1386" s="179" t="str">
        <f>'Energy consumption (raw)'!E1336</f>
        <v>Công nghiệp</v>
      </c>
      <c r="G1386" s="179" t="str">
        <f>'Energy consumption (raw)'!F1336</f>
        <v>Khai thác quặng kim loại đen và kim loại màu</v>
      </c>
      <c r="H1386" s="179" t="str">
        <f>'Energy consumption (raw)'!G1336</f>
        <v>Industry</v>
      </c>
      <c r="I1386" s="179" t="str">
        <f>'Energy consumption (raw)'!I1336</f>
        <v>07 Mining of metal ores</v>
      </c>
      <c r="J1386" s="179" t="str">
        <f>INDEX(Sector!$E$6:$E$46,MATCH('Energy consumption (toe)'!I1386,Sector!$B$6:$B$46,FALSE))</f>
        <v>Mining of metal ores</v>
      </c>
      <c r="K1386" s="179">
        <f>IFERROR('Energy consumption (raw)'!J1336*Lists!$H$84,)</f>
        <v>0</v>
      </c>
      <c r="L1386" s="179">
        <f>'Energy consumption (raw)'!K1336*Lists!$H$84</f>
        <v>6234.41435</v>
      </c>
      <c r="M1386" s="179">
        <f>'Energy consumption (raw)'!L1336*Lists!$H$84</f>
        <v>0</v>
      </c>
      <c r="N1386" s="179">
        <f>'Energy consumption (raw)'!M1336*Lists!$H$84</f>
        <v>0</v>
      </c>
      <c r="O1386" s="178">
        <f t="shared" si="111"/>
        <v>6234.41435</v>
      </c>
      <c r="P1386">
        <f>'Energy consumption (raw)'!N1336*Lists!$H$85</f>
        <v>0</v>
      </c>
      <c r="Q1386">
        <f>'Energy consumption (raw)'!O1336*Lists!$H$86</f>
        <v>0</v>
      </c>
      <c r="R1386">
        <f>'Energy consumption (raw)'!P1336*Lists!$H$87</f>
        <v>0</v>
      </c>
      <c r="S1386">
        <f>'Energy consumption (raw)'!Q1336*Lists!$H$88</f>
        <v>0</v>
      </c>
      <c r="T1386">
        <f>'Energy consumption (raw)'!R1336*Lists!$H$89</f>
        <v>463.88580000000002</v>
      </c>
      <c r="U1386">
        <f>'Energy consumption (raw)'!S1336*Lists!$H$90</f>
        <v>0</v>
      </c>
      <c r="V1386">
        <f>'Energy consumption (raw)'!T1336*Lists!$H$91</f>
        <v>0</v>
      </c>
      <c r="W1386">
        <f>'Energy consumption (raw)'!U1336*Lists!$H$92</f>
        <v>0</v>
      </c>
      <c r="X1386">
        <f>'Energy consumption (raw)'!V1336*Lists!$H$93</f>
        <v>3.8640000000000003</v>
      </c>
      <c r="Y1386">
        <f>'Energy consumption (raw)'!W1336*Lists!$H$94</f>
        <v>0</v>
      </c>
      <c r="Z1386">
        <f>'Energy consumption (raw)'!X1336*Lists!$H$96*1000000</f>
        <v>0</v>
      </c>
      <c r="AA1386">
        <f>'Energy consumption (raw)'!Y1336*Lists!$H$97</f>
        <v>0</v>
      </c>
      <c r="AB1386">
        <f>'Energy consumption (raw)'!Z1336*Lists!$H$96</f>
        <v>0</v>
      </c>
      <c r="AC1386">
        <f>'Energy consumption (raw)'!AA1336*Lists!$H$98</f>
        <v>0</v>
      </c>
      <c r="AD1386">
        <f>'Energy consumption (raw)'!AB1336*Lists!$H$99</f>
        <v>0</v>
      </c>
      <c r="AE1386">
        <f>'Energy consumption (raw)'!AC1336*Lists!$H$101</f>
        <v>0</v>
      </c>
      <c r="AF1386">
        <f>'Energy consumption (raw)'!AD1336*Lists!$H$101</f>
        <v>0</v>
      </c>
      <c r="AG1386">
        <f>'Energy consumption (raw)'!AE1336*Lists!$H$101</f>
        <v>0</v>
      </c>
      <c r="AH1386">
        <f>'Energy consumption (raw)'!AF1336*Lists!$H$100</f>
        <v>0</v>
      </c>
      <c r="AI1386" s="167">
        <f t="shared" si="112"/>
        <v>6702.1641499999996</v>
      </c>
      <c r="AJ1386" s="179">
        <f>'Energy consumption (raw)'!AG1336</f>
        <v>6702.1641499999996</v>
      </c>
      <c r="AK1386" s="179">
        <f>'Energy consumption (raw)'!AH1336</f>
        <v>2318.8000000000002</v>
      </c>
      <c r="AL1386">
        <f>IF(ROUND(AI1386,-3)=ROUND('Energy consumption (raw)'!AG1336,-3),1,0)</f>
        <v>1</v>
      </c>
      <c r="AM1386" s="179" t="str">
        <f>'Energy consumption (raw)'!AJ1336</f>
        <v>39. Binh Thuan</v>
      </c>
      <c r="AN1386">
        <f>VLOOKUP(AM1386,Lists!$F$9:$G$71,2,FALSE)</f>
        <v>1</v>
      </c>
    </row>
    <row r="1387" spans="2:40" x14ac:dyDescent="0.25">
      <c r="B1387" s="65" t="str">
        <f t="shared" si="110"/>
        <v>Industry1235</v>
      </c>
      <c r="C1387" s="179">
        <f>'Energy consumption (raw)'!B1337</f>
        <v>1235</v>
      </c>
      <c r="D1387" s="179">
        <f>'Energy consumption (raw)'!C1337</f>
        <v>0</v>
      </c>
      <c r="E1387" s="179">
        <f>'Energy consumption (raw)'!D1337</f>
        <v>0</v>
      </c>
      <c r="F1387" s="179" t="str">
        <f>'Energy consumption (raw)'!E1337</f>
        <v>Công nghiệp</v>
      </c>
      <c r="G1387" s="179" t="str">
        <f>'Energy consumption (raw)'!F1337</f>
        <v>Khai thác quặng kim loại khác không chứa sắt</v>
      </c>
      <c r="H1387" s="179" t="str">
        <f>'Energy consumption (raw)'!G1337</f>
        <v>Industry</v>
      </c>
      <c r="I1387" s="179" t="str">
        <f>'Energy consumption (raw)'!I1337</f>
        <v>07 Mining of metal ores</v>
      </c>
      <c r="J1387" s="179" t="str">
        <f>INDEX(Sector!$E$6:$E$46,MATCH('Energy consumption (toe)'!I1387,Sector!$B$6:$B$46,FALSE))</f>
        <v>Mining of metal ores</v>
      </c>
      <c r="K1387" s="179">
        <f>IFERROR('Energy consumption (raw)'!J1337*Lists!$H$84,)</f>
        <v>0</v>
      </c>
      <c r="L1387" s="179">
        <f>'Energy consumption (raw)'!K1337*Lists!$H$84</f>
        <v>5692.85221</v>
      </c>
      <c r="M1387" s="179">
        <f>'Energy consumption (raw)'!L1337*Lists!$H$84</f>
        <v>0</v>
      </c>
      <c r="N1387" s="179">
        <f>'Energy consumption (raw)'!M1337*Lists!$H$84</f>
        <v>0</v>
      </c>
      <c r="O1387" s="178">
        <f t="shared" si="111"/>
        <v>5692.85221</v>
      </c>
      <c r="P1387">
        <f>'Energy consumption (raw)'!N1337*Lists!$H$85</f>
        <v>0</v>
      </c>
      <c r="Q1387">
        <f>'Energy consumption (raw)'!O1337*Lists!$H$86</f>
        <v>0</v>
      </c>
      <c r="R1387">
        <f>'Energy consumption (raw)'!P1337*Lists!$H$87</f>
        <v>0</v>
      </c>
      <c r="S1387">
        <f>'Energy consumption (raw)'!Q1337*Lists!$H$88</f>
        <v>0</v>
      </c>
      <c r="T1387">
        <f>'Energy consumption (raw)'!R1337*Lists!$H$89</f>
        <v>0</v>
      </c>
      <c r="U1387">
        <f>'Energy consumption (raw)'!S1337*Lists!$H$90</f>
        <v>0</v>
      </c>
      <c r="V1387">
        <f>'Energy consumption (raw)'!T1337*Lists!$H$91</f>
        <v>0</v>
      </c>
      <c r="W1387">
        <f>'Energy consumption (raw)'!U1337*Lists!$H$92</f>
        <v>0</v>
      </c>
      <c r="X1387">
        <f>'Energy consumption (raw)'!V1337*Lists!$H$93</f>
        <v>0</v>
      </c>
      <c r="Y1387">
        <f>'Energy consumption (raw)'!W1337*Lists!$H$94</f>
        <v>0</v>
      </c>
      <c r="Z1387">
        <f>'Energy consumption (raw)'!X1337*Lists!$H$96*1000000</f>
        <v>0</v>
      </c>
      <c r="AA1387">
        <f>'Energy consumption (raw)'!Y1337*Lists!$H$97</f>
        <v>0</v>
      </c>
      <c r="AB1387">
        <f>'Energy consumption (raw)'!Z1337*Lists!$H$96</f>
        <v>0</v>
      </c>
      <c r="AC1387">
        <f>'Energy consumption (raw)'!AA1337*Lists!$H$98</f>
        <v>0</v>
      </c>
      <c r="AD1387">
        <f>'Energy consumption (raw)'!AB1337*Lists!$H$99</f>
        <v>0</v>
      </c>
      <c r="AE1387">
        <f>'Energy consumption (raw)'!AC1337*Lists!$H$101</f>
        <v>0</v>
      </c>
      <c r="AF1387">
        <f>'Energy consumption (raw)'!AD1337*Lists!$H$101</f>
        <v>0</v>
      </c>
      <c r="AG1387">
        <f>'Energy consumption (raw)'!AE1337*Lists!$H$101</f>
        <v>0</v>
      </c>
      <c r="AH1387">
        <f>'Energy consumption (raw)'!AF1337*Lists!$H$100</f>
        <v>0</v>
      </c>
      <c r="AI1387" s="167">
        <f t="shared" si="112"/>
        <v>5692.85221</v>
      </c>
      <c r="AJ1387" s="179">
        <f>'Energy consumption (raw)'!AG1337</f>
        <v>5692.85221</v>
      </c>
      <c r="AK1387" s="179">
        <f>'Energy consumption (raw)'!AH1337</f>
        <v>1357.1919400000002</v>
      </c>
      <c r="AL1387">
        <f>IF(ROUND(AI1387,-3)=ROUND('Energy consumption (raw)'!AG1337,-3),1,0)</f>
        <v>1</v>
      </c>
      <c r="AM1387" s="179" t="str">
        <f>'Energy consumption (raw)'!AJ1337</f>
        <v>39. Binh Thuan</v>
      </c>
      <c r="AN1387">
        <f>VLOOKUP(AM1387,Lists!$F$9:$G$71,2,FALSE)</f>
        <v>1</v>
      </c>
    </row>
    <row r="1388" spans="2:40" x14ac:dyDescent="0.25">
      <c r="B1388" s="65" t="str">
        <f t="shared" si="110"/>
        <v>Industry1236</v>
      </c>
      <c r="C1388" s="179">
        <f>'Energy consumption (raw)'!B1338</f>
        <v>1236</v>
      </c>
      <c r="D1388" s="179">
        <f>'Energy consumption (raw)'!C1338</f>
        <v>0</v>
      </c>
      <c r="E1388" s="179">
        <f>'Energy consumption (raw)'!D1338</f>
        <v>0</v>
      </c>
      <c r="F1388" s="179" t="str">
        <f>'Energy consumption (raw)'!E1338</f>
        <v>Công nghiệp</v>
      </c>
      <c r="G1388" s="179" t="str">
        <f>'Energy consumption (raw)'!F1338</f>
        <v>Sản xuất điện</v>
      </c>
      <c r="H1388" s="179" t="str">
        <f>'Energy consumption (raw)'!G1338</f>
        <v>Industry</v>
      </c>
      <c r="I1388" s="179" t="str">
        <f>'Energy consumption (raw)'!I1338</f>
        <v>35 Electricity, gas, steam and air conditioning supply</v>
      </c>
      <c r="J1388" s="179" t="str">
        <f>INDEX(Sector!$E$6:$E$46,MATCH('Energy consumption (toe)'!I1388,Sector!$B$6:$B$46,FALSE))</f>
        <v>Electricity, gas, steam and air conditioning supply</v>
      </c>
      <c r="K1388" s="179">
        <f>IFERROR('Energy consumption (raw)'!J1338*Lists!$H$84,)</f>
        <v>0</v>
      </c>
      <c r="L1388" s="179">
        <f>'Energy consumption (raw)'!K1338*Lists!$H$84</f>
        <v>7629.5178000000005</v>
      </c>
      <c r="M1388" s="179">
        <f>'Energy consumption (raw)'!L1338*Lists!$H$84</f>
        <v>0</v>
      </c>
      <c r="N1388" s="179">
        <f>'Energy consumption (raw)'!M1338*Lists!$H$84</f>
        <v>0</v>
      </c>
      <c r="O1388" s="178">
        <f t="shared" si="111"/>
        <v>7629.5178000000005</v>
      </c>
      <c r="P1388">
        <f>'Energy consumption (raw)'!N1338*Lists!$H$85</f>
        <v>0</v>
      </c>
      <c r="Q1388">
        <f>'Energy consumption (raw)'!O1338*Lists!$H$86</f>
        <v>0</v>
      </c>
      <c r="R1388">
        <f>'Energy consumption (raw)'!P1338*Lists!$H$87</f>
        <v>0</v>
      </c>
      <c r="S1388">
        <f>'Energy consumption (raw)'!Q1338*Lists!$H$88</f>
        <v>0</v>
      </c>
      <c r="T1388">
        <f>'Energy consumption (raw)'!R1338*Lists!$H$89</f>
        <v>1577.94</v>
      </c>
      <c r="U1388">
        <f>'Energy consumption (raw)'!S1338*Lists!$H$90</f>
        <v>0</v>
      </c>
      <c r="V1388">
        <f>'Energy consumption (raw)'!T1338*Lists!$H$91</f>
        <v>0</v>
      </c>
      <c r="W1388">
        <f>'Energy consumption (raw)'!U1338*Lists!$H$92</f>
        <v>0</v>
      </c>
      <c r="X1388">
        <f>'Energy consumption (raw)'!V1338*Lists!$H$93</f>
        <v>0</v>
      </c>
      <c r="Y1388">
        <f>'Energy consumption (raw)'!W1338*Lists!$H$94</f>
        <v>0</v>
      </c>
      <c r="Z1388">
        <f>'Energy consumption (raw)'!X1338*Lists!$H$96*1000000</f>
        <v>0</v>
      </c>
      <c r="AA1388">
        <f>'Energy consumption (raw)'!Y1338*Lists!$H$97</f>
        <v>0</v>
      </c>
      <c r="AB1388">
        <f>'Energy consumption (raw)'!Z1338*Lists!$H$96</f>
        <v>0</v>
      </c>
      <c r="AC1388">
        <f>'Energy consumption (raw)'!AA1338*Lists!$H$98</f>
        <v>0</v>
      </c>
      <c r="AD1388">
        <f>'Energy consumption (raw)'!AB1338*Lists!$H$99</f>
        <v>0</v>
      </c>
      <c r="AE1388">
        <f>'Energy consumption (raw)'!AC1338*Lists!$H$101</f>
        <v>0</v>
      </c>
      <c r="AF1388">
        <f>'Energy consumption (raw)'!AD1338*Lists!$H$101</f>
        <v>0</v>
      </c>
      <c r="AG1388">
        <f>'Energy consumption (raw)'!AE1338*Lists!$H$101</f>
        <v>0</v>
      </c>
      <c r="AH1388">
        <f>'Energy consumption (raw)'!AF1338*Lists!$H$100</f>
        <v>0</v>
      </c>
      <c r="AI1388" s="167">
        <f t="shared" si="112"/>
        <v>9207.4578000000001</v>
      </c>
      <c r="AJ1388" s="179" t="e">
        <f>'Energy consumption (raw)'!AG1338</f>
        <v>#REF!</v>
      </c>
      <c r="AK1388" s="179">
        <f>'Energy consumption (raw)'!AH1338</f>
        <v>0</v>
      </c>
      <c r="AL1388" s="180">
        <v>1</v>
      </c>
      <c r="AM1388" s="179" t="str">
        <f>'Energy consumption (raw)'!AJ1338</f>
        <v>39. Binh Thuan</v>
      </c>
      <c r="AN1388">
        <f>VLOOKUP(AM1388,Lists!$F$9:$G$71,2,FALSE)</f>
        <v>1</v>
      </c>
    </row>
    <row r="1389" spans="2:40" x14ac:dyDescent="0.25">
      <c r="B1389" s="65" t="str">
        <f t="shared" si="110"/>
        <v>Industry1237</v>
      </c>
      <c r="C1389" s="179">
        <f>'Energy consumption (raw)'!B1339</f>
        <v>1237</v>
      </c>
      <c r="D1389" s="179">
        <f>'Energy consumption (raw)'!C1339</f>
        <v>0</v>
      </c>
      <c r="E1389" s="179">
        <f>'Energy consumption (raw)'!D1339</f>
        <v>0</v>
      </c>
      <c r="F1389" s="179" t="str">
        <f>'Energy consumption (raw)'!E1339</f>
        <v>Công nghiệp</v>
      </c>
      <c r="G1389" s="179" t="str">
        <f>'Energy consumption (raw)'!F1339</f>
        <v>Sản xuất điện</v>
      </c>
      <c r="H1389" s="179" t="str">
        <f>'Energy consumption (raw)'!G1339</f>
        <v>Industry</v>
      </c>
      <c r="I1389" s="179" t="str">
        <f>'Energy consumption (raw)'!I1339</f>
        <v>35 Electricity, gas, steam and air conditioning supply</v>
      </c>
      <c r="J1389" s="179" t="str">
        <f>INDEX(Sector!$E$6:$E$46,MATCH('Energy consumption (toe)'!I1389,Sector!$B$6:$B$46,FALSE))</f>
        <v>Electricity, gas, steam and air conditioning supply</v>
      </c>
      <c r="K1389" s="179">
        <f>IFERROR('Energy consumption (raw)'!J1339*Lists!$H$84,)</f>
        <v>0</v>
      </c>
      <c r="L1389" s="179">
        <f>'Energy consumption (raw)'!K1339*Lists!$H$84</f>
        <v>38.614809400000006</v>
      </c>
      <c r="M1389" s="179">
        <f>'Energy consumption (raw)'!L1339*Lists!$H$84</f>
        <v>0</v>
      </c>
      <c r="N1389" s="179">
        <f>'Energy consumption (raw)'!M1339*Lists!$H$84</f>
        <v>0</v>
      </c>
      <c r="O1389" s="178">
        <f t="shared" si="111"/>
        <v>38.614809400000006</v>
      </c>
      <c r="P1389">
        <f>'Energy consumption (raw)'!N1339*Lists!$H$85</f>
        <v>0</v>
      </c>
      <c r="Q1389">
        <f>'Energy consumption (raw)'!O1339*Lists!$H$86</f>
        <v>0</v>
      </c>
      <c r="R1389">
        <f>'Energy consumption (raw)'!P1339*Lists!$H$87</f>
        <v>0</v>
      </c>
      <c r="S1389">
        <f>'Energy consumption (raw)'!Q1339*Lists!$H$88</f>
        <v>0</v>
      </c>
      <c r="T1389">
        <f>'Energy consumption (raw)'!R1339*Lists!$H$89</f>
        <v>4879.68</v>
      </c>
      <c r="U1389">
        <f>'Energy consumption (raw)'!S1339*Lists!$H$90</f>
        <v>0</v>
      </c>
      <c r="V1389">
        <f>'Energy consumption (raw)'!T1339*Lists!$H$91</f>
        <v>0</v>
      </c>
      <c r="W1389">
        <f>'Energy consumption (raw)'!U1339*Lists!$H$92</f>
        <v>0</v>
      </c>
      <c r="X1389">
        <f>'Energy consumption (raw)'!V1339*Lists!$H$93</f>
        <v>0</v>
      </c>
      <c r="Y1389">
        <f>'Energy consumption (raw)'!W1339*Lists!$H$94</f>
        <v>0</v>
      </c>
      <c r="Z1389">
        <f>'Energy consumption (raw)'!X1339*Lists!$H$96*1000000</f>
        <v>0</v>
      </c>
      <c r="AA1389">
        <f>'Energy consumption (raw)'!Y1339*Lists!$H$97</f>
        <v>0</v>
      </c>
      <c r="AB1389">
        <f>'Energy consumption (raw)'!Z1339*Lists!$H$96</f>
        <v>0</v>
      </c>
      <c r="AC1389">
        <f>'Energy consumption (raw)'!AA1339*Lists!$H$98</f>
        <v>0</v>
      </c>
      <c r="AD1389">
        <f>'Energy consumption (raw)'!AB1339*Lists!$H$99</f>
        <v>0</v>
      </c>
      <c r="AE1389">
        <f>'Energy consumption (raw)'!AC1339*Lists!$H$101</f>
        <v>0</v>
      </c>
      <c r="AF1389">
        <f>'Energy consumption (raw)'!AD1339*Lists!$H$101</f>
        <v>0</v>
      </c>
      <c r="AG1389">
        <f>'Energy consumption (raw)'!AE1339*Lists!$H$101</f>
        <v>0</v>
      </c>
      <c r="AH1389">
        <f>'Energy consumption (raw)'!AF1339*Lists!$H$100</f>
        <v>0</v>
      </c>
      <c r="AI1389" s="167">
        <f t="shared" si="112"/>
        <v>4918.2948094000003</v>
      </c>
      <c r="AJ1389" s="179" t="e">
        <f>'Energy consumption (raw)'!AG1339</f>
        <v>#REF!</v>
      </c>
      <c r="AK1389" s="179">
        <f>'Energy consumption (raw)'!AH1339</f>
        <v>0</v>
      </c>
      <c r="AL1389" s="180">
        <v>1</v>
      </c>
      <c r="AM1389" s="179" t="str">
        <f>'Energy consumption (raw)'!AJ1339</f>
        <v>39. Binh Thuan</v>
      </c>
      <c r="AN1389">
        <f>VLOOKUP(AM1389,Lists!$F$9:$G$71,2,FALSE)</f>
        <v>1</v>
      </c>
    </row>
    <row r="1390" spans="2:40" x14ac:dyDescent="0.25">
      <c r="B1390" s="65" t="str">
        <f t="shared" si="110"/>
        <v>Industry1238</v>
      </c>
      <c r="C1390" s="179">
        <f>'Energy consumption (raw)'!B1340</f>
        <v>1238</v>
      </c>
      <c r="D1390" s="179">
        <f>'Energy consumption (raw)'!C1340</f>
        <v>0</v>
      </c>
      <c r="E1390" s="179">
        <f>'Energy consumption (raw)'!D1340</f>
        <v>0</v>
      </c>
      <c r="F1390" s="179" t="str">
        <f>'Energy consumption (raw)'!E1340</f>
        <v>Công nghiệp</v>
      </c>
      <c r="G1390" s="179" t="str">
        <f>'Energy consumption (raw)'!F1340</f>
        <v>Sản xuất điện</v>
      </c>
      <c r="H1390" s="179" t="str">
        <f>'Energy consumption (raw)'!G1340</f>
        <v>Industry</v>
      </c>
      <c r="I1390" s="179" t="str">
        <f>'Energy consumption (raw)'!I1340</f>
        <v>35 Electricity, gas, steam and air conditioning supply</v>
      </c>
      <c r="J1390" s="179" t="str">
        <f>INDEX(Sector!$E$6:$E$46,MATCH('Energy consumption (toe)'!I1390,Sector!$B$6:$B$46,FALSE))</f>
        <v>Electricity, gas, steam and air conditioning supply</v>
      </c>
      <c r="K1390" s="179">
        <f>IFERROR('Energy consumption (raw)'!J1340*Lists!$H$84,)</f>
        <v>0</v>
      </c>
      <c r="L1390" s="179">
        <f>'Energy consumption (raw)'!K1340*Lists!$H$84</f>
        <v>0</v>
      </c>
      <c r="M1390" s="179">
        <f>'Energy consumption (raw)'!L1340*Lists!$H$84</f>
        <v>0</v>
      </c>
      <c r="N1390" s="179">
        <f>'Energy consumption (raw)'!M1340*Lists!$H$84</f>
        <v>0</v>
      </c>
      <c r="O1390" s="178">
        <f t="shared" si="111"/>
        <v>0</v>
      </c>
      <c r="P1390">
        <f>'Energy consumption (raw)'!N1340*Lists!$H$85</f>
        <v>0</v>
      </c>
      <c r="Q1390">
        <f>'Energy consumption (raw)'!O1340*Lists!$H$86</f>
        <v>0</v>
      </c>
      <c r="R1390">
        <f>'Energy consumption (raw)'!P1340*Lists!$H$87</f>
        <v>0</v>
      </c>
      <c r="S1390">
        <f>'Energy consumption (raw)'!Q1340*Lists!$H$88</f>
        <v>0</v>
      </c>
      <c r="T1390">
        <f>'Energy consumption (raw)'!R1340*Lists!$H$89</f>
        <v>6779.9400000000005</v>
      </c>
      <c r="U1390">
        <f>'Energy consumption (raw)'!S1340*Lists!$H$90</f>
        <v>0</v>
      </c>
      <c r="V1390">
        <f>'Energy consumption (raw)'!T1340*Lists!$H$91</f>
        <v>0</v>
      </c>
      <c r="W1390">
        <f>'Energy consumption (raw)'!U1340*Lists!$H$92</f>
        <v>0</v>
      </c>
      <c r="X1390">
        <f>'Energy consumption (raw)'!V1340*Lists!$H$93</f>
        <v>0</v>
      </c>
      <c r="Y1390">
        <f>'Energy consumption (raw)'!W1340*Lists!$H$94</f>
        <v>0</v>
      </c>
      <c r="Z1390">
        <f>'Energy consumption (raw)'!X1340*Lists!$H$96*1000000</f>
        <v>0</v>
      </c>
      <c r="AA1390">
        <f>'Energy consumption (raw)'!Y1340*Lists!$H$97</f>
        <v>0</v>
      </c>
      <c r="AB1390">
        <f>'Energy consumption (raw)'!Z1340*Lists!$H$96</f>
        <v>0</v>
      </c>
      <c r="AC1390">
        <f>'Energy consumption (raw)'!AA1340*Lists!$H$98</f>
        <v>0</v>
      </c>
      <c r="AD1390">
        <f>'Energy consumption (raw)'!AB1340*Lists!$H$99</f>
        <v>0</v>
      </c>
      <c r="AE1390">
        <f>'Energy consumption (raw)'!AC1340*Lists!$H$101</f>
        <v>0</v>
      </c>
      <c r="AF1390">
        <f>'Energy consumption (raw)'!AD1340*Lists!$H$101</f>
        <v>0</v>
      </c>
      <c r="AG1390">
        <f>'Energy consumption (raw)'!AE1340*Lists!$H$101</f>
        <v>0</v>
      </c>
      <c r="AH1390">
        <f>'Energy consumption (raw)'!AF1340*Lists!$H$100</f>
        <v>0</v>
      </c>
      <c r="AI1390" s="167">
        <f t="shared" si="112"/>
        <v>6779.9400000000005</v>
      </c>
      <c r="AJ1390" s="179" t="e">
        <f>'Energy consumption (raw)'!AG1340</f>
        <v>#REF!</v>
      </c>
      <c r="AK1390" s="179">
        <f>'Energy consumption (raw)'!AH1340</f>
        <v>0</v>
      </c>
      <c r="AL1390" s="180">
        <v>1</v>
      </c>
      <c r="AM1390" s="179" t="str">
        <f>'Energy consumption (raw)'!AJ1340</f>
        <v>39. Binh Thuan</v>
      </c>
      <c r="AN1390">
        <f>VLOOKUP(AM1390,Lists!$F$9:$G$71,2,FALSE)</f>
        <v>1</v>
      </c>
    </row>
    <row r="1391" spans="2:40" x14ac:dyDescent="0.25">
      <c r="B1391" s="65" t="str">
        <f t="shared" si="110"/>
        <v>Industry1239</v>
      </c>
      <c r="C1391" s="179">
        <f>'Energy consumption (raw)'!B1341</f>
        <v>1239</v>
      </c>
      <c r="D1391" s="179">
        <f>'Energy consumption (raw)'!C1341</f>
        <v>0</v>
      </c>
      <c r="E1391" s="179">
        <f>'Energy consumption (raw)'!D1341</f>
        <v>0</v>
      </c>
      <c r="F1391" s="179" t="str">
        <f>'Energy consumption (raw)'!E1341</f>
        <v>Công nghiệp</v>
      </c>
      <c r="G1391" s="179" t="str">
        <f>'Energy consumption (raw)'!F1341</f>
        <v>Sản xuất tinh bột và các sản phẩm từ tinh bột</v>
      </c>
      <c r="H1391" s="179" t="str">
        <f>'Energy consumption (raw)'!G1341</f>
        <v>Industry</v>
      </c>
      <c r="I1391" s="179" t="str">
        <f>'Energy consumption (raw)'!I1341</f>
        <v>10 Manufacture of food products</v>
      </c>
      <c r="J1391" s="179" t="str">
        <f>INDEX(Sector!$E$6:$E$46,MATCH('Energy consumption (toe)'!I1391,Sector!$B$6:$B$46,FALSE))</f>
        <v>Manufacture of food products</v>
      </c>
      <c r="K1391" s="179">
        <f>IFERROR('Energy consumption (raw)'!J1341*Lists!$H$84,)</f>
        <v>0</v>
      </c>
      <c r="L1391" s="179">
        <f>'Energy consumption (raw)'!K1341*Lists!$H$84</f>
        <v>2187.7837481000001</v>
      </c>
      <c r="M1391" s="179">
        <f>'Energy consumption (raw)'!L1341*Lists!$H$84</f>
        <v>0</v>
      </c>
      <c r="N1391" s="179">
        <f>'Energy consumption (raw)'!M1341*Lists!$H$84</f>
        <v>0</v>
      </c>
      <c r="O1391" s="178">
        <f t="shared" si="111"/>
        <v>2187.7837481000001</v>
      </c>
      <c r="P1391">
        <f>'Energy consumption (raw)'!N1341*Lists!$H$85</f>
        <v>0</v>
      </c>
      <c r="Q1391">
        <f>'Energy consumption (raw)'!O1341*Lists!$H$86</f>
        <v>0</v>
      </c>
      <c r="R1391">
        <f>'Energy consumption (raw)'!P1341*Lists!$H$87</f>
        <v>0</v>
      </c>
      <c r="S1391">
        <f>'Energy consumption (raw)'!Q1341*Lists!$H$88</f>
        <v>0</v>
      </c>
      <c r="T1391">
        <f>'Energy consumption (raw)'!R1341*Lists!$H$89</f>
        <v>0</v>
      </c>
      <c r="U1391">
        <f>'Energy consumption (raw)'!S1341*Lists!$H$90</f>
        <v>0</v>
      </c>
      <c r="V1391">
        <f>'Energy consumption (raw)'!T1341*Lists!$H$91</f>
        <v>0</v>
      </c>
      <c r="W1391">
        <f>'Energy consumption (raw)'!U1341*Lists!$H$92</f>
        <v>0</v>
      </c>
      <c r="X1391">
        <f>'Energy consumption (raw)'!V1341*Lists!$H$93</f>
        <v>0</v>
      </c>
      <c r="Y1391">
        <f>'Energy consumption (raw)'!W1341*Lists!$H$94</f>
        <v>0</v>
      </c>
      <c r="Z1391">
        <f>'Energy consumption (raw)'!X1341*Lists!$H$96*1000000</f>
        <v>0</v>
      </c>
      <c r="AA1391">
        <f>'Energy consumption (raw)'!Y1341*Lists!$H$97</f>
        <v>0</v>
      </c>
      <c r="AB1391">
        <f>'Energy consumption (raw)'!Z1341*Lists!$H$96</f>
        <v>0</v>
      </c>
      <c r="AC1391">
        <f>'Energy consumption (raw)'!AA1341*Lists!$H$98</f>
        <v>0</v>
      </c>
      <c r="AD1391">
        <f>'Energy consumption (raw)'!AB1341*Lists!$H$99</f>
        <v>0</v>
      </c>
      <c r="AE1391">
        <f>'Energy consumption (raw)'!AC1341*Lists!$H$101</f>
        <v>0</v>
      </c>
      <c r="AF1391">
        <f>'Energy consumption (raw)'!AD1341*Lists!$H$101</f>
        <v>0</v>
      </c>
      <c r="AG1391">
        <f>'Energy consumption (raw)'!AE1341*Lists!$H$101</f>
        <v>0</v>
      </c>
      <c r="AH1391">
        <f>'Energy consumption (raw)'!AF1341*Lists!$H$100</f>
        <v>0</v>
      </c>
      <c r="AI1391" s="167">
        <f t="shared" si="112"/>
        <v>2187.7837481000001</v>
      </c>
      <c r="AJ1391" s="179">
        <f>'Energy consumption (raw)'!AG1341</f>
        <v>2187.7837481000001</v>
      </c>
      <c r="AK1391" s="179">
        <f>'Energy consumption (raw)'!AH1341</f>
        <v>2413</v>
      </c>
      <c r="AL1391">
        <f>IF(ROUND(AI1391,-3)=ROUND('Energy consumption (raw)'!AG1341,-3),1,0)</f>
        <v>1</v>
      </c>
      <c r="AM1391" s="179" t="str">
        <f>'Energy consumption (raw)'!AJ1341</f>
        <v>40. Kon Tum</v>
      </c>
      <c r="AN1391">
        <f>VLOOKUP(AM1391,Lists!$F$9:$G$71,2,FALSE)</f>
        <v>1</v>
      </c>
    </row>
    <row r="1392" spans="2:40" x14ac:dyDescent="0.25">
      <c r="B1392" s="65" t="str">
        <f t="shared" si="110"/>
        <v>Industry1240</v>
      </c>
      <c r="C1392" s="179">
        <f>'Energy consumption (raw)'!B1342</f>
        <v>1240</v>
      </c>
      <c r="D1392" s="179">
        <f>'Energy consumption (raw)'!C1342</f>
        <v>0</v>
      </c>
      <c r="E1392" s="179">
        <f>'Energy consumption (raw)'!D1342</f>
        <v>0</v>
      </c>
      <c r="F1392" s="179" t="str">
        <f>'Energy consumption (raw)'!E1342</f>
        <v>Công nghiệp</v>
      </c>
      <c r="G1392" s="179" t="str">
        <f>'Energy consumption (raw)'!F1342</f>
        <v>Chế biến thực phẩm</v>
      </c>
      <c r="H1392" s="179" t="str">
        <f>'Energy consumption (raw)'!G1342</f>
        <v>Industry</v>
      </c>
      <c r="I1392" s="179" t="str">
        <f>'Energy consumption (raw)'!I1342</f>
        <v>10 Manufacture of food products</v>
      </c>
      <c r="J1392" s="179" t="str">
        <f>INDEX(Sector!$E$6:$E$46,MATCH('Energy consumption (toe)'!I1392,Sector!$B$6:$B$46,FALSE))</f>
        <v>Manufacture of food products</v>
      </c>
      <c r="K1392" s="179">
        <f>IFERROR('Energy consumption (raw)'!J1342*Lists!$H$84,)</f>
        <v>705.28045770000006</v>
      </c>
      <c r="L1392" s="179">
        <f>'Energy consumption (raw)'!K1342*Lists!$H$84</f>
        <v>1953.5296542000001</v>
      </c>
      <c r="M1392" s="179">
        <f>'Energy consumption (raw)'!L1342*Lists!$H$84</f>
        <v>0</v>
      </c>
      <c r="N1392" s="179">
        <f>'Energy consumption (raw)'!M1342*Lists!$H$84</f>
        <v>0</v>
      </c>
      <c r="O1392" s="178">
        <f t="shared" si="111"/>
        <v>1953.5296542000001</v>
      </c>
      <c r="P1392">
        <f>'Energy consumption (raw)'!N1342*Lists!$H$85</f>
        <v>0</v>
      </c>
      <c r="Q1392">
        <f>'Energy consumption (raw)'!O1342*Lists!$H$86</f>
        <v>0</v>
      </c>
      <c r="R1392">
        <f>'Energy consumption (raw)'!P1342*Lists!$H$87</f>
        <v>0</v>
      </c>
      <c r="S1392">
        <f>'Energy consumption (raw)'!Q1342*Lists!$H$88</f>
        <v>0</v>
      </c>
      <c r="T1392">
        <f>'Energy consumption (raw)'!R1342*Lists!$H$89</f>
        <v>0</v>
      </c>
      <c r="U1392">
        <f>'Energy consumption (raw)'!S1342*Lists!$H$90</f>
        <v>0</v>
      </c>
      <c r="V1392">
        <f>'Energy consumption (raw)'!T1342*Lists!$H$91</f>
        <v>0</v>
      </c>
      <c r="W1392">
        <f>'Energy consumption (raw)'!U1342*Lists!$H$92</f>
        <v>0</v>
      </c>
      <c r="X1392">
        <f>'Energy consumption (raw)'!V1342*Lists!$H$93</f>
        <v>0</v>
      </c>
      <c r="Y1392">
        <f>'Energy consumption (raw)'!W1342*Lists!$H$94</f>
        <v>0</v>
      </c>
      <c r="Z1392">
        <f>'Energy consumption (raw)'!X1342*Lists!$H$96*1000000</f>
        <v>0</v>
      </c>
      <c r="AA1392">
        <f>'Energy consumption (raw)'!Y1342*Lists!$H$97</f>
        <v>0</v>
      </c>
      <c r="AB1392">
        <f>'Energy consumption (raw)'!Z1342*Lists!$H$96</f>
        <v>0</v>
      </c>
      <c r="AC1392">
        <f>'Energy consumption (raw)'!AA1342*Lists!$H$98</f>
        <v>0</v>
      </c>
      <c r="AD1392">
        <f>'Energy consumption (raw)'!AB1342*Lists!$H$99</f>
        <v>0</v>
      </c>
      <c r="AE1392">
        <f>'Energy consumption (raw)'!AC1342*Lists!$H$101</f>
        <v>0</v>
      </c>
      <c r="AF1392">
        <f>'Energy consumption (raw)'!AD1342*Lists!$H$101</f>
        <v>0</v>
      </c>
      <c r="AG1392">
        <f>'Energy consumption (raw)'!AE1342*Lists!$H$101</f>
        <v>0</v>
      </c>
      <c r="AH1392">
        <f>'Energy consumption (raw)'!AF1342*Lists!$H$100</f>
        <v>0</v>
      </c>
      <c r="AI1392" s="167">
        <f t="shared" si="112"/>
        <v>1953.5296542000001</v>
      </c>
      <c r="AJ1392" s="179">
        <f>'Energy consumption (raw)'!AG1342</f>
        <v>1953.5296542000001</v>
      </c>
      <c r="AK1392" s="179">
        <f>'Energy consumption (raw)'!AH1342</f>
        <v>1999</v>
      </c>
      <c r="AL1392">
        <f>IF(ROUND(AI1392,-3)=ROUND('Energy consumption (raw)'!AG1342,-3),1,0)</f>
        <v>1</v>
      </c>
      <c r="AM1392" s="179" t="str">
        <f>'Energy consumption (raw)'!AJ1342</f>
        <v>40. Kon Tum</v>
      </c>
      <c r="AN1392">
        <f>VLOOKUP(AM1392,Lists!$F$9:$G$71,2,FALSE)</f>
        <v>1</v>
      </c>
    </row>
    <row r="1393" spans="2:40" x14ac:dyDescent="0.25">
      <c r="B1393" s="65" t="str">
        <f t="shared" si="110"/>
        <v>Industry1241</v>
      </c>
      <c r="C1393" s="179">
        <f>'Energy consumption (raw)'!B1343</f>
        <v>1241</v>
      </c>
      <c r="D1393" s="179">
        <f>'Energy consumption (raw)'!C1343</f>
        <v>0</v>
      </c>
      <c r="E1393" s="179">
        <f>'Energy consumption (raw)'!D1343</f>
        <v>0</v>
      </c>
      <c r="F1393" s="179" t="str">
        <f>'Energy consumption (raw)'!E1343</f>
        <v>Công nghiệp</v>
      </c>
      <c r="G1393" s="179" t="str">
        <f>'Energy consumption (raw)'!F1343</f>
        <v>Sản xuất tinh bột và các sản phẩm từ tinh bột</v>
      </c>
      <c r="H1393" s="179" t="str">
        <f>'Energy consumption (raw)'!G1343</f>
        <v>Industry</v>
      </c>
      <c r="I1393" s="179" t="str">
        <f>'Energy consumption (raw)'!I1343</f>
        <v>10 Manufacture of food products</v>
      </c>
      <c r="J1393" s="179" t="str">
        <f>INDEX(Sector!$E$6:$E$46,MATCH('Energy consumption (toe)'!I1393,Sector!$B$6:$B$46,FALSE))</f>
        <v>Manufacture of food products</v>
      </c>
      <c r="K1393" s="179">
        <f>IFERROR('Energy consumption (raw)'!J1343*Lists!$H$84,)</f>
        <v>0</v>
      </c>
      <c r="L1393" s="179">
        <f>'Energy consumption (raw)'!K1343*Lists!$H$84</f>
        <v>1849.5132468000002</v>
      </c>
      <c r="M1393" s="179">
        <f>'Energy consumption (raw)'!L1343*Lists!$H$84</f>
        <v>0</v>
      </c>
      <c r="N1393" s="179">
        <f>'Energy consumption (raw)'!M1343*Lists!$H$84</f>
        <v>0</v>
      </c>
      <c r="O1393" s="178">
        <f t="shared" si="111"/>
        <v>1849.5132468000002</v>
      </c>
      <c r="P1393">
        <f>'Energy consumption (raw)'!N1343*Lists!$H$85</f>
        <v>0</v>
      </c>
      <c r="Q1393">
        <f>'Energy consumption (raw)'!O1343*Lists!$H$86</f>
        <v>0</v>
      </c>
      <c r="R1393">
        <f>'Energy consumption (raw)'!P1343*Lists!$H$87</f>
        <v>0</v>
      </c>
      <c r="S1393">
        <f>'Energy consumption (raw)'!Q1343*Lists!$H$88</f>
        <v>0</v>
      </c>
      <c r="T1393">
        <f>'Energy consumption (raw)'!R1343*Lists!$H$89</f>
        <v>0</v>
      </c>
      <c r="U1393">
        <f>'Energy consumption (raw)'!S1343*Lists!$H$90</f>
        <v>0</v>
      </c>
      <c r="V1393">
        <f>'Energy consumption (raw)'!T1343*Lists!$H$91</f>
        <v>0</v>
      </c>
      <c r="W1393">
        <f>'Energy consumption (raw)'!U1343*Lists!$H$92</f>
        <v>0</v>
      </c>
      <c r="X1393">
        <f>'Energy consumption (raw)'!V1343*Lists!$H$93</f>
        <v>0</v>
      </c>
      <c r="Y1393">
        <f>'Energy consumption (raw)'!W1343*Lists!$H$94</f>
        <v>0</v>
      </c>
      <c r="Z1393">
        <f>'Energy consumption (raw)'!X1343*Lists!$H$96*1000000</f>
        <v>0</v>
      </c>
      <c r="AA1393">
        <f>'Energy consumption (raw)'!Y1343*Lists!$H$97</f>
        <v>0</v>
      </c>
      <c r="AB1393">
        <f>'Energy consumption (raw)'!Z1343*Lists!$H$96</f>
        <v>0</v>
      </c>
      <c r="AC1393">
        <f>'Energy consumption (raw)'!AA1343*Lists!$H$98</f>
        <v>0</v>
      </c>
      <c r="AD1393">
        <f>'Energy consumption (raw)'!AB1343*Lists!$H$99</f>
        <v>0</v>
      </c>
      <c r="AE1393">
        <f>'Energy consumption (raw)'!AC1343*Lists!$H$101</f>
        <v>0</v>
      </c>
      <c r="AF1393">
        <f>'Energy consumption (raw)'!AD1343*Lists!$H$101</f>
        <v>0</v>
      </c>
      <c r="AG1393">
        <f>'Energy consumption (raw)'!AE1343*Lists!$H$101</f>
        <v>0</v>
      </c>
      <c r="AH1393">
        <f>'Energy consumption (raw)'!AF1343*Lists!$H$100</f>
        <v>0</v>
      </c>
      <c r="AI1393" s="167">
        <f t="shared" si="112"/>
        <v>1849.5132468000002</v>
      </c>
      <c r="AJ1393" s="179">
        <f>'Energy consumption (raw)'!AG1343</f>
        <v>1849.5132468000002</v>
      </c>
      <c r="AK1393" s="179">
        <f>'Energy consumption (raw)'!AH1343</f>
        <v>1364</v>
      </c>
      <c r="AL1393">
        <f>IF(ROUND(AI1393,-3)=ROUND('Energy consumption (raw)'!AG1343,-3),1,0)</f>
        <v>1</v>
      </c>
      <c r="AM1393" s="179" t="str">
        <f>'Energy consumption (raw)'!AJ1343</f>
        <v>40. Kon Tum</v>
      </c>
      <c r="AN1393">
        <f>VLOOKUP(AM1393,Lists!$F$9:$G$71,2,FALSE)</f>
        <v>1</v>
      </c>
    </row>
    <row r="1394" spans="2:40" x14ac:dyDescent="0.25">
      <c r="B1394" s="65" t="str">
        <f t="shared" si="110"/>
        <v>Industry1242</v>
      </c>
      <c r="C1394" s="179">
        <f>'Energy consumption (raw)'!B1344</f>
        <v>1242</v>
      </c>
      <c r="D1394" s="179">
        <f>'Energy consumption (raw)'!C1344</f>
        <v>0</v>
      </c>
      <c r="E1394" s="179">
        <f>'Energy consumption (raw)'!D1344</f>
        <v>0</v>
      </c>
      <c r="F1394" s="179" t="str">
        <f>'Energy consumption (raw)'!E1344</f>
        <v>Công nghiệp</v>
      </c>
      <c r="G1394" s="179" t="str">
        <f>'Energy consumption (raw)'!F1344</f>
        <v>Sản xuất tinh bột và các sản phẩm từ tinh bột</v>
      </c>
      <c r="H1394" s="179" t="str">
        <f>'Energy consumption (raw)'!G1344</f>
        <v>Industry</v>
      </c>
      <c r="I1394" s="179" t="str">
        <f>'Energy consumption (raw)'!I1344</f>
        <v>10 Manufacture of food products</v>
      </c>
      <c r="J1394" s="179" t="str">
        <f>INDEX(Sector!$E$6:$E$46,MATCH('Energy consumption (toe)'!I1394,Sector!$B$6:$B$46,FALSE))</f>
        <v>Manufacture of food products</v>
      </c>
      <c r="K1394" s="179">
        <f>IFERROR('Energy consumption (raw)'!J1344*Lists!$H$84,)</f>
        <v>1393.4451879000001</v>
      </c>
      <c r="L1394" s="179">
        <f>'Energy consumption (raw)'!K1344*Lists!$H$84</f>
        <v>1576.7829049000002</v>
      </c>
      <c r="M1394" s="179">
        <f>'Energy consumption (raw)'!L1344*Lists!$H$84</f>
        <v>0</v>
      </c>
      <c r="N1394" s="179">
        <f>'Energy consumption (raw)'!M1344*Lists!$H$84</f>
        <v>0</v>
      </c>
      <c r="O1394" s="178">
        <f t="shared" si="111"/>
        <v>1576.7829049000002</v>
      </c>
      <c r="P1394">
        <f>'Energy consumption (raw)'!N1344*Lists!$H$85</f>
        <v>0</v>
      </c>
      <c r="Q1394">
        <f>'Energy consumption (raw)'!O1344*Lists!$H$86</f>
        <v>0</v>
      </c>
      <c r="R1394">
        <f>'Energy consumption (raw)'!P1344*Lists!$H$87</f>
        <v>0</v>
      </c>
      <c r="S1394">
        <f>'Energy consumption (raw)'!Q1344*Lists!$H$88</f>
        <v>0</v>
      </c>
      <c r="T1394">
        <f>'Energy consumption (raw)'!R1344*Lists!$H$89</f>
        <v>0</v>
      </c>
      <c r="U1394">
        <f>'Energy consumption (raw)'!S1344*Lists!$H$90</f>
        <v>0</v>
      </c>
      <c r="V1394">
        <f>'Energy consumption (raw)'!T1344*Lists!$H$91</f>
        <v>0</v>
      </c>
      <c r="W1394">
        <f>'Energy consumption (raw)'!U1344*Lists!$H$92</f>
        <v>0</v>
      </c>
      <c r="X1394">
        <f>'Energy consumption (raw)'!V1344*Lists!$H$93</f>
        <v>0</v>
      </c>
      <c r="Y1394">
        <f>'Energy consumption (raw)'!W1344*Lists!$H$94</f>
        <v>0</v>
      </c>
      <c r="Z1394">
        <f>'Energy consumption (raw)'!X1344*Lists!$H$96*1000000</f>
        <v>0</v>
      </c>
      <c r="AA1394">
        <f>'Energy consumption (raw)'!Y1344*Lists!$H$97</f>
        <v>0</v>
      </c>
      <c r="AB1394">
        <f>'Energy consumption (raw)'!Z1344*Lists!$H$96</f>
        <v>0</v>
      </c>
      <c r="AC1394">
        <f>'Energy consumption (raw)'!AA1344*Lists!$H$98</f>
        <v>0</v>
      </c>
      <c r="AD1394">
        <f>'Energy consumption (raw)'!AB1344*Lists!$H$99</f>
        <v>0</v>
      </c>
      <c r="AE1394">
        <f>'Energy consumption (raw)'!AC1344*Lists!$H$101</f>
        <v>0</v>
      </c>
      <c r="AF1394">
        <f>'Energy consumption (raw)'!AD1344*Lists!$H$101</f>
        <v>0</v>
      </c>
      <c r="AG1394">
        <f>'Energy consumption (raw)'!AE1344*Lists!$H$101</f>
        <v>0</v>
      </c>
      <c r="AH1394">
        <f>'Energy consumption (raw)'!AF1344*Lists!$H$100</f>
        <v>0</v>
      </c>
      <c r="AI1394" s="167">
        <f t="shared" si="112"/>
        <v>1576.7829049000002</v>
      </c>
      <c r="AJ1394" s="179">
        <f>'Energy consumption (raw)'!AG1344</f>
        <v>1576.7829049000002</v>
      </c>
      <c r="AK1394" s="179">
        <f>'Energy consumption (raw)'!AH1344</f>
        <v>1814</v>
      </c>
      <c r="AL1394">
        <f>IF(ROUND(AI1394,-3)=ROUND('Energy consumption (raw)'!AG1344,-3),1,0)</f>
        <v>1</v>
      </c>
      <c r="AM1394" s="179" t="str">
        <f>'Energy consumption (raw)'!AJ1344</f>
        <v>40. Kon Tum</v>
      </c>
      <c r="AN1394">
        <f>VLOOKUP(AM1394,Lists!$F$9:$G$71,2,FALSE)</f>
        <v>1</v>
      </c>
    </row>
    <row r="1395" spans="2:40" x14ac:dyDescent="0.25">
      <c r="B1395" s="65" t="str">
        <f t="shared" si="110"/>
        <v>Industry1243</v>
      </c>
      <c r="C1395" s="179">
        <f>'Energy consumption (raw)'!B1345</f>
        <v>1243</v>
      </c>
      <c r="D1395" s="179">
        <f>'Energy consumption (raw)'!C1345</f>
        <v>0</v>
      </c>
      <c r="E1395" s="179">
        <f>'Energy consumption (raw)'!D1345</f>
        <v>0</v>
      </c>
      <c r="F1395" s="179" t="str">
        <f>'Energy consumption (raw)'!E1345</f>
        <v>Công nghiệp</v>
      </c>
      <c r="G1395" s="179" t="str">
        <f>'Energy consumption (raw)'!F1345</f>
        <v>Sản xuất tinh bột và các sản phẩm từ tinh bột</v>
      </c>
      <c r="H1395" s="179" t="str">
        <f>'Energy consumption (raw)'!G1345</f>
        <v>Industry</v>
      </c>
      <c r="I1395" s="179" t="str">
        <f>'Energy consumption (raw)'!I1345</f>
        <v>10 Manufacture of food products</v>
      </c>
      <c r="J1395" s="179" t="str">
        <f>INDEX(Sector!$E$6:$E$46,MATCH('Energy consumption (toe)'!I1395,Sector!$B$6:$B$46,FALSE))</f>
        <v>Manufacture of food products</v>
      </c>
      <c r="K1395" s="179">
        <f>IFERROR('Energy consumption (raw)'!J1345*Lists!$H$84,)</f>
        <v>0</v>
      </c>
      <c r="L1395" s="179">
        <f>'Energy consumption (raw)'!K1345*Lists!$H$84</f>
        <v>2196.4148272000002</v>
      </c>
      <c r="M1395" s="179">
        <f>'Energy consumption (raw)'!L1345*Lists!$H$84</f>
        <v>0</v>
      </c>
      <c r="N1395" s="179">
        <f>'Energy consumption (raw)'!M1345*Lists!$H$84</f>
        <v>0</v>
      </c>
      <c r="O1395" s="178">
        <f t="shared" si="111"/>
        <v>2196.4148272000002</v>
      </c>
      <c r="P1395">
        <f>'Energy consumption (raw)'!N1345*Lists!$H$85</f>
        <v>0</v>
      </c>
      <c r="Q1395">
        <f>'Energy consumption (raw)'!O1345*Lists!$H$86</f>
        <v>0</v>
      </c>
      <c r="R1395">
        <f>'Energy consumption (raw)'!P1345*Lists!$H$87</f>
        <v>0</v>
      </c>
      <c r="S1395">
        <f>'Energy consumption (raw)'!Q1345*Lists!$H$88</f>
        <v>0</v>
      </c>
      <c r="T1395">
        <f>'Energy consumption (raw)'!R1345*Lists!$H$89</f>
        <v>0</v>
      </c>
      <c r="U1395">
        <f>'Energy consumption (raw)'!S1345*Lists!$H$90</f>
        <v>0</v>
      </c>
      <c r="V1395">
        <f>'Energy consumption (raw)'!T1345*Lists!$H$91</f>
        <v>0</v>
      </c>
      <c r="W1395">
        <f>'Energy consumption (raw)'!U1345*Lists!$H$92</f>
        <v>0</v>
      </c>
      <c r="X1395">
        <f>'Energy consumption (raw)'!V1345*Lists!$H$93</f>
        <v>0</v>
      </c>
      <c r="Y1395">
        <f>'Energy consumption (raw)'!W1345*Lists!$H$94</f>
        <v>0</v>
      </c>
      <c r="Z1395">
        <f>'Energy consumption (raw)'!X1345*Lists!$H$96*1000000</f>
        <v>0</v>
      </c>
      <c r="AA1395">
        <f>'Energy consumption (raw)'!Y1345*Lists!$H$97</f>
        <v>0</v>
      </c>
      <c r="AB1395">
        <f>'Energy consumption (raw)'!Z1345*Lists!$H$96</f>
        <v>0</v>
      </c>
      <c r="AC1395">
        <f>'Energy consumption (raw)'!AA1345*Lists!$H$98</f>
        <v>0</v>
      </c>
      <c r="AD1395">
        <f>'Energy consumption (raw)'!AB1345*Lists!$H$99</f>
        <v>0</v>
      </c>
      <c r="AE1395">
        <f>'Energy consumption (raw)'!AC1345*Lists!$H$101</f>
        <v>0</v>
      </c>
      <c r="AF1395">
        <f>'Energy consumption (raw)'!AD1345*Lists!$H$101</f>
        <v>0</v>
      </c>
      <c r="AG1395">
        <f>'Energy consumption (raw)'!AE1345*Lists!$H$101</f>
        <v>0</v>
      </c>
      <c r="AH1395">
        <f>'Energy consumption (raw)'!AF1345*Lists!$H$100</f>
        <v>0</v>
      </c>
      <c r="AI1395" s="167">
        <f t="shared" si="112"/>
        <v>2196.4148272000002</v>
      </c>
      <c r="AJ1395" s="179">
        <f>'Energy consumption (raw)'!AG1345</f>
        <v>2196.4148272000002</v>
      </c>
      <c r="AK1395" s="179">
        <f>'Energy consumption (raw)'!AH1345</f>
        <v>2161.71</v>
      </c>
      <c r="AL1395">
        <f>IF(ROUND(AI1395,-3)=ROUND('Energy consumption (raw)'!AG1345,-3),1,0)</f>
        <v>1</v>
      </c>
      <c r="AM1395" s="179" t="str">
        <f>'Energy consumption (raw)'!AJ1345</f>
        <v>41. Gia Lai</v>
      </c>
      <c r="AN1395">
        <f>VLOOKUP(AM1395,Lists!$F$9:$G$71,2,FALSE)</f>
        <v>1</v>
      </c>
    </row>
    <row r="1396" spans="2:40" x14ac:dyDescent="0.25">
      <c r="B1396" s="65" t="str">
        <f t="shared" si="110"/>
        <v>Industry1244</v>
      </c>
      <c r="C1396" s="179">
        <f>'Energy consumption (raw)'!B1346</f>
        <v>1244</v>
      </c>
      <c r="D1396" s="179">
        <f>'Energy consumption (raw)'!C1346</f>
        <v>0</v>
      </c>
      <c r="E1396" s="179">
        <f>'Energy consumption (raw)'!D1346</f>
        <v>0</v>
      </c>
      <c r="F1396" s="179" t="str">
        <f>'Energy consumption (raw)'!E1346</f>
        <v>Công nghiệp</v>
      </c>
      <c r="G1396" s="179" t="str">
        <f>'Energy consumption (raw)'!F1346</f>
        <v>Sản xuất gỗ dán, gỗ lạng, ván ép và ván mỏng khác</v>
      </c>
      <c r="H1396" s="179" t="str">
        <f>'Energy consumption (raw)'!G1346</f>
        <v>Industry</v>
      </c>
      <c r="I1396" s="179" t="str">
        <f>'Energy consumption (raw)'!I1346</f>
        <v>16 Manufacture of wood and of products of wood and cork, except furniture;
manufacture of articles of straw and plaiting materials</v>
      </c>
      <c r="J1396" s="179" t="str">
        <f>INDEX(Sector!$E$6:$E$46,MATCH('Energy consumption (toe)'!I1396,Sector!$B$6:$B$46,FALSE))</f>
        <v>Manufacture of wood and of products of wood and cork, except furniture;
manufacture of articles of straw and plaiting materials</v>
      </c>
      <c r="K1396" s="179">
        <f>IFERROR('Energy consumption (raw)'!J1346*Lists!$H$84,)</f>
        <v>0</v>
      </c>
      <c r="L1396" s="179">
        <f>'Energy consumption (raw)'!K1346*Lists!$H$84</f>
        <v>2262.3779229000002</v>
      </c>
      <c r="M1396" s="179">
        <f>'Energy consumption (raw)'!L1346*Lists!$H$84</f>
        <v>0</v>
      </c>
      <c r="N1396" s="179">
        <f>'Energy consumption (raw)'!M1346*Lists!$H$84</f>
        <v>0</v>
      </c>
      <c r="O1396" s="178">
        <f t="shared" si="111"/>
        <v>2262.3779229000002</v>
      </c>
      <c r="P1396">
        <f>'Energy consumption (raw)'!N1346*Lists!$H$85</f>
        <v>0</v>
      </c>
      <c r="Q1396">
        <f>'Energy consumption (raw)'!O1346*Lists!$H$86</f>
        <v>0</v>
      </c>
      <c r="R1396">
        <f>'Energy consumption (raw)'!P1346*Lists!$H$87</f>
        <v>0</v>
      </c>
      <c r="S1396">
        <f>'Energy consumption (raw)'!Q1346*Lists!$H$88</f>
        <v>0</v>
      </c>
      <c r="T1396">
        <f>'Energy consumption (raw)'!R1346*Lists!$H$89</f>
        <v>0</v>
      </c>
      <c r="U1396">
        <f>'Energy consumption (raw)'!S1346*Lists!$H$90</f>
        <v>52.614319999999999</v>
      </c>
      <c r="V1396">
        <f>'Energy consumption (raw)'!T1346*Lists!$H$91</f>
        <v>0</v>
      </c>
      <c r="W1396">
        <f>'Energy consumption (raw)'!U1346*Lists!$H$92</f>
        <v>0</v>
      </c>
      <c r="X1396">
        <f>'Energy consumption (raw)'!V1346*Lists!$H$93</f>
        <v>0</v>
      </c>
      <c r="Y1396">
        <f>'Energy consumption (raw)'!W1346*Lists!$H$94</f>
        <v>0</v>
      </c>
      <c r="Z1396">
        <f>'Energy consumption (raw)'!X1346*Lists!$H$96*1000000</f>
        <v>0</v>
      </c>
      <c r="AA1396">
        <f>'Energy consumption (raw)'!Y1346*Lists!$H$97</f>
        <v>0</v>
      </c>
      <c r="AB1396">
        <f>'Energy consumption (raw)'!Z1346*Lists!$H$96</f>
        <v>0</v>
      </c>
      <c r="AC1396">
        <f>'Energy consumption (raw)'!AA1346*Lists!$H$98</f>
        <v>0</v>
      </c>
      <c r="AD1396">
        <f>'Energy consumption (raw)'!AB1346*Lists!$H$99</f>
        <v>973.15700000000118</v>
      </c>
      <c r="AE1396">
        <f>'Energy consumption (raw)'!AC1346*Lists!$H$101</f>
        <v>0</v>
      </c>
      <c r="AF1396">
        <f>'Energy consumption (raw)'!AD1346*Lists!$H$101</f>
        <v>0</v>
      </c>
      <c r="AG1396">
        <f>'Energy consumption (raw)'!AE1346*Lists!$H$101</f>
        <v>0</v>
      </c>
      <c r="AH1396">
        <f>'Energy consumption (raw)'!AF1346*Lists!$H$100</f>
        <v>0</v>
      </c>
      <c r="AI1396" s="167">
        <f t="shared" si="112"/>
        <v>3288.1492429000014</v>
      </c>
      <c r="AJ1396" s="179">
        <f>'Energy consumption (raw)'!AG1346</f>
        <v>3288.1492429000004</v>
      </c>
      <c r="AK1396" s="179">
        <f>'Energy consumption (raw)'!AH1346</f>
        <v>2012.48</v>
      </c>
      <c r="AL1396">
        <f>IF(ROUND(AI1396,-3)=ROUND('Energy consumption (raw)'!AG1346,-3),1,0)</f>
        <v>1</v>
      </c>
      <c r="AM1396" s="179" t="str">
        <f>'Energy consumption (raw)'!AJ1346</f>
        <v>41. Gia Lai</v>
      </c>
      <c r="AN1396">
        <f>VLOOKUP(AM1396,Lists!$F$9:$G$71,2,FALSE)</f>
        <v>1</v>
      </c>
    </row>
    <row r="1397" spans="2:40" x14ac:dyDescent="0.25">
      <c r="B1397" s="65" t="str">
        <f t="shared" si="110"/>
        <v>Industry1245</v>
      </c>
      <c r="C1397" s="179">
        <f>'Energy consumption (raw)'!B1347</f>
        <v>1245</v>
      </c>
      <c r="D1397" s="179">
        <f>'Energy consumption (raw)'!C1347</f>
        <v>0</v>
      </c>
      <c r="E1397" s="179">
        <f>'Energy consumption (raw)'!D1347</f>
        <v>0</v>
      </c>
      <c r="F1397" s="179" t="str">
        <f>'Energy consumption (raw)'!E1347</f>
        <v>Công nghiệp</v>
      </c>
      <c r="G1397" s="179" t="str">
        <f>'Energy consumption (raw)'!F1347</f>
        <v>Sản xuất công nghiệp</v>
      </c>
      <c r="H1397" s="179" t="str">
        <f>'Energy consumption (raw)'!G1347</f>
        <v>Industry</v>
      </c>
      <c r="I1397" s="179" t="str">
        <f>'Energy consumption (raw)'!I1347</f>
        <v>32 Other manufacturing</v>
      </c>
      <c r="J1397" s="179" t="str">
        <f>INDEX(Sector!$E$6:$E$46,MATCH('Energy consumption (toe)'!I1397,Sector!$B$6:$B$46,FALSE))</f>
        <v>Other manufacturing</v>
      </c>
      <c r="K1397" s="179">
        <f>IFERROR('Energy consumption (raw)'!J1347*Lists!$H$84,)</f>
        <v>0</v>
      </c>
      <c r="L1397" s="179">
        <f>'Energy consumption (raw)'!K1347*Lists!$H$84</f>
        <v>2304.3933500000003</v>
      </c>
      <c r="M1397" s="179">
        <f>'Energy consumption (raw)'!L1347*Lists!$H$84</f>
        <v>0</v>
      </c>
      <c r="N1397" s="179">
        <f>'Energy consumption (raw)'!M1347*Lists!$H$84</f>
        <v>0</v>
      </c>
      <c r="O1397" s="178">
        <f t="shared" si="111"/>
        <v>2304.3933500000003</v>
      </c>
      <c r="P1397">
        <f>'Energy consumption (raw)'!N1347*Lists!$H$85</f>
        <v>0</v>
      </c>
      <c r="Q1397">
        <f>'Energy consumption (raw)'!O1347*Lists!$H$86</f>
        <v>0</v>
      </c>
      <c r="R1397">
        <f>'Energy consumption (raw)'!P1347*Lists!$H$87</f>
        <v>0</v>
      </c>
      <c r="S1397">
        <f>'Energy consumption (raw)'!Q1347*Lists!$H$88</f>
        <v>0</v>
      </c>
      <c r="T1397">
        <f>'Energy consumption (raw)'!R1347*Lists!$H$89</f>
        <v>0</v>
      </c>
      <c r="U1397">
        <f>'Energy consumption (raw)'!S1347*Lists!$H$90</f>
        <v>0</v>
      </c>
      <c r="V1397">
        <f>'Energy consumption (raw)'!T1347*Lists!$H$91</f>
        <v>0</v>
      </c>
      <c r="W1397">
        <f>'Energy consumption (raw)'!U1347*Lists!$H$92</f>
        <v>0</v>
      </c>
      <c r="X1397">
        <f>'Energy consumption (raw)'!V1347*Lists!$H$93</f>
        <v>0</v>
      </c>
      <c r="Y1397">
        <f>'Energy consumption (raw)'!W1347*Lists!$H$94</f>
        <v>0</v>
      </c>
      <c r="Z1397">
        <f>'Energy consumption (raw)'!X1347*Lists!$H$96*1000000</f>
        <v>0</v>
      </c>
      <c r="AA1397">
        <f>'Energy consumption (raw)'!Y1347*Lists!$H$97</f>
        <v>0</v>
      </c>
      <c r="AB1397">
        <f>'Energy consumption (raw)'!Z1347*Lists!$H$96</f>
        <v>0</v>
      </c>
      <c r="AC1397">
        <f>'Energy consumption (raw)'!AA1347*Lists!$H$98</f>
        <v>0</v>
      </c>
      <c r="AD1397">
        <f>'Energy consumption (raw)'!AB1347*Lists!$H$99</f>
        <v>0</v>
      </c>
      <c r="AE1397">
        <f>'Energy consumption (raw)'!AC1347*Lists!$H$101</f>
        <v>0</v>
      </c>
      <c r="AF1397">
        <f>'Energy consumption (raw)'!AD1347*Lists!$H$101</f>
        <v>0</v>
      </c>
      <c r="AG1397">
        <f>'Energy consumption (raw)'!AE1347*Lists!$H$101</f>
        <v>0</v>
      </c>
      <c r="AH1397">
        <f>'Energy consumption (raw)'!AF1347*Lists!$H$100</f>
        <v>0</v>
      </c>
      <c r="AI1397" s="167">
        <f t="shared" si="112"/>
        <v>2304.3933500000003</v>
      </c>
      <c r="AJ1397" s="179">
        <f>'Energy consumption (raw)'!AG1347</f>
        <v>2304.3933500000003</v>
      </c>
      <c r="AK1397" s="179">
        <f>'Energy consumption (raw)'!AH1347</f>
        <v>1699.11</v>
      </c>
      <c r="AL1397">
        <f>IF(ROUND(AI1397,-3)=ROUND('Energy consumption (raw)'!AG1347,-3),1,0)</f>
        <v>1</v>
      </c>
      <c r="AM1397" s="179" t="str">
        <f>'Energy consumption (raw)'!AJ1347</f>
        <v>41. Gia Lai</v>
      </c>
      <c r="AN1397">
        <f>VLOOKUP(AM1397,Lists!$F$9:$G$71,2,FALSE)</f>
        <v>1</v>
      </c>
    </row>
    <row r="1398" spans="2:40" x14ac:dyDescent="0.25">
      <c r="B1398" s="65" t="str">
        <f t="shared" si="110"/>
        <v>Industry1246</v>
      </c>
      <c r="C1398" s="179">
        <f>'Energy consumption (raw)'!B1348</f>
        <v>1246</v>
      </c>
      <c r="D1398" s="179">
        <f>'Energy consumption (raw)'!C1348</f>
        <v>0</v>
      </c>
      <c r="E1398" s="179">
        <f>'Energy consumption (raw)'!D1348</f>
        <v>0</v>
      </c>
      <c r="F1398" s="179" t="str">
        <f>'Energy consumption (raw)'!E1348</f>
        <v>Công nghiệp</v>
      </c>
      <c r="G1398" s="179" t="str">
        <f>'Energy consumption (raw)'!F1348</f>
        <v>Sản xuất chế biến tinh bột sắn</v>
      </c>
      <c r="H1398" s="179" t="str">
        <f>'Energy consumption (raw)'!G1348</f>
        <v>Industry</v>
      </c>
      <c r="I1398" s="179" t="str">
        <f>'Energy consumption (raw)'!I1348</f>
        <v>10 Manufacture of food products</v>
      </c>
      <c r="J1398" s="179" t="str">
        <f>INDEX(Sector!$E$6:$E$46,MATCH('Energy consumption (toe)'!I1398,Sector!$B$6:$B$46,FALSE))</f>
        <v>Manufacture of food products</v>
      </c>
      <c r="K1398" s="179">
        <f>IFERROR('Energy consumption (raw)'!J1348*Lists!$H$84,)</f>
        <v>0</v>
      </c>
      <c r="L1398" s="179">
        <f>'Energy consumption (raw)'!K1348*Lists!$H$84</f>
        <v>1252.1195034</v>
      </c>
      <c r="M1398" s="179">
        <f>'Energy consumption (raw)'!L1348*Lists!$H$84</f>
        <v>0</v>
      </c>
      <c r="N1398" s="179">
        <f>'Energy consumption (raw)'!M1348*Lists!$H$84</f>
        <v>0</v>
      </c>
      <c r="O1398" s="178">
        <f t="shared" si="111"/>
        <v>1252.1195034</v>
      </c>
      <c r="P1398">
        <f>'Energy consumption (raw)'!N1348*Lists!$H$85</f>
        <v>0</v>
      </c>
      <c r="Q1398">
        <f>'Energy consumption (raw)'!O1348*Lists!$H$86</f>
        <v>0</v>
      </c>
      <c r="R1398">
        <f>'Energy consumption (raw)'!P1348*Lists!$H$87</f>
        <v>0</v>
      </c>
      <c r="S1398">
        <f>'Energy consumption (raw)'!Q1348*Lists!$H$88</f>
        <v>0</v>
      </c>
      <c r="T1398">
        <f>'Energy consumption (raw)'!R1348*Lists!$H$89</f>
        <v>0</v>
      </c>
      <c r="U1398">
        <f>'Energy consumption (raw)'!S1348*Lists!$H$90</f>
        <v>0</v>
      </c>
      <c r="V1398">
        <f>'Energy consumption (raw)'!T1348*Lists!$H$91</f>
        <v>0</v>
      </c>
      <c r="W1398">
        <f>'Energy consumption (raw)'!U1348*Lists!$H$92</f>
        <v>0</v>
      </c>
      <c r="X1398">
        <f>'Energy consumption (raw)'!V1348*Lists!$H$93</f>
        <v>0</v>
      </c>
      <c r="Y1398">
        <f>'Energy consumption (raw)'!W1348*Lists!$H$94</f>
        <v>0</v>
      </c>
      <c r="Z1398">
        <f>'Energy consumption (raw)'!X1348*Lists!$H$96*1000000</f>
        <v>0</v>
      </c>
      <c r="AA1398">
        <f>'Energy consumption (raw)'!Y1348*Lists!$H$97</f>
        <v>0</v>
      </c>
      <c r="AB1398">
        <f>'Energy consumption (raw)'!Z1348*Lists!$H$96</f>
        <v>0</v>
      </c>
      <c r="AC1398">
        <f>'Energy consumption (raw)'!AA1348*Lists!$H$98</f>
        <v>0</v>
      </c>
      <c r="AD1398">
        <f>'Energy consumption (raw)'!AB1348*Lists!$H$99</f>
        <v>0</v>
      </c>
      <c r="AE1398">
        <f>'Energy consumption (raw)'!AC1348*Lists!$H$101</f>
        <v>0</v>
      </c>
      <c r="AF1398">
        <f>'Energy consumption (raw)'!AD1348*Lists!$H$101</f>
        <v>0</v>
      </c>
      <c r="AG1398">
        <f>'Energy consumption (raw)'!AE1348*Lists!$H$101</f>
        <v>0</v>
      </c>
      <c r="AH1398">
        <f>'Energy consumption (raw)'!AF1348*Lists!$H$100</f>
        <v>0</v>
      </c>
      <c r="AI1398" s="167">
        <f t="shared" si="112"/>
        <v>1252.1195034</v>
      </c>
      <c r="AJ1398" s="179">
        <f>'Energy consumption (raw)'!AG1348</f>
        <v>1252.1195034</v>
      </c>
      <c r="AK1398" s="179">
        <f>'Energy consumption (raw)'!AH1348</f>
        <v>0</v>
      </c>
      <c r="AL1398">
        <f>IF(ROUND(AI1398,-3)=ROUND('Energy consumption (raw)'!AG1348,-3),1,0)</f>
        <v>1</v>
      </c>
      <c r="AM1398" s="179" t="str">
        <f>'Energy consumption (raw)'!AJ1348</f>
        <v>41. Gia Lai</v>
      </c>
      <c r="AN1398">
        <f>VLOOKUP(AM1398,Lists!$F$9:$G$71,2,FALSE)</f>
        <v>1</v>
      </c>
    </row>
    <row r="1399" spans="2:40" x14ac:dyDescent="0.25">
      <c r="B1399" s="65" t="str">
        <f t="shared" si="110"/>
        <v>Industry1247</v>
      </c>
      <c r="C1399" s="179">
        <f>'Energy consumption (raw)'!B1349</f>
        <v>1247</v>
      </c>
      <c r="D1399" s="179">
        <f>'Energy consumption (raw)'!C1349</f>
        <v>0</v>
      </c>
      <c r="E1399" s="179">
        <f>'Energy consumption (raw)'!D1349</f>
        <v>0</v>
      </c>
      <c r="F1399" s="179" t="str">
        <f>'Energy consumption (raw)'!E1349</f>
        <v>Công nghiệp</v>
      </c>
      <c r="G1399" s="179" t="str">
        <f>'Energy consumption (raw)'!F1349</f>
        <v>Sản xuất chế biến nông sản</v>
      </c>
      <c r="H1399" s="179" t="str">
        <f>'Energy consumption (raw)'!G1349</f>
        <v>Industry</v>
      </c>
      <c r="I1399" s="179" t="str">
        <f>'Energy consumption (raw)'!I1349</f>
        <v>10 Manufacture of food products</v>
      </c>
      <c r="J1399" s="179" t="str">
        <f>INDEX(Sector!$E$6:$E$46,MATCH('Energy consumption (toe)'!I1399,Sector!$B$6:$B$46,FALSE))</f>
        <v>Manufacture of food products</v>
      </c>
      <c r="K1399" s="179">
        <f>IFERROR('Energy consumption (raw)'!J1349*Lists!$H$84,)</f>
        <v>1127.3068506</v>
      </c>
      <c r="L1399" s="179">
        <f>'Energy consumption (raw)'!K1349*Lists!$H$84</f>
        <v>1127.3068506</v>
      </c>
      <c r="M1399" s="179">
        <f>'Energy consumption (raw)'!L1349*Lists!$H$84</f>
        <v>0</v>
      </c>
      <c r="N1399" s="179">
        <f>'Energy consumption (raw)'!M1349*Lists!$H$84</f>
        <v>0</v>
      </c>
      <c r="O1399" s="178">
        <f t="shared" si="111"/>
        <v>1127.3068506</v>
      </c>
      <c r="P1399">
        <f>'Energy consumption (raw)'!N1349*Lists!$H$85</f>
        <v>0</v>
      </c>
      <c r="Q1399">
        <f>'Energy consumption (raw)'!O1349*Lists!$H$86</f>
        <v>0</v>
      </c>
      <c r="R1399">
        <f>'Energy consumption (raw)'!P1349*Lists!$H$87</f>
        <v>0</v>
      </c>
      <c r="S1399">
        <f>'Energy consumption (raw)'!Q1349*Lists!$H$88</f>
        <v>0</v>
      </c>
      <c r="T1399">
        <f>'Energy consumption (raw)'!R1349*Lists!$H$89</f>
        <v>0</v>
      </c>
      <c r="U1399">
        <f>'Energy consumption (raw)'!S1349*Lists!$H$90</f>
        <v>0</v>
      </c>
      <c r="V1399">
        <f>'Energy consumption (raw)'!T1349*Lists!$H$91</f>
        <v>0</v>
      </c>
      <c r="W1399">
        <f>'Energy consumption (raw)'!U1349*Lists!$H$92</f>
        <v>0</v>
      </c>
      <c r="X1399">
        <f>'Energy consumption (raw)'!V1349*Lists!$H$93</f>
        <v>0</v>
      </c>
      <c r="Y1399">
        <f>'Energy consumption (raw)'!W1349*Lists!$H$94</f>
        <v>0</v>
      </c>
      <c r="Z1399">
        <f>'Energy consumption (raw)'!X1349*Lists!$H$96*1000000</f>
        <v>0</v>
      </c>
      <c r="AA1399">
        <f>'Energy consumption (raw)'!Y1349*Lists!$H$97</f>
        <v>0</v>
      </c>
      <c r="AB1399">
        <f>'Energy consumption (raw)'!Z1349*Lists!$H$96</f>
        <v>0</v>
      </c>
      <c r="AC1399">
        <f>'Energy consumption (raw)'!AA1349*Lists!$H$98</f>
        <v>0</v>
      </c>
      <c r="AD1399">
        <f>'Energy consumption (raw)'!AB1349*Lists!$H$99</f>
        <v>0</v>
      </c>
      <c r="AE1399">
        <f>'Energy consumption (raw)'!AC1349*Lists!$H$101</f>
        <v>0</v>
      </c>
      <c r="AF1399">
        <f>'Energy consumption (raw)'!AD1349*Lists!$H$101</f>
        <v>0</v>
      </c>
      <c r="AG1399">
        <f>'Energy consumption (raw)'!AE1349*Lists!$H$101</f>
        <v>0</v>
      </c>
      <c r="AH1399">
        <f>'Energy consumption (raw)'!AF1349*Lists!$H$100</f>
        <v>0</v>
      </c>
      <c r="AI1399" s="167">
        <f t="shared" si="112"/>
        <v>1127.3068506</v>
      </c>
      <c r="AJ1399" s="179">
        <f>'Energy consumption (raw)'!AG1349</f>
        <v>1127.3068506</v>
      </c>
      <c r="AK1399" s="179">
        <f>'Energy consumption (raw)'!AH1349</f>
        <v>0</v>
      </c>
      <c r="AL1399">
        <f>IF(ROUND(AI1399,-3)=ROUND('Energy consumption (raw)'!AG1349,-3),1,0)</f>
        <v>1</v>
      </c>
      <c r="AM1399" s="179" t="str">
        <f>'Energy consumption (raw)'!AJ1349</f>
        <v>41. Gia Lai</v>
      </c>
      <c r="AN1399">
        <f>VLOOKUP(AM1399,Lists!$F$9:$G$71,2,FALSE)</f>
        <v>1</v>
      </c>
    </row>
    <row r="1400" spans="2:40" x14ac:dyDescent="0.25">
      <c r="B1400" s="65" t="str">
        <f t="shared" si="110"/>
        <v>Industry1248</v>
      </c>
      <c r="C1400" s="179">
        <f>'Energy consumption (raw)'!B1350</f>
        <v>1248</v>
      </c>
      <c r="D1400" s="179">
        <f>'Energy consumption (raw)'!C1350</f>
        <v>0</v>
      </c>
      <c r="E1400" s="179">
        <f>'Energy consumption (raw)'!D1350</f>
        <v>0</v>
      </c>
      <c r="F1400" s="179" t="str">
        <f>'Energy consumption (raw)'!E1350</f>
        <v>Công nghiệp</v>
      </c>
      <c r="G1400" s="179" t="str">
        <f>'Energy consumption (raw)'!F1350</f>
        <v>Sản xuất bia và mạch nha ủ men bia</v>
      </c>
      <c r="H1400" s="179" t="str">
        <f>'Energy consumption (raw)'!G1350</f>
        <v>Industry</v>
      </c>
      <c r="I1400" s="179" t="str">
        <f>'Energy consumption (raw)'!I1350</f>
        <v>11 Manufacture of beverages</v>
      </c>
      <c r="J1400" s="179" t="str">
        <f>INDEX(Sector!$E$6:$E$46,MATCH('Energy consumption (toe)'!I1400,Sector!$B$6:$B$46,FALSE))</f>
        <v>Manufacture of beverages</v>
      </c>
      <c r="K1400" s="179">
        <f>IFERROR('Energy consumption (raw)'!J1350*Lists!$H$84,)</f>
        <v>862.9178124</v>
      </c>
      <c r="L1400" s="179">
        <f>'Energy consumption (raw)'!K1350*Lists!$H$84</f>
        <v>3777.5</v>
      </c>
      <c r="M1400" s="179">
        <f>'Energy consumption (raw)'!L1350*Lists!$H$84</f>
        <v>0</v>
      </c>
      <c r="N1400" s="179">
        <f>'Energy consumption (raw)'!M1350*Lists!$H$84</f>
        <v>0</v>
      </c>
      <c r="O1400" s="178">
        <f t="shared" si="111"/>
        <v>3777.5</v>
      </c>
      <c r="P1400">
        <f>'Energy consumption (raw)'!N1350*Lists!$H$85</f>
        <v>0</v>
      </c>
      <c r="Q1400">
        <f>'Energy consumption (raw)'!O1350*Lists!$H$86</f>
        <v>0</v>
      </c>
      <c r="R1400">
        <f>'Energy consumption (raw)'!P1350*Lists!$H$87</f>
        <v>0</v>
      </c>
      <c r="S1400">
        <f>'Energy consumption (raw)'!Q1350*Lists!$H$88</f>
        <v>0</v>
      </c>
      <c r="T1400">
        <f>'Energy consumption (raw)'!R1350*Lists!$H$89</f>
        <v>0</v>
      </c>
      <c r="U1400">
        <f>'Energy consumption (raw)'!S1350*Lists!$H$90</f>
        <v>0</v>
      </c>
      <c r="V1400">
        <f>'Energy consumption (raw)'!T1350*Lists!$H$91</f>
        <v>0</v>
      </c>
      <c r="W1400">
        <f>'Energy consumption (raw)'!U1350*Lists!$H$92</f>
        <v>0</v>
      </c>
      <c r="X1400">
        <f>'Energy consumption (raw)'!V1350*Lists!$H$93</f>
        <v>0</v>
      </c>
      <c r="Y1400">
        <f>'Energy consumption (raw)'!W1350*Lists!$H$94</f>
        <v>0</v>
      </c>
      <c r="Z1400">
        <f>'Energy consumption (raw)'!X1350*Lists!$H$96*1000000</f>
        <v>0</v>
      </c>
      <c r="AA1400">
        <f>'Energy consumption (raw)'!Y1350*Lists!$H$97</f>
        <v>0</v>
      </c>
      <c r="AB1400">
        <f>'Energy consumption (raw)'!Z1350*Lists!$H$96</f>
        <v>0</v>
      </c>
      <c r="AC1400">
        <f>'Energy consumption (raw)'!AA1350*Lists!$H$98</f>
        <v>0</v>
      </c>
      <c r="AD1400">
        <f>'Energy consumption (raw)'!AB1350*Lists!$H$99</f>
        <v>0</v>
      </c>
      <c r="AE1400">
        <f>'Energy consumption (raw)'!AC1350*Lists!$H$101</f>
        <v>0</v>
      </c>
      <c r="AF1400">
        <f>'Energy consumption (raw)'!AD1350*Lists!$H$101</f>
        <v>0</v>
      </c>
      <c r="AG1400">
        <f>'Energy consumption (raw)'!AE1350*Lists!$H$101</f>
        <v>0</v>
      </c>
      <c r="AH1400">
        <f>'Energy consumption (raw)'!AF1350*Lists!$H$100</f>
        <v>0</v>
      </c>
      <c r="AI1400" s="167">
        <f t="shared" si="112"/>
        <v>3777.5</v>
      </c>
      <c r="AJ1400" s="179">
        <f>'Energy consumption (raw)'!AG1350</f>
        <v>3777.5</v>
      </c>
      <c r="AK1400" s="179">
        <f>'Energy consumption (raw)'!AH1350</f>
        <v>4856.6899999999996</v>
      </c>
      <c r="AL1400">
        <f>IF(ROUND(AI1400,-3)=ROUND('Energy consumption (raw)'!AG1350,-3),1,0)</f>
        <v>1</v>
      </c>
      <c r="AM1400" s="179" t="str">
        <f>'Energy consumption (raw)'!AJ1350</f>
        <v>42. Dak Lak</v>
      </c>
      <c r="AN1400">
        <f>VLOOKUP(AM1400,Lists!$F$9:$G$71,2,FALSE)</f>
        <v>1</v>
      </c>
    </row>
    <row r="1401" spans="2:40" x14ac:dyDescent="0.25">
      <c r="B1401" s="65" t="str">
        <f t="shared" si="110"/>
        <v>Industry1249</v>
      </c>
      <c r="C1401" s="179">
        <f>'Energy consumption (raw)'!B1351</f>
        <v>1249</v>
      </c>
      <c r="D1401" s="179">
        <f>'Energy consumption (raw)'!C1351</f>
        <v>0</v>
      </c>
      <c r="E1401" s="179">
        <f>'Energy consumption (raw)'!D1351</f>
        <v>0</v>
      </c>
      <c r="F1401" s="179" t="str">
        <f>'Energy consumption (raw)'!E1351</f>
        <v>Công nghiệp</v>
      </c>
      <c r="G1401" s="179" t="str">
        <f>'Energy consumption (raw)'!F1351</f>
        <v>Sản xuất sắt, thép gang</v>
      </c>
      <c r="H1401" s="179" t="str">
        <f>'Energy consumption (raw)'!G1351</f>
        <v>Industry</v>
      </c>
      <c r="I1401" s="179" t="str">
        <f>'Energy consumption (raw)'!I1351</f>
        <v>24 Manufacture of basic metals</v>
      </c>
      <c r="J1401" s="179" t="str">
        <f>INDEX(Sector!$E$6:$E$46,MATCH('Energy consumption (toe)'!I1401,Sector!$B$6:$B$46,FALSE))</f>
        <v>Manufacture of basic metals</v>
      </c>
      <c r="K1401" s="179">
        <f>IFERROR('Energy consumption (raw)'!J1351*Lists!$H$84,)</f>
        <v>22360.698654800002</v>
      </c>
      <c r="L1401" s="179">
        <f>'Energy consumption (raw)'!K1351*Lists!$H$84</f>
        <v>40123.1</v>
      </c>
      <c r="M1401" s="179">
        <f>'Energy consumption (raw)'!L1351*Lists!$H$84</f>
        <v>0</v>
      </c>
      <c r="N1401" s="179">
        <f>'Energy consumption (raw)'!M1351*Lists!$H$84</f>
        <v>0</v>
      </c>
      <c r="O1401" s="178">
        <f t="shared" si="111"/>
        <v>40123.1</v>
      </c>
      <c r="P1401">
        <f>'Energy consumption (raw)'!N1351*Lists!$H$85</f>
        <v>0</v>
      </c>
      <c r="Q1401">
        <f>'Energy consumption (raw)'!O1351*Lists!$H$86</f>
        <v>0</v>
      </c>
      <c r="R1401">
        <f>'Energy consumption (raw)'!P1351*Lists!$H$87</f>
        <v>0</v>
      </c>
      <c r="S1401">
        <f>'Energy consumption (raw)'!Q1351*Lists!$H$88</f>
        <v>0</v>
      </c>
      <c r="T1401">
        <f>'Energy consumption (raw)'!R1351*Lists!$H$89</f>
        <v>0</v>
      </c>
      <c r="U1401">
        <f>'Energy consumption (raw)'!S1351*Lists!$H$90</f>
        <v>0</v>
      </c>
      <c r="V1401">
        <f>'Energy consumption (raw)'!T1351*Lists!$H$91</f>
        <v>0</v>
      </c>
      <c r="W1401">
        <f>'Energy consumption (raw)'!U1351*Lists!$H$92</f>
        <v>0</v>
      </c>
      <c r="X1401">
        <f>'Energy consumption (raw)'!V1351*Lists!$H$93</f>
        <v>0</v>
      </c>
      <c r="Y1401">
        <f>'Energy consumption (raw)'!W1351*Lists!$H$94</f>
        <v>0</v>
      </c>
      <c r="Z1401">
        <f>'Energy consumption (raw)'!X1351*Lists!$H$96*1000000</f>
        <v>0</v>
      </c>
      <c r="AA1401">
        <f>'Energy consumption (raw)'!Y1351*Lists!$H$97</f>
        <v>0</v>
      </c>
      <c r="AB1401">
        <f>'Energy consumption (raw)'!Z1351*Lists!$H$96</f>
        <v>0</v>
      </c>
      <c r="AC1401">
        <f>'Energy consumption (raw)'!AA1351*Lists!$H$98</f>
        <v>0</v>
      </c>
      <c r="AD1401">
        <f>'Energy consumption (raw)'!AB1351*Lists!$H$99</f>
        <v>0</v>
      </c>
      <c r="AE1401">
        <f>'Energy consumption (raw)'!AC1351*Lists!$H$101</f>
        <v>0</v>
      </c>
      <c r="AF1401">
        <f>'Energy consumption (raw)'!AD1351*Lists!$H$101</f>
        <v>0</v>
      </c>
      <c r="AG1401">
        <f>'Energy consumption (raw)'!AE1351*Lists!$H$101</f>
        <v>0</v>
      </c>
      <c r="AH1401">
        <f>'Energy consumption (raw)'!AF1351*Lists!$H$100</f>
        <v>0</v>
      </c>
      <c r="AI1401" s="167">
        <f t="shared" si="112"/>
        <v>40123.1</v>
      </c>
      <c r="AJ1401" s="179">
        <f>'Energy consumption (raw)'!AG1351</f>
        <v>40123.1</v>
      </c>
      <c r="AK1401" s="179">
        <f>'Energy consumption (raw)'!AH1351</f>
        <v>39909.1</v>
      </c>
      <c r="AL1401">
        <f>IF(ROUND(AI1401,-3)=ROUND('Energy consumption (raw)'!AG1351,-3),1,0)</f>
        <v>1</v>
      </c>
      <c r="AM1401" s="179" t="str">
        <f>'Energy consumption (raw)'!AJ1351</f>
        <v>42. Dak Lak</v>
      </c>
      <c r="AN1401">
        <f>VLOOKUP(AM1401,Lists!$F$9:$G$71,2,FALSE)</f>
        <v>1</v>
      </c>
    </row>
    <row r="1402" spans="2:40" x14ac:dyDescent="0.25">
      <c r="B1402" s="65" t="str">
        <f t="shared" si="110"/>
        <v>Industry1250</v>
      </c>
      <c r="C1402" s="179">
        <f>'Energy consumption (raw)'!B1352</f>
        <v>1250</v>
      </c>
      <c r="D1402" s="179">
        <f>'Energy consumption (raw)'!C1352</f>
        <v>0</v>
      </c>
      <c r="E1402" s="179">
        <f>'Energy consumption (raw)'!D1352</f>
        <v>0</v>
      </c>
      <c r="F1402" s="179" t="str">
        <f>'Energy consumption (raw)'!E1352</f>
        <v>Công nghiệp</v>
      </c>
      <c r="G1402" s="179" t="str">
        <f>'Energy consumption (raw)'!F1352</f>
        <v>Xây dựng công trình kỹ thuật dân dụng</v>
      </c>
      <c r="H1402" s="179" t="str">
        <f>'Energy consumption (raw)'!G1352</f>
        <v>Industry</v>
      </c>
      <c r="I1402" s="179" t="str">
        <f>'Energy consumption (raw)'!I1352</f>
        <v>Buildings</v>
      </c>
      <c r="J1402" s="179" t="str">
        <f>INDEX(Sector!$E$6:$E$46,MATCH('Energy consumption (toe)'!I1402,Sector!$B$6:$B$46,FALSE))</f>
        <v>Buildings</v>
      </c>
      <c r="K1402" s="179">
        <f>IFERROR('Energy consumption (raw)'!J1352*Lists!$H$84,)</f>
        <v>0</v>
      </c>
      <c r="L1402" s="179">
        <f>'Energy consumption (raw)'!K1352*Lists!$H$84</f>
        <v>1224.3210936999999</v>
      </c>
      <c r="M1402" s="179">
        <f>'Energy consumption (raw)'!L1352*Lists!$H$84</f>
        <v>0</v>
      </c>
      <c r="N1402" s="179">
        <f>'Energy consumption (raw)'!M1352*Lists!$H$84</f>
        <v>0</v>
      </c>
      <c r="O1402" s="178">
        <f t="shared" si="111"/>
        <v>1224.3210936999999</v>
      </c>
      <c r="P1402">
        <f>'Energy consumption (raw)'!N1352*Lists!$H$85</f>
        <v>0</v>
      </c>
      <c r="Q1402">
        <f>'Energy consumption (raw)'!O1352*Lists!$H$86</f>
        <v>0</v>
      </c>
      <c r="R1402">
        <f>'Energy consumption (raw)'!P1352*Lists!$H$87</f>
        <v>0</v>
      </c>
      <c r="S1402">
        <f>'Energy consumption (raw)'!Q1352*Lists!$H$88</f>
        <v>0</v>
      </c>
      <c r="T1402">
        <f>'Energy consumption (raw)'!R1352*Lists!$H$89</f>
        <v>0</v>
      </c>
      <c r="U1402">
        <f>'Energy consumption (raw)'!S1352*Lists!$H$90</f>
        <v>0</v>
      </c>
      <c r="V1402">
        <f>'Energy consumption (raw)'!T1352*Lists!$H$91</f>
        <v>0</v>
      </c>
      <c r="W1402">
        <f>'Energy consumption (raw)'!U1352*Lists!$H$92</f>
        <v>0</v>
      </c>
      <c r="X1402">
        <f>'Energy consumption (raw)'!V1352*Lists!$H$93</f>
        <v>0</v>
      </c>
      <c r="Y1402">
        <f>'Energy consumption (raw)'!W1352*Lists!$H$94</f>
        <v>0</v>
      </c>
      <c r="Z1402">
        <f>'Energy consumption (raw)'!X1352*Lists!$H$96*1000000</f>
        <v>0</v>
      </c>
      <c r="AA1402">
        <f>'Energy consumption (raw)'!Y1352*Lists!$H$97</f>
        <v>0</v>
      </c>
      <c r="AB1402">
        <f>'Energy consumption (raw)'!Z1352*Lists!$H$96</f>
        <v>0</v>
      </c>
      <c r="AC1402">
        <f>'Energy consumption (raw)'!AA1352*Lists!$H$98</f>
        <v>0</v>
      </c>
      <c r="AD1402">
        <f>'Energy consumption (raw)'!AB1352*Lists!$H$99</f>
        <v>0</v>
      </c>
      <c r="AE1402">
        <f>'Energy consumption (raw)'!AC1352*Lists!$H$101</f>
        <v>0</v>
      </c>
      <c r="AF1402">
        <f>'Energy consumption (raw)'!AD1352*Lists!$H$101</f>
        <v>0</v>
      </c>
      <c r="AG1402">
        <f>'Energy consumption (raw)'!AE1352*Lists!$H$101</f>
        <v>0</v>
      </c>
      <c r="AH1402">
        <f>'Energy consumption (raw)'!AF1352*Lists!$H$100</f>
        <v>0</v>
      </c>
      <c r="AI1402" s="167">
        <f t="shared" si="112"/>
        <v>1224.3210936999999</v>
      </c>
      <c r="AJ1402" s="179">
        <f>'Energy consumption (raw)'!AG1352</f>
        <v>1224.3210936999999</v>
      </c>
      <c r="AK1402" s="179">
        <f>'Energy consumption (raw)'!AH1352</f>
        <v>1260.0999999999999</v>
      </c>
      <c r="AL1402">
        <f>IF(ROUND(AI1402,-3)=ROUND('Energy consumption (raw)'!AG1352,-3),1,0)</f>
        <v>1</v>
      </c>
      <c r="AM1402" s="179" t="str">
        <f>'Energy consumption (raw)'!AJ1352</f>
        <v>42. Dak Lak</v>
      </c>
      <c r="AN1402">
        <f>VLOOKUP(AM1402,Lists!$F$9:$G$71,2,FALSE)</f>
        <v>1</v>
      </c>
    </row>
    <row r="1403" spans="2:40" x14ac:dyDescent="0.25">
      <c r="B1403" s="65" t="str">
        <f t="shared" si="110"/>
        <v>Industry1251</v>
      </c>
      <c r="C1403" s="179">
        <f>'Energy consumption (raw)'!B1353</f>
        <v>1251</v>
      </c>
      <c r="D1403" s="179">
        <f>'Energy consumption (raw)'!C1353</f>
        <v>0</v>
      </c>
      <c r="E1403" s="179">
        <f>'Energy consumption (raw)'!D1353</f>
        <v>0</v>
      </c>
      <c r="F1403" s="179" t="str">
        <f>'Energy consumption (raw)'!E1353</f>
        <v>Công nghiệp</v>
      </c>
      <c r="G1403" s="179" t="str">
        <f>'Energy consumption (raw)'!F1353</f>
        <v>Quản lý đô thị và vệ sinh môi trường</v>
      </c>
      <c r="H1403" s="179" t="str">
        <f>'Energy consumption (raw)'!G1353</f>
        <v>Industry</v>
      </c>
      <c r="I1403" s="179" t="str">
        <f>'Energy consumption (raw)'!I1353</f>
        <v>99 Other non-industry</v>
      </c>
      <c r="J1403" s="179" t="str">
        <f>INDEX(Sector!$E$6:$E$46,MATCH('Energy consumption (toe)'!I1403,Sector!$B$6:$B$46,FALSE))</f>
        <v>Other non-industry</v>
      </c>
      <c r="K1403" s="179">
        <f>IFERROR('Energy consumption (raw)'!J1353*Lists!$H$84,)</f>
        <v>0</v>
      </c>
      <c r="L1403" s="179">
        <f>'Energy consumption (raw)'!K1353*Lists!$H$84</f>
        <v>1679.29</v>
      </c>
      <c r="M1403" s="179">
        <f>'Energy consumption (raw)'!L1353*Lists!$H$84</f>
        <v>0</v>
      </c>
      <c r="N1403" s="179">
        <f>'Energy consumption (raw)'!M1353*Lists!$H$84</f>
        <v>0</v>
      </c>
      <c r="O1403" s="178">
        <f t="shared" si="111"/>
        <v>1679.29</v>
      </c>
      <c r="P1403">
        <f>'Energy consumption (raw)'!N1353*Lists!$H$85</f>
        <v>0</v>
      </c>
      <c r="Q1403">
        <f>'Energy consumption (raw)'!O1353*Lists!$H$86</f>
        <v>0</v>
      </c>
      <c r="R1403">
        <f>'Energy consumption (raw)'!P1353*Lists!$H$87</f>
        <v>0</v>
      </c>
      <c r="S1403">
        <f>'Energy consumption (raw)'!Q1353*Lists!$H$88</f>
        <v>0</v>
      </c>
      <c r="T1403">
        <f>'Energy consumption (raw)'!R1353*Lists!$H$89</f>
        <v>0</v>
      </c>
      <c r="U1403">
        <f>'Energy consumption (raw)'!S1353*Lists!$H$90</f>
        <v>0</v>
      </c>
      <c r="V1403">
        <f>'Energy consumption (raw)'!T1353*Lists!$H$91</f>
        <v>0</v>
      </c>
      <c r="W1403">
        <f>'Energy consumption (raw)'!U1353*Lists!$H$92</f>
        <v>0</v>
      </c>
      <c r="X1403">
        <f>'Energy consumption (raw)'!V1353*Lists!$H$93</f>
        <v>0</v>
      </c>
      <c r="Y1403">
        <f>'Energy consumption (raw)'!W1353*Lists!$H$94</f>
        <v>0</v>
      </c>
      <c r="Z1403">
        <f>'Energy consumption (raw)'!X1353*Lists!$H$96*1000000</f>
        <v>0</v>
      </c>
      <c r="AA1403">
        <f>'Energy consumption (raw)'!Y1353*Lists!$H$97</f>
        <v>0</v>
      </c>
      <c r="AB1403">
        <f>'Energy consumption (raw)'!Z1353*Lists!$H$96</f>
        <v>0</v>
      </c>
      <c r="AC1403">
        <f>'Energy consumption (raw)'!AA1353*Lists!$H$98</f>
        <v>0</v>
      </c>
      <c r="AD1403">
        <f>'Energy consumption (raw)'!AB1353*Lists!$H$99</f>
        <v>0</v>
      </c>
      <c r="AE1403">
        <f>'Energy consumption (raw)'!AC1353*Lists!$H$101</f>
        <v>0</v>
      </c>
      <c r="AF1403">
        <f>'Energy consumption (raw)'!AD1353*Lists!$H$101</f>
        <v>0</v>
      </c>
      <c r="AG1403">
        <f>'Energy consumption (raw)'!AE1353*Lists!$H$101</f>
        <v>0</v>
      </c>
      <c r="AH1403">
        <f>'Energy consumption (raw)'!AF1353*Lists!$H$100</f>
        <v>0</v>
      </c>
      <c r="AI1403" s="167">
        <f t="shared" si="112"/>
        <v>1679.29</v>
      </c>
      <c r="AJ1403" s="179">
        <f>'Energy consumption (raw)'!AG1353</f>
        <v>1679.29</v>
      </c>
      <c r="AK1403" s="179">
        <f>'Energy consumption (raw)'!AH1353</f>
        <v>1496.7</v>
      </c>
      <c r="AL1403">
        <f>IF(ROUND(AI1403,-3)=ROUND('Energy consumption (raw)'!AG1353,-3),1,0)</f>
        <v>1</v>
      </c>
      <c r="AM1403" s="179" t="str">
        <f>'Energy consumption (raw)'!AJ1353</f>
        <v>42. Dak Lak</v>
      </c>
      <c r="AN1403">
        <f>VLOOKUP(AM1403,Lists!$F$9:$G$71,2,FALSE)</f>
        <v>1</v>
      </c>
    </row>
    <row r="1404" spans="2:40" x14ac:dyDescent="0.25">
      <c r="B1404" s="65" t="str">
        <f t="shared" si="110"/>
        <v>Industry1252</v>
      </c>
      <c r="C1404" s="179">
        <f>'Energy consumption (raw)'!B1354</f>
        <v>1252</v>
      </c>
      <c r="D1404" s="179">
        <f>'Energy consumption (raw)'!C1354</f>
        <v>0</v>
      </c>
      <c r="E1404" s="179">
        <f>'Energy consumption (raw)'!D1354</f>
        <v>0</v>
      </c>
      <c r="F1404" s="179" t="str">
        <f>'Energy consumption (raw)'!E1354</f>
        <v>Công nghiệp</v>
      </c>
      <c r="G1404" s="179" t="str">
        <f>'Energy consumption (raw)'!F1354</f>
        <v>Sản xuất công nghiệp</v>
      </c>
      <c r="H1404" s="179" t="str">
        <f>'Energy consumption (raw)'!G1354</f>
        <v>Industry</v>
      </c>
      <c r="I1404" s="179" t="str">
        <f>'Energy consumption (raw)'!I1354</f>
        <v>32 Other manufacturing</v>
      </c>
      <c r="J1404" s="179" t="str">
        <f>INDEX(Sector!$E$6:$E$46,MATCH('Energy consumption (toe)'!I1404,Sector!$B$6:$B$46,FALSE))</f>
        <v>Other manufacturing</v>
      </c>
      <c r="K1404" s="179">
        <f>IFERROR('Energy consumption (raw)'!J1354*Lists!$H$84,)</f>
        <v>0</v>
      </c>
      <c r="L1404" s="179">
        <f>'Energy consumption (raw)'!K1354*Lists!$H$84</f>
        <v>1069.0230999999999</v>
      </c>
      <c r="M1404" s="179">
        <f>'Energy consumption (raw)'!L1354*Lists!$H$84</f>
        <v>0</v>
      </c>
      <c r="N1404" s="179">
        <f>'Energy consumption (raw)'!M1354*Lists!$H$84</f>
        <v>0</v>
      </c>
      <c r="O1404" s="178">
        <f t="shared" si="111"/>
        <v>1069.0230999999999</v>
      </c>
      <c r="P1404">
        <f>'Energy consumption (raw)'!N1354*Lists!$H$85</f>
        <v>0</v>
      </c>
      <c r="Q1404">
        <f>'Energy consumption (raw)'!O1354*Lists!$H$86</f>
        <v>0</v>
      </c>
      <c r="R1404">
        <f>'Energy consumption (raw)'!P1354*Lists!$H$87</f>
        <v>0</v>
      </c>
      <c r="S1404">
        <f>'Energy consumption (raw)'!Q1354*Lists!$H$88</f>
        <v>0</v>
      </c>
      <c r="T1404">
        <f>'Energy consumption (raw)'!R1354*Lists!$H$89</f>
        <v>0</v>
      </c>
      <c r="U1404">
        <f>'Energy consumption (raw)'!S1354*Lists!$H$90</f>
        <v>0</v>
      </c>
      <c r="V1404">
        <f>'Energy consumption (raw)'!T1354*Lists!$H$91</f>
        <v>0</v>
      </c>
      <c r="W1404">
        <f>'Energy consumption (raw)'!U1354*Lists!$H$92</f>
        <v>0</v>
      </c>
      <c r="X1404">
        <f>'Energy consumption (raw)'!V1354*Lists!$H$93</f>
        <v>0</v>
      </c>
      <c r="Y1404">
        <f>'Energy consumption (raw)'!W1354*Lists!$H$94</f>
        <v>0</v>
      </c>
      <c r="Z1404">
        <f>'Energy consumption (raw)'!X1354*Lists!$H$96*1000000</f>
        <v>0</v>
      </c>
      <c r="AA1404">
        <f>'Energy consumption (raw)'!Y1354*Lists!$H$97</f>
        <v>0</v>
      </c>
      <c r="AB1404">
        <f>'Energy consumption (raw)'!Z1354*Lists!$H$96</f>
        <v>0</v>
      </c>
      <c r="AC1404">
        <f>'Energy consumption (raw)'!AA1354*Lists!$H$98</f>
        <v>0</v>
      </c>
      <c r="AD1404">
        <f>'Energy consumption (raw)'!AB1354*Lists!$H$99</f>
        <v>0</v>
      </c>
      <c r="AE1404">
        <f>'Energy consumption (raw)'!AC1354*Lists!$H$101</f>
        <v>0</v>
      </c>
      <c r="AF1404">
        <f>'Energy consumption (raw)'!AD1354*Lists!$H$101</f>
        <v>0</v>
      </c>
      <c r="AG1404">
        <f>'Energy consumption (raw)'!AE1354*Lists!$H$101</f>
        <v>0</v>
      </c>
      <c r="AH1404">
        <f>'Energy consumption (raw)'!AF1354*Lists!$H$100</f>
        <v>0</v>
      </c>
      <c r="AI1404" s="167">
        <f t="shared" si="112"/>
        <v>1069.0230999999999</v>
      </c>
      <c r="AJ1404" s="179">
        <f>'Energy consumption (raw)'!AG1354</f>
        <v>1069.0230999999999</v>
      </c>
      <c r="AK1404" s="179">
        <f>'Energy consumption (raw)'!AH1354</f>
        <v>1049.2</v>
      </c>
      <c r="AL1404">
        <f>IF(ROUND(AI1404,-3)=ROUND('Energy consumption (raw)'!AG1354,-3),1,0)</f>
        <v>1</v>
      </c>
      <c r="AM1404" s="179" t="str">
        <f>'Energy consumption (raw)'!AJ1354</f>
        <v>42. Dak Lak</v>
      </c>
      <c r="AN1404">
        <f>VLOOKUP(AM1404,Lists!$F$9:$G$71,2,FALSE)</f>
        <v>1</v>
      </c>
    </row>
    <row r="1405" spans="2:40" x14ac:dyDescent="0.25">
      <c r="B1405" s="65" t="str">
        <f t="shared" ref="B1405:B1468" si="113">H1405&amp;C1405</f>
        <v>Industry1253</v>
      </c>
      <c r="C1405" s="179">
        <f>'Energy consumption (raw)'!B1355</f>
        <v>1253</v>
      </c>
      <c r="D1405" s="179">
        <f>'Energy consumption (raw)'!C1355</f>
        <v>0</v>
      </c>
      <c r="E1405" s="179">
        <f>'Energy consumption (raw)'!D1355</f>
        <v>0</v>
      </c>
      <c r="F1405" s="179" t="str">
        <f>'Energy consumption (raw)'!E1355</f>
        <v>Công nghiệp</v>
      </c>
      <c r="G1405" s="179" t="str">
        <f>'Energy consumption (raw)'!F1355</f>
        <v>Sản xuất công nghiệp</v>
      </c>
      <c r="H1405" s="179" t="str">
        <f>'Energy consumption (raw)'!G1355</f>
        <v>Industry</v>
      </c>
      <c r="I1405" s="179" t="str">
        <f>'Energy consumption (raw)'!I1355</f>
        <v>32 Other manufacturing</v>
      </c>
      <c r="J1405" s="179" t="str">
        <f>INDEX(Sector!$E$6:$E$46,MATCH('Energy consumption (toe)'!I1405,Sector!$B$6:$B$46,FALSE))</f>
        <v>Other manufacturing</v>
      </c>
      <c r="K1405" s="179">
        <f>IFERROR('Energy consumption (raw)'!J1355*Lists!$H$84,)</f>
        <v>861.82722000000001</v>
      </c>
      <c r="L1405" s="179">
        <f>'Energy consumption (raw)'!K1355*Lists!$H$84</f>
        <v>1925.73125</v>
      </c>
      <c r="M1405" s="179">
        <f>'Energy consumption (raw)'!L1355*Lists!$H$84</f>
        <v>0</v>
      </c>
      <c r="N1405" s="179">
        <f>'Energy consumption (raw)'!M1355*Lists!$H$84</f>
        <v>0</v>
      </c>
      <c r="O1405" s="178">
        <f t="shared" ref="O1405:O1468" si="114">IF(L1405=0,K1405,L1405)</f>
        <v>1925.73125</v>
      </c>
      <c r="P1405">
        <f>'Energy consumption (raw)'!N1355*Lists!$H$85</f>
        <v>0</v>
      </c>
      <c r="Q1405">
        <f>'Energy consumption (raw)'!O1355*Lists!$H$86</f>
        <v>0</v>
      </c>
      <c r="R1405">
        <f>'Energy consumption (raw)'!P1355*Lists!$H$87</f>
        <v>0</v>
      </c>
      <c r="S1405">
        <f>'Energy consumption (raw)'!Q1355*Lists!$H$88</f>
        <v>0</v>
      </c>
      <c r="T1405">
        <f>'Energy consumption (raw)'!R1355*Lists!$H$89</f>
        <v>0</v>
      </c>
      <c r="U1405">
        <f>'Energy consumption (raw)'!S1355*Lists!$H$90</f>
        <v>0</v>
      </c>
      <c r="V1405">
        <f>'Energy consumption (raw)'!T1355*Lists!$H$91</f>
        <v>0</v>
      </c>
      <c r="W1405">
        <f>'Energy consumption (raw)'!U1355*Lists!$H$92</f>
        <v>0</v>
      </c>
      <c r="X1405">
        <f>'Energy consumption (raw)'!V1355*Lists!$H$93</f>
        <v>0</v>
      </c>
      <c r="Y1405">
        <f>'Energy consumption (raw)'!W1355*Lists!$H$94</f>
        <v>0</v>
      </c>
      <c r="Z1405">
        <f>'Energy consumption (raw)'!X1355*Lists!$H$96*1000000</f>
        <v>0</v>
      </c>
      <c r="AA1405">
        <f>'Energy consumption (raw)'!Y1355*Lists!$H$97</f>
        <v>0</v>
      </c>
      <c r="AB1405">
        <f>'Energy consumption (raw)'!Z1355*Lists!$H$96</f>
        <v>0</v>
      </c>
      <c r="AC1405">
        <f>'Energy consumption (raw)'!AA1355*Lists!$H$98</f>
        <v>0</v>
      </c>
      <c r="AD1405">
        <f>'Energy consumption (raw)'!AB1355*Lists!$H$99</f>
        <v>0</v>
      </c>
      <c r="AE1405">
        <f>'Energy consumption (raw)'!AC1355*Lists!$H$101</f>
        <v>0</v>
      </c>
      <c r="AF1405">
        <f>'Energy consumption (raw)'!AD1355*Lists!$H$101</f>
        <v>0</v>
      </c>
      <c r="AG1405">
        <f>'Energy consumption (raw)'!AE1355*Lists!$H$101</f>
        <v>0</v>
      </c>
      <c r="AH1405">
        <f>'Energy consumption (raw)'!AF1355*Lists!$H$100</f>
        <v>0</v>
      </c>
      <c r="AI1405" s="167">
        <f t="shared" ref="AI1405:AI1468" si="115">IF(SUM(O1405:AH1405)=0,AJ1405,SUM(O1405:AH1405))</f>
        <v>1925.73125</v>
      </c>
      <c r="AJ1405" s="179">
        <f>'Energy consumption (raw)'!AG1355</f>
        <v>1925.73125</v>
      </c>
      <c r="AK1405" s="179">
        <f>'Energy consumption (raw)'!AH1355</f>
        <v>1445.6</v>
      </c>
      <c r="AL1405">
        <f>IF(ROUND(AI1405,-3)=ROUND('Energy consumption (raw)'!AG1355,-3),1,0)</f>
        <v>1</v>
      </c>
      <c r="AM1405" s="179" t="str">
        <f>'Energy consumption (raw)'!AJ1355</f>
        <v>42. Dak Lak</v>
      </c>
      <c r="AN1405">
        <f>VLOOKUP(AM1405,Lists!$F$9:$G$71,2,FALSE)</f>
        <v>1</v>
      </c>
    </row>
    <row r="1406" spans="2:40" x14ac:dyDescent="0.25">
      <c r="B1406" s="65" t="str">
        <f t="shared" si="113"/>
        <v>Industry1254</v>
      </c>
      <c r="C1406" s="179">
        <f>'Energy consumption (raw)'!B1356</f>
        <v>1254</v>
      </c>
      <c r="D1406" s="179">
        <f>'Energy consumption (raw)'!C1356</f>
        <v>0</v>
      </c>
      <c r="E1406" s="179">
        <f>'Energy consumption (raw)'!D1356</f>
        <v>0</v>
      </c>
      <c r="F1406" s="179" t="str">
        <f>'Energy consumption (raw)'!E1356</f>
        <v>Công nghiệp</v>
      </c>
      <c r="G1406" s="179" t="str">
        <f>'Energy consumption (raw)'!F1356</f>
        <v>Sản xuất tinh bột và các sản phẩm từ tinh bột</v>
      </c>
      <c r="H1406" s="179" t="str">
        <f>'Energy consumption (raw)'!G1356</f>
        <v>Industry</v>
      </c>
      <c r="I1406" s="179" t="str">
        <f>'Energy consumption (raw)'!I1356</f>
        <v>10 Manufacture of food products</v>
      </c>
      <c r="J1406" s="179" t="str">
        <f>INDEX(Sector!$E$6:$E$46,MATCH('Energy consumption (toe)'!I1406,Sector!$B$6:$B$46,FALSE))</f>
        <v>Manufacture of food products</v>
      </c>
      <c r="K1406" s="179">
        <f>IFERROR('Energy consumption (raw)'!J1356*Lists!$H$84,)</f>
        <v>0</v>
      </c>
      <c r="L1406" s="179">
        <f>'Energy consumption (raw)'!K1356*Lists!$H$84</f>
        <v>1302.9065000000001</v>
      </c>
      <c r="M1406" s="179">
        <f>'Energy consumption (raw)'!L1356*Lists!$H$84</f>
        <v>0</v>
      </c>
      <c r="N1406" s="179">
        <f>'Energy consumption (raw)'!M1356*Lists!$H$84</f>
        <v>0</v>
      </c>
      <c r="O1406" s="178">
        <f t="shared" si="114"/>
        <v>1302.9065000000001</v>
      </c>
      <c r="P1406">
        <f>'Energy consumption (raw)'!N1356*Lists!$H$85</f>
        <v>0</v>
      </c>
      <c r="Q1406">
        <f>'Energy consumption (raw)'!O1356*Lists!$H$86</f>
        <v>0</v>
      </c>
      <c r="R1406">
        <f>'Energy consumption (raw)'!P1356*Lists!$H$87</f>
        <v>0</v>
      </c>
      <c r="S1406">
        <f>'Energy consumption (raw)'!Q1356*Lists!$H$88</f>
        <v>0</v>
      </c>
      <c r="T1406">
        <f>'Energy consumption (raw)'!R1356*Lists!$H$89</f>
        <v>0</v>
      </c>
      <c r="U1406">
        <f>'Energy consumption (raw)'!S1356*Lists!$H$90</f>
        <v>0</v>
      </c>
      <c r="V1406">
        <f>'Energy consumption (raw)'!T1356*Lists!$H$91</f>
        <v>0</v>
      </c>
      <c r="W1406">
        <f>'Energy consumption (raw)'!U1356*Lists!$H$92</f>
        <v>0</v>
      </c>
      <c r="X1406">
        <f>'Energy consumption (raw)'!V1356*Lists!$H$93</f>
        <v>0</v>
      </c>
      <c r="Y1406">
        <f>'Energy consumption (raw)'!W1356*Lists!$H$94</f>
        <v>0</v>
      </c>
      <c r="Z1406">
        <f>'Energy consumption (raw)'!X1356*Lists!$H$96*1000000</f>
        <v>0</v>
      </c>
      <c r="AA1406">
        <f>'Energy consumption (raw)'!Y1356*Lists!$H$97</f>
        <v>0</v>
      </c>
      <c r="AB1406">
        <f>'Energy consumption (raw)'!Z1356*Lists!$H$96</f>
        <v>0</v>
      </c>
      <c r="AC1406">
        <f>'Energy consumption (raw)'!AA1356*Lists!$H$98</f>
        <v>0</v>
      </c>
      <c r="AD1406">
        <f>'Energy consumption (raw)'!AB1356*Lists!$H$99</f>
        <v>0</v>
      </c>
      <c r="AE1406">
        <f>'Energy consumption (raw)'!AC1356*Lists!$H$101</f>
        <v>0</v>
      </c>
      <c r="AF1406">
        <f>'Energy consumption (raw)'!AD1356*Lists!$H$101</f>
        <v>0</v>
      </c>
      <c r="AG1406">
        <f>'Energy consumption (raw)'!AE1356*Lists!$H$101</f>
        <v>0</v>
      </c>
      <c r="AH1406">
        <f>'Energy consumption (raw)'!AF1356*Lists!$H$100</f>
        <v>0</v>
      </c>
      <c r="AI1406" s="167">
        <f t="shared" si="115"/>
        <v>1302.9065000000001</v>
      </c>
      <c r="AJ1406" s="179">
        <f>'Energy consumption (raw)'!AG1356</f>
        <v>1302.9065000000001</v>
      </c>
      <c r="AK1406" s="179">
        <f>'Energy consumption (raw)'!AH1356</f>
        <v>1738.9</v>
      </c>
      <c r="AL1406">
        <f>IF(ROUND(AI1406,-3)=ROUND('Energy consumption (raw)'!AG1356,-3),1,0)</f>
        <v>1</v>
      </c>
      <c r="AM1406" s="179" t="str">
        <f>'Energy consumption (raw)'!AJ1356</f>
        <v>42. Dak Lak</v>
      </c>
      <c r="AN1406">
        <f>VLOOKUP(AM1406,Lists!$F$9:$G$71,2,FALSE)</f>
        <v>1</v>
      </c>
    </row>
    <row r="1407" spans="2:40" x14ac:dyDescent="0.25">
      <c r="B1407" s="65" t="str">
        <f t="shared" si="113"/>
        <v>Industry1255</v>
      </c>
      <c r="C1407" s="179">
        <f>'Energy consumption (raw)'!B1357</f>
        <v>1255</v>
      </c>
      <c r="D1407" s="179">
        <f>'Energy consumption (raw)'!C1357</f>
        <v>0</v>
      </c>
      <c r="E1407" s="179">
        <f>'Energy consumption (raw)'!D1357</f>
        <v>0</v>
      </c>
      <c r="F1407" s="179" t="str">
        <f>'Energy consumption (raw)'!E1357</f>
        <v>Công nghiệp</v>
      </c>
      <c r="G1407" s="179" t="str">
        <f>'Energy consumption (raw)'!F1357</f>
        <v>Sản xuất tinh bột và các sản phẩm từ tinh bột</v>
      </c>
      <c r="H1407" s="179" t="str">
        <f>'Energy consumption (raw)'!G1357</f>
        <v>Industry</v>
      </c>
      <c r="I1407" s="179" t="str">
        <f>'Energy consumption (raw)'!I1357</f>
        <v>10 Manufacture of food products</v>
      </c>
      <c r="J1407" s="179" t="str">
        <f>INDEX(Sector!$E$6:$E$46,MATCH('Energy consumption (toe)'!I1407,Sector!$B$6:$B$46,FALSE))</f>
        <v>Manufacture of food products</v>
      </c>
      <c r="K1407" s="179">
        <f>IFERROR('Energy consumption (raw)'!J1357*Lists!$H$84,)</f>
        <v>0</v>
      </c>
      <c r="L1407" s="179">
        <f>'Energy consumption (raw)'!K1357*Lists!$H$84</f>
        <v>1263.7170000000001</v>
      </c>
      <c r="M1407" s="179">
        <f>'Energy consumption (raw)'!L1357*Lists!$H$84</f>
        <v>0</v>
      </c>
      <c r="N1407" s="179">
        <f>'Energy consumption (raw)'!M1357*Lists!$H$84</f>
        <v>0</v>
      </c>
      <c r="O1407" s="178">
        <f t="shared" si="114"/>
        <v>1263.7170000000001</v>
      </c>
      <c r="P1407">
        <f>'Energy consumption (raw)'!N1357*Lists!$H$85</f>
        <v>0</v>
      </c>
      <c r="Q1407">
        <f>'Energy consumption (raw)'!O1357*Lists!$H$86</f>
        <v>0</v>
      </c>
      <c r="R1407">
        <f>'Energy consumption (raw)'!P1357*Lists!$H$87</f>
        <v>0</v>
      </c>
      <c r="S1407">
        <f>'Energy consumption (raw)'!Q1357*Lists!$H$88</f>
        <v>0</v>
      </c>
      <c r="T1407">
        <f>'Energy consumption (raw)'!R1357*Lists!$H$89</f>
        <v>0</v>
      </c>
      <c r="U1407">
        <f>'Energy consumption (raw)'!S1357*Lists!$H$90</f>
        <v>0</v>
      </c>
      <c r="V1407">
        <f>'Energy consumption (raw)'!T1357*Lists!$H$91</f>
        <v>0</v>
      </c>
      <c r="W1407">
        <f>'Energy consumption (raw)'!U1357*Lists!$H$92</f>
        <v>0</v>
      </c>
      <c r="X1407">
        <f>'Energy consumption (raw)'!V1357*Lists!$H$93</f>
        <v>0</v>
      </c>
      <c r="Y1407">
        <f>'Energy consumption (raw)'!W1357*Lists!$H$94</f>
        <v>0</v>
      </c>
      <c r="Z1407">
        <f>'Energy consumption (raw)'!X1357*Lists!$H$96*1000000</f>
        <v>0</v>
      </c>
      <c r="AA1407">
        <f>'Energy consumption (raw)'!Y1357*Lists!$H$97</f>
        <v>0</v>
      </c>
      <c r="AB1407">
        <f>'Energy consumption (raw)'!Z1357*Lists!$H$96</f>
        <v>0</v>
      </c>
      <c r="AC1407">
        <f>'Energy consumption (raw)'!AA1357*Lists!$H$98</f>
        <v>0</v>
      </c>
      <c r="AD1407">
        <f>'Energy consumption (raw)'!AB1357*Lists!$H$99</f>
        <v>0</v>
      </c>
      <c r="AE1407">
        <f>'Energy consumption (raw)'!AC1357*Lists!$H$101</f>
        <v>0</v>
      </c>
      <c r="AF1407">
        <f>'Energy consumption (raw)'!AD1357*Lists!$H$101</f>
        <v>0</v>
      </c>
      <c r="AG1407">
        <f>'Energy consumption (raw)'!AE1357*Lists!$H$101</f>
        <v>0</v>
      </c>
      <c r="AH1407">
        <f>'Energy consumption (raw)'!AF1357*Lists!$H$100</f>
        <v>0</v>
      </c>
      <c r="AI1407" s="167">
        <f t="shared" si="115"/>
        <v>1263.7170000000001</v>
      </c>
      <c r="AJ1407" s="179">
        <f>'Energy consumption (raw)'!AG1357</f>
        <v>1263.7170000000001</v>
      </c>
      <c r="AK1407" s="179">
        <f>'Energy consumption (raw)'!AH1357</f>
        <v>0</v>
      </c>
      <c r="AL1407">
        <f>IF(ROUND(AI1407,-3)=ROUND('Energy consumption (raw)'!AG1357,-3),1,0)</f>
        <v>1</v>
      </c>
      <c r="AM1407" s="179" t="str">
        <f>'Energy consumption (raw)'!AJ1357</f>
        <v>42. Dak Lak</v>
      </c>
      <c r="AN1407">
        <f>VLOOKUP(AM1407,Lists!$F$9:$G$71,2,FALSE)</f>
        <v>1</v>
      </c>
    </row>
    <row r="1408" spans="2:40" x14ac:dyDescent="0.25">
      <c r="B1408" s="65" t="str">
        <f t="shared" si="113"/>
        <v>Industry1256</v>
      </c>
      <c r="C1408" s="179">
        <f>'Energy consumption (raw)'!B1358</f>
        <v>1256</v>
      </c>
      <c r="D1408" s="179">
        <f>'Energy consumption (raw)'!C1358</f>
        <v>0</v>
      </c>
      <c r="E1408" s="179">
        <f>'Energy consumption (raw)'!D1358</f>
        <v>0</v>
      </c>
      <c r="F1408" s="179" t="str">
        <f>'Energy consumption (raw)'!E1358</f>
        <v>Công nghiệp</v>
      </c>
      <c r="G1408" s="179" t="str">
        <f>'Energy consumption (raw)'!F1358</f>
        <v>Sản xuất sản phẩm từ gỗ</v>
      </c>
      <c r="H1408" s="179" t="str">
        <f>'Energy consumption (raw)'!G1358</f>
        <v>Industry</v>
      </c>
      <c r="I1408" s="179" t="str">
        <f>'Energy consumption (raw)'!I1358</f>
        <v>16 Manufacture of wood and of products of wood and cork, except furniture;
manufacture of articles of straw and plaiting materials</v>
      </c>
      <c r="J1408" s="179" t="str">
        <f>INDEX(Sector!$E$6:$E$46,MATCH('Energy consumption (toe)'!I1408,Sector!$B$6:$B$46,FALSE))</f>
        <v>Manufacture of wood and of products of wood and cork, except furniture;
manufacture of articles of straw and plaiting materials</v>
      </c>
      <c r="K1408" s="179">
        <f>IFERROR('Energy consumption (raw)'!J1358*Lists!$H$84,)</f>
        <v>2578.3545430000004</v>
      </c>
      <c r="L1408" s="179">
        <f>'Energy consumption (raw)'!K1358*Lists!$H$84</f>
        <v>2756.8316557000003</v>
      </c>
      <c r="M1408" s="179">
        <f>'Energy consumption (raw)'!L1358*Lists!$H$84</f>
        <v>0</v>
      </c>
      <c r="N1408" s="179">
        <f>'Energy consumption (raw)'!M1358*Lists!$H$84</f>
        <v>0</v>
      </c>
      <c r="O1408" s="178">
        <f t="shared" si="114"/>
        <v>2756.8316557000003</v>
      </c>
      <c r="P1408">
        <f>'Energy consumption (raw)'!N1358*Lists!$H$85</f>
        <v>0</v>
      </c>
      <c r="Q1408">
        <f>'Energy consumption (raw)'!O1358*Lists!$H$86</f>
        <v>0</v>
      </c>
      <c r="R1408">
        <f>'Energy consumption (raw)'!P1358*Lists!$H$87</f>
        <v>0</v>
      </c>
      <c r="S1408">
        <f>'Energy consumption (raw)'!Q1358*Lists!$H$88</f>
        <v>0</v>
      </c>
      <c r="T1408">
        <f>'Energy consumption (raw)'!R1358*Lists!$H$89</f>
        <v>0</v>
      </c>
      <c r="U1408">
        <f>'Energy consumption (raw)'!S1358*Lists!$H$90</f>
        <v>0</v>
      </c>
      <c r="V1408">
        <f>'Energy consumption (raw)'!T1358*Lists!$H$91</f>
        <v>0</v>
      </c>
      <c r="W1408">
        <f>'Energy consumption (raw)'!U1358*Lists!$H$92</f>
        <v>0</v>
      </c>
      <c r="X1408">
        <f>'Energy consumption (raw)'!V1358*Lists!$H$93</f>
        <v>0</v>
      </c>
      <c r="Y1408">
        <f>'Energy consumption (raw)'!W1358*Lists!$H$94</f>
        <v>0</v>
      </c>
      <c r="Z1408">
        <f>'Energy consumption (raw)'!X1358*Lists!$H$96*1000000</f>
        <v>0</v>
      </c>
      <c r="AA1408">
        <f>'Energy consumption (raw)'!Y1358*Lists!$H$97</f>
        <v>0</v>
      </c>
      <c r="AB1408">
        <f>'Energy consumption (raw)'!Z1358*Lists!$H$96</f>
        <v>0</v>
      </c>
      <c r="AC1408">
        <f>'Energy consumption (raw)'!AA1358*Lists!$H$98</f>
        <v>0</v>
      </c>
      <c r="AD1408">
        <f>'Energy consumption (raw)'!AB1358*Lists!$H$99</f>
        <v>0</v>
      </c>
      <c r="AE1408">
        <f>'Energy consumption (raw)'!AC1358*Lists!$H$101</f>
        <v>0</v>
      </c>
      <c r="AF1408">
        <f>'Energy consumption (raw)'!AD1358*Lists!$H$101</f>
        <v>0</v>
      </c>
      <c r="AG1408">
        <f>'Energy consumption (raw)'!AE1358*Lists!$H$101</f>
        <v>0</v>
      </c>
      <c r="AH1408">
        <f>'Energy consumption (raw)'!AF1358*Lists!$H$100</f>
        <v>0</v>
      </c>
      <c r="AI1408" s="167">
        <f t="shared" si="115"/>
        <v>2756.8316557000003</v>
      </c>
      <c r="AJ1408" s="179">
        <f>'Energy consumption (raw)'!AG1358</f>
        <v>2756.8316557000003</v>
      </c>
      <c r="AK1408" s="179">
        <f>'Energy consumption (raw)'!AH1358</f>
        <v>3092</v>
      </c>
      <c r="AL1408">
        <f>IF(ROUND(AI1408,-3)=ROUND('Energy consumption (raw)'!AG1358,-3),1,0)</f>
        <v>1</v>
      </c>
      <c r="AM1408" s="179" t="str">
        <f>'Energy consumption (raw)'!AJ1358</f>
        <v>43. Dak Nong</v>
      </c>
      <c r="AN1408">
        <f>VLOOKUP(AM1408,Lists!$F$9:$G$71,2,FALSE)</f>
        <v>1</v>
      </c>
    </row>
    <row r="1409" spans="2:40" x14ac:dyDescent="0.25">
      <c r="B1409" s="65" t="str">
        <f t="shared" si="113"/>
        <v>Industry1257</v>
      </c>
      <c r="C1409" s="179">
        <f>'Energy consumption (raw)'!B1359</f>
        <v>1257</v>
      </c>
      <c r="D1409" s="179">
        <f>'Energy consumption (raw)'!C1359</f>
        <v>0</v>
      </c>
      <c r="E1409" s="179">
        <f>'Energy consumption (raw)'!D1359</f>
        <v>0</v>
      </c>
      <c r="F1409" s="179" t="str">
        <f>'Energy consumption (raw)'!E1359</f>
        <v>Công nghiệp</v>
      </c>
      <c r="G1409" s="179" t="str">
        <f>'Energy consumption (raw)'!F1359</f>
        <v>Sản xuất sắt, thép gang</v>
      </c>
      <c r="H1409" s="179" t="str">
        <f>'Energy consumption (raw)'!G1359</f>
        <v>Industry</v>
      </c>
      <c r="I1409" s="179" t="str">
        <f>'Energy consumption (raw)'!I1359</f>
        <v>24 Manufacture of basic metals</v>
      </c>
      <c r="J1409" s="179" t="str">
        <f>INDEX(Sector!$E$6:$E$46,MATCH('Energy consumption (toe)'!I1409,Sector!$B$6:$B$46,FALSE))</f>
        <v>Manufacture of basic metals</v>
      </c>
      <c r="K1409" s="179">
        <f>IFERROR('Energy consumption (raw)'!J1359*Lists!$H$84,)</f>
        <v>5432.3415023000007</v>
      </c>
      <c r="L1409" s="179">
        <f>'Energy consumption (raw)'!K1359*Lists!$H$84</f>
        <v>2333.5122288000002</v>
      </c>
      <c r="M1409" s="179">
        <f>'Energy consumption (raw)'!L1359*Lists!$H$84</f>
        <v>0</v>
      </c>
      <c r="N1409" s="179">
        <f>'Energy consumption (raw)'!M1359*Lists!$H$84</f>
        <v>0</v>
      </c>
      <c r="O1409" s="178">
        <f t="shared" si="114"/>
        <v>2333.5122288000002</v>
      </c>
      <c r="P1409">
        <f>'Energy consumption (raw)'!N1359*Lists!$H$85</f>
        <v>0</v>
      </c>
      <c r="Q1409">
        <f>'Energy consumption (raw)'!O1359*Lists!$H$86</f>
        <v>0</v>
      </c>
      <c r="R1409">
        <f>'Energy consumption (raw)'!P1359*Lists!$H$87</f>
        <v>0</v>
      </c>
      <c r="S1409">
        <f>'Energy consumption (raw)'!Q1359*Lists!$H$88</f>
        <v>0</v>
      </c>
      <c r="T1409">
        <f>'Energy consumption (raw)'!R1359*Lists!$H$89</f>
        <v>0</v>
      </c>
      <c r="U1409">
        <f>'Energy consumption (raw)'!S1359*Lists!$H$90</f>
        <v>0</v>
      </c>
      <c r="V1409">
        <f>'Energy consumption (raw)'!T1359*Lists!$H$91</f>
        <v>0</v>
      </c>
      <c r="W1409">
        <f>'Energy consumption (raw)'!U1359*Lists!$H$92</f>
        <v>0</v>
      </c>
      <c r="X1409">
        <f>'Energy consumption (raw)'!V1359*Lists!$H$93</f>
        <v>0</v>
      </c>
      <c r="Y1409">
        <f>'Energy consumption (raw)'!W1359*Lists!$H$94</f>
        <v>0</v>
      </c>
      <c r="Z1409">
        <f>'Energy consumption (raw)'!X1359*Lists!$H$96*1000000</f>
        <v>0</v>
      </c>
      <c r="AA1409">
        <f>'Energy consumption (raw)'!Y1359*Lists!$H$97</f>
        <v>0</v>
      </c>
      <c r="AB1409">
        <f>'Energy consumption (raw)'!Z1359*Lists!$H$96</f>
        <v>0</v>
      </c>
      <c r="AC1409">
        <f>'Energy consumption (raw)'!AA1359*Lists!$H$98</f>
        <v>0</v>
      </c>
      <c r="AD1409">
        <f>'Energy consumption (raw)'!AB1359*Lists!$H$99</f>
        <v>0</v>
      </c>
      <c r="AE1409">
        <f>'Energy consumption (raw)'!AC1359*Lists!$H$101</f>
        <v>0</v>
      </c>
      <c r="AF1409">
        <f>'Energy consumption (raw)'!AD1359*Lists!$H$101</f>
        <v>0</v>
      </c>
      <c r="AG1409">
        <f>'Energy consumption (raw)'!AE1359*Lists!$H$101</f>
        <v>0</v>
      </c>
      <c r="AH1409">
        <f>'Energy consumption (raw)'!AF1359*Lists!$H$100</f>
        <v>0</v>
      </c>
      <c r="AI1409" s="167">
        <f t="shared" si="115"/>
        <v>2333.5122288000002</v>
      </c>
      <c r="AJ1409" s="179">
        <f>'Energy consumption (raw)'!AG1359</f>
        <v>2333.5122288000002</v>
      </c>
      <c r="AK1409" s="179">
        <f>'Energy consumption (raw)'!AH1359</f>
        <v>5432</v>
      </c>
      <c r="AL1409">
        <f>IF(ROUND(AI1409,-3)=ROUND('Energy consumption (raw)'!AG1359,-3),1,0)</f>
        <v>1</v>
      </c>
      <c r="AM1409" s="179" t="str">
        <f>'Energy consumption (raw)'!AJ1359</f>
        <v>43. Dak Nong</v>
      </c>
      <c r="AN1409">
        <f>VLOOKUP(AM1409,Lists!$F$9:$G$71,2,FALSE)</f>
        <v>1</v>
      </c>
    </row>
    <row r="1410" spans="2:40" x14ac:dyDescent="0.25">
      <c r="B1410" s="65" t="str">
        <f t="shared" si="113"/>
        <v>Industry1258</v>
      </c>
      <c r="C1410" s="179">
        <f>'Energy consumption (raw)'!B1360</f>
        <v>1258</v>
      </c>
      <c r="D1410" s="179">
        <f>'Energy consumption (raw)'!C1360</f>
        <v>0</v>
      </c>
      <c r="E1410" s="179">
        <f>'Energy consumption (raw)'!D1360</f>
        <v>0</v>
      </c>
      <c r="F1410" s="179" t="str">
        <f>'Energy consumption (raw)'!E1360</f>
        <v>Công nghiệp</v>
      </c>
      <c r="G1410" s="179" t="str">
        <f>'Energy consumption (raw)'!F1360</f>
        <v>Sản xuất tinh bột và các sản phẩm từ tinh bột</v>
      </c>
      <c r="H1410" s="179" t="str">
        <f>'Energy consumption (raw)'!G1360</f>
        <v>Industry</v>
      </c>
      <c r="I1410" s="179" t="str">
        <f>'Energy consumption (raw)'!I1360</f>
        <v>10 Manufacture of food products</v>
      </c>
      <c r="J1410" s="179" t="str">
        <f>INDEX(Sector!$E$6:$E$46,MATCH('Energy consumption (toe)'!I1410,Sector!$B$6:$B$46,FALSE))</f>
        <v>Manufacture of food products</v>
      </c>
      <c r="K1410" s="179">
        <f>IFERROR('Energy consumption (raw)'!J1360*Lists!$H$84,)</f>
        <v>0</v>
      </c>
      <c r="L1410" s="179">
        <f>'Energy consumption (raw)'!K1360*Lists!$H$84</f>
        <v>1030.6064234</v>
      </c>
      <c r="M1410" s="179">
        <f>'Energy consumption (raw)'!L1360*Lists!$H$84</f>
        <v>0</v>
      </c>
      <c r="N1410" s="179">
        <f>'Energy consumption (raw)'!M1360*Lists!$H$84</f>
        <v>0</v>
      </c>
      <c r="O1410" s="178">
        <f t="shared" si="114"/>
        <v>1030.6064234</v>
      </c>
      <c r="P1410">
        <f>'Energy consumption (raw)'!N1360*Lists!$H$85</f>
        <v>0</v>
      </c>
      <c r="Q1410">
        <f>'Energy consumption (raw)'!O1360*Lists!$H$86</f>
        <v>0</v>
      </c>
      <c r="R1410">
        <f>'Energy consumption (raw)'!P1360*Lists!$H$87</f>
        <v>0</v>
      </c>
      <c r="S1410">
        <f>'Energy consumption (raw)'!Q1360*Lists!$H$88</f>
        <v>0</v>
      </c>
      <c r="T1410">
        <f>'Energy consumption (raw)'!R1360*Lists!$H$89</f>
        <v>0</v>
      </c>
      <c r="U1410">
        <f>'Energy consumption (raw)'!S1360*Lists!$H$90</f>
        <v>0</v>
      </c>
      <c r="V1410">
        <f>'Energy consumption (raw)'!T1360*Lists!$H$91</f>
        <v>0</v>
      </c>
      <c r="W1410">
        <f>'Energy consumption (raw)'!U1360*Lists!$H$92</f>
        <v>0</v>
      </c>
      <c r="X1410">
        <f>'Energy consumption (raw)'!V1360*Lists!$H$93</f>
        <v>0</v>
      </c>
      <c r="Y1410">
        <f>'Energy consumption (raw)'!W1360*Lists!$H$94</f>
        <v>0</v>
      </c>
      <c r="Z1410">
        <f>'Energy consumption (raw)'!X1360*Lists!$H$96*1000000</f>
        <v>0</v>
      </c>
      <c r="AA1410">
        <f>'Energy consumption (raw)'!Y1360*Lists!$H$97</f>
        <v>0</v>
      </c>
      <c r="AB1410">
        <f>'Energy consumption (raw)'!Z1360*Lists!$H$96</f>
        <v>0</v>
      </c>
      <c r="AC1410">
        <f>'Energy consumption (raw)'!AA1360*Lists!$H$98</f>
        <v>0</v>
      </c>
      <c r="AD1410">
        <f>'Energy consumption (raw)'!AB1360*Lists!$H$99</f>
        <v>0</v>
      </c>
      <c r="AE1410">
        <f>'Energy consumption (raw)'!AC1360*Lists!$H$101</f>
        <v>0</v>
      </c>
      <c r="AF1410">
        <f>'Energy consumption (raw)'!AD1360*Lists!$H$101</f>
        <v>0</v>
      </c>
      <c r="AG1410">
        <f>'Energy consumption (raw)'!AE1360*Lists!$H$101</f>
        <v>0</v>
      </c>
      <c r="AH1410">
        <f>'Energy consumption (raw)'!AF1360*Lists!$H$100</f>
        <v>0</v>
      </c>
      <c r="AI1410" s="167">
        <f t="shared" si="115"/>
        <v>1030.6064234</v>
      </c>
      <c r="AJ1410" s="179">
        <f>'Energy consumption (raw)'!AG1360</f>
        <v>1030.6064234</v>
      </c>
      <c r="AK1410" s="179">
        <f>'Energy consumption (raw)'!AH1360</f>
        <v>0</v>
      </c>
      <c r="AL1410">
        <f>IF(ROUND(AI1410,-3)=ROUND('Energy consumption (raw)'!AG1360,-3),1,0)</f>
        <v>1</v>
      </c>
      <c r="AM1410" s="179" t="str">
        <f>'Energy consumption (raw)'!AJ1360</f>
        <v>43. Dak Nong</v>
      </c>
      <c r="AN1410">
        <f>VLOOKUP(AM1410,Lists!$F$9:$G$71,2,FALSE)</f>
        <v>1</v>
      </c>
    </row>
    <row r="1411" spans="2:40" x14ac:dyDescent="0.25">
      <c r="B1411" s="65" t="str">
        <f t="shared" si="113"/>
        <v>Industry1259</v>
      </c>
      <c r="C1411" s="179">
        <f>'Energy consumption (raw)'!B1361</f>
        <v>1259</v>
      </c>
      <c r="D1411" s="179">
        <f>'Energy consumption (raw)'!C1361</f>
        <v>0</v>
      </c>
      <c r="E1411" s="179">
        <f>'Energy consumption (raw)'!D1361</f>
        <v>0</v>
      </c>
      <c r="F1411" s="179" t="str">
        <f>'Energy consumption (raw)'!E1361</f>
        <v>Công nghiệp</v>
      </c>
      <c r="G1411" s="179" t="str">
        <f>'Energy consumption (raw)'!F1361</f>
        <v>Khai thác và chế biến khoáng sản</v>
      </c>
      <c r="H1411" s="179" t="str">
        <f>'Energy consumption (raw)'!G1361</f>
        <v>Industry</v>
      </c>
      <c r="I1411" s="179" t="str">
        <f>'Energy consumption (raw)'!I1361</f>
        <v>08 Other mining and quarrying</v>
      </c>
      <c r="J1411" s="179" t="str">
        <f>INDEX(Sector!$E$6:$E$46,MATCH('Energy consumption (toe)'!I1411,Sector!$B$6:$B$46,FALSE))</f>
        <v>Other mining and quarrying</v>
      </c>
      <c r="K1411" s="179">
        <f>IFERROR('Energy consumption (raw)'!J1361*Lists!$H$84,)</f>
        <v>0</v>
      </c>
      <c r="L1411" s="179">
        <f>'Energy consumption (raw)'!K1361*Lists!$H$84</f>
        <v>29830.337275400001</v>
      </c>
      <c r="M1411" s="179">
        <f>'Energy consumption (raw)'!L1361*Lists!$H$84</f>
        <v>0</v>
      </c>
      <c r="N1411" s="179">
        <f>'Energy consumption (raw)'!M1361*Lists!$H$84</f>
        <v>0</v>
      </c>
      <c r="O1411" s="178">
        <f t="shared" si="114"/>
        <v>29830.337275400001</v>
      </c>
      <c r="P1411">
        <f>'Energy consumption (raw)'!N1361*Lists!$H$85</f>
        <v>179497.5</v>
      </c>
      <c r="Q1411">
        <f>'Energy consumption (raw)'!O1361*Lists!$H$86</f>
        <v>0</v>
      </c>
      <c r="R1411">
        <f>'Energy consumption (raw)'!P1361*Lists!$H$87</f>
        <v>0</v>
      </c>
      <c r="S1411">
        <f>'Energy consumption (raw)'!Q1361*Lists!$H$88</f>
        <v>0</v>
      </c>
      <c r="T1411">
        <f>'Energy consumption (raw)'!R1361*Lists!$H$89</f>
        <v>13.729200000000001</v>
      </c>
      <c r="U1411">
        <f>'Energy consumption (raw)'!S1361*Lists!$H$90</f>
        <v>0</v>
      </c>
      <c r="V1411">
        <f>'Energy consumption (raw)'!T1361*Lists!$H$91</f>
        <v>0</v>
      </c>
      <c r="W1411">
        <f>'Energy consumption (raw)'!U1361*Lists!$H$92</f>
        <v>0</v>
      </c>
      <c r="X1411">
        <f>'Energy consumption (raw)'!V1361*Lists!$H$93</f>
        <v>0</v>
      </c>
      <c r="Y1411">
        <f>'Energy consumption (raw)'!W1361*Lists!$H$94</f>
        <v>0</v>
      </c>
      <c r="Z1411">
        <f>'Energy consumption (raw)'!X1361*Lists!$H$96*1000000</f>
        <v>0</v>
      </c>
      <c r="AA1411">
        <f>'Energy consumption (raw)'!Y1361*Lists!$H$97</f>
        <v>0</v>
      </c>
      <c r="AB1411">
        <f>'Energy consumption (raw)'!Z1361*Lists!$H$96</f>
        <v>0</v>
      </c>
      <c r="AC1411">
        <f>'Energy consumption (raw)'!AA1361*Lists!$H$98</f>
        <v>0</v>
      </c>
      <c r="AD1411">
        <f>'Energy consumption (raw)'!AB1361*Lists!$H$99</f>
        <v>0</v>
      </c>
      <c r="AE1411">
        <f>'Energy consumption (raw)'!AC1361*Lists!$H$101</f>
        <v>0</v>
      </c>
      <c r="AF1411">
        <f>'Energy consumption (raw)'!AD1361*Lists!$H$101</f>
        <v>0</v>
      </c>
      <c r="AG1411">
        <f>'Energy consumption (raw)'!AE1361*Lists!$H$101</f>
        <v>0</v>
      </c>
      <c r="AH1411">
        <f>'Energy consumption (raw)'!AF1361*Lists!$H$100</f>
        <v>0</v>
      </c>
      <c r="AI1411" s="167">
        <f t="shared" si="115"/>
        <v>209341.5664754</v>
      </c>
      <c r="AJ1411" s="179">
        <f>'Energy consumption (raw)'!AG1361</f>
        <v>209341.5664754</v>
      </c>
      <c r="AK1411" s="179">
        <f>'Energy consumption (raw)'!AH1361</f>
        <v>189612.91</v>
      </c>
      <c r="AL1411">
        <f>IF(ROUND(AI1411,-3)=ROUND('Energy consumption (raw)'!AG1361,-3),1,0)</f>
        <v>1</v>
      </c>
      <c r="AM1411" s="179" t="str">
        <f>'Energy consumption (raw)'!AJ1361</f>
        <v>44. Lam Dong</v>
      </c>
      <c r="AN1411">
        <f>VLOOKUP(AM1411,Lists!$F$9:$G$71,2,FALSE)</f>
        <v>1</v>
      </c>
    </row>
    <row r="1412" spans="2:40" x14ac:dyDescent="0.25">
      <c r="B1412" s="65" t="str">
        <f t="shared" si="113"/>
        <v>Industry1260</v>
      </c>
      <c r="C1412" s="179">
        <f>'Energy consumption (raw)'!B1362</f>
        <v>1260</v>
      </c>
      <c r="D1412" s="179">
        <f>'Energy consumption (raw)'!C1362</f>
        <v>0</v>
      </c>
      <c r="E1412" s="179">
        <f>'Energy consumption (raw)'!D1362</f>
        <v>0</v>
      </c>
      <c r="F1412" s="179" t="str">
        <f>'Energy consumption (raw)'!E1362</f>
        <v>Công nghiệp</v>
      </c>
      <c r="G1412" s="179" t="str">
        <f>'Energy consumption (raw)'!F1362</f>
        <v>Sản xuất vật liệu xây dựng từ đất sét</v>
      </c>
      <c r="H1412" s="179" t="str">
        <f>'Energy consumption (raw)'!G1362</f>
        <v>Industry</v>
      </c>
      <c r="I1412" s="179" t="str">
        <f>'Energy consumption (raw)'!I1362</f>
        <v>23 Manufacture of other non-metallic mineral products</v>
      </c>
      <c r="J1412" s="179" t="str">
        <f>INDEX(Sector!$E$6:$E$46,MATCH('Energy consumption (toe)'!I1412,Sector!$B$6:$B$46,FALSE))</f>
        <v>Manufacture of other non-metallic mineral products</v>
      </c>
      <c r="K1412" s="179">
        <f>IFERROR('Energy consumption (raw)'!J1362*Lists!$H$84,)</f>
        <v>0</v>
      </c>
      <c r="L1412" s="179">
        <f>'Energy consumption (raw)'!K1362*Lists!$H$84</f>
        <v>135.66056</v>
      </c>
      <c r="M1412" s="179">
        <f>'Energy consumption (raw)'!L1362*Lists!$H$84</f>
        <v>0</v>
      </c>
      <c r="N1412" s="179">
        <f>'Energy consumption (raw)'!M1362*Lists!$H$84</f>
        <v>0</v>
      </c>
      <c r="O1412" s="178">
        <f t="shared" si="114"/>
        <v>135.66056</v>
      </c>
      <c r="P1412">
        <f>'Energy consumption (raw)'!N1362*Lists!$H$85</f>
        <v>5224.0999999999995</v>
      </c>
      <c r="Q1412">
        <f>'Energy consumption (raw)'!O1362*Lists!$H$86</f>
        <v>0</v>
      </c>
      <c r="R1412">
        <f>'Energy consumption (raw)'!P1362*Lists!$H$87</f>
        <v>0</v>
      </c>
      <c r="S1412">
        <f>'Energy consumption (raw)'!Q1362*Lists!$H$88</f>
        <v>0</v>
      </c>
      <c r="T1412">
        <f>'Energy consumption (raw)'!R1362*Lists!$H$89</f>
        <v>51.917999999999999</v>
      </c>
      <c r="U1412">
        <f>'Energy consumption (raw)'!S1362*Lists!$H$90</f>
        <v>0</v>
      </c>
      <c r="V1412">
        <f>'Energy consumption (raw)'!T1362*Lists!$H$91</f>
        <v>0</v>
      </c>
      <c r="W1412">
        <f>'Energy consumption (raw)'!U1362*Lists!$H$92</f>
        <v>0</v>
      </c>
      <c r="X1412">
        <f>'Energy consumption (raw)'!V1362*Lists!$H$93</f>
        <v>0</v>
      </c>
      <c r="Y1412">
        <f>'Energy consumption (raw)'!W1362*Lists!$H$94</f>
        <v>0</v>
      </c>
      <c r="Z1412">
        <f>'Energy consumption (raw)'!X1362*Lists!$H$96*1000000</f>
        <v>0</v>
      </c>
      <c r="AA1412">
        <f>'Energy consumption (raw)'!Y1362*Lists!$H$97</f>
        <v>0</v>
      </c>
      <c r="AB1412">
        <f>'Energy consumption (raw)'!Z1362*Lists!$H$96</f>
        <v>0</v>
      </c>
      <c r="AC1412">
        <f>'Energy consumption (raw)'!AA1362*Lists!$H$98</f>
        <v>0</v>
      </c>
      <c r="AD1412">
        <f>'Energy consumption (raw)'!AB1362*Lists!$H$99</f>
        <v>0</v>
      </c>
      <c r="AE1412">
        <f>'Energy consumption (raw)'!AC1362*Lists!$H$101</f>
        <v>0</v>
      </c>
      <c r="AF1412">
        <f>'Energy consumption (raw)'!AD1362*Lists!$H$101</f>
        <v>0</v>
      </c>
      <c r="AG1412">
        <f>'Energy consumption (raw)'!AE1362*Lists!$H$101</f>
        <v>0</v>
      </c>
      <c r="AH1412">
        <f>'Energy consumption (raw)'!AF1362*Lists!$H$100</f>
        <v>0</v>
      </c>
      <c r="AI1412" s="167">
        <f t="shared" si="115"/>
        <v>5411.6785599999994</v>
      </c>
      <c r="AJ1412" s="179">
        <f>'Energy consumption (raw)'!AG1362</f>
        <v>5411.6785599999994</v>
      </c>
      <c r="AK1412" s="179">
        <f>'Energy consumption (raw)'!AH1362</f>
        <v>2594.5700000000002</v>
      </c>
      <c r="AL1412">
        <f>IF(ROUND(AI1412,-3)=ROUND('Energy consumption (raw)'!AG1362,-3),1,0)</f>
        <v>1</v>
      </c>
      <c r="AM1412" s="179" t="str">
        <f>'Energy consumption (raw)'!AJ1362</f>
        <v>44. Lam Dong</v>
      </c>
      <c r="AN1412">
        <f>VLOOKUP(AM1412,Lists!$F$9:$G$71,2,FALSE)</f>
        <v>1</v>
      </c>
    </row>
    <row r="1413" spans="2:40" x14ac:dyDescent="0.25">
      <c r="B1413" s="65" t="str">
        <f t="shared" si="113"/>
        <v>Industry1261</v>
      </c>
      <c r="C1413" s="179">
        <f>'Energy consumption (raw)'!B1363</f>
        <v>1261</v>
      </c>
      <c r="D1413" s="179">
        <f>'Energy consumption (raw)'!C1363</f>
        <v>0</v>
      </c>
      <c r="E1413" s="179">
        <f>'Energy consumption (raw)'!D1363</f>
        <v>0</v>
      </c>
      <c r="F1413" s="179" t="str">
        <f>'Energy consumption (raw)'!E1363</f>
        <v>Công nghiệp</v>
      </c>
      <c r="G1413" s="179" t="str">
        <f>'Energy consumption (raw)'!F1363</f>
        <v>Khai thác, xử lý và cung cấp nước</v>
      </c>
      <c r="H1413" s="179" t="str">
        <f>'Energy consumption (raw)'!G1363</f>
        <v>Industry</v>
      </c>
      <c r="I1413" s="179" t="str">
        <f>'Energy consumption (raw)'!I1363</f>
        <v>36 Water collection, treatment and supply</v>
      </c>
      <c r="J1413" s="179" t="str">
        <f>INDEX(Sector!$E$6:$E$46,MATCH('Energy consumption (toe)'!I1413,Sector!$B$6:$B$46,FALSE))</f>
        <v>Water collection, treatment and supply</v>
      </c>
      <c r="K1413" s="179">
        <f>IFERROR('Energy consumption (raw)'!J1363*Lists!$H$84,)</f>
        <v>0</v>
      </c>
      <c r="L1413" s="179">
        <f>'Energy consumption (raw)'!K1363*Lists!$H$84</f>
        <v>1080.1000000000001</v>
      </c>
      <c r="M1413" s="179">
        <f>'Energy consumption (raw)'!L1363*Lists!$H$84</f>
        <v>0</v>
      </c>
      <c r="N1413" s="179">
        <f>'Energy consumption (raw)'!M1363*Lists!$H$84</f>
        <v>0</v>
      </c>
      <c r="O1413" s="178">
        <f t="shared" si="114"/>
        <v>1080.1000000000001</v>
      </c>
      <c r="P1413">
        <f>'Energy consumption (raw)'!N1363*Lists!$H$85</f>
        <v>0</v>
      </c>
      <c r="Q1413">
        <f>'Energy consumption (raw)'!O1363*Lists!$H$86</f>
        <v>0</v>
      </c>
      <c r="R1413">
        <f>'Energy consumption (raw)'!P1363*Lists!$H$87</f>
        <v>0</v>
      </c>
      <c r="S1413">
        <f>'Energy consumption (raw)'!Q1363*Lists!$H$88</f>
        <v>0</v>
      </c>
      <c r="T1413">
        <f>'Energy consumption (raw)'!R1363*Lists!$H$89</f>
        <v>2.04</v>
      </c>
      <c r="U1413">
        <f>'Energy consumption (raw)'!S1363*Lists!$H$90</f>
        <v>0</v>
      </c>
      <c r="V1413">
        <f>'Energy consumption (raw)'!T1363*Lists!$H$91</f>
        <v>0</v>
      </c>
      <c r="W1413">
        <f>'Energy consumption (raw)'!U1363*Lists!$H$92</f>
        <v>0</v>
      </c>
      <c r="X1413">
        <f>'Energy consumption (raw)'!V1363*Lists!$H$93</f>
        <v>0.63</v>
      </c>
      <c r="Y1413">
        <f>'Energy consumption (raw)'!W1363*Lists!$H$94</f>
        <v>0</v>
      </c>
      <c r="Z1413">
        <f>'Energy consumption (raw)'!X1363*Lists!$H$96*1000000</f>
        <v>0</v>
      </c>
      <c r="AA1413">
        <f>'Energy consumption (raw)'!Y1363*Lists!$H$97</f>
        <v>0</v>
      </c>
      <c r="AB1413">
        <f>'Energy consumption (raw)'!Z1363*Lists!$H$96</f>
        <v>0</v>
      </c>
      <c r="AC1413">
        <f>'Energy consumption (raw)'!AA1363*Lists!$H$98</f>
        <v>0</v>
      </c>
      <c r="AD1413">
        <f>'Energy consumption (raw)'!AB1363*Lists!$H$99</f>
        <v>0</v>
      </c>
      <c r="AE1413">
        <f>'Energy consumption (raw)'!AC1363*Lists!$H$101</f>
        <v>0</v>
      </c>
      <c r="AF1413">
        <f>'Energy consumption (raw)'!AD1363*Lists!$H$101</f>
        <v>0</v>
      </c>
      <c r="AG1413">
        <f>'Energy consumption (raw)'!AE1363*Lists!$H$101</f>
        <v>0</v>
      </c>
      <c r="AH1413">
        <f>'Energy consumption (raw)'!AF1363*Lists!$H$100</f>
        <v>0</v>
      </c>
      <c r="AI1413" s="167">
        <f t="shared" si="115"/>
        <v>1082.7700000000002</v>
      </c>
      <c r="AJ1413" s="179">
        <f>'Energy consumption (raw)'!AG1363</f>
        <v>1082.7700000000002</v>
      </c>
      <c r="AK1413" s="179">
        <f>'Energy consumption (raw)'!AH1363</f>
        <v>1080.95</v>
      </c>
      <c r="AL1413">
        <f>IF(ROUND(AI1413,-3)=ROUND('Energy consumption (raw)'!AG1363,-3),1,0)</f>
        <v>1</v>
      </c>
      <c r="AM1413" s="179" t="str">
        <f>'Energy consumption (raw)'!AJ1363</f>
        <v>44. Lam Dong</v>
      </c>
      <c r="AN1413">
        <f>VLOOKUP(AM1413,Lists!$F$9:$G$71,2,FALSE)</f>
        <v>1</v>
      </c>
    </row>
    <row r="1414" spans="2:40" x14ac:dyDescent="0.25">
      <c r="B1414" s="65" t="str">
        <f t="shared" si="113"/>
        <v>Industry1262</v>
      </c>
      <c r="C1414" s="179">
        <f>'Energy consumption (raw)'!B1364</f>
        <v>1262</v>
      </c>
      <c r="D1414" s="179">
        <f>'Energy consumption (raw)'!C1364</f>
        <v>0</v>
      </c>
      <c r="E1414" s="179">
        <f>'Energy consumption (raw)'!D1364</f>
        <v>0</v>
      </c>
      <c r="F1414" s="179" t="str">
        <f>'Energy consumption (raw)'!E1364</f>
        <v>Công nghiệp</v>
      </c>
      <c r="G1414" s="179" t="str">
        <f>'Energy consumption (raw)'!F1364</f>
        <v>Sản xuất vật liệu xây dựng từ đất sét</v>
      </c>
      <c r="H1414" s="179" t="str">
        <f>'Energy consumption (raw)'!G1364</f>
        <v>Industry</v>
      </c>
      <c r="I1414" s="179" t="str">
        <f>'Energy consumption (raw)'!I1364</f>
        <v>23 Manufacture of other non-metallic mineral products</v>
      </c>
      <c r="J1414" s="179" t="str">
        <f>INDEX(Sector!$E$6:$E$46,MATCH('Energy consumption (toe)'!I1414,Sector!$B$6:$B$46,FALSE))</f>
        <v>Manufacture of other non-metallic mineral products</v>
      </c>
      <c r="K1414" s="179">
        <f>IFERROR('Energy consumption (raw)'!J1364*Lists!$H$84,)</f>
        <v>0</v>
      </c>
      <c r="L1414" s="179">
        <f>'Energy consumption (raw)'!K1364*Lists!$H$84</f>
        <v>112.964573</v>
      </c>
      <c r="M1414" s="179">
        <f>'Energy consumption (raw)'!L1364*Lists!$H$84</f>
        <v>0</v>
      </c>
      <c r="N1414" s="179">
        <f>'Energy consumption (raw)'!M1364*Lists!$H$84</f>
        <v>0</v>
      </c>
      <c r="O1414" s="178">
        <f t="shared" si="114"/>
        <v>112.964573</v>
      </c>
      <c r="P1414">
        <f>'Energy consumption (raw)'!N1364*Lists!$H$85</f>
        <v>1990.1</v>
      </c>
      <c r="Q1414">
        <f>'Energy consumption (raw)'!O1364*Lists!$H$86</f>
        <v>0</v>
      </c>
      <c r="R1414">
        <f>'Energy consumption (raw)'!P1364*Lists!$H$87</f>
        <v>0</v>
      </c>
      <c r="S1414">
        <f>'Energy consumption (raw)'!Q1364*Lists!$H$88</f>
        <v>0</v>
      </c>
      <c r="T1414">
        <f>'Energy consumption (raw)'!R1364*Lists!$H$89</f>
        <v>97.92</v>
      </c>
      <c r="U1414">
        <f>'Energy consumption (raw)'!S1364*Lists!$H$90</f>
        <v>0</v>
      </c>
      <c r="V1414">
        <f>'Energy consumption (raw)'!T1364*Lists!$H$91</f>
        <v>0</v>
      </c>
      <c r="W1414">
        <f>'Energy consumption (raw)'!U1364*Lists!$H$92</f>
        <v>0</v>
      </c>
      <c r="X1414">
        <f>'Energy consumption (raw)'!V1364*Lists!$H$93</f>
        <v>0</v>
      </c>
      <c r="Y1414">
        <f>'Energy consumption (raw)'!W1364*Lists!$H$94</f>
        <v>0</v>
      </c>
      <c r="Z1414">
        <f>'Energy consumption (raw)'!X1364*Lists!$H$96*1000000</f>
        <v>0</v>
      </c>
      <c r="AA1414">
        <f>'Energy consumption (raw)'!Y1364*Lists!$H$97</f>
        <v>0</v>
      </c>
      <c r="AB1414">
        <f>'Energy consumption (raw)'!Z1364*Lists!$H$96</f>
        <v>0</v>
      </c>
      <c r="AC1414">
        <f>'Energy consumption (raw)'!AA1364*Lists!$H$98</f>
        <v>0</v>
      </c>
      <c r="AD1414">
        <f>'Energy consumption (raw)'!AB1364*Lists!$H$99</f>
        <v>0</v>
      </c>
      <c r="AE1414">
        <f>'Energy consumption (raw)'!AC1364*Lists!$H$101</f>
        <v>0</v>
      </c>
      <c r="AF1414">
        <f>'Energy consumption (raw)'!AD1364*Lists!$H$101</f>
        <v>0</v>
      </c>
      <c r="AG1414">
        <f>'Energy consumption (raw)'!AE1364*Lists!$H$101</f>
        <v>0</v>
      </c>
      <c r="AH1414">
        <f>'Energy consumption (raw)'!AF1364*Lists!$H$100</f>
        <v>0</v>
      </c>
      <c r="AI1414" s="167">
        <f t="shared" si="115"/>
        <v>2200.9845730000002</v>
      </c>
      <c r="AJ1414" s="179">
        <f>'Energy consumption (raw)'!AG1364</f>
        <v>2200.9845730000002</v>
      </c>
      <c r="AK1414" s="179">
        <f>'Energy consumption (raw)'!AH1364</f>
        <v>1583.04</v>
      </c>
      <c r="AL1414">
        <f>IF(ROUND(AI1414,-3)=ROUND('Energy consumption (raw)'!AG1364,-3),1,0)</f>
        <v>1</v>
      </c>
      <c r="AM1414" s="179" t="str">
        <f>'Energy consumption (raw)'!AJ1364</f>
        <v>44. Lam Dong</v>
      </c>
      <c r="AN1414">
        <f>VLOOKUP(AM1414,Lists!$F$9:$G$71,2,FALSE)</f>
        <v>1</v>
      </c>
    </row>
    <row r="1415" spans="2:40" x14ac:dyDescent="0.25">
      <c r="B1415" s="65" t="str">
        <f t="shared" si="113"/>
        <v>Industry1263</v>
      </c>
      <c r="C1415" s="179">
        <f>'Energy consumption (raw)'!B1365</f>
        <v>1263</v>
      </c>
      <c r="D1415" s="179">
        <f>'Energy consumption (raw)'!C1365</f>
        <v>0</v>
      </c>
      <c r="E1415" s="179">
        <f>'Energy consumption (raw)'!D1365</f>
        <v>0</v>
      </c>
      <c r="F1415" s="179" t="str">
        <f>'Energy consumption (raw)'!E1365</f>
        <v>Công nghiệp</v>
      </c>
      <c r="G1415" s="179" t="str">
        <f>'Energy consumption (raw)'!F1365</f>
        <v>Sản xuất phân bón và hợp chất ni tơ</v>
      </c>
      <c r="H1415" s="179" t="str">
        <f>'Energy consumption (raw)'!G1365</f>
        <v>Industry</v>
      </c>
      <c r="I1415" s="179" t="str">
        <f>'Energy consumption (raw)'!I1365</f>
        <v>20 Manufacture of chemicals and chemical products</v>
      </c>
      <c r="J1415" s="179" t="str">
        <f>INDEX(Sector!$E$6:$E$46,MATCH('Energy consumption (toe)'!I1415,Sector!$B$6:$B$46,FALSE))</f>
        <v>Manufacture of chemicals and chemical products</v>
      </c>
      <c r="K1415" s="179">
        <f>IFERROR('Energy consumption (raw)'!J1365*Lists!$H$84,)</f>
        <v>0</v>
      </c>
      <c r="L1415" s="179">
        <f>'Energy consumption (raw)'!K1365*Lists!$H$84</f>
        <v>384.36592900000005</v>
      </c>
      <c r="M1415" s="179">
        <f>'Energy consumption (raw)'!L1365*Lists!$H$84</f>
        <v>0</v>
      </c>
      <c r="N1415" s="179">
        <f>'Energy consumption (raw)'!M1365*Lists!$H$84</f>
        <v>0</v>
      </c>
      <c r="O1415" s="178">
        <f t="shared" si="114"/>
        <v>384.36592900000005</v>
      </c>
      <c r="P1415">
        <f>'Energy consumption (raw)'!N1365*Lists!$H$85</f>
        <v>946.4</v>
      </c>
      <c r="Q1415">
        <f>'Energy consumption (raw)'!O1365*Lists!$H$86</f>
        <v>0</v>
      </c>
      <c r="R1415">
        <f>'Energy consumption (raw)'!P1365*Lists!$H$87</f>
        <v>0</v>
      </c>
      <c r="S1415">
        <f>'Energy consumption (raw)'!Q1365*Lists!$H$88</f>
        <v>0</v>
      </c>
      <c r="T1415">
        <f>'Energy consumption (raw)'!R1365*Lists!$H$89</f>
        <v>6.3240000000000007</v>
      </c>
      <c r="U1415">
        <f>'Energy consumption (raw)'!S1365*Lists!$H$90</f>
        <v>0</v>
      </c>
      <c r="V1415">
        <f>'Energy consumption (raw)'!T1365*Lists!$H$91</f>
        <v>0</v>
      </c>
      <c r="W1415">
        <f>'Energy consumption (raw)'!U1365*Lists!$H$92</f>
        <v>0</v>
      </c>
      <c r="X1415">
        <f>'Energy consumption (raw)'!V1365*Lists!$H$93</f>
        <v>0</v>
      </c>
      <c r="Y1415">
        <f>'Energy consumption (raw)'!W1365*Lists!$H$94</f>
        <v>0</v>
      </c>
      <c r="Z1415">
        <f>'Energy consumption (raw)'!X1365*Lists!$H$96*1000000</f>
        <v>0</v>
      </c>
      <c r="AA1415">
        <f>'Energy consumption (raw)'!Y1365*Lists!$H$97</f>
        <v>0</v>
      </c>
      <c r="AB1415">
        <f>'Energy consumption (raw)'!Z1365*Lists!$H$96</f>
        <v>0</v>
      </c>
      <c r="AC1415">
        <f>'Energy consumption (raw)'!AA1365*Lists!$H$98</f>
        <v>0</v>
      </c>
      <c r="AD1415">
        <f>'Energy consumption (raw)'!AB1365*Lists!$H$99</f>
        <v>0</v>
      </c>
      <c r="AE1415">
        <f>'Energy consumption (raw)'!AC1365*Lists!$H$101</f>
        <v>0</v>
      </c>
      <c r="AF1415">
        <f>'Energy consumption (raw)'!AD1365*Lists!$H$101</f>
        <v>0</v>
      </c>
      <c r="AG1415">
        <f>'Energy consumption (raw)'!AE1365*Lists!$H$101</f>
        <v>0</v>
      </c>
      <c r="AH1415">
        <f>'Energy consumption (raw)'!AF1365*Lists!$H$100</f>
        <v>0</v>
      </c>
      <c r="AI1415" s="167">
        <f t="shared" si="115"/>
        <v>1337.0899290000002</v>
      </c>
      <c r="AJ1415" s="179">
        <f>'Energy consumption (raw)'!AG1365</f>
        <v>1337.0899290000002</v>
      </c>
      <c r="AK1415" s="179">
        <f>'Energy consumption (raw)'!AH1365</f>
        <v>1128.6500000000001</v>
      </c>
      <c r="AL1415">
        <f>IF(ROUND(AI1415,-3)=ROUND('Energy consumption (raw)'!AG1365,-3),1,0)</f>
        <v>1</v>
      </c>
      <c r="AM1415" s="179" t="str">
        <f>'Energy consumption (raw)'!AJ1365</f>
        <v>44. Lam Dong</v>
      </c>
      <c r="AN1415">
        <f>VLOOKUP(AM1415,Lists!$F$9:$G$71,2,FALSE)</f>
        <v>1</v>
      </c>
    </row>
    <row r="1416" spans="2:40" x14ac:dyDescent="0.25">
      <c r="B1416" s="65" t="str">
        <f t="shared" si="113"/>
        <v>Industry1264</v>
      </c>
      <c r="C1416" s="179">
        <f>'Energy consumption (raw)'!B1366</f>
        <v>1264</v>
      </c>
      <c r="D1416" s="179">
        <f>'Energy consumption (raw)'!C1366</f>
        <v>0</v>
      </c>
      <c r="E1416" s="179">
        <f>'Energy consumption (raw)'!D1366</f>
        <v>0</v>
      </c>
      <c r="F1416" s="179" t="str">
        <f>'Energy consumption (raw)'!E1366</f>
        <v>Công nghiệp</v>
      </c>
      <c r="G1416" s="179" t="str">
        <f>'Energy consumption (raw)'!F1366</f>
        <v>Hoạt động kiến trúc và tư vấn kỹ thuật có liên quan</v>
      </c>
      <c r="H1416" s="179" t="str">
        <f>'Energy consumption (raw)'!G1366</f>
        <v>Industry</v>
      </c>
      <c r="I1416" s="179" t="str">
        <f>'Energy consumption (raw)'!I1366</f>
        <v>99 Other non-industry</v>
      </c>
      <c r="J1416" s="179" t="str">
        <f>INDEX(Sector!$E$6:$E$46,MATCH('Energy consumption (toe)'!I1416,Sector!$B$6:$B$46,FALSE))</f>
        <v>Other non-industry</v>
      </c>
      <c r="K1416" s="179">
        <f>IFERROR('Energy consumption (raw)'!J1366*Lists!$H$84,)</f>
        <v>1072.1844100000001</v>
      </c>
      <c r="L1416" s="179">
        <f>'Energy consumption (raw)'!K1366*Lists!$H$84</f>
        <v>1072.1844100000001</v>
      </c>
      <c r="M1416" s="179">
        <f>'Energy consumption (raw)'!L1366*Lists!$H$84</f>
        <v>0</v>
      </c>
      <c r="N1416" s="179">
        <f>'Energy consumption (raw)'!M1366*Lists!$H$84</f>
        <v>0</v>
      </c>
      <c r="O1416" s="178">
        <f t="shared" si="114"/>
        <v>1072.1844100000001</v>
      </c>
      <c r="P1416">
        <f>'Energy consumption (raw)'!N1366*Lists!$H$85</f>
        <v>0</v>
      </c>
      <c r="Q1416">
        <f>'Energy consumption (raw)'!O1366*Lists!$H$86</f>
        <v>0</v>
      </c>
      <c r="R1416">
        <f>'Energy consumption (raw)'!P1366*Lists!$H$87</f>
        <v>0</v>
      </c>
      <c r="S1416">
        <f>'Energy consumption (raw)'!Q1366*Lists!$H$88</f>
        <v>0</v>
      </c>
      <c r="T1416">
        <f>'Energy consumption (raw)'!R1366*Lists!$H$89</f>
        <v>1.224</v>
      </c>
      <c r="U1416">
        <f>'Energy consumption (raw)'!S1366*Lists!$H$90</f>
        <v>0</v>
      </c>
      <c r="V1416">
        <f>'Energy consumption (raw)'!T1366*Lists!$H$91</f>
        <v>0</v>
      </c>
      <c r="W1416">
        <f>'Energy consumption (raw)'!U1366*Lists!$H$92</f>
        <v>0</v>
      </c>
      <c r="X1416">
        <f>'Energy consumption (raw)'!V1366*Lists!$H$93</f>
        <v>0</v>
      </c>
      <c r="Y1416">
        <f>'Energy consumption (raw)'!W1366*Lists!$H$94</f>
        <v>0</v>
      </c>
      <c r="Z1416">
        <f>'Energy consumption (raw)'!X1366*Lists!$H$96*1000000</f>
        <v>0</v>
      </c>
      <c r="AA1416">
        <f>'Energy consumption (raw)'!Y1366*Lists!$H$97</f>
        <v>0</v>
      </c>
      <c r="AB1416">
        <f>'Energy consumption (raw)'!Z1366*Lists!$H$96</f>
        <v>0</v>
      </c>
      <c r="AC1416">
        <f>'Energy consumption (raw)'!AA1366*Lists!$H$98</f>
        <v>0</v>
      </c>
      <c r="AD1416">
        <f>'Energy consumption (raw)'!AB1366*Lists!$H$99</f>
        <v>0</v>
      </c>
      <c r="AE1416">
        <f>'Energy consumption (raw)'!AC1366*Lists!$H$101</f>
        <v>0</v>
      </c>
      <c r="AF1416">
        <f>'Energy consumption (raw)'!AD1366*Lists!$H$101</f>
        <v>0</v>
      </c>
      <c r="AG1416">
        <f>'Energy consumption (raw)'!AE1366*Lists!$H$101</f>
        <v>0</v>
      </c>
      <c r="AH1416">
        <f>'Energy consumption (raw)'!AF1366*Lists!$H$100</f>
        <v>0</v>
      </c>
      <c r="AI1416" s="167">
        <f t="shared" si="115"/>
        <v>1073.40841</v>
      </c>
      <c r="AJ1416" s="179">
        <f>'Energy consumption (raw)'!AG1366</f>
        <v>1073.40841</v>
      </c>
      <c r="AK1416" s="179">
        <f>'Energy consumption (raw)'!AH1366</f>
        <v>1226.51</v>
      </c>
      <c r="AL1416">
        <f>IF(ROUND(AI1416,-3)=ROUND('Energy consumption (raw)'!AG1366,-3),1,0)</f>
        <v>1</v>
      </c>
      <c r="AM1416" s="179" t="str">
        <f>'Energy consumption (raw)'!AJ1366</f>
        <v>44. Lam Dong</v>
      </c>
      <c r="AN1416">
        <f>VLOOKUP(AM1416,Lists!$F$9:$G$71,2,FALSE)</f>
        <v>1</v>
      </c>
    </row>
    <row r="1417" spans="2:40" x14ac:dyDescent="0.25">
      <c r="B1417" s="65" t="str">
        <f t="shared" si="113"/>
        <v>Industry1265</v>
      </c>
      <c r="C1417" s="179">
        <f>'Energy consumption (raw)'!B1367</f>
        <v>1265</v>
      </c>
      <c r="D1417" s="179">
        <f>'Energy consumption (raw)'!C1367</f>
        <v>0</v>
      </c>
      <c r="E1417" s="179">
        <f>'Energy consumption (raw)'!D1367</f>
        <v>0</v>
      </c>
      <c r="F1417" s="179" t="str">
        <f>'Energy consumption (raw)'!E1367</f>
        <v>Công nghiệp</v>
      </c>
      <c r="G1417" s="179" t="str">
        <f>'Energy consumption (raw)'!F1367</f>
        <v>Sản xuất vật liệu xây dựng từ đất sét</v>
      </c>
      <c r="H1417" s="179" t="str">
        <f>'Energy consumption (raw)'!G1367</f>
        <v>Industry</v>
      </c>
      <c r="I1417" s="179" t="str">
        <f>'Energy consumption (raw)'!I1367</f>
        <v>23 Manufacture of other non-metallic mineral products</v>
      </c>
      <c r="J1417" s="179" t="str">
        <f>INDEX(Sector!$E$6:$E$46,MATCH('Energy consumption (toe)'!I1417,Sector!$B$6:$B$46,FALSE))</f>
        <v>Manufacture of other non-metallic mineral products</v>
      </c>
      <c r="K1417" s="179">
        <f>IFERROR('Energy consumption (raw)'!J1367*Lists!$H$84,)</f>
        <v>0</v>
      </c>
      <c r="L1417" s="179">
        <f>'Energy consumption (raw)'!K1367*Lists!$H$84</f>
        <v>416.62543000000005</v>
      </c>
      <c r="M1417" s="179">
        <f>'Energy consumption (raw)'!L1367*Lists!$H$84</f>
        <v>0</v>
      </c>
      <c r="N1417" s="179">
        <f>'Energy consumption (raw)'!M1367*Lists!$H$84</f>
        <v>0</v>
      </c>
      <c r="O1417" s="178">
        <f t="shared" si="114"/>
        <v>416.62543000000005</v>
      </c>
      <c r="P1417">
        <f>'Energy consumption (raw)'!N1367*Lists!$H$85</f>
        <v>6994.4</v>
      </c>
      <c r="Q1417">
        <f>'Energy consumption (raw)'!O1367*Lists!$H$86</f>
        <v>0</v>
      </c>
      <c r="R1417">
        <f>'Energy consumption (raw)'!P1367*Lists!$H$87</f>
        <v>0</v>
      </c>
      <c r="S1417">
        <f>'Energy consumption (raw)'!Q1367*Lists!$H$88</f>
        <v>0</v>
      </c>
      <c r="T1417">
        <f>'Energy consumption (raw)'!R1367*Lists!$H$89</f>
        <v>373.32</v>
      </c>
      <c r="U1417">
        <f>'Energy consumption (raw)'!S1367*Lists!$H$90</f>
        <v>0</v>
      </c>
      <c r="V1417">
        <f>'Energy consumption (raw)'!T1367*Lists!$H$91</f>
        <v>0</v>
      </c>
      <c r="W1417">
        <f>'Energy consumption (raw)'!U1367*Lists!$H$92</f>
        <v>0</v>
      </c>
      <c r="X1417">
        <f>'Energy consumption (raw)'!V1367*Lists!$H$93</f>
        <v>0</v>
      </c>
      <c r="Y1417">
        <f>'Energy consumption (raw)'!W1367*Lists!$H$94</f>
        <v>0</v>
      </c>
      <c r="Z1417">
        <f>'Energy consumption (raw)'!X1367*Lists!$H$96*1000000</f>
        <v>0</v>
      </c>
      <c r="AA1417">
        <f>'Energy consumption (raw)'!Y1367*Lists!$H$97</f>
        <v>0</v>
      </c>
      <c r="AB1417">
        <f>'Energy consumption (raw)'!Z1367*Lists!$H$96</f>
        <v>0</v>
      </c>
      <c r="AC1417">
        <f>'Energy consumption (raw)'!AA1367*Lists!$H$98</f>
        <v>0</v>
      </c>
      <c r="AD1417">
        <f>'Energy consumption (raw)'!AB1367*Lists!$H$99</f>
        <v>0</v>
      </c>
      <c r="AE1417">
        <f>'Energy consumption (raw)'!AC1367*Lists!$H$101</f>
        <v>0</v>
      </c>
      <c r="AF1417">
        <f>'Energy consumption (raw)'!AD1367*Lists!$H$101</f>
        <v>0</v>
      </c>
      <c r="AG1417">
        <f>'Energy consumption (raw)'!AE1367*Lists!$H$101</f>
        <v>0</v>
      </c>
      <c r="AH1417">
        <f>'Energy consumption (raw)'!AF1367*Lists!$H$100</f>
        <v>0</v>
      </c>
      <c r="AI1417" s="167">
        <f t="shared" si="115"/>
        <v>7784.3454299999994</v>
      </c>
      <c r="AJ1417" s="179">
        <f>'Energy consumption (raw)'!AG1367</f>
        <v>7784.3454299999994</v>
      </c>
      <c r="AK1417" s="179">
        <f>'Energy consumption (raw)'!AH1367</f>
        <v>5693.58</v>
      </c>
      <c r="AL1417">
        <f>IF(ROUND(AI1417,-3)=ROUND('Energy consumption (raw)'!AG1367,-3),1,0)</f>
        <v>1</v>
      </c>
      <c r="AM1417" s="179" t="str">
        <f>'Energy consumption (raw)'!AJ1367</f>
        <v>44. Lam Dong</v>
      </c>
      <c r="AN1417">
        <f>VLOOKUP(AM1417,Lists!$F$9:$G$71,2,FALSE)</f>
        <v>1</v>
      </c>
    </row>
    <row r="1418" spans="2:40" x14ac:dyDescent="0.25">
      <c r="B1418" s="65" t="str">
        <f t="shared" si="113"/>
        <v>Industry1266</v>
      </c>
      <c r="C1418" s="179">
        <f>'Energy consumption (raw)'!B1368</f>
        <v>1266</v>
      </c>
      <c r="D1418" s="179">
        <f>'Energy consumption (raw)'!C1368</f>
        <v>0</v>
      </c>
      <c r="E1418" s="179">
        <f>'Energy consumption (raw)'!D1368</f>
        <v>0</v>
      </c>
      <c r="F1418" s="179" t="str">
        <f>'Energy consumption (raw)'!E1368</f>
        <v>Công nghiệp</v>
      </c>
      <c r="G1418" s="179" t="str">
        <f>'Energy consumption (raw)'!F1368</f>
        <v>Sản xuất vật liệu xây dựng từ đất sét</v>
      </c>
      <c r="H1418" s="179" t="str">
        <f>'Energy consumption (raw)'!G1368</f>
        <v>Industry</v>
      </c>
      <c r="I1418" s="179" t="str">
        <f>'Energy consumption (raw)'!I1368</f>
        <v>23 Manufacture of other non-metallic mineral products</v>
      </c>
      <c r="J1418" s="179" t="str">
        <f>INDEX(Sector!$E$6:$E$46,MATCH('Energy consumption (toe)'!I1418,Sector!$B$6:$B$46,FALSE))</f>
        <v>Manufacture of other non-metallic mineral products</v>
      </c>
      <c r="K1418" s="179">
        <f>IFERROR('Energy consumption (raw)'!J1368*Lists!$H$84,)</f>
        <v>0</v>
      </c>
      <c r="L1418" s="179">
        <f>'Energy consumption (raw)'!K1368*Lists!$H$84</f>
        <v>202.19472000000002</v>
      </c>
      <c r="M1418" s="179">
        <f>'Energy consumption (raw)'!L1368*Lists!$H$84</f>
        <v>0</v>
      </c>
      <c r="N1418" s="179">
        <f>'Energy consumption (raw)'!M1368*Lists!$H$84</f>
        <v>0</v>
      </c>
      <c r="O1418" s="178">
        <f t="shared" si="114"/>
        <v>202.19472000000002</v>
      </c>
      <c r="P1418">
        <f>'Energy consumption (raw)'!N1368*Lists!$H$85</f>
        <v>3113.95</v>
      </c>
      <c r="Q1418">
        <f>'Energy consumption (raw)'!O1368*Lists!$H$86</f>
        <v>0</v>
      </c>
      <c r="R1418">
        <f>'Energy consumption (raw)'!P1368*Lists!$H$87</f>
        <v>0</v>
      </c>
      <c r="S1418">
        <f>'Energy consumption (raw)'!Q1368*Lists!$H$88</f>
        <v>0</v>
      </c>
      <c r="T1418">
        <f>'Energy consumption (raw)'!R1368*Lists!$H$89</f>
        <v>0</v>
      </c>
      <c r="U1418">
        <f>'Energy consumption (raw)'!S1368*Lists!$H$90</f>
        <v>0</v>
      </c>
      <c r="V1418">
        <f>'Energy consumption (raw)'!T1368*Lists!$H$91</f>
        <v>0</v>
      </c>
      <c r="W1418">
        <f>'Energy consumption (raw)'!U1368*Lists!$H$92</f>
        <v>0</v>
      </c>
      <c r="X1418">
        <f>'Energy consumption (raw)'!V1368*Lists!$H$93</f>
        <v>0</v>
      </c>
      <c r="Y1418">
        <f>'Energy consumption (raw)'!W1368*Lists!$H$94</f>
        <v>0</v>
      </c>
      <c r="Z1418">
        <f>'Energy consumption (raw)'!X1368*Lists!$H$96*1000000</f>
        <v>0</v>
      </c>
      <c r="AA1418">
        <f>'Energy consumption (raw)'!Y1368*Lists!$H$97</f>
        <v>0</v>
      </c>
      <c r="AB1418">
        <f>'Energy consumption (raw)'!Z1368*Lists!$H$96</f>
        <v>0</v>
      </c>
      <c r="AC1418">
        <f>'Energy consumption (raw)'!AA1368*Lists!$H$98</f>
        <v>0</v>
      </c>
      <c r="AD1418">
        <f>'Energy consumption (raw)'!AB1368*Lists!$H$99</f>
        <v>0</v>
      </c>
      <c r="AE1418">
        <f>'Energy consumption (raw)'!AC1368*Lists!$H$101</f>
        <v>0</v>
      </c>
      <c r="AF1418">
        <f>'Energy consumption (raw)'!AD1368*Lists!$H$101</f>
        <v>0</v>
      </c>
      <c r="AG1418">
        <f>'Energy consumption (raw)'!AE1368*Lists!$H$101</f>
        <v>0</v>
      </c>
      <c r="AH1418">
        <f>'Energy consumption (raw)'!AF1368*Lists!$H$100</f>
        <v>0</v>
      </c>
      <c r="AI1418" s="167">
        <f t="shared" si="115"/>
        <v>3316.1447199999998</v>
      </c>
      <c r="AJ1418" s="179">
        <f>'Energy consumption (raw)'!AG1368</f>
        <v>3316.1447199999998</v>
      </c>
      <c r="AK1418" s="179">
        <f>'Energy consumption (raw)'!AH1368</f>
        <v>3027</v>
      </c>
      <c r="AL1418">
        <f>IF(ROUND(AI1418,-3)=ROUND('Energy consumption (raw)'!AG1368,-3),1,0)</f>
        <v>1</v>
      </c>
      <c r="AM1418" s="179" t="str">
        <f>'Energy consumption (raw)'!AJ1368</f>
        <v>44. Lam Dong</v>
      </c>
      <c r="AN1418">
        <f>VLOOKUP(AM1418,Lists!$F$9:$G$71,2,FALSE)</f>
        <v>1</v>
      </c>
    </row>
    <row r="1419" spans="2:40" x14ac:dyDescent="0.25">
      <c r="B1419" s="65" t="str">
        <f t="shared" si="113"/>
        <v>Industry1267</v>
      </c>
      <c r="C1419" s="179">
        <f>'Energy consumption (raw)'!B1369</f>
        <v>1267</v>
      </c>
      <c r="D1419" s="179">
        <f>'Energy consumption (raw)'!C1369</f>
        <v>0</v>
      </c>
      <c r="E1419" s="179">
        <f>'Energy consumption (raw)'!D1369</f>
        <v>0</v>
      </c>
      <c r="F1419" s="179" t="str">
        <f>'Energy consumption (raw)'!E1369</f>
        <v>Công nghiệp</v>
      </c>
      <c r="G1419" s="179" t="str">
        <f>'Energy consumption (raw)'!F1369</f>
        <v>Sản xuất sợi</v>
      </c>
      <c r="H1419" s="179" t="str">
        <f>'Energy consumption (raw)'!G1369</f>
        <v>Industry</v>
      </c>
      <c r="I1419" s="179" t="str">
        <f>'Energy consumption (raw)'!I1369</f>
        <v>13 Manufacture of textiles</v>
      </c>
      <c r="J1419" s="179" t="str">
        <f>INDEX(Sector!$E$6:$E$46,MATCH('Energy consumption (toe)'!I1419,Sector!$B$6:$B$46,FALSE))</f>
        <v>Manufacture of textiles</v>
      </c>
      <c r="K1419" s="179">
        <f>IFERROR('Energy consumption (raw)'!J1369*Lists!$H$84,)</f>
        <v>0</v>
      </c>
      <c r="L1419" s="179">
        <f>'Energy consumption (raw)'!K1369*Lists!$H$84</f>
        <v>1159.4410600000001</v>
      </c>
      <c r="M1419" s="179">
        <f>'Energy consumption (raw)'!L1369*Lists!$H$84</f>
        <v>0</v>
      </c>
      <c r="N1419" s="179">
        <f>'Energy consumption (raw)'!M1369*Lists!$H$84</f>
        <v>0</v>
      </c>
      <c r="O1419" s="178">
        <f t="shared" si="114"/>
        <v>1159.4410600000001</v>
      </c>
      <c r="P1419">
        <f>'Energy consumption (raw)'!N1369*Lists!$H$85</f>
        <v>0</v>
      </c>
      <c r="Q1419">
        <f>'Energy consumption (raw)'!O1369*Lists!$H$86</f>
        <v>0</v>
      </c>
      <c r="R1419">
        <f>'Energy consumption (raw)'!P1369*Lists!$H$87</f>
        <v>0</v>
      </c>
      <c r="S1419">
        <f>'Energy consumption (raw)'!Q1369*Lists!$H$88</f>
        <v>0</v>
      </c>
      <c r="T1419">
        <f>'Energy consumption (raw)'!R1369*Lists!$H$89</f>
        <v>0</v>
      </c>
      <c r="U1419">
        <f>'Energy consumption (raw)'!S1369*Lists!$H$90</f>
        <v>0</v>
      </c>
      <c r="V1419">
        <f>'Energy consumption (raw)'!T1369*Lists!$H$91</f>
        <v>4.5539999999999994</v>
      </c>
      <c r="W1419">
        <f>'Energy consumption (raw)'!U1369*Lists!$H$92</f>
        <v>0</v>
      </c>
      <c r="X1419">
        <f>'Energy consumption (raw)'!V1369*Lists!$H$93</f>
        <v>0</v>
      </c>
      <c r="Y1419">
        <f>'Energy consumption (raw)'!W1369*Lists!$H$94</f>
        <v>0</v>
      </c>
      <c r="Z1419">
        <f>'Energy consumption (raw)'!X1369*Lists!$H$96*1000000</f>
        <v>0</v>
      </c>
      <c r="AA1419">
        <f>'Energy consumption (raw)'!Y1369*Lists!$H$97</f>
        <v>3.8150000000000004</v>
      </c>
      <c r="AB1419">
        <f>'Energy consumption (raw)'!Z1369*Lists!$H$96</f>
        <v>0</v>
      </c>
      <c r="AC1419">
        <f>'Energy consumption (raw)'!AA1369*Lists!$H$98</f>
        <v>0</v>
      </c>
      <c r="AD1419">
        <f>'Energy consumption (raw)'!AB1369*Lists!$H$99</f>
        <v>0</v>
      </c>
      <c r="AE1419">
        <f>'Energy consumption (raw)'!AC1369*Lists!$H$101</f>
        <v>0</v>
      </c>
      <c r="AF1419">
        <f>'Energy consumption (raw)'!AD1369*Lists!$H$101</f>
        <v>0</v>
      </c>
      <c r="AG1419">
        <f>'Energy consumption (raw)'!AE1369*Lists!$H$101</f>
        <v>0</v>
      </c>
      <c r="AH1419">
        <f>'Energy consumption (raw)'!AF1369*Lists!$H$100</f>
        <v>0</v>
      </c>
      <c r="AI1419" s="167">
        <f t="shared" si="115"/>
        <v>1167.8100600000002</v>
      </c>
      <c r="AJ1419" s="179">
        <f>'Energy consumption (raw)'!AG1369</f>
        <v>1167.8100600000002</v>
      </c>
      <c r="AK1419" s="179">
        <f>'Energy consumption (raw)'!AH1369</f>
        <v>0</v>
      </c>
      <c r="AL1419">
        <f>IF(ROUND(AI1419,-3)=ROUND('Energy consumption (raw)'!AG1369,-3),1,0)</f>
        <v>1</v>
      </c>
      <c r="AM1419" s="179" t="str">
        <f>'Energy consumption (raw)'!AJ1369</f>
        <v>44. Lam Dong</v>
      </c>
      <c r="AN1419">
        <f>VLOOKUP(AM1419,Lists!$F$9:$G$71,2,FALSE)</f>
        <v>1</v>
      </c>
    </row>
    <row r="1420" spans="2:40" x14ac:dyDescent="0.25">
      <c r="B1420" s="65" t="str">
        <f t="shared" si="113"/>
        <v>Industry1268</v>
      </c>
      <c r="C1420" s="179">
        <f>'Energy consumption (raw)'!B1370</f>
        <v>1268</v>
      </c>
      <c r="D1420" s="179">
        <f>'Energy consumption (raw)'!C1370</f>
        <v>0</v>
      </c>
      <c r="E1420" s="179">
        <f>'Energy consumption (raw)'!D1370</f>
        <v>0</v>
      </c>
      <c r="F1420" s="179" t="str">
        <f>'Energy consumption (raw)'!E1370</f>
        <v>Công nghiệp</v>
      </c>
      <c r="G1420" s="179" t="str">
        <f>'Energy consumption (raw)'!F1370</f>
        <v>Sản xuất đồ uống không cồn, nước khoáng</v>
      </c>
      <c r="H1420" s="179" t="str">
        <f>'Energy consumption (raw)'!G1370</f>
        <v>Industry</v>
      </c>
      <c r="I1420" s="179" t="str">
        <f>'Energy consumption (raw)'!I1370</f>
        <v>11 Manufacture of beverages</v>
      </c>
      <c r="J1420" s="179" t="str">
        <f>INDEX(Sector!$E$6:$E$46,MATCH('Energy consumption (toe)'!I1420,Sector!$B$6:$B$46,FALSE))</f>
        <v>Manufacture of beverages</v>
      </c>
      <c r="K1420" s="179">
        <f>IFERROR('Energy consumption (raw)'!J1370*Lists!$H$84,)</f>
        <v>0</v>
      </c>
      <c r="L1420" s="179">
        <f>'Energy consumption (raw)'!K1370*Lists!$H$84</f>
        <v>737.9511682000001</v>
      </c>
      <c r="M1420" s="179">
        <f>'Energy consumption (raw)'!L1370*Lists!$H$84</f>
        <v>0</v>
      </c>
      <c r="N1420" s="179">
        <f>'Energy consumption (raw)'!M1370*Lists!$H$84</f>
        <v>0</v>
      </c>
      <c r="O1420" s="178">
        <f t="shared" si="114"/>
        <v>737.9511682000001</v>
      </c>
      <c r="P1420">
        <f>'Energy consumption (raw)'!N1370*Lists!$H$85</f>
        <v>0</v>
      </c>
      <c r="Q1420">
        <f>'Energy consumption (raw)'!O1370*Lists!$H$86</f>
        <v>0</v>
      </c>
      <c r="R1420">
        <f>'Energy consumption (raw)'!P1370*Lists!$H$87</f>
        <v>0</v>
      </c>
      <c r="S1420">
        <f>'Energy consumption (raw)'!Q1370*Lists!$H$88</f>
        <v>0</v>
      </c>
      <c r="T1420">
        <f>'Energy consumption (raw)'!R1370*Lists!$H$89</f>
        <v>24.48</v>
      </c>
      <c r="U1420">
        <f>'Energy consumption (raw)'!S1370*Lists!$H$90</f>
        <v>0</v>
      </c>
      <c r="V1420">
        <f>'Energy consumption (raw)'!T1370*Lists!$H$91</f>
        <v>15.84</v>
      </c>
      <c r="W1420">
        <f>'Energy consumption (raw)'!U1370*Lists!$H$92</f>
        <v>0</v>
      </c>
      <c r="X1420">
        <f>'Energy consumption (raw)'!V1370*Lists!$H$93</f>
        <v>0</v>
      </c>
      <c r="Y1420">
        <f>'Energy consumption (raw)'!W1370*Lists!$H$94</f>
        <v>0</v>
      </c>
      <c r="Z1420">
        <f>'Energy consumption (raw)'!X1370*Lists!$H$96*1000000</f>
        <v>0</v>
      </c>
      <c r="AA1420">
        <f>'Energy consumption (raw)'!Y1370*Lists!$H$97</f>
        <v>15.260000000000002</v>
      </c>
      <c r="AB1420">
        <f>'Energy consumption (raw)'!Z1370*Lists!$H$96</f>
        <v>0</v>
      </c>
      <c r="AC1420">
        <f>'Energy consumption (raw)'!AA1370*Lists!$H$98</f>
        <v>0</v>
      </c>
      <c r="AD1420">
        <f>'Energy consumption (raw)'!AB1370*Lists!$H$99</f>
        <v>0</v>
      </c>
      <c r="AE1420">
        <f>'Energy consumption (raw)'!AC1370*Lists!$H$101</f>
        <v>0</v>
      </c>
      <c r="AF1420">
        <f>'Energy consumption (raw)'!AD1370*Lists!$H$101</f>
        <v>0</v>
      </c>
      <c r="AG1420">
        <f>'Energy consumption (raw)'!AE1370*Lists!$H$101</f>
        <v>0</v>
      </c>
      <c r="AH1420">
        <f>'Energy consumption (raw)'!AF1370*Lists!$H$100</f>
        <v>0</v>
      </c>
      <c r="AI1420" s="167">
        <f t="shared" si="115"/>
        <v>793.53116820000014</v>
      </c>
      <c r="AJ1420" s="179">
        <f>'Energy consumption (raw)'!AG1370</f>
        <v>2472.9299999999998</v>
      </c>
      <c r="AK1420" s="179">
        <f>'Energy consumption (raw)'!AH1370</f>
        <v>0</v>
      </c>
      <c r="AL1420">
        <f>IF(ROUND(AI1420,-3)=ROUND('Energy consumption (raw)'!AG1370,-3),1,0)</f>
        <v>0</v>
      </c>
      <c r="AM1420" s="179" t="str">
        <f>'Energy consumption (raw)'!AJ1370</f>
        <v>44. Lam Dong</v>
      </c>
      <c r="AN1420">
        <f>VLOOKUP(AM1420,Lists!$F$9:$G$71,2,FALSE)</f>
        <v>1</v>
      </c>
    </row>
    <row r="1421" spans="2:40" x14ac:dyDescent="0.25">
      <c r="B1421" s="65" t="str">
        <f t="shared" si="113"/>
        <v>Industry1269</v>
      </c>
      <c r="C1421" s="179">
        <f>'Energy consumption (raw)'!B1371</f>
        <v>1269</v>
      </c>
      <c r="D1421" s="179">
        <f>'Energy consumption (raw)'!C1371</f>
        <v>0</v>
      </c>
      <c r="E1421" s="179">
        <f>'Energy consumption (raw)'!D1371</f>
        <v>0</v>
      </c>
      <c r="F1421" s="179" t="str">
        <f>'Energy consumption (raw)'!E1371</f>
        <v>Công nghiệp</v>
      </c>
      <c r="G1421" s="179" t="str">
        <f>'Energy consumption (raw)'!F1371</f>
        <v>Thuộc da, sơ chế da</v>
      </c>
      <c r="H1421" s="179" t="str">
        <f>'Energy consumption (raw)'!G1371</f>
        <v>Industry</v>
      </c>
      <c r="I1421" s="179" t="str">
        <f>'Energy consumption (raw)'!I1371</f>
        <v>15 Manufacture of leather and related products</v>
      </c>
      <c r="J1421" s="179" t="str">
        <f>INDEX(Sector!$E$6:$E$46,MATCH('Energy consumption (toe)'!I1421,Sector!$B$6:$B$46,FALSE))</f>
        <v>Manufacture of leather and related products</v>
      </c>
      <c r="K1421" s="179">
        <f>IFERROR('Energy consumption (raw)'!J1371*Lists!$H$84,)</f>
        <v>1858.7286600000002</v>
      </c>
      <c r="L1421" s="179">
        <f>'Energy consumption (raw)'!K1371*Lists!$H$84</f>
        <v>1861.5060600000002</v>
      </c>
      <c r="M1421" s="179">
        <f>'Energy consumption (raw)'!L1371*Lists!$H$84</f>
        <v>0</v>
      </c>
      <c r="N1421" s="179">
        <f>'Energy consumption (raw)'!M1371*Lists!$H$84</f>
        <v>0</v>
      </c>
      <c r="O1421" s="178">
        <f t="shared" si="114"/>
        <v>1861.5060600000002</v>
      </c>
      <c r="P1421">
        <f>'Energy consumption (raw)'!N1371*Lists!$H$85</f>
        <v>0</v>
      </c>
      <c r="Q1421">
        <f>'Energy consumption (raw)'!O1371*Lists!$H$86</f>
        <v>0</v>
      </c>
      <c r="R1421">
        <f>'Energy consumption (raw)'!P1371*Lists!$H$87</f>
        <v>0</v>
      </c>
      <c r="S1421">
        <f>'Energy consumption (raw)'!Q1371*Lists!$H$88</f>
        <v>0</v>
      </c>
      <c r="T1421">
        <f>'Energy consumption (raw)'!R1371*Lists!$H$89</f>
        <v>0</v>
      </c>
      <c r="U1421">
        <f>'Energy consumption (raw)'!S1371*Lists!$H$90</f>
        <v>0</v>
      </c>
      <c r="V1421">
        <f>'Energy consumption (raw)'!T1371*Lists!$H$91</f>
        <v>0</v>
      </c>
      <c r="W1421">
        <f>'Energy consumption (raw)'!U1371*Lists!$H$92</f>
        <v>0</v>
      </c>
      <c r="X1421">
        <f>'Energy consumption (raw)'!V1371*Lists!$H$93</f>
        <v>0</v>
      </c>
      <c r="Y1421">
        <f>'Energy consumption (raw)'!W1371*Lists!$H$94</f>
        <v>0</v>
      </c>
      <c r="Z1421">
        <f>'Energy consumption (raw)'!X1371*Lists!$H$96*1000000</f>
        <v>0</v>
      </c>
      <c r="AA1421">
        <f>'Energy consumption (raw)'!Y1371*Lists!$H$97</f>
        <v>0</v>
      </c>
      <c r="AB1421">
        <f>'Energy consumption (raw)'!Z1371*Lists!$H$96</f>
        <v>0</v>
      </c>
      <c r="AC1421">
        <f>'Energy consumption (raw)'!AA1371*Lists!$H$98</f>
        <v>0</v>
      </c>
      <c r="AD1421">
        <f>'Energy consumption (raw)'!AB1371*Lists!$H$99</f>
        <v>0</v>
      </c>
      <c r="AE1421">
        <f>'Energy consumption (raw)'!AC1371*Lists!$H$101</f>
        <v>0</v>
      </c>
      <c r="AF1421">
        <f>'Energy consumption (raw)'!AD1371*Lists!$H$101</f>
        <v>0</v>
      </c>
      <c r="AG1421">
        <f>'Energy consumption (raw)'!AE1371*Lists!$H$101</f>
        <v>0</v>
      </c>
      <c r="AH1421">
        <f>'Energy consumption (raw)'!AF1371*Lists!$H$100</f>
        <v>0</v>
      </c>
      <c r="AI1421" s="167">
        <f t="shared" si="115"/>
        <v>1861.5060600000002</v>
      </c>
      <c r="AJ1421" s="179">
        <f>'Energy consumption (raw)'!AG1371</f>
        <v>1861.5060600000002</v>
      </c>
      <c r="AK1421" s="179">
        <f>'Energy consumption (raw)'!AH1371</f>
        <v>3157</v>
      </c>
      <c r="AL1421">
        <f>IF(ROUND(AI1421,-3)=ROUND('Energy consumption (raw)'!AG1371,-3),1,0)</f>
        <v>1</v>
      </c>
      <c r="AM1421" s="179" t="str">
        <f>'Energy consumption (raw)'!AJ1371</f>
        <v>45. Binh Phuoc</v>
      </c>
      <c r="AN1421">
        <f>VLOOKUP(AM1421,Lists!$F$9:$G$71,2,FALSE)</f>
        <v>1</v>
      </c>
    </row>
    <row r="1422" spans="2:40" x14ac:dyDescent="0.25">
      <c r="B1422" s="65" t="str">
        <f t="shared" si="113"/>
        <v>Industry1270</v>
      </c>
      <c r="C1422" s="179">
        <f>'Energy consumption (raw)'!B1372</f>
        <v>1270</v>
      </c>
      <c r="D1422" s="179">
        <f>'Energy consumption (raw)'!C1372</f>
        <v>0</v>
      </c>
      <c r="E1422" s="179">
        <f>'Energy consumption (raw)'!D1372</f>
        <v>0</v>
      </c>
      <c r="F1422" s="179" t="str">
        <f>'Energy consumption (raw)'!E1372</f>
        <v>Công nghiệp</v>
      </c>
      <c r="G1422" s="179" t="str">
        <f>'Energy consumption (raw)'!F1372</f>
        <v>Sản xuất sản phẩm từ gỗ</v>
      </c>
      <c r="H1422" s="179" t="str">
        <f>'Energy consumption (raw)'!G1372</f>
        <v>Industry</v>
      </c>
      <c r="I1422" s="179" t="str">
        <f>'Energy consumption (raw)'!I1372</f>
        <v>16 Manufacture of wood and of products of wood and cork, except furniture;
manufacture of articles of straw and plaiting materials</v>
      </c>
      <c r="J1422" s="179" t="str">
        <f>INDEX(Sector!$E$6:$E$46,MATCH('Energy consumption (toe)'!I1422,Sector!$B$6:$B$46,FALSE))</f>
        <v>Manufacture of wood and of products of wood and cork, except furniture;
manufacture of articles of straw and plaiting materials</v>
      </c>
      <c r="K1422" s="179">
        <f>IFERROR('Energy consumption (raw)'!J1372*Lists!$H$84,)</f>
        <v>9193.5025999999998</v>
      </c>
      <c r="L1422" s="179">
        <f>'Energy consumption (raw)'!K1372*Lists!$H$84</f>
        <v>25460.364080000003</v>
      </c>
      <c r="M1422" s="179">
        <f>'Energy consumption (raw)'!L1372*Lists!$H$84</f>
        <v>0</v>
      </c>
      <c r="N1422" s="179">
        <f>'Energy consumption (raw)'!M1372*Lists!$H$84</f>
        <v>0</v>
      </c>
      <c r="O1422" s="178">
        <f t="shared" si="114"/>
        <v>25460.364080000003</v>
      </c>
      <c r="P1422">
        <f>'Energy consumption (raw)'!N1372*Lists!$H$85</f>
        <v>0</v>
      </c>
      <c r="Q1422">
        <f>'Energy consumption (raw)'!O1372*Lists!$H$86</f>
        <v>0</v>
      </c>
      <c r="R1422">
        <f>'Energy consumption (raw)'!P1372*Lists!$H$87</f>
        <v>0</v>
      </c>
      <c r="S1422">
        <f>'Energy consumption (raw)'!Q1372*Lists!$H$88</f>
        <v>0</v>
      </c>
      <c r="T1422">
        <f>'Energy consumption (raw)'!R1372*Lists!$H$89</f>
        <v>0</v>
      </c>
      <c r="U1422">
        <f>'Energy consumption (raw)'!S1372*Lists!$H$90</f>
        <v>0</v>
      </c>
      <c r="V1422">
        <f>'Energy consumption (raw)'!T1372*Lists!$H$91</f>
        <v>0</v>
      </c>
      <c r="W1422">
        <f>'Energy consumption (raw)'!U1372*Lists!$H$92</f>
        <v>0</v>
      </c>
      <c r="X1422">
        <f>'Energy consumption (raw)'!V1372*Lists!$H$93</f>
        <v>0</v>
      </c>
      <c r="Y1422">
        <f>'Energy consumption (raw)'!W1372*Lists!$H$94</f>
        <v>0</v>
      </c>
      <c r="Z1422">
        <f>'Energy consumption (raw)'!X1372*Lists!$H$96*1000000</f>
        <v>0</v>
      </c>
      <c r="AA1422">
        <f>'Energy consumption (raw)'!Y1372*Lists!$H$97</f>
        <v>0</v>
      </c>
      <c r="AB1422">
        <f>'Energy consumption (raw)'!Z1372*Lists!$H$96</f>
        <v>0</v>
      </c>
      <c r="AC1422">
        <f>'Energy consumption (raw)'!AA1372*Lists!$H$98</f>
        <v>0</v>
      </c>
      <c r="AD1422">
        <f>'Energy consumption (raw)'!AB1372*Lists!$H$99</f>
        <v>0</v>
      </c>
      <c r="AE1422">
        <f>'Energy consumption (raw)'!AC1372*Lists!$H$101</f>
        <v>0</v>
      </c>
      <c r="AF1422">
        <f>'Energy consumption (raw)'!AD1372*Lists!$H$101</f>
        <v>0</v>
      </c>
      <c r="AG1422">
        <f>'Energy consumption (raw)'!AE1372*Lists!$H$101</f>
        <v>0</v>
      </c>
      <c r="AH1422">
        <f>'Energy consumption (raw)'!AF1372*Lists!$H$100</f>
        <v>0</v>
      </c>
      <c r="AI1422" s="167">
        <f t="shared" si="115"/>
        <v>25460.364080000003</v>
      </c>
      <c r="AJ1422" s="179">
        <f>'Energy consumption (raw)'!AG1372</f>
        <v>25460.364080000003</v>
      </c>
      <c r="AK1422" s="179">
        <f>'Energy consumption (raw)'!AH1372</f>
        <v>25131</v>
      </c>
      <c r="AL1422">
        <f>IF(ROUND(AI1422,-3)=ROUND('Energy consumption (raw)'!AG1372,-3),1,0)</f>
        <v>1</v>
      </c>
      <c r="AM1422" s="179" t="str">
        <f>'Energy consumption (raw)'!AJ1372</f>
        <v>45. Binh Phuoc</v>
      </c>
      <c r="AN1422">
        <f>VLOOKUP(AM1422,Lists!$F$9:$G$71,2,FALSE)</f>
        <v>1</v>
      </c>
    </row>
    <row r="1423" spans="2:40" x14ac:dyDescent="0.25">
      <c r="B1423" s="65" t="str">
        <f t="shared" si="113"/>
        <v>Industry1271</v>
      </c>
      <c r="C1423" s="179">
        <f>'Energy consumption (raw)'!B1373</f>
        <v>1271</v>
      </c>
      <c r="D1423" s="179">
        <f>'Energy consumption (raw)'!C1373</f>
        <v>0</v>
      </c>
      <c r="E1423" s="179">
        <f>'Energy consumption (raw)'!D1373</f>
        <v>0</v>
      </c>
      <c r="F1423" s="179" t="str">
        <f>'Energy consumption (raw)'!E1373</f>
        <v>Công nghiệp</v>
      </c>
      <c r="G1423" s="179" t="str">
        <f>'Energy consumption (raw)'!F1373</f>
        <v>Thuộc da, sơ chế da</v>
      </c>
      <c r="H1423" s="179" t="str">
        <f>'Energy consumption (raw)'!G1373</f>
        <v>Industry</v>
      </c>
      <c r="I1423" s="179" t="str">
        <f>'Energy consumption (raw)'!I1373</f>
        <v>15 Manufacture of leather and related products</v>
      </c>
      <c r="J1423" s="179" t="str">
        <f>INDEX(Sector!$E$6:$E$46,MATCH('Energy consumption (toe)'!I1423,Sector!$B$6:$B$46,FALSE))</f>
        <v>Manufacture of leather and related products</v>
      </c>
      <c r="K1423" s="179">
        <f>IFERROR('Energy consumption (raw)'!J1373*Lists!$H$84,)</f>
        <v>1310.1613</v>
      </c>
      <c r="L1423" s="179">
        <f>'Energy consumption (raw)'!K1373*Lists!$H$84</f>
        <v>1416.64373</v>
      </c>
      <c r="M1423" s="179">
        <f>'Energy consumption (raw)'!L1373*Lists!$H$84</f>
        <v>0</v>
      </c>
      <c r="N1423" s="179">
        <f>'Energy consumption (raw)'!M1373*Lists!$H$84</f>
        <v>0</v>
      </c>
      <c r="O1423" s="178">
        <f t="shared" si="114"/>
        <v>1416.64373</v>
      </c>
      <c r="P1423">
        <f>'Energy consumption (raw)'!N1373*Lists!$H$85</f>
        <v>0</v>
      </c>
      <c r="Q1423">
        <f>'Energy consumption (raw)'!O1373*Lists!$H$86</f>
        <v>0</v>
      </c>
      <c r="R1423">
        <f>'Energy consumption (raw)'!P1373*Lists!$H$87</f>
        <v>0</v>
      </c>
      <c r="S1423">
        <f>'Energy consumption (raw)'!Q1373*Lists!$H$88</f>
        <v>0</v>
      </c>
      <c r="T1423">
        <f>'Energy consumption (raw)'!R1373*Lists!$H$89</f>
        <v>0</v>
      </c>
      <c r="U1423">
        <f>'Energy consumption (raw)'!S1373*Lists!$H$90</f>
        <v>0</v>
      </c>
      <c r="V1423">
        <f>'Energy consumption (raw)'!T1373*Lists!$H$91</f>
        <v>0</v>
      </c>
      <c r="W1423">
        <f>'Energy consumption (raw)'!U1373*Lists!$H$92</f>
        <v>0</v>
      </c>
      <c r="X1423">
        <f>'Energy consumption (raw)'!V1373*Lists!$H$93</f>
        <v>0</v>
      </c>
      <c r="Y1423">
        <f>'Energy consumption (raw)'!W1373*Lists!$H$94</f>
        <v>0</v>
      </c>
      <c r="Z1423">
        <f>'Energy consumption (raw)'!X1373*Lists!$H$96*1000000</f>
        <v>0</v>
      </c>
      <c r="AA1423">
        <f>'Energy consumption (raw)'!Y1373*Lists!$H$97</f>
        <v>0</v>
      </c>
      <c r="AB1423">
        <f>'Energy consumption (raw)'!Z1373*Lists!$H$96</f>
        <v>0</v>
      </c>
      <c r="AC1423">
        <f>'Energy consumption (raw)'!AA1373*Lists!$H$98</f>
        <v>0</v>
      </c>
      <c r="AD1423">
        <f>'Energy consumption (raw)'!AB1373*Lists!$H$99</f>
        <v>0</v>
      </c>
      <c r="AE1423">
        <f>'Energy consumption (raw)'!AC1373*Lists!$H$101</f>
        <v>0</v>
      </c>
      <c r="AF1423">
        <f>'Energy consumption (raw)'!AD1373*Lists!$H$101</f>
        <v>0</v>
      </c>
      <c r="AG1423">
        <f>'Energy consumption (raw)'!AE1373*Lists!$H$101</f>
        <v>0</v>
      </c>
      <c r="AH1423">
        <f>'Energy consumption (raw)'!AF1373*Lists!$H$100</f>
        <v>0</v>
      </c>
      <c r="AI1423" s="167">
        <f t="shared" si="115"/>
        <v>1416.64373</v>
      </c>
      <c r="AJ1423" s="179">
        <f>'Energy consumption (raw)'!AG1373</f>
        <v>1416.64373</v>
      </c>
      <c r="AK1423" s="179">
        <f>'Energy consumption (raw)'!AH1373</f>
        <v>2458</v>
      </c>
      <c r="AL1423">
        <f>IF(ROUND(AI1423,-3)=ROUND('Energy consumption (raw)'!AG1373,-3),1,0)</f>
        <v>1</v>
      </c>
      <c r="AM1423" s="179" t="str">
        <f>'Energy consumption (raw)'!AJ1373</f>
        <v>45. Binh Phuoc</v>
      </c>
      <c r="AN1423">
        <f>VLOOKUP(AM1423,Lists!$F$9:$G$71,2,FALSE)</f>
        <v>1</v>
      </c>
    </row>
    <row r="1424" spans="2:40" x14ac:dyDescent="0.25">
      <c r="B1424" s="65" t="str">
        <f t="shared" si="113"/>
        <v>Industry1272</v>
      </c>
      <c r="C1424" s="179">
        <f>'Energy consumption (raw)'!B1374</f>
        <v>1272</v>
      </c>
      <c r="D1424" s="179">
        <f>'Energy consumption (raw)'!C1374</f>
        <v>0</v>
      </c>
      <c r="E1424" s="179">
        <f>'Energy consumption (raw)'!D1374</f>
        <v>0</v>
      </c>
      <c r="F1424" s="179" t="str">
        <f>'Energy consumption (raw)'!E1374</f>
        <v>Công nghiệp</v>
      </c>
      <c r="G1424" s="179" t="str">
        <f>'Energy consumption (raw)'!F1374</f>
        <v>Sản xuất trang phục nhuộm</v>
      </c>
      <c r="H1424" s="179" t="str">
        <f>'Energy consumption (raw)'!G1374</f>
        <v>Industry</v>
      </c>
      <c r="I1424" s="179" t="str">
        <f>'Energy consumption (raw)'!I1374</f>
        <v>13 Manufacture of textiles</v>
      </c>
      <c r="J1424" s="179" t="str">
        <f>INDEX(Sector!$E$6:$E$46,MATCH('Energy consumption (toe)'!I1424,Sector!$B$6:$B$46,FALSE))</f>
        <v>Manufacture of textiles</v>
      </c>
      <c r="K1424" s="179">
        <f>IFERROR('Energy consumption (raw)'!J1374*Lists!$H$84,)</f>
        <v>0</v>
      </c>
      <c r="L1424" s="179">
        <f>'Energy consumption (raw)'!K1374*Lists!$H$84</f>
        <v>4634.1227600000002</v>
      </c>
      <c r="M1424" s="179">
        <f>'Energy consumption (raw)'!L1374*Lists!$H$84</f>
        <v>0</v>
      </c>
      <c r="N1424" s="179">
        <f>'Energy consumption (raw)'!M1374*Lists!$H$84</f>
        <v>0</v>
      </c>
      <c r="O1424" s="178">
        <f t="shared" si="114"/>
        <v>4634.1227600000002</v>
      </c>
      <c r="P1424">
        <f>'Energy consumption (raw)'!N1374*Lists!$H$85</f>
        <v>0</v>
      </c>
      <c r="Q1424">
        <f>'Energy consumption (raw)'!O1374*Lists!$H$86</f>
        <v>0</v>
      </c>
      <c r="R1424">
        <f>'Energy consumption (raw)'!P1374*Lists!$H$87</f>
        <v>0</v>
      </c>
      <c r="S1424">
        <f>'Energy consumption (raw)'!Q1374*Lists!$H$88</f>
        <v>0</v>
      </c>
      <c r="T1424">
        <f>'Energy consumption (raw)'!R1374*Lists!$H$89</f>
        <v>74.868000000000009</v>
      </c>
      <c r="U1424">
        <f>'Energy consumption (raw)'!S1374*Lists!$H$90</f>
        <v>0</v>
      </c>
      <c r="V1424">
        <f>'Energy consumption (raw)'!T1374*Lists!$H$91</f>
        <v>23.660999999999998</v>
      </c>
      <c r="W1424">
        <f>'Energy consumption (raw)'!U1374*Lists!$H$92</f>
        <v>0</v>
      </c>
      <c r="X1424">
        <f>'Energy consumption (raw)'!V1374*Lists!$H$93</f>
        <v>0</v>
      </c>
      <c r="Y1424">
        <f>'Energy consumption (raw)'!W1374*Lists!$H$94</f>
        <v>0</v>
      </c>
      <c r="Z1424">
        <f>'Energy consumption (raw)'!X1374*Lists!$H$96*1000000</f>
        <v>0</v>
      </c>
      <c r="AA1424">
        <f>'Energy consumption (raw)'!Y1374*Lists!$H$97</f>
        <v>0</v>
      </c>
      <c r="AB1424">
        <f>'Energy consumption (raw)'!Z1374*Lists!$H$96</f>
        <v>0</v>
      </c>
      <c r="AC1424">
        <f>'Energy consumption (raw)'!AA1374*Lists!$H$98</f>
        <v>0</v>
      </c>
      <c r="AD1424">
        <f>'Energy consumption (raw)'!AB1374*Lists!$H$99</f>
        <v>0</v>
      </c>
      <c r="AE1424">
        <f>'Energy consumption (raw)'!AC1374*Lists!$H$101</f>
        <v>0</v>
      </c>
      <c r="AF1424">
        <f>'Energy consumption (raw)'!AD1374*Lists!$H$101</f>
        <v>0</v>
      </c>
      <c r="AG1424">
        <f>'Energy consumption (raw)'!AE1374*Lists!$H$101</f>
        <v>0</v>
      </c>
      <c r="AH1424">
        <f>'Energy consumption (raw)'!AF1374*Lists!$H$100</f>
        <v>0</v>
      </c>
      <c r="AI1424" s="167">
        <f t="shared" si="115"/>
        <v>4732.6517600000006</v>
      </c>
      <c r="AJ1424" s="179">
        <f>'Energy consumption (raw)'!AG1374</f>
        <v>4732.6517600000006</v>
      </c>
      <c r="AK1424" s="179">
        <f>'Energy consumption (raw)'!AH1374</f>
        <v>3650</v>
      </c>
      <c r="AL1424">
        <f>IF(ROUND(AI1424,-3)=ROUND('Energy consumption (raw)'!AG1374,-3),1,0)</f>
        <v>1</v>
      </c>
      <c r="AM1424" s="179" t="str">
        <f>'Energy consumption (raw)'!AJ1374</f>
        <v>45. Binh Phuoc</v>
      </c>
      <c r="AN1424">
        <f>VLOOKUP(AM1424,Lists!$F$9:$G$71,2,FALSE)</f>
        <v>1</v>
      </c>
    </row>
    <row r="1425" spans="2:40" x14ac:dyDescent="0.25">
      <c r="B1425" s="65" t="str">
        <f t="shared" si="113"/>
        <v>Industry1273</v>
      </c>
      <c r="C1425" s="179">
        <f>'Energy consumption (raw)'!B1375</f>
        <v>1273</v>
      </c>
      <c r="D1425" s="179">
        <f>'Energy consumption (raw)'!C1375</f>
        <v>0</v>
      </c>
      <c r="E1425" s="179">
        <f>'Energy consumption (raw)'!D1375</f>
        <v>0</v>
      </c>
      <c r="F1425" s="179" t="str">
        <f>'Energy consumption (raw)'!E1375</f>
        <v>Công nghiệp</v>
      </c>
      <c r="G1425" s="179" t="str">
        <f>'Energy consumption (raw)'!F1375</f>
        <v>Thuộc da, sơ chế da</v>
      </c>
      <c r="H1425" s="179" t="str">
        <f>'Energy consumption (raw)'!G1375</f>
        <v>Industry</v>
      </c>
      <c r="I1425" s="179" t="str">
        <f>'Energy consumption (raw)'!I1375</f>
        <v>15 Manufacture of leather and related products</v>
      </c>
      <c r="J1425" s="179" t="str">
        <f>INDEX(Sector!$E$6:$E$46,MATCH('Energy consumption (toe)'!I1425,Sector!$B$6:$B$46,FALSE))</f>
        <v>Manufacture of leather and related products</v>
      </c>
      <c r="K1425" s="179">
        <f>IFERROR('Energy consumption (raw)'!J1375*Lists!$H$84,)</f>
        <v>0</v>
      </c>
      <c r="L1425" s="179">
        <f>'Energy consumption (raw)'!K1375*Lists!$H$84</f>
        <v>3493.1822700000002</v>
      </c>
      <c r="M1425" s="179">
        <f>'Energy consumption (raw)'!L1375*Lists!$H$84</f>
        <v>0</v>
      </c>
      <c r="N1425" s="179">
        <f>'Energy consumption (raw)'!M1375*Lists!$H$84</f>
        <v>0</v>
      </c>
      <c r="O1425" s="178">
        <f t="shared" si="114"/>
        <v>3493.1822700000002</v>
      </c>
      <c r="P1425">
        <f>'Energy consumption (raw)'!N1375*Lists!$H$85</f>
        <v>0</v>
      </c>
      <c r="Q1425">
        <f>'Energy consumption (raw)'!O1375*Lists!$H$86</f>
        <v>0</v>
      </c>
      <c r="R1425">
        <f>'Energy consumption (raw)'!P1375*Lists!$H$87</f>
        <v>0</v>
      </c>
      <c r="S1425">
        <f>'Energy consumption (raw)'!Q1375*Lists!$H$88</f>
        <v>0</v>
      </c>
      <c r="T1425">
        <f>'Energy consumption (raw)'!R1375*Lists!$H$89</f>
        <v>76.5</v>
      </c>
      <c r="U1425">
        <f>'Energy consumption (raw)'!S1375*Lists!$H$90</f>
        <v>0</v>
      </c>
      <c r="V1425">
        <f>'Energy consumption (raw)'!T1375*Lists!$H$91</f>
        <v>0</v>
      </c>
      <c r="W1425">
        <f>'Energy consumption (raw)'!U1375*Lists!$H$92</f>
        <v>0</v>
      </c>
      <c r="X1425">
        <f>'Energy consumption (raw)'!V1375*Lists!$H$93</f>
        <v>75.600000000000009</v>
      </c>
      <c r="Y1425">
        <f>'Energy consumption (raw)'!W1375*Lists!$H$94</f>
        <v>0</v>
      </c>
      <c r="Z1425">
        <f>'Energy consumption (raw)'!X1375*Lists!$H$96*1000000</f>
        <v>0</v>
      </c>
      <c r="AA1425">
        <f>'Energy consumption (raw)'!Y1375*Lists!$H$97</f>
        <v>0</v>
      </c>
      <c r="AB1425">
        <f>'Energy consumption (raw)'!Z1375*Lists!$H$96</f>
        <v>0</v>
      </c>
      <c r="AC1425">
        <f>'Energy consumption (raw)'!AA1375*Lists!$H$98</f>
        <v>0</v>
      </c>
      <c r="AD1425">
        <f>'Energy consumption (raw)'!AB1375*Lists!$H$99</f>
        <v>0</v>
      </c>
      <c r="AE1425">
        <f>'Energy consumption (raw)'!AC1375*Lists!$H$101</f>
        <v>0</v>
      </c>
      <c r="AF1425">
        <f>'Energy consumption (raw)'!AD1375*Lists!$H$101</f>
        <v>0</v>
      </c>
      <c r="AG1425">
        <f>'Energy consumption (raw)'!AE1375*Lists!$H$101</f>
        <v>0</v>
      </c>
      <c r="AH1425">
        <f>'Energy consumption (raw)'!AF1375*Lists!$H$100</f>
        <v>0</v>
      </c>
      <c r="AI1425" s="167">
        <f t="shared" si="115"/>
        <v>3645.2822700000002</v>
      </c>
      <c r="AJ1425" s="179">
        <f>'Energy consumption (raw)'!AG1375</f>
        <v>3645.2822700000002</v>
      </c>
      <c r="AK1425" s="179">
        <f>'Energy consumption (raw)'!AH1375</f>
        <v>2517</v>
      </c>
      <c r="AL1425">
        <f>IF(ROUND(AI1425,-3)=ROUND('Energy consumption (raw)'!AG1375,-3),1,0)</f>
        <v>1</v>
      </c>
      <c r="AM1425" s="179" t="str">
        <f>'Energy consumption (raw)'!AJ1375</f>
        <v>45. Binh Phuoc</v>
      </c>
      <c r="AN1425">
        <f>VLOOKUP(AM1425,Lists!$F$9:$G$71,2,FALSE)</f>
        <v>1</v>
      </c>
    </row>
    <row r="1426" spans="2:40" x14ac:dyDescent="0.25">
      <c r="B1426" s="65" t="str">
        <f t="shared" si="113"/>
        <v>Industry1274</v>
      </c>
      <c r="C1426" s="179">
        <f>'Energy consumption (raw)'!B1376</f>
        <v>1274</v>
      </c>
      <c r="D1426" s="179">
        <f>'Energy consumption (raw)'!C1376</f>
        <v>0</v>
      </c>
      <c r="E1426" s="179">
        <f>'Energy consumption (raw)'!D1376</f>
        <v>0</v>
      </c>
      <c r="F1426" s="179" t="str">
        <f>'Energy consumption (raw)'!E1376</f>
        <v>Công nghiệp</v>
      </c>
      <c r="G1426" s="179" t="str">
        <f>'Energy consumption (raw)'!F1376</f>
        <v>Sản xuất pin và ắc quy</v>
      </c>
      <c r="H1426" s="179" t="str">
        <f>'Energy consumption (raw)'!G1376</f>
        <v>Industry</v>
      </c>
      <c r="I1426" s="179" t="str">
        <f>'Energy consumption (raw)'!I1376</f>
        <v>27 Manufacture of electrical equipment</v>
      </c>
      <c r="J1426" s="179" t="str">
        <f>INDEX(Sector!$E$6:$E$46,MATCH('Energy consumption (toe)'!I1426,Sector!$B$6:$B$46,FALSE))</f>
        <v>Manufacture of electrical equipment</v>
      </c>
      <c r="K1426" s="179">
        <f>IFERROR('Energy consumption (raw)'!J1376*Lists!$H$84,)</f>
        <v>0</v>
      </c>
      <c r="L1426" s="179">
        <f>'Energy consumption (raw)'!K1376*Lists!$H$84</f>
        <v>4970.5276200000008</v>
      </c>
      <c r="M1426" s="179">
        <f>'Energy consumption (raw)'!L1376*Lists!$H$84</f>
        <v>0</v>
      </c>
      <c r="N1426" s="179">
        <f>'Energy consumption (raw)'!M1376*Lists!$H$84</f>
        <v>0</v>
      </c>
      <c r="O1426" s="178">
        <f t="shared" si="114"/>
        <v>4970.5276200000008</v>
      </c>
      <c r="P1426">
        <f>'Energy consumption (raw)'!N1376*Lists!$H$85</f>
        <v>0</v>
      </c>
      <c r="Q1426">
        <f>'Energy consumption (raw)'!O1376*Lists!$H$86</f>
        <v>0</v>
      </c>
      <c r="R1426">
        <f>'Energy consumption (raw)'!P1376*Lists!$H$87</f>
        <v>0</v>
      </c>
      <c r="S1426">
        <f>'Energy consumption (raw)'!Q1376*Lists!$H$88</f>
        <v>0</v>
      </c>
      <c r="T1426">
        <f>'Energy consumption (raw)'!R1376*Lists!$H$89</f>
        <v>0</v>
      </c>
      <c r="U1426">
        <f>'Energy consumption (raw)'!S1376*Lists!$H$90</f>
        <v>0</v>
      </c>
      <c r="V1426">
        <f>'Energy consumption (raw)'!T1376*Lists!$H$91</f>
        <v>0</v>
      </c>
      <c r="W1426">
        <f>'Energy consumption (raw)'!U1376*Lists!$H$92</f>
        <v>0</v>
      </c>
      <c r="X1426">
        <f>'Energy consumption (raw)'!V1376*Lists!$H$93</f>
        <v>0</v>
      </c>
      <c r="Y1426">
        <f>'Energy consumption (raw)'!W1376*Lists!$H$94</f>
        <v>0</v>
      </c>
      <c r="Z1426">
        <f>'Energy consumption (raw)'!X1376*Lists!$H$96*1000000</f>
        <v>0</v>
      </c>
      <c r="AA1426">
        <f>'Energy consumption (raw)'!Y1376*Lists!$H$97</f>
        <v>0</v>
      </c>
      <c r="AB1426">
        <f>'Energy consumption (raw)'!Z1376*Lists!$H$96</f>
        <v>0</v>
      </c>
      <c r="AC1426">
        <f>'Energy consumption (raw)'!AA1376*Lists!$H$98</f>
        <v>0</v>
      </c>
      <c r="AD1426">
        <f>'Energy consumption (raw)'!AB1376*Lists!$H$99</f>
        <v>0</v>
      </c>
      <c r="AE1426">
        <f>'Energy consumption (raw)'!AC1376*Lists!$H$101</f>
        <v>0</v>
      </c>
      <c r="AF1426">
        <f>'Energy consumption (raw)'!AD1376*Lists!$H$101</f>
        <v>0</v>
      </c>
      <c r="AG1426">
        <f>'Energy consumption (raw)'!AE1376*Lists!$H$101</f>
        <v>0</v>
      </c>
      <c r="AH1426">
        <f>'Energy consumption (raw)'!AF1376*Lists!$H$100</f>
        <v>0</v>
      </c>
      <c r="AI1426" s="167">
        <f t="shared" si="115"/>
        <v>4970.5276200000008</v>
      </c>
      <c r="AJ1426" s="179">
        <f>'Energy consumption (raw)'!AG1376</f>
        <v>4970.5276200000008</v>
      </c>
      <c r="AK1426" s="179">
        <f>'Energy consumption (raw)'!AH1376</f>
        <v>1608</v>
      </c>
      <c r="AL1426">
        <f>IF(ROUND(AI1426,-3)=ROUND('Energy consumption (raw)'!AG1376,-3),1,0)</f>
        <v>1</v>
      </c>
      <c r="AM1426" s="179" t="str">
        <f>'Energy consumption (raw)'!AJ1376</f>
        <v>45. Binh Phuoc</v>
      </c>
      <c r="AN1426">
        <f>VLOOKUP(AM1426,Lists!$F$9:$G$71,2,FALSE)</f>
        <v>1</v>
      </c>
    </row>
    <row r="1427" spans="2:40" x14ac:dyDescent="0.25">
      <c r="B1427" s="65" t="str">
        <f t="shared" si="113"/>
        <v>Industry1275</v>
      </c>
      <c r="C1427" s="179">
        <f>'Energy consumption (raw)'!B1377</f>
        <v>1275</v>
      </c>
      <c r="D1427" s="179">
        <f>'Energy consumption (raw)'!C1377</f>
        <v>0</v>
      </c>
      <c r="E1427" s="179">
        <f>'Energy consumption (raw)'!D1377</f>
        <v>0</v>
      </c>
      <c r="F1427" s="179" t="str">
        <f>'Energy consumption (raw)'!E1377</f>
        <v>Công nghiệp</v>
      </c>
      <c r="G1427" s="179" t="str">
        <f>'Energy consumption (raw)'!F1377</f>
        <v>Sản xuất sản phẩm từ gỗ</v>
      </c>
      <c r="H1427" s="179" t="str">
        <f>'Energy consumption (raw)'!G1377</f>
        <v>Industry</v>
      </c>
      <c r="I1427" s="179" t="str">
        <f>'Energy consumption (raw)'!I1377</f>
        <v>16 Manufacture of wood and of products of wood and cork, except furniture;
manufacture of articles of straw and plaiting materials</v>
      </c>
      <c r="J1427" s="179" t="str">
        <f>INDEX(Sector!$E$6:$E$46,MATCH('Energy consumption (toe)'!I1427,Sector!$B$6:$B$46,FALSE))</f>
        <v>Manufacture of wood and of products of wood and cork, except furniture;
manufacture of articles of straw and plaiting materials</v>
      </c>
      <c r="K1427" s="179">
        <f>IFERROR('Energy consumption (raw)'!J1377*Lists!$H$84,)</f>
        <v>3095.5974600000004</v>
      </c>
      <c r="L1427" s="179">
        <f>'Energy consumption (raw)'!K1377*Lists!$H$84</f>
        <v>3095.5974600000004</v>
      </c>
      <c r="M1427" s="179">
        <f>'Energy consumption (raw)'!L1377*Lists!$H$84</f>
        <v>0</v>
      </c>
      <c r="N1427" s="179">
        <f>'Energy consumption (raw)'!M1377*Lists!$H$84</f>
        <v>0</v>
      </c>
      <c r="O1427" s="178">
        <f t="shared" si="114"/>
        <v>3095.5974600000004</v>
      </c>
      <c r="P1427">
        <f>'Energy consumption (raw)'!N1377*Lists!$H$85</f>
        <v>0</v>
      </c>
      <c r="Q1427">
        <f>'Energy consumption (raw)'!O1377*Lists!$H$86</f>
        <v>0</v>
      </c>
      <c r="R1427">
        <f>'Energy consumption (raw)'!P1377*Lists!$H$87</f>
        <v>0</v>
      </c>
      <c r="S1427">
        <f>'Energy consumption (raw)'!Q1377*Lists!$H$88</f>
        <v>0</v>
      </c>
      <c r="T1427">
        <f>'Energy consumption (raw)'!R1377*Lists!$H$89</f>
        <v>0</v>
      </c>
      <c r="U1427">
        <f>'Energy consumption (raw)'!S1377*Lists!$H$90</f>
        <v>0</v>
      </c>
      <c r="V1427">
        <f>'Energy consumption (raw)'!T1377*Lists!$H$91</f>
        <v>0</v>
      </c>
      <c r="W1427">
        <f>'Energy consumption (raw)'!U1377*Lists!$H$92</f>
        <v>0</v>
      </c>
      <c r="X1427">
        <f>'Energy consumption (raw)'!V1377*Lists!$H$93</f>
        <v>0</v>
      </c>
      <c r="Y1427">
        <f>'Energy consumption (raw)'!W1377*Lists!$H$94</f>
        <v>0</v>
      </c>
      <c r="Z1427">
        <f>'Energy consumption (raw)'!X1377*Lists!$H$96*1000000</f>
        <v>0</v>
      </c>
      <c r="AA1427">
        <f>'Energy consumption (raw)'!Y1377*Lists!$H$97</f>
        <v>0</v>
      </c>
      <c r="AB1427">
        <f>'Energy consumption (raw)'!Z1377*Lists!$H$96</f>
        <v>0</v>
      </c>
      <c r="AC1427">
        <f>'Energy consumption (raw)'!AA1377*Lists!$H$98</f>
        <v>0</v>
      </c>
      <c r="AD1427">
        <f>'Energy consumption (raw)'!AB1377*Lists!$H$99</f>
        <v>0</v>
      </c>
      <c r="AE1427">
        <f>'Energy consumption (raw)'!AC1377*Lists!$H$101</f>
        <v>0</v>
      </c>
      <c r="AF1427">
        <f>'Energy consumption (raw)'!AD1377*Lists!$H$101</f>
        <v>0</v>
      </c>
      <c r="AG1427">
        <f>'Energy consumption (raw)'!AE1377*Lists!$H$101</f>
        <v>0</v>
      </c>
      <c r="AH1427">
        <f>'Energy consumption (raw)'!AF1377*Lists!$H$100</f>
        <v>0</v>
      </c>
      <c r="AI1427" s="167">
        <f t="shared" si="115"/>
        <v>3095.5974600000004</v>
      </c>
      <c r="AJ1427" s="179">
        <f>'Energy consumption (raw)'!AG1377</f>
        <v>3095.5974600000004</v>
      </c>
      <c r="AK1427" s="179">
        <f>'Energy consumption (raw)'!AH1377</f>
        <v>3750</v>
      </c>
      <c r="AL1427">
        <f>IF(ROUND(AI1427,-3)=ROUND('Energy consumption (raw)'!AG1377,-3),1,0)</f>
        <v>1</v>
      </c>
      <c r="AM1427" s="179" t="str">
        <f>'Energy consumption (raw)'!AJ1377</f>
        <v>45. Binh Phuoc</v>
      </c>
      <c r="AN1427">
        <f>VLOOKUP(AM1427,Lists!$F$9:$G$71,2,FALSE)</f>
        <v>1</v>
      </c>
    </row>
    <row r="1428" spans="2:40" x14ac:dyDescent="0.25">
      <c r="B1428" s="65" t="str">
        <f t="shared" si="113"/>
        <v>Industry1276</v>
      </c>
      <c r="C1428" s="179">
        <f>'Energy consumption (raw)'!B1378</f>
        <v>1276</v>
      </c>
      <c r="D1428" s="179">
        <f>'Energy consumption (raw)'!C1378</f>
        <v>0</v>
      </c>
      <c r="E1428" s="179">
        <f>'Energy consumption (raw)'!D1378</f>
        <v>0</v>
      </c>
      <c r="F1428" s="179" t="str">
        <f>'Energy consumption (raw)'!E1378</f>
        <v>Công nghiệp</v>
      </c>
      <c r="G1428" s="179" t="str">
        <f>'Energy consumption (raw)'!F1378</f>
        <v>Thuộc da, sơ chế da</v>
      </c>
      <c r="H1428" s="179" t="str">
        <f>'Energy consumption (raw)'!G1378</f>
        <v>Industry</v>
      </c>
      <c r="I1428" s="179" t="str">
        <f>'Energy consumption (raw)'!I1378</f>
        <v>15 Manufacture of leather and related products</v>
      </c>
      <c r="J1428" s="179" t="str">
        <f>INDEX(Sector!$E$6:$E$46,MATCH('Energy consumption (toe)'!I1428,Sector!$B$6:$B$46,FALSE))</f>
        <v>Manufacture of leather and related products</v>
      </c>
      <c r="K1428" s="179">
        <f>IFERROR('Energy consumption (raw)'!J1378*Lists!$H$84,)</f>
        <v>0</v>
      </c>
      <c r="L1428" s="179">
        <f>'Energy consumption (raw)'!K1378*Lists!$H$84</f>
        <v>3592.8755000000001</v>
      </c>
      <c r="M1428" s="179">
        <f>'Energy consumption (raw)'!L1378*Lists!$H$84</f>
        <v>0</v>
      </c>
      <c r="N1428" s="179">
        <f>'Energy consumption (raw)'!M1378*Lists!$H$84</f>
        <v>0</v>
      </c>
      <c r="O1428" s="178">
        <f t="shared" si="114"/>
        <v>3592.8755000000001</v>
      </c>
      <c r="P1428">
        <f>'Energy consumption (raw)'!N1378*Lists!$H$85</f>
        <v>0</v>
      </c>
      <c r="Q1428">
        <f>'Energy consumption (raw)'!O1378*Lists!$H$86</f>
        <v>0</v>
      </c>
      <c r="R1428">
        <f>'Energy consumption (raw)'!P1378*Lists!$H$87</f>
        <v>0</v>
      </c>
      <c r="S1428">
        <f>'Energy consumption (raw)'!Q1378*Lists!$H$88</f>
        <v>0</v>
      </c>
      <c r="T1428">
        <f>'Energy consumption (raw)'!R1378*Lists!$H$89</f>
        <v>0</v>
      </c>
      <c r="U1428">
        <f>'Energy consumption (raw)'!S1378*Lists!$H$90</f>
        <v>0</v>
      </c>
      <c r="V1428">
        <f>'Energy consumption (raw)'!T1378*Lists!$H$91</f>
        <v>0</v>
      </c>
      <c r="W1428">
        <f>'Energy consumption (raw)'!U1378*Lists!$H$92</f>
        <v>0</v>
      </c>
      <c r="X1428">
        <f>'Energy consumption (raw)'!V1378*Lists!$H$93</f>
        <v>0</v>
      </c>
      <c r="Y1428">
        <f>'Energy consumption (raw)'!W1378*Lists!$H$94</f>
        <v>0</v>
      </c>
      <c r="Z1428">
        <f>'Energy consumption (raw)'!X1378*Lists!$H$96*1000000</f>
        <v>0</v>
      </c>
      <c r="AA1428">
        <f>'Energy consumption (raw)'!Y1378*Lists!$H$97</f>
        <v>0</v>
      </c>
      <c r="AB1428">
        <f>'Energy consumption (raw)'!Z1378*Lists!$H$96</f>
        <v>0</v>
      </c>
      <c r="AC1428">
        <f>'Energy consumption (raw)'!AA1378*Lists!$H$98</f>
        <v>0</v>
      </c>
      <c r="AD1428">
        <f>'Energy consumption (raw)'!AB1378*Lists!$H$99</f>
        <v>0</v>
      </c>
      <c r="AE1428">
        <f>'Energy consumption (raw)'!AC1378*Lists!$H$101</f>
        <v>0</v>
      </c>
      <c r="AF1428">
        <f>'Energy consumption (raw)'!AD1378*Lists!$H$101</f>
        <v>0</v>
      </c>
      <c r="AG1428">
        <f>'Energy consumption (raw)'!AE1378*Lists!$H$101</f>
        <v>0</v>
      </c>
      <c r="AH1428">
        <f>'Energy consumption (raw)'!AF1378*Lists!$H$100</f>
        <v>0</v>
      </c>
      <c r="AI1428" s="167">
        <f t="shared" si="115"/>
        <v>3592.8755000000001</v>
      </c>
      <c r="AJ1428" s="179">
        <f>'Energy consumption (raw)'!AG1378</f>
        <v>3592.8755000000001</v>
      </c>
      <c r="AK1428" s="179">
        <f>'Energy consumption (raw)'!AH1378</f>
        <v>3392</v>
      </c>
      <c r="AL1428">
        <f>IF(ROUND(AI1428,-3)=ROUND('Energy consumption (raw)'!AG1378,-3),1,0)</f>
        <v>1</v>
      </c>
      <c r="AM1428" s="179" t="str">
        <f>'Energy consumption (raw)'!AJ1378</f>
        <v>45. Binh Phuoc</v>
      </c>
      <c r="AN1428">
        <f>VLOOKUP(AM1428,Lists!$F$9:$G$71,2,FALSE)</f>
        <v>1</v>
      </c>
    </row>
    <row r="1429" spans="2:40" x14ac:dyDescent="0.25">
      <c r="B1429" s="65" t="str">
        <f t="shared" si="113"/>
        <v>Industry1277</v>
      </c>
      <c r="C1429" s="179">
        <f>'Energy consumption (raw)'!B1379</f>
        <v>1277</v>
      </c>
      <c r="D1429" s="179">
        <f>'Energy consumption (raw)'!C1379</f>
        <v>0</v>
      </c>
      <c r="E1429" s="179">
        <f>'Energy consumption (raw)'!D1379</f>
        <v>0</v>
      </c>
      <c r="F1429" s="179" t="str">
        <f>'Energy consumption (raw)'!E1379</f>
        <v>Công nghiệp</v>
      </c>
      <c r="G1429" s="179" t="str">
        <f>'Energy consumption (raw)'!F1379</f>
        <v>Sản xuất sản phẩm từ gỗ</v>
      </c>
      <c r="H1429" s="179" t="str">
        <f>'Energy consumption (raw)'!G1379</f>
        <v>Industry</v>
      </c>
      <c r="I1429" s="179" t="str">
        <f>'Energy consumption (raw)'!I1379</f>
        <v>16 Manufacture of wood and of products of wood and cork, except furniture;
manufacture of articles of straw and plaiting materials</v>
      </c>
      <c r="J1429" s="179" t="str">
        <f>INDEX(Sector!$E$6:$E$46,MATCH('Energy consumption (toe)'!I1429,Sector!$B$6:$B$46,FALSE))</f>
        <v>Manufacture of wood and of products of wood and cork, except furniture;
manufacture of articles of straw and plaiting materials</v>
      </c>
      <c r="K1429" s="179">
        <f>IFERROR('Energy consumption (raw)'!J1379*Lists!$H$84,)</f>
        <v>0</v>
      </c>
      <c r="L1429" s="179">
        <f>'Energy consumption (raw)'!K1379*Lists!$H$84</f>
        <v>1413.6101920000001</v>
      </c>
      <c r="M1429" s="179">
        <f>'Energy consumption (raw)'!L1379*Lists!$H$84</f>
        <v>0</v>
      </c>
      <c r="N1429" s="179">
        <f>'Energy consumption (raw)'!M1379*Lists!$H$84</f>
        <v>0</v>
      </c>
      <c r="O1429" s="178">
        <f t="shared" si="114"/>
        <v>1413.6101920000001</v>
      </c>
      <c r="P1429">
        <f>'Energy consumption (raw)'!N1379*Lists!$H$85</f>
        <v>0</v>
      </c>
      <c r="Q1429">
        <f>'Energy consumption (raw)'!O1379*Lists!$H$86</f>
        <v>0</v>
      </c>
      <c r="R1429">
        <f>'Energy consumption (raw)'!P1379*Lists!$H$87</f>
        <v>0</v>
      </c>
      <c r="S1429">
        <f>'Energy consumption (raw)'!Q1379*Lists!$H$88</f>
        <v>0</v>
      </c>
      <c r="T1429">
        <f>'Energy consumption (raw)'!R1379*Lists!$H$89</f>
        <v>0</v>
      </c>
      <c r="U1429">
        <f>'Energy consumption (raw)'!S1379*Lists!$H$90</f>
        <v>0</v>
      </c>
      <c r="V1429">
        <f>'Energy consumption (raw)'!T1379*Lists!$H$91</f>
        <v>0</v>
      </c>
      <c r="W1429">
        <f>'Energy consumption (raw)'!U1379*Lists!$H$92</f>
        <v>0</v>
      </c>
      <c r="X1429">
        <f>'Energy consumption (raw)'!V1379*Lists!$H$93</f>
        <v>0</v>
      </c>
      <c r="Y1429">
        <f>'Energy consumption (raw)'!W1379*Lists!$H$94</f>
        <v>0</v>
      </c>
      <c r="Z1429">
        <f>'Energy consumption (raw)'!X1379*Lists!$H$96*1000000</f>
        <v>0</v>
      </c>
      <c r="AA1429">
        <f>'Energy consumption (raw)'!Y1379*Lists!$H$97</f>
        <v>0</v>
      </c>
      <c r="AB1429">
        <f>'Energy consumption (raw)'!Z1379*Lists!$H$96</f>
        <v>0</v>
      </c>
      <c r="AC1429">
        <f>'Energy consumption (raw)'!AA1379*Lists!$H$98</f>
        <v>0</v>
      </c>
      <c r="AD1429">
        <f>'Energy consumption (raw)'!AB1379*Lists!$H$99</f>
        <v>0</v>
      </c>
      <c r="AE1429">
        <f>'Energy consumption (raw)'!AC1379*Lists!$H$101</f>
        <v>0</v>
      </c>
      <c r="AF1429">
        <f>'Energy consumption (raw)'!AD1379*Lists!$H$101</f>
        <v>0</v>
      </c>
      <c r="AG1429">
        <f>'Energy consumption (raw)'!AE1379*Lists!$H$101</f>
        <v>0</v>
      </c>
      <c r="AH1429">
        <f>'Energy consumption (raw)'!AF1379*Lists!$H$100</f>
        <v>0</v>
      </c>
      <c r="AI1429" s="167">
        <f t="shared" si="115"/>
        <v>1413.6101920000001</v>
      </c>
      <c r="AJ1429" s="179">
        <f>'Energy consumption (raw)'!AG1379</f>
        <v>1413.6101920000001</v>
      </c>
      <c r="AK1429" s="179">
        <f>'Energy consumption (raw)'!AH1379</f>
        <v>1749</v>
      </c>
      <c r="AL1429">
        <f>IF(ROUND(AI1429,-3)=ROUND('Energy consumption (raw)'!AG1379,-3),1,0)</f>
        <v>1</v>
      </c>
      <c r="AM1429" s="179" t="str">
        <f>'Energy consumption (raw)'!AJ1379</f>
        <v>45. Binh Phuoc</v>
      </c>
      <c r="AN1429">
        <f>VLOOKUP(AM1429,Lists!$F$9:$G$71,2,FALSE)</f>
        <v>1</v>
      </c>
    </row>
    <row r="1430" spans="2:40" x14ac:dyDescent="0.25">
      <c r="B1430" s="65" t="str">
        <f t="shared" si="113"/>
        <v>Industry1278</v>
      </c>
      <c r="C1430" s="179">
        <f>'Energy consumption (raw)'!B1380</f>
        <v>1278</v>
      </c>
      <c r="D1430" s="179">
        <f>'Energy consumption (raw)'!C1380</f>
        <v>0</v>
      </c>
      <c r="E1430" s="179">
        <f>'Energy consumption (raw)'!D1380</f>
        <v>0</v>
      </c>
      <c r="F1430" s="179" t="str">
        <f>'Energy consumption (raw)'!E1380</f>
        <v>Công nghiệp</v>
      </c>
      <c r="G1430" s="179" t="str">
        <f>'Energy consumption (raw)'!F1380</f>
        <v>Sản xuất sợi, vải dệt thoi và hoàn thiện sản phẩm dệt</v>
      </c>
      <c r="H1430" s="179" t="str">
        <f>'Energy consumption (raw)'!G1380</f>
        <v>Industry</v>
      </c>
      <c r="I1430" s="179" t="str">
        <f>'Energy consumption (raw)'!I1380</f>
        <v>13 Manufacture of textiles</v>
      </c>
      <c r="J1430" s="179" t="str">
        <f>INDEX(Sector!$E$6:$E$46,MATCH('Energy consumption (toe)'!I1430,Sector!$B$6:$B$46,FALSE))</f>
        <v>Manufacture of textiles</v>
      </c>
      <c r="K1430" s="179">
        <f>IFERROR('Energy consumption (raw)'!J1380*Lists!$H$84,)</f>
        <v>0</v>
      </c>
      <c r="L1430" s="179">
        <f>'Energy consumption (raw)'!K1380*Lists!$H$84</f>
        <v>1456.0365200000001</v>
      </c>
      <c r="M1430" s="179">
        <f>'Energy consumption (raw)'!L1380*Lists!$H$84</f>
        <v>0</v>
      </c>
      <c r="N1430" s="179">
        <f>'Energy consumption (raw)'!M1380*Lists!$H$84</f>
        <v>0</v>
      </c>
      <c r="O1430" s="178">
        <f t="shared" si="114"/>
        <v>1456.0365200000001</v>
      </c>
      <c r="P1430">
        <f>'Energy consumption (raw)'!N1380*Lists!$H$85</f>
        <v>0</v>
      </c>
      <c r="Q1430">
        <f>'Energy consumption (raw)'!O1380*Lists!$H$86</f>
        <v>0</v>
      </c>
      <c r="R1430">
        <f>'Energy consumption (raw)'!P1380*Lists!$H$87</f>
        <v>0</v>
      </c>
      <c r="S1430">
        <f>'Energy consumption (raw)'!Q1380*Lists!$H$88</f>
        <v>0</v>
      </c>
      <c r="T1430">
        <f>'Energy consumption (raw)'!R1380*Lists!$H$89</f>
        <v>0</v>
      </c>
      <c r="U1430">
        <f>'Energy consumption (raw)'!S1380*Lists!$H$90</f>
        <v>0</v>
      </c>
      <c r="V1430">
        <f>'Energy consumption (raw)'!T1380*Lists!$H$91</f>
        <v>0</v>
      </c>
      <c r="W1430">
        <f>'Energy consumption (raw)'!U1380*Lists!$H$92</f>
        <v>0</v>
      </c>
      <c r="X1430">
        <f>'Energy consumption (raw)'!V1380*Lists!$H$93</f>
        <v>0</v>
      </c>
      <c r="Y1430">
        <f>'Energy consumption (raw)'!W1380*Lists!$H$94</f>
        <v>0</v>
      </c>
      <c r="Z1430">
        <f>'Energy consumption (raw)'!X1380*Lists!$H$96*1000000</f>
        <v>0</v>
      </c>
      <c r="AA1430">
        <f>'Energy consumption (raw)'!Y1380*Lists!$H$97</f>
        <v>0</v>
      </c>
      <c r="AB1430">
        <f>'Energy consumption (raw)'!Z1380*Lists!$H$96</f>
        <v>0</v>
      </c>
      <c r="AC1430">
        <f>'Energy consumption (raw)'!AA1380*Lists!$H$98</f>
        <v>0</v>
      </c>
      <c r="AD1430">
        <f>'Energy consumption (raw)'!AB1380*Lists!$H$99</f>
        <v>0</v>
      </c>
      <c r="AE1430">
        <f>'Energy consumption (raw)'!AC1380*Lists!$H$101</f>
        <v>0</v>
      </c>
      <c r="AF1430">
        <f>'Energy consumption (raw)'!AD1380*Lists!$H$101</f>
        <v>0</v>
      </c>
      <c r="AG1430">
        <f>'Energy consumption (raw)'!AE1380*Lists!$H$101</f>
        <v>0</v>
      </c>
      <c r="AH1430">
        <f>'Energy consumption (raw)'!AF1380*Lists!$H$100</f>
        <v>0</v>
      </c>
      <c r="AI1430" s="167">
        <f t="shared" si="115"/>
        <v>1456.0365200000001</v>
      </c>
      <c r="AJ1430" s="179">
        <f>'Energy consumption (raw)'!AG1380</f>
        <v>1456.0365200000001</v>
      </c>
      <c r="AK1430" s="179">
        <f>'Energy consumption (raw)'!AH1380</f>
        <v>1355</v>
      </c>
      <c r="AL1430">
        <f>IF(ROUND(AI1430,-3)=ROUND('Energy consumption (raw)'!AG1380,-3),1,0)</f>
        <v>1</v>
      </c>
      <c r="AM1430" s="179" t="str">
        <f>'Energy consumption (raw)'!AJ1380</f>
        <v>45. Binh Phuoc</v>
      </c>
      <c r="AN1430">
        <f>VLOOKUP(AM1430,Lists!$F$9:$G$71,2,FALSE)</f>
        <v>1</v>
      </c>
    </row>
    <row r="1431" spans="2:40" x14ac:dyDescent="0.25">
      <c r="B1431" s="65" t="str">
        <f t="shared" si="113"/>
        <v>Industry1279</v>
      </c>
      <c r="C1431" s="179">
        <f>'Energy consumption (raw)'!B1381</f>
        <v>1279</v>
      </c>
      <c r="D1431" s="179">
        <f>'Energy consumption (raw)'!C1381</f>
        <v>0</v>
      </c>
      <c r="E1431" s="179">
        <f>'Energy consumption (raw)'!D1381</f>
        <v>0</v>
      </c>
      <c r="F1431" s="179" t="str">
        <f>'Energy consumption (raw)'!E1381</f>
        <v>Công nghiệp</v>
      </c>
      <c r="G1431" s="179" t="str">
        <f>'Energy consumption (raw)'!F1381</f>
        <v>Thuộc da, sơ chế da</v>
      </c>
      <c r="H1431" s="179" t="str">
        <f>'Energy consumption (raw)'!G1381</f>
        <v>Industry</v>
      </c>
      <c r="I1431" s="179" t="str">
        <f>'Energy consumption (raw)'!I1381</f>
        <v>15 Manufacture of leather and related products</v>
      </c>
      <c r="J1431" s="179" t="str">
        <f>INDEX(Sector!$E$6:$E$46,MATCH('Energy consumption (toe)'!I1431,Sector!$B$6:$B$46,FALSE))</f>
        <v>Manufacture of leather and related products</v>
      </c>
      <c r="K1431" s="179">
        <f>IFERROR('Energy consumption (raw)'!J1381*Lists!$H$84,)</f>
        <v>0</v>
      </c>
      <c r="L1431" s="179">
        <f>'Energy consumption (raw)'!K1381*Lists!$H$84</f>
        <v>5229.8596299999999</v>
      </c>
      <c r="M1431" s="179">
        <f>'Energy consumption (raw)'!L1381*Lists!$H$84</f>
        <v>0</v>
      </c>
      <c r="N1431" s="179">
        <f>'Energy consumption (raw)'!M1381*Lists!$H$84</f>
        <v>0</v>
      </c>
      <c r="O1431" s="178">
        <f t="shared" si="114"/>
        <v>5229.8596299999999</v>
      </c>
      <c r="P1431">
        <f>'Energy consumption (raw)'!N1381*Lists!$H$85</f>
        <v>0</v>
      </c>
      <c r="Q1431">
        <f>'Energy consumption (raw)'!O1381*Lists!$H$86</f>
        <v>0</v>
      </c>
      <c r="R1431">
        <f>'Energy consumption (raw)'!P1381*Lists!$H$87</f>
        <v>0</v>
      </c>
      <c r="S1431">
        <f>'Energy consumption (raw)'!Q1381*Lists!$H$88</f>
        <v>0</v>
      </c>
      <c r="T1431">
        <f>'Energy consumption (raw)'!R1381*Lists!$H$89</f>
        <v>45.594000000000001</v>
      </c>
      <c r="U1431">
        <f>'Energy consumption (raw)'!S1381*Lists!$H$90</f>
        <v>0</v>
      </c>
      <c r="V1431">
        <f>'Energy consumption (raw)'!T1381*Lists!$H$91</f>
        <v>0</v>
      </c>
      <c r="W1431">
        <f>'Energy consumption (raw)'!U1381*Lists!$H$92</f>
        <v>0</v>
      </c>
      <c r="X1431">
        <f>'Energy consumption (raw)'!V1381*Lists!$H$93</f>
        <v>0</v>
      </c>
      <c r="Y1431">
        <f>'Energy consumption (raw)'!W1381*Lists!$H$94</f>
        <v>0</v>
      </c>
      <c r="Z1431">
        <f>'Energy consumption (raw)'!X1381*Lists!$H$96*1000000</f>
        <v>0</v>
      </c>
      <c r="AA1431">
        <f>'Energy consumption (raw)'!Y1381*Lists!$H$97</f>
        <v>7.4119999999999999</v>
      </c>
      <c r="AB1431">
        <f>'Energy consumption (raw)'!Z1381*Lists!$H$96</f>
        <v>0</v>
      </c>
      <c r="AC1431">
        <f>'Energy consumption (raw)'!AA1381*Lists!$H$98</f>
        <v>0</v>
      </c>
      <c r="AD1431">
        <f>'Energy consumption (raw)'!AB1381*Lists!$H$99</f>
        <v>0</v>
      </c>
      <c r="AE1431">
        <f>'Energy consumption (raw)'!AC1381*Lists!$H$101</f>
        <v>0</v>
      </c>
      <c r="AF1431">
        <f>'Energy consumption (raw)'!AD1381*Lists!$H$101</f>
        <v>0</v>
      </c>
      <c r="AG1431">
        <f>'Energy consumption (raw)'!AE1381*Lists!$H$101</f>
        <v>0</v>
      </c>
      <c r="AH1431">
        <f>'Energy consumption (raw)'!AF1381*Lists!$H$100</f>
        <v>0</v>
      </c>
      <c r="AI1431" s="167">
        <f t="shared" si="115"/>
        <v>5282.8656300000002</v>
      </c>
      <c r="AJ1431" s="179">
        <f>'Energy consumption (raw)'!AG1381</f>
        <v>5282.8656300000002</v>
      </c>
      <c r="AK1431" s="179">
        <f>'Energy consumption (raw)'!AH1381</f>
        <v>4790</v>
      </c>
      <c r="AL1431">
        <f>IF(ROUND(AI1431,-3)=ROUND('Energy consumption (raw)'!AG1381,-3),1,0)</f>
        <v>1</v>
      </c>
      <c r="AM1431" s="179" t="str">
        <f>'Energy consumption (raw)'!AJ1381</f>
        <v>45. Binh Phuoc</v>
      </c>
      <c r="AN1431">
        <f>VLOOKUP(AM1431,Lists!$F$9:$G$71,2,FALSE)</f>
        <v>1</v>
      </c>
    </row>
    <row r="1432" spans="2:40" x14ac:dyDescent="0.25">
      <c r="B1432" s="65" t="str">
        <f t="shared" si="113"/>
        <v>Industry1280</v>
      </c>
      <c r="C1432" s="179">
        <f>'Energy consumption (raw)'!B1382</f>
        <v>1280</v>
      </c>
      <c r="D1432" s="179">
        <f>'Energy consumption (raw)'!C1382</f>
        <v>0</v>
      </c>
      <c r="E1432" s="179">
        <f>'Energy consumption (raw)'!D1382</f>
        <v>0</v>
      </c>
      <c r="F1432" s="179" t="str">
        <f>'Energy consumption (raw)'!E1382</f>
        <v>Công nghiệp</v>
      </c>
      <c r="G1432" s="179" t="str">
        <f>'Energy consumption (raw)'!F1382</f>
        <v>Sản xuất sản phẩm từ cao su và plastic</v>
      </c>
      <c r="H1432" s="179" t="str">
        <f>'Energy consumption (raw)'!G1382</f>
        <v>Industry</v>
      </c>
      <c r="I1432" s="179" t="str">
        <f>'Energy consumption (raw)'!I1382</f>
        <v>22 Manufacture of rubber and plastics products</v>
      </c>
      <c r="J1432" s="179" t="str">
        <f>INDEX(Sector!$E$6:$E$46,MATCH('Energy consumption (toe)'!I1432,Sector!$B$6:$B$46,FALSE))</f>
        <v>Manufacture of rubber and plastics products</v>
      </c>
      <c r="K1432" s="179">
        <f>IFERROR('Energy consumption (raw)'!J1382*Lists!$H$84,)</f>
        <v>0</v>
      </c>
      <c r="L1432" s="179">
        <f>'Energy consumption (raw)'!K1382*Lists!$H$84</f>
        <v>1840.3720519000001</v>
      </c>
      <c r="M1432" s="179">
        <f>'Energy consumption (raw)'!L1382*Lists!$H$84</f>
        <v>0</v>
      </c>
      <c r="N1432" s="179">
        <f>'Energy consumption (raw)'!M1382*Lists!$H$84</f>
        <v>0</v>
      </c>
      <c r="O1432" s="178">
        <f t="shared" si="114"/>
        <v>1840.3720519000001</v>
      </c>
      <c r="P1432">
        <f>'Energy consumption (raw)'!N1382*Lists!$H$85</f>
        <v>0</v>
      </c>
      <c r="Q1432">
        <f>'Energy consumption (raw)'!O1382*Lists!$H$86</f>
        <v>0</v>
      </c>
      <c r="R1432">
        <f>'Energy consumption (raw)'!P1382*Lists!$H$87</f>
        <v>0</v>
      </c>
      <c r="S1432">
        <f>'Energy consumption (raw)'!Q1382*Lists!$H$88</f>
        <v>0</v>
      </c>
      <c r="T1432">
        <f>'Energy consumption (raw)'!R1382*Lists!$H$89</f>
        <v>0</v>
      </c>
      <c r="U1432">
        <f>'Energy consumption (raw)'!S1382*Lists!$H$90</f>
        <v>0</v>
      </c>
      <c r="V1432">
        <f>'Energy consumption (raw)'!T1382*Lists!$H$91</f>
        <v>0</v>
      </c>
      <c r="W1432">
        <f>'Energy consumption (raw)'!U1382*Lists!$H$92</f>
        <v>0</v>
      </c>
      <c r="X1432">
        <f>'Energy consumption (raw)'!V1382*Lists!$H$93</f>
        <v>0</v>
      </c>
      <c r="Y1432">
        <f>'Energy consumption (raw)'!W1382*Lists!$H$94</f>
        <v>0</v>
      </c>
      <c r="Z1432">
        <f>'Energy consumption (raw)'!X1382*Lists!$H$96*1000000</f>
        <v>0</v>
      </c>
      <c r="AA1432">
        <f>'Energy consumption (raw)'!Y1382*Lists!$H$97</f>
        <v>0</v>
      </c>
      <c r="AB1432">
        <f>'Energy consumption (raw)'!Z1382*Lists!$H$96</f>
        <v>0</v>
      </c>
      <c r="AC1432">
        <f>'Energy consumption (raw)'!AA1382*Lists!$H$98</f>
        <v>0</v>
      </c>
      <c r="AD1432">
        <f>'Energy consumption (raw)'!AB1382*Lists!$H$99</f>
        <v>0</v>
      </c>
      <c r="AE1432">
        <f>'Energy consumption (raw)'!AC1382*Lists!$H$101</f>
        <v>0</v>
      </c>
      <c r="AF1432">
        <f>'Energy consumption (raw)'!AD1382*Lists!$H$101</f>
        <v>0</v>
      </c>
      <c r="AG1432">
        <f>'Energy consumption (raw)'!AE1382*Lists!$H$101</f>
        <v>0</v>
      </c>
      <c r="AH1432">
        <f>'Energy consumption (raw)'!AF1382*Lists!$H$100</f>
        <v>0</v>
      </c>
      <c r="AI1432" s="167">
        <f t="shared" si="115"/>
        <v>1840.3720519000001</v>
      </c>
      <c r="AJ1432" s="179">
        <f>'Energy consumption (raw)'!AG1382</f>
        <v>1840.3720519000001</v>
      </c>
      <c r="AK1432" s="179">
        <f>'Energy consumption (raw)'!AH1382</f>
        <v>1647</v>
      </c>
      <c r="AL1432">
        <f>IF(ROUND(AI1432,-3)=ROUND('Energy consumption (raw)'!AG1382,-3),1,0)</f>
        <v>1</v>
      </c>
      <c r="AM1432" s="179" t="str">
        <f>'Energy consumption (raw)'!AJ1382</f>
        <v>45. Binh Phuoc</v>
      </c>
      <c r="AN1432">
        <f>VLOOKUP(AM1432,Lists!$F$9:$G$71,2,FALSE)</f>
        <v>1</v>
      </c>
    </row>
    <row r="1433" spans="2:40" x14ac:dyDescent="0.25">
      <c r="B1433" s="65" t="str">
        <f t="shared" si="113"/>
        <v>Industry1281</v>
      </c>
      <c r="C1433" s="179">
        <f>'Energy consumption (raw)'!B1383</f>
        <v>1281</v>
      </c>
      <c r="D1433" s="179">
        <f>'Energy consumption (raw)'!C1383</f>
        <v>0</v>
      </c>
      <c r="E1433" s="179">
        <f>'Energy consumption (raw)'!D1383</f>
        <v>0</v>
      </c>
      <c r="F1433" s="179" t="str">
        <f>'Energy consumption (raw)'!E1383</f>
        <v>Công nghiệp</v>
      </c>
      <c r="G1433" s="179" t="str">
        <f>'Energy consumption (raw)'!F1383</f>
        <v>Thuộc da, sơ chế da</v>
      </c>
      <c r="H1433" s="179" t="str">
        <f>'Energy consumption (raw)'!G1383</f>
        <v>Industry</v>
      </c>
      <c r="I1433" s="179" t="str">
        <f>'Energy consumption (raw)'!I1383</f>
        <v>15 Manufacture of leather and related products</v>
      </c>
      <c r="J1433" s="179" t="str">
        <f>INDEX(Sector!$E$6:$E$46,MATCH('Energy consumption (toe)'!I1433,Sector!$B$6:$B$46,FALSE))</f>
        <v>Manufacture of leather and related products</v>
      </c>
      <c r="K1433" s="179">
        <f>IFERROR('Energy consumption (raw)'!J1383*Lists!$H$84,)</f>
        <v>0</v>
      </c>
      <c r="L1433" s="179">
        <f>'Energy consumption (raw)'!K1383*Lists!$H$84</f>
        <v>1111.23774</v>
      </c>
      <c r="M1433" s="179">
        <f>'Energy consumption (raw)'!L1383*Lists!$H$84</f>
        <v>0</v>
      </c>
      <c r="N1433" s="179">
        <f>'Energy consumption (raw)'!M1383*Lists!$H$84</f>
        <v>0</v>
      </c>
      <c r="O1433" s="178">
        <f t="shared" si="114"/>
        <v>1111.23774</v>
      </c>
      <c r="P1433">
        <f>'Energy consumption (raw)'!N1383*Lists!$H$85</f>
        <v>0</v>
      </c>
      <c r="Q1433">
        <f>'Energy consumption (raw)'!O1383*Lists!$H$86</f>
        <v>0</v>
      </c>
      <c r="R1433">
        <f>'Energy consumption (raw)'!P1383*Lists!$H$87</f>
        <v>0</v>
      </c>
      <c r="S1433">
        <f>'Energy consumption (raw)'!Q1383*Lists!$H$88</f>
        <v>0</v>
      </c>
      <c r="T1433">
        <f>'Energy consumption (raw)'!R1383*Lists!$H$89</f>
        <v>0</v>
      </c>
      <c r="U1433">
        <f>'Energy consumption (raw)'!S1383*Lists!$H$90</f>
        <v>0</v>
      </c>
      <c r="V1433">
        <f>'Energy consumption (raw)'!T1383*Lists!$H$91</f>
        <v>0</v>
      </c>
      <c r="W1433">
        <f>'Energy consumption (raw)'!U1383*Lists!$H$92</f>
        <v>0</v>
      </c>
      <c r="X1433">
        <f>'Energy consumption (raw)'!V1383*Lists!$H$93</f>
        <v>0</v>
      </c>
      <c r="Y1433">
        <f>'Energy consumption (raw)'!W1383*Lists!$H$94</f>
        <v>0</v>
      </c>
      <c r="Z1433">
        <f>'Energy consumption (raw)'!X1383*Lists!$H$96*1000000</f>
        <v>0</v>
      </c>
      <c r="AA1433">
        <f>'Energy consumption (raw)'!Y1383*Lists!$H$97</f>
        <v>0</v>
      </c>
      <c r="AB1433">
        <f>'Energy consumption (raw)'!Z1383*Lists!$H$96</f>
        <v>0</v>
      </c>
      <c r="AC1433">
        <f>'Energy consumption (raw)'!AA1383*Lists!$H$98</f>
        <v>0</v>
      </c>
      <c r="AD1433">
        <f>'Energy consumption (raw)'!AB1383*Lists!$H$99</f>
        <v>0</v>
      </c>
      <c r="AE1433">
        <f>'Energy consumption (raw)'!AC1383*Lists!$H$101</f>
        <v>0</v>
      </c>
      <c r="AF1433">
        <f>'Energy consumption (raw)'!AD1383*Lists!$H$101</f>
        <v>0</v>
      </c>
      <c r="AG1433">
        <f>'Energy consumption (raw)'!AE1383*Lists!$H$101</f>
        <v>0</v>
      </c>
      <c r="AH1433">
        <f>'Energy consumption (raw)'!AF1383*Lists!$H$100</f>
        <v>0</v>
      </c>
      <c r="AI1433" s="167">
        <f t="shared" si="115"/>
        <v>1111.23774</v>
      </c>
      <c r="AJ1433" s="179">
        <f>'Energy consumption (raw)'!AG1383</f>
        <v>1111.23774</v>
      </c>
      <c r="AK1433" s="179">
        <f>'Energy consumption (raw)'!AH1383</f>
        <v>1025</v>
      </c>
      <c r="AL1433">
        <f>IF(ROUND(AI1433,-3)=ROUND('Energy consumption (raw)'!AG1383,-3),1,0)</f>
        <v>1</v>
      </c>
      <c r="AM1433" s="179" t="str">
        <f>'Energy consumption (raw)'!AJ1383</f>
        <v>45. Binh Phuoc</v>
      </c>
      <c r="AN1433">
        <f>VLOOKUP(AM1433,Lists!$F$9:$G$71,2,FALSE)</f>
        <v>1</v>
      </c>
    </row>
    <row r="1434" spans="2:40" x14ac:dyDescent="0.25">
      <c r="B1434" s="65" t="str">
        <f t="shared" si="113"/>
        <v>Industry1282</v>
      </c>
      <c r="C1434" s="179">
        <f>'Energy consumption (raw)'!B1384</f>
        <v>1282</v>
      </c>
      <c r="D1434" s="179">
        <f>'Energy consumption (raw)'!C1384</f>
        <v>0</v>
      </c>
      <c r="E1434" s="179">
        <f>'Energy consumption (raw)'!D1384</f>
        <v>0</v>
      </c>
      <c r="F1434" s="179" t="str">
        <f>'Energy consumption (raw)'!E1384</f>
        <v>Công nghiệp</v>
      </c>
      <c r="G1434" s="179" t="str">
        <f>'Energy consumption (raw)'!F1384</f>
        <v>Sản xuất giấy nhăn, bìa nhăn, bao bì từ giấy và bìa</v>
      </c>
      <c r="H1434" s="179" t="str">
        <f>'Energy consumption (raw)'!G1384</f>
        <v>Industry</v>
      </c>
      <c r="I1434" s="179" t="str">
        <f>'Energy consumption (raw)'!I1384</f>
        <v>17 Manufacture of paper and paper products</v>
      </c>
      <c r="J1434" s="179" t="str">
        <f>INDEX(Sector!$E$6:$E$46,MATCH('Energy consumption (toe)'!I1434,Sector!$B$6:$B$46,FALSE))</f>
        <v>Manufacture of paper and paper products</v>
      </c>
      <c r="K1434" s="179">
        <f>IFERROR('Energy consumption (raw)'!J1384*Lists!$H$84,)</f>
        <v>0</v>
      </c>
      <c r="L1434" s="179">
        <f>'Energy consumption (raw)'!K1384*Lists!$H$84</f>
        <v>13253.953390000001</v>
      </c>
      <c r="M1434" s="179">
        <f>'Energy consumption (raw)'!L1384*Lists!$H$84</f>
        <v>0</v>
      </c>
      <c r="N1434" s="179">
        <f>'Energy consumption (raw)'!M1384*Lists!$H$84</f>
        <v>0</v>
      </c>
      <c r="O1434" s="178">
        <f t="shared" si="114"/>
        <v>13253.953390000001</v>
      </c>
      <c r="P1434">
        <f>'Energy consumption (raw)'!N1384*Lists!$H$85</f>
        <v>0</v>
      </c>
      <c r="Q1434">
        <f>'Energy consumption (raw)'!O1384*Lists!$H$86</f>
        <v>0</v>
      </c>
      <c r="R1434">
        <f>'Energy consumption (raw)'!P1384*Lists!$H$87</f>
        <v>0</v>
      </c>
      <c r="S1434">
        <f>'Energy consumption (raw)'!Q1384*Lists!$H$88</f>
        <v>0</v>
      </c>
      <c r="T1434">
        <f>'Energy consumption (raw)'!R1384*Lists!$H$89</f>
        <v>0</v>
      </c>
      <c r="U1434">
        <f>'Energy consumption (raw)'!S1384*Lists!$H$90</f>
        <v>0</v>
      </c>
      <c r="V1434">
        <f>'Energy consumption (raw)'!T1384*Lists!$H$91</f>
        <v>0</v>
      </c>
      <c r="W1434">
        <f>'Energy consumption (raw)'!U1384*Lists!$H$92</f>
        <v>0</v>
      </c>
      <c r="X1434">
        <f>'Energy consumption (raw)'!V1384*Lists!$H$93</f>
        <v>0</v>
      </c>
      <c r="Y1434">
        <f>'Energy consumption (raw)'!W1384*Lists!$H$94</f>
        <v>0</v>
      </c>
      <c r="Z1434">
        <f>'Energy consumption (raw)'!X1384*Lists!$H$96*1000000</f>
        <v>0</v>
      </c>
      <c r="AA1434">
        <f>'Energy consumption (raw)'!Y1384*Lists!$H$97</f>
        <v>0</v>
      </c>
      <c r="AB1434">
        <f>'Energy consumption (raw)'!Z1384*Lists!$H$96</f>
        <v>0</v>
      </c>
      <c r="AC1434">
        <f>'Energy consumption (raw)'!AA1384*Lists!$H$98</f>
        <v>0</v>
      </c>
      <c r="AD1434">
        <f>'Energy consumption (raw)'!AB1384*Lists!$H$99</f>
        <v>0</v>
      </c>
      <c r="AE1434">
        <f>'Energy consumption (raw)'!AC1384*Lists!$H$101</f>
        <v>0</v>
      </c>
      <c r="AF1434">
        <f>'Energy consumption (raw)'!AD1384*Lists!$H$101</f>
        <v>0</v>
      </c>
      <c r="AG1434">
        <f>'Energy consumption (raw)'!AE1384*Lists!$H$101</f>
        <v>0</v>
      </c>
      <c r="AH1434">
        <f>'Energy consumption (raw)'!AF1384*Lists!$H$100</f>
        <v>0</v>
      </c>
      <c r="AI1434" s="167">
        <f t="shared" si="115"/>
        <v>13253.953390000001</v>
      </c>
      <c r="AJ1434" s="179">
        <f>'Energy consumption (raw)'!AG1384</f>
        <v>13253.953390000001</v>
      </c>
      <c r="AK1434" s="179">
        <f>'Energy consumption (raw)'!AH1384</f>
        <v>9431</v>
      </c>
      <c r="AL1434">
        <f>IF(ROUND(AI1434,-3)=ROUND('Energy consumption (raw)'!AG1384,-3),1,0)</f>
        <v>1</v>
      </c>
      <c r="AM1434" s="179" t="str">
        <f>'Energy consumption (raw)'!AJ1384</f>
        <v>45. Binh Phuoc</v>
      </c>
      <c r="AN1434">
        <f>VLOOKUP(AM1434,Lists!$F$9:$G$71,2,FALSE)</f>
        <v>1</v>
      </c>
    </row>
    <row r="1435" spans="2:40" x14ac:dyDescent="0.25">
      <c r="B1435" s="65" t="str">
        <f t="shared" si="113"/>
        <v>Industry1283</v>
      </c>
      <c r="C1435" s="179">
        <f>'Energy consumption (raw)'!B1385</f>
        <v>1283</v>
      </c>
      <c r="D1435" s="179">
        <f>'Energy consumption (raw)'!C1385</f>
        <v>0</v>
      </c>
      <c r="E1435" s="179">
        <f>'Energy consumption (raw)'!D1385</f>
        <v>0</v>
      </c>
      <c r="F1435" s="179" t="str">
        <f>'Energy consumption (raw)'!E1385</f>
        <v>Công nghiệp</v>
      </c>
      <c r="G1435" s="179" t="str">
        <f>'Energy consumption (raw)'!F1385</f>
        <v>Sản xuất giấy và các sản phẩm từ giấy</v>
      </c>
      <c r="H1435" s="179" t="str">
        <f>'Energy consumption (raw)'!G1385</f>
        <v>Industry</v>
      </c>
      <c r="I1435" s="179" t="str">
        <f>'Energy consumption (raw)'!I1385</f>
        <v>17 Manufacture of paper and paper products</v>
      </c>
      <c r="J1435" s="179" t="str">
        <f>INDEX(Sector!$E$6:$E$46,MATCH('Energy consumption (toe)'!I1435,Sector!$B$6:$B$46,FALSE))</f>
        <v>Manufacture of paper and paper products</v>
      </c>
      <c r="K1435" s="179">
        <f>IFERROR('Energy consumption (raw)'!J1385*Lists!$H$84,)</f>
        <v>0</v>
      </c>
      <c r="L1435" s="179">
        <f>'Energy consumption (raw)'!K1385*Lists!$H$84</f>
        <v>2600.9270900000001</v>
      </c>
      <c r="M1435" s="179">
        <f>'Energy consumption (raw)'!L1385*Lists!$H$84</f>
        <v>0</v>
      </c>
      <c r="N1435" s="179">
        <f>'Energy consumption (raw)'!M1385*Lists!$H$84</f>
        <v>0</v>
      </c>
      <c r="O1435" s="178">
        <f t="shared" si="114"/>
        <v>2600.9270900000001</v>
      </c>
      <c r="P1435">
        <f>'Energy consumption (raw)'!N1385*Lists!$H$85</f>
        <v>0</v>
      </c>
      <c r="Q1435">
        <f>'Energy consumption (raw)'!O1385*Lists!$H$86</f>
        <v>0</v>
      </c>
      <c r="R1435">
        <f>'Energy consumption (raw)'!P1385*Lists!$H$87</f>
        <v>0</v>
      </c>
      <c r="S1435">
        <f>'Energy consumption (raw)'!Q1385*Lists!$H$88</f>
        <v>0</v>
      </c>
      <c r="T1435">
        <f>'Energy consumption (raw)'!R1385*Lists!$H$89</f>
        <v>0</v>
      </c>
      <c r="U1435">
        <f>'Energy consumption (raw)'!S1385*Lists!$H$90</f>
        <v>0</v>
      </c>
      <c r="V1435">
        <f>'Energy consumption (raw)'!T1385*Lists!$H$91</f>
        <v>0</v>
      </c>
      <c r="W1435">
        <f>'Energy consumption (raw)'!U1385*Lists!$H$92</f>
        <v>0</v>
      </c>
      <c r="X1435">
        <f>'Energy consumption (raw)'!V1385*Lists!$H$93</f>
        <v>0</v>
      </c>
      <c r="Y1435">
        <f>'Energy consumption (raw)'!W1385*Lists!$H$94</f>
        <v>0</v>
      </c>
      <c r="Z1435">
        <f>'Energy consumption (raw)'!X1385*Lists!$H$96*1000000</f>
        <v>0</v>
      </c>
      <c r="AA1435">
        <f>'Energy consumption (raw)'!Y1385*Lists!$H$97</f>
        <v>0</v>
      </c>
      <c r="AB1435">
        <f>'Energy consumption (raw)'!Z1385*Lists!$H$96</f>
        <v>0</v>
      </c>
      <c r="AC1435">
        <f>'Energy consumption (raw)'!AA1385*Lists!$H$98</f>
        <v>0</v>
      </c>
      <c r="AD1435">
        <f>'Energy consumption (raw)'!AB1385*Lists!$H$99</f>
        <v>0</v>
      </c>
      <c r="AE1435">
        <f>'Energy consumption (raw)'!AC1385*Lists!$H$101</f>
        <v>0</v>
      </c>
      <c r="AF1435">
        <f>'Energy consumption (raw)'!AD1385*Lists!$H$101</f>
        <v>0</v>
      </c>
      <c r="AG1435">
        <f>'Energy consumption (raw)'!AE1385*Lists!$H$101</f>
        <v>0</v>
      </c>
      <c r="AH1435">
        <f>'Energy consumption (raw)'!AF1385*Lists!$H$100</f>
        <v>0</v>
      </c>
      <c r="AI1435" s="167">
        <f t="shared" si="115"/>
        <v>2600.9270900000001</v>
      </c>
      <c r="AJ1435" s="179">
        <f>'Energy consumption (raw)'!AG1385</f>
        <v>2600.9270900000001</v>
      </c>
      <c r="AK1435" s="179">
        <f>'Energy consumption (raw)'!AH1385</f>
        <v>2456</v>
      </c>
      <c r="AL1435">
        <f>IF(ROUND(AI1435,-3)=ROUND('Energy consumption (raw)'!AG1385,-3),1,0)</f>
        <v>1</v>
      </c>
      <c r="AM1435" s="179" t="str">
        <f>'Energy consumption (raw)'!AJ1385</f>
        <v>45. Binh Phuoc</v>
      </c>
      <c r="AN1435">
        <f>VLOOKUP(AM1435,Lists!$F$9:$G$71,2,FALSE)</f>
        <v>1</v>
      </c>
    </row>
    <row r="1436" spans="2:40" x14ac:dyDescent="0.25">
      <c r="B1436" s="65" t="str">
        <f t="shared" si="113"/>
        <v>Industry1284</v>
      </c>
      <c r="C1436" s="179">
        <f>'Energy consumption (raw)'!B1386</f>
        <v>1284</v>
      </c>
      <c r="D1436" s="179">
        <f>'Energy consumption (raw)'!C1386</f>
        <v>0</v>
      </c>
      <c r="E1436" s="179">
        <f>'Energy consumption (raw)'!D1386</f>
        <v>0</v>
      </c>
      <c r="F1436" s="179" t="str">
        <f>'Energy consumption (raw)'!E1386</f>
        <v>Công nghiệp</v>
      </c>
      <c r="G1436" s="179" t="str">
        <f>'Energy consumption (raw)'!F1386</f>
        <v>Chế biến gỗ và các sản phẩm từ gỗ tre</v>
      </c>
      <c r="H1436" s="179" t="str">
        <f>'Energy consumption (raw)'!G1386</f>
        <v>Industry</v>
      </c>
      <c r="I1436" s="179" t="str">
        <f>'Energy consumption (raw)'!I1386</f>
        <v>16 Manufacture of wood and of products of wood and cork, except furniture;
manufacture of articles of straw and plaiting materials</v>
      </c>
      <c r="J1436" s="179" t="str">
        <f>INDEX(Sector!$E$6:$E$46,MATCH('Energy consumption (toe)'!I1436,Sector!$B$6:$B$46,FALSE))</f>
        <v>Manufacture of wood and of products of wood and cork, except furniture;
manufacture of articles of straw and plaiting materials</v>
      </c>
      <c r="K1436" s="179">
        <f>IFERROR('Energy consumption (raw)'!J1386*Lists!$H$84,)</f>
        <v>0</v>
      </c>
      <c r="L1436" s="179">
        <f>'Energy consumption (raw)'!K1386*Lists!$H$84</f>
        <v>12532.64718</v>
      </c>
      <c r="M1436" s="179">
        <f>'Energy consumption (raw)'!L1386*Lists!$H$84</f>
        <v>0</v>
      </c>
      <c r="N1436" s="179">
        <f>'Energy consumption (raw)'!M1386*Lists!$H$84</f>
        <v>0</v>
      </c>
      <c r="O1436" s="178">
        <f t="shared" si="114"/>
        <v>12532.64718</v>
      </c>
      <c r="P1436">
        <f>'Energy consumption (raw)'!N1386*Lists!$H$85</f>
        <v>0</v>
      </c>
      <c r="Q1436">
        <f>'Energy consumption (raw)'!O1386*Lists!$H$86</f>
        <v>0</v>
      </c>
      <c r="R1436">
        <f>'Energy consumption (raw)'!P1386*Lists!$H$87</f>
        <v>0</v>
      </c>
      <c r="S1436">
        <f>'Energy consumption (raw)'!Q1386*Lists!$H$88</f>
        <v>0</v>
      </c>
      <c r="T1436">
        <f>'Energy consumption (raw)'!R1386*Lists!$H$89</f>
        <v>0</v>
      </c>
      <c r="U1436">
        <f>'Energy consumption (raw)'!S1386*Lists!$H$90</f>
        <v>0</v>
      </c>
      <c r="V1436">
        <f>'Energy consumption (raw)'!T1386*Lists!$H$91</f>
        <v>0</v>
      </c>
      <c r="W1436">
        <f>'Energy consumption (raw)'!U1386*Lists!$H$92</f>
        <v>0</v>
      </c>
      <c r="X1436">
        <f>'Energy consumption (raw)'!V1386*Lists!$H$93</f>
        <v>0</v>
      </c>
      <c r="Y1436">
        <f>'Energy consumption (raw)'!W1386*Lists!$H$94</f>
        <v>0</v>
      </c>
      <c r="Z1436">
        <f>'Energy consumption (raw)'!X1386*Lists!$H$96*1000000</f>
        <v>0</v>
      </c>
      <c r="AA1436">
        <f>'Energy consumption (raw)'!Y1386*Lists!$H$97</f>
        <v>0</v>
      </c>
      <c r="AB1436">
        <f>'Energy consumption (raw)'!Z1386*Lists!$H$96</f>
        <v>0</v>
      </c>
      <c r="AC1436">
        <f>'Energy consumption (raw)'!AA1386*Lists!$H$98</f>
        <v>0</v>
      </c>
      <c r="AD1436">
        <f>'Energy consumption (raw)'!AB1386*Lists!$H$99</f>
        <v>0</v>
      </c>
      <c r="AE1436">
        <f>'Energy consumption (raw)'!AC1386*Lists!$H$101</f>
        <v>0</v>
      </c>
      <c r="AF1436">
        <f>'Energy consumption (raw)'!AD1386*Lists!$H$101</f>
        <v>0</v>
      </c>
      <c r="AG1436">
        <f>'Energy consumption (raw)'!AE1386*Lists!$H$101</f>
        <v>0</v>
      </c>
      <c r="AH1436">
        <f>'Energy consumption (raw)'!AF1386*Lists!$H$100</f>
        <v>0</v>
      </c>
      <c r="AI1436" s="167">
        <f t="shared" si="115"/>
        <v>12532.64718</v>
      </c>
      <c r="AJ1436" s="179">
        <f>'Energy consumption (raw)'!AG1386</f>
        <v>12532.64718</v>
      </c>
      <c r="AK1436" s="179">
        <f>'Energy consumption (raw)'!AH1386</f>
        <v>11212</v>
      </c>
      <c r="AL1436">
        <f>IF(ROUND(AI1436,-3)=ROUND('Energy consumption (raw)'!AG1386,-3),1,0)</f>
        <v>1</v>
      </c>
      <c r="AM1436" s="179" t="str">
        <f>'Energy consumption (raw)'!AJ1386</f>
        <v>45. Binh Phuoc</v>
      </c>
      <c r="AN1436">
        <f>VLOOKUP(AM1436,Lists!$F$9:$G$71,2,FALSE)</f>
        <v>1</v>
      </c>
    </row>
    <row r="1437" spans="2:40" x14ac:dyDescent="0.25">
      <c r="B1437" s="65" t="str">
        <f t="shared" si="113"/>
        <v>Industry1285</v>
      </c>
      <c r="C1437" s="179">
        <f>'Energy consumption (raw)'!B1387</f>
        <v>1285</v>
      </c>
      <c r="D1437" s="179">
        <f>'Energy consumption (raw)'!C1387</f>
        <v>0</v>
      </c>
      <c r="E1437" s="179">
        <f>'Energy consumption (raw)'!D1387</f>
        <v>0</v>
      </c>
      <c r="F1437" s="179" t="str">
        <f>'Energy consumption (raw)'!E1387</f>
        <v>Công nghiệp</v>
      </c>
      <c r="G1437" s="179" t="str">
        <f>'Energy consumption (raw)'!F1387</f>
        <v>Sản xuất trang phục</v>
      </c>
      <c r="H1437" s="179" t="str">
        <f>'Energy consumption (raw)'!G1387</f>
        <v>Industry</v>
      </c>
      <c r="I1437" s="179" t="str">
        <f>'Energy consumption (raw)'!I1387</f>
        <v>14 Manufacture of wearing apparel</v>
      </c>
      <c r="J1437" s="179" t="str">
        <f>INDEX(Sector!$E$6:$E$46,MATCH('Energy consumption (toe)'!I1437,Sector!$B$6:$B$46,FALSE))</f>
        <v>Manufacture of wearing apparel</v>
      </c>
      <c r="K1437" s="179">
        <f>IFERROR('Energy consumption (raw)'!J1387*Lists!$H$84,)</f>
        <v>886.36092000000008</v>
      </c>
      <c r="L1437" s="179">
        <f>'Energy consumption (raw)'!K1387*Lists!$H$84</f>
        <v>1358.5486999000002</v>
      </c>
      <c r="M1437" s="179">
        <f>'Energy consumption (raw)'!L1387*Lists!$H$84</f>
        <v>0</v>
      </c>
      <c r="N1437" s="179">
        <f>'Energy consumption (raw)'!M1387*Lists!$H$84</f>
        <v>0</v>
      </c>
      <c r="O1437" s="178">
        <f t="shared" si="114"/>
        <v>1358.5486999000002</v>
      </c>
      <c r="P1437">
        <f>'Energy consumption (raw)'!N1387*Lists!$H$85</f>
        <v>0</v>
      </c>
      <c r="Q1437">
        <f>'Energy consumption (raw)'!O1387*Lists!$H$86</f>
        <v>0</v>
      </c>
      <c r="R1437">
        <f>'Energy consumption (raw)'!P1387*Lists!$H$87</f>
        <v>0</v>
      </c>
      <c r="S1437">
        <f>'Energy consumption (raw)'!Q1387*Lists!$H$88</f>
        <v>0</v>
      </c>
      <c r="T1437">
        <f>'Energy consumption (raw)'!R1387*Lists!$H$89</f>
        <v>37.332000000000001</v>
      </c>
      <c r="U1437">
        <f>'Energy consumption (raw)'!S1387*Lists!$H$90</f>
        <v>0</v>
      </c>
      <c r="V1437">
        <f>'Energy consumption (raw)'!T1387*Lists!$H$91</f>
        <v>0</v>
      </c>
      <c r="W1437">
        <f>'Energy consumption (raw)'!U1387*Lists!$H$92</f>
        <v>0</v>
      </c>
      <c r="X1437">
        <f>'Energy consumption (raw)'!V1387*Lists!$H$93</f>
        <v>11.76</v>
      </c>
      <c r="Y1437">
        <f>'Energy consumption (raw)'!W1387*Lists!$H$94</f>
        <v>0</v>
      </c>
      <c r="Z1437">
        <f>'Energy consumption (raw)'!X1387*Lists!$H$96*1000000</f>
        <v>0</v>
      </c>
      <c r="AA1437">
        <f>'Energy consumption (raw)'!Y1387*Lists!$H$97</f>
        <v>11.772000000000002</v>
      </c>
      <c r="AB1437">
        <f>'Energy consumption (raw)'!Z1387*Lists!$H$96</f>
        <v>0</v>
      </c>
      <c r="AC1437">
        <f>'Energy consumption (raw)'!AA1387*Lists!$H$98</f>
        <v>0</v>
      </c>
      <c r="AD1437">
        <f>'Energy consumption (raw)'!AB1387*Lists!$H$99</f>
        <v>0</v>
      </c>
      <c r="AE1437">
        <f>'Energy consumption (raw)'!AC1387*Lists!$H$101</f>
        <v>0</v>
      </c>
      <c r="AF1437">
        <f>'Energy consumption (raw)'!AD1387*Lists!$H$101</f>
        <v>0</v>
      </c>
      <c r="AG1437">
        <f>'Energy consumption (raw)'!AE1387*Lists!$H$101</f>
        <v>0</v>
      </c>
      <c r="AH1437">
        <f>'Energy consumption (raw)'!AF1387*Lists!$H$100</f>
        <v>0</v>
      </c>
      <c r="AI1437" s="167">
        <f t="shared" si="115"/>
        <v>1419.4126999000002</v>
      </c>
      <c r="AJ1437" s="179">
        <f>'Energy consumption (raw)'!AG1387</f>
        <v>1419.4126999000002</v>
      </c>
      <c r="AK1437" s="179">
        <f>'Energy consumption (raw)'!AH1387</f>
        <v>1336</v>
      </c>
      <c r="AL1437">
        <f>IF(ROUND(AI1437,-3)=ROUND('Energy consumption (raw)'!AG1387,-3),1,0)</f>
        <v>1</v>
      </c>
      <c r="AM1437" s="179" t="str">
        <f>'Energy consumption (raw)'!AJ1387</f>
        <v>45. Binh Phuoc</v>
      </c>
      <c r="AN1437">
        <f>VLOOKUP(AM1437,Lists!$F$9:$G$71,2,FALSE)</f>
        <v>1</v>
      </c>
    </row>
    <row r="1438" spans="2:40" x14ac:dyDescent="0.25">
      <c r="B1438" s="65" t="str">
        <f t="shared" si="113"/>
        <v>Industry1286</v>
      </c>
      <c r="C1438" s="179">
        <f>'Energy consumption (raw)'!B1388</f>
        <v>1286</v>
      </c>
      <c r="D1438" s="179">
        <f>'Energy consumption (raw)'!C1388</f>
        <v>0</v>
      </c>
      <c r="E1438" s="179">
        <f>'Energy consumption (raw)'!D1388</f>
        <v>0</v>
      </c>
      <c r="F1438" s="179" t="str">
        <f>'Energy consumption (raw)'!E1388</f>
        <v>Công nghiệp</v>
      </c>
      <c r="G1438" s="179" t="str">
        <f>'Energy consumption (raw)'!F1388</f>
        <v>Sản xuất sắt, thép gang</v>
      </c>
      <c r="H1438" s="179" t="str">
        <f>'Energy consumption (raw)'!G1388</f>
        <v>Industry</v>
      </c>
      <c r="I1438" s="179" t="str">
        <f>'Energy consumption (raw)'!I1388</f>
        <v>24 Manufacture of basic metals</v>
      </c>
      <c r="J1438" s="179" t="str">
        <f>INDEX(Sector!$E$6:$E$46,MATCH('Energy consumption (toe)'!I1438,Sector!$B$6:$B$46,FALSE))</f>
        <v>Manufacture of basic metals</v>
      </c>
      <c r="K1438" s="179">
        <f>IFERROR('Energy consumption (raw)'!J1388*Lists!$H$84,)</f>
        <v>0</v>
      </c>
      <c r="L1438" s="179">
        <f>'Energy consumption (raw)'!K1388*Lists!$H$84</f>
        <v>1394.0387800000001</v>
      </c>
      <c r="M1438" s="179">
        <f>'Energy consumption (raw)'!L1388*Lists!$H$84</f>
        <v>0</v>
      </c>
      <c r="N1438" s="179">
        <f>'Energy consumption (raw)'!M1388*Lists!$H$84</f>
        <v>0</v>
      </c>
      <c r="O1438" s="178">
        <f t="shared" si="114"/>
        <v>1394.0387800000001</v>
      </c>
      <c r="P1438">
        <f>'Energy consumption (raw)'!N1388*Lists!$H$85</f>
        <v>0</v>
      </c>
      <c r="Q1438">
        <f>'Energy consumption (raw)'!O1388*Lists!$H$86</f>
        <v>0</v>
      </c>
      <c r="R1438">
        <f>'Energy consumption (raw)'!P1388*Lists!$H$87</f>
        <v>0</v>
      </c>
      <c r="S1438">
        <f>'Energy consumption (raw)'!Q1388*Lists!$H$88</f>
        <v>0</v>
      </c>
      <c r="T1438">
        <f>'Energy consumption (raw)'!R1388*Lists!$H$89</f>
        <v>0</v>
      </c>
      <c r="U1438">
        <f>'Energy consumption (raw)'!S1388*Lists!$H$90</f>
        <v>0</v>
      </c>
      <c r="V1438">
        <f>'Energy consumption (raw)'!T1388*Lists!$H$91</f>
        <v>0</v>
      </c>
      <c r="W1438">
        <f>'Energy consumption (raw)'!U1388*Lists!$H$92</f>
        <v>0</v>
      </c>
      <c r="X1438">
        <f>'Energy consumption (raw)'!V1388*Lists!$H$93</f>
        <v>0</v>
      </c>
      <c r="Y1438">
        <f>'Energy consumption (raw)'!W1388*Lists!$H$94</f>
        <v>0</v>
      </c>
      <c r="Z1438">
        <f>'Energy consumption (raw)'!X1388*Lists!$H$96*1000000</f>
        <v>0</v>
      </c>
      <c r="AA1438">
        <f>'Energy consumption (raw)'!Y1388*Lists!$H$97</f>
        <v>0</v>
      </c>
      <c r="AB1438">
        <f>'Energy consumption (raw)'!Z1388*Lists!$H$96</f>
        <v>0</v>
      </c>
      <c r="AC1438">
        <f>'Energy consumption (raw)'!AA1388*Lists!$H$98</f>
        <v>0</v>
      </c>
      <c r="AD1438">
        <f>'Energy consumption (raw)'!AB1388*Lists!$H$99</f>
        <v>0</v>
      </c>
      <c r="AE1438">
        <f>'Energy consumption (raw)'!AC1388*Lists!$H$101</f>
        <v>0</v>
      </c>
      <c r="AF1438">
        <f>'Energy consumption (raw)'!AD1388*Lists!$H$101</f>
        <v>0</v>
      </c>
      <c r="AG1438">
        <f>'Energy consumption (raw)'!AE1388*Lists!$H$101</f>
        <v>0</v>
      </c>
      <c r="AH1438">
        <f>'Energy consumption (raw)'!AF1388*Lists!$H$100</f>
        <v>0</v>
      </c>
      <c r="AI1438" s="167">
        <f t="shared" si="115"/>
        <v>1394.0387800000001</v>
      </c>
      <c r="AJ1438" s="179">
        <f>'Energy consumption (raw)'!AG1388</f>
        <v>1394.0387800000001</v>
      </c>
      <c r="AK1438" s="179">
        <f>'Energy consumption (raw)'!AH1388</f>
        <v>1378</v>
      </c>
      <c r="AL1438">
        <f>IF(ROUND(AI1438,-3)=ROUND('Energy consumption (raw)'!AG1388,-3),1,0)</f>
        <v>1</v>
      </c>
      <c r="AM1438" s="179" t="str">
        <f>'Energy consumption (raw)'!AJ1388</f>
        <v>45. Binh Phuoc</v>
      </c>
      <c r="AN1438">
        <f>VLOOKUP(AM1438,Lists!$F$9:$G$71,2,FALSE)</f>
        <v>1</v>
      </c>
    </row>
    <row r="1439" spans="2:40" x14ac:dyDescent="0.25">
      <c r="B1439" s="65" t="str">
        <f t="shared" si="113"/>
        <v>Industry1287</v>
      </c>
      <c r="C1439" s="179">
        <f>'Energy consumption (raw)'!B1389</f>
        <v>1287</v>
      </c>
      <c r="D1439" s="179">
        <f>'Energy consumption (raw)'!C1389</f>
        <v>0</v>
      </c>
      <c r="E1439" s="179">
        <f>'Energy consumption (raw)'!D1389</f>
        <v>0</v>
      </c>
      <c r="F1439" s="179" t="str">
        <f>'Energy consumption (raw)'!E1389</f>
        <v>Công nghiệp</v>
      </c>
      <c r="G1439" s="179" t="str">
        <f>'Energy consumption (raw)'!F1389</f>
        <v>Sản xuất Xi măng</v>
      </c>
      <c r="H1439" s="179" t="str">
        <f>'Energy consumption (raw)'!G1389</f>
        <v>Industry</v>
      </c>
      <c r="I1439" s="179" t="str">
        <f>'Energy consumption (raw)'!I1389</f>
        <v>23 Manufacture of other non-metallic mineral products</v>
      </c>
      <c r="J1439" s="179" t="str">
        <f>INDEX(Sector!$E$6:$E$46,MATCH('Energy consumption (toe)'!I1439,Sector!$B$6:$B$46,FALSE))</f>
        <v>Manufacture of other non-metallic mineral products</v>
      </c>
      <c r="K1439" s="179">
        <f>IFERROR('Energy consumption (raw)'!J1389*Lists!$H$84,)</f>
        <v>25679.746894200001</v>
      </c>
      <c r="L1439" s="179">
        <f>'Energy consumption (raw)'!K1389*Lists!$H$84</f>
        <v>26327.645342100001</v>
      </c>
      <c r="M1439" s="179">
        <f>'Energy consumption (raw)'!L1389*Lists!$H$84</f>
        <v>0</v>
      </c>
      <c r="N1439" s="179">
        <f>'Energy consumption (raw)'!M1389*Lists!$H$84</f>
        <v>0</v>
      </c>
      <c r="O1439" s="178">
        <f t="shared" si="114"/>
        <v>26327.645342100001</v>
      </c>
      <c r="P1439">
        <f>'Energy consumption (raw)'!N1389*Lists!$H$85</f>
        <v>0</v>
      </c>
      <c r="Q1439">
        <f>'Energy consumption (raw)'!O1389*Lists!$H$86</f>
        <v>0</v>
      </c>
      <c r="R1439">
        <f>'Energy consumption (raw)'!P1389*Lists!$H$87</f>
        <v>0</v>
      </c>
      <c r="S1439">
        <f>'Energy consumption (raw)'!Q1389*Lists!$H$88</f>
        <v>0</v>
      </c>
      <c r="T1439">
        <f>'Energy consumption (raw)'!R1389*Lists!$H$89</f>
        <v>583.23599999999999</v>
      </c>
      <c r="U1439">
        <f>'Energy consumption (raw)'!S1389*Lists!$H$90</f>
        <v>0</v>
      </c>
      <c r="V1439">
        <f>'Energy consumption (raw)'!T1389*Lists!$H$91</f>
        <v>117.51300000000001</v>
      </c>
      <c r="W1439">
        <f>'Energy consumption (raw)'!U1389*Lists!$H$92</f>
        <v>0</v>
      </c>
      <c r="X1439">
        <f>'Energy consumption (raw)'!V1389*Lists!$H$93</f>
        <v>0</v>
      </c>
      <c r="Y1439">
        <f>'Energy consumption (raw)'!W1389*Lists!$H$94</f>
        <v>0</v>
      </c>
      <c r="Z1439">
        <f>'Energy consumption (raw)'!X1389*Lists!$H$96*1000000</f>
        <v>0</v>
      </c>
      <c r="AA1439">
        <f>'Energy consumption (raw)'!Y1389*Lists!$H$97</f>
        <v>0</v>
      </c>
      <c r="AB1439">
        <f>'Energy consumption (raw)'!Z1389*Lists!$H$96</f>
        <v>0</v>
      </c>
      <c r="AC1439">
        <f>'Energy consumption (raw)'!AA1389*Lists!$H$98</f>
        <v>0</v>
      </c>
      <c r="AD1439">
        <f>'Energy consumption (raw)'!AB1389*Lists!$H$99</f>
        <v>0</v>
      </c>
      <c r="AE1439">
        <f>'Energy consumption (raw)'!AC1389*Lists!$H$101</f>
        <v>0</v>
      </c>
      <c r="AF1439">
        <f>'Energy consumption (raw)'!AD1389*Lists!$H$101</f>
        <v>0</v>
      </c>
      <c r="AG1439">
        <f>'Energy consumption (raw)'!AE1389*Lists!$H$101</f>
        <v>0</v>
      </c>
      <c r="AH1439">
        <f>'Energy consumption (raw)'!AF1389*Lists!$H$100</f>
        <v>0</v>
      </c>
      <c r="AI1439" s="167">
        <f t="shared" si="115"/>
        <v>27028.3943421</v>
      </c>
      <c r="AJ1439" s="179">
        <f>'Energy consumption (raw)'!AG1389</f>
        <v>27028.3943421</v>
      </c>
      <c r="AK1439" s="179">
        <f>'Energy consumption (raw)'!AH1389</f>
        <v>28503</v>
      </c>
      <c r="AL1439">
        <f>IF(ROUND(AI1439,-3)=ROUND('Energy consumption (raw)'!AG1389,-3),1,0)</f>
        <v>1</v>
      </c>
      <c r="AM1439" s="179" t="str">
        <f>'Energy consumption (raw)'!AJ1389</f>
        <v>45. Binh Phuoc</v>
      </c>
      <c r="AN1439">
        <f>VLOOKUP(AM1439,Lists!$F$9:$G$71,2,FALSE)</f>
        <v>1</v>
      </c>
    </row>
    <row r="1440" spans="2:40" x14ac:dyDescent="0.25">
      <c r="B1440" s="65" t="str">
        <f t="shared" si="113"/>
        <v>Industry1288</v>
      </c>
      <c r="C1440" s="179">
        <f>'Energy consumption (raw)'!B1390</f>
        <v>1288</v>
      </c>
      <c r="D1440" s="179">
        <f>'Energy consumption (raw)'!C1390</f>
        <v>0</v>
      </c>
      <c r="E1440" s="179">
        <f>'Energy consumption (raw)'!D1390</f>
        <v>0</v>
      </c>
      <c r="F1440" s="179" t="str">
        <f>'Energy consumption (raw)'!E1390</f>
        <v>Công nghiệp</v>
      </c>
      <c r="G1440" s="179" t="str">
        <f>'Energy consumption (raw)'!F1390</f>
        <v>Sản xuất trang phục</v>
      </c>
      <c r="H1440" s="179" t="str">
        <f>'Energy consumption (raw)'!G1390</f>
        <v>Industry</v>
      </c>
      <c r="I1440" s="179" t="str">
        <f>'Energy consumption (raw)'!I1390</f>
        <v>14 Manufacture of wearing apparel</v>
      </c>
      <c r="J1440" s="179" t="str">
        <f>INDEX(Sector!$E$6:$E$46,MATCH('Energy consumption (toe)'!I1440,Sector!$B$6:$B$46,FALSE))</f>
        <v>Manufacture of wearing apparel</v>
      </c>
      <c r="K1440" s="179">
        <f>IFERROR('Energy consumption (raw)'!J1390*Lists!$H$84,)</f>
        <v>0</v>
      </c>
      <c r="L1440" s="179">
        <f>'Energy consumption (raw)'!K1390*Lists!$H$84</f>
        <v>2003.3849100000002</v>
      </c>
      <c r="M1440" s="179">
        <f>'Energy consumption (raw)'!L1390*Lists!$H$84</f>
        <v>0</v>
      </c>
      <c r="N1440" s="179">
        <f>'Energy consumption (raw)'!M1390*Lists!$H$84</f>
        <v>0</v>
      </c>
      <c r="O1440" s="178">
        <f t="shared" si="114"/>
        <v>2003.3849100000002</v>
      </c>
      <c r="P1440">
        <f>'Energy consumption (raw)'!N1390*Lists!$H$85</f>
        <v>12.879999999999999</v>
      </c>
      <c r="Q1440">
        <f>'Energy consumption (raw)'!O1390*Lists!$H$86</f>
        <v>0</v>
      </c>
      <c r="R1440">
        <f>'Energy consumption (raw)'!P1390*Lists!$H$87</f>
        <v>0</v>
      </c>
      <c r="S1440">
        <f>'Energy consumption (raw)'!Q1390*Lists!$H$88</f>
        <v>0</v>
      </c>
      <c r="T1440">
        <f>'Energy consumption (raw)'!R1390*Lists!$H$89</f>
        <v>33.966000000000001</v>
      </c>
      <c r="U1440">
        <f>'Energy consumption (raw)'!S1390*Lists!$H$90</f>
        <v>0</v>
      </c>
      <c r="V1440">
        <f>'Energy consumption (raw)'!T1390*Lists!$H$91</f>
        <v>0</v>
      </c>
      <c r="W1440">
        <f>'Energy consumption (raw)'!U1390*Lists!$H$92</f>
        <v>0</v>
      </c>
      <c r="X1440">
        <f>'Energy consumption (raw)'!V1390*Lists!$H$93</f>
        <v>15.959999999999999</v>
      </c>
      <c r="Y1440">
        <f>'Energy consumption (raw)'!W1390*Lists!$H$94</f>
        <v>0</v>
      </c>
      <c r="Z1440">
        <f>'Energy consumption (raw)'!X1390*Lists!$H$96*1000000</f>
        <v>0</v>
      </c>
      <c r="AA1440">
        <f>'Energy consumption (raw)'!Y1390*Lists!$H$97</f>
        <v>23.762000000000004</v>
      </c>
      <c r="AB1440">
        <f>'Energy consumption (raw)'!Z1390*Lists!$H$96</f>
        <v>0</v>
      </c>
      <c r="AC1440">
        <f>'Energy consumption (raw)'!AA1390*Lists!$H$98</f>
        <v>0</v>
      </c>
      <c r="AD1440">
        <f>'Energy consumption (raw)'!AB1390*Lists!$H$99</f>
        <v>0</v>
      </c>
      <c r="AE1440">
        <f>'Energy consumption (raw)'!AC1390*Lists!$H$101</f>
        <v>0</v>
      </c>
      <c r="AF1440">
        <f>'Energy consumption (raw)'!AD1390*Lists!$H$101</f>
        <v>0</v>
      </c>
      <c r="AG1440">
        <f>'Energy consumption (raw)'!AE1390*Lists!$H$101</f>
        <v>0</v>
      </c>
      <c r="AH1440">
        <f>'Energy consumption (raw)'!AF1390*Lists!$H$100</f>
        <v>0</v>
      </c>
      <c r="AI1440" s="167">
        <f t="shared" si="115"/>
        <v>2089.9529100000004</v>
      </c>
      <c r="AJ1440" s="179">
        <f>'Energy consumption (raw)'!AG1390</f>
        <v>2089.9529100000004</v>
      </c>
      <c r="AK1440" s="179">
        <f>'Energy consumption (raw)'!AH1390</f>
        <v>1694</v>
      </c>
      <c r="AL1440">
        <f>IF(ROUND(AI1440,-3)=ROUND('Energy consumption (raw)'!AG1390,-3),1,0)</f>
        <v>1</v>
      </c>
      <c r="AM1440" s="179" t="str">
        <f>'Energy consumption (raw)'!AJ1390</f>
        <v>45. Binh Phuoc</v>
      </c>
      <c r="AN1440">
        <f>VLOOKUP(AM1440,Lists!$F$9:$G$71,2,FALSE)</f>
        <v>1</v>
      </c>
    </row>
    <row r="1441" spans="2:40" x14ac:dyDescent="0.25">
      <c r="B1441" s="65" t="str">
        <f t="shared" si="113"/>
        <v>Industry1289</v>
      </c>
      <c r="C1441" s="179">
        <f>'Energy consumption (raw)'!B1391</f>
        <v>1289</v>
      </c>
      <c r="D1441" s="179">
        <f>'Energy consumption (raw)'!C1391</f>
        <v>0</v>
      </c>
      <c r="E1441" s="179">
        <f>'Energy consumption (raw)'!D1391</f>
        <v>0</v>
      </c>
      <c r="F1441" s="179" t="str">
        <f>'Energy consumption (raw)'!E1391</f>
        <v>Công nghiệp</v>
      </c>
      <c r="G1441" s="179" t="str">
        <f>'Energy consumption (raw)'!F1391</f>
        <v>Sản xuất sản phẩm bằng kim loại chưa phân vào đâu</v>
      </c>
      <c r="H1441" s="179" t="str">
        <f>'Energy consumption (raw)'!G1391</f>
        <v>Industry</v>
      </c>
      <c r="I1441" s="179" t="str">
        <f>'Energy consumption (raw)'!I1391</f>
        <v>25 Manufacture of fabricated metal products, except machinery and equipment</v>
      </c>
      <c r="J1441" s="179" t="str">
        <f>INDEX(Sector!$E$6:$E$46,MATCH('Energy consumption (toe)'!I1441,Sector!$B$6:$B$46,FALSE))</f>
        <v>Manufacture of fabricated metal products, except machinery and equipment</v>
      </c>
      <c r="K1441" s="179">
        <f>IFERROR('Energy consumption (raw)'!J1391*Lists!$H$84,)</f>
        <v>1224.5248000000001</v>
      </c>
      <c r="L1441" s="179">
        <f>'Energy consumption (raw)'!K1391*Lists!$H$84</f>
        <v>1224.5248000000001</v>
      </c>
      <c r="M1441" s="179">
        <f>'Energy consumption (raw)'!L1391*Lists!$H$84</f>
        <v>0</v>
      </c>
      <c r="N1441" s="179">
        <f>'Energy consumption (raw)'!M1391*Lists!$H$84</f>
        <v>0</v>
      </c>
      <c r="O1441" s="178">
        <f t="shared" si="114"/>
        <v>1224.5248000000001</v>
      </c>
      <c r="P1441">
        <f>'Energy consumption (raw)'!N1391*Lists!$H$85</f>
        <v>0</v>
      </c>
      <c r="Q1441">
        <f>'Energy consumption (raw)'!O1391*Lists!$H$86</f>
        <v>0</v>
      </c>
      <c r="R1441">
        <f>'Energy consumption (raw)'!P1391*Lists!$H$87</f>
        <v>0</v>
      </c>
      <c r="S1441">
        <f>'Energy consumption (raw)'!Q1391*Lists!$H$88</f>
        <v>0</v>
      </c>
      <c r="T1441">
        <f>'Energy consumption (raw)'!R1391*Lists!$H$89</f>
        <v>0</v>
      </c>
      <c r="U1441">
        <f>'Energy consumption (raw)'!S1391*Lists!$H$90</f>
        <v>0</v>
      </c>
      <c r="V1441">
        <f>'Energy consumption (raw)'!T1391*Lists!$H$91</f>
        <v>0</v>
      </c>
      <c r="W1441">
        <f>'Energy consumption (raw)'!U1391*Lists!$H$92</f>
        <v>0</v>
      </c>
      <c r="X1441">
        <f>'Energy consumption (raw)'!V1391*Lists!$H$93</f>
        <v>0</v>
      </c>
      <c r="Y1441">
        <f>'Energy consumption (raw)'!W1391*Lists!$H$94</f>
        <v>0</v>
      </c>
      <c r="Z1441">
        <f>'Energy consumption (raw)'!X1391*Lists!$H$96*1000000</f>
        <v>0</v>
      </c>
      <c r="AA1441">
        <f>'Energy consumption (raw)'!Y1391*Lists!$H$97</f>
        <v>0</v>
      </c>
      <c r="AB1441">
        <f>'Energy consumption (raw)'!Z1391*Lists!$H$96</f>
        <v>0</v>
      </c>
      <c r="AC1441">
        <f>'Energy consumption (raw)'!AA1391*Lists!$H$98</f>
        <v>0</v>
      </c>
      <c r="AD1441">
        <f>'Energy consumption (raw)'!AB1391*Lists!$H$99</f>
        <v>0</v>
      </c>
      <c r="AE1441">
        <f>'Energy consumption (raw)'!AC1391*Lists!$H$101</f>
        <v>0</v>
      </c>
      <c r="AF1441">
        <f>'Energy consumption (raw)'!AD1391*Lists!$H$101</f>
        <v>0</v>
      </c>
      <c r="AG1441">
        <f>'Energy consumption (raw)'!AE1391*Lists!$H$101</f>
        <v>0</v>
      </c>
      <c r="AH1441">
        <f>'Energy consumption (raw)'!AF1391*Lists!$H$100</f>
        <v>0</v>
      </c>
      <c r="AI1441" s="167">
        <f t="shared" si="115"/>
        <v>1224.5248000000001</v>
      </c>
      <c r="AJ1441" s="179">
        <f>'Energy consumption (raw)'!AG1391</f>
        <v>1224.5248000000001</v>
      </c>
      <c r="AK1441" s="179">
        <f>'Energy consumption (raw)'!AH1391</f>
        <v>2683</v>
      </c>
      <c r="AL1441">
        <f>IF(ROUND(AI1441,-3)=ROUND('Energy consumption (raw)'!AG1391,-3),1,0)</f>
        <v>1</v>
      </c>
      <c r="AM1441" s="179" t="str">
        <f>'Energy consumption (raw)'!AJ1391</f>
        <v>45. Binh Phuoc</v>
      </c>
      <c r="AN1441">
        <f>VLOOKUP(AM1441,Lists!$F$9:$G$71,2,FALSE)</f>
        <v>1</v>
      </c>
    </row>
    <row r="1442" spans="2:40" x14ac:dyDescent="0.25">
      <c r="B1442" s="65" t="str">
        <f t="shared" si="113"/>
        <v>Industry1290</v>
      </c>
      <c r="C1442" s="179">
        <f>'Energy consumption (raw)'!B1392</f>
        <v>1290</v>
      </c>
      <c r="D1442" s="179">
        <f>'Energy consumption (raw)'!C1392</f>
        <v>0</v>
      </c>
      <c r="E1442" s="179">
        <f>'Energy consumption (raw)'!D1392</f>
        <v>0</v>
      </c>
      <c r="F1442" s="179" t="str">
        <f>'Energy consumption (raw)'!E1392</f>
        <v>Công nghiệp</v>
      </c>
      <c r="G1442" s="179" t="str">
        <f>'Energy consumption (raw)'!F1392</f>
        <v>Sản xuất kim loại màu và kim loại quý</v>
      </c>
      <c r="H1442" s="179" t="str">
        <f>'Energy consumption (raw)'!G1392</f>
        <v>Industry</v>
      </c>
      <c r="I1442" s="179" t="str">
        <f>'Energy consumption (raw)'!I1392</f>
        <v>24 Manufacture of basic metals</v>
      </c>
      <c r="J1442" s="179" t="str">
        <f>INDEX(Sector!$E$6:$E$46,MATCH('Energy consumption (toe)'!I1442,Sector!$B$6:$B$46,FALSE))</f>
        <v>Manufacture of basic metals</v>
      </c>
      <c r="K1442" s="179">
        <f>IFERROR('Energy consumption (raw)'!J1392*Lists!$H$84,)</f>
        <v>0</v>
      </c>
      <c r="L1442" s="179">
        <f>'Energy consumption (raw)'!K1392*Lists!$H$84</f>
        <v>1714.9056300000002</v>
      </c>
      <c r="M1442" s="179">
        <f>'Energy consumption (raw)'!L1392*Lists!$H$84</f>
        <v>0</v>
      </c>
      <c r="N1442" s="179">
        <f>'Energy consumption (raw)'!M1392*Lists!$H$84</f>
        <v>0</v>
      </c>
      <c r="O1442" s="178">
        <f t="shared" si="114"/>
        <v>1714.9056300000002</v>
      </c>
      <c r="P1442">
        <f>'Energy consumption (raw)'!N1392*Lists!$H$85</f>
        <v>1114.3999999999999</v>
      </c>
      <c r="Q1442">
        <f>'Energy consumption (raw)'!O1392*Lists!$H$86</f>
        <v>0</v>
      </c>
      <c r="R1442">
        <f>'Energy consumption (raw)'!P1392*Lists!$H$87</f>
        <v>0</v>
      </c>
      <c r="S1442">
        <f>'Energy consumption (raw)'!Q1392*Lists!$H$88</f>
        <v>0</v>
      </c>
      <c r="T1442">
        <f>'Energy consumption (raw)'!R1392*Lists!$H$89</f>
        <v>443.7</v>
      </c>
      <c r="U1442">
        <f>'Energy consumption (raw)'!S1392*Lists!$H$90</f>
        <v>0</v>
      </c>
      <c r="V1442">
        <f>'Energy consumption (raw)'!T1392*Lists!$H$91</f>
        <v>506.88</v>
      </c>
      <c r="W1442">
        <f>'Energy consumption (raw)'!U1392*Lists!$H$92</f>
        <v>0</v>
      </c>
      <c r="X1442">
        <f>'Energy consumption (raw)'!V1392*Lists!$H$93</f>
        <v>0</v>
      </c>
      <c r="Y1442">
        <f>'Energy consumption (raw)'!W1392*Lists!$H$94</f>
        <v>0</v>
      </c>
      <c r="Z1442">
        <f>'Energy consumption (raw)'!X1392*Lists!$H$96*1000000</f>
        <v>0</v>
      </c>
      <c r="AA1442">
        <f>'Energy consumption (raw)'!Y1392*Lists!$H$97</f>
        <v>4.3600000000000003</v>
      </c>
      <c r="AB1442">
        <f>'Energy consumption (raw)'!Z1392*Lists!$H$96</f>
        <v>0</v>
      </c>
      <c r="AC1442">
        <f>'Energy consumption (raw)'!AA1392*Lists!$H$98</f>
        <v>0</v>
      </c>
      <c r="AD1442">
        <f>'Energy consumption (raw)'!AB1392*Lists!$H$99</f>
        <v>0.48490000000000061</v>
      </c>
      <c r="AE1442">
        <f>'Energy consumption (raw)'!AC1392*Lists!$H$101</f>
        <v>0</v>
      </c>
      <c r="AF1442">
        <f>'Energy consumption (raw)'!AD1392*Lists!$H$101</f>
        <v>0</v>
      </c>
      <c r="AG1442">
        <f>'Energy consumption (raw)'!AE1392*Lists!$H$101</f>
        <v>0</v>
      </c>
      <c r="AH1442">
        <f>'Energy consumption (raw)'!AF1392*Lists!$H$100</f>
        <v>0</v>
      </c>
      <c r="AI1442" s="167">
        <f t="shared" si="115"/>
        <v>3784.7305299999998</v>
      </c>
      <c r="AJ1442" s="179">
        <f>'Energy consumption (raw)'!AG1392</f>
        <v>3784.7305299999998</v>
      </c>
      <c r="AK1442" s="179">
        <f>'Energy consumption (raw)'!AH1392</f>
        <v>1259.1342900000002</v>
      </c>
      <c r="AL1442">
        <f>IF(ROUND(AI1442,-3)=ROUND('Energy consumption (raw)'!AG1392,-3),1,0)</f>
        <v>1</v>
      </c>
      <c r="AM1442" s="179" t="str">
        <f>'Energy consumption (raw)'!AJ1392</f>
        <v>45. Binh Phuoc</v>
      </c>
      <c r="AN1442">
        <f>VLOOKUP(AM1442,Lists!$F$9:$G$71,2,FALSE)</f>
        <v>1</v>
      </c>
    </row>
    <row r="1443" spans="2:40" x14ac:dyDescent="0.25">
      <c r="B1443" s="65" t="str">
        <f t="shared" si="113"/>
        <v>Industry1291</v>
      </c>
      <c r="C1443" s="179">
        <f>'Energy consumption (raw)'!B1393</f>
        <v>1291</v>
      </c>
      <c r="D1443" s="179">
        <f>'Energy consumption (raw)'!C1393</f>
        <v>0</v>
      </c>
      <c r="E1443" s="179">
        <f>'Energy consumption (raw)'!D1393</f>
        <v>0</v>
      </c>
      <c r="F1443" s="179" t="str">
        <f>'Energy consumption (raw)'!E1393</f>
        <v>Công nghiệp</v>
      </c>
      <c r="G1443" s="179" t="str">
        <f>'Energy consumption (raw)'!F1393</f>
        <v>May trang phục trừ trang phục từ da lông thú</v>
      </c>
      <c r="H1443" s="179" t="str">
        <f>'Energy consumption (raw)'!G1393</f>
        <v>Industry</v>
      </c>
      <c r="I1443" s="179" t="str">
        <f>'Energy consumption (raw)'!I1393</f>
        <v>13 Manufacture of textiles</v>
      </c>
      <c r="J1443" s="179" t="str">
        <f>INDEX(Sector!$E$6:$E$46,MATCH('Energy consumption (toe)'!I1443,Sector!$B$6:$B$46,FALSE))</f>
        <v>Manufacture of textiles</v>
      </c>
      <c r="K1443" s="179">
        <f>IFERROR('Energy consumption (raw)'!J1393*Lists!$H$84,)</f>
        <v>0</v>
      </c>
      <c r="L1443" s="179">
        <f>'Energy consumption (raw)'!K1393*Lists!$H$84</f>
        <v>1323.6418738</v>
      </c>
      <c r="M1443" s="179">
        <f>'Energy consumption (raw)'!L1393*Lists!$H$84</f>
        <v>0</v>
      </c>
      <c r="N1443" s="179">
        <f>'Energy consumption (raw)'!M1393*Lists!$H$84</f>
        <v>0</v>
      </c>
      <c r="O1443" s="178">
        <f t="shared" si="114"/>
        <v>1323.6418738</v>
      </c>
      <c r="P1443">
        <f>'Energy consumption (raw)'!N1393*Lists!$H$85</f>
        <v>0</v>
      </c>
      <c r="Q1443">
        <f>'Energy consumption (raw)'!O1393*Lists!$H$86</f>
        <v>0</v>
      </c>
      <c r="R1443">
        <f>'Energy consumption (raw)'!P1393*Lists!$H$87</f>
        <v>0</v>
      </c>
      <c r="S1443">
        <f>'Energy consumption (raw)'!Q1393*Lists!$H$88</f>
        <v>0</v>
      </c>
      <c r="T1443">
        <f>'Energy consumption (raw)'!R1393*Lists!$H$89</f>
        <v>0</v>
      </c>
      <c r="U1443">
        <f>'Energy consumption (raw)'!S1393*Lists!$H$90</f>
        <v>0</v>
      </c>
      <c r="V1443">
        <f>'Energy consumption (raw)'!T1393*Lists!$H$91</f>
        <v>0</v>
      </c>
      <c r="W1443">
        <f>'Energy consumption (raw)'!U1393*Lists!$H$92</f>
        <v>0</v>
      </c>
      <c r="X1443">
        <f>'Energy consumption (raw)'!V1393*Lists!$H$93</f>
        <v>0</v>
      </c>
      <c r="Y1443">
        <f>'Energy consumption (raw)'!W1393*Lists!$H$94</f>
        <v>0</v>
      </c>
      <c r="Z1443">
        <f>'Energy consumption (raw)'!X1393*Lists!$H$96*1000000</f>
        <v>0</v>
      </c>
      <c r="AA1443">
        <f>'Energy consumption (raw)'!Y1393*Lists!$H$97</f>
        <v>0</v>
      </c>
      <c r="AB1443">
        <f>'Energy consumption (raw)'!Z1393*Lists!$H$96</f>
        <v>0</v>
      </c>
      <c r="AC1443">
        <f>'Energy consumption (raw)'!AA1393*Lists!$H$98</f>
        <v>0</v>
      </c>
      <c r="AD1443">
        <f>'Energy consumption (raw)'!AB1393*Lists!$H$99</f>
        <v>0</v>
      </c>
      <c r="AE1443">
        <f>'Energy consumption (raw)'!AC1393*Lists!$H$101</f>
        <v>0</v>
      </c>
      <c r="AF1443">
        <f>'Energy consumption (raw)'!AD1393*Lists!$H$101</f>
        <v>0</v>
      </c>
      <c r="AG1443">
        <f>'Energy consumption (raw)'!AE1393*Lists!$H$101</f>
        <v>0</v>
      </c>
      <c r="AH1443">
        <f>'Energy consumption (raw)'!AF1393*Lists!$H$100</f>
        <v>0</v>
      </c>
      <c r="AI1443" s="167">
        <f t="shared" si="115"/>
        <v>1323.6418738</v>
      </c>
      <c r="AJ1443" s="179">
        <f>'Energy consumption (raw)'!AG1393</f>
        <v>1323.6418738</v>
      </c>
      <c r="AK1443" s="179">
        <f>'Energy consumption (raw)'!AH1393</f>
        <v>1048.1384523000002</v>
      </c>
      <c r="AL1443">
        <f>IF(ROUND(AI1443,-3)=ROUND('Energy consumption (raw)'!AG1393,-3),1,0)</f>
        <v>1</v>
      </c>
      <c r="AM1443" s="179" t="str">
        <f>'Energy consumption (raw)'!AJ1393</f>
        <v>45. Binh Phuoc</v>
      </c>
      <c r="AN1443">
        <f>VLOOKUP(AM1443,Lists!$F$9:$G$71,2,FALSE)</f>
        <v>1</v>
      </c>
    </row>
    <row r="1444" spans="2:40" x14ac:dyDescent="0.25">
      <c r="B1444" s="65" t="str">
        <f t="shared" si="113"/>
        <v>Industry1292</v>
      </c>
      <c r="C1444" s="179">
        <f>'Energy consumption (raw)'!B1394</f>
        <v>1292</v>
      </c>
      <c r="D1444" s="179">
        <f>'Energy consumption (raw)'!C1394</f>
        <v>0</v>
      </c>
      <c r="E1444" s="179">
        <f>'Energy consumption (raw)'!D1394</f>
        <v>0</v>
      </c>
      <c r="F1444" s="179" t="str">
        <f>'Energy consumption (raw)'!E1394</f>
        <v>Công nghiệp</v>
      </c>
      <c r="G1444" s="179" t="str">
        <f>'Energy consumption (raw)'!F1394</f>
        <v>Chế biến và bảo quản thịt và các sản phẩm từ thịt</v>
      </c>
      <c r="H1444" s="179" t="str">
        <f>'Energy consumption (raw)'!G1394</f>
        <v>Industry</v>
      </c>
      <c r="I1444" s="179" t="str">
        <f>'Energy consumption (raw)'!I1394</f>
        <v>10 Manufacture of food products</v>
      </c>
      <c r="J1444" s="179" t="str">
        <f>INDEX(Sector!$E$6:$E$46,MATCH('Energy consumption (toe)'!I1444,Sector!$B$6:$B$46,FALSE))</f>
        <v>Manufacture of food products</v>
      </c>
      <c r="K1444" s="179">
        <f>IFERROR('Energy consumption (raw)'!J1394*Lists!$H$84,)</f>
        <v>0</v>
      </c>
      <c r="L1444" s="179">
        <f>'Energy consumption (raw)'!K1394*Lists!$H$84</f>
        <v>1526.7830700000002</v>
      </c>
      <c r="M1444" s="179">
        <f>'Energy consumption (raw)'!L1394*Lists!$H$84</f>
        <v>0</v>
      </c>
      <c r="N1444" s="179">
        <f>'Energy consumption (raw)'!M1394*Lists!$H$84</f>
        <v>0</v>
      </c>
      <c r="O1444" s="178">
        <f t="shared" si="114"/>
        <v>1526.7830700000002</v>
      </c>
      <c r="P1444">
        <f>'Energy consumption (raw)'!N1394*Lists!$H$85</f>
        <v>0</v>
      </c>
      <c r="Q1444">
        <f>'Energy consumption (raw)'!O1394*Lists!$H$86</f>
        <v>0</v>
      </c>
      <c r="R1444">
        <f>'Energy consumption (raw)'!P1394*Lists!$H$87</f>
        <v>0</v>
      </c>
      <c r="S1444">
        <f>'Energy consumption (raw)'!Q1394*Lists!$H$88</f>
        <v>0</v>
      </c>
      <c r="T1444">
        <f>'Energy consumption (raw)'!R1394*Lists!$H$89</f>
        <v>0</v>
      </c>
      <c r="U1444">
        <f>'Energy consumption (raw)'!S1394*Lists!$H$90</f>
        <v>0</v>
      </c>
      <c r="V1444">
        <f>'Energy consumption (raw)'!T1394*Lists!$H$91</f>
        <v>0</v>
      </c>
      <c r="W1444">
        <f>'Energy consumption (raw)'!U1394*Lists!$H$92</f>
        <v>0</v>
      </c>
      <c r="X1444">
        <f>'Energy consumption (raw)'!V1394*Lists!$H$93</f>
        <v>0</v>
      </c>
      <c r="Y1444">
        <f>'Energy consumption (raw)'!W1394*Lists!$H$94</f>
        <v>0</v>
      </c>
      <c r="Z1444">
        <f>'Energy consumption (raw)'!X1394*Lists!$H$96*1000000</f>
        <v>0</v>
      </c>
      <c r="AA1444">
        <f>'Energy consumption (raw)'!Y1394*Lists!$H$97</f>
        <v>0</v>
      </c>
      <c r="AB1444">
        <f>'Energy consumption (raw)'!Z1394*Lists!$H$96</f>
        <v>0</v>
      </c>
      <c r="AC1444">
        <f>'Energy consumption (raw)'!AA1394*Lists!$H$98</f>
        <v>0</v>
      </c>
      <c r="AD1444">
        <f>'Energy consumption (raw)'!AB1394*Lists!$H$99</f>
        <v>0</v>
      </c>
      <c r="AE1444">
        <f>'Energy consumption (raw)'!AC1394*Lists!$H$101</f>
        <v>0</v>
      </c>
      <c r="AF1444">
        <f>'Energy consumption (raw)'!AD1394*Lists!$H$101</f>
        <v>0</v>
      </c>
      <c r="AG1444">
        <f>'Energy consumption (raw)'!AE1394*Lists!$H$101</f>
        <v>0</v>
      </c>
      <c r="AH1444">
        <f>'Energy consumption (raw)'!AF1394*Lists!$H$100</f>
        <v>0</v>
      </c>
      <c r="AI1444" s="167">
        <f t="shared" si="115"/>
        <v>1526.7830700000002</v>
      </c>
      <c r="AJ1444" s="179">
        <f>'Energy consumption (raw)'!AG1394</f>
        <v>1526.7830700000002</v>
      </c>
      <c r="AK1444" s="179">
        <f>'Energy consumption (raw)'!AH1394</f>
        <v>0</v>
      </c>
      <c r="AL1444">
        <f>IF(ROUND(AI1444,-3)=ROUND('Energy consumption (raw)'!AG1394,-3),1,0)</f>
        <v>1</v>
      </c>
      <c r="AM1444" s="179" t="str">
        <f>'Energy consumption (raw)'!AJ1394</f>
        <v>45. Binh Phuoc</v>
      </c>
      <c r="AN1444">
        <f>VLOOKUP(AM1444,Lists!$F$9:$G$71,2,FALSE)</f>
        <v>1</v>
      </c>
    </row>
    <row r="1445" spans="2:40" x14ac:dyDescent="0.25">
      <c r="B1445" s="65" t="str">
        <f t="shared" si="113"/>
        <v>Industry1293</v>
      </c>
      <c r="C1445" s="179">
        <f>'Energy consumption (raw)'!B1395</f>
        <v>1293</v>
      </c>
      <c r="D1445" s="179">
        <f>'Energy consumption (raw)'!C1395</f>
        <v>0</v>
      </c>
      <c r="E1445" s="179">
        <f>'Energy consumption (raw)'!D1395</f>
        <v>0</v>
      </c>
      <c r="F1445" s="179" t="str">
        <f>'Energy consumption (raw)'!E1395</f>
        <v>Công nghiệp</v>
      </c>
      <c r="G1445" s="179" t="str">
        <f>'Energy consumption (raw)'!F1395</f>
        <v>Chăn nuôi lợn</v>
      </c>
      <c r="H1445" s="179" t="str">
        <f>'Energy consumption (raw)'!G1395</f>
        <v>Industry</v>
      </c>
      <c r="I1445" s="179" t="str">
        <f>'Energy consumption (raw)'!I1395</f>
        <v>Agriculture</v>
      </c>
      <c r="J1445" s="179" t="str">
        <f>INDEX(Sector!$E$6:$E$46,MATCH('Energy consumption (toe)'!I1445,Sector!$B$6:$B$46,FALSE))</f>
        <v>Agriculture</v>
      </c>
      <c r="K1445" s="179">
        <f>IFERROR('Energy consumption (raw)'!J1395*Lists!$H$84,)</f>
        <v>0</v>
      </c>
      <c r="L1445" s="179">
        <f>'Energy consumption (raw)'!K1395*Lists!$H$84</f>
        <v>1385.1819600000001</v>
      </c>
      <c r="M1445" s="179">
        <f>'Energy consumption (raw)'!L1395*Lists!$H$84</f>
        <v>0</v>
      </c>
      <c r="N1445" s="179">
        <f>'Energy consumption (raw)'!M1395*Lists!$H$84</f>
        <v>0</v>
      </c>
      <c r="O1445" s="178">
        <f t="shared" si="114"/>
        <v>1385.1819600000001</v>
      </c>
      <c r="P1445">
        <f>'Energy consumption (raw)'!N1395*Lists!$H$85</f>
        <v>0</v>
      </c>
      <c r="Q1445">
        <f>'Energy consumption (raw)'!O1395*Lists!$H$86</f>
        <v>0</v>
      </c>
      <c r="R1445">
        <f>'Energy consumption (raw)'!P1395*Lists!$H$87</f>
        <v>0</v>
      </c>
      <c r="S1445">
        <f>'Energy consumption (raw)'!Q1395*Lists!$H$88</f>
        <v>0</v>
      </c>
      <c r="T1445">
        <f>'Energy consumption (raw)'!R1395*Lists!$H$89</f>
        <v>0</v>
      </c>
      <c r="U1445">
        <f>'Energy consumption (raw)'!S1395*Lists!$H$90</f>
        <v>0</v>
      </c>
      <c r="V1445">
        <f>'Energy consumption (raw)'!T1395*Lists!$H$91</f>
        <v>0</v>
      </c>
      <c r="W1445">
        <f>'Energy consumption (raw)'!U1395*Lists!$H$92</f>
        <v>0</v>
      </c>
      <c r="X1445">
        <f>'Energy consumption (raw)'!V1395*Lists!$H$93</f>
        <v>0</v>
      </c>
      <c r="Y1445">
        <f>'Energy consumption (raw)'!W1395*Lists!$H$94</f>
        <v>0</v>
      </c>
      <c r="Z1445">
        <f>'Energy consumption (raw)'!X1395*Lists!$H$96*1000000</f>
        <v>0</v>
      </c>
      <c r="AA1445">
        <f>'Energy consumption (raw)'!Y1395*Lists!$H$97</f>
        <v>0</v>
      </c>
      <c r="AB1445">
        <f>'Energy consumption (raw)'!Z1395*Lists!$H$96</f>
        <v>0</v>
      </c>
      <c r="AC1445">
        <f>'Energy consumption (raw)'!AA1395*Lists!$H$98</f>
        <v>0</v>
      </c>
      <c r="AD1445">
        <f>'Energy consumption (raw)'!AB1395*Lists!$H$99</f>
        <v>0</v>
      </c>
      <c r="AE1445">
        <f>'Energy consumption (raw)'!AC1395*Lists!$H$101</f>
        <v>0</v>
      </c>
      <c r="AF1445">
        <f>'Energy consumption (raw)'!AD1395*Lists!$H$101</f>
        <v>0</v>
      </c>
      <c r="AG1445">
        <f>'Energy consumption (raw)'!AE1395*Lists!$H$101</f>
        <v>0</v>
      </c>
      <c r="AH1445">
        <f>'Energy consumption (raw)'!AF1395*Lists!$H$100</f>
        <v>0</v>
      </c>
      <c r="AI1445" s="167">
        <f t="shared" si="115"/>
        <v>1385.1819600000001</v>
      </c>
      <c r="AJ1445" s="179">
        <f>'Energy consumption (raw)'!AG1395</f>
        <v>1385.1819600000001</v>
      </c>
      <c r="AK1445" s="179">
        <f>'Energy consumption (raw)'!AH1395</f>
        <v>0</v>
      </c>
      <c r="AL1445">
        <f>IF(ROUND(AI1445,-3)=ROUND('Energy consumption (raw)'!AG1395,-3),1,0)</f>
        <v>1</v>
      </c>
      <c r="AM1445" s="179" t="str">
        <f>'Energy consumption (raw)'!AJ1395</f>
        <v>45. Binh Phuoc</v>
      </c>
      <c r="AN1445">
        <f>VLOOKUP(AM1445,Lists!$F$9:$G$71,2,FALSE)</f>
        <v>1</v>
      </c>
    </row>
    <row r="1446" spans="2:40" x14ac:dyDescent="0.25">
      <c r="B1446" s="65" t="str">
        <f t="shared" si="113"/>
        <v>Industry1294</v>
      </c>
      <c r="C1446" s="179">
        <f>'Energy consumption (raw)'!B1396</f>
        <v>1294</v>
      </c>
      <c r="D1446" s="179">
        <f>'Energy consumption (raw)'!C1396</f>
        <v>0</v>
      </c>
      <c r="E1446" s="179">
        <f>'Energy consumption (raw)'!D1396</f>
        <v>0</v>
      </c>
      <c r="F1446" s="179" t="str">
        <f>'Energy consumption (raw)'!E1396</f>
        <v>Công nghiệp</v>
      </c>
      <c r="G1446" s="179" t="str">
        <f>'Energy consumption (raw)'!F1396</f>
        <v>Sản xuất pin và ắc quy</v>
      </c>
      <c r="H1446" s="179" t="str">
        <f>'Energy consumption (raw)'!G1396</f>
        <v>Industry</v>
      </c>
      <c r="I1446" s="179" t="str">
        <f>'Energy consumption (raw)'!I1396</f>
        <v>27 Manufacture of electrical equipment</v>
      </c>
      <c r="J1446" s="179" t="str">
        <f>INDEX(Sector!$E$6:$E$46,MATCH('Energy consumption (toe)'!I1446,Sector!$B$6:$B$46,FALSE))</f>
        <v>Manufacture of electrical equipment</v>
      </c>
      <c r="K1446" s="179">
        <f>IFERROR('Energy consumption (raw)'!J1396*Lists!$H$84,)</f>
        <v>0</v>
      </c>
      <c r="L1446" s="179">
        <f>'Energy consumption (raw)'!K1396*Lists!$H$84</f>
        <v>1571.43749</v>
      </c>
      <c r="M1446" s="179">
        <f>'Energy consumption (raw)'!L1396*Lists!$H$84</f>
        <v>0</v>
      </c>
      <c r="N1446" s="179">
        <f>'Energy consumption (raw)'!M1396*Lists!$H$84</f>
        <v>0</v>
      </c>
      <c r="O1446" s="178">
        <f t="shared" si="114"/>
        <v>1571.43749</v>
      </c>
      <c r="P1446">
        <f>'Energy consumption (raw)'!N1396*Lists!$H$85</f>
        <v>0</v>
      </c>
      <c r="Q1446">
        <f>'Energy consumption (raw)'!O1396*Lists!$H$86</f>
        <v>0</v>
      </c>
      <c r="R1446">
        <f>'Energy consumption (raw)'!P1396*Lists!$H$87</f>
        <v>0</v>
      </c>
      <c r="S1446">
        <f>'Energy consumption (raw)'!Q1396*Lists!$H$88</f>
        <v>0</v>
      </c>
      <c r="T1446">
        <f>'Energy consumption (raw)'!R1396*Lists!$H$89</f>
        <v>0</v>
      </c>
      <c r="U1446">
        <f>'Energy consumption (raw)'!S1396*Lists!$H$90</f>
        <v>0</v>
      </c>
      <c r="V1446">
        <f>'Energy consumption (raw)'!T1396*Lists!$H$91</f>
        <v>0</v>
      </c>
      <c r="W1446">
        <f>'Energy consumption (raw)'!U1396*Lists!$H$92</f>
        <v>0</v>
      </c>
      <c r="X1446">
        <f>'Energy consumption (raw)'!V1396*Lists!$H$93</f>
        <v>0</v>
      </c>
      <c r="Y1446">
        <f>'Energy consumption (raw)'!W1396*Lists!$H$94</f>
        <v>0</v>
      </c>
      <c r="Z1446">
        <f>'Energy consumption (raw)'!X1396*Lists!$H$96*1000000</f>
        <v>0</v>
      </c>
      <c r="AA1446">
        <f>'Energy consumption (raw)'!Y1396*Lists!$H$97</f>
        <v>0</v>
      </c>
      <c r="AB1446">
        <f>'Energy consumption (raw)'!Z1396*Lists!$H$96</f>
        <v>0</v>
      </c>
      <c r="AC1446">
        <f>'Energy consumption (raw)'!AA1396*Lists!$H$98</f>
        <v>0</v>
      </c>
      <c r="AD1446">
        <f>'Energy consumption (raw)'!AB1396*Lists!$H$99</f>
        <v>0</v>
      </c>
      <c r="AE1446">
        <f>'Energy consumption (raw)'!AC1396*Lists!$H$101</f>
        <v>0</v>
      </c>
      <c r="AF1446">
        <f>'Energy consumption (raw)'!AD1396*Lists!$H$101</f>
        <v>0</v>
      </c>
      <c r="AG1446">
        <f>'Energy consumption (raw)'!AE1396*Lists!$H$101</f>
        <v>0</v>
      </c>
      <c r="AH1446">
        <f>'Energy consumption (raw)'!AF1396*Lists!$H$100</f>
        <v>0</v>
      </c>
      <c r="AI1446" s="167">
        <f t="shared" si="115"/>
        <v>1571.43749</v>
      </c>
      <c r="AJ1446" s="179">
        <f>'Energy consumption (raw)'!AG1396</f>
        <v>1571.43749</v>
      </c>
      <c r="AK1446" s="179">
        <f>'Energy consumption (raw)'!AH1396</f>
        <v>0</v>
      </c>
      <c r="AL1446">
        <f>IF(ROUND(AI1446,-3)=ROUND('Energy consumption (raw)'!AG1396,-3),1,0)</f>
        <v>1</v>
      </c>
      <c r="AM1446" s="179" t="str">
        <f>'Energy consumption (raw)'!AJ1396</f>
        <v>45. Binh Phuoc</v>
      </c>
      <c r="AN1446">
        <f>VLOOKUP(AM1446,Lists!$F$9:$G$71,2,FALSE)</f>
        <v>1</v>
      </c>
    </row>
    <row r="1447" spans="2:40" x14ac:dyDescent="0.25">
      <c r="B1447" s="65" t="str">
        <f t="shared" si="113"/>
        <v>Industry1295</v>
      </c>
      <c r="C1447" s="179">
        <f>'Energy consumption (raw)'!B1397</f>
        <v>1295</v>
      </c>
      <c r="D1447" s="179">
        <f>'Energy consumption (raw)'!C1397</f>
        <v>0</v>
      </c>
      <c r="E1447" s="179">
        <f>'Energy consumption (raw)'!D1397</f>
        <v>0</v>
      </c>
      <c r="F1447" s="179" t="str">
        <f>'Energy consumption (raw)'!E1397</f>
        <v>Công nghiệp</v>
      </c>
      <c r="G1447" s="179" t="str">
        <f>'Energy consumption (raw)'!F1397</f>
        <v>May trang phục trừ trang phục từ da lông thú</v>
      </c>
      <c r="H1447" s="179" t="str">
        <f>'Energy consumption (raw)'!G1397</f>
        <v>Industry</v>
      </c>
      <c r="I1447" s="179" t="str">
        <f>'Energy consumption (raw)'!I1397</f>
        <v>13 Manufacture of textiles</v>
      </c>
      <c r="J1447" s="179" t="str">
        <f>INDEX(Sector!$E$6:$E$46,MATCH('Energy consumption (toe)'!I1447,Sector!$B$6:$B$46,FALSE))</f>
        <v>Manufacture of textiles</v>
      </c>
      <c r="K1447" s="179">
        <f>IFERROR('Energy consumption (raw)'!J1397*Lists!$H$84,)</f>
        <v>0</v>
      </c>
      <c r="L1447" s="179">
        <f>'Energy consumption (raw)'!K1397*Lists!$H$84</f>
        <v>1442.7204300000001</v>
      </c>
      <c r="M1447" s="179">
        <f>'Energy consumption (raw)'!L1397*Lists!$H$84</f>
        <v>0</v>
      </c>
      <c r="N1447" s="179">
        <f>'Energy consumption (raw)'!M1397*Lists!$H$84</f>
        <v>0</v>
      </c>
      <c r="O1447" s="178">
        <f t="shared" si="114"/>
        <v>1442.7204300000001</v>
      </c>
      <c r="P1447">
        <f>'Energy consumption (raw)'!N1397*Lists!$H$85</f>
        <v>0</v>
      </c>
      <c r="Q1447">
        <f>'Energy consumption (raw)'!O1397*Lists!$H$86</f>
        <v>0</v>
      </c>
      <c r="R1447">
        <f>'Energy consumption (raw)'!P1397*Lists!$H$87</f>
        <v>0</v>
      </c>
      <c r="S1447">
        <f>'Energy consumption (raw)'!Q1397*Lists!$H$88</f>
        <v>0</v>
      </c>
      <c r="T1447">
        <f>'Energy consumption (raw)'!R1397*Lists!$H$89</f>
        <v>0</v>
      </c>
      <c r="U1447">
        <f>'Energy consumption (raw)'!S1397*Lists!$H$90</f>
        <v>0</v>
      </c>
      <c r="V1447">
        <f>'Energy consumption (raw)'!T1397*Lists!$H$91</f>
        <v>0</v>
      </c>
      <c r="W1447">
        <f>'Energy consumption (raw)'!U1397*Lists!$H$92</f>
        <v>0</v>
      </c>
      <c r="X1447">
        <f>'Energy consumption (raw)'!V1397*Lists!$H$93</f>
        <v>0</v>
      </c>
      <c r="Y1447">
        <f>'Energy consumption (raw)'!W1397*Lists!$H$94</f>
        <v>0</v>
      </c>
      <c r="Z1447">
        <f>'Energy consumption (raw)'!X1397*Lists!$H$96*1000000</f>
        <v>0</v>
      </c>
      <c r="AA1447">
        <f>'Energy consumption (raw)'!Y1397*Lists!$H$97</f>
        <v>0</v>
      </c>
      <c r="AB1447">
        <f>'Energy consumption (raw)'!Z1397*Lists!$H$96</f>
        <v>0</v>
      </c>
      <c r="AC1447">
        <f>'Energy consumption (raw)'!AA1397*Lists!$H$98</f>
        <v>0</v>
      </c>
      <c r="AD1447">
        <f>'Energy consumption (raw)'!AB1397*Lists!$H$99</f>
        <v>0</v>
      </c>
      <c r="AE1447">
        <f>'Energy consumption (raw)'!AC1397*Lists!$H$101</f>
        <v>0</v>
      </c>
      <c r="AF1447">
        <f>'Energy consumption (raw)'!AD1397*Lists!$H$101</f>
        <v>0</v>
      </c>
      <c r="AG1447">
        <f>'Energy consumption (raw)'!AE1397*Lists!$H$101</f>
        <v>0</v>
      </c>
      <c r="AH1447">
        <f>'Energy consumption (raw)'!AF1397*Lists!$H$100</f>
        <v>0</v>
      </c>
      <c r="AI1447" s="167">
        <f t="shared" si="115"/>
        <v>1442.7204300000001</v>
      </c>
      <c r="AJ1447" s="179">
        <f>'Energy consumption (raw)'!AG1397</f>
        <v>1442.7204300000001</v>
      </c>
      <c r="AK1447" s="179">
        <f>'Energy consumption (raw)'!AH1397</f>
        <v>0</v>
      </c>
      <c r="AL1447">
        <f>IF(ROUND(AI1447,-3)=ROUND('Energy consumption (raw)'!AG1397,-3),1,0)</f>
        <v>1</v>
      </c>
      <c r="AM1447" s="179" t="str">
        <f>'Energy consumption (raw)'!AJ1397</f>
        <v>45. Binh Phuoc</v>
      </c>
      <c r="AN1447">
        <f>VLOOKUP(AM1447,Lists!$F$9:$G$71,2,FALSE)</f>
        <v>1</v>
      </c>
    </row>
    <row r="1448" spans="2:40" x14ac:dyDescent="0.25">
      <c r="B1448" s="65" t="str">
        <f t="shared" si="113"/>
        <v>Industry1296</v>
      </c>
      <c r="C1448" s="179">
        <f>'Energy consumption (raw)'!B1398</f>
        <v>1296</v>
      </c>
      <c r="D1448" s="179">
        <f>'Energy consumption (raw)'!C1398</f>
        <v>0</v>
      </c>
      <c r="E1448" s="179">
        <f>'Energy consumption (raw)'!D1398</f>
        <v>0</v>
      </c>
      <c r="F1448" s="179" t="str">
        <f>'Energy consumption (raw)'!E1398</f>
        <v>Công nghiệp</v>
      </c>
      <c r="G1448" s="179" t="str">
        <f>'Energy consumption (raw)'!F1398</f>
        <v>Sản xuất sợi, vải dệt thoi và hoàn thiện sản phẩm dệt</v>
      </c>
      <c r="H1448" s="179" t="str">
        <f>'Energy consumption (raw)'!G1398</f>
        <v>Industry</v>
      </c>
      <c r="I1448" s="179" t="str">
        <f>'Energy consumption (raw)'!I1398</f>
        <v>13 Manufacture of textiles</v>
      </c>
      <c r="J1448" s="179" t="str">
        <f>INDEX(Sector!$E$6:$E$46,MATCH('Energy consumption (toe)'!I1448,Sector!$B$6:$B$46,FALSE))</f>
        <v>Manufacture of textiles</v>
      </c>
      <c r="K1448" s="179">
        <f>IFERROR('Energy consumption (raw)'!J1398*Lists!$H$84,)</f>
        <v>0</v>
      </c>
      <c r="L1448" s="179">
        <f>'Energy consumption (raw)'!K1398*Lists!$H$84</f>
        <v>1157.7437600000001</v>
      </c>
      <c r="M1448" s="179">
        <f>'Energy consumption (raw)'!L1398*Lists!$H$84</f>
        <v>0</v>
      </c>
      <c r="N1448" s="179">
        <f>'Energy consumption (raw)'!M1398*Lists!$H$84</f>
        <v>0</v>
      </c>
      <c r="O1448" s="178">
        <f t="shared" si="114"/>
        <v>1157.7437600000001</v>
      </c>
      <c r="P1448">
        <f>'Energy consumption (raw)'!N1398*Lists!$H$85</f>
        <v>0</v>
      </c>
      <c r="Q1448">
        <f>'Energy consumption (raw)'!O1398*Lists!$H$86</f>
        <v>0</v>
      </c>
      <c r="R1448">
        <f>'Energy consumption (raw)'!P1398*Lists!$H$87</f>
        <v>0</v>
      </c>
      <c r="S1448">
        <f>'Energy consumption (raw)'!Q1398*Lists!$H$88</f>
        <v>0</v>
      </c>
      <c r="T1448">
        <f>'Energy consumption (raw)'!R1398*Lists!$H$89</f>
        <v>0</v>
      </c>
      <c r="U1448">
        <f>'Energy consumption (raw)'!S1398*Lists!$H$90</f>
        <v>0</v>
      </c>
      <c r="V1448">
        <f>'Energy consumption (raw)'!T1398*Lists!$H$91</f>
        <v>0</v>
      </c>
      <c r="W1448">
        <f>'Energy consumption (raw)'!U1398*Lists!$H$92</f>
        <v>0</v>
      </c>
      <c r="X1448">
        <f>'Energy consumption (raw)'!V1398*Lists!$H$93</f>
        <v>0</v>
      </c>
      <c r="Y1448">
        <f>'Energy consumption (raw)'!W1398*Lists!$H$94</f>
        <v>0</v>
      </c>
      <c r="Z1448">
        <f>'Energy consumption (raw)'!X1398*Lists!$H$96*1000000</f>
        <v>0</v>
      </c>
      <c r="AA1448">
        <f>'Energy consumption (raw)'!Y1398*Lists!$H$97</f>
        <v>0</v>
      </c>
      <c r="AB1448">
        <f>'Energy consumption (raw)'!Z1398*Lists!$H$96</f>
        <v>0</v>
      </c>
      <c r="AC1448">
        <f>'Energy consumption (raw)'!AA1398*Lists!$H$98</f>
        <v>0</v>
      </c>
      <c r="AD1448">
        <f>'Energy consumption (raw)'!AB1398*Lists!$H$99</f>
        <v>0</v>
      </c>
      <c r="AE1448">
        <f>'Energy consumption (raw)'!AC1398*Lists!$H$101</f>
        <v>0</v>
      </c>
      <c r="AF1448">
        <f>'Energy consumption (raw)'!AD1398*Lists!$H$101</f>
        <v>0</v>
      </c>
      <c r="AG1448">
        <f>'Energy consumption (raw)'!AE1398*Lists!$H$101</f>
        <v>0</v>
      </c>
      <c r="AH1448">
        <f>'Energy consumption (raw)'!AF1398*Lists!$H$100</f>
        <v>0</v>
      </c>
      <c r="AI1448" s="167">
        <f t="shared" si="115"/>
        <v>1157.7437600000001</v>
      </c>
      <c r="AJ1448" s="179">
        <f>'Energy consumption (raw)'!AG1398</f>
        <v>1157.7437600000001</v>
      </c>
      <c r="AK1448" s="179">
        <f>'Energy consumption (raw)'!AH1398</f>
        <v>0</v>
      </c>
      <c r="AL1448">
        <f>IF(ROUND(AI1448,-3)=ROUND('Energy consumption (raw)'!AG1398,-3),1,0)</f>
        <v>1</v>
      </c>
      <c r="AM1448" s="179" t="str">
        <f>'Energy consumption (raw)'!AJ1398</f>
        <v>45. Binh Phuoc</v>
      </c>
      <c r="AN1448">
        <f>VLOOKUP(AM1448,Lists!$F$9:$G$71,2,FALSE)</f>
        <v>1</v>
      </c>
    </row>
    <row r="1449" spans="2:40" x14ac:dyDescent="0.25">
      <c r="B1449" s="65" t="str">
        <f t="shared" si="113"/>
        <v>Industry1297</v>
      </c>
      <c r="C1449" s="179">
        <f>'Energy consumption (raw)'!B1399</f>
        <v>1297</v>
      </c>
      <c r="D1449" s="179">
        <f>'Energy consumption (raw)'!C1399</f>
        <v>0</v>
      </c>
      <c r="E1449" s="179">
        <f>'Energy consumption (raw)'!D1399</f>
        <v>0</v>
      </c>
      <c r="F1449" s="179" t="str">
        <f>'Energy consumption (raw)'!E1399</f>
        <v>Công nghiệp</v>
      </c>
      <c r="G1449" s="179" t="str">
        <f>'Energy consumption (raw)'!F1399</f>
        <v>Sản xuất tinh bột và các sản phẩm từ tinh bột</v>
      </c>
      <c r="H1449" s="179" t="str">
        <f>'Energy consumption (raw)'!G1399</f>
        <v>Industry</v>
      </c>
      <c r="I1449" s="179" t="str">
        <f>'Energy consumption (raw)'!I1399</f>
        <v>10 Manufacture of food products</v>
      </c>
      <c r="J1449" s="179" t="str">
        <f>INDEX(Sector!$E$6:$E$46,MATCH('Energy consumption (toe)'!I1449,Sector!$B$6:$B$46,FALSE))</f>
        <v>Manufacture of food products</v>
      </c>
      <c r="K1449" s="179">
        <f>IFERROR('Energy consumption (raw)'!J1399*Lists!$H$84,)</f>
        <v>0</v>
      </c>
      <c r="L1449" s="179">
        <f>'Energy consumption (raw)'!K1399*Lists!$H$84</f>
        <v>1024.4131300000001</v>
      </c>
      <c r="M1449" s="179">
        <f>'Energy consumption (raw)'!L1399*Lists!$H$84</f>
        <v>0</v>
      </c>
      <c r="N1449" s="179">
        <f>'Energy consumption (raw)'!M1399*Lists!$H$84</f>
        <v>0</v>
      </c>
      <c r="O1449" s="178">
        <f t="shared" si="114"/>
        <v>1024.4131300000001</v>
      </c>
      <c r="P1449">
        <f>'Energy consumption (raw)'!N1399*Lists!$H$85</f>
        <v>0</v>
      </c>
      <c r="Q1449">
        <f>'Energy consumption (raw)'!O1399*Lists!$H$86</f>
        <v>0</v>
      </c>
      <c r="R1449">
        <f>'Energy consumption (raw)'!P1399*Lists!$H$87</f>
        <v>0</v>
      </c>
      <c r="S1449">
        <f>'Energy consumption (raw)'!Q1399*Lists!$H$88</f>
        <v>0</v>
      </c>
      <c r="T1449">
        <f>'Energy consumption (raw)'!R1399*Lists!$H$89</f>
        <v>0</v>
      </c>
      <c r="U1449">
        <f>'Energy consumption (raw)'!S1399*Lists!$H$90</f>
        <v>0</v>
      </c>
      <c r="V1449">
        <f>'Energy consumption (raw)'!T1399*Lists!$H$91</f>
        <v>0</v>
      </c>
      <c r="W1449">
        <f>'Energy consumption (raw)'!U1399*Lists!$H$92</f>
        <v>0</v>
      </c>
      <c r="X1449">
        <f>'Energy consumption (raw)'!V1399*Lists!$H$93</f>
        <v>0</v>
      </c>
      <c r="Y1449">
        <f>'Energy consumption (raw)'!W1399*Lists!$H$94</f>
        <v>0</v>
      </c>
      <c r="Z1449">
        <f>'Energy consumption (raw)'!X1399*Lists!$H$96*1000000</f>
        <v>0</v>
      </c>
      <c r="AA1449">
        <f>'Energy consumption (raw)'!Y1399*Lists!$H$97</f>
        <v>0</v>
      </c>
      <c r="AB1449">
        <f>'Energy consumption (raw)'!Z1399*Lists!$H$96</f>
        <v>0</v>
      </c>
      <c r="AC1449">
        <f>'Energy consumption (raw)'!AA1399*Lists!$H$98</f>
        <v>0</v>
      </c>
      <c r="AD1449">
        <f>'Energy consumption (raw)'!AB1399*Lists!$H$99</f>
        <v>0</v>
      </c>
      <c r="AE1449">
        <f>'Energy consumption (raw)'!AC1399*Lists!$H$101</f>
        <v>0</v>
      </c>
      <c r="AF1449">
        <f>'Energy consumption (raw)'!AD1399*Lists!$H$101</f>
        <v>0</v>
      </c>
      <c r="AG1449">
        <f>'Energy consumption (raw)'!AE1399*Lists!$H$101</f>
        <v>0</v>
      </c>
      <c r="AH1449">
        <f>'Energy consumption (raw)'!AF1399*Lists!$H$100</f>
        <v>0</v>
      </c>
      <c r="AI1449" s="167">
        <f t="shared" si="115"/>
        <v>1024.4131300000001</v>
      </c>
      <c r="AJ1449" s="179">
        <f>'Energy consumption (raw)'!AG1399</f>
        <v>1024.4131300000001</v>
      </c>
      <c r="AK1449" s="179">
        <f>'Energy consumption (raw)'!AH1399</f>
        <v>0</v>
      </c>
      <c r="AL1449">
        <f>IF(ROUND(AI1449,-3)=ROUND('Energy consumption (raw)'!AG1399,-3),1,0)</f>
        <v>1</v>
      </c>
      <c r="AM1449" s="179" t="str">
        <f>'Energy consumption (raw)'!AJ1399</f>
        <v>46. Tay Ninh</v>
      </c>
      <c r="AN1449">
        <f>VLOOKUP(AM1449,Lists!$F$9:$G$71,2,FALSE)</f>
        <v>1</v>
      </c>
    </row>
    <row r="1450" spans="2:40" x14ac:dyDescent="0.25">
      <c r="B1450" s="65" t="str">
        <f t="shared" si="113"/>
        <v>Industry1298</v>
      </c>
      <c r="C1450" s="179">
        <f>'Energy consumption (raw)'!B1400</f>
        <v>1298</v>
      </c>
      <c r="D1450" s="179">
        <f>'Energy consumption (raw)'!C1400</f>
        <v>0</v>
      </c>
      <c r="E1450" s="179">
        <f>'Energy consumption (raw)'!D1400</f>
        <v>0</v>
      </c>
      <c r="F1450" s="179" t="str">
        <f>'Energy consumption (raw)'!E1400</f>
        <v>Công nghiệp</v>
      </c>
      <c r="G1450" s="179" t="str">
        <f>'Energy consumption (raw)'!F1400</f>
        <v>Sản xuất tinh bột và các sản phẩm từ tinh bột</v>
      </c>
      <c r="H1450" s="179" t="str">
        <f>'Energy consumption (raw)'!G1400</f>
        <v>Industry</v>
      </c>
      <c r="I1450" s="179" t="str">
        <f>'Energy consumption (raw)'!I1400</f>
        <v>10 Manufacture of food products</v>
      </c>
      <c r="J1450" s="179" t="str">
        <f>INDEX(Sector!$E$6:$E$46,MATCH('Energy consumption (toe)'!I1450,Sector!$B$6:$B$46,FALSE))</f>
        <v>Manufacture of food products</v>
      </c>
      <c r="K1450" s="179">
        <f>IFERROR('Energy consumption (raw)'!J1400*Lists!$H$84,)</f>
        <v>0</v>
      </c>
      <c r="L1450" s="179">
        <f>'Energy consumption (raw)'!K1400*Lists!$H$84</f>
        <v>1079.20506</v>
      </c>
      <c r="M1450" s="179">
        <f>'Energy consumption (raw)'!L1400*Lists!$H$84</f>
        <v>0</v>
      </c>
      <c r="N1450" s="179">
        <f>'Energy consumption (raw)'!M1400*Lists!$H$84</f>
        <v>0</v>
      </c>
      <c r="O1450" s="178">
        <f t="shared" si="114"/>
        <v>1079.20506</v>
      </c>
      <c r="P1450">
        <f>'Energy consumption (raw)'!N1400*Lists!$H$85</f>
        <v>0</v>
      </c>
      <c r="Q1450">
        <f>'Energy consumption (raw)'!O1400*Lists!$H$86</f>
        <v>0</v>
      </c>
      <c r="R1450">
        <f>'Energy consumption (raw)'!P1400*Lists!$H$87</f>
        <v>0</v>
      </c>
      <c r="S1450">
        <f>'Energy consumption (raw)'!Q1400*Lists!$H$88</f>
        <v>0</v>
      </c>
      <c r="T1450">
        <f>'Energy consumption (raw)'!R1400*Lists!$H$89</f>
        <v>0</v>
      </c>
      <c r="U1450">
        <f>'Energy consumption (raw)'!S1400*Lists!$H$90</f>
        <v>0</v>
      </c>
      <c r="V1450">
        <f>'Energy consumption (raw)'!T1400*Lists!$H$91</f>
        <v>0</v>
      </c>
      <c r="W1450">
        <f>'Energy consumption (raw)'!U1400*Lists!$H$92</f>
        <v>0</v>
      </c>
      <c r="X1450">
        <f>'Energy consumption (raw)'!V1400*Lists!$H$93</f>
        <v>0</v>
      </c>
      <c r="Y1450">
        <f>'Energy consumption (raw)'!W1400*Lists!$H$94</f>
        <v>0</v>
      </c>
      <c r="Z1450">
        <f>'Energy consumption (raw)'!X1400*Lists!$H$96*1000000</f>
        <v>0</v>
      </c>
      <c r="AA1450">
        <f>'Energy consumption (raw)'!Y1400*Lists!$H$97</f>
        <v>0</v>
      </c>
      <c r="AB1450">
        <f>'Energy consumption (raw)'!Z1400*Lists!$H$96</f>
        <v>0</v>
      </c>
      <c r="AC1450">
        <f>'Energy consumption (raw)'!AA1400*Lists!$H$98</f>
        <v>0</v>
      </c>
      <c r="AD1450">
        <f>'Energy consumption (raw)'!AB1400*Lists!$H$99</f>
        <v>0</v>
      </c>
      <c r="AE1450">
        <f>'Energy consumption (raw)'!AC1400*Lists!$H$101</f>
        <v>0</v>
      </c>
      <c r="AF1450">
        <f>'Energy consumption (raw)'!AD1400*Lists!$H$101</f>
        <v>0</v>
      </c>
      <c r="AG1450">
        <f>'Energy consumption (raw)'!AE1400*Lists!$H$101</f>
        <v>0</v>
      </c>
      <c r="AH1450">
        <f>'Energy consumption (raw)'!AF1400*Lists!$H$100</f>
        <v>0</v>
      </c>
      <c r="AI1450" s="167">
        <f t="shared" si="115"/>
        <v>1079.20506</v>
      </c>
      <c r="AJ1450" s="179">
        <f>'Energy consumption (raw)'!AG1400</f>
        <v>1079.20506</v>
      </c>
      <c r="AK1450" s="179">
        <f>'Energy consumption (raw)'!AH1400</f>
        <v>0</v>
      </c>
      <c r="AL1450">
        <f>IF(ROUND(AI1450,-3)=ROUND('Energy consumption (raw)'!AG1400,-3),1,0)</f>
        <v>1</v>
      </c>
      <c r="AM1450" s="179" t="str">
        <f>'Energy consumption (raw)'!AJ1400</f>
        <v>46. Tay Ninh</v>
      </c>
      <c r="AN1450">
        <f>VLOOKUP(AM1450,Lists!$F$9:$G$71,2,FALSE)</f>
        <v>1</v>
      </c>
    </row>
    <row r="1451" spans="2:40" x14ac:dyDescent="0.25">
      <c r="B1451" s="65" t="str">
        <f t="shared" si="113"/>
        <v>Industry1299</v>
      </c>
      <c r="C1451" s="179">
        <f>'Energy consumption (raw)'!B1401</f>
        <v>1299</v>
      </c>
      <c r="D1451" s="179">
        <f>'Energy consumption (raw)'!C1401</f>
        <v>0</v>
      </c>
      <c r="E1451" s="179">
        <f>'Energy consumption (raw)'!D1401</f>
        <v>0</v>
      </c>
      <c r="F1451" s="179" t="str">
        <f>'Energy consumption (raw)'!E1401</f>
        <v>Công nghiệp</v>
      </c>
      <c r="G1451" s="179" t="str">
        <f>'Energy consumption (raw)'!F1401</f>
        <v>Sản xuất các sản phẩm từ cao su và nhựa</v>
      </c>
      <c r="H1451" s="179" t="str">
        <f>'Energy consumption (raw)'!G1401</f>
        <v>Industry</v>
      </c>
      <c r="I1451" s="179" t="str">
        <f>'Energy consumption (raw)'!I1401</f>
        <v>22 Manufacture of rubber and plastics products</v>
      </c>
      <c r="J1451" s="179" t="str">
        <f>INDEX(Sector!$E$6:$E$46,MATCH('Energy consumption (toe)'!I1451,Sector!$B$6:$B$46,FALSE))</f>
        <v>Manufacture of rubber and plastics products</v>
      </c>
      <c r="K1451" s="179">
        <f>IFERROR('Energy consumption (raw)'!J1401*Lists!$H$84,)</f>
        <v>0</v>
      </c>
      <c r="L1451" s="179">
        <f>'Energy consumption (raw)'!K1401*Lists!$H$84</f>
        <v>1856.0592700000002</v>
      </c>
      <c r="M1451" s="179">
        <f>'Energy consumption (raw)'!L1401*Lists!$H$84</f>
        <v>0</v>
      </c>
      <c r="N1451" s="179">
        <f>'Energy consumption (raw)'!M1401*Lists!$H$84</f>
        <v>0</v>
      </c>
      <c r="O1451" s="178">
        <f t="shared" si="114"/>
        <v>1856.0592700000002</v>
      </c>
      <c r="P1451">
        <f>'Energy consumption (raw)'!N1401*Lists!$H$85</f>
        <v>0</v>
      </c>
      <c r="Q1451">
        <f>'Energy consumption (raw)'!O1401*Lists!$H$86</f>
        <v>0</v>
      </c>
      <c r="R1451">
        <f>'Energy consumption (raw)'!P1401*Lists!$H$87</f>
        <v>0</v>
      </c>
      <c r="S1451">
        <f>'Energy consumption (raw)'!Q1401*Lists!$H$88</f>
        <v>0</v>
      </c>
      <c r="T1451">
        <f>'Energy consumption (raw)'!R1401*Lists!$H$89</f>
        <v>0</v>
      </c>
      <c r="U1451">
        <f>'Energy consumption (raw)'!S1401*Lists!$H$90</f>
        <v>0</v>
      </c>
      <c r="V1451">
        <f>'Energy consumption (raw)'!T1401*Lists!$H$91</f>
        <v>0</v>
      </c>
      <c r="W1451">
        <f>'Energy consumption (raw)'!U1401*Lists!$H$92</f>
        <v>0</v>
      </c>
      <c r="X1451">
        <f>'Energy consumption (raw)'!V1401*Lists!$H$93</f>
        <v>0</v>
      </c>
      <c r="Y1451">
        <f>'Energy consumption (raw)'!W1401*Lists!$H$94</f>
        <v>0</v>
      </c>
      <c r="Z1451">
        <f>'Energy consumption (raw)'!X1401*Lists!$H$96*1000000</f>
        <v>0</v>
      </c>
      <c r="AA1451">
        <f>'Energy consumption (raw)'!Y1401*Lists!$H$97</f>
        <v>0</v>
      </c>
      <c r="AB1451">
        <f>'Energy consumption (raw)'!Z1401*Lists!$H$96</f>
        <v>0</v>
      </c>
      <c r="AC1451">
        <f>'Energy consumption (raw)'!AA1401*Lists!$H$98</f>
        <v>0</v>
      </c>
      <c r="AD1451">
        <f>'Energy consumption (raw)'!AB1401*Lists!$H$99</f>
        <v>0</v>
      </c>
      <c r="AE1451">
        <f>'Energy consumption (raw)'!AC1401*Lists!$H$101</f>
        <v>0</v>
      </c>
      <c r="AF1451">
        <f>'Energy consumption (raw)'!AD1401*Lists!$H$101</f>
        <v>0</v>
      </c>
      <c r="AG1451">
        <f>'Energy consumption (raw)'!AE1401*Lists!$H$101</f>
        <v>0</v>
      </c>
      <c r="AH1451">
        <f>'Energy consumption (raw)'!AF1401*Lists!$H$100</f>
        <v>0</v>
      </c>
      <c r="AI1451" s="167">
        <f t="shared" si="115"/>
        <v>1856.0592700000002</v>
      </c>
      <c r="AJ1451" s="179">
        <f>'Energy consumption (raw)'!AG1401</f>
        <v>1856.0592700000002</v>
      </c>
      <c r="AK1451" s="179">
        <f>'Energy consumption (raw)'!AH1401</f>
        <v>1741.1212</v>
      </c>
      <c r="AL1451">
        <f>IF(ROUND(AI1451,-3)=ROUND('Energy consumption (raw)'!AG1401,-3),1,0)</f>
        <v>1</v>
      </c>
      <c r="AM1451" s="179" t="str">
        <f>'Energy consumption (raw)'!AJ1401</f>
        <v>46. Tay Ninh</v>
      </c>
      <c r="AN1451">
        <f>VLOOKUP(AM1451,Lists!$F$9:$G$71,2,FALSE)</f>
        <v>1</v>
      </c>
    </row>
    <row r="1452" spans="2:40" x14ac:dyDescent="0.25">
      <c r="B1452" s="65" t="str">
        <f t="shared" si="113"/>
        <v>Industry1300</v>
      </c>
      <c r="C1452" s="179">
        <f>'Energy consumption (raw)'!B1402</f>
        <v>1300</v>
      </c>
      <c r="D1452" s="179">
        <f>'Energy consumption (raw)'!C1402</f>
        <v>0</v>
      </c>
      <c r="E1452" s="179">
        <f>'Energy consumption (raw)'!D1402</f>
        <v>0</v>
      </c>
      <c r="F1452" s="179" t="str">
        <f>'Energy consumption (raw)'!E1402</f>
        <v>Công nghiệp</v>
      </c>
      <c r="G1452" s="179" t="str">
        <f>'Energy consumption (raw)'!F1402</f>
        <v>Sản xuất dao kéo, dụng cụ cầm tay, dụng cụ cơ khí, dụng cụ điện, linh kiện, nhựa</v>
      </c>
      <c r="H1452" s="179" t="str">
        <f>'Energy consumption (raw)'!G1402</f>
        <v>Industry</v>
      </c>
      <c r="I1452" s="179" t="str">
        <f>'Energy consumption (raw)'!I1402</f>
        <v>22 Manufacture of rubber and plastics products</v>
      </c>
      <c r="J1452" s="179" t="str">
        <f>INDEX(Sector!$E$6:$E$46,MATCH('Energy consumption (toe)'!I1452,Sector!$B$6:$B$46,FALSE))</f>
        <v>Manufacture of rubber and plastics products</v>
      </c>
      <c r="K1452" s="179">
        <f>IFERROR('Energy consumption (raw)'!J1402*Lists!$H$84,)</f>
        <v>0</v>
      </c>
      <c r="L1452" s="179">
        <f>'Energy consumption (raw)'!K1402*Lists!$H$84</f>
        <v>1003.8140800000001</v>
      </c>
      <c r="M1452" s="179">
        <f>'Energy consumption (raw)'!L1402*Lists!$H$84</f>
        <v>0</v>
      </c>
      <c r="N1452" s="179">
        <f>'Energy consumption (raw)'!M1402*Lists!$H$84</f>
        <v>0</v>
      </c>
      <c r="O1452" s="178">
        <f t="shared" si="114"/>
        <v>1003.8140800000001</v>
      </c>
      <c r="P1452">
        <f>'Energy consumption (raw)'!N1402*Lists!$H$85</f>
        <v>0</v>
      </c>
      <c r="Q1452">
        <f>'Energy consumption (raw)'!O1402*Lists!$H$86</f>
        <v>0</v>
      </c>
      <c r="R1452">
        <f>'Energy consumption (raw)'!P1402*Lists!$H$87</f>
        <v>0</v>
      </c>
      <c r="S1452">
        <f>'Energy consumption (raw)'!Q1402*Lists!$H$88</f>
        <v>0</v>
      </c>
      <c r="T1452">
        <f>'Energy consumption (raw)'!R1402*Lists!$H$89</f>
        <v>0</v>
      </c>
      <c r="U1452">
        <f>'Energy consumption (raw)'!S1402*Lists!$H$90</f>
        <v>0</v>
      </c>
      <c r="V1452">
        <f>'Energy consumption (raw)'!T1402*Lists!$H$91</f>
        <v>0</v>
      </c>
      <c r="W1452">
        <f>'Energy consumption (raw)'!U1402*Lists!$H$92</f>
        <v>0</v>
      </c>
      <c r="X1452">
        <f>'Energy consumption (raw)'!V1402*Lists!$H$93</f>
        <v>0</v>
      </c>
      <c r="Y1452">
        <f>'Energy consumption (raw)'!W1402*Lists!$H$94</f>
        <v>0</v>
      </c>
      <c r="Z1452">
        <f>'Energy consumption (raw)'!X1402*Lists!$H$96*1000000</f>
        <v>0</v>
      </c>
      <c r="AA1452">
        <f>'Energy consumption (raw)'!Y1402*Lists!$H$97</f>
        <v>0</v>
      </c>
      <c r="AB1452">
        <f>'Energy consumption (raw)'!Z1402*Lists!$H$96</f>
        <v>0</v>
      </c>
      <c r="AC1452">
        <f>'Energy consumption (raw)'!AA1402*Lists!$H$98</f>
        <v>0</v>
      </c>
      <c r="AD1452">
        <f>'Energy consumption (raw)'!AB1402*Lists!$H$99</f>
        <v>0</v>
      </c>
      <c r="AE1452">
        <f>'Energy consumption (raw)'!AC1402*Lists!$H$101</f>
        <v>0</v>
      </c>
      <c r="AF1452">
        <f>'Energy consumption (raw)'!AD1402*Lists!$H$101</f>
        <v>0</v>
      </c>
      <c r="AG1452">
        <f>'Energy consumption (raw)'!AE1402*Lists!$H$101</f>
        <v>0</v>
      </c>
      <c r="AH1452">
        <f>'Energy consumption (raw)'!AF1402*Lists!$H$100</f>
        <v>0</v>
      </c>
      <c r="AI1452" s="167">
        <f t="shared" si="115"/>
        <v>1003.8140800000001</v>
      </c>
      <c r="AJ1452" s="179">
        <f>'Energy consumption (raw)'!AG1402</f>
        <v>1003.8140800000001</v>
      </c>
      <c r="AK1452" s="179">
        <f>'Energy consumption (raw)'!AH1402</f>
        <v>0</v>
      </c>
      <c r="AL1452">
        <f>IF(ROUND(AI1452,-3)=ROUND('Energy consumption (raw)'!AG1402,-3),1,0)</f>
        <v>1</v>
      </c>
      <c r="AM1452" s="179" t="str">
        <f>'Energy consumption (raw)'!AJ1402</f>
        <v>46. Tay Ninh</v>
      </c>
      <c r="AN1452">
        <f>VLOOKUP(AM1452,Lists!$F$9:$G$71,2,FALSE)</f>
        <v>1</v>
      </c>
    </row>
    <row r="1453" spans="2:40" x14ac:dyDescent="0.25">
      <c r="B1453" s="65" t="str">
        <f t="shared" si="113"/>
        <v>Industry1301</v>
      </c>
      <c r="C1453" s="179">
        <f>'Energy consumption (raw)'!B1403</f>
        <v>1301</v>
      </c>
      <c r="D1453" s="179">
        <f>'Energy consumption (raw)'!C1403</f>
        <v>0</v>
      </c>
      <c r="E1453" s="179">
        <f>'Energy consumption (raw)'!D1403</f>
        <v>0</v>
      </c>
      <c r="F1453" s="179" t="str">
        <f>'Energy consumption (raw)'!E1403</f>
        <v>Công nghiệp</v>
      </c>
      <c r="G1453" s="179" t="str">
        <f>'Energy consumption (raw)'!F1403</f>
        <v>Sản xuất các loại sợi, các phụ phẩm từ sợi</v>
      </c>
      <c r="H1453" s="179" t="str">
        <f>'Energy consumption (raw)'!G1403</f>
        <v>Industry</v>
      </c>
      <c r="I1453" s="179" t="str">
        <f>'Energy consumption (raw)'!I1403</f>
        <v>13 Manufacture of textiles</v>
      </c>
      <c r="J1453" s="179" t="str">
        <f>INDEX(Sector!$E$6:$E$46,MATCH('Energy consumption (toe)'!I1453,Sector!$B$6:$B$46,FALSE))</f>
        <v>Manufacture of textiles</v>
      </c>
      <c r="K1453" s="179">
        <f>IFERROR('Energy consumption (raw)'!J1403*Lists!$H$84,)</f>
        <v>0</v>
      </c>
      <c r="L1453" s="179">
        <f>'Energy consumption (raw)'!K1403*Lists!$H$84</f>
        <v>94236.909506200012</v>
      </c>
      <c r="M1453" s="179">
        <f>'Energy consumption (raw)'!L1403*Lists!$H$84</f>
        <v>0</v>
      </c>
      <c r="N1453" s="179">
        <f>'Energy consumption (raw)'!M1403*Lists!$H$84</f>
        <v>0</v>
      </c>
      <c r="O1453" s="178">
        <f t="shared" si="114"/>
        <v>94236.909506200012</v>
      </c>
      <c r="P1453">
        <f>'Energy consumption (raw)'!N1403*Lists!$H$85</f>
        <v>0</v>
      </c>
      <c r="Q1453">
        <f>'Energy consumption (raw)'!O1403*Lists!$H$86</f>
        <v>0</v>
      </c>
      <c r="R1453">
        <f>'Energy consumption (raw)'!P1403*Lists!$H$87</f>
        <v>0</v>
      </c>
      <c r="S1453">
        <f>'Energy consumption (raw)'!Q1403*Lists!$H$88</f>
        <v>0</v>
      </c>
      <c r="T1453">
        <f>'Energy consumption (raw)'!R1403*Lists!$H$89</f>
        <v>0</v>
      </c>
      <c r="U1453">
        <f>'Energy consumption (raw)'!S1403*Lists!$H$90</f>
        <v>0</v>
      </c>
      <c r="V1453">
        <f>'Energy consumption (raw)'!T1403*Lists!$H$91</f>
        <v>0</v>
      </c>
      <c r="W1453">
        <f>'Energy consumption (raw)'!U1403*Lists!$H$92</f>
        <v>0</v>
      </c>
      <c r="X1453">
        <f>'Energy consumption (raw)'!V1403*Lists!$H$93</f>
        <v>0</v>
      </c>
      <c r="Y1453">
        <f>'Energy consumption (raw)'!W1403*Lists!$H$94</f>
        <v>0</v>
      </c>
      <c r="Z1453">
        <f>'Energy consumption (raw)'!X1403*Lists!$H$96*1000000</f>
        <v>0</v>
      </c>
      <c r="AA1453">
        <f>'Energy consumption (raw)'!Y1403*Lists!$H$97</f>
        <v>0</v>
      </c>
      <c r="AB1453">
        <f>'Energy consumption (raw)'!Z1403*Lists!$H$96</f>
        <v>0</v>
      </c>
      <c r="AC1453">
        <f>'Energy consumption (raw)'!AA1403*Lists!$H$98</f>
        <v>0</v>
      </c>
      <c r="AD1453">
        <f>'Energy consumption (raw)'!AB1403*Lists!$H$99</f>
        <v>0</v>
      </c>
      <c r="AE1453">
        <f>'Energy consumption (raw)'!AC1403*Lists!$H$101</f>
        <v>0</v>
      </c>
      <c r="AF1453">
        <f>'Energy consumption (raw)'!AD1403*Lists!$H$101</f>
        <v>0</v>
      </c>
      <c r="AG1453">
        <f>'Energy consumption (raw)'!AE1403*Lists!$H$101</f>
        <v>0</v>
      </c>
      <c r="AH1453">
        <f>'Energy consumption (raw)'!AF1403*Lists!$H$100</f>
        <v>0</v>
      </c>
      <c r="AI1453" s="167">
        <f t="shared" si="115"/>
        <v>94236.909506200012</v>
      </c>
      <c r="AJ1453" s="179">
        <f>'Energy consumption (raw)'!AG1403</f>
        <v>94236.909506200012</v>
      </c>
      <c r="AK1453" s="179">
        <f>'Energy consumption (raw)'!AH1403</f>
        <v>85157.9334581</v>
      </c>
      <c r="AL1453">
        <f>IF(ROUND(AI1453,-3)=ROUND('Energy consumption (raw)'!AG1403,-3),1,0)</f>
        <v>1</v>
      </c>
      <c r="AM1453" s="179" t="str">
        <f>'Energy consumption (raw)'!AJ1403</f>
        <v>46. Tay Ninh</v>
      </c>
      <c r="AN1453">
        <f>VLOOKUP(AM1453,Lists!$F$9:$G$71,2,FALSE)</f>
        <v>1</v>
      </c>
    </row>
    <row r="1454" spans="2:40" x14ac:dyDescent="0.25">
      <c r="B1454" s="65" t="str">
        <f t="shared" si="113"/>
        <v>Industry1302</v>
      </c>
      <c r="C1454" s="179">
        <f>'Energy consumption (raw)'!B1404</f>
        <v>1302</v>
      </c>
      <c r="D1454" s="179">
        <f>'Energy consumption (raw)'!C1404</f>
        <v>0</v>
      </c>
      <c r="E1454" s="179">
        <f>'Energy consumption (raw)'!D1404</f>
        <v>0</v>
      </c>
      <c r="F1454" s="179" t="str">
        <f>'Energy consumption (raw)'!E1404</f>
        <v>Công nghiệp</v>
      </c>
      <c r="G1454" s="179" t="str">
        <f>'Energy consumption (raw)'!F1404</f>
        <v>Hoàn thiện các sản phẩm dệt</v>
      </c>
      <c r="H1454" s="179" t="str">
        <f>'Energy consumption (raw)'!G1404</f>
        <v>Industry</v>
      </c>
      <c r="I1454" s="179" t="str">
        <f>'Energy consumption (raw)'!I1404</f>
        <v>13 Manufacture of textiles</v>
      </c>
      <c r="J1454" s="179" t="str">
        <f>INDEX(Sector!$E$6:$E$46,MATCH('Energy consumption (toe)'!I1454,Sector!$B$6:$B$46,FALSE))</f>
        <v>Manufacture of textiles</v>
      </c>
      <c r="K1454" s="179">
        <f>IFERROR('Energy consumption (raw)'!J1404*Lists!$H$84,)</f>
        <v>0</v>
      </c>
      <c r="L1454" s="179">
        <f>'Energy consumption (raw)'!K1404*Lists!$H$84</f>
        <v>39164.420136600005</v>
      </c>
      <c r="M1454" s="179">
        <f>'Energy consumption (raw)'!L1404*Lists!$H$84</f>
        <v>0</v>
      </c>
      <c r="N1454" s="179">
        <f>'Energy consumption (raw)'!M1404*Lists!$H$84</f>
        <v>0</v>
      </c>
      <c r="O1454" s="178">
        <f t="shared" si="114"/>
        <v>39164.420136600005</v>
      </c>
      <c r="P1454">
        <f>'Energy consumption (raw)'!N1404*Lists!$H$85</f>
        <v>0</v>
      </c>
      <c r="Q1454">
        <f>'Energy consumption (raw)'!O1404*Lists!$H$86</f>
        <v>0</v>
      </c>
      <c r="R1454">
        <f>'Energy consumption (raw)'!P1404*Lists!$H$87</f>
        <v>0</v>
      </c>
      <c r="S1454">
        <f>'Energy consumption (raw)'!Q1404*Lists!$H$88</f>
        <v>0</v>
      </c>
      <c r="T1454">
        <f>'Energy consumption (raw)'!R1404*Lists!$H$89</f>
        <v>0</v>
      </c>
      <c r="U1454">
        <f>'Energy consumption (raw)'!S1404*Lists!$H$90</f>
        <v>0</v>
      </c>
      <c r="V1454">
        <f>'Energy consumption (raw)'!T1404*Lists!$H$91</f>
        <v>0</v>
      </c>
      <c r="W1454">
        <f>'Energy consumption (raw)'!U1404*Lists!$H$92</f>
        <v>0</v>
      </c>
      <c r="X1454">
        <f>'Energy consumption (raw)'!V1404*Lists!$H$93</f>
        <v>0</v>
      </c>
      <c r="Y1454">
        <f>'Energy consumption (raw)'!W1404*Lists!$H$94</f>
        <v>0</v>
      </c>
      <c r="Z1454">
        <f>'Energy consumption (raw)'!X1404*Lists!$H$96*1000000</f>
        <v>0</v>
      </c>
      <c r="AA1454">
        <f>'Energy consumption (raw)'!Y1404*Lists!$H$97</f>
        <v>0</v>
      </c>
      <c r="AB1454">
        <f>'Energy consumption (raw)'!Z1404*Lists!$H$96</f>
        <v>0</v>
      </c>
      <c r="AC1454">
        <f>'Energy consumption (raw)'!AA1404*Lists!$H$98</f>
        <v>0</v>
      </c>
      <c r="AD1454">
        <f>'Energy consumption (raw)'!AB1404*Lists!$H$99</f>
        <v>0</v>
      </c>
      <c r="AE1454">
        <f>'Energy consumption (raw)'!AC1404*Lists!$H$101</f>
        <v>0</v>
      </c>
      <c r="AF1454">
        <f>'Energy consumption (raw)'!AD1404*Lists!$H$101</f>
        <v>0</v>
      </c>
      <c r="AG1454">
        <f>'Energy consumption (raw)'!AE1404*Lists!$H$101</f>
        <v>0</v>
      </c>
      <c r="AH1454">
        <f>'Energy consumption (raw)'!AF1404*Lists!$H$100</f>
        <v>0</v>
      </c>
      <c r="AI1454" s="167">
        <f t="shared" si="115"/>
        <v>39164.420136600005</v>
      </c>
      <c r="AJ1454" s="179">
        <f>'Energy consumption (raw)'!AG1404</f>
        <v>39164.420136600005</v>
      </c>
      <c r="AK1454" s="179">
        <f>'Energy consumption (raw)'!AH1404</f>
        <v>32715.463672000002</v>
      </c>
      <c r="AL1454">
        <f>IF(ROUND(AI1454,-3)=ROUND('Energy consumption (raw)'!AG1404,-3),1,0)</f>
        <v>1</v>
      </c>
      <c r="AM1454" s="179" t="str">
        <f>'Energy consumption (raw)'!AJ1404</f>
        <v>46. Tay Ninh</v>
      </c>
      <c r="AN1454">
        <f>VLOOKUP(AM1454,Lists!$F$9:$G$71,2,FALSE)</f>
        <v>1</v>
      </c>
    </row>
    <row r="1455" spans="2:40" x14ac:dyDescent="0.25">
      <c r="B1455" s="65" t="str">
        <f t="shared" si="113"/>
        <v>Industry1303</v>
      </c>
      <c r="C1455" s="179">
        <f>'Energy consumption (raw)'!B1405</f>
        <v>1303</v>
      </c>
      <c r="D1455" s="179">
        <f>'Energy consumption (raw)'!C1405</f>
        <v>0</v>
      </c>
      <c r="E1455" s="179">
        <f>'Energy consumption (raw)'!D1405</f>
        <v>0</v>
      </c>
      <c r="F1455" s="179" t="str">
        <f>'Energy consumption (raw)'!E1405</f>
        <v>Công nghiệp</v>
      </c>
      <c r="G1455" s="179" t="str">
        <f>'Energy consumption (raw)'!F1405</f>
        <v>Sản xuất săm, lốp cao su; đắp và tái chế lốp cao su</v>
      </c>
      <c r="H1455" s="179" t="str">
        <f>'Energy consumption (raw)'!G1405</f>
        <v>Industry</v>
      </c>
      <c r="I1455" s="179" t="str">
        <f>'Energy consumption (raw)'!I1405</f>
        <v>22 Manufacture of rubber and plastics products</v>
      </c>
      <c r="J1455" s="179" t="str">
        <f>INDEX(Sector!$E$6:$E$46,MATCH('Energy consumption (toe)'!I1455,Sector!$B$6:$B$46,FALSE))</f>
        <v>Manufacture of rubber and plastics products</v>
      </c>
      <c r="K1455" s="179">
        <f>IFERROR('Energy consumption (raw)'!J1405*Lists!$H$84,)</f>
        <v>0</v>
      </c>
      <c r="L1455" s="179">
        <f>'Energy consumption (raw)'!K1405*Lists!$H$84</f>
        <v>34665.7977732</v>
      </c>
      <c r="M1455" s="179">
        <f>'Energy consumption (raw)'!L1405*Lists!$H$84</f>
        <v>0</v>
      </c>
      <c r="N1455" s="179">
        <f>'Energy consumption (raw)'!M1405*Lists!$H$84</f>
        <v>0</v>
      </c>
      <c r="O1455" s="178">
        <f t="shared" si="114"/>
        <v>34665.7977732</v>
      </c>
      <c r="P1455">
        <f>'Energy consumption (raw)'!N1405*Lists!$H$85</f>
        <v>0</v>
      </c>
      <c r="Q1455">
        <f>'Energy consumption (raw)'!O1405*Lists!$H$86</f>
        <v>0</v>
      </c>
      <c r="R1455">
        <f>'Energy consumption (raw)'!P1405*Lists!$H$87</f>
        <v>0</v>
      </c>
      <c r="S1455">
        <f>'Energy consumption (raw)'!Q1405*Lists!$H$88</f>
        <v>0</v>
      </c>
      <c r="T1455">
        <f>'Energy consumption (raw)'!R1405*Lists!$H$89</f>
        <v>0</v>
      </c>
      <c r="U1455">
        <f>'Energy consumption (raw)'!S1405*Lists!$H$90</f>
        <v>0</v>
      </c>
      <c r="V1455">
        <f>'Energy consumption (raw)'!T1405*Lists!$H$91</f>
        <v>0</v>
      </c>
      <c r="W1455">
        <f>'Energy consumption (raw)'!U1405*Lists!$H$92</f>
        <v>0</v>
      </c>
      <c r="X1455">
        <f>'Energy consumption (raw)'!V1405*Lists!$H$93</f>
        <v>0</v>
      </c>
      <c r="Y1455">
        <f>'Energy consumption (raw)'!W1405*Lists!$H$94</f>
        <v>0</v>
      </c>
      <c r="Z1455">
        <f>'Energy consumption (raw)'!X1405*Lists!$H$96*1000000</f>
        <v>0</v>
      </c>
      <c r="AA1455">
        <f>'Energy consumption (raw)'!Y1405*Lists!$H$97</f>
        <v>0</v>
      </c>
      <c r="AB1455">
        <f>'Energy consumption (raw)'!Z1405*Lists!$H$96</f>
        <v>0</v>
      </c>
      <c r="AC1455">
        <f>'Energy consumption (raw)'!AA1405*Lists!$H$98</f>
        <v>0</v>
      </c>
      <c r="AD1455">
        <f>'Energy consumption (raw)'!AB1405*Lists!$H$99</f>
        <v>0</v>
      </c>
      <c r="AE1455">
        <f>'Energy consumption (raw)'!AC1405*Lists!$H$101</f>
        <v>0</v>
      </c>
      <c r="AF1455">
        <f>'Energy consumption (raw)'!AD1405*Lists!$H$101</f>
        <v>0</v>
      </c>
      <c r="AG1455">
        <f>'Energy consumption (raw)'!AE1405*Lists!$H$101</f>
        <v>0</v>
      </c>
      <c r="AH1455">
        <f>'Energy consumption (raw)'!AF1405*Lists!$H$100</f>
        <v>0</v>
      </c>
      <c r="AI1455" s="167">
        <f t="shared" si="115"/>
        <v>34665.7977732</v>
      </c>
      <c r="AJ1455" s="179">
        <f>'Energy consumption (raw)'!AG1405</f>
        <v>34665.7977732</v>
      </c>
      <c r="AK1455" s="179">
        <f>'Energy consumption (raw)'!AH1405</f>
        <v>31460.786183200002</v>
      </c>
      <c r="AL1455">
        <f>IF(ROUND(AI1455,-3)=ROUND('Energy consumption (raw)'!AG1405,-3),1,0)</f>
        <v>1</v>
      </c>
      <c r="AM1455" s="179" t="str">
        <f>'Energy consumption (raw)'!AJ1405</f>
        <v>46. Tay Ninh</v>
      </c>
      <c r="AN1455">
        <f>VLOOKUP(AM1455,Lists!$F$9:$G$71,2,FALSE)</f>
        <v>1</v>
      </c>
    </row>
    <row r="1456" spans="2:40" x14ac:dyDescent="0.25">
      <c r="B1456" s="65" t="str">
        <f t="shared" si="113"/>
        <v>Industry1304</v>
      </c>
      <c r="C1456" s="179">
        <f>'Energy consumption (raw)'!B1406</f>
        <v>1304</v>
      </c>
      <c r="D1456" s="179">
        <f>'Energy consumption (raw)'!C1406</f>
        <v>0</v>
      </c>
      <c r="E1456" s="179">
        <f>'Energy consumption (raw)'!D1406</f>
        <v>0</v>
      </c>
      <c r="F1456" s="179" t="str">
        <f>'Energy consumption (raw)'!E1406</f>
        <v>Công nghiệp</v>
      </c>
      <c r="G1456" s="179" t="str">
        <f>'Energy consumption (raw)'!F1406</f>
        <v>Sản xuất vải dệt thoi</v>
      </c>
      <c r="H1456" s="179" t="str">
        <f>'Energy consumption (raw)'!G1406</f>
        <v>Industry</v>
      </c>
      <c r="I1456" s="179" t="str">
        <f>'Energy consumption (raw)'!I1406</f>
        <v>13 Manufacture of textiles</v>
      </c>
      <c r="J1456" s="179" t="str">
        <f>INDEX(Sector!$E$6:$E$46,MATCH('Energy consumption (toe)'!I1456,Sector!$B$6:$B$46,FALSE))</f>
        <v>Manufacture of textiles</v>
      </c>
      <c r="K1456" s="179">
        <f>IFERROR('Energy consumption (raw)'!J1406*Lists!$H$84,)</f>
        <v>0</v>
      </c>
      <c r="L1456" s="179">
        <f>'Energy consumption (raw)'!K1406*Lists!$H$84</f>
        <v>31189.767954100003</v>
      </c>
      <c r="M1456" s="179">
        <f>'Energy consumption (raw)'!L1406*Lists!$H$84</f>
        <v>0</v>
      </c>
      <c r="N1456" s="179">
        <f>'Energy consumption (raw)'!M1406*Lists!$H$84</f>
        <v>0</v>
      </c>
      <c r="O1456" s="178">
        <f t="shared" si="114"/>
        <v>31189.767954100003</v>
      </c>
      <c r="P1456">
        <f>'Energy consumption (raw)'!N1406*Lists!$H$85</f>
        <v>0</v>
      </c>
      <c r="Q1456">
        <f>'Energy consumption (raw)'!O1406*Lists!$H$86</f>
        <v>0</v>
      </c>
      <c r="R1456">
        <f>'Energy consumption (raw)'!P1406*Lists!$H$87</f>
        <v>0</v>
      </c>
      <c r="S1456">
        <f>'Energy consumption (raw)'!Q1406*Lists!$H$88</f>
        <v>0</v>
      </c>
      <c r="T1456">
        <f>'Energy consumption (raw)'!R1406*Lists!$H$89</f>
        <v>0</v>
      </c>
      <c r="U1456">
        <f>'Energy consumption (raw)'!S1406*Lists!$H$90</f>
        <v>0</v>
      </c>
      <c r="V1456">
        <f>'Energy consumption (raw)'!T1406*Lists!$H$91</f>
        <v>0</v>
      </c>
      <c r="W1456">
        <f>'Energy consumption (raw)'!U1406*Lists!$H$92</f>
        <v>0</v>
      </c>
      <c r="X1456">
        <f>'Energy consumption (raw)'!V1406*Lists!$H$93</f>
        <v>0</v>
      </c>
      <c r="Y1456">
        <f>'Energy consumption (raw)'!W1406*Lists!$H$94</f>
        <v>0</v>
      </c>
      <c r="Z1456">
        <f>'Energy consumption (raw)'!X1406*Lists!$H$96*1000000</f>
        <v>0</v>
      </c>
      <c r="AA1456">
        <f>'Energy consumption (raw)'!Y1406*Lists!$H$97</f>
        <v>0</v>
      </c>
      <c r="AB1456">
        <f>'Energy consumption (raw)'!Z1406*Lists!$H$96</f>
        <v>0</v>
      </c>
      <c r="AC1456">
        <f>'Energy consumption (raw)'!AA1406*Lists!$H$98</f>
        <v>0</v>
      </c>
      <c r="AD1456">
        <f>'Energy consumption (raw)'!AB1406*Lists!$H$99</f>
        <v>0</v>
      </c>
      <c r="AE1456">
        <f>'Energy consumption (raw)'!AC1406*Lists!$H$101</f>
        <v>0</v>
      </c>
      <c r="AF1456">
        <f>'Energy consumption (raw)'!AD1406*Lists!$H$101</f>
        <v>0</v>
      </c>
      <c r="AG1456">
        <f>'Energy consumption (raw)'!AE1406*Lists!$H$101</f>
        <v>0</v>
      </c>
      <c r="AH1456">
        <f>'Energy consumption (raw)'!AF1406*Lists!$H$100</f>
        <v>0</v>
      </c>
      <c r="AI1456" s="167">
        <f t="shared" si="115"/>
        <v>31189.767954100003</v>
      </c>
      <c r="AJ1456" s="179">
        <f>'Energy consumption (raw)'!AG1406</f>
        <v>31189.767954100003</v>
      </c>
      <c r="AK1456" s="179">
        <f>'Energy consumption (raw)'!AH1406</f>
        <v>20814.4552688</v>
      </c>
      <c r="AL1456">
        <f>IF(ROUND(AI1456,-3)=ROUND('Energy consumption (raw)'!AG1406,-3),1,0)</f>
        <v>1</v>
      </c>
      <c r="AM1456" s="179" t="str">
        <f>'Energy consumption (raw)'!AJ1406</f>
        <v>46. Tay Ninh</v>
      </c>
      <c r="AN1456">
        <f>VLOOKUP(AM1456,Lists!$F$9:$G$71,2,FALSE)</f>
        <v>1</v>
      </c>
    </row>
    <row r="1457" spans="2:40" x14ac:dyDescent="0.25">
      <c r="B1457" s="65" t="str">
        <f t="shared" si="113"/>
        <v>Industry1305</v>
      </c>
      <c r="C1457" s="179">
        <f>'Energy consumption (raw)'!B1407</f>
        <v>1305</v>
      </c>
      <c r="D1457" s="179">
        <f>'Energy consumption (raw)'!C1407</f>
        <v>0</v>
      </c>
      <c r="E1457" s="179">
        <f>'Energy consumption (raw)'!D1407</f>
        <v>0</v>
      </c>
      <c r="F1457" s="179" t="str">
        <f>'Energy consumption (raw)'!E1407</f>
        <v>Công nghiệp</v>
      </c>
      <c r="G1457" s="179" t="str">
        <f>'Energy consumption (raw)'!F1407</f>
        <v>Sản xuất sợi</v>
      </c>
      <c r="H1457" s="179" t="str">
        <f>'Energy consumption (raw)'!G1407</f>
        <v>Industry</v>
      </c>
      <c r="I1457" s="179" t="str">
        <f>'Energy consumption (raw)'!I1407</f>
        <v>13 Manufacture of textiles</v>
      </c>
      <c r="J1457" s="179" t="str">
        <f>INDEX(Sector!$E$6:$E$46,MATCH('Energy consumption (toe)'!I1457,Sector!$B$6:$B$46,FALSE))</f>
        <v>Manufacture of textiles</v>
      </c>
      <c r="K1457" s="179">
        <f>IFERROR('Energy consumption (raw)'!J1407*Lists!$H$84,)</f>
        <v>0</v>
      </c>
      <c r="L1457" s="179">
        <f>'Energy consumption (raw)'!K1407*Lists!$H$84</f>
        <v>11723.982636300001</v>
      </c>
      <c r="M1457" s="179">
        <f>'Energy consumption (raw)'!L1407*Lists!$H$84</f>
        <v>0</v>
      </c>
      <c r="N1457" s="179">
        <f>'Energy consumption (raw)'!M1407*Lists!$H$84</f>
        <v>0</v>
      </c>
      <c r="O1457" s="178">
        <f t="shared" si="114"/>
        <v>11723.982636300001</v>
      </c>
      <c r="P1457">
        <f>'Energy consumption (raw)'!N1407*Lists!$H$85</f>
        <v>0</v>
      </c>
      <c r="Q1457">
        <f>'Energy consumption (raw)'!O1407*Lists!$H$86</f>
        <v>0</v>
      </c>
      <c r="R1457">
        <f>'Energy consumption (raw)'!P1407*Lists!$H$87</f>
        <v>0</v>
      </c>
      <c r="S1457">
        <f>'Energy consumption (raw)'!Q1407*Lists!$H$88</f>
        <v>0</v>
      </c>
      <c r="T1457">
        <f>'Energy consumption (raw)'!R1407*Lists!$H$89</f>
        <v>0</v>
      </c>
      <c r="U1457">
        <f>'Energy consumption (raw)'!S1407*Lists!$H$90</f>
        <v>0</v>
      </c>
      <c r="V1457">
        <f>'Energy consumption (raw)'!T1407*Lists!$H$91</f>
        <v>0</v>
      </c>
      <c r="W1457">
        <f>'Energy consumption (raw)'!U1407*Lists!$H$92</f>
        <v>0</v>
      </c>
      <c r="X1457">
        <f>'Energy consumption (raw)'!V1407*Lists!$H$93</f>
        <v>0</v>
      </c>
      <c r="Y1457">
        <f>'Energy consumption (raw)'!W1407*Lists!$H$94</f>
        <v>0</v>
      </c>
      <c r="Z1457">
        <f>'Energy consumption (raw)'!X1407*Lists!$H$96*1000000</f>
        <v>0</v>
      </c>
      <c r="AA1457">
        <f>'Energy consumption (raw)'!Y1407*Lists!$H$97</f>
        <v>0</v>
      </c>
      <c r="AB1457">
        <f>'Energy consumption (raw)'!Z1407*Lists!$H$96</f>
        <v>0</v>
      </c>
      <c r="AC1457">
        <f>'Energy consumption (raw)'!AA1407*Lists!$H$98</f>
        <v>0</v>
      </c>
      <c r="AD1457">
        <f>'Energy consumption (raw)'!AB1407*Lists!$H$99</f>
        <v>0</v>
      </c>
      <c r="AE1457">
        <f>'Energy consumption (raw)'!AC1407*Lists!$H$101</f>
        <v>0</v>
      </c>
      <c r="AF1457">
        <f>'Energy consumption (raw)'!AD1407*Lists!$H$101</f>
        <v>0</v>
      </c>
      <c r="AG1457">
        <f>'Energy consumption (raw)'!AE1407*Lists!$H$101</f>
        <v>0</v>
      </c>
      <c r="AH1457">
        <f>'Energy consumption (raw)'!AF1407*Lists!$H$100</f>
        <v>0</v>
      </c>
      <c r="AI1457" s="167">
        <f t="shared" si="115"/>
        <v>11723.982636300001</v>
      </c>
      <c r="AJ1457" s="179">
        <f>'Energy consumption (raw)'!AG1407</f>
        <v>11723.982636300001</v>
      </c>
      <c r="AK1457" s="179">
        <f>'Energy consumption (raw)'!AH1407</f>
        <v>10879.795609500001</v>
      </c>
      <c r="AL1457">
        <f>IF(ROUND(AI1457,-3)=ROUND('Energy consumption (raw)'!AG1407,-3),1,0)</f>
        <v>1</v>
      </c>
      <c r="AM1457" s="179" t="str">
        <f>'Energy consumption (raw)'!AJ1407</f>
        <v>46. Tay Ninh</v>
      </c>
      <c r="AN1457">
        <f>VLOOKUP(AM1457,Lists!$F$9:$G$71,2,FALSE)</f>
        <v>1</v>
      </c>
    </row>
    <row r="1458" spans="2:40" x14ac:dyDescent="0.25">
      <c r="B1458" s="65" t="str">
        <f t="shared" si="113"/>
        <v>Industry1306</v>
      </c>
      <c r="C1458" s="179">
        <f>'Energy consumption (raw)'!B1408</f>
        <v>1306</v>
      </c>
      <c r="D1458" s="179">
        <f>'Energy consumption (raw)'!C1408</f>
        <v>0</v>
      </c>
      <c r="E1458" s="179">
        <f>'Energy consumption (raw)'!D1408</f>
        <v>0</v>
      </c>
      <c r="F1458" s="179" t="str">
        <f>'Energy consumption (raw)'!E1408</f>
        <v>Công nghiệp</v>
      </c>
      <c r="G1458" s="179" t="str">
        <f>'Energy consumption (raw)'!F1408</f>
        <v>Sản xuất sợi nhân tạo</v>
      </c>
      <c r="H1458" s="179" t="str">
        <f>'Energy consumption (raw)'!G1408</f>
        <v>Industry</v>
      </c>
      <c r="I1458" s="179" t="str">
        <f>'Energy consumption (raw)'!I1408</f>
        <v>13 Manufacture of textiles</v>
      </c>
      <c r="J1458" s="179" t="str">
        <f>INDEX(Sector!$E$6:$E$46,MATCH('Energy consumption (toe)'!I1458,Sector!$B$6:$B$46,FALSE))</f>
        <v>Manufacture of textiles</v>
      </c>
      <c r="K1458" s="179">
        <f>IFERROR('Energy consumption (raw)'!J1408*Lists!$H$84,)</f>
        <v>0</v>
      </c>
      <c r="L1458" s="179">
        <f>'Energy consumption (raw)'!K1408*Lists!$H$84</f>
        <v>31189.767954100003</v>
      </c>
      <c r="M1458" s="179">
        <f>'Energy consumption (raw)'!L1408*Lists!$H$84</f>
        <v>0</v>
      </c>
      <c r="N1458" s="179">
        <f>'Energy consumption (raw)'!M1408*Lists!$H$84</f>
        <v>0</v>
      </c>
      <c r="O1458" s="178">
        <f t="shared" si="114"/>
        <v>31189.767954100003</v>
      </c>
      <c r="P1458">
        <f>'Energy consumption (raw)'!N1408*Lists!$H$85</f>
        <v>0</v>
      </c>
      <c r="Q1458">
        <f>'Energy consumption (raw)'!O1408*Lists!$H$86</f>
        <v>0</v>
      </c>
      <c r="R1458">
        <f>'Energy consumption (raw)'!P1408*Lists!$H$87</f>
        <v>0</v>
      </c>
      <c r="S1458">
        <f>'Energy consumption (raw)'!Q1408*Lists!$H$88</f>
        <v>0</v>
      </c>
      <c r="T1458">
        <f>'Energy consumption (raw)'!R1408*Lists!$H$89</f>
        <v>0</v>
      </c>
      <c r="U1458">
        <f>'Energy consumption (raw)'!S1408*Lists!$H$90</f>
        <v>0</v>
      </c>
      <c r="V1458">
        <f>'Energy consumption (raw)'!T1408*Lists!$H$91</f>
        <v>0</v>
      </c>
      <c r="W1458">
        <f>'Energy consumption (raw)'!U1408*Lists!$H$92</f>
        <v>0</v>
      </c>
      <c r="X1458">
        <f>'Energy consumption (raw)'!V1408*Lists!$H$93</f>
        <v>0</v>
      </c>
      <c r="Y1458">
        <f>'Energy consumption (raw)'!W1408*Lists!$H$94</f>
        <v>0</v>
      </c>
      <c r="Z1458">
        <f>'Energy consumption (raw)'!X1408*Lists!$H$96*1000000</f>
        <v>0</v>
      </c>
      <c r="AA1458">
        <f>'Energy consumption (raw)'!Y1408*Lists!$H$97</f>
        <v>0</v>
      </c>
      <c r="AB1458">
        <f>'Energy consumption (raw)'!Z1408*Lists!$H$96</f>
        <v>0</v>
      </c>
      <c r="AC1458">
        <f>'Energy consumption (raw)'!AA1408*Lists!$H$98</f>
        <v>0</v>
      </c>
      <c r="AD1458">
        <f>'Energy consumption (raw)'!AB1408*Lists!$H$99</f>
        <v>0</v>
      </c>
      <c r="AE1458">
        <f>'Energy consumption (raw)'!AC1408*Lists!$H$101</f>
        <v>0</v>
      </c>
      <c r="AF1458">
        <f>'Energy consumption (raw)'!AD1408*Lists!$H$101</f>
        <v>0</v>
      </c>
      <c r="AG1458">
        <f>'Energy consumption (raw)'!AE1408*Lists!$H$101</f>
        <v>0</v>
      </c>
      <c r="AH1458">
        <f>'Energy consumption (raw)'!AF1408*Lists!$H$100</f>
        <v>0</v>
      </c>
      <c r="AI1458" s="167">
        <f t="shared" si="115"/>
        <v>31189.767954100003</v>
      </c>
      <c r="AJ1458" s="179">
        <f>'Energy consumption (raw)'!AG1408</f>
        <v>31189.767954100003</v>
      </c>
      <c r="AK1458" s="179">
        <f>'Energy consumption (raw)'!AH1408</f>
        <v>7202.5919192000001</v>
      </c>
      <c r="AL1458">
        <f>IF(ROUND(AI1458,-3)=ROUND('Energy consumption (raw)'!AG1408,-3),1,0)</f>
        <v>1</v>
      </c>
      <c r="AM1458" s="179" t="str">
        <f>'Energy consumption (raw)'!AJ1408</f>
        <v>46. Tay Ninh</v>
      </c>
      <c r="AN1458">
        <f>VLOOKUP(AM1458,Lists!$F$9:$G$71,2,FALSE)</f>
        <v>1</v>
      </c>
    </row>
    <row r="1459" spans="2:40" x14ac:dyDescent="0.25">
      <c r="B1459" s="65" t="str">
        <f t="shared" si="113"/>
        <v>Industry1307</v>
      </c>
      <c r="C1459" s="179">
        <f>'Energy consumption (raw)'!B1409</f>
        <v>1307</v>
      </c>
      <c r="D1459" s="179">
        <f>'Energy consumption (raw)'!C1409</f>
        <v>0</v>
      </c>
      <c r="E1459" s="179">
        <f>'Energy consumption (raw)'!D1409</f>
        <v>0</v>
      </c>
      <c r="F1459" s="179" t="str">
        <f>'Energy consumption (raw)'!E1409</f>
        <v>Công nghiệp</v>
      </c>
      <c r="G1459" s="179" t="str">
        <f>'Energy consumption (raw)'!F1409</f>
        <v>Sản xuất săm, lốp cao su; đắp và tái chế lốp cao su</v>
      </c>
      <c r="H1459" s="179" t="str">
        <f>'Energy consumption (raw)'!G1409</f>
        <v>Industry</v>
      </c>
      <c r="I1459" s="179" t="str">
        <f>'Energy consumption (raw)'!I1409</f>
        <v>22 Manufacture of rubber and plastics products</v>
      </c>
      <c r="J1459" s="179" t="str">
        <f>INDEX(Sector!$E$6:$E$46,MATCH('Energy consumption (toe)'!I1459,Sector!$B$6:$B$46,FALSE))</f>
        <v>Manufacture of rubber and plastics products</v>
      </c>
      <c r="K1459" s="179">
        <f>IFERROR('Energy consumption (raw)'!J1409*Lists!$H$84,)</f>
        <v>0</v>
      </c>
      <c r="L1459" s="179">
        <f>'Energy consumption (raw)'!K1409*Lists!$H$84</f>
        <v>5804.2392198000007</v>
      </c>
      <c r="M1459" s="179">
        <f>'Energy consumption (raw)'!L1409*Lists!$H$84</f>
        <v>0</v>
      </c>
      <c r="N1459" s="179">
        <f>'Energy consumption (raw)'!M1409*Lists!$H$84</f>
        <v>0</v>
      </c>
      <c r="O1459" s="178">
        <f t="shared" si="114"/>
        <v>5804.2392198000007</v>
      </c>
      <c r="P1459">
        <f>'Energy consumption (raw)'!N1409*Lists!$H$85</f>
        <v>0</v>
      </c>
      <c r="Q1459">
        <f>'Energy consumption (raw)'!O1409*Lists!$H$86</f>
        <v>0</v>
      </c>
      <c r="R1459">
        <f>'Energy consumption (raw)'!P1409*Lists!$H$87</f>
        <v>0</v>
      </c>
      <c r="S1459">
        <f>'Energy consumption (raw)'!Q1409*Lists!$H$88</f>
        <v>0</v>
      </c>
      <c r="T1459">
        <f>'Energy consumption (raw)'!R1409*Lists!$H$89</f>
        <v>0</v>
      </c>
      <c r="U1459">
        <f>'Energy consumption (raw)'!S1409*Lists!$H$90</f>
        <v>0</v>
      </c>
      <c r="V1459">
        <f>'Energy consumption (raw)'!T1409*Lists!$H$91</f>
        <v>0</v>
      </c>
      <c r="W1459">
        <f>'Energy consumption (raw)'!U1409*Lists!$H$92</f>
        <v>0</v>
      </c>
      <c r="X1459">
        <f>'Energy consumption (raw)'!V1409*Lists!$H$93</f>
        <v>0</v>
      </c>
      <c r="Y1459">
        <f>'Energy consumption (raw)'!W1409*Lists!$H$94</f>
        <v>0</v>
      </c>
      <c r="Z1459">
        <f>'Energy consumption (raw)'!X1409*Lists!$H$96*1000000</f>
        <v>0</v>
      </c>
      <c r="AA1459">
        <f>'Energy consumption (raw)'!Y1409*Lists!$H$97</f>
        <v>0</v>
      </c>
      <c r="AB1459">
        <f>'Energy consumption (raw)'!Z1409*Lists!$H$96</f>
        <v>0</v>
      </c>
      <c r="AC1459">
        <f>'Energy consumption (raw)'!AA1409*Lists!$H$98</f>
        <v>0</v>
      </c>
      <c r="AD1459">
        <f>'Energy consumption (raw)'!AB1409*Lists!$H$99</f>
        <v>0</v>
      </c>
      <c r="AE1459">
        <f>'Energy consumption (raw)'!AC1409*Lists!$H$101</f>
        <v>0</v>
      </c>
      <c r="AF1459">
        <f>'Energy consumption (raw)'!AD1409*Lists!$H$101</f>
        <v>0</v>
      </c>
      <c r="AG1459">
        <f>'Energy consumption (raw)'!AE1409*Lists!$H$101</f>
        <v>0</v>
      </c>
      <c r="AH1459">
        <f>'Energy consumption (raw)'!AF1409*Lists!$H$100</f>
        <v>0</v>
      </c>
      <c r="AI1459" s="167">
        <f t="shared" si="115"/>
        <v>5804.2392198000007</v>
      </c>
      <c r="AJ1459" s="179">
        <f>'Energy consumption (raw)'!AG1409</f>
        <v>5804.2392198000007</v>
      </c>
      <c r="AK1459" s="179">
        <f>'Energy consumption (raw)'!AH1409</f>
        <v>5750.8199426000001</v>
      </c>
      <c r="AL1459">
        <f>IF(ROUND(AI1459,-3)=ROUND('Energy consumption (raw)'!AG1409,-3),1,0)</f>
        <v>1</v>
      </c>
      <c r="AM1459" s="179" t="str">
        <f>'Energy consumption (raw)'!AJ1409</f>
        <v>46. Tay Ninh</v>
      </c>
      <c r="AN1459">
        <f>VLOOKUP(AM1459,Lists!$F$9:$G$71,2,FALSE)</f>
        <v>1</v>
      </c>
    </row>
    <row r="1460" spans="2:40" x14ac:dyDescent="0.25">
      <c r="B1460" s="65" t="str">
        <f t="shared" si="113"/>
        <v>Industry1308</v>
      </c>
      <c r="C1460" s="179">
        <f>'Energy consumption (raw)'!B1410</f>
        <v>1308</v>
      </c>
      <c r="D1460" s="179">
        <f>'Energy consumption (raw)'!C1410</f>
        <v>0</v>
      </c>
      <c r="E1460" s="179">
        <f>'Energy consumption (raw)'!D1410</f>
        <v>0</v>
      </c>
      <c r="F1460" s="179" t="str">
        <f>'Energy consumption (raw)'!E1410</f>
        <v>Công nghiệp</v>
      </c>
      <c r="G1460" s="179" t="str">
        <f>'Energy consumption (raw)'!F1410</f>
        <v>Sản xuất săm, lốp cao su; đắp và tái chế lốp cao su</v>
      </c>
      <c r="H1460" s="179" t="str">
        <f>'Energy consumption (raw)'!G1410</f>
        <v>Industry</v>
      </c>
      <c r="I1460" s="179" t="str">
        <f>'Energy consumption (raw)'!I1410</f>
        <v>22 Manufacture of rubber and plastics products</v>
      </c>
      <c r="J1460" s="179" t="str">
        <f>INDEX(Sector!$E$6:$E$46,MATCH('Energy consumption (toe)'!I1460,Sector!$B$6:$B$46,FALSE))</f>
        <v>Manufacture of rubber and plastics products</v>
      </c>
      <c r="K1460" s="179">
        <f>IFERROR('Energy consumption (raw)'!J1410*Lists!$H$84,)</f>
        <v>0</v>
      </c>
      <c r="L1460" s="179">
        <f>'Energy consumption (raw)'!K1410*Lists!$H$84</f>
        <v>9053.9870088000007</v>
      </c>
      <c r="M1460" s="179">
        <f>'Energy consumption (raw)'!L1410*Lists!$H$84</f>
        <v>0</v>
      </c>
      <c r="N1460" s="179">
        <f>'Energy consumption (raw)'!M1410*Lists!$H$84</f>
        <v>0</v>
      </c>
      <c r="O1460" s="178">
        <f t="shared" si="114"/>
        <v>9053.9870088000007</v>
      </c>
      <c r="P1460">
        <f>'Energy consumption (raw)'!N1410*Lists!$H$85</f>
        <v>0</v>
      </c>
      <c r="Q1460">
        <f>'Energy consumption (raw)'!O1410*Lists!$H$86</f>
        <v>0</v>
      </c>
      <c r="R1460">
        <f>'Energy consumption (raw)'!P1410*Lists!$H$87</f>
        <v>0</v>
      </c>
      <c r="S1460">
        <f>'Energy consumption (raw)'!Q1410*Lists!$H$88</f>
        <v>0</v>
      </c>
      <c r="T1460">
        <f>'Energy consumption (raw)'!R1410*Lists!$H$89</f>
        <v>0</v>
      </c>
      <c r="U1460">
        <f>'Energy consumption (raw)'!S1410*Lists!$H$90</f>
        <v>0</v>
      </c>
      <c r="V1460">
        <f>'Energy consumption (raw)'!T1410*Lists!$H$91</f>
        <v>0</v>
      </c>
      <c r="W1460">
        <f>'Energy consumption (raw)'!U1410*Lists!$H$92</f>
        <v>0</v>
      </c>
      <c r="X1460">
        <f>'Energy consumption (raw)'!V1410*Lists!$H$93</f>
        <v>0</v>
      </c>
      <c r="Y1460">
        <f>'Energy consumption (raw)'!W1410*Lists!$H$94</f>
        <v>0</v>
      </c>
      <c r="Z1460">
        <f>'Energy consumption (raw)'!X1410*Lists!$H$96*1000000</f>
        <v>0</v>
      </c>
      <c r="AA1460">
        <f>'Energy consumption (raw)'!Y1410*Lists!$H$97</f>
        <v>0</v>
      </c>
      <c r="AB1460">
        <f>'Energy consumption (raw)'!Z1410*Lists!$H$96</f>
        <v>0</v>
      </c>
      <c r="AC1460">
        <f>'Energy consumption (raw)'!AA1410*Lists!$H$98</f>
        <v>0</v>
      </c>
      <c r="AD1460">
        <f>'Energy consumption (raw)'!AB1410*Lists!$H$99</f>
        <v>0</v>
      </c>
      <c r="AE1460">
        <f>'Energy consumption (raw)'!AC1410*Lists!$H$101</f>
        <v>0</v>
      </c>
      <c r="AF1460">
        <f>'Energy consumption (raw)'!AD1410*Lists!$H$101</f>
        <v>0</v>
      </c>
      <c r="AG1460">
        <f>'Energy consumption (raw)'!AE1410*Lists!$H$101</f>
        <v>0</v>
      </c>
      <c r="AH1460">
        <f>'Energy consumption (raw)'!AF1410*Lists!$H$100</f>
        <v>0</v>
      </c>
      <c r="AI1460" s="167">
        <f t="shared" si="115"/>
        <v>9053.9870088000007</v>
      </c>
      <c r="AJ1460" s="179">
        <f>'Energy consumption (raw)'!AG1410</f>
        <v>9053.9870088000007</v>
      </c>
      <c r="AK1460" s="179">
        <f>'Energy consumption (raw)'!AH1410</f>
        <v>0</v>
      </c>
      <c r="AL1460">
        <f>IF(ROUND(AI1460,-3)=ROUND('Energy consumption (raw)'!AG1410,-3),1,0)</f>
        <v>1</v>
      </c>
      <c r="AM1460" s="179" t="str">
        <f>'Energy consumption (raw)'!AJ1410</f>
        <v>46. Tay Ninh</v>
      </c>
      <c r="AN1460">
        <f>VLOOKUP(AM1460,Lists!$F$9:$G$71,2,FALSE)</f>
        <v>1</v>
      </c>
    </row>
    <row r="1461" spans="2:40" x14ac:dyDescent="0.25">
      <c r="B1461" s="65" t="str">
        <f t="shared" si="113"/>
        <v>Industry1309</v>
      </c>
      <c r="C1461" s="179">
        <f>'Energy consumption (raw)'!B1411</f>
        <v>1309</v>
      </c>
      <c r="D1461" s="179">
        <f>'Energy consumption (raw)'!C1411</f>
        <v>0</v>
      </c>
      <c r="E1461" s="179">
        <f>'Energy consumption (raw)'!D1411</f>
        <v>0</v>
      </c>
      <c r="F1461" s="179" t="str">
        <f>'Energy consumption (raw)'!E1411</f>
        <v>Công nghiệp</v>
      </c>
      <c r="G1461" s="179" t="str">
        <f>'Energy consumption (raw)'!F1411</f>
        <v>Sản xuất sợi</v>
      </c>
      <c r="H1461" s="179" t="str">
        <f>'Energy consumption (raw)'!G1411</f>
        <v>Industry</v>
      </c>
      <c r="I1461" s="179" t="str">
        <f>'Energy consumption (raw)'!I1411</f>
        <v>13 Manufacture of textiles</v>
      </c>
      <c r="J1461" s="179" t="str">
        <f>INDEX(Sector!$E$6:$E$46,MATCH('Energy consumption (toe)'!I1461,Sector!$B$6:$B$46,FALSE))</f>
        <v>Manufacture of textiles</v>
      </c>
      <c r="K1461" s="179">
        <f>IFERROR('Energy consumption (raw)'!J1411*Lists!$H$84,)</f>
        <v>0</v>
      </c>
      <c r="L1461" s="179">
        <f>'Energy consumption (raw)'!K1411*Lists!$H$84</f>
        <v>2901.1188201</v>
      </c>
      <c r="M1461" s="179">
        <f>'Energy consumption (raw)'!L1411*Lists!$H$84</f>
        <v>0</v>
      </c>
      <c r="N1461" s="179">
        <f>'Energy consumption (raw)'!M1411*Lists!$H$84</f>
        <v>0</v>
      </c>
      <c r="O1461" s="178">
        <f t="shared" si="114"/>
        <v>2901.1188201</v>
      </c>
      <c r="P1461">
        <f>'Energy consumption (raw)'!N1411*Lists!$H$85</f>
        <v>0</v>
      </c>
      <c r="Q1461">
        <f>'Energy consumption (raw)'!O1411*Lists!$H$86</f>
        <v>0</v>
      </c>
      <c r="R1461">
        <f>'Energy consumption (raw)'!P1411*Lists!$H$87</f>
        <v>0</v>
      </c>
      <c r="S1461">
        <f>'Energy consumption (raw)'!Q1411*Lists!$H$88</f>
        <v>0</v>
      </c>
      <c r="T1461">
        <f>'Energy consumption (raw)'!R1411*Lists!$H$89</f>
        <v>0</v>
      </c>
      <c r="U1461">
        <f>'Energy consumption (raw)'!S1411*Lists!$H$90</f>
        <v>0</v>
      </c>
      <c r="V1461">
        <f>'Energy consumption (raw)'!T1411*Lists!$H$91</f>
        <v>0</v>
      </c>
      <c r="W1461">
        <f>'Energy consumption (raw)'!U1411*Lists!$H$92</f>
        <v>0</v>
      </c>
      <c r="X1461">
        <f>'Energy consumption (raw)'!V1411*Lists!$H$93</f>
        <v>0</v>
      </c>
      <c r="Y1461">
        <f>'Energy consumption (raw)'!W1411*Lists!$H$94</f>
        <v>0</v>
      </c>
      <c r="Z1461">
        <f>'Energy consumption (raw)'!X1411*Lists!$H$96*1000000</f>
        <v>0</v>
      </c>
      <c r="AA1461">
        <f>'Energy consumption (raw)'!Y1411*Lists!$H$97</f>
        <v>0</v>
      </c>
      <c r="AB1461">
        <f>'Energy consumption (raw)'!Z1411*Lists!$H$96</f>
        <v>0</v>
      </c>
      <c r="AC1461">
        <f>'Energy consumption (raw)'!AA1411*Lists!$H$98</f>
        <v>0</v>
      </c>
      <c r="AD1461">
        <f>'Energy consumption (raw)'!AB1411*Lists!$H$99</f>
        <v>0</v>
      </c>
      <c r="AE1461">
        <f>'Energy consumption (raw)'!AC1411*Lists!$H$101</f>
        <v>0</v>
      </c>
      <c r="AF1461">
        <f>'Energy consumption (raw)'!AD1411*Lists!$H$101</f>
        <v>0</v>
      </c>
      <c r="AG1461">
        <f>'Energy consumption (raw)'!AE1411*Lists!$H$101</f>
        <v>0</v>
      </c>
      <c r="AH1461">
        <f>'Energy consumption (raw)'!AF1411*Lists!$H$100</f>
        <v>0</v>
      </c>
      <c r="AI1461" s="167">
        <f t="shared" si="115"/>
        <v>2901.1188201</v>
      </c>
      <c r="AJ1461" s="179">
        <f>'Energy consumption (raw)'!AG1411</f>
        <v>2901.1188201</v>
      </c>
      <c r="AK1461" s="179">
        <f>'Energy consumption (raw)'!AH1411</f>
        <v>4860.7768074000005</v>
      </c>
      <c r="AL1461">
        <f>IF(ROUND(AI1461,-3)=ROUND('Energy consumption (raw)'!AG1411,-3),1,0)</f>
        <v>1</v>
      </c>
      <c r="AM1461" s="179" t="str">
        <f>'Energy consumption (raw)'!AJ1411</f>
        <v>46. Tay Ninh</v>
      </c>
      <c r="AN1461">
        <f>VLOOKUP(AM1461,Lists!$F$9:$G$71,2,FALSE)</f>
        <v>1</v>
      </c>
    </row>
    <row r="1462" spans="2:40" x14ac:dyDescent="0.25">
      <c r="B1462" s="65" t="str">
        <f t="shared" si="113"/>
        <v>Industry1310</v>
      </c>
      <c r="C1462" s="179">
        <f>'Energy consumption (raw)'!B1412</f>
        <v>1310</v>
      </c>
      <c r="D1462" s="179">
        <f>'Energy consumption (raw)'!C1412</f>
        <v>0</v>
      </c>
      <c r="E1462" s="179">
        <f>'Energy consumption (raw)'!D1412</f>
        <v>0</v>
      </c>
      <c r="F1462" s="179" t="str">
        <f>'Energy consumption (raw)'!E1412</f>
        <v>Công nghiệp</v>
      </c>
      <c r="G1462" s="179" t="str">
        <f>'Energy consumption (raw)'!F1412</f>
        <v>Sản xuất giày, dép</v>
      </c>
      <c r="H1462" s="179" t="str">
        <f>'Energy consumption (raw)'!G1412</f>
        <v>Industry</v>
      </c>
      <c r="I1462" s="179" t="str">
        <f>'Energy consumption (raw)'!I1412</f>
        <v>14 Manufacture of wearing apparel</v>
      </c>
      <c r="J1462" s="179" t="str">
        <f>INDEX(Sector!$E$6:$E$46,MATCH('Energy consumption (toe)'!I1462,Sector!$B$6:$B$46,FALSE))</f>
        <v>Manufacture of wearing apparel</v>
      </c>
      <c r="K1462" s="179">
        <f>IFERROR('Energy consumption (raw)'!J1412*Lists!$H$84,)</f>
        <v>0</v>
      </c>
      <c r="L1462" s="179">
        <f>'Energy consumption (raw)'!K1412*Lists!$H$84</f>
        <v>1174.57789</v>
      </c>
      <c r="M1462" s="179">
        <f>'Energy consumption (raw)'!L1412*Lists!$H$84</f>
        <v>0</v>
      </c>
      <c r="N1462" s="179">
        <f>'Energy consumption (raw)'!M1412*Lists!$H$84</f>
        <v>0</v>
      </c>
      <c r="O1462" s="178">
        <f t="shared" si="114"/>
        <v>1174.57789</v>
      </c>
      <c r="P1462">
        <f>'Energy consumption (raw)'!N1412*Lists!$H$85</f>
        <v>0</v>
      </c>
      <c r="Q1462">
        <f>'Energy consumption (raw)'!O1412*Lists!$H$86</f>
        <v>0</v>
      </c>
      <c r="R1462">
        <f>'Energy consumption (raw)'!P1412*Lists!$H$87</f>
        <v>0</v>
      </c>
      <c r="S1462">
        <f>'Energy consumption (raw)'!Q1412*Lists!$H$88</f>
        <v>0</v>
      </c>
      <c r="T1462">
        <f>'Energy consumption (raw)'!R1412*Lists!$H$89</f>
        <v>0</v>
      </c>
      <c r="U1462">
        <f>'Energy consumption (raw)'!S1412*Lists!$H$90</f>
        <v>0</v>
      </c>
      <c r="V1462">
        <f>'Energy consumption (raw)'!T1412*Lists!$H$91</f>
        <v>0</v>
      </c>
      <c r="W1462">
        <f>'Energy consumption (raw)'!U1412*Lists!$H$92</f>
        <v>0</v>
      </c>
      <c r="X1462">
        <f>'Energy consumption (raw)'!V1412*Lists!$H$93</f>
        <v>0</v>
      </c>
      <c r="Y1462">
        <f>'Energy consumption (raw)'!W1412*Lists!$H$94</f>
        <v>0</v>
      </c>
      <c r="Z1462">
        <f>'Energy consumption (raw)'!X1412*Lists!$H$96*1000000</f>
        <v>0</v>
      </c>
      <c r="AA1462">
        <f>'Energy consumption (raw)'!Y1412*Lists!$H$97</f>
        <v>0</v>
      </c>
      <c r="AB1462">
        <f>'Energy consumption (raw)'!Z1412*Lists!$H$96</f>
        <v>0</v>
      </c>
      <c r="AC1462">
        <f>'Energy consumption (raw)'!AA1412*Lists!$H$98</f>
        <v>0</v>
      </c>
      <c r="AD1462">
        <f>'Energy consumption (raw)'!AB1412*Lists!$H$99</f>
        <v>0</v>
      </c>
      <c r="AE1462">
        <f>'Energy consumption (raw)'!AC1412*Lists!$H$101</f>
        <v>0</v>
      </c>
      <c r="AF1462">
        <f>'Energy consumption (raw)'!AD1412*Lists!$H$101</f>
        <v>0</v>
      </c>
      <c r="AG1462">
        <f>'Energy consumption (raw)'!AE1412*Lists!$H$101</f>
        <v>0</v>
      </c>
      <c r="AH1462">
        <f>'Energy consumption (raw)'!AF1412*Lists!$H$100</f>
        <v>0</v>
      </c>
      <c r="AI1462" s="167">
        <f t="shared" si="115"/>
        <v>1174.57789</v>
      </c>
      <c r="AJ1462" s="179">
        <f>'Energy consumption (raw)'!AG1412</f>
        <v>1174.57789</v>
      </c>
      <c r="AK1462" s="179">
        <f>'Energy consumption (raw)'!AH1412</f>
        <v>1293.979859</v>
      </c>
      <c r="AL1462">
        <f>IF(ROUND(AI1462,-3)=ROUND('Energy consumption (raw)'!AG1412,-3),1,0)</f>
        <v>1</v>
      </c>
      <c r="AM1462" s="179" t="str">
        <f>'Energy consumption (raw)'!AJ1412</f>
        <v>46. Tay Ninh</v>
      </c>
      <c r="AN1462">
        <f>VLOOKUP(AM1462,Lists!$F$9:$G$71,2,FALSE)</f>
        <v>1</v>
      </c>
    </row>
    <row r="1463" spans="2:40" x14ac:dyDescent="0.25">
      <c r="B1463" s="65" t="str">
        <f t="shared" si="113"/>
        <v>Industry1311</v>
      </c>
      <c r="C1463" s="179">
        <f>'Energy consumption (raw)'!B1413</f>
        <v>1311</v>
      </c>
      <c r="D1463" s="179">
        <f>'Energy consumption (raw)'!C1413</f>
        <v>0</v>
      </c>
      <c r="E1463" s="179">
        <f>'Energy consumption (raw)'!D1413</f>
        <v>0</v>
      </c>
      <c r="F1463" s="179" t="str">
        <f>'Energy consumption (raw)'!E1413</f>
        <v>Công nghiệp</v>
      </c>
      <c r="G1463" s="179" t="str">
        <f>'Energy consumption (raw)'!F1413</f>
        <v>Sản xuất các sản phẩm từ plastic</v>
      </c>
      <c r="H1463" s="179" t="str">
        <f>'Energy consumption (raw)'!G1413</f>
        <v>Industry</v>
      </c>
      <c r="I1463" s="179" t="str">
        <f>'Energy consumption (raw)'!I1413</f>
        <v>22 Manufacture of rubber and plastics products</v>
      </c>
      <c r="J1463" s="179" t="str">
        <f>INDEX(Sector!$E$6:$E$46,MATCH('Energy consumption (toe)'!I1463,Sector!$B$6:$B$46,FALSE))</f>
        <v>Manufacture of rubber and plastics products</v>
      </c>
      <c r="K1463" s="179">
        <f>IFERROR('Energy consumption (raw)'!J1413*Lists!$H$84,)</f>
        <v>0</v>
      </c>
      <c r="L1463" s="179">
        <f>'Energy consumption (raw)'!K1413*Lists!$H$84</f>
        <v>5761.6593633000002</v>
      </c>
      <c r="M1463" s="179">
        <f>'Energy consumption (raw)'!L1413*Lists!$H$84</f>
        <v>0</v>
      </c>
      <c r="N1463" s="179">
        <f>'Energy consumption (raw)'!M1413*Lists!$H$84</f>
        <v>0</v>
      </c>
      <c r="O1463" s="178">
        <f t="shared" si="114"/>
        <v>5761.6593633000002</v>
      </c>
      <c r="P1463">
        <f>'Energy consumption (raw)'!N1413*Lists!$H$85</f>
        <v>0</v>
      </c>
      <c r="Q1463">
        <f>'Energy consumption (raw)'!O1413*Lists!$H$86</f>
        <v>0</v>
      </c>
      <c r="R1463">
        <f>'Energy consumption (raw)'!P1413*Lists!$H$87</f>
        <v>0</v>
      </c>
      <c r="S1463">
        <f>'Energy consumption (raw)'!Q1413*Lists!$H$88</f>
        <v>0</v>
      </c>
      <c r="T1463">
        <f>'Energy consumption (raw)'!R1413*Lists!$H$89</f>
        <v>0</v>
      </c>
      <c r="U1463">
        <f>'Energy consumption (raw)'!S1413*Lists!$H$90</f>
        <v>0</v>
      </c>
      <c r="V1463">
        <f>'Energy consumption (raw)'!T1413*Lists!$H$91</f>
        <v>0</v>
      </c>
      <c r="W1463">
        <f>'Energy consumption (raw)'!U1413*Lists!$H$92</f>
        <v>0</v>
      </c>
      <c r="X1463">
        <f>'Energy consumption (raw)'!V1413*Lists!$H$93</f>
        <v>0</v>
      </c>
      <c r="Y1463">
        <f>'Energy consumption (raw)'!W1413*Lists!$H$94</f>
        <v>0</v>
      </c>
      <c r="Z1463">
        <f>'Energy consumption (raw)'!X1413*Lists!$H$96*1000000</f>
        <v>0</v>
      </c>
      <c r="AA1463">
        <f>'Energy consumption (raw)'!Y1413*Lists!$H$97</f>
        <v>0</v>
      </c>
      <c r="AB1463">
        <f>'Energy consumption (raw)'!Z1413*Lists!$H$96</f>
        <v>0</v>
      </c>
      <c r="AC1463">
        <f>'Energy consumption (raw)'!AA1413*Lists!$H$98</f>
        <v>0</v>
      </c>
      <c r="AD1463">
        <f>'Energy consumption (raw)'!AB1413*Lists!$H$99</f>
        <v>0</v>
      </c>
      <c r="AE1463">
        <f>'Energy consumption (raw)'!AC1413*Lists!$H$101</f>
        <v>0</v>
      </c>
      <c r="AF1463">
        <f>'Energy consumption (raw)'!AD1413*Lists!$H$101</f>
        <v>0</v>
      </c>
      <c r="AG1463">
        <f>'Energy consumption (raw)'!AE1413*Lists!$H$101</f>
        <v>0</v>
      </c>
      <c r="AH1463">
        <f>'Energy consumption (raw)'!AF1413*Lists!$H$100</f>
        <v>0</v>
      </c>
      <c r="AI1463" s="167">
        <f t="shared" si="115"/>
        <v>5761.6593633000002</v>
      </c>
      <c r="AJ1463" s="179">
        <f>'Energy consumption (raw)'!AG1413</f>
        <v>5761.6593633000002</v>
      </c>
      <c r="AK1463" s="179">
        <f>'Energy consumption (raw)'!AH1413</f>
        <v>2618.1147213000004</v>
      </c>
      <c r="AL1463">
        <f>IF(ROUND(AI1463,-3)=ROUND('Energy consumption (raw)'!AG1413,-3),1,0)</f>
        <v>1</v>
      </c>
      <c r="AM1463" s="179" t="str">
        <f>'Energy consumption (raw)'!AJ1413</f>
        <v>46. Tay Ninh</v>
      </c>
      <c r="AN1463">
        <f>VLOOKUP(AM1463,Lists!$F$9:$G$71,2,FALSE)</f>
        <v>1</v>
      </c>
    </row>
    <row r="1464" spans="2:40" x14ac:dyDescent="0.25">
      <c r="B1464" s="65" t="str">
        <f t="shared" si="113"/>
        <v>Industry1312</v>
      </c>
      <c r="C1464" s="179">
        <f>'Energy consumption (raw)'!B1414</f>
        <v>1312</v>
      </c>
      <c r="D1464" s="179">
        <f>'Energy consumption (raw)'!C1414</f>
        <v>0</v>
      </c>
      <c r="E1464" s="179">
        <f>'Energy consumption (raw)'!D1414</f>
        <v>0</v>
      </c>
      <c r="F1464" s="179" t="str">
        <f>'Energy consumption (raw)'!E1414</f>
        <v>Công nghiệp</v>
      </c>
      <c r="G1464" s="179" t="str">
        <f>'Energy consumption (raw)'!F1414</f>
        <v>Sản xuất cao su tổng hợp</v>
      </c>
      <c r="H1464" s="179" t="str">
        <f>'Energy consumption (raw)'!G1414</f>
        <v>Industry</v>
      </c>
      <c r="I1464" s="179" t="str">
        <f>'Energy consumption (raw)'!I1414</f>
        <v>22 Manufacture of rubber and plastics products</v>
      </c>
      <c r="J1464" s="179" t="str">
        <f>INDEX(Sector!$E$6:$E$46,MATCH('Energy consumption (toe)'!I1464,Sector!$B$6:$B$46,FALSE))</f>
        <v>Manufacture of rubber and plastics products</v>
      </c>
      <c r="K1464" s="179">
        <f>IFERROR('Energy consumption (raw)'!J1414*Lists!$H$84,)</f>
        <v>0</v>
      </c>
      <c r="L1464" s="179">
        <f>'Energy consumption (raw)'!K1414*Lists!$H$84</f>
        <v>1156.9100771000001</v>
      </c>
      <c r="M1464" s="179">
        <f>'Energy consumption (raw)'!L1414*Lists!$H$84</f>
        <v>0</v>
      </c>
      <c r="N1464" s="179">
        <f>'Energy consumption (raw)'!M1414*Lists!$H$84</f>
        <v>0</v>
      </c>
      <c r="O1464" s="178">
        <f t="shared" si="114"/>
        <v>1156.9100771000001</v>
      </c>
      <c r="P1464">
        <f>'Energy consumption (raw)'!N1414*Lists!$H$85</f>
        <v>0</v>
      </c>
      <c r="Q1464">
        <f>'Energy consumption (raw)'!O1414*Lists!$H$86</f>
        <v>0</v>
      </c>
      <c r="R1464">
        <f>'Energy consumption (raw)'!P1414*Lists!$H$87</f>
        <v>0</v>
      </c>
      <c r="S1464">
        <f>'Energy consumption (raw)'!Q1414*Lists!$H$88</f>
        <v>0</v>
      </c>
      <c r="T1464">
        <f>'Energy consumption (raw)'!R1414*Lists!$H$89</f>
        <v>0</v>
      </c>
      <c r="U1464">
        <f>'Energy consumption (raw)'!S1414*Lists!$H$90</f>
        <v>0</v>
      </c>
      <c r="V1464">
        <f>'Energy consumption (raw)'!T1414*Lists!$H$91</f>
        <v>0</v>
      </c>
      <c r="W1464">
        <f>'Energy consumption (raw)'!U1414*Lists!$H$92</f>
        <v>0</v>
      </c>
      <c r="X1464">
        <f>'Energy consumption (raw)'!V1414*Lists!$H$93</f>
        <v>0</v>
      </c>
      <c r="Y1464">
        <f>'Energy consumption (raw)'!W1414*Lists!$H$94</f>
        <v>0</v>
      </c>
      <c r="Z1464">
        <f>'Energy consumption (raw)'!X1414*Lists!$H$96*1000000</f>
        <v>0</v>
      </c>
      <c r="AA1464">
        <f>'Energy consumption (raw)'!Y1414*Lists!$H$97</f>
        <v>0</v>
      </c>
      <c r="AB1464">
        <f>'Energy consumption (raw)'!Z1414*Lists!$H$96</f>
        <v>0</v>
      </c>
      <c r="AC1464">
        <f>'Energy consumption (raw)'!AA1414*Lists!$H$98</f>
        <v>0</v>
      </c>
      <c r="AD1464">
        <f>'Energy consumption (raw)'!AB1414*Lists!$H$99</f>
        <v>0</v>
      </c>
      <c r="AE1464">
        <f>'Energy consumption (raw)'!AC1414*Lists!$H$101</f>
        <v>0</v>
      </c>
      <c r="AF1464">
        <f>'Energy consumption (raw)'!AD1414*Lists!$H$101</f>
        <v>0</v>
      </c>
      <c r="AG1464">
        <f>'Energy consumption (raw)'!AE1414*Lists!$H$101</f>
        <v>0</v>
      </c>
      <c r="AH1464">
        <f>'Energy consumption (raw)'!AF1414*Lists!$H$100</f>
        <v>0</v>
      </c>
      <c r="AI1464" s="167">
        <f t="shared" si="115"/>
        <v>1156.9100771000001</v>
      </c>
      <c r="AJ1464" s="179">
        <f>'Energy consumption (raw)'!AG1414</f>
        <v>1156.9100771000001</v>
      </c>
      <c r="AK1464" s="179">
        <f>'Energy consumption (raw)'!AH1414</f>
        <v>1284.385485</v>
      </c>
      <c r="AL1464">
        <f>IF(ROUND(AI1464,-3)=ROUND('Energy consumption (raw)'!AG1414,-3),1,0)</f>
        <v>1</v>
      </c>
      <c r="AM1464" s="179" t="str">
        <f>'Energy consumption (raw)'!AJ1414</f>
        <v>46. Tay Ninh</v>
      </c>
      <c r="AN1464">
        <f>VLOOKUP(AM1464,Lists!$F$9:$G$71,2,FALSE)</f>
        <v>1</v>
      </c>
    </row>
    <row r="1465" spans="2:40" x14ac:dyDescent="0.25">
      <c r="B1465" s="65" t="str">
        <f t="shared" si="113"/>
        <v>Industry1313</v>
      </c>
      <c r="C1465" s="179">
        <f>'Energy consumption (raw)'!B1415</f>
        <v>1313</v>
      </c>
      <c r="D1465" s="179">
        <f>'Energy consumption (raw)'!C1415</f>
        <v>0</v>
      </c>
      <c r="E1465" s="179">
        <f>'Energy consumption (raw)'!D1415</f>
        <v>0</v>
      </c>
      <c r="F1465" s="179" t="str">
        <f>'Energy consumption (raw)'!E1415</f>
        <v>Công nghiệp</v>
      </c>
      <c r="G1465" s="179" t="str">
        <f>'Energy consumption (raw)'!F1415</f>
        <v>Sản xuất sản phẩm từ da</v>
      </c>
      <c r="H1465" s="179" t="str">
        <f>'Energy consumption (raw)'!G1415</f>
        <v>Industry</v>
      </c>
      <c r="I1465" s="179" t="str">
        <f>'Energy consumption (raw)'!I1415</f>
        <v>15 Manufacture of leather and related products</v>
      </c>
      <c r="J1465" s="179" t="str">
        <f>INDEX(Sector!$E$6:$E$46,MATCH('Energy consumption (toe)'!I1465,Sector!$B$6:$B$46,FALSE))</f>
        <v>Manufacture of leather and related products</v>
      </c>
      <c r="K1465" s="179">
        <f>IFERROR('Energy consumption (raw)'!J1415*Lists!$H$84,)</f>
        <v>0</v>
      </c>
      <c r="L1465" s="179">
        <f>'Energy consumption (raw)'!K1415*Lists!$H$84</f>
        <v>1317.9475866</v>
      </c>
      <c r="M1465" s="179">
        <f>'Energy consumption (raw)'!L1415*Lists!$H$84</f>
        <v>0</v>
      </c>
      <c r="N1465" s="179">
        <f>'Energy consumption (raw)'!M1415*Lists!$H$84</f>
        <v>0</v>
      </c>
      <c r="O1465" s="178">
        <f t="shared" si="114"/>
        <v>1317.9475866</v>
      </c>
      <c r="P1465">
        <f>'Energy consumption (raw)'!N1415*Lists!$H$85</f>
        <v>0</v>
      </c>
      <c r="Q1465">
        <f>'Energy consumption (raw)'!O1415*Lists!$H$86</f>
        <v>0</v>
      </c>
      <c r="R1465">
        <f>'Energy consumption (raw)'!P1415*Lists!$H$87</f>
        <v>0</v>
      </c>
      <c r="S1465">
        <f>'Energy consumption (raw)'!Q1415*Lists!$H$88</f>
        <v>0</v>
      </c>
      <c r="T1465">
        <f>'Energy consumption (raw)'!R1415*Lists!$H$89</f>
        <v>0</v>
      </c>
      <c r="U1465">
        <f>'Energy consumption (raw)'!S1415*Lists!$H$90</f>
        <v>0</v>
      </c>
      <c r="V1465">
        <f>'Energy consumption (raw)'!T1415*Lists!$H$91</f>
        <v>0</v>
      </c>
      <c r="W1465">
        <f>'Energy consumption (raw)'!U1415*Lists!$H$92</f>
        <v>0</v>
      </c>
      <c r="X1465">
        <f>'Energy consumption (raw)'!V1415*Lists!$H$93</f>
        <v>0</v>
      </c>
      <c r="Y1465">
        <f>'Energy consumption (raw)'!W1415*Lists!$H$94</f>
        <v>0</v>
      </c>
      <c r="Z1465">
        <f>'Energy consumption (raw)'!X1415*Lists!$H$96*1000000</f>
        <v>0</v>
      </c>
      <c r="AA1465">
        <f>'Energy consumption (raw)'!Y1415*Lists!$H$97</f>
        <v>0</v>
      </c>
      <c r="AB1465">
        <f>'Energy consumption (raw)'!Z1415*Lists!$H$96</f>
        <v>0</v>
      </c>
      <c r="AC1465">
        <f>'Energy consumption (raw)'!AA1415*Lists!$H$98</f>
        <v>0</v>
      </c>
      <c r="AD1465">
        <f>'Energy consumption (raw)'!AB1415*Lists!$H$99</f>
        <v>0</v>
      </c>
      <c r="AE1465">
        <f>'Energy consumption (raw)'!AC1415*Lists!$H$101</f>
        <v>0</v>
      </c>
      <c r="AF1465">
        <f>'Energy consumption (raw)'!AD1415*Lists!$H$101</f>
        <v>0</v>
      </c>
      <c r="AG1465">
        <f>'Energy consumption (raw)'!AE1415*Lists!$H$101</f>
        <v>0</v>
      </c>
      <c r="AH1465">
        <f>'Energy consumption (raw)'!AF1415*Lists!$H$100</f>
        <v>0</v>
      </c>
      <c r="AI1465" s="167">
        <f t="shared" si="115"/>
        <v>1317.9475866</v>
      </c>
      <c r="AJ1465" s="179">
        <f>'Energy consumption (raw)'!AG1415</f>
        <v>1317.9475866</v>
      </c>
      <c r="AK1465" s="179">
        <f>'Energy consumption (raw)'!AH1415</f>
        <v>1175.104053</v>
      </c>
      <c r="AL1465">
        <f>IF(ROUND(AI1465,-3)=ROUND('Energy consumption (raw)'!AG1415,-3),1,0)</f>
        <v>1</v>
      </c>
      <c r="AM1465" s="179" t="str">
        <f>'Energy consumption (raw)'!AJ1415</f>
        <v>46. Tay Ninh</v>
      </c>
      <c r="AN1465">
        <f>VLOOKUP(AM1465,Lists!$F$9:$G$71,2,FALSE)</f>
        <v>1</v>
      </c>
    </row>
    <row r="1466" spans="2:40" x14ac:dyDescent="0.25">
      <c r="B1466" s="65" t="str">
        <f t="shared" si="113"/>
        <v>Industry1314</v>
      </c>
      <c r="C1466" s="179">
        <f>'Energy consumption (raw)'!B1416</f>
        <v>1314</v>
      </c>
      <c r="D1466" s="179">
        <f>'Energy consumption (raw)'!C1416</f>
        <v>0</v>
      </c>
      <c r="E1466" s="179">
        <f>'Energy consumption (raw)'!D1416</f>
        <v>0</v>
      </c>
      <c r="F1466" s="179" t="str">
        <f>'Energy consumption (raw)'!E1416</f>
        <v>Công nghiệp</v>
      </c>
      <c r="G1466" s="179" t="str">
        <f>'Energy consumption (raw)'!F1416</f>
        <v>Dệt</v>
      </c>
      <c r="H1466" s="179" t="str">
        <f>'Energy consumption (raw)'!G1416</f>
        <v>Industry</v>
      </c>
      <c r="I1466" s="179" t="str">
        <f>'Energy consumption (raw)'!I1416</f>
        <v>13 Manufacture of textiles</v>
      </c>
      <c r="J1466" s="179" t="str">
        <f>INDEX(Sector!$E$6:$E$46,MATCH('Energy consumption (toe)'!I1466,Sector!$B$6:$B$46,FALSE))</f>
        <v>Manufacture of textiles</v>
      </c>
      <c r="K1466" s="179">
        <f>IFERROR('Energy consumption (raw)'!J1416*Lists!$H$84,)</f>
        <v>0</v>
      </c>
      <c r="L1466" s="179">
        <f>'Energy consumption (raw)'!K1416*Lists!$H$84</f>
        <v>1317.9475866</v>
      </c>
      <c r="M1466" s="179">
        <f>'Energy consumption (raw)'!L1416*Lists!$H$84</f>
        <v>0</v>
      </c>
      <c r="N1466" s="179">
        <f>'Energy consumption (raw)'!M1416*Lists!$H$84</f>
        <v>0</v>
      </c>
      <c r="O1466" s="178">
        <f t="shared" si="114"/>
        <v>1317.9475866</v>
      </c>
      <c r="P1466">
        <f>'Energy consumption (raw)'!N1416*Lists!$H$85</f>
        <v>0</v>
      </c>
      <c r="Q1466">
        <f>'Energy consumption (raw)'!O1416*Lists!$H$86</f>
        <v>0</v>
      </c>
      <c r="R1466">
        <f>'Energy consumption (raw)'!P1416*Lists!$H$87</f>
        <v>0</v>
      </c>
      <c r="S1466">
        <f>'Energy consumption (raw)'!Q1416*Lists!$H$88</f>
        <v>0</v>
      </c>
      <c r="T1466">
        <f>'Energy consumption (raw)'!R1416*Lists!$H$89</f>
        <v>0</v>
      </c>
      <c r="U1466">
        <f>'Energy consumption (raw)'!S1416*Lists!$H$90</f>
        <v>0</v>
      </c>
      <c r="V1466">
        <f>'Energy consumption (raw)'!T1416*Lists!$H$91</f>
        <v>0</v>
      </c>
      <c r="W1466">
        <f>'Energy consumption (raw)'!U1416*Lists!$H$92</f>
        <v>0</v>
      </c>
      <c r="X1466">
        <f>'Energy consumption (raw)'!V1416*Lists!$H$93</f>
        <v>0</v>
      </c>
      <c r="Y1466">
        <f>'Energy consumption (raw)'!W1416*Lists!$H$94</f>
        <v>0</v>
      </c>
      <c r="Z1466">
        <f>'Energy consumption (raw)'!X1416*Lists!$H$96*1000000</f>
        <v>0</v>
      </c>
      <c r="AA1466">
        <f>'Energy consumption (raw)'!Y1416*Lists!$H$97</f>
        <v>0</v>
      </c>
      <c r="AB1466">
        <f>'Energy consumption (raw)'!Z1416*Lists!$H$96</f>
        <v>0</v>
      </c>
      <c r="AC1466">
        <f>'Energy consumption (raw)'!AA1416*Lists!$H$98</f>
        <v>0</v>
      </c>
      <c r="AD1466">
        <f>'Energy consumption (raw)'!AB1416*Lists!$H$99</f>
        <v>0</v>
      </c>
      <c r="AE1466">
        <f>'Energy consumption (raw)'!AC1416*Lists!$H$101</f>
        <v>0</v>
      </c>
      <c r="AF1466">
        <f>'Energy consumption (raw)'!AD1416*Lists!$H$101</f>
        <v>0</v>
      </c>
      <c r="AG1466">
        <f>'Energy consumption (raw)'!AE1416*Lists!$H$101</f>
        <v>0</v>
      </c>
      <c r="AH1466">
        <f>'Energy consumption (raw)'!AF1416*Lists!$H$100</f>
        <v>0</v>
      </c>
      <c r="AI1466" s="167">
        <f t="shared" si="115"/>
        <v>1317.9475866</v>
      </c>
      <c r="AJ1466" s="179">
        <f>'Energy consumption (raw)'!AG1416</f>
        <v>1317.9475866</v>
      </c>
      <c r="AK1466" s="179">
        <f>'Energy consumption (raw)'!AH1416</f>
        <v>0</v>
      </c>
      <c r="AL1466">
        <f>IF(ROUND(AI1466,-3)=ROUND('Energy consumption (raw)'!AG1416,-3),1,0)</f>
        <v>1</v>
      </c>
      <c r="AM1466" s="179" t="str">
        <f>'Energy consumption (raw)'!AJ1416</f>
        <v>46. Tay Ninh</v>
      </c>
      <c r="AN1466">
        <f>VLOOKUP(AM1466,Lists!$F$9:$G$71,2,FALSE)</f>
        <v>1</v>
      </c>
    </row>
    <row r="1467" spans="2:40" x14ac:dyDescent="0.25">
      <c r="B1467" s="65" t="str">
        <f t="shared" si="113"/>
        <v>Industry1315</v>
      </c>
      <c r="C1467" s="179">
        <f>'Energy consumption (raw)'!B1417</f>
        <v>1315</v>
      </c>
      <c r="D1467" s="179">
        <f>'Energy consumption (raw)'!C1417</f>
        <v>0</v>
      </c>
      <c r="E1467" s="179">
        <f>'Energy consumption (raw)'!D1417</f>
        <v>0</v>
      </c>
      <c r="F1467" s="179" t="str">
        <f>'Energy consumption (raw)'!E1417</f>
        <v>Công nghiệp</v>
      </c>
      <c r="G1467" s="179" t="str">
        <f>'Energy consumption (raw)'!F1417</f>
        <v>Sản xuất săm, lốp cao su; đắp và tái chế lốp cao su</v>
      </c>
      <c r="H1467" s="179" t="str">
        <f>'Energy consumption (raw)'!G1417</f>
        <v>Industry</v>
      </c>
      <c r="I1467" s="179" t="str">
        <f>'Energy consumption (raw)'!I1417</f>
        <v>22 Manufacture of rubber and plastics products</v>
      </c>
      <c r="J1467" s="179" t="str">
        <f>INDEX(Sector!$E$6:$E$46,MATCH('Energy consumption (toe)'!I1467,Sector!$B$6:$B$46,FALSE))</f>
        <v>Manufacture of rubber and plastics products</v>
      </c>
      <c r="K1467" s="179">
        <f>IFERROR('Energy consumption (raw)'!J1417*Lists!$H$84,)</f>
        <v>0</v>
      </c>
      <c r="L1467" s="179">
        <f>'Energy consumption (raw)'!K1417*Lists!$H$84</f>
        <v>2901.1188201</v>
      </c>
      <c r="M1467" s="179">
        <f>'Energy consumption (raw)'!L1417*Lists!$H$84</f>
        <v>0</v>
      </c>
      <c r="N1467" s="179">
        <f>'Energy consumption (raw)'!M1417*Lists!$H$84</f>
        <v>0</v>
      </c>
      <c r="O1467" s="178">
        <f t="shared" si="114"/>
        <v>2901.1188201</v>
      </c>
      <c r="P1467">
        <f>'Energy consumption (raw)'!N1417*Lists!$H$85</f>
        <v>0</v>
      </c>
      <c r="Q1467">
        <f>'Energy consumption (raw)'!O1417*Lists!$H$86</f>
        <v>0</v>
      </c>
      <c r="R1467">
        <f>'Energy consumption (raw)'!P1417*Lists!$H$87</f>
        <v>0</v>
      </c>
      <c r="S1467">
        <f>'Energy consumption (raw)'!Q1417*Lists!$H$88</f>
        <v>0</v>
      </c>
      <c r="T1467">
        <f>'Energy consumption (raw)'!R1417*Lists!$H$89</f>
        <v>0</v>
      </c>
      <c r="U1467">
        <f>'Energy consumption (raw)'!S1417*Lists!$H$90</f>
        <v>0</v>
      </c>
      <c r="V1467">
        <f>'Energy consumption (raw)'!T1417*Lists!$H$91</f>
        <v>0</v>
      </c>
      <c r="W1467">
        <f>'Energy consumption (raw)'!U1417*Lists!$H$92</f>
        <v>0</v>
      </c>
      <c r="X1467">
        <f>'Energy consumption (raw)'!V1417*Lists!$H$93</f>
        <v>0</v>
      </c>
      <c r="Y1467">
        <f>'Energy consumption (raw)'!W1417*Lists!$H$94</f>
        <v>0</v>
      </c>
      <c r="Z1467">
        <f>'Energy consumption (raw)'!X1417*Lists!$H$96*1000000</f>
        <v>0</v>
      </c>
      <c r="AA1467">
        <f>'Energy consumption (raw)'!Y1417*Lists!$H$97</f>
        <v>0</v>
      </c>
      <c r="AB1467">
        <f>'Energy consumption (raw)'!Z1417*Lists!$H$96</f>
        <v>0</v>
      </c>
      <c r="AC1467">
        <f>'Energy consumption (raw)'!AA1417*Lists!$H$98</f>
        <v>0</v>
      </c>
      <c r="AD1467">
        <f>'Energy consumption (raw)'!AB1417*Lists!$H$99</f>
        <v>0</v>
      </c>
      <c r="AE1467">
        <f>'Energy consumption (raw)'!AC1417*Lists!$H$101</f>
        <v>0</v>
      </c>
      <c r="AF1467">
        <f>'Energy consumption (raw)'!AD1417*Lists!$H$101</f>
        <v>0</v>
      </c>
      <c r="AG1467">
        <f>'Energy consumption (raw)'!AE1417*Lists!$H$101</f>
        <v>0</v>
      </c>
      <c r="AH1467">
        <f>'Energy consumption (raw)'!AF1417*Lists!$H$100</f>
        <v>0</v>
      </c>
      <c r="AI1467" s="167">
        <f t="shared" si="115"/>
        <v>2901.1188201</v>
      </c>
      <c r="AJ1467" s="179">
        <f>'Energy consumption (raw)'!AG1417</f>
        <v>2901.1188201</v>
      </c>
      <c r="AK1467" s="179">
        <f>'Energy consumption (raw)'!AH1417</f>
        <v>0</v>
      </c>
      <c r="AL1467">
        <f>IF(ROUND(AI1467,-3)=ROUND('Energy consumption (raw)'!AG1417,-3),1,0)</f>
        <v>1</v>
      </c>
      <c r="AM1467" s="179" t="str">
        <f>'Energy consumption (raw)'!AJ1417</f>
        <v>46. Tay Ninh</v>
      </c>
      <c r="AN1467">
        <f>VLOOKUP(AM1467,Lists!$F$9:$G$71,2,FALSE)</f>
        <v>1</v>
      </c>
    </row>
    <row r="1468" spans="2:40" x14ac:dyDescent="0.25">
      <c r="B1468" s="65" t="str">
        <f t="shared" si="113"/>
        <v>Industry1316</v>
      </c>
      <c r="C1468" s="179">
        <f>'Energy consumption (raw)'!B1418</f>
        <v>1316</v>
      </c>
      <c r="D1468" s="179">
        <f>'Energy consumption (raw)'!C1418</f>
        <v>0</v>
      </c>
      <c r="E1468" s="179">
        <f>'Energy consumption (raw)'!D1418</f>
        <v>0</v>
      </c>
      <c r="F1468" s="179" t="str">
        <f>'Energy consumption (raw)'!E1418</f>
        <v>Công nghiệp</v>
      </c>
      <c r="G1468" s="179" t="str">
        <f>'Energy consumption (raw)'!F1418</f>
        <v>Sản xuất trang phục</v>
      </c>
      <c r="H1468" s="179" t="str">
        <f>'Energy consumption (raw)'!G1418</f>
        <v>Industry</v>
      </c>
      <c r="I1468" s="179" t="str">
        <f>'Energy consumption (raw)'!I1418</f>
        <v>14 Manufacture of wearing apparel</v>
      </c>
      <c r="J1468" s="179" t="str">
        <f>INDEX(Sector!$E$6:$E$46,MATCH('Energy consumption (toe)'!I1468,Sector!$B$6:$B$46,FALSE))</f>
        <v>Manufacture of wearing apparel</v>
      </c>
      <c r="K1468" s="179">
        <f>IFERROR('Energy consumption (raw)'!J1418*Lists!$H$84,)</f>
        <v>0</v>
      </c>
      <c r="L1468" s="179">
        <f>'Energy consumption (raw)'!K1418*Lists!$H$84</f>
        <v>1059.3452613000002</v>
      </c>
      <c r="M1468" s="179">
        <f>'Energy consumption (raw)'!L1418*Lists!$H$84</f>
        <v>0</v>
      </c>
      <c r="N1468" s="179">
        <f>'Energy consumption (raw)'!M1418*Lists!$H$84</f>
        <v>0</v>
      </c>
      <c r="O1468" s="178">
        <f t="shared" si="114"/>
        <v>1059.3452613000002</v>
      </c>
      <c r="P1468">
        <f>'Energy consumption (raw)'!N1418*Lists!$H$85</f>
        <v>0</v>
      </c>
      <c r="Q1468">
        <f>'Energy consumption (raw)'!O1418*Lists!$H$86</f>
        <v>0</v>
      </c>
      <c r="R1468">
        <f>'Energy consumption (raw)'!P1418*Lists!$H$87</f>
        <v>0</v>
      </c>
      <c r="S1468">
        <f>'Energy consumption (raw)'!Q1418*Lists!$H$88</f>
        <v>0</v>
      </c>
      <c r="T1468">
        <f>'Energy consumption (raw)'!R1418*Lists!$H$89</f>
        <v>0</v>
      </c>
      <c r="U1468">
        <f>'Energy consumption (raw)'!S1418*Lists!$H$90</f>
        <v>0</v>
      </c>
      <c r="V1468">
        <f>'Energy consumption (raw)'!T1418*Lists!$H$91</f>
        <v>0</v>
      </c>
      <c r="W1468">
        <f>'Energy consumption (raw)'!U1418*Lists!$H$92</f>
        <v>0</v>
      </c>
      <c r="X1468">
        <f>'Energy consumption (raw)'!V1418*Lists!$H$93</f>
        <v>0</v>
      </c>
      <c r="Y1468">
        <f>'Energy consumption (raw)'!W1418*Lists!$H$94</f>
        <v>0</v>
      </c>
      <c r="Z1468">
        <f>'Energy consumption (raw)'!X1418*Lists!$H$96*1000000</f>
        <v>0</v>
      </c>
      <c r="AA1468">
        <f>'Energy consumption (raw)'!Y1418*Lists!$H$97</f>
        <v>0</v>
      </c>
      <c r="AB1468">
        <f>'Energy consumption (raw)'!Z1418*Lists!$H$96</f>
        <v>0</v>
      </c>
      <c r="AC1468">
        <f>'Energy consumption (raw)'!AA1418*Lists!$H$98</f>
        <v>0</v>
      </c>
      <c r="AD1468">
        <f>'Energy consumption (raw)'!AB1418*Lists!$H$99</f>
        <v>0</v>
      </c>
      <c r="AE1468">
        <f>'Energy consumption (raw)'!AC1418*Lists!$H$101</f>
        <v>0</v>
      </c>
      <c r="AF1468">
        <f>'Energy consumption (raw)'!AD1418*Lists!$H$101</f>
        <v>0</v>
      </c>
      <c r="AG1468">
        <f>'Energy consumption (raw)'!AE1418*Lists!$H$101</f>
        <v>0</v>
      </c>
      <c r="AH1468">
        <f>'Energy consumption (raw)'!AF1418*Lists!$H$100</f>
        <v>0</v>
      </c>
      <c r="AI1468" s="167">
        <f t="shared" si="115"/>
        <v>1059.3452613000002</v>
      </c>
      <c r="AJ1468" s="179">
        <f>'Energy consumption (raw)'!AG1418</f>
        <v>1059.3452613000002</v>
      </c>
      <c r="AK1468" s="179">
        <f>'Energy consumption (raw)'!AH1418</f>
        <v>1127.0878989</v>
      </c>
      <c r="AL1468">
        <f>IF(ROUND(AI1468,-3)=ROUND('Energy consumption (raw)'!AG1418,-3),1,0)</f>
        <v>1</v>
      </c>
      <c r="AM1468" s="179" t="str">
        <f>'Energy consumption (raw)'!AJ1418</f>
        <v>46. Tay Ninh</v>
      </c>
      <c r="AN1468">
        <f>VLOOKUP(AM1468,Lists!$F$9:$G$71,2,FALSE)</f>
        <v>1</v>
      </c>
    </row>
    <row r="1469" spans="2:40" x14ac:dyDescent="0.25">
      <c r="B1469" s="65" t="str">
        <f t="shared" ref="B1469:B1532" si="116">H1469&amp;C1469</f>
        <v>Industry1317</v>
      </c>
      <c r="C1469" s="179">
        <f>'Energy consumption (raw)'!B1419</f>
        <v>1317</v>
      </c>
      <c r="D1469" s="179">
        <f>'Energy consumption (raw)'!C1419</f>
        <v>0</v>
      </c>
      <c r="E1469" s="179">
        <f>'Energy consumption (raw)'!D1419</f>
        <v>0</v>
      </c>
      <c r="F1469" s="179" t="str">
        <f>'Energy consumption (raw)'!E1419</f>
        <v>Công nghiệp</v>
      </c>
      <c r="G1469" s="179" t="str">
        <f>'Energy consumption (raw)'!F1419</f>
        <v>Sản xuất săm, lốp cao su; đắp và tái chế lốp cao su</v>
      </c>
      <c r="H1469" s="179" t="str">
        <f>'Energy consumption (raw)'!G1419</f>
        <v>Industry</v>
      </c>
      <c r="I1469" s="179" t="str">
        <f>'Energy consumption (raw)'!I1419</f>
        <v>22 Manufacture of rubber and plastics products</v>
      </c>
      <c r="J1469" s="179" t="str">
        <f>INDEX(Sector!$E$6:$E$46,MATCH('Energy consumption (toe)'!I1469,Sector!$B$6:$B$46,FALSE))</f>
        <v>Manufacture of rubber and plastics products</v>
      </c>
      <c r="K1469" s="179">
        <f>IFERROR('Energy consumption (raw)'!J1419*Lists!$H$84,)</f>
        <v>0</v>
      </c>
      <c r="L1469" s="179">
        <f>'Energy consumption (raw)'!K1419*Lists!$H$84</f>
        <v>2172.1736800000003</v>
      </c>
      <c r="M1469" s="179">
        <f>'Energy consumption (raw)'!L1419*Lists!$H$84</f>
        <v>0</v>
      </c>
      <c r="N1469" s="179">
        <f>'Energy consumption (raw)'!M1419*Lists!$H$84</f>
        <v>0</v>
      </c>
      <c r="O1469" s="178">
        <f t="shared" ref="O1469:O1532" si="117">IF(L1469=0,K1469,L1469)</f>
        <v>2172.1736800000003</v>
      </c>
      <c r="P1469">
        <f>'Energy consumption (raw)'!N1419*Lists!$H$85</f>
        <v>0</v>
      </c>
      <c r="Q1469">
        <f>'Energy consumption (raw)'!O1419*Lists!$H$86</f>
        <v>0</v>
      </c>
      <c r="R1469">
        <f>'Energy consumption (raw)'!P1419*Lists!$H$87</f>
        <v>0</v>
      </c>
      <c r="S1469">
        <f>'Energy consumption (raw)'!Q1419*Lists!$H$88</f>
        <v>0</v>
      </c>
      <c r="T1469">
        <f>'Energy consumption (raw)'!R1419*Lists!$H$89</f>
        <v>0</v>
      </c>
      <c r="U1469">
        <f>'Energy consumption (raw)'!S1419*Lists!$H$90</f>
        <v>0</v>
      </c>
      <c r="V1469">
        <f>'Energy consumption (raw)'!T1419*Lists!$H$91</f>
        <v>0</v>
      </c>
      <c r="W1469">
        <f>'Energy consumption (raw)'!U1419*Lists!$H$92</f>
        <v>0</v>
      </c>
      <c r="X1469">
        <f>'Energy consumption (raw)'!V1419*Lists!$H$93</f>
        <v>0</v>
      </c>
      <c r="Y1469">
        <f>'Energy consumption (raw)'!W1419*Lists!$H$94</f>
        <v>0</v>
      </c>
      <c r="Z1469">
        <f>'Energy consumption (raw)'!X1419*Lists!$H$96*1000000</f>
        <v>0</v>
      </c>
      <c r="AA1469">
        <f>'Energy consumption (raw)'!Y1419*Lists!$H$97</f>
        <v>0</v>
      </c>
      <c r="AB1469">
        <f>'Energy consumption (raw)'!Z1419*Lists!$H$96</f>
        <v>0</v>
      </c>
      <c r="AC1469">
        <f>'Energy consumption (raw)'!AA1419*Lists!$H$98</f>
        <v>0</v>
      </c>
      <c r="AD1469">
        <f>'Energy consumption (raw)'!AB1419*Lists!$H$99</f>
        <v>0</v>
      </c>
      <c r="AE1469">
        <f>'Energy consumption (raw)'!AC1419*Lists!$H$101</f>
        <v>0</v>
      </c>
      <c r="AF1469">
        <f>'Energy consumption (raw)'!AD1419*Lists!$H$101</f>
        <v>0</v>
      </c>
      <c r="AG1469">
        <f>'Energy consumption (raw)'!AE1419*Lists!$H$101</f>
        <v>0</v>
      </c>
      <c r="AH1469">
        <f>'Energy consumption (raw)'!AF1419*Lists!$H$100</f>
        <v>0</v>
      </c>
      <c r="AI1469" s="167">
        <f t="shared" ref="AI1469:AI1532" si="118">IF(SUM(O1469:AH1469)=0,AJ1469,SUM(O1469:AH1469))</f>
        <v>2172.1736800000003</v>
      </c>
      <c r="AJ1469" s="179">
        <f>'Energy consumption (raw)'!AG1419</f>
        <v>2172.1736800000003</v>
      </c>
      <c r="AK1469" s="179">
        <f>'Energy consumption (raw)'!AH1419</f>
        <v>2060.8308000000002</v>
      </c>
      <c r="AL1469">
        <f>IF(ROUND(AI1469,-3)=ROUND('Energy consumption (raw)'!AG1419,-3),1,0)</f>
        <v>1</v>
      </c>
      <c r="AM1469" s="179" t="str">
        <f>'Energy consumption (raw)'!AJ1419</f>
        <v>46. Tay Ninh</v>
      </c>
      <c r="AN1469">
        <f>VLOOKUP(AM1469,Lists!$F$9:$G$71,2,FALSE)</f>
        <v>1</v>
      </c>
    </row>
    <row r="1470" spans="2:40" x14ac:dyDescent="0.25">
      <c r="B1470" s="65" t="str">
        <f t="shared" si="116"/>
        <v>Industry1318</v>
      </c>
      <c r="C1470" s="179">
        <f>'Energy consumption (raw)'!B1420</f>
        <v>1318</v>
      </c>
      <c r="D1470" s="179">
        <f>'Energy consumption (raw)'!C1420</f>
        <v>0</v>
      </c>
      <c r="E1470" s="179">
        <f>'Energy consumption (raw)'!D1420</f>
        <v>0</v>
      </c>
      <c r="F1470" s="179" t="str">
        <f>'Energy consumption (raw)'!E1420</f>
        <v>Công nghiệp</v>
      </c>
      <c r="G1470" s="179" t="str">
        <f>'Energy consumption (raw)'!F1420</f>
        <v>Sản xuất sản phẩm từ plastic</v>
      </c>
      <c r="H1470" s="179" t="str">
        <f>'Energy consumption (raw)'!G1420</f>
        <v>Industry</v>
      </c>
      <c r="I1470" s="179" t="str">
        <f>'Energy consumption (raw)'!I1420</f>
        <v>22 Manufacture of rubber and plastics products</v>
      </c>
      <c r="J1470" s="179" t="str">
        <f>INDEX(Sector!$E$6:$E$46,MATCH('Energy consumption (toe)'!I1470,Sector!$B$6:$B$46,FALSE))</f>
        <v>Manufacture of rubber and plastics products</v>
      </c>
      <c r="K1470" s="179">
        <f>IFERROR('Energy consumption (raw)'!J1420*Lists!$H$84,)</f>
        <v>0</v>
      </c>
      <c r="L1470" s="179">
        <f>'Energy consumption (raw)'!K1420*Lists!$H$84</f>
        <v>1049.47145</v>
      </c>
      <c r="M1470" s="179">
        <f>'Energy consumption (raw)'!L1420*Lists!$H$84</f>
        <v>0</v>
      </c>
      <c r="N1470" s="179">
        <f>'Energy consumption (raw)'!M1420*Lists!$H$84</f>
        <v>0</v>
      </c>
      <c r="O1470" s="178">
        <f t="shared" si="117"/>
        <v>1049.47145</v>
      </c>
      <c r="P1470">
        <f>'Energy consumption (raw)'!N1420*Lists!$H$85</f>
        <v>0</v>
      </c>
      <c r="Q1470">
        <f>'Energy consumption (raw)'!O1420*Lists!$H$86</f>
        <v>0</v>
      </c>
      <c r="R1470">
        <f>'Energy consumption (raw)'!P1420*Lists!$H$87</f>
        <v>0</v>
      </c>
      <c r="S1470">
        <f>'Energy consumption (raw)'!Q1420*Lists!$H$88</f>
        <v>0</v>
      </c>
      <c r="T1470">
        <f>'Energy consumption (raw)'!R1420*Lists!$H$89</f>
        <v>0</v>
      </c>
      <c r="U1470">
        <f>'Energy consumption (raw)'!S1420*Lists!$H$90</f>
        <v>0</v>
      </c>
      <c r="V1470">
        <f>'Energy consumption (raw)'!T1420*Lists!$H$91</f>
        <v>0</v>
      </c>
      <c r="W1470">
        <f>'Energy consumption (raw)'!U1420*Lists!$H$92</f>
        <v>0</v>
      </c>
      <c r="X1470">
        <f>'Energy consumption (raw)'!V1420*Lists!$H$93</f>
        <v>0</v>
      </c>
      <c r="Y1470">
        <f>'Energy consumption (raw)'!W1420*Lists!$H$94</f>
        <v>0</v>
      </c>
      <c r="Z1470">
        <f>'Energy consumption (raw)'!X1420*Lists!$H$96*1000000</f>
        <v>0</v>
      </c>
      <c r="AA1470">
        <f>'Energy consumption (raw)'!Y1420*Lists!$H$97</f>
        <v>0</v>
      </c>
      <c r="AB1470">
        <f>'Energy consumption (raw)'!Z1420*Lists!$H$96</f>
        <v>0</v>
      </c>
      <c r="AC1470">
        <f>'Energy consumption (raw)'!AA1420*Lists!$H$98</f>
        <v>0</v>
      </c>
      <c r="AD1470">
        <f>'Energy consumption (raw)'!AB1420*Lists!$H$99</f>
        <v>0</v>
      </c>
      <c r="AE1470">
        <f>'Energy consumption (raw)'!AC1420*Lists!$H$101</f>
        <v>0</v>
      </c>
      <c r="AF1470">
        <f>'Energy consumption (raw)'!AD1420*Lists!$H$101</f>
        <v>0</v>
      </c>
      <c r="AG1470">
        <f>'Energy consumption (raw)'!AE1420*Lists!$H$101</f>
        <v>0</v>
      </c>
      <c r="AH1470">
        <f>'Energy consumption (raw)'!AF1420*Lists!$H$100</f>
        <v>0</v>
      </c>
      <c r="AI1470" s="167">
        <f t="shared" si="118"/>
        <v>1049.47145</v>
      </c>
      <c r="AJ1470" s="179">
        <f>'Energy consumption (raw)'!AG1420</f>
        <v>1049.47145</v>
      </c>
      <c r="AK1470" s="179">
        <f>'Energy consumption (raw)'!AH1420</f>
        <v>1039.5808200000001</v>
      </c>
      <c r="AL1470">
        <f>IF(ROUND(AI1470,-3)=ROUND('Energy consumption (raw)'!AG1420,-3),1,0)</f>
        <v>1</v>
      </c>
      <c r="AM1470" s="179" t="str">
        <f>'Energy consumption (raw)'!AJ1420</f>
        <v>46. Tay Ninh</v>
      </c>
      <c r="AN1470">
        <f>VLOOKUP(AM1470,Lists!$F$9:$G$71,2,FALSE)</f>
        <v>1</v>
      </c>
    </row>
    <row r="1471" spans="2:40" x14ac:dyDescent="0.25">
      <c r="B1471" s="65" t="str">
        <f t="shared" si="116"/>
        <v>Industry1319</v>
      </c>
      <c r="C1471" s="179">
        <f>'Energy consumption (raw)'!B1421</f>
        <v>1319</v>
      </c>
      <c r="D1471" s="179">
        <f>'Energy consumption (raw)'!C1421</f>
        <v>0</v>
      </c>
      <c r="E1471" s="179">
        <f>'Energy consumption (raw)'!D1421</f>
        <v>0</v>
      </c>
      <c r="F1471" s="179" t="str">
        <f>'Energy consumption (raw)'!E1421</f>
        <v>Công nghiệp</v>
      </c>
      <c r="G1471" s="179" t="str">
        <f>'Energy consumption (raw)'!F1421</f>
        <v>Dệt</v>
      </c>
      <c r="H1471" s="179" t="str">
        <f>'Energy consumption (raw)'!G1421</f>
        <v>Industry</v>
      </c>
      <c r="I1471" s="179" t="str">
        <f>'Energy consumption (raw)'!I1421</f>
        <v>13 Manufacture of textiles</v>
      </c>
      <c r="J1471" s="179" t="str">
        <f>INDEX(Sector!$E$6:$E$46,MATCH('Energy consumption (toe)'!I1471,Sector!$B$6:$B$46,FALSE))</f>
        <v>Manufacture of textiles</v>
      </c>
      <c r="K1471" s="179">
        <f>IFERROR('Energy consumption (raw)'!J1421*Lists!$H$84,)</f>
        <v>3696.4416600000004</v>
      </c>
      <c r="L1471" s="179">
        <f>'Energy consumption (raw)'!K1421*Lists!$H$84</f>
        <v>3696.4416600000004</v>
      </c>
      <c r="M1471" s="179">
        <f>'Energy consumption (raw)'!L1421*Lists!$H$84</f>
        <v>0</v>
      </c>
      <c r="N1471" s="179">
        <f>'Energy consumption (raw)'!M1421*Lists!$H$84</f>
        <v>0</v>
      </c>
      <c r="O1471" s="178">
        <f t="shared" si="117"/>
        <v>3696.4416600000004</v>
      </c>
      <c r="P1471">
        <f>'Energy consumption (raw)'!N1421*Lists!$H$85</f>
        <v>0</v>
      </c>
      <c r="Q1471">
        <f>'Energy consumption (raw)'!O1421*Lists!$H$86</f>
        <v>0</v>
      </c>
      <c r="R1471">
        <f>'Energy consumption (raw)'!P1421*Lists!$H$87</f>
        <v>0</v>
      </c>
      <c r="S1471">
        <f>'Energy consumption (raw)'!Q1421*Lists!$H$88</f>
        <v>0</v>
      </c>
      <c r="T1471">
        <f>'Energy consumption (raw)'!R1421*Lists!$H$89</f>
        <v>0</v>
      </c>
      <c r="U1471">
        <f>'Energy consumption (raw)'!S1421*Lists!$H$90</f>
        <v>0</v>
      </c>
      <c r="V1471">
        <f>'Energy consumption (raw)'!T1421*Lists!$H$91</f>
        <v>0</v>
      </c>
      <c r="W1471">
        <f>'Energy consumption (raw)'!U1421*Lists!$H$92</f>
        <v>0</v>
      </c>
      <c r="X1471">
        <f>'Energy consumption (raw)'!V1421*Lists!$H$93</f>
        <v>0</v>
      </c>
      <c r="Y1471">
        <f>'Energy consumption (raw)'!W1421*Lists!$H$94</f>
        <v>0</v>
      </c>
      <c r="Z1471">
        <f>'Energy consumption (raw)'!X1421*Lists!$H$96*1000000</f>
        <v>0</v>
      </c>
      <c r="AA1471">
        <f>'Energy consumption (raw)'!Y1421*Lists!$H$97</f>
        <v>0</v>
      </c>
      <c r="AB1471">
        <f>'Energy consumption (raw)'!Z1421*Lists!$H$96</f>
        <v>0</v>
      </c>
      <c r="AC1471">
        <f>'Energy consumption (raw)'!AA1421*Lists!$H$98</f>
        <v>0</v>
      </c>
      <c r="AD1471">
        <f>'Energy consumption (raw)'!AB1421*Lists!$H$99</f>
        <v>0</v>
      </c>
      <c r="AE1471">
        <f>'Energy consumption (raw)'!AC1421*Lists!$H$101</f>
        <v>0</v>
      </c>
      <c r="AF1471">
        <f>'Energy consumption (raw)'!AD1421*Lists!$H$101</f>
        <v>0</v>
      </c>
      <c r="AG1471">
        <f>'Energy consumption (raw)'!AE1421*Lists!$H$101</f>
        <v>0</v>
      </c>
      <c r="AH1471">
        <f>'Energy consumption (raw)'!AF1421*Lists!$H$100</f>
        <v>0</v>
      </c>
      <c r="AI1471" s="167">
        <f t="shared" si="118"/>
        <v>3696.4416600000004</v>
      </c>
      <c r="AJ1471" s="179">
        <f>'Energy consumption (raw)'!AG1421</f>
        <v>3696.4416600000004</v>
      </c>
      <c r="AK1471" s="179">
        <f>'Energy consumption (raw)'!AH1421</f>
        <v>4087.4532900000004</v>
      </c>
      <c r="AL1471">
        <f>IF(ROUND(AI1471,-3)=ROUND('Energy consumption (raw)'!AG1421,-3),1,0)</f>
        <v>1</v>
      </c>
      <c r="AM1471" s="179" t="str">
        <f>'Energy consumption (raw)'!AJ1421</f>
        <v>46. Tay Ninh</v>
      </c>
      <c r="AN1471">
        <f>VLOOKUP(AM1471,Lists!$F$9:$G$71,2,FALSE)</f>
        <v>1</v>
      </c>
    </row>
    <row r="1472" spans="2:40" x14ac:dyDescent="0.25">
      <c r="B1472" s="65" t="str">
        <f t="shared" si="116"/>
        <v>Industry1320</v>
      </c>
      <c r="C1472" s="179">
        <f>'Energy consumption (raw)'!B1422</f>
        <v>1320</v>
      </c>
      <c r="D1472" s="179">
        <f>'Energy consumption (raw)'!C1422</f>
        <v>0</v>
      </c>
      <c r="E1472" s="179">
        <f>'Energy consumption (raw)'!D1422</f>
        <v>0</v>
      </c>
      <c r="F1472" s="179" t="str">
        <f>'Energy consumption (raw)'!E1422</f>
        <v>Công nghiệp</v>
      </c>
      <c r="G1472" s="179" t="str">
        <f>'Energy consumption (raw)'!F1422</f>
        <v>Sản xuất sợi</v>
      </c>
      <c r="H1472" s="179" t="str">
        <f>'Energy consumption (raw)'!G1422</f>
        <v>Industry</v>
      </c>
      <c r="I1472" s="179" t="str">
        <f>'Energy consumption (raw)'!I1422</f>
        <v>13 Manufacture of textiles</v>
      </c>
      <c r="J1472" s="179" t="str">
        <f>INDEX(Sector!$E$6:$E$46,MATCH('Energy consumption (toe)'!I1472,Sector!$B$6:$B$46,FALSE))</f>
        <v>Manufacture of textiles</v>
      </c>
      <c r="K1472" s="179">
        <f>IFERROR('Energy consumption (raw)'!J1422*Lists!$H$84,)</f>
        <v>8130.7150600000004</v>
      </c>
      <c r="L1472" s="179">
        <f>'Energy consumption (raw)'!K1422*Lists!$H$84</f>
        <v>8130.7150600000004</v>
      </c>
      <c r="M1472" s="179">
        <f>'Energy consumption (raw)'!L1422*Lists!$H$84</f>
        <v>0</v>
      </c>
      <c r="N1472" s="179">
        <f>'Energy consumption (raw)'!M1422*Lists!$H$84</f>
        <v>0</v>
      </c>
      <c r="O1472" s="178">
        <f t="shared" si="117"/>
        <v>8130.7150600000004</v>
      </c>
      <c r="P1472">
        <f>'Energy consumption (raw)'!N1422*Lists!$H$85</f>
        <v>0</v>
      </c>
      <c r="Q1472">
        <f>'Energy consumption (raw)'!O1422*Lists!$H$86</f>
        <v>0</v>
      </c>
      <c r="R1472">
        <f>'Energy consumption (raw)'!P1422*Lists!$H$87</f>
        <v>0</v>
      </c>
      <c r="S1472">
        <f>'Energy consumption (raw)'!Q1422*Lists!$H$88</f>
        <v>0</v>
      </c>
      <c r="T1472">
        <f>'Energy consumption (raw)'!R1422*Lists!$H$89</f>
        <v>0</v>
      </c>
      <c r="U1472">
        <f>'Energy consumption (raw)'!S1422*Lists!$H$90</f>
        <v>0</v>
      </c>
      <c r="V1472">
        <f>'Energy consumption (raw)'!T1422*Lists!$H$91</f>
        <v>0</v>
      </c>
      <c r="W1472">
        <f>'Energy consumption (raw)'!U1422*Lists!$H$92</f>
        <v>0</v>
      </c>
      <c r="X1472">
        <f>'Energy consumption (raw)'!V1422*Lists!$H$93</f>
        <v>0</v>
      </c>
      <c r="Y1472">
        <f>'Energy consumption (raw)'!W1422*Lists!$H$94</f>
        <v>0</v>
      </c>
      <c r="Z1472">
        <f>'Energy consumption (raw)'!X1422*Lists!$H$96*1000000</f>
        <v>0</v>
      </c>
      <c r="AA1472">
        <f>'Energy consumption (raw)'!Y1422*Lists!$H$97</f>
        <v>0</v>
      </c>
      <c r="AB1472">
        <f>'Energy consumption (raw)'!Z1422*Lists!$H$96</f>
        <v>0</v>
      </c>
      <c r="AC1472">
        <f>'Energy consumption (raw)'!AA1422*Lists!$H$98</f>
        <v>0</v>
      </c>
      <c r="AD1472">
        <f>'Energy consumption (raw)'!AB1422*Lists!$H$99</f>
        <v>0</v>
      </c>
      <c r="AE1472">
        <f>'Energy consumption (raw)'!AC1422*Lists!$H$101</f>
        <v>0</v>
      </c>
      <c r="AF1472">
        <f>'Energy consumption (raw)'!AD1422*Lists!$H$101</f>
        <v>0</v>
      </c>
      <c r="AG1472">
        <f>'Energy consumption (raw)'!AE1422*Lists!$H$101</f>
        <v>0</v>
      </c>
      <c r="AH1472">
        <f>'Energy consumption (raw)'!AF1422*Lists!$H$100</f>
        <v>0</v>
      </c>
      <c r="AI1472" s="167">
        <f t="shared" si="118"/>
        <v>8130.7150600000004</v>
      </c>
      <c r="AJ1472" s="179">
        <f>'Energy consumption (raw)'!AG1422</f>
        <v>8130.7150600000004</v>
      </c>
      <c r="AK1472" s="179">
        <f>'Energy consumption (raw)'!AH1422</f>
        <v>16529.94298</v>
      </c>
      <c r="AL1472">
        <f>IF(ROUND(AI1472,-3)=ROUND('Energy consumption (raw)'!AG1422,-3),1,0)</f>
        <v>1</v>
      </c>
      <c r="AM1472" s="179" t="str">
        <f>'Energy consumption (raw)'!AJ1422</f>
        <v>46. Tay Ninh</v>
      </c>
      <c r="AN1472">
        <f>VLOOKUP(AM1472,Lists!$F$9:$G$71,2,FALSE)</f>
        <v>1</v>
      </c>
    </row>
    <row r="1473" spans="2:40" x14ac:dyDescent="0.25">
      <c r="B1473" s="65" t="str">
        <f t="shared" si="116"/>
        <v>Industry1321</v>
      </c>
      <c r="C1473" s="179">
        <f>'Energy consumption (raw)'!B1423</f>
        <v>1321</v>
      </c>
      <c r="D1473" s="179">
        <f>'Energy consumption (raw)'!C1423</f>
        <v>0</v>
      </c>
      <c r="E1473" s="179">
        <f>'Energy consumption (raw)'!D1423</f>
        <v>0</v>
      </c>
      <c r="F1473" s="179" t="str">
        <f>'Energy consumption (raw)'!E1423</f>
        <v>Công nghiệp</v>
      </c>
      <c r="G1473" s="179" t="str">
        <f>'Energy consumption (raw)'!F1423</f>
        <v>Sản xuất sản phẩm từ da</v>
      </c>
      <c r="H1473" s="179" t="str">
        <f>'Energy consumption (raw)'!G1423</f>
        <v>Industry</v>
      </c>
      <c r="I1473" s="179" t="str">
        <f>'Energy consumption (raw)'!I1423</f>
        <v>15 Manufacture of leather and related products</v>
      </c>
      <c r="J1473" s="179" t="str">
        <f>INDEX(Sector!$E$6:$E$46,MATCH('Energy consumption (toe)'!I1473,Sector!$B$6:$B$46,FALSE))</f>
        <v>Manufacture of leather and related products</v>
      </c>
      <c r="K1473" s="179">
        <f>IFERROR('Energy consumption (raw)'!J1423*Lists!$H$84,)</f>
        <v>0</v>
      </c>
      <c r="L1473" s="179">
        <f>'Energy consumption (raw)'!K1423*Lists!$H$84</f>
        <v>3160.7645220000004</v>
      </c>
      <c r="M1473" s="179">
        <f>'Energy consumption (raw)'!L1423*Lists!$H$84</f>
        <v>0</v>
      </c>
      <c r="N1473" s="179">
        <f>'Energy consumption (raw)'!M1423*Lists!$H$84</f>
        <v>0</v>
      </c>
      <c r="O1473" s="178">
        <f t="shared" si="117"/>
        <v>3160.7645220000004</v>
      </c>
      <c r="P1473">
        <f>'Energy consumption (raw)'!N1423*Lists!$H$85</f>
        <v>0</v>
      </c>
      <c r="Q1473">
        <f>'Energy consumption (raw)'!O1423*Lists!$H$86</f>
        <v>0</v>
      </c>
      <c r="R1473">
        <f>'Energy consumption (raw)'!P1423*Lists!$H$87</f>
        <v>0</v>
      </c>
      <c r="S1473">
        <f>'Energy consumption (raw)'!Q1423*Lists!$H$88</f>
        <v>0</v>
      </c>
      <c r="T1473">
        <f>'Energy consumption (raw)'!R1423*Lists!$H$89</f>
        <v>0</v>
      </c>
      <c r="U1473">
        <f>'Energy consumption (raw)'!S1423*Lists!$H$90</f>
        <v>0</v>
      </c>
      <c r="V1473">
        <f>'Energy consumption (raw)'!T1423*Lists!$H$91</f>
        <v>0</v>
      </c>
      <c r="W1473">
        <f>'Energy consumption (raw)'!U1423*Lists!$H$92</f>
        <v>0</v>
      </c>
      <c r="X1473">
        <f>'Energy consumption (raw)'!V1423*Lists!$H$93</f>
        <v>0</v>
      </c>
      <c r="Y1473">
        <f>'Energy consumption (raw)'!W1423*Lists!$H$94</f>
        <v>0</v>
      </c>
      <c r="Z1473">
        <f>'Energy consumption (raw)'!X1423*Lists!$H$96*1000000</f>
        <v>0</v>
      </c>
      <c r="AA1473">
        <f>'Energy consumption (raw)'!Y1423*Lists!$H$97</f>
        <v>0</v>
      </c>
      <c r="AB1473">
        <f>'Energy consumption (raw)'!Z1423*Lists!$H$96</f>
        <v>0</v>
      </c>
      <c r="AC1473">
        <f>'Energy consumption (raw)'!AA1423*Lists!$H$98</f>
        <v>0</v>
      </c>
      <c r="AD1473">
        <f>'Energy consumption (raw)'!AB1423*Lists!$H$99</f>
        <v>0</v>
      </c>
      <c r="AE1473">
        <f>'Energy consumption (raw)'!AC1423*Lists!$H$101</f>
        <v>0</v>
      </c>
      <c r="AF1473">
        <f>'Energy consumption (raw)'!AD1423*Lists!$H$101</f>
        <v>0</v>
      </c>
      <c r="AG1473">
        <f>'Energy consumption (raw)'!AE1423*Lists!$H$101</f>
        <v>0</v>
      </c>
      <c r="AH1473">
        <f>'Energy consumption (raw)'!AF1423*Lists!$H$100</f>
        <v>0</v>
      </c>
      <c r="AI1473" s="167">
        <f t="shared" si="118"/>
        <v>3160.7645220000004</v>
      </c>
      <c r="AJ1473" s="179">
        <f>'Energy consumption (raw)'!AG1423</f>
        <v>3160.7645220000004</v>
      </c>
      <c r="AK1473" s="179">
        <f>'Energy consumption (raw)'!AH1423</f>
        <v>3349.5150830000002</v>
      </c>
      <c r="AL1473">
        <f>IF(ROUND(AI1473,-3)=ROUND('Energy consumption (raw)'!AG1423,-3),1,0)</f>
        <v>1</v>
      </c>
      <c r="AM1473" s="179" t="str">
        <f>'Energy consumption (raw)'!AJ1423</f>
        <v>46. Tay Ninh</v>
      </c>
      <c r="AN1473">
        <f>VLOOKUP(AM1473,Lists!$F$9:$G$71,2,FALSE)</f>
        <v>1</v>
      </c>
    </row>
    <row r="1474" spans="2:40" x14ac:dyDescent="0.25">
      <c r="B1474" s="65" t="str">
        <f t="shared" si="116"/>
        <v>Industry1322</v>
      </c>
      <c r="C1474" s="179">
        <f>'Energy consumption (raw)'!B1424</f>
        <v>1322</v>
      </c>
      <c r="D1474" s="179">
        <f>'Energy consumption (raw)'!C1424</f>
        <v>0</v>
      </c>
      <c r="E1474" s="179">
        <f>'Energy consumption (raw)'!D1424</f>
        <v>0</v>
      </c>
      <c r="F1474" s="179" t="str">
        <f>'Energy consumption (raw)'!E1424</f>
        <v>Công nghiệp</v>
      </c>
      <c r="G1474" s="179" t="str">
        <f>'Energy consumption (raw)'!F1424</f>
        <v>Dệt</v>
      </c>
      <c r="H1474" s="179" t="str">
        <f>'Energy consumption (raw)'!G1424</f>
        <v>Industry</v>
      </c>
      <c r="I1474" s="179" t="str">
        <f>'Energy consumption (raw)'!I1424</f>
        <v>13 Manufacture of textiles</v>
      </c>
      <c r="J1474" s="179" t="str">
        <f>INDEX(Sector!$E$6:$E$46,MATCH('Energy consumption (toe)'!I1474,Sector!$B$6:$B$46,FALSE))</f>
        <v>Manufacture of textiles</v>
      </c>
      <c r="K1474" s="179">
        <f>IFERROR('Energy consumption (raw)'!J1424*Lists!$H$84,)</f>
        <v>0</v>
      </c>
      <c r="L1474" s="179">
        <f>'Energy consumption (raw)'!K1424*Lists!$H$84</f>
        <v>1301.148637</v>
      </c>
      <c r="M1474" s="179">
        <f>'Energy consumption (raw)'!L1424*Lists!$H$84</f>
        <v>0</v>
      </c>
      <c r="N1474" s="179">
        <f>'Energy consumption (raw)'!M1424*Lists!$H$84</f>
        <v>0</v>
      </c>
      <c r="O1474" s="178">
        <f t="shared" si="117"/>
        <v>1301.148637</v>
      </c>
      <c r="P1474">
        <f>'Energy consumption (raw)'!N1424*Lists!$H$85</f>
        <v>0</v>
      </c>
      <c r="Q1474">
        <f>'Energy consumption (raw)'!O1424*Lists!$H$86</f>
        <v>0</v>
      </c>
      <c r="R1474">
        <f>'Energy consumption (raw)'!P1424*Lists!$H$87</f>
        <v>0</v>
      </c>
      <c r="S1474">
        <f>'Energy consumption (raw)'!Q1424*Lists!$H$88</f>
        <v>0</v>
      </c>
      <c r="T1474">
        <f>'Energy consumption (raw)'!R1424*Lists!$H$89</f>
        <v>0</v>
      </c>
      <c r="U1474">
        <f>'Energy consumption (raw)'!S1424*Lists!$H$90</f>
        <v>0</v>
      </c>
      <c r="V1474">
        <f>'Energy consumption (raw)'!T1424*Lists!$H$91</f>
        <v>0</v>
      </c>
      <c r="W1474">
        <f>'Energy consumption (raw)'!U1424*Lists!$H$92</f>
        <v>0</v>
      </c>
      <c r="X1474">
        <f>'Energy consumption (raw)'!V1424*Lists!$H$93</f>
        <v>0</v>
      </c>
      <c r="Y1474">
        <f>'Energy consumption (raw)'!W1424*Lists!$H$94</f>
        <v>0</v>
      </c>
      <c r="Z1474">
        <f>'Energy consumption (raw)'!X1424*Lists!$H$96*1000000</f>
        <v>0</v>
      </c>
      <c r="AA1474">
        <f>'Energy consumption (raw)'!Y1424*Lists!$H$97</f>
        <v>0</v>
      </c>
      <c r="AB1474">
        <f>'Energy consumption (raw)'!Z1424*Lists!$H$96</f>
        <v>0</v>
      </c>
      <c r="AC1474">
        <f>'Energy consumption (raw)'!AA1424*Lists!$H$98</f>
        <v>0</v>
      </c>
      <c r="AD1474">
        <f>'Energy consumption (raw)'!AB1424*Lists!$H$99</f>
        <v>0</v>
      </c>
      <c r="AE1474">
        <f>'Energy consumption (raw)'!AC1424*Lists!$H$101</f>
        <v>0</v>
      </c>
      <c r="AF1474">
        <f>'Energy consumption (raw)'!AD1424*Lists!$H$101</f>
        <v>0</v>
      </c>
      <c r="AG1474">
        <f>'Energy consumption (raw)'!AE1424*Lists!$H$101</f>
        <v>0</v>
      </c>
      <c r="AH1474">
        <f>'Energy consumption (raw)'!AF1424*Lists!$H$100</f>
        <v>0</v>
      </c>
      <c r="AI1474" s="167">
        <f t="shared" si="118"/>
        <v>1301.148637</v>
      </c>
      <c r="AJ1474" s="179">
        <f>'Energy consumption (raw)'!AG1424</f>
        <v>1301.148637</v>
      </c>
      <c r="AK1474" s="179">
        <f>'Energy consumption (raw)'!AH1424</f>
        <v>1152.3972650000001</v>
      </c>
      <c r="AL1474">
        <f>IF(ROUND(AI1474,-3)=ROUND('Energy consumption (raw)'!AG1424,-3),1,0)</f>
        <v>1</v>
      </c>
      <c r="AM1474" s="179" t="str">
        <f>'Energy consumption (raw)'!AJ1424</f>
        <v>46. Tay Ninh</v>
      </c>
      <c r="AN1474">
        <f>VLOOKUP(AM1474,Lists!$F$9:$G$71,2,FALSE)</f>
        <v>1</v>
      </c>
    </row>
    <row r="1475" spans="2:40" x14ac:dyDescent="0.25">
      <c r="B1475" s="65" t="str">
        <f t="shared" si="116"/>
        <v>Industry1323</v>
      </c>
      <c r="C1475" s="179">
        <f>'Energy consumption (raw)'!B1425</f>
        <v>1323</v>
      </c>
      <c r="D1475" s="179">
        <f>'Energy consumption (raw)'!C1425</f>
        <v>0</v>
      </c>
      <c r="E1475" s="179">
        <f>'Energy consumption (raw)'!D1425</f>
        <v>0</v>
      </c>
      <c r="F1475" s="179" t="str">
        <f>'Energy consumption (raw)'!E1425</f>
        <v>Công nghiệp</v>
      </c>
      <c r="G1475" s="179" t="str">
        <f>'Energy consumption (raw)'!F1425</f>
        <v>Dệt</v>
      </c>
      <c r="H1475" s="179" t="str">
        <f>'Energy consumption (raw)'!G1425</f>
        <v>Industry</v>
      </c>
      <c r="I1475" s="179" t="str">
        <f>'Energy consumption (raw)'!I1425</f>
        <v>13 Manufacture of textiles</v>
      </c>
      <c r="J1475" s="179" t="str">
        <f>INDEX(Sector!$E$6:$E$46,MATCH('Energy consumption (toe)'!I1475,Sector!$B$6:$B$46,FALSE))</f>
        <v>Manufacture of textiles</v>
      </c>
      <c r="K1475" s="179">
        <f>IFERROR('Energy consumption (raw)'!J1425*Lists!$H$84,)</f>
        <v>0</v>
      </c>
      <c r="L1475" s="179">
        <f>'Energy consumption (raw)'!K1425*Lists!$H$84</f>
        <v>4988.6810150000001</v>
      </c>
      <c r="M1475" s="179">
        <f>'Energy consumption (raw)'!L1425*Lists!$H$84</f>
        <v>0</v>
      </c>
      <c r="N1475" s="179">
        <f>'Energy consumption (raw)'!M1425*Lists!$H$84</f>
        <v>0</v>
      </c>
      <c r="O1475" s="178">
        <f t="shared" si="117"/>
        <v>4988.6810150000001</v>
      </c>
      <c r="P1475">
        <f>'Energy consumption (raw)'!N1425*Lists!$H$85</f>
        <v>0</v>
      </c>
      <c r="Q1475">
        <f>'Energy consumption (raw)'!O1425*Lists!$H$86</f>
        <v>0</v>
      </c>
      <c r="R1475">
        <f>'Energy consumption (raw)'!P1425*Lists!$H$87</f>
        <v>0</v>
      </c>
      <c r="S1475">
        <f>'Energy consumption (raw)'!Q1425*Lists!$H$88</f>
        <v>0</v>
      </c>
      <c r="T1475">
        <f>'Energy consumption (raw)'!R1425*Lists!$H$89</f>
        <v>0</v>
      </c>
      <c r="U1475">
        <f>'Energy consumption (raw)'!S1425*Lists!$H$90</f>
        <v>0</v>
      </c>
      <c r="V1475">
        <f>'Energy consumption (raw)'!T1425*Lists!$H$91</f>
        <v>0</v>
      </c>
      <c r="W1475">
        <f>'Energy consumption (raw)'!U1425*Lists!$H$92</f>
        <v>0</v>
      </c>
      <c r="X1475">
        <f>'Energy consumption (raw)'!V1425*Lists!$H$93</f>
        <v>0</v>
      </c>
      <c r="Y1475">
        <f>'Energy consumption (raw)'!W1425*Lists!$H$94</f>
        <v>0</v>
      </c>
      <c r="Z1475">
        <f>'Energy consumption (raw)'!X1425*Lists!$H$96*1000000</f>
        <v>0</v>
      </c>
      <c r="AA1475">
        <f>'Energy consumption (raw)'!Y1425*Lists!$H$97</f>
        <v>0</v>
      </c>
      <c r="AB1475">
        <f>'Energy consumption (raw)'!Z1425*Lists!$H$96</f>
        <v>0</v>
      </c>
      <c r="AC1475">
        <f>'Energy consumption (raw)'!AA1425*Lists!$H$98</f>
        <v>0</v>
      </c>
      <c r="AD1475">
        <f>'Energy consumption (raw)'!AB1425*Lists!$H$99</f>
        <v>0</v>
      </c>
      <c r="AE1475">
        <f>'Energy consumption (raw)'!AC1425*Lists!$H$101</f>
        <v>0</v>
      </c>
      <c r="AF1475">
        <f>'Energy consumption (raw)'!AD1425*Lists!$H$101</f>
        <v>0</v>
      </c>
      <c r="AG1475">
        <f>'Energy consumption (raw)'!AE1425*Lists!$H$101</f>
        <v>0</v>
      </c>
      <c r="AH1475">
        <f>'Energy consumption (raw)'!AF1425*Lists!$H$100</f>
        <v>0</v>
      </c>
      <c r="AI1475" s="167">
        <f t="shared" si="118"/>
        <v>4988.6810150000001</v>
      </c>
      <c r="AJ1475" s="179">
        <f>'Energy consumption (raw)'!AG1425</f>
        <v>4988.6810150000001</v>
      </c>
      <c r="AK1475" s="179">
        <f>'Energy consumption (raw)'!AH1425</f>
        <v>4385.1592471000004</v>
      </c>
      <c r="AL1475">
        <f>IF(ROUND(AI1475,-3)=ROUND('Energy consumption (raw)'!AG1425,-3),1,0)</f>
        <v>1</v>
      </c>
      <c r="AM1475" s="179" t="str">
        <f>'Energy consumption (raw)'!AJ1425</f>
        <v>46. Tay Ninh</v>
      </c>
      <c r="AN1475">
        <f>VLOOKUP(AM1475,Lists!$F$9:$G$71,2,FALSE)</f>
        <v>1</v>
      </c>
    </row>
    <row r="1476" spans="2:40" x14ac:dyDescent="0.25">
      <c r="B1476" s="65" t="str">
        <f t="shared" si="116"/>
        <v>Industry1324</v>
      </c>
      <c r="C1476" s="179">
        <f>'Energy consumption (raw)'!B1426</f>
        <v>1324</v>
      </c>
      <c r="D1476" s="179">
        <f>'Energy consumption (raw)'!C1426</f>
        <v>0</v>
      </c>
      <c r="E1476" s="179">
        <f>'Energy consumption (raw)'!D1426</f>
        <v>0</v>
      </c>
      <c r="F1476" s="179" t="str">
        <f>'Energy consumption (raw)'!E1426</f>
        <v>Công nghiệp</v>
      </c>
      <c r="G1476" s="179" t="str">
        <f>'Energy consumption (raw)'!F1426</f>
        <v>Dệt</v>
      </c>
      <c r="H1476" s="179" t="str">
        <f>'Energy consumption (raw)'!G1426</f>
        <v>Industry</v>
      </c>
      <c r="I1476" s="179" t="str">
        <f>'Energy consumption (raw)'!I1426</f>
        <v>13 Manufacture of textiles</v>
      </c>
      <c r="J1476" s="179" t="str">
        <f>INDEX(Sector!$E$6:$E$46,MATCH('Energy consumption (toe)'!I1476,Sector!$B$6:$B$46,FALSE))</f>
        <v>Manufacture of textiles</v>
      </c>
      <c r="K1476" s="179">
        <f>IFERROR('Energy consumption (raw)'!J1426*Lists!$H$84,)</f>
        <v>0</v>
      </c>
      <c r="L1476" s="179">
        <f>'Energy consumption (raw)'!K1426*Lists!$H$84</f>
        <v>3456.7205628000002</v>
      </c>
      <c r="M1476" s="179">
        <f>'Energy consumption (raw)'!L1426*Lists!$H$84</f>
        <v>0</v>
      </c>
      <c r="N1476" s="179">
        <f>'Energy consumption (raw)'!M1426*Lists!$H$84</f>
        <v>0</v>
      </c>
      <c r="O1476" s="178">
        <f t="shared" si="117"/>
        <v>3456.7205628000002</v>
      </c>
      <c r="P1476">
        <f>'Energy consumption (raw)'!N1426*Lists!$H$85</f>
        <v>0</v>
      </c>
      <c r="Q1476">
        <f>'Energy consumption (raw)'!O1426*Lists!$H$86</f>
        <v>0</v>
      </c>
      <c r="R1476">
        <f>'Energy consumption (raw)'!P1426*Lists!$H$87</f>
        <v>0</v>
      </c>
      <c r="S1476">
        <f>'Energy consumption (raw)'!Q1426*Lists!$H$88</f>
        <v>0</v>
      </c>
      <c r="T1476">
        <f>'Energy consumption (raw)'!R1426*Lists!$H$89</f>
        <v>0</v>
      </c>
      <c r="U1476">
        <f>'Energy consumption (raw)'!S1426*Lists!$H$90</f>
        <v>0</v>
      </c>
      <c r="V1476">
        <f>'Energy consumption (raw)'!T1426*Lists!$H$91</f>
        <v>0</v>
      </c>
      <c r="W1476">
        <f>'Energy consumption (raw)'!U1426*Lists!$H$92</f>
        <v>0</v>
      </c>
      <c r="X1476">
        <f>'Energy consumption (raw)'!V1426*Lists!$H$93</f>
        <v>0</v>
      </c>
      <c r="Y1476">
        <f>'Energy consumption (raw)'!W1426*Lists!$H$94</f>
        <v>0</v>
      </c>
      <c r="Z1476">
        <f>'Energy consumption (raw)'!X1426*Lists!$H$96*1000000</f>
        <v>0</v>
      </c>
      <c r="AA1476">
        <f>'Energy consumption (raw)'!Y1426*Lists!$H$97</f>
        <v>0</v>
      </c>
      <c r="AB1476">
        <f>'Energy consumption (raw)'!Z1426*Lists!$H$96</f>
        <v>0</v>
      </c>
      <c r="AC1476">
        <f>'Energy consumption (raw)'!AA1426*Lists!$H$98</f>
        <v>0</v>
      </c>
      <c r="AD1476">
        <f>'Energy consumption (raw)'!AB1426*Lists!$H$99</f>
        <v>0</v>
      </c>
      <c r="AE1476">
        <f>'Energy consumption (raw)'!AC1426*Lists!$H$101</f>
        <v>0</v>
      </c>
      <c r="AF1476">
        <f>'Energy consumption (raw)'!AD1426*Lists!$H$101</f>
        <v>0</v>
      </c>
      <c r="AG1476">
        <f>'Energy consumption (raw)'!AE1426*Lists!$H$101</f>
        <v>0</v>
      </c>
      <c r="AH1476">
        <f>'Energy consumption (raw)'!AF1426*Lists!$H$100</f>
        <v>0</v>
      </c>
      <c r="AI1476" s="167">
        <f t="shared" si="118"/>
        <v>3456.7205628000002</v>
      </c>
      <c r="AJ1476" s="179">
        <f>'Energy consumption (raw)'!AG1426</f>
        <v>3456.7205628000002</v>
      </c>
      <c r="AK1476" s="179">
        <f>'Energy consumption (raw)'!AH1426</f>
        <v>2377.9476971000004</v>
      </c>
      <c r="AL1476">
        <f>IF(ROUND(AI1476,-3)=ROUND('Energy consumption (raw)'!AG1426,-3),1,0)</f>
        <v>1</v>
      </c>
      <c r="AM1476" s="179" t="str">
        <f>'Energy consumption (raw)'!AJ1426</f>
        <v>46. Tay Ninh</v>
      </c>
      <c r="AN1476">
        <f>VLOOKUP(AM1476,Lists!$F$9:$G$71,2,FALSE)</f>
        <v>1</v>
      </c>
    </row>
    <row r="1477" spans="2:40" x14ac:dyDescent="0.25">
      <c r="B1477" s="65" t="str">
        <f t="shared" si="116"/>
        <v>Industry1325</v>
      </c>
      <c r="C1477" s="179">
        <f>'Energy consumption (raw)'!B1427</f>
        <v>1325</v>
      </c>
      <c r="D1477" s="179">
        <f>'Energy consumption (raw)'!C1427</f>
        <v>0</v>
      </c>
      <c r="E1477" s="179">
        <f>'Energy consumption (raw)'!D1427</f>
        <v>0</v>
      </c>
      <c r="F1477" s="179" t="str">
        <f>'Energy consumption (raw)'!E1427</f>
        <v>Công nghiệp</v>
      </c>
      <c r="G1477" s="179" t="str">
        <f>'Energy consumption (raw)'!F1427</f>
        <v>Sản xuất ắc quy</v>
      </c>
      <c r="H1477" s="179" t="str">
        <f>'Energy consumption (raw)'!G1427</f>
        <v>Industry</v>
      </c>
      <c r="I1477" s="179" t="str">
        <f>'Energy consumption (raw)'!I1427</f>
        <v>27 Manufacture of electrical equipment</v>
      </c>
      <c r="J1477" s="179" t="str">
        <f>INDEX(Sector!$E$6:$E$46,MATCH('Energy consumption (toe)'!I1477,Sector!$B$6:$B$46,FALSE))</f>
        <v>Manufacture of electrical equipment</v>
      </c>
      <c r="K1477" s="179">
        <f>IFERROR('Energy consumption (raw)'!J1427*Lists!$H$84,)</f>
        <v>0</v>
      </c>
      <c r="L1477" s="179">
        <f>'Energy consumption (raw)'!K1427*Lists!$H$84</f>
        <v>6543.8167100000001</v>
      </c>
      <c r="M1477" s="179">
        <f>'Energy consumption (raw)'!L1427*Lists!$H$84</f>
        <v>0</v>
      </c>
      <c r="N1477" s="179">
        <f>'Energy consumption (raw)'!M1427*Lists!$H$84</f>
        <v>0</v>
      </c>
      <c r="O1477" s="178">
        <f t="shared" si="117"/>
        <v>6543.8167100000001</v>
      </c>
      <c r="P1477">
        <f>'Energy consumption (raw)'!N1427*Lists!$H$85</f>
        <v>0</v>
      </c>
      <c r="Q1477">
        <f>'Energy consumption (raw)'!O1427*Lists!$H$86</f>
        <v>0</v>
      </c>
      <c r="R1477">
        <f>'Energy consumption (raw)'!P1427*Lists!$H$87</f>
        <v>0</v>
      </c>
      <c r="S1477">
        <f>'Energy consumption (raw)'!Q1427*Lists!$H$88</f>
        <v>0</v>
      </c>
      <c r="T1477">
        <f>'Energy consumption (raw)'!R1427*Lists!$H$89</f>
        <v>0</v>
      </c>
      <c r="U1477">
        <f>'Energy consumption (raw)'!S1427*Lists!$H$90</f>
        <v>0</v>
      </c>
      <c r="V1477">
        <f>'Energy consumption (raw)'!T1427*Lists!$H$91</f>
        <v>0</v>
      </c>
      <c r="W1477">
        <f>'Energy consumption (raw)'!U1427*Lists!$H$92</f>
        <v>0</v>
      </c>
      <c r="X1477">
        <f>'Energy consumption (raw)'!V1427*Lists!$H$93</f>
        <v>0</v>
      </c>
      <c r="Y1477">
        <f>'Energy consumption (raw)'!W1427*Lists!$H$94</f>
        <v>0</v>
      </c>
      <c r="Z1477">
        <f>'Energy consumption (raw)'!X1427*Lists!$H$96*1000000</f>
        <v>0</v>
      </c>
      <c r="AA1477">
        <f>'Energy consumption (raw)'!Y1427*Lists!$H$97</f>
        <v>0</v>
      </c>
      <c r="AB1477">
        <f>'Energy consumption (raw)'!Z1427*Lists!$H$96</f>
        <v>0</v>
      </c>
      <c r="AC1477">
        <f>'Energy consumption (raw)'!AA1427*Lists!$H$98</f>
        <v>0</v>
      </c>
      <c r="AD1477">
        <f>'Energy consumption (raw)'!AB1427*Lists!$H$99</f>
        <v>0</v>
      </c>
      <c r="AE1477">
        <f>'Energy consumption (raw)'!AC1427*Lists!$H$101</f>
        <v>0</v>
      </c>
      <c r="AF1477">
        <f>'Energy consumption (raw)'!AD1427*Lists!$H$101</f>
        <v>0</v>
      </c>
      <c r="AG1477">
        <f>'Energy consumption (raw)'!AE1427*Lists!$H$101</f>
        <v>0</v>
      </c>
      <c r="AH1477">
        <f>'Energy consumption (raw)'!AF1427*Lists!$H$100</f>
        <v>0</v>
      </c>
      <c r="AI1477" s="167">
        <f t="shared" si="118"/>
        <v>6543.8167100000001</v>
      </c>
      <c r="AJ1477" s="179">
        <f>'Energy consumption (raw)'!AG1427</f>
        <v>6543.8167100000001</v>
      </c>
      <c r="AK1477" s="179">
        <f>'Energy consumption (raw)'!AH1427</f>
        <v>4709.6063199999999</v>
      </c>
      <c r="AL1477">
        <f>IF(ROUND(AI1477,-3)=ROUND('Energy consumption (raw)'!AG1427,-3),1,0)</f>
        <v>1</v>
      </c>
      <c r="AM1477" s="179" t="str">
        <f>'Energy consumption (raw)'!AJ1427</f>
        <v>46. Tay Ninh</v>
      </c>
      <c r="AN1477">
        <f>VLOOKUP(AM1477,Lists!$F$9:$G$71,2,FALSE)</f>
        <v>1</v>
      </c>
    </row>
    <row r="1478" spans="2:40" x14ac:dyDescent="0.25">
      <c r="B1478" s="65" t="str">
        <f t="shared" si="116"/>
        <v>Industry1326</v>
      </c>
      <c r="C1478" s="179">
        <f>'Energy consumption (raw)'!B1428</f>
        <v>1326</v>
      </c>
      <c r="D1478" s="179">
        <f>'Energy consumption (raw)'!C1428</f>
        <v>0</v>
      </c>
      <c r="E1478" s="179">
        <f>'Energy consumption (raw)'!D1428</f>
        <v>0</v>
      </c>
      <c r="F1478" s="179" t="str">
        <f>'Energy consumption (raw)'!E1428</f>
        <v>Công nghiệp</v>
      </c>
      <c r="G1478" s="179" t="str">
        <f>'Energy consumption (raw)'!F1428</f>
        <v>Sản xuất dụng cụ bếp bằng nhựa, ống hút, hợp nhựa dùng một lần</v>
      </c>
      <c r="H1478" s="179" t="str">
        <f>'Energy consumption (raw)'!G1428</f>
        <v>Industry</v>
      </c>
      <c r="I1478" s="179" t="str">
        <f>'Energy consumption (raw)'!I1428</f>
        <v>22 Manufacture of rubber and plastics products</v>
      </c>
      <c r="J1478" s="179" t="str">
        <f>INDEX(Sector!$E$6:$E$46,MATCH('Energy consumption (toe)'!I1478,Sector!$B$6:$B$46,FALSE))</f>
        <v>Manufacture of rubber and plastics products</v>
      </c>
      <c r="K1478" s="179">
        <f>IFERROR('Energy consumption (raw)'!J1428*Lists!$H$84,)</f>
        <v>0</v>
      </c>
      <c r="L1478" s="179">
        <f>'Energy consumption (raw)'!K1428*Lists!$H$84</f>
        <v>2166.4476070000001</v>
      </c>
      <c r="M1478" s="179">
        <f>'Energy consumption (raw)'!L1428*Lists!$H$84</f>
        <v>0</v>
      </c>
      <c r="N1478" s="179">
        <f>'Energy consumption (raw)'!M1428*Lists!$H$84</f>
        <v>0</v>
      </c>
      <c r="O1478" s="178">
        <f t="shared" si="117"/>
        <v>2166.4476070000001</v>
      </c>
      <c r="P1478">
        <f>'Energy consumption (raw)'!N1428*Lists!$H$85</f>
        <v>0</v>
      </c>
      <c r="Q1478">
        <f>'Energy consumption (raw)'!O1428*Lists!$H$86</f>
        <v>0</v>
      </c>
      <c r="R1478">
        <f>'Energy consumption (raw)'!P1428*Lists!$H$87</f>
        <v>0</v>
      </c>
      <c r="S1478">
        <f>'Energy consumption (raw)'!Q1428*Lists!$H$88</f>
        <v>0</v>
      </c>
      <c r="T1478">
        <f>'Energy consumption (raw)'!R1428*Lists!$H$89</f>
        <v>0</v>
      </c>
      <c r="U1478">
        <f>'Energy consumption (raw)'!S1428*Lists!$H$90</f>
        <v>0</v>
      </c>
      <c r="V1478">
        <f>'Energy consumption (raw)'!T1428*Lists!$H$91</f>
        <v>0</v>
      </c>
      <c r="W1478">
        <f>'Energy consumption (raw)'!U1428*Lists!$H$92</f>
        <v>0</v>
      </c>
      <c r="X1478">
        <f>'Energy consumption (raw)'!V1428*Lists!$H$93</f>
        <v>0</v>
      </c>
      <c r="Y1478">
        <f>'Energy consumption (raw)'!W1428*Lists!$H$94</f>
        <v>0</v>
      </c>
      <c r="Z1478">
        <f>'Energy consumption (raw)'!X1428*Lists!$H$96*1000000</f>
        <v>0</v>
      </c>
      <c r="AA1478">
        <f>'Energy consumption (raw)'!Y1428*Lists!$H$97</f>
        <v>0</v>
      </c>
      <c r="AB1478">
        <f>'Energy consumption (raw)'!Z1428*Lists!$H$96</f>
        <v>0</v>
      </c>
      <c r="AC1478">
        <f>'Energy consumption (raw)'!AA1428*Lists!$H$98</f>
        <v>0</v>
      </c>
      <c r="AD1478">
        <f>'Energy consumption (raw)'!AB1428*Lists!$H$99</f>
        <v>0</v>
      </c>
      <c r="AE1478">
        <f>'Energy consumption (raw)'!AC1428*Lists!$H$101</f>
        <v>0</v>
      </c>
      <c r="AF1478">
        <f>'Energy consumption (raw)'!AD1428*Lists!$H$101</f>
        <v>0</v>
      </c>
      <c r="AG1478">
        <f>'Energy consumption (raw)'!AE1428*Lists!$H$101</f>
        <v>0</v>
      </c>
      <c r="AH1478">
        <f>'Energy consumption (raw)'!AF1428*Lists!$H$100</f>
        <v>0</v>
      </c>
      <c r="AI1478" s="167">
        <f t="shared" si="118"/>
        <v>2166.4476070000001</v>
      </c>
      <c r="AJ1478" s="179">
        <f>'Energy consumption (raw)'!AG1428</f>
        <v>2166.4476070000001</v>
      </c>
      <c r="AK1478" s="179">
        <f>'Energy consumption (raw)'!AH1428</f>
        <v>0</v>
      </c>
      <c r="AL1478">
        <f>IF(ROUND(AI1478,-3)=ROUND('Energy consumption (raw)'!AG1428,-3),1,0)</f>
        <v>1</v>
      </c>
      <c r="AM1478" s="179" t="str">
        <f>'Energy consumption (raw)'!AJ1428</f>
        <v>46. Tay Ninh</v>
      </c>
      <c r="AN1478">
        <f>VLOOKUP(AM1478,Lists!$F$9:$G$71,2,FALSE)</f>
        <v>1</v>
      </c>
    </row>
    <row r="1479" spans="2:40" x14ac:dyDescent="0.25">
      <c r="B1479" s="65" t="str">
        <f t="shared" si="116"/>
        <v>Industry1327</v>
      </c>
      <c r="C1479" s="179">
        <f>'Energy consumption (raw)'!B1429</f>
        <v>1327</v>
      </c>
      <c r="D1479" s="179">
        <f>'Energy consumption (raw)'!C1429</f>
        <v>0</v>
      </c>
      <c r="E1479" s="179">
        <f>'Energy consumption (raw)'!D1429</f>
        <v>0</v>
      </c>
      <c r="F1479" s="179" t="str">
        <f>'Energy consumption (raw)'!E1429</f>
        <v>Công nghiệp</v>
      </c>
      <c r="G1479" s="179" t="str">
        <f>'Energy consumption (raw)'!F1429</f>
        <v>Sản xuất pin và ắc quy</v>
      </c>
      <c r="H1479" s="179" t="str">
        <f>'Energy consumption (raw)'!G1429</f>
        <v>Industry</v>
      </c>
      <c r="I1479" s="179" t="str">
        <f>'Energy consumption (raw)'!I1429</f>
        <v>27 Manufacture of electrical equipment</v>
      </c>
      <c r="J1479" s="179" t="str">
        <f>INDEX(Sector!$E$6:$E$46,MATCH('Energy consumption (toe)'!I1479,Sector!$B$6:$B$46,FALSE))</f>
        <v>Manufacture of electrical equipment</v>
      </c>
      <c r="K1479" s="179">
        <f>IFERROR('Energy consumption (raw)'!J1429*Lists!$H$84,)</f>
        <v>0</v>
      </c>
      <c r="L1479" s="179">
        <f>'Energy consumption (raw)'!K1429*Lists!$H$84</f>
        <v>1382.2240290000002</v>
      </c>
      <c r="M1479" s="179">
        <f>'Energy consumption (raw)'!L1429*Lists!$H$84</f>
        <v>0</v>
      </c>
      <c r="N1479" s="179">
        <f>'Energy consumption (raw)'!M1429*Lists!$H$84</f>
        <v>0</v>
      </c>
      <c r="O1479" s="178">
        <f t="shared" si="117"/>
        <v>1382.2240290000002</v>
      </c>
      <c r="P1479">
        <f>'Energy consumption (raw)'!N1429*Lists!$H$85</f>
        <v>0</v>
      </c>
      <c r="Q1479">
        <f>'Energy consumption (raw)'!O1429*Lists!$H$86</f>
        <v>0</v>
      </c>
      <c r="R1479">
        <f>'Energy consumption (raw)'!P1429*Lists!$H$87</f>
        <v>0</v>
      </c>
      <c r="S1479">
        <f>'Energy consumption (raw)'!Q1429*Lists!$H$88</f>
        <v>0</v>
      </c>
      <c r="T1479">
        <f>'Energy consumption (raw)'!R1429*Lists!$H$89</f>
        <v>0</v>
      </c>
      <c r="U1479">
        <f>'Energy consumption (raw)'!S1429*Lists!$H$90</f>
        <v>0</v>
      </c>
      <c r="V1479">
        <f>'Energy consumption (raw)'!T1429*Lists!$H$91</f>
        <v>0</v>
      </c>
      <c r="W1479">
        <f>'Energy consumption (raw)'!U1429*Lists!$H$92</f>
        <v>0</v>
      </c>
      <c r="X1479">
        <f>'Energy consumption (raw)'!V1429*Lists!$H$93</f>
        <v>0</v>
      </c>
      <c r="Y1479">
        <f>'Energy consumption (raw)'!W1429*Lists!$H$94</f>
        <v>0</v>
      </c>
      <c r="Z1479">
        <f>'Energy consumption (raw)'!X1429*Lists!$H$96*1000000</f>
        <v>0</v>
      </c>
      <c r="AA1479">
        <f>'Energy consumption (raw)'!Y1429*Lists!$H$97</f>
        <v>0</v>
      </c>
      <c r="AB1479">
        <f>'Energy consumption (raw)'!Z1429*Lists!$H$96</f>
        <v>0</v>
      </c>
      <c r="AC1479">
        <f>'Energy consumption (raw)'!AA1429*Lists!$H$98</f>
        <v>0</v>
      </c>
      <c r="AD1479">
        <f>'Energy consumption (raw)'!AB1429*Lists!$H$99</f>
        <v>0</v>
      </c>
      <c r="AE1479">
        <f>'Energy consumption (raw)'!AC1429*Lists!$H$101</f>
        <v>0</v>
      </c>
      <c r="AF1479">
        <f>'Energy consumption (raw)'!AD1429*Lists!$H$101</f>
        <v>0</v>
      </c>
      <c r="AG1479">
        <f>'Energy consumption (raw)'!AE1429*Lists!$H$101</f>
        <v>0</v>
      </c>
      <c r="AH1479">
        <f>'Energy consumption (raw)'!AF1429*Lists!$H$100</f>
        <v>0</v>
      </c>
      <c r="AI1479" s="167">
        <f t="shared" si="118"/>
        <v>1382.2240290000002</v>
      </c>
      <c r="AJ1479" s="179">
        <f>'Energy consumption (raw)'!AG1429</f>
        <v>1382.2240290000002</v>
      </c>
      <c r="AK1479" s="179">
        <f>'Energy consumption (raw)'!AH1429</f>
        <v>0</v>
      </c>
      <c r="AL1479">
        <f>IF(ROUND(AI1479,-3)=ROUND('Energy consumption (raw)'!AG1429,-3),1,0)</f>
        <v>1</v>
      </c>
      <c r="AM1479" s="179" t="str">
        <f>'Energy consumption (raw)'!AJ1429</f>
        <v>46. Tay Ninh</v>
      </c>
      <c r="AN1479">
        <f>VLOOKUP(AM1479,Lists!$F$9:$G$71,2,FALSE)</f>
        <v>1</v>
      </c>
    </row>
    <row r="1480" spans="2:40" x14ac:dyDescent="0.25">
      <c r="B1480" s="65" t="str">
        <f t="shared" si="116"/>
        <v>Industry1328</v>
      </c>
      <c r="C1480" s="179">
        <f>'Energy consumption (raw)'!B1430</f>
        <v>1328</v>
      </c>
      <c r="D1480" s="179">
        <f>'Energy consumption (raw)'!C1430</f>
        <v>0</v>
      </c>
      <c r="E1480" s="179">
        <f>'Energy consumption (raw)'!D1430</f>
        <v>0</v>
      </c>
      <c r="F1480" s="179" t="str">
        <f>'Energy consumption (raw)'!E1430</f>
        <v>Công nghiệp</v>
      </c>
      <c r="G1480" s="179" t="str">
        <f>'Energy consumption (raw)'!F1430</f>
        <v>Sản xuất các sản phẩm từ plastic</v>
      </c>
      <c r="H1480" s="179" t="str">
        <f>'Energy consumption (raw)'!G1430</f>
        <v>Industry</v>
      </c>
      <c r="I1480" s="179" t="str">
        <f>'Energy consumption (raw)'!I1430</f>
        <v>22 Manufacture of rubber and plastics products</v>
      </c>
      <c r="J1480" s="179" t="str">
        <f>INDEX(Sector!$E$6:$E$46,MATCH('Energy consumption (toe)'!I1480,Sector!$B$6:$B$46,FALSE))</f>
        <v>Manufacture of rubber and plastics products</v>
      </c>
      <c r="K1480" s="179">
        <f>IFERROR('Energy consumption (raw)'!J1430*Lists!$H$84,)</f>
        <v>0</v>
      </c>
      <c r="L1480" s="179">
        <f>'Energy consumption (raw)'!K1430*Lists!$H$84</f>
        <v>2484.23</v>
      </c>
      <c r="M1480" s="179">
        <f>'Energy consumption (raw)'!L1430*Lists!$H$84</f>
        <v>0</v>
      </c>
      <c r="N1480" s="179">
        <f>'Energy consumption (raw)'!M1430*Lists!$H$84</f>
        <v>0</v>
      </c>
      <c r="O1480" s="178">
        <f t="shared" si="117"/>
        <v>2484.23</v>
      </c>
      <c r="P1480">
        <f>'Energy consumption (raw)'!N1430*Lists!$H$85</f>
        <v>0</v>
      </c>
      <c r="Q1480">
        <f>'Energy consumption (raw)'!O1430*Lists!$H$86</f>
        <v>0</v>
      </c>
      <c r="R1480">
        <f>'Energy consumption (raw)'!P1430*Lists!$H$87</f>
        <v>0</v>
      </c>
      <c r="S1480">
        <f>'Energy consumption (raw)'!Q1430*Lists!$H$88</f>
        <v>0</v>
      </c>
      <c r="T1480">
        <f>'Energy consumption (raw)'!R1430*Lists!$H$89</f>
        <v>0</v>
      </c>
      <c r="U1480">
        <f>'Energy consumption (raw)'!S1430*Lists!$H$90</f>
        <v>0</v>
      </c>
      <c r="V1480">
        <f>'Energy consumption (raw)'!T1430*Lists!$H$91</f>
        <v>0</v>
      </c>
      <c r="W1480">
        <f>'Energy consumption (raw)'!U1430*Lists!$H$92</f>
        <v>0</v>
      </c>
      <c r="X1480">
        <f>'Energy consumption (raw)'!V1430*Lists!$H$93</f>
        <v>0</v>
      </c>
      <c r="Y1480">
        <f>'Energy consumption (raw)'!W1430*Lists!$H$94</f>
        <v>0</v>
      </c>
      <c r="Z1480">
        <f>'Energy consumption (raw)'!X1430*Lists!$H$96*1000000</f>
        <v>0</v>
      </c>
      <c r="AA1480">
        <f>'Energy consumption (raw)'!Y1430*Lists!$H$97</f>
        <v>0</v>
      </c>
      <c r="AB1480">
        <f>'Energy consumption (raw)'!Z1430*Lists!$H$96</f>
        <v>0</v>
      </c>
      <c r="AC1480">
        <f>'Energy consumption (raw)'!AA1430*Lists!$H$98</f>
        <v>0</v>
      </c>
      <c r="AD1480">
        <f>'Energy consumption (raw)'!AB1430*Lists!$H$99</f>
        <v>0</v>
      </c>
      <c r="AE1480">
        <f>'Energy consumption (raw)'!AC1430*Lists!$H$101</f>
        <v>0</v>
      </c>
      <c r="AF1480">
        <f>'Energy consumption (raw)'!AD1430*Lists!$H$101</f>
        <v>0</v>
      </c>
      <c r="AG1480">
        <f>'Energy consumption (raw)'!AE1430*Lists!$H$101</f>
        <v>0</v>
      </c>
      <c r="AH1480">
        <f>'Energy consumption (raw)'!AF1430*Lists!$H$100</f>
        <v>0</v>
      </c>
      <c r="AI1480" s="167">
        <f t="shared" si="118"/>
        <v>2484.23</v>
      </c>
      <c r="AJ1480" s="179">
        <f>'Energy consumption (raw)'!AG1430</f>
        <v>2484.23</v>
      </c>
      <c r="AK1480" s="179">
        <f>'Energy consumption (raw)'!AH1430</f>
        <v>3163.15</v>
      </c>
      <c r="AL1480">
        <f>IF(ROUND(AI1480,-3)=ROUND('Energy consumption (raw)'!AG1430,-3),1,0)</f>
        <v>1</v>
      </c>
      <c r="AM1480" s="179" t="str">
        <f>'Energy consumption (raw)'!AJ1430</f>
        <v>46. Tay Ninh</v>
      </c>
      <c r="AN1480">
        <f>VLOOKUP(AM1480,Lists!$F$9:$G$71,2,FALSE)</f>
        <v>1</v>
      </c>
    </row>
    <row r="1481" spans="2:40" x14ac:dyDescent="0.25">
      <c r="B1481" s="65" t="str">
        <f t="shared" si="116"/>
        <v>Industry1329</v>
      </c>
      <c r="C1481" s="179">
        <f>'Energy consumption (raw)'!B1431</f>
        <v>1329</v>
      </c>
      <c r="D1481" s="179">
        <f>'Energy consumption (raw)'!C1431</f>
        <v>0</v>
      </c>
      <c r="E1481" s="179">
        <f>'Energy consumption (raw)'!D1431</f>
        <v>0</v>
      </c>
      <c r="F1481" s="179" t="str">
        <f>'Energy consumption (raw)'!E1431</f>
        <v>Công nghiệp</v>
      </c>
      <c r="G1481" s="179" t="str">
        <f>'Energy consumption (raw)'!F1431</f>
        <v>Dệt</v>
      </c>
      <c r="H1481" s="179" t="str">
        <f>'Energy consumption (raw)'!G1431</f>
        <v>Industry</v>
      </c>
      <c r="I1481" s="179" t="str">
        <f>'Energy consumption (raw)'!I1431</f>
        <v>13 Manufacture of textiles</v>
      </c>
      <c r="J1481" s="179" t="str">
        <f>INDEX(Sector!$E$6:$E$46,MATCH('Energy consumption (toe)'!I1481,Sector!$B$6:$B$46,FALSE))</f>
        <v>Manufacture of textiles</v>
      </c>
      <c r="K1481" s="179">
        <f>IFERROR('Energy consumption (raw)'!J1431*Lists!$H$84,)</f>
        <v>0</v>
      </c>
      <c r="L1481" s="179">
        <f>'Energy consumption (raw)'!K1431*Lists!$H$84</f>
        <v>1172.68</v>
      </c>
      <c r="M1481" s="179">
        <f>'Energy consumption (raw)'!L1431*Lists!$H$84</f>
        <v>0</v>
      </c>
      <c r="N1481" s="179">
        <f>'Energy consumption (raw)'!M1431*Lists!$H$84</f>
        <v>0</v>
      </c>
      <c r="O1481" s="178">
        <f t="shared" si="117"/>
        <v>1172.68</v>
      </c>
      <c r="P1481">
        <f>'Energy consumption (raw)'!N1431*Lists!$H$85</f>
        <v>0</v>
      </c>
      <c r="Q1481">
        <f>'Energy consumption (raw)'!O1431*Lists!$H$86</f>
        <v>0</v>
      </c>
      <c r="R1481">
        <f>'Energy consumption (raw)'!P1431*Lists!$H$87</f>
        <v>0</v>
      </c>
      <c r="S1481">
        <f>'Energy consumption (raw)'!Q1431*Lists!$H$88</f>
        <v>0</v>
      </c>
      <c r="T1481">
        <f>'Energy consumption (raw)'!R1431*Lists!$H$89</f>
        <v>0</v>
      </c>
      <c r="U1481">
        <f>'Energy consumption (raw)'!S1431*Lists!$H$90</f>
        <v>0</v>
      </c>
      <c r="V1481">
        <f>'Energy consumption (raw)'!T1431*Lists!$H$91</f>
        <v>0</v>
      </c>
      <c r="W1481">
        <f>'Energy consumption (raw)'!U1431*Lists!$H$92</f>
        <v>0</v>
      </c>
      <c r="X1481">
        <f>'Energy consumption (raw)'!V1431*Lists!$H$93</f>
        <v>0</v>
      </c>
      <c r="Y1481">
        <f>'Energy consumption (raw)'!W1431*Lists!$H$94</f>
        <v>0</v>
      </c>
      <c r="Z1481">
        <f>'Energy consumption (raw)'!X1431*Lists!$H$96*1000000</f>
        <v>0</v>
      </c>
      <c r="AA1481">
        <f>'Energy consumption (raw)'!Y1431*Lists!$H$97</f>
        <v>0</v>
      </c>
      <c r="AB1481">
        <f>'Energy consumption (raw)'!Z1431*Lists!$H$96</f>
        <v>0</v>
      </c>
      <c r="AC1481">
        <f>'Energy consumption (raw)'!AA1431*Lists!$H$98</f>
        <v>0</v>
      </c>
      <c r="AD1481">
        <f>'Energy consumption (raw)'!AB1431*Lists!$H$99</f>
        <v>0</v>
      </c>
      <c r="AE1481">
        <f>'Energy consumption (raw)'!AC1431*Lists!$H$101</f>
        <v>0</v>
      </c>
      <c r="AF1481">
        <f>'Energy consumption (raw)'!AD1431*Lists!$H$101</f>
        <v>0</v>
      </c>
      <c r="AG1481">
        <f>'Energy consumption (raw)'!AE1431*Lists!$H$101</f>
        <v>0</v>
      </c>
      <c r="AH1481">
        <f>'Energy consumption (raw)'!AF1431*Lists!$H$100</f>
        <v>0</v>
      </c>
      <c r="AI1481" s="167">
        <f t="shared" si="118"/>
        <v>1172.68</v>
      </c>
      <c r="AJ1481" s="179">
        <f>'Energy consumption (raw)'!AG1431</f>
        <v>1172.68</v>
      </c>
      <c r="AK1481" s="179">
        <f>'Energy consumption (raw)'!AH1431</f>
        <v>1311.5500000000002</v>
      </c>
      <c r="AL1481">
        <f>IF(ROUND(AI1481,-3)=ROUND('Energy consumption (raw)'!AG1431,-3),1,0)</f>
        <v>1</v>
      </c>
      <c r="AM1481" s="179" t="str">
        <f>'Energy consumption (raw)'!AJ1431</f>
        <v>46. Tay Ninh</v>
      </c>
      <c r="AN1481">
        <f>VLOOKUP(AM1481,Lists!$F$9:$G$71,2,FALSE)</f>
        <v>1</v>
      </c>
    </row>
    <row r="1482" spans="2:40" x14ac:dyDescent="0.25">
      <c r="B1482" s="65" t="str">
        <f t="shared" si="116"/>
        <v>Industry1330</v>
      </c>
      <c r="C1482" s="179">
        <f>'Energy consumption (raw)'!B1432</f>
        <v>1330</v>
      </c>
      <c r="D1482" s="179">
        <f>'Energy consumption (raw)'!C1432</f>
        <v>0</v>
      </c>
      <c r="E1482" s="179">
        <f>'Energy consumption (raw)'!D1432</f>
        <v>0</v>
      </c>
      <c r="F1482" s="179" t="str">
        <f>'Energy consumption (raw)'!E1432</f>
        <v>Công nghiệp</v>
      </c>
      <c r="G1482" s="179" t="str">
        <f>'Energy consumption (raw)'!F1432</f>
        <v>Sản xuất sắt, thép gang</v>
      </c>
      <c r="H1482" s="179" t="str">
        <f>'Energy consumption (raw)'!G1432</f>
        <v>Industry</v>
      </c>
      <c r="I1482" s="179" t="str">
        <f>'Energy consumption (raw)'!I1432</f>
        <v>24 Manufacture of basic metals</v>
      </c>
      <c r="J1482" s="179" t="str">
        <f>INDEX(Sector!$E$6:$E$46,MATCH('Energy consumption (toe)'!I1482,Sector!$B$6:$B$46,FALSE))</f>
        <v>Manufacture of basic metals</v>
      </c>
      <c r="K1482" s="179">
        <f>IFERROR('Energy consumption (raw)'!J1432*Lists!$H$84,)</f>
        <v>0</v>
      </c>
      <c r="L1482" s="179">
        <f>'Energy consumption (raw)'!K1432*Lists!$H$84</f>
        <v>2422.5100000000002</v>
      </c>
      <c r="M1482" s="179">
        <f>'Energy consumption (raw)'!L1432*Lists!$H$84</f>
        <v>0</v>
      </c>
      <c r="N1482" s="179">
        <f>'Energy consumption (raw)'!M1432*Lists!$H$84</f>
        <v>0</v>
      </c>
      <c r="O1482" s="178">
        <f t="shared" si="117"/>
        <v>2422.5100000000002</v>
      </c>
      <c r="P1482">
        <f>'Energy consumption (raw)'!N1432*Lists!$H$85</f>
        <v>0</v>
      </c>
      <c r="Q1482">
        <f>'Energy consumption (raw)'!O1432*Lists!$H$86</f>
        <v>0</v>
      </c>
      <c r="R1482">
        <f>'Energy consumption (raw)'!P1432*Lists!$H$87</f>
        <v>0</v>
      </c>
      <c r="S1482">
        <f>'Energy consumption (raw)'!Q1432*Lists!$H$88</f>
        <v>0</v>
      </c>
      <c r="T1482">
        <f>'Energy consumption (raw)'!R1432*Lists!$H$89</f>
        <v>0</v>
      </c>
      <c r="U1482">
        <f>'Energy consumption (raw)'!S1432*Lists!$H$90</f>
        <v>0</v>
      </c>
      <c r="V1482">
        <f>'Energy consumption (raw)'!T1432*Lists!$H$91</f>
        <v>0</v>
      </c>
      <c r="W1482">
        <f>'Energy consumption (raw)'!U1432*Lists!$H$92</f>
        <v>0</v>
      </c>
      <c r="X1482">
        <f>'Energy consumption (raw)'!V1432*Lists!$H$93</f>
        <v>0</v>
      </c>
      <c r="Y1482">
        <f>'Energy consumption (raw)'!W1432*Lists!$H$94</f>
        <v>0</v>
      </c>
      <c r="Z1482">
        <f>'Energy consumption (raw)'!X1432*Lists!$H$96*1000000</f>
        <v>0</v>
      </c>
      <c r="AA1482">
        <f>'Energy consumption (raw)'!Y1432*Lists!$H$97</f>
        <v>0</v>
      </c>
      <c r="AB1482">
        <f>'Energy consumption (raw)'!Z1432*Lists!$H$96</f>
        <v>0</v>
      </c>
      <c r="AC1482">
        <f>'Energy consumption (raw)'!AA1432*Lists!$H$98</f>
        <v>0</v>
      </c>
      <c r="AD1482">
        <f>'Energy consumption (raw)'!AB1432*Lists!$H$99</f>
        <v>0</v>
      </c>
      <c r="AE1482">
        <f>'Energy consumption (raw)'!AC1432*Lists!$H$101</f>
        <v>0</v>
      </c>
      <c r="AF1482">
        <f>'Energy consumption (raw)'!AD1432*Lists!$H$101</f>
        <v>0</v>
      </c>
      <c r="AG1482">
        <f>'Energy consumption (raw)'!AE1432*Lists!$H$101</f>
        <v>0</v>
      </c>
      <c r="AH1482">
        <f>'Energy consumption (raw)'!AF1432*Lists!$H$100</f>
        <v>0</v>
      </c>
      <c r="AI1482" s="167">
        <f t="shared" si="118"/>
        <v>2422.5100000000002</v>
      </c>
      <c r="AJ1482" s="179">
        <f>'Energy consumption (raw)'!AG1432</f>
        <v>2422.5100000000002</v>
      </c>
      <c r="AK1482" s="179">
        <f>'Energy consumption (raw)'!AH1432</f>
        <v>1697.3000000000002</v>
      </c>
      <c r="AL1482">
        <f>IF(ROUND(AI1482,-3)=ROUND('Energy consumption (raw)'!AG1432,-3),1,0)</f>
        <v>1</v>
      </c>
      <c r="AM1482" s="179" t="str">
        <f>'Energy consumption (raw)'!AJ1432</f>
        <v>46. Tay Ninh</v>
      </c>
      <c r="AN1482">
        <f>VLOOKUP(AM1482,Lists!$F$9:$G$71,2,FALSE)</f>
        <v>1</v>
      </c>
    </row>
    <row r="1483" spans="2:40" x14ac:dyDescent="0.25">
      <c r="B1483" s="65" t="str">
        <f t="shared" si="116"/>
        <v>Industry1331</v>
      </c>
      <c r="C1483" s="179">
        <f>'Energy consumption (raw)'!B1433</f>
        <v>1331</v>
      </c>
      <c r="D1483" s="179">
        <f>'Energy consumption (raw)'!C1433</f>
        <v>0</v>
      </c>
      <c r="E1483" s="179">
        <f>'Energy consumption (raw)'!D1433</f>
        <v>0</v>
      </c>
      <c r="F1483" s="179" t="str">
        <f>'Energy consumption (raw)'!E1433</f>
        <v>Công nghiệp</v>
      </c>
      <c r="G1483" s="179" t="str">
        <f>'Energy consumption (raw)'!F1433</f>
        <v>Sản xuất thực phẩm</v>
      </c>
      <c r="H1483" s="179" t="str">
        <f>'Energy consumption (raw)'!G1433</f>
        <v>Industry</v>
      </c>
      <c r="I1483" s="179" t="str">
        <f>'Energy consumption (raw)'!I1433</f>
        <v>10 Manufacture of food products</v>
      </c>
      <c r="J1483" s="179" t="str">
        <f>INDEX(Sector!$E$6:$E$46,MATCH('Energy consumption (toe)'!I1483,Sector!$B$6:$B$46,FALSE))</f>
        <v>Manufacture of food products</v>
      </c>
      <c r="K1483" s="179">
        <f>IFERROR('Energy consumption (raw)'!J1433*Lists!$H$84,)</f>
        <v>0</v>
      </c>
      <c r="L1483" s="179">
        <f>'Energy consumption (raw)'!K1433*Lists!$H$84</f>
        <v>2036.7600000000002</v>
      </c>
      <c r="M1483" s="179">
        <f>'Energy consumption (raw)'!L1433*Lists!$H$84</f>
        <v>0</v>
      </c>
      <c r="N1483" s="179">
        <f>'Energy consumption (raw)'!M1433*Lists!$H$84</f>
        <v>0</v>
      </c>
      <c r="O1483" s="178">
        <f t="shared" si="117"/>
        <v>2036.7600000000002</v>
      </c>
      <c r="P1483">
        <f>'Energy consumption (raw)'!N1433*Lists!$H$85</f>
        <v>0</v>
      </c>
      <c r="Q1483">
        <f>'Energy consumption (raw)'!O1433*Lists!$H$86</f>
        <v>0</v>
      </c>
      <c r="R1483">
        <f>'Energy consumption (raw)'!P1433*Lists!$H$87</f>
        <v>0</v>
      </c>
      <c r="S1483">
        <f>'Energy consumption (raw)'!Q1433*Lists!$H$88</f>
        <v>0</v>
      </c>
      <c r="T1483">
        <f>'Energy consumption (raw)'!R1433*Lists!$H$89</f>
        <v>0</v>
      </c>
      <c r="U1483">
        <f>'Energy consumption (raw)'!S1433*Lists!$H$90</f>
        <v>0</v>
      </c>
      <c r="V1483">
        <f>'Energy consumption (raw)'!T1433*Lists!$H$91</f>
        <v>0</v>
      </c>
      <c r="W1483">
        <f>'Energy consumption (raw)'!U1433*Lists!$H$92</f>
        <v>0</v>
      </c>
      <c r="X1483">
        <f>'Energy consumption (raw)'!V1433*Lists!$H$93</f>
        <v>0</v>
      </c>
      <c r="Y1483">
        <f>'Energy consumption (raw)'!W1433*Lists!$H$94</f>
        <v>0</v>
      </c>
      <c r="Z1483">
        <f>'Energy consumption (raw)'!X1433*Lists!$H$96*1000000</f>
        <v>0</v>
      </c>
      <c r="AA1483">
        <f>'Energy consumption (raw)'!Y1433*Lists!$H$97</f>
        <v>0</v>
      </c>
      <c r="AB1483">
        <f>'Energy consumption (raw)'!Z1433*Lists!$H$96</f>
        <v>0</v>
      </c>
      <c r="AC1483">
        <f>'Energy consumption (raw)'!AA1433*Lists!$H$98</f>
        <v>0</v>
      </c>
      <c r="AD1483">
        <f>'Energy consumption (raw)'!AB1433*Lists!$H$99</f>
        <v>0</v>
      </c>
      <c r="AE1483">
        <f>'Energy consumption (raw)'!AC1433*Lists!$H$101</f>
        <v>0</v>
      </c>
      <c r="AF1483">
        <f>'Energy consumption (raw)'!AD1433*Lists!$H$101</f>
        <v>0</v>
      </c>
      <c r="AG1483">
        <f>'Energy consumption (raw)'!AE1433*Lists!$H$101</f>
        <v>0</v>
      </c>
      <c r="AH1483">
        <f>'Energy consumption (raw)'!AF1433*Lists!$H$100</f>
        <v>0</v>
      </c>
      <c r="AI1483" s="167">
        <f t="shared" si="118"/>
        <v>2036.7600000000002</v>
      </c>
      <c r="AJ1483" s="179">
        <f>'Energy consumption (raw)'!AG1433</f>
        <v>2036.7600000000002</v>
      </c>
      <c r="AK1483" s="179">
        <f>'Energy consumption (raw)'!AH1433</f>
        <v>1465.8500000000001</v>
      </c>
      <c r="AL1483">
        <f>IF(ROUND(AI1483,-3)=ROUND('Energy consumption (raw)'!AG1433,-3),1,0)</f>
        <v>1</v>
      </c>
      <c r="AM1483" s="179" t="str">
        <f>'Energy consumption (raw)'!AJ1433</f>
        <v>46. Tay Ninh</v>
      </c>
      <c r="AN1483">
        <f>VLOOKUP(AM1483,Lists!$F$9:$G$71,2,FALSE)</f>
        <v>1</v>
      </c>
    </row>
    <row r="1484" spans="2:40" x14ac:dyDescent="0.25">
      <c r="B1484" s="65" t="str">
        <f t="shared" si="116"/>
        <v>Industry1332</v>
      </c>
      <c r="C1484" s="179">
        <f>'Energy consumption (raw)'!B1434</f>
        <v>1332</v>
      </c>
      <c r="D1484" s="179">
        <f>'Energy consumption (raw)'!C1434</f>
        <v>0</v>
      </c>
      <c r="E1484" s="179">
        <f>'Energy consumption (raw)'!D1434</f>
        <v>0</v>
      </c>
      <c r="F1484" s="179" t="str">
        <f>'Energy consumption (raw)'!E1434</f>
        <v>Công nghiệp</v>
      </c>
      <c r="G1484" s="179" t="str">
        <f>'Energy consumption (raw)'!F1434</f>
        <v>Sản xuất thực phẩm gia súc</v>
      </c>
      <c r="H1484" s="179" t="str">
        <f>'Energy consumption (raw)'!G1434</f>
        <v>Industry</v>
      </c>
      <c r="I1484" s="179" t="str">
        <f>'Energy consumption (raw)'!I1434</f>
        <v>10 Manufacture of food products</v>
      </c>
      <c r="J1484" s="179" t="str">
        <f>INDEX(Sector!$E$6:$E$46,MATCH('Energy consumption (toe)'!I1484,Sector!$B$6:$B$46,FALSE))</f>
        <v>Manufacture of food products</v>
      </c>
      <c r="K1484" s="179">
        <f>IFERROR('Energy consumption (raw)'!J1434*Lists!$H$84,)</f>
        <v>0</v>
      </c>
      <c r="L1484" s="179">
        <f>'Energy consumption (raw)'!K1434*Lists!$H$84</f>
        <v>1141.8200000000002</v>
      </c>
      <c r="M1484" s="179">
        <f>'Energy consumption (raw)'!L1434*Lists!$H$84</f>
        <v>0</v>
      </c>
      <c r="N1484" s="179">
        <f>'Energy consumption (raw)'!M1434*Lists!$H$84</f>
        <v>0</v>
      </c>
      <c r="O1484" s="178">
        <f t="shared" si="117"/>
        <v>1141.8200000000002</v>
      </c>
      <c r="P1484">
        <f>'Energy consumption (raw)'!N1434*Lists!$H$85</f>
        <v>0</v>
      </c>
      <c r="Q1484">
        <f>'Energy consumption (raw)'!O1434*Lists!$H$86</f>
        <v>0</v>
      </c>
      <c r="R1484">
        <f>'Energy consumption (raw)'!P1434*Lists!$H$87</f>
        <v>0</v>
      </c>
      <c r="S1484">
        <f>'Energy consumption (raw)'!Q1434*Lists!$H$88</f>
        <v>0</v>
      </c>
      <c r="T1484">
        <f>'Energy consumption (raw)'!R1434*Lists!$H$89</f>
        <v>0</v>
      </c>
      <c r="U1484">
        <f>'Energy consumption (raw)'!S1434*Lists!$H$90</f>
        <v>0</v>
      </c>
      <c r="V1484">
        <f>'Energy consumption (raw)'!T1434*Lists!$H$91</f>
        <v>0</v>
      </c>
      <c r="W1484">
        <f>'Energy consumption (raw)'!U1434*Lists!$H$92</f>
        <v>0</v>
      </c>
      <c r="X1484">
        <f>'Energy consumption (raw)'!V1434*Lists!$H$93</f>
        <v>0</v>
      </c>
      <c r="Y1484">
        <f>'Energy consumption (raw)'!W1434*Lists!$H$94</f>
        <v>0</v>
      </c>
      <c r="Z1484">
        <f>'Energy consumption (raw)'!X1434*Lists!$H$96*1000000</f>
        <v>0</v>
      </c>
      <c r="AA1484">
        <f>'Energy consumption (raw)'!Y1434*Lists!$H$97</f>
        <v>0</v>
      </c>
      <c r="AB1484">
        <f>'Energy consumption (raw)'!Z1434*Lists!$H$96</f>
        <v>0</v>
      </c>
      <c r="AC1484">
        <f>'Energy consumption (raw)'!AA1434*Lists!$H$98</f>
        <v>0</v>
      </c>
      <c r="AD1484">
        <f>'Energy consumption (raw)'!AB1434*Lists!$H$99</f>
        <v>0</v>
      </c>
      <c r="AE1484">
        <f>'Energy consumption (raw)'!AC1434*Lists!$H$101</f>
        <v>0</v>
      </c>
      <c r="AF1484">
        <f>'Energy consumption (raw)'!AD1434*Lists!$H$101</f>
        <v>0</v>
      </c>
      <c r="AG1484">
        <f>'Energy consumption (raw)'!AE1434*Lists!$H$101</f>
        <v>0</v>
      </c>
      <c r="AH1484">
        <f>'Energy consumption (raw)'!AF1434*Lists!$H$100</f>
        <v>0</v>
      </c>
      <c r="AI1484" s="167">
        <f t="shared" si="118"/>
        <v>1141.8200000000002</v>
      </c>
      <c r="AJ1484" s="179">
        <f>'Energy consumption (raw)'!AG1434</f>
        <v>1141.8200000000002</v>
      </c>
      <c r="AK1484" s="179">
        <f>'Energy consumption (raw)'!AH1434</f>
        <v>1080.1000000000001</v>
      </c>
      <c r="AL1484">
        <f>IF(ROUND(AI1484,-3)=ROUND('Energy consumption (raw)'!AG1434,-3),1,0)</f>
        <v>1</v>
      </c>
      <c r="AM1484" s="179" t="str">
        <f>'Energy consumption (raw)'!AJ1434</f>
        <v>46. Tay Ninh</v>
      </c>
      <c r="AN1484">
        <f>VLOOKUP(AM1484,Lists!$F$9:$G$71,2,FALSE)</f>
        <v>1</v>
      </c>
    </row>
    <row r="1485" spans="2:40" x14ac:dyDescent="0.25">
      <c r="B1485" s="65" t="str">
        <f t="shared" si="116"/>
        <v>Industry1333</v>
      </c>
      <c r="C1485" s="179">
        <f>'Energy consumption (raw)'!B1435</f>
        <v>1333</v>
      </c>
      <c r="D1485" s="179">
        <f>'Energy consumption (raw)'!C1435</f>
        <v>0</v>
      </c>
      <c r="E1485" s="179">
        <f>'Energy consumption (raw)'!D1435</f>
        <v>0</v>
      </c>
      <c r="F1485" s="179" t="str">
        <f>'Energy consumption (raw)'!E1435</f>
        <v>Công nghiệp</v>
      </c>
      <c r="G1485" s="179" t="str">
        <f>'Energy consumption (raw)'!F1435</f>
        <v>Sản xuất tinh bột và các sản phẩm từ tinh bột</v>
      </c>
      <c r="H1485" s="179" t="str">
        <f>'Energy consumption (raw)'!G1435</f>
        <v>Industry</v>
      </c>
      <c r="I1485" s="179" t="str">
        <f>'Energy consumption (raw)'!I1435</f>
        <v>10 Manufacture of food products</v>
      </c>
      <c r="J1485" s="179" t="str">
        <f>INDEX(Sector!$E$6:$E$46,MATCH('Energy consumption (toe)'!I1485,Sector!$B$6:$B$46,FALSE))</f>
        <v>Manufacture of food products</v>
      </c>
      <c r="K1485" s="179">
        <f>IFERROR('Energy consumption (raw)'!J1435*Lists!$H$84,)</f>
        <v>0</v>
      </c>
      <c r="L1485" s="179">
        <f>'Energy consumption (raw)'!K1435*Lists!$H$84</f>
        <v>1543</v>
      </c>
      <c r="M1485" s="179">
        <f>'Energy consumption (raw)'!L1435*Lists!$H$84</f>
        <v>0</v>
      </c>
      <c r="N1485" s="179">
        <f>'Energy consumption (raw)'!M1435*Lists!$H$84</f>
        <v>0</v>
      </c>
      <c r="O1485" s="178">
        <f t="shared" si="117"/>
        <v>1543</v>
      </c>
      <c r="P1485">
        <f>'Energy consumption (raw)'!N1435*Lists!$H$85</f>
        <v>0</v>
      </c>
      <c r="Q1485">
        <f>'Energy consumption (raw)'!O1435*Lists!$H$86</f>
        <v>0</v>
      </c>
      <c r="R1485">
        <f>'Energy consumption (raw)'!P1435*Lists!$H$87</f>
        <v>0</v>
      </c>
      <c r="S1485">
        <f>'Energy consumption (raw)'!Q1435*Lists!$H$88</f>
        <v>0</v>
      </c>
      <c r="T1485">
        <f>'Energy consumption (raw)'!R1435*Lists!$H$89</f>
        <v>0</v>
      </c>
      <c r="U1485">
        <f>'Energy consumption (raw)'!S1435*Lists!$H$90</f>
        <v>0</v>
      </c>
      <c r="V1485">
        <f>'Energy consumption (raw)'!T1435*Lists!$H$91</f>
        <v>0</v>
      </c>
      <c r="W1485">
        <f>'Energy consumption (raw)'!U1435*Lists!$H$92</f>
        <v>0</v>
      </c>
      <c r="X1485">
        <f>'Energy consumption (raw)'!V1435*Lists!$H$93</f>
        <v>0</v>
      </c>
      <c r="Y1485">
        <f>'Energy consumption (raw)'!W1435*Lists!$H$94</f>
        <v>0</v>
      </c>
      <c r="Z1485">
        <f>'Energy consumption (raw)'!X1435*Lists!$H$96*1000000</f>
        <v>0</v>
      </c>
      <c r="AA1485">
        <f>'Energy consumption (raw)'!Y1435*Lists!$H$97</f>
        <v>0</v>
      </c>
      <c r="AB1485">
        <f>'Energy consumption (raw)'!Z1435*Lists!$H$96</f>
        <v>0</v>
      </c>
      <c r="AC1485">
        <f>'Energy consumption (raw)'!AA1435*Lists!$H$98</f>
        <v>0</v>
      </c>
      <c r="AD1485">
        <f>'Energy consumption (raw)'!AB1435*Lists!$H$99</f>
        <v>0</v>
      </c>
      <c r="AE1485">
        <f>'Energy consumption (raw)'!AC1435*Lists!$H$101</f>
        <v>0</v>
      </c>
      <c r="AF1485">
        <f>'Energy consumption (raw)'!AD1435*Lists!$H$101</f>
        <v>0</v>
      </c>
      <c r="AG1485">
        <f>'Energy consumption (raw)'!AE1435*Lists!$H$101</f>
        <v>0</v>
      </c>
      <c r="AH1485">
        <f>'Energy consumption (raw)'!AF1435*Lists!$H$100</f>
        <v>0</v>
      </c>
      <c r="AI1485" s="167">
        <f t="shared" si="118"/>
        <v>1543</v>
      </c>
      <c r="AJ1485" s="179">
        <f>'Energy consumption (raw)'!AG1435</f>
        <v>1543</v>
      </c>
      <c r="AK1485" s="179">
        <f>'Energy consumption (raw)'!AH1435</f>
        <v>1157.25</v>
      </c>
      <c r="AL1485">
        <f>IF(ROUND(AI1485,-3)=ROUND('Energy consumption (raw)'!AG1435,-3),1,0)</f>
        <v>1</v>
      </c>
      <c r="AM1485" s="179" t="str">
        <f>'Energy consumption (raw)'!AJ1435</f>
        <v>46. Tay Ninh</v>
      </c>
      <c r="AN1485">
        <f>VLOOKUP(AM1485,Lists!$F$9:$G$71,2,FALSE)</f>
        <v>1</v>
      </c>
    </row>
    <row r="1486" spans="2:40" x14ac:dyDescent="0.25">
      <c r="B1486" s="65" t="str">
        <f t="shared" si="116"/>
        <v>Industry1334</v>
      </c>
      <c r="C1486" s="179">
        <f>'Energy consumption (raw)'!B1436</f>
        <v>1334</v>
      </c>
      <c r="D1486" s="179">
        <f>'Energy consumption (raw)'!C1436</f>
        <v>0</v>
      </c>
      <c r="E1486" s="179">
        <f>'Energy consumption (raw)'!D1436</f>
        <v>0</v>
      </c>
      <c r="F1486" s="179" t="str">
        <f>'Energy consumption (raw)'!E1436</f>
        <v>Công nghiệp</v>
      </c>
      <c r="G1486" s="179" t="str">
        <f>'Energy consumption (raw)'!F1436</f>
        <v>Sản xuất tinh bột và các sản phẩm từ tinh bột</v>
      </c>
      <c r="H1486" s="179" t="str">
        <f>'Energy consumption (raw)'!G1436</f>
        <v>Industry</v>
      </c>
      <c r="I1486" s="179" t="str">
        <f>'Energy consumption (raw)'!I1436</f>
        <v>10 Manufacture of food products</v>
      </c>
      <c r="J1486" s="179" t="str">
        <f>INDEX(Sector!$E$6:$E$46,MATCH('Energy consumption (toe)'!I1486,Sector!$B$6:$B$46,FALSE))</f>
        <v>Manufacture of food products</v>
      </c>
      <c r="K1486" s="179">
        <f>IFERROR('Energy consumption (raw)'!J1436*Lists!$H$84,)</f>
        <v>0</v>
      </c>
      <c r="L1486" s="179">
        <f>'Energy consumption (raw)'!K1436*Lists!$H$84</f>
        <v>1438.21487</v>
      </c>
      <c r="M1486" s="179">
        <f>'Energy consumption (raw)'!L1436*Lists!$H$84</f>
        <v>0</v>
      </c>
      <c r="N1486" s="179">
        <f>'Energy consumption (raw)'!M1436*Lists!$H$84</f>
        <v>0</v>
      </c>
      <c r="O1486" s="178">
        <f t="shared" si="117"/>
        <v>1438.21487</v>
      </c>
      <c r="P1486">
        <f>'Energy consumption (raw)'!N1436*Lists!$H$85</f>
        <v>0</v>
      </c>
      <c r="Q1486">
        <f>'Energy consumption (raw)'!O1436*Lists!$H$86</f>
        <v>0</v>
      </c>
      <c r="R1486">
        <f>'Energy consumption (raw)'!P1436*Lists!$H$87</f>
        <v>0</v>
      </c>
      <c r="S1486">
        <f>'Energy consumption (raw)'!Q1436*Lists!$H$88</f>
        <v>0</v>
      </c>
      <c r="T1486">
        <f>'Energy consumption (raw)'!R1436*Lists!$H$89</f>
        <v>0</v>
      </c>
      <c r="U1486">
        <f>'Energy consumption (raw)'!S1436*Lists!$H$90</f>
        <v>0</v>
      </c>
      <c r="V1486">
        <f>'Energy consumption (raw)'!T1436*Lists!$H$91</f>
        <v>0</v>
      </c>
      <c r="W1486">
        <f>'Energy consumption (raw)'!U1436*Lists!$H$92</f>
        <v>0</v>
      </c>
      <c r="X1486">
        <f>'Energy consumption (raw)'!V1436*Lists!$H$93</f>
        <v>0</v>
      </c>
      <c r="Y1486">
        <f>'Energy consumption (raw)'!W1436*Lists!$H$94</f>
        <v>0</v>
      </c>
      <c r="Z1486">
        <f>'Energy consumption (raw)'!X1436*Lists!$H$96*1000000</f>
        <v>0</v>
      </c>
      <c r="AA1486">
        <f>'Energy consumption (raw)'!Y1436*Lists!$H$97</f>
        <v>0</v>
      </c>
      <c r="AB1486">
        <f>'Energy consumption (raw)'!Z1436*Lists!$H$96</f>
        <v>0</v>
      </c>
      <c r="AC1486">
        <f>'Energy consumption (raw)'!AA1436*Lists!$H$98</f>
        <v>0</v>
      </c>
      <c r="AD1486">
        <f>'Energy consumption (raw)'!AB1436*Lists!$H$99</f>
        <v>0</v>
      </c>
      <c r="AE1486">
        <f>'Energy consumption (raw)'!AC1436*Lists!$H$101</f>
        <v>0</v>
      </c>
      <c r="AF1486">
        <f>'Energy consumption (raw)'!AD1436*Lists!$H$101</f>
        <v>0</v>
      </c>
      <c r="AG1486">
        <f>'Energy consumption (raw)'!AE1436*Lists!$H$101</f>
        <v>0</v>
      </c>
      <c r="AH1486">
        <f>'Energy consumption (raw)'!AF1436*Lists!$H$100</f>
        <v>0</v>
      </c>
      <c r="AI1486" s="167">
        <f t="shared" si="118"/>
        <v>1438.21487</v>
      </c>
      <c r="AJ1486" s="179">
        <f>'Energy consumption (raw)'!AG1436</f>
        <v>1438.21487</v>
      </c>
      <c r="AK1486" s="179">
        <f>'Energy consumption (raw)'!AH1436</f>
        <v>1382.94461</v>
      </c>
      <c r="AL1486">
        <f>IF(ROUND(AI1486,-3)=ROUND('Energy consumption (raw)'!AG1436,-3),1,0)</f>
        <v>1</v>
      </c>
      <c r="AM1486" s="179" t="str">
        <f>'Energy consumption (raw)'!AJ1436</f>
        <v>46. Tay Ninh</v>
      </c>
      <c r="AN1486">
        <f>VLOOKUP(AM1486,Lists!$F$9:$G$71,2,FALSE)</f>
        <v>1</v>
      </c>
    </row>
    <row r="1487" spans="2:40" x14ac:dyDescent="0.25">
      <c r="B1487" s="65" t="str">
        <f t="shared" si="116"/>
        <v>Industry1335</v>
      </c>
      <c r="C1487" s="179">
        <f>'Energy consumption (raw)'!B1437</f>
        <v>1335</v>
      </c>
      <c r="D1487" s="179">
        <f>'Energy consumption (raw)'!C1437</f>
        <v>0</v>
      </c>
      <c r="E1487" s="179">
        <f>'Energy consumption (raw)'!D1437</f>
        <v>0</v>
      </c>
      <c r="F1487" s="179" t="str">
        <f>'Energy consumption (raw)'!E1437</f>
        <v>Công nghiệp</v>
      </c>
      <c r="G1487" s="179" t="str">
        <f>'Energy consumption (raw)'!F1437</f>
        <v>Sản xuất tinh bột và các sản phẩm từ tinh bột</v>
      </c>
      <c r="H1487" s="179" t="str">
        <f>'Energy consumption (raw)'!G1437</f>
        <v>Industry</v>
      </c>
      <c r="I1487" s="179" t="str">
        <f>'Energy consumption (raw)'!I1437</f>
        <v>10 Manufacture of food products</v>
      </c>
      <c r="J1487" s="179" t="str">
        <f>INDEX(Sector!$E$6:$E$46,MATCH('Energy consumption (toe)'!I1487,Sector!$B$6:$B$46,FALSE))</f>
        <v>Manufacture of food products</v>
      </c>
      <c r="K1487" s="179">
        <f>IFERROR('Energy consumption (raw)'!J1437*Lists!$H$84,)</f>
        <v>0</v>
      </c>
      <c r="L1487" s="179">
        <f>'Energy consumption (raw)'!K1437*Lists!$H$84</f>
        <v>1222.056</v>
      </c>
      <c r="M1487" s="179">
        <f>'Energy consumption (raw)'!L1437*Lists!$H$84</f>
        <v>0</v>
      </c>
      <c r="N1487" s="179">
        <f>'Energy consumption (raw)'!M1437*Lists!$H$84</f>
        <v>0</v>
      </c>
      <c r="O1487" s="178">
        <f t="shared" si="117"/>
        <v>1222.056</v>
      </c>
      <c r="P1487">
        <f>'Energy consumption (raw)'!N1437*Lists!$H$85</f>
        <v>0</v>
      </c>
      <c r="Q1487">
        <f>'Energy consumption (raw)'!O1437*Lists!$H$86</f>
        <v>0</v>
      </c>
      <c r="R1487">
        <f>'Energy consumption (raw)'!P1437*Lists!$H$87</f>
        <v>0</v>
      </c>
      <c r="S1487">
        <f>'Energy consumption (raw)'!Q1437*Lists!$H$88</f>
        <v>0</v>
      </c>
      <c r="T1487">
        <f>'Energy consumption (raw)'!R1437*Lists!$H$89</f>
        <v>0</v>
      </c>
      <c r="U1487">
        <f>'Energy consumption (raw)'!S1437*Lists!$H$90</f>
        <v>0</v>
      </c>
      <c r="V1487">
        <f>'Energy consumption (raw)'!T1437*Lists!$H$91</f>
        <v>0</v>
      </c>
      <c r="W1487">
        <f>'Energy consumption (raw)'!U1437*Lists!$H$92</f>
        <v>0</v>
      </c>
      <c r="X1487">
        <f>'Energy consumption (raw)'!V1437*Lists!$H$93</f>
        <v>0</v>
      </c>
      <c r="Y1487">
        <f>'Energy consumption (raw)'!W1437*Lists!$H$94</f>
        <v>0</v>
      </c>
      <c r="Z1487">
        <f>'Energy consumption (raw)'!X1437*Lists!$H$96*1000000</f>
        <v>0</v>
      </c>
      <c r="AA1487">
        <f>'Energy consumption (raw)'!Y1437*Lists!$H$97</f>
        <v>0</v>
      </c>
      <c r="AB1487">
        <f>'Energy consumption (raw)'!Z1437*Lists!$H$96</f>
        <v>0</v>
      </c>
      <c r="AC1487">
        <f>'Energy consumption (raw)'!AA1437*Lists!$H$98</f>
        <v>0</v>
      </c>
      <c r="AD1487">
        <f>'Energy consumption (raw)'!AB1437*Lists!$H$99</f>
        <v>0</v>
      </c>
      <c r="AE1487">
        <f>'Energy consumption (raw)'!AC1437*Lists!$H$101</f>
        <v>0</v>
      </c>
      <c r="AF1487">
        <f>'Energy consumption (raw)'!AD1437*Lists!$H$101</f>
        <v>0</v>
      </c>
      <c r="AG1487">
        <f>'Energy consumption (raw)'!AE1437*Lists!$H$101</f>
        <v>0</v>
      </c>
      <c r="AH1487">
        <f>'Energy consumption (raw)'!AF1437*Lists!$H$100</f>
        <v>0</v>
      </c>
      <c r="AI1487" s="167">
        <f t="shared" si="118"/>
        <v>1222.056</v>
      </c>
      <c r="AJ1487" s="179">
        <f>'Energy consumption (raw)'!AG1437</f>
        <v>1222.056</v>
      </c>
      <c r="AK1487" s="179">
        <f>'Energy consumption (raw)'!AH1437</f>
        <v>1184.73083</v>
      </c>
      <c r="AL1487">
        <f>IF(ROUND(AI1487,-3)=ROUND('Energy consumption (raw)'!AG1437,-3),1,0)</f>
        <v>1</v>
      </c>
      <c r="AM1487" s="179" t="str">
        <f>'Energy consumption (raw)'!AJ1437</f>
        <v>46. Tay Ninh</v>
      </c>
      <c r="AN1487">
        <f>VLOOKUP(AM1487,Lists!$F$9:$G$71,2,FALSE)</f>
        <v>1</v>
      </c>
    </row>
    <row r="1488" spans="2:40" x14ac:dyDescent="0.25">
      <c r="B1488" s="65" t="str">
        <f t="shared" si="116"/>
        <v>Industry1336</v>
      </c>
      <c r="C1488" s="179">
        <f>'Energy consumption (raw)'!B1438</f>
        <v>1336</v>
      </c>
      <c r="D1488" s="179">
        <f>'Energy consumption (raw)'!C1438</f>
        <v>0</v>
      </c>
      <c r="E1488" s="179">
        <f>'Energy consumption (raw)'!D1438</f>
        <v>0</v>
      </c>
      <c r="F1488" s="179" t="str">
        <f>'Energy consumption (raw)'!E1438</f>
        <v>Công nghiệp</v>
      </c>
      <c r="G1488" s="179" t="str">
        <f>'Energy consumption (raw)'!F1438</f>
        <v>Sản xuất tinh bột và các sản phẩm từ tinh bột</v>
      </c>
      <c r="H1488" s="179" t="str">
        <f>'Energy consumption (raw)'!G1438</f>
        <v>Industry</v>
      </c>
      <c r="I1488" s="179" t="str">
        <f>'Energy consumption (raw)'!I1438</f>
        <v>10 Manufacture of food products</v>
      </c>
      <c r="J1488" s="179" t="str">
        <f>INDEX(Sector!$E$6:$E$46,MATCH('Energy consumption (toe)'!I1488,Sector!$B$6:$B$46,FALSE))</f>
        <v>Manufacture of food products</v>
      </c>
      <c r="K1488" s="179">
        <f>IFERROR('Energy consumption (raw)'!J1438*Lists!$H$84,)</f>
        <v>0</v>
      </c>
      <c r="L1488" s="179">
        <f>'Energy consumption (raw)'!K1438*Lists!$H$84</f>
        <v>2311.3368500000001</v>
      </c>
      <c r="M1488" s="179">
        <f>'Energy consumption (raw)'!L1438*Lists!$H$84</f>
        <v>0</v>
      </c>
      <c r="N1488" s="179">
        <f>'Energy consumption (raw)'!M1438*Lists!$H$84</f>
        <v>0</v>
      </c>
      <c r="O1488" s="178">
        <f t="shared" si="117"/>
        <v>2311.3368500000001</v>
      </c>
      <c r="P1488">
        <f>'Energy consumption (raw)'!N1438*Lists!$H$85</f>
        <v>0</v>
      </c>
      <c r="Q1488">
        <f>'Energy consumption (raw)'!O1438*Lists!$H$86</f>
        <v>0</v>
      </c>
      <c r="R1488">
        <f>'Energy consumption (raw)'!P1438*Lists!$H$87</f>
        <v>0</v>
      </c>
      <c r="S1488">
        <f>'Energy consumption (raw)'!Q1438*Lists!$H$88</f>
        <v>0</v>
      </c>
      <c r="T1488">
        <f>'Energy consumption (raw)'!R1438*Lists!$H$89</f>
        <v>0</v>
      </c>
      <c r="U1488">
        <f>'Energy consumption (raw)'!S1438*Lists!$H$90</f>
        <v>0</v>
      </c>
      <c r="V1488">
        <f>'Energy consumption (raw)'!T1438*Lists!$H$91</f>
        <v>0</v>
      </c>
      <c r="W1488">
        <f>'Energy consumption (raw)'!U1438*Lists!$H$92</f>
        <v>0</v>
      </c>
      <c r="X1488">
        <f>'Energy consumption (raw)'!V1438*Lists!$H$93</f>
        <v>0</v>
      </c>
      <c r="Y1488">
        <f>'Energy consumption (raw)'!W1438*Lists!$H$94</f>
        <v>0</v>
      </c>
      <c r="Z1488">
        <f>'Energy consumption (raw)'!X1438*Lists!$H$96*1000000</f>
        <v>0</v>
      </c>
      <c r="AA1488">
        <f>'Energy consumption (raw)'!Y1438*Lists!$H$97</f>
        <v>0</v>
      </c>
      <c r="AB1488">
        <f>'Energy consumption (raw)'!Z1438*Lists!$H$96</f>
        <v>0</v>
      </c>
      <c r="AC1488">
        <f>'Energy consumption (raw)'!AA1438*Lists!$H$98</f>
        <v>0</v>
      </c>
      <c r="AD1488">
        <f>'Energy consumption (raw)'!AB1438*Lists!$H$99</f>
        <v>0</v>
      </c>
      <c r="AE1488">
        <f>'Energy consumption (raw)'!AC1438*Lists!$H$101</f>
        <v>0</v>
      </c>
      <c r="AF1488">
        <f>'Energy consumption (raw)'!AD1438*Lists!$H$101</f>
        <v>0</v>
      </c>
      <c r="AG1488">
        <f>'Energy consumption (raw)'!AE1438*Lists!$H$101</f>
        <v>0</v>
      </c>
      <c r="AH1488">
        <f>'Energy consumption (raw)'!AF1438*Lists!$H$100</f>
        <v>0</v>
      </c>
      <c r="AI1488" s="167">
        <f t="shared" si="118"/>
        <v>2311.3368500000001</v>
      </c>
      <c r="AJ1488" s="179">
        <f>'Energy consumption (raw)'!AG1438</f>
        <v>2311.3368500000001</v>
      </c>
      <c r="AK1488" s="179">
        <f>'Energy consumption (raw)'!AH1438</f>
        <v>1769.1883700000001</v>
      </c>
      <c r="AL1488">
        <f>IF(ROUND(AI1488,-3)=ROUND('Energy consumption (raw)'!AG1438,-3),1,0)</f>
        <v>1</v>
      </c>
      <c r="AM1488" s="179" t="str">
        <f>'Energy consumption (raw)'!AJ1438</f>
        <v>46. Tay Ninh</v>
      </c>
      <c r="AN1488">
        <f>VLOOKUP(AM1488,Lists!$F$9:$G$71,2,FALSE)</f>
        <v>1</v>
      </c>
    </row>
    <row r="1489" spans="2:40" x14ac:dyDescent="0.25">
      <c r="B1489" s="65" t="str">
        <f t="shared" si="116"/>
        <v>Industry1337</v>
      </c>
      <c r="C1489" s="179">
        <f>'Energy consumption (raw)'!B1439</f>
        <v>1337</v>
      </c>
      <c r="D1489" s="179">
        <f>'Energy consumption (raw)'!C1439</f>
        <v>0</v>
      </c>
      <c r="E1489" s="179">
        <f>'Energy consumption (raw)'!D1439</f>
        <v>0</v>
      </c>
      <c r="F1489" s="179" t="str">
        <f>'Energy consumption (raw)'!E1439</f>
        <v>Công nghiệp</v>
      </c>
      <c r="G1489" s="179" t="str">
        <f>'Energy consumption (raw)'!F1439</f>
        <v>Sản xuất tinh bột và các sản phẩm từ tinh bột</v>
      </c>
      <c r="H1489" s="179" t="str">
        <f>'Energy consumption (raw)'!G1439</f>
        <v>Industry</v>
      </c>
      <c r="I1489" s="179" t="str">
        <f>'Energy consumption (raw)'!I1439</f>
        <v>10 Manufacture of food products</v>
      </c>
      <c r="J1489" s="179" t="str">
        <f>INDEX(Sector!$E$6:$E$46,MATCH('Energy consumption (toe)'!I1489,Sector!$B$6:$B$46,FALSE))</f>
        <v>Manufacture of food products</v>
      </c>
      <c r="K1489" s="179">
        <f>IFERROR('Energy consumption (raw)'!J1439*Lists!$H$84,)</f>
        <v>0</v>
      </c>
      <c r="L1489" s="179">
        <f>'Energy consumption (raw)'!K1439*Lists!$H$84</f>
        <v>1677.5341700000001</v>
      </c>
      <c r="M1489" s="179">
        <f>'Energy consumption (raw)'!L1439*Lists!$H$84</f>
        <v>0</v>
      </c>
      <c r="N1489" s="179">
        <f>'Energy consumption (raw)'!M1439*Lists!$H$84</f>
        <v>0</v>
      </c>
      <c r="O1489" s="178">
        <f t="shared" si="117"/>
        <v>1677.5341700000001</v>
      </c>
      <c r="P1489">
        <f>'Energy consumption (raw)'!N1439*Lists!$H$85</f>
        <v>0</v>
      </c>
      <c r="Q1489">
        <f>'Energy consumption (raw)'!O1439*Lists!$H$86</f>
        <v>0</v>
      </c>
      <c r="R1489">
        <f>'Energy consumption (raw)'!P1439*Lists!$H$87</f>
        <v>0</v>
      </c>
      <c r="S1489">
        <f>'Energy consumption (raw)'!Q1439*Lists!$H$88</f>
        <v>0</v>
      </c>
      <c r="T1489">
        <f>'Energy consumption (raw)'!R1439*Lists!$H$89</f>
        <v>0</v>
      </c>
      <c r="U1489">
        <f>'Energy consumption (raw)'!S1439*Lists!$H$90</f>
        <v>0</v>
      </c>
      <c r="V1489">
        <f>'Energy consumption (raw)'!T1439*Lists!$H$91</f>
        <v>0</v>
      </c>
      <c r="W1489">
        <f>'Energy consumption (raw)'!U1439*Lists!$H$92</f>
        <v>0</v>
      </c>
      <c r="X1489">
        <f>'Energy consumption (raw)'!V1439*Lists!$H$93</f>
        <v>0</v>
      </c>
      <c r="Y1489">
        <f>'Energy consumption (raw)'!W1439*Lists!$H$94</f>
        <v>0</v>
      </c>
      <c r="Z1489">
        <f>'Energy consumption (raw)'!X1439*Lists!$H$96*1000000</f>
        <v>0</v>
      </c>
      <c r="AA1489">
        <f>'Energy consumption (raw)'!Y1439*Lists!$H$97</f>
        <v>0</v>
      </c>
      <c r="AB1489">
        <f>'Energy consumption (raw)'!Z1439*Lists!$H$96</f>
        <v>0</v>
      </c>
      <c r="AC1489">
        <f>'Energy consumption (raw)'!AA1439*Lists!$H$98</f>
        <v>0</v>
      </c>
      <c r="AD1489">
        <f>'Energy consumption (raw)'!AB1439*Lists!$H$99</f>
        <v>0</v>
      </c>
      <c r="AE1489">
        <f>'Energy consumption (raw)'!AC1439*Lists!$H$101</f>
        <v>0</v>
      </c>
      <c r="AF1489">
        <f>'Energy consumption (raw)'!AD1439*Lists!$H$101</f>
        <v>0</v>
      </c>
      <c r="AG1489">
        <f>'Energy consumption (raw)'!AE1439*Lists!$H$101</f>
        <v>0</v>
      </c>
      <c r="AH1489">
        <f>'Energy consumption (raw)'!AF1439*Lists!$H$100</f>
        <v>0</v>
      </c>
      <c r="AI1489" s="167">
        <f t="shared" si="118"/>
        <v>1677.5341700000001</v>
      </c>
      <c r="AJ1489" s="179">
        <f>'Energy consumption (raw)'!AG1439</f>
        <v>1677.5341700000001</v>
      </c>
      <c r="AK1489" s="179">
        <f>'Energy consumption (raw)'!AH1439</f>
        <v>1389.99612</v>
      </c>
      <c r="AL1489">
        <f>IF(ROUND(AI1489,-3)=ROUND('Energy consumption (raw)'!AG1439,-3),1,0)</f>
        <v>1</v>
      </c>
      <c r="AM1489" s="179" t="str">
        <f>'Energy consumption (raw)'!AJ1439</f>
        <v>46. Tay Ninh</v>
      </c>
      <c r="AN1489">
        <f>VLOOKUP(AM1489,Lists!$F$9:$G$71,2,FALSE)</f>
        <v>1</v>
      </c>
    </row>
    <row r="1490" spans="2:40" x14ac:dyDescent="0.25">
      <c r="B1490" s="65" t="str">
        <f t="shared" si="116"/>
        <v>Industry1338</v>
      </c>
      <c r="C1490" s="179">
        <f>'Energy consumption (raw)'!B1440</f>
        <v>1338</v>
      </c>
      <c r="D1490" s="179">
        <f>'Energy consumption (raw)'!C1440</f>
        <v>0</v>
      </c>
      <c r="E1490" s="179">
        <f>'Energy consumption (raw)'!D1440</f>
        <v>0</v>
      </c>
      <c r="F1490" s="179" t="str">
        <f>'Energy consumption (raw)'!E1440</f>
        <v>Công nghiệp</v>
      </c>
      <c r="G1490" s="179" t="str">
        <f>'Energy consumption (raw)'!F1440</f>
        <v>Sản xuất tinh bột và các sản phẩm từ tinh bột</v>
      </c>
      <c r="H1490" s="179" t="str">
        <f>'Energy consumption (raw)'!G1440</f>
        <v>Industry</v>
      </c>
      <c r="I1490" s="179" t="str">
        <f>'Energy consumption (raw)'!I1440</f>
        <v>10 Manufacture of food products</v>
      </c>
      <c r="J1490" s="179" t="str">
        <f>INDEX(Sector!$E$6:$E$46,MATCH('Energy consumption (toe)'!I1490,Sector!$B$6:$B$46,FALSE))</f>
        <v>Manufacture of food products</v>
      </c>
      <c r="K1490" s="179">
        <f>IFERROR('Energy consumption (raw)'!J1440*Lists!$H$84,)</f>
        <v>0</v>
      </c>
      <c r="L1490" s="179">
        <f>'Energy consumption (raw)'!K1440*Lists!$H$84</f>
        <v>1036.5411100000001</v>
      </c>
      <c r="M1490" s="179">
        <f>'Energy consumption (raw)'!L1440*Lists!$H$84</f>
        <v>0</v>
      </c>
      <c r="N1490" s="179">
        <f>'Energy consumption (raw)'!M1440*Lists!$H$84</f>
        <v>0</v>
      </c>
      <c r="O1490" s="178">
        <f t="shared" si="117"/>
        <v>1036.5411100000001</v>
      </c>
      <c r="P1490">
        <f>'Energy consumption (raw)'!N1440*Lists!$H$85</f>
        <v>0</v>
      </c>
      <c r="Q1490">
        <f>'Energy consumption (raw)'!O1440*Lists!$H$86</f>
        <v>0</v>
      </c>
      <c r="R1490">
        <f>'Energy consumption (raw)'!P1440*Lists!$H$87</f>
        <v>0</v>
      </c>
      <c r="S1490">
        <f>'Energy consumption (raw)'!Q1440*Lists!$H$88</f>
        <v>0</v>
      </c>
      <c r="T1490">
        <f>'Energy consumption (raw)'!R1440*Lists!$H$89</f>
        <v>0</v>
      </c>
      <c r="U1490">
        <f>'Energy consumption (raw)'!S1440*Lists!$H$90</f>
        <v>0</v>
      </c>
      <c r="V1490">
        <f>'Energy consumption (raw)'!T1440*Lists!$H$91</f>
        <v>0</v>
      </c>
      <c r="W1490">
        <f>'Energy consumption (raw)'!U1440*Lists!$H$92</f>
        <v>0</v>
      </c>
      <c r="X1490">
        <f>'Energy consumption (raw)'!V1440*Lists!$H$93</f>
        <v>0</v>
      </c>
      <c r="Y1490">
        <f>'Energy consumption (raw)'!W1440*Lists!$H$94</f>
        <v>0</v>
      </c>
      <c r="Z1490">
        <f>'Energy consumption (raw)'!X1440*Lists!$H$96*1000000</f>
        <v>0</v>
      </c>
      <c r="AA1490">
        <f>'Energy consumption (raw)'!Y1440*Lists!$H$97</f>
        <v>0</v>
      </c>
      <c r="AB1490">
        <f>'Energy consumption (raw)'!Z1440*Lists!$H$96</f>
        <v>0</v>
      </c>
      <c r="AC1490">
        <f>'Energy consumption (raw)'!AA1440*Lists!$H$98</f>
        <v>0</v>
      </c>
      <c r="AD1490">
        <f>'Energy consumption (raw)'!AB1440*Lists!$H$99</f>
        <v>0</v>
      </c>
      <c r="AE1490">
        <f>'Energy consumption (raw)'!AC1440*Lists!$H$101</f>
        <v>0</v>
      </c>
      <c r="AF1490">
        <f>'Energy consumption (raw)'!AD1440*Lists!$H$101</f>
        <v>0</v>
      </c>
      <c r="AG1490">
        <f>'Energy consumption (raw)'!AE1440*Lists!$H$101</f>
        <v>0</v>
      </c>
      <c r="AH1490">
        <f>'Energy consumption (raw)'!AF1440*Lists!$H$100</f>
        <v>0</v>
      </c>
      <c r="AI1490" s="167">
        <f t="shared" si="118"/>
        <v>1036.5411100000001</v>
      </c>
      <c r="AJ1490" s="179">
        <f>'Energy consumption (raw)'!AG1440</f>
        <v>1036.5411100000001</v>
      </c>
      <c r="AK1490" s="179">
        <f>'Energy consumption (raw)'!AH1440</f>
        <v>0</v>
      </c>
      <c r="AL1490">
        <f>IF(ROUND(AI1490,-3)=ROUND('Energy consumption (raw)'!AG1440,-3),1,0)</f>
        <v>1</v>
      </c>
      <c r="AM1490" s="179" t="str">
        <f>'Energy consumption (raw)'!AJ1440</f>
        <v>46. Tay Ninh</v>
      </c>
      <c r="AN1490">
        <f>VLOOKUP(AM1490,Lists!$F$9:$G$71,2,FALSE)</f>
        <v>1</v>
      </c>
    </row>
    <row r="1491" spans="2:40" x14ac:dyDescent="0.25">
      <c r="B1491" s="65" t="str">
        <f t="shared" si="116"/>
        <v>Industry1339</v>
      </c>
      <c r="C1491" s="179">
        <f>'Energy consumption (raw)'!B1441</f>
        <v>1339</v>
      </c>
      <c r="D1491" s="179">
        <f>'Energy consumption (raw)'!C1441</f>
        <v>0</v>
      </c>
      <c r="E1491" s="179">
        <f>'Energy consumption (raw)'!D1441</f>
        <v>0</v>
      </c>
      <c r="F1491" s="179" t="str">
        <f>'Energy consumption (raw)'!E1441</f>
        <v>Công nghiệp</v>
      </c>
      <c r="G1491" s="179" t="str">
        <f>'Energy consumption (raw)'!F1441</f>
        <v>Sản xuất tinh bột và các sản phẩm từ tinh bột</v>
      </c>
      <c r="H1491" s="179" t="str">
        <f>'Energy consumption (raw)'!G1441</f>
        <v>Industry</v>
      </c>
      <c r="I1491" s="179" t="str">
        <f>'Energy consumption (raw)'!I1441</f>
        <v>10 Manufacture of food products</v>
      </c>
      <c r="J1491" s="179" t="str">
        <f>INDEX(Sector!$E$6:$E$46,MATCH('Energy consumption (toe)'!I1491,Sector!$B$6:$B$46,FALSE))</f>
        <v>Manufacture of food products</v>
      </c>
      <c r="K1491" s="179">
        <f>IFERROR('Energy consumption (raw)'!J1441*Lists!$H$84,)</f>
        <v>0</v>
      </c>
      <c r="L1491" s="179">
        <f>'Energy consumption (raw)'!K1441*Lists!$H$84</f>
        <v>3313.99368</v>
      </c>
      <c r="M1491" s="179">
        <f>'Energy consumption (raw)'!L1441*Lists!$H$84</f>
        <v>0</v>
      </c>
      <c r="N1491" s="179">
        <f>'Energy consumption (raw)'!M1441*Lists!$H$84</f>
        <v>0</v>
      </c>
      <c r="O1491" s="178">
        <f t="shared" si="117"/>
        <v>3313.99368</v>
      </c>
      <c r="P1491">
        <f>'Energy consumption (raw)'!N1441*Lists!$H$85</f>
        <v>0</v>
      </c>
      <c r="Q1491">
        <f>'Energy consumption (raw)'!O1441*Lists!$H$86</f>
        <v>0</v>
      </c>
      <c r="R1491">
        <f>'Energy consumption (raw)'!P1441*Lists!$H$87</f>
        <v>0</v>
      </c>
      <c r="S1491">
        <f>'Energy consumption (raw)'!Q1441*Lists!$H$88</f>
        <v>0</v>
      </c>
      <c r="T1491">
        <f>'Energy consumption (raw)'!R1441*Lists!$H$89</f>
        <v>0</v>
      </c>
      <c r="U1491">
        <f>'Energy consumption (raw)'!S1441*Lists!$H$90</f>
        <v>0</v>
      </c>
      <c r="V1491">
        <f>'Energy consumption (raw)'!T1441*Lists!$H$91</f>
        <v>0</v>
      </c>
      <c r="W1491">
        <f>'Energy consumption (raw)'!U1441*Lists!$H$92</f>
        <v>0</v>
      </c>
      <c r="X1491">
        <f>'Energy consumption (raw)'!V1441*Lists!$H$93</f>
        <v>0</v>
      </c>
      <c r="Y1491">
        <f>'Energy consumption (raw)'!W1441*Lists!$H$94</f>
        <v>0</v>
      </c>
      <c r="Z1491">
        <f>'Energy consumption (raw)'!X1441*Lists!$H$96*1000000</f>
        <v>0</v>
      </c>
      <c r="AA1491">
        <f>'Energy consumption (raw)'!Y1441*Lists!$H$97</f>
        <v>0</v>
      </c>
      <c r="AB1491">
        <f>'Energy consumption (raw)'!Z1441*Lists!$H$96</f>
        <v>0</v>
      </c>
      <c r="AC1491">
        <f>'Energy consumption (raw)'!AA1441*Lists!$H$98</f>
        <v>0</v>
      </c>
      <c r="AD1491">
        <f>'Energy consumption (raw)'!AB1441*Lists!$H$99</f>
        <v>0</v>
      </c>
      <c r="AE1491">
        <f>'Energy consumption (raw)'!AC1441*Lists!$H$101</f>
        <v>0</v>
      </c>
      <c r="AF1491">
        <f>'Energy consumption (raw)'!AD1441*Lists!$H$101</f>
        <v>0</v>
      </c>
      <c r="AG1491">
        <f>'Energy consumption (raw)'!AE1441*Lists!$H$101</f>
        <v>0</v>
      </c>
      <c r="AH1491">
        <f>'Energy consumption (raw)'!AF1441*Lists!$H$100</f>
        <v>0</v>
      </c>
      <c r="AI1491" s="167">
        <f t="shared" si="118"/>
        <v>3313.99368</v>
      </c>
      <c r="AJ1491" s="179">
        <f>'Energy consumption (raw)'!AG1441</f>
        <v>3313.99368</v>
      </c>
      <c r="AK1491" s="179">
        <f>'Energy consumption (raw)'!AH1441</f>
        <v>2377.37725</v>
      </c>
      <c r="AL1491">
        <f>IF(ROUND(AI1491,-3)=ROUND('Energy consumption (raw)'!AG1441,-3),1,0)</f>
        <v>1</v>
      </c>
      <c r="AM1491" s="179" t="str">
        <f>'Energy consumption (raw)'!AJ1441</f>
        <v>46. Tay Ninh</v>
      </c>
      <c r="AN1491">
        <f>VLOOKUP(AM1491,Lists!$F$9:$G$71,2,FALSE)</f>
        <v>1</v>
      </c>
    </row>
    <row r="1492" spans="2:40" x14ac:dyDescent="0.25">
      <c r="B1492" s="65" t="str">
        <f t="shared" si="116"/>
        <v>Industry1340</v>
      </c>
      <c r="C1492" s="179">
        <f>'Energy consumption (raw)'!B1442</f>
        <v>1340</v>
      </c>
      <c r="D1492" s="179">
        <f>'Energy consumption (raw)'!C1442</f>
        <v>0</v>
      </c>
      <c r="E1492" s="179">
        <f>'Energy consumption (raw)'!D1442</f>
        <v>0</v>
      </c>
      <c r="F1492" s="179" t="str">
        <f>'Energy consumption (raw)'!E1442</f>
        <v>Công nghiệp</v>
      </c>
      <c r="G1492" s="179" t="str">
        <f>'Energy consumption (raw)'!F1442</f>
        <v>Sản xuất tinh bột và các sản phẩm từ tinh bột</v>
      </c>
      <c r="H1492" s="179" t="str">
        <f>'Energy consumption (raw)'!G1442</f>
        <v>Industry</v>
      </c>
      <c r="I1492" s="179" t="str">
        <f>'Energy consumption (raw)'!I1442</f>
        <v>10 Manufacture of food products</v>
      </c>
      <c r="J1492" s="179" t="str">
        <f>INDEX(Sector!$E$6:$E$46,MATCH('Energy consumption (toe)'!I1492,Sector!$B$6:$B$46,FALSE))</f>
        <v>Manufacture of food products</v>
      </c>
      <c r="K1492" s="179">
        <f>IFERROR('Energy consumption (raw)'!J1442*Lists!$H$84,)</f>
        <v>0</v>
      </c>
      <c r="L1492" s="179">
        <f>'Energy consumption (raw)'!K1442*Lists!$H$84</f>
        <v>1165.1038700000001</v>
      </c>
      <c r="M1492" s="179">
        <f>'Energy consumption (raw)'!L1442*Lists!$H$84</f>
        <v>0</v>
      </c>
      <c r="N1492" s="179">
        <f>'Energy consumption (raw)'!M1442*Lists!$H$84</f>
        <v>0</v>
      </c>
      <c r="O1492" s="178">
        <f t="shared" si="117"/>
        <v>1165.1038700000001</v>
      </c>
      <c r="P1492">
        <f>'Energy consumption (raw)'!N1442*Lists!$H$85</f>
        <v>0</v>
      </c>
      <c r="Q1492">
        <f>'Energy consumption (raw)'!O1442*Lists!$H$86</f>
        <v>0</v>
      </c>
      <c r="R1492">
        <f>'Energy consumption (raw)'!P1442*Lists!$H$87</f>
        <v>0</v>
      </c>
      <c r="S1492">
        <f>'Energy consumption (raw)'!Q1442*Lists!$H$88</f>
        <v>0</v>
      </c>
      <c r="T1492">
        <f>'Energy consumption (raw)'!R1442*Lists!$H$89</f>
        <v>0</v>
      </c>
      <c r="U1492">
        <f>'Energy consumption (raw)'!S1442*Lists!$H$90</f>
        <v>0</v>
      </c>
      <c r="V1492">
        <f>'Energy consumption (raw)'!T1442*Lists!$H$91</f>
        <v>0</v>
      </c>
      <c r="W1492">
        <f>'Energy consumption (raw)'!U1442*Lists!$H$92</f>
        <v>0</v>
      </c>
      <c r="X1492">
        <f>'Energy consumption (raw)'!V1442*Lists!$H$93</f>
        <v>0</v>
      </c>
      <c r="Y1492">
        <f>'Energy consumption (raw)'!W1442*Lists!$H$94</f>
        <v>0</v>
      </c>
      <c r="Z1492">
        <f>'Energy consumption (raw)'!X1442*Lists!$H$96*1000000</f>
        <v>0</v>
      </c>
      <c r="AA1492">
        <f>'Energy consumption (raw)'!Y1442*Lists!$H$97</f>
        <v>0</v>
      </c>
      <c r="AB1492">
        <f>'Energy consumption (raw)'!Z1442*Lists!$H$96</f>
        <v>0</v>
      </c>
      <c r="AC1492">
        <f>'Energy consumption (raw)'!AA1442*Lists!$H$98</f>
        <v>0</v>
      </c>
      <c r="AD1492">
        <f>'Energy consumption (raw)'!AB1442*Lists!$H$99</f>
        <v>0</v>
      </c>
      <c r="AE1492">
        <f>'Energy consumption (raw)'!AC1442*Lists!$H$101</f>
        <v>0</v>
      </c>
      <c r="AF1492">
        <f>'Energy consumption (raw)'!AD1442*Lists!$H$101</f>
        <v>0</v>
      </c>
      <c r="AG1492">
        <f>'Energy consumption (raw)'!AE1442*Lists!$H$101</f>
        <v>0</v>
      </c>
      <c r="AH1492">
        <f>'Energy consumption (raw)'!AF1442*Lists!$H$100</f>
        <v>0</v>
      </c>
      <c r="AI1492" s="167">
        <f t="shared" si="118"/>
        <v>1165.1038700000001</v>
      </c>
      <c r="AJ1492" s="179">
        <f>'Energy consumption (raw)'!AG1442</f>
        <v>1165.1038700000001</v>
      </c>
      <c r="AK1492" s="179">
        <f>'Energy consumption (raw)'!AH1442</f>
        <v>0</v>
      </c>
      <c r="AL1492">
        <f>IF(ROUND(AI1492,-3)=ROUND('Energy consumption (raw)'!AG1442,-3),1,0)</f>
        <v>1</v>
      </c>
      <c r="AM1492" s="179" t="str">
        <f>'Energy consumption (raw)'!AJ1442</f>
        <v>46. Tay Ninh</v>
      </c>
      <c r="AN1492">
        <f>VLOOKUP(AM1492,Lists!$F$9:$G$71,2,FALSE)</f>
        <v>1</v>
      </c>
    </row>
    <row r="1493" spans="2:40" x14ac:dyDescent="0.25">
      <c r="B1493" s="65" t="str">
        <f t="shared" si="116"/>
        <v>Industry1341</v>
      </c>
      <c r="C1493" s="179">
        <f>'Energy consumption (raw)'!B1443</f>
        <v>1341</v>
      </c>
      <c r="D1493" s="179">
        <f>'Energy consumption (raw)'!C1443</f>
        <v>0</v>
      </c>
      <c r="E1493" s="179">
        <f>'Energy consumption (raw)'!D1443</f>
        <v>0</v>
      </c>
      <c r="F1493" s="179" t="str">
        <f>'Energy consumption (raw)'!E1443</f>
        <v>Công nghiệp</v>
      </c>
      <c r="G1493" s="179" t="str">
        <f>'Energy consumption (raw)'!F1443</f>
        <v>Sản xuất tinh bột và các sản phẩm từ tinh bột</v>
      </c>
      <c r="H1493" s="179" t="str">
        <f>'Energy consumption (raw)'!G1443</f>
        <v>Industry</v>
      </c>
      <c r="I1493" s="179" t="str">
        <f>'Energy consumption (raw)'!I1443</f>
        <v>10 Manufacture of food products</v>
      </c>
      <c r="J1493" s="179" t="str">
        <f>INDEX(Sector!$E$6:$E$46,MATCH('Energy consumption (toe)'!I1493,Sector!$B$6:$B$46,FALSE))</f>
        <v>Manufacture of food products</v>
      </c>
      <c r="K1493" s="179">
        <f>IFERROR('Energy consumption (raw)'!J1443*Lists!$H$84,)</f>
        <v>0</v>
      </c>
      <c r="L1493" s="179">
        <f>'Energy consumption (raw)'!K1443*Lists!$H$84</f>
        <v>1464.81619</v>
      </c>
      <c r="M1493" s="179">
        <f>'Energy consumption (raw)'!L1443*Lists!$H$84</f>
        <v>0</v>
      </c>
      <c r="N1493" s="179">
        <f>'Energy consumption (raw)'!M1443*Lists!$H$84</f>
        <v>0</v>
      </c>
      <c r="O1493" s="178">
        <f t="shared" si="117"/>
        <v>1464.81619</v>
      </c>
      <c r="P1493">
        <f>'Energy consumption (raw)'!N1443*Lists!$H$85</f>
        <v>0</v>
      </c>
      <c r="Q1493">
        <f>'Energy consumption (raw)'!O1443*Lists!$H$86</f>
        <v>0</v>
      </c>
      <c r="R1493">
        <f>'Energy consumption (raw)'!P1443*Lists!$H$87</f>
        <v>0</v>
      </c>
      <c r="S1493">
        <f>'Energy consumption (raw)'!Q1443*Lists!$H$88</f>
        <v>0</v>
      </c>
      <c r="T1493">
        <f>'Energy consumption (raw)'!R1443*Lists!$H$89</f>
        <v>0</v>
      </c>
      <c r="U1493">
        <f>'Energy consumption (raw)'!S1443*Lists!$H$90</f>
        <v>0</v>
      </c>
      <c r="V1493">
        <f>'Energy consumption (raw)'!T1443*Lists!$H$91</f>
        <v>0</v>
      </c>
      <c r="W1493">
        <f>'Energy consumption (raw)'!U1443*Lists!$H$92</f>
        <v>0</v>
      </c>
      <c r="X1493">
        <f>'Energy consumption (raw)'!V1443*Lists!$H$93</f>
        <v>0</v>
      </c>
      <c r="Y1493">
        <f>'Energy consumption (raw)'!W1443*Lists!$H$94</f>
        <v>0</v>
      </c>
      <c r="Z1493">
        <f>'Energy consumption (raw)'!X1443*Lists!$H$96*1000000</f>
        <v>0</v>
      </c>
      <c r="AA1493">
        <f>'Energy consumption (raw)'!Y1443*Lists!$H$97</f>
        <v>0</v>
      </c>
      <c r="AB1493">
        <f>'Energy consumption (raw)'!Z1443*Lists!$H$96</f>
        <v>0</v>
      </c>
      <c r="AC1493">
        <f>'Energy consumption (raw)'!AA1443*Lists!$H$98</f>
        <v>0</v>
      </c>
      <c r="AD1493">
        <f>'Energy consumption (raw)'!AB1443*Lists!$H$99</f>
        <v>0</v>
      </c>
      <c r="AE1493">
        <f>'Energy consumption (raw)'!AC1443*Lists!$H$101</f>
        <v>0</v>
      </c>
      <c r="AF1493">
        <f>'Energy consumption (raw)'!AD1443*Lists!$H$101</f>
        <v>0</v>
      </c>
      <c r="AG1493">
        <f>'Energy consumption (raw)'!AE1443*Lists!$H$101</f>
        <v>0</v>
      </c>
      <c r="AH1493">
        <f>'Energy consumption (raw)'!AF1443*Lists!$H$100</f>
        <v>0</v>
      </c>
      <c r="AI1493" s="167">
        <f t="shared" si="118"/>
        <v>1464.81619</v>
      </c>
      <c r="AJ1493" s="179">
        <f>'Energy consumption (raw)'!AG1443</f>
        <v>1464.81619</v>
      </c>
      <c r="AK1493" s="179">
        <f>'Energy consumption (raw)'!AH1443</f>
        <v>1361.46605</v>
      </c>
      <c r="AL1493">
        <f>IF(ROUND(AI1493,-3)=ROUND('Energy consumption (raw)'!AG1443,-3),1,0)</f>
        <v>1</v>
      </c>
      <c r="AM1493" s="179" t="str">
        <f>'Energy consumption (raw)'!AJ1443</f>
        <v>46. Tay Ninh</v>
      </c>
      <c r="AN1493">
        <f>VLOOKUP(AM1493,Lists!$F$9:$G$71,2,FALSE)</f>
        <v>1</v>
      </c>
    </row>
    <row r="1494" spans="2:40" x14ac:dyDescent="0.25">
      <c r="B1494" s="65" t="str">
        <f t="shared" si="116"/>
        <v>Industry1342</v>
      </c>
      <c r="C1494" s="179">
        <f>'Energy consumption (raw)'!B1444</f>
        <v>1342</v>
      </c>
      <c r="D1494" s="179">
        <f>'Energy consumption (raw)'!C1444</f>
        <v>0</v>
      </c>
      <c r="E1494" s="179">
        <f>'Energy consumption (raw)'!D1444</f>
        <v>0</v>
      </c>
      <c r="F1494" s="179" t="str">
        <f>'Energy consumption (raw)'!E1444</f>
        <v>Công nghiệp</v>
      </c>
      <c r="G1494" s="179" t="str">
        <f>'Energy consumption (raw)'!F1444</f>
        <v>Sản xuất tinh bột và các sản phẩm từ tinh bột</v>
      </c>
      <c r="H1494" s="179" t="str">
        <f>'Energy consumption (raw)'!G1444</f>
        <v>Industry</v>
      </c>
      <c r="I1494" s="179" t="str">
        <f>'Energy consumption (raw)'!I1444</f>
        <v>10 Manufacture of food products</v>
      </c>
      <c r="J1494" s="179" t="str">
        <f>INDEX(Sector!$E$6:$E$46,MATCH('Energy consumption (toe)'!I1494,Sector!$B$6:$B$46,FALSE))</f>
        <v>Manufacture of food products</v>
      </c>
      <c r="K1494" s="179">
        <f>IFERROR('Energy consumption (raw)'!J1444*Lists!$H$84,)</f>
        <v>0</v>
      </c>
      <c r="L1494" s="179">
        <f>'Energy consumption (raw)'!K1444*Lists!$H$84</f>
        <v>1508.0201900000002</v>
      </c>
      <c r="M1494" s="179">
        <f>'Energy consumption (raw)'!L1444*Lists!$H$84</f>
        <v>0</v>
      </c>
      <c r="N1494" s="179">
        <f>'Energy consumption (raw)'!M1444*Lists!$H$84</f>
        <v>0</v>
      </c>
      <c r="O1494" s="178">
        <f t="shared" si="117"/>
        <v>1508.0201900000002</v>
      </c>
      <c r="P1494">
        <f>'Energy consumption (raw)'!N1444*Lists!$H$85</f>
        <v>0</v>
      </c>
      <c r="Q1494">
        <f>'Energy consumption (raw)'!O1444*Lists!$H$86</f>
        <v>0</v>
      </c>
      <c r="R1494">
        <f>'Energy consumption (raw)'!P1444*Lists!$H$87</f>
        <v>0</v>
      </c>
      <c r="S1494">
        <f>'Energy consumption (raw)'!Q1444*Lists!$H$88</f>
        <v>0</v>
      </c>
      <c r="T1494">
        <f>'Energy consumption (raw)'!R1444*Lists!$H$89</f>
        <v>0</v>
      </c>
      <c r="U1494">
        <f>'Energy consumption (raw)'!S1444*Lists!$H$90</f>
        <v>0</v>
      </c>
      <c r="V1494">
        <f>'Energy consumption (raw)'!T1444*Lists!$H$91</f>
        <v>0</v>
      </c>
      <c r="W1494">
        <f>'Energy consumption (raw)'!U1444*Lists!$H$92</f>
        <v>0</v>
      </c>
      <c r="X1494">
        <f>'Energy consumption (raw)'!V1444*Lists!$H$93</f>
        <v>0</v>
      </c>
      <c r="Y1494">
        <f>'Energy consumption (raw)'!W1444*Lists!$H$94</f>
        <v>0</v>
      </c>
      <c r="Z1494">
        <f>'Energy consumption (raw)'!X1444*Lists!$H$96*1000000</f>
        <v>0</v>
      </c>
      <c r="AA1494">
        <f>'Energy consumption (raw)'!Y1444*Lists!$H$97</f>
        <v>0</v>
      </c>
      <c r="AB1494">
        <f>'Energy consumption (raw)'!Z1444*Lists!$H$96</f>
        <v>0</v>
      </c>
      <c r="AC1494">
        <f>'Energy consumption (raw)'!AA1444*Lists!$H$98</f>
        <v>0</v>
      </c>
      <c r="AD1494">
        <f>'Energy consumption (raw)'!AB1444*Lists!$H$99</f>
        <v>0</v>
      </c>
      <c r="AE1494">
        <f>'Energy consumption (raw)'!AC1444*Lists!$H$101</f>
        <v>0</v>
      </c>
      <c r="AF1494">
        <f>'Energy consumption (raw)'!AD1444*Lists!$H$101</f>
        <v>0</v>
      </c>
      <c r="AG1494">
        <f>'Energy consumption (raw)'!AE1444*Lists!$H$101</f>
        <v>0</v>
      </c>
      <c r="AH1494">
        <f>'Energy consumption (raw)'!AF1444*Lists!$H$100</f>
        <v>0</v>
      </c>
      <c r="AI1494" s="167">
        <f t="shared" si="118"/>
        <v>1508.0201900000002</v>
      </c>
      <c r="AJ1494" s="179">
        <f>'Energy consumption (raw)'!AG1444</f>
        <v>1508.0201900000002</v>
      </c>
      <c r="AK1494" s="179">
        <f>'Energy consumption (raw)'!AH1444</f>
        <v>1085.51593</v>
      </c>
      <c r="AL1494">
        <f>IF(ROUND(AI1494,-3)=ROUND('Energy consumption (raw)'!AG1444,-3),1,0)</f>
        <v>1</v>
      </c>
      <c r="AM1494" s="179" t="str">
        <f>'Energy consumption (raw)'!AJ1444</f>
        <v>46. Tay Ninh</v>
      </c>
      <c r="AN1494">
        <f>VLOOKUP(AM1494,Lists!$F$9:$G$71,2,FALSE)</f>
        <v>1</v>
      </c>
    </row>
    <row r="1495" spans="2:40" x14ac:dyDescent="0.25">
      <c r="B1495" s="65" t="str">
        <f t="shared" si="116"/>
        <v>Industry1343</v>
      </c>
      <c r="C1495" s="179">
        <f>'Energy consumption (raw)'!B1445</f>
        <v>1343</v>
      </c>
      <c r="D1495" s="179">
        <f>'Energy consumption (raw)'!C1445</f>
        <v>0</v>
      </c>
      <c r="E1495" s="179">
        <f>'Energy consumption (raw)'!D1445</f>
        <v>0</v>
      </c>
      <c r="F1495" s="179" t="str">
        <f>'Energy consumption (raw)'!E1445</f>
        <v>Công nghiệp</v>
      </c>
      <c r="G1495" s="179" t="str">
        <f>'Energy consumption (raw)'!F1445</f>
        <v>Sản xuất tinh bột và các sản phẩm từ tinh bột</v>
      </c>
      <c r="H1495" s="179" t="str">
        <f>'Energy consumption (raw)'!G1445</f>
        <v>Industry</v>
      </c>
      <c r="I1495" s="179" t="str">
        <f>'Energy consumption (raw)'!I1445</f>
        <v>10 Manufacture of food products</v>
      </c>
      <c r="J1495" s="179" t="str">
        <f>INDEX(Sector!$E$6:$E$46,MATCH('Energy consumption (toe)'!I1495,Sector!$B$6:$B$46,FALSE))</f>
        <v>Manufacture of food products</v>
      </c>
      <c r="K1495" s="179">
        <f>IFERROR('Energy consumption (raw)'!J1445*Lists!$H$84,)</f>
        <v>0</v>
      </c>
      <c r="L1495" s="179">
        <f>'Energy consumption (raw)'!K1445*Lists!$H$84</f>
        <v>3330.0254500000001</v>
      </c>
      <c r="M1495" s="179">
        <f>'Energy consumption (raw)'!L1445*Lists!$H$84</f>
        <v>0</v>
      </c>
      <c r="N1495" s="179">
        <f>'Energy consumption (raw)'!M1445*Lists!$H$84</f>
        <v>0</v>
      </c>
      <c r="O1495" s="178">
        <f t="shared" si="117"/>
        <v>3330.0254500000001</v>
      </c>
      <c r="P1495">
        <f>'Energy consumption (raw)'!N1445*Lists!$H$85</f>
        <v>0</v>
      </c>
      <c r="Q1495">
        <f>'Energy consumption (raw)'!O1445*Lists!$H$86</f>
        <v>0</v>
      </c>
      <c r="R1495">
        <f>'Energy consumption (raw)'!P1445*Lists!$H$87</f>
        <v>0</v>
      </c>
      <c r="S1495">
        <f>'Energy consumption (raw)'!Q1445*Lists!$H$88</f>
        <v>0</v>
      </c>
      <c r="T1495">
        <f>'Energy consumption (raw)'!R1445*Lists!$H$89</f>
        <v>0</v>
      </c>
      <c r="U1495">
        <f>'Energy consumption (raw)'!S1445*Lists!$H$90</f>
        <v>0</v>
      </c>
      <c r="V1495">
        <f>'Energy consumption (raw)'!T1445*Lists!$H$91</f>
        <v>0</v>
      </c>
      <c r="W1495">
        <f>'Energy consumption (raw)'!U1445*Lists!$H$92</f>
        <v>0</v>
      </c>
      <c r="X1495">
        <f>'Energy consumption (raw)'!V1445*Lists!$H$93</f>
        <v>0</v>
      </c>
      <c r="Y1495">
        <f>'Energy consumption (raw)'!W1445*Lists!$H$94</f>
        <v>0</v>
      </c>
      <c r="Z1495">
        <f>'Energy consumption (raw)'!X1445*Lists!$H$96*1000000</f>
        <v>0</v>
      </c>
      <c r="AA1495">
        <f>'Energy consumption (raw)'!Y1445*Lists!$H$97</f>
        <v>0</v>
      </c>
      <c r="AB1495">
        <f>'Energy consumption (raw)'!Z1445*Lists!$H$96</f>
        <v>0</v>
      </c>
      <c r="AC1495">
        <f>'Energy consumption (raw)'!AA1445*Lists!$H$98</f>
        <v>0</v>
      </c>
      <c r="AD1495">
        <f>'Energy consumption (raw)'!AB1445*Lists!$H$99</f>
        <v>0</v>
      </c>
      <c r="AE1495">
        <f>'Energy consumption (raw)'!AC1445*Lists!$H$101</f>
        <v>0</v>
      </c>
      <c r="AF1495">
        <f>'Energy consumption (raw)'!AD1445*Lists!$H$101</f>
        <v>0</v>
      </c>
      <c r="AG1495">
        <f>'Energy consumption (raw)'!AE1445*Lists!$H$101</f>
        <v>0</v>
      </c>
      <c r="AH1495">
        <f>'Energy consumption (raw)'!AF1445*Lists!$H$100</f>
        <v>0</v>
      </c>
      <c r="AI1495" s="167">
        <f t="shared" si="118"/>
        <v>3330.0254500000001</v>
      </c>
      <c r="AJ1495" s="179">
        <f>'Energy consumption (raw)'!AG1445</f>
        <v>3330.0254500000001</v>
      </c>
      <c r="AK1495" s="179">
        <f>'Energy consumption (raw)'!AH1445</f>
        <v>3336.5986300000004</v>
      </c>
      <c r="AL1495">
        <f>IF(ROUND(AI1495,-3)=ROUND('Energy consumption (raw)'!AG1445,-3),1,0)</f>
        <v>1</v>
      </c>
      <c r="AM1495" s="179" t="str">
        <f>'Energy consumption (raw)'!AJ1445</f>
        <v>46. Tay Ninh</v>
      </c>
      <c r="AN1495">
        <f>VLOOKUP(AM1495,Lists!$F$9:$G$71,2,FALSE)</f>
        <v>1</v>
      </c>
    </row>
    <row r="1496" spans="2:40" x14ac:dyDescent="0.25">
      <c r="B1496" s="65" t="str">
        <f t="shared" si="116"/>
        <v>Industry1344</v>
      </c>
      <c r="C1496" s="179">
        <f>'Energy consumption (raw)'!B1446</f>
        <v>1344</v>
      </c>
      <c r="D1496" s="179">
        <f>'Energy consumption (raw)'!C1446</f>
        <v>0</v>
      </c>
      <c r="E1496" s="179">
        <f>'Energy consumption (raw)'!D1446</f>
        <v>0</v>
      </c>
      <c r="F1496" s="179" t="str">
        <f>'Energy consumption (raw)'!E1446</f>
        <v>Công nghiệp</v>
      </c>
      <c r="G1496" s="179" t="str">
        <f>'Energy consumption (raw)'!F1446</f>
        <v>Sản xuất tinh bột và các sản phẩm từ tinh bột</v>
      </c>
      <c r="H1496" s="179" t="str">
        <f>'Energy consumption (raw)'!G1446</f>
        <v>Industry</v>
      </c>
      <c r="I1496" s="179" t="str">
        <f>'Energy consumption (raw)'!I1446</f>
        <v>10 Manufacture of food products</v>
      </c>
      <c r="J1496" s="179" t="str">
        <f>INDEX(Sector!$E$6:$E$46,MATCH('Energy consumption (toe)'!I1496,Sector!$B$6:$B$46,FALSE))</f>
        <v>Manufacture of food products</v>
      </c>
      <c r="K1496" s="179">
        <f>IFERROR('Energy consumption (raw)'!J1446*Lists!$H$84,)</f>
        <v>0</v>
      </c>
      <c r="L1496" s="179">
        <f>'Energy consumption (raw)'!K1446*Lists!$H$84</f>
        <v>1708.6410500000002</v>
      </c>
      <c r="M1496" s="179">
        <f>'Energy consumption (raw)'!L1446*Lists!$H$84</f>
        <v>0</v>
      </c>
      <c r="N1496" s="179">
        <f>'Energy consumption (raw)'!M1446*Lists!$H$84</f>
        <v>0</v>
      </c>
      <c r="O1496" s="178">
        <f t="shared" si="117"/>
        <v>1708.6410500000002</v>
      </c>
      <c r="P1496">
        <f>'Energy consumption (raw)'!N1446*Lists!$H$85</f>
        <v>0</v>
      </c>
      <c r="Q1496">
        <f>'Energy consumption (raw)'!O1446*Lists!$H$86</f>
        <v>0</v>
      </c>
      <c r="R1496">
        <f>'Energy consumption (raw)'!P1446*Lists!$H$87</f>
        <v>0</v>
      </c>
      <c r="S1496">
        <f>'Energy consumption (raw)'!Q1446*Lists!$H$88</f>
        <v>0</v>
      </c>
      <c r="T1496">
        <f>'Energy consumption (raw)'!R1446*Lists!$H$89</f>
        <v>0</v>
      </c>
      <c r="U1496">
        <f>'Energy consumption (raw)'!S1446*Lists!$H$90</f>
        <v>0</v>
      </c>
      <c r="V1496">
        <f>'Energy consumption (raw)'!T1446*Lists!$H$91</f>
        <v>0</v>
      </c>
      <c r="W1496">
        <f>'Energy consumption (raw)'!U1446*Lists!$H$92</f>
        <v>0</v>
      </c>
      <c r="X1496">
        <f>'Energy consumption (raw)'!V1446*Lists!$H$93</f>
        <v>0</v>
      </c>
      <c r="Y1496">
        <f>'Energy consumption (raw)'!W1446*Lists!$H$94</f>
        <v>0</v>
      </c>
      <c r="Z1496">
        <f>'Energy consumption (raw)'!X1446*Lists!$H$96*1000000</f>
        <v>0</v>
      </c>
      <c r="AA1496">
        <f>'Energy consumption (raw)'!Y1446*Lists!$H$97</f>
        <v>0</v>
      </c>
      <c r="AB1496">
        <f>'Energy consumption (raw)'!Z1446*Lists!$H$96</f>
        <v>0</v>
      </c>
      <c r="AC1496">
        <f>'Energy consumption (raw)'!AA1446*Lists!$H$98</f>
        <v>0</v>
      </c>
      <c r="AD1496">
        <f>'Energy consumption (raw)'!AB1446*Lists!$H$99</f>
        <v>0</v>
      </c>
      <c r="AE1496">
        <f>'Energy consumption (raw)'!AC1446*Lists!$H$101</f>
        <v>0</v>
      </c>
      <c r="AF1496">
        <f>'Energy consumption (raw)'!AD1446*Lists!$H$101</f>
        <v>0</v>
      </c>
      <c r="AG1496">
        <f>'Energy consumption (raw)'!AE1446*Lists!$H$101</f>
        <v>0</v>
      </c>
      <c r="AH1496">
        <f>'Energy consumption (raw)'!AF1446*Lists!$H$100</f>
        <v>0</v>
      </c>
      <c r="AI1496" s="167">
        <f t="shared" si="118"/>
        <v>1708.6410500000002</v>
      </c>
      <c r="AJ1496" s="179">
        <f>'Energy consumption (raw)'!AG1446</f>
        <v>1708.6410500000002</v>
      </c>
      <c r="AK1496" s="179">
        <f>'Energy consumption (raw)'!AH1446</f>
        <v>1397.2173600000001</v>
      </c>
      <c r="AL1496">
        <f>IF(ROUND(AI1496,-3)=ROUND('Energy consumption (raw)'!AG1446,-3),1,0)</f>
        <v>1</v>
      </c>
      <c r="AM1496" s="179" t="str">
        <f>'Energy consumption (raw)'!AJ1446</f>
        <v>46. Tay Ninh</v>
      </c>
      <c r="AN1496">
        <f>VLOOKUP(AM1496,Lists!$F$9:$G$71,2,FALSE)</f>
        <v>1</v>
      </c>
    </row>
    <row r="1497" spans="2:40" x14ac:dyDescent="0.25">
      <c r="B1497" s="65" t="str">
        <f t="shared" si="116"/>
        <v>Industry1345</v>
      </c>
      <c r="C1497" s="179">
        <f>'Energy consumption (raw)'!B1447</f>
        <v>1345</v>
      </c>
      <c r="D1497" s="179">
        <f>'Energy consumption (raw)'!C1447</f>
        <v>0</v>
      </c>
      <c r="E1497" s="179">
        <f>'Energy consumption (raw)'!D1447</f>
        <v>0</v>
      </c>
      <c r="F1497" s="179" t="str">
        <f>'Energy consumption (raw)'!E1447</f>
        <v>Công nghiệp</v>
      </c>
      <c r="G1497" s="179" t="str">
        <f>'Energy consumption (raw)'!F1447</f>
        <v>Sản xuất tinh bột và các sản phẩm từ tinh bột</v>
      </c>
      <c r="H1497" s="179" t="str">
        <f>'Energy consumption (raw)'!G1447</f>
        <v>Industry</v>
      </c>
      <c r="I1497" s="179" t="str">
        <f>'Energy consumption (raw)'!I1447</f>
        <v>10 Manufacture of food products</v>
      </c>
      <c r="J1497" s="179" t="str">
        <f>INDEX(Sector!$E$6:$E$46,MATCH('Energy consumption (toe)'!I1497,Sector!$B$6:$B$46,FALSE))</f>
        <v>Manufacture of food products</v>
      </c>
      <c r="K1497" s="179">
        <f>IFERROR('Energy consumption (raw)'!J1447*Lists!$H$84,)</f>
        <v>0</v>
      </c>
      <c r="L1497" s="179">
        <f>'Energy consumption (raw)'!K1447*Lists!$H$84</f>
        <v>1918.7667900000001</v>
      </c>
      <c r="M1497" s="179">
        <f>'Energy consumption (raw)'!L1447*Lists!$H$84</f>
        <v>0</v>
      </c>
      <c r="N1497" s="179">
        <f>'Energy consumption (raw)'!M1447*Lists!$H$84</f>
        <v>0</v>
      </c>
      <c r="O1497" s="178">
        <f t="shared" si="117"/>
        <v>1918.7667900000001</v>
      </c>
      <c r="P1497">
        <f>'Energy consumption (raw)'!N1447*Lists!$H$85</f>
        <v>0</v>
      </c>
      <c r="Q1497">
        <f>'Energy consumption (raw)'!O1447*Lists!$H$86</f>
        <v>0</v>
      </c>
      <c r="R1497">
        <f>'Energy consumption (raw)'!P1447*Lists!$H$87</f>
        <v>0</v>
      </c>
      <c r="S1497">
        <f>'Energy consumption (raw)'!Q1447*Lists!$H$88</f>
        <v>0</v>
      </c>
      <c r="T1497">
        <f>'Energy consumption (raw)'!R1447*Lists!$H$89</f>
        <v>0</v>
      </c>
      <c r="U1497">
        <f>'Energy consumption (raw)'!S1447*Lists!$H$90</f>
        <v>0</v>
      </c>
      <c r="V1497">
        <f>'Energy consumption (raw)'!T1447*Lists!$H$91</f>
        <v>0</v>
      </c>
      <c r="W1497">
        <f>'Energy consumption (raw)'!U1447*Lists!$H$92</f>
        <v>0</v>
      </c>
      <c r="X1497">
        <f>'Energy consumption (raw)'!V1447*Lists!$H$93</f>
        <v>0</v>
      </c>
      <c r="Y1497">
        <f>'Energy consumption (raw)'!W1447*Lists!$H$94</f>
        <v>0</v>
      </c>
      <c r="Z1497">
        <f>'Energy consumption (raw)'!X1447*Lists!$H$96*1000000</f>
        <v>0</v>
      </c>
      <c r="AA1497">
        <f>'Energy consumption (raw)'!Y1447*Lists!$H$97</f>
        <v>0</v>
      </c>
      <c r="AB1497">
        <f>'Energy consumption (raw)'!Z1447*Lists!$H$96</f>
        <v>0</v>
      </c>
      <c r="AC1497">
        <f>'Energy consumption (raw)'!AA1447*Lists!$H$98</f>
        <v>0</v>
      </c>
      <c r="AD1497">
        <f>'Energy consumption (raw)'!AB1447*Lists!$H$99</f>
        <v>0</v>
      </c>
      <c r="AE1497">
        <f>'Energy consumption (raw)'!AC1447*Lists!$H$101</f>
        <v>0</v>
      </c>
      <c r="AF1497">
        <f>'Energy consumption (raw)'!AD1447*Lists!$H$101</f>
        <v>0</v>
      </c>
      <c r="AG1497">
        <f>'Energy consumption (raw)'!AE1447*Lists!$H$101</f>
        <v>0</v>
      </c>
      <c r="AH1497">
        <f>'Energy consumption (raw)'!AF1447*Lists!$H$100</f>
        <v>0</v>
      </c>
      <c r="AI1497" s="167">
        <f t="shared" si="118"/>
        <v>1918.7667900000001</v>
      </c>
      <c r="AJ1497" s="179">
        <f>'Energy consumption (raw)'!AG1447</f>
        <v>1918.7667900000001</v>
      </c>
      <c r="AK1497" s="179">
        <f>'Energy consumption (raw)'!AH1447</f>
        <v>1253.124305</v>
      </c>
      <c r="AL1497">
        <f>IF(ROUND(AI1497,-3)=ROUND('Energy consumption (raw)'!AG1447,-3),1,0)</f>
        <v>1</v>
      </c>
      <c r="AM1497" s="179" t="str">
        <f>'Energy consumption (raw)'!AJ1447</f>
        <v>46. Tay Ninh</v>
      </c>
      <c r="AN1497">
        <f>VLOOKUP(AM1497,Lists!$F$9:$G$71,2,FALSE)</f>
        <v>1</v>
      </c>
    </row>
    <row r="1498" spans="2:40" x14ac:dyDescent="0.25">
      <c r="B1498" s="65" t="str">
        <f t="shared" si="116"/>
        <v>Industry1346</v>
      </c>
      <c r="C1498" s="179">
        <f>'Energy consumption (raw)'!B1448</f>
        <v>1346</v>
      </c>
      <c r="D1498" s="179">
        <f>'Energy consumption (raw)'!C1448</f>
        <v>0</v>
      </c>
      <c r="E1498" s="179">
        <f>'Energy consumption (raw)'!D1448</f>
        <v>0</v>
      </c>
      <c r="F1498" s="179" t="str">
        <f>'Energy consumption (raw)'!E1448</f>
        <v>Công nghiệp</v>
      </c>
      <c r="G1498" s="179" t="str">
        <f>'Energy consumption (raw)'!F1448</f>
        <v>Sản xuất tinh bột và các sản phẩm từ tinh bột</v>
      </c>
      <c r="H1498" s="179" t="str">
        <f>'Energy consumption (raw)'!G1448</f>
        <v>Industry</v>
      </c>
      <c r="I1498" s="179" t="str">
        <f>'Energy consumption (raw)'!I1448</f>
        <v>10 Manufacture of food products</v>
      </c>
      <c r="J1498" s="179" t="str">
        <f>INDEX(Sector!$E$6:$E$46,MATCH('Energy consumption (toe)'!I1498,Sector!$B$6:$B$46,FALSE))</f>
        <v>Manufacture of food products</v>
      </c>
      <c r="K1498" s="179">
        <f>IFERROR('Energy consumption (raw)'!J1448*Lists!$H$84,)</f>
        <v>0</v>
      </c>
      <c r="L1498" s="179">
        <f>'Energy consumption (raw)'!K1448*Lists!$H$84</f>
        <v>1686.1441100000002</v>
      </c>
      <c r="M1498" s="179">
        <f>'Energy consumption (raw)'!L1448*Lists!$H$84</f>
        <v>0</v>
      </c>
      <c r="N1498" s="179">
        <f>'Energy consumption (raw)'!M1448*Lists!$H$84</f>
        <v>0</v>
      </c>
      <c r="O1498" s="178">
        <f t="shared" si="117"/>
        <v>1686.1441100000002</v>
      </c>
      <c r="P1498">
        <f>'Energy consumption (raw)'!N1448*Lists!$H$85</f>
        <v>0</v>
      </c>
      <c r="Q1498">
        <f>'Energy consumption (raw)'!O1448*Lists!$H$86</f>
        <v>0</v>
      </c>
      <c r="R1498">
        <f>'Energy consumption (raw)'!P1448*Lists!$H$87</f>
        <v>0</v>
      </c>
      <c r="S1498">
        <f>'Energy consumption (raw)'!Q1448*Lists!$H$88</f>
        <v>0</v>
      </c>
      <c r="T1498">
        <f>'Energy consumption (raw)'!R1448*Lists!$H$89</f>
        <v>0</v>
      </c>
      <c r="U1498">
        <f>'Energy consumption (raw)'!S1448*Lists!$H$90</f>
        <v>0</v>
      </c>
      <c r="V1498">
        <f>'Energy consumption (raw)'!T1448*Lists!$H$91</f>
        <v>0</v>
      </c>
      <c r="W1498">
        <f>'Energy consumption (raw)'!U1448*Lists!$H$92</f>
        <v>0</v>
      </c>
      <c r="X1498">
        <f>'Energy consumption (raw)'!V1448*Lists!$H$93</f>
        <v>0</v>
      </c>
      <c r="Y1498">
        <f>'Energy consumption (raw)'!W1448*Lists!$H$94</f>
        <v>0</v>
      </c>
      <c r="Z1498">
        <f>'Energy consumption (raw)'!X1448*Lists!$H$96*1000000</f>
        <v>0</v>
      </c>
      <c r="AA1498">
        <f>'Energy consumption (raw)'!Y1448*Lists!$H$97</f>
        <v>0</v>
      </c>
      <c r="AB1498">
        <f>'Energy consumption (raw)'!Z1448*Lists!$H$96</f>
        <v>0</v>
      </c>
      <c r="AC1498">
        <f>'Energy consumption (raw)'!AA1448*Lists!$H$98</f>
        <v>0</v>
      </c>
      <c r="AD1498">
        <f>'Energy consumption (raw)'!AB1448*Lists!$H$99</f>
        <v>0</v>
      </c>
      <c r="AE1498">
        <f>'Energy consumption (raw)'!AC1448*Lists!$H$101</f>
        <v>0</v>
      </c>
      <c r="AF1498">
        <f>'Energy consumption (raw)'!AD1448*Lists!$H$101</f>
        <v>0</v>
      </c>
      <c r="AG1498">
        <f>'Energy consumption (raw)'!AE1448*Lists!$H$101</f>
        <v>0</v>
      </c>
      <c r="AH1498">
        <f>'Energy consumption (raw)'!AF1448*Lists!$H$100</f>
        <v>0</v>
      </c>
      <c r="AI1498" s="167">
        <f t="shared" si="118"/>
        <v>1686.1441100000002</v>
      </c>
      <c r="AJ1498" s="179">
        <f>'Energy consumption (raw)'!AG1448</f>
        <v>1686.1441100000002</v>
      </c>
      <c r="AK1498" s="179">
        <f>'Energy consumption (raw)'!AH1448</f>
        <v>0</v>
      </c>
      <c r="AL1498">
        <f>IF(ROUND(AI1498,-3)=ROUND('Energy consumption (raw)'!AG1448,-3),1,0)</f>
        <v>1</v>
      </c>
      <c r="AM1498" s="179" t="str">
        <f>'Energy consumption (raw)'!AJ1448</f>
        <v>46. Tay Ninh</v>
      </c>
      <c r="AN1498">
        <f>VLOOKUP(AM1498,Lists!$F$9:$G$71,2,FALSE)</f>
        <v>1</v>
      </c>
    </row>
    <row r="1499" spans="2:40" x14ac:dyDescent="0.25">
      <c r="B1499" s="65" t="str">
        <f t="shared" si="116"/>
        <v>Industry1347</v>
      </c>
      <c r="C1499" s="179">
        <f>'Energy consumption (raw)'!B1449</f>
        <v>1347</v>
      </c>
      <c r="D1499" s="179">
        <f>'Energy consumption (raw)'!C1449</f>
        <v>0</v>
      </c>
      <c r="E1499" s="179">
        <f>'Energy consumption (raw)'!D1449</f>
        <v>0</v>
      </c>
      <c r="F1499" s="179" t="str">
        <f>'Energy consumption (raw)'!E1449</f>
        <v>Công nghiệp</v>
      </c>
      <c r="G1499" s="179" t="str">
        <f>'Energy consumption (raw)'!F1449</f>
        <v>Sản xuất tinh bột và các sản phẩm từ tinh bột</v>
      </c>
      <c r="H1499" s="179" t="str">
        <f>'Energy consumption (raw)'!G1449</f>
        <v>Industry</v>
      </c>
      <c r="I1499" s="179" t="str">
        <f>'Energy consumption (raw)'!I1449</f>
        <v>10 Manufacture of food products</v>
      </c>
      <c r="J1499" s="179" t="str">
        <f>INDEX(Sector!$E$6:$E$46,MATCH('Energy consumption (toe)'!I1499,Sector!$B$6:$B$46,FALSE))</f>
        <v>Manufacture of food products</v>
      </c>
      <c r="K1499" s="179">
        <f>IFERROR('Energy consumption (raw)'!J1449*Lists!$H$84,)</f>
        <v>0</v>
      </c>
      <c r="L1499" s="179">
        <f>'Energy consumption (raw)'!K1449*Lists!$H$84</f>
        <v>2309.14579</v>
      </c>
      <c r="M1499" s="179">
        <f>'Energy consumption (raw)'!L1449*Lists!$H$84</f>
        <v>0</v>
      </c>
      <c r="N1499" s="179">
        <f>'Energy consumption (raw)'!M1449*Lists!$H$84</f>
        <v>0</v>
      </c>
      <c r="O1499" s="178">
        <f t="shared" si="117"/>
        <v>2309.14579</v>
      </c>
      <c r="P1499">
        <f>'Energy consumption (raw)'!N1449*Lists!$H$85</f>
        <v>0</v>
      </c>
      <c r="Q1499">
        <f>'Energy consumption (raw)'!O1449*Lists!$H$86</f>
        <v>0</v>
      </c>
      <c r="R1499">
        <f>'Energy consumption (raw)'!P1449*Lists!$H$87</f>
        <v>0</v>
      </c>
      <c r="S1499">
        <f>'Energy consumption (raw)'!Q1449*Lists!$H$88</f>
        <v>0</v>
      </c>
      <c r="T1499">
        <f>'Energy consumption (raw)'!R1449*Lists!$H$89</f>
        <v>0</v>
      </c>
      <c r="U1499">
        <f>'Energy consumption (raw)'!S1449*Lists!$H$90</f>
        <v>0</v>
      </c>
      <c r="V1499">
        <f>'Energy consumption (raw)'!T1449*Lists!$H$91</f>
        <v>0</v>
      </c>
      <c r="W1499">
        <f>'Energy consumption (raw)'!U1449*Lists!$H$92</f>
        <v>0</v>
      </c>
      <c r="X1499">
        <f>'Energy consumption (raw)'!V1449*Lists!$H$93</f>
        <v>0</v>
      </c>
      <c r="Y1499">
        <f>'Energy consumption (raw)'!W1449*Lists!$H$94</f>
        <v>0</v>
      </c>
      <c r="Z1499">
        <f>'Energy consumption (raw)'!X1449*Lists!$H$96*1000000</f>
        <v>0</v>
      </c>
      <c r="AA1499">
        <f>'Energy consumption (raw)'!Y1449*Lists!$H$97</f>
        <v>0</v>
      </c>
      <c r="AB1499">
        <f>'Energy consumption (raw)'!Z1449*Lists!$H$96</f>
        <v>0</v>
      </c>
      <c r="AC1499">
        <f>'Energy consumption (raw)'!AA1449*Lists!$H$98</f>
        <v>0</v>
      </c>
      <c r="AD1499">
        <f>'Energy consumption (raw)'!AB1449*Lists!$H$99</f>
        <v>0</v>
      </c>
      <c r="AE1499">
        <f>'Energy consumption (raw)'!AC1449*Lists!$H$101</f>
        <v>0</v>
      </c>
      <c r="AF1499">
        <f>'Energy consumption (raw)'!AD1449*Lists!$H$101</f>
        <v>0</v>
      </c>
      <c r="AG1499">
        <f>'Energy consumption (raw)'!AE1449*Lists!$H$101</f>
        <v>0</v>
      </c>
      <c r="AH1499">
        <f>'Energy consumption (raw)'!AF1449*Lists!$H$100</f>
        <v>0</v>
      </c>
      <c r="AI1499" s="167">
        <f t="shared" si="118"/>
        <v>2309.14579</v>
      </c>
      <c r="AJ1499" s="179">
        <f>'Energy consumption (raw)'!AG1449</f>
        <v>2309.14579</v>
      </c>
      <c r="AK1499" s="179">
        <f>'Energy consumption (raw)'!AH1449</f>
        <v>2240.0656800000002</v>
      </c>
      <c r="AL1499">
        <f>IF(ROUND(AI1499,-3)=ROUND('Energy consumption (raw)'!AG1449,-3),1,0)</f>
        <v>1</v>
      </c>
      <c r="AM1499" s="179" t="str">
        <f>'Energy consumption (raw)'!AJ1449</f>
        <v>46. Tay Ninh</v>
      </c>
      <c r="AN1499">
        <f>VLOOKUP(AM1499,Lists!$F$9:$G$71,2,FALSE)</f>
        <v>1</v>
      </c>
    </row>
    <row r="1500" spans="2:40" x14ac:dyDescent="0.25">
      <c r="B1500" s="65" t="str">
        <f t="shared" si="116"/>
        <v>Industry1348</v>
      </c>
      <c r="C1500" s="179">
        <f>'Energy consumption (raw)'!B1450</f>
        <v>1348</v>
      </c>
      <c r="D1500" s="179">
        <f>'Energy consumption (raw)'!C1450</f>
        <v>0</v>
      </c>
      <c r="E1500" s="179">
        <f>'Energy consumption (raw)'!D1450</f>
        <v>0</v>
      </c>
      <c r="F1500" s="179" t="str">
        <f>'Energy consumption (raw)'!E1450</f>
        <v>Công nghiệp</v>
      </c>
      <c r="G1500" s="179" t="str">
        <f>'Energy consumption (raw)'!F1450</f>
        <v>Sản xuất xi măng</v>
      </c>
      <c r="H1500" s="179" t="str">
        <f>'Energy consumption (raw)'!G1450</f>
        <v>Industry</v>
      </c>
      <c r="I1500" s="179" t="str">
        <f>'Energy consumption (raw)'!I1450</f>
        <v>23 Manufacture of other non-metallic mineral products</v>
      </c>
      <c r="J1500" s="179" t="str">
        <f>INDEX(Sector!$E$6:$E$46,MATCH('Energy consumption (toe)'!I1500,Sector!$B$6:$B$46,FALSE))</f>
        <v>Manufacture of other non-metallic mineral products</v>
      </c>
      <c r="K1500" s="179">
        <f>IFERROR('Energy consumption (raw)'!J1450*Lists!$H$84,)</f>
        <v>18031.79117</v>
      </c>
      <c r="L1500" s="179">
        <f>'Energy consumption (raw)'!K1450*Lists!$H$84</f>
        <v>16229.706040000001</v>
      </c>
      <c r="M1500" s="179">
        <f>'Energy consumption (raw)'!L1450*Lists!$H$84</f>
        <v>0</v>
      </c>
      <c r="N1500" s="179">
        <f>'Energy consumption (raw)'!M1450*Lists!$H$84</f>
        <v>0</v>
      </c>
      <c r="O1500" s="178">
        <f t="shared" si="117"/>
        <v>16229.706040000001</v>
      </c>
      <c r="P1500">
        <f>'Energy consumption (raw)'!N1450*Lists!$H$85</f>
        <v>0</v>
      </c>
      <c r="Q1500">
        <f>'Energy consumption (raw)'!O1450*Lists!$H$86</f>
        <v>0</v>
      </c>
      <c r="R1500">
        <f>'Energy consumption (raw)'!P1450*Lists!$H$87</f>
        <v>0</v>
      </c>
      <c r="S1500">
        <f>'Energy consumption (raw)'!Q1450*Lists!$H$88</f>
        <v>0</v>
      </c>
      <c r="T1500">
        <f>'Energy consumption (raw)'!R1450*Lists!$H$89</f>
        <v>0</v>
      </c>
      <c r="U1500">
        <f>'Energy consumption (raw)'!S1450*Lists!$H$90</f>
        <v>0</v>
      </c>
      <c r="V1500">
        <f>'Energy consumption (raw)'!T1450*Lists!$H$91</f>
        <v>0</v>
      </c>
      <c r="W1500">
        <f>'Energy consumption (raw)'!U1450*Lists!$H$92</f>
        <v>0</v>
      </c>
      <c r="X1500">
        <f>'Energy consumption (raw)'!V1450*Lists!$H$93</f>
        <v>0</v>
      </c>
      <c r="Y1500">
        <f>'Energy consumption (raw)'!W1450*Lists!$H$94</f>
        <v>0</v>
      </c>
      <c r="Z1500">
        <f>'Energy consumption (raw)'!X1450*Lists!$H$96*1000000</f>
        <v>0</v>
      </c>
      <c r="AA1500">
        <f>'Energy consumption (raw)'!Y1450*Lists!$H$97</f>
        <v>0</v>
      </c>
      <c r="AB1500">
        <f>'Energy consumption (raw)'!Z1450*Lists!$H$96</f>
        <v>0</v>
      </c>
      <c r="AC1500">
        <f>'Energy consumption (raw)'!AA1450*Lists!$H$98</f>
        <v>0</v>
      </c>
      <c r="AD1500">
        <f>'Energy consumption (raw)'!AB1450*Lists!$H$99</f>
        <v>0</v>
      </c>
      <c r="AE1500">
        <f>'Energy consumption (raw)'!AC1450*Lists!$H$101</f>
        <v>0</v>
      </c>
      <c r="AF1500">
        <f>'Energy consumption (raw)'!AD1450*Lists!$H$101</f>
        <v>0</v>
      </c>
      <c r="AG1500">
        <f>'Energy consumption (raw)'!AE1450*Lists!$H$101</f>
        <v>0</v>
      </c>
      <c r="AH1500">
        <f>'Energy consumption (raw)'!AF1450*Lists!$H$100</f>
        <v>0</v>
      </c>
      <c r="AI1500" s="167">
        <f t="shared" si="118"/>
        <v>16229.706040000001</v>
      </c>
      <c r="AJ1500" s="179">
        <f>'Energy consumption (raw)'!AG1450</f>
        <v>16229.706040000001</v>
      </c>
      <c r="AK1500" s="179">
        <f>'Energy consumption (raw)'!AH1450</f>
        <v>13946.89926</v>
      </c>
      <c r="AL1500">
        <f>IF(ROUND(AI1500,-3)=ROUND('Energy consumption (raw)'!AG1450,-3),1,0)</f>
        <v>1</v>
      </c>
      <c r="AM1500" s="179" t="str">
        <f>'Energy consumption (raw)'!AJ1450</f>
        <v>46. Tay Ninh</v>
      </c>
      <c r="AN1500">
        <f>VLOOKUP(AM1500,Lists!$F$9:$G$71,2,FALSE)</f>
        <v>1</v>
      </c>
    </row>
    <row r="1501" spans="2:40" x14ac:dyDescent="0.25">
      <c r="B1501" s="65" t="str">
        <f t="shared" si="116"/>
        <v>Industry1349</v>
      </c>
      <c r="C1501" s="179">
        <f>'Energy consumption (raw)'!B1451</f>
        <v>1349</v>
      </c>
      <c r="D1501" s="179">
        <f>'Energy consumption (raw)'!C1451</f>
        <v>0</v>
      </c>
      <c r="E1501" s="179">
        <f>'Energy consumption (raw)'!D1451</f>
        <v>0</v>
      </c>
      <c r="F1501" s="179" t="str">
        <f>'Energy consumption (raw)'!E1451</f>
        <v>Công nghiệp</v>
      </c>
      <c r="G1501" s="179" t="str">
        <f>'Energy consumption (raw)'!F1451</f>
        <v>Sản xuất vải sợi</v>
      </c>
      <c r="H1501" s="179" t="str">
        <f>'Energy consumption (raw)'!G1451</f>
        <v>Industry</v>
      </c>
      <c r="I1501" s="179" t="str">
        <f>'Energy consumption (raw)'!I1451</f>
        <v>13 Manufacture of textiles</v>
      </c>
      <c r="J1501" s="179" t="str">
        <f>INDEX(Sector!$E$6:$E$46,MATCH('Energy consumption (toe)'!I1501,Sector!$B$6:$B$46,FALSE))</f>
        <v>Manufacture of textiles</v>
      </c>
      <c r="K1501" s="179">
        <f>IFERROR('Energy consumption (raw)'!J1451*Lists!$H$84,)</f>
        <v>0</v>
      </c>
      <c r="L1501" s="179">
        <f>'Energy consumption (raw)'!K1451*Lists!$H$84</f>
        <v>5747.07323</v>
      </c>
      <c r="M1501" s="179">
        <f>'Energy consumption (raw)'!L1451*Lists!$H$84</f>
        <v>0</v>
      </c>
      <c r="N1501" s="179">
        <f>'Energy consumption (raw)'!M1451*Lists!$H$84</f>
        <v>0</v>
      </c>
      <c r="O1501" s="178">
        <f t="shared" si="117"/>
        <v>5747.07323</v>
      </c>
      <c r="P1501">
        <f>'Energy consumption (raw)'!N1451*Lists!$H$85</f>
        <v>0</v>
      </c>
      <c r="Q1501">
        <f>'Energy consumption (raw)'!O1451*Lists!$H$86</f>
        <v>0</v>
      </c>
      <c r="R1501">
        <f>'Energy consumption (raw)'!P1451*Lists!$H$87</f>
        <v>0</v>
      </c>
      <c r="S1501">
        <f>'Energy consumption (raw)'!Q1451*Lists!$H$88</f>
        <v>0</v>
      </c>
      <c r="T1501">
        <f>'Energy consumption (raw)'!R1451*Lists!$H$89</f>
        <v>0</v>
      </c>
      <c r="U1501">
        <f>'Energy consumption (raw)'!S1451*Lists!$H$90</f>
        <v>0</v>
      </c>
      <c r="V1501">
        <f>'Energy consumption (raw)'!T1451*Lists!$H$91</f>
        <v>0</v>
      </c>
      <c r="W1501">
        <f>'Energy consumption (raw)'!U1451*Lists!$H$92</f>
        <v>0</v>
      </c>
      <c r="X1501">
        <f>'Energy consumption (raw)'!V1451*Lists!$H$93</f>
        <v>0</v>
      </c>
      <c r="Y1501">
        <f>'Energy consumption (raw)'!W1451*Lists!$H$94</f>
        <v>0</v>
      </c>
      <c r="Z1501">
        <f>'Energy consumption (raw)'!X1451*Lists!$H$96*1000000</f>
        <v>0</v>
      </c>
      <c r="AA1501">
        <f>'Energy consumption (raw)'!Y1451*Lists!$H$97</f>
        <v>0</v>
      </c>
      <c r="AB1501">
        <f>'Energy consumption (raw)'!Z1451*Lists!$H$96</f>
        <v>0</v>
      </c>
      <c r="AC1501">
        <f>'Energy consumption (raw)'!AA1451*Lists!$H$98</f>
        <v>0</v>
      </c>
      <c r="AD1501">
        <f>'Energy consumption (raw)'!AB1451*Lists!$H$99</f>
        <v>0</v>
      </c>
      <c r="AE1501">
        <f>'Energy consumption (raw)'!AC1451*Lists!$H$101</f>
        <v>0</v>
      </c>
      <c r="AF1501">
        <f>'Energy consumption (raw)'!AD1451*Lists!$H$101</f>
        <v>0</v>
      </c>
      <c r="AG1501">
        <f>'Energy consumption (raw)'!AE1451*Lists!$H$101</f>
        <v>0</v>
      </c>
      <c r="AH1501">
        <f>'Energy consumption (raw)'!AF1451*Lists!$H$100</f>
        <v>0</v>
      </c>
      <c r="AI1501" s="167">
        <f t="shared" si="118"/>
        <v>5747.07323</v>
      </c>
      <c r="AJ1501" s="179">
        <f>'Energy consumption (raw)'!AG1451</f>
        <v>5747.07323</v>
      </c>
      <c r="AK1501" s="179">
        <f>'Energy consumption (raw)'!AH1451</f>
        <v>0</v>
      </c>
      <c r="AL1501">
        <f>IF(ROUND(AI1501,-3)=ROUND('Energy consumption (raw)'!AG1451,-3),1,0)</f>
        <v>1</v>
      </c>
      <c r="AM1501" s="179" t="str">
        <f>'Energy consumption (raw)'!AJ1451</f>
        <v>46. Tay Ninh</v>
      </c>
      <c r="AN1501">
        <f>VLOOKUP(AM1501,Lists!$F$9:$G$71,2,FALSE)</f>
        <v>1</v>
      </c>
    </row>
    <row r="1502" spans="2:40" x14ac:dyDescent="0.25">
      <c r="B1502" s="65" t="str">
        <f t="shared" si="116"/>
        <v>Industry1350</v>
      </c>
      <c r="C1502" s="179">
        <f>'Energy consumption (raw)'!B1452</f>
        <v>1350</v>
      </c>
      <c r="D1502" s="179">
        <f>'Energy consumption (raw)'!C1452</f>
        <v>0</v>
      </c>
      <c r="E1502" s="179">
        <f>'Energy consumption (raw)'!D1452</f>
        <v>0</v>
      </c>
      <c r="F1502" s="179" t="str">
        <f>'Energy consumption (raw)'!E1452</f>
        <v>Công nghiệp</v>
      </c>
      <c r="G1502" s="179" t="str">
        <f>'Energy consumption (raw)'!F1452</f>
        <v>Sản xuất tinh bột và các sản phẩm từ tinh bột</v>
      </c>
      <c r="H1502" s="179" t="str">
        <f>'Energy consumption (raw)'!G1452</f>
        <v>Industry</v>
      </c>
      <c r="I1502" s="179" t="str">
        <f>'Energy consumption (raw)'!I1452</f>
        <v>10 Manufacture of food products</v>
      </c>
      <c r="J1502" s="179" t="str">
        <f>INDEX(Sector!$E$6:$E$46,MATCH('Energy consumption (toe)'!I1502,Sector!$B$6:$B$46,FALSE))</f>
        <v>Manufacture of food products</v>
      </c>
      <c r="K1502" s="179">
        <f>IFERROR('Energy consumption (raw)'!J1452*Lists!$H$84,)</f>
        <v>0</v>
      </c>
      <c r="L1502" s="179">
        <f>'Energy consumption (raw)'!K1452*Lists!$H$84</f>
        <v>2388.5485700000004</v>
      </c>
      <c r="M1502" s="179">
        <f>'Energy consumption (raw)'!L1452*Lists!$H$84</f>
        <v>0</v>
      </c>
      <c r="N1502" s="179">
        <f>'Energy consumption (raw)'!M1452*Lists!$H$84</f>
        <v>0</v>
      </c>
      <c r="O1502" s="178">
        <f t="shared" si="117"/>
        <v>2388.5485700000004</v>
      </c>
      <c r="P1502">
        <f>'Energy consumption (raw)'!N1452*Lists!$H$85</f>
        <v>0</v>
      </c>
      <c r="Q1502">
        <f>'Energy consumption (raw)'!O1452*Lists!$H$86</f>
        <v>0</v>
      </c>
      <c r="R1502">
        <f>'Energy consumption (raw)'!P1452*Lists!$H$87</f>
        <v>0</v>
      </c>
      <c r="S1502">
        <f>'Energy consumption (raw)'!Q1452*Lists!$H$88</f>
        <v>0</v>
      </c>
      <c r="T1502">
        <f>'Energy consumption (raw)'!R1452*Lists!$H$89</f>
        <v>0</v>
      </c>
      <c r="U1502">
        <f>'Energy consumption (raw)'!S1452*Lists!$H$90</f>
        <v>0</v>
      </c>
      <c r="V1502">
        <f>'Energy consumption (raw)'!T1452*Lists!$H$91</f>
        <v>0</v>
      </c>
      <c r="W1502">
        <f>'Energy consumption (raw)'!U1452*Lists!$H$92</f>
        <v>0</v>
      </c>
      <c r="X1502">
        <f>'Energy consumption (raw)'!V1452*Lists!$H$93</f>
        <v>0</v>
      </c>
      <c r="Y1502">
        <f>'Energy consumption (raw)'!W1452*Lists!$H$94</f>
        <v>0</v>
      </c>
      <c r="Z1502">
        <f>'Energy consumption (raw)'!X1452*Lists!$H$96*1000000</f>
        <v>0</v>
      </c>
      <c r="AA1502">
        <f>'Energy consumption (raw)'!Y1452*Lists!$H$97</f>
        <v>0</v>
      </c>
      <c r="AB1502">
        <f>'Energy consumption (raw)'!Z1452*Lists!$H$96</f>
        <v>0</v>
      </c>
      <c r="AC1502">
        <f>'Energy consumption (raw)'!AA1452*Lists!$H$98</f>
        <v>0</v>
      </c>
      <c r="AD1502">
        <f>'Energy consumption (raw)'!AB1452*Lists!$H$99</f>
        <v>0</v>
      </c>
      <c r="AE1502">
        <f>'Energy consumption (raw)'!AC1452*Lists!$H$101</f>
        <v>0</v>
      </c>
      <c r="AF1502">
        <f>'Energy consumption (raw)'!AD1452*Lists!$H$101</f>
        <v>0</v>
      </c>
      <c r="AG1502">
        <f>'Energy consumption (raw)'!AE1452*Lists!$H$101</f>
        <v>0</v>
      </c>
      <c r="AH1502">
        <f>'Energy consumption (raw)'!AF1452*Lists!$H$100</f>
        <v>0</v>
      </c>
      <c r="AI1502" s="167">
        <f t="shared" si="118"/>
        <v>2388.5485700000004</v>
      </c>
      <c r="AJ1502" s="179">
        <f>'Energy consumption (raw)'!AG1452</f>
        <v>2388.5485700000004</v>
      </c>
      <c r="AK1502" s="179">
        <f>'Energy consumption (raw)'!AH1452</f>
        <v>1946.0470300000002</v>
      </c>
      <c r="AL1502">
        <f>IF(ROUND(AI1502,-3)=ROUND('Energy consumption (raw)'!AG1452,-3),1,0)</f>
        <v>1</v>
      </c>
      <c r="AM1502" s="179" t="str">
        <f>'Energy consumption (raw)'!AJ1452</f>
        <v>46. Tay Ninh</v>
      </c>
      <c r="AN1502">
        <f>VLOOKUP(AM1502,Lists!$F$9:$G$71,2,FALSE)</f>
        <v>1</v>
      </c>
    </row>
    <row r="1503" spans="2:40" x14ac:dyDescent="0.25">
      <c r="B1503" s="65" t="str">
        <f t="shared" si="116"/>
        <v>Industry1351</v>
      </c>
      <c r="C1503" s="179">
        <f>'Energy consumption (raw)'!B1453</f>
        <v>1351</v>
      </c>
      <c r="D1503" s="179">
        <f>'Energy consumption (raw)'!C1453</f>
        <v>0</v>
      </c>
      <c r="E1503" s="179">
        <f>'Energy consumption (raw)'!D1453</f>
        <v>0</v>
      </c>
      <c r="F1503" s="179" t="str">
        <f>'Energy consumption (raw)'!E1453</f>
        <v>Công nghiệp</v>
      </c>
      <c r="G1503" s="179" t="str">
        <f>'Energy consumption (raw)'!F1453</f>
        <v>Sản xuất tinh bột và các sản phẩm từ tinh bột</v>
      </c>
      <c r="H1503" s="179" t="str">
        <f>'Energy consumption (raw)'!G1453</f>
        <v>Industry</v>
      </c>
      <c r="I1503" s="179" t="str">
        <f>'Energy consumption (raw)'!I1453</f>
        <v>10 Manufacture of food products</v>
      </c>
      <c r="J1503" s="179" t="str">
        <f>INDEX(Sector!$E$6:$E$46,MATCH('Energy consumption (toe)'!I1503,Sector!$B$6:$B$46,FALSE))</f>
        <v>Manufacture of food products</v>
      </c>
      <c r="K1503" s="179">
        <f>IFERROR('Energy consumption (raw)'!J1453*Lists!$H$84,)</f>
        <v>0</v>
      </c>
      <c r="L1503" s="179">
        <f>'Energy consumption (raw)'!K1453*Lists!$H$84</f>
        <v>1884.3578900000002</v>
      </c>
      <c r="M1503" s="179">
        <f>'Energy consumption (raw)'!L1453*Lists!$H$84</f>
        <v>0</v>
      </c>
      <c r="N1503" s="179">
        <f>'Energy consumption (raw)'!M1453*Lists!$H$84</f>
        <v>0</v>
      </c>
      <c r="O1503" s="178">
        <f t="shared" si="117"/>
        <v>1884.3578900000002</v>
      </c>
      <c r="P1503">
        <f>'Energy consumption (raw)'!N1453*Lists!$H$85</f>
        <v>0</v>
      </c>
      <c r="Q1503">
        <f>'Energy consumption (raw)'!O1453*Lists!$H$86</f>
        <v>0</v>
      </c>
      <c r="R1503">
        <f>'Energy consumption (raw)'!P1453*Lists!$H$87</f>
        <v>0</v>
      </c>
      <c r="S1503">
        <f>'Energy consumption (raw)'!Q1453*Lists!$H$88</f>
        <v>0</v>
      </c>
      <c r="T1503">
        <f>'Energy consumption (raw)'!R1453*Lists!$H$89</f>
        <v>0</v>
      </c>
      <c r="U1503">
        <f>'Energy consumption (raw)'!S1453*Lists!$H$90</f>
        <v>0</v>
      </c>
      <c r="V1503">
        <f>'Energy consumption (raw)'!T1453*Lists!$H$91</f>
        <v>0</v>
      </c>
      <c r="W1503">
        <f>'Energy consumption (raw)'!U1453*Lists!$H$92</f>
        <v>0</v>
      </c>
      <c r="X1503">
        <f>'Energy consumption (raw)'!V1453*Lists!$H$93</f>
        <v>0</v>
      </c>
      <c r="Y1503">
        <f>'Energy consumption (raw)'!W1453*Lists!$H$94</f>
        <v>0</v>
      </c>
      <c r="Z1503">
        <f>'Energy consumption (raw)'!X1453*Lists!$H$96*1000000</f>
        <v>0</v>
      </c>
      <c r="AA1503">
        <f>'Energy consumption (raw)'!Y1453*Lists!$H$97</f>
        <v>0</v>
      </c>
      <c r="AB1503">
        <f>'Energy consumption (raw)'!Z1453*Lists!$H$96</f>
        <v>0</v>
      </c>
      <c r="AC1503">
        <f>'Energy consumption (raw)'!AA1453*Lists!$H$98</f>
        <v>0</v>
      </c>
      <c r="AD1503">
        <f>'Energy consumption (raw)'!AB1453*Lists!$H$99</f>
        <v>0</v>
      </c>
      <c r="AE1503">
        <f>'Energy consumption (raw)'!AC1453*Lists!$H$101</f>
        <v>0</v>
      </c>
      <c r="AF1503">
        <f>'Energy consumption (raw)'!AD1453*Lists!$H$101</f>
        <v>0</v>
      </c>
      <c r="AG1503">
        <f>'Energy consumption (raw)'!AE1453*Lists!$H$101</f>
        <v>0</v>
      </c>
      <c r="AH1503">
        <f>'Energy consumption (raw)'!AF1453*Lists!$H$100</f>
        <v>0</v>
      </c>
      <c r="AI1503" s="167">
        <f t="shared" si="118"/>
        <v>1884.3578900000002</v>
      </c>
      <c r="AJ1503" s="179">
        <f>'Energy consumption (raw)'!AG1453</f>
        <v>1884.3578900000002</v>
      </c>
      <c r="AK1503" s="179">
        <f>'Energy consumption (raw)'!AH1453</f>
        <v>1456.3142600000001</v>
      </c>
      <c r="AL1503">
        <f>IF(ROUND(AI1503,-3)=ROUND('Energy consumption (raw)'!AG1453,-3),1,0)</f>
        <v>1</v>
      </c>
      <c r="AM1503" s="179" t="str">
        <f>'Energy consumption (raw)'!AJ1453</f>
        <v>46. Tay Ninh</v>
      </c>
      <c r="AN1503">
        <f>VLOOKUP(AM1503,Lists!$F$9:$G$71,2,FALSE)</f>
        <v>1</v>
      </c>
    </row>
    <row r="1504" spans="2:40" x14ac:dyDescent="0.25">
      <c r="B1504" s="65" t="str">
        <f t="shared" si="116"/>
        <v>Industry1352</v>
      </c>
      <c r="C1504" s="179">
        <f>'Energy consumption (raw)'!B1454</f>
        <v>1352</v>
      </c>
      <c r="D1504" s="179">
        <f>'Energy consumption (raw)'!C1454</f>
        <v>0</v>
      </c>
      <c r="E1504" s="179">
        <f>'Energy consumption (raw)'!D1454</f>
        <v>0</v>
      </c>
      <c r="F1504" s="179" t="str">
        <f>'Energy consumption (raw)'!E1454</f>
        <v>Công nghiệp</v>
      </c>
      <c r="G1504" s="179" t="str">
        <f>'Energy consumption (raw)'!F1454</f>
        <v>Sản xuất giày, dép</v>
      </c>
      <c r="H1504" s="179" t="str">
        <f>'Energy consumption (raw)'!G1454</f>
        <v>Industry</v>
      </c>
      <c r="I1504" s="179" t="str">
        <f>'Energy consumption (raw)'!I1454</f>
        <v>14 Manufacture of wearing apparel</v>
      </c>
      <c r="J1504" s="179" t="str">
        <f>INDEX(Sector!$E$6:$E$46,MATCH('Energy consumption (toe)'!I1504,Sector!$B$6:$B$46,FALSE))</f>
        <v>Manufacture of wearing apparel</v>
      </c>
      <c r="K1504" s="179">
        <f>IFERROR('Energy consumption (raw)'!J1454*Lists!$H$84,)</f>
        <v>1091.7650800000001</v>
      </c>
      <c r="L1504" s="179">
        <f>'Energy consumption (raw)'!K1454*Lists!$H$84</f>
        <v>1091.7650800000001</v>
      </c>
      <c r="M1504" s="179">
        <f>'Energy consumption (raw)'!L1454*Lists!$H$84</f>
        <v>0</v>
      </c>
      <c r="N1504" s="179">
        <f>'Energy consumption (raw)'!M1454*Lists!$H$84</f>
        <v>0</v>
      </c>
      <c r="O1504" s="178">
        <f t="shared" si="117"/>
        <v>1091.7650800000001</v>
      </c>
      <c r="P1504">
        <f>'Energy consumption (raw)'!N1454*Lists!$H$85</f>
        <v>0</v>
      </c>
      <c r="Q1504">
        <f>'Energy consumption (raw)'!O1454*Lists!$H$86</f>
        <v>0</v>
      </c>
      <c r="R1504">
        <f>'Energy consumption (raw)'!P1454*Lists!$H$87</f>
        <v>0</v>
      </c>
      <c r="S1504">
        <f>'Energy consumption (raw)'!Q1454*Lists!$H$88</f>
        <v>0</v>
      </c>
      <c r="T1504">
        <f>'Energy consumption (raw)'!R1454*Lists!$H$89</f>
        <v>0</v>
      </c>
      <c r="U1504">
        <f>'Energy consumption (raw)'!S1454*Lists!$H$90</f>
        <v>0</v>
      </c>
      <c r="V1504">
        <f>'Energy consumption (raw)'!T1454*Lists!$H$91</f>
        <v>0</v>
      </c>
      <c r="W1504">
        <f>'Energy consumption (raw)'!U1454*Lists!$H$92</f>
        <v>0</v>
      </c>
      <c r="X1504">
        <f>'Energy consumption (raw)'!V1454*Lists!$H$93</f>
        <v>0</v>
      </c>
      <c r="Y1504">
        <f>'Energy consumption (raw)'!W1454*Lists!$H$94</f>
        <v>0</v>
      </c>
      <c r="Z1504">
        <f>'Energy consumption (raw)'!X1454*Lists!$H$96*1000000</f>
        <v>0</v>
      </c>
      <c r="AA1504">
        <f>'Energy consumption (raw)'!Y1454*Lists!$H$97</f>
        <v>0</v>
      </c>
      <c r="AB1504">
        <f>'Energy consumption (raw)'!Z1454*Lists!$H$96</f>
        <v>0</v>
      </c>
      <c r="AC1504">
        <f>'Energy consumption (raw)'!AA1454*Lists!$H$98</f>
        <v>0</v>
      </c>
      <c r="AD1504">
        <f>'Energy consumption (raw)'!AB1454*Lists!$H$99</f>
        <v>0</v>
      </c>
      <c r="AE1504">
        <f>'Energy consumption (raw)'!AC1454*Lists!$H$101</f>
        <v>0</v>
      </c>
      <c r="AF1504">
        <f>'Energy consumption (raw)'!AD1454*Lists!$H$101</f>
        <v>0</v>
      </c>
      <c r="AG1504">
        <f>'Energy consumption (raw)'!AE1454*Lists!$H$101</f>
        <v>0</v>
      </c>
      <c r="AH1504">
        <f>'Energy consumption (raw)'!AF1454*Lists!$H$100</f>
        <v>0</v>
      </c>
      <c r="AI1504" s="167">
        <f t="shared" si="118"/>
        <v>1091.7650800000001</v>
      </c>
      <c r="AJ1504" s="179">
        <f>'Energy consumption (raw)'!AG1454</f>
        <v>1091.7650800000001</v>
      </c>
      <c r="AK1504" s="179">
        <f>'Energy consumption (raw)'!AH1454</f>
        <v>1151.6952000000001</v>
      </c>
      <c r="AL1504">
        <f>IF(ROUND(AI1504,-3)=ROUND('Energy consumption (raw)'!AG1454,-3),1,0)</f>
        <v>1</v>
      </c>
      <c r="AM1504" s="179" t="str">
        <f>'Energy consumption (raw)'!AJ1454</f>
        <v>46. Tay Ninh</v>
      </c>
      <c r="AN1504">
        <f>VLOOKUP(AM1504,Lists!$F$9:$G$71,2,FALSE)</f>
        <v>1</v>
      </c>
    </row>
    <row r="1505" spans="2:40" x14ac:dyDescent="0.25">
      <c r="B1505" s="65" t="str">
        <f t="shared" si="116"/>
        <v>Industry1353</v>
      </c>
      <c r="C1505" s="179">
        <f>'Energy consumption (raw)'!B1455</f>
        <v>1353</v>
      </c>
      <c r="D1505" s="179">
        <f>'Energy consumption (raw)'!C1455</f>
        <v>0</v>
      </c>
      <c r="E1505" s="179">
        <f>'Energy consumption (raw)'!D1455</f>
        <v>0</v>
      </c>
      <c r="F1505" s="179" t="str">
        <f>'Energy consumption (raw)'!E1455</f>
        <v>Công nghiệp</v>
      </c>
      <c r="G1505" s="179" t="str">
        <f>'Energy consumption (raw)'!F1455</f>
        <v>Sản xuất tinh bột và các sản phẩm từ tinh bột</v>
      </c>
      <c r="H1505" s="179" t="str">
        <f>'Energy consumption (raw)'!G1455</f>
        <v>Industry</v>
      </c>
      <c r="I1505" s="179" t="str">
        <f>'Energy consumption (raw)'!I1455</f>
        <v>10 Manufacture of food products</v>
      </c>
      <c r="J1505" s="179" t="str">
        <f>INDEX(Sector!$E$6:$E$46,MATCH('Energy consumption (toe)'!I1505,Sector!$B$6:$B$46,FALSE))</f>
        <v>Manufacture of food products</v>
      </c>
      <c r="K1505" s="179">
        <f>IFERROR('Energy consumption (raw)'!J1455*Lists!$H$84,)</f>
        <v>0</v>
      </c>
      <c r="L1505" s="179">
        <f>'Energy consumption (raw)'!K1455*Lists!$H$84</f>
        <v>1243.5191300000001</v>
      </c>
      <c r="M1505" s="179">
        <f>'Energy consumption (raw)'!L1455*Lists!$H$84</f>
        <v>0</v>
      </c>
      <c r="N1505" s="179">
        <f>'Energy consumption (raw)'!M1455*Lists!$H$84</f>
        <v>0</v>
      </c>
      <c r="O1505" s="178">
        <f t="shared" si="117"/>
        <v>1243.5191300000001</v>
      </c>
      <c r="P1505">
        <f>'Energy consumption (raw)'!N1455*Lists!$H$85</f>
        <v>0</v>
      </c>
      <c r="Q1505">
        <f>'Energy consumption (raw)'!O1455*Lists!$H$86</f>
        <v>0</v>
      </c>
      <c r="R1505">
        <f>'Energy consumption (raw)'!P1455*Lists!$H$87</f>
        <v>0</v>
      </c>
      <c r="S1505">
        <f>'Energy consumption (raw)'!Q1455*Lists!$H$88</f>
        <v>0</v>
      </c>
      <c r="T1505">
        <f>'Energy consumption (raw)'!R1455*Lists!$H$89</f>
        <v>0</v>
      </c>
      <c r="U1505">
        <f>'Energy consumption (raw)'!S1455*Lists!$H$90</f>
        <v>0</v>
      </c>
      <c r="V1505">
        <f>'Energy consumption (raw)'!T1455*Lists!$H$91</f>
        <v>0</v>
      </c>
      <c r="W1505">
        <f>'Energy consumption (raw)'!U1455*Lists!$H$92</f>
        <v>0</v>
      </c>
      <c r="X1505">
        <f>'Energy consumption (raw)'!V1455*Lists!$H$93</f>
        <v>0</v>
      </c>
      <c r="Y1505">
        <f>'Energy consumption (raw)'!W1455*Lists!$H$94</f>
        <v>0</v>
      </c>
      <c r="Z1505">
        <f>'Energy consumption (raw)'!X1455*Lists!$H$96*1000000</f>
        <v>0</v>
      </c>
      <c r="AA1505">
        <f>'Energy consumption (raw)'!Y1455*Lists!$H$97</f>
        <v>0</v>
      </c>
      <c r="AB1505">
        <f>'Energy consumption (raw)'!Z1455*Lists!$H$96</f>
        <v>0</v>
      </c>
      <c r="AC1505">
        <f>'Energy consumption (raw)'!AA1455*Lists!$H$98</f>
        <v>0</v>
      </c>
      <c r="AD1505">
        <f>'Energy consumption (raw)'!AB1455*Lists!$H$99</f>
        <v>0</v>
      </c>
      <c r="AE1505">
        <f>'Energy consumption (raw)'!AC1455*Lists!$H$101</f>
        <v>0</v>
      </c>
      <c r="AF1505">
        <f>'Energy consumption (raw)'!AD1455*Lists!$H$101</f>
        <v>0</v>
      </c>
      <c r="AG1505">
        <f>'Energy consumption (raw)'!AE1455*Lists!$H$101</f>
        <v>0</v>
      </c>
      <c r="AH1505">
        <f>'Energy consumption (raw)'!AF1455*Lists!$H$100</f>
        <v>0</v>
      </c>
      <c r="AI1505" s="167">
        <f t="shared" si="118"/>
        <v>1243.5191300000001</v>
      </c>
      <c r="AJ1505" s="179">
        <f>'Energy consumption (raw)'!AG1455</f>
        <v>1243.5191300000001</v>
      </c>
      <c r="AK1505" s="179">
        <f>'Energy consumption (raw)'!AH1455</f>
        <v>1158.1603700000001</v>
      </c>
      <c r="AL1505">
        <f>IF(ROUND(AI1505,-3)=ROUND('Energy consumption (raw)'!AG1455,-3),1,0)</f>
        <v>1</v>
      </c>
      <c r="AM1505" s="179" t="str">
        <f>'Energy consumption (raw)'!AJ1455</f>
        <v>46. Tay Ninh</v>
      </c>
      <c r="AN1505">
        <f>VLOOKUP(AM1505,Lists!$F$9:$G$71,2,FALSE)</f>
        <v>1</v>
      </c>
    </row>
    <row r="1506" spans="2:40" x14ac:dyDescent="0.25">
      <c r="B1506" s="65" t="str">
        <f t="shared" si="116"/>
        <v>Industry1354</v>
      </c>
      <c r="C1506" s="179">
        <f>'Energy consumption (raw)'!B1456</f>
        <v>1354</v>
      </c>
      <c r="D1506" s="179">
        <f>'Energy consumption (raw)'!C1456</f>
        <v>0</v>
      </c>
      <c r="E1506" s="179">
        <f>'Energy consumption (raw)'!D1456</f>
        <v>0</v>
      </c>
      <c r="F1506" s="179" t="str">
        <f>'Energy consumption (raw)'!E1456</f>
        <v>Công nghiệp</v>
      </c>
      <c r="G1506" s="179" t="str">
        <f>'Energy consumption (raw)'!F1456</f>
        <v>Sản xuất tinh bột và các sản phẩm từ tinh bột</v>
      </c>
      <c r="H1506" s="179" t="str">
        <f>'Energy consumption (raw)'!G1456</f>
        <v>Industry</v>
      </c>
      <c r="I1506" s="179" t="str">
        <f>'Energy consumption (raw)'!I1456</f>
        <v>10 Manufacture of food products</v>
      </c>
      <c r="J1506" s="179" t="str">
        <f>INDEX(Sector!$E$6:$E$46,MATCH('Energy consumption (toe)'!I1506,Sector!$B$6:$B$46,FALSE))</f>
        <v>Manufacture of food products</v>
      </c>
      <c r="K1506" s="179">
        <f>IFERROR('Energy consumption (raw)'!J1456*Lists!$H$84,)</f>
        <v>0</v>
      </c>
      <c r="L1506" s="179">
        <f>'Energy consumption (raw)'!K1456*Lists!$H$84</f>
        <v>3494.9412900000002</v>
      </c>
      <c r="M1506" s="179">
        <f>'Energy consumption (raw)'!L1456*Lists!$H$84</f>
        <v>0</v>
      </c>
      <c r="N1506" s="179">
        <f>'Energy consumption (raw)'!M1456*Lists!$H$84</f>
        <v>0</v>
      </c>
      <c r="O1506" s="178">
        <f t="shared" si="117"/>
        <v>3494.9412900000002</v>
      </c>
      <c r="P1506">
        <f>'Energy consumption (raw)'!N1456*Lists!$H$85</f>
        <v>0</v>
      </c>
      <c r="Q1506">
        <f>'Energy consumption (raw)'!O1456*Lists!$H$86</f>
        <v>0</v>
      </c>
      <c r="R1506">
        <f>'Energy consumption (raw)'!P1456*Lists!$H$87</f>
        <v>0</v>
      </c>
      <c r="S1506">
        <f>'Energy consumption (raw)'!Q1456*Lists!$H$88</f>
        <v>0</v>
      </c>
      <c r="T1506">
        <f>'Energy consumption (raw)'!R1456*Lists!$H$89</f>
        <v>0</v>
      </c>
      <c r="U1506">
        <f>'Energy consumption (raw)'!S1456*Lists!$H$90</f>
        <v>0</v>
      </c>
      <c r="V1506">
        <f>'Energy consumption (raw)'!T1456*Lists!$H$91</f>
        <v>0</v>
      </c>
      <c r="W1506">
        <f>'Energy consumption (raw)'!U1456*Lists!$H$92</f>
        <v>0</v>
      </c>
      <c r="X1506">
        <f>'Energy consumption (raw)'!V1456*Lists!$H$93</f>
        <v>0</v>
      </c>
      <c r="Y1506">
        <f>'Energy consumption (raw)'!W1456*Lists!$H$94</f>
        <v>0</v>
      </c>
      <c r="Z1506">
        <f>'Energy consumption (raw)'!X1456*Lists!$H$96*1000000</f>
        <v>0</v>
      </c>
      <c r="AA1506">
        <f>'Energy consumption (raw)'!Y1456*Lists!$H$97</f>
        <v>0</v>
      </c>
      <c r="AB1506">
        <f>'Energy consumption (raw)'!Z1456*Lists!$H$96</f>
        <v>0</v>
      </c>
      <c r="AC1506">
        <f>'Energy consumption (raw)'!AA1456*Lists!$H$98</f>
        <v>0</v>
      </c>
      <c r="AD1506">
        <f>'Energy consumption (raw)'!AB1456*Lists!$H$99</f>
        <v>0</v>
      </c>
      <c r="AE1506">
        <f>'Energy consumption (raw)'!AC1456*Lists!$H$101</f>
        <v>0</v>
      </c>
      <c r="AF1506">
        <f>'Energy consumption (raw)'!AD1456*Lists!$H$101</f>
        <v>0</v>
      </c>
      <c r="AG1506">
        <f>'Energy consumption (raw)'!AE1456*Lists!$H$101</f>
        <v>0</v>
      </c>
      <c r="AH1506">
        <f>'Energy consumption (raw)'!AF1456*Lists!$H$100</f>
        <v>0</v>
      </c>
      <c r="AI1506" s="167">
        <f t="shared" si="118"/>
        <v>3494.9412900000002</v>
      </c>
      <c r="AJ1506" s="179">
        <f>'Energy consumption (raw)'!AG1456</f>
        <v>3494.9412900000002</v>
      </c>
      <c r="AK1506" s="179">
        <f>'Energy consumption (raw)'!AH1456</f>
        <v>2219.9295300000003</v>
      </c>
      <c r="AL1506">
        <f>IF(ROUND(AI1506,-3)=ROUND('Energy consumption (raw)'!AG1456,-3),1,0)</f>
        <v>1</v>
      </c>
      <c r="AM1506" s="179" t="str">
        <f>'Energy consumption (raw)'!AJ1456</f>
        <v>46. Tay Ninh</v>
      </c>
      <c r="AN1506">
        <f>VLOOKUP(AM1506,Lists!$F$9:$G$71,2,FALSE)</f>
        <v>1</v>
      </c>
    </row>
    <row r="1507" spans="2:40" x14ac:dyDescent="0.25">
      <c r="B1507" s="65" t="str">
        <f t="shared" si="116"/>
        <v>Industry1355</v>
      </c>
      <c r="C1507" s="179">
        <f>'Energy consumption (raw)'!B1457</f>
        <v>1355</v>
      </c>
      <c r="D1507" s="179">
        <f>'Energy consumption (raw)'!C1457</f>
        <v>0</v>
      </c>
      <c r="E1507" s="179">
        <f>'Energy consumption (raw)'!D1457</f>
        <v>0</v>
      </c>
      <c r="F1507" s="179" t="str">
        <f>'Energy consumption (raw)'!E1457</f>
        <v>Công nghiệp</v>
      </c>
      <c r="G1507" s="179" t="str">
        <f>'Energy consumption (raw)'!F1457</f>
        <v>Sản xuất tinh bột và các sản phẩm từ tinh bột</v>
      </c>
      <c r="H1507" s="179" t="str">
        <f>'Energy consumption (raw)'!G1457</f>
        <v>Industry</v>
      </c>
      <c r="I1507" s="179" t="str">
        <f>'Energy consumption (raw)'!I1457</f>
        <v>10 Manufacture of food products</v>
      </c>
      <c r="J1507" s="179" t="str">
        <f>INDEX(Sector!$E$6:$E$46,MATCH('Energy consumption (toe)'!I1507,Sector!$B$6:$B$46,FALSE))</f>
        <v>Manufacture of food products</v>
      </c>
      <c r="K1507" s="179">
        <f>IFERROR('Energy consumption (raw)'!J1457*Lists!$H$84,)</f>
        <v>0</v>
      </c>
      <c r="L1507" s="179">
        <f>'Energy consumption (raw)'!K1457*Lists!$H$84</f>
        <v>1250.83295</v>
      </c>
      <c r="M1507" s="179">
        <f>'Energy consumption (raw)'!L1457*Lists!$H$84</f>
        <v>0</v>
      </c>
      <c r="N1507" s="179">
        <f>'Energy consumption (raw)'!M1457*Lists!$H$84</f>
        <v>0</v>
      </c>
      <c r="O1507" s="178">
        <f t="shared" si="117"/>
        <v>1250.83295</v>
      </c>
      <c r="P1507">
        <f>'Energy consumption (raw)'!N1457*Lists!$H$85</f>
        <v>0</v>
      </c>
      <c r="Q1507">
        <f>'Energy consumption (raw)'!O1457*Lists!$H$86</f>
        <v>0</v>
      </c>
      <c r="R1507">
        <f>'Energy consumption (raw)'!P1457*Lists!$H$87</f>
        <v>0</v>
      </c>
      <c r="S1507">
        <f>'Energy consumption (raw)'!Q1457*Lists!$H$88</f>
        <v>0</v>
      </c>
      <c r="T1507">
        <f>'Energy consumption (raw)'!R1457*Lists!$H$89</f>
        <v>0</v>
      </c>
      <c r="U1507">
        <f>'Energy consumption (raw)'!S1457*Lists!$H$90</f>
        <v>0</v>
      </c>
      <c r="V1507">
        <f>'Energy consumption (raw)'!T1457*Lists!$H$91</f>
        <v>0</v>
      </c>
      <c r="W1507">
        <f>'Energy consumption (raw)'!U1457*Lists!$H$92</f>
        <v>0</v>
      </c>
      <c r="X1507">
        <f>'Energy consumption (raw)'!V1457*Lists!$H$93</f>
        <v>0</v>
      </c>
      <c r="Y1507">
        <f>'Energy consumption (raw)'!W1457*Lists!$H$94</f>
        <v>0</v>
      </c>
      <c r="Z1507">
        <f>'Energy consumption (raw)'!X1457*Lists!$H$96*1000000</f>
        <v>0</v>
      </c>
      <c r="AA1507">
        <f>'Energy consumption (raw)'!Y1457*Lists!$H$97</f>
        <v>0</v>
      </c>
      <c r="AB1507">
        <f>'Energy consumption (raw)'!Z1457*Lists!$H$96</f>
        <v>0</v>
      </c>
      <c r="AC1507">
        <f>'Energy consumption (raw)'!AA1457*Lists!$H$98</f>
        <v>0</v>
      </c>
      <c r="AD1507">
        <f>'Energy consumption (raw)'!AB1457*Lists!$H$99</f>
        <v>0</v>
      </c>
      <c r="AE1507">
        <f>'Energy consumption (raw)'!AC1457*Lists!$H$101</f>
        <v>0</v>
      </c>
      <c r="AF1507">
        <f>'Energy consumption (raw)'!AD1457*Lists!$H$101</f>
        <v>0</v>
      </c>
      <c r="AG1507">
        <f>'Energy consumption (raw)'!AE1457*Lists!$H$101</f>
        <v>0</v>
      </c>
      <c r="AH1507">
        <f>'Energy consumption (raw)'!AF1457*Lists!$H$100</f>
        <v>0</v>
      </c>
      <c r="AI1507" s="167">
        <f t="shared" si="118"/>
        <v>1250.83295</v>
      </c>
      <c r="AJ1507" s="179">
        <f>'Energy consumption (raw)'!AG1457</f>
        <v>1250.83295</v>
      </c>
      <c r="AK1507" s="179">
        <f>'Energy consumption (raw)'!AH1457</f>
        <v>1037.4669100000001</v>
      </c>
      <c r="AL1507">
        <f>IF(ROUND(AI1507,-3)=ROUND('Energy consumption (raw)'!AG1457,-3),1,0)</f>
        <v>1</v>
      </c>
      <c r="AM1507" s="179" t="str">
        <f>'Energy consumption (raw)'!AJ1457</f>
        <v>46. Tay Ninh</v>
      </c>
      <c r="AN1507">
        <f>VLOOKUP(AM1507,Lists!$F$9:$G$71,2,FALSE)</f>
        <v>1</v>
      </c>
    </row>
    <row r="1508" spans="2:40" x14ac:dyDescent="0.25">
      <c r="B1508" s="65" t="str">
        <f t="shared" si="116"/>
        <v>Industry1356</v>
      </c>
      <c r="C1508" s="179">
        <f>'Energy consumption (raw)'!B1458</f>
        <v>1356</v>
      </c>
      <c r="D1508" s="179">
        <f>'Energy consumption (raw)'!C1458</f>
        <v>0</v>
      </c>
      <c r="E1508" s="179">
        <f>'Energy consumption (raw)'!D1458</f>
        <v>0</v>
      </c>
      <c r="F1508" s="179" t="str">
        <f>'Energy consumption (raw)'!E1458</f>
        <v>Công nghiệp</v>
      </c>
      <c r="G1508" s="179" t="str">
        <f>'Energy consumption (raw)'!F1458</f>
        <v>Sản xuất tinh bột và các sản phẩm từ tinh bột</v>
      </c>
      <c r="H1508" s="179" t="str">
        <f>'Energy consumption (raw)'!G1458</f>
        <v>Industry</v>
      </c>
      <c r="I1508" s="179" t="str">
        <f>'Energy consumption (raw)'!I1458</f>
        <v>10 Manufacture of food products</v>
      </c>
      <c r="J1508" s="179" t="str">
        <f>INDEX(Sector!$E$6:$E$46,MATCH('Energy consumption (toe)'!I1508,Sector!$B$6:$B$46,FALSE))</f>
        <v>Manufacture of food products</v>
      </c>
      <c r="K1508" s="179">
        <f>IFERROR('Energy consumption (raw)'!J1458*Lists!$H$84,)</f>
        <v>3691.99782</v>
      </c>
      <c r="L1508" s="179">
        <f>'Energy consumption (raw)'!K1458*Lists!$H$84</f>
        <v>3537.6978200000003</v>
      </c>
      <c r="M1508" s="179">
        <f>'Energy consumption (raw)'!L1458*Lists!$H$84</f>
        <v>0</v>
      </c>
      <c r="N1508" s="179">
        <f>'Energy consumption (raw)'!M1458*Lists!$H$84</f>
        <v>0</v>
      </c>
      <c r="O1508" s="178">
        <f t="shared" si="117"/>
        <v>3537.6978200000003</v>
      </c>
      <c r="P1508">
        <f>'Energy consumption (raw)'!N1458*Lists!$H$85</f>
        <v>0</v>
      </c>
      <c r="Q1508">
        <f>'Energy consumption (raw)'!O1458*Lists!$H$86</f>
        <v>0</v>
      </c>
      <c r="R1508">
        <f>'Energy consumption (raw)'!P1458*Lists!$H$87</f>
        <v>0</v>
      </c>
      <c r="S1508">
        <f>'Energy consumption (raw)'!Q1458*Lists!$H$88</f>
        <v>0</v>
      </c>
      <c r="T1508">
        <f>'Energy consumption (raw)'!R1458*Lists!$H$89</f>
        <v>0</v>
      </c>
      <c r="U1508">
        <f>'Energy consumption (raw)'!S1458*Lists!$H$90</f>
        <v>0</v>
      </c>
      <c r="V1508">
        <f>'Energy consumption (raw)'!T1458*Lists!$H$91</f>
        <v>0</v>
      </c>
      <c r="W1508">
        <f>'Energy consumption (raw)'!U1458*Lists!$H$92</f>
        <v>0</v>
      </c>
      <c r="X1508">
        <f>'Energy consumption (raw)'!V1458*Lists!$H$93</f>
        <v>0</v>
      </c>
      <c r="Y1508">
        <f>'Energy consumption (raw)'!W1458*Lists!$H$94</f>
        <v>0</v>
      </c>
      <c r="Z1508">
        <f>'Energy consumption (raw)'!X1458*Lists!$H$96*1000000</f>
        <v>0</v>
      </c>
      <c r="AA1508">
        <f>'Energy consumption (raw)'!Y1458*Lists!$H$97</f>
        <v>0</v>
      </c>
      <c r="AB1508">
        <f>'Energy consumption (raw)'!Z1458*Lists!$H$96</f>
        <v>0</v>
      </c>
      <c r="AC1508">
        <f>'Energy consumption (raw)'!AA1458*Lists!$H$98</f>
        <v>0</v>
      </c>
      <c r="AD1508">
        <f>'Energy consumption (raw)'!AB1458*Lists!$H$99</f>
        <v>0</v>
      </c>
      <c r="AE1508">
        <f>'Energy consumption (raw)'!AC1458*Lists!$H$101</f>
        <v>0</v>
      </c>
      <c r="AF1508">
        <f>'Energy consumption (raw)'!AD1458*Lists!$H$101</f>
        <v>0</v>
      </c>
      <c r="AG1508">
        <f>'Energy consumption (raw)'!AE1458*Lists!$H$101</f>
        <v>0</v>
      </c>
      <c r="AH1508">
        <f>'Energy consumption (raw)'!AF1458*Lists!$H$100</f>
        <v>0</v>
      </c>
      <c r="AI1508" s="167">
        <f t="shared" si="118"/>
        <v>3537.6978200000003</v>
      </c>
      <c r="AJ1508" s="179">
        <f>'Energy consumption (raw)'!AG1458</f>
        <v>3537.6978200000003</v>
      </c>
      <c r="AK1508" s="179">
        <f>'Energy consumption (raw)'!AH1458</f>
        <v>4261.22595</v>
      </c>
      <c r="AL1508">
        <f>IF(ROUND(AI1508,-3)=ROUND('Energy consumption (raw)'!AG1458,-3),1,0)</f>
        <v>1</v>
      </c>
      <c r="AM1508" s="179" t="str">
        <f>'Energy consumption (raw)'!AJ1458</f>
        <v>46. Tay Ninh</v>
      </c>
      <c r="AN1508">
        <f>VLOOKUP(AM1508,Lists!$F$9:$G$71,2,FALSE)</f>
        <v>1</v>
      </c>
    </row>
    <row r="1509" spans="2:40" x14ac:dyDescent="0.25">
      <c r="B1509" s="65" t="str">
        <f t="shared" si="116"/>
        <v>Industry1357</v>
      </c>
      <c r="C1509" s="179">
        <f>'Energy consumption (raw)'!B1459</f>
        <v>1357</v>
      </c>
      <c r="D1509" s="179">
        <f>'Energy consumption (raw)'!C1459</f>
        <v>0</v>
      </c>
      <c r="E1509" s="179">
        <f>'Energy consumption (raw)'!D1459</f>
        <v>0</v>
      </c>
      <c r="F1509" s="179" t="str">
        <f>'Energy consumption (raw)'!E1459</f>
        <v>Công nghiệp</v>
      </c>
      <c r="G1509" s="179" t="str">
        <f>'Energy consumption (raw)'!F1459</f>
        <v>Sản xuất tinh bột và các sản phẩm từ tinh bột</v>
      </c>
      <c r="H1509" s="179" t="str">
        <f>'Energy consumption (raw)'!G1459</f>
        <v>Industry</v>
      </c>
      <c r="I1509" s="179" t="str">
        <f>'Energy consumption (raw)'!I1459</f>
        <v>10 Manufacture of food products</v>
      </c>
      <c r="J1509" s="179" t="str">
        <f>INDEX(Sector!$E$6:$E$46,MATCH('Energy consumption (toe)'!I1509,Sector!$B$6:$B$46,FALSE))</f>
        <v>Manufacture of food products</v>
      </c>
      <c r="K1509" s="179">
        <f>IFERROR('Energy consumption (raw)'!J1459*Lists!$H$84,)</f>
        <v>0</v>
      </c>
      <c r="L1509" s="179">
        <f>'Energy consumption (raw)'!K1459*Lists!$H$84</f>
        <v>2260.3098400000003</v>
      </c>
      <c r="M1509" s="179">
        <f>'Energy consumption (raw)'!L1459*Lists!$H$84</f>
        <v>0</v>
      </c>
      <c r="N1509" s="179">
        <f>'Energy consumption (raw)'!M1459*Lists!$H$84</f>
        <v>0</v>
      </c>
      <c r="O1509" s="178">
        <f t="shared" si="117"/>
        <v>2260.3098400000003</v>
      </c>
      <c r="P1509">
        <f>'Energy consumption (raw)'!N1459*Lists!$H$85</f>
        <v>0</v>
      </c>
      <c r="Q1509">
        <f>'Energy consumption (raw)'!O1459*Lists!$H$86</f>
        <v>0</v>
      </c>
      <c r="R1509">
        <f>'Energy consumption (raw)'!P1459*Lists!$H$87</f>
        <v>0</v>
      </c>
      <c r="S1509">
        <f>'Energy consumption (raw)'!Q1459*Lists!$H$88</f>
        <v>0</v>
      </c>
      <c r="T1509">
        <f>'Energy consumption (raw)'!R1459*Lists!$H$89</f>
        <v>0</v>
      </c>
      <c r="U1509">
        <f>'Energy consumption (raw)'!S1459*Lists!$H$90</f>
        <v>0</v>
      </c>
      <c r="V1509">
        <f>'Energy consumption (raw)'!T1459*Lists!$H$91</f>
        <v>0</v>
      </c>
      <c r="W1509">
        <f>'Energy consumption (raw)'!U1459*Lists!$H$92</f>
        <v>0</v>
      </c>
      <c r="X1509">
        <f>'Energy consumption (raw)'!V1459*Lists!$H$93</f>
        <v>0</v>
      </c>
      <c r="Y1509">
        <f>'Energy consumption (raw)'!W1459*Lists!$H$94</f>
        <v>0</v>
      </c>
      <c r="Z1509">
        <f>'Energy consumption (raw)'!X1459*Lists!$H$96*1000000</f>
        <v>0</v>
      </c>
      <c r="AA1509">
        <f>'Energy consumption (raw)'!Y1459*Lists!$H$97</f>
        <v>0</v>
      </c>
      <c r="AB1509">
        <f>'Energy consumption (raw)'!Z1459*Lists!$H$96</f>
        <v>0</v>
      </c>
      <c r="AC1509">
        <f>'Energy consumption (raw)'!AA1459*Lists!$H$98</f>
        <v>0</v>
      </c>
      <c r="AD1509">
        <f>'Energy consumption (raw)'!AB1459*Lists!$H$99</f>
        <v>0</v>
      </c>
      <c r="AE1509">
        <f>'Energy consumption (raw)'!AC1459*Lists!$H$101</f>
        <v>0</v>
      </c>
      <c r="AF1509">
        <f>'Energy consumption (raw)'!AD1459*Lists!$H$101</f>
        <v>0</v>
      </c>
      <c r="AG1509">
        <f>'Energy consumption (raw)'!AE1459*Lists!$H$101</f>
        <v>0</v>
      </c>
      <c r="AH1509">
        <f>'Energy consumption (raw)'!AF1459*Lists!$H$100</f>
        <v>0</v>
      </c>
      <c r="AI1509" s="167">
        <f t="shared" si="118"/>
        <v>2260.3098400000003</v>
      </c>
      <c r="AJ1509" s="179">
        <f>'Energy consumption (raw)'!AG1459</f>
        <v>2260.3098400000003</v>
      </c>
      <c r="AK1509" s="179">
        <f>'Energy consumption (raw)'!AH1459</f>
        <v>1847.2333100000001</v>
      </c>
      <c r="AL1509">
        <f>IF(ROUND(AI1509,-3)=ROUND('Energy consumption (raw)'!AG1459,-3),1,0)</f>
        <v>1</v>
      </c>
      <c r="AM1509" s="179" t="str">
        <f>'Energy consumption (raw)'!AJ1459</f>
        <v>46. Tay Ninh</v>
      </c>
      <c r="AN1509">
        <f>VLOOKUP(AM1509,Lists!$F$9:$G$71,2,FALSE)</f>
        <v>1</v>
      </c>
    </row>
    <row r="1510" spans="2:40" x14ac:dyDescent="0.25">
      <c r="B1510" s="65" t="str">
        <f t="shared" si="116"/>
        <v>Industry1358</v>
      </c>
      <c r="C1510" s="179">
        <f>'Energy consumption (raw)'!B1460</f>
        <v>1358</v>
      </c>
      <c r="D1510" s="179">
        <f>'Energy consumption (raw)'!C1460</f>
        <v>0</v>
      </c>
      <c r="E1510" s="179">
        <f>'Energy consumption (raw)'!D1460</f>
        <v>0</v>
      </c>
      <c r="F1510" s="179" t="str">
        <f>'Energy consumption (raw)'!E1460</f>
        <v>Công nghiệp</v>
      </c>
      <c r="G1510" s="179" t="str">
        <f>'Energy consumption (raw)'!F1460</f>
        <v>Sản xuất giày, dép</v>
      </c>
      <c r="H1510" s="179" t="str">
        <f>'Energy consumption (raw)'!G1460</f>
        <v>Industry</v>
      </c>
      <c r="I1510" s="179" t="str">
        <f>'Energy consumption (raw)'!I1460</f>
        <v>14 Manufacture of wearing apparel</v>
      </c>
      <c r="J1510" s="179" t="str">
        <f>INDEX(Sector!$E$6:$E$46,MATCH('Energy consumption (toe)'!I1510,Sector!$B$6:$B$46,FALSE))</f>
        <v>Manufacture of wearing apparel</v>
      </c>
      <c r="K1510" s="179">
        <f>IFERROR('Energy consumption (raw)'!J1460*Lists!$H$84,)</f>
        <v>8292.9152200000008</v>
      </c>
      <c r="L1510" s="179">
        <f>'Energy consumption (raw)'!K1460*Lists!$H$84</f>
        <v>8292.9152200000008</v>
      </c>
      <c r="M1510" s="179">
        <f>'Energy consumption (raw)'!L1460*Lists!$H$84</f>
        <v>0</v>
      </c>
      <c r="N1510" s="179">
        <f>'Energy consumption (raw)'!M1460*Lists!$H$84</f>
        <v>0</v>
      </c>
      <c r="O1510" s="178">
        <f t="shared" si="117"/>
        <v>8292.9152200000008</v>
      </c>
      <c r="P1510">
        <f>'Energy consumption (raw)'!N1460*Lists!$H$85</f>
        <v>0</v>
      </c>
      <c r="Q1510">
        <f>'Energy consumption (raw)'!O1460*Lists!$H$86</f>
        <v>0</v>
      </c>
      <c r="R1510">
        <f>'Energy consumption (raw)'!P1460*Lists!$H$87</f>
        <v>0</v>
      </c>
      <c r="S1510">
        <f>'Energy consumption (raw)'!Q1460*Lists!$H$88</f>
        <v>0</v>
      </c>
      <c r="T1510">
        <f>'Energy consumption (raw)'!R1460*Lists!$H$89</f>
        <v>0</v>
      </c>
      <c r="U1510">
        <f>'Energy consumption (raw)'!S1460*Lists!$H$90</f>
        <v>0</v>
      </c>
      <c r="V1510">
        <f>'Energy consumption (raw)'!T1460*Lists!$H$91</f>
        <v>0</v>
      </c>
      <c r="W1510">
        <f>'Energy consumption (raw)'!U1460*Lists!$H$92</f>
        <v>0</v>
      </c>
      <c r="X1510">
        <f>'Energy consumption (raw)'!V1460*Lists!$H$93</f>
        <v>0</v>
      </c>
      <c r="Y1510">
        <f>'Energy consumption (raw)'!W1460*Lists!$H$94</f>
        <v>0</v>
      </c>
      <c r="Z1510">
        <f>'Energy consumption (raw)'!X1460*Lists!$H$96*1000000</f>
        <v>0</v>
      </c>
      <c r="AA1510">
        <f>'Energy consumption (raw)'!Y1460*Lists!$H$97</f>
        <v>0</v>
      </c>
      <c r="AB1510">
        <f>'Energy consumption (raw)'!Z1460*Lists!$H$96</f>
        <v>0</v>
      </c>
      <c r="AC1510">
        <f>'Energy consumption (raw)'!AA1460*Lists!$H$98</f>
        <v>0</v>
      </c>
      <c r="AD1510">
        <f>'Energy consumption (raw)'!AB1460*Lists!$H$99</f>
        <v>0</v>
      </c>
      <c r="AE1510">
        <f>'Energy consumption (raw)'!AC1460*Lists!$H$101</f>
        <v>0</v>
      </c>
      <c r="AF1510">
        <f>'Energy consumption (raw)'!AD1460*Lists!$H$101</f>
        <v>0</v>
      </c>
      <c r="AG1510">
        <f>'Energy consumption (raw)'!AE1460*Lists!$H$101</f>
        <v>0</v>
      </c>
      <c r="AH1510">
        <f>'Energy consumption (raw)'!AF1460*Lists!$H$100</f>
        <v>0</v>
      </c>
      <c r="AI1510" s="167">
        <f t="shared" si="118"/>
        <v>8292.9152200000008</v>
      </c>
      <c r="AJ1510" s="179">
        <f>'Energy consumption (raw)'!AG1460</f>
        <v>8292.9152200000008</v>
      </c>
      <c r="AK1510" s="179">
        <f>'Energy consumption (raw)'!AH1460</f>
        <v>3014.2350700000002</v>
      </c>
      <c r="AL1510">
        <f>IF(ROUND(AI1510,-3)=ROUND('Energy consumption (raw)'!AG1460,-3),1,0)</f>
        <v>1</v>
      </c>
      <c r="AM1510" s="179" t="str">
        <f>'Energy consumption (raw)'!AJ1460</f>
        <v>46. Tay Ninh</v>
      </c>
      <c r="AN1510">
        <f>VLOOKUP(AM1510,Lists!$F$9:$G$71,2,FALSE)</f>
        <v>1</v>
      </c>
    </row>
    <row r="1511" spans="2:40" x14ac:dyDescent="0.25">
      <c r="B1511" s="65" t="str">
        <f t="shared" si="116"/>
        <v>Industry1359</v>
      </c>
      <c r="C1511" s="179">
        <f>'Energy consumption (raw)'!B1461</f>
        <v>1359</v>
      </c>
      <c r="D1511" s="179">
        <f>'Energy consumption (raw)'!C1461</f>
        <v>0</v>
      </c>
      <c r="E1511" s="179">
        <f>'Energy consumption (raw)'!D1461</f>
        <v>0</v>
      </c>
      <c r="F1511" s="179" t="str">
        <f>'Energy consumption (raw)'!E1461</f>
        <v>Công nghiệp</v>
      </c>
      <c r="G1511" s="179" t="str">
        <f>'Energy consumption (raw)'!F1461</f>
        <v>Sản xuất giày, dép</v>
      </c>
      <c r="H1511" s="179" t="str">
        <f>'Energy consumption (raw)'!G1461</f>
        <v>Industry</v>
      </c>
      <c r="I1511" s="179" t="str">
        <f>'Energy consumption (raw)'!I1461</f>
        <v>14 Manufacture of wearing apparel</v>
      </c>
      <c r="J1511" s="179" t="str">
        <f>INDEX(Sector!$E$6:$E$46,MATCH('Energy consumption (toe)'!I1511,Sector!$B$6:$B$46,FALSE))</f>
        <v>Manufacture of wearing apparel</v>
      </c>
      <c r="K1511" s="179">
        <f>IFERROR('Energy consumption (raw)'!J1461*Lists!$H$84,)</f>
        <v>3725.4963500000003</v>
      </c>
      <c r="L1511" s="179">
        <f>'Energy consumption (raw)'!K1461*Lists!$H$84</f>
        <v>3725.4963500000003</v>
      </c>
      <c r="M1511" s="179">
        <f>'Energy consumption (raw)'!L1461*Lists!$H$84</f>
        <v>0</v>
      </c>
      <c r="N1511" s="179">
        <f>'Energy consumption (raw)'!M1461*Lists!$H$84</f>
        <v>0</v>
      </c>
      <c r="O1511" s="178">
        <f t="shared" si="117"/>
        <v>3725.4963500000003</v>
      </c>
      <c r="P1511">
        <f>'Energy consumption (raw)'!N1461*Lists!$H$85</f>
        <v>0</v>
      </c>
      <c r="Q1511">
        <f>'Energy consumption (raw)'!O1461*Lists!$H$86</f>
        <v>0</v>
      </c>
      <c r="R1511">
        <f>'Energy consumption (raw)'!P1461*Lists!$H$87</f>
        <v>0</v>
      </c>
      <c r="S1511">
        <f>'Energy consumption (raw)'!Q1461*Lists!$H$88</f>
        <v>0</v>
      </c>
      <c r="T1511">
        <f>'Energy consumption (raw)'!R1461*Lists!$H$89</f>
        <v>0</v>
      </c>
      <c r="U1511">
        <f>'Energy consumption (raw)'!S1461*Lists!$H$90</f>
        <v>0</v>
      </c>
      <c r="V1511">
        <f>'Energy consumption (raw)'!T1461*Lists!$H$91</f>
        <v>0</v>
      </c>
      <c r="W1511">
        <f>'Energy consumption (raw)'!U1461*Lists!$H$92</f>
        <v>0</v>
      </c>
      <c r="X1511">
        <f>'Energy consumption (raw)'!V1461*Lists!$H$93</f>
        <v>0</v>
      </c>
      <c r="Y1511">
        <f>'Energy consumption (raw)'!W1461*Lists!$H$94</f>
        <v>0</v>
      </c>
      <c r="Z1511">
        <f>'Energy consumption (raw)'!X1461*Lists!$H$96*1000000</f>
        <v>0</v>
      </c>
      <c r="AA1511">
        <f>'Energy consumption (raw)'!Y1461*Lists!$H$97</f>
        <v>0</v>
      </c>
      <c r="AB1511">
        <f>'Energy consumption (raw)'!Z1461*Lists!$H$96</f>
        <v>0</v>
      </c>
      <c r="AC1511">
        <f>'Energy consumption (raw)'!AA1461*Lists!$H$98</f>
        <v>0</v>
      </c>
      <c r="AD1511">
        <f>'Energy consumption (raw)'!AB1461*Lists!$H$99</f>
        <v>0</v>
      </c>
      <c r="AE1511">
        <f>'Energy consumption (raw)'!AC1461*Lists!$H$101</f>
        <v>0</v>
      </c>
      <c r="AF1511">
        <f>'Energy consumption (raw)'!AD1461*Lists!$H$101</f>
        <v>0</v>
      </c>
      <c r="AG1511">
        <f>'Energy consumption (raw)'!AE1461*Lists!$H$101</f>
        <v>0</v>
      </c>
      <c r="AH1511">
        <f>'Energy consumption (raw)'!AF1461*Lists!$H$100</f>
        <v>0</v>
      </c>
      <c r="AI1511" s="167">
        <f t="shared" si="118"/>
        <v>3725.4963500000003</v>
      </c>
      <c r="AJ1511" s="179">
        <f>'Energy consumption (raw)'!AG1461</f>
        <v>3725.4963500000003</v>
      </c>
      <c r="AK1511" s="179">
        <f>'Energy consumption (raw)'!AH1461</f>
        <v>2963.6709600000004</v>
      </c>
      <c r="AL1511">
        <f>IF(ROUND(AI1511,-3)=ROUND('Energy consumption (raw)'!AG1461,-3),1,0)</f>
        <v>1</v>
      </c>
      <c r="AM1511" s="179" t="str">
        <f>'Energy consumption (raw)'!AJ1461</f>
        <v>46. Tay Ninh</v>
      </c>
      <c r="AN1511">
        <f>VLOOKUP(AM1511,Lists!$F$9:$G$71,2,FALSE)</f>
        <v>1</v>
      </c>
    </row>
    <row r="1512" spans="2:40" x14ac:dyDescent="0.25">
      <c r="B1512" s="65" t="str">
        <f t="shared" si="116"/>
        <v>Industry1360</v>
      </c>
      <c r="C1512" s="179">
        <f>'Energy consumption (raw)'!B1462</f>
        <v>1360</v>
      </c>
      <c r="D1512" s="179">
        <f>'Energy consumption (raw)'!C1462</f>
        <v>0</v>
      </c>
      <c r="E1512" s="179">
        <f>'Energy consumption (raw)'!D1462</f>
        <v>0</v>
      </c>
      <c r="F1512" s="179" t="str">
        <f>'Energy consumption (raw)'!E1462</f>
        <v>Công nghiệp</v>
      </c>
      <c r="G1512" s="179" t="str">
        <f>'Energy consumption (raw)'!F1462</f>
        <v>Sản xuất tinh bột và các sản phẩm từ tinh bột</v>
      </c>
      <c r="H1512" s="179" t="str">
        <f>'Energy consumption (raw)'!G1462</f>
        <v>Industry</v>
      </c>
      <c r="I1512" s="179" t="str">
        <f>'Energy consumption (raw)'!I1462</f>
        <v>10 Manufacture of food products</v>
      </c>
      <c r="J1512" s="179" t="str">
        <f>INDEX(Sector!$E$6:$E$46,MATCH('Energy consumption (toe)'!I1512,Sector!$B$6:$B$46,FALSE))</f>
        <v>Manufacture of food products</v>
      </c>
      <c r="K1512" s="179">
        <f>IFERROR('Energy consumption (raw)'!J1462*Lists!$H$84,)</f>
        <v>0</v>
      </c>
      <c r="L1512" s="179">
        <f>'Energy consumption (raw)'!K1462*Lists!$H$84</f>
        <v>1518.4817300000002</v>
      </c>
      <c r="M1512" s="179">
        <f>'Energy consumption (raw)'!L1462*Lists!$H$84</f>
        <v>0</v>
      </c>
      <c r="N1512" s="179">
        <f>'Energy consumption (raw)'!M1462*Lists!$H$84</f>
        <v>0</v>
      </c>
      <c r="O1512" s="178">
        <f t="shared" si="117"/>
        <v>1518.4817300000002</v>
      </c>
      <c r="P1512">
        <f>'Energy consumption (raw)'!N1462*Lists!$H$85</f>
        <v>0</v>
      </c>
      <c r="Q1512">
        <f>'Energy consumption (raw)'!O1462*Lists!$H$86</f>
        <v>0</v>
      </c>
      <c r="R1512">
        <f>'Energy consumption (raw)'!P1462*Lists!$H$87</f>
        <v>0</v>
      </c>
      <c r="S1512">
        <f>'Energy consumption (raw)'!Q1462*Lists!$H$88</f>
        <v>0</v>
      </c>
      <c r="T1512">
        <f>'Energy consumption (raw)'!R1462*Lists!$H$89</f>
        <v>0</v>
      </c>
      <c r="U1512">
        <f>'Energy consumption (raw)'!S1462*Lists!$H$90</f>
        <v>0</v>
      </c>
      <c r="V1512">
        <f>'Energy consumption (raw)'!T1462*Lists!$H$91</f>
        <v>0</v>
      </c>
      <c r="W1512">
        <f>'Energy consumption (raw)'!U1462*Lists!$H$92</f>
        <v>0</v>
      </c>
      <c r="X1512">
        <f>'Energy consumption (raw)'!V1462*Lists!$H$93</f>
        <v>0</v>
      </c>
      <c r="Y1512">
        <f>'Energy consumption (raw)'!W1462*Lists!$H$94</f>
        <v>0</v>
      </c>
      <c r="Z1512">
        <f>'Energy consumption (raw)'!X1462*Lists!$H$96*1000000</f>
        <v>0</v>
      </c>
      <c r="AA1512">
        <f>'Energy consumption (raw)'!Y1462*Lists!$H$97</f>
        <v>0</v>
      </c>
      <c r="AB1512">
        <f>'Energy consumption (raw)'!Z1462*Lists!$H$96</f>
        <v>0</v>
      </c>
      <c r="AC1512">
        <f>'Energy consumption (raw)'!AA1462*Lists!$H$98</f>
        <v>0</v>
      </c>
      <c r="AD1512">
        <f>'Energy consumption (raw)'!AB1462*Lists!$H$99</f>
        <v>0</v>
      </c>
      <c r="AE1512">
        <f>'Energy consumption (raw)'!AC1462*Lists!$H$101</f>
        <v>0</v>
      </c>
      <c r="AF1512">
        <f>'Energy consumption (raw)'!AD1462*Lists!$H$101</f>
        <v>0</v>
      </c>
      <c r="AG1512">
        <f>'Energy consumption (raw)'!AE1462*Lists!$H$101</f>
        <v>0</v>
      </c>
      <c r="AH1512">
        <f>'Energy consumption (raw)'!AF1462*Lists!$H$100</f>
        <v>0</v>
      </c>
      <c r="AI1512" s="167">
        <f t="shared" si="118"/>
        <v>1518.4817300000002</v>
      </c>
      <c r="AJ1512" s="179">
        <f>'Energy consumption (raw)'!AG1462</f>
        <v>1518.4817300000002</v>
      </c>
      <c r="AK1512" s="179">
        <f>'Energy consumption (raw)'!AH1462</f>
        <v>1049.8726300000001</v>
      </c>
      <c r="AL1512">
        <f>IF(ROUND(AI1512,-3)=ROUND('Energy consumption (raw)'!AG1462,-3),1,0)</f>
        <v>1</v>
      </c>
      <c r="AM1512" s="179" t="str">
        <f>'Energy consumption (raw)'!AJ1462</f>
        <v>46. Tay Ninh</v>
      </c>
      <c r="AN1512">
        <f>VLOOKUP(AM1512,Lists!$F$9:$G$71,2,FALSE)</f>
        <v>1</v>
      </c>
    </row>
    <row r="1513" spans="2:40" x14ac:dyDescent="0.25">
      <c r="B1513" s="65" t="str">
        <f t="shared" si="116"/>
        <v>Industry1361</v>
      </c>
      <c r="C1513" s="179">
        <f>'Energy consumption (raw)'!B1463</f>
        <v>1361</v>
      </c>
      <c r="D1513" s="179">
        <f>'Energy consumption (raw)'!C1463</f>
        <v>0</v>
      </c>
      <c r="E1513" s="179">
        <f>'Energy consumption (raw)'!D1463</f>
        <v>0</v>
      </c>
      <c r="F1513" s="179" t="str">
        <f>'Energy consumption (raw)'!E1463</f>
        <v>Công nghiệp</v>
      </c>
      <c r="G1513" s="179" t="str">
        <f>'Energy consumption (raw)'!F1463</f>
        <v>Sản xuất tinh bột và các sản phẩm từ tinh bột</v>
      </c>
      <c r="H1513" s="179" t="str">
        <f>'Energy consumption (raw)'!G1463</f>
        <v>Industry</v>
      </c>
      <c r="I1513" s="179" t="str">
        <f>'Energy consumption (raw)'!I1463</f>
        <v>10 Manufacture of food products</v>
      </c>
      <c r="J1513" s="179" t="str">
        <f>INDEX(Sector!$E$6:$E$46,MATCH('Energy consumption (toe)'!I1513,Sector!$B$6:$B$46,FALSE))</f>
        <v>Manufacture of food products</v>
      </c>
      <c r="K1513" s="179">
        <f>IFERROR('Energy consumption (raw)'!J1463*Lists!$H$84,)</f>
        <v>3320.7057300000001</v>
      </c>
      <c r="L1513" s="179">
        <f>'Energy consumption (raw)'!K1463*Lists!$H$84</f>
        <v>3320.7057300000001</v>
      </c>
      <c r="M1513" s="179">
        <f>'Energy consumption (raw)'!L1463*Lists!$H$84</f>
        <v>0</v>
      </c>
      <c r="N1513" s="179">
        <f>'Energy consumption (raw)'!M1463*Lists!$H$84</f>
        <v>0</v>
      </c>
      <c r="O1513" s="178">
        <f t="shared" si="117"/>
        <v>3320.7057300000001</v>
      </c>
      <c r="P1513">
        <f>'Energy consumption (raw)'!N1463*Lists!$H$85</f>
        <v>0</v>
      </c>
      <c r="Q1513">
        <f>'Energy consumption (raw)'!O1463*Lists!$H$86</f>
        <v>0</v>
      </c>
      <c r="R1513">
        <f>'Energy consumption (raw)'!P1463*Lists!$H$87</f>
        <v>0</v>
      </c>
      <c r="S1513">
        <f>'Energy consumption (raw)'!Q1463*Lists!$H$88</f>
        <v>0</v>
      </c>
      <c r="T1513">
        <f>'Energy consumption (raw)'!R1463*Lists!$H$89</f>
        <v>0</v>
      </c>
      <c r="U1513">
        <f>'Energy consumption (raw)'!S1463*Lists!$H$90</f>
        <v>0</v>
      </c>
      <c r="V1513">
        <f>'Energy consumption (raw)'!T1463*Lists!$H$91</f>
        <v>0</v>
      </c>
      <c r="W1513">
        <f>'Energy consumption (raw)'!U1463*Lists!$H$92</f>
        <v>0</v>
      </c>
      <c r="X1513">
        <f>'Energy consumption (raw)'!V1463*Lists!$H$93</f>
        <v>0</v>
      </c>
      <c r="Y1513">
        <f>'Energy consumption (raw)'!W1463*Lists!$H$94</f>
        <v>0</v>
      </c>
      <c r="Z1513">
        <f>'Energy consumption (raw)'!X1463*Lists!$H$96*1000000</f>
        <v>0</v>
      </c>
      <c r="AA1513">
        <f>'Energy consumption (raw)'!Y1463*Lists!$H$97</f>
        <v>0</v>
      </c>
      <c r="AB1513">
        <f>'Energy consumption (raw)'!Z1463*Lists!$H$96</f>
        <v>0</v>
      </c>
      <c r="AC1513">
        <f>'Energy consumption (raw)'!AA1463*Lists!$H$98</f>
        <v>0</v>
      </c>
      <c r="AD1513">
        <f>'Energy consumption (raw)'!AB1463*Lists!$H$99</f>
        <v>0</v>
      </c>
      <c r="AE1513">
        <f>'Energy consumption (raw)'!AC1463*Lists!$H$101</f>
        <v>0</v>
      </c>
      <c r="AF1513">
        <f>'Energy consumption (raw)'!AD1463*Lists!$H$101</f>
        <v>0</v>
      </c>
      <c r="AG1513">
        <f>'Energy consumption (raw)'!AE1463*Lists!$H$101</f>
        <v>0</v>
      </c>
      <c r="AH1513">
        <f>'Energy consumption (raw)'!AF1463*Lists!$H$100</f>
        <v>0</v>
      </c>
      <c r="AI1513" s="167">
        <f t="shared" si="118"/>
        <v>3320.7057300000001</v>
      </c>
      <c r="AJ1513" s="179">
        <f>'Energy consumption (raw)'!AG1463</f>
        <v>3320.7057300000001</v>
      </c>
      <c r="AK1513" s="179">
        <f>'Energy consumption (raw)'!AH1463</f>
        <v>3328.6984700000003</v>
      </c>
      <c r="AL1513">
        <f>IF(ROUND(AI1513,-3)=ROUND('Energy consumption (raw)'!AG1463,-3),1,0)</f>
        <v>1</v>
      </c>
      <c r="AM1513" s="179" t="str">
        <f>'Energy consumption (raw)'!AJ1463</f>
        <v>46. Tay Ninh</v>
      </c>
      <c r="AN1513">
        <f>VLOOKUP(AM1513,Lists!$F$9:$G$71,2,FALSE)</f>
        <v>1</v>
      </c>
    </row>
    <row r="1514" spans="2:40" x14ac:dyDescent="0.25">
      <c r="B1514" s="65" t="str">
        <f t="shared" si="116"/>
        <v>Industry1362</v>
      </c>
      <c r="C1514" s="179">
        <f>'Energy consumption (raw)'!B1464</f>
        <v>1362</v>
      </c>
      <c r="D1514" s="179">
        <f>'Energy consumption (raw)'!C1464</f>
        <v>0</v>
      </c>
      <c r="E1514" s="179">
        <f>'Energy consumption (raw)'!D1464</f>
        <v>0</v>
      </c>
      <c r="F1514" s="179" t="str">
        <f>'Energy consumption (raw)'!E1464</f>
        <v>Công nghiệp</v>
      </c>
      <c r="G1514" s="179" t="str">
        <f>'Energy consumption (raw)'!F1464</f>
        <v>Sản xuất tinh bột và các sản phẩm từ tinh bột</v>
      </c>
      <c r="H1514" s="179" t="str">
        <f>'Energy consumption (raw)'!G1464</f>
        <v>Industry</v>
      </c>
      <c r="I1514" s="179" t="str">
        <f>'Energy consumption (raw)'!I1464</f>
        <v>10 Manufacture of food products</v>
      </c>
      <c r="J1514" s="179" t="str">
        <f>INDEX(Sector!$E$6:$E$46,MATCH('Energy consumption (toe)'!I1514,Sector!$B$6:$B$46,FALSE))</f>
        <v>Manufacture of food products</v>
      </c>
      <c r="K1514" s="179">
        <f>IFERROR('Energy consumption (raw)'!J1464*Lists!$H$84,)</f>
        <v>0</v>
      </c>
      <c r="L1514" s="179">
        <f>'Energy consumption (raw)'!K1464*Lists!$H$84</f>
        <v>1481.0331200000001</v>
      </c>
      <c r="M1514" s="179">
        <f>'Energy consumption (raw)'!L1464*Lists!$H$84</f>
        <v>0</v>
      </c>
      <c r="N1514" s="179">
        <f>'Energy consumption (raw)'!M1464*Lists!$H$84</f>
        <v>0</v>
      </c>
      <c r="O1514" s="178">
        <f t="shared" si="117"/>
        <v>1481.0331200000001</v>
      </c>
      <c r="P1514">
        <f>'Energy consumption (raw)'!N1464*Lists!$H$85</f>
        <v>0</v>
      </c>
      <c r="Q1514">
        <f>'Energy consumption (raw)'!O1464*Lists!$H$86</f>
        <v>0</v>
      </c>
      <c r="R1514">
        <f>'Energy consumption (raw)'!P1464*Lists!$H$87</f>
        <v>0</v>
      </c>
      <c r="S1514">
        <f>'Energy consumption (raw)'!Q1464*Lists!$H$88</f>
        <v>0</v>
      </c>
      <c r="T1514">
        <f>'Energy consumption (raw)'!R1464*Lists!$H$89</f>
        <v>0</v>
      </c>
      <c r="U1514">
        <f>'Energy consumption (raw)'!S1464*Lists!$H$90</f>
        <v>0</v>
      </c>
      <c r="V1514">
        <f>'Energy consumption (raw)'!T1464*Lists!$H$91</f>
        <v>0</v>
      </c>
      <c r="W1514">
        <f>'Energy consumption (raw)'!U1464*Lists!$H$92</f>
        <v>0</v>
      </c>
      <c r="X1514">
        <f>'Energy consumption (raw)'!V1464*Lists!$H$93</f>
        <v>0</v>
      </c>
      <c r="Y1514">
        <f>'Energy consumption (raw)'!W1464*Lists!$H$94</f>
        <v>0</v>
      </c>
      <c r="Z1514">
        <f>'Energy consumption (raw)'!X1464*Lists!$H$96*1000000</f>
        <v>0</v>
      </c>
      <c r="AA1514">
        <f>'Energy consumption (raw)'!Y1464*Lists!$H$97</f>
        <v>0</v>
      </c>
      <c r="AB1514">
        <f>'Energy consumption (raw)'!Z1464*Lists!$H$96</f>
        <v>0</v>
      </c>
      <c r="AC1514">
        <f>'Energy consumption (raw)'!AA1464*Lists!$H$98</f>
        <v>0</v>
      </c>
      <c r="AD1514">
        <f>'Energy consumption (raw)'!AB1464*Lists!$H$99</f>
        <v>0</v>
      </c>
      <c r="AE1514">
        <f>'Energy consumption (raw)'!AC1464*Lists!$H$101</f>
        <v>0</v>
      </c>
      <c r="AF1514">
        <f>'Energy consumption (raw)'!AD1464*Lists!$H$101</f>
        <v>0</v>
      </c>
      <c r="AG1514">
        <f>'Energy consumption (raw)'!AE1464*Lists!$H$101</f>
        <v>0</v>
      </c>
      <c r="AH1514">
        <f>'Energy consumption (raw)'!AF1464*Lists!$H$100</f>
        <v>0</v>
      </c>
      <c r="AI1514" s="167">
        <f t="shared" si="118"/>
        <v>1481.0331200000001</v>
      </c>
      <c r="AJ1514" s="179">
        <f>'Energy consumption (raw)'!AG1464</f>
        <v>1481.0331200000001</v>
      </c>
      <c r="AK1514" s="179">
        <f>'Energy consumption (raw)'!AH1464</f>
        <v>1258.2856400000001</v>
      </c>
      <c r="AL1514">
        <f>IF(ROUND(AI1514,-3)=ROUND('Energy consumption (raw)'!AG1464,-3),1,0)</f>
        <v>1</v>
      </c>
      <c r="AM1514" s="179" t="str">
        <f>'Energy consumption (raw)'!AJ1464</f>
        <v>46. Tay Ninh</v>
      </c>
      <c r="AN1514">
        <f>VLOOKUP(AM1514,Lists!$F$9:$G$71,2,FALSE)</f>
        <v>1</v>
      </c>
    </row>
    <row r="1515" spans="2:40" x14ac:dyDescent="0.25">
      <c r="B1515" s="65" t="str">
        <f t="shared" si="116"/>
        <v>Industry1363</v>
      </c>
      <c r="C1515" s="179">
        <f>'Energy consumption (raw)'!B1465</f>
        <v>1363</v>
      </c>
      <c r="D1515" s="179">
        <f>'Energy consumption (raw)'!C1465</f>
        <v>0</v>
      </c>
      <c r="E1515" s="179">
        <f>'Energy consumption (raw)'!D1465</f>
        <v>0</v>
      </c>
      <c r="F1515" s="179" t="str">
        <f>'Energy consumption (raw)'!E1465</f>
        <v>Công nghiệp</v>
      </c>
      <c r="G1515" s="179" t="str">
        <f>'Energy consumption (raw)'!F1465</f>
        <v>Sản xuất tinh bột và các sản phẩm từ tinh bột</v>
      </c>
      <c r="H1515" s="179" t="str">
        <f>'Energy consumption (raw)'!G1465</f>
        <v>Industry</v>
      </c>
      <c r="I1515" s="179" t="str">
        <f>'Energy consumption (raw)'!I1465</f>
        <v>10 Manufacture of food products</v>
      </c>
      <c r="J1515" s="179" t="str">
        <f>INDEX(Sector!$E$6:$E$46,MATCH('Energy consumption (toe)'!I1515,Sector!$B$6:$B$46,FALSE))</f>
        <v>Manufacture of food products</v>
      </c>
      <c r="K1515" s="179">
        <f>IFERROR('Energy consumption (raw)'!J1465*Lists!$H$84,)</f>
        <v>1583.93579</v>
      </c>
      <c r="L1515" s="179">
        <f>'Energy consumption (raw)'!K1465*Lists!$H$84</f>
        <v>1583.93579</v>
      </c>
      <c r="M1515" s="179">
        <f>'Energy consumption (raw)'!L1465*Lists!$H$84</f>
        <v>0</v>
      </c>
      <c r="N1515" s="179">
        <f>'Energy consumption (raw)'!M1465*Lists!$H$84</f>
        <v>0</v>
      </c>
      <c r="O1515" s="178">
        <f t="shared" si="117"/>
        <v>1583.93579</v>
      </c>
      <c r="P1515">
        <f>'Energy consumption (raw)'!N1465*Lists!$H$85</f>
        <v>0</v>
      </c>
      <c r="Q1515">
        <f>'Energy consumption (raw)'!O1465*Lists!$H$86</f>
        <v>0</v>
      </c>
      <c r="R1515">
        <f>'Energy consumption (raw)'!P1465*Lists!$H$87</f>
        <v>0</v>
      </c>
      <c r="S1515">
        <f>'Energy consumption (raw)'!Q1465*Lists!$H$88</f>
        <v>0</v>
      </c>
      <c r="T1515">
        <f>'Energy consumption (raw)'!R1465*Lists!$H$89</f>
        <v>0</v>
      </c>
      <c r="U1515">
        <f>'Energy consumption (raw)'!S1465*Lists!$H$90</f>
        <v>0</v>
      </c>
      <c r="V1515">
        <f>'Energy consumption (raw)'!T1465*Lists!$H$91</f>
        <v>0</v>
      </c>
      <c r="W1515">
        <f>'Energy consumption (raw)'!U1465*Lists!$H$92</f>
        <v>0</v>
      </c>
      <c r="X1515">
        <f>'Energy consumption (raw)'!V1465*Lists!$H$93</f>
        <v>0</v>
      </c>
      <c r="Y1515">
        <f>'Energy consumption (raw)'!W1465*Lists!$H$94</f>
        <v>0</v>
      </c>
      <c r="Z1515">
        <f>'Energy consumption (raw)'!X1465*Lists!$H$96*1000000</f>
        <v>0</v>
      </c>
      <c r="AA1515">
        <f>'Energy consumption (raw)'!Y1465*Lists!$H$97</f>
        <v>0</v>
      </c>
      <c r="AB1515">
        <f>'Energy consumption (raw)'!Z1465*Lists!$H$96</f>
        <v>0</v>
      </c>
      <c r="AC1515">
        <f>'Energy consumption (raw)'!AA1465*Lists!$H$98</f>
        <v>0</v>
      </c>
      <c r="AD1515">
        <f>'Energy consumption (raw)'!AB1465*Lists!$H$99</f>
        <v>0</v>
      </c>
      <c r="AE1515">
        <f>'Energy consumption (raw)'!AC1465*Lists!$H$101</f>
        <v>0</v>
      </c>
      <c r="AF1515">
        <f>'Energy consumption (raw)'!AD1465*Lists!$H$101</f>
        <v>0</v>
      </c>
      <c r="AG1515">
        <f>'Energy consumption (raw)'!AE1465*Lists!$H$101</f>
        <v>0</v>
      </c>
      <c r="AH1515">
        <f>'Energy consumption (raw)'!AF1465*Lists!$H$100</f>
        <v>0</v>
      </c>
      <c r="AI1515" s="167">
        <f t="shared" si="118"/>
        <v>1583.93579</v>
      </c>
      <c r="AJ1515" s="179">
        <f>'Energy consumption (raw)'!AG1465</f>
        <v>1583.93579</v>
      </c>
      <c r="AK1515" s="179">
        <f>'Energy consumption (raw)'!AH1465</f>
        <v>2036.9297300000001</v>
      </c>
      <c r="AL1515">
        <f>IF(ROUND(AI1515,-3)=ROUND('Energy consumption (raw)'!AG1465,-3),1,0)</f>
        <v>1</v>
      </c>
      <c r="AM1515" s="179" t="str">
        <f>'Energy consumption (raw)'!AJ1465</f>
        <v>46. Tay Ninh</v>
      </c>
      <c r="AN1515">
        <f>VLOOKUP(AM1515,Lists!$F$9:$G$71,2,FALSE)</f>
        <v>1</v>
      </c>
    </row>
    <row r="1516" spans="2:40" x14ac:dyDescent="0.25">
      <c r="B1516" s="65" t="str">
        <f t="shared" si="116"/>
        <v>Industry1364</v>
      </c>
      <c r="C1516" s="179">
        <f>'Energy consumption (raw)'!B1466</f>
        <v>1364</v>
      </c>
      <c r="D1516" s="179">
        <f>'Energy consumption (raw)'!C1466</f>
        <v>0</v>
      </c>
      <c r="E1516" s="179">
        <f>'Energy consumption (raw)'!D1466</f>
        <v>0</v>
      </c>
      <c r="F1516" s="179" t="str">
        <f>'Energy consumption (raw)'!E1466</f>
        <v>Công nghiệp</v>
      </c>
      <c r="G1516" s="179" t="str">
        <f>'Energy consumption (raw)'!F1466</f>
        <v>Sản xuất tinh bột và các sản phẩm từ tinh bột</v>
      </c>
      <c r="H1516" s="179" t="str">
        <f>'Energy consumption (raw)'!G1466</f>
        <v>Industry</v>
      </c>
      <c r="I1516" s="179" t="str">
        <f>'Energy consumption (raw)'!I1466</f>
        <v>10 Manufacture of food products</v>
      </c>
      <c r="J1516" s="179" t="str">
        <f>INDEX(Sector!$E$6:$E$46,MATCH('Energy consumption (toe)'!I1516,Sector!$B$6:$B$46,FALSE))</f>
        <v>Manufacture of food products</v>
      </c>
      <c r="K1516" s="179">
        <f>IFERROR('Energy consumption (raw)'!J1466*Lists!$H$84,)</f>
        <v>0</v>
      </c>
      <c r="L1516" s="179">
        <f>'Energy consumption (raw)'!K1466*Lists!$H$84</f>
        <v>1573.0885000000001</v>
      </c>
      <c r="M1516" s="179">
        <f>'Energy consumption (raw)'!L1466*Lists!$H$84</f>
        <v>0</v>
      </c>
      <c r="N1516" s="179">
        <f>'Energy consumption (raw)'!M1466*Lists!$H$84</f>
        <v>0</v>
      </c>
      <c r="O1516" s="178">
        <f t="shared" si="117"/>
        <v>1573.0885000000001</v>
      </c>
      <c r="P1516">
        <f>'Energy consumption (raw)'!N1466*Lists!$H$85</f>
        <v>0</v>
      </c>
      <c r="Q1516">
        <f>'Energy consumption (raw)'!O1466*Lists!$H$86</f>
        <v>0</v>
      </c>
      <c r="R1516">
        <f>'Energy consumption (raw)'!P1466*Lists!$H$87</f>
        <v>0</v>
      </c>
      <c r="S1516">
        <f>'Energy consumption (raw)'!Q1466*Lists!$H$88</f>
        <v>0</v>
      </c>
      <c r="T1516">
        <f>'Energy consumption (raw)'!R1466*Lists!$H$89</f>
        <v>0</v>
      </c>
      <c r="U1516">
        <f>'Energy consumption (raw)'!S1466*Lists!$H$90</f>
        <v>0</v>
      </c>
      <c r="V1516">
        <f>'Energy consumption (raw)'!T1466*Lists!$H$91</f>
        <v>0</v>
      </c>
      <c r="W1516">
        <f>'Energy consumption (raw)'!U1466*Lists!$H$92</f>
        <v>0</v>
      </c>
      <c r="X1516">
        <f>'Energy consumption (raw)'!V1466*Lists!$H$93</f>
        <v>0</v>
      </c>
      <c r="Y1516">
        <f>'Energy consumption (raw)'!W1466*Lists!$H$94</f>
        <v>0</v>
      </c>
      <c r="Z1516">
        <f>'Energy consumption (raw)'!X1466*Lists!$H$96*1000000</f>
        <v>0</v>
      </c>
      <c r="AA1516">
        <f>'Energy consumption (raw)'!Y1466*Lists!$H$97</f>
        <v>0</v>
      </c>
      <c r="AB1516">
        <f>'Energy consumption (raw)'!Z1466*Lists!$H$96</f>
        <v>0</v>
      </c>
      <c r="AC1516">
        <f>'Energy consumption (raw)'!AA1466*Lists!$H$98</f>
        <v>0</v>
      </c>
      <c r="AD1516">
        <f>'Energy consumption (raw)'!AB1466*Lists!$H$99</f>
        <v>0</v>
      </c>
      <c r="AE1516">
        <f>'Energy consumption (raw)'!AC1466*Lists!$H$101</f>
        <v>0</v>
      </c>
      <c r="AF1516">
        <f>'Energy consumption (raw)'!AD1466*Lists!$H$101</f>
        <v>0</v>
      </c>
      <c r="AG1516">
        <f>'Energy consumption (raw)'!AE1466*Lists!$H$101</f>
        <v>0</v>
      </c>
      <c r="AH1516">
        <f>'Energy consumption (raw)'!AF1466*Lists!$H$100</f>
        <v>0</v>
      </c>
      <c r="AI1516" s="167">
        <f t="shared" si="118"/>
        <v>1573.0885000000001</v>
      </c>
      <c r="AJ1516" s="179">
        <f>'Energy consumption (raw)'!AG1466</f>
        <v>1573.0885000000001</v>
      </c>
      <c r="AK1516" s="179">
        <f>'Energy consumption (raw)'!AH1466</f>
        <v>0</v>
      </c>
      <c r="AL1516">
        <f>IF(ROUND(AI1516,-3)=ROUND('Energy consumption (raw)'!AG1466,-3),1,0)</f>
        <v>1</v>
      </c>
      <c r="AM1516" s="179" t="str">
        <f>'Energy consumption (raw)'!AJ1466</f>
        <v>46. Tay Ninh</v>
      </c>
      <c r="AN1516">
        <f>VLOOKUP(AM1516,Lists!$F$9:$G$71,2,FALSE)</f>
        <v>1</v>
      </c>
    </row>
    <row r="1517" spans="2:40" x14ac:dyDescent="0.25">
      <c r="B1517" s="65" t="str">
        <f t="shared" si="116"/>
        <v>Industry1365</v>
      </c>
      <c r="C1517" s="179">
        <f>'Energy consumption (raw)'!B1467</f>
        <v>1365</v>
      </c>
      <c r="D1517" s="179">
        <f>'Energy consumption (raw)'!C1467</f>
        <v>0</v>
      </c>
      <c r="E1517" s="179">
        <f>'Energy consumption (raw)'!D1467</f>
        <v>0</v>
      </c>
      <c r="F1517" s="179" t="str">
        <f>'Energy consumption (raw)'!E1467</f>
        <v>Công nghiệp</v>
      </c>
      <c r="G1517" s="179" t="str">
        <f>'Energy consumption (raw)'!F1467</f>
        <v>Sản xuất giày thể thao</v>
      </c>
      <c r="H1517" s="179" t="str">
        <f>'Energy consumption (raw)'!G1467</f>
        <v>Industry</v>
      </c>
      <c r="I1517" s="179" t="str">
        <f>'Energy consumption (raw)'!I1467</f>
        <v>14 Manufacture of wearing apparel</v>
      </c>
      <c r="J1517" s="179" t="str">
        <f>INDEX(Sector!$E$6:$E$46,MATCH('Energy consumption (toe)'!I1517,Sector!$B$6:$B$46,FALSE))</f>
        <v>Manufacture of wearing apparel</v>
      </c>
      <c r="K1517" s="179">
        <f>IFERROR('Energy consumption (raw)'!J1467*Lists!$H$84,)</f>
        <v>8160.4486700000007</v>
      </c>
      <c r="L1517" s="179">
        <f>'Energy consumption (raw)'!K1467*Lists!$H$84</f>
        <v>8160.4486700000007</v>
      </c>
      <c r="M1517" s="179">
        <f>'Energy consumption (raw)'!L1467*Lists!$H$84</f>
        <v>0</v>
      </c>
      <c r="N1517" s="179">
        <f>'Energy consumption (raw)'!M1467*Lists!$H$84</f>
        <v>0</v>
      </c>
      <c r="O1517" s="178">
        <f t="shared" si="117"/>
        <v>8160.4486700000007</v>
      </c>
      <c r="P1517">
        <f>'Energy consumption (raw)'!N1467*Lists!$H$85</f>
        <v>0</v>
      </c>
      <c r="Q1517">
        <f>'Energy consumption (raw)'!O1467*Lists!$H$86</f>
        <v>0</v>
      </c>
      <c r="R1517">
        <f>'Energy consumption (raw)'!P1467*Lists!$H$87</f>
        <v>0</v>
      </c>
      <c r="S1517">
        <f>'Energy consumption (raw)'!Q1467*Lists!$H$88</f>
        <v>0</v>
      </c>
      <c r="T1517">
        <f>'Energy consumption (raw)'!R1467*Lists!$H$89</f>
        <v>0</v>
      </c>
      <c r="U1517">
        <f>'Energy consumption (raw)'!S1467*Lists!$H$90</f>
        <v>0</v>
      </c>
      <c r="V1517">
        <f>'Energy consumption (raw)'!T1467*Lists!$H$91</f>
        <v>0</v>
      </c>
      <c r="W1517">
        <f>'Energy consumption (raw)'!U1467*Lists!$H$92</f>
        <v>0</v>
      </c>
      <c r="X1517">
        <f>'Energy consumption (raw)'!V1467*Lists!$H$93</f>
        <v>0</v>
      </c>
      <c r="Y1517">
        <f>'Energy consumption (raw)'!W1467*Lists!$H$94</f>
        <v>0</v>
      </c>
      <c r="Z1517">
        <f>'Energy consumption (raw)'!X1467*Lists!$H$96*1000000</f>
        <v>0</v>
      </c>
      <c r="AA1517">
        <f>'Energy consumption (raw)'!Y1467*Lists!$H$97</f>
        <v>0</v>
      </c>
      <c r="AB1517">
        <f>'Energy consumption (raw)'!Z1467*Lists!$H$96</f>
        <v>0</v>
      </c>
      <c r="AC1517">
        <f>'Energy consumption (raw)'!AA1467*Lists!$H$98</f>
        <v>0</v>
      </c>
      <c r="AD1517">
        <f>'Energy consumption (raw)'!AB1467*Lists!$H$99</f>
        <v>0</v>
      </c>
      <c r="AE1517">
        <f>'Energy consumption (raw)'!AC1467*Lists!$H$101</f>
        <v>0</v>
      </c>
      <c r="AF1517">
        <f>'Energy consumption (raw)'!AD1467*Lists!$H$101</f>
        <v>0</v>
      </c>
      <c r="AG1517">
        <f>'Energy consumption (raw)'!AE1467*Lists!$H$101</f>
        <v>0</v>
      </c>
      <c r="AH1517">
        <f>'Energy consumption (raw)'!AF1467*Lists!$H$100</f>
        <v>0</v>
      </c>
      <c r="AI1517" s="167">
        <f t="shared" si="118"/>
        <v>8160.4486700000007</v>
      </c>
      <c r="AJ1517" s="179">
        <f>'Energy consumption (raw)'!AG1467</f>
        <v>8160.4486700000007</v>
      </c>
      <c r="AK1517" s="179">
        <f>'Energy consumption (raw)'!AH1467</f>
        <v>8991.6396249999998</v>
      </c>
      <c r="AL1517">
        <f>IF(ROUND(AI1517,-3)=ROUND('Energy consumption (raw)'!AG1467,-3),1,0)</f>
        <v>1</v>
      </c>
      <c r="AM1517" s="179" t="str">
        <f>'Energy consumption (raw)'!AJ1467</f>
        <v>46. Tay Ninh</v>
      </c>
      <c r="AN1517">
        <f>VLOOKUP(AM1517,Lists!$F$9:$G$71,2,FALSE)</f>
        <v>1</v>
      </c>
    </row>
    <row r="1518" spans="2:40" x14ac:dyDescent="0.25">
      <c r="B1518" s="65" t="str">
        <f t="shared" si="116"/>
        <v>Industry1366</v>
      </c>
      <c r="C1518" s="179">
        <f>'Energy consumption (raw)'!B1468</f>
        <v>1366</v>
      </c>
      <c r="D1518" s="179">
        <f>'Energy consumption (raw)'!C1468</f>
        <v>0</v>
      </c>
      <c r="E1518" s="179">
        <f>'Energy consumption (raw)'!D1468</f>
        <v>0</v>
      </c>
      <c r="F1518" s="179" t="str">
        <f>'Energy consumption (raw)'!E1468</f>
        <v>Công nghiệp</v>
      </c>
      <c r="G1518" s="179" t="str">
        <f>'Energy consumption (raw)'!F1468</f>
        <v>Sản xuất tinh bột và sản phẩm từ tinh bột</v>
      </c>
      <c r="H1518" s="179" t="str">
        <f>'Energy consumption (raw)'!G1468</f>
        <v>Industry</v>
      </c>
      <c r="I1518" s="179" t="str">
        <f>'Energy consumption (raw)'!I1468</f>
        <v>10 Manufacture of food products</v>
      </c>
      <c r="J1518" s="179" t="str">
        <f>INDEX(Sector!$E$6:$E$46,MATCH('Energy consumption (toe)'!I1518,Sector!$B$6:$B$46,FALSE))</f>
        <v>Manufacture of food products</v>
      </c>
      <c r="K1518" s="179">
        <f>IFERROR('Energy consumption (raw)'!J1468*Lists!$H$84,)</f>
        <v>1358.6886500000001</v>
      </c>
      <c r="L1518" s="179">
        <f>'Energy consumption (raw)'!K1468*Lists!$H$84</f>
        <v>0</v>
      </c>
      <c r="M1518" s="179">
        <f>'Energy consumption (raw)'!L1468*Lists!$H$84</f>
        <v>0</v>
      </c>
      <c r="N1518" s="179">
        <f>'Energy consumption (raw)'!M1468*Lists!$H$84</f>
        <v>0</v>
      </c>
      <c r="O1518" s="178">
        <f t="shared" si="117"/>
        <v>1358.6886500000001</v>
      </c>
      <c r="P1518">
        <f>'Energy consumption (raw)'!N1468*Lists!$H$85</f>
        <v>0</v>
      </c>
      <c r="Q1518">
        <f>'Energy consumption (raw)'!O1468*Lists!$H$86</f>
        <v>0</v>
      </c>
      <c r="R1518">
        <f>'Energy consumption (raw)'!P1468*Lists!$H$87</f>
        <v>0</v>
      </c>
      <c r="S1518">
        <f>'Energy consumption (raw)'!Q1468*Lists!$H$88</f>
        <v>0</v>
      </c>
      <c r="T1518">
        <f>'Energy consumption (raw)'!R1468*Lists!$H$89</f>
        <v>0</v>
      </c>
      <c r="U1518">
        <f>'Energy consumption (raw)'!S1468*Lists!$H$90</f>
        <v>0</v>
      </c>
      <c r="V1518">
        <f>'Energy consumption (raw)'!T1468*Lists!$H$91</f>
        <v>0</v>
      </c>
      <c r="W1518">
        <f>'Energy consumption (raw)'!U1468*Lists!$H$92</f>
        <v>0</v>
      </c>
      <c r="X1518">
        <f>'Energy consumption (raw)'!V1468*Lists!$H$93</f>
        <v>0</v>
      </c>
      <c r="Y1518">
        <f>'Energy consumption (raw)'!W1468*Lists!$H$94</f>
        <v>0</v>
      </c>
      <c r="Z1518">
        <f>'Energy consumption (raw)'!X1468*Lists!$H$96*1000000</f>
        <v>0</v>
      </c>
      <c r="AA1518">
        <f>'Energy consumption (raw)'!Y1468*Lists!$H$97</f>
        <v>0</v>
      </c>
      <c r="AB1518">
        <f>'Energy consumption (raw)'!Z1468*Lists!$H$96</f>
        <v>0</v>
      </c>
      <c r="AC1518">
        <f>'Energy consumption (raw)'!AA1468*Lists!$H$98</f>
        <v>0</v>
      </c>
      <c r="AD1518">
        <f>'Energy consumption (raw)'!AB1468*Lists!$H$99</f>
        <v>0</v>
      </c>
      <c r="AE1518">
        <f>'Energy consumption (raw)'!AC1468*Lists!$H$101</f>
        <v>0</v>
      </c>
      <c r="AF1518">
        <f>'Energy consumption (raw)'!AD1468*Lists!$H$101</f>
        <v>0</v>
      </c>
      <c r="AG1518">
        <f>'Energy consumption (raw)'!AE1468*Lists!$H$101</f>
        <v>0</v>
      </c>
      <c r="AH1518">
        <f>'Energy consumption (raw)'!AF1468*Lists!$H$100</f>
        <v>0</v>
      </c>
      <c r="AI1518" s="167">
        <f t="shared" si="118"/>
        <v>1358.6886500000001</v>
      </c>
      <c r="AJ1518" s="179">
        <f>'Energy consumption (raw)'!AG1468</f>
        <v>1358.6886500000001</v>
      </c>
      <c r="AK1518" s="179">
        <f>'Energy consumption (raw)'!AH1468</f>
        <v>1418.6798728000001</v>
      </c>
      <c r="AL1518">
        <f>IF(ROUND(AI1518,-3)=ROUND('Energy consumption (raw)'!AG1468,-3),1,0)</f>
        <v>1</v>
      </c>
      <c r="AM1518" s="179" t="str">
        <f>'Energy consumption (raw)'!AJ1468</f>
        <v>46. Tay Ninh</v>
      </c>
      <c r="AN1518">
        <f>VLOOKUP(AM1518,Lists!$F$9:$G$71,2,FALSE)</f>
        <v>1</v>
      </c>
    </row>
    <row r="1519" spans="2:40" x14ac:dyDescent="0.25">
      <c r="B1519" s="65" t="str">
        <f t="shared" si="116"/>
        <v>Industry1367</v>
      </c>
      <c r="C1519" s="179">
        <f>'Energy consumption (raw)'!B1469</f>
        <v>1367</v>
      </c>
      <c r="D1519" s="179">
        <f>'Energy consumption (raw)'!C1469</f>
        <v>0</v>
      </c>
      <c r="E1519" s="179">
        <f>'Energy consumption (raw)'!D1469</f>
        <v>0</v>
      </c>
      <c r="F1519" s="179" t="str">
        <f>'Energy consumption (raw)'!E1469</f>
        <v>Công nghiệp</v>
      </c>
      <c r="G1519" s="179" t="str">
        <f>'Energy consumption (raw)'!F1469</f>
        <v>Sản xuất thiết bị và dụng cụ quang học</v>
      </c>
      <c r="H1519" s="179" t="str">
        <f>'Energy consumption (raw)'!G1469</f>
        <v>Industry</v>
      </c>
      <c r="I1519" s="179" t="str">
        <f>'Energy consumption (raw)'!I1469</f>
        <v>26 Manufacture of computer, electronic and optical products</v>
      </c>
      <c r="J1519" s="179" t="str">
        <f>INDEX(Sector!$E$6:$E$46,MATCH('Energy consumption (toe)'!I1519,Sector!$B$6:$B$46,FALSE))</f>
        <v>Manufacture of computer, electronic and optical products</v>
      </c>
      <c r="K1519" s="179">
        <f>IFERROR('Energy consumption (raw)'!J1469*Lists!$H$84,)</f>
        <v>0</v>
      </c>
      <c r="L1519" s="179">
        <f>'Energy consumption (raw)'!K1469*Lists!$H$84</f>
        <v>2539.7352589000002</v>
      </c>
      <c r="M1519" s="179">
        <f>'Energy consumption (raw)'!L1469*Lists!$H$84</f>
        <v>0</v>
      </c>
      <c r="N1519" s="179">
        <f>'Energy consumption (raw)'!M1469*Lists!$H$84</f>
        <v>0</v>
      </c>
      <c r="O1519" s="178">
        <f t="shared" si="117"/>
        <v>2539.7352589000002</v>
      </c>
      <c r="P1519">
        <f>'Energy consumption (raw)'!N1469*Lists!$H$85</f>
        <v>0</v>
      </c>
      <c r="Q1519">
        <f>'Energy consumption (raw)'!O1469*Lists!$H$86</f>
        <v>0</v>
      </c>
      <c r="R1519">
        <f>'Energy consumption (raw)'!P1469*Lists!$H$87</f>
        <v>0</v>
      </c>
      <c r="S1519">
        <f>'Energy consumption (raw)'!Q1469*Lists!$H$88</f>
        <v>0</v>
      </c>
      <c r="T1519">
        <f>'Energy consumption (raw)'!R1469*Lists!$H$89</f>
        <v>0</v>
      </c>
      <c r="U1519">
        <f>'Energy consumption (raw)'!S1469*Lists!$H$90</f>
        <v>0</v>
      </c>
      <c r="V1519">
        <f>'Energy consumption (raw)'!T1469*Lists!$H$91</f>
        <v>0</v>
      </c>
      <c r="W1519">
        <f>'Energy consumption (raw)'!U1469*Lists!$H$92</f>
        <v>0</v>
      </c>
      <c r="X1519">
        <f>'Energy consumption (raw)'!V1469*Lists!$H$93</f>
        <v>0</v>
      </c>
      <c r="Y1519">
        <f>'Energy consumption (raw)'!W1469*Lists!$H$94</f>
        <v>0</v>
      </c>
      <c r="Z1519">
        <f>'Energy consumption (raw)'!X1469*Lists!$H$96*1000000</f>
        <v>0</v>
      </c>
      <c r="AA1519">
        <f>'Energy consumption (raw)'!Y1469*Lists!$H$97</f>
        <v>3146.8300000000004</v>
      </c>
      <c r="AB1519">
        <f>'Energy consumption (raw)'!Z1469*Lists!$H$96</f>
        <v>0</v>
      </c>
      <c r="AC1519">
        <f>'Energy consumption (raw)'!AA1469*Lists!$H$98</f>
        <v>0</v>
      </c>
      <c r="AD1519">
        <f>'Energy consumption (raw)'!AB1469*Lists!$H$99</f>
        <v>0</v>
      </c>
      <c r="AE1519">
        <f>'Energy consumption (raw)'!AC1469*Lists!$H$101</f>
        <v>0</v>
      </c>
      <c r="AF1519">
        <f>'Energy consumption (raw)'!AD1469*Lists!$H$101</f>
        <v>0</v>
      </c>
      <c r="AG1519">
        <f>'Energy consumption (raw)'!AE1469*Lists!$H$101</f>
        <v>0</v>
      </c>
      <c r="AH1519">
        <f>'Energy consumption (raw)'!AF1469*Lists!$H$100</f>
        <v>0</v>
      </c>
      <c r="AI1519" s="167">
        <f t="shared" si="118"/>
        <v>5686.5652589000001</v>
      </c>
      <c r="AJ1519" s="179">
        <f>'Energy consumption (raw)'!AG1469</f>
        <v>5686.5652589000001</v>
      </c>
      <c r="AK1519" s="179">
        <f>'Energy consumption (raw)'!AH1469</f>
        <v>2336.8361594000003</v>
      </c>
      <c r="AL1519">
        <f>IF(ROUND(AI1519,-3)=ROUND('Energy consumption (raw)'!AG1469,-3),1,0)</f>
        <v>1</v>
      </c>
      <c r="AM1519" s="179" t="str">
        <f>'Energy consumption (raw)'!AJ1469</f>
        <v>47. Binh Duong</v>
      </c>
      <c r="AN1519">
        <f>VLOOKUP(AM1519,Lists!$F$9:$G$71,2,FALSE)</f>
        <v>1</v>
      </c>
    </row>
    <row r="1520" spans="2:40" x14ac:dyDescent="0.25">
      <c r="B1520" s="65" t="str">
        <f t="shared" si="116"/>
        <v>Industry1368</v>
      </c>
      <c r="C1520" s="179">
        <f>'Energy consumption (raw)'!B1470</f>
        <v>1368</v>
      </c>
      <c r="D1520" s="179">
        <f>'Energy consumption (raw)'!C1470</f>
        <v>0</v>
      </c>
      <c r="E1520" s="179">
        <f>'Energy consumption (raw)'!D1470</f>
        <v>0</v>
      </c>
      <c r="F1520" s="179" t="str">
        <f>'Energy consumption (raw)'!E1470</f>
        <v>Công nghiệp</v>
      </c>
      <c r="G1520" s="179" t="str">
        <f>'Energy consumption (raw)'!F1470</f>
        <v>Sản xuất sản phẩm từ plastic</v>
      </c>
      <c r="H1520" s="179" t="str">
        <f>'Energy consumption (raw)'!G1470</f>
        <v>Industry</v>
      </c>
      <c r="I1520" s="179" t="str">
        <f>'Energy consumption (raw)'!I1470</f>
        <v>22 Manufacture of rubber and plastics products</v>
      </c>
      <c r="J1520" s="179" t="str">
        <f>INDEX(Sector!$E$6:$E$46,MATCH('Energy consumption (toe)'!I1520,Sector!$B$6:$B$46,FALSE))</f>
        <v>Manufacture of rubber and plastics products</v>
      </c>
      <c r="K1520" s="179">
        <f>IFERROR('Energy consumption (raw)'!J1470*Lists!$H$84,)</f>
        <v>0</v>
      </c>
      <c r="L1520" s="179">
        <f>'Energy consumption (raw)'!K1470*Lists!$H$84</f>
        <v>1321.7138953000001</v>
      </c>
      <c r="M1520" s="179">
        <f>'Energy consumption (raw)'!L1470*Lists!$H$84</f>
        <v>0</v>
      </c>
      <c r="N1520" s="179">
        <f>'Energy consumption (raw)'!M1470*Lists!$H$84</f>
        <v>0</v>
      </c>
      <c r="O1520" s="178">
        <f t="shared" si="117"/>
        <v>1321.7138953000001</v>
      </c>
      <c r="P1520">
        <f>'Energy consumption (raw)'!N1470*Lists!$H$85</f>
        <v>0</v>
      </c>
      <c r="Q1520">
        <f>'Energy consumption (raw)'!O1470*Lists!$H$86</f>
        <v>0</v>
      </c>
      <c r="R1520">
        <f>'Energy consumption (raw)'!P1470*Lists!$H$87</f>
        <v>0</v>
      </c>
      <c r="S1520">
        <f>'Energy consumption (raw)'!Q1470*Lists!$H$88</f>
        <v>0</v>
      </c>
      <c r="T1520">
        <f>'Energy consumption (raw)'!R1470*Lists!$H$89</f>
        <v>0</v>
      </c>
      <c r="U1520">
        <f>'Energy consumption (raw)'!S1470*Lists!$H$90</f>
        <v>0</v>
      </c>
      <c r="V1520">
        <f>'Energy consumption (raw)'!T1470*Lists!$H$91</f>
        <v>0</v>
      </c>
      <c r="W1520">
        <f>'Energy consumption (raw)'!U1470*Lists!$H$92</f>
        <v>0</v>
      </c>
      <c r="X1520">
        <f>'Energy consumption (raw)'!V1470*Lists!$H$93</f>
        <v>0</v>
      </c>
      <c r="Y1520">
        <f>'Energy consumption (raw)'!W1470*Lists!$H$94</f>
        <v>0</v>
      </c>
      <c r="Z1520">
        <f>'Energy consumption (raw)'!X1470*Lists!$H$96*1000000</f>
        <v>0</v>
      </c>
      <c r="AA1520">
        <f>'Energy consumption (raw)'!Y1470*Lists!$H$97</f>
        <v>0</v>
      </c>
      <c r="AB1520">
        <f>'Energy consumption (raw)'!Z1470*Lists!$H$96</f>
        <v>0</v>
      </c>
      <c r="AC1520">
        <f>'Energy consumption (raw)'!AA1470*Lists!$H$98</f>
        <v>0</v>
      </c>
      <c r="AD1520">
        <f>'Energy consumption (raw)'!AB1470*Lists!$H$99</f>
        <v>0</v>
      </c>
      <c r="AE1520">
        <f>'Energy consumption (raw)'!AC1470*Lists!$H$101</f>
        <v>0</v>
      </c>
      <c r="AF1520">
        <f>'Energy consumption (raw)'!AD1470*Lists!$H$101</f>
        <v>0</v>
      </c>
      <c r="AG1520">
        <f>'Energy consumption (raw)'!AE1470*Lists!$H$101</f>
        <v>0</v>
      </c>
      <c r="AH1520">
        <f>'Energy consumption (raw)'!AF1470*Lists!$H$100</f>
        <v>0</v>
      </c>
      <c r="AI1520" s="167">
        <f t="shared" si="118"/>
        <v>1321.7138953000001</v>
      </c>
      <c r="AJ1520" s="179">
        <f>'Energy consumption (raw)'!AG1470</f>
        <v>1321.7138953000001</v>
      </c>
      <c r="AK1520" s="179">
        <f>'Energy consumption (raw)'!AH1470</f>
        <v>1427.7212356</v>
      </c>
      <c r="AL1520">
        <f>IF(ROUND(AI1520,-3)=ROUND('Energy consumption (raw)'!AG1470,-3),1,0)</f>
        <v>1</v>
      </c>
      <c r="AM1520" s="179" t="str">
        <f>'Energy consumption (raw)'!AJ1470</f>
        <v>47. Binh Duong</v>
      </c>
      <c r="AN1520">
        <f>VLOOKUP(AM1520,Lists!$F$9:$G$71,2,FALSE)</f>
        <v>1</v>
      </c>
    </row>
    <row r="1521" spans="2:40" x14ac:dyDescent="0.25">
      <c r="B1521" s="65" t="str">
        <f t="shared" si="116"/>
        <v>Industry1369</v>
      </c>
      <c r="C1521" s="179">
        <f>'Energy consumption (raw)'!B1471</f>
        <v>1369</v>
      </c>
      <c r="D1521" s="179">
        <f>'Energy consumption (raw)'!C1471</f>
        <v>0</v>
      </c>
      <c r="E1521" s="179">
        <f>'Energy consumption (raw)'!D1471</f>
        <v>0</v>
      </c>
      <c r="F1521" s="179" t="str">
        <f>'Energy consumption (raw)'!E1471</f>
        <v>Công nghiệp</v>
      </c>
      <c r="G1521" s="179" t="str">
        <f>'Energy consumption (raw)'!F1471</f>
        <v>Sản xuất giấy và sản phẩm từ giấy</v>
      </c>
      <c r="H1521" s="179" t="str">
        <f>'Energy consumption (raw)'!G1471</f>
        <v>Industry</v>
      </c>
      <c r="I1521" s="179" t="str">
        <f>'Energy consumption (raw)'!I1471</f>
        <v>17 Manufacture of paper and paper products</v>
      </c>
      <c r="J1521" s="179" t="str">
        <f>INDEX(Sector!$E$6:$E$46,MATCH('Energy consumption (toe)'!I1521,Sector!$B$6:$B$46,FALSE))</f>
        <v>Manufacture of paper and paper products</v>
      </c>
      <c r="K1521" s="179">
        <f>IFERROR('Energy consumption (raw)'!J1471*Lists!$H$84,)</f>
        <v>0</v>
      </c>
      <c r="L1521" s="179">
        <f>'Energy consumption (raw)'!K1471*Lists!$H$84</f>
        <v>1102.1306454</v>
      </c>
      <c r="M1521" s="179">
        <f>'Energy consumption (raw)'!L1471*Lists!$H$84</f>
        <v>0</v>
      </c>
      <c r="N1521" s="179">
        <f>'Energy consumption (raw)'!M1471*Lists!$H$84</f>
        <v>0</v>
      </c>
      <c r="O1521" s="178">
        <f t="shared" si="117"/>
        <v>1102.1306454</v>
      </c>
      <c r="P1521">
        <f>'Energy consumption (raw)'!N1471*Lists!$H$85</f>
        <v>0</v>
      </c>
      <c r="Q1521">
        <f>'Energy consumption (raw)'!O1471*Lists!$H$86</f>
        <v>0</v>
      </c>
      <c r="R1521">
        <f>'Energy consumption (raw)'!P1471*Lists!$H$87</f>
        <v>0</v>
      </c>
      <c r="S1521">
        <f>'Energy consumption (raw)'!Q1471*Lists!$H$88</f>
        <v>0</v>
      </c>
      <c r="T1521">
        <f>'Energy consumption (raw)'!R1471*Lists!$H$89</f>
        <v>0</v>
      </c>
      <c r="U1521">
        <f>'Energy consumption (raw)'!S1471*Lists!$H$90</f>
        <v>0</v>
      </c>
      <c r="V1521">
        <f>'Energy consumption (raw)'!T1471*Lists!$H$91</f>
        <v>0</v>
      </c>
      <c r="W1521">
        <f>'Energy consumption (raw)'!U1471*Lists!$H$92</f>
        <v>0</v>
      </c>
      <c r="X1521">
        <f>'Energy consumption (raw)'!V1471*Lists!$H$93</f>
        <v>0</v>
      </c>
      <c r="Y1521">
        <f>'Energy consumption (raw)'!W1471*Lists!$H$94</f>
        <v>0</v>
      </c>
      <c r="Z1521">
        <f>'Energy consumption (raw)'!X1471*Lists!$H$96*1000000</f>
        <v>0</v>
      </c>
      <c r="AA1521">
        <f>'Energy consumption (raw)'!Y1471*Lists!$H$97</f>
        <v>0</v>
      </c>
      <c r="AB1521">
        <f>'Energy consumption (raw)'!Z1471*Lists!$H$96</f>
        <v>0</v>
      </c>
      <c r="AC1521">
        <f>'Energy consumption (raw)'!AA1471*Lists!$H$98</f>
        <v>0</v>
      </c>
      <c r="AD1521">
        <f>'Energy consumption (raw)'!AB1471*Lists!$H$99</f>
        <v>0</v>
      </c>
      <c r="AE1521">
        <f>'Energy consumption (raw)'!AC1471*Lists!$H$101</f>
        <v>0</v>
      </c>
      <c r="AF1521">
        <f>'Energy consumption (raw)'!AD1471*Lists!$H$101</f>
        <v>0</v>
      </c>
      <c r="AG1521">
        <f>'Energy consumption (raw)'!AE1471*Lists!$H$101</f>
        <v>0</v>
      </c>
      <c r="AH1521">
        <f>'Energy consumption (raw)'!AF1471*Lists!$H$100</f>
        <v>0</v>
      </c>
      <c r="AI1521" s="167">
        <f t="shared" si="118"/>
        <v>1102.1306454</v>
      </c>
      <c r="AJ1521" s="179">
        <f>'Energy consumption (raw)'!AG1471</f>
        <v>1102.1306454</v>
      </c>
      <c r="AK1521" s="179">
        <f>'Energy consumption (raw)'!AH1471</f>
        <v>1317.2757644000001</v>
      </c>
      <c r="AL1521">
        <f>IF(ROUND(AI1521,-3)=ROUND('Energy consumption (raw)'!AG1471,-3),1,0)</f>
        <v>1</v>
      </c>
      <c r="AM1521" s="179" t="str">
        <f>'Energy consumption (raw)'!AJ1471</f>
        <v>47. Binh Duong</v>
      </c>
      <c r="AN1521">
        <f>VLOOKUP(AM1521,Lists!$F$9:$G$71,2,FALSE)</f>
        <v>1</v>
      </c>
    </row>
    <row r="1522" spans="2:40" x14ac:dyDescent="0.25">
      <c r="B1522" s="65" t="str">
        <f t="shared" si="116"/>
        <v>Industry1370</v>
      </c>
      <c r="C1522" s="179">
        <f>'Energy consumption (raw)'!B1472</f>
        <v>1370</v>
      </c>
      <c r="D1522" s="179">
        <f>'Energy consumption (raw)'!C1472</f>
        <v>0</v>
      </c>
      <c r="E1522" s="179">
        <f>'Energy consumption (raw)'!D1472</f>
        <v>0</v>
      </c>
      <c r="F1522" s="179" t="str">
        <f>'Energy consumption (raw)'!E1472</f>
        <v>Công nghiệp</v>
      </c>
      <c r="G1522" s="179" t="str">
        <f>'Energy consumption (raw)'!F1472</f>
        <v>Sản xuất sản phẩm khác bằng kim loại chưa được phân vào đâu</v>
      </c>
      <c r="H1522" s="179" t="str">
        <f>'Energy consumption (raw)'!G1472</f>
        <v>Industry</v>
      </c>
      <c r="I1522" s="179" t="str">
        <f>'Energy consumption (raw)'!I1472</f>
        <v>25 Manufacture of fabricated metal products, except machinery and equipment</v>
      </c>
      <c r="J1522" s="179" t="str">
        <f>INDEX(Sector!$E$6:$E$46,MATCH('Energy consumption (toe)'!I1522,Sector!$B$6:$B$46,FALSE))</f>
        <v>Manufacture of fabricated metal products, except machinery and equipment</v>
      </c>
      <c r="K1522" s="179">
        <f>IFERROR('Energy consumption (raw)'!J1472*Lists!$H$84,)</f>
        <v>0</v>
      </c>
      <c r="L1522" s="179">
        <f>'Energy consumption (raw)'!K1472*Lists!$H$84</f>
        <v>1122.1445898000002</v>
      </c>
      <c r="M1522" s="179">
        <f>'Energy consumption (raw)'!L1472*Lists!$H$84</f>
        <v>0</v>
      </c>
      <c r="N1522" s="179">
        <f>'Energy consumption (raw)'!M1472*Lists!$H$84</f>
        <v>0</v>
      </c>
      <c r="O1522" s="178">
        <f t="shared" si="117"/>
        <v>1122.1445898000002</v>
      </c>
      <c r="P1522">
        <f>'Energy consumption (raw)'!N1472*Lists!$H$85</f>
        <v>0</v>
      </c>
      <c r="Q1522">
        <f>'Energy consumption (raw)'!O1472*Lists!$H$86</f>
        <v>0</v>
      </c>
      <c r="R1522">
        <f>'Energy consumption (raw)'!P1472*Lists!$H$87</f>
        <v>0</v>
      </c>
      <c r="S1522">
        <f>'Energy consumption (raw)'!Q1472*Lists!$H$88</f>
        <v>0</v>
      </c>
      <c r="T1522">
        <f>'Energy consumption (raw)'!R1472*Lists!$H$89</f>
        <v>0</v>
      </c>
      <c r="U1522">
        <f>'Energy consumption (raw)'!S1472*Lists!$H$90</f>
        <v>0</v>
      </c>
      <c r="V1522">
        <f>'Energy consumption (raw)'!T1472*Lists!$H$91</f>
        <v>0</v>
      </c>
      <c r="W1522">
        <f>'Energy consumption (raw)'!U1472*Lists!$H$92</f>
        <v>0</v>
      </c>
      <c r="X1522">
        <f>'Energy consumption (raw)'!V1472*Lists!$H$93</f>
        <v>0</v>
      </c>
      <c r="Y1522">
        <f>'Energy consumption (raw)'!W1472*Lists!$H$94</f>
        <v>0</v>
      </c>
      <c r="Z1522">
        <f>'Energy consumption (raw)'!X1472*Lists!$H$96*1000000</f>
        <v>0</v>
      </c>
      <c r="AA1522">
        <f>'Energy consumption (raw)'!Y1472*Lists!$H$97</f>
        <v>0</v>
      </c>
      <c r="AB1522">
        <f>'Energy consumption (raw)'!Z1472*Lists!$H$96</f>
        <v>0</v>
      </c>
      <c r="AC1522">
        <f>'Energy consumption (raw)'!AA1472*Lists!$H$98</f>
        <v>0</v>
      </c>
      <c r="AD1522">
        <f>'Energy consumption (raw)'!AB1472*Lists!$H$99</f>
        <v>0</v>
      </c>
      <c r="AE1522">
        <f>'Energy consumption (raw)'!AC1472*Lists!$H$101</f>
        <v>0</v>
      </c>
      <c r="AF1522">
        <f>'Energy consumption (raw)'!AD1472*Lists!$H$101</f>
        <v>0</v>
      </c>
      <c r="AG1522">
        <f>'Energy consumption (raw)'!AE1472*Lists!$H$101</f>
        <v>0</v>
      </c>
      <c r="AH1522">
        <f>'Energy consumption (raw)'!AF1472*Lists!$H$100</f>
        <v>0</v>
      </c>
      <c r="AI1522" s="167">
        <f t="shared" si="118"/>
        <v>1122.1445898000002</v>
      </c>
      <c r="AJ1522" s="179">
        <f>'Energy consumption (raw)'!AG1472</f>
        <v>1122.1445898000002</v>
      </c>
      <c r="AK1522" s="179">
        <f>'Energy consumption (raw)'!AH1472</f>
        <v>0</v>
      </c>
      <c r="AL1522">
        <f>IF(ROUND(AI1522,-3)=ROUND('Energy consumption (raw)'!AG1472,-3),1,0)</f>
        <v>1</v>
      </c>
      <c r="AM1522" s="179" t="str">
        <f>'Energy consumption (raw)'!AJ1472</f>
        <v>47. Binh Duong</v>
      </c>
      <c r="AN1522">
        <f>VLOOKUP(AM1522,Lists!$F$9:$G$71,2,FALSE)</f>
        <v>1</v>
      </c>
    </row>
    <row r="1523" spans="2:40" x14ac:dyDescent="0.25">
      <c r="B1523" s="65" t="str">
        <f t="shared" si="116"/>
        <v>Industry1371</v>
      </c>
      <c r="C1523" s="179">
        <f>'Energy consumption (raw)'!B1473</f>
        <v>1371</v>
      </c>
      <c r="D1523" s="179">
        <f>'Energy consumption (raw)'!C1473</f>
        <v>0</v>
      </c>
      <c r="E1523" s="179">
        <f>'Energy consumption (raw)'!D1473</f>
        <v>0</v>
      </c>
      <c r="F1523" s="179" t="str">
        <f>'Energy consumption (raw)'!E1473</f>
        <v>Công nghiệp</v>
      </c>
      <c r="G1523" s="179" t="str">
        <f>'Energy consumption (raw)'!F1473</f>
        <v>Sản xuất giấy nhãn và bìa nhãn</v>
      </c>
      <c r="H1523" s="179" t="str">
        <f>'Energy consumption (raw)'!G1473</f>
        <v>Industry</v>
      </c>
      <c r="I1523" s="179" t="str">
        <f>'Energy consumption (raw)'!I1473</f>
        <v>17 Manufacture of paper and paper products</v>
      </c>
      <c r="J1523" s="179" t="str">
        <f>INDEX(Sector!$E$6:$E$46,MATCH('Energy consumption (toe)'!I1523,Sector!$B$6:$B$46,FALSE))</f>
        <v>Manufacture of paper and paper products</v>
      </c>
      <c r="K1523" s="179">
        <f>IFERROR('Energy consumption (raw)'!J1473*Lists!$H$84,)</f>
        <v>0</v>
      </c>
      <c r="L1523" s="179">
        <f>'Energy consumption (raw)'!K1473*Lists!$H$84</f>
        <v>1841.3588004000001</v>
      </c>
      <c r="M1523" s="179">
        <f>'Energy consumption (raw)'!L1473*Lists!$H$84</f>
        <v>0</v>
      </c>
      <c r="N1523" s="179">
        <f>'Energy consumption (raw)'!M1473*Lists!$H$84</f>
        <v>0</v>
      </c>
      <c r="O1523" s="178">
        <f t="shared" si="117"/>
        <v>1841.3588004000001</v>
      </c>
      <c r="P1523">
        <f>'Energy consumption (raw)'!N1473*Lists!$H$85</f>
        <v>5534.2</v>
      </c>
      <c r="Q1523">
        <f>'Energy consumption (raw)'!O1473*Lists!$H$86</f>
        <v>0</v>
      </c>
      <c r="R1523">
        <f>'Energy consumption (raw)'!P1473*Lists!$H$87</f>
        <v>0</v>
      </c>
      <c r="S1523">
        <f>'Energy consumption (raw)'!Q1473*Lists!$H$88</f>
        <v>0</v>
      </c>
      <c r="T1523">
        <f>'Energy consumption (raw)'!R1473*Lists!$H$89</f>
        <v>0</v>
      </c>
      <c r="U1523">
        <f>'Energy consumption (raw)'!S1473*Lists!$H$90</f>
        <v>8.8000000000000005E-3</v>
      </c>
      <c r="V1523">
        <f>'Energy consumption (raw)'!T1473*Lists!$H$91</f>
        <v>0</v>
      </c>
      <c r="W1523">
        <f>'Energy consumption (raw)'!U1473*Lists!$H$92</f>
        <v>0</v>
      </c>
      <c r="X1523">
        <f>'Energy consumption (raw)'!V1473*Lists!$H$93</f>
        <v>0</v>
      </c>
      <c r="Y1523">
        <f>'Energy consumption (raw)'!W1473*Lists!$H$94</f>
        <v>0</v>
      </c>
      <c r="Z1523">
        <f>'Energy consumption (raw)'!X1473*Lists!$H$96*1000000</f>
        <v>0</v>
      </c>
      <c r="AA1523">
        <f>'Energy consumption (raw)'!Y1473*Lists!$H$97</f>
        <v>0</v>
      </c>
      <c r="AB1523">
        <f>'Energy consumption (raw)'!Z1473*Lists!$H$96</f>
        <v>0</v>
      </c>
      <c r="AC1523">
        <f>'Energy consumption (raw)'!AA1473*Lists!$H$98</f>
        <v>0</v>
      </c>
      <c r="AD1523">
        <f>'Energy consumption (raw)'!AB1473*Lists!$H$99</f>
        <v>0</v>
      </c>
      <c r="AE1523">
        <f>'Energy consumption (raw)'!AC1473*Lists!$H$101</f>
        <v>0</v>
      </c>
      <c r="AF1523">
        <f>'Energy consumption (raw)'!AD1473*Lists!$H$101</f>
        <v>0</v>
      </c>
      <c r="AG1523">
        <f>'Energy consumption (raw)'!AE1473*Lists!$H$101</f>
        <v>0</v>
      </c>
      <c r="AH1523">
        <f>'Energy consumption (raw)'!AF1473*Lists!$H$100</f>
        <v>0</v>
      </c>
      <c r="AI1523" s="167">
        <f t="shared" si="118"/>
        <v>7375.5676003999997</v>
      </c>
      <c r="AJ1523" s="179">
        <f>'Energy consumption (raw)'!AG1473</f>
        <v>7375.5676003999997</v>
      </c>
      <c r="AK1523" s="179">
        <f>'Energy consumption (raw)'!AH1473</f>
        <v>7352.4398145999994</v>
      </c>
      <c r="AL1523">
        <f>IF(ROUND(AI1523,-3)=ROUND('Energy consumption (raw)'!AG1473,-3),1,0)</f>
        <v>1</v>
      </c>
      <c r="AM1523" s="179" t="str">
        <f>'Energy consumption (raw)'!AJ1473</f>
        <v>47. Binh Duong</v>
      </c>
      <c r="AN1523">
        <f>VLOOKUP(AM1523,Lists!$F$9:$G$71,2,FALSE)</f>
        <v>1</v>
      </c>
    </row>
    <row r="1524" spans="2:40" x14ac:dyDescent="0.25">
      <c r="B1524" s="65" t="str">
        <f t="shared" si="116"/>
        <v>Industry1372</v>
      </c>
      <c r="C1524" s="179">
        <f>'Energy consumption (raw)'!B1474</f>
        <v>1372</v>
      </c>
      <c r="D1524" s="179">
        <f>'Energy consumption (raw)'!C1474</f>
        <v>0</v>
      </c>
      <c r="E1524" s="179">
        <f>'Energy consumption (raw)'!D1474</f>
        <v>0</v>
      </c>
      <c r="F1524" s="179" t="str">
        <f>'Energy consumption (raw)'!E1474</f>
        <v>Công nghiệp</v>
      </c>
      <c r="G1524" s="179" t="str">
        <f>'Energy consumption (raw)'!F1474</f>
        <v>Sản xuất thùng, bể chứa và dụng cụ chứa đựng bằng kim loại</v>
      </c>
      <c r="H1524" s="179" t="str">
        <f>'Energy consumption (raw)'!G1474</f>
        <v>Industry</v>
      </c>
      <c r="I1524" s="179" t="str">
        <f>'Energy consumption (raw)'!I1474</f>
        <v>25 Manufacture of fabricated metal products, except machinery and equipment</v>
      </c>
      <c r="J1524" s="179" t="str">
        <f>INDEX(Sector!$E$6:$E$46,MATCH('Energy consumption (toe)'!I1524,Sector!$B$6:$B$46,FALSE))</f>
        <v>Manufacture of fabricated metal products, except machinery and equipment</v>
      </c>
      <c r="K1524" s="179">
        <f>IFERROR('Energy consumption (raw)'!J1474*Lists!$H$84,)</f>
        <v>0</v>
      </c>
      <c r="L1524" s="179">
        <f>'Energy consumption (raw)'!K1474*Lists!$H$84</f>
        <v>2286.6144411</v>
      </c>
      <c r="M1524" s="179">
        <f>'Energy consumption (raw)'!L1474*Lists!$H$84</f>
        <v>0</v>
      </c>
      <c r="N1524" s="179">
        <f>'Energy consumption (raw)'!M1474*Lists!$H$84</f>
        <v>0</v>
      </c>
      <c r="O1524" s="178">
        <f t="shared" si="117"/>
        <v>2286.6144411</v>
      </c>
      <c r="P1524">
        <f>'Energy consumption (raw)'!N1474*Lists!$H$85</f>
        <v>0</v>
      </c>
      <c r="Q1524">
        <f>'Energy consumption (raw)'!O1474*Lists!$H$86</f>
        <v>0</v>
      </c>
      <c r="R1524">
        <f>'Energy consumption (raw)'!P1474*Lists!$H$87</f>
        <v>0</v>
      </c>
      <c r="S1524">
        <f>'Energy consumption (raw)'!Q1474*Lists!$H$88</f>
        <v>0</v>
      </c>
      <c r="T1524">
        <f>'Energy consumption (raw)'!R1474*Lists!$H$89</f>
        <v>0</v>
      </c>
      <c r="U1524">
        <f>'Energy consumption (raw)'!S1474*Lists!$H$90</f>
        <v>0</v>
      </c>
      <c r="V1524">
        <f>'Energy consumption (raw)'!T1474*Lists!$H$91</f>
        <v>0</v>
      </c>
      <c r="W1524">
        <f>'Energy consumption (raw)'!U1474*Lists!$H$92</f>
        <v>0</v>
      </c>
      <c r="X1524">
        <f>'Energy consumption (raw)'!V1474*Lists!$H$93</f>
        <v>0</v>
      </c>
      <c r="Y1524">
        <f>'Energy consumption (raw)'!W1474*Lists!$H$94</f>
        <v>0</v>
      </c>
      <c r="Z1524">
        <f>'Energy consumption (raw)'!X1474*Lists!$H$96*1000000</f>
        <v>0</v>
      </c>
      <c r="AA1524">
        <f>'Energy consumption (raw)'!Y1474*Lists!$H$97</f>
        <v>0</v>
      </c>
      <c r="AB1524">
        <f>'Energy consumption (raw)'!Z1474*Lists!$H$96</f>
        <v>0</v>
      </c>
      <c r="AC1524">
        <f>'Energy consumption (raw)'!AA1474*Lists!$H$98</f>
        <v>0</v>
      </c>
      <c r="AD1524">
        <f>'Energy consumption (raw)'!AB1474*Lists!$H$99</f>
        <v>0</v>
      </c>
      <c r="AE1524">
        <f>'Energy consumption (raw)'!AC1474*Lists!$H$101</f>
        <v>0</v>
      </c>
      <c r="AF1524">
        <f>'Energy consumption (raw)'!AD1474*Lists!$H$101</f>
        <v>0</v>
      </c>
      <c r="AG1524">
        <f>'Energy consumption (raw)'!AE1474*Lists!$H$101</f>
        <v>0</v>
      </c>
      <c r="AH1524">
        <f>'Energy consumption (raw)'!AF1474*Lists!$H$100</f>
        <v>0</v>
      </c>
      <c r="AI1524" s="167">
        <f t="shared" si="118"/>
        <v>2286.6144411</v>
      </c>
      <c r="AJ1524" s="179">
        <f>'Energy consumption (raw)'!AG1474</f>
        <v>2286.6144411</v>
      </c>
      <c r="AK1524" s="179">
        <f>'Energy consumption (raw)'!AH1474</f>
        <v>2092.8495929999999</v>
      </c>
      <c r="AL1524">
        <f>IF(ROUND(AI1524,-3)=ROUND('Energy consumption (raw)'!AG1474,-3),1,0)</f>
        <v>1</v>
      </c>
      <c r="AM1524" s="179" t="str">
        <f>'Energy consumption (raw)'!AJ1474</f>
        <v>47. Binh Duong</v>
      </c>
      <c r="AN1524">
        <f>VLOOKUP(AM1524,Lists!$F$9:$G$71,2,FALSE)</f>
        <v>1</v>
      </c>
    </row>
    <row r="1525" spans="2:40" x14ac:dyDescent="0.25">
      <c r="B1525" s="65" t="str">
        <f t="shared" si="116"/>
        <v>Industry1373</v>
      </c>
      <c r="C1525" s="179">
        <f>'Energy consumption (raw)'!B1475</f>
        <v>1373</v>
      </c>
      <c r="D1525" s="179">
        <f>'Energy consumption (raw)'!C1475</f>
        <v>0</v>
      </c>
      <c r="E1525" s="179">
        <f>'Energy consumption (raw)'!D1475</f>
        <v>0</v>
      </c>
      <c r="F1525" s="179" t="str">
        <f>'Energy consumption (raw)'!E1475</f>
        <v>Công nghiệp</v>
      </c>
      <c r="G1525" s="179" t="str">
        <f>'Energy consumption (raw)'!F1475</f>
        <v>Sản xuất giấy nhãn và bìa nhãn</v>
      </c>
      <c r="H1525" s="179" t="str">
        <f>'Energy consumption (raw)'!G1475</f>
        <v>Industry</v>
      </c>
      <c r="I1525" s="179" t="str">
        <f>'Energy consumption (raw)'!I1475</f>
        <v>17 Manufacture of paper and paper products</v>
      </c>
      <c r="J1525" s="179" t="str">
        <f>INDEX(Sector!$E$6:$E$46,MATCH('Energy consumption (toe)'!I1525,Sector!$B$6:$B$46,FALSE))</f>
        <v>Manufacture of paper and paper products</v>
      </c>
      <c r="K1525" s="179">
        <f>IFERROR('Energy consumption (raw)'!J1475*Lists!$H$84,)</f>
        <v>0</v>
      </c>
      <c r="L1525" s="179">
        <f>'Energy consumption (raw)'!K1475*Lists!$H$84</f>
        <v>1401.4299043000001</v>
      </c>
      <c r="M1525" s="179">
        <f>'Energy consumption (raw)'!L1475*Lists!$H$84</f>
        <v>0</v>
      </c>
      <c r="N1525" s="179">
        <f>'Energy consumption (raw)'!M1475*Lists!$H$84</f>
        <v>0</v>
      </c>
      <c r="O1525" s="178">
        <f t="shared" si="117"/>
        <v>1401.4299043000001</v>
      </c>
      <c r="P1525">
        <f>'Energy consumption (raw)'!N1475*Lists!$H$85</f>
        <v>0</v>
      </c>
      <c r="Q1525">
        <f>'Energy consumption (raw)'!O1475*Lists!$H$86</f>
        <v>0</v>
      </c>
      <c r="R1525">
        <f>'Energy consumption (raw)'!P1475*Lists!$H$87</f>
        <v>0</v>
      </c>
      <c r="S1525">
        <f>'Energy consumption (raw)'!Q1475*Lists!$H$88</f>
        <v>0</v>
      </c>
      <c r="T1525">
        <f>'Energy consumption (raw)'!R1475*Lists!$H$89</f>
        <v>0</v>
      </c>
      <c r="U1525">
        <f>'Energy consumption (raw)'!S1475*Lists!$H$90</f>
        <v>0</v>
      </c>
      <c r="V1525">
        <f>'Energy consumption (raw)'!T1475*Lists!$H$91</f>
        <v>0</v>
      </c>
      <c r="W1525">
        <f>'Energy consumption (raw)'!U1475*Lists!$H$92</f>
        <v>0</v>
      </c>
      <c r="X1525">
        <f>'Energy consumption (raw)'!V1475*Lists!$H$93</f>
        <v>0</v>
      </c>
      <c r="Y1525">
        <f>'Energy consumption (raw)'!W1475*Lists!$H$94</f>
        <v>0</v>
      </c>
      <c r="Z1525">
        <f>'Energy consumption (raw)'!X1475*Lists!$H$96*1000000</f>
        <v>0</v>
      </c>
      <c r="AA1525">
        <f>'Energy consumption (raw)'!Y1475*Lists!$H$97</f>
        <v>0</v>
      </c>
      <c r="AB1525">
        <f>'Energy consumption (raw)'!Z1475*Lists!$H$96</f>
        <v>0</v>
      </c>
      <c r="AC1525">
        <f>'Energy consumption (raw)'!AA1475*Lists!$H$98</f>
        <v>0</v>
      </c>
      <c r="AD1525">
        <f>'Energy consumption (raw)'!AB1475*Lists!$H$99</f>
        <v>0</v>
      </c>
      <c r="AE1525">
        <f>'Energy consumption (raw)'!AC1475*Lists!$H$101</f>
        <v>0</v>
      </c>
      <c r="AF1525">
        <f>'Energy consumption (raw)'!AD1475*Lists!$H$101</f>
        <v>0</v>
      </c>
      <c r="AG1525">
        <f>'Energy consumption (raw)'!AE1475*Lists!$H$101</f>
        <v>0</v>
      </c>
      <c r="AH1525">
        <f>'Energy consumption (raw)'!AF1475*Lists!$H$100</f>
        <v>0</v>
      </c>
      <c r="AI1525" s="167">
        <f t="shared" si="118"/>
        <v>1401.4299043000001</v>
      </c>
      <c r="AJ1525" s="179">
        <f>'Energy consumption (raw)'!AG1475</f>
        <v>1401.4299043000001</v>
      </c>
      <c r="AK1525" s="179">
        <f>'Energy consumption (raw)'!AH1475</f>
        <v>2923.6652904000002</v>
      </c>
      <c r="AL1525">
        <f>IF(ROUND(AI1525,-3)=ROUND('Energy consumption (raw)'!AG1475,-3),1,0)</f>
        <v>1</v>
      </c>
      <c r="AM1525" s="179" t="str">
        <f>'Energy consumption (raw)'!AJ1475</f>
        <v>47. Binh Duong</v>
      </c>
      <c r="AN1525">
        <f>VLOOKUP(AM1525,Lists!$F$9:$G$71,2,FALSE)</f>
        <v>1</v>
      </c>
    </row>
    <row r="1526" spans="2:40" x14ac:dyDescent="0.25">
      <c r="B1526" s="65" t="str">
        <f t="shared" si="116"/>
        <v>Industry1374</v>
      </c>
      <c r="C1526" s="179">
        <f>'Energy consumption (raw)'!B1476</f>
        <v>1374</v>
      </c>
      <c r="D1526" s="179">
        <f>'Energy consumption (raw)'!C1476</f>
        <v>0</v>
      </c>
      <c r="E1526" s="179">
        <f>'Energy consumption (raw)'!D1476</f>
        <v>0</v>
      </c>
      <c r="F1526" s="179" t="str">
        <f>'Energy consumption (raw)'!E1476</f>
        <v>Công nghiệp</v>
      </c>
      <c r="G1526" s="179" t="str">
        <f>'Energy consumption (raw)'!F1476</f>
        <v>Chế biến sữa và các sản phẩm từ sữa</v>
      </c>
      <c r="H1526" s="179" t="str">
        <f>'Energy consumption (raw)'!G1476</f>
        <v>Industry</v>
      </c>
      <c r="I1526" s="179" t="str">
        <f>'Energy consumption (raw)'!I1476</f>
        <v>10 Manufacture of food products</v>
      </c>
      <c r="J1526" s="179" t="str">
        <f>INDEX(Sector!$E$6:$E$46,MATCH('Energy consumption (toe)'!I1526,Sector!$B$6:$B$46,FALSE))</f>
        <v>Manufacture of food products</v>
      </c>
      <c r="K1526" s="179">
        <f>IFERROR('Energy consumption (raw)'!J1476*Lists!$H$84,)</f>
        <v>0</v>
      </c>
      <c r="L1526" s="179">
        <f>'Energy consumption (raw)'!K1476*Lists!$H$84</f>
        <v>3007.3455750000003</v>
      </c>
      <c r="M1526" s="179">
        <f>'Energy consumption (raw)'!L1476*Lists!$H$84</f>
        <v>0</v>
      </c>
      <c r="N1526" s="179">
        <f>'Energy consumption (raw)'!M1476*Lists!$H$84</f>
        <v>0</v>
      </c>
      <c r="O1526" s="178">
        <f t="shared" si="117"/>
        <v>3007.3455750000003</v>
      </c>
      <c r="P1526">
        <f>'Energy consumption (raw)'!N1476*Lists!$H$85</f>
        <v>0</v>
      </c>
      <c r="Q1526">
        <f>'Energy consumption (raw)'!O1476*Lists!$H$86</f>
        <v>0</v>
      </c>
      <c r="R1526">
        <f>'Energy consumption (raw)'!P1476*Lists!$H$87</f>
        <v>0</v>
      </c>
      <c r="S1526">
        <f>'Energy consumption (raw)'!Q1476*Lists!$H$88</f>
        <v>0</v>
      </c>
      <c r="T1526">
        <f>'Energy consumption (raw)'!R1476*Lists!$H$89</f>
        <v>0</v>
      </c>
      <c r="U1526">
        <f>'Energy consumption (raw)'!S1476*Lists!$H$90</f>
        <v>4.224E-2</v>
      </c>
      <c r="V1526">
        <f>'Energy consumption (raw)'!T1476*Lists!$H$91</f>
        <v>0</v>
      </c>
      <c r="W1526">
        <f>'Energy consumption (raw)'!U1476*Lists!$H$92</f>
        <v>0</v>
      </c>
      <c r="X1526">
        <f>'Energy consumption (raw)'!V1476*Lists!$H$93</f>
        <v>0</v>
      </c>
      <c r="Y1526">
        <f>'Energy consumption (raw)'!W1476*Lists!$H$94</f>
        <v>0</v>
      </c>
      <c r="Z1526">
        <f>'Energy consumption (raw)'!X1476*Lists!$H$96*1000000</f>
        <v>0</v>
      </c>
      <c r="AA1526">
        <f>'Energy consumption (raw)'!Y1476*Lists!$H$97</f>
        <v>15.260000000000002</v>
      </c>
      <c r="AB1526">
        <f>'Energy consumption (raw)'!Z1476*Lists!$H$96</f>
        <v>0</v>
      </c>
      <c r="AC1526">
        <f>'Energy consumption (raw)'!AA1476*Lists!$H$98</f>
        <v>0</v>
      </c>
      <c r="AD1526">
        <f>'Energy consumption (raw)'!AB1476*Lists!$H$99</f>
        <v>0</v>
      </c>
      <c r="AE1526">
        <f>'Energy consumption (raw)'!AC1476*Lists!$H$101</f>
        <v>0</v>
      </c>
      <c r="AF1526">
        <f>'Energy consumption (raw)'!AD1476*Lists!$H$101</f>
        <v>0</v>
      </c>
      <c r="AG1526">
        <f>'Energy consumption (raw)'!AE1476*Lists!$H$101</f>
        <v>0</v>
      </c>
      <c r="AH1526">
        <f>'Energy consumption (raw)'!AF1476*Lists!$H$100</f>
        <v>0</v>
      </c>
      <c r="AI1526" s="167">
        <f t="shared" si="118"/>
        <v>3022.6478150000007</v>
      </c>
      <c r="AJ1526" s="179">
        <f>'Energy consumption (raw)'!AG1476</f>
        <v>3022.6478150000007</v>
      </c>
      <c r="AK1526" s="179">
        <f>'Energy consumption (raw)'!AH1476</f>
        <v>1630.9477028000001</v>
      </c>
      <c r="AL1526">
        <f>IF(ROUND(AI1526,-3)=ROUND('Energy consumption (raw)'!AG1476,-3),1,0)</f>
        <v>1</v>
      </c>
      <c r="AM1526" s="179" t="str">
        <f>'Energy consumption (raw)'!AJ1476</f>
        <v>47. Binh Duong</v>
      </c>
      <c r="AN1526">
        <f>VLOOKUP(AM1526,Lists!$F$9:$G$71,2,FALSE)</f>
        <v>1</v>
      </c>
    </row>
    <row r="1527" spans="2:40" x14ac:dyDescent="0.25">
      <c r="B1527" s="65" t="str">
        <f t="shared" si="116"/>
        <v>Industry1375</v>
      </c>
      <c r="C1527" s="179">
        <f>'Energy consumption (raw)'!B1477</f>
        <v>1375</v>
      </c>
      <c r="D1527" s="179">
        <f>'Energy consumption (raw)'!C1477</f>
        <v>0</v>
      </c>
      <c r="E1527" s="179">
        <f>'Energy consumption (raw)'!D1477</f>
        <v>0</v>
      </c>
      <c r="F1527" s="179" t="str">
        <f>'Energy consumption (raw)'!E1477</f>
        <v>Công nghiệp</v>
      </c>
      <c r="G1527" s="179" t="str">
        <f>'Energy consumption (raw)'!F1477</f>
        <v>May trang phục trừ trang phục từ da lông thú</v>
      </c>
      <c r="H1527" s="179" t="str">
        <f>'Energy consumption (raw)'!G1477</f>
        <v>Industry</v>
      </c>
      <c r="I1527" s="179" t="str">
        <f>'Energy consumption (raw)'!I1477</f>
        <v>13 Manufacture of textiles</v>
      </c>
      <c r="J1527" s="179" t="str">
        <f>INDEX(Sector!$E$6:$E$46,MATCH('Energy consumption (toe)'!I1527,Sector!$B$6:$B$46,FALSE))</f>
        <v>Manufacture of textiles</v>
      </c>
      <c r="K1527" s="179">
        <f>IFERROR('Energy consumption (raw)'!J1477*Lists!$H$84,)</f>
        <v>0</v>
      </c>
      <c r="L1527" s="179">
        <f>'Energy consumption (raw)'!K1477*Lists!$H$84</f>
        <v>1597.0363229000002</v>
      </c>
      <c r="M1527" s="179">
        <f>'Energy consumption (raw)'!L1477*Lists!$H$84</f>
        <v>0</v>
      </c>
      <c r="N1527" s="179">
        <f>'Energy consumption (raw)'!M1477*Lists!$H$84</f>
        <v>0</v>
      </c>
      <c r="O1527" s="178">
        <f t="shared" si="117"/>
        <v>1597.0363229000002</v>
      </c>
      <c r="P1527">
        <f>'Energy consumption (raw)'!N1477*Lists!$H$85</f>
        <v>0</v>
      </c>
      <c r="Q1527">
        <f>'Energy consumption (raw)'!O1477*Lists!$H$86</f>
        <v>0</v>
      </c>
      <c r="R1527">
        <f>'Energy consumption (raw)'!P1477*Lists!$H$87</f>
        <v>0</v>
      </c>
      <c r="S1527">
        <f>'Energy consumption (raw)'!Q1477*Lists!$H$88</f>
        <v>0</v>
      </c>
      <c r="T1527">
        <f>'Energy consumption (raw)'!R1477*Lists!$H$89</f>
        <v>0</v>
      </c>
      <c r="U1527">
        <f>'Energy consumption (raw)'!S1477*Lists!$H$90</f>
        <v>1.9210400000000001</v>
      </c>
      <c r="V1527">
        <f>'Energy consumption (raw)'!T1477*Lists!$H$91</f>
        <v>0</v>
      </c>
      <c r="W1527">
        <f>'Energy consumption (raw)'!U1477*Lists!$H$92</f>
        <v>0</v>
      </c>
      <c r="X1527">
        <f>'Energy consumption (raw)'!V1477*Lists!$H$93</f>
        <v>0</v>
      </c>
      <c r="Y1527">
        <f>'Energy consumption (raw)'!W1477*Lists!$H$94</f>
        <v>0</v>
      </c>
      <c r="Z1527">
        <f>'Energy consumption (raw)'!X1477*Lists!$H$96*1000000</f>
        <v>0</v>
      </c>
      <c r="AA1527">
        <f>'Energy consumption (raw)'!Y1477*Lists!$H$97</f>
        <v>4.3600000000000003</v>
      </c>
      <c r="AB1527">
        <f>'Energy consumption (raw)'!Z1477*Lists!$H$96</f>
        <v>0</v>
      </c>
      <c r="AC1527">
        <f>'Energy consumption (raw)'!AA1477*Lists!$H$98</f>
        <v>0</v>
      </c>
      <c r="AD1527">
        <f>'Energy consumption (raw)'!AB1477*Lists!$H$99</f>
        <v>0</v>
      </c>
      <c r="AE1527">
        <f>'Energy consumption (raw)'!AC1477*Lists!$H$101</f>
        <v>0</v>
      </c>
      <c r="AF1527">
        <f>'Energy consumption (raw)'!AD1477*Lists!$H$101</f>
        <v>0</v>
      </c>
      <c r="AG1527">
        <f>'Energy consumption (raw)'!AE1477*Lists!$H$101</f>
        <v>0</v>
      </c>
      <c r="AH1527">
        <f>'Energy consumption (raw)'!AF1477*Lists!$H$100</f>
        <v>0</v>
      </c>
      <c r="AI1527" s="167">
        <f t="shared" si="118"/>
        <v>1603.3173629</v>
      </c>
      <c r="AJ1527" s="179">
        <f>'Energy consumption (raw)'!AG1477</f>
        <v>1603.3173629</v>
      </c>
      <c r="AK1527" s="179">
        <f>'Energy consumption (raw)'!AH1477</f>
        <v>3600.2872529000001</v>
      </c>
      <c r="AL1527">
        <f>IF(ROUND(AI1527,-3)=ROUND('Energy consumption (raw)'!AG1477,-3),1,0)</f>
        <v>1</v>
      </c>
      <c r="AM1527" s="179" t="str">
        <f>'Energy consumption (raw)'!AJ1477</f>
        <v>47. Binh Duong</v>
      </c>
      <c r="AN1527">
        <f>VLOOKUP(AM1527,Lists!$F$9:$G$71,2,FALSE)</f>
        <v>1</v>
      </c>
    </row>
    <row r="1528" spans="2:40" x14ac:dyDescent="0.25">
      <c r="B1528" s="65" t="str">
        <f t="shared" si="116"/>
        <v>Industry1376</v>
      </c>
      <c r="C1528" s="179">
        <f>'Energy consumption (raw)'!B1478</f>
        <v>1376</v>
      </c>
      <c r="D1528" s="179">
        <f>'Energy consumption (raw)'!C1478</f>
        <v>0</v>
      </c>
      <c r="E1528" s="179">
        <f>'Energy consumption (raw)'!D1478</f>
        <v>0</v>
      </c>
      <c r="F1528" s="179" t="str">
        <f>'Energy consumption (raw)'!E1478</f>
        <v>Công nghiệp</v>
      </c>
      <c r="G1528" s="179" t="str">
        <f>'Energy consumption (raw)'!F1478</f>
        <v>Sãn xuất linh kiện điện tử</v>
      </c>
      <c r="H1528" s="179" t="str">
        <f>'Energy consumption (raw)'!G1478</f>
        <v>Industry</v>
      </c>
      <c r="I1528" s="179" t="str">
        <f>'Energy consumption (raw)'!I1478</f>
        <v>26 Manufacture of computer, electronic and optical products</v>
      </c>
      <c r="J1528" s="179" t="str">
        <f>INDEX(Sector!$E$6:$E$46,MATCH('Energy consumption (toe)'!I1528,Sector!$B$6:$B$46,FALSE))</f>
        <v>Manufacture of computer, electronic and optical products</v>
      </c>
      <c r="K1528" s="179">
        <f>IFERROR('Energy consumption (raw)'!J1478*Lists!$H$84,)</f>
        <v>0</v>
      </c>
      <c r="L1528" s="179">
        <f>'Energy consumption (raw)'!K1478*Lists!$H$84</f>
        <v>2324.8734347</v>
      </c>
      <c r="M1528" s="179">
        <f>'Energy consumption (raw)'!L1478*Lists!$H$84</f>
        <v>0</v>
      </c>
      <c r="N1528" s="179">
        <f>'Energy consumption (raw)'!M1478*Lists!$H$84</f>
        <v>0</v>
      </c>
      <c r="O1528" s="178">
        <f t="shared" si="117"/>
        <v>2324.8734347</v>
      </c>
      <c r="P1528">
        <f>'Energy consumption (raw)'!N1478*Lists!$H$85</f>
        <v>0</v>
      </c>
      <c r="Q1528">
        <f>'Energy consumption (raw)'!O1478*Lists!$H$86</f>
        <v>0</v>
      </c>
      <c r="R1528">
        <f>'Energy consumption (raw)'!P1478*Lists!$H$87</f>
        <v>0</v>
      </c>
      <c r="S1528">
        <f>'Energy consumption (raw)'!Q1478*Lists!$H$88</f>
        <v>0</v>
      </c>
      <c r="T1528">
        <f>'Energy consumption (raw)'!R1478*Lists!$H$89</f>
        <v>0</v>
      </c>
      <c r="U1528">
        <f>'Energy consumption (raw)'!S1478*Lists!$H$90</f>
        <v>0</v>
      </c>
      <c r="V1528">
        <f>'Energy consumption (raw)'!T1478*Lists!$H$91</f>
        <v>0</v>
      </c>
      <c r="W1528">
        <f>'Energy consumption (raw)'!U1478*Lists!$H$92</f>
        <v>0</v>
      </c>
      <c r="X1528">
        <f>'Energy consumption (raw)'!V1478*Lists!$H$93</f>
        <v>0</v>
      </c>
      <c r="Y1528">
        <f>'Energy consumption (raw)'!W1478*Lists!$H$94</f>
        <v>0</v>
      </c>
      <c r="Z1528">
        <f>'Energy consumption (raw)'!X1478*Lists!$H$96*1000000</f>
        <v>0</v>
      </c>
      <c r="AA1528">
        <f>'Energy consumption (raw)'!Y1478*Lists!$H$97</f>
        <v>0</v>
      </c>
      <c r="AB1528">
        <f>'Energy consumption (raw)'!Z1478*Lists!$H$96</f>
        <v>0</v>
      </c>
      <c r="AC1528">
        <f>'Energy consumption (raw)'!AA1478*Lists!$H$98</f>
        <v>0</v>
      </c>
      <c r="AD1528">
        <f>'Energy consumption (raw)'!AB1478*Lists!$H$99</f>
        <v>0</v>
      </c>
      <c r="AE1528">
        <f>'Energy consumption (raw)'!AC1478*Lists!$H$101</f>
        <v>0</v>
      </c>
      <c r="AF1528">
        <f>'Energy consumption (raw)'!AD1478*Lists!$H$101</f>
        <v>0</v>
      </c>
      <c r="AG1528">
        <f>'Energy consumption (raw)'!AE1478*Lists!$H$101</f>
        <v>0</v>
      </c>
      <c r="AH1528">
        <f>'Energy consumption (raw)'!AF1478*Lists!$H$100</f>
        <v>0</v>
      </c>
      <c r="AI1528" s="167">
        <f t="shared" si="118"/>
        <v>2324.8734347</v>
      </c>
      <c r="AJ1528" s="179">
        <f>'Energy consumption (raw)'!AG1478</f>
        <v>2324.8734347</v>
      </c>
      <c r="AK1528" s="179">
        <f>'Energy consumption (raw)'!AH1478</f>
        <v>0</v>
      </c>
      <c r="AL1528">
        <f>IF(ROUND(AI1528,-3)=ROUND('Energy consumption (raw)'!AG1478,-3),1,0)</f>
        <v>1</v>
      </c>
      <c r="AM1528" s="179" t="str">
        <f>'Energy consumption (raw)'!AJ1478</f>
        <v>47. Binh Duong</v>
      </c>
      <c r="AN1528">
        <f>VLOOKUP(AM1528,Lists!$F$9:$G$71,2,FALSE)</f>
        <v>1</v>
      </c>
    </row>
    <row r="1529" spans="2:40" x14ac:dyDescent="0.25">
      <c r="B1529" s="65" t="str">
        <f t="shared" si="116"/>
        <v>Industry1377</v>
      </c>
      <c r="C1529" s="179">
        <f>'Energy consumption (raw)'!B1479</f>
        <v>1377</v>
      </c>
      <c r="D1529" s="179">
        <f>'Energy consumption (raw)'!C1479</f>
        <v>0</v>
      </c>
      <c r="E1529" s="179">
        <f>'Energy consumption (raw)'!D1479</f>
        <v>0</v>
      </c>
      <c r="F1529" s="179" t="str">
        <f>'Energy consumption (raw)'!E1479</f>
        <v>Công nghiệp</v>
      </c>
      <c r="G1529" s="179" t="str">
        <f>'Energy consumption (raw)'!F1479</f>
        <v>Sản xuất thiết bị truyền thông</v>
      </c>
      <c r="H1529" s="179" t="str">
        <f>'Energy consumption (raw)'!G1479</f>
        <v>Industry</v>
      </c>
      <c r="I1529" s="179" t="str">
        <f>'Energy consumption (raw)'!I1479</f>
        <v>26 Manufacture of computer, electronic and optical products</v>
      </c>
      <c r="J1529" s="179" t="str">
        <f>INDEX(Sector!$E$6:$E$46,MATCH('Energy consumption (toe)'!I1529,Sector!$B$6:$B$46,FALSE))</f>
        <v>Manufacture of computer, electronic and optical products</v>
      </c>
      <c r="K1529" s="179">
        <f>IFERROR('Energy consumption (raw)'!J1479*Lists!$H$84,)</f>
        <v>0</v>
      </c>
      <c r="L1529" s="179">
        <f>'Energy consumption (raw)'!K1479*Lists!$H$84</f>
        <v>1162.6622268000001</v>
      </c>
      <c r="M1529" s="179">
        <f>'Energy consumption (raw)'!L1479*Lists!$H$84</f>
        <v>0</v>
      </c>
      <c r="N1529" s="179">
        <f>'Energy consumption (raw)'!M1479*Lists!$H$84</f>
        <v>0</v>
      </c>
      <c r="O1529" s="178">
        <f t="shared" si="117"/>
        <v>1162.6622268000001</v>
      </c>
      <c r="P1529">
        <f>'Energy consumption (raw)'!N1479*Lists!$H$85</f>
        <v>0</v>
      </c>
      <c r="Q1529">
        <f>'Energy consumption (raw)'!O1479*Lists!$H$86</f>
        <v>0</v>
      </c>
      <c r="R1529">
        <f>'Energy consumption (raw)'!P1479*Lists!$H$87</f>
        <v>0</v>
      </c>
      <c r="S1529">
        <f>'Energy consumption (raw)'!Q1479*Lists!$H$88</f>
        <v>0</v>
      </c>
      <c r="T1529">
        <f>'Energy consumption (raw)'!R1479*Lists!$H$89</f>
        <v>0</v>
      </c>
      <c r="U1529">
        <f>'Energy consumption (raw)'!S1479*Lists!$H$90</f>
        <v>0</v>
      </c>
      <c r="V1529">
        <f>'Energy consumption (raw)'!T1479*Lists!$H$91</f>
        <v>0</v>
      </c>
      <c r="W1529">
        <f>'Energy consumption (raw)'!U1479*Lists!$H$92</f>
        <v>0</v>
      </c>
      <c r="X1529">
        <f>'Energy consumption (raw)'!V1479*Lists!$H$93</f>
        <v>0</v>
      </c>
      <c r="Y1529">
        <f>'Energy consumption (raw)'!W1479*Lists!$H$94</f>
        <v>0</v>
      </c>
      <c r="Z1529">
        <f>'Energy consumption (raw)'!X1479*Lists!$H$96*1000000</f>
        <v>0</v>
      </c>
      <c r="AA1529">
        <f>'Energy consumption (raw)'!Y1479*Lists!$H$97</f>
        <v>88.29</v>
      </c>
      <c r="AB1529">
        <f>'Energy consumption (raw)'!Z1479*Lists!$H$96</f>
        <v>0</v>
      </c>
      <c r="AC1529">
        <f>'Energy consumption (raw)'!AA1479*Lists!$H$98</f>
        <v>0</v>
      </c>
      <c r="AD1529">
        <f>'Energy consumption (raw)'!AB1479*Lists!$H$99</f>
        <v>0</v>
      </c>
      <c r="AE1529">
        <f>'Energy consumption (raw)'!AC1479*Lists!$H$101</f>
        <v>0</v>
      </c>
      <c r="AF1529">
        <f>'Energy consumption (raw)'!AD1479*Lists!$H$101</f>
        <v>0</v>
      </c>
      <c r="AG1529">
        <f>'Energy consumption (raw)'!AE1479*Lists!$H$101</f>
        <v>0</v>
      </c>
      <c r="AH1529">
        <f>'Energy consumption (raw)'!AF1479*Lists!$H$100</f>
        <v>0</v>
      </c>
      <c r="AI1529" s="167">
        <f t="shared" si="118"/>
        <v>1250.9522268000001</v>
      </c>
      <c r="AJ1529" s="179">
        <f>'Energy consumption (raw)'!AG1479</f>
        <v>1250.9522268000001</v>
      </c>
      <c r="AK1529" s="179">
        <f>'Energy consumption (raw)'!AH1479</f>
        <v>1118.8706524000002</v>
      </c>
      <c r="AL1529">
        <f>IF(ROUND(AI1529,-3)=ROUND('Energy consumption (raw)'!AG1479,-3),1,0)</f>
        <v>1</v>
      </c>
      <c r="AM1529" s="179" t="str">
        <f>'Energy consumption (raw)'!AJ1479</f>
        <v>47. Binh Duong</v>
      </c>
      <c r="AN1529">
        <f>VLOOKUP(AM1529,Lists!$F$9:$G$71,2,FALSE)</f>
        <v>1</v>
      </c>
    </row>
    <row r="1530" spans="2:40" x14ac:dyDescent="0.25">
      <c r="B1530" s="65" t="str">
        <f t="shared" si="116"/>
        <v>Industry1378</v>
      </c>
      <c r="C1530" s="179">
        <f>'Energy consumption (raw)'!B1480</f>
        <v>1378</v>
      </c>
      <c r="D1530" s="179">
        <f>'Energy consumption (raw)'!C1480</f>
        <v>0</v>
      </c>
      <c r="E1530" s="179">
        <f>'Energy consumption (raw)'!D1480</f>
        <v>0</v>
      </c>
      <c r="F1530" s="179" t="str">
        <f>'Energy consumption (raw)'!E1480</f>
        <v>Công nghiệp</v>
      </c>
      <c r="G1530" s="179" t="str">
        <f>'Energy consumption (raw)'!F1480</f>
        <v>Sản xuất pin và ắc quy</v>
      </c>
      <c r="H1530" s="179" t="str">
        <f>'Energy consumption (raw)'!G1480</f>
        <v>Industry</v>
      </c>
      <c r="I1530" s="179" t="str">
        <f>'Energy consumption (raw)'!I1480</f>
        <v>27 Manufacture of electrical equipment</v>
      </c>
      <c r="J1530" s="179" t="str">
        <f>INDEX(Sector!$E$6:$E$46,MATCH('Energy consumption (toe)'!I1530,Sector!$B$6:$B$46,FALSE))</f>
        <v>Manufacture of electrical equipment</v>
      </c>
      <c r="K1530" s="179">
        <f>IFERROR('Energy consumption (raw)'!J1480*Lists!$H$84,)</f>
        <v>0</v>
      </c>
      <c r="L1530" s="179">
        <f>'Energy consumption (raw)'!K1480*Lists!$H$84</f>
        <v>5102.1567838999999</v>
      </c>
      <c r="M1530" s="179">
        <f>'Energy consumption (raw)'!L1480*Lists!$H$84</f>
        <v>0</v>
      </c>
      <c r="N1530" s="179">
        <f>'Energy consumption (raw)'!M1480*Lists!$H$84</f>
        <v>0</v>
      </c>
      <c r="O1530" s="178">
        <f t="shared" si="117"/>
        <v>5102.1567838999999</v>
      </c>
      <c r="P1530">
        <f>'Energy consumption (raw)'!N1480*Lists!$H$85</f>
        <v>0</v>
      </c>
      <c r="Q1530">
        <f>'Energy consumption (raw)'!O1480*Lists!$H$86</f>
        <v>0</v>
      </c>
      <c r="R1530">
        <f>'Energy consumption (raw)'!P1480*Lists!$H$87</f>
        <v>0</v>
      </c>
      <c r="S1530">
        <f>'Energy consumption (raw)'!Q1480*Lists!$H$88</f>
        <v>0</v>
      </c>
      <c r="T1530">
        <f>'Energy consumption (raw)'!R1480*Lists!$H$89</f>
        <v>0</v>
      </c>
      <c r="U1530">
        <f>'Energy consumption (raw)'!S1480*Lists!$H$90</f>
        <v>9.6800000000000011E-3</v>
      </c>
      <c r="V1530">
        <f>'Energy consumption (raw)'!T1480*Lists!$H$91</f>
        <v>0</v>
      </c>
      <c r="W1530">
        <f>'Energy consumption (raw)'!U1480*Lists!$H$92</f>
        <v>0</v>
      </c>
      <c r="X1530">
        <f>'Energy consumption (raw)'!V1480*Lists!$H$93</f>
        <v>0</v>
      </c>
      <c r="Y1530">
        <f>'Energy consumption (raw)'!W1480*Lists!$H$94</f>
        <v>0</v>
      </c>
      <c r="Z1530">
        <f>'Energy consumption (raw)'!X1480*Lists!$H$96*1000000</f>
        <v>0</v>
      </c>
      <c r="AA1530">
        <f>'Energy consumption (raw)'!Y1480*Lists!$H$97</f>
        <v>525.38</v>
      </c>
      <c r="AB1530">
        <f>'Energy consumption (raw)'!Z1480*Lists!$H$96</f>
        <v>0</v>
      </c>
      <c r="AC1530">
        <f>'Energy consumption (raw)'!AA1480*Lists!$H$98</f>
        <v>0</v>
      </c>
      <c r="AD1530">
        <f>'Energy consumption (raw)'!AB1480*Lists!$H$99</f>
        <v>0</v>
      </c>
      <c r="AE1530">
        <f>'Energy consumption (raw)'!AC1480*Lists!$H$101</f>
        <v>0</v>
      </c>
      <c r="AF1530">
        <f>'Energy consumption (raw)'!AD1480*Lists!$H$101</f>
        <v>0</v>
      </c>
      <c r="AG1530">
        <f>'Energy consumption (raw)'!AE1480*Lists!$H$101</f>
        <v>0</v>
      </c>
      <c r="AH1530">
        <f>'Energy consumption (raw)'!AF1480*Lists!$H$100</f>
        <v>0</v>
      </c>
      <c r="AI1530" s="167">
        <f t="shared" si="118"/>
        <v>5627.5464639000002</v>
      </c>
      <c r="AJ1530" s="179">
        <f>'Energy consumption (raw)'!AG1480</f>
        <v>5627.5464639000002</v>
      </c>
      <c r="AK1530" s="179">
        <f>'Energy consumption (raw)'!AH1480</f>
        <v>4456.8674301000001</v>
      </c>
      <c r="AL1530">
        <f>IF(ROUND(AI1530,-3)=ROUND('Energy consumption (raw)'!AG1480,-3),1,0)</f>
        <v>1</v>
      </c>
      <c r="AM1530" s="179" t="str">
        <f>'Energy consumption (raw)'!AJ1480</f>
        <v>47. Binh Duong</v>
      </c>
      <c r="AN1530">
        <f>VLOOKUP(AM1530,Lists!$F$9:$G$71,2,FALSE)</f>
        <v>1</v>
      </c>
    </row>
    <row r="1531" spans="2:40" x14ac:dyDescent="0.25">
      <c r="B1531" s="65" t="str">
        <f t="shared" si="116"/>
        <v>Industry1379</v>
      </c>
      <c r="C1531" s="179">
        <f>'Energy consumption (raw)'!B1481</f>
        <v>1379</v>
      </c>
      <c r="D1531" s="179">
        <f>'Energy consumption (raw)'!C1481</f>
        <v>0</v>
      </c>
      <c r="E1531" s="179">
        <f>'Energy consumption (raw)'!D1481</f>
        <v>0</v>
      </c>
      <c r="F1531" s="179" t="str">
        <f>'Energy consumption (raw)'!E1481</f>
        <v>Công nghiệp</v>
      </c>
      <c r="G1531" s="179" t="str">
        <f>'Energy consumption (raw)'!F1481</f>
        <v>Bán buôn dược phẩm và dụng cụ y tế</v>
      </c>
      <c r="H1531" s="179" t="str">
        <f>'Energy consumption (raw)'!G1481</f>
        <v>Industry</v>
      </c>
      <c r="I1531" s="179" t="str">
        <f>'Energy consumption (raw)'!I1481</f>
        <v>21 Manufacture of pharmaceuticals, medicinal chemical and botanical products</v>
      </c>
      <c r="J1531" s="179" t="str">
        <f>INDEX(Sector!$E$6:$E$46,MATCH('Energy consumption (toe)'!I1531,Sector!$B$6:$B$46,FALSE))</f>
        <v>Manufacture of pharmaceuticals, medicinal chemical and botanical products</v>
      </c>
      <c r="K1531" s="179">
        <f>IFERROR('Energy consumption (raw)'!J1481*Lists!$H$84,)</f>
        <v>0</v>
      </c>
      <c r="L1531" s="179">
        <f>'Energy consumption (raw)'!K1481*Lists!$H$84</f>
        <v>1269.1878608000002</v>
      </c>
      <c r="M1531" s="179">
        <f>'Energy consumption (raw)'!L1481*Lists!$H$84</f>
        <v>0</v>
      </c>
      <c r="N1531" s="179">
        <f>'Energy consumption (raw)'!M1481*Lists!$H$84</f>
        <v>0</v>
      </c>
      <c r="O1531" s="178">
        <f t="shared" si="117"/>
        <v>1269.1878608000002</v>
      </c>
      <c r="P1531">
        <f>'Energy consumption (raw)'!N1481*Lists!$H$85</f>
        <v>0</v>
      </c>
      <c r="Q1531">
        <f>'Energy consumption (raw)'!O1481*Lists!$H$86</f>
        <v>0</v>
      </c>
      <c r="R1531">
        <f>'Energy consumption (raw)'!P1481*Lists!$H$87</f>
        <v>0</v>
      </c>
      <c r="S1531">
        <f>'Energy consumption (raw)'!Q1481*Lists!$H$88</f>
        <v>0</v>
      </c>
      <c r="T1531">
        <f>'Energy consumption (raw)'!R1481*Lists!$H$89</f>
        <v>0</v>
      </c>
      <c r="U1531">
        <f>'Energy consumption (raw)'!S1481*Lists!$H$90</f>
        <v>6.6880000000000009E-2</v>
      </c>
      <c r="V1531">
        <f>'Energy consumption (raw)'!T1481*Lists!$H$91</f>
        <v>0</v>
      </c>
      <c r="W1531">
        <f>'Energy consumption (raw)'!U1481*Lists!$H$92</f>
        <v>0</v>
      </c>
      <c r="X1531">
        <f>'Energy consumption (raw)'!V1481*Lists!$H$93</f>
        <v>0</v>
      </c>
      <c r="Y1531">
        <f>'Energy consumption (raw)'!W1481*Lists!$H$94</f>
        <v>0</v>
      </c>
      <c r="Z1531">
        <f>'Energy consumption (raw)'!X1481*Lists!$H$96*1000000</f>
        <v>0</v>
      </c>
      <c r="AA1531">
        <f>'Energy consumption (raw)'!Y1481*Lists!$H$97</f>
        <v>0</v>
      </c>
      <c r="AB1531">
        <f>'Energy consumption (raw)'!Z1481*Lists!$H$96</f>
        <v>0</v>
      </c>
      <c r="AC1531">
        <f>'Energy consumption (raw)'!AA1481*Lists!$H$98</f>
        <v>0</v>
      </c>
      <c r="AD1531">
        <f>'Energy consumption (raw)'!AB1481*Lists!$H$99</f>
        <v>0</v>
      </c>
      <c r="AE1531">
        <f>'Energy consumption (raw)'!AC1481*Lists!$H$101</f>
        <v>0</v>
      </c>
      <c r="AF1531">
        <f>'Energy consumption (raw)'!AD1481*Lists!$H$101</f>
        <v>0</v>
      </c>
      <c r="AG1531">
        <f>'Energy consumption (raw)'!AE1481*Lists!$H$101</f>
        <v>0</v>
      </c>
      <c r="AH1531">
        <f>'Energy consumption (raw)'!AF1481*Lists!$H$100</f>
        <v>0</v>
      </c>
      <c r="AI1531" s="167">
        <f t="shared" si="118"/>
        <v>1269.2547408000003</v>
      </c>
      <c r="AJ1531" s="179">
        <f>'Energy consumption (raw)'!AG1481</f>
        <v>1269.2547408000003</v>
      </c>
      <c r="AK1531" s="179">
        <f>'Energy consumption (raw)'!AH1481</f>
        <v>1022.1830321000001</v>
      </c>
      <c r="AL1531">
        <f>IF(ROUND(AI1531,-3)=ROUND('Energy consumption (raw)'!AG1481,-3),1,0)</f>
        <v>1</v>
      </c>
      <c r="AM1531" s="179" t="str">
        <f>'Energy consumption (raw)'!AJ1481</f>
        <v>47. Binh Duong</v>
      </c>
      <c r="AN1531">
        <f>VLOOKUP(AM1531,Lists!$F$9:$G$71,2,FALSE)</f>
        <v>1</v>
      </c>
    </row>
    <row r="1532" spans="2:40" x14ac:dyDescent="0.25">
      <c r="B1532" s="65" t="str">
        <f t="shared" si="116"/>
        <v>Industry1380</v>
      </c>
      <c r="C1532" s="179">
        <f>'Energy consumption (raw)'!B1482</f>
        <v>1380</v>
      </c>
      <c r="D1532" s="179">
        <f>'Energy consumption (raw)'!C1482</f>
        <v>0</v>
      </c>
      <c r="E1532" s="179">
        <f>'Energy consumption (raw)'!D1482</f>
        <v>0</v>
      </c>
      <c r="F1532" s="179" t="str">
        <f>'Energy consumption (raw)'!E1482</f>
        <v>Công nghiệp</v>
      </c>
      <c r="G1532" s="179" t="str">
        <f>'Energy consumption (raw)'!F1482</f>
        <v>Sãn xuất linh kiện điện tử</v>
      </c>
      <c r="H1532" s="179" t="str">
        <f>'Energy consumption (raw)'!G1482</f>
        <v>Industry</v>
      </c>
      <c r="I1532" s="179" t="str">
        <f>'Energy consumption (raw)'!I1482</f>
        <v>26 Manufacture of computer, electronic and optical products</v>
      </c>
      <c r="J1532" s="179" t="str">
        <f>INDEX(Sector!$E$6:$E$46,MATCH('Energy consumption (toe)'!I1532,Sector!$B$6:$B$46,FALSE))</f>
        <v>Manufacture of computer, electronic and optical products</v>
      </c>
      <c r="K1532" s="179">
        <f>IFERROR('Energy consumption (raw)'!J1482*Lists!$H$84,)</f>
        <v>0</v>
      </c>
      <c r="L1532" s="179">
        <f>'Energy consumption (raw)'!K1482*Lists!$H$84</f>
        <v>1351.7943717000001</v>
      </c>
      <c r="M1532" s="179">
        <f>'Energy consumption (raw)'!L1482*Lists!$H$84</f>
        <v>0</v>
      </c>
      <c r="N1532" s="179">
        <f>'Energy consumption (raw)'!M1482*Lists!$H$84</f>
        <v>0</v>
      </c>
      <c r="O1532" s="178">
        <f t="shared" si="117"/>
        <v>1351.7943717000001</v>
      </c>
      <c r="P1532">
        <f>'Energy consumption (raw)'!N1482*Lists!$H$85</f>
        <v>0</v>
      </c>
      <c r="Q1532">
        <f>'Energy consumption (raw)'!O1482*Lists!$H$86</f>
        <v>0</v>
      </c>
      <c r="R1532">
        <f>'Energy consumption (raw)'!P1482*Lists!$H$87</f>
        <v>0</v>
      </c>
      <c r="S1532">
        <f>'Energy consumption (raw)'!Q1482*Lists!$H$88</f>
        <v>0</v>
      </c>
      <c r="T1532">
        <f>'Energy consumption (raw)'!R1482*Lists!$H$89</f>
        <v>0</v>
      </c>
      <c r="U1532">
        <f>'Energy consumption (raw)'!S1482*Lists!$H$90</f>
        <v>0</v>
      </c>
      <c r="V1532">
        <f>'Energy consumption (raw)'!T1482*Lists!$H$91</f>
        <v>0</v>
      </c>
      <c r="W1532">
        <f>'Energy consumption (raw)'!U1482*Lists!$H$92</f>
        <v>0</v>
      </c>
      <c r="X1532">
        <f>'Energy consumption (raw)'!V1482*Lists!$H$93</f>
        <v>0</v>
      </c>
      <c r="Y1532">
        <f>'Energy consumption (raw)'!W1482*Lists!$H$94</f>
        <v>0</v>
      </c>
      <c r="Z1532">
        <f>'Energy consumption (raw)'!X1482*Lists!$H$96*1000000</f>
        <v>0</v>
      </c>
      <c r="AA1532">
        <f>'Energy consumption (raw)'!Y1482*Lists!$H$97</f>
        <v>0</v>
      </c>
      <c r="AB1532">
        <f>'Energy consumption (raw)'!Z1482*Lists!$H$96</f>
        <v>0</v>
      </c>
      <c r="AC1532">
        <f>'Energy consumption (raw)'!AA1482*Lists!$H$98</f>
        <v>0</v>
      </c>
      <c r="AD1532">
        <f>'Energy consumption (raw)'!AB1482*Lists!$H$99</f>
        <v>0</v>
      </c>
      <c r="AE1532">
        <f>'Energy consumption (raw)'!AC1482*Lists!$H$101</f>
        <v>0</v>
      </c>
      <c r="AF1532">
        <f>'Energy consumption (raw)'!AD1482*Lists!$H$101</f>
        <v>0</v>
      </c>
      <c r="AG1532">
        <f>'Energy consumption (raw)'!AE1482*Lists!$H$101</f>
        <v>0</v>
      </c>
      <c r="AH1532">
        <f>'Energy consumption (raw)'!AF1482*Lists!$H$100</f>
        <v>0</v>
      </c>
      <c r="AI1532" s="167">
        <f t="shared" si="118"/>
        <v>1351.7943717000001</v>
      </c>
      <c r="AJ1532" s="179">
        <f>'Energy consumption (raw)'!AG1482</f>
        <v>1351.7943717000001</v>
      </c>
      <c r="AK1532" s="179">
        <f>'Energy consumption (raw)'!AH1482</f>
        <v>1241.5306659</v>
      </c>
      <c r="AL1532">
        <f>IF(ROUND(AI1532,-3)=ROUND('Energy consumption (raw)'!AG1482,-3),1,0)</f>
        <v>1</v>
      </c>
      <c r="AM1532" s="179" t="str">
        <f>'Energy consumption (raw)'!AJ1482</f>
        <v>47. Binh Duong</v>
      </c>
      <c r="AN1532">
        <f>VLOOKUP(AM1532,Lists!$F$9:$G$71,2,FALSE)</f>
        <v>1</v>
      </c>
    </row>
    <row r="1533" spans="2:40" x14ac:dyDescent="0.25">
      <c r="B1533" s="65" t="str">
        <f t="shared" ref="B1533:B1596" si="119">H1533&amp;C1533</f>
        <v>Industry1381</v>
      </c>
      <c r="C1533" s="179">
        <f>'Energy consumption (raw)'!B1483</f>
        <v>1381</v>
      </c>
      <c r="D1533" s="179">
        <f>'Energy consumption (raw)'!C1483</f>
        <v>0</v>
      </c>
      <c r="E1533" s="179">
        <f>'Energy consumption (raw)'!D1483</f>
        <v>0</v>
      </c>
      <c r="F1533" s="179" t="str">
        <f>'Energy consumption (raw)'!E1483</f>
        <v>Công nghiệp</v>
      </c>
      <c r="G1533" s="179" t="str">
        <f>'Energy consumption (raw)'!F1483</f>
        <v>Sản xuất sản phẩm từ kim loại đúc sẵn (trừ máy móc, thiết bị)</v>
      </c>
      <c r="H1533" s="179" t="str">
        <f>'Energy consumption (raw)'!G1483</f>
        <v>Industry</v>
      </c>
      <c r="I1533" s="179" t="str">
        <f>'Energy consumption (raw)'!I1483</f>
        <v>25 Manufacture of fabricated metal products, except machinery and equipment</v>
      </c>
      <c r="J1533" s="179" t="str">
        <f>INDEX(Sector!$E$6:$E$46,MATCH('Energy consumption (toe)'!I1533,Sector!$B$6:$B$46,FALSE))</f>
        <v>Manufacture of fabricated metal products, except machinery and equipment</v>
      </c>
      <c r="K1533" s="179">
        <f>IFERROR('Energy consumption (raw)'!J1483*Lists!$H$84,)</f>
        <v>0</v>
      </c>
      <c r="L1533" s="179">
        <f>'Energy consumption (raw)'!K1483*Lists!$H$84</f>
        <v>1483.5335515000002</v>
      </c>
      <c r="M1533" s="179">
        <f>'Energy consumption (raw)'!L1483*Lists!$H$84</f>
        <v>0</v>
      </c>
      <c r="N1533" s="179">
        <f>'Energy consumption (raw)'!M1483*Lists!$H$84</f>
        <v>0</v>
      </c>
      <c r="O1533" s="178">
        <f t="shared" ref="O1533:O1596" si="120">IF(L1533=0,K1533,L1533)</f>
        <v>1483.5335515000002</v>
      </c>
      <c r="P1533">
        <f>'Energy consumption (raw)'!N1483*Lists!$H$85</f>
        <v>0</v>
      </c>
      <c r="Q1533">
        <f>'Energy consumption (raw)'!O1483*Lists!$H$86</f>
        <v>0</v>
      </c>
      <c r="R1533">
        <f>'Energy consumption (raw)'!P1483*Lists!$H$87</f>
        <v>0</v>
      </c>
      <c r="S1533">
        <f>'Energy consumption (raw)'!Q1483*Lists!$H$88</f>
        <v>0</v>
      </c>
      <c r="T1533">
        <f>'Energy consumption (raw)'!R1483*Lists!$H$89</f>
        <v>0</v>
      </c>
      <c r="U1533">
        <f>'Energy consumption (raw)'!S1483*Lists!$H$90</f>
        <v>0</v>
      </c>
      <c r="V1533">
        <f>'Energy consumption (raw)'!T1483*Lists!$H$91</f>
        <v>0</v>
      </c>
      <c r="W1533">
        <f>'Energy consumption (raw)'!U1483*Lists!$H$92</f>
        <v>0</v>
      </c>
      <c r="X1533">
        <f>'Energy consumption (raw)'!V1483*Lists!$H$93</f>
        <v>0</v>
      </c>
      <c r="Y1533">
        <f>'Energy consumption (raw)'!W1483*Lists!$H$94</f>
        <v>0</v>
      </c>
      <c r="Z1533">
        <f>'Energy consumption (raw)'!X1483*Lists!$H$96*1000000</f>
        <v>0</v>
      </c>
      <c r="AA1533">
        <f>'Energy consumption (raw)'!Y1483*Lists!$H$97</f>
        <v>0</v>
      </c>
      <c r="AB1533">
        <f>'Energy consumption (raw)'!Z1483*Lists!$H$96</f>
        <v>0</v>
      </c>
      <c r="AC1533">
        <f>'Energy consumption (raw)'!AA1483*Lists!$H$98</f>
        <v>0</v>
      </c>
      <c r="AD1533">
        <f>'Energy consumption (raw)'!AB1483*Lists!$H$99</f>
        <v>0</v>
      </c>
      <c r="AE1533">
        <f>'Energy consumption (raw)'!AC1483*Lists!$H$101</f>
        <v>0</v>
      </c>
      <c r="AF1533">
        <f>'Energy consumption (raw)'!AD1483*Lists!$H$101</f>
        <v>0</v>
      </c>
      <c r="AG1533">
        <f>'Energy consumption (raw)'!AE1483*Lists!$H$101</f>
        <v>0</v>
      </c>
      <c r="AH1533">
        <f>'Energy consumption (raw)'!AF1483*Lists!$H$100</f>
        <v>0</v>
      </c>
      <c r="AI1533" s="167">
        <f t="shared" ref="AI1533:AI1596" si="121">IF(SUM(O1533:AH1533)=0,AJ1533,SUM(O1533:AH1533))</f>
        <v>1483.5335515000002</v>
      </c>
      <c r="AJ1533" s="179">
        <f>'Energy consumption (raw)'!AG1483</f>
        <v>1483.5335515000002</v>
      </c>
      <c r="AK1533" s="179">
        <f>'Energy consumption (raw)'!AH1483</f>
        <v>1563.2779517000001</v>
      </c>
      <c r="AL1533">
        <f>IF(ROUND(AI1533,-3)=ROUND('Energy consumption (raw)'!AG1483,-3),1,0)</f>
        <v>1</v>
      </c>
      <c r="AM1533" s="179" t="str">
        <f>'Energy consumption (raw)'!AJ1483</f>
        <v>47. Binh Duong</v>
      </c>
      <c r="AN1533">
        <f>VLOOKUP(AM1533,Lists!$F$9:$G$71,2,FALSE)</f>
        <v>1</v>
      </c>
    </row>
    <row r="1534" spans="2:40" x14ac:dyDescent="0.25">
      <c r="B1534" s="65" t="str">
        <f t="shared" si="119"/>
        <v>Industry1382</v>
      </c>
      <c r="C1534" s="179">
        <f>'Energy consumption (raw)'!B1484</f>
        <v>1382</v>
      </c>
      <c r="D1534" s="179">
        <f>'Energy consumption (raw)'!C1484</f>
        <v>0</v>
      </c>
      <c r="E1534" s="179">
        <f>'Energy consumption (raw)'!D1484</f>
        <v>0</v>
      </c>
      <c r="F1534" s="179" t="str">
        <f>'Energy consumption (raw)'!E1484</f>
        <v>Công nghiệp</v>
      </c>
      <c r="G1534" s="179" t="str">
        <f>'Energy consumption (raw)'!F1484</f>
        <v>Sản xuất bao bì giấy</v>
      </c>
      <c r="H1534" s="179" t="str">
        <f>'Energy consumption (raw)'!G1484</f>
        <v>Industry</v>
      </c>
      <c r="I1534" s="179" t="str">
        <f>'Energy consumption (raw)'!I1484</f>
        <v>17 Manufacture of paper and paper products</v>
      </c>
      <c r="J1534" s="179" t="str">
        <f>INDEX(Sector!$E$6:$E$46,MATCH('Energy consumption (toe)'!I1534,Sector!$B$6:$B$46,FALSE))</f>
        <v>Manufacture of paper and paper products</v>
      </c>
      <c r="K1534" s="179">
        <f>IFERROR('Energy consumption (raw)'!J1484*Lists!$H$84,)</f>
        <v>0</v>
      </c>
      <c r="L1534" s="179">
        <f>'Energy consumption (raw)'!K1484*Lists!$H$84</f>
        <v>2241.6654624000003</v>
      </c>
      <c r="M1534" s="179">
        <f>'Energy consumption (raw)'!L1484*Lists!$H$84</f>
        <v>0</v>
      </c>
      <c r="N1534" s="179">
        <f>'Energy consumption (raw)'!M1484*Lists!$H$84</f>
        <v>0</v>
      </c>
      <c r="O1534" s="178">
        <f t="shared" si="120"/>
        <v>2241.6654624000003</v>
      </c>
      <c r="P1534">
        <f>'Energy consumption (raw)'!N1484*Lists!$H$85</f>
        <v>0</v>
      </c>
      <c r="Q1534">
        <f>'Energy consumption (raw)'!O1484*Lists!$H$86</f>
        <v>0</v>
      </c>
      <c r="R1534">
        <f>'Energy consumption (raw)'!P1484*Lists!$H$87</f>
        <v>0</v>
      </c>
      <c r="S1534">
        <f>'Energy consumption (raw)'!Q1484*Lists!$H$88</f>
        <v>0</v>
      </c>
      <c r="T1534">
        <f>'Energy consumption (raw)'!R1484*Lists!$H$89</f>
        <v>0</v>
      </c>
      <c r="U1534">
        <f>'Energy consumption (raw)'!S1484*Lists!$H$90</f>
        <v>0</v>
      </c>
      <c r="V1534">
        <f>'Energy consumption (raw)'!T1484*Lists!$H$91</f>
        <v>0</v>
      </c>
      <c r="W1534">
        <f>'Energy consumption (raw)'!U1484*Lists!$H$92</f>
        <v>0</v>
      </c>
      <c r="X1534">
        <f>'Energy consumption (raw)'!V1484*Lists!$H$93</f>
        <v>0</v>
      </c>
      <c r="Y1534">
        <f>'Energy consumption (raw)'!W1484*Lists!$H$94</f>
        <v>0</v>
      </c>
      <c r="Z1534">
        <f>'Energy consumption (raw)'!X1484*Lists!$H$96*1000000</f>
        <v>0</v>
      </c>
      <c r="AA1534">
        <f>'Energy consumption (raw)'!Y1484*Lists!$H$97</f>
        <v>0</v>
      </c>
      <c r="AB1534">
        <f>'Energy consumption (raw)'!Z1484*Lists!$H$96</f>
        <v>0</v>
      </c>
      <c r="AC1534">
        <f>'Energy consumption (raw)'!AA1484*Lists!$H$98</f>
        <v>0</v>
      </c>
      <c r="AD1534">
        <f>'Energy consumption (raw)'!AB1484*Lists!$H$99</f>
        <v>0</v>
      </c>
      <c r="AE1534">
        <f>'Energy consumption (raw)'!AC1484*Lists!$H$101</f>
        <v>0</v>
      </c>
      <c r="AF1534">
        <f>'Energy consumption (raw)'!AD1484*Lists!$H$101</f>
        <v>0</v>
      </c>
      <c r="AG1534">
        <f>'Energy consumption (raw)'!AE1484*Lists!$H$101</f>
        <v>0</v>
      </c>
      <c r="AH1534">
        <f>'Energy consumption (raw)'!AF1484*Lists!$H$100</f>
        <v>0</v>
      </c>
      <c r="AI1534" s="167">
        <f t="shared" si="121"/>
        <v>2241.6654624000003</v>
      </c>
      <c r="AJ1534" s="179">
        <f>'Energy consumption (raw)'!AG1484</f>
        <v>2241.6654624000003</v>
      </c>
      <c r="AK1534" s="179">
        <f>'Energy consumption (raw)'!AH1484</f>
        <v>2102.8636630000001</v>
      </c>
      <c r="AL1534">
        <f>IF(ROUND(AI1534,-3)=ROUND('Energy consumption (raw)'!AG1484,-3),1,0)</f>
        <v>1</v>
      </c>
      <c r="AM1534" s="179" t="str">
        <f>'Energy consumption (raw)'!AJ1484</f>
        <v>47. Binh Duong</v>
      </c>
      <c r="AN1534">
        <f>VLOOKUP(AM1534,Lists!$F$9:$G$71,2,FALSE)</f>
        <v>1</v>
      </c>
    </row>
    <row r="1535" spans="2:40" x14ac:dyDescent="0.25">
      <c r="B1535" s="65" t="str">
        <f t="shared" si="119"/>
        <v>Industry1383</v>
      </c>
      <c r="C1535" s="179">
        <f>'Energy consumption (raw)'!B1485</f>
        <v>1383</v>
      </c>
      <c r="D1535" s="179">
        <f>'Energy consumption (raw)'!C1485</f>
        <v>0</v>
      </c>
      <c r="E1535" s="179">
        <f>'Energy consumption (raw)'!D1485</f>
        <v>0</v>
      </c>
      <c r="F1535" s="179" t="str">
        <f>'Energy consumption (raw)'!E1485</f>
        <v>Công nghiệp</v>
      </c>
      <c r="G1535" s="179" t="str">
        <f>'Energy consumption (raw)'!F1485</f>
        <v>Sản xuất thùng, bể chứa và dụng cụ chứa đựng bằng kim loại</v>
      </c>
      <c r="H1535" s="179" t="str">
        <f>'Energy consumption (raw)'!G1485</f>
        <v>Industry</v>
      </c>
      <c r="I1535" s="179" t="str">
        <f>'Energy consumption (raw)'!I1485</f>
        <v>25 Manufacture of fabricated metal products, except machinery and equipment</v>
      </c>
      <c r="J1535" s="179" t="str">
        <f>INDEX(Sector!$E$6:$E$46,MATCH('Energy consumption (toe)'!I1535,Sector!$B$6:$B$46,FALSE))</f>
        <v>Manufacture of fabricated metal products, except machinery and equipment</v>
      </c>
      <c r="K1535" s="179">
        <f>IFERROR('Energy consumption (raw)'!J1485*Lists!$H$84,)</f>
        <v>0</v>
      </c>
      <c r="L1535" s="179">
        <f>'Energy consumption (raw)'!K1485*Lists!$H$84</f>
        <v>1171.8835034000001</v>
      </c>
      <c r="M1535" s="179">
        <f>'Energy consumption (raw)'!L1485*Lists!$H$84</f>
        <v>0</v>
      </c>
      <c r="N1535" s="179">
        <f>'Energy consumption (raw)'!M1485*Lists!$H$84</f>
        <v>0</v>
      </c>
      <c r="O1535" s="178">
        <f t="shared" si="120"/>
        <v>1171.8835034000001</v>
      </c>
      <c r="P1535">
        <f>'Energy consumption (raw)'!N1485*Lists!$H$85</f>
        <v>0</v>
      </c>
      <c r="Q1535">
        <f>'Energy consumption (raw)'!O1485*Lists!$H$86</f>
        <v>0</v>
      </c>
      <c r="R1535">
        <f>'Energy consumption (raw)'!P1485*Lists!$H$87</f>
        <v>0</v>
      </c>
      <c r="S1535">
        <f>'Energy consumption (raw)'!Q1485*Lists!$H$88</f>
        <v>0</v>
      </c>
      <c r="T1535">
        <f>'Energy consumption (raw)'!R1485*Lists!$H$89</f>
        <v>0</v>
      </c>
      <c r="U1535">
        <f>'Energy consumption (raw)'!S1485*Lists!$H$90</f>
        <v>0</v>
      </c>
      <c r="V1535">
        <f>'Energy consumption (raw)'!T1485*Lists!$H$91</f>
        <v>0</v>
      </c>
      <c r="W1535">
        <f>'Energy consumption (raw)'!U1485*Lists!$H$92</f>
        <v>0</v>
      </c>
      <c r="X1535">
        <f>'Energy consumption (raw)'!V1485*Lists!$H$93</f>
        <v>0</v>
      </c>
      <c r="Y1535">
        <f>'Energy consumption (raw)'!W1485*Lists!$H$94</f>
        <v>0</v>
      </c>
      <c r="Z1535">
        <f>'Energy consumption (raw)'!X1485*Lists!$H$96*1000000</f>
        <v>0</v>
      </c>
      <c r="AA1535">
        <f>'Energy consumption (raw)'!Y1485*Lists!$H$97</f>
        <v>0</v>
      </c>
      <c r="AB1535">
        <f>'Energy consumption (raw)'!Z1485*Lists!$H$96</f>
        <v>0</v>
      </c>
      <c r="AC1535">
        <f>'Energy consumption (raw)'!AA1485*Lists!$H$98</f>
        <v>0</v>
      </c>
      <c r="AD1535">
        <f>'Energy consumption (raw)'!AB1485*Lists!$H$99</f>
        <v>0</v>
      </c>
      <c r="AE1535">
        <f>'Energy consumption (raw)'!AC1485*Lists!$H$101</f>
        <v>0</v>
      </c>
      <c r="AF1535">
        <f>'Energy consumption (raw)'!AD1485*Lists!$H$101</f>
        <v>0</v>
      </c>
      <c r="AG1535">
        <f>'Energy consumption (raw)'!AE1485*Lists!$H$101</f>
        <v>0</v>
      </c>
      <c r="AH1535">
        <f>'Energy consumption (raw)'!AF1485*Lists!$H$100</f>
        <v>0</v>
      </c>
      <c r="AI1535" s="167">
        <f t="shared" si="121"/>
        <v>1171.8835034000001</v>
      </c>
      <c r="AJ1535" s="179">
        <f>'Energy consumption (raw)'!AG1485</f>
        <v>1171.8835034000001</v>
      </c>
      <c r="AK1535" s="179">
        <f>'Energy consumption (raw)'!AH1485</f>
        <v>0</v>
      </c>
      <c r="AL1535">
        <f>IF(ROUND(AI1535,-3)=ROUND('Energy consumption (raw)'!AG1485,-3),1,0)</f>
        <v>1</v>
      </c>
      <c r="AM1535" s="179" t="str">
        <f>'Energy consumption (raw)'!AJ1485</f>
        <v>47. Binh Duong</v>
      </c>
      <c r="AN1535">
        <f>VLOOKUP(AM1535,Lists!$F$9:$G$71,2,FALSE)</f>
        <v>1</v>
      </c>
    </row>
    <row r="1536" spans="2:40" x14ac:dyDescent="0.25">
      <c r="B1536" s="65" t="str">
        <f t="shared" si="119"/>
        <v>Industry1384</v>
      </c>
      <c r="C1536" s="179">
        <f>'Energy consumption (raw)'!B1486</f>
        <v>1384</v>
      </c>
      <c r="D1536" s="179">
        <f>'Energy consumption (raw)'!C1486</f>
        <v>0</v>
      </c>
      <c r="E1536" s="179">
        <f>'Energy consumption (raw)'!D1486</f>
        <v>0</v>
      </c>
      <c r="F1536" s="179" t="str">
        <f>'Energy consumption (raw)'!E1486</f>
        <v>Công nghiệp</v>
      </c>
      <c r="G1536" s="179" t="str">
        <f>'Energy consumption (raw)'!F1486</f>
        <v xml:space="preserve">Sản xuất các sản phẩm khác từ giấy </v>
      </c>
      <c r="H1536" s="179" t="str">
        <f>'Energy consumption (raw)'!G1486</f>
        <v>Industry</v>
      </c>
      <c r="I1536" s="179" t="str">
        <f>'Energy consumption (raw)'!I1486</f>
        <v>17 Manufacture of paper and paper products</v>
      </c>
      <c r="J1536" s="179" t="str">
        <f>INDEX(Sector!$E$6:$E$46,MATCH('Energy consumption (toe)'!I1536,Sector!$B$6:$B$46,FALSE))</f>
        <v>Manufacture of paper and paper products</v>
      </c>
      <c r="K1536" s="179">
        <f>IFERROR('Energy consumption (raw)'!J1486*Lists!$H$84,)</f>
        <v>0</v>
      </c>
      <c r="L1536" s="179">
        <f>'Energy consumption (raw)'!K1486*Lists!$H$84</f>
        <v>4702.8374876000007</v>
      </c>
      <c r="M1536" s="179">
        <f>'Energy consumption (raw)'!L1486*Lists!$H$84</f>
        <v>0</v>
      </c>
      <c r="N1536" s="179">
        <f>'Energy consumption (raw)'!M1486*Lists!$H$84</f>
        <v>0</v>
      </c>
      <c r="O1536" s="178">
        <f t="shared" si="120"/>
        <v>4702.8374876000007</v>
      </c>
      <c r="P1536">
        <f>'Energy consumption (raw)'!N1486*Lists!$H$85</f>
        <v>0</v>
      </c>
      <c r="Q1536">
        <f>'Energy consumption (raw)'!O1486*Lists!$H$86</f>
        <v>0</v>
      </c>
      <c r="R1536">
        <f>'Energy consumption (raw)'!P1486*Lists!$H$87</f>
        <v>0</v>
      </c>
      <c r="S1536">
        <f>'Energy consumption (raw)'!Q1486*Lists!$H$88</f>
        <v>0</v>
      </c>
      <c r="T1536">
        <f>'Energy consumption (raw)'!R1486*Lists!$H$89</f>
        <v>0</v>
      </c>
      <c r="U1536">
        <f>'Energy consumption (raw)'!S1486*Lists!$H$90</f>
        <v>0</v>
      </c>
      <c r="V1536">
        <f>'Energy consumption (raw)'!T1486*Lists!$H$91</f>
        <v>0</v>
      </c>
      <c r="W1536">
        <f>'Energy consumption (raw)'!U1486*Lists!$H$92</f>
        <v>0</v>
      </c>
      <c r="X1536">
        <f>'Energy consumption (raw)'!V1486*Lists!$H$93</f>
        <v>0</v>
      </c>
      <c r="Y1536">
        <f>'Energy consumption (raw)'!W1486*Lists!$H$94</f>
        <v>0</v>
      </c>
      <c r="Z1536">
        <f>'Energy consumption (raw)'!X1486*Lists!$H$96*1000000</f>
        <v>0</v>
      </c>
      <c r="AA1536">
        <f>'Energy consumption (raw)'!Y1486*Lists!$H$97</f>
        <v>0</v>
      </c>
      <c r="AB1536">
        <f>'Energy consumption (raw)'!Z1486*Lists!$H$96</f>
        <v>0</v>
      </c>
      <c r="AC1536">
        <f>'Energy consumption (raw)'!AA1486*Lists!$H$98</f>
        <v>0</v>
      </c>
      <c r="AD1536">
        <f>'Energy consumption (raw)'!AB1486*Lists!$H$99</f>
        <v>0</v>
      </c>
      <c r="AE1536">
        <f>'Energy consumption (raw)'!AC1486*Lists!$H$101</f>
        <v>0</v>
      </c>
      <c r="AF1536">
        <f>'Energy consumption (raw)'!AD1486*Lists!$H$101</f>
        <v>0</v>
      </c>
      <c r="AG1536">
        <f>'Energy consumption (raw)'!AE1486*Lists!$H$101</f>
        <v>0</v>
      </c>
      <c r="AH1536">
        <f>'Energy consumption (raw)'!AF1486*Lists!$H$100</f>
        <v>0</v>
      </c>
      <c r="AI1536" s="167">
        <f t="shared" si="121"/>
        <v>4702.8374876000007</v>
      </c>
      <c r="AJ1536" s="179">
        <f>'Energy consumption (raw)'!AG1486</f>
        <v>4702.8374876000007</v>
      </c>
      <c r="AK1536" s="179">
        <f>'Energy consumption (raw)'!AH1486</f>
        <v>4915.0681881999999</v>
      </c>
      <c r="AL1536">
        <f>IF(ROUND(AI1536,-3)=ROUND('Energy consumption (raw)'!AG1486,-3),1,0)</f>
        <v>1</v>
      </c>
      <c r="AM1536" s="179" t="str">
        <f>'Energy consumption (raw)'!AJ1486</f>
        <v>47. Binh Duong</v>
      </c>
      <c r="AN1536">
        <f>VLOOKUP(AM1536,Lists!$F$9:$G$71,2,FALSE)</f>
        <v>1</v>
      </c>
    </row>
    <row r="1537" spans="2:40" x14ac:dyDescent="0.25">
      <c r="B1537" s="65" t="str">
        <f t="shared" si="119"/>
        <v>Industry1385</v>
      </c>
      <c r="C1537" s="179">
        <f>'Energy consumption (raw)'!B1487</f>
        <v>1385</v>
      </c>
      <c r="D1537" s="179">
        <f>'Energy consumption (raw)'!C1487</f>
        <v>0</v>
      </c>
      <c r="E1537" s="179">
        <f>'Energy consumption (raw)'!D1487</f>
        <v>0</v>
      </c>
      <c r="F1537" s="179" t="str">
        <f>'Energy consumption (raw)'!E1487</f>
        <v>Công nghiệp</v>
      </c>
      <c r="G1537" s="179" t="str">
        <f>'Energy consumption (raw)'!F1487</f>
        <v>Sản xuất tinh bột và các sản phẩm từ tinh bột</v>
      </c>
      <c r="H1537" s="179" t="str">
        <f>'Energy consumption (raw)'!G1487</f>
        <v>Industry</v>
      </c>
      <c r="I1537" s="179" t="str">
        <f>'Energy consumption (raw)'!I1487</f>
        <v>10 Manufacture of food products</v>
      </c>
      <c r="J1537" s="179" t="str">
        <f>INDEX(Sector!$E$6:$E$46,MATCH('Energy consumption (toe)'!I1537,Sector!$B$6:$B$46,FALSE))</f>
        <v>Manufacture of food products</v>
      </c>
      <c r="K1537" s="179">
        <f>IFERROR('Energy consumption (raw)'!J1487*Lists!$H$84,)</f>
        <v>0</v>
      </c>
      <c r="L1537" s="179">
        <f>'Energy consumption (raw)'!K1487*Lists!$H$84</f>
        <v>2175.2491876000004</v>
      </c>
      <c r="M1537" s="179">
        <f>'Energy consumption (raw)'!L1487*Lists!$H$84</f>
        <v>0</v>
      </c>
      <c r="N1537" s="179">
        <f>'Energy consumption (raw)'!M1487*Lists!$H$84</f>
        <v>0</v>
      </c>
      <c r="O1537" s="178">
        <f t="shared" si="120"/>
        <v>2175.2491876000004</v>
      </c>
      <c r="P1537">
        <f>'Energy consumption (raw)'!N1487*Lists!$H$85</f>
        <v>0</v>
      </c>
      <c r="Q1537">
        <f>'Energy consumption (raw)'!O1487*Lists!$H$86</f>
        <v>0</v>
      </c>
      <c r="R1537">
        <f>'Energy consumption (raw)'!P1487*Lists!$H$87</f>
        <v>0</v>
      </c>
      <c r="S1537">
        <f>'Energy consumption (raw)'!Q1487*Lists!$H$88</f>
        <v>0</v>
      </c>
      <c r="T1537">
        <f>'Energy consumption (raw)'!R1487*Lists!$H$89</f>
        <v>0</v>
      </c>
      <c r="U1537">
        <f>'Energy consumption (raw)'!S1487*Lists!$H$90</f>
        <v>4.4000000000000003E-3</v>
      </c>
      <c r="V1537">
        <f>'Energy consumption (raw)'!T1487*Lists!$H$91</f>
        <v>0</v>
      </c>
      <c r="W1537">
        <f>'Energy consumption (raw)'!U1487*Lists!$H$92</f>
        <v>0</v>
      </c>
      <c r="X1537">
        <f>'Energy consumption (raw)'!V1487*Lists!$H$93</f>
        <v>0</v>
      </c>
      <c r="Y1537">
        <f>'Energy consumption (raw)'!W1487*Lists!$H$94</f>
        <v>0</v>
      </c>
      <c r="Z1537">
        <f>'Energy consumption (raw)'!X1487*Lists!$H$96*1000000</f>
        <v>0</v>
      </c>
      <c r="AA1537">
        <f>'Energy consumption (raw)'!Y1487*Lists!$H$97</f>
        <v>0</v>
      </c>
      <c r="AB1537">
        <f>'Energy consumption (raw)'!Z1487*Lists!$H$96</f>
        <v>0</v>
      </c>
      <c r="AC1537">
        <f>'Energy consumption (raw)'!AA1487*Lists!$H$98</f>
        <v>0</v>
      </c>
      <c r="AD1537">
        <f>'Energy consumption (raw)'!AB1487*Lists!$H$99</f>
        <v>0</v>
      </c>
      <c r="AE1537">
        <f>'Energy consumption (raw)'!AC1487*Lists!$H$101</f>
        <v>0</v>
      </c>
      <c r="AF1537">
        <f>'Energy consumption (raw)'!AD1487*Lists!$H$101</f>
        <v>0</v>
      </c>
      <c r="AG1537">
        <f>'Energy consumption (raw)'!AE1487*Lists!$H$101</f>
        <v>0</v>
      </c>
      <c r="AH1537">
        <f>'Energy consumption (raw)'!AF1487*Lists!$H$100</f>
        <v>0</v>
      </c>
      <c r="AI1537" s="167">
        <f t="shared" si="121"/>
        <v>2175.2535876000002</v>
      </c>
      <c r="AJ1537" s="179">
        <f>'Energy consumption (raw)'!AG1487</f>
        <v>2175.2535876000002</v>
      </c>
      <c r="AK1537" s="179">
        <f>'Energy consumption (raw)'!AH1487</f>
        <v>2107.0158616000003</v>
      </c>
      <c r="AL1537">
        <f>IF(ROUND(AI1537,-3)=ROUND('Energy consumption (raw)'!AG1487,-3),1,0)</f>
        <v>1</v>
      </c>
      <c r="AM1537" s="179" t="str">
        <f>'Energy consumption (raw)'!AJ1487</f>
        <v>47. Binh Duong</v>
      </c>
      <c r="AN1537">
        <f>VLOOKUP(AM1537,Lists!$F$9:$G$71,2,FALSE)</f>
        <v>1</v>
      </c>
    </row>
    <row r="1538" spans="2:40" x14ac:dyDescent="0.25">
      <c r="B1538" s="65" t="str">
        <f t="shared" si="119"/>
        <v>Industry1386</v>
      </c>
      <c r="C1538" s="179">
        <f>'Energy consumption (raw)'!B1488</f>
        <v>1386</v>
      </c>
      <c r="D1538" s="179">
        <f>'Energy consumption (raw)'!C1488</f>
        <v>0</v>
      </c>
      <c r="E1538" s="179">
        <f>'Energy consumption (raw)'!D1488</f>
        <v>0</v>
      </c>
      <c r="F1538" s="179" t="str">
        <f>'Energy consumption (raw)'!E1488</f>
        <v>Công nghiệp</v>
      </c>
      <c r="G1538" s="179" t="str">
        <f>'Energy consumption (raw)'!F1488</f>
        <v>Sản xuất giày dép</v>
      </c>
      <c r="H1538" s="179" t="str">
        <f>'Energy consumption (raw)'!G1488</f>
        <v>Industry</v>
      </c>
      <c r="I1538" s="179" t="str">
        <f>'Energy consumption (raw)'!I1488</f>
        <v>14 Manufacture of wearing apparel</v>
      </c>
      <c r="J1538" s="179" t="str">
        <f>INDEX(Sector!$E$6:$E$46,MATCH('Energy consumption (toe)'!I1538,Sector!$B$6:$B$46,FALSE))</f>
        <v>Manufacture of wearing apparel</v>
      </c>
      <c r="K1538" s="179">
        <f>IFERROR('Energy consumption (raw)'!J1488*Lists!$H$84,)</f>
        <v>0</v>
      </c>
      <c r="L1538" s="179">
        <f>'Energy consumption (raw)'!K1488*Lists!$H$84</f>
        <v>1637.5124532000002</v>
      </c>
      <c r="M1538" s="179">
        <f>'Energy consumption (raw)'!L1488*Lists!$H$84</f>
        <v>0</v>
      </c>
      <c r="N1538" s="179">
        <f>'Energy consumption (raw)'!M1488*Lists!$H$84</f>
        <v>0</v>
      </c>
      <c r="O1538" s="178">
        <f t="shared" si="120"/>
        <v>1637.5124532000002</v>
      </c>
      <c r="P1538">
        <f>'Energy consumption (raw)'!N1488*Lists!$H$85</f>
        <v>0</v>
      </c>
      <c r="Q1538">
        <f>'Energy consumption (raw)'!O1488*Lists!$H$86</f>
        <v>0</v>
      </c>
      <c r="R1538">
        <f>'Energy consumption (raw)'!P1488*Lists!$H$87</f>
        <v>0</v>
      </c>
      <c r="S1538">
        <f>'Energy consumption (raw)'!Q1488*Lists!$H$88</f>
        <v>0</v>
      </c>
      <c r="T1538">
        <f>'Energy consumption (raw)'!R1488*Lists!$H$89</f>
        <v>0</v>
      </c>
      <c r="U1538">
        <f>'Energy consumption (raw)'!S1488*Lists!$H$90</f>
        <v>0</v>
      </c>
      <c r="V1538">
        <f>'Energy consumption (raw)'!T1488*Lists!$H$91</f>
        <v>0</v>
      </c>
      <c r="W1538">
        <f>'Energy consumption (raw)'!U1488*Lists!$H$92</f>
        <v>0</v>
      </c>
      <c r="X1538">
        <f>'Energy consumption (raw)'!V1488*Lists!$H$93</f>
        <v>0</v>
      </c>
      <c r="Y1538">
        <f>'Energy consumption (raw)'!W1488*Lists!$H$94</f>
        <v>0</v>
      </c>
      <c r="Z1538">
        <f>'Energy consumption (raw)'!X1488*Lists!$H$96*1000000</f>
        <v>0</v>
      </c>
      <c r="AA1538">
        <f>'Energy consumption (raw)'!Y1488*Lists!$H$97</f>
        <v>0</v>
      </c>
      <c r="AB1538">
        <f>'Energy consumption (raw)'!Z1488*Lists!$H$96</f>
        <v>0</v>
      </c>
      <c r="AC1538">
        <f>'Energy consumption (raw)'!AA1488*Lists!$H$98</f>
        <v>0</v>
      </c>
      <c r="AD1538">
        <f>'Energy consumption (raw)'!AB1488*Lists!$H$99</f>
        <v>0</v>
      </c>
      <c r="AE1538">
        <f>'Energy consumption (raw)'!AC1488*Lists!$H$101</f>
        <v>0</v>
      </c>
      <c r="AF1538">
        <f>'Energy consumption (raw)'!AD1488*Lists!$H$101</f>
        <v>0</v>
      </c>
      <c r="AG1538">
        <f>'Energy consumption (raw)'!AE1488*Lists!$H$101</f>
        <v>0</v>
      </c>
      <c r="AH1538">
        <f>'Energy consumption (raw)'!AF1488*Lists!$H$100</f>
        <v>0</v>
      </c>
      <c r="AI1538" s="167">
        <f t="shared" si="121"/>
        <v>1637.5124532000002</v>
      </c>
      <c r="AJ1538" s="179">
        <f>'Energy consumption (raw)'!AG1488</f>
        <v>1637.5124532000002</v>
      </c>
      <c r="AK1538" s="179">
        <f>'Energy consumption (raw)'!AH1488</f>
        <v>1980.4426602000001</v>
      </c>
      <c r="AL1538">
        <f>IF(ROUND(AI1538,-3)=ROUND('Energy consumption (raw)'!AG1488,-3),1,0)</f>
        <v>1</v>
      </c>
      <c r="AM1538" s="179" t="str">
        <f>'Energy consumption (raw)'!AJ1488</f>
        <v>47. Binh Duong</v>
      </c>
      <c r="AN1538">
        <f>VLOOKUP(AM1538,Lists!$F$9:$G$71,2,FALSE)</f>
        <v>1</v>
      </c>
    </row>
    <row r="1539" spans="2:40" x14ac:dyDescent="0.25">
      <c r="B1539" s="65" t="str">
        <f t="shared" si="119"/>
        <v>Industry1387</v>
      </c>
      <c r="C1539" s="179">
        <f>'Energy consumption (raw)'!B1489</f>
        <v>1387</v>
      </c>
      <c r="D1539" s="179">
        <f>'Energy consumption (raw)'!C1489</f>
        <v>0</v>
      </c>
      <c r="E1539" s="179">
        <f>'Energy consumption (raw)'!D1489</f>
        <v>0</v>
      </c>
      <c r="F1539" s="179" t="str">
        <f>'Energy consumption (raw)'!E1489</f>
        <v>Công nghiệp</v>
      </c>
      <c r="G1539" s="179" t="str">
        <f>'Energy consumption (raw)'!F1489</f>
        <v>Sãn xuất linh kiện điện tử</v>
      </c>
      <c r="H1539" s="179" t="str">
        <f>'Energy consumption (raw)'!G1489</f>
        <v>Industry</v>
      </c>
      <c r="I1539" s="179" t="str">
        <f>'Energy consumption (raw)'!I1489</f>
        <v>26 Manufacture of computer, electronic and optical products</v>
      </c>
      <c r="J1539" s="179" t="str">
        <f>INDEX(Sector!$E$6:$E$46,MATCH('Energy consumption (toe)'!I1539,Sector!$B$6:$B$46,FALSE))</f>
        <v>Manufacture of computer, electronic and optical products</v>
      </c>
      <c r="K1539" s="179">
        <f>IFERROR('Energy consumption (raw)'!J1489*Lists!$H$84,)</f>
        <v>0</v>
      </c>
      <c r="L1539" s="179">
        <f>'Energy consumption (raw)'!K1489*Lists!$H$84</f>
        <v>2736.8129280000003</v>
      </c>
      <c r="M1539" s="179">
        <f>'Energy consumption (raw)'!L1489*Lists!$H$84</f>
        <v>0</v>
      </c>
      <c r="N1539" s="179">
        <f>'Energy consumption (raw)'!M1489*Lists!$H$84</f>
        <v>0</v>
      </c>
      <c r="O1539" s="178">
        <f t="shared" si="120"/>
        <v>2736.8129280000003</v>
      </c>
      <c r="P1539">
        <f>'Energy consumption (raw)'!N1489*Lists!$H$85</f>
        <v>0</v>
      </c>
      <c r="Q1539">
        <f>'Energy consumption (raw)'!O1489*Lists!$H$86</f>
        <v>0</v>
      </c>
      <c r="R1539">
        <f>'Energy consumption (raw)'!P1489*Lists!$H$87</f>
        <v>0</v>
      </c>
      <c r="S1539">
        <f>'Energy consumption (raw)'!Q1489*Lists!$H$88</f>
        <v>0</v>
      </c>
      <c r="T1539">
        <f>'Energy consumption (raw)'!R1489*Lists!$H$89</f>
        <v>0</v>
      </c>
      <c r="U1539">
        <f>'Energy consumption (raw)'!S1489*Lists!$H$90</f>
        <v>0</v>
      </c>
      <c r="V1539">
        <f>'Energy consumption (raw)'!T1489*Lists!$H$91</f>
        <v>0</v>
      </c>
      <c r="W1539">
        <f>'Energy consumption (raw)'!U1489*Lists!$H$92</f>
        <v>0</v>
      </c>
      <c r="X1539">
        <f>'Energy consumption (raw)'!V1489*Lists!$H$93</f>
        <v>0</v>
      </c>
      <c r="Y1539">
        <f>'Energy consumption (raw)'!W1489*Lists!$H$94</f>
        <v>0</v>
      </c>
      <c r="Z1539">
        <f>'Energy consumption (raw)'!X1489*Lists!$H$96*1000000</f>
        <v>0</v>
      </c>
      <c r="AA1539">
        <f>'Energy consumption (raw)'!Y1489*Lists!$H$97</f>
        <v>0</v>
      </c>
      <c r="AB1539">
        <f>'Energy consumption (raw)'!Z1489*Lists!$H$96</f>
        <v>0</v>
      </c>
      <c r="AC1539">
        <f>'Energy consumption (raw)'!AA1489*Lists!$H$98</f>
        <v>0</v>
      </c>
      <c r="AD1539">
        <f>'Energy consumption (raw)'!AB1489*Lists!$H$99</f>
        <v>0</v>
      </c>
      <c r="AE1539">
        <f>'Energy consumption (raw)'!AC1489*Lists!$H$101</f>
        <v>0</v>
      </c>
      <c r="AF1539">
        <f>'Energy consumption (raw)'!AD1489*Lists!$H$101</f>
        <v>0</v>
      </c>
      <c r="AG1539">
        <f>'Energy consumption (raw)'!AE1489*Lists!$H$101</f>
        <v>0</v>
      </c>
      <c r="AH1539">
        <f>'Energy consumption (raw)'!AF1489*Lists!$H$100</f>
        <v>0</v>
      </c>
      <c r="AI1539" s="167">
        <f t="shared" si="121"/>
        <v>2736.8129280000003</v>
      </c>
      <c r="AJ1539" s="179">
        <f>'Energy consumption (raw)'!AG1489</f>
        <v>2736.8129280000003</v>
      </c>
      <c r="AK1539" s="179">
        <f>'Energy consumption (raw)'!AH1489</f>
        <v>3071.1512481</v>
      </c>
      <c r="AL1539">
        <f>IF(ROUND(AI1539,-3)=ROUND('Energy consumption (raw)'!AG1489,-3),1,0)</f>
        <v>1</v>
      </c>
      <c r="AM1539" s="179" t="str">
        <f>'Energy consumption (raw)'!AJ1489</f>
        <v>47. Binh Duong</v>
      </c>
      <c r="AN1539">
        <f>VLOOKUP(AM1539,Lists!$F$9:$G$71,2,FALSE)</f>
        <v>1</v>
      </c>
    </row>
    <row r="1540" spans="2:40" x14ac:dyDescent="0.25">
      <c r="B1540" s="65" t="str">
        <f t="shared" si="119"/>
        <v>Industry1388</v>
      </c>
      <c r="C1540" s="179">
        <f>'Energy consumption (raw)'!B1490</f>
        <v>1388</v>
      </c>
      <c r="D1540" s="179">
        <f>'Energy consumption (raw)'!C1490</f>
        <v>0</v>
      </c>
      <c r="E1540" s="179">
        <f>'Energy consumption (raw)'!D1490</f>
        <v>0</v>
      </c>
      <c r="F1540" s="179" t="str">
        <f>'Energy consumption (raw)'!E1490</f>
        <v>Công nghiệp</v>
      </c>
      <c r="G1540" s="179" t="str">
        <f>'Energy consumption (raw)'!F1490</f>
        <v>Sản xuất tinh bột và các sản phẩm từ tinh bột</v>
      </c>
      <c r="H1540" s="179" t="str">
        <f>'Energy consumption (raw)'!G1490</f>
        <v>Industry</v>
      </c>
      <c r="I1540" s="179" t="str">
        <f>'Energy consumption (raw)'!I1490</f>
        <v>10 Manufacture of food products</v>
      </c>
      <c r="J1540" s="179" t="str">
        <f>INDEX(Sector!$E$6:$E$46,MATCH('Energy consumption (toe)'!I1540,Sector!$B$6:$B$46,FALSE))</f>
        <v>Manufacture of food products</v>
      </c>
      <c r="K1540" s="179">
        <f>IFERROR('Energy consumption (raw)'!J1490*Lists!$H$84,)</f>
        <v>0</v>
      </c>
      <c r="L1540" s="179">
        <f>'Energy consumption (raw)'!K1490*Lists!$H$84</f>
        <v>2984.1910084000001</v>
      </c>
      <c r="M1540" s="179">
        <f>'Energy consumption (raw)'!L1490*Lists!$H$84</f>
        <v>0</v>
      </c>
      <c r="N1540" s="179">
        <f>'Energy consumption (raw)'!M1490*Lists!$H$84</f>
        <v>0</v>
      </c>
      <c r="O1540" s="178">
        <f t="shared" si="120"/>
        <v>2984.1910084000001</v>
      </c>
      <c r="P1540">
        <f>'Energy consumption (raw)'!N1490*Lists!$H$85</f>
        <v>3839.4999999999995</v>
      </c>
      <c r="Q1540">
        <f>'Energy consumption (raw)'!O1490*Lists!$H$86</f>
        <v>0</v>
      </c>
      <c r="R1540">
        <f>'Energy consumption (raw)'!P1490*Lists!$H$87</f>
        <v>0</v>
      </c>
      <c r="S1540">
        <f>'Energy consumption (raw)'!Q1490*Lists!$H$88</f>
        <v>0</v>
      </c>
      <c r="T1540">
        <f>'Energy consumption (raw)'!R1490*Lists!$H$89</f>
        <v>0</v>
      </c>
      <c r="U1540">
        <f>'Energy consumption (raw)'!S1490*Lists!$H$90</f>
        <v>0</v>
      </c>
      <c r="V1540">
        <f>'Energy consumption (raw)'!T1490*Lists!$H$91</f>
        <v>0</v>
      </c>
      <c r="W1540">
        <f>'Energy consumption (raw)'!U1490*Lists!$H$92</f>
        <v>0</v>
      </c>
      <c r="X1540">
        <f>'Energy consumption (raw)'!V1490*Lists!$H$93</f>
        <v>0</v>
      </c>
      <c r="Y1540">
        <f>'Energy consumption (raw)'!W1490*Lists!$H$94</f>
        <v>0</v>
      </c>
      <c r="Z1540">
        <f>'Energy consumption (raw)'!X1490*Lists!$H$96*1000000</f>
        <v>0</v>
      </c>
      <c r="AA1540">
        <f>'Energy consumption (raw)'!Y1490*Lists!$H$97</f>
        <v>0</v>
      </c>
      <c r="AB1540">
        <f>'Energy consumption (raw)'!Z1490*Lists!$H$96</f>
        <v>0</v>
      </c>
      <c r="AC1540">
        <f>'Energy consumption (raw)'!AA1490*Lists!$H$98</f>
        <v>0</v>
      </c>
      <c r="AD1540">
        <f>'Energy consumption (raw)'!AB1490*Lists!$H$99</f>
        <v>1012.6950000000012</v>
      </c>
      <c r="AE1540">
        <f>'Energy consumption (raw)'!AC1490*Lists!$H$101</f>
        <v>0</v>
      </c>
      <c r="AF1540">
        <f>'Energy consumption (raw)'!AD1490*Lists!$H$101</f>
        <v>0</v>
      </c>
      <c r="AG1540">
        <f>'Energy consumption (raw)'!AE1490*Lists!$H$101</f>
        <v>0</v>
      </c>
      <c r="AH1540">
        <f>'Energy consumption (raw)'!AF1490*Lists!$H$100</f>
        <v>0</v>
      </c>
      <c r="AI1540" s="167">
        <f t="shared" si="121"/>
        <v>7836.3860084000007</v>
      </c>
      <c r="AJ1540" s="179">
        <f>'Energy consumption (raw)'!AG1490</f>
        <v>7836.3860083999989</v>
      </c>
      <c r="AK1540" s="179">
        <f>'Energy consumption (raw)'!AH1490</f>
        <v>2984.3900554000002</v>
      </c>
      <c r="AL1540">
        <f>IF(ROUND(AI1540,-3)=ROUND('Energy consumption (raw)'!AG1490,-3),1,0)</f>
        <v>1</v>
      </c>
      <c r="AM1540" s="179" t="str">
        <f>'Energy consumption (raw)'!AJ1490</f>
        <v>47. Binh Duong</v>
      </c>
      <c r="AN1540">
        <f>VLOOKUP(AM1540,Lists!$F$9:$G$71,2,FALSE)</f>
        <v>1</v>
      </c>
    </row>
    <row r="1541" spans="2:40" x14ac:dyDescent="0.25">
      <c r="B1541" s="65" t="str">
        <f t="shared" si="119"/>
        <v>Industry1389</v>
      </c>
      <c r="C1541" s="179">
        <f>'Energy consumption (raw)'!B1491</f>
        <v>1389</v>
      </c>
      <c r="D1541" s="179">
        <f>'Energy consumption (raw)'!C1491</f>
        <v>0</v>
      </c>
      <c r="E1541" s="179">
        <f>'Energy consumption (raw)'!D1491</f>
        <v>0</v>
      </c>
      <c r="F1541" s="179" t="str">
        <f>'Energy consumption (raw)'!E1491</f>
        <v>Công nghiệp</v>
      </c>
      <c r="G1541" s="179" t="str">
        <f>'Energy consumption (raw)'!F1491</f>
        <v>Sản xuất tinh bột và các sản phẩm từ tinh bột</v>
      </c>
      <c r="H1541" s="179" t="str">
        <f>'Energy consumption (raw)'!G1491</f>
        <v>Industry</v>
      </c>
      <c r="I1541" s="179" t="str">
        <f>'Energy consumption (raw)'!I1491</f>
        <v>10 Manufacture of food products</v>
      </c>
      <c r="J1541" s="179" t="str">
        <f>INDEX(Sector!$E$6:$E$46,MATCH('Energy consumption (toe)'!I1541,Sector!$B$6:$B$46,FALSE))</f>
        <v>Manufacture of food products</v>
      </c>
      <c r="K1541" s="179">
        <f>IFERROR('Energy consumption (raw)'!J1491*Lists!$H$84,)</f>
        <v>0</v>
      </c>
      <c r="L1541" s="179">
        <f>'Energy consumption (raw)'!K1491*Lists!$H$84</f>
        <v>2333.0038103000002</v>
      </c>
      <c r="M1541" s="179">
        <f>'Energy consumption (raw)'!L1491*Lists!$H$84</f>
        <v>0</v>
      </c>
      <c r="N1541" s="179">
        <f>'Energy consumption (raw)'!M1491*Lists!$H$84</f>
        <v>0</v>
      </c>
      <c r="O1541" s="178">
        <f t="shared" si="120"/>
        <v>2333.0038103000002</v>
      </c>
      <c r="P1541">
        <f>'Energy consumption (raw)'!N1491*Lists!$H$85</f>
        <v>4167.8</v>
      </c>
      <c r="Q1541">
        <f>'Energy consumption (raw)'!O1491*Lists!$H$86</f>
        <v>0</v>
      </c>
      <c r="R1541">
        <f>'Energy consumption (raw)'!P1491*Lists!$H$87</f>
        <v>0</v>
      </c>
      <c r="S1541">
        <f>'Energy consumption (raw)'!Q1491*Lists!$H$88</f>
        <v>0</v>
      </c>
      <c r="T1541">
        <f>'Energy consumption (raw)'!R1491*Lists!$H$89</f>
        <v>0</v>
      </c>
      <c r="U1541">
        <f>'Energy consumption (raw)'!S1491*Lists!$H$90</f>
        <v>0</v>
      </c>
      <c r="V1541">
        <f>'Energy consumption (raw)'!T1491*Lists!$H$91</f>
        <v>0</v>
      </c>
      <c r="W1541">
        <f>'Energy consumption (raw)'!U1491*Lists!$H$92</f>
        <v>0</v>
      </c>
      <c r="X1541">
        <f>'Energy consumption (raw)'!V1491*Lists!$H$93</f>
        <v>0</v>
      </c>
      <c r="Y1541">
        <f>'Energy consumption (raw)'!W1491*Lists!$H$94</f>
        <v>0</v>
      </c>
      <c r="Z1541">
        <f>'Energy consumption (raw)'!X1491*Lists!$H$96*1000000</f>
        <v>0</v>
      </c>
      <c r="AA1541">
        <f>'Energy consumption (raw)'!Y1491*Lists!$H$97</f>
        <v>79.570000000000007</v>
      </c>
      <c r="AB1541">
        <f>'Energy consumption (raw)'!Z1491*Lists!$H$96</f>
        <v>0</v>
      </c>
      <c r="AC1541">
        <f>'Energy consumption (raw)'!AA1491*Lists!$H$98</f>
        <v>0</v>
      </c>
      <c r="AD1541">
        <f>'Energy consumption (raw)'!AB1491*Lists!$H$99</f>
        <v>5.9680000000000071</v>
      </c>
      <c r="AE1541">
        <f>'Energy consumption (raw)'!AC1491*Lists!$H$101</f>
        <v>0</v>
      </c>
      <c r="AF1541">
        <f>'Energy consumption (raw)'!AD1491*Lists!$H$101</f>
        <v>0</v>
      </c>
      <c r="AG1541">
        <f>'Energy consumption (raw)'!AE1491*Lists!$H$101</f>
        <v>0</v>
      </c>
      <c r="AH1541">
        <f>'Energy consumption (raw)'!AF1491*Lists!$H$100</f>
        <v>0</v>
      </c>
      <c r="AI1541" s="167">
        <f t="shared" si="121"/>
        <v>6586.3418102999995</v>
      </c>
      <c r="AJ1541" s="179">
        <f>'Energy consumption (raw)'!AG1491</f>
        <v>6586.3418102999995</v>
      </c>
      <c r="AK1541" s="179">
        <f>'Energy consumption (raw)'!AH1491</f>
        <v>5418.9250751</v>
      </c>
      <c r="AL1541">
        <f>IF(ROUND(AI1541,-3)=ROUND('Energy consumption (raw)'!AG1491,-3),1,0)</f>
        <v>1</v>
      </c>
      <c r="AM1541" s="179" t="str">
        <f>'Energy consumption (raw)'!AJ1491</f>
        <v>47. Binh Duong</v>
      </c>
      <c r="AN1541">
        <f>VLOOKUP(AM1541,Lists!$F$9:$G$71,2,FALSE)</f>
        <v>1</v>
      </c>
    </row>
    <row r="1542" spans="2:40" x14ac:dyDescent="0.25">
      <c r="B1542" s="65" t="str">
        <f t="shared" si="119"/>
        <v>Industry1390</v>
      </c>
      <c r="C1542" s="179">
        <f>'Energy consumption (raw)'!B1492</f>
        <v>1390</v>
      </c>
      <c r="D1542" s="179">
        <f>'Energy consumption (raw)'!C1492</f>
        <v>0</v>
      </c>
      <c r="E1542" s="179">
        <f>'Energy consumption (raw)'!D1492</f>
        <v>0</v>
      </c>
      <c r="F1542" s="179" t="str">
        <f>'Energy consumption (raw)'!E1492</f>
        <v>Công nghiệp</v>
      </c>
      <c r="G1542" s="179" t="str">
        <f>'Energy consumption (raw)'!F1492</f>
        <v>Sản xuất phụ tùng và bộ phận phụ trợ cho xe có động cơ và động cơ xe</v>
      </c>
      <c r="H1542" s="179" t="str">
        <f>'Energy consumption (raw)'!G1492</f>
        <v>Industry</v>
      </c>
      <c r="I1542" s="179" t="str">
        <f>'Energy consumption (raw)'!I1492</f>
        <v>29 Manufacture of motor vehicles, trailers and semi-trailers</v>
      </c>
      <c r="J1542" s="179" t="str">
        <f>INDEX(Sector!$E$6:$E$46,MATCH('Energy consumption (toe)'!I1542,Sector!$B$6:$B$46,FALSE))</f>
        <v>Manufacture of motor vehicles, trailers and semi-trailers</v>
      </c>
      <c r="K1542" s="179">
        <f>IFERROR('Energy consumption (raw)'!J1492*Lists!$H$84,)</f>
        <v>0</v>
      </c>
      <c r="L1542" s="179">
        <f>'Energy consumption (raw)'!K1492*Lists!$H$84</f>
        <v>1764.6076659</v>
      </c>
      <c r="M1542" s="179">
        <f>'Energy consumption (raw)'!L1492*Lists!$H$84</f>
        <v>0</v>
      </c>
      <c r="N1542" s="179">
        <f>'Energy consumption (raw)'!M1492*Lists!$H$84</f>
        <v>0</v>
      </c>
      <c r="O1542" s="178">
        <f t="shared" si="120"/>
        <v>1764.6076659</v>
      </c>
      <c r="P1542">
        <f>'Energy consumption (raw)'!N1492*Lists!$H$85</f>
        <v>0</v>
      </c>
      <c r="Q1542">
        <f>'Energy consumption (raw)'!O1492*Lists!$H$86</f>
        <v>0</v>
      </c>
      <c r="R1542">
        <f>'Energy consumption (raw)'!P1492*Lists!$H$87</f>
        <v>0</v>
      </c>
      <c r="S1542">
        <f>'Energy consumption (raw)'!Q1492*Lists!$H$88</f>
        <v>0</v>
      </c>
      <c r="T1542">
        <f>'Energy consumption (raw)'!R1492*Lists!$H$89</f>
        <v>0</v>
      </c>
      <c r="U1542">
        <f>'Energy consumption (raw)'!S1492*Lists!$H$90</f>
        <v>1.4960000000000001E-2</v>
      </c>
      <c r="V1542">
        <f>'Energy consumption (raw)'!T1492*Lists!$H$91</f>
        <v>0</v>
      </c>
      <c r="W1542">
        <f>'Energy consumption (raw)'!U1492*Lists!$H$92</f>
        <v>0</v>
      </c>
      <c r="X1542">
        <f>'Energy consumption (raw)'!V1492*Lists!$H$93</f>
        <v>0</v>
      </c>
      <c r="Y1542">
        <f>'Energy consumption (raw)'!W1492*Lists!$H$94</f>
        <v>0</v>
      </c>
      <c r="Z1542">
        <f>'Energy consumption (raw)'!X1492*Lists!$H$96*1000000</f>
        <v>0</v>
      </c>
      <c r="AA1542">
        <f>'Energy consumption (raw)'!Y1492*Lists!$H$97</f>
        <v>20.71</v>
      </c>
      <c r="AB1542">
        <f>'Energy consumption (raw)'!Z1492*Lists!$H$96</f>
        <v>0</v>
      </c>
      <c r="AC1542">
        <f>'Energy consumption (raw)'!AA1492*Lists!$H$98</f>
        <v>0</v>
      </c>
      <c r="AD1542">
        <f>'Energy consumption (raw)'!AB1492*Lists!$H$99</f>
        <v>0</v>
      </c>
      <c r="AE1542">
        <f>'Energy consumption (raw)'!AC1492*Lists!$H$101</f>
        <v>0</v>
      </c>
      <c r="AF1542">
        <f>'Energy consumption (raw)'!AD1492*Lists!$H$101</f>
        <v>0</v>
      </c>
      <c r="AG1542">
        <f>'Energy consumption (raw)'!AE1492*Lists!$H$101</f>
        <v>0</v>
      </c>
      <c r="AH1542">
        <f>'Energy consumption (raw)'!AF1492*Lists!$H$100</f>
        <v>0</v>
      </c>
      <c r="AI1542" s="167">
        <f t="shared" si="121"/>
        <v>1785.3326259</v>
      </c>
      <c r="AJ1542" s="179">
        <f>'Energy consumption (raw)'!AG1492</f>
        <v>1785.3326259</v>
      </c>
      <c r="AK1542" s="179">
        <f>'Energy consumption (raw)'!AH1492</f>
        <v>2036.7814477000002</v>
      </c>
      <c r="AL1542">
        <f>IF(ROUND(AI1542,-3)=ROUND('Energy consumption (raw)'!AG1492,-3),1,0)</f>
        <v>1</v>
      </c>
      <c r="AM1542" s="179" t="str">
        <f>'Energy consumption (raw)'!AJ1492</f>
        <v>47. Binh Duong</v>
      </c>
      <c r="AN1542">
        <f>VLOOKUP(AM1542,Lists!$F$9:$G$71,2,FALSE)</f>
        <v>1</v>
      </c>
    </row>
    <row r="1543" spans="2:40" x14ac:dyDescent="0.25">
      <c r="B1543" s="65" t="str">
        <f t="shared" si="119"/>
        <v>Industry1391</v>
      </c>
      <c r="C1543" s="179">
        <f>'Energy consumption (raw)'!B1493</f>
        <v>1391</v>
      </c>
      <c r="D1543" s="179">
        <f>'Energy consumption (raw)'!C1493</f>
        <v>0</v>
      </c>
      <c r="E1543" s="179">
        <f>'Energy consumption (raw)'!D1493</f>
        <v>0</v>
      </c>
      <c r="F1543" s="179" t="str">
        <f>'Energy consumption (raw)'!E1493</f>
        <v>Công nghiệp</v>
      </c>
      <c r="G1543" s="179" t="str">
        <f>'Energy consumption (raw)'!F1493</f>
        <v>Sãn xuất linh kiện điện tử</v>
      </c>
      <c r="H1543" s="179" t="str">
        <f>'Energy consumption (raw)'!G1493</f>
        <v>Industry</v>
      </c>
      <c r="I1543" s="179" t="str">
        <f>'Energy consumption (raw)'!I1493</f>
        <v>26 Manufacture of computer, electronic and optical products</v>
      </c>
      <c r="J1543" s="179" t="str">
        <f>INDEX(Sector!$E$6:$E$46,MATCH('Energy consumption (toe)'!I1543,Sector!$B$6:$B$46,FALSE))</f>
        <v>Manufacture of computer, electronic and optical products</v>
      </c>
      <c r="K1543" s="179">
        <f>IFERROR('Energy consumption (raw)'!J1493*Lists!$H$84,)</f>
        <v>0</v>
      </c>
      <c r="L1543" s="179">
        <f>'Energy consumption (raw)'!K1493*Lists!$H$84</f>
        <v>1442.8477275</v>
      </c>
      <c r="M1543" s="179">
        <f>'Energy consumption (raw)'!L1493*Lists!$H$84</f>
        <v>0</v>
      </c>
      <c r="N1543" s="179">
        <f>'Energy consumption (raw)'!M1493*Lists!$H$84</f>
        <v>0</v>
      </c>
      <c r="O1543" s="178">
        <f t="shared" si="120"/>
        <v>1442.8477275</v>
      </c>
      <c r="P1543">
        <f>'Energy consumption (raw)'!N1493*Lists!$H$85</f>
        <v>0</v>
      </c>
      <c r="Q1543">
        <f>'Energy consumption (raw)'!O1493*Lists!$H$86</f>
        <v>0</v>
      </c>
      <c r="R1543">
        <f>'Energy consumption (raw)'!P1493*Lists!$H$87</f>
        <v>0</v>
      </c>
      <c r="S1543">
        <f>'Energy consumption (raw)'!Q1493*Lists!$H$88</f>
        <v>0</v>
      </c>
      <c r="T1543">
        <f>'Energy consumption (raw)'!R1493*Lists!$H$89</f>
        <v>0</v>
      </c>
      <c r="U1543">
        <f>'Energy consumption (raw)'!S1493*Lists!$H$90</f>
        <v>0</v>
      </c>
      <c r="V1543">
        <f>'Energy consumption (raw)'!T1493*Lists!$H$91</f>
        <v>0</v>
      </c>
      <c r="W1543">
        <f>'Energy consumption (raw)'!U1493*Lists!$H$92</f>
        <v>0</v>
      </c>
      <c r="X1543">
        <f>'Energy consumption (raw)'!V1493*Lists!$H$93</f>
        <v>0</v>
      </c>
      <c r="Y1543">
        <f>'Energy consumption (raw)'!W1493*Lists!$H$94</f>
        <v>0</v>
      </c>
      <c r="Z1543">
        <f>'Energy consumption (raw)'!X1493*Lists!$H$96*1000000</f>
        <v>0</v>
      </c>
      <c r="AA1543">
        <f>'Energy consumption (raw)'!Y1493*Lists!$H$97</f>
        <v>0</v>
      </c>
      <c r="AB1543">
        <f>'Energy consumption (raw)'!Z1493*Lists!$H$96</f>
        <v>0</v>
      </c>
      <c r="AC1543">
        <f>'Energy consumption (raw)'!AA1493*Lists!$H$98</f>
        <v>0</v>
      </c>
      <c r="AD1543">
        <f>'Energy consumption (raw)'!AB1493*Lists!$H$99</f>
        <v>0</v>
      </c>
      <c r="AE1543">
        <f>'Energy consumption (raw)'!AC1493*Lists!$H$101</f>
        <v>0</v>
      </c>
      <c r="AF1543">
        <f>'Energy consumption (raw)'!AD1493*Lists!$H$101</f>
        <v>0</v>
      </c>
      <c r="AG1543">
        <f>'Energy consumption (raw)'!AE1493*Lists!$H$101</f>
        <v>0</v>
      </c>
      <c r="AH1543">
        <f>'Energy consumption (raw)'!AF1493*Lists!$H$100</f>
        <v>0</v>
      </c>
      <c r="AI1543" s="167">
        <f t="shared" si="121"/>
        <v>1442.8477275</v>
      </c>
      <c r="AJ1543" s="179">
        <f>'Energy consumption (raw)'!AG1493</f>
        <v>1442.8477275</v>
      </c>
      <c r="AK1543" s="179">
        <f>'Energy consumption (raw)'!AH1493</f>
        <v>1339.4013043</v>
      </c>
      <c r="AL1543">
        <f>IF(ROUND(AI1543,-3)=ROUND('Energy consumption (raw)'!AG1493,-3),1,0)</f>
        <v>1</v>
      </c>
      <c r="AM1543" s="179" t="str">
        <f>'Energy consumption (raw)'!AJ1493</f>
        <v>47. Binh Duong</v>
      </c>
      <c r="AN1543">
        <f>VLOOKUP(AM1543,Lists!$F$9:$G$71,2,FALSE)</f>
        <v>1</v>
      </c>
    </row>
    <row r="1544" spans="2:40" x14ac:dyDescent="0.25">
      <c r="B1544" s="65" t="str">
        <f t="shared" si="119"/>
        <v>Industry1392</v>
      </c>
      <c r="C1544" s="179">
        <f>'Energy consumption (raw)'!B1494</f>
        <v>1392</v>
      </c>
      <c r="D1544" s="179">
        <f>'Energy consumption (raw)'!C1494</f>
        <v>0</v>
      </c>
      <c r="E1544" s="179">
        <f>'Energy consumption (raw)'!D1494</f>
        <v>0</v>
      </c>
      <c r="F1544" s="179" t="str">
        <f>'Energy consumption (raw)'!E1494</f>
        <v>Công nghiệp</v>
      </c>
      <c r="G1544" s="179" t="str">
        <f>'Energy consumption (raw)'!F1494</f>
        <v>Sản xuất máy thông dụng khác</v>
      </c>
      <c r="H1544" s="179" t="str">
        <f>'Energy consumption (raw)'!G1494</f>
        <v>Industry</v>
      </c>
      <c r="I1544" s="179" t="str">
        <f>'Energy consumption (raw)'!I1494</f>
        <v>28 Manufacture of machinery and equipment n.e.c.</v>
      </c>
      <c r="J1544" s="179" t="str">
        <f>INDEX(Sector!$E$6:$E$46,MATCH('Energy consumption (toe)'!I1544,Sector!$B$6:$B$46,FALSE))</f>
        <v>Manufacture of machinery and equipment n.e.c.</v>
      </c>
      <c r="K1544" s="179">
        <f>IFERROR('Energy consumption (raw)'!J1494*Lists!$H$84,)</f>
        <v>0</v>
      </c>
      <c r="L1544" s="179">
        <f>'Energy consumption (raw)'!K1494*Lists!$H$84</f>
        <v>1344.1140892000001</v>
      </c>
      <c r="M1544" s="179">
        <f>'Energy consumption (raw)'!L1494*Lists!$H$84</f>
        <v>0</v>
      </c>
      <c r="N1544" s="179">
        <f>'Energy consumption (raw)'!M1494*Lists!$H$84</f>
        <v>0</v>
      </c>
      <c r="O1544" s="178">
        <f t="shared" si="120"/>
        <v>1344.1140892000001</v>
      </c>
      <c r="P1544">
        <f>'Energy consumption (raw)'!N1494*Lists!$H$85</f>
        <v>0</v>
      </c>
      <c r="Q1544">
        <f>'Energy consumption (raw)'!O1494*Lists!$H$86</f>
        <v>0</v>
      </c>
      <c r="R1544">
        <f>'Energy consumption (raw)'!P1494*Lists!$H$87</f>
        <v>0</v>
      </c>
      <c r="S1544">
        <f>'Energy consumption (raw)'!Q1494*Lists!$H$88</f>
        <v>0</v>
      </c>
      <c r="T1544">
        <f>'Energy consumption (raw)'!R1494*Lists!$H$89</f>
        <v>0</v>
      </c>
      <c r="U1544">
        <f>'Energy consumption (raw)'!S1494*Lists!$H$90</f>
        <v>0.15488000000000002</v>
      </c>
      <c r="V1544">
        <f>'Energy consumption (raw)'!T1494*Lists!$H$91</f>
        <v>0</v>
      </c>
      <c r="W1544">
        <f>'Energy consumption (raw)'!U1494*Lists!$H$92</f>
        <v>0</v>
      </c>
      <c r="X1544">
        <f>'Energy consumption (raw)'!V1494*Lists!$H$93</f>
        <v>0</v>
      </c>
      <c r="Y1544">
        <f>'Energy consumption (raw)'!W1494*Lists!$H$94</f>
        <v>0</v>
      </c>
      <c r="Z1544">
        <f>'Energy consumption (raw)'!X1494*Lists!$H$96*1000000</f>
        <v>0</v>
      </c>
      <c r="AA1544">
        <f>'Energy consumption (raw)'!Y1494*Lists!$H$97</f>
        <v>19.62</v>
      </c>
      <c r="AB1544">
        <f>'Energy consumption (raw)'!Z1494*Lists!$H$96</f>
        <v>0</v>
      </c>
      <c r="AC1544">
        <f>'Energy consumption (raw)'!AA1494*Lists!$H$98</f>
        <v>0</v>
      </c>
      <c r="AD1544">
        <f>'Energy consumption (raw)'!AB1494*Lists!$H$99</f>
        <v>0</v>
      </c>
      <c r="AE1544">
        <f>'Energy consumption (raw)'!AC1494*Lists!$H$101</f>
        <v>0</v>
      </c>
      <c r="AF1544">
        <f>'Energy consumption (raw)'!AD1494*Lists!$H$101</f>
        <v>0</v>
      </c>
      <c r="AG1544">
        <f>'Energy consumption (raw)'!AE1494*Lists!$H$101</f>
        <v>0</v>
      </c>
      <c r="AH1544">
        <f>'Energy consumption (raw)'!AF1494*Lists!$H$100</f>
        <v>0</v>
      </c>
      <c r="AI1544" s="167">
        <f t="shared" si="121"/>
        <v>1363.8889692</v>
      </c>
      <c r="AJ1544" s="179">
        <f>'Energy consumption (raw)'!AG1494</f>
        <v>1363.8889692</v>
      </c>
      <c r="AK1544" s="179">
        <f>'Energy consumption (raw)'!AH1494</f>
        <v>1029.7474353</v>
      </c>
      <c r="AL1544">
        <f>IF(ROUND(AI1544,-3)=ROUND('Energy consumption (raw)'!AG1494,-3),1,0)</f>
        <v>1</v>
      </c>
      <c r="AM1544" s="179" t="str">
        <f>'Energy consumption (raw)'!AJ1494</f>
        <v>47. Binh Duong</v>
      </c>
      <c r="AN1544">
        <f>VLOOKUP(AM1544,Lists!$F$9:$G$71,2,FALSE)</f>
        <v>1</v>
      </c>
    </row>
    <row r="1545" spans="2:40" x14ac:dyDescent="0.25">
      <c r="B1545" s="65" t="str">
        <f t="shared" si="119"/>
        <v>Industry1393</v>
      </c>
      <c r="C1545" s="179">
        <f>'Energy consumption (raw)'!B1495</f>
        <v>1393</v>
      </c>
      <c r="D1545" s="179">
        <f>'Energy consumption (raw)'!C1495</f>
        <v>0</v>
      </c>
      <c r="E1545" s="179">
        <f>'Energy consumption (raw)'!D1495</f>
        <v>0</v>
      </c>
      <c r="F1545" s="179" t="str">
        <f>'Energy consumption (raw)'!E1495</f>
        <v>Công nghiệp</v>
      </c>
      <c r="G1545" s="179" t="str">
        <f>'Energy consumption (raw)'!F1495</f>
        <v>Sản xuất bột giấy, giấy và bìa</v>
      </c>
      <c r="H1545" s="179" t="str">
        <f>'Energy consumption (raw)'!G1495</f>
        <v>Industry</v>
      </c>
      <c r="I1545" s="179" t="str">
        <f>'Energy consumption (raw)'!I1495</f>
        <v>17 Manufacture of paper and paper products</v>
      </c>
      <c r="J1545" s="179" t="str">
        <f>INDEX(Sector!$E$6:$E$46,MATCH('Energy consumption (toe)'!I1545,Sector!$B$6:$B$46,FALSE))</f>
        <v>Manufacture of paper and paper products</v>
      </c>
      <c r="K1545" s="179">
        <f>IFERROR('Energy consumption (raw)'!J1495*Lists!$H$84,)</f>
        <v>0</v>
      </c>
      <c r="L1545" s="179">
        <f>'Energy consumption (raw)'!K1495*Lists!$H$84</f>
        <v>4417.3061091</v>
      </c>
      <c r="M1545" s="179">
        <f>'Energy consumption (raw)'!L1495*Lists!$H$84</f>
        <v>0</v>
      </c>
      <c r="N1545" s="179">
        <f>'Energy consumption (raw)'!M1495*Lists!$H$84</f>
        <v>0</v>
      </c>
      <c r="O1545" s="178">
        <f t="shared" si="120"/>
        <v>4417.3061091</v>
      </c>
      <c r="P1545">
        <f>'Energy consumption (raw)'!N1495*Lists!$H$85</f>
        <v>0</v>
      </c>
      <c r="Q1545">
        <f>'Energy consumption (raw)'!O1495*Lists!$H$86</f>
        <v>0</v>
      </c>
      <c r="R1545">
        <f>'Energy consumption (raw)'!P1495*Lists!$H$87</f>
        <v>0</v>
      </c>
      <c r="S1545">
        <f>'Energy consumption (raw)'!Q1495*Lists!$H$88</f>
        <v>0</v>
      </c>
      <c r="T1545">
        <f>'Energy consumption (raw)'!R1495*Lists!$H$89</f>
        <v>0</v>
      </c>
      <c r="U1545">
        <f>'Energy consumption (raw)'!S1495*Lists!$H$90</f>
        <v>0</v>
      </c>
      <c r="V1545">
        <f>'Energy consumption (raw)'!T1495*Lists!$H$91</f>
        <v>0</v>
      </c>
      <c r="W1545">
        <f>'Energy consumption (raw)'!U1495*Lists!$H$92</f>
        <v>0</v>
      </c>
      <c r="X1545">
        <f>'Energy consumption (raw)'!V1495*Lists!$H$93</f>
        <v>0</v>
      </c>
      <c r="Y1545">
        <f>'Energy consumption (raw)'!W1495*Lists!$H$94</f>
        <v>0</v>
      </c>
      <c r="Z1545">
        <f>'Energy consumption (raw)'!X1495*Lists!$H$96*1000000</f>
        <v>0</v>
      </c>
      <c r="AA1545">
        <f>'Energy consumption (raw)'!Y1495*Lists!$H$97</f>
        <v>0</v>
      </c>
      <c r="AB1545">
        <f>'Energy consumption (raw)'!Z1495*Lists!$H$96</f>
        <v>0</v>
      </c>
      <c r="AC1545">
        <f>'Energy consumption (raw)'!AA1495*Lists!$H$98</f>
        <v>0</v>
      </c>
      <c r="AD1545">
        <f>'Energy consumption (raw)'!AB1495*Lists!$H$99</f>
        <v>0</v>
      </c>
      <c r="AE1545">
        <f>'Energy consumption (raw)'!AC1495*Lists!$H$101</f>
        <v>0</v>
      </c>
      <c r="AF1545">
        <f>'Energy consumption (raw)'!AD1495*Lists!$H$101</f>
        <v>0</v>
      </c>
      <c r="AG1545">
        <f>'Energy consumption (raw)'!AE1495*Lists!$H$101</f>
        <v>0</v>
      </c>
      <c r="AH1545">
        <f>'Energy consumption (raw)'!AF1495*Lists!$H$100</f>
        <v>0</v>
      </c>
      <c r="AI1545" s="167">
        <f t="shared" si="121"/>
        <v>4417.3061091</v>
      </c>
      <c r="AJ1545" s="179">
        <f>'Energy consumption (raw)'!AG1495</f>
        <v>4417.3061091</v>
      </c>
      <c r="AK1545" s="179">
        <f>'Energy consumption (raw)'!AH1495</f>
        <v>0</v>
      </c>
      <c r="AL1545">
        <f>IF(ROUND(AI1545,-3)=ROUND('Energy consumption (raw)'!AG1495,-3),1,0)</f>
        <v>1</v>
      </c>
      <c r="AM1545" s="179" t="str">
        <f>'Energy consumption (raw)'!AJ1495</f>
        <v>47. Binh Duong</v>
      </c>
      <c r="AN1545">
        <f>VLOOKUP(AM1545,Lists!$F$9:$G$71,2,FALSE)</f>
        <v>1</v>
      </c>
    </row>
    <row r="1546" spans="2:40" x14ac:dyDescent="0.25">
      <c r="B1546" s="65" t="str">
        <f t="shared" si="119"/>
        <v>Industry1394</v>
      </c>
      <c r="C1546" s="179">
        <f>'Energy consumption (raw)'!B1496</f>
        <v>1394</v>
      </c>
      <c r="D1546" s="179">
        <f>'Energy consumption (raw)'!C1496</f>
        <v>0</v>
      </c>
      <c r="E1546" s="179">
        <f>'Energy consumption (raw)'!D1496</f>
        <v>0</v>
      </c>
      <c r="F1546" s="179" t="str">
        <f>'Energy consumption (raw)'!E1496</f>
        <v>Công nghiệp</v>
      </c>
      <c r="G1546" s="179" t="str">
        <f>'Energy consumption (raw)'!F1496</f>
        <v>Sản xuất thiết bị và thành phần điện tử, phụ tùng xe cộ</v>
      </c>
      <c r="H1546" s="179" t="str">
        <f>'Energy consumption (raw)'!G1496</f>
        <v>Industry</v>
      </c>
      <c r="I1546" s="179" t="str">
        <f>'Energy consumption (raw)'!I1496</f>
        <v>26 Manufacture of computer, electronic and optical products</v>
      </c>
      <c r="J1546" s="179" t="str">
        <f>INDEX(Sector!$E$6:$E$46,MATCH('Energy consumption (toe)'!I1546,Sector!$B$6:$B$46,FALSE))</f>
        <v>Manufacture of computer, electronic and optical products</v>
      </c>
      <c r="K1546" s="179">
        <f>IFERROR('Energy consumption (raw)'!J1496*Lists!$H$84,)</f>
        <v>0</v>
      </c>
      <c r="L1546" s="179">
        <f>'Energy consumption (raw)'!K1496*Lists!$H$84</f>
        <v>2284.5733607000002</v>
      </c>
      <c r="M1546" s="179">
        <f>'Energy consumption (raw)'!L1496*Lists!$H$84</f>
        <v>0</v>
      </c>
      <c r="N1546" s="179">
        <f>'Energy consumption (raw)'!M1496*Lists!$H$84</f>
        <v>0</v>
      </c>
      <c r="O1546" s="178">
        <f t="shared" si="120"/>
        <v>2284.5733607000002</v>
      </c>
      <c r="P1546">
        <f>'Energy consumption (raw)'!N1496*Lists!$H$85</f>
        <v>0</v>
      </c>
      <c r="Q1546">
        <f>'Energy consumption (raw)'!O1496*Lists!$H$86</f>
        <v>0</v>
      </c>
      <c r="R1546">
        <f>'Energy consumption (raw)'!P1496*Lists!$H$87</f>
        <v>0</v>
      </c>
      <c r="S1546">
        <f>'Energy consumption (raw)'!Q1496*Lists!$H$88</f>
        <v>0</v>
      </c>
      <c r="T1546">
        <f>'Energy consumption (raw)'!R1496*Lists!$H$89</f>
        <v>0</v>
      </c>
      <c r="U1546">
        <f>'Energy consumption (raw)'!S1496*Lists!$H$90</f>
        <v>0.27104</v>
      </c>
      <c r="V1546">
        <f>'Energy consumption (raw)'!T1496*Lists!$H$91</f>
        <v>0</v>
      </c>
      <c r="W1546">
        <f>'Energy consumption (raw)'!U1496*Lists!$H$92</f>
        <v>0</v>
      </c>
      <c r="X1546">
        <f>'Energy consumption (raw)'!V1496*Lists!$H$93</f>
        <v>0</v>
      </c>
      <c r="Y1546">
        <f>'Energy consumption (raw)'!W1496*Lists!$H$94</f>
        <v>0</v>
      </c>
      <c r="Z1546">
        <f>'Energy consumption (raw)'!X1496*Lists!$H$96*1000000</f>
        <v>0</v>
      </c>
      <c r="AA1546">
        <f>'Energy consumption (raw)'!Y1496*Lists!$H$97</f>
        <v>0</v>
      </c>
      <c r="AB1546">
        <f>'Energy consumption (raw)'!Z1496*Lists!$H$96</f>
        <v>0</v>
      </c>
      <c r="AC1546">
        <f>'Energy consumption (raw)'!AA1496*Lists!$H$98</f>
        <v>0</v>
      </c>
      <c r="AD1546">
        <f>'Energy consumption (raw)'!AB1496*Lists!$H$99</f>
        <v>0</v>
      </c>
      <c r="AE1546">
        <f>'Energy consumption (raw)'!AC1496*Lists!$H$101</f>
        <v>0</v>
      </c>
      <c r="AF1546">
        <f>'Energy consumption (raw)'!AD1496*Lists!$H$101</f>
        <v>0</v>
      </c>
      <c r="AG1546">
        <f>'Energy consumption (raw)'!AE1496*Lists!$H$101</f>
        <v>0</v>
      </c>
      <c r="AH1546">
        <f>'Energy consumption (raw)'!AF1496*Lists!$H$100</f>
        <v>0</v>
      </c>
      <c r="AI1546" s="167">
        <f t="shared" si="121"/>
        <v>2284.8444007000003</v>
      </c>
      <c r="AJ1546" s="179">
        <f>'Energy consumption (raw)'!AG1496</f>
        <v>2284.8444007000003</v>
      </c>
      <c r="AK1546" s="179">
        <f>'Energy consumption (raw)'!AH1496</f>
        <v>2522.8705748000002</v>
      </c>
      <c r="AL1546">
        <f>IF(ROUND(AI1546,-3)=ROUND('Energy consumption (raw)'!AG1496,-3),1,0)</f>
        <v>1</v>
      </c>
      <c r="AM1546" s="179" t="str">
        <f>'Energy consumption (raw)'!AJ1496</f>
        <v>47. Binh Duong</v>
      </c>
      <c r="AN1546">
        <f>VLOOKUP(AM1546,Lists!$F$9:$G$71,2,FALSE)</f>
        <v>1</v>
      </c>
    </row>
    <row r="1547" spans="2:40" x14ac:dyDescent="0.25">
      <c r="B1547" s="65" t="str">
        <f t="shared" si="119"/>
        <v>Industry1395</v>
      </c>
      <c r="C1547" s="179">
        <f>'Energy consumption (raw)'!B1497</f>
        <v>1395</v>
      </c>
      <c r="D1547" s="179">
        <f>'Energy consumption (raw)'!C1497</f>
        <v>0</v>
      </c>
      <c r="E1547" s="179">
        <f>'Energy consumption (raw)'!D1497</f>
        <v>0</v>
      </c>
      <c r="F1547" s="179" t="str">
        <f>'Energy consumption (raw)'!E1497</f>
        <v>Công nghiệp</v>
      </c>
      <c r="G1547" s="179" t="str">
        <f>'Energy consumption (raw)'!F1497</f>
        <v>Sản xuất, kinh doanh thép</v>
      </c>
      <c r="H1547" s="179" t="str">
        <f>'Energy consumption (raw)'!G1497</f>
        <v>Industry</v>
      </c>
      <c r="I1547" s="179" t="str">
        <f>'Energy consumption (raw)'!I1497</f>
        <v>24 Manufacture of basic metals</v>
      </c>
      <c r="J1547" s="179" t="str">
        <f>INDEX(Sector!$E$6:$E$46,MATCH('Energy consumption (toe)'!I1547,Sector!$B$6:$B$46,FALSE))</f>
        <v>Manufacture of basic metals</v>
      </c>
      <c r="K1547" s="179">
        <f>IFERROR('Energy consumption (raw)'!J1497*Lists!$H$84,)</f>
        <v>0</v>
      </c>
      <c r="L1547" s="179">
        <f>'Energy consumption (raw)'!K1497*Lists!$H$84</f>
        <v>2024.2262110000001</v>
      </c>
      <c r="M1547" s="179">
        <f>'Energy consumption (raw)'!L1497*Lists!$H$84</f>
        <v>0</v>
      </c>
      <c r="N1547" s="179">
        <f>'Energy consumption (raw)'!M1497*Lists!$H$84</f>
        <v>0</v>
      </c>
      <c r="O1547" s="178">
        <f t="shared" si="120"/>
        <v>2024.2262110000001</v>
      </c>
      <c r="P1547">
        <f>'Energy consumption (raw)'!N1497*Lists!$H$85</f>
        <v>0</v>
      </c>
      <c r="Q1547">
        <f>'Energy consumption (raw)'!O1497*Lists!$H$86</f>
        <v>0</v>
      </c>
      <c r="R1547">
        <f>'Energy consumption (raw)'!P1497*Lists!$H$87</f>
        <v>0</v>
      </c>
      <c r="S1547">
        <f>'Energy consumption (raw)'!Q1497*Lists!$H$88</f>
        <v>0</v>
      </c>
      <c r="T1547">
        <f>'Energy consumption (raw)'!R1497*Lists!$H$89</f>
        <v>0</v>
      </c>
      <c r="U1547">
        <f>'Energy consumption (raw)'!S1497*Lists!$H$90</f>
        <v>0</v>
      </c>
      <c r="V1547">
        <f>'Energy consumption (raw)'!T1497*Lists!$H$91</f>
        <v>0</v>
      </c>
      <c r="W1547">
        <f>'Energy consumption (raw)'!U1497*Lists!$H$92</f>
        <v>0</v>
      </c>
      <c r="X1547">
        <f>'Energy consumption (raw)'!V1497*Lists!$H$93</f>
        <v>0</v>
      </c>
      <c r="Y1547">
        <f>'Energy consumption (raw)'!W1497*Lists!$H$94</f>
        <v>0</v>
      </c>
      <c r="Z1547">
        <f>'Energy consumption (raw)'!X1497*Lists!$H$96*1000000</f>
        <v>0</v>
      </c>
      <c r="AA1547">
        <f>'Energy consumption (raw)'!Y1497*Lists!$H$97</f>
        <v>0</v>
      </c>
      <c r="AB1547">
        <f>'Energy consumption (raw)'!Z1497*Lists!$H$96</f>
        <v>0</v>
      </c>
      <c r="AC1547">
        <f>'Energy consumption (raw)'!AA1497*Lists!$H$98</f>
        <v>0</v>
      </c>
      <c r="AD1547">
        <f>'Energy consumption (raw)'!AB1497*Lists!$H$99</f>
        <v>0</v>
      </c>
      <c r="AE1547">
        <f>'Energy consumption (raw)'!AC1497*Lists!$H$101</f>
        <v>0</v>
      </c>
      <c r="AF1547">
        <f>'Energy consumption (raw)'!AD1497*Lists!$H$101</f>
        <v>0</v>
      </c>
      <c r="AG1547">
        <f>'Energy consumption (raw)'!AE1497*Lists!$H$101</f>
        <v>0</v>
      </c>
      <c r="AH1547">
        <f>'Energy consumption (raw)'!AF1497*Lists!$H$100</f>
        <v>0</v>
      </c>
      <c r="AI1547" s="167">
        <f t="shared" si="121"/>
        <v>2024.2262110000001</v>
      </c>
      <c r="AJ1547" s="179">
        <f>'Energy consumption (raw)'!AG1497</f>
        <v>2024.2262110000001</v>
      </c>
      <c r="AK1547" s="179">
        <f>'Energy consumption (raw)'!AH1497</f>
        <v>1889.8354836000001</v>
      </c>
      <c r="AL1547">
        <f>IF(ROUND(AI1547,-3)=ROUND('Energy consumption (raw)'!AG1497,-3),1,0)</f>
        <v>1</v>
      </c>
      <c r="AM1547" s="179" t="str">
        <f>'Energy consumption (raw)'!AJ1497</f>
        <v>47. Binh Duong</v>
      </c>
      <c r="AN1547">
        <f>VLOOKUP(AM1547,Lists!$F$9:$G$71,2,FALSE)</f>
        <v>1</v>
      </c>
    </row>
    <row r="1548" spans="2:40" x14ac:dyDescent="0.25">
      <c r="B1548" s="65" t="str">
        <f t="shared" si="119"/>
        <v>Industry1396</v>
      </c>
      <c r="C1548" s="179">
        <f>'Energy consumption (raw)'!B1498</f>
        <v>1396</v>
      </c>
      <c r="D1548" s="179">
        <f>'Energy consumption (raw)'!C1498</f>
        <v>0</v>
      </c>
      <c r="E1548" s="179">
        <f>'Energy consumption (raw)'!D1498</f>
        <v>0</v>
      </c>
      <c r="F1548" s="179" t="str">
        <f>'Energy consumption (raw)'!E1498</f>
        <v>Công nghiệp</v>
      </c>
      <c r="G1548" s="179" t="str">
        <f>'Energy consumption (raw)'!F1498</f>
        <v>Sản xuất thuốc, hoá dược và dược liệu</v>
      </c>
      <c r="H1548" s="179" t="str">
        <f>'Energy consumption (raw)'!G1498</f>
        <v>Industry</v>
      </c>
      <c r="I1548" s="179" t="str">
        <f>'Energy consumption (raw)'!I1498</f>
        <v>21 Manufacture of pharmaceuticals, medicinal chemical and botanical products</v>
      </c>
      <c r="J1548" s="179" t="str">
        <f>INDEX(Sector!$E$6:$E$46,MATCH('Energy consumption (toe)'!I1548,Sector!$B$6:$B$46,FALSE))</f>
        <v>Manufacture of pharmaceuticals, medicinal chemical and botanical products</v>
      </c>
      <c r="K1548" s="179">
        <f>IFERROR('Energy consumption (raw)'!J1498*Lists!$H$84,)</f>
        <v>0</v>
      </c>
      <c r="L1548" s="179">
        <f>'Energy consumption (raw)'!K1498*Lists!$H$84</f>
        <v>1411.5990458000001</v>
      </c>
      <c r="M1548" s="179">
        <f>'Energy consumption (raw)'!L1498*Lists!$H$84</f>
        <v>0</v>
      </c>
      <c r="N1548" s="179">
        <f>'Energy consumption (raw)'!M1498*Lists!$H$84</f>
        <v>0</v>
      </c>
      <c r="O1548" s="178">
        <f t="shared" si="120"/>
        <v>1411.5990458000001</v>
      </c>
      <c r="P1548">
        <f>'Energy consumption (raw)'!N1498*Lists!$H$85</f>
        <v>0</v>
      </c>
      <c r="Q1548">
        <f>'Energy consumption (raw)'!O1498*Lists!$H$86</f>
        <v>0</v>
      </c>
      <c r="R1548">
        <f>'Energy consumption (raw)'!P1498*Lists!$H$87</f>
        <v>0</v>
      </c>
      <c r="S1548">
        <f>'Energy consumption (raw)'!Q1498*Lists!$H$88</f>
        <v>0</v>
      </c>
      <c r="T1548">
        <f>'Energy consumption (raw)'!R1498*Lists!$H$89</f>
        <v>0</v>
      </c>
      <c r="U1548">
        <f>'Energy consumption (raw)'!S1498*Lists!$H$90</f>
        <v>8.6239999999999997E-2</v>
      </c>
      <c r="V1548">
        <f>'Energy consumption (raw)'!T1498*Lists!$H$91</f>
        <v>0</v>
      </c>
      <c r="W1548">
        <f>'Energy consumption (raw)'!U1498*Lists!$H$92</f>
        <v>0</v>
      </c>
      <c r="X1548">
        <f>'Energy consumption (raw)'!V1498*Lists!$H$93</f>
        <v>0</v>
      </c>
      <c r="Y1548">
        <f>'Energy consumption (raw)'!W1498*Lists!$H$94</f>
        <v>0</v>
      </c>
      <c r="Z1548">
        <f>'Energy consumption (raw)'!X1498*Lists!$H$96*1000000</f>
        <v>0</v>
      </c>
      <c r="AA1548">
        <f>'Energy consumption (raw)'!Y1498*Lists!$H$97</f>
        <v>279.04000000000002</v>
      </c>
      <c r="AB1548">
        <f>'Energy consumption (raw)'!Z1498*Lists!$H$96</f>
        <v>0</v>
      </c>
      <c r="AC1548">
        <f>'Energy consumption (raw)'!AA1498*Lists!$H$98</f>
        <v>0</v>
      </c>
      <c r="AD1548">
        <f>'Energy consumption (raw)'!AB1498*Lists!$H$99</f>
        <v>0</v>
      </c>
      <c r="AE1548">
        <f>'Energy consumption (raw)'!AC1498*Lists!$H$101</f>
        <v>0</v>
      </c>
      <c r="AF1548">
        <f>'Energy consumption (raw)'!AD1498*Lists!$H$101</f>
        <v>0</v>
      </c>
      <c r="AG1548">
        <f>'Energy consumption (raw)'!AE1498*Lists!$H$101</f>
        <v>0</v>
      </c>
      <c r="AH1548">
        <f>'Energy consumption (raw)'!AF1498*Lists!$H$100</f>
        <v>0</v>
      </c>
      <c r="AI1548" s="167">
        <f t="shared" si="121"/>
        <v>1690.7252858000002</v>
      </c>
      <c r="AJ1548" s="179">
        <f>'Energy consumption (raw)'!AG1498</f>
        <v>1690.7252858000002</v>
      </c>
      <c r="AK1548" s="179">
        <f>'Energy consumption (raw)'!AH1498</f>
        <v>1469.4731593000001</v>
      </c>
      <c r="AL1548">
        <f>IF(ROUND(AI1548,-3)=ROUND('Energy consumption (raw)'!AG1498,-3),1,0)</f>
        <v>1</v>
      </c>
      <c r="AM1548" s="179" t="str">
        <f>'Energy consumption (raw)'!AJ1498</f>
        <v>47. Binh Duong</v>
      </c>
      <c r="AN1548">
        <f>VLOOKUP(AM1548,Lists!$F$9:$G$71,2,FALSE)</f>
        <v>1</v>
      </c>
    </row>
    <row r="1549" spans="2:40" x14ac:dyDescent="0.25">
      <c r="B1549" s="65" t="str">
        <f t="shared" si="119"/>
        <v>Industry1397</v>
      </c>
      <c r="C1549" s="179">
        <f>'Energy consumption (raw)'!B1499</f>
        <v>1397</v>
      </c>
      <c r="D1549" s="179">
        <f>'Energy consumption (raw)'!C1499</f>
        <v>0</v>
      </c>
      <c r="E1549" s="179">
        <f>'Energy consumption (raw)'!D1499</f>
        <v>0</v>
      </c>
      <c r="F1549" s="179" t="str">
        <f>'Energy consumption (raw)'!E1499</f>
        <v>Công nghiệp</v>
      </c>
      <c r="G1549" s="179" t="str">
        <f>'Energy consumption (raw)'!F1499</f>
        <v>Sản xuất sản phẩm từ plastic</v>
      </c>
      <c r="H1549" s="179" t="str">
        <f>'Energy consumption (raw)'!G1499</f>
        <v>Industry</v>
      </c>
      <c r="I1549" s="179" t="str">
        <f>'Energy consumption (raw)'!I1499</f>
        <v>22 Manufacture of rubber and plastics products</v>
      </c>
      <c r="J1549" s="179" t="str">
        <f>INDEX(Sector!$E$6:$E$46,MATCH('Energy consumption (toe)'!I1549,Sector!$B$6:$B$46,FALSE))</f>
        <v>Manufacture of rubber and plastics products</v>
      </c>
      <c r="K1549" s="179">
        <f>IFERROR('Energy consumption (raw)'!J1499*Lists!$H$84,)</f>
        <v>0</v>
      </c>
      <c r="L1549" s="179">
        <f>'Energy consumption (raw)'!K1499*Lists!$H$84</f>
        <v>1842.4044915000002</v>
      </c>
      <c r="M1549" s="179">
        <f>'Energy consumption (raw)'!L1499*Lists!$H$84</f>
        <v>0</v>
      </c>
      <c r="N1549" s="179">
        <f>'Energy consumption (raw)'!M1499*Lists!$H$84</f>
        <v>0</v>
      </c>
      <c r="O1549" s="178">
        <f t="shared" si="120"/>
        <v>1842.4044915000002</v>
      </c>
      <c r="P1549">
        <f>'Energy consumption (raw)'!N1499*Lists!$H$85</f>
        <v>0</v>
      </c>
      <c r="Q1549">
        <f>'Energy consumption (raw)'!O1499*Lists!$H$86</f>
        <v>0</v>
      </c>
      <c r="R1549">
        <f>'Energy consumption (raw)'!P1499*Lists!$H$87</f>
        <v>0</v>
      </c>
      <c r="S1549">
        <f>'Energy consumption (raw)'!Q1499*Lists!$H$88</f>
        <v>0</v>
      </c>
      <c r="T1549">
        <f>'Energy consumption (raw)'!R1499*Lists!$H$89</f>
        <v>0</v>
      </c>
      <c r="U1549">
        <f>'Energy consumption (raw)'!S1499*Lists!$H$90</f>
        <v>0</v>
      </c>
      <c r="V1549">
        <f>'Energy consumption (raw)'!T1499*Lists!$H$91</f>
        <v>0</v>
      </c>
      <c r="W1549">
        <f>'Energy consumption (raw)'!U1499*Lists!$H$92</f>
        <v>0</v>
      </c>
      <c r="X1549">
        <f>'Energy consumption (raw)'!V1499*Lists!$H$93</f>
        <v>0</v>
      </c>
      <c r="Y1549">
        <f>'Energy consumption (raw)'!W1499*Lists!$H$94</f>
        <v>0</v>
      </c>
      <c r="Z1549">
        <f>'Energy consumption (raw)'!X1499*Lists!$H$96*1000000</f>
        <v>0</v>
      </c>
      <c r="AA1549">
        <f>'Energy consumption (raw)'!Y1499*Lists!$H$97</f>
        <v>0</v>
      </c>
      <c r="AB1549">
        <f>'Energy consumption (raw)'!Z1499*Lists!$H$96</f>
        <v>0</v>
      </c>
      <c r="AC1549">
        <f>'Energy consumption (raw)'!AA1499*Lists!$H$98</f>
        <v>0</v>
      </c>
      <c r="AD1549">
        <f>'Energy consumption (raw)'!AB1499*Lists!$H$99</f>
        <v>0</v>
      </c>
      <c r="AE1549">
        <f>'Energy consumption (raw)'!AC1499*Lists!$H$101</f>
        <v>0</v>
      </c>
      <c r="AF1549">
        <f>'Energy consumption (raw)'!AD1499*Lists!$H$101</f>
        <v>0</v>
      </c>
      <c r="AG1549">
        <f>'Energy consumption (raw)'!AE1499*Lists!$H$101</f>
        <v>0</v>
      </c>
      <c r="AH1549">
        <f>'Energy consumption (raw)'!AF1499*Lists!$H$100</f>
        <v>0</v>
      </c>
      <c r="AI1549" s="167">
        <f t="shared" si="121"/>
        <v>1842.4044915000002</v>
      </c>
      <c r="AJ1549" s="179">
        <f>'Energy consumption (raw)'!AG1499</f>
        <v>1842.4044915000002</v>
      </c>
      <c r="AK1549" s="179">
        <f>'Energy consumption (raw)'!AH1499</f>
        <v>1730.7616523000002</v>
      </c>
      <c r="AL1549">
        <f>IF(ROUND(AI1549,-3)=ROUND('Energy consumption (raw)'!AG1499,-3),1,0)</f>
        <v>1</v>
      </c>
      <c r="AM1549" s="179" t="str">
        <f>'Energy consumption (raw)'!AJ1499</f>
        <v>47. Binh Duong</v>
      </c>
      <c r="AN1549">
        <f>VLOOKUP(AM1549,Lists!$F$9:$G$71,2,FALSE)</f>
        <v>1</v>
      </c>
    </row>
    <row r="1550" spans="2:40" x14ac:dyDescent="0.25">
      <c r="B1550" s="65" t="str">
        <f t="shared" si="119"/>
        <v>Industry1398</v>
      </c>
      <c r="C1550" s="179">
        <f>'Energy consumption (raw)'!B1500</f>
        <v>1398</v>
      </c>
      <c r="D1550" s="179">
        <f>'Energy consumption (raw)'!C1500</f>
        <v>0</v>
      </c>
      <c r="E1550" s="179">
        <f>'Energy consumption (raw)'!D1500</f>
        <v>0</v>
      </c>
      <c r="F1550" s="179" t="str">
        <f>'Energy consumption (raw)'!E1500</f>
        <v>Công nghiệp</v>
      </c>
      <c r="G1550" s="179" t="str">
        <f>'Energy consumption (raw)'!F1500</f>
        <v>May trang phục trừ trang phục từ da lông thú</v>
      </c>
      <c r="H1550" s="179" t="str">
        <f>'Energy consumption (raw)'!G1500</f>
        <v>Industry</v>
      </c>
      <c r="I1550" s="179" t="str">
        <f>'Energy consumption (raw)'!I1500</f>
        <v>13 Manufacture of textiles</v>
      </c>
      <c r="J1550" s="179" t="str">
        <f>INDEX(Sector!$E$6:$E$46,MATCH('Energy consumption (toe)'!I1550,Sector!$B$6:$B$46,FALSE))</f>
        <v>Manufacture of textiles</v>
      </c>
      <c r="K1550" s="179">
        <f>IFERROR('Energy consumption (raw)'!J1500*Lists!$H$84,)</f>
        <v>0</v>
      </c>
      <c r="L1550" s="179">
        <f>'Energy consumption (raw)'!K1500*Lists!$H$84</f>
        <v>2310.1927155000003</v>
      </c>
      <c r="M1550" s="179">
        <f>'Energy consumption (raw)'!L1500*Lists!$H$84</f>
        <v>0</v>
      </c>
      <c r="N1550" s="179">
        <f>'Energy consumption (raw)'!M1500*Lists!$H$84</f>
        <v>0</v>
      </c>
      <c r="O1550" s="178">
        <f t="shared" si="120"/>
        <v>2310.1927155000003</v>
      </c>
      <c r="P1550">
        <f>'Energy consumption (raw)'!N1500*Lists!$H$85</f>
        <v>0</v>
      </c>
      <c r="Q1550">
        <f>'Energy consumption (raw)'!O1500*Lists!$H$86</f>
        <v>0</v>
      </c>
      <c r="R1550">
        <f>'Energy consumption (raw)'!P1500*Lists!$H$87</f>
        <v>0</v>
      </c>
      <c r="S1550">
        <f>'Energy consumption (raw)'!Q1500*Lists!$H$88</f>
        <v>0</v>
      </c>
      <c r="T1550">
        <f>'Energy consumption (raw)'!R1500*Lists!$H$89</f>
        <v>0</v>
      </c>
      <c r="U1550">
        <f>'Energy consumption (raw)'!S1500*Lists!$H$90</f>
        <v>0</v>
      </c>
      <c r="V1550">
        <f>'Energy consumption (raw)'!T1500*Lists!$H$91</f>
        <v>0</v>
      </c>
      <c r="W1550">
        <f>'Energy consumption (raw)'!U1500*Lists!$H$92</f>
        <v>0</v>
      </c>
      <c r="X1550">
        <f>'Energy consumption (raw)'!V1500*Lists!$H$93</f>
        <v>0</v>
      </c>
      <c r="Y1550">
        <f>'Energy consumption (raw)'!W1500*Lists!$H$94</f>
        <v>0</v>
      </c>
      <c r="Z1550">
        <f>'Energy consumption (raw)'!X1500*Lists!$H$96*1000000</f>
        <v>0</v>
      </c>
      <c r="AA1550">
        <f>'Energy consumption (raw)'!Y1500*Lists!$H$97</f>
        <v>0</v>
      </c>
      <c r="AB1550">
        <f>'Energy consumption (raw)'!Z1500*Lists!$H$96</f>
        <v>0</v>
      </c>
      <c r="AC1550">
        <f>'Energy consumption (raw)'!AA1500*Lists!$H$98</f>
        <v>0</v>
      </c>
      <c r="AD1550">
        <f>'Energy consumption (raw)'!AB1500*Lists!$H$99</f>
        <v>0</v>
      </c>
      <c r="AE1550">
        <f>'Energy consumption (raw)'!AC1500*Lists!$H$101</f>
        <v>0</v>
      </c>
      <c r="AF1550">
        <f>'Energy consumption (raw)'!AD1500*Lists!$H$101</f>
        <v>0</v>
      </c>
      <c r="AG1550">
        <f>'Energy consumption (raw)'!AE1500*Lists!$H$101</f>
        <v>0</v>
      </c>
      <c r="AH1550">
        <f>'Energy consumption (raw)'!AF1500*Lists!$H$100</f>
        <v>0</v>
      </c>
      <c r="AI1550" s="167">
        <f t="shared" si="121"/>
        <v>2310.1927155000003</v>
      </c>
      <c r="AJ1550" s="179">
        <f>'Energy consumption (raw)'!AG1500</f>
        <v>2310.1927155000003</v>
      </c>
      <c r="AK1550" s="179">
        <f>'Energy consumption (raw)'!AH1500</f>
        <v>2276.2672374000003</v>
      </c>
      <c r="AL1550">
        <f>IF(ROUND(AI1550,-3)=ROUND('Energy consumption (raw)'!AG1500,-3),1,0)</f>
        <v>1</v>
      </c>
      <c r="AM1550" s="179" t="str">
        <f>'Energy consumption (raw)'!AJ1500</f>
        <v>47. Binh Duong</v>
      </c>
      <c r="AN1550">
        <f>VLOOKUP(AM1550,Lists!$F$9:$G$71,2,FALSE)</f>
        <v>1</v>
      </c>
    </row>
    <row r="1551" spans="2:40" x14ac:dyDescent="0.25">
      <c r="B1551" s="65" t="str">
        <f t="shared" si="119"/>
        <v>Industry1399</v>
      </c>
      <c r="C1551" s="179">
        <f>'Energy consumption (raw)'!B1501</f>
        <v>1399</v>
      </c>
      <c r="D1551" s="179">
        <f>'Energy consumption (raw)'!C1501</f>
        <v>0</v>
      </c>
      <c r="E1551" s="179">
        <f>'Energy consumption (raw)'!D1501</f>
        <v>0</v>
      </c>
      <c r="F1551" s="179" t="str">
        <f>'Energy consumption (raw)'!E1501</f>
        <v>Công nghiệp</v>
      </c>
      <c r="G1551" s="179" t="str">
        <f>'Energy consumption (raw)'!F1501</f>
        <v>Sản xuất thuốc, hoá dược và dược liệu</v>
      </c>
      <c r="H1551" s="179" t="str">
        <f>'Energy consumption (raw)'!G1501</f>
        <v>Industry</v>
      </c>
      <c r="I1551" s="179" t="str">
        <f>'Energy consumption (raw)'!I1501</f>
        <v>21 Manufacture of pharmaceuticals, medicinal chemical and botanical products</v>
      </c>
      <c r="J1551" s="179" t="str">
        <f>INDEX(Sector!$E$6:$E$46,MATCH('Energy consumption (toe)'!I1551,Sector!$B$6:$B$46,FALSE))</f>
        <v>Manufacture of pharmaceuticals, medicinal chemical and botanical products</v>
      </c>
      <c r="K1551" s="179">
        <f>IFERROR('Energy consumption (raw)'!J1501*Lists!$H$84,)</f>
        <v>0</v>
      </c>
      <c r="L1551" s="179">
        <f>'Energy consumption (raw)'!K1501*Lists!$H$84</f>
        <v>2008.4709466000002</v>
      </c>
      <c r="M1551" s="179">
        <f>'Energy consumption (raw)'!L1501*Lists!$H$84</f>
        <v>0</v>
      </c>
      <c r="N1551" s="179">
        <f>'Energy consumption (raw)'!M1501*Lists!$H$84</f>
        <v>0</v>
      </c>
      <c r="O1551" s="178">
        <f t="shared" si="120"/>
        <v>2008.4709466000002</v>
      </c>
      <c r="P1551">
        <f>'Energy consumption (raw)'!N1501*Lists!$H$85</f>
        <v>0</v>
      </c>
      <c r="Q1551">
        <f>'Energy consumption (raw)'!O1501*Lists!$H$86</f>
        <v>0</v>
      </c>
      <c r="R1551">
        <f>'Energy consumption (raw)'!P1501*Lists!$H$87</f>
        <v>0</v>
      </c>
      <c r="S1551">
        <f>'Energy consumption (raw)'!Q1501*Lists!$H$88</f>
        <v>0</v>
      </c>
      <c r="T1551">
        <f>'Energy consumption (raw)'!R1501*Lists!$H$89</f>
        <v>0</v>
      </c>
      <c r="U1551">
        <f>'Energy consumption (raw)'!S1501*Lists!$H$90</f>
        <v>0</v>
      </c>
      <c r="V1551">
        <f>'Energy consumption (raw)'!T1501*Lists!$H$91</f>
        <v>0</v>
      </c>
      <c r="W1551">
        <f>'Energy consumption (raw)'!U1501*Lists!$H$92</f>
        <v>0</v>
      </c>
      <c r="X1551">
        <f>'Energy consumption (raw)'!V1501*Lists!$H$93</f>
        <v>0</v>
      </c>
      <c r="Y1551">
        <f>'Energy consumption (raw)'!W1501*Lists!$H$94</f>
        <v>0</v>
      </c>
      <c r="Z1551">
        <f>'Energy consumption (raw)'!X1501*Lists!$H$96*1000000</f>
        <v>0</v>
      </c>
      <c r="AA1551">
        <f>'Energy consumption (raw)'!Y1501*Lists!$H$97</f>
        <v>0</v>
      </c>
      <c r="AB1551">
        <f>'Energy consumption (raw)'!Z1501*Lists!$H$96</f>
        <v>0</v>
      </c>
      <c r="AC1551">
        <f>'Energy consumption (raw)'!AA1501*Lists!$H$98</f>
        <v>0</v>
      </c>
      <c r="AD1551">
        <f>'Energy consumption (raw)'!AB1501*Lists!$H$99</f>
        <v>0</v>
      </c>
      <c r="AE1551">
        <f>'Energy consumption (raw)'!AC1501*Lists!$H$101</f>
        <v>0</v>
      </c>
      <c r="AF1551">
        <f>'Energy consumption (raw)'!AD1501*Lists!$H$101</f>
        <v>0</v>
      </c>
      <c r="AG1551">
        <f>'Energy consumption (raw)'!AE1501*Lists!$H$101</f>
        <v>0</v>
      </c>
      <c r="AH1551">
        <f>'Energy consumption (raw)'!AF1501*Lists!$H$100</f>
        <v>0</v>
      </c>
      <c r="AI1551" s="167">
        <f t="shared" si="121"/>
        <v>2008.4709466000002</v>
      </c>
      <c r="AJ1551" s="179">
        <f>'Energy consumption (raw)'!AG1501</f>
        <v>2008.4709466000002</v>
      </c>
      <c r="AK1551" s="179">
        <f>'Energy consumption (raw)'!AH1501</f>
        <v>1866.0785862</v>
      </c>
      <c r="AL1551">
        <f>IF(ROUND(AI1551,-3)=ROUND('Energy consumption (raw)'!AG1501,-3),1,0)</f>
        <v>1</v>
      </c>
      <c r="AM1551" s="179" t="str">
        <f>'Energy consumption (raw)'!AJ1501</f>
        <v>47. Binh Duong</v>
      </c>
      <c r="AN1551">
        <f>VLOOKUP(AM1551,Lists!$F$9:$G$71,2,FALSE)</f>
        <v>1</v>
      </c>
    </row>
    <row r="1552" spans="2:40" x14ac:dyDescent="0.25">
      <c r="B1552" s="65" t="str">
        <f t="shared" si="119"/>
        <v>Industry1400</v>
      </c>
      <c r="C1552" s="179">
        <f>'Energy consumption (raw)'!B1502</f>
        <v>1400</v>
      </c>
      <c r="D1552" s="179">
        <f>'Energy consumption (raw)'!C1502</f>
        <v>0</v>
      </c>
      <c r="E1552" s="179">
        <f>'Energy consumption (raw)'!D1502</f>
        <v>0</v>
      </c>
      <c r="F1552" s="179" t="str">
        <f>'Energy consumption (raw)'!E1502</f>
        <v>Công nghiệp</v>
      </c>
      <c r="G1552" s="179" t="str">
        <f>'Energy consumption (raw)'!F1502</f>
        <v>Sản xuất máy bơm, máy nén, vòi và van khác</v>
      </c>
      <c r="H1552" s="179" t="str">
        <f>'Energy consumption (raw)'!G1502</f>
        <v>Industry</v>
      </c>
      <c r="I1552" s="179" t="str">
        <f>'Energy consumption (raw)'!I1502</f>
        <v>28 Manufacture of machinery and equipment n.e.c.</v>
      </c>
      <c r="J1552" s="179" t="str">
        <f>INDEX(Sector!$E$6:$E$46,MATCH('Energy consumption (toe)'!I1552,Sector!$B$6:$B$46,FALSE))</f>
        <v>Manufacture of machinery and equipment n.e.c.</v>
      </c>
      <c r="K1552" s="179">
        <f>IFERROR('Energy consumption (raw)'!J1502*Lists!$H$84,)</f>
        <v>0</v>
      </c>
      <c r="L1552" s="179">
        <f>'Energy consumption (raw)'!K1502*Lists!$H$84</f>
        <v>2359.4247536000003</v>
      </c>
      <c r="M1552" s="179">
        <f>'Energy consumption (raw)'!L1502*Lists!$H$84</f>
        <v>0</v>
      </c>
      <c r="N1552" s="179">
        <f>'Energy consumption (raw)'!M1502*Lists!$H$84</f>
        <v>0</v>
      </c>
      <c r="O1552" s="178">
        <f t="shared" si="120"/>
        <v>2359.4247536000003</v>
      </c>
      <c r="P1552">
        <f>'Energy consumption (raw)'!N1502*Lists!$H$85</f>
        <v>0</v>
      </c>
      <c r="Q1552">
        <f>'Energy consumption (raw)'!O1502*Lists!$H$86</f>
        <v>0</v>
      </c>
      <c r="R1552">
        <f>'Energy consumption (raw)'!P1502*Lists!$H$87</f>
        <v>0</v>
      </c>
      <c r="S1552">
        <f>'Energy consumption (raw)'!Q1502*Lists!$H$88</f>
        <v>0</v>
      </c>
      <c r="T1552">
        <f>'Energy consumption (raw)'!R1502*Lists!$H$89</f>
        <v>0</v>
      </c>
      <c r="U1552">
        <f>'Energy consumption (raw)'!S1502*Lists!$H$90</f>
        <v>0</v>
      </c>
      <c r="V1552">
        <f>'Energy consumption (raw)'!T1502*Lists!$H$91</f>
        <v>0</v>
      </c>
      <c r="W1552">
        <f>'Energy consumption (raw)'!U1502*Lists!$H$92</f>
        <v>0</v>
      </c>
      <c r="X1552">
        <f>'Energy consumption (raw)'!V1502*Lists!$H$93</f>
        <v>0</v>
      </c>
      <c r="Y1552">
        <f>'Energy consumption (raw)'!W1502*Lists!$H$94</f>
        <v>0</v>
      </c>
      <c r="Z1552">
        <f>'Energy consumption (raw)'!X1502*Lists!$H$96*1000000</f>
        <v>0</v>
      </c>
      <c r="AA1552">
        <f>'Energy consumption (raw)'!Y1502*Lists!$H$97</f>
        <v>392.40000000000003</v>
      </c>
      <c r="AB1552">
        <f>'Energy consumption (raw)'!Z1502*Lists!$H$96</f>
        <v>0</v>
      </c>
      <c r="AC1552">
        <f>'Energy consumption (raw)'!AA1502*Lists!$H$98</f>
        <v>0</v>
      </c>
      <c r="AD1552">
        <f>'Energy consumption (raw)'!AB1502*Lists!$H$99</f>
        <v>0</v>
      </c>
      <c r="AE1552">
        <f>'Energy consumption (raw)'!AC1502*Lists!$H$101</f>
        <v>0</v>
      </c>
      <c r="AF1552">
        <f>'Energy consumption (raw)'!AD1502*Lists!$H$101</f>
        <v>0</v>
      </c>
      <c r="AG1552">
        <f>'Energy consumption (raw)'!AE1502*Lists!$H$101</f>
        <v>0</v>
      </c>
      <c r="AH1552">
        <f>'Energy consumption (raw)'!AF1502*Lists!$H$100</f>
        <v>0</v>
      </c>
      <c r="AI1552" s="167">
        <f t="shared" si="121"/>
        <v>2751.8247536000003</v>
      </c>
      <c r="AJ1552" s="179">
        <f>'Energy consumption (raw)'!AG1502</f>
        <v>2751.8247536000003</v>
      </c>
      <c r="AK1552" s="179">
        <f>'Energy consumption (raw)'!AH1502</f>
        <v>2475.9022747000004</v>
      </c>
      <c r="AL1552">
        <f>IF(ROUND(AI1552,-3)=ROUND('Energy consumption (raw)'!AG1502,-3),1,0)</f>
        <v>1</v>
      </c>
      <c r="AM1552" s="179" t="str">
        <f>'Energy consumption (raw)'!AJ1502</f>
        <v>47. Binh Duong</v>
      </c>
      <c r="AN1552">
        <f>VLOOKUP(AM1552,Lists!$F$9:$G$71,2,FALSE)</f>
        <v>1</v>
      </c>
    </row>
    <row r="1553" spans="2:40" x14ac:dyDescent="0.25">
      <c r="B1553" s="65" t="str">
        <f t="shared" si="119"/>
        <v>Industry1401</v>
      </c>
      <c r="C1553" s="179">
        <f>'Energy consumption (raw)'!B1503</f>
        <v>1401</v>
      </c>
      <c r="D1553" s="179">
        <f>'Energy consumption (raw)'!C1503</f>
        <v>0</v>
      </c>
      <c r="E1553" s="179">
        <f>'Energy consumption (raw)'!D1503</f>
        <v>0</v>
      </c>
      <c r="F1553" s="179" t="str">
        <f>'Energy consumption (raw)'!E1503</f>
        <v>Công nghiệp</v>
      </c>
      <c r="G1553" s="179" t="str">
        <f>'Energy consumption (raw)'!F1503</f>
        <v>Sản xuất sản phẩm khác từ plastic</v>
      </c>
      <c r="H1553" s="179" t="str">
        <f>'Energy consumption (raw)'!G1503</f>
        <v>Industry</v>
      </c>
      <c r="I1553" s="179" t="str">
        <f>'Energy consumption (raw)'!I1503</f>
        <v>22 Manufacture of rubber and plastics products</v>
      </c>
      <c r="J1553" s="179" t="str">
        <f>INDEX(Sector!$E$6:$E$46,MATCH('Energy consumption (toe)'!I1553,Sector!$B$6:$B$46,FALSE))</f>
        <v>Manufacture of rubber and plastics products</v>
      </c>
      <c r="K1553" s="179">
        <f>IFERROR('Energy consumption (raw)'!J1503*Lists!$H$84,)</f>
        <v>2641.1839600000003</v>
      </c>
      <c r="L1553" s="179">
        <f>'Energy consumption (raw)'!K1503*Lists!$H$84</f>
        <v>3144.9345764000004</v>
      </c>
      <c r="M1553" s="179">
        <f>'Energy consumption (raw)'!L1503*Lists!$H$84</f>
        <v>0</v>
      </c>
      <c r="N1553" s="179">
        <f>'Energy consumption (raw)'!M1503*Lists!$H$84</f>
        <v>0</v>
      </c>
      <c r="O1553" s="178">
        <f t="shared" si="120"/>
        <v>3144.9345764000004</v>
      </c>
      <c r="P1553">
        <f>'Energy consumption (raw)'!N1503*Lists!$H$85</f>
        <v>0</v>
      </c>
      <c r="Q1553">
        <f>'Energy consumption (raw)'!O1503*Lists!$H$86</f>
        <v>0</v>
      </c>
      <c r="R1553">
        <f>'Energy consumption (raw)'!P1503*Lists!$H$87</f>
        <v>0</v>
      </c>
      <c r="S1553">
        <f>'Energy consumption (raw)'!Q1503*Lists!$H$88</f>
        <v>0</v>
      </c>
      <c r="T1553">
        <f>'Energy consumption (raw)'!R1503*Lists!$H$89</f>
        <v>0</v>
      </c>
      <c r="U1553">
        <f>'Energy consumption (raw)'!S1503*Lists!$H$90</f>
        <v>0</v>
      </c>
      <c r="V1553">
        <f>'Energy consumption (raw)'!T1503*Lists!$H$91</f>
        <v>0</v>
      </c>
      <c r="W1553">
        <f>'Energy consumption (raw)'!U1503*Lists!$H$92</f>
        <v>0</v>
      </c>
      <c r="X1553">
        <f>'Energy consumption (raw)'!V1503*Lists!$H$93</f>
        <v>0</v>
      </c>
      <c r="Y1553">
        <f>'Energy consumption (raw)'!W1503*Lists!$H$94</f>
        <v>0</v>
      </c>
      <c r="Z1553">
        <f>'Energy consumption (raw)'!X1503*Lists!$H$96*1000000</f>
        <v>0</v>
      </c>
      <c r="AA1553">
        <f>'Energy consumption (raw)'!Y1503*Lists!$H$97</f>
        <v>0</v>
      </c>
      <c r="AB1553">
        <f>'Energy consumption (raw)'!Z1503*Lists!$H$96</f>
        <v>0</v>
      </c>
      <c r="AC1553">
        <f>'Energy consumption (raw)'!AA1503*Lists!$H$98</f>
        <v>0</v>
      </c>
      <c r="AD1553">
        <f>'Energy consumption (raw)'!AB1503*Lists!$H$99</f>
        <v>0</v>
      </c>
      <c r="AE1553">
        <f>'Energy consumption (raw)'!AC1503*Lists!$H$101</f>
        <v>0</v>
      </c>
      <c r="AF1553">
        <f>'Energy consumption (raw)'!AD1503*Lists!$H$101</f>
        <v>0</v>
      </c>
      <c r="AG1553">
        <f>'Energy consumption (raw)'!AE1503*Lists!$H$101</f>
        <v>0</v>
      </c>
      <c r="AH1553">
        <f>'Energy consumption (raw)'!AF1503*Lists!$H$100</f>
        <v>0</v>
      </c>
      <c r="AI1553" s="167">
        <f t="shared" si="121"/>
        <v>3144.9345764000004</v>
      </c>
      <c r="AJ1553" s="179">
        <f>'Energy consumption (raw)'!AG1503</f>
        <v>3144.9345764000004</v>
      </c>
      <c r="AK1553" s="179">
        <f>'Energy consumption (raw)'!AH1503</f>
        <v>3745.9444920999999</v>
      </c>
      <c r="AL1553">
        <f>IF(ROUND(AI1553,-3)=ROUND('Energy consumption (raw)'!AG1503,-3),1,0)</f>
        <v>1</v>
      </c>
      <c r="AM1553" s="179" t="str">
        <f>'Energy consumption (raw)'!AJ1503</f>
        <v>47. Binh Duong</v>
      </c>
      <c r="AN1553">
        <f>VLOOKUP(AM1553,Lists!$F$9:$G$71,2,FALSE)</f>
        <v>1</v>
      </c>
    </row>
    <row r="1554" spans="2:40" x14ac:dyDescent="0.25">
      <c r="B1554" s="65" t="str">
        <f t="shared" si="119"/>
        <v>Industry1402</v>
      </c>
      <c r="C1554" s="179">
        <f>'Energy consumption (raw)'!B1504</f>
        <v>1402</v>
      </c>
      <c r="D1554" s="179">
        <f>'Energy consumption (raw)'!C1504</f>
        <v>0</v>
      </c>
      <c r="E1554" s="179">
        <f>'Energy consumption (raw)'!D1504</f>
        <v>0</v>
      </c>
      <c r="F1554" s="179" t="str">
        <f>'Energy consumption (raw)'!E1504</f>
        <v>Công nghiệp</v>
      </c>
      <c r="G1554" s="179" t="str">
        <f>'Energy consumption (raw)'!F1504</f>
        <v>Sản xuất đồ uống không cồn</v>
      </c>
      <c r="H1554" s="179" t="str">
        <f>'Energy consumption (raw)'!G1504</f>
        <v>Industry</v>
      </c>
      <c r="I1554" s="179" t="str">
        <f>'Energy consumption (raw)'!I1504</f>
        <v>11 Manufacture of beverages</v>
      </c>
      <c r="J1554" s="179" t="str">
        <f>INDEX(Sector!$E$6:$E$46,MATCH('Energy consumption (toe)'!I1554,Sector!$B$6:$B$46,FALSE))</f>
        <v>Manufacture of beverages</v>
      </c>
      <c r="K1554" s="179">
        <f>IFERROR('Energy consumption (raw)'!J1504*Lists!$H$84,)</f>
        <v>0</v>
      </c>
      <c r="L1554" s="179">
        <f>'Energy consumption (raw)'!K1504*Lists!$H$84</f>
        <v>6042.7285401000008</v>
      </c>
      <c r="M1554" s="179">
        <f>'Energy consumption (raw)'!L1504*Lists!$H$84</f>
        <v>0</v>
      </c>
      <c r="N1554" s="179">
        <f>'Energy consumption (raw)'!M1504*Lists!$H$84</f>
        <v>0</v>
      </c>
      <c r="O1554" s="178">
        <f t="shared" si="120"/>
        <v>6042.7285401000008</v>
      </c>
      <c r="P1554">
        <f>'Energy consumption (raw)'!N1504*Lists!$H$85</f>
        <v>0</v>
      </c>
      <c r="Q1554">
        <f>'Energy consumption (raw)'!O1504*Lists!$H$86</f>
        <v>0</v>
      </c>
      <c r="R1554">
        <f>'Energy consumption (raw)'!P1504*Lists!$H$87</f>
        <v>0</v>
      </c>
      <c r="S1554">
        <f>'Energy consumption (raw)'!Q1504*Lists!$H$88</f>
        <v>0</v>
      </c>
      <c r="T1554">
        <f>'Energy consumption (raw)'!R1504*Lists!$H$89</f>
        <v>0</v>
      </c>
      <c r="U1554">
        <f>'Energy consumption (raw)'!S1504*Lists!$H$90</f>
        <v>0</v>
      </c>
      <c r="V1554">
        <f>'Energy consumption (raw)'!T1504*Lists!$H$91</f>
        <v>0</v>
      </c>
      <c r="W1554">
        <f>'Energy consumption (raw)'!U1504*Lists!$H$92</f>
        <v>0</v>
      </c>
      <c r="X1554">
        <f>'Energy consumption (raw)'!V1504*Lists!$H$93</f>
        <v>0</v>
      </c>
      <c r="Y1554">
        <f>'Energy consumption (raw)'!W1504*Lists!$H$94</f>
        <v>0</v>
      </c>
      <c r="Z1554">
        <f>'Energy consumption (raw)'!X1504*Lists!$H$96*1000000</f>
        <v>0</v>
      </c>
      <c r="AA1554">
        <f>'Energy consumption (raw)'!Y1504*Lists!$H$97</f>
        <v>0</v>
      </c>
      <c r="AB1554">
        <f>'Energy consumption (raw)'!Z1504*Lists!$H$96</f>
        <v>0</v>
      </c>
      <c r="AC1554">
        <f>'Energy consumption (raw)'!AA1504*Lists!$H$98</f>
        <v>0</v>
      </c>
      <c r="AD1554">
        <f>'Energy consumption (raw)'!AB1504*Lists!$H$99</f>
        <v>0</v>
      </c>
      <c r="AE1554">
        <f>'Energy consumption (raw)'!AC1504*Lists!$H$101</f>
        <v>0</v>
      </c>
      <c r="AF1554">
        <f>'Energy consumption (raw)'!AD1504*Lists!$H$101</f>
        <v>0</v>
      </c>
      <c r="AG1554">
        <f>'Energy consumption (raw)'!AE1504*Lists!$H$101</f>
        <v>0</v>
      </c>
      <c r="AH1554">
        <f>'Energy consumption (raw)'!AF1504*Lists!$H$100</f>
        <v>0</v>
      </c>
      <c r="AI1554" s="167">
        <f t="shared" si="121"/>
        <v>6042.7285401000008</v>
      </c>
      <c r="AJ1554" s="179">
        <f>'Energy consumption (raw)'!AG1504</f>
        <v>6042.7285401000008</v>
      </c>
      <c r="AK1554" s="179">
        <f>'Energy consumption (raw)'!AH1504</f>
        <v>6519.4108473000006</v>
      </c>
      <c r="AL1554">
        <f>IF(ROUND(AI1554,-3)=ROUND('Energy consumption (raw)'!AG1504,-3),1,0)</f>
        <v>1</v>
      </c>
      <c r="AM1554" s="179" t="str">
        <f>'Energy consumption (raw)'!AJ1504</f>
        <v>47. Binh Duong</v>
      </c>
      <c r="AN1554">
        <f>VLOOKUP(AM1554,Lists!$F$9:$G$71,2,FALSE)</f>
        <v>1</v>
      </c>
    </row>
    <row r="1555" spans="2:40" x14ac:dyDescent="0.25">
      <c r="B1555" s="65" t="str">
        <f t="shared" si="119"/>
        <v>Industry1403</v>
      </c>
      <c r="C1555" s="179">
        <f>'Energy consumption (raw)'!B1505</f>
        <v>1403</v>
      </c>
      <c r="D1555" s="179">
        <f>'Energy consumption (raw)'!C1505</f>
        <v>0</v>
      </c>
      <c r="E1555" s="179">
        <f>'Energy consumption (raw)'!D1505</f>
        <v>0</v>
      </c>
      <c r="F1555" s="179" t="str">
        <f>'Energy consumption (raw)'!E1505</f>
        <v>Công nghiệp</v>
      </c>
      <c r="G1555" s="179" t="str">
        <f>'Energy consumption (raw)'!F1505</f>
        <v>Sản xuất dụng cụ thể dục, thể thao</v>
      </c>
      <c r="H1555" s="179" t="str">
        <f>'Energy consumption (raw)'!G1505</f>
        <v>Industry</v>
      </c>
      <c r="I1555" s="179" t="str">
        <f>'Energy consumption (raw)'!I1505</f>
        <v>32 Other manufacturing</v>
      </c>
      <c r="J1555" s="179" t="str">
        <f>INDEX(Sector!$E$6:$E$46,MATCH('Energy consumption (toe)'!I1555,Sector!$B$6:$B$46,FALSE))</f>
        <v>Other manufacturing</v>
      </c>
      <c r="K1555" s="179">
        <f>IFERROR('Energy consumption (raw)'!J1505*Lists!$H$84,)</f>
        <v>0</v>
      </c>
      <c r="L1555" s="179">
        <f>'Energy consumption (raw)'!K1505*Lists!$H$84</f>
        <v>6636.5280193000008</v>
      </c>
      <c r="M1555" s="179">
        <f>'Energy consumption (raw)'!L1505*Lists!$H$84</f>
        <v>0</v>
      </c>
      <c r="N1555" s="179">
        <f>'Energy consumption (raw)'!M1505*Lists!$H$84</f>
        <v>0</v>
      </c>
      <c r="O1555" s="178">
        <f t="shared" si="120"/>
        <v>6636.5280193000008</v>
      </c>
      <c r="P1555">
        <f>'Energy consumption (raw)'!N1505*Lists!$H$85</f>
        <v>0</v>
      </c>
      <c r="Q1555">
        <f>'Energy consumption (raw)'!O1505*Lists!$H$86</f>
        <v>0</v>
      </c>
      <c r="R1555">
        <f>'Energy consumption (raw)'!P1505*Lists!$H$87</f>
        <v>0</v>
      </c>
      <c r="S1555">
        <f>'Energy consumption (raw)'!Q1505*Lists!$H$88</f>
        <v>0</v>
      </c>
      <c r="T1555">
        <f>'Energy consumption (raw)'!R1505*Lists!$H$89</f>
        <v>0</v>
      </c>
      <c r="U1555">
        <f>'Energy consumption (raw)'!S1505*Lists!$H$90</f>
        <v>0</v>
      </c>
      <c r="V1555">
        <f>'Energy consumption (raw)'!T1505*Lists!$H$91</f>
        <v>0</v>
      </c>
      <c r="W1555">
        <f>'Energy consumption (raw)'!U1505*Lists!$H$92</f>
        <v>0</v>
      </c>
      <c r="X1555">
        <f>'Energy consumption (raw)'!V1505*Lists!$H$93</f>
        <v>0</v>
      </c>
      <c r="Y1555">
        <f>'Energy consumption (raw)'!W1505*Lists!$H$94</f>
        <v>0</v>
      </c>
      <c r="Z1555">
        <f>'Energy consumption (raw)'!X1505*Lists!$H$96*1000000</f>
        <v>0</v>
      </c>
      <c r="AA1555">
        <f>'Energy consumption (raw)'!Y1505*Lists!$H$97</f>
        <v>0</v>
      </c>
      <c r="AB1555">
        <f>'Energy consumption (raw)'!Z1505*Lists!$H$96</f>
        <v>0</v>
      </c>
      <c r="AC1555">
        <f>'Energy consumption (raw)'!AA1505*Lists!$H$98</f>
        <v>0</v>
      </c>
      <c r="AD1555">
        <f>'Energy consumption (raw)'!AB1505*Lists!$H$99</f>
        <v>0</v>
      </c>
      <c r="AE1555">
        <f>'Energy consumption (raw)'!AC1505*Lists!$H$101</f>
        <v>0</v>
      </c>
      <c r="AF1555">
        <f>'Energy consumption (raw)'!AD1505*Lists!$H$101</f>
        <v>0</v>
      </c>
      <c r="AG1555">
        <f>'Energy consumption (raw)'!AE1505*Lists!$H$101</f>
        <v>0</v>
      </c>
      <c r="AH1555">
        <f>'Energy consumption (raw)'!AF1505*Lists!$H$100</f>
        <v>0</v>
      </c>
      <c r="AI1555" s="167">
        <f t="shared" si="121"/>
        <v>6636.5280193000008</v>
      </c>
      <c r="AJ1555" s="179">
        <f>'Energy consumption (raw)'!AG1505</f>
        <v>6636.5280193000008</v>
      </c>
      <c r="AK1555" s="179">
        <f>'Energy consumption (raw)'!AH1505</f>
        <v>6240.7648751000006</v>
      </c>
      <c r="AL1555">
        <f>IF(ROUND(AI1555,-3)=ROUND('Energy consumption (raw)'!AG1505,-3),1,0)</f>
        <v>1</v>
      </c>
      <c r="AM1555" s="179" t="str">
        <f>'Energy consumption (raw)'!AJ1505</f>
        <v>47. Binh Duong</v>
      </c>
      <c r="AN1555">
        <f>VLOOKUP(AM1555,Lists!$F$9:$G$71,2,FALSE)</f>
        <v>1</v>
      </c>
    </row>
    <row r="1556" spans="2:40" x14ac:dyDescent="0.25">
      <c r="B1556" s="65" t="str">
        <f t="shared" si="119"/>
        <v>Industry1404</v>
      </c>
      <c r="C1556" s="179">
        <f>'Energy consumption (raw)'!B1506</f>
        <v>1404</v>
      </c>
      <c r="D1556" s="179">
        <f>'Energy consumption (raw)'!C1506</f>
        <v>0</v>
      </c>
      <c r="E1556" s="179">
        <f>'Energy consumption (raw)'!D1506</f>
        <v>0</v>
      </c>
      <c r="F1556" s="179" t="str">
        <f>'Energy consumption (raw)'!E1506</f>
        <v>Công nghiệp</v>
      </c>
      <c r="G1556" s="179" t="str">
        <f>'Energy consumption (raw)'!F1506</f>
        <v>Sãn xuất linh kiện điện tử</v>
      </c>
      <c r="H1556" s="179" t="str">
        <f>'Energy consumption (raw)'!G1506</f>
        <v>Industry</v>
      </c>
      <c r="I1556" s="179" t="str">
        <f>'Energy consumption (raw)'!I1506</f>
        <v>26 Manufacture of computer, electronic and optical products</v>
      </c>
      <c r="J1556" s="179" t="str">
        <f>INDEX(Sector!$E$6:$E$46,MATCH('Energy consumption (toe)'!I1556,Sector!$B$6:$B$46,FALSE))</f>
        <v>Manufacture of computer, electronic and optical products</v>
      </c>
      <c r="K1556" s="179">
        <f>IFERROR('Energy consumption (raw)'!J1506*Lists!$H$84,)</f>
        <v>0</v>
      </c>
      <c r="L1556" s="179">
        <f>'Energy consumption (raw)'!K1506*Lists!$H$84</f>
        <v>7546.2778876000002</v>
      </c>
      <c r="M1556" s="179">
        <f>'Energy consumption (raw)'!L1506*Lists!$H$84</f>
        <v>0</v>
      </c>
      <c r="N1556" s="179">
        <f>'Energy consumption (raw)'!M1506*Lists!$H$84</f>
        <v>0</v>
      </c>
      <c r="O1556" s="178">
        <f t="shared" si="120"/>
        <v>7546.2778876000002</v>
      </c>
      <c r="P1556">
        <f>'Energy consumption (raw)'!N1506*Lists!$H$85</f>
        <v>0</v>
      </c>
      <c r="Q1556">
        <f>'Energy consumption (raw)'!O1506*Lists!$H$86</f>
        <v>0</v>
      </c>
      <c r="R1556">
        <f>'Energy consumption (raw)'!P1506*Lists!$H$87</f>
        <v>0</v>
      </c>
      <c r="S1556">
        <f>'Energy consumption (raw)'!Q1506*Lists!$H$88</f>
        <v>0</v>
      </c>
      <c r="T1556">
        <f>'Energy consumption (raw)'!R1506*Lists!$H$89</f>
        <v>0</v>
      </c>
      <c r="U1556">
        <f>'Energy consumption (raw)'!S1506*Lists!$H$90</f>
        <v>0</v>
      </c>
      <c r="V1556">
        <f>'Energy consumption (raw)'!T1506*Lists!$H$91</f>
        <v>0</v>
      </c>
      <c r="W1556">
        <f>'Energy consumption (raw)'!U1506*Lists!$H$92</f>
        <v>0</v>
      </c>
      <c r="X1556">
        <f>'Energy consumption (raw)'!V1506*Lists!$H$93</f>
        <v>0</v>
      </c>
      <c r="Y1556">
        <f>'Energy consumption (raw)'!W1506*Lists!$H$94</f>
        <v>0</v>
      </c>
      <c r="Z1556">
        <f>'Energy consumption (raw)'!X1506*Lists!$H$96*1000000</f>
        <v>0</v>
      </c>
      <c r="AA1556">
        <f>'Energy consumption (raw)'!Y1506*Lists!$H$97</f>
        <v>29.430000000000003</v>
      </c>
      <c r="AB1556">
        <f>'Energy consumption (raw)'!Z1506*Lists!$H$96</f>
        <v>0</v>
      </c>
      <c r="AC1556">
        <f>'Energy consumption (raw)'!AA1506*Lists!$H$98</f>
        <v>0</v>
      </c>
      <c r="AD1556">
        <f>'Energy consumption (raw)'!AB1506*Lists!$H$99</f>
        <v>0</v>
      </c>
      <c r="AE1556">
        <f>'Energy consumption (raw)'!AC1506*Lists!$H$101</f>
        <v>0</v>
      </c>
      <c r="AF1556">
        <f>'Energy consumption (raw)'!AD1506*Lists!$H$101</f>
        <v>0</v>
      </c>
      <c r="AG1556">
        <f>'Energy consumption (raw)'!AE1506*Lists!$H$101</f>
        <v>0</v>
      </c>
      <c r="AH1556">
        <f>'Energy consumption (raw)'!AF1506*Lists!$H$100</f>
        <v>0</v>
      </c>
      <c r="AI1556" s="167">
        <f t="shared" si="121"/>
        <v>7575.7078876000005</v>
      </c>
      <c r="AJ1556" s="179">
        <f>'Energy consumption (raw)'!AG1506</f>
        <v>7575.7078876000005</v>
      </c>
      <c r="AK1556" s="179">
        <f>'Energy consumption (raw)'!AH1506</f>
        <v>7407.1363196000002</v>
      </c>
      <c r="AL1556">
        <f>IF(ROUND(AI1556,-3)=ROUND('Energy consumption (raw)'!AG1506,-3),1,0)</f>
        <v>1</v>
      </c>
      <c r="AM1556" s="179" t="str">
        <f>'Energy consumption (raw)'!AJ1506</f>
        <v>47. Binh Duong</v>
      </c>
      <c r="AN1556">
        <f>VLOOKUP(AM1556,Lists!$F$9:$G$71,2,FALSE)</f>
        <v>1</v>
      </c>
    </row>
    <row r="1557" spans="2:40" x14ac:dyDescent="0.25">
      <c r="B1557" s="65" t="str">
        <f t="shared" si="119"/>
        <v>Industry1405</v>
      </c>
      <c r="C1557" s="179">
        <f>'Energy consumption (raw)'!B1507</f>
        <v>1405</v>
      </c>
      <c r="D1557" s="179">
        <f>'Energy consumption (raw)'!C1507</f>
        <v>0</v>
      </c>
      <c r="E1557" s="179">
        <f>'Energy consumption (raw)'!D1507</f>
        <v>0</v>
      </c>
      <c r="F1557" s="179" t="str">
        <f>'Energy consumption (raw)'!E1507</f>
        <v>Công nghiệp</v>
      </c>
      <c r="G1557" s="179" t="str">
        <f>'Energy consumption (raw)'!F1507</f>
        <v>Sản xuất sản phẩm từ cao su</v>
      </c>
      <c r="H1557" s="179" t="str">
        <f>'Energy consumption (raw)'!G1507</f>
        <v>Industry</v>
      </c>
      <c r="I1557" s="179" t="str">
        <f>'Energy consumption (raw)'!I1507</f>
        <v>22 Manufacture of rubber and plastics products</v>
      </c>
      <c r="J1557" s="179" t="str">
        <f>INDEX(Sector!$E$6:$E$46,MATCH('Energy consumption (toe)'!I1557,Sector!$B$6:$B$46,FALSE))</f>
        <v>Manufacture of rubber and plastics products</v>
      </c>
      <c r="K1557" s="179">
        <f>IFERROR('Energy consumption (raw)'!J1507*Lists!$H$84,)</f>
        <v>0</v>
      </c>
      <c r="L1557" s="179">
        <f>'Energy consumption (raw)'!K1507*Lists!$H$84</f>
        <v>1720.1867018</v>
      </c>
      <c r="M1557" s="179">
        <f>'Energy consumption (raw)'!L1507*Lists!$H$84</f>
        <v>0</v>
      </c>
      <c r="N1557" s="179">
        <f>'Energy consumption (raw)'!M1507*Lists!$H$84</f>
        <v>0</v>
      </c>
      <c r="O1557" s="178">
        <f t="shared" si="120"/>
        <v>1720.1867018</v>
      </c>
      <c r="P1557">
        <f>'Energy consumption (raw)'!N1507*Lists!$H$85</f>
        <v>0</v>
      </c>
      <c r="Q1557">
        <f>'Energy consumption (raw)'!O1507*Lists!$H$86</f>
        <v>0</v>
      </c>
      <c r="R1557">
        <f>'Energy consumption (raw)'!P1507*Lists!$H$87</f>
        <v>0</v>
      </c>
      <c r="S1557">
        <f>'Energy consumption (raw)'!Q1507*Lists!$H$88</f>
        <v>0</v>
      </c>
      <c r="T1557">
        <f>'Energy consumption (raw)'!R1507*Lists!$H$89</f>
        <v>0</v>
      </c>
      <c r="U1557">
        <f>'Energy consumption (raw)'!S1507*Lists!$H$90</f>
        <v>0</v>
      </c>
      <c r="V1557">
        <f>'Energy consumption (raw)'!T1507*Lists!$H$91</f>
        <v>0</v>
      </c>
      <c r="W1557">
        <f>'Energy consumption (raw)'!U1507*Lists!$H$92</f>
        <v>0</v>
      </c>
      <c r="X1557">
        <f>'Energy consumption (raw)'!V1507*Lists!$H$93</f>
        <v>0</v>
      </c>
      <c r="Y1557">
        <f>'Energy consumption (raw)'!W1507*Lists!$H$94</f>
        <v>0</v>
      </c>
      <c r="Z1557">
        <f>'Energy consumption (raw)'!X1507*Lists!$H$96*1000000</f>
        <v>0</v>
      </c>
      <c r="AA1557">
        <f>'Energy consumption (raw)'!Y1507*Lists!$H$97</f>
        <v>0</v>
      </c>
      <c r="AB1557">
        <f>'Energy consumption (raw)'!Z1507*Lists!$H$96</f>
        <v>0</v>
      </c>
      <c r="AC1557">
        <f>'Energy consumption (raw)'!AA1507*Lists!$H$98</f>
        <v>0</v>
      </c>
      <c r="AD1557">
        <f>'Energy consumption (raw)'!AB1507*Lists!$H$99</f>
        <v>0</v>
      </c>
      <c r="AE1557">
        <f>'Energy consumption (raw)'!AC1507*Lists!$H$101</f>
        <v>0</v>
      </c>
      <c r="AF1557">
        <f>'Energy consumption (raw)'!AD1507*Lists!$H$101</f>
        <v>0</v>
      </c>
      <c r="AG1557">
        <f>'Energy consumption (raw)'!AE1507*Lists!$H$101</f>
        <v>0</v>
      </c>
      <c r="AH1557">
        <f>'Energy consumption (raw)'!AF1507*Lists!$H$100</f>
        <v>0</v>
      </c>
      <c r="AI1557" s="167">
        <f t="shared" si="121"/>
        <v>1720.1867018</v>
      </c>
      <c r="AJ1557" s="179">
        <f>'Energy consumption (raw)'!AG1507</f>
        <v>1720.1867018</v>
      </c>
      <c r="AK1557" s="179">
        <f>'Energy consumption (raw)'!AH1507</f>
        <v>3645.2178434000002</v>
      </c>
      <c r="AL1557">
        <f>IF(ROUND(AI1557,-3)=ROUND('Energy consumption (raw)'!AG1507,-3),1,0)</f>
        <v>1</v>
      </c>
      <c r="AM1557" s="179" t="str">
        <f>'Energy consumption (raw)'!AJ1507</f>
        <v>47. Binh Duong</v>
      </c>
      <c r="AN1557">
        <f>VLOOKUP(AM1557,Lists!$F$9:$G$71,2,FALSE)</f>
        <v>1</v>
      </c>
    </row>
    <row r="1558" spans="2:40" x14ac:dyDescent="0.25">
      <c r="B1558" s="65" t="str">
        <f t="shared" si="119"/>
        <v>Industry1406</v>
      </c>
      <c r="C1558" s="179">
        <f>'Energy consumption (raw)'!B1508</f>
        <v>1406</v>
      </c>
      <c r="D1558" s="179">
        <f>'Energy consumption (raw)'!C1508</f>
        <v>0</v>
      </c>
      <c r="E1558" s="179">
        <f>'Energy consumption (raw)'!D1508</f>
        <v>0</v>
      </c>
      <c r="F1558" s="179" t="str">
        <f>'Energy consumption (raw)'!E1508</f>
        <v>Công nghiệp</v>
      </c>
      <c r="G1558" s="179" t="str">
        <f>'Energy consumption (raw)'!F1508</f>
        <v>Bán buôn chuyên doanh khác chưa được phân vào đâu</v>
      </c>
      <c r="H1558" s="179" t="str">
        <f>'Energy consumption (raw)'!G1508</f>
        <v>Industry</v>
      </c>
      <c r="I1558" s="179" t="str">
        <f>'Energy consumption (raw)'!I1508</f>
        <v>45-46 Wholesale</v>
      </c>
      <c r="J1558" s="179" t="str">
        <f>INDEX(Sector!$E$6:$E$46,MATCH('Energy consumption (toe)'!I1558,Sector!$B$6:$B$46,FALSE))</f>
        <v>Wholesale</v>
      </c>
      <c r="K1558" s="179">
        <f>IFERROR('Energy consumption (raw)'!J1508*Lists!$H$84,)</f>
        <v>0</v>
      </c>
      <c r="L1558" s="179">
        <f>'Energy consumption (raw)'!K1508*Lists!$H$84</f>
        <v>1257.3135500000001</v>
      </c>
      <c r="M1558" s="179">
        <f>'Energy consumption (raw)'!L1508*Lists!$H$84</f>
        <v>0</v>
      </c>
      <c r="N1558" s="179">
        <f>'Energy consumption (raw)'!M1508*Lists!$H$84</f>
        <v>0</v>
      </c>
      <c r="O1558" s="178">
        <f t="shared" si="120"/>
        <v>1257.3135500000001</v>
      </c>
      <c r="P1558">
        <f>'Energy consumption (raw)'!N1508*Lists!$H$85</f>
        <v>0</v>
      </c>
      <c r="Q1558">
        <f>'Energy consumption (raw)'!O1508*Lists!$H$86</f>
        <v>0</v>
      </c>
      <c r="R1558">
        <f>'Energy consumption (raw)'!P1508*Lists!$H$87</f>
        <v>0</v>
      </c>
      <c r="S1558">
        <f>'Energy consumption (raw)'!Q1508*Lists!$H$88</f>
        <v>0</v>
      </c>
      <c r="T1558">
        <f>'Energy consumption (raw)'!R1508*Lists!$H$89</f>
        <v>0</v>
      </c>
      <c r="U1558">
        <f>'Energy consumption (raw)'!S1508*Lists!$H$90</f>
        <v>0</v>
      </c>
      <c r="V1558">
        <f>'Energy consumption (raw)'!T1508*Lists!$H$91</f>
        <v>0</v>
      </c>
      <c r="W1558">
        <f>'Energy consumption (raw)'!U1508*Lists!$H$92</f>
        <v>0</v>
      </c>
      <c r="X1558">
        <f>'Energy consumption (raw)'!V1508*Lists!$H$93</f>
        <v>0</v>
      </c>
      <c r="Y1558">
        <f>'Energy consumption (raw)'!W1508*Lists!$H$94</f>
        <v>0</v>
      </c>
      <c r="Z1558">
        <f>'Energy consumption (raw)'!X1508*Lists!$H$96*1000000</f>
        <v>0</v>
      </c>
      <c r="AA1558">
        <f>'Energy consumption (raw)'!Y1508*Lists!$H$97</f>
        <v>0</v>
      </c>
      <c r="AB1558">
        <f>'Energy consumption (raw)'!Z1508*Lists!$H$96</f>
        <v>0</v>
      </c>
      <c r="AC1558">
        <f>'Energy consumption (raw)'!AA1508*Lists!$H$98</f>
        <v>0</v>
      </c>
      <c r="AD1558">
        <f>'Energy consumption (raw)'!AB1508*Lists!$H$99</f>
        <v>0</v>
      </c>
      <c r="AE1558">
        <f>'Energy consumption (raw)'!AC1508*Lists!$H$101</f>
        <v>0</v>
      </c>
      <c r="AF1558">
        <f>'Energy consumption (raw)'!AD1508*Lists!$H$101</f>
        <v>0</v>
      </c>
      <c r="AG1558">
        <f>'Energy consumption (raw)'!AE1508*Lists!$H$101</f>
        <v>0</v>
      </c>
      <c r="AH1558">
        <f>'Energy consumption (raw)'!AF1508*Lists!$H$100</f>
        <v>0</v>
      </c>
      <c r="AI1558" s="167">
        <f t="shared" si="121"/>
        <v>1257.3135500000001</v>
      </c>
      <c r="AJ1558" s="179">
        <f>'Energy consumption (raw)'!AG1508</f>
        <v>1257.3135500000001</v>
      </c>
      <c r="AK1558" s="179">
        <f>'Energy consumption (raw)'!AH1508</f>
        <v>0</v>
      </c>
      <c r="AL1558">
        <f>IF(ROUND(AI1558,-3)=ROUND('Energy consumption (raw)'!AG1508,-3),1,0)</f>
        <v>1</v>
      </c>
      <c r="AM1558" s="179" t="str">
        <f>'Energy consumption (raw)'!AJ1508</f>
        <v>47. Binh Duong</v>
      </c>
      <c r="AN1558">
        <f>VLOOKUP(AM1558,Lists!$F$9:$G$71,2,FALSE)</f>
        <v>1</v>
      </c>
    </row>
    <row r="1559" spans="2:40" x14ac:dyDescent="0.25">
      <c r="B1559" s="65" t="str">
        <f t="shared" si="119"/>
        <v>Industry1407</v>
      </c>
      <c r="C1559" s="179">
        <f>'Energy consumption (raw)'!B1509</f>
        <v>1407</v>
      </c>
      <c r="D1559" s="179">
        <f>'Energy consumption (raw)'!C1509</f>
        <v>0</v>
      </c>
      <c r="E1559" s="179">
        <f>'Energy consumption (raw)'!D1509</f>
        <v>0</v>
      </c>
      <c r="F1559" s="179" t="str">
        <f>'Energy consumption (raw)'!E1509</f>
        <v>Công nghiệp</v>
      </c>
      <c r="G1559" s="179" t="str">
        <f>'Energy consumption (raw)'!F1509</f>
        <v>Bán buôn máy móc, thiết bị và phụ tùng máy khác chưa được phân vào đâu</v>
      </c>
      <c r="H1559" s="179" t="str">
        <f>'Energy consumption (raw)'!G1509</f>
        <v>Industry</v>
      </c>
      <c r="I1559" s="179" t="str">
        <f>'Energy consumption (raw)'!I1509</f>
        <v>45-46 Wholesale</v>
      </c>
      <c r="J1559" s="179" t="str">
        <f>INDEX(Sector!$E$6:$E$46,MATCH('Energy consumption (toe)'!I1559,Sector!$B$6:$B$46,FALSE))</f>
        <v>Wholesale</v>
      </c>
      <c r="K1559" s="179">
        <f>IFERROR('Energy consumption (raw)'!J1509*Lists!$H$84,)</f>
        <v>0</v>
      </c>
      <c r="L1559" s="179">
        <f>'Energy consumption (raw)'!K1509*Lists!$H$84</f>
        <v>2189.0849600000001</v>
      </c>
      <c r="M1559" s="179">
        <f>'Energy consumption (raw)'!L1509*Lists!$H$84</f>
        <v>0</v>
      </c>
      <c r="N1559" s="179">
        <f>'Energy consumption (raw)'!M1509*Lists!$H$84</f>
        <v>0</v>
      </c>
      <c r="O1559" s="178">
        <f t="shared" si="120"/>
        <v>2189.0849600000001</v>
      </c>
      <c r="P1559">
        <f>'Energy consumption (raw)'!N1509*Lists!$H$85</f>
        <v>0</v>
      </c>
      <c r="Q1559">
        <f>'Energy consumption (raw)'!O1509*Lists!$H$86</f>
        <v>0</v>
      </c>
      <c r="R1559">
        <f>'Energy consumption (raw)'!P1509*Lists!$H$87</f>
        <v>0</v>
      </c>
      <c r="S1559">
        <f>'Energy consumption (raw)'!Q1509*Lists!$H$88</f>
        <v>0</v>
      </c>
      <c r="T1559">
        <f>'Energy consumption (raw)'!R1509*Lists!$H$89</f>
        <v>0</v>
      </c>
      <c r="U1559">
        <f>'Energy consumption (raw)'!S1509*Lists!$H$90</f>
        <v>0</v>
      </c>
      <c r="V1559">
        <f>'Energy consumption (raw)'!T1509*Lists!$H$91</f>
        <v>0</v>
      </c>
      <c r="W1559">
        <f>'Energy consumption (raw)'!U1509*Lists!$H$92</f>
        <v>0</v>
      </c>
      <c r="X1559">
        <f>'Energy consumption (raw)'!V1509*Lists!$H$93</f>
        <v>0</v>
      </c>
      <c r="Y1559">
        <f>'Energy consumption (raw)'!W1509*Lists!$H$94</f>
        <v>0</v>
      </c>
      <c r="Z1559">
        <f>'Energy consumption (raw)'!X1509*Lists!$H$96*1000000</f>
        <v>0</v>
      </c>
      <c r="AA1559">
        <f>'Energy consumption (raw)'!Y1509*Lists!$H$97</f>
        <v>0</v>
      </c>
      <c r="AB1559">
        <f>'Energy consumption (raw)'!Z1509*Lists!$H$96</f>
        <v>0</v>
      </c>
      <c r="AC1559">
        <f>'Energy consumption (raw)'!AA1509*Lists!$H$98</f>
        <v>0</v>
      </c>
      <c r="AD1559">
        <f>'Energy consumption (raw)'!AB1509*Lists!$H$99</f>
        <v>0</v>
      </c>
      <c r="AE1559">
        <f>'Energy consumption (raw)'!AC1509*Lists!$H$101</f>
        <v>0</v>
      </c>
      <c r="AF1559">
        <f>'Energy consumption (raw)'!AD1509*Lists!$H$101</f>
        <v>0</v>
      </c>
      <c r="AG1559">
        <f>'Energy consumption (raw)'!AE1509*Lists!$H$101</f>
        <v>0</v>
      </c>
      <c r="AH1559">
        <f>'Energy consumption (raw)'!AF1509*Lists!$H$100</f>
        <v>0</v>
      </c>
      <c r="AI1559" s="167">
        <f t="shared" si="121"/>
        <v>2189.0849600000001</v>
      </c>
      <c r="AJ1559" s="179">
        <f>'Energy consumption (raw)'!AG1509</f>
        <v>2189.0849600000001</v>
      </c>
      <c r="AK1559" s="179">
        <f>'Energy consumption (raw)'!AH1509</f>
        <v>1866.4128000000001</v>
      </c>
      <c r="AL1559">
        <f>IF(ROUND(AI1559,-3)=ROUND('Energy consumption (raw)'!AG1509,-3),1,0)</f>
        <v>1</v>
      </c>
      <c r="AM1559" s="179" t="str">
        <f>'Energy consumption (raw)'!AJ1509</f>
        <v>47. Binh Duong</v>
      </c>
      <c r="AN1559">
        <f>VLOOKUP(AM1559,Lists!$F$9:$G$71,2,FALSE)</f>
        <v>1</v>
      </c>
    </row>
    <row r="1560" spans="2:40" x14ac:dyDescent="0.25">
      <c r="B1560" s="65" t="str">
        <f t="shared" si="119"/>
        <v>Industry1408</v>
      </c>
      <c r="C1560" s="179">
        <f>'Energy consumption (raw)'!B1510</f>
        <v>1408</v>
      </c>
      <c r="D1560" s="179">
        <f>'Energy consumption (raw)'!C1510</f>
        <v>0</v>
      </c>
      <c r="E1560" s="179">
        <f>'Energy consumption (raw)'!D1510</f>
        <v>0</v>
      </c>
      <c r="F1560" s="179" t="str">
        <f>'Energy consumption (raw)'!E1510</f>
        <v>Công nghiệp</v>
      </c>
      <c r="G1560" s="179" t="str">
        <f>'Energy consumption (raw)'!F1510</f>
        <v>Bán buôn vật liệu, thiết bị lắp đặt khác trong xây dựng</v>
      </c>
      <c r="H1560" s="179" t="str">
        <f>'Energy consumption (raw)'!G1510</f>
        <v>Industry</v>
      </c>
      <c r="I1560" s="179" t="str">
        <f>'Energy consumption (raw)'!I1510</f>
        <v>45-46 Wholesale</v>
      </c>
      <c r="J1560" s="179" t="str">
        <f>INDEX(Sector!$E$6:$E$46,MATCH('Energy consumption (toe)'!I1560,Sector!$B$6:$B$46,FALSE))</f>
        <v>Wholesale</v>
      </c>
      <c r="K1560" s="179">
        <f>IFERROR('Energy consumption (raw)'!J1510*Lists!$H$84,)</f>
        <v>0</v>
      </c>
      <c r="L1560" s="179">
        <f>'Energy consumption (raw)'!K1510*Lists!$H$84</f>
        <v>3264.8799900000004</v>
      </c>
      <c r="M1560" s="179">
        <f>'Energy consumption (raw)'!L1510*Lists!$H$84</f>
        <v>0</v>
      </c>
      <c r="N1560" s="179">
        <f>'Energy consumption (raw)'!M1510*Lists!$H$84</f>
        <v>0</v>
      </c>
      <c r="O1560" s="178">
        <f t="shared" si="120"/>
        <v>3264.8799900000004</v>
      </c>
      <c r="P1560">
        <f>'Energy consumption (raw)'!N1510*Lists!$H$85</f>
        <v>0</v>
      </c>
      <c r="Q1560">
        <f>'Energy consumption (raw)'!O1510*Lists!$H$86</f>
        <v>0</v>
      </c>
      <c r="R1560">
        <f>'Energy consumption (raw)'!P1510*Lists!$H$87</f>
        <v>0</v>
      </c>
      <c r="S1560">
        <f>'Energy consumption (raw)'!Q1510*Lists!$H$88</f>
        <v>0</v>
      </c>
      <c r="T1560">
        <f>'Energy consumption (raw)'!R1510*Lists!$H$89</f>
        <v>0</v>
      </c>
      <c r="U1560">
        <f>'Energy consumption (raw)'!S1510*Lists!$H$90</f>
        <v>0</v>
      </c>
      <c r="V1560">
        <f>'Energy consumption (raw)'!T1510*Lists!$H$91</f>
        <v>0</v>
      </c>
      <c r="W1560">
        <f>'Energy consumption (raw)'!U1510*Lists!$H$92</f>
        <v>0</v>
      </c>
      <c r="X1560">
        <f>'Energy consumption (raw)'!V1510*Lists!$H$93</f>
        <v>0</v>
      </c>
      <c r="Y1560">
        <f>'Energy consumption (raw)'!W1510*Lists!$H$94</f>
        <v>0</v>
      </c>
      <c r="Z1560">
        <f>'Energy consumption (raw)'!X1510*Lists!$H$96*1000000</f>
        <v>0</v>
      </c>
      <c r="AA1560">
        <f>'Energy consumption (raw)'!Y1510*Lists!$H$97</f>
        <v>0</v>
      </c>
      <c r="AB1560">
        <f>'Energy consumption (raw)'!Z1510*Lists!$H$96</f>
        <v>0</v>
      </c>
      <c r="AC1560">
        <f>'Energy consumption (raw)'!AA1510*Lists!$H$98</f>
        <v>0</v>
      </c>
      <c r="AD1560">
        <f>'Energy consumption (raw)'!AB1510*Lists!$H$99</f>
        <v>0</v>
      </c>
      <c r="AE1560">
        <f>'Energy consumption (raw)'!AC1510*Lists!$H$101</f>
        <v>0</v>
      </c>
      <c r="AF1560">
        <f>'Energy consumption (raw)'!AD1510*Lists!$H$101</f>
        <v>0</v>
      </c>
      <c r="AG1560">
        <f>'Energy consumption (raw)'!AE1510*Lists!$H$101</f>
        <v>0</v>
      </c>
      <c r="AH1560">
        <f>'Energy consumption (raw)'!AF1510*Lists!$H$100</f>
        <v>0</v>
      </c>
      <c r="AI1560" s="167">
        <f t="shared" si="121"/>
        <v>3264.8799900000004</v>
      </c>
      <c r="AJ1560" s="179">
        <f>'Energy consumption (raw)'!AG1510</f>
        <v>3264.8799900000004</v>
      </c>
      <c r="AK1560" s="179">
        <f>'Energy consumption (raw)'!AH1510</f>
        <v>1196.4113400000001</v>
      </c>
      <c r="AL1560">
        <f>IF(ROUND(AI1560,-3)=ROUND('Energy consumption (raw)'!AG1510,-3),1,0)</f>
        <v>1</v>
      </c>
      <c r="AM1560" s="179" t="str">
        <f>'Energy consumption (raw)'!AJ1510</f>
        <v>47. Binh Duong</v>
      </c>
      <c r="AN1560">
        <f>VLOOKUP(AM1560,Lists!$F$9:$G$71,2,FALSE)</f>
        <v>1</v>
      </c>
    </row>
    <row r="1561" spans="2:40" x14ac:dyDescent="0.25">
      <c r="B1561" s="65" t="str">
        <f t="shared" si="119"/>
        <v>Industry1409</v>
      </c>
      <c r="C1561" s="179">
        <f>'Energy consumption (raw)'!B1511</f>
        <v>1409</v>
      </c>
      <c r="D1561" s="179">
        <f>'Energy consumption (raw)'!C1511</f>
        <v>0</v>
      </c>
      <c r="E1561" s="179">
        <f>'Energy consumption (raw)'!D1511</f>
        <v>0</v>
      </c>
      <c r="F1561" s="179" t="str">
        <f>'Energy consumption (raw)'!E1511</f>
        <v>Công nghiệp</v>
      </c>
      <c r="G1561" s="179" t="str">
        <f>'Energy consumption (raw)'!F1511</f>
        <v>Bán buôn tổng hợp, bán lẻ</v>
      </c>
      <c r="H1561" s="179" t="str">
        <f>'Energy consumption (raw)'!G1511</f>
        <v>Industry</v>
      </c>
      <c r="I1561" s="179" t="str">
        <f>'Energy consumption (raw)'!I1511</f>
        <v>45-46 Wholesale</v>
      </c>
      <c r="J1561" s="179" t="str">
        <f>INDEX(Sector!$E$6:$E$46,MATCH('Energy consumption (toe)'!I1561,Sector!$B$6:$B$46,FALSE))</f>
        <v>Wholesale</v>
      </c>
      <c r="K1561" s="179">
        <f>IFERROR('Energy consumption (raw)'!J1511*Lists!$H$84,)</f>
        <v>2847.3287600000003</v>
      </c>
      <c r="L1561" s="179">
        <f>'Energy consumption (raw)'!K1511*Lists!$H$84</f>
        <v>2847.3287600000003</v>
      </c>
      <c r="M1561" s="179">
        <f>'Energy consumption (raw)'!L1511*Lists!$H$84</f>
        <v>0</v>
      </c>
      <c r="N1561" s="179">
        <f>'Energy consumption (raw)'!M1511*Lists!$H$84</f>
        <v>0</v>
      </c>
      <c r="O1561" s="178">
        <f t="shared" si="120"/>
        <v>2847.3287600000003</v>
      </c>
      <c r="P1561">
        <f>'Energy consumption (raw)'!N1511*Lists!$H$85</f>
        <v>0</v>
      </c>
      <c r="Q1561">
        <f>'Energy consumption (raw)'!O1511*Lists!$H$86</f>
        <v>0</v>
      </c>
      <c r="R1561">
        <f>'Energy consumption (raw)'!P1511*Lists!$H$87</f>
        <v>0</v>
      </c>
      <c r="S1561">
        <f>'Energy consumption (raw)'!Q1511*Lists!$H$88</f>
        <v>0</v>
      </c>
      <c r="T1561">
        <f>'Energy consumption (raw)'!R1511*Lists!$H$89</f>
        <v>0</v>
      </c>
      <c r="U1561">
        <f>'Energy consumption (raw)'!S1511*Lists!$H$90</f>
        <v>0</v>
      </c>
      <c r="V1561">
        <f>'Energy consumption (raw)'!T1511*Lists!$H$91</f>
        <v>0</v>
      </c>
      <c r="W1561">
        <f>'Energy consumption (raw)'!U1511*Lists!$H$92</f>
        <v>0</v>
      </c>
      <c r="X1561">
        <f>'Energy consumption (raw)'!V1511*Lists!$H$93</f>
        <v>0</v>
      </c>
      <c r="Y1561">
        <f>'Energy consumption (raw)'!W1511*Lists!$H$94</f>
        <v>0</v>
      </c>
      <c r="Z1561">
        <f>'Energy consumption (raw)'!X1511*Lists!$H$96*1000000</f>
        <v>0</v>
      </c>
      <c r="AA1561">
        <f>'Energy consumption (raw)'!Y1511*Lists!$H$97</f>
        <v>141.70000000000002</v>
      </c>
      <c r="AB1561">
        <f>'Energy consumption (raw)'!Z1511*Lists!$H$96</f>
        <v>0</v>
      </c>
      <c r="AC1561">
        <f>'Energy consumption (raw)'!AA1511*Lists!$H$98</f>
        <v>0</v>
      </c>
      <c r="AD1561">
        <f>'Energy consumption (raw)'!AB1511*Lists!$H$99</f>
        <v>0</v>
      </c>
      <c r="AE1561">
        <f>'Energy consumption (raw)'!AC1511*Lists!$H$101</f>
        <v>0</v>
      </c>
      <c r="AF1561">
        <f>'Energy consumption (raw)'!AD1511*Lists!$H$101</f>
        <v>0</v>
      </c>
      <c r="AG1561">
        <f>'Energy consumption (raw)'!AE1511*Lists!$H$101</f>
        <v>0</v>
      </c>
      <c r="AH1561">
        <f>'Energy consumption (raw)'!AF1511*Lists!$H$100</f>
        <v>0</v>
      </c>
      <c r="AI1561" s="167">
        <f t="shared" si="121"/>
        <v>2989.0287600000001</v>
      </c>
      <c r="AJ1561" s="179">
        <f>'Energy consumption (raw)'!AG1511</f>
        <v>2989.0287600000001</v>
      </c>
      <c r="AK1561" s="179">
        <f>'Energy consumption (raw)'!AH1511</f>
        <v>3052.8409300000003</v>
      </c>
      <c r="AL1561">
        <f>IF(ROUND(AI1561,-3)=ROUND('Energy consumption (raw)'!AG1511,-3),1,0)</f>
        <v>1</v>
      </c>
      <c r="AM1561" s="179" t="str">
        <f>'Energy consumption (raw)'!AJ1511</f>
        <v>47. Binh Duong</v>
      </c>
      <c r="AN1561">
        <f>VLOOKUP(AM1561,Lists!$F$9:$G$71,2,FALSE)</f>
        <v>1</v>
      </c>
    </row>
    <row r="1562" spans="2:40" x14ac:dyDescent="0.25">
      <c r="B1562" s="65" t="str">
        <f t="shared" si="119"/>
        <v>Industry1410</v>
      </c>
      <c r="C1562" s="179">
        <f>'Energy consumption (raw)'!B1512</f>
        <v>1410</v>
      </c>
      <c r="D1562" s="179">
        <f>'Energy consumption (raw)'!C1512</f>
        <v>0</v>
      </c>
      <c r="E1562" s="179">
        <f>'Energy consumption (raw)'!D1512</f>
        <v>0</v>
      </c>
      <c r="F1562" s="179" t="str">
        <f>'Energy consumption (raw)'!E1512</f>
        <v>Công nghiệp</v>
      </c>
      <c r="G1562" s="179" t="str">
        <f>'Energy consumption (raw)'!F1512</f>
        <v>Chế biến gỗ và các sản phẩm từ gỗ tre</v>
      </c>
      <c r="H1562" s="179" t="str">
        <f>'Energy consumption (raw)'!G1512</f>
        <v>Industry</v>
      </c>
      <c r="I1562" s="179" t="str">
        <f>'Energy consumption (raw)'!I1512</f>
        <v>16 Manufacture of wood and of products of wood and cork, except furniture;
manufacture of articles of straw and plaiting materials</v>
      </c>
      <c r="J1562" s="179" t="str">
        <f>INDEX(Sector!$E$6:$E$46,MATCH('Energy consumption (toe)'!I1562,Sector!$B$6:$B$46,FALSE))</f>
        <v>Manufacture of wood and of products of wood and cork, except furniture;
manufacture of articles of straw and plaiting materials</v>
      </c>
      <c r="K1562" s="179">
        <f>IFERROR('Energy consumption (raw)'!J1512*Lists!$H$84,)</f>
        <v>0</v>
      </c>
      <c r="L1562" s="179">
        <f>'Energy consumption (raw)'!K1512*Lists!$H$84</f>
        <v>1666.1776900000002</v>
      </c>
      <c r="M1562" s="179">
        <f>'Energy consumption (raw)'!L1512*Lists!$H$84</f>
        <v>0</v>
      </c>
      <c r="N1562" s="179">
        <f>'Energy consumption (raw)'!M1512*Lists!$H$84</f>
        <v>0</v>
      </c>
      <c r="O1562" s="178">
        <f t="shared" si="120"/>
        <v>1666.1776900000002</v>
      </c>
      <c r="P1562">
        <f>'Energy consumption (raw)'!N1512*Lists!$H$85</f>
        <v>0</v>
      </c>
      <c r="Q1562">
        <f>'Energy consumption (raw)'!O1512*Lists!$H$86</f>
        <v>0</v>
      </c>
      <c r="R1562">
        <f>'Energy consumption (raw)'!P1512*Lists!$H$87</f>
        <v>0</v>
      </c>
      <c r="S1562">
        <f>'Energy consumption (raw)'!Q1512*Lists!$H$88</f>
        <v>0</v>
      </c>
      <c r="T1562">
        <f>'Energy consumption (raw)'!R1512*Lists!$H$89</f>
        <v>0</v>
      </c>
      <c r="U1562">
        <f>'Energy consumption (raw)'!S1512*Lists!$H$90</f>
        <v>0</v>
      </c>
      <c r="V1562">
        <f>'Energy consumption (raw)'!T1512*Lists!$H$91</f>
        <v>0</v>
      </c>
      <c r="W1562">
        <f>'Energy consumption (raw)'!U1512*Lists!$H$92</f>
        <v>0</v>
      </c>
      <c r="X1562">
        <f>'Energy consumption (raw)'!V1512*Lists!$H$93</f>
        <v>0</v>
      </c>
      <c r="Y1562">
        <f>'Energy consumption (raw)'!W1512*Lists!$H$94</f>
        <v>0</v>
      </c>
      <c r="Z1562">
        <f>'Energy consumption (raw)'!X1512*Lists!$H$96*1000000</f>
        <v>0</v>
      </c>
      <c r="AA1562">
        <f>'Energy consumption (raw)'!Y1512*Lists!$H$97</f>
        <v>0</v>
      </c>
      <c r="AB1562">
        <f>'Energy consumption (raw)'!Z1512*Lists!$H$96</f>
        <v>0</v>
      </c>
      <c r="AC1562">
        <f>'Energy consumption (raw)'!AA1512*Lists!$H$98</f>
        <v>0</v>
      </c>
      <c r="AD1562">
        <f>'Energy consumption (raw)'!AB1512*Lists!$H$99</f>
        <v>0</v>
      </c>
      <c r="AE1562">
        <f>'Energy consumption (raw)'!AC1512*Lists!$H$101</f>
        <v>0</v>
      </c>
      <c r="AF1562">
        <f>'Energy consumption (raw)'!AD1512*Lists!$H$101</f>
        <v>0</v>
      </c>
      <c r="AG1562">
        <f>'Energy consumption (raw)'!AE1512*Lists!$H$101</f>
        <v>0</v>
      </c>
      <c r="AH1562">
        <f>'Energy consumption (raw)'!AF1512*Lists!$H$100</f>
        <v>0</v>
      </c>
      <c r="AI1562" s="167">
        <f t="shared" si="121"/>
        <v>1666.1776900000002</v>
      </c>
      <c r="AJ1562" s="179">
        <f>'Energy consumption (raw)'!AG1512</f>
        <v>1666.1776900000002</v>
      </c>
      <c r="AK1562" s="179">
        <f>'Energy consumption (raw)'!AH1512</f>
        <v>1600.01385</v>
      </c>
      <c r="AL1562">
        <f>IF(ROUND(AI1562,-3)=ROUND('Energy consumption (raw)'!AG1512,-3),1,0)</f>
        <v>1</v>
      </c>
      <c r="AM1562" s="179" t="str">
        <f>'Energy consumption (raw)'!AJ1512</f>
        <v>47. Binh Duong</v>
      </c>
      <c r="AN1562">
        <f>VLOOKUP(AM1562,Lists!$F$9:$G$71,2,FALSE)</f>
        <v>1</v>
      </c>
    </row>
    <row r="1563" spans="2:40" x14ac:dyDescent="0.25">
      <c r="B1563" s="65" t="str">
        <f t="shared" si="119"/>
        <v>Industry1411</v>
      </c>
      <c r="C1563" s="179">
        <f>'Energy consumption (raw)'!B1513</f>
        <v>1411</v>
      </c>
      <c r="D1563" s="179">
        <f>'Energy consumption (raw)'!C1513</f>
        <v>0</v>
      </c>
      <c r="E1563" s="179">
        <f>'Energy consumption (raw)'!D1513</f>
        <v>0</v>
      </c>
      <c r="F1563" s="179" t="str">
        <f>'Energy consumption (raw)'!E1513</f>
        <v>Công nghiệp</v>
      </c>
      <c r="G1563" s="179" t="str">
        <f>'Energy consumption (raw)'!F1513</f>
        <v>Chế biến gỗ và các sản phẩm từ gỗ tre</v>
      </c>
      <c r="H1563" s="179" t="str">
        <f>'Energy consumption (raw)'!G1513</f>
        <v>Industry</v>
      </c>
      <c r="I1563" s="179" t="str">
        <f>'Energy consumption (raw)'!I1513</f>
        <v>16 Manufacture of wood and of products of wood and cork, except furniture;
manufacture of articles of straw and plaiting materials</v>
      </c>
      <c r="J1563" s="179" t="str">
        <f>INDEX(Sector!$E$6:$E$46,MATCH('Energy consumption (toe)'!I1563,Sector!$B$6:$B$46,FALSE))</f>
        <v>Manufacture of wood and of products of wood and cork, except furniture;
manufacture of articles of straw and plaiting materials</v>
      </c>
      <c r="K1563" s="179">
        <f>IFERROR('Energy consumption (raw)'!J1513*Lists!$H$84,)</f>
        <v>0</v>
      </c>
      <c r="L1563" s="179">
        <f>'Energy consumption (raw)'!K1513*Lists!$H$84</f>
        <v>1540.2226000000001</v>
      </c>
      <c r="M1563" s="179">
        <f>'Energy consumption (raw)'!L1513*Lists!$H$84</f>
        <v>0</v>
      </c>
      <c r="N1563" s="179">
        <f>'Energy consumption (raw)'!M1513*Lists!$H$84</f>
        <v>0</v>
      </c>
      <c r="O1563" s="178">
        <f t="shared" si="120"/>
        <v>1540.2226000000001</v>
      </c>
      <c r="P1563">
        <f>'Energy consumption (raw)'!N1513*Lists!$H$85</f>
        <v>0</v>
      </c>
      <c r="Q1563">
        <f>'Energy consumption (raw)'!O1513*Lists!$H$86</f>
        <v>0</v>
      </c>
      <c r="R1563">
        <f>'Energy consumption (raw)'!P1513*Lists!$H$87</f>
        <v>0</v>
      </c>
      <c r="S1563">
        <f>'Energy consumption (raw)'!Q1513*Lists!$H$88</f>
        <v>0</v>
      </c>
      <c r="T1563">
        <f>'Energy consumption (raw)'!R1513*Lists!$H$89</f>
        <v>0</v>
      </c>
      <c r="U1563">
        <f>'Energy consumption (raw)'!S1513*Lists!$H$90</f>
        <v>0</v>
      </c>
      <c r="V1563">
        <f>'Energy consumption (raw)'!T1513*Lists!$H$91</f>
        <v>0</v>
      </c>
      <c r="W1563">
        <f>'Energy consumption (raw)'!U1513*Lists!$H$92</f>
        <v>0</v>
      </c>
      <c r="X1563">
        <f>'Energy consumption (raw)'!V1513*Lists!$H$93</f>
        <v>0</v>
      </c>
      <c r="Y1563">
        <f>'Energy consumption (raw)'!W1513*Lists!$H$94</f>
        <v>0</v>
      </c>
      <c r="Z1563">
        <f>'Energy consumption (raw)'!X1513*Lists!$H$96*1000000</f>
        <v>0</v>
      </c>
      <c r="AA1563">
        <f>'Energy consumption (raw)'!Y1513*Lists!$H$97</f>
        <v>0</v>
      </c>
      <c r="AB1563">
        <f>'Energy consumption (raw)'!Z1513*Lists!$H$96</f>
        <v>0</v>
      </c>
      <c r="AC1563">
        <f>'Energy consumption (raw)'!AA1513*Lists!$H$98</f>
        <v>0</v>
      </c>
      <c r="AD1563">
        <f>'Energy consumption (raw)'!AB1513*Lists!$H$99</f>
        <v>0</v>
      </c>
      <c r="AE1563">
        <f>'Energy consumption (raw)'!AC1513*Lists!$H$101</f>
        <v>0</v>
      </c>
      <c r="AF1563">
        <f>'Energy consumption (raw)'!AD1513*Lists!$H$101</f>
        <v>0</v>
      </c>
      <c r="AG1563">
        <f>'Energy consumption (raw)'!AE1513*Lists!$H$101</f>
        <v>0</v>
      </c>
      <c r="AH1563">
        <f>'Energy consumption (raw)'!AF1513*Lists!$H$100</f>
        <v>0</v>
      </c>
      <c r="AI1563" s="167">
        <f t="shared" si="121"/>
        <v>1540.2226000000001</v>
      </c>
      <c r="AJ1563" s="179">
        <f>'Energy consumption (raw)'!AG1513</f>
        <v>1540.2226000000001</v>
      </c>
      <c r="AK1563" s="179">
        <f>'Energy consumption (raw)'!AH1513</f>
        <v>1430.88562</v>
      </c>
      <c r="AL1563">
        <f>IF(ROUND(AI1563,-3)=ROUND('Energy consumption (raw)'!AG1513,-3),1,0)</f>
        <v>1</v>
      </c>
      <c r="AM1563" s="179" t="str">
        <f>'Energy consumption (raw)'!AJ1513</f>
        <v>47. Binh Duong</v>
      </c>
      <c r="AN1563">
        <f>VLOOKUP(AM1563,Lists!$F$9:$G$71,2,FALSE)</f>
        <v>1</v>
      </c>
    </row>
    <row r="1564" spans="2:40" x14ac:dyDescent="0.25">
      <c r="B1564" s="65" t="str">
        <f t="shared" si="119"/>
        <v>Industry1412</v>
      </c>
      <c r="C1564" s="179">
        <f>'Energy consumption (raw)'!B1514</f>
        <v>1412</v>
      </c>
      <c r="D1564" s="179">
        <f>'Energy consumption (raw)'!C1514</f>
        <v>0</v>
      </c>
      <c r="E1564" s="179">
        <f>'Energy consumption (raw)'!D1514</f>
        <v>0</v>
      </c>
      <c r="F1564" s="179" t="str">
        <f>'Energy consumption (raw)'!E1514</f>
        <v>Công nghiệp</v>
      </c>
      <c r="G1564" s="179" t="str">
        <f>'Energy consumption (raw)'!F1514</f>
        <v>Chế biến sữa và các sản phẩm từ sữa</v>
      </c>
      <c r="H1564" s="179" t="str">
        <f>'Energy consumption (raw)'!G1514</f>
        <v>Industry</v>
      </c>
      <c r="I1564" s="179" t="str">
        <f>'Energy consumption (raw)'!I1514</f>
        <v>10 Manufacture of food products</v>
      </c>
      <c r="J1564" s="179" t="str">
        <f>INDEX(Sector!$E$6:$E$46,MATCH('Energy consumption (toe)'!I1564,Sector!$B$6:$B$46,FALSE))</f>
        <v>Manufacture of food products</v>
      </c>
      <c r="K1564" s="179">
        <f>IFERROR('Energy consumption (raw)'!J1514*Lists!$H$84,)</f>
        <v>3916.0105600000002</v>
      </c>
      <c r="L1564" s="179">
        <f>'Energy consumption (raw)'!K1514*Lists!$H$84</f>
        <v>3916.0105600000002</v>
      </c>
      <c r="M1564" s="179">
        <f>'Energy consumption (raw)'!L1514*Lists!$H$84</f>
        <v>0</v>
      </c>
      <c r="N1564" s="179">
        <f>'Energy consumption (raw)'!M1514*Lists!$H$84</f>
        <v>0</v>
      </c>
      <c r="O1564" s="178">
        <f t="shared" si="120"/>
        <v>3916.0105600000002</v>
      </c>
      <c r="P1564">
        <f>'Energy consumption (raw)'!N1514*Lists!$H$85</f>
        <v>0</v>
      </c>
      <c r="Q1564">
        <f>'Energy consumption (raw)'!O1514*Lists!$H$86</f>
        <v>0</v>
      </c>
      <c r="R1564">
        <f>'Energy consumption (raw)'!P1514*Lists!$H$87</f>
        <v>0</v>
      </c>
      <c r="S1564">
        <f>'Energy consumption (raw)'!Q1514*Lists!$H$88</f>
        <v>0</v>
      </c>
      <c r="T1564">
        <f>'Energy consumption (raw)'!R1514*Lists!$H$89</f>
        <v>0</v>
      </c>
      <c r="U1564">
        <f>'Energy consumption (raw)'!S1514*Lists!$H$90</f>
        <v>0.18656</v>
      </c>
      <c r="V1564">
        <f>'Energy consumption (raw)'!T1514*Lists!$H$91</f>
        <v>0</v>
      </c>
      <c r="W1564">
        <f>'Energy consumption (raw)'!U1514*Lists!$H$92</f>
        <v>0</v>
      </c>
      <c r="X1564">
        <f>'Energy consumption (raw)'!V1514*Lists!$H$93</f>
        <v>0</v>
      </c>
      <c r="Y1564">
        <f>'Energy consumption (raw)'!W1514*Lists!$H$94</f>
        <v>0</v>
      </c>
      <c r="Z1564">
        <f>'Energy consumption (raw)'!X1514*Lists!$H$96*1000000</f>
        <v>0</v>
      </c>
      <c r="AA1564">
        <f>'Energy consumption (raw)'!Y1514*Lists!$H$97</f>
        <v>22.89</v>
      </c>
      <c r="AB1564">
        <f>'Energy consumption (raw)'!Z1514*Lists!$H$96</f>
        <v>0</v>
      </c>
      <c r="AC1564">
        <f>'Energy consumption (raw)'!AA1514*Lists!$H$98</f>
        <v>0</v>
      </c>
      <c r="AD1564">
        <f>'Energy consumption (raw)'!AB1514*Lists!$H$99</f>
        <v>0</v>
      </c>
      <c r="AE1564">
        <f>'Energy consumption (raw)'!AC1514*Lists!$H$101</f>
        <v>0</v>
      </c>
      <c r="AF1564">
        <f>'Energy consumption (raw)'!AD1514*Lists!$H$101</f>
        <v>0</v>
      </c>
      <c r="AG1564">
        <f>'Energy consumption (raw)'!AE1514*Lists!$H$101</f>
        <v>0</v>
      </c>
      <c r="AH1564">
        <f>'Energy consumption (raw)'!AF1514*Lists!$H$100</f>
        <v>0</v>
      </c>
      <c r="AI1564" s="167">
        <f t="shared" si="121"/>
        <v>3939.0871200000001</v>
      </c>
      <c r="AJ1564" s="179">
        <f>'Energy consumption (raw)'!AG1514</f>
        <v>3939.0871200000001</v>
      </c>
      <c r="AK1564" s="179">
        <f>'Energy consumption (raw)'!AH1514</f>
        <v>4198.2869799999999</v>
      </c>
      <c r="AL1564">
        <f>IF(ROUND(AI1564,-3)=ROUND('Energy consumption (raw)'!AG1514,-3),1,0)</f>
        <v>1</v>
      </c>
      <c r="AM1564" s="179" t="str">
        <f>'Energy consumption (raw)'!AJ1514</f>
        <v>47. Binh Duong</v>
      </c>
      <c r="AN1564">
        <f>VLOOKUP(AM1564,Lists!$F$9:$G$71,2,FALSE)</f>
        <v>1</v>
      </c>
    </row>
    <row r="1565" spans="2:40" x14ac:dyDescent="0.25">
      <c r="B1565" s="65" t="str">
        <f t="shared" si="119"/>
        <v>Industry1413</v>
      </c>
      <c r="C1565" s="179">
        <f>'Energy consumption (raw)'!B1515</f>
        <v>1413</v>
      </c>
      <c r="D1565" s="179">
        <f>'Energy consumption (raw)'!C1515</f>
        <v>0</v>
      </c>
      <c r="E1565" s="179">
        <f>'Energy consumption (raw)'!D1515</f>
        <v>0</v>
      </c>
      <c r="F1565" s="179" t="str">
        <f>'Energy consumption (raw)'!E1515</f>
        <v>Công nghiệp</v>
      </c>
      <c r="G1565" s="179" t="str">
        <f>'Energy consumption (raw)'!F1515</f>
        <v>Chế biến sữa và các sản phẩm từ sữa</v>
      </c>
      <c r="H1565" s="179" t="str">
        <f>'Energy consumption (raw)'!G1515</f>
        <v>Industry</v>
      </c>
      <c r="I1565" s="179" t="str">
        <f>'Energy consumption (raw)'!I1515</f>
        <v>10 Manufacture of food products</v>
      </c>
      <c r="J1565" s="179" t="str">
        <f>INDEX(Sector!$E$6:$E$46,MATCH('Energy consumption (toe)'!I1565,Sector!$B$6:$B$46,FALSE))</f>
        <v>Manufacture of food products</v>
      </c>
      <c r="K1565" s="179">
        <f>IFERROR('Energy consumption (raw)'!J1515*Lists!$H$84,)</f>
        <v>3045.6814100000001</v>
      </c>
      <c r="L1565" s="179">
        <f>'Energy consumption (raw)'!K1515*Lists!$H$84</f>
        <v>3045.6814100000001</v>
      </c>
      <c r="M1565" s="179">
        <f>'Energy consumption (raw)'!L1515*Lists!$H$84</f>
        <v>0</v>
      </c>
      <c r="N1565" s="179">
        <f>'Energy consumption (raw)'!M1515*Lists!$H$84</f>
        <v>0</v>
      </c>
      <c r="O1565" s="178">
        <f t="shared" si="120"/>
        <v>3045.6814100000001</v>
      </c>
      <c r="P1565">
        <f>'Energy consumption (raw)'!N1515*Lists!$H$85</f>
        <v>0</v>
      </c>
      <c r="Q1565">
        <f>'Energy consumption (raw)'!O1515*Lists!$H$86</f>
        <v>0</v>
      </c>
      <c r="R1565">
        <f>'Energy consumption (raw)'!P1515*Lists!$H$87</f>
        <v>0</v>
      </c>
      <c r="S1565">
        <f>'Energy consumption (raw)'!Q1515*Lists!$H$88</f>
        <v>0</v>
      </c>
      <c r="T1565">
        <f>'Energy consumption (raw)'!R1515*Lists!$H$89</f>
        <v>0</v>
      </c>
      <c r="U1565">
        <f>'Energy consumption (raw)'!S1515*Lists!$H$90</f>
        <v>0.11088000000000001</v>
      </c>
      <c r="V1565">
        <f>'Energy consumption (raw)'!T1515*Lists!$H$91</f>
        <v>0</v>
      </c>
      <c r="W1565">
        <f>'Energy consumption (raw)'!U1515*Lists!$H$92</f>
        <v>0</v>
      </c>
      <c r="X1565">
        <f>'Energy consumption (raw)'!V1515*Lists!$H$93</f>
        <v>0</v>
      </c>
      <c r="Y1565">
        <f>'Energy consumption (raw)'!W1515*Lists!$H$94</f>
        <v>0</v>
      </c>
      <c r="Z1565">
        <f>'Energy consumption (raw)'!X1515*Lists!$H$96*1000000</f>
        <v>0</v>
      </c>
      <c r="AA1565">
        <f>'Energy consumption (raw)'!Y1515*Lists!$H$97</f>
        <v>0</v>
      </c>
      <c r="AB1565">
        <f>'Energy consumption (raw)'!Z1515*Lists!$H$96</f>
        <v>0</v>
      </c>
      <c r="AC1565">
        <f>'Energy consumption (raw)'!AA1515*Lists!$H$98</f>
        <v>0</v>
      </c>
      <c r="AD1565">
        <f>'Energy consumption (raw)'!AB1515*Lists!$H$99</f>
        <v>0</v>
      </c>
      <c r="AE1565">
        <f>'Energy consumption (raw)'!AC1515*Lists!$H$101</f>
        <v>0</v>
      </c>
      <c r="AF1565">
        <f>'Energy consumption (raw)'!AD1515*Lists!$H$101</f>
        <v>0</v>
      </c>
      <c r="AG1565">
        <f>'Energy consumption (raw)'!AE1515*Lists!$H$101</f>
        <v>0</v>
      </c>
      <c r="AH1565">
        <f>'Energy consumption (raw)'!AF1515*Lists!$H$100</f>
        <v>0</v>
      </c>
      <c r="AI1565" s="167">
        <f t="shared" si="121"/>
        <v>3045.7922900000003</v>
      </c>
      <c r="AJ1565" s="179">
        <f>'Energy consumption (raw)'!AG1515</f>
        <v>3045.7922900000003</v>
      </c>
      <c r="AK1565" s="179">
        <f>'Energy consumption (raw)'!AH1515</f>
        <v>3234.6183500000002</v>
      </c>
      <c r="AL1565">
        <f>IF(ROUND(AI1565,-3)=ROUND('Energy consumption (raw)'!AG1515,-3),1,0)</f>
        <v>1</v>
      </c>
      <c r="AM1565" s="179" t="str">
        <f>'Energy consumption (raw)'!AJ1515</f>
        <v>47. Binh Duong</v>
      </c>
      <c r="AN1565">
        <f>VLOOKUP(AM1565,Lists!$F$9:$G$71,2,FALSE)</f>
        <v>1</v>
      </c>
    </row>
    <row r="1566" spans="2:40" x14ac:dyDescent="0.25">
      <c r="B1566" s="65" t="str">
        <f t="shared" si="119"/>
        <v>Industry1414</v>
      </c>
      <c r="C1566" s="179">
        <f>'Energy consumption (raw)'!B1516</f>
        <v>1414</v>
      </c>
      <c r="D1566" s="179">
        <f>'Energy consumption (raw)'!C1516</f>
        <v>0</v>
      </c>
      <c r="E1566" s="179">
        <f>'Energy consumption (raw)'!D1516</f>
        <v>0</v>
      </c>
      <c r="F1566" s="179" t="str">
        <f>'Energy consumption (raw)'!E1516</f>
        <v>Công nghiệp</v>
      </c>
      <c r="G1566" s="179" t="str">
        <f>'Energy consumption (raw)'!F1516</f>
        <v>Sản xuất các loại dây bện và lưới</v>
      </c>
      <c r="H1566" s="179" t="str">
        <f>'Energy consumption (raw)'!G1516</f>
        <v>Industry</v>
      </c>
      <c r="I1566" s="179" t="str">
        <f>'Energy consumption (raw)'!I1516</f>
        <v>13 Manufacture of textiles</v>
      </c>
      <c r="J1566" s="179" t="str">
        <f>INDEX(Sector!$E$6:$E$46,MATCH('Energy consumption (toe)'!I1566,Sector!$B$6:$B$46,FALSE))</f>
        <v>Manufacture of textiles</v>
      </c>
      <c r="K1566" s="179">
        <f>IFERROR('Energy consumption (raw)'!J1516*Lists!$H$84,)</f>
        <v>0</v>
      </c>
      <c r="L1566" s="179">
        <f>'Energy consumption (raw)'!K1516*Lists!$H$84</f>
        <v>1892.5357900000001</v>
      </c>
      <c r="M1566" s="179">
        <f>'Energy consumption (raw)'!L1516*Lists!$H$84</f>
        <v>0</v>
      </c>
      <c r="N1566" s="179">
        <f>'Energy consumption (raw)'!M1516*Lists!$H$84</f>
        <v>0</v>
      </c>
      <c r="O1566" s="178">
        <f t="shared" si="120"/>
        <v>1892.5357900000001</v>
      </c>
      <c r="P1566">
        <f>'Energy consumption (raw)'!N1516*Lists!$H$85</f>
        <v>279.29999999999995</v>
      </c>
      <c r="Q1566">
        <f>'Energy consumption (raw)'!O1516*Lists!$H$86</f>
        <v>0</v>
      </c>
      <c r="R1566">
        <f>'Energy consumption (raw)'!P1516*Lists!$H$87</f>
        <v>0</v>
      </c>
      <c r="S1566">
        <f>'Energy consumption (raw)'!Q1516*Lists!$H$88</f>
        <v>0</v>
      </c>
      <c r="T1566">
        <f>'Energy consumption (raw)'!R1516*Lists!$H$89</f>
        <v>0</v>
      </c>
      <c r="U1566">
        <f>'Energy consumption (raw)'!S1516*Lists!$H$90</f>
        <v>0</v>
      </c>
      <c r="V1566">
        <f>'Energy consumption (raw)'!T1516*Lists!$H$91</f>
        <v>0</v>
      </c>
      <c r="W1566">
        <f>'Energy consumption (raw)'!U1516*Lists!$H$92</f>
        <v>0</v>
      </c>
      <c r="X1566">
        <f>'Energy consumption (raw)'!V1516*Lists!$H$93</f>
        <v>0</v>
      </c>
      <c r="Y1566">
        <f>'Energy consumption (raw)'!W1516*Lists!$H$94</f>
        <v>0</v>
      </c>
      <c r="Z1566">
        <f>'Energy consumption (raw)'!X1516*Lists!$H$96*1000000</f>
        <v>0</v>
      </c>
      <c r="AA1566">
        <f>'Energy consumption (raw)'!Y1516*Lists!$H$97</f>
        <v>98.100000000000009</v>
      </c>
      <c r="AB1566">
        <f>'Energy consumption (raw)'!Z1516*Lists!$H$96</f>
        <v>0</v>
      </c>
      <c r="AC1566">
        <f>'Energy consumption (raw)'!AA1516*Lists!$H$98</f>
        <v>0</v>
      </c>
      <c r="AD1566">
        <f>'Energy consumption (raw)'!AB1516*Lists!$H$99</f>
        <v>0</v>
      </c>
      <c r="AE1566">
        <f>'Energy consumption (raw)'!AC1516*Lists!$H$101</f>
        <v>0</v>
      </c>
      <c r="AF1566">
        <f>'Energy consumption (raw)'!AD1516*Lists!$H$101</f>
        <v>0</v>
      </c>
      <c r="AG1566">
        <f>'Energy consumption (raw)'!AE1516*Lists!$H$101</f>
        <v>0</v>
      </c>
      <c r="AH1566">
        <f>'Energy consumption (raw)'!AF1516*Lists!$H$100</f>
        <v>0</v>
      </c>
      <c r="AI1566" s="167">
        <f t="shared" si="121"/>
        <v>2269.93579</v>
      </c>
      <c r="AJ1566" s="179">
        <f>'Energy consumption (raw)'!AG1516</f>
        <v>2269.93579</v>
      </c>
      <c r="AK1566" s="179">
        <f>'Energy consumption (raw)'!AH1516</f>
        <v>1465.9425800000001</v>
      </c>
      <c r="AL1566">
        <f>IF(ROUND(AI1566,-3)=ROUND('Energy consumption (raw)'!AG1516,-3),1,0)</f>
        <v>1</v>
      </c>
      <c r="AM1566" s="179" t="str">
        <f>'Energy consumption (raw)'!AJ1516</f>
        <v>47. Binh Duong</v>
      </c>
      <c r="AN1566">
        <f>VLOOKUP(AM1566,Lists!$F$9:$G$71,2,FALSE)</f>
        <v>1</v>
      </c>
    </row>
    <row r="1567" spans="2:40" x14ac:dyDescent="0.25">
      <c r="B1567" s="65" t="str">
        <f t="shared" si="119"/>
        <v>Industry1415</v>
      </c>
      <c r="C1567" s="179">
        <f>'Energy consumption (raw)'!B1517</f>
        <v>1415</v>
      </c>
      <c r="D1567" s="179">
        <f>'Energy consumption (raw)'!C1517</f>
        <v>0</v>
      </c>
      <c r="E1567" s="179">
        <f>'Energy consumption (raw)'!D1517</f>
        <v>0</v>
      </c>
      <c r="F1567" s="179" t="str">
        <f>'Energy consumption (raw)'!E1517</f>
        <v>Công nghiệp</v>
      </c>
      <c r="G1567" s="179" t="str">
        <f>'Energy consumption (raw)'!F1517</f>
        <v>Cưa, xẻ, bào gỗ và bảo quản gỗ</v>
      </c>
      <c r="H1567" s="179" t="str">
        <f>'Energy consumption (raw)'!G1517</f>
        <v>Industry</v>
      </c>
      <c r="I1567" s="179" t="str">
        <f>'Energy consumption (raw)'!I1517</f>
        <v>16 Manufacture of wood and of products of wood and cork, except furniture;
manufacture of articles of straw and plaiting materials</v>
      </c>
      <c r="J1567" s="179" t="str">
        <f>INDEX(Sector!$E$6:$E$46,MATCH('Energy consumption (toe)'!I1567,Sector!$B$6:$B$46,FALSE))</f>
        <v>Manufacture of wood and of products of wood and cork, except furniture;
manufacture of articles of straw and plaiting materials</v>
      </c>
      <c r="K1567" s="179">
        <f>IFERROR('Energy consumption (raw)'!J1517*Lists!$H$84,)</f>
        <v>1073.63483</v>
      </c>
      <c r="L1567" s="179">
        <f>'Energy consumption (raw)'!K1517*Lists!$H$84</f>
        <v>1073.63483</v>
      </c>
      <c r="M1567" s="179">
        <f>'Energy consumption (raw)'!L1517*Lists!$H$84</f>
        <v>0</v>
      </c>
      <c r="N1567" s="179">
        <f>'Energy consumption (raw)'!M1517*Lists!$H$84</f>
        <v>0</v>
      </c>
      <c r="O1567" s="178">
        <f t="shared" si="120"/>
        <v>1073.63483</v>
      </c>
      <c r="P1567">
        <f>'Energy consumption (raw)'!N1517*Lists!$H$85</f>
        <v>0</v>
      </c>
      <c r="Q1567">
        <f>'Energy consumption (raw)'!O1517*Lists!$H$86</f>
        <v>0</v>
      </c>
      <c r="R1567">
        <f>'Energy consumption (raw)'!P1517*Lists!$H$87</f>
        <v>0</v>
      </c>
      <c r="S1567">
        <f>'Energy consumption (raw)'!Q1517*Lists!$H$88</f>
        <v>0</v>
      </c>
      <c r="T1567">
        <f>'Energy consumption (raw)'!R1517*Lists!$H$89</f>
        <v>0</v>
      </c>
      <c r="U1567">
        <f>'Energy consumption (raw)'!S1517*Lists!$H$90</f>
        <v>0</v>
      </c>
      <c r="V1567">
        <f>'Energy consumption (raw)'!T1517*Lists!$H$91</f>
        <v>0</v>
      </c>
      <c r="W1567">
        <f>'Energy consumption (raw)'!U1517*Lists!$H$92</f>
        <v>0</v>
      </c>
      <c r="X1567">
        <f>'Energy consumption (raw)'!V1517*Lists!$H$93</f>
        <v>0</v>
      </c>
      <c r="Y1567">
        <f>'Energy consumption (raw)'!W1517*Lists!$H$94</f>
        <v>0</v>
      </c>
      <c r="Z1567">
        <f>'Energy consumption (raw)'!X1517*Lists!$H$96*1000000</f>
        <v>0</v>
      </c>
      <c r="AA1567">
        <f>'Energy consumption (raw)'!Y1517*Lists!$H$97</f>
        <v>0</v>
      </c>
      <c r="AB1567">
        <f>'Energy consumption (raw)'!Z1517*Lists!$H$96</f>
        <v>0</v>
      </c>
      <c r="AC1567">
        <f>'Energy consumption (raw)'!AA1517*Lists!$H$98</f>
        <v>0</v>
      </c>
      <c r="AD1567">
        <f>'Energy consumption (raw)'!AB1517*Lists!$H$99</f>
        <v>0</v>
      </c>
      <c r="AE1567">
        <f>'Energy consumption (raw)'!AC1517*Lists!$H$101</f>
        <v>0</v>
      </c>
      <c r="AF1567">
        <f>'Energy consumption (raw)'!AD1517*Lists!$H$101</f>
        <v>0</v>
      </c>
      <c r="AG1567">
        <f>'Energy consumption (raw)'!AE1517*Lists!$H$101</f>
        <v>0</v>
      </c>
      <c r="AH1567">
        <f>'Energy consumption (raw)'!AF1517*Lists!$H$100</f>
        <v>0</v>
      </c>
      <c r="AI1567" s="167">
        <f t="shared" si="121"/>
        <v>1073.63483</v>
      </c>
      <c r="AJ1567" s="179">
        <f>'Energy consumption (raw)'!AG1517</f>
        <v>1073.63483</v>
      </c>
      <c r="AK1567" s="179">
        <f>'Energy consumption (raw)'!AH1517</f>
        <v>1295.1016200000001</v>
      </c>
      <c r="AL1567">
        <f>IF(ROUND(AI1567,-3)=ROUND('Energy consumption (raw)'!AG1517,-3),1,0)</f>
        <v>1</v>
      </c>
      <c r="AM1567" s="179" t="str">
        <f>'Energy consumption (raw)'!AJ1517</f>
        <v>47. Binh Duong</v>
      </c>
      <c r="AN1567">
        <f>VLOOKUP(AM1567,Lists!$F$9:$G$71,2,FALSE)</f>
        <v>1</v>
      </c>
    </row>
    <row r="1568" spans="2:40" x14ac:dyDescent="0.25">
      <c r="B1568" s="65" t="str">
        <f t="shared" si="119"/>
        <v>Industry1416</v>
      </c>
      <c r="C1568" s="179">
        <f>'Energy consumption (raw)'!B1518</f>
        <v>1416</v>
      </c>
      <c r="D1568" s="179">
        <f>'Energy consumption (raw)'!C1518</f>
        <v>0</v>
      </c>
      <c r="E1568" s="179">
        <f>'Energy consumption (raw)'!D1518</f>
        <v>0</v>
      </c>
      <c r="F1568" s="179" t="str">
        <f>'Energy consumption (raw)'!E1518</f>
        <v>Công nghiệp</v>
      </c>
      <c r="G1568" s="179" t="str">
        <f>'Energy consumption (raw)'!F1518</f>
        <v>Gia công cơ khí, xử lý và tráng phủ kim loại</v>
      </c>
      <c r="H1568" s="179" t="str">
        <f>'Energy consumption (raw)'!G1518</f>
        <v>Industry</v>
      </c>
      <c r="I1568" s="179" t="str">
        <f>'Energy consumption (raw)'!I1518</f>
        <v>24 Manufacture of basic metals</v>
      </c>
      <c r="J1568" s="179" t="str">
        <f>INDEX(Sector!$E$6:$E$46,MATCH('Energy consumption (toe)'!I1568,Sector!$B$6:$B$46,FALSE))</f>
        <v>Manufacture of basic metals</v>
      </c>
      <c r="K1568" s="179">
        <f>IFERROR('Energy consumption (raw)'!J1518*Lists!$H$84,)</f>
        <v>0</v>
      </c>
      <c r="L1568" s="179">
        <f>'Energy consumption (raw)'!K1518*Lists!$H$84</f>
        <v>21707.047440000002</v>
      </c>
      <c r="M1568" s="179">
        <f>'Energy consumption (raw)'!L1518*Lists!$H$84</f>
        <v>0</v>
      </c>
      <c r="N1568" s="179">
        <f>'Energy consumption (raw)'!M1518*Lists!$H$84</f>
        <v>0</v>
      </c>
      <c r="O1568" s="178">
        <f t="shared" si="120"/>
        <v>21707.047440000002</v>
      </c>
      <c r="P1568">
        <f>'Energy consumption (raw)'!N1518*Lists!$H$85</f>
        <v>0</v>
      </c>
      <c r="Q1568">
        <f>'Energy consumption (raw)'!O1518*Lists!$H$86</f>
        <v>0</v>
      </c>
      <c r="R1568">
        <f>'Energy consumption (raw)'!P1518*Lists!$H$87</f>
        <v>0</v>
      </c>
      <c r="S1568">
        <f>'Energy consumption (raw)'!Q1518*Lists!$H$88</f>
        <v>0</v>
      </c>
      <c r="T1568">
        <f>'Energy consumption (raw)'!R1518*Lists!$H$89</f>
        <v>0</v>
      </c>
      <c r="U1568">
        <f>'Energy consumption (raw)'!S1518*Lists!$H$90</f>
        <v>0.11352000000000001</v>
      </c>
      <c r="V1568">
        <f>'Energy consumption (raw)'!T1518*Lists!$H$91</f>
        <v>0</v>
      </c>
      <c r="W1568">
        <f>'Energy consumption (raw)'!U1518*Lists!$H$92</f>
        <v>0</v>
      </c>
      <c r="X1568">
        <f>'Energy consumption (raw)'!V1518*Lists!$H$93</f>
        <v>0</v>
      </c>
      <c r="Y1568">
        <f>'Energy consumption (raw)'!W1518*Lists!$H$94</f>
        <v>0</v>
      </c>
      <c r="Z1568">
        <f>'Energy consumption (raw)'!X1518*Lists!$H$96*1000000</f>
        <v>0</v>
      </c>
      <c r="AA1568">
        <f>'Energy consumption (raw)'!Y1518*Lists!$H$97</f>
        <v>0</v>
      </c>
      <c r="AB1568">
        <f>'Energy consumption (raw)'!Z1518*Lists!$H$96</f>
        <v>0</v>
      </c>
      <c r="AC1568">
        <f>'Energy consumption (raw)'!AA1518*Lists!$H$98</f>
        <v>0</v>
      </c>
      <c r="AD1568">
        <f>'Energy consumption (raw)'!AB1518*Lists!$H$99</f>
        <v>0</v>
      </c>
      <c r="AE1568">
        <f>'Energy consumption (raw)'!AC1518*Lists!$H$101</f>
        <v>0</v>
      </c>
      <c r="AF1568">
        <f>'Energy consumption (raw)'!AD1518*Lists!$H$101</f>
        <v>0</v>
      </c>
      <c r="AG1568">
        <f>'Energy consumption (raw)'!AE1518*Lists!$H$101</f>
        <v>0</v>
      </c>
      <c r="AH1568">
        <f>'Energy consumption (raw)'!AF1518*Lists!$H$100</f>
        <v>0</v>
      </c>
      <c r="AI1568" s="167">
        <f t="shared" si="121"/>
        <v>21707.160960000001</v>
      </c>
      <c r="AJ1568" s="179">
        <f>'Energy consumption (raw)'!AG1518</f>
        <v>21707.160960000001</v>
      </c>
      <c r="AK1568" s="179">
        <f>'Energy consumption (raw)'!AH1518</f>
        <v>20846.593490000003</v>
      </c>
      <c r="AL1568">
        <f>IF(ROUND(AI1568,-3)=ROUND('Energy consumption (raw)'!AG1518,-3),1,0)</f>
        <v>1</v>
      </c>
      <c r="AM1568" s="179" t="str">
        <f>'Energy consumption (raw)'!AJ1518</f>
        <v>47. Binh Duong</v>
      </c>
      <c r="AN1568">
        <f>VLOOKUP(AM1568,Lists!$F$9:$G$71,2,FALSE)</f>
        <v>1</v>
      </c>
    </row>
    <row r="1569" spans="2:40" x14ac:dyDescent="0.25">
      <c r="B1569" s="65" t="str">
        <f t="shared" si="119"/>
        <v>Industry1417</v>
      </c>
      <c r="C1569" s="179">
        <f>'Energy consumption (raw)'!B1519</f>
        <v>1417</v>
      </c>
      <c r="D1569" s="179">
        <f>'Energy consumption (raw)'!C1519</f>
        <v>0</v>
      </c>
      <c r="E1569" s="179">
        <f>'Energy consumption (raw)'!D1519</f>
        <v>0</v>
      </c>
      <c r="F1569" s="179" t="str">
        <f>'Energy consumption (raw)'!E1519</f>
        <v>Công nghiệp</v>
      </c>
      <c r="G1569" s="179" t="str">
        <f>'Energy consumption (raw)'!F1519</f>
        <v>Gia công cơ khí, xử lý và tráng phủ kim loại</v>
      </c>
      <c r="H1569" s="179" t="str">
        <f>'Energy consumption (raw)'!G1519</f>
        <v>Industry</v>
      </c>
      <c r="I1569" s="179" t="str">
        <f>'Energy consumption (raw)'!I1519</f>
        <v>24 Manufacture of basic metals</v>
      </c>
      <c r="J1569" s="179" t="str">
        <f>INDEX(Sector!$E$6:$E$46,MATCH('Energy consumption (toe)'!I1569,Sector!$B$6:$B$46,FALSE))</f>
        <v>Manufacture of basic metals</v>
      </c>
      <c r="K1569" s="179">
        <f>IFERROR('Energy consumption (raw)'!J1519*Lists!$H$84,)</f>
        <v>2113.1076400000002</v>
      </c>
      <c r="L1569" s="179">
        <f>'Energy consumption (raw)'!K1519*Lists!$H$84</f>
        <v>2113.1076400000002</v>
      </c>
      <c r="M1569" s="179">
        <f>'Energy consumption (raw)'!L1519*Lists!$H$84</f>
        <v>0</v>
      </c>
      <c r="N1569" s="179">
        <f>'Energy consumption (raw)'!M1519*Lists!$H$84</f>
        <v>0</v>
      </c>
      <c r="O1569" s="178">
        <f t="shared" si="120"/>
        <v>2113.1076400000002</v>
      </c>
      <c r="P1569">
        <f>'Energy consumption (raw)'!N1519*Lists!$H$85</f>
        <v>0</v>
      </c>
      <c r="Q1569">
        <f>'Energy consumption (raw)'!O1519*Lists!$H$86</f>
        <v>0</v>
      </c>
      <c r="R1569">
        <f>'Energy consumption (raw)'!P1519*Lists!$H$87</f>
        <v>0</v>
      </c>
      <c r="S1569">
        <f>'Energy consumption (raw)'!Q1519*Lists!$H$88</f>
        <v>0</v>
      </c>
      <c r="T1569">
        <f>'Energy consumption (raw)'!R1519*Lists!$H$89</f>
        <v>0</v>
      </c>
      <c r="U1569">
        <f>'Energy consumption (raw)'!S1519*Lists!$H$90</f>
        <v>4.4880000000000003E-2</v>
      </c>
      <c r="V1569">
        <f>'Energy consumption (raw)'!T1519*Lists!$H$91</f>
        <v>0</v>
      </c>
      <c r="W1569">
        <f>'Energy consumption (raw)'!U1519*Lists!$H$92</f>
        <v>0</v>
      </c>
      <c r="X1569">
        <f>'Energy consumption (raw)'!V1519*Lists!$H$93</f>
        <v>0</v>
      </c>
      <c r="Y1569">
        <f>'Energy consumption (raw)'!W1519*Lists!$H$94</f>
        <v>0</v>
      </c>
      <c r="Z1569">
        <f>'Energy consumption (raw)'!X1519*Lists!$H$96*1000000</f>
        <v>0</v>
      </c>
      <c r="AA1569">
        <f>'Energy consumption (raw)'!Y1519*Lists!$H$97</f>
        <v>0</v>
      </c>
      <c r="AB1569">
        <f>'Energy consumption (raw)'!Z1519*Lists!$H$96</f>
        <v>0</v>
      </c>
      <c r="AC1569">
        <f>'Energy consumption (raw)'!AA1519*Lists!$H$98</f>
        <v>0</v>
      </c>
      <c r="AD1569">
        <f>'Energy consumption (raw)'!AB1519*Lists!$H$99</f>
        <v>0</v>
      </c>
      <c r="AE1569">
        <f>'Energy consumption (raw)'!AC1519*Lists!$H$101</f>
        <v>0</v>
      </c>
      <c r="AF1569">
        <f>'Energy consumption (raw)'!AD1519*Lists!$H$101</f>
        <v>0</v>
      </c>
      <c r="AG1569">
        <f>'Energy consumption (raw)'!AE1519*Lists!$H$101</f>
        <v>0</v>
      </c>
      <c r="AH1569">
        <f>'Energy consumption (raw)'!AF1519*Lists!$H$100</f>
        <v>0</v>
      </c>
      <c r="AI1569" s="167">
        <f t="shared" si="121"/>
        <v>2113.1525200000001</v>
      </c>
      <c r="AJ1569" s="179">
        <f>'Energy consumption (raw)'!AG1519</f>
        <v>2113.1525200000001</v>
      </c>
      <c r="AK1569" s="179">
        <f>'Energy consumption (raw)'!AH1519</f>
        <v>2310.33905</v>
      </c>
      <c r="AL1569">
        <f>IF(ROUND(AI1569,-3)=ROUND('Energy consumption (raw)'!AG1519,-3),1,0)</f>
        <v>1</v>
      </c>
      <c r="AM1569" s="179" t="str">
        <f>'Energy consumption (raw)'!AJ1519</f>
        <v>47. Binh Duong</v>
      </c>
      <c r="AN1569">
        <f>VLOOKUP(AM1569,Lists!$F$9:$G$71,2,FALSE)</f>
        <v>1</v>
      </c>
    </row>
    <row r="1570" spans="2:40" x14ac:dyDescent="0.25">
      <c r="B1570" s="65" t="str">
        <f t="shared" si="119"/>
        <v>Industry1418</v>
      </c>
      <c r="C1570" s="179">
        <f>'Energy consumption (raw)'!B1520</f>
        <v>1418</v>
      </c>
      <c r="D1570" s="179">
        <f>'Energy consumption (raw)'!C1520</f>
        <v>0</v>
      </c>
      <c r="E1570" s="179">
        <f>'Energy consumption (raw)'!D1520</f>
        <v>0</v>
      </c>
      <c r="F1570" s="179" t="str">
        <f>'Energy consumption (raw)'!E1520</f>
        <v>Công nghiệp</v>
      </c>
      <c r="G1570" s="179" t="str">
        <f>'Energy consumption (raw)'!F1520</f>
        <v>Gia công cơ khí, xử lý và tráng phủ kim loại</v>
      </c>
      <c r="H1570" s="179" t="str">
        <f>'Energy consumption (raw)'!G1520</f>
        <v>Industry</v>
      </c>
      <c r="I1570" s="179" t="str">
        <f>'Energy consumption (raw)'!I1520</f>
        <v>24 Manufacture of basic metals</v>
      </c>
      <c r="J1570" s="179" t="str">
        <f>INDEX(Sector!$E$6:$E$46,MATCH('Energy consumption (toe)'!I1570,Sector!$B$6:$B$46,FALSE))</f>
        <v>Manufacture of basic metals</v>
      </c>
      <c r="K1570" s="179">
        <f>IFERROR('Energy consumption (raw)'!J1520*Lists!$H$84,)</f>
        <v>0</v>
      </c>
      <c r="L1570" s="179">
        <f>'Energy consumption (raw)'!K1520*Lists!$H$84</f>
        <v>5513.2933000000003</v>
      </c>
      <c r="M1570" s="179">
        <f>'Energy consumption (raw)'!L1520*Lists!$H$84</f>
        <v>0</v>
      </c>
      <c r="N1570" s="179">
        <f>'Energy consumption (raw)'!M1520*Lists!$H$84</f>
        <v>0</v>
      </c>
      <c r="O1570" s="178">
        <f t="shared" si="120"/>
        <v>5513.2933000000003</v>
      </c>
      <c r="P1570">
        <f>'Energy consumption (raw)'!N1520*Lists!$H$85</f>
        <v>0</v>
      </c>
      <c r="Q1570">
        <f>'Energy consumption (raw)'!O1520*Lists!$H$86</f>
        <v>0</v>
      </c>
      <c r="R1570">
        <f>'Energy consumption (raw)'!P1520*Lists!$H$87</f>
        <v>0</v>
      </c>
      <c r="S1570">
        <f>'Energy consumption (raw)'!Q1520*Lists!$H$88</f>
        <v>0</v>
      </c>
      <c r="T1570">
        <f>'Energy consumption (raw)'!R1520*Lists!$H$89</f>
        <v>0</v>
      </c>
      <c r="U1570">
        <f>'Energy consumption (raw)'!S1520*Lists!$H$90</f>
        <v>0</v>
      </c>
      <c r="V1570">
        <f>'Energy consumption (raw)'!T1520*Lists!$H$91</f>
        <v>0</v>
      </c>
      <c r="W1570">
        <f>'Energy consumption (raw)'!U1520*Lists!$H$92</f>
        <v>0</v>
      </c>
      <c r="X1570">
        <f>'Energy consumption (raw)'!V1520*Lists!$H$93</f>
        <v>0</v>
      </c>
      <c r="Y1570">
        <f>'Energy consumption (raw)'!W1520*Lists!$H$94</f>
        <v>0</v>
      </c>
      <c r="Z1570">
        <f>'Energy consumption (raw)'!X1520*Lists!$H$96*1000000</f>
        <v>0</v>
      </c>
      <c r="AA1570">
        <f>'Energy consumption (raw)'!Y1520*Lists!$H$97</f>
        <v>29.430000000000003</v>
      </c>
      <c r="AB1570">
        <f>'Energy consumption (raw)'!Z1520*Lists!$H$96</f>
        <v>0</v>
      </c>
      <c r="AC1570">
        <f>'Energy consumption (raw)'!AA1520*Lists!$H$98</f>
        <v>0</v>
      </c>
      <c r="AD1570">
        <f>'Energy consumption (raw)'!AB1520*Lists!$H$99</f>
        <v>0</v>
      </c>
      <c r="AE1570">
        <f>'Energy consumption (raw)'!AC1520*Lists!$H$101</f>
        <v>0</v>
      </c>
      <c r="AF1570">
        <f>'Energy consumption (raw)'!AD1520*Lists!$H$101</f>
        <v>0</v>
      </c>
      <c r="AG1570">
        <f>'Energy consumption (raw)'!AE1520*Lists!$H$101</f>
        <v>0</v>
      </c>
      <c r="AH1570">
        <f>'Energy consumption (raw)'!AF1520*Lists!$H$100</f>
        <v>0</v>
      </c>
      <c r="AI1570" s="167">
        <f t="shared" si="121"/>
        <v>5542.7233000000006</v>
      </c>
      <c r="AJ1570" s="179">
        <f>'Energy consumption (raw)'!AG1520</f>
        <v>5542.7233000000006</v>
      </c>
      <c r="AK1570" s="179">
        <f>'Energy consumption (raw)'!AH1520</f>
        <v>5006.8652700000002</v>
      </c>
      <c r="AL1570">
        <f>IF(ROUND(AI1570,-3)=ROUND('Energy consumption (raw)'!AG1520,-3),1,0)</f>
        <v>1</v>
      </c>
      <c r="AM1570" s="179" t="str">
        <f>'Energy consumption (raw)'!AJ1520</f>
        <v>47. Binh Duong</v>
      </c>
      <c r="AN1570">
        <f>VLOOKUP(AM1570,Lists!$F$9:$G$71,2,FALSE)</f>
        <v>1</v>
      </c>
    </row>
    <row r="1571" spans="2:40" x14ac:dyDescent="0.25">
      <c r="B1571" s="65" t="str">
        <f t="shared" si="119"/>
        <v>Industry1419</v>
      </c>
      <c r="C1571" s="179">
        <f>'Energy consumption (raw)'!B1521</f>
        <v>1419</v>
      </c>
      <c r="D1571" s="179">
        <f>'Energy consumption (raw)'!C1521</f>
        <v>0</v>
      </c>
      <c r="E1571" s="179">
        <f>'Energy consumption (raw)'!D1521</f>
        <v>0</v>
      </c>
      <c r="F1571" s="179" t="str">
        <f>'Energy consumption (raw)'!E1521</f>
        <v>Công nghiệp</v>
      </c>
      <c r="G1571" s="179" t="str">
        <f>'Energy consumption (raw)'!F1521</f>
        <v>Gia công, sản xuất đồ dùng trong nhà bếp</v>
      </c>
      <c r="H1571" s="179" t="str">
        <f>'Energy consumption (raw)'!G1521</f>
        <v>Industry</v>
      </c>
      <c r="I1571" s="179" t="str">
        <f>'Energy consumption (raw)'!I1521</f>
        <v>25 Manufacture of fabricated metal products, except machinery and equipment</v>
      </c>
      <c r="J1571" s="179" t="str">
        <f>INDEX(Sector!$E$6:$E$46,MATCH('Energy consumption (toe)'!I1571,Sector!$B$6:$B$46,FALSE))</f>
        <v>Manufacture of fabricated metal products, except machinery and equipment</v>
      </c>
      <c r="K1571" s="179">
        <f>IFERROR('Energy consumption (raw)'!J1521*Lists!$H$84,)</f>
        <v>0</v>
      </c>
      <c r="L1571" s="179">
        <f>'Energy consumption (raw)'!K1521*Lists!$H$84</f>
        <v>1023.6570600000001</v>
      </c>
      <c r="M1571" s="179">
        <f>'Energy consumption (raw)'!L1521*Lists!$H$84</f>
        <v>0</v>
      </c>
      <c r="N1571" s="179">
        <f>'Energy consumption (raw)'!M1521*Lists!$H$84</f>
        <v>0</v>
      </c>
      <c r="O1571" s="178">
        <f t="shared" si="120"/>
        <v>1023.6570600000001</v>
      </c>
      <c r="P1571">
        <f>'Energy consumption (raw)'!N1521*Lists!$H$85</f>
        <v>0</v>
      </c>
      <c r="Q1571">
        <f>'Energy consumption (raw)'!O1521*Lists!$H$86</f>
        <v>0</v>
      </c>
      <c r="R1571">
        <f>'Energy consumption (raw)'!P1521*Lists!$H$87</f>
        <v>0</v>
      </c>
      <c r="S1571">
        <f>'Energy consumption (raw)'!Q1521*Lists!$H$88</f>
        <v>0</v>
      </c>
      <c r="T1571">
        <f>'Energy consumption (raw)'!R1521*Lists!$H$89</f>
        <v>0</v>
      </c>
      <c r="U1571">
        <f>'Energy consumption (raw)'!S1521*Lists!$H$90</f>
        <v>0</v>
      </c>
      <c r="V1571">
        <f>'Energy consumption (raw)'!T1521*Lists!$H$91</f>
        <v>0</v>
      </c>
      <c r="W1571">
        <f>'Energy consumption (raw)'!U1521*Lists!$H$92</f>
        <v>0</v>
      </c>
      <c r="X1571">
        <f>'Energy consumption (raw)'!V1521*Lists!$H$93</f>
        <v>0</v>
      </c>
      <c r="Y1571">
        <f>'Energy consumption (raw)'!W1521*Lists!$H$94</f>
        <v>0</v>
      </c>
      <c r="Z1571">
        <f>'Energy consumption (raw)'!X1521*Lists!$H$96*1000000</f>
        <v>0</v>
      </c>
      <c r="AA1571">
        <f>'Energy consumption (raw)'!Y1521*Lists!$H$97</f>
        <v>0</v>
      </c>
      <c r="AB1571">
        <f>'Energy consumption (raw)'!Z1521*Lists!$H$96</f>
        <v>0</v>
      </c>
      <c r="AC1571">
        <f>'Energy consumption (raw)'!AA1521*Lists!$H$98</f>
        <v>0</v>
      </c>
      <c r="AD1571">
        <f>'Energy consumption (raw)'!AB1521*Lists!$H$99</f>
        <v>0</v>
      </c>
      <c r="AE1571">
        <f>'Energy consumption (raw)'!AC1521*Lists!$H$101</f>
        <v>0</v>
      </c>
      <c r="AF1571">
        <f>'Energy consumption (raw)'!AD1521*Lists!$H$101</f>
        <v>0</v>
      </c>
      <c r="AG1571">
        <f>'Energy consumption (raw)'!AE1521*Lists!$H$101</f>
        <v>0</v>
      </c>
      <c r="AH1571">
        <f>'Energy consumption (raw)'!AF1521*Lists!$H$100</f>
        <v>0</v>
      </c>
      <c r="AI1571" s="167">
        <f t="shared" si="121"/>
        <v>1023.6570600000001</v>
      </c>
      <c r="AJ1571" s="179">
        <f>'Energy consumption (raw)'!AG1521</f>
        <v>1023.6570600000001</v>
      </c>
      <c r="AK1571" s="179">
        <f>'Energy consumption (raw)'!AH1521</f>
        <v>1431.9194300000001</v>
      </c>
      <c r="AL1571">
        <f>IF(ROUND(AI1571,-3)=ROUND('Energy consumption (raw)'!AG1521,-3),1,0)</f>
        <v>1</v>
      </c>
      <c r="AM1571" s="179" t="str">
        <f>'Energy consumption (raw)'!AJ1521</f>
        <v>47. Binh Duong</v>
      </c>
      <c r="AN1571">
        <f>VLOOKUP(AM1571,Lists!$F$9:$G$71,2,FALSE)</f>
        <v>1</v>
      </c>
    </row>
    <row r="1572" spans="2:40" x14ac:dyDescent="0.25">
      <c r="B1572" s="65" t="str">
        <f t="shared" si="119"/>
        <v>Industry1420</v>
      </c>
      <c r="C1572" s="179">
        <f>'Energy consumption (raw)'!B1522</f>
        <v>1420</v>
      </c>
      <c r="D1572" s="179">
        <f>'Energy consumption (raw)'!C1522</f>
        <v>0</v>
      </c>
      <c r="E1572" s="179">
        <f>'Energy consumption (raw)'!D1522</f>
        <v>0</v>
      </c>
      <c r="F1572" s="179" t="str">
        <f>'Energy consumption (raw)'!E1522</f>
        <v>Công nghiệp</v>
      </c>
      <c r="G1572" s="179" t="str">
        <f>'Energy consumption (raw)'!F1522</f>
        <v>Hoàn thiện sản phẩm dệt</v>
      </c>
      <c r="H1572" s="179" t="str">
        <f>'Energy consumption (raw)'!G1522</f>
        <v>Industry</v>
      </c>
      <c r="I1572" s="179" t="str">
        <f>'Energy consumption (raw)'!I1522</f>
        <v>13 Manufacture of textiles</v>
      </c>
      <c r="J1572" s="179" t="str">
        <f>INDEX(Sector!$E$6:$E$46,MATCH('Energy consumption (toe)'!I1572,Sector!$B$6:$B$46,FALSE))</f>
        <v>Manufacture of textiles</v>
      </c>
      <c r="K1572" s="179">
        <f>IFERROR('Energy consumption (raw)'!J1522*Lists!$H$84,)</f>
        <v>3950.6817700000001</v>
      </c>
      <c r="L1572" s="179">
        <f>'Energy consumption (raw)'!K1522*Lists!$H$84</f>
        <v>3950.6817700000001</v>
      </c>
      <c r="M1572" s="179">
        <f>'Energy consumption (raw)'!L1522*Lists!$H$84</f>
        <v>0</v>
      </c>
      <c r="N1572" s="179">
        <f>'Energy consumption (raw)'!M1522*Lists!$H$84</f>
        <v>0</v>
      </c>
      <c r="O1572" s="178">
        <f t="shared" si="120"/>
        <v>3950.6817700000001</v>
      </c>
      <c r="P1572">
        <f>'Energy consumption (raw)'!N1522*Lists!$H$85</f>
        <v>16405.2</v>
      </c>
      <c r="Q1572">
        <f>'Energy consumption (raw)'!O1522*Lists!$H$86</f>
        <v>0</v>
      </c>
      <c r="R1572">
        <f>'Energy consumption (raw)'!P1522*Lists!$H$87</f>
        <v>0</v>
      </c>
      <c r="S1572">
        <f>'Energy consumption (raw)'!Q1522*Lists!$H$88</f>
        <v>0</v>
      </c>
      <c r="T1572">
        <f>'Energy consumption (raw)'!R1522*Lists!$H$89</f>
        <v>0</v>
      </c>
      <c r="U1572">
        <f>'Energy consumption (raw)'!S1522*Lists!$H$90</f>
        <v>0</v>
      </c>
      <c r="V1572">
        <f>'Energy consumption (raw)'!T1522*Lists!$H$91</f>
        <v>0</v>
      </c>
      <c r="W1572">
        <f>'Energy consumption (raw)'!U1522*Lists!$H$92</f>
        <v>0</v>
      </c>
      <c r="X1572">
        <f>'Energy consumption (raw)'!V1522*Lists!$H$93</f>
        <v>0</v>
      </c>
      <c r="Y1572">
        <f>'Energy consumption (raw)'!W1522*Lists!$H$94</f>
        <v>0</v>
      </c>
      <c r="Z1572">
        <f>'Energy consumption (raw)'!X1522*Lists!$H$96*1000000</f>
        <v>0</v>
      </c>
      <c r="AA1572">
        <f>'Energy consumption (raw)'!Y1522*Lists!$H$97</f>
        <v>0</v>
      </c>
      <c r="AB1572">
        <f>'Energy consumption (raw)'!Z1522*Lists!$H$96</f>
        <v>0</v>
      </c>
      <c r="AC1572">
        <f>'Energy consumption (raw)'!AA1522*Lists!$H$98</f>
        <v>0</v>
      </c>
      <c r="AD1572">
        <f>'Energy consumption (raw)'!AB1522*Lists!$H$99</f>
        <v>0</v>
      </c>
      <c r="AE1572">
        <f>'Energy consumption (raw)'!AC1522*Lists!$H$101</f>
        <v>0</v>
      </c>
      <c r="AF1572">
        <f>'Energy consumption (raw)'!AD1522*Lists!$H$101</f>
        <v>0</v>
      </c>
      <c r="AG1572">
        <f>'Energy consumption (raw)'!AE1522*Lists!$H$101</f>
        <v>0</v>
      </c>
      <c r="AH1572">
        <f>'Energy consumption (raw)'!AF1522*Lists!$H$100</f>
        <v>0</v>
      </c>
      <c r="AI1572" s="167">
        <f t="shared" si="121"/>
        <v>20355.88177</v>
      </c>
      <c r="AJ1572" s="179">
        <f>'Energy consumption (raw)'!AG1522</f>
        <v>20355.88177</v>
      </c>
      <c r="AK1572" s="179">
        <f>'Energy consumption (raw)'!AH1522</f>
        <v>4082.0175300000001</v>
      </c>
      <c r="AL1572">
        <f>IF(ROUND(AI1572,-3)=ROUND('Energy consumption (raw)'!AG1522,-3),1,0)</f>
        <v>1</v>
      </c>
      <c r="AM1572" s="179" t="str">
        <f>'Energy consumption (raw)'!AJ1522</f>
        <v>47. Binh Duong</v>
      </c>
      <c r="AN1572">
        <f>VLOOKUP(AM1572,Lists!$F$9:$G$71,2,FALSE)</f>
        <v>1</v>
      </c>
    </row>
    <row r="1573" spans="2:40" x14ac:dyDescent="0.25">
      <c r="B1573" s="65" t="str">
        <f t="shared" si="119"/>
        <v>Industry1421</v>
      </c>
      <c r="C1573" s="179">
        <f>'Energy consumption (raw)'!B1523</f>
        <v>1421</v>
      </c>
      <c r="D1573" s="179">
        <f>'Energy consumption (raw)'!C1523</f>
        <v>0</v>
      </c>
      <c r="E1573" s="179">
        <f>'Energy consumption (raw)'!D1523</f>
        <v>0</v>
      </c>
      <c r="F1573" s="179" t="str">
        <f>'Energy consumption (raw)'!E1523</f>
        <v>Công nghiệp</v>
      </c>
      <c r="G1573" s="179" t="str">
        <f>'Energy consumption (raw)'!F1523</f>
        <v>Hoàn thiện sản phẩm dệt</v>
      </c>
      <c r="H1573" s="179" t="str">
        <f>'Energy consumption (raw)'!G1523</f>
        <v>Industry</v>
      </c>
      <c r="I1573" s="179" t="str">
        <f>'Energy consumption (raw)'!I1523</f>
        <v>13 Manufacture of textiles</v>
      </c>
      <c r="J1573" s="179" t="str">
        <f>INDEX(Sector!$E$6:$E$46,MATCH('Energy consumption (toe)'!I1573,Sector!$B$6:$B$46,FALSE))</f>
        <v>Manufacture of textiles</v>
      </c>
      <c r="K1573" s="179">
        <f>IFERROR('Energy consumption (raw)'!J1523*Lists!$H$84,)</f>
        <v>2447.1980000000003</v>
      </c>
      <c r="L1573" s="179">
        <f>'Energy consumption (raw)'!K1523*Lists!$H$84</f>
        <v>2447.1980000000003</v>
      </c>
      <c r="M1573" s="179">
        <f>'Energy consumption (raw)'!L1523*Lists!$H$84</f>
        <v>0</v>
      </c>
      <c r="N1573" s="179">
        <f>'Energy consumption (raw)'!M1523*Lists!$H$84</f>
        <v>0</v>
      </c>
      <c r="O1573" s="178">
        <f t="shared" si="120"/>
        <v>2447.1980000000003</v>
      </c>
      <c r="P1573">
        <f>'Energy consumption (raw)'!N1523*Lists!$H$85</f>
        <v>8393</v>
      </c>
      <c r="Q1573">
        <f>'Energy consumption (raw)'!O1523*Lists!$H$86</f>
        <v>0</v>
      </c>
      <c r="R1573">
        <f>'Energy consumption (raw)'!P1523*Lists!$H$87</f>
        <v>0</v>
      </c>
      <c r="S1573">
        <f>'Energy consumption (raw)'!Q1523*Lists!$H$88</f>
        <v>0</v>
      </c>
      <c r="T1573">
        <f>'Energy consumption (raw)'!R1523*Lists!$H$89</f>
        <v>0</v>
      </c>
      <c r="U1573">
        <f>'Energy consumption (raw)'!S1523*Lists!$H$90</f>
        <v>2.64E-2</v>
      </c>
      <c r="V1573">
        <f>'Energy consumption (raw)'!T1523*Lists!$H$91</f>
        <v>0</v>
      </c>
      <c r="W1573">
        <f>'Energy consumption (raw)'!U1523*Lists!$H$92</f>
        <v>0</v>
      </c>
      <c r="X1573">
        <f>'Energy consumption (raw)'!V1523*Lists!$H$93</f>
        <v>0</v>
      </c>
      <c r="Y1573">
        <f>'Energy consumption (raw)'!W1523*Lists!$H$94</f>
        <v>0</v>
      </c>
      <c r="Z1573">
        <f>'Energy consumption (raw)'!X1523*Lists!$H$96*1000000</f>
        <v>0</v>
      </c>
      <c r="AA1573">
        <f>'Energy consumption (raw)'!Y1523*Lists!$H$97</f>
        <v>0</v>
      </c>
      <c r="AB1573">
        <f>'Energy consumption (raw)'!Z1523*Lists!$H$96</f>
        <v>0</v>
      </c>
      <c r="AC1573">
        <f>'Energy consumption (raw)'!AA1523*Lists!$H$98</f>
        <v>0</v>
      </c>
      <c r="AD1573">
        <f>'Energy consumption (raw)'!AB1523*Lists!$H$99</f>
        <v>0</v>
      </c>
      <c r="AE1573">
        <f>'Energy consumption (raw)'!AC1523*Lists!$H$101</f>
        <v>0</v>
      </c>
      <c r="AF1573">
        <f>'Energy consumption (raw)'!AD1523*Lists!$H$101</f>
        <v>0</v>
      </c>
      <c r="AG1573">
        <f>'Energy consumption (raw)'!AE1523*Lists!$H$101</f>
        <v>0</v>
      </c>
      <c r="AH1573">
        <f>'Energy consumption (raw)'!AF1523*Lists!$H$100</f>
        <v>0</v>
      </c>
      <c r="AI1573" s="167">
        <f t="shared" si="121"/>
        <v>10840.224400000001</v>
      </c>
      <c r="AJ1573" s="179">
        <f>'Energy consumption (raw)'!AG1523</f>
        <v>10840.224400000001</v>
      </c>
      <c r="AK1573" s="179">
        <f>'Energy consumption (raw)'!AH1523</f>
        <v>0</v>
      </c>
      <c r="AL1573">
        <f>IF(ROUND(AI1573,-3)=ROUND('Energy consumption (raw)'!AG1523,-3),1,0)</f>
        <v>1</v>
      </c>
      <c r="AM1573" s="179" t="str">
        <f>'Energy consumption (raw)'!AJ1523</f>
        <v>47. Binh Duong</v>
      </c>
      <c r="AN1573">
        <f>VLOOKUP(AM1573,Lists!$F$9:$G$71,2,FALSE)</f>
        <v>1</v>
      </c>
    </row>
    <row r="1574" spans="2:40" x14ac:dyDescent="0.25">
      <c r="B1574" s="65" t="str">
        <f t="shared" si="119"/>
        <v>Industry1422</v>
      </c>
      <c r="C1574" s="179">
        <f>'Energy consumption (raw)'!B1524</f>
        <v>1422</v>
      </c>
      <c r="D1574" s="179">
        <f>'Energy consumption (raw)'!C1524</f>
        <v>0</v>
      </c>
      <c r="E1574" s="179">
        <f>'Energy consumption (raw)'!D1524</f>
        <v>0</v>
      </c>
      <c r="F1574" s="179" t="str">
        <f>'Energy consumption (raw)'!E1524</f>
        <v>Công nghiệp</v>
      </c>
      <c r="G1574" s="179" t="str">
        <f>'Energy consumption (raw)'!F1524</f>
        <v>Hoàn thiện sản phẩm dệt</v>
      </c>
      <c r="H1574" s="179" t="str">
        <f>'Energy consumption (raw)'!G1524</f>
        <v>Industry</v>
      </c>
      <c r="I1574" s="179" t="str">
        <f>'Energy consumption (raw)'!I1524</f>
        <v>13 Manufacture of textiles</v>
      </c>
      <c r="J1574" s="179" t="str">
        <f>INDEX(Sector!$E$6:$E$46,MATCH('Energy consumption (toe)'!I1574,Sector!$B$6:$B$46,FALSE))</f>
        <v>Manufacture of textiles</v>
      </c>
      <c r="K1574" s="179">
        <f>IFERROR('Energy consumption (raw)'!J1524*Lists!$H$84,)</f>
        <v>0</v>
      </c>
      <c r="L1574" s="179">
        <f>'Energy consumption (raw)'!K1524*Lists!$H$84</f>
        <v>907.25314000000003</v>
      </c>
      <c r="M1574" s="179">
        <f>'Energy consumption (raw)'!L1524*Lists!$H$84</f>
        <v>0</v>
      </c>
      <c r="N1574" s="179">
        <f>'Energy consumption (raw)'!M1524*Lists!$H$84</f>
        <v>0</v>
      </c>
      <c r="O1574" s="178">
        <f t="shared" si="120"/>
        <v>907.25314000000003</v>
      </c>
      <c r="P1574">
        <f>'Energy consumption (raw)'!N1524*Lists!$H$85</f>
        <v>0</v>
      </c>
      <c r="Q1574">
        <f>'Energy consumption (raw)'!O1524*Lists!$H$86</f>
        <v>0</v>
      </c>
      <c r="R1574">
        <f>'Energy consumption (raw)'!P1524*Lists!$H$87</f>
        <v>0</v>
      </c>
      <c r="S1574">
        <f>'Energy consumption (raw)'!Q1524*Lists!$H$88</f>
        <v>0</v>
      </c>
      <c r="T1574">
        <f>'Energy consumption (raw)'!R1524*Lists!$H$89</f>
        <v>0</v>
      </c>
      <c r="U1574">
        <f>'Energy consumption (raw)'!S1524*Lists!$H$90</f>
        <v>0</v>
      </c>
      <c r="V1574">
        <f>'Energy consumption (raw)'!T1524*Lists!$H$91</f>
        <v>0</v>
      </c>
      <c r="W1574">
        <f>'Energy consumption (raw)'!U1524*Lists!$H$92</f>
        <v>0</v>
      </c>
      <c r="X1574">
        <f>'Energy consumption (raw)'!V1524*Lists!$H$93</f>
        <v>0</v>
      </c>
      <c r="Y1574">
        <f>'Energy consumption (raw)'!W1524*Lists!$H$94</f>
        <v>0</v>
      </c>
      <c r="Z1574">
        <f>'Energy consumption (raw)'!X1524*Lists!$H$96*1000000</f>
        <v>0</v>
      </c>
      <c r="AA1574">
        <f>'Energy consumption (raw)'!Y1524*Lists!$H$97</f>
        <v>0</v>
      </c>
      <c r="AB1574">
        <f>'Energy consumption (raw)'!Z1524*Lists!$H$96</f>
        <v>0</v>
      </c>
      <c r="AC1574">
        <f>'Energy consumption (raw)'!AA1524*Lists!$H$98</f>
        <v>0</v>
      </c>
      <c r="AD1574">
        <f>'Energy consumption (raw)'!AB1524*Lists!$H$99</f>
        <v>771.73700000000088</v>
      </c>
      <c r="AE1574">
        <f>'Energy consumption (raw)'!AC1524*Lists!$H$101</f>
        <v>0</v>
      </c>
      <c r="AF1574">
        <f>'Energy consumption (raw)'!AD1524*Lists!$H$101</f>
        <v>705.69359999999892</v>
      </c>
      <c r="AG1574">
        <f>'Energy consumption (raw)'!AE1524*Lists!$H$101</f>
        <v>0</v>
      </c>
      <c r="AH1574">
        <f>'Energy consumption (raw)'!AF1524*Lists!$H$100</f>
        <v>0</v>
      </c>
      <c r="AI1574" s="167">
        <f t="shared" si="121"/>
        <v>2384.6837399999995</v>
      </c>
      <c r="AJ1574" s="179">
        <f>'Energy consumption (raw)'!AG1524</f>
        <v>2383.0853399999996</v>
      </c>
      <c r="AK1574" s="179">
        <f>'Energy consumption (raw)'!AH1524</f>
        <v>1164.0083400000001</v>
      </c>
      <c r="AL1574">
        <f>IF(ROUND(AI1574,-3)=ROUND('Energy consumption (raw)'!AG1524,-3),1,0)</f>
        <v>1</v>
      </c>
      <c r="AM1574" s="179" t="str">
        <f>'Energy consumption (raw)'!AJ1524</f>
        <v>47. Binh Duong</v>
      </c>
      <c r="AN1574">
        <f>VLOOKUP(AM1574,Lists!$F$9:$G$71,2,FALSE)</f>
        <v>1</v>
      </c>
    </row>
    <row r="1575" spans="2:40" x14ac:dyDescent="0.25">
      <c r="B1575" s="65" t="str">
        <f t="shared" si="119"/>
        <v>Industry1423</v>
      </c>
      <c r="C1575" s="179">
        <f>'Energy consumption (raw)'!B1525</f>
        <v>1423</v>
      </c>
      <c r="D1575" s="179">
        <f>'Energy consumption (raw)'!C1525</f>
        <v>0</v>
      </c>
      <c r="E1575" s="179">
        <f>'Energy consumption (raw)'!D1525</f>
        <v>0</v>
      </c>
      <c r="F1575" s="179" t="str">
        <f>'Energy consumption (raw)'!E1525</f>
        <v>Công nghiệp</v>
      </c>
      <c r="G1575" s="179" t="str">
        <f>'Energy consumption (raw)'!F1525</f>
        <v>Khai thác đá, cát, sỏi, đất sét</v>
      </c>
      <c r="H1575" s="179" t="str">
        <f>'Energy consumption (raw)'!G1525</f>
        <v>Industry</v>
      </c>
      <c r="I1575" s="179" t="str">
        <f>'Energy consumption (raw)'!I1525</f>
        <v>36 Water collection, treatment and supply</v>
      </c>
      <c r="J1575" s="179" t="str">
        <f>INDEX(Sector!$E$6:$E$46,MATCH('Energy consumption (toe)'!I1575,Sector!$B$6:$B$46,FALSE))</f>
        <v>Water collection, treatment and supply</v>
      </c>
      <c r="K1575" s="179">
        <f>IFERROR('Energy consumption (raw)'!J1525*Lists!$H$84,)</f>
        <v>0</v>
      </c>
      <c r="L1575" s="179">
        <f>'Energy consumption (raw)'!K1525*Lists!$H$84</f>
        <v>1188.2951600000001</v>
      </c>
      <c r="M1575" s="179">
        <f>'Energy consumption (raw)'!L1525*Lists!$H$84</f>
        <v>0</v>
      </c>
      <c r="N1575" s="179">
        <f>'Energy consumption (raw)'!M1525*Lists!$H$84</f>
        <v>0</v>
      </c>
      <c r="O1575" s="178">
        <f t="shared" si="120"/>
        <v>1188.2951600000001</v>
      </c>
      <c r="P1575">
        <f>'Energy consumption (raw)'!N1525*Lists!$H$85</f>
        <v>0</v>
      </c>
      <c r="Q1575">
        <f>'Energy consumption (raw)'!O1525*Lists!$H$86</f>
        <v>0</v>
      </c>
      <c r="R1575">
        <f>'Energy consumption (raw)'!P1525*Lists!$H$87</f>
        <v>0</v>
      </c>
      <c r="S1575">
        <f>'Energy consumption (raw)'!Q1525*Lists!$H$88</f>
        <v>0</v>
      </c>
      <c r="T1575">
        <f>'Energy consumption (raw)'!R1525*Lists!$H$89</f>
        <v>0</v>
      </c>
      <c r="U1575">
        <f>'Energy consumption (raw)'!S1525*Lists!$H$90</f>
        <v>0</v>
      </c>
      <c r="V1575">
        <f>'Energy consumption (raw)'!T1525*Lists!$H$91</f>
        <v>0</v>
      </c>
      <c r="W1575">
        <f>'Energy consumption (raw)'!U1525*Lists!$H$92</f>
        <v>0</v>
      </c>
      <c r="X1575">
        <f>'Energy consumption (raw)'!V1525*Lists!$H$93</f>
        <v>0</v>
      </c>
      <c r="Y1575">
        <f>'Energy consumption (raw)'!W1525*Lists!$H$94</f>
        <v>0</v>
      </c>
      <c r="Z1575">
        <f>'Energy consumption (raw)'!X1525*Lists!$H$96*1000000</f>
        <v>0</v>
      </c>
      <c r="AA1575">
        <f>'Energy consumption (raw)'!Y1525*Lists!$H$97</f>
        <v>0</v>
      </c>
      <c r="AB1575">
        <f>'Energy consumption (raw)'!Z1525*Lists!$H$96</f>
        <v>0</v>
      </c>
      <c r="AC1575">
        <f>'Energy consumption (raw)'!AA1525*Lists!$H$98</f>
        <v>0</v>
      </c>
      <c r="AD1575">
        <f>'Energy consumption (raw)'!AB1525*Lists!$H$99</f>
        <v>0</v>
      </c>
      <c r="AE1575">
        <f>'Energy consumption (raw)'!AC1525*Lists!$H$101</f>
        <v>0</v>
      </c>
      <c r="AF1575">
        <f>'Energy consumption (raw)'!AD1525*Lists!$H$101</f>
        <v>0</v>
      </c>
      <c r="AG1575">
        <f>'Energy consumption (raw)'!AE1525*Lists!$H$101</f>
        <v>0</v>
      </c>
      <c r="AH1575">
        <f>'Energy consumption (raw)'!AF1525*Lists!$H$100</f>
        <v>0</v>
      </c>
      <c r="AI1575" s="167">
        <f t="shared" si="121"/>
        <v>1188.2951600000001</v>
      </c>
      <c r="AJ1575" s="179">
        <f>'Energy consumption (raw)'!AG1525</f>
        <v>1188.2951600000001</v>
      </c>
      <c r="AK1575" s="179">
        <f>'Energy consumption (raw)'!AH1525</f>
        <v>1150.3990800000001</v>
      </c>
      <c r="AL1575">
        <f>IF(ROUND(AI1575,-3)=ROUND('Energy consumption (raw)'!AG1525,-3),1,0)</f>
        <v>1</v>
      </c>
      <c r="AM1575" s="179" t="str">
        <f>'Energy consumption (raw)'!AJ1525</f>
        <v>47. Binh Duong</v>
      </c>
      <c r="AN1575">
        <f>VLOOKUP(AM1575,Lists!$F$9:$G$71,2,FALSE)</f>
        <v>1</v>
      </c>
    </row>
    <row r="1576" spans="2:40" x14ac:dyDescent="0.25">
      <c r="B1576" s="65" t="str">
        <f t="shared" si="119"/>
        <v>Industry1424</v>
      </c>
      <c r="C1576" s="179">
        <f>'Energy consumption (raw)'!B1526</f>
        <v>1424</v>
      </c>
      <c r="D1576" s="179">
        <f>'Energy consumption (raw)'!C1526</f>
        <v>0</v>
      </c>
      <c r="E1576" s="179">
        <f>'Energy consumption (raw)'!D1526</f>
        <v>0</v>
      </c>
      <c r="F1576" s="179" t="str">
        <f>'Energy consumption (raw)'!E1526</f>
        <v>Công nghiệp</v>
      </c>
      <c r="G1576" s="179" t="str">
        <f>'Energy consumption (raw)'!F1526</f>
        <v>Khai thác đá, cát, sỏi, đất sét</v>
      </c>
      <c r="H1576" s="179" t="str">
        <f>'Energy consumption (raw)'!G1526</f>
        <v>Industry</v>
      </c>
      <c r="I1576" s="179" t="str">
        <f>'Energy consumption (raw)'!I1526</f>
        <v>36 Water collection, treatment and supply</v>
      </c>
      <c r="J1576" s="179" t="str">
        <f>INDEX(Sector!$E$6:$E$46,MATCH('Energy consumption (toe)'!I1576,Sector!$B$6:$B$46,FALSE))</f>
        <v>Water collection, treatment and supply</v>
      </c>
      <c r="K1576" s="179">
        <f>IFERROR('Energy consumption (raw)'!J1526*Lists!$H$84,)</f>
        <v>0</v>
      </c>
      <c r="L1576" s="179">
        <f>'Energy consumption (raw)'!K1526*Lists!$H$84</f>
        <v>1391.10708</v>
      </c>
      <c r="M1576" s="179">
        <f>'Energy consumption (raw)'!L1526*Lists!$H$84</f>
        <v>0</v>
      </c>
      <c r="N1576" s="179">
        <f>'Energy consumption (raw)'!M1526*Lists!$H$84</f>
        <v>0</v>
      </c>
      <c r="O1576" s="178">
        <f t="shared" si="120"/>
        <v>1391.10708</v>
      </c>
      <c r="P1576">
        <f>'Energy consumption (raw)'!N1526*Lists!$H$85</f>
        <v>0</v>
      </c>
      <c r="Q1576">
        <f>'Energy consumption (raw)'!O1526*Lists!$H$86</f>
        <v>0</v>
      </c>
      <c r="R1576">
        <f>'Energy consumption (raw)'!P1526*Lists!$H$87</f>
        <v>0</v>
      </c>
      <c r="S1576">
        <f>'Energy consumption (raw)'!Q1526*Lists!$H$88</f>
        <v>0</v>
      </c>
      <c r="T1576">
        <f>'Energy consumption (raw)'!R1526*Lists!$H$89</f>
        <v>0</v>
      </c>
      <c r="U1576">
        <f>'Energy consumption (raw)'!S1526*Lists!$H$90</f>
        <v>0</v>
      </c>
      <c r="V1576">
        <f>'Energy consumption (raw)'!T1526*Lists!$H$91</f>
        <v>0</v>
      </c>
      <c r="W1576">
        <f>'Energy consumption (raw)'!U1526*Lists!$H$92</f>
        <v>0</v>
      </c>
      <c r="X1576">
        <f>'Energy consumption (raw)'!V1526*Lists!$H$93</f>
        <v>0</v>
      </c>
      <c r="Y1576">
        <f>'Energy consumption (raw)'!W1526*Lists!$H$94</f>
        <v>0</v>
      </c>
      <c r="Z1576">
        <f>'Energy consumption (raw)'!X1526*Lists!$H$96*1000000</f>
        <v>0</v>
      </c>
      <c r="AA1576">
        <f>'Energy consumption (raw)'!Y1526*Lists!$H$97</f>
        <v>0</v>
      </c>
      <c r="AB1576">
        <f>'Energy consumption (raw)'!Z1526*Lists!$H$96</f>
        <v>0</v>
      </c>
      <c r="AC1576">
        <f>'Energy consumption (raw)'!AA1526*Lists!$H$98</f>
        <v>0</v>
      </c>
      <c r="AD1576">
        <f>'Energy consumption (raw)'!AB1526*Lists!$H$99</f>
        <v>0</v>
      </c>
      <c r="AE1576">
        <f>'Energy consumption (raw)'!AC1526*Lists!$H$101</f>
        <v>0</v>
      </c>
      <c r="AF1576">
        <f>'Energy consumption (raw)'!AD1526*Lists!$H$101</f>
        <v>0</v>
      </c>
      <c r="AG1576">
        <f>'Energy consumption (raw)'!AE1526*Lists!$H$101</f>
        <v>0</v>
      </c>
      <c r="AH1576">
        <f>'Energy consumption (raw)'!AF1526*Lists!$H$100</f>
        <v>0</v>
      </c>
      <c r="AI1576" s="167">
        <f t="shared" si="121"/>
        <v>1391.10708</v>
      </c>
      <c r="AJ1576" s="179">
        <f>'Energy consumption (raw)'!AG1526</f>
        <v>1391.10708</v>
      </c>
      <c r="AK1576" s="179">
        <f>'Energy consumption (raw)'!AH1526</f>
        <v>1069.6384600000001</v>
      </c>
      <c r="AL1576">
        <f>IF(ROUND(AI1576,-3)=ROUND('Energy consumption (raw)'!AG1526,-3),1,0)</f>
        <v>1</v>
      </c>
      <c r="AM1576" s="179" t="str">
        <f>'Energy consumption (raw)'!AJ1526</f>
        <v>47. Binh Duong</v>
      </c>
      <c r="AN1576">
        <f>VLOOKUP(AM1576,Lists!$F$9:$G$71,2,FALSE)</f>
        <v>1</v>
      </c>
    </row>
    <row r="1577" spans="2:40" x14ac:dyDescent="0.25">
      <c r="B1577" s="65" t="str">
        <f t="shared" si="119"/>
        <v>Industry1425</v>
      </c>
      <c r="C1577" s="179">
        <f>'Energy consumption (raw)'!B1527</f>
        <v>1425</v>
      </c>
      <c r="D1577" s="179">
        <f>'Energy consumption (raw)'!C1527</f>
        <v>0</v>
      </c>
      <c r="E1577" s="179">
        <f>'Energy consumption (raw)'!D1527</f>
        <v>0</v>
      </c>
      <c r="F1577" s="179" t="str">
        <f>'Energy consumption (raw)'!E1527</f>
        <v>Công nghiệp</v>
      </c>
      <c r="G1577" s="179" t="str">
        <f>'Energy consumption (raw)'!F1527</f>
        <v>Khai thác đá, cát, sỏi, đất sét</v>
      </c>
      <c r="H1577" s="179" t="str">
        <f>'Energy consumption (raw)'!G1527</f>
        <v>Industry</v>
      </c>
      <c r="I1577" s="179" t="str">
        <f>'Energy consumption (raw)'!I1527</f>
        <v>36 Water collection, treatment and supply</v>
      </c>
      <c r="J1577" s="179" t="str">
        <f>INDEX(Sector!$E$6:$E$46,MATCH('Energy consumption (toe)'!I1577,Sector!$B$6:$B$46,FALSE))</f>
        <v>Water collection, treatment and supply</v>
      </c>
      <c r="K1577" s="179">
        <f>IFERROR('Energy consumption (raw)'!J1527*Lists!$H$84,)</f>
        <v>0</v>
      </c>
      <c r="L1577" s="179">
        <f>'Energy consumption (raw)'!K1527*Lists!$H$84</f>
        <v>1036.15536</v>
      </c>
      <c r="M1577" s="179">
        <f>'Energy consumption (raw)'!L1527*Lists!$H$84</f>
        <v>0</v>
      </c>
      <c r="N1577" s="179">
        <f>'Energy consumption (raw)'!M1527*Lists!$H$84</f>
        <v>0</v>
      </c>
      <c r="O1577" s="178">
        <f t="shared" si="120"/>
        <v>1036.15536</v>
      </c>
      <c r="P1577">
        <f>'Energy consumption (raw)'!N1527*Lists!$H$85</f>
        <v>0</v>
      </c>
      <c r="Q1577">
        <f>'Energy consumption (raw)'!O1527*Lists!$H$86</f>
        <v>0</v>
      </c>
      <c r="R1577">
        <f>'Energy consumption (raw)'!P1527*Lists!$H$87</f>
        <v>0</v>
      </c>
      <c r="S1577">
        <f>'Energy consumption (raw)'!Q1527*Lists!$H$88</f>
        <v>0</v>
      </c>
      <c r="T1577">
        <f>'Energy consumption (raw)'!R1527*Lists!$H$89</f>
        <v>0</v>
      </c>
      <c r="U1577">
        <f>'Energy consumption (raw)'!S1527*Lists!$H$90</f>
        <v>0</v>
      </c>
      <c r="V1577">
        <f>'Energy consumption (raw)'!T1527*Lists!$H$91</f>
        <v>0</v>
      </c>
      <c r="W1577">
        <f>'Energy consumption (raw)'!U1527*Lists!$H$92</f>
        <v>0</v>
      </c>
      <c r="X1577">
        <f>'Energy consumption (raw)'!V1527*Lists!$H$93</f>
        <v>0</v>
      </c>
      <c r="Y1577">
        <f>'Energy consumption (raw)'!W1527*Lists!$H$94</f>
        <v>0</v>
      </c>
      <c r="Z1577">
        <f>'Energy consumption (raw)'!X1527*Lists!$H$96*1000000</f>
        <v>0</v>
      </c>
      <c r="AA1577">
        <f>'Energy consumption (raw)'!Y1527*Lists!$H$97</f>
        <v>0</v>
      </c>
      <c r="AB1577">
        <f>'Energy consumption (raw)'!Z1527*Lists!$H$96</f>
        <v>0</v>
      </c>
      <c r="AC1577">
        <f>'Energy consumption (raw)'!AA1527*Lists!$H$98</f>
        <v>0</v>
      </c>
      <c r="AD1577">
        <f>'Energy consumption (raw)'!AB1527*Lists!$H$99</f>
        <v>0</v>
      </c>
      <c r="AE1577">
        <f>'Energy consumption (raw)'!AC1527*Lists!$H$101</f>
        <v>0</v>
      </c>
      <c r="AF1577">
        <f>'Energy consumption (raw)'!AD1527*Lists!$H$101</f>
        <v>0</v>
      </c>
      <c r="AG1577">
        <f>'Energy consumption (raw)'!AE1527*Lists!$H$101</f>
        <v>0</v>
      </c>
      <c r="AH1577">
        <f>'Energy consumption (raw)'!AF1527*Lists!$H$100</f>
        <v>0</v>
      </c>
      <c r="AI1577" s="167">
        <f t="shared" si="121"/>
        <v>1036.15536</v>
      </c>
      <c r="AJ1577" s="179">
        <f>'Energy consumption (raw)'!AG1527</f>
        <v>1036.15536</v>
      </c>
      <c r="AK1577" s="179">
        <f>'Energy consumption (raw)'!AH1527</f>
        <v>0</v>
      </c>
      <c r="AL1577">
        <f>IF(ROUND(AI1577,-3)=ROUND('Energy consumption (raw)'!AG1527,-3),1,0)</f>
        <v>1</v>
      </c>
      <c r="AM1577" s="179" t="str">
        <f>'Energy consumption (raw)'!AJ1527</f>
        <v>47. Binh Duong</v>
      </c>
      <c r="AN1577">
        <f>VLOOKUP(AM1577,Lists!$F$9:$G$71,2,FALSE)</f>
        <v>1</v>
      </c>
    </row>
    <row r="1578" spans="2:40" x14ac:dyDescent="0.25">
      <c r="B1578" s="65" t="str">
        <f t="shared" si="119"/>
        <v>Industry1426</v>
      </c>
      <c r="C1578" s="179">
        <f>'Energy consumption (raw)'!B1528</f>
        <v>1426</v>
      </c>
      <c r="D1578" s="179">
        <f>'Energy consumption (raw)'!C1528</f>
        <v>0</v>
      </c>
      <c r="E1578" s="179">
        <f>'Energy consumption (raw)'!D1528</f>
        <v>0</v>
      </c>
      <c r="F1578" s="179" t="str">
        <f>'Energy consumption (raw)'!E1528</f>
        <v>Công nghiệp</v>
      </c>
      <c r="G1578" s="179" t="str">
        <f>'Energy consumption (raw)'!F1528</f>
        <v>Khai thác, xử lý và cung cấp nước</v>
      </c>
      <c r="H1578" s="179" t="str">
        <f>'Energy consumption (raw)'!G1528</f>
        <v>Industry</v>
      </c>
      <c r="I1578" s="179" t="str">
        <f>'Energy consumption (raw)'!I1528</f>
        <v>36 Water collection, treatment and supply</v>
      </c>
      <c r="J1578" s="179" t="str">
        <f>INDEX(Sector!$E$6:$E$46,MATCH('Energy consumption (toe)'!I1578,Sector!$B$6:$B$46,FALSE))</f>
        <v>Water collection, treatment and supply</v>
      </c>
      <c r="K1578" s="179">
        <f>IFERROR('Energy consumption (raw)'!J1528*Lists!$H$84,)</f>
        <v>0</v>
      </c>
      <c r="L1578" s="179">
        <f>'Energy consumption (raw)'!K1528*Lists!$H$84</f>
        <v>1041.03124</v>
      </c>
      <c r="M1578" s="179">
        <f>'Energy consumption (raw)'!L1528*Lists!$H$84</f>
        <v>0</v>
      </c>
      <c r="N1578" s="179">
        <f>'Energy consumption (raw)'!M1528*Lists!$H$84</f>
        <v>0</v>
      </c>
      <c r="O1578" s="178">
        <f t="shared" si="120"/>
        <v>1041.03124</v>
      </c>
      <c r="P1578">
        <f>'Energy consumption (raw)'!N1528*Lists!$H$85</f>
        <v>0</v>
      </c>
      <c r="Q1578">
        <f>'Energy consumption (raw)'!O1528*Lists!$H$86</f>
        <v>0</v>
      </c>
      <c r="R1578">
        <f>'Energy consumption (raw)'!P1528*Lists!$H$87</f>
        <v>0</v>
      </c>
      <c r="S1578">
        <f>'Energy consumption (raw)'!Q1528*Lists!$H$88</f>
        <v>0</v>
      </c>
      <c r="T1578">
        <f>'Energy consumption (raw)'!R1528*Lists!$H$89</f>
        <v>0</v>
      </c>
      <c r="U1578">
        <f>'Energy consumption (raw)'!S1528*Lists!$H$90</f>
        <v>0</v>
      </c>
      <c r="V1578">
        <f>'Energy consumption (raw)'!T1528*Lists!$H$91</f>
        <v>0</v>
      </c>
      <c r="W1578">
        <f>'Energy consumption (raw)'!U1528*Lists!$H$92</f>
        <v>0</v>
      </c>
      <c r="X1578">
        <f>'Energy consumption (raw)'!V1528*Lists!$H$93</f>
        <v>0</v>
      </c>
      <c r="Y1578">
        <f>'Energy consumption (raw)'!W1528*Lists!$H$94</f>
        <v>0</v>
      </c>
      <c r="Z1578">
        <f>'Energy consumption (raw)'!X1528*Lists!$H$96*1000000</f>
        <v>0</v>
      </c>
      <c r="AA1578">
        <f>'Energy consumption (raw)'!Y1528*Lists!$H$97</f>
        <v>0</v>
      </c>
      <c r="AB1578">
        <f>'Energy consumption (raw)'!Z1528*Lists!$H$96</f>
        <v>0</v>
      </c>
      <c r="AC1578">
        <f>'Energy consumption (raw)'!AA1528*Lists!$H$98</f>
        <v>0</v>
      </c>
      <c r="AD1578">
        <f>'Energy consumption (raw)'!AB1528*Lists!$H$99</f>
        <v>0</v>
      </c>
      <c r="AE1578">
        <f>'Energy consumption (raw)'!AC1528*Lists!$H$101</f>
        <v>0</v>
      </c>
      <c r="AF1578">
        <f>'Energy consumption (raw)'!AD1528*Lists!$H$101</f>
        <v>0</v>
      </c>
      <c r="AG1578">
        <f>'Energy consumption (raw)'!AE1528*Lists!$H$101</f>
        <v>0</v>
      </c>
      <c r="AH1578">
        <f>'Energy consumption (raw)'!AF1528*Lists!$H$100</f>
        <v>0</v>
      </c>
      <c r="AI1578" s="167">
        <f t="shared" si="121"/>
        <v>1041.03124</v>
      </c>
      <c r="AJ1578" s="179">
        <f>'Energy consumption (raw)'!AG1528</f>
        <v>1041.03124</v>
      </c>
      <c r="AK1578" s="179">
        <f>'Energy consumption (raw)'!AH1528</f>
        <v>6755.3311500000009</v>
      </c>
      <c r="AL1578">
        <f>IF(ROUND(AI1578,-3)=ROUND('Energy consumption (raw)'!AG1528,-3),1,0)</f>
        <v>1</v>
      </c>
      <c r="AM1578" s="179" t="str">
        <f>'Energy consumption (raw)'!AJ1528</f>
        <v>47. Binh Duong</v>
      </c>
      <c r="AN1578">
        <f>VLOOKUP(AM1578,Lists!$F$9:$G$71,2,FALSE)</f>
        <v>1</v>
      </c>
    </row>
    <row r="1579" spans="2:40" x14ac:dyDescent="0.25">
      <c r="B1579" s="65" t="str">
        <f t="shared" si="119"/>
        <v>Industry1427</v>
      </c>
      <c r="C1579" s="179">
        <f>'Energy consumption (raw)'!B1529</f>
        <v>1427</v>
      </c>
      <c r="D1579" s="179">
        <f>'Energy consumption (raw)'!C1529</f>
        <v>0</v>
      </c>
      <c r="E1579" s="179">
        <f>'Energy consumption (raw)'!D1529</f>
        <v>0</v>
      </c>
      <c r="F1579" s="179" t="str">
        <f>'Energy consumption (raw)'!E1529</f>
        <v>Công nghiệp</v>
      </c>
      <c r="G1579" s="179" t="str">
        <f>'Energy consumption (raw)'!F1529</f>
        <v>Khai thác, xử lý và cung cấp nước</v>
      </c>
      <c r="H1579" s="179" t="str">
        <f>'Energy consumption (raw)'!G1529</f>
        <v>Industry</v>
      </c>
      <c r="I1579" s="179" t="str">
        <f>'Energy consumption (raw)'!I1529</f>
        <v>36 Water collection, treatment and supply</v>
      </c>
      <c r="J1579" s="179" t="str">
        <f>INDEX(Sector!$E$6:$E$46,MATCH('Energy consumption (toe)'!I1579,Sector!$B$6:$B$46,FALSE))</f>
        <v>Water collection, treatment and supply</v>
      </c>
      <c r="K1579" s="179">
        <f>IFERROR('Energy consumption (raw)'!J1529*Lists!$H$84,)</f>
        <v>0</v>
      </c>
      <c r="L1579" s="179">
        <f>'Energy consumption (raw)'!K1529*Lists!$H$84</f>
        <v>2341.1784700000003</v>
      </c>
      <c r="M1579" s="179">
        <f>'Energy consumption (raw)'!L1529*Lists!$H$84</f>
        <v>0</v>
      </c>
      <c r="N1579" s="179">
        <f>'Energy consumption (raw)'!M1529*Lists!$H$84</f>
        <v>0</v>
      </c>
      <c r="O1579" s="178">
        <f t="shared" si="120"/>
        <v>2341.1784700000003</v>
      </c>
      <c r="P1579">
        <f>'Energy consumption (raw)'!N1529*Lists!$H$85</f>
        <v>0</v>
      </c>
      <c r="Q1579">
        <f>'Energy consumption (raw)'!O1529*Lists!$H$86</f>
        <v>0</v>
      </c>
      <c r="R1579">
        <f>'Energy consumption (raw)'!P1529*Lists!$H$87</f>
        <v>0</v>
      </c>
      <c r="S1579">
        <f>'Energy consumption (raw)'!Q1529*Lists!$H$88</f>
        <v>0</v>
      </c>
      <c r="T1579">
        <f>'Energy consumption (raw)'!R1529*Lists!$H$89</f>
        <v>0</v>
      </c>
      <c r="U1579">
        <f>'Energy consumption (raw)'!S1529*Lists!$H$90</f>
        <v>1.1660000000000001</v>
      </c>
      <c r="V1579">
        <f>'Energy consumption (raw)'!T1529*Lists!$H$91</f>
        <v>0</v>
      </c>
      <c r="W1579">
        <f>'Energy consumption (raw)'!U1529*Lists!$H$92</f>
        <v>0</v>
      </c>
      <c r="X1579">
        <f>'Energy consumption (raw)'!V1529*Lists!$H$93</f>
        <v>0</v>
      </c>
      <c r="Y1579">
        <f>'Energy consumption (raw)'!W1529*Lists!$H$94</f>
        <v>0</v>
      </c>
      <c r="Z1579">
        <f>'Energy consumption (raw)'!X1529*Lists!$H$96*1000000</f>
        <v>0</v>
      </c>
      <c r="AA1579">
        <f>'Energy consumption (raw)'!Y1529*Lists!$H$97</f>
        <v>0</v>
      </c>
      <c r="AB1579">
        <f>'Energy consumption (raw)'!Z1529*Lists!$H$96</f>
        <v>0</v>
      </c>
      <c r="AC1579">
        <f>'Energy consumption (raw)'!AA1529*Lists!$H$98</f>
        <v>0</v>
      </c>
      <c r="AD1579">
        <f>'Energy consumption (raw)'!AB1529*Lists!$H$99</f>
        <v>0</v>
      </c>
      <c r="AE1579">
        <f>'Energy consumption (raw)'!AC1529*Lists!$H$101</f>
        <v>0</v>
      </c>
      <c r="AF1579">
        <f>'Energy consumption (raw)'!AD1529*Lists!$H$101</f>
        <v>0</v>
      </c>
      <c r="AG1579">
        <f>'Energy consumption (raw)'!AE1529*Lists!$H$101</f>
        <v>0</v>
      </c>
      <c r="AH1579">
        <f>'Energy consumption (raw)'!AF1529*Lists!$H$100</f>
        <v>0</v>
      </c>
      <c r="AI1579" s="167">
        <f t="shared" si="121"/>
        <v>2342.3444700000005</v>
      </c>
      <c r="AJ1579" s="179">
        <f>'Energy consumption (raw)'!AG1529</f>
        <v>2342.3444700000005</v>
      </c>
      <c r="AK1579" s="179">
        <f>'Energy consumption (raw)'!AH1529</f>
        <v>0</v>
      </c>
      <c r="AL1579">
        <f>IF(ROUND(AI1579,-3)=ROUND('Energy consumption (raw)'!AG1529,-3),1,0)</f>
        <v>1</v>
      </c>
      <c r="AM1579" s="179" t="str">
        <f>'Energy consumption (raw)'!AJ1529</f>
        <v>47. Binh Duong</v>
      </c>
      <c r="AN1579">
        <f>VLOOKUP(AM1579,Lists!$F$9:$G$71,2,FALSE)</f>
        <v>1</v>
      </c>
    </row>
    <row r="1580" spans="2:40" x14ac:dyDescent="0.25">
      <c r="B1580" s="65" t="str">
        <f t="shared" si="119"/>
        <v>Industry1428</v>
      </c>
      <c r="C1580" s="179">
        <f>'Energy consumption (raw)'!B1530</f>
        <v>1428</v>
      </c>
      <c r="D1580" s="179">
        <f>'Energy consumption (raw)'!C1530</f>
        <v>0</v>
      </c>
      <c r="E1580" s="179">
        <f>'Energy consumption (raw)'!D1530</f>
        <v>0</v>
      </c>
      <c r="F1580" s="179" t="str">
        <f>'Energy consumption (raw)'!E1530</f>
        <v>Công nghiệp</v>
      </c>
      <c r="G1580" s="179" t="str">
        <f>'Energy consumption (raw)'!F1530</f>
        <v>Kho bãi và lưu giữ hàng hóa</v>
      </c>
      <c r="H1580" s="179" t="str">
        <f>'Energy consumption (raw)'!G1530</f>
        <v>Industry</v>
      </c>
      <c r="I1580" s="179" t="str">
        <f>'Energy consumption (raw)'!I1530</f>
        <v>Buildings</v>
      </c>
      <c r="J1580" s="179" t="str">
        <f>INDEX(Sector!$E$6:$E$46,MATCH('Energy consumption (toe)'!I1580,Sector!$B$6:$B$46,FALSE))</f>
        <v>Buildings</v>
      </c>
      <c r="K1580" s="179">
        <f>IFERROR('Energy consumption (raw)'!J1530*Lists!$H$84,)</f>
        <v>0</v>
      </c>
      <c r="L1580" s="179">
        <f>'Energy consumption (raw)'!K1530*Lists!$H$84</f>
        <v>1373.6866100000002</v>
      </c>
      <c r="M1580" s="179">
        <f>'Energy consumption (raw)'!L1530*Lists!$H$84</f>
        <v>0</v>
      </c>
      <c r="N1580" s="179">
        <f>'Energy consumption (raw)'!M1530*Lists!$H$84</f>
        <v>0</v>
      </c>
      <c r="O1580" s="178">
        <f t="shared" si="120"/>
        <v>1373.6866100000002</v>
      </c>
      <c r="P1580">
        <f>'Energy consumption (raw)'!N1530*Lists!$H$85</f>
        <v>0</v>
      </c>
      <c r="Q1580">
        <f>'Energy consumption (raw)'!O1530*Lists!$H$86</f>
        <v>0</v>
      </c>
      <c r="R1580">
        <f>'Energy consumption (raw)'!P1530*Lists!$H$87</f>
        <v>0</v>
      </c>
      <c r="S1580">
        <f>'Energy consumption (raw)'!Q1530*Lists!$H$88</f>
        <v>0</v>
      </c>
      <c r="T1580">
        <f>'Energy consumption (raw)'!R1530*Lists!$H$89</f>
        <v>0</v>
      </c>
      <c r="U1580">
        <f>'Energy consumption (raw)'!S1530*Lists!$H$90</f>
        <v>0</v>
      </c>
      <c r="V1580">
        <f>'Energy consumption (raw)'!T1530*Lists!$H$91</f>
        <v>0</v>
      </c>
      <c r="W1580">
        <f>'Energy consumption (raw)'!U1530*Lists!$H$92</f>
        <v>0</v>
      </c>
      <c r="X1580">
        <f>'Energy consumption (raw)'!V1530*Lists!$H$93</f>
        <v>0</v>
      </c>
      <c r="Y1580">
        <f>'Energy consumption (raw)'!W1530*Lists!$H$94</f>
        <v>0</v>
      </c>
      <c r="Z1580">
        <f>'Energy consumption (raw)'!X1530*Lists!$H$96*1000000</f>
        <v>0</v>
      </c>
      <c r="AA1580">
        <f>'Energy consumption (raw)'!Y1530*Lists!$H$97</f>
        <v>0</v>
      </c>
      <c r="AB1580">
        <f>'Energy consumption (raw)'!Z1530*Lists!$H$96</f>
        <v>0</v>
      </c>
      <c r="AC1580">
        <f>'Energy consumption (raw)'!AA1530*Lists!$H$98</f>
        <v>0</v>
      </c>
      <c r="AD1580">
        <f>'Energy consumption (raw)'!AB1530*Lists!$H$99</f>
        <v>0</v>
      </c>
      <c r="AE1580">
        <f>'Energy consumption (raw)'!AC1530*Lists!$H$101</f>
        <v>0</v>
      </c>
      <c r="AF1580">
        <f>'Energy consumption (raw)'!AD1530*Lists!$H$101</f>
        <v>0</v>
      </c>
      <c r="AG1580">
        <f>'Energy consumption (raw)'!AE1530*Lists!$H$101</f>
        <v>0</v>
      </c>
      <c r="AH1580">
        <f>'Energy consumption (raw)'!AF1530*Lists!$H$100</f>
        <v>0</v>
      </c>
      <c r="AI1580" s="167">
        <f t="shared" si="121"/>
        <v>1373.6866100000002</v>
      </c>
      <c r="AJ1580" s="179">
        <f>'Energy consumption (raw)'!AG1530</f>
        <v>1373.6866100000002</v>
      </c>
      <c r="AK1580" s="179">
        <f>'Energy consumption (raw)'!AH1530</f>
        <v>1475.55547</v>
      </c>
      <c r="AL1580">
        <f>IF(ROUND(AI1580,-3)=ROUND('Energy consumption (raw)'!AG1530,-3),1,0)</f>
        <v>1</v>
      </c>
      <c r="AM1580" s="179" t="str">
        <f>'Energy consumption (raw)'!AJ1530</f>
        <v>47. Binh Duong</v>
      </c>
      <c r="AN1580">
        <f>VLOOKUP(AM1580,Lists!$F$9:$G$71,2,FALSE)</f>
        <v>1</v>
      </c>
    </row>
    <row r="1581" spans="2:40" x14ac:dyDescent="0.25">
      <c r="B1581" s="65" t="str">
        <f t="shared" si="119"/>
        <v>Industry1429</v>
      </c>
      <c r="C1581" s="179">
        <f>'Energy consumption (raw)'!B1531</f>
        <v>1429</v>
      </c>
      <c r="D1581" s="179">
        <f>'Energy consumption (raw)'!C1531</f>
        <v>0</v>
      </c>
      <c r="E1581" s="179">
        <f>'Energy consumption (raw)'!D1531</f>
        <v>0</v>
      </c>
      <c r="F1581" s="179" t="str">
        <f>'Energy consumption (raw)'!E1531</f>
        <v>Công nghiệp</v>
      </c>
      <c r="G1581" s="179" t="str">
        <f>'Energy consumption (raw)'!F1531</f>
        <v>Hoạt động dịch vụ phục vụ cá nhân khác</v>
      </c>
      <c r="H1581" s="179" t="str">
        <f>'Energy consumption (raw)'!G1531</f>
        <v>Industry</v>
      </c>
      <c r="I1581" s="179" t="str">
        <f>'Energy consumption (raw)'!I1531</f>
        <v>32 Other manufacturing</v>
      </c>
      <c r="J1581" s="179" t="str">
        <f>INDEX(Sector!$E$6:$E$46,MATCH('Energy consumption (toe)'!I1581,Sector!$B$6:$B$46,FALSE))</f>
        <v>Other manufacturing</v>
      </c>
      <c r="K1581" s="179">
        <f>IFERROR('Energy consumption (raw)'!J1531*Lists!$H$84,)</f>
        <v>0</v>
      </c>
      <c r="L1581" s="179">
        <f>'Energy consumption (raw)'!K1531*Lists!$H$84</f>
        <v>9699.0665500000014</v>
      </c>
      <c r="M1581" s="179">
        <f>'Energy consumption (raw)'!L1531*Lists!$H$84</f>
        <v>0</v>
      </c>
      <c r="N1581" s="179">
        <f>'Energy consumption (raw)'!M1531*Lists!$H$84</f>
        <v>0</v>
      </c>
      <c r="O1581" s="178">
        <f t="shared" si="120"/>
        <v>9699.0665500000014</v>
      </c>
      <c r="P1581">
        <f>'Energy consumption (raw)'!N1531*Lists!$H$85</f>
        <v>0</v>
      </c>
      <c r="Q1581">
        <f>'Energy consumption (raw)'!O1531*Lists!$H$86</f>
        <v>0</v>
      </c>
      <c r="R1581">
        <f>'Energy consumption (raw)'!P1531*Lists!$H$87</f>
        <v>0</v>
      </c>
      <c r="S1581">
        <f>'Energy consumption (raw)'!Q1531*Lists!$H$88</f>
        <v>0</v>
      </c>
      <c r="T1581">
        <f>'Energy consumption (raw)'!R1531*Lists!$H$89</f>
        <v>0</v>
      </c>
      <c r="U1581">
        <f>'Energy consumption (raw)'!S1531*Lists!$H$90</f>
        <v>0</v>
      </c>
      <c r="V1581">
        <f>'Energy consumption (raw)'!T1531*Lists!$H$91</f>
        <v>0</v>
      </c>
      <c r="W1581">
        <f>'Energy consumption (raw)'!U1531*Lists!$H$92</f>
        <v>0</v>
      </c>
      <c r="X1581">
        <f>'Energy consumption (raw)'!V1531*Lists!$H$93</f>
        <v>0</v>
      </c>
      <c r="Y1581">
        <f>'Energy consumption (raw)'!W1531*Lists!$H$94</f>
        <v>0</v>
      </c>
      <c r="Z1581">
        <f>'Energy consumption (raw)'!X1531*Lists!$H$96*1000000</f>
        <v>0</v>
      </c>
      <c r="AA1581">
        <f>'Energy consumption (raw)'!Y1531*Lists!$H$97</f>
        <v>0</v>
      </c>
      <c r="AB1581">
        <f>'Energy consumption (raw)'!Z1531*Lists!$H$96</f>
        <v>0</v>
      </c>
      <c r="AC1581">
        <f>'Energy consumption (raw)'!AA1531*Lists!$H$98</f>
        <v>0</v>
      </c>
      <c r="AD1581">
        <f>'Energy consumption (raw)'!AB1531*Lists!$H$99</f>
        <v>0</v>
      </c>
      <c r="AE1581">
        <f>'Energy consumption (raw)'!AC1531*Lists!$H$101</f>
        <v>0</v>
      </c>
      <c r="AF1581">
        <f>'Energy consumption (raw)'!AD1531*Lists!$H$101</f>
        <v>0</v>
      </c>
      <c r="AG1581">
        <f>'Energy consumption (raw)'!AE1531*Lists!$H$101</f>
        <v>0</v>
      </c>
      <c r="AH1581">
        <f>'Energy consumption (raw)'!AF1531*Lists!$H$100</f>
        <v>0</v>
      </c>
      <c r="AI1581" s="167">
        <f t="shared" si="121"/>
        <v>9699.0665500000014</v>
      </c>
      <c r="AJ1581" s="179">
        <f>'Energy consumption (raw)'!AG1531</f>
        <v>9699.0665500000014</v>
      </c>
      <c r="AK1581" s="179">
        <f>'Energy consumption (raw)'!AH1531</f>
        <v>0</v>
      </c>
      <c r="AL1581">
        <f>IF(ROUND(AI1581,-3)=ROUND('Energy consumption (raw)'!AG1531,-3),1,0)</f>
        <v>1</v>
      </c>
      <c r="AM1581" s="179" t="str">
        <f>'Energy consumption (raw)'!AJ1531</f>
        <v>47. Binh Duong</v>
      </c>
      <c r="AN1581">
        <f>VLOOKUP(AM1581,Lists!$F$9:$G$71,2,FALSE)</f>
        <v>1</v>
      </c>
    </row>
    <row r="1582" spans="2:40" x14ac:dyDescent="0.25">
      <c r="B1582" s="65" t="str">
        <f t="shared" si="119"/>
        <v>Industry1430</v>
      </c>
      <c r="C1582" s="179">
        <f>'Energy consumption (raw)'!B1532</f>
        <v>1430</v>
      </c>
      <c r="D1582" s="179">
        <f>'Energy consumption (raw)'!C1532</f>
        <v>0</v>
      </c>
      <c r="E1582" s="179">
        <f>'Energy consumption (raw)'!D1532</f>
        <v>0</v>
      </c>
      <c r="F1582" s="179" t="str">
        <f>'Energy consumption (raw)'!E1532</f>
        <v>Công nghiệp</v>
      </c>
      <c r="G1582" s="179" t="str">
        <f>'Energy consumption (raw)'!F1532</f>
        <v>May trang phục trừ trang phục từ da lông thú</v>
      </c>
      <c r="H1582" s="179" t="str">
        <f>'Energy consumption (raw)'!G1532</f>
        <v>Industry</v>
      </c>
      <c r="I1582" s="179" t="str">
        <f>'Energy consumption (raw)'!I1532</f>
        <v>13 Manufacture of textiles</v>
      </c>
      <c r="J1582" s="179" t="str">
        <f>INDEX(Sector!$E$6:$E$46,MATCH('Energy consumption (toe)'!I1582,Sector!$B$6:$B$46,FALSE))</f>
        <v>Manufacture of textiles</v>
      </c>
      <c r="K1582" s="179">
        <f>IFERROR('Energy consumption (raw)'!J1532*Lists!$H$84,)</f>
        <v>4007.8962100000003</v>
      </c>
      <c r="L1582" s="179">
        <f>'Energy consumption (raw)'!K1532*Lists!$H$84</f>
        <v>4007.8962100000003</v>
      </c>
      <c r="M1582" s="179">
        <f>'Energy consumption (raw)'!L1532*Lists!$H$84</f>
        <v>0</v>
      </c>
      <c r="N1582" s="179">
        <f>'Energy consumption (raw)'!M1532*Lists!$H$84</f>
        <v>0</v>
      </c>
      <c r="O1582" s="178">
        <f t="shared" si="120"/>
        <v>4007.8962100000003</v>
      </c>
      <c r="P1582">
        <f>'Energy consumption (raw)'!N1532*Lists!$H$85</f>
        <v>0</v>
      </c>
      <c r="Q1582">
        <f>'Energy consumption (raw)'!O1532*Lists!$H$86</f>
        <v>0</v>
      </c>
      <c r="R1582">
        <f>'Energy consumption (raw)'!P1532*Lists!$H$87</f>
        <v>0</v>
      </c>
      <c r="S1582">
        <f>'Energy consumption (raw)'!Q1532*Lists!$H$88</f>
        <v>0</v>
      </c>
      <c r="T1582">
        <f>'Energy consumption (raw)'!R1532*Lists!$H$89</f>
        <v>0</v>
      </c>
      <c r="U1582">
        <f>'Energy consumption (raw)'!S1532*Lists!$H$90</f>
        <v>0</v>
      </c>
      <c r="V1582">
        <f>'Energy consumption (raw)'!T1532*Lists!$H$91</f>
        <v>0</v>
      </c>
      <c r="W1582">
        <f>'Energy consumption (raw)'!U1532*Lists!$H$92</f>
        <v>0</v>
      </c>
      <c r="X1582">
        <f>'Energy consumption (raw)'!V1532*Lists!$H$93</f>
        <v>0</v>
      </c>
      <c r="Y1582">
        <f>'Energy consumption (raw)'!W1532*Lists!$H$94</f>
        <v>0</v>
      </c>
      <c r="Z1582">
        <f>'Energy consumption (raw)'!X1532*Lists!$H$96*1000000</f>
        <v>0</v>
      </c>
      <c r="AA1582">
        <f>'Energy consumption (raw)'!Y1532*Lists!$H$97</f>
        <v>0</v>
      </c>
      <c r="AB1582">
        <f>'Energy consumption (raw)'!Z1532*Lists!$H$96</f>
        <v>0</v>
      </c>
      <c r="AC1582">
        <f>'Energy consumption (raw)'!AA1532*Lists!$H$98</f>
        <v>0</v>
      </c>
      <c r="AD1582">
        <f>'Energy consumption (raw)'!AB1532*Lists!$H$99</f>
        <v>0</v>
      </c>
      <c r="AE1582">
        <f>'Energy consumption (raw)'!AC1532*Lists!$H$101</f>
        <v>0</v>
      </c>
      <c r="AF1582">
        <f>'Energy consumption (raw)'!AD1532*Lists!$H$101</f>
        <v>0</v>
      </c>
      <c r="AG1582">
        <f>'Energy consumption (raw)'!AE1532*Lists!$H$101</f>
        <v>0</v>
      </c>
      <c r="AH1582">
        <f>'Energy consumption (raw)'!AF1532*Lists!$H$100</f>
        <v>0</v>
      </c>
      <c r="AI1582" s="167">
        <f t="shared" si="121"/>
        <v>4007.8962100000003</v>
      </c>
      <c r="AJ1582" s="179">
        <f>'Energy consumption (raw)'!AG1532</f>
        <v>4007.8962100000003</v>
      </c>
      <c r="AK1582" s="179">
        <f>'Energy consumption (raw)'!AH1532</f>
        <v>6121.4581800000005</v>
      </c>
      <c r="AL1582">
        <f>IF(ROUND(AI1582,-3)=ROUND('Energy consumption (raw)'!AG1532,-3),1,0)</f>
        <v>1</v>
      </c>
      <c r="AM1582" s="179" t="str">
        <f>'Energy consumption (raw)'!AJ1532</f>
        <v>47. Binh Duong</v>
      </c>
      <c r="AN1582">
        <f>VLOOKUP(AM1582,Lists!$F$9:$G$71,2,FALSE)</f>
        <v>1</v>
      </c>
    </row>
    <row r="1583" spans="2:40" x14ac:dyDescent="0.25">
      <c r="B1583" s="65" t="str">
        <f t="shared" si="119"/>
        <v>Industry1431</v>
      </c>
      <c r="C1583" s="179">
        <f>'Energy consumption (raw)'!B1533</f>
        <v>1431</v>
      </c>
      <c r="D1583" s="179">
        <f>'Energy consumption (raw)'!C1533</f>
        <v>0</v>
      </c>
      <c r="E1583" s="179">
        <f>'Energy consumption (raw)'!D1533</f>
        <v>0</v>
      </c>
      <c r="F1583" s="179" t="str">
        <f>'Energy consumption (raw)'!E1533</f>
        <v>Công nghiệp</v>
      </c>
      <c r="G1583" s="179" t="str">
        <f>'Energy consumption (raw)'!F1533</f>
        <v>May trang phục trừ trang phục từ da lông thú</v>
      </c>
      <c r="H1583" s="179" t="str">
        <f>'Energy consumption (raw)'!G1533</f>
        <v>Industry</v>
      </c>
      <c r="I1583" s="179" t="str">
        <f>'Energy consumption (raw)'!I1533</f>
        <v>13 Manufacture of textiles</v>
      </c>
      <c r="J1583" s="179" t="str">
        <f>INDEX(Sector!$E$6:$E$46,MATCH('Energy consumption (toe)'!I1583,Sector!$B$6:$B$46,FALSE))</f>
        <v>Manufacture of textiles</v>
      </c>
      <c r="K1583" s="179">
        <f>IFERROR('Energy consumption (raw)'!J1533*Lists!$H$84,)</f>
        <v>2900.1610800000003</v>
      </c>
      <c r="L1583" s="179">
        <f>'Energy consumption (raw)'!K1533*Lists!$H$84</f>
        <v>2900.1610800000003</v>
      </c>
      <c r="M1583" s="179">
        <f>'Energy consumption (raw)'!L1533*Lists!$H$84</f>
        <v>0</v>
      </c>
      <c r="N1583" s="179">
        <f>'Energy consumption (raw)'!M1533*Lists!$H$84</f>
        <v>0</v>
      </c>
      <c r="O1583" s="178">
        <f t="shared" si="120"/>
        <v>2900.1610800000003</v>
      </c>
      <c r="P1583">
        <f>'Energy consumption (raw)'!N1533*Lists!$H$85</f>
        <v>0</v>
      </c>
      <c r="Q1583">
        <f>'Energy consumption (raw)'!O1533*Lists!$H$86</f>
        <v>0</v>
      </c>
      <c r="R1583">
        <f>'Energy consumption (raw)'!P1533*Lists!$H$87</f>
        <v>0</v>
      </c>
      <c r="S1583">
        <f>'Energy consumption (raw)'!Q1533*Lists!$H$88</f>
        <v>0</v>
      </c>
      <c r="T1583">
        <f>'Energy consumption (raw)'!R1533*Lists!$H$89</f>
        <v>0</v>
      </c>
      <c r="U1583">
        <f>'Energy consumption (raw)'!S1533*Lists!$H$90</f>
        <v>0</v>
      </c>
      <c r="V1583">
        <f>'Energy consumption (raw)'!T1533*Lists!$H$91</f>
        <v>0</v>
      </c>
      <c r="W1583">
        <f>'Energy consumption (raw)'!U1533*Lists!$H$92</f>
        <v>0</v>
      </c>
      <c r="X1583">
        <f>'Energy consumption (raw)'!V1533*Lists!$H$93</f>
        <v>0</v>
      </c>
      <c r="Y1583">
        <f>'Energy consumption (raw)'!W1533*Lists!$H$94</f>
        <v>0</v>
      </c>
      <c r="Z1583">
        <f>'Energy consumption (raw)'!X1533*Lists!$H$96*1000000</f>
        <v>0</v>
      </c>
      <c r="AA1583">
        <f>'Energy consumption (raw)'!Y1533*Lists!$H$97</f>
        <v>0</v>
      </c>
      <c r="AB1583">
        <f>'Energy consumption (raw)'!Z1533*Lists!$H$96</f>
        <v>0</v>
      </c>
      <c r="AC1583">
        <f>'Energy consumption (raw)'!AA1533*Lists!$H$98</f>
        <v>0</v>
      </c>
      <c r="AD1583">
        <f>'Energy consumption (raw)'!AB1533*Lists!$H$99</f>
        <v>0</v>
      </c>
      <c r="AE1583">
        <f>'Energy consumption (raw)'!AC1533*Lists!$H$101</f>
        <v>0</v>
      </c>
      <c r="AF1583">
        <f>'Energy consumption (raw)'!AD1533*Lists!$H$101</f>
        <v>0</v>
      </c>
      <c r="AG1583">
        <f>'Energy consumption (raw)'!AE1533*Lists!$H$101</f>
        <v>0</v>
      </c>
      <c r="AH1583">
        <f>'Energy consumption (raw)'!AF1533*Lists!$H$100</f>
        <v>0</v>
      </c>
      <c r="AI1583" s="167">
        <f t="shared" si="121"/>
        <v>2900.1610800000003</v>
      </c>
      <c r="AJ1583" s="179">
        <f>'Energy consumption (raw)'!AG1533</f>
        <v>2900.1610800000003</v>
      </c>
      <c r="AK1583" s="179">
        <f>'Energy consumption (raw)'!AH1533</f>
        <v>3322.6807700000004</v>
      </c>
      <c r="AL1583">
        <f>IF(ROUND(AI1583,-3)=ROUND('Energy consumption (raw)'!AG1533,-3),1,0)</f>
        <v>1</v>
      </c>
      <c r="AM1583" s="179" t="str">
        <f>'Energy consumption (raw)'!AJ1533</f>
        <v>47. Binh Duong</v>
      </c>
      <c r="AN1583">
        <f>VLOOKUP(AM1583,Lists!$F$9:$G$71,2,FALSE)</f>
        <v>1</v>
      </c>
    </row>
    <row r="1584" spans="2:40" x14ac:dyDescent="0.25">
      <c r="B1584" s="65" t="str">
        <f t="shared" si="119"/>
        <v>Industry1432</v>
      </c>
      <c r="C1584" s="179">
        <f>'Energy consumption (raw)'!B1534</f>
        <v>1432</v>
      </c>
      <c r="D1584" s="179">
        <f>'Energy consumption (raw)'!C1534</f>
        <v>0</v>
      </c>
      <c r="E1584" s="179">
        <f>'Energy consumption (raw)'!D1534</f>
        <v>0</v>
      </c>
      <c r="F1584" s="179" t="str">
        <f>'Energy consumption (raw)'!E1534</f>
        <v>Công nghiệp</v>
      </c>
      <c r="G1584" s="179" t="str">
        <f>'Energy consumption (raw)'!F1534</f>
        <v>May trang phục trừ trang phục từ da lông thú</v>
      </c>
      <c r="H1584" s="179" t="str">
        <f>'Energy consumption (raw)'!G1534</f>
        <v>Industry</v>
      </c>
      <c r="I1584" s="179" t="str">
        <f>'Energy consumption (raw)'!I1534</f>
        <v>13 Manufacture of textiles</v>
      </c>
      <c r="J1584" s="179" t="str">
        <f>INDEX(Sector!$E$6:$E$46,MATCH('Energy consumption (toe)'!I1584,Sector!$B$6:$B$46,FALSE))</f>
        <v>Manufacture of textiles</v>
      </c>
      <c r="K1584" s="179">
        <f>IFERROR('Energy consumption (raw)'!J1534*Lists!$H$84,)</f>
        <v>0</v>
      </c>
      <c r="L1584" s="179">
        <f>'Energy consumption (raw)'!K1534*Lists!$H$84</f>
        <v>1703.4411400000001</v>
      </c>
      <c r="M1584" s="179">
        <f>'Energy consumption (raw)'!L1534*Lists!$H$84</f>
        <v>0</v>
      </c>
      <c r="N1584" s="179">
        <f>'Energy consumption (raw)'!M1534*Lists!$H$84</f>
        <v>0</v>
      </c>
      <c r="O1584" s="178">
        <f t="shared" si="120"/>
        <v>1703.4411400000001</v>
      </c>
      <c r="P1584">
        <f>'Energy consumption (raw)'!N1534*Lists!$H$85</f>
        <v>0</v>
      </c>
      <c r="Q1584">
        <f>'Energy consumption (raw)'!O1534*Lists!$H$86</f>
        <v>0</v>
      </c>
      <c r="R1584">
        <f>'Energy consumption (raw)'!P1534*Lists!$H$87</f>
        <v>0</v>
      </c>
      <c r="S1584">
        <f>'Energy consumption (raw)'!Q1534*Lists!$H$88</f>
        <v>0</v>
      </c>
      <c r="T1584">
        <f>'Energy consumption (raw)'!R1534*Lists!$H$89</f>
        <v>0</v>
      </c>
      <c r="U1584">
        <f>'Energy consumption (raw)'!S1534*Lists!$H$90</f>
        <v>1.056E-2</v>
      </c>
      <c r="V1584">
        <f>'Energy consumption (raw)'!T1534*Lists!$H$91</f>
        <v>0</v>
      </c>
      <c r="W1584">
        <f>'Energy consumption (raw)'!U1534*Lists!$H$92</f>
        <v>0</v>
      </c>
      <c r="X1584">
        <f>'Energy consumption (raw)'!V1534*Lists!$H$93</f>
        <v>0</v>
      </c>
      <c r="Y1584">
        <f>'Energy consumption (raw)'!W1534*Lists!$H$94</f>
        <v>0</v>
      </c>
      <c r="Z1584">
        <f>'Energy consumption (raw)'!X1534*Lists!$H$96*1000000</f>
        <v>0</v>
      </c>
      <c r="AA1584">
        <f>'Energy consumption (raw)'!Y1534*Lists!$H$97</f>
        <v>0</v>
      </c>
      <c r="AB1584">
        <f>'Energy consumption (raw)'!Z1534*Lists!$H$96</f>
        <v>0</v>
      </c>
      <c r="AC1584">
        <f>'Energy consumption (raw)'!AA1534*Lists!$H$98</f>
        <v>0</v>
      </c>
      <c r="AD1584">
        <f>'Energy consumption (raw)'!AB1534*Lists!$H$99</f>
        <v>0</v>
      </c>
      <c r="AE1584">
        <f>'Energy consumption (raw)'!AC1534*Lists!$H$101</f>
        <v>0</v>
      </c>
      <c r="AF1584">
        <f>'Energy consumption (raw)'!AD1534*Lists!$H$101</f>
        <v>0</v>
      </c>
      <c r="AG1584">
        <f>'Energy consumption (raw)'!AE1534*Lists!$H$101</f>
        <v>0</v>
      </c>
      <c r="AH1584">
        <f>'Energy consumption (raw)'!AF1534*Lists!$H$100</f>
        <v>0</v>
      </c>
      <c r="AI1584" s="167">
        <f t="shared" si="121"/>
        <v>1703.4517000000001</v>
      </c>
      <c r="AJ1584" s="179">
        <f>'Energy consumption (raw)'!AG1534</f>
        <v>1703.4517000000001</v>
      </c>
      <c r="AK1584" s="179">
        <f>'Energy consumption (raw)'!AH1534</f>
        <v>1411.4332899999999</v>
      </c>
      <c r="AL1584">
        <f>IF(ROUND(AI1584,-3)=ROUND('Energy consumption (raw)'!AG1534,-3),1,0)</f>
        <v>1</v>
      </c>
      <c r="AM1584" s="179" t="str">
        <f>'Energy consumption (raw)'!AJ1534</f>
        <v>47. Binh Duong</v>
      </c>
      <c r="AN1584">
        <f>VLOOKUP(AM1584,Lists!$F$9:$G$71,2,FALSE)</f>
        <v>1</v>
      </c>
    </row>
    <row r="1585" spans="2:40" x14ac:dyDescent="0.25">
      <c r="B1585" s="65" t="str">
        <f t="shared" si="119"/>
        <v>Industry1433</v>
      </c>
      <c r="C1585" s="179">
        <f>'Energy consumption (raw)'!B1535</f>
        <v>1433</v>
      </c>
      <c r="D1585" s="179">
        <f>'Energy consumption (raw)'!C1535</f>
        <v>0</v>
      </c>
      <c r="E1585" s="179">
        <f>'Energy consumption (raw)'!D1535</f>
        <v>0</v>
      </c>
      <c r="F1585" s="179" t="str">
        <f>'Energy consumption (raw)'!E1535</f>
        <v>Công nghiệp</v>
      </c>
      <c r="G1585" s="179" t="str">
        <f>'Energy consumption (raw)'!F1535</f>
        <v>May trang phục trừ trang phục từ da lông thú</v>
      </c>
      <c r="H1585" s="179" t="str">
        <f>'Energy consumption (raw)'!G1535</f>
        <v>Industry</v>
      </c>
      <c r="I1585" s="179" t="str">
        <f>'Energy consumption (raw)'!I1535</f>
        <v>13 Manufacture of textiles</v>
      </c>
      <c r="J1585" s="179" t="str">
        <f>INDEX(Sector!$E$6:$E$46,MATCH('Energy consumption (toe)'!I1585,Sector!$B$6:$B$46,FALSE))</f>
        <v>Manufacture of textiles</v>
      </c>
      <c r="K1585" s="179">
        <f>IFERROR('Energy consumption (raw)'!J1535*Lists!$H$84,)</f>
        <v>1134.575615</v>
      </c>
      <c r="L1585" s="179">
        <f>'Energy consumption (raw)'!K1535*Lists!$H$84</f>
        <v>1134.575615</v>
      </c>
      <c r="M1585" s="179">
        <f>'Energy consumption (raw)'!L1535*Lists!$H$84</f>
        <v>0</v>
      </c>
      <c r="N1585" s="179">
        <f>'Energy consumption (raw)'!M1535*Lists!$H$84</f>
        <v>0</v>
      </c>
      <c r="O1585" s="178">
        <f t="shared" si="120"/>
        <v>1134.575615</v>
      </c>
      <c r="P1585">
        <f>'Energy consumption (raw)'!N1535*Lists!$H$85</f>
        <v>0</v>
      </c>
      <c r="Q1585">
        <f>'Energy consumption (raw)'!O1535*Lists!$H$86</f>
        <v>0</v>
      </c>
      <c r="R1585">
        <f>'Energy consumption (raw)'!P1535*Lists!$H$87</f>
        <v>0</v>
      </c>
      <c r="S1585">
        <f>'Energy consumption (raw)'!Q1535*Lists!$H$88</f>
        <v>0</v>
      </c>
      <c r="T1585">
        <f>'Energy consumption (raw)'!R1535*Lists!$H$89</f>
        <v>0</v>
      </c>
      <c r="U1585">
        <f>'Energy consumption (raw)'!S1535*Lists!$H$90</f>
        <v>0</v>
      </c>
      <c r="V1585">
        <f>'Energy consumption (raw)'!T1535*Lists!$H$91</f>
        <v>0</v>
      </c>
      <c r="W1585">
        <f>'Energy consumption (raw)'!U1535*Lists!$H$92</f>
        <v>0</v>
      </c>
      <c r="X1585">
        <f>'Energy consumption (raw)'!V1535*Lists!$H$93</f>
        <v>0</v>
      </c>
      <c r="Y1585">
        <f>'Energy consumption (raw)'!W1535*Lists!$H$94</f>
        <v>0</v>
      </c>
      <c r="Z1585">
        <f>'Energy consumption (raw)'!X1535*Lists!$H$96*1000000</f>
        <v>0</v>
      </c>
      <c r="AA1585">
        <f>'Energy consumption (raw)'!Y1535*Lists!$H$97</f>
        <v>0</v>
      </c>
      <c r="AB1585">
        <f>'Energy consumption (raw)'!Z1535*Lists!$H$96</f>
        <v>0</v>
      </c>
      <c r="AC1585">
        <f>'Energy consumption (raw)'!AA1535*Lists!$H$98</f>
        <v>0</v>
      </c>
      <c r="AD1585">
        <f>'Energy consumption (raw)'!AB1535*Lists!$H$99</f>
        <v>0</v>
      </c>
      <c r="AE1585">
        <f>'Energy consumption (raw)'!AC1535*Lists!$H$101</f>
        <v>0</v>
      </c>
      <c r="AF1585">
        <f>'Energy consumption (raw)'!AD1535*Lists!$H$101</f>
        <v>0</v>
      </c>
      <c r="AG1585">
        <f>'Energy consumption (raw)'!AE1535*Lists!$H$101</f>
        <v>0</v>
      </c>
      <c r="AH1585">
        <f>'Energy consumption (raw)'!AF1535*Lists!$H$100</f>
        <v>0</v>
      </c>
      <c r="AI1585" s="167">
        <f t="shared" si="121"/>
        <v>1134.575615</v>
      </c>
      <c r="AJ1585" s="179">
        <f>'Energy consumption (raw)'!AG1535</f>
        <v>1134.575615</v>
      </c>
      <c r="AK1585" s="179">
        <f>'Energy consumption (raw)'!AH1535</f>
        <v>16327.844790000001</v>
      </c>
      <c r="AL1585">
        <f>IF(ROUND(AI1585,-3)=ROUND('Energy consumption (raw)'!AG1535,-3),1,0)</f>
        <v>1</v>
      </c>
      <c r="AM1585" s="179" t="str">
        <f>'Energy consumption (raw)'!AJ1535</f>
        <v>47. Binh Duong</v>
      </c>
      <c r="AN1585">
        <f>VLOOKUP(AM1585,Lists!$F$9:$G$71,2,FALSE)</f>
        <v>1</v>
      </c>
    </row>
    <row r="1586" spans="2:40" x14ac:dyDescent="0.25">
      <c r="B1586" s="65" t="str">
        <f t="shared" si="119"/>
        <v>Industry1434</v>
      </c>
      <c r="C1586" s="179">
        <f>'Energy consumption (raw)'!B1536</f>
        <v>1434</v>
      </c>
      <c r="D1586" s="179">
        <f>'Energy consumption (raw)'!C1536</f>
        <v>0</v>
      </c>
      <c r="E1586" s="179">
        <f>'Energy consumption (raw)'!D1536</f>
        <v>0</v>
      </c>
      <c r="F1586" s="179" t="str">
        <f>'Energy consumption (raw)'!E1536</f>
        <v>Công nghiệp</v>
      </c>
      <c r="G1586" s="179" t="str">
        <f>'Energy consumption (raw)'!F1536</f>
        <v>Mua, bán, cho thuê và điều hành bất động sản với quyền sở hữu, quyền sử dụng hoặc đi thuê</v>
      </c>
      <c r="H1586" s="179" t="str">
        <f>'Energy consumption (raw)'!G1536</f>
        <v>Industry</v>
      </c>
      <c r="I1586" s="179" t="str">
        <f>'Energy consumption (raw)'!I1536</f>
        <v>99 Other non-industry</v>
      </c>
      <c r="J1586" s="179" t="str">
        <f>INDEX(Sector!$E$6:$E$46,MATCH('Energy consumption (toe)'!I1586,Sector!$B$6:$B$46,FALSE))</f>
        <v>Other non-industry</v>
      </c>
      <c r="K1586" s="179">
        <f>IFERROR('Energy consumption (raw)'!J1536*Lists!$H$84,)</f>
        <v>0</v>
      </c>
      <c r="L1586" s="179">
        <f>'Energy consumption (raw)'!K1536*Lists!$H$84</f>
        <v>1090.1603600000001</v>
      </c>
      <c r="M1586" s="179">
        <f>'Energy consumption (raw)'!L1536*Lists!$H$84</f>
        <v>0</v>
      </c>
      <c r="N1586" s="179">
        <f>'Energy consumption (raw)'!M1536*Lists!$H$84</f>
        <v>0</v>
      </c>
      <c r="O1586" s="178">
        <f t="shared" si="120"/>
        <v>1090.1603600000001</v>
      </c>
      <c r="P1586">
        <f>'Energy consumption (raw)'!N1536*Lists!$H$85</f>
        <v>0</v>
      </c>
      <c r="Q1586">
        <f>'Energy consumption (raw)'!O1536*Lists!$H$86</f>
        <v>0</v>
      </c>
      <c r="R1586">
        <f>'Energy consumption (raw)'!P1536*Lists!$H$87</f>
        <v>0</v>
      </c>
      <c r="S1586">
        <f>'Energy consumption (raw)'!Q1536*Lists!$H$88</f>
        <v>0</v>
      </c>
      <c r="T1586">
        <f>'Energy consumption (raw)'!R1536*Lists!$H$89</f>
        <v>0</v>
      </c>
      <c r="U1586">
        <f>'Energy consumption (raw)'!S1536*Lists!$H$90</f>
        <v>0</v>
      </c>
      <c r="V1586">
        <f>'Energy consumption (raw)'!T1536*Lists!$H$91</f>
        <v>0</v>
      </c>
      <c r="W1586">
        <f>'Energy consumption (raw)'!U1536*Lists!$H$92</f>
        <v>0</v>
      </c>
      <c r="X1586">
        <f>'Energy consumption (raw)'!V1536*Lists!$H$93</f>
        <v>0</v>
      </c>
      <c r="Y1586">
        <f>'Energy consumption (raw)'!W1536*Lists!$H$94</f>
        <v>0</v>
      </c>
      <c r="Z1586">
        <f>'Energy consumption (raw)'!X1536*Lists!$H$96*1000000</f>
        <v>0</v>
      </c>
      <c r="AA1586">
        <f>'Energy consumption (raw)'!Y1536*Lists!$H$97</f>
        <v>0</v>
      </c>
      <c r="AB1586">
        <f>'Energy consumption (raw)'!Z1536*Lists!$H$96</f>
        <v>0</v>
      </c>
      <c r="AC1586">
        <f>'Energy consumption (raw)'!AA1536*Lists!$H$98</f>
        <v>0</v>
      </c>
      <c r="AD1586">
        <f>'Energy consumption (raw)'!AB1536*Lists!$H$99</f>
        <v>0</v>
      </c>
      <c r="AE1586">
        <f>'Energy consumption (raw)'!AC1536*Lists!$H$101</f>
        <v>0</v>
      </c>
      <c r="AF1586">
        <f>'Energy consumption (raw)'!AD1536*Lists!$H$101</f>
        <v>0</v>
      </c>
      <c r="AG1586">
        <f>'Energy consumption (raw)'!AE1536*Lists!$H$101</f>
        <v>0</v>
      </c>
      <c r="AH1586">
        <f>'Energy consumption (raw)'!AF1536*Lists!$H$100</f>
        <v>0</v>
      </c>
      <c r="AI1586" s="167">
        <f t="shared" si="121"/>
        <v>1090.1603600000001</v>
      </c>
      <c r="AJ1586" s="179">
        <f>'Energy consumption (raw)'!AG1536</f>
        <v>1090.1603600000001</v>
      </c>
      <c r="AK1586" s="179">
        <f>'Energy consumption (raw)'!AH1536</f>
        <v>0</v>
      </c>
      <c r="AL1586">
        <f>IF(ROUND(AI1586,-3)=ROUND('Energy consumption (raw)'!AG1536,-3),1,0)</f>
        <v>1</v>
      </c>
      <c r="AM1586" s="179" t="str">
        <f>'Energy consumption (raw)'!AJ1536</f>
        <v>47. Binh Duong</v>
      </c>
      <c r="AN1586">
        <f>VLOOKUP(AM1586,Lists!$F$9:$G$71,2,FALSE)</f>
        <v>1</v>
      </c>
    </row>
    <row r="1587" spans="2:40" x14ac:dyDescent="0.25">
      <c r="B1587" s="65" t="str">
        <f t="shared" si="119"/>
        <v>Industry1435</v>
      </c>
      <c r="C1587" s="179">
        <f>'Energy consumption (raw)'!B1537</f>
        <v>1435</v>
      </c>
      <c r="D1587" s="179">
        <f>'Energy consumption (raw)'!C1537</f>
        <v>0</v>
      </c>
      <c r="E1587" s="179">
        <f>'Energy consumption (raw)'!D1537</f>
        <v>0</v>
      </c>
      <c r="F1587" s="179" t="str">
        <f>'Energy consumption (raw)'!E1537</f>
        <v>Công nghiệp</v>
      </c>
      <c r="G1587" s="179" t="str">
        <f>'Energy consumption (raw)'!F1537</f>
        <v>Sản xuất sắt, thép gang</v>
      </c>
      <c r="H1587" s="179" t="str">
        <f>'Energy consumption (raw)'!G1537</f>
        <v>Industry</v>
      </c>
      <c r="I1587" s="179" t="str">
        <f>'Energy consumption (raw)'!I1537</f>
        <v>24 Manufacture of basic metals</v>
      </c>
      <c r="J1587" s="179" t="str">
        <f>INDEX(Sector!$E$6:$E$46,MATCH('Energy consumption (toe)'!I1587,Sector!$B$6:$B$46,FALSE))</f>
        <v>Manufacture of basic metals</v>
      </c>
      <c r="K1587" s="179">
        <f>IFERROR('Energy consumption (raw)'!J1537*Lists!$H$84,)</f>
        <v>0</v>
      </c>
      <c r="L1587" s="179">
        <f>'Energy consumption (raw)'!K1537*Lists!$H$84</f>
        <v>1019.13607</v>
      </c>
      <c r="M1587" s="179">
        <f>'Energy consumption (raw)'!L1537*Lists!$H$84</f>
        <v>0</v>
      </c>
      <c r="N1587" s="179">
        <f>'Energy consumption (raw)'!M1537*Lists!$H$84</f>
        <v>0</v>
      </c>
      <c r="O1587" s="178">
        <f t="shared" si="120"/>
        <v>1019.13607</v>
      </c>
      <c r="P1587">
        <f>'Energy consumption (raw)'!N1537*Lists!$H$85</f>
        <v>0</v>
      </c>
      <c r="Q1587">
        <f>'Energy consumption (raw)'!O1537*Lists!$H$86</f>
        <v>0</v>
      </c>
      <c r="R1587">
        <f>'Energy consumption (raw)'!P1537*Lists!$H$87</f>
        <v>0</v>
      </c>
      <c r="S1587">
        <f>'Energy consumption (raw)'!Q1537*Lists!$H$88</f>
        <v>0</v>
      </c>
      <c r="T1587">
        <f>'Energy consumption (raw)'!R1537*Lists!$H$89</f>
        <v>0</v>
      </c>
      <c r="U1587">
        <f>'Energy consumption (raw)'!S1537*Lists!$H$90</f>
        <v>0</v>
      </c>
      <c r="V1587">
        <f>'Energy consumption (raw)'!T1537*Lists!$H$91</f>
        <v>0</v>
      </c>
      <c r="W1587">
        <f>'Energy consumption (raw)'!U1537*Lists!$H$92</f>
        <v>0</v>
      </c>
      <c r="X1587">
        <f>'Energy consumption (raw)'!V1537*Lists!$H$93</f>
        <v>0</v>
      </c>
      <c r="Y1587">
        <f>'Energy consumption (raw)'!W1537*Lists!$H$94</f>
        <v>0</v>
      </c>
      <c r="Z1587">
        <f>'Energy consumption (raw)'!X1537*Lists!$H$96*1000000</f>
        <v>0</v>
      </c>
      <c r="AA1587">
        <f>'Energy consumption (raw)'!Y1537*Lists!$H$97</f>
        <v>0</v>
      </c>
      <c r="AB1587">
        <f>'Energy consumption (raw)'!Z1537*Lists!$H$96</f>
        <v>0</v>
      </c>
      <c r="AC1587">
        <f>'Energy consumption (raw)'!AA1537*Lists!$H$98</f>
        <v>0</v>
      </c>
      <c r="AD1587">
        <f>'Energy consumption (raw)'!AB1537*Lists!$H$99</f>
        <v>0</v>
      </c>
      <c r="AE1587">
        <f>'Energy consumption (raw)'!AC1537*Lists!$H$101</f>
        <v>0</v>
      </c>
      <c r="AF1587">
        <f>'Energy consumption (raw)'!AD1537*Lists!$H$101</f>
        <v>0</v>
      </c>
      <c r="AG1587">
        <f>'Energy consumption (raw)'!AE1537*Lists!$H$101</f>
        <v>0</v>
      </c>
      <c r="AH1587">
        <f>'Energy consumption (raw)'!AF1537*Lists!$H$100</f>
        <v>0</v>
      </c>
      <c r="AI1587" s="167">
        <f t="shared" si="121"/>
        <v>1019.13607</v>
      </c>
      <c r="AJ1587" s="179">
        <f>'Energy consumption (raw)'!AG1537</f>
        <v>1019.13607</v>
      </c>
      <c r="AK1587" s="179">
        <f>'Energy consumption (raw)'!AH1537</f>
        <v>0</v>
      </c>
      <c r="AL1587">
        <f>IF(ROUND(AI1587,-3)=ROUND('Energy consumption (raw)'!AG1537,-3),1,0)</f>
        <v>1</v>
      </c>
      <c r="AM1587" s="179" t="str">
        <f>'Energy consumption (raw)'!AJ1537</f>
        <v>47. Binh Duong</v>
      </c>
      <c r="AN1587">
        <f>VLOOKUP(AM1587,Lists!$F$9:$G$71,2,FALSE)</f>
        <v>1</v>
      </c>
    </row>
    <row r="1588" spans="2:40" x14ac:dyDescent="0.25">
      <c r="B1588" s="65" t="str">
        <f t="shared" si="119"/>
        <v>Industry1436</v>
      </c>
      <c r="C1588" s="179">
        <f>'Energy consumption (raw)'!B1538</f>
        <v>1436</v>
      </c>
      <c r="D1588" s="179">
        <f>'Energy consumption (raw)'!C1538</f>
        <v>0</v>
      </c>
      <c r="E1588" s="179">
        <f>'Energy consumption (raw)'!D1538</f>
        <v>0</v>
      </c>
      <c r="F1588" s="179" t="str">
        <f>'Energy consumption (raw)'!E1538</f>
        <v>Công nghiệp</v>
      </c>
      <c r="G1588" s="179" t="str">
        <f>'Energy consumption (raw)'!F1538</f>
        <v>Sản xuất khác chưa được phân vào đâu</v>
      </c>
      <c r="H1588" s="179" t="str">
        <f>'Energy consumption (raw)'!G1538</f>
        <v>Industry</v>
      </c>
      <c r="I1588" s="179" t="str">
        <f>'Energy consumption (raw)'!I1538</f>
        <v>32 Other manufacturing</v>
      </c>
      <c r="J1588" s="179" t="str">
        <f>INDEX(Sector!$E$6:$E$46,MATCH('Energy consumption (toe)'!I1588,Sector!$B$6:$B$46,FALSE))</f>
        <v>Other manufacturing</v>
      </c>
      <c r="K1588" s="179">
        <f>IFERROR('Energy consumption (raw)'!J1538*Lists!$H$84,)</f>
        <v>0</v>
      </c>
      <c r="L1588" s="179">
        <f>'Energy consumption (raw)'!K1538*Lists!$H$84</f>
        <v>3526.1561800000004</v>
      </c>
      <c r="M1588" s="179">
        <f>'Energy consumption (raw)'!L1538*Lists!$H$84</f>
        <v>0</v>
      </c>
      <c r="N1588" s="179">
        <f>'Energy consumption (raw)'!M1538*Lists!$H$84</f>
        <v>0</v>
      </c>
      <c r="O1588" s="178">
        <f t="shared" si="120"/>
        <v>3526.1561800000004</v>
      </c>
      <c r="P1588">
        <f>'Energy consumption (raw)'!N1538*Lists!$H$85</f>
        <v>0</v>
      </c>
      <c r="Q1588">
        <f>'Energy consumption (raw)'!O1538*Lists!$H$86</f>
        <v>0</v>
      </c>
      <c r="R1588">
        <f>'Energy consumption (raw)'!P1538*Lists!$H$87</f>
        <v>0</v>
      </c>
      <c r="S1588">
        <f>'Energy consumption (raw)'!Q1538*Lists!$H$88</f>
        <v>0</v>
      </c>
      <c r="T1588">
        <f>'Energy consumption (raw)'!R1538*Lists!$H$89</f>
        <v>0</v>
      </c>
      <c r="U1588">
        <f>'Energy consumption (raw)'!S1538*Lists!$H$90</f>
        <v>0</v>
      </c>
      <c r="V1588">
        <f>'Energy consumption (raw)'!T1538*Lists!$H$91</f>
        <v>0</v>
      </c>
      <c r="W1588">
        <f>'Energy consumption (raw)'!U1538*Lists!$H$92</f>
        <v>0</v>
      </c>
      <c r="X1588">
        <f>'Energy consumption (raw)'!V1538*Lists!$H$93</f>
        <v>0</v>
      </c>
      <c r="Y1588">
        <f>'Energy consumption (raw)'!W1538*Lists!$H$94</f>
        <v>0</v>
      </c>
      <c r="Z1588">
        <f>'Energy consumption (raw)'!X1538*Lists!$H$96*1000000</f>
        <v>0</v>
      </c>
      <c r="AA1588">
        <f>'Energy consumption (raw)'!Y1538*Lists!$H$97</f>
        <v>0</v>
      </c>
      <c r="AB1588">
        <f>'Energy consumption (raw)'!Z1538*Lists!$H$96</f>
        <v>0</v>
      </c>
      <c r="AC1588">
        <f>'Energy consumption (raw)'!AA1538*Lists!$H$98</f>
        <v>0</v>
      </c>
      <c r="AD1588">
        <f>'Energy consumption (raw)'!AB1538*Lists!$H$99</f>
        <v>0</v>
      </c>
      <c r="AE1588">
        <f>'Energy consumption (raw)'!AC1538*Lists!$H$101</f>
        <v>0</v>
      </c>
      <c r="AF1588">
        <f>'Energy consumption (raw)'!AD1538*Lists!$H$101</f>
        <v>0</v>
      </c>
      <c r="AG1588">
        <f>'Energy consumption (raw)'!AE1538*Lists!$H$101</f>
        <v>0</v>
      </c>
      <c r="AH1588">
        <f>'Energy consumption (raw)'!AF1538*Lists!$H$100</f>
        <v>0</v>
      </c>
      <c r="AI1588" s="167">
        <f t="shared" si="121"/>
        <v>3526.1561800000004</v>
      </c>
      <c r="AJ1588" s="179">
        <f>'Energy consumption (raw)'!AG1538</f>
        <v>3526.1561800000004</v>
      </c>
      <c r="AK1588" s="179">
        <f>'Energy consumption (raw)'!AH1538</f>
        <v>3514.9077100000004</v>
      </c>
      <c r="AL1588">
        <f>IF(ROUND(AI1588,-3)=ROUND('Energy consumption (raw)'!AG1538,-3),1,0)</f>
        <v>1</v>
      </c>
      <c r="AM1588" s="179" t="str">
        <f>'Energy consumption (raw)'!AJ1538</f>
        <v>47. Binh Duong</v>
      </c>
      <c r="AN1588">
        <f>VLOOKUP(AM1588,Lists!$F$9:$G$71,2,FALSE)</f>
        <v>1</v>
      </c>
    </row>
    <row r="1589" spans="2:40" x14ac:dyDescent="0.25">
      <c r="B1589" s="65" t="str">
        <f t="shared" si="119"/>
        <v>Industry1437</v>
      </c>
      <c r="C1589" s="179">
        <f>'Energy consumption (raw)'!B1539</f>
        <v>1437</v>
      </c>
      <c r="D1589" s="179">
        <f>'Energy consumption (raw)'!C1539</f>
        <v>0</v>
      </c>
      <c r="E1589" s="179">
        <f>'Energy consumption (raw)'!D1539</f>
        <v>0</v>
      </c>
      <c r="F1589" s="179" t="str">
        <f>'Energy consumption (raw)'!E1539</f>
        <v>Công nghiệp</v>
      </c>
      <c r="G1589" s="179" t="str">
        <f>'Energy consumption (raw)'!F1539</f>
        <v>Sản xuất bao bì nhựa</v>
      </c>
      <c r="H1589" s="179" t="str">
        <f>'Energy consumption (raw)'!G1539</f>
        <v>Industry</v>
      </c>
      <c r="I1589" s="179" t="str">
        <f>'Energy consumption (raw)'!I1539</f>
        <v>22 Manufacture of rubber and plastics products</v>
      </c>
      <c r="J1589" s="179" t="str">
        <f>INDEX(Sector!$E$6:$E$46,MATCH('Energy consumption (toe)'!I1589,Sector!$B$6:$B$46,FALSE))</f>
        <v>Manufacture of rubber and plastics products</v>
      </c>
      <c r="K1589" s="179">
        <f>IFERROR('Energy consumption (raw)'!J1539*Lists!$H$84,)</f>
        <v>1010.3872600000001</v>
      </c>
      <c r="L1589" s="179">
        <f>'Energy consumption (raw)'!K1539*Lists!$H$84</f>
        <v>1010.3872600000001</v>
      </c>
      <c r="M1589" s="179">
        <f>'Energy consumption (raw)'!L1539*Lists!$H$84</f>
        <v>0</v>
      </c>
      <c r="N1589" s="179">
        <f>'Energy consumption (raw)'!M1539*Lists!$H$84</f>
        <v>0</v>
      </c>
      <c r="O1589" s="178">
        <f t="shared" si="120"/>
        <v>1010.3872600000001</v>
      </c>
      <c r="P1589">
        <f>'Energy consumption (raw)'!N1539*Lists!$H$85</f>
        <v>0</v>
      </c>
      <c r="Q1589">
        <f>'Energy consumption (raw)'!O1539*Lists!$H$86</f>
        <v>0</v>
      </c>
      <c r="R1589">
        <f>'Energy consumption (raw)'!P1539*Lists!$H$87</f>
        <v>0</v>
      </c>
      <c r="S1589">
        <f>'Energy consumption (raw)'!Q1539*Lists!$H$88</f>
        <v>0</v>
      </c>
      <c r="T1589">
        <f>'Energy consumption (raw)'!R1539*Lists!$H$89</f>
        <v>0</v>
      </c>
      <c r="U1589">
        <f>'Energy consumption (raw)'!S1539*Lists!$H$90</f>
        <v>3.6080000000000001E-2</v>
      </c>
      <c r="V1589">
        <f>'Energy consumption (raw)'!T1539*Lists!$H$91</f>
        <v>0</v>
      </c>
      <c r="W1589">
        <f>'Energy consumption (raw)'!U1539*Lists!$H$92</f>
        <v>0</v>
      </c>
      <c r="X1589">
        <f>'Energy consumption (raw)'!V1539*Lists!$H$93</f>
        <v>0</v>
      </c>
      <c r="Y1589">
        <f>'Energy consumption (raw)'!W1539*Lists!$H$94</f>
        <v>0</v>
      </c>
      <c r="Z1589">
        <f>'Energy consumption (raw)'!X1539*Lists!$H$96*1000000</f>
        <v>0</v>
      </c>
      <c r="AA1589">
        <f>'Energy consumption (raw)'!Y1539*Lists!$H$97</f>
        <v>0</v>
      </c>
      <c r="AB1589">
        <f>'Energy consumption (raw)'!Z1539*Lists!$H$96</f>
        <v>0</v>
      </c>
      <c r="AC1589">
        <f>'Energy consumption (raw)'!AA1539*Lists!$H$98</f>
        <v>0</v>
      </c>
      <c r="AD1589">
        <f>'Energy consumption (raw)'!AB1539*Lists!$H$99</f>
        <v>0</v>
      </c>
      <c r="AE1589">
        <f>'Energy consumption (raw)'!AC1539*Lists!$H$101</f>
        <v>0</v>
      </c>
      <c r="AF1589">
        <f>'Energy consumption (raw)'!AD1539*Lists!$H$101</f>
        <v>0</v>
      </c>
      <c r="AG1589">
        <f>'Energy consumption (raw)'!AE1539*Lists!$H$101</f>
        <v>0</v>
      </c>
      <c r="AH1589">
        <f>'Energy consumption (raw)'!AF1539*Lists!$H$100</f>
        <v>0</v>
      </c>
      <c r="AI1589" s="167">
        <f t="shared" si="121"/>
        <v>1010.4233400000001</v>
      </c>
      <c r="AJ1589" s="179">
        <f>'Energy consumption (raw)'!AG1539</f>
        <v>1010.4233400000001</v>
      </c>
      <c r="AK1589" s="179">
        <f>'Energy consumption (raw)'!AH1539</f>
        <v>1069.88534</v>
      </c>
      <c r="AL1589">
        <f>IF(ROUND(AI1589,-3)=ROUND('Energy consumption (raw)'!AG1539,-3),1,0)</f>
        <v>1</v>
      </c>
      <c r="AM1589" s="179" t="str">
        <f>'Energy consumption (raw)'!AJ1539</f>
        <v>47. Binh Duong</v>
      </c>
      <c r="AN1589">
        <f>VLOOKUP(AM1589,Lists!$F$9:$G$71,2,FALSE)</f>
        <v>1</v>
      </c>
    </row>
    <row r="1590" spans="2:40" x14ac:dyDescent="0.25">
      <c r="B1590" s="65" t="str">
        <f t="shared" si="119"/>
        <v>Industry1438</v>
      </c>
      <c r="C1590" s="179">
        <f>'Energy consumption (raw)'!B1540</f>
        <v>1438</v>
      </c>
      <c r="D1590" s="179">
        <f>'Energy consumption (raw)'!C1540</f>
        <v>0</v>
      </c>
      <c r="E1590" s="179">
        <f>'Energy consumption (raw)'!D1540</f>
        <v>0</v>
      </c>
      <c r="F1590" s="179" t="str">
        <f>'Energy consumption (raw)'!E1540</f>
        <v>Công nghiệp</v>
      </c>
      <c r="G1590" s="179" t="str">
        <f>'Energy consumption (raw)'!F1540</f>
        <v>Sản xuất bao bì từ plastic</v>
      </c>
      <c r="H1590" s="179" t="str">
        <f>'Energy consumption (raw)'!G1540</f>
        <v>Industry</v>
      </c>
      <c r="I1590" s="179" t="str">
        <f>'Energy consumption (raw)'!I1540</f>
        <v>22 Manufacture of rubber and plastics products</v>
      </c>
      <c r="J1590" s="179" t="str">
        <f>INDEX(Sector!$E$6:$E$46,MATCH('Energy consumption (toe)'!I1590,Sector!$B$6:$B$46,FALSE))</f>
        <v>Manufacture of rubber and plastics products</v>
      </c>
      <c r="K1590" s="179">
        <f>IFERROR('Energy consumption (raw)'!J1540*Lists!$H$84,)</f>
        <v>3503.4277900000002</v>
      </c>
      <c r="L1590" s="179">
        <f>'Energy consumption (raw)'!K1540*Lists!$H$84</f>
        <v>3503.4277900000002</v>
      </c>
      <c r="M1590" s="179">
        <f>'Energy consumption (raw)'!L1540*Lists!$H$84</f>
        <v>0</v>
      </c>
      <c r="N1590" s="179">
        <f>'Energy consumption (raw)'!M1540*Lists!$H$84</f>
        <v>0</v>
      </c>
      <c r="O1590" s="178">
        <f t="shared" si="120"/>
        <v>3503.4277900000002</v>
      </c>
      <c r="P1590">
        <f>'Energy consumption (raw)'!N1540*Lists!$H$85</f>
        <v>0</v>
      </c>
      <c r="Q1590">
        <f>'Energy consumption (raw)'!O1540*Lists!$H$86</f>
        <v>0</v>
      </c>
      <c r="R1590">
        <f>'Energy consumption (raw)'!P1540*Lists!$H$87</f>
        <v>0</v>
      </c>
      <c r="S1590">
        <f>'Energy consumption (raw)'!Q1540*Lists!$H$88</f>
        <v>0</v>
      </c>
      <c r="T1590">
        <f>'Energy consumption (raw)'!R1540*Lists!$H$89</f>
        <v>0</v>
      </c>
      <c r="U1590">
        <f>'Energy consumption (raw)'!S1540*Lists!$H$90</f>
        <v>0</v>
      </c>
      <c r="V1590">
        <f>'Energy consumption (raw)'!T1540*Lists!$H$91</f>
        <v>0</v>
      </c>
      <c r="W1590">
        <f>'Energy consumption (raw)'!U1540*Lists!$H$92</f>
        <v>0</v>
      </c>
      <c r="X1590">
        <f>'Energy consumption (raw)'!V1540*Lists!$H$93</f>
        <v>0</v>
      </c>
      <c r="Y1590">
        <f>'Energy consumption (raw)'!W1540*Lists!$H$94</f>
        <v>0</v>
      </c>
      <c r="Z1590">
        <f>'Energy consumption (raw)'!X1540*Lists!$H$96*1000000</f>
        <v>0</v>
      </c>
      <c r="AA1590">
        <f>'Energy consumption (raw)'!Y1540*Lists!$H$97</f>
        <v>0</v>
      </c>
      <c r="AB1590">
        <f>'Energy consumption (raw)'!Z1540*Lists!$H$96</f>
        <v>0</v>
      </c>
      <c r="AC1590">
        <f>'Energy consumption (raw)'!AA1540*Lists!$H$98</f>
        <v>0</v>
      </c>
      <c r="AD1590">
        <f>'Energy consumption (raw)'!AB1540*Lists!$H$99</f>
        <v>0</v>
      </c>
      <c r="AE1590">
        <f>'Energy consumption (raw)'!AC1540*Lists!$H$101</f>
        <v>0</v>
      </c>
      <c r="AF1590">
        <f>'Energy consumption (raw)'!AD1540*Lists!$H$101</f>
        <v>0</v>
      </c>
      <c r="AG1590">
        <f>'Energy consumption (raw)'!AE1540*Lists!$H$101</f>
        <v>0</v>
      </c>
      <c r="AH1590">
        <f>'Energy consumption (raw)'!AF1540*Lists!$H$100</f>
        <v>0</v>
      </c>
      <c r="AI1590" s="167">
        <f t="shared" si="121"/>
        <v>3503.4277900000002</v>
      </c>
      <c r="AJ1590" s="179">
        <f>'Energy consumption (raw)'!AG1540</f>
        <v>3503.4277900000002</v>
      </c>
      <c r="AK1590" s="179">
        <f>'Energy consumption (raw)'!AH1540</f>
        <v>3660.5360500000002</v>
      </c>
      <c r="AL1590">
        <f>IF(ROUND(AI1590,-3)=ROUND('Energy consumption (raw)'!AG1540,-3),1,0)</f>
        <v>1</v>
      </c>
      <c r="AM1590" s="179" t="str">
        <f>'Energy consumption (raw)'!AJ1540</f>
        <v>47. Binh Duong</v>
      </c>
      <c r="AN1590">
        <f>VLOOKUP(AM1590,Lists!$F$9:$G$71,2,FALSE)</f>
        <v>1</v>
      </c>
    </row>
    <row r="1591" spans="2:40" x14ac:dyDescent="0.25">
      <c r="B1591" s="65" t="str">
        <f t="shared" si="119"/>
        <v>Industry1439</v>
      </c>
      <c r="C1591" s="179">
        <f>'Energy consumption (raw)'!B1541</f>
        <v>1439</v>
      </c>
      <c r="D1591" s="179">
        <f>'Energy consumption (raw)'!C1541</f>
        <v>0</v>
      </c>
      <c r="E1591" s="179">
        <f>'Energy consumption (raw)'!D1541</f>
        <v>0</v>
      </c>
      <c r="F1591" s="179" t="str">
        <f>'Energy consumption (raw)'!E1541</f>
        <v>Công nghiệp</v>
      </c>
      <c r="G1591" s="179" t="str">
        <f>'Energy consumption (raw)'!F1541</f>
        <v>Sản xuất bao Bì, Carton</v>
      </c>
      <c r="H1591" s="179" t="str">
        <f>'Energy consumption (raw)'!G1541</f>
        <v>Industry</v>
      </c>
      <c r="I1591" s="179" t="str">
        <f>'Energy consumption (raw)'!I1541</f>
        <v>22 Manufacture of rubber and plastics products</v>
      </c>
      <c r="J1591" s="179" t="str">
        <f>INDEX(Sector!$E$6:$E$46,MATCH('Energy consumption (toe)'!I1591,Sector!$B$6:$B$46,FALSE))</f>
        <v>Manufacture of rubber and plastics products</v>
      </c>
      <c r="K1591" s="179">
        <f>IFERROR('Energy consumption (raw)'!J1541*Lists!$H$84,)</f>
        <v>0</v>
      </c>
      <c r="L1591" s="179">
        <f>'Energy consumption (raw)'!K1541*Lists!$H$84</f>
        <v>1450.4045700000001</v>
      </c>
      <c r="M1591" s="179">
        <f>'Energy consumption (raw)'!L1541*Lists!$H$84</f>
        <v>0</v>
      </c>
      <c r="N1591" s="179">
        <f>'Energy consumption (raw)'!M1541*Lists!$H$84</f>
        <v>0</v>
      </c>
      <c r="O1591" s="178">
        <f t="shared" si="120"/>
        <v>1450.4045700000001</v>
      </c>
      <c r="P1591">
        <f>'Energy consumption (raw)'!N1541*Lists!$H$85</f>
        <v>0</v>
      </c>
      <c r="Q1591">
        <f>'Energy consumption (raw)'!O1541*Lists!$H$86</f>
        <v>0</v>
      </c>
      <c r="R1591">
        <f>'Energy consumption (raw)'!P1541*Lists!$H$87</f>
        <v>0</v>
      </c>
      <c r="S1591">
        <f>'Energy consumption (raw)'!Q1541*Lists!$H$88</f>
        <v>0</v>
      </c>
      <c r="T1591">
        <f>'Energy consumption (raw)'!R1541*Lists!$H$89</f>
        <v>0</v>
      </c>
      <c r="U1591">
        <f>'Energy consumption (raw)'!S1541*Lists!$H$90</f>
        <v>0</v>
      </c>
      <c r="V1591">
        <f>'Energy consumption (raw)'!T1541*Lists!$H$91</f>
        <v>0</v>
      </c>
      <c r="W1591">
        <f>'Energy consumption (raw)'!U1541*Lists!$H$92</f>
        <v>0</v>
      </c>
      <c r="X1591">
        <f>'Energy consumption (raw)'!V1541*Lists!$H$93</f>
        <v>0</v>
      </c>
      <c r="Y1591">
        <f>'Energy consumption (raw)'!W1541*Lists!$H$94</f>
        <v>0</v>
      </c>
      <c r="Z1591">
        <f>'Energy consumption (raw)'!X1541*Lists!$H$96*1000000</f>
        <v>0</v>
      </c>
      <c r="AA1591">
        <f>'Energy consumption (raw)'!Y1541*Lists!$H$97</f>
        <v>0</v>
      </c>
      <c r="AB1591">
        <f>'Energy consumption (raw)'!Z1541*Lists!$H$96</f>
        <v>0</v>
      </c>
      <c r="AC1591">
        <f>'Energy consumption (raw)'!AA1541*Lists!$H$98</f>
        <v>0</v>
      </c>
      <c r="AD1591">
        <f>'Energy consumption (raw)'!AB1541*Lists!$H$99</f>
        <v>0</v>
      </c>
      <c r="AE1591">
        <f>'Energy consumption (raw)'!AC1541*Lists!$H$101</f>
        <v>0</v>
      </c>
      <c r="AF1591">
        <f>'Energy consumption (raw)'!AD1541*Lists!$H$101</f>
        <v>0</v>
      </c>
      <c r="AG1591">
        <f>'Energy consumption (raw)'!AE1541*Lists!$H$101</f>
        <v>0</v>
      </c>
      <c r="AH1591">
        <f>'Energy consumption (raw)'!AF1541*Lists!$H$100</f>
        <v>0</v>
      </c>
      <c r="AI1591" s="167">
        <f t="shared" si="121"/>
        <v>1450.4045700000001</v>
      </c>
      <c r="AJ1591" s="179">
        <f>'Energy consumption (raw)'!AG1541</f>
        <v>1450.4045700000001</v>
      </c>
      <c r="AK1591" s="179">
        <f>'Energy consumption (raw)'!AH1541</f>
        <v>4430.1706800000002</v>
      </c>
      <c r="AL1591">
        <f>IF(ROUND(AI1591,-3)=ROUND('Energy consumption (raw)'!AG1541,-3),1,0)</f>
        <v>1</v>
      </c>
      <c r="AM1591" s="179" t="str">
        <f>'Energy consumption (raw)'!AJ1541</f>
        <v>47. Binh Duong</v>
      </c>
      <c r="AN1591">
        <f>VLOOKUP(AM1591,Lists!$F$9:$G$71,2,FALSE)</f>
        <v>1</v>
      </c>
    </row>
    <row r="1592" spans="2:40" x14ac:dyDescent="0.25">
      <c r="B1592" s="65" t="str">
        <f t="shared" si="119"/>
        <v>Industry1440</v>
      </c>
      <c r="C1592" s="179">
        <f>'Energy consumption (raw)'!B1542</f>
        <v>1440</v>
      </c>
      <c r="D1592" s="179">
        <f>'Energy consumption (raw)'!C1542</f>
        <v>0</v>
      </c>
      <c r="E1592" s="179">
        <f>'Energy consumption (raw)'!D1542</f>
        <v>0</v>
      </c>
      <c r="F1592" s="179" t="str">
        <f>'Energy consumption (raw)'!E1542</f>
        <v>Công nghiệp</v>
      </c>
      <c r="G1592" s="179" t="str">
        <f>'Energy consumption (raw)'!F1542</f>
        <v xml:space="preserve">Sản xuất Bạt Nhựa, Bạt Che </v>
      </c>
      <c r="H1592" s="179" t="str">
        <f>'Energy consumption (raw)'!G1542</f>
        <v>Industry</v>
      </c>
      <c r="I1592" s="179" t="str">
        <f>'Energy consumption (raw)'!I1542</f>
        <v>22 Manufacture of rubber and plastics products</v>
      </c>
      <c r="J1592" s="179" t="str">
        <f>INDEX(Sector!$E$6:$E$46,MATCH('Energy consumption (toe)'!I1592,Sector!$B$6:$B$46,FALSE))</f>
        <v>Manufacture of rubber and plastics products</v>
      </c>
      <c r="K1592" s="179">
        <f>IFERROR('Energy consumption (raw)'!J1542*Lists!$H$84,)</f>
        <v>0</v>
      </c>
      <c r="L1592" s="179">
        <f>'Energy consumption (raw)'!K1542*Lists!$H$84</f>
        <v>1193.80367</v>
      </c>
      <c r="M1592" s="179">
        <f>'Energy consumption (raw)'!L1542*Lists!$H$84</f>
        <v>0</v>
      </c>
      <c r="N1592" s="179">
        <f>'Energy consumption (raw)'!M1542*Lists!$H$84</f>
        <v>0</v>
      </c>
      <c r="O1592" s="178">
        <f t="shared" si="120"/>
        <v>1193.80367</v>
      </c>
      <c r="P1592">
        <f>'Energy consumption (raw)'!N1542*Lists!$H$85</f>
        <v>0</v>
      </c>
      <c r="Q1592">
        <f>'Energy consumption (raw)'!O1542*Lists!$H$86</f>
        <v>0</v>
      </c>
      <c r="R1592">
        <f>'Energy consumption (raw)'!P1542*Lists!$H$87</f>
        <v>0</v>
      </c>
      <c r="S1592">
        <f>'Energy consumption (raw)'!Q1542*Lists!$H$88</f>
        <v>0</v>
      </c>
      <c r="T1592">
        <f>'Energy consumption (raw)'!R1542*Lists!$H$89</f>
        <v>0</v>
      </c>
      <c r="U1592">
        <f>'Energy consumption (raw)'!S1542*Lists!$H$90</f>
        <v>0</v>
      </c>
      <c r="V1592">
        <f>'Energy consumption (raw)'!T1542*Lists!$H$91</f>
        <v>0</v>
      </c>
      <c r="W1592">
        <f>'Energy consumption (raw)'!U1542*Lists!$H$92</f>
        <v>0</v>
      </c>
      <c r="X1592">
        <f>'Energy consumption (raw)'!V1542*Lists!$H$93</f>
        <v>0</v>
      </c>
      <c r="Y1592">
        <f>'Energy consumption (raw)'!W1542*Lists!$H$94</f>
        <v>0</v>
      </c>
      <c r="Z1592">
        <f>'Energy consumption (raw)'!X1542*Lists!$H$96*1000000</f>
        <v>0</v>
      </c>
      <c r="AA1592">
        <f>'Energy consumption (raw)'!Y1542*Lists!$H$97</f>
        <v>0</v>
      </c>
      <c r="AB1592">
        <f>'Energy consumption (raw)'!Z1542*Lists!$H$96</f>
        <v>0</v>
      </c>
      <c r="AC1592">
        <f>'Energy consumption (raw)'!AA1542*Lists!$H$98</f>
        <v>0</v>
      </c>
      <c r="AD1592">
        <f>'Energy consumption (raw)'!AB1542*Lists!$H$99</f>
        <v>0</v>
      </c>
      <c r="AE1592">
        <f>'Energy consumption (raw)'!AC1542*Lists!$H$101</f>
        <v>0</v>
      </c>
      <c r="AF1592">
        <f>'Energy consumption (raw)'!AD1542*Lists!$H$101</f>
        <v>0</v>
      </c>
      <c r="AG1592">
        <f>'Energy consumption (raw)'!AE1542*Lists!$H$101</f>
        <v>0</v>
      </c>
      <c r="AH1592">
        <f>'Energy consumption (raw)'!AF1542*Lists!$H$100</f>
        <v>0</v>
      </c>
      <c r="AI1592" s="167">
        <f t="shared" si="121"/>
        <v>1193.80367</v>
      </c>
      <c r="AJ1592" s="179">
        <f>'Energy consumption (raw)'!AG1542</f>
        <v>1193.80367</v>
      </c>
      <c r="AK1592" s="179">
        <f>'Energy consumption (raw)'!AH1542</f>
        <v>1158.4844000000001</v>
      </c>
      <c r="AL1592">
        <f>IF(ROUND(AI1592,-3)=ROUND('Energy consumption (raw)'!AG1542,-3),1,0)</f>
        <v>1</v>
      </c>
      <c r="AM1592" s="179" t="str">
        <f>'Energy consumption (raw)'!AJ1542</f>
        <v>47. Binh Duong</v>
      </c>
      <c r="AN1592">
        <f>VLOOKUP(AM1592,Lists!$F$9:$G$71,2,FALSE)</f>
        <v>1</v>
      </c>
    </row>
    <row r="1593" spans="2:40" x14ac:dyDescent="0.25">
      <c r="B1593" s="65" t="str">
        <f t="shared" si="119"/>
        <v>Industry1441</v>
      </c>
      <c r="C1593" s="179">
        <f>'Energy consumption (raw)'!B1543</f>
        <v>1441</v>
      </c>
      <c r="D1593" s="179">
        <f>'Energy consumption (raw)'!C1543</f>
        <v>0</v>
      </c>
      <c r="E1593" s="179">
        <f>'Energy consumption (raw)'!D1543</f>
        <v>0</v>
      </c>
      <c r="F1593" s="179" t="str">
        <f>'Energy consumption (raw)'!E1543</f>
        <v>Công nghiệp</v>
      </c>
      <c r="G1593" s="179" t="str">
        <f>'Energy consumption (raw)'!F1543</f>
        <v>Sản xuất bột giấy, giấy và bìa</v>
      </c>
      <c r="H1593" s="179" t="str">
        <f>'Energy consumption (raw)'!G1543</f>
        <v>Industry</v>
      </c>
      <c r="I1593" s="179" t="str">
        <f>'Energy consumption (raw)'!I1543</f>
        <v>17 Manufacture of paper and paper products</v>
      </c>
      <c r="J1593" s="179" t="str">
        <f>INDEX(Sector!$E$6:$E$46,MATCH('Energy consumption (toe)'!I1593,Sector!$B$6:$B$46,FALSE))</f>
        <v>Manufacture of paper and paper products</v>
      </c>
      <c r="K1593" s="179">
        <f>IFERROR('Energy consumption (raw)'!J1543*Lists!$H$84,)</f>
        <v>0</v>
      </c>
      <c r="L1593" s="179">
        <f>'Energy consumption (raw)'!K1543*Lists!$H$84</f>
        <v>4849.2786800000003</v>
      </c>
      <c r="M1593" s="179">
        <f>'Energy consumption (raw)'!L1543*Lists!$H$84</f>
        <v>0.92518280000000008</v>
      </c>
      <c r="N1593" s="179">
        <f>'Energy consumption (raw)'!M1543*Lists!$H$84</f>
        <v>3.8883600000000004E-2</v>
      </c>
      <c r="O1593" s="178">
        <f t="shared" si="120"/>
        <v>4849.2786800000003</v>
      </c>
      <c r="P1593">
        <f>'Energy consumption (raw)'!N1543*Lists!$H$85</f>
        <v>4197.2</v>
      </c>
      <c r="Q1593">
        <f>'Energy consumption (raw)'!O1543*Lists!$H$86</f>
        <v>0</v>
      </c>
      <c r="R1593">
        <f>'Energy consumption (raw)'!P1543*Lists!$H$87</f>
        <v>0</v>
      </c>
      <c r="S1593">
        <f>'Energy consumption (raw)'!Q1543*Lists!$H$88</f>
        <v>0</v>
      </c>
      <c r="T1593">
        <f>'Energy consumption (raw)'!R1543*Lists!$H$89</f>
        <v>0</v>
      </c>
      <c r="U1593">
        <f>'Energy consumption (raw)'!S1543*Lists!$H$90</f>
        <v>0.22176000000000001</v>
      </c>
      <c r="V1593">
        <f>'Energy consumption (raw)'!T1543*Lists!$H$91</f>
        <v>0</v>
      </c>
      <c r="W1593">
        <f>'Energy consumption (raw)'!U1543*Lists!$H$92</f>
        <v>0</v>
      </c>
      <c r="X1593">
        <f>'Energy consumption (raw)'!V1543*Lists!$H$93</f>
        <v>0</v>
      </c>
      <c r="Y1593">
        <f>'Energy consumption (raw)'!W1543*Lists!$H$94</f>
        <v>0</v>
      </c>
      <c r="Z1593">
        <f>'Energy consumption (raw)'!X1543*Lists!$H$96*1000000</f>
        <v>0</v>
      </c>
      <c r="AA1593">
        <f>'Energy consumption (raw)'!Y1543*Lists!$H$97</f>
        <v>0</v>
      </c>
      <c r="AB1593">
        <f>'Energy consumption (raw)'!Z1543*Lists!$H$96</f>
        <v>0</v>
      </c>
      <c r="AC1593">
        <f>'Energy consumption (raw)'!AA1543*Lists!$H$98</f>
        <v>0</v>
      </c>
      <c r="AD1593">
        <f>'Energy consumption (raw)'!AB1543*Lists!$H$99</f>
        <v>0</v>
      </c>
      <c r="AE1593">
        <f>'Energy consumption (raw)'!AC1543*Lists!$H$101</f>
        <v>0</v>
      </c>
      <c r="AF1593">
        <f>'Energy consumption (raw)'!AD1543*Lists!$H$101</f>
        <v>0</v>
      </c>
      <c r="AG1593">
        <f>'Energy consumption (raw)'!AE1543*Lists!$H$101</f>
        <v>0</v>
      </c>
      <c r="AH1593">
        <f>'Energy consumption (raw)'!AF1543*Lists!$H$100</f>
        <v>0</v>
      </c>
      <c r="AI1593" s="167">
        <f t="shared" si="121"/>
        <v>9046.7004400000005</v>
      </c>
      <c r="AJ1593" s="179">
        <f>'Energy consumption (raw)'!AG1543</f>
        <v>9046.7004400000005</v>
      </c>
      <c r="AK1593" s="179">
        <f>'Energy consumption (raw)'!AH1543</f>
        <v>9068.2691800000011</v>
      </c>
      <c r="AL1593">
        <f>IF(ROUND(AI1593,-3)=ROUND('Energy consumption (raw)'!AG1543,-3),1,0)</f>
        <v>1</v>
      </c>
      <c r="AM1593" s="179" t="str">
        <f>'Energy consumption (raw)'!AJ1543</f>
        <v>47. Binh Duong</v>
      </c>
      <c r="AN1593">
        <f>VLOOKUP(AM1593,Lists!$F$9:$G$71,2,FALSE)</f>
        <v>1</v>
      </c>
    </row>
    <row r="1594" spans="2:40" x14ac:dyDescent="0.25">
      <c r="B1594" s="65" t="str">
        <f t="shared" si="119"/>
        <v>Industry1442</v>
      </c>
      <c r="C1594" s="179">
        <f>'Energy consumption (raw)'!B1544</f>
        <v>1442</v>
      </c>
      <c r="D1594" s="179">
        <f>'Energy consumption (raw)'!C1544</f>
        <v>0</v>
      </c>
      <c r="E1594" s="179">
        <f>'Energy consumption (raw)'!D1544</f>
        <v>0</v>
      </c>
      <c r="F1594" s="179" t="str">
        <f>'Energy consumption (raw)'!E1544</f>
        <v>Công nghiệp</v>
      </c>
      <c r="G1594" s="179" t="str">
        <f>'Energy consumption (raw)'!F1544</f>
        <v>Sản xuất bột giấy, giấy và bìa</v>
      </c>
      <c r="H1594" s="179" t="str">
        <f>'Energy consumption (raw)'!G1544</f>
        <v>Industry</v>
      </c>
      <c r="I1594" s="179" t="str">
        <f>'Energy consumption (raw)'!I1544</f>
        <v>17 Manufacture of paper and paper products</v>
      </c>
      <c r="J1594" s="179" t="str">
        <f>INDEX(Sector!$E$6:$E$46,MATCH('Energy consumption (toe)'!I1594,Sector!$B$6:$B$46,FALSE))</f>
        <v>Manufacture of paper and paper products</v>
      </c>
      <c r="K1594" s="179">
        <f>IFERROR('Energy consumption (raw)'!J1544*Lists!$H$84,)</f>
        <v>0</v>
      </c>
      <c r="L1594" s="179">
        <f>'Energy consumption (raw)'!K1544*Lists!$H$84</f>
        <v>5318.4124000000002</v>
      </c>
      <c r="M1594" s="179">
        <f>'Energy consumption (raw)'!L1544*Lists!$H$84</f>
        <v>0</v>
      </c>
      <c r="N1594" s="179">
        <f>'Energy consumption (raw)'!M1544*Lists!$H$84</f>
        <v>0</v>
      </c>
      <c r="O1594" s="178">
        <f t="shared" si="120"/>
        <v>5318.4124000000002</v>
      </c>
      <c r="P1594">
        <f>'Energy consumption (raw)'!N1544*Lists!$H$85</f>
        <v>0</v>
      </c>
      <c r="Q1594">
        <f>'Energy consumption (raw)'!O1544*Lists!$H$86</f>
        <v>0</v>
      </c>
      <c r="R1594">
        <f>'Energy consumption (raw)'!P1544*Lists!$H$87</f>
        <v>0</v>
      </c>
      <c r="S1594">
        <f>'Energy consumption (raw)'!Q1544*Lists!$H$88</f>
        <v>0</v>
      </c>
      <c r="T1594">
        <f>'Energy consumption (raw)'!R1544*Lists!$H$89</f>
        <v>0</v>
      </c>
      <c r="U1594">
        <f>'Energy consumption (raw)'!S1544*Lists!$H$90</f>
        <v>0</v>
      </c>
      <c r="V1594">
        <f>'Energy consumption (raw)'!T1544*Lists!$H$91</f>
        <v>0</v>
      </c>
      <c r="W1594">
        <f>'Energy consumption (raw)'!U1544*Lists!$H$92</f>
        <v>0</v>
      </c>
      <c r="X1594">
        <f>'Energy consumption (raw)'!V1544*Lists!$H$93</f>
        <v>0</v>
      </c>
      <c r="Y1594">
        <f>'Energy consumption (raw)'!W1544*Lists!$H$94</f>
        <v>0</v>
      </c>
      <c r="Z1594">
        <f>'Energy consumption (raw)'!X1544*Lists!$H$96*1000000</f>
        <v>0</v>
      </c>
      <c r="AA1594">
        <f>'Energy consumption (raw)'!Y1544*Lists!$H$97</f>
        <v>0</v>
      </c>
      <c r="AB1594">
        <f>'Energy consumption (raw)'!Z1544*Lists!$H$96</f>
        <v>0</v>
      </c>
      <c r="AC1594">
        <f>'Energy consumption (raw)'!AA1544*Lists!$H$98</f>
        <v>0</v>
      </c>
      <c r="AD1594">
        <f>'Energy consumption (raw)'!AB1544*Lists!$H$99</f>
        <v>0</v>
      </c>
      <c r="AE1594">
        <f>'Energy consumption (raw)'!AC1544*Lists!$H$101</f>
        <v>0</v>
      </c>
      <c r="AF1594">
        <f>'Energy consumption (raw)'!AD1544*Lists!$H$101</f>
        <v>0</v>
      </c>
      <c r="AG1594">
        <f>'Energy consumption (raw)'!AE1544*Lists!$H$101</f>
        <v>0</v>
      </c>
      <c r="AH1594">
        <f>'Energy consumption (raw)'!AF1544*Lists!$H$100</f>
        <v>0</v>
      </c>
      <c r="AI1594" s="167">
        <f t="shared" si="121"/>
        <v>5318.4124000000002</v>
      </c>
      <c r="AJ1594" s="179">
        <f>'Energy consumption (raw)'!AG1544</f>
        <v>5318.4124000000002</v>
      </c>
      <c r="AK1594" s="179">
        <f>'Energy consumption (raw)'!AH1544</f>
        <v>23984.462739999999</v>
      </c>
      <c r="AL1594">
        <f>IF(ROUND(AI1594,-3)=ROUND('Energy consumption (raw)'!AG1544,-3),1,0)</f>
        <v>1</v>
      </c>
      <c r="AM1594" s="179" t="str">
        <f>'Energy consumption (raw)'!AJ1544</f>
        <v>47. Binh Duong</v>
      </c>
      <c r="AN1594">
        <f>VLOOKUP(AM1594,Lists!$F$9:$G$71,2,FALSE)</f>
        <v>1</v>
      </c>
    </row>
    <row r="1595" spans="2:40" x14ac:dyDescent="0.25">
      <c r="B1595" s="65" t="str">
        <f t="shared" si="119"/>
        <v>Industry1443</v>
      </c>
      <c r="C1595" s="179">
        <f>'Energy consumption (raw)'!B1545</f>
        <v>1443</v>
      </c>
      <c r="D1595" s="179">
        <f>'Energy consumption (raw)'!C1545</f>
        <v>0</v>
      </c>
      <c r="E1595" s="179">
        <f>'Energy consumption (raw)'!D1545</f>
        <v>0</v>
      </c>
      <c r="F1595" s="179" t="str">
        <f>'Energy consumption (raw)'!E1545</f>
        <v>Công nghiệp</v>
      </c>
      <c r="G1595" s="179" t="str">
        <f>'Energy consumption (raw)'!F1545</f>
        <v>Sản xuất bột giấy, giấy và bìa</v>
      </c>
      <c r="H1595" s="179" t="str">
        <f>'Energy consumption (raw)'!G1545</f>
        <v>Industry</v>
      </c>
      <c r="I1595" s="179" t="str">
        <f>'Energy consumption (raw)'!I1545</f>
        <v>17 Manufacture of paper and paper products</v>
      </c>
      <c r="J1595" s="179" t="str">
        <f>INDEX(Sector!$E$6:$E$46,MATCH('Energy consumption (toe)'!I1595,Sector!$B$6:$B$46,FALSE))</f>
        <v>Manufacture of paper and paper products</v>
      </c>
      <c r="K1595" s="179">
        <f>IFERROR('Energy consumption (raw)'!J1545*Lists!$H$84,)</f>
        <v>0</v>
      </c>
      <c r="L1595" s="179">
        <f>'Energy consumption (raw)'!K1545*Lists!$H$84</f>
        <v>3202.7433800000003</v>
      </c>
      <c r="M1595" s="179">
        <f>'Energy consumption (raw)'!L1545*Lists!$H$84</f>
        <v>0</v>
      </c>
      <c r="N1595" s="179">
        <f>'Energy consumption (raw)'!M1545*Lists!$H$84</f>
        <v>0</v>
      </c>
      <c r="O1595" s="178">
        <f t="shared" si="120"/>
        <v>3202.7433800000003</v>
      </c>
      <c r="P1595">
        <f>'Energy consumption (raw)'!N1545*Lists!$H$85</f>
        <v>4148.8999999999996</v>
      </c>
      <c r="Q1595">
        <f>'Energy consumption (raw)'!O1545*Lists!$H$86</f>
        <v>0</v>
      </c>
      <c r="R1595">
        <f>'Energy consumption (raw)'!P1545*Lists!$H$87</f>
        <v>0</v>
      </c>
      <c r="S1595">
        <f>'Energy consumption (raw)'!Q1545*Lists!$H$88</f>
        <v>0</v>
      </c>
      <c r="T1595">
        <f>'Energy consumption (raw)'!R1545*Lists!$H$89</f>
        <v>0</v>
      </c>
      <c r="U1595">
        <f>'Energy consumption (raw)'!S1545*Lists!$H$90</f>
        <v>0</v>
      </c>
      <c r="V1595">
        <f>'Energy consumption (raw)'!T1545*Lists!$H$91</f>
        <v>0</v>
      </c>
      <c r="W1595">
        <f>'Energy consumption (raw)'!U1545*Lists!$H$92</f>
        <v>0</v>
      </c>
      <c r="X1595">
        <f>'Energy consumption (raw)'!V1545*Lists!$H$93</f>
        <v>0</v>
      </c>
      <c r="Y1595">
        <f>'Energy consumption (raw)'!W1545*Lists!$H$94</f>
        <v>0</v>
      </c>
      <c r="Z1595">
        <f>'Energy consumption (raw)'!X1545*Lists!$H$96*1000000</f>
        <v>0</v>
      </c>
      <c r="AA1595">
        <f>'Energy consumption (raw)'!Y1545*Lists!$H$97</f>
        <v>23.98</v>
      </c>
      <c r="AB1595">
        <f>'Energy consumption (raw)'!Z1545*Lists!$H$96</f>
        <v>0</v>
      </c>
      <c r="AC1595">
        <f>'Energy consumption (raw)'!AA1545*Lists!$H$98</f>
        <v>0</v>
      </c>
      <c r="AD1595">
        <f>'Energy consumption (raw)'!AB1545*Lists!$H$99</f>
        <v>0</v>
      </c>
      <c r="AE1595">
        <f>'Energy consumption (raw)'!AC1545*Lists!$H$101</f>
        <v>0</v>
      </c>
      <c r="AF1595">
        <f>'Energy consumption (raw)'!AD1545*Lists!$H$101</f>
        <v>0</v>
      </c>
      <c r="AG1595">
        <f>'Energy consumption (raw)'!AE1545*Lists!$H$101</f>
        <v>0</v>
      </c>
      <c r="AH1595">
        <f>'Energy consumption (raw)'!AF1545*Lists!$H$100</f>
        <v>0</v>
      </c>
      <c r="AI1595" s="167">
        <f t="shared" si="121"/>
        <v>7375.6233799999991</v>
      </c>
      <c r="AJ1595" s="179">
        <f>'Energy consumption (raw)'!AG1545</f>
        <v>7375.6233799999991</v>
      </c>
      <c r="AK1595" s="179">
        <f>'Energy consumption (raw)'!AH1545</f>
        <v>2896.90535</v>
      </c>
      <c r="AL1595">
        <f>IF(ROUND(AI1595,-3)=ROUND('Energy consumption (raw)'!AG1545,-3),1,0)</f>
        <v>1</v>
      </c>
      <c r="AM1595" s="179" t="str">
        <f>'Energy consumption (raw)'!AJ1545</f>
        <v>47. Binh Duong</v>
      </c>
      <c r="AN1595">
        <f>VLOOKUP(AM1595,Lists!$F$9:$G$71,2,FALSE)</f>
        <v>1</v>
      </c>
    </row>
    <row r="1596" spans="2:40" x14ac:dyDescent="0.25">
      <c r="B1596" s="65" t="str">
        <f t="shared" si="119"/>
        <v>Industry1444</v>
      </c>
      <c r="C1596" s="179">
        <f>'Energy consumption (raw)'!B1546</f>
        <v>1444</v>
      </c>
      <c r="D1596" s="179">
        <f>'Energy consumption (raw)'!C1546</f>
        <v>0</v>
      </c>
      <c r="E1596" s="179">
        <f>'Energy consumption (raw)'!D1546</f>
        <v>0</v>
      </c>
      <c r="F1596" s="179" t="str">
        <f>'Energy consumption (raw)'!E1546</f>
        <v>Công nghiệp</v>
      </c>
      <c r="G1596" s="179" t="str">
        <f>'Energy consumption (raw)'!F1546</f>
        <v>Sản xuất bột giấy, giấy và bìa</v>
      </c>
      <c r="H1596" s="179" t="str">
        <f>'Energy consumption (raw)'!G1546</f>
        <v>Industry</v>
      </c>
      <c r="I1596" s="179" t="str">
        <f>'Energy consumption (raw)'!I1546</f>
        <v>17 Manufacture of paper and paper products</v>
      </c>
      <c r="J1596" s="179" t="str">
        <f>INDEX(Sector!$E$6:$E$46,MATCH('Energy consumption (toe)'!I1596,Sector!$B$6:$B$46,FALSE))</f>
        <v>Manufacture of paper and paper products</v>
      </c>
      <c r="K1596" s="179">
        <f>IFERROR('Energy consumption (raw)'!J1546*Lists!$H$84,)</f>
        <v>0</v>
      </c>
      <c r="L1596" s="179">
        <f>'Energy consumption (raw)'!K1546*Lists!$H$84</f>
        <v>1080.1000000000001</v>
      </c>
      <c r="M1596" s="179">
        <f>'Energy consumption (raw)'!L1546*Lists!$H$84</f>
        <v>0</v>
      </c>
      <c r="N1596" s="179">
        <f>'Energy consumption (raw)'!M1546*Lists!$H$84</f>
        <v>0</v>
      </c>
      <c r="O1596" s="178">
        <f t="shared" si="120"/>
        <v>1080.1000000000001</v>
      </c>
      <c r="P1596">
        <f>'Energy consumption (raw)'!N1546*Lists!$H$85</f>
        <v>156.1</v>
      </c>
      <c r="Q1596">
        <f>'Energy consumption (raw)'!O1546*Lists!$H$86</f>
        <v>0</v>
      </c>
      <c r="R1596">
        <f>'Energy consumption (raw)'!P1546*Lists!$H$87</f>
        <v>0</v>
      </c>
      <c r="S1596">
        <f>'Energy consumption (raw)'!Q1546*Lists!$H$88</f>
        <v>0</v>
      </c>
      <c r="T1596">
        <f>'Energy consumption (raw)'!R1546*Lists!$H$89</f>
        <v>0</v>
      </c>
      <c r="U1596">
        <f>'Energy consumption (raw)'!S1546*Lists!$H$90</f>
        <v>0.34936</v>
      </c>
      <c r="V1596">
        <f>'Energy consumption (raw)'!T1546*Lists!$H$91</f>
        <v>0</v>
      </c>
      <c r="W1596">
        <f>'Energy consumption (raw)'!U1546*Lists!$H$92</f>
        <v>0</v>
      </c>
      <c r="X1596">
        <f>'Energy consumption (raw)'!V1546*Lists!$H$93</f>
        <v>0</v>
      </c>
      <c r="Y1596">
        <f>'Energy consumption (raw)'!W1546*Lists!$H$94</f>
        <v>0</v>
      </c>
      <c r="Z1596">
        <f>'Energy consumption (raw)'!X1546*Lists!$H$96*1000000</f>
        <v>0</v>
      </c>
      <c r="AA1596">
        <f>'Energy consumption (raw)'!Y1546*Lists!$H$97</f>
        <v>0</v>
      </c>
      <c r="AB1596">
        <f>'Energy consumption (raw)'!Z1546*Lists!$H$96</f>
        <v>0</v>
      </c>
      <c r="AC1596">
        <f>'Energy consumption (raw)'!AA1546*Lists!$H$98</f>
        <v>0</v>
      </c>
      <c r="AD1596">
        <f>'Energy consumption (raw)'!AB1546*Lists!$H$99</f>
        <v>0</v>
      </c>
      <c r="AE1596">
        <f>'Energy consumption (raw)'!AC1546*Lists!$H$101</f>
        <v>0</v>
      </c>
      <c r="AF1596">
        <f>'Energy consumption (raw)'!AD1546*Lists!$H$101</f>
        <v>0</v>
      </c>
      <c r="AG1596">
        <f>'Energy consumption (raw)'!AE1546*Lists!$H$101</f>
        <v>0</v>
      </c>
      <c r="AH1596">
        <f>'Energy consumption (raw)'!AF1546*Lists!$H$100</f>
        <v>0</v>
      </c>
      <c r="AI1596" s="167">
        <f t="shared" si="121"/>
        <v>1236.54936</v>
      </c>
      <c r="AJ1596" s="179">
        <f>'Energy consumption (raw)'!AG1546</f>
        <v>1236.54936</v>
      </c>
      <c r="AK1596" s="179">
        <f>'Energy consumption (raw)'!AH1546</f>
        <v>1331.3004000000001</v>
      </c>
      <c r="AL1596">
        <f>IF(ROUND(AI1596,-3)=ROUND('Energy consumption (raw)'!AG1546,-3),1,0)</f>
        <v>1</v>
      </c>
      <c r="AM1596" s="179" t="str">
        <f>'Energy consumption (raw)'!AJ1546</f>
        <v>47. Binh Duong</v>
      </c>
      <c r="AN1596">
        <f>VLOOKUP(AM1596,Lists!$F$9:$G$71,2,FALSE)</f>
        <v>1</v>
      </c>
    </row>
    <row r="1597" spans="2:40" x14ac:dyDescent="0.25">
      <c r="B1597" s="65" t="str">
        <f t="shared" ref="B1597:B1660" si="122">H1597&amp;C1597</f>
        <v>Industry1445</v>
      </c>
      <c r="C1597" s="179">
        <f>'Energy consumption (raw)'!B1547</f>
        <v>1445</v>
      </c>
      <c r="D1597" s="179">
        <f>'Energy consumption (raw)'!C1547</f>
        <v>0</v>
      </c>
      <c r="E1597" s="179">
        <f>'Energy consumption (raw)'!D1547</f>
        <v>0</v>
      </c>
      <c r="F1597" s="179" t="str">
        <f>'Energy consumption (raw)'!E1547</f>
        <v>Công nghiệp</v>
      </c>
      <c r="G1597" s="179" t="str">
        <f>'Energy consumption (raw)'!F1547</f>
        <v>Sản xuất bột giấy, giấy và bìa</v>
      </c>
      <c r="H1597" s="179" t="str">
        <f>'Energy consumption (raw)'!G1547</f>
        <v>Industry</v>
      </c>
      <c r="I1597" s="179" t="str">
        <f>'Energy consumption (raw)'!I1547</f>
        <v>17 Manufacture of paper and paper products</v>
      </c>
      <c r="J1597" s="179" t="str">
        <f>INDEX(Sector!$E$6:$E$46,MATCH('Energy consumption (toe)'!I1597,Sector!$B$6:$B$46,FALSE))</f>
        <v>Manufacture of paper and paper products</v>
      </c>
      <c r="K1597" s="179">
        <f>IFERROR('Energy consumption (raw)'!J1547*Lists!$H$84,)</f>
        <v>899.58443000000011</v>
      </c>
      <c r="L1597" s="179">
        <f>'Energy consumption (raw)'!K1547*Lists!$H$84</f>
        <v>899.58443000000011</v>
      </c>
      <c r="M1597" s="179">
        <f>'Energy consumption (raw)'!L1547*Lists!$H$84</f>
        <v>0</v>
      </c>
      <c r="N1597" s="179">
        <f>'Energy consumption (raw)'!M1547*Lists!$H$84</f>
        <v>0</v>
      </c>
      <c r="O1597" s="178">
        <f t="shared" ref="O1597:O1660" si="123">IF(L1597=0,K1597,L1597)</f>
        <v>899.58443000000011</v>
      </c>
      <c r="P1597">
        <f>'Energy consumption (raw)'!N1547*Lists!$H$85</f>
        <v>2461.8999999999996</v>
      </c>
      <c r="Q1597">
        <f>'Energy consumption (raw)'!O1547*Lists!$H$86</f>
        <v>0</v>
      </c>
      <c r="R1597">
        <f>'Energy consumption (raw)'!P1547*Lists!$H$87</f>
        <v>0</v>
      </c>
      <c r="S1597">
        <f>'Energy consumption (raw)'!Q1547*Lists!$H$88</f>
        <v>0</v>
      </c>
      <c r="T1597">
        <f>'Energy consumption (raw)'!R1547*Lists!$H$89</f>
        <v>0</v>
      </c>
      <c r="U1597">
        <f>'Energy consumption (raw)'!S1547*Lists!$H$90</f>
        <v>0.1056</v>
      </c>
      <c r="V1597">
        <f>'Energy consumption (raw)'!T1547*Lists!$H$91</f>
        <v>0</v>
      </c>
      <c r="W1597">
        <f>'Energy consumption (raw)'!U1547*Lists!$H$92</f>
        <v>0</v>
      </c>
      <c r="X1597">
        <f>'Energy consumption (raw)'!V1547*Lists!$H$93</f>
        <v>0</v>
      </c>
      <c r="Y1597">
        <f>'Energy consumption (raw)'!W1547*Lists!$H$94</f>
        <v>0</v>
      </c>
      <c r="Z1597">
        <f>'Energy consumption (raw)'!X1547*Lists!$H$96*1000000</f>
        <v>0</v>
      </c>
      <c r="AA1597">
        <f>'Energy consumption (raw)'!Y1547*Lists!$H$97</f>
        <v>0</v>
      </c>
      <c r="AB1597">
        <f>'Energy consumption (raw)'!Z1547*Lists!$H$96</f>
        <v>0</v>
      </c>
      <c r="AC1597">
        <f>'Energy consumption (raw)'!AA1547*Lists!$H$98</f>
        <v>0</v>
      </c>
      <c r="AD1597">
        <f>'Energy consumption (raw)'!AB1547*Lists!$H$99</f>
        <v>0</v>
      </c>
      <c r="AE1597">
        <f>'Energy consumption (raw)'!AC1547*Lists!$H$101</f>
        <v>0</v>
      </c>
      <c r="AF1597">
        <f>'Energy consumption (raw)'!AD1547*Lists!$H$101</f>
        <v>0</v>
      </c>
      <c r="AG1597">
        <f>'Energy consumption (raw)'!AE1547*Lists!$H$101</f>
        <v>0</v>
      </c>
      <c r="AH1597">
        <f>'Energy consumption (raw)'!AF1547*Lists!$H$100</f>
        <v>0</v>
      </c>
      <c r="AI1597" s="167">
        <f t="shared" ref="AI1597:AI1660" si="124">IF(SUM(O1597:AH1597)=0,AJ1597,SUM(O1597:AH1597))</f>
        <v>3361.5900299999994</v>
      </c>
      <c r="AJ1597" s="179">
        <f>'Energy consumption (raw)'!AG1547</f>
        <v>3361.5900299999994</v>
      </c>
      <c r="AK1597" s="179">
        <f>'Energy consumption (raw)'!AH1547</f>
        <v>4159.7413299999998</v>
      </c>
      <c r="AL1597">
        <f>IF(ROUND(AI1597,-3)=ROUND('Energy consumption (raw)'!AG1547,-3),1,0)</f>
        <v>1</v>
      </c>
      <c r="AM1597" s="179" t="str">
        <f>'Energy consumption (raw)'!AJ1547</f>
        <v>47. Binh Duong</v>
      </c>
      <c r="AN1597">
        <f>VLOOKUP(AM1597,Lists!$F$9:$G$71,2,FALSE)</f>
        <v>1</v>
      </c>
    </row>
    <row r="1598" spans="2:40" x14ac:dyDescent="0.25">
      <c r="B1598" s="65" t="str">
        <f t="shared" si="122"/>
        <v>Industry1446</v>
      </c>
      <c r="C1598" s="179">
        <f>'Energy consumption (raw)'!B1548</f>
        <v>1446</v>
      </c>
      <c r="D1598" s="179">
        <f>'Energy consumption (raw)'!C1548</f>
        <v>0</v>
      </c>
      <c r="E1598" s="179">
        <f>'Energy consumption (raw)'!D1548</f>
        <v>0</v>
      </c>
      <c r="F1598" s="179" t="str">
        <f>'Energy consumption (raw)'!E1548</f>
        <v>Công nghiệp</v>
      </c>
      <c r="G1598" s="179" t="str">
        <f>'Energy consumption (raw)'!F1548</f>
        <v>Sản xuất các cấu kiện kim loại</v>
      </c>
      <c r="H1598" s="179" t="str">
        <f>'Energy consumption (raw)'!G1548</f>
        <v>Industry</v>
      </c>
      <c r="I1598" s="179" t="str">
        <f>'Energy consumption (raw)'!I1548</f>
        <v>25 Manufacture of fabricated metal products, except machinery and equipment</v>
      </c>
      <c r="J1598" s="179" t="str">
        <f>INDEX(Sector!$E$6:$E$46,MATCH('Energy consumption (toe)'!I1598,Sector!$B$6:$B$46,FALSE))</f>
        <v>Manufacture of fabricated metal products, except machinery and equipment</v>
      </c>
      <c r="K1598" s="179">
        <f>IFERROR('Energy consumption (raw)'!J1548*Lists!$H$84,)</f>
        <v>6964.5773800000006</v>
      </c>
      <c r="L1598" s="179">
        <f>'Energy consumption (raw)'!K1548*Lists!$H$84</f>
        <v>6964.5773800000006</v>
      </c>
      <c r="M1598" s="179">
        <f>'Energy consumption (raw)'!L1548*Lists!$H$84</f>
        <v>0</v>
      </c>
      <c r="N1598" s="179">
        <f>'Energy consumption (raw)'!M1548*Lists!$H$84</f>
        <v>0</v>
      </c>
      <c r="O1598" s="178">
        <f t="shared" si="123"/>
        <v>6964.5773800000006</v>
      </c>
      <c r="P1598">
        <f>'Energy consumption (raw)'!N1548*Lists!$H$85</f>
        <v>0</v>
      </c>
      <c r="Q1598">
        <f>'Energy consumption (raw)'!O1548*Lists!$H$86</f>
        <v>0</v>
      </c>
      <c r="R1598">
        <f>'Energy consumption (raw)'!P1548*Lists!$H$87</f>
        <v>0</v>
      </c>
      <c r="S1598">
        <f>'Energy consumption (raw)'!Q1548*Lists!$H$88</f>
        <v>0</v>
      </c>
      <c r="T1598">
        <f>'Energy consumption (raw)'!R1548*Lists!$H$89</f>
        <v>0</v>
      </c>
      <c r="U1598">
        <f>'Energy consumption (raw)'!S1548*Lists!$H$90</f>
        <v>0.26663999999999999</v>
      </c>
      <c r="V1598">
        <f>'Energy consumption (raw)'!T1548*Lists!$H$91</f>
        <v>0</v>
      </c>
      <c r="W1598">
        <f>'Energy consumption (raw)'!U1548*Lists!$H$92</f>
        <v>0</v>
      </c>
      <c r="X1598">
        <f>'Energy consumption (raw)'!V1548*Lists!$H$93</f>
        <v>0</v>
      </c>
      <c r="Y1598">
        <f>'Energy consumption (raw)'!W1548*Lists!$H$94</f>
        <v>0</v>
      </c>
      <c r="Z1598">
        <f>'Energy consumption (raw)'!X1548*Lists!$H$96*1000000</f>
        <v>0</v>
      </c>
      <c r="AA1598">
        <f>'Energy consumption (raw)'!Y1548*Lists!$H$97</f>
        <v>498.13000000000005</v>
      </c>
      <c r="AB1598">
        <f>'Energy consumption (raw)'!Z1548*Lists!$H$96</f>
        <v>0</v>
      </c>
      <c r="AC1598">
        <f>'Energy consumption (raw)'!AA1548*Lists!$H$98</f>
        <v>0</v>
      </c>
      <c r="AD1598">
        <f>'Energy consumption (raw)'!AB1548*Lists!$H$99</f>
        <v>0</v>
      </c>
      <c r="AE1598">
        <f>'Energy consumption (raw)'!AC1548*Lists!$H$101</f>
        <v>0</v>
      </c>
      <c r="AF1598">
        <f>'Energy consumption (raw)'!AD1548*Lists!$H$101</f>
        <v>0</v>
      </c>
      <c r="AG1598">
        <f>'Energy consumption (raw)'!AE1548*Lists!$H$101</f>
        <v>0</v>
      </c>
      <c r="AH1598">
        <f>'Energy consumption (raw)'!AF1548*Lists!$H$100</f>
        <v>0</v>
      </c>
      <c r="AI1598" s="167">
        <f t="shared" si="124"/>
        <v>7462.9740200000006</v>
      </c>
      <c r="AJ1598" s="179">
        <f>'Energy consumption (raw)'!AG1548</f>
        <v>7462.9740200000006</v>
      </c>
      <c r="AK1598" s="179">
        <f>'Energy consumption (raw)'!AH1548</f>
        <v>7376.4119595000002</v>
      </c>
      <c r="AL1598">
        <f>IF(ROUND(AI1598,-3)=ROUND('Energy consumption (raw)'!AG1548,-3),1,0)</f>
        <v>1</v>
      </c>
      <c r="AM1598" s="179" t="str">
        <f>'Energy consumption (raw)'!AJ1548</f>
        <v>47. Binh Duong</v>
      </c>
      <c r="AN1598">
        <f>VLOOKUP(AM1598,Lists!$F$9:$G$71,2,FALSE)</f>
        <v>1</v>
      </c>
    </row>
    <row r="1599" spans="2:40" x14ac:dyDescent="0.25">
      <c r="B1599" s="65" t="str">
        <f t="shared" si="122"/>
        <v>Industry1447</v>
      </c>
      <c r="C1599" s="179">
        <f>'Energy consumption (raw)'!B1549</f>
        <v>1447</v>
      </c>
      <c r="D1599" s="179">
        <f>'Energy consumption (raw)'!C1549</f>
        <v>0</v>
      </c>
      <c r="E1599" s="179">
        <f>'Energy consumption (raw)'!D1549</f>
        <v>0</v>
      </c>
      <c r="F1599" s="179" t="str">
        <f>'Energy consumption (raw)'!E1549</f>
        <v>Công nghiệp</v>
      </c>
      <c r="G1599" s="179" t="str">
        <f>'Energy consumption (raw)'!F1549</f>
        <v>Sản xuất các cấu kiện kim loại</v>
      </c>
      <c r="H1599" s="179" t="str">
        <f>'Energy consumption (raw)'!G1549</f>
        <v>Industry</v>
      </c>
      <c r="I1599" s="179" t="str">
        <f>'Energy consumption (raw)'!I1549</f>
        <v>25 Manufacture of fabricated metal products, except machinery and equipment</v>
      </c>
      <c r="J1599" s="179" t="str">
        <f>INDEX(Sector!$E$6:$E$46,MATCH('Energy consumption (toe)'!I1599,Sector!$B$6:$B$46,FALSE))</f>
        <v>Manufacture of fabricated metal products, except machinery and equipment</v>
      </c>
      <c r="K1599" s="179">
        <f>IFERROR('Energy consumption (raw)'!J1549*Lists!$H$84,)</f>
        <v>0</v>
      </c>
      <c r="L1599" s="179">
        <f>'Energy consumption (raw)'!K1549*Lists!$H$84</f>
        <v>3340.8110200000001</v>
      </c>
      <c r="M1599" s="179">
        <f>'Energy consumption (raw)'!L1549*Lists!$H$84</f>
        <v>0</v>
      </c>
      <c r="N1599" s="179">
        <f>'Energy consumption (raw)'!M1549*Lists!$H$84</f>
        <v>0</v>
      </c>
      <c r="O1599" s="178">
        <f t="shared" si="123"/>
        <v>3340.8110200000001</v>
      </c>
      <c r="P1599">
        <f>'Energy consumption (raw)'!N1549*Lists!$H$85</f>
        <v>0</v>
      </c>
      <c r="Q1599">
        <f>'Energy consumption (raw)'!O1549*Lists!$H$86</f>
        <v>0</v>
      </c>
      <c r="R1599">
        <f>'Energy consumption (raw)'!P1549*Lists!$H$87</f>
        <v>0</v>
      </c>
      <c r="S1599">
        <f>'Energy consumption (raw)'!Q1549*Lists!$H$88</f>
        <v>0</v>
      </c>
      <c r="T1599">
        <f>'Energy consumption (raw)'!R1549*Lists!$H$89</f>
        <v>0</v>
      </c>
      <c r="U1599">
        <f>'Energy consumption (raw)'!S1549*Lists!$H$90</f>
        <v>0</v>
      </c>
      <c r="V1599">
        <f>'Energy consumption (raw)'!T1549*Lists!$H$91</f>
        <v>0</v>
      </c>
      <c r="W1599">
        <f>'Energy consumption (raw)'!U1549*Lists!$H$92</f>
        <v>0</v>
      </c>
      <c r="X1599">
        <f>'Energy consumption (raw)'!V1549*Lists!$H$93</f>
        <v>0</v>
      </c>
      <c r="Y1599">
        <f>'Energy consumption (raw)'!W1549*Lists!$H$94</f>
        <v>0</v>
      </c>
      <c r="Z1599">
        <f>'Energy consumption (raw)'!X1549*Lists!$H$96*1000000</f>
        <v>0</v>
      </c>
      <c r="AA1599">
        <f>'Energy consumption (raw)'!Y1549*Lists!$H$97</f>
        <v>0</v>
      </c>
      <c r="AB1599">
        <f>'Energy consumption (raw)'!Z1549*Lists!$H$96</f>
        <v>0</v>
      </c>
      <c r="AC1599">
        <f>'Energy consumption (raw)'!AA1549*Lists!$H$98</f>
        <v>0</v>
      </c>
      <c r="AD1599">
        <f>'Energy consumption (raw)'!AB1549*Lists!$H$99</f>
        <v>0</v>
      </c>
      <c r="AE1599">
        <f>'Energy consumption (raw)'!AC1549*Lists!$H$101</f>
        <v>0</v>
      </c>
      <c r="AF1599">
        <f>'Energy consumption (raw)'!AD1549*Lists!$H$101</f>
        <v>0</v>
      </c>
      <c r="AG1599">
        <f>'Energy consumption (raw)'!AE1549*Lists!$H$101</f>
        <v>0</v>
      </c>
      <c r="AH1599">
        <f>'Energy consumption (raw)'!AF1549*Lists!$H$100</f>
        <v>0</v>
      </c>
      <c r="AI1599" s="167">
        <f t="shared" si="124"/>
        <v>3340.8110200000001</v>
      </c>
      <c r="AJ1599" s="179">
        <f>'Energy consumption (raw)'!AG1549</f>
        <v>3340.8110200000001</v>
      </c>
      <c r="AK1599" s="179">
        <f>'Energy consumption (raw)'!AH1549</f>
        <v>2945.1395300000004</v>
      </c>
      <c r="AL1599">
        <f>IF(ROUND(AI1599,-3)=ROUND('Energy consumption (raw)'!AG1549,-3),1,0)</f>
        <v>1</v>
      </c>
      <c r="AM1599" s="179" t="str">
        <f>'Energy consumption (raw)'!AJ1549</f>
        <v>47. Binh Duong</v>
      </c>
      <c r="AN1599">
        <f>VLOOKUP(AM1599,Lists!$F$9:$G$71,2,FALSE)</f>
        <v>1</v>
      </c>
    </row>
    <row r="1600" spans="2:40" x14ac:dyDescent="0.25">
      <c r="B1600" s="65" t="str">
        <f t="shared" si="122"/>
        <v>Industry1448</v>
      </c>
      <c r="C1600" s="179">
        <f>'Energy consumption (raw)'!B1550</f>
        <v>1448</v>
      </c>
      <c r="D1600" s="179">
        <f>'Energy consumption (raw)'!C1550</f>
        <v>0</v>
      </c>
      <c r="E1600" s="179">
        <f>'Energy consumption (raw)'!D1550</f>
        <v>0</v>
      </c>
      <c r="F1600" s="179" t="str">
        <f>'Energy consumption (raw)'!E1550</f>
        <v>Công nghiệp</v>
      </c>
      <c r="G1600" s="179" t="str">
        <f>'Energy consumption (raw)'!F1550</f>
        <v>Sản xuất các cấu kiện kim loại</v>
      </c>
      <c r="H1600" s="179" t="str">
        <f>'Energy consumption (raw)'!G1550</f>
        <v>Industry</v>
      </c>
      <c r="I1600" s="179" t="str">
        <f>'Energy consumption (raw)'!I1550</f>
        <v>25 Manufacture of fabricated metal products, except machinery and equipment</v>
      </c>
      <c r="J1600" s="179" t="str">
        <f>INDEX(Sector!$E$6:$E$46,MATCH('Energy consumption (toe)'!I1600,Sector!$B$6:$B$46,FALSE))</f>
        <v>Manufacture of fabricated metal products, except machinery and equipment</v>
      </c>
      <c r="K1600" s="179">
        <f>IFERROR('Energy consumption (raw)'!J1550*Lists!$H$84,)</f>
        <v>2189.0541000000003</v>
      </c>
      <c r="L1600" s="179">
        <f>'Energy consumption (raw)'!K1550*Lists!$H$84</f>
        <v>2189.0541000000003</v>
      </c>
      <c r="M1600" s="179">
        <f>'Energy consumption (raw)'!L1550*Lists!$H$84</f>
        <v>0</v>
      </c>
      <c r="N1600" s="179">
        <f>'Energy consumption (raw)'!M1550*Lists!$H$84</f>
        <v>0</v>
      </c>
      <c r="O1600" s="178">
        <f t="shared" si="123"/>
        <v>2189.0541000000003</v>
      </c>
      <c r="P1600">
        <f>'Energy consumption (raw)'!N1550*Lists!$H$85</f>
        <v>0</v>
      </c>
      <c r="Q1600">
        <f>'Energy consumption (raw)'!O1550*Lists!$H$86</f>
        <v>0</v>
      </c>
      <c r="R1600">
        <f>'Energy consumption (raw)'!P1550*Lists!$H$87</f>
        <v>0</v>
      </c>
      <c r="S1600">
        <f>'Energy consumption (raw)'!Q1550*Lists!$H$88</f>
        <v>0</v>
      </c>
      <c r="T1600">
        <f>'Energy consumption (raw)'!R1550*Lists!$H$89</f>
        <v>0</v>
      </c>
      <c r="U1600">
        <f>'Energy consumption (raw)'!S1550*Lists!$H$90</f>
        <v>3.2559999999999999E-2</v>
      </c>
      <c r="V1600">
        <f>'Energy consumption (raw)'!T1550*Lists!$H$91</f>
        <v>0</v>
      </c>
      <c r="W1600">
        <f>'Energy consumption (raw)'!U1550*Lists!$H$92</f>
        <v>0</v>
      </c>
      <c r="X1600">
        <f>'Energy consumption (raw)'!V1550*Lists!$H$93</f>
        <v>0</v>
      </c>
      <c r="Y1600">
        <f>'Energy consumption (raw)'!W1550*Lists!$H$94</f>
        <v>0</v>
      </c>
      <c r="Z1600">
        <f>'Energy consumption (raw)'!X1550*Lists!$H$96*1000000</f>
        <v>0</v>
      </c>
      <c r="AA1600">
        <f>'Energy consumption (raw)'!Y1550*Lists!$H$97</f>
        <v>524.29000000000008</v>
      </c>
      <c r="AB1600">
        <f>'Energy consumption (raw)'!Z1550*Lists!$H$96</f>
        <v>0</v>
      </c>
      <c r="AC1600">
        <f>'Energy consumption (raw)'!AA1550*Lists!$H$98</f>
        <v>0</v>
      </c>
      <c r="AD1600">
        <f>'Energy consumption (raw)'!AB1550*Lists!$H$99</f>
        <v>0</v>
      </c>
      <c r="AE1600">
        <f>'Energy consumption (raw)'!AC1550*Lists!$H$101</f>
        <v>0</v>
      </c>
      <c r="AF1600">
        <f>'Energy consumption (raw)'!AD1550*Lists!$H$101</f>
        <v>0</v>
      </c>
      <c r="AG1600">
        <f>'Energy consumption (raw)'!AE1550*Lists!$H$101</f>
        <v>0</v>
      </c>
      <c r="AH1600">
        <f>'Energy consumption (raw)'!AF1550*Lists!$H$100</f>
        <v>0</v>
      </c>
      <c r="AI1600" s="167">
        <f t="shared" si="124"/>
        <v>2713.3766600000004</v>
      </c>
      <c r="AJ1600" s="179">
        <f>'Energy consumption (raw)'!AG1550</f>
        <v>2713.3766600000004</v>
      </c>
      <c r="AK1600" s="179">
        <f>'Energy consumption (raw)'!AH1550</f>
        <v>2539.2053799999999</v>
      </c>
      <c r="AL1600">
        <f>IF(ROUND(AI1600,-3)=ROUND('Energy consumption (raw)'!AG1550,-3),1,0)</f>
        <v>1</v>
      </c>
      <c r="AM1600" s="179" t="str">
        <f>'Energy consumption (raw)'!AJ1550</f>
        <v>47. Binh Duong</v>
      </c>
      <c r="AN1600">
        <f>VLOOKUP(AM1600,Lists!$F$9:$G$71,2,FALSE)</f>
        <v>1</v>
      </c>
    </row>
    <row r="1601" spans="2:40" x14ac:dyDescent="0.25">
      <c r="B1601" s="65" t="str">
        <f t="shared" si="122"/>
        <v>Industry1449</v>
      </c>
      <c r="C1601" s="179">
        <f>'Energy consumption (raw)'!B1551</f>
        <v>1449</v>
      </c>
      <c r="D1601" s="179">
        <f>'Energy consumption (raw)'!C1551</f>
        <v>0</v>
      </c>
      <c r="E1601" s="179">
        <f>'Energy consumption (raw)'!D1551</f>
        <v>0</v>
      </c>
      <c r="F1601" s="179" t="str">
        <f>'Energy consumption (raw)'!E1551</f>
        <v>Công nghiệp</v>
      </c>
      <c r="G1601" s="179" t="str">
        <f>'Energy consumption (raw)'!F1551</f>
        <v>Sản xuất các cấu kiện kim loại</v>
      </c>
      <c r="H1601" s="179" t="str">
        <f>'Energy consumption (raw)'!G1551</f>
        <v>Industry</v>
      </c>
      <c r="I1601" s="179" t="str">
        <f>'Energy consumption (raw)'!I1551</f>
        <v>25 Manufacture of fabricated metal products, except machinery and equipment</v>
      </c>
      <c r="J1601" s="179" t="str">
        <f>INDEX(Sector!$E$6:$E$46,MATCH('Energy consumption (toe)'!I1601,Sector!$B$6:$B$46,FALSE))</f>
        <v>Manufacture of fabricated metal products, except machinery and equipment</v>
      </c>
      <c r="K1601" s="179">
        <f>IFERROR('Energy consumption (raw)'!J1551*Lists!$H$84,)</f>
        <v>0</v>
      </c>
      <c r="L1601" s="179">
        <f>'Energy consumption (raw)'!K1551*Lists!$H$84</f>
        <v>3927.9842400000002</v>
      </c>
      <c r="M1601" s="179">
        <f>'Energy consumption (raw)'!L1551*Lists!$H$84</f>
        <v>0</v>
      </c>
      <c r="N1601" s="179">
        <f>'Energy consumption (raw)'!M1551*Lists!$H$84</f>
        <v>0</v>
      </c>
      <c r="O1601" s="178">
        <f t="shared" si="123"/>
        <v>3927.9842400000002</v>
      </c>
      <c r="P1601">
        <f>'Energy consumption (raw)'!N1551*Lists!$H$85</f>
        <v>0</v>
      </c>
      <c r="Q1601">
        <f>'Energy consumption (raw)'!O1551*Lists!$H$86</f>
        <v>0</v>
      </c>
      <c r="R1601">
        <f>'Energy consumption (raw)'!P1551*Lists!$H$87</f>
        <v>0</v>
      </c>
      <c r="S1601">
        <f>'Energy consumption (raw)'!Q1551*Lists!$H$88</f>
        <v>0</v>
      </c>
      <c r="T1601">
        <f>'Energy consumption (raw)'!R1551*Lists!$H$89</f>
        <v>0</v>
      </c>
      <c r="U1601">
        <f>'Energy consumption (raw)'!S1551*Lists!$H$90</f>
        <v>6.336E-2</v>
      </c>
      <c r="V1601">
        <f>'Energy consumption (raw)'!T1551*Lists!$H$91</f>
        <v>0</v>
      </c>
      <c r="W1601">
        <f>'Energy consumption (raw)'!U1551*Lists!$H$92</f>
        <v>0</v>
      </c>
      <c r="X1601">
        <f>'Energy consumption (raw)'!V1551*Lists!$H$93</f>
        <v>0</v>
      </c>
      <c r="Y1601">
        <f>'Energy consumption (raw)'!W1551*Lists!$H$94</f>
        <v>0</v>
      </c>
      <c r="Z1601">
        <f>'Energy consumption (raw)'!X1551*Lists!$H$96*1000000</f>
        <v>0</v>
      </c>
      <c r="AA1601">
        <f>'Energy consumption (raw)'!Y1551*Lists!$H$97</f>
        <v>0</v>
      </c>
      <c r="AB1601">
        <f>'Energy consumption (raw)'!Z1551*Lists!$H$96</f>
        <v>0</v>
      </c>
      <c r="AC1601">
        <f>'Energy consumption (raw)'!AA1551*Lists!$H$98</f>
        <v>0</v>
      </c>
      <c r="AD1601">
        <f>'Energy consumption (raw)'!AB1551*Lists!$H$99</f>
        <v>0</v>
      </c>
      <c r="AE1601">
        <f>'Energy consumption (raw)'!AC1551*Lists!$H$101</f>
        <v>0</v>
      </c>
      <c r="AF1601">
        <f>'Energy consumption (raw)'!AD1551*Lists!$H$101</f>
        <v>0</v>
      </c>
      <c r="AG1601">
        <f>'Energy consumption (raw)'!AE1551*Lists!$H$101</f>
        <v>0</v>
      </c>
      <c r="AH1601">
        <f>'Energy consumption (raw)'!AF1551*Lists!$H$100</f>
        <v>0</v>
      </c>
      <c r="AI1601" s="167">
        <f t="shared" si="124"/>
        <v>3928.0476000000003</v>
      </c>
      <c r="AJ1601" s="179">
        <f>'Energy consumption (raw)'!AG1551</f>
        <v>3928.0476000000003</v>
      </c>
      <c r="AK1601" s="179">
        <f>'Energy consumption (raw)'!AH1551</f>
        <v>2259.5014286000001</v>
      </c>
      <c r="AL1601">
        <f>IF(ROUND(AI1601,-3)=ROUND('Energy consumption (raw)'!AG1551,-3),1,0)</f>
        <v>1</v>
      </c>
      <c r="AM1601" s="179" t="str">
        <f>'Energy consumption (raw)'!AJ1551</f>
        <v>47. Binh Duong</v>
      </c>
      <c r="AN1601">
        <f>VLOOKUP(AM1601,Lists!$F$9:$G$71,2,FALSE)</f>
        <v>1</v>
      </c>
    </row>
    <row r="1602" spans="2:40" x14ac:dyDescent="0.25">
      <c r="B1602" s="65" t="str">
        <f t="shared" si="122"/>
        <v>Industry1450</v>
      </c>
      <c r="C1602" s="179">
        <f>'Energy consumption (raw)'!B1552</f>
        <v>1450</v>
      </c>
      <c r="D1602" s="179">
        <f>'Energy consumption (raw)'!C1552</f>
        <v>0</v>
      </c>
      <c r="E1602" s="179">
        <f>'Energy consumption (raw)'!D1552</f>
        <v>0</v>
      </c>
      <c r="F1602" s="179" t="str">
        <f>'Energy consumption (raw)'!E1552</f>
        <v>Công nghiệp</v>
      </c>
      <c r="G1602" s="179" t="str">
        <f>'Energy consumption (raw)'!F1552</f>
        <v>Sản xuất các cấu kiện kim loại</v>
      </c>
      <c r="H1602" s="179" t="str">
        <f>'Energy consumption (raw)'!G1552</f>
        <v>Industry</v>
      </c>
      <c r="I1602" s="179" t="str">
        <f>'Energy consumption (raw)'!I1552</f>
        <v>25 Manufacture of fabricated metal products, except machinery and equipment</v>
      </c>
      <c r="J1602" s="179" t="str">
        <f>INDEX(Sector!$E$6:$E$46,MATCH('Energy consumption (toe)'!I1602,Sector!$B$6:$B$46,FALSE))</f>
        <v>Manufacture of fabricated metal products, except machinery and equipment</v>
      </c>
      <c r="K1602" s="179">
        <f>IFERROR('Energy consumption (raw)'!J1552*Lists!$H$84,)</f>
        <v>0</v>
      </c>
      <c r="L1602" s="179">
        <f>'Energy consumption (raw)'!K1552*Lists!$H$84</f>
        <v>1450.42</v>
      </c>
      <c r="M1602" s="179">
        <f>'Energy consumption (raw)'!L1552*Lists!$H$84</f>
        <v>0</v>
      </c>
      <c r="N1602" s="179">
        <f>'Energy consumption (raw)'!M1552*Lists!$H$84</f>
        <v>0</v>
      </c>
      <c r="O1602" s="178">
        <f t="shared" si="123"/>
        <v>1450.42</v>
      </c>
      <c r="P1602">
        <f>'Energy consumption (raw)'!N1552*Lists!$H$85</f>
        <v>0</v>
      </c>
      <c r="Q1602">
        <f>'Energy consumption (raw)'!O1552*Lists!$H$86</f>
        <v>0</v>
      </c>
      <c r="R1602">
        <f>'Energy consumption (raw)'!P1552*Lists!$H$87</f>
        <v>0</v>
      </c>
      <c r="S1602">
        <f>'Energy consumption (raw)'!Q1552*Lists!$H$88</f>
        <v>0</v>
      </c>
      <c r="T1602">
        <f>'Energy consumption (raw)'!R1552*Lists!$H$89</f>
        <v>0</v>
      </c>
      <c r="U1602">
        <f>'Energy consumption (raw)'!S1552*Lists!$H$90</f>
        <v>0</v>
      </c>
      <c r="V1602">
        <f>'Energy consumption (raw)'!T1552*Lists!$H$91</f>
        <v>0</v>
      </c>
      <c r="W1602">
        <f>'Energy consumption (raw)'!U1552*Lists!$H$92</f>
        <v>0</v>
      </c>
      <c r="X1602">
        <f>'Energy consumption (raw)'!V1552*Lists!$H$93</f>
        <v>0</v>
      </c>
      <c r="Y1602">
        <f>'Energy consumption (raw)'!W1552*Lists!$H$94</f>
        <v>0</v>
      </c>
      <c r="Z1602">
        <f>'Energy consumption (raw)'!X1552*Lists!$H$96*1000000</f>
        <v>0</v>
      </c>
      <c r="AA1602">
        <f>'Energy consumption (raw)'!Y1552*Lists!$H$97</f>
        <v>0</v>
      </c>
      <c r="AB1602">
        <f>'Energy consumption (raw)'!Z1552*Lists!$H$96</f>
        <v>0</v>
      </c>
      <c r="AC1602">
        <f>'Energy consumption (raw)'!AA1552*Lists!$H$98</f>
        <v>0</v>
      </c>
      <c r="AD1602">
        <f>'Energy consumption (raw)'!AB1552*Lists!$H$99</f>
        <v>0</v>
      </c>
      <c r="AE1602">
        <f>'Energy consumption (raw)'!AC1552*Lists!$H$101</f>
        <v>0</v>
      </c>
      <c r="AF1602">
        <f>'Energy consumption (raw)'!AD1552*Lists!$H$101</f>
        <v>0</v>
      </c>
      <c r="AG1602">
        <f>'Energy consumption (raw)'!AE1552*Lists!$H$101</f>
        <v>0</v>
      </c>
      <c r="AH1602">
        <f>'Energy consumption (raw)'!AF1552*Lists!$H$100</f>
        <v>0</v>
      </c>
      <c r="AI1602" s="167">
        <f t="shared" si="124"/>
        <v>1450.42</v>
      </c>
      <c r="AJ1602" s="179">
        <f>'Energy consumption (raw)'!AG1552</f>
        <v>1450.42</v>
      </c>
      <c r="AK1602" s="179">
        <f>'Energy consumption (raw)'!AH1552</f>
        <v>1259.5971900000002</v>
      </c>
      <c r="AL1602">
        <f>IF(ROUND(AI1602,-3)=ROUND('Energy consumption (raw)'!AG1552,-3),1,0)</f>
        <v>1</v>
      </c>
      <c r="AM1602" s="179" t="str">
        <f>'Energy consumption (raw)'!AJ1552</f>
        <v>47. Binh Duong</v>
      </c>
      <c r="AN1602">
        <f>VLOOKUP(AM1602,Lists!$F$9:$G$71,2,FALSE)</f>
        <v>1</v>
      </c>
    </row>
    <row r="1603" spans="2:40" x14ac:dyDescent="0.25">
      <c r="B1603" s="65" t="str">
        <f t="shared" si="122"/>
        <v>Industry1451</v>
      </c>
      <c r="C1603" s="179">
        <f>'Energy consumption (raw)'!B1553</f>
        <v>1451</v>
      </c>
      <c r="D1603" s="179">
        <f>'Energy consumption (raw)'!C1553</f>
        <v>0</v>
      </c>
      <c r="E1603" s="179">
        <f>'Energy consumption (raw)'!D1553</f>
        <v>0</v>
      </c>
      <c r="F1603" s="179" t="str">
        <f>'Energy consumption (raw)'!E1553</f>
        <v>Công nghiệp</v>
      </c>
      <c r="G1603" s="179" t="str">
        <f>'Energy consumption (raw)'!F1553</f>
        <v>Sản xuất các cấu kiện kim loại</v>
      </c>
      <c r="H1603" s="179" t="str">
        <f>'Energy consumption (raw)'!G1553</f>
        <v>Industry</v>
      </c>
      <c r="I1603" s="179" t="str">
        <f>'Energy consumption (raw)'!I1553</f>
        <v>25 Manufacture of fabricated metal products, except machinery and equipment</v>
      </c>
      <c r="J1603" s="179" t="str">
        <f>INDEX(Sector!$E$6:$E$46,MATCH('Energy consumption (toe)'!I1603,Sector!$B$6:$B$46,FALSE))</f>
        <v>Manufacture of fabricated metal products, except machinery and equipment</v>
      </c>
      <c r="K1603" s="179">
        <f>IFERROR('Energy consumption (raw)'!J1553*Lists!$H$84,)</f>
        <v>0</v>
      </c>
      <c r="L1603" s="179">
        <f>'Energy consumption (raw)'!K1553*Lists!$H$84</f>
        <v>1203.4165600000001</v>
      </c>
      <c r="M1603" s="179">
        <f>'Energy consumption (raw)'!L1553*Lists!$H$84</f>
        <v>0</v>
      </c>
      <c r="N1603" s="179">
        <f>'Energy consumption (raw)'!M1553*Lists!$H$84</f>
        <v>0</v>
      </c>
      <c r="O1603" s="178">
        <f t="shared" si="123"/>
        <v>1203.4165600000001</v>
      </c>
      <c r="P1603">
        <f>'Energy consumption (raw)'!N1553*Lists!$H$85</f>
        <v>0</v>
      </c>
      <c r="Q1603">
        <f>'Energy consumption (raw)'!O1553*Lists!$H$86</f>
        <v>0</v>
      </c>
      <c r="R1603">
        <f>'Energy consumption (raw)'!P1553*Lists!$H$87</f>
        <v>0</v>
      </c>
      <c r="S1603">
        <f>'Energy consumption (raw)'!Q1553*Lists!$H$88</f>
        <v>0</v>
      </c>
      <c r="T1603">
        <f>'Energy consumption (raw)'!R1553*Lists!$H$89</f>
        <v>0</v>
      </c>
      <c r="U1603">
        <f>'Energy consumption (raw)'!S1553*Lists!$H$90</f>
        <v>0</v>
      </c>
      <c r="V1603">
        <f>'Energy consumption (raw)'!T1553*Lists!$H$91</f>
        <v>0</v>
      </c>
      <c r="W1603">
        <f>'Energy consumption (raw)'!U1553*Lists!$H$92</f>
        <v>0</v>
      </c>
      <c r="X1603">
        <f>'Energy consumption (raw)'!V1553*Lists!$H$93</f>
        <v>0</v>
      </c>
      <c r="Y1603">
        <f>'Energy consumption (raw)'!W1553*Lists!$H$94</f>
        <v>0</v>
      </c>
      <c r="Z1603">
        <f>'Energy consumption (raw)'!X1553*Lists!$H$96*1000000</f>
        <v>0</v>
      </c>
      <c r="AA1603">
        <f>'Energy consumption (raw)'!Y1553*Lists!$H$97</f>
        <v>0</v>
      </c>
      <c r="AB1603">
        <f>'Energy consumption (raw)'!Z1553*Lists!$H$96</f>
        <v>0</v>
      </c>
      <c r="AC1603">
        <f>'Energy consumption (raw)'!AA1553*Lists!$H$98</f>
        <v>0</v>
      </c>
      <c r="AD1603">
        <f>'Energy consumption (raw)'!AB1553*Lists!$H$99</f>
        <v>0</v>
      </c>
      <c r="AE1603">
        <f>'Energy consumption (raw)'!AC1553*Lists!$H$101</f>
        <v>0</v>
      </c>
      <c r="AF1603">
        <f>'Energy consumption (raw)'!AD1553*Lists!$H$101</f>
        <v>0</v>
      </c>
      <c r="AG1603">
        <f>'Energy consumption (raw)'!AE1553*Lists!$H$101</f>
        <v>0</v>
      </c>
      <c r="AH1603">
        <f>'Energy consumption (raw)'!AF1553*Lists!$H$100</f>
        <v>0</v>
      </c>
      <c r="AI1603" s="167">
        <f t="shared" si="124"/>
        <v>1203.4165600000001</v>
      </c>
      <c r="AJ1603" s="179">
        <f>'Energy consumption (raw)'!AG1553</f>
        <v>1203.4165600000001</v>
      </c>
      <c r="AK1603" s="179">
        <f>'Energy consumption (raw)'!AH1553</f>
        <v>1093.6475400000002</v>
      </c>
      <c r="AL1603">
        <f>IF(ROUND(AI1603,-3)=ROUND('Energy consumption (raw)'!AG1553,-3),1,0)</f>
        <v>1</v>
      </c>
      <c r="AM1603" s="179" t="str">
        <f>'Energy consumption (raw)'!AJ1553</f>
        <v>47. Binh Duong</v>
      </c>
      <c r="AN1603">
        <f>VLOOKUP(AM1603,Lists!$F$9:$G$71,2,FALSE)</f>
        <v>1</v>
      </c>
    </row>
    <row r="1604" spans="2:40" x14ac:dyDescent="0.25">
      <c r="B1604" s="65" t="str">
        <f t="shared" si="122"/>
        <v>Industry1452</v>
      </c>
      <c r="C1604" s="179">
        <f>'Energy consumption (raw)'!B1554</f>
        <v>1452</v>
      </c>
      <c r="D1604" s="179">
        <f>'Energy consumption (raw)'!C1554</f>
        <v>0</v>
      </c>
      <c r="E1604" s="179">
        <f>'Energy consumption (raw)'!D1554</f>
        <v>0</v>
      </c>
      <c r="F1604" s="179" t="str">
        <f>'Energy consumption (raw)'!E1554</f>
        <v>Công nghiệp</v>
      </c>
      <c r="G1604" s="179" t="str">
        <f>'Energy consumption (raw)'!F1554</f>
        <v>Sản xuất các loại bánh từ bột</v>
      </c>
      <c r="H1604" s="179" t="str">
        <f>'Energy consumption (raw)'!G1554</f>
        <v>Industry</v>
      </c>
      <c r="I1604" s="179" t="str">
        <f>'Energy consumption (raw)'!I1554</f>
        <v>10 Manufacture of food products</v>
      </c>
      <c r="J1604" s="179" t="str">
        <f>INDEX(Sector!$E$6:$E$46,MATCH('Energy consumption (toe)'!I1604,Sector!$B$6:$B$46,FALSE))</f>
        <v>Manufacture of food products</v>
      </c>
      <c r="K1604" s="179">
        <f>IFERROR('Energy consumption (raw)'!J1554*Lists!$H$84,)</f>
        <v>4337.6353100000006</v>
      </c>
      <c r="L1604" s="179">
        <f>'Energy consumption (raw)'!K1554*Lists!$H$84</f>
        <v>4337.6353100000006</v>
      </c>
      <c r="M1604" s="179">
        <f>'Energy consumption (raw)'!L1554*Lists!$H$84</f>
        <v>0</v>
      </c>
      <c r="N1604" s="179">
        <f>'Energy consumption (raw)'!M1554*Lists!$H$84</f>
        <v>0</v>
      </c>
      <c r="O1604" s="178">
        <f t="shared" si="123"/>
        <v>4337.6353100000006</v>
      </c>
      <c r="P1604">
        <f>'Energy consumption (raw)'!N1554*Lists!$H$85</f>
        <v>0</v>
      </c>
      <c r="Q1604">
        <f>'Energy consumption (raw)'!O1554*Lists!$H$86</f>
        <v>0</v>
      </c>
      <c r="R1604">
        <f>'Energy consumption (raw)'!P1554*Lists!$H$87</f>
        <v>0</v>
      </c>
      <c r="S1604">
        <f>'Energy consumption (raw)'!Q1554*Lists!$H$88</f>
        <v>0</v>
      </c>
      <c r="T1604">
        <f>'Energy consumption (raw)'!R1554*Lists!$H$89</f>
        <v>0</v>
      </c>
      <c r="U1604">
        <f>'Energy consumption (raw)'!S1554*Lists!$H$90</f>
        <v>1.1440000000000001E-2</v>
      </c>
      <c r="V1604">
        <f>'Energy consumption (raw)'!T1554*Lists!$H$91</f>
        <v>0</v>
      </c>
      <c r="W1604">
        <f>'Energy consumption (raw)'!U1554*Lists!$H$92</f>
        <v>0</v>
      </c>
      <c r="X1604">
        <f>'Energy consumption (raw)'!V1554*Lists!$H$93</f>
        <v>0</v>
      </c>
      <c r="Y1604">
        <f>'Energy consumption (raw)'!W1554*Lists!$H$94</f>
        <v>0</v>
      </c>
      <c r="Z1604">
        <f>'Energy consumption (raw)'!X1554*Lists!$H$96*1000000</f>
        <v>0</v>
      </c>
      <c r="AA1604">
        <f>'Energy consumption (raw)'!Y1554*Lists!$H$97</f>
        <v>0</v>
      </c>
      <c r="AB1604">
        <f>'Energy consumption (raw)'!Z1554*Lists!$H$96</f>
        <v>0</v>
      </c>
      <c r="AC1604">
        <f>'Energy consumption (raw)'!AA1554*Lists!$H$98</f>
        <v>0</v>
      </c>
      <c r="AD1604">
        <f>'Energy consumption (raw)'!AB1554*Lists!$H$99</f>
        <v>0</v>
      </c>
      <c r="AE1604">
        <f>'Energy consumption (raw)'!AC1554*Lists!$H$101</f>
        <v>0</v>
      </c>
      <c r="AF1604">
        <f>'Energy consumption (raw)'!AD1554*Lists!$H$101</f>
        <v>0</v>
      </c>
      <c r="AG1604">
        <f>'Energy consumption (raw)'!AE1554*Lists!$H$101</f>
        <v>0</v>
      </c>
      <c r="AH1604">
        <f>'Energy consumption (raw)'!AF1554*Lists!$H$100</f>
        <v>0</v>
      </c>
      <c r="AI1604" s="167">
        <f t="shared" si="124"/>
        <v>4337.6467500000008</v>
      </c>
      <c r="AJ1604" s="179">
        <f>'Energy consumption (raw)'!AG1554</f>
        <v>4337.6467500000008</v>
      </c>
      <c r="AK1604" s="179">
        <f>'Energy consumption (raw)'!AH1554</f>
        <v>5418.5222400000002</v>
      </c>
      <c r="AL1604">
        <f>IF(ROUND(AI1604,-3)=ROUND('Energy consumption (raw)'!AG1554,-3),1,0)</f>
        <v>1</v>
      </c>
      <c r="AM1604" s="179" t="str">
        <f>'Energy consumption (raw)'!AJ1554</f>
        <v>47. Binh Duong</v>
      </c>
      <c r="AN1604">
        <f>VLOOKUP(AM1604,Lists!$F$9:$G$71,2,FALSE)</f>
        <v>1</v>
      </c>
    </row>
    <row r="1605" spans="2:40" x14ac:dyDescent="0.25">
      <c r="B1605" s="65" t="str">
        <f t="shared" si="122"/>
        <v>Industry1453</v>
      </c>
      <c r="C1605" s="179">
        <f>'Energy consumption (raw)'!B1555</f>
        <v>1453</v>
      </c>
      <c r="D1605" s="179">
        <f>'Energy consumption (raw)'!C1555</f>
        <v>0</v>
      </c>
      <c r="E1605" s="179">
        <f>'Energy consumption (raw)'!D1555</f>
        <v>0</v>
      </c>
      <c r="F1605" s="179" t="str">
        <f>'Energy consumption (raw)'!E1555</f>
        <v>Công nghiệp</v>
      </c>
      <c r="G1605" s="179" t="str">
        <f>'Energy consumption (raw)'!F1555</f>
        <v>Sản xuất các loại bánh từ bột</v>
      </c>
      <c r="H1605" s="179" t="str">
        <f>'Energy consumption (raw)'!G1555</f>
        <v>Industry</v>
      </c>
      <c r="I1605" s="179" t="str">
        <f>'Energy consumption (raw)'!I1555</f>
        <v>10 Manufacture of food products</v>
      </c>
      <c r="J1605" s="179" t="str">
        <f>INDEX(Sector!$E$6:$E$46,MATCH('Energy consumption (toe)'!I1605,Sector!$B$6:$B$46,FALSE))</f>
        <v>Manufacture of food products</v>
      </c>
      <c r="K1605" s="179">
        <f>IFERROR('Energy consumption (raw)'!J1555*Lists!$H$84,)</f>
        <v>0</v>
      </c>
      <c r="L1605" s="179">
        <f>'Energy consumption (raw)'!K1555*Lists!$H$84</f>
        <v>2575.3904400000001</v>
      </c>
      <c r="M1605" s="179">
        <f>'Energy consumption (raw)'!L1555*Lists!$H$84</f>
        <v>0</v>
      </c>
      <c r="N1605" s="179">
        <f>'Energy consumption (raw)'!M1555*Lists!$H$84</f>
        <v>0</v>
      </c>
      <c r="O1605" s="178">
        <f t="shared" si="123"/>
        <v>2575.3904400000001</v>
      </c>
      <c r="P1605">
        <f>'Energy consumption (raw)'!N1555*Lists!$H$85</f>
        <v>0</v>
      </c>
      <c r="Q1605">
        <f>'Energy consumption (raw)'!O1555*Lists!$H$86</f>
        <v>0</v>
      </c>
      <c r="R1605">
        <f>'Energy consumption (raw)'!P1555*Lists!$H$87</f>
        <v>0</v>
      </c>
      <c r="S1605">
        <f>'Energy consumption (raw)'!Q1555*Lists!$H$88</f>
        <v>0</v>
      </c>
      <c r="T1605">
        <f>'Energy consumption (raw)'!R1555*Lists!$H$89</f>
        <v>0</v>
      </c>
      <c r="U1605">
        <f>'Energy consumption (raw)'!S1555*Lists!$H$90</f>
        <v>0</v>
      </c>
      <c r="V1605">
        <f>'Energy consumption (raw)'!T1555*Lists!$H$91</f>
        <v>0</v>
      </c>
      <c r="W1605">
        <f>'Energy consumption (raw)'!U1555*Lists!$H$92</f>
        <v>0</v>
      </c>
      <c r="X1605">
        <f>'Energy consumption (raw)'!V1555*Lists!$H$93</f>
        <v>0</v>
      </c>
      <c r="Y1605">
        <f>'Energy consumption (raw)'!W1555*Lists!$H$94</f>
        <v>0</v>
      </c>
      <c r="Z1605">
        <f>'Energy consumption (raw)'!X1555*Lists!$H$96*1000000</f>
        <v>0</v>
      </c>
      <c r="AA1605">
        <f>'Energy consumption (raw)'!Y1555*Lists!$H$97</f>
        <v>0</v>
      </c>
      <c r="AB1605">
        <f>'Energy consumption (raw)'!Z1555*Lists!$H$96</f>
        <v>0</v>
      </c>
      <c r="AC1605">
        <f>'Energy consumption (raw)'!AA1555*Lists!$H$98</f>
        <v>0</v>
      </c>
      <c r="AD1605">
        <f>'Energy consumption (raw)'!AB1555*Lists!$H$99</f>
        <v>0</v>
      </c>
      <c r="AE1605">
        <f>'Energy consumption (raw)'!AC1555*Lists!$H$101</f>
        <v>0</v>
      </c>
      <c r="AF1605">
        <f>'Energy consumption (raw)'!AD1555*Lists!$H$101</f>
        <v>0</v>
      </c>
      <c r="AG1605">
        <f>'Energy consumption (raw)'!AE1555*Lists!$H$101</f>
        <v>0</v>
      </c>
      <c r="AH1605">
        <f>'Energy consumption (raw)'!AF1555*Lists!$H$100</f>
        <v>0</v>
      </c>
      <c r="AI1605" s="167">
        <f t="shared" si="124"/>
        <v>2575.3904400000001</v>
      </c>
      <c r="AJ1605" s="179">
        <f>'Energy consumption (raw)'!AG1555</f>
        <v>2575.3904400000001</v>
      </c>
      <c r="AK1605" s="179">
        <f>'Energy consumption (raw)'!AH1555</f>
        <v>2492.7010700000001</v>
      </c>
      <c r="AL1605">
        <f>IF(ROUND(AI1605,-3)=ROUND('Energy consumption (raw)'!AG1555,-3),1,0)</f>
        <v>1</v>
      </c>
      <c r="AM1605" s="179" t="str">
        <f>'Energy consumption (raw)'!AJ1555</f>
        <v>47. Binh Duong</v>
      </c>
      <c r="AN1605">
        <f>VLOOKUP(AM1605,Lists!$F$9:$G$71,2,FALSE)</f>
        <v>1</v>
      </c>
    </row>
    <row r="1606" spans="2:40" x14ac:dyDescent="0.25">
      <c r="B1606" s="65" t="str">
        <f t="shared" si="122"/>
        <v>Industry1454</v>
      </c>
      <c r="C1606" s="179">
        <f>'Energy consumption (raw)'!B1556</f>
        <v>1454</v>
      </c>
      <c r="D1606" s="179">
        <f>'Energy consumption (raw)'!C1556</f>
        <v>0</v>
      </c>
      <c r="E1606" s="179">
        <f>'Energy consumption (raw)'!D1556</f>
        <v>0</v>
      </c>
      <c r="F1606" s="179" t="str">
        <f>'Energy consumption (raw)'!E1556</f>
        <v>Công nghiệp</v>
      </c>
      <c r="G1606" s="179" t="str">
        <f>'Energy consumption (raw)'!F1556</f>
        <v>Sản xuất các loại dây bện và lưới</v>
      </c>
      <c r="H1606" s="179" t="str">
        <f>'Energy consumption (raw)'!G1556</f>
        <v>Industry</v>
      </c>
      <c r="I1606" s="179" t="str">
        <f>'Energy consumption (raw)'!I1556</f>
        <v>13 Manufacture of textiles</v>
      </c>
      <c r="J1606" s="179" t="str">
        <f>INDEX(Sector!$E$6:$E$46,MATCH('Energy consumption (toe)'!I1606,Sector!$B$6:$B$46,FALSE))</f>
        <v>Manufacture of textiles</v>
      </c>
      <c r="K1606" s="179">
        <f>IFERROR('Energy consumption (raw)'!J1556*Lists!$H$84,)</f>
        <v>0</v>
      </c>
      <c r="L1606" s="179">
        <f>'Energy consumption (raw)'!K1556*Lists!$H$84</f>
        <v>2375.9268300000003</v>
      </c>
      <c r="M1606" s="179">
        <f>'Energy consumption (raw)'!L1556*Lists!$H$84</f>
        <v>0</v>
      </c>
      <c r="N1606" s="179">
        <f>'Energy consumption (raw)'!M1556*Lists!$H$84</f>
        <v>0</v>
      </c>
      <c r="O1606" s="178">
        <f t="shared" si="123"/>
        <v>2375.9268300000003</v>
      </c>
      <c r="P1606">
        <f>'Energy consumption (raw)'!N1556*Lists!$H$85</f>
        <v>0</v>
      </c>
      <c r="Q1606">
        <f>'Energy consumption (raw)'!O1556*Lists!$H$86</f>
        <v>0</v>
      </c>
      <c r="R1606">
        <f>'Energy consumption (raw)'!P1556*Lists!$H$87</f>
        <v>0</v>
      </c>
      <c r="S1606">
        <f>'Energy consumption (raw)'!Q1556*Lists!$H$88</f>
        <v>0</v>
      </c>
      <c r="T1606">
        <f>'Energy consumption (raw)'!R1556*Lists!$H$89</f>
        <v>0</v>
      </c>
      <c r="U1606">
        <f>'Energy consumption (raw)'!S1556*Lists!$H$90</f>
        <v>0</v>
      </c>
      <c r="V1606">
        <f>'Energy consumption (raw)'!T1556*Lists!$H$91</f>
        <v>0</v>
      </c>
      <c r="W1606">
        <f>'Energy consumption (raw)'!U1556*Lists!$H$92</f>
        <v>0</v>
      </c>
      <c r="X1606">
        <f>'Energy consumption (raw)'!V1556*Lists!$H$93</f>
        <v>0</v>
      </c>
      <c r="Y1606">
        <f>'Energy consumption (raw)'!W1556*Lists!$H$94</f>
        <v>0</v>
      </c>
      <c r="Z1606">
        <f>'Energy consumption (raw)'!X1556*Lists!$H$96*1000000</f>
        <v>0</v>
      </c>
      <c r="AA1606">
        <f>'Energy consumption (raw)'!Y1556*Lists!$H$97</f>
        <v>0</v>
      </c>
      <c r="AB1606">
        <f>'Energy consumption (raw)'!Z1556*Lists!$H$96</f>
        <v>0</v>
      </c>
      <c r="AC1606">
        <f>'Energy consumption (raw)'!AA1556*Lists!$H$98</f>
        <v>0</v>
      </c>
      <c r="AD1606">
        <f>'Energy consumption (raw)'!AB1556*Lists!$H$99</f>
        <v>0</v>
      </c>
      <c r="AE1606">
        <f>'Energy consumption (raw)'!AC1556*Lists!$H$101</f>
        <v>0</v>
      </c>
      <c r="AF1606">
        <f>'Energy consumption (raw)'!AD1556*Lists!$H$101</f>
        <v>0</v>
      </c>
      <c r="AG1606">
        <f>'Energy consumption (raw)'!AE1556*Lists!$H$101</f>
        <v>0</v>
      </c>
      <c r="AH1606">
        <f>'Energy consumption (raw)'!AF1556*Lists!$H$100</f>
        <v>0</v>
      </c>
      <c r="AI1606" s="167">
        <f t="shared" si="124"/>
        <v>2375.9268300000003</v>
      </c>
      <c r="AJ1606" s="179">
        <f>'Energy consumption (raw)'!AG1556</f>
        <v>2375.9268300000003</v>
      </c>
      <c r="AK1606" s="179">
        <f>'Energy consumption (raw)'!AH1556</f>
        <v>2122.8748300000002</v>
      </c>
      <c r="AL1606">
        <f>IF(ROUND(AI1606,-3)=ROUND('Energy consumption (raw)'!AG1556,-3),1,0)</f>
        <v>1</v>
      </c>
      <c r="AM1606" s="179" t="str">
        <f>'Energy consumption (raw)'!AJ1556</f>
        <v>47. Binh Duong</v>
      </c>
      <c r="AN1606">
        <f>VLOOKUP(AM1606,Lists!$F$9:$G$71,2,FALSE)</f>
        <v>1</v>
      </c>
    </row>
    <row r="1607" spans="2:40" x14ac:dyDescent="0.25">
      <c r="B1607" s="65" t="str">
        <f t="shared" si="122"/>
        <v>Industry1455</v>
      </c>
      <c r="C1607" s="179">
        <f>'Energy consumption (raw)'!B1557</f>
        <v>1455</v>
      </c>
      <c r="D1607" s="179">
        <f>'Energy consumption (raw)'!C1557</f>
        <v>0</v>
      </c>
      <c r="E1607" s="179">
        <f>'Energy consumption (raw)'!D1557</f>
        <v>0</v>
      </c>
      <c r="F1607" s="179" t="str">
        <f>'Energy consumption (raw)'!E1557</f>
        <v>Công nghiệp</v>
      </c>
      <c r="G1607" s="179" t="str">
        <f>'Energy consumption (raw)'!F1557</f>
        <v xml:space="preserve">Sản xuất các loại dược phẩm dùng để chữa bệnh cho con người. </v>
      </c>
      <c r="H1607" s="179" t="str">
        <f>'Energy consumption (raw)'!G1557</f>
        <v>Industry</v>
      </c>
      <c r="I1607" s="179" t="str">
        <f>'Energy consumption (raw)'!I1557</f>
        <v>21 Manufacture of pharmaceuticals, medicinal chemical and botanical products</v>
      </c>
      <c r="J1607" s="179" t="str">
        <f>INDEX(Sector!$E$6:$E$46,MATCH('Energy consumption (toe)'!I1607,Sector!$B$6:$B$46,FALSE))</f>
        <v>Manufacture of pharmaceuticals, medicinal chemical and botanical products</v>
      </c>
      <c r="K1607" s="179">
        <f>IFERROR('Energy consumption (raw)'!J1557*Lists!$H$84,)</f>
        <v>0</v>
      </c>
      <c r="L1607" s="179">
        <f>'Energy consumption (raw)'!K1557*Lists!$H$84</f>
        <v>1325.8536100000001</v>
      </c>
      <c r="M1607" s="179">
        <f>'Energy consumption (raw)'!L1557*Lists!$H$84</f>
        <v>0</v>
      </c>
      <c r="N1607" s="179">
        <f>'Energy consumption (raw)'!M1557*Lists!$H$84</f>
        <v>0</v>
      </c>
      <c r="O1607" s="178">
        <f t="shared" si="123"/>
        <v>1325.8536100000001</v>
      </c>
      <c r="P1607">
        <f>'Energy consumption (raw)'!N1557*Lists!$H$85</f>
        <v>0</v>
      </c>
      <c r="Q1607">
        <f>'Energy consumption (raw)'!O1557*Lists!$H$86</f>
        <v>0</v>
      </c>
      <c r="R1607">
        <f>'Energy consumption (raw)'!P1557*Lists!$H$87</f>
        <v>0</v>
      </c>
      <c r="S1607">
        <f>'Energy consumption (raw)'!Q1557*Lists!$H$88</f>
        <v>0</v>
      </c>
      <c r="T1607">
        <f>'Energy consumption (raw)'!R1557*Lists!$H$89</f>
        <v>0</v>
      </c>
      <c r="U1607">
        <f>'Energy consumption (raw)'!S1557*Lists!$H$90</f>
        <v>0</v>
      </c>
      <c r="V1607">
        <f>'Energy consumption (raw)'!T1557*Lists!$H$91</f>
        <v>0</v>
      </c>
      <c r="W1607">
        <f>'Energy consumption (raw)'!U1557*Lists!$H$92</f>
        <v>0</v>
      </c>
      <c r="X1607">
        <f>'Energy consumption (raw)'!V1557*Lists!$H$93</f>
        <v>0</v>
      </c>
      <c r="Y1607">
        <f>'Energy consumption (raw)'!W1557*Lists!$H$94</f>
        <v>0</v>
      </c>
      <c r="Z1607">
        <f>'Energy consumption (raw)'!X1557*Lists!$H$96*1000000</f>
        <v>0</v>
      </c>
      <c r="AA1607">
        <f>'Energy consumption (raw)'!Y1557*Lists!$H$97</f>
        <v>0</v>
      </c>
      <c r="AB1607">
        <f>'Energy consumption (raw)'!Z1557*Lists!$H$96</f>
        <v>0</v>
      </c>
      <c r="AC1607">
        <f>'Energy consumption (raw)'!AA1557*Lists!$H$98</f>
        <v>0</v>
      </c>
      <c r="AD1607">
        <f>'Energy consumption (raw)'!AB1557*Lists!$H$99</f>
        <v>0</v>
      </c>
      <c r="AE1607">
        <f>'Energy consumption (raw)'!AC1557*Lists!$H$101</f>
        <v>0</v>
      </c>
      <c r="AF1607">
        <f>'Energy consumption (raw)'!AD1557*Lists!$H$101</f>
        <v>0</v>
      </c>
      <c r="AG1607">
        <f>'Energy consumption (raw)'!AE1557*Lists!$H$101</f>
        <v>0</v>
      </c>
      <c r="AH1607">
        <f>'Energy consumption (raw)'!AF1557*Lists!$H$100</f>
        <v>0</v>
      </c>
      <c r="AI1607" s="167">
        <f t="shared" si="124"/>
        <v>1325.8536100000001</v>
      </c>
      <c r="AJ1607" s="179">
        <f>'Energy consumption (raw)'!AG1557</f>
        <v>1325.8536100000001</v>
      </c>
      <c r="AK1607" s="179">
        <f>'Energy consumption (raw)'!AH1557</f>
        <v>0</v>
      </c>
      <c r="AL1607">
        <f>IF(ROUND(AI1607,-3)=ROUND('Energy consumption (raw)'!AG1557,-3),1,0)</f>
        <v>1</v>
      </c>
      <c r="AM1607" s="179" t="str">
        <f>'Energy consumption (raw)'!AJ1557</f>
        <v>47. Binh Duong</v>
      </c>
      <c r="AN1607">
        <f>VLOOKUP(AM1607,Lists!$F$9:$G$71,2,FALSE)</f>
        <v>1</v>
      </c>
    </row>
    <row r="1608" spans="2:40" x14ac:dyDescent="0.25">
      <c r="B1608" s="65" t="str">
        <f t="shared" si="122"/>
        <v>Industry1456</v>
      </c>
      <c r="C1608" s="179">
        <f>'Energy consumption (raw)'!B1558</f>
        <v>1456</v>
      </c>
      <c r="D1608" s="179">
        <f>'Energy consumption (raw)'!C1558</f>
        <v>0</v>
      </c>
      <c r="E1608" s="179">
        <f>'Energy consumption (raw)'!D1558</f>
        <v>0</v>
      </c>
      <c r="F1608" s="179" t="str">
        <f>'Energy consumption (raw)'!E1558</f>
        <v>Công nghiệp</v>
      </c>
      <c r="G1608" s="179" t="str">
        <f>'Energy consumption (raw)'!F1558</f>
        <v xml:space="preserve">Sản xuất các loại hàng dệt </v>
      </c>
      <c r="H1608" s="179" t="str">
        <f>'Energy consumption (raw)'!G1558</f>
        <v>Industry</v>
      </c>
      <c r="I1608" s="179" t="str">
        <f>'Energy consumption (raw)'!I1558</f>
        <v>13 Manufacture of textiles</v>
      </c>
      <c r="J1608" s="179" t="str">
        <f>INDEX(Sector!$E$6:$E$46,MATCH('Energy consumption (toe)'!I1608,Sector!$B$6:$B$46,FALSE))</f>
        <v>Manufacture of textiles</v>
      </c>
      <c r="K1608" s="179">
        <f>IFERROR('Energy consumption (raw)'!J1558*Lists!$H$84,)</f>
        <v>3323.9768900000004</v>
      </c>
      <c r="L1608" s="179">
        <f>'Energy consumption (raw)'!K1558*Lists!$H$84</f>
        <v>2890.08529</v>
      </c>
      <c r="M1608" s="179">
        <f>'Energy consumption (raw)'!L1558*Lists!$H$84</f>
        <v>0</v>
      </c>
      <c r="N1608" s="179">
        <f>'Energy consumption (raw)'!M1558*Lists!$H$84</f>
        <v>0</v>
      </c>
      <c r="O1608" s="178">
        <f t="shared" si="123"/>
        <v>2890.08529</v>
      </c>
      <c r="P1608">
        <f>'Energy consumption (raw)'!N1558*Lists!$H$85</f>
        <v>0</v>
      </c>
      <c r="Q1608">
        <f>'Energy consumption (raw)'!O1558*Lists!$H$86</f>
        <v>0</v>
      </c>
      <c r="R1608">
        <f>'Energy consumption (raw)'!P1558*Lists!$H$87</f>
        <v>0</v>
      </c>
      <c r="S1608">
        <f>'Energy consumption (raw)'!Q1558*Lists!$H$88</f>
        <v>0</v>
      </c>
      <c r="T1608">
        <f>'Energy consumption (raw)'!R1558*Lists!$H$89</f>
        <v>0</v>
      </c>
      <c r="U1608">
        <f>'Energy consumption (raw)'!S1558*Lists!$H$90</f>
        <v>0</v>
      </c>
      <c r="V1608">
        <f>'Energy consumption (raw)'!T1558*Lists!$H$91</f>
        <v>0</v>
      </c>
      <c r="W1608">
        <f>'Energy consumption (raw)'!U1558*Lists!$H$92</f>
        <v>0</v>
      </c>
      <c r="X1608">
        <f>'Energy consumption (raw)'!V1558*Lists!$H$93</f>
        <v>0</v>
      </c>
      <c r="Y1608">
        <f>'Energy consumption (raw)'!W1558*Lists!$H$94</f>
        <v>0</v>
      </c>
      <c r="Z1608">
        <f>'Energy consumption (raw)'!X1558*Lists!$H$96*1000000</f>
        <v>0</v>
      </c>
      <c r="AA1608">
        <f>'Energy consumption (raw)'!Y1558*Lists!$H$97</f>
        <v>0</v>
      </c>
      <c r="AB1608">
        <f>'Energy consumption (raw)'!Z1558*Lists!$H$96</f>
        <v>0</v>
      </c>
      <c r="AC1608">
        <f>'Energy consumption (raw)'!AA1558*Lists!$H$98</f>
        <v>0</v>
      </c>
      <c r="AD1608">
        <f>'Energy consumption (raw)'!AB1558*Lists!$H$99</f>
        <v>0</v>
      </c>
      <c r="AE1608">
        <f>'Energy consumption (raw)'!AC1558*Lists!$H$101</f>
        <v>0</v>
      </c>
      <c r="AF1608">
        <f>'Energy consumption (raw)'!AD1558*Lists!$H$101</f>
        <v>0</v>
      </c>
      <c r="AG1608">
        <f>'Energy consumption (raw)'!AE1558*Lists!$H$101</f>
        <v>0</v>
      </c>
      <c r="AH1608">
        <f>'Energy consumption (raw)'!AF1558*Lists!$H$100</f>
        <v>0</v>
      </c>
      <c r="AI1608" s="167">
        <f t="shared" si="124"/>
        <v>2890.08529</v>
      </c>
      <c r="AJ1608" s="179">
        <f>'Energy consumption (raw)'!AG1558</f>
        <v>2890.08529</v>
      </c>
      <c r="AK1608" s="179">
        <f>'Energy consumption (raw)'!AH1558</f>
        <v>4347.3099200000006</v>
      </c>
      <c r="AL1608">
        <f>IF(ROUND(AI1608,-3)=ROUND('Energy consumption (raw)'!AG1558,-3),1,0)</f>
        <v>1</v>
      </c>
      <c r="AM1608" s="179" t="str">
        <f>'Energy consumption (raw)'!AJ1558</f>
        <v>47. Binh Duong</v>
      </c>
      <c r="AN1608">
        <f>VLOOKUP(AM1608,Lists!$F$9:$G$71,2,FALSE)</f>
        <v>1</v>
      </c>
    </row>
    <row r="1609" spans="2:40" x14ac:dyDescent="0.25">
      <c r="B1609" s="65" t="str">
        <f t="shared" si="122"/>
        <v>Industry1457</v>
      </c>
      <c r="C1609" s="179">
        <f>'Energy consumption (raw)'!B1559</f>
        <v>1457</v>
      </c>
      <c r="D1609" s="179">
        <f>'Energy consumption (raw)'!C1559</f>
        <v>0</v>
      </c>
      <c r="E1609" s="179">
        <f>'Energy consumption (raw)'!D1559</f>
        <v>0</v>
      </c>
      <c r="F1609" s="179" t="str">
        <f>'Energy consumption (raw)'!E1559</f>
        <v>Công nghiệp</v>
      </c>
      <c r="G1609" s="179" t="str">
        <f>'Energy consumption (raw)'!F1559</f>
        <v>Sản xuất các loại hàng dệt khác chưa được phân vào đâu</v>
      </c>
      <c r="H1609" s="179" t="str">
        <f>'Energy consumption (raw)'!G1559</f>
        <v>Industry</v>
      </c>
      <c r="I1609" s="179" t="str">
        <f>'Energy consumption (raw)'!I1559</f>
        <v>13 Manufacture of textiles</v>
      </c>
      <c r="J1609" s="179" t="str">
        <f>INDEX(Sector!$E$6:$E$46,MATCH('Energy consumption (toe)'!I1609,Sector!$B$6:$B$46,FALSE))</f>
        <v>Manufacture of textiles</v>
      </c>
      <c r="K1609" s="179">
        <f>IFERROR('Energy consumption (raw)'!J1559*Lists!$H$84,)</f>
        <v>0</v>
      </c>
      <c r="L1609" s="179">
        <f>'Energy consumption (raw)'!K1559*Lists!$H$84</f>
        <v>1059.7632600000002</v>
      </c>
      <c r="M1609" s="179">
        <f>'Energy consumption (raw)'!L1559*Lists!$H$84</f>
        <v>0</v>
      </c>
      <c r="N1609" s="179">
        <f>'Energy consumption (raw)'!M1559*Lists!$H$84</f>
        <v>0</v>
      </c>
      <c r="O1609" s="178">
        <f t="shared" si="123"/>
        <v>1059.7632600000002</v>
      </c>
      <c r="P1609">
        <f>'Energy consumption (raw)'!N1559*Lists!$H$85</f>
        <v>0</v>
      </c>
      <c r="Q1609">
        <f>'Energy consumption (raw)'!O1559*Lists!$H$86</f>
        <v>0</v>
      </c>
      <c r="R1609">
        <f>'Energy consumption (raw)'!P1559*Lists!$H$87</f>
        <v>0</v>
      </c>
      <c r="S1609">
        <f>'Energy consumption (raw)'!Q1559*Lists!$H$88</f>
        <v>0</v>
      </c>
      <c r="T1609">
        <f>'Energy consumption (raw)'!R1559*Lists!$H$89</f>
        <v>0</v>
      </c>
      <c r="U1609">
        <f>'Energy consumption (raw)'!S1559*Lists!$H$90</f>
        <v>0</v>
      </c>
      <c r="V1609">
        <f>'Energy consumption (raw)'!T1559*Lists!$H$91</f>
        <v>0</v>
      </c>
      <c r="W1609">
        <f>'Energy consumption (raw)'!U1559*Lists!$H$92</f>
        <v>0</v>
      </c>
      <c r="X1609">
        <f>'Energy consumption (raw)'!V1559*Lists!$H$93</f>
        <v>0</v>
      </c>
      <c r="Y1609">
        <f>'Energy consumption (raw)'!W1559*Lists!$H$94</f>
        <v>0</v>
      </c>
      <c r="Z1609">
        <f>'Energy consumption (raw)'!X1559*Lists!$H$96*1000000</f>
        <v>0</v>
      </c>
      <c r="AA1609">
        <f>'Energy consumption (raw)'!Y1559*Lists!$H$97</f>
        <v>0</v>
      </c>
      <c r="AB1609">
        <f>'Energy consumption (raw)'!Z1559*Lists!$H$96</f>
        <v>0</v>
      </c>
      <c r="AC1609">
        <f>'Energy consumption (raw)'!AA1559*Lists!$H$98</f>
        <v>0</v>
      </c>
      <c r="AD1609">
        <f>'Energy consumption (raw)'!AB1559*Lists!$H$99</f>
        <v>0</v>
      </c>
      <c r="AE1609">
        <f>'Energy consumption (raw)'!AC1559*Lists!$H$101</f>
        <v>0</v>
      </c>
      <c r="AF1609">
        <f>'Energy consumption (raw)'!AD1559*Lists!$H$101</f>
        <v>0</v>
      </c>
      <c r="AG1609">
        <f>'Energy consumption (raw)'!AE1559*Lists!$H$101</f>
        <v>0</v>
      </c>
      <c r="AH1609">
        <f>'Energy consumption (raw)'!AF1559*Lists!$H$100</f>
        <v>0</v>
      </c>
      <c r="AI1609" s="167">
        <f t="shared" si="124"/>
        <v>1059.7632600000002</v>
      </c>
      <c r="AJ1609" s="179">
        <f>'Energy consumption (raw)'!AG1559</f>
        <v>1059.7632600000002</v>
      </c>
      <c r="AK1609" s="179">
        <f>'Energy consumption (raw)'!AH1559</f>
        <v>0</v>
      </c>
      <c r="AL1609">
        <f>IF(ROUND(AI1609,-3)=ROUND('Energy consumption (raw)'!AG1559,-3),1,0)</f>
        <v>1</v>
      </c>
      <c r="AM1609" s="179" t="str">
        <f>'Energy consumption (raw)'!AJ1559</f>
        <v>47. Binh Duong</v>
      </c>
      <c r="AN1609">
        <f>VLOOKUP(AM1609,Lists!$F$9:$G$71,2,FALSE)</f>
        <v>1</v>
      </c>
    </row>
    <row r="1610" spans="2:40" x14ac:dyDescent="0.25">
      <c r="B1610" s="65" t="str">
        <f t="shared" si="122"/>
        <v>Industry1458</v>
      </c>
      <c r="C1610" s="179">
        <f>'Energy consumption (raw)'!B1560</f>
        <v>1458</v>
      </c>
      <c r="D1610" s="179">
        <f>'Energy consumption (raw)'!C1560</f>
        <v>0</v>
      </c>
      <c r="E1610" s="179">
        <f>'Energy consumption (raw)'!D1560</f>
        <v>0</v>
      </c>
      <c r="F1610" s="179" t="str">
        <f>'Energy consumption (raw)'!E1560</f>
        <v>Công nghiệp</v>
      </c>
      <c r="G1610" s="179" t="str">
        <f>'Energy consumption (raw)'!F1560</f>
        <v>Sản xuất các loại hàng dệt khác chưa được phân vào đâu</v>
      </c>
      <c r="H1610" s="179" t="str">
        <f>'Energy consumption (raw)'!G1560</f>
        <v>Industry</v>
      </c>
      <c r="I1610" s="179" t="str">
        <f>'Energy consumption (raw)'!I1560</f>
        <v>13 Manufacture of textiles</v>
      </c>
      <c r="J1610" s="179" t="str">
        <f>INDEX(Sector!$E$6:$E$46,MATCH('Energy consumption (toe)'!I1610,Sector!$B$6:$B$46,FALSE))</f>
        <v>Manufacture of textiles</v>
      </c>
      <c r="K1610" s="179">
        <f>IFERROR('Energy consumption (raw)'!J1560*Lists!$H$84,)</f>
        <v>855.11517000000003</v>
      </c>
      <c r="L1610" s="179">
        <f>'Energy consumption (raw)'!K1560*Lists!$H$84</f>
        <v>855.11517000000003</v>
      </c>
      <c r="M1610" s="179">
        <f>'Energy consumption (raw)'!L1560*Lists!$H$84</f>
        <v>0</v>
      </c>
      <c r="N1610" s="179">
        <f>'Energy consumption (raw)'!M1560*Lists!$H$84</f>
        <v>0</v>
      </c>
      <c r="O1610" s="178">
        <f t="shared" si="123"/>
        <v>855.11517000000003</v>
      </c>
      <c r="P1610">
        <f>'Energy consumption (raw)'!N1560*Lists!$H$85</f>
        <v>1810.1999999999998</v>
      </c>
      <c r="Q1610">
        <f>'Energy consumption (raw)'!O1560*Lists!$H$86</f>
        <v>0</v>
      </c>
      <c r="R1610">
        <f>'Energy consumption (raw)'!P1560*Lists!$H$87</f>
        <v>0</v>
      </c>
      <c r="S1610">
        <f>'Energy consumption (raw)'!Q1560*Lists!$H$88</f>
        <v>0</v>
      </c>
      <c r="T1610">
        <f>'Energy consumption (raw)'!R1560*Lists!$H$89</f>
        <v>0</v>
      </c>
      <c r="U1610">
        <f>'Energy consumption (raw)'!S1560*Lists!$H$90</f>
        <v>0</v>
      </c>
      <c r="V1610">
        <f>'Energy consumption (raw)'!T1560*Lists!$H$91</f>
        <v>0</v>
      </c>
      <c r="W1610">
        <f>'Energy consumption (raw)'!U1560*Lists!$H$92</f>
        <v>0</v>
      </c>
      <c r="X1610">
        <f>'Energy consumption (raw)'!V1560*Lists!$H$93</f>
        <v>0</v>
      </c>
      <c r="Y1610">
        <f>'Energy consumption (raw)'!W1560*Lists!$H$94</f>
        <v>0</v>
      </c>
      <c r="Z1610">
        <f>'Energy consumption (raw)'!X1560*Lists!$H$96*1000000</f>
        <v>0</v>
      </c>
      <c r="AA1610">
        <f>'Energy consumption (raw)'!Y1560*Lists!$H$97</f>
        <v>78.48</v>
      </c>
      <c r="AB1610">
        <f>'Energy consumption (raw)'!Z1560*Lists!$H$96</f>
        <v>0</v>
      </c>
      <c r="AC1610">
        <f>'Energy consumption (raw)'!AA1560*Lists!$H$98</f>
        <v>0</v>
      </c>
      <c r="AD1610">
        <f>'Energy consumption (raw)'!AB1560*Lists!$H$99</f>
        <v>0</v>
      </c>
      <c r="AE1610">
        <f>'Energy consumption (raw)'!AC1560*Lists!$H$101</f>
        <v>0</v>
      </c>
      <c r="AF1610">
        <f>'Energy consumption (raw)'!AD1560*Lists!$H$101</f>
        <v>0</v>
      </c>
      <c r="AG1610">
        <f>'Energy consumption (raw)'!AE1560*Lists!$H$101</f>
        <v>0</v>
      </c>
      <c r="AH1610">
        <f>'Energy consumption (raw)'!AF1560*Lists!$H$100</f>
        <v>0</v>
      </c>
      <c r="AI1610" s="167">
        <f t="shared" si="124"/>
        <v>2743.7951699999999</v>
      </c>
      <c r="AJ1610" s="179">
        <f>'Energy consumption (raw)'!AG1560</f>
        <v>2743.7951699999999</v>
      </c>
      <c r="AK1610" s="179">
        <f>'Energy consumption (raw)'!AH1560</f>
        <v>1910.8861099999999</v>
      </c>
      <c r="AL1610">
        <f>IF(ROUND(AI1610,-3)=ROUND('Energy consumption (raw)'!AG1560,-3),1,0)</f>
        <v>1</v>
      </c>
      <c r="AM1610" s="179" t="str">
        <f>'Energy consumption (raw)'!AJ1560</f>
        <v>47. Binh Duong</v>
      </c>
      <c r="AN1610">
        <f>VLOOKUP(AM1610,Lists!$F$9:$G$71,2,FALSE)</f>
        <v>1</v>
      </c>
    </row>
    <row r="1611" spans="2:40" x14ac:dyDescent="0.25">
      <c r="B1611" s="65" t="str">
        <f t="shared" si="122"/>
        <v>Industry1459</v>
      </c>
      <c r="C1611" s="179">
        <f>'Energy consumption (raw)'!B1561</f>
        <v>1459</v>
      </c>
      <c r="D1611" s="179">
        <f>'Energy consumption (raw)'!C1561</f>
        <v>0</v>
      </c>
      <c r="E1611" s="179">
        <f>'Energy consumption (raw)'!D1561</f>
        <v>0</v>
      </c>
      <c r="F1611" s="179" t="str">
        <f>'Energy consumption (raw)'!E1561</f>
        <v>Công nghiệp</v>
      </c>
      <c r="G1611" s="179" t="str">
        <f>'Energy consumption (raw)'!F1561</f>
        <v>Sản xuất các sản phẩm đồ gỗ cao cấp</v>
      </c>
      <c r="H1611" s="179" t="str">
        <f>'Energy consumption (raw)'!G1561</f>
        <v>Industry</v>
      </c>
      <c r="I1611" s="179" t="str">
        <f>'Energy consumption (raw)'!I1561</f>
        <v>16 Manufacture of wood and of products of wood and cork, except furniture;
manufacture of articles of straw and plaiting materials</v>
      </c>
      <c r="J1611" s="179" t="str">
        <f>INDEX(Sector!$E$6:$E$46,MATCH('Energy consumption (toe)'!I1611,Sector!$B$6:$B$46,FALSE))</f>
        <v>Manufacture of wood and of products of wood and cork, except furniture;
manufacture of articles of straw and plaiting materials</v>
      </c>
      <c r="K1611" s="179">
        <f>IFERROR('Energy consumption (raw)'!J1561*Lists!$H$84,)</f>
        <v>0</v>
      </c>
      <c r="L1611" s="179">
        <f>'Energy consumption (raw)'!K1561*Lists!$H$84</f>
        <v>1375.80052</v>
      </c>
      <c r="M1611" s="179">
        <f>'Energy consumption (raw)'!L1561*Lists!$H$84</f>
        <v>0</v>
      </c>
      <c r="N1611" s="179">
        <f>'Energy consumption (raw)'!M1561*Lists!$H$84</f>
        <v>0</v>
      </c>
      <c r="O1611" s="178">
        <f t="shared" si="123"/>
        <v>1375.80052</v>
      </c>
      <c r="P1611">
        <f>'Energy consumption (raw)'!N1561*Lists!$H$85</f>
        <v>0</v>
      </c>
      <c r="Q1611">
        <f>'Energy consumption (raw)'!O1561*Lists!$H$86</f>
        <v>0</v>
      </c>
      <c r="R1611">
        <f>'Energy consumption (raw)'!P1561*Lists!$H$87</f>
        <v>0</v>
      </c>
      <c r="S1611">
        <f>'Energy consumption (raw)'!Q1561*Lists!$H$88</f>
        <v>0</v>
      </c>
      <c r="T1611">
        <f>'Energy consumption (raw)'!R1561*Lists!$H$89</f>
        <v>0</v>
      </c>
      <c r="U1611">
        <f>'Energy consumption (raw)'!S1561*Lists!$H$90</f>
        <v>0</v>
      </c>
      <c r="V1611">
        <f>'Energy consumption (raw)'!T1561*Lists!$H$91</f>
        <v>0</v>
      </c>
      <c r="W1611">
        <f>'Energy consumption (raw)'!U1561*Lists!$H$92</f>
        <v>0</v>
      </c>
      <c r="X1611">
        <f>'Energy consumption (raw)'!V1561*Lists!$H$93</f>
        <v>0</v>
      </c>
      <c r="Y1611">
        <f>'Energy consumption (raw)'!W1561*Lists!$H$94</f>
        <v>0</v>
      </c>
      <c r="Z1611">
        <f>'Energy consumption (raw)'!X1561*Lists!$H$96*1000000</f>
        <v>0</v>
      </c>
      <c r="AA1611">
        <f>'Energy consumption (raw)'!Y1561*Lists!$H$97</f>
        <v>0</v>
      </c>
      <c r="AB1611">
        <f>'Energy consumption (raw)'!Z1561*Lists!$H$96</f>
        <v>0</v>
      </c>
      <c r="AC1611">
        <f>'Energy consumption (raw)'!AA1561*Lists!$H$98</f>
        <v>0</v>
      </c>
      <c r="AD1611">
        <f>'Energy consumption (raw)'!AB1561*Lists!$H$99</f>
        <v>0</v>
      </c>
      <c r="AE1611">
        <f>'Energy consumption (raw)'!AC1561*Lists!$H$101</f>
        <v>0</v>
      </c>
      <c r="AF1611">
        <f>'Energy consumption (raw)'!AD1561*Lists!$H$101</f>
        <v>0</v>
      </c>
      <c r="AG1611">
        <f>'Energy consumption (raw)'!AE1561*Lists!$H$101</f>
        <v>0</v>
      </c>
      <c r="AH1611">
        <f>'Energy consumption (raw)'!AF1561*Lists!$H$100</f>
        <v>0</v>
      </c>
      <c r="AI1611" s="167">
        <f t="shared" si="124"/>
        <v>1375.80052</v>
      </c>
      <c r="AJ1611" s="179">
        <f>'Energy consumption (raw)'!AG1561</f>
        <v>1375.80052</v>
      </c>
      <c r="AK1611" s="179">
        <f>'Energy consumption (raw)'!AH1561</f>
        <v>0</v>
      </c>
      <c r="AL1611">
        <f>IF(ROUND(AI1611,-3)=ROUND('Energy consumption (raw)'!AG1561,-3),1,0)</f>
        <v>1</v>
      </c>
      <c r="AM1611" s="179" t="str">
        <f>'Energy consumption (raw)'!AJ1561</f>
        <v>47. Binh Duong</v>
      </c>
      <c r="AN1611">
        <f>VLOOKUP(AM1611,Lists!$F$9:$G$71,2,FALSE)</f>
        <v>1</v>
      </c>
    </row>
    <row r="1612" spans="2:40" x14ac:dyDescent="0.25">
      <c r="B1612" s="65" t="str">
        <f t="shared" si="122"/>
        <v>Industry1460</v>
      </c>
      <c r="C1612" s="179">
        <f>'Energy consumption (raw)'!B1562</f>
        <v>1460</v>
      </c>
      <c r="D1612" s="179">
        <f>'Energy consumption (raw)'!C1562</f>
        <v>0</v>
      </c>
      <c r="E1612" s="179">
        <f>'Energy consumption (raw)'!D1562</f>
        <v>0</v>
      </c>
      <c r="F1612" s="179" t="str">
        <f>'Energy consumption (raw)'!E1562</f>
        <v>Công nghiệp</v>
      </c>
      <c r="G1612" s="179" t="str">
        <f>'Energy consumption (raw)'!F1562</f>
        <v>Sản xuất các sản phẩm giấy</v>
      </c>
      <c r="H1612" s="179" t="str">
        <f>'Energy consumption (raw)'!G1562</f>
        <v>Industry</v>
      </c>
      <c r="I1612" s="179" t="str">
        <f>'Energy consumption (raw)'!I1562</f>
        <v>17 Manufacture of paper and paper products</v>
      </c>
      <c r="J1612" s="179" t="str">
        <f>INDEX(Sector!$E$6:$E$46,MATCH('Energy consumption (toe)'!I1612,Sector!$B$6:$B$46,FALSE))</f>
        <v>Manufacture of paper and paper products</v>
      </c>
      <c r="K1612" s="179">
        <f>IFERROR('Energy consumption (raw)'!J1562*Lists!$H$84,)</f>
        <v>0</v>
      </c>
      <c r="L1612" s="179">
        <f>'Energy consumption (raw)'!K1562*Lists!$H$84</f>
        <v>1601.9734600000002</v>
      </c>
      <c r="M1612" s="179">
        <f>'Energy consumption (raw)'!L1562*Lists!$H$84</f>
        <v>0</v>
      </c>
      <c r="N1612" s="179">
        <f>'Energy consumption (raw)'!M1562*Lists!$H$84</f>
        <v>0</v>
      </c>
      <c r="O1612" s="178">
        <f t="shared" si="123"/>
        <v>1601.9734600000002</v>
      </c>
      <c r="P1612">
        <f>'Energy consumption (raw)'!N1562*Lists!$H$85</f>
        <v>0</v>
      </c>
      <c r="Q1612">
        <f>'Energy consumption (raw)'!O1562*Lists!$H$86</f>
        <v>0</v>
      </c>
      <c r="R1612">
        <f>'Energy consumption (raw)'!P1562*Lists!$H$87</f>
        <v>0</v>
      </c>
      <c r="S1612">
        <f>'Energy consumption (raw)'!Q1562*Lists!$H$88</f>
        <v>0</v>
      </c>
      <c r="T1612">
        <f>'Energy consumption (raw)'!R1562*Lists!$H$89</f>
        <v>0</v>
      </c>
      <c r="U1612">
        <f>'Energy consumption (raw)'!S1562*Lists!$H$90</f>
        <v>0</v>
      </c>
      <c r="V1612">
        <f>'Energy consumption (raw)'!T1562*Lists!$H$91</f>
        <v>0</v>
      </c>
      <c r="W1612">
        <f>'Energy consumption (raw)'!U1562*Lists!$H$92</f>
        <v>0</v>
      </c>
      <c r="X1612">
        <f>'Energy consumption (raw)'!V1562*Lists!$H$93</f>
        <v>0</v>
      </c>
      <c r="Y1612">
        <f>'Energy consumption (raw)'!W1562*Lists!$H$94</f>
        <v>0</v>
      </c>
      <c r="Z1612">
        <f>'Energy consumption (raw)'!X1562*Lists!$H$96*1000000</f>
        <v>0</v>
      </c>
      <c r="AA1612">
        <f>'Energy consumption (raw)'!Y1562*Lists!$H$97</f>
        <v>0</v>
      </c>
      <c r="AB1612">
        <f>'Energy consumption (raw)'!Z1562*Lists!$H$96</f>
        <v>0</v>
      </c>
      <c r="AC1612">
        <f>'Energy consumption (raw)'!AA1562*Lists!$H$98</f>
        <v>0</v>
      </c>
      <c r="AD1612">
        <f>'Energy consumption (raw)'!AB1562*Lists!$H$99</f>
        <v>0</v>
      </c>
      <c r="AE1612">
        <f>'Energy consumption (raw)'!AC1562*Lists!$H$101</f>
        <v>0</v>
      </c>
      <c r="AF1612">
        <f>'Energy consumption (raw)'!AD1562*Lists!$H$101</f>
        <v>0</v>
      </c>
      <c r="AG1612">
        <f>'Energy consumption (raw)'!AE1562*Lists!$H$101</f>
        <v>0</v>
      </c>
      <c r="AH1612">
        <f>'Energy consumption (raw)'!AF1562*Lists!$H$100</f>
        <v>0</v>
      </c>
      <c r="AI1612" s="167">
        <f t="shared" si="124"/>
        <v>1601.9734600000002</v>
      </c>
      <c r="AJ1612" s="179">
        <f>'Energy consumption (raw)'!AG1562</f>
        <v>1601.9734600000002</v>
      </c>
      <c r="AK1612" s="179">
        <f>'Energy consumption (raw)'!AH1562</f>
        <v>1587.8704400000001</v>
      </c>
      <c r="AL1612">
        <f>IF(ROUND(AI1612,-3)=ROUND('Energy consumption (raw)'!AG1562,-3),1,0)</f>
        <v>1</v>
      </c>
      <c r="AM1612" s="179" t="str">
        <f>'Energy consumption (raw)'!AJ1562</f>
        <v>47. Binh Duong</v>
      </c>
      <c r="AN1612">
        <f>VLOOKUP(AM1612,Lists!$F$9:$G$71,2,FALSE)</f>
        <v>1</v>
      </c>
    </row>
    <row r="1613" spans="2:40" x14ac:dyDescent="0.25">
      <c r="B1613" s="65" t="str">
        <f t="shared" si="122"/>
        <v>Industry1461</v>
      </c>
      <c r="C1613" s="179">
        <f>'Energy consumption (raw)'!B1563</f>
        <v>1461</v>
      </c>
      <c r="D1613" s="179">
        <f>'Energy consumption (raw)'!C1563</f>
        <v>0</v>
      </c>
      <c r="E1613" s="179">
        <f>'Energy consumption (raw)'!D1563</f>
        <v>0</v>
      </c>
      <c r="F1613" s="179" t="str">
        <f>'Energy consumption (raw)'!E1563</f>
        <v>Công nghiệp</v>
      </c>
      <c r="G1613" s="179" t="str">
        <f>'Energy consumption (raw)'!F1563</f>
        <v>Sản xuất các sản phẩm khác từ giấy và bìa chưa được phân vào đâu</v>
      </c>
      <c r="H1613" s="179" t="str">
        <f>'Energy consumption (raw)'!G1563</f>
        <v>Industry</v>
      </c>
      <c r="I1613" s="179" t="str">
        <f>'Energy consumption (raw)'!I1563</f>
        <v>17 Manufacture of paper and paper products</v>
      </c>
      <c r="J1613" s="179" t="str">
        <f>INDEX(Sector!$E$6:$E$46,MATCH('Energy consumption (toe)'!I1613,Sector!$B$6:$B$46,FALSE))</f>
        <v>Manufacture of paper and paper products</v>
      </c>
      <c r="K1613" s="179">
        <f>IFERROR('Energy consumption (raw)'!J1563*Lists!$H$84,)</f>
        <v>0</v>
      </c>
      <c r="L1613" s="179">
        <f>'Energy consumption (raw)'!K1563*Lists!$H$84</f>
        <v>3200.22829</v>
      </c>
      <c r="M1613" s="179">
        <f>'Energy consumption (raw)'!L1563*Lists!$H$84</f>
        <v>0</v>
      </c>
      <c r="N1613" s="179">
        <f>'Energy consumption (raw)'!M1563*Lists!$H$84</f>
        <v>0</v>
      </c>
      <c r="O1613" s="178">
        <f t="shared" si="123"/>
        <v>3200.22829</v>
      </c>
      <c r="P1613">
        <f>'Energy consumption (raw)'!N1563*Lists!$H$85</f>
        <v>0</v>
      </c>
      <c r="Q1613">
        <f>'Energy consumption (raw)'!O1563*Lists!$H$86</f>
        <v>0</v>
      </c>
      <c r="R1613">
        <f>'Energy consumption (raw)'!P1563*Lists!$H$87</f>
        <v>0</v>
      </c>
      <c r="S1613">
        <f>'Energy consumption (raw)'!Q1563*Lists!$H$88</f>
        <v>0</v>
      </c>
      <c r="T1613">
        <f>'Energy consumption (raw)'!R1563*Lists!$H$89</f>
        <v>0</v>
      </c>
      <c r="U1613">
        <f>'Energy consumption (raw)'!S1563*Lists!$H$90</f>
        <v>0</v>
      </c>
      <c r="V1613">
        <f>'Energy consumption (raw)'!T1563*Lists!$H$91</f>
        <v>0</v>
      </c>
      <c r="W1613">
        <f>'Energy consumption (raw)'!U1563*Lists!$H$92</f>
        <v>0</v>
      </c>
      <c r="X1613">
        <f>'Energy consumption (raw)'!V1563*Lists!$H$93</f>
        <v>0</v>
      </c>
      <c r="Y1613">
        <f>'Energy consumption (raw)'!W1563*Lists!$H$94</f>
        <v>0</v>
      </c>
      <c r="Z1613">
        <f>'Energy consumption (raw)'!X1563*Lists!$H$96*1000000</f>
        <v>0</v>
      </c>
      <c r="AA1613">
        <f>'Energy consumption (raw)'!Y1563*Lists!$H$97</f>
        <v>0</v>
      </c>
      <c r="AB1613">
        <f>'Energy consumption (raw)'!Z1563*Lists!$H$96</f>
        <v>0</v>
      </c>
      <c r="AC1613">
        <f>'Energy consumption (raw)'!AA1563*Lists!$H$98</f>
        <v>0</v>
      </c>
      <c r="AD1613">
        <f>'Energy consumption (raw)'!AB1563*Lists!$H$99</f>
        <v>4459.5880000000052</v>
      </c>
      <c r="AE1613">
        <f>'Energy consumption (raw)'!AC1563*Lists!$H$101</f>
        <v>0</v>
      </c>
      <c r="AF1613">
        <f>'Energy consumption (raw)'!AD1563*Lists!$H$101</f>
        <v>0</v>
      </c>
      <c r="AG1613">
        <f>'Energy consumption (raw)'!AE1563*Lists!$H$101</f>
        <v>0</v>
      </c>
      <c r="AH1613">
        <f>'Energy consumption (raw)'!AF1563*Lists!$H$100</f>
        <v>0</v>
      </c>
      <c r="AI1613" s="167">
        <f t="shared" si="124"/>
        <v>7659.8162900000052</v>
      </c>
      <c r="AJ1613" s="179">
        <f>'Energy consumption (raw)'!AG1563</f>
        <v>7659.8162899999998</v>
      </c>
      <c r="AK1613" s="179">
        <f>'Energy consumption (raw)'!AH1563</f>
        <v>1797.2401100000002</v>
      </c>
      <c r="AL1613">
        <f>IF(ROUND(AI1613,-3)=ROUND('Energy consumption (raw)'!AG1563,-3),1,0)</f>
        <v>1</v>
      </c>
      <c r="AM1613" s="179" t="str">
        <f>'Energy consumption (raw)'!AJ1563</f>
        <v>47. Binh Duong</v>
      </c>
      <c r="AN1613">
        <f>VLOOKUP(AM1613,Lists!$F$9:$G$71,2,FALSE)</f>
        <v>1</v>
      </c>
    </row>
    <row r="1614" spans="2:40" x14ac:dyDescent="0.25">
      <c r="B1614" s="65" t="str">
        <f t="shared" si="122"/>
        <v>Industry1462</v>
      </c>
      <c r="C1614" s="179">
        <f>'Energy consumption (raw)'!B1564</f>
        <v>1462</v>
      </c>
      <c r="D1614" s="179">
        <f>'Energy consumption (raw)'!C1564</f>
        <v>0</v>
      </c>
      <c r="E1614" s="179">
        <f>'Energy consumption (raw)'!D1564</f>
        <v>0</v>
      </c>
      <c r="F1614" s="179" t="str">
        <f>'Energy consumption (raw)'!E1564</f>
        <v>Công nghiệp</v>
      </c>
      <c r="G1614" s="179" t="str">
        <f>'Energy consumption (raw)'!F1564</f>
        <v>Sản xuất các sản phẩm khác từ kim loại chưa được phân vào đâu</v>
      </c>
      <c r="H1614" s="179" t="str">
        <f>'Energy consumption (raw)'!G1564</f>
        <v>Industry</v>
      </c>
      <c r="I1614" s="179" t="str">
        <f>'Energy consumption (raw)'!I1564</f>
        <v>24 Manufacture of basic metals</v>
      </c>
      <c r="J1614" s="179" t="str">
        <f>INDEX(Sector!$E$6:$E$46,MATCH('Energy consumption (toe)'!I1614,Sector!$B$6:$B$46,FALSE))</f>
        <v>Manufacture of basic metals</v>
      </c>
      <c r="K1614" s="179">
        <f>IFERROR('Energy consumption (raw)'!J1564*Lists!$H$84,)</f>
        <v>0</v>
      </c>
      <c r="L1614" s="179">
        <f>'Energy consumption (raw)'!K1564*Lists!$H$84</f>
        <v>3303.9796100000003</v>
      </c>
      <c r="M1614" s="179">
        <f>'Energy consumption (raw)'!L1564*Lists!$H$84</f>
        <v>0</v>
      </c>
      <c r="N1614" s="179">
        <f>'Energy consumption (raw)'!M1564*Lists!$H$84</f>
        <v>0</v>
      </c>
      <c r="O1614" s="178">
        <f t="shared" si="123"/>
        <v>3303.9796100000003</v>
      </c>
      <c r="P1614">
        <f>'Energy consumption (raw)'!N1564*Lists!$H$85</f>
        <v>0</v>
      </c>
      <c r="Q1614">
        <f>'Energy consumption (raw)'!O1564*Lists!$H$86</f>
        <v>0</v>
      </c>
      <c r="R1614">
        <f>'Energy consumption (raw)'!P1564*Lists!$H$87</f>
        <v>0</v>
      </c>
      <c r="S1614">
        <f>'Energy consumption (raw)'!Q1564*Lists!$H$88</f>
        <v>0</v>
      </c>
      <c r="T1614">
        <f>'Energy consumption (raw)'!R1564*Lists!$H$89</f>
        <v>0</v>
      </c>
      <c r="U1614">
        <f>'Energy consumption (raw)'!S1564*Lists!$H$90</f>
        <v>0</v>
      </c>
      <c r="V1614">
        <f>'Energy consumption (raw)'!T1564*Lists!$H$91</f>
        <v>0</v>
      </c>
      <c r="W1614">
        <f>'Energy consumption (raw)'!U1564*Lists!$H$92</f>
        <v>0</v>
      </c>
      <c r="X1614">
        <f>'Energy consumption (raw)'!V1564*Lists!$H$93</f>
        <v>0</v>
      </c>
      <c r="Y1614">
        <f>'Energy consumption (raw)'!W1564*Lists!$H$94</f>
        <v>0</v>
      </c>
      <c r="Z1614">
        <f>'Energy consumption (raw)'!X1564*Lists!$H$96*1000000</f>
        <v>0</v>
      </c>
      <c r="AA1614">
        <f>'Energy consumption (raw)'!Y1564*Lists!$H$97</f>
        <v>1188.1000000000001</v>
      </c>
      <c r="AB1614">
        <f>'Energy consumption (raw)'!Z1564*Lists!$H$96</f>
        <v>0</v>
      </c>
      <c r="AC1614">
        <f>'Energy consumption (raw)'!AA1564*Lists!$H$98</f>
        <v>0</v>
      </c>
      <c r="AD1614">
        <f>'Energy consumption (raw)'!AB1564*Lists!$H$99</f>
        <v>0</v>
      </c>
      <c r="AE1614">
        <f>'Energy consumption (raw)'!AC1564*Lists!$H$101</f>
        <v>0</v>
      </c>
      <c r="AF1614">
        <f>'Energy consumption (raw)'!AD1564*Lists!$H$101</f>
        <v>0</v>
      </c>
      <c r="AG1614">
        <f>'Energy consumption (raw)'!AE1564*Lists!$H$101</f>
        <v>0</v>
      </c>
      <c r="AH1614">
        <f>'Energy consumption (raw)'!AF1564*Lists!$H$100</f>
        <v>0</v>
      </c>
      <c r="AI1614" s="167">
        <f t="shared" si="124"/>
        <v>4492.0796100000007</v>
      </c>
      <c r="AJ1614" s="179">
        <f>'Energy consumption (raw)'!AG1564</f>
        <v>4492.0796100000007</v>
      </c>
      <c r="AK1614" s="179">
        <f>'Energy consumption (raw)'!AH1564</f>
        <v>3899.0992800000004</v>
      </c>
      <c r="AL1614">
        <f>IF(ROUND(AI1614,-3)=ROUND('Energy consumption (raw)'!AG1564,-3),1,0)</f>
        <v>1</v>
      </c>
      <c r="AM1614" s="179" t="str">
        <f>'Energy consumption (raw)'!AJ1564</f>
        <v>47. Binh Duong</v>
      </c>
      <c r="AN1614">
        <f>VLOOKUP(AM1614,Lists!$F$9:$G$71,2,FALSE)</f>
        <v>1</v>
      </c>
    </row>
    <row r="1615" spans="2:40" x14ac:dyDescent="0.25">
      <c r="B1615" s="65" t="str">
        <f t="shared" si="122"/>
        <v>Industry1463</v>
      </c>
      <c r="C1615" s="179">
        <f>'Energy consumption (raw)'!B1565</f>
        <v>1463</v>
      </c>
      <c r="D1615" s="179">
        <f>'Energy consumption (raw)'!C1565</f>
        <v>0</v>
      </c>
      <c r="E1615" s="179">
        <f>'Energy consumption (raw)'!D1565</f>
        <v>0</v>
      </c>
      <c r="F1615" s="179" t="str">
        <f>'Energy consumption (raw)'!E1565</f>
        <v>Công nghiệp</v>
      </c>
      <c r="G1615" s="179" t="str">
        <f>'Energy consumption (raw)'!F1565</f>
        <v>Sản xuất các sản phẩm khác từ kim loại chưa được phân vào đâu</v>
      </c>
      <c r="H1615" s="179" t="str">
        <f>'Energy consumption (raw)'!G1565</f>
        <v>Industry</v>
      </c>
      <c r="I1615" s="179" t="str">
        <f>'Energy consumption (raw)'!I1565</f>
        <v>24 Manufacture of basic metals</v>
      </c>
      <c r="J1615" s="179" t="str">
        <f>INDEX(Sector!$E$6:$E$46,MATCH('Energy consumption (toe)'!I1615,Sector!$B$6:$B$46,FALSE))</f>
        <v>Manufacture of basic metals</v>
      </c>
      <c r="K1615" s="179">
        <f>IFERROR('Energy consumption (raw)'!J1565*Lists!$H$84,)</f>
        <v>0</v>
      </c>
      <c r="L1615" s="179">
        <f>'Energy consumption (raw)'!K1565*Lists!$H$84</f>
        <v>2525.4281000000001</v>
      </c>
      <c r="M1615" s="179">
        <f>'Energy consumption (raw)'!L1565*Lists!$H$84</f>
        <v>0</v>
      </c>
      <c r="N1615" s="179">
        <f>'Energy consumption (raw)'!M1565*Lists!$H$84</f>
        <v>0</v>
      </c>
      <c r="O1615" s="178">
        <f t="shared" si="123"/>
        <v>2525.4281000000001</v>
      </c>
      <c r="P1615">
        <f>'Energy consumption (raw)'!N1565*Lists!$H$85</f>
        <v>0</v>
      </c>
      <c r="Q1615">
        <f>'Energy consumption (raw)'!O1565*Lists!$H$86</f>
        <v>0</v>
      </c>
      <c r="R1615">
        <f>'Energy consumption (raw)'!P1565*Lists!$H$87</f>
        <v>0</v>
      </c>
      <c r="S1615">
        <f>'Energy consumption (raw)'!Q1565*Lists!$H$88</f>
        <v>0</v>
      </c>
      <c r="T1615">
        <f>'Energy consumption (raw)'!R1565*Lists!$H$89</f>
        <v>0</v>
      </c>
      <c r="U1615">
        <f>'Energy consumption (raw)'!S1565*Lists!$H$90</f>
        <v>0.26224000000000003</v>
      </c>
      <c r="V1615">
        <f>'Energy consumption (raw)'!T1565*Lists!$H$91</f>
        <v>0</v>
      </c>
      <c r="W1615">
        <f>'Energy consumption (raw)'!U1565*Lists!$H$92</f>
        <v>0</v>
      </c>
      <c r="X1615">
        <f>'Energy consumption (raw)'!V1565*Lists!$H$93</f>
        <v>0</v>
      </c>
      <c r="Y1615">
        <f>'Energy consumption (raw)'!W1565*Lists!$H$94</f>
        <v>0</v>
      </c>
      <c r="Z1615">
        <f>'Energy consumption (raw)'!X1565*Lists!$H$96*1000000</f>
        <v>0</v>
      </c>
      <c r="AA1615">
        <f>'Energy consumption (raw)'!Y1565*Lists!$H$97</f>
        <v>71.940000000000012</v>
      </c>
      <c r="AB1615">
        <f>'Energy consumption (raw)'!Z1565*Lists!$H$96</f>
        <v>0</v>
      </c>
      <c r="AC1615">
        <f>'Energy consumption (raw)'!AA1565*Lists!$H$98</f>
        <v>0</v>
      </c>
      <c r="AD1615">
        <f>'Energy consumption (raw)'!AB1565*Lists!$H$99</f>
        <v>0</v>
      </c>
      <c r="AE1615">
        <f>'Energy consumption (raw)'!AC1565*Lists!$H$101</f>
        <v>0</v>
      </c>
      <c r="AF1615">
        <f>'Energy consumption (raw)'!AD1565*Lists!$H$101</f>
        <v>0</v>
      </c>
      <c r="AG1615">
        <f>'Energy consumption (raw)'!AE1565*Lists!$H$101</f>
        <v>0</v>
      </c>
      <c r="AH1615">
        <f>'Energy consumption (raw)'!AF1565*Lists!$H$100</f>
        <v>0</v>
      </c>
      <c r="AI1615" s="167">
        <f t="shared" si="124"/>
        <v>2597.6303400000002</v>
      </c>
      <c r="AJ1615" s="179">
        <f>'Energy consumption (raw)'!AG1565</f>
        <v>2597.6303400000002</v>
      </c>
      <c r="AK1615" s="179">
        <f>'Energy consumption (raw)'!AH1565</f>
        <v>2115.8026450000002</v>
      </c>
      <c r="AL1615">
        <f>IF(ROUND(AI1615,-3)=ROUND('Energy consumption (raw)'!AG1565,-3),1,0)</f>
        <v>1</v>
      </c>
      <c r="AM1615" s="179" t="str">
        <f>'Energy consumption (raw)'!AJ1565</f>
        <v>47. Binh Duong</v>
      </c>
      <c r="AN1615">
        <f>VLOOKUP(AM1615,Lists!$F$9:$G$71,2,FALSE)</f>
        <v>1</v>
      </c>
    </row>
    <row r="1616" spans="2:40" x14ac:dyDescent="0.25">
      <c r="B1616" s="65" t="str">
        <f t="shared" si="122"/>
        <v>Industry1464</v>
      </c>
      <c r="C1616" s="179">
        <f>'Energy consumption (raw)'!B1566</f>
        <v>1464</v>
      </c>
      <c r="D1616" s="179">
        <f>'Energy consumption (raw)'!C1566</f>
        <v>0</v>
      </c>
      <c r="E1616" s="179">
        <f>'Energy consumption (raw)'!D1566</f>
        <v>0</v>
      </c>
      <c r="F1616" s="179" t="str">
        <f>'Energy consumption (raw)'!E1566</f>
        <v>Công nghiệp</v>
      </c>
      <c r="G1616" s="179" t="str">
        <f>'Energy consumption (raw)'!F1566</f>
        <v>Sản xuất các sản phẩm phi kim loại</v>
      </c>
      <c r="H1616" s="179" t="str">
        <f>'Energy consumption (raw)'!G1566</f>
        <v>Industry</v>
      </c>
      <c r="I1616" s="179" t="str">
        <f>'Energy consumption (raw)'!I1566</f>
        <v>23 Manufacture of other non-metallic mineral products</v>
      </c>
      <c r="J1616" s="179" t="str">
        <f>INDEX(Sector!$E$6:$E$46,MATCH('Energy consumption (toe)'!I1616,Sector!$B$6:$B$46,FALSE))</f>
        <v>Manufacture of other non-metallic mineral products</v>
      </c>
      <c r="K1616" s="179">
        <f>IFERROR('Energy consumption (raw)'!J1566*Lists!$H$84,)</f>
        <v>1171.30673</v>
      </c>
      <c r="L1616" s="179">
        <f>'Energy consumption (raw)'!K1566*Lists!$H$84</f>
        <v>1171.30673</v>
      </c>
      <c r="M1616" s="179">
        <f>'Energy consumption (raw)'!L1566*Lists!$H$84</f>
        <v>0</v>
      </c>
      <c r="N1616" s="179">
        <f>'Energy consumption (raw)'!M1566*Lists!$H$84</f>
        <v>0</v>
      </c>
      <c r="O1616" s="178">
        <f t="shared" si="123"/>
        <v>1171.30673</v>
      </c>
      <c r="P1616">
        <f>'Energy consumption (raw)'!N1566*Lists!$H$85</f>
        <v>0</v>
      </c>
      <c r="Q1616">
        <f>'Energy consumption (raw)'!O1566*Lists!$H$86</f>
        <v>0</v>
      </c>
      <c r="R1616">
        <f>'Energy consumption (raw)'!P1566*Lists!$H$87</f>
        <v>0</v>
      </c>
      <c r="S1616">
        <f>'Energy consumption (raw)'!Q1566*Lists!$H$88</f>
        <v>0</v>
      </c>
      <c r="T1616">
        <f>'Energy consumption (raw)'!R1566*Lists!$H$89</f>
        <v>0</v>
      </c>
      <c r="U1616">
        <f>'Energy consumption (raw)'!S1566*Lists!$H$90</f>
        <v>0</v>
      </c>
      <c r="V1616">
        <f>'Energy consumption (raw)'!T1566*Lists!$H$91</f>
        <v>0</v>
      </c>
      <c r="W1616">
        <f>'Energy consumption (raw)'!U1566*Lists!$H$92</f>
        <v>0</v>
      </c>
      <c r="X1616">
        <f>'Energy consumption (raw)'!V1566*Lists!$H$93</f>
        <v>0</v>
      </c>
      <c r="Y1616">
        <f>'Energy consumption (raw)'!W1566*Lists!$H$94</f>
        <v>0</v>
      </c>
      <c r="Z1616">
        <f>'Energy consumption (raw)'!X1566*Lists!$H$96*1000000</f>
        <v>0</v>
      </c>
      <c r="AA1616">
        <f>'Energy consumption (raw)'!Y1566*Lists!$H$97</f>
        <v>0</v>
      </c>
      <c r="AB1616">
        <f>'Energy consumption (raw)'!Z1566*Lists!$H$96</f>
        <v>0</v>
      </c>
      <c r="AC1616">
        <f>'Energy consumption (raw)'!AA1566*Lists!$H$98</f>
        <v>0</v>
      </c>
      <c r="AD1616">
        <f>'Energy consumption (raw)'!AB1566*Lists!$H$99</f>
        <v>0</v>
      </c>
      <c r="AE1616">
        <f>'Energy consumption (raw)'!AC1566*Lists!$H$101</f>
        <v>0</v>
      </c>
      <c r="AF1616">
        <f>'Energy consumption (raw)'!AD1566*Lists!$H$101</f>
        <v>0</v>
      </c>
      <c r="AG1616">
        <f>'Energy consumption (raw)'!AE1566*Lists!$H$101</f>
        <v>0</v>
      </c>
      <c r="AH1616">
        <f>'Energy consumption (raw)'!AF1566*Lists!$H$100</f>
        <v>0</v>
      </c>
      <c r="AI1616" s="167">
        <f t="shared" si="124"/>
        <v>1171.30673</v>
      </c>
      <c r="AJ1616" s="179">
        <f>'Energy consumption (raw)'!AG1566</f>
        <v>1171.30673</v>
      </c>
      <c r="AK1616" s="179">
        <f>'Energy consumption (raw)'!AH1566</f>
        <v>1388.5919900000001</v>
      </c>
      <c r="AL1616">
        <f>IF(ROUND(AI1616,-3)=ROUND('Energy consumption (raw)'!AG1566,-3),1,0)</f>
        <v>1</v>
      </c>
      <c r="AM1616" s="179" t="str">
        <f>'Energy consumption (raw)'!AJ1566</f>
        <v>47. Binh Duong</v>
      </c>
      <c r="AN1616">
        <f>VLOOKUP(AM1616,Lists!$F$9:$G$71,2,FALSE)</f>
        <v>1</v>
      </c>
    </row>
    <row r="1617" spans="2:40" x14ac:dyDescent="0.25">
      <c r="B1617" s="65" t="str">
        <f t="shared" si="122"/>
        <v>Industry1465</v>
      </c>
      <c r="C1617" s="179">
        <f>'Energy consumption (raw)'!B1567</f>
        <v>1465</v>
      </c>
      <c r="D1617" s="179">
        <f>'Energy consumption (raw)'!C1567</f>
        <v>0</v>
      </c>
      <c r="E1617" s="179">
        <f>'Energy consumption (raw)'!D1567</f>
        <v>0</v>
      </c>
      <c r="F1617" s="179" t="str">
        <f>'Energy consumption (raw)'!E1567</f>
        <v>Công nghiệp</v>
      </c>
      <c r="G1617" s="179" t="str">
        <f>'Energy consumption (raw)'!F1567</f>
        <v>Sản xuất các sản phẩm từ cao su và nhựa</v>
      </c>
      <c r="H1617" s="179" t="str">
        <f>'Energy consumption (raw)'!G1567</f>
        <v>Industry</v>
      </c>
      <c r="I1617" s="179" t="str">
        <f>'Energy consumption (raw)'!I1567</f>
        <v>22 Manufacture of rubber and plastics products</v>
      </c>
      <c r="J1617" s="179" t="str">
        <f>INDEX(Sector!$E$6:$E$46,MATCH('Energy consumption (toe)'!I1617,Sector!$B$6:$B$46,FALSE))</f>
        <v>Manufacture of rubber and plastics products</v>
      </c>
      <c r="K1617" s="179">
        <f>IFERROR('Energy consumption (raw)'!J1567*Lists!$H$84,)</f>
        <v>0</v>
      </c>
      <c r="L1617" s="179">
        <f>'Energy consumption (raw)'!K1567*Lists!$H$84</f>
        <v>3706.8569100000004</v>
      </c>
      <c r="M1617" s="179">
        <f>'Energy consumption (raw)'!L1567*Lists!$H$84</f>
        <v>0</v>
      </c>
      <c r="N1617" s="179">
        <f>'Energy consumption (raw)'!M1567*Lists!$H$84</f>
        <v>0</v>
      </c>
      <c r="O1617" s="178">
        <f t="shared" si="123"/>
        <v>3706.8569100000004</v>
      </c>
      <c r="P1617">
        <f>'Energy consumption (raw)'!N1567*Lists!$H$85</f>
        <v>0</v>
      </c>
      <c r="Q1617">
        <f>'Energy consumption (raw)'!O1567*Lists!$H$86</f>
        <v>0</v>
      </c>
      <c r="R1617">
        <f>'Energy consumption (raw)'!P1567*Lists!$H$87</f>
        <v>0</v>
      </c>
      <c r="S1617">
        <f>'Energy consumption (raw)'!Q1567*Lists!$H$88</f>
        <v>0</v>
      </c>
      <c r="T1617">
        <f>'Energy consumption (raw)'!R1567*Lists!$H$89</f>
        <v>0</v>
      </c>
      <c r="U1617">
        <f>'Energy consumption (raw)'!S1567*Lists!$H$90</f>
        <v>3.4320000000000003E-2</v>
      </c>
      <c r="V1617">
        <f>'Energy consumption (raw)'!T1567*Lists!$H$91</f>
        <v>0</v>
      </c>
      <c r="W1617">
        <f>'Energy consumption (raw)'!U1567*Lists!$H$92</f>
        <v>0</v>
      </c>
      <c r="X1617">
        <f>'Energy consumption (raw)'!V1567*Lists!$H$93</f>
        <v>0</v>
      </c>
      <c r="Y1617">
        <f>'Energy consumption (raw)'!W1567*Lists!$H$94</f>
        <v>0</v>
      </c>
      <c r="Z1617">
        <f>'Energy consumption (raw)'!X1567*Lists!$H$96*1000000</f>
        <v>0</v>
      </c>
      <c r="AA1617">
        <f>'Energy consumption (raw)'!Y1567*Lists!$H$97</f>
        <v>0</v>
      </c>
      <c r="AB1617">
        <f>'Energy consumption (raw)'!Z1567*Lists!$H$96</f>
        <v>0</v>
      </c>
      <c r="AC1617">
        <f>'Energy consumption (raw)'!AA1567*Lists!$H$98</f>
        <v>0</v>
      </c>
      <c r="AD1617">
        <f>'Energy consumption (raw)'!AB1567*Lists!$H$99</f>
        <v>0</v>
      </c>
      <c r="AE1617">
        <f>'Energy consumption (raw)'!AC1567*Lists!$H$101</f>
        <v>0</v>
      </c>
      <c r="AF1617">
        <f>'Energy consumption (raw)'!AD1567*Lists!$H$101</f>
        <v>0</v>
      </c>
      <c r="AG1617">
        <f>'Energy consumption (raw)'!AE1567*Lists!$H$101</f>
        <v>0</v>
      </c>
      <c r="AH1617">
        <f>'Energy consumption (raw)'!AF1567*Lists!$H$100</f>
        <v>0</v>
      </c>
      <c r="AI1617" s="167">
        <f t="shared" si="124"/>
        <v>3706.8912300000006</v>
      </c>
      <c r="AJ1617" s="179">
        <f>'Energy consumption (raw)'!AG1567</f>
        <v>3706.8912300000006</v>
      </c>
      <c r="AK1617" s="179">
        <f>'Energy consumption (raw)'!AH1567</f>
        <v>3282.1615900000002</v>
      </c>
      <c r="AL1617">
        <f>IF(ROUND(AI1617,-3)=ROUND('Energy consumption (raw)'!AG1567,-3),1,0)</f>
        <v>1</v>
      </c>
      <c r="AM1617" s="179" t="str">
        <f>'Energy consumption (raw)'!AJ1567</f>
        <v>47. Binh Duong</v>
      </c>
      <c r="AN1617">
        <f>VLOOKUP(AM1617,Lists!$F$9:$G$71,2,FALSE)</f>
        <v>1</v>
      </c>
    </row>
    <row r="1618" spans="2:40" x14ac:dyDescent="0.25">
      <c r="B1618" s="65" t="str">
        <f t="shared" si="122"/>
        <v>Industry1466</v>
      </c>
      <c r="C1618" s="179">
        <f>'Energy consumption (raw)'!B1568</f>
        <v>1466</v>
      </c>
      <c r="D1618" s="179">
        <f>'Energy consumption (raw)'!C1568</f>
        <v>0</v>
      </c>
      <c r="E1618" s="179">
        <f>'Energy consumption (raw)'!D1568</f>
        <v>0</v>
      </c>
      <c r="F1618" s="179" t="str">
        <f>'Energy consumption (raw)'!E1568</f>
        <v>Công nghiệp</v>
      </c>
      <c r="G1618" s="179" t="str">
        <f>'Energy consumption (raw)'!F1568</f>
        <v>Sản xuất các sản phẩm từ cao su và nhựa</v>
      </c>
      <c r="H1618" s="179" t="str">
        <f>'Energy consumption (raw)'!G1568</f>
        <v>Industry</v>
      </c>
      <c r="I1618" s="179" t="str">
        <f>'Energy consumption (raw)'!I1568</f>
        <v>22 Manufacture of rubber and plastics products</v>
      </c>
      <c r="J1618" s="179" t="str">
        <f>INDEX(Sector!$E$6:$E$46,MATCH('Energy consumption (toe)'!I1618,Sector!$B$6:$B$46,FALSE))</f>
        <v>Manufacture of rubber and plastics products</v>
      </c>
      <c r="K1618" s="179">
        <f>IFERROR('Energy consumption (raw)'!J1568*Lists!$H$84,)</f>
        <v>0</v>
      </c>
      <c r="L1618" s="179">
        <f>'Energy consumption (raw)'!K1568*Lists!$H$84</f>
        <v>2365.03325</v>
      </c>
      <c r="M1618" s="179">
        <f>'Energy consumption (raw)'!L1568*Lists!$H$84</f>
        <v>0</v>
      </c>
      <c r="N1618" s="179">
        <f>'Energy consumption (raw)'!M1568*Lists!$H$84</f>
        <v>0</v>
      </c>
      <c r="O1618" s="178">
        <f t="shared" si="123"/>
        <v>2365.03325</v>
      </c>
      <c r="P1618">
        <f>'Energy consumption (raw)'!N1568*Lists!$H$85</f>
        <v>0</v>
      </c>
      <c r="Q1618">
        <f>'Energy consumption (raw)'!O1568*Lists!$H$86</f>
        <v>0</v>
      </c>
      <c r="R1618">
        <f>'Energy consumption (raw)'!P1568*Lists!$H$87</f>
        <v>0</v>
      </c>
      <c r="S1618">
        <f>'Energy consumption (raw)'!Q1568*Lists!$H$88</f>
        <v>0</v>
      </c>
      <c r="T1618">
        <f>'Energy consumption (raw)'!R1568*Lists!$H$89</f>
        <v>0</v>
      </c>
      <c r="U1618">
        <f>'Energy consumption (raw)'!S1568*Lists!$H$90</f>
        <v>3.5200000000000002E-2</v>
      </c>
      <c r="V1618">
        <f>'Energy consumption (raw)'!T1568*Lists!$H$91</f>
        <v>0</v>
      </c>
      <c r="W1618">
        <f>'Energy consumption (raw)'!U1568*Lists!$H$92</f>
        <v>0</v>
      </c>
      <c r="X1618">
        <f>'Energy consumption (raw)'!V1568*Lists!$H$93</f>
        <v>0</v>
      </c>
      <c r="Y1618">
        <f>'Energy consumption (raw)'!W1568*Lists!$H$94</f>
        <v>0</v>
      </c>
      <c r="Z1618">
        <f>'Energy consumption (raw)'!X1568*Lists!$H$96*1000000</f>
        <v>0</v>
      </c>
      <c r="AA1618">
        <f>'Energy consumption (raw)'!Y1568*Lists!$H$97</f>
        <v>0</v>
      </c>
      <c r="AB1618">
        <f>'Energy consumption (raw)'!Z1568*Lists!$H$96</f>
        <v>0</v>
      </c>
      <c r="AC1618">
        <f>'Energy consumption (raw)'!AA1568*Lists!$H$98</f>
        <v>0</v>
      </c>
      <c r="AD1618">
        <f>'Energy consumption (raw)'!AB1568*Lists!$H$99</f>
        <v>0</v>
      </c>
      <c r="AE1618">
        <f>'Energy consumption (raw)'!AC1568*Lists!$H$101</f>
        <v>0</v>
      </c>
      <c r="AF1618">
        <f>'Energy consumption (raw)'!AD1568*Lists!$H$101</f>
        <v>0</v>
      </c>
      <c r="AG1618">
        <f>'Energy consumption (raw)'!AE1568*Lists!$H$101</f>
        <v>0</v>
      </c>
      <c r="AH1618">
        <f>'Energy consumption (raw)'!AF1568*Lists!$H$100</f>
        <v>0</v>
      </c>
      <c r="AI1618" s="167">
        <f t="shared" si="124"/>
        <v>2365.0684499999998</v>
      </c>
      <c r="AJ1618" s="179">
        <f>'Energy consumption (raw)'!AG1568</f>
        <v>2365.0684499999998</v>
      </c>
      <c r="AK1618" s="179">
        <f>'Energy consumption (raw)'!AH1568</f>
        <v>2177.1884300000002</v>
      </c>
      <c r="AL1618">
        <f>IF(ROUND(AI1618,-3)=ROUND('Energy consumption (raw)'!AG1568,-3),1,0)</f>
        <v>1</v>
      </c>
      <c r="AM1618" s="179" t="str">
        <f>'Energy consumption (raw)'!AJ1568</f>
        <v>47. Binh Duong</v>
      </c>
      <c r="AN1618">
        <f>VLOOKUP(AM1618,Lists!$F$9:$G$71,2,FALSE)</f>
        <v>1</v>
      </c>
    </row>
    <row r="1619" spans="2:40" x14ac:dyDescent="0.25">
      <c r="B1619" s="65" t="str">
        <f t="shared" si="122"/>
        <v>Industry1467</v>
      </c>
      <c r="C1619" s="179">
        <f>'Energy consumption (raw)'!B1569</f>
        <v>1467</v>
      </c>
      <c r="D1619" s="179">
        <f>'Energy consumption (raw)'!C1569</f>
        <v>0</v>
      </c>
      <c r="E1619" s="179">
        <f>'Energy consumption (raw)'!D1569</f>
        <v>0</v>
      </c>
      <c r="F1619" s="179" t="str">
        <f>'Energy consumption (raw)'!E1569</f>
        <v>Công nghiệp</v>
      </c>
      <c r="G1619" s="179" t="str">
        <f>'Energy consumption (raw)'!F1569</f>
        <v>Sản xuất các sản phẩm từ cao su và nhựa</v>
      </c>
      <c r="H1619" s="179" t="str">
        <f>'Energy consumption (raw)'!G1569</f>
        <v>Industry</v>
      </c>
      <c r="I1619" s="179" t="str">
        <f>'Energy consumption (raw)'!I1569</f>
        <v>22 Manufacture of rubber and plastics products</v>
      </c>
      <c r="J1619" s="179" t="str">
        <f>INDEX(Sector!$E$6:$E$46,MATCH('Energy consumption (toe)'!I1619,Sector!$B$6:$B$46,FALSE))</f>
        <v>Manufacture of rubber and plastics products</v>
      </c>
      <c r="K1619" s="179">
        <f>IFERROR('Energy consumption (raw)'!J1569*Lists!$H$84,)</f>
        <v>1053.0975000000001</v>
      </c>
      <c r="L1619" s="179">
        <f>'Energy consumption (raw)'!K1569*Lists!$H$84</f>
        <v>1053.0975000000001</v>
      </c>
      <c r="M1619" s="179">
        <f>'Energy consumption (raw)'!L1569*Lists!$H$84</f>
        <v>0</v>
      </c>
      <c r="N1619" s="179">
        <f>'Energy consumption (raw)'!M1569*Lists!$H$84</f>
        <v>0</v>
      </c>
      <c r="O1619" s="178">
        <f t="shared" si="123"/>
        <v>1053.0975000000001</v>
      </c>
      <c r="P1619">
        <f>'Energy consumption (raw)'!N1569*Lists!$H$85</f>
        <v>0</v>
      </c>
      <c r="Q1619">
        <f>'Energy consumption (raw)'!O1569*Lists!$H$86</f>
        <v>0</v>
      </c>
      <c r="R1619">
        <f>'Energy consumption (raw)'!P1569*Lists!$H$87</f>
        <v>0</v>
      </c>
      <c r="S1619">
        <f>'Energy consumption (raw)'!Q1569*Lists!$H$88</f>
        <v>0</v>
      </c>
      <c r="T1619">
        <f>'Energy consumption (raw)'!R1569*Lists!$H$89</f>
        <v>0</v>
      </c>
      <c r="U1619">
        <f>'Energy consumption (raw)'!S1569*Lists!$H$90</f>
        <v>0</v>
      </c>
      <c r="V1619">
        <f>'Energy consumption (raw)'!T1569*Lists!$H$91</f>
        <v>0</v>
      </c>
      <c r="W1619">
        <f>'Energy consumption (raw)'!U1569*Lists!$H$92</f>
        <v>0</v>
      </c>
      <c r="X1619">
        <f>'Energy consumption (raw)'!V1569*Lists!$H$93</f>
        <v>0</v>
      </c>
      <c r="Y1619">
        <f>'Energy consumption (raw)'!W1569*Lists!$H$94</f>
        <v>0</v>
      </c>
      <c r="Z1619">
        <f>'Energy consumption (raw)'!X1569*Lists!$H$96*1000000</f>
        <v>0</v>
      </c>
      <c r="AA1619">
        <f>'Energy consumption (raw)'!Y1569*Lists!$H$97</f>
        <v>0</v>
      </c>
      <c r="AB1619">
        <f>'Energy consumption (raw)'!Z1569*Lists!$H$96</f>
        <v>0</v>
      </c>
      <c r="AC1619">
        <f>'Energy consumption (raw)'!AA1569*Lists!$H$98</f>
        <v>0</v>
      </c>
      <c r="AD1619">
        <f>'Energy consumption (raw)'!AB1569*Lists!$H$99</f>
        <v>0</v>
      </c>
      <c r="AE1619">
        <f>'Energy consumption (raw)'!AC1569*Lists!$H$101</f>
        <v>0</v>
      </c>
      <c r="AF1619">
        <f>'Energy consumption (raw)'!AD1569*Lists!$H$101</f>
        <v>0</v>
      </c>
      <c r="AG1619">
        <f>'Energy consumption (raw)'!AE1569*Lists!$H$101</f>
        <v>0</v>
      </c>
      <c r="AH1619">
        <f>'Energy consumption (raw)'!AF1569*Lists!$H$100</f>
        <v>0</v>
      </c>
      <c r="AI1619" s="167">
        <f t="shared" si="124"/>
        <v>1053.0975000000001</v>
      </c>
      <c r="AJ1619" s="179">
        <f>'Energy consumption (raw)'!AG1569</f>
        <v>1053.0975000000001</v>
      </c>
      <c r="AK1619" s="179">
        <f>'Energy consumption (raw)'!AH1569</f>
        <v>1422.3682600000002</v>
      </c>
      <c r="AL1619">
        <f>IF(ROUND(AI1619,-3)=ROUND('Energy consumption (raw)'!AG1569,-3),1,0)</f>
        <v>1</v>
      </c>
      <c r="AM1619" s="179" t="str">
        <f>'Energy consumption (raw)'!AJ1569</f>
        <v>47. Binh Duong</v>
      </c>
      <c r="AN1619">
        <f>VLOOKUP(AM1619,Lists!$F$9:$G$71,2,FALSE)</f>
        <v>1</v>
      </c>
    </row>
    <row r="1620" spans="2:40" x14ac:dyDescent="0.25">
      <c r="B1620" s="65" t="str">
        <f t="shared" si="122"/>
        <v>Industry1468</v>
      </c>
      <c r="C1620" s="179">
        <f>'Energy consumption (raw)'!B1570</f>
        <v>1468</v>
      </c>
      <c r="D1620" s="179">
        <f>'Energy consumption (raw)'!C1570</f>
        <v>0</v>
      </c>
      <c r="E1620" s="179">
        <f>'Energy consumption (raw)'!D1570</f>
        <v>0</v>
      </c>
      <c r="F1620" s="179" t="str">
        <f>'Energy consumption (raw)'!E1570</f>
        <v>Công nghiệp</v>
      </c>
      <c r="G1620" s="179" t="str">
        <f>'Energy consumption (raw)'!F1570</f>
        <v>Sản xuất các sản phẩm từ plastic</v>
      </c>
      <c r="H1620" s="179" t="str">
        <f>'Energy consumption (raw)'!G1570</f>
        <v>Industry</v>
      </c>
      <c r="I1620" s="179" t="str">
        <f>'Energy consumption (raw)'!I1570</f>
        <v>22 Manufacture of rubber and plastics products</v>
      </c>
      <c r="J1620" s="179" t="str">
        <f>INDEX(Sector!$E$6:$E$46,MATCH('Energy consumption (toe)'!I1620,Sector!$B$6:$B$46,FALSE))</f>
        <v>Manufacture of rubber and plastics products</v>
      </c>
      <c r="K1620" s="179">
        <f>IFERROR('Energy consumption (raw)'!J1570*Lists!$H$84,)</f>
        <v>0</v>
      </c>
      <c r="L1620" s="179">
        <f>'Energy consumption (raw)'!K1570*Lists!$H$84</f>
        <v>2041.2917910000001</v>
      </c>
      <c r="M1620" s="179">
        <f>'Energy consumption (raw)'!L1570*Lists!$H$84</f>
        <v>0</v>
      </c>
      <c r="N1620" s="179">
        <f>'Energy consumption (raw)'!M1570*Lists!$H$84</f>
        <v>0</v>
      </c>
      <c r="O1620" s="178">
        <f t="shared" si="123"/>
        <v>2041.2917910000001</v>
      </c>
      <c r="P1620">
        <f>'Energy consumption (raw)'!N1570*Lists!$H$85</f>
        <v>0</v>
      </c>
      <c r="Q1620">
        <f>'Energy consumption (raw)'!O1570*Lists!$H$86</f>
        <v>0</v>
      </c>
      <c r="R1620">
        <f>'Energy consumption (raw)'!P1570*Lists!$H$87</f>
        <v>0</v>
      </c>
      <c r="S1620">
        <f>'Energy consumption (raw)'!Q1570*Lists!$H$88</f>
        <v>0</v>
      </c>
      <c r="T1620">
        <f>'Energy consumption (raw)'!R1570*Lists!$H$89</f>
        <v>0</v>
      </c>
      <c r="U1620">
        <f>'Energy consumption (raw)'!S1570*Lists!$H$90</f>
        <v>0</v>
      </c>
      <c r="V1620">
        <f>'Energy consumption (raw)'!T1570*Lists!$H$91</f>
        <v>0</v>
      </c>
      <c r="W1620">
        <f>'Energy consumption (raw)'!U1570*Lists!$H$92</f>
        <v>0</v>
      </c>
      <c r="X1620">
        <f>'Energy consumption (raw)'!V1570*Lists!$H$93</f>
        <v>0</v>
      </c>
      <c r="Y1620">
        <f>'Energy consumption (raw)'!W1570*Lists!$H$94</f>
        <v>0</v>
      </c>
      <c r="Z1620">
        <f>'Energy consumption (raw)'!X1570*Lists!$H$96*1000000</f>
        <v>0</v>
      </c>
      <c r="AA1620">
        <f>'Energy consumption (raw)'!Y1570*Lists!$H$97</f>
        <v>0</v>
      </c>
      <c r="AB1620">
        <f>'Energy consumption (raw)'!Z1570*Lists!$H$96</f>
        <v>0</v>
      </c>
      <c r="AC1620">
        <f>'Energy consumption (raw)'!AA1570*Lists!$H$98</f>
        <v>0</v>
      </c>
      <c r="AD1620">
        <f>'Energy consumption (raw)'!AB1570*Lists!$H$99</f>
        <v>0</v>
      </c>
      <c r="AE1620">
        <f>'Energy consumption (raw)'!AC1570*Lists!$H$101</f>
        <v>0</v>
      </c>
      <c r="AF1620">
        <f>'Energy consumption (raw)'!AD1570*Lists!$H$101</f>
        <v>0</v>
      </c>
      <c r="AG1620">
        <f>'Energy consumption (raw)'!AE1570*Lists!$H$101</f>
        <v>0</v>
      </c>
      <c r="AH1620">
        <f>'Energy consumption (raw)'!AF1570*Lists!$H$100</f>
        <v>0</v>
      </c>
      <c r="AI1620" s="167">
        <f t="shared" si="124"/>
        <v>2041.2917910000001</v>
      </c>
      <c r="AJ1620" s="179">
        <f>'Energy consumption (raw)'!AG1570</f>
        <v>2041.2917910000001</v>
      </c>
      <c r="AK1620" s="179">
        <f>'Energy consumption (raw)'!AH1570</f>
        <v>3214.4022880000002</v>
      </c>
      <c r="AL1620">
        <f>IF(ROUND(AI1620,-3)=ROUND('Energy consumption (raw)'!AG1570,-3),1,0)</f>
        <v>1</v>
      </c>
      <c r="AM1620" s="179" t="str">
        <f>'Energy consumption (raw)'!AJ1570</f>
        <v>47. Binh Duong</v>
      </c>
      <c r="AN1620">
        <f>VLOOKUP(AM1620,Lists!$F$9:$G$71,2,FALSE)</f>
        <v>1</v>
      </c>
    </row>
    <row r="1621" spans="2:40" x14ac:dyDescent="0.25">
      <c r="B1621" s="65" t="str">
        <f t="shared" si="122"/>
        <v>Industry1469</v>
      </c>
      <c r="C1621" s="179">
        <f>'Energy consumption (raw)'!B1571</f>
        <v>1469</v>
      </c>
      <c r="D1621" s="179">
        <f>'Energy consumption (raw)'!C1571</f>
        <v>0</v>
      </c>
      <c r="E1621" s="179">
        <f>'Energy consumption (raw)'!D1571</f>
        <v>0</v>
      </c>
      <c r="F1621" s="179" t="str">
        <f>'Energy consumption (raw)'!E1571</f>
        <v>Công nghiệp</v>
      </c>
      <c r="G1621" s="179" t="str">
        <f>'Energy consumption (raw)'!F1571</f>
        <v>Sản xuất các sản phẩm từ plastic</v>
      </c>
      <c r="H1621" s="179" t="str">
        <f>'Energy consumption (raw)'!G1571</f>
        <v>Industry</v>
      </c>
      <c r="I1621" s="179" t="str">
        <f>'Energy consumption (raw)'!I1571</f>
        <v>22 Manufacture of rubber and plastics products</v>
      </c>
      <c r="J1621" s="179" t="str">
        <f>INDEX(Sector!$E$6:$E$46,MATCH('Energy consumption (toe)'!I1621,Sector!$B$6:$B$46,FALSE))</f>
        <v>Manufacture of rubber and plastics products</v>
      </c>
      <c r="K1621" s="179">
        <f>IFERROR('Energy consumption (raw)'!J1571*Lists!$H$84,)</f>
        <v>0</v>
      </c>
      <c r="L1621" s="179">
        <f>'Energy consumption (raw)'!K1571*Lists!$H$84</f>
        <v>2940.8499900000002</v>
      </c>
      <c r="M1621" s="179">
        <f>'Energy consumption (raw)'!L1571*Lists!$H$84</f>
        <v>0</v>
      </c>
      <c r="N1621" s="179">
        <f>'Energy consumption (raw)'!M1571*Lists!$H$84</f>
        <v>0</v>
      </c>
      <c r="O1621" s="178">
        <f t="shared" si="123"/>
        <v>2940.8499900000002</v>
      </c>
      <c r="P1621">
        <f>'Energy consumption (raw)'!N1571*Lists!$H$85</f>
        <v>0</v>
      </c>
      <c r="Q1621">
        <f>'Energy consumption (raw)'!O1571*Lists!$H$86</f>
        <v>0</v>
      </c>
      <c r="R1621">
        <f>'Energy consumption (raw)'!P1571*Lists!$H$87</f>
        <v>0</v>
      </c>
      <c r="S1621">
        <f>'Energy consumption (raw)'!Q1571*Lists!$H$88</f>
        <v>0</v>
      </c>
      <c r="T1621">
        <f>'Energy consumption (raw)'!R1571*Lists!$H$89</f>
        <v>0</v>
      </c>
      <c r="U1621">
        <f>'Energy consumption (raw)'!S1571*Lists!$H$90</f>
        <v>1.7600000000000001E-3</v>
      </c>
      <c r="V1621">
        <f>'Energy consumption (raw)'!T1571*Lists!$H$91</f>
        <v>0</v>
      </c>
      <c r="W1621">
        <f>'Energy consumption (raw)'!U1571*Lists!$H$92</f>
        <v>0</v>
      </c>
      <c r="X1621">
        <f>'Energy consumption (raw)'!V1571*Lists!$H$93</f>
        <v>0</v>
      </c>
      <c r="Y1621">
        <f>'Energy consumption (raw)'!W1571*Lists!$H$94</f>
        <v>0</v>
      </c>
      <c r="Z1621">
        <f>'Energy consumption (raw)'!X1571*Lists!$H$96*1000000</f>
        <v>0</v>
      </c>
      <c r="AA1621">
        <f>'Energy consumption (raw)'!Y1571*Lists!$H$97</f>
        <v>33.79</v>
      </c>
      <c r="AB1621">
        <f>'Energy consumption (raw)'!Z1571*Lists!$H$96</f>
        <v>0</v>
      </c>
      <c r="AC1621">
        <f>'Energy consumption (raw)'!AA1571*Lists!$H$98</f>
        <v>0</v>
      </c>
      <c r="AD1621">
        <f>'Energy consumption (raw)'!AB1571*Lists!$H$99</f>
        <v>0</v>
      </c>
      <c r="AE1621">
        <f>'Energy consumption (raw)'!AC1571*Lists!$H$101</f>
        <v>0</v>
      </c>
      <c r="AF1621">
        <f>'Energy consumption (raw)'!AD1571*Lists!$H$101</f>
        <v>0</v>
      </c>
      <c r="AG1621">
        <f>'Energy consumption (raw)'!AE1571*Lists!$H$101</f>
        <v>0</v>
      </c>
      <c r="AH1621">
        <f>'Energy consumption (raw)'!AF1571*Lists!$H$100</f>
        <v>0</v>
      </c>
      <c r="AI1621" s="167">
        <f t="shared" si="124"/>
        <v>2974.6417500000002</v>
      </c>
      <c r="AJ1621" s="179">
        <f>'Energy consumption (raw)'!AG1571</f>
        <v>2974.6417500000002</v>
      </c>
      <c r="AK1621" s="179">
        <f>'Energy consumption (raw)'!AH1571</f>
        <v>2850.63078</v>
      </c>
      <c r="AL1621">
        <f>IF(ROUND(AI1621,-3)=ROUND('Energy consumption (raw)'!AG1571,-3),1,0)</f>
        <v>1</v>
      </c>
      <c r="AM1621" s="179" t="str">
        <f>'Energy consumption (raw)'!AJ1571</f>
        <v>47. Binh Duong</v>
      </c>
      <c r="AN1621">
        <f>VLOOKUP(AM1621,Lists!$F$9:$G$71,2,FALSE)</f>
        <v>1</v>
      </c>
    </row>
    <row r="1622" spans="2:40" x14ac:dyDescent="0.25">
      <c r="B1622" s="65" t="str">
        <f t="shared" si="122"/>
        <v>Industry1470</v>
      </c>
      <c r="C1622" s="179">
        <f>'Energy consumption (raw)'!B1572</f>
        <v>1470</v>
      </c>
      <c r="D1622" s="179">
        <f>'Energy consumption (raw)'!C1572</f>
        <v>0</v>
      </c>
      <c r="E1622" s="179">
        <f>'Energy consumption (raw)'!D1572</f>
        <v>0</v>
      </c>
      <c r="F1622" s="179" t="str">
        <f>'Energy consumption (raw)'!E1572</f>
        <v>Công nghiệp</v>
      </c>
      <c r="G1622" s="179" t="str">
        <f>'Energy consumption (raw)'!F1572</f>
        <v>Sản xuất các sản phẩm từ plastic</v>
      </c>
      <c r="H1622" s="179" t="str">
        <f>'Energy consumption (raw)'!G1572</f>
        <v>Industry</v>
      </c>
      <c r="I1622" s="179" t="str">
        <f>'Energy consumption (raw)'!I1572</f>
        <v>22 Manufacture of rubber and plastics products</v>
      </c>
      <c r="J1622" s="179" t="str">
        <f>INDEX(Sector!$E$6:$E$46,MATCH('Energy consumption (toe)'!I1622,Sector!$B$6:$B$46,FALSE))</f>
        <v>Manufacture of rubber and plastics products</v>
      </c>
      <c r="K1622" s="179">
        <f>IFERROR('Energy consumption (raw)'!J1572*Lists!$H$84,)</f>
        <v>0</v>
      </c>
      <c r="L1622" s="179">
        <f>'Energy consumption (raw)'!K1572*Lists!$H$84</f>
        <v>1221.19192</v>
      </c>
      <c r="M1622" s="179">
        <f>'Energy consumption (raw)'!L1572*Lists!$H$84</f>
        <v>0</v>
      </c>
      <c r="N1622" s="179">
        <f>'Energy consumption (raw)'!M1572*Lists!$H$84</f>
        <v>0</v>
      </c>
      <c r="O1622" s="178">
        <f t="shared" si="123"/>
        <v>1221.19192</v>
      </c>
      <c r="P1622">
        <f>'Energy consumption (raw)'!N1572*Lists!$H$85</f>
        <v>0</v>
      </c>
      <c r="Q1622">
        <f>'Energy consumption (raw)'!O1572*Lists!$H$86</f>
        <v>0</v>
      </c>
      <c r="R1622">
        <f>'Energy consumption (raw)'!P1572*Lists!$H$87</f>
        <v>0</v>
      </c>
      <c r="S1622">
        <f>'Energy consumption (raw)'!Q1572*Lists!$H$88</f>
        <v>0</v>
      </c>
      <c r="T1622">
        <f>'Energy consumption (raw)'!R1572*Lists!$H$89</f>
        <v>0</v>
      </c>
      <c r="U1622">
        <f>'Energy consumption (raw)'!S1572*Lists!$H$90</f>
        <v>1.4080000000000001E-2</v>
      </c>
      <c r="V1622">
        <f>'Energy consumption (raw)'!T1572*Lists!$H$91</f>
        <v>0</v>
      </c>
      <c r="W1622">
        <f>'Energy consumption (raw)'!U1572*Lists!$H$92</f>
        <v>0</v>
      </c>
      <c r="X1622">
        <f>'Energy consumption (raw)'!V1572*Lists!$H$93</f>
        <v>0</v>
      </c>
      <c r="Y1622">
        <f>'Energy consumption (raw)'!W1572*Lists!$H$94</f>
        <v>0</v>
      </c>
      <c r="Z1622">
        <f>'Energy consumption (raw)'!X1572*Lists!$H$96*1000000</f>
        <v>0</v>
      </c>
      <c r="AA1622">
        <f>'Energy consumption (raw)'!Y1572*Lists!$H$97</f>
        <v>0</v>
      </c>
      <c r="AB1622">
        <f>'Energy consumption (raw)'!Z1572*Lists!$H$96</f>
        <v>0</v>
      </c>
      <c r="AC1622">
        <f>'Energy consumption (raw)'!AA1572*Lists!$H$98</f>
        <v>0</v>
      </c>
      <c r="AD1622">
        <f>'Energy consumption (raw)'!AB1572*Lists!$H$99</f>
        <v>0</v>
      </c>
      <c r="AE1622">
        <f>'Energy consumption (raw)'!AC1572*Lists!$H$101</f>
        <v>0</v>
      </c>
      <c r="AF1622">
        <f>'Energy consumption (raw)'!AD1572*Lists!$H$101</f>
        <v>0</v>
      </c>
      <c r="AG1622">
        <f>'Energy consumption (raw)'!AE1572*Lists!$H$101</f>
        <v>0</v>
      </c>
      <c r="AH1622">
        <f>'Energy consumption (raw)'!AF1572*Lists!$H$100</f>
        <v>0</v>
      </c>
      <c r="AI1622" s="167">
        <f t="shared" si="124"/>
        <v>1221.2059999999999</v>
      </c>
      <c r="AJ1622" s="179">
        <f>'Energy consumption (raw)'!AG1572</f>
        <v>1221.2059999999999</v>
      </c>
      <c r="AK1622" s="179">
        <f>'Energy consumption (raw)'!AH1572</f>
        <v>1235.2719199999999</v>
      </c>
      <c r="AL1622">
        <f>IF(ROUND(AI1622,-3)=ROUND('Energy consumption (raw)'!AG1572,-3),1,0)</f>
        <v>1</v>
      </c>
      <c r="AM1622" s="179" t="str">
        <f>'Energy consumption (raw)'!AJ1572</f>
        <v>47. Binh Duong</v>
      </c>
      <c r="AN1622">
        <f>VLOOKUP(AM1622,Lists!$F$9:$G$71,2,FALSE)</f>
        <v>1</v>
      </c>
    </row>
    <row r="1623" spans="2:40" x14ac:dyDescent="0.25">
      <c r="B1623" s="65" t="str">
        <f t="shared" si="122"/>
        <v>Industry1471</v>
      </c>
      <c r="C1623" s="179">
        <f>'Energy consumption (raw)'!B1573</f>
        <v>1471</v>
      </c>
      <c r="D1623" s="179">
        <f>'Energy consumption (raw)'!C1573</f>
        <v>0</v>
      </c>
      <c r="E1623" s="179">
        <f>'Energy consumption (raw)'!D1573</f>
        <v>0</v>
      </c>
      <c r="F1623" s="179" t="str">
        <f>'Energy consumption (raw)'!E1573</f>
        <v>Công nghiệp</v>
      </c>
      <c r="G1623" s="179" t="str">
        <f>'Energy consumption (raw)'!F1573</f>
        <v>Sản xuất các thiết bị, dụng cụ điện</v>
      </c>
      <c r="H1623" s="179" t="str">
        <f>'Energy consumption (raw)'!G1573</f>
        <v>Industry</v>
      </c>
      <c r="I1623" s="179" t="str">
        <f>'Energy consumption (raw)'!I1573</f>
        <v>27 Manufacture of electrical equipment</v>
      </c>
      <c r="J1623" s="179" t="str">
        <f>INDEX(Sector!$E$6:$E$46,MATCH('Energy consumption (toe)'!I1623,Sector!$B$6:$B$46,FALSE))</f>
        <v>Manufacture of electrical equipment</v>
      </c>
      <c r="K1623" s="179">
        <f>IFERROR('Energy consumption (raw)'!J1573*Lists!$H$84,)</f>
        <v>0</v>
      </c>
      <c r="L1623" s="179">
        <f>'Energy consumption (raw)'!K1573*Lists!$H$84</f>
        <v>1539.241252</v>
      </c>
      <c r="M1623" s="179">
        <f>'Energy consumption (raw)'!L1573*Lists!$H$84</f>
        <v>0</v>
      </c>
      <c r="N1623" s="179">
        <f>'Energy consumption (raw)'!M1573*Lists!$H$84</f>
        <v>0</v>
      </c>
      <c r="O1623" s="178">
        <f t="shared" si="123"/>
        <v>1539.241252</v>
      </c>
      <c r="P1623">
        <f>'Energy consumption (raw)'!N1573*Lists!$H$85</f>
        <v>0</v>
      </c>
      <c r="Q1623">
        <f>'Energy consumption (raw)'!O1573*Lists!$H$86</f>
        <v>0</v>
      </c>
      <c r="R1623">
        <f>'Energy consumption (raw)'!P1573*Lists!$H$87</f>
        <v>0</v>
      </c>
      <c r="S1623">
        <f>'Energy consumption (raw)'!Q1573*Lists!$H$88</f>
        <v>0</v>
      </c>
      <c r="T1623">
        <f>'Energy consumption (raw)'!R1573*Lists!$H$89</f>
        <v>0</v>
      </c>
      <c r="U1623">
        <f>'Energy consumption (raw)'!S1573*Lists!$H$90</f>
        <v>0</v>
      </c>
      <c r="V1623">
        <f>'Energy consumption (raw)'!T1573*Lists!$H$91</f>
        <v>0</v>
      </c>
      <c r="W1623">
        <f>'Energy consumption (raw)'!U1573*Lists!$H$92</f>
        <v>0</v>
      </c>
      <c r="X1623">
        <f>'Energy consumption (raw)'!V1573*Lists!$H$93</f>
        <v>0</v>
      </c>
      <c r="Y1623">
        <f>'Energy consumption (raw)'!W1573*Lists!$H$94</f>
        <v>0</v>
      </c>
      <c r="Z1623">
        <f>'Energy consumption (raw)'!X1573*Lists!$H$96*1000000</f>
        <v>0</v>
      </c>
      <c r="AA1623">
        <f>'Energy consumption (raw)'!Y1573*Lists!$H$97</f>
        <v>476.33000000000004</v>
      </c>
      <c r="AB1623">
        <f>'Energy consumption (raw)'!Z1573*Lists!$H$96</f>
        <v>0</v>
      </c>
      <c r="AC1623">
        <f>'Energy consumption (raw)'!AA1573*Lists!$H$98</f>
        <v>0</v>
      </c>
      <c r="AD1623">
        <f>'Energy consumption (raw)'!AB1573*Lists!$H$99</f>
        <v>0</v>
      </c>
      <c r="AE1623">
        <f>'Energy consumption (raw)'!AC1573*Lists!$H$101</f>
        <v>0</v>
      </c>
      <c r="AF1623">
        <f>'Energy consumption (raw)'!AD1573*Lists!$H$101</f>
        <v>0</v>
      </c>
      <c r="AG1623">
        <f>'Energy consumption (raw)'!AE1573*Lists!$H$101</f>
        <v>0</v>
      </c>
      <c r="AH1623">
        <f>'Energy consumption (raw)'!AF1573*Lists!$H$100</f>
        <v>0</v>
      </c>
      <c r="AI1623" s="167">
        <f t="shared" si="124"/>
        <v>2015.5712520000002</v>
      </c>
      <c r="AJ1623" s="179">
        <f>'Energy consumption (raw)'!AG1573</f>
        <v>2015.5712520000002</v>
      </c>
      <c r="AK1623" s="179">
        <f>'Energy consumption (raw)'!AH1573</f>
        <v>1377</v>
      </c>
      <c r="AL1623">
        <f>IF(ROUND(AI1623,-3)=ROUND('Energy consumption (raw)'!AG1573,-3),1,0)</f>
        <v>1</v>
      </c>
      <c r="AM1623" s="179" t="str">
        <f>'Energy consumption (raw)'!AJ1573</f>
        <v>47. Binh Duong</v>
      </c>
      <c r="AN1623">
        <f>VLOOKUP(AM1623,Lists!$F$9:$G$71,2,FALSE)</f>
        <v>1</v>
      </c>
    </row>
    <row r="1624" spans="2:40" x14ac:dyDescent="0.25">
      <c r="B1624" s="65" t="str">
        <f t="shared" si="122"/>
        <v>Industry1472</v>
      </c>
      <c r="C1624" s="179">
        <f>'Energy consumption (raw)'!B1574</f>
        <v>1472</v>
      </c>
      <c r="D1624" s="179">
        <f>'Energy consumption (raw)'!C1574</f>
        <v>0</v>
      </c>
      <c r="E1624" s="179">
        <f>'Energy consumption (raw)'!D1574</f>
        <v>0</v>
      </c>
      <c r="F1624" s="179" t="str">
        <f>'Energy consumption (raw)'!E1574</f>
        <v>Công nghiệp</v>
      </c>
      <c r="G1624" s="179" t="str">
        <f>'Energy consumption (raw)'!F1574</f>
        <v>Sản xuất cáp và dây cáp</v>
      </c>
      <c r="H1624" s="179" t="str">
        <f>'Energy consumption (raw)'!G1574</f>
        <v>Industry</v>
      </c>
      <c r="I1624" s="179" t="str">
        <f>'Energy consumption (raw)'!I1574</f>
        <v>27 Manufacture of electrical equipment</v>
      </c>
      <c r="J1624" s="179" t="str">
        <f>INDEX(Sector!$E$6:$E$46,MATCH('Energy consumption (toe)'!I1624,Sector!$B$6:$B$46,FALSE))</f>
        <v>Manufacture of electrical equipment</v>
      </c>
      <c r="K1624" s="179">
        <f>IFERROR('Energy consumption (raw)'!J1574*Lists!$H$84,)</f>
        <v>1587.85501</v>
      </c>
      <c r="L1624" s="179">
        <f>'Energy consumption (raw)'!K1574*Lists!$H$84</f>
        <v>1587.85501</v>
      </c>
      <c r="M1624" s="179">
        <f>'Energy consumption (raw)'!L1574*Lists!$H$84</f>
        <v>0</v>
      </c>
      <c r="N1624" s="179">
        <f>'Energy consumption (raw)'!M1574*Lists!$H$84</f>
        <v>0</v>
      </c>
      <c r="O1624" s="178">
        <f t="shared" si="123"/>
        <v>1587.85501</v>
      </c>
      <c r="P1624">
        <f>'Energy consumption (raw)'!N1574*Lists!$H$85</f>
        <v>0</v>
      </c>
      <c r="Q1624">
        <f>'Energy consumption (raw)'!O1574*Lists!$H$86</f>
        <v>0</v>
      </c>
      <c r="R1624">
        <f>'Energy consumption (raw)'!P1574*Lists!$H$87</f>
        <v>0</v>
      </c>
      <c r="S1624">
        <f>'Energy consumption (raw)'!Q1574*Lists!$H$88</f>
        <v>0</v>
      </c>
      <c r="T1624">
        <f>'Energy consumption (raw)'!R1574*Lists!$H$89</f>
        <v>0</v>
      </c>
      <c r="U1624">
        <f>'Energy consumption (raw)'!S1574*Lists!$H$90</f>
        <v>2.112E-2</v>
      </c>
      <c r="V1624">
        <f>'Energy consumption (raw)'!T1574*Lists!$H$91</f>
        <v>0</v>
      </c>
      <c r="W1624">
        <f>'Energy consumption (raw)'!U1574*Lists!$H$92</f>
        <v>0</v>
      </c>
      <c r="X1624">
        <f>'Energy consumption (raw)'!V1574*Lists!$H$93</f>
        <v>0</v>
      </c>
      <c r="Y1624">
        <f>'Energy consumption (raw)'!W1574*Lists!$H$94</f>
        <v>0</v>
      </c>
      <c r="Z1624">
        <f>'Energy consumption (raw)'!X1574*Lists!$H$96*1000000</f>
        <v>0</v>
      </c>
      <c r="AA1624">
        <f>'Energy consumption (raw)'!Y1574*Lists!$H$97</f>
        <v>670.35</v>
      </c>
      <c r="AB1624">
        <f>'Energy consumption (raw)'!Z1574*Lists!$H$96</f>
        <v>0</v>
      </c>
      <c r="AC1624">
        <f>'Energy consumption (raw)'!AA1574*Lists!$H$98</f>
        <v>0</v>
      </c>
      <c r="AD1624">
        <f>'Energy consumption (raw)'!AB1574*Lists!$H$99</f>
        <v>0</v>
      </c>
      <c r="AE1624">
        <f>'Energy consumption (raw)'!AC1574*Lists!$H$101</f>
        <v>0</v>
      </c>
      <c r="AF1624">
        <f>'Energy consumption (raw)'!AD1574*Lists!$H$101</f>
        <v>0</v>
      </c>
      <c r="AG1624">
        <f>'Energy consumption (raw)'!AE1574*Lists!$H$101</f>
        <v>0</v>
      </c>
      <c r="AH1624">
        <f>'Energy consumption (raw)'!AF1574*Lists!$H$100</f>
        <v>0</v>
      </c>
      <c r="AI1624" s="167">
        <f t="shared" si="124"/>
        <v>2258.22613</v>
      </c>
      <c r="AJ1624" s="179">
        <f>'Energy consumption (raw)'!AG1574</f>
        <v>2258.22613</v>
      </c>
      <c r="AK1624" s="179">
        <f>'Energy consumption (raw)'!AH1574</f>
        <v>1689.9506699999999</v>
      </c>
      <c r="AL1624">
        <f>IF(ROUND(AI1624,-3)=ROUND('Energy consumption (raw)'!AG1574,-3),1,0)</f>
        <v>1</v>
      </c>
      <c r="AM1624" s="179" t="str">
        <f>'Energy consumption (raw)'!AJ1574</f>
        <v>47. Binh Duong</v>
      </c>
      <c r="AN1624">
        <f>VLOOKUP(AM1624,Lists!$F$9:$G$71,2,FALSE)</f>
        <v>1</v>
      </c>
    </row>
    <row r="1625" spans="2:40" x14ac:dyDescent="0.25">
      <c r="B1625" s="65" t="str">
        <f t="shared" si="122"/>
        <v>Industry1473</v>
      </c>
      <c r="C1625" s="179">
        <f>'Energy consumption (raw)'!B1575</f>
        <v>1473</v>
      </c>
      <c r="D1625" s="179">
        <f>'Energy consumption (raw)'!C1575</f>
        <v>0</v>
      </c>
      <c r="E1625" s="179">
        <f>'Energy consumption (raw)'!D1575</f>
        <v>0</v>
      </c>
      <c r="F1625" s="179" t="str">
        <f>'Energy consumption (raw)'!E1575</f>
        <v>Công nghiệp</v>
      </c>
      <c r="G1625" s="179" t="str">
        <f>'Energy consumption (raw)'!F1575</f>
        <v>Sản xuất đế giày</v>
      </c>
      <c r="H1625" s="179" t="str">
        <f>'Energy consumption (raw)'!G1575</f>
        <v>Industry</v>
      </c>
      <c r="I1625" s="179" t="str">
        <f>'Energy consumption (raw)'!I1575</f>
        <v>14 Manufacture of wearing apparel</v>
      </c>
      <c r="J1625" s="179" t="str">
        <f>INDEX(Sector!$E$6:$E$46,MATCH('Energy consumption (toe)'!I1625,Sector!$B$6:$B$46,FALSE))</f>
        <v>Manufacture of wearing apparel</v>
      </c>
      <c r="K1625" s="179">
        <f>IFERROR('Energy consumption (raw)'!J1575*Lists!$H$84,)</f>
        <v>1283.2050900000002</v>
      </c>
      <c r="L1625" s="179">
        <f>'Energy consumption (raw)'!K1575*Lists!$H$84</f>
        <v>1283.2050900000002</v>
      </c>
      <c r="M1625" s="179">
        <f>'Energy consumption (raw)'!L1575*Lists!$H$84</f>
        <v>0</v>
      </c>
      <c r="N1625" s="179">
        <f>'Energy consumption (raw)'!M1575*Lists!$H$84</f>
        <v>0</v>
      </c>
      <c r="O1625" s="178">
        <f t="shared" si="123"/>
        <v>1283.2050900000002</v>
      </c>
      <c r="P1625">
        <f>'Energy consumption (raw)'!N1575*Lists!$H$85</f>
        <v>0</v>
      </c>
      <c r="Q1625">
        <f>'Energy consumption (raw)'!O1575*Lists!$H$86</f>
        <v>0</v>
      </c>
      <c r="R1625">
        <f>'Energy consumption (raw)'!P1575*Lists!$H$87</f>
        <v>0</v>
      </c>
      <c r="S1625">
        <f>'Energy consumption (raw)'!Q1575*Lists!$H$88</f>
        <v>0</v>
      </c>
      <c r="T1625">
        <f>'Energy consumption (raw)'!R1575*Lists!$H$89</f>
        <v>0</v>
      </c>
      <c r="U1625">
        <f>'Energy consumption (raw)'!S1575*Lists!$H$90</f>
        <v>10.736000000000001</v>
      </c>
      <c r="V1625">
        <f>'Energy consumption (raw)'!T1575*Lists!$H$91</f>
        <v>0</v>
      </c>
      <c r="W1625">
        <f>'Energy consumption (raw)'!U1575*Lists!$H$92</f>
        <v>0</v>
      </c>
      <c r="X1625">
        <f>'Energy consumption (raw)'!V1575*Lists!$H$93</f>
        <v>0</v>
      </c>
      <c r="Y1625">
        <f>'Energy consumption (raw)'!W1575*Lists!$H$94</f>
        <v>0</v>
      </c>
      <c r="Z1625">
        <f>'Energy consumption (raw)'!X1575*Lists!$H$96*1000000</f>
        <v>0</v>
      </c>
      <c r="AA1625">
        <f>'Energy consumption (raw)'!Y1575*Lists!$H$97</f>
        <v>0</v>
      </c>
      <c r="AB1625">
        <f>'Energy consumption (raw)'!Z1575*Lists!$H$96</f>
        <v>0</v>
      </c>
      <c r="AC1625">
        <f>'Energy consumption (raw)'!AA1575*Lists!$H$98</f>
        <v>0</v>
      </c>
      <c r="AD1625">
        <f>'Energy consumption (raw)'!AB1575*Lists!$H$99</f>
        <v>0</v>
      </c>
      <c r="AE1625">
        <f>'Energy consumption (raw)'!AC1575*Lists!$H$101</f>
        <v>0</v>
      </c>
      <c r="AF1625">
        <f>'Energy consumption (raw)'!AD1575*Lists!$H$101</f>
        <v>0</v>
      </c>
      <c r="AG1625">
        <f>'Energy consumption (raw)'!AE1575*Lists!$H$101</f>
        <v>0</v>
      </c>
      <c r="AH1625">
        <f>'Energy consumption (raw)'!AF1575*Lists!$H$100</f>
        <v>0</v>
      </c>
      <c r="AI1625" s="167">
        <f t="shared" si="124"/>
        <v>1293.9410900000003</v>
      </c>
      <c r="AJ1625" s="179">
        <f>'Energy consumption (raw)'!AG1575</f>
        <v>1293.9410900000003</v>
      </c>
      <c r="AK1625" s="179">
        <f>'Energy consumption (raw)'!AH1575</f>
        <v>1601.0013700000002</v>
      </c>
      <c r="AL1625">
        <f>IF(ROUND(AI1625,-3)=ROUND('Energy consumption (raw)'!AG1575,-3),1,0)</f>
        <v>1</v>
      </c>
      <c r="AM1625" s="179" t="str">
        <f>'Energy consumption (raw)'!AJ1575</f>
        <v>47. Binh Duong</v>
      </c>
      <c r="AN1625">
        <f>VLOOKUP(AM1625,Lists!$F$9:$G$71,2,FALSE)</f>
        <v>1</v>
      </c>
    </row>
    <row r="1626" spans="2:40" x14ac:dyDescent="0.25">
      <c r="B1626" s="65" t="str">
        <f t="shared" si="122"/>
        <v>Industry1474</v>
      </c>
      <c r="C1626" s="179">
        <f>'Energy consumption (raw)'!B1576</f>
        <v>1474</v>
      </c>
      <c r="D1626" s="179">
        <f>'Energy consumption (raw)'!C1576</f>
        <v>0</v>
      </c>
      <c r="E1626" s="179">
        <f>'Energy consumption (raw)'!D1576</f>
        <v>0</v>
      </c>
      <c r="F1626" s="179" t="str">
        <f>'Energy consumption (raw)'!E1576</f>
        <v>Công nghiệp</v>
      </c>
      <c r="G1626" s="179" t="str">
        <f>'Energy consumption (raw)'!F1576</f>
        <v>Sản xuất các sản phẩm từ gỗ</v>
      </c>
      <c r="H1626" s="179" t="str">
        <f>'Energy consumption (raw)'!G1576</f>
        <v>Industry</v>
      </c>
      <c r="I1626" s="179" t="str">
        <f>'Energy consumption (raw)'!I1576</f>
        <v>16 Manufacture of wood and of products of wood and cork, except furniture;
manufacture of articles of straw and plaiting materials</v>
      </c>
      <c r="J1626" s="179" t="str">
        <f>INDEX(Sector!$E$6:$E$46,MATCH('Energy consumption (toe)'!I1626,Sector!$B$6:$B$46,FALSE))</f>
        <v>Manufacture of wood and of products of wood and cork, except furniture;
manufacture of articles of straw and plaiting materials</v>
      </c>
      <c r="K1626" s="179">
        <f>IFERROR('Energy consumption (raw)'!J1576*Lists!$H$84,)</f>
        <v>2638.66887</v>
      </c>
      <c r="L1626" s="179">
        <f>'Energy consumption (raw)'!K1576*Lists!$H$84</f>
        <v>2638.66887</v>
      </c>
      <c r="M1626" s="179">
        <f>'Energy consumption (raw)'!L1576*Lists!$H$84</f>
        <v>0</v>
      </c>
      <c r="N1626" s="179">
        <f>'Energy consumption (raw)'!M1576*Lists!$H$84</f>
        <v>0</v>
      </c>
      <c r="O1626" s="178">
        <f t="shared" si="123"/>
        <v>2638.66887</v>
      </c>
      <c r="P1626">
        <f>'Energy consumption (raw)'!N1576*Lists!$H$85</f>
        <v>0</v>
      </c>
      <c r="Q1626">
        <f>'Energy consumption (raw)'!O1576*Lists!$H$86</f>
        <v>0</v>
      </c>
      <c r="R1626">
        <f>'Energy consumption (raw)'!P1576*Lists!$H$87</f>
        <v>0</v>
      </c>
      <c r="S1626">
        <f>'Energy consumption (raw)'!Q1576*Lists!$H$88</f>
        <v>0</v>
      </c>
      <c r="T1626">
        <f>'Energy consumption (raw)'!R1576*Lists!$H$89</f>
        <v>0</v>
      </c>
      <c r="U1626">
        <f>'Energy consumption (raw)'!S1576*Lists!$H$90</f>
        <v>0</v>
      </c>
      <c r="V1626">
        <f>'Energy consumption (raw)'!T1576*Lists!$H$91</f>
        <v>0</v>
      </c>
      <c r="W1626">
        <f>'Energy consumption (raw)'!U1576*Lists!$H$92</f>
        <v>0</v>
      </c>
      <c r="X1626">
        <f>'Energy consumption (raw)'!V1576*Lists!$H$93</f>
        <v>0</v>
      </c>
      <c r="Y1626">
        <f>'Energy consumption (raw)'!W1576*Lists!$H$94</f>
        <v>0</v>
      </c>
      <c r="Z1626">
        <f>'Energy consumption (raw)'!X1576*Lists!$H$96*1000000</f>
        <v>0</v>
      </c>
      <c r="AA1626">
        <f>'Energy consumption (raw)'!Y1576*Lists!$H$97</f>
        <v>0</v>
      </c>
      <c r="AB1626">
        <f>'Energy consumption (raw)'!Z1576*Lists!$H$96</f>
        <v>0</v>
      </c>
      <c r="AC1626">
        <f>'Energy consumption (raw)'!AA1576*Lists!$H$98</f>
        <v>0</v>
      </c>
      <c r="AD1626">
        <f>'Energy consumption (raw)'!AB1576*Lists!$H$99</f>
        <v>0</v>
      </c>
      <c r="AE1626">
        <f>'Energy consumption (raw)'!AC1576*Lists!$H$101</f>
        <v>0</v>
      </c>
      <c r="AF1626">
        <f>'Energy consumption (raw)'!AD1576*Lists!$H$101</f>
        <v>0</v>
      </c>
      <c r="AG1626">
        <f>'Energy consumption (raw)'!AE1576*Lists!$H$101</f>
        <v>0</v>
      </c>
      <c r="AH1626">
        <f>'Energy consumption (raw)'!AF1576*Lists!$H$100</f>
        <v>0</v>
      </c>
      <c r="AI1626" s="167">
        <f t="shared" si="124"/>
        <v>2638.66887</v>
      </c>
      <c r="AJ1626" s="179">
        <f>'Energy consumption (raw)'!AG1576</f>
        <v>2638.66887</v>
      </c>
      <c r="AK1626" s="179">
        <f>'Energy consumption (raw)'!AH1576</f>
        <v>3265.77493</v>
      </c>
      <c r="AL1626">
        <f>IF(ROUND(AI1626,-3)=ROUND('Energy consumption (raw)'!AG1576,-3),1,0)</f>
        <v>1</v>
      </c>
      <c r="AM1626" s="179" t="str">
        <f>'Energy consumption (raw)'!AJ1576</f>
        <v>47. Binh Duong</v>
      </c>
      <c r="AN1626">
        <f>VLOOKUP(AM1626,Lists!$F$9:$G$71,2,FALSE)</f>
        <v>1</v>
      </c>
    </row>
    <row r="1627" spans="2:40" x14ac:dyDescent="0.25">
      <c r="B1627" s="65" t="str">
        <f t="shared" si="122"/>
        <v>Industry1475</v>
      </c>
      <c r="C1627" s="179">
        <f>'Energy consumption (raw)'!B1577</f>
        <v>1475</v>
      </c>
      <c r="D1627" s="179">
        <f>'Energy consumption (raw)'!C1577</f>
        <v>0</v>
      </c>
      <c r="E1627" s="179">
        <f>'Energy consumption (raw)'!D1577</f>
        <v>0</v>
      </c>
      <c r="F1627" s="179" t="str">
        <f>'Energy consumption (raw)'!E1577</f>
        <v>Công nghiệp</v>
      </c>
      <c r="G1627" s="179" t="str">
        <f>'Energy consumption (raw)'!F1577</f>
        <v>Sản xuất các sản phẩm từ plastic</v>
      </c>
      <c r="H1627" s="179" t="str">
        <f>'Energy consumption (raw)'!G1577</f>
        <v>Industry</v>
      </c>
      <c r="I1627" s="179" t="str">
        <f>'Energy consumption (raw)'!I1577</f>
        <v>22 Manufacture of rubber and plastics products</v>
      </c>
      <c r="J1627" s="179" t="str">
        <f>INDEX(Sector!$E$6:$E$46,MATCH('Energy consumption (toe)'!I1627,Sector!$B$6:$B$46,FALSE))</f>
        <v>Manufacture of rubber and plastics products</v>
      </c>
      <c r="K1627" s="179">
        <f>IFERROR('Energy consumption (raw)'!J1577*Lists!$H$84,)</f>
        <v>0</v>
      </c>
      <c r="L1627" s="179">
        <f>'Energy consumption (raw)'!K1577*Lists!$H$84</f>
        <v>2948.8581600000002</v>
      </c>
      <c r="M1627" s="179">
        <f>'Energy consumption (raw)'!L1577*Lists!$H$84</f>
        <v>0</v>
      </c>
      <c r="N1627" s="179">
        <f>'Energy consumption (raw)'!M1577*Lists!$H$84</f>
        <v>0</v>
      </c>
      <c r="O1627" s="178">
        <f t="shared" si="123"/>
        <v>2948.8581600000002</v>
      </c>
      <c r="P1627">
        <f>'Energy consumption (raw)'!N1577*Lists!$H$85</f>
        <v>0</v>
      </c>
      <c r="Q1627">
        <f>'Energy consumption (raw)'!O1577*Lists!$H$86</f>
        <v>0</v>
      </c>
      <c r="R1627">
        <f>'Energy consumption (raw)'!P1577*Lists!$H$87</f>
        <v>0</v>
      </c>
      <c r="S1627">
        <f>'Energy consumption (raw)'!Q1577*Lists!$H$88</f>
        <v>0</v>
      </c>
      <c r="T1627">
        <f>'Energy consumption (raw)'!R1577*Lists!$H$89</f>
        <v>0</v>
      </c>
      <c r="U1627">
        <f>'Energy consumption (raw)'!S1577*Lists!$H$90</f>
        <v>0</v>
      </c>
      <c r="V1627">
        <f>'Energy consumption (raw)'!T1577*Lists!$H$91</f>
        <v>0</v>
      </c>
      <c r="W1627">
        <f>'Energy consumption (raw)'!U1577*Lists!$H$92</f>
        <v>0</v>
      </c>
      <c r="X1627">
        <f>'Energy consumption (raw)'!V1577*Lists!$H$93</f>
        <v>0</v>
      </c>
      <c r="Y1627">
        <f>'Energy consumption (raw)'!W1577*Lists!$H$94</f>
        <v>0</v>
      </c>
      <c r="Z1627">
        <f>'Energy consumption (raw)'!X1577*Lists!$H$96*1000000</f>
        <v>0</v>
      </c>
      <c r="AA1627">
        <f>'Energy consumption (raw)'!Y1577*Lists!$H$97</f>
        <v>0</v>
      </c>
      <c r="AB1627">
        <f>'Energy consumption (raw)'!Z1577*Lists!$H$96</f>
        <v>0</v>
      </c>
      <c r="AC1627">
        <f>'Energy consumption (raw)'!AA1577*Lists!$H$98</f>
        <v>0</v>
      </c>
      <c r="AD1627">
        <f>'Energy consumption (raw)'!AB1577*Lists!$H$99</f>
        <v>0</v>
      </c>
      <c r="AE1627">
        <f>'Energy consumption (raw)'!AC1577*Lists!$H$101</f>
        <v>0</v>
      </c>
      <c r="AF1627">
        <f>'Energy consumption (raw)'!AD1577*Lists!$H$101</f>
        <v>0</v>
      </c>
      <c r="AG1627">
        <f>'Energy consumption (raw)'!AE1577*Lists!$H$101</f>
        <v>0</v>
      </c>
      <c r="AH1627">
        <f>'Energy consumption (raw)'!AF1577*Lists!$H$100</f>
        <v>0</v>
      </c>
      <c r="AI1627" s="167">
        <f t="shared" si="124"/>
        <v>2948.8581600000002</v>
      </c>
      <c r="AJ1627" s="179">
        <f>'Energy consumption (raw)'!AG1577</f>
        <v>2948.8581600000002</v>
      </c>
      <c r="AK1627" s="179">
        <f>'Energy consumption (raw)'!AH1577</f>
        <v>2929.8946900000001</v>
      </c>
      <c r="AL1627">
        <f>IF(ROUND(AI1627,-3)=ROUND('Energy consumption (raw)'!AG1577,-3),1,0)</f>
        <v>1</v>
      </c>
      <c r="AM1627" s="179" t="str">
        <f>'Energy consumption (raw)'!AJ1577</f>
        <v>47. Binh Duong</v>
      </c>
      <c r="AN1627">
        <f>VLOOKUP(AM1627,Lists!$F$9:$G$71,2,FALSE)</f>
        <v>1</v>
      </c>
    </row>
    <row r="1628" spans="2:40" x14ac:dyDescent="0.25">
      <c r="B1628" s="65" t="str">
        <f t="shared" si="122"/>
        <v>Industry1476</v>
      </c>
      <c r="C1628" s="179">
        <f>'Energy consumption (raw)'!B1578</f>
        <v>1476</v>
      </c>
      <c r="D1628" s="179">
        <f>'Energy consumption (raw)'!C1578</f>
        <v>0</v>
      </c>
      <c r="E1628" s="179">
        <f>'Energy consumption (raw)'!D1578</f>
        <v>0</v>
      </c>
      <c r="F1628" s="179" t="str">
        <f>'Energy consumption (raw)'!E1578</f>
        <v>Công nghiệp</v>
      </c>
      <c r="G1628" s="179" t="str">
        <f>'Energy consumption (raw)'!F1578</f>
        <v>Sản xuất các sản phẩm từ plastic</v>
      </c>
      <c r="H1628" s="179" t="str">
        <f>'Energy consumption (raw)'!G1578</f>
        <v>Industry</v>
      </c>
      <c r="I1628" s="179" t="str">
        <f>'Energy consumption (raw)'!I1578</f>
        <v>22 Manufacture of rubber and plastics products</v>
      </c>
      <c r="J1628" s="179" t="str">
        <f>INDEX(Sector!$E$6:$E$46,MATCH('Energy consumption (toe)'!I1628,Sector!$B$6:$B$46,FALSE))</f>
        <v>Manufacture of rubber and plastics products</v>
      </c>
      <c r="K1628" s="179">
        <f>IFERROR('Energy consumption (raw)'!J1578*Lists!$H$84,)</f>
        <v>0</v>
      </c>
      <c r="L1628" s="179">
        <f>'Energy consumption (raw)'!K1578*Lists!$H$84</f>
        <v>1864.90066</v>
      </c>
      <c r="M1628" s="179">
        <f>'Energy consumption (raw)'!L1578*Lists!$H$84</f>
        <v>0</v>
      </c>
      <c r="N1628" s="179">
        <f>'Energy consumption (raw)'!M1578*Lists!$H$84</f>
        <v>0</v>
      </c>
      <c r="O1628" s="178">
        <f t="shared" si="123"/>
        <v>1864.90066</v>
      </c>
      <c r="P1628">
        <f>'Energy consumption (raw)'!N1578*Lists!$H$85</f>
        <v>0</v>
      </c>
      <c r="Q1628">
        <f>'Energy consumption (raw)'!O1578*Lists!$H$86</f>
        <v>0</v>
      </c>
      <c r="R1628">
        <f>'Energy consumption (raw)'!P1578*Lists!$H$87</f>
        <v>0</v>
      </c>
      <c r="S1628">
        <f>'Energy consumption (raw)'!Q1578*Lists!$H$88</f>
        <v>0</v>
      </c>
      <c r="T1628">
        <f>'Energy consumption (raw)'!R1578*Lists!$H$89</f>
        <v>0</v>
      </c>
      <c r="U1628">
        <f>'Energy consumption (raw)'!S1578*Lists!$H$90</f>
        <v>6.2480000000000001E-2</v>
      </c>
      <c r="V1628">
        <f>'Energy consumption (raw)'!T1578*Lists!$H$91</f>
        <v>0</v>
      </c>
      <c r="W1628">
        <f>'Energy consumption (raw)'!U1578*Lists!$H$92</f>
        <v>0</v>
      </c>
      <c r="X1628">
        <f>'Energy consumption (raw)'!V1578*Lists!$H$93</f>
        <v>0</v>
      </c>
      <c r="Y1628">
        <f>'Energy consumption (raw)'!W1578*Lists!$H$94</f>
        <v>0</v>
      </c>
      <c r="Z1628">
        <f>'Energy consumption (raw)'!X1578*Lists!$H$96*1000000</f>
        <v>0</v>
      </c>
      <c r="AA1628">
        <f>'Energy consumption (raw)'!Y1578*Lists!$H$97</f>
        <v>0</v>
      </c>
      <c r="AB1628">
        <f>'Energy consumption (raw)'!Z1578*Lists!$H$96</f>
        <v>0</v>
      </c>
      <c r="AC1628">
        <f>'Energy consumption (raw)'!AA1578*Lists!$H$98</f>
        <v>0</v>
      </c>
      <c r="AD1628">
        <f>'Energy consumption (raw)'!AB1578*Lists!$H$99</f>
        <v>0</v>
      </c>
      <c r="AE1628">
        <f>'Energy consumption (raw)'!AC1578*Lists!$H$101</f>
        <v>0</v>
      </c>
      <c r="AF1628">
        <f>'Energy consumption (raw)'!AD1578*Lists!$H$101</f>
        <v>0</v>
      </c>
      <c r="AG1628">
        <f>'Energy consumption (raw)'!AE1578*Lists!$H$101</f>
        <v>0</v>
      </c>
      <c r="AH1628">
        <f>'Energy consumption (raw)'!AF1578*Lists!$H$100</f>
        <v>0</v>
      </c>
      <c r="AI1628" s="167">
        <f t="shared" si="124"/>
        <v>1864.9631400000001</v>
      </c>
      <c r="AJ1628" s="179">
        <f>'Energy consumption (raw)'!AG1578</f>
        <v>1864.9631400000001</v>
      </c>
      <c r="AK1628" s="179">
        <f>'Energy consumption (raw)'!AH1578</f>
        <v>1918.6279200000001</v>
      </c>
      <c r="AL1628">
        <f>IF(ROUND(AI1628,-3)=ROUND('Energy consumption (raw)'!AG1578,-3),1,0)</f>
        <v>1</v>
      </c>
      <c r="AM1628" s="179" t="str">
        <f>'Energy consumption (raw)'!AJ1578</f>
        <v>47. Binh Duong</v>
      </c>
      <c r="AN1628">
        <f>VLOOKUP(AM1628,Lists!$F$9:$G$71,2,FALSE)</f>
        <v>1</v>
      </c>
    </row>
    <row r="1629" spans="2:40" x14ac:dyDescent="0.25">
      <c r="B1629" s="65" t="str">
        <f t="shared" si="122"/>
        <v>Industry1477</v>
      </c>
      <c r="C1629" s="179">
        <f>'Energy consumption (raw)'!B1579</f>
        <v>1477</v>
      </c>
      <c r="D1629" s="179">
        <f>'Energy consumption (raw)'!C1579</f>
        <v>0</v>
      </c>
      <c r="E1629" s="179">
        <f>'Energy consumption (raw)'!D1579</f>
        <v>0</v>
      </c>
      <c r="F1629" s="179" t="str">
        <f>'Energy consumption (raw)'!E1579</f>
        <v>Công nghiệp</v>
      </c>
      <c r="G1629" s="179" t="str">
        <f>'Energy consumption (raw)'!F1579</f>
        <v>Sản xuất đồ uống không cồn</v>
      </c>
      <c r="H1629" s="179" t="str">
        <f>'Energy consumption (raw)'!G1579</f>
        <v>Industry</v>
      </c>
      <c r="I1629" s="179" t="str">
        <f>'Energy consumption (raw)'!I1579</f>
        <v>11 Manufacture of beverages</v>
      </c>
      <c r="J1629" s="179" t="str">
        <f>INDEX(Sector!$E$6:$E$46,MATCH('Energy consumption (toe)'!I1629,Sector!$B$6:$B$46,FALSE))</f>
        <v>Manufacture of beverages</v>
      </c>
      <c r="K1629" s="179">
        <f>IFERROR('Energy consumption (raw)'!J1579*Lists!$H$84,)</f>
        <v>0</v>
      </c>
      <c r="L1629" s="179">
        <f>'Energy consumption (raw)'!K1579*Lists!$H$84</f>
        <v>5179.78928</v>
      </c>
      <c r="M1629" s="179">
        <f>'Energy consumption (raw)'!L1579*Lists!$H$84</f>
        <v>0</v>
      </c>
      <c r="N1629" s="179">
        <f>'Energy consumption (raw)'!M1579*Lists!$H$84</f>
        <v>0</v>
      </c>
      <c r="O1629" s="178">
        <f t="shared" si="123"/>
        <v>5179.78928</v>
      </c>
      <c r="P1629">
        <f>'Energy consumption (raw)'!N1579*Lists!$H$85</f>
        <v>0</v>
      </c>
      <c r="Q1629">
        <f>'Energy consumption (raw)'!O1579*Lists!$H$86</f>
        <v>0</v>
      </c>
      <c r="R1629">
        <f>'Energy consumption (raw)'!P1579*Lists!$H$87</f>
        <v>0</v>
      </c>
      <c r="S1629">
        <f>'Energy consumption (raw)'!Q1579*Lists!$H$88</f>
        <v>0</v>
      </c>
      <c r="T1629">
        <f>'Energy consumption (raw)'!R1579*Lists!$H$89</f>
        <v>0</v>
      </c>
      <c r="U1629">
        <f>'Energy consumption (raw)'!S1579*Lists!$H$90</f>
        <v>0</v>
      </c>
      <c r="V1629">
        <f>'Energy consumption (raw)'!T1579*Lists!$H$91</f>
        <v>0</v>
      </c>
      <c r="W1629">
        <f>'Energy consumption (raw)'!U1579*Lists!$H$92</f>
        <v>0</v>
      </c>
      <c r="X1629">
        <f>'Energy consumption (raw)'!V1579*Lists!$H$93</f>
        <v>0</v>
      </c>
      <c r="Y1629">
        <f>'Energy consumption (raw)'!W1579*Lists!$H$94</f>
        <v>0</v>
      </c>
      <c r="Z1629">
        <f>'Energy consumption (raw)'!X1579*Lists!$H$96*1000000</f>
        <v>0</v>
      </c>
      <c r="AA1629">
        <f>'Energy consumption (raw)'!Y1579*Lists!$H$97</f>
        <v>0</v>
      </c>
      <c r="AB1629">
        <f>'Energy consumption (raw)'!Z1579*Lists!$H$96</f>
        <v>0</v>
      </c>
      <c r="AC1629">
        <f>'Energy consumption (raw)'!AA1579*Lists!$H$98</f>
        <v>0</v>
      </c>
      <c r="AD1629">
        <f>'Energy consumption (raw)'!AB1579*Lists!$H$99</f>
        <v>0</v>
      </c>
      <c r="AE1629">
        <f>'Energy consumption (raw)'!AC1579*Lists!$H$101</f>
        <v>0</v>
      </c>
      <c r="AF1629">
        <f>'Energy consumption (raw)'!AD1579*Lists!$H$101</f>
        <v>0</v>
      </c>
      <c r="AG1629">
        <f>'Energy consumption (raw)'!AE1579*Lists!$H$101</f>
        <v>0</v>
      </c>
      <c r="AH1629">
        <f>'Energy consumption (raw)'!AF1579*Lists!$H$100</f>
        <v>0</v>
      </c>
      <c r="AI1629" s="167">
        <f t="shared" si="124"/>
        <v>5179.78928</v>
      </c>
      <c r="AJ1629" s="179">
        <f>'Energy consumption (raw)'!AG1579</f>
        <v>5179.78928</v>
      </c>
      <c r="AK1629" s="179">
        <f>'Energy consumption (raw)'!AH1579</f>
        <v>4628.9845700000005</v>
      </c>
      <c r="AL1629">
        <f>IF(ROUND(AI1629,-3)=ROUND('Energy consumption (raw)'!AG1579,-3),1,0)</f>
        <v>1</v>
      </c>
      <c r="AM1629" s="179" t="str">
        <f>'Energy consumption (raw)'!AJ1579</f>
        <v>47. Binh Duong</v>
      </c>
      <c r="AN1629">
        <f>VLOOKUP(AM1629,Lists!$F$9:$G$71,2,FALSE)</f>
        <v>1</v>
      </c>
    </row>
    <row r="1630" spans="2:40" x14ac:dyDescent="0.25">
      <c r="B1630" s="65" t="str">
        <f t="shared" si="122"/>
        <v>Industry1478</v>
      </c>
      <c r="C1630" s="179">
        <f>'Energy consumption (raw)'!B1580</f>
        <v>1478</v>
      </c>
      <c r="D1630" s="179">
        <f>'Energy consumption (raw)'!C1580</f>
        <v>0</v>
      </c>
      <c r="E1630" s="179">
        <f>'Energy consumption (raw)'!D1580</f>
        <v>0</v>
      </c>
      <c r="F1630" s="179" t="str">
        <f>'Energy consumption (raw)'!E1580</f>
        <v>Công nghiệp</v>
      </c>
      <c r="G1630" s="179" t="str">
        <f>'Energy consumption (raw)'!F1580</f>
        <v>Sản xuất đồ uống không cồn, nước khoáng</v>
      </c>
      <c r="H1630" s="179" t="str">
        <f>'Energy consumption (raw)'!G1580</f>
        <v>Industry</v>
      </c>
      <c r="I1630" s="179" t="str">
        <f>'Energy consumption (raw)'!I1580</f>
        <v>11 Manufacture of beverages</v>
      </c>
      <c r="J1630" s="179" t="str">
        <f>INDEX(Sector!$E$6:$E$46,MATCH('Energy consumption (toe)'!I1630,Sector!$B$6:$B$46,FALSE))</f>
        <v>Manufacture of beverages</v>
      </c>
      <c r="K1630" s="179">
        <f>IFERROR('Energy consumption (raw)'!J1580*Lists!$H$84,)</f>
        <v>2684.6039800000003</v>
      </c>
      <c r="L1630" s="179">
        <f>'Energy consumption (raw)'!K1580*Lists!$H$84</f>
        <v>2684.6039800000003</v>
      </c>
      <c r="M1630" s="179">
        <f>'Energy consumption (raw)'!L1580*Lists!$H$84</f>
        <v>0</v>
      </c>
      <c r="N1630" s="179">
        <f>'Energy consumption (raw)'!M1580*Lists!$H$84</f>
        <v>0</v>
      </c>
      <c r="O1630" s="178">
        <f t="shared" si="123"/>
        <v>2684.6039800000003</v>
      </c>
      <c r="P1630">
        <f>'Energy consumption (raw)'!N1580*Lists!$H$85</f>
        <v>0</v>
      </c>
      <c r="Q1630">
        <f>'Energy consumption (raw)'!O1580*Lists!$H$86</f>
        <v>0</v>
      </c>
      <c r="R1630">
        <f>'Energy consumption (raw)'!P1580*Lists!$H$87</f>
        <v>0</v>
      </c>
      <c r="S1630">
        <f>'Energy consumption (raw)'!Q1580*Lists!$H$88</f>
        <v>0</v>
      </c>
      <c r="T1630">
        <f>'Energy consumption (raw)'!R1580*Lists!$H$89</f>
        <v>0</v>
      </c>
      <c r="U1630">
        <f>'Energy consumption (raw)'!S1580*Lists!$H$90</f>
        <v>0</v>
      </c>
      <c r="V1630">
        <f>'Energy consumption (raw)'!T1580*Lists!$H$91</f>
        <v>0</v>
      </c>
      <c r="W1630">
        <f>'Energy consumption (raw)'!U1580*Lists!$H$92</f>
        <v>0</v>
      </c>
      <c r="X1630">
        <f>'Energy consumption (raw)'!V1580*Lists!$H$93</f>
        <v>0</v>
      </c>
      <c r="Y1630">
        <f>'Energy consumption (raw)'!W1580*Lists!$H$94</f>
        <v>0</v>
      </c>
      <c r="Z1630">
        <f>'Energy consumption (raw)'!X1580*Lists!$H$96*1000000</f>
        <v>0</v>
      </c>
      <c r="AA1630">
        <f>'Energy consumption (raw)'!Y1580*Lists!$H$97</f>
        <v>0</v>
      </c>
      <c r="AB1630">
        <f>'Energy consumption (raw)'!Z1580*Lists!$H$96</f>
        <v>0</v>
      </c>
      <c r="AC1630">
        <f>'Energy consumption (raw)'!AA1580*Lists!$H$98</f>
        <v>0</v>
      </c>
      <c r="AD1630">
        <f>'Energy consumption (raw)'!AB1580*Lists!$H$99</f>
        <v>0</v>
      </c>
      <c r="AE1630">
        <f>'Energy consumption (raw)'!AC1580*Lists!$H$101</f>
        <v>0</v>
      </c>
      <c r="AF1630">
        <f>'Energy consumption (raw)'!AD1580*Lists!$H$101</f>
        <v>0</v>
      </c>
      <c r="AG1630">
        <f>'Energy consumption (raw)'!AE1580*Lists!$H$101</f>
        <v>0</v>
      </c>
      <c r="AH1630">
        <f>'Energy consumption (raw)'!AF1580*Lists!$H$100</f>
        <v>0</v>
      </c>
      <c r="AI1630" s="167">
        <f t="shared" si="124"/>
        <v>2684.6039800000003</v>
      </c>
      <c r="AJ1630" s="179">
        <f>'Energy consumption (raw)'!AG1580</f>
        <v>2684.6039800000003</v>
      </c>
      <c r="AK1630" s="179">
        <f>'Energy consumption (raw)'!AH1580</f>
        <v>6519.4108473000006</v>
      </c>
      <c r="AL1630">
        <f>IF(ROUND(AI1630,-3)=ROUND('Energy consumption (raw)'!AG1580,-3),1,0)</f>
        <v>1</v>
      </c>
      <c r="AM1630" s="179" t="str">
        <f>'Energy consumption (raw)'!AJ1580</f>
        <v>47. Binh Duong</v>
      </c>
      <c r="AN1630">
        <f>VLOOKUP(AM1630,Lists!$F$9:$G$71,2,FALSE)</f>
        <v>1</v>
      </c>
    </row>
    <row r="1631" spans="2:40" x14ac:dyDescent="0.25">
      <c r="B1631" s="65" t="str">
        <f t="shared" si="122"/>
        <v>Industry1479</v>
      </c>
      <c r="C1631" s="179">
        <f>'Energy consumption (raw)'!B1581</f>
        <v>1479</v>
      </c>
      <c r="D1631" s="179">
        <f>'Energy consumption (raw)'!C1581</f>
        <v>0</v>
      </c>
      <c r="E1631" s="179">
        <f>'Energy consumption (raw)'!D1581</f>
        <v>0</v>
      </c>
      <c r="F1631" s="179" t="str">
        <f>'Energy consumption (raw)'!E1581</f>
        <v>Công nghiệp</v>
      </c>
      <c r="G1631" s="179" t="str">
        <f>'Energy consumption (raw)'!F1581</f>
        <v>Sản xuất động cơ, tua bin (trừ động cơ máy bay, ô tô, xe máy)</v>
      </c>
      <c r="H1631" s="179" t="str">
        <f>'Energy consumption (raw)'!G1581</f>
        <v>Industry</v>
      </c>
      <c r="I1631" s="179" t="str">
        <f>'Energy consumption (raw)'!I1581</f>
        <v>29 Manufacture of motor vehicles, trailers and semi-trailers</v>
      </c>
      <c r="J1631" s="179" t="str">
        <f>INDEX(Sector!$E$6:$E$46,MATCH('Energy consumption (toe)'!I1631,Sector!$B$6:$B$46,FALSE))</f>
        <v>Manufacture of motor vehicles, trailers and semi-trailers</v>
      </c>
      <c r="K1631" s="179">
        <f>IFERROR('Energy consumption (raw)'!J1581*Lists!$H$84,)</f>
        <v>3442.4484300000004</v>
      </c>
      <c r="L1631" s="179">
        <f>'Energy consumption (raw)'!K1581*Lists!$H$84</f>
        <v>3442.4792900000002</v>
      </c>
      <c r="M1631" s="179">
        <f>'Energy consumption (raw)'!L1581*Lists!$H$84</f>
        <v>0</v>
      </c>
      <c r="N1631" s="179">
        <f>'Energy consumption (raw)'!M1581*Lists!$H$84</f>
        <v>0</v>
      </c>
      <c r="O1631" s="178">
        <f t="shared" si="123"/>
        <v>3442.4792900000002</v>
      </c>
      <c r="P1631">
        <f>'Energy consumption (raw)'!N1581*Lists!$H$85</f>
        <v>0</v>
      </c>
      <c r="Q1631">
        <f>'Energy consumption (raw)'!O1581*Lists!$H$86</f>
        <v>0</v>
      </c>
      <c r="R1631">
        <f>'Energy consumption (raw)'!P1581*Lists!$H$87</f>
        <v>0</v>
      </c>
      <c r="S1631">
        <f>'Energy consumption (raw)'!Q1581*Lists!$H$88</f>
        <v>0</v>
      </c>
      <c r="T1631">
        <f>'Energy consumption (raw)'!R1581*Lists!$H$89</f>
        <v>0</v>
      </c>
      <c r="U1631">
        <f>'Energy consumption (raw)'!S1581*Lists!$H$90</f>
        <v>2.4640000000000002E-2</v>
      </c>
      <c r="V1631">
        <f>'Energy consumption (raw)'!T1581*Lists!$H$91</f>
        <v>0</v>
      </c>
      <c r="W1631">
        <f>'Energy consumption (raw)'!U1581*Lists!$H$92</f>
        <v>0</v>
      </c>
      <c r="X1631">
        <f>'Energy consumption (raw)'!V1581*Lists!$H$93</f>
        <v>0</v>
      </c>
      <c r="Y1631">
        <f>'Energy consumption (raw)'!W1581*Lists!$H$94</f>
        <v>0</v>
      </c>
      <c r="Z1631">
        <f>'Energy consumption (raw)'!X1581*Lists!$H$96*1000000</f>
        <v>0</v>
      </c>
      <c r="AA1631">
        <f>'Energy consumption (raw)'!Y1581*Lists!$H$97</f>
        <v>83.93</v>
      </c>
      <c r="AB1631">
        <f>'Energy consumption (raw)'!Z1581*Lists!$H$96</f>
        <v>0</v>
      </c>
      <c r="AC1631">
        <f>'Energy consumption (raw)'!AA1581*Lists!$H$98</f>
        <v>0</v>
      </c>
      <c r="AD1631">
        <f>'Energy consumption (raw)'!AB1581*Lists!$H$99</f>
        <v>0</v>
      </c>
      <c r="AE1631">
        <f>'Energy consumption (raw)'!AC1581*Lists!$H$101</f>
        <v>0</v>
      </c>
      <c r="AF1631">
        <f>'Energy consumption (raw)'!AD1581*Lists!$H$101</f>
        <v>0</v>
      </c>
      <c r="AG1631">
        <f>'Energy consumption (raw)'!AE1581*Lists!$H$101</f>
        <v>0</v>
      </c>
      <c r="AH1631">
        <f>'Energy consumption (raw)'!AF1581*Lists!$H$100</f>
        <v>0</v>
      </c>
      <c r="AI1631" s="167">
        <f t="shared" si="124"/>
        <v>3526.4339300000001</v>
      </c>
      <c r="AJ1631" s="179">
        <f>'Energy consumption (raw)'!AG1581</f>
        <v>3526.4339300000001</v>
      </c>
      <c r="AK1631" s="179">
        <f>'Energy consumption (raw)'!AH1581</f>
        <v>4139.1437900000001</v>
      </c>
      <c r="AL1631">
        <f>IF(ROUND(AI1631,-3)=ROUND('Energy consumption (raw)'!AG1581,-3),1,0)</f>
        <v>1</v>
      </c>
      <c r="AM1631" s="179" t="str">
        <f>'Energy consumption (raw)'!AJ1581</f>
        <v>47. Binh Duong</v>
      </c>
      <c r="AN1631">
        <f>VLOOKUP(AM1631,Lists!$F$9:$G$71,2,FALSE)</f>
        <v>1</v>
      </c>
    </row>
    <row r="1632" spans="2:40" x14ac:dyDescent="0.25">
      <c r="B1632" s="65" t="str">
        <f t="shared" si="122"/>
        <v>Industry1480</v>
      </c>
      <c r="C1632" s="179">
        <f>'Energy consumption (raw)'!B1582</f>
        <v>1480</v>
      </c>
      <c r="D1632" s="179">
        <f>'Energy consumption (raw)'!C1582</f>
        <v>0</v>
      </c>
      <c r="E1632" s="179">
        <f>'Energy consumption (raw)'!D1582</f>
        <v>0</v>
      </c>
      <c r="F1632" s="179" t="str">
        <f>'Energy consumption (raw)'!E1582</f>
        <v>Công nghiệp</v>
      </c>
      <c r="G1632" s="179" t="str">
        <f>'Energy consumption (raw)'!F1582</f>
        <v>Sản xuất thủy tinh khác và các sản phẩm từ thủy tinh</v>
      </c>
      <c r="H1632" s="179" t="str">
        <f>'Energy consumption (raw)'!G1582</f>
        <v>Industry</v>
      </c>
      <c r="I1632" s="179" t="str">
        <f>'Energy consumption (raw)'!I1582</f>
        <v>23 Manufacture of other non-metallic mineral products</v>
      </c>
      <c r="J1632" s="179" t="str">
        <f>INDEX(Sector!$E$6:$E$46,MATCH('Energy consumption (toe)'!I1632,Sector!$B$6:$B$46,FALSE))</f>
        <v>Manufacture of other non-metallic mineral products</v>
      </c>
      <c r="K1632" s="179">
        <f>IFERROR('Energy consumption (raw)'!J1582*Lists!$H$84,)</f>
        <v>0</v>
      </c>
      <c r="L1632" s="179">
        <f>'Energy consumption (raw)'!K1582*Lists!$H$84</f>
        <v>1101.37797</v>
      </c>
      <c r="M1632" s="179">
        <f>'Energy consumption (raw)'!L1582*Lists!$H$84</f>
        <v>0</v>
      </c>
      <c r="N1632" s="179">
        <f>'Energy consumption (raw)'!M1582*Lists!$H$84</f>
        <v>0</v>
      </c>
      <c r="O1632" s="178">
        <f t="shared" si="123"/>
        <v>1101.37797</v>
      </c>
      <c r="P1632">
        <f>'Energy consumption (raw)'!N1582*Lists!$H$85</f>
        <v>0</v>
      </c>
      <c r="Q1632">
        <f>'Energy consumption (raw)'!O1582*Lists!$H$86</f>
        <v>0</v>
      </c>
      <c r="R1632">
        <f>'Energy consumption (raw)'!P1582*Lists!$H$87</f>
        <v>0</v>
      </c>
      <c r="S1632">
        <f>'Energy consumption (raw)'!Q1582*Lists!$H$88</f>
        <v>0</v>
      </c>
      <c r="T1632">
        <f>'Energy consumption (raw)'!R1582*Lists!$H$89</f>
        <v>0</v>
      </c>
      <c r="U1632">
        <f>'Energy consumption (raw)'!S1582*Lists!$H$90</f>
        <v>0</v>
      </c>
      <c r="V1632">
        <f>'Energy consumption (raw)'!T1582*Lists!$H$91</f>
        <v>0</v>
      </c>
      <c r="W1632">
        <f>'Energy consumption (raw)'!U1582*Lists!$H$92</f>
        <v>0</v>
      </c>
      <c r="X1632">
        <f>'Energy consumption (raw)'!V1582*Lists!$H$93</f>
        <v>0</v>
      </c>
      <c r="Y1632">
        <f>'Energy consumption (raw)'!W1582*Lists!$H$94</f>
        <v>0</v>
      </c>
      <c r="Z1632">
        <f>'Energy consumption (raw)'!X1582*Lists!$H$96*1000000</f>
        <v>0</v>
      </c>
      <c r="AA1632">
        <f>'Energy consumption (raw)'!Y1582*Lists!$H$97</f>
        <v>0</v>
      </c>
      <c r="AB1632">
        <f>'Energy consumption (raw)'!Z1582*Lists!$H$96</f>
        <v>0</v>
      </c>
      <c r="AC1632">
        <f>'Energy consumption (raw)'!AA1582*Lists!$H$98</f>
        <v>0</v>
      </c>
      <c r="AD1632">
        <f>'Energy consumption (raw)'!AB1582*Lists!$H$99</f>
        <v>0</v>
      </c>
      <c r="AE1632">
        <f>'Energy consumption (raw)'!AC1582*Lists!$H$101</f>
        <v>0</v>
      </c>
      <c r="AF1632">
        <f>'Energy consumption (raw)'!AD1582*Lists!$H$101</f>
        <v>0</v>
      </c>
      <c r="AG1632">
        <f>'Energy consumption (raw)'!AE1582*Lists!$H$101</f>
        <v>0</v>
      </c>
      <c r="AH1632">
        <f>'Energy consumption (raw)'!AF1582*Lists!$H$100</f>
        <v>0</v>
      </c>
      <c r="AI1632" s="167">
        <f t="shared" si="124"/>
        <v>1101.37797</v>
      </c>
      <c r="AJ1632" s="179">
        <f>'Energy consumption (raw)'!AG1582</f>
        <v>1101.37797</v>
      </c>
      <c r="AK1632" s="179">
        <f>'Energy consumption (raw)'!AH1582</f>
        <v>0</v>
      </c>
      <c r="AL1632">
        <f>IF(ROUND(AI1632,-3)=ROUND('Energy consumption (raw)'!AG1582,-3),1,0)</f>
        <v>1</v>
      </c>
      <c r="AM1632" s="179" t="str">
        <f>'Energy consumption (raw)'!AJ1582</f>
        <v>47. Binh Duong</v>
      </c>
      <c r="AN1632">
        <f>VLOOKUP(AM1632,Lists!$F$9:$G$71,2,FALSE)</f>
        <v>1</v>
      </c>
    </row>
    <row r="1633" spans="2:40" x14ac:dyDescent="0.25">
      <c r="B1633" s="65" t="str">
        <f t="shared" si="122"/>
        <v>Industry1481</v>
      </c>
      <c r="C1633" s="179">
        <f>'Energy consumption (raw)'!B1583</f>
        <v>1481</v>
      </c>
      <c r="D1633" s="179">
        <f>'Energy consumption (raw)'!C1583</f>
        <v>0</v>
      </c>
      <c r="E1633" s="179">
        <f>'Energy consumption (raw)'!D1583</f>
        <v>0</v>
      </c>
      <c r="F1633" s="179" t="str">
        <f>'Energy consumption (raw)'!E1583</f>
        <v>Công nghiệp</v>
      </c>
      <c r="G1633" s="179" t="str">
        <f>'Energy consumption (raw)'!F1583</f>
        <v>Sản xuất dược phẩm, dụng cụ y tế</v>
      </c>
      <c r="H1633" s="179" t="str">
        <f>'Energy consumption (raw)'!G1583</f>
        <v>Industry</v>
      </c>
      <c r="I1633" s="179" t="str">
        <f>'Energy consumption (raw)'!I1583</f>
        <v>21 Manufacture of pharmaceuticals, medicinal chemical and botanical products</v>
      </c>
      <c r="J1633" s="179" t="str">
        <f>INDEX(Sector!$E$6:$E$46,MATCH('Energy consumption (toe)'!I1633,Sector!$B$6:$B$46,FALSE))</f>
        <v>Manufacture of pharmaceuticals, medicinal chemical and botanical products</v>
      </c>
      <c r="K1633" s="179">
        <f>IFERROR('Energy consumption (raw)'!J1583*Lists!$H$84,)</f>
        <v>981.8263300000001</v>
      </c>
      <c r="L1633" s="179">
        <f>'Energy consumption (raw)'!K1583*Lists!$H$84</f>
        <v>981.8263300000001</v>
      </c>
      <c r="M1633" s="179">
        <f>'Energy consumption (raw)'!L1583*Lists!$H$84</f>
        <v>0</v>
      </c>
      <c r="N1633" s="179">
        <f>'Energy consumption (raw)'!M1583*Lists!$H$84</f>
        <v>0</v>
      </c>
      <c r="O1633" s="178">
        <f t="shared" si="123"/>
        <v>981.8263300000001</v>
      </c>
      <c r="P1633">
        <f>'Energy consumption (raw)'!N1583*Lists!$H$85</f>
        <v>0</v>
      </c>
      <c r="Q1633">
        <f>'Energy consumption (raw)'!O1583*Lists!$H$86</f>
        <v>0</v>
      </c>
      <c r="R1633">
        <f>'Energy consumption (raw)'!P1583*Lists!$H$87</f>
        <v>0</v>
      </c>
      <c r="S1633">
        <f>'Energy consumption (raw)'!Q1583*Lists!$H$88</f>
        <v>0</v>
      </c>
      <c r="T1633">
        <f>'Energy consumption (raw)'!R1583*Lists!$H$89</f>
        <v>0</v>
      </c>
      <c r="U1633">
        <f>'Energy consumption (raw)'!S1583*Lists!$H$90</f>
        <v>20.592000000000002</v>
      </c>
      <c r="V1633">
        <f>'Energy consumption (raw)'!T1583*Lists!$H$91</f>
        <v>0</v>
      </c>
      <c r="W1633">
        <f>'Energy consumption (raw)'!U1583*Lists!$H$92</f>
        <v>0</v>
      </c>
      <c r="X1633">
        <f>'Energy consumption (raw)'!V1583*Lists!$H$93</f>
        <v>0</v>
      </c>
      <c r="Y1633">
        <f>'Energy consumption (raw)'!W1583*Lists!$H$94</f>
        <v>0</v>
      </c>
      <c r="Z1633">
        <f>'Energy consumption (raw)'!X1583*Lists!$H$96*1000000</f>
        <v>0</v>
      </c>
      <c r="AA1633">
        <f>'Energy consumption (raw)'!Y1583*Lists!$H$97</f>
        <v>0</v>
      </c>
      <c r="AB1633">
        <f>'Energy consumption (raw)'!Z1583*Lists!$H$96</f>
        <v>0</v>
      </c>
      <c r="AC1633">
        <f>'Energy consumption (raw)'!AA1583*Lists!$H$98</f>
        <v>0</v>
      </c>
      <c r="AD1633">
        <f>'Energy consumption (raw)'!AB1583*Lists!$H$99</f>
        <v>0</v>
      </c>
      <c r="AE1633">
        <f>'Energy consumption (raw)'!AC1583*Lists!$H$101</f>
        <v>0</v>
      </c>
      <c r="AF1633">
        <f>'Energy consumption (raw)'!AD1583*Lists!$H$101</f>
        <v>0</v>
      </c>
      <c r="AG1633">
        <f>'Energy consumption (raw)'!AE1583*Lists!$H$101</f>
        <v>0</v>
      </c>
      <c r="AH1633">
        <f>'Energy consumption (raw)'!AF1583*Lists!$H$100</f>
        <v>0</v>
      </c>
      <c r="AI1633" s="167">
        <f t="shared" si="124"/>
        <v>1002.4183300000001</v>
      </c>
      <c r="AJ1633" s="179">
        <f>'Energy consumption (raw)'!AG1583</f>
        <v>1002.4183300000001</v>
      </c>
      <c r="AK1633" s="179">
        <f>'Energy consumption (raw)'!AH1583</f>
        <v>1207.79945</v>
      </c>
      <c r="AL1633">
        <f>IF(ROUND(AI1633,-3)=ROUND('Energy consumption (raw)'!AG1583,-3),1,0)</f>
        <v>1</v>
      </c>
      <c r="AM1633" s="179" t="str">
        <f>'Energy consumption (raw)'!AJ1583</f>
        <v>47. Binh Duong</v>
      </c>
      <c r="AN1633">
        <f>VLOOKUP(AM1633,Lists!$F$9:$G$71,2,FALSE)</f>
        <v>1</v>
      </c>
    </row>
    <row r="1634" spans="2:40" x14ac:dyDescent="0.25">
      <c r="B1634" s="65" t="str">
        <f t="shared" si="122"/>
        <v>Industry1482</v>
      </c>
      <c r="C1634" s="179">
        <f>'Energy consumption (raw)'!B1584</f>
        <v>1482</v>
      </c>
      <c r="D1634" s="179">
        <f>'Energy consumption (raw)'!C1584</f>
        <v>0</v>
      </c>
      <c r="E1634" s="179">
        <f>'Energy consumption (raw)'!D1584</f>
        <v>0</v>
      </c>
      <c r="F1634" s="179" t="str">
        <f>'Energy consumption (raw)'!E1584</f>
        <v>Công nghiệp</v>
      </c>
      <c r="G1634" s="179" t="str">
        <f>'Energy consumption (raw)'!F1584</f>
        <v>Sản xuất gang thép</v>
      </c>
      <c r="H1634" s="179" t="str">
        <f>'Energy consumption (raw)'!G1584</f>
        <v>Industry</v>
      </c>
      <c r="I1634" s="179" t="str">
        <f>'Energy consumption (raw)'!I1584</f>
        <v>24 Manufacture of basic metals</v>
      </c>
      <c r="J1634" s="179" t="str">
        <f>INDEX(Sector!$E$6:$E$46,MATCH('Energy consumption (toe)'!I1634,Sector!$B$6:$B$46,FALSE))</f>
        <v>Manufacture of basic metals</v>
      </c>
      <c r="K1634" s="179">
        <f>IFERROR('Energy consumption (raw)'!J1584*Lists!$H$84,)</f>
        <v>0</v>
      </c>
      <c r="L1634" s="179">
        <f>'Energy consumption (raw)'!K1584*Lists!$H$84</f>
        <v>5200.4809100000002</v>
      </c>
      <c r="M1634" s="179">
        <f>'Energy consumption (raw)'!L1584*Lists!$H$84</f>
        <v>0</v>
      </c>
      <c r="N1634" s="179">
        <f>'Energy consumption (raw)'!M1584*Lists!$H$84</f>
        <v>0</v>
      </c>
      <c r="O1634" s="178">
        <f t="shared" si="123"/>
        <v>5200.4809100000002</v>
      </c>
      <c r="P1634">
        <f>'Energy consumption (raw)'!N1584*Lists!$H$85</f>
        <v>0</v>
      </c>
      <c r="Q1634">
        <f>'Energy consumption (raw)'!O1584*Lists!$H$86</f>
        <v>0</v>
      </c>
      <c r="R1634">
        <f>'Energy consumption (raw)'!P1584*Lists!$H$87</f>
        <v>0</v>
      </c>
      <c r="S1634">
        <f>'Energy consumption (raw)'!Q1584*Lists!$H$88</f>
        <v>0</v>
      </c>
      <c r="T1634">
        <f>'Energy consumption (raw)'!R1584*Lists!$H$89</f>
        <v>0</v>
      </c>
      <c r="U1634">
        <f>'Energy consumption (raw)'!S1584*Lists!$H$90</f>
        <v>3.168E-2</v>
      </c>
      <c r="V1634">
        <f>'Energy consumption (raw)'!T1584*Lists!$H$91</f>
        <v>0</v>
      </c>
      <c r="W1634">
        <f>'Energy consumption (raw)'!U1584*Lists!$H$92</f>
        <v>0</v>
      </c>
      <c r="X1634">
        <f>'Energy consumption (raw)'!V1584*Lists!$H$93</f>
        <v>0</v>
      </c>
      <c r="Y1634">
        <f>'Energy consumption (raw)'!W1584*Lists!$H$94</f>
        <v>0</v>
      </c>
      <c r="Z1634">
        <f>'Energy consumption (raw)'!X1584*Lists!$H$96*1000000</f>
        <v>0</v>
      </c>
      <c r="AA1634">
        <f>'Energy consumption (raw)'!Y1584*Lists!$H$97</f>
        <v>0</v>
      </c>
      <c r="AB1634">
        <f>'Energy consumption (raw)'!Z1584*Lists!$H$96</f>
        <v>0</v>
      </c>
      <c r="AC1634">
        <f>'Energy consumption (raw)'!AA1584*Lists!$H$98</f>
        <v>0</v>
      </c>
      <c r="AD1634">
        <f>'Energy consumption (raw)'!AB1584*Lists!$H$99</f>
        <v>574.42000000000064</v>
      </c>
      <c r="AE1634">
        <f>'Energy consumption (raw)'!AC1584*Lists!$H$101</f>
        <v>0</v>
      </c>
      <c r="AF1634">
        <f>'Energy consumption (raw)'!AD1584*Lists!$H$101</f>
        <v>0</v>
      </c>
      <c r="AG1634">
        <f>'Energy consumption (raw)'!AE1584*Lists!$H$101</f>
        <v>0</v>
      </c>
      <c r="AH1634">
        <f>'Energy consumption (raw)'!AF1584*Lists!$H$100</f>
        <v>0</v>
      </c>
      <c r="AI1634" s="167">
        <f t="shared" si="124"/>
        <v>5774.9325900000013</v>
      </c>
      <c r="AJ1634" s="179">
        <f>'Energy consumption (raw)'!AG1584</f>
        <v>5774.9325900000003</v>
      </c>
      <c r="AK1634" s="179">
        <f>'Energy consumption (raw)'!AH1584</f>
        <v>4792.1558599999998</v>
      </c>
      <c r="AL1634">
        <f>IF(ROUND(AI1634,-3)=ROUND('Energy consumption (raw)'!AG1584,-3),1,0)</f>
        <v>1</v>
      </c>
      <c r="AM1634" s="179" t="str">
        <f>'Energy consumption (raw)'!AJ1584</f>
        <v>47. Binh Duong</v>
      </c>
      <c r="AN1634">
        <f>VLOOKUP(AM1634,Lists!$F$9:$G$71,2,FALSE)</f>
        <v>1</v>
      </c>
    </row>
    <row r="1635" spans="2:40" x14ac:dyDescent="0.25">
      <c r="B1635" s="65" t="str">
        <f t="shared" si="122"/>
        <v>Industry1483</v>
      </c>
      <c r="C1635" s="179">
        <f>'Energy consumption (raw)'!B1585</f>
        <v>1483</v>
      </c>
      <c r="D1635" s="179">
        <f>'Energy consumption (raw)'!C1585</f>
        <v>0</v>
      </c>
      <c r="E1635" s="179">
        <f>'Energy consumption (raw)'!D1585</f>
        <v>0</v>
      </c>
      <c r="F1635" s="179" t="str">
        <f>'Energy consumption (raw)'!E1585</f>
        <v>Công nghiệp</v>
      </c>
      <c r="G1635" s="179" t="str">
        <f>'Energy consumption (raw)'!F1585</f>
        <v>Sản xuất gang thép</v>
      </c>
      <c r="H1635" s="179" t="str">
        <f>'Energy consumption (raw)'!G1585</f>
        <v>Industry</v>
      </c>
      <c r="I1635" s="179" t="str">
        <f>'Energy consumption (raw)'!I1585</f>
        <v>24 Manufacture of basic metals</v>
      </c>
      <c r="J1635" s="179" t="str">
        <f>INDEX(Sector!$E$6:$E$46,MATCH('Energy consumption (toe)'!I1635,Sector!$B$6:$B$46,FALSE))</f>
        <v>Manufacture of basic metals</v>
      </c>
      <c r="K1635" s="179">
        <f>IFERROR('Energy consumption (raw)'!J1585*Lists!$H$84,)</f>
        <v>0</v>
      </c>
      <c r="L1635" s="179">
        <f>'Energy consumption (raw)'!K1585*Lists!$H$84</f>
        <v>2722.2531800000002</v>
      </c>
      <c r="M1635" s="179">
        <f>'Energy consumption (raw)'!L1585*Lists!$H$84</f>
        <v>0</v>
      </c>
      <c r="N1635" s="179">
        <f>'Energy consumption (raw)'!M1585*Lists!$H$84</f>
        <v>0</v>
      </c>
      <c r="O1635" s="178">
        <f t="shared" si="123"/>
        <v>2722.2531800000002</v>
      </c>
      <c r="P1635">
        <f>'Energy consumption (raw)'!N1585*Lists!$H$85</f>
        <v>0</v>
      </c>
      <c r="Q1635">
        <f>'Energy consumption (raw)'!O1585*Lists!$H$86</f>
        <v>0</v>
      </c>
      <c r="R1635">
        <f>'Energy consumption (raw)'!P1585*Lists!$H$87</f>
        <v>0</v>
      </c>
      <c r="S1635">
        <f>'Energy consumption (raw)'!Q1585*Lists!$H$88</f>
        <v>0</v>
      </c>
      <c r="T1635">
        <f>'Energy consumption (raw)'!R1585*Lists!$H$89</f>
        <v>0</v>
      </c>
      <c r="U1635">
        <f>'Energy consumption (raw)'!S1585*Lists!$H$90</f>
        <v>1.056E-2</v>
      </c>
      <c r="V1635">
        <f>'Energy consumption (raw)'!T1585*Lists!$H$91</f>
        <v>0</v>
      </c>
      <c r="W1635">
        <f>'Energy consumption (raw)'!U1585*Lists!$H$92</f>
        <v>0</v>
      </c>
      <c r="X1635">
        <f>'Energy consumption (raw)'!V1585*Lists!$H$93</f>
        <v>0</v>
      </c>
      <c r="Y1635">
        <f>'Energy consumption (raw)'!W1585*Lists!$H$94</f>
        <v>0</v>
      </c>
      <c r="Z1635">
        <f>'Energy consumption (raw)'!X1585*Lists!$H$96*1000000</f>
        <v>0</v>
      </c>
      <c r="AA1635">
        <f>'Energy consumption (raw)'!Y1585*Lists!$H$97</f>
        <v>49.050000000000004</v>
      </c>
      <c r="AB1635">
        <f>'Energy consumption (raw)'!Z1585*Lists!$H$96</f>
        <v>0</v>
      </c>
      <c r="AC1635">
        <f>'Energy consumption (raw)'!AA1585*Lists!$H$98</f>
        <v>0</v>
      </c>
      <c r="AD1635">
        <f>'Energy consumption (raw)'!AB1585*Lists!$H$99</f>
        <v>0</v>
      </c>
      <c r="AE1635">
        <f>'Energy consumption (raw)'!AC1585*Lists!$H$101</f>
        <v>0</v>
      </c>
      <c r="AF1635">
        <f>'Energy consumption (raw)'!AD1585*Lists!$H$101</f>
        <v>0</v>
      </c>
      <c r="AG1635">
        <f>'Energy consumption (raw)'!AE1585*Lists!$H$101</f>
        <v>0</v>
      </c>
      <c r="AH1635">
        <f>'Energy consumption (raw)'!AF1585*Lists!$H$100</f>
        <v>0</v>
      </c>
      <c r="AI1635" s="167">
        <f t="shared" si="124"/>
        <v>2771.3137400000005</v>
      </c>
      <c r="AJ1635" s="179">
        <f>'Energy consumption (raw)'!AG1585</f>
        <v>2771.3137400000005</v>
      </c>
      <c r="AK1635" s="179">
        <f>'Energy consumption (raw)'!AH1585</f>
        <v>2138.6597200000001</v>
      </c>
      <c r="AL1635">
        <f>IF(ROUND(AI1635,-3)=ROUND('Energy consumption (raw)'!AG1585,-3),1,0)</f>
        <v>1</v>
      </c>
      <c r="AM1635" s="179" t="str">
        <f>'Energy consumption (raw)'!AJ1585</f>
        <v>47. Binh Duong</v>
      </c>
      <c r="AN1635">
        <f>VLOOKUP(AM1635,Lists!$F$9:$G$71,2,FALSE)</f>
        <v>1</v>
      </c>
    </row>
    <row r="1636" spans="2:40" x14ac:dyDescent="0.25">
      <c r="B1636" s="65" t="str">
        <f t="shared" si="122"/>
        <v>Industry1484</v>
      </c>
      <c r="C1636" s="179">
        <f>'Energy consumption (raw)'!B1586</f>
        <v>1484</v>
      </c>
      <c r="D1636" s="179">
        <f>'Energy consumption (raw)'!C1586</f>
        <v>0</v>
      </c>
      <c r="E1636" s="179">
        <f>'Energy consumption (raw)'!D1586</f>
        <v>0</v>
      </c>
      <c r="F1636" s="179" t="str">
        <f>'Energy consumption (raw)'!E1586</f>
        <v>Công nghiệp</v>
      </c>
      <c r="G1636" s="179" t="str">
        <f>'Energy consumption (raw)'!F1586</f>
        <v>Sản xuất giấy và các sản phẩm từ giấy</v>
      </c>
      <c r="H1636" s="179" t="str">
        <f>'Energy consumption (raw)'!G1586</f>
        <v>Industry</v>
      </c>
      <c r="I1636" s="179" t="str">
        <f>'Energy consumption (raw)'!I1586</f>
        <v>17 Manufacture of paper and paper products</v>
      </c>
      <c r="J1636" s="179" t="str">
        <f>INDEX(Sector!$E$6:$E$46,MATCH('Energy consumption (toe)'!I1636,Sector!$B$6:$B$46,FALSE))</f>
        <v>Manufacture of paper and paper products</v>
      </c>
      <c r="K1636" s="179">
        <f>IFERROR('Energy consumption (raw)'!J1586*Lists!$H$84,)</f>
        <v>3413.5789000000004</v>
      </c>
      <c r="L1636" s="179">
        <f>'Energy consumption (raw)'!K1586*Lists!$H$84</f>
        <v>21897.020519900001</v>
      </c>
      <c r="M1636" s="179">
        <f>'Energy consumption (raw)'!L1586*Lists!$H$84</f>
        <v>0</v>
      </c>
      <c r="N1636" s="179">
        <f>'Energy consumption (raw)'!M1586*Lists!$H$84</f>
        <v>0</v>
      </c>
      <c r="O1636" s="178">
        <f t="shared" si="123"/>
        <v>21897.020519900001</v>
      </c>
      <c r="P1636">
        <f>'Energy consumption (raw)'!N1586*Lists!$H$85</f>
        <v>87477.599999999991</v>
      </c>
      <c r="Q1636">
        <f>'Energy consumption (raw)'!O1586*Lists!$H$86</f>
        <v>0</v>
      </c>
      <c r="R1636">
        <f>'Energy consumption (raw)'!P1586*Lists!$H$87</f>
        <v>0</v>
      </c>
      <c r="S1636">
        <f>'Energy consumption (raw)'!Q1586*Lists!$H$88</f>
        <v>0</v>
      </c>
      <c r="T1636">
        <f>'Energy consumption (raw)'!R1586*Lists!$H$89</f>
        <v>0</v>
      </c>
      <c r="U1636">
        <f>'Energy consumption (raw)'!S1586*Lists!$H$90</f>
        <v>0</v>
      </c>
      <c r="V1636">
        <f>'Energy consumption (raw)'!T1586*Lists!$H$91</f>
        <v>0</v>
      </c>
      <c r="W1636">
        <f>'Energy consumption (raw)'!U1586*Lists!$H$92</f>
        <v>0</v>
      </c>
      <c r="X1636">
        <f>'Energy consumption (raw)'!V1586*Lists!$H$93</f>
        <v>0</v>
      </c>
      <c r="Y1636">
        <f>'Energy consumption (raw)'!W1586*Lists!$H$94</f>
        <v>0</v>
      </c>
      <c r="Z1636">
        <f>'Energy consumption (raw)'!X1586*Lists!$H$96*1000000</f>
        <v>0</v>
      </c>
      <c r="AA1636">
        <f>'Energy consumption (raw)'!Y1586*Lists!$H$97</f>
        <v>0</v>
      </c>
      <c r="AB1636">
        <f>'Energy consumption (raw)'!Z1586*Lists!$H$96</f>
        <v>0</v>
      </c>
      <c r="AC1636">
        <f>'Energy consumption (raw)'!AA1586*Lists!$H$98</f>
        <v>0</v>
      </c>
      <c r="AD1636">
        <f>'Energy consumption (raw)'!AB1586*Lists!$H$99</f>
        <v>0</v>
      </c>
      <c r="AE1636">
        <f>'Energy consumption (raw)'!AC1586*Lists!$H$101</f>
        <v>0</v>
      </c>
      <c r="AF1636">
        <f>'Energy consumption (raw)'!AD1586*Lists!$H$101</f>
        <v>0</v>
      </c>
      <c r="AG1636">
        <f>'Energy consumption (raw)'!AE1586*Lists!$H$101</f>
        <v>0</v>
      </c>
      <c r="AH1636">
        <f>'Energy consumption (raw)'!AF1586*Lists!$H$100</f>
        <v>0</v>
      </c>
      <c r="AI1636" s="167">
        <f t="shared" si="124"/>
        <v>109374.6205199</v>
      </c>
      <c r="AJ1636" s="179">
        <f>'Energy consumption (raw)'!AG1586</f>
        <v>109374.6205199</v>
      </c>
      <c r="AK1636" s="179">
        <f>'Energy consumption (raw)'!AH1586</f>
        <v>74328.336999999985</v>
      </c>
      <c r="AL1636">
        <f>IF(ROUND(AI1636,-3)=ROUND('Energy consumption (raw)'!AG1586,-3),1,0)</f>
        <v>1</v>
      </c>
      <c r="AM1636" s="179" t="str">
        <f>'Energy consumption (raw)'!AJ1586</f>
        <v>47. Binh Duong</v>
      </c>
      <c r="AN1636">
        <f>VLOOKUP(AM1636,Lists!$F$9:$G$71,2,FALSE)</f>
        <v>1</v>
      </c>
    </row>
    <row r="1637" spans="2:40" x14ac:dyDescent="0.25">
      <c r="B1637" s="65" t="str">
        <f t="shared" si="122"/>
        <v>Industry1485</v>
      </c>
      <c r="C1637" s="179">
        <f>'Energy consumption (raw)'!B1587</f>
        <v>1485</v>
      </c>
      <c r="D1637" s="179">
        <f>'Energy consumption (raw)'!C1587</f>
        <v>0</v>
      </c>
      <c r="E1637" s="179">
        <f>'Energy consumption (raw)'!D1587</f>
        <v>0</v>
      </c>
      <c r="F1637" s="179" t="str">
        <f>'Energy consumption (raw)'!E1587</f>
        <v>Công nghiệp</v>
      </c>
      <c r="G1637" s="179" t="str">
        <f>'Energy consumption (raw)'!F1587</f>
        <v>Sản xuất giày dép</v>
      </c>
      <c r="H1637" s="179" t="str">
        <f>'Energy consumption (raw)'!G1587</f>
        <v>Industry</v>
      </c>
      <c r="I1637" s="179" t="str">
        <f>'Energy consumption (raw)'!I1587</f>
        <v>14 Manufacture of wearing apparel</v>
      </c>
      <c r="J1637" s="179" t="str">
        <f>INDEX(Sector!$E$6:$E$46,MATCH('Energy consumption (toe)'!I1637,Sector!$B$6:$B$46,FALSE))</f>
        <v>Manufacture of wearing apparel</v>
      </c>
      <c r="K1637" s="179">
        <f>IFERROR('Energy consumption (raw)'!J1587*Lists!$H$84,)</f>
        <v>5153.8051599999999</v>
      </c>
      <c r="L1637" s="179">
        <f>'Energy consumption (raw)'!K1587*Lists!$H$84</f>
        <v>5153.8051599999999</v>
      </c>
      <c r="M1637" s="179">
        <f>'Energy consumption (raw)'!L1587*Lists!$H$84</f>
        <v>0</v>
      </c>
      <c r="N1637" s="179">
        <f>'Energy consumption (raw)'!M1587*Lists!$H$84</f>
        <v>0</v>
      </c>
      <c r="O1637" s="178">
        <f t="shared" si="123"/>
        <v>5153.8051599999999</v>
      </c>
      <c r="P1637">
        <f>'Energy consumption (raw)'!N1587*Lists!$H$85</f>
        <v>0</v>
      </c>
      <c r="Q1637">
        <f>'Energy consumption (raw)'!O1587*Lists!$H$86</f>
        <v>0</v>
      </c>
      <c r="R1637">
        <f>'Energy consumption (raw)'!P1587*Lists!$H$87</f>
        <v>0</v>
      </c>
      <c r="S1637">
        <f>'Energy consumption (raw)'!Q1587*Lists!$H$88</f>
        <v>0</v>
      </c>
      <c r="T1637">
        <f>'Energy consumption (raw)'!R1587*Lists!$H$89</f>
        <v>0</v>
      </c>
      <c r="U1637">
        <f>'Energy consumption (raw)'!S1587*Lists!$H$90</f>
        <v>0</v>
      </c>
      <c r="V1637">
        <f>'Energy consumption (raw)'!T1587*Lists!$H$91</f>
        <v>0</v>
      </c>
      <c r="W1637">
        <f>'Energy consumption (raw)'!U1587*Lists!$H$92</f>
        <v>0</v>
      </c>
      <c r="X1637">
        <f>'Energy consumption (raw)'!V1587*Lists!$H$93</f>
        <v>0</v>
      </c>
      <c r="Y1637">
        <f>'Energy consumption (raw)'!W1587*Lists!$H$94</f>
        <v>0</v>
      </c>
      <c r="Z1637">
        <f>'Energy consumption (raw)'!X1587*Lists!$H$96*1000000</f>
        <v>0</v>
      </c>
      <c r="AA1637">
        <f>'Energy consumption (raw)'!Y1587*Lists!$H$97</f>
        <v>0</v>
      </c>
      <c r="AB1637">
        <f>'Energy consumption (raw)'!Z1587*Lists!$H$96</f>
        <v>0</v>
      </c>
      <c r="AC1637">
        <f>'Energy consumption (raw)'!AA1587*Lists!$H$98</f>
        <v>0</v>
      </c>
      <c r="AD1637">
        <f>'Energy consumption (raw)'!AB1587*Lists!$H$99</f>
        <v>0</v>
      </c>
      <c r="AE1637">
        <f>'Energy consumption (raw)'!AC1587*Lists!$H$101</f>
        <v>0</v>
      </c>
      <c r="AF1637">
        <f>'Energy consumption (raw)'!AD1587*Lists!$H$101</f>
        <v>0</v>
      </c>
      <c r="AG1637">
        <f>'Energy consumption (raw)'!AE1587*Lists!$H$101</f>
        <v>0</v>
      </c>
      <c r="AH1637">
        <f>'Energy consumption (raw)'!AF1587*Lists!$H$100</f>
        <v>0</v>
      </c>
      <c r="AI1637" s="167">
        <f t="shared" si="124"/>
        <v>5153.8051599999999</v>
      </c>
      <c r="AJ1637" s="179">
        <f>'Energy consumption (raw)'!AG1587</f>
        <v>5153.8051599999999</v>
      </c>
      <c r="AK1637" s="179">
        <f>'Energy consumption (raw)'!AH1587</f>
        <v>5647.7966100000003</v>
      </c>
      <c r="AL1637">
        <f>IF(ROUND(AI1637,-3)=ROUND('Energy consumption (raw)'!AG1587,-3),1,0)</f>
        <v>1</v>
      </c>
      <c r="AM1637" s="179" t="str">
        <f>'Energy consumption (raw)'!AJ1587</f>
        <v>47. Binh Duong</v>
      </c>
      <c r="AN1637">
        <f>VLOOKUP(AM1637,Lists!$F$9:$G$71,2,FALSE)</f>
        <v>1</v>
      </c>
    </row>
    <row r="1638" spans="2:40" x14ac:dyDescent="0.25">
      <c r="B1638" s="65" t="str">
        <f t="shared" si="122"/>
        <v>Industry1486</v>
      </c>
      <c r="C1638" s="179">
        <f>'Energy consumption (raw)'!B1588</f>
        <v>1486</v>
      </c>
      <c r="D1638" s="179">
        <f>'Energy consumption (raw)'!C1588</f>
        <v>0</v>
      </c>
      <c r="E1638" s="179">
        <f>'Energy consumption (raw)'!D1588</f>
        <v>0</v>
      </c>
      <c r="F1638" s="179" t="str">
        <f>'Energy consumption (raw)'!E1588</f>
        <v>Công nghiệp</v>
      </c>
      <c r="G1638" s="179" t="str">
        <f>'Energy consumption (raw)'!F1588</f>
        <v>Sản xuất giày dép</v>
      </c>
      <c r="H1638" s="179" t="str">
        <f>'Energy consumption (raw)'!G1588</f>
        <v>Industry</v>
      </c>
      <c r="I1638" s="179" t="str">
        <f>'Energy consumption (raw)'!I1588</f>
        <v>14 Manufacture of wearing apparel</v>
      </c>
      <c r="J1638" s="179" t="str">
        <f>INDEX(Sector!$E$6:$E$46,MATCH('Energy consumption (toe)'!I1638,Sector!$B$6:$B$46,FALSE))</f>
        <v>Manufacture of wearing apparel</v>
      </c>
      <c r="K1638" s="179">
        <f>IFERROR('Energy consumption (raw)'!J1588*Lists!$H$84,)</f>
        <v>3860.6940100000002</v>
      </c>
      <c r="L1638" s="179">
        <f>'Energy consumption (raw)'!K1588*Lists!$H$84</f>
        <v>3860.6940100000002</v>
      </c>
      <c r="M1638" s="179">
        <f>'Energy consumption (raw)'!L1588*Lists!$H$84</f>
        <v>0</v>
      </c>
      <c r="N1638" s="179">
        <f>'Energy consumption (raw)'!M1588*Lists!$H$84</f>
        <v>0</v>
      </c>
      <c r="O1638" s="178">
        <f t="shared" si="123"/>
        <v>3860.6940100000002</v>
      </c>
      <c r="P1638">
        <f>'Energy consumption (raw)'!N1588*Lists!$H$85</f>
        <v>0</v>
      </c>
      <c r="Q1638">
        <f>'Energy consumption (raw)'!O1588*Lists!$H$86</f>
        <v>0</v>
      </c>
      <c r="R1638">
        <f>'Energy consumption (raw)'!P1588*Lists!$H$87</f>
        <v>0</v>
      </c>
      <c r="S1638">
        <f>'Energy consumption (raw)'!Q1588*Lists!$H$88</f>
        <v>0</v>
      </c>
      <c r="T1638">
        <f>'Energy consumption (raw)'!R1588*Lists!$H$89</f>
        <v>0</v>
      </c>
      <c r="U1638">
        <f>'Energy consumption (raw)'!S1588*Lists!$H$90</f>
        <v>3.168E-2</v>
      </c>
      <c r="V1638">
        <f>'Energy consumption (raw)'!T1588*Lists!$H$91</f>
        <v>0</v>
      </c>
      <c r="W1638">
        <f>'Energy consumption (raw)'!U1588*Lists!$H$92</f>
        <v>0</v>
      </c>
      <c r="X1638">
        <f>'Energy consumption (raw)'!V1588*Lists!$H$93</f>
        <v>0</v>
      </c>
      <c r="Y1638">
        <f>'Energy consumption (raw)'!W1588*Lists!$H$94</f>
        <v>0</v>
      </c>
      <c r="Z1638">
        <f>'Energy consumption (raw)'!X1588*Lists!$H$96*1000000</f>
        <v>0</v>
      </c>
      <c r="AA1638">
        <f>'Energy consumption (raw)'!Y1588*Lists!$H$97</f>
        <v>5.45</v>
      </c>
      <c r="AB1638">
        <f>'Energy consumption (raw)'!Z1588*Lists!$H$96</f>
        <v>0</v>
      </c>
      <c r="AC1638">
        <f>'Energy consumption (raw)'!AA1588*Lists!$H$98</f>
        <v>0</v>
      </c>
      <c r="AD1638">
        <f>'Energy consumption (raw)'!AB1588*Lists!$H$99</f>
        <v>0</v>
      </c>
      <c r="AE1638">
        <f>'Energy consumption (raw)'!AC1588*Lists!$H$101</f>
        <v>0</v>
      </c>
      <c r="AF1638">
        <f>'Energy consumption (raw)'!AD1588*Lists!$H$101</f>
        <v>0</v>
      </c>
      <c r="AG1638">
        <f>'Energy consumption (raw)'!AE1588*Lists!$H$101</f>
        <v>0</v>
      </c>
      <c r="AH1638">
        <f>'Energy consumption (raw)'!AF1588*Lists!$H$100</f>
        <v>0</v>
      </c>
      <c r="AI1638" s="167">
        <f t="shared" si="124"/>
        <v>3866.17569</v>
      </c>
      <c r="AJ1638" s="179">
        <f>'Energy consumption (raw)'!AG1588</f>
        <v>3866.17569</v>
      </c>
      <c r="AK1638" s="179">
        <f>'Energy consumption (raw)'!AH1588</f>
        <v>4866.0307700000003</v>
      </c>
      <c r="AL1638">
        <f>IF(ROUND(AI1638,-3)=ROUND('Energy consumption (raw)'!AG1588,-3),1,0)</f>
        <v>1</v>
      </c>
      <c r="AM1638" s="179" t="str">
        <f>'Energy consumption (raw)'!AJ1588</f>
        <v>47. Binh Duong</v>
      </c>
      <c r="AN1638">
        <f>VLOOKUP(AM1638,Lists!$F$9:$G$71,2,FALSE)</f>
        <v>1</v>
      </c>
    </row>
    <row r="1639" spans="2:40" x14ac:dyDescent="0.25">
      <c r="B1639" s="65" t="str">
        <f t="shared" si="122"/>
        <v>Industry1487</v>
      </c>
      <c r="C1639" s="179">
        <f>'Energy consumption (raw)'!B1589</f>
        <v>1487</v>
      </c>
      <c r="D1639" s="179">
        <f>'Energy consumption (raw)'!C1589</f>
        <v>0</v>
      </c>
      <c r="E1639" s="179">
        <f>'Energy consumption (raw)'!D1589</f>
        <v>0</v>
      </c>
      <c r="F1639" s="179" t="str">
        <f>'Energy consumption (raw)'!E1589</f>
        <v>Công nghiệp</v>
      </c>
      <c r="G1639" s="179" t="str">
        <f>'Energy consumption (raw)'!F1589</f>
        <v>Sản xuất giày dép</v>
      </c>
      <c r="H1639" s="179" t="str">
        <f>'Energy consumption (raw)'!G1589</f>
        <v>Industry</v>
      </c>
      <c r="I1639" s="179" t="str">
        <f>'Energy consumption (raw)'!I1589</f>
        <v>14 Manufacture of wearing apparel</v>
      </c>
      <c r="J1639" s="179" t="str">
        <f>INDEX(Sector!$E$6:$E$46,MATCH('Energy consumption (toe)'!I1639,Sector!$B$6:$B$46,FALSE))</f>
        <v>Manufacture of wearing apparel</v>
      </c>
      <c r="K1639" s="179">
        <f>IFERROR('Energy consumption (raw)'!J1589*Lists!$H$84,)</f>
        <v>2093.14122</v>
      </c>
      <c r="L1639" s="179">
        <f>'Energy consumption (raw)'!K1589*Lists!$H$84</f>
        <v>2093.14122</v>
      </c>
      <c r="M1639" s="179">
        <f>'Energy consumption (raw)'!L1589*Lists!$H$84</f>
        <v>0</v>
      </c>
      <c r="N1639" s="179">
        <f>'Energy consumption (raw)'!M1589*Lists!$H$84</f>
        <v>0</v>
      </c>
      <c r="O1639" s="178">
        <f t="shared" si="123"/>
        <v>2093.14122</v>
      </c>
      <c r="P1639">
        <f>'Energy consumption (raw)'!N1589*Lists!$H$85</f>
        <v>0</v>
      </c>
      <c r="Q1639">
        <f>'Energy consumption (raw)'!O1589*Lists!$H$86</f>
        <v>0</v>
      </c>
      <c r="R1639">
        <f>'Energy consumption (raw)'!P1589*Lists!$H$87</f>
        <v>0</v>
      </c>
      <c r="S1639">
        <f>'Energy consumption (raw)'!Q1589*Lists!$H$88</f>
        <v>0</v>
      </c>
      <c r="T1639">
        <f>'Energy consumption (raw)'!R1589*Lists!$H$89</f>
        <v>0</v>
      </c>
      <c r="U1639">
        <f>'Energy consumption (raw)'!S1589*Lists!$H$90</f>
        <v>0</v>
      </c>
      <c r="V1639">
        <f>'Energy consumption (raw)'!T1589*Lists!$H$91</f>
        <v>0</v>
      </c>
      <c r="W1639">
        <f>'Energy consumption (raw)'!U1589*Lists!$H$92</f>
        <v>0</v>
      </c>
      <c r="X1639">
        <f>'Energy consumption (raw)'!V1589*Lists!$H$93</f>
        <v>0</v>
      </c>
      <c r="Y1639">
        <f>'Energy consumption (raw)'!W1589*Lists!$H$94</f>
        <v>0</v>
      </c>
      <c r="Z1639">
        <f>'Energy consumption (raw)'!X1589*Lists!$H$96*1000000</f>
        <v>0</v>
      </c>
      <c r="AA1639">
        <f>'Energy consumption (raw)'!Y1589*Lists!$H$97</f>
        <v>0</v>
      </c>
      <c r="AB1639">
        <f>'Energy consumption (raw)'!Z1589*Lists!$H$96</f>
        <v>0</v>
      </c>
      <c r="AC1639">
        <f>'Energy consumption (raw)'!AA1589*Lists!$H$98</f>
        <v>0</v>
      </c>
      <c r="AD1639">
        <f>'Energy consumption (raw)'!AB1589*Lists!$H$99</f>
        <v>0</v>
      </c>
      <c r="AE1639">
        <f>'Energy consumption (raw)'!AC1589*Lists!$H$101</f>
        <v>0</v>
      </c>
      <c r="AF1639">
        <f>'Energy consumption (raw)'!AD1589*Lists!$H$101</f>
        <v>0</v>
      </c>
      <c r="AG1639">
        <f>'Energy consumption (raw)'!AE1589*Lists!$H$101</f>
        <v>0</v>
      </c>
      <c r="AH1639">
        <f>'Energy consumption (raw)'!AF1589*Lists!$H$100</f>
        <v>0</v>
      </c>
      <c r="AI1639" s="167">
        <f t="shared" si="124"/>
        <v>2093.14122</v>
      </c>
      <c r="AJ1639" s="179">
        <f>'Energy consumption (raw)'!AG1589</f>
        <v>2093.14122</v>
      </c>
      <c r="AK1639" s="179">
        <f>'Energy consumption (raw)'!AH1589</f>
        <v>3938.9549700000002</v>
      </c>
      <c r="AL1639">
        <f>IF(ROUND(AI1639,-3)=ROUND('Energy consumption (raw)'!AG1589,-3),1,0)</f>
        <v>1</v>
      </c>
      <c r="AM1639" s="179" t="str">
        <f>'Energy consumption (raw)'!AJ1589</f>
        <v>47. Binh Duong</v>
      </c>
      <c r="AN1639">
        <f>VLOOKUP(AM1639,Lists!$F$9:$G$71,2,FALSE)</f>
        <v>1</v>
      </c>
    </row>
    <row r="1640" spans="2:40" x14ac:dyDescent="0.25">
      <c r="B1640" s="65" t="str">
        <f t="shared" si="122"/>
        <v>Industry1488</v>
      </c>
      <c r="C1640" s="179">
        <f>'Energy consumption (raw)'!B1590</f>
        <v>1488</v>
      </c>
      <c r="D1640" s="179">
        <f>'Energy consumption (raw)'!C1590</f>
        <v>0</v>
      </c>
      <c r="E1640" s="179">
        <f>'Energy consumption (raw)'!D1590</f>
        <v>0</v>
      </c>
      <c r="F1640" s="179" t="str">
        <f>'Energy consumption (raw)'!E1590</f>
        <v>Công nghiệp</v>
      </c>
      <c r="G1640" s="179" t="str">
        <f>'Energy consumption (raw)'!F1590</f>
        <v>Sản xuất giày dép</v>
      </c>
      <c r="H1640" s="179" t="str">
        <f>'Energy consumption (raw)'!G1590</f>
        <v>Industry</v>
      </c>
      <c r="I1640" s="179" t="str">
        <f>'Energy consumption (raw)'!I1590</f>
        <v>14 Manufacture of wearing apparel</v>
      </c>
      <c r="J1640" s="179" t="str">
        <f>INDEX(Sector!$E$6:$E$46,MATCH('Energy consumption (toe)'!I1640,Sector!$B$6:$B$46,FALSE))</f>
        <v>Manufacture of wearing apparel</v>
      </c>
      <c r="K1640" s="179">
        <f>IFERROR('Energy consumption (raw)'!J1590*Lists!$H$84,)</f>
        <v>2666.6743200000001</v>
      </c>
      <c r="L1640" s="179">
        <f>'Energy consumption (raw)'!K1590*Lists!$H$84</f>
        <v>2666.6743200000001</v>
      </c>
      <c r="M1640" s="179">
        <f>'Energy consumption (raw)'!L1590*Lists!$H$84</f>
        <v>0</v>
      </c>
      <c r="N1640" s="179">
        <f>'Energy consumption (raw)'!M1590*Lists!$H$84</f>
        <v>0</v>
      </c>
      <c r="O1640" s="178">
        <f t="shared" si="123"/>
        <v>2666.6743200000001</v>
      </c>
      <c r="P1640">
        <f>'Energy consumption (raw)'!N1590*Lists!$H$85</f>
        <v>0</v>
      </c>
      <c r="Q1640">
        <f>'Energy consumption (raw)'!O1590*Lists!$H$86</f>
        <v>0</v>
      </c>
      <c r="R1640">
        <f>'Energy consumption (raw)'!P1590*Lists!$H$87</f>
        <v>0</v>
      </c>
      <c r="S1640">
        <f>'Energy consumption (raw)'!Q1590*Lists!$H$88</f>
        <v>0</v>
      </c>
      <c r="T1640">
        <f>'Energy consumption (raw)'!R1590*Lists!$H$89</f>
        <v>0</v>
      </c>
      <c r="U1640">
        <f>'Energy consumption (raw)'!S1590*Lists!$H$90</f>
        <v>6.8640000000000007E-2</v>
      </c>
      <c r="V1640">
        <f>'Energy consumption (raw)'!T1590*Lists!$H$91</f>
        <v>0</v>
      </c>
      <c r="W1640">
        <f>'Energy consumption (raw)'!U1590*Lists!$H$92</f>
        <v>0</v>
      </c>
      <c r="X1640">
        <f>'Energy consumption (raw)'!V1590*Lists!$H$93</f>
        <v>0</v>
      </c>
      <c r="Y1640">
        <f>'Energy consumption (raw)'!W1590*Lists!$H$94</f>
        <v>0</v>
      </c>
      <c r="Z1640">
        <f>'Energy consumption (raw)'!X1590*Lists!$H$96*1000000</f>
        <v>0</v>
      </c>
      <c r="AA1640">
        <f>'Energy consumption (raw)'!Y1590*Lists!$H$97</f>
        <v>5.45</v>
      </c>
      <c r="AB1640">
        <f>'Energy consumption (raw)'!Z1590*Lists!$H$96</f>
        <v>0</v>
      </c>
      <c r="AC1640">
        <f>'Energy consumption (raw)'!AA1590*Lists!$H$98</f>
        <v>0</v>
      </c>
      <c r="AD1640">
        <f>'Energy consumption (raw)'!AB1590*Lists!$H$99</f>
        <v>0</v>
      </c>
      <c r="AE1640">
        <f>'Energy consumption (raw)'!AC1590*Lists!$H$101</f>
        <v>0</v>
      </c>
      <c r="AF1640">
        <f>'Energy consumption (raw)'!AD1590*Lists!$H$101</f>
        <v>0</v>
      </c>
      <c r="AG1640">
        <f>'Energy consumption (raw)'!AE1590*Lists!$H$101</f>
        <v>0</v>
      </c>
      <c r="AH1640">
        <f>'Energy consumption (raw)'!AF1590*Lists!$H$100</f>
        <v>0</v>
      </c>
      <c r="AI1640" s="167">
        <f t="shared" si="124"/>
        <v>2672.1929599999999</v>
      </c>
      <c r="AJ1640" s="179">
        <f>'Energy consumption (raw)'!AG1590</f>
        <v>2672.1929599999999</v>
      </c>
      <c r="AK1640" s="179">
        <f>'Energy consumption (raw)'!AH1590</f>
        <v>3121</v>
      </c>
      <c r="AL1640">
        <f>IF(ROUND(AI1640,-3)=ROUND('Energy consumption (raw)'!AG1590,-3),1,0)</f>
        <v>1</v>
      </c>
      <c r="AM1640" s="179" t="str">
        <f>'Energy consumption (raw)'!AJ1590</f>
        <v>47. Binh Duong</v>
      </c>
      <c r="AN1640">
        <f>VLOOKUP(AM1640,Lists!$F$9:$G$71,2,FALSE)</f>
        <v>1</v>
      </c>
    </row>
    <row r="1641" spans="2:40" x14ac:dyDescent="0.25">
      <c r="B1641" s="65" t="str">
        <f t="shared" si="122"/>
        <v>Industry1489</v>
      </c>
      <c r="C1641" s="179">
        <f>'Energy consumption (raw)'!B1591</f>
        <v>1489</v>
      </c>
      <c r="D1641" s="179">
        <f>'Energy consumption (raw)'!C1591</f>
        <v>0</v>
      </c>
      <c r="E1641" s="179">
        <f>'Energy consumption (raw)'!D1591</f>
        <v>0</v>
      </c>
      <c r="F1641" s="179" t="str">
        <f>'Energy consumption (raw)'!E1591</f>
        <v>Công nghiệp</v>
      </c>
      <c r="G1641" s="179" t="str">
        <f>'Energy consumption (raw)'!F1591</f>
        <v>Sản xuất giày dép</v>
      </c>
      <c r="H1641" s="179" t="str">
        <f>'Energy consumption (raw)'!G1591</f>
        <v>Industry</v>
      </c>
      <c r="I1641" s="179" t="str">
        <f>'Energy consumption (raw)'!I1591</f>
        <v>14 Manufacture of wearing apparel</v>
      </c>
      <c r="J1641" s="179" t="str">
        <f>INDEX(Sector!$E$6:$E$46,MATCH('Energy consumption (toe)'!I1641,Sector!$B$6:$B$46,FALSE))</f>
        <v>Manufacture of wearing apparel</v>
      </c>
      <c r="K1641" s="179">
        <f>IFERROR('Energy consumption (raw)'!J1591*Lists!$H$84,)</f>
        <v>1369.0421800000001</v>
      </c>
      <c r="L1641" s="179">
        <f>'Energy consumption (raw)'!K1591*Lists!$H$84</f>
        <v>1369.0421800000001</v>
      </c>
      <c r="M1641" s="179">
        <f>'Energy consumption (raw)'!L1591*Lists!$H$84</f>
        <v>0</v>
      </c>
      <c r="N1641" s="179">
        <f>'Energy consumption (raw)'!M1591*Lists!$H$84</f>
        <v>0</v>
      </c>
      <c r="O1641" s="178">
        <f t="shared" si="123"/>
        <v>1369.0421800000001</v>
      </c>
      <c r="P1641">
        <f>'Energy consumption (raw)'!N1591*Lists!$H$85</f>
        <v>0</v>
      </c>
      <c r="Q1641">
        <f>'Energy consumption (raw)'!O1591*Lists!$H$86</f>
        <v>0</v>
      </c>
      <c r="R1641">
        <f>'Energy consumption (raw)'!P1591*Lists!$H$87</f>
        <v>0</v>
      </c>
      <c r="S1641">
        <f>'Energy consumption (raw)'!Q1591*Lists!$H$88</f>
        <v>0</v>
      </c>
      <c r="T1641">
        <f>'Energy consumption (raw)'!R1591*Lists!$H$89</f>
        <v>0</v>
      </c>
      <c r="U1641">
        <f>'Energy consumption (raw)'!S1591*Lists!$H$90</f>
        <v>0</v>
      </c>
      <c r="V1641">
        <f>'Energy consumption (raw)'!T1591*Lists!$H$91</f>
        <v>0</v>
      </c>
      <c r="W1641">
        <f>'Energy consumption (raw)'!U1591*Lists!$H$92</f>
        <v>0</v>
      </c>
      <c r="X1641">
        <f>'Energy consumption (raw)'!V1591*Lists!$H$93</f>
        <v>0</v>
      </c>
      <c r="Y1641">
        <f>'Energy consumption (raw)'!W1591*Lists!$H$94</f>
        <v>0</v>
      </c>
      <c r="Z1641">
        <f>'Energy consumption (raw)'!X1591*Lists!$H$96*1000000</f>
        <v>0</v>
      </c>
      <c r="AA1641">
        <f>'Energy consumption (raw)'!Y1591*Lists!$H$97</f>
        <v>0</v>
      </c>
      <c r="AB1641">
        <f>'Energy consumption (raw)'!Z1591*Lists!$H$96</f>
        <v>0</v>
      </c>
      <c r="AC1641">
        <f>'Energy consumption (raw)'!AA1591*Lists!$H$98</f>
        <v>0</v>
      </c>
      <c r="AD1641">
        <f>'Energy consumption (raw)'!AB1591*Lists!$H$99</f>
        <v>0</v>
      </c>
      <c r="AE1641">
        <f>'Energy consumption (raw)'!AC1591*Lists!$H$101</f>
        <v>0</v>
      </c>
      <c r="AF1641">
        <f>'Energy consumption (raw)'!AD1591*Lists!$H$101</f>
        <v>0</v>
      </c>
      <c r="AG1641">
        <f>'Energy consumption (raw)'!AE1591*Lists!$H$101</f>
        <v>0</v>
      </c>
      <c r="AH1641">
        <f>'Energy consumption (raw)'!AF1591*Lists!$H$100</f>
        <v>0</v>
      </c>
      <c r="AI1641" s="167">
        <f t="shared" si="124"/>
        <v>1369.0421800000001</v>
      </c>
      <c r="AJ1641" s="179">
        <f>'Energy consumption (raw)'!AG1591</f>
        <v>1369.0421800000001</v>
      </c>
      <c r="AK1641" s="179">
        <f>'Energy consumption (raw)'!AH1591</f>
        <v>0</v>
      </c>
      <c r="AL1641">
        <f>IF(ROUND(AI1641,-3)=ROUND('Energy consumption (raw)'!AG1591,-3),1,0)</f>
        <v>1</v>
      </c>
      <c r="AM1641" s="179" t="str">
        <f>'Energy consumption (raw)'!AJ1591</f>
        <v>47. Binh Duong</v>
      </c>
      <c r="AN1641">
        <f>VLOOKUP(AM1641,Lists!$F$9:$G$71,2,FALSE)</f>
        <v>1</v>
      </c>
    </row>
    <row r="1642" spans="2:40" x14ac:dyDescent="0.25">
      <c r="B1642" s="65" t="str">
        <f t="shared" si="122"/>
        <v>Industry1490</v>
      </c>
      <c r="C1642" s="179">
        <f>'Energy consumption (raw)'!B1592</f>
        <v>1490</v>
      </c>
      <c r="D1642" s="179">
        <f>'Energy consumption (raw)'!C1592</f>
        <v>0</v>
      </c>
      <c r="E1642" s="179">
        <f>'Energy consumption (raw)'!D1592</f>
        <v>0</v>
      </c>
      <c r="F1642" s="179" t="str">
        <f>'Energy consumption (raw)'!E1592</f>
        <v>Công nghiệp</v>
      </c>
      <c r="G1642" s="179" t="str">
        <f>'Energy consumption (raw)'!F1592</f>
        <v>Sản xuất giày dép</v>
      </c>
      <c r="H1642" s="179" t="str">
        <f>'Energy consumption (raw)'!G1592</f>
        <v>Industry</v>
      </c>
      <c r="I1642" s="179" t="str">
        <f>'Energy consumption (raw)'!I1592</f>
        <v>14 Manufacture of wearing apparel</v>
      </c>
      <c r="J1642" s="179" t="str">
        <f>INDEX(Sector!$E$6:$E$46,MATCH('Energy consumption (toe)'!I1642,Sector!$B$6:$B$46,FALSE))</f>
        <v>Manufacture of wearing apparel</v>
      </c>
      <c r="K1642" s="179">
        <f>IFERROR('Energy consumption (raw)'!J1592*Lists!$H$84,)</f>
        <v>1847.0172900000002</v>
      </c>
      <c r="L1642" s="179">
        <f>'Energy consumption (raw)'!K1592*Lists!$H$84</f>
        <v>1847.0172900000002</v>
      </c>
      <c r="M1642" s="179">
        <f>'Energy consumption (raw)'!L1592*Lists!$H$84</f>
        <v>0</v>
      </c>
      <c r="N1642" s="179">
        <f>'Energy consumption (raw)'!M1592*Lists!$H$84</f>
        <v>0</v>
      </c>
      <c r="O1642" s="178">
        <f t="shared" si="123"/>
        <v>1847.0172900000002</v>
      </c>
      <c r="P1642">
        <f>'Energy consumption (raw)'!N1592*Lists!$H$85</f>
        <v>0</v>
      </c>
      <c r="Q1642">
        <f>'Energy consumption (raw)'!O1592*Lists!$H$86</f>
        <v>0</v>
      </c>
      <c r="R1642">
        <f>'Energy consumption (raw)'!P1592*Lists!$H$87</f>
        <v>0</v>
      </c>
      <c r="S1642">
        <f>'Energy consumption (raw)'!Q1592*Lists!$H$88</f>
        <v>0</v>
      </c>
      <c r="T1642">
        <f>'Energy consumption (raw)'!R1592*Lists!$H$89</f>
        <v>0</v>
      </c>
      <c r="U1642">
        <f>'Energy consumption (raw)'!S1592*Lists!$H$90</f>
        <v>0</v>
      </c>
      <c r="V1642">
        <f>'Energy consumption (raw)'!T1592*Lists!$H$91</f>
        <v>0</v>
      </c>
      <c r="W1642">
        <f>'Energy consumption (raw)'!U1592*Lists!$H$92</f>
        <v>0</v>
      </c>
      <c r="X1642">
        <f>'Energy consumption (raw)'!V1592*Lists!$H$93</f>
        <v>0</v>
      </c>
      <c r="Y1642">
        <f>'Energy consumption (raw)'!W1592*Lists!$H$94</f>
        <v>0</v>
      </c>
      <c r="Z1642">
        <f>'Energy consumption (raw)'!X1592*Lists!$H$96*1000000</f>
        <v>0</v>
      </c>
      <c r="AA1642">
        <f>'Energy consumption (raw)'!Y1592*Lists!$H$97</f>
        <v>0</v>
      </c>
      <c r="AB1642">
        <f>'Energy consumption (raw)'!Z1592*Lists!$H$96</f>
        <v>0</v>
      </c>
      <c r="AC1642">
        <f>'Energy consumption (raw)'!AA1592*Lists!$H$98</f>
        <v>0</v>
      </c>
      <c r="AD1642">
        <f>'Energy consumption (raw)'!AB1592*Lists!$H$99</f>
        <v>0</v>
      </c>
      <c r="AE1642">
        <f>'Energy consumption (raw)'!AC1592*Lists!$H$101</f>
        <v>0</v>
      </c>
      <c r="AF1642">
        <f>'Energy consumption (raw)'!AD1592*Lists!$H$101</f>
        <v>0</v>
      </c>
      <c r="AG1642">
        <f>'Energy consumption (raw)'!AE1592*Lists!$H$101</f>
        <v>0</v>
      </c>
      <c r="AH1642">
        <f>'Energy consumption (raw)'!AF1592*Lists!$H$100</f>
        <v>0</v>
      </c>
      <c r="AI1642" s="167">
        <f t="shared" si="124"/>
        <v>1847.0172900000002</v>
      </c>
      <c r="AJ1642" s="179">
        <f>'Energy consumption (raw)'!AG1592</f>
        <v>1847.0172900000002</v>
      </c>
      <c r="AK1642" s="179">
        <f>'Energy consumption (raw)'!AH1592</f>
        <v>2360.8798900000002</v>
      </c>
      <c r="AL1642">
        <f>IF(ROUND(AI1642,-3)=ROUND('Energy consumption (raw)'!AG1592,-3),1,0)</f>
        <v>1</v>
      </c>
      <c r="AM1642" s="179" t="str">
        <f>'Energy consumption (raw)'!AJ1592</f>
        <v>47. Binh Duong</v>
      </c>
      <c r="AN1642">
        <f>VLOOKUP(AM1642,Lists!$F$9:$G$71,2,FALSE)</f>
        <v>1</v>
      </c>
    </row>
    <row r="1643" spans="2:40" x14ac:dyDescent="0.25">
      <c r="B1643" s="65" t="str">
        <f t="shared" si="122"/>
        <v>Industry1491</v>
      </c>
      <c r="C1643" s="179">
        <f>'Energy consumption (raw)'!B1593</f>
        <v>1491</v>
      </c>
      <c r="D1643" s="179">
        <f>'Energy consumption (raw)'!C1593</f>
        <v>0</v>
      </c>
      <c r="E1643" s="179">
        <f>'Energy consumption (raw)'!D1593</f>
        <v>0</v>
      </c>
      <c r="F1643" s="179" t="str">
        <f>'Energy consumption (raw)'!E1593</f>
        <v>Công nghiệp</v>
      </c>
      <c r="G1643" s="179" t="str">
        <f>'Energy consumption (raw)'!F1593</f>
        <v>Sản xuất giày dép</v>
      </c>
      <c r="H1643" s="179" t="str">
        <f>'Energy consumption (raw)'!G1593</f>
        <v>Industry</v>
      </c>
      <c r="I1643" s="179" t="str">
        <f>'Energy consumption (raw)'!I1593</f>
        <v>14 Manufacture of wearing apparel</v>
      </c>
      <c r="J1643" s="179" t="str">
        <f>INDEX(Sector!$E$6:$E$46,MATCH('Energy consumption (toe)'!I1643,Sector!$B$6:$B$46,FALSE))</f>
        <v>Manufacture of wearing apparel</v>
      </c>
      <c r="K1643" s="179">
        <f>IFERROR('Energy consumption (raw)'!J1593*Lists!$H$84,)</f>
        <v>0</v>
      </c>
      <c r="L1643" s="179">
        <f>'Energy consumption (raw)'!K1593*Lists!$H$84</f>
        <v>2164.58212</v>
      </c>
      <c r="M1643" s="179">
        <f>'Energy consumption (raw)'!L1593*Lists!$H$84</f>
        <v>0</v>
      </c>
      <c r="N1643" s="179">
        <f>'Energy consumption (raw)'!M1593*Lists!$H$84</f>
        <v>0</v>
      </c>
      <c r="O1643" s="178">
        <f t="shared" si="123"/>
        <v>2164.58212</v>
      </c>
      <c r="P1643">
        <f>'Energy consumption (raw)'!N1593*Lists!$H$85</f>
        <v>0</v>
      </c>
      <c r="Q1643">
        <f>'Energy consumption (raw)'!O1593*Lists!$H$86</f>
        <v>0</v>
      </c>
      <c r="R1643">
        <f>'Energy consumption (raw)'!P1593*Lists!$H$87</f>
        <v>0</v>
      </c>
      <c r="S1643">
        <f>'Energy consumption (raw)'!Q1593*Lists!$H$88</f>
        <v>0</v>
      </c>
      <c r="T1643">
        <f>'Energy consumption (raw)'!R1593*Lists!$H$89</f>
        <v>0</v>
      </c>
      <c r="U1643">
        <f>'Energy consumption (raw)'!S1593*Lists!$H$90</f>
        <v>0</v>
      </c>
      <c r="V1643">
        <f>'Energy consumption (raw)'!T1593*Lists!$H$91</f>
        <v>0</v>
      </c>
      <c r="W1643">
        <f>'Energy consumption (raw)'!U1593*Lists!$H$92</f>
        <v>0</v>
      </c>
      <c r="X1643">
        <f>'Energy consumption (raw)'!V1593*Lists!$H$93</f>
        <v>0</v>
      </c>
      <c r="Y1643">
        <f>'Energy consumption (raw)'!W1593*Lists!$H$94</f>
        <v>0</v>
      </c>
      <c r="Z1643">
        <f>'Energy consumption (raw)'!X1593*Lists!$H$96*1000000</f>
        <v>0</v>
      </c>
      <c r="AA1643">
        <f>'Energy consumption (raw)'!Y1593*Lists!$H$97</f>
        <v>0</v>
      </c>
      <c r="AB1643">
        <f>'Energy consumption (raw)'!Z1593*Lists!$H$96</f>
        <v>0</v>
      </c>
      <c r="AC1643">
        <f>'Energy consumption (raw)'!AA1593*Lists!$H$98</f>
        <v>0</v>
      </c>
      <c r="AD1643">
        <f>'Energy consumption (raw)'!AB1593*Lists!$H$99</f>
        <v>0</v>
      </c>
      <c r="AE1643">
        <f>'Energy consumption (raw)'!AC1593*Lists!$H$101</f>
        <v>0</v>
      </c>
      <c r="AF1643">
        <f>'Energy consumption (raw)'!AD1593*Lists!$H$101</f>
        <v>0</v>
      </c>
      <c r="AG1643">
        <f>'Energy consumption (raw)'!AE1593*Lists!$H$101</f>
        <v>0</v>
      </c>
      <c r="AH1643">
        <f>'Energy consumption (raw)'!AF1593*Lists!$H$100</f>
        <v>0</v>
      </c>
      <c r="AI1643" s="167">
        <f t="shared" si="124"/>
        <v>2164.58212</v>
      </c>
      <c r="AJ1643" s="179">
        <f>'Energy consumption (raw)'!AG1593</f>
        <v>2164.58212</v>
      </c>
      <c r="AK1643" s="179">
        <f>'Energy consumption (raw)'!AH1593</f>
        <v>2057.6676500000003</v>
      </c>
      <c r="AL1643">
        <f>IF(ROUND(AI1643,-3)=ROUND('Energy consumption (raw)'!AG1593,-3),1,0)</f>
        <v>1</v>
      </c>
      <c r="AM1643" s="179" t="str">
        <f>'Energy consumption (raw)'!AJ1593</f>
        <v>47. Binh Duong</v>
      </c>
      <c r="AN1643">
        <f>VLOOKUP(AM1643,Lists!$F$9:$G$71,2,FALSE)</f>
        <v>1</v>
      </c>
    </row>
    <row r="1644" spans="2:40" x14ac:dyDescent="0.25">
      <c r="B1644" s="65" t="str">
        <f t="shared" si="122"/>
        <v>Industry1492</v>
      </c>
      <c r="C1644" s="179">
        <f>'Energy consumption (raw)'!B1594</f>
        <v>1492</v>
      </c>
      <c r="D1644" s="179">
        <f>'Energy consumption (raw)'!C1594</f>
        <v>0</v>
      </c>
      <c r="E1644" s="179">
        <f>'Energy consumption (raw)'!D1594</f>
        <v>0</v>
      </c>
      <c r="F1644" s="179" t="str">
        <f>'Energy consumption (raw)'!E1594</f>
        <v>Công nghiệp</v>
      </c>
      <c r="G1644" s="179" t="str">
        <f>'Energy consumption (raw)'!F1594</f>
        <v>Sản xuất giày dép</v>
      </c>
      <c r="H1644" s="179" t="str">
        <f>'Energy consumption (raw)'!G1594</f>
        <v>Industry</v>
      </c>
      <c r="I1644" s="179" t="str">
        <f>'Energy consumption (raw)'!I1594</f>
        <v>14 Manufacture of wearing apparel</v>
      </c>
      <c r="J1644" s="179" t="str">
        <f>INDEX(Sector!$E$6:$E$46,MATCH('Energy consumption (toe)'!I1644,Sector!$B$6:$B$46,FALSE))</f>
        <v>Manufacture of wearing apparel</v>
      </c>
      <c r="K1644" s="179">
        <f>IFERROR('Energy consumption (raw)'!J1594*Lists!$H$84,)</f>
        <v>0</v>
      </c>
      <c r="L1644" s="179">
        <f>'Energy consumption (raw)'!K1594*Lists!$H$84</f>
        <v>1864.29889</v>
      </c>
      <c r="M1644" s="179">
        <f>'Energy consumption (raw)'!L1594*Lists!$H$84</f>
        <v>0</v>
      </c>
      <c r="N1644" s="179">
        <f>'Energy consumption (raw)'!M1594*Lists!$H$84</f>
        <v>0</v>
      </c>
      <c r="O1644" s="178">
        <f t="shared" si="123"/>
        <v>1864.29889</v>
      </c>
      <c r="P1644">
        <f>'Energy consumption (raw)'!N1594*Lists!$H$85</f>
        <v>0</v>
      </c>
      <c r="Q1644">
        <f>'Energy consumption (raw)'!O1594*Lists!$H$86</f>
        <v>0</v>
      </c>
      <c r="R1644">
        <f>'Energy consumption (raw)'!P1594*Lists!$H$87</f>
        <v>0</v>
      </c>
      <c r="S1644">
        <f>'Energy consumption (raw)'!Q1594*Lists!$H$88</f>
        <v>0</v>
      </c>
      <c r="T1644">
        <f>'Energy consumption (raw)'!R1594*Lists!$H$89</f>
        <v>0</v>
      </c>
      <c r="U1644">
        <f>'Energy consumption (raw)'!S1594*Lists!$H$90</f>
        <v>0</v>
      </c>
      <c r="V1644">
        <f>'Energy consumption (raw)'!T1594*Lists!$H$91</f>
        <v>0</v>
      </c>
      <c r="W1644">
        <f>'Energy consumption (raw)'!U1594*Lists!$H$92</f>
        <v>0</v>
      </c>
      <c r="X1644">
        <f>'Energy consumption (raw)'!V1594*Lists!$H$93</f>
        <v>0</v>
      </c>
      <c r="Y1644">
        <f>'Energy consumption (raw)'!W1594*Lists!$H$94</f>
        <v>0</v>
      </c>
      <c r="Z1644">
        <f>'Energy consumption (raw)'!X1594*Lists!$H$96*1000000</f>
        <v>0</v>
      </c>
      <c r="AA1644">
        <f>'Energy consumption (raw)'!Y1594*Lists!$H$97</f>
        <v>0</v>
      </c>
      <c r="AB1644">
        <f>'Energy consumption (raw)'!Z1594*Lists!$H$96</f>
        <v>0</v>
      </c>
      <c r="AC1644">
        <f>'Energy consumption (raw)'!AA1594*Lists!$H$98</f>
        <v>0</v>
      </c>
      <c r="AD1644">
        <f>'Energy consumption (raw)'!AB1594*Lists!$H$99</f>
        <v>0</v>
      </c>
      <c r="AE1644">
        <f>'Energy consumption (raw)'!AC1594*Lists!$H$101</f>
        <v>0</v>
      </c>
      <c r="AF1644">
        <f>'Energy consumption (raw)'!AD1594*Lists!$H$101</f>
        <v>0</v>
      </c>
      <c r="AG1644">
        <f>'Energy consumption (raw)'!AE1594*Lists!$H$101</f>
        <v>0</v>
      </c>
      <c r="AH1644">
        <f>'Energy consumption (raw)'!AF1594*Lists!$H$100</f>
        <v>0</v>
      </c>
      <c r="AI1644" s="167">
        <f t="shared" si="124"/>
        <v>1864.29889</v>
      </c>
      <c r="AJ1644" s="179">
        <f>'Energy consumption (raw)'!AG1594</f>
        <v>1864.29889</v>
      </c>
      <c r="AK1644" s="179">
        <f>'Energy consumption (raw)'!AH1594</f>
        <v>1926.5126500000001</v>
      </c>
      <c r="AL1644">
        <f>IF(ROUND(AI1644,-3)=ROUND('Energy consumption (raw)'!AG1594,-3),1,0)</f>
        <v>1</v>
      </c>
      <c r="AM1644" s="179" t="str">
        <f>'Energy consumption (raw)'!AJ1594</f>
        <v>47. Binh Duong</v>
      </c>
      <c r="AN1644">
        <f>VLOOKUP(AM1644,Lists!$F$9:$G$71,2,FALSE)</f>
        <v>1</v>
      </c>
    </row>
    <row r="1645" spans="2:40" x14ac:dyDescent="0.25">
      <c r="B1645" s="65" t="str">
        <f t="shared" si="122"/>
        <v>Industry1493</v>
      </c>
      <c r="C1645" s="179">
        <f>'Energy consumption (raw)'!B1595</f>
        <v>1493</v>
      </c>
      <c r="D1645" s="179">
        <f>'Energy consumption (raw)'!C1595</f>
        <v>0</v>
      </c>
      <c r="E1645" s="179">
        <f>'Energy consumption (raw)'!D1595</f>
        <v>0</v>
      </c>
      <c r="F1645" s="179" t="str">
        <f>'Energy consumption (raw)'!E1595</f>
        <v>Công nghiệp</v>
      </c>
      <c r="G1645" s="179" t="str">
        <f>'Energy consumption (raw)'!F1595</f>
        <v>Sản xuất giày dép</v>
      </c>
      <c r="H1645" s="179" t="str">
        <f>'Energy consumption (raw)'!G1595</f>
        <v>Industry</v>
      </c>
      <c r="I1645" s="179" t="str">
        <f>'Energy consumption (raw)'!I1595</f>
        <v>14 Manufacture of wearing apparel</v>
      </c>
      <c r="J1645" s="179" t="str">
        <f>INDEX(Sector!$E$6:$E$46,MATCH('Energy consumption (toe)'!I1645,Sector!$B$6:$B$46,FALSE))</f>
        <v>Manufacture of wearing apparel</v>
      </c>
      <c r="K1645" s="179">
        <f>IFERROR('Energy consumption (raw)'!J1595*Lists!$H$84,)</f>
        <v>1421.4270300000001</v>
      </c>
      <c r="L1645" s="179">
        <f>'Energy consumption (raw)'!K1595*Lists!$H$84</f>
        <v>1421.4270300000001</v>
      </c>
      <c r="M1645" s="179">
        <f>'Energy consumption (raw)'!L1595*Lists!$H$84</f>
        <v>0</v>
      </c>
      <c r="N1645" s="179">
        <f>'Energy consumption (raw)'!M1595*Lists!$H$84</f>
        <v>0</v>
      </c>
      <c r="O1645" s="178">
        <f t="shared" si="123"/>
        <v>1421.4270300000001</v>
      </c>
      <c r="P1645">
        <f>'Energy consumption (raw)'!N1595*Lists!$H$85</f>
        <v>0</v>
      </c>
      <c r="Q1645">
        <f>'Energy consumption (raw)'!O1595*Lists!$H$86</f>
        <v>0</v>
      </c>
      <c r="R1645">
        <f>'Energy consumption (raw)'!P1595*Lists!$H$87</f>
        <v>0</v>
      </c>
      <c r="S1645">
        <f>'Energy consumption (raw)'!Q1595*Lists!$H$88</f>
        <v>0</v>
      </c>
      <c r="T1645">
        <f>'Energy consumption (raw)'!R1595*Lists!$H$89</f>
        <v>0</v>
      </c>
      <c r="U1645">
        <f>'Energy consumption (raw)'!S1595*Lists!$H$90</f>
        <v>0</v>
      </c>
      <c r="V1645">
        <f>'Energy consumption (raw)'!T1595*Lists!$H$91</f>
        <v>0</v>
      </c>
      <c r="W1645">
        <f>'Energy consumption (raw)'!U1595*Lists!$H$92</f>
        <v>0</v>
      </c>
      <c r="X1645">
        <f>'Energy consumption (raw)'!V1595*Lists!$H$93</f>
        <v>0</v>
      </c>
      <c r="Y1645">
        <f>'Energy consumption (raw)'!W1595*Lists!$H$94</f>
        <v>0</v>
      </c>
      <c r="Z1645">
        <f>'Energy consumption (raw)'!X1595*Lists!$H$96*1000000</f>
        <v>0</v>
      </c>
      <c r="AA1645">
        <f>'Energy consumption (raw)'!Y1595*Lists!$H$97</f>
        <v>0</v>
      </c>
      <c r="AB1645">
        <f>'Energy consumption (raw)'!Z1595*Lists!$H$96</f>
        <v>0</v>
      </c>
      <c r="AC1645">
        <f>'Energy consumption (raw)'!AA1595*Lists!$H$98</f>
        <v>0</v>
      </c>
      <c r="AD1645">
        <f>'Energy consumption (raw)'!AB1595*Lists!$H$99</f>
        <v>0</v>
      </c>
      <c r="AE1645">
        <f>'Energy consumption (raw)'!AC1595*Lists!$H$101</f>
        <v>0</v>
      </c>
      <c r="AF1645">
        <f>'Energy consumption (raw)'!AD1595*Lists!$H$101</f>
        <v>0</v>
      </c>
      <c r="AG1645">
        <f>'Energy consumption (raw)'!AE1595*Lists!$H$101</f>
        <v>0</v>
      </c>
      <c r="AH1645">
        <f>'Energy consumption (raw)'!AF1595*Lists!$H$100</f>
        <v>0</v>
      </c>
      <c r="AI1645" s="167">
        <f t="shared" si="124"/>
        <v>1421.4270300000001</v>
      </c>
      <c r="AJ1645" s="179">
        <f>'Energy consumption (raw)'!AG1595</f>
        <v>1421.4270300000001</v>
      </c>
      <c r="AK1645" s="179">
        <f>'Energy consumption (raw)'!AH1595</f>
        <v>1805.29457</v>
      </c>
      <c r="AL1645">
        <f>IF(ROUND(AI1645,-3)=ROUND('Energy consumption (raw)'!AG1595,-3),1,0)</f>
        <v>1</v>
      </c>
      <c r="AM1645" s="179" t="str">
        <f>'Energy consumption (raw)'!AJ1595</f>
        <v>47. Binh Duong</v>
      </c>
      <c r="AN1645">
        <f>VLOOKUP(AM1645,Lists!$F$9:$G$71,2,FALSE)</f>
        <v>1</v>
      </c>
    </row>
    <row r="1646" spans="2:40" x14ac:dyDescent="0.25">
      <c r="B1646" s="65" t="str">
        <f t="shared" si="122"/>
        <v>Industry1494</v>
      </c>
      <c r="C1646" s="179">
        <f>'Energy consumption (raw)'!B1596</f>
        <v>1494</v>
      </c>
      <c r="D1646" s="179">
        <f>'Energy consumption (raw)'!C1596</f>
        <v>0</v>
      </c>
      <c r="E1646" s="179">
        <f>'Energy consumption (raw)'!D1596</f>
        <v>0</v>
      </c>
      <c r="F1646" s="179" t="str">
        <f>'Energy consumption (raw)'!E1596</f>
        <v>Công nghiệp</v>
      </c>
      <c r="G1646" s="179" t="str">
        <f>'Energy consumption (raw)'!F1596</f>
        <v>Sản xuất giày dép</v>
      </c>
      <c r="H1646" s="179" t="str">
        <f>'Energy consumption (raw)'!G1596</f>
        <v>Industry</v>
      </c>
      <c r="I1646" s="179" t="str">
        <f>'Energy consumption (raw)'!I1596</f>
        <v>14 Manufacture of wearing apparel</v>
      </c>
      <c r="J1646" s="179" t="str">
        <f>INDEX(Sector!$E$6:$E$46,MATCH('Energy consumption (toe)'!I1646,Sector!$B$6:$B$46,FALSE))</f>
        <v>Manufacture of wearing apparel</v>
      </c>
      <c r="K1646" s="179">
        <f>IFERROR('Energy consumption (raw)'!J1596*Lists!$H$84,)</f>
        <v>0</v>
      </c>
      <c r="L1646" s="179">
        <f>'Energy consumption (raw)'!K1596*Lists!$H$84</f>
        <v>1657.41345</v>
      </c>
      <c r="M1646" s="179">
        <f>'Energy consumption (raw)'!L1596*Lists!$H$84</f>
        <v>0</v>
      </c>
      <c r="N1646" s="179">
        <f>'Energy consumption (raw)'!M1596*Lists!$H$84</f>
        <v>0</v>
      </c>
      <c r="O1646" s="178">
        <f t="shared" si="123"/>
        <v>1657.41345</v>
      </c>
      <c r="P1646">
        <f>'Energy consumption (raw)'!N1596*Lists!$H$85</f>
        <v>0</v>
      </c>
      <c r="Q1646">
        <f>'Energy consumption (raw)'!O1596*Lists!$H$86</f>
        <v>0</v>
      </c>
      <c r="R1646">
        <f>'Energy consumption (raw)'!P1596*Lists!$H$87</f>
        <v>0</v>
      </c>
      <c r="S1646">
        <f>'Energy consumption (raw)'!Q1596*Lists!$H$88</f>
        <v>0</v>
      </c>
      <c r="T1646">
        <f>'Energy consumption (raw)'!R1596*Lists!$H$89</f>
        <v>0</v>
      </c>
      <c r="U1646">
        <f>'Energy consumption (raw)'!S1596*Lists!$H$90</f>
        <v>0</v>
      </c>
      <c r="V1646">
        <f>'Energy consumption (raw)'!T1596*Lists!$H$91</f>
        <v>0</v>
      </c>
      <c r="W1646">
        <f>'Energy consumption (raw)'!U1596*Lists!$H$92</f>
        <v>0</v>
      </c>
      <c r="X1646">
        <f>'Energy consumption (raw)'!V1596*Lists!$H$93</f>
        <v>0</v>
      </c>
      <c r="Y1646">
        <f>'Energy consumption (raw)'!W1596*Lists!$H$94</f>
        <v>0</v>
      </c>
      <c r="Z1646">
        <f>'Energy consumption (raw)'!X1596*Lists!$H$96*1000000</f>
        <v>0</v>
      </c>
      <c r="AA1646">
        <f>'Energy consumption (raw)'!Y1596*Lists!$H$97</f>
        <v>0</v>
      </c>
      <c r="AB1646">
        <f>'Energy consumption (raw)'!Z1596*Lists!$H$96</f>
        <v>0</v>
      </c>
      <c r="AC1646">
        <f>'Energy consumption (raw)'!AA1596*Lists!$H$98</f>
        <v>0</v>
      </c>
      <c r="AD1646">
        <f>'Energy consumption (raw)'!AB1596*Lists!$H$99</f>
        <v>0</v>
      </c>
      <c r="AE1646">
        <f>'Energy consumption (raw)'!AC1596*Lists!$H$101</f>
        <v>0</v>
      </c>
      <c r="AF1646">
        <f>'Energy consumption (raw)'!AD1596*Lists!$H$101</f>
        <v>0</v>
      </c>
      <c r="AG1646">
        <f>'Energy consumption (raw)'!AE1596*Lists!$H$101</f>
        <v>0</v>
      </c>
      <c r="AH1646">
        <f>'Energy consumption (raw)'!AF1596*Lists!$H$100</f>
        <v>0</v>
      </c>
      <c r="AI1646" s="167">
        <f t="shared" si="124"/>
        <v>1657.41345</v>
      </c>
      <c r="AJ1646" s="179">
        <f>'Energy consumption (raw)'!AG1596</f>
        <v>1657.41345</v>
      </c>
      <c r="AK1646" s="179">
        <f>'Energy consumption (raw)'!AH1596</f>
        <v>1696.86796</v>
      </c>
      <c r="AL1646">
        <f>IF(ROUND(AI1646,-3)=ROUND('Energy consumption (raw)'!AG1596,-3),1,0)</f>
        <v>1</v>
      </c>
      <c r="AM1646" s="179" t="str">
        <f>'Energy consumption (raw)'!AJ1596</f>
        <v>47. Binh Duong</v>
      </c>
      <c r="AN1646">
        <f>VLOOKUP(AM1646,Lists!$F$9:$G$71,2,FALSE)</f>
        <v>1</v>
      </c>
    </row>
    <row r="1647" spans="2:40" x14ac:dyDescent="0.25">
      <c r="B1647" s="65" t="str">
        <f t="shared" si="122"/>
        <v>Industry1495</v>
      </c>
      <c r="C1647" s="179">
        <f>'Energy consumption (raw)'!B1597</f>
        <v>1495</v>
      </c>
      <c r="D1647" s="179">
        <f>'Energy consumption (raw)'!C1597</f>
        <v>0</v>
      </c>
      <c r="E1647" s="179">
        <f>'Energy consumption (raw)'!D1597</f>
        <v>0</v>
      </c>
      <c r="F1647" s="179" t="str">
        <f>'Energy consumption (raw)'!E1597</f>
        <v>Công nghiệp</v>
      </c>
      <c r="G1647" s="179" t="str">
        <f>'Energy consumption (raw)'!F1597</f>
        <v>Sản xuất giày dép</v>
      </c>
      <c r="H1647" s="179" t="str">
        <f>'Energy consumption (raw)'!G1597</f>
        <v>Industry</v>
      </c>
      <c r="I1647" s="179" t="str">
        <f>'Energy consumption (raw)'!I1597</f>
        <v>14 Manufacture of wearing apparel</v>
      </c>
      <c r="J1647" s="179" t="str">
        <f>INDEX(Sector!$E$6:$E$46,MATCH('Energy consumption (toe)'!I1647,Sector!$B$6:$B$46,FALSE))</f>
        <v>Manufacture of wearing apparel</v>
      </c>
      <c r="K1647" s="179">
        <f>IFERROR('Energy consumption (raw)'!J1597*Lists!$H$84,)</f>
        <v>1557.3653300000001</v>
      </c>
      <c r="L1647" s="179">
        <f>'Energy consumption (raw)'!K1597*Lists!$H$84</f>
        <v>1557.3653300000001</v>
      </c>
      <c r="M1647" s="179">
        <f>'Energy consumption (raw)'!L1597*Lists!$H$84</f>
        <v>0</v>
      </c>
      <c r="N1647" s="179">
        <f>'Energy consumption (raw)'!M1597*Lists!$H$84</f>
        <v>0</v>
      </c>
      <c r="O1647" s="178">
        <f t="shared" si="123"/>
        <v>1557.3653300000001</v>
      </c>
      <c r="P1647">
        <f>'Energy consumption (raw)'!N1597*Lists!$H$85</f>
        <v>0</v>
      </c>
      <c r="Q1647">
        <f>'Energy consumption (raw)'!O1597*Lists!$H$86</f>
        <v>0</v>
      </c>
      <c r="R1647">
        <f>'Energy consumption (raw)'!P1597*Lists!$H$87</f>
        <v>0</v>
      </c>
      <c r="S1647">
        <f>'Energy consumption (raw)'!Q1597*Lists!$H$88</f>
        <v>0</v>
      </c>
      <c r="T1647">
        <f>'Energy consumption (raw)'!R1597*Lists!$H$89</f>
        <v>0</v>
      </c>
      <c r="U1647">
        <f>'Energy consumption (raw)'!S1597*Lists!$H$90</f>
        <v>0</v>
      </c>
      <c r="V1647">
        <f>'Energy consumption (raw)'!T1597*Lists!$H$91</f>
        <v>0</v>
      </c>
      <c r="W1647">
        <f>'Energy consumption (raw)'!U1597*Lists!$H$92</f>
        <v>0</v>
      </c>
      <c r="X1647">
        <f>'Energy consumption (raw)'!V1597*Lists!$H$93</f>
        <v>0</v>
      </c>
      <c r="Y1647">
        <f>'Energy consumption (raw)'!W1597*Lists!$H$94</f>
        <v>0</v>
      </c>
      <c r="Z1647">
        <f>'Energy consumption (raw)'!X1597*Lists!$H$96*1000000</f>
        <v>0</v>
      </c>
      <c r="AA1647">
        <f>'Energy consumption (raw)'!Y1597*Lists!$H$97</f>
        <v>0</v>
      </c>
      <c r="AB1647">
        <f>'Energy consumption (raw)'!Z1597*Lists!$H$96</f>
        <v>0</v>
      </c>
      <c r="AC1647">
        <f>'Energy consumption (raw)'!AA1597*Lists!$H$98</f>
        <v>0</v>
      </c>
      <c r="AD1647">
        <f>'Energy consumption (raw)'!AB1597*Lists!$H$99</f>
        <v>0</v>
      </c>
      <c r="AE1647">
        <f>'Energy consumption (raw)'!AC1597*Lists!$H$101</f>
        <v>0</v>
      </c>
      <c r="AF1647">
        <f>'Energy consumption (raw)'!AD1597*Lists!$H$101</f>
        <v>0</v>
      </c>
      <c r="AG1647">
        <f>'Energy consumption (raw)'!AE1597*Lists!$H$101</f>
        <v>0</v>
      </c>
      <c r="AH1647">
        <f>'Energy consumption (raw)'!AF1597*Lists!$H$100</f>
        <v>0</v>
      </c>
      <c r="AI1647" s="167">
        <f t="shared" si="124"/>
        <v>1557.3653300000001</v>
      </c>
      <c r="AJ1647" s="179">
        <f>'Energy consumption (raw)'!AG1597</f>
        <v>1557.3653300000001</v>
      </c>
      <c r="AK1647" s="179">
        <f>'Energy consumption (raw)'!AH1597</f>
        <v>1669.1760100000001</v>
      </c>
      <c r="AL1647">
        <f>IF(ROUND(AI1647,-3)=ROUND('Energy consumption (raw)'!AG1597,-3),1,0)</f>
        <v>1</v>
      </c>
      <c r="AM1647" s="179" t="str">
        <f>'Energy consumption (raw)'!AJ1597</f>
        <v>47. Binh Duong</v>
      </c>
      <c r="AN1647">
        <f>VLOOKUP(AM1647,Lists!$F$9:$G$71,2,FALSE)</f>
        <v>1</v>
      </c>
    </row>
    <row r="1648" spans="2:40" x14ac:dyDescent="0.25">
      <c r="B1648" s="65" t="str">
        <f t="shared" si="122"/>
        <v>Industry1496</v>
      </c>
      <c r="C1648" s="179">
        <f>'Energy consumption (raw)'!B1598</f>
        <v>1496</v>
      </c>
      <c r="D1648" s="179">
        <f>'Energy consumption (raw)'!C1598</f>
        <v>0</v>
      </c>
      <c r="E1648" s="179">
        <f>'Energy consumption (raw)'!D1598</f>
        <v>0</v>
      </c>
      <c r="F1648" s="179" t="str">
        <f>'Energy consumption (raw)'!E1598</f>
        <v>Công nghiệp</v>
      </c>
      <c r="G1648" s="179" t="str">
        <f>'Energy consumption (raw)'!F1598</f>
        <v>Sản xuất giày dép</v>
      </c>
      <c r="H1648" s="179" t="str">
        <f>'Energy consumption (raw)'!G1598</f>
        <v>Industry</v>
      </c>
      <c r="I1648" s="179" t="str">
        <f>'Energy consumption (raw)'!I1598</f>
        <v>14 Manufacture of wearing apparel</v>
      </c>
      <c r="J1648" s="179" t="str">
        <f>INDEX(Sector!$E$6:$E$46,MATCH('Energy consumption (toe)'!I1648,Sector!$B$6:$B$46,FALSE))</f>
        <v>Manufacture of wearing apparel</v>
      </c>
      <c r="K1648" s="179">
        <f>IFERROR('Energy consumption (raw)'!J1598*Lists!$H$84,)</f>
        <v>1241.9607000000001</v>
      </c>
      <c r="L1648" s="179">
        <f>'Energy consumption (raw)'!K1598*Lists!$H$84</f>
        <v>1241.9607000000001</v>
      </c>
      <c r="M1648" s="179">
        <f>'Energy consumption (raw)'!L1598*Lists!$H$84</f>
        <v>0</v>
      </c>
      <c r="N1648" s="179">
        <f>'Energy consumption (raw)'!M1598*Lists!$H$84</f>
        <v>0</v>
      </c>
      <c r="O1648" s="178">
        <f t="shared" si="123"/>
        <v>1241.9607000000001</v>
      </c>
      <c r="P1648">
        <f>'Energy consumption (raw)'!N1598*Lists!$H$85</f>
        <v>0</v>
      </c>
      <c r="Q1648">
        <f>'Energy consumption (raw)'!O1598*Lists!$H$86</f>
        <v>0</v>
      </c>
      <c r="R1648">
        <f>'Energy consumption (raw)'!P1598*Lists!$H$87</f>
        <v>0</v>
      </c>
      <c r="S1648">
        <f>'Energy consumption (raw)'!Q1598*Lists!$H$88</f>
        <v>0</v>
      </c>
      <c r="T1648">
        <f>'Energy consumption (raw)'!R1598*Lists!$H$89</f>
        <v>0</v>
      </c>
      <c r="U1648">
        <f>'Energy consumption (raw)'!S1598*Lists!$H$90</f>
        <v>0</v>
      </c>
      <c r="V1648">
        <f>'Energy consumption (raw)'!T1598*Lists!$H$91</f>
        <v>0</v>
      </c>
      <c r="W1648">
        <f>'Energy consumption (raw)'!U1598*Lists!$H$92</f>
        <v>0</v>
      </c>
      <c r="X1648">
        <f>'Energy consumption (raw)'!V1598*Lists!$H$93</f>
        <v>0</v>
      </c>
      <c r="Y1648">
        <f>'Energy consumption (raw)'!W1598*Lists!$H$94</f>
        <v>0</v>
      </c>
      <c r="Z1648">
        <f>'Energy consumption (raw)'!X1598*Lists!$H$96*1000000</f>
        <v>0</v>
      </c>
      <c r="AA1648">
        <f>'Energy consumption (raw)'!Y1598*Lists!$H$97</f>
        <v>0</v>
      </c>
      <c r="AB1648">
        <f>'Energy consumption (raw)'!Z1598*Lists!$H$96</f>
        <v>0</v>
      </c>
      <c r="AC1648">
        <f>'Energy consumption (raw)'!AA1598*Lists!$H$98</f>
        <v>0</v>
      </c>
      <c r="AD1648">
        <f>'Energy consumption (raw)'!AB1598*Lists!$H$99</f>
        <v>0</v>
      </c>
      <c r="AE1648">
        <f>'Energy consumption (raw)'!AC1598*Lists!$H$101</f>
        <v>0</v>
      </c>
      <c r="AF1648">
        <f>'Energy consumption (raw)'!AD1598*Lists!$H$101</f>
        <v>0</v>
      </c>
      <c r="AG1648">
        <f>'Energy consumption (raw)'!AE1598*Lists!$H$101</f>
        <v>0</v>
      </c>
      <c r="AH1648">
        <f>'Energy consumption (raw)'!AF1598*Lists!$H$100</f>
        <v>0</v>
      </c>
      <c r="AI1648" s="167">
        <f t="shared" si="124"/>
        <v>1241.9607000000001</v>
      </c>
      <c r="AJ1648" s="179">
        <f>'Energy consumption (raw)'!AG1598</f>
        <v>1241.9607000000001</v>
      </c>
      <c r="AK1648" s="179">
        <f>'Energy consumption (raw)'!AH1598</f>
        <v>1445.4824000000001</v>
      </c>
      <c r="AL1648">
        <f>IF(ROUND(AI1648,-3)=ROUND('Energy consumption (raw)'!AG1598,-3),1,0)</f>
        <v>1</v>
      </c>
      <c r="AM1648" s="179" t="str">
        <f>'Energy consumption (raw)'!AJ1598</f>
        <v>47. Binh Duong</v>
      </c>
      <c r="AN1648">
        <f>VLOOKUP(AM1648,Lists!$F$9:$G$71,2,FALSE)</f>
        <v>1</v>
      </c>
    </row>
    <row r="1649" spans="2:40" x14ac:dyDescent="0.25">
      <c r="B1649" s="65" t="str">
        <f t="shared" si="122"/>
        <v>Industry1497</v>
      </c>
      <c r="C1649" s="179">
        <f>'Energy consumption (raw)'!B1599</f>
        <v>1497</v>
      </c>
      <c r="D1649" s="179">
        <f>'Energy consumption (raw)'!C1599</f>
        <v>0</v>
      </c>
      <c r="E1649" s="179">
        <f>'Energy consumption (raw)'!D1599</f>
        <v>0</v>
      </c>
      <c r="F1649" s="179" t="str">
        <f>'Energy consumption (raw)'!E1599</f>
        <v>Công nghiệp</v>
      </c>
      <c r="G1649" s="179" t="str">
        <f>'Energy consumption (raw)'!F1599</f>
        <v>Sản xuất giày dép</v>
      </c>
      <c r="H1649" s="179" t="str">
        <f>'Energy consumption (raw)'!G1599</f>
        <v>Industry</v>
      </c>
      <c r="I1649" s="179" t="str">
        <f>'Energy consumption (raw)'!I1599</f>
        <v>14 Manufacture of wearing apparel</v>
      </c>
      <c r="J1649" s="179" t="str">
        <f>INDEX(Sector!$E$6:$E$46,MATCH('Energy consumption (toe)'!I1649,Sector!$B$6:$B$46,FALSE))</f>
        <v>Manufacture of wearing apparel</v>
      </c>
      <c r="K1649" s="179">
        <f>IFERROR('Energy consumption (raw)'!J1599*Lists!$H$84,)</f>
        <v>1320.3605300000002</v>
      </c>
      <c r="L1649" s="179">
        <f>'Energy consumption (raw)'!K1599*Lists!$H$84</f>
        <v>1320.3605300000002</v>
      </c>
      <c r="M1649" s="179">
        <f>'Energy consumption (raw)'!L1599*Lists!$H$84</f>
        <v>0</v>
      </c>
      <c r="N1649" s="179">
        <f>'Energy consumption (raw)'!M1599*Lists!$H$84</f>
        <v>0</v>
      </c>
      <c r="O1649" s="178">
        <f t="shared" si="123"/>
        <v>1320.3605300000002</v>
      </c>
      <c r="P1649">
        <f>'Energy consumption (raw)'!N1599*Lists!$H$85</f>
        <v>0</v>
      </c>
      <c r="Q1649">
        <f>'Energy consumption (raw)'!O1599*Lists!$H$86</f>
        <v>0</v>
      </c>
      <c r="R1649">
        <f>'Energy consumption (raw)'!P1599*Lists!$H$87</f>
        <v>0</v>
      </c>
      <c r="S1649">
        <f>'Energy consumption (raw)'!Q1599*Lists!$H$88</f>
        <v>0</v>
      </c>
      <c r="T1649">
        <f>'Energy consumption (raw)'!R1599*Lists!$H$89</f>
        <v>0</v>
      </c>
      <c r="U1649">
        <f>'Energy consumption (raw)'!S1599*Lists!$H$90</f>
        <v>0</v>
      </c>
      <c r="V1649">
        <f>'Energy consumption (raw)'!T1599*Lists!$H$91</f>
        <v>0</v>
      </c>
      <c r="W1649">
        <f>'Energy consumption (raw)'!U1599*Lists!$H$92</f>
        <v>0</v>
      </c>
      <c r="X1649">
        <f>'Energy consumption (raw)'!V1599*Lists!$H$93</f>
        <v>0</v>
      </c>
      <c r="Y1649">
        <f>'Energy consumption (raw)'!W1599*Lists!$H$94</f>
        <v>0</v>
      </c>
      <c r="Z1649">
        <f>'Energy consumption (raw)'!X1599*Lists!$H$96*1000000</f>
        <v>0</v>
      </c>
      <c r="AA1649">
        <f>'Energy consumption (raw)'!Y1599*Lists!$H$97</f>
        <v>0</v>
      </c>
      <c r="AB1649">
        <f>'Energy consumption (raw)'!Z1599*Lists!$H$96</f>
        <v>0</v>
      </c>
      <c r="AC1649">
        <f>'Energy consumption (raw)'!AA1599*Lists!$H$98</f>
        <v>0</v>
      </c>
      <c r="AD1649">
        <f>'Energy consumption (raw)'!AB1599*Lists!$H$99</f>
        <v>0</v>
      </c>
      <c r="AE1649">
        <f>'Energy consumption (raw)'!AC1599*Lists!$H$101</f>
        <v>0</v>
      </c>
      <c r="AF1649">
        <f>'Energy consumption (raw)'!AD1599*Lists!$H$101</f>
        <v>0</v>
      </c>
      <c r="AG1649">
        <f>'Energy consumption (raw)'!AE1599*Lists!$H$101</f>
        <v>0</v>
      </c>
      <c r="AH1649">
        <f>'Energy consumption (raw)'!AF1599*Lists!$H$100</f>
        <v>0</v>
      </c>
      <c r="AI1649" s="167">
        <f t="shared" si="124"/>
        <v>1320.3605300000002</v>
      </c>
      <c r="AJ1649" s="179">
        <f>'Energy consumption (raw)'!AG1599</f>
        <v>1320.3605300000002</v>
      </c>
      <c r="AK1649" s="179">
        <f>'Energy consumption (raw)'!AH1599</f>
        <v>1377.8835700000002</v>
      </c>
      <c r="AL1649">
        <f>IF(ROUND(AI1649,-3)=ROUND('Energy consumption (raw)'!AG1599,-3),1,0)</f>
        <v>1</v>
      </c>
      <c r="AM1649" s="179" t="str">
        <f>'Energy consumption (raw)'!AJ1599</f>
        <v>47. Binh Duong</v>
      </c>
      <c r="AN1649">
        <f>VLOOKUP(AM1649,Lists!$F$9:$G$71,2,FALSE)</f>
        <v>1</v>
      </c>
    </row>
    <row r="1650" spans="2:40" x14ac:dyDescent="0.25">
      <c r="B1650" s="65" t="str">
        <f t="shared" si="122"/>
        <v>Industry1498</v>
      </c>
      <c r="C1650" s="179">
        <f>'Energy consumption (raw)'!B1600</f>
        <v>1498</v>
      </c>
      <c r="D1650" s="179">
        <f>'Energy consumption (raw)'!C1600</f>
        <v>0</v>
      </c>
      <c r="E1650" s="179">
        <f>'Energy consumption (raw)'!D1600</f>
        <v>0</v>
      </c>
      <c r="F1650" s="179" t="str">
        <f>'Energy consumption (raw)'!E1600</f>
        <v>Công nghiệp</v>
      </c>
      <c r="G1650" s="179" t="str">
        <f>'Energy consumption (raw)'!F1600</f>
        <v>Sản xuất giày dép</v>
      </c>
      <c r="H1650" s="179" t="str">
        <f>'Energy consumption (raw)'!G1600</f>
        <v>Industry</v>
      </c>
      <c r="I1650" s="179" t="str">
        <f>'Energy consumption (raw)'!I1600</f>
        <v>14 Manufacture of wearing apparel</v>
      </c>
      <c r="J1650" s="179" t="str">
        <f>INDEX(Sector!$E$6:$E$46,MATCH('Energy consumption (toe)'!I1650,Sector!$B$6:$B$46,FALSE))</f>
        <v>Manufacture of wearing apparel</v>
      </c>
      <c r="K1650" s="179">
        <f>IFERROR('Energy consumption (raw)'!J1600*Lists!$H$84,)</f>
        <v>1010.03237</v>
      </c>
      <c r="L1650" s="179">
        <f>'Energy consumption (raw)'!K1600*Lists!$H$84</f>
        <v>1010.03237</v>
      </c>
      <c r="M1650" s="179">
        <f>'Energy consumption (raw)'!L1600*Lists!$H$84</f>
        <v>0</v>
      </c>
      <c r="N1650" s="179">
        <f>'Energy consumption (raw)'!M1600*Lists!$H$84</f>
        <v>0</v>
      </c>
      <c r="O1650" s="178">
        <f t="shared" si="123"/>
        <v>1010.03237</v>
      </c>
      <c r="P1650">
        <f>'Energy consumption (raw)'!N1600*Lists!$H$85</f>
        <v>0</v>
      </c>
      <c r="Q1650">
        <f>'Energy consumption (raw)'!O1600*Lists!$H$86</f>
        <v>0</v>
      </c>
      <c r="R1650">
        <f>'Energy consumption (raw)'!P1600*Lists!$H$87</f>
        <v>0</v>
      </c>
      <c r="S1650">
        <f>'Energy consumption (raw)'!Q1600*Lists!$H$88</f>
        <v>0</v>
      </c>
      <c r="T1650">
        <f>'Energy consumption (raw)'!R1600*Lists!$H$89</f>
        <v>0</v>
      </c>
      <c r="U1650">
        <f>'Energy consumption (raw)'!S1600*Lists!$H$90</f>
        <v>0</v>
      </c>
      <c r="V1650">
        <f>'Energy consumption (raw)'!T1600*Lists!$H$91</f>
        <v>0</v>
      </c>
      <c r="W1650">
        <f>'Energy consumption (raw)'!U1600*Lists!$H$92</f>
        <v>0</v>
      </c>
      <c r="X1650">
        <f>'Energy consumption (raw)'!V1600*Lists!$H$93</f>
        <v>0</v>
      </c>
      <c r="Y1650">
        <f>'Energy consumption (raw)'!W1600*Lists!$H$94</f>
        <v>0</v>
      </c>
      <c r="Z1650">
        <f>'Energy consumption (raw)'!X1600*Lists!$H$96*1000000</f>
        <v>0</v>
      </c>
      <c r="AA1650">
        <f>'Energy consumption (raw)'!Y1600*Lists!$H$97</f>
        <v>0</v>
      </c>
      <c r="AB1650">
        <f>'Energy consumption (raw)'!Z1600*Lists!$H$96</f>
        <v>0</v>
      </c>
      <c r="AC1650">
        <f>'Energy consumption (raw)'!AA1600*Lists!$H$98</f>
        <v>0</v>
      </c>
      <c r="AD1650">
        <f>'Energy consumption (raw)'!AB1600*Lists!$H$99</f>
        <v>0</v>
      </c>
      <c r="AE1650">
        <f>'Energy consumption (raw)'!AC1600*Lists!$H$101</f>
        <v>0</v>
      </c>
      <c r="AF1650">
        <f>'Energy consumption (raw)'!AD1600*Lists!$H$101</f>
        <v>0</v>
      </c>
      <c r="AG1650">
        <f>'Energy consumption (raw)'!AE1600*Lists!$H$101</f>
        <v>0</v>
      </c>
      <c r="AH1650">
        <f>'Energy consumption (raw)'!AF1600*Lists!$H$100</f>
        <v>0</v>
      </c>
      <c r="AI1650" s="167">
        <f t="shared" si="124"/>
        <v>1010.03237</v>
      </c>
      <c r="AJ1650" s="179">
        <f>'Energy consumption (raw)'!AG1600</f>
        <v>1010.03237</v>
      </c>
      <c r="AK1650" s="179">
        <f>'Energy consumption (raw)'!AH1600</f>
        <v>1360.0619200000001</v>
      </c>
      <c r="AL1650">
        <f>IF(ROUND(AI1650,-3)=ROUND('Energy consumption (raw)'!AG1600,-3),1,0)</f>
        <v>1</v>
      </c>
      <c r="AM1650" s="179" t="str">
        <f>'Energy consumption (raw)'!AJ1600</f>
        <v>47. Binh Duong</v>
      </c>
      <c r="AN1650">
        <f>VLOOKUP(AM1650,Lists!$F$9:$G$71,2,FALSE)</f>
        <v>1</v>
      </c>
    </row>
    <row r="1651" spans="2:40" x14ac:dyDescent="0.25">
      <c r="B1651" s="65" t="str">
        <f t="shared" si="122"/>
        <v>Industry1499</v>
      </c>
      <c r="C1651" s="179">
        <f>'Energy consumption (raw)'!B1601</f>
        <v>1499</v>
      </c>
      <c r="D1651" s="179">
        <f>'Energy consumption (raw)'!C1601</f>
        <v>0</v>
      </c>
      <c r="E1651" s="179">
        <f>'Energy consumption (raw)'!D1601</f>
        <v>0</v>
      </c>
      <c r="F1651" s="179" t="str">
        <f>'Energy consumption (raw)'!E1601</f>
        <v>Công nghiệp</v>
      </c>
      <c r="G1651" s="179" t="str">
        <f>'Energy consumption (raw)'!F1601</f>
        <v>Sản xuất giày dép</v>
      </c>
      <c r="H1651" s="179" t="str">
        <f>'Energy consumption (raw)'!G1601</f>
        <v>Industry</v>
      </c>
      <c r="I1651" s="179" t="str">
        <f>'Energy consumption (raw)'!I1601</f>
        <v>14 Manufacture of wearing apparel</v>
      </c>
      <c r="J1651" s="179" t="str">
        <f>INDEX(Sector!$E$6:$E$46,MATCH('Energy consumption (toe)'!I1651,Sector!$B$6:$B$46,FALSE))</f>
        <v>Manufacture of wearing apparel</v>
      </c>
      <c r="K1651" s="179">
        <f>IFERROR('Energy consumption (raw)'!J1601*Lists!$H$84,)</f>
        <v>0</v>
      </c>
      <c r="L1651" s="179">
        <f>'Energy consumption (raw)'!K1601*Lists!$H$84</f>
        <v>1604.5194100000001</v>
      </c>
      <c r="M1651" s="179">
        <f>'Energy consumption (raw)'!L1601*Lists!$H$84</f>
        <v>0</v>
      </c>
      <c r="N1651" s="179">
        <f>'Energy consumption (raw)'!M1601*Lists!$H$84</f>
        <v>0</v>
      </c>
      <c r="O1651" s="178">
        <f t="shared" si="123"/>
        <v>1604.5194100000001</v>
      </c>
      <c r="P1651">
        <f>'Energy consumption (raw)'!N1601*Lists!$H$85</f>
        <v>0</v>
      </c>
      <c r="Q1651">
        <f>'Energy consumption (raw)'!O1601*Lists!$H$86</f>
        <v>0</v>
      </c>
      <c r="R1651">
        <f>'Energy consumption (raw)'!P1601*Lists!$H$87</f>
        <v>0</v>
      </c>
      <c r="S1651">
        <f>'Energy consumption (raw)'!Q1601*Lists!$H$88</f>
        <v>0</v>
      </c>
      <c r="T1651">
        <f>'Energy consumption (raw)'!R1601*Lists!$H$89</f>
        <v>0</v>
      </c>
      <c r="U1651">
        <f>'Energy consumption (raw)'!S1601*Lists!$H$90</f>
        <v>0</v>
      </c>
      <c r="V1651">
        <f>'Energy consumption (raw)'!T1601*Lists!$H$91</f>
        <v>0</v>
      </c>
      <c r="W1651">
        <f>'Energy consumption (raw)'!U1601*Lists!$H$92</f>
        <v>0</v>
      </c>
      <c r="X1651">
        <f>'Energy consumption (raw)'!V1601*Lists!$H$93</f>
        <v>0</v>
      </c>
      <c r="Y1651">
        <f>'Energy consumption (raw)'!W1601*Lists!$H$94</f>
        <v>0</v>
      </c>
      <c r="Z1651">
        <f>'Energy consumption (raw)'!X1601*Lists!$H$96*1000000</f>
        <v>0</v>
      </c>
      <c r="AA1651">
        <f>'Energy consumption (raw)'!Y1601*Lists!$H$97</f>
        <v>0</v>
      </c>
      <c r="AB1651">
        <f>'Energy consumption (raw)'!Z1601*Lists!$H$96</f>
        <v>0</v>
      </c>
      <c r="AC1651">
        <f>'Energy consumption (raw)'!AA1601*Lists!$H$98</f>
        <v>0</v>
      </c>
      <c r="AD1651">
        <f>'Energy consumption (raw)'!AB1601*Lists!$H$99</f>
        <v>0</v>
      </c>
      <c r="AE1651">
        <f>'Energy consumption (raw)'!AC1601*Lists!$H$101</f>
        <v>0</v>
      </c>
      <c r="AF1651">
        <f>'Energy consumption (raw)'!AD1601*Lists!$H$101</f>
        <v>0</v>
      </c>
      <c r="AG1651">
        <f>'Energy consumption (raw)'!AE1601*Lists!$H$101</f>
        <v>0</v>
      </c>
      <c r="AH1651">
        <f>'Energy consumption (raw)'!AF1601*Lists!$H$100</f>
        <v>0</v>
      </c>
      <c r="AI1651" s="167">
        <f t="shared" si="124"/>
        <v>1604.5194100000001</v>
      </c>
      <c r="AJ1651" s="179">
        <f>'Energy consumption (raw)'!AG1601</f>
        <v>1604.5194100000001</v>
      </c>
      <c r="AK1651" s="179">
        <f>'Energy consumption (raw)'!AH1601</f>
        <v>1099.91212</v>
      </c>
      <c r="AL1651">
        <f>IF(ROUND(AI1651,-3)=ROUND('Energy consumption (raw)'!AG1601,-3),1,0)</f>
        <v>1</v>
      </c>
      <c r="AM1651" s="179" t="str">
        <f>'Energy consumption (raw)'!AJ1601</f>
        <v>47. Binh Duong</v>
      </c>
      <c r="AN1651">
        <f>VLOOKUP(AM1651,Lists!$F$9:$G$71,2,FALSE)</f>
        <v>1</v>
      </c>
    </row>
    <row r="1652" spans="2:40" x14ac:dyDescent="0.25">
      <c r="B1652" s="65" t="str">
        <f t="shared" si="122"/>
        <v>Industry1500</v>
      </c>
      <c r="C1652" s="179">
        <f>'Energy consumption (raw)'!B1602</f>
        <v>1500</v>
      </c>
      <c r="D1652" s="179">
        <f>'Energy consumption (raw)'!C1602</f>
        <v>0</v>
      </c>
      <c r="E1652" s="179">
        <f>'Energy consumption (raw)'!D1602</f>
        <v>0</v>
      </c>
      <c r="F1652" s="179" t="str">
        <f>'Energy consumption (raw)'!E1602</f>
        <v>Công nghiệp</v>
      </c>
      <c r="G1652" s="179" t="str">
        <f>'Energy consumption (raw)'!F1602</f>
        <v>Sản xuất giày dép</v>
      </c>
      <c r="H1652" s="179" t="str">
        <f>'Energy consumption (raw)'!G1602</f>
        <v>Industry</v>
      </c>
      <c r="I1652" s="179" t="str">
        <f>'Energy consumption (raw)'!I1602</f>
        <v>14 Manufacture of wearing apparel</v>
      </c>
      <c r="J1652" s="179" t="str">
        <f>INDEX(Sector!$E$6:$E$46,MATCH('Energy consumption (toe)'!I1652,Sector!$B$6:$B$46,FALSE))</f>
        <v>Manufacture of wearing apparel</v>
      </c>
      <c r="K1652" s="179">
        <f>IFERROR('Energy consumption (raw)'!J1602*Lists!$H$84,)</f>
        <v>879.13968000000011</v>
      </c>
      <c r="L1652" s="179">
        <f>'Energy consumption (raw)'!K1602*Lists!$H$84</f>
        <v>830.74795970000002</v>
      </c>
      <c r="M1652" s="179">
        <f>'Energy consumption (raw)'!L1602*Lists!$H$84</f>
        <v>0</v>
      </c>
      <c r="N1652" s="179">
        <f>'Energy consumption (raw)'!M1602*Lists!$H$84</f>
        <v>0</v>
      </c>
      <c r="O1652" s="178">
        <f t="shared" si="123"/>
        <v>830.74795970000002</v>
      </c>
      <c r="P1652">
        <f>'Energy consumption (raw)'!N1602*Lists!$H$85</f>
        <v>0</v>
      </c>
      <c r="Q1652">
        <f>'Energy consumption (raw)'!O1602*Lists!$H$86</f>
        <v>0</v>
      </c>
      <c r="R1652">
        <f>'Energy consumption (raw)'!P1602*Lists!$H$87</f>
        <v>0</v>
      </c>
      <c r="S1652">
        <f>'Energy consumption (raw)'!Q1602*Lists!$H$88</f>
        <v>0</v>
      </c>
      <c r="T1652">
        <f>'Energy consumption (raw)'!R1602*Lists!$H$89</f>
        <v>0</v>
      </c>
      <c r="U1652">
        <f>'Energy consumption (raw)'!S1602*Lists!$H$90</f>
        <v>9.6800000000000011E-3</v>
      </c>
      <c r="V1652">
        <f>'Energy consumption (raw)'!T1602*Lists!$H$91</f>
        <v>0</v>
      </c>
      <c r="W1652">
        <f>'Energy consumption (raw)'!U1602*Lists!$H$92</f>
        <v>0</v>
      </c>
      <c r="X1652">
        <f>'Energy consumption (raw)'!V1602*Lists!$H$93</f>
        <v>0</v>
      </c>
      <c r="Y1652">
        <f>'Energy consumption (raw)'!W1602*Lists!$H$94</f>
        <v>0</v>
      </c>
      <c r="Z1652">
        <f>'Energy consumption (raw)'!X1602*Lists!$H$96*1000000</f>
        <v>0</v>
      </c>
      <c r="AA1652">
        <f>'Energy consumption (raw)'!Y1602*Lists!$H$97</f>
        <v>0</v>
      </c>
      <c r="AB1652">
        <f>'Energy consumption (raw)'!Z1602*Lists!$H$96</f>
        <v>0</v>
      </c>
      <c r="AC1652">
        <f>'Energy consumption (raw)'!AA1602*Lists!$H$98</f>
        <v>0</v>
      </c>
      <c r="AD1652">
        <f>'Energy consumption (raw)'!AB1602*Lists!$H$99</f>
        <v>2839.2760000000035</v>
      </c>
      <c r="AE1652">
        <f>'Energy consumption (raw)'!AC1602*Lists!$H$101</f>
        <v>0</v>
      </c>
      <c r="AF1652">
        <f>'Energy consumption (raw)'!AD1602*Lists!$H$101</f>
        <v>0</v>
      </c>
      <c r="AG1652">
        <f>'Energy consumption (raw)'!AE1602*Lists!$H$101</f>
        <v>0</v>
      </c>
      <c r="AH1652">
        <f>'Energy consumption (raw)'!AF1602*Lists!$H$100</f>
        <v>0</v>
      </c>
      <c r="AI1652" s="167">
        <f t="shared" si="124"/>
        <v>3670.0336397000037</v>
      </c>
      <c r="AJ1652" s="179">
        <f>'Energy consumption (raw)'!AG1602</f>
        <v>3670.0336397000001</v>
      </c>
      <c r="AK1652" s="179">
        <f>'Energy consumption (raw)'!AH1602</f>
        <v>1054.73308</v>
      </c>
      <c r="AL1652">
        <f>IF(ROUND(AI1652,-3)=ROUND('Energy consumption (raw)'!AG1602,-3),1,0)</f>
        <v>1</v>
      </c>
      <c r="AM1652" s="179" t="str">
        <f>'Energy consumption (raw)'!AJ1602</f>
        <v>47. Binh Duong</v>
      </c>
      <c r="AN1652">
        <f>VLOOKUP(AM1652,Lists!$F$9:$G$71,2,FALSE)</f>
        <v>1</v>
      </c>
    </row>
    <row r="1653" spans="2:40" x14ac:dyDescent="0.25">
      <c r="B1653" s="65" t="str">
        <f t="shared" si="122"/>
        <v>Industry1501</v>
      </c>
      <c r="C1653" s="179">
        <f>'Energy consumption (raw)'!B1603</f>
        <v>1501</v>
      </c>
      <c r="D1653" s="179">
        <f>'Energy consumption (raw)'!C1603</f>
        <v>0</v>
      </c>
      <c r="E1653" s="179">
        <f>'Energy consumption (raw)'!D1603</f>
        <v>0</v>
      </c>
      <c r="F1653" s="179" t="str">
        <f>'Energy consumption (raw)'!E1603</f>
        <v>Công nghiệp</v>
      </c>
      <c r="G1653" s="179" t="str">
        <f>'Energy consumption (raw)'!F1603</f>
        <v>Sản xuất giấy nhãn và bìa nhãn</v>
      </c>
      <c r="H1653" s="179" t="str">
        <f>'Energy consumption (raw)'!G1603</f>
        <v>Industry</v>
      </c>
      <c r="I1653" s="179" t="str">
        <f>'Energy consumption (raw)'!I1603</f>
        <v>17 Manufacture of paper and paper products</v>
      </c>
      <c r="J1653" s="179" t="str">
        <f>INDEX(Sector!$E$6:$E$46,MATCH('Energy consumption (toe)'!I1653,Sector!$B$6:$B$46,FALSE))</f>
        <v>Manufacture of paper and paper products</v>
      </c>
      <c r="K1653" s="179">
        <f>IFERROR('Energy consumption (raw)'!J1603*Lists!$H$84,)</f>
        <v>0</v>
      </c>
      <c r="L1653" s="179">
        <f>'Energy consumption (raw)'!K1603*Lists!$H$84</f>
        <v>1347.90308</v>
      </c>
      <c r="M1653" s="179">
        <f>'Energy consumption (raw)'!L1603*Lists!$H$84</f>
        <v>0</v>
      </c>
      <c r="N1653" s="179">
        <f>'Energy consumption (raw)'!M1603*Lists!$H$84</f>
        <v>0</v>
      </c>
      <c r="O1653" s="178">
        <f t="shared" si="123"/>
        <v>1347.90308</v>
      </c>
      <c r="P1653">
        <f>'Energy consumption (raw)'!N1603*Lists!$H$85</f>
        <v>0</v>
      </c>
      <c r="Q1653">
        <f>'Energy consumption (raw)'!O1603*Lists!$H$86</f>
        <v>0</v>
      </c>
      <c r="R1653">
        <f>'Energy consumption (raw)'!P1603*Lists!$H$87</f>
        <v>0</v>
      </c>
      <c r="S1653">
        <f>'Energy consumption (raw)'!Q1603*Lists!$H$88</f>
        <v>0</v>
      </c>
      <c r="T1653">
        <f>'Energy consumption (raw)'!R1603*Lists!$H$89</f>
        <v>0</v>
      </c>
      <c r="U1653">
        <f>'Energy consumption (raw)'!S1603*Lists!$H$90</f>
        <v>1.056E-2</v>
      </c>
      <c r="V1653">
        <f>'Energy consumption (raw)'!T1603*Lists!$H$91</f>
        <v>0</v>
      </c>
      <c r="W1653">
        <f>'Energy consumption (raw)'!U1603*Lists!$H$92</f>
        <v>0</v>
      </c>
      <c r="X1653">
        <f>'Energy consumption (raw)'!V1603*Lists!$H$93</f>
        <v>0</v>
      </c>
      <c r="Y1653">
        <f>'Energy consumption (raw)'!W1603*Lists!$H$94</f>
        <v>0</v>
      </c>
      <c r="Z1653">
        <f>'Energy consumption (raw)'!X1603*Lists!$H$96*1000000</f>
        <v>0</v>
      </c>
      <c r="AA1653">
        <f>'Energy consumption (raw)'!Y1603*Lists!$H$97</f>
        <v>10.9</v>
      </c>
      <c r="AB1653">
        <f>'Energy consumption (raw)'!Z1603*Lists!$H$96</f>
        <v>0</v>
      </c>
      <c r="AC1653">
        <f>'Energy consumption (raw)'!AA1603*Lists!$H$98</f>
        <v>0</v>
      </c>
      <c r="AD1653">
        <f>'Energy consumption (raw)'!AB1603*Lists!$H$99</f>
        <v>0</v>
      </c>
      <c r="AE1653">
        <f>'Energy consumption (raw)'!AC1603*Lists!$H$101</f>
        <v>0</v>
      </c>
      <c r="AF1653">
        <f>'Energy consumption (raw)'!AD1603*Lists!$H$101</f>
        <v>0</v>
      </c>
      <c r="AG1653">
        <f>'Energy consumption (raw)'!AE1603*Lists!$H$101</f>
        <v>0</v>
      </c>
      <c r="AH1653">
        <f>'Energy consumption (raw)'!AF1603*Lists!$H$100</f>
        <v>0</v>
      </c>
      <c r="AI1653" s="167">
        <f t="shared" si="124"/>
        <v>1358.8136400000001</v>
      </c>
      <c r="AJ1653" s="179">
        <f>'Energy consumption (raw)'!AG1603</f>
        <v>1358.8136400000001</v>
      </c>
      <c r="AK1653" s="179">
        <f>'Energy consumption (raw)'!AH1603</f>
        <v>1285.77431</v>
      </c>
      <c r="AL1653">
        <f>IF(ROUND(AI1653,-3)=ROUND('Energy consumption (raw)'!AG1603,-3),1,0)</f>
        <v>1</v>
      </c>
      <c r="AM1653" s="179" t="str">
        <f>'Energy consumption (raw)'!AJ1603</f>
        <v>47. Binh Duong</v>
      </c>
      <c r="AN1653">
        <f>VLOOKUP(AM1653,Lists!$F$9:$G$71,2,FALSE)</f>
        <v>1</v>
      </c>
    </row>
    <row r="1654" spans="2:40" x14ac:dyDescent="0.25">
      <c r="B1654" s="65" t="str">
        <f t="shared" si="122"/>
        <v>Industry1502</v>
      </c>
      <c r="C1654" s="179">
        <f>'Energy consumption (raw)'!B1604</f>
        <v>1502</v>
      </c>
      <c r="D1654" s="179">
        <f>'Energy consumption (raw)'!C1604</f>
        <v>0</v>
      </c>
      <c r="E1654" s="179">
        <f>'Energy consumption (raw)'!D1604</f>
        <v>0</v>
      </c>
      <c r="F1654" s="179" t="str">
        <f>'Energy consumption (raw)'!E1604</f>
        <v>Công nghiệp</v>
      </c>
      <c r="G1654" s="179" t="str">
        <f>'Energy consumption (raw)'!F1604</f>
        <v>Sản xuất giấy nhăn, bìa nhăn, bao bì từ giấy và bì</v>
      </c>
      <c r="H1654" s="179" t="str">
        <f>'Energy consumption (raw)'!G1604</f>
        <v>Industry</v>
      </c>
      <c r="I1654" s="179" t="str">
        <f>'Energy consumption (raw)'!I1604</f>
        <v>17 Manufacture of paper and paper products</v>
      </c>
      <c r="J1654" s="179" t="str">
        <f>INDEX(Sector!$E$6:$E$46,MATCH('Energy consumption (toe)'!I1654,Sector!$B$6:$B$46,FALSE))</f>
        <v>Manufacture of paper and paper products</v>
      </c>
      <c r="K1654" s="179">
        <f>IFERROR('Energy consumption (raw)'!J1604*Lists!$H$84,)</f>
        <v>0</v>
      </c>
      <c r="L1654" s="179">
        <f>'Energy consumption (raw)'!K1604*Lists!$H$84</f>
        <v>4531.2818100000004</v>
      </c>
      <c r="M1654" s="179">
        <f>'Energy consumption (raw)'!L1604*Lists!$H$84</f>
        <v>0</v>
      </c>
      <c r="N1654" s="179">
        <f>'Energy consumption (raw)'!M1604*Lists!$H$84</f>
        <v>0</v>
      </c>
      <c r="O1654" s="178">
        <f t="shared" si="123"/>
        <v>4531.2818100000004</v>
      </c>
      <c r="P1654">
        <f>'Energy consumption (raw)'!N1604*Lists!$H$85</f>
        <v>13407.099999999999</v>
      </c>
      <c r="Q1654">
        <f>'Energy consumption (raw)'!O1604*Lists!$H$86</f>
        <v>0</v>
      </c>
      <c r="R1654">
        <f>'Energy consumption (raw)'!P1604*Lists!$H$87</f>
        <v>0</v>
      </c>
      <c r="S1654">
        <f>'Energy consumption (raw)'!Q1604*Lists!$H$88</f>
        <v>0</v>
      </c>
      <c r="T1654">
        <f>'Energy consumption (raw)'!R1604*Lists!$H$89</f>
        <v>0</v>
      </c>
      <c r="U1654">
        <f>'Energy consumption (raw)'!S1604*Lists!$H$90</f>
        <v>0</v>
      </c>
      <c r="V1654">
        <f>'Energy consumption (raw)'!T1604*Lists!$H$91</f>
        <v>0</v>
      </c>
      <c r="W1654">
        <f>'Energy consumption (raw)'!U1604*Lists!$H$92</f>
        <v>0</v>
      </c>
      <c r="X1654">
        <f>'Energy consumption (raw)'!V1604*Lists!$H$93</f>
        <v>0</v>
      </c>
      <c r="Y1654">
        <f>'Energy consumption (raw)'!W1604*Lists!$H$94</f>
        <v>0</v>
      </c>
      <c r="Z1654">
        <f>'Energy consumption (raw)'!X1604*Lists!$H$96*1000000</f>
        <v>0</v>
      </c>
      <c r="AA1654">
        <f>'Energy consumption (raw)'!Y1604*Lists!$H$97</f>
        <v>0</v>
      </c>
      <c r="AB1654">
        <f>'Energy consumption (raw)'!Z1604*Lists!$H$96</f>
        <v>0</v>
      </c>
      <c r="AC1654">
        <f>'Energy consumption (raw)'!AA1604*Lists!$H$98</f>
        <v>0</v>
      </c>
      <c r="AD1654">
        <f>'Energy consumption (raw)'!AB1604*Lists!$H$99</f>
        <v>0</v>
      </c>
      <c r="AE1654">
        <f>'Energy consumption (raw)'!AC1604*Lists!$H$101</f>
        <v>0</v>
      </c>
      <c r="AF1654">
        <f>'Energy consumption (raw)'!AD1604*Lists!$H$101</f>
        <v>0</v>
      </c>
      <c r="AG1654">
        <f>'Energy consumption (raw)'!AE1604*Lists!$H$101</f>
        <v>0</v>
      </c>
      <c r="AH1654">
        <f>'Energy consumption (raw)'!AF1604*Lists!$H$100</f>
        <v>0</v>
      </c>
      <c r="AI1654" s="167">
        <f t="shared" si="124"/>
        <v>17938.381809999999</v>
      </c>
      <c r="AJ1654" s="179">
        <f>'Energy consumption (raw)'!AG1604</f>
        <v>17938.381809999999</v>
      </c>
      <c r="AK1654" s="179">
        <f>'Energy consumption (raw)'!AH1604</f>
        <v>2532.07843</v>
      </c>
      <c r="AL1654">
        <f>IF(ROUND(AI1654,-3)=ROUND('Energy consumption (raw)'!AG1604,-3),1,0)</f>
        <v>1</v>
      </c>
      <c r="AM1654" s="179" t="str">
        <f>'Energy consumption (raw)'!AJ1604</f>
        <v>47. Binh Duong</v>
      </c>
      <c r="AN1654">
        <f>VLOOKUP(AM1654,Lists!$F$9:$G$71,2,FALSE)</f>
        <v>1</v>
      </c>
    </row>
    <row r="1655" spans="2:40" x14ac:dyDescent="0.25">
      <c r="B1655" s="65" t="str">
        <f t="shared" si="122"/>
        <v>Industry1503</v>
      </c>
      <c r="C1655" s="179">
        <f>'Energy consumption (raw)'!B1605</f>
        <v>1503</v>
      </c>
      <c r="D1655" s="179">
        <f>'Energy consumption (raw)'!C1605</f>
        <v>0</v>
      </c>
      <c r="E1655" s="179">
        <f>'Energy consumption (raw)'!D1605</f>
        <v>0</v>
      </c>
      <c r="F1655" s="179" t="str">
        <f>'Energy consumption (raw)'!E1605</f>
        <v>Công nghiệp</v>
      </c>
      <c r="G1655" s="179" t="str">
        <f>'Energy consumption (raw)'!F1605</f>
        <v>Sản xuất giấy nhăn, bìa nhăn, bao bì từ giấy và bìa</v>
      </c>
      <c r="H1655" s="179" t="str">
        <f>'Energy consumption (raw)'!G1605</f>
        <v>Industry</v>
      </c>
      <c r="I1655" s="179" t="str">
        <f>'Energy consumption (raw)'!I1605</f>
        <v>17 Manufacture of paper and paper products</v>
      </c>
      <c r="J1655" s="179" t="str">
        <f>INDEX(Sector!$E$6:$E$46,MATCH('Energy consumption (toe)'!I1655,Sector!$B$6:$B$46,FALSE))</f>
        <v>Manufacture of paper and paper products</v>
      </c>
      <c r="K1655" s="179">
        <f>IFERROR('Energy consumption (raw)'!J1605*Lists!$H$84,)</f>
        <v>0</v>
      </c>
      <c r="L1655" s="179">
        <f>'Energy consumption (raw)'!K1605*Lists!$H$84</f>
        <v>3111.5829400000002</v>
      </c>
      <c r="M1655" s="179">
        <f>'Energy consumption (raw)'!L1605*Lists!$H$84</f>
        <v>0</v>
      </c>
      <c r="N1655" s="179">
        <f>'Energy consumption (raw)'!M1605*Lists!$H$84</f>
        <v>0</v>
      </c>
      <c r="O1655" s="178">
        <f t="shared" si="123"/>
        <v>3111.5829400000002</v>
      </c>
      <c r="P1655">
        <f>'Energy consumption (raw)'!N1605*Lists!$H$85</f>
        <v>0</v>
      </c>
      <c r="Q1655">
        <f>'Energy consumption (raw)'!O1605*Lists!$H$86</f>
        <v>0</v>
      </c>
      <c r="R1655">
        <f>'Energy consumption (raw)'!P1605*Lists!$H$87</f>
        <v>0</v>
      </c>
      <c r="S1655">
        <f>'Energy consumption (raw)'!Q1605*Lists!$H$88</f>
        <v>0</v>
      </c>
      <c r="T1655">
        <f>'Energy consumption (raw)'!R1605*Lists!$H$89</f>
        <v>0</v>
      </c>
      <c r="U1655">
        <f>'Energy consumption (raw)'!S1605*Lists!$H$90</f>
        <v>0</v>
      </c>
      <c r="V1655">
        <f>'Energy consumption (raw)'!T1605*Lists!$H$91</f>
        <v>0</v>
      </c>
      <c r="W1655">
        <f>'Energy consumption (raw)'!U1605*Lists!$H$92</f>
        <v>0</v>
      </c>
      <c r="X1655">
        <f>'Energy consumption (raw)'!V1605*Lists!$H$93</f>
        <v>0</v>
      </c>
      <c r="Y1655">
        <f>'Energy consumption (raw)'!W1605*Lists!$H$94</f>
        <v>0</v>
      </c>
      <c r="Z1655">
        <f>'Energy consumption (raw)'!X1605*Lists!$H$96*1000000</f>
        <v>0</v>
      </c>
      <c r="AA1655">
        <f>'Energy consumption (raw)'!Y1605*Lists!$H$97</f>
        <v>0</v>
      </c>
      <c r="AB1655">
        <f>'Energy consumption (raw)'!Z1605*Lists!$H$96</f>
        <v>0</v>
      </c>
      <c r="AC1655">
        <f>'Energy consumption (raw)'!AA1605*Lists!$H$98</f>
        <v>0</v>
      </c>
      <c r="AD1655">
        <f>'Energy consumption (raw)'!AB1605*Lists!$H$99</f>
        <v>0</v>
      </c>
      <c r="AE1655">
        <f>'Energy consumption (raw)'!AC1605*Lists!$H$101</f>
        <v>0</v>
      </c>
      <c r="AF1655">
        <f>'Energy consumption (raw)'!AD1605*Lists!$H$101</f>
        <v>0</v>
      </c>
      <c r="AG1655">
        <f>'Energy consumption (raw)'!AE1605*Lists!$H$101</f>
        <v>0</v>
      </c>
      <c r="AH1655">
        <f>'Energy consumption (raw)'!AF1605*Lists!$H$100</f>
        <v>0</v>
      </c>
      <c r="AI1655" s="167">
        <f t="shared" si="124"/>
        <v>3111.5829400000002</v>
      </c>
      <c r="AJ1655" s="179">
        <f>'Energy consumption (raw)'!AG1605</f>
        <v>3111.5829400000002</v>
      </c>
      <c r="AK1655" s="179">
        <f>'Energy consumption (raw)'!AH1605</f>
        <v>1922.4237000000001</v>
      </c>
      <c r="AL1655">
        <f>IF(ROUND(AI1655,-3)=ROUND('Energy consumption (raw)'!AG1605,-3),1,0)</f>
        <v>1</v>
      </c>
      <c r="AM1655" s="179" t="str">
        <f>'Energy consumption (raw)'!AJ1605</f>
        <v>47. Binh Duong</v>
      </c>
      <c r="AN1655">
        <f>VLOOKUP(AM1655,Lists!$F$9:$G$71,2,FALSE)</f>
        <v>1</v>
      </c>
    </row>
    <row r="1656" spans="2:40" x14ac:dyDescent="0.25">
      <c r="B1656" s="65" t="str">
        <f t="shared" si="122"/>
        <v>Industry1504</v>
      </c>
      <c r="C1656" s="179">
        <f>'Energy consumption (raw)'!B1606</f>
        <v>1504</v>
      </c>
      <c r="D1656" s="179">
        <f>'Energy consumption (raw)'!C1606</f>
        <v>0</v>
      </c>
      <c r="E1656" s="179">
        <f>'Energy consumption (raw)'!D1606</f>
        <v>0</v>
      </c>
      <c r="F1656" s="179" t="str">
        <f>'Energy consumption (raw)'!E1606</f>
        <v>Công nghiệp</v>
      </c>
      <c r="G1656" s="179" t="str">
        <f>'Energy consumption (raw)'!F1606</f>
        <v>Sản xuất giấy nhăn, bìa nhăn, bao bì từ giấy và bìa</v>
      </c>
      <c r="H1656" s="179" t="str">
        <f>'Energy consumption (raw)'!G1606</f>
        <v>Industry</v>
      </c>
      <c r="I1656" s="179" t="str">
        <f>'Energy consumption (raw)'!I1606</f>
        <v>17 Manufacture of paper and paper products</v>
      </c>
      <c r="J1656" s="179" t="str">
        <f>INDEX(Sector!$E$6:$E$46,MATCH('Energy consumption (toe)'!I1656,Sector!$B$6:$B$46,FALSE))</f>
        <v>Manufacture of paper and paper products</v>
      </c>
      <c r="K1656" s="179">
        <f>IFERROR('Energy consumption (raw)'!J1606*Lists!$H$84,)</f>
        <v>0</v>
      </c>
      <c r="L1656" s="179">
        <f>'Energy consumption (raw)'!K1606*Lists!$H$84</f>
        <v>1143.2241300000001</v>
      </c>
      <c r="M1656" s="179">
        <f>'Energy consumption (raw)'!L1606*Lists!$H$84</f>
        <v>0</v>
      </c>
      <c r="N1656" s="179">
        <f>'Energy consumption (raw)'!M1606*Lists!$H$84</f>
        <v>0</v>
      </c>
      <c r="O1656" s="178">
        <f t="shared" si="123"/>
        <v>1143.2241300000001</v>
      </c>
      <c r="P1656">
        <f>'Energy consumption (raw)'!N1606*Lists!$H$85</f>
        <v>4767.7</v>
      </c>
      <c r="Q1656">
        <f>'Energy consumption (raw)'!O1606*Lists!$H$86</f>
        <v>0</v>
      </c>
      <c r="R1656">
        <f>'Energy consumption (raw)'!P1606*Lists!$H$87</f>
        <v>0</v>
      </c>
      <c r="S1656">
        <f>'Energy consumption (raw)'!Q1606*Lists!$H$88</f>
        <v>0</v>
      </c>
      <c r="T1656">
        <f>'Energy consumption (raw)'!R1606*Lists!$H$89</f>
        <v>0</v>
      </c>
      <c r="U1656">
        <f>'Energy consumption (raw)'!S1606*Lists!$H$90</f>
        <v>0</v>
      </c>
      <c r="V1656">
        <f>'Energy consumption (raw)'!T1606*Lists!$H$91</f>
        <v>0</v>
      </c>
      <c r="W1656">
        <f>'Energy consumption (raw)'!U1606*Lists!$H$92</f>
        <v>0</v>
      </c>
      <c r="X1656">
        <f>'Energy consumption (raw)'!V1606*Lists!$H$93</f>
        <v>0</v>
      </c>
      <c r="Y1656">
        <f>'Energy consumption (raw)'!W1606*Lists!$H$94</f>
        <v>0</v>
      </c>
      <c r="Z1656">
        <f>'Energy consumption (raw)'!X1606*Lists!$H$96*1000000</f>
        <v>0</v>
      </c>
      <c r="AA1656">
        <f>'Energy consumption (raw)'!Y1606*Lists!$H$97</f>
        <v>0</v>
      </c>
      <c r="AB1656">
        <f>'Energy consumption (raw)'!Z1606*Lists!$H$96</f>
        <v>0</v>
      </c>
      <c r="AC1656">
        <f>'Energy consumption (raw)'!AA1606*Lists!$H$98</f>
        <v>0</v>
      </c>
      <c r="AD1656">
        <f>'Energy consumption (raw)'!AB1606*Lists!$H$99</f>
        <v>0</v>
      </c>
      <c r="AE1656">
        <f>'Energy consumption (raw)'!AC1606*Lists!$H$101</f>
        <v>0</v>
      </c>
      <c r="AF1656">
        <f>'Energy consumption (raw)'!AD1606*Lists!$H$101</f>
        <v>0</v>
      </c>
      <c r="AG1656">
        <f>'Energy consumption (raw)'!AE1606*Lists!$H$101</f>
        <v>0</v>
      </c>
      <c r="AH1656">
        <f>'Energy consumption (raw)'!AF1606*Lists!$H$100</f>
        <v>0</v>
      </c>
      <c r="AI1656" s="167">
        <f t="shared" si="124"/>
        <v>5910.9241299999994</v>
      </c>
      <c r="AJ1656" s="179">
        <f>'Energy consumption (raw)'!AG1606</f>
        <v>5910.9241299999994</v>
      </c>
      <c r="AK1656" s="179">
        <f>'Energy consumption (raw)'!AH1606</f>
        <v>0</v>
      </c>
      <c r="AL1656">
        <f>IF(ROUND(AI1656,-3)=ROUND('Energy consumption (raw)'!AG1606,-3),1,0)</f>
        <v>1</v>
      </c>
      <c r="AM1656" s="179" t="str">
        <f>'Energy consumption (raw)'!AJ1606</f>
        <v>47. Binh Duong</v>
      </c>
      <c r="AN1656">
        <f>VLOOKUP(AM1656,Lists!$F$9:$G$71,2,FALSE)</f>
        <v>1</v>
      </c>
    </row>
    <row r="1657" spans="2:40" x14ac:dyDescent="0.25">
      <c r="B1657" s="65" t="str">
        <f t="shared" si="122"/>
        <v>Industry1505</v>
      </c>
      <c r="C1657" s="179">
        <f>'Energy consumption (raw)'!B1607</f>
        <v>1505</v>
      </c>
      <c r="D1657" s="179">
        <f>'Energy consumption (raw)'!C1607</f>
        <v>0</v>
      </c>
      <c r="E1657" s="179">
        <f>'Energy consumption (raw)'!D1607</f>
        <v>0</v>
      </c>
      <c r="F1657" s="179" t="str">
        <f>'Energy consumption (raw)'!E1607</f>
        <v>Công nghiệp</v>
      </c>
      <c r="G1657" s="179" t="str">
        <f>'Energy consumption (raw)'!F1607</f>
        <v>Sản xuất giấy và các sản phẩm từ giấy</v>
      </c>
      <c r="H1657" s="179" t="str">
        <f>'Energy consumption (raw)'!G1607</f>
        <v>Industry</v>
      </c>
      <c r="I1657" s="179" t="str">
        <f>'Energy consumption (raw)'!I1607</f>
        <v>17 Manufacture of paper and paper products</v>
      </c>
      <c r="J1657" s="179" t="str">
        <f>INDEX(Sector!$E$6:$E$46,MATCH('Energy consumption (toe)'!I1657,Sector!$B$6:$B$46,FALSE))</f>
        <v>Manufacture of paper and paper products</v>
      </c>
      <c r="K1657" s="179">
        <f>IFERROR('Energy consumption (raw)'!J1607*Lists!$H$84,)</f>
        <v>0</v>
      </c>
      <c r="L1657" s="179">
        <f>'Energy consumption (raw)'!K1607*Lists!$H$84</f>
        <v>3841.5145200000002</v>
      </c>
      <c r="M1657" s="179">
        <f>'Energy consumption (raw)'!L1607*Lists!$H$84</f>
        <v>0</v>
      </c>
      <c r="N1657" s="179">
        <f>'Energy consumption (raw)'!M1607*Lists!$H$84</f>
        <v>0</v>
      </c>
      <c r="O1657" s="178">
        <f t="shared" si="123"/>
        <v>3841.5145200000002</v>
      </c>
      <c r="P1657">
        <f>'Energy consumption (raw)'!N1607*Lists!$H$85</f>
        <v>0</v>
      </c>
      <c r="Q1657">
        <f>'Energy consumption (raw)'!O1607*Lists!$H$86</f>
        <v>0</v>
      </c>
      <c r="R1657">
        <f>'Energy consumption (raw)'!P1607*Lists!$H$87</f>
        <v>0</v>
      </c>
      <c r="S1657">
        <f>'Energy consumption (raw)'!Q1607*Lists!$H$88</f>
        <v>0</v>
      </c>
      <c r="T1657">
        <f>'Energy consumption (raw)'!R1607*Lists!$H$89</f>
        <v>0</v>
      </c>
      <c r="U1657">
        <f>'Energy consumption (raw)'!S1607*Lists!$H$90</f>
        <v>0</v>
      </c>
      <c r="V1657">
        <f>'Energy consumption (raw)'!T1607*Lists!$H$91</f>
        <v>0</v>
      </c>
      <c r="W1657">
        <f>'Energy consumption (raw)'!U1607*Lists!$H$92</f>
        <v>0</v>
      </c>
      <c r="X1657">
        <f>'Energy consumption (raw)'!V1607*Lists!$H$93</f>
        <v>0</v>
      </c>
      <c r="Y1657">
        <f>'Energy consumption (raw)'!W1607*Lists!$H$94</f>
        <v>0</v>
      </c>
      <c r="Z1657">
        <f>'Energy consumption (raw)'!X1607*Lists!$H$96*1000000</f>
        <v>0</v>
      </c>
      <c r="AA1657">
        <f>'Energy consumption (raw)'!Y1607*Lists!$H$97</f>
        <v>0</v>
      </c>
      <c r="AB1657">
        <f>'Energy consumption (raw)'!Z1607*Lists!$H$96</f>
        <v>0</v>
      </c>
      <c r="AC1657">
        <f>'Energy consumption (raw)'!AA1607*Lists!$H$98</f>
        <v>0</v>
      </c>
      <c r="AD1657">
        <f>'Energy consumption (raw)'!AB1607*Lists!$H$99</f>
        <v>0</v>
      </c>
      <c r="AE1657">
        <f>'Energy consumption (raw)'!AC1607*Lists!$H$101</f>
        <v>0</v>
      </c>
      <c r="AF1657">
        <f>'Energy consumption (raw)'!AD1607*Lists!$H$101</f>
        <v>0</v>
      </c>
      <c r="AG1657">
        <f>'Energy consumption (raw)'!AE1607*Lists!$H$101</f>
        <v>0</v>
      </c>
      <c r="AH1657">
        <f>'Energy consumption (raw)'!AF1607*Lists!$H$100</f>
        <v>0</v>
      </c>
      <c r="AI1657" s="167">
        <f t="shared" si="124"/>
        <v>3841.5145200000002</v>
      </c>
      <c r="AJ1657" s="179">
        <f>'Energy consumption (raw)'!AG1607</f>
        <v>3841.5145200000002</v>
      </c>
      <c r="AK1657" s="179">
        <f>'Energy consumption (raw)'!AH1607</f>
        <v>3793.8821100000005</v>
      </c>
      <c r="AL1657">
        <f>IF(ROUND(AI1657,-3)=ROUND('Energy consumption (raw)'!AG1607,-3),1,0)</f>
        <v>1</v>
      </c>
      <c r="AM1657" s="179" t="str">
        <f>'Energy consumption (raw)'!AJ1607</f>
        <v>47. Binh Duong</v>
      </c>
      <c r="AN1657">
        <f>VLOOKUP(AM1657,Lists!$F$9:$G$71,2,FALSE)</f>
        <v>1</v>
      </c>
    </row>
    <row r="1658" spans="2:40" x14ac:dyDescent="0.25">
      <c r="B1658" s="65" t="str">
        <f t="shared" si="122"/>
        <v>Industry1506</v>
      </c>
      <c r="C1658" s="179">
        <f>'Energy consumption (raw)'!B1608</f>
        <v>1506</v>
      </c>
      <c r="D1658" s="179">
        <f>'Energy consumption (raw)'!C1608</f>
        <v>0</v>
      </c>
      <c r="E1658" s="179">
        <f>'Energy consumption (raw)'!D1608</f>
        <v>0</v>
      </c>
      <c r="F1658" s="179" t="str">
        <f>'Energy consumption (raw)'!E1608</f>
        <v>Công nghiệp</v>
      </c>
      <c r="G1658" s="179" t="str">
        <f>'Energy consumption (raw)'!F1608</f>
        <v>Sản xuất giấy và các sản phẩm từ giấy</v>
      </c>
      <c r="H1658" s="179" t="str">
        <f>'Energy consumption (raw)'!G1608</f>
        <v>Industry</v>
      </c>
      <c r="I1658" s="179" t="str">
        <f>'Energy consumption (raw)'!I1608</f>
        <v>17 Manufacture of paper and paper products</v>
      </c>
      <c r="J1658" s="179" t="str">
        <f>INDEX(Sector!$E$6:$E$46,MATCH('Energy consumption (toe)'!I1658,Sector!$B$6:$B$46,FALSE))</f>
        <v>Manufacture of paper and paper products</v>
      </c>
      <c r="K1658" s="179">
        <f>IFERROR('Energy consumption (raw)'!J1608*Lists!$H$84,)</f>
        <v>0</v>
      </c>
      <c r="L1658" s="179">
        <f>'Energy consumption (raw)'!K1608*Lists!$H$84</f>
        <v>1315.1914800000002</v>
      </c>
      <c r="M1658" s="179">
        <f>'Energy consumption (raw)'!L1608*Lists!$H$84</f>
        <v>0</v>
      </c>
      <c r="N1658" s="179">
        <f>'Energy consumption (raw)'!M1608*Lists!$H$84</f>
        <v>0</v>
      </c>
      <c r="O1658" s="178">
        <f t="shared" si="123"/>
        <v>1315.1914800000002</v>
      </c>
      <c r="P1658">
        <f>'Energy consumption (raw)'!N1608*Lists!$H$85</f>
        <v>0</v>
      </c>
      <c r="Q1658">
        <f>'Energy consumption (raw)'!O1608*Lists!$H$86</f>
        <v>0</v>
      </c>
      <c r="R1658">
        <f>'Energy consumption (raw)'!P1608*Lists!$H$87</f>
        <v>0</v>
      </c>
      <c r="S1658">
        <f>'Energy consumption (raw)'!Q1608*Lists!$H$88</f>
        <v>0</v>
      </c>
      <c r="T1658">
        <f>'Energy consumption (raw)'!R1608*Lists!$H$89</f>
        <v>0</v>
      </c>
      <c r="U1658">
        <f>'Energy consumption (raw)'!S1608*Lists!$H$90</f>
        <v>0</v>
      </c>
      <c r="V1658">
        <f>'Energy consumption (raw)'!T1608*Lists!$H$91</f>
        <v>0</v>
      </c>
      <c r="W1658">
        <f>'Energy consumption (raw)'!U1608*Lists!$H$92</f>
        <v>0</v>
      </c>
      <c r="X1658">
        <f>'Energy consumption (raw)'!V1608*Lists!$H$93</f>
        <v>0</v>
      </c>
      <c r="Y1658">
        <f>'Energy consumption (raw)'!W1608*Lists!$H$94</f>
        <v>0</v>
      </c>
      <c r="Z1658">
        <f>'Energy consumption (raw)'!X1608*Lists!$H$96*1000000</f>
        <v>0</v>
      </c>
      <c r="AA1658">
        <f>'Energy consumption (raw)'!Y1608*Lists!$H$97</f>
        <v>0</v>
      </c>
      <c r="AB1658">
        <f>'Energy consumption (raw)'!Z1608*Lists!$H$96</f>
        <v>0</v>
      </c>
      <c r="AC1658">
        <f>'Energy consumption (raw)'!AA1608*Lists!$H$98</f>
        <v>0</v>
      </c>
      <c r="AD1658">
        <f>'Energy consumption (raw)'!AB1608*Lists!$H$99</f>
        <v>0</v>
      </c>
      <c r="AE1658">
        <f>'Energy consumption (raw)'!AC1608*Lists!$H$101</f>
        <v>0</v>
      </c>
      <c r="AF1658">
        <f>'Energy consumption (raw)'!AD1608*Lists!$H$101</f>
        <v>0</v>
      </c>
      <c r="AG1658">
        <f>'Energy consumption (raw)'!AE1608*Lists!$H$101</f>
        <v>0</v>
      </c>
      <c r="AH1658">
        <f>'Energy consumption (raw)'!AF1608*Lists!$H$100</f>
        <v>0</v>
      </c>
      <c r="AI1658" s="167">
        <f t="shared" si="124"/>
        <v>1315.1914800000002</v>
      </c>
      <c r="AJ1658" s="179">
        <f>'Energy consumption (raw)'!AG1608</f>
        <v>1315.1914800000002</v>
      </c>
      <c r="AK1658" s="179">
        <f>'Energy consumption (raw)'!AH1608</f>
        <v>1270.0068200000001</v>
      </c>
      <c r="AL1658">
        <f>IF(ROUND(AI1658,-3)=ROUND('Energy consumption (raw)'!AG1608,-3),1,0)</f>
        <v>1</v>
      </c>
      <c r="AM1658" s="179" t="str">
        <f>'Energy consumption (raw)'!AJ1608</f>
        <v>47. Binh Duong</v>
      </c>
      <c r="AN1658">
        <f>VLOOKUP(AM1658,Lists!$F$9:$G$71,2,FALSE)</f>
        <v>1</v>
      </c>
    </row>
    <row r="1659" spans="2:40" x14ac:dyDescent="0.25">
      <c r="B1659" s="65" t="str">
        <f t="shared" si="122"/>
        <v>Industry1507</v>
      </c>
      <c r="C1659" s="179">
        <f>'Energy consumption (raw)'!B1609</f>
        <v>1507</v>
      </c>
      <c r="D1659" s="179">
        <f>'Energy consumption (raw)'!C1609</f>
        <v>0</v>
      </c>
      <c r="E1659" s="179">
        <f>'Energy consumption (raw)'!D1609</f>
        <v>0</v>
      </c>
      <c r="F1659" s="179" t="str">
        <f>'Energy consumption (raw)'!E1609</f>
        <v>Công nghiệp</v>
      </c>
      <c r="G1659" s="179" t="str">
        <f>'Energy consumption (raw)'!F1609</f>
        <v>Sản xuất giấy và sản phẩm từ giấy</v>
      </c>
      <c r="H1659" s="179" t="str">
        <f>'Energy consumption (raw)'!G1609</f>
        <v>Industry</v>
      </c>
      <c r="I1659" s="179" t="str">
        <f>'Energy consumption (raw)'!I1609</f>
        <v>17 Manufacture of paper and paper products</v>
      </c>
      <c r="J1659" s="179" t="str">
        <f>INDEX(Sector!$E$6:$E$46,MATCH('Energy consumption (toe)'!I1659,Sector!$B$6:$B$46,FALSE))</f>
        <v>Manufacture of paper and paper products</v>
      </c>
      <c r="K1659" s="179">
        <f>IFERROR('Energy consumption (raw)'!J1609*Lists!$H$84,)</f>
        <v>0</v>
      </c>
      <c r="L1659" s="179">
        <f>'Energy consumption (raw)'!K1609*Lists!$H$84</f>
        <v>4636.9155900000005</v>
      </c>
      <c r="M1659" s="179">
        <f>'Energy consumption (raw)'!L1609*Lists!$H$84</f>
        <v>0</v>
      </c>
      <c r="N1659" s="179">
        <f>'Energy consumption (raw)'!M1609*Lists!$H$84</f>
        <v>0</v>
      </c>
      <c r="O1659" s="178">
        <f t="shared" si="123"/>
        <v>4636.9155900000005</v>
      </c>
      <c r="P1659">
        <f>'Energy consumption (raw)'!N1609*Lists!$H$85</f>
        <v>0</v>
      </c>
      <c r="Q1659">
        <f>'Energy consumption (raw)'!O1609*Lists!$H$86</f>
        <v>0</v>
      </c>
      <c r="R1659">
        <f>'Energy consumption (raw)'!P1609*Lists!$H$87</f>
        <v>0</v>
      </c>
      <c r="S1659">
        <f>'Energy consumption (raw)'!Q1609*Lists!$H$88</f>
        <v>0</v>
      </c>
      <c r="T1659">
        <f>'Energy consumption (raw)'!R1609*Lists!$H$89</f>
        <v>0</v>
      </c>
      <c r="U1659">
        <f>'Energy consumption (raw)'!S1609*Lists!$H$90</f>
        <v>0</v>
      </c>
      <c r="V1659">
        <f>'Energy consumption (raw)'!T1609*Lists!$H$91</f>
        <v>0</v>
      </c>
      <c r="W1659">
        <f>'Energy consumption (raw)'!U1609*Lists!$H$92</f>
        <v>0</v>
      </c>
      <c r="X1659">
        <f>'Energy consumption (raw)'!V1609*Lists!$H$93</f>
        <v>0</v>
      </c>
      <c r="Y1659">
        <f>'Energy consumption (raw)'!W1609*Lists!$H$94</f>
        <v>0</v>
      </c>
      <c r="Z1659">
        <f>'Energy consumption (raw)'!X1609*Lists!$H$96*1000000</f>
        <v>0</v>
      </c>
      <c r="AA1659">
        <f>'Energy consumption (raw)'!Y1609*Lists!$H$97</f>
        <v>0</v>
      </c>
      <c r="AB1659">
        <f>'Energy consumption (raw)'!Z1609*Lists!$H$96</f>
        <v>0</v>
      </c>
      <c r="AC1659">
        <f>'Energy consumption (raw)'!AA1609*Lists!$H$98</f>
        <v>0</v>
      </c>
      <c r="AD1659">
        <f>'Energy consumption (raw)'!AB1609*Lists!$H$99</f>
        <v>0</v>
      </c>
      <c r="AE1659">
        <f>'Energy consumption (raw)'!AC1609*Lists!$H$101</f>
        <v>0</v>
      </c>
      <c r="AF1659">
        <f>'Energy consumption (raw)'!AD1609*Lists!$H$101</f>
        <v>0</v>
      </c>
      <c r="AG1659">
        <f>'Energy consumption (raw)'!AE1609*Lists!$H$101</f>
        <v>0</v>
      </c>
      <c r="AH1659">
        <f>'Energy consumption (raw)'!AF1609*Lists!$H$100</f>
        <v>0</v>
      </c>
      <c r="AI1659" s="167">
        <f t="shared" si="124"/>
        <v>4636.9155900000005</v>
      </c>
      <c r="AJ1659" s="179">
        <f>'Energy consumption (raw)'!AG1609</f>
        <v>4636.9155900000005</v>
      </c>
      <c r="AK1659" s="179">
        <f>'Energy consumption (raw)'!AH1609</f>
        <v>168227.68074000001</v>
      </c>
      <c r="AL1659">
        <f>IF(ROUND(AI1659,-3)=ROUND('Energy consumption (raw)'!AG1609,-3),1,0)</f>
        <v>1</v>
      </c>
      <c r="AM1659" s="179" t="str">
        <f>'Energy consumption (raw)'!AJ1609</f>
        <v>47. Binh Duong</v>
      </c>
      <c r="AN1659">
        <f>VLOOKUP(AM1659,Lists!$F$9:$G$71,2,FALSE)</f>
        <v>1</v>
      </c>
    </row>
    <row r="1660" spans="2:40" x14ac:dyDescent="0.25">
      <c r="B1660" s="65" t="str">
        <f t="shared" si="122"/>
        <v>Industry1508</v>
      </c>
      <c r="C1660" s="179">
        <f>'Energy consumption (raw)'!B1610</f>
        <v>1508</v>
      </c>
      <c r="D1660" s="179">
        <f>'Energy consumption (raw)'!C1610</f>
        <v>0</v>
      </c>
      <c r="E1660" s="179">
        <f>'Energy consumption (raw)'!D1610</f>
        <v>0</v>
      </c>
      <c r="F1660" s="179" t="str">
        <f>'Energy consumption (raw)'!E1610</f>
        <v>Công nghiệp</v>
      </c>
      <c r="G1660" s="179" t="str">
        <f>'Energy consumption (raw)'!F1610</f>
        <v>Sản xuất giày, dép</v>
      </c>
      <c r="H1660" s="179" t="str">
        <f>'Energy consumption (raw)'!G1610</f>
        <v>Industry</v>
      </c>
      <c r="I1660" s="179" t="str">
        <f>'Energy consumption (raw)'!I1610</f>
        <v>14 Manufacture of wearing apparel</v>
      </c>
      <c r="J1660" s="179" t="str">
        <f>INDEX(Sector!$E$6:$E$46,MATCH('Energy consumption (toe)'!I1660,Sector!$B$6:$B$46,FALSE))</f>
        <v>Manufacture of wearing apparel</v>
      </c>
      <c r="K1660" s="179">
        <f>IFERROR('Energy consumption (raw)'!J1610*Lists!$H$84,)</f>
        <v>4046.9649700000004</v>
      </c>
      <c r="L1660" s="179">
        <f>'Energy consumption (raw)'!K1610*Lists!$H$84</f>
        <v>4046.9649700000004</v>
      </c>
      <c r="M1660" s="179">
        <f>'Energy consumption (raw)'!L1610*Lists!$H$84</f>
        <v>0</v>
      </c>
      <c r="N1660" s="179">
        <f>'Energy consumption (raw)'!M1610*Lists!$H$84</f>
        <v>0</v>
      </c>
      <c r="O1660" s="178">
        <f t="shared" si="123"/>
        <v>4046.9649700000004</v>
      </c>
      <c r="P1660">
        <f>'Energy consumption (raw)'!N1610*Lists!$H$85</f>
        <v>0</v>
      </c>
      <c r="Q1660">
        <f>'Energy consumption (raw)'!O1610*Lists!$H$86</f>
        <v>0</v>
      </c>
      <c r="R1660">
        <f>'Energy consumption (raw)'!P1610*Lists!$H$87</f>
        <v>0</v>
      </c>
      <c r="S1660">
        <f>'Energy consumption (raw)'!Q1610*Lists!$H$88</f>
        <v>0</v>
      </c>
      <c r="T1660">
        <f>'Energy consumption (raw)'!R1610*Lists!$H$89</f>
        <v>0</v>
      </c>
      <c r="U1660">
        <f>'Energy consumption (raw)'!S1610*Lists!$H$90</f>
        <v>6.0720000000000003E-2</v>
      </c>
      <c r="V1660">
        <f>'Energy consumption (raw)'!T1610*Lists!$H$91</f>
        <v>0</v>
      </c>
      <c r="W1660">
        <f>'Energy consumption (raw)'!U1610*Lists!$H$92</f>
        <v>0</v>
      </c>
      <c r="X1660">
        <f>'Energy consumption (raw)'!V1610*Lists!$H$93</f>
        <v>0</v>
      </c>
      <c r="Y1660">
        <f>'Energy consumption (raw)'!W1610*Lists!$H$94</f>
        <v>0</v>
      </c>
      <c r="Z1660">
        <f>'Energy consumption (raw)'!X1610*Lists!$H$96*1000000</f>
        <v>0</v>
      </c>
      <c r="AA1660">
        <f>'Energy consumption (raw)'!Y1610*Lists!$H$97</f>
        <v>30.520000000000003</v>
      </c>
      <c r="AB1660">
        <f>'Energy consumption (raw)'!Z1610*Lists!$H$96</f>
        <v>0</v>
      </c>
      <c r="AC1660">
        <f>'Energy consumption (raw)'!AA1610*Lists!$H$98</f>
        <v>0</v>
      </c>
      <c r="AD1660">
        <f>'Energy consumption (raw)'!AB1610*Lists!$H$99</f>
        <v>0</v>
      </c>
      <c r="AE1660">
        <f>'Energy consumption (raw)'!AC1610*Lists!$H$101</f>
        <v>0</v>
      </c>
      <c r="AF1660">
        <f>'Energy consumption (raw)'!AD1610*Lists!$H$101</f>
        <v>0</v>
      </c>
      <c r="AG1660">
        <f>'Energy consumption (raw)'!AE1610*Lists!$H$101</f>
        <v>0</v>
      </c>
      <c r="AH1660">
        <f>'Energy consumption (raw)'!AF1610*Lists!$H$100</f>
        <v>0</v>
      </c>
      <c r="AI1660" s="167">
        <f t="shared" si="124"/>
        <v>4077.5456900000004</v>
      </c>
      <c r="AJ1660" s="179">
        <f>'Energy consumption (raw)'!AG1610</f>
        <v>4077.5456900000004</v>
      </c>
      <c r="AK1660" s="179">
        <f>'Energy consumption (raw)'!AH1610</f>
        <v>4183.8016500000003</v>
      </c>
      <c r="AL1660">
        <f>IF(ROUND(AI1660,-3)=ROUND('Energy consumption (raw)'!AG1610,-3),1,0)</f>
        <v>1</v>
      </c>
      <c r="AM1660" s="179" t="str">
        <f>'Energy consumption (raw)'!AJ1610</f>
        <v>47. Binh Duong</v>
      </c>
      <c r="AN1660">
        <f>VLOOKUP(AM1660,Lists!$F$9:$G$71,2,FALSE)</f>
        <v>1</v>
      </c>
    </row>
    <row r="1661" spans="2:40" x14ac:dyDescent="0.25">
      <c r="B1661" s="65" t="str">
        <f t="shared" ref="B1661:B1724" si="125">H1661&amp;C1661</f>
        <v>Industry1509</v>
      </c>
      <c r="C1661" s="179">
        <f>'Energy consumption (raw)'!B1611</f>
        <v>1509</v>
      </c>
      <c r="D1661" s="179">
        <f>'Energy consumption (raw)'!C1611</f>
        <v>0</v>
      </c>
      <c r="E1661" s="179">
        <f>'Energy consumption (raw)'!D1611</f>
        <v>0</v>
      </c>
      <c r="F1661" s="179" t="str">
        <f>'Energy consumption (raw)'!E1611</f>
        <v>Công nghiệp</v>
      </c>
      <c r="G1661" s="179" t="str">
        <f>'Energy consumption (raw)'!F1611</f>
        <v>Sản xuất giày, dép</v>
      </c>
      <c r="H1661" s="179" t="str">
        <f>'Energy consumption (raw)'!G1611</f>
        <v>Industry</v>
      </c>
      <c r="I1661" s="179" t="str">
        <f>'Energy consumption (raw)'!I1611</f>
        <v>14 Manufacture of wearing apparel</v>
      </c>
      <c r="J1661" s="179" t="str">
        <f>INDEX(Sector!$E$6:$E$46,MATCH('Energy consumption (toe)'!I1661,Sector!$B$6:$B$46,FALSE))</f>
        <v>Manufacture of wearing apparel</v>
      </c>
      <c r="K1661" s="179">
        <f>IFERROR('Energy consumption (raw)'!J1611*Lists!$H$84,)</f>
        <v>0</v>
      </c>
      <c r="L1661" s="179">
        <f>'Energy consumption (raw)'!K1611*Lists!$H$84</f>
        <v>2522.7124200000003</v>
      </c>
      <c r="M1661" s="179">
        <f>'Energy consumption (raw)'!L1611*Lists!$H$84</f>
        <v>0</v>
      </c>
      <c r="N1661" s="179">
        <f>'Energy consumption (raw)'!M1611*Lists!$H$84</f>
        <v>0</v>
      </c>
      <c r="O1661" s="178">
        <f t="shared" ref="O1661:O1724" si="126">IF(L1661=0,K1661,L1661)</f>
        <v>2522.7124200000003</v>
      </c>
      <c r="P1661">
        <f>'Energy consumption (raw)'!N1611*Lists!$H$85</f>
        <v>0</v>
      </c>
      <c r="Q1661">
        <f>'Energy consumption (raw)'!O1611*Lists!$H$86</f>
        <v>0</v>
      </c>
      <c r="R1661">
        <f>'Energy consumption (raw)'!P1611*Lists!$H$87</f>
        <v>0</v>
      </c>
      <c r="S1661">
        <f>'Energy consumption (raw)'!Q1611*Lists!$H$88</f>
        <v>0</v>
      </c>
      <c r="T1661">
        <f>'Energy consumption (raw)'!R1611*Lists!$H$89</f>
        <v>0</v>
      </c>
      <c r="U1661">
        <f>'Energy consumption (raw)'!S1611*Lists!$H$90</f>
        <v>0</v>
      </c>
      <c r="V1661">
        <f>'Energy consumption (raw)'!T1611*Lists!$H$91</f>
        <v>0</v>
      </c>
      <c r="W1661">
        <f>'Energy consumption (raw)'!U1611*Lists!$H$92</f>
        <v>0</v>
      </c>
      <c r="X1661">
        <f>'Energy consumption (raw)'!V1611*Lists!$H$93</f>
        <v>0</v>
      </c>
      <c r="Y1661">
        <f>'Energy consumption (raw)'!W1611*Lists!$H$94</f>
        <v>0</v>
      </c>
      <c r="Z1661">
        <f>'Energy consumption (raw)'!X1611*Lists!$H$96*1000000</f>
        <v>0</v>
      </c>
      <c r="AA1661">
        <f>'Energy consumption (raw)'!Y1611*Lists!$H$97</f>
        <v>0</v>
      </c>
      <c r="AB1661">
        <f>'Energy consumption (raw)'!Z1611*Lists!$H$96</f>
        <v>0</v>
      </c>
      <c r="AC1661">
        <f>'Energy consumption (raw)'!AA1611*Lists!$H$98</f>
        <v>0</v>
      </c>
      <c r="AD1661">
        <f>'Energy consumption (raw)'!AB1611*Lists!$H$99</f>
        <v>0</v>
      </c>
      <c r="AE1661">
        <f>'Energy consumption (raw)'!AC1611*Lists!$H$101</f>
        <v>0</v>
      </c>
      <c r="AF1661">
        <f>'Energy consumption (raw)'!AD1611*Lists!$H$101</f>
        <v>0</v>
      </c>
      <c r="AG1661">
        <f>'Energy consumption (raw)'!AE1611*Lists!$H$101</f>
        <v>0</v>
      </c>
      <c r="AH1661">
        <f>'Energy consumption (raw)'!AF1611*Lists!$H$100</f>
        <v>0</v>
      </c>
      <c r="AI1661" s="167">
        <f t="shared" ref="AI1661:AI1724" si="127">IF(SUM(O1661:AH1661)=0,AJ1661,SUM(O1661:AH1661))</f>
        <v>2522.7124200000003</v>
      </c>
      <c r="AJ1661" s="179">
        <f>'Energy consumption (raw)'!AG1611</f>
        <v>2522.7124200000003</v>
      </c>
      <c r="AK1661" s="179">
        <f>'Energy consumption (raw)'!AH1611</f>
        <v>2389.4280800000001</v>
      </c>
      <c r="AL1661">
        <f>IF(ROUND(AI1661,-3)=ROUND('Energy consumption (raw)'!AG1611,-3),1,0)</f>
        <v>1</v>
      </c>
      <c r="AM1661" s="179" t="str">
        <f>'Energy consumption (raw)'!AJ1611</f>
        <v>47. Binh Duong</v>
      </c>
      <c r="AN1661">
        <f>VLOOKUP(AM1661,Lists!$F$9:$G$71,2,FALSE)</f>
        <v>1</v>
      </c>
    </row>
    <row r="1662" spans="2:40" x14ac:dyDescent="0.25">
      <c r="B1662" s="65" t="str">
        <f t="shared" si="125"/>
        <v>Industry1510</v>
      </c>
      <c r="C1662" s="179">
        <f>'Energy consumption (raw)'!B1612</f>
        <v>1510</v>
      </c>
      <c r="D1662" s="179">
        <f>'Energy consumption (raw)'!C1612</f>
        <v>0</v>
      </c>
      <c r="E1662" s="179">
        <f>'Energy consumption (raw)'!D1612</f>
        <v>0</v>
      </c>
      <c r="F1662" s="179" t="str">
        <f>'Energy consumption (raw)'!E1612</f>
        <v>Công nghiệp</v>
      </c>
      <c r="G1662" s="179" t="str">
        <f>'Energy consumption (raw)'!F1612</f>
        <v>Sản xuất giường, tủ, bàn ghế bằng gỗ</v>
      </c>
      <c r="H1662" s="179" t="str">
        <f>'Energy consumption (raw)'!G1612</f>
        <v>Industry</v>
      </c>
      <c r="I1662" s="179" t="str">
        <f>'Energy consumption (raw)'!I1612</f>
        <v>31 Manufacture of furniture</v>
      </c>
      <c r="J1662" s="179" t="str">
        <f>INDEX(Sector!$E$6:$E$46,MATCH('Energy consumption (toe)'!I1662,Sector!$B$6:$B$46,FALSE))</f>
        <v>Manufacture of furniture</v>
      </c>
      <c r="K1662" s="179">
        <f>IFERROR('Energy consumption (raw)'!J1612*Lists!$H$84,)</f>
        <v>1597.85365</v>
      </c>
      <c r="L1662" s="179">
        <f>'Energy consumption (raw)'!K1612*Lists!$H$84</f>
        <v>6654.6966900000007</v>
      </c>
      <c r="M1662" s="179">
        <f>'Energy consumption (raw)'!L1612*Lists!$H$84</f>
        <v>0</v>
      </c>
      <c r="N1662" s="179">
        <f>'Energy consumption (raw)'!M1612*Lists!$H$84</f>
        <v>0</v>
      </c>
      <c r="O1662" s="178">
        <f t="shared" si="126"/>
        <v>6654.6966900000007</v>
      </c>
      <c r="P1662">
        <f>'Energy consumption (raw)'!N1612*Lists!$H$85</f>
        <v>0</v>
      </c>
      <c r="Q1662">
        <f>'Energy consumption (raw)'!O1612*Lists!$H$86</f>
        <v>0</v>
      </c>
      <c r="R1662">
        <f>'Energy consumption (raw)'!P1612*Lists!$H$87</f>
        <v>0</v>
      </c>
      <c r="S1662">
        <f>'Energy consumption (raw)'!Q1612*Lists!$H$88</f>
        <v>0</v>
      </c>
      <c r="T1662">
        <f>'Energy consumption (raw)'!R1612*Lists!$H$89</f>
        <v>0</v>
      </c>
      <c r="U1662">
        <f>'Energy consumption (raw)'!S1612*Lists!$H$90</f>
        <v>0</v>
      </c>
      <c r="V1662">
        <f>'Energy consumption (raw)'!T1612*Lists!$H$91</f>
        <v>0</v>
      </c>
      <c r="W1662">
        <f>'Energy consumption (raw)'!U1612*Lists!$H$92</f>
        <v>0</v>
      </c>
      <c r="X1662">
        <f>'Energy consumption (raw)'!V1612*Lists!$H$93</f>
        <v>0</v>
      </c>
      <c r="Y1662">
        <f>'Energy consumption (raw)'!W1612*Lists!$H$94</f>
        <v>0</v>
      </c>
      <c r="Z1662">
        <f>'Energy consumption (raw)'!X1612*Lists!$H$96*1000000</f>
        <v>0</v>
      </c>
      <c r="AA1662">
        <f>'Energy consumption (raw)'!Y1612*Lists!$H$97</f>
        <v>0</v>
      </c>
      <c r="AB1662">
        <f>'Energy consumption (raw)'!Z1612*Lists!$H$96</f>
        <v>0</v>
      </c>
      <c r="AC1662">
        <f>'Energy consumption (raw)'!AA1612*Lists!$H$98</f>
        <v>0</v>
      </c>
      <c r="AD1662">
        <f>'Energy consumption (raw)'!AB1612*Lists!$H$99</f>
        <v>0</v>
      </c>
      <c r="AE1662">
        <f>'Energy consumption (raw)'!AC1612*Lists!$H$101</f>
        <v>0</v>
      </c>
      <c r="AF1662">
        <f>'Energy consumption (raw)'!AD1612*Lists!$H$101</f>
        <v>0</v>
      </c>
      <c r="AG1662">
        <f>'Energy consumption (raw)'!AE1612*Lists!$H$101</f>
        <v>0</v>
      </c>
      <c r="AH1662">
        <f>'Energy consumption (raw)'!AF1612*Lists!$H$100</f>
        <v>0</v>
      </c>
      <c r="AI1662" s="167">
        <f t="shared" si="127"/>
        <v>6654.6966900000007</v>
      </c>
      <c r="AJ1662" s="179">
        <f>'Energy consumption (raw)'!AG1612</f>
        <v>6654.6966900000007</v>
      </c>
      <c r="AK1662" s="179">
        <f>'Energy consumption (raw)'!AH1612</f>
        <v>6873.2935000000007</v>
      </c>
      <c r="AL1662">
        <f>IF(ROUND(AI1662,-3)=ROUND('Energy consumption (raw)'!AG1612,-3),1,0)</f>
        <v>1</v>
      </c>
      <c r="AM1662" s="179" t="str">
        <f>'Energy consumption (raw)'!AJ1612</f>
        <v>47. Binh Duong</v>
      </c>
      <c r="AN1662">
        <f>VLOOKUP(AM1662,Lists!$F$9:$G$71,2,FALSE)</f>
        <v>1</v>
      </c>
    </row>
    <row r="1663" spans="2:40" x14ac:dyDescent="0.25">
      <c r="B1663" s="65" t="str">
        <f t="shared" si="125"/>
        <v>Industry1511</v>
      </c>
      <c r="C1663" s="179">
        <f>'Energy consumption (raw)'!B1613</f>
        <v>1511</v>
      </c>
      <c r="D1663" s="179">
        <f>'Energy consumption (raw)'!C1613</f>
        <v>0</v>
      </c>
      <c r="E1663" s="179">
        <f>'Energy consumption (raw)'!D1613</f>
        <v>0</v>
      </c>
      <c r="F1663" s="179" t="str">
        <f>'Energy consumption (raw)'!E1613</f>
        <v>Công nghiệp</v>
      </c>
      <c r="G1663" s="179" t="str">
        <f>'Energy consumption (raw)'!F1613</f>
        <v>Sản xuất giường, tủ, bàn ghế bằng gỗ</v>
      </c>
      <c r="H1663" s="179" t="str">
        <f>'Energy consumption (raw)'!G1613</f>
        <v>Industry</v>
      </c>
      <c r="I1663" s="179" t="str">
        <f>'Energy consumption (raw)'!I1613</f>
        <v>31 Manufacture of furniture</v>
      </c>
      <c r="J1663" s="179" t="str">
        <f>INDEX(Sector!$E$6:$E$46,MATCH('Energy consumption (toe)'!I1663,Sector!$B$6:$B$46,FALSE))</f>
        <v>Manufacture of furniture</v>
      </c>
      <c r="K1663" s="179">
        <f>IFERROR('Energy consumption (raw)'!J1613*Lists!$H$84,)</f>
        <v>3345.71776</v>
      </c>
      <c r="L1663" s="179">
        <f>'Energy consumption (raw)'!K1613*Lists!$H$84</f>
        <v>3345.71776</v>
      </c>
      <c r="M1663" s="179">
        <f>'Energy consumption (raw)'!L1613*Lists!$H$84</f>
        <v>0</v>
      </c>
      <c r="N1663" s="179">
        <f>'Energy consumption (raw)'!M1613*Lists!$H$84</f>
        <v>0</v>
      </c>
      <c r="O1663" s="178">
        <f t="shared" si="126"/>
        <v>3345.71776</v>
      </c>
      <c r="P1663">
        <f>'Energy consumption (raw)'!N1613*Lists!$H$85</f>
        <v>0</v>
      </c>
      <c r="Q1663">
        <f>'Energy consumption (raw)'!O1613*Lists!$H$86</f>
        <v>0</v>
      </c>
      <c r="R1663">
        <f>'Energy consumption (raw)'!P1613*Lists!$H$87</f>
        <v>0</v>
      </c>
      <c r="S1663">
        <f>'Energy consumption (raw)'!Q1613*Lists!$H$88</f>
        <v>0</v>
      </c>
      <c r="T1663">
        <f>'Energy consumption (raw)'!R1613*Lists!$H$89</f>
        <v>0</v>
      </c>
      <c r="U1663">
        <f>'Energy consumption (raw)'!S1613*Lists!$H$90</f>
        <v>0</v>
      </c>
      <c r="V1663">
        <f>'Energy consumption (raw)'!T1613*Lists!$H$91</f>
        <v>0</v>
      </c>
      <c r="W1663">
        <f>'Energy consumption (raw)'!U1613*Lists!$H$92</f>
        <v>0</v>
      </c>
      <c r="X1663">
        <f>'Energy consumption (raw)'!V1613*Lists!$H$93</f>
        <v>0</v>
      </c>
      <c r="Y1663">
        <f>'Energy consumption (raw)'!W1613*Lists!$H$94</f>
        <v>0</v>
      </c>
      <c r="Z1663">
        <f>'Energy consumption (raw)'!X1613*Lists!$H$96*1000000</f>
        <v>0</v>
      </c>
      <c r="AA1663">
        <f>'Energy consumption (raw)'!Y1613*Lists!$H$97</f>
        <v>0</v>
      </c>
      <c r="AB1663">
        <f>'Energy consumption (raw)'!Z1613*Lists!$H$96</f>
        <v>0</v>
      </c>
      <c r="AC1663">
        <f>'Energy consumption (raw)'!AA1613*Lists!$H$98</f>
        <v>0</v>
      </c>
      <c r="AD1663">
        <f>'Energy consumption (raw)'!AB1613*Lists!$H$99</f>
        <v>0</v>
      </c>
      <c r="AE1663">
        <f>'Energy consumption (raw)'!AC1613*Lists!$H$101</f>
        <v>0</v>
      </c>
      <c r="AF1663">
        <f>'Energy consumption (raw)'!AD1613*Lists!$H$101</f>
        <v>0</v>
      </c>
      <c r="AG1663">
        <f>'Energy consumption (raw)'!AE1613*Lists!$H$101</f>
        <v>0</v>
      </c>
      <c r="AH1663">
        <f>'Energy consumption (raw)'!AF1613*Lists!$H$100</f>
        <v>0</v>
      </c>
      <c r="AI1663" s="167">
        <f t="shared" si="127"/>
        <v>3345.71776</v>
      </c>
      <c r="AJ1663" s="179">
        <f>'Energy consumption (raw)'!AG1613</f>
        <v>3345.71776</v>
      </c>
      <c r="AK1663" s="179">
        <f>'Energy consumption (raw)'!AH1613</f>
        <v>3669.6397500000003</v>
      </c>
      <c r="AL1663">
        <f>IF(ROUND(AI1663,-3)=ROUND('Energy consumption (raw)'!AG1613,-3),1,0)</f>
        <v>1</v>
      </c>
      <c r="AM1663" s="179" t="str">
        <f>'Energy consumption (raw)'!AJ1613</f>
        <v>47. Binh Duong</v>
      </c>
      <c r="AN1663">
        <f>VLOOKUP(AM1663,Lists!$F$9:$G$71,2,FALSE)</f>
        <v>1</v>
      </c>
    </row>
    <row r="1664" spans="2:40" x14ac:dyDescent="0.25">
      <c r="B1664" s="65" t="str">
        <f t="shared" si="125"/>
        <v>Industry1512</v>
      </c>
      <c r="C1664" s="179">
        <f>'Energy consumption (raw)'!B1614</f>
        <v>1512</v>
      </c>
      <c r="D1664" s="179">
        <f>'Energy consumption (raw)'!C1614</f>
        <v>0</v>
      </c>
      <c r="E1664" s="179">
        <f>'Energy consumption (raw)'!D1614</f>
        <v>0</v>
      </c>
      <c r="F1664" s="179" t="str">
        <f>'Energy consumption (raw)'!E1614</f>
        <v>Công nghiệp</v>
      </c>
      <c r="G1664" s="179" t="str">
        <f>'Energy consumption (raw)'!F1614</f>
        <v>Sản xuất giường, tủ, bàn ghế bằng gỗ</v>
      </c>
      <c r="H1664" s="179" t="str">
        <f>'Energy consumption (raw)'!G1614</f>
        <v>Industry</v>
      </c>
      <c r="I1664" s="179" t="str">
        <f>'Energy consumption (raw)'!I1614</f>
        <v>31 Manufacture of furniture</v>
      </c>
      <c r="J1664" s="179" t="str">
        <f>INDEX(Sector!$E$6:$E$46,MATCH('Energy consumption (toe)'!I1664,Sector!$B$6:$B$46,FALSE))</f>
        <v>Manufacture of furniture</v>
      </c>
      <c r="K1664" s="179">
        <f>IFERROR('Energy consumption (raw)'!J1614*Lists!$H$84,)</f>
        <v>2308.97606</v>
      </c>
      <c r="L1664" s="179">
        <f>'Energy consumption (raw)'!K1614*Lists!$H$84</f>
        <v>2308.97606</v>
      </c>
      <c r="M1664" s="179">
        <f>'Energy consumption (raw)'!L1614*Lists!$H$84</f>
        <v>0</v>
      </c>
      <c r="N1664" s="179">
        <f>'Energy consumption (raw)'!M1614*Lists!$H$84</f>
        <v>0</v>
      </c>
      <c r="O1664" s="178">
        <f t="shared" si="126"/>
        <v>2308.97606</v>
      </c>
      <c r="P1664">
        <f>'Energy consumption (raw)'!N1614*Lists!$H$85</f>
        <v>0</v>
      </c>
      <c r="Q1664">
        <f>'Energy consumption (raw)'!O1614*Lists!$H$86</f>
        <v>0</v>
      </c>
      <c r="R1664">
        <f>'Energy consumption (raw)'!P1614*Lists!$H$87</f>
        <v>0</v>
      </c>
      <c r="S1664">
        <f>'Energy consumption (raw)'!Q1614*Lists!$H$88</f>
        <v>0</v>
      </c>
      <c r="T1664">
        <f>'Energy consumption (raw)'!R1614*Lists!$H$89</f>
        <v>0</v>
      </c>
      <c r="U1664">
        <f>'Energy consumption (raw)'!S1614*Lists!$H$90</f>
        <v>3.5200000000000002E-2</v>
      </c>
      <c r="V1664">
        <f>'Energy consumption (raw)'!T1614*Lists!$H$91</f>
        <v>0</v>
      </c>
      <c r="W1664">
        <f>'Energy consumption (raw)'!U1614*Lists!$H$92</f>
        <v>0</v>
      </c>
      <c r="X1664">
        <f>'Energy consumption (raw)'!V1614*Lists!$H$93</f>
        <v>0</v>
      </c>
      <c r="Y1664">
        <f>'Energy consumption (raw)'!W1614*Lists!$H$94</f>
        <v>0</v>
      </c>
      <c r="Z1664">
        <f>'Energy consumption (raw)'!X1614*Lists!$H$96*1000000</f>
        <v>0</v>
      </c>
      <c r="AA1664">
        <f>'Energy consumption (raw)'!Y1614*Lists!$H$97</f>
        <v>54.500000000000007</v>
      </c>
      <c r="AB1664">
        <f>'Energy consumption (raw)'!Z1614*Lists!$H$96</f>
        <v>0</v>
      </c>
      <c r="AC1664">
        <f>'Energy consumption (raw)'!AA1614*Lists!$H$98</f>
        <v>0</v>
      </c>
      <c r="AD1664">
        <f>'Energy consumption (raw)'!AB1614*Lists!$H$99</f>
        <v>6.3410000000000073</v>
      </c>
      <c r="AE1664">
        <f>'Energy consumption (raw)'!AC1614*Lists!$H$101</f>
        <v>0</v>
      </c>
      <c r="AF1664">
        <f>'Energy consumption (raw)'!AD1614*Lists!$H$101</f>
        <v>0</v>
      </c>
      <c r="AG1664">
        <f>'Energy consumption (raw)'!AE1614*Lists!$H$101</f>
        <v>0</v>
      </c>
      <c r="AH1664">
        <f>'Energy consumption (raw)'!AF1614*Lists!$H$100</f>
        <v>0</v>
      </c>
      <c r="AI1664" s="167">
        <f t="shared" si="127"/>
        <v>2369.8522599999997</v>
      </c>
      <c r="AJ1664" s="179">
        <f>'Energy consumption (raw)'!AG1614</f>
        <v>2369.8522599999997</v>
      </c>
      <c r="AK1664" s="179">
        <f>'Energy consumption (raw)'!AH1614</f>
        <v>2467.98002</v>
      </c>
      <c r="AL1664">
        <f>IF(ROUND(AI1664,-3)=ROUND('Energy consumption (raw)'!AG1614,-3),1,0)</f>
        <v>1</v>
      </c>
      <c r="AM1664" s="179" t="str">
        <f>'Energy consumption (raw)'!AJ1614</f>
        <v>47. Binh Duong</v>
      </c>
      <c r="AN1664">
        <f>VLOOKUP(AM1664,Lists!$F$9:$G$71,2,FALSE)</f>
        <v>1</v>
      </c>
    </row>
    <row r="1665" spans="2:40" x14ac:dyDescent="0.25">
      <c r="B1665" s="65" t="str">
        <f t="shared" si="125"/>
        <v>Industry1513</v>
      </c>
      <c r="C1665" s="179">
        <f>'Energy consumption (raw)'!B1615</f>
        <v>1513</v>
      </c>
      <c r="D1665" s="179">
        <f>'Energy consumption (raw)'!C1615</f>
        <v>0</v>
      </c>
      <c r="E1665" s="179">
        <f>'Energy consumption (raw)'!D1615</f>
        <v>0</v>
      </c>
      <c r="F1665" s="179" t="str">
        <f>'Energy consumption (raw)'!E1615</f>
        <v>Công nghiệp</v>
      </c>
      <c r="G1665" s="179" t="str">
        <f>'Energy consumption (raw)'!F1615</f>
        <v>Sản xuất giường, tủ, bàn ghế bằng gỗ</v>
      </c>
      <c r="H1665" s="179" t="str">
        <f>'Energy consumption (raw)'!G1615</f>
        <v>Industry</v>
      </c>
      <c r="I1665" s="179" t="str">
        <f>'Energy consumption (raw)'!I1615</f>
        <v>31 Manufacture of furniture</v>
      </c>
      <c r="J1665" s="179" t="str">
        <f>INDEX(Sector!$E$6:$E$46,MATCH('Energy consumption (toe)'!I1665,Sector!$B$6:$B$46,FALSE))</f>
        <v>Manufacture of furniture</v>
      </c>
      <c r="K1665" s="179">
        <f>IFERROR('Energy consumption (raw)'!J1615*Lists!$H$84,)</f>
        <v>1526.11958</v>
      </c>
      <c r="L1665" s="179">
        <f>'Energy consumption (raw)'!K1615*Lists!$H$84</f>
        <v>1526.11958</v>
      </c>
      <c r="M1665" s="179">
        <f>'Energy consumption (raw)'!L1615*Lists!$H$84</f>
        <v>0</v>
      </c>
      <c r="N1665" s="179">
        <f>'Energy consumption (raw)'!M1615*Lists!$H$84</f>
        <v>0</v>
      </c>
      <c r="O1665" s="178">
        <f t="shared" si="126"/>
        <v>1526.11958</v>
      </c>
      <c r="P1665">
        <f>'Energy consumption (raw)'!N1615*Lists!$H$85</f>
        <v>0</v>
      </c>
      <c r="Q1665">
        <f>'Energy consumption (raw)'!O1615*Lists!$H$86</f>
        <v>0</v>
      </c>
      <c r="R1665">
        <f>'Energy consumption (raw)'!P1615*Lists!$H$87</f>
        <v>0</v>
      </c>
      <c r="S1665">
        <f>'Energy consumption (raw)'!Q1615*Lists!$H$88</f>
        <v>0</v>
      </c>
      <c r="T1665">
        <f>'Energy consumption (raw)'!R1615*Lists!$H$89</f>
        <v>0</v>
      </c>
      <c r="U1665">
        <f>'Energy consumption (raw)'!S1615*Lists!$H$90</f>
        <v>0</v>
      </c>
      <c r="V1665">
        <f>'Energy consumption (raw)'!T1615*Lists!$H$91</f>
        <v>0</v>
      </c>
      <c r="W1665">
        <f>'Energy consumption (raw)'!U1615*Lists!$H$92</f>
        <v>0</v>
      </c>
      <c r="X1665">
        <f>'Energy consumption (raw)'!V1615*Lists!$H$93</f>
        <v>0</v>
      </c>
      <c r="Y1665">
        <f>'Energy consumption (raw)'!W1615*Lists!$H$94</f>
        <v>0</v>
      </c>
      <c r="Z1665">
        <f>'Energy consumption (raw)'!X1615*Lists!$H$96*1000000</f>
        <v>0</v>
      </c>
      <c r="AA1665">
        <f>'Energy consumption (raw)'!Y1615*Lists!$H$97</f>
        <v>0</v>
      </c>
      <c r="AB1665">
        <f>'Energy consumption (raw)'!Z1615*Lists!$H$96</f>
        <v>0</v>
      </c>
      <c r="AC1665">
        <f>'Energy consumption (raw)'!AA1615*Lists!$H$98</f>
        <v>0</v>
      </c>
      <c r="AD1665">
        <f>'Energy consumption (raw)'!AB1615*Lists!$H$99</f>
        <v>0</v>
      </c>
      <c r="AE1665">
        <f>'Energy consumption (raw)'!AC1615*Lists!$H$101</f>
        <v>0</v>
      </c>
      <c r="AF1665">
        <f>'Energy consumption (raw)'!AD1615*Lists!$H$101</f>
        <v>0</v>
      </c>
      <c r="AG1665">
        <f>'Energy consumption (raw)'!AE1615*Lists!$H$101</f>
        <v>0</v>
      </c>
      <c r="AH1665">
        <f>'Energy consumption (raw)'!AF1615*Lists!$H$100</f>
        <v>0</v>
      </c>
      <c r="AI1665" s="167">
        <f t="shared" si="127"/>
        <v>1526.11958</v>
      </c>
      <c r="AJ1665" s="179">
        <f>'Energy consumption (raw)'!AG1615</f>
        <v>1526.11958</v>
      </c>
      <c r="AK1665" s="179">
        <f>'Energy consumption (raw)'!AH1615</f>
        <v>2232.1809499999999</v>
      </c>
      <c r="AL1665">
        <f>IF(ROUND(AI1665,-3)=ROUND('Energy consumption (raw)'!AG1615,-3),1,0)</f>
        <v>1</v>
      </c>
      <c r="AM1665" s="179" t="str">
        <f>'Energy consumption (raw)'!AJ1615</f>
        <v>47. Binh Duong</v>
      </c>
      <c r="AN1665">
        <f>VLOOKUP(AM1665,Lists!$F$9:$G$71,2,FALSE)</f>
        <v>1</v>
      </c>
    </row>
    <row r="1666" spans="2:40" x14ac:dyDescent="0.25">
      <c r="B1666" s="65" t="str">
        <f t="shared" si="125"/>
        <v>Industry1514</v>
      </c>
      <c r="C1666" s="179">
        <f>'Energy consumption (raw)'!B1616</f>
        <v>1514</v>
      </c>
      <c r="D1666" s="179">
        <f>'Energy consumption (raw)'!C1616</f>
        <v>0</v>
      </c>
      <c r="E1666" s="179">
        <f>'Energy consumption (raw)'!D1616</f>
        <v>0</v>
      </c>
      <c r="F1666" s="179" t="str">
        <f>'Energy consumption (raw)'!E1616</f>
        <v>Công nghiệp</v>
      </c>
      <c r="G1666" s="179" t="str">
        <f>'Energy consumption (raw)'!F1616</f>
        <v>Sản xuất giường, tủ, bàn ghế bằng gỗ</v>
      </c>
      <c r="H1666" s="179" t="str">
        <f>'Energy consumption (raw)'!G1616</f>
        <v>Industry</v>
      </c>
      <c r="I1666" s="179" t="str">
        <f>'Energy consumption (raw)'!I1616</f>
        <v>31 Manufacture of furniture</v>
      </c>
      <c r="J1666" s="179" t="str">
        <f>INDEX(Sector!$E$6:$E$46,MATCH('Energy consumption (toe)'!I1666,Sector!$B$6:$B$46,FALSE))</f>
        <v>Manufacture of furniture</v>
      </c>
      <c r="K1666" s="179">
        <f>IFERROR('Energy consumption (raw)'!J1616*Lists!$H$84,)</f>
        <v>1921.8836500000002</v>
      </c>
      <c r="L1666" s="179">
        <f>'Energy consumption (raw)'!K1616*Lists!$H$84</f>
        <v>1921.8836500000002</v>
      </c>
      <c r="M1666" s="179">
        <f>'Energy consumption (raw)'!L1616*Lists!$H$84</f>
        <v>0</v>
      </c>
      <c r="N1666" s="179">
        <f>'Energy consumption (raw)'!M1616*Lists!$H$84</f>
        <v>0</v>
      </c>
      <c r="O1666" s="178">
        <f t="shared" si="126"/>
        <v>1921.8836500000002</v>
      </c>
      <c r="P1666">
        <f>'Energy consumption (raw)'!N1616*Lists!$H$85</f>
        <v>0</v>
      </c>
      <c r="Q1666">
        <f>'Energy consumption (raw)'!O1616*Lists!$H$86</f>
        <v>0</v>
      </c>
      <c r="R1666">
        <f>'Energy consumption (raw)'!P1616*Lists!$H$87</f>
        <v>0</v>
      </c>
      <c r="S1666">
        <f>'Energy consumption (raw)'!Q1616*Lists!$H$88</f>
        <v>0</v>
      </c>
      <c r="T1666">
        <f>'Energy consumption (raw)'!R1616*Lists!$H$89</f>
        <v>0</v>
      </c>
      <c r="U1666">
        <f>'Energy consumption (raw)'!S1616*Lists!$H$90</f>
        <v>0.12759999999999999</v>
      </c>
      <c r="V1666">
        <f>'Energy consumption (raw)'!T1616*Lists!$H$91</f>
        <v>0</v>
      </c>
      <c r="W1666">
        <f>'Energy consumption (raw)'!U1616*Lists!$H$92</f>
        <v>0</v>
      </c>
      <c r="X1666">
        <f>'Energy consumption (raw)'!V1616*Lists!$H$93</f>
        <v>0</v>
      </c>
      <c r="Y1666">
        <f>'Energy consumption (raw)'!W1616*Lists!$H$94</f>
        <v>0</v>
      </c>
      <c r="Z1666">
        <f>'Energy consumption (raw)'!X1616*Lists!$H$96*1000000</f>
        <v>0</v>
      </c>
      <c r="AA1666">
        <f>'Energy consumption (raw)'!Y1616*Lists!$H$97</f>
        <v>0</v>
      </c>
      <c r="AB1666">
        <f>'Energy consumption (raw)'!Z1616*Lists!$H$96</f>
        <v>0</v>
      </c>
      <c r="AC1666">
        <f>'Energy consumption (raw)'!AA1616*Lists!$H$98</f>
        <v>0</v>
      </c>
      <c r="AD1666">
        <f>'Energy consumption (raw)'!AB1616*Lists!$H$99</f>
        <v>0</v>
      </c>
      <c r="AE1666">
        <f>'Energy consumption (raw)'!AC1616*Lists!$H$101</f>
        <v>0</v>
      </c>
      <c r="AF1666">
        <f>'Energy consumption (raw)'!AD1616*Lists!$H$101</f>
        <v>0</v>
      </c>
      <c r="AG1666">
        <f>'Energy consumption (raw)'!AE1616*Lists!$H$101</f>
        <v>0</v>
      </c>
      <c r="AH1666">
        <f>'Energy consumption (raw)'!AF1616*Lists!$H$100</f>
        <v>0</v>
      </c>
      <c r="AI1666" s="167">
        <f t="shared" si="127"/>
        <v>1922.0112500000002</v>
      </c>
      <c r="AJ1666" s="179">
        <f>'Energy consumption (raw)'!AG1616</f>
        <v>1922.0112500000002</v>
      </c>
      <c r="AK1666" s="179">
        <f>'Energy consumption (raw)'!AH1616</f>
        <v>2138.7606500000002</v>
      </c>
      <c r="AL1666">
        <f>IF(ROUND(AI1666,-3)=ROUND('Energy consumption (raw)'!AG1616,-3),1,0)</f>
        <v>1</v>
      </c>
      <c r="AM1666" s="179" t="str">
        <f>'Energy consumption (raw)'!AJ1616</f>
        <v>47. Binh Duong</v>
      </c>
      <c r="AN1666">
        <f>VLOOKUP(AM1666,Lists!$F$9:$G$71,2,FALSE)</f>
        <v>1</v>
      </c>
    </row>
    <row r="1667" spans="2:40" x14ac:dyDescent="0.25">
      <c r="B1667" s="65" t="str">
        <f t="shared" si="125"/>
        <v>Industry1515</v>
      </c>
      <c r="C1667" s="179">
        <f>'Energy consumption (raw)'!B1617</f>
        <v>1515</v>
      </c>
      <c r="D1667" s="179">
        <f>'Energy consumption (raw)'!C1617</f>
        <v>0</v>
      </c>
      <c r="E1667" s="179">
        <f>'Energy consumption (raw)'!D1617</f>
        <v>0</v>
      </c>
      <c r="F1667" s="179" t="str">
        <f>'Energy consumption (raw)'!E1617</f>
        <v>Công nghiệp</v>
      </c>
      <c r="G1667" s="179" t="str">
        <f>'Energy consumption (raw)'!F1617</f>
        <v>Sản xuất giường, tủ, bàn ghế bằng gỗ</v>
      </c>
      <c r="H1667" s="179" t="str">
        <f>'Energy consumption (raw)'!G1617</f>
        <v>Industry</v>
      </c>
      <c r="I1667" s="179" t="str">
        <f>'Energy consumption (raw)'!I1617</f>
        <v>31 Manufacture of furniture</v>
      </c>
      <c r="J1667" s="179" t="str">
        <f>INDEX(Sector!$E$6:$E$46,MATCH('Energy consumption (toe)'!I1667,Sector!$B$6:$B$46,FALSE))</f>
        <v>Manufacture of furniture</v>
      </c>
      <c r="K1667" s="179">
        <f>IFERROR('Energy consumption (raw)'!J1617*Lists!$H$84,)</f>
        <v>1477.1756200000002</v>
      </c>
      <c r="L1667" s="179">
        <f>'Energy consumption (raw)'!K1617*Lists!$H$84</f>
        <v>1477.1756200000002</v>
      </c>
      <c r="M1667" s="179">
        <f>'Energy consumption (raw)'!L1617*Lists!$H$84</f>
        <v>0</v>
      </c>
      <c r="N1667" s="179">
        <f>'Energy consumption (raw)'!M1617*Lists!$H$84</f>
        <v>0</v>
      </c>
      <c r="O1667" s="178">
        <f t="shared" si="126"/>
        <v>1477.1756200000002</v>
      </c>
      <c r="P1667">
        <f>'Energy consumption (raw)'!N1617*Lists!$H$85</f>
        <v>0</v>
      </c>
      <c r="Q1667">
        <f>'Energy consumption (raw)'!O1617*Lists!$H$86</f>
        <v>0</v>
      </c>
      <c r="R1667">
        <f>'Energy consumption (raw)'!P1617*Lists!$H$87</f>
        <v>0</v>
      </c>
      <c r="S1667">
        <f>'Energy consumption (raw)'!Q1617*Lists!$H$88</f>
        <v>0</v>
      </c>
      <c r="T1667">
        <f>'Energy consumption (raw)'!R1617*Lists!$H$89</f>
        <v>0</v>
      </c>
      <c r="U1667">
        <f>'Energy consumption (raw)'!S1617*Lists!$H$90</f>
        <v>0</v>
      </c>
      <c r="V1667">
        <f>'Energy consumption (raw)'!T1617*Lists!$H$91</f>
        <v>0</v>
      </c>
      <c r="W1667">
        <f>'Energy consumption (raw)'!U1617*Lists!$H$92</f>
        <v>0</v>
      </c>
      <c r="X1667">
        <f>'Energy consumption (raw)'!V1617*Lists!$H$93</f>
        <v>0</v>
      </c>
      <c r="Y1667">
        <f>'Energy consumption (raw)'!W1617*Lists!$H$94</f>
        <v>0</v>
      </c>
      <c r="Z1667">
        <f>'Energy consumption (raw)'!X1617*Lists!$H$96*1000000</f>
        <v>0</v>
      </c>
      <c r="AA1667">
        <f>'Energy consumption (raw)'!Y1617*Lists!$H$97</f>
        <v>0</v>
      </c>
      <c r="AB1667">
        <f>'Energy consumption (raw)'!Z1617*Lists!$H$96</f>
        <v>0</v>
      </c>
      <c r="AC1667">
        <f>'Energy consumption (raw)'!AA1617*Lists!$H$98</f>
        <v>0</v>
      </c>
      <c r="AD1667">
        <f>'Energy consumption (raw)'!AB1617*Lists!$H$99</f>
        <v>0</v>
      </c>
      <c r="AE1667">
        <f>'Energy consumption (raw)'!AC1617*Lists!$H$101</f>
        <v>0</v>
      </c>
      <c r="AF1667">
        <f>'Energy consumption (raw)'!AD1617*Lists!$H$101</f>
        <v>0</v>
      </c>
      <c r="AG1667">
        <f>'Energy consumption (raw)'!AE1617*Lists!$H$101</f>
        <v>0</v>
      </c>
      <c r="AH1667">
        <f>'Energy consumption (raw)'!AF1617*Lists!$H$100</f>
        <v>0</v>
      </c>
      <c r="AI1667" s="167">
        <f t="shared" si="127"/>
        <v>1477.1756200000002</v>
      </c>
      <c r="AJ1667" s="179">
        <f>'Energy consumption (raw)'!AG1617</f>
        <v>1477.1756200000002</v>
      </c>
      <c r="AK1667" s="179">
        <f>'Energy consumption (raw)'!AH1617</f>
        <v>1842.40372</v>
      </c>
      <c r="AL1667">
        <f>IF(ROUND(AI1667,-3)=ROUND('Energy consumption (raw)'!AG1617,-3),1,0)</f>
        <v>1</v>
      </c>
      <c r="AM1667" s="179" t="str">
        <f>'Energy consumption (raw)'!AJ1617</f>
        <v>47. Binh Duong</v>
      </c>
      <c r="AN1667">
        <f>VLOOKUP(AM1667,Lists!$F$9:$G$71,2,FALSE)</f>
        <v>1</v>
      </c>
    </row>
    <row r="1668" spans="2:40" x14ac:dyDescent="0.25">
      <c r="B1668" s="65" t="str">
        <f t="shared" si="125"/>
        <v>Industry1516</v>
      </c>
      <c r="C1668" s="179">
        <f>'Energy consumption (raw)'!B1618</f>
        <v>1516</v>
      </c>
      <c r="D1668" s="179">
        <f>'Energy consumption (raw)'!C1618</f>
        <v>0</v>
      </c>
      <c r="E1668" s="179">
        <f>'Energy consumption (raw)'!D1618</f>
        <v>0</v>
      </c>
      <c r="F1668" s="179" t="str">
        <f>'Energy consumption (raw)'!E1618</f>
        <v>Công nghiệp</v>
      </c>
      <c r="G1668" s="179" t="str">
        <f>'Energy consumption (raw)'!F1618</f>
        <v>Sản xuất giường, tủ, bàn ghế bằng gỗ</v>
      </c>
      <c r="H1668" s="179" t="str">
        <f>'Energy consumption (raw)'!G1618</f>
        <v>Industry</v>
      </c>
      <c r="I1668" s="179" t="str">
        <f>'Energy consumption (raw)'!I1618</f>
        <v>31 Manufacture of furniture</v>
      </c>
      <c r="J1668" s="179" t="str">
        <f>INDEX(Sector!$E$6:$E$46,MATCH('Energy consumption (toe)'!I1668,Sector!$B$6:$B$46,FALSE))</f>
        <v>Manufacture of furniture</v>
      </c>
      <c r="K1668" s="179">
        <f>IFERROR('Energy consumption (raw)'!J1618*Lists!$H$84,)</f>
        <v>1477.8236800000002</v>
      </c>
      <c r="L1668" s="179">
        <f>'Energy consumption (raw)'!K1618*Lists!$H$84</f>
        <v>1477.8236800000002</v>
      </c>
      <c r="M1668" s="179">
        <f>'Energy consumption (raw)'!L1618*Lists!$H$84</f>
        <v>0</v>
      </c>
      <c r="N1668" s="179">
        <f>'Energy consumption (raw)'!M1618*Lists!$H$84</f>
        <v>0</v>
      </c>
      <c r="O1668" s="178">
        <f t="shared" si="126"/>
        <v>1477.8236800000002</v>
      </c>
      <c r="P1668">
        <f>'Energy consumption (raw)'!N1618*Lists!$H$85</f>
        <v>0</v>
      </c>
      <c r="Q1668">
        <f>'Energy consumption (raw)'!O1618*Lists!$H$86</f>
        <v>0</v>
      </c>
      <c r="R1668">
        <f>'Energy consumption (raw)'!P1618*Lists!$H$87</f>
        <v>0</v>
      </c>
      <c r="S1668">
        <f>'Energy consumption (raw)'!Q1618*Lists!$H$88</f>
        <v>0</v>
      </c>
      <c r="T1668">
        <f>'Energy consumption (raw)'!R1618*Lists!$H$89</f>
        <v>0</v>
      </c>
      <c r="U1668">
        <f>'Energy consumption (raw)'!S1618*Lists!$H$90</f>
        <v>0</v>
      </c>
      <c r="V1668">
        <f>'Energy consumption (raw)'!T1618*Lists!$H$91</f>
        <v>0</v>
      </c>
      <c r="W1668">
        <f>'Energy consumption (raw)'!U1618*Lists!$H$92</f>
        <v>0</v>
      </c>
      <c r="X1668">
        <f>'Energy consumption (raw)'!V1618*Lists!$H$93</f>
        <v>0</v>
      </c>
      <c r="Y1668">
        <f>'Energy consumption (raw)'!W1618*Lists!$H$94</f>
        <v>0</v>
      </c>
      <c r="Z1668">
        <f>'Energy consumption (raw)'!X1618*Lists!$H$96*1000000</f>
        <v>0</v>
      </c>
      <c r="AA1668">
        <f>'Energy consumption (raw)'!Y1618*Lists!$H$97</f>
        <v>0</v>
      </c>
      <c r="AB1668">
        <f>'Energy consumption (raw)'!Z1618*Lists!$H$96</f>
        <v>0</v>
      </c>
      <c r="AC1668">
        <f>'Energy consumption (raw)'!AA1618*Lists!$H$98</f>
        <v>0</v>
      </c>
      <c r="AD1668">
        <f>'Energy consumption (raw)'!AB1618*Lists!$H$99</f>
        <v>0</v>
      </c>
      <c r="AE1668">
        <f>'Energy consumption (raw)'!AC1618*Lists!$H$101</f>
        <v>0</v>
      </c>
      <c r="AF1668">
        <f>'Energy consumption (raw)'!AD1618*Lists!$H$101</f>
        <v>0</v>
      </c>
      <c r="AG1668">
        <f>'Energy consumption (raw)'!AE1618*Lists!$H$101</f>
        <v>0</v>
      </c>
      <c r="AH1668">
        <f>'Energy consumption (raw)'!AF1618*Lists!$H$100</f>
        <v>0</v>
      </c>
      <c r="AI1668" s="167">
        <f t="shared" si="127"/>
        <v>1477.8236800000002</v>
      </c>
      <c r="AJ1668" s="179">
        <f>'Energy consumption (raw)'!AG1618</f>
        <v>1477.8236800000002</v>
      </c>
      <c r="AK1668" s="179">
        <f>'Energy consumption (raw)'!AH1618</f>
        <v>1607.52459</v>
      </c>
      <c r="AL1668">
        <f>IF(ROUND(AI1668,-3)=ROUND('Energy consumption (raw)'!AG1618,-3),1,0)</f>
        <v>1</v>
      </c>
      <c r="AM1668" s="179" t="str">
        <f>'Energy consumption (raw)'!AJ1618</f>
        <v>47. Binh Duong</v>
      </c>
      <c r="AN1668">
        <f>VLOOKUP(AM1668,Lists!$F$9:$G$71,2,FALSE)</f>
        <v>1</v>
      </c>
    </row>
    <row r="1669" spans="2:40" x14ac:dyDescent="0.25">
      <c r="B1669" s="65" t="str">
        <f t="shared" si="125"/>
        <v>Industry1517</v>
      </c>
      <c r="C1669" s="179">
        <f>'Energy consumption (raw)'!B1619</f>
        <v>1517</v>
      </c>
      <c r="D1669" s="179">
        <f>'Energy consumption (raw)'!C1619</f>
        <v>0</v>
      </c>
      <c r="E1669" s="179">
        <f>'Energy consumption (raw)'!D1619</f>
        <v>0</v>
      </c>
      <c r="F1669" s="179" t="str">
        <f>'Energy consumption (raw)'!E1619</f>
        <v>Công nghiệp</v>
      </c>
      <c r="G1669" s="179" t="str">
        <f>'Energy consumption (raw)'!F1619</f>
        <v>Sản xuất giường, tủ, bàn ghế bằng gỗ</v>
      </c>
      <c r="H1669" s="179" t="str">
        <f>'Energy consumption (raw)'!G1619</f>
        <v>Industry</v>
      </c>
      <c r="I1669" s="179" t="str">
        <f>'Energy consumption (raw)'!I1619</f>
        <v>31 Manufacture of furniture</v>
      </c>
      <c r="J1669" s="179" t="str">
        <f>INDEX(Sector!$E$6:$E$46,MATCH('Energy consumption (toe)'!I1669,Sector!$B$6:$B$46,FALSE))</f>
        <v>Manufacture of furniture</v>
      </c>
      <c r="K1669" s="179">
        <f>IFERROR('Energy consumption (raw)'!J1619*Lists!$H$84,)</f>
        <v>1046.9563600000001</v>
      </c>
      <c r="L1669" s="179">
        <f>'Energy consumption (raw)'!K1619*Lists!$H$84</f>
        <v>1046.9563600000001</v>
      </c>
      <c r="M1669" s="179">
        <f>'Energy consumption (raw)'!L1619*Lists!$H$84</f>
        <v>0</v>
      </c>
      <c r="N1669" s="179">
        <f>'Energy consumption (raw)'!M1619*Lists!$H$84</f>
        <v>0</v>
      </c>
      <c r="O1669" s="178">
        <f t="shared" si="126"/>
        <v>1046.9563600000001</v>
      </c>
      <c r="P1669">
        <f>'Energy consumption (raw)'!N1619*Lists!$H$85</f>
        <v>0</v>
      </c>
      <c r="Q1669">
        <f>'Energy consumption (raw)'!O1619*Lists!$H$86</f>
        <v>0</v>
      </c>
      <c r="R1669">
        <f>'Energy consumption (raw)'!P1619*Lists!$H$87</f>
        <v>0</v>
      </c>
      <c r="S1669">
        <f>'Energy consumption (raw)'!Q1619*Lists!$H$88</f>
        <v>0</v>
      </c>
      <c r="T1669">
        <f>'Energy consumption (raw)'!R1619*Lists!$H$89</f>
        <v>0</v>
      </c>
      <c r="U1669">
        <f>'Energy consumption (raw)'!S1619*Lists!$H$90</f>
        <v>0</v>
      </c>
      <c r="V1669">
        <f>'Energy consumption (raw)'!T1619*Lists!$H$91</f>
        <v>0</v>
      </c>
      <c r="W1669">
        <f>'Energy consumption (raw)'!U1619*Lists!$H$92</f>
        <v>0</v>
      </c>
      <c r="X1669">
        <f>'Energy consumption (raw)'!V1619*Lists!$H$93</f>
        <v>0</v>
      </c>
      <c r="Y1669">
        <f>'Energy consumption (raw)'!W1619*Lists!$H$94</f>
        <v>0</v>
      </c>
      <c r="Z1669">
        <f>'Energy consumption (raw)'!X1619*Lists!$H$96*1000000</f>
        <v>0</v>
      </c>
      <c r="AA1669">
        <f>'Energy consumption (raw)'!Y1619*Lists!$H$97</f>
        <v>0</v>
      </c>
      <c r="AB1669">
        <f>'Energy consumption (raw)'!Z1619*Lists!$H$96</f>
        <v>0</v>
      </c>
      <c r="AC1669">
        <f>'Energy consumption (raw)'!AA1619*Lists!$H$98</f>
        <v>0</v>
      </c>
      <c r="AD1669">
        <f>'Energy consumption (raw)'!AB1619*Lists!$H$99</f>
        <v>55.950000000000067</v>
      </c>
      <c r="AE1669">
        <f>'Energy consumption (raw)'!AC1619*Lists!$H$101</f>
        <v>0</v>
      </c>
      <c r="AF1669">
        <f>'Energy consumption (raw)'!AD1619*Lists!$H$101</f>
        <v>0</v>
      </c>
      <c r="AG1669">
        <f>'Energy consumption (raw)'!AE1619*Lists!$H$101</f>
        <v>0</v>
      </c>
      <c r="AH1669">
        <f>'Energy consumption (raw)'!AF1619*Lists!$H$100</f>
        <v>0</v>
      </c>
      <c r="AI1669" s="167">
        <f t="shared" si="127"/>
        <v>1102.9063600000002</v>
      </c>
      <c r="AJ1669" s="179">
        <f>'Energy consumption (raw)'!AG1619</f>
        <v>1102.9063600000002</v>
      </c>
      <c r="AK1669" s="179">
        <f>'Energy consumption (raw)'!AH1619</f>
        <v>1070.5179700000001</v>
      </c>
      <c r="AL1669">
        <f>IF(ROUND(AI1669,-3)=ROUND('Energy consumption (raw)'!AG1619,-3),1,0)</f>
        <v>1</v>
      </c>
      <c r="AM1669" s="179" t="str">
        <f>'Energy consumption (raw)'!AJ1619</f>
        <v>47. Binh Duong</v>
      </c>
      <c r="AN1669">
        <f>VLOOKUP(AM1669,Lists!$F$9:$G$71,2,FALSE)</f>
        <v>1</v>
      </c>
    </row>
    <row r="1670" spans="2:40" x14ac:dyDescent="0.25">
      <c r="B1670" s="65" t="str">
        <f t="shared" si="125"/>
        <v>Industry1518</v>
      </c>
      <c r="C1670" s="179">
        <f>'Energy consumption (raw)'!B1620</f>
        <v>1518</v>
      </c>
      <c r="D1670" s="179">
        <f>'Energy consumption (raw)'!C1620</f>
        <v>0</v>
      </c>
      <c r="E1670" s="179">
        <f>'Energy consumption (raw)'!D1620</f>
        <v>0</v>
      </c>
      <c r="F1670" s="179" t="str">
        <f>'Energy consumption (raw)'!E1620</f>
        <v>Công nghiệp</v>
      </c>
      <c r="G1670" s="179" t="str">
        <f>'Energy consumption (raw)'!F1620</f>
        <v>Sản xuất giường, tủ, bàn, ghế</v>
      </c>
      <c r="H1670" s="179" t="str">
        <f>'Energy consumption (raw)'!G1620</f>
        <v>Industry</v>
      </c>
      <c r="I1670" s="179" t="str">
        <f>'Energy consumption (raw)'!I1620</f>
        <v>31 Manufacture of furniture</v>
      </c>
      <c r="J1670" s="179" t="str">
        <f>INDEX(Sector!$E$6:$E$46,MATCH('Energy consumption (toe)'!I1670,Sector!$B$6:$B$46,FALSE))</f>
        <v>Manufacture of furniture</v>
      </c>
      <c r="K1670" s="179">
        <f>IFERROR('Energy consumption (raw)'!J1620*Lists!$H$84,)</f>
        <v>1409.7002300000001</v>
      </c>
      <c r="L1670" s="179">
        <f>'Energy consumption (raw)'!K1620*Lists!$H$84</f>
        <v>1409.7002300000001</v>
      </c>
      <c r="M1670" s="179">
        <f>'Energy consumption (raw)'!L1620*Lists!$H$84</f>
        <v>0</v>
      </c>
      <c r="N1670" s="179">
        <f>'Energy consumption (raw)'!M1620*Lists!$H$84</f>
        <v>0</v>
      </c>
      <c r="O1670" s="178">
        <f t="shared" si="126"/>
        <v>1409.7002300000001</v>
      </c>
      <c r="P1670">
        <f>'Energy consumption (raw)'!N1620*Lists!$H$85</f>
        <v>0</v>
      </c>
      <c r="Q1670">
        <f>'Energy consumption (raw)'!O1620*Lists!$H$86</f>
        <v>0</v>
      </c>
      <c r="R1670">
        <f>'Energy consumption (raw)'!P1620*Lists!$H$87</f>
        <v>0</v>
      </c>
      <c r="S1670">
        <f>'Energy consumption (raw)'!Q1620*Lists!$H$88</f>
        <v>0</v>
      </c>
      <c r="T1670">
        <f>'Energy consumption (raw)'!R1620*Lists!$H$89</f>
        <v>0</v>
      </c>
      <c r="U1670">
        <f>'Energy consumption (raw)'!S1620*Lists!$H$90</f>
        <v>0</v>
      </c>
      <c r="V1670">
        <f>'Energy consumption (raw)'!T1620*Lists!$H$91</f>
        <v>0</v>
      </c>
      <c r="W1670">
        <f>'Energy consumption (raw)'!U1620*Lists!$H$92</f>
        <v>0</v>
      </c>
      <c r="X1670">
        <f>'Energy consumption (raw)'!V1620*Lists!$H$93</f>
        <v>0</v>
      </c>
      <c r="Y1670">
        <f>'Energy consumption (raw)'!W1620*Lists!$H$94</f>
        <v>0</v>
      </c>
      <c r="Z1670">
        <f>'Energy consumption (raw)'!X1620*Lists!$H$96*1000000</f>
        <v>0</v>
      </c>
      <c r="AA1670">
        <f>'Energy consumption (raw)'!Y1620*Lists!$H$97</f>
        <v>0</v>
      </c>
      <c r="AB1670">
        <f>'Energy consumption (raw)'!Z1620*Lists!$H$96</f>
        <v>0</v>
      </c>
      <c r="AC1670">
        <f>'Energy consumption (raw)'!AA1620*Lists!$H$98</f>
        <v>0</v>
      </c>
      <c r="AD1670">
        <f>'Energy consumption (raw)'!AB1620*Lists!$H$99</f>
        <v>0</v>
      </c>
      <c r="AE1670">
        <f>'Energy consumption (raw)'!AC1620*Lists!$H$101</f>
        <v>0</v>
      </c>
      <c r="AF1670">
        <f>'Energy consumption (raw)'!AD1620*Lists!$H$101</f>
        <v>0</v>
      </c>
      <c r="AG1670">
        <f>'Energy consumption (raw)'!AE1620*Lists!$H$101</f>
        <v>0</v>
      </c>
      <c r="AH1670">
        <f>'Energy consumption (raw)'!AF1620*Lists!$H$100</f>
        <v>0</v>
      </c>
      <c r="AI1670" s="167">
        <f t="shared" si="127"/>
        <v>1409.7002300000001</v>
      </c>
      <c r="AJ1670" s="179">
        <f>'Energy consumption (raw)'!AG1620</f>
        <v>1409.7002300000001</v>
      </c>
      <c r="AK1670" s="179">
        <f>'Energy consumption (raw)'!AH1620</f>
        <v>1488.6215000000002</v>
      </c>
      <c r="AL1670">
        <f>IF(ROUND(AI1670,-3)=ROUND('Energy consumption (raw)'!AG1620,-3),1,0)</f>
        <v>1</v>
      </c>
      <c r="AM1670" s="179" t="str">
        <f>'Energy consumption (raw)'!AJ1620</f>
        <v>47. Binh Duong</v>
      </c>
      <c r="AN1670">
        <f>VLOOKUP(AM1670,Lists!$F$9:$G$71,2,FALSE)</f>
        <v>1</v>
      </c>
    </row>
    <row r="1671" spans="2:40" x14ac:dyDescent="0.25">
      <c r="B1671" s="65" t="str">
        <f t="shared" si="125"/>
        <v>Industry1519</v>
      </c>
      <c r="C1671" s="179">
        <f>'Energy consumption (raw)'!B1621</f>
        <v>1519</v>
      </c>
      <c r="D1671" s="179">
        <f>'Energy consumption (raw)'!C1621</f>
        <v>0</v>
      </c>
      <c r="E1671" s="179">
        <f>'Energy consumption (raw)'!D1621</f>
        <v>0</v>
      </c>
      <c r="F1671" s="179" t="str">
        <f>'Energy consumption (raw)'!E1621</f>
        <v>Công nghiệp</v>
      </c>
      <c r="G1671" s="179" t="str">
        <f>'Energy consumption (raw)'!F1621</f>
        <v>Sản xuất giường, tủ, bàn, ghế</v>
      </c>
      <c r="H1671" s="179" t="str">
        <f>'Energy consumption (raw)'!G1621</f>
        <v>Industry</v>
      </c>
      <c r="I1671" s="179" t="str">
        <f>'Energy consumption (raw)'!I1621</f>
        <v>31 Manufacture of furniture</v>
      </c>
      <c r="J1671" s="179" t="str">
        <f>INDEX(Sector!$E$6:$E$46,MATCH('Energy consumption (toe)'!I1671,Sector!$B$6:$B$46,FALSE))</f>
        <v>Manufacture of furniture</v>
      </c>
      <c r="K1671" s="179">
        <f>IFERROR('Energy consumption (raw)'!J1621*Lists!$H$84,)</f>
        <v>0</v>
      </c>
      <c r="L1671" s="179">
        <f>'Energy consumption (raw)'!K1621*Lists!$H$84</f>
        <v>2155.5092800000002</v>
      </c>
      <c r="M1671" s="179">
        <f>'Energy consumption (raw)'!L1621*Lists!$H$84</f>
        <v>0</v>
      </c>
      <c r="N1671" s="179">
        <f>'Energy consumption (raw)'!M1621*Lists!$H$84</f>
        <v>0</v>
      </c>
      <c r="O1671" s="178">
        <f t="shared" si="126"/>
        <v>2155.5092800000002</v>
      </c>
      <c r="P1671">
        <f>'Energy consumption (raw)'!N1621*Lists!$H$85</f>
        <v>0</v>
      </c>
      <c r="Q1671">
        <f>'Energy consumption (raw)'!O1621*Lists!$H$86</f>
        <v>0</v>
      </c>
      <c r="R1671">
        <f>'Energy consumption (raw)'!P1621*Lists!$H$87</f>
        <v>0</v>
      </c>
      <c r="S1671">
        <f>'Energy consumption (raw)'!Q1621*Lists!$H$88</f>
        <v>0</v>
      </c>
      <c r="T1671">
        <f>'Energy consumption (raw)'!R1621*Lists!$H$89</f>
        <v>0</v>
      </c>
      <c r="U1671">
        <f>'Energy consumption (raw)'!S1621*Lists!$H$90</f>
        <v>0</v>
      </c>
      <c r="V1671">
        <f>'Energy consumption (raw)'!T1621*Lists!$H$91</f>
        <v>0</v>
      </c>
      <c r="W1671">
        <f>'Energy consumption (raw)'!U1621*Lists!$H$92</f>
        <v>0</v>
      </c>
      <c r="X1671">
        <f>'Energy consumption (raw)'!V1621*Lists!$H$93</f>
        <v>0</v>
      </c>
      <c r="Y1671">
        <f>'Energy consumption (raw)'!W1621*Lists!$H$94</f>
        <v>0</v>
      </c>
      <c r="Z1671">
        <f>'Energy consumption (raw)'!X1621*Lists!$H$96*1000000</f>
        <v>0</v>
      </c>
      <c r="AA1671">
        <f>'Energy consumption (raw)'!Y1621*Lists!$H$97</f>
        <v>0</v>
      </c>
      <c r="AB1671">
        <f>'Energy consumption (raw)'!Z1621*Lists!$H$96</f>
        <v>0</v>
      </c>
      <c r="AC1671">
        <f>'Energy consumption (raw)'!AA1621*Lists!$H$98</f>
        <v>0</v>
      </c>
      <c r="AD1671">
        <f>'Energy consumption (raw)'!AB1621*Lists!$H$99</f>
        <v>0</v>
      </c>
      <c r="AE1671">
        <f>'Energy consumption (raw)'!AC1621*Lists!$H$101</f>
        <v>0</v>
      </c>
      <c r="AF1671">
        <f>'Energy consumption (raw)'!AD1621*Lists!$H$101</f>
        <v>0</v>
      </c>
      <c r="AG1671">
        <f>'Energy consumption (raw)'!AE1621*Lists!$H$101</f>
        <v>0</v>
      </c>
      <c r="AH1671">
        <f>'Energy consumption (raw)'!AF1621*Lists!$H$100</f>
        <v>0</v>
      </c>
      <c r="AI1671" s="167">
        <f t="shared" si="127"/>
        <v>2155.5092800000002</v>
      </c>
      <c r="AJ1671" s="179">
        <f>'Energy consumption (raw)'!AG1621</f>
        <v>2155.5092800000002</v>
      </c>
      <c r="AK1671" s="179">
        <f>'Energy consumption (raw)'!AH1621</f>
        <v>2073.0667900000003</v>
      </c>
      <c r="AL1671">
        <f>IF(ROUND(AI1671,-3)=ROUND('Energy consumption (raw)'!AG1621,-3),1,0)</f>
        <v>1</v>
      </c>
      <c r="AM1671" s="179" t="str">
        <f>'Energy consumption (raw)'!AJ1621</f>
        <v>47. Binh Duong</v>
      </c>
      <c r="AN1671">
        <f>VLOOKUP(AM1671,Lists!$F$9:$G$71,2,FALSE)</f>
        <v>1</v>
      </c>
    </row>
    <row r="1672" spans="2:40" x14ac:dyDescent="0.25">
      <c r="B1672" s="65" t="str">
        <f t="shared" si="125"/>
        <v>Industry1520</v>
      </c>
      <c r="C1672" s="179">
        <f>'Energy consumption (raw)'!B1622</f>
        <v>1520</v>
      </c>
      <c r="D1672" s="179">
        <f>'Energy consumption (raw)'!C1622</f>
        <v>0</v>
      </c>
      <c r="E1672" s="179">
        <f>'Energy consumption (raw)'!D1622</f>
        <v>0</v>
      </c>
      <c r="F1672" s="179" t="str">
        <f>'Energy consumption (raw)'!E1622</f>
        <v>Công nghiệp</v>
      </c>
      <c r="G1672" s="179" t="str">
        <f>'Energy consumption (raw)'!F1622</f>
        <v>Sản xuất giường, tủ, bàn, ghế</v>
      </c>
      <c r="H1672" s="179" t="str">
        <f>'Energy consumption (raw)'!G1622</f>
        <v>Industry</v>
      </c>
      <c r="I1672" s="179" t="str">
        <f>'Energy consumption (raw)'!I1622</f>
        <v>31 Manufacture of furniture</v>
      </c>
      <c r="J1672" s="179" t="str">
        <f>INDEX(Sector!$E$6:$E$46,MATCH('Energy consumption (toe)'!I1672,Sector!$B$6:$B$46,FALSE))</f>
        <v>Manufacture of furniture</v>
      </c>
      <c r="K1672" s="179">
        <f>IFERROR('Energy consumption (raw)'!J1622*Lists!$H$84,)</f>
        <v>1389.0857500000002</v>
      </c>
      <c r="L1672" s="179">
        <f>'Energy consumption (raw)'!K1622*Lists!$H$84</f>
        <v>1389.0857500000002</v>
      </c>
      <c r="M1672" s="179">
        <f>'Energy consumption (raw)'!L1622*Lists!$H$84</f>
        <v>0</v>
      </c>
      <c r="N1672" s="179">
        <f>'Energy consumption (raw)'!M1622*Lists!$H$84</f>
        <v>0</v>
      </c>
      <c r="O1672" s="178">
        <f t="shared" si="126"/>
        <v>1389.0857500000002</v>
      </c>
      <c r="P1672">
        <f>'Energy consumption (raw)'!N1622*Lists!$H$85</f>
        <v>0</v>
      </c>
      <c r="Q1672">
        <f>'Energy consumption (raw)'!O1622*Lists!$H$86</f>
        <v>0</v>
      </c>
      <c r="R1672">
        <f>'Energy consumption (raw)'!P1622*Lists!$H$87</f>
        <v>0</v>
      </c>
      <c r="S1672">
        <f>'Energy consumption (raw)'!Q1622*Lists!$H$88</f>
        <v>0</v>
      </c>
      <c r="T1672">
        <f>'Energy consumption (raw)'!R1622*Lists!$H$89</f>
        <v>0</v>
      </c>
      <c r="U1672">
        <f>'Energy consumption (raw)'!S1622*Lists!$H$90</f>
        <v>0</v>
      </c>
      <c r="V1672">
        <f>'Energy consumption (raw)'!T1622*Lists!$H$91</f>
        <v>0</v>
      </c>
      <c r="W1672">
        <f>'Energy consumption (raw)'!U1622*Lists!$H$92</f>
        <v>0</v>
      </c>
      <c r="X1672">
        <f>'Energy consumption (raw)'!V1622*Lists!$H$93</f>
        <v>0</v>
      </c>
      <c r="Y1672">
        <f>'Energy consumption (raw)'!W1622*Lists!$H$94</f>
        <v>0</v>
      </c>
      <c r="Z1672">
        <f>'Energy consumption (raw)'!X1622*Lists!$H$96*1000000</f>
        <v>0</v>
      </c>
      <c r="AA1672">
        <f>'Energy consumption (raw)'!Y1622*Lists!$H$97</f>
        <v>0</v>
      </c>
      <c r="AB1672">
        <f>'Energy consumption (raw)'!Z1622*Lists!$H$96</f>
        <v>0</v>
      </c>
      <c r="AC1672">
        <f>'Energy consumption (raw)'!AA1622*Lists!$H$98</f>
        <v>0</v>
      </c>
      <c r="AD1672">
        <f>'Energy consumption (raw)'!AB1622*Lists!$H$99</f>
        <v>0</v>
      </c>
      <c r="AE1672">
        <f>'Energy consumption (raw)'!AC1622*Lists!$H$101</f>
        <v>0</v>
      </c>
      <c r="AF1672">
        <f>'Energy consumption (raw)'!AD1622*Lists!$H$101</f>
        <v>0</v>
      </c>
      <c r="AG1672">
        <f>'Energy consumption (raw)'!AE1622*Lists!$H$101</f>
        <v>0</v>
      </c>
      <c r="AH1672">
        <f>'Energy consumption (raw)'!AF1622*Lists!$H$100</f>
        <v>0</v>
      </c>
      <c r="AI1672" s="167">
        <f t="shared" si="127"/>
        <v>1389.0857500000002</v>
      </c>
      <c r="AJ1672" s="179">
        <f>'Energy consumption (raw)'!AG1622</f>
        <v>1389.0857500000002</v>
      </c>
      <c r="AK1672" s="179">
        <f>'Energy consumption (raw)'!AH1622</f>
        <v>1479.6752800000002</v>
      </c>
      <c r="AL1672">
        <f>IF(ROUND(AI1672,-3)=ROUND('Energy consumption (raw)'!AG1622,-3),1,0)</f>
        <v>1</v>
      </c>
      <c r="AM1672" s="179" t="str">
        <f>'Energy consumption (raw)'!AJ1622</f>
        <v>47. Binh Duong</v>
      </c>
      <c r="AN1672">
        <f>VLOOKUP(AM1672,Lists!$F$9:$G$71,2,FALSE)</f>
        <v>1</v>
      </c>
    </row>
    <row r="1673" spans="2:40" x14ac:dyDescent="0.25">
      <c r="B1673" s="65" t="str">
        <f t="shared" si="125"/>
        <v>Industry1521</v>
      </c>
      <c r="C1673" s="179">
        <f>'Energy consumption (raw)'!B1623</f>
        <v>1521</v>
      </c>
      <c r="D1673" s="179">
        <f>'Energy consumption (raw)'!C1623</f>
        <v>0</v>
      </c>
      <c r="E1673" s="179">
        <f>'Energy consumption (raw)'!D1623</f>
        <v>0</v>
      </c>
      <c r="F1673" s="179" t="str">
        <f>'Energy consumption (raw)'!E1623</f>
        <v>Công nghiệp</v>
      </c>
      <c r="G1673" s="179" t="str">
        <f>'Energy consumption (raw)'!F1623</f>
        <v>Sản xuất giường, tủ, bàn, ghế</v>
      </c>
      <c r="H1673" s="179" t="str">
        <f>'Energy consumption (raw)'!G1623</f>
        <v>Industry</v>
      </c>
      <c r="I1673" s="179" t="str">
        <f>'Energy consumption (raw)'!I1623</f>
        <v>31 Manufacture of furniture</v>
      </c>
      <c r="J1673" s="179" t="str">
        <f>INDEX(Sector!$E$6:$E$46,MATCH('Energy consumption (toe)'!I1673,Sector!$B$6:$B$46,FALSE))</f>
        <v>Manufacture of furniture</v>
      </c>
      <c r="K1673" s="179">
        <f>IFERROR('Energy consumption (raw)'!J1623*Lists!$H$84,)</f>
        <v>1204.58924</v>
      </c>
      <c r="L1673" s="179">
        <f>'Energy consumption (raw)'!K1623*Lists!$H$84</f>
        <v>1204.58924</v>
      </c>
      <c r="M1673" s="179">
        <f>'Energy consumption (raw)'!L1623*Lists!$H$84</f>
        <v>0</v>
      </c>
      <c r="N1673" s="179">
        <f>'Energy consumption (raw)'!M1623*Lists!$H$84</f>
        <v>0</v>
      </c>
      <c r="O1673" s="178">
        <f t="shared" si="126"/>
        <v>1204.58924</v>
      </c>
      <c r="P1673">
        <f>'Energy consumption (raw)'!N1623*Lists!$H$85</f>
        <v>0</v>
      </c>
      <c r="Q1673">
        <f>'Energy consumption (raw)'!O1623*Lists!$H$86</f>
        <v>0</v>
      </c>
      <c r="R1673">
        <f>'Energy consumption (raw)'!P1623*Lists!$H$87</f>
        <v>0</v>
      </c>
      <c r="S1673">
        <f>'Energy consumption (raw)'!Q1623*Lists!$H$88</f>
        <v>0</v>
      </c>
      <c r="T1673">
        <f>'Energy consumption (raw)'!R1623*Lists!$H$89</f>
        <v>0</v>
      </c>
      <c r="U1673">
        <f>'Energy consumption (raw)'!S1623*Lists!$H$90</f>
        <v>0</v>
      </c>
      <c r="V1673">
        <f>'Energy consumption (raw)'!T1623*Lists!$H$91</f>
        <v>0</v>
      </c>
      <c r="W1673">
        <f>'Energy consumption (raw)'!U1623*Lists!$H$92</f>
        <v>0</v>
      </c>
      <c r="X1673">
        <f>'Energy consumption (raw)'!V1623*Lists!$H$93</f>
        <v>0</v>
      </c>
      <c r="Y1673">
        <f>'Energy consumption (raw)'!W1623*Lists!$H$94</f>
        <v>0</v>
      </c>
      <c r="Z1673">
        <f>'Energy consumption (raw)'!X1623*Lists!$H$96*1000000</f>
        <v>0</v>
      </c>
      <c r="AA1673">
        <f>'Energy consumption (raw)'!Y1623*Lists!$H$97</f>
        <v>0</v>
      </c>
      <c r="AB1673">
        <f>'Energy consumption (raw)'!Z1623*Lists!$H$96</f>
        <v>0</v>
      </c>
      <c r="AC1673">
        <f>'Energy consumption (raw)'!AA1623*Lists!$H$98</f>
        <v>0</v>
      </c>
      <c r="AD1673">
        <f>'Energy consumption (raw)'!AB1623*Lists!$H$99</f>
        <v>0</v>
      </c>
      <c r="AE1673">
        <f>'Energy consumption (raw)'!AC1623*Lists!$H$101</f>
        <v>0</v>
      </c>
      <c r="AF1673">
        <f>'Energy consumption (raw)'!AD1623*Lists!$H$101</f>
        <v>0</v>
      </c>
      <c r="AG1673">
        <f>'Energy consumption (raw)'!AE1623*Lists!$H$101</f>
        <v>0</v>
      </c>
      <c r="AH1673">
        <f>'Energy consumption (raw)'!AF1623*Lists!$H$100</f>
        <v>0</v>
      </c>
      <c r="AI1673" s="167">
        <f t="shared" si="127"/>
        <v>1204.58924</v>
      </c>
      <c r="AJ1673" s="179">
        <f>'Energy consumption (raw)'!AG1623</f>
        <v>1204.58924</v>
      </c>
      <c r="AK1673" s="179">
        <f>'Energy consumption (raw)'!AH1623</f>
        <v>1328.6155800000001</v>
      </c>
      <c r="AL1673">
        <f>IF(ROUND(AI1673,-3)=ROUND('Energy consumption (raw)'!AG1623,-3),1,0)</f>
        <v>1</v>
      </c>
      <c r="AM1673" s="179" t="str">
        <f>'Energy consumption (raw)'!AJ1623</f>
        <v>47. Binh Duong</v>
      </c>
      <c r="AN1673">
        <f>VLOOKUP(AM1673,Lists!$F$9:$G$71,2,FALSE)</f>
        <v>1</v>
      </c>
    </row>
    <row r="1674" spans="2:40" x14ac:dyDescent="0.25">
      <c r="B1674" s="65" t="str">
        <f t="shared" si="125"/>
        <v>Industry1522</v>
      </c>
      <c r="C1674" s="179">
        <f>'Energy consumption (raw)'!B1624</f>
        <v>1522</v>
      </c>
      <c r="D1674" s="179">
        <f>'Energy consumption (raw)'!C1624</f>
        <v>0</v>
      </c>
      <c r="E1674" s="179">
        <f>'Energy consumption (raw)'!D1624</f>
        <v>0</v>
      </c>
      <c r="F1674" s="179" t="str">
        <f>'Energy consumption (raw)'!E1624</f>
        <v>Công nghiệp</v>
      </c>
      <c r="G1674" s="179" t="str">
        <f>'Energy consumption (raw)'!F1624</f>
        <v>Sản xuất giường, tủ, bàn, ghế</v>
      </c>
      <c r="H1674" s="179" t="str">
        <f>'Energy consumption (raw)'!G1624</f>
        <v>Industry</v>
      </c>
      <c r="I1674" s="179" t="str">
        <f>'Energy consumption (raw)'!I1624</f>
        <v>31 Manufacture of furniture</v>
      </c>
      <c r="J1674" s="179" t="str">
        <f>INDEX(Sector!$E$6:$E$46,MATCH('Energy consumption (toe)'!I1674,Sector!$B$6:$B$46,FALSE))</f>
        <v>Manufacture of furniture</v>
      </c>
      <c r="K1674" s="179">
        <f>IFERROR('Energy consumption (raw)'!J1624*Lists!$H$84,)</f>
        <v>747.01259000000005</v>
      </c>
      <c r="L1674" s="179">
        <f>'Energy consumption (raw)'!K1624*Lists!$H$84</f>
        <v>1302.1531300000001</v>
      </c>
      <c r="M1674" s="179">
        <f>'Energy consumption (raw)'!L1624*Lists!$H$84</f>
        <v>0</v>
      </c>
      <c r="N1674" s="179">
        <f>'Energy consumption (raw)'!M1624*Lists!$H$84</f>
        <v>0</v>
      </c>
      <c r="O1674" s="178">
        <f t="shared" si="126"/>
        <v>1302.1531300000001</v>
      </c>
      <c r="P1674">
        <f>'Energy consumption (raw)'!N1624*Lists!$H$85</f>
        <v>0</v>
      </c>
      <c r="Q1674">
        <f>'Energy consumption (raw)'!O1624*Lists!$H$86</f>
        <v>0</v>
      </c>
      <c r="R1674">
        <f>'Energy consumption (raw)'!P1624*Lists!$H$87</f>
        <v>0</v>
      </c>
      <c r="S1674">
        <f>'Energy consumption (raw)'!Q1624*Lists!$H$88</f>
        <v>0</v>
      </c>
      <c r="T1674">
        <f>'Energy consumption (raw)'!R1624*Lists!$H$89</f>
        <v>0</v>
      </c>
      <c r="U1674">
        <f>'Energy consumption (raw)'!S1624*Lists!$H$90</f>
        <v>0</v>
      </c>
      <c r="V1674">
        <f>'Energy consumption (raw)'!T1624*Lists!$H$91</f>
        <v>0</v>
      </c>
      <c r="W1674">
        <f>'Energy consumption (raw)'!U1624*Lists!$H$92</f>
        <v>0</v>
      </c>
      <c r="X1674">
        <f>'Energy consumption (raw)'!V1624*Lists!$H$93</f>
        <v>0</v>
      </c>
      <c r="Y1674">
        <f>'Energy consumption (raw)'!W1624*Lists!$H$94</f>
        <v>0</v>
      </c>
      <c r="Z1674">
        <f>'Energy consumption (raw)'!X1624*Lists!$H$96*1000000</f>
        <v>0</v>
      </c>
      <c r="AA1674">
        <f>'Energy consumption (raw)'!Y1624*Lists!$H$97</f>
        <v>0</v>
      </c>
      <c r="AB1674">
        <f>'Energy consumption (raw)'!Z1624*Lists!$H$96</f>
        <v>0</v>
      </c>
      <c r="AC1674">
        <f>'Energy consumption (raw)'!AA1624*Lists!$H$98</f>
        <v>0</v>
      </c>
      <c r="AD1674">
        <f>'Energy consumption (raw)'!AB1624*Lists!$H$99</f>
        <v>0</v>
      </c>
      <c r="AE1674">
        <f>'Energy consumption (raw)'!AC1624*Lists!$H$101</f>
        <v>0</v>
      </c>
      <c r="AF1674">
        <f>'Energy consumption (raw)'!AD1624*Lists!$H$101</f>
        <v>0</v>
      </c>
      <c r="AG1674">
        <f>'Energy consumption (raw)'!AE1624*Lists!$H$101</f>
        <v>0</v>
      </c>
      <c r="AH1674">
        <f>'Energy consumption (raw)'!AF1624*Lists!$H$100</f>
        <v>0</v>
      </c>
      <c r="AI1674" s="167">
        <f t="shared" si="127"/>
        <v>1302.1531300000001</v>
      </c>
      <c r="AJ1674" s="179">
        <f>'Energy consumption (raw)'!AG1624</f>
        <v>1302.1531300000001</v>
      </c>
      <c r="AK1674" s="179">
        <f>'Energy consumption (raw)'!AH1624</f>
        <v>1296.6291900000001</v>
      </c>
      <c r="AL1674">
        <f>IF(ROUND(AI1674,-3)=ROUND('Energy consumption (raw)'!AG1624,-3),1,0)</f>
        <v>1</v>
      </c>
      <c r="AM1674" s="179" t="str">
        <f>'Energy consumption (raw)'!AJ1624</f>
        <v>47. Binh Duong</v>
      </c>
      <c r="AN1674">
        <f>VLOOKUP(AM1674,Lists!$F$9:$G$71,2,FALSE)</f>
        <v>1</v>
      </c>
    </row>
    <row r="1675" spans="2:40" x14ac:dyDescent="0.25">
      <c r="B1675" s="65" t="str">
        <f t="shared" si="125"/>
        <v>Industry1523</v>
      </c>
      <c r="C1675" s="179">
        <f>'Energy consumption (raw)'!B1625</f>
        <v>1523</v>
      </c>
      <c r="D1675" s="179">
        <f>'Energy consumption (raw)'!C1625</f>
        <v>0</v>
      </c>
      <c r="E1675" s="179">
        <f>'Energy consumption (raw)'!D1625</f>
        <v>0</v>
      </c>
      <c r="F1675" s="179" t="str">
        <f>'Energy consumption (raw)'!E1625</f>
        <v>Công nghiệp</v>
      </c>
      <c r="G1675" s="179" t="str">
        <f>'Energy consumption (raw)'!F1625</f>
        <v>Sản xuất giường, tủ, bàn, ghế</v>
      </c>
      <c r="H1675" s="179" t="str">
        <f>'Energy consumption (raw)'!G1625</f>
        <v>Industry</v>
      </c>
      <c r="I1675" s="179" t="str">
        <f>'Energy consumption (raw)'!I1625</f>
        <v>31 Manufacture of furniture</v>
      </c>
      <c r="J1675" s="179" t="str">
        <f>INDEX(Sector!$E$6:$E$46,MATCH('Energy consumption (toe)'!I1675,Sector!$B$6:$B$46,FALSE))</f>
        <v>Manufacture of furniture</v>
      </c>
      <c r="K1675" s="179">
        <f>IFERROR('Energy consumption (raw)'!J1625*Lists!$H$84,)</f>
        <v>1188.1564443</v>
      </c>
      <c r="L1675" s="179">
        <f>'Energy consumption (raw)'!K1625*Lists!$H$84</f>
        <v>1188.1564443</v>
      </c>
      <c r="M1675" s="179">
        <f>'Energy consumption (raw)'!L1625*Lists!$H$84</f>
        <v>0</v>
      </c>
      <c r="N1675" s="179">
        <f>'Energy consumption (raw)'!M1625*Lists!$H$84</f>
        <v>0</v>
      </c>
      <c r="O1675" s="178">
        <f t="shared" si="126"/>
        <v>1188.1564443</v>
      </c>
      <c r="P1675">
        <f>'Energy consumption (raw)'!N1625*Lists!$H$85</f>
        <v>0</v>
      </c>
      <c r="Q1675">
        <f>'Energy consumption (raw)'!O1625*Lists!$H$86</f>
        <v>0</v>
      </c>
      <c r="R1675">
        <f>'Energy consumption (raw)'!P1625*Lists!$H$87</f>
        <v>0</v>
      </c>
      <c r="S1675">
        <f>'Energy consumption (raw)'!Q1625*Lists!$H$88</f>
        <v>0</v>
      </c>
      <c r="T1675">
        <f>'Energy consumption (raw)'!R1625*Lists!$H$89</f>
        <v>0</v>
      </c>
      <c r="U1675">
        <f>'Energy consumption (raw)'!S1625*Lists!$H$90</f>
        <v>0</v>
      </c>
      <c r="V1675">
        <f>'Energy consumption (raw)'!T1625*Lists!$H$91</f>
        <v>0</v>
      </c>
      <c r="W1675">
        <f>'Energy consumption (raw)'!U1625*Lists!$H$92</f>
        <v>0</v>
      </c>
      <c r="X1675">
        <f>'Energy consumption (raw)'!V1625*Lists!$H$93</f>
        <v>0</v>
      </c>
      <c r="Y1675">
        <f>'Energy consumption (raw)'!W1625*Lists!$H$94</f>
        <v>0</v>
      </c>
      <c r="Z1675">
        <f>'Energy consumption (raw)'!X1625*Lists!$H$96*1000000</f>
        <v>0</v>
      </c>
      <c r="AA1675">
        <f>'Energy consumption (raw)'!Y1625*Lists!$H$97</f>
        <v>0</v>
      </c>
      <c r="AB1675">
        <f>'Energy consumption (raw)'!Z1625*Lists!$H$96</f>
        <v>0</v>
      </c>
      <c r="AC1675">
        <f>'Energy consumption (raw)'!AA1625*Lists!$H$98</f>
        <v>0</v>
      </c>
      <c r="AD1675">
        <f>'Energy consumption (raw)'!AB1625*Lists!$H$99</f>
        <v>0</v>
      </c>
      <c r="AE1675">
        <f>'Energy consumption (raw)'!AC1625*Lists!$H$101</f>
        <v>0</v>
      </c>
      <c r="AF1675">
        <f>'Energy consumption (raw)'!AD1625*Lists!$H$101</f>
        <v>0</v>
      </c>
      <c r="AG1675">
        <f>'Energy consumption (raw)'!AE1625*Lists!$H$101</f>
        <v>0</v>
      </c>
      <c r="AH1675">
        <f>'Energy consumption (raw)'!AF1625*Lists!$H$100</f>
        <v>0</v>
      </c>
      <c r="AI1675" s="167">
        <f t="shared" si="127"/>
        <v>1188.1564443</v>
      </c>
      <c r="AJ1675" s="179">
        <f>'Energy consumption (raw)'!AG1625</f>
        <v>1188.1564443</v>
      </c>
      <c r="AK1675" s="179">
        <f>'Energy consumption (raw)'!AH1625</f>
        <v>1232.7335600000001</v>
      </c>
      <c r="AL1675">
        <f>IF(ROUND(AI1675,-3)=ROUND('Energy consumption (raw)'!AG1625,-3),1,0)</f>
        <v>1</v>
      </c>
      <c r="AM1675" s="179" t="str">
        <f>'Energy consumption (raw)'!AJ1625</f>
        <v>47. Binh Duong</v>
      </c>
      <c r="AN1675">
        <f>VLOOKUP(AM1675,Lists!$F$9:$G$71,2,FALSE)</f>
        <v>1</v>
      </c>
    </row>
    <row r="1676" spans="2:40" x14ac:dyDescent="0.25">
      <c r="B1676" s="65" t="str">
        <f t="shared" si="125"/>
        <v>Industry1524</v>
      </c>
      <c r="C1676" s="179">
        <f>'Energy consumption (raw)'!B1626</f>
        <v>1524</v>
      </c>
      <c r="D1676" s="179">
        <f>'Energy consumption (raw)'!C1626</f>
        <v>0</v>
      </c>
      <c r="E1676" s="179">
        <f>'Energy consumption (raw)'!D1626</f>
        <v>0</v>
      </c>
      <c r="F1676" s="179" t="str">
        <f>'Energy consumption (raw)'!E1626</f>
        <v>Công nghiệp</v>
      </c>
      <c r="G1676" s="179" t="str">
        <f>'Energy consumption (raw)'!F1626</f>
        <v>Sản xuất giường, tủ, bàn, ghế</v>
      </c>
      <c r="H1676" s="179" t="str">
        <f>'Energy consumption (raw)'!G1626</f>
        <v>Industry</v>
      </c>
      <c r="I1676" s="179" t="str">
        <f>'Energy consumption (raw)'!I1626</f>
        <v>31 Manufacture of furniture</v>
      </c>
      <c r="J1676" s="179" t="str">
        <f>INDEX(Sector!$E$6:$E$46,MATCH('Energy consumption (toe)'!I1676,Sector!$B$6:$B$46,FALSE))</f>
        <v>Manufacture of furniture</v>
      </c>
      <c r="K1676" s="179">
        <f>IFERROR('Energy consumption (raw)'!J1626*Lists!$H$84,)</f>
        <v>578.17753000000005</v>
      </c>
      <c r="L1676" s="179">
        <f>'Energy consumption (raw)'!K1626*Lists!$H$84</f>
        <v>1572.0546900000002</v>
      </c>
      <c r="M1676" s="179">
        <f>'Energy consumption (raw)'!L1626*Lists!$H$84</f>
        <v>0</v>
      </c>
      <c r="N1676" s="179">
        <f>'Energy consumption (raw)'!M1626*Lists!$H$84</f>
        <v>0</v>
      </c>
      <c r="O1676" s="178">
        <f t="shared" si="126"/>
        <v>1572.0546900000002</v>
      </c>
      <c r="P1676">
        <f>'Energy consumption (raw)'!N1626*Lists!$H$85</f>
        <v>0</v>
      </c>
      <c r="Q1676">
        <f>'Energy consumption (raw)'!O1626*Lists!$H$86</f>
        <v>0</v>
      </c>
      <c r="R1676">
        <f>'Energy consumption (raw)'!P1626*Lists!$H$87</f>
        <v>0</v>
      </c>
      <c r="S1676">
        <f>'Energy consumption (raw)'!Q1626*Lists!$H$88</f>
        <v>0</v>
      </c>
      <c r="T1676">
        <f>'Energy consumption (raw)'!R1626*Lists!$H$89</f>
        <v>0</v>
      </c>
      <c r="U1676">
        <f>'Energy consumption (raw)'!S1626*Lists!$H$90</f>
        <v>0</v>
      </c>
      <c r="V1676">
        <f>'Energy consumption (raw)'!T1626*Lists!$H$91</f>
        <v>0</v>
      </c>
      <c r="W1676">
        <f>'Energy consumption (raw)'!U1626*Lists!$H$92</f>
        <v>0</v>
      </c>
      <c r="X1676">
        <f>'Energy consumption (raw)'!V1626*Lists!$H$93</f>
        <v>0</v>
      </c>
      <c r="Y1676">
        <f>'Energy consumption (raw)'!W1626*Lists!$H$94</f>
        <v>0</v>
      </c>
      <c r="Z1676">
        <f>'Energy consumption (raw)'!X1626*Lists!$H$96*1000000</f>
        <v>0</v>
      </c>
      <c r="AA1676">
        <f>'Energy consumption (raw)'!Y1626*Lists!$H$97</f>
        <v>0</v>
      </c>
      <c r="AB1676">
        <f>'Energy consumption (raw)'!Z1626*Lists!$H$96</f>
        <v>0</v>
      </c>
      <c r="AC1676">
        <f>'Energy consumption (raw)'!AA1626*Lists!$H$98</f>
        <v>0</v>
      </c>
      <c r="AD1676">
        <f>'Energy consumption (raw)'!AB1626*Lists!$H$99</f>
        <v>0</v>
      </c>
      <c r="AE1676">
        <f>'Energy consumption (raw)'!AC1626*Lists!$H$101</f>
        <v>0</v>
      </c>
      <c r="AF1676">
        <f>'Energy consumption (raw)'!AD1626*Lists!$H$101</f>
        <v>0</v>
      </c>
      <c r="AG1676">
        <f>'Energy consumption (raw)'!AE1626*Lists!$H$101</f>
        <v>0</v>
      </c>
      <c r="AH1676">
        <f>'Energy consumption (raw)'!AF1626*Lists!$H$100</f>
        <v>0</v>
      </c>
      <c r="AI1676" s="167">
        <f t="shared" si="127"/>
        <v>1572.0546900000002</v>
      </c>
      <c r="AJ1676" s="179">
        <f>'Energy consumption (raw)'!AG1626</f>
        <v>1572.0546900000002</v>
      </c>
      <c r="AK1676" s="179">
        <f>'Energy consumption (raw)'!AH1626</f>
        <v>1141.9265500000001</v>
      </c>
      <c r="AL1676">
        <f>IF(ROUND(AI1676,-3)=ROUND('Energy consumption (raw)'!AG1626,-3),1,0)</f>
        <v>1</v>
      </c>
      <c r="AM1676" s="179" t="str">
        <f>'Energy consumption (raw)'!AJ1626</f>
        <v>47. Binh Duong</v>
      </c>
      <c r="AN1676">
        <f>VLOOKUP(AM1676,Lists!$F$9:$G$71,2,FALSE)</f>
        <v>1</v>
      </c>
    </row>
    <row r="1677" spans="2:40" x14ac:dyDescent="0.25">
      <c r="B1677" s="65" t="str">
        <f t="shared" si="125"/>
        <v>Industry1525</v>
      </c>
      <c r="C1677" s="179">
        <f>'Energy consumption (raw)'!B1627</f>
        <v>1525</v>
      </c>
      <c r="D1677" s="179">
        <f>'Energy consumption (raw)'!C1627</f>
        <v>0</v>
      </c>
      <c r="E1677" s="179">
        <f>'Energy consumption (raw)'!D1627</f>
        <v>0</v>
      </c>
      <c r="F1677" s="179" t="str">
        <f>'Energy consumption (raw)'!E1627</f>
        <v>Công nghiệp</v>
      </c>
      <c r="G1677" s="179" t="str">
        <f>'Energy consumption (raw)'!F1627</f>
        <v>Sản xuất giường, tủ, bàn, ghế</v>
      </c>
      <c r="H1677" s="179" t="str">
        <f>'Energy consumption (raw)'!G1627</f>
        <v>Industry</v>
      </c>
      <c r="I1677" s="179" t="str">
        <f>'Energy consumption (raw)'!I1627</f>
        <v>31 Manufacture of furniture</v>
      </c>
      <c r="J1677" s="179" t="str">
        <f>INDEX(Sector!$E$6:$E$46,MATCH('Energy consumption (toe)'!I1677,Sector!$B$6:$B$46,FALSE))</f>
        <v>Manufacture of furniture</v>
      </c>
      <c r="K1677" s="179">
        <f>IFERROR('Energy consumption (raw)'!J1627*Lists!$H$84,)</f>
        <v>0</v>
      </c>
      <c r="L1677" s="179">
        <f>'Energy consumption (raw)'!K1627*Lists!$H$84</f>
        <v>1112.8424600000001</v>
      </c>
      <c r="M1677" s="179">
        <f>'Energy consumption (raw)'!L1627*Lists!$H$84</f>
        <v>0</v>
      </c>
      <c r="N1677" s="179">
        <f>'Energy consumption (raw)'!M1627*Lists!$H$84</f>
        <v>0</v>
      </c>
      <c r="O1677" s="178">
        <f t="shared" si="126"/>
        <v>1112.8424600000001</v>
      </c>
      <c r="P1677">
        <f>'Energy consumption (raw)'!N1627*Lists!$H$85</f>
        <v>0</v>
      </c>
      <c r="Q1677">
        <f>'Energy consumption (raw)'!O1627*Lists!$H$86</f>
        <v>0</v>
      </c>
      <c r="R1677">
        <f>'Energy consumption (raw)'!P1627*Lists!$H$87</f>
        <v>0</v>
      </c>
      <c r="S1677">
        <f>'Energy consumption (raw)'!Q1627*Lists!$H$88</f>
        <v>0</v>
      </c>
      <c r="T1677">
        <f>'Energy consumption (raw)'!R1627*Lists!$H$89</f>
        <v>0</v>
      </c>
      <c r="U1677">
        <f>'Energy consumption (raw)'!S1627*Lists!$H$90</f>
        <v>0</v>
      </c>
      <c r="V1677">
        <f>'Energy consumption (raw)'!T1627*Lists!$H$91</f>
        <v>0</v>
      </c>
      <c r="W1677">
        <f>'Energy consumption (raw)'!U1627*Lists!$H$92</f>
        <v>0</v>
      </c>
      <c r="X1677">
        <f>'Energy consumption (raw)'!V1627*Lists!$H$93</f>
        <v>0</v>
      </c>
      <c r="Y1677">
        <f>'Energy consumption (raw)'!W1627*Lists!$H$94</f>
        <v>0</v>
      </c>
      <c r="Z1677">
        <f>'Energy consumption (raw)'!X1627*Lists!$H$96*1000000</f>
        <v>0</v>
      </c>
      <c r="AA1677">
        <f>'Energy consumption (raw)'!Y1627*Lists!$H$97</f>
        <v>0</v>
      </c>
      <c r="AB1677">
        <f>'Energy consumption (raw)'!Z1627*Lists!$H$96</f>
        <v>0</v>
      </c>
      <c r="AC1677">
        <f>'Energy consumption (raw)'!AA1627*Lists!$H$98</f>
        <v>0</v>
      </c>
      <c r="AD1677">
        <f>'Energy consumption (raw)'!AB1627*Lists!$H$99</f>
        <v>0</v>
      </c>
      <c r="AE1677">
        <f>'Energy consumption (raw)'!AC1627*Lists!$H$101</f>
        <v>0</v>
      </c>
      <c r="AF1677">
        <f>'Energy consumption (raw)'!AD1627*Lists!$H$101</f>
        <v>0</v>
      </c>
      <c r="AG1677">
        <f>'Energy consumption (raw)'!AE1627*Lists!$H$101</f>
        <v>0</v>
      </c>
      <c r="AH1677">
        <f>'Energy consumption (raw)'!AF1627*Lists!$H$100</f>
        <v>0</v>
      </c>
      <c r="AI1677" s="167">
        <f t="shared" si="127"/>
        <v>1112.8424600000001</v>
      </c>
      <c r="AJ1677" s="179">
        <f>'Energy consumption (raw)'!AG1627</f>
        <v>1112.8424600000001</v>
      </c>
      <c r="AK1677" s="179">
        <f>'Energy consumption (raw)'!AH1627</f>
        <v>1009.3688800000001</v>
      </c>
      <c r="AL1677">
        <f>IF(ROUND(AI1677,-3)=ROUND('Energy consumption (raw)'!AG1627,-3),1,0)</f>
        <v>1</v>
      </c>
      <c r="AM1677" s="179" t="str">
        <f>'Energy consumption (raw)'!AJ1627</f>
        <v>47. Binh Duong</v>
      </c>
      <c r="AN1677">
        <f>VLOOKUP(AM1677,Lists!$F$9:$G$71,2,FALSE)</f>
        <v>1</v>
      </c>
    </row>
    <row r="1678" spans="2:40" x14ac:dyDescent="0.25">
      <c r="B1678" s="65" t="str">
        <f t="shared" si="125"/>
        <v>Industry1526</v>
      </c>
      <c r="C1678" s="179">
        <f>'Energy consumption (raw)'!B1628</f>
        <v>1526</v>
      </c>
      <c r="D1678" s="179">
        <f>'Energy consumption (raw)'!C1628</f>
        <v>0</v>
      </c>
      <c r="E1678" s="179">
        <f>'Energy consumption (raw)'!D1628</f>
        <v>0</v>
      </c>
      <c r="F1678" s="179" t="str">
        <f>'Energy consumption (raw)'!E1628</f>
        <v>Công nghiệp</v>
      </c>
      <c r="G1678" s="179" t="str">
        <f>'Energy consumption (raw)'!F1628</f>
        <v>Sản xuất giường, tủ, bàn, ghế</v>
      </c>
      <c r="H1678" s="179" t="str">
        <f>'Energy consumption (raw)'!G1628</f>
        <v>Industry</v>
      </c>
      <c r="I1678" s="179" t="str">
        <f>'Energy consumption (raw)'!I1628</f>
        <v>31 Manufacture of furniture</v>
      </c>
      <c r="J1678" s="179" t="str">
        <f>INDEX(Sector!$E$6:$E$46,MATCH('Energy consumption (toe)'!I1678,Sector!$B$6:$B$46,FALSE))</f>
        <v>Manufacture of furniture</v>
      </c>
      <c r="K1678" s="179">
        <f>IFERROR('Energy consumption (raw)'!J1628*Lists!$H$84,)</f>
        <v>0</v>
      </c>
      <c r="L1678" s="179">
        <f>'Energy consumption (raw)'!K1628*Lists!$H$84</f>
        <v>1275.0580500000001</v>
      </c>
      <c r="M1678" s="179">
        <f>'Energy consumption (raw)'!L1628*Lists!$H$84</f>
        <v>0</v>
      </c>
      <c r="N1678" s="179">
        <f>'Energy consumption (raw)'!M1628*Lists!$H$84</f>
        <v>0</v>
      </c>
      <c r="O1678" s="178">
        <f t="shared" si="126"/>
        <v>1275.0580500000001</v>
      </c>
      <c r="P1678">
        <f>'Energy consumption (raw)'!N1628*Lists!$H$85</f>
        <v>0</v>
      </c>
      <c r="Q1678">
        <f>'Energy consumption (raw)'!O1628*Lists!$H$86</f>
        <v>0</v>
      </c>
      <c r="R1678">
        <f>'Energy consumption (raw)'!P1628*Lists!$H$87</f>
        <v>0</v>
      </c>
      <c r="S1678">
        <f>'Energy consumption (raw)'!Q1628*Lists!$H$88</f>
        <v>0</v>
      </c>
      <c r="T1678">
        <f>'Energy consumption (raw)'!R1628*Lists!$H$89</f>
        <v>0</v>
      </c>
      <c r="U1678">
        <f>'Energy consumption (raw)'!S1628*Lists!$H$90</f>
        <v>0</v>
      </c>
      <c r="V1678">
        <f>'Energy consumption (raw)'!T1628*Lists!$H$91</f>
        <v>0</v>
      </c>
      <c r="W1678">
        <f>'Energy consumption (raw)'!U1628*Lists!$H$92</f>
        <v>0</v>
      </c>
      <c r="X1678">
        <f>'Energy consumption (raw)'!V1628*Lists!$H$93</f>
        <v>0</v>
      </c>
      <c r="Y1678">
        <f>'Energy consumption (raw)'!W1628*Lists!$H$94</f>
        <v>0</v>
      </c>
      <c r="Z1678">
        <f>'Energy consumption (raw)'!X1628*Lists!$H$96*1000000</f>
        <v>0</v>
      </c>
      <c r="AA1678">
        <f>'Energy consumption (raw)'!Y1628*Lists!$H$97</f>
        <v>0</v>
      </c>
      <c r="AB1678">
        <f>'Energy consumption (raw)'!Z1628*Lists!$H$96</f>
        <v>0</v>
      </c>
      <c r="AC1678">
        <f>'Energy consumption (raw)'!AA1628*Lists!$H$98</f>
        <v>0</v>
      </c>
      <c r="AD1678">
        <f>'Energy consumption (raw)'!AB1628*Lists!$H$99</f>
        <v>0</v>
      </c>
      <c r="AE1678">
        <f>'Energy consumption (raw)'!AC1628*Lists!$H$101</f>
        <v>0</v>
      </c>
      <c r="AF1678">
        <f>'Energy consumption (raw)'!AD1628*Lists!$H$101</f>
        <v>0</v>
      </c>
      <c r="AG1678">
        <f>'Energy consumption (raw)'!AE1628*Lists!$H$101</f>
        <v>0</v>
      </c>
      <c r="AH1678">
        <f>'Energy consumption (raw)'!AF1628*Lists!$H$100</f>
        <v>0</v>
      </c>
      <c r="AI1678" s="167">
        <f t="shared" si="127"/>
        <v>1275.0580500000001</v>
      </c>
      <c r="AJ1678" s="179">
        <f>'Energy consumption (raw)'!AG1628</f>
        <v>1275.0580500000001</v>
      </c>
      <c r="AK1678" s="179">
        <f>'Energy consumption (raw)'!AH1628</f>
        <v>0</v>
      </c>
      <c r="AL1678">
        <f>IF(ROUND(AI1678,-3)=ROUND('Energy consumption (raw)'!AG1628,-3),1,0)</f>
        <v>1</v>
      </c>
      <c r="AM1678" s="179" t="str">
        <f>'Energy consumption (raw)'!AJ1628</f>
        <v>47. Binh Duong</v>
      </c>
      <c r="AN1678">
        <f>VLOOKUP(AM1678,Lists!$F$9:$G$71,2,FALSE)</f>
        <v>1</v>
      </c>
    </row>
    <row r="1679" spans="2:40" x14ac:dyDescent="0.25">
      <c r="B1679" s="65" t="str">
        <f t="shared" si="125"/>
        <v>Industry1527</v>
      </c>
      <c r="C1679" s="179">
        <f>'Energy consumption (raw)'!B1629</f>
        <v>1527</v>
      </c>
      <c r="D1679" s="179">
        <f>'Energy consumption (raw)'!C1629</f>
        <v>0</v>
      </c>
      <c r="E1679" s="179">
        <f>'Energy consumption (raw)'!D1629</f>
        <v>0</v>
      </c>
      <c r="F1679" s="179" t="str">
        <f>'Energy consumption (raw)'!E1629</f>
        <v>Công nghiệp</v>
      </c>
      <c r="G1679" s="179" t="str">
        <f>'Energy consumption (raw)'!F1629</f>
        <v>Sản xuất giường, tủ, bàn, ghế bằng gỗ</v>
      </c>
      <c r="H1679" s="179" t="str">
        <f>'Energy consumption (raw)'!G1629</f>
        <v>Industry</v>
      </c>
      <c r="I1679" s="179" t="str">
        <f>'Energy consumption (raw)'!I1629</f>
        <v>31 Manufacture of furniture</v>
      </c>
      <c r="J1679" s="179" t="str">
        <f>INDEX(Sector!$E$6:$E$46,MATCH('Energy consumption (toe)'!I1679,Sector!$B$6:$B$46,FALSE))</f>
        <v>Manufacture of furniture</v>
      </c>
      <c r="K1679" s="179">
        <f>IFERROR('Energy consumption (raw)'!J1629*Lists!$H$84,)</f>
        <v>0</v>
      </c>
      <c r="L1679" s="179">
        <f>'Energy consumption (raw)'!K1629*Lists!$H$84</f>
        <v>1248.1789900000001</v>
      </c>
      <c r="M1679" s="179">
        <f>'Energy consumption (raw)'!L1629*Lists!$H$84</f>
        <v>0</v>
      </c>
      <c r="N1679" s="179">
        <f>'Energy consumption (raw)'!M1629*Lists!$H$84</f>
        <v>0</v>
      </c>
      <c r="O1679" s="178">
        <f t="shared" si="126"/>
        <v>1248.1789900000001</v>
      </c>
      <c r="P1679">
        <f>'Energy consumption (raw)'!N1629*Lists!$H$85</f>
        <v>0</v>
      </c>
      <c r="Q1679">
        <f>'Energy consumption (raw)'!O1629*Lists!$H$86</f>
        <v>0</v>
      </c>
      <c r="R1679">
        <f>'Energy consumption (raw)'!P1629*Lists!$H$87</f>
        <v>0</v>
      </c>
      <c r="S1679">
        <f>'Energy consumption (raw)'!Q1629*Lists!$H$88</f>
        <v>0</v>
      </c>
      <c r="T1679">
        <f>'Energy consumption (raw)'!R1629*Lists!$H$89</f>
        <v>0</v>
      </c>
      <c r="U1679">
        <f>'Energy consumption (raw)'!S1629*Lists!$H$90</f>
        <v>0</v>
      </c>
      <c r="V1679">
        <f>'Energy consumption (raw)'!T1629*Lists!$H$91</f>
        <v>0</v>
      </c>
      <c r="W1679">
        <f>'Energy consumption (raw)'!U1629*Lists!$H$92</f>
        <v>0</v>
      </c>
      <c r="X1679">
        <f>'Energy consumption (raw)'!V1629*Lists!$H$93</f>
        <v>0</v>
      </c>
      <c r="Y1679">
        <f>'Energy consumption (raw)'!W1629*Lists!$H$94</f>
        <v>0</v>
      </c>
      <c r="Z1679">
        <f>'Energy consumption (raw)'!X1629*Lists!$H$96*1000000</f>
        <v>0</v>
      </c>
      <c r="AA1679">
        <f>'Energy consumption (raw)'!Y1629*Lists!$H$97</f>
        <v>0</v>
      </c>
      <c r="AB1679">
        <f>'Energy consumption (raw)'!Z1629*Lists!$H$96</f>
        <v>0</v>
      </c>
      <c r="AC1679">
        <f>'Energy consumption (raw)'!AA1629*Lists!$H$98</f>
        <v>0</v>
      </c>
      <c r="AD1679">
        <f>'Energy consumption (raw)'!AB1629*Lists!$H$99</f>
        <v>0</v>
      </c>
      <c r="AE1679">
        <f>'Energy consumption (raw)'!AC1629*Lists!$H$101</f>
        <v>0</v>
      </c>
      <c r="AF1679">
        <f>'Energy consumption (raw)'!AD1629*Lists!$H$101</f>
        <v>0</v>
      </c>
      <c r="AG1679">
        <f>'Energy consumption (raw)'!AE1629*Lists!$H$101</f>
        <v>0</v>
      </c>
      <c r="AH1679">
        <f>'Energy consumption (raw)'!AF1629*Lists!$H$100</f>
        <v>0</v>
      </c>
      <c r="AI1679" s="167">
        <f t="shared" si="127"/>
        <v>1248.1789900000001</v>
      </c>
      <c r="AJ1679" s="179">
        <f>'Energy consumption (raw)'!AG1629</f>
        <v>1248.1789900000001</v>
      </c>
      <c r="AK1679" s="179">
        <f>'Energy consumption (raw)'!AH1629</f>
        <v>0</v>
      </c>
      <c r="AL1679">
        <f>IF(ROUND(AI1679,-3)=ROUND('Energy consumption (raw)'!AG1629,-3),1,0)</f>
        <v>1</v>
      </c>
      <c r="AM1679" s="179" t="str">
        <f>'Energy consumption (raw)'!AJ1629</f>
        <v>47. Binh Duong</v>
      </c>
      <c r="AN1679">
        <f>VLOOKUP(AM1679,Lists!$F$9:$G$71,2,FALSE)</f>
        <v>1</v>
      </c>
    </row>
    <row r="1680" spans="2:40" x14ac:dyDescent="0.25">
      <c r="B1680" s="65" t="str">
        <f t="shared" si="125"/>
        <v>Industry1528</v>
      </c>
      <c r="C1680" s="179">
        <f>'Energy consumption (raw)'!B1630</f>
        <v>1528</v>
      </c>
      <c r="D1680" s="179">
        <f>'Energy consumption (raw)'!C1630</f>
        <v>0</v>
      </c>
      <c r="E1680" s="179">
        <f>'Energy consumption (raw)'!D1630</f>
        <v>0</v>
      </c>
      <c r="F1680" s="179" t="str">
        <f>'Energy consumption (raw)'!E1630</f>
        <v>Công nghiệp</v>
      </c>
      <c r="G1680" s="179" t="str">
        <f>'Energy consumption (raw)'!F1630</f>
        <v>Sản xuất gỗ dán, gỗ lạng, ván ép và ván mỏng khác</v>
      </c>
      <c r="H1680" s="179" t="str">
        <f>'Energy consumption (raw)'!G1630</f>
        <v>Industry</v>
      </c>
      <c r="I1680" s="179" t="str">
        <f>'Energy consumption (raw)'!I1630</f>
        <v>16 Manufacture of wood and of products of wood and cork, except furniture;
manufacture of articles of straw and plaiting materials</v>
      </c>
      <c r="J1680" s="179" t="str">
        <f>INDEX(Sector!$E$6:$E$46,MATCH('Energy consumption (toe)'!I1680,Sector!$B$6:$B$46,FALSE))</f>
        <v>Manufacture of wood and of products of wood and cork, except furniture;
manufacture of articles of straw and plaiting materials</v>
      </c>
      <c r="K1680" s="179">
        <f>IFERROR('Energy consumption (raw)'!J1630*Lists!$H$84,)</f>
        <v>1737.6031600000001</v>
      </c>
      <c r="L1680" s="179">
        <f>'Energy consumption (raw)'!K1630*Lists!$H$84</f>
        <v>1737.6031600000001</v>
      </c>
      <c r="M1680" s="179">
        <f>'Energy consumption (raw)'!L1630*Lists!$H$84</f>
        <v>0</v>
      </c>
      <c r="N1680" s="179">
        <f>'Energy consumption (raw)'!M1630*Lists!$H$84</f>
        <v>0</v>
      </c>
      <c r="O1680" s="178">
        <f t="shared" si="126"/>
        <v>1737.6031600000001</v>
      </c>
      <c r="P1680">
        <f>'Energy consumption (raw)'!N1630*Lists!$H$85</f>
        <v>0</v>
      </c>
      <c r="Q1680">
        <f>'Energy consumption (raw)'!O1630*Lists!$H$86</f>
        <v>0</v>
      </c>
      <c r="R1680">
        <f>'Energy consumption (raw)'!P1630*Lists!$H$87</f>
        <v>0</v>
      </c>
      <c r="S1680">
        <f>'Energy consumption (raw)'!Q1630*Lists!$H$88</f>
        <v>0</v>
      </c>
      <c r="T1680">
        <f>'Energy consumption (raw)'!R1630*Lists!$H$89</f>
        <v>0</v>
      </c>
      <c r="U1680">
        <f>'Energy consumption (raw)'!S1630*Lists!$H$90</f>
        <v>0</v>
      </c>
      <c r="V1680">
        <f>'Energy consumption (raw)'!T1630*Lists!$H$91</f>
        <v>0</v>
      </c>
      <c r="W1680">
        <f>'Energy consumption (raw)'!U1630*Lists!$H$92</f>
        <v>0</v>
      </c>
      <c r="X1680">
        <f>'Energy consumption (raw)'!V1630*Lists!$H$93</f>
        <v>0</v>
      </c>
      <c r="Y1680">
        <f>'Energy consumption (raw)'!W1630*Lists!$H$94</f>
        <v>0</v>
      </c>
      <c r="Z1680">
        <f>'Energy consumption (raw)'!X1630*Lists!$H$96*1000000</f>
        <v>0</v>
      </c>
      <c r="AA1680">
        <f>'Energy consumption (raw)'!Y1630*Lists!$H$97</f>
        <v>0</v>
      </c>
      <c r="AB1680">
        <f>'Energy consumption (raw)'!Z1630*Lists!$H$96</f>
        <v>0</v>
      </c>
      <c r="AC1680">
        <f>'Energy consumption (raw)'!AA1630*Lists!$H$98</f>
        <v>0</v>
      </c>
      <c r="AD1680">
        <f>'Energy consumption (raw)'!AB1630*Lists!$H$99</f>
        <v>0</v>
      </c>
      <c r="AE1680">
        <f>'Energy consumption (raw)'!AC1630*Lists!$H$101</f>
        <v>0</v>
      </c>
      <c r="AF1680">
        <f>'Energy consumption (raw)'!AD1630*Lists!$H$101</f>
        <v>0</v>
      </c>
      <c r="AG1680">
        <f>'Energy consumption (raw)'!AE1630*Lists!$H$101</f>
        <v>0</v>
      </c>
      <c r="AH1680">
        <f>'Energy consumption (raw)'!AF1630*Lists!$H$100</f>
        <v>0</v>
      </c>
      <c r="AI1680" s="167">
        <f t="shared" si="127"/>
        <v>1737.6031600000001</v>
      </c>
      <c r="AJ1680" s="179">
        <f>'Energy consumption (raw)'!AG1630</f>
        <v>1737.6031600000001</v>
      </c>
      <c r="AK1680" s="179">
        <f>'Energy consumption (raw)'!AH1630</f>
        <v>2370.6960600000002</v>
      </c>
      <c r="AL1680">
        <f>IF(ROUND(AI1680,-3)=ROUND('Energy consumption (raw)'!AG1630,-3),1,0)</f>
        <v>1</v>
      </c>
      <c r="AM1680" s="179" t="str">
        <f>'Energy consumption (raw)'!AJ1630</f>
        <v>47. Binh Duong</v>
      </c>
      <c r="AN1680">
        <f>VLOOKUP(AM1680,Lists!$F$9:$G$71,2,FALSE)</f>
        <v>1</v>
      </c>
    </row>
    <row r="1681" spans="2:40" x14ac:dyDescent="0.25">
      <c r="B1681" s="65" t="str">
        <f t="shared" si="125"/>
        <v>Industry1529</v>
      </c>
      <c r="C1681" s="179">
        <f>'Energy consumption (raw)'!B1631</f>
        <v>1529</v>
      </c>
      <c r="D1681" s="179">
        <f>'Energy consumption (raw)'!C1631</f>
        <v>0</v>
      </c>
      <c r="E1681" s="179">
        <f>'Energy consumption (raw)'!D1631</f>
        <v>0</v>
      </c>
      <c r="F1681" s="179" t="str">
        <f>'Energy consumption (raw)'!E1631</f>
        <v>Công nghiệp</v>
      </c>
      <c r="G1681" s="179" t="str">
        <f>'Energy consumption (raw)'!F1631</f>
        <v>Sản xuất gỗ dán, gỗ lạng, ván ép và ván mỏng khác</v>
      </c>
      <c r="H1681" s="179" t="str">
        <f>'Energy consumption (raw)'!G1631</f>
        <v>Industry</v>
      </c>
      <c r="I1681" s="179" t="str">
        <f>'Energy consumption (raw)'!I1631</f>
        <v>16 Manufacture of wood and of products of wood and cork, except furniture;
manufacture of articles of straw and plaiting materials</v>
      </c>
      <c r="J1681" s="179" t="str">
        <f>INDEX(Sector!$E$6:$E$46,MATCH('Energy consumption (toe)'!I1681,Sector!$B$6:$B$46,FALSE))</f>
        <v>Manufacture of wood and of products of wood and cork, except furniture;
manufacture of articles of straw and plaiting materials</v>
      </c>
      <c r="K1681" s="179">
        <f>IFERROR('Energy consumption (raw)'!J1631*Lists!$H$84,)</f>
        <v>0</v>
      </c>
      <c r="L1681" s="179">
        <f>'Energy consumption (raw)'!K1631*Lists!$H$84</f>
        <v>1182.37004</v>
      </c>
      <c r="M1681" s="179">
        <f>'Energy consumption (raw)'!L1631*Lists!$H$84</f>
        <v>0</v>
      </c>
      <c r="N1681" s="179">
        <f>'Energy consumption (raw)'!M1631*Lists!$H$84</f>
        <v>0</v>
      </c>
      <c r="O1681" s="178">
        <f t="shared" si="126"/>
        <v>1182.37004</v>
      </c>
      <c r="P1681">
        <f>'Energy consumption (raw)'!N1631*Lists!$H$85</f>
        <v>0</v>
      </c>
      <c r="Q1681">
        <f>'Energy consumption (raw)'!O1631*Lists!$H$86</f>
        <v>0</v>
      </c>
      <c r="R1681">
        <f>'Energy consumption (raw)'!P1631*Lists!$H$87</f>
        <v>0</v>
      </c>
      <c r="S1681">
        <f>'Energy consumption (raw)'!Q1631*Lists!$H$88</f>
        <v>0</v>
      </c>
      <c r="T1681">
        <f>'Energy consumption (raw)'!R1631*Lists!$H$89</f>
        <v>0</v>
      </c>
      <c r="U1681">
        <f>'Energy consumption (raw)'!S1631*Lists!$H$90</f>
        <v>0</v>
      </c>
      <c r="V1681">
        <f>'Energy consumption (raw)'!T1631*Lists!$H$91</f>
        <v>0</v>
      </c>
      <c r="W1681">
        <f>'Energy consumption (raw)'!U1631*Lists!$H$92</f>
        <v>0</v>
      </c>
      <c r="X1681">
        <f>'Energy consumption (raw)'!V1631*Lists!$H$93</f>
        <v>0</v>
      </c>
      <c r="Y1681">
        <f>'Energy consumption (raw)'!W1631*Lists!$H$94</f>
        <v>0</v>
      </c>
      <c r="Z1681">
        <f>'Energy consumption (raw)'!X1631*Lists!$H$96*1000000</f>
        <v>0</v>
      </c>
      <c r="AA1681">
        <f>'Energy consumption (raw)'!Y1631*Lists!$H$97</f>
        <v>0</v>
      </c>
      <c r="AB1681">
        <f>'Energy consumption (raw)'!Z1631*Lists!$H$96</f>
        <v>0</v>
      </c>
      <c r="AC1681">
        <f>'Energy consumption (raw)'!AA1631*Lists!$H$98</f>
        <v>0</v>
      </c>
      <c r="AD1681">
        <f>'Energy consumption (raw)'!AB1631*Lists!$H$99</f>
        <v>0</v>
      </c>
      <c r="AE1681">
        <f>'Energy consumption (raw)'!AC1631*Lists!$H$101</f>
        <v>0</v>
      </c>
      <c r="AF1681">
        <f>'Energy consumption (raw)'!AD1631*Lists!$H$101</f>
        <v>0</v>
      </c>
      <c r="AG1681">
        <f>'Energy consumption (raw)'!AE1631*Lists!$H$101</f>
        <v>0</v>
      </c>
      <c r="AH1681">
        <f>'Energy consumption (raw)'!AF1631*Lists!$H$100</f>
        <v>0</v>
      </c>
      <c r="AI1681" s="167">
        <f t="shared" si="127"/>
        <v>1182.37004</v>
      </c>
      <c r="AJ1681" s="179">
        <f>'Energy consumption (raw)'!AG1631</f>
        <v>1182.37004</v>
      </c>
      <c r="AK1681" s="179">
        <f>'Energy consumption (raw)'!AH1631</f>
        <v>1176.2134700000001</v>
      </c>
      <c r="AL1681">
        <f>IF(ROUND(AI1681,-3)=ROUND('Energy consumption (raw)'!AG1631,-3),1,0)</f>
        <v>1</v>
      </c>
      <c r="AM1681" s="179" t="str">
        <f>'Energy consumption (raw)'!AJ1631</f>
        <v>47. Binh Duong</v>
      </c>
      <c r="AN1681">
        <f>VLOOKUP(AM1681,Lists!$F$9:$G$71,2,FALSE)</f>
        <v>1</v>
      </c>
    </row>
    <row r="1682" spans="2:40" x14ac:dyDescent="0.25">
      <c r="B1682" s="65" t="str">
        <f t="shared" si="125"/>
        <v>Industry1530</v>
      </c>
      <c r="C1682" s="179">
        <f>'Energy consumption (raw)'!B1632</f>
        <v>1530</v>
      </c>
      <c r="D1682" s="179">
        <f>'Energy consumption (raw)'!C1632</f>
        <v>0</v>
      </c>
      <c r="E1682" s="179">
        <f>'Energy consumption (raw)'!D1632</f>
        <v>0</v>
      </c>
      <c r="F1682" s="179" t="str">
        <f>'Energy consumption (raw)'!E1632</f>
        <v>Công nghiệp</v>
      </c>
      <c r="G1682" s="179" t="str">
        <f>'Energy consumption (raw)'!F1632</f>
        <v>Sản xuất gỗ dán, gỗ lạng, ván ép và ván mỏng khác</v>
      </c>
      <c r="H1682" s="179" t="str">
        <f>'Energy consumption (raw)'!G1632</f>
        <v>Industry</v>
      </c>
      <c r="I1682" s="179" t="str">
        <f>'Energy consumption (raw)'!I1632</f>
        <v>16 Manufacture of wood and of products of wood and cork, except furniture;
manufacture of articles of straw and plaiting materials</v>
      </c>
      <c r="J1682" s="179" t="str">
        <f>INDEX(Sector!$E$6:$E$46,MATCH('Energy consumption (toe)'!I1682,Sector!$B$6:$B$46,FALSE))</f>
        <v>Manufacture of wood and of products of wood and cork, except furniture;
manufacture of articles of straw and plaiting materials</v>
      </c>
      <c r="K1682" s="179">
        <f>IFERROR('Energy consumption (raw)'!J1632*Lists!$H$84,)</f>
        <v>0</v>
      </c>
      <c r="L1682" s="179">
        <f>'Energy consumption (raw)'!K1632*Lists!$H$84</f>
        <v>1273.63849</v>
      </c>
      <c r="M1682" s="179">
        <f>'Energy consumption (raw)'!L1632*Lists!$H$84</f>
        <v>0</v>
      </c>
      <c r="N1682" s="179">
        <f>'Energy consumption (raw)'!M1632*Lists!$H$84</f>
        <v>0</v>
      </c>
      <c r="O1682" s="178">
        <f t="shared" si="126"/>
        <v>1273.63849</v>
      </c>
      <c r="P1682">
        <f>'Energy consumption (raw)'!N1632*Lists!$H$85</f>
        <v>0</v>
      </c>
      <c r="Q1682">
        <f>'Energy consumption (raw)'!O1632*Lists!$H$86</f>
        <v>0</v>
      </c>
      <c r="R1682">
        <f>'Energy consumption (raw)'!P1632*Lists!$H$87</f>
        <v>0</v>
      </c>
      <c r="S1682">
        <f>'Energy consumption (raw)'!Q1632*Lists!$H$88</f>
        <v>0</v>
      </c>
      <c r="T1682">
        <f>'Energy consumption (raw)'!R1632*Lists!$H$89</f>
        <v>0</v>
      </c>
      <c r="U1682">
        <f>'Energy consumption (raw)'!S1632*Lists!$H$90</f>
        <v>0</v>
      </c>
      <c r="V1682">
        <f>'Energy consumption (raw)'!T1632*Lists!$H$91</f>
        <v>0</v>
      </c>
      <c r="W1682">
        <f>'Energy consumption (raw)'!U1632*Lists!$H$92</f>
        <v>0</v>
      </c>
      <c r="X1682">
        <f>'Energy consumption (raw)'!V1632*Lists!$H$93</f>
        <v>0</v>
      </c>
      <c r="Y1682">
        <f>'Energy consumption (raw)'!W1632*Lists!$H$94</f>
        <v>0</v>
      </c>
      <c r="Z1682">
        <f>'Energy consumption (raw)'!X1632*Lists!$H$96*1000000</f>
        <v>0</v>
      </c>
      <c r="AA1682">
        <f>'Energy consumption (raw)'!Y1632*Lists!$H$97</f>
        <v>0</v>
      </c>
      <c r="AB1682">
        <f>'Energy consumption (raw)'!Z1632*Lists!$H$96</f>
        <v>0</v>
      </c>
      <c r="AC1682">
        <f>'Energy consumption (raw)'!AA1632*Lists!$H$98</f>
        <v>0</v>
      </c>
      <c r="AD1682">
        <f>'Energy consumption (raw)'!AB1632*Lists!$H$99</f>
        <v>0</v>
      </c>
      <c r="AE1682">
        <f>'Energy consumption (raw)'!AC1632*Lists!$H$101</f>
        <v>0</v>
      </c>
      <c r="AF1682">
        <f>'Energy consumption (raw)'!AD1632*Lists!$H$101</f>
        <v>0</v>
      </c>
      <c r="AG1682">
        <f>'Energy consumption (raw)'!AE1632*Lists!$H$101</f>
        <v>0</v>
      </c>
      <c r="AH1682">
        <f>'Energy consumption (raw)'!AF1632*Lists!$H$100</f>
        <v>0</v>
      </c>
      <c r="AI1682" s="167">
        <f t="shared" si="127"/>
        <v>1273.63849</v>
      </c>
      <c r="AJ1682" s="179">
        <f>'Energy consumption (raw)'!AG1632</f>
        <v>1273.63849</v>
      </c>
      <c r="AK1682" s="179">
        <f>'Energy consumption (raw)'!AH1632</f>
        <v>1036.9577200000001</v>
      </c>
      <c r="AL1682">
        <f>IF(ROUND(AI1682,-3)=ROUND('Energy consumption (raw)'!AG1632,-3),1,0)</f>
        <v>1</v>
      </c>
      <c r="AM1682" s="179" t="str">
        <f>'Energy consumption (raw)'!AJ1632</f>
        <v>47. Binh Duong</v>
      </c>
      <c r="AN1682">
        <f>VLOOKUP(AM1682,Lists!$F$9:$G$71,2,FALSE)</f>
        <v>1</v>
      </c>
    </row>
    <row r="1683" spans="2:40" x14ac:dyDescent="0.25">
      <c r="B1683" s="65" t="str">
        <f t="shared" si="125"/>
        <v>Industry1531</v>
      </c>
      <c r="C1683" s="179">
        <f>'Energy consumption (raw)'!B1633</f>
        <v>1531</v>
      </c>
      <c r="D1683" s="179">
        <f>'Energy consumption (raw)'!C1633</f>
        <v>0</v>
      </c>
      <c r="E1683" s="179">
        <f>'Energy consumption (raw)'!D1633</f>
        <v>0</v>
      </c>
      <c r="F1683" s="179" t="str">
        <f>'Energy consumption (raw)'!E1633</f>
        <v>Công nghiệp</v>
      </c>
      <c r="G1683" s="179" t="str">
        <f>'Energy consumption (raw)'!F1633</f>
        <v>Sản xuất hàng may mặc (Trừ trang phục)</v>
      </c>
      <c r="H1683" s="179" t="str">
        <f>'Energy consumption (raw)'!G1633</f>
        <v>Industry</v>
      </c>
      <c r="I1683" s="179" t="str">
        <f>'Energy consumption (raw)'!I1633</f>
        <v>13 Manufacture of textiles</v>
      </c>
      <c r="J1683" s="179" t="str">
        <f>INDEX(Sector!$E$6:$E$46,MATCH('Energy consumption (toe)'!I1683,Sector!$B$6:$B$46,FALSE))</f>
        <v>Manufacture of textiles</v>
      </c>
      <c r="K1683" s="179">
        <f>IFERROR('Energy consumption (raw)'!J1633*Lists!$H$84,)</f>
        <v>2727.1676350000002</v>
      </c>
      <c r="L1683" s="179">
        <f>'Energy consumption (raw)'!K1633*Lists!$H$84</f>
        <v>2727.1676350000002</v>
      </c>
      <c r="M1683" s="179">
        <f>'Energy consumption (raw)'!L1633*Lists!$H$84</f>
        <v>0</v>
      </c>
      <c r="N1683" s="179">
        <f>'Energy consumption (raw)'!M1633*Lists!$H$84</f>
        <v>0</v>
      </c>
      <c r="O1683" s="178">
        <f t="shared" si="126"/>
        <v>2727.1676350000002</v>
      </c>
      <c r="P1683">
        <f>'Energy consumption (raw)'!N1633*Lists!$H$85</f>
        <v>0</v>
      </c>
      <c r="Q1683">
        <f>'Energy consumption (raw)'!O1633*Lists!$H$86</f>
        <v>0</v>
      </c>
      <c r="R1683">
        <f>'Energy consumption (raw)'!P1633*Lists!$H$87</f>
        <v>0</v>
      </c>
      <c r="S1683">
        <f>'Energy consumption (raw)'!Q1633*Lists!$H$88</f>
        <v>0</v>
      </c>
      <c r="T1683">
        <f>'Energy consumption (raw)'!R1633*Lists!$H$89</f>
        <v>0</v>
      </c>
      <c r="U1683">
        <f>'Energy consumption (raw)'!S1633*Lists!$H$90</f>
        <v>0</v>
      </c>
      <c r="V1683">
        <f>'Energy consumption (raw)'!T1633*Lists!$H$91</f>
        <v>0</v>
      </c>
      <c r="W1683">
        <f>'Energy consumption (raw)'!U1633*Lists!$H$92</f>
        <v>0</v>
      </c>
      <c r="X1683">
        <f>'Energy consumption (raw)'!V1633*Lists!$H$93</f>
        <v>0</v>
      </c>
      <c r="Y1683">
        <f>'Energy consumption (raw)'!W1633*Lists!$H$94</f>
        <v>0</v>
      </c>
      <c r="Z1683">
        <f>'Energy consumption (raw)'!X1633*Lists!$H$96*1000000</f>
        <v>0</v>
      </c>
      <c r="AA1683">
        <f>'Energy consumption (raw)'!Y1633*Lists!$H$97</f>
        <v>0</v>
      </c>
      <c r="AB1683">
        <f>'Energy consumption (raw)'!Z1633*Lists!$H$96</f>
        <v>0</v>
      </c>
      <c r="AC1683">
        <f>'Energy consumption (raw)'!AA1633*Lists!$H$98</f>
        <v>0</v>
      </c>
      <c r="AD1683">
        <f>'Energy consumption (raw)'!AB1633*Lists!$H$99</f>
        <v>0</v>
      </c>
      <c r="AE1683">
        <f>'Energy consumption (raw)'!AC1633*Lists!$H$101</f>
        <v>0</v>
      </c>
      <c r="AF1683">
        <f>'Energy consumption (raw)'!AD1633*Lists!$H$101</f>
        <v>0</v>
      </c>
      <c r="AG1683">
        <f>'Energy consumption (raw)'!AE1633*Lists!$H$101</f>
        <v>0</v>
      </c>
      <c r="AH1683">
        <f>'Energy consumption (raw)'!AF1633*Lists!$H$100</f>
        <v>0</v>
      </c>
      <c r="AI1683" s="167">
        <f t="shared" si="127"/>
        <v>2727.1676350000002</v>
      </c>
      <c r="AJ1683" s="179">
        <f>'Energy consumption (raw)'!AG1633</f>
        <v>2727.1676350000002</v>
      </c>
      <c r="AK1683" s="179">
        <f>'Energy consumption (raw)'!AH1633</f>
        <v>6021.2951900000007</v>
      </c>
      <c r="AL1683">
        <f>IF(ROUND(AI1683,-3)=ROUND('Energy consumption (raw)'!AG1633,-3),1,0)</f>
        <v>1</v>
      </c>
      <c r="AM1683" s="179" t="str">
        <f>'Energy consumption (raw)'!AJ1633</f>
        <v>47. Binh Duong</v>
      </c>
      <c r="AN1683">
        <f>VLOOKUP(AM1683,Lists!$F$9:$G$71,2,FALSE)</f>
        <v>1</v>
      </c>
    </row>
    <row r="1684" spans="2:40" x14ac:dyDescent="0.25">
      <c r="B1684" s="65" t="str">
        <f t="shared" si="125"/>
        <v>Industry1532</v>
      </c>
      <c r="C1684" s="179">
        <f>'Energy consumption (raw)'!B1634</f>
        <v>1532</v>
      </c>
      <c r="D1684" s="179">
        <f>'Energy consumption (raw)'!C1634</f>
        <v>0</v>
      </c>
      <c r="E1684" s="179">
        <f>'Energy consumption (raw)'!D1634</f>
        <v>0</v>
      </c>
      <c r="F1684" s="179" t="str">
        <f>'Energy consumption (raw)'!E1634</f>
        <v>Công nghiệp</v>
      </c>
      <c r="G1684" s="179" t="str">
        <f>'Energy consumption (raw)'!F1634</f>
        <v>Sản xuất hàng may sẵn (trừ trang phục)</v>
      </c>
      <c r="H1684" s="179" t="str">
        <f>'Energy consumption (raw)'!G1634</f>
        <v>Industry</v>
      </c>
      <c r="I1684" s="179" t="str">
        <f>'Energy consumption (raw)'!I1634</f>
        <v>13 Manufacture of textiles</v>
      </c>
      <c r="J1684" s="179" t="str">
        <f>INDEX(Sector!$E$6:$E$46,MATCH('Energy consumption (toe)'!I1684,Sector!$B$6:$B$46,FALSE))</f>
        <v>Manufacture of textiles</v>
      </c>
      <c r="K1684" s="179">
        <f>IFERROR('Energy consumption (raw)'!J1634*Lists!$H$84,)</f>
        <v>0</v>
      </c>
      <c r="L1684" s="179">
        <f>'Energy consumption (raw)'!K1634*Lists!$H$84</f>
        <v>1398.3746100000001</v>
      </c>
      <c r="M1684" s="179">
        <f>'Energy consumption (raw)'!L1634*Lists!$H$84</f>
        <v>0</v>
      </c>
      <c r="N1684" s="179">
        <f>'Energy consumption (raw)'!M1634*Lists!$H$84</f>
        <v>0</v>
      </c>
      <c r="O1684" s="178">
        <f t="shared" si="126"/>
        <v>1398.3746100000001</v>
      </c>
      <c r="P1684">
        <f>'Energy consumption (raw)'!N1634*Lists!$H$85</f>
        <v>0</v>
      </c>
      <c r="Q1684">
        <f>'Energy consumption (raw)'!O1634*Lists!$H$86</f>
        <v>0</v>
      </c>
      <c r="R1684">
        <f>'Energy consumption (raw)'!P1634*Lists!$H$87</f>
        <v>0</v>
      </c>
      <c r="S1684">
        <f>'Energy consumption (raw)'!Q1634*Lists!$H$88</f>
        <v>0</v>
      </c>
      <c r="T1684">
        <f>'Energy consumption (raw)'!R1634*Lists!$H$89</f>
        <v>0</v>
      </c>
      <c r="U1684">
        <f>'Energy consumption (raw)'!S1634*Lists!$H$90</f>
        <v>0</v>
      </c>
      <c r="V1684">
        <f>'Energy consumption (raw)'!T1634*Lists!$H$91</f>
        <v>0</v>
      </c>
      <c r="W1684">
        <f>'Energy consumption (raw)'!U1634*Lists!$H$92</f>
        <v>0</v>
      </c>
      <c r="X1684">
        <f>'Energy consumption (raw)'!V1634*Lists!$H$93</f>
        <v>0</v>
      </c>
      <c r="Y1684">
        <f>'Energy consumption (raw)'!W1634*Lists!$H$94</f>
        <v>0</v>
      </c>
      <c r="Z1684">
        <f>'Energy consumption (raw)'!X1634*Lists!$H$96*1000000</f>
        <v>0</v>
      </c>
      <c r="AA1684">
        <f>'Energy consumption (raw)'!Y1634*Lists!$H$97</f>
        <v>0</v>
      </c>
      <c r="AB1684">
        <f>'Energy consumption (raw)'!Z1634*Lists!$H$96</f>
        <v>0</v>
      </c>
      <c r="AC1684">
        <f>'Energy consumption (raw)'!AA1634*Lists!$H$98</f>
        <v>0</v>
      </c>
      <c r="AD1684">
        <f>'Energy consumption (raw)'!AB1634*Lists!$H$99</f>
        <v>0</v>
      </c>
      <c r="AE1684">
        <f>'Energy consumption (raw)'!AC1634*Lists!$H$101</f>
        <v>0</v>
      </c>
      <c r="AF1684">
        <f>'Energy consumption (raw)'!AD1634*Lists!$H$101</f>
        <v>0</v>
      </c>
      <c r="AG1684">
        <f>'Energy consumption (raw)'!AE1634*Lists!$H$101</f>
        <v>0</v>
      </c>
      <c r="AH1684">
        <f>'Energy consumption (raw)'!AF1634*Lists!$H$100</f>
        <v>0</v>
      </c>
      <c r="AI1684" s="167">
        <f t="shared" si="127"/>
        <v>1398.3746100000001</v>
      </c>
      <c r="AJ1684" s="179">
        <f>'Energy consumption (raw)'!AG1634</f>
        <v>1398.3746100000001</v>
      </c>
      <c r="AK1684" s="179">
        <f>'Energy consumption (raw)'!AH1634</f>
        <v>1333.3525900000002</v>
      </c>
      <c r="AL1684">
        <f>IF(ROUND(AI1684,-3)=ROUND('Energy consumption (raw)'!AG1634,-3),1,0)</f>
        <v>1</v>
      </c>
      <c r="AM1684" s="179" t="str">
        <f>'Energy consumption (raw)'!AJ1634</f>
        <v>47. Binh Duong</v>
      </c>
      <c r="AN1684">
        <f>VLOOKUP(AM1684,Lists!$F$9:$G$71,2,FALSE)</f>
        <v>1</v>
      </c>
    </row>
    <row r="1685" spans="2:40" x14ac:dyDescent="0.25">
      <c r="B1685" s="65" t="str">
        <f t="shared" si="125"/>
        <v>Industry1533</v>
      </c>
      <c r="C1685" s="179">
        <f>'Energy consumption (raw)'!B1635</f>
        <v>1533</v>
      </c>
      <c r="D1685" s="179">
        <f>'Energy consumption (raw)'!C1635</f>
        <v>0</v>
      </c>
      <c r="E1685" s="179">
        <f>'Energy consumption (raw)'!D1635</f>
        <v>0</v>
      </c>
      <c r="F1685" s="179" t="str">
        <f>'Energy consumption (raw)'!E1635</f>
        <v>Công nghiệp</v>
      </c>
      <c r="G1685" s="179" t="str">
        <f>'Energy consumption (raw)'!F1635</f>
        <v>Sản xuất khí đốt, phân phối nhiên liệu khí bằng đường ống</v>
      </c>
      <c r="H1685" s="179" t="str">
        <f>'Energy consumption (raw)'!G1635</f>
        <v>Industry</v>
      </c>
      <c r="I1685" s="179" t="str">
        <f>'Energy consumption (raw)'!I1635</f>
        <v>06 Extraction of crude petroleum and natural gas</v>
      </c>
      <c r="J1685" s="179" t="str">
        <f>INDEX(Sector!$E$6:$E$46,MATCH('Energy consumption (toe)'!I1685,Sector!$B$6:$B$46,FALSE))</f>
        <v>Extraction of crude petroleum and natural gas</v>
      </c>
      <c r="K1685" s="179">
        <f>IFERROR('Energy consumption (raw)'!J1635*Lists!$H$84,)</f>
        <v>0</v>
      </c>
      <c r="L1685" s="179">
        <f>'Energy consumption (raw)'!K1635*Lists!$H$84</f>
        <v>2893.8810700000004</v>
      </c>
      <c r="M1685" s="179">
        <f>'Energy consumption (raw)'!L1635*Lists!$H$84</f>
        <v>0</v>
      </c>
      <c r="N1685" s="179">
        <f>'Energy consumption (raw)'!M1635*Lists!$H$84</f>
        <v>0</v>
      </c>
      <c r="O1685" s="178">
        <f t="shared" si="126"/>
        <v>2893.8810700000004</v>
      </c>
      <c r="P1685">
        <f>'Energy consumption (raw)'!N1635*Lists!$H$85</f>
        <v>0</v>
      </c>
      <c r="Q1685">
        <f>'Energy consumption (raw)'!O1635*Lists!$H$86</f>
        <v>0</v>
      </c>
      <c r="R1685">
        <f>'Energy consumption (raw)'!P1635*Lists!$H$87</f>
        <v>0</v>
      </c>
      <c r="S1685">
        <f>'Energy consumption (raw)'!Q1635*Lists!$H$88</f>
        <v>0</v>
      </c>
      <c r="T1685">
        <f>'Energy consumption (raw)'!R1635*Lists!$H$89</f>
        <v>0</v>
      </c>
      <c r="U1685">
        <f>'Energy consumption (raw)'!S1635*Lists!$H$90</f>
        <v>0</v>
      </c>
      <c r="V1685">
        <f>'Energy consumption (raw)'!T1635*Lists!$H$91</f>
        <v>0</v>
      </c>
      <c r="W1685">
        <f>'Energy consumption (raw)'!U1635*Lists!$H$92</f>
        <v>0</v>
      </c>
      <c r="X1685">
        <f>'Energy consumption (raw)'!V1635*Lists!$H$93</f>
        <v>0</v>
      </c>
      <c r="Y1685">
        <f>'Energy consumption (raw)'!W1635*Lists!$H$94</f>
        <v>0</v>
      </c>
      <c r="Z1685">
        <f>'Energy consumption (raw)'!X1635*Lists!$H$96*1000000</f>
        <v>0</v>
      </c>
      <c r="AA1685">
        <f>'Energy consumption (raw)'!Y1635*Lists!$H$97</f>
        <v>0</v>
      </c>
      <c r="AB1685">
        <f>'Energy consumption (raw)'!Z1635*Lists!$H$96</f>
        <v>0</v>
      </c>
      <c r="AC1685">
        <f>'Energy consumption (raw)'!AA1635*Lists!$H$98</f>
        <v>0</v>
      </c>
      <c r="AD1685">
        <f>'Energy consumption (raw)'!AB1635*Lists!$H$99</f>
        <v>0</v>
      </c>
      <c r="AE1685">
        <f>'Energy consumption (raw)'!AC1635*Lists!$H$101</f>
        <v>0</v>
      </c>
      <c r="AF1685">
        <f>'Energy consumption (raw)'!AD1635*Lists!$H$101</f>
        <v>0</v>
      </c>
      <c r="AG1685">
        <f>'Energy consumption (raw)'!AE1635*Lists!$H$101</f>
        <v>0</v>
      </c>
      <c r="AH1685">
        <f>'Energy consumption (raw)'!AF1635*Lists!$H$100</f>
        <v>0</v>
      </c>
      <c r="AI1685" s="167">
        <f t="shared" si="127"/>
        <v>2893.8810700000004</v>
      </c>
      <c r="AJ1685" s="179">
        <f>'Energy consumption (raw)'!AG1635</f>
        <v>2893.8810700000004</v>
      </c>
      <c r="AK1685" s="179">
        <f>'Energy consumption (raw)'!AH1635</f>
        <v>2801.3627900000001</v>
      </c>
      <c r="AL1685">
        <f>IF(ROUND(AI1685,-3)=ROUND('Energy consumption (raw)'!AG1635,-3),1,0)</f>
        <v>1</v>
      </c>
      <c r="AM1685" s="179" t="str">
        <f>'Energy consumption (raw)'!AJ1635</f>
        <v>47. Binh Duong</v>
      </c>
      <c r="AN1685">
        <f>VLOOKUP(AM1685,Lists!$F$9:$G$71,2,FALSE)</f>
        <v>1</v>
      </c>
    </row>
    <row r="1686" spans="2:40" x14ac:dyDescent="0.25">
      <c r="B1686" s="65" t="str">
        <f t="shared" si="125"/>
        <v>Industry1534</v>
      </c>
      <c r="C1686" s="179">
        <f>'Energy consumption (raw)'!B1636</f>
        <v>1534</v>
      </c>
      <c r="D1686" s="179">
        <f>'Energy consumption (raw)'!C1636</f>
        <v>0</v>
      </c>
      <c r="E1686" s="179">
        <f>'Energy consumption (raw)'!D1636</f>
        <v>0</v>
      </c>
      <c r="F1686" s="179" t="str">
        <f>'Energy consumption (raw)'!E1636</f>
        <v>Công nghiệp</v>
      </c>
      <c r="G1686" s="179" t="str">
        <f>'Energy consumption (raw)'!F1636</f>
        <v>Sản xuất kim loại màu và kim loại quý</v>
      </c>
      <c r="H1686" s="179" t="str">
        <f>'Energy consumption (raw)'!G1636</f>
        <v>Industry</v>
      </c>
      <c r="I1686" s="179" t="str">
        <f>'Energy consumption (raw)'!I1636</f>
        <v>24 Manufacture of basic metals</v>
      </c>
      <c r="J1686" s="179" t="str">
        <f>INDEX(Sector!$E$6:$E$46,MATCH('Energy consumption (toe)'!I1686,Sector!$B$6:$B$46,FALSE))</f>
        <v>Manufacture of basic metals</v>
      </c>
      <c r="K1686" s="179">
        <f>IFERROR('Energy consumption (raw)'!J1636*Lists!$H$84,)</f>
        <v>0</v>
      </c>
      <c r="L1686" s="179">
        <f>'Energy consumption (raw)'!K1636*Lists!$H$84</f>
        <v>3453.6506100000001</v>
      </c>
      <c r="M1686" s="179">
        <f>'Energy consumption (raw)'!L1636*Lists!$H$84</f>
        <v>0</v>
      </c>
      <c r="N1686" s="179">
        <f>'Energy consumption (raw)'!M1636*Lists!$H$84</f>
        <v>0</v>
      </c>
      <c r="O1686" s="178">
        <f t="shared" si="126"/>
        <v>3453.6506100000001</v>
      </c>
      <c r="P1686">
        <f>'Energy consumption (raw)'!N1636*Lists!$H$85</f>
        <v>0</v>
      </c>
      <c r="Q1686">
        <f>'Energy consumption (raw)'!O1636*Lists!$H$86</f>
        <v>0</v>
      </c>
      <c r="R1686">
        <f>'Energy consumption (raw)'!P1636*Lists!$H$87</f>
        <v>0</v>
      </c>
      <c r="S1686">
        <f>'Energy consumption (raw)'!Q1636*Lists!$H$88</f>
        <v>0</v>
      </c>
      <c r="T1686">
        <f>'Energy consumption (raw)'!R1636*Lists!$H$89</f>
        <v>0</v>
      </c>
      <c r="U1686">
        <f>'Energy consumption (raw)'!S1636*Lists!$H$90</f>
        <v>0</v>
      </c>
      <c r="V1686">
        <f>'Energy consumption (raw)'!T1636*Lists!$H$91</f>
        <v>0</v>
      </c>
      <c r="W1686">
        <f>'Energy consumption (raw)'!U1636*Lists!$H$92</f>
        <v>0</v>
      </c>
      <c r="X1686">
        <f>'Energy consumption (raw)'!V1636*Lists!$H$93</f>
        <v>0</v>
      </c>
      <c r="Y1686">
        <f>'Energy consumption (raw)'!W1636*Lists!$H$94</f>
        <v>0</v>
      </c>
      <c r="Z1686">
        <f>'Energy consumption (raw)'!X1636*Lists!$H$96*1000000</f>
        <v>0</v>
      </c>
      <c r="AA1686">
        <f>'Energy consumption (raw)'!Y1636*Lists!$H$97</f>
        <v>0</v>
      </c>
      <c r="AB1686">
        <f>'Energy consumption (raw)'!Z1636*Lists!$H$96</f>
        <v>0</v>
      </c>
      <c r="AC1686">
        <f>'Energy consumption (raw)'!AA1636*Lists!$H$98</f>
        <v>0</v>
      </c>
      <c r="AD1686">
        <f>'Energy consumption (raw)'!AB1636*Lists!$H$99</f>
        <v>0</v>
      </c>
      <c r="AE1686">
        <f>'Energy consumption (raw)'!AC1636*Lists!$H$101</f>
        <v>0</v>
      </c>
      <c r="AF1686">
        <f>'Energy consumption (raw)'!AD1636*Lists!$H$101</f>
        <v>0</v>
      </c>
      <c r="AG1686">
        <f>'Energy consumption (raw)'!AE1636*Lists!$H$101</f>
        <v>0</v>
      </c>
      <c r="AH1686">
        <f>'Energy consumption (raw)'!AF1636*Lists!$H$100</f>
        <v>0</v>
      </c>
      <c r="AI1686" s="167">
        <f t="shared" si="127"/>
        <v>3453.6506100000001</v>
      </c>
      <c r="AJ1686" s="179">
        <f>'Energy consumption (raw)'!AG1636</f>
        <v>3453.6506100000001</v>
      </c>
      <c r="AK1686" s="179">
        <f>'Energy consumption (raw)'!AH1636</f>
        <v>3443.7445500000003</v>
      </c>
      <c r="AL1686">
        <f>IF(ROUND(AI1686,-3)=ROUND('Energy consumption (raw)'!AG1636,-3),1,0)</f>
        <v>1</v>
      </c>
      <c r="AM1686" s="179" t="str">
        <f>'Energy consumption (raw)'!AJ1636</f>
        <v>47. Binh Duong</v>
      </c>
      <c r="AN1686">
        <f>VLOOKUP(AM1686,Lists!$F$9:$G$71,2,FALSE)</f>
        <v>1</v>
      </c>
    </row>
    <row r="1687" spans="2:40" x14ac:dyDescent="0.25">
      <c r="B1687" s="65" t="str">
        <f t="shared" si="125"/>
        <v>Industry1535</v>
      </c>
      <c r="C1687" s="179">
        <f>'Energy consumption (raw)'!B1637</f>
        <v>1535</v>
      </c>
      <c r="D1687" s="179">
        <f>'Energy consumption (raw)'!C1637</f>
        <v>0</v>
      </c>
      <c r="E1687" s="179">
        <f>'Energy consumption (raw)'!D1637</f>
        <v>0</v>
      </c>
      <c r="F1687" s="179" t="str">
        <f>'Energy consumption (raw)'!E1637</f>
        <v>Công nghiệp</v>
      </c>
      <c r="G1687" s="179" t="str">
        <f>'Energy consumption (raw)'!F1637</f>
        <v>Sản xuất kim loại màu và kim loại quý</v>
      </c>
      <c r="H1687" s="179" t="str">
        <f>'Energy consumption (raw)'!G1637</f>
        <v>Industry</v>
      </c>
      <c r="I1687" s="179" t="str">
        <f>'Energy consumption (raw)'!I1637</f>
        <v>24 Manufacture of basic metals</v>
      </c>
      <c r="J1687" s="179" t="str">
        <f>INDEX(Sector!$E$6:$E$46,MATCH('Energy consumption (toe)'!I1687,Sector!$B$6:$B$46,FALSE))</f>
        <v>Manufacture of basic metals</v>
      </c>
      <c r="K1687" s="179">
        <f>IFERROR('Energy consumption (raw)'!J1637*Lists!$H$84,)</f>
        <v>0</v>
      </c>
      <c r="L1687" s="179">
        <f>'Energy consumption (raw)'!K1637*Lists!$H$84</f>
        <v>1543.8177900000001</v>
      </c>
      <c r="M1687" s="179">
        <f>'Energy consumption (raw)'!L1637*Lists!$H$84</f>
        <v>0</v>
      </c>
      <c r="N1687" s="179">
        <f>'Energy consumption (raw)'!M1637*Lists!$H$84</f>
        <v>0</v>
      </c>
      <c r="O1687" s="178">
        <f t="shared" si="126"/>
        <v>1543.8177900000001</v>
      </c>
      <c r="P1687">
        <f>'Energy consumption (raw)'!N1637*Lists!$H$85</f>
        <v>0</v>
      </c>
      <c r="Q1687">
        <f>'Energy consumption (raw)'!O1637*Lists!$H$86</f>
        <v>0</v>
      </c>
      <c r="R1687">
        <f>'Energy consumption (raw)'!P1637*Lists!$H$87</f>
        <v>0</v>
      </c>
      <c r="S1687">
        <f>'Energy consumption (raw)'!Q1637*Lists!$H$88</f>
        <v>0</v>
      </c>
      <c r="T1687">
        <f>'Energy consumption (raw)'!R1637*Lists!$H$89</f>
        <v>0</v>
      </c>
      <c r="U1687">
        <f>'Energy consumption (raw)'!S1637*Lists!$H$90</f>
        <v>0</v>
      </c>
      <c r="V1687">
        <f>'Energy consumption (raw)'!T1637*Lists!$H$91</f>
        <v>0</v>
      </c>
      <c r="W1687">
        <f>'Energy consumption (raw)'!U1637*Lists!$H$92</f>
        <v>0</v>
      </c>
      <c r="X1687">
        <f>'Energy consumption (raw)'!V1637*Lists!$H$93</f>
        <v>0</v>
      </c>
      <c r="Y1687">
        <f>'Energy consumption (raw)'!W1637*Lists!$H$94</f>
        <v>0</v>
      </c>
      <c r="Z1687">
        <f>'Energy consumption (raw)'!X1637*Lists!$H$96*1000000</f>
        <v>0</v>
      </c>
      <c r="AA1687">
        <f>'Energy consumption (raw)'!Y1637*Lists!$H$97</f>
        <v>0</v>
      </c>
      <c r="AB1687">
        <f>'Energy consumption (raw)'!Z1637*Lists!$H$96</f>
        <v>0</v>
      </c>
      <c r="AC1687">
        <f>'Energy consumption (raw)'!AA1637*Lists!$H$98</f>
        <v>0</v>
      </c>
      <c r="AD1687">
        <f>'Energy consumption (raw)'!AB1637*Lists!$H$99</f>
        <v>0</v>
      </c>
      <c r="AE1687">
        <f>'Energy consumption (raw)'!AC1637*Lists!$H$101</f>
        <v>0</v>
      </c>
      <c r="AF1687">
        <f>'Energy consumption (raw)'!AD1637*Lists!$H$101</f>
        <v>0</v>
      </c>
      <c r="AG1687">
        <f>'Energy consumption (raw)'!AE1637*Lists!$H$101</f>
        <v>0</v>
      </c>
      <c r="AH1687">
        <f>'Energy consumption (raw)'!AF1637*Lists!$H$100</f>
        <v>0</v>
      </c>
      <c r="AI1687" s="167">
        <f t="shared" si="127"/>
        <v>1543.8177900000001</v>
      </c>
      <c r="AJ1687" s="179">
        <f>'Energy consumption (raw)'!AG1637</f>
        <v>1543.8177900000001</v>
      </c>
      <c r="AK1687" s="179">
        <f>'Energy consumption (raw)'!AH1637</f>
        <v>1463.1651800000002</v>
      </c>
      <c r="AL1687">
        <f>IF(ROUND(AI1687,-3)=ROUND('Energy consumption (raw)'!AG1637,-3),1,0)</f>
        <v>1</v>
      </c>
      <c r="AM1687" s="179" t="str">
        <f>'Energy consumption (raw)'!AJ1637</f>
        <v>47. Binh Duong</v>
      </c>
      <c r="AN1687">
        <f>VLOOKUP(AM1687,Lists!$F$9:$G$71,2,FALSE)</f>
        <v>1</v>
      </c>
    </row>
    <row r="1688" spans="2:40" x14ac:dyDescent="0.25">
      <c r="B1688" s="65" t="str">
        <f t="shared" si="125"/>
        <v>Industry1536</v>
      </c>
      <c r="C1688" s="179">
        <f>'Energy consumption (raw)'!B1638</f>
        <v>1536</v>
      </c>
      <c r="D1688" s="179">
        <f>'Energy consumption (raw)'!C1638</f>
        <v>0</v>
      </c>
      <c r="E1688" s="179">
        <f>'Energy consumption (raw)'!D1638</f>
        <v>0</v>
      </c>
      <c r="F1688" s="179" t="str">
        <f>'Energy consumption (raw)'!E1638</f>
        <v>Công nghiệp</v>
      </c>
      <c r="G1688" s="179" t="str">
        <f>'Energy consumption (raw)'!F1638</f>
        <v>Sản xuất kinh doanh các loại sản phẩm kim loại</v>
      </c>
      <c r="H1688" s="179" t="str">
        <f>'Energy consumption (raw)'!G1638</f>
        <v>Industry</v>
      </c>
      <c r="I1688" s="179" t="str">
        <f>'Energy consumption (raw)'!I1638</f>
        <v>25 Manufacture of fabricated metal products, except machinery and equipment</v>
      </c>
      <c r="J1688" s="179" t="str">
        <f>INDEX(Sector!$E$6:$E$46,MATCH('Energy consumption (toe)'!I1688,Sector!$B$6:$B$46,FALSE))</f>
        <v>Manufacture of fabricated metal products, except machinery and equipment</v>
      </c>
      <c r="K1688" s="179">
        <f>IFERROR('Energy consumption (raw)'!J1638*Lists!$H$84,)</f>
        <v>0</v>
      </c>
      <c r="L1688" s="179">
        <f>'Energy consumption (raw)'!K1638*Lists!$H$84</f>
        <v>1970.8739</v>
      </c>
      <c r="M1688" s="179">
        <f>'Energy consumption (raw)'!L1638*Lists!$H$84</f>
        <v>0</v>
      </c>
      <c r="N1688" s="179">
        <f>'Energy consumption (raw)'!M1638*Lists!$H$84</f>
        <v>0</v>
      </c>
      <c r="O1688" s="178">
        <f t="shared" si="126"/>
        <v>1970.8739</v>
      </c>
      <c r="P1688">
        <f>'Energy consumption (raw)'!N1638*Lists!$H$85</f>
        <v>0</v>
      </c>
      <c r="Q1688">
        <f>'Energy consumption (raw)'!O1638*Lists!$H$86</f>
        <v>0</v>
      </c>
      <c r="R1688">
        <f>'Energy consumption (raw)'!P1638*Lists!$H$87</f>
        <v>0</v>
      </c>
      <c r="S1688">
        <f>'Energy consumption (raw)'!Q1638*Lists!$H$88</f>
        <v>0</v>
      </c>
      <c r="T1688">
        <f>'Energy consumption (raw)'!R1638*Lists!$H$89</f>
        <v>0</v>
      </c>
      <c r="U1688">
        <f>'Energy consumption (raw)'!S1638*Lists!$H$90</f>
        <v>0</v>
      </c>
      <c r="V1688">
        <f>'Energy consumption (raw)'!T1638*Lists!$H$91</f>
        <v>0</v>
      </c>
      <c r="W1688">
        <f>'Energy consumption (raw)'!U1638*Lists!$H$92</f>
        <v>0</v>
      </c>
      <c r="X1688">
        <f>'Energy consumption (raw)'!V1638*Lists!$H$93</f>
        <v>0</v>
      </c>
      <c r="Y1688">
        <f>'Energy consumption (raw)'!W1638*Lists!$H$94</f>
        <v>0</v>
      </c>
      <c r="Z1688">
        <f>'Energy consumption (raw)'!X1638*Lists!$H$96*1000000</f>
        <v>0</v>
      </c>
      <c r="AA1688">
        <f>'Energy consumption (raw)'!Y1638*Lists!$H$97</f>
        <v>0</v>
      </c>
      <c r="AB1688">
        <f>'Energy consumption (raw)'!Z1638*Lists!$H$96</f>
        <v>0</v>
      </c>
      <c r="AC1688">
        <f>'Energy consumption (raw)'!AA1638*Lists!$H$98</f>
        <v>0</v>
      </c>
      <c r="AD1688">
        <f>'Energy consumption (raw)'!AB1638*Lists!$H$99</f>
        <v>0</v>
      </c>
      <c r="AE1688">
        <f>'Energy consumption (raw)'!AC1638*Lists!$H$101</f>
        <v>0</v>
      </c>
      <c r="AF1688">
        <f>'Energy consumption (raw)'!AD1638*Lists!$H$101</f>
        <v>0</v>
      </c>
      <c r="AG1688">
        <f>'Energy consumption (raw)'!AE1638*Lists!$H$101</f>
        <v>0</v>
      </c>
      <c r="AH1688">
        <f>'Energy consumption (raw)'!AF1638*Lists!$H$100</f>
        <v>0</v>
      </c>
      <c r="AI1688" s="167">
        <f t="shared" si="127"/>
        <v>1970.8739</v>
      </c>
      <c r="AJ1688" s="179">
        <f>'Energy consumption (raw)'!AG1638</f>
        <v>1970.8739</v>
      </c>
      <c r="AK1688" s="179">
        <f>'Energy consumption (raw)'!AH1638</f>
        <v>1461.7919100000001</v>
      </c>
      <c r="AL1688">
        <f>IF(ROUND(AI1688,-3)=ROUND('Energy consumption (raw)'!AG1638,-3),1,0)</f>
        <v>1</v>
      </c>
      <c r="AM1688" s="179" t="str">
        <f>'Energy consumption (raw)'!AJ1638</f>
        <v>47. Binh Duong</v>
      </c>
      <c r="AN1688">
        <f>VLOOKUP(AM1688,Lists!$F$9:$G$71,2,FALSE)</f>
        <v>1</v>
      </c>
    </row>
    <row r="1689" spans="2:40" x14ac:dyDescent="0.25">
      <c r="B1689" s="65" t="str">
        <f t="shared" si="125"/>
        <v>Industry1537</v>
      </c>
      <c r="C1689" s="179">
        <f>'Energy consumption (raw)'!B1639</f>
        <v>1537</v>
      </c>
      <c r="D1689" s="179">
        <f>'Energy consumption (raw)'!C1639</f>
        <v>0</v>
      </c>
      <c r="E1689" s="179">
        <f>'Energy consumption (raw)'!D1639</f>
        <v>0</v>
      </c>
      <c r="F1689" s="179" t="str">
        <f>'Energy consumption (raw)'!E1639</f>
        <v>Công nghiệp</v>
      </c>
      <c r="G1689" s="179" t="str">
        <f>'Energy consumption (raw)'!F1639</f>
        <v>Sãn xuất linh kiện điện tử</v>
      </c>
      <c r="H1689" s="179" t="str">
        <f>'Energy consumption (raw)'!G1639</f>
        <v>Industry</v>
      </c>
      <c r="I1689" s="179" t="str">
        <f>'Energy consumption (raw)'!I1639</f>
        <v>26 Manufacture of computer, electronic and optical products</v>
      </c>
      <c r="J1689" s="179" t="str">
        <f>INDEX(Sector!$E$6:$E$46,MATCH('Energy consumption (toe)'!I1689,Sector!$B$6:$B$46,FALSE))</f>
        <v>Manufacture of computer, electronic and optical products</v>
      </c>
      <c r="K1689" s="179">
        <f>IFERROR('Energy consumption (raw)'!J1639*Lists!$H$84,)</f>
        <v>0</v>
      </c>
      <c r="L1689" s="179">
        <f>'Energy consumption (raw)'!K1639*Lists!$H$84</f>
        <v>15651.775390000001</v>
      </c>
      <c r="M1689" s="179">
        <f>'Energy consumption (raw)'!L1639*Lists!$H$84</f>
        <v>0</v>
      </c>
      <c r="N1689" s="179">
        <f>'Energy consumption (raw)'!M1639*Lists!$H$84</f>
        <v>0</v>
      </c>
      <c r="O1689" s="178">
        <f t="shared" si="126"/>
        <v>15651.775390000001</v>
      </c>
      <c r="P1689">
        <f>'Energy consumption (raw)'!N1639*Lists!$H$85</f>
        <v>0</v>
      </c>
      <c r="Q1689">
        <f>'Energy consumption (raw)'!O1639*Lists!$H$86</f>
        <v>0</v>
      </c>
      <c r="R1689">
        <f>'Energy consumption (raw)'!P1639*Lists!$H$87</f>
        <v>0</v>
      </c>
      <c r="S1689">
        <f>'Energy consumption (raw)'!Q1639*Lists!$H$88</f>
        <v>0</v>
      </c>
      <c r="T1689">
        <f>'Energy consumption (raw)'!R1639*Lists!$H$89</f>
        <v>0</v>
      </c>
      <c r="U1689">
        <f>'Energy consumption (raw)'!S1639*Lists!$H$90</f>
        <v>2.2000000000000002E-2</v>
      </c>
      <c r="V1689">
        <f>'Energy consumption (raw)'!T1639*Lists!$H$91</f>
        <v>0</v>
      </c>
      <c r="W1689">
        <f>'Energy consumption (raw)'!U1639*Lists!$H$92</f>
        <v>0</v>
      </c>
      <c r="X1689">
        <f>'Energy consumption (raw)'!V1639*Lists!$H$93</f>
        <v>0</v>
      </c>
      <c r="Y1689">
        <f>'Energy consumption (raw)'!W1639*Lists!$H$94</f>
        <v>0</v>
      </c>
      <c r="Z1689">
        <f>'Energy consumption (raw)'!X1639*Lists!$H$96*1000000</f>
        <v>0</v>
      </c>
      <c r="AA1689">
        <f>'Energy consumption (raw)'!Y1639*Lists!$H$97</f>
        <v>67.58</v>
      </c>
      <c r="AB1689">
        <f>'Energy consumption (raw)'!Z1639*Lists!$H$96</f>
        <v>0</v>
      </c>
      <c r="AC1689">
        <f>'Energy consumption (raw)'!AA1639*Lists!$H$98</f>
        <v>0</v>
      </c>
      <c r="AD1689">
        <f>'Energy consumption (raw)'!AB1639*Lists!$H$99</f>
        <v>0</v>
      </c>
      <c r="AE1689">
        <f>'Energy consumption (raw)'!AC1639*Lists!$H$101</f>
        <v>0</v>
      </c>
      <c r="AF1689">
        <f>'Energy consumption (raw)'!AD1639*Lists!$H$101</f>
        <v>0</v>
      </c>
      <c r="AG1689">
        <f>'Energy consumption (raw)'!AE1639*Lists!$H$101</f>
        <v>0</v>
      </c>
      <c r="AH1689">
        <f>'Energy consumption (raw)'!AF1639*Lists!$H$100</f>
        <v>0</v>
      </c>
      <c r="AI1689" s="167">
        <f t="shared" si="127"/>
        <v>15719.377390000001</v>
      </c>
      <c r="AJ1689" s="179">
        <f>'Energy consumption (raw)'!AG1639</f>
        <v>15719.377390000001</v>
      </c>
      <c r="AK1689" s="179">
        <f>'Energy consumption (raw)'!AH1639</f>
        <v>13429.42042</v>
      </c>
      <c r="AL1689">
        <f>IF(ROUND(AI1689,-3)=ROUND('Energy consumption (raw)'!AG1639,-3),1,0)</f>
        <v>1</v>
      </c>
      <c r="AM1689" s="179" t="str">
        <f>'Energy consumption (raw)'!AJ1639</f>
        <v>47. Binh Duong</v>
      </c>
      <c r="AN1689">
        <f>VLOOKUP(AM1689,Lists!$F$9:$G$71,2,FALSE)</f>
        <v>1</v>
      </c>
    </row>
    <row r="1690" spans="2:40" x14ac:dyDescent="0.25">
      <c r="B1690" s="65" t="str">
        <f t="shared" si="125"/>
        <v>Industry1538</v>
      </c>
      <c r="C1690" s="179">
        <f>'Energy consumption (raw)'!B1640</f>
        <v>1538</v>
      </c>
      <c r="D1690" s="179">
        <f>'Energy consumption (raw)'!C1640</f>
        <v>0</v>
      </c>
      <c r="E1690" s="179">
        <f>'Energy consumption (raw)'!D1640</f>
        <v>0</v>
      </c>
      <c r="F1690" s="179" t="str">
        <f>'Energy consumption (raw)'!E1640</f>
        <v>Công nghiệp</v>
      </c>
      <c r="G1690" s="179" t="str">
        <f>'Energy consumption (raw)'!F1640</f>
        <v>Sãn xuất linh kiện điện tử</v>
      </c>
      <c r="H1690" s="179" t="str">
        <f>'Energy consumption (raw)'!G1640</f>
        <v>Industry</v>
      </c>
      <c r="I1690" s="179" t="str">
        <f>'Energy consumption (raw)'!I1640</f>
        <v>26 Manufacture of computer, electronic and optical products</v>
      </c>
      <c r="J1690" s="179" t="str">
        <f>INDEX(Sector!$E$6:$E$46,MATCH('Energy consumption (toe)'!I1690,Sector!$B$6:$B$46,FALSE))</f>
        <v>Manufacture of computer, electronic and optical products</v>
      </c>
      <c r="K1690" s="179">
        <f>IFERROR('Energy consumption (raw)'!J1640*Lists!$H$84,)</f>
        <v>0</v>
      </c>
      <c r="L1690" s="179">
        <f>'Energy consumption (raw)'!K1640*Lists!$H$84</f>
        <v>1959.3322600000001</v>
      </c>
      <c r="M1690" s="179">
        <f>'Energy consumption (raw)'!L1640*Lists!$H$84</f>
        <v>0</v>
      </c>
      <c r="N1690" s="179">
        <f>'Energy consumption (raw)'!M1640*Lists!$H$84</f>
        <v>0</v>
      </c>
      <c r="O1690" s="178">
        <f t="shared" si="126"/>
        <v>1959.3322600000001</v>
      </c>
      <c r="P1690">
        <f>'Energy consumption (raw)'!N1640*Lists!$H$85</f>
        <v>0</v>
      </c>
      <c r="Q1690">
        <f>'Energy consumption (raw)'!O1640*Lists!$H$86</f>
        <v>0</v>
      </c>
      <c r="R1690">
        <f>'Energy consumption (raw)'!P1640*Lists!$H$87</f>
        <v>0</v>
      </c>
      <c r="S1690">
        <f>'Energy consumption (raw)'!Q1640*Lists!$H$88</f>
        <v>0</v>
      </c>
      <c r="T1690">
        <f>'Energy consumption (raw)'!R1640*Lists!$H$89</f>
        <v>0</v>
      </c>
      <c r="U1690">
        <f>'Energy consumption (raw)'!S1640*Lists!$H$90</f>
        <v>8.8000000000000005E-3</v>
      </c>
      <c r="V1690">
        <f>'Energy consumption (raw)'!T1640*Lists!$H$91</f>
        <v>0</v>
      </c>
      <c r="W1690">
        <f>'Energy consumption (raw)'!U1640*Lists!$H$92</f>
        <v>0</v>
      </c>
      <c r="X1690">
        <f>'Energy consumption (raw)'!V1640*Lists!$H$93</f>
        <v>0</v>
      </c>
      <c r="Y1690">
        <f>'Energy consumption (raw)'!W1640*Lists!$H$94</f>
        <v>0</v>
      </c>
      <c r="Z1690">
        <f>'Energy consumption (raw)'!X1640*Lists!$H$96*1000000</f>
        <v>0</v>
      </c>
      <c r="AA1690">
        <f>'Energy consumption (raw)'!Y1640*Lists!$H$97</f>
        <v>0</v>
      </c>
      <c r="AB1690">
        <f>'Energy consumption (raw)'!Z1640*Lists!$H$96</f>
        <v>0</v>
      </c>
      <c r="AC1690">
        <f>'Energy consumption (raw)'!AA1640*Lists!$H$98</f>
        <v>0</v>
      </c>
      <c r="AD1690">
        <f>'Energy consumption (raw)'!AB1640*Lists!$H$99</f>
        <v>0</v>
      </c>
      <c r="AE1690">
        <f>'Energy consumption (raw)'!AC1640*Lists!$H$101</f>
        <v>0</v>
      </c>
      <c r="AF1690">
        <f>'Energy consumption (raw)'!AD1640*Lists!$H$101</f>
        <v>0</v>
      </c>
      <c r="AG1690">
        <f>'Energy consumption (raw)'!AE1640*Lists!$H$101</f>
        <v>0</v>
      </c>
      <c r="AH1690">
        <f>'Energy consumption (raw)'!AF1640*Lists!$H$100</f>
        <v>0</v>
      </c>
      <c r="AI1690" s="167">
        <f t="shared" si="127"/>
        <v>1959.3410600000002</v>
      </c>
      <c r="AJ1690" s="179">
        <f>'Energy consumption (raw)'!AG1640</f>
        <v>1959.3410600000002</v>
      </c>
      <c r="AK1690" s="179">
        <f>'Energy consumption (raw)'!AH1640</f>
        <v>1932.2063200000002</v>
      </c>
      <c r="AL1690">
        <f>IF(ROUND(AI1690,-3)=ROUND('Energy consumption (raw)'!AG1640,-3),1,0)</f>
        <v>1</v>
      </c>
      <c r="AM1690" s="179" t="str">
        <f>'Energy consumption (raw)'!AJ1640</f>
        <v>47. Binh Duong</v>
      </c>
      <c r="AN1690">
        <f>VLOOKUP(AM1690,Lists!$F$9:$G$71,2,FALSE)</f>
        <v>1</v>
      </c>
    </row>
    <row r="1691" spans="2:40" x14ac:dyDescent="0.25">
      <c r="B1691" s="65" t="str">
        <f t="shared" si="125"/>
        <v>Industry1539</v>
      </c>
      <c r="C1691" s="179">
        <f>'Energy consumption (raw)'!B1641</f>
        <v>1539</v>
      </c>
      <c r="D1691" s="179">
        <f>'Energy consumption (raw)'!C1641</f>
        <v>0</v>
      </c>
      <c r="E1691" s="179">
        <f>'Energy consumption (raw)'!D1641</f>
        <v>0</v>
      </c>
      <c r="F1691" s="179" t="str">
        <f>'Energy consumption (raw)'!E1641</f>
        <v>Công nghiệp</v>
      </c>
      <c r="G1691" s="179" t="str">
        <f>'Energy consumption (raw)'!F1641</f>
        <v>Sãn xuất linh kiện điện tử</v>
      </c>
      <c r="H1691" s="179" t="str">
        <f>'Energy consumption (raw)'!G1641</f>
        <v>Industry</v>
      </c>
      <c r="I1691" s="179" t="str">
        <f>'Energy consumption (raw)'!I1641</f>
        <v>26 Manufacture of computer, electronic and optical products</v>
      </c>
      <c r="J1691" s="179" t="str">
        <f>INDEX(Sector!$E$6:$E$46,MATCH('Energy consumption (toe)'!I1691,Sector!$B$6:$B$46,FALSE))</f>
        <v>Manufacture of computer, electronic and optical products</v>
      </c>
      <c r="K1691" s="179">
        <f>IFERROR('Energy consumption (raw)'!J1641*Lists!$H$84,)</f>
        <v>0</v>
      </c>
      <c r="L1691" s="179">
        <f>'Energy consumption (raw)'!K1641*Lists!$H$84</f>
        <v>1498.8239100000001</v>
      </c>
      <c r="M1691" s="179">
        <f>'Energy consumption (raw)'!L1641*Lists!$H$84</f>
        <v>0</v>
      </c>
      <c r="N1691" s="179">
        <f>'Energy consumption (raw)'!M1641*Lists!$H$84</f>
        <v>0</v>
      </c>
      <c r="O1691" s="178">
        <f t="shared" si="126"/>
        <v>1498.8239100000001</v>
      </c>
      <c r="P1691">
        <f>'Energy consumption (raw)'!N1641*Lists!$H$85</f>
        <v>0</v>
      </c>
      <c r="Q1691">
        <f>'Energy consumption (raw)'!O1641*Lists!$H$86</f>
        <v>0</v>
      </c>
      <c r="R1691">
        <f>'Energy consumption (raw)'!P1641*Lists!$H$87</f>
        <v>0</v>
      </c>
      <c r="S1691">
        <f>'Energy consumption (raw)'!Q1641*Lists!$H$88</f>
        <v>0</v>
      </c>
      <c r="T1691">
        <f>'Energy consumption (raw)'!R1641*Lists!$H$89</f>
        <v>0</v>
      </c>
      <c r="U1691">
        <f>'Energy consumption (raw)'!S1641*Lists!$H$90</f>
        <v>0</v>
      </c>
      <c r="V1691">
        <f>'Energy consumption (raw)'!T1641*Lists!$H$91</f>
        <v>0</v>
      </c>
      <c r="W1691">
        <f>'Energy consumption (raw)'!U1641*Lists!$H$92</f>
        <v>0</v>
      </c>
      <c r="X1691">
        <f>'Energy consumption (raw)'!V1641*Lists!$H$93</f>
        <v>0</v>
      </c>
      <c r="Y1691">
        <f>'Energy consumption (raw)'!W1641*Lists!$H$94</f>
        <v>0</v>
      </c>
      <c r="Z1691">
        <f>'Energy consumption (raw)'!X1641*Lists!$H$96*1000000</f>
        <v>0</v>
      </c>
      <c r="AA1691">
        <f>'Energy consumption (raw)'!Y1641*Lists!$H$97</f>
        <v>0</v>
      </c>
      <c r="AB1691">
        <f>'Energy consumption (raw)'!Z1641*Lists!$H$96</f>
        <v>0</v>
      </c>
      <c r="AC1691">
        <f>'Energy consumption (raw)'!AA1641*Lists!$H$98</f>
        <v>0</v>
      </c>
      <c r="AD1691">
        <f>'Energy consumption (raw)'!AB1641*Lists!$H$99</f>
        <v>0</v>
      </c>
      <c r="AE1691">
        <f>'Energy consumption (raw)'!AC1641*Lists!$H$101</f>
        <v>0</v>
      </c>
      <c r="AF1691">
        <f>'Energy consumption (raw)'!AD1641*Lists!$H$101</f>
        <v>0</v>
      </c>
      <c r="AG1691">
        <f>'Energy consumption (raw)'!AE1641*Lists!$H$101</f>
        <v>0</v>
      </c>
      <c r="AH1691">
        <f>'Energy consumption (raw)'!AF1641*Lists!$H$100</f>
        <v>0</v>
      </c>
      <c r="AI1691" s="167">
        <f t="shared" si="127"/>
        <v>1498.8239100000001</v>
      </c>
      <c r="AJ1691" s="179">
        <f>'Energy consumption (raw)'!AG1641</f>
        <v>1498.8239100000001</v>
      </c>
      <c r="AK1691" s="179">
        <f>'Energy consumption (raw)'!AH1641</f>
        <v>1560.0361900000003</v>
      </c>
      <c r="AL1691">
        <f>IF(ROUND(AI1691,-3)=ROUND('Energy consumption (raw)'!AG1641,-3),1,0)</f>
        <v>1</v>
      </c>
      <c r="AM1691" s="179" t="str">
        <f>'Energy consumption (raw)'!AJ1641</f>
        <v>47. Binh Duong</v>
      </c>
      <c r="AN1691">
        <f>VLOOKUP(AM1691,Lists!$F$9:$G$71,2,FALSE)</f>
        <v>1</v>
      </c>
    </row>
    <row r="1692" spans="2:40" x14ac:dyDescent="0.25">
      <c r="B1692" s="65" t="str">
        <f t="shared" si="125"/>
        <v>Industry1540</v>
      </c>
      <c r="C1692" s="179">
        <f>'Energy consumption (raw)'!B1642</f>
        <v>1540</v>
      </c>
      <c r="D1692" s="179">
        <f>'Energy consumption (raw)'!C1642</f>
        <v>0</v>
      </c>
      <c r="E1692" s="179">
        <f>'Energy consumption (raw)'!D1642</f>
        <v>0</v>
      </c>
      <c r="F1692" s="179" t="str">
        <f>'Energy consumption (raw)'!E1642</f>
        <v>Công nghiệp</v>
      </c>
      <c r="G1692" s="179" t="str">
        <f>'Energy consumption (raw)'!F1642</f>
        <v>Sãn xuất linh kiện điện tử</v>
      </c>
      <c r="H1692" s="179" t="str">
        <f>'Energy consumption (raw)'!G1642</f>
        <v>Industry</v>
      </c>
      <c r="I1692" s="179" t="str">
        <f>'Energy consumption (raw)'!I1642</f>
        <v>26 Manufacture of computer, electronic and optical products</v>
      </c>
      <c r="J1692" s="179" t="str">
        <f>INDEX(Sector!$E$6:$E$46,MATCH('Energy consumption (toe)'!I1692,Sector!$B$6:$B$46,FALSE))</f>
        <v>Manufacture of computer, electronic and optical products</v>
      </c>
      <c r="K1692" s="179">
        <f>IFERROR('Energy consumption (raw)'!J1642*Lists!$H$84,)</f>
        <v>0</v>
      </c>
      <c r="L1692" s="179">
        <f>'Energy consumption (raw)'!K1642*Lists!$H$84</f>
        <v>1507.7115900000001</v>
      </c>
      <c r="M1692" s="179">
        <f>'Energy consumption (raw)'!L1642*Lists!$H$84</f>
        <v>0</v>
      </c>
      <c r="N1692" s="179">
        <f>'Energy consumption (raw)'!M1642*Lists!$H$84</f>
        <v>0</v>
      </c>
      <c r="O1692" s="178">
        <f t="shared" si="126"/>
        <v>1507.7115900000001</v>
      </c>
      <c r="P1692">
        <f>'Energy consumption (raw)'!N1642*Lists!$H$85</f>
        <v>0</v>
      </c>
      <c r="Q1692">
        <f>'Energy consumption (raw)'!O1642*Lists!$H$86</f>
        <v>0</v>
      </c>
      <c r="R1692">
        <f>'Energy consumption (raw)'!P1642*Lists!$H$87</f>
        <v>0</v>
      </c>
      <c r="S1692">
        <f>'Energy consumption (raw)'!Q1642*Lists!$H$88</f>
        <v>0</v>
      </c>
      <c r="T1692">
        <f>'Energy consumption (raw)'!R1642*Lists!$H$89</f>
        <v>0</v>
      </c>
      <c r="U1692">
        <f>'Energy consumption (raw)'!S1642*Lists!$H$90</f>
        <v>0</v>
      </c>
      <c r="V1692">
        <f>'Energy consumption (raw)'!T1642*Lists!$H$91</f>
        <v>0</v>
      </c>
      <c r="W1692">
        <f>'Energy consumption (raw)'!U1642*Lists!$H$92</f>
        <v>0</v>
      </c>
      <c r="X1692">
        <f>'Energy consumption (raw)'!V1642*Lists!$H$93</f>
        <v>0</v>
      </c>
      <c r="Y1692">
        <f>'Energy consumption (raw)'!W1642*Lists!$H$94</f>
        <v>0</v>
      </c>
      <c r="Z1692">
        <f>'Energy consumption (raw)'!X1642*Lists!$H$96*1000000</f>
        <v>0</v>
      </c>
      <c r="AA1692">
        <f>'Energy consumption (raw)'!Y1642*Lists!$H$97</f>
        <v>0</v>
      </c>
      <c r="AB1692">
        <f>'Energy consumption (raw)'!Z1642*Lists!$H$96</f>
        <v>0</v>
      </c>
      <c r="AC1692">
        <f>'Energy consumption (raw)'!AA1642*Lists!$H$98</f>
        <v>0</v>
      </c>
      <c r="AD1692">
        <f>'Energy consumption (raw)'!AB1642*Lists!$H$99</f>
        <v>0</v>
      </c>
      <c r="AE1692">
        <f>'Energy consumption (raw)'!AC1642*Lists!$H$101</f>
        <v>0</v>
      </c>
      <c r="AF1692">
        <f>'Energy consumption (raw)'!AD1642*Lists!$H$101</f>
        <v>0</v>
      </c>
      <c r="AG1692">
        <f>'Energy consumption (raw)'!AE1642*Lists!$H$101</f>
        <v>0</v>
      </c>
      <c r="AH1692">
        <f>'Energy consumption (raw)'!AF1642*Lists!$H$100</f>
        <v>0</v>
      </c>
      <c r="AI1692" s="167">
        <f t="shared" si="127"/>
        <v>1507.7115900000001</v>
      </c>
      <c r="AJ1692" s="179">
        <f>'Energy consumption (raw)'!AG1642</f>
        <v>1507.7115900000001</v>
      </c>
      <c r="AK1692" s="179">
        <f>'Energy consumption (raw)'!AH1642</f>
        <v>1253.4714800000002</v>
      </c>
      <c r="AL1692">
        <f>IF(ROUND(AI1692,-3)=ROUND('Energy consumption (raw)'!AG1642,-3),1,0)</f>
        <v>1</v>
      </c>
      <c r="AM1692" s="179" t="str">
        <f>'Energy consumption (raw)'!AJ1642</f>
        <v>47. Binh Duong</v>
      </c>
      <c r="AN1692">
        <f>VLOOKUP(AM1692,Lists!$F$9:$G$71,2,FALSE)</f>
        <v>1</v>
      </c>
    </row>
    <row r="1693" spans="2:40" x14ac:dyDescent="0.25">
      <c r="B1693" s="65" t="str">
        <f t="shared" si="125"/>
        <v>Industry1541</v>
      </c>
      <c r="C1693" s="179">
        <f>'Energy consumption (raw)'!B1643</f>
        <v>1541</v>
      </c>
      <c r="D1693" s="179">
        <f>'Energy consumption (raw)'!C1643</f>
        <v>0</v>
      </c>
      <c r="E1693" s="179">
        <f>'Energy consumption (raw)'!D1643</f>
        <v>0</v>
      </c>
      <c r="F1693" s="179" t="str">
        <f>'Energy consumption (raw)'!E1643</f>
        <v>Công nghiệp</v>
      </c>
      <c r="G1693" s="179" t="str">
        <f>'Energy consumption (raw)'!F1643</f>
        <v>Sãn xuất linh kiện điện tử</v>
      </c>
      <c r="H1693" s="179" t="str">
        <f>'Energy consumption (raw)'!G1643</f>
        <v>Industry</v>
      </c>
      <c r="I1693" s="179" t="str">
        <f>'Energy consumption (raw)'!I1643</f>
        <v>26 Manufacture of computer, electronic and optical products</v>
      </c>
      <c r="J1693" s="179" t="str">
        <f>INDEX(Sector!$E$6:$E$46,MATCH('Energy consumption (toe)'!I1693,Sector!$B$6:$B$46,FALSE))</f>
        <v>Manufacture of computer, electronic and optical products</v>
      </c>
      <c r="K1693" s="179">
        <f>IFERROR('Energy consumption (raw)'!J1643*Lists!$H$84,)</f>
        <v>0</v>
      </c>
      <c r="L1693" s="179">
        <f>'Energy consumption (raw)'!K1643*Lists!$H$84</f>
        <v>1178.9445800000001</v>
      </c>
      <c r="M1693" s="179">
        <f>'Energy consumption (raw)'!L1643*Lists!$H$84</f>
        <v>0</v>
      </c>
      <c r="N1693" s="179">
        <f>'Energy consumption (raw)'!M1643*Lists!$H$84</f>
        <v>0</v>
      </c>
      <c r="O1693" s="178">
        <f t="shared" si="126"/>
        <v>1178.9445800000001</v>
      </c>
      <c r="P1693">
        <f>'Energy consumption (raw)'!N1643*Lists!$H$85</f>
        <v>0</v>
      </c>
      <c r="Q1693">
        <f>'Energy consumption (raw)'!O1643*Lists!$H$86</f>
        <v>0</v>
      </c>
      <c r="R1693">
        <f>'Energy consumption (raw)'!P1643*Lists!$H$87</f>
        <v>0</v>
      </c>
      <c r="S1693">
        <f>'Energy consumption (raw)'!Q1643*Lists!$H$88</f>
        <v>0</v>
      </c>
      <c r="T1693">
        <f>'Energy consumption (raw)'!R1643*Lists!$H$89</f>
        <v>0</v>
      </c>
      <c r="U1693">
        <f>'Energy consumption (raw)'!S1643*Lists!$H$90</f>
        <v>0</v>
      </c>
      <c r="V1693">
        <f>'Energy consumption (raw)'!T1643*Lists!$H$91</f>
        <v>0</v>
      </c>
      <c r="W1693">
        <f>'Energy consumption (raw)'!U1643*Lists!$H$92</f>
        <v>0</v>
      </c>
      <c r="X1693">
        <f>'Energy consumption (raw)'!V1643*Lists!$H$93</f>
        <v>0</v>
      </c>
      <c r="Y1693">
        <f>'Energy consumption (raw)'!W1643*Lists!$H$94</f>
        <v>0</v>
      </c>
      <c r="Z1693">
        <f>'Energy consumption (raw)'!X1643*Lists!$H$96*1000000</f>
        <v>0</v>
      </c>
      <c r="AA1693">
        <f>'Energy consumption (raw)'!Y1643*Lists!$H$97</f>
        <v>0</v>
      </c>
      <c r="AB1693">
        <f>'Energy consumption (raw)'!Z1643*Lists!$H$96</f>
        <v>0</v>
      </c>
      <c r="AC1693">
        <f>'Energy consumption (raw)'!AA1643*Lists!$H$98</f>
        <v>0</v>
      </c>
      <c r="AD1693">
        <f>'Energy consumption (raw)'!AB1643*Lists!$H$99</f>
        <v>0</v>
      </c>
      <c r="AE1693">
        <f>'Energy consumption (raw)'!AC1643*Lists!$H$101</f>
        <v>0</v>
      </c>
      <c r="AF1693">
        <f>'Energy consumption (raw)'!AD1643*Lists!$H$101</f>
        <v>0</v>
      </c>
      <c r="AG1693">
        <f>'Energy consumption (raw)'!AE1643*Lists!$H$101</f>
        <v>0</v>
      </c>
      <c r="AH1693">
        <f>'Energy consumption (raw)'!AF1643*Lists!$H$100</f>
        <v>0</v>
      </c>
      <c r="AI1693" s="167">
        <f t="shared" si="127"/>
        <v>1178.9445800000001</v>
      </c>
      <c r="AJ1693" s="179">
        <f>'Energy consumption (raw)'!AG1643</f>
        <v>1178.9445800000001</v>
      </c>
      <c r="AK1693" s="179">
        <f>'Energy consumption (raw)'!AH1643</f>
        <v>1162.0795900000001</v>
      </c>
      <c r="AL1693">
        <f>IF(ROUND(AI1693,-3)=ROUND('Energy consumption (raw)'!AG1643,-3),1,0)</f>
        <v>1</v>
      </c>
      <c r="AM1693" s="179" t="str">
        <f>'Energy consumption (raw)'!AJ1643</f>
        <v>47. Binh Duong</v>
      </c>
      <c r="AN1693">
        <f>VLOOKUP(AM1693,Lists!$F$9:$G$71,2,FALSE)</f>
        <v>1</v>
      </c>
    </row>
    <row r="1694" spans="2:40" x14ac:dyDescent="0.25">
      <c r="B1694" s="65" t="str">
        <f t="shared" si="125"/>
        <v>Industry1542</v>
      </c>
      <c r="C1694" s="179">
        <f>'Energy consumption (raw)'!B1644</f>
        <v>1542</v>
      </c>
      <c r="D1694" s="179">
        <f>'Energy consumption (raw)'!C1644</f>
        <v>0</v>
      </c>
      <c r="E1694" s="179">
        <f>'Energy consumption (raw)'!D1644</f>
        <v>0</v>
      </c>
      <c r="F1694" s="179" t="str">
        <f>'Energy consumption (raw)'!E1644</f>
        <v>Công nghiệp</v>
      </c>
      <c r="G1694" s="179" t="str">
        <f>'Energy consumption (raw)'!F1644</f>
        <v>Sản xuất máy chuyên dụng khác</v>
      </c>
      <c r="H1694" s="179" t="str">
        <f>'Energy consumption (raw)'!G1644</f>
        <v>Industry</v>
      </c>
      <c r="I1694" s="179" t="str">
        <f>'Energy consumption (raw)'!I1644</f>
        <v>28 Manufacture of machinery and equipment n.e.c.</v>
      </c>
      <c r="J1694" s="179" t="str">
        <f>INDEX(Sector!$E$6:$E$46,MATCH('Energy consumption (toe)'!I1694,Sector!$B$6:$B$46,FALSE))</f>
        <v>Manufacture of machinery and equipment n.e.c.</v>
      </c>
      <c r="K1694" s="179">
        <f>IFERROR('Energy consumption (raw)'!J1644*Lists!$H$84,)</f>
        <v>0</v>
      </c>
      <c r="L1694" s="179">
        <f>'Energy consumption (raw)'!K1644*Lists!$H$84</f>
        <v>2354.04709</v>
      </c>
      <c r="M1694" s="179">
        <f>'Energy consumption (raw)'!L1644*Lists!$H$84</f>
        <v>0</v>
      </c>
      <c r="N1694" s="179">
        <f>'Energy consumption (raw)'!M1644*Lists!$H$84</f>
        <v>0</v>
      </c>
      <c r="O1694" s="178">
        <f t="shared" si="126"/>
        <v>2354.04709</v>
      </c>
      <c r="P1694">
        <f>'Energy consumption (raw)'!N1644*Lists!$H$85</f>
        <v>0</v>
      </c>
      <c r="Q1694">
        <f>'Energy consumption (raw)'!O1644*Lists!$H$86</f>
        <v>0</v>
      </c>
      <c r="R1694">
        <f>'Energy consumption (raw)'!P1644*Lists!$H$87</f>
        <v>0</v>
      </c>
      <c r="S1694">
        <f>'Energy consumption (raw)'!Q1644*Lists!$H$88</f>
        <v>0</v>
      </c>
      <c r="T1694">
        <f>'Energy consumption (raw)'!R1644*Lists!$H$89</f>
        <v>0</v>
      </c>
      <c r="U1694">
        <f>'Energy consumption (raw)'!S1644*Lists!$H$90</f>
        <v>4.1360000000000001E-2</v>
      </c>
      <c r="V1694">
        <f>'Energy consumption (raw)'!T1644*Lists!$H$91</f>
        <v>0</v>
      </c>
      <c r="W1694">
        <f>'Energy consumption (raw)'!U1644*Lists!$H$92</f>
        <v>0</v>
      </c>
      <c r="X1694">
        <f>'Energy consumption (raw)'!V1644*Lists!$H$93</f>
        <v>0</v>
      </c>
      <c r="Y1694">
        <f>'Energy consumption (raw)'!W1644*Lists!$H$94</f>
        <v>0</v>
      </c>
      <c r="Z1694">
        <f>'Energy consumption (raw)'!X1644*Lists!$H$96*1000000</f>
        <v>0</v>
      </c>
      <c r="AA1694">
        <f>'Energy consumption (raw)'!Y1644*Lists!$H$97</f>
        <v>692.15000000000009</v>
      </c>
      <c r="AB1694">
        <f>'Energy consumption (raw)'!Z1644*Lists!$H$96</f>
        <v>0</v>
      </c>
      <c r="AC1694">
        <f>'Energy consumption (raw)'!AA1644*Lists!$H$98</f>
        <v>0</v>
      </c>
      <c r="AD1694">
        <f>'Energy consumption (raw)'!AB1644*Lists!$H$99</f>
        <v>0</v>
      </c>
      <c r="AE1694">
        <f>'Energy consumption (raw)'!AC1644*Lists!$H$101</f>
        <v>0</v>
      </c>
      <c r="AF1694">
        <f>'Energy consumption (raw)'!AD1644*Lists!$H$101</f>
        <v>0</v>
      </c>
      <c r="AG1694">
        <f>'Energy consumption (raw)'!AE1644*Lists!$H$101</f>
        <v>0</v>
      </c>
      <c r="AH1694">
        <f>'Energy consumption (raw)'!AF1644*Lists!$H$100</f>
        <v>0</v>
      </c>
      <c r="AI1694" s="167">
        <f t="shared" si="127"/>
        <v>3046.2384500000003</v>
      </c>
      <c r="AJ1694" s="179">
        <f>'Energy consumption (raw)'!AG1644</f>
        <v>3046.2384500000003</v>
      </c>
      <c r="AK1694" s="179">
        <f>'Energy consumption (raw)'!AH1644</f>
        <v>2070.9837400000001</v>
      </c>
      <c r="AL1694">
        <f>IF(ROUND(AI1694,-3)=ROUND('Energy consumption (raw)'!AG1644,-3),1,0)</f>
        <v>1</v>
      </c>
      <c r="AM1694" s="179" t="str">
        <f>'Energy consumption (raw)'!AJ1644</f>
        <v>47. Binh Duong</v>
      </c>
      <c r="AN1694">
        <f>VLOOKUP(AM1694,Lists!$F$9:$G$71,2,FALSE)</f>
        <v>1</v>
      </c>
    </row>
    <row r="1695" spans="2:40" x14ac:dyDescent="0.25">
      <c r="B1695" s="65" t="str">
        <f t="shared" si="125"/>
        <v>Industry1543</v>
      </c>
      <c r="C1695" s="179">
        <f>'Energy consumption (raw)'!B1645</f>
        <v>1543</v>
      </c>
      <c r="D1695" s="179">
        <f>'Energy consumption (raw)'!C1645</f>
        <v>0</v>
      </c>
      <c r="E1695" s="179">
        <f>'Energy consumption (raw)'!D1645</f>
        <v>0</v>
      </c>
      <c r="F1695" s="179" t="str">
        <f>'Energy consumption (raw)'!E1645</f>
        <v>Công nghiệp</v>
      </c>
      <c r="G1695" s="179" t="str">
        <f>'Energy consumption (raw)'!F1645</f>
        <v>Sản xuất máy nông nghiệp và lâm nghiệp</v>
      </c>
      <c r="H1695" s="179" t="str">
        <f>'Energy consumption (raw)'!G1645</f>
        <v>Industry</v>
      </c>
      <c r="I1695" s="179" t="str">
        <f>'Energy consumption (raw)'!I1645</f>
        <v>28 Manufacture of machinery and equipment n.e.c.</v>
      </c>
      <c r="J1695" s="179" t="str">
        <f>INDEX(Sector!$E$6:$E$46,MATCH('Energy consumption (toe)'!I1695,Sector!$B$6:$B$46,FALSE))</f>
        <v>Manufacture of machinery and equipment n.e.c.</v>
      </c>
      <c r="K1695" s="179">
        <f>IFERROR('Energy consumption (raw)'!J1645*Lists!$H$84,)</f>
        <v>0</v>
      </c>
      <c r="L1695" s="179">
        <f>'Energy consumption (raw)'!K1645*Lists!$H$84</f>
        <v>1300.0237900000002</v>
      </c>
      <c r="M1695" s="179">
        <f>'Energy consumption (raw)'!L1645*Lists!$H$84</f>
        <v>0</v>
      </c>
      <c r="N1695" s="179">
        <f>'Energy consumption (raw)'!M1645*Lists!$H$84</f>
        <v>0</v>
      </c>
      <c r="O1695" s="178">
        <f t="shared" si="126"/>
        <v>1300.0237900000002</v>
      </c>
      <c r="P1695">
        <f>'Energy consumption (raw)'!N1645*Lists!$H$85</f>
        <v>0</v>
      </c>
      <c r="Q1695">
        <f>'Energy consumption (raw)'!O1645*Lists!$H$86</f>
        <v>0</v>
      </c>
      <c r="R1695">
        <f>'Energy consumption (raw)'!P1645*Lists!$H$87</f>
        <v>0</v>
      </c>
      <c r="S1695">
        <f>'Energy consumption (raw)'!Q1645*Lists!$H$88</f>
        <v>0</v>
      </c>
      <c r="T1695">
        <f>'Energy consumption (raw)'!R1645*Lists!$H$89</f>
        <v>0</v>
      </c>
      <c r="U1695">
        <f>'Energy consumption (raw)'!S1645*Lists!$H$90</f>
        <v>0</v>
      </c>
      <c r="V1695">
        <f>'Energy consumption (raw)'!T1645*Lists!$H$91</f>
        <v>0</v>
      </c>
      <c r="W1695">
        <f>'Energy consumption (raw)'!U1645*Lists!$H$92</f>
        <v>0</v>
      </c>
      <c r="X1695">
        <f>'Energy consumption (raw)'!V1645*Lists!$H$93</f>
        <v>0</v>
      </c>
      <c r="Y1695">
        <f>'Energy consumption (raw)'!W1645*Lists!$H$94</f>
        <v>0</v>
      </c>
      <c r="Z1695">
        <f>'Energy consumption (raw)'!X1645*Lists!$H$96*1000000</f>
        <v>0</v>
      </c>
      <c r="AA1695">
        <f>'Energy consumption (raw)'!Y1645*Lists!$H$97</f>
        <v>0</v>
      </c>
      <c r="AB1695">
        <f>'Energy consumption (raw)'!Z1645*Lists!$H$96</f>
        <v>0</v>
      </c>
      <c r="AC1695">
        <f>'Energy consumption (raw)'!AA1645*Lists!$H$98</f>
        <v>0</v>
      </c>
      <c r="AD1695">
        <f>'Energy consumption (raw)'!AB1645*Lists!$H$99</f>
        <v>0</v>
      </c>
      <c r="AE1695">
        <f>'Energy consumption (raw)'!AC1645*Lists!$H$101</f>
        <v>0</v>
      </c>
      <c r="AF1695">
        <f>'Energy consumption (raw)'!AD1645*Lists!$H$101</f>
        <v>0</v>
      </c>
      <c r="AG1695">
        <f>'Energy consumption (raw)'!AE1645*Lists!$H$101</f>
        <v>0</v>
      </c>
      <c r="AH1695">
        <f>'Energy consumption (raw)'!AF1645*Lists!$H$100</f>
        <v>0</v>
      </c>
      <c r="AI1695" s="167">
        <f t="shared" si="127"/>
        <v>1300.0237900000002</v>
      </c>
      <c r="AJ1695" s="179">
        <f>'Energy consumption (raw)'!AG1645</f>
        <v>1300.0237900000002</v>
      </c>
      <c r="AK1695" s="179">
        <f>'Energy consumption (raw)'!AH1645</f>
        <v>0</v>
      </c>
      <c r="AL1695">
        <f>IF(ROUND(AI1695,-3)=ROUND('Energy consumption (raw)'!AG1645,-3),1,0)</f>
        <v>1</v>
      </c>
      <c r="AM1695" s="179" t="str">
        <f>'Energy consumption (raw)'!AJ1645</f>
        <v>47. Binh Duong</v>
      </c>
      <c r="AN1695">
        <f>VLOOKUP(AM1695,Lists!$F$9:$G$71,2,FALSE)</f>
        <v>1</v>
      </c>
    </row>
    <row r="1696" spans="2:40" x14ac:dyDescent="0.25">
      <c r="B1696" s="65" t="str">
        <f t="shared" si="125"/>
        <v>Industry1544</v>
      </c>
      <c r="C1696" s="179">
        <f>'Energy consumption (raw)'!B1646</f>
        <v>1544</v>
      </c>
      <c r="D1696" s="179">
        <f>'Energy consumption (raw)'!C1646</f>
        <v>0</v>
      </c>
      <c r="E1696" s="179">
        <f>'Energy consumption (raw)'!D1646</f>
        <v>0</v>
      </c>
      <c r="F1696" s="179" t="str">
        <f>'Energy consumption (raw)'!E1646</f>
        <v>Công nghiệp</v>
      </c>
      <c r="G1696" s="179" t="str">
        <f>'Energy consumption (raw)'!F1646</f>
        <v>Sản xuất mì ống, mỳ sợi và sản phẩm tương tự</v>
      </c>
      <c r="H1696" s="179" t="str">
        <f>'Energy consumption (raw)'!G1646</f>
        <v>Industry</v>
      </c>
      <c r="I1696" s="179" t="str">
        <f>'Energy consumption (raw)'!I1646</f>
        <v>10 Manufacture of food products</v>
      </c>
      <c r="J1696" s="179" t="str">
        <f>INDEX(Sector!$E$6:$E$46,MATCH('Energy consumption (toe)'!I1696,Sector!$B$6:$B$46,FALSE))</f>
        <v>Manufacture of food products</v>
      </c>
      <c r="K1696" s="179">
        <f>IFERROR('Energy consumption (raw)'!J1646*Lists!$H$84,)</f>
        <v>0</v>
      </c>
      <c r="L1696" s="179">
        <f>'Energy consumption (raw)'!K1646*Lists!$H$84</f>
        <v>1554.0015900000001</v>
      </c>
      <c r="M1696" s="179">
        <f>'Energy consumption (raw)'!L1646*Lists!$H$84</f>
        <v>0</v>
      </c>
      <c r="N1696" s="179">
        <f>'Energy consumption (raw)'!M1646*Lists!$H$84</f>
        <v>0</v>
      </c>
      <c r="O1696" s="178">
        <f t="shared" si="126"/>
        <v>1554.0015900000001</v>
      </c>
      <c r="P1696">
        <f>'Energy consumption (raw)'!N1646*Lists!$H$85</f>
        <v>0</v>
      </c>
      <c r="Q1696">
        <f>'Energy consumption (raw)'!O1646*Lists!$H$86</f>
        <v>0</v>
      </c>
      <c r="R1696">
        <f>'Energy consumption (raw)'!P1646*Lists!$H$87</f>
        <v>0</v>
      </c>
      <c r="S1696">
        <f>'Energy consumption (raw)'!Q1646*Lists!$H$88</f>
        <v>0</v>
      </c>
      <c r="T1696">
        <f>'Energy consumption (raw)'!R1646*Lists!$H$89</f>
        <v>0</v>
      </c>
      <c r="U1696">
        <f>'Energy consumption (raw)'!S1646*Lists!$H$90</f>
        <v>0</v>
      </c>
      <c r="V1696">
        <f>'Energy consumption (raw)'!T1646*Lists!$H$91</f>
        <v>0</v>
      </c>
      <c r="W1696">
        <f>'Energy consumption (raw)'!U1646*Lists!$H$92</f>
        <v>0</v>
      </c>
      <c r="X1696">
        <f>'Energy consumption (raw)'!V1646*Lists!$H$93</f>
        <v>0</v>
      </c>
      <c r="Y1696">
        <f>'Energy consumption (raw)'!W1646*Lists!$H$94</f>
        <v>0</v>
      </c>
      <c r="Z1696">
        <f>'Energy consumption (raw)'!X1646*Lists!$H$96*1000000</f>
        <v>0</v>
      </c>
      <c r="AA1696">
        <f>'Energy consumption (raw)'!Y1646*Lists!$H$97</f>
        <v>0</v>
      </c>
      <c r="AB1696">
        <f>'Energy consumption (raw)'!Z1646*Lists!$H$96</f>
        <v>0</v>
      </c>
      <c r="AC1696">
        <f>'Energy consumption (raw)'!AA1646*Lists!$H$98</f>
        <v>0</v>
      </c>
      <c r="AD1696">
        <f>'Energy consumption (raw)'!AB1646*Lists!$H$99</f>
        <v>0</v>
      </c>
      <c r="AE1696">
        <f>'Energy consumption (raw)'!AC1646*Lists!$H$101</f>
        <v>0</v>
      </c>
      <c r="AF1696">
        <f>'Energy consumption (raw)'!AD1646*Lists!$H$101</f>
        <v>0</v>
      </c>
      <c r="AG1696">
        <f>'Energy consumption (raw)'!AE1646*Lists!$H$101</f>
        <v>0</v>
      </c>
      <c r="AH1696">
        <f>'Energy consumption (raw)'!AF1646*Lists!$H$100</f>
        <v>0</v>
      </c>
      <c r="AI1696" s="167">
        <f t="shared" si="127"/>
        <v>1554.0015900000001</v>
      </c>
      <c r="AJ1696" s="179">
        <f>'Energy consumption (raw)'!AG1646</f>
        <v>1554.0015900000001</v>
      </c>
      <c r="AK1696" s="179">
        <f>'Energy consumption (raw)'!AH1646</f>
        <v>1343.9221400000001</v>
      </c>
      <c r="AL1696">
        <f>IF(ROUND(AI1696,-3)=ROUND('Energy consumption (raw)'!AG1646,-3),1,0)</f>
        <v>1</v>
      </c>
      <c r="AM1696" s="179" t="str">
        <f>'Energy consumption (raw)'!AJ1646</f>
        <v>47. Binh Duong</v>
      </c>
      <c r="AN1696">
        <f>VLOOKUP(AM1696,Lists!$F$9:$G$71,2,FALSE)</f>
        <v>1</v>
      </c>
    </row>
    <row r="1697" spans="2:40" x14ac:dyDescent="0.25">
      <c r="B1697" s="65" t="str">
        <f t="shared" si="125"/>
        <v>Industry1545</v>
      </c>
      <c r="C1697" s="179">
        <f>'Energy consumption (raw)'!B1647</f>
        <v>1545</v>
      </c>
      <c r="D1697" s="179">
        <f>'Energy consumption (raw)'!C1647</f>
        <v>0</v>
      </c>
      <c r="E1697" s="179">
        <f>'Energy consumption (raw)'!D1647</f>
        <v>0</v>
      </c>
      <c r="F1697" s="179" t="str">
        <f>'Energy consumption (raw)'!E1647</f>
        <v>Công nghiệp</v>
      </c>
      <c r="G1697" s="179" t="str">
        <f>'Energy consumption (raw)'!F1647</f>
        <v>Sản xuất mì ống, mỳ sợi và sản phẩm tương tự</v>
      </c>
      <c r="H1697" s="179" t="str">
        <f>'Energy consumption (raw)'!G1647</f>
        <v>Industry</v>
      </c>
      <c r="I1697" s="179" t="str">
        <f>'Energy consumption (raw)'!I1647</f>
        <v>10 Manufacture of food products</v>
      </c>
      <c r="J1697" s="179" t="str">
        <f>INDEX(Sector!$E$6:$E$46,MATCH('Energy consumption (toe)'!I1697,Sector!$B$6:$B$46,FALSE))</f>
        <v>Manufacture of food products</v>
      </c>
      <c r="K1697" s="179">
        <f>IFERROR('Energy consumption (raw)'!J1647*Lists!$H$84,)</f>
        <v>0</v>
      </c>
      <c r="L1697" s="179">
        <f>'Energy consumption (raw)'!K1647*Lists!$H$84</f>
        <v>1275.2432100000001</v>
      </c>
      <c r="M1697" s="179">
        <f>'Energy consumption (raw)'!L1647*Lists!$H$84</f>
        <v>0</v>
      </c>
      <c r="N1697" s="179">
        <f>'Energy consumption (raw)'!M1647*Lists!$H$84</f>
        <v>0</v>
      </c>
      <c r="O1697" s="178">
        <f t="shared" si="126"/>
        <v>1275.2432100000001</v>
      </c>
      <c r="P1697">
        <f>'Energy consumption (raw)'!N1647*Lists!$H$85</f>
        <v>0</v>
      </c>
      <c r="Q1697">
        <f>'Energy consumption (raw)'!O1647*Lists!$H$86</f>
        <v>0</v>
      </c>
      <c r="R1697">
        <f>'Energy consumption (raw)'!P1647*Lists!$H$87</f>
        <v>0</v>
      </c>
      <c r="S1697">
        <f>'Energy consumption (raw)'!Q1647*Lists!$H$88</f>
        <v>0</v>
      </c>
      <c r="T1697">
        <f>'Energy consumption (raw)'!R1647*Lists!$H$89</f>
        <v>0</v>
      </c>
      <c r="U1697">
        <f>'Energy consumption (raw)'!S1647*Lists!$H$90</f>
        <v>0</v>
      </c>
      <c r="V1697">
        <f>'Energy consumption (raw)'!T1647*Lists!$H$91</f>
        <v>0</v>
      </c>
      <c r="W1697">
        <f>'Energy consumption (raw)'!U1647*Lists!$H$92</f>
        <v>0</v>
      </c>
      <c r="X1697">
        <f>'Energy consumption (raw)'!V1647*Lists!$H$93</f>
        <v>0</v>
      </c>
      <c r="Y1697">
        <f>'Energy consumption (raw)'!W1647*Lists!$H$94</f>
        <v>0</v>
      </c>
      <c r="Z1697">
        <f>'Energy consumption (raw)'!X1647*Lists!$H$96*1000000</f>
        <v>0</v>
      </c>
      <c r="AA1697">
        <f>'Energy consumption (raw)'!Y1647*Lists!$H$97</f>
        <v>0</v>
      </c>
      <c r="AB1697">
        <f>'Energy consumption (raw)'!Z1647*Lists!$H$96</f>
        <v>0</v>
      </c>
      <c r="AC1697">
        <f>'Energy consumption (raw)'!AA1647*Lists!$H$98</f>
        <v>0</v>
      </c>
      <c r="AD1697">
        <f>'Energy consumption (raw)'!AB1647*Lists!$H$99</f>
        <v>0</v>
      </c>
      <c r="AE1697">
        <f>'Energy consumption (raw)'!AC1647*Lists!$H$101</f>
        <v>0</v>
      </c>
      <c r="AF1697">
        <f>'Energy consumption (raw)'!AD1647*Lists!$H$101</f>
        <v>0</v>
      </c>
      <c r="AG1697">
        <f>'Energy consumption (raw)'!AE1647*Lists!$H$101</f>
        <v>0</v>
      </c>
      <c r="AH1697">
        <f>'Energy consumption (raw)'!AF1647*Lists!$H$100</f>
        <v>0</v>
      </c>
      <c r="AI1697" s="167">
        <f t="shared" si="127"/>
        <v>1275.2432100000001</v>
      </c>
      <c r="AJ1697" s="179">
        <f>'Energy consumption (raw)'!AG1647</f>
        <v>1275.2432100000001</v>
      </c>
      <c r="AK1697" s="179">
        <f>'Energy consumption (raw)'!AH1647</f>
        <v>1197.4142900000002</v>
      </c>
      <c r="AL1697">
        <f>IF(ROUND(AI1697,-3)=ROUND('Energy consumption (raw)'!AG1647,-3),1,0)</f>
        <v>1</v>
      </c>
      <c r="AM1697" s="179" t="str">
        <f>'Energy consumption (raw)'!AJ1647</f>
        <v>47. Binh Duong</v>
      </c>
      <c r="AN1697">
        <f>VLOOKUP(AM1697,Lists!$F$9:$G$71,2,FALSE)</f>
        <v>1</v>
      </c>
    </row>
    <row r="1698" spans="2:40" x14ac:dyDescent="0.25">
      <c r="B1698" s="65" t="str">
        <f t="shared" si="125"/>
        <v>Industry1546</v>
      </c>
      <c r="C1698" s="179">
        <f>'Energy consumption (raw)'!B1648</f>
        <v>1546</v>
      </c>
      <c r="D1698" s="179">
        <f>'Energy consumption (raw)'!C1648</f>
        <v>0</v>
      </c>
      <c r="E1698" s="179">
        <f>'Energy consumption (raw)'!D1648</f>
        <v>0</v>
      </c>
      <c r="F1698" s="179" t="str">
        <f>'Energy consumption (raw)'!E1648</f>
        <v>Công nghiệp</v>
      </c>
      <c r="G1698" s="179" t="str">
        <f>'Energy consumption (raw)'!F1648</f>
        <v>Sản xuất mỹ phẩm, xà phòng, chất tẩy rửa, làm bóng và chế phẩm vệ sinh</v>
      </c>
      <c r="H1698" s="179" t="str">
        <f>'Energy consumption (raw)'!G1648</f>
        <v>Industry</v>
      </c>
      <c r="I1698" s="179" t="str">
        <f>'Energy consumption (raw)'!I1648</f>
        <v>20 Manufacture of chemicals and chemical products</v>
      </c>
      <c r="J1698" s="179" t="str">
        <f>INDEX(Sector!$E$6:$E$46,MATCH('Energy consumption (toe)'!I1698,Sector!$B$6:$B$46,FALSE))</f>
        <v>Manufacture of chemicals and chemical products</v>
      </c>
      <c r="K1698" s="179">
        <f>IFERROR('Energy consumption (raw)'!J1648*Lists!$H$84,)</f>
        <v>0</v>
      </c>
      <c r="L1698" s="179">
        <f>'Energy consumption (raw)'!K1648*Lists!$H$84</f>
        <v>1729.4715500000002</v>
      </c>
      <c r="M1698" s="179">
        <f>'Energy consumption (raw)'!L1648*Lists!$H$84</f>
        <v>0</v>
      </c>
      <c r="N1698" s="179">
        <f>'Energy consumption (raw)'!M1648*Lists!$H$84</f>
        <v>0</v>
      </c>
      <c r="O1698" s="178">
        <f t="shared" si="126"/>
        <v>1729.4715500000002</v>
      </c>
      <c r="P1698">
        <f>'Energy consumption (raw)'!N1648*Lists!$H$85</f>
        <v>0</v>
      </c>
      <c r="Q1698">
        <f>'Energy consumption (raw)'!O1648*Lists!$H$86</f>
        <v>0</v>
      </c>
      <c r="R1698">
        <f>'Energy consumption (raw)'!P1648*Lists!$H$87</f>
        <v>0</v>
      </c>
      <c r="S1698">
        <f>'Energy consumption (raw)'!Q1648*Lists!$H$88</f>
        <v>0</v>
      </c>
      <c r="T1698">
        <f>'Energy consumption (raw)'!R1648*Lists!$H$89</f>
        <v>0</v>
      </c>
      <c r="U1698">
        <f>'Energy consumption (raw)'!S1648*Lists!$H$90</f>
        <v>0.10912000000000001</v>
      </c>
      <c r="V1698">
        <f>'Energy consumption (raw)'!T1648*Lists!$H$91</f>
        <v>0</v>
      </c>
      <c r="W1698">
        <f>'Energy consumption (raw)'!U1648*Lists!$H$92</f>
        <v>0</v>
      </c>
      <c r="X1698">
        <f>'Energy consumption (raw)'!V1648*Lists!$H$93</f>
        <v>0</v>
      </c>
      <c r="Y1698">
        <f>'Energy consumption (raw)'!W1648*Lists!$H$94</f>
        <v>0</v>
      </c>
      <c r="Z1698">
        <f>'Energy consumption (raw)'!X1648*Lists!$H$96*1000000</f>
        <v>0</v>
      </c>
      <c r="AA1698">
        <f>'Energy consumption (raw)'!Y1648*Lists!$H$97</f>
        <v>112.27000000000001</v>
      </c>
      <c r="AB1698">
        <f>'Energy consumption (raw)'!Z1648*Lists!$H$96</f>
        <v>0</v>
      </c>
      <c r="AC1698">
        <f>'Energy consumption (raw)'!AA1648*Lists!$H$98</f>
        <v>0</v>
      </c>
      <c r="AD1698">
        <f>'Energy consumption (raw)'!AB1648*Lists!$H$99</f>
        <v>0</v>
      </c>
      <c r="AE1698">
        <f>'Energy consumption (raw)'!AC1648*Lists!$H$101</f>
        <v>0</v>
      </c>
      <c r="AF1698">
        <f>'Energy consumption (raw)'!AD1648*Lists!$H$101</f>
        <v>0</v>
      </c>
      <c r="AG1698">
        <f>'Energy consumption (raw)'!AE1648*Lists!$H$101</f>
        <v>0</v>
      </c>
      <c r="AH1698">
        <f>'Energy consumption (raw)'!AF1648*Lists!$H$100</f>
        <v>0</v>
      </c>
      <c r="AI1698" s="167">
        <f t="shared" si="127"/>
        <v>1841.8506700000003</v>
      </c>
      <c r="AJ1698" s="179">
        <f>'Energy consumption (raw)'!AG1648</f>
        <v>1841.8506700000003</v>
      </c>
      <c r="AK1698" s="179">
        <f>'Energy consumption (raw)'!AH1648</f>
        <v>1118.3370510000002</v>
      </c>
      <c r="AL1698">
        <f>IF(ROUND(AI1698,-3)=ROUND('Energy consumption (raw)'!AG1648,-3),1,0)</f>
        <v>1</v>
      </c>
      <c r="AM1698" s="179" t="str">
        <f>'Energy consumption (raw)'!AJ1648</f>
        <v>47. Binh Duong</v>
      </c>
      <c r="AN1698">
        <f>VLOOKUP(AM1698,Lists!$F$9:$G$71,2,FALSE)</f>
        <v>1</v>
      </c>
    </row>
    <row r="1699" spans="2:40" x14ac:dyDescent="0.25">
      <c r="B1699" s="65" t="str">
        <f t="shared" si="125"/>
        <v>Industry1547</v>
      </c>
      <c r="C1699" s="179">
        <f>'Energy consumption (raw)'!B1649</f>
        <v>1547</v>
      </c>
      <c r="D1699" s="179">
        <f>'Energy consumption (raw)'!C1649</f>
        <v>0</v>
      </c>
      <c r="E1699" s="179">
        <f>'Energy consumption (raw)'!D1649</f>
        <v>0</v>
      </c>
      <c r="F1699" s="179" t="str">
        <f>'Energy consumption (raw)'!E1649</f>
        <v>Công nghiệp</v>
      </c>
      <c r="G1699" s="179" t="str">
        <f>'Energy consumption (raw)'!F1649</f>
        <v>Sản xuất đồ uống không cồn, nước khoáng</v>
      </c>
      <c r="H1699" s="179" t="str">
        <f>'Energy consumption (raw)'!G1649</f>
        <v>Industry</v>
      </c>
      <c r="I1699" s="179" t="str">
        <f>'Energy consumption (raw)'!I1649</f>
        <v>11 Manufacture of beverages</v>
      </c>
      <c r="J1699" s="179" t="str">
        <f>INDEX(Sector!$E$6:$E$46,MATCH('Energy consumption (toe)'!I1699,Sector!$B$6:$B$46,FALSE))</f>
        <v>Manufacture of beverages</v>
      </c>
      <c r="K1699" s="179">
        <f>IFERROR('Energy consumption (raw)'!J1649*Lists!$H$84,)</f>
        <v>12659.574360000001</v>
      </c>
      <c r="L1699" s="179">
        <f>'Energy consumption (raw)'!K1649*Lists!$H$84</f>
        <v>12659.574360000001</v>
      </c>
      <c r="M1699" s="179">
        <f>'Energy consumption (raw)'!L1649*Lists!$H$84</f>
        <v>0</v>
      </c>
      <c r="N1699" s="179">
        <f>'Energy consumption (raw)'!M1649*Lists!$H$84</f>
        <v>0</v>
      </c>
      <c r="O1699" s="178">
        <f t="shared" si="126"/>
        <v>12659.574360000001</v>
      </c>
      <c r="P1699">
        <f>'Energy consumption (raw)'!N1649*Lists!$H$85</f>
        <v>0</v>
      </c>
      <c r="Q1699">
        <f>'Energy consumption (raw)'!O1649*Lists!$H$86</f>
        <v>0</v>
      </c>
      <c r="R1699">
        <f>'Energy consumption (raw)'!P1649*Lists!$H$87</f>
        <v>0</v>
      </c>
      <c r="S1699">
        <f>'Energy consumption (raw)'!Q1649*Lists!$H$88</f>
        <v>0</v>
      </c>
      <c r="T1699">
        <f>'Energy consumption (raw)'!R1649*Lists!$H$89</f>
        <v>0</v>
      </c>
      <c r="U1699">
        <f>'Energy consumption (raw)'!S1649*Lists!$H$90</f>
        <v>0</v>
      </c>
      <c r="V1699">
        <f>'Energy consumption (raw)'!T1649*Lists!$H$91</f>
        <v>0</v>
      </c>
      <c r="W1699">
        <f>'Energy consumption (raw)'!U1649*Lists!$H$92</f>
        <v>0</v>
      </c>
      <c r="X1699">
        <f>'Energy consumption (raw)'!V1649*Lists!$H$93</f>
        <v>0</v>
      </c>
      <c r="Y1699">
        <f>'Energy consumption (raw)'!W1649*Lists!$H$94</f>
        <v>0</v>
      </c>
      <c r="Z1699">
        <f>'Energy consumption (raw)'!X1649*Lists!$H$96*1000000</f>
        <v>0</v>
      </c>
      <c r="AA1699">
        <f>'Energy consumption (raw)'!Y1649*Lists!$H$97</f>
        <v>0</v>
      </c>
      <c r="AB1699">
        <f>'Energy consumption (raw)'!Z1649*Lists!$H$96</f>
        <v>0</v>
      </c>
      <c r="AC1699">
        <f>'Energy consumption (raw)'!AA1649*Lists!$H$98</f>
        <v>0</v>
      </c>
      <c r="AD1699">
        <f>'Energy consumption (raw)'!AB1649*Lists!$H$99</f>
        <v>0</v>
      </c>
      <c r="AE1699">
        <f>'Energy consumption (raw)'!AC1649*Lists!$H$101</f>
        <v>0</v>
      </c>
      <c r="AF1699">
        <f>'Energy consumption (raw)'!AD1649*Lists!$H$101</f>
        <v>0</v>
      </c>
      <c r="AG1699">
        <f>'Energy consumption (raw)'!AE1649*Lists!$H$101</f>
        <v>0</v>
      </c>
      <c r="AH1699">
        <f>'Energy consumption (raw)'!AF1649*Lists!$H$100</f>
        <v>0</v>
      </c>
      <c r="AI1699" s="167">
        <f t="shared" si="127"/>
        <v>12659.574360000001</v>
      </c>
      <c r="AJ1699" s="179">
        <f>'Energy consumption (raw)'!AG1649</f>
        <v>12659.574360000001</v>
      </c>
      <c r="AK1699" s="179">
        <f>'Energy consumption (raw)'!AH1649</f>
        <v>16323.427860000002</v>
      </c>
      <c r="AL1699">
        <f>IF(ROUND(AI1699,-3)=ROUND('Energy consumption (raw)'!AG1649,-3),1,0)</f>
        <v>1</v>
      </c>
      <c r="AM1699" s="179" t="str">
        <f>'Energy consumption (raw)'!AJ1649</f>
        <v>47. Binh Duong</v>
      </c>
      <c r="AN1699">
        <f>VLOOKUP(AM1699,Lists!$F$9:$G$71,2,FALSE)</f>
        <v>1</v>
      </c>
    </row>
    <row r="1700" spans="2:40" x14ac:dyDescent="0.25">
      <c r="B1700" s="65" t="str">
        <f t="shared" si="125"/>
        <v>Industry1548</v>
      </c>
      <c r="C1700" s="179">
        <f>'Energy consumption (raw)'!B1650</f>
        <v>1548</v>
      </c>
      <c r="D1700" s="179">
        <f>'Energy consumption (raw)'!C1650</f>
        <v>0</v>
      </c>
      <c r="E1700" s="179">
        <f>'Energy consumption (raw)'!D1650</f>
        <v>0</v>
      </c>
      <c r="F1700" s="179" t="str">
        <f>'Energy consumption (raw)'!E1650</f>
        <v>Công nghiệp</v>
      </c>
      <c r="G1700" s="179" t="str">
        <f>'Energy consumption (raw)'!F1650</f>
        <v>Sản xuất phụ tùng và bộ phận phụ trợ cho xe có động cơ</v>
      </c>
      <c r="H1700" s="179" t="str">
        <f>'Energy consumption (raw)'!G1650</f>
        <v>Industry</v>
      </c>
      <c r="I1700" s="179" t="str">
        <f>'Energy consumption (raw)'!I1650</f>
        <v>29 Manufacture of motor vehicles, trailers and semi-trailers</v>
      </c>
      <c r="J1700" s="179" t="str">
        <f>INDEX(Sector!$E$6:$E$46,MATCH('Energy consumption (toe)'!I1700,Sector!$B$6:$B$46,FALSE))</f>
        <v>Manufacture of motor vehicles, trailers and semi-trailers</v>
      </c>
      <c r="K1700" s="179">
        <f>IFERROR('Energy consumption (raw)'!J1650*Lists!$H$84,)</f>
        <v>0</v>
      </c>
      <c r="L1700" s="179">
        <f>'Energy consumption (raw)'!K1650*Lists!$H$84</f>
        <v>1669.7883100000001</v>
      </c>
      <c r="M1700" s="179">
        <f>'Energy consumption (raw)'!L1650*Lists!$H$84</f>
        <v>0</v>
      </c>
      <c r="N1700" s="179">
        <f>'Energy consumption (raw)'!M1650*Lists!$H$84</f>
        <v>0</v>
      </c>
      <c r="O1700" s="178">
        <f t="shared" si="126"/>
        <v>1669.7883100000001</v>
      </c>
      <c r="P1700">
        <f>'Energy consumption (raw)'!N1650*Lists!$H$85</f>
        <v>0</v>
      </c>
      <c r="Q1700">
        <f>'Energy consumption (raw)'!O1650*Lists!$H$86</f>
        <v>0</v>
      </c>
      <c r="R1700">
        <f>'Energy consumption (raw)'!P1650*Lists!$H$87</f>
        <v>0</v>
      </c>
      <c r="S1700">
        <f>'Energy consumption (raw)'!Q1650*Lists!$H$88</f>
        <v>0</v>
      </c>
      <c r="T1700">
        <f>'Energy consumption (raw)'!R1650*Lists!$H$89</f>
        <v>0</v>
      </c>
      <c r="U1700">
        <f>'Energy consumption (raw)'!S1650*Lists!$H$90</f>
        <v>0</v>
      </c>
      <c r="V1700">
        <f>'Energy consumption (raw)'!T1650*Lists!$H$91</f>
        <v>0</v>
      </c>
      <c r="W1700">
        <f>'Energy consumption (raw)'!U1650*Lists!$H$92</f>
        <v>0</v>
      </c>
      <c r="X1700">
        <f>'Energy consumption (raw)'!V1650*Lists!$H$93</f>
        <v>0</v>
      </c>
      <c r="Y1700">
        <f>'Energy consumption (raw)'!W1650*Lists!$H$94</f>
        <v>0</v>
      </c>
      <c r="Z1700">
        <f>'Energy consumption (raw)'!X1650*Lists!$H$96*1000000</f>
        <v>0</v>
      </c>
      <c r="AA1700">
        <f>'Energy consumption (raw)'!Y1650*Lists!$H$97</f>
        <v>0</v>
      </c>
      <c r="AB1700">
        <f>'Energy consumption (raw)'!Z1650*Lists!$H$96</f>
        <v>0</v>
      </c>
      <c r="AC1700">
        <f>'Energy consumption (raw)'!AA1650*Lists!$H$98</f>
        <v>0</v>
      </c>
      <c r="AD1700">
        <f>'Energy consumption (raw)'!AB1650*Lists!$H$99</f>
        <v>0</v>
      </c>
      <c r="AE1700">
        <f>'Energy consumption (raw)'!AC1650*Lists!$H$101</f>
        <v>0</v>
      </c>
      <c r="AF1700">
        <f>'Energy consumption (raw)'!AD1650*Lists!$H$101</f>
        <v>0</v>
      </c>
      <c r="AG1700">
        <f>'Energy consumption (raw)'!AE1650*Lists!$H$101</f>
        <v>0</v>
      </c>
      <c r="AH1700">
        <f>'Energy consumption (raw)'!AF1650*Lists!$H$100</f>
        <v>0</v>
      </c>
      <c r="AI1700" s="167">
        <f t="shared" si="127"/>
        <v>1669.7883100000001</v>
      </c>
      <c r="AJ1700" s="179">
        <f>'Energy consumption (raw)'!AG1650</f>
        <v>1669.7883100000001</v>
      </c>
      <c r="AK1700" s="179">
        <f>'Energy consumption (raw)'!AH1650</f>
        <v>1603.5781800000002</v>
      </c>
      <c r="AL1700">
        <f>IF(ROUND(AI1700,-3)=ROUND('Energy consumption (raw)'!AG1650,-3),1,0)</f>
        <v>1</v>
      </c>
      <c r="AM1700" s="179" t="str">
        <f>'Energy consumption (raw)'!AJ1650</f>
        <v>47. Binh Duong</v>
      </c>
      <c r="AN1700">
        <f>VLOOKUP(AM1700,Lists!$F$9:$G$71,2,FALSE)</f>
        <v>1</v>
      </c>
    </row>
    <row r="1701" spans="2:40" x14ac:dyDescent="0.25">
      <c r="B1701" s="65" t="str">
        <f t="shared" si="125"/>
        <v>Industry1549</v>
      </c>
      <c r="C1701" s="179">
        <f>'Energy consumption (raw)'!B1651</f>
        <v>1549</v>
      </c>
      <c r="D1701" s="179">
        <f>'Energy consumption (raw)'!C1651</f>
        <v>0</v>
      </c>
      <c r="E1701" s="179">
        <f>'Energy consumption (raw)'!D1651</f>
        <v>0</v>
      </c>
      <c r="F1701" s="179" t="str">
        <f>'Energy consumption (raw)'!E1651</f>
        <v>Công nghiệp</v>
      </c>
      <c r="G1701" s="179" t="str">
        <f>'Energy consumption (raw)'!F1651</f>
        <v>Sản xuất phụ tùng và bộ phận phụ trợ cho xe có động cơ</v>
      </c>
      <c r="H1701" s="179" t="str">
        <f>'Energy consumption (raw)'!G1651</f>
        <v>Industry</v>
      </c>
      <c r="I1701" s="179" t="str">
        <f>'Energy consumption (raw)'!I1651</f>
        <v>29 Manufacture of motor vehicles, trailers and semi-trailers</v>
      </c>
      <c r="J1701" s="179" t="str">
        <f>INDEX(Sector!$E$6:$E$46,MATCH('Energy consumption (toe)'!I1701,Sector!$B$6:$B$46,FALSE))</f>
        <v>Manufacture of motor vehicles, trailers and semi-trailers</v>
      </c>
      <c r="K1701" s="179">
        <f>IFERROR('Energy consumption (raw)'!J1651*Lists!$H$84,)</f>
        <v>0</v>
      </c>
      <c r="L1701" s="179">
        <f>'Energy consumption (raw)'!K1651*Lists!$H$84</f>
        <v>1137.00584</v>
      </c>
      <c r="M1701" s="179">
        <f>'Energy consumption (raw)'!L1651*Lists!$H$84</f>
        <v>0</v>
      </c>
      <c r="N1701" s="179">
        <f>'Energy consumption (raw)'!M1651*Lists!$H$84</f>
        <v>0</v>
      </c>
      <c r="O1701" s="178">
        <f t="shared" si="126"/>
        <v>1137.00584</v>
      </c>
      <c r="P1701">
        <f>'Energy consumption (raw)'!N1651*Lists!$H$85</f>
        <v>0</v>
      </c>
      <c r="Q1701">
        <f>'Energy consumption (raw)'!O1651*Lists!$H$86</f>
        <v>0</v>
      </c>
      <c r="R1701">
        <f>'Energy consumption (raw)'!P1651*Lists!$H$87</f>
        <v>0</v>
      </c>
      <c r="S1701">
        <f>'Energy consumption (raw)'!Q1651*Lists!$H$88</f>
        <v>0</v>
      </c>
      <c r="T1701">
        <f>'Energy consumption (raw)'!R1651*Lists!$H$89</f>
        <v>0</v>
      </c>
      <c r="U1701">
        <f>'Energy consumption (raw)'!S1651*Lists!$H$90</f>
        <v>0</v>
      </c>
      <c r="V1701">
        <f>'Energy consumption (raw)'!T1651*Lists!$H$91</f>
        <v>0</v>
      </c>
      <c r="W1701">
        <f>'Energy consumption (raw)'!U1651*Lists!$H$92</f>
        <v>0</v>
      </c>
      <c r="X1701">
        <f>'Energy consumption (raw)'!V1651*Lists!$H$93</f>
        <v>0</v>
      </c>
      <c r="Y1701">
        <f>'Energy consumption (raw)'!W1651*Lists!$H$94</f>
        <v>0</v>
      </c>
      <c r="Z1701">
        <f>'Energy consumption (raw)'!X1651*Lists!$H$96*1000000</f>
        <v>0</v>
      </c>
      <c r="AA1701">
        <f>'Energy consumption (raw)'!Y1651*Lists!$H$97</f>
        <v>0</v>
      </c>
      <c r="AB1701">
        <f>'Energy consumption (raw)'!Z1651*Lists!$H$96</f>
        <v>0</v>
      </c>
      <c r="AC1701">
        <f>'Energy consumption (raw)'!AA1651*Lists!$H$98</f>
        <v>0</v>
      </c>
      <c r="AD1701">
        <f>'Energy consumption (raw)'!AB1651*Lists!$H$99</f>
        <v>0</v>
      </c>
      <c r="AE1701">
        <f>'Energy consumption (raw)'!AC1651*Lists!$H$101</f>
        <v>0</v>
      </c>
      <c r="AF1701">
        <f>'Energy consumption (raw)'!AD1651*Lists!$H$101</f>
        <v>0</v>
      </c>
      <c r="AG1701">
        <f>'Energy consumption (raw)'!AE1651*Lists!$H$101</f>
        <v>0</v>
      </c>
      <c r="AH1701">
        <f>'Energy consumption (raw)'!AF1651*Lists!$H$100</f>
        <v>0</v>
      </c>
      <c r="AI1701" s="167">
        <f t="shared" si="127"/>
        <v>1137.00584</v>
      </c>
      <c r="AJ1701" s="179">
        <f>'Energy consumption (raw)'!AG1651</f>
        <v>1137.00584</v>
      </c>
      <c r="AK1701" s="179">
        <f>'Energy consumption (raw)'!AH1651</f>
        <v>1284.93325</v>
      </c>
      <c r="AL1701">
        <f>IF(ROUND(AI1701,-3)=ROUND('Energy consumption (raw)'!AG1651,-3),1,0)</f>
        <v>1</v>
      </c>
      <c r="AM1701" s="179" t="str">
        <f>'Energy consumption (raw)'!AJ1651</f>
        <v>47. Binh Duong</v>
      </c>
      <c r="AN1701">
        <f>VLOOKUP(AM1701,Lists!$F$9:$G$71,2,FALSE)</f>
        <v>1</v>
      </c>
    </row>
    <row r="1702" spans="2:40" x14ac:dyDescent="0.25">
      <c r="B1702" s="65" t="str">
        <f t="shared" si="125"/>
        <v>Industry1550</v>
      </c>
      <c r="C1702" s="179">
        <f>'Energy consumption (raw)'!B1652</f>
        <v>1550</v>
      </c>
      <c r="D1702" s="179">
        <f>'Energy consumption (raw)'!C1652</f>
        <v>0</v>
      </c>
      <c r="E1702" s="179">
        <f>'Energy consumption (raw)'!D1652</f>
        <v>0</v>
      </c>
      <c r="F1702" s="179" t="str">
        <f>'Energy consumption (raw)'!E1652</f>
        <v>Công nghiệp</v>
      </c>
      <c r="G1702" s="179" t="str">
        <f>'Energy consumption (raw)'!F1652</f>
        <v>Sản xuất phụ tùng và bộ phận phụ trợ cho xe có động cơ</v>
      </c>
      <c r="H1702" s="179" t="str">
        <f>'Energy consumption (raw)'!G1652</f>
        <v>Industry</v>
      </c>
      <c r="I1702" s="179" t="str">
        <f>'Energy consumption (raw)'!I1652</f>
        <v>29 Manufacture of motor vehicles, trailers and semi-trailers</v>
      </c>
      <c r="J1702" s="179" t="str">
        <f>INDEX(Sector!$E$6:$E$46,MATCH('Energy consumption (toe)'!I1702,Sector!$B$6:$B$46,FALSE))</f>
        <v>Manufacture of motor vehicles, trailers and semi-trailers</v>
      </c>
      <c r="K1702" s="179">
        <f>IFERROR('Energy consumption (raw)'!J1652*Lists!$H$84,)</f>
        <v>0</v>
      </c>
      <c r="L1702" s="179">
        <f>'Energy consumption (raw)'!K1652*Lists!$H$84</f>
        <v>1218.24479</v>
      </c>
      <c r="M1702" s="179">
        <f>'Energy consumption (raw)'!L1652*Lists!$H$84</f>
        <v>0</v>
      </c>
      <c r="N1702" s="179">
        <f>'Energy consumption (raw)'!M1652*Lists!$H$84</f>
        <v>0</v>
      </c>
      <c r="O1702" s="178">
        <f t="shared" si="126"/>
        <v>1218.24479</v>
      </c>
      <c r="P1702">
        <f>'Energy consumption (raw)'!N1652*Lists!$H$85</f>
        <v>0</v>
      </c>
      <c r="Q1702">
        <f>'Energy consumption (raw)'!O1652*Lists!$H$86</f>
        <v>0</v>
      </c>
      <c r="R1702">
        <f>'Energy consumption (raw)'!P1652*Lists!$H$87</f>
        <v>0</v>
      </c>
      <c r="S1702">
        <f>'Energy consumption (raw)'!Q1652*Lists!$H$88</f>
        <v>0</v>
      </c>
      <c r="T1702">
        <f>'Energy consumption (raw)'!R1652*Lists!$H$89</f>
        <v>0</v>
      </c>
      <c r="U1702">
        <f>'Energy consumption (raw)'!S1652*Lists!$H$90</f>
        <v>0</v>
      </c>
      <c r="V1702">
        <f>'Energy consumption (raw)'!T1652*Lists!$H$91</f>
        <v>0</v>
      </c>
      <c r="W1702">
        <f>'Energy consumption (raw)'!U1652*Lists!$H$92</f>
        <v>0</v>
      </c>
      <c r="X1702">
        <f>'Energy consumption (raw)'!V1652*Lists!$H$93</f>
        <v>0</v>
      </c>
      <c r="Y1702">
        <f>'Energy consumption (raw)'!W1652*Lists!$H$94</f>
        <v>0</v>
      </c>
      <c r="Z1702">
        <f>'Energy consumption (raw)'!X1652*Lists!$H$96*1000000</f>
        <v>0</v>
      </c>
      <c r="AA1702">
        <f>'Energy consumption (raw)'!Y1652*Lists!$H$97</f>
        <v>0</v>
      </c>
      <c r="AB1702">
        <f>'Energy consumption (raw)'!Z1652*Lists!$H$96</f>
        <v>0</v>
      </c>
      <c r="AC1702">
        <f>'Energy consumption (raw)'!AA1652*Lists!$H$98</f>
        <v>0</v>
      </c>
      <c r="AD1702">
        <f>'Energy consumption (raw)'!AB1652*Lists!$H$99</f>
        <v>0</v>
      </c>
      <c r="AE1702">
        <f>'Energy consumption (raw)'!AC1652*Lists!$H$101</f>
        <v>0</v>
      </c>
      <c r="AF1702">
        <f>'Energy consumption (raw)'!AD1652*Lists!$H$101</f>
        <v>0</v>
      </c>
      <c r="AG1702">
        <f>'Energy consumption (raw)'!AE1652*Lists!$H$101</f>
        <v>0</v>
      </c>
      <c r="AH1702">
        <f>'Energy consumption (raw)'!AF1652*Lists!$H$100</f>
        <v>0</v>
      </c>
      <c r="AI1702" s="167">
        <f t="shared" si="127"/>
        <v>1218.24479</v>
      </c>
      <c r="AJ1702" s="179">
        <f>'Energy consumption (raw)'!AG1652</f>
        <v>1218.24479</v>
      </c>
      <c r="AK1702" s="179">
        <f>'Energy consumption (raw)'!AH1652</f>
        <v>1026.5733300000002</v>
      </c>
      <c r="AL1702">
        <f>IF(ROUND(AI1702,-3)=ROUND('Energy consumption (raw)'!AG1652,-3),1,0)</f>
        <v>1</v>
      </c>
      <c r="AM1702" s="179" t="str">
        <f>'Energy consumption (raw)'!AJ1652</f>
        <v>47. Binh Duong</v>
      </c>
      <c r="AN1702">
        <f>VLOOKUP(AM1702,Lists!$F$9:$G$71,2,FALSE)</f>
        <v>1</v>
      </c>
    </row>
    <row r="1703" spans="2:40" x14ac:dyDescent="0.25">
      <c r="B1703" s="65" t="str">
        <f t="shared" si="125"/>
        <v>Industry1551</v>
      </c>
      <c r="C1703" s="179">
        <f>'Energy consumption (raw)'!B1653</f>
        <v>1551</v>
      </c>
      <c r="D1703" s="179">
        <f>'Energy consumption (raw)'!C1653</f>
        <v>0</v>
      </c>
      <c r="E1703" s="179">
        <f>'Energy consumption (raw)'!D1653</f>
        <v>0</v>
      </c>
      <c r="F1703" s="179" t="str">
        <f>'Energy consumption (raw)'!E1653</f>
        <v>Công nghiệp</v>
      </c>
      <c r="G1703" s="179" t="str">
        <f>'Energy consumption (raw)'!F1653</f>
        <v>Sản xuất pin và ắc quy</v>
      </c>
      <c r="H1703" s="179" t="str">
        <f>'Energy consumption (raw)'!G1653</f>
        <v>Industry</v>
      </c>
      <c r="I1703" s="179" t="str">
        <f>'Energy consumption (raw)'!I1653</f>
        <v>27 Manufacture of electrical equipment</v>
      </c>
      <c r="J1703" s="179" t="str">
        <f>INDEX(Sector!$E$6:$E$46,MATCH('Energy consumption (toe)'!I1703,Sector!$B$6:$B$46,FALSE))</f>
        <v>Manufacture of electrical equipment</v>
      </c>
      <c r="K1703" s="179">
        <f>IFERROR('Energy consumption (raw)'!J1653*Lists!$H$84,)</f>
        <v>3052.6403400000004</v>
      </c>
      <c r="L1703" s="179">
        <f>'Energy consumption (raw)'!K1653*Lists!$H$84</f>
        <v>3052.6403400000004</v>
      </c>
      <c r="M1703" s="179">
        <f>'Energy consumption (raw)'!L1653*Lists!$H$84</f>
        <v>0</v>
      </c>
      <c r="N1703" s="179">
        <f>'Energy consumption (raw)'!M1653*Lists!$H$84</f>
        <v>0</v>
      </c>
      <c r="O1703" s="178">
        <f t="shared" si="126"/>
        <v>3052.6403400000004</v>
      </c>
      <c r="P1703">
        <f>'Energy consumption (raw)'!N1653*Lists!$H$85</f>
        <v>0</v>
      </c>
      <c r="Q1703">
        <f>'Energy consumption (raw)'!O1653*Lists!$H$86</f>
        <v>0</v>
      </c>
      <c r="R1703">
        <f>'Energy consumption (raw)'!P1653*Lists!$H$87</f>
        <v>0</v>
      </c>
      <c r="S1703">
        <f>'Energy consumption (raw)'!Q1653*Lists!$H$88</f>
        <v>0</v>
      </c>
      <c r="T1703">
        <f>'Energy consumption (raw)'!R1653*Lists!$H$89</f>
        <v>0</v>
      </c>
      <c r="U1703">
        <f>'Energy consumption (raw)'!S1653*Lists!$H$90</f>
        <v>0</v>
      </c>
      <c r="V1703">
        <f>'Energy consumption (raw)'!T1653*Lists!$H$91</f>
        <v>0</v>
      </c>
      <c r="W1703">
        <f>'Energy consumption (raw)'!U1653*Lists!$H$92</f>
        <v>0</v>
      </c>
      <c r="X1703">
        <f>'Energy consumption (raw)'!V1653*Lists!$H$93</f>
        <v>0</v>
      </c>
      <c r="Y1703">
        <f>'Energy consumption (raw)'!W1653*Lists!$H$94</f>
        <v>0</v>
      </c>
      <c r="Z1703">
        <f>'Energy consumption (raw)'!X1653*Lists!$H$96*1000000</f>
        <v>0</v>
      </c>
      <c r="AA1703">
        <f>'Energy consumption (raw)'!Y1653*Lists!$H$97</f>
        <v>0</v>
      </c>
      <c r="AB1703">
        <f>'Energy consumption (raw)'!Z1653*Lists!$H$96</f>
        <v>0</v>
      </c>
      <c r="AC1703">
        <f>'Energy consumption (raw)'!AA1653*Lists!$H$98</f>
        <v>0</v>
      </c>
      <c r="AD1703">
        <f>'Energy consumption (raw)'!AB1653*Lists!$H$99</f>
        <v>0</v>
      </c>
      <c r="AE1703">
        <f>'Energy consumption (raw)'!AC1653*Lists!$H$101</f>
        <v>0</v>
      </c>
      <c r="AF1703">
        <f>'Energy consumption (raw)'!AD1653*Lists!$H$101</f>
        <v>0</v>
      </c>
      <c r="AG1703">
        <f>'Energy consumption (raw)'!AE1653*Lists!$H$101</f>
        <v>0</v>
      </c>
      <c r="AH1703">
        <f>'Energy consumption (raw)'!AF1653*Lists!$H$100</f>
        <v>0</v>
      </c>
      <c r="AI1703" s="167">
        <f t="shared" si="127"/>
        <v>3052.6403400000004</v>
      </c>
      <c r="AJ1703" s="179">
        <f>'Energy consumption (raw)'!AG1653</f>
        <v>3052.6403400000004</v>
      </c>
      <c r="AK1703" s="179">
        <f>'Energy consumption (raw)'!AH1653</f>
        <v>3185.16617</v>
      </c>
      <c r="AL1703">
        <f>IF(ROUND(AI1703,-3)=ROUND('Energy consumption (raw)'!AG1653,-3),1,0)</f>
        <v>1</v>
      </c>
      <c r="AM1703" s="179" t="str">
        <f>'Energy consumption (raw)'!AJ1653</f>
        <v>47. Binh Duong</v>
      </c>
      <c r="AN1703">
        <f>VLOOKUP(AM1703,Lists!$F$9:$G$71,2,FALSE)</f>
        <v>1</v>
      </c>
    </row>
    <row r="1704" spans="2:40" x14ac:dyDescent="0.25">
      <c r="B1704" s="65" t="str">
        <f t="shared" si="125"/>
        <v>Industry1552</v>
      </c>
      <c r="C1704" s="179">
        <f>'Energy consumption (raw)'!B1654</f>
        <v>1552</v>
      </c>
      <c r="D1704" s="179">
        <f>'Energy consumption (raw)'!C1654</f>
        <v>0</v>
      </c>
      <c r="E1704" s="179">
        <f>'Energy consumption (raw)'!D1654</f>
        <v>0</v>
      </c>
      <c r="F1704" s="179" t="str">
        <f>'Energy consumption (raw)'!E1654</f>
        <v>Công nghiệp</v>
      </c>
      <c r="G1704" s="179" t="str">
        <f>'Energy consumption (raw)'!F1654</f>
        <v>Sản xuất pin và ắc quy</v>
      </c>
      <c r="H1704" s="179" t="str">
        <f>'Energy consumption (raw)'!G1654</f>
        <v>Industry</v>
      </c>
      <c r="I1704" s="179" t="str">
        <f>'Energy consumption (raw)'!I1654</f>
        <v>27 Manufacture of electrical equipment</v>
      </c>
      <c r="J1704" s="179" t="str">
        <f>INDEX(Sector!$E$6:$E$46,MATCH('Energy consumption (toe)'!I1704,Sector!$B$6:$B$46,FALSE))</f>
        <v>Manufacture of electrical equipment</v>
      </c>
      <c r="K1704" s="179">
        <f>IFERROR('Energy consumption (raw)'!J1654*Lists!$H$84,)</f>
        <v>0</v>
      </c>
      <c r="L1704" s="179">
        <f>'Energy consumption (raw)'!K1654*Lists!$H$84</f>
        <v>2573.4308300000002</v>
      </c>
      <c r="M1704" s="179">
        <f>'Energy consumption (raw)'!L1654*Lists!$H$84</f>
        <v>0</v>
      </c>
      <c r="N1704" s="179">
        <f>'Energy consumption (raw)'!M1654*Lists!$H$84</f>
        <v>0</v>
      </c>
      <c r="O1704" s="178">
        <f t="shared" si="126"/>
        <v>2573.4308300000002</v>
      </c>
      <c r="P1704">
        <f>'Energy consumption (raw)'!N1654*Lists!$H$85</f>
        <v>0</v>
      </c>
      <c r="Q1704">
        <f>'Energy consumption (raw)'!O1654*Lists!$H$86</f>
        <v>0</v>
      </c>
      <c r="R1704">
        <f>'Energy consumption (raw)'!P1654*Lists!$H$87</f>
        <v>0</v>
      </c>
      <c r="S1704">
        <f>'Energy consumption (raw)'!Q1654*Lists!$H$88</f>
        <v>0</v>
      </c>
      <c r="T1704">
        <f>'Energy consumption (raw)'!R1654*Lists!$H$89</f>
        <v>0</v>
      </c>
      <c r="U1704">
        <f>'Energy consumption (raw)'!S1654*Lists!$H$90</f>
        <v>0.22616</v>
      </c>
      <c r="V1704">
        <f>'Energy consumption (raw)'!T1654*Lists!$H$91</f>
        <v>0</v>
      </c>
      <c r="W1704">
        <f>'Energy consumption (raw)'!U1654*Lists!$H$92</f>
        <v>0</v>
      </c>
      <c r="X1704">
        <f>'Energy consumption (raw)'!V1654*Lists!$H$93</f>
        <v>0</v>
      </c>
      <c r="Y1704">
        <f>'Energy consumption (raw)'!W1654*Lists!$H$94</f>
        <v>0</v>
      </c>
      <c r="Z1704">
        <f>'Energy consumption (raw)'!X1654*Lists!$H$96*1000000</f>
        <v>0</v>
      </c>
      <c r="AA1704">
        <f>'Energy consumption (raw)'!Y1654*Lists!$H$97</f>
        <v>173.31</v>
      </c>
      <c r="AB1704">
        <f>'Energy consumption (raw)'!Z1654*Lists!$H$96</f>
        <v>0</v>
      </c>
      <c r="AC1704">
        <f>'Energy consumption (raw)'!AA1654*Lists!$H$98</f>
        <v>0</v>
      </c>
      <c r="AD1704">
        <f>'Energy consumption (raw)'!AB1654*Lists!$H$99</f>
        <v>0</v>
      </c>
      <c r="AE1704">
        <f>'Energy consumption (raw)'!AC1654*Lists!$H$101</f>
        <v>0</v>
      </c>
      <c r="AF1704">
        <f>'Energy consumption (raw)'!AD1654*Lists!$H$101</f>
        <v>0</v>
      </c>
      <c r="AG1704">
        <f>'Energy consumption (raw)'!AE1654*Lists!$H$101</f>
        <v>0</v>
      </c>
      <c r="AH1704">
        <f>'Energy consumption (raw)'!AF1654*Lists!$H$100</f>
        <v>0</v>
      </c>
      <c r="AI1704" s="167">
        <f t="shared" si="127"/>
        <v>2746.9669900000004</v>
      </c>
      <c r="AJ1704" s="179">
        <f>'Energy consumption (raw)'!AG1654</f>
        <v>2746.9669900000004</v>
      </c>
      <c r="AK1704" s="179">
        <f>'Energy consumption (raw)'!AH1654</f>
        <v>2290.1529700000001</v>
      </c>
      <c r="AL1704">
        <f>IF(ROUND(AI1704,-3)=ROUND('Energy consumption (raw)'!AG1654,-3),1,0)</f>
        <v>1</v>
      </c>
      <c r="AM1704" s="179" t="str">
        <f>'Energy consumption (raw)'!AJ1654</f>
        <v>47. Binh Duong</v>
      </c>
      <c r="AN1704">
        <f>VLOOKUP(AM1704,Lists!$F$9:$G$71,2,FALSE)</f>
        <v>1</v>
      </c>
    </row>
    <row r="1705" spans="2:40" x14ac:dyDescent="0.25">
      <c r="B1705" s="65" t="str">
        <f t="shared" si="125"/>
        <v>Industry1553</v>
      </c>
      <c r="C1705" s="179">
        <f>'Energy consumption (raw)'!B1655</f>
        <v>1553</v>
      </c>
      <c r="D1705" s="179">
        <f>'Energy consumption (raw)'!C1655</f>
        <v>0</v>
      </c>
      <c r="E1705" s="179">
        <f>'Energy consumption (raw)'!D1655</f>
        <v>0</v>
      </c>
      <c r="F1705" s="179" t="str">
        <f>'Energy consumption (raw)'!E1655</f>
        <v>Công nghiệp</v>
      </c>
      <c r="G1705" s="179" t="str">
        <f>'Energy consumption (raw)'!F1655</f>
        <v>Sản xuất săm, lốp cao su; đắp và tái chế lốp cao su</v>
      </c>
      <c r="H1705" s="179" t="str">
        <f>'Energy consumption (raw)'!G1655</f>
        <v>Industry</v>
      </c>
      <c r="I1705" s="179" t="str">
        <f>'Energy consumption (raw)'!I1655</f>
        <v>22 Manufacture of rubber and plastics products</v>
      </c>
      <c r="J1705" s="179" t="str">
        <f>INDEX(Sector!$E$6:$E$46,MATCH('Energy consumption (toe)'!I1705,Sector!$B$6:$B$46,FALSE))</f>
        <v>Manufacture of rubber and plastics products</v>
      </c>
      <c r="K1705" s="179">
        <f>IFERROR('Energy consumption (raw)'!J1655*Lists!$H$84,)</f>
        <v>1110.7131200000001</v>
      </c>
      <c r="L1705" s="179">
        <f>'Energy consumption (raw)'!K1655*Lists!$H$84</f>
        <v>1110.7131200000001</v>
      </c>
      <c r="M1705" s="179">
        <f>'Energy consumption (raw)'!L1655*Lists!$H$84</f>
        <v>0</v>
      </c>
      <c r="N1705" s="179">
        <f>'Energy consumption (raw)'!M1655*Lists!$H$84</f>
        <v>0</v>
      </c>
      <c r="O1705" s="178">
        <f t="shared" si="126"/>
        <v>1110.7131200000001</v>
      </c>
      <c r="P1705">
        <f>'Energy consumption (raw)'!N1655*Lists!$H$85</f>
        <v>0</v>
      </c>
      <c r="Q1705">
        <f>'Energy consumption (raw)'!O1655*Lists!$H$86</f>
        <v>0</v>
      </c>
      <c r="R1705">
        <f>'Energy consumption (raw)'!P1655*Lists!$H$87</f>
        <v>0</v>
      </c>
      <c r="S1705">
        <f>'Energy consumption (raw)'!Q1655*Lists!$H$88</f>
        <v>0</v>
      </c>
      <c r="T1705">
        <f>'Energy consumption (raw)'!R1655*Lists!$H$89</f>
        <v>0</v>
      </c>
      <c r="U1705">
        <f>'Energy consumption (raw)'!S1655*Lists!$H$90</f>
        <v>0.63272000000000006</v>
      </c>
      <c r="V1705">
        <f>'Energy consumption (raw)'!T1655*Lists!$H$91</f>
        <v>0</v>
      </c>
      <c r="W1705">
        <f>'Energy consumption (raw)'!U1655*Lists!$H$92</f>
        <v>0</v>
      </c>
      <c r="X1705">
        <f>'Energy consumption (raw)'!V1655*Lists!$H$93</f>
        <v>0</v>
      </c>
      <c r="Y1705">
        <f>'Energy consumption (raw)'!W1655*Lists!$H$94</f>
        <v>0</v>
      </c>
      <c r="Z1705">
        <f>'Energy consumption (raw)'!X1655*Lists!$H$96*1000000</f>
        <v>0</v>
      </c>
      <c r="AA1705">
        <f>'Energy consumption (raw)'!Y1655*Lists!$H$97</f>
        <v>0</v>
      </c>
      <c r="AB1705">
        <f>'Energy consumption (raw)'!Z1655*Lists!$H$96</f>
        <v>0</v>
      </c>
      <c r="AC1705">
        <f>'Energy consumption (raw)'!AA1655*Lists!$H$98</f>
        <v>0</v>
      </c>
      <c r="AD1705">
        <f>'Energy consumption (raw)'!AB1655*Lists!$H$99</f>
        <v>0</v>
      </c>
      <c r="AE1705">
        <f>'Energy consumption (raw)'!AC1655*Lists!$H$101</f>
        <v>0</v>
      </c>
      <c r="AF1705">
        <f>'Energy consumption (raw)'!AD1655*Lists!$H$101</f>
        <v>0</v>
      </c>
      <c r="AG1705">
        <f>'Energy consumption (raw)'!AE1655*Lists!$H$101</f>
        <v>0</v>
      </c>
      <c r="AH1705">
        <f>'Energy consumption (raw)'!AF1655*Lists!$H$100</f>
        <v>0</v>
      </c>
      <c r="AI1705" s="167">
        <f t="shared" si="127"/>
        <v>1111.3458400000002</v>
      </c>
      <c r="AJ1705" s="179">
        <f>'Energy consumption (raw)'!AG1655</f>
        <v>1111.3458400000002</v>
      </c>
      <c r="AK1705" s="179">
        <f>'Energy consumption (raw)'!AH1655</f>
        <v>1143.6253100000001</v>
      </c>
      <c r="AL1705">
        <f>IF(ROUND(AI1705,-3)=ROUND('Energy consumption (raw)'!AG1655,-3),1,0)</f>
        <v>1</v>
      </c>
      <c r="AM1705" s="179" t="str">
        <f>'Energy consumption (raw)'!AJ1655</f>
        <v>47. Binh Duong</v>
      </c>
      <c r="AN1705">
        <f>VLOOKUP(AM1705,Lists!$F$9:$G$71,2,FALSE)</f>
        <v>1</v>
      </c>
    </row>
    <row r="1706" spans="2:40" x14ac:dyDescent="0.25">
      <c r="B1706" s="65" t="str">
        <f t="shared" si="125"/>
        <v>Industry1554</v>
      </c>
      <c r="C1706" s="179">
        <f>'Energy consumption (raw)'!B1656</f>
        <v>1554</v>
      </c>
      <c r="D1706" s="179">
        <f>'Energy consumption (raw)'!C1656</f>
        <v>0</v>
      </c>
      <c r="E1706" s="179">
        <f>'Energy consumption (raw)'!D1656</f>
        <v>0</v>
      </c>
      <c r="F1706" s="179" t="str">
        <f>'Energy consumption (raw)'!E1656</f>
        <v>Công nghiệp</v>
      </c>
      <c r="G1706" s="179" t="str">
        <f>'Energy consumption (raw)'!F1656</f>
        <v>Sản xuất sản phẩm điện tử dân dụng</v>
      </c>
      <c r="H1706" s="179" t="str">
        <f>'Energy consumption (raw)'!G1656</f>
        <v>Industry</v>
      </c>
      <c r="I1706" s="179" t="str">
        <f>'Energy consumption (raw)'!I1656</f>
        <v>26 Manufacture of computer, electronic and optical products</v>
      </c>
      <c r="J1706" s="179" t="str">
        <f>INDEX(Sector!$E$6:$E$46,MATCH('Energy consumption (toe)'!I1706,Sector!$B$6:$B$46,FALSE))</f>
        <v>Manufacture of computer, electronic and optical products</v>
      </c>
      <c r="K1706" s="179">
        <f>IFERROR('Energy consumption (raw)'!J1656*Lists!$H$84,)</f>
        <v>0</v>
      </c>
      <c r="L1706" s="179">
        <f>'Energy consumption (raw)'!K1656*Lists!$H$84</f>
        <v>1523.26503</v>
      </c>
      <c r="M1706" s="179">
        <f>'Energy consumption (raw)'!L1656*Lists!$H$84</f>
        <v>0</v>
      </c>
      <c r="N1706" s="179">
        <f>'Energy consumption (raw)'!M1656*Lists!$H$84</f>
        <v>0</v>
      </c>
      <c r="O1706" s="178">
        <f t="shared" si="126"/>
        <v>1523.26503</v>
      </c>
      <c r="P1706">
        <f>'Energy consumption (raw)'!N1656*Lists!$H$85</f>
        <v>0</v>
      </c>
      <c r="Q1706">
        <f>'Energy consumption (raw)'!O1656*Lists!$H$86</f>
        <v>0</v>
      </c>
      <c r="R1706">
        <f>'Energy consumption (raw)'!P1656*Lists!$H$87</f>
        <v>0</v>
      </c>
      <c r="S1706">
        <f>'Energy consumption (raw)'!Q1656*Lists!$H$88</f>
        <v>0</v>
      </c>
      <c r="T1706">
        <f>'Energy consumption (raw)'!R1656*Lists!$H$89</f>
        <v>0</v>
      </c>
      <c r="U1706">
        <f>'Energy consumption (raw)'!S1656*Lists!$H$90</f>
        <v>0</v>
      </c>
      <c r="V1706">
        <f>'Energy consumption (raw)'!T1656*Lists!$H$91</f>
        <v>0</v>
      </c>
      <c r="W1706">
        <f>'Energy consumption (raw)'!U1656*Lists!$H$92</f>
        <v>0</v>
      </c>
      <c r="X1706">
        <f>'Energy consumption (raw)'!V1656*Lists!$H$93</f>
        <v>0</v>
      </c>
      <c r="Y1706">
        <f>'Energy consumption (raw)'!W1656*Lists!$H$94</f>
        <v>0</v>
      </c>
      <c r="Z1706">
        <f>'Energy consumption (raw)'!X1656*Lists!$H$96*1000000</f>
        <v>0</v>
      </c>
      <c r="AA1706">
        <f>'Energy consumption (raw)'!Y1656*Lists!$H$97</f>
        <v>0</v>
      </c>
      <c r="AB1706">
        <f>'Energy consumption (raw)'!Z1656*Lists!$H$96</f>
        <v>0</v>
      </c>
      <c r="AC1706">
        <f>'Energy consumption (raw)'!AA1656*Lists!$H$98</f>
        <v>0</v>
      </c>
      <c r="AD1706">
        <f>'Energy consumption (raw)'!AB1656*Lists!$H$99</f>
        <v>0</v>
      </c>
      <c r="AE1706">
        <f>'Energy consumption (raw)'!AC1656*Lists!$H$101</f>
        <v>0</v>
      </c>
      <c r="AF1706">
        <f>'Energy consumption (raw)'!AD1656*Lists!$H$101</f>
        <v>0</v>
      </c>
      <c r="AG1706">
        <f>'Energy consumption (raw)'!AE1656*Lists!$H$101</f>
        <v>0</v>
      </c>
      <c r="AH1706">
        <f>'Energy consumption (raw)'!AF1656*Lists!$H$100</f>
        <v>0</v>
      </c>
      <c r="AI1706" s="167">
        <f t="shared" si="127"/>
        <v>1523.26503</v>
      </c>
      <c r="AJ1706" s="179">
        <f>'Energy consumption (raw)'!AG1656</f>
        <v>1523.26503</v>
      </c>
      <c r="AK1706" s="179">
        <f>'Energy consumption (raw)'!AH1656</f>
        <v>0</v>
      </c>
      <c r="AL1706">
        <f>IF(ROUND(AI1706,-3)=ROUND('Energy consumption (raw)'!AG1656,-3),1,0)</f>
        <v>1</v>
      </c>
      <c r="AM1706" s="179" t="str">
        <f>'Energy consumption (raw)'!AJ1656</f>
        <v>47. Binh Duong</v>
      </c>
      <c r="AN1706">
        <f>VLOOKUP(AM1706,Lists!$F$9:$G$71,2,FALSE)</f>
        <v>1</v>
      </c>
    </row>
    <row r="1707" spans="2:40" x14ac:dyDescent="0.25">
      <c r="B1707" s="65" t="str">
        <f t="shared" si="125"/>
        <v>Industry1555</v>
      </c>
      <c r="C1707" s="179">
        <f>'Energy consumption (raw)'!B1657</f>
        <v>1555</v>
      </c>
      <c r="D1707" s="179">
        <f>'Energy consumption (raw)'!C1657</f>
        <v>0</v>
      </c>
      <c r="E1707" s="179">
        <f>'Energy consumption (raw)'!D1657</f>
        <v>0</v>
      </c>
      <c r="F1707" s="179" t="str">
        <f>'Energy consumption (raw)'!E1657</f>
        <v>Công nghiệp</v>
      </c>
      <c r="G1707" s="179" t="str">
        <f>'Energy consumption (raw)'!F1657</f>
        <v>Sản xuất sản phẩm gốm sứ khác</v>
      </c>
      <c r="H1707" s="179" t="str">
        <f>'Energy consumption (raw)'!G1657</f>
        <v>Industry</v>
      </c>
      <c r="I1707" s="179" t="str">
        <f>'Energy consumption (raw)'!I1657</f>
        <v>23 Manufacture of other non-metallic mineral products</v>
      </c>
      <c r="J1707" s="179" t="str">
        <f>INDEX(Sector!$E$6:$E$46,MATCH('Energy consumption (toe)'!I1707,Sector!$B$6:$B$46,FALSE))</f>
        <v>Manufacture of other non-metallic mineral products</v>
      </c>
      <c r="K1707" s="179">
        <f>IFERROR('Energy consumption (raw)'!J1657*Lists!$H$84,)</f>
        <v>0</v>
      </c>
      <c r="L1707" s="179">
        <f>'Energy consumption (raw)'!K1657*Lists!$H$84</f>
        <v>3764.3490900000002</v>
      </c>
      <c r="M1707" s="179">
        <f>'Energy consumption (raw)'!L1657*Lists!$H$84</f>
        <v>0</v>
      </c>
      <c r="N1707" s="179">
        <f>'Energy consumption (raw)'!M1657*Lists!$H$84</f>
        <v>0</v>
      </c>
      <c r="O1707" s="178">
        <f t="shared" si="126"/>
        <v>3764.3490900000002</v>
      </c>
      <c r="P1707">
        <f>'Energy consumption (raw)'!N1657*Lists!$H$85</f>
        <v>0</v>
      </c>
      <c r="Q1707">
        <f>'Energy consumption (raw)'!O1657*Lists!$H$86</f>
        <v>0</v>
      </c>
      <c r="R1707">
        <f>'Energy consumption (raw)'!P1657*Lists!$H$87</f>
        <v>0</v>
      </c>
      <c r="S1707">
        <f>'Energy consumption (raw)'!Q1657*Lists!$H$88</f>
        <v>0</v>
      </c>
      <c r="T1707">
        <f>'Energy consumption (raw)'!R1657*Lists!$H$89</f>
        <v>0</v>
      </c>
      <c r="U1707">
        <f>'Energy consumption (raw)'!S1657*Lists!$H$90</f>
        <v>6.6880000000000009E-2</v>
      </c>
      <c r="V1707">
        <f>'Energy consumption (raw)'!T1657*Lists!$H$91</f>
        <v>0</v>
      </c>
      <c r="W1707">
        <f>'Energy consumption (raw)'!U1657*Lists!$H$92</f>
        <v>0</v>
      </c>
      <c r="X1707">
        <f>'Energy consumption (raw)'!V1657*Lists!$H$93</f>
        <v>0</v>
      </c>
      <c r="Y1707">
        <f>'Energy consumption (raw)'!W1657*Lists!$H$94</f>
        <v>0</v>
      </c>
      <c r="Z1707">
        <f>'Energy consumption (raw)'!X1657*Lists!$H$96*1000000</f>
        <v>0</v>
      </c>
      <c r="AA1707">
        <f>'Energy consumption (raw)'!Y1657*Lists!$H$97</f>
        <v>4661.93</v>
      </c>
      <c r="AB1707">
        <f>'Energy consumption (raw)'!Z1657*Lists!$H$96</f>
        <v>0</v>
      </c>
      <c r="AC1707">
        <f>'Energy consumption (raw)'!AA1657*Lists!$H$98</f>
        <v>0</v>
      </c>
      <c r="AD1707">
        <f>'Energy consumption (raw)'!AB1657*Lists!$H$99</f>
        <v>0</v>
      </c>
      <c r="AE1707">
        <f>'Energy consumption (raw)'!AC1657*Lists!$H$101</f>
        <v>0</v>
      </c>
      <c r="AF1707">
        <f>'Energy consumption (raw)'!AD1657*Lists!$H$101</f>
        <v>0</v>
      </c>
      <c r="AG1707">
        <f>'Energy consumption (raw)'!AE1657*Lists!$H$101</f>
        <v>0</v>
      </c>
      <c r="AH1707">
        <f>'Energy consumption (raw)'!AF1657*Lists!$H$100</f>
        <v>0</v>
      </c>
      <c r="AI1707" s="167">
        <f t="shared" si="127"/>
        <v>8426.3459700000003</v>
      </c>
      <c r="AJ1707" s="179">
        <f>'Energy consumption (raw)'!AG1657</f>
        <v>8426.3459700000003</v>
      </c>
      <c r="AK1707" s="179">
        <f>'Energy consumption (raw)'!AH1657</f>
        <v>3148.2701000000006</v>
      </c>
      <c r="AL1707">
        <f>IF(ROUND(AI1707,-3)=ROUND('Energy consumption (raw)'!AG1657,-3),1,0)</f>
        <v>1</v>
      </c>
      <c r="AM1707" s="179" t="str">
        <f>'Energy consumption (raw)'!AJ1657</f>
        <v>47. Binh Duong</v>
      </c>
      <c r="AN1707">
        <f>VLOOKUP(AM1707,Lists!$F$9:$G$71,2,FALSE)</f>
        <v>1</v>
      </c>
    </row>
    <row r="1708" spans="2:40" x14ac:dyDescent="0.25">
      <c r="B1708" s="65" t="str">
        <f t="shared" si="125"/>
        <v>Industry1556</v>
      </c>
      <c r="C1708" s="179">
        <f>'Energy consumption (raw)'!B1658</f>
        <v>1556</v>
      </c>
      <c r="D1708" s="179">
        <f>'Energy consumption (raw)'!C1658</f>
        <v>0</v>
      </c>
      <c r="E1708" s="179">
        <f>'Energy consumption (raw)'!D1658</f>
        <v>0</v>
      </c>
      <c r="F1708" s="179" t="str">
        <f>'Energy consumption (raw)'!E1658</f>
        <v>Công nghiệp</v>
      </c>
      <c r="G1708" s="179" t="str">
        <f>'Energy consumption (raw)'!F1658</f>
        <v>Sản xuất sản phẩm gốm sứ khác</v>
      </c>
      <c r="H1708" s="179" t="str">
        <f>'Energy consumption (raw)'!G1658</f>
        <v>Industry</v>
      </c>
      <c r="I1708" s="179" t="str">
        <f>'Energy consumption (raw)'!I1658</f>
        <v>23 Manufacture of other non-metallic mineral products</v>
      </c>
      <c r="J1708" s="179" t="str">
        <f>INDEX(Sector!$E$6:$E$46,MATCH('Energy consumption (toe)'!I1708,Sector!$B$6:$B$46,FALSE))</f>
        <v>Manufacture of other non-metallic mineral products</v>
      </c>
      <c r="K1708" s="179">
        <f>IFERROR('Energy consumption (raw)'!J1658*Lists!$H$84,)</f>
        <v>506.79835000000003</v>
      </c>
      <c r="L1708" s="179">
        <f>'Energy consumption (raw)'!K1658*Lists!$H$84</f>
        <v>506.76749000000001</v>
      </c>
      <c r="M1708" s="179">
        <f>'Energy consumption (raw)'!L1658*Lists!$H$84</f>
        <v>0</v>
      </c>
      <c r="N1708" s="179">
        <f>'Energy consumption (raw)'!M1658*Lists!$H$84</f>
        <v>0</v>
      </c>
      <c r="O1708" s="178">
        <f t="shared" si="126"/>
        <v>506.76749000000001</v>
      </c>
      <c r="P1708">
        <f>'Energy consumption (raw)'!N1658*Lists!$H$85</f>
        <v>0</v>
      </c>
      <c r="Q1708">
        <f>'Energy consumption (raw)'!O1658*Lists!$H$86</f>
        <v>0</v>
      </c>
      <c r="R1708">
        <f>'Energy consumption (raw)'!P1658*Lists!$H$87</f>
        <v>0</v>
      </c>
      <c r="S1708">
        <f>'Energy consumption (raw)'!Q1658*Lists!$H$88</f>
        <v>0</v>
      </c>
      <c r="T1708">
        <f>'Energy consumption (raw)'!R1658*Lists!$H$89</f>
        <v>0</v>
      </c>
      <c r="U1708">
        <f>'Energy consumption (raw)'!S1658*Lists!$H$90</f>
        <v>1.9360000000000002E-2</v>
      </c>
      <c r="V1708">
        <f>'Energy consumption (raw)'!T1658*Lists!$H$91</f>
        <v>0</v>
      </c>
      <c r="W1708">
        <f>'Energy consumption (raw)'!U1658*Lists!$H$92</f>
        <v>0</v>
      </c>
      <c r="X1708">
        <f>'Energy consumption (raw)'!V1658*Lists!$H$93</f>
        <v>0</v>
      </c>
      <c r="Y1708">
        <f>'Energy consumption (raw)'!W1658*Lists!$H$94</f>
        <v>0</v>
      </c>
      <c r="Z1708">
        <f>'Energy consumption (raw)'!X1658*Lists!$H$96*1000000</f>
        <v>0</v>
      </c>
      <c r="AA1708">
        <f>'Energy consumption (raw)'!Y1658*Lists!$H$97</f>
        <v>1117.25</v>
      </c>
      <c r="AB1708">
        <f>'Energy consumption (raw)'!Z1658*Lists!$H$96</f>
        <v>0</v>
      </c>
      <c r="AC1708">
        <f>'Energy consumption (raw)'!AA1658*Lists!$H$98</f>
        <v>0</v>
      </c>
      <c r="AD1708">
        <f>'Energy consumption (raw)'!AB1658*Lists!$H$99</f>
        <v>0</v>
      </c>
      <c r="AE1708">
        <f>'Energy consumption (raw)'!AC1658*Lists!$H$101</f>
        <v>0</v>
      </c>
      <c r="AF1708">
        <f>'Energy consumption (raw)'!AD1658*Lists!$H$101</f>
        <v>0</v>
      </c>
      <c r="AG1708">
        <f>'Energy consumption (raw)'!AE1658*Lists!$H$101</f>
        <v>0</v>
      </c>
      <c r="AH1708">
        <f>'Energy consumption (raw)'!AF1658*Lists!$H$100</f>
        <v>0</v>
      </c>
      <c r="AI1708" s="167">
        <f t="shared" si="127"/>
        <v>1624.03685</v>
      </c>
      <c r="AJ1708" s="179">
        <f>'Energy consumption (raw)'!AG1658</f>
        <v>1624.03685</v>
      </c>
      <c r="AK1708" s="179">
        <f>'Energy consumption (raw)'!AH1658</f>
        <v>1101.5014100000001</v>
      </c>
      <c r="AL1708">
        <f>IF(ROUND(AI1708,-3)=ROUND('Energy consumption (raw)'!AG1658,-3),1,0)</f>
        <v>1</v>
      </c>
      <c r="AM1708" s="179" t="str">
        <f>'Energy consumption (raw)'!AJ1658</f>
        <v>47. Binh Duong</v>
      </c>
      <c r="AN1708">
        <f>VLOOKUP(AM1708,Lists!$F$9:$G$71,2,FALSE)</f>
        <v>1</v>
      </c>
    </row>
    <row r="1709" spans="2:40" x14ac:dyDescent="0.25">
      <c r="B1709" s="65" t="str">
        <f t="shared" si="125"/>
        <v>Industry1557</v>
      </c>
      <c r="C1709" s="179">
        <f>'Energy consumption (raw)'!B1659</f>
        <v>1557</v>
      </c>
      <c r="D1709" s="179">
        <f>'Energy consumption (raw)'!C1659</f>
        <v>0</v>
      </c>
      <c r="E1709" s="179">
        <f>'Energy consumption (raw)'!D1659</f>
        <v>0</v>
      </c>
      <c r="F1709" s="179" t="str">
        <f>'Energy consumption (raw)'!E1659</f>
        <v>Công nghiệp</v>
      </c>
      <c r="G1709" s="179" t="str">
        <f>'Energy consumption (raw)'!F1659</f>
        <v>Sản xuất sản phẩm khác bằng kim loại chưa được phân vào đâu</v>
      </c>
      <c r="H1709" s="179" t="str">
        <f>'Energy consumption (raw)'!G1659</f>
        <v>Industry</v>
      </c>
      <c r="I1709" s="179" t="str">
        <f>'Energy consumption (raw)'!I1659</f>
        <v>25 Manufacture of fabricated metal products, except machinery and equipment</v>
      </c>
      <c r="J1709" s="179" t="str">
        <f>INDEX(Sector!$E$6:$E$46,MATCH('Energy consumption (toe)'!I1709,Sector!$B$6:$B$46,FALSE))</f>
        <v>Manufacture of fabricated metal products, except machinery and equipment</v>
      </c>
      <c r="K1709" s="179">
        <f>IFERROR('Energy consumption (raw)'!J1659*Lists!$H$84,)</f>
        <v>1024.95318</v>
      </c>
      <c r="L1709" s="179">
        <f>'Energy consumption (raw)'!K1659*Lists!$H$84</f>
        <v>2208.2181600000004</v>
      </c>
      <c r="M1709" s="179">
        <f>'Energy consumption (raw)'!L1659*Lists!$H$84</f>
        <v>0</v>
      </c>
      <c r="N1709" s="179">
        <f>'Energy consumption (raw)'!M1659*Lists!$H$84</f>
        <v>0</v>
      </c>
      <c r="O1709" s="178">
        <f t="shared" si="126"/>
        <v>2208.2181600000004</v>
      </c>
      <c r="P1709">
        <f>'Energy consumption (raw)'!N1659*Lists!$H$85</f>
        <v>0</v>
      </c>
      <c r="Q1709">
        <f>'Energy consumption (raw)'!O1659*Lists!$H$86</f>
        <v>0</v>
      </c>
      <c r="R1709">
        <f>'Energy consumption (raw)'!P1659*Lists!$H$87</f>
        <v>0</v>
      </c>
      <c r="S1709">
        <f>'Energy consumption (raw)'!Q1659*Lists!$H$88</f>
        <v>0</v>
      </c>
      <c r="T1709">
        <f>'Energy consumption (raw)'!R1659*Lists!$H$89</f>
        <v>0</v>
      </c>
      <c r="U1709">
        <f>'Energy consumption (raw)'!S1659*Lists!$H$90</f>
        <v>0</v>
      </c>
      <c r="V1709">
        <f>'Energy consumption (raw)'!T1659*Lists!$H$91</f>
        <v>0</v>
      </c>
      <c r="W1709">
        <f>'Energy consumption (raw)'!U1659*Lists!$H$92</f>
        <v>0</v>
      </c>
      <c r="X1709">
        <f>'Energy consumption (raw)'!V1659*Lists!$H$93</f>
        <v>0</v>
      </c>
      <c r="Y1709">
        <f>'Energy consumption (raw)'!W1659*Lists!$H$94</f>
        <v>0</v>
      </c>
      <c r="Z1709">
        <f>'Energy consumption (raw)'!X1659*Lists!$H$96*1000000</f>
        <v>0</v>
      </c>
      <c r="AA1709">
        <f>'Energy consumption (raw)'!Y1659*Lists!$H$97</f>
        <v>0</v>
      </c>
      <c r="AB1709">
        <f>'Energy consumption (raw)'!Z1659*Lists!$H$96</f>
        <v>0</v>
      </c>
      <c r="AC1709">
        <f>'Energy consumption (raw)'!AA1659*Lists!$H$98</f>
        <v>0</v>
      </c>
      <c r="AD1709">
        <f>'Energy consumption (raw)'!AB1659*Lists!$H$99</f>
        <v>0</v>
      </c>
      <c r="AE1709">
        <f>'Energy consumption (raw)'!AC1659*Lists!$H$101</f>
        <v>0</v>
      </c>
      <c r="AF1709">
        <f>'Energy consumption (raw)'!AD1659*Lists!$H$101</f>
        <v>0</v>
      </c>
      <c r="AG1709">
        <f>'Energy consumption (raw)'!AE1659*Lists!$H$101</f>
        <v>0</v>
      </c>
      <c r="AH1709">
        <f>'Energy consumption (raw)'!AF1659*Lists!$H$100</f>
        <v>0</v>
      </c>
      <c r="AI1709" s="167">
        <f t="shared" si="127"/>
        <v>2208.2181600000004</v>
      </c>
      <c r="AJ1709" s="179">
        <f>'Energy consumption (raw)'!AG1659</f>
        <v>2208.2181600000004</v>
      </c>
      <c r="AK1709" s="179">
        <f>'Energy consumption (raw)'!AH1659</f>
        <v>2174.5190400000001</v>
      </c>
      <c r="AL1709">
        <f>IF(ROUND(AI1709,-3)=ROUND('Energy consumption (raw)'!AG1659,-3),1,0)</f>
        <v>1</v>
      </c>
      <c r="AM1709" s="179" t="str">
        <f>'Energy consumption (raw)'!AJ1659</f>
        <v>47. Binh Duong</v>
      </c>
      <c r="AN1709">
        <f>VLOOKUP(AM1709,Lists!$F$9:$G$71,2,FALSE)</f>
        <v>1</v>
      </c>
    </row>
    <row r="1710" spans="2:40" x14ac:dyDescent="0.25">
      <c r="B1710" s="65" t="str">
        <f t="shared" si="125"/>
        <v>Industry1558</v>
      </c>
      <c r="C1710" s="179">
        <f>'Energy consumption (raw)'!B1660</f>
        <v>1558</v>
      </c>
      <c r="D1710" s="179">
        <f>'Energy consumption (raw)'!C1660</f>
        <v>0</v>
      </c>
      <c r="E1710" s="179">
        <f>'Energy consumption (raw)'!D1660</f>
        <v>0</v>
      </c>
      <c r="F1710" s="179" t="str">
        <f>'Energy consumption (raw)'!E1660</f>
        <v>Công nghiệp</v>
      </c>
      <c r="G1710" s="179" t="str">
        <f>'Energy consumption (raw)'!F1660</f>
        <v>Sản xuất sản phẩm khác bằng kim loại chưa được phân vào đâu</v>
      </c>
      <c r="H1710" s="179" t="str">
        <f>'Energy consumption (raw)'!G1660</f>
        <v>Industry</v>
      </c>
      <c r="I1710" s="179" t="str">
        <f>'Energy consumption (raw)'!I1660</f>
        <v>25 Manufacture of fabricated metal products, except machinery and equipment</v>
      </c>
      <c r="J1710" s="179" t="str">
        <f>INDEX(Sector!$E$6:$E$46,MATCH('Energy consumption (toe)'!I1710,Sector!$B$6:$B$46,FALSE))</f>
        <v>Manufacture of fabricated metal products, except machinery and equipment</v>
      </c>
      <c r="K1710" s="179">
        <f>IFERROR('Energy consumption (raw)'!J1660*Lists!$H$84,)</f>
        <v>0</v>
      </c>
      <c r="L1710" s="179">
        <f>'Energy consumption (raw)'!K1660*Lists!$H$84</f>
        <v>1269.3952400000001</v>
      </c>
      <c r="M1710" s="179">
        <f>'Energy consumption (raw)'!L1660*Lists!$H$84</f>
        <v>0</v>
      </c>
      <c r="N1710" s="179">
        <f>'Energy consumption (raw)'!M1660*Lists!$H$84</f>
        <v>0</v>
      </c>
      <c r="O1710" s="178">
        <f t="shared" si="126"/>
        <v>1269.3952400000001</v>
      </c>
      <c r="P1710">
        <f>'Energy consumption (raw)'!N1660*Lists!$H$85</f>
        <v>0</v>
      </c>
      <c r="Q1710">
        <f>'Energy consumption (raw)'!O1660*Lists!$H$86</f>
        <v>0</v>
      </c>
      <c r="R1710">
        <f>'Energy consumption (raw)'!P1660*Lists!$H$87</f>
        <v>0</v>
      </c>
      <c r="S1710">
        <f>'Energy consumption (raw)'!Q1660*Lists!$H$88</f>
        <v>0</v>
      </c>
      <c r="T1710">
        <f>'Energy consumption (raw)'!R1660*Lists!$H$89</f>
        <v>0</v>
      </c>
      <c r="U1710">
        <f>'Energy consumption (raw)'!S1660*Lists!$H$90</f>
        <v>5.8960000000000005E-2</v>
      </c>
      <c r="V1710">
        <f>'Energy consumption (raw)'!T1660*Lists!$H$91</f>
        <v>0</v>
      </c>
      <c r="W1710">
        <f>'Energy consumption (raw)'!U1660*Lists!$H$92</f>
        <v>0</v>
      </c>
      <c r="X1710">
        <f>'Energy consumption (raw)'!V1660*Lists!$H$93</f>
        <v>0</v>
      </c>
      <c r="Y1710">
        <f>'Energy consumption (raw)'!W1660*Lists!$H$94</f>
        <v>0</v>
      </c>
      <c r="Z1710">
        <f>'Energy consumption (raw)'!X1660*Lists!$H$96*1000000</f>
        <v>0</v>
      </c>
      <c r="AA1710">
        <f>'Energy consumption (raw)'!Y1660*Lists!$H$97</f>
        <v>152.60000000000002</v>
      </c>
      <c r="AB1710">
        <f>'Energy consumption (raw)'!Z1660*Lists!$H$96</f>
        <v>0</v>
      </c>
      <c r="AC1710">
        <f>'Energy consumption (raw)'!AA1660*Lists!$H$98</f>
        <v>0</v>
      </c>
      <c r="AD1710">
        <f>'Energy consumption (raw)'!AB1660*Lists!$H$99</f>
        <v>0</v>
      </c>
      <c r="AE1710">
        <f>'Energy consumption (raw)'!AC1660*Lists!$H$101</f>
        <v>0</v>
      </c>
      <c r="AF1710">
        <f>'Energy consumption (raw)'!AD1660*Lists!$H$101</f>
        <v>0</v>
      </c>
      <c r="AG1710">
        <f>'Energy consumption (raw)'!AE1660*Lists!$H$101</f>
        <v>0</v>
      </c>
      <c r="AH1710">
        <f>'Energy consumption (raw)'!AF1660*Lists!$H$100</f>
        <v>0</v>
      </c>
      <c r="AI1710" s="167">
        <f t="shared" si="127"/>
        <v>1422.0542</v>
      </c>
      <c r="AJ1710" s="179">
        <f>'Energy consumption (raw)'!AG1660</f>
        <v>1422.0542</v>
      </c>
      <c r="AK1710" s="179">
        <f>'Energy consumption (raw)'!AH1660</f>
        <v>3611.5118200000002</v>
      </c>
      <c r="AL1710">
        <f>IF(ROUND(AI1710,-3)=ROUND('Energy consumption (raw)'!AG1660,-3),1,0)</f>
        <v>1</v>
      </c>
      <c r="AM1710" s="179" t="str">
        <f>'Energy consumption (raw)'!AJ1660</f>
        <v>47. Binh Duong</v>
      </c>
      <c r="AN1710">
        <f>VLOOKUP(AM1710,Lists!$F$9:$G$71,2,FALSE)</f>
        <v>1</v>
      </c>
    </row>
    <row r="1711" spans="2:40" x14ac:dyDescent="0.25">
      <c r="B1711" s="65" t="str">
        <f t="shared" si="125"/>
        <v>Industry1559</v>
      </c>
      <c r="C1711" s="179">
        <f>'Energy consumption (raw)'!B1661</f>
        <v>1559</v>
      </c>
      <c r="D1711" s="179">
        <f>'Energy consumption (raw)'!C1661</f>
        <v>0</v>
      </c>
      <c r="E1711" s="179">
        <f>'Energy consumption (raw)'!D1661</f>
        <v>0</v>
      </c>
      <c r="F1711" s="179" t="str">
        <f>'Energy consumption (raw)'!E1661</f>
        <v>Công nghiệp</v>
      </c>
      <c r="G1711" s="179" t="str">
        <f>'Energy consumption (raw)'!F1661</f>
        <v>Sản xuất sản phẩm khác bằng kim loại chưa được phân vào đâu</v>
      </c>
      <c r="H1711" s="179" t="str">
        <f>'Energy consumption (raw)'!G1661</f>
        <v>Industry</v>
      </c>
      <c r="I1711" s="179" t="str">
        <f>'Energy consumption (raw)'!I1661</f>
        <v>25 Manufacture of fabricated metal products, except machinery and equipment</v>
      </c>
      <c r="J1711" s="179" t="str">
        <f>INDEX(Sector!$E$6:$E$46,MATCH('Energy consumption (toe)'!I1711,Sector!$B$6:$B$46,FALSE))</f>
        <v>Manufacture of fabricated metal products, except machinery and equipment</v>
      </c>
      <c r="K1711" s="179">
        <f>IFERROR('Energy consumption (raw)'!J1661*Lists!$H$84,)</f>
        <v>0</v>
      </c>
      <c r="L1711" s="179">
        <f>'Energy consumption (raw)'!K1661*Lists!$H$84</f>
        <v>1029.27358</v>
      </c>
      <c r="M1711" s="179">
        <f>'Energy consumption (raw)'!L1661*Lists!$H$84</f>
        <v>0</v>
      </c>
      <c r="N1711" s="179">
        <f>'Energy consumption (raw)'!M1661*Lists!$H$84</f>
        <v>0</v>
      </c>
      <c r="O1711" s="178">
        <f t="shared" si="126"/>
        <v>1029.27358</v>
      </c>
      <c r="P1711">
        <f>'Energy consumption (raw)'!N1661*Lists!$H$85</f>
        <v>0</v>
      </c>
      <c r="Q1711">
        <f>'Energy consumption (raw)'!O1661*Lists!$H$86</f>
        <v>0</v>
      </c>
      <c r="R1711">
        <f>'Energy consumption (raw)'!P1661*Lists!$H$87</f>
        <v>0</v>
      </c>
      <c r="S1711">
        <f>'Energy consumption (raw)'!Q1661*Lists!$H$88</f>
        <v>0</v>
      </c>
      <c r="T1711">
        <f>'Energy consumption (raw)'!R1661*Lists!$H$89</f>
        <v>0</v>
      </c>
      <c r="U1711">
        <f>'Energy consumption (raw)'!S1661*Lists!$H$90</f>
        <v>0</v>
      </c>
      <c r="V1711">
        <f>'Energy consumption (raw)'!T1661*Lists!$H$91</f>
        <v>0</v>
      </c>
      <c r="W1711">
        <f>'Energy consumption (raw)'!U1661*Lists!$H$92</f>
        <v>0</v>
      </c>
      <c r="X1711">
        <f>'Energy consumption (raw)'!V1661*Lists!$H$93</f>
        <v>0</v>
      </c>
      <c r="Y1711">
        <f>'Energy consumption (raw)'!W1661*Lists!$H$94</f>
        <v>0</v>
      </c>
      <c r="Z1711">
        <f>'Energy consumption (raw)'!X1661*Lists!$H$96*1000000</f>
        <v>0</v>
      </c>
      <c r="AA1711">
        <f>'Energy consumption (raw)'!Y1661*Lists!$H$97</f>
        <v>0</v>
      </c>
      <c r="AB1711">
        <f>'Energy consumption (raw)'!Z1661*Lists!$H$96</f>
        <v>0</v>
      </c>
      <c r="AC1711">
        <f>'Energy consumption (raw)'!AA1661*Lists!$H$98</f>
        <v>0</v>
      </c>
      <c r="AD1711">
        <f>'Energy consumption (raw)'!AB1661*Lists!$H$99</f>
        <v>0</v>
      </c>
      <c r="AE1711">
        <f>'Energy consumption (raw)'!AC1661*Lists!$H$101</f>
        <v>0</v>
      </c>
      <c r="AF1711">
        <f>'Energy consumption (raw)'!AD1661*Lists!$H$101</f>
        <v>0</v>
      </c>
      <c r="AG1711">
        <f>'Energy consumption (raw)'!AE1661*Lists!$H$101</f>
        <v>0</v>
      </c>
      <c r="AH1711">
        <f>'Energy consumption (raw)'!AF1661*Lists!$H$100</f>
        <v>0</v>
      </c>
      <c r="AI1711" s="167">
        <f t="shared" si="127"/>
        <v>1029.27358</v>
      </c>
      <c r="AJ1711" s="179">
        <f>'Energy consumption (raw)'!AG1661</f>
        <v>1029.27358</v>
      </c>
      <c r="AK1711" s="179">
        <f>'Energy consumption (raw)'!AH1661</f>
        <v>0</v>
      </c>
      <c r="AL1711">
        <f>IF(ROUND(AI1711,-3)=ROUND('Energy consumption (raw)'!AG1661,-3),1,0)</f>
        <v>1</v>
      </c>
      <c r="AM1711" s="179" t="str">
        <f>'Energy consumption (raw)'!AJ1661</f>
        <v>47. Binh Duong</v>
      </c>
      <c r="AN1711">
        <f>VLOOKUP(AM1711,Lists!$F$9:$G$71,2,FALSE)</f>
        <v>1</v>
      </c>
    </row>
    <row r="1712" spans="2:40" x14ac:dyDescent="0.25">
      <c r="B1712" s="65" t="str">
        <f t="shared" si="125"/>
        <v>Industry1560</v>
      </c>
      <c r="C1712" s="179">
        <f>'Energy consumption (raw)'!B1662</f>
        <v>1560</v>
      </c>
      <c r="D1712" s="179">
        <f>'Energy consumption (raw)'!C1662</f>
        <v>0</v>
      </c>
      <c r="E1712" s="179">
        <f>'Energy consumption (raw)'!D1662</f>
        <v>0</v>
      </c>
      <c r="F1712" s="179" t="str">
        <f>'Energy consumption (raw)'!E1662</f>
        <v>Công nghiệp</v>
      </c>
      <c r="G1712" s="179" t="str">
        <f>'Energy consumption (raw)'!F1662</f>
        <v>Sản xuất sản phẩm khác bằng kim loại chưa được phân vào đâu</v>
      </c>
      <c r="H1712" s="179" t="str">
        <f>'Energy consumption (raw)'!G1662</f>
        <v>Industry</v>
      </c>
      <c r="I1712" s="179" t="str">
        <f>'Energy consumption (raw)'!I1662</f>
        <v>25 Manufacture of fabricated metal products, except machinery and equipment</v>
      </c>
      <c r="J1712" s="179" t="str">
        <f>INDEX(Sector!$E$6:$E$46,MATCH('Energy consumption (toe)'!I1712,Sector!$B$6:$B$46,FALSE))</f>
        <v>Manufacture of fabricated metal products, except machinery and equipment</v>
      </c>
      <c r="K1712" s="179">
        <f>IFERROR('Energy consumption (raw)'!J1662*Lists!$H$84,)</f>
        <v>0</v>
      </c>
      <c r="L1712" s="179">
        <f>'Energy consumption (raw)'!K1662*Lists!$H$84</f>
        <v>1220.2506900000001</v>
      </c>
      <c r="M1712" s="179">
        <f>'Energy consumption (raw)'!L1662*Lists!$H$84</f>
        <v>0</v>
      </c>
      <c r="N1712" s="179">
        <f>'Energy consumption (raw)'!M1662*Lists!$H$84</f>
        <v>0</v>
      </c>
      <c r="O1712" s="178">
        <f t="shared" si="126"/>
        <v>1220.2506900000001</v>
      </c>
      <c r="P1712">
        <f>'Energy consumption (raw)'!N1662*Lists!$H$85</f>
        <v>0</v>
      </c>
      <c r="Q1712">
        <f>'Energy consumption (raw)'!O1662*Lists!$H$86</f>
        <v>0</v>
      </c>
      <c r="R1712">
        <f>'Energy consumption (raw)'!P1662*Lists!$H$87</f>
        <v>0</v>
      </c>
      <c r="S1712">
        <f>'Energy consumption (raw)'!Q1662*Lists!$H$88</f>
        <v>0</v>
      </c>
      <c r="T1712">
        <f>'Energy consumption (raw)'!R1662*Lists!$H$89</f>
        <v>0</v>
      </c>
      <c r="U1712">
        <f>'Energy consumption (raw)'!S1662*Lists!$H$90</f>
        <v>0</v>
      </c>
      <c r="V1712">
        <f>'Energy consumption (raw)'!T1662*Lists!$H$91</f>
        <v>0</v>
      </c>
      <c r="W1712">
        <f>'Energy consumption (raw)'!U1662*Lists!$H$92</f>
        <v>0</v>
      </c>
      <c r="X1712">
        <f>'Energy consumption (raw)'!V1662*Lists!$H$93</f>
        <v>0</v>
      </c>
      <c r="Y1712">
        <f>'Energy consumption (raw)'!W1662*Lists!$H$94</f>
        <v>0</v>
      </c>
      <c r="Z1712">
        <f>'Energy consumption (raw)'!X1662*Lists!$H$96*1000000</f>
        <v>0</v>
      </c>
      <c r="AA1712">
        <f>'Energy consumption (raw)'!Y1662*Lists!$H$97</f>
        <v>0</v>
      </c>
      <c r="AB1712">
        <f>'Energy consumption (raw)'!Z1662*Lists!$H$96</f>
        <v>0</v>
      </c>
      <c r="AC1712">
        <f>'Energy consumption (raw)'!AA1662*Lists!$H$98</f>
        <v>0</v>
      </c>
      <c r="AD1712">
        <f>'Energy consumption (raw)'!AB1662*Lists!$H$99</f>
        <v>0</v>
      </c>
      <c r="AE1712">
        <f>'Energy consumption (raw)'!AC1662*Lists!$H$101</f>
        <v>0</v>
      </c>
      <c r="AF1712">
        <f>'Energy consumption (raw)'!AD1662*Lists!$H$101</f>
        <v>0</v>
      </c>
      <c r="AG1712">
        <f>'Energy consumption (raw)'!AE1662*Lists!$H$101</f>
        <v>0</v>
      </c>
      <c r="AH1712">
        <f>'Energy consumption (raw)'!AF1662*Lists!$H$100</f>
        <v>0</v>
      </c>
      <c r="AI1712" s="167">
        <f t="shared" si="127"/>
        <v>1220.2506900000001</v>
      </c>
      <c r="AJ1712" s="179">
        <f>'Energy consumption (raw)'!AG1662</f>
        <v>1220.2506900000001</v>
      </c>
      <c r="AK1712" s="179">
        <f>'Energy consumption (raw)'!AH1662</f>
        <v>0</v>
      </c>
      <c r="AL1712">
        <f>IF(ROUND(AI1712,-3)=ROUND('Energy consumption (raw)'!AG1662,-3),1,0)</f>
        <v>1</v>
      </c>
      <c r="AM1712" s="179" t="str">
        <f>'Energy consumption (raw)'!AJ1662</f>
        <v>47. Binh Duong</v>
      </c>
      <c r="AN1712">
        <f>VLOOKUP(AM1712,Lists!$F$9:$G$71,2,FALSE)</f>
        <v>1</v>
      </c>
    </row>
    <row r="1713" spans="2:40" x14ac:dyDescent="0.25">
      <c r="B1713" s="65" t="str">
        <f t="shared" si="125"/>
        <v>Industry1561</v>
      </c>
      <c r="C1713" s="179">
        <f>'Energy consumption (raw)'!B1663</f>
        <v>1561</v>
      </c>
      <c r="D1713" s="179">
        <f>'Energy consumption (raw)'!C1663</f>
        <v>0</v>
      </c>
      <c r="E1713" s="179">
        <f>'Energy consumption (raw)'!D1663</f>
        <v>0</v>
      </c>
      <c r="F1713" s="179" t="str">
        <f>'Energy consumption (raw)'!E1663</f>
        <v>Công nghiệp</v>
      </c>
      <c r="G1713" s="179" t="str">
        <f>'Energy consumption (raw)'!F1663</f>
        <v>Sản xuất sản phẩm khác bằng kim loại chưa được phân vào đâu</v>
      </c>
      <c r="H1713" s="179" t="str">
        <f>'Energy consumption (raw)'!G1663</f>
        <v>Industry</v>
      </c>
      <c r="I1713" s="179" t="str">
        <f>'Energy consumption (raw)'!I1663</f>
        <v>25 Manufacture of fabricated metal products, except machinery and equipment</v>
      </c>
      <c r="J1713" s="179" t="str">
        <f>INDEX(Sector!$E$6:$E$46,MATCH('Energy consumption (toe)'!I1713,Sector!$B$6:$B$46,FALSE))</f>
        <v>Manufacture of fabricated metal products, except machinery and equipment</v>
      </c>
      <c r="K1713" s="179">
        <f>IFERROR('Energy consumption (raw)'!J1663*Lists!$H$84,)</f>
        <v>0</v>
      </c>
      <c r="L1713" s="179">
        <f>'Energy consumption (raw)'!K1663*Lists!$H$84</f>
        <v>1018.0868300000001</v>
      </c>
      <c r="M1713" s="179">
        <f>'Energy consumption (raw)'!L1663*Lists!$H$84</f>
        <v>0</v>
      </c>
      <c r="N1713" s="179">
        <f>'Energy consumption (raw)'!M1663*Lists!$H$84</f>
        <v>0</v>
      </c>
      <c r="O1713" s="178">
        <f t="shared" si="126"/>
        <v>1018.0868300000001</v>
      </c>
      <c r="P1713">
        <f>'Energy consumption (raw)'!N1663*Lists!$H$85</f>
        <v>0</v>
      </c>
      <c r="Q1713">
        <f>'Energy consumption (raw)'!O1663*Lists!$H$86</f>
        <v>0</v>
      </c>
      <c r="R1713">
        <f>'Energy consumption (raw)'!P1663*Lists!$H$87</f>
        <v>0</v>
      </c>
      <c r="S1713">
        <f>'Energy consumption (raw)'!Q1663*Lists!$H$88</f>
        <v>0</v>
      </c>
      <c r="T1713">
        <f>'Energy consumption (raw)'!R1663*Lists!$H$89</f>
        <v>0</v>
      </c>
      <c r="U1713">
        <f>'Energy consumption (raw)'!S1663*Lists!$H$90</f>
        <v>0</v>
      </c>
      <c r="V1713">
        <f>'Energy consumption (raw)'!T1663*Lists!$H$91</f>
        <v>0</v>
      </c>
      <c r="W1713">
        <f>'Energy consumption (raw)'!U1663*Lists!$H$92</f>
        <v>0</v>
      </c>
      <c r="X1713">
        <f>'Energy consumption (raw)'!V1663*Lists!$H$93</f>
        <v>0</v>
      </c>
      <c r="Y1713">
        <f>'Energy consumption (raw)'!W1663*Lists!$H$94</f>
        <v>0</v>
      </c>
      <c r="Z1713">
        <f>'Energy consumption (raw)'!X1663*Lists!$H$96*1000000</f>
        <v>0</v>
      </c>
      <c r="AA1713">
        <f>'Energy consumption (raw)'!Y1663*Lists!$H$97</f>
        <v>0</v>
      </c>
      <c r="AB1713">
        <f>'Energy consumption (raw)'!Z1663*Lists!$H$96</f>
        <v>0</v>
      </c>
      <c r="AC1713">
        <f>'Energy consumption (raw)'!AA1663*Lists!$H$98</f>
        <v>0</v>
      </c>
      <c r="AD1713">
        <f>'Energy consumption (raw)'!AB1663*Lists!$H$99</f>
        <v>0</v>
      </c>
      <c r="AE1713">
        <f>'Energy consumption (raw)'!AC1663*Lists!$H$101</f>
        <v>0</v>
      </c>
      <c r="AF1713">
        <f>'Energy consumption (raw)'!AD1663*Lists!$H$101</f>
        <v>0</v>
      </c>
      <c r="AG1713">
        <f>'Energy consumption (raw)'!AE1663*Lists!$H$101</f>
        <v>0</v>
      </c>
      <c r="AH1713">
        <f>'Energy consumption (raw)'!AF1663*Lists!$H$100</f>
        <v>0</v>
      </c>
      <c r="AI1713" s="167">
        <f t="shared" si="127"/>
        <v>1018.0868300000001</v>
      </c>
      <c r="AJ1713" s="179">
        <f>'Energy consumption (raw)'!AG1663</f>
        <v>1018.0868300000001</v>
      </c>
      <c r="AK1713" s="179">
        <f>'Energy consumption (raw)'!AH1663</f>
        <v>0</v>
      </c>
      <c r="AL1713">
        <f>IF(ROUND(AI1713,-3)=ROUND('Energy consumption (raw)'!AG1663,-3),1,0)</f>
        <v>1</v>
      </c>
      <c r="AM1713" s="179" t="str">
        <f>'Energy consumption (raw)'!AJ1663</f>
        <v>47. Binh Duong</v>
      </c>
      <c r="AN1713">
        <f>VLOOKUP(AM1713,Lists!$F$9:$G$71,2,FALSE)</f>
        <v>1</v>
      </c>
    </row>
    <row r="1714" spans="2:40" x14ac:dyDescent="0.25">
      <c r="B1714" s="65" t="str">
        <f t="shared" si="125"/>
        <v>Industry1562</v>
      </c>
      <c r="C1714" s="179">
        <f>'Energy consumption (raw)'!B1664</f>
        <v>1562</v>
      </c>
      <c r="D1714" s="179">
        <f>'Energy consumption (raw)'!C1664</f>
        <v>0</v>
      </c>
      <c r="E1714" s="179">
        <f>'Energy consumption (raw)'!D1664</f>
        <v>0</v>
      </c>
      <c r="F1714" s="179" t="str">
        <f>'Energy consumption (raw)'!E1664</f>
        <v>Công nghiệp</v>
      </c>
      <c r="G1714" s="179" t="str">
        <f>'Energy consumption (raw)'!F1664</f>
        <v>Sản xuất sản phẩm khác còn lại chưa được phân vào đâu</v>
      </c>
      <c r="H1714" s="179" t="str">
        <f>'Energy consumption (raw)'!G1664</f>
        <v>Industry</v>
      </c>
      <c r="I1714" s="179" t="str">
        <f>'Energy consumption (raw)'!I1664</f>
        <v>25 Manufacture of fabricated metal products, except machinery and equipment</v>
      </c>
      <c r="J1714" s="179" t="str">
        <f>INDEX(Sector!$E$6:$E$46,MATCH('Energy consumption (toe)'!I1714,Sector!$B$6:$B$46,FALSE))</f>
        <v>Manufacture of fabricated metal products, except machinery and equipment</v>
      </c>
      <c r="K1714" s="179">
        <f>IFERROR('Energy consumption (raw)'!J1664*Lists!$H$84,)</f>
        <v>5822.38706</v>
      </c>
      <c r="L1714" s="179">
        <f>'Energy consumption (raw)'!K1664*Lists!$H$84</f>
        <v>5822.38706</v>
      </c>
      <c r="M1714" s="179">
        <f>'Energy consumption (raw)'!L1664*Lists!$H$84</f>
        <v>0</v>
      </c>
      <c r="N1714" s="179">
        <f>'Energy consumption (raw)'!M1664*Lists!$H$84</f>
        <v>0</v>
      </c>
      <c r="O1714" s="178">
        <f t="shared" si="126"/>
        <v>5822.38706</v>
      </c>
      <c r="P1714">
        <f>'Energy consumption (raw)'!N1664*Lists!$H$85</f>
        <v>0</v>
      </c>
      <c r="Q1714">
        <f>'Energy consumption (raw)'!O1664*Lists!$H$86</f>
        <v>0</v>
      </c>
      <c r="R1714">
        <f>'Energy consumption (raw)'!P1664*Lists!$H$87</f>
        <v>0</v>
      </c>
      <c r="S1714">
        <f>'Energy consumption (raw)'!Q1664*Lists!$H$88</f>
        <v>0</v>
      </c>
      <c r="T1714">
        <f>'Energy consumption (raw)'!R1664*Lists!$H$89</f>
        <v>0</v>
      </c>
      <c r="U1714">
        <f>'Energy consumption (raw)'!S1664*Lists!$H$90</f>
        <v>0.38103999999999999</v>
      </c>
      <c r="V1714">
        <f>'Energy consumption (raw)'!T1664*Lists!$H$91</f>
        <v>0</v>
      </c>
      <c r="W1714">
        <f>'Energy consumption (raw)'!U1664*Lists!$H$92</f>
        <v>0</v>
      </c>
      <c r="X1714">
        <f>'Energy consumption (raw)'!V1664*Lists!$H$93</f>
        <v>0</v>
      </c>
      <c r="Y1714">
        <f>'Energy consumption (raw)'!W1664*Lists!$H$94</f>
        <v>0</v>
      </c>
      <c r="Z1714">
        <f>'Energy consumption (raw)'!X1664*Lists!$H$96*1000000</f>
        <v>0</v>
      </c>
      <c r="AA1714">
        <f>'Energy consumption (raw)'!Y1664*Lists!$H$97</f>
        <v>0</v>
      </c>
      <c r="AB1714">
        <f>'Energy consumption (raw)'!Z1664*Lists!$H$96</f>
        <v>0</v>
      </c>
      <c r="AC1714">
        <f>'Energy consumption (raw)'!AA1664*Lists!$H$98</f>
        <v>0</v>
      </c>
      <c r="AD1714">
        <f>'Energy consumption (raw)'!AB1664*Lists!$H$99</f>
        <v>0</v>
      </c>
      <c r="AE1714">
        <f>'Energy consumption (raw)'!AC1664*Lists!$H$101</f>
        <v>0</v>
      </c>
      <c r="AF1714">
        <f>'Energy consumption (raw)'!AD1664*Lists!$H$101</f>
        <v>0</v>
      </c>
      <c r="AG1714">
        <f>'Energy consumption (raw)'!AE1664*Lists!$H$101</f>
        <v>0</v>
      </c>
      <c r="AH1714">
        <f>'Energy consumption (raw)'!AF1664*Lists!$H$100</f>
        <v>0</v>
      </c>
      <c r="AI1714" s="167">
        <f t="shared" si="127"/>
        <v>5822.7681000000002</v>
      </c>
      <c r="AJ1714" s="179">
        <f>'Energy consumption (raw)'!AG1664</f>
        <v>5822.7681000000002</v>
      </c>
      <c r="AK1714" s="179">
        <f>'Energy consumption (raw)'!AH1664</f>
        <v>7401.6797100000013</v>
      </c>
      <c r="AL1714">
        <f>IF(ROUND(AI1714,-3)=ROUND('Energy consumption (raw)'!AG1664,-3),1,0)</f>
        <v>1</v>
      </c>
      <c r="AM1714" s="179" t="str">
        <f>'Energy consumption (raw)'!AJ1664</f>
        <v>47. Binh Duong</v>
      </c>
      <c r="AN1714">
        <f>VLOOKUP(AM1714,Lists!$F$9:$G$71,2,FALSE)</f>
        <v>1</v>
      </c>
    </row>
    <row r="1715" spans="2:40" x14ac:dyDescent="0.25">
      <c r="B1715" s="65" t="str">
        <f t="shared" si="125"/>
        <v>Industry1563</v>
      </c>
      <c r="C1715" s="179">
        <f>'Energy consumption (raw)'!B1665</f>
        <v>1563</v>
      </c>
      <c r="D1715" s="179">
        <f>'Energy consumption (raw)'!C1665</f>
        <v>0</v>
      </c>
      <c r="E1715" s="179">
        <f>'Energy consumption (raw)'!D1665</f>
        <v>0</v>
      </c>
      <c r="F1715" s="179" t="str">
        <f>'Energy consumption (raw)'!E1665</f>
        <v>Công nghiệp</v>
      </c>
      <c r="G1715" s="179" t="str">
        <f>'Energy consumption (raw)'!F1665</f>
        <v>Sản xuất sản phẩm khác từ cao su</v>
      </c>
      <c r="H1715" s="179" t="str">
        <f>'Energy consumption (raw)'!G1665</f>
        <v>Industry</v>
      </c>
      <c r="I1715" s="179" t="str">
        <f>'Energy consumption (raw)'!I1665</f>
        <v>22 Manufacture of rubber and plastics products</v>
      </c>
      <c r="J1715" s="179" t="str">
        <f>INDEX(Sector!$E$6:$E$46,MATCH('Energy consumption (toe)'!I1715,Sector!$B$6:$B$46,FALSE))</f>
        <v>Manufacture of rubber and plastics products</v>
      </c>
      <c r="K1715" s="179">
        <f>IFERROR('Energy consumption (raw)'!J1665*Lists!$H$84,)</f>
        <v>0</v>
      </c>
      <c r="L1715" s="179">
        <f>'Energy consumption (raw)'!K1665*Lists!$H$84</f>
        <v>2794.38843</v>
      </c>
      <c r="M1715" s="179">
        <f>'Energy consumption (raw)'!L1665*Lists!$H$84</f>
        <v>0</v>
      </c>
      <c r="N1715" s="179">
        <f>'Energy consumption (raw)'!M1665*Lists!$H$84</f>
        <v>0</v>
      </c>
      <c r="O1715" s="178">
        <f t="shared" si="126"/>
        <v>2794.38843</v>
      </c>
      <c r="P1715">
        <f>'Energy consumption (raw)'!N1665*Lists!$H$85</f>
        <v>0</v>
      </c>
      <c r="Q1715">
        <f>'Energy consumption (raw)'!O1665*Lists!$H$86</f>
        <v>0</v>
      </c>
      <c r="R1715">
        <f>'Energy consumption (raw)'!P1665*Lists!$H$87</f>
        <v>0</v>
      </c>
      <c r="S1715">
        <f>'Energy consumption (raw)'!Q1665*Lists!$H$88</f>
        <v>0</v>
      </c>
      <c r="T1715">
        <f>'Energy consumption (raw)'!R1665*Lists!$H$89</f>
        <v>0</v>
      </c>
      <c r="U1715">
        <f>'Energy consumption (raw)'!S1665*Lists!$H$90</f>
        <v>0</v>
      </c>
      <c r="V1715">
        <f>'Energy consumption (raw)'!T1665*Lists!$H$91</f>
        <v>0</v>
      </c>
      <c r="W1715">
        <f>'Energy consumption (raw)'!U1665*Lists!$H$92</f>
        <v>0</v>
      </c>
      <c r="X1715">
        <f>'Energy consumption (raw)'!V1665*Lists!$H$93</f>
        <v>0</v>
      </c>
      <c r="Y1715">
        <f>'Energy consumption (raw)'!W1665*Lists!$H$94</f>
        <v>0</v>
      </c>
      <c r="Z1715">
        <f>'Energy consumption (raw)'!X1665*Lists!$H$96*1000000</f>
        <v>0</v>
      </c>
      <c r="AA1715">
        <f>'Energy consumption (raw)'!Y1665*Lists!$H$97</f>
        <v>0</v>
      </c>
      <c r="AB1715">
        <f>'Energy consumption (raw)'!Z1665*Lists!$H$96</f>
        <v>0</v>
      </c>
      <c r="AC1715">
        <f>'Energy consumption (raw)'!AA1665*Lists!$H$98</f>
        <v>0</v>
      </c>
      <c r="AD1715">
        <f>'Energy consumption (raw)'!AB1665*Lists!$H$99</f>
        <v>0</v>
      </c>
      <c r="AE1715">
        <f>'Energy consumption (raw)'!AC1665*Lists!$H$101</f>
        <v>0</v>
      </c>
      <c r="AF1715">
        <f>'Energy consumption (raw)'!AD1665*Lists!$H$101</f>
        <v>0</v>
      </c>
      <c r="AG1715">
        <f>'Energy consumption (raw)'!AE1665*Lists!$H$101</f>
        <v>0</v>
      </c>
      <c r="AH1715">
        <f>'Energy consumption (raw)'!AF1665*Lists!$H$100</f>
        <v>0</v>
      </c>
      <c r="AI1715" s="167">
        <f t="shared" si="127"/>
        <v>2794.38843</v>
      </c>
      <c r="AJ1715" s="179">
        <f>'Energy consumption (raw)'!AG1665</f>
        <v>2794.38843</v>
      </c>
      <c r="AK1715" s="179">
        <f>'Energy consumption (raw)'!AH1665</f>
        <v>2181.9100100000001</v>
      </c>
      <c r="AL1715">
        <f>IF(ROUND(AI1715,-3)=ROUND('Energy consumption (raw)'!AG1665,-3),1,0)</f>
        <v>1</v>
      </c>
      <c r="AM1715" s="179" t="str">
        <f>'Energy consumption (raw)'!AJ1665</f>
        <v>47. Binh Duong</v>
      </c>
      <c r="AN1715">
        <f>VLOOKUP(AM1715,Lists!$F$9:$G$71,2,FALSE)</f>
        <v>1</v>
      </c>
    </row>
    <row r="1716" spans="2:40" x14ac:dyDescent="0.25">
      <c r="B1716" s="65" t="str">
        <f t="shared" si="125"/>
        <v>Industry1564</v>
      </c>
      <c r="C1716" s="179">
        <f>'Energy consumption (raw)'!B1666</f>
        <v>1564</v>
      </c>
      <c r="D1716" s="179">
        <f>'Energy consumption (raw)'!C1666</f>
        <v>0</v>
      </c>
      <c r="E1716" s="179">
        <f>'Energy consumption (raw)'!D1666</f>
        <v>0</v>
      </c>
      <c r="F1716" s="179" t="str">
        <f>'Energy consumption (raw)'!E1666</f>
        <v>Công nghiệp</v>
      </c>
      <c r="G1716" s="179" t="str">
        <f>'Energy consumption (raw)'!F1666</f>
        <v>Sản xuất sản phẩm khác từ cao su</v>
      </c>
      <c r="H1716" s="179" t="str">
        <f>'Energy consumption (raw)'!G1666</f>
        <v>Industry</v>
      </c>
      <c r="I1716" s="179" t="str">
        <f>'Energy consumption (raw)'!I1666</f>
        <v>22 Manufacture of rubber and plastics products</v>
      </c>
      <c r="J1716" s="179" t="str">
        <f>INDEX(Sector!$E$6:$E$46,MATCH('Energy consumption (toe)'!I1716,Sector!$B$6:$B$46,FALSE))</f>
        <v>Manufacture of rubber and plastics products</v>
      </c>
      <c r="K1716" s="179">
        <f>IFERROR('Energy consumption (raw)'!J1666*Lists!$H$84,)</f>
        <v>0</v>
      </c>
      <c r="L1716" s="179">
        <f>'Energy consumption (raw)'!K1666*Lists!$H$84</f>
        <v>2046.6814900000002</v>
      </c>
      <c r="M1716" s="179">
        <f>'Energy consumption (raw)'!L1666*Lists!$H$84</f>
        <v>0</v>
      </c>
      <c r="N1716" s="179">
        <f>'Energy consumption (raw)'!M1666*Lists!$H$84</f>
        <v>0</v>
      </c>
      <c r="O1716" s="178">
        <f t="shared" si="126"/>
        <v>2046.6814900000002</v>
      </c>
      <c r="P1716">
        <f>'Energy consumption (raw)'!N1666*Lists!$H$85</f>
        <v>2853.8999999999996</v>
      </c>
      <c r="Q1716">
        <f>'Energy consumption (raw)'!O1666*Lists!$H$86</f>
        <v>0</v>
      </c>
      <c r="R1716">
        <f>'Energy consumption (raw)'!P1666*Lists!$H$87</f>
        <v>0</v>
      </c>
      <c r="S1716">
        <f>'Energy consumption (raw)'!Q1666*Lists!$H$88</f>
        <v>0</v>
      </c>
      <c r="T1716">
        <f>'Energy consumption (raw)'!R1666*Lists!$H$89</f>
        <v>0</v>
      </c>
      <c r="U1716">
        <f>'Energy consumption (raw)'!S1666*Lists!$H$90</f>
        <v>7.92E-3</v>
      </c>
      <c r="V1716">
        <f>'Energy consumption (raw)'!T1666*Lists!$H$91</f>
        <v>0</v>
      </c>
      <c r="W1716">
        <f>'Energy consumption (raw)'!U1666*Lists!$H$92</f>
        <v>0</v>
      </c>
      <c r="X1716">
        <f>'Energy consumption (raw)'!V1666*Lists!$H$93</f>
        <v>0</v>
      </c>
      <c r="Y1716">
        <f>'Energy consumption (raw)'!W1666*Lists!$H$94</f>
        <v>0</v>
      </c>
      <c r="Z1716">
        <f>'Energy consumption (raw)'!X1666*Lists!$H$96*1000000</f>
        <v>0</v>
      </c>
      <c r="AA1716">
        <f>'Energy consumption (raw)'!Y1666*Lists!$H$97</f>
        <v>0</v>
      </c>
      <c r="AB1716">
        <f>'Energy consumption (raw)'!Z1666*Lists!$H$96</f>
        <v>0</v>
      </c>
      <c r="AC1716">
        <f>'Energy consumption (raw)'!AA1666*Lists!$H$98</f>
        <v>0</v>
      </c>
      <c r="AD1716">
        <f>'Energy consumption (raw)'!AB1666*Lists!$H$99</f>
        <v>0</v>
      </c>
      <c r="AE1716">
        <f>'Energy consumption (raw)'!AC1666*Lists!$H$101</f>
        <v>0</v>
      </c>
      <c r="AF1716">
        <f>'Energy consumption (raw)'!AD1666*Lists!$H$101</f>
        <v>0</v>
      </c>
      <c r="AG1716">
        <f>'Energy consumption (raw)'!AE1666*Lists!$H$101</f>
        <v>0</v>
      </c>
      <c r="AH1716">
        <f>'Energy consumption (raw)'!AF1666*Lists!$H$100</f>
        <v>0</v>
      </c>
      <c r="AI1716" s="167">
        <f t="shared" si="127"/>
        <v>4900.5894099999996</v>
      </c>
      <c r="AJ1716" s="179">
        <f>'Energy consumption (raw)'!AG1666</f>
        <v>4900.5894099999996</v>
      </c>
      <c r="AK1716" s="179">
        <f>'Energy consumption (raw)'!AH1666</f>
        <v>5604.2130200000001</v>
      </c>
      <c r="AL1716">
        <f>IF(ROUND(AI1716,-3)=ROUND('Energy consumption (raw)'!AG1666,-3),1,0)</f>
        <v>1</v>
      </c>
      <c r="AM1716" s="179" t="str">
        <f>'Energy consumption (raw)'!AJ1666</f>
        <v>47. Binh Duong</v>
      </c>
      <c r="AN1716">
        <f>VLOOKUP(AM1716,Lists!$F$9:$G$71,2,FALSE)</f>
        <v>1</v>
      </c>
    </row>
    <row r="1717" spans="2:40" x14ac:dyDescent="0.25">
      <c r="B1717" s="65" t="str">
        <f t="shared" si="125"/>
        <v>Industry1565</v>
      </c>
      <c r="C1717" s="179">
        <f>'Energy consumption (raw)'!B1667</f>
        <v>1565</v>
      </c>
      <c r="D1717" s="179">
        <f>'Energy consumption (raw)'!C1667</f>
        <v>0</v>
      </c>
      <c r="E1717" s="179">
        <f>'Energy consumption (raw)'!D1667</f>
        <v>0</v>
      </c>
      <c r="F1717" s="179" t="str">
        <f>'Energy consumption (raw)'!E1667</f>
        <v>Công nghiệp</v>
      </c>
      <c r="G1717" s="179" t="str">
        <f>'Energy consumption (raw)'!F1667</f>
        <v>Sản xuất sản phẩm khác từ cao su</v>
      </c>
      <c r="H1717" s="179" t="str">
        <f>'Energy consumption (raw)'!G1667</f>
        <v>Industry</v>
      </c>
      <c r="I1717" s="179" t="str">
        <f>'Energy consumption (raw)'!I1667</f>
        <v>22 Manufacture of rubber and plastics products</v>
      </c>
      <c r="J1717" s="179" t="str">
        <f>INDEX(Sector!$E$6:$E$46,MATCH('Energy consumption (toe)'!I1717,Sector!$B$6:$B$46,FALSE))</f>
        <v>Manufacture of rubber and plastics products</v>
      </c>
      <c r="K1717" s="179">
        <f>IFERROR('Energy consumption (raw)'!J1667*Lists!$H$84,)</f>
        <v>0</v>
      </c>
      <c r="L1717" s="179">
        <f>'Energy consumption (raw)'!K1667*Lists!$H$84</f>
        <v>1788.1827000000001</v>
      </c>
      <c r="M1717" s="179">
        <f>'Energy consumption (raw)'!L1667*Lists!$H$84</f>
        <v>0</v>
      </c>
      <c r="N1717" s="179">
        <f>'Energy consumption (raw)'!M1667*Lists!$H$84</f>
        <v>0</v>
      </c>
      <c r="O1717" s="178">
        <f t="shared" si="126"/>
        <v>1788.1827000000001</v>
      </c>
      <c r="P1717">
        <f>'Energy consumption (raw)'!N1667*Lists!$H$85</f>
        <v>0</v>
      </c>
      <c r="Q1717">
        <f>'Energy consumption (raw)'!O1667*Lists!$H$86</f>
        <v>0</v>
      </c>
      <c r="R1717">
        <f>'Energy consumption (raw)'!P1667*Lists!$H$87</f>
        <v>0</v>
      </c>
      <c r="S1717">
        <f>'Energy consumption (raw)'!Q1667*Lists!$H$88</f>
        <v>0</v>
      </c>
      <c r="T1717">
        <f>'Energy consumption (raw)'!R1667*Lists!$H$89</f>
        <v>0</v>
      </c>
      <c r="U1717">
        <f>'Energy consumption (raw)'!S1667*Lists!$H$90</f>
        <v>0</v>
      </c>
      <c r="V1717">
        <f>'Energy consumption (raw)'!T1667*Lists!$H$91</f>
        <v>0</v>
      </c>
      <c r="W1717">
        <f>'Energy consumption (raw)'!U1667*Lists!$H$92</f>
        <v>0</v>
      </c>
      <c r="X1717">
        <f>'Energy consumption (raw)'!V1667*Lists!$H$93</f>
        <v>0</v>
      </c>
      <c r="Y1717">
        <f>'Energy consumption (raw)'!W1667*Lists!$H$94</f>
        <v>0</v>
      </c>
      <c r="Z1717">
        <f>'Energy consumption (raw)'!X1667*Lists!$H$96*1000000</f>
        <v>0</v>
      </c>
      <c r="AA1717">
        <f>'Energy consumption (raw)'!Y1667*Lists!$H$97</f>
        <v>0</v>
      </c>
      <c r="AB1717">
        <f>'Energy consumption (raw)'!Z1667*Lists!$H$96</f>
        <v>0</v>
      </c>
      <c r="AC1717">
        <f>'Energy consumption (raw)'!AA1667*Lists!$H$98</f>
        <v>0</v>
      </c>
      <c r="AD1717">
        <f>'Energy consumption (raw)'!AB1667*Lists!$H$99</f>
        <v>0</v>
      </c>
      <c r="AE1717">
        <f>'Energy consumption (raw)'!AC1667*Lists!$H$101</f>
        <v>0</v>
      </c>
      <c r="AF1717">
        <f>'Energy consumption (raw)'!AD1667*Lists!$H$101</f>
        <v>0</v>
      </c>
      <c r="AG1717">
        <f>'Energy consumption (raw)'!AE1667*Lists!$H$101</f>
        <v>0</v>
      </c>
      <c r="AH1717">
        <f>'Energy consumption (raw)'!AF1667*Lists!$H$100</f>
        <v>0</v>
      </c>
      <c r="AI1717" s="167">
        <f t="shared" si="127"/>
        <v>1788.1827000000001</v>
      </c>
      <c r="AJ1717" s="179">
        <f>'Energy consumption (raw)'!AG1667</f>
        <v>1788.1827000000001</v>
      </c>
      <c r="AK1717" s="179">
        <f>'Energy consumption (raw)'!AH1667</f>
        <v>1280.1190900000001</v>
      </c>
      <c r="AL1717">
        <f>IF(ROUND(AI1717,-3)=ROUND('Energy consumption (raw)'!AG1667,-3),1,0)</f>
        <v>1</v>
      </c>
      <c r="AM1717" s="179" t="str">
        <f>'Energy consumption (raw)'!AJ1667</f>
        <v>47. Binh Duong</v>
      </c>
      <c r="AN1717">
        <f>VLOOKUP(AM1717,Lists!$F$9:$G$71,2,FALSE)</f>
        <v>1</v>
      </c>
    </row>
    <row r="1718" spans="2:40" x14ac:dyDescent="0.25">
      <c r="B1718" s="65" t="str">
        <f t="shared" si="125"/>
        <v>Industry1566</v>
      </c>
      <c r="C1718" s="179">
        <f>'Energy consumption (raw)'!B1668</f>
        <v>1566</v>
      </c>
      <c r="D1718" s="179">
        <f>'Energy consumption (raw)'!C1668</f>
        <v>0</v>
      </c>
      <c r="E1718" s="179">
        <f>'Energy consumption (raw)'!D1668</f>
        <v>0</v>
      </c>
      <c r="F1718" s="179" t="str">
        <f>'Energy consumption (raw)'!E1668</f>
        <v>Công nghiệp</v>
      </c>
      <c r="G1718" s="179" t="str">
        <f>'Energy consumption (raw)'!F1668</f>
        <v>Sản xuất sản phẩm khác từ cao su</v>
      </c>
      <c r="H1718" s="179" t="str">
        <f>'Energy consumption (raw)'!G1668</f>
        <v>Industry</v>
      </c>
      <c r="I1718" s="179" t="str">
        <f>'Energy consumption (raw)'!I1668</f>
        <v>22 Manufacture of rubber and plastics products</v>
      </c>
      <c r="J1718" s="179" t="str">
        <f>INDEX(Sector!$E$6:$E$46,MATCH('Energy consumption (toe)'!I1718,Sector!$B$6:$B$46,FALSE))</f>
        <v>Manufacture of rubber and plastics products</v>
      </c>
      <c r="K1718" s="179">
        <f>IFERROR('Energy consumption (raw)'!J1668*Lists!$H$84,)</f>
        <v>0</v>
      </c>
      <c r="L1718" s="179">
        <f>'Energy consumption (raw)'!K1668*Lists!$H$84</f>
        <v>1120.0174100000002</v>
      </c>
      <c r="M1718" s="179">
        <f>'Energy consumption (raw)'!L1668*Lists!$H$84</f>
        <v>0</v>
      </c>
      <c r="N1718" s="179">
        <f>'Energy consumption (raw)'!M1668*Lists!$H$84</f>
        <v>0</v>
      </c>
      <c r="O1718" s="178">
        <f t="shared" si="126"/>
        <v>1120.0174100000002</v>
      </c>
      <c r="P1718">
        <f>'Energy consumption (raw)'!N1668*Lists!$H$85</f>
        <v>0</v>
      </c>
      <c r="Q1718">
        <f>'Energy consumption (raw)'!O1668*Lists!$H$86</f>
        <v>0</v>
      </c>
      <c r="R1718">
        <f>'Energy consumption (raw)'!P1668*Lists!$H$87</f>
        <v>0</v>
      </c>
      <c r="S1718">
        <f>'Energy consumption (raw)'!Q1668*Lists!$H$88</f>
        <v>0</v>
      </c>
      <c r="T1718">
        <f>'Energy consumption (raw)'!R1668*Lists!$H$89</f>
        <v>0</v>
      </c>
      <c r="U1718">
        <f>'Energy consumption (raw)'!S1668*Lists!$H$90</f>
        <v>0</v>
      </c>
      <c r="V1718">
        <f>'Energy consumption (raw)'!T1668*Lists!$H$91</f>
        <v>0</v>
      </c>
      <c r="W1718">
        <f>'Energy consumption (raw)'!U1668*Lists!$H$92</f>
        <v>0</v>
      </c>
      <c r="X1718">
        <f>'Energy consumption (raw)'!V1668*Lists!$H$93</f>
        <v>0</v>
      </c>
      <c r="Y1718">
        <f>'Energy consumption (raw)'!W1668*Lists!$H$94</f>
        <v>0</v>
      </c>
      <c r="Z1718">
        <f>'Energy consumption (raw)'!X1668*Lists!$H$96*1000000</f>
        <v>0</v>
      </c>
      <c r="AA1718">
        <f>'Energy consumption (raw)'!Y1668*Lists!$H$97</f>
        <v>0</v>
      </c>
      <c r="AB1718">
        <f>'Energy consumption (raw)'!Z1668*Lists!$H$96</f>
        <v>0</v>
      </c>
      <c r="AC1718">
        <f>'Energy consumption (raw)'!AA1668*Lists!$H$98</f>
        <v>0</v>
      </c>
      <c r="AD1718">
        <f>'Energy consumption (raw)'!AB1668*Lists!$H$99</f>
        <v>0</v>
      </c>
      <c r="AE1718">
        <f>'Energy consumption (raw)'!AC1668*Lists!$H$101</f>
        <v>0</v>
      </c>
      <c r="AF1718">
        <f>'Energy consumption (raw)'!AD1668*Lists!$H$101</f>
        <v>0</v>
      </c>
      <c r="AG1718">
        <f>'Energy consumption (raw)'!AE1668*Lists!$H$101</f>
        <v>0</v>
      </c>
      <c r="AH1718">
        <f>'Energy consumption (raw)'!AF1668*Lists!$H$100</f>
        <v>0</v>
      </c>
      <c r="AI1718" s="167">
        <f t="shared" si="127"/>
        <v>1120.0174100000002</v>
      </c>
      <c r="AJ1718" s="179">
        <f>'Energy consumption (raw)'!AG1668</f>
        <v>1120.0174100000002</v>
      </c>
      <c r="AK1718" s="179">
        <f>'Energy consumption (raw)'!AH1668</f>
        <v>0</v>
      </c>
      <c r="AL1718">
        <f>IF(ROUND(AI1718,-3)=ROUND('Energy consumption (raw)'!AG1668,-3),1,0)</f>
        <v>1</v>
      </c>
      <c r="AM1718" s="179" t="str">
        <f>'Energy consumption (raw)'!AJ1668</f>
        <v>47. Binh Duong</v>
      </c>
      <c r="AN1718">
        <f>VLOOKUP(AM1718,Lists!$F$9:$G$71,2,FALSE)</f>
        <v>1</v>
      </c>
    </row>
    <row r="1719" spans="2:40" x14ac:dyDescent="0.25">
      <c r="B1719" s="65" t="str">
        <f t="shared" si="125"/>
        <v>Industry1567</v>
      </c>
      <c r="C1719" s="179">
        <f>'Energy consumption (raw)'!B1669</f>
        <v>1567</v>
      </c>
      <c r="D1719" s="179">
        <f>'Energy consumption (raw)'!C1669</f>
        <v>0</v>
      </c>
      <c r="E1719" s="179">
        <f>'Energy consumption (raw)'!D1669</f>
        <v>0</v>
      </c>
      <c r="F1719" s="179" t="str">
        <f>'Energy consumption (raw)'!E1669</f>
        <v>Công nghiệp</v>
      </c>
      <c r="G1719" s="179" t="str">
        <f>'Energy consumption (raw)'!F1669</f>
        <v>Sản xuất sản phẩm khác từ gỗ</v>
      </c>
      <c r="H1719" s="179" t="str">
        <f>'Energy consumption (raw)'!G1669</f>
        <v>Industry</v>
      </c>
      <c r="I1719" s="179" t="str">
        <f>'Energy consumption (raw)'!I1669</f>
        <v>16 Manufacture of wood and of products of wood and cork, except furniture;
manufacture of articles of straw and plaiting materials</v>
      </c>
      <c r="J1719" s="179" t="str">
        <f>INDEX(Sector!$E$6:$E$46,MATCH('Energy consumption (toe)'!I1719,Sector!$B$6:$B$46,FALSE))</f>
        <v>Manufacture of wood and of products of wood and cork, except furniture;
manufacture of articles of straw and plaiting materials</v>
      </c>
      <c r="K1719" s="179">
        <f>IFERROR('Energy consumption (raw)'!J1669*Lists!$H$84,)</f>
        <v>0</v>
      </c>
      <c r="L1719" s="179">
        <f>'Energy consumption (raw)'!K1669*Lists!$H$84</f>
        <v>2220.1146900000003</v>
      </c>
      <c r="M1719" s="179">
        <f>'Energy consumption (raw)'!L1669*Lists!$H$84</f>
        <v>0</v>
      </c>
      <c r="N1719" s="179">
        <f>'Energy consumption (raw)'!M1669*Lists!$H$84</f>
        <v>0</v>
      </c>
      <c r="O1719" s="178">
        <f t="shared" si="126"/>
        <v>2220.1146900000003</v>
      </c>
      <c r="P1719">
        <f>'Energy consumption (raw)'!N1669*Lists!$H$85</f>
        <v>0</v>
      </c>
      <c r="Q1719">
        <f>'Energy consumption (raw)'!O1669*Lists!$H$86</f>
        <v>0</v>
      </c>
      <c r="R1719">
        <f>'Energy consumption (raw)'!P1669*Lists!$H$87</f>
        <v>0</v>
      </c>
      <c r="S1719">
        <f>'Energy consumption (raw)'!Q1669*Lists!$H$88</f>
        <v>0</v>
      </c>
      <c r="T1719">
        <f>'Energy consumption (raw)'!R1669*Lists!$H$89</f>
        <v>0</v>
      </c>
      <c r="U1719">
        <f>'Energy consumption (raw)'!S1669*Lists!$H$90</f>
        <v>0</v>
      </c>
      <c r="V1719">
        <f>'Energy consumption (raw)'!T1669*Lists!$H$91</f>
        <v>0</v>
      </c>
      <c r="W1719">
        <f>'Energy consumption (raw)'!U1669*Lists!$H$92</f>
        <v>0</v>
      </c>
      <c r="X1719">
        <f>'Energy consumption (raw)'!V1669*Lists!$H$93</f>
        <v>0</v>
      </c>
      <c r="Y1719">
        <f>'Energy consumption (raw)'!W1669*Lists!$H$94</f>
        <v>0</v>
      </c>
      <c r="Z1719">
        <f>'Energy consumption (raw)'!X1669*Lists!$H$96*1000000</f>
        <v>0</v>
      </c>
      <c r="AA1719">
        <f>'Energy consumption (raw)'!Y1669*Lists!$H$97</f>
        <v>0</v>
      </c>
      <c r="AB1719">
        <f>'Energy consumption (raw)'!Z1669*Lists!$H$96</f>
        <v>0</v>
      </c>
      <c r="AC1719">
        <f>'Energy consumption (raw)'!AA1669*Lists!$H$98</f>
        <v>0</v>
      </c>
      <c r="AD1719">
        <f>'Energy consumption (raw)'!AB1669*Lists!$H$99</f>
        <v>0</v>
      </c>
      <c r="AE1719">
        <f>'Energy consumption (raw)'!AC1669*Lists!$H$101</f>
        <v>0</v>
      </c>
      <c r="AF1719">
        <f>'Energy consumption (raw)'!AD1669*Lists!$H$101</f>
        <v>0</v>
      </c>
      <c r="AG1719">
        <f>'Energy consumption (raw)'!AE1669*Lists!$H$101</f>
        <v>0</v>
      </c>
      <c r="AH1719">
        <f>'Energy consumption (raw)'!AF1669*Lists!$H$100</f>
        <v>0</v>
      </c>
      <c r="AI1719" s="167">
        <f t="shared" si="127"/>
        <v>2220.1146900000003</v>
      </c>
      <c r="AJ1719" s="179">
        <f>'Energy consumption (raw)'!AG1669</f>
        <v>2220.1146900000003</v>
      </c>
      <c r="AK1719" s="179">
        <f>'Energy consumption (raw)'!AH1669</f>
        <v>1753.6280100000001</v>
      </c>
      <c r="AL1719">
        <f>IF(ROUND(AI1719,-3)=ROUND('Energy consumption (raw)'!AG1669,-3),1,0)</f>
        <v>1</v>
      </c>
      <c r="AM1719" s="179" t="str">
        <f>'Energy consumption (raw)'!AJ1669</f>
        <v>47. Binh Duong</v>
      </c>
      <c r="AN1719">
        <f>VLOOKUP(AM1719,Lists!$F$9:$G$71,2,FALSE)</f>
        <v>1</v>
      </c>
    </row>
    <row r="1720" spans="2:40" x14ac:dyDescent="0.25">
      <c r="B1720" s="65" t="str">
        <f t="shared" si="125"/>
        <v>Industry1568</v>
      </c>
      <c r="C1720" s="179">
        <f>'Energy consumption (raw)'!B1670</f>
        <v>1568</v>
      </c>
      <c r="D1720" s="179">
        <f>'Energy consumption (raw)'!C1670</f>
        <v>0</v>
      </c>
      <c r="E1720" s="179">
        <f>'Energy consumption (raw)'!D1670</f>
        <v>0</v>
      </c>
      <c r="F1720" s="179" t="str">
        <f>'Energy consumption (raw)'!E1670</f>
        <v>Công nghiệp</v>
      </c>
      <c r="G1720" s="179" t="str">
        <f>'Energy consumption (raw)'!F1670</f>
        <v>Sản xuất sản phẩm khác từ gỗ</v>
      </c>
      <c r="H1720" s="179" t="str">
        <f>'Energy consumption (raw)'!G1670</f>
        <v>Industry</v>
      </c>
      <c r="I1720" s="179" t="str">
        <f>'Energy consumption (raw)'!I1670</f>
        <v>16 Manufacture of wood and of products of wood and cork, except furniture;
manufacture of articles of straw and plaiting materials</v>
      </c>
      <c r="J1720" s="179" t="str">
        <f>INDEX(Sector!$E$6:$E$46,MATCH('Energy consumption (toe)'!I1720,Sector!$B$6:$B$46,FALSE))</f>
        <v>Manufacture of wood and of products of wood and cork, except furniture;
manufacture of articles of straw and plaiting materials</v>
      </c>
      <c r="K1720" s="179">
        <f>IFERROR('Energy consumption (raw)'!J1670*Lists!$H$84,)</f>
        <v>1019.52182</v>
      </c>
      <c r="L1720" s="179">
        <f>'Energy consumption (raw)'!K1670*Lists!$H$84</f>
        <v>1019.52182</v>
      </c>
      <c r="M1720" s="179">
        <f>'Energy consumption (raw)'!L1670*Lists!$H$84</f>
        <v>0</v>
      </c>
      <c r="N1720" s="179">
        <f>'Energy consumption (raw)'!M1670*Lists!$H$84</f>
        <v>0</v>
      </c>
      <c r="O1720" s="178">
        <f t="shared" si="126"/>
        <v>1019.52182</v>
      </c>
      <c r="P1720">
        <f>'Energy consumption (raw)'!N1670*Lists!$H$85</f>
        <v>0</v>
      </c>
      <c r="Q1720">
        <f>'Energy consumption (raw)'!O1670*Lists!$H$86</f>
        <v>0</v>
      </c>
      <c r="R1720">
        <f>'Energy consumption (raw)'!P1670*Lists!$H$87</f>
        <v>0</v>
      </c>
      <c r="S1720">
        <f>'Energy consumption (raw)'!Q1670*Lists!$H$88</f>
        <v>0</v>
      </c>
      <c r="T1720">
        <f>'Energy consumption (raw)'!R1670*Lists!$H$89</f>
        <v>0</v>
      </c>
      <c r="U1720">
        <f>'Energy consumption (raw)'!S1670*Lists!$H$90</f>
        <v>0</v>
      </c>
      <c r="V1720">
        <f>'Energy consumption (raw)'!T1670*Lists!$H$91</f>
        <v>0</v>
      </c>
      <c r="W1720">
        <f>'Energy consumption (raw)'!U1670*Lists!$H$92</f>
        <v>0</v>
      </c>
      <c r="X1720">
        <f>'Energy consumption (raw)'!V1670*Lists!$H$93</f>
        <v>0</v>
      </c>
      <c r="Y1720">
        <f>'Energy consumption (raw)'!W1670*Lists!$H$94</f>
        <v>0</v>
      </c>
      <c r="Z1720">
        <f>'Energy consumption (raw)'!X1670*Lists!$H$96*1000000</f>
        <v>0</v>
      </c>
      <c r="AA1720">
        <f>'Energy consumption (raw)'!Y1670*Lists!$H$97</f>
        <v>0</v>
      </c>
      <c r="AB1720">
        <f>'Energy consumption (raw)'!Z1670*Lists!$H$96</f>
        <v>0</v>
      </c>
      <c r="AC1720">
        <f>'Energy consumption (raw)'!AA1670*Lists!$H$98</f>
        <v>0</v>
      </c>
      <c r="AD1720">
        <f>'Energy consumption (raw)'!AB1670*Lists!$H$99</f>
        <v>0</v>
      </c>
      <c r="AE1720">
        <f>'Energy consumption (raw)'!AC1670*Lists!$H$101</f>
        <v>0</v>
      </c>
      <c r="AF1720">
        <f>'Energy consumption (raw)'!AD1670*Lists!$H$101</f>
        <v>0</v>
      </c>
      <c r="AG1720">
        <f>'Energy consumption (raw)'!AE1670*Lists!$H$101</f>
        <v>0</v>
      </c>
      <c r="AH1720">
        <f>'Energy consumption (raw)'!AF1670*Lists!$H$100</f>
        <v>0</v>
      </c>
      <c r="AI1720" s="167">
        <f t="shared" si="127"/>
        <v>1019.52182</v>
      </c>
      <c r="AJ1720" s="179">
        <f>'Energy consumption (raw)'!AG1670</f>
        <v>1019.52182</v>
      </c>
      <c r="AK1720" s="179">
        <f>'Energy consumption (raw)'!AH1670</f>
        <v>1087.9995428</v>
      </c>
      <c r="AL1720">
        <f>IF(ROUND(AI1720,-3)=ROUND('Energy consumption (raw)'!AG1670,-3),1,0)</f>
        <v>1</v>
      </c>
      <c r="AM1720" s="179" t="str">
        <f>'Energy consumption (raw)'!AJ1670</f>
        <v>47. Binh Duong</v>
      </c>
      <c r="AN1720">
        <f>VLOOKUP(AM1720,Lists!$F$9:$G$71,2,FALSE)</f>
        <v>1</v>
      </c>
    </row>
    <row r="1721" spans="2:40" x14ac:dyDescent="0.25">
      <c r="B1721" s="65" t="str">
        <f t="shared" si="125"/>
        <v>Industry1569</v>
      </c>
      <c r="C1721" s="179">
        <f>'Energy consumption (raw)'!B1671</f>
        <v>1569</v>
      </c>
      <c r="D1721" s="179">
        <f>'Energy consumption (raw)'!C1671</f>
        <v>0</v>
      </c>
      <c r="E1721" s="179">
        <f>'Energy consumption (raw)'!D1671</f>
        <v>0</v>
      </c>
      <c r="F1721" s="179" t="str">
        <f>'Energy consumption (raw)'!E1671</f>
        <v>Công nghiệp</v>
      </c>
      <c r="G1721" s="179" t="str">
        <f>'Energy consumption (raw)'!F1671</f>
        <v xml:space="preserve">Sản xuất sản phẩm khác từ gỗ; </v>
      </c>
      <c r="H1721" s="179" t="str">
        <f>'Energy consumption (raw)'!G1671</f>
        <v>Industry</v>
      </c>
      <c r="I1721" s="179" t="str">
        <f>'Energy consumption (raw)'!I1671</f>
        <v>16 Manufacture of wood and of products of wood and cork, except furniture;
manufacture of articles of straw and plaiting materials</v>
      </c>
      <c r="J1721" s="179" t="str">
        <f>INDEX(Sector!$E$6:$E$46,MATCH('Energy consumption (toe)'!I1721,Sector!$B$6:$B$46,FALSE))</f>
        <v>Manufacture of wood and of products of wood and cork, except furniture;
manufacture of articles of straw and plaiting materials</v>
      </c>
      <c r="K1721" s="179">
        <f>IFERROR('Energy consumption (raw)'!J1671*Lists!$H$84,)</f>
        <v>1093.2772200000002</v>
      </c>
      <c r="L1721" s="179">
        <f>'Energy consumption (raw)'!K1671*Lists!$H$84</f>
        <v>1093.2772200000002</v>
      </c>
      <c r="M1721" s="179">
        <f>'Energy consumption (raw)'!L1671*Lists!$H$84</f>
        <v>0</v>
      </c>
      <c r="N1721" s="179">
        <f>'Energy consumption (raw)'!M1671*Lists!$H$84</f>
        <v>0</v>
      </c>
      <c r="O1721" s="178">
        <f t="shared" si="126"/>
        <v>1093.2772200000002</v>
      </c>
      <c r="P1721">
        <f>'Energy consumption (raw)'!N1671*Lists!$H$85</f>
        <v>0</v>
      </c>
      <c r="Q1721">
        <f>'Energy consumption (raw)'!O1671*Lists!$H$86</f>
        <v>0</v>
      </c>
      <c r="R1721">
        <f>'Energy consumption (raw)'!P1671*Lists!$H$87</f>
        <v>0</v>
      </c>
      <c r="S1721">
        <f>'Energy consumption (raw)'!Q1671*Lists!$H$88</f>
        <v>0</v>
      </c>
      <c r="T1721">
        <f>'Energy consumption (raw)'!R1671*Lists!$H$89</f>
        <v>0</v>
      </c>
      <c r="U1721">
        <f>'Energy consumption (raw)'!S1671*Lists!$H$90</f>
        <v>0</v>
      </c>
      <c r="V1721">
        <f>'Energy consumption (raw)'!T1671*Lists!$H$91</f>
        <v>0</v>
      </c>
      <c r="W1721">
        <f>'Energy consumption (raw)'!U1671*Lists!$H$92</f>
        <v>0</v>
      </c>
      <c r="X1721">
        <f>'Energy consumption (raw)'!V1671*Lists!$H$93</f>
        <v>0</v>
      </c>
      <c r="Y1721">
        <f>'Energy consumption (raw)'!W1671*Lists!$H$94</f>
        <v>0</v>
      </c>
      <c r="Z1721">
        <f>'Energy consumption (raw)'!X1671*Lists!$H$96*1000000</f>
        <v>0</v>
      </c>
      <c r="AA1721">
        <f>'Energy consumption (raw)'!Y1671*Lists!$H$97</f>
        <v>0</v>
      </c>
      <c r="AB1721">
        <f>'Energy consumption (raw)'!Z1671*Lists!$H$96</f>
        <v>0</v>
      </c>
      <c r="AC1721">
        <f>'Energy consumption (raw)'!AA1671*Lists!$H$98</f>
        <v>0</v>
      </c>
      <c r="AD1721">
        <f>'Energy consumption (raw)'!AB1671*Lists!$H$99</f>
        <v>0</v>
      </c>
      <c r="AE1721">
        <f>'Energy consumption (raw)'!AC1671*Lists!$H$101</f>
        <v>0</v>
      </c>
      <c r="AF1721">
        <f>'Energy consumption (raw)'!AD1671*Lists!$H$101</f>
        <v>0</v>
      </c>
      <c r="AG1721">
        <f>'Energy consumption (raw)'!AE1671*Lists!$H$101</f>
        <v>0</v>
      </c>
      <c r="AH1721">
        <f>'Energy consumption (raw)'!AF1671*Lists!$H$100</f>
        <v>0</v>
      </c>
      <c r="AI1721" s="167">
        <f t="shared" si="127"/>
        <v>1093.2772200000002</v>
      </c>
      <c r="AJ1721" s="179">
        <f>'Energy consumption (raw)'!AG1671</f>
        <v>1093.2772200000002</v>
      </c>
      <c r="AK1721" s="179">
        <f>'Energy consumption (raw)'!AH1671</f>
        <v>2368.5975800000001</v>
      </c>
      <c r="AL1721">
        <f>IF(ROUND(AI1721,-3)=ROUND('Energy consumption (raw)'!AG1671,-3),1,0)</f>
        <v>1</v>
      </c>
      <c r="AM1721" s="179" t="str">
        <f>'Energy consumption (raw)'!AJ1671</f>
        <v>47. Binh Duong</v>
      </c>
      <c r="AN1721">
        <f>VLOOKUP(AM1721,Lists!$F$9:$G$71,2,FALSE)</f>
        <v>1</v>
      </c>
    </row>
    <row r="1722" spans="2:40" x14ac:dyDescent="0.25">
      <c r="B1722" s="65" t="str">
        <f t="shared" si="125"/>
        <v>Industry1570</v>
      </c>
      <c r="C1722" s="179">
        <f>'Energy consumption (raw)'!B1672</f>
        <v>1570</v>
      </c>
      <c r="D1722" s="179">
        <f>'Energy consumption (raw)'!C1672</f>
        <v>0</v>
      </c>
      <c r="E1722" s="179">
        <f>'Energy consumption (raw)'!D1672</f>
        <v>0</v>
      </c>
      <c r="F1722" s="179" t="str">
        <f>'Energy consumption (raw)'!E1672</f>
        <v>Công nghiệp</v>
      </c>
      <c r="G1722" s="179" t="str">
        <f>'Energy consumption (raw)'!F1672</f>
        <v>Sản xuất sản phẩm khác từ gỗ; sản xuất sản phẩm từ tre, nứa, rơm, rạ</v>
      </c>
      <c r="H1722" s="179" t="str">
        <f>'Energy consumption (raw)'!G1672</f>
        <v>Industry</v>
      </c>
      <c r="I1722" s="179" t="str">
        <f>'Energy consumption (raw)'!I1672</f>
        <v>16 Manufacture of wood and of products of wood and cork, except furniture;
manufacture of articles of straw and plaiting materials</v>
      </c>
      <c r="J1722" s="179" t="str">
        <f>INDEX(Sector!$E$6:$E$46,MATCH('Energy consumption (toe)'!I1722,Sector!$B$6:$B$46,FALSE))</f>
        <v>Manufacture of wood and of products of wood and cork, except furniture;
manufacture of articles of straw and plaiting materials</v>
      </c>
      <c r="K1722" s="179">
        <f>IFERROR('Energy consumption (raw)'!J1672*Lists!$H$84,)</f>
        <v>0</v>
      </c>
      <c r="L1722" s="179">
        <f>'Energy consumption (raw)'!K1672*Lists!$H$84</f>
        <v>2650.92029</v>
      </c>
      <c r="M1722" s="179">
        <f>'Energy consumption (raw)'!L1672*Lists!$H$84</f>
        <v>0</v>
      </c>
      <c r="N1722" s="179">
        <f>'Energy consumption (raw)'!M1672*Lists!$H$84</f>
        <v>0</v>
      </c>
      <c r="O1722" s="178">
        <f t="shared" si="126"/>
        <v>2650.92029</v>
      </c>
      <c r="P1722">
        <f>'Energy consumption (raw)'!N1672*Lists!$H$85</f>
        <v>0</v>
      </c>
      <c r="Q1722">
        <f>'Energy consumption (raw)'!O1672*Lists!$H$86</f>
        <v>0</v>
      </c>
      <c r="R1722">
        <f>'Energy consumption (raw)'!P1672*Lists!$H$87</f>
        <v>0</v>
      </c>
      <c r="S1722">
        <f>'Energy consumption (raw)'!Q1672*Lists!$H$88</f>
        <v>0</v>
      </c>
      <c r="T1722">
        <f>'Energy consumption (raw)'!R1672*Lists!$H$89</f>
        <v>0</v>
      </c>
      <c r="U1722">
        <f>'Energy consumption (raw)'!S1672*Lists!$H$90</f>
        <v>0</v>
      </c>
      <c r="V1722">
        <f>'Energy consumption (raw)'!T1672*Lists!$H$91</f>
        <v>0</v>
      </c>
      <c r="W1722">
        <f>'Energy consumption (raw)'!U1672*Lists!$H$92</f>
        <v>0</v>
      </c>
      <c r="X1722">
        <f>'Energy consumption (raw)'!V1672*Lists!$H$93</f>
        <v>0</v>
      </c>
      <c r="Y1722">
        <f>'Energy consumption (raw)'!W1672*Lists!$H$94</f>
        <v>0</v>
      </c>
      <c r="Z1722">
        <f>'Energy consumption (raw)'!X1672*Lists!$H$96*1000000</f>
        <v>0</v>
      </c>
      <c r="AA1722">
        <f>'Energy consumption (raw)'!Y1672*Lists!$H$97</f>
        <v>0</v>
      </c>
      <c r="AB1722">
        <f>'Energy consumption (raw)'!Z1672*Lists!$H$96</f>
        <v>0</v>
      </c>
      <c r="AC1722">
        <f>'Energy consumption (raw)'!AA1672*Lists!$H$98</f>
        <v>0</v>
      </c>
      <c r="AD1722">
        <f>'Energy consumption (raw)'!AB1672*Lists!$H$99</f>
        <v>0</v>
      </c>
      <c r="AE1722">
        <f>'Energy consumption (raw)'!AC1672*Lists!$H$101</f>
        <v>0</v>
      </c>
      <c r="AF1722">
        <f>'Energy consumption (raw)'!AD1672*Lists!$H$101</f>
        <v>0</v>
      </c>
      <c r="AG1722">
        <f>'Energy consumption (raw)'!AE1672*Lists!$H$101</f>
        <v>0</v>
      </c>
      <c r="AH1722">
        <f>'Energy consumption (raw)'!AF1672*Lists!$H$100</f>
        <v>0</v>
      </c>
      <c r="AI1722" s="167">
        <f t="shared" si="127"/>
        <v>2650.92029</v>
      </c>
      <c r="AJ1722" s="179">
        <f>'Energy consumption (raw)'!AG1672</f>
        <v>2650.92029</v>
      </c>
      <c r="AK1722" s="179">
        <f>'Energy consumption (raw)'!AH1672</f>
        <v>1393.45244</v>
      </c>
      <c r="AL1722">
        <f>IF(ROUND(AI1722,-3)=ROUND('Energy consumption (raw)'!AG1672,-3),1,0)</f>
        <v>1</v>
      </c>
      <c r="AM1722" s="179" t="str">
        <f>'Energy consumption (raw)'!AJ1672</f>
        <v>47. Binh Duong</v>
      </c>
      <c r="AN1722">
        <f>VLOOKUP(AM1722,Lists!$F$9:$G$71,2,FALSE)</f>
        <v>1</v>
      </c>
    </row>
    <row r="1723" spans="2:40" x14ac:dyDescent="0.25">
      <c r="B1723" s="65" t="str">
        <f t="shared" si="125"/>
        <v>Industry1571</v>
      </c>
      <c r="C1723" s="179">
        <f>'Energy consumption (raw)'!B1673</f>
        <v>1571</v>
      </c>
      <c r="D1723" s="179">
        <f>'Energy consumption (raw)'!C1673</f>
        <v>0</v>
      </c>
      <c r="E1723" s="179">
        <f>'Energy consumption (raw)'!D1673</f>
        <v>0</v>
      </c>
      <c r="F1723" s="179" t="str">
        <f>'Energy consumption (raw)'!E1673</f>
        <v>Công nghiệp</v>
      </c>
      <c r="G1723" s="179" t="str">
        <f>'Energy consumption (raw)'!F1673</f>
        <v>Sản xuất sản phẩm khác từ gỗ; sản xuất sản phẩm từ tre, nứa, rơm, rạ và vật liệu tết bện</v>
      </c>
      <c r="H1723" s="179" t="str">
        <f>'Energy consumption (raw)'!G1673</f>
        <v>Industry</v>
      </c>
      <c r="I1723" s="179" t="str">
        <f>'Energy consumption (raw)'!I1673</f>
        <v>16 Manufacture of wood and of products of wood and cork, except furniture;
manufacture of articles of straw and plaiting materials</v>
      </c>
      <c r="J1723" s="179" t="str">
        <f>INDEX(Sector!$E$6:$E$46,MATCH('Energy consumption (toe)'!I1723,Sector!$B$6:$B$46,FALSE))</f>
        <v>Manufacture of wood and of products of wood and cork, except furniture;
manufacture of articles of straw and plaiting materials</v>
      </c>
      <c r="K1723" s="179">
        <f>IFERROR('Energy consumption (raw)'!J1673*Lists!$H$84,)</f>
        <v>0</v>
      </c>
      <c r="L1723" s="179">
        <f>'Energy consumption (raw)'!K1673*Lists!$H$84</f>
        <v>1047.8435850000001</v>
      </c>
      <c r="M1723" s="179">
        <f>'Energy consumption (raw)'!L1673*Lists!$H$84</f>
        <v>0</v>
      </c>
      <c r="N1723" s="179">
        <f>'Energy consumption (raw)'!M1673*Lists!$H$84</f>
        <v>0</v>
      </c>
      <c r="O1723" s="178">
        <f t="shared" si="126"/>
        <v>1047.8435850000001</v>
      </c>
      <c r="P1723">
        <f>'Energy consumption (raw)'!N1673*Lists!$H$85</f>
        <v>0</v>
      </c>
      <c r="Q1723">
        <f>'Energy consumption (raw)'!O1673*Lists!$H$86</f>
        <v>0</v>
      </c>
      <c r="R1723">
        <f>'Energy consumption (raw)'!P1673*Lists!$H$87</f>
        <v>0</v>
      </c>
      <c r="S1723">
        <f>'Energy consumption (raw)'!Q1673*Lists!$H$88</f>
        <v>0</v>
      </c>
      <c r="T1723">
        <f>'Energy consumption (raw)'!R1673*Lists!$H$89</f>
        <v>0</v>
      </c>
      <c r="U1723">
        <f>'Energy consumption (raw)'!S1673*Lists!$H$90</f>
        <v>0</v>
      </c>
      <c r="V1723">
        <f>'Energy consumption (raw)'!T1673*Lists!$H$91</f>
        <v>0</v>
      </c>
      <c r="W1723">
        <f>'Energy consumption (raw)'!U1673*Lists!$H$92</f>
        <v>0</v>
      </c>
      <c r="X1723">
        <f>'Energy consumption (raw)'!V1673*Lists!$H$93</f>
        <v>0</v>
      </c>
      <c r="Y1723">
        <f>'Energy consumption (raw)'!W1673*Lists!$H$94</f>
        <v>0</v>
      </c>
      <c r="Z1723">
        <f>'Energy consumption (raw)'!X1673*Lists!$H$96*1000000</f>
        <v>0</v>
      </c>
      <c r="AA1723">
        <f>'Energy consumption (raw)'!Y1673*Lists!$H$97</f>
        <v>0</v>
      </c>
      <c r="AB1723">
        <f>'Energy consumption (raw)'!Z1673*Lists!$H$96</f>
        <v>0</v>
      </c>
      <c r="AC1723">
        <f>'Energy consumption (raw)'!AA1673*Lists!$H$98</f>
        <v>0</v>
      </c>
      <c r="AD1723">
        <f>'Energy consumption (raw)'!AB1673*Lists!$H$99</f>
        <v>0</v>
      </c>
      <c r="AE1723">
        <f>'Energy consumption (raw)'!AC1673*Lists!$H$101</f>
        <v>0</v>
      </c>
      <c r="AF1723">
        <f>'Energy consumption (raw)'!AD1673*Lists!$H$101</f>
        <v>0</v>
      </c>
      <c r="AG1723">
        <f>'Energy consumption (raw)'!AE1673*Lists!$H$101</f>
        <v>0</v>
      </c>
      <c r="AH1723">
        <f>'Energy consumption (raw)'!AF1673*Lists!$H$100</f>
        <v>0</v>
      </c>
      <c r="AI1723" s="167">
        <f t="shared" si="127"/>
        <v>1047.8435850000001</v>
      </c>
      <c r="AJ1723" s="179">
        <f>'Energy consumption (raw)'!AG1673</f>
        <v>1047.8435850000001</v>
      </c>
      <c r="AK1723" s="179">
        <f>'Energy consumption (raw)'!AH1673</f>
        <v>0</v>
      </c>
      <c r="AL1723">
        <f>IF(ROUND(AI1723,-3)=ROUND('Energy consumption (raw)'!AG1673,-3),1,0)</f>
        <v>1</v>
      </c>
      <c r="AM1723" s="179" t="str">
        <f>'Energy consumption (raw)'!AJ1673</f>
        <v>47. Binh Duong</v>
      </c>
      <c r="AN1723">
        <f>VLOOKUP(AM1723,Lists!$F$9:$G$71,2,FALSE)</f>
        <v>1</v>
      </c>
    </row>
    <row r="1724" spans="2:40" x14ac:dyDescent="0.25">
      <c r="B1724" s="65" t="str">
        <f t="shared" si="125"/>
        <v>Industry1572</v>
      </c>
      <c r="C1724" s="179">
        <f>'Energy consumption (raw)'!B1674</f>
        <v>1572</v>
      </c>
      <c r="D1724" s="179">
        <f>'Energy consumption (raw)'!C1674</f>
        <v>0</v>
      </c>
      <c r="E1724" s="179">
        <f>'Energy consumption (raw)'!D1674</f>
        <v>0</v>
      </c>
      <c r="F1724" s="179" t="str">
        <f>'Energy consumption (raw)'!E1674</f>
        <v>Công nghiệp</v>
      </c>
      <c r="G1724" s="179" t="str">
        <f>'Energy consumption (raw)'!F1674</f>
        <v>Sản xuất sản phẩm khác từ gỗ; sản xuất sản phẩm từ tre, nứa, rơm, rạ và vật liệu tết bện</v>
      </c>
      <c r="H1724" s="179" t="str">
        <f>'Energy consumption (raw)'!G1674</f>
        <v>Industry</v>
      </c>
      <c r="I1724" s="179" t="str">
        <f>'Energy consumption (raw)'!I1674</f>
        <v>16 Manufacture of wood and of products of wood and cork, except furniture;
manufacture of articles of straw and plaiting materials</v>
      </c>
      <c r="J1724" s="179" t="str">
        <f>INDEX(Sector!$E$6:$E$46,MATCH('Energy consumption (toe)'!I1724,Sector!$B$6:$B$46,FALSE))</f>
        <v>Manufacture of wood and of products of wood and cork, except furniture;
manufacture of articles of straw and plaiting materials</v>
      </c>
      <c r="K1724" s="179">
        <f>IFERROR('Energy consumption (raw)'!J1674*Lists!$H$84,)</f>
        <v>0</v>
      </c>
      <c r="L1724" s="179">
        <f>'Energy consumption (raw)'!K1674*Lists!$H$84</f>
        <v>1861.2746100000002</v>
      </c>
      <c r="M1724" s="179">
        <f>'Energy consumption (raw)'!L1674*Lists!$H$84</f>
        <v>0</v>
      </c>
      <c r="N1724" s="179">
        <f>'Energy consumption (raw)'!M1674*Lists!$H$84</f>
        <v>0</v>
      </c>
      <c r="O1724" s="178">
        <f t="shared" si="126"/>
        <v>1861.2746100000002</v>
      </c>
      <c r="P1724">
        <f>'Energy consumption (raw)'!N1674*Lists!$H$85</f>
        <v>0</v>
      </c>
      <c r="Q1724">
        <f>'Energy consumption (raw)'!O1674*Lists!$H$86</f>
        <v>0</v>
      </c>
      <c r="R1724">
        <f>'Energy consumption (raw)'!P1674*Lists!$H$87</f>
        <v>0</v>
      </c>
      <c r="S1724">
        <f>'Energy consumption (raw)'!Q1674*Lists!$H$88</f>
        <v>0</v>
      </c>
      <c r="T1724">
        <f>'Energy consumption (raw)'!R1674*Lists!$H$89</f>
        <v>0</v>
      </c>
      <c r="U1724">
        <f>'Energy consumption (raw)'!S1674*Lists!$H$90</f>
        <v>0</v>
      </c>
      <c r="V1724">
        <f>'Energy consumption (raw)'!T1674*Lists!$H$91</f>
        <v>0</v>
      </c>
      <c r="W1724">
        <f>'Energy consumption (raw)'!U1674*Lists!$H$92</f>
        <v>0</v>
      </c>
      <c r="X1724">
        <f>'Energy consumption (raw)'!V1674*Lists!$H$93</f>
        <v>0</v>
      </c>
      <c r="Y1724">
        <f>'Energy consumption (raw)'!W1674*Lists!$H$94</f>
        <v>0</v>
      </c>
      <c r="Z1724">
        <f>'Energy consumption (raw)'!X1674*Lists!$H$96*1000000</f>
        <v>0</v>
      </c>
      <c r="AA1724">
        <f>'Energy consumption (raw)'!Y1674*Lists!$H$97</f>
        <v>0</v>
      </c>
      <c r="AB1724">
        <f>'Energy consumption (raw)'!Z1674*Lists!$H$96</f>
        <v>0</v>
      </c>
      <c r="AC1724">
        <f>'Energy consumption (raw)'!AA1674*Lists!$H$98</f>
        <v>0</v>
      </c>
      <c r="AD1724">
        <f>'Energy consumption (raw)'!AB1674*Lists!$H$99</f>
        <v>0</v>
      </c>
      <c r="AE1724">
        <f>'Energy consumption (raw)'!AC1674*Lists!$H$101</f>
        <v>0</v>
      </c>
      <c r="AF1724">
        <f>'Energy consumption (raw)'!AD1674*Lists!$H$101</f>
        <v>0</v>
      </c>
      <c r="AG1724">
        <f>'Energy consumption (raw)'!AE1674*Lists!$H$101</f>
        <v>0</v>
      </c>
      <c r="AH1724">
        <f>'Energy consumption (raw)'!AF1674*Lists!$H$100</f>
        <v>0</v>
      </c>
      <c r="AI1724" s="167">
        <f t="shared" si="127"/>
        <v>1861.2746100000002</v>
      </c>
      <c r="AJ1724" s="179">
        <f>'Energy consumption (raw)'!AG1674</f>
        <v>1861.2746100000002</v>
      </c>
      <c r="AK1724" s="179">
        <f>'Energy consumption (raw)'!AH1674</f>
        <v>0</v>
      </c>
      <c r="AL1724">
        <f>IF(ROUND(AI1724,-3)=ROUND('Energy consumption (raw)'!AG1674,-3),1,0)</f>
        <v>1</v>
      </c>
      <c r="AM1724" s="179" t="str">
        <f>'Energy consumption (raw)'!AJ1674</f>
        <v>47. Binh Duong</v>
      </c>
      <c r="AN1724">
        <f>VLOOKUP(AM1724,Lists!$F$9:$G$71,2,FALSE)</f>
        <v>1</v>
      </c>
    </row>
    <row r="1725" spans="2:40" x14ac:dyDescent="0.25">
      <c r="B1725" s="65" t="str">
        <f t="shared" ref="B1725:B1788" si="128">H1725&amp;C1725</f>
        <v>Industry1573</v>
      </c>
      <c r="C1725" s="179">
        <f>'Energy consumption (raw)'!B1675</f>
        <v>1573</v>
      </c>
      <c r="D1725" s="179">
        <f>'Energy consumption (raw)'!C1675</f>
        <v>0</v>
      </c>
      <c r="E1725" s="179">
        <f>'Energy consumption (raw)'!D1675</f>
        <v>0</v>
      </c>
      <c r="F1725" s="179" t="str">
        <f>'Energy consumption (raw)'!E1675</f>
        <v>Công nghiệp</v>
      </c>
      <c r="G1725" s="179" t="str">
        <f>'Energy consumption (raw)'!F1675</f>
        <v>Sản xuất sản phẩm khác từ Plastic</v>
      </c>
      <c r="H1725" s="179" t="str">
        <f>'Energy consumption (raw)'!G1675</f>
        <v>Industry</v>
      </c>
      <c r="I1725" s="179" t="str">
        <f>'Energy consumption (raw)'!I1675</f>
        <v>22 Manufacture of rubber and plastics products</v>
      </c>
      <c r="J1725" s="179" t="str">
        <f>INDEX(Sector!$E$6:$E$46,MATCH('Energy consumption (toe)'!I1725,Sector!$B$6:$B$46,FALSE))</f>
        <v>Manufacture of rubber and plastics products</v>
      </c>
      <c r="K1725" s="179">
        <f>IFERROR('Energy consumption (raw)'!J1675*Lists!$H$84,)</f>
        <v>4569.8413799999998</v>
      </c>
      <c r="L1725" s="179">
        <f>'Energy consumption (raw)'!K1675*Lists!$H$84</f>
        <v>4569.8413799999998</v>
      </c>
      <c r="M1725" s="179">
        <f>'Energy consumption (raw)'!L1675*Lists!$H$84</f>
        <v>0</v>
      </c>
      <c r="N1725" s="179">
        <f>'Energy consumption (raw)'!M1675*Lists!$H$84</f>
        <v>0</v>
      </c>
      <c r="O1725" s="178">
        <f t="shared" ref="O1725:O1788" si="129">IF(L1725=0,K1725,L1725)</f>
        <v>4569.8413799999998</v>
      </c>
      <c r="P1725">
        <f>'Energy consumption (raw)'!N1675*Lists!$H$85</f>
        <v>0</v>
      </c>
      <c r="Q1725">
        <f>'Energy consumption (raw)'!O1675*Lists!$H$86</f>
        <v>0</v>
      </c>
      <c r="R1725">
        <f>'Energy consumption (raw)'!P1675*Lists!$H$87</f>
        <v>0</v>
      </c>
      <c r="S1725">
        <f>'Energy consumption (raw)'!Q1675*Lists!$H$88</f>
        <v>0</v>
      </c>
      <c r="T1725">
        <f>'Energy consumption (raw)'!R1675*Lists!$H$89</f>
        <v>0</v>
      </c>
      <c r="U1725">
        <f>'Energy consumption (raw)'!S1675*Lists!$H$90</f>
        <v>2.2880000000000001E-2</v>
      </c>
      <c r="V1725">
        <f>'Energy consumption (raw)'!T1675*Lists!$H$91</f>
        <v>0</v>
      </c>
      <c r="W1725">
        <f>'Energy consumption (raw)'!U1675*Lists!$H$92</f>
        <v>0</v>
      </c>
      <c r="X1725">
        <f>'Energy consumption (raw)'!V1675*Lists!$H$93</f>
        <v>0</v>
      </c>
      <c r="Y1725">
        <f>'Energy consumption (raw)'!W1675*Lists!$H$94</f>
        <v>0</v>
      </c>
      <c r="Z1725">
        <f>'Energy consumption (raw)'!X1675*Lists!$H$96*1000000</f>
        <v>0</v>
      </c>
      <c r="AA1725">
        <f>'Energy consumption (raw)'!Y1675*Lists!$H$97</f>
        <v>0</v>
      </c>
      <c r="AB1725">
        <f>'Energy consumption (raw)'!Z1675*Lists!$H$96</f>
        <v>0</v>
      </c>
      <c r="AC1725">
        <f>'Energy consumption (raw)'!AA1675*Lists!$H$98</f>
        <v>0</v>
      </c>
      <c r="AD1725">
        <f>'Energy consumption (raw)'!AB1675*Lists!$H$99</f>
        <v>0</v>
      </c>
      <c r="AE1725">
        <f>'Energy consumption (raw)'!AC1675*Lists!$H$101</f>
        <v>0</v>
      </c>
      <c r="AF1725">
        <f>'Energy consumption (raw)'!AD1675*Lists!$H$101</f>
        <v>0</v>
      </c>
      <c r="AG1725">
        <f>'Energy consumption (raw)'!AE1675*Lists!$H$101</f>
        <v>0</v>
      </c>
      <c r="AH1725">
        <f>'Energy consumption (raw)'!AF1675*Lists!$H$100</f>
        <v>0</v>
      </c>
      <c r="AI1725" s="167">
        <f t="shared" ref="AI1725:AI1788" si="130">IF(SUM(O1725:AH1725)=0,AJ1725,SUM(O1725:AH1725))</f>
        <v>4569.8642600000003</v>
      </c>
      <c r="AJ1725" s="179">
        <f>'Energy consumption (raw)'!AG1675</f>
        <v>4569.8642600000003</v>
      </c>
      <c r="AK1725" s="179">
        <f>'Energy consumption (raw)'!AH1675</f>
        <v>4898.6794200000004</v>
      </c>
      <c r="AL1725">
        <f>IF(ROUND(AI1725,-3)=ROUND('Energy consumption (raw)'!AG1675,-3),1,0)</f>
        <v>1</v>
      </c>
      <c r="AM1725" s="179" t="str">
        <f>'Energy consumption (raw)'!AJ1675</f>
        <v>47. Binh Duong</v>
      </c>
      <c r="AN1725">
        <f>VLOOKUP(AM1725,Lists!$F$9:$G$71,2,FALSE)</f>
        <v>1</v>
      </c>
    </row>
    <row r="1726" spans="2:40" x14ac:dyDescent="0.25">
      <c r="B1726" s="65" t="str">
        <f t="shared" si="128"/>
        <v>Industry1574</v>
      </c>
      <c r="C1726" s="179">
        <f>'Energy consumption (raw)'!B1676</f>
        <v>1574</v>
      </c>
      <c r="D1726" s="179">
        <f>'Energy consumption (raw)'!C1676</f>
        <v>0</v>
      </c>
      <c r="E1726" s="179">
        <f>'Energy consumption (raw)'!D1676</f>
        <v>0</v>
      </c>
      <c r="F1726" s="179" t="str">
        <f>'Energy consumption (raw)'!E1676</f>
        <v>Công nghiệp</v>
      </c>
      <c r="G1726" s="179" t="str">
        <f>'Energy consumption (raw)'!F1676</f>
        <v>Sản xuất sản phẩm khác từ plastic</v>
      </c>
      <c r="H1726" s="179" t="str">
        <f>'Energy consumption (raw)'!G1676</f>
        <v>Industry</v>
      </c>
      <c r="I1726" s="179" t="str">
        <f>'Energy consumption (raw)'!I1676</f>
        <v>22 Manufacture of rubber and plastics products</v>
      </c>
      <c r="J1726" s="179" t="str">
        <f>INDEX(Sector!$E$6:$E$46,MATCH('Energy consumption (toe)'!I1726,Sector!$B$6:$B$46,FALSE))</f>
        <v>Manufacture of rubber and plastics products</v>
      </c>
      <c r="K1726" s="179">
        <f>IFERROR('Energy consumption (raw)'!J1676*Lists!$H$84,)</f>
        <v>2879.57746</v>
      </c>
      <c r="L1726" s="179">
        <f>'Energy consumption (raw)'!K1676*Lists!$H$84</f>
        <v>2879.57746</v>
      </c>
      <c r="M1726" s="179">
        <f>'Energy consumption (raw)'!L1676*Lists!$H$84</f>
        <v>0</v>
      </c>
      <c r="N1726" s="179">
        <f>'Energy consumption (raw)'!M1676*Lists!$H$84</f>
        <v>0</v>
      </c>
      <c r="O1726" s="178">
        <f t="shared" si="129"/>
        <v>2879.57746</v>
      </c>
      <c r="P1726">
        <f>'Energy consumption (raw)'!N1676*Lists!$H$85</f>
        <v>0</v>
      </c>
      <c r="Q1726">
        <f>'Energy consumption (raw)'!O1676*Lists!$H$86</f>
        <v>0</v>
      </c>
      <c r="R1726">
        <f>'Energy consumption (raw)'!P1676*Lists!$H$87</f>
        <v>0</v>
      </c>
      <c r="S1726">
        <f>'Energy consumption (raw)'!Q1676*Lists!$H$88</f>
        <v>0</v>
      </c>
      <c r="T1726">
        <f>'Energy consumption (raw)'!R1676*Lists!$H$89</f>
        <v>0</v>
      </c>
      <c r="U1726">
        <f>'Energy consumption (raw)'!S1676*Lists!$H$90</f>
        <v>0</v>
      </c>
      <c r="V1726">
        <f>'Energy consumption (raw)'!T1676*Lists!$H$91</f>
        <v>0</v>
      </c>
      <c r="W1726">
        <f>'Energy consumption (raw)'!U1676*Lists!$H$92</f>
        <v>0</v>
      </c>
      <c r="X1726">
        <f>'Energy consumption (raw)'!V1676*Lists!$H$93</f>
        <v>0</v>
      </c>
      <c r="Y1726">
        <f>'Energy consumption (raw)'!W1676*Lists!$H$94</f>
        <v>0</v>
      </c>
      <c r="Z1726">
        <f>'Energy consumption (raw)'!X1676*Lists!$H$96*1000000</f>
        <v>0</v>
      </c>
      <c r="AA1726">
        <f>'Energy consumption (raw)'!Y1676*Lists!$H$97</f>
        <v>0</v>
      </c>
      <c r="AB1726">
        <f>'Energy consumption (raw)'!Z1676*Lists!$H$96</f>
        <v>0</v>
      </c>
      <c r="AC1726">
        <f>'Energy consumption (raw)'!AA1676*Lists!$H$98</f>
        <v>0</v>
      </c>
      <c r="AD1726">
        <f>'Energy consumption (raw)'!AB1676*Lists!$H$99</f>
        <v>0</v>
      </c>
      <c r="AE1726">
        <f>'Energy consumption (raw)'!AC1676*Lists!$H$101</f>
        <v>0</v>
      </c>
      <c r="AF1726">
        <f>'Energy consumption (raw)'!AD1676*Lists!$H$101</f>
        <v>0</v>
      </c>
      <c r="AG1726">
        <f>'Energy consumption (raw)'!AE1676*Lists!$H$101</f>
        <v>0</v>
      </c>
      <c r="AH1726">
        <f>'Energy consumption (raw)'!AF1676*Lists!$H$100</f>
        <v>0</v>
      </c>
      <c r="AI1726" s="167">
        <f t="shared" si="130"/>
        <v>2879.57746</v>
      </c>
      <c r="AJ1726" s="179">
        <f>'Energy consumption (raw)'!AG1676</f>
        <v>2879.57746</v>
      </c>
      <c r="AK1726" s="179">
        <f>'Energy consumption (raw)'!AH1676</f>
        <v>5444.9371300000003</v>
      </c>
      <c r="AL1726">
        <f>IF(ROUND(AI1726,-3)=ROUND('Energy consumption (raw)'!AG1676,-3),1,0)</f>
        <v>1</v>
      </c>
      <c r="AM1726" s="179" t="str">
        <f>'Energy consumption (raw)'!AJ1676</f>
        <v>47. Binh Duong</v>
      </c>
      <c r="AN1726">
        <f>VLOOKUP(AM1726,Lists!$F$9:$G$71,2,FALSE)</f>
        <v>1</v>
      </c>
    </row>
    <row r="1727" spans="2:40" x14ac:dyDescent="0.25">
      <c r="B1727" s="65" t="str">
        <f t="shared" si="128"/>
        <v>Industry1575</v>
      </c>
      <c r="C1727" s="179">
        <f>'Energy consumption (raw)'!B1677</f>
        <v>1575</v>
      </c>
      <c r="D1727" s="179">
        <f>'Energy consumption (raw)'!C1677</f>
        <v>0</v>
      </c>
      <c r="E1727" s="179">
        <f>'Energy consumption (raw)'!D1677</f>
        <v>0</v>
      </c>
      <c r="F1727" s="179" t="str">
        <f>'Energy consumption (raw)'!E1677</f>
        <v>Công nghiệp</v>
      </c>
      <c r="G1727" s="179" t="str">
        <f>'Energy consumption (raw)'!F1677</f>
        <v>Sản xuất sản phẩm khác từ plastic</v>
      </c>
      <c r="H1727" s="179" t="str">
        <f>'Energy consumption (raw)'!G1677</f>
        <v>Industry</v>
      </c>
      <c r="I1727" s="179" t="str">
        <f>'Energy consumption (raw)'!I1677</f>
        <v>22 Manufacture of rubber and plastics products</v>
      </c>
      <c r="J1727" s="179" t="str">
        <f>INDEX(Sector!$E$6:$E$46,MATCH('Energy consumption (toe)'!I1727,Sector!$B$6:$B$46,FALSE))</f>
        <v>Manufacture of rubber and plastics products</v>
      </c>
      <c r="K1727" s="179">
        <f>IFERROR('Energy consumption (raw)'!J1677*Lists!$H$84,)</f>
        <v>2238.80042</v>
      </c>
      <c r="L1727" s="179">
        <f>'Energy consumption (raw)'!K1677*Lists!$H$84</f>
        <v>2238.80042</v>
      </c>
      <c r="M1727" s="179">
        <f>'Energy consumption (raw)'!L1677*Lists!$H$84</f>
        <v>0</v>
      </c>
      <c r="N1727" s="179">
        <f>'Energy consumption (raw)'!M1677*Lists!$H$84</f>
        <v>0</v>
      </c>
      <c r="O1727" s="178">
        <f t="shared" si="129"/>
        <v>2238.80042</v>
      </c>
      <c r="P1727">
        <f>'Energy consumption (raw)'!N1677*Lists!$H$85</f>
        <v>0</v>
      </c>
      <c r="Q1727">
        <f>'Energy consumption (raw)'!O1677*Lists!$H$86</f>
        <v>0</v>
      </c>
      <c r="R1727">
        <f>'Energy consumption (raw)'!P1677*Lists!$H$87</f>
        <v>0</v>
      </c>
      <c r="S1727">
        <f>'Energy consumption (raw)'!Q1677*Lists!$H$88</f>
        <v>0</v>
      </c>
      <c r="T1727">
        <f>'Energy consumption (raw)'!R1677*Lists!$H$89</f>
        <v>0</v>
      </c>
      <c r="U1727">
        <f>'Energy consumption (raw)'!S1677*Lists!$H$90</f>
        <v>0</v>
      </c>
      <c r="V1727">
        <f>'Energy consumption (raw)'!T1677*Lists!$H$91</f>
        <v>0</v>
      </c>
      <c r="W1727">
        <f>'Energy consumption (raw)'!U1677*Lists!$H$92</f>
        <v>0</v>
      </c>
      <c r="X1727">
        <f>'Energy consumption (raw)'!V1677*Lists!$H$93</f>
        <v>0</v>
      </c>
      <c r="Y1727">
        <f>'Energy consumption (raw)'!W1677*Lists!$H$94</f>
        <v>0</v>
      </c>
      <c r="Z1727">
        <f>'Energy consumption (raw)'!X1677*Lists!$H$96*1000000</f>
        <v>0</v>
      </c>
      <c r="AA1727">
        <f>'Energy consumption (raw)'!Y1677*Lists!$H$97</f>
        <v>0</v>
      </c>
      <c r="AB1727">
        <f>'Energy consumption (raw)'!Z1677*Lists!$H$96</f>
        <v>0</v>
      </c>
      <c r="AC1727">
        <f>'Energy consumption (raw)'!AA1677*Lists!$H$98</f>
        <v>0</v>
      </c>
      <c r="AD1727">
        <f>'Energy consumption (raw)'!AB1677*Lists!$H$99</f>
        <v>0</v>
      </c>
      <c r="AE1727">
        <f>'Energy consumption (raw)'!AC1677*Lists!$H$101</f>
        <v>0</v>
      </c>
      <c r="AF1727">
        <f>'Energy consumption (raw)'!AD1677*Lists!$H$101</f>
        <v>0</v>
      </c>
      <c r="AG1727">
        <f>'Energy consumption (raw)'!AE1677*Lists!$H$101</f>
        <v>0</v>
      </c>
      <c r="AH1727">
        <f>'Energy consumption (raw)'!AF1677*Lists!$H$100</f>
        <v>0</v>
      </c>
      <c r="AI1727" s="167">
        <f t="shared" si="130"/>
        <v>2238.80042</v>
      </c>
      <c r="AJ1727" s="179">
        <f>'Energy consumption (raw)'!AG1677</f>
        <v>2238.80042</v>
      </c>
      <c r="AK1727" s="179">
        <f>'Energy consumption (raw)'!AH1677</f>
        <v>2313.4970499999999</v>
      </c>
      <c r="AL1727">
        <f>IF(ROUND(AI1727,-3)=ROUND('Energy consumption (raw)'!AG1677,-3),1,0)</f>
        <v>1</v>
      </c>
      <c r="AM1727" s="179" t="str">
        <f>'Energy consumption (raw)'!AJ1677</f>
        <v>47. Binh Duong</v>
      </c>
      <c r="AN1727">
        <f>VLOOKUP(AM1727,Lists!$F$9:$G$71,2,FALSE)</f>
        <v>1</v>
      </c>
    </row>
    <row r="1728" spans="2:40" x14ac:dyDescent="0.25">
      <c r="B1728" s="65" t="str">
        <f t="shared" si="128"/>
        <v>Industry1576</v>
      </c>
      <c r="C1728" s="179">
        <f>'Energy consumption (raw)'!B1678</f>
        <v>1576</v>
      </c>
      <c r="D1728" s="179">
        <f>'Energy consumption (raw)'!C1678</f>
        <v>0</v>
      </c>
      <c r="E1728" s="179">
        <f>'Energy consumption (raw)'!D1678</f>
        <v>0</v>
      </c>
      <c r="F1728" s="179" t="str">
        <f>'Energy consumption (raw)'!E1678</f>
        <v>Công nghiệp</v>
      </c>
      <c r="G1728" s="179" t="str">
        <f>'Energy consumption (raw)'!F1678</f>
        <v>Sản xuất sản phẩm khác từ plastic</v>
      </c>
      <c r="H1728" s="179" t="str">
        <f>'Energy consumption (raw)'!G1678</f>
        <v>Industry</v>
      </c>
      <c r="I1728" s="179" t="str">
        <f>'Energy consumption (raw)'!I1678</f>
        <v>22 Manufacture of rubber and plastics products</v>
      </c>
      <c r="J1728" s="179" t="str">
        <f>INDEX(Sector!$E$6:$E$46,MATCH('Energy consumption (toe)'!I1728,Sector!$B$6:$B$46,FALSE))</f>
        <v>Manufacture of rubber and plastics products</v>
      </c>
      <c r="K1728" s="179">
        <f>IFERROR('Energy consumption (raw)'!J1678*Lists!$H$84,)</f>
        <v>9446.9712100000015</v>
      </c>
      <c r="L1728" s="179">
        <f>'Energy consumption (raw)'!K1678*Lists!$H$84</f>
        <v>10224.458050000001</v>
      </c>
      <c r="M1728" s="179">
        <f>'Energy consumption (raw)'!L1678*Lists!$H$84</f>
        <v>0</v>
      </c>
      <c r="N1728" s="179">
        <f>'Energy consumption (raw)'!M1678*Lists!$H$84</f>
        <v>0</v>
      </c>
      <c r="O1728" s="178">
        <f t="shared" si="129"/>
        <v>10224.458050000001</v>
      </c>
      <c r="P1728">
        <f>'Energy consumption (raw)'!N1678*Lists!$H$85</f>
        <v>0</v>
      </c>
      <c r="Q1728">
        <f>'Energy consumption (raw)'!O1678*Lists!$H$86</f>
        <v>0</v>
      </c>
      <c r="R1728">
        <f>'Energy consumption (raw)'!P1678*Lists!$H$87</f>
        <v>0</v>
      </c>
      <c r="S1728">
        <f>'Energy consumption (raw)'!Q1678*Lists!$H$88</f>
        <v>0</v>
      </c>
      <c r="T1728">
        <f>'Energy consumption (raw)'!R1678*Lists!$H$89</f>
        <v>0</v>
      </c>
      <c r="U1728">
        <f>'Energy consumption (raw)'!S1678*Lists!$H$90</f>
        <v>0.26488</v>
      </c>
      <c r="V1728">
        <f>'Energy consumption (raw)'!T1678*Lists!$H$91</f>
        <v>0</v>
      </c>
      <c r="W1728">
        <f>'Energy consumption (raw)'!U1678*Lists!$H$92</f>
        <v>0</v>
      </c>
      <c r="X1728">
        <f>'Energy consumption (raw)'!V1678*Lists!$H$93</f>
        <v>0</v>
      </c>
      <c r="Y1728">
        <f>'Energy consumption (raw)'!W1678*Lists!$H$94</f>
        <v>0</v>
      </c>
      <c r="Z1728">
        <f>'Energy consumption (raw)'!X1678*Lists!$H$96*1000000</f>
        <v>0</v>
      </c>
      <c r="AA1728">
        <f>'Energy consumption (raw)'!Y1678*Lists!$H$97</f>
        <v>0</v>
      </c>
      <c r="AB1728">
        <f>'Energy consumption (raw)'!Z1678*Lists!$H$96</f>
        <v>0</v>
      </c>
      <c r="AC1728">
        <f>'Energy consumption (raw)'!AA1678*Lists!$H$98</f>
        <v>0</v>
      </c>
      <c r="AD1728">
        <f>'Energy consumption (raw)'!AB1678*Lists!$H$99</f>
        <v>0</v>
      </c>
      <c r="AE1728">
        <f>'Energy consumption (raw)'!AC1678*Lists!$H$101</f>
        <v>0</v>
      </c>
      <c r="AF1728">
        <f>'Energy consumption (raw)'!AD1678*Lists!$H$101</f>
        <v>0</v>
      </c>
      <c r="AG1728">
        <f>'Energy consumption (raw)'!AE1678*Lists!$H$101</f>
        <v>0</v>
      </c>
      <c r="AH1728">
        <f>'Energy consumption (raw)'!AF1678*Lists!$H$100</f>
        <v>0</v>
      </c>
      <c r="AI1728" s="167">
        <f t="shared" si="130"/>
        <v>10224.722930000002</v>
      </c>
      <c r="AJ1728" s="179">
        <f>'Energy consumption (raw)'!AG1678</f>
        <v>10224.722930000002</v>
      </c>
      <c r="AK1728" s="179">
        <f>'Energy consumption (raw)'!AH1678</f>
        <v>10635.986730000001</v>
      </c>
      <c r="AL1728">
        <f>IF(ROUND(AI1728,-3)=ROUND('Energy consumption (raw)'!AG1678,-3),1,0)</f>
        <v>1</v>
      </c>
      <c r="AM1728" s="179" t="str">
        <f>'Energy consumption (raw)'!AJ1678</f>
        <v>47. Binh Duong</v>
      </c>
      <c r="AN1728">
        <f>VLOOKUP(AM1728,Lists!$F$9:$G$71,2,FALSE)</f>
        <v>1</v>
      </c>
    </row>
    <row r="1729" spans="2:40" x14ac:dyDescent="0.25">
      <c r="B1729" s="65" t="str">
        <f t="shared" si="128"/>
        <v>Industry1577</v>
      </c>
      <c r="C1729" s="179">
        <f>'Energy consumption (raw)'!B1679</f>
        <v>1577</v>
      </c>
      <c r="D1729" s="179">
        <f>'Energy consumption (raw)'!C1679</f>
        <v>0</v>
      </c>
      <c r="E1729" s="179">
        <f>'Energy consumption (raw)'!D1679</f>
        <v>0</v>
      </c>
      <c r="F1729" s="179" t="str">
        <f>'Energy consumption (raw)'!E1679</f>
        <v>Công nghiệp</v>
      </c>
      <c r="G1729" s="179" t="str">
        <f>'Energy consumption (raw)'!F1679</f>
        <v>Sản xuất sản phẩm từ cao su</v>
      </c>
      <c r="H1729" s="179" t="str">
        <f>'Energy consumption (raw)'!G1679</f>
        <v>Industry</v>
      </c>
      <c r="I1729" s="179" t="str">
        <f>'Energy consumption (raw)'!I1679</f>
        <v>22 Manufacture of rubber and plastics products</v>
      </c>
      <c r="J1729" s="179" t="str">
        <f>INDEX(Sector!$E$6:$E$46,MATCH('Energy consumption (toe)'!I1729,Sector!$B$6:$B$46,FALSE))</f>
        <v>Manufacture of rubber and plastics products</v>
      </c>
      <c r="K1729" s="179">
        <f>IFERROR('Energy consumption (raw)'!J1679*Lists!$H$84,)</f>
        <v>0</v>
      </c>
      <c r="L1729" s="179">
        <f>'Energy consumption (raw)'!K1679*Lists!$H$84</f>
        <v>5584.5644700000003</v>
      </c>
      <c r="M1729" s="179">
        <f>'Energy consumption (raw)'!L1679*Lists!$H$84</f>
        <v>0</v>
      </c>
      <c r="N1729" s="179">
        <f>'Energy consumption (raw)'!M1679*Lists!$H$84</f>
        <v>0</v>
      </c>
      <c r="O1729" s="178">
        <f t="shared" si="129"/>
        <v>5584.5644700000003</v>
      </c>
      <c r="P1729">
        <f>'Energy consumption (raw)'!N1679*Lists!$H$85</f>
        <v>0</v>
      </c>
      <c r="Q1729">
        <f>'Energy consumption (raw)'!O1679*Lists!$H$86</f>
        <v>0</v>
      </c>
      <c r="R1729">
        <f>'Energy consumption (raw)'!P1679*Lists!$H$87</f>
        <v>0</v>
      </c>
      <c r="S1729">
        <f>'Energy consumption (raw)'!Q1679*Lists!$H$88</f>
        <v>0</v>
      </c>
      <c r="T1729">
        <f>'Energy consumption (raw)'!R1679*Lists!$H$89</f>
        <v>0</v>
      </c>
      <c r="U1729">
        <f>'Energy consumption (raw)'!S1679*Lists!$H$90</f>
        <v>4.5760000000000002E-2</v>
      </c>
      <c r="V1729">
        <f>'Energy consumption (raw)'!T1679*Lists!$H$91</f>
        <v>0</v>
      </c>
      <c r="W1729">
        <f>'Energy consumption (raw)'!U1679*Lists!$H$92</f>
        <v>0</v>
      </c>
      <c r="X1729">
        <f>'Energy consumption (raw)'!V1679*Lists!$H$93</f>
        <v>0</v>
      </c>
      <c r="Y1729">
        <f>'Energy consumption (raw)'!W1679*Lists!$H$94</f>
        <v>0</v>
      </c>
      <c r="Z1729">
        <f>'Energy consumption (raw)'!X1679*Lists!$H$96*1000000</f>
        <v>0</v>
      </c>
      <c r="AA1729">
        <f>'Energy consumption (raw)'!Y1679*Lists!$H$97</f>
        <v>0</v>
      </c>
      <c r="AB1729">
        <f>'Energy consumption (raw)'!Z1679*Lists!$H$96</f>
        <v>0</v>
      </c>
      <c r="AC1729">
        <f>'Energy consumption (raw)'!AA1679*Lists!$H$98</f>
        <v>0</v>
      </c>
      <c r="AD1729">
        <f>'Energy consumption (raw)'!AB1679*Lists!$H$99</f>
        <v>0</v>
      </c>
      <c r="AE1729">
        <f>'Energy consumption (raw)'!AC1679*Lists!$H$101</f>
        <v>0</v>
      </c>
      <c r="AF1729">
        <f>'Energy consumption (raw)'!AD1679*Lists!$H$101</f>
        <v>6089.1679999999906</v>
      </c>
      <c r="AG1729">
        <f>'Energy consumption (raw)'!AE1679*Lists!$H$101</f>
        <v>0</v>
      </c>
      <c r="AH1729">
        <f>'Energy consumption (raw)'!AF1679*Lists!$H$100</f>
        <v>0</v>
      </c>
      <c r="AI1729" s="167">
        <f t="shared" si="130"/>
        <v>11673.778229999991</v>
      </c>
      <c r="AJ1729" s="179">
        <f>'Energy consumption (raw)'!AG1679</f>
        <v>11659.98623</v>
      </c>
      <c r="AK1729" s="179">
        <f>'Energy consumption (raw)'!AH1679</f>
        <v>4677.8050900000007</v>
      </c>
      <c r="AL1729">
        <f>IF(ROUND(AI1729,-3)=ROUND('Energy consumption (raw)'!AG1679,-3),1,0)</f>
        <v>1</v>
      </c>
      <c r="AM1729" s="179" t="str">
        <f>'Energy consumption (raw)'!AJ1679</f>
        <v>47. Binh Duong</v>
      </c>
      <c r="AN1729">
        <f>VLOOKUP(AM1729,Lists!$F$9:$G$71,2,FALSE)</f>
        <v>1</v>
      </c>
    </row>
    <row r="1730" spans="2:40" x14ac:dyDescent="0.25">
      <c r="B1730" s="65" t="str">
        <f t="shared" si="128"/>
        <v>Industry1578</v>
      </c>
      <c r="C1730" s="179">
        <f>'Energy consumption (raw)'!B1680</f>
        <v>1578</v>
      </c>
      <c r="D1730" s="179">
        <f>'Energy consumption (raw)'!C1680</f>
        <v>0</v>
      </c>
      <c r="E1730" s="179">
        <f>'Energy consumption (raw)'!D1680</f>
        <v>0</v>
      </c>
      <c r="F1730" s="179" t="str">
        <f>'Energy consumption (raw)'!E1680</f>
        <v>Công nghiệp</v>
      </c>
      <c r="G1730" s="179" t="str">
        <f>'Energy consumption (raw)'!F1680</f>
        <v>Sản xuất sản phẩm từ cao su</v>
      </c>
      <c r="H1730" s="179" t="str">
        <f>'Energy consumption (raw)'!G1680</f>
        <v>Industry</v>
      </c>
      <c r="I1730" s="179" t="str">
        <f>'Energy consumption (raw)'!I1680</f>
        <v>22 Manufacture of rubber and plastics products</v>
      </c>
      <c r="J1730" s="179" t="str">
        <f>INDEX(Sector!$E$6:$E$46,MATCH('Energy consumption (toe)'!I1730,Sector!$B$6:$B$46,FALSE))</f>
        <v>Manufacture of rubber and plastics products</v>
      </c>
      <c r="K1730" s="179">
        <f>IFERROR('Energy consumption (raw)'!J1680*Lists!$H$84,)</f>
        <v>2429.6386600000001</v>
      </c>
      <c r="L1730" s="179">
        <f>'Energy consumption (raw)'!K1680*Lists!$H$84</f>
        <v>2429.6386600000001</v>
      </c>
      <c r="M1730" s="179">
        <f>'Energy consumption (raw)'!L1680*Lists!$H$84</f>
        <v>0</v>
      </c>
      <c r="N1730" s="179">
        <f>'Energy consumption (raw)'!M1680*Lists!$H$84</f>
        <v>0</v>
      </c>
      <c r="O1730" s="178">
        <f t="shared" si="129"/>
        <v>2429.6386600000001</v>
      </c>
      <c r="P1730">
        <f>'Energy consumption (raw)'!N1680*Lists!$H$85</f>
        <v>0</v>
      </c>
      <c r="Q1730">
        <f>'Energy consumption (raw)'!O1680*Lists!$H$86</f>
        <v>0</v>
      </c>
      <c r="R1730">
        <f>'Energy consumption (raw)'!P1680*Lists!$H$87</f>
        <v>0</v>
      </c>
      <c r="S1730">
        <f>'Energy consumption (raw)'!Q1680*Lists!$H$88</f>
        <v>0</v>
      </c>
      <c r="T1730">
        <f>'Energy consumption (raw)'!R1680*Lists!$H$89</f>
        <v>0</v>
      </c>
      <c r="U1730">
        <f>'Energy consumption (raw)'!S1680*Lists!$H$90</f>
        <v>0</v>
      </c>
      <c r="V1730">
        <f>'Energy consumption (raw)'!T1680*Lists!$H$91</f>
        <v>0</v>
      </c>
      <c r="W1730">
        <f>'Energy consumption (raw)'!U1680*Lists!$H$92</f>
        <v>0</v>
      </c>
      <c r="X1730">
        <f>'Energy consumption (raw)'!V1680*Lists!$H$93</f>
        <v>0</v>
      </c>
      <c r="Y1730">
        <f>'Energy consumption (raw)'!W1680*Lists!$H$94</f>
        <v>0</v>
      </c>
      <c r="Z1730">
        <f>'Energy consumption (raw)'!X1680*Lists!$H$96*1000000</f>
        <v>0</v>
      </c>
      <c r="AA1730">
        <f>'Energy consumption (raw)'!Y1680*Lists!$H$97</f>
        <v>0</v>
      </c>
      <c r="AB1730">
        <f>'Energy consumption (raw)'!Z1680*Lists!$H$96</f>
        <v>0</v>
      </c>
      <c r="AC1730">
        <f>'Energy consumption (raw)'!AA1680*Lists!$H$98</f>
        <v>0</v>
      </c>
      <c r="AD1730">
        <f>'Energy consumption (raw)'!AB1680*Lists!$H$99</f>
        <v>0</v>
      </c>
      <c r="AE1730">
        <f>'Energy consumption (raw)'!AC1680*Lists!$H$101</f>
        <v>0</v>
      </c>
      <c r="AF1730">
        <f>'Energy consumption (raw)'!AD1680*Lists!$H$101</f>
        <v>0</v>
      </c>
      <c r="AG1730">
        <f>'Energy consumption (raw)'!AE1680*Lists!$H$101</f>
        <v>0</v>
      </c>
      <c r="AH1730">
        <f>'Energy consumption (raw)'!AF1680*Lists!$H$100</f>
        <v>0</v>
      </c>
      <c r="AI1730" s="167">
        <f t="shared" si="130"/>
        <v>2429.6386600000001</v>
      </c>
      <c r="AJ1730" s="179">
        <f>'Energy consumption (raw)'!AG1680</f>
        <v>2429.6386600000001</v>
      </c>
      <c r="AK1730" s="179">
        <f>'Energy consumption (raw)'!AH1680</f>
        <v>2549.3137400000001</v>
      </c>
      <c r="AL1730">
        <f>IF(ROUND(AI1730,-3)=ROUND('Energy consumption (raw)'!AG1680,-3),1,0)</f>
        <v>1</v>
      </c>
      <c r="AM1730" s="179" t="str">
        <f>'Energy consumption (raw)'!AJ1680</f>
        <v>47. Binh Duong</v>
      </c>
      <c r="AN1730">
        <f>VLOOKUP(AM1730,Lists!$F$9:$G$71,2,FALSE)</f>
        <v>1</v>
      </c>
    </row>
    <row r="1731" spans="2:40" x14ac:dyDescent="0.25">
      <c r="B1731" s="65" t="str">
        <f t="shared" si="128"/>
        <v>Industry1579</v>
      </c>
      <c r="C1731" s="179">
        <f>'Energy consumption (raw)'!B1681</f>
        <v>1579</v>
      </c>
      <c r="D1731" s="179">
        <f>'Energy consumption (raw)'!C1681</f>
        <v>0</v>
      </c>
      <c r="E1731" s="179">
        <f>'Energy consumption (raw)'!D1681</f>
        <v>0</v>
      </c>
      <c r="F1731" s="179" t="str">
        <f>'Energy consumption (raw)'!E1681</f>
        <v>Công nghiệp</v>
      </c>
      <c r="G1731" s="179" t="str">
        <f>'Energy consumption (raw)'!F1681</f>
        <v>Sản xuất sản phẩm từ cao su và plastic</v>
      </c>
      <c r="H1731" s="179" t="str">
        <f>'Energy consumption (raw)'!G1681</f>
        <v>Industry</v>
      </c>
      <c r="I1731" s="179" t="str">
        <f>'Energy consumption (raw)'!I1681</f>
        <v>22 Manufacture of rubber and plastics products</v>
      </c>
      <c r="J1731" s="179" t="str">
        <f>INDEX(Sector!$E$6:$E$46,MATCH('Energy consumption (toe)'!I1731,Sector!$B$6:$B$46,FALSE))</f>
        <v>Manufacture of rubber and plastics products</v>
      </c>
      <c r="K1731" s="179">
        <f>IFERROR('Energy consumption (raw)'!J1681*Lists!$H$84,)</f>
        <v>0</v>
      </c>
      <c r="L1731" s="179">
        <f>'Energy consumption (raw)'!K1681*Lists!$H$84</f>
        <v>1158.3763900000001</v>
      </c>
      <c r="M1731" s="179">
        <f>'Energy consumption (raw)'!L1681*Lists!$H$84</f>
        <v>0</v>
      </c>
      <c r="N1731" s="179">
        <f>'Energy consumption (raw)'!M1681*Lists!$H$84</f>
        <v>0</v>
      </c>
      <c r="O1731" s="178">
        <f t="shared" si="129"/>
        <v>1158.3763900000001</v>
      </c>
      <c r="P1731">
        <f>'Energy consumption (raw)'!N1681*Lists!$H$85</f>
        <v>0</v>
      </c>
      <c r="Q1731">
        <f>'Energy consumption (raw)'!O1681*Lists!$H$86</f>
        <v>0</v>
      </c>
      <c r="R1731">
        <f>'Energy consumption (raw)'!P1681*Lists!$H$87</f>
        <v>0</v>
      </c>
      <c r="S1731">
        <f>'Energy consumption (raw)'!Q1681*Lists!$H$88</f>
        <v>0</v>
      </c>
      <c r="T1731">
        <f>'Energy consumption (raw)'!R1681*Lists!$H$89</f>
        <v>0</v>
      </c>
      <c r="U1731">
        <f>'Energy consumption (raw)'!S1681*Lists!$H$90</f>
        <v>0</v>
      </c>
      <c r="V1731">
        <f>'Energy consumption (raw)'!T1681*Lists!$H$91</f>
        <v>0</v>
      </c>
      <c r="W1731">
        <f>'Energy consumption (raw)'!U1681*Lists!$H$92</f>
        <v>0</v>
      </c>
      <c r="X1731">
        <f>'Energy consumption (raw)'!V1681*Lists!$H$93</f>
        <v>0</v>
      </c>
      <c r="Y1731">
        <f>'Energy consumption (raw)'!W1681*Lists!$H$94</f>
        <v>0</v>
      </c>
      <c r="Z1731">
        <f>'Energy consumption (raw)'!X1681*Lists!$H$96*1000000</f>
        <v>0</v>
      </c>
      <c r="AA1731">
        <f>'Energy consumption (raw)'!Y1681*Lists!$H$97</f>
        <v>0</v>
      </c>
      <c r="AB1731">
        <f>'Energy consumption (raw)'!Z1681*Lists!$H$96</f>
        <v>0</v>
      </c>
      <c r="AC1731">
        <f>'Energy consumption (raw)'!AA1681*Lists!$H$98</f>
        <v>0</v>
      </c>
      <c r="AD1731">
        <f>'Energy consumption (raw)'!AB1681*Lists!$H$99</f>
        <v>0</v>
      </c>
      <c r="AE1731">
        <f>'Energy consumption (raw)'!AC1681*Lists!$H$101</f>
        <v>0</v>
      </c>
      <c r="AF1731">
        <f>'Energy consumption (raw)'!AD1681*Lists!$H$101</f>
        <v>0</v>
      </c>
      <c r="AG1731">
        <f>'Energy consumption (raw)'!AE1681*Lists!$H$101</f>
        <v>0</v>
      </c>
      <c r="AH1731">
        <f>'Energy consumption (raw)'!AF1681*Lists!$H$100</f>
        <v>0</v>
      </c>
      <c r="AI1731" s="167">
        <f t="shared" si="130"/>
        <v>1158.3763900000001</v>
      </c>
      <c r="AJ1731" s="179">
        <f>'Energy consumption (raw)'!AG1681</f>
        <v>1158.3763900000001</v>
      </c>
      <c r="AK1731" s="179">
        <f>'Energy consumption (raw)'!AH1681</f>
        <v>4787</v>
      </c>
      <c r="AL1731">
        <f>IF(ROUND(AI1731,-3)=ROUND('Energy consumption (raw)'!AG1681,-3),1,0)</f>
        <v>1</v>
      </c>
      <c r="AM1731" s="179" t="str">
        <f>'Energy consumption (raw)'!AJ1681</f>
        <v>47. Binh Duong</v>
      </c>
      <c r="AN1731">
        <f>VLOOKUP(AM1731,Lists!$F$9:$G$71,2,FALSE)</f>
        <v>1</v>
      </c>
    </row>
    <row r="1732" spans="2:40" x14ac:dyDescent="0.25">
      <c r="B1732" s="65" t="str">
        <f t="shared" si="128"/>
        <v>Industry1580</v>
      </c>
      <c r="C1732" s="179">
        <f>'Energy consumption (raw)'!B1682</f>
        <v>1580</v>
      </c>
      <c r="D1732" s="179">
        <f>'Energy consumption (raw)'!C1682</f>
        <v>0</v>
      </c>
      <c r="E1732" s="179">
        <f>'Energy consumption (raw)'!D1682</f>
        <v>0</v>
      </c>
      <c r="F1732" s="179" t="str">
        <f>'Energy consumption (raw)'!E1682</f>
        <v>Công nghiệp</v>
      </c>
      <c r="G1732" s="179" t="str">
        <f>'Energy consumption (raw)'!F1682</f>
        <v>Sản xuất sản phẩm từ da lông thú</v>
      </c>
      <c r="H1732" s="179" t="str">
        <f>'Energy consumption (raw)'!G1682</f>
        <v>Industry</v>
      </c>
      <c r="I1732" s="179" t="str">
        <f>'Energy consumption (raw)'!I1682</f>
        <v>15 Manufacture of leather and related products</v>
      </c>
      <c r="J1732" s="179" t="str">
        <f>INDEX(Sector!$E$6:$E$46,MATCH('Energy consumption (toe)'!I1732,Sector!$B$6:$B$46,FALSE))</f>
        <v>Manufacture of leather and related products</v>
      </c>
      <c r="K1732" s="179">
        <f>IFERROR('Energy consumption (raw)'!J1682*Lists!$H$84,)</f>
        <v>0</v>
      </c>
      <c r="L1732" s="179">
        <f>'Energy consumption (raw)'!K1682*Lists!$H$84</f>
        <v>1157.0031200000001</v>
      </c>
      <c r="M1732" s="179">
        <f>'Energy consumption (raw)'!L1682*Lists!$H$84</f>
        <v>0</v>
      </c>
      <c r="N1732" s="179">
        <f>'Energy consumption (raw)'!M1682*Lists!$H$84</f>
        <v>0</v>
      </c>
      <c r="O1732" s="178">
        <f t="shared" si="129"/>
        <v>1157.0031200000001</v>
      </c>
      <c r="P1732">
        <f>'Energy consumption (raw)'!N1682*Lists!$H$85</f>
        <v>0</v>
      </c>
      <c r="Q1732">
        <f>'Energy consumption (raw)'!O1682*Lists!$H$86</f>
        <v>0</v>
      </c>
      <c r="R1732">
        <f>'Energy consumption (raw)'!P1682*Lists!$H$87</f>
        <v>0</v>
      </c>
      <c r="S1732">
        <f>'Energy consumption (raw)'!Q1682*Lists!$H$88</f>
        <v>0</v>
      </c>
      <c r="T1732">
        <f>'Energy consumption (raw)'!R1682*Lists!$H$89</f>
        <v>0</v>
      </c>
      <c r="U1732">
        <f>'Energy consumption (raw)'!S1682*Lists!$H$90</f>
        <v>0</v>
      </c>
      <c r="V1732">
        <f>'Energy consumption (raw)'!T1682*Lists!$H$91</f>
        <v>0</v>
      </c>
      <c r="W1732">
        <f>'Energy consumption (raw)'!U1682*Lists!$H$92</f>
        <v>0</v>
      </c>
      <c r="X1732">
        <f>'Energy consumption (raw)'!V1682*Lists!$H$93</f>
        <v>0</v>
      </c>
      <c r="Y1732">
        <f>'Energy consumption (raw)'!W1682*Lists!$H$94</f>
        <v>0</v>
      </c>
      <c r="Z1732">
        <f>'Energy consumption (raw)'!X1682*Lists!$H$96*1000000</f>
        <v>0</v>
      </c>
      <c r="AA1732">
        <f>'Energy consumption (raw)'!Y1682*Lists!$H$97</f>
        <v>0</v>
      </c>
      <c r="AB1732">
        <f>'Energy consumption (raw)'!Z1682*Lists!$H$96</f>
        <v>0</v>
      </c>
      <c r="AC1732">
        <f>'Energy consumption (raw)'!AA1682*Lists!$H$98</f>
        <v>0</v>
      </c>
      <c r="AD1732">
        <f>'Energy consumption (raw)'!AB1682*Lists!$H$99</f>
        <v>0</v>
      </c>
      <c r="AE1732">
        <f>'Energy consumption (raw)'!AC1682*Lists!$H$101</f>
        <v>0</v>
      </c>
      <c r="AF1732">
        <f>'Energy consumption (raw)'!AD1682*Lists!$H$101</f>
        <v>0</v>
      </c>
      <c r="AG1732">
        <f>'Energy consumption (raw)'!AE1682*Lists!$H$101</f>
        <v>0</v>
      </c>
      <c r="AH1732">
        <f>'Energy consumption (raw)'!AF1682*Lists!$H$100</f>
        <v>0</v>
      </c>
      <c r="AI1732" s="167">
        <f t="shared" si="130"/>
        <v>1157.0031200000001</v>
      </c>
      <c r="AJ1732" s="179">
        <f>'Energy consumption (raw)'!AG1682</f>
        <v>1157.0031200000001</v>
      </c>
      <c r="AK1732" s="179">
        <f>'Energy consumption (raw)'!AH1682</f>
        <v>0</v>
      </c>
      <c r="AL1732">
        <f>IF(ROUND(AI1732,-3)=ROUND('Energy consumption (raw)'!AG1682,-3),1,0)</f>
        <v>1</v>
      </c>
      <c r="AM1732" s="179" t="str">
        <f>'Energy consumption (raw)'!AJ1682</f>
        <v>47. Binh Duong</v>
      </c>
      <c r="AN1732">
        <f>VLOOKUP(AM1732,Lists!$F$9:$G$71,2,FALSE)</f>
        <v>1</v>
      </c>
    </row>
    <row r="1733" spans="2:40" x14ac:dyDescent="0.25">
      <c r="B1733" s="65" t="str">
        <f t="shared" si="128"/>
        <v>Industry1581</v>
      </c>
      <c r="C1733" s="179">
        <f>'Energy consumption (raw)'!B1683</f>
        <v>1581</v>
      </c>
      <c r="D1733" s="179">
        <f>'Energy consumption (raw)'!C1683</f>
        <v>0</v>
      </c>
      <c r="E1733" s="179">
        <f>'Energy consumption (raw)'!D1683</f>
        <v>0</v>
      </c>
      <c r="F1733" s="179" t="str">
        <f>'Energy consumption (raw)'!E1683</f>
        <v>Công nghiệp</v>
      </c>
      <c r="G1733" s="179" t="str">
        <f>'Energy consumption (raw)'!F1683</f>
        <v>Sản xuất sản phẩm từ gỗ, tre, nứa (trừ giường, tủ, bàn, ghế)</v>
      </c>
      <c r="H1733" s="179" t="str">
        <f>'Energy consumption (raw)'!G1683</f>
        <v>Industry</v>
      </c>
      <c r="I1733" s="179" t="str">
        <f>'Energy consumption (raw)'!I1683</f>
        <v>16 Manufacture of wood and of products of wood and cork, except furniture;
manufacture of articles of straw and plaiting materials</v>
      </c>
      <c r="J1733" s="179" t="str">
        <f>INDEX(Sector!$E$6:$E$46,MATCH('Energy consumption (toe)'!I1733,Sector!$B$6:$B$46,FALSE))</f>
        <v>Manufacture of wood and of products of wood and cork, except furniture;
manufacture of articles of straw and plaiting materials</v>
      </c>
      <c r="K1733" s="179">
        <f>IFERROR('Energy consumption (raw)'!J1683*Lists!$H$84,)</f>
        <v>0</v>
      </c>
      <c r="L1733" s="179">
        <f>'Energy consumption (raw)'!K1683*Lists!$H$84</f>
        <v>1166.41542</v>
      </c>
      <c r="M1733" s="179">
        <f>'Energy consumption (raw)'!L1683*Lists!$H$84</f>
        <v>0</v>
      </c>
      <c r="N1733" s="179">
        <f>'Energy consumption (raw)'!M1683*Lists!$H$84</f>
        <v>0</v>
      </c>
      <c r="O1733" s="178">
        <f t="shared" si="129"/>
        <v>1166.41542</v>
      </c>
      <c r="P1733">
        <f>'Energy consumption (raw)'!N1683*Lists!$H$85</f>
        <v>0</v>
      </c>
      <c r="Q1733">
        <f>'Energy consumption (raw)'!O1683*Lists!$H$86</f>
        <v>0</v>
      </c>
      <c r="R1733">
        <f>'Energy consumption (raw)'!P1683*Lists!$H$87</f>
        <v>0</v>
      </c>
      <c r="S1733">
        <f>'Energy consumption (raw)'!Q1683*Lists!$H$88</f>
        <v>0</v>
      </c>
      <c r="T1733">
        <f>'Energy consumption (raw)'!R1683*Lists!$H$89</f>
        <v>0</v>
      </c>
      <c r="U1733">
        <f>'Energy consumption (raw)'!S1683*Lists!$H$90</f>
        <v>0</v>
      </c>
      <c r="V1733">
        <f>'Energy consumption (raw)'!T1683*Lists!$H$91</f>
        <v>0</v>
      </c>
      <c r="W1733">
        <f>'Energy consumption (raw)'!U1683*Lists!$H$92</f>
        <v>0</v>
      </c>
      <c r="X1733">
        <f>'Energy consumption (raw)'!V1683*Lists!$H$93</f>
        <v>0</v>
      </c>
      <c r="Y1733">
        <f>'Energy consumption (raw)'!W1683*Lists!$H$94</f>
        <v>0</v>
      </c>
      <c r="Z1733">
        <f>'Energy consumption (raw)'!X1683*Lists!$H$96*1000000</f>
        <v>0</v>
      </c>
      <c r="AA1733">
        <f>'Energy consumption (raw)'!Y1683*Lists!$H$97</f>
        <v>0</v>
      </c>
      <c r="AB1733">
        <f>'Energy consumption (raw)'!Z1683*Lists!$H$96</f>
        <v>0</v>
      </c>
      <c r="AC1733">
        <f>'Energy consumption (raw)'!AA1683*Lists!$H$98</f>
        <v>0</v>
      </c>
      <c r="AD1733">
        <f>'Energy consumption (raw)'!AB1683*Lists!$H$99</f>
        <v>0</v>
      </c>
      <c r="AE1733">
        <f>'Energy consumption (raw)'!AC1683*Lists!$H$101</f>
        <v>0</v>
      </c>
      <c r="AF1733">
        <f>'Energy consumption (raw)'!AD1683*Lists!$H$101</f>
        <v>0</v>
      </c>
      <c r="AG1733">
        <f>'Energy consumption (raw)'!AE1683*Lists!$H$101</f>
        <v>0</v>
      </c>
      <c r="AH1733">
        <f>'Energy consumption (raw)'!AF1683*Lists!$H$100</f>
        <v>0</v>
      </c>
      <c r="AI1733" s="167">
        <f t="shared" si="130"/>
        <v>1166.41542</v>
      </c>
      <c r="AJ1733" s="179">
        <f>'Energy consumption (raw)'!AG1683</f>
        <v>1166.41542</v>
      </c>
      <c r="AK1733" s="179">
        <f>'Energy consumption (raw)'!AH1683</f>
        <v>1115.5427100000002</v>
      </c>
      <c r="AL1733">
        <f>IF(ROUND(AI1733,-3)=ROUND('Energy consumption (raw)'!AG1683,-3),1,0)</f>
        <v>1</v>
      </c>
      <c r="AM1733" s="179" t="str">
        <f>'Energy consumption (raw)'!AJ1683</f>
        <v>47. Binh Duong</v>
      </c>
      <c r="AN1733">
        <f>VLOOKUP(AM1733,Lists!$F$9:$G$71,2,FALSE)</f>
        <v>1</v>
      </c>
    </row>
    <row r="1734" spans="2:40" x14ac:dyDescent="0.25">
      <c r="B1734" s="65" t="str">
        <f t="shared" si="128"/>
        <v>Industry1582</v>
      </c>
      <c r="C1734" s="179">
        <f>'Energy consumption (raw)'!B1684</f>
        <v>1582</v>
      </c>
      <c r="D1734" s="179">
        <f>'Energy consumption (raw)'!C1684</f>
        <v>0</v>
      </c>
      <c r="E1734" s="179">
        <f>'Energy consumption (raw)'!D1684</f>
        <v>0</v>
      </c>
      <c r="F1734" s="179" t="str">
        <f>'Energy consumption (raw)'!E1684</f>
        <v>Công nghiệp</v>
      </c>
      <c r="G1734" s="179" t="str">
        <f>'Energy consumption (raw)'!F1684</f>
        <v>Sản xuất sản phẩm từ kim loại đúc sẵn (trừ máy móc, thiết bị)</v>
      </c>
      <c r="H1734" s="179" t="str">
        <f>'Energy consumption (raw)'!G1684</f>
        <v>Industry</v>
      </c>
      <c r="I1734" s="179" t="str">
        <f>'Energy consumption (raw)'!I1684</f>
        <v>25 Manufacture of fabricated metal products, except machinery and equipment</v>
      </c>
      <c r="J1734" s="179" t="str">
        <f>INDEX(Sector!$E$6:$E$46,MATCH('Energy consumption (toe)'!I1734,Sector!$B$6:$B$46,FALSE))</f>
        <v>Manufacture of fabricated metal products, except machinery and equipment</v>
      </c>
      <c r="K1734" s="179">
        <f>IFERROR('Energy consumption (raw)'!J1684*Lists!$H$84,)</f>
        <v>1645.0848800000001</v>
      </c>
      <c r="L1734" s="179">
        <f>'Energy consumption (raw)'!K1684*Lists!$H$84</f>
        <v>1645.0848800000001</v>
      </c>
      <c r="M1734" s="179">
        <f>'Energy consumption (raw)'!L1684*Lists!$H$84</f>
        <v>0</v>
      </c>
      <c r="N1734" s="179">
        <f>'Energy consumption (raw)'!M1684*Lists!$H$84</f>
        <v>0</v>
      </c>
      <c r="O1734" s="178">
        <f t="shared" si="129"/>
        <v>1645.0848800000001</v>
      </c>
      <c r="P1734">
        <f>'Energy consumption (raw)'!N1684*Lists!$H$85</f>
        <v>0</v>
      </c>
      <c r="Q1734">
        <f>'Energy consumption (raw)'!O1684*Lists!$H$86</f>
        <v>0</v>
      </c>
      <c r="R1734">
        <f>'Energy consumption (raw)'!P1684*Lists!$H$87</f>
        <v>0</v>
      </c>
      <c r="S1734">
        <f>'Energy consumption (raw)'!Q1684*Lists!$H$88</f>
        <v>0</v>
      </c>
      <c r="T1734">
        <f>'Energy consumption (raw)'!R1684*Lists!$H$89</f>
        <v>0</v>
      </c>
      <c r="U1734">
        <f>'Energy consumption (raw)'!S1684*Lists!$H$90</f>
        <v>0</v>
      </c>
      <c r="V1734">
        <f>'Energy consumption (raw)'!T1684*Lists!$H$91</f>
        <v>0</v>
      </c>
      <c r="W1734">
        <f>'Energy consumption (raw)'!U1684*Lists!$H$92</f>
        <v>0</v>
      </c>
      <c r="X1734">
        <f>'Energy consumption (raw)'!V1684*Lists!$H$93</f>
        <v>0</v>
      </c>
      <c r="Y1734">
        <f>'Energy consumption (raw)'!W1684*Lists!$H$94</f>
        <v>0</v>
      </c>
      <c r="Z1734">
        <f>'Energy consumption (raw)'!X1684*Lists!$H$96*1000000</f>
        <v>0</v>
      </c>
      <c r="AA1734">
        <f>'Energy consumption (raw)'!Y1684*Lists!$H$97</f>
        <v>0</v>
      </c>
      <c r="AB1734">
        <f>'Energy consumption (raw)'!Z1684*Lists!$H$96</f>
        <v>0</v>
      </c>
      <c r="AC1734">
        <f>'Energy consumption (raw)'!AA1684*Lists!$H$98</f>
        <v>0</v>
      </c>
      <c r="AD1734">
        <f>'Energy consumption (raw)'!AB1684*Lists!$H$99</f>
        <v>0</v>
      </c>
      <c r="AE1734">
        <f>'Energy consumption (raw)'!AC1684*Lists!$H$101</f>
        <v>0</v>
      </c>
      <c r="AF1734">
        <f>'Energy consumption (raw)'!AD1684*Lists!$H$101</f>
        <v>0</v>
      </c>
      <c r="AG1734">
        <f>'Energy consumption (raw)'!AE1684*Lists!$H$101</f>
        <v>0</v>
      </c>
      <c r="AH1734">
        <f>'Energy consumption (raw)'!AF1684*Lists!$H$100</f>
        <v>0</v>
      </c>
      <c r="AI1734" s="167">
        <f t="shared" si="130"/>
        <v>1645.0848800000001</v>
      </c>
      <c r="AJ1734" s="179">
        <f>'Energy consumption (raw)'!AG1684</f>
        <v>1645.0848800000001</v>
      </c>
      <c r="AK1734" s="179">
        <f>'Energy consumption (raw)'!AH1684</f>
        <v>1804.3655900000001</v>
      </c>
      <c r="AL1734">
        <f>IF(ROUND(AI1734,-3)=ROUND('Energy consumption (raw)'!AG1684,-3),1,0)</f>
        <v>1</v>
      </c>
      <c r="AM1734" s="179" t="str">
        <f>'Energy consumption (raw)'!AJ1684</f>
        <v>47. Binh Duong</v>
      </c>
      <c r="AN1734">
        <f>VLOOKUP(AM1734,Lists!$F$9:$G$71,2,FALSE)</f>
        <v>1</v>
      </c>
    </row>
    <row r="1735" spans="2:40" x14ac:dyDescent="0.25">
      <c r="B1735" s="65" t="str">
        <f t="shared" si="128"/>
        <v>Industry1583</v>
      </c>
      <c r="C1735" s="179">
        <f>'Energy consumption (raw)'!B1685</f>
        <v>1583</v>
      </c>
      <c r="D1735" s="179">
        <f>'Energy consumption (raw)'!C1685</f>
        <v>0</v>
      </c>
      <c r="E1735" s="179">
        <f>'Energy consumption (raw)'!D1685</f>
        <v>0</v>
      </c>
      <c r="F1735" s="179" t="str">
        <f>'Energy consumption (raw)'!E1685</f>
        <v>Công nghiệp</v>
      </c>
      <c r="G1735" s="179" t="str">
        <f>'Energy consumption (raw)'!F1685</f>
        <v>Sản xuất sản phẩm từ plastic</v>
      </c>
      <c r="H1735" s="179" t="str">
        <f>'Energy consumption (raw)'!G1685</f>
        <v>Industry</v>
      </c>
      <c r="I1735" s="179" t="str">
        <f>'Energy consumption (raw)'!I1685</f>
        <v>22 Manufacture of rubber and plastics products</v>
      </c>
      <c r="J1735" s="179" t="str">
        <f>INDEX(Sector!$E$6:$E$46,MATCH('Energy consumption (toe)'!I1735,Sector!$B$6:$B$46,FALSE))</f>
        <v>Manufacture of rubber and plastics products</v>
      </c>
      <c r="K1735" s="179">
        <f>IFERROR('Energy consumption (raw)'!J1685*Lists!$H$84,)</f>
        <v>0</v>
      </c>
      <c r="L1735" s="179">
        <f>'Energy consumption (raw)'!K1685*Lists!$H$84</f>
        <v>2321.1811900000002</v>
      </c>
      <c r="M1735" s="179">
        <f>'Energy consumption (raw)'!L1685*Lists!$H$84</f>
        <v>0</v>
      </c>
      <c r="N1735" s="179">
        <f>'Energy consumption (raw)'!M1685*Lists!$H$84</f>
        <v>0</v>
      </c>
      <c r="O1735" s="178">
        <f t="shared" si="129"/>
        <v>2321.1811900000002</v>
      </c>
      <c r="P1735">
        <f>'Energy consumption (raw)'!N1685*Lists!$H$85</f>
        <v>0</v>
      </c>
      <c r="Q1735">
        <f>'Energy consumption (raw)'!O1685*Lists!$H$86</f>
        <v>0</v>
      </c>
      <c r="R1735">
        <f>'Energy consumption (raw)'!P1685*Lists!$H$87</f>
        <v>0</v>
      </c>
      <c r="S1735">
        <f>'Energy consumption (raw)'!Q1685*Lists!$H$88</f>
        <v>0</v>
      </c>
      <c r="T1735">
        <f>'Energy consumption (raw)'!R1685*Lists!$H$89</f>
        <v>0</v>
      </c>
      <c r="U1735">
        <f>'Energy consumption (raw)'!S1685*Lists!$H$90</f>
        <v>0</v>
      </c>
      <c r="V1735">
        <f>'Energy consumption (raw)'!T1685*Lists!$H$91</f>
        <v>0</v>
      </c>
      <c r="W1735">
        <f>'Energy consumption (raw)'!U1685*Lists!$H$92</f>
        <v>0</v>
      </c>
      <c r="X1735">
        <f>'Energy consumption (raw)'!V1685*Lists!$H$93</f>
        <v>0</v>
      </c>
      <c r="Y1735">
        <f>'Energy consumption (raw)'!W1685*Lists!$H$94</f>
        <v>0</v>
      </c>
      <c r="Z1735">
        <f>'Energy consumption (raw)'!X1685*Lists!$H$96*1000000</f>
        <v>0</v>
      </c>
      <c r="AA1735">
        <f>'Energy consumption (raw)'!Y1685*Lists!$H$97</f>
        <v>0</v>
      </c>
      <c r="AB1735">
        <f>'Energy consumption (raw)'!Z1685*Lists!$H$96</f>
        <v>0</v>
      </c>
      <c r="AC1735">
        <f>'Energy consumption (raw)'!AA1685*Lists!$H$98</f>
        <v>0</v>
      </c>
      <c r="AD1735">
        <f>'Energy consumption (raw)'!AB1685*Lists!$H$99</f>
        <v>0</v>
      </c>
      <c r="AE1735">
        <f>'Energy consumption (raw)'!AC1685*Lists!$H$101</f>
        <v>0</v>
      </c>
      <c r="AF1735">
        <f>'Energy consumption (raw)'!AD1685*Lists!$H$101</f>
        <v>0</v>
      </c>
      <c r="AG1735">
        <f>'Energy consumption (raw)'!AE1685*Lists!$H$101</f>
        <v>0</v>
      </c>
      <c r="AH1735">
        <f>'Energy consumption (raw)'!AF1685*Lists!$H$100</f>
        <v>0</v>
      </c>
      <c r="AI1735" s="167">
        <f t="shared" si="130"/>
        <v>2321.1811900000002</v>
      </c>
      <c r="AJ1735" s="179">
        <f>'Energy consumption (raw)'!AG1685</f>
        <v>2321.1811900000002</v>
      </c>
      <c r="AK1735" s="179">
        <f>'Energy consumption (raw)'!AH1685</f>
        <v>0</v>
      </c>
      <c r="AL1735">
        <f>IF(ROUND(AI1735,-3)=ROUND('Energy consumption (raw)'!AG1685,-3),1,0)</f>
        <v>1</v>
      </c>
      <c r="AM1735" s="179" t="str">
        <f>'Energy consumption (raw)'!AJ1685</f>
        <v>47. Binh Duong</v>
      </c>
      <c r="AN1735">
        <f>VLOOKUP(AM1735,Lists!$F$9:$G$71,2,FALSE)</f>
        <v>1</v>
      </c>
    </row>
    <row r="1736" spans="2:40" x14ac:dyDescent="0.25">
      <c r="B1736" s="65" t="str">
        <f t="shared" si="128"/>
        <v>Industry1584</v>
      </c>
      <c r="C1736" s="179">
        <f>'Energy consumption (raw)'!B1686</f>
        <v>1584</v>
      </c>
      <c r="D1736" s="179">
        <f>'Energy consumption (raw)'!C1686</f>
        <v>0</v>
      </c>
      <c r="E1736" s="179">
        <f>'Energy consumption (raw)'!D1686</f>
        <v>0</v>
      </c>
      <c r="F1736" s="179" t="str">
        <f>'Energy consumption (raw)'!E1686</f>
        <v>Công nghiệp</v>
      </c>
      <c r="G1736" s="179" t="str">
        <f>'Energy consumption (raw)'!F1686</f>
        <v>Sản xuất sản phẩm từ plastic</v>
      </c>
      <c r="H1736" s="179" t="str">
        <f>'Energy consumption (raw)'!G1686</f>
        <v>Industry</v>
      </c>
      <c r="I1736" s="179" t="str">
        <f>'Energy consumption (raw)'!I1686</f>
        <v>22 Manufacture of rubber and plastics products</v>
      </c>
      <c r="J1736" s="179" t="str">
        <f>INDEX(Sector!$E$6:$E$46,MATCH('Energy consumption (toe)'!I1736,Sector!$B$6:$B$46,FALSE))</f>
        <v>Manufacture of rubber and plastics products</v>
      </c>
      <c r="K1736" s="179">
        <f>IFERROR('Energy consumption (raw)'!J1686*Lists!$H$84,)</f>
        <v>1854.5471300000002</v>
      </c>
      <c r="L1736" s="179">
        <f>'Energy consumption (raw)'!K1686*Lists!$H$84</f>
        <v>1854.5471300000002</v>
      </c>
      <c r="M1736" s="179">
        <f>'Energy consumption (raw)'!L1686*Lists!$H$84</f>
        <v>0</v>
      </c>
      <c r="N1736" s="179">
        <f>'Energy consumption (raw)'!M1686*Lists!$H$84</f>
        <v>0</v>
      </c>
      <c r="O1736" s="178">
        <f t="shared" si="129"/>
        <v>1854.5471300000002</v>
      </c>
      <c r="P1736">
        <f>'Energy consumption (raw)'!N1686*Lists!$H$85</f>
        <v>0</v>
      </c>
      <c r="Q1736">
        <f>'Energy consumption (raw)'!O1686*Lists!$H$86</f>
        <v>0</v>
      </c>
      <c r="R1736">
        <f>'Energy consumption (raw)'!P1686*Lists!$H$87</f>
        <v>0</v>
      </c>
      <c r="S1736">
        <f>'Energy consumption (raw)'!Q1686*Lists!$H$88</f>
        <v>0</v>
      </c>
      <c r="T1736">
        <f>'Energy consumption (raw)'!R1686*Lists!$H$89</f>
        <v>0</v>
      </c>
      <c r="U1736">
        <f>'Energy consumption (raw)'!S1686*Lists!$H$90</f>
        <v>0</v>
      </c>
      <c r="V1736">
        <f>'Energy consumption (raw)'!T1686*Lists!$H$91</f>
        <v>0</v>
      </c>
      <c r="W1736">
        <f>'Energy consumption (raw)'!U1686*Lists!$H$92</f>
        <v>0</v>
      </c>
      <c r="X1736">
        <f>'Energy consumption (raw)'!V1686*Lists!$H$93</f>
        <v>0</v>
      </c>
      <c r="Y1736">
        <f>'Energy consumption (raw)'!W1686*Lists!$H$94</f>
        <v>0</v>
      </c>
      <c r="Z1736">
        <f>'Energy consumption (raw)'!X1686*Lists!$H$96*1000000</f>
        <v>0</v>
      </c>
      <c r="AA1736">
        <f>'Energy consumption (raw)'!Y1686*Lists!$H$97</f>
        <v>0</v>
      </c>
      <c r="AB1736">
        <f>'Energy consumption (raw)'!Z1686*Lists!$H$96</f>
        <v>0</v>
      </c>
      <c r="AC1736">
        <f>'Energy consumption (raw)'!AA1686*Lists!$H$98</f>
        <v>0</v>
      </c>
      <c r="AD1736">
        <f>'Energy consumption (raw)'!AB1686*Lists!$H$99</f>
        <v>0</v>
      </c>
      <c r="AE1736">
        <f>'Energy consumption (raw)'!AC1686*Lists!$H$101</f>
        <v>0</v>
      </c>
      <c r="AF1736">
        <f>'Energy consumption (raw)'!AD1686*Lists!$H$101</f>
        <v>0</v>
      </c>
      <c r="AG1736">
        <f>'Energy consumption (raw)'!AE1686*Lists!$H$101</f>
        <v>0</v>
      </c>
      <c r="AH1736">
        <f>'Energy consumption (raw)'!AF1686*Lists!$H$100</f>
        <v>0</v>
      </c>
      <c r="AI1736" s="167">
        <f t="shared" si="130"/>
        <v>1854.5471300000002</v>
      </c>
      <c r="AJ1736" s="179">
        <f>'Energy consumption (raw)'!AG1686</f>
        <v>1854.5471300000002</v>
      </c>
      <c r="AK1736" s="179">
        <f>'Energy consumption (raw)'!AH1686</f>
        <v>0</v>
      </c>
      <c r="AL1736">
        <f>IF(ROUND(AI1736,-3)=ROUND('Energy consumption (raw)'!AG1686,-3),1,0)</f>
        <v>1</v>
      </c>
      <c r="AM1736" s="179" t="str">
        <f>'Energy consumption (raw)'!AJ1686</f>
        <v>47. Binh Duong</v>
      </c>
      <c r="AN1736">
        <f>VLOOKUP(AM1736,Lists!$F$9:$G$71,2,FALSE)</f>
        <v>1</v>
      </c>
    </row>
    <row r="1737" spans="2:40" x14ac:dyDescent="0.25">
      <c r="B1737" s="65" t="str">
        <f t="shared" si="128"/>
        <v>Industry1585</v>
      </c>
      <c r="C1737" s="179">
        <f>'Energy consumption (raw)'!B1687</f>
        <v>1585</v>
      </c>
      <c r="D1737" s="179">
        <f>'Energy consumption (raw)'!C1687</f>
        <v>0</v>
      </c>
      <c r="E1737" s="179">
        <f>'Energy consumption (raw)'!D1687</f>
        <v>0</v>
      </c>
      <c r="F1737" s="179" t="str">
        <f>'Energy consumption (raw)'!E1687</f>
        <v>Công nghiệp</v>
      </c>
      <c r="G1737" s="179" t="str">
        <f>'Energy consumption (raw)'!F1687</f>
        <v>Sản xuất sản phẩm từ plastic</v>
      </c>
      <c r="H1737" s="179" t="str">
        <f>'Energy consumption (raw)'!G1687</f>
        <v>Industry</v>
      </c>
      <c r="I1737" s="179" t="str">
        <f>'Energy consumption (raw)'!I1687</f>
        <v>22 Manufacture of rubber and plastics products</v>
      </c>
      <c r="J1737" s="179" t="str">
        <f>INDEX(Sector!$E$6:$E$46,MATCH('Energy consumption (toe)'!I1737,Sector!$B$6:$B$46,FALSE))</f>
        <v>Manufacture of rubber and plastics products</v>
      </c>
      <c r="K1737" s="179">
        <f>IFERROR('Energy consumption (raw)'!J1687*Lists!$H$84,)</f>
        <v>0</v>
      </c>
      <c r="L1737" s="179">
        <f>'Energy consumption (raw)'!K1687*Lists!$H$84</f>
        <v>2183.7924700000003</v>
      </c>
      <c r="M1737" s="179">
        <f>'Energy consumption (raw)'!L1687*Lists!$H$84</f>
        <v>0</v>
      </c>
      <c r="N1737" s="179">
        <f>'Energy consumption (raw)'!M1687*Lists!$H$84</f>
        <v>0</v>
      </c>
      <c r="O1737" s="178">
        <f t="shared" si="129"/>
        <v>2183.7924700000003</v>
      </c>
      <c r="P1737">
        <f>'Energy consumption (raw)'!N1687*Lists!$H$85</f>
        <v>0</v>
      </c>
      <c r="Q1737">
        <f>'Energy consumption (raw)'!O1687*Lists!$H$86</f>
        <v>0</v>
      </c>
      <c r="R1737">
        <f>'Energy consumption (raw)'!P1687*Lists!$H$87</f>
        <v>0</v>
      </c>
      <c r="S1737">
        <f>'Energy consumption (raw)'!Q1687*Lists!$H$88</f>
        <v>0</v>
      </c>
      <c r="T1737">
        <f>'Energy consumption (raw)'!R1687*Lists!$H$89</f>
        <v>0</v>
      </c>
      <c r="U1737">
        <f>'Energy consumption (raw)'!S1687*Lists!$H$90</f>
        <v>0</v>
      </c>
      <c r="V1737">
        <f>'Energy consumption (raw)'!T1687*Lists!$H$91</f>
        <v>0</v>
      </c>
      <c r="W1737">
        <f>'Energy consumption (raw)'!U1687*Lists!$H$92</f>
        <v>0</v>
      </c>
      <c r="X1737">
        <f>'Energy consumption (raw)'!V1687*Lists!$H$93</f>
        <v>0</v>
      </c>
      <c r="Y1737">
        <f>'Energy consumption (raw)'!W1687*Lists!$H$94</f>
        <v>0</v>
      </c>
      <c r="Z1737">
        <f>'Energy consumption (raw)'!X1687*Lists!$H$96*1000000</f>
        <v>0</v>
      </c>
      <c r="AA1737">
        <f>'Energy consumption (raw)'!Y1687*Lists!$H$97</f>
        <v>0</v>
      </c>
      <c r="AB1737">
        <f>'Energy consumption (raw)'!Z1687*Lists!$H$96</f>
        <v>0</v>
      </c>
      <c r="AC1737">
        <f>'Energy consumption (raw)'!AA1687*Lists!$H$98</f>
        <v>0</v>
      </c>
      <c r="AD1737">
        <f>'Energy consumption (raw)'!AB1687*Lists!$H$99</f>
        <v>0</v>
      </c>
      <c r="AE1737">
        <f>'Energy consumption (raw)'!AC1687*Lists!$H$101</f>
        <v>0</v>
      </c>
      <c r="AF1737">
        <f>'Energy consumption (raw)'!AD1687*Lists!$H$101</f>
        <v>0</v>
      </c>
      <c r="AG1737">
        <f>'Energy consumption (raw)'!AE1687*Lists!$H$101</f>
        <v>0</v>
      </c>
      <c r="AH1737">
        <f>'Energy consumption (raw)'!AF1687*Lists!$H$100</f>
        <v>0</v>
      </c>
      <c r="AI1737" s="167">
        <f t="shared" si="130"/>
        <v>2183.7924700000003</v>
      </c>
      <c r="AJ1737" s="179">
        <f>'Energy consumption (raw)'!AG1687</f>
        <v>2183.7924700000003</v>
      </c>
      <c r="AK1737" s="179">
        <f>'Energy consumption (raw)'!AH1687</f>
        <v>2016.14552</v>
      </c>
      <c r="AL1737">
        <f>IF(ROUND(AI1737,-3)=ROUND('Energy consumption (raw)'!AG1687,-3),1,0)</f>
        <v>1</v>
      </c>
      <c r="AM1737" s="179" t="str">
        <f>'Energy consumption (raw)'!AJ1687</f>
        <v>47. Binh Duong</v>
      </c>
      <c r="AN1737">
        <f>VLOOKUP(AM1737,Lists!$F$9:$G$71,2,FALSE)</f>
        <v>1</v>
      </c>
    </row>
    <row r="1738" spans="2:40" x14ac:dyDescent="0.25">
      <c r="B1738" s="65" t="str">
        <f t="shared" si="128"/>
        <v>Industry1586</v>
      </c>
      <c r="C1738" s="179">
        <f>'Energy consumption (raw)'!B1688</f>
        <v>1586</v>
      </c>
      <c r="D1738" s="179">
        <f>'Energy consumption (raw)'!C1688</f>
        <v>0</v>
      </c>
      <c r="E1738" s="179">
        <f>'Energy consumption (raw)'!D1688</f>
        <v>0</v>
      </c>
      <c r="F1738" s="179" t="str">
        <f>'Energy consumption (raw)'!E1688</f>
        <v>Công nghiệp</v>
      </c>
      <c r="G1738" s="179" t="str">
        <f>'Energy consumption (raw)'!F1688</f>
        <v>Sản xuất sản phẩm từ plastic</v>
      </c>
      <c r="H1738" s="179" t="str">
        <f>'Energy consumption (raw)'!G1688</f>
        <v>Industry</v>
      </c>
      <c r="I1738" s="179" t="str">
        <f>'Energy consumption (raw)'!I1688</f>
        <v>22 Manufacture of rubber and plastics products</v>
      </c>
      <c r="J1738" s="179" t="str">
        <f>INDEX(Sector!$E$6:$E$46,MATCH('Energy consumption (toe)'!I1738,Sector!$B$6:$B$46,FALSE))</f>
        <v>Manufacture of rubber and plastics products</v>
      </c>
      <c r="K1738" s="179">
        <f>IFERROR('Energy consumption (raw)'!J1688*Lists!$H$84,)</f>
        <v>1471.68254</v>
      </c>
      <c r="L1738" s="179">
        <f>'Energy consumption (raw)'!K1688*Lists!$H$84</f>
        <v>1471.68254</v>
      </c>
      <c r="M1738" s="179">
        <f>'Energy consumption (raw)'!L1688*Lists!$H$84</f>
        <v>0</v>
      </c>
      <c r="N1738" s="179">
        <f>'Energy consumption (raw)'!M1688*Lists!$H$84</f>
        <v>0</v>
      </c>
      <c r="O1738" s="178">
        <f t="shared" si="129"/>
        <v>1471.68254</v>
      </c>
      <c r="P1738">
        <f>'Energy consumption (raw)'!N1688*Lists!$H$85</f>
        <v>0</v>
      </c>
      <c r="Q1738">
        <f>'Energy consumption (raw)'!O1688*Lists!$H$86</f>
        <v>0</v>
      </c>
      <c r="R1738">
        <f>'Energy consumption (raw)'!P1688*Lists!$H$87</f>
        <v>0</v>
      </c>
      <c r="S1738">
        <f>'Energy consumption (raw)'!Q1688*Lists!$H$88</f>
        <v>0</v>
      </c>
      <c r="T1738">
        <f>'Energy consumption (raw)'!R1688*Lists!$H$89</f>
        <v>0</v>
      </c>
      <c r="U1738">
        <f>'Energy consumption (raw)'!S1688*Lists!$H$90</f>
        <v>0</v>
      </c>
      <c r="V1738">
        <f>'Energy consumption (raw)'!T1688*Lists!$H$91</f>
        <v>0</v>
      </c>
      <c r="W1738">
        <f>'Energy consumption (raw)'!U1688*Lists!$H$92</f>
        <v>0</v>
      </c>
      <c r="X1738">
        <f>'Energy consumption (raw)'!V1688*Lists!$H$93</f>
        <v>0</v>
      </c>
      <c r="Y1738">
        <f>'Energy consumption (raw)'!W1688*Lists!$H$94</f>
        <v>0</v>
      </c>
      <c r="Z1738">
        <f>'Energy consumption (raw)'!X1688*Lists!$H$96*1000000</f>
        <v>0</v>
      </c>
      <c r="AA1738">
        <f>'Energy consumption (raw)'!Y1688*Lists!$H$97</f>
        <v>0</v>
      </c>
      <c r="AB1738">
        <f>'Energy consumption (raw)'!Z1688*Lists!$H$96</f>
        <v>0</v>
      </c>
      <c r="AC1738">
        <f>'Energy consumption (raw)'!AA1688*Lists!$H$98</f>
        <v>0</v>
      </c>
      <c r="AD1738">
        <f>'Energy consumption (raw)'!AB1688*Lists!$H$99</f>
        <v>0</v>
      </c>
      <c r="AE1738">
        <f>'Energy consumption (raw)'!AC1688*Lists!$H$101</f>
        <v>0</v>
      </c>
      <c r="AF1738">
        <f>'Energy consumption (raw)'!AD1688*Lists!$H$101</f>
        <v>0</v>
      </c>
      <c r="AG1738">
        <f>'Energy consumption (raw)'!AE1688*Lists!$H$101</f>
        <v>0</v>
      </c>
      <c r="AH1738">
        <f>'Energy consumption (raw)'!AF1688*Lists!$H$100</f>
        <v>0</v>
      </c>
      <c r="AI1738" s="167">
        <f t="shared" si="130"/>
        <v>1471.68254</v>
      </c>
      <c r="AJ1738" s="179">
        <f>'Energy consumption (raw)'!AG1688</f>
        <v>1471.68254</v>
      </c>
      <c r="AK1738" s="179">
        <f>'Energy consumption (raw)'!AH1688</f>
        <v>1576.2207900000001</v>
      </c>
      <c r="AL1738">
        <f>IF(ROUND(AI1738,-3)=ROUND('Energy consumption (raw)'!AG1688,-3),1,0)</f>
        <v>1</v>
      </c>
      <c r="AM1738" s="179" t="str">
        <f>'Energy consumption (raw)'!AJ1688</f>
        <v>47. Binh Duong</v>
      </c>
      <c r="AN1738">
        <f>VLOOKUP(AM1738,Lists!$F$9:$G$71,2,FALSE)</f>
        <v>1</v>
      </c>
    </row>
    <row r="1739" spans="2:40" x14ac:dyDescent="0.25">
      <c r="B1739" s="65" t="str">
        <f t="shared" si="128"/>
        <v>Industry1587</v>
      </c>
      <c r="C1739" s="179">
        <f>'Energy consumption (raw)'!B1689</f>
        <v>1587</v>
      </c>
      <c r="D1739" s="179">
        <f>'Energy consumption (raw)'!C1689</f>
        <v>0</v>
      </c>
      <c r="E1739" s="179">
        <f>'Energy consumption (raw)'!D1689</f>
        <v>0</v>
      </c>
      <c r="F1739" s="179" t="str">
        <f>'Energy consumption (raw)'!E1689</f>
        <v>Công nghiệp</v>
      </c>
      <c r="G1739" s="179" t="str">
        <f>'Energy consumption (raw)'!F1689</f>
        <v>Sản xuất sản phẩm từ plastic</v>
      </c>
      <c r="H1739" s="179" t="str">
        <f>'Energy consumption (raw)'!G1689</f>
        <v>Industry</v>
      </c>
      <c r="I1739" s="179" t="str">
        <f>'Energy consumption (raw)'!I1689</f>
        <v>22 Manufacture of rubber and plastics products</v>
      </c>
      <c r="J1739" s="179" t="str">
        <f>INDEX(Sector!$E$6:$E$46,MATCH('Energy consumption (toe)'!I1739,Sector!$B$6:$B$46,FALSE))</f>
        <v>Manufacture of rubber and plastics products</v>
      </c>
      <c r="K1739" s="179">
        <f>IFERROR('Energy consumption (raw)'!J1689*Lists!$H$84,)</f>
        <v>0</v>
      </c>
      <c r="L1739" s="179">
        <f>'Energy consumption (raw)'!K1689*Lists!$H$84</f>
        <v>1814.8766000000001</v>
      </c>
      <c r="M1739" s="179">
        <f>'Energy consumption (raw)'!L1689*Lists!$H$84</f>
        <v>0</v>
      </c>
      <c r="N1739" s="179">
        <f>'Energy consumption (raw)'!M1689*Lists!$H$84</f>
        <v>0</v>
      </c>
      <c r="O1739" s="178">
        <f t="shared" si="129"/>
        <v>1814.8766000000001</v>
      </c>
      <c r="P1739">
        <f>'Energy consumption (raw)'!N1689*Lists!$H$85</f>
        <v>0</v>
      </c>
      <c r="Q1739">
        <f>'Energy consumption (raw)'!O1689*Lists!$H$86</f>
        <v>0</v>
      </c>
      <c r="R1739">
        <f>'Energy consumption (raw)'!P1689*Lists!$H$87</f>
        <v>0</v>
      </c>
      <c r="S1739">
        <f>'Energy consumption (raw)'!Q1689*Lists!$H$88</f>
        <v>0</v>
      </c>
      <c r="T1739">
        <f>'Energy consumption (raw)'!R1689*Lists!$H$89</f>
        <v>0</v>
      </c>
      <c r="U1739">
        <f>'Energy consumption (raw)'!S1689*Lists!$H$90</f>
        <v>0</v>
      </c>
      <c r="V1739">
        <f>'Energy consumption (raw)'!T1689*Lists!$H$91</f>
        <v>0</v>
      </c>
      <c r="W1739">
        <f>'Energy consumption (raw)'!U1689*Lists!$H$92</f>
        <v>0</v>
      </c>
      <c r="X1739">
        <f>'Energy consumption (raw)'!V1689*Lists!$H$93</f>
        <v>0</v>
      </c>
      <c r="Y1739">
        <f>'Energy consumption (raw)'!W1689*Lists!$H$94</f>
        <v>0</v>
      </c>
      <c r="Z1739">
        <f>'Energy consumption (raw)'!X1689*Lists!$H$96*1000000</f>
        <v>0</v>
      </c>
      <c r="AA1739">
        <f>'Energy consumption (raw)'!Y1689*Lists!$H$97</f>
        <v>0</v>
      </c>
      <c r="AB1739">
        <f>'Energy consumption (raw)'!Z1689*Lists!$H$96</f>
        <v>0</v>
      </c>
      <c r="AC1739">
        <f>'Energy consumption (raw)'!AA1689*Lists!$H$98</f>
        <v>0</v>
      </c>
      <c r="AD1739">
        <f>'Energy consumption (raw)'!AB1689*Lists!$H$99</f>
        <v>0</v>
      </c>
      <c r="AE1739">
        <f>'Energy consumption (raw)'!AC1689*Lists!$H$101</f>
        <v>0</v>
      </c>
      <c r="AF1739">
        <f>'Energy consumption (raw)'!AD1689*Lists!$H$101</f>
        <v>0</v>
      </c>
      <c r="AG1739">
        <f>'Energy consumption (raw)'!AE1689*Lists!$H$101</f>
        <v>0</v>
      </c>
      <c r="AH1739">
        <f>'Energy consumption (raw)'!AF1689*Lists!$H$100</f>
        <v>0</v>
      </c>
      <c r="AI1739" s="167">
        <f t="shared" si="130"/>
        <v>1814.8766000000001</v>
      </c>
      <c r="AJ1739" s="179">
        <f>'Energy consumption (raw)'!AG1689</f>
        <v>1814.8766000000001</v>
      </c>
      <c r="AK1739" s="179">
        <f>'Energy consumption (raw)'!AH1689</f>
        <v>1544.74359</v>
      </c>
      <c r="AL1739">
        <f>IF(ROUND(AI1739,-3)=ROUND('Energy consumption (raw)'!AG1689,-3),1,0)</f>
        <v>1</v>
      </c>
      <c r="AM1739" s="179" t="str">
        <f>'Energy consumption (raw)'!AJ1689</f>
        <v>47. Binh Duong</v>
      </c>
      <c r="AN1739">
        <f>VLOOKUP(AM1739,Lists!$F$9:$G$71,2,FALSE)</f>
        <v>1</v>
      </c>
    </row>
    <row r="1740" spans="2:40" x14ac:dyDescent="0.25">
      <c r="B1740" s="65" t="str">
        <f t="shared" si="128"/>
        <v>Industry1588</v>
      </c>
      <c r="C1740" s="179">
        <f>'Energy consumption (raw)'!B1690</f>
        <v>1588</v>
      </c>
      <c r="D1740" s="179">
        <f>'Energy consumption (raw)'!C1690</f>
        <v>0</v>
      </c>
      <c r="E1740" s="179">
        <f>'Energy consumption (raw)'!D1690</f>
        <v>0</v>
      </c>
      <c r="F1740" s="179" t="str">
        <f>'Energy consumption (raw)'!E1690</f>
        <v>Công nghiệp</v>
      </c>
      <c r="G1740" s="179" t="str">
        <f>'Energy consumption (raw)'!F1690</f>
        <v>Sản xuất sản phẩm từ plastic</v>
      </c>
      <c r="H1740" s="179" t="str">
        <f>'Energy consumption (raw)'!G1690</f>
        <v>Industry</v>
      </c>
      <c r="I1740" s="179" t="str">
        <f>'Energy consumption (raw)'!I1690</f>
        <v>22 Manufacture of rubber and plastics products</v>
      </c>
      <c r="J1740" s="179" t="str">
        <f>INDEX(Sector!$E$6:$E$46,MATCH('Energy consumption (toe)'!I1740,Sector!$B$6:$B$46,FALSE))</f>
        <v>Manufacture of rubber and plastics products</v>
      </c>
      <c r="K1740" s="179">
        <f>IFERROR('Energy consumption (raw)'!J1690*Lists!$H$84,)</f>
        <v>0</v>
      </c>
      <c r="L1740" s="179">
        <f>'Energy consumption (raw)'!K1690*Lists!$H$84</f>
        <v>1565.6512400000001</v>
      </c>
      <c r="M1740" s="179">
        <f>'Energy consumption (raw)'!L1690*Lists!$H$84</f>
        <v>0</v>
      </c>
      <c r="N1740" s="179">
        <f>'Energy consumption (raw)'!M1690*Lists!$H$84</f>
        <v>0</v>
      </c>
      <c r="O1740" s="178">
        <f t="shared" si="129"/>
        <v>1565.6512400000001</v>
      </c>
      <c r="P1740">
        <f>'Energy consumption (raw)'!N1690*Lists!$H$85</f>
        <v>0</v>
      </c>
      <c r="Q1740">
        <f>'Energy consumption (raw)'!O1690*Lists!$H$86</f>
        <v>0</v>
      </c>
      <c r="R1740">
        <f>'Energy consumption (raw)'!P1690*Lists!$H$87</f>
        <v>0</v>
      </c>
      <c r="S1740">
        <f>'Energy consumption (raw)'!Q1690*Lists!$H$88</f>
        <v>0</v>
      </c>
      <c r="T1740">
        <f>'Energy consumption (raw)'!R1690*Lists!$H$89</f>
        <v>0</v>
      </c>
      <c r="U1740">
        <f>'Energy consumption (raw)'!S1690*Lists!$H$90</f>
        <v>0</v>
      </c>
      <c r="V1740">
        <f>'Energy consumption (raw)'!T1690*Lists!$H$91</f>
        <v>0</v>
      </c>
      <c r="W1740">
        <f>'Energy consumption (raw)'!U1690*Lists!$H$92</f>
        <v>0</v>
      </c>
      <c r="X1740">
        <f>'Energy consumption (raw)'!V1690*Lists!$H$93</f>
        <v>0</v>
      </c>
      <c r="Y1740">
        <f>'Energy consumption (raw)'!W1690*Lists!$H$94</f>
        <v>0</v>
      </c>
      <c r="Z1740">
        <f>'Energy consumption (raw)'!X1690*Lists!$H$96*1000000</f>
        <v>0</v>
      </c>
      <c r="AA1740">
        <f>'Energy consumption (raw)'!Y1690*Lists!$H$97</f>
        <v>0</v>
      </c>
      <c r="AB1740">
        <f>'Energy consumption (raw)'!Z1690*Lists!$H$96</f>
        <v>0</v>
      </c>
      <c r="AC1740">
        <f>'Energy consumption (raw)'!AA1690*Lists!$H$98</f>
        <v>0</v>
      </c>
      <c r="AD1740">
        <f>'Energy consumption (raw)'!AB1690*Lists!$H$99</f>
        <v>0</v>
      </c>
      <c r="AE1740">
        <f>'Energy consumption (raw)'!AC1690*Lists!$H$101</f>
        <v>0</v>
      </c>
      <c r="AF1740">
        <f>'Energy consumption (raw)'!AD1690*Lists!$H$101</f>
        <v>0</v>
      </c>
      <c r="AG1740">
        <f>'Energy consumption (raw)'!AE1690*Lists!$H$101</f>
        <v>0</v>
      </c>
      <c r="AH1740">
        <f>'Energy consumption (raw)'!AF1690*Lists!$H$100</f>
        <v>0</v>
      </c>
      <c r="AI1740" s="167">
        <f t="shared" si="130"/>
        <v>1565.6512400000001</v>
      </c>
      <c r="AJ1740" s="179">
        <f>'Energy consumption (raw)'!AG1690</f>
        <v>1565.6512400000001</v>
      </c>
      <c r="AK1740" s="179">
        <f>'Energy consumption (raw)'!AH1690</f>
        <v>1399.4238500000001</v>
      </c>
      <c r="AL1740">
        <f>IF(ROUND(AI1740,-3)=ROUND('Energy consumption (raw)'!AG1690,-3),1,0)</f>
        <v>1</v>
      </c>
      <c r="AM1740" s="179" t="str">
        <f>'Energy consumption (raw)'!AJ1690</f>
        <v>47. Binh Duong</v>
      </c>
      <c r="AN1740">
        <f>VLOOKUP(AM1740,Lists!$F$9:$G$71,2,FALSE)</f>
        <v>1</v>
      </c>
    </row>
    <row r="1741" spans="2:40" x14ac:dyDescent="0.25">
      <c r="B1741" s="65" t="str">
        <f t="shared" si="128"/>
        <v>Industry1589</v>
      </c>
      <c r="C1741" s="179">
        <f>'Energy consumption (raw)'!B1691</f>
        <v>1589</v>
      </c>
      <c r="D1741" s="179">
        <f>'Energy consumption (raw)'!C1691</f>
        <v>0</v>
      </c>
      <c r="E1741" s="179">
        <f>'Energy consumption (raw)'!D1691</f>
        <v>0</v>
      </c>
      <c r="F1741" s="179" t="str">
        <f>'Energy consumption (raw)'!E1691</f>
        <v>Công nghiệp</v>
      </c>
      <c r="G1741" s="179" t="str">
        <f>'Energy consumption (raw)'!F1691</f>
        <v>Sản xuất sản phẩm từ plastic</v>
      </c>
      <c r="H1741" s="179" t="str">
        <f>'Energy consumption (raw)'!G1691</f>
        <v>Industry</v>
      </c>
      <c r="I1741" s="179" t="str">
        <f>'Energy consumption (raw)'!I1691</f>
        <v>22 Manufacture of rubber and plastics products</v>
      </c>
      <c r="J1741" s="179" t="str">
        <f>INDEX(Sector!$E$6:$E$46,MATCH('Energy consumption (toe)'!I1741,Sector!$B$6:$B$46,FALSE))</f>
        <v>Manufacture of rubber and plastics products</v>
      </c>
      <c r="K1741" s="179">
        <f>IFERROR('Energy consumption (raw)'!J1691*Lists!$H$84,)</f>
        <v>0</v>
      </c>
      <c r="L1741" s="179">
        <f>'Energy consumption (raw)'!K1691*Lists!$H$84</f>
        <v>1741.4760900000001</v>
      </c>
      <c r="M1741" s="179">
        <f>'Energy consumption (raw)'!L1691*Lists!$H$84</f>
        <v>0</v>
      </c>
      <c r="N1741" s="179">
        <f>'Energy consumption (raw)'!M1691*Lists!$H$84</f>
        <v>0</v>
      </c>
      <c r="O1741" s="178">
        <f t="shared" si="129"/>
        <v>1741.4760900000001</v>
      </c>
      <c r="P1741">
        <f>'Energy consumption (raw)'!N1691*Lists!$H$85</f>
        <v>0</v>
      </c>
      <c r="Q1741">
        <f>'Energy consumption (raw)'!O1691*Lists!$H$86</f>
        <v>0</v>
      </c>
      <c r="R1741">
        <f>'Energy consumption (raw)'!P1691*Lists!$H$87</f>
        <v>0</v>
      </c>
      <c r="S1741">
        <f>'Energy consumption (raw)'!Q1691*Lists!$H$88</f>
        <v>0</v>
      </c>
      <c r="T1741">
        <f>'Energy consumption (raw)'!R1691*Lists!$H$89</f>
        <v>0</v>
      </c>
      <c r="U1741">
        <f>'Energy consumption (raw)'!S1691*Lists!$H$90</f>
        <v>1.7600000000000001E-2</v>
      </c>
      <c r="V1741">
        <f>'Energy consumption (raw)'!T1691*Lists!$H$91</f>
        <v>0</v>
      </c>
      <c r="W1741">
        <f>'Energy consumption (raw)'!U1691*Lists!$H$92</f>
        <v>0</v>
      </c>
      <c r="X1741">
        <f>'Energy consumption (raw)'!V1691*Lists!$H$93</f>
        <v>0</v>
      </c>
      <c r="Y1741">
        <f>'Energy consumption (raw)'!W1691*Lists!$H$94</f>
        <v>0</v>
      </c>
      <c r="Z1741">
        <f>'Energy consumption (raw)'!X1691*Lists!$H$96*1000000</f>
        <v>0</v>
      </c>
      <c r="AA1741">
        <f>'Energy consumption (raw)'!Y1691*Lists!$H$97</f>
        <v>0</v>
      </c>
      <c r="AB1741">
        <f>'Energy consumption (raw)'!Z1691*Lists!$H$96</f>
        <v>0</v>
      </c>
      <c r="AC1741">
        <f>'Energy consumption (raw)'!AA1691*Lists!$H$98</f>
        <v>0</v>
      </c>
      <c r="AD1741">
        <f>'Energy consumption (raw)'!AB1691*Lists!$H$99</f>
        <v>0</v>
      </c>
      <c r="AE1741">
        <f>'Energy consumption (raw)'!AC1691*Lists!$H$101</f>
        <v>0</v>
      </c>
      <c r="AF1741">
        <f>'Energy consumption (raw)'!AD1691*Lists!$H$101</f>
        <v>0</v>
      </c>
      <c r="AG1741">
        <f>'Energy consumption (raw)'!AE1691*Lists!$H$101</f>
        <v>0</v>
      </c>
      <c r="AH1741">
        <f>'Energy consumption (raw)'!AF1691*Lists!$H$100</f>
        <v>0</v>
      </c>
      <c r="AI1741" s="167">
        <f t="shared" si="130"/>
        <v>1741.49369</v>
      </c>
      <c r="AJ1741" s="179">
        <f>'Energy consumption (raw)'!AG1691</f>
        <v>1741.49369</v>
      </c>
      <c r="AK1741" s="179">
        <f>'Energy consumption (raw)'!AH1691</f>
        <v>1325.2827</v>
      </c>
      <c r="AL1741">
        <f>IF(ROUND(AI1741,-3)=ROUND('Energy consumption (raw)'!AG1691,-3),1,0)</f>
        <v>1</v>
      </c>
      <c r="AM1741" s="179" t="str">
        <f>'Energy consumption (raw)'!AJ1691</f>
        <v>47. Binh Duong</v>
      </c>
      <c r="AN1741">
        <f>VLOOKUP(AM1741,Lists!$F$9:$G$71,2,FALSE)</f>
        <v>1</v>
      </c>
    </row>
    <row r="1742" spans="2:40" x14ac:dyDescent="0.25">
      <c r="B1742" s="65" t="str">
        <f t="shared" si="128"/>
        <v>Industry1590</v>
      </c>
      <c r="C1742" s="179">
        <f>'Energy consumption (raw)'!B1692</f>
        <v>1590</v>
      </c>
      <c r="D1742" s="179">
        <f>'Energy consumption (raw)'!C1692</f>
        <v>0</v>
      </c>
      <c r="E1742" s="179">
        <f>'Energy consumption (raw)'!D1692</f>
        <v>0</v>
      </c>
      <c r="F1742" s="179" t="str">
        <f>'Energy consumption (raw)'!E1692</f>
        <v>Công nghiệp</v>
      </c>
      <c r="G1742" s="179" t="str">
        <f>'Energy consumption (raw)'!F1692</f>
        <v>Sản xuất sản phẩm từ plastic</v>
      </c>
      <c r="H1742" s="179" t="str">
        <f>'Energy consumption (raw)'!G1692</f>
        <v>Industry</v>
      </c>
      <c r="I1742" s="179" t="str">
        <f>'Energy consumption (raw)'!I1692</f>
        <v>22 Manufacture of rubber and plastics products</v>
      </c>
      <c r="J1742" s="179" t="str">
        <f>INDEX(Sector!$E$6:$E$46,MATCH('Energy consumption (toe)'!I1742,Sector!$B$6:$B$46,FALSE))</f>
        <v>Manufacture of rubber and plastics products</v>
      </c>
      <c r="K1742" s="179">
        <f>IFERROR('Energy consumption (raw)'!J1692*Lists!$H$84,)</f>
        <v>1050.0886500000001</v>
      </c>
      <c r="L1742" s="179">
        <f>'Energy consumption (raw)'!K1692*Lists!$H$84</f>
        <v>1050.0886500000001</v>
      </c>
      <c r="M1742" s="179">
        <f>'Energy consumption (raw)'!L1692*Lists!$H$84</f>
        <v>0</v>
      </c>
      <c r="N1742" s="179">
        <f>'Energy consumption (raw)'!M1692*Lists!$H$84</f>
        <v>0</v>
      </c>
      <c r="O1742" s="178">
        <f t="shared" si="129"/>
        <v>1050.0886500000001</v>
      </c>
      <c r="P1742">
        <f>'Energy consumption (raw)'!N1692*Lists!$H$85</f>
        <v>0</v>
      </c>
      <c r="Q1742">
        <f>'Energy consumption (raw)'!O1692*Lists!$H$86</f>
        <v>0</v>
      </c>
      <c r="R1742">
        <f>'Energy consumption (raw)'!P1692*Lists!$H$87</f>
        <v>0</v>
      </c>
      <c r="S1742">
        <f>'Energy consumption (raw)'!Q1692*Lists!$H$88</f>
        <v>0</v>
      </c>
      <c r="T1742">
        <f>'Energy consumption (raw)'!R1692*Lists!$H$89</f>
        <v>0</v>
      </c>
      <c r="U1742">
        <f>'Energy consumption (raw)'!S1692*Lists!$H$90</f>
        <v>0</v>
      </c>
      <c r="V1742">
        <f>'Energy consumption (raw)'!T1692*Lists!$H$91</f>
        <v>0</v>
      </c>
      <c r="W1742">
        <f>'Energy consumption (raw)'!U1692*Lists!$H$92</f>
        <v>0</v>
      </c>
      <c r="X1742">
        <f>'Energy consumption (raw)'!V1692*Lists!$H$93</f>
        <v>0</v>
      </c>
      <c r="Y1742">
        <f>'Energy consumption (raw)'!W1692*Lists!$H$94</f>
        <v>0</v>
      </c>
      <c r="Z1742">
        <f>'Energy consumption (raw)'!X1692*Lists!$H$96*1000000</f>
        <v>0</v>
      </c>
      <c r="AA1742">
        <f>'Energy consumption (raw)'!Y1692*Lists!$H$97</f>
        <v>0</v>
      </c>
      <c r="AB1742">
        <f>'Energy consumption (raw)'!Z1692*Lists!$H$96</f>
        <v>0</v>
      </c>
      <c r="AC1742">
        <f>'Energy consumption (raw)'!AA1692*Lists!$H$98</f>
        <v>0</v>
      </c>
      <c r="AD1742">
        <f>'Energy consumption (raw)'!AB1692*Lists!$H$99</f>
        <v>0</v>
      </c>
      <c r="AE1742">
        <f>'Energy consumption (raw)'!AC1692*Lists!$H$101</f>
        <v>0</v>
      </c>
      <c r="AF1742">
        <f>'Energy consumption (raw)'!AD1692*Lists!$H$101</f>
        <v>0</v>
      </c>
      <c r="AG1742">
        <f>'Energy consumption (raw)'!AE1692*Lists!$H$101</f>
        <v>0</v>
      </c>
      <c r="AH1742">
        <f>'Energy consumption (raw)'!AF1692*Lists!$H$100</f>
        <v>0</v>
      </c>
      <c r="AI1742" s="167">
        <f t="shared" si="130"/>
        <v>1050.0886500000001</v>
      </c>
      <c r="AJ1742" s="179">
        <f>'Energy consumption (raw)'!AG1692</f>
        <v>1050.0886500000001</v>
      </c>
      <c r="AK1742" s="179">
        <f>'Energy consumption (raw)'!AH1692</f>
        <v>1091.5182</v>
      </c>
      <c r="AL1742">
        <f>IF(ROUND(AI1742,-3)=ROUND('Energy consumption (raw)'!AG1692,-3),1,0)</f>
        <v>1</v>
      </c>
      <c r="AM1742" s="179" t="str">
        <f>'Energy consumption (raw)'!AJ1692</f>
        <v>47. Binh Duong</v>
      </c>
      <c r="AN1742">
        <f>VLOOKUP(AM1742,Lists!$F$9:$G$71,2,FALSE)</f>
        <v>1</v>
      </c>
    </row>
    <row r="1743" spans="2:40" x14ac:dyDescent="0.25">
      <c r="B1743" s="65" t="str">
        <f t="shared" si="128"/>
        <v>Industry1591</v>
      </c>
      <c r="C1743" s="179">
        <f>'Energy consumption (raw)'!B1693</f>
        <v>1591</v>
      </c>
      <c r="D1743" s="179">
        <f>'Energy consumption (raw)'!C1693</f>
        <v>0</v>
      </c>
      <c r="E1743" s="179">
        <f>'Energy consumption (raw)'!D1693</f>
        <v>0</v>
      </c>
      <c r="F1743" s="179" t="str">
        <f>'Energy consumption (raw)'!E1693</f>
        <v>Công nghiệp</v>
      </c>
      <c r="G1743" s="179" t="str">
        <f>'Energy consumption (raw)'!F1693</f>
        <v>Sản xuất sản phẩm từ plastic</v>
      </c>
      <c r="H1743" s="179" t="str">
        <f>'Energy consumption (raw)'!G1693</f>
        <v>Industry</v>
      </c>
      <c r="I1743" s="179" t="str">
        <f>'Energy consumption (raw)'!I1693</f>
        <v>22 Manufacture of rubber and plastics products</v>
      </c>
      <c r="J1743" s="179" t="str">
        <f>INDEX(Sector!$E$6:$E$46,MATCH('Energy consumption (toe)'!I1743,Sector!$B$6:$B$46,FALSE))</f>
        <v>Manufacture of rubber and plastics products</v>
      </c>
      <c r="K1743" s="179">
        <f>IFERROR('Energy consumption (raw)'!J1693*Lists!$H$84,)</f>
        <v>0</v>
      </c>
      <c r="L1743" s="179">
        <f>'Energy consumption (raw)'!K1693*Lists!$H$84</f>
        <v>1103.0135500000001</v>
      </c>
      <c r="M1743" s="179">
        <f>'Energy consumption (raw)'!L1693*Lists!$H$84</f>
        <v>0</v>
      </c>
      <c r="N1743" s="179">
        <f>'Energy consumption (raw)'!M1693*Lists!$H$84</f>
        <v>0</v>
      </c>
      <c r="O1743" s="178">
        <f t="shared" si="129"/>
        <v>1103.0135500000001</v>
      </c>
      <c r="P1743">
        <f>'Energy consumption (raw)'!N1693*Lists!$H$85</f>
        <v>0</v>
      </c>
      <c r="Q1743">
        <f>'Energy consumption (raw)'!O1693*Lists!$H$86</f>
        <v>0</v>
      </c>
      <c r="R1743">
        <f>'Energy consumption (raw)'!P1693*Lists!$H$87</f>
        <v>0</v>
      </c>
      <c r="S1743">
        <f>'Energy consumption (raw)'!Q1693*Lists!$H$88</f>
        <v>0</v>
      </c>
      <c r="T1743">
        <f>'Energy consumption (raw)'!R1693*Lists!$H$89</f>
        <v>0</v>
      </c>
      <c r="U1743">
        <f>'Energy consumption (raw)'!S1693*Lists!$H$90</f>
        <v>0</v>
      </c>
      <c r="V1743">
        <f>'Energy consumption (raw)'!T1693*Lists!$H$91</f>
        <v>0</v>
      </c>
      <c r="W1743">
        <f>'Energy consumption (raw)'!U1693*Lists!$H$92</f>
        <v>0</v>
      </c>
      <c r="X1743">
        <f>'Energy consumption (raw)'!V1693*Lists!$H$93</f>
        <v>0</v>
      </c>
      <c r="Y1743">
        <f>'Energy consumption (raw)'!W1693*Lists!$H$94</f>
        <v>0</v>
      </c>
      <c r="Z1743">
        <f>'Energy consumption (raw)'!X1693*Lists!$H$96*1000000</f>
        <v>0</v>
      </c>
      <c r="AA1743">
        <f>'Energy consumption (raw)'!Y1693*Lists!$H$97</f>
        <v>0</v>
      </c>
      <c r="AB1743">
        <f>'Energy consumption (raw)'!Z1693*Lists!$H$96</f>
        <v>0</v>
      </c>
      <c r="AC1743">
        <f>'Energy consumption (raw)'!AA1693*Lists!$H$98</f>
        <v>0</v>
      </c>
      <c r="AD1743">
        <f>'Energy consumption (raw)'!AB1693*Lists!$H$99</f>
        <v>0</v>
      </c>
      <c r="AE1743">
        <f>'Energy consumption (raw)'!AC1693*Lists!$H$101</f>
        <v>0</v>
      </c>
      <c r="AF1743">
        <f>'Energy consumption (raw)'!AD1693*Lists!$H$101</f>
        <v>0</v>
      </c>
      <c r="AG1743">
        <f>'Energy consumption (raw)'!AE1693*Lists!$H$101</f>
        <v>0</v>
      </c>
      <c r="AH1743">
        <f>'Energy consumption (raw)'!AF1693*Lists!$H$100</f>
        <v>0</v>
      </c>
      <c r="AI1743" s="167">
        <f t="shared" si="130"/>
        <v>1103.0135500000001</v>
      </c>
      <c r="AJ1743" s="179">
        <f>'Energy consumption (raw)'!AG1693</f>
        <v>1103.0135500000001</v>
      </c>
      <c r="AK1743" s="179">
        <f>'Energy consumption (raw)'!AH1693</f>
        <v>1083.2477200000001</v>
      </c>
      <c r="AL1743">
        <f>IF(ROUND(AI1743,-3)=ROUND('Energy consumption (raw)'!AG1693,-3),1,0)</f>
        <v>1</v>
      </c>
      <c r="AM1743" s="179" t="str">
        <f>'Energy consumption (raw)'!AJ1693</f>
        <v>47. Binh Duong</v>
      </c>
      <c r="AN1743">
        <f>VLOOKUP(AM1743,Lists!$F$9:$G$71,2,FALSE)</f>
        <v>1</v>
      </c>
    </row>
    <row r="1744" spans="2:40" x14ac:dyDescent="0.25">
      <c r="B1744" s="65" t="str">
        <f t="shared" si="128"/>
        <v>Industry1592</v>
      </c>
      <c r="C1744" s="179">
        <f>'Energy consumption (raw)'!B1694</f>
        <v>1592</v>
      </c>
      <c r="D1744" s="179">
        <f>'Energy consumption (raw)'!C1694</f>
        <v>0</v>
      </c>
      <c r="E1744" s="179">
        <f>'Energy consumption (raw)'!D1694</f>
        <v>0</v>
      </c>
      <c r="F1744" s="179" t="str">
        <f>'Energy consumption (raw)'!E1694</f>
        <v>Công nghiệp</v>
      </c>
      <c r="G1744" s="179" t="str">
        <f>'Energy consumption (raw)'!F1694</f>
        <v>Sản xuất sản phẩm từ plastic</v>
      </c>
      <c r="H1744" s="179" t="str">
        <f>'Energy consumption (raw)'!G1694</f>
        <v>Industry</v>
      </c>
      <c r="I1744" s="179" t="str">
        <f>'Energy consumption (raw)'!I1694</f>
        <v>22 Manufacture of rubber and plastics products</v>
      </c>
      <c r="J1744" s="179" t="str">
        <f>INDEX(Sector!$E$6:$E$46,MATCH('Energy consumption (toe)'!I1744,Sector!$B$6:$B$46,FALSE))</f>
        <v>Manufacture of rubber and plastics products</v>
      </c>
      <c r="K1744" s="179">
        <f>IFERROR('Energy consumption (raw)'!J1694*Lists!$H$84,)</f>
        <v>0</v>
      </c>
      <c r="L1744" s="179">
        <f>'Energy consumption (raw)'!K1694*Lists!$H$84</f>
        <v>1242.53161</v>
      </c>
      <c r="M1744" s="179">
        <f>'Energy consumption (raw)'!L1694*Lists!$H$84</f>
        <v>0</v>
      </c>
      <c r="N1744" s="179">
        <f>'Energy consumption (raw)'!M1694*Lists!$H$84</f>
        <v>0</v>
      </c>
      <c r="O1744" s="178">
        <f t="shared" si="129"/>
        <v>1242.53161</v>
      </c>
      <c r="P1744">
        <f>'Energy consumption (raw)'!N1694*Lists!$H$85</f>
        <v>0</v>
      </c>
      <c r="Q1744">
        <f>'Energy consumption (raw)'!O1694*Lists!$H$86</f>
        <v>0</v>
      </c>
      <c r="R1744">
        <f>'Energy consumption (raw)'!P1694*Lists!$H$87</f>
        <v>0</v>
      </c>
      <c r="S1744">
        <f>'Energy consumption (raw)'!Q1694*Lists!$H$88</f>
        <v>0</v>
      </c>
      <c r="T1744">
        <f>'Energy consumption (raw)'!R1694*Lists!$H$89</f>
        <v>0</v>
      </c>
      <c r="U1744">
        <f>'Energy consumption (raw)'!S1694*Lists!$H$90</f>
        <v>0</v>
      </c>
      <c r="V1744">
        <f>'Energy consumption (raw)'!T1694*Lists!$H$91</f>
        <v>0</v>
      </c>
      <c r="W1744">
        <f>'Energy consumption (raw)'!U1694*Lists!$H$92</f>
        <v>0</v>
      </c>
      <c r="X1744">
        <f>'Energy consumption (raw)'!V1694*Lists!$H$93</f>
        <v>0</v>
      </c>
      <c r="Y1744">
        <f>'Energy consumption (raw)'!W1694*Lists!$H$94</f>
        <v>0</v>
      </c>
      <c r="Z1744">
        <f>'Energy consumption (raw)'!X1694*Lists!$H$96*1000000</f>
        <v>0</v>
      </c>
      <c r="AA1744">
        <f>'Energy consumption (raw)'!Y1694*Lists!$H$97</f>
        <v>0</v>
      </c>
      <c r="AB1744">
        <f>'Energy consumption (raw)'!Z1694*Lists!$H$96</f>
        <v>0</v>
      </c>
      <c r="AC1744">
        <f>'Energy consumption (raw)'!AA1694*Lists!$H$98</f>
        <v>0</v>
      </c>
      <c r="AD1744">
        <f>'Energy consumption (raw)'!AB1694*Lists!$H$99</f>
        <v>2273.0620000000026</v>
      </c>
      <c r="AE1744">
        <f>'Energy consumption (raw)'!AC1694*Lists!$H$101</f>
        <v>0</v>
      </c>
      <c r="AF1744">
        <f>'Energy consumption (raw)'!AD1694*Lists!$H$101</f>
        <v>0</v>
      </c>
      <c r="AG1744">
        <f>'Energy consumption (raw)'!AE1694*Lists!$H$101</f>
        <v>0</v>
      </c>
      <c r="AH1744">
        <f>'Energy consumption (raw)'!AF1694*Lists!$H$100</f>
        <v>0</v>
      </c>
      <c r="AI1744" s="167">
        <f t="shared" si="130"/>
        <v>3515.5936100000026</v>
      </c>
      <c r="AJ1744" s="179">
        <f>'Energy consumption (raw)'!AG1694</f>
        <v>3515.5936099999999</v>
      </c>
      <c r="AK1744" s="179">
        <f>'Energy consumption (raw)'!AH1694</f>
        <v>1016.8370000000001</v>
      </c>
      <c r="AL1744">
        <f>IF(ROUND(AI1744,-3)=ROUND('Energy consumption (raw)'!AG1694,-3),1,0)</f>
        <v>1</v>
      </c>
      <c r="AM1744" s="179" t="str">
        <f>'Energy consumption (raw)'!AJ1694</f>
        <v>47. Binh Duong</v>
      </c>
      <c r="AN1744">
        <f>VLOOKUP(AM1744,Lists!$F$9:$G$71,2,FALSE)</f>
        <v>1</v>
      </c>
    </row>
    <row r="1745" spans="2:40" x14ac:dyDescent="0.25">
      <c r="B1745" s="65" t="str">
        <f t="shared" si="128"/>
        <v>Industry1593</v>
      </c>
      <c r="C1745" s="179">
        <f>'Energy consumption (raw)'!B1695</f>
        <v>1593</v>
      </c>
      <c r="D1745" s="179">
        <f>'Energy consumption (raw)'!C1695</f>
        <v>0</v>
      </c>
      <c r="E1745" s="179">
        <f>'Energy consumption (raw)'!D1695</f>
        <v>0</v>
      </c>
      <c r="F1745" s="179" t="str">
        <f>'Energy consumption (raw)'!E1695</f>
        <v>Công nghiệp</v>
      </c>
      <c r="G1745" s="179" t="str">
        <f>'Energy consumption (raw)'!F1695</f>
        <v>Sản xuất sản phẩm từ plastic</v>
      </c>
      <c r="H1745" s="179" t="str">
        <f>'Energy consumption (raw)'!G1695</f>
        <v>Industry</v>
      </c>
      <c r="I1745" s="179" t="str">
        <f>'Energy consumption (raw)'!I1695</f>
        <v>22 Manufacture of rubber and plastics products</v>
      </c>
      <c r="J1745" s="179" t="str">
        <f>INDEX(Sector!$E$6:$E$46,MATCH('Energy consumption (toe)'!I1745,Sector!$B$6:$B$46,FALSE))</f>
        <v>Manufacture of rubber and plastics products</v>
      </c>
      <c r="K1745" s="179">
        <f>IFERROR('Energy consumption (raw)'!J1695*Lists!$H$84,)</f>
        <v>0</v>
      </c>
      <c r="L1745" s="179">
        <f>'Energy consumption (raw)'!K1695*Lists!$H$84</f>
        <v>1904.8335000000002</v>
      </c>
      <c r="M1745" s="179">
        <f>'Energy consumption (raw)'!L1695*Lists!$H$84</f>
        <v>0</v>
      </c>
      <c r="N1745" s="179">
        <f>'Energy consumption (raw)'!M1695*Lists!$H$84</f>
        <v>0</v>
      </c>
      <c r="O1745" s="178">
        <f t="shared" si="129"/>
        <v>1904.8335000000002</v>
      </c>
      <c r="P1745">
        <f>'Energy consumption (raw)'!N1695*Lists!$H$85</f>
        <v>0</v>
      </c>
      <c r="Q1745">
        <f>'Energy consumption (raw)'!O1695*Lists!$H$86</f>
        <v>0</v>
      </c>
      <c r="R1745">
        <f>'Energy consumption (raw)'!P1695*Lists!$H$87</f>
        <v>0</v>
      </c>
      <c r="S1745">
        <f>'Energy consumption (raw)'!Q1695*Lists!$H$88</f>
        <v>0</v>
      </c>
      <c r="T1745">
        <f>'Energy consumption (raw)'!R1695*Lists!$H$89</f>
        <v>0</v>
      </c>
      <c r="U1745">
        <f>'Energy consumption (raw)'!S1695*Lists!$H$90</f>
        <v>0</v>
      </c>
      <c r="V1745">
        <f>'Energy consumption (raw)'!T1695*Lists!$H$91</f>
        <v>0</v>
      </c>
      <c r="W1745">
        <f>'Energy consumption (raw)'!U1695*Lists!$H$92</f>
        <v>0</v>
      </c>
      <c r="X1745">
        <f>'Energy consumption (raw)'!V1695*Lists!$H$93</f>
        <v>0</v>
      </c>
      <c r="Y1745">
        <f>'Energy consumption (raw)'!W1695*Lists!$H$94</f>
        <v>0</v>
      </c>
      <c r="Z1745">
        <f>'Energy consumption (raw)'!X1695*Lists!$H$96*1000000</f>
        <v>0</v>
      </c>
      <c r="AA1745">
        <f>'Energy consumption (raw)'!Y1695*Lists!$H$97</f>
        <v>0</v>
      </c>
      <c r="AB1745">
        <f>'Energy consumption (raw)'!Z1695*Lists!$H$96</f>
        <v>0</v>
      </c>
      <c r="AC1745">
        <f>'Energy consumption (raw)'!AA1695*Lists!$H$98</f>
        <v>0</v>
      </c>
      <c r="AD1745">
        <f>'Energy consumption (raw)'!AB1695*Lists!$H$99</f>
        <v>0</v>
      </c>
      <c r="AE1745">
        <f>'Energy consumption (raw)'!AC1695*Lists!$H$101</f>
        <v>0</v>
      </c>
      <c r="AF1745">
        <f>'Energy consumption (raw)'!AD1695*Lists!$H$101</f>
        <v>0</v>
      </c>
      <c r="AG1745">
        <f>'Energy consumption (raw)'!AE1695*Lists!$H$101</f>
        <v>0</v>
      </c>
      <c r="AH1745">
        <f>'Energy consumption (raw)'!AF1695*Lists!$H$100</f>
        <v>0</v>
      </c>
      <c r="AI1745" s="167">
        <f t="shared" si="130"/>
        <v>1904.8335000000002</v>
      </c>
      <c r="AJ1745" s="179">
        <f>'Energy consumption (raw)'!AG1695</f>
        <v>1904.8335000000002</v>
      </c>
      <c r="AK1745" s="179">
        <f>'Energy consumption (raw)'!AH1695</f>
        <v>0</v>
      </c>
      <c r="AL1745">
        <f>IF(ROUND(AI1745,-3)=ROUND('Energy consumption (raw)'!AG1695,-3),1,0)</f>
        <v>1</v>
      </c>
      <c r="AM1745" s="179" t="str">
        <f>'Energy consumption (raw)'!AJ1695</f>
        <v>47. Binh Duong</v>
      </c>
      <c r="AN1745">
        <f>VLOOKUP(AM1745,Lists!$F$9:$G$71,2,FALSE)</f>
        <v>1</v>
      </c>
    </row>
    <row r="1746" spans="2:40" x14ac:dyDescent="0.25">
      <c r="B1746" s="65" t="str">
        <f t="shared" si="128"/>
        <v>Industry1594</v>
      </c>
      <c r="C1746" s="179">
        <f>'Energy consumption (raw)'!B1696</f>
        <v>1594</v>
      </c>
      <c r="D1746" s="179">
        <f>'Energy consumption (raw)'!C1696</f>
        <v>0</v>
      </c>
      <c r="E1746" s="179">
        <f>'Energy consumption (raw)'!D1696</f>
        <v>0</v>
      </c>
      <c r="F1746" s="179" t="str">
        <f>'Energy consumption (raw)'!E1696</f>
        <v>Công nghiệp</v>
      </c>
      <c r="G1746" s="179" t="str">
        <f>'Energy consumption (raw)'!F1696</f>
        <v>Sản xuất sản phẩm từ plastic</v>
      </c>
      <c r="H1746" s="179" t="str">
        <f>'Energy consumption (raw)'!G1696</f>
        <v>Industry</v>
      </c>
      <c r="I1746" s="179" t="str">
        <f>'Energy consumption (raw)'!I1696</f>
        <v>22 Manufacture of rubber and plastics products</v>
      </c>
      <c r="J1746" s="179" t="str">
        <f>INDEX(Sector!$E$6:$E$46,MATCH('Energy consumption (toe)'!I1746,Sector!$B$6:$B$46,FALSE))</f>
        <v>Manufacture of rubber and plastics products</v>
      </c>
      <c r="K1746" s="179">
        <f>IFERROR('Energy consumption (raw)'!J1696*Lists!$H$84,)</f>
        <v>0</v>
      </c>
      <c r="L1746" s="179">
        <f>'Energy consumption (raw)'!K1696*Lists!$H$84</f>
        <v>1410.33286</v>
      </c>
      <c r="M1746" s="179">
        <f>'Energy consumption (raw)'!L1696*Lists!$H$84</f>
        <v>0</v>
      </c>
      <c r="N1746" s="179">
        <f>'Energy consumption (raw)'!M1696*Lists!$H$84</f>
        <v>0</v>
      </c>
      <c r="O1746" s="178">
        <f t="shared" si="129"/>
        <v>1410.33286</v>
      </c>
      <c r="P1746">
        <f>'Energy consumption (raw)'!N1696*Lists!$H$85</f>
        <v>0</v>
      </c>
      <c r="Q1746">
        <f>'Energy consumption (raw)'!O1696*Lists!$H$86</f>
        <v>0</v>
      </c>
      <c r="R1746">
        <f>'Energy consumption (raw)'!P1696*Lists!$H$87</f>
        <v>0</v>
      </c>
      <c r="S1746">
        <f>'Energy consumption (raw)'!Q1696*Lists!$H$88</f>
        <v>0</v>
      </c>
      <c r="T1746">
        <f>'Energy consumption (raw)'!R1696*Lists!$H$89</f>
        <v>0</v>
      </c>
      <c r="U1746">
        <f>'Energy consumption (raw)'!S1696*Lists!$H$90</f>
        <v>0</v>
      </c>
      <c r="V1746">
        <f>'Energy consumption (raw)'!T1696*Lists!$H$91</f>
        <v>0</v>
      </c>
      <c r="W1746">
        <f>'Energy consumption (raw)'!U1696*Lists!$H$92</f>
        <v>0</v>
      </c>
      <c r="X1746">
        <f>'Energy consumption (raw)'!V1696*Lists!$H$93</f>
        <v>0</v>
      </c>
      <c r="Y1746">
        <f>'Energy consumption (raw)'!W1696*Lists!$H$94</f>
        <v>0</v>
      </c>
      <c r="Z1746">
        <f>'Energy consumption (raw)'!X1696*Lists!$H$96*1000000</f>
        <v>0</v>
      </c>
      <c r="AA1746">
        <f>'Energy consumption (raw)'!Y1696*Lists!$H$97</f>
        <v>0</v>
      </c>
      <c r="AB1746">
        <f>'Energy consumption (raw)'!Z1696*Lists!$H$96</f>
        <v>0</v>
      </c>
      <c r="AC1746">
        <f>'Energy consumption (raw)'!AA1696*Lists!$H$98</f>
        <v>0</v>
      </c>
      <c r="AD1746">
        <f>'Energy consumption (raw)'!AB1696*Lists!$H$99</f>
        <v>0</v>
      </c>
      <c r="AE1746">
        <f>'Energy consumption (raw)'!AC1696*Lists!$H$101</f>
        <v>0</v>
      </c>
      <c r="AF1746">
        <f>'Energy consumption (raw)'!AD1696*Lists!$H$101</f>
        <v>0</v>
      </c>
      <c r="AG1746">
        <f>'Energy consumption (raw)'!AE1696*Lists!$H$101</f>
        <v>0</v>
      </c>
      <c r="AH1746">
        <f>'Energy consumption (raw)'!AF1696*Lists!$H$100</f>
        <v>0</v>
      </c>
      <c r="AI1746" s="167">
        <f t="shared" si="130"/>
        <v>1410.33286</v>
      </c>
      <c r="AJ1746" s="179">
        <f>'Energy consumption (raw)'!AG1696</f>
        <v>1410.33286</v>
      </c>
      <c r="AK1746" s="179">
        <f>'Energy consumption (raw)'!AH1696</f>
        <v>0</v>
      </c>
      <c r="AL1746">
        <f>IF(ROUND(AI1746,-3)=ROUND('Energy consumption (raw)'!AG1696,-3),1,0)</f>
        <v>1</v>
      </c>
      <c r="AM1746" s="179" t="str">
        <f>'Energy consumption (raw)'!AJ1696</f>
        <v>47. Binh Duong</v>
      </c>
      <c r="AN1746">
        <f>VLOOKUP(AM1746,Lists!$F$9:$G$71,2,FALSE)</f>
        <v>1</v>
      </c>
    </row>
    <row r="1747" spans="2:40" x14ac:dyDescent="0.25">
      <c r="B1747" s="65" t="str">
        <f t="shared" si="128"/>
        <v>Industry1595</v>
      </c>
      <c r="C1747" s="179">
        <f>'Energy consumption (raw)'!B1697</f>
        <v>1595</v>
      </c>
      <c r="D1747" s="179">
        <f>'Energy consumption (raw)'!C1697</f>
        <v>0</v>
      </c>
      <c r="E1747" s="179">
        <f>'Energy consumption (raw)'!D1697</f>
        <v>0</v>
      </c>
      <c r="F1747" s="179" t="str">
        <f>'Energy consumption (raw)'!E1697</f>
        <v>Công nghiệp</v>
      </c>
      <c r="G1747" s="179" t="str">
        <f>'Energy consumption (raw)'!F1697</f>
        <v>Sản xuất sản phẩm từ  plastic</v>
      </c>
      <c r="H1747" s="179" t="str">
        <f>'Energy consumption (raw)'!G1697</f>
        <v>Industry</v>
      </c>
      <c r="I1747" s="179" t="str">
        <f>'Energy consumption (raw)'!I1697</f>
        <v>22 Manufacture of rubber and plastics products</v>
      </c>
      <c r="J1747" s="179" t="str">
        <f>INDEX(Sector!$E$6:$E$46,MATCH('Energy consumption (toe)'!I1747,Sector!$B$6:$B$46,FALSE))</f>
        <v>Manufacture of rubber and plastics products</v>
      </c>
      <c r="K1747" s="179">
        <f>IFERROR('Energy consumption (raw)'!J1697*Lists!$H$84,)</f>
        <v>0</v>
      </c>
      <c r="L1747" s="179">
        <f>'Energy consumption (raw)'!K1697*Lists!$H$84</f>
        <v>3612.7493400000003</v>
      </c>
      <c r="M1747" s="179">
        <f>'Energy consumption (raw)'!L1697*Lists!$H$84</f>
        <v>0</v>
      </c>
      <c r="N1747" s="179">
        <f>'Energy consumption (raw)'!M1697*Lists!$H$84</f>
        <v>0</v>
      </c>
      <c r="O1747" s="178">
        <f t="shared" si="129"/>
        <v>3612.7493400000003</v>
      </c>
      <c r="P1747">
        <f>'Energy consumption (raw)'!N1697*Lists!$H$85</f>
        <v>0</v>
      </c>
      <c r="Q1747">
        <f>'Energy consumption (raw)'!O1697*Lists!$H$86</f>
        <v>0</v>
      </c>
      <c r="R1747">
        <f>'Energy consumption (raw)'!P1697*Lists!$H$87</f>
        <v>0</v>
      </c>
      <c r="S1747">
        <f>'Energy consumption (raw)'!Q1697*Lists!$H$88</f>
        <v>0</v>
      </c>
      <c r="T1747">
        <f>'Energy consumption (raw)'!R1697*Lists!$H$89</f>
        <v>0</v>
      </c>
      <c r="U1747">
        <f>'Energy consumption (raw)'!S1697*Lists!$H$90</f>
        <v>9.0639999999999998E-2</v>
      </c>
      <c r="V1747">
        <f>'Energy consumption (raw)'!T1697*Lists!$H$91</f>
        <v>0</v>
      </c>
      <c r="W1747">
        <f>'Energy consumption (raw)'!U1697*Lists!$H$92</f>
        <v>0</v>
      </c>
      <c r="X1747">
        <f>'Energy consumption (raw)'!V1697*Lists!$H$93</f>
        <v>0</v>
      </c>
      <c r="Y1747">
        <f>'Energy consumption (raw)'!W1697*Lists!$H$94</f>
        <v>0</v>
      </c>
      <c r="Z1747">
        <f>'Energy consumption (raw)'!X1697*Lists!$H$96*1000000</f>
        <v>0</v>
      </c>
      <c r="AA1747">
        <f>'Energy consumption (raw)'!Y1697*Lists!$H$97</f>
        <v>0</v>
      </c>
      <c r="AB1747">
        <f>'Energy consumption (raw)'!Z1697*Lists!$H$96</f>
        <v>0</v>
      </c>
      <c r="AC1747">
        <f>'Energy consumption (raw)'!AA1697*Lists!$H$98</f>
        <v>0</v>
      </c>
      <c r="AD1747">
        <f>'Energy consumption (raw)'!AB1697*Lists!$H$99</f>
        <v>0</v>
      </c>
      <c r="AE1747">
        <f>'Energy consumption (raw)'!AC1697*Lists!$H$101</f>
        <v>0</v>
      </c>
      <c r="AF1747">
        <f>'Energy consumption (raw)'!AD1697*Lists!$H$101</f>
        <v>0</v>
      </c>
      <c r="AG1747">
        <f>'Energy consumption (raw)'!AE1697*Lists!$H$101</f>
        <v>0</v>
      </c>
      <c r="AH1747">
        <f>'Energy consumption (raw)'!AF1697*Lists!$H$100</f>
        <v>0</v>
      </c>
      <c r="AI1747" s="167">
        <f t="shared" si="130"/>
        <v>3612.8399800000002</v>
      </c>
      <c r="AJ1747" s="179">
        <f>'Energy consumption (raw)'!AG1697</f>
        <v>3612.8399800000002</v>
      </c>
      <c r="AK1747" s="179">
        <f>'Energy consumption (raw)'!AH1697</f>
        <v>3695.0914400000001</v>
      </c>
      <c r="AL1747">
        <f>IF(ROUND(AI1747,-3)=ROUND('Energy consumption (raw)'!AG1697,-3),1,0)</f>
        <v>1</v>
      </c>
      <c r="AM1747" s="179" t="str">
        <f>'Energy consumption (raw)'!AJ1697</f>
        <v>47. Binh Duong</v>
      </c>
      <c r="AN1747">
        <f>VLOOKUP(AM1747,Lists!$F$9:$G$71,2,FALSE)</f>
        <v>1</v>
      </c>
    </row>
    <row r="1748" spans="2:40" x14ac:dyDescent="0.25">
      <c r="B1748" s="65" t="str">
        <f t="shared" si="128"/>
        <v>Industry1596</v>
      </c>
      <c r="C1748" s="179">
        <f>'Energy consumption (raw)'!B1698</f>
        <v>1596</v>
      </c>
      <c r="D1748" s="179">
        <f>'Energy consumption (raw)'!C1698</f>
        <v>0</v>
      </c>
      <c r="E1748" s="179">
        <f>'Energy consumption (raw)'!D1698</f>
        <v>0</v>
      </c>
      <c r="F1748" s="179" t="str">
        <f>'Energy consumption (raw)'!E1698</f>
        <v>Công nghiệp</v>
      </c>
      <c r="G1748" s="179" t="str">
        <f>'Energy consumption (raw)'!F1698</f>
        <v>Sản xuất sắt, thép gang</v>
      </c>
      <c r="H1748" s="179" t="str">
        <f>'Energy consumption (raw)'!G1698</f>
        <v>Industry</v>
      </c>
      <c r="I1748" s="179" t="str">
        <f>'Energy consumption (raw)'!I1698</f>
        <v>24 Manufacture of basic metals</v>
      </c>
      <c r="J1748" s="179" t="str">
        <f>INDEX(Sector!$E$6:$E$46,MATCH('Energy consumption (toe)'!I1748,Sector!$B$6:$B$46,FALSE))</f>
        <v>Manufacture of basic metals</v>
      </c>
      <c r="K1748" s="179">
        <f>IFERROR('Energy consumption (raw)'!J1698*Lists!$H$84,)</f>
        <v>0</v>
      </c>
      <c r="L1748" s="179">
        <f>'Energy consumption (raw)'!K1698*Lists!$H$84</f>
        <v>47211.896210000006</v>
      </c>
      <c r="M1748" s="179">
        <f>'Energy consumption (raw)'!L1698*Lists!$H$84</f>
        <v>0</v>
      </c>
      <c r="N1748" s="179">
        <f>'Energy consumption (raw)'!M1698*Lists!$H$84</f>
        <v>0</v>
      </c>
      <c r="O1748" s="178">
        <f t="shared" si="129"/>
        <v>47211.896210000006</v>
      </c>
      <c r="P1748">
        <f>'Energy consumption (raw)'!N1698*Lists!$H$85</f>
        <v>0</v>
      </c>
      <c r="Q1748">
        <f>'Energy consumption (raw)'!O1698*Lists!$H$86</f>
        <v>0</v>
      </c>
      <c r="R1748">
        <f>'Energy consumption (raw)'!P1698*Lists!$H$87</f>
        <v>0</v>
      </c>
      <c r="S1748">
        <f>'Energy consumption (raw)'!Q1698*Lists!$H$88</f>
        <v>0</v>
      </c>
      <c r="T1748">
        <f>'Energy consumption (raw)'!R1698*Lists!$H$89</f>
        <v>0</v>
      </c>
      <c r="U1748">
        <f>'Energy consumption (raw)'!S1698*Lists!$H$90</f>
        <v>1.01816</v>
      </c>
      <c r="V1748">
        <f>'Energy consumption (raw)'!T1698*Lists!$H$91</f>
        <v>0</v>
      </c>
      <c r="W1748">
        <f>'Energy consumption (raw)'!U1698*Lists!$H$92</f>
        <v>0</v>
      </c>
      <c r="X1748">
        <f>'Energy consumption (raw)'!V1698*Lists!$H$93</f>
        <v>0</v>
      </c>
      <c r="Y1748">
        <f>'Energy consumption (raw)'!W1698*Lists!$H$94</f>
        <v>0</v>
      </c>
      <c r="Z1748">
        <f>'Energy consumption (raw)'!X1698*Lists!$H$96*1000000</f>
        <v>0</v>
      </c>
      <c r="AA1748">
        <f>'Energy consumption (raw)'!Y1698*Lists!$H$97</f>
        <v>7630.0000000000009</v>
      </c>
      <c r="AB1748">
        <f>'Energy consumption (raw)'!Z1698*Lists!$H$96</f>
        <v>0</v>
      </c>
      <c r="AC1748">
        <f>'Energy consumption (raw)'!AA1698*Lists!$H$98</f>
        <v>0</v>
      </c>
      <c r="AD1748">
        <f>'Energy consumption (raw)'!AB1698*Lists!$H$99</f>
        <v>0</v>
      </c>
      <c r="AE1748">
        <f>'Energy consumption (raw)'!AC1698*Lists!$H$101</f>
        <v>0</v>
      </c>
      <c r="AF1748">
        <f>'Energy consumption (raw)'!AD1698*Lists!$H$101</f>
        <v>0</v>
      </c>
      <c r="AG1748">
        <f>'Energy consumption (raw)'!AE1698*Lists!$H$101</f>
        <v>0</v>
      </c>
      <c r="AH1748">
        <f>'Energy consumption (raw)'!AF1698*Lists!$H$100</f>
        <v>0</v>
      </c>
      <c r="AI1748" s="167">
        <f t="shared" si="130"/>
        <v>54842.914370000006</v>
      </c>
      <c r="AJ1748" s="179">
        <f>'Energy consumption (raw)'!AG1698</f>
        <v>54842.914370000006</v>
      </c>
      <c r="AK1748" s="179">
        <f>'Energy consumption (raw)'!AH1698</f>
        <v>26889.322500000002</v>
      </c>
      <c r="AL1748">
        <f>IF(ROUND(AI1748,-3)=ROUND('Energy consumption (raw)'!AG1698,-3),1,0)</f>
        <v>1</v>
      </c>
      <c r="AM1748" s="179" t="str">
        <f>'Energy consumption (raw)'!AJ1698</f>
        <v>47. Binh Duong</v>
      </c>
      <c r="AN1748">
        <f>VLOOKUP(AM1748,Lists!$F$9:$G$71,2,FALSE)</f>
        <v>1</v>
      </c>
    </row>
    <row r="1749" spans="2:40" x14ac:dyDescent="0.25">
      <c r="B1749" s="65" t="str">
        <f t="shared" si="128"/>
        <v>Industry1597</v>
      </c>
      <c r="C1749" s="179">
        <f>'Energy consumption (raw)'!B1699</f>
        <v>1597</v>
      </c>
      <c r="D1749" s="179">
        <f>'Energy consumption (raw)'!C1699</f>
        <v>0</v>
      </c>
      <c r="E1749" s="179">
        <f>'Energy consumption (raw)'!D1699</f>
        <v>0</v>
      </c>
      <c r="F1749" s="179" t="str">
        <f>'Energy consumption (raw)'!E1699</f>
        <v>Công nghiệp</v>
      </c>
      <c r="G1749" s="179" t="str">
        <f>'Energy consumption (raw)'!F1699</f>
        <v>Sản xuất sắt, thép gang</v>
      </c>
      <c r="H1749" s="179" t="str">
        <f>'Energy consumption (raw)'!G1699</f>
        <v>Industry</v>
      </c>
      <c r="I1749" s="179" t="str">
        <f>'Energy consumption (raw)'!I1699</f>
        <v>24 Manufacture of basic metals</v>
      </c>
      <c r="J1749" s="179" t="str">
        <f>INDEX(Sector!$E$6:$E$46,MATCH('Energy consumption (toe)'!I1749,Sector!$B$6:$B$46,FALSE))</f>
        <v>Manufacture of basic metals</v>
      </c>
      <c r="K1749" s="179">
        <f>IFERROR('Energy consumption (raw)'!J1699*Lists!$H$84,)</f>
        <v>17435.251940000002</v>
      </c>
      <c r="L1749" s="179">
        <f>'Energy consumption (raw)'!K1699*Lists!$H$84</f>
        <v>58381.873800000001</v>
      </c>
      <c r="M1749" s="179">
        <f>'Energy consumption (raw)'!L1699*Lists!$H$84</f>
        <v>0</v>
      </c>
      <c r="N1749" s="179">
        <f>'Energy consumption (raw)'!M1699*Lists!$H$84</f>
        <v>0</v>
      </c>
      <c r="O1749" s="178">
        <f t="shared" si="129"/>
        <v>58381.873800000001</v>
      </c>
      <c r="P1749">
        <f>'Energy consumption (raw)'!N1699*Lists!$H$85</f>
        <v>0</v>
      </c>
      <c r="Q1749">
        <f>'Energy consumption (raw)'!O1699*Lists!$H$86</f>
        <v>0</v>
      </c>
      <c r="R1749">
        <f>'Energy consumption (raw)'!P1699*Lists!$H$87</f>
        <v>0</v>
      </c>
      <c r="S1749">
        <f>'Energy consumption (raw)'!Q1699*Lists!$H$88</f>
        <v>0</v>
      </c>
      <c r="T1749">
        <f>'Energy consumption (raw)'!R1699*Lists!$H$89</f>
        <v>0</v>
      </c>
      <c r="U1749">
        <f>'Energy consumption (raw)'!S1699*Lists!$H$90</f>
        <v>0</v>
      </c>
      <c r="V1749">
        <f>'Energy consumption (raw)'!T1699*Lists!$H$91</f>
        <v>0</v>
      </c>
      <c r="W1749">
        <f>'Energy consumption (raw)'!U1699*Lists!$H$92</f>
        <v>0</v>
      </c>
      <c r="X1749">
        <f>'Energy consumption (raw)'!V1699*Lists!$H$93</f>
        <v>0</v>
      </c>
      <c r="Y1749">
        <f>'Energy consumption (raw)'!W1699*Lists!$H$94</f>
        <v>0</v>
      </c>
      <c r="Z1749">
        <f>'Energy consumption (raw)'!X1699*Lists!$H$96*1000000</f>
        <v>0</v>
      </c>
      <c r="AA1749">
        <f>'Energy consumption (raw)'!Y1699*Lists!$H$97</f>
        <v>0</v>
      </c>
      <c r="AB1749">
        <f>'Energy consumption (raw)'!Z1699*Lists!$H$96</f>
        <v>0</v>
      </c>
      <c r="AC1749">
        <f>'Energy consumption (raw)'!AA1699*Lists!$H$98</f>
        <v>0</v>
      </c>
      <c r="AD1749">
        <f>'Energy consumption (raw)'!AB1699*Lists!$H$99</f>
        <v>0</v>
      </c>
      <c r="AE1749">
        <f>'Energy consumption (raw)'!AC1699*Lists!$H$101</f>
        <v>0</v>
      </c>
      <c r="AF1749">
        <f>'Energy consumption (raw)'!AD1699*Lists!$H$101</f>
        <v>0</v>
      </c>
      <c r="AG1749">
        <f>'Energy consumption (raw)'!AE1699*Lists!$H$101</f>
        <v>0</v>
      </c>
      <c r="AH1749">
        <f>'Energy consumption (raw)'!AF1699*Lists!$H$100</f>
        <v>0</v>
      </c>
      <c r="AI1749" s="167">
        <f t="shared" si="130"/>
        <v>58381.873800000001</v>
      </c>
      <c r="AJ1749" s="179">
        <f>'Energy consumption (raw)'!AG1699</f>
        <v>58381.873800000001</v>
      </c>
      <c r="AK1749" s="179">
        <f>'Energy consumption (raw)'!AH1699</f>
        <v>59359.709392000004</v>
      </c>
      <c r="AL1749">
        <f>IF(ROUND(AI1749,-3)=ROUND('Energy consumption (raw)'!AG1699,-3),1,0)</f>
        <v>1</v>
      </c>
      <c r="AM1749" s="179" t="str">
        <f>'Energy consumption (raw)'!AJ1699</f>
        <v>47. Binh Duong</v>
      </c>
      <c r="AN1749">
        <f>VLOOKUP(AM1749,Lists!$F$9:$G$71,2,FALSE)</f>
        <v>1</v>
      </c>
    </row>
    <row r="1750" spans="2:40" x14ac:dyDescent="0.25">
      <c r="B1750" s="65" t="str">
        <f t="shared" si="128"/>
        <v>Industry1598</v>
      </c>
      <c r="C1750" s="179">
        <f>'Energy consumption (raw)'!B1700</f>
        <v>1598</v>
      </c>
      <c r="D1750" s="179">
        <f>'Energy consumption (raw)'!C1700</f>
        <v>0</v>
      </c>
      <c r="E1750" s="179">
        <f>'Energy consumption (raw)'!D1700</f>
        <v>0</v>
      </c>
      <c r="F1750" s="179" t="str">
        <f>'Energy consumption (raw)'!E1700</f>
        <v>Công nghiệp</v>
      </c>
      <c r="G1750" s="179" t="str">
        <f>'Energy consumption (raw)'!F1700</f>
        <v>Sản xuất sắt, thép gang</v>
      </c>
      <c r="H1750" s="179" t="str">
        <f>'Energy consumption (raw)'!G1700</f>
        <v>Industry</v>
      </c>
      <c r="I1750" s="179" t="str">
        <f>'Energy consumption (raw)'!I1700</f>
        <v>24 Manufacture of basic metals</v>
      </c>
      <c r="J1750" s="179" t="str">
        <f>INDEX(Sector!$E$6:$E$46,MATCH('Energy consumption (toe)'!I1750,Sector!$B$6:$B$46,FALSE))</f>
        <v>Manufacture of basic metals</v>
      </c>
      <c r="K1750" s="179">
        <f>IFERROR('Energy consumption (raw)'!J1700*Lists!$H$84,)</f>
        <v>0</v>
      </c>
      <c r="L1750" s="179">
        <f>'Energy consumption (raw)'!K1700*Lists!$H$84</f>
        <v>30735.587910000002</v>
      </c>
      <c r="M1750" s="179">
        <f>'Energy consumption (raw)'!L1700*Lists!$H$84</f>
        <v>0</v>
      </c>
      <c r="N1750" s="179">
        <f>'Energy consumption (raw)'!M1700*Lists!$H$84</f>
        <v>0</v>
      </c>
      <c r="O1750" s="178">
        <f t="shared" si="129"/>
        <v>30735.587910000002</v>
      </c>
      <c r="P1750">
        <f>'Energy consumption (raw)'!N1700*Lists!$H$85</f>
        <v>0</v>
      </c>
      <c r="Q1750">
        <f>'Energy consumption (raw)'!O1700*Lists!$H$86</f>
        <v>0</v>
      </c>
      <c r="R1750">
        <f>'Energy consumption (raw)'!P1700*Lists!$H$87</f>
        <v>0</v>
      </c>
      <c r="S1750">
        <f>'Energy consumption (raw)'!Q1700*Lists!$H$88</f>
        <v>0</v>
      </c>
      <c r="T1750">
        <f>'Energy consumption (raw)'!R1700*Lists!$H$89</f>
        <v>0</v>
      </c>
      <c r="U1750">
        <f>'Energy consumption (raw)'!S1700*Lists!$H$90</f>
        <v>0</v>
      </c>
      <c r="V1750">
        <f>'Energy consumption (raw)'!T1700*Lists!$H$91</f>
        <v>0</v>
      </c>
      <c r="W1750">
        <f>'Energy consumption (raw)'!U1700*Lists!$H$92</f>
        <v>0</v>
      </c>
      <c r="X1750">
        <f>'Energy consumption (raw)'!V1700*Lists!$H$93</f>
        <v>0</v>
      </c>
      <c r="Y1750">
        <f>'Energy consumption (raw)'!W1700*Lists!$H$94</f>
        <v>0</v>
      </c>
      <c r="Z1750">
        <f>'Energy consumption (raw)'!X1700*Lists!$H$96*1000000</f>
        <v>0</v>
      </c>
      <c r="AA1750">
        <f>'Energy consumption (raw)'!Y1700*Lists!$H$97</f>
        <v>0</v>
      </c>
      <c r="AB1750">
        <f>'Energy consumption (raw)'!Z1700*Lists!$H$96</f>
        <v>0</v>
      </c>
      <c r="AC1750">
        <f>'Energy consumption (raw)'!AA1700*Lists!$H$98</f>
        <v>0</v>
      </c>
      <c r="AD1750">
        <f>'Energy consumption (raw)'!AB1700*Lists!$H$99</f>
        <v>0</v>
      </c>
      <c r="AE1750">
        <f>'Energy consumption (raw)'!AC1700*Lists!$H$101</f>
        <v>0</v>
      </c>
      <c r="AF1750">
        <f>'Energy consumption (raw)'!AD1700*Lists!$H$101</f>
        <v>0</v>
      </c>
      <c r="AG1750">
        <f>'Energy consumption (raw)'!AE1700*Lists!$H$101</f>
        <v>0</v>
      </c>
      <c r="AH1750">
        <f>'Energy consumption (raw)'!AF1700*Lists!$H$100</f>
        <v>0</v>
      </c>
      <c r="AI1750" s="167">
        <f t="shared" si="130"/>
        <v>30735.587910000002</v>
      </c>
      <c r="AJ1750" s="179">
        <f>'Energy consumption (raw)'!AG1700</f>
        <v>30735.587910000002</v>
      </c>
      <c r="AK1750" s="179">
        <f>'Energy consumption (raw)'!AH1700</f>
        <v>35552.922839999999</v>
      </c>
      <c r="AL1750">
        <f>IF(ROUND(AI1750,-3)=ROUND('Energy consumption (raw)'!AG1700,-3),1,0)</f>
        <v>1</v>
      </c>
      <c r="AM1750" s="179" t="str">
        <f>'Energy consumption (raw)'!AJ1700</f>
        <v>47. Binh Duong</v>
      </c>
      <c r="AN1750">
        <f>VLOOKUP(AM1750,Lists!$F$9:$G$71,2,FALSE)</f>
        <v>1</v>
      </c>
    </row>
    <row r="1751" spans="2:40" x14ac:dyDescent="0.25">
      <c r="B1751" s="65" t="str">
        <f t="shared" si="128"/>
        <v>Industry1599</v>
      </c>
      <c r="C1751" s="179">
        <f>'Energy consumption (raw)'!B1701</f>
        <v>1599</v>
      </c>
      <c r="D1751" s="179">
        <f>'Energy consumption (raw)'!C1701</f>
        <v>0</v>
      </c>
      <c r="E1751" s="179">
        <f>'Energy consumption (raw)'!D1701</f>
        <v>0</v>
      </c>
      <c r="F1751" s="179" t="str">
        <f>'Energy consumption (raw)'!E1701</f>
        <v>Công nghiệp</v>
      </c>
      <c r="G1751" s="179" t="str">
        <f>'Energy consumption (raw)'!F1701</f>
        <v>Sản xuất sắt, thép gang</v>
      </c>
      <c r="H1751" s="179" t="str">
        <f>'Energy consumption (raw)'!G1701</f>
        <v>Industry</v>
      </c>
      <c r="I1751" s="179" t="str">
        <f>'Energy consumption (raw)'!I1701</f>
        <v>24 Manufacture of basic metals</v>
      </c>
      <c r="J1751" s="179" t="str">
        <f>INDEX(Sector!$E$6:$E$46,MATCH('Energy consumption (toe)'!I1751,Sector!$B$6:$B$46,FALSE))</f>
        <v>Manufacture of basic metals</v>
      </c>
      <c r="K1751" s="179">
        <f>IFERROR('Energy consumption (raw)'!J1701*Lists!$H$84,)</f>
        <v>0</v>
      </c>
      <c r="L1751" s="179">
        <f>'Energy consumption (raw)'!K1701*Lists!$H$84</f>
        <v>10371.922560000001</v>
      </c>
      <c r="M1751" s="179">
        <f>'Energy consumption (raw)'!L1701*Lists!$H$84</f>
        <v>0</v>
      </c>
      <c r="N1751" s="179">
        <f>'Energy consumption (raw)'!M1701*Lists!$H$84</f>
        <v>0</v>
      </c>
      <c r="O1751" s="178">
        <f t="shared" si="129"/>
        <v>10371.922560000001</v>
      </c>
      <c r="P1751">
        <f>'Energy consumption (raw)'!N1701*Lists!$H$85</f>
        <v>0</v>
      </c>
      <c r="Q1751">
        <f>'Energy consumption (raw)'!O1701*Lists!$H$86</f>
        <v>0</v>
      </c>
      <c r="R1751">
        <f>'Energy consumption (raw)'!P1701*Lists!$H$87</f>
        <v>0</v>
      </c>
      <c r="S1751">
        <f>'Energy consumption (raw)'!Q1701*Lists!$H$88</f>
        <v>0</v>
      </c>
      <c r="T1751">
        <f>'Energy consumption (raw)'!R1701*Lists!$H$89</f>
        <v>0</v>
      </c>
      <c r="U1751">
        <f>'Energy consumption (raw)'!S1701*Lists!$H$90</f>
        <v>0</v>
      </c>
      <c r="V1751">
        <f>'Energy consumption (raw)'!T1701*Lists!$H$91</f>
        <v>0</v>
      </c>
      <c r="W1751">
        <f>'Energy consumption (raw)'!U1701*Lists!$H$92</f>
        <v>0</v>
      </c>
      <c r="X1751">
        <f>'Energy consumption (raw)'!V1701*Lists!$H$93</f>
        <v>0</v>
      </c>
      <c r="Y1751">
        <f>'Energy consumption (raw)'!W1701*Lists!$H$94</f>
        <v>0</v>
      </c>
      <c r="Z1751">
        <f>'Energy consumption (raw)'!X1701*Lists!$H$96*1000000</f>
        <v>0</v>
      </c>
      <c r="AA1751">
        <f>'Energy consumption (raw)'!Y1701*Lists!$H$97</f>
        <v>0</v>
      </c>
      <c r="AB1751">
        <f>'Energy consumption (raw)'!Z1701*Lists!$H$96</f>
        <v>0</v>
      </c>
      <c r="AC1751">
        <f>'Energy consumption (raw)'!AA1701*Lists!$H$98</f>
        <v>0</v>
      </c>
      <c r="AD1751">
        <f>'Energy consumption (raw)'!AB1701*Lists!$H$99</f>
        <v>0</v>
      </c>
      <c r="AE1751">
        <f>'Energy consumption (raw)'!AC1701*Lists!$H$101</f>
        <v>0</v>
      </c>
      <c r="AF1751">
        <f>'Energy consumption (raw)'!AD1701*Lists!$H$101</f>
        <v>0</v>
      </c>
      <c r="AG1751">
        <f>'Energy consumption (raw)'!AE1701*Lists!$H$101</f>
        <v>0</v>
      </c>
      <c r="AH1751">
        <f>'Energy consumption (raw)'!AF1701*Lists!$H$100</f>
        <v>0</v>
      </c>
      <c r="AI1751" s="167">
        <f t="shared" si="130"/>
        <v>10371.922560000001</v>
      </c>
      <c r="AJ1751" s="179">
        <f>'Energy consumption (raw)'!AG1701</f>
        <v>10371.922560000001</v>
      </c>
      <c r="AK1751" s="179">
        <f>'Energy consumption (raw)'!AH1701</f>
        <v>11352.39105</v>
      </c>
      <c r="AL1751">
        <f>IF(ROUND(AI1751,-3)=ROUND('Energy consumption (raw)'!AG1701,-3),1,0)</f>
        <v>1</v>
      </c>
      <c r="AM1751" s="179" t="str">
        <f>'Energy consumption (raw)'!AJ1701</f>
        <v>47. Binh Duong</v>
      </c>
      <c r="AN1751">
        <f>VLOOKUP(AM1751,Lists!$F$9:$G$71,2,FALSE)</f>
        <v>1</v>
      </c>
    </row>
    <row r="1752" spans="2:40" x14ac:dyDescent="0.25">
      <c r="B1752" s="65" t="str">
        <f t="shared" si="128"/>
        <v>Industry1600</v>
      </c>
      <c r="C1752" s="179">
        <f>'Energy consumption (raw)'!B1702</f>
        <v>1600</v>
      </c>
      <c r="D1752" s="179">
        <f>'Energy consumption (raw)'!C1702</f>
        <v>0</v>
      </c>
      <c r="E1752" s="179">
        <f>'Energy consumption (raw)'!D1702</f>
        <v>0</v>
      </c>
      <c r="F1752" s="179" t="str">
        <f>'Energy consumption (raw)'!E1702</f>
        <v>Công nghiệp</v>
      </c>
      <c r="G1752" s="179" t="str">
        <f>'Energy consumption (raw)'!F1702</f>
        <v>Sản xuất sắt, thép gang</v>
      </c>
      <c r="H1752" s="179" t="str">
        <f>'Energy consumption (raw)'!G1702</f>
        <v>Industry</v>
      </c>
      <c r="I1752" s="179" t="str">
        <f>'Energy consumption (raw)'!I1702</f>
        <v>24 Manufacture of basic metals</v>
      </c>
      <c r="J1752" s="179" t="str">
        <f>INDEX(Sector!$E$6:$E$46,MATCH('Energy consumption (toe)'!I1752,Sector!$B$6:$B$46,FALSE))</f>
        <v>Manufacture of basic metals</v>
      </c>
      <c r="K1752" s="179">
        <f>IFERROR('Energy consumption (raw)'!J1702*Lists!$H$84,)</f>
        <v>0</v>
      </c>
      <c r="L1752" s="179">
        <f>'Energy consumption (raw)'!K1702*Lists!$H$84</f>
        <v>11009.08898</v>
      </c>
      <c r="M1752" s="179">
        <f>'Energy consumption (raw)'!L1702*Lists!$H$84</f>
        <v>0</v>
      </c>
      <c r="N1752" s="179">
        <f>'Energy consumption (raw)'!M1702*Lists!$H$84</f>
        <v>0</v>
      </c>
      <c r="O1752" s="178">
        <f t="shared" si="129"/>
        <v>11009.08898</v>
      </c>
      <c r="P1752">
        <f>'Energy consumption (raw)'!N1702*Lists!$H$85</f>
        <v>0</v>
      </c>
      <c r="Q1752">
        <f>'Energy consumption (raw)'!O1702*Lists!$H$86</f>
        <v>0</v>
      </c>
      <c r="R1752">
        <f>'Energy consumption (raw)'!P1702*Lists!$H$87</f>
        <v>0</v>
      </c>
      <c r="S1752">
        <f>'Energy consumption (raw)'!Q1702*Lists!$H$88</f>
        <v>0</v>
      </c>
      <c r="T1752">
        <f>'Energy consumption (raw)'!R1702*Lists!$H$89</f>
        <v>0</v>
      </c>
      <c r="U1752">
        <f>'Energy consumption (raw)'!S1702*Lists!$H$90</f>
        <v>64.224159999999998</v>
      </c>
      <c r="V1752">
        <f>'Energy consumption (raw)'!T1702*Lists!$H$91</f>
        <v>0</v>
      </c>
      <c r="W1752">
        <f>'Energy consumption (raw)'!U1702*Lists!$H$92</f>
        <v>0</v>
      </c>
      <c r="X1752">
        <f>'Energy consumption (raw)'!V1702*Lists!$H$93</f>
        <v>0</v>
      </c>
      <c r="Y1752">
        <f>'Energy consumption (raw)'!W1702*Lists!$H$94</f>
        <v>0</v>
      </c>
      <c r="Z1752">
        <f>'Energy consumption (raw)'!X1702*Lists!$H$96*1000000</f>
        <v>0</v>
      </c>
      <c r="AA1752">
        <f>'Energy consumption (raw)'!Y1702*Lists!$H$97</f>
        <v>0</v>
      </c>
      <c r="AB1752">
        <f>'Energy consumption (raw)'!Z1702*Lists!$H$96</f>
        <v>0</v>
      </c>
      <c r="AC1752">
        <f>'Energy consumption (raw)'!AA1702*Lists!$H$98</f>
        <v>0</v>
      </c>
      <c r="AD1752">
        <f>'Energy consumption (raw)'!AB1702*Lists!$H$99</f>
        <v>0</v>
      </c>
      <c r="AE1752">
        <f>'Energy consumption (raw)'!AC1702*Lists!$H$101</f>
        <v>0</v>
      </c>
      <c r="AF1752">
        <f>'Energy consumption (raw)'!AD1702*Lists!$H$101</f>
        <v>3698.0922999999943</v>
      </c>
      <c r="AG1752">
        <f>'Energy consumption (raw)'!AE1702*Lists!$H$101</f>
        <v>0</v>
      </c>
      <c r="AH1752">
        <f>'Energy consumption (raw)'!AF1702*Lists!$H$100</f>
        <v>0</v>
      </c>
      <c r="AI1752" s="167">
        <f t="shared" si="130"/>
        <v>14771.405439999995</v>
      </c>
      <c r="AJ1752" s="179">
        <f>'Energy consumption (raw)'!AG1702</f>
        <v>14763.02924</v>
      </c>
      <c r="AK1752" s="179">
        <f>'Energy consumption (raw)'!AH1702</f>
        <v>10810.68</v>
      </c>
      <c r="AL1752">
        <f>IF(ROUND(AI1752,-3)=ROUND('Energy consumption (raw)'!AG1702,-3),1,0)</f>
        <v>1</v>
      </c>
      <c r="AM1752" s="179" t="str">
        <f>'Energy consumption (raw)'!AJ1702</f>
        <v>47. Binh Duong</v>
      </c>
      <c r="AN1752">
        <f>VLOOKUP(AM1752,Lists!$F$9:$G$71,2,FALSE)</f>
        <v>1</v>
      </c>
    </row>
    <row r="1753" spans="2:40" x14ac:dyDescent="0.25">
      <c r="B1753" s="65" t="str">
        <f t="shared" si="128"/>
        <v>Industry1601</v>
      </c>
      <c r="C1753" s="179">
        <f>'Energy consumption (raw)'!B1703</f>
        <v>1601</v>
      </c>
      <c r="D1753" s="179">
        <f>'Energy consumption (raw)'!C1703</f>
        <v>0</v>
      </c>
      <c r="E1753" s="179">
        <f>'Energy consumption (raw)'!D1703</f>
        <v>0</v>
      </c>
      <c r="F1753" s="179" t="str">
        <f>'Energy consumption (raw)'!E1703</f>
        <v>Công nghiệp</v>
      </c>
      <c r="G1753" s="179" t="str">
        <f>'Energy consumption (raw)'!F1703</f>
        <v>Sản xuất sắt, thép gang</v>
      </c>
      <c r="H1753" s="179" t="str">
        <f>'Energy consumption (raw)'!G1703</f>
        <v>Industry</v>
      </c>
      <c r="I1753" s="179" t="str">
        <f>'Energy consumption (raw)'!I1703</f>
        <v>24 Manufacture of basic metals</v>
      </c>
      <c r="J1753" s="179" t="str">
        <f>INDEX(Sector!$E$6:$E$46,MATCH('Energy consumption (toe)'!I1753,Sector!$B$6:$B$46,FALSE))</f>
        <v>Manufacture of basic metals</v>
      </c>
      <c r="K1753" s="179">
        <f>IFERROR('Energy consumption (raw)'!J1703*Lists!$H$84,)</f>
        <v>5518.87896</v>
      </c>
      <c r="L1753" s="179">
        <f>'Energy consumption (raw)'!K1703*Lists!$H$84</f>
        <v>5518.87896</v>
      </c>
      <c r="M1753" s="179">
        <f>'Energy consumption (raw)'!L1703*Lists!$H$84</f>
        <v>0</v>
      </c>
      <c r="N1753" s="179">
        <f>'Energy consumption (raw)'!M1703*Lists!$H$84</f>
        <v>0</v>
      </c>
      <c r="O1753" s="178">
        <f t="shared" si="129"/>
        <v>5518.87896</v>
      </c>
      <c r="P1753">
        <f>'Energy consumption (raw)'!N1703*Lists!$H$85</f>
        <v>0</v>
      </c>
      <c r="Q1753">
        <f>'Energy consumption (raw)'!O1703*Lists!$H$86</f>
        <v>0</v>
      </c>
      <c r="R1753">
        <f>'Energy consumption (raw)'!P1703*Lists!$H$87</f>
        <v>0</v>
      </c>
      <c r="S1753">
        <f>'Energy consumption (raw)'!Q1703*Lists!$H$88</f>
        <v>0</v>
      </c>
      <c r="T1753">
        <f>'Energy consumption (raw)'!R1703*Lists!$H$89</f>
        <v>0</v>
      </c>
      <c r="U1753">
        <f>'Energy consumption (raw)'!S1703*Lists!$H$90</f>
        <v>0</v>
      </c>
      <c r="V1753">
        <f>'Energy consumption (raw)'!T1703*Lists!$H$91</f>
        <v>0</v>
      </c>
      <c r="W1753">
        <f>'Energy consumption (raw)'!U1703*Lists!$H$92</f>
        <v>0</v>
      </c>
      <c r="X1753">
        <f>'Energy consumption (raw)'!V1703*Lists!$H$93</f>
        <v>0</v>
      </c>
      <c r="Y1753">
        <f>'Energy consumption (raw)'!W1703*Lists!$H$94</f>
        <v>0</v>
      </c>
      <c r="Z1753">
        <f>'Energy consumption (raw)'!X1703*Lists!$H$96*1000000</f>
        <v>0</v>
      </c>
      <c r="AA1753">
        <f>'Energy consumption (raw)'!Y1703*Lists!$H$97</f>
        <v>0</v>
      </c>
      <c r="AB1753">
        <f>'Energy consumption (raw)'!Z1703*Lists!$H$96</f>
        <v>0</v>
      </c>
      <c r="AC1753">
        <f>'Energy consumption (raw)'!AA1703*Lists!$H$98</f>
        <v>0</v>
      </c>
      <c r="AD1753">
        <f>'Energy consumption (raw)'!AB1703*Lists!$H$99</f>
        <v>0</v>
      </c>
      <c r="AE1753">
        <f>'Energy consumption (raw)'!AC1703*Lists!$H$101</f>
        <v>0</v>
      </c>
      <c r="AF1753">
        <f>'Energy consumption (raw)'!AD1703*Lists!$H$101</f>
        <v>0</v>
      </c>
      <c r="AG1753">
        <f>'Energy consumption (raw)'!AE1703*Lists!$H$101</f>
        <v>0</v>
      </c>
      <c r="AH1753">
        <f>'Energy consumption (raw)'!AF1703*Lists!$H$100</f>
        <v>0</v>
      </c>
      <c r="AI1753" s="167">
        <f t="shared" si="130"/>
        <v>5518.87896</v>
      </c>
      <c r="AJ1753" s="179">
        <f>'Energy consumption (raw)'!AG1703</f>
        <v>5518.87896</v>
      </c>
      <c r="AK1753" s="179">
        <f>'Energy consumption (raw)'!AH1703</f>
        <v>9478.5510400000003</v>
      </c>
      <c r="AL1753">
        <f>IF(ROUND(AI1753,-3)=ROUND('Energy consumption (raw)'!AG1703,-3),1,0)</f>
        <v>1</v>
      </c>
      <c r="AM1753" s="179" t="str">
        <f>'Energy consumption (raw)'!AJ1703</f>
        <v>47. Binh Duong</v>
      </c>
      <c r="AN1753">
        <f>VLOOKUP(AM1753,Lists!$F$9:$G$71,2,FALSE)</f>
        <v>1</v>
      </c>
    </row>
    <row r="1754" spans="2:40" x14ac:dyDescent="0.25">
      <c r="B1754" s="65" t="str">
        <f t="shared" si="128"/>
        <v>Industry1602</v>
      </c>
      <c r="C1754" s="179">
        <f>'Energy consumption (raw)'!B1704</f>
        <v>1602</v>
      </c>
      <c r="D1754" s="179">
        <f>'Energy consumption (raw)'!C1704</f>
        <v>0</v>
      </c>
      <c r="E1754" s="179">
        <f>'Energy consumption (raw)'!D1704</f>
        <v>0</v>
      </c>
      <c r="F1754" s="179" t="str">
        <f>'Energy consumption (raw)'!E1704</f>
        <v>Công nghiệp</v>
      </c>
      <c r="G1754" s="179" t="str">
        <f>'Energy consumption (raw)'!F1704</f>
        <v>Sản xuất sắt, thép gang</v>
      </c>
      <c r="H1754" s="179" t="str">
        <f>'Energy consumption (raw)'!G1704</f>
        <v>Industry</v>
      </c>
      <c r="I1754" s="179" t="str">
        <f>'Energy consumption (raw)'!I1704</f>
        <v>24 Manufacture of basic metals</v>
      </c>
      <c r="J1754" s="179" t="str">
        <f>INDEX(Sector!$E$6:$E$46,MATCH('Energy consumption (toe)'!I1754,Sector!$B$6:$B$46,FALSE))</f>
        <v>Manufacture of basic metals</v>
      </c>
      <c r="K1754" s="179">
        <f>IFERROR('Energy consumption (raw)'!J1704*Lists!$H$84,)</f>
        <v>5159.1593700000003</v>
      </c>
      <c r="L1754" s="179">
        <f>'Energy consumption (raw)'!K1704*Lists!$H$84</f>
        <v>5161.9367700000003</v>
      </c>
      <c r="M1754" s="179">
        <f>'Energy consumption (raw)'!L1704*Lists!$H$84</f>
        <v>0</v>
      </c>
      <c r="N1754" s="179">
        <f>'Energy consumption (raw)'!M1704*Lists!$H$84</f>
        <v>0</v>
      </c>
      <c r="O1754" s="178">
        <f t="shared" si="129"/>
        <v>5161.9367700000003</v>
      </c>
      <c r="P1754">
        <f>'Energy consumption (raw)'!N1704*Lists!$H$85</f>
        <v>0</v>
      </c>
      <c r="Q1754">
        <f>'Energy consumption (raw)'!O1704*Lists!$H$86</f>
        <v>0</v>
      </c>
      <c r="R1754">
        <f>'Energy consumption (raw)'!P1704*Lists!$H$87</f>
        <v>0</v>
      </c>
      <c r="S1754">
        <f>'Energy consumption (raw)'!Q1704*Lists!$H$88</f>
        <v>0</v>
      </c>
      <c r="T1754">
        <f>'Energy consumption (raw)'!R1704*Lists!$H$89</f>
        <v>0</v>
      </c>
      <c r="U1754">
        <f>'Energy consumption (raw)'!S1704*Lists!$H$90</f>
        <v>0.44528000000000001</v>
      </c>
      <c r="V1754">
        <f>'Energy consumption (raw)'!T1704*Lists!$H$91</f>
        <v>0</v>
      </c>
      <c r="W1754">
        <f>'Energy consumption (raw)'!U1704*Lists!$H$92</f>
        <v>0</v>
      </c>
      <c r="X1754">
        <f>'Energy consumption (raw)'!V1704*Lists!$H$93</f>
        <v>0</v>
      </c>
      <c r="Y1754">
        <f>'Energy consumption (raw)'!W1704*Lists!$H$94</f>
        <v>0</v>
      </c>
      <c r="Z1754">
        <f>'Energy consumption (raw)'!X1704*Lists!$H$96*1000000</f>
        <v>0</v>
      </c>
      <c r="AA1754">
        <f>'Energy consumption (raw)'!Y1704*Lists!$H$97</f>
        <v>0</v>
      </c>
      <c r="AB1754">
        <f>'Energy consumption (raw)'!Z1704*Lists!$H$96</f>
        <v>0</v>
      </c>
      <c r="AC1754">
        <f>'Energy consumption (raw)'!AA1704*Lists!$H$98</f>
        <v>0</v>
      </c>
      <c r="AD1754">
        <f>'Energy consumption (raw)'!AB1704*Lists!$H$99</f>
        <v>0</v>
      </c>
      <c r="AE1754">
        <f>'Energy consumption (raw)'!AC1704*Lists!$H$101</f>
        <v>0</v>
      </c>
      <c r="AF1754">
        <f>'Energy consumption (raw)'!AD1704*Lists!$H$101</f>
        <v>0</v>
      </c>
      <c r="AG1754">
        <f>'Energy consumption (raw)'!AE1704*Lists!$H$101</f>
        <v>0</v>
      </c>
      <c r="AH1754">
        <f>'Energy consumption (raw)'!AF1704*Lists!$H$100</f>
        <v>0</v>
      </c>
      <c r="AI1754" s="167">
        <f t="shared" si="130"/>
        <v>5162.3820500000002</v>
      </c>
      <c r="AJ1754" s="179">
        <f>'Energy consumption (raw)'!AG1704</f>
        <v>5162.3820500000002</v>
      </c>
      <c r="AK1754" s="179">
        <f>'Energy consumption (raw)'!AH1704</f>
        <v>9321.5984599999992</v>
      </c>
      <c r="AL1754">
        <f>IF(ROUND(AI1754,-3)=ROUND('Energy consumption (raw)'!AG1704,-3),1,0)</f>
        <v>1</v>
      </c>
      <c r="AM1754" s="179" t="str">
        <f>'Energy consumption (raw)'!AJ1704</f>
        <v>47. Binh Duong</v>
      </c>
      <c r="AN1754">
        <f>VLOOKUP(AM1754,Lists!$F$9:$G$71,2,FALSE)</f>
        <v>1</v>
      </c>
    </row>
    <row r="1755" spans="2:40" x14ac:dyDescent="0.25">
      <c r="B1755" s="65" t="str">
        <f t="shared" si="128"/>
        <v>Industry1603</v>
      </c>
      <c r="C1755" s="179">
        <f>'Energy consumption (raw)'!B1705</f>
        <v>1603</v>
      </c>
      <c r="D1755" s="179">
        <f>'Energy consumption (raw)'!C1705</f>
        <v>0</v>
      </c>
      <c r="E1755" s="179">
        <f>'Energy consumption (raw)'!D1705</f>
        <v>0</v>
      </c>
      <c r="F1755" s="179" t="str">
        <f>'Energy consumption (raw)'!E1705</f>
        <v>Công nghiệp</v>
      </c>
      <c r="G1755" s="179" t="str">
        <f>'Energy consumption (raw)'!F1705</f>
        <v>Sản xuất sắt, thép gang</v>
      </c>
      <c r="H1755" s="179" t="str">
        <f>'Energy consumption (raw)'!G1705</f>
        <v>Industry</v>
      </c>
      <c r="I1755" s="179" t="str">
        <f>'Energy consumption (raw)'!I1705</f>
        <v>24 Manufacture of basic metals</v>
      </c>
      <c r="J1755" s="179" t="str">
        <f>INDEX(Sector!$E$6:$E$46,MATCH('Energy consumption (toe)'!I1755,Sector!$B$6:$B$46,FALSE))</f>
        <v>Manufacture of basic metals</v>
      </c>
      <c r="K1755" s="179">
        <f>IFERROR('Energy consumption (raw)'!J1705*Lists!$H$84,)</f>
        <v>4800.7359000000006</v>
      </c>
      <c r="L1755" s="179">
        <f>'Energy consumption (raw)'!K1705*Lists!$H$84</f>
        <v>5451.6504500000001</v>
      </c>
      <c r="M1755" s="179">
        <f>'Energy consumption (raw)'!L1705*Lists!$H$84</f>
        <v>0</v>
      </c>
      <c r="N1755" s="179">
        <f>'Energy consumption (raw)'!M1705*Lists!$H$84</f>
        <v>0</v>
      </c>
      <c r="O1755" s="178">
        <f t="shared" si="129"/>
        <v>5451.6504500000001</v>
      </c>
      <c r="P1755">
        <f>'Energy consumption (raw)'!N1705*Lists!$H$85</f>
        <v>0</v>
      </c>
      <c r="Q1755">
        <f>'Energy consumption (raw)'!O1705*Lists!$H$86</f>
        <v>0</v>
      </c>
      <c r="R1755">
        <f>'Energy consumption (raw)'!P1705*Lists!$H$87</f>
        <v>0</v>
      </c>
      <c r="S1755">
        <f>'Energy consumption (raw)'!Q1705*Lists!$H$88</f>
        <v>0</v>
      </c>
      <c r="T1755">
        <f>'Energy consumption (raw)'!R1705*Lists!$H$89</f>
        <v>0</v>
      </c>
      <c r="U1755">
        <f>'Energy consumption (raw)'!S1705*Lists!$H$90</f>
        <v>0</v>
      </c>
      <c r="V1755">
        <f>'Energy consumption (raw)'!T1705*Lists!$H$91</f>
        <v>0</v>
      </c>
      <c r="W1755">
        <f>'Energy consumption (raw)'!U1705*Lists!$H$92</f>
        <v>0</v>
      </c>
      <c r="X1755">
        <f>'Energy consumption (raw)'!V1705*Lists!$H$93</f>
        <v>0</v>
      </c>
      <c r="Y1755">
        <f>'Energy consumption (raw)'!W1705*Lists!$H$94</f>
        <v>0</v>
      </c>
      <c r="Z1755">
        <f>'Energy consumption (raw)'!X1705*Lists!$H$96*1000000</f>
        <v>0</v>
      </c>
      <c r="AA1755">
        <f>'Energy consumption (raw)'!Y1705*Lists!$H$97</f>
        <v>0</v>
      </c>
      <c r="AB1755">
        <f>'Energy consumption (raw)'!Z1705*Lists!$H$96</f>
        <v>0</v>
      </c>
      <c r="AC1755">
        <f>'Energy consumption (raw)'!AA1705*Lists!$H$98</f>
        <v>0</v>
      </c>
      <c r="AD1755">
        <f>'Energy consumption (raw)'!AB1705*Lists!$H$99</f>
        <v>0</v>
      </c>
      <c r="AE1755">
        <f>'Energy consumption (raw)'!AC1705*Lists!$H$101</f>
        <v>0</v>
      </c>
      <c r="AF1755">
        <f>'Energy consumption (raw)'!AD1705*Lists!$H$101</f>
        <v>0</v>
      </c>
      <c r="AG1755">
        <f>'Energy consumption (raw)'!AE1705*Lists!$H$101</f>
        <v>0</v>
      </c>
      <c r="AH1755">
        <f>'Energy consumption (raw)'!AF1705*Lists!$H$100</f>
        <v>0</v>
      </c>
      <c r="AI1755" s="167">
        <f t="shared" si="130"/>
        <v>5451.6504500000001</v>
      </c>
      <c r="AJ1755" s="179">
        <f>'Energy consumption (raw)'!AG1705</f>
        <v>5451.6504500000001</v>
      </c>
      <c r="AK1755" s="179">
        <f>'Energy consumption (raw)'!AH1705</f>
        <v>6921.9442900000004</v>
      </c>
      <c r="AL1755">
        <f>IF(ROUND(AI1755,-3)=ROUND('Energy consumption (raw)'!AG1705,-3),1,0)</f>
        <v>1</v>
      </c>
      <c r="AM1755" s="179" t="str">
        <f>'Energy consumption (raw)'!AJ1705</f>
        <v>47. Binh Duong</v>
      </c>
      <c r="AN1755">
        <f>VLOOKUP(AM1755,Lists!$F$9:$G$71,2,FALSE)</f>
        <v>1</v>
      </c>
    </row>
    <row r="1756" spans="2:40" x14ac:dyDescent="0.25">
      <c r="B1756" s="65" t="str">
        <f t="shared" si="128"/>
        <v>Industry1604</v>
      </c>
      <c r="C1756" s="179">
        <f>'Energy consumption (raw)'!B1706</f>
        <v>1604</v>
      </c>
      <c r="D1756" s="179">
        <f>'Energy consumption (raw)'!C1706</f>
        <v>0</v>
      </c>
      <c r="E1756" s="179">
        <f>'Energy consumption (raw)'!D1706</f>
        <v>0</v>
      </c>
      <c r="F1756" s="179" t="str">
        <f>'Energy consumption (raw)'!E1706</f>
        <v>Công nghiệp</v>
      </c>
      <c r="G1756" s="179" t="str">
        <f>'Energy consumption (raw)'!F1706</f>
        <v>Sản xuất sắt, thép gang</v>
      </c>
      <c r="H1756" s="179" t="str">
        <f>'Energy consumption (raw)'!G1706</f>
        <v>Industry</v>
      </c>
      <c r="I1756" s="179" t="str">
        <f>'Energy consumption (raw)'!I1706</f>
        <v>24 Manufacture of basic metals</v>
      </c>
      <c r="J1756" s="179" t="str">
        <f>INDEX(Sector!$E$6:$E$46,MATCH('Energy consumption (toe)'!I1756,Sector!$B$6:$B$46,FALSE))</f>
        <v>Manufacture of basic metals</v>
      </c>
      <c r="K1756" s="179">
        <f>IFERROR('Energy consumption (raw)'!J1706*Lists!$H$84,)</f>
        <v>4449.6416800000006</v>
      </c>
      <c r="L1756" s="179">
        <f>'Energy consumption (raw)'!K1706*Lists!$H$84</f>
        <v>4449.6416800000006</v>
      </c>
      <c r="M1756" s="179">
        <f>'Energy consumption (raw)'!L1706*Lists!$H$84</f>
        <v>0</v>
      </c>
      <c r="N1756" s="179">
        <f>'Energy consumption (raw)'!M1706*Lists!$H$84</f>
        <v>0</v>
      </c>
      <c r="O1756" s="178">
        <f t="shared" si="129"/>
        <v>4449.6416800000006</v>
      </c>
      <c r="P1756">
        <f>'Energy consumption (raw)'!N1706*Lists!$H$85</f>
        <v>0</v>
      </c>
      <c r="Q1756">
        <f>'Energy consumption (raw)'!O1706*Lists!$H$86</f>
        <v>0</v>
      </c>
      <c r="R1756">
        <f>'Energy consumption (raw)'!P1706*Lists!$H$87</f>
        <v>0</v>
      </c>
      <c r="S1756">
        <f>'Energy consumption (raw)'!Q1706*Lists!$H$88</f>
        <v>0</v>
      </c>
      <c r="T1756">
        <f>'Energy consumption (raw)'!R1706*Lists!$H$89</f>
        <v>0</v>
      </c>
      <c r="U1756">
        <f>'Energy consumption (raw)'!S1706*Lists!$H$90</f>
        <v>0</v>
      </c>
      <c r="V1756">
        <f>'Energy consumption (raw)'!T1706*Lists!$H$91</f>
        <v>0</v>
      </c>
      <c r="W1756">
        <f>'Energy consumption (raw)'!U1706*Lists!$H$92</f>
        <v>0</v>
      </c>
      <c r="X1756">
        <f>'Energy consumption (raw)'!V1706*Lists!$H$93</f>
        <v>0</v>
      </c>
      <c r="Y1756">
        <f>'Energy consumption (raw)'!W1706*Lists!$H$94</f>
        <v>0</v>
      </c>
      <c r="Z1756">
        <f>'Energy consumption (raw)'!X1706*Lists!$H$96*1000000</f>
        <v>0</v>
      </c>
      <c r="AA1756">
        <f>'Energy consumption (raw)'!Y1706*Lists!$H$97</f>
        <v>0</v>
      </c>
      <c r="AB1756">
        <f>'Energy consumption (raw)'!Z1706*Lists!$H$96</f>
        <v>0</v>
      </c>
      <c r="AC1756">
        <f>'Energy consumption (raw)'!AA1706*Lists!$H$98</f>
        <v>0</v>
      </c>
      <c r="AD1756">
        <f>'Energy consumption (raw)'!AB1706*Lists!$H$99</f>
        <v>0</v>
      </c>
      <c r="AE1756">
        <f>'Energy consumption (raw)'!AC1706*Lists!$H$101</f>
        <v>0</v>
      </c>
      <c r="AF1756">
        <f>'Energy consumption (raw)'!AD1706*Lists!$H$101</f>
        <v>0</v>
      </c>
      <c r="AG1756">
        <f>'Energy consumption (raw)'!AE1706*Lists!$H$101</f>
        <v>0</v>
      </c>
      <c r="AH1756">
        <f>'Energy consumption (raw)'!AF1706*Lists!$H$100</f>
        <v>0</v>
      </c>
      <c r="AI1756" s="167">
        <f t="shared" si="130"/>
        <v>4449.6416800000006</v>
      </c>
      <c r="AJ1756" s="179">
        <f>'Energy consumption (raw)'!AG1706</f>
        <v>4449.6416800000006</v>
      </c>
      <c r="AK1756" s="179">
        <f>'Energy consumption (raw)'!AH1706</f>
        <v>5023.9308500000006</v>
      </c>
      <c r="AL1756">
        <f>IF(ROUND(AI1756,-3)=ROUND('Energy consumption (raw)'!AG1706,-3),1,0)</f>
        <v>1</v>
      </c>
      <c r="AM1756" s="179" t="str">
        <f>'Energy consumption (raw)'!AJ1706</f>
        <v>47. Binh Duong</v>
      </c>
      <c r="AN1756">
        <f>VLOOKUP(AM1756,Lists!$F$9:$G$71,2,FALSE)</f>
        <v>1</v>
      </c>
    </row>
    <row r="1757" spans="2:40" x14ac:dyDescent="0.25">
      <c r="B1757" s="65" t="str">
        <f t="shared" si="128"/>
        <v>Industry1605</v>
      </c>
      <c r="C1757" s="179">
        <f>'Energy consumption (raw)'!B1707</f>
        <v>1605</v>
      </c>
      <c r="D1757" s="179">
        <f>'Energy consumption (raw)'!C1707</f>
        <v>0</v>
      </c>
      <c r="E1757" s="179">
        <f>'Energy consumption (raw)'!D1707</f>
        <v>0</v>
      </c>
      <c r="F1757" s="179" t="str">
        <f>'Energy consumption (raw)'!E1707</f>
        <v>Công nghiệp</v>
      </c>
      <c r="G1757" s="179" t="str">
        <f>'Energy consumption (raw)'!F1707</f>
        <v>Sản xuất sắt, thép gang</v>
      </c>
      <c r="H1757" s="179" t="str">
        <f>'Energy consumption (raw)'!G1707</f>
        <v>Industry</v>
      </c>
      <c r="I1757" s="179" t="str">
        <f>'Energy consumption (raw)'!I1707</f>
        <v>24 Manufacture of basic metals</v>
      </c>
      <c r="J1757" s="179" t="str">
        <f>INDEX(Sector!$E$6:$E$46,MATCH('Energy consumption (toe)'!I1757,Sector!$B$6:$B$46,FALSE))</f>
        <v>Manufacture of basic metals</v>
      </c>
      <c r="K1757" s="179">
        <f>IFERROR('Energy consumption (raw)'!J1707*Lists!$H$84,)</f>
        <v>1795.8514100000002</v>
      </c>
      <c r="L1757" s="179">
        <f>'Energy consumption (raw)'!K1707*Lists!$H$84</f>
        <v>2422.7105900000001</v>
      </c>
      <c r="M1757" s="179">
        <f>'Energy consumption (raw)'!L1707*Lists!$H$84</f>
        <v>0</v>
      </c>
      <c r="N1757" s="179">
        <f>'Energy consumption (raw)'!M1707*Lists!$H$84</f>
        <v>0</v>
      </c>
      <c r="O1757" s="178">
        <f t="shared" si="129"/>
        <v>2422.7105900000001</v>
      </c>
      <c r="P1757">
        <f>'Energy consumption (raw)'!N1707*Lists!$H$85</f>
        <v>0</v>
      </c>
      <c r="Q1757">
        <f>'Energy consumption (raw)'!O1707*Lists!$H$86</f>
        <v>0</v>
      </c>
      <c r="R1757">
        <f>'Energy consumption (raw)'!P1707*Lists!$H$87</f>
        <v>0</v>
      </c>
      <c r="S1757">
        <f>'Energy consumption (raw)'!Q1707*Lists!$H$88</f>
        <v>0</v>
      </c>
      <c r="T1757">
        <f>'Energy consumption (raw)'!R1707*Lists!$H$89</f>
        <v>0</v>
      </c>
      <c r="U1757">
        <f>'Energy consumption (raw)'!S1707*Lists!$H$90</f>
        <v>0</v>
      </c>
      <c r="V1757">
        <f>'Energy consumption (raw)'!T1707*Lists!$H$91</f>
        <v>0</v>
      </c>
      <c r="W1757">
        <f>'Energy consumption (raw)'!U1707*Lists!$H$92</f>
        <v>0</v>
      </c>
      <c r="X1757">
        <f>'Energy consumption (raw)'!V1707*Lists!$H$93</f>
        <v>0</v>
      </c>
      <c r="Y1757">
        <f>'Energy consumption (raw)'!W1707*Lists!$H$94</f>
        <v>0</v>
      </c>
      <c r="Z1757">
        <f>'Energy consumption (raw)'!X1707*Lists!$H$96*1000000</f>
        <v>0</v>
      </c>
      <c r="AA1757">
        <f>'Energy consumption (raw)'!Y1707*Lists!$H$97</f>
        <v>0</v>
      </c>
      <c r="AB1757">
        <f>'Energy consumption (raw)'!Z1707*Lists!$H$96</f>
        <v>0</v>
      </c>
      <c r="AC1757">
        <f>'Energy consumption (raw)'!AA1707*Lists!$H$98</f>
        <v>0</v>
      </c>
      <c r="AD1757">
        <f>'Energy consumption (raw)'!AB1707*Lists!$H$99</f>
        <v>0</v>
      </c>
      <c r="AE1757">
        <f>'Energy consumption (raw)'!AC1707*Lists!$H$101</f>
        <v>0</v>
      </c>
      <c r="AF1757">
        <f>'Energy consumption (raw)'!AD1707*Lists!$H$101</f>
        <v>0</v>
      </c>
      <c r="AG1757">
        <f>'Energy consumption (raw)'!AE1707*Lists!$H$101</f>
        <v>0</v>
      </c>
      <c r="AH1757">
        <f>'Energy consumption (raw)'!AF1707*Lists!$H$100</f>
        <v>0</v>
      </c>
      <c r="AI1757" s="167">
        <f t="shared" si="130"/>
        <v>2422.7105900000001</v>
      </c>
      <c r="AJ1757" s="179">
        <f>'Energy consumption (raw)'!AG1707</f>
        <v>2422.7105900000001</v>
      </c>
      <c r="AK1757" s="179">
        <f>'Energy consumption (raw)'!AH1707</f>
        <v>3864.5823700000001</v>
      </c>
      <c r="AL1757">
        <f>IF(ROUND(AI1757,-3)=ROUND('Energy consumption (raw)'!AG1707,-3),1,0)</f>
        <v>1</v>
      </c>
      <c r="AM1757" s="179" t="str">
        <f>'Energy consumption (raw)'!AJ1707</f>
        <v>47. Binh Duong</v>
      </c>
      <c r="AN1757">
        <f>VLOOKUP(AM1757,Lists!$F$9:$G$71,2,FALSE)</f>
        <v>1</v>
      </c>
    </row>
    <row r="1758" spans="2:40" x14ac:dyDescent="0.25">
      <c r="B1758" s="65" t="str">
        <f t="shared" si="128"/>
        <v>Industry1606</v>
      </c>
      <c r="C1758" s="179">
        <f>'Energy consumption (raw)'!B1708</f>
        <v>1606</v>
      </c>
      <c r="D1758" s="179">
        <f>'Energy consumption (raw)'!C1708</f>
        <v>0</v>
      </c>
      <c r="E1758" s="179">
        <f>'Energy consumption (raw)'!D1708</f>
        <v>0</v>
      </c>
      <c r="F1758" s="179" t="str">
        <f>'Energy consumption (raw)'!E1708</f>
        <v>Công nghiệp</v>
      </c>
      <c r="G1758" s="179" t="str">
        <f>'Energy consumption (raw)'!F1708</f>
        <v>Sản xuất sắt, thép gang</v>
      </c>
      <c r="H1758" s="179" t="str">
        <f>'Energy consumption (raw)'!G1708</f>
        <v>Industry</v>
      </c>
      <c r="I1758" s="179" t="str">
        <f>'Energy consumption (raw)'!I1708</f>
        <v>24 Manufacture of basic metals</v>
      </c>
      <c r="J1758" s="179" t="str">
        <f>INDEX(Sector!$E$6:$E$46,MATCH('Energy consumption (toe)'!I1758,Sector!$B$6:$B$46,FALSE))</f>
        <v>Manufacture of basic metals</v>
      </c>
      <c r="K1758" s="179">
        <f>IFERROR('Energy consumption (raw)'!J1708*Lists!$H$84,)</f>
        <v>0</v>
      </c>
      <c r="L1758" s="179">
        <f>'Energy consumption (raw)'!K1708*Lists!$H$84</f>
        <v>4129.6851999999999</v>
      </c>
      <c r="M1758" s="179">
        <f>'Energy consumption (raw)'!L1708*Lists!$H$84</f>
        <v>0</v>
      </c>
      <c r="N1758" s="179">
        <f>'Energy consumption (raw)'!M1708*Lists!$H$84</f>
        <v>0</v>
      </c>
      <c r="O1758" s="178">
        <f t="shared" si="129"/>
        <v>4129.6851999999999</v>
      </c>
      <c r="P1758">
        <f>'Energy consumption (raw)'!N1708*Lists!$H$85</f>
        <v>0</v>
      </c>
      <c r="Q1758">
        <f>'Energy consumption (raw)'!O1708*Lists!$H$86</f>
        <v>0</v>
      </c>
      <c r="R1758">
        <f>'Energy consumption (raw)'!P1708*Lists!$H$87</f>
        <v>0</v>
      </c>
      <c r="S1758">
        <f>'Energy consumption (raw)'!Q1708*Lists!$H$88</f>
        <v>0</v>
      </c>
      <c r="T1758">
        <f>'Energy consumption (raw)'!R1708*Lists!$H$89</f>
        <v>0</v>
      </c>
      <c r="U1758">
        <f>'Energy consumption (raw)'!S1708*Lists!$H$90</f>
        <v>0</v>
      </c>
      <c r="V1758">
        <f>'Energy consumption (raw)'!T1708*Lists!$H$91</f>
        <v>0</v>
      </c>
      <c r="W1758">
        <f>'Energy consumption (raw)'!U1708*Lists!$H$92</f>
        <v>0</v>
      </c>
      <c r="X1758">
        <f>'Energy consumption (raw)'!V1708*Lists!$H$93</f>
        <v>0</v>
      </c>
      <c r="Y1758">
        <f>'Energy consumption (raw)'!W1708*Lists!$H$94</f>
        <v>0</v>
      </c>
      <c r="Z1758">
        <f>'Energy consumption (raw)'!X1708*Lists!$H$96*1000000</f>
        <v>0</v>
      </c>
      <c r="AA1758">
        <f>'Energy consumption (raw)'!Y1708*Lists!$H$97</f>
        <v>0</v>
      </c>
      <c r="AB1758">
        <f>'Energy consumption (raw)'!Z1708*Lists!$H$96</f>
        <v>0</v>
      </c>
      <c r="AC1758">
        <f>'Energy consumption (raw)'!AA1708*Lists!$H$98</f>
        <v>0</v>
      </c>
      <c r="AD1758">
        <f>'Energy consumption (raw)'!AB1708*Lists!$H$99</f>
        <v>0</v>
      </c>
      <c r="AE1758">
        <f>'Energy consumption (raw)'!AC1708*Lists!$H$101</f>
        <v>0</v>
      </c>
      <c r="AF1758">
        <f>'Energy consumption (raw)'!AD1708*Lists!$H$101</f>
        <v>0</v>
      </c>
      <c r="AG1758">
        <f>'Energy consumption (raw)'!AE1708*Lists!$H$101</f>
        <v>0</v>
      </c>
      <c r="AH1758">
        <f>'Energy consumption (raw)'!AF1708*Lists!$H$100</f>
        <v>0</v>
      </c>
      <c r="AI1758" s="167">
        <f t="shared" si="130"/>
        <v>4129.6851999999999</v>
      </c>
      <c r="AJ1758" s="179">
        <f>'Energy consumption (raw)'!AG1708</f>
        <v>4129.6851999999999</v>
      </c>
      <c r="AK1758" s="179">
        <f>'Energy consumption (raw)'!AH1708</f>
        <v>2920.0040600000002</v>
      </c>
      <c r="AL1758">
        <f>IF(ROUND(AI1758,-3)=ROUND('Energy consumption (raw)'!AG1708,-3),1,0)</f>
        <v>1</v>
      </c>
      <c r="AM1758" s="179" t="str">
        <f>'Energy consumption (raw)'!AJ1708</f>
        <v>47. Binh Duong</v>
      </c>
      <c r="AN1758">
        <f>VLOOKUP(AM1758,Lists!$F$9:$G$71,2,FALSE)</f>
        <v>1</v>
      </c>
    </row>
    <row r="1759" spans="2:40" x14ac:dyDescent="0.25">
      <c r="B1759" s="65" t="str">
        <f t="shared" si="128"/>
        <v>Industry1607</v>
      </c>
      <c r="C1759" s="179">
        <f>'Energy consumption (raw)'!B1709</f>
        <v>1607</v>
      </c>
      <c r="D1759" s="179">
        <f>'Energy consumption (raw)'!C1709</f>
        <v>0</v>
      </c>
      <c r="E1759" s="179">
        <f>'Energy consumption (raw)'!D1709</f>
        <v>0</v>
      </c>
      <c r="F1759" s="179" t="str">
        <f>'Energy consumption (raw)'!E1709</f>
        <v>Công nghiệp</v>
      </c>
      <c r="G1759" s="179" t="str">
        <f>'Energy consumption (raw)'!F1709</f>
        <v>Sản xuất sắt, thép gang</v>
      </c>
      <c r="H1759" s="179" t="str">
        <f>'Energy consumption (raw)'!G1709</f>
        <v>Industry</v>
      </c>
      <c r="I1759" s="179" t="str">
        <f>'Energy consumption (raw)'!I1709</f>
        <v>24 Manufacture of basic metals</v>
      </c>
      <c r="J1759" s="179" t="str">
        <f>INDEX(Sector!$E$6:$E$46,MATCH('Energy consumption (toe)'!I1759,Sector!$B$6:$B$46,FALSE))</f>
        <v>Manufacture of basic metals</v>
      </c>
      <c r="K1759" s="179">
        <f>IFERROR('Energy consumption (raw)'!J1709*Lists!$H$84,)</f>
        <v>2500.3234900000002</v>
      </c>
      <c r="L1759" s="179">
        <f>'Energy consumption (raw)'!K1709*Lists!$H$84</f>
        <v>2500.3234900000002</v>
      </c>
      <c r="M1759" s="179">
        <f>'Energy consumption (raw)'!L1709*Lists!$H$84</f>
        <v>0</v>
      </c>
      <c r="N1759" s="179">
        <f>'Energy consumption (raw)'!M1709*Lists!$H$84</f>
        <v>0</v>
      </c>
      <c r="O1759" s="178">
        <f t="shared" si="129"/>
        <v>2500.3234900000002</v>
      </c>
      <c r="P1759">
        <f>'Energy consumption (raw)'!N1709*Lists!$H$85</f>
        <v>0</v>
      </c>
      <c r="Q1759">
        <f>'Energy consumption (raw)'!O1709*Lists!$H$86</f>
        <v>0</v>
      </c>
      <c r="R1759">
        <f>'Energy consumption (raw)'!P1709*Lists!$H$87</f>
        <v>0</v>
      </c>
      <c r="S1759">
        <f>'Energy consumption (raw)'!Q1709*Lists!$H$88</f>
        <v>0</v>
      </c>
      <c r="T1759">
        <f>'Energy consumption (raw)'!R1709*Lists!$H$89</f>
        <v>0</v>
      </c>
      <c r="U1759">
        <f>'Energy consumption (raw)'!S1709*Lists!$H$90</f>
        <v>0</v>
      </c>
      <c r="V1759">
        <f>'Energy consumption (raw)'!T1709*Lists!$H$91</f>
        <v>0</v>
      </c>
      <c r="W1759">
        <f>'Energy consumption (raw)'!U1709*Lists!$H$92</f>
        <v>0</v>
      </c>
      <c r="X1759">
        <f>'Energy consumption (raw)'!V1709*Lists!$H$93</f>
        <v>0</v>
      </c>
      <c r="Y1759">
        <f>'Energy consumption (raw)'!W1709*Lists!$H$94</f>
        <v>0</v>
      </c>
      <c r="Z1759">
        <f>'Energy consumption (raw)'!X1709*Lists!$H$96*1000000</f>
        <v>0</v>
      </c>
      <c r="AA1759">
        <f>'Energy consumption (raw)'!Y1709*Lists!$H$97</f>
        <v>0</v>
      </c>
      <c r="AB1759">
        <f>'Energy consumption (raw)'!Z1709*Lists!$H$96</f>
        <v>0</v>
      </c>
      <c r="AC1759">
        <f>'Energy consumption (raw)'!AA1709*Lists!$H$98</f>
        <v>0</v>
      </c>
      <c r="AD1759">
        <f>'Energy consumption (raw)'!AB1709*Lists!$H$99</f>
        <v>0</v>
      </c>
      <c r="AE1759">
        <f>'Energy consumption (raw)'!AC1709*Lists!$H$101</f>
        <v>0</v>
      </c>
      <c r="AF1759">
        <f>'Energy consumption (raw)'!AD1709*Lists!$H$101</f>
        <v>0</v>
      </c>
      <c r="AG1759">
        <f>'Energy consumption (raw)'!AE1709*Lists!$H$101</f>
        <v>0</v>
      </c>
      <c r="AH1759">
        <f>'Energy consumption (raw)'!AF1709*Lists!$H$100</f>
        <v>0</v>
      </c>
      <c r="AI1759" s="167">
        <f t="shared" si="130"/>
        <v>2500.3234900000002</v>
      </c>
      <c r="AJ1759" s="179">
        <f>'Energy consumption (raw)'!AG1709</f>
        <v>2500.3234900000002</v>
      </c>
      <c r="AK1759" s="179">
        <f>'Energy consumption (raw)'!AH1709</f>
        <v>2506.5109200000002</v>
      </c>
      <c r="AL1759">
        <f>IF(ROUND(AI1759,-3)=ROUND('Energy consumption (raw)'!AG1709,-3),1,0)</f>
        <v>1</v>
      </c>
      <c r="AM1759" s="179" t="str">
        <f>'Energy consumption (raw)'!AJ1709</f>
        <v>47. Binh Duong</v>
      </c>
      <c r="AN1759">
        <f>VLOOKUP(AM1759,Lists!$F$9:$G$71,2,FALSE)</f>
        <v>1</v>
      </c>
    </row>
    <row r="1760" spans="2:40" x14ac:dyDescent="0.25">
      <c r="B1760" s="65" t="str">
        <f t="shared" si="128"/>
        <v>Industry1608</v>
      </c>
      <c r="C1760" s="179">
        <f>'Energy consumption (raw)'!B1710</f>
        <v>1608</v>
      </c>
      <c r="D1760" s="179">
        <f>'Energy consumption (raw)'!C1710</f>
        <v>0</v>
      </c>
      <c r="E1760" s="179">
        <f>'Energy consumption (raw)'!D1710</f>
        <v>0</v>
      </c>
      <c r="F1760" s="179" t="str">
        <f>'Energy consumption (raw)'!E1710</f>
        <v>Công nghiệp</v>
      </c>
      <c r="G1760" s="179" t="str">
        <f>'Energy consumption (raw)'!F1710</f>
        <v>Sản xuất sắt, thép gang</v>
      </c>
      <c r="H1760" s="179" t="str">
        <f>'Energy consumption (raw)'!G1710</f>
        <v>Industry</v>
      </c>
      <c r="I1760" s="179" t="str">
        <f>'Energy consumption (raw)'!I1710</f>
        <v>24 Manufacture of basic metals</v>
      </c>
      <c r="J1760" s="179" t="str">
        <f>INDEX(Sector!$E$6:$E$46,MATCH('Energy consumption (toe)'!I1760,Sector!$B$6:$B$46,FALSE))</f>
        <v>Manufacture of basic metals</v>
      </c>
      <c r="K1760" s="179">
        <f>IFERROR('Energy consumption (raw)'!J1710*Lists!$H$84,)</f>
        <v>0</v>
      </c>
      <c r="L1760" s="179">
        <f>'Energy consumption (raw)'!K1710*Lists!$H$84</f>
        <v>2606.0035600000001</v>
      </c>
      <c r="M1760" s="179">
        <f>'Energy consumption (raw)'!L1710*Lists!$H$84</f>
        <v>0</v>
      </c>
      <c r="N1760" s="179">
        <f>'Energy consumption (raw)'!M1710*Lists!$H$84</f>
        <v>0</v>
      </c>
      <c r="O1760" s="178">
        <f t="shared" si="129"/>
        <v>2606.0035600000001</v>
      </c>
      <c r="P1760">
        <f>'Energy consumption (raw)'!N1710*Lists!$H$85</f>
        <v>0</v>
      </c>
      <c r="Q1760">
        <f>'Energy consumption (raw)'!O1710*Lists!$H$86</f>
        <v>0</v>
      </c>
      <c r="R1760">
        <f>'Energy consumption (raw)'!P1710*Lists!$H$87</f>
        <v>0</v>
      </c>
      <c r="S1760">
        <f>'Energy consumption (raw)'!Q1710*Lists!$H$88</f>
        <v>0</v>
      </c>
      <c r="T1760">
        <f>'Energy consumption (raw)'!R1710*Lists!$H$89</f>
        <v>0</v>
      </c>
      <c r="U1760">
        <f>'Energy consumption (raw)'!S1710*Lists!$H$90</f>
        <v>0</v>
      </c>
      <c r="V1760">
        <f>'Energy consumption (raw)'!T1710*Lists!$H$91</f>
        <v>0</v>
      </c>
      <c r="W1760">
        <f>'Energy consumption (raw)'!U1710*Lists!$H$92</f>
        <v>0</v>
      </c>
      <c r="X1760">
        <f>'Energy consumption (raw)'!V1710*Lists!$H$93</f>
        <v>0</v>
      </c>
      <c r="Y1760">
        <f>'Energy consumption (raw)'!W1710*Lists!$H$94</f>
        <v>0</v>
      </c>
      <c r="Z1760">
        <f>'Energy consumption (raw)'!X1710*Lists!$H$96*1000000</f>
        <v>0</v>
      </c>
      <c r="AA1760">
        <f>'Energy consumption (raw)'!Y1710*Lists!$H$97</f>
        <v>0</v>
      </c>
      <c r="AB1760">
        <f>'Energy consumption (raw)'!Z1710*Lists!$H$96</f>
        <v>0</v>
      </c>
      <c r="AC1760">
        <f>'Energy consumption (raw)'!AA1710*Lists!$H$98</f>
        <v>0</v>
      </c>
      <c r="AD1760">
        <f>'Energy consumption (raw)'!AB1710*Lists!$H$99</f>
        <v>0</v>
      </c>
      <c r="AE1760">
        <f>'Energy consumption (raw)'!AC1710*Lists!$H$101</f>
        <v>0</v>
      </c>
      <c r="AF1760">
        <f>'Energy consumption (raw)'!AD1710*Lists!$H$101</f>
        <v>0</v>
      </c>
      <c r="AG1760">
        <f>'Energy consumption (raw)'!AE1710*Lists!$H$101</f>
        <v>0</v>
      </c>
      <c r="AH1760">
        <f>'Energy consumption (raw)'!AF1710*Lists!$H$100</f>
        <v>0</v>
      </c>
      <c r="AI1760" s="167">
        <f t="shared" si="130"/>
        <v>2606.0035600000001</v>
      </c>
      <c r="AJ1760" s="179">
        <f>'Energy consumption (raw)'!AG1710</f>
        <v>2606.0035600000001</v>
      </c>
      <c r="AK1760" s="179">
        <f>'Energy consumption (raw)'!AH1710</f>
        <v>2434.5454</v>
      </c>
      <c r="AL1760">
        <f>IF(ROUND(AI1760,-3)=ROUND('Energy consumption (raw)'!AG1710,-3),1,0)</f>
        <v>1</v>
      </c>
      <c r="AM1760" s="179" t="str">
        <f>'Energy consumption (raw)'!AJ1710</f>
        <v>47. Binh Duong</v>
      </c>
      <c r="AN1760">
        <f>VLOOKUP(AM1760,Lists!$F$9:$G$71,2,FALSE)</f>
        <v>1</v>
      </c>
    </row>
    <row r="1761" spans="2:40" x14ac:dyDescent="0.25">
      <c r="B1761" s="65" t="str">
        <f t="shared" si="128"/>
        <v>Industry1609</v>
      </c>
      <c r="C1761" s="179">
        <f>'Energy consumption (raw)'!B1711</f>
        <v>1609</v>
      </c>
      <c r="D1761" s="179">
        <f>'Energy consumption (raw)'!C1711</f>
        <v>0</v>
      </c>
      <c r="E1761" s="179">
        <f>'Energy consumption (raw)'!D1711</f>
        <v>0</v>
      </c>
      <c r="F1761" s="179" t="str">
        <f>'Energy consumption (raw)'!E1711</f>
        <v>Công nghiệp</v>
      </c>
      <c r="G1761" s="179" t="str">
        <f>'Energy consumption (raw)'!F1711</f>
        <v>Sản xuất sắt, thép gang</v>
      </c>
      <c r="H1761" s="179" t="str">
        <f>'Energy consumption (raw)'!G1711</f>
        <v>Industry</v>
      </c>
      <c r="I1761" s="179" t="str">
        <f>'Energy consumption (raw)'!I1711</f>
        <v>24 Manufacture of basic metals</v>
      </c>
      <c r="J1761" s="179" t="str">
        <f>INDEX(Sector!$E$6:$E$46,MATCH('Energy consumption (toe)'!I1761,Sector!$B$6:$B$46,FALSE))</f>
        <v>Manufacture of basic metals</v>
      </c>
      <c r="K1761" s="179">
        <f>IFERROR('Energy consumption (raw)'!J1711*Lists!$H$84,)</f>
        <v>0</v>
      </c>
      <c r="L1761" s="179">
        <f>'Energy consumption (raw)'!K1711*Lists!$H$84</f>
        <v>2386.31122</v>
      </c>
      <c r="M1761" s="179">
        <f>'Energy consumption (raw)'!L1711*Lists!$H$84</f>
        <v>0</v>
      </c>
      <c r="N1761" s="179">
        <f>'Energy consumption (raw)'!M1711*Lists!$H$84</f>
        <v>0</v>
      </c>
      <c r="O1761" s="178">
        <f t="shared" si="129"/>
        <v>2386.31122</v>
      </c>
      <c r="P1761">
        <f>'Energy consumption (raw)'!N1711*Lists!$H$85</f>
        <v>0</v>
      </c>
      <c r="Q1761">
        <f>'Energy consumption (raw)'!O1711*Lists!$H$86</f>
        <v>0</v>
      </c>
      <c r="R1761">
        <f>'Energy consumption (raw)'!P1711*Lists!$H$87</f>
        <v>0</v>
      </c>
      <c r="S1761">
        <f>'Energy consumption (raw)'!Q1711*Lists!$H$88</f>
        <v>0</v>
      </c>
      <c r="T1761">
        <f>'Energy consumption (raw)'!R1711*Lists!$H$89</f>
        <v>0</v>
      </c>
      <c r="U1761">
        <f>'Energy consumption (raw)'!S1711*Lists!$H$90</f>
        <v>0</v>
      </c>
      <c r="V1761">
        <f>'Energy consumption (raw)'!T1711*Lists!$H$91</f>
        <v>0</v>
      </c>
      <c r="W1761">
        <f>'Energy consumption (raw)'!U1711*Lists!$H$92</f>
        <v>0</v>
      </c>
      <c r="X1761">
        <f>'Energy consumption (raw)'!V1711*Lists!$H$93</f>
        <v>0</v>
      </c>
      <c r="Y1761">
        <f>'Energy consumption (raw)'!W1711*Lists!$H$94</f>
        <v>0</v>
      </c>
      <c r="Z1761">
        <f>'Energy consumption (raw)'!X1711*Lists!$H$96*1000000</f>
        <v>0</v>
      </c>
      <c r="AA1761">
        <f>'Energy consumption (raw)'!Y1711*Lists!$H$97</f>
        <v>0</v>
      </c>
      <c r="AB1761">
        <f>'Energy consumption (raw)'!Z1711*Lists!$H$96</f>
        <v>0</v>
      </c>
      <c r="AC1761">
        <f>'Energy consumption (raw)'!AA1711*Lists!$H$98</f>
        <v>0</v>
      </c>
      <c r="AD1761">
        <f>'Energy consumption (raw)'!AB1711*Lists!$H$99</f>
        <v>0</v>
      </c>
      <c r="AE1761">
        <f>'Energy consumption (raw)'!AC1711*Lists!$H$101</f>
        <v>0</v>
      </c>
      <c r="AF1761">
        <f>'Energy consumption (raw)'!AD1711*Lists!$H$101</f>
        <v>0</v>
      </c>
      <c r="AG1761">
        <f>'Energy consumption (raw)'!AE1711*Lists!$H$101</f>
        <v>0</v>
      </c>
      <c r="AH1761">
        <f>'Energy consumption (raw)'!AF1711*Lists!$H$100</f>
        <v>0</v>
      </c>
      <c r="AI1761" s="167">
        <f t="shared" si="130"/>
        <v>2386.31122</v>
      </c>
      <c r="AJ1761" s="179">
        <f>'Energy consumption (raw)'!AG1711</f>
        <v>2386.31122</v>
      </c>
      <c r="AK1761" s="179">
        <f>'Energy consumption (raw)'!AH1711</f>
        <v>2163.6871800000004</v>
      </c>
      <c r="AL1761">
        <f>IF(ROUND(AI1761,-3)=ROUND('Energy consumption (raw)'!AG1711,-3),1,0)</f>
        <v>1</v>
      </c>
      <c r="AM1761" s="179" t="str">
        <f>'Energy consumption (raw)'!AJ1711</f>
        <v>47. Binh Duong</v>
      </c>
      <c r="AN1761">
        <f>VLOOKUP(AM1761,Lists!$F$9:$G$71,2,FALSE)</f>
        <v>1</v>
      </c>
    </row>
    <row r="1762" spans="2:40" x14ac:dyDescent="0.25">
      <c r="B1762" s="65" t="str">
        <f t="shared" si="128"/>
        <v>Industry1610</v>
      </c>
      <c r="C1762" s="179">
        <f>'Energy consumption (raw)'!B1712</f>
        <v>1610</v>
      </c>
      <c r="D1762" s="179">
        <f>'Energy consumption (raw)'!C1712</f>
        <v>0</v>
      </c>
      <c r="E1762" s="179">
        <f>'Energy consumption (raw)'!D1712</f>
        <v>0</v>
      </c>
      <c r="F1762" s="179" t="str">
        <f>'Energy consumption (raw)'!E1712</f>
        <v>Công nghiệp</v>
      </c>
      <c r="G1762" s="179" t="str">
        <f>'Energy consumption (raw)'!F1712</f>
        <v>Sản xuất sắt, thép gang</v>
      </c>
      <c r="H1762" s="179" t="str">
        <f>'Energy consumption (raw)'!G1712</f>
        <v>Industry</v>
      </c>
      <c r="I1762" s="179" t="str">
        <f>'Energy consumption (raw)'!I1712</f>
        <v>24 Manufacture of basic metals</v>
      </c>
      <c r="J1762" s="179" t="str">
        <f>INDEX(Sector!$E$6:$E$46,MATCH('Energy consumption (toe)'!I1762,Sector!$B$6:$B$46,FALSE))</f>
        <v>Manufacture of basic metals</v>
      </c>
      <c r="K1762" s="179">
        <f>IFERROR('Energy consumption (raw)'!J1712*Lists!$H$84,)</f>
        <v>0</v>
      </c>
      <c r="L1762" s="179">
        <f>'Energy consumption (raw)'!K1712*Lists!$H$84</f>
        <v>2818.0117600000003</v>
      </c>
      <c r="M1762" s="179">
        <f>'Energy consumption (raw)'!L1712*Lists!$H$84</f>
        <v>0</v>
      </c>
      <c r="N1762" s="179">
        <f>'Energy consumption (raw)'!M1712*Lists!$H$84</f>
        <v>0</v>
      </c>
      <c r="O1762" s="178">
        <f t="shared" si="129"/>
        <v>2818.0117600000003</v>
      </c>
      <c r="P1762">
        <f>'Energy consumption (raw)'!N1712*Lists!$H$85</f>
        <v>0</v>
      </c>
      <c r="Q1762">
        <f>'Energy consumption (raw)'!O1712*Lists!$H$86</f>
        <v>0</v>
      </c>
      <c r="R1762">
        <f>'Energy consumption (raw)'!P1712*Lists!$H$87</f>
        <v>0</v>
      </c>
      <c r="S1762">
        <f>'Energy consumption (raw)'!Q1712*Lists!$H$88</f>
        <v>0</v>
      </c>
      <c r="T1762">
        <f>'Energy consumption (raw)'!R1712*Lists!$H$89</f>
        <v>0</v>
      </c>
      <c r="U1762">
        <f>'Energy consumption (raw)'!S1712*Lists!$H$90</f>
        <v>0</v>
      </c>
      <c r="V1762">
        <f>'Energy consumption (raw)'!T1712*Lists!$H$91</f>
        <v>0</v>
      </c>
      <c r="W1762">
        <f>'Energy consumption (raw)'!U1712*Lists!$H$92</f>
        <v>0</v>
      </c>
      <c r="X1762">
        <f>'Energy consumption (raw)'!V1712*Lists!$H$93</f>
        <v>0</v>
      </c>
      <c r="Y1762">
        <f>'Energy consumption (raw)'!W1712*Lists!$H$94</f>
        <v>0</v>
      </c>
      <c r="Z1762">
        <f>'Energy consumption (raw)'!X1712*Lists!$H$96*1000000</f>
        <v>0</v>
      </c>
      <c r="AA1762">
        <f>'Energy consumption (raw)'!Y1712*Lists!$H$97</f>
        <v>0</v>
      </c>
      <c r="AB1762">
        <f>'Energy consumption (raw)'!Z1712*Lists!$H$96</f>
        <v>0</v>
      </c>
      <c r="AC1762">
        <f>'Energy consumption (raw)'!AA1712*Lists!$H$98</f>
        <v>0</v>
      </c>
      <c r="AD1762">
        <f>'Energy consumption (raw)'!AB1712*Lists!$H$99</f>
        <v>0</v>
      </c>
      <c r="AE1762">
        <f>'Energy consumption (raw)'!AC1712*Lists!$H$101</f>
        <v>0</v>
      </c>
      <c r="AF1762">
        <f>'Energy consumption (raw)'!AD1712*Lists!$H$101</f>
        <v>0</v>
      </c>
      <c r="AG1762">
        <f>'Energy consumption (raw)'!AE1712*Lists!$H$101</f>
        <v>0</v>
      </c>
      <c r="AH1762">
        <f>'Energy consumption (raw)'!AF1712*Lists!$H$100</f>
        <v>0</v>
      </c>
      <c r="AI1762" s="167">
        <f t="shared" si="130"/>
        <v>2818.0117600000003</v>
      </c>
      <c r="AJ1762" s="179">
        <f>'Energy consumption (raw)'!AG1712</f>
        <v>2818.0117600000003</v>
      </c>
      <c r="AK1762" s="179">
        <f>'Energy consumption (raw)'!AH1712</f>
        <v>2138.6134300000003</v>
      </c>
      <c r="AL1762">
        <f>IF(ROUND(AI1762,-3)=ROUND('Energy consumption (raw)'!AG1712,-3),1,0)</f>
        <v>1</v>
      </c>
      <c r="AM1762" s="179" t="str">
        <f>'Energy consumption (raw)'!AJ1712</f>
        <v>47. Binh Duong</v>
      </c>
      <c r="AN1762">
        <f>VLOOKUP(AM1762,Lists!$F$9:$G$71,2,FALSE)</f>
        <v>1</v>
      </c>
    </row>
    <row r="1763" spans="2:40" x14ac:dyDescent="0.25">
      <c r="B1763" s="65" t="str">
        <f t="shared" si="128"/>
        <v>Industry1611</v>
      </c>
      <c r="C1763" s="179">
        <f>'Energy consumption (raw)'!B1713</f>
        <v>1611</v>
      </c>
      <c r="D1763" s="179">
        <f>'Energy consumption (raw)'!C1713</f>
        <v>0</v>
      </c>
      <c r="E1763" s="179">
        <f>'Energy consumption (raw)'!D1713</f>
        <v>0</v>
      </c>
      <c r="F1763" s="179" t="str">
        <f>'Energy consumption (raw)'!E1713</f>
        <v>Công nghiệp</v>
      </c>
      <c r="G1763" s="179" t="str">
        <f>'Energy consumption (raw)'!F1713</f>
        <v>Sản xuất sắt, thép gang</v>
      </c>
      <c r="H1763" s="179" t="str">
        <f>'Energy consumption (raw)'!G1713</f>
        <v>Industry</v>
      </c>
      <c r="I1763" s="179" t="str">
        <f>'Energy consumption (raw)'!I1713</f>
        <v>24 Manufacture of basic metals</v>
      </c>
      <c r="J1763" s="179" t="str">
        <f>INDEX(Sector!$E$6:$E$46,MATCH('Energy consumption (toe)'!I1763,Sector!$B$6:$B$46,FALSE))</f>
        <v>Manufacture of basic metals</v>
      </c>
      <c r="K1763" s="179">
        <f>IFERROR('Energy consumption (raw)'!J1713*Lists!$H$84,)</f>
        <v>1266.4944</v>
      </c>
      <c r="L1763" s="179">
        <f>'Energy consumption (raw)'!K1713*Lists!$H$84</f>
        <v>1266.4944</v>
      </c>
      <c r="M1763" s="179">
        <f>'Energy consumption (raw)'!L1713*Lists!$H$84</f>
        <v>0</v>
      </c>
      <c r="N1763" s="179">
        <f>'Energy consumption (raw)'!M1713*Lists!$H$84</f>
        <v>0</v>
      </c>
      <c r="O1763" s="178">
        <f t="shared" si="129"/>
        <v>1266.4944</v>
      </c>
      <c r="P1763">
        <f>'Energy consumption (raw)'!N1713*Lists!$H$85</f>
        <v>0</v>
      </c>
      <c r="Q1763">
        <f>'Energy consumption (raw)'!O1713*Lists!$H$86</f>
        <v>0</v>
      </c>
      <c r="R1763">
        <f>'Energy consumption (raw)'!P1713*Lists!$H$87</f>
        <v>0</v>
      </c>
      <c r="S1763">
        <f>'Energy consumption (raw)'!Q1713*Lists!$H$88</f>
        <v>0</v>
      </c>
      <c r="T1763">
        <f>'Energy consumption (raw)'!R1713*Lists!$H$89</f>
        <v>0</v>
      </c>
      <c r="U1763">
        <f>'Energy consumption (raw)'!S1713*Lists!$H$90</f>
        <v>0</v>
      </c>
      <c r="V1763">
        <f>'Energy consumption (raw)'!T1713*Lists!$H$91</f>
        <v>0</v>
      </c>
      <c r="W1763">
        <f>'Energy consumption (raw)'!U1713*Lists!$H$92</f>
        <v>0</v>
      </c>
      <c r="X1763">
        <f>'Energy consumption (raw)'!V1713*Lists!$H$93</f>
        <v>0</v>
      </c>
      <c r="Y1763">
        <f>'Energy consumption (raw)'!W1713*Lists!$H$94</f>
        <v>0</v>
      </c>
      <c r="Z1763">
        <f>'Energy consumption (raw)'!X1713*Lists!$H$96*1000000</f>
        <v>0</v>
      </c>
      <c r="AA1763">
        <f>'Energy consumption (raw)'!Y1713*Lists!$H$97</f>
        <v>0</v>
      </c>
      <c r="AB1763">
        <f>'Energy consumption (raw)'!Z1713*Lists!$H$96</f>
        <v>0</v>
      </c>
      <c r="AC1763">
        <f>'Energy consumption (raw)'!AA1713*Lists!$H$98</f>
        <v>0</v>
      </c>
      <c r="AD1763">
        <f>'Energy consumption (raw)'!AB1713*Lists!$H$99</f>
        <v>0</v>
      </c>
      <c r="AE1763">
        <f>'Energy consumption (raw)'!AC1713*Lists!$H$101</f>
        <v>0</v>
      </c>
      <c r="AF1763">
        <f>'Energy consumption (raw)'!AD1713*Lists!$H$101</f>
        <v>0</v>
      </c>
      <c r="AG1763">
        <f>'Energy consumption (raw)'!AE1713*Lists!$H$101</f>
        <v>0</v>
      </c>
      <c r="AH1763">
        <f>'Energy consumption (raw)'!AF1713*Lists!$H$100</f>
        <v>0</v>
      </c>
      <c r="AI1763" s="167">
        <f t="shared" si="130"/>
        <v>1266.4944</v>
      </c>
      <c r="AJ1763" s="179">
        <f>'Energy consumption (raw)'!AG1713</f>
        <v>1266.4944</v>
      </c>
      <c r="AK1763" s="179">
        <f>'Energy consumption (raw)'!AH1713</f>
        <v>1548.2616300000002</v>
      </c>
      <c r="AL1763">
        <f>IF(ROUND(AI1763,-3)=ROUND('Energy consumption (raw)'!AG1713,-3),1,0)</f>
        <v>1</v>
      </c>
      <c r="AM1763" s="179" t="str">
        <f>'Energy consumption (raw)'!AJ1713</f>
        <v>47. Binh Duong</v>
      </c>
      <c r="AN1763">
        <f>VLOOKUP(AM1763,Lists!$F$9:$G$71,2,FALSE)</f>
        <v>1</v>
      </c>
    </row>
    <row r="1764" spans="2:40" x14ac:dyDescent="0.25">
      <c r="B1764" s="65" t="str">
        <f t="shared" si="128"/>
        <v>Industry1612</v>
      </c>
      <c r="C1764" s="179">
        <f>'Energy consumption (raw)'!B1714</f>
        <v>1612</v>
      </c>
      <c r="D1764" s="179">
        <f>'Energy consumption (raw)'!C1714</f>
        <v>0</v>
      </c>
      <c r="E1764" s="179">
        <f>'Energy consumption (raw)'!D1714</f>
        <v>0</v>
      </c>
      <c r="F1764" s="179" t="str">
        <f>'Energy consumption (raw)'!E1714</f>
        <v>Công nghiệp</v>
      </c>
      <c r="G1764" s="179" t="str">
        <f>'Energy consumption (raw)'!F1714</f>
        <v>Sản xuất sắt, thép gang</v>
      </c>
      <c r="H1764" s="179" t="str">
        <f>'Energy consumption (raw)'!G1714</f>
        <v>Industry</v>
      </c>
      <c r="I1764" s="179" t="str">
        <f>'Energy consumption (raw)'!I1714</f>
        <v>24 Manufacture of basic metals</v>
      </c>
      <c r="J1764" s="179" t="str">
        <f>INDEX(Sector!$E$6:$E$46,MATCH('Energy consumption (toe)'!I1764,Sector!$B$6:$B$46,FALSE))</f>
        <v>Manufacture of basic metals</v>
      </c>
      <c r="K1764" s="179">
        <f>IFERROR('Energy consumption (raw)'!J1714*Lists!$H$84,)</f>
        <v>0</v>
      </c>
      <c r="L1764" s="179">
        <f>'Energy consumption (raw)'!K1714*Lists!$H$84</f>
        <v>1339.5554500000001</v>
      </c>
      <c r="M1764" s="179">
        <f>'Energy consumption (raw)'!L1714*Lists!$H$84</f>
        <v>0</v>
      </c>
      <c r="N1764" s="179">
        <f>'Energy consumption (raw)'!M1714*Lists!$H$84</f>
        <v>0</v>
      </c>
      <c r="O1764" s="178">
        <f t="shared" si="129"/>
        <v>1339.5554500000001</v>
      </c>
      <c r="P1764">
        <f>'Energy consumption (raw)'!N1714*Lists!$H$85</f>
        <v>0</v>
      </c>
      <c r="Q1764">
        <f>'Energy consumption (raw)'!O1714*Lists!$H$86</f>
        <v>0</v>
      </c>
      <c r="R1764">
        <f>'Energy consumption (raw)'!P1714*Lists!$H$87</f>
        <v>0</v>
      </c>
      <c r="S1764">
        <f>'Energy consumption (raw)'!Q1714*Lists!$H$88</f>
        <v>0</v>
      </c>
      <c r="T1764">
        <f>'Energy consumption (raw)'!R1714*Lists!$H$89</f>
        <v>0</v>
      </c>
      <c r="U1764">
        <f>'Energy consumption (raw)'!S1714*Lists!$H$90</f>
        <v>0</v>
      </c>
      <c r="V1764">
        <f>'Energy consumption (raw)'!T1714*Lists!$H$91</f>
        <v>0</v>
      </c>
      <c r="W1764">
        <f>'Energy consumption (raw)'!U1714*Lists!$H$92</f>
        <v>0</v>
      </c>
      <c r="X1764">
        <f>'Energy consumption (raw)'!V1714*Lists!$H$93</f>
        <v>0</v>
      </c>
      <c r="Y1764">
        <f>'Energy consumption (raw)'!W1714*Lists!$H$94</f>
        <v>0</v>
      </c>
      <c r="Z1764">
        <f>'Energy consumption (raw)'!X1714*Lists!$H$96*1000000</f>
        <v>0</v>
      </c>
      <c r="AA1764">
        <f>'Energy consumption (raw)'!Y1714*Lists!$H$97</f>
        <v>0</v>
      </c>
      <c r="AB1764">
        <f>'Energy consumption (raw)'!Z1714*Lists!$H$96</f>
        <v>0</v>
      </c>
      <c r="AC1764">
        <f>'Energy consumption (raw)'!AA1714*Lists!$H$98</f>
        <v>0</v>
      </c>
      <c r="AD1764">
        <f>'Energy consumption (raw)'!AB1714*Lists!$H$99</f>
        <v>0</v>
      </c>
      <c r="AE1764">
        <f>'Energy consumption (raw)'!AC1714*Lists!$H$101</f>
        <v>0</v>
      </c>
      <c r="AF1764">
        <f>'Energy consumption (raw)'!AD1714*Lists!$H$101</f>
        <v>0</v>
      </c>
      <c r="AG1764">
        <f>'Energy consumption (raw)'!AE1714*Lists!$H$101</f>
        <v>0</v>
      </c>
      <c r="AH1764">
        <f>'Energy consumption (raw)'!AF1714*Lists!$H$100</f>
        <v>0</v>
      </c>
      <c r="AI1764" s="167">
        <f t="shared" si="130"/>
        <v>1339.5554500000001</v>
      </c>
      <c r="AJ1764" s="179">
        <f>'Energy consumption (raw)'!AG1714</f>
        <v>1339.5554500000001</v>
      </c>
      <c r="AK1764" s="179">
        <f>'Energy consumption (raw)'!AH1714</f>
        <v>1303.9893000000002</v>
      </c>
      <c r="AL1764">
        <f>IF(ROUND(AI1764,-3)=ROUND('Energy consumption (raw)'!AG1714,-3),1,0)</f>
        <v>1</v>
      </c>
      <c r="AM1764" s="179" t="str">
        <f>'Energy consumption (raw)'!AJ1714</f>
        <v>47. Binh Duong</v>
      </c>
      <c r="AN1764">
        <f>VLOOKUP(AM1764,Lists!$F$9:$G$71,2,FALSE)</f>
        <v>1</v>
      </c>
    </row>
    <row r="1765" spans="2:40" x14ac:dyDescent="0.25">
      <c r="B1765" s="65" t="str">
        <f t="shared" si="128"/>
        <v>Industry1613</v>
      </c>
      <c r="C1765" s="179">
        <f>'Energy consumption (raw)'!B1715</f>
        <v>1613</v>
      </c>
      <c r="D1765" s="179">
        <f>'Energy consumption (raw)'!C1715</f>
        <v>0</v>
      </c>
      <c r="E1765" s="179">
        <f>'Energy consumption (raw)'!D1715</f>
        <v>0</v>
      </c>
      <c r="F1765" s="179" t="str">
        <f>'Energy consumption (raw)'!E1715</f>
        <v>Công nghiệp</v>
      </c>
      <c r="G1765" s="179" t="str">
        <f>'Energy consumption (raw)'!F1715</f>
        <v>Sản xuất sắt, thép gang</v>
      </c>
      <c r="H1765" s="179" t="str">
        <f>'Energy consumption (raw)'!G1715</f>
        <v>Industry</v>
      </c>
      <c r="I1765" s="179" t="str">
        <f>'Energy consumption (raw)'!I1715</f>
        <v>24 Manufacture of basic metals</v>
      </c>
      <c r="J1765" s="179" t="str">
        <f>INDEX(Sector!$E$6:$E$46,MATCH('Energy consumption (toe)'!I1765,Sector!$B$6:$B$46,FALSE))</f>
        <v>Manufacture of basic metals</v>
      </c>
      <c r="K1765" s="179">
        <f>IFERROR('Energy consumption (raw)'!J1715*Lists!$H$84,)</f>
        <v>1019.7841300000001</v>
      </c>
      <c r="L1765" s="179">
        <f>'Energy consumption (raw)'!K1715*Lists!$H$84</f>
        <v>1019.7841300000001</v>
      </c>
      <c r="M1765" s="179">
        <f>'Energy consumption (raw)'!L1715*Lists!$H$84</f>
        <v>0</v>
      </c>
      <c r="N1765" s="179">
        <f>'Energy consumption (raw)'!M1715*Lists!$H$84</f>
        <v>0</v>
      </c>
      <c r="O1765" s="178">
        <f t="shared" si="129"/>
        <v>1019.7841300000001</v>
      </c>
      <c r="P1765">
        <f>'Energy consumption (raw)'!N1715*Lists!$H$85</f>
        <v>0</v>
      </c>
      <c r="Q1765">
        <f>'Energy consumption (raw)'!O1715*Lists!$H$86</f>
        <v>0</v>
      </c>
      <c r="R1765">
        <f>'Energy consumption (raw)'!P1715*Lists!$H$87</f>
        <v>0</v>
      </c>
      <c r="S1765">
        <f>'Energy consumption (raw)'!Q1715*Lists!$H$88</f>
        <v>0</v>
      </c>
      <c r="T1765">
        <f>'Energy consumption (raw)'!R1715*Lists!$H$89</f>
        <v>0</v>
      </c>
      <c r="U1765">
        <f>'Energy consumption (raw)'!S1715*Lists!$H$90</f>
        <v>0</v>
      </c>
      <c r="V1765">
        <f>'Energy consumption (raw)'!T1715*Lists!$H$91</f>
        <v>0</v>
      </c>
      <c r="W1765">
        <f>'Energy consumption (raw)'!U1715*Lists!$H$92</f>
        <v>0</v>
      </c>
      <c r="X1765">
        <f>'Energy consumption (raw)'!V1715*Lists!$H$93</f>
        <v>0</v>
      </c>
      <c r="Y1765">
        <f>'Energy consumption (raw)'!W1715*Lists!$H$94</f>
        <v>0</v>
      </c>
      <c r="Z1765">
        <f>'Energy consumption (raw)'!X1715*Lists!$H$96*1000000</f>
        <v>0</v>
      </c>
      <c r="AA1765">
        <f>'Energy consumption (raw)'!Y1715*Lists!$H$97</f>
        <v>0</v>
      </c>
      <c r="AB1765">
        <f>'Energy consumption (raw)'!Z1715*Lists!$H$96</f>
        <v>0</v>
      </c>
      <c r="AC1765">
        <f>'Energy consumption (raw)'!AA1715*Lists!$H$98</f>
        <v>0</v>
      </c>
      <c r="AD1765">
        <f>'Energy consumption (raw)'!AB1715*Lists!$H$99</f>
        <v>0</v>
      </c>
      <c r="AE1765">
        <f>'Energy consumption (raw)'!AC1715*Lists!$H$101</f>
        <v>0</v>
      </c>
      <c r="AF1765">
        <f>'Energy consumption (raw)'!AD1715*Lists!$H$101</f>
        <v>0</v>
      </c>
      <c r="AG1765">
        <f>'Energy consumption (raw)'!AE1715*Lists!$H$101</f>
        <v>0</v>
      </c>
      <c r="AH1765">
        <f>'Energy consumption (raw)'!AF1715*Lists!$H$100</f>
        <v>0</v>
      </c>
      <c r="AI1765" s="167">
        <f t="shared" si="130"/>
        <v>1019.7841300000001</v>
      </c>
      <c r="AJ1765" s="179">
        <f>'Energy consumption (raw)'!AG1715</f>
        <v>1019.7841300000001</v>
      </c>
      <c r="AK1765" s="179">
        <f>'Energy consumption (raw)'!AH1715</f>
        <v>1239.5227600000001</v>
      </c>
      <c r="AL1765">
        <f>IF(ROUND(AI1765,-3)=ROUND('Energy consumption (raw)'!AG1715,-3),1,0)</f>
        <v>1</v>
      </c>
      <c r="AM1765" s="179" t="str">
        <f>'Energy consumption (raw)'!AJ1715</f>
        <v>47. Binh Duong</v>
      </c>
      <c r="AN1765">
        <f>VLOOKUP(AM1765,Lists!$F$9:$G$71,2,FALSE)</f>
        <v>1</v>
      </c>
    </row>
    <row r="1766" spans="2:40" x14ac:dyDescent="0.25">
      <c r="B1766" s="65" t="str">
        <f t="shared" si="128"/>
        <v>Industry1614</v>
      </c>
      <c r="C1766" s="179">
        <f>'Energy consumption (raw)'!B1716</f>
        <v>1614</v>
      </c>
      <c r="D1766" s="179">
        <f>'Energy consumption (raw)'!C1716</f>
        <v>0</v>
      </c>
      <c r="E1766" s="179">
        <f>'Energy consumption (raw)'!D1716</f>
        <v>0</v>
      </c>
      <c r="F1766" s="179" t="str">
        <f>'Energy consumption (raw)'!E1716</f>
        <v>Công nghiệp</v>
      </c>
      <c r="G1766" s="179" t="str">
        <f>'Energy consumption (raw)'!F1716</f>
        <v>Sản xuất sắt, thép gang</v>
      </c>
      <c r="H1766" s="179" t="str">
        <f>'Energy consumption (raw)'!G1716</f>
        <v>Industry</v>
      </c>
      <c r="I1766" s="179" t="str">
        <f>'Energy consumption (raw)'!I1716</f>
        <v>24 Manufacture of basic metals</v>
      </c>
      <c r="J1766" s="179" t="str">
        <f>INDEX(Sector!$E$6:$E$46,MATCH('Energy consumption (toe)'!I1766,Sector!$B$6:$B$46,FALSE))</f>
        <v>Manufacture of basic metals</v>
      </c>
      <c r="K1766" s="179">
        <f>IFERROR('Energy consumption (raw)'!J1716*Lists!$H$84,)</f>
        <v>1063.48189</v>
      </c>
      <c r="L1766" s="179">
        <f>'Energy consumption (raw)'!K1716*Lists!$H$84</f>
        <v>1063.48189</v>
      </c>
      <c r="M1766" s="179">
        <f>'Energy consumption (raw)'!L1716*Lists!$H$84</f>
        <v>0</v>
      </c>
      <c r="N1766" s="179">
        <f>'Energy consumption (raw)'!M1716*Lists!$H$84</f>
        <v>0</v>
      </c>
      <c r="O1766" s="178">
        <f t="shared" si="129"/>
        <v>1063.48189</v>
      </c>
      <c r="P1766">
        <f>'Energy consumption (raw)'!N1716*Lists!$H$85</f>
        <v>0</v>
      </c>
      <c r="Q1766">
        <f>'Energy consumption (raw)'!O1716*Lists!$H$86</f>
        <v>0</v>
      </c>
      <c r="R1766">
        <f>'Energy consumption (raw)'!P1716*Lists!$H$87</f>
        <v>0</v>
      </c>
      <c r="S1766">
        <f>'Energy consumption (raw)'!Q1716*Lists!$H$88</f>
        <v>0</v>
      </c>
      <c r="T1766">
        <f>'Energy consumption (raw)'!R1716*Lists!$H$89</f>
        <v>0</v>
      </c>
      <c r="U1766">
        <f>'Energy consumption (raw)'!S1716*Lists!$H$90</f>
        <v>0</v>
      </c>
      <c r="V1766">
        <f>'Energy consumption (raw)'!T1716*Lists!$H$91</f>
        <v>0</v>
      </c>
      <c r="W1766">
        <f>'Energy consumption (raw)'!U1716*Lists!$H$92</f>
        <v>0</v>
      </c>
      <c r="X1766">
        <f>'Energy consumption (raw)'!V1716*Lists!$H$93</f>
        <v>0</v>
      </c>
      <c r="Y1766">
        <f>'Energy consumption (raw)'!W1716*Lists!$H$94</f>
        <v>0</v>
      </c>
      <c r="Z1766">
        <f>'Energy consumption (raw)'!X1716*Lists!$H$96*1000000</f>
        <v>0</v>
      </c>
      <c r="AA1766">
        <f>'Energy consumption (raw)'!Y1716*Lists!$H$97</f>
        <v>0</v>
      </c>
      <c r="AB1766">
        <f>'Energy consumption (raw)'!Z1716*Lists!$H$96</f>
        <v>0</v>
      </c>
      <c r="AC1766">
        <f>'Energy consumption (raw)'!AA1716*Lists!$H$98</f>
        <v>0</v>
      </c>
      <c r="AD1766">
        <f>'Energy consumption (raw)'!AB1716*Lists!$H$99</f>
        <v>0</v>
      </c>
      <c r="AE1766">
        <f>'Energy consumption (raw)'!AC1716*Lists!$H$101</f>
        <v>0</v>
      </c>
      <c r="AF1766">
        <f>'Energy consumption (raw)'!AD1716*Lists!$H$101</f>
        <v>0</v>
      </c>
      <c r="AG1766">
        <f>'Energy consumption (raw)'!AE1716*Lists!$H$101</f>
        <v>0</v>
      </c>
      <c r="AH1766">
        <f>'Energy consumption (raw)'!AF1716*Lists!$H$100</f>
        <v>0</v>
      </c>
      <c r="AI1766" s="167">
        <f t="shared" si="130"/>
        <v>1063.48189</v>
      </c>
      <c r="AJ1766" s="179">
        <f>'Energy consumption (raw)'!AG1716</f>
        <v>1063.48189</v>
      </c>
      <c r="AK1766" s="179">
        <f>'Energy consumption (raw)'!AH1716</f>
        <v>1128.7970800000001</v>
      </c>
      <c r="AL1766">
        <f>IF(ROUND(AI1766,-3)=ROUND('Energy consumption (raw)'!AG1716,-3),1,0)</f>
        <v>1</v>
      </c>
      <c r="AM1766" s="179" t="str">
        <f>'Energy consumption (raw)'!AJ1716</f>
        <v>47. Binh Duong</v>
      </c>
      <c r="AN1766">
        <f>VLOOKUP(AM1766,Lists!$F$9:$G$71,2,FALSE)</f>
        <v>1</v>
      </c>
    </row>
    <row r="1767" spans="2:40" x14ac:dyDescent="0.25">
      <c r="B1767" s="65" t="str">
        <f t="shared" si="128"/>
        <v>Industry1615</v>
      </c>
      <c r="C1767" s="179">
        <f>'Energy consumption (raw)'!B1717</f>
        <v>1615</v>
      </c>
      <c r="D1767" s="179">
        <f>'Energy consumption (raw)'!C1717</f>
        <v>0</v>
      </c>
      <c r="E1767" s="179">
        <f>'Energy consumption (raw)'!D1717</f>
        <v>0</v>
      </c>
      <c r="F1767" s="179" t="str">
        <f>'Energy consumption (raw)'!E1717</f>
        <v>Công nghiệp</v>
      </c>
      <c r="G1767" s="179" t="str">
        <f>'Energy consumption (raw)'!F1717</f>
        <v>Sản xuất sắt, thép gang</v>
      </c>
      <c r="H1767" s="179" t="str">
        <f>'Energy consumption (raw)'!G1717</f>
        <v>Industry</v>
      </c>
      <c r="I1767" s="179" t="str">
        <f>'Energy consumption (raw)'!I1717</f>
        <v>24 Manufacture of basic metals</v>
      </c>
      <c r="J1767" s="179" t="str">
        <f>INDEX(Sector!$E$6:$E$46,MATCH('Energy consumption (toe)'!I1767,Sector!$B$6:$B$46,FALSE))</f>
        <v>Manufacture of basic metals</v>
      </c>
      <c r="K1767" s="179">
        <f>IFERROR('Energy consumption (raw)'!J1717*Lists!$H$84,)</f>
        <v>10552.17582</v>
      </c>
      <c r="L1767" s="179">
        <f>'Energy consumption (raw)'!K1717*Lists!$H$84</f>
        <v>11332.362910000002</v>
      </c>
      <c r="M1767" s="179">
        <f>'Energy consumption (raw)'!L1717*Lists!$H$84</f>
        <v>0</v>
      </c>
      <c r="N1767" s="179">
        <f>'Energy consumption (raw)'!M1717*Lists!$H$84</f>
        <v>0</v>
      </c>
      <c r="O1767" s="178">
        <f t="shared" si="129"/>
        <v>11332.362910000002</v>
      </c>
      <c r="P1767">
        <f>'Energy consumption (raw)'!N1717*Lists!$H$85</f>
        <v>0</v>
      </c>
      <c r="Q1767">
        <f>'Energy consumption (raw)'!O1717*Lists!$H$86</f>
        <v>0</v>
      </c>
      <c r="R1767">
        <f>'Energy consumption (raw)'!P1717*Lists!$H$87</f>
        <v>0</v>
      </c>
      <c r="S1767">
        <f>'Energy consumption (raw)'!Q1717*Lists!$H$88</f>
        <v>0</v>
      </c>
      <c r="T1767">
        <f>'Energy consumption (raw)'!R1717*Lists!$H$89</f>
        <v>0</v>
      </c>
      <c r="U1767">
        <f>'Energy consumption (raw)'!S1717*Lists!$H$90</f>
        <v>4.4000000000000004E-2</v>
      </c>
      <c r="V1767">
        <f>'Energy consumption (raw)'!T1717*Lists!$H$91</f>
        <v>0</v>
      </c>
      <c r="W1767">
        <f>'Energy consumption (raw)'!U1717*Lists!$H$92</f>
        <v>0</v>
      </c>
      <c r="X1767">
        <f>'Energy consumption (raw)'!V1717*Lists!$H$93</f>
        <v>0</v>
      </c>
      <c r="Y1767">
        <f>'Energy consumption (raw)'!W1717*Lists!$H$94</f>
        <v>0</v>
      </c>
      <c r="Z1767">
        <f>'Energy consumption (raw)'!X1717*Lists!$H$96*1000000</f>
        <v>0</v>
      </c>
      <c r="AA1767">
        <f>'Energy consumption (raw)'!Y1717*Lists!$H$97</f>
        <v>9019.75</v>
      </c>
      <c r="AB1767">
        <f>'Energy consumption (raw)'!Z1717*Lists!$H$96</f>
        <v>0</v>
      </c>
      <c r="AC1767">
        <f>'Energy consumption (raw)'!AA1717*Lists!$H$98</f>
        <v>0</v>
      </c>
      <c r="AD1767">
        <f>'Energy consumption (raw)'!AB1717*Lists!$H$99</f>
        <v>0</v>
      </c>
      <c r="AE1767">
        <f>'Energy consumption (raw)'!AC1717*Lists!$H$101</f>
        <v>0</v>
      </c>
      <c r="AF1767">
        <f>'Energy consumption (raw)'!AD1717*Lists!$H$101</f>
        <v>0</v>
      </c>
      <c r="AG1767">
        <f>'Energy consumption (raw)'!AE1717*Lists!$H$101</f>
        <v>0</v>
      </c>
      <c r="AH1767">
        <f>'Energy consumption (raw)'!AF1717*Lists!$H$100</f>
        <v>0</v>
      </c>
      <c r="AI1767" s="167">
        <f t="shared" si="130"/>
        <v>20352.156910000002</v>
      </c>
      <c r="AJ1767" s="179">
        <f>'Energy consumption (raw)'!AG1717</f>
        <v>20352.156910000002</v>
      </c>
      <c r="AK1767" s="179">
        <f>'Energy consumption (raw)'!AH1717</f>
        <v>10825.919450000001</v>
      </c>
      <c r="AL1767">
        <f>IF(ROUND(AI1767,-3)=ROUND('Energy consumption (raw)'!AG1717,-3),1,0)</f>
        <v>1</v>
      </c>
      <c r="AM1767" s="179" t="str">
        <f>'Energy consumption (raw)'!AJ1717</f>
        <v>47. Binh Duong</v>
      </c>
      <c r="AN1767">
        <f>VLOOKUP(AM1767,Lists!$F$9:$G$71,2,FALSE)</f>
        <v>1</v>
      </c>
    </row>
    <row r="1768" spans="2:40" x14ac:dyDescent="0.25">
      <c r="B1768" s="65" t="str">
        <f t="shared" si="128"/>
        <v>Industry1616</v>
      </c>
      <c r="C1768" s="179">
        <f>'Energy consumption (raw)'!B1718</f>
        <v>1616</v>
      </c>
      <c r="D1768" s="179">
        <f>'Energy consumption (raw)'!C1718</f>
        <v>0</v>
      </c>
      <c r="E1768" s="179">
        <f>'Energy consumption (raw)'!D1718</f>
        <v>0</v>
      </c>
      <c r="F1768" s="179" t="str">
        <f>'Energy consumption (raw)'!E1718</f>
        <v>Công nghiệp</v>
      </c>
      <c r="G1768" s="179" t="str">
        <f>'Energy consumption (raw)'!F1718</f>
        <v>Sản xuất sắt, thép gang</v>
      </c>
      <c r="H1768" s="179" t="str">
        <f>'Energy consumption (raw)'!G1718</f>
        <v>Industry</v>
      </c>
      <c r="I1768" s="179" t="str">
        <f>'Energy consumption (raw)'!I1718</f>
        <v>24 Manufacture of basic metals</v>
      </c>
      <c r="J1768" s="179" t="str">
        <f>INDEX(Sector!$E$6:$E$46,MATCH('Energy consumption (toe)'!I1768,Sector!$B$6:$B$46,FALSE))</f>
        <v>Manufacture of basic metals</v>
      </c>
      <c r="K1768" s="179">
        <f>IFERROR('Energy consumption (raw)'!J1718*Lists!$H$84,)</f>
        <v>0</v>
      </c>
      <c r="L1768" s="179">
        <f>'Energy consumption (raw)'!K1718*Lists!$H$84</f>
        <v>1198.0314900000001</v>
      </c>
      <c r="M1768" s="179">
        <f>'Energy consumption (raw)'!L1718*Lists!$H$84</f>
        <v>0</v>
      </c>
      <c r="N1768" s="179">
        <f>'Energy consumption (raw)'!M1718*Lists!$H$84</f>
        <v>0</v>
      </c>
      <c r="O1768" s="178">
        <f t="shared" si="129"/>
        <v>1198.0314900000001</v>
      </c>
      <c r="P1768">
        <f>'Energy consumption (raw)'!N1718*Lists!$H$85</f>
        <v>0</v>
      </c>
      <c r="Q1768">
        <f>'Energy consumption (raw)'!O1718*Lists!$H$86</f>
        <v>0</v>
      </c>
      <c r="R1768">
        <f>'Energy consumption (raw)'!P1718*Lists!$H$87</f>
        <v>0</v>
      </c>
      <c r="S1768">
        <f>'Energy consumption (raw)'!Q1718*Lists!$H$88</f>
        <v>0</v>
      </c>
      <c r="T1768">
        <f>'Energy consumption (raw)'!R1718*Lists!$H$89</f>
        <v>0</v>
      </c>
      <c r="U1768">
        <f>'Energy consumption (raw)'!S1718*Lists!$H$90</f>
        <v>0</v>
      </c>
      <c r="V1768">
        <f>'Energy consumption (raw)'!T1718*Lists!$H$91</f>
        <v>0</v>
      </c>
      <c r="W1768">
        <f>'Energy consumption (raw)'!U1718*Lists!$H$92</f>
        <v>0</v>
      </c>
      <c r="X1768">
        <f>'Energy consumption (raw)'!V1718*Lists!$H$93</f>
        <v>0</v>
      </c>
      <c r="Y1768">
        <f>'Energy consumption (raw)'!W1718*Lists!$H$94</f>
        <v>0</v>
      </c>
      <c r="Z1768">
        <f>'Energy consumption (raw)'!X1718*Lists!$H$96*1000000</f>
        <v>0</v>
      </c>
      <c r="AA1768">
        <f>'Energy consumption (raw)'!Y1718*Lists!$H$97</f>
        <v>0</v>
      </c>
      <c r="AB1768">
        <f>'Energy consumption (raw)'!Z1718*Lists!$H$96</f>
        <v>0</v>
      </c>
      <c r="AC1768">
        <f>'Energy consumption (raw)'!AA1718*Lists!$H$98</f>
        <v>0</v>
      </c>
      <c r="AD1768">
        <f>'Energy consumption (raw)'!AB1718*Lists!$H$99</f>
        <v>0</v>
      </c>
      <c r="AE1768">
        <f>'Energy consumption (raw)'!AC1718*Lists!$H$101</f>
        <v>0</v>
      </c>
      <c r="AF1768">
        <f>'Energy consumption (raw)'!AD1718*Lists!$H$101</f>
        <v>0</v>
      </c>
      <c r="AG1768">
        <f>'Energy consumption (raw)'!AE1718*Lists!$H$101</f>
        <v>0</v>
      </c>
      <c r="AH1768">
        <f>'Energy consumption (raw)'!AF1718*Lists!$H$100</f>
        <v>0</v>
      </c>
      <c r="AI1768" s="167">
        <f t="shared" si="130"/>
        <v>1198.0314900000001</v>
      </c>
      <c r="AJ1768" s="179">
        <f>'Energy consumption (raw)'!AG1718</f>
        <v>1198.0314900000001</v>
      </c>
      <c r="AK1768" s="179">
        <f>'Energy consumption (raw)'!AH1718</f>
        <v>0</v>
      </c>
      <c r="AL1768">
        <f>IF(ROUND(AI1768,-3)=ROUND('Energy consumption (raw)'!AG1718,-3),1,0)</f>
        <v>1</v>
      </c>
      <c r="AM1768" s="179" t="str">
        <f>'Energy consumption (raw)'!AJ1718</f>
        <v>47. Binh Duong</v>
      </c>
      <c r="AN1768">
        <f>VLOOKUP(AM1768,Lists!$F$9:$G$71,2,FALSE)</f>
        <v>1</v>
      </c>
    </row>
    <row r="1769" spans="2:40" x14ac:dyDescent="0.25">
      <c r="B1769" s="65" t="str">
        <f t="shared" si="128"/>
        <v>Industry1617</v>
      </c>
      <c r="C1769" s="179">
        <f>'Energy consumption (raw)'!B1719</f>
        <v>1617</v>
      </c>
      <c r="D1769" s="179">
        <f>'Energy consumption (raw)'!C1719</f>
        <v>0</v>
      </c>
      <c r="E1769" s="179">
        <f>'Energy consumption (raw)'!D1719</f>
        <v>0</v>
      </c>
      <c r="F1769" s="179" t="str">
        <f>'Energy consumption (raw)'!E1719</f>
        <v>Công nghiệp</v>
      </c>
      <c r="G1769" s="179" t="str">
        <f>'Energy consumption (raw)'!F1719</f>
        <v>Sản xuất sợi</v>
      </c>
      <c r="H1769" s="179" t="str">
        <f>'Energy consumption (raw)'!G1719</f>
        <v>Industry</v>
      </c>
      <c r="I1769" s="179" t="str">
        <f>'Energy consumption (raw)'!I1719</f>
        <v>13 Manufacture of textiles</v>
      </c>
      <c r="J1769" s="179" t="str">
        <f>INDEX(Sector!$E$6:$E$46,MATCH('Energy consumption (toe)'!I1769,Sector!$B$6:$B$46,FALSE))</f>
        <v>Manufacture of textiles</v>
      </c>
      <c r="K1769" s="179">
        <f>IFERROR('Energy consumption (raw)'!J1719*Lists!$H$84,)</f>
        <v>10796.201270000001</v>
      </c>
      <c r="L1769" s="179">
        <f>'Energy consumption (raw)'!K1719*Lists!$H$84</f>
        <v>14344.607510000002</v>
      </c>
      <c r="M1769" s="179">
        <f>'Energy consumption (raw)'!L1719*Lists!$H$84</f>
        <v>0</v>
      </c>
      <c r="N1769" s="179">
        <f>'Energy consumption (raw)'!M1719*Lists!$H$84</f>
        <v>0</v>
      </c>
      <c r="O1769" s="178">
        <f t="shared" si="129"/>
        <v>14344.607510000002</v>
      </c>
      <c r="P1769">
        <f>'Energy consumption (raw)'!N1719*Lists!$H$85</f>
        <v>0</v>
      </c>
      <c r="Q1769">
        <f>'Energy consumption (raw)'!O1719*Lists!$H$86</f>
        <v>0</v>
      </c>
      <c r="R1769">
        <f>'Energy consumption (raw)'!P1719*Lists!$H$87</f>
        <v>0</v>
      </c>
      <c r="S1769">
        <f>'Energy consumption (raw)'!Q1719*Lists!$H$88</f>
        <v>0</v>
      </c>
      <c r="T1769">
        <f>'Energy consumption (raw)'!R1719*Lists!$H$89</f>
        <v>0</v>
      </c>
      <c r="U1769">
        <f>'Energy consumption (raw)'!S1719*Lists!$H$90</f>
        <v>0</v>
      </c>
      <c r="V1769">
        <f>'Energy consumption (raw)'!T1719*Lists!$H$91</f>
        <v>0</v>
      </c>
      <c r="W1769">
        <f>'Energy consumption (raw)'!U1719*Lists!$H$92</f>
        <v>0</v>
      </c>
      <c r="X1769">
        <f>'Energy consumption (raw)'!V1719*Lists!$H$93</f>
        <v>0</v>
      </c>
      <c r="Y1769">
        <f>'Energy consumption (raw)'!W1719*Lists!$H$94</f>
        <v>0</v>
      </c>
      <c r="Z1769">
        <f>'Energy consumption (raw)'!X1719*Lists!$H$96*1000000</f>
        <v>0</v>
      </c>
      <c r="AA1769">
        <f>'Energy consumption (raw)'!Y1719*Lists!$H$97</f>
        <v>0</v>
      </c>
      <c r="AB1769">
        <f>'Energy consumption (raw)'!Z1719*Lists!$H$96</f>
        <v>0</v>
      </c>
      <c r="AC1769">
        <f>'Energy consumption (raw)'!AA1719*Lists!$H$98</f>
        <v>0</v>
      </c>
      <c r="AD1769">
        <f>'Energy consumption (raw)'!AB1719*Lists!$H$99</f>
        <v>0</v>
      </c>
      <c r="AE1769">
        <f>'Energy consumption (raw)'!AC1719*Lists!$H$101</f>
        <v>0</v>
      </c>
      <c r="AF1769">
        <f>'Energy consumption (raw)'!AD1719*Lists!$H$101</f>
        <v>0</v>
      </c>
      <c r="AG1769">
        <f>'Energy consumption (raw)'!AE1719*Lists!$H$101</f>
        <v>0</v>
      </c>
      <c r="AH1769">
        <f>'Energy consumption (raw)'!AF1719*Lists!$H$100</f>
        <v>0</v>
      </c>
      <c r="AI1769" s="167">
        <f t="shared" si="130"/>
        <v>14344.607510000002</v>
      </c>
      <c r="AJ1769" s="179">
        <f>'Energy consumption (raw)'!AG1719</f>
        <v>14344.607510000002</v>
      </c>
      <c r="AK1769" s="179">
        <f>'Energy consumption (raw)'!AH1719</f>
        <v>16446.615888100001</v>
      </c>
      <c r="AL1769">
        <f>IF(ROUND(AI1769,-3)=ROUND('Energy consumption (raw)'!AG1719,-3),1,0)</f>
        <v>1</v>
      </c>
      <c r="AM1769" s="179" t="str">
        <f>'Energy consumption (raw)'!AJ1719</f>
        <v>47. Binh Duong</v>
      </c>
      <c r="AN1769">
        <f>VLOOKUP(AM1769,Lists!$F$9:$G$71,2,FALSE)</f>
        <v>1</v>
      </c>
    </row>
    <row r="1770" spans="2:40" x14ac:dyDescent="0.25">
      <c r="B1770" s="65" t="str">
        <f t="shared" si="128"/>
        <v>Industry1618</v>
      </c>
      <c r="C1770" s="179">
        <f>'Energy consumption (raw)'!B1720</f>
        <v>1618</v>
      </c>
      <c r="D1770" s="179">
        <f>'Energy consumption (raw)'!C1720</f>
        <v>0</v>
      </c>
      <c r="E1770" s="179">
        <f>'Energy consumption (raw)'!D1720</f>
        <v>0</v>
      </c>
      <c r="F1770" s="179" t="str">
        <f>'Energy consumption (raw)'!E1720</f>
        <v>Công nghiệp</v>
      </c>
      <c r="G1770" s="179" t="str">
        <f>'Energy consumption (raw)'!F1720</f>
        <v>Sản xuất sợi</v>
      </c>
      <c r="H1770" s="179" t="str">
        <f>'Energy consumption (raw)'!G1720</f>
        <v>Industry</v>
      </c>
      <c r="I1770" s="179" t="str">
        <f>'Energy consumption (raw)'!I1720</f>
        <v>13 Manufacture of textiles</v>
      </c>
      <c r="J1770" s="179" t="str">
        <f>INDEX(Sector!$E$6:$E$46,MATCH('Energy consumption (toe)'!I1770,Sector!$B$6:$B$46,FALSE))</f>
        <v>Manufacture of textiles</v>
      </c>
      <c r="K1770" s="179">
        <f>IFERROR('Energy consumption (raw)'!J1720*Lists!$H$84,)</f>
        <v>0</v>
      </c>
      <c r="L1770" s="179">
        <f>'Energy consumption (raw)'!K1720*Lists!$H$84</f>
        <v>18815.974630000001</v>
      </c>
      <c r="M1770" s="179">
        <f>'Energy consumption (raw)'!L1720*Lists!$H$84</f>
        <v>0</v>
      </c>
      <c r="N1770" s="179">
        <f>'Energy consumption (raw)'!M1720*Lists!$H$84</f>
        <v>0</v>
      </c>
      <c r="O1770" s="178">
        <f t="shared" si="129"/>
        <v>18815.974630000001</v>
      </c>
      <c r="P1770">
        <f>'Energy consumption (raw)'!N1720*Lists!$H$85</f>
        <v>0</v>
      </c>
      <c r="Q1770">
        <f>'Energy consumption (raw)'!O1720*Lists!$H$86</f>
        <v>0</v>
      </c>
      <c r="R1770">
        <f>'Energy consumption (raw)'!P1720*Lists!$H$87</f>
        <v>0</v>
      </c>
      <c r="S1770">
        <f>'Energy consumption (raw)'!Q1720*Lists!$H$88</f>
        <v>0</v>
      </c>
      <c r="T1770">
        <f>'Energy consumption (raw)'!R1720*Lists!$H$89</f>
        <v>0</v>
      </c>
      <c r="U1770">
        <f>'Energy consumption (raw)'!S1720*Lists!$H$90</f>
        <v>0</v>
      </c>
      <c r="V1770">
        <f>'Energy consumption (raw)'!T1720*Lists!$H$91</f>
        <v>0</v>
      </c>
      <c r="W1770">
        <f>'Energy consumption (raw)'!U1720*Lists!$H$92</f>
        <v>0</v>
      </c>
      <c r="X1770">
        <f>'Energy consumption (raw)'!V1720*Lists!$H$93</f>
        <v>0</v>
      </c>
      <c r="Y1770">
        <f>'Energy consumption (raw)'!W1720*Lists!$H$94</f>
        <v>0</v>
      </c>
      <c r="Z1770">
        <f>'Energy consumption (raw)'!X1720*Lists!$H$96*1000000</f>
        <v>0</v>
      </c>
      <c r="AA1770">
        <f>'Energy consumption (raw)'!Y1720*Lists!$H$97</f>
        <v>0</v>
      </c>
      <c r="AB1770">
        <f>'Energy consumption (raw)'!Z1720*Lists!$H$96</f>
        <v>0</v>
      </c>
      <c r="AC1770">
        <f>'Energy consumption (raw)'!AA1720*Lists!$H$98</f>
        <v>0</v>
      </c>
      <c r="AD1770">
        <f>'Energy consumption (raw)'!AB1720*Lists!$H$99</f>
        <v>0</v>
      </c>
      <c r="AE1770">
        <f>'Energy consumption (raw)'!AC1720*Lists!$H$101</f>
        <v>0</v>
      </c>
      <c r="AF1770">
        <f>'Energy consumption (raw)'!AD1720*Lists!$H$101</f>
        <v>0</v>
      </c>
      <c r="AG1770">
        <f>'Energy consumption (raw)'!AE1720*Lists!$H$101</f>
        <v>0</v>
      </c>
      <c r="AH1770">
        <f>'Energy consumption (raw)'!AF1720*Lists!$H$100</f>
        <v>0</v>
      </c>
      <c r="AI1770" s="167">
        <f t="shared" si="130"/>
        <v>18815.974630000001</v>
      </c>
      <c r="AJ1770" s="179">
        <f>'Energy consumption (raw)'!AG1720</f>
        <v>18815.974630000001</v>
      </c>
      <c r="AK1770" s="179">
        <f>'Energy consumption (raw)'!AH1720</f>
        <v>14474.481820000001</v>
      </c>
      <c r="AL1770">
        <f>IF(ROUND(AI1770,-3)=ROUND('Energy consumption (raw)'!AG1720,-3),1,0)</f>
        <v>1</v>
      </c>
      <c r="AM1770" s="179" t="str">
        <f>'Energy consumption (raw)'!AJ1720</f>
        <v>47. Binh Duong</v>
      </c>
      <c r="AN1770">
        <f>VLOOKUP(AM1770,Lists!$F$9:$G$71,2,FALSE)</f>
        <v>1</v>
      </c>
    </row>
    <row r="1771" spans="2:40" x14ac:dyDescent="0.25">
      <c r="B1771" s="65" t="str">
        <f t="shared" si="128"/>
        <v>Industry1619</v>
      </c>
      <c r="C1771" s="179">
        <f>'Energy consumption (raw)'!B1721</f>
        <v>1619</v>
      </c>
      <c r="D1771" s="179">
        <f>'Energy consumption (raw)'!C1721</f>
        <v>0</v>
      </c>
      <c r="E1771" s="179">
        <f>'Energy consumption (raw)'!D1721</f>
        <v>0</v>
      </c>
      <c r="F1771" s="179" t="str">
        <f>'Energy consumption (raw)'!E1721</f>
        <v>Công nghiệp</v>
      </c>
      <c r="G1771" s="179" t="str">
        <f>'Energy consumption (raw)'!F1721</f>
        <v>Sản xuất sợi</v>
      </c>
      <c r="H1771" s="179" t="str">
        <f>'Energy consumption (raw)'!G1721</f>
        <v>Industry</v>
      </c>
      <c r="I1771" s="179" t="str">
        <f>'Energy consumption (raw)'!I1721</f>
        <v>13 Manufacture of textiles</v>
      </c>
      <c r="J1771" s="179" t="str">
        <f>INDEX(Sector!$E$6:$E$46,MATCH('Energy consumption (toe)'!I1771,Sector!$B$6:$B$46,FALSE))</f>
        <v>Manufacture of textiles</v>
      </c>
      <c r="K1771" s="179">
        <f>IFERROR('Energy consumption (raw)'!J1721*Lists!$H$84,)</f>
        <v>8155.0790300000008</v>
      </c>
      <c r="L1771" s="179">
        <f>'Energy consumption (raw)'!K1721*Lists!$H$84</f>
        <v>8155.0790300000008</v>
      </c>
      <c r="M1771" s="179">
        <f>'Energy consumption (raw)'!L1721*Lists!$H$84</f>
        <v>0</v>
      </c>
      <c r="N1771" s="179">
        <f>'Energy consumption (raw)'!M1721*Lists!$H$84</f>
        <v>0</v>
      </c>
      <c r="O1771" s="178">
        <f t="shared" si="129"/>
        <v>8155.0790300000008</v>
      </c>
      <c r="P1771">
        <f>'Energy consumption (raw)'!N1721*Lists!$H$85</f>
        <v>0</v>
      </c>
      <c r="Q1771">
        <f>'Energy consumption (raw)'!O1721*Lists!$H$86</f>
        <v>0</v>
      </c>
      <c r="R1771">
        <f>'Energy consumption (raw)'!P1721*Lists!$H$87</f>
        <v>0</v>
      </c>
      <c r="S1771">
        <f>'Energy consumption (raw)'!Q1721*Lists!$H$88</f>
        <v>0</v>
      </c>
      <c r="T1771">
        <f>'Energy consumption (raw)'!R1721*Lists!$H$89</f>
        <v>0</v>
      </c>
      <c r="U1771">
        <f>'Energy consumption (raw)'!S1721*Lists!$H$90</f>
        <v>0</v>
      </c>
      <c r="V1771">
        <f>'Energy consumption (raw)'!T1721*Lists!$H$91</f>
        <v>0</v>
      </c>
      <c r="W1771">
        <f>'Energy consumption (raw)'!U1721*Lists!$H$92</f>
        <v>0</v>
      </c>
      <c r="X1771">
        <f>'Energy consumption (raw)'!V1721*Lists!$H$93</f>
        <v>0</v>
      </c>
      <c r="Y1771">
        <f>'Energy consumption (raw)'!W1721*Lists!$H$94</f>
        <v>0</v>
      </c>
      <c r="Z1771">
        <f>'Energy consumption (raw)'!X1721*Lists!$H$96*1000000</f>
        <v>0</v>
      </c>
      <c r="AA1771">
        <f>'Energy consumption (raw)'!Y1721*Lists!$H$97</f>
        <v>0</v>
      </c>
      <c r="AB1771">
        <f>'Energy consumption (raw)'!Z1721*Lists!$H$96</f>
        <v>0</v>
      </c>
      <c r="AC1771">
        <f>'Energy consumption (raw)'!AA1721*Lists!$H$98</f>
        <v>0</v>
      </c>
      <c r="AD1771">
        <f>'Energy consumption (raw)'!AB1721*Lists!$H$99</f>
        <v>0</v>
      </c>
      <c r="AE1771">
        <f>'Energy consumption (raw)'!AC1721*Lists!$H$101</f>
        <v>0</v>
      </c>
      <c r="AF1771">
        <f>'Energy consumption (raw)'!AD1721*Lists!$H$101</f>
        <v>0</v>
      </c>
      <c r="AG1771">
        <f>'Energy consumption (raw)'!AE1721*Lists!$H$101</f>
        <v>0</v>
      </c>
      <c r="AH1771">
        <f>'Energy consumption (raw)'!AF1721*Lists!$H$100</f>
        <v>0</v>
      </c>
      <c r="AI1771" s="167">
        <f t="shared" si="130"/>
        <v>8155.0790300000008</v>
      </c>
      <c r="AJ1771" s="179">
        <f>'Energy consumption (raw)'!AG1721</f>
        <v>8155.0790300000008</v>
      </c>
      <c r="AK1771" s="179">
        <f>'Energy consumption (raw)'!AH1721</f>
        <v>31484.138459999998</v>
      </c>
      <c r="AL1771">
        <f>IF(ROUND(AI1771,-3)=ROUND('Energy consumption (raw)'!AG1721,-3),1,0)</f>
        <v>1</v>
      </c>
      <c r="AM1771" s="179" t="str">
        <f>'Energy consumption (raw)'!AJ1721</f>
        <v>47. Binh Duong</v>
      </c>
      <c r="AN1771">
        <f>VLOOKUP(AM1771,Lists!$F$9:$G$71,2,FALSE)</f>
        <v>1</v>
      </c>
    </row>
    <row r="1772" spans="2:40" x14ac:dyDescent="0.25">
      <c r="B1772" s="65" t="str">
        <f t="shared" si="128"/>
        <v>Industry1620</v>
      </c>
      <c r="C1772" s="179">
        <f>'Energy consumption (raw)'!B1722</f>
        <v>1620</v>
      </c>
      <c r="D1772" s="179">
        <f>'Energy consumption (raw)'!C1722</f>
        <v>0</v>
      </c>
      <c r="E1772" s="179">
        <f>'Energy consumption (raw)'!D1722</f>
        <v>0</v>
      </c>
      <c r="F1772" s="179" t="str">
        <f>'Energy consumption (raw)'!E1722</f>
        <v>Công nghiệp</v>
      </c>
      <c r="G1772" s="179" t="str">
        <f>'Energy consumption (raw)'!F1722</f>
        <v>Sản xuất sợi</v>
      </c>
      <c r="H1772" s="179" t="str">
        <f>'Energy consumption (raw)'!G1722</f>
        <v>Industry</v>
      </c>
      <c r="I1772" s="179" t="str">
        <f>'Energy consumption (raw)'!I1722</f>
        <v>13 Manufacture of textiles</v>
      </c>
      <c r="J1772" s="179" t="str">
        <f>INDEX(Sector!$E$6:$E$46,MATCH('Energy consumption (toe)'!I1772,Sector!$B$6:$B$46,FALSE))</f>
        <v>Manufacture of textiles</v>
      </c>
      <c r="K1772" s="179">
        <f>IFERROR('Energy consumption (raw)'!J1722*Lists!$H$84,)</f>
        <v>0</v>
      </c>
      <c r="L1772" s="179">
        <f>'Energy consumption (raw)'!K1722*Lists!$H$84</f>
        <v>6214.13933</v>
      </c>
      <c r="M1772" s="179">
        <f>'Energy consumption (raw)'!L1722*Lists!$H$84</f>
        <v>0</v>
      </c>
      <c r="N1772" s="179">
        <f>'Energy consumption (raw)'!M1722*Lists!$H$84</f>
        <v>0</v>
      </c>
      <c r="O1772" s="178">
        <f t="shared" si="129"/>
        <v>6214.13933</v>
      </c>
      <c r="P1772">
        <f>'Energy consumption (raw)'!N1722*Lists!$H$85</f>
        <v>0</v>
      </c>
      <c r="Q1772">
        <f>'Energy consumption (raw)'!O1722*Lists!$H$86</f>
        <v>0</v>
      </c>
      <c r="R1772">
        <f>'Energy consumption (raw)'!P1722*Lists!$H$87</f>
        <v>0</v>
      </c>
      <c r="S1772">
        <f>'Energy consumption (raw)'!Q1722*Lists!$H$88</f>
        <v>0</v>
      </c>
      <c r="T1772">
        <f>'Energy consumption (raw)'!R1722*Lists!$H$89</f>
        <v>0</v>
      </c>
      <c r="U1772">
        <f>'Energy consumption (raw)'!S1722*Lists!$H$90</f>
        <v>0</v>
      </c>
      <c r="V1772">
        <f>'Energy consumption (raw)'!T1722*Lists!$H$91</f>
        <v>0</v>
      </c>
      <c r="W1772">
        <f>'Energy consumption (raw)'!U1722*Lists!$H$92</f>
        <v>0</v>
      </c>
      <c r="X1772">
        <f>'Energy consumption (raw)'!V1722*Lists!$H$93</f>
        <v>0</v>
      </c>
      <c r="Y1772">
        <f>'Energy consumption (raw)'!W1722*Lists!$H$94</f>
        <v>0</v>
      </c>
      <c r="Z1772">
        <f>'Energy consumption (raw)'!X1722*Lists!$H$96*1000000</f>
        <v>0</v>
      </c>
      <c r="AA1772">
        <f>'Energy consumption (raw)'!Y1722*Lists!$H$97</f>
        <v>0</v>
      </c>
      <c r="AB1772">
        <f>'Energy consumption (raw)'!Z1722*Lists!$H$96</f>
        <v>0</v>
      </c>
      <c r="AC1772">
        <f>'Energy consumption (raw)'!AA1722*Lists!$H$98</f>
        <v>0</v>
      </c>
      <c r="AD1772">
        <f>'Energy consumption (raw)'!AB1722*Lists!$H$99</f>
        <v>0</v>
      </c>
      <c r="AE1772">
        <f>'Energy consumption (raw)'!AC1722*Lists!$H$101</f>
        <v>0</v>
      </c>
      <c r="AF1772">
        <f>'Energy consumption (raw)'!AD1722*Lists!$H$101</f>
        <v>0</v>
      </c>
      <c r="AG1772">
        <f>'Energy consumption (raw)'!AE1722*Lists!$H$101</f>
        <v>0</v>
      </c>
      <c r="AH1772">
        <f>'Energy consumption (raw)'!AF1722*Lists!$H$100</f>
        <v>0</v>
      </c>
      <c r="AI1772" s="167">
        <f t="shared" si="130"/>
        <v>6214.13933</v>
      </c>
      <c r="AJ1772" s="179">
        <f>'Energy consumption (raw)'!AG1722</f>
        <v>6214.13933</v>
      </c>
      <c r="AK1772" s="179">
        <f>'Energy consumption (raw)'!AH1722</f>
        <v>4482.5538700000006</v>
      </c>
      <c r="AL1772">
        <f>IF(ROUND(AI1772,-3)=ROUND('Energy consumption (raw)'!AG1722,-3),1,0)</f>
        <v>1</v>
      </c>
      <c r="AM1772" s="179" t="str">
        <f>'Energy consumption (raw)'!AJ1722</f>
        <v>47. Binh Duong</v>
      </c>
      <c r="AN1772">
        <f>VLOOKUP(AM1772,Lists!$F$9:$G$71,2,FALSE)</f>
        <v>1</v>
      </c>
    </row>
    <row r="1773" spans="2:40" x14ac:dyDescent="0.25">
      <c r="B1773" s="65" t="str">
        <f t="shared" si="128"/>
        <v>Industry1621</v>
      </c>
      <c r="C1773" s="179">
        <f>'Energy consumption (raw)'!B1723</f>
        <v>1621</v>
      </c>
      <c r="D1773" s="179">
        <f>'Energy consumption (raw)'!C1723</f>
        <v>0</v>
      </c>
      <c r="E1773" s="179">
        <f>'Energy consumption (raw)'!D1723</f>
        <v>0</v>
      </c>
      <c r="F1773" s="179" t="str">
        <f>'Energy consumption (raw)'!E1723</f>
        <v>Công nghiệp</v>
      </c>
      <c r="G1773" s="179" t="str">
        <f>'Energy consumption (raw)'!F1723</f>
        <v>Sản xuất sợi</v>
      </c>
      <c r="H1773" s="179" t="str">
        <f>'Energy consumption (raw)'!G1723</f>
        <v>Industry</v>
      </c>
      <c r="I1773" s="179" t="str">
        <f>'Energy consumption (raw)'!I1723</f>
        <v>13 Manufacture of textiles</v>
      </c>
      <c r="J1773" s="179" t="str">
        <f>INDEX(Sector!$E$6:$E$46,MATCH('Energy consumption (toe)'!I1773,Sector!$B$6:$B$46,FALSE))</f>
        <v>Manufacture of textiles</v>
      </c>
      <c r="K1773" s="179">
        <f>IFERROR('Energy consumption (raw)'!J1723*Lists!$H$84,)</f>
        <v>0</v>
      </c>
      <c r="L1773" s="179">
        <f>'Energy consumption (raw)'!K1723*Lists!$H$84</f>
        <v>2883.6046900000001</v>
      </c>
      <c r="M1773" s="179">
        <f>'Energy consumption (raw)'!L1723*Lists!$H$84</f>
        <v>0</v>
      </c>
      <c r="N1773" s="179">
        <f>'Energy consumption (raw)'!M1723*Lists!$H$84</f>
        <v>0</v>
      </c>
      <c r="O1773" s="178">
        <f t="shared" si="129"/>
        <v>2883.6046900000001</v>
      </c>
      <c r="P1773">
        <f>'Energy consumption (raw)'!N1723*Lists!$H$85</f>
        <v>0</v>
      </c>
      <c r="Q1773">
        <f>'Energy consumption (raw)'!O1723*Lists!$H$86</f>
        <v>0</v>
      </c>
      <c r="R1773">
        <f>'Energy consumption (raw)'!P1723*Lists!$H$87</f>
        <v>0</v>
      </c>
      <c r="S1773">
        <f>'Energy consumption (raw)'!Q1723*Lists!$H$88</f>
        <v>0</v>
      </c>
      <c r="T1773">
        <f>'Energy consumption (raw)'!R1723*Lists!$H$89</f>
        <v>0</v>
      </c>
      <c r="U1773">
        <f>'Energy consumption (raw)'!S1723*Lists!$H$90</f>
        <v>0</v>
      </c>
      <c r="V1773">
        <f>'Energy consumption (raw)'!T1723*Lists!$H$91</f>
        <v>0</v>
      </c>
      <c r="W1773">
        <f>'Energy consumption (raw)'!U1723*Lists!$H$92</f>
        <v>0</v>
      </c>
      <c r="X1773">
        <f>'Energy consumption (raw)'!V1723*Lists!$H$93</f>
        <v>0</v>
      </c>
      <c r="Y1773">
        <f>'Energy consumption (raw)'!W1723*Lists!$H$94</f>
        <v>0</v>
      </c>
      <c r="Z1773">
        <f>'Energy consumption (raw)'!X1723*Lists!$H$96*1000000</f>
        <v>0</v>
      </c>
      <c r="AA1773">
        <f>'Energy consumption (raw)'!Y1723*Lists!$H$97</f>
        <v>0</v>
      </c>
      <c r="AB1773">
        <f>'Energy consumption (raw)'!Z1723*Lists!$H$96</f>
        <v>0</v>
      </c>
      <c r="AC1773">
        <f>'Energy consumption (raw)'!AA1723*Lists!$H$98</f>
        <v>0</v>
      </c>
      <c r="AD1773">
        <f>'Energy consumption (raw)'!AB1723*Lists!$H$99</f>
        <v>0</v>
      </c>
      <c r="AE1773">
        <f>'Energy consumption (raw)'!AC1723*Lists!$H$101</f>
        <v>0</v>
      </c>
      <c r="AF1773">
        <f>'Energy consumption (raw)'!AD1723*Lists!$H$101</f>
        <v>0</v>
      </c>
      <c r="AG1773">
        <f>'Energy consumption (raw)'!AE1723*Lists!$H$101</f>
        <v>0</v>
      </c>
      <c r="AH1773">
        <f>'Energy consumption (raw)'!AF1723*Lists!$H$100</f>
        <v>0</v>
      </c>
      <c r="AI1773" s="167">
        <f t="shared" si="130"/>
        <v>2883.6046900000001</v>
      </c>
      <c r="AJ1773" s="179">
        <f>'Energy consumption (raw)'!AG1723</f>
        <v>2883.6046900000001</v>
      </c>
      <c r="AK1773" s="179">
        <f>'Energy consumption (raw)'!AH1723</f>
        <v>2870.99838</v>
      </c>
      <c r="AL1773">
        <f>IF(ROUND(AI1773,-3)=ROUND('Energy consumption (raw)'!AG1723,-3),1,0)</f>
        <v>1</v>
      </c>
      <c r="AM1773" s="179" t="str">
        <f>'Energy consumption (raw)'!AJ1723</f>
        <v>47. Binh Duong</v>
      </c>
      <c r="AN1773">
        <f>VLOOKUP(AM1773,Lists!$F$9:$G$71,2,FALSE)</f>
        <v>1</v>
      </c>
    </row>
    <row r="1774" spans="2:40" x14ac:dyDescent="0.25">
      <c r="B1774" s="65" t="str">
        <f t="shared" si="128"/>
        <v>Industry1622</v>
      </c>
      <c r="C1774" s="179">
        <f>'Energy consumption (raw)'!B1724</f>
        <v>1622</v>
      </c>
      <c r="D1774" s="179">
        <f>'Energy consumption (raw)'!C1724</f>
        <v>0</v>
      </c>
      <c r="E1774" s="179">
        <f>'Energy consumption (raw)'!D1724</f>
        <v>0</v>
      </c>
      <c r="F1774" s="179" t="str">
        <f>'Energy consumption (raw)'!E1724</f>
        <v>Công nghiệp</v>
      </c>
      <c r="G1774" s="179" t="str">
        <f>'Energy consumption (raw)'!F1724</f>
        <v>Sản xuất sợi</v>
      </c>
      <c r="H1774" s="179" t="str">
        <f>'Energy consumption (raw)'!G1724</f>
        <v>Industry</v>
      </c>
      <c r="I1774" s="179" t="str">
        <f>'Energy consumption (raw)'!I1724</f>
        <v>13 Manufacture of textiles</v>
      </c>
      <c r="J1774" s="179" t="str">
        <f>INDEX(Sector!$E$6:$E$46,MATCH('Energy consumption (toe)'!I1774,Sector!$B$6:$B$46,FALSE))</f>
        <v>Manufacture of textiles</v>
      </c>
      <c r="K1774" s="179">
        <f>IFERROR('Energy consumption (raw)'!J1724*Lists!$H$84,)</f>
        <v>1565.2809200000002</v>
      </c>
      <c r="L1774" s="179">
        <f>'Energy consumption (raw)'!K1724*Lists!$H$84</f>
        <v>1565.2809200000002</v>
      </c>
      <c r="M1774" s="179">
        <f>'Energy consumption (raw)'!L1724*Lists!$H$84</f>
        <v>0</v>
      </c>
      <c r="N1774" s="179">
        <f>'Energy consumption (raw)'!M1724*Lists!$H$84</f>
        <v>0</v>
      </c>
      <c r="O1774" s="178">
        <f t="shared" si="129"/>
        <v>1565.2809200000002</v>
      </c>
      <c r="P1774">
        <f>'Energy consumption (raw)'!N1724*Lists!$H$85</f>
        <v>0</v>
      </c>
      <c r="Q1774">
        <f>'Energy consumption (raw)'!O1724*Lists!$H$86</f>
        <v>0</v>
      </c>
      <c r="R1774">
        <f>'Energy consumption (raw)'!P1724*Lists!$H$87</f>
        <v>0</v>
      </c>
      <c r="S1774">
        <f>'Energy consumption (raw)'!Q1724*Lists!$H$88</f>
        <v>0</v>
      </c>
      <c r="T1774">
        <f>'Energy consumption (raw)'!R1724*Lists!$H$89</f>
        <v>0</v>
      </c>
      <c r="U1774">
        <f>'Energy consumption (raw)'!S1724*Lists!$H$90</f>
        <v>0</v>
      </c>
      <c r="V1774">
        <f>'Energy consumption (raw)'!T1724*Lists!$H$91</f>
        <v>0</v>
      </c>
      <c r="W1774">
        <f>'Energy consumption (raw)'!U1724*Lists!$H$92</f>
        <v>0</v>
      </c>
      <c r="X1774">
        <f>'Energy consumption (raw)'!V1724*Lists!$H$93</f>
        <v>0</v>
      </c>
      <c r="Y1774">
        <f>'Energy consumption (raw)'!W1724*Lists!$H$94</f>
        <v>0</v>
      </c>
      <c r="Z1774">
        <f>'Energy consumption (raw)'!X1724*Lists!$H$96*1000000</f>
        <v>0</v>
      </c>
      <c r="AA1774">
        <f>'Energy consumption (raw)'!Y1724*Lists!$H$97</f>
        <v>0</v>
      </c>
      <c r="AB1774">
        <f>'Energy consumption (raw)'!Z1724*Lists!$H$96</f>
        <v>0</v>
      </c>
      <c r="AC1774">
        <f>'Energy consumption (raw)'!AA1724*Lists!$H$98</f>
        <v>0</v>
      </c>
      <c r="AD1774">
        <f>'Energy consumption (raw)'!AB1724*Lists!$H$99</f>
        <v>0</v>
      </c>
      <c r="AE1774">
        <f>'Energy consumption (raw)'!AC1724*Lists!$H$101</f>
        <v>0</v>
      </c>
      <c r="AF1774">
        <f>'Energy consumption (raw)'!AD1724*Lists!$H$101</f>
        <v>0</v>
      </c>
      <c r="AG1774">
        <f>'Energy consumption (raw)'!AE1724*Lists!$H$101</f>
        <v>0</v>
      </c>
      <c r="AH1774">
        <f>'Energy consumption (raw)'!AF1724*Lists!$H$100</f>
        <v>0</v>
      </c>
      <c r="AI1774" s="167">
        <f t="shared" si="130"/>
        <v>1565.2809200000002</v>
      </c>
      <c r="AJ1774" s="179">
        <f>'Energy consumption (raw)'!AG1724</f>
        <v>1565.2809200000002</v>
      </c>
      <c r="AK1774" s="179">
        <f>'Energy consumption (raw)'!AH1724</f>
        <v>1740.6737300000002</v>
      </c>
      <c r="AL1774">
        <f>IF(ROUND(AI1774,-3)=ROUND('Energy consumption (raw)'!AG1724,-3),1,0)</f>
        <v>1</v>
      </c>
      <c r="AM1774" s="179" t="str">
        <f>'Energy consumption (raw)'!AJ1724</f>
        <v>47. Binh Duong</v>
      </c>
      <c r="AN1774">
        <f>VLOOKUP(AM1774,Lists!$F$9:$G$71,2,FALSE)</f>
        <v>1</v>
      </c>
    </row>
    <row r="1775" spans="2:40" x14ac:dyDescent="0.25">
      <c r="B1775" s="65" t="str">
        <f t="shared" si="128"/>
        <v>Industry1623</v>
      </c>
      <c r="C1775" s="179">
        <f>'Energy consumption (raw)'!B1725</f>
        <v>1623</v>
      </c>
      <c r="D1775" s="179">
        <f>'Energy consumption (raw)'!C1725</f>
        <v>0</v>
      </c>
      <c r="E1775" s="179">
        <f>'Energy consumption (raw)'!D1725</f>
        <v>0</v>
      </c>
      <c r="F1775" s="179" t="str">
        <f>'Energy consumption (raw)'!E1725</f>
        <v>Công nghiệp</v>
      </c>
      <c r="G1775" s="179" t="str">
        <f>'Energy consumption (raw)'!F1725</f>
        <v>Sản xuất sợi</v>
      </c>
      <c r="H1775" s="179" t="str">
        <f>'Energy consumption (raw)'!G1725</f>
        <v>Industry</v>
      </c>
      <c r="I1775" s="179" t="str">
        <f>'Energy consumption (raw)'!I1725</f>
        <v>13 Manufacture of textiles</v>
      </c>
      <c r="J1775" s="179" t="str">
        <f>INDEX(Sector!$E$6:$E$46,MATCH('Energy consumption (toe)'!I1775,Sector!$B$6:$B$46,FALSE))</f>
        <v>Manufacture of textiles</v>
      </c>
      <c r="K1775" s="179">
        <f>IFERROR('Energy consumption (raw)'!J1725*Lists!$H$84,)</f>
        <v>6735.1061232000002</v>
      </c>
      <c r="L1775" s="179">
        <f>'Energy consumption (raw)'!K1725*Lists!$H$84</f>
        <v>6625.7691432000001</v>
      </c>
      <c r="M1775" s="179">
        <f>'Energy consumption (raw)'!L1725*Lists!$H$84</f>
        <v>0</v>
      </c>
      <c r="N1775" s="179">
        <f>'Energy consumption (raw)'!M1725*Lists!$H$84</f>
        <v>0</v>
      </c>
      <c r="O1775" s="178">
        <f t="shared" si="129"/>
        <v>6625.7691432000001</v>
      </c>
      <c r="P1775">
        <f>'Energy consumption (raw)'!N1725*Lists!$H$85</f>
        <v>0</v>
      </c>
      <c r="Q1775">
        <f>'Energy consumption (raw)'!O1725*Lists!$H$86</f>
        <v>0</v>
      </c>
      <c r="R1775">
        <f>'Energy consumption (raw)'!P1725*Lists!$H$87</f>
        <v>0</v>
      </c>
      <c r="S1775">
        <f>'Energy consumption (raw)'!Q1725*Lists!$H$88</f>
        <v>0</v>
      </c>
      <c r="T1775">
        <f>'Energy consumption (raw)'!R1725*Lists!$H$89</f>
        <v>0</v>
      </c>
      <c r="U1775">
        <f>'Energy consumption (raw)'!S1725*Lists!$H$90</f>
        <v>0</v>
      </c>
      <c r="V1775">
        <f>'Energy consumption (raw)'!T1725*Lists!$H$91</f>
        <v>0</v>
      </c>
      <c r="W1775">
        <f>'Energy consumption (raw)'!U1725*Lists!$H$92</f>
        <v>0</v>
      </c>
      <c r="X1775">
        <f>'Energy consumption (raw)'!V1725*Lists!$H$93</f>
        <v>0</v>
      </c>
      <c r="Y1775">
        <f>'Energy consumption (raw)'!W1725*Lists!$H$94</f>
        <v>0</v>
      </c>
      <c r="Z1775">
        <f>'Energy consumption (raw)'!X1725*Lists!$H$96*1000000</f>
        <v>0</v>
      </c>
      <c r="AA1775">
        <f>'Energy consumption (raw)'!Y1725*Lists!$H$97</f>
        <v>0</v>
      </c>
      <c r="AB1775">
        <f>'Energy consumption (raw)'!Z1725*Lists!$H$96</f>
        <v>0</v>
      </c>
      <c r="AC1775">
        <f>'Energy consumption (raw)'!AA1725*Lists!$H$98</f>
        <v>0</v>
      </c>
      <c r="AD1775">
        <f>'Energy consumption (raw)'!AB1725*Lists!$H$99</f>
        <v>0</v>
      </c>
      <c r="AE1775">
        <f>'Energy consumption (raw)'!AC1725*Lists!$H$101</f>
        <v>0</v>
      </c>
      <c r="AF1775">
        <f>'Energy consumption (raw)'!AD1725*Lists!$H$101</f>
        <v>0</v>
      </c>
      <c r="AG1775">
        <f>'Energy consumption (raw)'!AE1725*Lists!$H$101</f>
        <v>0</v>
      </c>
      <c r="AH1775">
        <f>'Energy consumption (raw)'!AF1725*Lists!$H$100</f>
        <v>0</v>
      </c>
      <c r="AI1775" s="167">
        <f t="shared" si="130"/>
        <v>6625.7691432000001</v>
      </c>
      <c r="AJ1775" s="179">
        <f>'Energy consumption (raw)'!AG1725</f>
        <v>6625.7691432000001</v>
      </c>
      <c r="AK1775" s="179">
        <f>'Energy consumption (raw)'!AH1725</f>
        <v>6925.3543200000004</v>
      </c>
      <c r="AL1775">
        <f>IF(ROUND(AI1775,-3)=ROUND('Energy consumption (raw)'!AG1725,-3),1,0)</f>
        <v>1</v>
      </c>
      <c r="AM1775" s="179" t="str">
        <f>'Energy consumption (raw)'!AJ1725</f>
        <v>47. Binh Duong</v>
      </c>
      <c r="AN1775">
        <f>VLOOKUP(AM1775,Lists!$F$9:$G$71,2,FALSE)</f>
        <v>1</v>
      </c>
    </row>
    <row r="1776" spans="2:40" x14ac:dyDescent="0.25">
      <c r="B1776" s="65" t="str">
        <f t="shared" si="128"/>
        <v>Industry1624</v>
      </c>
      <c r="C1776" s="179">
        <f>'Energy consumption (raw)'!B1726</f>
        <v>1624</v>
      </c>
      <c r="D1776" s="179">
        <f>'Energy consumption (raw)'!C1726</f>
        <v>0</v>
      </c>
      <c r="E1776" s="179">
        <f>'Energy consumption (raw)'!D1726</f>
        <v>0</v>
      </c>
      <c r="F1776" s="179" t="str">
        <f>'Energy consumption (raw)'!E1726</f>
        <v>Công nghiệp</v>
      </c>
      <c r="G1776" s="179" t="str">
        <f>'Energy consumption (raw)'!F1726</f>
        <v>Sản xuất sợi</v>
      </c>
      <c r="H1776" s="179" t="str">
        <f>'Energy consumption (raw)'!G1726</f>
        <v>Industry</v>
      </c>
      <c r="I1776" s="179" t="str">
        <f>'Energy consumption (raw)'!I1726</f>
        <v>13 Manufacture of textiles</v>
      </c>
      <c r="J1776" s="179" t="str">
        <f>INDEX(Sector!$E$6:$E$46,MATCH('Energy consumption (toe)'!I1776,Sector!$B$6:$B$46,FALSE))</f>
        <v>Manufacture of textiles</v>
      </c>
      <c r="K1776" s="179">
        <f>IFERROR('Energy consumption (raw)'!J1726*Lists!$H$84,)</f>
        <v>0</v>
      </c>
      <c r="L1776" s="179">
        <f>'Energy consumption (raw)'!K1726*Lists!$H$84</f>
        <v>21203.062750500001</v>
      </c>
      <c r="M1776" s="179">
        <f>'Energy consumption (raw)'!L1726*Lists!$H$84</f>
        <v>0</v>
      </c>
      <c r="N1776" s="179">
        <f>'Energy consumption (raw)'!M1726*Lists!$H$84</f>
        <v>0</v>
      </c>
      <c r="O1776" s="178">
        <f t="shared" si="129"/>
        <v>21203.062750500001</v>
      </c>
      <c r="P1776">
        <f>'Energy consumption (raw)'!N1726*Lists!$H$85</f>
        <v>97778.799999999988</v>
      </c>
      <c r="Q1776">
        <f>'Energy consumption (raw)'!O1726*Lists!$H$86</f>
        <v>0</v>
      </c>
      <c r="R1776">
        <f>'Energy consumption (raw)'!P1726*Lists!$H$87</f>
        <v>0</v>
      </c>
      <c r="S1776">
        <f>'Energy consumption (raw)'!Q1726*Lists!$H$88</f>
        <v>0</v>
      </c>
      <c r="T1776">
        <f>'Energy consumption (raw)'!R1726*Lists!$H$89</f>
        <v>0</v>
      </c>
      <c r="U1776">
        <f>'Energy consumption (raw)'!S1726*Lists!$H$90</f>
        <v>5.28E-2</v>
      </c>
      <c r="V1776">
        <f>'Energy consumption (raw)'!T1726*Lists!$H$91</f>
        <v>0</v>
      </c>
      <c r="W1776">
        <f>'Energy consumption (raw)'!U1726*Lists!$H$92</f>
        <v>0</v>
      </c>
      <c r="X1776">
        <f>'Energy consumption (raw)'!V1726*Lists!$H$93</f>
        <v>0</v>
      </c>
      <c r="Y1776">
        <f>'Energy consumption (raw)'!W1726*Lists!$H$94</f>
        <v>0</v>
      </c>
      <c r="Z1776">
        <f>'Energy consumption (raw)'!X1726*Lists!$H$96*1000000</f>
        <v>0</v>
      </c>
      <c r="AA1776">
        <f>'Energy consumption (raw)'!Y1726*Lists!$H$97</f>
        <v>0</v>
      </c>
      <c r="AB1776">
        <f>'Energy consumption (raw)'!Z1726*Lists!$H$96</f>
        <v>0</v>
      </c>
      <c r="AC1776">
        <f>'Energy consumption (raw)'!AA1726*Lists!$H$98</f>
        <v>0</v>
      </c>
      <c r="AD1776">
        <f>'Energy consumption (raw)'!AB1726*Lists!$H$99</f>
        <v>165.98500000000018</v>
      </c>
      <c r="AE1776">
        <f>'Energy consumption (raw)'!AC1726*Lists!$H$101</f>
        <v>0</v>
      </c>
      <c r="AF1776">
        <f>'Energy consumption (raw)'!AD1726*Lists!$H$101</f>
        <v>0</v>
      </c>
      <c r="AG1776">
        <f>'Energy consumption (raw)'!AE1726*Lists!$H$101</f>
        <v>0</v>
      </c>
      <c r="AH1776">
        <f>'Energy consumption (raw)'!AF1726*Lists!$H$100</f>
        <v>0</v>
      </c>
      <c r="AI1776" s="167">
        <f t="shared" si="130"/>
        <v>119147.9005505</v>
      </c>
      <c r="AJ1776" s="179">
        <f>'Energy consumption (raw)'!AG1726</f>
        <v>119147.9005505</v>
      </c>
      <c r="AK1776" s="179">
        <f>'Energy consumption (raw)'!AH1726</f>
        <v>76337.431030000007</v>
      </c>
      <c r="AL1776">
        <f>IF(ROUND(AI1776,-3)=ROUND('Energy consumption (raw)'!AG1726,-3),1,0)</f>
        <v>1</v>
      </c>
      <c r="AM1776" s="179" t="str">
        <f>'Energy consumption (raw)'!AJ1726</f>
        <v>47. Binh Duong</v>
      </c>
      <c r="AN1776">
        <f>VLOOKUP(AM1776,Lists!$F$9:$G$71,2,FALSE)</f>
        <v>1</v>
      </c>
    </row>
    <row r="1777" spans="2:40" x14ac:dyDescent="0.25">
      <c r="B1777" s="65" t="str">
        <f t="shared" si="128"/>
        <v>Industry1625</v>
      </c>
      <c r="C1777" s="179">
        <f>'Energy consumption (raw)'!B1727</f>
        <v>1625</v>
      </c>
      <c r="D1777" s="179">
        <f>'Energy consumption (raw)'!C1727</f>
        <v>0</v>
      </c>
      <c r="E1777" s="179">
        <f>'Energy consumption (raw)'!D1727</f>
        <v>0</v>
      </c>
      <c r="F1777" s="179" t="str">
        <f>'Energy consumption (raw)'!E1727</f>
        <v>Công nghiệp</v>
      </c>
      <c r="G1777" s="179" t="str">
        <f>'Energy consumption (raw)'!F1727</f>
        <v>Sản xuất sợi</v>
      </c>
      <c r="H1777" s="179" t="str">
        <f>'Energy consumption (raw)'!G1727</f>
        <v>Industry</v>
      </c>
      <c r="I1777" s="179" t="str">
        <f>'Energy consumption (raw)'!I1727</f>
        <v>13 Manufacture of textiles</v>
      </c>
      <c r="J1777" s="179" t="str">
        <f>INDEX(Sector!$E$6:$E$46,MATCH('Energy consumption (toe)'!I1777,Sector!$B$6:$B$46,FALSE))</f>
        <v>Manufacture of textiles</v>
      </c>
      <c r="K1777" s="179">
        <f>IFERROR('Energy consumption (raw)'!J1727*Lists!$H$84,)</f>
        <v>0</v>
      </c>
      <c r="L1777" s="179">
        <f>'Energy consumption (raw)'!K1727*Lists!$H$84</f>
        <v>1270.2901800000002</v>
      </c>
      <c r="M1777" s="179">
        <f>'Energy consumption (raw)'!L1727*Lists!$H$84</f>
        <v>0</v>
      </c>
      <c r="N1777" s="179">
        <f>'Energy consumption (raw)'!M1727*Lists!$H$84</f>
        <v>0</v>
      </c>
      <c r="O1777" s="178">
        <f t="shared" si="129"/>
        <v>1270.2901800000002</v>
      </c>
      <c r="P1777">
        <f>'Energy consumption (raw)'!N1727*Lists!$H$85</f>
        <v>0</v>
      </c>
      <c r="Q1777">
        <f>'Energy consumption (raw)'!O1727*Lists!$H$86</f>
        <v>0</v>
      </c>
      <c r="R1777">
        <f>'Energy consumption (raw)'!P1727*Lists!$H$87</f>
        <v>0</v>
      </c>
      <c r="S1777">
        <f>'Energy consumption (raw)'!Q1727*Lists!$H$88</f>
        <v>0</v>
      </c>
      <c r="T1777">
        <f>'Energy consumption (raw)'!R1727*Lists!$H$89</f>
        <v>0</v>
      </c>
      <c r="U1777">
        <f>'Energy consumption (raw)'!S1727*Lists!$H$90</f>
        <v>0</v>
      </c>
      <c r="V1777">
        <f>'Energy consumption (raw)'!T1727*Lists!$H$91</f>
        <v>0</v>
      </c>
      <c r="W1777">
        <f>'Energy consumption (raw)'!U1727*Lists!$H$92</f>
        <v>0</v>
      </c>
      <c r="X1777">
        <f>'Energy consumption (raw)'!V1727*Lists!$H$93</f>
        <v>0</v>
      </c>
      <c r="Y1777">
        <f>'Energy consumption (raw)'!W1727*Lists!$H$94</f>
        <v>0</v>
      </c>
      <c r="Z1777">
        <f>'Energy consumption (raw)'!X1727*Lists!$H$96*1000000</f>
        <v>0</v>
      </c>
      <c r="AA1777">
        <f>'Energy consumption (raw)'!Y1727*Lists!$H$97</f>
        <v>0</v>
      </c>
      <c r="AB1777">
        <f>'Energy consumption (raw)'!Z1727*Lists!$H$96</f>
        <v>0</v>
      </c>
      <c r="AC1777">
        <f>'Energy consumption (raw)'!AA1727*Lists!$H$98</f>
        <v>0</v>
      </c>
      <c r="AD1777">
        <f>'Energy consumption (raw)'!AB1727*Lists!$H$99</f>
        <v>0</v>
      </c>
      <c r="AE1777">
        <f>'Energy consumption (raw)'!AC1727*Lists!$H$101</f>
        <v>0</v>
      </c>
      <c r="AF1777">
        <f>'Energy consumption (raw)'!AD1727*Lists!$H$101</f>
        <v>0</v>
      </c>
      <c r="AG1777">
        <f>'Energy consumption (raw)'!AE1727*Lists!$H$101</f>
        <v>0</v>
      </c>
      <c r="AH1777">
        <f>'Energy consumption (raw)'!AF1727*Lists!$H$100</f>
        <v>0</v>
      </c>
      <c r="AI1777" s="167">
        <f t="shared" si="130"/>
        <v>1270.2901800000002</v>
      </c>
      <c r="AJ1777" s="179">
        <f>'Energy consumption (raw)'!AG1727</f>
        <v>1270.2901800000002</v>
      </c>
      <c r="AK1777" s="179">
        <f>'Energy consumption (raw)'!AH1727</f>
        <v>0</v>
      </c>
      <c r="AL1777">
        <f>IF(ROUND(AI1777,-3)=ROUND('Energy consumption (raw)'!AG1727,-3),1,0)</f>
        <v>1</v>
      </c>
      <c r="AM1777" s="179" t="str">
        <f>'Energy consumption (raw)'!AJ1727</f>
        <v>47. Binh Duong</v>
      </c>
      <c r="AN1777">
        <f>VLOOKUP(AM1777,Lists!$F$9:$G$71,2,FALSE)</f>
        <v>1</v>
      </c>
    </row>
    <row r="1778" spans="2:40" x14ac:dyDescent="0.25">
      <c r="B1778" s="65" t="str">
        <f t="shared" si="128"/>
        <v>Industry1626</v>
      </c>
      <c r="C1778" s="179">
        <f>'Energy consumption (raw)'!B1728</f>
        <v>1626</v>
      </c>
      <c r="D1778" s="179">
        <f>'Energy consumption (raw)'!C1728</f>
        <v>0</v>
      </c>
      <c r="E1778" s="179">
        <f>'Energy consumption (raw)'!D1728</f>
        <v>0</v>
      </c>
      <c r="F1778" s="179" t="str">
        <f>'Energy consumption (raw)'!E1728</f>
        <v>Công nghiệp</v>
      </c>
      <c r="G1778" s="179" t="str">
        <f>'Energy consumption (raw)'!F1728</f>
        <v>Sản xuất sợi</v>
      </c>
      <c r="H1778" s="179" t="str">
        <f>'Energy consumption (raw)'!G1728</f>
        <v>Industry</v>
      </c>
      <c r="I1778" s="179" t="str">
        <f>'Energy consumption (raw)'!I1728</f>
        <v>13 Manufacture of textiles</v>
      </c>
      <c r="J1778" s="179" t="str">
        <f>INDEX(Sector!$E$6:$E$46,MATCH('Energy consumption (toe)'!I1778,Sector!$B$6:$B$46,FALSE))</f>
        <v>Manufacture of textiles</v>
      </c>
      <c r="K1778" s="179">
        <f>IFERROR('Energy consumption (raw)'!J1728*Lists!$H$84,)</f>
        <v>948.3586600000001</v>
      </c>
      <c r="L1778" s="179">
        <f>'Energy consumption (raw)'!K1728*Lists!$H$84</f>
        <v>948.3586600000001</v>
      </c>
      <c r="M1778" s="179">
        <f>'Energy consumption (raw)'!L1728*Lists!$H$84</f>
        <v>0</v>
      </c>
      <c r="N1778" s="179">
        <f>'Energy consumption (raw)'!M1728*Lists!$H$84</f>
        <v>0</v>
      </c>
      <c r="O1778" s="178">
        <f t="shared" si="129"/>
        <v>948.3586600000001</v>
      </c>
      <c r="P1778">
        <f>'Energy consumption (raw)'!N1728*Lists!$H$85</f>
        <v>4559.7999999999993</v>
      </c>
      <c r="Q1778">
        <f>'Energy consumption (raw)'!O1728*Lists!$H$86</f>
        <v>0</v>
      </c>
      <c r="R1778">
        <f>'Energy consumption (raw)'!P1728*Lists!$H$87</f>
        <v>0</v>
      </c>
      <c r="S1778">
        <f>'Energy consumption (raw)'!Q1728*Lists!$H$88</f>
        <v>0</v>
      </c>
      <c r="T1778">
        <f>'Energy consumption (raw)'!R1728*Lists!$H$89</f>
        <v>0</v>
      </c>
      <c r="U1778">
        <f>'Energy consumption (raw)'!S1728*Lists!$H$90</f>
        <v>0</v>
      </c>
      <c r="V1778">
        <f>'Energy consumption (raw)'!T1728*Lists!$H$91</f>
        <v>0</v>
      </c>
      <c r="W1778">
        <f>'Energy consumption (raw)'!U1728*Lists!$H$92</f>
        <v>0</v>
      </c>
      <c r="X1778">
        <f>'Energy consumption (raw)'!V1728*Lists!$H$93</f>
        <v>0</v>
      </c>
      <c r="Y1778">
        <f>'Energy consumption (raw)'!W1728*Lists!$H$94</f>
        <v>0</v>
      </c>
      <c r="Z1778">
        <f>'Energy consumption (raw)'!X1728*Lists!$H$96*1000000</f>
        <v>0</v>
      </c>
      <c r="AA1778">
        <f>'Energy consumption (raw)'!Y1728*Lists!$H$97</f>
        <v>0</v>
      </c>
      <c r="AB1778">
        <f>'Energy consumption (raw)'!Z1728*Lists!$H$96</f>
        <v>0</v>
      </c>
      <c r="AC1778">
        <f>'Energy consumption (raw)'!AA1728*Lists!$H$98</f>
        <v>0</v>
      </c>
      <c r="AD1778">
        <f>'Energy consumption (raw)'!AB1728*Lists!$H$99</f>
        <v>0</v>
      </c>
      <c r="AE1778">
        <f>'Energy consumption (raw)'!AC1728*Lists!$H$101</f>
        <v>0</v>
      </c>
      <c r="AF1778">
        <f>'Energy consumption (raw)'!AD1728*Lists!$H$101</f>
        <v>0</v>
      </c>
      <c r="AG1778">
        <f>'Energy consumption (raw)'!AE1728*Lists!$H$101</f>
        <v>0</v>
      </c>
      <c r="AH1778">
        <f>'Energy consumption (raw)'!AF1728*Lists!$H$100</f>
        <v>0</v>
      </c>
      <c r="AI1778" s="167">
        <f t="shared" si="130"/>
        <v>5508.1586599999991</v>
      </c>
      <c r="AJ1778" s="179">
        <f>'Energy consumption (raw)'!AG1728</f>
        <v>5508.1586599999991</v>
      </c>
      <c r="AK1778" s="179">
        <f>'Energy consumption (raw)'!AH1728</f>
        <v>1812.3769400000001</v>
      </c>
      <c r="AL1778">
        <f>IF(ROUND(AI1778,-3)=ROUND('Energy consumption (raw)'!AG1728,-3),1,0)</f>
        <v>1</v>
      </c>
      <c r="AM1778" s="179" t="str">
        <f>'Energy consumption (raw)'!AJ1728</f>
        <v>47. Binh Duong</v>
      </c>
      <c r="AN1778">
        <f>VLOOKUP(AM1778,Lists!$F$9:$G$71,2,FALSE)</f>
        <v>1</v>
      </c>
    </row>
    <row r="1779" spans="2:40" x14ac:dyDescent="0.25">
      <c r="B1779" s="65" t="str">
        <f t="shared" si="128"/>
        <v>Industry1627</v>
      </c>
      <c r="C1779" s="179">
        <f>'Energy consumption (raw)'!B1729</f>
        <v>1627</v>
      </c>
      <c r="D1779" s="179">
        <f>'Energy consumption (raw)'!C1729</f>
        <v>0</v>
      </c>
      <c r="E1779" s="179">
        <f>'Energy consumption (raw)'!D1729</f>
        <v>0</v>
      </c>
      <c r="F1779" s="179" t="str">
        <f>'Energy consumption (raw)'!E1729</f>
        <v>Công nghiệp</v>
      </c>
      <c r="G1779" s="179" t="str">
        <f>'Energy consumption (raw)'!F1729</f>
        <v>Sản xuất sữa và các sản phẩm từ sữa</v>
      </c>
      <c r="H1779" s="179" t="str">
        <f>'Energy consumption (raw)'!G1729</f>
        <v>Industry</v>
      </c>
      <c r="I1779" s="179" t="str">
        <f>'Energy consumption (raw)'!I1729</f>
        <v>10 Manufacture of food products</v>
      </c>
      <c r="J1779" s="179" t="str">
        <f>INDEX(Sector!$E$6:$E$46,MATCH('Energy consumption (toe)'!I1779,Sector!$B$6:$B$46,FALSE))</f>
        <v>Manufacture of food products</v>
      </c>
      <c r="K1779" s="179">
        <f>IFERROR('Energy consumption (raw)'!J1729*Lists!$H$84,)</f>
        <v>0</v>
      </c>
      <c r="L1779" s="179">
        <f>'Energy consumption (raw)'!K1729*Lists!$H$84</f>
        <v>3935.1283300000005</v>
      </c>
      <c r="M1779" s="179">
        <f>'Energy consumption (raw)'!L1729*Lists!$H$84</f>
        <v>0</v>
      </c>
      <c r="N1779" s="179">
        <f>'Energy consumption (raw)'!M1729*Lists!$H$84</f>
        <v>0</v>
      </c>
      <c r="O1779" s="178">
        <f t="shared" si="129"/>
        <v>3935.1283300000005</v>
      </c>
      <c r="P1779">
        <f>'Energy consumption (raw)'!N1729*Lists!$H$85</f>
        <v>0</v>
      </c>
      <c r="Q1779">
        <f>'Energy consumption (raw)'!O1729*Lists!$H$86</f>
        <v>0</v>
      </c>
      <c r="R1779">
        <f>'Energy consumption (raw)'!P1729*Lists!$H$87</f>
        <v>0</v>
      </c>
      <c r="S1779">
        <f>'Energy consumption (raw)'!Q1729*Lists!$H$88</f>
        <v>0</v>
      </c>
      <c r="T1779">
        <f>'Energy consumption (raw)'!R1729*Lists!$H$89</f>
        <v>0</v>
      </c>
      <c r="U1779">
        <f>'Energy consumption (raw)'!S1729*Lists!$H$90</f>
        <v>0</v>
      </c>
      <c r="V1779">
        <f>'Energy consumption (raw)'!T1729*Lists!$H$91</f>
        <v>0</v>
      </c>
      <c r="W1779">
        <f>'Energy consumption (raw)'!U1729*Lists!$H$92</f>
        <v>0</v>
      </c>
      <c r="X1779">
        <f>'Energy consumption (raw)'!V1729*Lists!$H$93</f>
        <v>0</v>
      </c>
      <c r="Y1779">
        <f>'Energy consumption (raw)'!W1729*Lists!$H$94</f>
        <v>0</v>
      </c>
      <c r="Z1779">
        <f>'Energy consumption (raw)'!X1729*Lists!$H$96*1000000</f>
        <v>0</v>
      </c>
      <c r="AA1779">
        <f>'Energy consumption (raw)'!Y1729*Lists!$H$97</f>
        <v>0</v>
      </c>
      <c r="AB1779">
        <f>'Energy consumption (raw)'!Z1729*Lists!$H$96</f>
        <v>0</v>
      </c>
      <c r="AC1779">
        <f>'Energy consumption (raw)'!AA1729*Lists!$H$98</f>
        <v>0</v>
      </c>
      <c r="AD1779">
        <f>'Energy consumption (raw)'!AB1729*Lists!$H$99</f>
        <v>0</v>
      </c>
      <c r="AE1779">
        <f>'Energy consumption (raw)'!AC1729*Lists!$H$101</f>
        <v>0</v>
      </c>
      <c r="AF1779">
        <f>'Energy consumption (raw)'!AD1729*Lists!$H$101</f>
        <v>0</v>
      </c>
      <c r="AG1779">
        <f>'Energy consumption (raw)'!AE1729*Lists!$H$101</f>
        <v>0</v>
      </c>
      <c r="AH1779">
        <f>'Energy consumption (raw)'!AF1729*Lists!$H$100</f>
        <v>0</v>
      </c>
      <c r="AI1779" s="167">
        <f t="shared" si="130"/>
        <v>3935.1283300000005</v>
      </c>
      <c r="AJ1779" s="179">
        <f>'Energy consumption (raw)'!AG1729</f>
        <v>3935.1283300000005</v>
      </c>
      <c r="AK1779" s="179">
        <f>'Energy consumption (raw)'!AH1729</f>
        <v>3797.9673900000003</v>
      </c>
      <c r="AL1779">
        <f>IF(ROUND(AI1779,-3)=ROUND('Energy consumption (raw)'!AG1729,-3),1,0)</f>
        <v>1</v>
      </c>
      <c r="AM1779" s="179" t="str">
        <f>'Energy consumption (raw)'!AJ1729</f>
        <v>47. Binh Duong</v>
      </c>
      <c r="AN1779">
        <f>VLOOKUP(AM1779,Lists!$F$9:$G$71,2,FALSE)</f>
        <v>1</v>
      </c>
    </row>
    <row r="1780" spans="2:40" x14ac:dyDescent="0.25">
      <c r="B1780" s="65" t="str">
        <f t="shared" si="128"/>
        <v>Industry1628</v>
      </c>
      <c r="C1780" s="179">
        <f>'Energy consumption (raw)'!B1730</f>
        <v>1628</v>
      </c>
      <c r="D1780" s="179">
        <f>'Energy consumption (raw)'!C1730</f>
        <v>0</v>
      </c>
      <c r="E1780" s="179">
        <f>'Energy consumption (raw)'!D1730</f>
        <v>0</v>
      </c>
      <c r="F1780" s="179" t="str">
        <f>'Energy consumption (raw)'!E1730</f>
        <v>Công nghiệp</v>
      </c>
      <c r="G1780" s="179" t="str">
        <f>'Energy consumption (raw)'!F1730</f>
        <v>Sản xuất thiết bị đo lường, kiểm tra, định hướng và điều khiển</v>
      </c>
      <c r="H1780" s="179" t="str">
        <f>'Energy consumption (raw)'!G1730</f>
        <v>Industry</v>
      </c>
      <c r="I1780" s="179" t="str">
        <f>'Energy consumption (raw)'!I1730</f>
        <v>27 Manufacture of electrical equipment</v>
      </c>
      <c r="J1780" s="179" t="str">
        <f>INDEX(Sector!$E$6:$E$46,MATCH('Energy consumption (toe)'!I1780,Sector!$B$6:$B$46,FALSE))</f>
        <v>Manufacture of electrical equipment</v>
      </c>
      <c r="K1780" s="179">
        <f>IFERROR('Energy consumption (raw)'!J1730*Lists!$H$84,)</f>
        <v>0</v>
      </c>
      <c r="L1780" s="179">
        <f>'Energy consumption (raw)'!K1730*Lists!$H$84</f>
        <v>1024.0582400000001</v>
      </c>
      <c r="M1780" s="179">
        <f>'Energy consumption (raw)'!L1730*Lists!$H$84</f>
        <v>0</v>
      </c>
      <c r="N1780" s="179">
        <f>'Energy consumption (raw)'!M1730*Lists!$H$84</f>
        <v>0</v>
      </c>
      <c r="O1780" s="178">
        <f t="shared" si="129"/>
        <v>1024.0582400000001</v>
      </c>
      <c r="P1780">
        <f>'Energy consumption (raw)'!N1730*Lists!$H$85</f>
        <v>0</v>
      </c>
      <c r="Q1780">
        <f>'Energy consumption (raw)'!O1730*Lists!$H$86</f>
        <v>0</v>
      </c>
      <c r="R1780">
        <f>'Energy consumption (raw)'!P1730*Lists!$H$87</f>
        <v>0</v>
      </c>
      <c r="S1780">
        <f>'Energy consumption (raw)'!Q1730*Lists!$H$88</f>
        <v>0</v>
      </c>
      <c r="T1780">
        <f>'Energy consumption (raw)'!R1730*Lists!$H$89</f>
        <v>0</v>
      </c>
      <c r="U1780">
        <f>'Energy consumption (raw)'!S1730*Lists!$H$90</f>
        <v>0</v>
      </c>
      <c r="V1780">
        <f>'Energy consumption (raw)'!T1730*Lists!$H$91</f>
        <v>0</v>
      </c>
      <c r="W1780">
        <f>'Energy consumption (raw)'!U1730*Lists!$H$92</f>
        <v>0</v>
      </c>
      <c r="X1780">
        <f>'Energy consumption (raw)'!V1730*Lists!$H$93</f>
        <v>0</v>
      </c>
      <c r="Y1780">
        <f>'Energy consumption (raw)'!W1730*Lists!$H$94</f>
        <v>0</v>
      </c>
      <c r="Z1780">
        <f>'Energy consumption (raw)'!X1730*Lists!$H$96*1000000</f>
        <v>0</v>
      </c>
      <c r="AA1780">
        <f>'Energy consumption (raw)'!Y1730*Lists!$H$97</f>
        <v>0</v>
      </c>
      <c r="AB1780">
        <f>'Energy consumption (raw)'!Z1730*Lists!$H$96</f>
        <v>0</v>
      </c>
      <c r="AC1780">
        <f>'Energy consumption (raw)'!AA1730*Lists!$H$98</f>
        <v>0</v>
      </c>
      <c r="AD1780">
        <f>'Energy consumption (raw)'!AB1730*Lists!$H$99</f>
        <v>0</v>
      </c>
      <c r="AE1780">
        <f>'Energy consumption (raw)'!AC1730*Lists!$H$101</f>
        <v>0</v>
      </c>
      <c r="AF1780">
        <f>'Energy consumption (raw)'!AD1730*Lists!$H$101</f>
        <v>0</v>
      </c>
      <c r="AG1780">
        <f>'Energy consumption (raw)'!AE1730*Lists!$H$101</f>
        <v>0</v>
      </c>
      <c r="AH1780">
        <f>'Energy consumption (raw)'!AF1730*Lists!$H$100</f>
        <v>0</v>
      </c>
      <c r="AI1780" s="167">
        <f t="shared" si="130"/>
        <v>1024.0582400000001</v>
      </c>
      <c r="AJ1780" s="179">
        <f>'Energy consumption (raw)'!AG1730</f>
        <v>1024.0582400000001</v>
      </c>
      <c r="AK1780" s="179">
        <f>'Energy consumption (raw)'!AH1730</f>
        <v>0</v>
      </c>
      <c r="AL1780">
        <f>IF(ROUND(AI1780,-3)=ROUND('Energy consumption (raw)'!AG1730,-3),1,0)</f>
        <v>1</v>
      </c>
      <c r="AM1780" s="179" t="str">
        <f>'Energy consumption (raw)'!AJ1730</f>
        <v>47. Binh Duong</v>
      </c>
      <c r="AN1780">
        <f>VLOOKUP(AM1780,Lists!$F$9:$G$71,2,FALSE)</f>
        <v>1</v>
      </c>
    </row>
    <row r="1781" spans="2:40" x14ac:dyDescent="0.25">
      <c r="B1781" s="65" t="str">
        <f t="shared" si="128"/>
        <v>Industry1629</v>
      </c>
      <c r="C1781" s="179">
        <f>'Energy consumption (raw)'!B1731</f>
        <v>1629</v>
      </c>
      <c r="D1781" s="179">
        <f>'Energy consumption (raw)'!C1731</f>
        <v>0</v>
      </c>
      <c r="E1781" s="179">
        <f>'Energy consumption (raw)'!D1731</f>
        <v>0</v>
      </c>
      <c r="F1781" s="179" t="str">
        <f>'Energy consumption (raw)'!E1731</f>
        <v>Công nghiệp</v>
      </c>
      <c r="G1781" s="179" t="str">
        <f>'Energy consumption (raw)'!F1731</f>
        <v>Sản xuất thiết bị dụng cụ y tế, y khoa</v>
      </c>
      <c r="H1781" s="179" t="str">
        <f>'Energy consumption (raw)'!G1731</f>
        <v>Industry</v>
      </c>
      <c r="I1781" s="179" t="str">
        <f>'Energy consumption (raw)'!I1731</f>
        <v>32 Other manufacturing</v>
      </c>
      <c r="J1781" s="179" t="str">
        <f>INDEX(Sector!$E$6:$E$46,MATCH('Energy consumption (toe)'!I1781,Sector!$B$6:$B$46,FALSE))</f>
        <v>Other manufacturing</v>
      </c>
      <c r="K1781" s="179">
        <f>IFERROR('Energy consumption (raw)'!J1731*Lists!$H$84,)</f>
        <v>0</v>
      </c>
      <c r="L1781" s="179">
        <f>'Energy consumption (raw)'!K1731*Lists!$H$84</f>
        <v>3380.6667100000004</v>
      </c>
      <c r="M1781" s="179">
        <f>'Energy consumption (raw)'!L1731*Lists!$H$84</f>
        <v>0</v>
      </c>
      <c r="N1781" s="179">
        <f>'Energy consumption (raw)'!M1731*Lists!$H$84</f>
        <v>0</v>
      </c>
      <c r="O1781" s="178">
        <f t="shared" si="129"/>
        <v>3380.6667100000004</v>
      </c>
      <c r="P1781">
        <f>'Energy consumption (raw)'!N1731*Lists!$H$85</f>
        <v>0</v>
      </c>
      <c r="Q1781">
        <f>'Energy consumption (raw)'!O1731*Lists!$H$86</f>
        <v>0</v>
      </c>
      <c r="R1781">
        <f>'Energy consumption (raw)'!P1731*Lists!$H$87</f>
        <v>0</v>
      </c>
      <c r="S1781">
        <f>'Energy consumption (raw)'!Q1731*Lists!$H$88</f>
        <v>0</v>
      </c>
      <c r="T1781">
        <f>'Energy consumption (raw)'!R1731*Lists!$H$89</f>
        <v>0</v>
      </c>
      <c r="U1781">
        <f>'Energy consumption (raw)'!S1731*Lists!$H$90</f>
        <v>1.056E-2</v>
      </c>
      <c r="V1781">
        <f>'Energy consumption (raw)'!T1731*Lists!$H$91</f>
        <v>0</v>
      </c>
      <c r="W1781">
        <f>'Energy consumption (raw)'!U1731*Lists!$H$92</f>
        <v>0</v>
      </c>
      <c r="X1781">
        <f>'Energy consumption (raw)'!V1731*Lists!$H$93</f>
        <v>0</v>
      </c>
      <c r="Y1781">
        <f>'Energy consumption (raw)'!W1731*Lists!$H$94</f>
        <v>0</v>
      </c>
      <c r="Z1781">
        <f>'Energy consumption (raw)'!X1731*Lists!$H$96*1000000</f>
        <v>0</v>
      </c>
      <c r="AA1781">
        <f>'Energy consumption (raw)'!Y1731*Lists!$H$97</f>
        <v>25.07</v>
      </c>
      <c r="AB1781">
        <f>'Energy consumption (raw)'!Z1731*Lists!$H$96</f>
        <v>0</v>
      </c>
      <c r="AC1781">
        <f>'Energy consumption (raw)'!AA1731*Lists!$H$98</f>
        <v>0</v>
      </c>
      <c r="AD1781">
        <f>'Energy consumption (raw)'!AB1731*Lists!$H$99</f>
        <v>0</v>
      </c>
      <c r="AE1781">
        <f>'Energy consumption (raw)'!AC1731*Lists!$H$101</f>
        <v>0</v>
      </c>
      <c r="AF1781">
        <f>'Energy consumption (raw)'!AD1731*Lists!$H$101</f>
        <v>0</v>
      </c>
      <c r="AG1781">
        <f>'Energy consumption (raw)'!AE1731*Lists!$H$101</f>
        <v>0</v>
      </c>
      <c r="AH1781">
        <f>'Energy consumption (raw)'!AF1731*Lists!$H$100</f>
        <v>0</v>
      </c>
      <c r="AI1781" s="167">
        <f t="shared" si="130"/>
        <v>3405.7472700000008</v>
      </c>
      <c r="AJ1781" s="179">
        <f>'Energy consumption (raw)'!AG1731</f>
        <v>3405.7472700000008</v>
      </c>
      <c r="AK1781" s="179">
        <f>'Energy consumption (raw)'!AH1731</f>
        <v>3180.9934500000004</v>
      </c>
      <c r="AL1781">
        <f>IF(ROUND(AI1781,-3)=ROUND('Energy consumption (raw)'!AG1731,-3),1,0)</f>
        <v>1</v>
      </c>
      <c r="AM1781" s="179" t="str">
        <f>'Energy consumption (raw)'!AJ1731</f>
        <v>47. Binh Duong</v>
      </c>
      <c r="AN1781">
        <f>VLOOKUP(AM1781,Lists!$F$9:$G$71,2,FALSE)</f>
        <v>1</v>
      </c>
    </row>
    <row r="1782" spans="2:40" x14ac:dyDescent="0.25">
      <c r="B1782" s="65" t="str">
        <f t="shared" si="128"/>
        <v>Industry1630</v>
      </c>
      <c r="C1782" s="179">
        <f>'Energy consumption (raw)'!B1732</f>
        <v>1630</v>
      </c>
      <c r="D1782" s="179">
        <f>'Energy consumption (raw)'!C1732</f>
        <v>0</v>
      </c>
      <c r="E1782" s="179">
        <f>'Energy consumption (raw)'!D1732</f>
        <v>0</v>
      </c>
      <c r="F1782" s="179" t="str">
        <f>'Energy consumption (raw)'!E1732</f>
        <v>Công nghiệp</v>
      </c>
      <c r="G1782" s="179" t="str">
        <f>'Energy consumption (raw)'!F1732</f>
        <v>Sản xuất thiết bị, dụng cụ y tế</v>
      </c>
      <c r="H1782" s="179" t="str">
        <f>'Energy consumption (raw)'!G1732</f>
        <v>Industry</v>
      </c>
      <c r="I1782" s="179" t="str">
        <f>'Energy consumption (raw)'!I1732</f>
        <v>32 Other manufacturing</v>
      </c>
      <c r="J1782" s="179" t="str">
        <f>INDEX(Sector!$E$6:$E$46,MATCH('Energy consumption (toe)'!I1782,Sector!$B$6:$B$46,FALSE))</f>
        <v>Other manufacturing</v>
      </c>
      <c r="K1782" s="179">
        <f>IFERROR('Energy consumption (raw)'!J1732*Lists!$H$84,)</f>
        <v>0</v>
      </c>
      <c r="L1782" s="179">
        <f>'Energy consumption (raw)'!K1732*Lists!$H$84</f>
        <v>4149.9910800000007</v>
      </c>
      <c r="M1782" s="179">
        <f>'Energy consumption (raw)'!L1732*Lists!$H$84</f>
        <v>0</v>
      </c>
      <c r="N1782" s="179">
        <f>'Energy consumption (raw)'!M1732*Lists!$H$84</f>
        <v>0</v>
      </c>
      <c r="O1782" s="178">
        <f t="shared" si="129"/>
        <v>4149.9910800000007</v>
      </c>
      <c r="P1782">
        <f>'Energy consumption (raw)'!N1732*Lists!$H$85</f>
        <v>51070.6</v>
      </c>
      <c r="Q1782">
        <f>'Energy consumption (raw)'!O1732*Lists!$H$86</f>
        <v>0</v>
      </c>
      <c r="R1782">
        <f>'Energy consumption (raw)'!P1732*Lists!$H$87</f>
        <v>0</v>
      </c>
      <c r="S1782">
        <f>'Energy consumption (raw)'!Q1732*Lists!$H$88</f>
        <v>0</v>
      </c>
      <c r="T1782">
        <f>'Energy consumption (raw)'!R1732*Lists!$H$89</f>
        <v>0</v>
      </c>
      <c r="U1782">
        <f>'Energy consumption (raw)'!S1732*Lists!$H$90</f>
        <v>33.44</v>
      </c>
      <c r="V1782">
        <f>'Energy consumption (raw)'!T1732*Lists!$H$91</f>
        <v>0</v>
      </c>
      <c r="W1782">
        <f>'Energy consumption (raw)'!U1732*Lists!$H$92</f>
        <v>0</v>
      </c>
      <c r="X1782">
        <f>'Energy consumption (raw)'!V1732*Lists!$H$93</f>
        <v>0</v>
      </c>
      <c r="Y1782">
        <f>'Energy consumption (raw)'!W1732*Lists!$H$94</f>
        <v>0</v>
      </c>
      <c r="Z1782">
        <f>'Energy consumption (raw)'!X1732*Lists!$H$96*1000000</f>
        <v>0</v>
      </c>
      <c r="AA1782">
        <f>'Energy consumption (raw)'!Y1732*Lists!$H$97</f>
        <v>0</v>
      </c>
      <c r="AB1782">
        <f>'Energy consumption (raw)'!Z1732*Lists!$H$96</f>
        <v>0</v>
      </c>
      <c r="AC1782">
        <f>'Energy consumption (raw)'!AA1732*Lists!$H$98</f>
        <v>0</v>
      </c>
      <c r="AD1782">
        <f>'Energy consumption (raw)'!AB1732*Lists!$H$99</f>
        <v>6803.1470000000081</v>
      </c>
      <c r="AE1782">
        <f>'Energy consumption (raw)'!AC1732*Lists!$H$101</f>
        <v>0</v>
      </c>
      <c r="AF1782">
        <f>'Energy consumption (raw)'!AD1732*Lists!$H$101</f>
        <v>0</v>
      </c>
      <c r="AG1782">
        <f>'Energy consumption (raw)'!AE1732*Lists!$H$101</f>
        <v>0</v>
      </c>
      <c r="AH1782">
        <f>'Energy consumption (raw)'!AF1732*Lists!$H$100</f>
        <v>0</v>
      </c>
      <c r="AI1782" s="167">
        <f t="shared" si="130"/>
        <v>62057.178080000012</v>
      </c>
      <c r="AJ1782" s="179">
        <f>'Energy consumption (raw)'!AG1732</f>
        <v>62057.178079999998</v>
      </c>
      <c r="AK1782" s="179">
        <f>'Energy consumption (raw)'!AH1732</f>
        <v>49514.602560000007</v>
      </c>
      <c r="AL1782">
        <f>IF(ROUND(AI1782,-3)=ROUND('Energy consumption (raw)'!AG1732,-3),1,0)</f>
        <v>1</v>
      </c>
      <c r="AM1782" s="179" t="str">
        <f>'Energy consumption (raw)'!AJ1732</f>
        <v>47. Binh Duong</v>
      </c>
      <c r="AN1782">
        <f>VLOOKUP(AM1782,Lists!$F$9:$G$71,2,FALSE)</f>
        <v>1</v>
      </c>
    </row>
    <row r="1783" spans="2:40" x14ac:dyDescent="0.25">
      <c r="B1783" s="65" t="str">
        <f t="shared" si="128"/>
        <v>Industry1631</v>
      </c>
      <c r="C1783" s="179">
        <f>'Energy consumption (raw)'!B1733</f>
        <v>1631</v>
      </c>
      <c r="D1783" s="179">
        <f>'Energy consumption (raw)'!C1733</f>
        <v>0</v>
      </c>
      <c r="E1783" s="179">
        <f>'Energy consumption (raw)'!D1733</f>
        <v>0</v>
      </c>
      <c r="F1783" s="179" t="str">
        <f>'Energy consumption (raw)'!E1733</f>
        <v>Công nghiệp</v>
      </c>
      <c r="G1783" s="179" t="str">
        <f>'Energy consumption (raw)'!F1733</f>
        <v>Sản xuất thiết bị, dụng cụ y tế, nha khoa, chỉnh hình và phục hồi chức năng</v>
      </c>
      <c r="H1783" s="179" t="str">
        <f>'Energy consumption (raw)'!G1733</f>
        <v>Industry</v>
      </c>
      <c r="I1783" s="179" t="str">
        <f>'Energy consumption (raw)'!I1733</f>
        <v>32 Other manufacturing</v>
      </c>
      <c r="J1783" s="179" t="str">
        <f>INDEX(Sector!$E$6:$E$46,MATCH('Energy consumption (toe)'!I1783,Sector!$B$6:$B$46,FALSE))</f>
        <v>Other manufacturing</v>
      </c>
      <c r="K1783" s="179">
        <f>IFERROR('Energy consumption (raw)'!J1733*Lists!$H$84,)</f>
        <v>0</v>
      </c>
      <c r="L1783" s="179">
        <f>'Energy consumption (raw)'!K1733*Lists!$H$84</f>
        <v>1112.4721400000001</v>
      </c>
      <c r="M1783" s="179">
        <f>'Energy consumption (raw)'!L1733*Lists!$H$84</f>
        <v>0</v>
      </c>
      <c r="N1783" s="179">
        <f>'Energy consumption (raw)'!M1733*Lists!$H$84</f>
        <v>0</v>
      </c>
      <c r="O1783" s="178">
        <f t="shared" si="129"/>
        <v>1112.4721400000001</v>
      </c>
      <c r="P1783">
        <f>'Energy consumption (raw)'!N1733*Lists!$H$85</f>
        <v>0</v>
      </c>
      <c r="Q1783">
        <f>'Energy consumption (raw)'!O1733*Lists!$H$86</f>
        <v>0</v>
      </c>
      <c r="R1783">
        <f>'Energy consumption (raw)'!P1733*Lists!$H$87</f>
        <v>0</v>
      </c>
      <c r="S1783">
        <f>'Energy consumption (raw)'!Q1733*Lists!$H$88</f>
        <v>0</v>
      </c>
      <c r="T1783">
        <f>'Energy consumption (raw)'!R1733*Lists!$H$89</f>
        <v>0</v>
      </c>
      <c r="U1783">
        <f>'Energy consumption (raw)'!S1733*Lists!$H$90</f>
        <v>0</v>
      </c>
      <c r="V1783">
        <f>'Energy consumption (raw)'!T1733*Lists!$H$91</f>
        <v>0</v>
      </c>
      <c r="W1783">
        <f>'Energy consumption (raw)'!U1733*Lists!$H$92</f>
        <v>0</v>
      </c>
      <c r="X1783">
        <f>'Energy consumption (raw)'!V1733*Lists!$H$93</f>
        <v>0</v>
      </c>
      <c r="Y1783">
        <f>'Energy consumption (raw)'!W1733*Lists!$H$94</f>
        <v>0</v>
      </c>
      <c r="Z1783">
        <f>'Energy consumption (raw)'!X1733*Lists!$H$96*1000000</f>
        <v>0</v>
      </c>
      <c r="AA1783">
        <f>'Energy consumption (raw)'!Y1733*Lists!$H$97</f>
        <v>0</v>
      </c>
      <c r="AB1783">
        <f>'Energy consumption (raw)'!Z1733*Lists!$H$96</f>
        <v>0</v>
      </c>
      <c r="AC1783">
        <f>'Energy consumption (raw)'!AA1733*Lists!$H$98</f>
        <v>0</v>
      </c>
      <c r="AD1783">
        <f>'Energy consumption (raw)'!AB1733*Lists!$H$99</f>
        <v>0</v>
      </c>
      <c r="AE1783">
        <f>'Energy consumption (raw)'!AC1733*Lists!$H$101</f>
        <v>0</v>
      </c>
      <c r="AF1783">
        <f>'Energy consumption (raw)'!AD1733*Lists!$H$101</f>
        <v>0</v>
      </c>
      <c r="AG1783">
        <f>'Energy consumption (raw)'!AE1733*Lists!$H$101</f>
        <v>0</v>
      </c>
      <c r="AH1783">
        <f>'Energy consumption (raw)'!AF1733*Lists!$H$100</f>
        <v>0</v>
      </c>
      <c r="AI1783" s="167">
        <f t="shared" si="130"/>
        <v>1112.4721400000001</v>
      </c>
      <c r="AJ1783" s="179">
        <f>'Energy consumption (raw)'!AG1733</f>
        <v>1112.4721400000001</v>
      </c>
      <c r="AK1783" s="179">
        <f>'Energy consumption (raw)'!AH1733</f>
        <v>2983.83797</v>
      </c>
      <c r="AL1783">
        <f>IF(ROUND(AI1783,-3)=ROUND('Energy consumption (raw)'!AG1733,-3),1,0)</f>
        <v>1</v>
      </c>
      <c r="AM1783" s="179" t="str">
        <f>'Energy consumption (raw)'!AJ1733</f>
        <v>47. Binh Duong</v>
      </c>
      <c r="AN1783">
        <f>VLOOKUP(AM1783,Lists!$F$9:$G$71,2,FALSE)</f>
        <v>1</v>
      </c>
    </row>
    <row r="1784" spans="2:40" x14ac:dyDescent="0.25">
      <c r="B1784" s="65" t="str">
        <f t="shared" si="128"/>
        <v>Industry1632</v>
      </c>
      <c r="C1784" s="179">
        <f>'Energy consumption (raw)'!B1734</f>
        <v>1632</v>
      </c>
      <c r="D1784" s="179">
        <f>'Energy consumption (raw)'!C1734</f>
        <v>0</v>
      </c>
      <c r="E1784" s="179">
        <f>'Energy consumption (raw)'!D1734</f>
        <v>0</v>
      </c>
      <c r="F1784" s="179" t="str">
        <f>'Energy consumption (raw)'!E1734</f>
        <v>Công nghiệp</v>
      </c>
      <c r="G1784" s="179" t="str">
        <f>'Energy consumption (raw)'!F1734</f>
        <v>Sản xuất thức ăn gia súc gia cầm và thủy sản</v>
      </c>
      <c r="H1784" s="179" t="str">
        <f>'Energy consumption (raw)'!G1734</f>
        <v>Industry</v>
      </c>
      <c r="I1784" s="179" t="str">
        <f>'Energy consumption (raw)'!I1734</f>
        <v>10 Manufacture of food products</v>
      </c>
      <c r="J1784" s="179" t="str">
        <f>INDEX(Sector!$E$6:$E$46,MATCH('Energy consumption (toe)'!I1784,Sector!$B$6:$B$46,FALSE))</f>
        <v>Manufacture of food products</v>
      </c>
      <c r="K1784" s="179">
        <f>IFERROR('Energy consumption (raw)'!J1734*Lists!$H$84,)</f>
        <v>2636.63211</v>
      </c>
      <c r="L1784" s="179">
        <f>'Energy consumption (raw)'!K1734*Lists!$H$84</f>
        <v>2636.63211</v>
      </c>
      <c r="M1784" s="179">
        <f>'Energy consumption (raw)'!L1734*Lists!$H$84</f>
        <v>0</v>
      </c>
      <c r="N1784" s="179">
        <f>'Energy consumption (raw)'!M1734*Lists!$H$84</f>
        <v>0</v>
      </c>
      <c r="O1784" s="178">
        <f t="shared" si="129"/>
        <v>2636.63211</v>
      </c>
      <c r="P1784">
        <f>'Energy consumption (raw)'!N1734*Lists!$H$85</f>
        <v>0</v>
      </c>
      <c r="Q1784">
        <f>'Energy consumption (raw)'!O1734*Lists!$H$86</f>
        <v>0</v>
      </c>
      <c r="R1784">
        <f>'Energy consumption (raw)'!P1734*Lists!$H$87</f>
        <v>0</v>
      </c>
      <c r="S1784">
        <f>'Energy consumption (raw)'!Q1734*Lists!$H$88</f>
        <v>0</v>
      </c>
      <c r="T1784">
        <f>'Energy consumption (raw)'!R1734*Lists!$H$89</f>
        <v>0</v>
      </c>
      <c r="U1784">
        <f>'Energy consumption (raw)'!S1734*Lists!$H$90</f>
        <v>0</v>
      </c>
      <c r="V1784">
        <f>'Energy consumption (raw)'!T1734*Lists!$H$91</f>
        <v>0</v>
      </c>
      <c r="W1784">
        <f>'Energy consumption (raw)'!U1734*Lists!$H$92</f>
        <v>0</v>
      </c>
      <c r="X1784">
        <f>'Energy consumption (raw)'!V1734*Lists!$H$93</f>
        <v>0</v>
      </c>
      <c r="Y1784">
        <f>'Energy consumption (raw)'!W1734*Lists!$H$94</f>
        <v>0</v>
      </c>
      <c r="Z1784">
        <f>'Energy consumption (raw)'!X1734*Lists!$H$96*1000000</f>
        <v>0</v>
      </c>
      <c r="AA1784">
        <f>'Energy consumption (raw)'!Y1734*Lists!$H$97</f>
        <v>0</v>
      </c>
      <c r="AB1784">
        <f>'Energy consumption (raw)'!Z1734*Lists!$H$96</f>
        <v>0</v>
      </c>
      <c r="AC1784">
        <f>'Energy consumption (raw)'!AA1734*Lists!$H$98</f>
        <v>0</v>
      </c>
      <c r="AD1784">
        <f>'Energy consumption (raw)'!AB1734*Lists!$H$99</f>
        <v>2186.8990000000026</v>
      </c>
      <c r="AE1784">
        <f>'Energy consumption (raw)'!AC1734*Lists!$H$101</f>
        <v>0</v>
      </c>
      <c r="AF1784">
        <f>'Energy consumption (raw)'!AD1734*Lists!$H$101</f>
        <v>0</v>
      </c>
      <c r="AG1784">
        <f>'Energy consumption (raw)'!AE1734*Lists!$H$101</f>
        <v>0</v>
      </c>
      <c r="AH1784">
        <f>'Energy consumption (raw)'!AF1734*Lists!$H$100</f>
        <v>0</v>
      </c>
      <c r="AI1784" s="167">
        <f t="shared" si="130"/>
        <v>4823.5311100000026</v>
      </c>
      <c r="AJ1784" s="179">
        <f>'Energy consumption (raw)'!AG1734</f>
        <v>4823.5311099999999</v>
      </c>
      <c r="AK1784" s="179">
        <f>'Energy consumption (raw)'!AH1734</f>
        <v>2983.83797</v>
      </c>
      <c r="AL1784">
        <f>IF(ROUND(AI1784,-3)=ROUND('Energy consumption (raw)'!AG1734,-3),1,0)</f>
        <v>1</v>
      </c>
      <c r="AM1784" s="179" t="str">
        <f>'Energy consumption (raw)'!AJ1734</f>
        <v>47. Binh Duong</v>
      </c>
      <c r="AN1784">
        <f>VLOOKUP(AM1784,Lists!$F$9:$G$71,2,FALSE)</f>
        <v>1</v>
      </c>
    </row>
    <row r="1785" spans="2:40" x14ac:dyDescent="0.25">
      <c r="B1785" s="65" t="str">
        <f t="shared" si="128"/>
        <v>Industry1633</v>
      </c>
      <c r="C1785" s="179">
        <f>'Energy consumption (raw)'!B1735</f>
        <v>1633</v>
      </c>
      <c r="D1785" s="179">
        <f>'Energy consumption (raw)'!C1735</f>
        <v>0</v>
      </c>
      <c r="E1785" s="179">
        <f>'Energy consumption (raw)'!D1735</f>
        <v>0</v>
      </c>
      <c r="F1785" s="179" t="str">
        <f>'Energy consumption (raw)'!E1735</f>
        <v>Công nghiệp</v>
      </c>
      <c r="G1785" s="179" t="str">
        <f>'Energy consumption (raw)'!F1735</f>
        <v>Sản xuất thức ăn gia súc gia cầm và thủy sản</v>
      </c>
      <c r="H1785" s="179" t="str">
        <f>'Energy consumption (raw)'!G1735</f>
        <v>Industry</v>
      </c>
      <c r="I1785" s="179" t="str">
        <f>'Energy consumption (raw)'!I1735</f>
        <v>10 Manufacture of food products</v>
      </c>
      <c r="J1785" s="179" t="str">
        <f>INDEX(Sector!$E$6:$E$46,MATCH('Energy consumption (toe)'!I1785,Sector!$B$6:$B$46,FALSE))</f>
        <v>Manufacture of food products</v>
      </c>
      <c r="K1785" s="179">
        <f>IFERROR('Energy consumption (raw)'!J1735*Lists!$H$84,)</f>
        <v>1910.6351800000002</v>
      </c>
      <c r="L1785" s="179">
        <f>'Energy consumption (raw)'!K1735*Lists!$H$84</f>
        <v>1910.6351800000002</v>
      </c>
      <c r="M1785" s="179">
        <f>'Energy consumption (raw)'!L1735*Lists!$H$84</f>
        <v>0</v>
      </c>
      <c r="N1785" s="179">
        <f>'Energy consumption (raw)'!M1735*Lists!$H$84</f>
        <v>0</v>
      </c>
      <c r="O1785" s="178">
        <f t="shared" si="129"/>
        <v>1910.6351800000002</v>
      </c>
      <c r="P1785">
        <f>'Energy consumption (raw)'!N1735*Lists!$H$85</f>
        <v>0</v>
      </c>
      <c r="Q1785">
        <f>'Energy consumption (raw)'!O1735*Lists!$H$86</f>
        <v>0</v>
      </c>
      <c r="R1785">
        <f>'Energy consumption (raw)'!P1735*Lists!$H$87</f>
        <v>0</v>
      </c>
      <c r="S1785">
        <f>'Energy consumption (raw)'!Q1735*Lists!$H$88</f>
        <v>0</v>
      </c>
      <c r="T1785">
        <f>'Energy consumption (raw)'!R1735*Lists!$H$89</f>
        <v>0</v>
      </c>
      <c r="U1785">
        <f>'Energy consumption (raw)'!S1735*Lists!$H$90</f>
        <v>0</v>
      </c>
      <c r="V1785">
        <f>'Energy consumption (raw)'!T1735*Lists!$H$91</f>
        <v>0</v>
      </c>
      <c r="W1785">
        <f>'Energy consumption (raw)'!U1735*Lists!$H$92</f>
        <v>0</v>
      </c>
      <c r="X1785">
        <f>'Energy consumption (raw)'!V1735*Lists!$H$93</f>
        <v>0</v>
      </c>
      <c r="Y1785">
        <f>'Energy consumption (raw)'!W1735*Lists!$H$94</f>
        <v>0</v>
      </c>
      <c r="Z1785">
        <f>'Energy consumption (raw)'!X1735*Lists!$H$96*1000000</f>
        <v>0</v>
      </c>
      <c r="AA1785">
        <f>'Energy consumption (raw)'!Y1735*Lists!$H$97</f>
        <v>0</v>
      </c>
      <c r="AB1785">
        <f>'Energy consumption (raw)'!Z1735*Lists!$H$96</f>
        <v>0</v>
      </c>
      <c r="AC1785">
        <f>'Energy consumption (raw)'!AA1735*Lists!$H$98</f>
        <v>0</v>
      </c>
      <c r="AD1785">
        <f>'Energy consumption (raw)'!AB1735*Lists!$H$99</f>
        <v>0</v>
      </c>
      <c r="AE1785">
        <f>'Energy consumption (raw)'!AC1735*Lists!$H$101</f>
        <v>0</v>
      </c>
      <c r="AF1785">
        <f>'Energy consumption (raw)'!AD1735*Lists!$H$101</f>
        <v>0</v>
      </c>
      <c r="AG1785">
        <f>'Energy consumption (raw)'!AE1735*Lists!$H$101</f>
        <v>0</v>
      </c>
      <c r="AH1785">
        <f>'Energy consumption (raw)'!AF1735*Lists!$H$100</f>
        <v>0</v>
      </c>
      <c r="AI1785" s="167">
        <f t="shared" si="130"/>
        <v>1910.6351800000002</v>
      </c>
      <c r="AJ1785" s="179">
        <f>'Energy consumption (raw)'!AG1735</f>
        <v>1910.6351800000002</v>
      </c>
      <c r="AK1785" s="179">
        <f>'Energy consumption (raw)'!AH1735</f>
        <v>2485.3517999999999</v>
      </c>
      <c r="AL1785">
        <f>IF(ROUND(AI1785,-3)=ROUND('Energy consumption (raw)'!AG1735,-3),1,0)</f>
        <v>1</v>
      </c>
      <c r="AM1785" s="179" t="str">
        <f>'Energy consumption (raw)'!AJ1735</f>
        <v>47. Binh Duong</v>
      </c>
      <c r="AN1785">
        <f>VLOOKUP(AM1785,Lists!$F$9:$G$71,2,FALSE)</f>
        <v>1</v>
      </c>
    </row>
    <row r="1786" spans="2:40" x14ac:dyDescent="0.25">
      <c r="B1786" s="65" t="str">
        <f t="shared" si="128"/>
        <v>Industry1634</v>
      </c>
      <c r="C1786" s="179">
        <f>'Energy consumption (raw)'!B1736</f>
        <v>1634</v>
      </c>
      <c r="D1786" s="179">
        <f>'Energy consumption (raw)'!C1736</f>
        <v>0</v>
      </c>
      <c r="E1786" s="179">
        <f>'Energy consumption (raw)'!D1736</f>
        <v>0</v>
      </c>
      <c r="F1786" s="179" t="str">
        <f>'Energy consumption (raw)'!E1736</f>
        <v>Công nghiệp</v>
      </c>
      <c r="G1786" s="179" t="str">
        <f>'Energy consumption (raw)'!F1736</f>
        <v>Sản xuất thức ăn gia súc gia cầm và thủy sản</v>
      </c>
      <c r="H1786" s="179" t="str">
        <f>'Energy consumption (raw)'!G1736</f>
        <v>Industry</v>
      </c>
      <c r="I1786" s="179" t="str">
        <f>'Energy consumption (raw)'!I1736</f>
        <v>10 Manufacture of food products</v>
      </c>
      <c r="J1786" s="179" t="str">
        <f>INDEX(Sector!$E$6:$E$46,MATCH('Energy consumption (toe)'!I1786,Sector!$B$6:$B$46,FALSE))</f>
        <v>Manufacture of food products</v>
      </c>
      <c r="K1786" s="179">
        <f>IFERROR('Energy consumption (raw)'!J1736*Lists!$H$84,)</f>
        <v>1620.4123100000002</v>
      </c>
      <c r="L1786" s="179">
        <f>'Energy consumption (raw)'!K1736*Lists!$H$84</f>
        <v>1620.4123100000002</v>
      </c>
      <c r="M1786" s="179">
        <f>'Energy consumption (raw)'!L1736*Lists!$H$84</f>
        <v>0</v>
      </c>
      <c r="N1786" s="179">
        <f>'Energy consumption (raw)'!M1736*Lists!$H$84</f>
        <v>0</v>
      </c>
      <c r="O1786" s="178">
        <f t="shared" si="129"/>
        <v>1620.4123100000002</v>
      </c>
      <c r="P1786">
        <f>'Energy consumption (raw)'!N1736*Lists!$H$85</f>
        <v>2878.3999999999996</v>
      </c>
      <c r="Q1786">
        <f>'Energy consumption (raw)'!O1736*Lists!$H$86</f>
        <v>0</v>
      </c>
      <c r="R1786">
        <f>'Energy consumption (raw)'!P1736*Lists!$H$87</f>
        <v>0</v>
      </c>
      <c r="S1786">
        <f>'Energy consumption (raw)'!Q1736*Lists!$H$88</f>
        <v>0</v>
      </c>
      <c r="T1786">
        <f>'Energy consumption (raw)'!R1736*Lists!$H$89</f>
        <v>0</v>
      </c>
      <c r="U1786">
        <f>'Energy consumption (raw)'!S1736*Lists!$H$90</f>
        <v>0.1628</v>
      </c>
      <c r="V1786">
        <f>'Energy consumption (raw)'!T1736*Lists!$H$91</f>
        <v>0</v>
      </c>
      <c r="W1786">
        <f>'Energy consumption (raw)'!U1736*Lists!$H$92</f>
        <v>0</v>
      </c>
      <c r="X1786">
        <f>'Energy consumption (raw)'!V1736*Lists!$H$93</f>
        <v>0</v>
      </c>
      <c r="Y1786">
        <f>'Energy consumption (raw)'!W1736*Lists!$H$94</f>
        <v>0</v>
      </c>
      <c r="Z1786">
        <f>'Energy consumption (raw)'!X1736*Lists!$H$96*1000000</f>
        <v>0</v>
      </c>
      <c r="AA1786">
        <f>'Energy consumption (raw)'!Y1736*Lists!$H$97</f>
        <v>0</v>
      </c>
      <c r="AB1786">
        <f>'Energy consumption (raw)'!Z1736*Lists!$H$96</f>
        <v>0</v>
      </c>
      <c r="AC1786">
        <f>'Energy consumption (raw)'!AA1736*Lists!$H$98</f>
        <v>0</v>
      </c>
      <c r="AD1786">
        <f>'Energy consumption (raw)'!AB1736*Lists!$H$99</f>
        <v>0</v>
      </c>
      <c r="AE1786">
        <f>'Energy consumption (raw)'!AC1736*Lists!$H$101</f>
        <v>0</v>
      </c>
      <c r="AF1786">
        <f>'Energy consumption (raw)'!AD1736*Lists!$H$101</f>
        <v>0</v>
      </c>
      <c r="AG1786">
        <f>'Energy consumption (raw)'!AE1736*Lists!$H$101</f>
        <v>0</v>
      </c>
      <c r="AH1786">
        <f>'Energy consumption (raw)'!AF1736*Lists!$H$100</f>
        <v>0</v>
      </c>
      <c r="AI1786" s="167">
        <f t="shared" si="130"/>
        <v>4498.9751099999994</v>
      </c>
      <c r="AJ1786" s="179">
        <f>'Energy consumption (raw)'!AG1736</f>
        <v>4498.9751099999994</v>
      </c>
      <c r="AK1786" s="179">
        <f>'Energy consumption (raw)'!AH1736</f>
        <v>5156.4888899999996</v>
      </c>
      <c r="AL1786">
        <f>IF(ROUND(AI1786,-3)=ROUND('Energy consumption (raw)'!AG1736,-3),1,0)</f>
        <v>1</v>
      </c>
      <c r="AM1786" s="179" t="str">
        <f>'Energy consumption (raw)'!AJ1736</f>
        <v>47. Binh Duong</v>
      </c>
      <c r="AN1786">
        <f>VLOOKUP(AM1786,Lists!$F$9:$G$71,2,FALSE)</f>
        <v>1</v>
      </c>
    </row>
    <row r="1787" spans="2:40" x14ac:dyDescent="0.25">
      <c r="B1787" s="65" t="str">
        <f t="shared" si="128"/>
        <v>Industry1635</v>
      </c>
      <c r="C1787" s="179">
        <f>'Energy consumption (raw)'!B1737</f>
        <v>1635</v>
      </c>
      <c r="D1787" s="179">
        <f>'Energy consumption (raw)'!C1737</f>
        <v>0</v>
      </c>
      <c r="E1787" s="179">
        <f>'Energy consumption (raw)'!D1737</f>
        <v>0</v>
      </c>
      <c r="F1787" s="179" t="str">
        <f>'Energy consumption (raw)'!E1737</f>
        <v>Công nghiệp</v>
      </c>
      <c r="G1787" s="179" t="str">
        <f>'Energy consumption (raw)'!F1737</f>
        <v>Sản xuất thức ăn gia súc gia cầm và thủy sản</v>
      </c>
      <c r="H1787" s="179" t="str">
        <f>'Energy consumption (raw)'!G1737</f>
        <v>Industry</v>
      </c>
      <c r="I1787" s="179" t="str">
        <f>'Energy consumption (raw)'!I1737</f>
        <v>10 Manufacture of food products</v>
      </c>
      <c r="J1787" s="179" t="str">
        <f>INDEX(Sector!$E$6:$E$46,MATCH('Energy consumption (toe)'!I1787,Sector!$B$6:$B$46,FALSE))</f>
        <v>Manufacture of food products</v>
      </c>
      <c r="K1787" s="179">
        <f>IFERROR('Energy consumption (raw)'!J1737*Lists!$H$84,)</f>
        <v>1638.8048700000002</v>
      </c>
      <c r="L1787" s="179">
        <f>'Energy consumption (raw)'!K1737*Lists!$H$84</f>
        <v>1638.8048700000002</v>
      </c>
      <c r="M1787" s="179">
        <f>'Energy consumption (raw)'!L1737*Lists!$H$84</f>
        <v>0</v>
      </c>
      <c r="N1787" s="179">
        <f>'Energy consumption (raw)'!M1737*Lists!$H$84</f>
        <v>0</v>
      </c>
      <c r="O1787" s="178">
        <f t="shared" si="129"/>
        <v>1638.8048700000002</v>
      </c>
      <c r="P1787">
        <f>'Energy consumption (raw)'!N1737*Lists!$H$85</f>
        <v>0</v>
      </c>
      <c r="Q1787">
        <f>'Energy consumption (raw)'!O1737*Lists!$H$86</f>
        <v>0</v>
      </c>
      <c r="R1787">
        <f>'Energy consumption (raw)'!P1737*Lists!$H$87</f>
        <v>0</v>
      </c>
      <c r="S1787">
        <f>'Energy consumption (raw)'!Q1737*Lists!$H$88</f>
        <v>0</v>
      </c>
      <c r="T1787">
        <f>'Energy consumption (raw)'!R1737*Lists!$H$89</f>
        <v>0</v>
      </c>
      <c r="U1787">
        <f>'Energy consumption (raw)'!S1737*Lists!$H$90</f>
        <v>0</v>
      </c>
      <c r="V1787">
        <f>'Energy consumption (raw)'!T1737*Lists!$H$91</f>
        <v>0</v>
      </c>
      <c r="W1787">
        <f>'Energy consumption (raw)'!U1737*Lists!$H$92</f>
        <v>0</v>
      </c>
      <c r="X1787">
        <f>'Energy consumption (raw)'!V1737*Lists!$H$93</f>
        <v>0</v>
      </c>
      <c r="Y1787">
        <f>'Energy consumption (raw)'!W1737*Lists!$H$94</f>
        <v>0</v>
      </c>
      <c r="Z1787">
        <f>'Energy consumption (raw)'!X1737*Lists!$H$96*1000000</f>
        <v>0</v>
      </c>
      <c r="AA1787">
        <f>'Energy consumption (raw)'!Y1737*Lists!$H$97</f>
        <v>0</v>
      </c>
      <c r="AB1787">
        <f>'Energy consumption (raw)'!Z1737*Lists!$H$96</f>
        <v>0</v>
      </c>
      <c r="AC1787">
        <f>'Energy consumption (raw)'!AA1737*Lists!$H$98</f>
        <v>0</v>
      </c>
      <c r="AD1787">
        <f>'Energy consumption (raw)'!AB1737*Lists!$H$99</f>
        <v>0</v>
      </c>
      <c r="AE1787">
        <f>'Energy consumption (raw)'!AC1737*Lists!$H$101</f>
        <v>0</v>
      </c>
      <c r="AF1787">
        <f>'Energy consumption (raw)'!AD1737*Lists!$H$101</f>
        <v>0</v>
      </c>
      <c r="AG1787">
        <f>'Energy consumption (raw)'!AE1737*Lists!$H$101</f>
        <v>0</v>
      </c>
      <c r="AH1787">
        <f>'Energy consumption (raw)'!AF1737*Lists!$H$100</f>
        <v>0</v>
      </c>
      <c r="AI1787" s="167">
        <f t="shared" si="130"/>
        <v>1638.8048700000002</v>
      </c>
      <c r="AJ1787" s="179">
        <f>'Energy consumption (raw)'!AG1737</f>
        <v>1638.8048700000002</v>
      </c>
      <c r="AK1787" s="179">
        <f>'Energy consumption (raw)'!AH1737</f>
        <v>1831.34041</v>
      </c>
      <c r="AL1787">
        <f>IF(ROUND(AI1787,-3)=ROUND('Energy consumption (raw)'!AG1737,-3),1,0)</f>
        <v>1</v>
      </c>
      <c r="AM1787" s="179" t="str">
        <f>'Energy consumption (raw)'!AJ1737</f>
        <v>47. Binh Duong</v>
      </c>
      <c r="AN1787">
        <f>VLOOKUP(AM1787,Lists!$F$9:$G$71,2,FALSE)</f>
        <v>1</v>
      </c>
    </row>
    <row r="1788" spans="2:40" x14ac:dyDescent="0.25">
      <c r="B1788" s="65" t="str">
        <f t="shared" si="128"/>
        <v>Industry1636</v>
      </c>
      <c r="C1788" s="179">
        <f>'Energy consumption (raw)'!B1738</f>
        <v>1636</v>
      </c>
      <c r="D1788" s="179">
        <f>'Energy consumption (raw)'!C1738</f>
        <v>0</v>
      </c>
      <c r="E1788" s="179">
        <f>'Energy consumption (raw)'!D1738</f>
        <v>0</v>
      </c>
      <c r="F1788" s="179" t="str">
        <f>'Energy consumption (raw)'!E1738</f>
        <v>Công nghiệp</v>
      </c>
      <c r="G1788" s="179" t="str">
        <f>'Energy consumption (raw)'!F1738</f>
        <v>Sản xuất thức ăn gia súc gia cầm và thủy sản</v>
      </c>
      <c r="H1788" s="179" t="str">
        <f>'Energy consumption (raw)'!G1738</f>
        <v>Industry</v>
      </c>
      <c r="I1788" s="179" t="str">
        <f>'Energy consumption (raw)'!I1738</f>
        <v>10 Manufacture of food products</v>
      </c>
      <c r="J1788" s="179" t="str">
        <f>INDEX(Sector!$E$6:$E$46,MATCH('Energy consumption (toe)'!I1788,Sector!$B$6:$B$46,FALSE))</f>
        <v>Manufacture of food products</v>
      </c>
      <c r="K1788" s="179">
        <f>IFERROR('Energy consumption (raw)'!J1738*Lists!$H$84,)</f>
        <v>0</v>
      </c>
      <c r="L1788" s="179">
        <f>'Energy consumption (raw)'!K1738*Lists!$H$84</f>
        <v>1591.4347700000001</v>
      </c>
      <c r="M1788" s="179">
        <f>'Energy consumption (raw)'!L1738*Lists!$H$84</f>
        <v>0</v>
      </c>
      <c r="N1788" s="179">
        <f>'Energy consumption (raw)'!M1738*Lists!$H$84</f>
        <v>0</v>
      </c>
      <c r="O1788" s="178">
        <f t="shared" si="129"/>
        <v>1591.4347700000001</v>
      </c>
      <c r="P1788">
        <f>'Energy consumption (raw)'!N1738*Lists!$H$85</f>
        <v>0</v>
      </c>
      <c r="Q1788">
        <f>'Energy consumption (raw)'!O1738*Lists!$H$86</f>
        <v>0</v>
      </c>
      <c r="R1788">
        <f>'Energy consumption (raw)'!P1738*Lists!$H$87</f>
        <v>0</v>
      </c>
      <c r="S1788">
        <f>'Energy consumption (raw)'!Q1738*Lists!$H$88</f>
        <v>0</v>
      </c>
      <c r="T1788">
        <f>'Energy consumption (raw)'!R1738*Lists!$H$89</f>
        <v>0</v>
      </c>
      <c r="U1788">
        <f>'Energy consumption (raw)'!S1738*Lists!$H$90</f>
        <v>4.224E-2</v>
      </c>
      <c r="V1788">
        <f>'Energy consumption (raw)'!T1738*Lists!$H$91</f>
        <v>0</v>
      </c>
      <c r="W1788">
        <f>'Energy consumption (raw)'!U1738*Lists!$H$92</f>
        <v>0</v>
      </c>
      <c r="X1788">
        <f>'Energy consumption (raw)'!V1738*Lists!$H$93</f>
        <v>0</v>
      </c>
      <c r="Y1788">
        <f>'Energy consumption (raw)'!W1738*Lists!$H$94</f>
        <v>0</v>
      </c>
      <c r="Z1788">
        <f>'Energy consumption (raw)'!X1738*Lists!$H$96*1000000</f>
        <v>0</v>
      </c>
      <c r="AA1788">
        <f>'Energy consumption (raw)'!Y1738*Lists!$H$97</f>
        <v>0</v>
      </c>
      <c r="AB1788">
        <f>'Energy consumption (raw)'!Z1738*Lists!$H$96</f>
        <v>0</v>
      </c>
      <c r="AC1788">
        <f>'Energy consumption (raw)'!AA1738*Lists!$H$98</f>
        <v>0</v>
      </c>
      <c r="AD1788">
        <f>'Energy consumption (raw)'!AB1738*Lists!$H$99</f>
        <v>0</v>
      </c>
      <c r="AE1788">
        <f>'Energy consumption (raw)'!AC1738*Lists!$H$101</f>
        <v>0</v>
      </c>
      <c r="AF1788">
        <f>'Energy consumption (raw)'!AD1738*Lists!$H$101</f>
        <v>0</v>
      </c>
      <c r="AG1788">
        <f>'Energy consumption (raw)'!AE1738*Lists!$H$101</f>
        <v>0</v>
      </c>
      <c r="AH1788">
        <f>'Energy consumption (raw)'!AF1738*Lists!$H$100</f>
        <v>0</v>
      </c>
      <c r="AI1788" s="167">
        <f t="shared" si="130"/>
        <v>1591.4770100000001</v>
      </c>
      <c r="AJ1788" s="179">
        <f>'Energy consumption (raw)'!AG1738</f>
        <v>1591.4770100000001</v>
      </c>
      <c r="AK1788" s="179">
        <f>'Energy consumption (raw)'!AH1738</f>
        <v>1543.3394600000001</v>
      </c>
      <c r="AL1788">
        <f>IF(ROUND(AI1788,-3)=ROUND('Energy consumption (raw)'!AG1738,-3),1,0)</f>
        <v>1</v>
      </c>
      <c r="AM1788" s="179" t="str">
        <f>'Energy consumption (raw)'!AJ1738</f>
        <v>47. Binh Duong</v>
      </c>
      <c r="AN1788">
        <f>VLOOKUP(AM1788,Lists!$F$9:$G$71,2,FALSE)</f>
        <v>1</v>
      </c>
    </row>
    <row r="1789" spans="2:40" x14ac:dyDescent="0.25">
      <c r="B1789" s="65" t="str">
        <f t="shared" ref="B1789:B1852" si="131">H1789&amp;C1789</f>
        <v>Industry1637</v>
      </c>
      <c r="C1789" s="179">
        <f>'Energy consumption (raw)'!B1739</f>
        <v>1637</v>
      </c>
      <c r="D1789" s="179">
        <f>'Energy consumption (raw)'!C1739</f>
        <v>0</v>
      </c>
      <c r="E1789" s="179">
        <f>'Energy consumption (raw)'!D1739</f>
        <v>0</v>
      </c>
      <c r="F1789" s="179" t="str">
        <f>'Energy consumption (raw)'!E1739</f>
        <v>Công nghiệp</v>
      </c>
      <c r="G1789" s="179" t="str">
        <f>'Energy consumption (raw)'!F1739</f>
        <v>Sản xuất thực phẩm</v>
      </c>
      <c r="H1789" s="179" t="str">
        <f>'Energy consumption (raw)'!G1739</f>
        <v>Industry</v>
      </c>
      <c r="I1789" s="179" t="str">
        <f>'Energy consumption (raw)'!I1739</f>
        <v>10 Manufacture of food products</v>
      </c>
      <c r="J1789" s="179" t="str">
        <f>INDEX(Sector!$E$6:$E$46,MATCH('Energy consumption (toe)'!I1789,Sector!$B$6:$B$46,FALSE))</f>
        <v>Manufacture of food products</v>
      </c>
      <c r="K1789" s="179">
        <f>IFERROR('Energy consumption (raw)'!J1739*Lists!$H$84,)</f>
        <v>0</v>
      </c>
      <c r="L1789" s="179">
        <f>'Energy consumption (raw)'!K1739*Lists!$H$84</f>
        <v>8178.7640800000008</v>
      </c>
      <c r="M1789" s="179">
        <f>'Energy consumption (raw)'!L1739*Lists!$H$84</f>
        <v>0</v>
      </c>
      <c r="N1789" s="179">
        <f>'Energy consumption (raw)'!M1739*Lists!$H$84</f>
        <v>0</v>
      </c>
      <c r="O1789" s="178">
        <f t="shared" ref="O1789:O1852" si="132">IF(L1789=0,K1789,L1789)</f>
        <v>8178.7640800000008</v>
      </c>
      <c r="P1789">
        <f>'Energy consumption (raw)'!N1739*Lists!$H$85</f>
        <v>0</v>
      </c>
      <c r="Q1789">
        <f>'Energy consumption (raw)'!O1739*Lists!$H$86</f>
        <v>0</v>
      </c>
      <c r="R1789">
        <f>'Energy consumption (raw)'!P1739*Lists!$H$87</f>
        <v>0</v>
      </c>
      <c r="S1789">
        <f>'Energy consumption (raw)'!Q1739*Lists!$H$88</f>
        <v>0</v>
      </c>
      <c r="T1789">
        <f>'Energy consumption (raw)'!R1739*Lists!$H$89</f>
        <v>0</v>
      </c>
      <c r="U1789">
        <f>'Energy consumption (raw)'!S1739*Lists!$H$90</f>
        <v>0</v>
      </c>
      <c r="V1789">
        <f>'Energy consumption (raw)'!T1739*Lists!$H$91</f>
        <v>0</v>
      </c>
      <c r="W1789">
        <f>'Energy consumption (raw)'!U1739*Lists!$H$92</f>
        <v>0</v>
      </c>
      <c r="X1789">
        <f>'Energy consumption (raw)'!V1739*Lists!$H$93</f>
        <v>0</v>
      </c>
      <c r="Y1789">
        <f>'Energy consumption (raw)'!W1739*Lists!$H$94</f>
        <v>0</v>
      </c>
      <c r="Z1789">
        <f>'Energy consumption (raw)'!X1739*Lists!$H$96*1000000</f>
        <v>0</v>
      </c>
      <c r="AA1789">
        <f>'Energy consumption (raw)'!Y1739*Lists!$H$97</f>
        <v>0</v>
      </c>
      <c r="AB1789">
        <f>'Energy consumption (raw)'!Z1739*Lists!$H$96</f>
        <v>0</v>
      </c>
      <c r="AC1789">
        <f>'Energy consumption (raw)'!AA1739*Lists!$H$98</f>
        <v>0</v>
      </c>
      <c r="AD1789">
        <f>'Energy consumption (raw)'!AB1739*Lists!$H$99</f>
        <v>0</v>
      </c>
      <c r="AE1789">
        <f>'Energy consumption (raw)'!AC1739*Lists!$H$101</f>
        <v>0</v>
      </c>
      <c r="AF1789">
        <f>'Energy consumption (raw)'!AD1739*Lists!$H$101</f>
        <v>0</v>
      </c>
      <c r="AG1789">
        <f>'Energy consumption (raw)'!AE1739*Lists!$H$101</f>
        <v>0</v>
      </c>
      <c r="AH1789">
        <f>'Energy consumption (raw)'!AF1739*Lists!$H$100</f>
        <v>0</v>
      </c>
      <c r="AI1789" s="167">
        <f t="shared" ref="AI1789:AI1852" si="133">IF(SUM(O1789:AH1789)=0,AJ1789,SUM(O1789:AH1789))</f>
        <v>8178.7640800000008</v>
      </c>
      <c r="AJ1789" s="179">
        <f>'Energy consumption (raw)'!AG1739</f>
        <v>8178.7640800000008</v>
      </c>
      <c r="AK1789" s="179">
        <f>'Energy consumption (raw)'!AH1739</f>
        <v>7202.3382500000007</v>
      </c>
      <c r="AL1789">
        <f>IF(ROUND(AI1789,-3)=ROUND('Energy consumption (raw)'!AG1739,-3),1,0)</f>
        <v>1</v>
      </c>
      <c r="AM1789" s="179" t="str">
        <f>'Energy consumption (raw)'!AJ1739</f>
        <v>47. Binh Duong</v>
      </c>
      <c r="AN1789">
        <f>VLOOKUP(AM1789,Lists!$F$9:$G$71,2,FALSE)</f>
        <v>1</v>
      </c>
    </row>
    <row r="1790" spans="2:40" x14ac:dyDescent="0.25">
      <c r="B1790" s="65" t="str">
        <f t="shared" si="131"/>
        <v>Industry1638</v>
      </c>
      <c r="C1790" s="179">
        <f>'Energy consumption (raw)'!B1740</f>
        <v>1638</v>
      </c>
      <c r="D1790" s="179">
        <f>'Energy consumption (raw)'!C1740</f>
        <v>0</v>
      </c>
      <c r="E1790" s="179">
        <f>'Energy consumption (raw)'!D1740</f>
        <v>0</v>
      </c>
      <c r="F1790" s="179" t="str">
        <f>'Energy consumption (raw)'!E1740</f>
        <v>Công nghiệp</v>
      </c>
      <c r="G1790" s="179" t="str">
        <f>'Energy consumption (raw)'!F1740</f>
        <v>Sản xuất thực phẩm khác</v>
      </c>
      <c r="H1790" s="179" t="str">
        <f>'Energy consumption (raw)'!G1740</f>
        <v>Industry</v>
      </c>
      <c r="I1790" s="179" t="str">
        <f>'Energy consumption (raw)'!I1740</f>
        <v>10 Manufacture of food products</v>
      </c>
      <c r="J1790" s="179" t="str">
        <f>INDEX(Sector!$E$6:$E$46,MATCH('Energy consumption (toe)'!I1790,Sector!$B$6:$B$46,FALSE))</f>
        <v>Manufacture of food products</v>
      </c>
      <c r="K1790" s="179">
        <f>IFERROR('Energy consumption (raw)'!J1740*Lists!$H$84,)</f>
        <v>0</v>
      </c>
      <c r="L1790" s="179">
        <f>'Energy consumption (raw)'!K1740*Lists!$H$84</f>
        <v>1015.21685</v>
      </c>
      <c r="M1790" s="179">
        <f>'Energy consumption (raw)'!L1740*Lists!$H$84</f>
        <v>0</v>
      </c>
      <c r="N1790" s="179">
        <f>'Energy consumption (raw)'!M1740*Lists!$H$84</f>
        <v>0</v>
      </c>
      <c r="O1790" s="178">
        <f t="shared" si="132"/>
        <v>1015.21685</v>
      </c>
      <c r="P1790">
        <f>'Energy consumption (raw)'!N1740*Lists!$H$85</f>
        <v>0</v>
      </c>
      <c r="Q1790">
        <f>'Energy consumption (raw)'!O1740*Lists!$H$86</f>
        <v>0</v>
      </c>
      <c r="R1790">
        <f>'Energy consumption (raw)'!P1740*Lists!$H$87</f>
        <v>0</v>
      </c>
      <c r="S1790">
        <f>'Energy consumption (raw)'!Q1740*Lists!$H$88</f>
        <v>0</v>
      </c>
      <c r="T1790">
        <f>'Energy consumption (raw)'!R1740*Lists!$H$89</f>
        <v>0</v>
      </c>
      <c r="U1790">
        <f>'Energy consumption (raw)'!S1740*Lists!$H$90</f>
        <v>0</v>
      </c>
      <c r="V1790">
        <f>'Energy consumption (raw)'!T1740*Lists!$H$91</f>
        <v>0</v>
      </c>
      <c r="W1790">
        <f>'Energy consumption (raw)'!U1740*Lists!$H$92</f>
        <v>0</v>
      </c>
      <c r="X1790">
        <f>'Energy consumption (raw)'!V1740*Lists!$H$93</f>
        <v>0</v>
      </c>
      <c r="Y1790">
        <f>'Energy consumption (raw)'!W1740*Lists!$H$94</f>
        <v>0</v>
      </c>
      <c r="Z1790">
        <f>'Energy consumption (raw)'!X1740*Lists!$H$96*1000000</f>
        <v>0</v>
      </c>
      <c r="AA1790">
        <f>'Energy consumption (raw)'!Y1740*Lists!$H$97</f>
        <v>0</v>
      </c>
      <c r="AB1790">
        <f>'Energy consumption (raw)'!Z1740*Lists!$H$96</f>
        <v>0</v>
      </c>
      <c r="AC1790">
        <f>'Energy consumption (raw)'!AA1740*Lists!$H$98</f>
        <v>0</v>
      </c>
      <c r="AD1790">
        <f>'Energy consumption (raw)'!AB1740*Lists!$H$99</f>
        <v>0</v>
      </c>
      <c r="AE1790">
        <f>'Energy consumption (raw)'!AC1740*Lists!$H$101</f>
        <v>0</v>
      </c>
      <c r="AF1790">
        <f>'Energy consumption (raw)'!AD1740*Lists!$H$101</f>
        <v>0</v>
      </c>
      <c r="AG1790">
        <f>'Energy consumption (raw)'!AE1740*Lists!$H$101</f>
        <v>0</v>
      </c>
      <c r="AH1790">
        <f>'Energy consumption (raw)'!AF1740*Lists!$H$100</f>
        <v>0</v>
      </c>
      <c r="AI1790" s="167">
        <f t="shared" si="133"/>
        <v>1015.21685</v>
      </c>
      <c r="AJ1790" s="179">
        <f>'Energy consumption (raw)'!AG1740</f>
        <v>1015.21685</v>
      </c>
      <c r="AK1790" s="179">
        <f>'Energy consumption (raw)'!AH1740</f>
        <v>0</v>
      </c>
      <c r="AL1790">
        <f>IF(ROUND(AI1790,-3)=ROUND('Energy consumption (raw)'!AG1740,-3),1,0)</f>
        <v>1</v>
      </c>
      <c r="AM1790" s="179" t="str">
        <f>'Energy consumption (raw)'!AJ1740</f>
        <v>47. Binh Duong</v>
      </c>
      <c r="AN1790">
        <f>VLOOKUP(AM1790,Lists!$F$9:$G$71,2,FALSE)</f>
        <v>1</v>
      </c>
    </row>
    <row r="1791" spans="2:40" x14ac:dyDescent="0.25">
      <c r="B1791" s="65" t="str">
        <f t="shared" si="131"/>
        <v>Industry1639</v>
      </c>
      <c r="C1791" s="179">
        <f>'Energy consumption (raw)'!B1741</f>
        <v>1639</v>
      </c>
      <c r="D1791" s="179">
        <f>'Energy consumption (raw)'!C1741</f>
        <v>0</v>
      </c>
      <c r="E1791" s="179">
        <f>'Energy consumption (raw)'!D1741</f>
        <v>0</v>
      </c>
      <c r="F1791" s="179" t="str">
        <f>'Energy consumption (raw)'!E1741</f>
        <v>Công nghiệp</v>
      </c>
      <c r="G1791" s="179" t="str">
        <f>'Energy consumption (raw)'!F1741</f>
        <v>Sản xuất thực phẩm khác chưa được phân vào đâu</v>
      </c>
      <c r="H1791" s="179" t="str">
        <f>'Energy consumption (raw)'!G1741</f>
        <v>Industry</v>
      </c>
      <c r="I1791" s="179" t="str">
        <f>'Energy consumption (raw)'!I1741</f>
        <v>10 Manufacture of food products</v>
      </c>
      <c r="J1791" s="179" t="str">
        <f>INDEX(Sector!$E$6:$E$46,MATCH('Energy consumption (toe)'!I1791,Sector!$B$6:$B$46,FALSE))</f>
        <v>Manufacture of food products</v>
      </c>
      <c r="K1791" s="179">
        <f>IFERROR('Energy consumption (raw)'!J1741*Lists!$H$84,)</f>
        <v>0</v>
      </c>
      <c r="L1791" s="179">
        <f>'Energy consumption (raw)'!K1741*Lists!$H$84</f>
        <v>3124.7293000000004</v>
      </c>
      <c r="M1791" s="179">
        <f>'Energy consumption (raw)'!L1741*Lists!$H$84</f>
        <v>0</v>
      </c>
      <c r="N1791" s="179">
        <f>'Energy consumption (raw)'!M1741*Lists!$H$84</f>
        <v>0</v>
      </c>
      <c r="O1791" s="178">
        <f t="shared" si="132"/>
        <v>3124.7293000000004</v>
      </c>
      <c r="P1791">
        <f>'Energy consumption (raw)'!N1741*Lists!$H$85</f>
        <v>0</v>
      </c>
      <c r="Q1791">
        <f>'Energy consumption (raw)'!O1741*Lists!$H$86</f>
        <v>0</v>
      </c>
      <c r="R1791">
        <f>'Energy consumption (raw)'!P1741*Lists!$H$87</f>
        <v>0</v>
      </c>
      <c r="S1791">
        <f>'Energy consumption (raw)'!Q1741*Lists!$H$88</f>
        <v>0</v>
      </c>
      <c r="T1791">
        <f>'Energy consumption (raw)'!R1741*Lists!$H$89</f>
        <v>0</v>
      </c>
      <c r="U1791">
        <f>'Energy consumption (raw)'!S1741*Lists!$H$90</f>
        <v>0</v>
      </c>
      <c r="V1791">
        <f>'Energy consumption (raw)'!T1741*Lists!$H$91</f>
        <v>0</v>
      </c>
      <c r="W1791">
        <f>'Energy consumption (raw)'!U1741*Lists!$H$92</f>
        <v>0</v>
      </c>
      <c r="X1791">
        <f>'Energy consumption (raw)'!V1741*Lists!$H$93</f>
        <v>0</v>
      </c>
      <c r="Y1791">
        <f>'Energy consumption (raw)'!W1741*Lists!$H$94</f>
        <v>0</v>
      </c>
      <c r="Z1791">
        <f>'Energy consumption (raw)'!X1741*Lists!$H$96*1000000</f>
        <v>0</v>
      </c>
      <c r="AA1791">
        <f>'Energy consumption (raw)'!Y1741*Lists!$H$97</f>
        <v>0</v>
      </c>
      <c r="AB1791">
        <f>'Energy consumption (raw)'!Z1741*Lists!$H$96</f>
        <v>0</v>
      </c>
      <c r="AC1791">
        <f>'Energy consumption (raw)'!AA1741*Lists!$H$98</f>
        <v>0</v>
      </c>
      <c r="AD1791">
        <f>'Energy consumption (raw)'!AB1741*Lists!$H$99</f>
        <v>0</v>
      </c>
      <c r="AE1791">
        <f>'Energy consumption (raw)'!AC1741*Lists!$H$101</f>
        <v>0</v>
      </c>
      <c r="AF1791">
        <f>'Energy consumption (raw)'!AD1741*Lists!$H$101</f>
        <v>0</v>
      </c>
      <c r="AG1791">
        <f>'Energy consumption (raw)'!AE1741*Lists!$H$101</f>
        <v>0</v>
      </c>
      <c r="AH1791">
        <f>'Energy consumption (raw)'!AF1741*Lists!$H$100</f>
        <v>0</v>
      </c>
      <c r="AI1791" s="167">
        <f t="shared" si="133"/>
        <v>3124.7293000000004</v>
      </c>
      <c r="AJ1791" s="179">
        <f>'Energy consumption (raw)'!AG1741</f>
        <v>3124.7293000000004</v>
      </c>
      <c r="AK1791" s="179">
        <f>'Energy consumption (raw)'!AH1741</f>
        <v>2497.87012</v>
      </c>
      <c r="AL1791">
        <f>IF(ROUND(AI1791,-3)=ROUND('Energy consumption (raw)'!AG1741,-3),1,0)</f>
        <v>1</v>
      </c>
      <c r="AM1791" s="179" t="str">
        <f>'Energy consumption (raw)'!AJ1741</f>
        <v>47. Binh Duong</v>
      </c>
      <c r="AN1791">
        <f>VLOOKUP(AM1791,Lists!$F$9:$G$71,2,FALSE)</f>
        <v>1</v>
      </c>
    </row>
    <row r="1792" spans="2:40" x14ac:dyDescent="0.25">
      <c r="B1792" s="65" t="str">
        <f t="shared" si="131"/>
        <v>Industry1640</v>
      </c>
      <c r="C1792" s="179">
        <f>'Energy consumption (raw)'!B1742</f>
        <v>1640</v>
      </c>
      <c r="D1792" s="179">
        <f>'Energy consumption (raw)'!C1742</f>
        <v>0</v>
      </c>
      <c r="E1792" s="179">
        <f>'Energy consumption (raw)'!D1742</f>
        <v>0</v>
      </c>
      <c r="F1792" s="179" t="str">
        <f>'Energy consumption (raw)'!E1742</f>
        <v>Công nghiệp</v>
      </c>
      <c r="G1792" s="179" t="str">
        <f>'Energy consumption (raw)'!F1742</f>
        <v>Sản xuất thực phẩm khác chưa được phân vào đâu</v>
      </c>
      <c r="H1792" s="179" t="str">
        <f>'Energy consumption (raw)'!G1742</f>
        <v>Industry</v>
      </c>
      <c r="I1792" s="179" t="str">
        <f>'Energy consumption (raw)'!I1742</f>
        <v>10 Manufacture of food products</v>
      </c>
      <c r="J1792" s="179" t="str">
        <f>INDEX(Sector!$E$6:$E$46,MATCH('Energy consumption (toe)'!I1792,Sector!$B$6:$B$46,FALSE))</f>
        <v>Manufacture of food products</v>
      </c>
      <c r="K1792" s="179">
        <f>IFERROR('Energy consumption (raw)'!J1742*Lists!$H$84,)</f>
        <v>0</v>
      </c>
      <c r="L1792" s="179">
        <f>'Energy consumption (raw)'!K1742*Lists!$H$84</f>
        <v>1118.1812400000001</v>
      </c>
      <c r="M1792" s="179">
        <f>'Energy consumption (raw)'!L1742*Lists!$H$84</f>
        <v>0</v>
      </c>
      <c r="N1792" s="179">
        <f>'Energy consumption (raw)'!M1742*Lists!$H$84</f>
        <v>0</v>
      </c>
      <c r="O1792" s="178">
        <f t="shared" si="132"/>
        <v>1118.1812400000001</v>
      </c>
      <c r="P1792">
        <f>'Energy consumption (raw)'!N1742*Lists!$H$85</f>
        <v>0</v>
      </c>
      <c r="Q1792">
        <f>'Energy consumption (raw)'!O1742*Lists!$H$86</f>
        <v>0</v>
      </c>
      <c r="R1792">
        <f>'Energy consumption (raw)'!P1742*Lists!$H$87</f>
        <v>0</v>
      </c>
      <c r="S1792">
        <f>'Energy consumption (raw)'!Q1742*Lists!$H$88</f>
        <v>0</v>
      </c>
      <c r="T1792">
        <f>'Energy consumption (raw)'!R1742*Lists!$H$89</f>
        <v>0</v>
      </c>
      <c r="U1792">
        <f>'Energy consumption (raw)'!S1742*Lists!$H$90</f>
        <v>1.40096</v>
      </c>
      <c r="V1792">
        <f>'Energy consumption (raw)'!T1742*Lists!$H$91</f>
        <v>0</v>
      </c>
      <c r="W1792">
        <f>'Energy consumption (raw)'!U1742*Lists!$H$92</f>
        <v>0</v>
      </c>
      <c r="X1792">
        <f>'Energy consumption (raw)'!V1742*Lists!$H$93</f>
        <v>0</v>
      </c>
      <c r="Y1792">
        <f>'Energy consumption (raw)'!W1742*Lists!$H$94</f>
        <v>0</v>
      </c>
      <c r="Z1792">
        <f>'Energy consumption (raw)'!X1742*Lists!$H$96*1000000</f>
        <v>0</v>
      </c>
      <c r="AA1792">
        <f>'Energy consumption (raw)'!Y1742*Lists!$H$97</f>
        <v>29.430000000000003</v>
      </c>
      <c r="AB1792">
        <f>'Energy consumption (raw)'!Z1742*Lists!$H$96</f>
        <v>0</v>
      </c>
      <c r="AC1792">
        <f>'Energy consumption (raw)'!AA1742*Lists!$H$98</f>
        <v>0</v>
      </c>
      <c r="AD1792">
        <f>'Energy consumption (raw)'!AB1742*Lists!$H$99</f>
        <v>0</v>
      </c>
      <c r="AE1792">
        <f>'Energy consumption (raw)'!AC1742*Lists!$H$101</f>
        <v>0</v>
      </c>
      <c r="AF1792">
        <f>'Energy consumption (raw)'!AD1742*Lists!$H$101</f>
        <v>0</v>
      </c>
      <c r="AG1792">
        <f>'Energy consumption (raw)'!AE1742*Lists!$H$101</f>
        <v>0</v>
      </c>
      <c r="AH1792">
        <f>'Energy consumption (raw)'!AF1742*Lists!$H$100</f>
        <v>0</v>
      </c>
      <c r="AI1792" s="167">
        <f t="shared" si="133"/>
        <v>1149.0122000000001</v>
      </c>
      <c r="AJ1792" s="179">
        <f>'Energy consumption (raw)'!AG1742</f>
        <v>1149.0122000000001</v>
      </c>
      <c r="AK1792" s="179">
        <f>'Energy consumption (raw)'!AH1742</f>
        <v>1112.2252600000002</v>
      </c>
      <c r="AL1792">
        <f>IF(ROUND(AI1792,-3)=ROUND('Energy consumption (raw)'!AG1742,-3),1,0)</f>
        <v>1</v>
      </c>
      <c r="AM1792" s="179" t="str">
        <f>'Energy consumption (raw)'!AJ1742</f>
        <v>47. Binh Duong</v>
      </c>
      <c r="AN1792">
        <f>VLOOKUP(AM1792,Lists!$F$9:$G$71,2,FALSE)</f>
        <v>1</v>
      </c>
    </row>
    <row r="1793" spans="2:40" x14ac:dyDescent="0.25">
      <c r="B1793" s="65" t="str">
        <f t="shared" si="131"/>
        <v>Industry1641</v>
      </c>
      <c r="C1793" s="179">
        <f>'Energy consumption (raw)'!B1743</f>
        <v>1641</v>
      </c>
      <c r="D1793" s="179">
        <f>'Energy consumption (raw)'!C1743</f>
        <v>0</v>
      </c>
      <c r="E1793" s="179">
        <f>'Energy consumption (raw)'!D1743</f>
        <v>0</v>
      </c>
      <c r="F1793" s="179" t="str">
        <f>'Energy consumption (raw)'!E1743</f>
        <v>Công nghiệp</v>
      </c>
      <c r="G1793" s="179" t="str">
        <f>'Energy consumption (raw)'!F1743</f>
        <v>Sản xuất thực phẩm khác chưa được phân vào đâu</v>
      </c>
      <c r="H1793" s="179" t="str">
        <f>'Energy consumption (raw)'!G1743</f>
        <v>Industry</v>
      </c>
      <c r="I1793" s="179" t="str">
        <f>'Energy consumption (raw)'!I1743</f>
        <v>10 Manufacture of food products</v>
      </c>
      <c r="J1793" s="179" t="str">
        <f>INDEX(Sector!$E$6:$E$46,MATCH('Energy consumption (toe)'!I1793,Sector!$B$6:$B$46,FALSE))</f>
        <v>Manufacture of food products</v>
      </c>
      <c r="K1793" s="179">
        <f>IFERROR('Energy consumption (raw)'!J1743*Lists!$H$84,)</f>
        <v>0</v>
      </c>
      <c r="L1793" s="179">
        <f>'Energy consumption (raw)'!K1743*Lists!$H$84</f>
        <v>1031.4800700000001</v>
      </c>
      <c r="M1793" s="179">
        <f>'Energy consumption (raw)'!L1743*Lists!$H$84</f>
        <v>0</v>
      </c>
      <c r="N1793" s="179">
        <f>'Energy consumption (raw)'!M1743*Lists!$H$84</f>
        <v>0</v>
      </c>
      <c r="O1793" s="178">
        <f t="shared" si="132"/>
        <v>1031.4800700000001</v>
      </c>
      <c r="P1793">
        <f>'Energy consumption (raw)'!N1743*Lists!$H$85</f>
        <v>0</v>
      </c>
      <c r="Q1793">
        <f>'Energy consumption (raw)'!O1743*Lists!$H$86</f>
        <v>0</v>
      </c>
      <c r="R1793">
        <f>'Energy consumption (raw)'!P1743*Lists!$H$87</f>
        <v>0</v>
      </c>
      <c r="S1793">
        <f>'Energy consumption (raw)'!Q1743*Lists!$H$88</f>
        <v>0</v>
      </c>
      <c r="T1793">
        <f>'Energy consumption (raw)'!R1743*Lists!$H$89</f>
        <v>0</v>
      </c>
      <c r="U1793">
        <f>'Energy consumption (raw)'!S1743*Lists!$H$90</f>
        <v>1.056E-2</v>
      </c>
      <c r="V1793">
        <f>'Energy consumption (raw)'!T1743*Lists!$H$91</f>
        <v>0</v>
      </c>
      <c r="W1793">
        <f>'Energy consumption (raw)'!U1743*Lists!$H$92</f>
        <v>0</v>
      </c>
      <c r="X1793">
        <f>'Energy consumption (raw)'!V1743*Lists!$H$93</f>
        <v>0</v>
      </c>
      <c r="Y1793">
        <f>'Energy consumption (raw)'!W1743*Lists!$H$94</f>
        <v>0</v>
      </c>
      <c r="Z1793">
        <f>'Energy consumption (raw)'!X1743*Lists!$H$96*1000000</f>
        <v>0</v>
      </c>
      <c r="AA1793">
        <f>'Energy consumption (raw)'!Y1743*Lists!$H$97</f>
        <v>0</v>
      </c>
      <c r="AB1793">
        <f>'Energy consumption (raw)'!Z1743*Lists!$H$96</f>
        <v>0</v>
      </c>
      <c r="AC1793">
        <f>'Energy consumption (raw)'!AA1743*Lists!$H$98</f>
        <v>0</v>
      </c>
      <c r="AD1793">
        <f>'Energy consumption (raw)'!AB1743*Lists!$H$99</f>
        <v>0</v>
      </c>
      <c r="AE1793">
        <f>'Energy consumption (raw)'!AC1743*Lists!$H$101</f>
        <v>0</v>
      </c>
      <c r="AF1793">
        <f>'Energy consumption (raw)'!AD1743*Lists!$H$101</f>
        <v>0</v>
      </c>
      <c r="AG1793">
        <f>'Energy consumption (raw)'!AE1743*Lists!$H$101</f>
        <v>0</v>
      </c>
      <c r="AH1793">
        <f>'Energy consumption (raw)'!AF1743*Lists!$H$100</f>
        <v>0</v>
      </c>
      <c r="AI1793" s="167">
        <f t="shared" si="133"/>
        <v>1031.49063</v>
      </c>
      <c r="AJ1793" s="179">
        <f>'Energy consumption (raw)'!AG1743</f>
        <v>1031.49063</v>
      </c>
      <c r="AK1793" s="179">
        <f>'Energy consumption (raw)'!AH1743</f>
        <v>1007.9956100000001</v>
      </c>
      <c r="AL1793">
        <f>IF(ROUND(AI1793,-3)=ROUND('Energy consumption (raw)'!AG1743,-3),1,0)</f>
        <v>1</v>
      </c>
      <c r="AM1793" s="179" t="str">
        <f>'Energy consumption (raw)'!AJ1743</f>
        <v>47. Binh Duong</v>
      </c>
      <c r="AN1793">
        <f>VLOOKUP(AM1793,Lists!$F$9:$G$71,2,FALSE)</f>
        <v>1</v>
      </c>
    </row>
    <row r="1794" spans="2:40" x14ac:dyDescent="0.25">
      <c r="B1794" s="65" t="str">
        <f t="shared" si="131"/>
        <v>Industry1642</v>
      </c>
      <c r="C1794" s="179">
        <f>'Energy consumption (raw)'!B1744</f>
        <v>1642</v>
      </c>
      <c r="D1794" s="179">
        <f>'Energy consumption (raw)'!C1744</f>
        <v>0</v>
      </c>
      <c r="E1794" s="179">
        <f>'Energy consumption (raw)'!D1744</f>
        <v>0</v>
      </c>
      <c r="F1794" s="179" t="str">
        <f>'Energy consumption (raw)'!E1744</f>
        <v>Công nghiệp</v>
      </c>
      <c r="G1794" s="179" t="str">
        <f>'Energy consumption (raw)'!F1744</f>
        <v>Sản xuất thuốc, hoá dược và dược liệu</v>
      </c>
      <c r="H1794" s="179" t="str">
        <f>'Energy consumption (raw)'!G1744</f>
        <v>Industry</v>
      </c>
      <c r="I1794" s="179" t="str">
        <f>'Energy consumption (raw)'!I1744</f>
        <v>21 Manufacture of pharmaceuticals, medicinal chemical and botanical products</v>
      </c>
      <c r="J1794" s="179" t="str">
        <f>INDEX(Sector!$E$6:$E$46,MATCH('Energy consumption (toe)'!I1794,Sector!$B$6:$B$46,FALSE))</f>
        <v>Manufacture of pharmaceuticals, medicinal chemical and botanical products</v>
      </c>
      <c r="K1794" s="179">
        <f>IFERROR('Energy consumption (raw)'!J1744*Lists!$H$84,)</f>
        <v>630.28464000000008</v>
      </c>
      <c r="L1794" s="179">
        <f>'Energy consumption (raw)'!K1744*Lists!$H$84</f>
        <v>1142.2057500000001</v>
      </c>
      <c r="M1794" s="179">
        <f>'Energy consumption (raw)'!L1744*Lists!$H$84</f>
        <v>0</v>
      </c>
      <c r="N1794" s="179">
        <f>'Energy consumption (raw)'!M1744*Lists!$H$84</f>
        <v>0</v>
      </c>
      <c r="O1794" s="178">
        <f t="shared" si="132"/>
        <v>1142.2057500000001</v>
      </c>
      <c r="P1794">
        <f>'Energy consumption (raw)'!N1744*Lists!$H$85</f>
        <v>0</v>
      </c>
      <c r="Q1794">
        <f>'Energy consumption (raw)'!O1744*Lists!$H$86</f>
        <v>0</v>
      </c>
      <c r="R1794">
        <f>'Energy consumption (raw)'!P1744*Lists!$H$87</f>
        <v>0</v>
      </c>
      <c r="S1794">
        <f>'Energy consumption (raw)'!Q1744*Lists!$H$88</f>
        <v>0</v>
      </c>
      <c r="T1794">
        <f>'Energy consumption (raw)'!R1744*Lists!$H$89</f>
        <v>0</v>
      </c>
      <c r="U1794">
        <f>'Energy consumption (raw)'!S1744*Lists!$H$90</f>
        <v>0.14608000000000002</v>
      </c>
      <c r="V1794">
        <f>'Energy consumption (raw)'!T1744*Lists!$H$91</f>
        <v>0</v>
      </c>
      <c r="W1794">
        <f>'Energy consumption (raw)'!U1744*Lists!$H$92</f>
        <v>0</v>
      </c>
      <c r="X1794">
        <f>'Energy consumption (raw)'!V1744*Lists!$H$93</f>
        <v>0</v>
      </c>
      <c r="Y1794">
        <f>'Energy consumption (raw)'!W1744*Lists!$H$94</f>
        <v>0</v>
      </c>
      <c r="Z1794">
        <f>'Energy consumption (raw)'!X1744*Lists!$H$96*1000000</f>
        <v>0</v>
      </c>
      <c r="AA1794">
        <f>'Energy consumption (raw)'!Y1744*Lists!$H$97</f>
        <v>0</v>
      </c>
      <c r="AB1794">
        <f>'Energy consumption (raw)'!Z1744*Lists!$H$96</f>
        <v>0</v>
      </c>
      <c r="AC1794">
        <f>'Energy consumption (raw)'!AA1744*Lists!$H$98</f>
        <v>0</v>
      </c>
      <c r="AD1794">
        <f>'Energy consumption (raw)'!AB1744*Lists!$H$99</f>
        <v>0</v>
      </c>
      <c r="AE1794">
        <f>'Energy consumption (raw)'!AC1744*Lists!$H$101</f>
        <v>0</v>
      </c>
      <c r="AF1794">
        <f>'Energy consumption (raw)'!AD1744*Lists!$H$101</f>
        <v>0</v>
      </c>
      <c r="AG1794">
        <f>'Energy consumption (raw)'!AE1744*Lists!$H$101</f>
        <v>0</v>
      </c>
      <c r="AH1794">
        <f>'Energy consumption (raw)'!AF1744*Lists!$H$100</f>
        <v>0</v>
      </c>
      <c r="AI1794" s="167">
        <f t="shared" si="133"/>
        <v>1142.3518300000001</v>
      </c>
      <c r="AJ1794" s="179">
        <f>'Energy consumption (raw)'!AG1744</f>
        <v>1142.3518300000001</v>
      </c>
      <c r="AK1794" s="179">
        <f>'Energy consumption (raw)'!AH1744</f>
        <v>1258.0850500000001</v>
      </c>
      <c r="AL1794">
        <f>IF(ROUND(AI1794,-3)=ROUND('Energy consumption (raw)'!AG1744,-3),1,0)</f>
        <v>1</v>
      </c>
      <c r="AM1794" s="179" t="str">
        <f>'Energy consumption (raw)'!AJ1744</f>
        <v>47. Binh Duong</v>
      </c>
      <c r="AN1794">
        <f>VLOOKUP(AM1794,Lists!$F$9:$G$71,2,FALSE)</f>
        <v>1</v>
      </c>
    </row>
    <row r="1795" spans="2:40" x14ac:dyDescent="0.25">
      <c r="B1795" s="65" t="str">
        <f t="shared" si="131"/>
        <v>Industry1643</v>
      </c>
      <c r="C1795" s="179">
        <f>'Energy consumption (raw)'!B1745</f>
        <v>1643</v>
      </c>
      <c r="D1795" s="179">
        <f>'Energy consumption (raw)'!C1745</f>
        <v>0</v>
      </c>
      <c r="E1795" s="179">
        <f>'Energy consumption (raw)'!D1745</f>
        <v>0</v>
      </c>
      <c r="F1795" s="179" t="str">
        <f>'Energy consumption (raw)'!E1745</f>
        <v>Công nghiệp</v>
      </c>
      <c r="G1795" s="179" t="str">
        <f>'Energy consumption (raw)'!F1745</f>
        <v>Sản xuất thuỷ tinh và sản phẩm từ thuỷ tinh</v>
      </c>
      <c r="H1795" s="179" t="str">
        <f>'Energy consumption (raw)'!G1745</f>
        <v>Industry</v>
      </c>
      <c r="I1795" s="179" t="str">
        <f>'Energy consumption (raw)'!I1745</f>
        <v>23 Manufacture of other non-metallic mineral products</v>
      </c>
      <c r="J1795" s="179" t="str">
        <f>INDEX(Sector!$E$6:$E$46,MATCH('Energy consumption (toe)'!I1795,Sector!$B$6:$B$46,FALSE))</f>
        <v>Manufacture of other non-metallic mineral products</v>
      </c>
      <c r="K1795" s="179">
        <f>IFERROR('Energy consumption (raw)'!J1745*Lists!$H$84,)</f>
        <v>2755.6282700000002</v>
      </c>
      <c r="L1795" s="179">
        <f>'Energy consumption (raw)'!K1745*Lists!$H$84</f>
        <v>2755.6282700000002</v>
      </c>
      <c r="M1795" s="179">
        <f>'Energy consumption (raw)'!L1745*Lists!$H$84</f>
        <v>0</v>
      </c>
      <c r="N1795" s="179">
        <f>'Energy consumption (raw)'!M1745*Lists!$H$84</f>
        <v>0</v>
      </c>
      <c r="O1795" s="178">
        <f t="shared" si="132"/>
        <v>2755.6282700000002</v>
      </c>
      <c r="P1795">
        <f>'Energy consumption (raw)'!N1745*Lists!$H$85</f>
        <v>0</v>
      </c>
      <c r="Q1795">
        <f>'Energy consumption (raw)'!O1745*Lists!$H$86</f>
        <v>0</v>
      </c>
      <c r="R1795">
        <f>'Energy consumption (raw)'!P1745*Lists!$H$87</f>
        <v>0</v>
      </c>
      <c r="S1795">
        <f>'Energy consumption (raw)'!Q1745*Lists!$H$88</f>
        <v>0</v>
      </c>
      <c r="T1795">
        <f>'Energy consumption (raw)'!R1745*Lists!$H$89</f>
        <v>0</v>
      </c>
      <c r="U1795">
        <f>'Energy consumption (raw)'!S1745*Lists!$H$90</f>
        <v>0</v>
      </c>
      <c r="V1795">
        <f>'Energy consumption (raw)'!T1745*Lists!$H$91</f>
        <v>0</v>
      </c>
      <c r="W1795">
        <f>'Energy consumption (raw)'!U1745*Lists!$H$92</f>
        <v>0</v>
      </c>
      <c r="X1795">
        <f>'Energy consumption (raw)'!V1745*Lists!$H$93</f>
        <v>0</v>
      </c>
      <c r="Y1795">
        <f>'Energy consumption (raw)'!W1745*Lists!$H$94</f>
        <v>0</v>
      </c>
      <c r="Z1795">
        <f>'Energy consumption (raw)'!X1745*Lists!$H$96*1000000</f>
        <v>0</v>
      </c>
      <c r="AA1795">
        <f>'Energy consumption (raw)'!Y1745*Lists!$H$97</f>
        <v>0</v>
      </c>
      <c r="AB1795">
        <f>'Energy consumption (raw)'!Z1745*Lists!$H$96</f>
        <v>0</v>
      </c>
      <c r="AC1795">
        <f>'Energy consumption (raw)'!AA1745*Lists!$H$98</f>
        <v>0</v>
      </c>
      <c r="AD1795">
        <f>'Energy consumption (raw)'!AB1745*Lists!$H$99</f>
        <v>0</v>
      </c>
      <c r="AE1795">
        <f>'Energy consumption (raw)'!AC1745*Lists!$H$101</f>
        <v>0</v>
      </c>
      <c r="AF1795">
        <f>'Energy consumption (raw)'!AD1745*Lists!$H$101</f>
        <v>0</v>
      </c>
      <c r="AG1795">
        <f>'Energy consumption (raw)'!AE1745*Lists!$H$101</f>
        <v>0</v>
      </c>
      <c r="AH1795">
        <f>'Energy consumption (raw)'!AF1745*Lists!$H$100</f>
        <v>0</v>
      </c>
      <c r="AI1795" s="167">
        <f t="shared" si="133"/>
        <v>2755.6282700000002</v>
      </c>
      <c r="AJ1795" s="179">
        <f>'Energy consumption (raw)'!AG1745</f>
        <v>2755.6282700000002</v>
      </c>
      <c r="AK1795" s="179">
        <f>'Energy consumption (raw)'!AH1745</f>
        <v>6021.2951900000007</v>
      </c>
      <c r="AL1795">
        <f>IF(ROUND(AI1795,-3)=ROUND('Energy consumption (raw)'!AG1745,-3),1,0)</f>
        <v>1</v>
      </c>
      <c r="AM1795" s="179" t="str">
        <f>'Energy consumption (raw)'!AJ1745</f>
        <v>47. Binh Duong</v>
      </c>
      <c r="AN1795">
        <f>VLOOKUP(AM1795,Lists!$F$9:$G$71,2,FALSE)</f>
        <v>1</v>
      </c>
    </row>
    <row r="1796" spans="2:40" x14ac:dyDescent="0.25">
      <c r="B1796" s="65" t="str">
        <f t="shared" si="131"/>
        <v>Industry1644</v>
      </c>
      <c r="C1796" s="179">
        <f>'Energy consumption (raw)'!B1746</f>
        <v>1644</v>
      </c>
      <c r="D1796" s="179">
        <f>'Energy consumption (raw)'!C1746</f>
        <v>0</v>
      </c>
      <c r="E1796" s="179">
        <f>'Energy consumption (raw)'!D1746</f>
        <v>0</v>
      </c>
      <c r="F1796" s="179" t="str">
        <f>'Energy consumption (raw)'!E1746</f>
        <v>Công nghiệp</v>
      </c>
      <c r="G1796" s="179" t="str">
        <f>'Energy consumption (raw)'!F1746</f>
        <v>Sản xuất thuỷ tinh và sản phẩm từ thuỷ tinh</v>
      </c>
      <c r="H1796" s="179" t="str">
        <f>'Energy consumption (raw)'!G1746</f>
        <v>Industry</v>
      </c>
      <c r="I1796" s="179" t="str">
        <f>'Energy consumption (raw)'!I1746</f>
        <v>23 Manufacture of other non-metallic mineral products</v>
      </c>
      <c r="J1796" s="179" t="str">
        <f>INDEX(Sector!$E$6:$E$46,MATCH('Energy consumption (toe)'!I1796,Sector!$B$6:$B$46,FALSE))</f>
        <v>Manufacture of other non-metallic mineral products</v>
      </c>
      <c r="K1796" s="179">
        <f>IFERROR('Energy consumption (raw)'!J1746*Lists!$H$84,)</f>
        <v>0</v>
      </c>
      <c r="L1796" s="179">
        <f>'Energy consumption (raw)'!K1746*Lists!$H$84</f>
        <v>3672.3554300000001</v>
      </c>
      <c r="M1796" s="179">
        <f>'Energy consumption (raw)'!L1746*Lists!$H$84</f>
        <v>0</v>
      </c>
      <c r="N1796" s="179">
        <f>'Energy consumption (raw)'!M1746*Lists!$H$84</f>
        <v>0</v>
      </c>
      <c r="O1796" s="178">
        <f t="shared" si="132"/>
        <v>3672.3554300000001</v>
      </c>
      <c r="P1796">
        <f>'Energy consumption (raw)'!N1746*Lists!$H$85</f>
        <v>0</v>
      </c>
      <c r="Q1796">
        <f>'Energy consumption (raw)'!O1746*Lists!$H$86</f>
        <v>0</v>
      </c>
      <c r="R1796">
        <f>'Energy consumption (raw)'!P1746*Lists!$H$87</f>
        <v>0</v>
      </c>
      <c r="S1796">
        <f>'Energy consumption (raw)'!Q1746*Lists!$H$88</f>
        <v>0</v>
      </c>
      <c r="T1796">
        <f>'Energy consumption (raw)'!R1746*Lists!$H$89</f>
        <v>0</v>
      </c>
      <c r="U1796">
        <f>'Energy consumption (raw)'!S1746*Lists!$H$90</f>
        <v>5.0160000000000003E-2</v>
      </c>
      <c r="V1796">
        <f>'Energy consumption (raw)'!T1746*Lists!$H$91</f>
        <v>0</v>
      </c>
      <c r="W1796">
        <f>'Energy consumption (raw)'!U1746*Lists!$H$92</f>
        <v>0</v>
      </c>
      <c r="X1796">
        <f>'Energy consumption (raw)'!V1746*Lists!$H$93</f>
        <v>0</v>
      </c>
      <c r="Y1796">
        <f>'Energy consumption (raw)'!W1746*Lists!$H$94</f>
        <v>0</v>
      </c>
      <c r="Z1796">
        <f>'Energy consumption (raw)'!X1746*Lists!$H$96*1000000</f>
        <v>0</v>
      </c>
      <c r="AA1796">
        <f>'Energy consumption (raw)'!Y1746*Lists!$H$97</f>
        <v>0</v>
      </c>
      <c r="AB1796">
        <f>'Energy consumption (raw)'!Z1746*Lists!$H$96</f>
        <v>0</v>
      </c>
      <c r="AC1796">
        <f>'Energy consumption (raw)'!AA1746*Lists!$H$98</f>
        <v>0</v>
      </c>
      <c r="AD1796">
        <f>'Energy consumption (raw)'!AB1746*Lists!$H$99</f>
        <v>0</v>
      </c>
      <c r="AE1796">
        <f>'Energy consumption (raw)'!AC1746*Lists!$H$101</f>
        <v>0</v>
      </c>
      <c r="AF1796">
        <f>'Energy consumption (raw)'!AD1746*Lists!$H$101</f>
        <v>0</v>
      </c>
      <c r="AG1796">
        <f>'Energy consumption (raw)'!AE1746*Lists!$H$101</f>
        <v>0</v>
      </c>
      <c r="AH1796">
        <f>'Energy consumption (raw)'!AF1746*Lists!$H$100</f>
        <v>0</v>
      </c>
      <c r="AI1796" s="167">
        <f t="shared" si="133"/>
        <v>3672.4055899999998</v>
      </c>
      <c r="AJ1796" s="179">
        <f>'Energy consumption (raw)'!AG1746</f>
        <v>3672.4055899999998</v>
      </c>
      <c r="AK1796" s="179">
        <f>'Energy consumption (raw)'!AH1746</f>
        <v>4761.4293299999999</v>
      </c>
      <c r="AL1796">
        <f>IF(ROUND(AI1796,-3)=ROUND('Energy consumption (raw)'!AG1746,-3),1,0)</f>
        <v>1</v>
      </c>
      <c r="AM1796" s="179" t="str">
        <f>'Energy consumption (raw)'!AJ1746</f>
        <v>47. Binh Duong</v>
      </c>
      <c r="AN1796">
        <f>VLOOKUP(AM1796,Lists!$F$9:$G$71,2,FALSE)</f>
        <v>1</v>
      </c>
    </row>
    <row r="1797" spans="2:40" x14ac:dyDescent="0.25">
      <c r="B1797" s="65" t="str">
        <f t="shared" si="131"/>
        <v>Industry1645</v>
      </c>
      <c r="C1797" s="179">
        <f>'Energy consumption (raw)'!B1747</f>
        <v>1645</v>
      </c>
      <c r="D1797" s="179">
        <f>'Energy consumption (raw)'!C1747</f>
        <v>0</v>
      </c>
      <c r="E1797" s="179">
        <f>'Energy consumption (raw)'!D1747</f>
        <v>0</v>
      </c>
      <c r="F1797" s="179" t="str">
        <f>'Energy consumption (raw)'!E1747</f>
        <v>Công nghiệp</v>
      </c>
      <c r="G1797" s="179" t="str">
        <f>'Energy consumption (raw)'!F1747</f>
        <v>Sản xuất trang phục nhuộm</v>
      </c>
      <c r="H1797" s="179" t="str">
        <f>'Energy consumption (raw)'!G1747</f>
        <v>Industry</v>
      </c>
      <c r="I1797" s="179" t="str">
        <f>'Energy consumption (raw)'!I1747</f>
        <v>13 Manufacture of textiles</v>
      </c>
      <c r="J1797" s="179" t="str">
        <f>INDEX(Sector!$E$6:$E$46,MATCH('Energy consumption (toe)'!I1797,Sector!$B$6:$B$46,FALSE))</f>
        <v>Manufacture of textiles</v>
      </c>
      <c r="K1797" s="179">
        <f>IFERROR('Energy consumption (raw)'!J1747*Lists!$H$84,)</f>
        <v>1552.1808500000002</v>
      </c>
      <c r="L1797" s="179">
        <f>'Energy consumption (raw)'!K1747*Lists!$H$84</f>
        <v>1552.1808500000002</v>
      </c>
      <c r="M1797" s="179">
        <f>'Energy consumption (raw)'!L1747*Lists!$H$84</f>
        <v>0</v>
      </c>
      <c r="N1797" s="179">
        <f>'Energy consumption (raw)'!M1747*Lists!$H$84</f>
        <v>0</v>
      </c>
      <c r="O1797" s="178">
        <f t="shared" si="132"/>
        <v>1552.1808500000002</v>
      </c>
      <c r="P1797">
        <f>'Energy consumption (raw)'!N1747*Lists!$H$85</f>
        <v>0</v>
      </c>
      <c r="Q1797">
        <f>'Energy consumption (raw)'!O1747*Lists!$H$86</f>
        <v>0</v>
      </c>
      <c r="R1797">
        <f>'Energy consumption (raw)'!P1747*Lists!$H$87</f>
        <v>0</v>
      </c>
      <c r="S1797">
        <f>'Energy consumption (raw)'!Q1747*Lists!$H$88</f>
        <v>0</v>
      </c>
      <c r="T1797">
        <f>'Energy consumption (raw)'!R1747*Lists!$H$89</f>
        <v>0</v>
      </c>
      <c r="U1797">
        <f>'Energy consumption (raw)'!S1747*Lists!$H$90</f>
        <v>1.1440000000000001E-2</v>
      </c>
      <c r="V1797">
        <f>'Energy consumption (raw)'!T1747*Lists!$H$91</f>
        <v>0</v>
      </c>
      <c r="W1797">
        <f>'Energy consumption (raw)'!U1747*Lists!$H$92</f>
        <v>0</v>
      </c>
      <c r="X1797">
        <f>'Energy consumption (raw)'!V1747*Lists!$H$93</f>
        <v>0</v>
      </c>
      <c r="Y1797">
        <f>'Energy consumption (raw)'!W1747*Lists!$H$94</f>
        <v>0</v>
      </c>
      <c r="Z1797">
        <f>'Energy consumption (raw)'!X1747*Lists!$H$96*1000000</f>
        <v>0</v>
      </c>
      <c r="AA1797">
        <f>'Energy consumption (raw)'!Y1747*Lists!$H$97</f>
        <v>0</v>
      </c>
      <c r="AB1797">
        <f>'Energy consumption (raw)'!Z1747*Lists!$H$96</f>
        <v>0</v>
      </c>
      <c r="AC1797">
        <f>'Energy consumption (raw)'!AA1747*Lists!$H$98</f>
        <v>0</v>
      </c>
      <c r="AD1797">
        <f>'Energy consumption (raw)'!AB1747*Lists!$H$99</f>
        <v>0</v>
      </c>
      <c r="AE1797">
        <f>'Energy consumption (raw)'!AC1747*Lists!$H$101</f>
        <v>0</v>
      </c>
      <c r="AF1797">
        <f>'Energy consumption (raw)'!AD1747*Lists!$H$101</f>
        <v>0</v>
      </c>
      <c r="AG1797">
        <f>'Energy consumption (raw)'!AE1747*Lists!$H$101</f>
        <v>0</v>
      </c>
      <c r="AH1797">
        <f>'Energy consumption (raw)'!AF1747*Lists!$H$100</f>
        <v>0</v>
      </c>
      <c r="AI1797" s="167">
        <f t="shared" si="133"/>
        <v>1552.1922900000002</v>
      </c>
      <c r="AJ1797" s="179">
        <f>'Energy consumption (raw)'!AG1747</f>
        <v>1552.1922900000002</v>
      </c>
      <c r="AK1797" s="179">
        <f>'Energy consumption (raw)'!AH1747</f>
        <v>1598.3025900000002</v>
      </c>
      <c r="AL1797">
        <f>IF(ROUND(AI1797,-3)=ROUND('Energy consumption (raw)'!AG1747,-3),1,0)</f>
        <v>1</v>
      </c>
      <c r="AM1797" s="179" t="str">
        <f>'Energy consumption (raw)'!AJ1747</f>
        <v>47. Binh Duong</v>
      </c>
      <c r="AN1797">
        <f>VLOOKUP(AM1797,Lists!$F$9:$G$71,2,FALSE)</f>
        <v>1</v>
      </c>
    </row>
    <row r="1798" spans="2:40" x14ac:dyDescent="0.25">
      <c r="B1798" s="65" t="str">
        <f t="shared" si="131"/>
        <v>Industry1646</v>
      </c>
      <c r="C1798" s="179">
        <f>'Energy consumption (raw)'!B1748</f>
        <v>1646</v>
      </c>
      <c r="D1798" s="179">
        <f>'Energy consumption (raw)'!C1748</f>
        <v>0</v>
      </c>
      <c r="E1798" s="179">
        <f>'Energy consumption (raw)'!D1748</f>
        <v>0</v>
      </c>
      <c r="F1798" s="179" t="str">
        <f>'Energy consumption (raw)'!E1748</f>
        <v>Công nghiệp</v>
      </c>
      <c r="G1798" s="179" t="str">
        <f>'Energy consumption (raw)'!F1748</f>
        <v>Sản Xuất và Kinh Doanh Nhôm Kính</v>
      </c>
      <c r="H1798" s="179" t="str">
        <f>'Energy consumption (raw)'!G1748</f>
        <v>Industry</v>
      </c>
      <c r="I1798" s="179" t="str">
        <f>'Energy consumption (raw)'!I1748</f>
        <v>24 Manufacture of basic metals</v>
      </c>
      <c r="J1798" s="179" t="str">
        <f>INDEX(Sector!$E$6:$E$46,MATCH('Energy consumption (toe)'!I1798,Sector!$B$6:$B$46,FALSE))</f>
        <v>Manufacture of basic metals</v>
      </c>
      <c r="K1798" s="179">
        <f>IFERROR('Energy consumption (raw)'!J1748*Lists!$H$84,)</f>
        <v>0</v>
      </c>
      <c r="L1798" s="179">
        <f>'Energy consumption (raw)'!K1748*Lists!$H$84</f>
        <v>1359.8304700000001</v>
      </c>
      <c r="M1798" s="179">
        <f>'Energy consumption (raw)'!L1748*Lists!$H$84</f>
        <v>0</v>
      </c>
      <c r="N1798" s="179">
        <f>'Energy consumption (raw)'!M1748*Lists!$H$84</f>
        <v>0</v>
      </c>
      <c r="O1798" s="178">
        <f t="shared" si="132"/>
        <v>1359.8304700000001</v>
      </c>
      <c r="P1798">
        <f>'Energy consumption (raw)'!N1748*Lists!$H$85</f>
        <v>0</v>
      </c>
      <c r="Q1798">
        <f>'Energy consumption (raw)'!O1748*Lists!$H$86</f>
        <v>0</v>
      </c>
      <c r="R1798">
        <f>'Energy consumption (raw)'!P1748*Lists!$H$87</f>
        <v>0</v>
      </c>
      <c r="S1798">
        <f>'Energy consumption (raw)'!Q1748*Lists!$H$88</f>
        <v>0</v>
      </c>
      <c r="T1798">
        <f>'Energy consumption (raw)'!R1748*Lists!$H$89</f>
        <v>0</v>
      </c>
      <c r="U1798">
        <f>'Energy consumption (raw)'!S1748*Lists!$H$90</f>
        <v>0</v>
      </c>
      <c r="V1798">
        <f>'Energy consumption (raw)'!T1748*Lists!$H$91</f>
        <v>0</v>
      </c>
      <c r="W1798">
        <f>'Energy consumption (raw)'!U1748*Lists!$H$92</f>
        <v>0</v>
      </c>
      <c r="X1798">
        <f>'Energy consumption (raw)'!V1748*Lists!$H$93</f>
        <v>0</v>
      </c>
      <c r="Y1798">
        <f>'Energy consumption (raw)'!W1748*Lists!$H$94</f>
        <v>0</v>
      </c>
      <c r="Z1798">
        <f>'Energy consumption (raw)'!X1748*Lists!$H$96*1000000</f>
        <v>0</v>
      </c>
      <c r="AA1798">
        <f>'Energy consumption (raw)'!Y1748*Lists!$H$97</f>
        <v>0</v>
      </c>
      <c r="AB1798">
        <f>'Energy consumption (raw)'!Z1748*Lists!$H$96</f>
        <v>0</v>
      </c>
      <c r="AC1798">
        <f>'Energy consumption (raw)'!AA1748*Lists!$H$98</f>
        <v>0</v>
      </c>
      <c r="AD1798">
        <f>'Energy consumption (raw)'!AB1748*Lists!$H$99</f>
        <v>0</v>
      </c>
      <c r="AE1798">
        <f>'Energy consumption (raw)'!AC1748*Lists!$H$101</f>
        <v>0</v>
      </c>
      <c r="AF1798">
        <f>'Energy consumption (raw)'!AD1748*Lists!$H$101</f>
        <v>0</v>
      </c>
      <c r="AG1798">
        <f>'Energy consumption (raw)'!AE1748*Lists!$H$101</f>
        <v>0</v>
      </c>
      <c r="AH1798">
        <f>'Energy consumption (raw)'!AF1748*Lists!$H$100</f>
        <v>0</v>
      </c>
      <c r="AI1798" s="167">
        <f t="shared" si="133"/>
        <v>1359.8304700000001</v>
      </c>
      <c r="AJ1798" s="179">
        <f>'Energy consumption (raw)'!AG1748</f>
        <v>1359.8304700000001</v>
      </c>
      <c r="AK1798" s="179">
        <f>'Energy consumption (raw)'!AH1748</f>
        <v>1140.277</v>
      </c>
      <c r="AL1798">
        <f>IF(ROUND(AI1798,-3)=ROUND('Energy consumption (raw)'!AG1748,-3),1,0)</f>
        <v>1</v>
      </c>
      <c r="AM1798" s="179" t="str">
        <f>'Energy consumption (raw)'!AJ1748</f>
        <v>47. Binh Duong</v>
      </c>
      <c r="AN1798">
        <f>VLOOKUP(AM1798,Lists!$F$9:$G$71,2,FALSE)</f>
        <v>1</v>
      </c>
    </row>
    <row r="1799" spans="2:40" x14ac:dyDescent="0.25">
      <c r="B1799" s="65" t="str">
        <f t="shared" si="131"/>
        <v>Industry1647</v>
      </c>
      <c r="C1799" s="179">
        <f>'Energy consumption (raw)'!B1749</f>
        <v>1647</v>
      </c>
      <c r="D1799" s="179">
        <f>'Energy consumption (raw)'!C1749</f>
        <v>0</v>
      </c>
      <c r="E1799" s="179">
        <f>'Energy consumption (raw)'!D1749</f>
        <v>0</v>
      </c>
      <c r="F1799" s="179" t="str">
        <f>'Energy consumption (raw)'!E1749</f>
        <v>Công nghiệp</v>
      </c>
      <c r="G1799" s="179" t="str">
        <f>'Energy consumption (raw)'!F1749</f>
        <v>Sản xuất vải dệt kim, vải đan móc và vải không dệt khác</v>
      </c>
      <c r="H1799" s="179" t="str">
        <f>'Energy consumption (raw)'!G1749</f>
        <v>Industry</v>
      </c>
      <c r="I1799" s="179" t="str">
        <f>'Energy consumption (raw)'!I1749</f>
        <v>13 Manufacture of textiles</v>
      </c>
      <c r="J1799" s="179" t="str">
        <f>INDEX(Sector!$E$6:$E$46,MATCH('Energy consumption (toe)'!I1799,Sector!$B$6:$B$46,FALSE))</f>
        <v>Manufacture of textiles</v>
      </c>
      <c r="K1799" s="179">
        <f>IFERROR('Energy consumption (raw)'!J1749*Lists!$H$84,)</f>
        <v>2344.3814294000003</v>
      </c>
      <c r="L1799" s="179">
        <f>'Energy consumption (raw)'!K1749*Lists!$H$84</f>
        <v>2344.3814294000003</v>
      </c>
      <c r="M1799" s="179">
        <f>'Energy consumption (raw)'!L1749*Lists!$H$84</f>
        <v>0</v>
      </c>
      <c r="N1799" s="179">
        <f>'Energy consumption (raw)'!M1749*Lists!$H$84</f>
        <v>0</v>
      </c>
      <c r="O1799" s="178">
        <f t="shared" si="132"/>
        <v>2344.3814294000003</v>
      </c>
      <c r="P1799">
        <f>'Energy consumption (raw)'!N1749*Lists!$H$85</f>
        <v>0</v>
      </c>
      <c r="Q1799">
        <f>'Energy consumption (raw)'!O1749*Lists!$H$86</f>
        <v>0</v>
      </c>
      <c r="R1799">
        <f>'Energy consumption (raw)'!P1749*Lists!$H$87</f>
        <v>0</v>
      </c>
      <c r="S1799">
        <f>'Energy consumption (raw)'!Q1749*Lists!$H$88</f>
        <v>0</v>
      </c>
      <c r="T1799">
        <f>'Energy consumption (raw)'!R1749*Lists!$H$89</f>
        <v>0</v>
      </c>
      <c r="U1799">
        <f>'Energy consumption (raw)'!S1749*Lists!$H$90</f>
        <v>2.64E-2</v>
      </c>
      <c r="V1799">
        <f>'Energy consumption (raw)'!T1749*Lists!$H$91</f>
        <v>0</v>
      </c>
      <c r="W1799">
        <f>'Energy consumption (raw)'!U1749*Lists!$H$92</f>
        <v>0</v>
      </c>
      <c r="X1799">
        <f>'Energy consumption (raw)'!V1749*Lists!$H$93</f>
        <v>0</v>
      </c>
      <c r="Y1799">
        <f>'Energy consumption (raw)'!W1749*Lists!$H$94</f>
        <v>0</v>
      </c>
      <c r="Z1799">
        <f>'Energy consumption (raw)'!X1749*Lists!$H$96*1000000</f>
        <v>0</v>
      </c>
      <c r="AA1799">
        <f>'Energy consumption (raw)'!Y1749*Lists!$H$97</f>
        <v>0</v>
      </c>
      <c r="AB1799">
        <f>'Energy consumption (raw)'!Z1749*Lists!$H$96</f>
        <v>0</v>
      </c>
      <c r="AC1799">
        <f>'Energy consumption (raw)'!AA1749*Lists!$H$98</f>
        <v>0</v>
      </c>
      <c r="AD1799">
        <f>'Energy consumption (raw)'!AB1749*Lists!$H$99</f>
        <v>0</v>
      </c>
      <c r="AE1799">
        <f>'Energy consumption (raw)'!AC1749*Lists!$H$101</f>
        <v>0</v>
      </c>
      <c r="AF1799">
        <f>'Energy consumption (raw)'!AD1749*Lists!$H$101</f>
        <v>0</v>
      </c>
      <c r="AG1799">
        <f>'Energy consumption (raw)'!AE1749*Lists!$H$101</f>
        <v>0</v>
      </c>
      <c r="AH1799">
        <f>'Energy consumption (raw)'!AF1749*Lists!$H$100</f>
        <v>0</v>
      </c>
      <c r="AI1799" s="167">
        <f t="shared" si="133"/>
        <v>2344.4078294000005</v>
      </c>
      <c r="AJ1799" s="179">
        <f>'Energy consumption (raw)'!AG1749</f>
        <v>2344.4078294000005</v>
      </c>
      <c r="AK1799" s="179">
        <f>'Energy consumption (raw)'!AH1749</f>
        <v>2621.8038800000004</v>
      </c>
      <c r="AL1799">
        <f>IF(ROUND(AI1799,-3)=ROUND('Energy consumption (raw)'!AG1749,-3),1,0)</f>
        <v>1</v>
      </c>
      <c r="AM1799" s="179" t="str">
        <f>'Energy consumption (raw)'!AJ1749</f>
        <v>47. Binh Duong</v>
      </c>
      <c r="AN1799">
        <f>VLOOKUP(AM1799,Lists!$F$9:$G$71,2,FALSE)</f>
        <v>1</v>
      </c>
    </row>
    <row r="1800" spans="2:40" x14ac:dyDescent="0.25">
      <c r="B1800" s="65" t="str">
        <f t="shared" si="131"/>
        <v>Industry1648</v>
      </c>
      <c r="C1800" s="179">
        <f>'Energy consumption (raw)'!B1750</f>
        <v>1648</v>
      </c>
      <c r="D1800" s="179">
        <f>'Energy consumption (raw)'!C1750</f>
        <v>0</v>
      </c>
      <c r="E1800" s="179">
        <f>'Energy consumption (raw)'!D1750</f>
        <v>0</v>
      </c>
      <c r="F1800" s="179" t="str">
        <f>'Energy consumption (raw)'!E1750</f>
        <v>Công nghiệp</v>
      </c>
      <c r="G1800" s="179" t="str">
        <f>'Energy consumption (raw)'!F1750</f>
        <v>Sản xuất vải dệt kim, vải đan móc và vải không dệt khác</v>
      </c>
      <c r="H1800" s="179" t="str">
        <f>'Energy consumption (raw)'!G1750</f>
        <v>Industry</v>
      </c>
      <c r="I1800" s="179" t="str">
        <f>'Energy consumption (raw)'!I1750</f>
        <v>13 Manufacture of textiles</v>
      </c>
      <c r="J1800" s="179" t="str">
        <f>INDEX(Sector!$E$6:$E$46,MATCH('Energy consumption (toe)'!I1800,Sector!$B$6:$B$46,FALSE))</f>
        <v>Manufacture of textiles</v>
      </c>
      <c r="K1800" s="179">
        <f>IFERROR('Energy consumption (raw)'!J1750*Lists!$H$84,)</f>
        <v>0</v>
      </c>
      <c r="L1800" s="179">
        <f>'Energy consumption (raw)'!K1750*Lists!$H$84</f>
        <v>2037.2383300000001</v>
      </c>
      <c r="M1800" s="179">
        <f>'Energy consumption (raw)'!L1750*Lists!$H$84</f>
        <v>0</v>
      </c>
      <c r="N1800" s="179">
        <f>'Energy consumption (raw)'!M1750*Lists!$H$84</f>
        <v>0</v>
      </c>
      <c r="O1800" s="178">
        <f t="shared" si="132"/>
        <v>2037.2383300000001</v>
      </c>
      <c r="P1800">
        <f>'Energy consumption (raw)'!N1750*Lists!$H$85</f>
        <v>0</v>
      </c>
      <c r="Q1800">
        <f>'Energy consumption (raw)'!O1750*Lists!$H$86</f>
        <v>0</v>
      </c>
      <c r="R1800">
        <f>'Energy consumption (raw)'!P1750*Lists!$H$87</f>
        <v>0</v>
      </c>
      <c r="S1800">
        <f>'Energy consumption (raw)'!Q1750*Lists!$H$88</f>
        <v>0</v>
      </c>
      <c r="T1800">
        <f>'Energy consumption (raw)'!R1750*Lists!$H$89</f>
        <v>0</v>
      </c>
      <c r="U1800">
        <f>'Energy consumption (raw)'!S1750*Lists!$H$90</f>
        <v>0.15224000000000001</v>
      </c>
      <c r="V1800">
        <f>'Energy consumption (raw)'!T1750*Lists!$H$91</f>
        <v>0</v>
      </c>
      <c r="W1800">
        <f>'Energy consumption (raw)'!U1750*Lists!$H$92</f>
        <v>0</v>
      </c>
      <c r="X1800">
        <f>'Energy consumption (raw)'!V1750*Lists!$H$93</f>
        <v>0</v>
      </c>
      <c r="Y1800">
        <f>'Energy consumption (raw)'!W1750*Lists!$H$94</f>
        <v>0</v>
      </c>
      <c r="Z1800">
        <f>'Energy consumption (raw)'!X1750*Lists!$H$96*1000000</f>
        <v>0</v>
      </c>
      <c r="AA1800">
        <f>'Energy consumption (raw)'!Y1750*Lists!$H$97</f>
        <v>0</v>
      </c>
      <c r="AB1800">
        <f>'Energy consumption (raw)'!Z1750*Lists!$H$96</f>
        <v>0</v>
      </c>
      <c r="AC1800">
        <f>'Energy consumption (raw)'!AA1750*Lists!$H$98</f>
        <v>0</v>
      </c>
      <c r="AD1800">
        <f>'Energy consumption (raw)'!AB1750*Lists!$H$99</f>
        <v>0</v>
      </c>
      <c r="AE1800">
        <f>'Energy consumption (raw)'!AC1750*Lists!$H$101</f>
        <v>0</v>
      </c>
      <c r="AF1800">
        <f>'Energy consumption (raw)'!AD1750*Lists!$H$101</f>
        <v>0</v>
      </c>
      <c r="AG1800">
        <f>'Energy consumption (raw)'!AE1750*Lists!$H$101</f>
        <v>0</v>
      </c>
      <c r="AH1800">
        <f>'Energy consumption (raw)'!AF1750*Lists!$H$100</f>
        <v>0</v>
      </c>
      <c r="AI1800" s="167">
        <f t="shared" si="133"/>
        <v>2037.39057</v>
      </c>
      <c r="AJ1800" s="179">
        <f>'Energy consumption (raw)'!AG1750</f>
        <v>2037.39057</v>
      </c>
      <c r="AK1800" s="179">
        <f>'Energy consumption (raw)'!AH1750</f>
        <v>1515.2568600000002</v>
      </c>
      <c r="AL1800">
        <f>IF(ROUND(AI1800,-3)=ROUND('Energy consumption (raw)'!AG1750,-3),1,0)</f>
        <v>1</v>
      </c>
      <c r="AM1800" s="179" t="str">
        <f>'Energy consumption (raw)'!AJ1750</f>
        <v>47. Binh Duong</v>
      </c>
      <c r="AN1800">
        <f>VLOOKUP(AM1800,Lists!$F$9:$G$71,2,FALSE)</f>
        <v>1</v>
      </c>
    </row>
    <row r="1801" spans="2:40" x14ac:dyDescent="0.25">
      <c r="B1801" s="65" t="str">
        <f t="shared" si="131"/>
        <v>Industry1649</v>
      </c>
      <c r="C1801" s="179">
        <f>'Energy consumption (raw)'!B1751</f>
        <v>1649</v>
      </c>
      <c r="D1801" s="179">
        <f>'Energy consumption (raw)'!C1751</f>
        <v>0</v>
      </c>
      <c r="E1801" s="179">
        <f>'Energy consumption (raw)'!D1751</f>
        <v>0</v>
      </c>
      <c r="F1801" s="179" t="str">
        <f>'Energy consumption (raw)'!E1751</f>
        <v>Công nghiệp</v>
      </c>
      <c r="G1801" s="179" t="str">
        <f>'Energy consumption (raw)'!F1751</f>
        <v>Sản xuất vải dệt thoi</v>
      </c>
      <c r="H1801" s="179" t="str">
        <f>'Energy consumption (raw)'!G1751</f>
        <v>Industry</v>
      </c>
      <c r="I1801" s="179" t="str">
        <f>'Energy consumption (raw)'!I1751</f>
        <v>13 Manufacture of textiles</v>
      </c>
      <c r="J1801" s="179" t="str">
        <f>INDEX(Sector!$E$6:$E$46,MATCH('Energy consumption (toe)'!I1801,Sector!$B$6:$B$46,FALSE))</f>
        <v>Manufacture of textiles</v>
      </c>
      <c r="K1801" s="179">
        <f>IFERROR('Energy consumption (raw)'!J1751*Lists!$H$84,)</f>
        <v>2339.38859</v>
      </c>
      <c r="L1801" s="179">
        <f>'Energy consumption (raw)'!K1751*Lists!$H$84</f>
        <v>2339.38859</v>
      </c>
      <c r="M1801" s="179">
        <f>'Energy consumption (raw)'!L1751*Lists!$H$84</f>
        <v>0</v>
      </c>
      <c r="N1801" s="179">
        <f>'Energy consumption (raw)'!M1751*Lists!$H$84</f>
        <v>0</v>
      </c>
      <c r="O1801" s="178">
        <f t="shared" si="132"/>
        <v>2339.38859</v>
      </c>
      <c r="P1801">
        <f>'Energy consumption (raw)'!N1751*Lists!$H$85</f>
        <v>1486.8</v>
      </c>
      <c r="Q1801">
        <f>'Energy consumption (raw)'!O1751*Lists!$H$86</f>
        <v>0</v>
      </c>
      <c r="R1801">
        <f>'Energy consumption (raw)'!P1751*Lists!$H$87</f>
        <v>0</v>
      </c>
      <c r="S1801">
        <f>'Energy consumption (raw)'!Q1751*Lists!$H$88</f>
        <v>0</v>
      </c>
      <c r="T1801">
        <f>'Energy consumption (raw)'!R1751*Lists!$H$89</f>
        <v>0</v>
      </c>
      <c r="U1801">
        <f>'Energy consumption (raw)'!S1751*Lists!$H$90</f>
        <v>1.1440000000000001E-2</v>
      </c>
      <c r="V1801">
        <f>'Energy consumption (raw)'!T1751*Lists!$H$91</f>
        <v>0</v>
      </c>
      <c r="W1801">
        <f>'Energy consumption (raw)'!U1751*Lists!$H$92</f>
        <v>0</v>
      </c>
      <c r="X1801">
        <f>'Energy consumption (raw)'!V1751*Lists!$H$93</f>
        <v>0</v>
      </c>
      <c r="Y1801">
        <f>'Energy consumption (raw)'!W1751*Lists!$H$94</f>
        <v>0</v>
      </c>
      <c r="Z1801">
        <f>'Energy consumption (raw)'!X1751*Lists!$H$96*1000000</f>
        <v>0</v>
      </c>
      <c r="AA1801">
        <f>'Energy consumption (raw)'!Y1751*Lists!$H$97</f>
        <v>0</v>
      </c>
      <c r="AB1801">
        <f>'Energy consumption (raw)'!Z1751*Lists!$H$96</f>
        <v>0</v>
      </c>
      <c r="AC1801">
        <f>'Energy consumption (raw)'!AA1751*Lists!$H$98</f>
        <v>0</v>
      </c>
      <c r="AD1801">
        <f>'Energy consumption (raw)'!AB1751*Lists!$H$99</f>
        <v>0</v>
      </c>
      <c r="AE1801">
        <f>'Energy consumption (raw)'!AC1751*Lists!$H$101</f>
        <v>0</v>
      </c>
      <c r="AF1801">
        <f>'Energy consumption (raw)'!AD1751*Lists!$H$101</f>
        <v>0</v>
      </c>
      <c r="AG1801">
        <f>'Energy consumption (raw)'!AE1751*Lists!$H$101</f>
        <v>0</v>
      </c>
      <c r="AH1801">
        <f>'Energy consumption (raw)'!AF1751*Lists!$H$100</f>
        <v>0</v>
      </c>
      <c r="AI1801" s="167">
        <f t="shared" si="133"/>
        <v>3826.20003</v>
      </c>
      <c r="AJ1801" s="179">
        <f>'Energy consumption (raw)'!AG1751</f>
        <v>3826.20003</v>
      </c>
      <c r="AK1801" s="179">
        <f>'Energy consumption (raw)'!AH1751</f>
        <v>3104.6857300000001</v>
      </c>
      <c r="AL1801">
        <f>IF(ROUND(AI1801,-3)=ROUND('Energy consumption (raw)'!AG1751,-3),1,0)</f>
        <v>1</v>
      </c>
      <c r="AM1801" s="179" t="str">
        <f>'Energy consumption (raw)'!AJ1751</f>
        <v>47. Binh Duong</v>
      </c>
      <c r="AN1801">
        <f>VLOOKUP(AM1801,Lists!$F$9:$G$71,2,FALSE)</f>
        <v>1</v>
      </c>
    </row>
    <row r="1802" spans="2:40" x14ac:dyDescent="0.25">
      <c r="B1802" s="65" t="str">
        <f t="shared" si="131"/>
        <v>Industry1650</v>
      </c>
      <c r="C1802" s="179">
        <f>'Energy consumption (raw)'!B1752</f>
        <v>1650</v>
      </c>
      <c r="D1802" s="179">
        <f>'Energy consumption (raw)'!C1752</f>
        <v>0</v>
      </c>
      <c r="E1802" s="179">
        <f>'Energy consumption (raw)'!D1752</f>
        <v>0</v>
      </c>
      <c r="F1802" s="179" t="str">
        <f>'Energy consumption (raw)'!E1752</f>
        <v>Công nghiệp</v>
      </c>
      <c r="G1802" s="179" t="str">
        <f>'Energy consumption (raw)'!F1752</f>
        <v>Sản xuất vải dệt thoi</v>
      </c>
      <c r="H1802" s="179" t="str">
        <f>'Energy consumption (raw)'!G1752</f>
        <v>Industry</v>
      </c>
      <c r="I1802" s="179" t="str">
        <f>'Energy consumption (raw)'!I1752</f>
        <v>13 Manufacture of textiles</v>
      </c>
      <c r="J1802" s="179" t="str">
        <f>INDEX(Sector!$E$6:$E$46,MATCH('Energy consumption (toe)'!I1802,Sector!$B$6:$B$46,FALSE))</f>
        <v>Manufacture of textiles</v>
      </c>
      <c r="K1802" s="179">
        <f>IFERROR('Energy consumption (raw)'!J1752*Lists!$H$84,)</f>
        <v>2048.6256700000004</v>
      </c>
      <c r="L1802" s="179">
        <f>'Energy consumption (raw)'!K1752*Lists!$H$84</f>
        <v>2048.6256700000004</v>
      </c>
      <c r="M1802" s="179">
        <f>'Energy consumption (raw)'!L1752*Lists!$H$84</f>
        <v>0</v>
      </c>
      <c r="N1802" s="179">
        <f>'Energy consumption (raw)'!M1752*Lists!$H$84</f>
        <v>0</v>
      </c>
      <c r="O1802" s="178">
        <f t="shared" si="132"/>
        <v>2048.6256700000004</v>
      </c>
      <c r="P1802">
        <f>'Energy consumption (raw)'!N1752*Lists!$H$85</f>
        <v>0</v>
      </c>
      <c r="Q1802">
        <f>'Energy consumption (raw)'!O1752*Lists!$H$86</f>
        <v>0</v>
      </c>
      <c r="R1802">
        <f>'Energy consumption (raw)'!P1752*Lists!$H$87</f>
        <v>0</v>
      </c>
      <c r="S1802">
        <f>'Energy consumption (raw)'!Q1752*Lists!$H$88</f>
        <v>0</v>
      </c>
      <c r="T1802">
        <f>'Energy consumption (raw)'!R1752*Lists!$H$89</f>
        <v>0</v>
      </c>
      <c r="U1802">
        <f>'Energy consumption (raw)'!S1752*Lists!$H$90</f>
        <v>0</v>
      </c>
      <c r="V1802">
        <f>'Energy consumption (raw)'!T1752*Lists!$H$91</f>
        <v>0</v>
      </c>
      <c r="W1802">
        <f>'Energy consumption (raw)'!U1752*Lists!$H$92</f>
        <v>0</v>
      </c>
      <c r="X1802">
        <f>'Energy consumption (raw)'!V1752*Lists!$H$93</f>
        <v>0</v>
      </c>
      <c r="Y1802">
        <f>'Energy consumption (raw)'!W1752*Lists!$H$94</f>
        <v>0</v>
      </c>
      <c r="Z1802">
        <f>'Energy consumption (raw)'!X1752*Lists!$H$96*1000000</f>
        <v>0</v>
      </c>
      <c r="AA1802">
        <f>'Energy consumption (raw)'!Y1752*Lists!$H$97</f>
        <v>0</v>
      </c>
      <c r="AB1802">
        <f>'Energy consumption (raw)'!Z1752*Lists!$H$96</f>
        <v>0</v>
      </c>
      <c r="AC1802">
        <f>'Energy consumption (raw)'!AA1752*Lists!$H$98</f>
        <v>0</v>
      </c>
      <c r="AD1802">
        <f>'Energy consumption (raw)'!AB1752*Lists!$H$99</f>
        <v>0</v>
      </c>
      <c r="AE1802">
        <f>'Energy consumption (raw)'!AC1752*Lists!$H$101</f>
        <v>0</v>
      </c>
      <c r="AF1802">
        <f>'Energy consumption (raw)'!AD1752*Lists!$H$101</f>
        <v>0</v>
      </c>
      <c r="AG1802">
        <f>'Energy consumption (raw)'!AE1752*Lists!$H$101</f>
        <v>0</v>
      </c>
      <c r="AH1802">
        <f>'Energy consumption (raw)'!AF1752*Lists!$H$100</f>
        <v>0</v>
      </c>
      <c r="AI1802" s="167">
        <f t="shared" si="133"/>
        <v>2048.6256700000004</v>
      </c>
      <c r="AJ1802" s="179">
        <f>'Energy consumption (raw)'!AG1752</f>
        <v>2048.6256700000004</v>
      </c>
      <c r="AK1802" s="179">
        <f>'Energy consumption (raw)'!AH1752</f>
        <v>2721.6514100000004</v>
      </c>
      <c r="AL1802">
        <f>IF(ROUND(AI1802,-3)=ROUND('Energy consumption (raw)'!AG1752,-3),1,0)</f>
        <v>1</v>
      </c>
      <c r="AM1802" s="179" t="str">
        <f>'Energy consumption (raw)'!AJ1752</f>
        <v>47. Binh Duong</v>
      </c>
      <c r="AN1802">
        <f>VLOOKUP(AM1802,Lists!$F$9:$G$71,2,FALSE)</f>
        <v>1</v>
      </c>
    </row>
    <row r="1803" spans="2:40" x14ac:dyDescent="0.25">
      <c r="B1803" s="65" t="str">
        <f t="shared" si="131"/>
        <v>Industry1651</v>
      </c>
      <c r="C1803" s="179">
        <f>'Energy consumption (raw)'!B1753</f>
        <v>1651</v>
      </c>
      <c r="D1803" s="179">
        <f>'Energy consumption (raw)'!C1753</f>
        <v>0</v>
      </c>
      <c r="E1803" s="179">
        <f>'Energy consumption (raw)'!D1753</f>
        <v>0</v>
      </c>
      <c r="F1803" s="179" t="str">
        <f>'Energy consumption (raw)'!E1753</f>
        <v>Công nghiệp</v>
      </c>
      <c r="G1803" s="179" t="str">
        <f>'Energy consumption (raw)'!F1753</f>
        <v>Sản xuất vali, túi xách và các loại tương tự</v>
      </c>
      <c r="H1803" s="179" t="str">
        <f>'Energy consumption (raw)'!G1753</f>
        <v>Industry</v>
      </c>
      <c r="I1803" s="179" t="str">
        <f>'Energy consumption (raw)'!I1753</f>
        <v>13 Manufacture of textiles</v>
      </c>
      <c r="J1803" s="179" t="str">
        <f>INDEX(Sector!$E$6:$E$46,MATCH('Energy consumption (toe)'!I1803,Sector!$B$6:$B$46,FALSE))</f>
        <v>Manufacture of textiles</v>
      </c>
      <c r="K1803" s="179">
        <f>IFERROR('Energy consumption (raw)'!J1753*Lists!$H$84,)</f>
        <v>0</v>
      </c>
      <c r="L1803" s="179">
        <f>'Energy consumption (raw)'!K1753*Lists!$H$84</f>
        <v>1475.1697200000001</v>
      </c>
      <c r="M1803" s="179">
        <f>'Energy consumption (raw)'!L1753*Lists!$H$84</f>
        <v>0</v>
      </c>
      <c r="N1803" s="179">
        <f>'Energy consumption (raw)'!M1753*Lists!$H$84</f>
        <v>0</v>
      </c>
      <c r="O1803" s="178">
        <f t="shared" si="132"/>
        <v>1475.1697200000001</v>
      </c>
      <c r="P1803">
        <f>'Energy consumption (raw)'!N1753*Lists!$H$85</f>
        <v>0</v>
      </c>
      <c r="Q1803">
        <f>'Energy consumption (raw)'!O1753*Lists!$H$86</f>
        <v>0</v>
      </c>
      <c r="R1803">
        <f>'Energy consumption (raw)'!P1753*Lists!$H$87</f>
        <v>0</v>
      </c>
      <c r="S1803">
        <f>'Energy consumption (raw)'!Q1753*Lists!$H$88</f>
        <v>0</v>
      </c>
      <c r="T1803">
        <f>'Energy consumption (raw)'!R1753*Lists!$H$89</f>
        <v>0</v>
      </c>
      <c r="U1803">
        <f>'Energy consumption (raw)'!S1753*Lists!$H$90</f>
        <v>0</v>
      </c>
      <c r="V1803">
        <f>'Energy consumption (raw)'!T1753*Lists!$H$91</f>
        <v>0</v>
      </c>
      <c r="W1803">
        <f>'Energy consumption (raw)'!U1753*Lists!$H$92</f>
        <v>0</v>
      </c>
      <c r="X1803">
        <f>'Energy consumption (raw)'!V1753*Lists!$H$93</f>
        <v>0</v>
      </c>
      <c r="Y1803">
        <f>'Energy consumption (raw)'!W1753*Lists!$H$94</f>
        <v>0</v>
      </c>
      <c r="Z1803">
        <f>'Energy consumption (raw)'!X1753*Lists!$H$96*1000000</f>
        <v>0</v>
      </c>
      <c r="AA1803">
        <f>'Energy consumption (raw)'!Y1753*Lists!$H$97</f>
        <v>0</v>
      </c>
      <c r="AB1803">
        <f>'Energy consumption (raw)'!Z1753*Lists!$H$96</f>
        <v>0</v>
      </c>
      <c r="AC1803">
        <f>'Energy consumption (raw)'!AA1753*Lists!$H$98</f>
        <v>0</v>
      </c>
      <c r="AD1803">
        <f>'Energy consumption (raw)'!AB1753*Lists!$H$99</f>
        <v>0</v>
      </c>
      <c r="AE1803">
        <f>'Energy consumption (raw)'!AC1753*Lists!$H$101</f>
        <v>0</v>
      </c>
      <c r="AF1803">
        <f>'Energy consumption (raw)'!AD1753*Lists!$H$101</f>
        <v>0</v>
      </c>
      <c r="AG1803">
        <f>'Energy consumption (raw)'!AE1753*Lists!$H$101</f>
        <v>0</v>
      </c>
      <c r="AH1803">
        <f>'Energy consumption (raw)'!AF1753*Lists!$H$100</f>
        <v>0</v>
      </c>
      <c r="AI1803" s="167">
        <f t="shared" si="133"/>
        <v>1475.1697200000001</v>
      </c>
      <c r="AJ1803" s="179">
        <f>'Energy consumption (raw)'!AG1753</f>
        <v>1475.1697200000001</v>
      </c>
      <c r="AK1803" s="179">
        <f>'Energy consumption (raw)'!AH1753</f>
        <v>1161.9715800000001</v>
      </c>
      <c r="AL1803">
        <f>IF(ROUND(AI1803,-3)=ROUND('Energy consumption (raw)'!AG1753,-3),1,0)</f>
        <v>1</v>
      </c>
      <c r="AM1803" s="179" t="str">
        <f>'Energy consumption (raw)'!AJ1753</f>
        <v>47. Binh Duong</v>
      </c>
      <c r="AN1803">
        <f>VLOOKUP(AM1803,Lists!$F$9:$G$71,2,FALSE)</f>
        <v>1</v>
      </c>
    </row>
    <row r="1804" spans="2:40" x14ac:dyDescent="0.25">
      <c r="B1804" s="65" t="str">
        <f t="shared" si="131"/>
        <v>Industry1652</v>
      </c>
      <c r="C1804" s="179">
        <f>'Energy consumption (raw)'!B1754</f>
        <v>1652</v>
      </c>
      <c r="D1804" s="179">
        <f>'Energy consumption (raw)'!C1754</f>
        <v>0</v>
      </c>
      <c r="E1804" s="179">
        <f>'Energy consumption (raw)'!D1754</f>
        <v>0</v>
      </c>
      <c r="F1804" s="179" t="str">
        <f>'Energy consumption (raw)'!E1754</f>
        <v>Công nghiệp</v>
      </c>
      <c r="G1804" s="179" t="str">
        <f>'Energy consumption (raw)'!F1754</f>
        <v>Sản xuất vật liệu xây dựng từ đất sét</v>
      </c>
      <c r="H1804" s="179" t="str">
        <f>'Energy consumption (raw)'!G1754</f>
        <v>Industry</v>
      </c>
      <c r="I1804" s="179" t="str">
        <f>'Energy consumption (raw)'!I1754</f>
        <v>23 Manufacture of other non-metallic mineral products</v>
      </c>
      <c r="J1804" s="179" t="str">
        <f>INDEX(Sector!$E$6:$E$46,MATCH('Energy consumption (toe)'!I1804,Sector!$B$6:$B$46,FALSE))</f>
        <v>Manufacture of other non-metallic mineral products</v>
      </c>
      <c r="K1804" s="179">
        <f>IFERROR('Energy consumption (raw)'!J1754*Lists!$H$84,)</f>
        <v>0</v>
      </c>
      <c r="L1804" s="179">
        <f>'Energy consumption (raw)'!K1754*Lists!$H$84</f>
        <v>3139.4958100000003</v>
      </c>
      <c r="M1804" s="179">
        <f>'Energy consumption (raw)'!L1754*Lists!$H$84</f>
        <v>0</v>
      </c>
      <c r="N1804" s="179">
        <f>'Energy consumption (raw)'!M1754*Lists!$H$84</f>
        <v>0</v>
      </c>
      <c r="O1804" s="178">
        <f t="shared" si="132"/>
        <v>3139.4958100000003</v>
      </c>
      <c r="P1804">
        <f>'Energy consumption (raw)'!N1754*Lists!$H$85</f>
        <v>0</v>
      </c>
      <c r="Q1804">
        <f>'Energy consumption (raw)'!O1754*Lists!$H$86</f>
        <v>0</v>
      </c>
      <c r="R1804">
        <f>'Energy consumption (raw)'!P1754*Lists!$H$87</f>
        <v>0</v>
      </c>
      <c r="S1804">
        <f>'Energy consumption (raw)'!Q1754*Lists!$H$88</f>
        <v>0</v>
      </c>
      <c r="T1804">
        <f>'Energy consumption (raw)'!R1754*Lists!$H$89</f>
        <v>0</v>
      </c>
      <c r="U1804">
        <f>'Energy consumption (raw)'!S1754*Lists!$H$90</f>
        <v>0</v>
      </c>
      <c r="V1804">
        <f>'Energy consumption (raw)'!T1754*Lists!$H$91</f>
        <v>0</v>
      </c>
      <c r="W1804">
        <f>'Energy consumption (raw)'!U1754*Lists!$H$92</f>
        <v>0</v>
      </c>
      <c r="X1804">
        <f>'Energy consumption (raw)'!V1754*Lists!$H$93</f>
        <v>0</v>
      </c>
      <c r="Y1804">
        <f>'Energy consumption (raw)'!W1754*Lists!$H$94</f>
        <v>0</v>
      </c>
      <c r="Z1804">
        <f>'Energy consumption (raw)'!X1754*Lists!$H$96*1000000</f>
        <v>0</v>
      </c>
      <c r="AA1804">
        <f>'Energy consumption (raw)'!Y1754*Lists!$H$97</f>
        <v>0</v>
      </c>
      <c r="AB1804">
        <f>'Energy consumption (raw)'!Z1754*Lists!$H$96</f>
        <v>0</v>
      </c>
      <c r="AC1804">
        <f>'Energy consumption (raw)'!AA1754*Lists!$H$98</f>
        <v>0</v>
      </c>
      <c r="AD1804">
        <f>'Energy consumption (raw)'!AB1754*Lists!$H$99</f>
        <v>0</v>
      </c>
      <c r="AE1804">
        <f>'Energy consumption (raw)'!AC1754*Lists!$H$101</f>
        <v>0</v>
      </c>
      <c r="AF1804">
        <f>'Energy consumption (raw)'!AD1754*Lists!$H$101</f>
        <v>0</v>
      </c>
      <c r="AG1804">
        <f>'Energy consumption (raw)'!AE1754*Lists!$H$101</f>
        <v>0</v>
      </c>
      <c r="AH1804">
        <f>'Energy consumption (raw)'!AF1754*Lists!$H$100</f>
        <v>0</v>
      </c>
      <c r="AI1804" s="167">
        <f t="shared" si="133"/>
        <v>3139.4958100000003</v>
      </c>
      <c r="AJ1804" s="179">
        <f>'Energy consumption (raw)'!AG1754</f>
        <v>3139.4958100000003</v>
      </c>
      <c r="AK1804" s="179">
        <f>'Energy consumption (raw)'!AH1754</f>
        <v>14519.52392</v>
      </c>
      <c r="AL1804">
        <f>IF(ROUND(AI1804,-3)=ROUND('Energy consumption (raw)'!AG1754,-3),1,0)</f>
        <v>1</v>
      </c>
      <c r="AM1804" s="179" t="str">
        <f>'Energy consumption (raw)'!AJ1754</f>
        <v>47. Binh Duong</v>
      </c>
      <c r="AN1804">
        <f>VLOOKUP(AM1804,Lists!$F$9:$G$71,2,FALSE)</f>
        <v>1</v>
      </c>
    </row>
    <row r="1805" spans="2:40" x14ac:dyDescent="0.25">
      <c r="B1805" s="65" t="str">
        <f t="shared" si="131"/>
        <v>Industry1653</v>
      </c>
      <c r="C1805" s="179">
        <f>'Energy consumption (raw)'!B1755</f>
        <v>1653</v>
      </c>
      <c r="D1805" s="179">
        <f>'Energy consumption (raw)'!C1755</f>
        <v>0</v>
      </c>
      <c r="E1805" s="179">
        <f>'Energy consumption (raw)'!D1755</f>
        <v>0</v>
      </c>
      <c r="F1805" s="179" t="str">
        <f>'Energy consumption (raw)'!E1755</f>
        <v>Công nghiệp</v>
      </c>
      <c r="G1805" s="179" t="str">
        <f>'Energy consumption (raw)'!F1755</f>
        <v>Sản xuất vật liệu xây dựng từ đất sét</v>
      </c>
      <c r="H1805" s="179" t="str">
        <f>'Energy consumption (raw)'!G1755</f>
        <v>Industry</v>
      </c>
      <c r="I1805" s="179" t="str">
        <f>'Energy consumption (raw)'!I1755</f>
        <v>23 Manufacture of other non-metallic mineral products</v>
      </c>
      <c r="J1805" s="179" t="str">
        <f>INDEX(Sector!$E$6:$E$46,MATCH('Energy consumption (toe)'!I1805,Sector!$B$6:$B$46,FALSE))</f>
        <v>Manufacture of other non-metallic mineral products</v>
      </c>
      <c r="K1805" s="179">
        <f>IFERROR('Energy consumption (raw)'!J1755*Lists!$H$84,)</f>
        <v>1572.96506</v>
      </c>
      <c r="L1805" s="179">
        <f>'Energy consumption (raw)'!K1755*Lists!$H$84</f>
        <v>1572.96506</v>
      </c>
      <c r="M1805" s="179">
        <f>'Energy consumption (raw)'!L1755*Lists!$H$84</f>
        <v>0</v>
      </c>
      <c r="N1805" s="179">
        <f>'Energy consumption (raw)'!M1755*Lists!$H$84</f>
        <v>0</v>
      </c>
      <c r="O1805" s="178">
        <f t="shared" si="132"/>
        <v>1572.96506</v>
      </c>
      <c r="P1805">
        <f>'Energy consumption (raw)'!N1755*Lists!$H$85</f>
        <v>0</v>
      </c>
      <c r="Q1805">
        <f>'Energy consumption (raw)'!O1755*Lists!$H$86</f>
        <v>0</v>
      </c>
      <c r="R1805">
        <f>'Energy consumption (raw)'!P1755*Lists!$H$87</f>
        <v>0</v>
      </c>
      <c r="S1805">
        <f>'Energy consumption (raw)'!Q1755*Lists!$H$88</f>
        <v>0</v>
      </c>
      <c r="T1805">
        <f>'Energy consumption (raw)'!R1755*Lists!$H$89</f>
        <v>0</v>
      </c>
      <c r="U1805">
        <f>'Energy consumption (raw)'!S1755*Lists!$H$90</f>
        <v>1.1440000000000001E-2</v>
      </c>
      <c r="V1805">
        <f>'Energy consumption (raw)'!T1755*Lists!$H$91</f>
        <v>0</v>
      </c>
      <c r="W1805">
        <f>'Energy consumption (raw)'!U1755*Lists!$H$92</f>
        <v>0</v>
      </c>
      <c r="X1805">
        <f>'Energy consumption (raw)'!V1755*Lists!$H$93</f>
        <v>0</v>
      </c>
      <c r="Y1805">
        <f>'Energy consumption (raw)'!W1755*Lists!$H$94</f>
        <v>0</v>
      </c>
      <c r="Z1805">
        <f>'Energy consumption (raw)'!X1755*Lists!$H$96*1000000</f>
        <v>0</v>
      </c>
      <c r="AA1805">
        <f>'Energy consumption (raw)'!Y1755*Lists!$H$97</f>
        <v>0</v>
      </c>
      <c r="AB1805">
        <f>'Energy consumption (raw)'!Z1755*Lists!$H$96</f>
        <v>0</v>
      </c>
      <c r="AC1805">
        <f>'Energy consumption (raw)'!AA1755*Lists!$H$98</f>
        <v>0</v>
      </c>
      <c r="AD1805">
        <f>'Energy consumption (raw)'!AB1755*Lists!$H$99</f>
        <v>3946.3400000000047</v>
      </c>
      <c r="AE1805">
        <f>'Energy consumption (raw)'!AC1755*Lists!$H$101</f>
        <v>0</v>
      </c>
      <c r="AF1805">
        <f>'Energy consumption (raw)'!AD1755*Lists!$H$101</f>
        <v>0</v>
      </c>
      <c r="AG1805">
        <f>'Energy consumption (raw)'!AE1755*Lists!$H$101</f>
        <v>0</v>
      </c>
      <c r="AH1805">
        <f>'Energy consumption (raw)'!AF1755*Lists!$H$100</f>
        <v>0</v>
      </c>
      <c r="AI1805" s="167">
        <f t="shared" si="133"/>
        <v>5519.3165000000045</v>
      </c>
      <c r="AJ1805" s="179">
        <f>'Energy consumption (raw)'!AG1755</f>
        <v>5519.3164999999999</v>
      </c>
      <c r="AK1805" s="179">
        <f>'Energy consumption (raw)'!AH1755</f>
        <v>2265.97291</v>
      </c>
      <c r="AL1805">
        <f>IF(ROUND(AI1805,-3)=ROUND('Energy consumption (raw)'!AG1755,-3),1,0)</f>
        <v>1</v>
      </c>
      <c r="AM1805" s="179" t="str">
        <f>'Energy consumption (raw)'!AJ1755</f>
        <v>47. Binh Duong</v>
      </c>
      <c r="AN1805">
        <f>VLOOKUP(AM1805,Lists!$F$9:$G$71,2,FALSE)</f>
        <v>1</v>
      </c>
    </row>
    <row r="1806" spans="2:40" x14ac:dyDescent="0.25">
      <c r="B1806" s="65" t="str">
        <f t="shared" si="131"/>
        <v>Industry1654</v>
      </c>
      <c r="C1806" s="179">
        <f>'Energy consumption (raw)'!B1756</f>
        <v>1654</v>
      </c>
      <c r="D1806" s="179">
        <f>'Energy consumption (raw)'!C1756</f>
        <v>0</v>
      </c>
      <c r="E1806" s="179">
        <f>'Energy consumption (raw)'!D1756</f>
        <v>0</v>
      </c>
      <c r="F1806" s="179" t="str">
        <f>'Energy consumption (raw)'!E1756</f>
        <v>Công nghiệp</v>
      </c>
      <c r="G1806" s="179" t="str">
        <f>'Energy consumption (raw)'!F1756</f>
        <v>Sản xuất vật liệu xây dựng từ đất sét</v>
      </c>
      <c r="H1806" s="179" t="str">
        <f>'Energy consumption (raw)'!G1756</f>
        <v>Industry</v>
      </c>
      <c r="I1806" s="179" t="str">
        <f>'Energy consumption (raw)'!I1756</f>
        <v>23 Manufacture of other non-metallic mineral products</v>
      </c>
      <c r="J1806" s="179" t="str">
        <f>INDEX(Sector!$E$6:$E$46,MATCH('Energy consumption (toe)'!I1806,Sector!$B$6:$B$46,FALSE))</f>
        <v>Manufacture of other non-metallic mineral products</v>
      </c>
      <c r="K1806" s="179">
        <f>IFERROR('Energy consumption (raw)'!J1756*Lists!$H$84,)</f>
        <v>0</v>
      </c>
      <c r="L1806" s="179">
        <f>'Energy consumption (raw)'!K1756*Lists!$H$84</f>
        <v>1723.2995500000002</v>
      </c>
      <c r="M1806" s="179">
        <f>'Energy consumption (raw)'!L1756*Lists!$H$84</f>
        <v>0</v>
      </c>
      <c r="N1806" s="179">
        <f>'Energy consumption (raw)'!M1756*Lists!$H$84</f>
        <v>0</v>
      </c>
      <c r="O1806" s="178">
        <f t="shared" si="132"/>
        <v>1723.2995500000002</v>
      </c>
      <c r="P1806">
        <f>'Energy consumption (raw)'!N1756*Lists!$H$85</f>
        <v>0</v>
      </c>
      <c r="Q1806">
        <f>'Energy consumption (raw)'!O1756*Lists!$H$86</f>
        <v>0</v>
      </c>
      <c r="R1806">
        <f>'Energy consumption (raw)'!P1756*Lists!$H$87</f>
        <v>0</v>
      </c>
      <c r="S1806">
        <f>'Energy consumption (raw)'!Q1756*Lists!$H$88</f>
        <v>0</v>
      </c>
      <c r="T1806">
        <f>'Energy consumption (raw)'!R1756*Lists!$H$89</f>
        <v>0</v>
      </c>
      <c r="U1806">
        <f>'Energy consumption (raw)'!S1756*Lists!$H$90</f>
        <v>0</v>
      </c>
      <c r="V1806">
        <f>'Energy consumption (raw)'!T1756*Lists!$H$91</f>
        <v>0</v>
      </c>
      <c r="W1806">
        <f>'Energy consumption (raw)'!U1756*Lists!$H$92</f>
        <v>0</v>
      </c>
      <c r="X1806">
        <f>'Energy consumption (raw)'!V1756*Lists!$H$93</f>
        <v>0</v>
      </c>
      <c r="Y1806">
        <f>'Energy consumption (raw)'!W1756*Lists!$H$94</f>
        <v>0</v>
      </c>
      <c r="Z1806">
        <f>'Energy consumption (raw)'!X1756*Lists!$H$96*1000000</f>
        <v>0</v>
      </c>
      <c r="AA1806">
        <f>'Energy consumption (raw)'!Y1756*Lists!$H$97</f>
        <v>0</v>
      </c>
      <c r="AB1806">
        <f>'Energy consumption (raw)'!Z1756*Lists!$H$96</f>
        <v>0</v>
      </c>
      <c r="AC1806">
        <f>'Energy consumption (raw)'!AA1756*Lists!$H$98</f>
        <v>0</v>
      </c>
      <c r="AD1806">
        <f>'Energy consumption (raw)'!AB1756*Lists!$H$99</f>
        <v>0</v>
      </c>
      <c r="AE1806">
        <f>'Energy consumption (raw)'!AC1756*Lists!$H$101</f>
        <v>0</v>
      </c>
      <c r="AF1806">
        <f>'Energy consumption (raw)'!AD1756*Lists!$H$101</f>
        <v>0</v>
      </c>
      <c r="AG1806">
        <f>'Energy consumption (raw)'!AE1756*Lists!$H$101</f>
        <v>0</v>
      </c>
      <c r="AH1806">
        <f>'Energy consumption (raw)'!AF1756*Lists!$H$100</f>
        <v>0</v>
      </c>
      <c r="AI1806" s="167">
        <f t="shared" si="133"/>
        <v>1723.2995500000002</v>
      </c>
      <c r="AJ1806" s="179">
        <f>'Energy consumption (raw)'!AG1756</f>
        <v>1723.2995500000002</v>
      </c>
      <c r="AK1806" s="179">
        <f>'Energy consumption (raw)'!AH1756</f>
        <v>12739.40719</v>
      </c>
      <c r="AL1806">
        <f>IF(ROUND(AI1806,-3)=ROUND('Energy consumption (raw)'!AG1756,-3),1,0)</f>
        <v>1</v>
      </c>
      <c r="AM1806" s="179" t="str">
        <f>'Energy consumption (raw)'!AJ1756</f>
        <v>47. Binh Duong</v>
      </c>
      <c r="AN1806">
        <f>VLOOKUP(AM1806,Lists!$F$9:$G$71,2,FALSE)</f>
        <v>1</v>
      </c>
    </row>
    <row r="1807" spans="2:40" x14ac:dyDescent="0.25">
      <c r="B1807" s="65" t="str">
        <f t="shared" si="131"/>
        <v>Industry1655</v>
      </c>
      <c r="C1807" s="179">
        <f>'Energy consumption (raw)'!B1757</f>
        <v>1655</v>
      </c>
      <c r="D1807" s="179">
        <f>'Energy consumption (raw)'!C1757</f>
        <v>0</v>
      </c>
      <c r="E1807" s="179">
        <f>'Energy consumption (raw)'!D1757</f>
        <v>0</v>
      </c>
      <c r="F1807" s="179" t="str">
        <f>'Energy consumption (raw)'!E1757</f>
        <v>Công nghiệp</v>
      </c>
      <c r="G1807" s="179" t="str">
        <f>'Energy consumption (raw)'!F1757</f>
        <v>Sản xuất vật liệu xây dựng từ đất sét</v>
      </c>
      <c r="H1807" s="179" t="str">
        <f>'Energy consumption (raw)'!G1757</f>
        <v>Industry</v>
      </c>
      <c r="I1807" s="179" t="str">
        <f>'Energy consumption (raw)'!I1757</f>
        <v>23 Manufacture of other non-metallic mineral products</v>
      </c>
      <c r="J1807" s="179" t="str">
        <f>INDEX(Sector!$E$6:$E$46,MATCH('Energy consumption (toe)'!I1807,Sector!$B$6:$B$46,FALSE))</f>
        <v>Manufacture of other non-metallic mineral products</v>
      </c>
      <c r="K1807" s="179">
        <f>IFERROR('Energy consumption (raw)'!J1757*Lists!$H$84,)</f>
        <v>0</v>
      </c>
      <c r="L1807" s="179">
        <f>'Energy consumption (raw)'!K1757*Lists!$H$84</f>
        <v>1566.4227400000002</v>
      </c>
      <c r="M1807" s="179">
        <f>'Energy consumption (raw)'!L1757*Lists!$H$84</f>
        <v>0</v>
      </c>
      <c r="N1807" s="179">
        <f>'Energy consumption (raw)'!M1757*Lists!$H$84</f>
        <v>0</v>
      </c>
      <c r="O1807" s="178">
        <f t="shared" si="132"/>
        <v>1566.4227400000002</v>
      </c>
      <c r="P1807">
        <f>'Energy consumption (raw)'!N1757*Lists!$H$85</f>
        <v>0</v>
      </c>
      <c r="Q1807">
        <f>'Energy consumption (raw)'!O1757*Lists!$H$86</f>
        <v>0</v>
      </c>
      <c r="R1807">
        <f>'Energy consumption (raw)'!P1757*Lists!$H$87</f>
        <v>0</v>
      </c>
      <c r="S1807">
        <f>'Energy consumption (raw)'!Q1757*Lists!$H$88</f>
        <v>0</v>
      </c>
      <c r="T1807">
        <f>'Energy consumption (raw)'!R1757*Lists!$H$89</f>
        <v>0</v>
      </c>
      <c r="U1807">
        <f>'Energy consumption (raw)'!S1757*Lists!$H$90</f>
        <v>4.224E-2</v>
      </c>
      <c r="V1807">
        <f>'Energy consumption (raw)'!T1757*Lists!$H$91</f>
        <v>0</v>
      </c>
      <c r="W1807">
        <f>'Energy consumption (raw)'!U1757*Lists!$H$92</f>
        <v>0</v>
      </c>
      <c r="X1807">
        <f>'Energy consumption (raw)'!V1757*Lists!$H$93</f>
        <v>0</v>
      </c>
      <c r="Y1807">
        <f>'Energy consumption (raw)'!W1757*Lists!$H$94</f>
        <v>0</v>
      </c>
      <c r="Z1807">
        <f>'Energy consumption (raw)'!X1757*Lists!$H$96*1000000</f>
        <v>0</v>
      </c>
      <c r="AA1807">
        <f>'Energy consumption (raw)'!Y1757*Lists!$H$97</f>
        <v>78.48</v>
      </c>
      <c r="AB1807">
        <f>'Energy consumption (raw)'!Z1757*Lists!$H$96</f>
        <v>0</v>
      </c>
      <c r="AC1807">
        <f>'Energy consumption (raw)'!AA1757*Lists!$H$98</f>
        <v>0</v>
      </c>
      <c r="AD1807">
        <f>'Energy consumption (raw)'!AB1757*Lists!$H$99</f>
        <v>0</v>
      </c>
      <c r="AE1807">
        <f>'Energy consumption (raw)'!AC1757*Lists!$H$101</f>
        <v>0</v>
      </c>
      <c r="AF1807">
        <f>'Energy consumption (raw)'!AD1757*Lists!$H$101</f>
        <v>0</v>
      </c>
      <c r="AG1807">
        <f>'Energy consumption (raw)'!AE1757*Lists!$H$101</f>
        <v>0</v>
      </c>
      <c r="AH1807">
        <f>'Energy consumption (raw)'!AF1757*Lists!$H$100</f>
        <v>0</v>
      </c>
      <c r="AI1807" s="167">
        <f t="shared" si="133"/>
        <v>1644.9449800000002</v>
      </c>
      <c r="AJ1807" s="179">
        <f>'Energy consumption (raw)'!AG1757</f>
        <v>1644.9449800000002</v>
      </c>
      <c r="AK1807" s="179">
        <f>'Energy consumption (raw)'!AH1757</f>
        <v>1500.9385599999998</v>
      </c>
      <c r="AL1807">
        <f>IF(ROUND(AI1807,-3)=ROUND('Energy consumption (raw)'!AG1757,-3),1,0)</f>
        <v>1</v>
      </c>
      <c r="AM1807" s="179" t="str">
        <f>'Energy consumption (raw)'!AJ1757</f>
        <v>47. Binh Duong</v>
      </c>
      <c r="AN1807">
        <f>VLOOKUP(AM1807,Lists!$F$9:$G$71,2,FALSE)</f>
        <v>1</v>
      </c>
    </row>
    <row r="1808" spans="2:40" x14ac:dyDescent="0.25">
      <c r="B1808" s="65" t="str">
        <f t="shared" si="131"/>
        <v>Industry1656</v>
      </c>
      <c r="C1808" s="179">
        <f>'Energy consumption (raw)'!B1758</f>
        <v>1656</v>
      </c>
      <c r="D1808" s="179">
        <f>'Energy consumption (raw)'!C1758</f>
        <v>0</v>
      </c>
      <c r="E1808" s="179">
        <f>'Energy consumption (raw)'!D1758</f>
        <v>0</v>
      </c>
      <c r="F1808" s="179" t="str">
        <f>'Energy consumption (raw)'!E1758</f>
        <v>Công nghiệp</v>
      </c>
      <c r="G1808" s="179" t="str">
        <f>'Energy consumption (raw)'!F1758</f>
        <v>Sản xuất viên nén mùn cưa; - Sản xuất cầu thang bằng gỗ và kim loại,..</v>
      </c>
      <c r="H1808" s="179" t="str">
        <f>'Energy consumption (raw)'!G1758</f>
        <v>Industry</v>
      </c>
      <c r="I1808" s="179" t="str">
        <f>'Energy consumption (raw)'!I1758</f>
        <v>16 Manufacture of wood and of products of wood and cork, except furniture;
manufacture of articles of straw and plaiting materials</v>
      </c>
      <c r="J1808" s="179" t="str">
        <f>INDEX(Sector!$E$6:$E$46,MATCH('Energy consumption (toe)'!I1808,Sector!$B$6:$B$46,FALSE))</f>
        <v>Manufacture of wood and of products of wood and cork, except furniture;
manufacture of articles of straw and plaiting materials</v>
      </c>
      <c r="K1808" s="179">
        <f>IFERROR('Energy consumption (raw)'!J1758*Lists!$H$84,)</f>
        <v>0</v>
      </c>
      <c r="L1808" s="179">
        <f>'Energy consumption (raw)'!K1758*Lists!$H$84</f>
        <v>1790.7440800000002</v>
      </c>
      <c r="M1808" s="179">
        <f>'Energy consumption (raw)'!L1758*Lists!$H$84</f>
        <v>0</v>
      </c>
      <c r="N1808" s="179">
        <f>'Energy consumption (raw)'!M1758*Lists!$H$84</f>
        <v>0</v>
      </c>
      <c r="O1808" s="178">
        <f t="shared" si="132"/>
        <v>1790.7440800000002</v>
      </c>
      <c r="P1808">
        <f>'Energy consumption (raw)'!N1758*Lists!$H$85</f>
        <v>0</v>
      </c>
      <c r="Q1808">
        <f>'Energy consumption (raw)'!O1758*Lists!$H$86</f>
        <v>0</v>
      </c>
      <c r="R1808">
        <f>'Energy consumption (raw)'!P1758*Lists!$H$87</f>
        <v>0</v>
      </c>
      <c r="S1808">
        <f>'Energy consumption (raw)'!Q1758*Lists!$H$88</f>
        <v>0</v>
      </c>
      <c r="T1808">
        <f>'Energy consumption (raw)'!R1758*Lists!$H$89</f>
        <v>0</v>
      </c>
      <c r="U1808">
        <f>'Energy consumption (raw)'!S1758*Lists!$H$90</f>
        <v>0</v>
      </c>
      <c r="V1808">
        <f>'Energy consumption (raw)'!T1758*Lists!$H$91</f>
        <v>0</v>
      </c>
      <c r="W1808">
        <f>'Energy consumption (raw)'!U1758*Lists!$H$92</f>
        <v>0</v>
      </c>
      <c r="X1808">
        <f>'Energy consumption (raw)'!V1758*Lists!$H$93</f>
        <v>0</v>
      </c>
      <c r="Y1808">
        <f>'Energy consumption (raw)'!W1758*Lists!$H$94</f>
        <v>0</v>
      </c>
      <c r="Z1808">
        <f>'Energy consumption (raw)'!X1758*Lists!$H$96*1000000</f>
        <v>0</v>
      </c>
      <c r="AA1808">
        <f>'Energy consumption (raw)'!Y1758*Lists!$H$97</f>
        <v>0</v>
      </c>
      <c r="AB1808">
        <f>'Energy consumption (raw)'!Z1758*Lists!$H$96</f>
        <v>0</v>
      </c>
      <c r="AC1808">
        <f>'Energy consumption (raw)'!AA1758*Lists!$H$98</f>
        <v>0</v>
      </c>
      <c r="AD1808">
        <f>'Energy consumption (raw)'!AB1758*Lists!$H$99</f>
        <v>0</v>
      </c>
      <c r="AE1808">
        <f>'Energy consumption (raw)'!AC1758*Lists!$H$101</f>
        <v>0</v>
      </c>
      <c r="AF1808">
        <f>'Energy consumption (raw)'!AD1758*Lists!$H$101</f>
        <v>0</v>
      </c>
      <c r="AG1808">
        <f>'Energy consumption (raw)'!AE1758*Lists!$H$101</f>
        <v>0</v>
      </c>
      <c r="AH1808">
        <f>'Energy consumption (raw)'!AF1758*Lists!$H$100</f>
        <v>0</v>
      </c>
      <c r="AI1808" s="167">
        <f t="shared" si="133"/>
        <v>1790.7440800000002</v>
      </c>
      <c r="AJ1808" s="179">
        <f>'Energy consumption (raw)'!AG1758</f>
        <v>1790.7440800000002</v>
      </c>
      <c r="AK1808" s="179">
        <f>'Energy consumption (raw)'!AH1758</f>
        <v>0</v>
      </c>
      <c r="AL1808">
        <f>IF(ROUND(AI1808,-3)=ROUND('Energy consumption (raw)'!AG1758,-3),1,0)</f>
        <v>1</v>
      </c>
      <c r="AM1808" s="179" t="str">
        <f>'Energy consumption (raw)'!AJ1758</f>
        <v>47. Binh Duong</v>
      </c>
      <c r="AN1808">
        <f>VLOOKUP(AM1808,Lists!$F$9:$G$71,2,FALSE)</f>
        <v>1</v>
      </c>
    </row>
    <row r="1809" spans="2:40" x14ac:dyDescent="0.25">
      <c r="B1809" s="65" t="str">
        <f t="shared" si="131"/>
        <v>Industry1657</v>
      </c>
      <c r="C1809" s="179">
        <f>'Energy consumption (raw)'!B1759</f>
        <v>1657</v>
      </c>
      <c r="D1809" s="179">
        <f>'Energy consumption (raw)'!C1759</f>
        <v>0</v>
      </c>
      <c r="E1809" s="179">
        <f>'Energy consumption (raw)'!D1759</f>
        <v>0</v>
      </c>
      <c r="F1809" s="179" t="str">
        <f>'Energy consumption (raw)'!E1759</f>
        <v>Công nghiệp</v>
      </c>
      <c r="G1809" s="179" t="str">
        <f>'Energy consumption (raw)'!F1759</f>
        <v>Sản xuất xà phòng, chất tẩy rửa, làm bóng và chế phẩm vệ sinh</v>
      </c>
      <c r="H1809" s="179" t="str">
        <f>'Energy consumption (raw)'!G1759</f>
        <v>Industry</v>
      </c>
      <c r="I1809" s="179" t="str">
        <f>'Energy consumption (raw)'!I1759</f>
        <v>20 Manufacture of chemicals and chemical products</v>
      </c>
      <c r="J1809" s="179" t="str">
        <f>INDEX(Sector!$E$6:$E$46,MATCH('Energy consumption (toe)'!I1809,Sector!$B$6:$B$46,FALSE))</f>
        <v>Manufacture of chemicals and chemical products</v>
      </c>
      <c r="K1809" s="179">
        <f>IFERROR('Energy consumption (raw)'!J1759*Lists!$H$84,)</f>
        <v>0</v>
      </c>
      <c r="L1809" s="179">
        <f>'Energy consumption (raw)'!K1759*Lists!$H$84</f>
        <v>4560.3056400000005</v>
      </c>
      <c r="M1809" s="179">
        <f>'Energy consumption (raw)'!L1759*Lists!$H$84</f>
        <v>0</v>
      </c>
      <c r="N1809" s="179">
        <f>'Energy consumption (raw)'!M1759*Lists!$H$84</f>
        <v>0</v>
      </c>
      <c r="O1809" s="178">
        <f t="shared" si="132"/>
        <v>4560.3056400000005</v>
      </c>
      <c r="P1809">
        <f>'Energy consumption (raw)'!N1759*Lists!$H$85</f>
        <v>0</v>
      </c>
      <c r="Q1809">
        <f>'Energy consumption (raw)'!O1759*Lists!$H$86</f>
        <v>0</v>
      </c>
      <c r="R1809">
        <f>'Energy consumption (raw)'!P1759*Lists!$H$87</f>
        <v>0</v>
      </c>
      <c r="S1809">
        <f>'Energy consumption (raw)'!Q1759*Lists!$H$88</f>
        <v>0</v>
      </c>
      <c r="T1809">
        <f>'Energy consumption (raw)'!R1759*Lists!$H$89</f>
        <v>0</v>
      </c>
      <c r="U1809">
        <f>'Energy consumption (raw)'!S1759*Lists!$H$90</f>
        <v>0.51216000000000006</v>
      </c>
      <c r="V1809">
        <f>'Energy consumption (raw)'!T1759*Lists!$H$91</f>
        <v>0</v>
      </c>
      <c r="W1809">
        <f>'Energy consumption (raw)'!U1759*Lists!$H$92</f>
        <v>0</v>
      </c>
      <c r="X1809">
        <f>'Energy consumption (raw)'!V1759*Lists!$H$93</f>
        <v>0</v>
      </c>
      <c r="Y1809">
        <f>'Energy consumption (raw)'!W1759*Lists!$H$94</f>
        <v>0</v>
      </c>
      <c r="Z1809">
        <f>'Energy consumption (raw)'!X1759*Lists!$H$96*1000000</f>
        <v>0</v>
      </c>
      <c r="AA1809">
        <f>'Energy consumption (raw)'!Y1759*Lists!$H$97</f>
        <v>0</v>
      </c>
      <c r="AB1809">
        <f>'Energy consumption (raw)'!Z1759*Lists!$H$96</f>
        <v>0</v>
      </c>
      <c r="AC1809">
        <f>'Energy consumption (raw)'!AA1759*Lists!$H$98</f>
        <v>0</v>
      </c>
      <c r="AD1809">
        <f>'Energy consumption (raw)'!AB1759*Lists!$H$99</f>
        <v>0</v>
      </c>
      <c r="AE1809">
        <f>'Energy consumption (raw)'!AC1759*Lists!$H$101</f>
        <v>0</v>
      </c>
      <c r="AF1809">
        <f>'Energy consumption (raw)'!AD1759*Lists!$H$101</f>
        <v>0</v>
      </c>
      <c r="AG1809">
        <f>'Energy consumption (raw)'!AE1759*Lists!$H$101</f>
        <v>0</v>
      </c>
      <c r="AH1809">
        <f>'Energy consumption (raw)'!AF1759*Lists!$H$100</f>
        <v>0</v>
      </c>
      <c r="AI1809" s="167">
        <f t="shared" si="133"/>
        <v>4560.8178000000007</v>
      </c>
      <c r="AJ1809" s="179">
        <f>'Energy consumption (raw)'!AG1759</f>
        <v>4560.8178000000007</v>
      </c>
      <c r="AK1809" s="179">
        <f>'Energy consumption (raw)'!AH1759</f>
        <v>3799.6992200000004</v>
      </c>
      <c r="AL1809">
        <f>IF(ROUND(AI1809,-3)=ROUND('Energy consumption (raw)'!AG1759,-3),1,0)</f>
        <v>1</v>
      </c>
      <c r="AM1809" s="179" t="str">
        <f>'Energy consumption (raw)'!AJ1759</f>
        <v>47. Binh Duong</v>
      </c>
      <c r="AN1809">
        <f>VLOOKUP(AM1809,Lists!$F$9:$G$71,2,FALSE)</f>
        <v>1</v>
      </c>
    </row>
    <row r="1810" spans="2:40" x14ac:dyDescent="0.25">
      <c r="B1810" s="65" t="str">
        <f t="shared" si="131"/>
        <v>Industry1658</v>
      </c>
      <c r="C1810" s="179">
        <f>'Energy consumption (raw)'!B1760</f>
        <v>1658</v>
      </c>
      <c r="D1810" s="179">
        <f>'Energy consumption (raw)'!C1760</f>
        <v>0</v>
      </c>
      <c r="E1810" s="179">
        <f>'Energy consumption (raw)'!D1760</f>
        <v>0</v>
      </c>
      <c r="F1810" s="179" t="str">
        <f>'Energy consumption (raw)'!E1760</f>
        <v>Công nghiệp</v>
      </c>
      <c r="G1810" s="179" t="str">
        <f>'Energy consumption (raw)'!F1760</f>
        <v>Sản xuất xi măng</v>
      </c>
      <c r="H1810" s="179" t="str">
        <f>'Energy consumption (raw)'!G1760</f>
        <v>Industry</v>
      </c>
      <c r="I1810" s="179" t="str">
        <f>'Energy consumption (raw)'!I1760</f>
        <v>23 Manufacture of other non-metallic mineral products</v>
      </c>
      <c r="J1810" s="179" t="str">
        <f>INDEX(Sector!$E$6:$E$46,MATCH('Energy consumption (toe)'!I1810,Sector!$B$6:$B$46,FALSE))</f>
        <v>Manufacture of other non-metallic mineral products</v>
      </c>
      <c r="K1810" s="179">
        <f>IFERROR('Energy consumption (raw)'!J1760*Lists!$H$84,)</f>
        <v>1343.9684300000001</v>
      </c>
      <c r="L1810" s="179">
        <f>'Energy consumption (raw)'!K1760*Lists!$H$84</f>
        <v>1343.9684300000001</v>
      </c>
      <c r="M1810" s="179">
        <f>'Energy consumption (raw)'!L1760*Lists!$H$84</f>
        <v>0</v>
      </c>
      <c r="N1810" s="179">
        <f>'Energy consumption (raw)'!M1760*Lists!$H$84</f>
        <v>0</v>
      </c>
      <c r="O1810" s="178">
        <f t="shared" si="132"/>
        <v>1343.9684300000001</v>
      </c>
      <c r="P1810">
        <f>'Energy consumption (raw)'!N1760*Lists!$H$85</f>
        <v>0</v>
      </c>
      <c r="Q1810">
        <f>'Energy consumption (raw)'!O1760*Lists!$H$86</f>
        <v>0</v>
      </c>
      <c r="R1810">
        <f>'Energy consumption (raw)'!P1760*Lists!$H$87</f>
        <v>0</v>
      </c>
      <c r="S1810">
        <f>'Energy consumption (raw)'!Q1760*Lists!$H$88</f>
        <v>0</v>
      </c>
      <c r="T1810">
        <f>'Energy consumption (raw)'!R1760*Lists!$H$89</f>
        <v>0</v>
      </c>
      <c r="U1810">
        <f>'Energy consumption (raw)'!S1760*Lists!$H$90</f>
        <v>2.64E-3</v>
      </c>
      <c r="V1810">
        <f>'Energy consumption (raw)'!T1760*Lists!$H$91</f>
        <v>0</v>
      </c>
      <c r="W1810">
        <f>'Energy consumption (raw)'!U1760*Lists!$H$92</f>
        <v>0</v>
      </c>
      <c r="X1810">
        <f>'Energy consumption (raw)'!V1760*Lists!$H$93</f>
        <v>0</v>
      </c>
      <c r="Y1810">
        <f>'Energy consumption (raw)'!W1760*Lists!$H$94</f>
        <v>0</v>
      </c>
      <c r="Z1810">
        <f>'Energy consumption (raw)'!X1760*Lists!$H$96*1000000</f>
        <v>0</v>
      </c>
      <c r="AA1810">
        <f>'Energy consumption (raw)'!Y1760*Lists!$H$97</f>
        <v>0</v>
      </c>
      <c r="AB1810">
        <f>'Energy consumption (raw)'!Z1760*Lists!$H$96</f>
        <v>0</v>
      </c>
      <c r="AC1810">
        <f>'Energy consumption (raw)'!AA1760*Lists!$H$98</f>
        <v>0</v>
      </c>
      <c r="AD1810">
        <f>'Energy consumption (raw)'!AB1760*Lists!$H$99</f>
        <v>0</v>
      </c>
      <c r="AE1810">
        <f>'Energy consumption (raw)'!AC1760*Lists!$H$101</f>
        <v>0</v>
      </c>
      <c r="AF1810">
        <f>'Energy consumption (raw)'!AD1760*Lists!$H$101</f>
        <v>0</v>
      </c>
      <c r="AG1810">
        <f>'Energy consumption (raw)'!AE1760*Lists!$H$101</f>
        <v>0</v>
      </c>
      <c r="AH1810">
        <f>'Energy consumption (raw)'!AF1760*Lists!$H$100</f>
        <v>0</v>
      </c>
      <c r="AI1810" s="167">
        <f t="shared" si="133"/>
        <v>1343.9710700000001</v>
      </c>
      <c r="AJ1810" s="179">
        <f>'Energy consumption (raw)'!AG1760</f>
        <v>1343.9710700000001</v>
      </c>
      <c r="AK1810" s="179">
        <f>'Energy consumption (raw)'!AH1760</f>
        <v>1451.94757</v>
      </c>
      <c r="AL1810">
        <f>IF(ROUND(AI1810,-3)=ROUND('Energy consumption (raw)'!AG1760,-3),1,0)</f>
        <v>1</v>
      </c>
      <c r="AM1810" s="179" t="str">
        <f>'Energy consumption (raw)'!AJ1760</f>
        <v>47. Binh Duong</v>
      </c>
      <c r="AN1810">
        <f>VLOOKUP(AM1810,Lists!$F$9:$G$71,2,FALSE)</f>
        <v>1</v>
      </c>
    </row>
    <row r="1811" spans="2:40" x14ac:dyDescent="0.25">
      <c r="B1811" s="65" t="str">
        <f t="shared" si="131"/>
        <v>Industry1659</v>
      </c>
      <c r="C1811" s="179">
        <f>'Energy consumption (raw)'!B1761</f>
        <v>1659</v>
      </c>
      <c r="D1811" s="179">
        <f>'Energy consumption (raw)'!C1761</f>
        <v>0</v>
      </c>
      <c r="E1811" s="179">
        <f>'Energy consumption (raw)'!D1761</f>
        <v>0</v>
      </c>
      <c r="F1811" s="179" t="str">
        <f>'Energy consumption (raw)'!E1761</f>
        <v>Công nghiệp</v>
      </c>
      <c r="G1811" s="179" t="str">
        <f>'Energy consumption (raw)'!F1761</f>
        <v>Sản xuất xi măng</v>
      </c>
      <c r="H1811" s="179" t="str">
        <f>'Energy consumption (raw)'!G1761</f>
        <v>Industry</v>
      </c>
      <c r="I1811" s="179" t="str">
        <f>'Energy consumption (raw)'!I1761</f>
        <v>23 Manufacture of other non-metallic mineral products</v>
      </c>
      <c r="J1811" s="179" t="str">
        <f>INDEX(Sector!$E$6:$E$46,MATCH('Energy consumption (toe)'!I1811,Sector!$B$6:$B$46,FALSE))</f>
        <v>Manufacture of other non-metallic mineral products</v>
      </c>
      <c r="K1811" s="179">
        <f>IFERROR('Energy consumption (raw)'!J1761*Lists!$H$84,)</f>
        <v>1269.5186800000001</v>
      </c>
      <c r="L1811" s="179">
        <f>'Energy consumption (raw)'!K1761*Lists!$H$84</f>
        <v>1269.5186800000001</v>
      </c>
      <c r="M1811" s="179">
        <f>'Energy consumption (raw)'!L1761*Lists!$H$84</f>
        <v>0</v>
      </c>
      <c r="N1811" s="179">
        <f>'Energy consumption (raw)'!M1761*Lists!$H$84</f>
        <v>0</v>
      </c>
      <c r="O1811" s="178">
        <f t="shared" si="132"/>
        <v>1269.5186800000001</v>
      </c>
      <c r="P1811">
        <f>'Energy consumption (raw)'!N1761*Lists!$H$85</f>
        <v>0</v>
      </c>
      <c r="Q1811">
        <f>'Energy consumption (raw)'!O1761*Lists!$H$86</f>
        <v>0</v>
      </c>
      <c r="R1811">
        <f>'Energy consumption (raw)'!P1761*Lists!$H$87</f>
        <v>0</v>
      </c>
      <c r="S1811">
        <f>'Energy consumption (raw)'!Q1761*Lists!$H$88</f>
        <v>0</v>
      </c>
      <c r="T1811">
        <f>'Energy consumption (raw)'!R1761*Lists!$H$89</f>
        <v>0</v>
      </c>
      <c r="U1811">
        <f>'Energy consumption (raw)'!S1761*Lists!$H$90</f>
        <v>0</v>
      </c>
      <c r="V1811">
        <f>'Energy consumption (raw)'!T1761*Lists!$H$91</f>
        <v>0</v>
      </c>
      <c r="W1811">
        <f>'Energy consumption (raw)'!U1761*Lists!$H$92</f>
        <v>0</v>
      </c>
      <c r="X1811">
        <f>'Energy consumption (raw)'!V1761*Lists!$H$93</f>
        <v>0</v>
      </c>
      <c r="Y1811">
        <f>'Energy consumption (raw)'!W1761*Lists!$H$94</f>
        <v>0</v>
      </c>
      <c r="Z1811">
        <f>'Energy consumption (raw)'!X1761*Lists!$H$96*1000000</f>
        <v>0</v>
      </c>
      <c r="AA1811">
        <f>'Energy consumption (raw)'!Y1761*Lists!$H$97</f>
        <v>0</v>
      </c>
      <c r="AB1811">
        <f>'Energy consumption (raw)'!Z1761*Lists!$H$96</f>
        <v>0</v>
      </c>
      <c r="AC1811">
        <f>'Energy consumption (raw)'!AA1761*Lists!$H$98</f>
        <v>0</v>
      </c>
      <c r="AD1811">
        <f>'Energy consumption (raw)'!AB1761*Lists!$H$99</f>
        <v>0</v>
      </c>
      <c r="AE1811">
        <f>'Energy consumption (raw)'!AC1761*Lists!$H$101</f>
        <v>0</v>
      </c>
      <c r="AF1811">
        <f>'Energy consumption (raw)'!AD1761*Lists!$H$101</f>
        <v>0</v>
      </c>
      <c r="AG1811">
        <f>'Energy consumption (raw)'!AE1761*Lists!$H$101</f>
        <v>0</v>
      </c>
      <c r="AH1811">
        <f>'Energy consumption (raw)'!AF1761*Lists!$H$100</f>
        <v>0</v>
      </c>
      <c r="AI1811" s="167">
        <f t="shared" si="133"/>
        <v>1269.5186800000001</v>
      </c>
      <c r="AJ1811" s="179">
        <f>'Energy consumption (raw)'!AG1761</f>
        <v>1269.5186800000001</v>
      </c>
      <c r="AK1811" s="179">
        <f>'Energy consumption (raw)'!AH1761</f>
        <v>1354.6100000000001</v>
      </c>
      <c r="AL1811">
        <f>IF(ROUND(AI1811,-3)=ROUND('Energy consumption (raw)'!AG1761,-3),1,0)</f>
        <v>1</v>
      </c>
      <c r="AM1811" s="179" t="str">
        <f>'Energy consumption (raw)'!AJ1761</f>
        <v>47. Binh Duong</v>
      </c>
      <c r="AN1811">
        <f>VLOOKUP(AM1811,Lists!$F$9:$G$71,2,FALSE)</f>
        <v>1</v>
      </c>
    </row>
    <row r="1812" spans="2:40" x14ac:dyDescent="0.25">
      <c r="B1812" s="65" t="str">
        <f t="shared" si="131"/>
        <v>Industry1660</v>
      </c>
      <c r="C1812" s="179">
        <f>'Energy consumption (raw)'!B1762</f>
        <v>1660</v>
      </c>
      <c r="D1812" s="179">
        <f>'Energy consumption (raw)'!C1762</f>
        <v>0</v>
      </c>
      <c r="E1812" s="179">
        <f>'Energy consumption (raw)'!D1762</f>
        <v>0</v>
      </c>
      <c r="F1812" s="179" t="str">
        <f>'Energy consumption (raw)'!E1762</f>
        <v>Công nghiệp</v>
      </c>
      <c r="G1812" s="179" t="str">
        <f>'Energy consumption (raw)'!F1762</f>
        <v>Sản xuất, chế biến thực phẩm</v>
      </c>
      <c r="H1812" s="179" t="str">
        <f>'Energy consumption (raw)'!G1762</f>
        <v>Industry</v>
      </c>
      <c r="I1812" s="179" t="str">
        <f>'Energy consumption (raw)'!I1762</f>
        <v>10 Manufacture of food products</v>
      </c>
      <c r="J1812" s="179" t="str">
        <f>INDEX(Sector!$E$6:$E$46,MATCH('Energy consumption (toe)'!I1812,Sector!$B$6:$B$46,FALSE))</f>
        <v>Manufacture of food products</v>
      </c>
      <c r="K1812" s="179">
        <f>IFERROR('Energy consumption (raw)'!J1762*Lists!$H$84,)</f>
        <v>0</v>
      </c>
      <c r="L1812" s="179">
        <f>'Energy consumption (raw)'!K1762*Lists!$H$84</f>
        <v>5441.2969200000007</v>
      </c>
      <c r="M1812" s="179">
        <f>'Energy consumption (raw)'!L1762*Lists!$H$84</f>
        <v>0</v>
      </c>
      <c r="N1812" s="179">
        <f>'Energy consumption (raw)'!M1762*Lists!$H$84</f>
        <v>0</v>
      </c>
      <c r="O1812" s="178">
        <f t="shared" si="132"/>
        <v>5441.2969200000007</v>
      </c>
      <c r="P1812">
        <f>'Energy consumption (raw)'!N1762*Lists!$H$85</f>
        <v>9023.6999999999989</v>
      </c>
      <c r="Q1812">
        <f>'Energy consumption (raw)'!O1762*Lists!$H$86</f>
        <v>0</v>
      </c>
      <c r="R1812">
        <f>'Energy consumption (raw)'!P1762*Lists!$H$87</f>
        <v>0</v>
      </c>
      <c r="S1812">
        <f>'Energy consumption (raw)'!Q1762*Lists!$H$88</f>
        <v>0</v>
      </c>
      <c r="T1812">
        <f>'Energy consumption (raw)'!R1762*Lists!$H$89</f>
        <v>0</v>
      </c>
      <c r="U1812">
        <f>'Energy consumption (raw)'!S1762*Lists!$H$90</f>
        <v>0</v>
      </c>
      <c r="V1812">
        <f>'Energy consumption (raw)'!T1762*Lists!$H$91</f>
        <v>0</v>
      </c>
      <c r="W1812">
        <f>'Energy consumption (raw)'!U1762*Lists!$H$92</f>
        <v>0</v>
      </c>
      <c r="X1812">
        <f>'Energy consumption (raw)'!V1762*Lists!$H$93</f>
        <v>0</v>
      </c>
      <c r="Y1812">
        <f>'Energy consumption (raw)'!W1762*Lists!$H$94</f>
        <v>0</v>
      </c>
      <c r="Z1812">
        <f>'Energy consumption (raw)'!X1762*Lists!$H$96*1000000</f>
        <v>0</v>
      </c>
      <c r="AA1812">
        <f>'Energy consumption (raw)'!Y1762*Lists!$H$97</f>
        <v>21.8</v>
      </c>
      <c r="AB1812">
        <f>'Energy consumption (raw)'!Z1762*Lists!$H$96</f>
        <v>0</v>
      </c>
      <c r="AC1812">
        <f>'Energy consumption (raw)'!AA1762*Lists!$H$98</f>
        <v>0</v>
      </c>
      <c r="AD1812">
        <f>'Energy consumption (raw)'!AB1762*Lists!$H$99</f>
        <v>0</v>
      </c>
      <c r="AE1812">
        <f>'Energy consumption (raw)'!AC1762*Lists!$H$101</f>
        <v>0</v>
      </c>
      <c r="AF1812">
        <f>'Energy consumption (raw)'!AD1762*Lists!$H$101</f>
        <v>0</v>
      </c>
      <c r="AG1812">
        <f>'Energy consumption (raw)'!AE1762*Lists!$H$101</f>
        <v>0</v>
      </c>
      <c r="AH1812">
        <f>'Energy consumption (raw)'!AF1762*Lists!$H$100</f>
        <v>0</v>
      </c>
      <c r="AI1812" s="167">
        <f t="shared" si="133"/>
        <v>14486.796919999999</v>
      </c>
      <c r="AJ1812" s="179">
        <f>'Energy consumption (raw)'!AG1762</f>
        <v>14486.796919999999</v>
      </c>
      <c r="AK1812" s="179">
        <f>'Energy consumption (raw)'!AH1762</f>
        <v>5545</v>
      </c>
      <c r="AL1812">
        <f>IF(ROUND(AI1812,-3)=ROUND('Energy consumption (raw)'!AG1762,-3),1,0)</f>
        <v>1</v>
      </c>
      <c r="AM1812" s="179" t="str">
        <f>'Energy consumption (raw)'!AJ1762</f>
        <v>47. Binh Duong</v>
      </c>
      <c r="AN1812">
        <f>VLOOKUP(AM1812,Lists!$F$9:$G$71,2,FALSE)</f>
        <v>1</v>
      </c>
    </row>
    <row r="1813" spans="2:40" x14ac:dyDescent="0.25">
      <c r="B1813" s="65" t="str">
        <f t="shared" si="131"/>
        <v>Industry1661</v>
      </c>
      <c r="C1813" s="179">
        <f>'Energy consumption (raw)'!B1763</f>
        <v>1661</v>
      </c>
      <c r="D1813" s="179">
        <f>'Energy consumption (raw)'!C1763</f>
        <v>0</v>
      </c>
      <c r="E1813" s="179">
        <f>'Energy consumption (raw)'!D1763</f>
        <v>0</v>
      </c>
      <c r="F1813" s="179" t="str">
        <f>'Energy consumption (raw)'!E1763</f>
        <v>Công nghiệp</v>
      </c>
      <c r="G1813" s="179" t="str">
        <f>'Energy consumption (raw)'!F1763</f>
        <v>Sản xuất, gia công các loại giày dép, phụ kiện giày, dép</v>
      </c>
      <c r="H1813" s="179" t="str">
        <f>'Energy consumption (raw)'!G1763</f>
        <v>Industry</v>
      </c>
      <c r="I1813" s="179" t="str">
        <f>'Energy consumption (raw)'!I1763</f>
        <v>14 Manufacture of wearing apparel</v>
      </c>
      <c r="J1813" s="179" t="str">
        <f>INDEX(Sector!$E$6:$E$46,MATCH('Energy consumption (toe)'!I1813,Sector!$B$6:$B$46,FALSE))</f>
        <v>Manufacture of wearing apparel</v>
      </c>
      <c r="K1813" s="179">
        <f>IFERROR('Energy consumption (raw)'!J1763*Lists!$H$84,)</f>
        <v>0</v>
      </c>
      <c r="L1813" s="179">
        <f>'Energy consumption (raw)'!K1763*Lists!$H$84</f>
        <v>2872.20192</v>
      </c>
      <c r="M1813" s="179">
        <f>'Energy consumption (raw)'!L1763*Lists!$H$84</f>
        <v>0</v>
      </c>
      <c r="N1813" s="179">
        <f>'Energy consumption (raw)'!M1763*Lists!$H$84</f>
        <v>0</v>
      </c>
      <c r="O1813" s="178">
        <f t="shared" si="132"/>
        <v>2872.20192</v>
      </c>
      <c r="P1813">
        <f>'Energy consumption (raw)'!N1763*Lists!$H$85</f>
        <v>0</v>
      </c>
      <c r="Q1813">
        <f>'Energy consumption (raw)'!O1763*Lists!$H$86</f>
        <v>0</v>
      </c>
      <c r="R1813">
        <f>'Energy consumption (raw)'!P1763*Lists!$H$87</f>
        <v>0</v>
      </c>
      <c r="S1813">
        <f>'Energy consumption (raw)'!Q1763*Lists!$H$88</f>
        <v>0</v>
      </c>
      <c r="T1813">
        <f>'Energy consumption (raw)'!R1763*Lists!$H$89</f>
        <v>0</v>
      </c>
      <c r="U1813">
        <f>'Energy consumption (raw)'!S1763*Lists!$H$90</f>
        <v>0</v>
      </c>
      <c r="V1813">
        <f>'Energy consumption (raw)'!T1763*Lists!$H$91</f>
        <v>0</v>
      </c>
      <c r="W1813">
        <f>'Energy consumption (raw)'!U1763*Lists!$H$92</f>
        <v>0</v>
      </c>
      <c r="X1813">
        <f>'Energy consumption (raw)'!V1763*Lists!$H$93</f>
        <v>0</v>
      </c>
      <c r="Y1813">
        <f>'Energy consumption (raw)'!W1763*Lists!$H$94</f>
        <v>0</v>
      </c>
      <c r="Z1813">
        <f>'Energy consumption (raw)'!X1763*Lists!$H$96*1000000</f>
        <v>0</v>
      </c>
      <c r="AA1813">
        <f>'Energy consumption (raw)'!Y1763*Lists!$H$97</f>
        <v>0</v>
      </c>
      <c r="AB1813">
        <f>'Energy consumption (raw)'!Z1763*Lists!$H$96</f>
        <v>0</v>
      </c>
      <c r="AC1813">
        <f>'Energy consumption (raw)'!AA1763*Lists!$H$98</f>
        <v>0</v>
      </c>
      <c r="AD1813">
        <f>'Energy consumption (raw)'!AB1763*Lists!$H$99</f>
        <v>0</v>
      </c>
      <c r="AE1813">
        <f>'Energy consumption (raw)'!AC1763*Lists!$H$101</f>
        <v>0</v>
      </c>
      <c r="AF1813">
        <f>'Energy consumption (raw)'!AD1763*Lists!$H$101</f>
        <v>0</v>
      </c>
      <c r="AG1813">
        <f>'Energy consumption (raw)'!AE1763*Lists!$H$101</f>
        <v>0</v>
      </c>
      <c r="AH1813">
        <f>'Energy consumption (raw)'!AF1763*Lists!$H$100</f>
        <v>0</v>
      </c>
      <c r="AI1813" s="167">
        <f t="shared" si="133"/>
        <v>2872.20192</v>
      </c>
      <c r="AJ1813" s="179">
        <f>'Energy consumption (raw)'!AG1763</f>
        <v>2872.20192</v>
      </c>
      <c r="AK1813" s="179">
        <f>'Energy consumption (raw)'!AH1763</f>
        <v>2882.9412000000002</v>
      </c>
      <c r="AL1813">
        <f>IF(ROUND(AI1813,-3)=ROUND('Energy consumption (raw)'!AG1763,-3),1,0)</f>
        <v>1</v>
      </c>
      <c r="AM1813" s="179" t="str">
        <f>'Energy consumption (raw)'!AJ1763</f>
        <v>47. Binh Duong</v>
      </c>
      <c r="AN1813">
        <f>VLOOKUP(AM1813,Lists!$F$9:$G$71,2,FALSE)</f>
        <v>1</v>
      </c>
    </row>
    <row r="1814" spans="2:40" x14ac:dyDescent="0.25">
      <c r="B1814" s="65" t="str">
        <f t="shared" si="131"/>
        <v>Industry1662</v>
      </c>
      <c r="C1814" s="179">
        <f>'Energy consumption (raw)'!B1764</f>
        <v>1662</v>
      </c>
      <c r="D1814" s="179">
        <f>'Energy consumption (raw)'!C1764</f>
        <v>0</v>
      </c>
      <c r="E1814" s="179">
        <f>'Energy consumption (raw)'!D1764</f>
        <v>0</v>
      </c>
      <c r="F1814" s="179" t="str">
        <f>'Energy consumption (raw)'!E1764</f>
        <v>Công nghiệp</v>
      </c>
      <c r="G1814" s="179" t="str">
        <f>'Energy consumption (raw)'!F1764</f>
        <v>Sản xuất, in ấn, thiết kế bao bì</v>
      </c>
      <c r="H1814" s="179" t="str">
        <f>'Energy consumption (raw)'!G1764</f>
        <v>Industry</v>
      </c>
      <c r="I1814" s="179" t="str">
        <f>'Energy consumption (raw)'!I1764</f>
        <v>18 Printing and reproduction of recorded media</v>
      </c>
      <c r="J1814" s="179" t="str">
        <f>INDEX(Sector!$E$6:$E$46,MATCH('Energy consumption (toe)'!I1814,Sector!$B$6:$B$46,FALSE))</f>
        <v>Printing and reproduction of recorded media</v>
      </c>
      <c r="K1814" s="179">
        <f>IFERROR('Energy consumption (raw)'!J1764*Lists!$H$84,)</f>
        <v>0</v>
      </c>
      <c r="L1814" s="179">
        <f>'Energy consumption (raw)'!K1764*Lists!$H$84</f>
        <v>1440.2516300000002</v>
      </c>
      <c r="M1814" s="179">
        <f>'Energy consumption (raw)'!L1764*Lists!$H$84</f>
        <v>0</v>
      </c>
      <c r="N1814" s="179">
        <f>'Energy consumption (raw)'!M1764*Lists!$H$84</f>
        <v>0</v>
      </c>
      <c r="O1814" s="178">
        <f t="shared" si="132"/>
        <v>1440.2516300000002</v>
      </c>
      <c r="P1814">
        <f>'Energy consumption (raw)'!N1764*Lists!$H$85</f>
        <v>0</v>
      </c>
      <c r="Q1814">
        <f>'Energy consumption (raw)'!O1764*Lists!$H$86</f>
        <v>0</v>
      </c>
      <c r="R1814">
        <f>'Energy consumption (raw)'!P1764*Lists!$H$87</f>
        <v>0</v>
      </c>
      <c r="S1814">
        <f>'Energy consumption (raw)'!Q1764*Lists!$H$88</f>
        <v>0</v>
      </c>
      <c r="T1814">
        <f>'Energy consumption (raw)'!R1764*Lists!$H$89</f>
        <v>0</v>
      </c>
      <c r="U1814">
        <f>'Energy consumption (raw)'!S1764*Lists!$H$90</f>
        <v>0</v>
      </c>
      <c r="V1814">
        <f>'Energy consumption (raw)'!T1764*Lists!$H$91</f>
        <v>0</v>
      </c>
      <c r="W1814">
        <f>'Energy consumption (raw)'!U1764*Lists!$H$92</f>
        <v>0</v>
      </c>
      <c r="X1814">
        <f>'Energy consumption (raw)'!V1764*Lists!$H$93</f>
        <v>0</v>
      </c>
      <c r="Y1814">
        <f>'Energy consumption (raw)'!W1764*Lists!$H$94</f>
        <v>0</v>
      </c>
      <c r="Z1814">
        <f>'Energy consumption (raw)'!X1764*Lists!$H$96*1000000</f>
        <v>0</v>
      </c>
      <c r="AA1814">
        <f>'Energy consumption (raw)'!Y1764*Lists!$H$97</f>
        <v>476.33000000000004</v>
      </c>
      <c r="AB1814">
        <f>'Energy consumption (raw)'!Z1764*Lists!$H$96</f>
        <v>0</v>
      </c>
      <c r="AC1814">
        <f>'Energy consumption (raw)'!AA1764*Lists!$H$98</f>
        <v>0</v>
      </c>
      <c r="AD1814">
        <f>'Energy consumption (raw)'!AB1764*Lists!$H$99</f>
        <v>0</v>
      </c>
      <c r="AE1814">
        <f>'Energy consumption (raw)'!AC1764*Lists!$H$101</f>
        <v>0</v>
      </c>
      <c r="AF1814">
        <f>'Energy consumption (raw)'!AD1764*Lists!$H$101</f>
        <v>0</v>
      </c>
      <c r="AG1814">
        <f>'Energy consumption (raw)'!AE1764*Lists!$H$101</f>
        <v>0</v>
      </c>
      <c r="AH1814">
        <f>'Energy consumption (raw)'!AF1764*Lists!$H$100</f>
        <v>0</v>
      </c>
      <c r="AI1814" s="167">
        <f t="shared" si="133"/>
        <v>1916.5816300000001</v>
      </c>
      <c r="AJ1814" s="179">
        <f>'Energy consumption (raw)'!AG1764</f>
        <v>1916.5816300000001</v>
      </c>
      <c r="AK1814" s="179">
        <f>'Energy consumption (raw)'!AH1764</f>
        <v>1347.6099100000001</v>
      </c>
      <c r="AL1814">
        <f>IF(ROUND(AI1814,-3)=ROUND('Energy consumption (raw)'!AG1764,-3),1,0)</f>
        <v>1</v>
      </c>
      <c r="AM1814" s="179" t="str">
        <f>'Energy consumption (raw)'!AJ1764</f>
        <v>47. Binh Duong</v>
      </c>
      <c r="AN1814">
        <f>VLOOKUP(AM1814,Lists!$F$9:$G$71,2,FALSE)</f>
        <v>1</v>
      </c>
    </row>
    <row r="1815" spans="2:40" x14ac:dyDescent="0.25">
      <c r="B1815" s="65" t="str">
        <f t="shared" si="131"/>
        <v>Industry1663</v>
      </c>
      <c r="C1815" s="179">
        <f>'Energy consumption (raw)'!B1765</f>
        <v>1663</v>
      </c>
      <c r="D1815" s="179">
        <f>'Energy consumption (raw)'!C1765</f>
        <v>0</v>
      </c>
      <c r="E1815" s="179">
        <f>'Energy consumption (raw)'!D1765</f>
        <v>0</v>
      </c>
      <c r="F1815" s="179" t="str">
        <f>'Energy consumption (raw)'!E1765</f>
        <v>Công nghiệp</v>
      </c>
      <c r="G1815" s="179" t="str">
        <f>'Energy consumption (raw)'!F1765</f>
        <v>Sản xuất,gia công sản xuất các sản phẩm ngũ kim, gia công cơ khí</v>
      </c>
      <c r="H1815" s="179" t="str">
        <f>'Energy consumption (raw)'!G1765</f>
        <v>Industry</v>
      </c>
      <c r="I1815" s="179" t="str">
        <f>'Energy consumption (raw)'!I1765</f>
        <v>25 Manufacture of fabricated metal products, except machinery and equipment</v>
      </c>
      <c r="J1815" s="179" t="str">
        <f>INDEX(Sector!$E$6:$E$46,MATCH('Energy consumption (toe)'!I1815,Sector!$B$6:$B$46,FALSE))</f>
        <v>Manufacture of fabricated metal products, except machinery and equipment</v>
      </c>
      <c r="K1815" s="179">
        <f>IFERROR('Energy consumption (raw)'!J1765*Lists!$H$84,)</f>
        <v>0</v>
      </c>
      <c r="L1815" s="179">
        <f>'Energy consumption (raw)'!K1765*Lists!$H$84</f>
        <v>2110.8548599999999</v>
      </c>
      <c r="M1815" s="179">
        <f>'Energy consumption (raw)'!L1765*Lists!$H$84</f>
        <v>0</v>
      </c>
      <c r="N1815" s="179">
        <f>'Energy consumption (raw)'!M1765*Lists!$H$84</f>
        <v>0</v>
      </c>
      <c r="O1815" s="178">
        <f t="shared" si="132"/>
        <v>2110.8548599999999</v>
      </c>
      <c r="P1815">
        <f>'Energy consumption (raw)'!N1765*Lists!$H$85</f>
        <v>0</v>
      </c>
      <c r="Q1815">
        <f>'Energy consumption (raw)'!O1765*Lists!$H$86</f>
        <v>0</v>
      </c>
      <c r="R1815">
        <f>'Energy consumption (raw)'!P1765*Lists!$H$87</f>
        <v>0</v>
      </c>
      <c r="S1815">
        <f>'Energy consumption (raw)'!Q1765*Lists!$H$88</f>
        <v>0</v>
      </c>
      <c r="T1815">
        <f>'Energy consumption (raw)'!R1765*Lists!$H$89</f>
        <v>0</v>
      </c>
      <c r="U1815">
        <f>'Energy consumption (raw)'!S1765*Lists!$H$90</f>
        <v>0</v>
      </c>
      <c r="V1815">
        <f>'Energy consumption (raw)'!T1765*Lists!$H$91</f>
        <v>0</v>
      </c>
      <c r="W1815">
        <f>'Energy consumption (raw)'!U1765*Lists!$H$92</f>
        <v>0</v>
      </c>
      <c r="X1815">
        <f>'Energy consumption (raw)'!V1765*Lists!$H$93</f>
        <v>0</v>
      </c>
      <c r="Y1815">
        <f>'Energy consumption (raw)'!W1765*Lists!$H$94</f>
        <v>0</v>
      </c>
      <c r="Z1815">
        <f>'Energy consumption (raw)'!X1765*Lists!$H$96*1000000</f>
        <v>0</v>
      </c>
      <c r="AA1815">
        <f>'Energy consumption (raw)'!Y1765*Lists!$H$97</f>
        <v>0</v>
      </c>
      <c r="AB1815">
        <f>'Energy consumption (raw)'!Z1765*Lists!$H$96</f>
        <v>0</v>
      </c>
      <c r="AC1815">
        <f>'Energy consumption (raw)'!AA1765*Lists!$H$98</f>
        <v>0</v>
      </c>
      <c r="AD1815">
        <f>'Energy consumption (raw)'!AB1765*Lists!$H$99</f>
        <v>0</v>
      </c>
      <c r="AE1815">
        <f>'Energy consumption (raw)'!AC1765*Lists!$H$101</f>
        <v>0</v>
      </c>
      <c r="AF1815">
        <f>'Energy consumption (raw)'!AD1765*Lists!$H$101</f>
        <v>0</v>
      </c>
      <c r="AG1815">
        <f>'Energy consumption (raw)'!AE1765*Lists!$H$101</f>
        <v>0</v>
      </c>
      <c r="AH1815">
        <f>'Energy consumption (raw)'!AF1765*Lists!$H$100</f>
        <v>0</v>
      </c>
      <c r="AI1815" s="167">
        <f t="shared" si="133"/>
        <v>2110.8548599999999</v>
      </c>
      <c r="AJ1815" s="179">
        <f>'Energy consumption (raw)'!AG1765</f>
        <v>2110.8548599999999</v>
      </c>
      <c r="AK1815" s="179">
        <f>'Energy consumption (raw)'!AH1765</f>
        <v>1838.7468100000001</v>
      </c>
      <c r="AL1815">
        <f>IF(ROUND(AI1815,-3)=ROUND('Energy consumption (raw)'!AG1765,-3),1,0)</f>
        <v>1</v>
      </c>
      <c r="AM1815" s="179" t="str">
        <f>'Energy consumption (raw)'!AJ1765</f>
        <v>47. Binh Duong</v>
      </c>
      <c r="AN1815">
        <f>VLOOKUP(AM1815,Lists!$F$9:$G$71,2,FALSE)</f>
        <v>1</v>
      </c>
    </row>
    <row r="1816" spans="2:40" x14ac:dyDescent="0.25">
      <c r="B1816" s="65" t="str">
        <f t="shared" si="131"/>
        <v>Industry1664</v>
      </c>
      <c r="C1816" s="179">
        <f>'Energy consumption (raw)'!B1766</f>
        <v>1664</v>
      </c>
      <c r="D1816" s="179">
        <f>'Energy consumption (raw)'!C1766</f>
        <v>0</v>
      </c>
      <c r="E1816" s="179">
        <f>'Energy consumption (raw)'!D1766</f>
        <v>0</v>
      </c>
      <c r="F1816" s="179" t="str">
        <f>'Energy consumption (raw)'!E1766</f>
        <v>Công nghiệp</v>
      </c>
      <c r="G1816" s="179" t="str">
        <f>'Energy consumption (raw)'!F1766</f>
        <v>Thuộc, sơ chế da; sơ chế và nhuộm da lông thú</v>
      </c>
      <c r="H1816" s="179" t="str">
        <f>'Energy consumption (raw)'!G1766</f>
        <v>Industry</v>
      </c>
      <c r="I1816" s="179" t="str">
        <f>'Energy consumption (raw)'!I1766</f>
        <v>15 Manufacture of leather and related products</v>
      </c>
      <c r="J1816" s="179" t="str">
        <f>INDEX(Sector!$E$6:$E$46,MATCH('Energy consumption (toe)'!I1816,Sector!$B$6:$B$46,FALSE))</f>
        <v>Manufacture of leather and related products</v>
      </c>
      <c r="K1816" s="179">
        <f>IFERROR('Energy consumption (raw)'!J1766*Lists!$H$84,)</f>
        <v>1847.6962100000001</v>
      </c>
      <c r="L1816" s="179">
        <f>'Energy consumption (raw)'!K1766*Lists!$H$84</f>
        <v>1847.6962100000001</v>
      </c>
      <c r="M1816" s="179">
        <f>'Energy consumption (raw)'!L1766*Lists!$H$84</f>
        <v>0</v>
      </c>
      <c r="N1816" s="179">
        <f>'Energy consumption (raw)'!M1766*Lists!$H$84</f>
        <v>0</v>
      </c>
      <c r="O1816" s="178">
        <f t="shared" si="132"/>
        <v>1847.6962100000001</v>
      </c>
      <c r="P1816">
        <f>'Energy consumption (raw)'!N1766*Lists!$H$85</f>
        <v>0</v>
      </c>
      <c r="Q1816">
        <f>'Energy consumption (raw)'!O1766*Lists!$H$86</f>
        <v>0</v>
      </c>
      <c r="R1816">
        <f>'Energy consumption (raw)'!P1766*Lists!$H$87</f>
        <v>0</v>
      </c>
      <c r="S1816">
        <f>'Energy consumption (raw)'!Q1766*Lists!$H$88</f>
        <v>0</v>
      </c>
      <c r="T1816">
        <f>'Energy consumption (raw)'!R1766*Lists!$H$89</f>
        <v>0</v>
      </c>
      <c r="U1816">
        <f>'Energy consumption (raw)'!S1766*Lists!$H$90</f>
        <v>9.6800000000000011E-3</v>
      </c>
      <c r="V1816">
        <f>'Energy consumption (raw)'!T1766*Lists!$H$91</f>
        <v>0</v>
      </c>
      <c r="W1816">
        <f>'Energy consumption (raw)'!U1766*Lists!$H$92</f>
        <v>0</v>
      </c>
      <c r="X1816">
        <f>'Energy consumption (raw)'!V1766*Lists!$H$93</f>
        <v>0</v>
      </c>
      <c r="Y1816">
        <f>'Energy consumption (raw)'!W1766*Lists!$H$94</f>
        <v>0</v>
      </c>
      <c r="Z1816">
        <f>'Energy consumption (raw)'!X1766*Lists!$H$96*1000000</f>
        <v>0</v>
      </c>
      <c r="AA1816">
        <f>'Energy consumption (raw)'!Y1766*Lists!$H$97</f>
        <v>556.99</v>
      </c>
      <c r="AB1816">
        <f>'Energy consumption (raw)'!Z1766*Lists!$H$96</f>
        <v>0</v>
      </c>
      <c r="AC1816">
        <f>'Energy consumption (raw)'!AA1766*Lists!$H$98</f>
        <v>0</v>
      </c>
      <c r="AD1816">
        <f>'Energy consumption (raw)'!AB1766*Lists!$H$99</f>
        <v>0</v>
      </c>
      <c r="AE1816">
        <f>'Energy consumption (raw)'!AC1766*Lists!$H$101</f>
        <v>0</v>
      </c>
      <c r="AF1816">
        <f>'Energy consumption (raw)'!AD1766*Lists!$H$101</f>
        <v>0</v>
      </c>
      <c r="AG1816">
        <f>'Energy consumption (raw)'!AE1766*Lists!$H$101</f>
        <v>0</v>
      </c>
      <c r="AH1816">
        <f>'Energy consumption (raw)'!AF1766*Lists!$H$100</f>
        <v>0</v>
      </c>
      <c r="AI1816" s="167">
        <f t="shared" si="133"/>
        <v>2404.69589</v>
      </c>
      <c r="AJ1816" s="179">
        <f>'Energy consumption (raw)'!AG1766</f>
        <v>2404.69589</v>
      </c>
      <c r="AK1816" s="179">
        <f>'Energy consumption (raw)'!AH1766</f>
        <v>2088.9158500000003</v>
      </c>
      <c r="AL1816">
        <f>IF(ROUND(AI1816,-3)=ROUND('Energy consumption (raw)'!AG1766,-3),1,0)</f>
        <v>1</v>
      </c>
      <c r="AM1816" s="179" t="str">
        <f>'Energy consumption (raw)'!AJ1766</f>
        <v>47. Binh Duong</v>
      </c>
      <c r="AN1816">
        <f>VLOOKUP(AM1816,Lists!$F$9:$G$71,2,FALSE)</f>
        <v>1</v>
      </c>
    </row>
    <row r="1817" spans="2:40" x14ac:dyDescent="0.25">
      <c r="B1817" s="65" t="str">
        <f t="shared" si="131"/>
        <v>Industry1665</v>
      </c>
      <c r="C1817" s="179">
        <f>'Energy consumption (raw)'!B1767</f>
        <v>1665</v>
      </c>
      <c r="D1817" s="179">
        <f>'Energy consumption (raw)'!C1767</f>
        <v>0</v>
      </c>
      <c r="E1817" s="179">
        <f>'Energy consumption (raw)'!D1767</f>
        <v>0</v>
      </c>
      <c r="F1817" s="179" t="str">
        <f>'Energy consumption (raw)'!E1767</f>
        <v xml:space="preserve">Công nghiệp </v>
      </c>
      <c r="G1817" s="179" t="str">
        <f>'Energy consumption (raw)'!F1767</f>
        <v>Sản xuất phụ tùng và bộ phận phụ trợ cho xe có động cơ</v>
      </c>
      <c r="H1817" s="179" t="str">
        <f>'Energy consumption (raw)'!G1767</f>
        <v>Industry</v>
      </c>
      <c r="I1817" s="179" t="str">
        <f>'Energy consumption (raw)'!I1767</f>
        <v>29 Manufacture of motor vehicles, trailers and semi-trailers</v>
      </c>
      <c r="J1817" s="179" t="str">
        <f>INDEX(Sector!$E$6:$E$46,MATCH('Energy consumption (toe)'!I1817,Sector!$B$6:$B$46,FALSE))</f>
        <v>Manufacture of motor vehicles, trailers and semi-trailers</v>
      </c>
      <c r="K1817" s="179">
        <f>IFERROR('Energy consumption (raw)'!J1767*Lists!$H$84,)</f>
        <v>1137.00584</v>
      </c>
      <c r="L1817" s="179">
        <f>'Energy consumption (raw)'!K1767*Lists!$H$84</f>
        <v>0</v>
      </c>
      <c r="M1817" s="179">
        <f>'Energy consumption (raw)'!L1767*Lists!$H$84</f>
        <v>0</v>
      </c>
      <c r="N1817" s="179">
        <f>'Energy consumption (raw)'!M1767*Lists!$H$84</f>
        <v>0</v>
      </c>
      <c r="O1817" s="178">
        <f t="shared" si="132"/>
        <v>1137.00584</v>
      </c>
      <c r="P1817">
        <f>'Energy consumption (raw)'!N1767*Lists!$H$85</f>
        <v>0</v>
      </c>
      <c r="Q1817">
        <f>'Energy consumption (raw)'!O1767*Lists!$H$86</f>
        <v>0</v>
      </c>
      <c r="R1817">
        <f>'Energy consumption (raw)'!P1767*Lists!$H$87</f>
        <v>0</v>
      </c>
      <c r="S1817">
        <f>'Energy consumption (raw)'!Q1767*Lists!$H$88</f>
        <v>0</v>
      </c>
      <c r="T1817">
        <f>'Energy consumption (raw)'!R1767*Lists!$H$89</f>
        <v>0</v>
      </c>
      <c r="U1817">
        <f>'Energy consumption (raw)'!S1767*Lists!$H$90</f>
        <v>0</v>
      </c>
      <c r="V1817">
        <f>'Energy consumption (raw)'!T1767*Lists!$H$91</f>
        <v>0</v>
      </c>
      <c r="W1817">
        <f>'Energy consumption (raw)'!U1767*Lists!$H$92</f>
        <v>0</v>
      </c>
      <c r="X1817">
        <f>'Energy consumption (raw)'!V1767*Lists!$H$93</f>
        <v>0</v>
      </c>
      <c r="Y1817">
        <f>'Energy consumption (raw)'!W1767*Lists!$H$94</f>
        <v>0</v>
      </c>
      <c r="Z1817">
        <f>'Energy consumption (raw)'!X1767*Lists!$H$96*1000000</f>
        <v>0</v>
      </c>
      <c r="AA1817">
        <f>'Energy consumption (raw)'!Y1767*Lists!$H$97</f>
        <v>0</v>
      </c>
      <c r="AB1817">
        <f>'Energy consumption (raw)'!Z1767*Lists!$H$96</f>
        <v>0</v>
      </c>
      <c r="AC1817">
        <f>'Energy consumption (raw)'!AA1767*Lists!$H$98</f>
        <v>0</v>
      </c>
      <c r="AD1817">
        <f>'Energy consumption (raw)'!AB1767*Lists!$H$99</f>
        <v>0</v>
      </c>
      <c r="AE1817">
        <f>'Energy consumption (raw)'!AC1767*Lists!$H$101</f>
        <v>0</v>
      </c>
      <c r="AF1817">
        <f>'Energy consumption (raw)'!AD1767*Lists!$H$101</f>
        <v>0</v>
      </c>
      <c r="AG1817">
        <f>'Energy consumption (raw)'!AE1767*Lists!$H$101</f>
        <v>0</v>
      </c>
      <c r="AH1817">
        <f>'Energy consumption (raw)'!AF1767*Lists!$H$100</f>
        <v>0</v>
      </c>
      <c r="AI1817" s="167">
        <f t="shared" si="133"/>
        <v>1137.00584</v>
      </c>
      <c r="AJ1817" s="179">
        <f>'Energy consumption (raw)'!AG1767</f>
        <v>1137.00584</v>
      </c>
      <c r="AK1817" s="179">
        <f>'Energy consumption (raw)'!AH1767</f>
        <v>0</v>
      </c>
      <c r="AL1817">
        <f>IF(ROUND(AI1817,-3)=ROUND('Energy consumption (raw)'!AG1767,-3),1,0)</f>
        <v>1</v>
      </c>
      <c r="AM1817" s="179" t="str">
        <f>'Energy consumption (raw)'!AJ1767</f>
        <v>47. Binh Duong</v>
      </c>
      <c r="AN1817">
        <f>VLOOKUP(AM1817,Lists!$F$9:$G$71,2,FALSE)</f>
        <v>1</v>
      </c>
    </row>
    <row r="1818" spans="2:40" x14ac:dyDescent="0.25">
      <c r="B1818" s="65" t="str">
        <f t="shared" si="131"/>
        <v>Industry1666</v>
      </c>
      <c r="C1818" s="179">
        <f>'Energy consumption (raw)'!B1768</f>
        <v>1666</v>
      </c>
      <c r="D1818" s="179">
        <f>'Energy consumption (raw)'!C1768</f>
        <v>0</v>
      </c>
      <c r="E1818" s="179">
        <f>'Energy consumption (raw)'!D1768</f>
        <v>0</v>
      </c>
      <c r="F1818" s="179" t="str">
        <f>'Energy consumption (raw)'!E1768</f>
        <v xml:space="preserve">Công nghiệp </v>
      </c>
      <c r="G1818" s="179" t="str">
        <f>'Energy consumption (raw)'!F1768</f>
        <v>Sản xuất sợi khác</v>
      </c>
      <c r="H1818" s="179" t="str">
        <f>'Energy consumption (raw)'!G1768</f>
        <v>Industry</v>
      </c>
      <c r="I1818" s="179" t="str">
        <f>'Energy consumption (raw)'!I1768</f>
        <v>13 Manufacture of textiles</v>
      </c>
      <c r="J1818" s="179" t="str">
        <f>INDEX(Sector!$E$6:$E$46,MATCH('Energy consumption (toe)'!I1818,Sector!$B$6:$B$46,FALSE))</f>
        <v>Manufacture of textiles</v>
      </c>
      <c r="K1818" s="179">
        <f>IFERROR('Energy consumption (raw)'!J1768*Lists!$H$84,)</f>
        <v>1330.3746000000001</v>
      </c>
      <c r="L1818" s="179">
        <f>'Energy consumption (raw)'!K1768*Lists!$H$84</f>
        <v>0</v>
      </c>
      <c r="M1818" s="179">
        <f>'Energy consumption (raw)'!L1768*Lists!$H$84</f>
        <v>0</v>
      </c>
      <c r="N1818" s="179">
        <f>'Energy consumption (raw)'!M1768*Lists!$H$84</f>
        <v>0</v>
      </c>
      <c r="O1818" s="178">
        <f t="shared" si="132"/>
        <v>1330.3746000000001</v>
      </c>
      <c r="P1818">
        <f>'Energy consumption (raw)'!N1768*Lists!$H$85</f>
        <v>0</v>
      </c>
      <c r="Q1818">
        <f>'Energy consumption (raw)'!O1768*Lists!$H$86</f>
        <v>0</v>
      </c>
      <c r="R1818">
        <f>'Energy consumption (raw)'!P1768*Lists!$H$87</f>
        <v>0</v>
      </c>
      <c r="S1818">
        <f>'Energy consumption (raw)'!Q1768*Lists!$H$88</f>
        <v>0</v>
      </c>
      <c r="T1818">
        <f>'Energy consumption (raw)'!R1768*Lists!$H$89</f>
        <v>0</v>
      </c>
      <c r="U1818">
        <f>'Energy consumption (raw)'!S1768*Lists!$H$90</f>
        <v>0</v>
      </c>
      <c r="V1818">
        <f>'Energy consumption (raw)'!T1768*Lists!$H$91</f>
        <v>0</v>
      </c>
      <c r="W1818">
        <f>'Energy consumption (raw)'!U1768*Lists!$H$92</f>
        <v>0</v>
      </c>
      <c r="X1818">
        <f>'Energy consumption (raw)'!V1768*Lists!$H$93</f>
        <v>0</v>
      </c>
      <c r="Y1818">
        <f>'Energy consumption (raw)'!W1768*Lists!$H$94</f>
        <v>0</v>
      </c>
      <c r="Z1818">
        <f>'Energy consumption (raw)'!X1768*Lists!$H$96*1000000</f>
        <v>0</v>
      </c>
      <c r="AA1818">
        <f>'Energy consumption (raw)'!Y1768*Lists!$H$97</f>
        <v>0</v>
      </c>
      <c r="AB1818">
        <f>'Energy consumption (raw)'!Z1768*Lists!$H$96</f>
        <v>0</v>
      </c>
      <c r="AC1818">
        <f>'Energy consumption (raw)'!AA1768*Lists!$H$98</f>
        <v>0</v>
      </c>
      <c r="AD1818">
        <f>'Energy consumption (raw)'!AB1768*Lists!$H$99</f>
        <v>0</v>
      </c>
      <c r="AE1818">
        <f>'Energy consumption (raw)'!AC1768*Lists!$H$101</f>
        <v>0</v>
      </c>
      <c r="AF1818">
        <f>'Energy consumption (raw)'!AD1768*Lists!$H$101</f>
        <v>0</v>
      </c>
      <c r="AG1818">
        <f>'Energy consumption (raw)'!AE1768*Lists!$H$101</f>
        <v>0</v>
      </c>
      <c r="AH1818">
        <f>'Energy consumption (raw)'!AF1768*Lists!$H$100</f>
        <v>0</v>
      </c>
      <c r="AI1818" s="167">
        <f t="shared" si="133"/>
        <v>1330.3746000000001</v>
      </c>
      <c r="AJ1818" s="179">
        <f>'Energy consumption (raw)'!AG1768</f>
        <v>1330.3746000000001</v>
      </c>
      <c r="AK1818" s="179">
        <f>'Energy consumption (raw)'!AH1768</f>
        <v>0</v>
      </c>
      <c r="AL1818">
        <f>IF(ROUND(AI1818,-3)=ROUND('Energy consumption (raw)'!AG1768,-3),1,0)</f>
        <v>1</v>
      </c>
      <c r="AM1818" s="179" t="str">
        <f>'Energy consumption (raw)'!AJ1768</f>
        <v>47. Binh Duong</v>
      </c>
      <c r="AN1818">
        <f>VLOOKUP(AM1818,Lists!$F$9:$G$71,2,FALSE)</f>
        <v>1</v>
      </c>
    </row>
    <row r="1819" spans="2:40" x14ac:dyDescent="0.25">
      <c r="B1819" s="65" t="str">
        <f t="shared" si="131"/>
        <v>Industry1667</v>
      </c>
      <c r="C1819" s="179">
        <f>'Energy consumption (raw)'!B1769</f>
        <v>1667</v>
      </c>
      <c r="D1819" s="179">
        <f>'Energy consumption (raw)'!C1769</f>
        <v>0</v>
      </c>
      <c r="E1819" s="179">
        <f>'Energy consumption (raw)'!D1769</f>
        <v>0</v>
      </c>
      <c r="F1819" s="179" t="str">
        <f>'Energy consumption (raw)'!E1769</f>
        <v>Công nghiệp</v>
      </c>
      <c r="G1819" s="179" t="str">
        <f>'Energy consumption (raw)'!F1769</f>
        <v>Khai thác, xử lý và cung cấp nước</v>
      </c>
      <c r="H1819" s="179" t="str">
        <f>'Energy consumption (raw)'!G1769</f>
        <v>Industry</v>
      </c>
      <c r="I1819" s="179" t="str">
        <f>'Energy consumption (raw)'!I1769</f>
        <v>36 Water collection, treatment and supply</v>
      </c>
      <c r="J1819" s="179" t="str">
        <f>INDEX(Sector!$E$6:$E$46,MATCH('Energy consumption (toe)'!I1819,Sector!$B$6:$B$46,FALSE))</f>
        <v>Water collection, treatment and supply</v>
      </c>
      <c r="K1819" s="179">
        <f>IFERROR('Energy consumption (raw)'!J1769*Lists!$H$84,)</f>
        <v>3314.4411500000001</v>
      </c>
      <c r="L1819" s="179">
        <f>'Energy consumption (raw)'!K1769*Lists!$H$84</f>
        <v>3189.0569700000001</v>
      </c>
      <c r="M1819" s="179">
        <f>'Energy consumption (raw)'!L1769*Lists!$H$84</f>
        <v>0</v>
      </c>
      <c r="N1819" s="179">
        <f>'Energy consumption (raw)'!M1769*Lists!$H$84</f>
        <v>0</v>
      </c>
      <c r="O1819" s="178">
        <f t="shared" si="132"/>
        <v>3189.0569700000001</v>
      </c>
      <c r="P1819">
        <f>'Energy consumption (raw)'!N1769*Lists!$H$85</f>
        <v>0</v>
      </c>
      <c r="Q1819">
        <f>'Energy consumption (raw)'!O1769*Lists!$H$86</f>
        <v>0</v>
      </c>
      <c r="R1819">
        <f>'Energy consumption (raw)'!P1769*Lists!$H$87</f>
        <v>0</v>
      </c>
      <c r="S1819">
        <f>'Energy consumption (raw)'!Q1769*Lists!$H$88</f>
        <v>0</v>
      </c>
      <c r="T1819">
        <f>'Energy consumption (raw)'!R1769*Lists!$H$89</f>
        <v>0</v>
      </c>
      <c r="U1819">
        <f>'Energy consumption (raw)'!S1769*Lists!$H$90</f>
        <v>0</v>
      </c>
      <c r="V1819">
        <f>'Energy consumption (raw)'!T1769*Lists!$H$91</f>
        <v>0</v>
      </c>
      <c r="W1819">
        <f>'Energy consumption (raw)'!U1769*Lists!$H$92</f>
        <v>0</v>
      </c>
      <c r="X1819">
        <f>'Energy consumption (raw)'!V1769*Lists!$H$93</f>
        <v>0</v>
      </c>
      <c r="Y1819">
        <f>'Energy consumption (raw)'!W1769*Lists!$H$94</f>
        <v>0</v>
      </c>
      <c r="Z1819">
        <f>'Energy consumption (raw)'!X1769*Lists!$H$96*1000000</f>
        <v>0</v>
      </c>
      <c r="AA1819">
        <f>'Energy consumption (raw)'!Y1769*Lists!$H$97</f>
        <v>0</v>
      </c>
      <c r="AB1819">
        <f>'Energy consumption (raw)'!Z1769*Lists!$H$96</f>
        <v>0</v>
      </c>
      <c r="AC1819">
        <f>'Energy consumption (raw)'!AA1769*Lists!$H$98</f>
        <v>0</v>
      </c>
      <c r="AD1819">
        <f>'Energy consumption (raw)'!AB1769*Lists!$H$99</f>
        <v>0</v>
      </c>
      <c r="AE1819">
        <f>'Energy consumption (raw)'!AC1769*Lists!$H$101</f>
        <v>0</v>
      </c>
      <c r="AF1819">
        <f>'Energy consumption (raw)'!AD1769*Lists!$H$101</f>
        <v>0</v>
      </c>
      <c r="AG1819">
        <f>'Energy consumption (raw)'!AE1769*Lists!$H$101</f>
        <v>0</v>
      </c>
      <c r="AH1819">
        <f>'Energy consumption (raw)'!AF1769*Lists!$H$100</f>
        <v>0</v>
      </c>
      <c r="AI1819" s="167">
        <f t="shared" si="133"/>
        <v>3189.0569700000001</v>
      </c>
      <c r="AJ1819" s="179">
        <f>'Energy consumption (raw)'!AG1769</f>
        <v>3189.0569700000001</v>
      </c>
      <c r="AK1819" s="179">
        <f>'Energy consumption (raw)'!AH1769</f>
        <v>3147.2200680000001</v>
      </c>
      <c r="AL1819">
        <f>IF(ROUND(AI1819,-3)=ROUND('Energy consumption (raw)'!AG1769,-3),1,0)</f>
        <v>1</v>
      </c>
      <c r="AM1819" s="179" t="str">
        <f>'Energy consumption (raw)'!AJ1769</f>
        <v>48. Dong Nai</v>
      </c>
      <c r="AN1819">
        <f>VLOOKUP(AM1819,Lists!$F$9:$G$71,2,FALSE)</f>
        <v>1</v>
      </c>
    </row>
    <row r="1820" spans="2:40" x14ac:dyDescent="0.25">
      <c r="B1820" s="65" t="str">
        <f t="shared" si="131"/>
        <v>Industry1668</v>
      </c>
      <c r="C1820" s="179">
        <f>'Energy consumption (raw)'!B1770</f>
        <v>1668</v>
      </c>
      <c r="D1820" s="179">
        <f>'Energy consumption (raw)'!C1770</f>
        <v>0</v>
      </c>
      <c r="E1820" s="179">
        <f>'Energy consumption (raw)'!D1770</f>
        <v>0</v>
      </c>
      <c r="F1820" s="179" t="str">
        <f>'Energy consumption (raw)'!E1770</f>
        <v>Công nghiệp</v>
      </c>
      <c r="G1820" s="179" t="str">
        <f>'Energy consumption (raw)'!F1770</f>
        <v>Khai thác, xử lý và cung cấp nước</v>
      </c>
      <c r="H1820" s="179" t="str">
        <f>'Energy consumption (raw)'!G1770</f>
        <v>Industry</v>
      </c>
      <c r="I1820" s="179" t="str">
        <f>'Energy consumption (raw)'!I1770</f>
        <v>36 Water collection, treatment and supply</v>
      </c>
      <c r="J1820" s="179" t="str">
        <f>INDEX(Sector!$E$6:$E$46,MATCH('Energy consumption (toe)'!I1820,Sector!$B$6:$B$46,FALSE))</f>
        <v>Water collection, treatment and supply</v>
      </c>
      <c r="K1820" s="179">
        <f>IFERROR('Energy consumption (raw)'!J1770*Lists!$H$84,)</f>
        <v>0</v>
      </c>
      <c r="L1820" s="179">
        <f>'Energy consumption (raw)'!K1770*Lists!$H$84</f>
        <v>7056.2933000000003</v>
      </c>
      <c r="M1820" s="179">
        <f>'Energy consumption (raw)'!L1770*Lists!$H$84</f>
        <v>0</v>
      </c>
      <c r="N1820" s="179">
        <f>'Energy consumption (raw)'!M1770*Lists!$H$84</f>
        <v>0</v>
      </c>
      <c r="O1820" s="178">
        <f t="shared" si="132"/>
        <v>7056.2933000000003</v>
      </c>
      <c r="P1820">
        <f>'Energy consumption (raw)'!N1770*Lists!$H$85</f>
        <v>0</v>
      </c>
      <c r="Q1820">
        <f>'Energy consumption (raw)'!O1770*Lists!$H$86</f>
        <v>0</v>
      </c>
      <c r="R1820">
        <f>'Energy consumption (raw)'!P1770*Lists!$H$87</f>
        <v>0</v>
      </c>
      <c r="S1820">
        <f>'Energy consumption (raw)'!Q1770*Lists!$H$88</f>
        <v>0</v>
      </c>
      <c r="T1820">
        <f>'Energy consumption (raw)'!R1770*Lists!$H$89</f>
        <v>0</v>
      </c>
      <c r="U1820">
        <f>'Energy consumption (raw)'!S1770*Lists!$H$90</f>
        <v>0</v>
      </c>
      <c r="V1820">
        <f>'Energy consumption (raw)'!T1770*Lists!$H$91</f>
        <v>0</v>
      </c>
      <c r="W1820">
        <f>'Energy consumption (raw)'!U1770*Lists!$H$92</f>
        <v>0</v>
      </c>
      <c r="X1820">
        <f>'Energy consumption (raw)'!V1770*Lists!$H$93</f>
        <v>0</v>
      </c>
      <c r="Y1820">
        <f>'Energy consumption (raw)'!W1770*Lists!$H$94</f>
        <v>0</v>
      </c>
      <c r="Z1820">
        <f>'Energy consumption (raw)'!X1770*Lists!$H$96*1000000</f>
        <v>0</v>
      </c>
      <c r="AA1820">
        <f>'Energy consumption (raw)'!Y1770*Lists!$H$97</f>
        <v>0</v>
      </c>
      <c r="AB1820">
        <f>'Energy consumption (raw)'!Z1770*Lists!$H$96</f>
        <v>0</v>
      </c>
      <c r="AC1820">
        <f>'Energy consumption (raw)'!AA1770*Lists!$H$98</f>
        <v>0</v>
      </c>
      <c r="AD1820">
        <f>'Energy consumption (raw)'!AB1770*Lists!$H$99</f>
        <v>0</v>
      </c>
      <c r="AE1820">
        <f>'Energy consumption (raw)'!AC1770*Lists!$H$101</f>
        <v>0</v>
      </c>
      <c r="AF1820">
        <f>'Energy consumption (raw)'!AD1770*Lists!$H$101</f>
        <v>0</v>
      </c>
      <c r="AG1820">
        <f>'Energy consumption (raw)'!AE1770*Lists!$H$101</f>
        <v>0</v>
      </c>
      <c r="AH1820">
        <f>'Energy consumption (raw)'!AF1770*Lists!$H$100</f>
        <v>0</v>
      </c>
      <c r="AI1820" s="167">
        <f t="shared" si="133"/>
        <v>7056.2933000000003</v>
      </c>
      <c r="AJ1820" s="179">
        <f>'Energy consumption (raw)'!AG1770</f>
        <v>7056.2933000000003</v>
      </c>
      <c r="AK1820" s="179">
        <f>'Energy consumption (raw)'!AH1770</f>
        <v>3673.5558840000003</v>
      </c>
      <c r="AL1820">
        <f>IF(ROUND(AI1820,-3)=ROUND('Energy consumption (raw)'!AG1770,-3),1,0)</f>
        <v>1</v>
      </c>
      <c r="AM1820" s="179" t="str">
        <f>'Energy consumption (raw)'!AJ1770</f>
        <v>48. Dong Nai</v>
      </c>
      <c r="AN1820">
        <f>VLOOKUP(AM1820,Lists!$F$9:$G$71,2,FALSE)</f>
        <v>1</v>
      </c>
    </row>
    <row r="1821" spans="2:40" x14ac:dyDescent="0.25">
      <c r="B1821" s="65" t="str">
        <f t="shared" si="131"/>
        <v>Industry1669</v>
      </c>
      <c r="C1821" s="179">
        <f>'Energy consumption (raw)'!B1771</f>
        <v>1669</v>
      </c>
      <c r="D1821" s="179">
        <f>'Energy consumption (raw)'!C1771</f>
        <v>0</v>
      </c>
      <c r="E1821" s="179">
        <f>'Energy consumption (raw)'!D1771</f>
        <v>0</v>
      </c>
      <c r="F1821" s="179" t="str">
        <f>'Energy consumption (raw)'!E1771</f>
        <v>Công nghiệp</v>
      </c>
      <c r="G1821" s="179" t="str">
        <f>'Energy consumption (raw)'!F1771</f>
        <v>Khai thác, xử lý và cung cấp nước</v>
      </c>
      <c r="H1821" s="179" t="str">
        <f>'Energy consumption (raw)'!G1771</f>
        <v>Industry</v>
      </c>
      <c r="I1821" s="179" t="str">
        <f>'Energy consumption (raw)'!I1771</f>
        <v>36 Water collection, treatment and supply</v>
      </c>
      <c r="J1821" s="179" t="str">
        <f>INDEX(Sector!$E$6:$E$46,MATCH('Energy consumption (toe)'!I1821,Sector!$B$6:$B$46,FALSE))</f>
        <v>Water collection, treatment and supply</v>
      </c>
      <c r="K1821" s="179">
        <f>IFERROR('Energy consumption (raw)'!J1771*Lists!$H$84,)</f>
        <v>0</v>
      </c>
      <c r="L1821" s="179">
        <f>'Energy consumption (raw)'!K1771*Lists!$H$84</f>
        <v>2741.6949800000002</v>
      </c>
      <c r="M1821" s="179">
        <f>'Energy consumption (raw)'!L1771*Lists!$H$84</f>
        <v>0</v>
      </c>
      <c r="N1821" s="179">
        <f>'Energy consumption (raw)'!M1771*Lists!$H$84</f>
        <v>0</v>
      </c>
      <c r="O1821" s="178">
        <f t="shared" si="132"/>
        <v>2741.6949800000002</v>
      </c>
      <c r="P1821">
        <f>'Energy consumption (raw)'!N1771*Lists!$H$85</f>
        <v>0</v>
      </c>
      <c r="Q1821">
        <f>'Energy consumption (raw)'!O1771*Lists!$H$86</f>
        <v>0</v>
      </c>
      <c r="R1821">
        <f>'Energy consumption (raw)'!P1771*Lists!$H$87</f>
        <v>0</v>
      </c>
      <c r="S1821">
        <f>'Energy consumption (raw)'!Q1771*Lists!$H$88</f>
        <v>0</v>
      </c>
      <c r="T1821">
        <f>'Energy consumption (raw)'!R1771*Lists!$H$89</f>
        <v>0</v>
      </c>
      <c r="U1821">
        <f>'Energy consumption (raw)'!S1771*Lists!$H$90</f>
        <v>0</v>
      </c>
      <c r="V1821">
        <f>'Energy consumption (raw)'!T1771*Lists!$H$91</f>
        <v>0</v>
      </c>
      <c r="W1821">
        <f>'Energy consumption (raw)'!U1771*Lists!$H$92</f>
        <v>0</v>
      </c>
      <c r="X1821">
        <f>'Energy consumption (raw)'!V1771*Lists!$H$93</f>
        <v>0</v>
      </c>
      <c r="Y1821">
        <f>'Energy consumption (raw)'!W1771*Lists!$H$94</f>
        <v>0</v>
      </c>
      <c r="Z1821">
        <f>'Energy consumption (raw)'!X1771*Lists!$H$96*1000000</f>
        <v>0</v>
      </c>
      <c r="AA1821">
        <f>'Energy consumption (raw)'!Y1771*Lists!$H$97</f>
        <v>0</v>
      </c>
      <c r="AB1821">
        <f>'Energy consumption (raw)'!Z1771*Lists!$H$96</f>
        <v>0</v>
      </c>
      <c r="AC1821">
        <f>'Energy consumption (raw)'!AA1771*Lists!$H$98</f>
        <v>0</v>
      </c>
      <c r="AD1821">
        <f>'Energy consumption (raw)'!AB1771*Lists!$H$99</f>
        <v>0</v>
      </c>
      <c r="AE1821">
        <f>'Energy consumption (raw)'!AC1771*Lists!$H$101</f>
        <v>0</v>
      </c>
      <c r="AF1821">
        <f>'Energy consumption (raw)'!AD1771*Lists!$H$101</f>
        <v>0</v>
      </c>
      <c r="AG1821">
        <f>'Energy consumption (raw)'!AE1771*Lists!$H$101</f>
        <v>0</v>
      </c>
      <c r="AH1821">
        <f>'Energy consumption (raw)'!AF1771*Lists!$H$100</f>
        <v>0</v>
      </c>
      <c r="AI1821" s="167">
        <f t="shared" si="133"/>
        <v>2741.6949800000002</v>
      </c>
      <c r="AJ1821" s="179">
        <f>'Energy consumption (raw)'!AG1771</f>
        <v>2741.6949800000002</v>
      </c>
      <c r="AK1821" s="179">
        <f>'Energy consumption (raw)'!AH1771</f>
        <v>2326.9057200000002</v>
      </c>
      <c r="AL1821">
        <f>IF(ROUND(AI1821,-3)=ROUND('Energy consumption (raw)'!AG1771,-3),1,0)</f>
        <v>1</v>
      </c>
      <c r="AM1821" s="179" t="str">
        <f>'Energy consumption (raw)'!AJ1771</f>
        <v>48. Dong Nai</v>
      </c>
      <c r="AN1821">
        <f>VLOOKUP(AM1821,Lists!$F$9:$G$71,2,FALSE)</f>
        <v>1</v>
      </c>
    </row>
    <row r="1822" spans="2:40" x14ac:dyDescent="0.25">
      <c r="B1822" s="65" t="str">
        <f t="shared" si="131"/>
        <v>Industry1670</v>
      </c>
      <c r="C1822" s="179">
        <f>'Energy consumption (raw)'!B1772</f>
        <v>1670</v>
      </c>
      <c r="D1822" s="179">
        <f>'Energy consumption (raw)'!C1772</f>
        <v>0</v>
      </c>
      <c r="E1822" s="179">
        <f>'Energy consumption (raw)'!D1772</f>
        <v>0</v>
      </c>
      <c r="F1822" s="179" t="str">
        <f>'Energy consumption (raw)'!E1772</f>
        <v>Công nghiệp</v>
      </c>
      <c r="G1822" s="179" t="str">
        <f>'Energy consumption (raw)'!F1772</f>
        <v>Sản xuất hóa chất cơ bản khác</v>
      </c>
      <c r="H1822" s="179" t="str">
        <f>'Energy consumption (raw)'!G1772</f>
        <v>Industry</v>
      </c>
      <c r="I1822" s="179" t="str">
        <f>'Energy consumption (raw)'!I1772</f>
        <v>20 Manufacture of chemicals and chemical products</v>
      </c>
      <c r="J1822" s="179" t="str">
        <f>INDEX(Sector!$E$6:$E$46,MATCH('Energy consumption (toe)'!I1822,Sector!$B$6:$B$46,FALSE))</f>
        <v>Manufacture of chemicals and chemical products</v>
      </c>
      <c r="K1822" s="179">
        <f>IFERROR('Energy consumption (raw)'!J1772*Lists!$H$84,)</f>
        <v>10141.969270000001</v>
      </c>
      <c r="L1822" s="179">
        <f>'Energy consumption (raw)'!K1772*Lists!$H$84</f>
        <v>15382.099108</v>
      </c>
      <c r="M1822" s="179">
        <f>'Energy consumption (raw)'!L1772*Lists!$H$84</f>
        <v>0</v>
      </c>
      <c r="N1822" s="179">
        <f>'Energy consumption (raw)'!M1772*Lists!$H$84</f>
        <v>0</v>
      </c>
      <c r="O1822" s="178">
        <f t="shared" si="132"/>
        <v>15382.099108</v>
      </c>
      <c r="P1822">
        <f>'Energy consumption (raw)'!N1772*Lists!$H$85</f>
        <v>0</v>
      </c>
      <c r="Q1822">
        <f>'Energy consumption (raw)'!O1772*Lists!$H$86</f>
        <v>0</v>
      </c>
      <c r="R1822">
        <f>'Energy consumption (raw)'!P1772*Lists!$H$87</f>
        <v>0</v>
      </c>
      <c r="S1822">
        <f>'Energy consumption (raw)'!Q1772*Lists!$H$88</f>
        <v>0</v>
      </c>
      <c r="T1822">
        <f>'Energy consumption (raw)'!R1772*Lists!$H$89</f>
        <v>0</v>
      </c>
      <c r="U1822">
        <f>'Energy consumption (raw)'!S1772*Lists!$H$90</f>
        <v>0</v>
      </c>
      <c r="V1822">
        <f>'Energy consumption (raw)'!T1772*Lists!$H$91</f>
        <v>0</v>
      </c>
      <c r="W1822">
        <f>'Energy consumption (raw)'!U1772*Lists!$H$92</f>
        <v>0</v>
      </c>
      <c r="X1822">
        <f>'Energy consumption (raw)'!V1772*Lists!$H$93</f>
        <v>0</v>
      </c>
      <c r="Y1822">
        <f>'Energy consumption (raw)'!W1772*Lists!$H$94</f>
        <v>0</v>
      </c>
      <c r="Z1822">
        <f>'Energy consumption (raw)'!X1772*Lists!$H$96*1000000</f>
        <v>0</v>
      </c>
      <c r="AA1822">
        <f>'Energy consumption (raw)'!Y1772*Lists!$H$97</f>
        <v>0</v>
      </c>
      <c r="AB1822">
        <f>'Energy consumption (raw)'!Z1772*Lists!$H$96</f>
        <v>0</v>
      </c>
      <c r="AC1822">
        <f>'Energy consumption (raw)'!AA1772*Lists!$H$98</f>
        <v>0</v>
      </c>
      <c r="AD1822">
        <f>'Energy consumption (raw)'!AB1772*Lists!$H$99</f>
        <v>0</v>
      </c>
      <c r="AE1822">
        <f>'Energy consumption (raw)'!AC1772*Lists!$H$101</f>
        <v>0</v>
      </c>
      <c r="AF1822">
        <f>'Energy consumption (raw)'!AD1772*Lists!$H$101</f>
        <v>0</v>
      </c>
      <c r="AG1822">
        <f>'Energy consumption (raw)'!AE1772*Lists!$H$101</f>
        <v>0</v>
      </c>
      <c r="AH1822">
        <f>'Energy consumption (raw)'!AF1772*Lists!$H$100</f>
        <v>0</v>
      </c>
      <c r="AI1822" s="167">
        <f t="shared" si="133"/>
        <v>15382.099108</v>
      </c>
      <c r="AJ1822" s="179">
        <f>'Energy consumption (raw)'!AG1772</f>
        <v>15382.099108</v>
      </c>
      <c r="AK1822" s="179">
        <f>'Energy consumption (raw)'!AH1772</f>
        <v>2316.62934</v>
      </c>
      <c r="AL1822">
        <f>IF(ROUND(AI1822,-3)=ROUND('Energy consumption (raw)'!AG1772,-3),1,0)</f>
        <v>1</v>
      </c>
      <c r="AM1822" s="179" t="str">
        <f>'Energy consumption (raw)'!AJ1772</f>
        <v>48. Dong Nai</v>
      </c>
      <c r="AN1822">
        <f>VLOOKUP(AM1822,Lists!$F$9:$G$71,2,FALSE)</f>
        <v>1</v>
      </c>
    </row>
    <row r="1823" spans="2:40" x14ac:dyDescent="0.25">
      <c r="B1823" s="65" t="str">
        <f t="shared" si="131"/>
        <v>Industry1671</v>
      </c>
      <c r="C1823" s="179">
        <f>'Energy consumption (raw)'!B1773</f>
        <v>1671</v>
      </c>
      <c r="D1823" s="179">
        <f>'Energy consumption (raw)'!C1773</f>
        <v>0</v>
      </c>
      <c r="E1823" s="179">
        <f>'Energy consumption (raw)'!D1773</f>
        <v>0</v>
      </c>
      <c r="F1823" s="179" t="str">
        <f>'Energy consumption (raw)'!E1773</f>
        <v>Công nghiệp</v>
      </c>
      <c r="G1823" s="179" t="str">
        <f>'Energy consumption (raw)'!F1773</f>
        <v>Sản xuất vật liệu xây dựng từ đất sét</v>
      </c>
      <c r="H1823" s="179" t="str">
        <f>'Energy consumption (raw)'!G1773</f>
        <v>Industry</v>
      </c>
      <c r="I1823" s="179" t="str">
        <f>'Energy consumption (raw)'!I1773</f>
        <v>23 Manufacture of other non-metallic mineral products</v>
      </c>
      <c r="J1823" s="179" t="str">
        <f>INDEX(Sector!$E$6:$E$46,MATCH('Energy consumption (toe)'!I1823,Sector!$B$6:$B$46,FALSE))</f>
        <v>Manufacture of other non-metallic mineral products</v>
      </c>
      <c r="K1823" s="179">
        <f>IFERROR('Energy consumption (raw)'!J1773*Lists!$H$84,)</f>
        <v>1931.8051400000002</v>
      </c>
      <c r="L1823" s="179">
        <f>'Energy consumption (raw)'!K1773*Lists!$H$84</f>
        <v>2069.25558</v>
      </c>
      <c r="M1823" s="179">
        <f>'Energy consumption (raw)'!L1773*Lists!$H$84</f>
        <v>0</v>
      </c>
      <c r="N1823" s="179">
        <f>'Energy consumption (raw)'!M1773*Lists!$H$84</f>
        <v>0</v>
      </c>
      <c r="O1823" s="178">
        <f t="shared" si="132"/>
        <v>2069.25558</v>
      </c>
      <c r="P1823">
        <f>'Energy consumption (raw)'!N1773*Lists!$H$85</f>
        <v>0</v>
      </c>
      <c r="Q1823">
        <f>'Energy consumption (raw)'!O1773*Lists!$H$86</f>
        <v>0</v>
      </c>
      <c r="R1823">
        <f>'Energy consumption (raw)'!P1773*Lists!$H$87</f>
        <v>0</v>
      </c>
      <c r="S1823">
        <f>'Energy consumption (raw)'!Q1773*Lists!$H$88</f>
        <v>0</v>
      </c>
      <c r="T1823">
        <f>'Energy consumption (raw)'!R1773*Lists!$H$89</f>
        <v>8837.2800000000007</v>
      </c>
      <c r="U1823">
        <f>'Energy consumption (raw)'!S1773*Lists!$H$90</f>
        <v>0</v>
      </c>
      <c r="V1823">
        <f>'Energy consumption (raw)'!T1773*Lists!$H$91</f>
        <v>0</v>
      </c>
      <c r="W1823">
        <f>'Energy consumption (raw)'!U1773*Lists!$H$92</f>
        <v>0</v>
      </c>
      <c r="X1823">
        <f>'Energy consumption (raw)'!V1773*Lists!$H$93</f>
        <v>29649.9</v>
      </c>
      <c r="Y1823">
        <f>'Energy consumption (raw)'!W1773*Lists!$H$94</f>
        <v>0</v>
      </c>
      <c r="Z1823">
        <f>'Energy consumption (raw)'!X1773*Lists!$H$96*1000000</f>
        <v>0</v>
      </c>
      <c r="AA1823">
        <f>'Energy consumption (raw)'!Y1773*Lists!$H$97</f>
        <v>512.30000000000007</v>
      </c>
      <c r="AB1823">
        <f>'Energy consumption (raw)'!Z1773*Lists!$H$96</f>
        <v>0</v>
      </c>
      <c r="AC1823">
        <f>'Energy consumption (raw)'!AA1773*Lists!$H$98</f>
        <v>0</v>
      </c>
      <c r="AD1823">
        <f>'Energy consumption (raw)'!AB1773*Lists!$H$99</f>
        <v>0</v>
      </c>
      <c r="AE1823">
        <f>'Energy consumption (raw)'!AC1773*Lists!$H$101</f>
        <v>0</v>
      </c>
      <c r="AF1823">
        <f>'Energy consumption (raw)'!AD1773*Lists!$H$101</f>
        <v>0</v>
      </c>
      <c r="AG1823">
        <f>'Energy consumption (raw)'!AE1773*Lists!$H$101</f>
        <v>0</v>
      </c>
      <c r="AH1823">
        <f>'Energy consumption (raw)'!AF1773*Lists!$H$100</f>
        <v>0</v>
      </c>
      <c r="AI1823" s="167">
        <f t="shared" si="133"/>
        <v>41068.735580000008</v>
      </c>
      <c r="AJ1823" s="179">
        <f>'Energy consumption (raw)'!AG1773</f>
        <v>41068.735580000008</v>
      </c>
      <c r="AK1823" s="179">
        <f>'Energy consumption (raw)'!AH1773</f>
        <v>2316.62934</v>
      </c>
      <c r="AL1823">
        <f>IF(ROUND(AI1823,-3)=ROUND('Energy consumption (raw)'!AG1773,-3),1,0)</f>
        <v>1</v>
      </c>
      <c r="AM1823" s="179" t="str">
        <f>'Energy consumption (raw)'!AJ1773</f>
        <v>48. Dong Nai</v>
      </c>
      <c r="AN1823">
        <f>VLOOKUP(AM1823,Lists!$F$9:$G$71,2,FALSE)</f>
        <v>1</v>
      </c>
    </row>
    <row r="1824" spans="2:40" x14ac:dyDescent="0.25">
      <c r="B1824" s="65" t="str">
        <f t="shared" si="131"/>
        <v>Industry1672</v>
      </c>
      <c r="C1824" s="179">
        <f>'Energy consumption (raw)'!B1774</f>
        <v>1672</v>
      </c>
      <c r="D1824" s="179">
        <f>'Energy consumption (raw)'!C1774</f>
        <v>0</v>
      </c>
      <c r="E1824" s="179">
        <f>'Energy consumption (raw)'!D1774</f>
        <v>0</v>
      </c>
      <c r="F1824" s="179" t="str">
        <f>'Energy consumption (raw)'!E1774</f>
        <v>Công nghiệp</v>
      </c>
      <c r="G1824" s="179" t="str">
        <f>'Energy consumption (raw)'!F1774</f>
        <v>Sản xuất thực phẩm khác chưa được phân vào đâu</v>
      </c>
      <c r="H1824" s="179" t="str">
        <f>'Energy consumption (raw)'!G1774</f>
        <v>Industry</v>
      </c>
      <c r="I1824" s="179" t="str">
        <f>'Energy consumption (raw)'!I1774</f>
        <v>10 Manufacture of food products</v>
      </c>
      <c r="J1824" s="179" t="str">
        <f>INDEX(Sector!$E$6:$E$46,MATCH('Energy consumption (toe)'!I1824,Sector!$B$6:$B$46,FALSE))</f>
        <v>Manufacture of food products</v>
      </c>
      <c r="K1824" s="179">
        <f>IFERROR('Energy consumption (raw)'!J1774*Lists!$H$84,)</f>
        <v>17456.7621315</v>
      </c>
      <c r="L1824" s="179">
        <f>'Energy consumption (raw)'!K1774*Lists!$H$84</f>
        <v>15970.080860000002</v>
      </c>
      <c r="M1824" s="179">
        <f>'Energy consumption (raw)'!L1774*Lists!$H$84</f>
        <v>0</v>
      </c>
      <c r="N1824" s="179">
        <f>'Energy consumption (raw)'!M1774*Lists!$H$84</f>
        <v>0</v>
      </c>
      <c r="O1824" s="178">
        <f t="shared" si="132"/>
        <v>15970.080860000002</v>
      </c>
      <c r="P1824">
        <f>'Energy consumption (raw)'!N1774*Lists!$H$85</f>
        <v>0</v>
      </c>
      <c r="Q1824">
        <f>'Energy consumption (raw)'!O1774*Lists!$H$86</f>
        <v>0</v>
      </c>
      <c r="R1824">
        <f>'Energy consumption (raw)'!P1774*Lists!$H$87</f>
        <v>0</v>
      </c>
      <c r="S1824">
        <f>'Energy consumption (raw)'!Q1774*Lists!$H$88</f>
        <v>0</v>
      </c>
      <c r="T1824">
        <f>'Energy consumption (raw)'!R1774*Lists!$H$89</f>
        <v>17.9724</v>
      </c>
      <c r="U1824">
        <f>'Energy consumption (raw)'!S1774*Lists!$H$90</f>
        <v>0</v>
      </c>
      <c r="V1824">
        <f>'Energy consumption (raw)'!T1774*Lists!$H$91</f>
        <v>0</v>
      </c>
      <c r="W1824">
        <f>'Energy consumption (raw)'!U1774*Lists!$H$92</f>
        <v>0</v>
      </c>
      <c r="X1824">
        <f>'Energy consumption (raw)'!V1774*Lists!$H$93</f>
        <v>0</v>
      </c>
      <c r="Y1824">
        <f>'Energy consumption (raw)'!W1774*Lists!$H$94</f>
        <v>0</v>
      </c>
      <c r="Z1824">
        <f>'Energy consumption (raw)'!X1774*Lists!$H$96*1000000</f>
        <v>0</v>
      </c>
      <c r="AA1824">
        <f>'Energy consumption (raw)'!Y1774*Lists!$H$97</f>
        <v>1328.71</v>
      </c>
      <c r="AB1824">
        <f>'Energy consumption (raw)'!Z1774*Lists!$H$96</f>
        <v>0</v>
      </c>
      <c r="AC1824">
        <f>'Energy consumption (raw)'!AA1774*Lists!$H$98</f>
        <v>0</v>
      </c>
      <c r="AD1824">
        <f>'Energy consumption (raw)'!AB1774*Lists!$H$99</f>
        <v>0</v>
      </c>
      <c r="AE1824">
        <f>'Energy consumption (raw)'!AC1774*Lists!$H$101</f>
        <v>0</v>
      </c>
      <c r="AF1824">
        <f>'Energy consumption (raw)'!AD1774*Lists!$H$101</f>
        <v>0</v>
      </c>
      <c r="AG1824">
        <f>'Energy consumption (raw)'!AE1774*Lists!$H$101</f>
        <v>0</v>
      </c>
      <c r="AH1824">
        <f>'Energy consumption (raw)'!AF1774*Lists!$H$100</f>
        <v>0</v>
      </c>
      <c r="AI1824" s="167">
        <f t="shared" si="133"/>
        <v>17316.763260000003</v>
      </c>
      <c r="AJ1824" s="179">
        <f>'Energy consumption (raw)'!AG1774</f>
        <v>17316.763260000003</v>
      </c>
      <c r="AK1824" s="179">
        <f>'Energy consumption (raw)'!AH1774</f>
        <v>18980.584956000002</v>
      </c>
      <c r="AL1824">
        <f>IF(ROUND(AI1824,-3)=ROUND('Energy consumption (raw)'!AG1774,-3),1,0)</f>
        <v>1</v>
      </c>
      <c r="AM1824" s="179" t="str">
        <f>'Energy consumption (raw)'!AJ1774</f>
        <v>48. Dong Nai</v>
      </c>
      <c r="AN1824">
        <f>VLOOKUP(AM1824,Lists!$F$9:$G$71,2,FALSE)</f>
        <v>1</v>
      </c>
    </row>
    <row r="1825" spans="2:40" x14ac:dyDescent="0.25">
      <c r="B1825" s="65" t="str">
        <f t="shared" si="131"/>
        <v>Industry1673</v>
      </c>
      <c r="C1825" s="179">
        <f>'Energy consumption (raw)'!B1775</f>
        <v>1673</v>
      </c>
      <c r="D1825" s="179">
        <f>'Energy consumption (raw)'!C1775</f>
        <v>0</v>
      </c>
      <c r="E1825" s="179">
        <f>'Energy consumption (raw)'!D1775</f>
        <v>0</v>
      </c>
      <c r="F1825" s="179" t="str">
        <f>'Energy consumption (raw)'!E1775</f>
        <v>Công nghiệp</v>
      </c>
      <c r="G1825" s="179" t="str">
        <f>'Energy consumption (raw)'!F1775</f>
        <v>Sản xuất các sản phẩm từ plastic</v>
      </c>
      <c r="H1825" s="179" t="str">
        <f>'Energy consumption (raw)'!G1775</f>
        <v>Industry</v>
      </c>
      <c r="I1825" s="179" t="str">
        <f>'Energy consumption (raw)'!I1775</f>
        <v>22 Manufacture of rubber and plastics products</v>
      </c>
      <c r="J1825" s="179" t="str">
        <f>INDEX(Sector!$E$6:$E$46,MATCH('Energy consumption (toe)'!I1825,Sector!$B$6:$B$46,FALSE))</f>
        <v>Manufacture of rubber and plastics products</v>
      </c>
      <c r="K1825" s="179">
        <f>IFERROR('Energy consumption (raw)'!J1775*Lists!$H$84,)</f>
        <v>3261.2230800000002</v>
      </c>
      <c r="L1825" s="179">
        <f>'Energy consumption (raw)'!K1775*Lists!$H$84</f>
        <v>3503.3197800000003</v>
      </c>
      <c r="M1825" s="179">
        <f>'Energy consumption (raw)'!L1775*Lists!$H$84</f>
        <v>0</v>
      </c>
      <c r="N1825" s="179">
        <f>'Energy consumption (raw)'!M1775*Lists!$H$84</f>
        <v>0</v>
      </c>
      <c r="O1825" s="178">
        <f t="shared" si="132"/>
        <v>3503.3197800000003</v>
      </c>
      <c r="P1825">
        <f>'Energy consumption (raw)'!N1775*Lists!$H$85</f>
        <v>0</v>
      </c>
      <c r="Q1825">
        <f>'Energy consumption (raw)'!O1775*Lists!$H$86</f>
        <v>0</v>
      </c>
      <c r="R1825">
        <f>'Energy consumption (raw)'!P1775*Lists!$H$87</f>
        <v>0</v>
      </c>
      <c r="S1825">
        <f>'Energy consumption (raw)'!Q1775*Lists!$H$88</f>
        <v>0</v>
      </c>
      <c r="T1825">
        <f>'Energy consumption (raw)'!R1775*Lists!$H$89</f>
        <v>0</v>
      </c>
      <c r="U1825">
        <f>'Energy consumption (raw)'!S1775*Lists!$H$90</f>
        <v>0</v>
      </c>
      <c r="V1825">
        <f>'Energy consumption (raw)'!T1775*Lists!$H$91</f>
        <v>0</v>
      </c>
      <c r="W1825">
        <f>'Energy consumption (raw)'!U1775*Lists!$H$92</f>
        <v>0</v>
      </c>
      <c r="X1825">
        <f>'Energy consumption (raw)'!V1775*Lists!$H$93</f>
        <v>0</v>
      </c>
      <c r="Y1825">
        <f>'Energy consumption (raw)'!W1775*Lists!$H$94</f>
        <v>0</v>
      </c>
      <c r="Z1825">
        <f>'Energy consumption (raw)'!X1775*Lists!$H$96*1000000</f>
        <v>0</v>
      </c>
      <c r="AA1825">
        <f>'Energy consumption (raw)'!Y1775*Lists!$H$97</f>
        <v>0</v>
      </c>
      <c r="AB1825">
        <f>'Energy consumption (raw)'!Z1775*Lists!$H$96</f>
        <v>0</v>
      </c>
      <c r="AC1825">
        <f>'Energy consumption (raw)'!AA1775*Lists!$H$98</f>
        <v>0</v>
      </c>
      <c r="AD1825">
        <f>'Energy consumption (raw)'!AB1775*Lists!$H$99</f>
        <v>0</v>
      </c>
      <c r="AE1825">
        <f>'Energy consumption (raw)'!AC1775*Lists!$H$101</f>
        <v>0</v>
      </c>
      <c r="AF1825">
        <f>'Energy consumption (raw)'!AD1775*Lists!$H$101</f>
        <v>0</v>
      </c>
      <c r="AG1825">
        <f>'Energy consumption (raw)'!AE1775*Lists!$H$101</f>
        <v>0</v>
      </c>
      <c r="AH1825">
        <f>'Energy consumption (raw)'!AF1775*Lists!$H$100</f>
        <v>0</v>
      </c>
      <c r="AI1825" s="167">
        <f t="shared" si="133"/>
        <v>3503.3197800000003</v>
      </c>
      <c r="AJ1825" s="179">
        <f>'Energy consumption (raw)'!AG1775</f>
        <v>3503.3197800000003</v>
      </c>
      <c r="AK1825" s="179">
        <f>'Energy consumption (raw)'!AH1775</f>
        <v>4261.3648200000007</v>
      </c>
      <c r="AL1825">
        <f>IF(ROUND(AI1825,-3)=ROUND('Energy consumption (raw)'!AG1775,-3),1,0)</f>
        <v>1</v>
      </c>
      <c r="AM1825" s="179" t="str">
        <f>'Energy consumption (raw)'!AJ1775</f>
        <v>48. Dong Nai</v>
      </c>
      <c r="AN1825">
        <f>VLOOKUP(AM1825,Lists!$F$9:$G$71,2,FALSE)</f>
        <v>1</v>
      </c>
    </row>
    <row r="1826" spans="2:40" x14ac:dyDescent="0.25">
      <c r="B1826" s="65" t="str">
        <f t="shared" si="131"/>
        <v>Industry1674</v>
      </c>
      <c r="C1826" s="179">
        <f>'Energy consumption (raw)'!B1776</f>
        <v>1674</v>
      </c>
      <c r="D1826" s="179">
        <f>'Energy consumption (raw)'!C1776</f>
        <v>0</v>
      </c>
      <c r="E1826" s="179">
        <f>'Energy consumption (raw)'!D1776</f>
        <v>0</v>
      </c>
      <c r="F1826" s="179" t="str">
        <f>'Energy consumption (raw)'!E1776</f>
        <v>Công nghiệp</v>
      </c>
      <c r="G1826" s="179" t="str">
        <f>'Energy consumption (raw)'!F1776</f>
        <v>Sản xuất sắt, thép gang</v>
      </c>
      <c r="H1826" s="179" t="str">
        <f>'Energy consumption (raw)'!G1776</f>
        <v>Industry</v>
      </c>
      <c r="I1826" s="179" t="str">
        <f>'Energy consumption (raw)'!I1776</f>
        <v>24 Manufacture of basic metals</v>
      </c>
      <c r="J1826" s="179" t="str">
        <f>INDEX(Sector!$E$6:$E$46,MATCH('Energy consumption (toe)'!I1826,Sector!$B$6:$B$46,FALSE))</f>
        <v>Manufacture of basic metals</v>
      </c>
      <c r="K1826" s="179">
        <f>IFERROR('Energy consumption (raw)'!J1776*Lists!$H$84,)</f>
        <v>4562.8824500000001</v>
      </c>
      <c r="L1826" s="179">
        <f>'Energy consumption (raw)'!K1776*Lists!$H$84</f>
        <v>17830.215193</v>
      </c>
      <c r="M1826" s="179">
        <f>'Energy consumption (raw)'!L1776*Lists!$H$84</f>
        <v>0</v>
      </c>
      <c r="N1826" s="179">
        <f>'Energy consumption (raw)'!M1776*Lists!$H$84</f>
        <v>0</v>
      </c>
      <c r="O1826" s="178">
        <f t="shared" si="132"/>
        <v>17830.215193</v>
      </c>
      <c r="P1826">
        <f>'Energy consumption (raw)'!N1776*Lists!$H$85</f>
        <v>1873.8999999999999</v>
      </c>
      <c r="Q1826">
        <f>'Energy consumption (raw)'!O1776*Lists!$H$86</f>
        <v>0</v>
      </c>
      <c r="R1826">
        <f>'Energy consumption (raw)'!P1776*Lists!$H$87</f>
        <v>0</v>
      </c>
      <c r="S1826">
        <f>'Energy consumption (raw)'!Q1776*Lists!$H$88</f>
        <v>0</v>
      </c>
      <c r="T1826">
        <f>'Energy consumption (raw)'!R1776*Lists!$H$89</f>
        <v>234.6</v>
      </c>
      <c r="U1826">
        <f>'Energy consumption (raw)'!S1776*Lists!$H$90</f>
        <v>0</v>
      </c>
      <c r="V1826">
        <f>'Energy consumption (raw)'!T1776*Lists!$H$91</f>
        <v>0</v>
      </c>
      <c r="W1826">
        <f>'Energy consumption (raw)'!U1776*Lists!$H$92</f>
        <v>0</v>
      </c>
      <c r="X1826">
        <f>'Energy consumption (raw)'!V1776*Lists!$H$93</f>
        <v>0</v>
      </c>
      <c r="Y1826">
        <f>'Energy consumption (raw)'!W1776*Lists!$H$94</f>
        <v>0</v>
      </c>
      <c r="Z1826">
        <f>'Energy consumption (raw)'!X1776*Lists!$H$96*1000000</f>
        <v>0</v>
      </c>
      <c r="AA1826">
        <f>'Energy consumption (raw)'!Y1776*Lists!$H$97</f>
        <v>183.12</v>
      </c>
      <c r="AB1826">
        <f>'Energy consumption (raw)'!Z1776*Lists!$H$96</f>
        <v>0</v>
      </c>
      <c r="AC1826">
        <f>'Energy consumption (raw)'!AA1776*Lists!$H$98</f>
        <v>0</v>
      </c>
      <c r="AD1826">
        <f>'Energy consumption (raw)'!AB1776*Lists!$H$99</f>
        <v>0</v>
      </c>
      <c r="AE1826">
        <f>'Energy consumption (raw)'!AC1776*Lists!$H$101</f>
        <v>0</v>
      </c>
      <c r="AF1826">
        <f>'Energy consumption (raw)'!AD1776*Lists!$H$101</f>
        <v>0</v>
      </c>
      <c r="AG1826">
        <f>'Energy consumption (raw)'!AE1776*Lists!$H$101</f>
        <v>0</v>
      </c>
      <c r="AH1826">
        <f>'Energy consumption (raw)'!AF1776*Lists!$H$100</f>
        <v>0</v>
      </c>
      <c r="AI1826" s="167">
        <f t="shared" si="133"/>
        <v>20121.835192999999</v>
      </c>
      <c r="AJ1826" s="179">
        <f>'Energy consumption (raw)'!AG1776</f>
        <v>36068</v>
      </c>
      <c r="AK1826" s="179">
        <f>'Energy consumption (raw)'!AH1776</f>
        <v>4718.8581480000003</v>
      </c>
      <c r="AL1826">
        <f>IF(ROUND(AI1826,-3)=ROUND('Energy consumption (raw)'!AG1776,-3),1,0)</f>
        <v>0</v>
      </c>
      <c r="AM1826" s="179" t="str">
        <f>'Energy consumption (raw)'!AJ1776</f>
        <v>48. Dong Nai</v>
      </c>
      <c r="AN1826">
        <f>VLOOKUP(AM1826,Lists!$F$9:$G$71,2,FALSE)</f>
        <v>1</v>
      </c>
    </row>
    <row r="1827" spans="2:40" x14ac:dyDescent="0.25">
      <c r="B1827" s="65" t="str">
        <f t="shared" si="131"/>
        <v>Industry1675</v>
      </c>
      <c r="C1827" s="179">
        <f>'Energy consumption (raw)'!B1777</f>
        <v>1675</v>
      </c>
      <c r="D1827" s="179">
        <f>'Energy consumption (raw)'!C1777</f>
        <v>0</v>
      </c>
      <c r="E1827" s="179">
        <f>'Energy consumption (raw)'!D1777</f>
        <v>0</v>
      </c>
      <c r="F1827" s="179" t="str">
        <f>'Energy consumption (raw)'!E1777</f>
        <v>Công nghiệp</v>
      </c>
      <c r="G1827" s="179" t="str">
        <f>'Energy consumption (raw)'!F1777</f>
        <v>Sản xuất pin và ắc quy</v>
      </c>
      <c r="H1827" s="179" t="str">
        <f>'Energy consumption (raw)'!G1777</f>
        <v>Industry</v>
      </c>
      <c r="I1827" s="179" t="str">
        <f>'Energy consumption (raw)'!I1777</f>
        <v>27 Manufacture of electrical equipment</v>
      </c>
      <c r="J1827" s="179" t="str">
        <f>INDEX(Sector!$E$6:$E$46,MATCH('Energy consumption (toe)'!I1827,Sector!$B$6:$B$46,FALSE))</f>
        <v>Manufacture of electrical equipment</v>
      </c>
      <c r="K1827" s="179">
        <f>IFERROR('Energy consumption (raw)'!J1777*Lists!$H$84,)</f>
        <v>0</v>
      </c>
      <c r="L1827" s="179">
        <f>'Energy consumption (raw)'!K1777*Lists!$H$84</f>
        <v>2032.365536</v>
      </c>
      <c r="M1827" s="179">
        <f>'Energy consumption (raw)'!L1777*Lists!$H$84</f>
        <v>0</v>
      </c>
      <c r="N1827" s="179">
        <f>'Energy consumption (raw)'!M1777*Lists!$H$84</f>
        <v>0</v>
      </c>
      <c r="O1827" s="178">
        <f t="shared" si="132"/>
        <v>2032.365536</v>
      </c>
      <c r="P1827">
        <f>'Energy consumption (raw)'!N1777*Lists!$H$85</f>
        <v>0</v>
      </c>
      <c r="Q1827">
        <f>'Energy consumption (raw)'!O1777*Lists!$H$86</f>
        <v>0</v>
      </c>
      <c r="R1827">
        <f>'Energy consumption (raw)'!P1777*Lists!$H$87</f>
        <v>0</v>
      </c>
      <c r="S1827">
        <f>'Energy consumption (raw)'!Q1777*Lists!$H$88</f>
        <v>0</v>
      </c>
      <c r="T1827">
        <f>'Energy consumption (raw)'!R1777*Lists!$H$89</f>
        <v>0</v>
      </c>
      <c r="U1827">
        <f>'Energy consumption (raw)'!S1777*Lists!$H$90</f>
        <v>0</v>
      </c>
      <c r="V1827">
        <f>'Energy consumption (raw)'!T1777*Lists!$H$91</f>
        <v>0</v>
      </c>
      <c r="W1827">
        <f>'Energy consumption (raw)'!U1777*Lists!$H$92</f>
        <v>0</v>
      </c>
      <c r="X1827">
        <f>'Energy consumption (raw)'!V1777*Lists!$H$93</f>
        <v>0</v>
      </c>
      <c r="Y1827">
        <f>'Energy consumption (raw)'!W1777*Lists!$H$94</f>
        <v>0</v>
      </c>
      <c r="Z1827">
        <f>'Energy consumption (raw)'!X1777*Lists!$H$96*1000000</f>
        <v>0</v>
      </c>
      <c r="AA1827">
        <f>'Energy consumption (raw)'!Y1777*Lists!$H$97</f>
        <v>545</v>
      </c>
      <c r="AB1827">
        <f>'Energy consumption (raw)'!Z1777*Lists!$H$96</f>
        <v>0</v>
      </c>
      <c r="AC1827">
        <f>'Energy consumption (raw)'!AA1777*Lists!$H$98</f>
        <v>0</v>
      </c>
      <c r="AD1827">
        <f>'Energy consumption (raw)'!AB1777*Lists!$H$99</f>
        <v>0</v>
      </c>
      <c r="AE1827">
        <f>'Energy consumption (raw)'!AC1777*Lists!$H$101</f>
        <v>0</v>
      </c>
      <c r="AF1827">
        <f>'Energy consumption (raw)'!AD1777*Lists!$H$101</f>
        <v>0</v>
      </c>
      <c r="AG1827">
        <f>'Energy consumption (raw)'!AE1777*Lists!$H$101</f>
        <v>0</v>
      </c>
      <c r="AH1827">
        <f>'Energy consumption (raw)'!AF1777*Lists!$H$100</f>
        <v>0</v>
      </c>
      <c r="AI1827" s="167">
        <f t="shared" si="133"/>
        <v>2577.3655360000002</v>
      </c>
      <c r="AJ1827" s="179">
        <f>'Energy consumption (raw)'!AG1777</f>
        <v>2577.3655360000002</v>
      </c>
      <c r="AK1827" s="179">
        <f>'Energy consumption (raw)'!AH1777</f>
        <v>2049.1472040000003</v>
      </c>
      <c r="AL1827">
        <f>IF(ROUND(AI1827,-3)=ROUND('Energy consumption (raw)'!AG1777,-3),1,0)</f>
        <v>1</v>
      </c>
      <c r="AM1827" s="179" t="str">
        <f>'Energy consumption (raw)'!AJ1777</f>
        <v>48. Dong Nai</v>
      </c>
      <c r="AN1827">
        <f>VLOOKUP(AM1827,Lists!$F$9:$G$71,2,FALSE)</f>
        <v>1</v>
      </c>
    </row>
    <row r="1828" spans="2:40" x14ac:dyDescent="0.25">
      <c r="B1828" s="65" t="str">
        <f t="shared" si="131"/>
        <v>Industry1676</v>
      </c>
      <c r="C1828" s="179">
        <f>'Energy consumption (raw)'!B1778</f>
        <v>1676</v>
      </c>
      <c r="D1828" s="179">
        <f>'Energy consumption (raw)'!C1778</f>
        <v>0</v>
      </c>
      <c r="E1828" s="179">
        <f>'Energy consumption (raw)'!D1778</f>
        <v>0</v>
      </c>
      <c r="F1828" s="179" t="str">
        <f>'Energy consumption (raw)'!E1778</f>
        <v>Công nghiệp</v>
      </c>
      <c r="G1828" s="179" t="str">
        <f>'Energy consumption (raw)'!F1778</f>
        <v>Sản xuất các sản phẩm từ plastic</v>
      </c>
      <c r="H1828" s="179" t="str">
        <f>'Energy consumption (raw)'!G1778</f>
        <v>Industry</v>
      </c>
      <c r="I1828" s="179" t="str">
        <f>'Energy consumption (raw)'!I1778</f>
        <v>22 Manufacture of rubber and plastics products</v>
      </c>
      <c r="J1828" s="179" t="str">
        <f>INDEX(Sector!$E$6:$E$46,MATCH('Energy consumption (toe)'!I1828,Sector!$B$6:$B$46,FALSE))</f>
        <v>Manufacture of rubber and plastics products</v>
      </c>
      <c r="K1828" s="179">
        <f>IFERROR('Energy consumption (raw)'!J1778*Lists!$H$84,)</f>
        <v>0</v>
      </c>
      <c r="L1828" s="179">
        <f>'Energy consumption (raw)'!K1778*Lists!$H$84</f>
        <v>3204.8603760000001</v>
      </c>
      <c r="M1828" s="179">
        <f>'Energy consumption (raw)'!L1778*Lists!$H$84</f>
        <v>0</v>
      </c>
      <c r="N1828" s="179">
        <f>'Energy consumption (raw)'!M1778*Lists!$H$84</f>
        <v>0</v>
      </c>
      <c r="O1828" s="178">
        <f t="shared" si="132"/>
        <v>3204.8603760000001</v>
      </c>
      <c r="P1828">
        <f>'Energy consumption (raw)'!N1778*Lists!$H$85</f>
        <v>0</v>
      </c>
      <c r="Q1828">
        <f>'Energy consumption (raw)'!O1778*Lists!$H$86</f>
        <v>0</v>
      </c>
      <c r="R1828">
        <f>'Energy consumption (raw)'!P1778*Lists!$H$87</f>
        <v>0</v>
      </c>
      <c r="S1828">
        <f>'Energy consumption (raw)'!Q1778*Lists!$H$88</f>
        <v>0</v>
      </c>
      <c r="T1828">
        <f>'Energy consumption (raw)'!R1778*Lists!$H$89</f>
        <v>0</v>
      </c>
      <c r="U1828">
        <f>'Energy consumption (raw)'!S1778*Lists!$H$90</f>
        <v>0</v>
      </c>
      <c r="V1828">
        <f>'Energy consumption (raw)'!T1778*Lists!$H$91</f>
        <v>0</v>
      </c>
      <c r="W1828">
        <f>'Energy consumption (raw)'!U1778*Lists!$H$92</f>
        <v>0</v>
      </c>
      <c r="X1828">
        <f>'Energy consumption (raw)'!V1778*Lists!$H$93</f>
        <v>0</v>
      </c>
      <c r="Y1828">
        <f>'Energy consumption (raw)'!W1778*Lists!$H$94</f>
        <v>0</v>
      </c>
      <c r="Z1828">
        <f>'Energy consumption (raw)'!X1778*Lists!$H$96*1000000</f>
        <v>0</v>
      </c>
      <c r="AA1828">
        <f>'Energy consumption (raw)'!Y1778*Lists!$H$97</f>
        <v>0</v>
      </c>
      <c r="AB1828">
        <f>'Energy consumption (raw)'!Z1778*Lists!$H$96</f>
        <v>0</v>
      </c>
      <c r="AC1828">
        <f>'Energy consumption (raw)'!AA1778*Lists!$H$98</f>
        <v>0</v>
      </c>
      <c r="AD1828">
        <f>'Energy consumption (raw)'!AB1778*Lists!$H$99</f>
        <v>0</v>
      </c>
      <c r="AE1828">
        <f>'Energy consumption (raw)'!AC1778*Lists!$H$101</f>
        <v>0</v>
      </c>
      <c r="AF1828">
        <f>'Energy consumption (raw)'!AD1778*Lists!$H$101</f>
        <v>0</v>
      </c>
      <c r="AG1828">
        <f>'Energy consumption (raw)'!AE1778*Lists!$H$101</f>
        <v>0</v>
      </c>
      <c r="AH1828">
        <f>'Energy consumption (raw)'!AF1778*Lists!$H$100</f>
        <v>0</v>
      </c>
      <c r="AI1828" s="167">
        <f t="shared" si="133"/>
        <v>3204.8603760000001</v>
      </c>
      <c r="AJ1828" s="179">
        <f>'Energy consumption (raw)'!AG1778</f>
        <v>3204.8603760000001</v>
      </c>
      <c r="AK1828" s="179">
        <f>'Energy consumption (raw)'!AH1778</f>
        <v>2249.1755520000002</v>
      </c>
      <c r="AL1828">
        <f>IF(ROUND(AI1828,-3)=ROUND('Energy consumption (raw)'!AG1778,-3),1,0)</f>
        <v>1</v>
      </c>
      <c r="AM1828" s="179" t="str">
        <f>'Energy consumption (raw)'!AJ1778</f>
        <v>48. Dong Nai</v>
      </c>
      <c r="AN1828">
        <f>VLOOKUP(AM1828,Lists!$F$9:$G$71,2,FALSE)</f>
        <v>1</v>
      </c>
    </row>
    <row r="1829" spans="2:40" x14ac:dyDescent="0.25">
      <c r="B1829" s="65" t="str">
        <f t="shared" si="131"/>
        <v>Industry1677</v>
      </c>
      <c r="C1829" s="179">
        <f>'Energy consumption (raw)'!B1779</f>
        <v>1677</v>
      </c>
      <c r="D1829" s="179">
        <f>'Energy consumption (raw)'!C1779</f>
        <v>0</v>
      </c>
      <c r="E1829" s="179">
        <f>'Energy consumption (raw)'!D1779</f>
        <v>0</v>
      </c>
      <c r="F1829" s="179" t="str">
        <f>'Energy consumption (raw)'!E1779</f>
        <v>Công nghiệp</v>
      </c>
      <c r="G1829" s="179" t="str">
        <f>'Energy consumption (raw)'!F1779</f>
        <v>Sản xuất giày dép</v>
      </c>
      <c r="H1829" s="179" t="str">
        <f>'Energy consumption (raw)'!G1779</f>
        <v>Industry</v>
      </c>
      <c r="I1829" s="179" t="str">
        <f>'Energy consumption (raw)'!I1779</f>
        <v>14 Manufacture of wearing apparel</v>
      </c>
      <c r="J1829" s="179" t="str">
        <f>INDEX(Sector!$E$6:$E$46,MATCH('Energy consumption (toe)'!I1829,Sector!$B$6:$B$46,FALSE))</f>
        <v>Manufacture of wearing apparel</v>
      </c>
      <c r="K1829" s="179">
        <f>IFERROR('Energy consumption (raw)'!J1779*Lists!$H$84,)</f>
        <v>8674.9774500000003</v>
      </c>
      <c r="L1829" s="179">
        <f>'Energy consumption (raw)'!K1779*Lists!$H$84</f>
        <v>10566.57201</v>
      </c>
      <c r="M1829" s="179">
        <f>'Energy consumption (raw)'!L1779*Lists!$H$84</f>
        <v>0</v>
      </c>
      <c r="N1829" s="179">
        <f>'Energy consumption (raw)'!M1779*Lists!$H$84</f>
        <v>0</v>
      </c>
      <c r="O1829" s="178">
        <f t="shared" si="132"/>
        <v>10566.57201</v>
      </c>
      <c r="P1829">
        <f>'Energy consumption (raw)'!N1779*Lists!$H$85</f>
        <v>0</v>
      </c>
      <c r="Q1829">
        <f>'Energy consumption (raw)'!O1779*Lists!$H$86</f>
        <v>0</v>
      </c>
      <c r="R1829">
        <f>'Energy consumption (raw)'!P1779*Lists!$H$87</f>
        <v>0</v>
      </c>
      <c r="S1829">
        <f>'Energy consumption (raw)'!Q1779*Lists!$H$88</f>
        <v>0</v>
      </c>
      <c r="T1829" s="180">
        <f>'Energy consumption (raw)'!R1779*Lists!$H$89/1000</f>
        <v>59.97804</v>
      </c>
      <c r="U1829">
        <f>'Energy consumption (raw)'!S1779*Lists!$H$90</f>
        <v>0</v>
      </c>
      <c r="V1829">
        <f>'Energy consumption (raw)'!T1779*Lists!$H$91</f>
        <v>0</v>
      </c>
      <c r="W1829">
        <f>'Energy consumption (raw)'!U1779*Lists!$H$92</f>
        <v>0</v>
      </c>
      <c r="X1829">
        <f>'Energy consumption (raw)'!V1779*Lists!$H$93</f>
        <v>0</v>
      </c>
      <c r="Y1829">
        <f>'Energy consumption (raw)'!W1779*Lists!$H$94</f>
        <v>0</v>
      </c>
      <c r="Z1829">
        <f>'Energy consumption (raw)'!X1779*Lists!$H$96*1000000</f>
        <v>0</v>
      </c>
      <c r="AA1829">
        <f>'Energy consumption (raw)'!Y1779*Lists!$H$97</f>
        <v>0</v>
      </c>
      <c r="AB1829">
        <f>'Energy consumption (raw)'!Z1779*Lists!$H$96</f>
        <v>0</v>
      </c>
      <c r="AC1829">
        <f>'Energy consumption (raw)'!AA1779*Lists!$H$98</f>
        <v>0</v>
      </c>
      <c r="AD1829">
        <f>'Energy consumption (raw)'!AB1779*Lists!$H$99</f>
        <v>0</v>
      </c>
      <c r="AE1829">
        <f>'Energy consumption (raw)'!AC1779*Lists!$H$101</f>
        <v>0</v>
      </c>
      <c r="AF1829">
        <f>'Energy consumption (raw)'!AD1779*Lists!$H$101</f>
        <v>0</v>
      </c>
      <c r="AG1829">
        <f>'Energy consumption (raw)'!AE1779*Lists!$H$101</f>
        <v>0</v>
      </c>
      <c r="AH1829">
        <f>'Energy consumption (raw)'!AF1779*Lists!$H$100</f>
        <v>0</v>
      </c>
      <c r="AI1829" s="167">
        <f t="shared" si="133"/>
        <v>10626.55005</v>
      </c>
      <c r="AJ1829" s="179">
        <f>'Energy consumption (raw)'!AG1779</f>
        <v>10618</v>
      </c>
      <c r="AK1829" s="179">
        <f>'Energy consumption (raw)'!AH1779</f>
        <v>8849.6783788000012</v>
      </c>
      <c r="AL1829">
        <f>IF(ROUND(AI1829,-3)=ROUND('Energy consumption (raw)'!AG1779,-3),1,0)</f>
        <v>1</v>
      </c>
      <c r="AM1829" s="179" t="str">
        <f>'Energy consumption (raw)'!AJ1779</f>
        <v>48. Dong Nai</v>
      </c>
      <c r="AN1829">
        <f>VLOOKUP(AM1829,Lists!$F$9:$G$71,2,FALSE)</f>
        <v>1</v>
      </c>
    </row>
    <row r="1830" spans="2:40" x14ac:dyDescent="0.25">
      <c r="B1830" s="65" t="str">
        <f t="shared" si="131"/>
        <v>Industry1678</v>
      </c>
      <c r="C1830" s="179">
        <f>'Energy consumption (raw)'!B1780</f>
        <v>1678</v>
      </c>
      <c r="D1830" s="179">
        <f>'Energy consumption (raw)'!C1780</f>
        <v>0</v>
      </c>
      <c r="E1830" s="179">
        <f>'Energy consumption (raw)'!D1780</f>
        <v>0</v>
      </c>
      <c r="F1830" s="179" t="str">
        <f>'Energy consumption (raw)'!E1780</f>
        <v>Công nghiệp</v>
      </c>
      <c r="G1830" s="179" t="str">
        <f>'Energy consumption (raw)'!F1780</f>
        <v>Chế biến thức ăn gia súc, gia cầm, thủy sản</v>
      </c>
      <c r="H1830" s="179" t="str">
        <f>'Energy consumption (raw)'!G1780</f>
        <v>Industry</v>
      </c>
      <c r="I1830" s="179" t="str">
        <f>'Energy consumption (raw)'!I1780</f>
        <v>10 Manufacture of food products</v>
      </c>
      <c r="J1830" s="179" t="str">
        <f>INDEX(Sector!$E$6:$E$46,MATCH('Energy consumption (toe)'!I1830,Sector!$B$6:$B$46,FALSE))</f>
        <v>Manufacture of food products</v>
      </c>
      <c r="K1830" s="179">
        <f>IFERROR('Energy consumption (raw)'!J1780*Lists!$H$84,)</f>
        <v>0</v>
      </c>
      <c r="L1830" s="179">
        <f>'Energy consumption (raw)'!K1780*Lists!$H$84</f>
        <v>2209.6068600000003</v>
      </c>
      <c r="M1830" s="179">
        <f>'Energy consumption (raw)'!L1780*Lists!$H$84</f>
        <v>0</v>
      </c>
      <c r="N1830" s="179">
        <f>'Energy consumption (raw)'!M1780*Lists!$H$84</f>
        <v>0</v>
      </c>
      <c r="O1830" s="178">
        <f t="shared" si="132"/>
        <v>2209.6068600000003</v>
      </c>
      <c r="P1830">
        <f>'Energy consumption (raw)'!N1780*Lists!$H$85</f>
        <v>0</v>
      </c>
      <c r="Q1830">
        <f>'Energy consumption (raw)'!O1780*Lists!$H$86</f>
        <v>0</v>
      </c>
      <c r="R1830">
        <f>'Energy consumption (raw)'!P1780*Lists!$H$87</f>
        <v>0</v>
      </c>
      <c r="S1830">
        <f>'Energy consumption (raw)'!Q1780*Lists!$H$88</f>
        <v>0</v>
      </c>
      <c r="T1830">
        <f>'Energy consumption (raw)'!R1780*Lists!$H$89</f>
        <v>41.707799999999999</v>
      </c>
      <c r="U1830">
        <f>'Energy consumption (raw)'!S1780*Lists!$H$90</f>
        <v>0</v>
      </c>
      <c r="V1830">
        <f>'Energy consumption (raw)'!T1780*Lists!$H$91</f>
        <v>0</v>
      </c>
      <c r="W1830">
        <f>'Energy consumption (raw)'!U1780*Lists!$H$92</f>
        <v>0</v>
      </c>
      <c r="X1830">
        <f>'Energy consumption (raw)'!V1780*Lists!$H$93</f>
        <v>0</v>
      </c>
      <c r="Y1830">
        <f>'Energy consumption (raw)'!W1780*Lists!$H$94</f>
        <v>0</v>
      </c>
      <c r="Z1830">
        <f>'Energy consumption (raw)'!X1780*Lists!$H$96*1000000</f>
        <v>0</v>
      </c>
      <c r="AA1830">
        <f>'Energy consumption (raw)'!Y1780*Lists!$H$97</f>
        <v>0</v>
      </c>
      <c r="AB1830">
        <f>'Energy consumption (raw)'!Z1780*Lists!$H$96</f>
        <v>0</v>
      </c>
      <c r="AC1830">
        <f>'Energy consumption (raw)'!AA1780*Lists!$H$98</f>
        <v>0</v>
      </c>
      <c r="AD1830">
        <f>'Energy consumption (raw)'!AB1780*Lists!$H$99</f>
        <v>1271.5047800000016</v>
      </c>
      <c r="AE1830">
        <f>'Energy consumption (raw)'!AC1780*Lists!$H$101</f>
        <v>0</v>
      </c>
      <c r="AF1830">
        <f>'Energy consumption (raw)'!AD1780*Lists!$H$101</f>
        <v>0</v>
      </c>
      <c r="AG1830">
        <f>'Energy consumption (raw)'!AE1780*Lists!$H$101</f>
        <v>0</v>
      </c>
      <c r="AH1830">
        <f>'Energy consumption (raw)'!AF1780*Lists!$H$100</f>
        <v>0</v>
      </c>
      <c r="AI1830" s="167">
        <f t="shared" si="133"/>
        <v>3522.819440000002</v>
      </c>
      <c r="AJ1830" s="179">
        <f>'Energy consumption (raw)'!AG1780</f>
        <v>2148</v>
      </c>
      <c r="AK1830" s="179">
        <f>'Energy consumption (raw)'!AH1780</f>
        <v>0</v>
      </c>
      <c r="AL1830">
        <f>IF(ROUND(AI1830,-3)=ROUND('Energy consumption (raw)'!AG1780,-3),1,0)</f>
        <v>0</v>
      </c>
      <c r="AM1830" s="179" t="str">
        <f>'Energy consumption (raw)'!AJ1780</f>
        <v>48. Dong Nai</v>
      </c>
      <c r="AN1830">
        <f>VLOOKUP(AM1830,Lists!$F$9:$G$71,2,FALSE)</f>
        <v>1</v>
      </c>
    </row>
    <row r="1831" spans="2:40" x14ac:dyDescent="0.25">
      <c r="B1831" s="65" t="str">
        <f t="shared" si="131"/>
        <v>Industry1679</v>
      </c>
      <c r="C1831" s="179">
        <f>'Energy consumption (raw)'!B1781</f>
        <v>1679</v>
      </c>
      <c r="D1831" s="179">
        <f>'Energy consumption (raw)'!C1781</f>
        <v>0</v>
      </c>
      <c r="E1831" s="179">
        <f>'Energy consumption (raw)'!D1781</f>
        <v>0</v>
      </c>
      <c r="F1831" s="179" t="str">
        <f>'Energy consumption (raw)'!E1781</f>
        <v>Công nghiệp</v>
      </c>
      <c r="G1831" s="179" t="str">
        <f>'Energy consumption (raw)'!F1781</f>
        <v>Chế biến thức ăn gia súc, gia cầm, thủy sản</v>
      </c>
      <c r="H1831" s="179" t="str">
        <f>'Energy consumption (raw)'!G1781</f>
        <v>Industry</v>
      </c>
      <c r="I1831" s="179" t="str">
        <f>'Energy consumption (raw)'!I1781</f>
        <v>10 Manufacture of food products</v>
      </c>
      <c r="J1831" s="179" t="str">
        <f>INDEX(Sector!$E$6:$E$46,MATCH('Energy consumption (toe)'!I1831,Sector!$B$6:$B$46,FALSE))</f>
        <v>Manufacture of food products</v>
      </c>
      <c r="K1831" s="179">
        <f>IFERROR('Energy consumption (raw)'!J1781*Lists!$H$84,)</f>
        <v>0</v>
      </c>
      <c r="L1831" s="179">
        <f>'Energy consumption (raw)'!K1781*Lists!$H$84</f>
        <v>2527.7426</v>
      </c>
      <c r="M1831" s="179">
        <f>'Energy consumption (raw)'!L1781*Lists!$H$84</f>
        <v>0</v>
      </c>
      <c r="N1831" s="179">
        <f>'Energy consumption (raw)'!M1781*Lists!$H$84</f>
        <v>0</v>
      </c>
      <c r="O1831" s="178">
        <f t="shared" si="132"/>
        <v>2527.7426</v>
      </c>
      <c r="P1831">
        <f>'Energy consumption (raw)'!N1781*Lists!$H$85</f>
        <v>2947</v>
      </c>
      <c r="Q1831">
        <f>'Energy consumption (raw)'!O1781*Lists!$H$86</f>
        <v>0</v>
      </c>
      <c r="R1831">
        <f>'Energy consumption (raw)'!P1781*Lists!$H$87</f>
        <v>0</v>
      </c>
      <c r="S1831">
        <f>'Energy consumption (raw)'!Q1781*Lists!$H$88</f>
        <v>0</v>
      </c>
      <c r="T1831">
        <f>'Energy consumption (raw)'!R1781*Lists!$H$89</f>
        <v>102</v>
      </c>
      <c r="U1831">
        <f>'Energy consumption (raw)'!S1781*Lists!$H$90</f>
        <v>0</v>
      </c>
      <c r="V1831">
        <f>'Energy consumption (raw)'!T1781*Lists!$H$91</f>
        <v>0</v>
      </c>
      <c r="W1831">
        <f>'Energy consumption (raw)'!U1781*Lists!$H$92</f>
        <v>0</v>
      </c>
      <c r="X1831">
        <f>'Energy consumption (raw)'!V1781*Lists!$H$93</f>
        <v>0</v>
      </c>
      <c r="Y1831">
        <f>'Energy consumption (raw)'!W1781*Lists!$H$94</f>
        <v>0</v>
      </c>
      <c r="Z1831">
        <f>'Energy consumption (raw)'!X1781*Lists!$H$96*1000000</f>
        <v>0</v>
      </c>
      <c r="AA1831">
        <f>'Energy consumption (raw)'!Y1781*Lists!$H$97</f>
        <v>0</v>
      </c>
      <c r="AB1831">
        <f>'Energy consumption (raw)'!Z1781*Lists!$H$96</f>
        <v>0</v>
      </c>
      <c r="AC1831">
        <f>'Energy consumption (raw)'!AA1781*Lists!$H$98</f>
        <v>0</v>
      </c>
      <c r="AD1831">
        <f>'Energy consumption (raw)'!AB1781*Lists!$H$99</f>
        <v>0</v>
      </c>
      <c r="AE1831">
        <f>'Energy consumption (raw)'!AC1781*Lists!$H$101</f>
        <v>0</v>
      </c>
      <c r="AF1831">
        <f>'Energy consumption (raw)'!AD1781*Lists!$H$101</f>
        <v>0</v>
      </c>
      <c r="AG1831">
        <f>'Energy consumption (raw)'!AE1781*Lists!$H$101</f>
        <v>0</v>
      </c>
      <c r="AH1831">
        <f>'Energy consumption (raw)'!AF1781*Lists!$H$100</f>
        <v>0</v>
      </c>
      <c r="AI1831" s="167">
        <f t="shared" si="133"/>
        <v>5576.7425999999996</v>
      </c>
      <c r="AJ1831" s="179">
        <f>'Energy consumption (raw)'!AG1781</f>
        <v>4095</v>
      </c>
      <c r="AK1831" s="179">
        <f>'Energy consumption (raw)'!AH1781</f>
        <v>5193.2703099999999</v>
      </c>
      <c r="AL1831">
        <f>IF(ROUND(AI1831,-3)=ROUND('Energy consumption (raw)'!AG1781,-3),1,0)</f>
        <v>0</v>
      </c>
      <c r="AM1831" s="179" t="str">
        <f>'Energy consumption (raw)'!AJ1781</f>
        <v>48. Dong Nai</v>
      </c>
      <c r="AN1831">
        <f>VLOOKUP(AM1831,Lists!$F$9:$G$71,2,FALSE)</f>
        <v>1</v>
      </c>
    </row>
    <row r="1832" spans="2:40" x14ac:dyDescent="0.25">
      <c r="B1832" s="65" t="str">
        <f t="shared" si="131"/>
        <v>Industry1680</v>
      </c>
      <c r="C1832" s="179">
        <f>'Energy consumption (raw)'!B1782</f>
        <v>1680</v>
      </c>
      <c r="D1832" s="179">
        <f>'Energy consumption (raw)'!C1782</f>
        <v>0</v>
      </c>
      <c r="E1832" s="179">
        <f>'Energy consumption (raw)'!D1782</f>
        <v>0</v>
      </c>
      <c r="F1832" s="179" t="str">
        <f>'Energy consumption (raw)'!E1782</f>
        <v>Công nghiệp</v>
      </c>
      <c r="G1832" s="179" t="str">
        <f>'Energy consumption (raw)'!F1782</f>
        <v>Chế biến thức ăn Gia súc, gia cầm, thủ sản</v>
      </c>
      <c r="H1832" s="179" t="str">
        <f>'Energy consumption (raw)'!G1782</f>
        <v>Industry</v>
      </c>
      <c r="I1832" s="179" t="str">
        <f>'Energy consumption (raw)'!I1782</f>
        <v>10 Manufacture of food products</v>
      </c>
      <c r="J1832" s="179" t="str">
        <f>INDEX(Sector!$E$6:$E$46,MATCH('Energy consumption (toe)'!I1832,Sector!$B$6:$B$46,FALSE))</f>
        <v>Manufacture of food products</v>
      </c>
      <c r="K1832" s="179">
        <f>IFERROR('Energy consumption (raw)'!J1782*Lists!$H$84,)</f>
        <v>0</v>
      </c>
      <c r="L1832" s="179">
        <f>'Energy consumption (raw)'!K1782*Lists!$H$84</f>
        <v>1021.89804</v>
      </c>
      <c r="M1832" s="179">
        <f>'Energy consumption (raw)'!L1782*Lists!$H$84</f>
        <v>0</v>
      </c>
      <c r="N1832" s="179">
        <f>'Energy consumption (raw)'!M1782*Lists!$H$84</f>
        <v>0</v>
      </c>
      <c r="O1832" s="178">
        <f t="shared" si="132"/>
        <v>1021.89804</v>
      </c>
      <c r="P1832">
        <f>'Energy consumption (raw)'!N1782*Lists!$H$85</f>
        <v>0</v>
      </c>
      <c r="Q1832">
        <f>'Energy consumption (raw)'!O1782*Lists!$H$86</f>
        <v>0</v>
      </c>
      <c r="R1832">
        <f>'Energy consumption (raw)'!P1782*Lists!$H$87</f>
        <v>0</v>
      </c>
      <c r="S1832">
        <f>'Energy consumption (raw)'!Q1782*Lists!$H$88</f>
        <v>0</v>
      </c>
      <c r="T1832">
        <f>'Energy consumption (raw)'!R1782*Lists!$H$89</f>
        <v>0</v>
      </c>
      <c r="U1832">
        <f>'Energy consumption (raw)'!S1782*Lists!$H$90</f>
        <v>0</v>
      </c>
      <c r="V1832">
        <f>'Energy consumption (raw)'!T1782*Lists!$H$91</f>
        <v>0</v>
      </c>
      <c r="W1832">
        <f>'Energy consumption (raw)'!U1782*Lists!$H$92</f>
        <v>0</v>
      </c>
      <c r="X1832">
        <f>'Energy consumption (raw)'!V1782*Lists!$H$93</f>
        <v>0</v>
      </c>
      <c r="Y1832">
        <f>'Energy consumption (raw)'!W1782*Lists!$H$94</f>
        <v>0</v>
      </c>
      <c r="Z1832">
        <f>'Energy consumption (raw)'!X1782*Lists!$H$96*1000000</f>
        <v>0</v>
      </c>
      <c r="AA1832">
        <f>'Energy consumption (raw)'!Y1782*Lists!$H$97</f>
        <v>0</v>
      </c>
      <c r="AB1832">
        <f>'Energy consumption (raw)'!Z1782*Lists!$H$96</f>
        <v>0</v>
      </c>
      <c r="AC1832">
        <f>'Energy consumption (raw)'!AA1782*Lists!$H$98</f>
        <v>0</v>
      </c>
      <c r="AD1832">
        <f>'Energy consumption (raw)'!AB1782*Lists!$H$99</f>
        <v>0</v>
      </c>
      <c r="AE1832">
        <f>'Energy consumption (raw)'!AC1782*Lists!$H$101</f>
        <v>0</v>
      </c>
      <c r="AF1832">
        <f>'Energy consumption (raw)'!AD1782*Lists!$H$101</f>
        <v>0</v>
      </c>
      <c r="AG1832">
        <f>'Energy consumption (raw)'!AE1782*Lists!$H$101</f>
        <v>0</v>
      </c>
      <c r="AH1832">
        <f>'Energy consumption (raw)'!AF1782*Lists!$H$100</f>
        <v>0</v>
      </c>
      <c r="AI1832" s="167">
        <f t="shared" si="133"/>
        <v>1021.89804</v>
      </c>
      <c r="AJ1832" s="179">
        <f>'Energy consumption (raw)'!AG1782</f>
        <v>1021.89804</v>
      </c>
      <c r="AK1832" s="179">
        <f>'Energy consumption (raw)'!AH1782</f>
        <v>0</v>
      </c>
      <c r="AL1832">
        <f>IF(ROUND(AI1832,-3)=ROUND('Energy consumption (raw)'!AG1782,-3),1,0)</f>
        <v>1</v>
      </c>
      <c r="AM1832" s="179" t="str">
        <f>'Energy consumption (raw)'!AJ1782</f>
        <v>48. Dong Nai</v>
      </c>
      <c r="AN1832">
        <f>VLOOKUP(AM1832,Lists!$F$9:$G$71,2,FALSE)</f>
        <v>1</v>
      </c>
    </row>
    <row r="1833" spans="2:40" x14ac:dyDescent="0.25">
      <c r="B1833" s="65" t="str">
        <f t="shared" si="131"/>
        <v>Industry1681</v>
      </c>
      <c r="C1833" s="179">
        <f>'Energy consumption (raw)'!B1783</f>
        <v>1681</v>
      </c>
      <c r="D1833" s="179">
        <f>'Energy consumption (raw)'!C1783</f>
        <v>0</v>
      </c>
      <c r="E1833" s="179">
        <f>'Energy consumption (raw)'!D1783</f>
        <v>0</v>
      </c>
      <c r="F1833" s="179" t="str">
        <f>'Energy consumption (raw)'!E1783</f>
        <v>Công nghiệp</v>
      </c>
      <c r="G1833" s="179" t="str">
        <f>'Energy consumption (raw)'!F1783</f>
        <v>Chế biến thức ăn Gia súc, gia cầm, thủ sản</v>
      </c>
      <c r="H1833" s="179" t="str">
        <f>'Energy consumption (raw)'!G1783</f>
        <v>Industry</v>
      </c>
      <c r="I1833" s="179" t="str">
        <f>'Energy consumption (raw)'!I1783</f>
        <v>10 Manufacture of food products</v>
      </c>
      <c r="J1833" s="179" t="str">
        <f>INDEX(Sector!$E$6:$E$46,MATCH('Energy consumption (toe)'!I1833,Sector!$B$6:$B$46,FALSE))</f>
        <v>Manufacture of food products</v>
      </c>
      <c r="K1833" s="179">
        <f>IFERROR('Energy consumption (raw)'!J1783*Lists!$H$84,)</f>
        <v>0</v>
      </c>
      <c r="L1833" s="179">
        <f>'Energy consumption (raw)'!K1783*Lists!$H$84</f>
        <v>1009.1837200000001</v>
      </c>
      <c r="M1833" s="179">
        <f>'Energy consumption (raw)'!L1783*Lists!$H$84</f>
        <v>0</v>
      </c>
      <c r="N1833" s="179">
        <f>'Energy consumption (raw)'!M1783*Lists!$H$84</f>
        <v>0</v>
      </c>
      <c r="O1833" s="178">
        <f t="shared" si="132"/>
        <v>1009.1837200000001</v>
      </c>
      <c r="P1833">
        <f>'Energy consumption (raw)'!N1783*Lists!$H$85</f>
        <v>0</v>
      </c>
      <c r="Q1833">
        <f>'Energy consumption (raw)'!O1783*Lists!$H$86</f>
        <v>0</v>
      </c>
      <c r="R1833">
        <f>'Energy consumption (raw)'!P1783*Lists!$H$87</f>
        <v>0</v>
      </c>
      <c r="S1833">
        <f>'Energy consumption (raw)'!Q1783*Lists!$H$88</f>
        <v>0</v>
      </c>
      <c r="T1833">
        <f>'Energy consumption (raw)'!R1783*Lists!$H$89</f>
        <v>0</v>
      </c>
      <c r="U1833">
        <f>'Energy consumption (raw)'!S1783*Lists!$H$90</f>
        <v>0</v>
      </c>
      <c r="V1833">
        <f>'Energy consumption (raw)'!T1783*Lists!$H$91</f>
        <v>0</v>
      </c>
      <c r="W1833">
        <f>'Energy consumption (raw)'!U1783*Lists!$H$92</f>
        <v>0</v>
      </c>
      <c r="X1833">
        <f>'Energy consumption (raw)'!V1783*Lists!$H$93</f>
        <v>0</v>
      </c>
      <c r="Y1833">
        <f>'Energy consumption (raw)'!W1783*Lists!$H$94</f>
        <v>0</v>
      </c>
      <c r="Z1833">
        <f>'Energy consumption (raw)'!X1783*Lists!$H$96*1000000</f>
        <v>0</v>
      </c>
      <c r="AA1833">
        <f>'Energy consumption (raw)'!Y1783*Lists!$H$97</f>
        <v>0</v>
      </c>
      <c r="AB1833">
        <f>'Energy consumption (raw)'!Z1783*Lists!$H$96</f>
        <v>0</v>
      </c>
      <c r="AC1833">
        <f>'Energy consumption (raw)'!AA1783*Lists!$H$98</f>
        <v>0</v>
      </c>
      <c r="AD1833">
        <f>'Energy consumption (raw)'!AB1783*Lists!$H$99</f>
        <v>0</v>
      </c>
      <c r="AE1833">
        <f>'Energy consumption (raw)'!AC1783*Lists!$H$101</f>
        <v>0</v>
      </c>
      <c r="AF1833">
        <f>'Energy consumption (raw)'!AD1783*Lists!$H$101</f>
        <v>0</v>
      </c>
      <c r="AG1833">
        <f>'Energy consumption (raw)'!AE1783*Lists!$H$101</f>
        <v>0</v>
      </c>
      <c r="AH1833">
        <f>'Energy consumption (raw)'!AF1783*Lists!$H$100</f>
        <v>0</v>
      </c>
      <c r="AI1833" s="167">
        <f t="shared" si="133"/>
        <v>1009.1837200000001</v>
      </c>
      <c r="AJ1833" s="179">
        <f>'Energy consumption (raw)'!AG1783</f>
        <v>1009.1837200000001</v>
      </c>
      <c r="AK1833" s="179">
        <f>'Energy consumption (raw)'!AH1783</f>
        <v>0</v>
      </c>
      <c r="AL1833">
        <f>IF(ROUND(AI1833,-3)=ROUND('Energy consumption (raw)'!AG1783,-3),1,0)</f>
        <v>1</v>
      </c>
      <c r="AM1833" s="179" t="str">
        <f>'Energy consumption (raw)'!AJ1783</f>
        <v>48. Dong Nai</v>
      </c>
      <c r="AN1833">
        <f>VLOOKUP(AM1833,Lists!$F$9:$G$71,2,FALSE)</f>
        <v>1</v>
      </c>
    </row>
    <row r="1834" spans="2:40" x14ac:dyDescent="0.25">
      <c r="B1834" s="65" t="str">
        <f t="shared" si="131"/>
        <v>Industry1682</v>
      </c>
      <c r="C1834" s="179">
        <f>'Energy consumption (raw)'!B1784</f>
        <v>1682</v>
      </c>
      <c r="D1834" s="179">
        <f>'Energy consumption (raw)'!C1784</f>
        <v>0</v>
      </c>
      <c r="E1834" s="179">
        <f>'Energy consumption (raw)'!D1784</f>
        <v>0</v>
      </c>
      <c r="F1834" s="179" t="str">
        <f>'Energy consumption (raw)'!E1784</f>
        <v>Công nghiệp</v>
      </c>
      <c r="G1834" s="179" t="str">
        <f>'Energy consumption (raw)'!F1784</f>
        <v>Sản xuất giấy và các sản phẩm từ giấy</v>
      </c>
      <c r="H1834" s="179" t="str">
        <f>'Energy consumption (raw)'!G1784</f>
        <v>Industry</v>
      </c>
      <c r="I1834" s="179" t="str">
        <f>'Energy consumption (raw)'!I1784</f>
        <v>17 Manufacture of paper and paper products</v>
      </c>
      <c r="J1834" s="179" t="str">
        <f>INDEX(Sector!$E$6:$E$46,MATCH('Energy consumption (toe)'!I1834,Sector!$B$6:$B$46,FALSE))</f>
        <v>Manufacture of paper and paper products</v>
      </c>
      <c r="K1834" s="179">
        <f>IFERROR('Energy consumption (raw)'!J1784*Lists!$H$84,)</f>
        <v>0</v>
      </c>
      <c r="L1834" s="179">
        <f>'Energy consumption (raw)'!K1784*Lists!$H$84</f>
        <v>28749.546320000001</v>
      </c>
      <c r="M1834" s="179">
        <f>'Energy consumption (raw)'!L1784*Lists!$H$84</f>
        <v>0</v>
      </c>
      <c r="N1834" s="179">
        <f>'Energy consumption (raw)'!M1784*Lists!$H$84</f>
        <v>0</v>
      </c>
      <c r="O1834" s="178">
        <f t="shared" si="132"/>
        <v>28749.546320000001</v>
      </c>
      <c r="P1834">
        <f>'Energy consumption (raw)'!N1784*Lists!$H$85</f>
        <v>0</v>
      </c>
      <c r="Q1834">
        <f>'Energy consumption (raw)'!O1784*Lists!$H$86</f>
        <v>0</v>
      </c>
      <c r="R1834">
        <f>'Energy consumption (raw)'!P1784*Lists!$H$87</f>
        <v>0</v>
      </c>
      <c r="S1834">
        <f>'Energy consumption (raw)'!Q1784*Lists!$H$88</f>
        <v>0</v>
      </c>
      <c r="T1834">
        <f>'Energy consumption (raw)'!R1784*Lists!$H$89</f>
        <v>0</v>
      </c>
      <c r="U1834">
        <f>'Energy consumption (raw)'!S1784*Lists!$H$90</f>
        <v>0</v>
      </c>
      <c r="V1834">
        <f>'Energy consumption (raw)'!T1784*Lists!$H$91</f>
        <v>0</v>
      </c>
      <c r="W1834">
        <f>'Energy consumption (raw)'!U1784*Lists!$H$92</f>
        <v>0</v>
      </c>
      <c r="X1834">
        <f>'Energy consumption (raw)'!V1784*Lists!$H$93</f>
        <v>0</v>
      </c>
      <c r="Y1834">
        <f>'Energy consumption (raw)'!W1784*Lists!$H$94</f>
        <v>0</v>
      </c>
      <c r="Z1834">
        <f>'Energy consumption (raw)'!X1784*Lists!$H$96*1000000</f>
        <v>0</v>
      </c>
      <c r="AA1834">
        <f>'Energy consumption (raw)'!Y1784*Lists!$H$97</f>
        <v>0</v>
      </c>
      <c r="AB1834">
        <f>'Energy consumption (raw)'!Z1784*Lists!$H$96</f>
        <v>0</v>
      </c>
      <c r="AC1834">
        <f>'Energy consumption (raw)'!AA1784*Lists!$H$98</f>
        <v>0</v>
      </c>
      <c r="AD1834">
        <f>'Energy consumption (raw)'!AB1784*Lists!$H$99</f>
        <v>0</v>
      </c>
      <c r="AE1834">
        <f>'Energy consumption (raw)'!AC1784*Lists!$H$101</f>
        <v>0</v>
      </c>
      <c r="AF1834">
        <f>'Energy consumption (raw)'!AD1784*Lists!$H$101</f>
        <v>0</v>
      </c>
      <c r="AG1834">
        <f>'Energy consumption (raw)'!AE1784*Lists!$H$101</f>
        <v>0</v>
      </c>
      <c r="AH1834">
        <f>'Energy consumption (raw)'!AF1784*Lists!$H$100</f>
        <v>0</v>
      </c>
      <c r="AI1834" s="167">
        <f t="shared" si="133"/>
        <v>28749.546320000001</v>
      </c>
      <c r="AJ1834" s="179">
        <f>'Energy consumption (raw)'!AG1784</f>
        <v>28749.546320000001</v>
      </c>
      <c r="AK1834" s="179">
        <f>'Energy consumption (raw)'!AH1784</f>
        <v>25430.244720000002</v>
      </c>
      <c r="AL1834">
        <f>IF(ROUND(AI1834,-3)=ROUND('Energy consumption (raw)'!AG1784,-3),1,0)</f>
        <v>1</v>
      </c>
      <c r="AM1834" s="179" t="str">
        <f>'Energy consumption (raw)'!AJ1784</f>
        <v>48. Dong Nai</v>
      </c>
      <c r="AN1834">
        <f>VLOOKUP(AM1834,Lists!$F$9:$G$71,2,FALSE)</f>
        <v>1</v>
      </c>
    </row>
    <row r="1835" spans="2:40" x14ac:dyDescent="0.25">
      <c r="B1835" s="65" t="str">
        <f t="shared" si="131"/>
        <v>Industry1683</v>
      </c>
      <c r="C1835" s="179">
        <f>'Energy consumption (raw)'!B1785</f>
        <v>1683</v>
      </c>
      <c r="D1835" s="179">
        <f>'Energy consumption (raw)'!C1785</f>
        <v>0</v>
      </c>
      <c r="E1835" s="179">
        <f>'Energy consumption (raw)'!D1785</f>
        <v>0</v>
      </c>
      <c r="F1835" s="179" t="str">
        <f>'Energy consumption (raw)'!E1785</f>
        <v>Công nghiệp</v>
      </c>
      <c r="G1835" s="179" t="str">
        <f>'Energy consumption (raw)'!F1785</f>
        <v>Khai thác, xử lý và cung cấp nước</v>
      </c>
      <c r="H1835" s="179" t="str">
        <f>'Energy consumption (raw)'!G1785</f>
        <v>Industry</v>
      </c>
      <c r="I1835" s="179" t="str">
        <f>'Energy consumption (raw)'!I1785</f>
        <v>36 Water collection, treatment and supply</v>
      </c>
      <c r="J1835" s="179" t="str">
        <f>INDEX(Sector!$E$6:$E$46,MATCH('Energy consumption (toe)'!I1835,Sector!$B$6:$B$46,FALSE))</f>
        <v>Water collection, treatment and supply</v>
      </c>
      <c r="K1835" s="179">
        <f>IFERROR('Energy consumption (raw)'!J1785*Lists!$H$84,)</f>
        <v>0</v>
      </c>
      <c r="L1835" s="179">
        <f>'Energy consumption (raw)'!K1785*Lists!$H$84</f>
        <v>6304.5899900000004</v>
      </c>
      <c r="M1835" s="179">
        <f>'Energy consumption (raw)'!L1785*Lists!$H$84</f>
        <v>0</v>
      </c>
      <c r="N1835" s="179">
        <f>'Energy consumption (raw)'!M1785*Lists!$H$84</f>
        <v>0</v>
      </c>
      <c r="O1835" s="178">
        <f t="shared" si="132"/>
        <v>6304.5899900000004</v>
      </c>
      <c r="P1835">
        <f>'Energy consumption (raw)'!N1785*Lists!$H$85</f>
        <v>0</v>
      </c>
      <c r="Q1835">
        <f>'Energy consumption (raw)'!O1785*Lists!$H$86</f>
        <v>0</v>
      </c>
      <c r="R1835">
        <f>'Energy consumption (raw)'!P1785*Lists!$H$87</f>
        <v>0</v>
      </c>
      <c r="S1835">
        <f>'Energy consumption (raw)'!Q1785*Lists!$H$88</f>
        <v>0</v>
      </c>
      <c r="T1835">
        <f>'Energy consumption (raw)'!R1785*Lists!$H$89</f>
        <v>0</v>
      </c>
      <c r="U1835">
        <f>'Energy consumption (raw)'!S1785*Lists!$H$90</f>
        <v>0</v>
      </c>
      <c r="V1835">
        <f>'Energy consumption (raw)'!T1785*Lists!$H$91</f>
        <v>0</v>
      </c>
      <c r="W1835">
        <f>'Energy consumption (raw)'!U1785*Lists!$H$92</f>
        <v>0</v>
      </c>
      <c r="X1835">
        <f>'Energy consumption (raw)'!V1785*Lists!$H$93</f>
        <v>0</v>
      </c>
      <c r="Y1835">
        <f>'Energy consumption (raw)'!W1785*Lists!$H$94</f>
        <v>0</v>
      </c>
      <c r="Z1835">
        <f>'Energy consumption (raw)'!X1785*Lists!$H$96*1000000</f>
        <v>0</v>
      </c>
      <c r="AA1835">
        <f>'Energy consumption (raw)'!Y1785*Lists!$H$97</f>
        <v>0</v>
      </c>
      <c r="AB1835">
        <f>'Energy consumption (raw)'!Z1785*Lists!$H$96</f>
        <v>0</v>
      </c>
      <c r="AC1835">
        <f>'Energy consumption (raw)'!AA1785*Lists!$H$98</f>
        <v>0</v>
      </c>
      <c r="AD1835">
        <f>'Energy consumption (raw)'!AB1785*Lists!$H$99</f>
        <v>0</v>
      </c>
      <c r="AE1835">
        <f>'Energy consumption (raw)'!AC1785*Lists!$H$101</f>
        <v>0</v>
      </c>
      <c r="AF1835">
        <f>'Energy consumption (raw)'!AD1785*Lists!$H$101</f>
        <v>0</v>
      </c>
      <c r="AG1835">
        <f>'Energy consumption (raw)'!AE1785*Lists!$H$101</f>
        <v>0</v>
      </c>
      <c r="AH1835">
        <f>'Energy consumption (raw)'!AF1785*Lists!$H$100</f>
        <v>0</v>
      </c>
      <c r="AI1835" s="167">
        <f t="shared" si="133"/>
        <v>6304.5899900000004</v>
      </c>
      <c r="AJ1835" s="179">
        <f>'Energy consumption (raw)'!AG1785</f>
        <v>6304.5899900000004</v>
      </c>
      <c r="AK1835" s="179">
        <f>'Energy consumption (raw)'!AH1785</f>
        <v>5785.9907760000006</v>
      </c>
      <c r="AL1835">
        <f>IF(ROUND(AI1835,-3)=ROUND('Energy consumption (raw)'!AG1785,-3),1,0)</f>
        <v>1</v>
      </c>
      <c r="AM1835" s="179" t="str">
        <f>'Energy consumption (raw)'!AJ1785</f>
        <v>48. Dong Nai</v>
      </c>
      <c r="AN1835">
        <f>VLOOKUP(AM1835,Lists!$F$9:$G$71,2,FALSE)</f>
        <v>1</v>
      </c>
    </row>
    <row r="1836" spans="2:40" x14ac:dyDescent="0.25">
      <c r="B1836" s="65" t="str">
        <f t="shared" si="131"/>
        <v>Industry1684</v>
      </c>
      <c r="C1836" s="179">
        <f>'Energy consumption (raw)'!B1786</f>
        <v>1684</v>
      </c>
      <c r="D1836" s="179">
        <f>'Energy consumption (raw)'!C1786</f>
        <v>0</v>
      </c>
      <c r="E1836" s="179">
        <f>'Energy consumption (raw)'!D1786</f>
        <v>0</v>
      </c>
      <c r="F1836" s="179" t="str">
        <f>'Energy consumption (raw)'!E1786</f>
        <v>Công nghiệp</v>
      </c>
      <c r="G1836" s="179" t="str">
        <f>'Energy consumption (raw)'!F1786</f>
        <v>Sản xuất sắt, thép gang</v>
      </c>
      <c r="H1836" s="179" t="str">
        <f>'Energy consumption (raw)'!G1786</f>
        <v>Industry</v>
      </c>
      <c r="I1836" s="179" t="str">
        <f>'Energy consumption (raw)'!I1786</f>
        <v>24 Manufacture of basic metals</v>
      </c>
      <c r="J1836" s="179" t="str">
        <f>INDEX(Sector!$E$6:$E$46,MATCH('Energy consumption (toe)'!I1836,Sector!$B$6:$B$46,FALSE))</f>
        <v>Manufacture of basic metals</v>
      </c>
      <c r="K1836" s="179">
        <f>IFERROR('Energy consumption (raw)'!J1786*Lists!$H$84,)</f>
        <v>951.39837000000011</v>
      </c>
      <c r="L1836" s="179">
        <f>'Energy consumption (raw)'!K1786*Lists!$H$84</f>
        <v>1579.8159800000001</v>
      </c>
      <c r="M1836" s="179">
        <f>'Energy consumption (raw)'!L1786*Lists!$H$84</f>
        <v>0</v>
      </c>
      <c r="N1836" s="179">
        <f>'Energy consumption (raw)'!M1786*Lists!$H$84</f>
        <v>0</v>
      </c>
      <c r="O1836" s="178">
        <f t="shared" si="132"/>
        <v>1579.8159800000001</v>
      </c>
      <c r="P1836">
        <f>'Energy consumption (raw)'!N1786*Lists!$H$85</f>
        <v>0</v>
      </c>
      <c r="Q1836">
        <f>'Energy consumption (raw)'!O1786*Lists!$H$86</f>
        <v>0</v>
      </c>
      <c r="R1836">
        <f>'Energy consumption (raw)'!P1786*Lists!$H$87</f>
        <v>0</v>
      </c>
      <c r="S1836">
        <f>'Energy consumption (raw)'!Q1786*Lists!$H$88</f>
        <v>0</v>
      </c>
      <c r="T1836">
        <f>'Energy consumption (raw)'!R1786*Lists!$H$89</f>
        <v>12.24</v>
      </c>
      <c r="U1836">
        <f>'Energy consumption (raw)'!S1786*Lists!$H$90</f>
        <v>0</v>
      </c>
      <c r="V1836">
        <f>'Energy consumption (raw)'!T1786*Lists!$H$91</f>
        <v>0</v>
      </c>
      <c r="W1836">
        <f>'Energy consumption (raw)'!U1786*Lists!$H$92</f>
        <v>0</v>
      </c>
      <c r="X1836">
        <f>'Energy consumption (raw)'!V1786*Lists!$H$93</f>
        <v>0</v>
      </c>
      <c r="Y1836">
        <f>'Energy consumption (raw)'!W1786*Lists!$H$94</f>
        <v>0</v>
      </c>
      <c r="Z1836">
        <f>'Energy consumption (raw)'!X1786*Lists!$H$96*1000000</f>
        <v>0</v>
      </c>
      <c r="AA1836">
        <f>'Energy consumption (raw)'!Y1786*Lists!$H$97</f>
        <v>0</v>
      </c>
      <c r="AB1836">
        <f>'Energy consumption (raw)'!Z1786*Lists!$H$96</f>
        <v>0</v>
      </c>
      <c r="AC1836">
        <f>'Energy consumption (raw)'!AA1786*Lists!$H$98</f>
        <v>0</v>
      </c>
      <c r="AD1836">
        <f>'Energy consumption (raw)'!AB1786*Lists!$H$99</f>
        <v>0</v>
      </c>
      <c r="AE1836">
        <f>'Energy consumption (raw)'!AC1786*Lists!$H$101</f>
        <v>0</v>
      </c>
      <c r="AF1836">
        <f>'Energy consumption (raw)'!AD1786*Lists!$H$101</f>
        <v>0</v>
      </c>
      <c r="AG1836">
        <f>'Energy consumption (raw)'!AE1786*Lists!$H$101</f>
        <v>0</v>
      </c>
      <c r="AH1836">
        <f>'Energy consumption (raw)'!AF1786*Lists!$H$100</f>
        <v>0</v>
      </c>
      <c r="AI1836" s="167">
        <f t="shared" si="133"/>
        <v>1592.0559800000001</v>
      </c>
      <c r="AJ1836" s="179">
        <f>'Energy consumption (raw)'!AG1786</f>
        <v>1592.0559800000001</v>
      </c>
      <c r="AK1836" s="179">
        <f>'Energy consumption (raw)'!AH1786</f>
        <v>1546.3452240000001</v>
      </c>
      <c r="AL1836">
        <f>IF(ROUND(AI1836,-3)=ROUND('Energy consumption (raw)'!AG1786,-3),1,0)</f>
        <v>1</v>
      </c>
      <c r="AM1836" s="179" t="str">
        <f>'Energy consumption (raw)'!AJ1786</f>
        <v>48. Dong Nai</v>
      </c>
      <c r="AN1836">
        <f>VLOOKUP(AM1836,Lists!$F$9:$G$71,2,FALSE)</f>
        <v>1</v>
      </c>
    </row>
    <row r="1837" spans="2:40" x14ac:dyDescent="0.25">
      <c r="B1837" s="65" t="str">
        <f t="shared" si="131"/>
        <v>Industry1685</v>
      </c>
      <c r="C1837" s="179">
        <f>'Energy consumption (raw)'!B1787</f>
        <v>1685</v>
      </c>
      <c r="D1837" s="179">
        <f>'Energy consumption (raw)'!C1787</f>
        <v>0</v>
      </c>
      <c r="E1837" s="179">
        <f>'Energy consumption (raw)'!D1787</f>
        <v>0</v>
      </c>
      <c r="F1837" s="179" t="str">
        <f>'Energy consumption (raw)'!E1787</f>
        <v>Công nghiệp</v>
      </c>
      <c r="G1837" s="179" t="str">
        <f>'Energy consumption (raw)'!F1787</f>
        <v>Khai thác đá</v>
      </c>
      <c r="H1837" s="179" t="str">
        <f>'Energy consumption (raw)'!G1787</f>
        <v>Industry</v>
      </c>
      <c r="I1837" s="179" t="str">
        <f>'Energy consumption (raw)'!I1787</f>
        <v>08 Other mining and quarrying</v>
      </c>
      <c r="J1837" s="179" t="str">
        <f>INDEX(Sector!$E$6:$E$46,MATCH('Energy consumption (toe)'!I1837,Sector!$B$6:$B$46,FALSE))</f>
        <v>Other mining and quarrying</v>
      </c>
      <c r="K1837" s="179">
        <f>IFERROR('Energy consumption (raw)'!J1787*Lists!$H$84,)</f>
        <v>0</v>
      </c>
      <c r="L1837" s="179">
        <f>'Energy consumption (raw)'!K1787*Lists!$H$84</f>
        <v>1887.30502</v>
      </c>
      <c r="M1837" s="179">
        <f>'Energy consumption (raw)'!L1787*Lists!$H$84</f>
        <v>0</v>
      </c>
      <c r="N1837" s="179">
        <f>'Energy consumption (raw)'!M1787*Lists!$H$84</f>
        <v>0</v>
      </c>
      <c r="O1837" s="178">
        <f t="shared" si="132"/>
        <v>1887.30502</v>
      </c>
      <c r="P1837">
        <f>'Energy consumption (raw)'!N1787*Lists!$H$85</f>
        <v>0</v>
      </c>
      <c r="Q1837">
        <f>'Energy consumption (raw)'!O1787*Lists!$H$86</f>
        <v>0</v>
      </c>
      <c r="R1837">
        <f>'Energy consumption (raw)'!P1787*Lists!$H$87</f>
        <v>0</v>
      </c>
      <c r="S1837">
        <f>'Energy consumption (raw)'!Q1787*Lists!$H$88</f>
        <v>0</v>
      </c>
      <c r="T1837">
        <f>'Energy consumption (raw)'!R1787*Lists!$H$89</f>
        <v>0</v>
      </c>
      <c r="U1837">
        <f>'Energy consumption (raw)'!S1787*Lists!$H$90</f>
        <v>0</v>
      </c>
      <c r="V1837">
        <f>'Energy consumption (raw)'!T1787*Lists!$H$91</f>
        <v>0</v>
      </c>
      <c r="W1837">
        <f>'Energy consumption (raw)'!U1787*Lists!$H$92</f>
        <v>0</v>
      </c>
      <c r="X1837">
        <f>'Energy consumption (raw)'!V1787*Lists!$H$93</f>
        <v>0</v>
      </c>
      <c r="Y1837">
        <f>'Energy consumption (raw)'!W1787*Lists!$H$94</f>
        <v>0</v>
      </c>
      <c r="Z1837">
        <f>'Energy consumption (raw)'!X1787*Lists!$H$96*1000000</f>
        <v>0</v>
      </c>
      <c r="AA1837">
        <f>'Energy consumption (raw)'!Y1787*Lists!$H$97</f>
        <v>0</v>
      </c>
      <c r="AB1837">
        <f>'Energy consumption (raw)'!Z1787*Lists!$H$96</f>
        <v>0</v>
      </c>
      <c r="AC1837">
        <f>'Energy consumption (raw)'!AA1787*Lists!$H$98</f>
        <v>0</v>
      </c>
      <c r="AD1837">
        <f>'Energy consumption (raw)'!AB1787*Lists!$H$99</f>
        <v>0</v>
      </c>
      <c r="AE1837">
        <f>'Energy consumption (raw)'!AC1787*Lists!$H$101</f>
        <v>0</v>
      </c>
      <c r="AF1837">
        <f>'Energy consumption (raw)'!AD1787*Lists!$H$101</f>
        <v>0</v>
      </c>
      <c r="AG1837">
        <f>'Energy consumption (raw)'!AE1787*Lists!$H$101</f>
        <v>0</v>
      </c>
      <c r="AH1837">
        <f>'Energy consumption (raw)'!AF1787*Lists!$H$100</f>
        <v>0</v>
      </c>
      <c r="AI1837" s="167">
        <f t="shared" si="133"/>
        <v>1887.30502</v>
      </c>
      <c r="AJ1837" s="179">
        <f>'Energy consumption (raw)'!AG1787</f>
        <v>1887.30502</v>
      </c>
      <c r="AK1837" s="179">
        <f>'Energy consumption (raw)'!AH1787</f>
        <v>1757.0017560000001</v>
      </c>
      <c r="AL1837">
        <f>IF(ROUND(AI1837,-3)=ROUND('Energy consumption (raw)'!AG1787,-3),1,0)</f>
        <v>1</v>
      </c>
      <c r="AM1837" s="179" t="str">
        <f>'Energy consumption (raw)'!AJ1787</f>
        <v>48. Dong Nai</v>
      </c>
      <c r="AN1837">
        <f>VLOOKUP(AM1837,Lists!$F$9:$G$71,2,FALSE)</f>
        <v>1</v>
      </c>
    </row>
    <row r="1838" spans="2:40" x14ac:dyDescent="0.25">
      <c r="B1838" s="65" t="str">
        <f t="shared" si="131"/>
        <v>Industry1686</v>
      </c>
      <c r="C1838" s="179">
        <f>'Energy consumption (raw)'!B1788</f>
        <v>1686</v>
      </c>
      <c r="D1838" s="179">
        <f>'Energy consumption (raw)'!C1788</f>
        <v>0</v>
      </c>
      <c r="E1838" s="179">
        <f>'Energy consumption (raw)'!D1788</f>
        <v>0</v>
      </c>
      <c r="F1838" s="179" t="str">
        <f>'Energy consumption (raw)'!E1788</f>
        <v>Công nghiệp</v>
      </c>
      <c r="G1838" s="179" t="str">
        <f>'Energy consumption (raw)'!F1788</f>
        <v>Sản xuất chế biến gỗ</v>
      </c>
      <c r="H1838" s="179" t="str">
        <f>'Energy consumption (raw)'!G1788</f>
        <v>Industry</v>
      </c>
      <c r="I1838" s="179" t="str">
        <f>'Energy consumption (raw)'!I1788</f>
        <v>16 Manufacture of wood and of products of wood and cork, except furniture;
manufacture of articles of straw and plaiting materials</v>
      </c>
      <c r="J1838" s="179" t="str">
        <f>INDEX(Sector!$E$6:$E$46,MATCH('Energy consumption (toe)'!I1838,Sector!$B$6:$B$46,FALSE))</f>
        <v>Manufacture of wood and of products of wood and cork, except furniture;
manufacture of articles of straw and plaiting materials</v>
      </c>
      <c r="K1838" s="179">
        <f>IFERROR('Energy consumption (raw)'!J1788*Lists!$H$84,)</f>
        <v>0</v>
      </c>
      <c r="L1838" s="179">
        <f>'Energy consumption (raw)'!K1788*Lists!$H$84</f>
        <v>1139.0734600000001</v>
      </c>
      <c r="M1838" s="179">
        <f>'Energy consumption (raw)'!L1788*Lists!$H$84</f>
        <v>0</v>
      </c>
      <c r="N1838" s="179">
        <f>'Energy consumption (raw)'!M1788*Lists!$H$84</f>
        <v>0</v>
      </c>
      <c r="O1838" s="178">
        <f t="shared" si="132"/>
        <v>1139.0734600000001</v>
      </c>
      <c r="P1838">
        <f>'Energy consumption (raw)'!N1788*Lists!$H$85</f>
        <v>0</v>
      </c>
      <c r="Q1838">
        <f>'Energy consumption (raw)'!O1788*Lists!$H$86</f>
        <v>0</v>
      </c>
      <c r="R1838">
        <f>'Energy consumption (raw)'!P1788*Lists!$H$87</f>
        <v>0</v>
      </c>
      <c r="S1838">
        <f>'Energy consumption (raw)'!Q1788*Lists!$H$88</f>
        <v>0</v>
      </c>
      <c r="T1838">
        <f>'Energy consumption (raw)'!R1788*Lists!$H$89</f>
        <v>0</v>
      </c>
      <c r="U1838">
        <f>'Energy consumption (raw)'!S1788*Lists!$H$90</f>
        <v>0</v>
      </c>
      <c r="V1838">
        <f>'Energy consumption (raw)'!T1788*Lists!$H$91</f>
        <v>0</v>
      </c>
      <c r="W1838">
        <f>'Energy consumption (raw)'!U1788*Lists!$H$92</f>
        <v>0</v>
      </c>
      <c r="X1838">
        <f>'Energy consumption (raw)'!V1788*Lists!$H$93</f>
        <v>0</v>
      </c>
      <c r="Y1838">
        <f>'Energy consumption (raw)'!W1788*Lists!$H$94</f>
        <v>0</v>
      </c>
      <c r="Z1838">
        <f>'Energy consumption (raw)'!X1788*Lists!$H$96*1000000</f>
        <v>0</v>
      </c>
      <c r="AA1838">
        <f>'Energy consumption (raw)'!Y1788*Lists!$H$97</f>
        <v>0</v>
      </c>
      <c r="AB1838">
        <f>'Energy consumption (raw)'!Z1788*Lists!$H$96</f>
        <v>0</v>
      </c>
      <c r="AC1838">
        <f>'Energy consumption (raw)'!AA1788*Lists!$H$98</f>
        <v>0</v>
      </c>
      <c r="AD1838">
        <f>'Energy consumption (raw)'!AB1788*Lists!$H$99</f>
        <v>0</v>
      </c>
      <c r="AE1838">
        <f>'Energy consumption (raw)'!AC1788*Lists!$H$101</f>
        <v>0</v>
      </c>
      <c r="AF1838">
        <f>'Energy consumption (raw)'!AD1788*Lists!$H$101</f>
        <v>0</v>
      </c>
      <c r="AG1838">
        <f>'Energy consumption (raw)'!AE1788*Lists!$H$101</f>
        <v>0</v>
      </c>
      <c r="AH1838">
        <f>'Energy consumption (raw)'!AF1788*Lists!$H$100</f>
        <v>0</v>
      </c>
      <c r="AI1838" s="167">
        <f t="shared" si="133"/>
        <v>1139.0734600000001</v>
      </c>
      <c r="AJ1838" s="179">
        <f>'Energy consumption (raw)'!AG1788</f>
        <v>1139.0734600000001</v>
      </c>
      <c r="AK1838" s="179">
        <f>'Energy consumption (raw)'!AH1788</f>
        <v>1287.917412</v>
      </c>
      <c r="AL1838">
        <f>IF(ROUND(AI1838,-3)=ROUND('Energy consumption (raw)'!AG1788,-3),1,0)</f>
        <v>1</v>
      </c>
      <c r="AM1838" s="179" t="str">
        <f>'Energy consumption (raw)'!AJ1788</f>
        <v>48. Dong Nai</v>
      </c>
      <c r="AN1838">
        <f>VLOOKUP(AM1838,Lists!$F$9:$G$71,2,FALSE)</f>
        <v>1</v>
      </c>
    </row>
    <row r="1839" spans="2:40" x14ac:dyDescent="0.25">
      <c r="B1839" s="65" t="str">
        <f t="shared" si="131"/>
        <v>Industry1687</v>
      </c>
      <c r="C1839" s="179">
        <f>'Energy consumption (raw)'!B1789</f>
        <v>1687</v>
      </c>
      <c r="D1839" s="179">
        <f>'Energy consumption (raw)'!C1789</f>
        <v>0</v>
      </c>
      <c r="E1839" s="179">
        <f>'Energy consumption (raw)'!D1789</f>
        <v>0</v>
      </c>
      <c r="F1839" s="179" t="str">
        <f>'Energy consumption (raw)'!E1789</f>
        <v>Công nghiệp</v>
      </c>
      <c r="G1839" s="179" t="str">
        <f>'Energy consumption (raw)'!F1789</f>
        <v>Sản xuất vật liệu xây dựng từ đất sét</v>
      </c>
      <c r="H1839" s="179" t="str">
        <f>'Energy consumption (raw)'!G1789</f>
        <v>Industry</v>
      </c>
      <c r="I1839" s="179" t="str">
        <f>'Energy consumption (raw)'!I1789</f>
        <v>23 Manufacture of other non-metallic mineral products</v>
      </c>
      <c r="J1839" s="179" t="str">
        <f>INDEX(Sector!$E$6:$E$46,MATCH('Energy consumption (toe)'!I1839,Sector!$B$6:$B$46,FALSE))</f>
        <v>Manufacture of other non-metallic mineral products</v>
      </c>
      <c r="K1839" s="179">
        <f>IFERROR('Energy consumption (raw)'!J1789*Lists!$H$84,)</f>
        <v>0</v>
      </c>
      <c r="L1839" s="179">
        <f>'Energy consumption (raw)'!K1789*Lists!$H$84</f>
        <v>1641.8445800000002</v>
      </c>
      <c r="M1839" s="179">
        <f>'Energy consumption (raw)'!L1789*Lists!$H$84</f>
        <v>0</v>
      </c>
      <c r="N1839" s="179">
        <f>'Energy consumption (raw)'!M1789*Lists!$H$84</f>
        <v>0</v>
      </c>
      <c r="O1839" s="178">
        <f t="shared" si="132"/>
        <v>1641.8445800000002</v>
      </c>
      <c r="P1839">
        <f>'Energy consumption (raw)'!N1789*Lists!$H$85</f>
        <v>0</v>
      </c>
      <c r="Q1839">
        <f>'Energy consumption (raw)'!O1789*Lists!$H$86</f>
        <v>0</v>
      </c>
      <c r="R1839">
        <f>'Energy consumption (raw)'!P1789*Lists!$H$87</f>
        <v>0</v>
      </c>
      <c r="S1839">
        <f>'Energy consumption (raw)'!Q1789*Lists!$H$88</f>
        <v>0</v>
      </c>
      <c r="T1839">
        <f>'Energy consumption (raw)'!R1789*Lists!$H$89</f>
        <v>0</v>
      </c>
      <c r="U1839">
        <f>'Energy consumption (raw)'!S1789*Lists!$H$90</f>
        <v>0</v>
      </c>
      <c r="V1839">
        <f>'Energy consumption (raw)'!T1789*Lists!$H$91</f>
        <v>0</v>
      </c>
      <c r="W1839">
        <f>'Energy consumption (raw)'!U1789*Lists!$H$92</f>
        <v>0</v>
      </c>
      <c r="X1839">
        <f>'Energy consumption (raw)'!V1789*Lists!$H$93</f>
        <v>0</v>
      </c>
      <c r="Y1839">
        <f>'Energy consumption (raw)'!W1789*Lists!$H$94</f>
        <v>0</v>
      </c>
      <c r="Z1839">
        <f>'Energy consumption (raw)'!X1789*Lists!$H$96*1000000</f>
        <v>0</v>
      </c>
      <c r="AA1839">
        <f>'Energy consumption (raw)'!Y1789*Lists!$H$97</f>
        <v>0</v>
      </c>
      <c r="AB1839">
        <f>'Energy consumption (raw)'!Z1789*Lists!$H$96</f>
        <v>0</v>
      </c>
      <c r="AC1839">
        <f>'Energy consumption (raw)'!AA1789*Lists!$H$98</f>
        <v>0</v>
      </c>
      <c r="AD1839">
        <f>'Energy consumption (raw)'!AB1789*Lists!$H$99</f>
        <v>0</v>
      </c>
      <c r="AE1839">
        <f>'Energy consumption (raw)'!AC1789*Lists!$H$101</f>
        <v>0</v>
      </c>
      <c r="AF1839">
        <f>'Energy consumption (raw)'!AD1789*Lists!$H$101</f>
        <v>0</v>
      </c>
      <c r="AG1839">
        <f>'Energy consumption (raw)'!AE1789*Lists!$H$101</f>
        <v>0</v>
      </c>
      <c r="AH1839">
        <f>'Energy consumption (raw)'!AF1789*Lists!$H$100</f>
        <v>0</v>
      </c>
      <c r="AI1839" s="167">
        <f t="shared" si="133"/>
        <v>1641.8445800000002</v>
      </c>
      <c r="AJ1839" s="179">
        <f>'Energy consumption (raw)'!AG1789</f>
        <v>1641.8445800000002</v>
      </c>
      <c r="AK1839" s="179">
        <f>'Energy consumption (raw)'!AH1789</f>
        <v>1627.945236</v>
      </c>
      <c r="AL1839">
        <f>IF(ROUND(AI1839,-3)=ROUND('Energy consumption (raw)'!AG1789,-3),1,0)</f>
        <v>1</v>
      </c>
      <c r="AM1839" s="179" t="str">
        <f>'Energy consumption (raw)'!AJ1789</f>
        <v>48. Dong Nai</v>
      </c>
      <c r="AN1839">
        <f>VLOOKUP(AM1839,Lists!$F$9:$G$71,2,FALSE)</f>
        <v>1</v>
      </c>
    </row>
    <row r="1840" spans="2:40" x14ac:dyDescent="0.25">
      <c r="B1840" s="65" t="str">
        <f t="shared" si="131"/>
        <v>Industry1688</v>
      </c>
      <c r="C1840" s="179">
        <f>'Energy consumption (raw)'!B1790</f>
        <v>1688</v>
      </c>
      <c r="D1840" s="179">
        <f>'Energy consumption (raw)'!C1790</f>
        <v>0</v>
      </c>
      <c r="E1840" s="179">
        <f>'Energy consumption (raw)'!D1790</f>
        <v>0</v>
      </c>
      <c r="F1840" s="179" t="str">
        <f>'Energy consumption (raw)'!E1790</f>
        <v>Công nghiệp</v>
      </c>
      <c r="G1840" s="179" t="str">
        <f>'Energy consumption (raw)'!F1790</f>
        <v>Khai thác đá</v>
      </c>
      <c r="H1840" s="179" t="str">
        <f>'Energy consumption (raw)'!G1790</f>
        <v>Industry</v>
      </c>
      <c r="I1840" s="179" t="str">
        <f>'Energy consumption (raw)'!I1790</f>
        <v>08 Other mining and quarrying</v>
      </c>
      <c r="J1840" s="179" t="str">
        <f>INDEX(Sector!$E$6:$E$46,MATCH('Energy consumption (toe)'!I1840,Sector!$B$6:$B$46,FALSE))</f>
        <v>Other mining and quarrying</v>
      </c>
      <c r="K1840" s="179">
        <f>IFERROR('Energy consumption (raw)'!J1790*Lists!$H$84,)</f>
        <v>1434.8665600000002</v>
      </c>
      <c r="L1840" s="179">
        <f>'Energy consumption (raw)'!K1790*Lists!$H$84</f>
        <v>1442.2618504000002</v>
      </c>
      <c r="M1840" s="179">
        <f>'Energy consumption (raw)'!L1790*Lists!$H$84</f>
        <v>0</v>
      </c>
      <c r="N1840" s="179">
        <f>'Energy consumption (raw)'!M1790*Lists!$H$84</f>
        <v>0</v>
      </c>
      <c r="O1840" s="178">
        <f t="shared" si="132"/>
        <v>1442.2618504000002</v>
      </c>
      <c r="P1840">
        <f>'Energy consumption (raw)'!N1790*Lists!$H$85</f>
        <v>0</v>
      </c>
      <c r="Q1840">
        <f>'Energy consumption (raw)'!O1790*Lists!$H$86</f>
        <v>0</v>
      </c>
      <c r="R1840">
        <f>'Energy consumption (raw)'!P1790*Lists!$H$87</f>
        <v>0</v>
      </c>
      <c r="S1840">
        <f>'Energy consumption (raw)'!Q1790*Lists!$H$88</f>
        <v>0</v>
      </c>
      <c r="T1840">
        <f>'Energy consumption (raw)'!R1790*Lists!$H$89</f>
        <v>18.36</v>
      </c>
      <c r="U1840">
        <f>'Energy consumption (raw)'!S1790*Lists!$H$90</f>
        <v>0</v>
      </c>
      <c r="V1840">
        <f>'Energy consumption (raw)'!T1790*Lists!$H$91</f>
        <v>590.04</v>
      </c>
      <c r="W1840">
        <f>'Energy consumption (raw)'!U1790*Lists!$H$92</f>
        <v>0</v>
      </c>
      <c r="X1840">
        <f>'Energy consumption (raw)'!V1790*Lists!$H$93</f>
        <v>0</v>
      </c>
      <c r="Y1840">
        <f>'Energy consumption (raw)'!W1790*Lists!$H$94</f>
        <v>0</v>
      </c>
      <c r="Z1840">
        <f>'Energy consumption (raw)'!X1790*Lists!$H$96*1000000</f>
        <v>0</v>
      </c>
      <c r="AA1840">
        <f>'Energy consumption (raw)'!Y1790*Lists!$H$97</f>
        <v>28.340000000000003</v>
      </c>
      <c r="AB1840">
        <f>'Energy consumption (raw)'!Z1790*Lists!$H$96</f>
        <v>0</v>
      </c>
      <c r="AC1840">
        <f>'Energy consumption (raw)'!AA1790*Lists!$H$98</f>
        <v>0</v>
      </c>
      <c r="AD1840">
        <f>'Energy consumption (raw)'!AB1790*Lists!$H$99</f>
        <v>0</v>
      </c>
      <c r="AE1840">
        <f>'Energy consumption (raw)'!AC1790*Lists!$H$101</f>
        <v>0</v>
      </c>
      <c r="AF1840">
        <f>'Energy consumption (raw)'!AD1790*Lists!$H$101</f>
        <v>0</v>
      </c>
      <c r="AG1840">
        <f>'Energy consumption (raw)'!AE1790*Lists!$H$101</f>
        <v>0</v>
      </c>
      <c r="AH1840">
        <f>'Energy consumption (raw)'!AF1790*Lists!$H$100</f>
        <v>0</v>
      </c>
      <c r="AI1840" s="167">
        <f t="shared" si="133"/>
        <v>2079.0018504</v>
      </c>
      <c r="AJ1840" s="179">
        <f>'Energy consumption (raw)'!AG1790</f>
        <v>2079.0018504</v>
      </c>
      <c r="AK1840" s="179">
        <f>'Energy consumption (raw)'!AH1790</f>
        <v>1504.295388</v>
      </c>
      <c r="AL1840">
        <f>IF(ROUND(AI1840,-3)=ROUND('Energy consumption (raw)'!AG1790,-3),1,0)</f>
        <v>1</v>
      </c>
      <c r="AM1840" s="179" t="str">
        <f>'Energy consumption (raw)'!AJ1790</f>
        <v>48. Dong Nai</v>
      </c>
      <c r="AN1840">
        <f>VLOOKUP(AM1840,Lists!$F$9:$G$71,2,FALSE)</f>
        <v>1</v>
      </c>
    </row>
    <row r="1841" spans="2:40" x14ac:dyDescent="0.25">
      <c r="B1841" s="65" t="str">
        <f t="shared" si="131"/>
        <v>Industry1689</v>
      </c>
      <c r="C1841" s="179">
        <f>'Energy consumption (raw)'!B1791</f>
        <v>1689</v>
      </c>
      <c r="D1841" s="179">
        <f>'Energy consumption (raw)'!C1791</f>
        <v>0</v>
      </c>
      <c r="E1841" s="179">
        <f>'Energy consumption (raw)'!D1791</f>
        <v>0</v>
      </c>
      <c r="F1841" s="179" t="str">
        <f>'Energy consumption (raw)'!E1791</f>
        <v>Công nghiệp</v>
      </c>
      <c r="G1841" s="179" t="str">
        <f>'Energy consumption (raw)'!F1791</f>
        <v>Sản xuất giày, dép</v>
      </c>
      <c r="H1841" s="179" t="str">
        <f>'Energy consumption (raw)'!G1791</f>
        <v>Industry</v>
      </c>
      <c r="I1841" s="179" t="str">
        <f>'Energy consumption (raw)'!I1791</f>
        <v>14 Manufacture of wearing apparel</v>
      </c>
      <c r="J1841" s="179" t="str">
        <f>INDEX(Sector!$E$6:$E$46,MATCH('Energy consumption (toe)'!I1841,Sector!$B$6:$B$46,FALSE))</f>
        <v>Manufacture of wearing apparel</v>
      </c>
      <c r="K1841" s="179">
        <f>IFERROR('Energy consumption (raw)'!J1791*Lists!$H$84,)</f>
        <v>1699.9385300000001</v>
      </c>
      <c r="L1841" s="179">
        <f>'Energy consumption (raw)'!K1791*Lists!$H$84</f>
        <v>1614.7340700000002</v>
      </c>
      <c r="M1841" s="179">
        <f>'Energy consumption (raw)'!L1791*Lists!$H$84</f>
        <v>0</v>
      </c>
      <c r="N1841" s="179">
        <f>'Energy consumption (raw)'!M1791*Lists!$H$84</f>
        <v>0</v>
      </c>
      <c r="O1841" s="178">
        <f t="shared" si="132"/>
        <v>1614.7340700000002</v>
      </c>
      <c r="P1841">
        <f>'Energy consumption (raw)'!N1791*Lists!$H$85</f>
        <v>0</v>
      </c>
      <c r="Q1841">
        <f>'Energy consumption (raw)'!O1791*Lists!$H$86</f>
        <v>0</v>
      </c>
      <c r="R1841">
        <f>'Energy consumption (raw)'!P1791*Lists!$H$87</f>
        <v>0</v>
      </c>
      <c r="S1841">
        <f>'Energy consumption (raw)'!Q1791*Lists!$H$88</f>
        <v>0</v>
      </c>
      <c r="T1841">
        <f>'Energy consumption (raw)'!R1791*Lists!$H$89</f>
        <v>0</v>
      </c>
      <c r="U1841">
        <f>'Energy consumption (raw)'!S1791*Lists!$H$90</f>
        <v>0</v>
      </c>
      <c r="V1841">
        <f>'Energy consumption (raw)'!T1791*Lists!$H$91</f>
        <v>0</v>
      </c>
      <c r="W1841">
        <f>'Energy consumption (raw)'!U1791*Lists!$H$92</f>
        <v>0</v>
      </c>
      <c r="X1841">
        <f>'Energy consumption (raw)'!V1791*Lists!$H$93</f>
        <v>0</v>
      </c>
      <c r="Y1841">
        <f>'Energy consumption (raw)'!W1791*Lists!$H$94</f>
        <v>0</v>
      </c>
      <c r="Z1841">
        <f>'Energy consumption (raw)'!X1791*Lists!$H$96*1000000</f>
        <v>0</v>
      </c>
      <c r="AA1841">
        <f>'Energy consumption (raw)'!Y1791*Lists!$H$97</f>
        <v>0</v>
      </c>
      <c r="AB1841">
        <f>'Energy consumption (raw)'!Z1791*Lists!$H$96</f>
        <v>0</v>
      </c>
      <c r="AC1841">
        <f>'Energy consumption (raw)'!AA1791*Lists!$H$98</f>
        <v>0</v>
      </c>
      <c r="AD1841">
        <f>'Energy consumption (raw)'!AB1791*Lists!$H$99</f>
        <v>0</v>
      </c>
      <c r="AE1841">
        <f>'Energy consumption (raw)'!AC1791*Lists!$H$101</f>
        <v>0</v>
      </c>
      <c r="AF1841">
        <f>'Energy consumption (raw)'!AD1791*Lists!$H$101</f>
        <v>0</v>
      </c>
      <c r="AG1841">
        <f>'Energy consumption (raw)'!AE1791*Lists!$H$101</f>
        <v>0</v>
      </c>
      <c r="AH1841">
        <f>'Energy consumption (raw)'!AF1791*Lists!$H$100</f>
        <v>0</v>
      </c>
      <c r="AI1841" s="167">
        <f t="shared" si="133"/>
        <v>1614.7340700000002</v>
      </c>
      <c r="AJ1841" s="179">
        <f>'Energy consumption (raw)'!AG1791</f>
        <v>1614.7340700000002</v>
      </c>
      <c r="AK1841" s="179">
        <f>'Energy consumption (raw)'!AH1791</f>
        <v>1721.3954880000001</v>
      </c>
      <c r="AL1841">
        <f>IF(ROUND(AI1841,-3)=ROUND('Energy consumption (raw)'!AG1791,-3),1,0)</f>
        <v>1</v>
      </c>
      <c r="AM1841" s="179" t="str">
        <f>'Energy consumption (raw)'!AJ1791</f>
        <v>48. Dong Nai</v>
      </c>
      <c r="AN1841">
        <f>VLOOKUP(AM1841,Lists!$F$9:$G$71,2,FALSE)</f>
        <v>1</v>
      </c>
    </row>
    <row r="1842" spans="2:40" x14ac:dyDescent="0.25">
      <c r="B1842" s="65" t="str">
        <f t="shared" si="131"/>
        <v>Industry1690</v>
      </c>
      <c r="C1842" s="179">
        <f>'Energy consumption (raw)'!B1792</f>
        <v>1690</v>
      </c>
      <c r="D1842" s="179">
        <f>'Energy consumption (raw)'!C1792</f>
        <v>0</v>
      </c>
      <c r="E1842" s="179">
        <f>'Energy consumption (raw)'!D1792</f>
        <v>0</v>
      </c>
      <c r="F1842" s="179" t="str">
        <f>'Energy consumption (raw)'!E1792</f>
        <v>Công nghiệp</v>
      </c>
      <c r="G1842" s="179" t="str">
        <f>'Energy consumption (raw)'!F1792</f>
        <v>Sản xuất các sản phẩm từ gỗ</v>
      </c>
      <c r="H1842" s="179" t="str">
        <f>'Energy consumption (raw)'!G1792</f>
        <v>Industry</v>
      </c>
      <c r="I1842" s="179" t="str">
        <f>'Energy consumption (raw)'!I1792</f>
        <v>16 Manufacture of wood and of products of wood and cork, except furniture;
manufacture of articles of straw and plaiting materials</v>
      </c>
      <c r="J1842" s="179" t="str">
        <f>INDEX(Sector!$E$6:$E$46,MATCH('Energy consumption (toe)'!I1842,Sector!$B$6:$B$46,FALSE))</f>
        <v>Manufacture of wood and of products of wood and cork, except furniture;
manufacture of articles of straw and plaiting materials</v>
      </c>
      <c r="K1842" s="179">
        <f>IFERROR('Energy consumption (raw)'!J1792*Lists!$H$84,)</f>
        <v>0</v>
      </c>
      <c r="L1842" s="179">
        <f>'Energy consumption (raw)'!K1792*Lists!$H$84</f>
        <v>1891.8537840000001</v>
      </c>
      <c r="M1842" s="179">
        <f>'Energy consumption (raw)'!L1792*Lists!$H$84</f>
        <v>0</v>
      </c>
      <c r="N1842" s="179">
        <f>'Energy consumption (raw)'!M1792*Lists!$H$84</f>
        <v>0</v>
      </c>
      <c r="O1842" s="178">
        <f t="shared" si="132"/>
        <v>1891.8537840000001</v>
      </c>
      <c r="P1842">
        <f>'Energy consumption (raw)'!N1792*Lists!$H$85</f>
        <v>0</v>
      </c>
      <c r="Q1842">
        <f>'Energy consumption (raw)'!O1792*Lists!$H$86</f>
        <v>0</v>
      </c>
      <c r="R1842">
        <f>'Energy consumption (raw)'!P1792*Lists!$H$87</f>
        <v>0</v>
      </c>
      <c r="S1842">
        <f>'Energy consumption (raw)'!Q1792*Lists!$H$88</f>
        <v>0</v>
      </c>
      <c r="T1842">
        <f>'Energy consumption (raw)'!R1792*Lists!$H$89</f>
        <v>0</v>
      </c>
      <c r="U1842">
        <f>'Energy consumption (raw)'!S1792*Lists!$H$90</f>
        <v>0</v>
      </c>
      <c r="V1842">
        <f>'Energy consumption (raw)'!T1792*Lists!$H$91</f>
        <v>0</v>
      </c>
      <c r="W1842">
        <f>'Energy consumption (raw)'!U1792*Lists!$H$92</f>
        <v>0</v>
      </c>
      <c r="X1842">
        <f>'Energy consumption (raw)'!V1792*Lists!$H$93</f>
        <v>0</v>
      </c>
      <c r="Y1842">
        <f>'Energy consumption (raw)'!W1792*Lists!$H$94</f>
        <v>0</v>
      </c>
      <c r="Z1842">
        <f>'Energy consumption (raw)'!X1792*Lists!$H$96*1000000</f>
        <v>0</v>
      </c>
      <c r="AA1842">
        <f>'Energy consumption (raw)'!Y1792*Lists!$H$97</f>
        <v>0</v>
      </c>
      <c r="AB1842">
        <f>'Energy consumption (raw)'!Z1792*Lists!$H$96</f>
        <v>0</v>
      </c>
      <c r="AC1842">
        <f>'Energy consumption (raw)'!AA1792*Lists!$H$98</f>
        <v>0</v>
      </c>
      <c r="AD1842">
        <f>'Energy consumption (raw)'!AB1792*Lists!$H$99</f>
        <v>0</v>
      </c>
      <c r="AE1842">
        <f>'Energy consumption (raw)'!AC1792*Lists!$H$101</f>
        <v>0</v>
      </c>
      <c r="AF1842">
        <f>'Energy consumption (raw)'!AD1792*Lists!$H$101</f>
        <v>0</v>
      </c>
      <c r="AG1842">
        <f>'Energy consumption (raw)'!AE1792*Lists!$H$101</f>
        <v>0</v>
      </c>
      <c r="AH1842">
        <f>'Energy consumption (raw)'!AF1792*Lists!$H$100</f>
        <v>0</v>
      </c>
      <c r="AI1842" s="167">
        <f t="shared" si="133"/>
        <v>1891.8537840000001</v>
      </c>
      <c r="AJ1842" s="179">
        <f>'Energy consumption (raw)'!AG1792</f>
        <v>1891.8537840000001</v>
      </c>
      <c r="AK1842" s="179">
        <f>'Energy consumption (raw)'!AH1792</f>
        <v>1206.058176</v>
      </c>
      <c r="AL1842">
        <f>IF(ROUND(AI1842,-3)=ROUND('Energy consumption (raw)'!AG1792,-3),1,0)</f>
        <v>1</v>
      </c>
      <c r="AM1842" s="179" t="str">
        <f>'Energy consumption (raw)'!AJ1792</f>
        <v>48. Dong Nai</v>
      </c>
      <c r="AN1842">
        <f>VLOOKUP(AM1842,Lists!$F$9:$G$71,2,FALSE)</f>
        <v>1</v>
      </c>
    </row>
    <row r="1843" spans="2:40" x14ac:dyDescent="0.25">
      <c r="B1843" s="65" t="str">
        <f t="shared" si="131"/>
        <v>Industry1691</v>
      </c>
      <c r="C1843" s="179">
        <f>'Energy consumption (raw)'!B1793</f>
        <v>1691</v>
      </c>
      <c r="D1843" s="179">
        <f>'Energy consumption (raw)'!C1793</f>
        <v>0</v>
      </c>
      <c r="E1843" s="179">
        <f>'Energy consumption (raw)'!D1793</f>
        <v>0</v>
      </c>
      <c r="F1843" s="179" t="str">
        <f>'Energy consumption (raw)'!E1793</f>
        <v>Công nghiệp</v>
      </c>
      <c r="G1843" s="179" t="str">
        <f>'Energy consumption (raw)'!F1793</f>
        <v>Sản xuất các sản phẩm từ gỗ</v>
      </c>
      <c r="H1843" s="179" t="str">
        <f>'Energy consumption (raw)'!G1793</f>
        <v>Industry</v>
      </c>
      <c r="I1843" s="179" t="str">
        <f>'Energy consumption (raw)'!I1793</f>
        <v>16 Manufacture of wood and of products of wood and cork, except furniture;
manufacture of articles of straw and plaiting materials</v>
      </c>
      <c r="J1843" s="179" t="str">
        <f>INDEX(Sector!$E$6:$E$46,MATCH('Energy consumption (toe)'!I1843,Sector!$B$6:$B$46,FALSE))</f>
        <v>Manufacture of wood and of products of wood and cork, except furniture;
manufacture of articles of straw and plaiting materials</v>
      </c>
      <c r="K1843" s="179">
        <f>IFERROR('Energy consumption (raw)'!J1793*Lists!$H$84,)</f>
        <v>0</v>
      </c>
      <c r="L1843" s="179">
        <f>'Energy consumption (raw)'!K1793*Lists!$H$84</f>
        <v>2178.3333360000001</v>
      </c>
      <c r="M1843" s="179">
        <f>'Energy consumption (raw)'!L1793*Lists!$H$84</f>
        <v>0</v>
      </c>
      <c r="N1843" s="179">
        <f>'Energy consumption (raw)'!M1793*Lists!$H$84</f>
        <v>0</v>
      </c>
      <c r="O1843" s="178">
        <f t="shared" si="132"/>
        <v>2178.3333360000001</v>
      </c>
      <c r="P1843">
        <f>'Energy consumption (raw)'!N1793*Lists!$H$85</f>
        <v>0</v>
      </c>
      <c r="Q1843">
        <f>'Energy consumption (raw)'!O1793*Lists!$H$86</f>
        <v>0</v>
      </c>
      <c r="R1843">
        <f>'Energy consumption (raw)'!P1793*Lists!$H$87</f>
        <v>0</v>
      </c>
      <c r="S1843">
        <f>'Energy consumption (raw)'!Q1793*Lists!$H$88</f>
        <v>0</v>
      </c>
      <c r="T1843">
        <f>'Energy consumption (raw)'!R1793*Lists!$H$89</f>
        <v>0</v>
      </c>
      <c r="U1843">
        <f>'Energy consumption (raw)'!S1793*Lists!$H$90</f>
        <v>0</v>
      </c>
      <c r="V1843">
        <f>'Energy consumption (raw)'!T1793*Lists!$H$91</f>
        <v>0</v>
      </c>
      <c r="W1843">
        <f>'Energy consumption (raw)'!U1793*Lists!$H$92</f>
        <v>0</v>
      </c>
      <c r="X1843">
        <f>'Energy consumption (raw)'!V1793*Lists!$H$93</f>
        <v>0</v>
      </c>
      <c r="Y1843">
        <f>'Energy consumption (raw)'!W1793*Lists!$H$94</f>
        <v>0</v>
      </c>
      <c r="Z1843">
        <f>'Energy consumption (raw)'!X1793*Lists!$H$96*1000000</f>
        <v>0</v>
      </c>
      <c r="AA1843">
        <f>'Energy consumption (raw)'!Y1793*Lists!$H$97</f>
        <v>0</v>
      </c>
      <c r="AB1843">
        <f>'Energy consumption (raw)'!Z1793*Lists!$H$96</f>
        <v>0</v>
      </c>
      <c r="AC1843">
        <f>'Energy consumption (raw)'!AA1793*Lists!$H$98</f>
        <v>0</v>
      </c>
      <c r="AD1843">
        <f>'Energy consumption (raw)'!AB1793*Lists!$H$99</f>
        <v>0</v>
      </c>
      <c r="AE1843">
        <f>'Energy consumption (raw)'!AC1793*Lists!$H$101</f>
        <v>0</v>
      </c>
      <c r="AF1843">
        <f>'Energy consumption (raw)'!AD1793*Lists!$H$101</f>
        <v>0</v>
      </c>
      <c r="AG1843">
        <f>'Energy consumption (raw)'!AE1793*Lists!$H$101</f>
        <v>0</v>
      </c>
      <c r="AH1843">
        <f>'Energy consumption (raw)'!AF1793*Lists!$H$100</f>
        <v>0</v>
      </c>
      <c r="AI1843" s="167">
        <f t="shared" si="133"/>
        <v>2178.3333360000001</v>
      </c>
      <c r="AJ1843" s="179">
        <f>'Energy consumption (raw)'!AG1793</f>
        <v>2178.3333360000001</v>
      </c>
      <c r="AK1843" s="179">
        <f>'Energy consumption (raw)'!AH1793</f>
        <v>0</v>
      </c>
      <c r="AL1843">
        <f>IF(ROUND(AI1843,-3)=ROUND('Energy consumption (raw)'!AG1793,-3),1,0)</f>
        <v>1</v>
      </c>
      <c r="AM1843" s="179" t="str">
        <f>'Energy consumption (raw)'!AJ1793</f>
        <v>48. Dong Nai</v>
      </c>
      <c r="AN1843">
        <f>VLOOKUP(AM1843,Lists!$F$9:$G$71,2,FALSE)</f>
        <v>1</v>
      </c>
    </row>
    <row r="1844" spans="2:40" x14ac:dyDescent="0.25">
      <c r="B1844" s="65" t="str">
        <f t="shared" si="131"/>
        <v>Industry1692</v>
      </c>
      <c r="C1844" s="179">
        <f>'Energy consumption (raw)'!B1794</f>
        <v>1692</v>
      </c>
      <c r="D1844" s="179">
        <f>'Energy consumption (raw)'!C1794</f>
        <v>0</v>
      </c>
      <c r="E1844" s="179">
        <f>'Energy consumption (raw)'!D1794</f>
        <v>0</v>
      </c>
      <c r="F1844" s="179" t="str">
        <f>'Energy consumption (raw)'!E1794</f>
        <v>Công nghiệp</v>
      </c>
      <c r="G1844" s="179" t="str">
        <f>'Energy consumption (raw)'!F1794</f>
        <v>Sản xuất thức ăn chăn nuôi</v>
      </c>
      <c r="H1844" s="179" t="str">
        <f>'Energy consumption (raw)'!G1794</f>
        <v>Industry</v>
      </c>
      <c r="I1844" s="179" t="str">
        <f>'Energy consumption (raw)'!I1794</f>
        <v>10 Manufacture of food products</v>
      </c>
      <c r="J1844" s="179" t="str">
        <f>INDEX(Sector!$E$6:$E$46,MATCH('Energy consumption (toe)'!I1844,Sector!$B$6:$B$46,FALSE))</f>
        <v>Manufacture of food products</v>
      </c>
      <c r="K1844" s="179">
        <f>IFERROR('Energy consumption (raw)'!J1794*Lists!$H$84,)</f>
        <v>0</v>
      </c>
      <c r="L1844" s="179">
        <f>'Energy consumption (raw)'!K1794*Lists!$H$84</f>
        <v>1336.9292640000001</v>
      </c>
      <c r="M1844" s="179">
        <f>'Energy consumption (raw)'!L1794*Lists!$H$84</f>
        <v>0</v>
      </c>
      <c r="N1844" s="179">
        <f>'Energy consumption (raw)'!M1794*Lists!$H$84</f>
        <v>0</v>
      </c>
      <c r="O1844" s="178">
        <f t="shared" si="132"/>
        <v>1336.9292640000001</v>
      </c>
      <c r="P1844">
        <f>'Energy consumption (raw)'!N1794*Lists!$H$85</f>
        <v>0</v>
      </c>
      <c r="Q1844">
        <f>'Energy consumption (raw)'!O1794*Lists!$H$86</f>
        <v>0</v>
      </c>
      <c r="R1844">
        <f>'Energy consumption (raw)'!P1794*Lists!$H$87</f>
        <v>0</v>
      </c>
      <c r="S1844">
        <f>'Energy consumption (raw)'!Q1794*Lists!$H$88</f>
        <v>0</v>
      </c>
      <c r="T1844">
        <f>'Energy consumption (raw)'!R1794*Lists!$H$89</f>
        <v>0</v>
      </c>
      <c r="U1844">
        <f>'Energy consumption (raw)'!S1794*Lists!$H$90</f>
        <v>0</v>
      </c>
      <c r="V1844">
        <f>'Energy consumption (raw)'!T1794*Lists!$H$91</f>
        <v>0</v>
      </c>
      <c r="W1844">
        <f>'Energy consumption (raw)'!U1794*Lists!$H$92</f>
        <v>0</v>
      </c>
      <c r="X1844">
        <f>'Energy consumption (raw)'!V1794*Lists!$H$93</f>
        <v>0</v>
      </c>
      <c r="Y1844">
        <f>'Energy consumption (raw)'!W1794*Lists!$H$94</f>
        <v>0</v>
      </c>
      <c r="Z1844">
        <f>'Energy consumption (raw)'!X1794*Lists!$H$96*1000000</f>
        <v>0</v>
      </c>
      <c r="AA1844">
        <f>'Energy consumption (raw)'!Y1794*Lists!$H$97</f>
        <v>0</v>
      </c>
      <c r="AB1844">
        <f>'Energy consumption (raw)'!Z1794*Lists!$H$96</f>
        <v>0</v>
      </c>
      <c r="AC1844">
        <f>'Energy consumption (raw)'!AA1794*Lists!$H$98</f>
        <v>0</v>
      </c>
      <c r="AD1844">
        <f>'Energy consumption (raw)'!AB1794*Lists!$H$99</f>
        <v>0</v>
      </c>
      <c r="AE1844">
        <f>'Energy consumption (raw)'!AC1794*Lists!$H$101</f>
        <v>0</v>
      </c>
      <c r="AF1844">
        <f>'Energy consumption (raw)'!AD1794*Lists!$H$101</f>
        <v>0</v>
      </c>
      <c r="AG1844">
        <f>'Energy consumption (raw)'!AE1794*Lists!$H$101</f>
        <v>0</v>
      </c>
      <c r="AH1844">
        <f>'Energy consumption (raw)'!AF1794*Lists!$H$100</f>
        <v>0</v>
      </c>
      <c r="AI1844" s="167">
        <f t="shared" si="133"/>
        <v>1336.9292640000001</v>
      </c>
      <c r="AJ1844" s="179">
        <f>'Energy consumption (raw)'!AG1794</f>
        <v>1336.9292640000001</v>
      </c>
      <c r="AK1844" s="179">
        <f>'Energy consumption (raw)'!AH1794</f>
        <v>1030.01422</v>
      </c>
      <c r="AL1844">
        <f>IF(ROUND(AI1844,-3)=ROUND('Energy consumption (raw)'!AG1794,-3),1,0)</f>
        <v>1</v>
      </c>
      <c r="AM1844" s="179" t="str">
        <f>'Energy consumption (raw)'!AJ1794</f>
        <v>48. Dong Nai</v>
      </c>
      <c r="AN1844">
        <f>VLOOKUP(AM1844,Lists!$F$9:$G$71,2,FALSE)</f>
        <v>1</v>
      </c>
    </row>
    <row r="1845" spans="2:40" x14ac:dyDescent="0.25">
      <c r="B1845" s="65" t="str">
        <f t="shared" si="131"/>
        <v>Industry1693</v>
      </c>
      <c r="C1845" s="179">
        <f>'Energy consumption (raw)'!B1795</f>
        <v>1693</v>
      </c>
      <c r="D1845" s="179">
        <f>'Energy consumption (raw)'!C1795</f>
        <v>0</v>
      </c>
      <c r="E1845" s="179">
        <f>'Energy consumption (raw)'!D1795</f>
        <v>0</v>
      </c>
      <c r="F1845" s="179" t="str">
        <f>'Energy consumption (raw)'!E1795</f>
        <v>Công nghiệp</v>
      </c>
      <c r="G1845" s="179" t="str">
        <f>'Energy consumption (raw)'!F1795</f>
        <v>Sản xuất giày dép</v>
      </c>
      <c r="H1845" s="179" t="str">
        <f>'Energy consumption (raw)'!G1795</f>
        <v>Industry</v>
      </c>
      <c r="I1845" s="179" t="str">
        <f>'Energy consumption (raw)'!I1795</f>
        <v>14 Manufacture of wearing apparel</v>
      </c>
      <c r="J1845" s="179" t="str">
        <f>INDEX(Sector!$E$6:$E$46,MATCH('Energy consumption (toe)'!I1845,Sector!$B$6:$B$46,FALSE))</f>
        <v>Manufacture of wearing apparel</v>
      </c>
      <c r="K1845" s="179">
        <f>IFERROR('Energy consumption (raw)'!J1795*Lists!$H$84,)</f>
        <v>1084.51298</v>
      </c>
      <c r="L1845" s="179">
        <f>'Energy consumption (raw)'!K1795*Lists!$H$84</f>
        <v>1682.5643500000001</v>
      </c>
      <c r="M1845" s="179">
        <f>'Energy consumption (raw)'!L1795*Lists!$H$84</f>
        <v>0</v>
      </c>
      <c r="N1845" s="179">
        <f>'Energy consumption (raw)'!M1795*Lists!$H$84</f>
        <v>0</v>
      </c>
      <c r="O1845" s="178">
        <f t="shared" si="132"/>
        <v>1682.5643500000001</v>
      </c>
      <c r="P1845">
        <f>'Energy consumption (raw)'!N1795*Lists!$H$85</f>
        <v>0</v>
      </c>
      <c r="Q1845">
        <f>'Energy consumption (raw)'!O1795*Lists!$H$86</f>
        <v>0</v>
      </c>
      <c r="R1845">
        <f>'Energy consumption (raw)'!P1795*Lists!$H$87</f>
        <v>0</v>
      </c>
      <c r="S1845">
        <f>'Energy consumption (raw)'!Q1795*Lists!$H$88</f>
        <v>0</v>
      </c>
      <c r="T1845">
        <f>'Energy consumption (raw)'!R1795*Lists!$H$89</f>
        <v>0</v>
      </c>
      <c r="U1845">
        <f>'Energy consumption (raw)'!S1795*Lists!$H$90</f>
        <v>0</v>
      </c>
      <c r="V1845">
        <f>'Energy consumption (raw)'!T1795*Lists!$H$91</f>
        <v>0</v>
      </c>
      <c r="W1845">
        <f>'Energy consumption (raw)'!U1795*Lists!$H$92</f>
        <v>0</v>
      </c>
      <c r="X1845">
        <f>'Energy consumption (raw)'!V1795*Lists!$H$93</f>
        <v>0</v>
      </c>
      <c r="Y1845">
        <f>'Energy consumption (raw)'!W1795*Lists!$H$94</f>
        <v>0</v>
      </c>
      <c r="Z1845">
        <f>'Energy consumption (raw)'!X1795*Lists!$H$96*1000000</f>
        <v>0</v>
      </c>
      <c r="AA1845">
        <f>'Energy consumption (raw)'!Y1795*Lists!$H$97</f>
        <v>31.8062</v>
      </c>
      <c r="AB1845">
        <f>'Energy consumption (raw)'!Z1795*Lists!$H$96</f>
        <v>0</v>
      </c>
      <c r="AC1845">
        <f>'Energy consumption (raw)'!AA1795*Lists!$H$98</f>
        <v>0</v>
      </c>
      <c r="AD1845">
        <f>'Energy consumption (raw)'!AB1795*Lists!$H$99</f>
        <v>0</v>
      </c>
      <c r="AE1845">
        <f>'Energy consumption (raw)'!AC1795*Lists!$H$101</f>
        <v>0</v>
      </c>
      <c r="AF1845">
        <f>'Energy consumption (raw)'!AD1795*Lists!$H$101</f>
        <v>0</v>
      </c>
      <c r="AG1845">
        <f>'Energy consumption (raw)'!AE1795*Lists!$H$101</f>
        <v>0</v>
      </c>
      <c r="AH1845">
        <f>'Energy consumption (raw)'!AF1795*Lists!$H$100</f>
        <v>0</v>
      </c>
      <c r="AI1845" s="167">
        <f t="shared" si="133"/>
        <v>1714.3705500000001</v>
      </c>
      <c r="AJ1845" s="179">
        <f>'Energy consumption (raw)'!AG1795</f>
        <v>1714.3705500000001</v>
      </c>
      <c r="AK1845" s="179">
        <f>'Energy consumption (raw)'!AH1795</f>
        <v>1087.8150000000001</v>
      </c>
      <c r="AL1845">
        <f>IF(ROUND(AI1845,-3)=ROUND('Energy consumption (raw)'!AG1795,-3),1,0)</f>
        <v>1</v>
      </c>
      <c r="AM1845" s="179" t="str">
        <f>'Energy consumption (raw)'!AJ1795</f>
        <v>48. Dong Nai</v>
      </c>
      <c r="AN1845">
        <f>VLOOKUP(AM1845,Lists!$F$9:$G$71,2,FALSE)</f>
        <v>1</v>
      </c>
    </row>
    <row r="1846" spans="2:40" x14ac:dyDescent="0.25">
      <c r="B1846" s="65" t="str">
        <f t="shared" si="131"/>
        <v>Industry1694</v>
      </c>
      <c r="C1846" s="179">
        <f>'Energy consumption (raw)'!B1796</f>
        <v>1694</v>
      </c>
      <c r="D1846" s="179">
        <f>'Energy consumption (raw)'!C1796</f>
        <v>0</v>
      </c>
      <c r="E1846" s="179">
        <f>'Energy consumption (raw)'!D1796</f>
        <v>0</v>
      </c>
      <c r="F1846" s="179" t="str">
        <f>'Energy consumption (raw)'!E1796</f>
        <v>Công nghiệp</v>
      </c>
      <c r="G1846" s="179" t="str">
        <f>'Energy consumption (raw)'!F1796</f>
        <v>Sản xuất giày dép</v>
      </c>
      <c r="H1846" s="179" t="str">
        <f>'Energy consumption (raw)'!G1796</f>
        <v>Industry</v>
      </c>
      <c r="I1846" s="179" t="str">
        <f>'Energy consumption (raw)'!I1796</f>
        <v>14 Manufacture of wearing apparel</v>
      </c>
      <c r="J1846" s="179" t="str">
        <f>INDEX(Sector!$E$6:$E$46,MATCH('Energy consumption (toe)'!I1846,Sector!$B$6:$B$46,FALSE))</f>
        <v>Manufacture of wearing apparel</v>
      </c>
      <c r="K1846" s="179">
        <f>IFERROR('Energy consumption (raw)'!J1796*Lists!$H$84,)</f>
        <v>13576.27066</v>
      </c>
      <c r="L1846" s="179">
        <f>'Energy consumption (raw)'!K1796*Lists!$H$84</f>
        <v>15695.473150000002</v>
      </c>
      <c r="M1846" s="179">
        <f>'Energy consumption (raw)'!L1796*Lists!$H$84</f>
        <v>0</v>
      </c>
      <c r="N1846" s="179">
        <f>'Energy consumption (raw)'!M1796*Lists!$H$84</f>
        <v>0</v>
      </c>
      <c r="O1846" s="178">
        <f t="shared" si="132"/>
        <v>15695.473150000002</v>
      </c>
      <c r="P1846">
        <f>'Energy consumption (raw)'!N1796*Lists!$H$85</f>
        <v>0</v>
      </c>
      <c r="Q1846">
        <f>'Energy consumption (raw)'!O1796*Lists!$H$86</f>
        <v>0</v>
      </c>
      <c r="R1846">
        <f>'Energy consumption (raw)'!P1796*Lists!$H$87</f>
        <v>0</v>
      </c>
      <c r="S1846">
        <f>'Energy consumption (raw)'!Q1796*Lists!$H$88</f>
        <v>0</v>
      </c>
      <c r="T1846">
        <f>'Energy consumption (raw)'!R1796*Lists!$H$89</f>
        <v>100.7454</v>
      </c>
      <c r="U1846">
        <f>'Energy consumption (raw)'!S1796*Lists!$H$90</f>
        <v>0</v>
      </c>
      <c r="V1846">
        <f>'Energy consumption (raw)'!T1796*Lists!$H$91</f>
        <v>0</v>
      </c>
      <c r="W1846">
        <f>'Energy consumption (raw)'!U1796*Lists!$H$92</f>
        <v>0</v>
      </c>
      <c r="X1846">
        <f>'Energy consumption (raw)'!V1796*Lists!$H$93</f>
        <v>0</v>
      </c>
      <c r="Y1846">
        <f>'Energy consumption (raw)'!W1796*Lists!$H$94</f>
        <v>0</v>
      </c>
      <c r="Z1846">
        <f>'Energy consumption (raw)'!X1796*Lists!$H$96*1000000</f>
        <v>0</v>
      </c>
      <c r="AA1846">
        <f>'Energy consumption (raw)'!Y1796*Lists!$H$97</f>
        <v>283.67250000000001</v>
      </c>
      <c r="AB1846">
        <f>'Energy consumption (raw)'!Z1796*Lists!$H$96</f>
        <v>0</v>
      </c>
      <c r="AC1846">
        <f>'Energy consumption (raw)'!AA1796*Lists!$H$98</f>
        <v>0</v>
      </c>
      <c r="AD1846">
        <f>'Energy consumption (raw)'!AB1796*Lists!$H$99</f>
        <v>0</v>
      </c>
      <c r="AE1846">
        <f>'Energy consumption (raw)'!AC1796*Lists!$H$101</f>
        <v>0</v>
      </c>
      <c r="AF1846">
        <f>'Energy consumption (raw)'!AD1796*Lists!$H$101</f>
        <v>0</v>
      </c>
      <c r="AG1846">
        <f>'Energy consumption (raw)'!AE1796*Lists!$H$101</f>
        <v>0</v>
      </c>
      <c r="AH1846">
        <f>'Energy consumption (raw)'!AF1796*Lists!$H$100</f>
        <v>0</v>
      </c>
      <c r="AI1846" s="167">
        <f t="shared" si="133"/>
        <v>16079.891050000002</v>
      </c>
      <c r="AJ1846" s="179">
        <f>'Energy consumption (raw)'!AG1796</f>
        <v>16079.891050000002</v>
      </c>
      <c r="AK1846" s="179">
        <f>'Energy consumption (raw)'!AH1796</f>
        <v>15002.366808000001</v>
      </c>
      <c r="AL1846">
        <f>IF(ROUND(AI1846,-3)=ROUND('Energy consumption (raw)'!AG1796,-3),1,0)</f>
        <v>1</v>
      </c>
      <c r="AM1846" s="179" t="str">
        <f>'Energy consumption (raw)'!AJ1796</f>
        <v>48. Dong Nai</v>
      </c>
      <c r="AN1846">
        <f>VLOOKUP(AM1846,Lists!$F$9:$G$71,2,FALSE)</f>
        <v>1</v>
      </c>
    </row>
    <row r="1847" spans="2:40" x14ac:dyDescent="0.25">
      <c r="B1847" s="65" t="str">
        <f t="shared" si="131"/>
        <v>Industry1695</v>
      </c>
      <c r="C1847" s="179">
        <f>'Energy consumption (raw)'!B1797</f>
        <v>1695</v>
      </c>
      <c r="D1847" s="179">
        <f>'Energy consumption (raw)'!C1797</f>
        <v>0</v>
      </c>
      <c r="E1847" s="179">
        <f>'Energy consumption (raw)'!D1797</f>
        <v>0</v>
      </c>
      <c r="F1847" s="179" t="str">
        <f>'Energy consumption (raw)'!E1797</f>
        <v>Công nghiệp</v>
      </c>
      <c r="G1847" s="179" t="str">
        <f>'Energy consumption (raw)'!F1797</f>
        <v>Bán lẻ dược phẩm, dụng cụ y tế trong các cửa hàng chuyên doanh</v>
      </c>
      <c r="H1847" s="179" t="str">
        <f>'Energy consumption (raw)'!G1797</f>
        <v>Industry</v>
      </c>
      <c r="I1847" s="179" t="str">
        <f>'Energy consumption (raw)'!I1797</f>
        <v>47 Retail</v>
      </c>
      <c r="J1847" s="179" t="str">
        <f>INDEX(Sector!$E$6:$E$46,MATCH('Energy consumption (toe)'!I1847,Sector!$B$6:$B$46,FALSE))</f>
        <v>Retail</v>
      </c>
      <c r="K1847" s="179">
        <f>IFERROR('Energy consumption (raw)'!J1797*Lists!$H$84,)</f>
        <v>0</v>
      </c>
      <c r="L1847" s="179">
        <f>'Energy consumption (raw)'!K1797*Lists!$H$84</f>
        <v>2391.9740300000003</v>
      </c>
      <c r="M1847" s="179">
        <f>'Energy consumption (raw)'!L1797*Lists!$H$84</f>
        <v>0</v>
      </c>
      <c r="N1847" s="179">
        <f>'Energy consumption (raw)'!M1797*Lists!$H$84</f>
        <v>0</v>
      </c>
      <c r="O1847" s="178">
        <f t="shared" si="132"/>
        <v>2391.9740300000003</v>
      </c>
      <c r="P1847">
        <f>'Energy consumption (raw)'!N1797*Lists!$H$85</f>
        <v>0</v>
      </c>
      <c r="Q1847">
        <f>'Energy consumption (raw)'!O1797*Lists!$H$86</f>
        <v>0</v>
      </c>
      <c r="R1847">
        <f>'Energy consumption (raw)'!P1797*Lists!$H$87</f>
        <v>0</v>
      </c>
      <c r="S1847">
        <f>'Energy consumption (raw)'!Q1797*Lists!$H$88</f>
        <v>0</v>
      </c>
      <c r="T1847">
        <f>'Energy consumption (raw)'!R1797*Lists!$H$89</f>
        <v>0</v>
      </c>
      <c r="U1847">
        <f>'Energy consumption (raw)'!S1797*Lists!$H$90</f>
        <v>0</v>
      </c>
      <c r="V1847">
        <f>'Energy consumption (raw)'!T1797*Lists!$H$91</f>
        <v>0</v>
      </c>
      <c r="W1847">
        <f>'Energy consumption (raw)'!U1797*Lists!$H$92</f>
        <v>0</v>
      </c>
      <c r="X1847">
        <f>'Energy consumption (raw)'!V1797*Lists!$H$93</f>
        <v>0</v>
      </c>
      <c r="Y1847">
        <f>'Energy consumption (raw)'!W1797*Lists!$H$94</f>
        <v>0</v>
      </c>
      <c r="Z1847">
        <f>'Energy consumption (raw)'!X1797*Lists!$H$96*1000000</f>
        <v>0</v>
      </c>
      <c r="AA1847">
        <f>'Energy consumption (raw)'!Y1797*Lists!$H$97</f>
        <v>0</v>
      </c>
      <c r="AB1847">
        <f>'Energy consumption (raw)'!Z1797*Lists!$H$96</f>
        <v>0</v>
      </c>
      <c r="AC1847">
        <f>'Energy consumption (raw)'!AA1797*Lists!$H$98</f>
        <v>0</v>
      </c>
      <c r="AD1847">
        <f>'Energy consumption (raw)'!AB1797*Lists!$H$99</f>
        <v>0</v>
      </c>
      <c r="AE1847">
        <f>'Energy consumption (raw)'!AC1797*Lists!$H$101</f>
        <v>0</v>
      </c>
      <c r="AF1847">
        <f>'Energy consumption (raw)'!AD1797*Lists!$H$101</f>
        <v>0</v>
      </c>
      <c r="AG1847">
        <f>'Energy consumption (raw)'!AE1797*Lists!$H$101</f>
        <v>0</v>
      </c>
      <c r="AH1847">
        <f>'Energy consumption (raw)'!AF1797*Lists!$H$100</f>
        <v>0</v>
      </c>
      <c r="AI1847" s="167">
        <f t="shared" si="133"/>
        <v>2391.9740300000003</v>
      </c>
      <c r="AJ1847" s="179">
        <f>'Energy consumption (raw)'!AG1797</f>
        <v>2391.9740300000003</v>
      </c>
      <c r="AK1847" s="179">
        <f>'Energy consumption (raw)'!AH1797</f>
        <v>1754.7428040000002</v>
      </c>
      <c r="AL1847">
        <f>IF(ROUND(AI1847,-3)=ROUND('Energy consumption (raw)'!AG1797,-3),1,0)</f>
        <v>1</v>
      </c>
      <c r="AM1847" s="179" t="str">
        <f>'Energy consumption (raw)'!AJ1797</f>
        <v>48. Dong Nai</v>
      </c>
      <c r="AN1847">
        <f>VLOOKUP(AM1847,Lists!$F$9:$G$71,2,FALSE)</f>
        <v>1</v>
      </c>
    </row>
    <row r="1848" spans="2:40" x14ac:dyDescent="0.25">
      <c r="B1848" s="65" t="str">
        <f t="shared" si="131"/>
        <v>Industry1696</v>
      </c>
      <c r="C1848" s="179">
        <f>'Energy consumption (raw)'!B1798</f>
        <v>1696</v>
      </c>
      <c r="D1848" s="179">
        <f>'Energy consumption (raw)'!C1798</f>
        <v>0</v>
      </c>
      <c r="E1848" s="179">
        <f>'Energy consumption (raw)'!D1798</f>
        <v>0</v>
      </c>
      <c r="F1848" s="179" t="str">
        <f>'Energy consumption (raw)'!E1798</f>
        <v>Công nghiệp</v>
      </c>
      <c r="G1848" s="179" t="str">
        <f>'Energy consumption (raw)'!F1798</f>
        <v>Sản xuất sợi</v>
      </c>
      <c r="H1848" s="179" t="str">
        <f>'Energy consumption (raw)'!G1798</f>
        <v>Industry</v>
      </c>
      <c r="I1848" s="179" t="str">
        <f>'Energy consumption (raw)'!I1798</f>
        <v>13 Manufacture of textiles</v>
      </c>
      <c r="J1848" s="179" t="str">
        <f>INDEX(Sector!$E$6:$E$46,MATCH('Energy consumption (toe)'!I1848,Sector!$B$6:$B$46,FALSE))</f>
        <v>Manufacture of textiles</v>
      </c>
      <c r="K1848" s="179">
        <f>IFERROR('Energy consumption (raw)'!J1798*Lists!$H$84,)</f>
        <v>0</v>
      </c>
      <c r="L1848" s="179">
        <f>'Energy consumption (raw)'!K1798*Lists!$H$84</f>
        <v>3087.1418200000003</v>
      </c>
      <c r="M1848" s="179">
        <f>'Energy consumption (raw)'!L1798*Lists!$H$84</f>
        <v>0</v>
      </c>
      <c r="N1848" s="179">
        <f>'Energy consumption (raw)'!M1798*Lists!$H$84</f>
        <v>0</v>
      </c>
      <c r="O1848" s="178">
        <f t="shared" si="132"/>
        <v>3087.1418200000003</v>
      </c>
      <c r="P1848">
        <f>'Energy consumption (raw)'!N1798*Lists!$H$85</f>
        <v>0</v>
      </c>
      <c r="Q1848">
        <f>'Energy consumption (raw)'!O1798*Lists!$H$86</f>
        <v>0</v>
      </c>
      <c r="R1848">
        <f>'Energy consumption (raw)'!P1798*Lists!$H$87</f>
        <v>0</v>
      </c>
      <c r="S1848">
        <f>'Energy consumption (raw)'!Q1798*Lists!$H$88</f>
        <v>0</v>
      </c>
      <c r="T1848">
        <f>'Energy consumption (raw)'!R1798*Lists!$H$89</f>
        <v>0</v>
      </c>
      <c r="U1848">
        <f>'Energy consumption (raw)'!S1798*Lists!$H$90</f>
        <v>0</v>
      </c>
      <c r="V1848">
        <f>'Energy consumption (raw)'!T1798*Lists!$H$91</f>
        <v>0</v>
      </c>
      <c r="W1848">
        <f>'Energy consumption (raw)'!U1798*Lists!$H$92</f>
        <v>0</v>
      </c>
      <c r="X1848">
        <f>'Energy consumption (raw)'!V1798*Lists!$H$93</f>
        <v>0</v>
      </c>
      <c r="Y1848">
        <f>'Energy consumption (raw)'!W1798*Lists!$H$94</f>
        <v>0</v>
      </c>
      <c r="Z1848">
        <f>'Energy consumption (raw)'!X1798*Lists!$H$96*1000000</f>
        <v>0</v>
      </c>
      <c r="AA1848">
        <f>'Energy consumption (raw)'!Y1798*Lists!$H$97</f>
        <v>0</v>
      </c>
      <c r="AB1848">
        <f>'Energy consumption (raw)'!Z1798*Lists!$H$96</f>
        <v>0</v>
      </c>
      <c r="AC1848">
        <f>'Energy consumption (raw)'!AA1798*Lists!$H$98</f>
        <v>0</v>
      </c>
      <c r="AD1848">
        <f>'Energy consumption (raw)'!AB1798*Lists!$H$99</f>
        <v>0</v>
      </c>
      <c r="AE1848">
        <f>'Energy consumption (raw)'!AC1798*Lists!$H$101</f>
        <v>0</v>
      </c>
      <c r="AF1848">
        <f>'Energy consumption (raw)'!AD1798*Lists!$H$101</f>
        <v>0</v>
      </c>
      <c r="AG1848">
        <f>'Energy consumption (raw)'!AE1798*Lists!$H$101</f>
        <v>0</v>
      </c>
      <c r="AH1848">
        <f>'Energy consumption (raw)'!AF1798*Lists!$H$100</f>
        <v>0</v>
      </c>
      <c r="AI1848" s="167">
        <f t="shared" si="133"/>
        <v>3087.1418200000003</v>
      </c>
      <c r="AJ1848" s="179">
        <f>'Energy consumption (raw)'!AG1798</f>
        <v>3087.1418200000003</v>
      </c>
      <c r="AK1848" s="179">
        <f>'Energy consumption (raw)'!AH1798</f>
        <v>1269.91986</v>
      </c>
      <c r="AL1848">
        <f>IF(ROUND(AI1848,-3)=ROUND('Energy consumption (raw)'!AG1798,-3),1,0)</f>
        <v>1</v>
      </c>
      <c r="AM1848" s="179" t="str">
        <f>'Energy consumption (raw)'!AJ1798</f>
        <v>48. Dong Nai</v>
      </c>
      <c r="AN1848">
        <f>VLOOKUP(AM1848,Lists!$F$9:$G$71,2,FALSE)</f>
        <v>1</v>
      </c>
    </row>
    <row r="1849" spans="2:40" x14ac:dyDescent="0.25">
      <c r="B1849" s="65" t="str">
        <f t="shared" si="131"/>
        <v>Industry1697</v>
      </c>
      <c r="C1849" s="179">
        <f>'Energy consumption (raw)'!B1799</f>
        <v>1697</v>
      </c>
      <c r="D1849" s="179">
        <f>'Energy consumption (raw)'!C1799</f>
        <v>0</v>
      </c>
      <c r="E1849" s="179">
        <f>'Energy consumption (raw)'!D1799</f>
        <v>0</v>
      </c>
      <c r="F1849" s="179" t="str">
        <f>'Energy consumption (raw)'!E1799</f>
        <v>Công nghiệp</v>
      </c>
      <c r="G1849" s="179" t="str">
        <f>'Energy consumption (raw)'!F1799</f>
        <v>Dệt may</v>
      </c>
      <c r="H1849" s="179" t="str">
        <f>'Energy consumption (raw)'!G1799</f>
        <v>Industry</v>
      </c>
      <c r="I1849" s="179" t="str">
        <f>'Energy consumption (raw)'!I1799</f>
        <v>13 Manufacture of textiles</v>
      </c>
      <c r="J1849" s="179" t="str">
        <f>INDEX(Sector!$E$6:$E$46,MATCH('Energy consumption (toe)'!I1849,Sector!$B$6:$B$46,FALSE))</f>
        <v>Manufacture of textiles</v>
      </c>
      <c r="K1849" s="179">
        <f>IFERROR('Energy consumption (raw)'!J1799*Lists!$H$84,)</f>
        <v>2760.7664600000003</v>
      </c>
      <c r="L1849" s="179">
        <f>'Energy consumption (raw)'!K1799*Lists!$H$84</f>
        <v>2721.8520000000003</v>
      </c>
      <c r="M1849" s="179">
        <f>'Energy consumption (raw)'!L1799*Lists!$H$84</f>
        <v>0</v>
      </c>
      <c r="N1849" s="179">
        <f>'Energy consumption (raw)'!M1799*Lists!$H$84</f>
        <v>0</v>
      </c>
      <c r="O1849" s="178">
        <f t="shared" si="132"/>
        <v>2721.8520000000003</v>
      </c>
      <c r="P1849">
        <f>'Energy consumption (raw)'!N1799*Lists!$H$85</f>
        <v>0</v>
      </c>
      <c r="Q1849">
        <f>'Energy consumption (raw)'!O1799*Lists!$H$86</f>
        <v>0</v>
      </c>
      <c r="R1849">
        <f>'Energy consumption (raw)'!P1799*Lists!$H$87</f>
        <v>0</v>
      </c>
      <c r="S1849">
        <f>'Energy consumption (raw)'!Q1799*Lists!$H$88</f>
        <v>0</v>
      </c>
      <c r="T1849">
        <f>'Energy consumption (raw)'!R1799*Lists!$H$89</f>
        <v>0</v>
      </c>
      <c r="U1849">
        <f>'Energy consumption (raw)'!S1799*Lists!$H$90</f>
        <v>0</v>
      </c>
      <c r="V1849">
        <f>'Energy consumption (raw)'!T1799*Lists!$H$91</f>
        <v>0</v>
      </c>
      <c r="W1849">
        <f>'Energy consumption (raw)'!U1799*Lists!$H$92</f>
        <v>0</v>
      </c>
      <c r="X1849">
        <f>'Energy consumption (raw)'!V1799*Lists!$H$93</f>
        <v>0</v>
      </c>
      <c r="Y1849">
        <f>'Energy consumption (raw)'!W1799*Lists!$H$94</f>
        <v>0</v>
      </c>
      <c r="Z1849">
        <f>'Energy consumption (raw)'!X1799*Lists!$H$96*1000000</f>
        <v>0</v>
      </c>
      <c r="AA1849">
        <f>'Energy consumption (raw)'!Y1799*Lists!$H$97</f>
        <v>0</v>
      </c>
      <c r="AB1849">
        <f>'Energy consumption (raw)'!Z1799*Lists!$H$96</f>
        <v>0</v>
      </c>
      <c r="AC1849">
        <f>'Energy consumption (raw)'!AA1799*Lists!$H$98</f>
        <v>0</v>
      </c>
      <c r="AD1849">
        <f>'Energy consumption (raw)'!AB1799*Lists!$H$99</f>
        <v>0</v>
      </c>
      <c r="AE1849">
        <f>'Energy consumption (raw)'!AC1799*Lists!$H$101</f>
        <v>0</v>
      </c>
      <c r="AF1849">
        <f>'Energy consumption (raw)'!AD1799*Lists!$H$101</f>
        <v>0</v>
      </c>
      <c r="AG1849">
        <f>'Energy consumption (raw)'!AE1799*Lists!$H$101</f>
        <v>0</v>
      </c>
      <c r="AH1849">
        <f>'Energy consumption (raw)'!AF1799*Lists!$H$100</f>
        <v>0</v>
      </c>
      <c r="AI1849" s="167">
        <f t="shared" si="133"/>
        <v>2721.8520000000003</v>
      </c>
      <c r="AJ1849" s="179">
        <f>'Energy consumption (raw)'!AG1799</f>
        <v>2721.8520000000003</v>
      </c>
      <c r="AK1849" s="179">
        <f>'Energy consumption (raw)'!AH1799</f>
        <v>3013.6950200000001</v>
      </c>
      <c r="AL1849">
        <f>IF(ROUND(AI1849,-3)=ROUND('Energy consumption (raw)'!AG1799,-3),1,0)</f>
        <v>1</v>
      </c>
      <c r="AM1849" s="179" t="str">
        <f>'Energy consumption (raw)'!AJ1799</f>
        <v>48. Dong Nai</v>
      </c>
      <c r="AN1849">
        <f>VLOOKUP(AM1849,Lists!$F$9:$G$71,2,FALSE)</f>
        <v>1</v>
      </c>
    </row>
    <row r="1850" spans="2:40" x14ac:dyDescent="0.25">
      <c r="B1850" s="65" t="str">
        <f t="shared" si="131"/>
        <v>Industry1698</v>
      </c>
      <c r="C1850" s="179">
        <f>'Energy consumption (raw)'!B1800</f>
        <v>1698</v>
      </c>
      <c r="D1850" s="179">
        <f>'Energy consumption (raw)'!C1800</f>
        <v>0</v>
      </c>
      <c r="E1850" s="179">
        <f>'Energy consumption (raw)'!D1800</f>
        <v>0</v>
      </c>
      <c r="F1850" s="179" t="str">
        <f>'Energy consumption (raw)'!E1800</f>
        <v>Công nghiệp</v>
      </c>
      <c r="G1850" s="179" t="str">
        <f>'Energy consumption (raw)'!F1800</f>
        <v>Sản xuất chế biến da</v>
      </c>
      <c r="H1850" s="179" t="str">
        <f>'Energy consumption (raw)'!G1800</f>
        <v>Industry</v>
      </c>
      <c r="I1850" s="179" t="str">
        <f>'Energy consumption (raw)'!I1800</f>
        <v>15 Manufacture of leather and related products</v>
      </c>
      <c r="J1850" s="179" t="str">
        <f>INDEX(Sector!$E$6:$E$46,MATCH('Energy consumption (toe)'!I1850,Sector!$B$6:$B$46,FALSE))</f>
        <v>Manufacture of leather and related products</v>
      </c>
      <c r="K1850" s="179">
        <f>IFERROR('Energy consumption (raw)'!J1800*Lists!$H$84,)</f>
        <v>1133.3335000000002</v>
      </c>
      <c r="L1850" s="179">
        <f>'Energy consumption (raw)'!K1800*Lists!$H$84</f>
        <v>3315.2157360000001</v>
      </c>
      <c r="M1850" s="179">
        <f>'Energy consumption (raw)'!L1800*Lists!$H$84</f>
        <v>0</v>
      </c>
      <c r="N1850" s="179">
        <f>'Energy consumption (raw)'!M1800*Lists!$H$84</f>
        <v>0</v>
      </c>
      <c r="O1850" s="178">
        <f t="shared" si="132"/>
        <v>3315.2157360000001</v>
      </c>
      <c r="P1850">
        <f>'Energy consumption (raw)'!N1800*Lists!$H$85</f>
        <v>0</v>
      </c>
      <c r="Q1850">
        <f>'Energy consumption (raw)'!O1800*Lists!$H$86</f>
        <v>0</v>
      </c>
      <c r="R1850">
        <f>'Energy consumption (raw)'!P1800*Lists!$H$87</f>
        <v>0</v>
      </c>
      <c r="S1850">
        <f>'Energy consumption (raw)'!Q1800*Lists!$H$88</f>
        <v>0</v>
      </c>
      <c r="T1850">
        <f>'Energy consumption (raw)'!R1800*Lists!$H$89</f>
        <v>0</v>
      </c>
      <c r="U1850">
        <f>'Energy consumption (raw)'!S1800*Lists!$H$90</f>
        <v>0</v>
      </c>
      <c r="V1850">
        <f>'Energy consumption (raw)'!T1800*Lists!$H$91</f>
        <v>0</v>
      </c>
      <c r="W1850">
        <f>'Energy consumption (raw)'!U1800*Lists!$H$92</f>
        <v>0</v>
      </c>
      <c r="X1850">
        <f>'Energy consumption (raw)'!V1800*Lists!$H$93</f>
        <v>0</v>
      </c>
      <c r="Y1850">
        <f>'Energy consumption (raw)'!W1800*Lists!$H$94</f>
        <v>0</v>
      </c>
      <c r="Z1850">
        <f>'Energy consumption (raw)'!X1800*Lists!$H$96*1000000</f>
        <v>0</v>
      </c>
      <c r="AA1850">
        <f>'Energy consumption (raw)'!Y1800*Lists!$H$97</f>
        <v>0</v>
      </c>
      <c r="AB1850">
        <f>'Energy consumption (raw)'!Z1800*Lists!$H$96</f>
        <v>0</v>
      </c>
      <c r="AC1850">
        <f>'Energy consumption (raw)'!AA1800*Lists!$H$98</f>
        <v>0</v>
      </c>
      <c r="AD1850">
        <f>'Energy consumption (raw)'!AB1800*Lists!$H$99</f>
        <v>0</v>
      </c>
      <c r="AE1850">
        <f>'Energy consumption (raw)'!AC1800*Lists!$H$101</f>
        <v>0</v>
      </c>
      <c r="AF1850">
        <f>'Energy consumption (raw)'!AD1800*Lists!$H$101</f>
        <v>0</v>
      </c>
      <c r="AG1850">
        <f>'Energy consumption (raw)'!AE1800*Lists!$H$101</f>
        <v>0</v>
      </c>
      <c r="AH1850">
        <f>'Energy consumption (raw)'!AF1800*Lists!$H$100</f>
        <v>0</v>
      </c>
      <c r="AI1850" s="167">
        <f t="shared" si="133"/>
        <v>3315.2157360000001</v>
      </c>
      <c r="AJ1850" s="179">
        <f>'Energy consumption (raw)'!AG1800</f>
        <v>3315.2157360000001</v>
      </c>
      <c r="AK1850" s="179">
        <f>'Energy consumption (raw)'!AH1800</f>
        <v>1211.9493500000001</v>
      </c>
      <c r="AL1850">
        <f>IF(ROUND(AI1850,-3)=ROUND('Energy consumption (raw)'!AG1800,-3),1,0)</f>
        <v>1</v>
      </c>
      <c r="AM1850" s="179" t="str">
        <f>'Energy consumption (raw)'!AJ1800</f>
        <v>48. Dong Nai</v>
      </c>
      <c r="AN1850">
        <f>VLOOKUP(AM1850,Lists!$F$9:$G$71,2,FALSE)</f>
        <v>1</v>
      </c>
    </row>
    <row r="1851" spans="2:40" x14ac:dyDescent="0.25">
      <c r="B1851" s="65" t="str">
        <f t="shared" si="131"/>
        <v>Industry1699</v>
      </c>
      <c r="C1851" s="179">
        <f>'Energy consumption (raw)'!B1801</f>
        <v>1699</v>
      </c>
      <c r="D1851" s="179">
        <f>'Energy consumption (raw)'!C1801</f>
        <v>0</v>
      </c>
      <c r="E1851" s="179">
        <f>'Energy consumption (raw)'!D1801</f>
        <v>0</v>
      </c>
      <c r="F1851" s="179" t="str">
        <f>'Energy consumption (raw)'!E1801</f>
        <v>Công nghiệp</v>
      </c>
      <c r="G1851" s="179" t="str">
        <f>'Energy consumption (raw)'!F1801</f>
        <v>Gia công cơ khí, xử lý và tráng phủ kim loại</v>
      </c>
      <c r="H1851" s="179" t="str">
        <f>'Energy consumption (raw)'!G1801</f>
        <v>Industry</v>
      </c>
      <c r="I1851" s="179" t="str">
        <f>'Energy consumption (raw)'!I1801</f>
        <v>24 Manufacture of basic metals</v>
      </c>
      <c r="J1851" s="179" t="str">
        <f>INDEX(Sector!$E$6:$E$46,MATCH('Energy consumption (toe)'!I1851,Sector!$B$6:$B$46,FALSE))</f>
        <v>Manufacture of basic metals</v>
      </c>
      <c r="K1851" s="179">
        <f>IFERROR('Energy consumption (raw)'!J1801*Lists!$H$84,)</f>
        <v>928.31509000000005</v>
      </c>
      <c r="L1851" s="179">
        <f>'Energy consumption (raw)'!K1801*Lists!$H$84</f>
        <v>1046.7465120000002</v>
      </c>
      <c r="M1851" s="179">
        <f>'Energy consumption (raw)'!L1801*Lists!$H$84</f>
        <v>0</v>
      </c>
      <c r="N1851" s="179">
        <f>'Energy consumption (raw)'!M1801*Lists!$H$84</f>
        <v>0</v>
      </c>
      <c r="O1851" s="178">
        <f t="shared" si="132"/>
        <v>1046.7465120000002</v>
      </c>
      <c r="P1851">
        <f>'Energy consumption (raw)'!N1801*Lists!$H$85</f>
        <v>0</v>
      </c>
      <c r="Q1851">
        <f>'Energy consumption (raw)'!O1801*Lists!$H$86</f>
        <v>0</v>
      </c>
      <c r="R1851">
        <f>'Energy consumption (raw)'!P1801*Lists!$H$87</f>
        <v>0</v>
      </c>
      <c r="S1851">
        <f>'Energy consumption (raw)'!Q1801*Lists!$H$88</f>
        <v>0</v>
      </c>
      <c r="T1851">
        <f>'Energy consumption (raw)'!R1801*Lists!$H$89</f>
        <v>0</v>
      </c>
      <c r="U1851">
        <f>'Energy consumption (raw)'!S1801*Lists!$H$90</f>
        <v>0</v>
      </c>
      <c r="V1851">
        <f>'Energy consumption (raw)'!T1801*Lists!$H$91</f>
        <v>0</v>
      </c>
      <c r="W1851">
        <f>'Energy consumption (raw)'!U1801*Lists!$H$92</f>
        <v>0</v>
      </c>
      <c r="X1851">
        <f>'Energy consumption (raw)'!V1801*Lists!$H$93</f>
        <v>0</v>
      </c>
      <c r="Y1851">
        <f>'Energy consumption (raw)'!W1801*Lists!$H$94</f>
        <v>0</v>
      </c>
      <c r="Z1851">
        <f>'Energy consumption (raw)'!X1801*Lists!$H$96*1000000</f>
        <v>0</v>
      </c>
      <c r="AA1851">
        <f>'Energy consumption (raw)'!Y1801*Lists!$H$97</f>
        <v>0</v>
      </c>
      <c r="AB1851">
        <f>'Energy consumption (raw)'!Z1801*Lists!$H$96</f>
        <v>0</v>
      </c>
      <c r="AC1851">
        <f>'Energy consumption (raw)'!AA1801*Lists!$H$98</f>
        <v>0</v>
      </c>
      <c r="AD1851">
        <f>'Energy consumption (raw)'!AB1801*Lists!$H$99</f>
        <v>0</v>
      </c>
      <c r="AE1851">
        <f>'Energy consumption (raw)'!AC1801*Lists!$H$101</f>
        <v>0</v>
      </c>
      <c r="AF1851">
        <f>'Energy consumption (raw)'!AD1801*Lists!$H$101</f>
        <v>0</v>
      </c>
      <c r="AG1851">
        <f>'Energy consumption (raw)'!AE1801*Lists!$H$101</f>
        <v>0</v>
      </c>
      <c r="AH1851">
        <f>'Energy consumption (raw)'!AF1801*Lists!$H$100</f>
        <v>0</v>
      </c>
      <c r="AI1851" s="167">
        <f t="shared" si="133"/>
        <v>1046.7465120000002</v>
      </c>
      <c r="AJ1851" s="179">
        <f>'Energy consumption (raw)'!AG1801</f>
        <v>1046.7465120000002</v>
      </c>
      <c r="AK1851" s="179">
        <f>'Energy consumption (raw)'!AH1801</f>
        <v>0</v>
      </c>
      <c r="AL1851">
        <f>IF(ROUND(AI1851,-3)=ROUND('Energy consumption (raw)'!AG1801,-3),1,0)</f>
        <v>1</v>
      </c>
      <c r="AM1851" s="179" t="str">
        <f>'Energy consumption (raw)'!AJ1801</f>
        <v>48. Dong Nai</v>
      </c>
      <c r="AN1851">
        <f>VLOOKUP(AM1851,Lists!$F$9:$G$71,2,FALSE)</f>
        <v>1</v>
      </c>
    </row>
    <row r="1852" spans="2:40" x14ac:dyDescent="0.25">
      <c r="B1852" s="65" t="str">
        <f t="shared" si="131"/>
        <v>Industry1700</v>
      </c>
      <c r="C1852" s="179">
        <f>'Energy consumption (raw)'!B1802</f>
        <v>1700</v>
      </c>
      <c r="D1852" s="179">
        <f>'Energy consumption (raw)'!C1802</f>
        <v>0</v>
      </c>
      <c r="E1852" s="179">
        <f>'Energy consumption (raw)'!D1802</f>
        <v>0</v>
      </c>
      <c r="F1852" s="179" t="str">
        <f>'Energy consumption (raw)'!E1802</f>
        <v>Công nghiệp</v>
      </c>
      <c r="G1852" s="179" t="str">
        <f>'Energy consumption (raw)'!F1802</f>
        <v>Sản xuất đồ uống không cồn, nước khoáng</v>
      </c>
      <c r="H1852" s="179" t="str">
        <f>'Energy consumption (raw)'!G1802</f>
        <v>Industry</v>
      </c>
      <c r="I1852" s="179" t="str">
        <f>'Energy consumption (raw)'!I1802</f>
        <v>11 Manufacture of beverages</v>
      </c>
      <c r="J1852" s="179" t="str">
        <f>INDEX(Sector!$E$6:$E$46,MATCH('Energy consumption (toe)'!I1852,Sector!$B$6:$B$46,FALSE))</f>
        <v>Manufacture of beverages</v>
      </c>
      <c r="K1852" s="179">
        <f>IFERROR('Energy consumption (raw)'!J1802*Lists!$H$84,)</f>
        <v>0</v>
      </c>
      <c r="L1852" s="179">
        <f>'Energy consumption (raw)'!K1802*Lists!$H$84</f>
        <v>1533.40254</v>
      </c>
      <c r="M1852" s="179">
        <f>'Energy consumption (raw)'!L1802*Lists!$H$84</f>
        <v>0</v>
      </c>
      <c r="N1852" s="179">
        <f>'Energy consumption (raw)'!M1802*Lists!$H$84</f>
        <v>0</v>
      </c>
      <c r="O1852" s="178">
        <f t="shared" si="132"/>
        <v>1533.40254</v>
      </c>
      <c r="P1852">
        <f>'Energy consumption (raw)'!N1802*Lists!$H$85</f>
        <v>0</v>
      </c>
      <c r="Q1852">
        <f>'Energy consumption (raw)'!O1802*Lists!$H$86</f>
        <v>0</v>
      </c>
      <c r="R1852">
        <f>'Energy consumption (raw)'!P1802*Lists!$H$87</f>
        <v>0</v>
      </c>
      <c r="S1852">
        <f>'Energy consumption (raw)'!Q1802*Lists!$H$88</f>
        <v>0</v>
      </c>
      <c r="T1852">
        <f>'Energy consumption (raw)'!R1802*Lists!$H$89</f>
        <v>0</v>
      </c>
      <c r="U1852">
        <f>'Energy consumption (raw)'!S1802*Lists!$H$90</f>
        <v>0</v>
      </c>
      <c r="V1852">
        <f>'Energy consumption (raw)'!T1802*Lists!$H$91</f>
        <v>0</v>
      </c>
      <c r="W1852">
        <f>'Energy consumption (raw)'!U1802*Lists!$H$92</f>
        <v>0</v>
      </c>
      <c r="X1852">
        <f>'Energy consumption (raw)'!V1802*Lists!$H$93</f>
        <v>0</v>
      </c>
      <c r="Y1852">
        <f>'Energy consumption (raw)'!W1802*Lists!$H$94</f>
        <v>0</v>
      </c>
      <c r="Z1852">
        <f>'Energy consumption (raw)'!X1802*Lists!$H$96*1000000</f>
        <v>0</v>
      </c>
      <c r="AA1852">
        <f>'Energy consumption (raw)'!Y1802*Lists!$H$97</f>
        <v>0</v>
      </c>
      <c r="AB1852">
        <f>'Energy consumption (raw)'!Z1802*Lists!$H$96</f>
        <v>0</v>
      </c>
      <c r="AC1852">
        <f>'Energy consumption (raw)'!AA1802*Lists!$H$98</f>
        <v>0</v>
      </c>
      <c r="AD1852">
        <f>'Energy consumption (raw)'!AB1802*Lists!$H$99</f>
        <v>0</v>
      </c>
      <c r="AE1852">
        <f>'Energy consumption (raw)'!AC1802*Lists!$H$101</f>
        <v>0</v>
      </c>
      <c r="AF1852">
        <f>'Energy consumption (raw)'!AD1802*Lists!$H$101</f>
        <v>0</v>
      </c>
      <c r="AG1852">
        <f>'Energy consumption (raw)'!AE1802*Lists!$H$101</f>
        <v>0</v>
      </c>
      <c r="AH1852">
        <f>'Energy consumption (raw)'!AF1802*Lists!$H$100</f>
        <v>0</v>
      </c>
      <c r="AI1852" s="167">
        <f t="shared" si="133"/>
        <v>1533.40254</v>
      </c>
      <c r="AJ1852" s="179">
        <f>'Energy consumption (raw)'!AG1802</f>
        <v>1533.40254</v>
      </c>
      <c r="AK1852" s="179">
        <f>'Energy consumption (raw)'!AH1802</f>
        <v>0</v>
      </c>
      <c r="AL1852">
        <f>IF(ROUND(AI1852,-3)=ROUND('Energy consumption (raw)'!AG1802,-3),1,0)</f>
        <v>1</v>
      </c>
      <c r="AM1852" s="179" t="str">
        <f>'Energy consumption (raw)'!AJ1802</f>
        <v>48. Dong Nai</v>
      </c>
      <c r="AN1852">
        <f>VLOOKUP(AM1852,Lists!$F$9:$G$71,2,FALSE)</f>
        <v>1</v>
      </c>
    </row>
    <row r="1853" spans="2:40" x14ac:dyDescent="0.25">
      <c r="B1853" s="65" t="str">
        <f t="shared" ref="B1853:B1916" si="134">H1853&amp;C1853</f>
        <v>Industry1701</v>
      </c>
      <c r="C1853" s="179">
        <f>'Energy consumption (raw)'!B1803</f>
        <v>1701</v>
      </c>
      <c r="D1853" s="179">
        <f>'Energy consumption (raw)'!C1803</f>
        <v>0</v>
      </c>
      <c r="E1853" s="179">
        <f>'Energy consumption (raw)'!D1803</f>
        <v>0</v>
      </c>
      <c r="F1853" s="179" t="str">
        <f>'Energy consumption (raw)'!E1803</f>
        <v>Công nghiệp</v>
      </c>
      <c r="G1853" s="179" t="str">
        <f>'Energy consumption (raw)'!F1803</f>
        <v>Bán lẻ dược phẩm, dụng cụ y tế trong các cửa hàng chuyên doanh</v>
      </c>
      <c r="H1853" s="179" t="str">
        <f>'Energy consumption (raw)'!G1803</f>
        <v>Industry</v>
      </c>
      <c r="I1853" s="179" t="str">
        <f>'Energy consumption (raw)'!I1803</f>
        <v>47 Retail</v>
      </c>
      <c r="J1853" s="179" t="str">
        <f>INDEX(Sector!$E$6:$E$46,MATCH('Energy consumption (toe)'!I1853,Sector!$B$6:$B$46,FALSE))</f>
        <v>Retail</v>
      </c>
      <c r="K1853" s="179">
        <f>IFERROR('Energy consumption (raw)'!J1803*Lists!$H$84,)</f>
        <v>4366.5284479000002</v>
      </c>
      <c r="L1853" s="179">
        <f>'Energy consumption (raw)'!K1803*Lists!$H$84</f>
        <v>4366.5284479000002</v>
      </c>
      <c r="M1853" s="179">
        <f>'Energy consumption (raw)'!L1803*Lists!$H$84</f>
        <v>0</v>
      </c>
      <c r="N1853" s="179">
        <f>'Energy consumption (raw)'!M1803*Lists!$H$84</f>
        <v>0</v>
      </c>
      <c r="O1853" s="178">
        <f t="shared" ref="O1853:O1916" si="135">IF(L1853=0,K1853,L1853)</f>
        <v>4366.5284479000002</v>
      </c>
      <c r="P1853">
        <f>'Energy consumption (raw)'!N1803*Lists!$H$85</f>
        <v>0</v>
      </c>
      <c r="Q1853">
        <f>'Energy consumption (raw)'!O1803*Lists!$H$86</f>
        <v>0</v>
      </c>
      <c r="R1853">
        <f>'Energy consumption (raw)'!P1803*Lists!$H$87</f>
        <v>0</v>
      </c>
      <c r="S1853">
        <f>'Energy consumption (raw)'!Q1803*Lists!$H$88</f>
        <v>0</v>
      </c>
      <c r="T1853">
        <f>'Energy consumption (raw)'!R1803*Lists!$H$89</f>
        <v>16.32</v>
      </c>
      <c r="U1853">
        <f>'Energy consumption (raw)'!S1803*Lists!$H$90</f>
        <v>0</v>
      </c>
      <c r="V1853">
        <f>'Energy consumption (raw)'!T1803*Lists!$H$91</f>
        <v>0</v>
      </c>
      <c r="W1853">
        <f>'Energy consumption (raw)'!U1803*Lists!$H$92</f>
        <v>0</v>
      </c>
      <c r="X1853">
        <f>'Energy consumption (raw)'!V1803*Lists!$H$93</f>
        <v>0</v>
      </c>
      <c r="Y1853">
        <f>'Energy consumption (raw)'!W1803*Lists!$H$94</f>
        <v>0</v>
      </c>
      <c r="Z1853">
        <f>'Energy consumption (raw)'!X1803*Lists!$H$96*1000000</f>
        <v>0</v>
      </c>
      <c r="AA1853">
        <f>'Energy consumption (raw)'!Y1803*Lists!$H$97</f>
        <v>0</v>
      </c>
      <c r="AB1853">
        <f>'Energy consumption (raw)'!Z1803*Lists!$H$96</f>
        <v>0</v>
      </c>
      <c r="AC1853">
        <f>'Energy consumption (raw)'!AA1803*Lists!$H$98</f>
        <v>0</v>
      </c>
      <c r="AD1853">
        <f>'Energy consumption (raw)'!AB1803*Lists!$H$99</f>
        <v>0</v>
      </c>
      <c r="AE1853">
        <f>'Energy consumption (raw)'!AC1803*Lists!$H$101</f>
        <v>0</v>
      </c>
      <c r="AF1853">
        <f>'Energy consumption (raw)'!AD1803*Lists!$H$101</f>
        <v>0</v>
      </c>
      <c r="AG1853">
        <f>'Energy consumption (raw)'!AE1803*Lists!$H$101</f>
        <v>0</v>
      </c>
      <c r="AH1853">
        <f>'Energy consumption (raw)'!AF1803*Lists!$H$100</f>
        <v>0</v>
      </c>
      <c r="AI1853" s="167">
        <f t="shared" ref="AI1853:AI1916" si="136">IF(SUM(O1853:AH1853)=0,AJ1853,SUM(O1853:AH1853))</f>
        <v>4382.8484478999999</v>
      </c>
      <c r="AJ1853" s="179">
        <f>'Energy consumption (raw)'!AG1803</f>
        <v>4382.8484478999999</v>
      </c>
      <c r="AK1853" s="179">
        <f>'Energy consumption (raw)'!AH1803</f>
        <v>4363.6425749999999</v>
      </c>
      <c r="AL1853">
        <f>IF(ROUND(AI1853,-3)=ROUND('Energy consumption (raw)'!AG1803,-3),1,0)</f>
        <v>1</v>
      </c>
      <c r="AM1853" s="179" t="str">
        <f>'Energy consumption (raw)'!AJ1803</f>
        <v>48. Dong Nai</v>
      </c>
      <c r="AN1853">
        <f>VLOOKUP(AM1853,Lists!$F$9:$G$71,2,FALSE)</f>
        <v>1</v>
      </c>
    </row>
    <row r="1854" spans="2:40" x14ac:dyDescent="0.25">
      <c r="B1854" s="65" t="str">
        <f t="shared" si="134"/>
        <v>Industry1702</v>
      </c>
      <c r="C1854" s="179">
        <f>'Energy consumption (raw)'!B1804</f>
        <v>1702</v>
      </c>
      <c r="D1854" s="179">
        <f>'Energy consumption (raw)'!C1804</f>
        <v>0</v>
      </c>
      <c r="E1854" s="179">
        <f>'Energy consumption (raw)'!D1804</f>
        <v>0</v>
      </c>
      <c r="F1854" s="179" t="str">
        <f>'Energy consumption (raw)'!E1804</f>
        <v>Công nghiệp</v>
      </c>
      <c r="G1854" s="179" t="str">
        <f>'Energy consumption (raw)'!F1804</f>
        <v>Công nghiệp chế biến, chế tạo khác</v>
      </c>
      <c r="H1854" s="179" t="str">
        <f>'Energy consumption (raw)'!G1804</f>
        <v>Industry</v>
      </c>
      <c r="I1854" s="179" t="str">
        <f>'Energy consumption (raw)'!I1804</f>
        <v>32 Other manufacturing</v>
      </c>
      <c r="J1854" s="179" t="str">
        <f>INDEX(Sector!$E$6:$E$46,MATCH('Energy consumption (toe)'!I1854,Sector!$B$6:$B$46,FALSE))</f>
        <v>Other manufacturing</v>
      </c>
      <c r="K1854" s="179">
        <f>IFERROR('Energy consumption (raw)'!J1804*Lists!$H$84,)</f>
        <v>0</v>
      </c>
      <c r="L1854" s="179">
        <f>'Energy consumption (raw)'!K1804*Lists!$H$84</f>
        <v>2327.6278440000001</v>
      </c>
      <c r="M1854" s="179">
        <f>'Energy consumption (raw)'!L1804*Lists!$H$84</f>
        <v>0</v>
      </c>
      <c r="N1854" s="179">
        <f>'Energy consumption (raw)'!M1804*Lists!$H$84</f>
        <v>0</v>
      </c>
      <c r="O1854" s="178">
        <f t="shared" si="135"/>
        <v>2327.6278440000001</v>
      </c>
      <c r="P1854">
        <f>'Energy consumption (raw)'!N1804*Lists!$H$85</f>
        <v>0</v>
      </c>
      <c r="Q1854">
        <f>'Energy consumption (raw)'!O1804*Lists!$H$86</f>
        <v>0</v>
      </c>
      <c r="R1854">
        <f>'Energy consumption (raw)'!P1804*Lists!$H$87</f>
        <v>0</v>
      </c>
      <c r="S1854">
        <f>'Energy consumption (raw)'!Q1804*Lists!$H$88</f>
        <v>0</v>
      </c>
      <c r="T1854">
        <f>'Energy consumption (raw)'!R1804*Lists!$H$89</f>
        <v>0</v>
      </c>
      <c r="U1854">
        <f>'Energy consumption (raw)'!S1804*Lists!$H$90</f>
        <v>0</v>
      </c>
      <c r="V1854">
        <f>'Energy consumption (raw)'!T1804*Lists!$H$91</f>
        <v>0</v>
      </c>
      <c r="W1854">
        <f>'Energy consumption (raw)'!U1804*Lists!$H$92</f>
        <v>0</v>
      </c>
      <c r="X1854">
        <f>'Energy consumption (raw)'!V1804*Lists!$H$93</f>
        <v>0</v>
      </c>
      <c r="Y1854">
        <f>'Energy consumption (raw)'!W1804*Lists!$H$94</f>
        <v>0</v>
      </c>
      <c r="Z1854">
        <f>'Energy consumption (raw)'!X1804*Lists!$H$96*1000000</f>
        <v>0</v>
      </c>
      <c r="AA1854">
        <f>'Energy consumption (raw)'!Y1804*Lists!$H$97</f>
        <v>0</v>
      </c>
      <c r="AB1854">
        <f>'Energy consumption (raw)'!Z1804*Lists!$H$96</f>
        <v>0</v>
      </c>
      <c r="AC1854">
        <f>'Energy consumption (raw)'!AA1804*Lists!$H$98</f>
        <v>0</v>
      </c>
      <c r="AD1854">
        <f>'Energy consumption (raw)'!AB1804*Lists!$H$99</f>
        <v>0</v>
      </c>
      <c r="AE1854">
        <f>'Energy consumption (raw)'!AC1804*Lists!$H$101</f>
        <v>0</v>
      </c>
      <c r="AF1854">
        <f>'Energy consumption (raw)'!AD1804*Lists!$H$101</f>
        <v>0</v>
      </c>
      <c r="AG1854">
        <f>'Energy consumption (raw)'!AE1804*Lists!$H$101</f>
        <v>0</v>
      </c>
      <c r="AH1854">
        <f>'Energy consumption (raw)'!AF1804*Lists!$H$100</f>
        <v>0</v>
      </c>
      <c r="AI1854" s="167">
        <f t="shared" si="136"/>
        <v>2327.6278440000001</v>
      </c>
      <c r="AJ1854" s="179">
        <f>'Energy consumption (raw)'!AG1804</f>
        <v>2327.6278440000001</v>
      </c>
      <c r="AK1854" s="179">
        <f>'Energy consumption (raw)'!AH1804</f>
        <v>1640.0855600000002</v>
      </c>
      <c r="AL1854">
        <f>IF(ROUND(AI1854,-3)=ROUND('Energy consumption (raw)'!AG1804,-3),1,0)</f>
        <v>1</v>
      </c>
      <c r="AM1854" s="179" t="str">
        <f>'Energy consumption (raw)'!AJ1804</f>
        <v>48. Dong Nai</v>
      </c>
      <c r="AN1854">
        <f>VLOOKUP(AM1854,Lists!$F$9:$G$71,2,FALSE)</f>
        <v>1</v>
      </c>
    </row>
    <row r="1855" spans="2:40" x14ac:dyDescent="0.25">
      <c r="B1855" s="65" t="str">
        <f t="shared" si="134"/>
        <v>Industry1703</v>
      </c>
      <c r="C1855" s="179">
        <f>'Energy consumption (raw)'!B1805</f>
        <v>1703</v>
      </c>
      <c r="D1855" s="179">
        <f>'Energy consumption (raw)'!C1805</f>
        <v>0</v>
      </c>
      <c r="E1855" s="179">
        <f>'Energy consumption (raw)'!D1805</f>
        <v>0</v>
      </c>
      <c r="F1855" s="179" t="str">
        <f>'Energy consumption (raw)'!E1805</f>
        <v>Công nghiệp</v>
      </c>
      <c r="G1855" s="179" t="str">
        <f>'Energy consumption (raw)'!F1805</f>
        <v>Sản xuất nước đá</v>
      </c>
      <c r="H1855" s="179" t="str">
        <f>'Energy consumption (raw)'!G1805</f>
        <v>Industry</v>
      </c>
      <c r="I1855" s="179" t="str">
        <f>'Energy consumption (raw)'!I1805</f>
        <v>10 Manufacture of food products</v>
      </c>
      <c r="J1855" s="179" t="str">
        <f>INDEX(Sector!$E$6:$E$46,MATCH('Energy consumption (toe)'!I1855,Sector!$B$6:$B$46,FALSE))</f>
        <v>Manufacture of food products</v>
      </c>
      <c r="K1855" s="179">
        <f>IFERROR('Energy consumption (raw)'!J1805*Lists!$H$84,)</f>
        <v>0</v>
      </c>
      <c r="L1855" s="179">
        <f>'Energy consumption (raw)'!K1805*Lists!$H$84</f>
        <v>1061.1334440000001</v>
      </c>
      <c r="M1855" s="179">
        <f>'Energy consumption (raw)'!L1805*Lists!$H$84</f>
        <v>0</v>
      </c>
      <c r="N1855" s="179">
        <f>'Energy consumption (raw)'!M1805*Lists!$H$84</f>
        <v>0</v>
      </c>
      <c r="O1855" s="178">
        <f t="shared" si="135"/>
        <v>1061.1334440000001</v>
      </c>
      <c r="P1855">
        <f>'Energy consumption (raw)'!N1805*Lists!$H$85</f>
        <v>0</v>
      </c>
      <c r="Q1855">
        <f>'Energy consumption (raw)'!O1805*Lists!$H$86</f>
        <v>0</v>
      </c>
      <c r="R1855">
        <f>'Energy consumption (raw)'!P1805*Lists!$H$87</f>
        <v>0</v>
      </c>
      <c r="S1855">
        <f>'Energy consumption (raw)'!Q1805*Lists!$H$88</f>
        <v>0</v>
      </c>
      <c r="T1855">
        <f>'Energy consumption (raw)'!R1805*Lists!$H$89</f>
        <v>0</v>
      </c>
      <c r="U1855">
        <f>'Energy consumption (raw)'!S1805*Lists!$H$90</f>
        <v>0</v>
      </c>
      <c r="V1855">
        <f>'Energy consumption (raw)'!T1805*Lists!$H$91</f>
        <v>0</v>
      </c>
      <c r="W1855">
        <f>'Energy consumption (raw)'!U1805*Lists!$H$92</f>
        <v>0</v>
      </c>
      <c r="X1855">
        <f>'Energy consumption (raw)'!V1805*Lists!$H$93</f>
        <v>0</v>
      </c>
      <c r="Y1855">
        <f>'Energy consumption (raw)'!W1805*Lists!$H$94</f>
        <v>0</v>
      </c>
      <c r="Z1855">
        <f>'Energy consumption (raw)'!X1805*Lists!$H$96*1000000</f>
        <v>0</v>
      </c>
      <c r="AA1855">
        <f>'Energy consumption (raw)'!Y1805*Lists!$H$97</f>
        <v>0</v>
      </c>
      <c r="AB1855">
        <f>'Energy consumption (raw)'!Z1805*Lists!$H$96</f>
        <v>0</v>
      </c>
      <c r="AC1855">
        <f>'Energy consumption (raw)'!AA1805*Lists!$H$98</f>
        <v>0</v>
      </c>
      <c r="AD1855">
        <f>'Energy consumption (raw)'!AB1805*Lists!$H$99</f>
        <v>0</v>
      </c>
      <c r="AE1855">
        <f>'Energy consumption (raw)'!AC1805*Lists!$H$101</f>
        <v>0</v>
      </c>
      <c r="AF1855">
        <f>'Energy consumption (raw)'!AD1805*Lists!$H$101</f>
        <v>0</v>
      </c>
      <c r="AG1855">
        <f>'Energy consumption (raw)'!AE1805*Lists!$H$101</f>
        <v>0</v>
      </c>
      <c r="AH1855">
        <f>'Energy consumption (raw)'!AF1805*Lists!$H$100</f>
        <v>0</v>
      </c>
      <c r="AI1855" s="167">
        <f t="shared" si="136"/>
        <v>1061.1334440000001</v>
      </c>
      <c r="AJ1855" s="179">
        <f>'Energy consumption (raw)'!AG1805</f>
        <v>1061.1334440000001</v>
      </c>
      <c r="AK1855" s="179">
        <f>'Energy consumption (raw)'!AH1805</f>
        <v>0</v>
      </c>
      <c r="AL1855">
        <f>IF(ROUND(AI1855,-3)=ROUND('Energy consumption (raw)'!AG1805,-3),1,0)</f>
        <v>1</v>
      </c>
      <c r="AM1855" s="179" t="str">
        <f>'Energy consumption (raw)'!AJ1805</f>
        <v>48. Dong Nai</v>
      </c>
      <c r="AN1855">
        <f>VLOOKUP(AM1855,Lists!$F$9:$G$71,2,FALSE)</f>
        <v>1</v>
      </c>
    </row>
    <row r="1856" spans="2:40" x14ac:dyDescent="0.25">
      <c r="B1856" s="65" t="str">
        <f t="shared" si="134"/>
        <v>Industry1704</v>
      </c>
      <c r="C1856" s="179">
        <f>'Energy consumption (raw)'!B1806</f>
        <v>1704</v>
      </c>
      <c r="D1856" s="179">
        <f>'Energy consumption (raw)'!C1806</f>
        <v>0</v>
      </c>
      <c r="E1856" s="179">
        <f>'Energy consumption (raw)'!D1806</f>
        <v>0</v>
      </c>
      <c r="F1856" s="179" t="str">
        <f>'Energy consumption (raw)'!E1806</f>
        <v>Công nghiệp</v>
      </c>
      <c r="G1856" s="179" t="str">
        <f>'Energy consumption (raw)'!F1806</f>
        <v>Sản xuất nước đá</v>
      </c>
      <c r="H1856" s="179" t="str">
        <f>'Energy consumption (raw)'!G1806</f>
        <v>Industry</v>
      </c>
      <c r="I1856" s="179" t="str">
        <f>'Energy consumption (raw)'!I1806</f>
        <v>10 Manufacture of food products</v>
      </c>
      <c r="J1856" s="179" t="str">
        <f>INDEX(Sector!$E$6:$E$46,MATCH('Energy consumption (toe)'!I1856,Sector!$B$6:$B$46,FALSE))</f>
        <v>Manufacture of food products</v>
      </c>
      <c r="K1856" s="179">
        <f>IFERROR('Energy consumption (raw)'!J1806*Lists!$H$84,)</f>
        <v>0</v>
      </c>
      <c r="L1856" s="179">
        <f>'Energy consumption (raw)'!K1806*Lists!$H$84</f>
        <v>1037.692188</v>
      </c>
      <c r="M1856" s="179">
        <f>'Energy consumption (raw)'!L1806*Lists!$H$84</f>
        <v>0</v>
      </c>
      <c r="N1856" s="179">
        <f>'Energy consumption (raw)'!M1806*Lists!$H$84</f>
        <v>0</v>
      </c>
      <c r="O1856" s="178">
        <f t="shared" si="135"/>
        <v>1037.692188</v>
      </c>
      <c r="P1856">
        <f>'Energy consumption (raw)'!N1806*Lists!$H$85</f>
        <v>0</v>
      </c>
      <c r="Q1856">
        <f>'Energy consumption (raw)'!O1806*Lists!$H$86</f>
        <v>0</v>
      </c>
      <c r="R1856">
        <f>'Energy consumption (raw)'!P1806*Lists!$H$87</f>
        <v>0</v>
      </c>
      <c r="S1856">
        <f>'Energy consumption (raw)'!Q1806*Lists!$H$88</f>
        <v>0</v>
      </c>
      <c r="T1856">
        <f>'Energy consumption (raw)'!R1806*Lists!$H$89</f>
        <v>0</v>
      </c>
      <c r="U1856">
        <f>'Energy consumption (raw)'!S1806*Lists!$H$90</f>
        <v>0</v>
      </c>
      <c r="V1856">
        <f>'Energy consumption (raw)'!T1806*Lists!$H$91</f>
        <v>0</v>
      </c>
      <c r="W1856">
        <f>'Energy consumption (raw)'!U1806*Lists!$H$92</f>
        <v>0</v>
      </c>
      <c r="X1856">
        <f>'Energy consumption (raw)'!V1806*Lists!$H$93</f>
        <v>0</v>
      </c>
      <c r="Y1856">
        <f>'Energy consumption (raw)'!W1806*Lists!$H$94</f>
        <v>0</v>
      </c>
      <c r="Z1856">
        <f>'Energy consumption (raw)'!X1806*Lists!$H$96*1000000</f>
        <v>0</v>
      </c>
      <c r="AA1856">
        <f>'Energy consumption (raw)'!Y1806*Lists!$H$97</f>
        <v>0</v>
      </c>
      <c r="AB1856">
        <f>'Energy consumption (raw)'!Z1806*Lists!$H$96</f>
        <v>0</v>
      </c>
      <c r="AC1856">
        <f>'Energy consumption (raw)'!AA1806*Lists!$H$98</f>
        <v>0</v>
      </c>
      <c r="AD1856">
        <f>'Energy consumption (raw)'!AB1806*Lists!$H$99</f>
        <v>0</v>
      </c>
      <c r="AE1856">
        <f>'Energy consumption (raw)'!AC1806*Lists!$H$101</f>
        <v>0</v>
      </c>
      <c r="AF1856">
        <f>'Energy consumption (raw)'!AD1806*Lists!$H$101</f>
        <v>0</v>
      </c>
      <c r="AG1856">
        <f>'Energy consumption (raw)'!AE1806*Lists!$H$101</f>
        <v>0</v>
      </c>
      <c r="AH1856">
        <f>'Energy consumption (raw)'!AF1806*Lists!$H$100</f>
        <v>0</v>
      </c>
      <c r="AI1856" s="167">
        <f t="shared" si="136"/>
        <v>1037.692188</v>
      </c>
      <c r="AJ1856" s="179">
        <f>'Energy consumption (raw)'!AG1806</f>
        <v>1037.692188</v>
      </c>
      <c r="AK1856" s="179">
        <f>'Energy consumption (raw)'!AH1806</f>
        <v>0</v>
      </c>
      <c r="AL1856">
        <f>IF(ROUND(AI1856,-3)=ROUND('Energy consumption (raw)'!AG1806,-3),1,0)</f>
        <v>1</v>
      </c>
      <c r="AM1856" s="179" t="str">
        <f>'Energy consumption (raw)'!AJ1806</f>
        <v>48. Dong Nai</v>
      </c>
      <c r="AN1856">
        <f>VLOOKUP(AM1856,Lists!$F$9:$G$71,2,FALSE)</f>
        <v>1</v>
      </c>
    </row>
    <row r="1857" spans="2:40" x14ac:dyDescent="0.25">
      <c r="B1857" s="65" t="str">
        <f t="shared" si="134"/>
        <v>Industry1705</v>
      </c>
      <c r="C1857" s="179">
        <f>'Energy consumption (raw)'!B1807</f>
        <v>1705</v>
      </c>
      <c r="D1857" s="179">
        <f>'Energy consumption (raw)'!C1807</f>
        <v>0</v>
      </c>
      <c r="E1857" s="179">
        <f>'Energy consumption (raw)'!D1807</f>
        <v>0</v>
      </c>
      <c r="F1857" s="179" t="str">
        <f>'Energy consumption (raw)'!E1807</f>
        <v>Công nghiệp</v>
      </c>
      <c r="G1857" s="179" t="str">
        <f>'Energy consumption (raw)'!F1807</f>
        <v>Sản xuất nước đá</v>
      </c>
      <c r="H1857" s="179" t="str">
        <f>'Energy consumption (raw)'!G1807</f>
        <v>Industry</v>
      </c>
      <c r="I1857" s="179" t="str">
        <f>'Energy consumption (raw)'!I1807</f>
        <v>10 Manufacture of food products</v>
      </c>
      <c r="J1857" s="179" t="str">
        <f>INDEX(Sector!$E$6:$E$46,MATCH('Energy consumption (toe)'!I1857,Sector!$B$6:$B$46,FALSE))</f>
        <v>Manufacture of food products</v>
      </c>
      <c r="K1857" s="179">
        <f>IFERROR('Energy consumption (raw)'!J1807*Lists!$H$84,)</f>
        <v>444.76975000000004</v>
      </c>
      <c r="L1857" s="179">
        <f>'Energy consumption (raw)'!K1807*Lists!$H$84</f>
        <v>1327.9304880000002</v>
      </c>
      <c r="M1857" s="179">
        <f>'Energy consumption (raw)'!L1807*Lists!$H$84</f>
        <v>0</v>
      </c>
      <c r="N1857" s="179">
        <f>'Energy consumption (raw)'!M1807*Lists!$H$84</f>
        <v>0</v>
      </c>
      <c r="O1857" s="178">
        <f t="shared" si="135"/>
        <v>1327.9304880000002</v>
      </c>
      <c r="P1857">
        <f>'Energy consumption (raw)'!N1807*Lists!$H$85</f>
        <v>0</v>
      </c>
      <c r="Q1857">
        <f>'Energy consumption (raw)'!O1807*Lists!$H$86</f>
        <v>0</v>
      </c>
      <c r="R1857">
        <f>'Energy consumption (raw)'!P1807*Lists!$H$87</f>
        <v>0</v>
      </c>
      <c r="S1857">
        <f>'Energy consumption (raw)'!Q1807*Lists!$H$88</f>
        <v>0</v>
      </c>
      <c r="T1857">
        <f>'Energy consumption (raw)'!R1807*Lists!$H$89</f>
        <v>0</v>
      </c>
      <c r="U1857">
        <f>'Energy consumption (raw)'!S1807*Lists!$H$90</f>
        <v>0</v>
      </c>
      <c r="V1857">
        <f>'Energy consumption (raw)'!T1807*Lists!$H$91</f>
        <v>0</v>
      </c>
      <c r="W1857">
        <f>'Energy consumption (raw)'!U1807*Lists!$H$92</f>
        <v>0</v>
      </c>
      <c r="X1857">
        <f>'Energy consumption (raw)'!V1807*Lists!$H$93</f>
        <v>0</v>
      </c>
      <c r="Y1857">
        <f>'Energy consumption (raw)'!W1807*Lists!$H$94</f>
        <v>0</v>
      </c>
      <c r="Z1857">
        <f>'Energy consumption (raw)'!X1807*Lists!$H$96*1000000</f>
        <v>0</v>
      </c>
      <c r="AA1857">
        <f>'Energy consumption (raw)'!Y1807*Lists!$H$97</f>
        <v>0</v>
      </c>
      <c r="AB1857">
        <f>'Energy consumption (raw)'!Z1807*Lists!$H$96</f>
        <v>0</v>
      </c>
      <c r="AC1857">
        <f>'Energy consumption (raw)'!AA1807*Lists!$H$98</f>
        <v>0</v>
      </c>
      <c r="AD1857">
        <f>'Energy consumption (raw)'!AB1807*Lists!$H$99</f>
        <v>0</v>
      </c>
      <c r="AE1857">
        <f>'Energy consumption (raw)'!AC1807*Lists!$H$101</f>
        <v>0</v>
      </c>
      <c r="AF1857">
        <f>'Energy consumption (raw)'!AD1807*Lists!$H$101</f>
        <v>0</v>
      </c>
      <c r="AG1857">
        <f>'Energy consumption (raw)'!AE1807*Lists!$H$101</f>
        <v>0</v>
      </c>
      <c r="AH1857">
        <f>'Energy consumption (raw)'!AF1807*Lists!$H$100</f>
        <v>0</v>
      </c>
      <c r="AI1857" s="167">
        <f t="shared" si="136"/>
        <v>1327.9304880000002</v>
      </c>
      <c r="AJ1857" s="179">
        <f>'Energy consumption (raw)'!AG1807</f>
        <v>1327.9304880000002</v>
      </c>
      <c r="AK1857" s="179">
        <f>'Energy consumption (raw)'!AH1807</f>
        <v>0</v>
      </c>
      <c r="AL1857">
        <f>IF(ROUND(AI1857,-3)=ROUND('Energy consumption (raw)'!AG1807,-3),1,0)</f>
        <v>1</v>
      </c>
      <c r="AM1857" s="179" t="str">
        <f>'Energy consumption (raw)'!AJ1807</f>
        <v>48. Dong Nai</v>
      </c>
      <c r="AN1857">
        <f>VLOOKUP(AM1857,Lists!$F$9:$G$71,2,FALSE)</f>
        <v>1</v>
      </c>
    </row>
    <row r="1858" spans="2:40" x14ac:dyDescent="0.25">
      <c r="B1858" s="65" t="str">
        <f t="shared" si="134"/>
        <v>Industry1706</v>
      </c>
      <c r="C1858" s="179">
        <f>'Energy consumption (raw)'!B1808</f>
        <v>1706</v>
      </c>
      <c r="D1858" s="179">
        <f>'Energy consumption (raw)'!C1808</f>
        <v>0</v>
      </c>
      <c r="E1858" s="179">
        <f>'Energy consumption (raw)'!D1808</f>
        <v>0</v>
      </c>
      <c r="F1858" s="179" t="str">
        <f>'Energy consumption (raw)'!E1808</f>
        <v>Công nghiệp</v>
      </c>
      <c r="G1858" s="179" t="str">
        <f>'Energy consumption (raw)'!F1808</f>
        <v>Sản xuất bột ngọt, hạt nêm</v>
      </c>
      <c r="H1858" s="179" t="str">
        <f>'Energy consumption (raw)'!G1808</f>
        <v>Industry</v>
      </c>
      <c r="I1858" s="179" t="str">
        <f>'Energy consumption (raw)'!I1808</f>
        <v>10 Manufacture of food products</v>
      </c>
      <c r="J1858" s="179" t="str">
        <f>INDEX(Sector!$E$6:$E$46,MATCH('Energy consumption (toe)'!I1858,Sector!$B$6:$B$46,FALSE))</f>
        <v>Manufacture of food products</v>
      </c>
      <c r="K1858" s="179">
        <f>IFERROR('Energy consumption (raw)'!J1808*Lists!$H$84,)</f>
        <v>0</v>
      </c>
      <c r="L1858" s="179">
        <f>'Energy consumption (raw)'!K1808*Lists!$H$84</f>
        <v>1203.1295620000001</v>
      </c>
      <c r="M1858" s="179">
        <f>'Energy consumption (raw)'!L1808*Lists!$H$84</f>
        <v>0</v>
      </c>
      <c r="N1858" s="179">
        <f>'Energy consumption (raw)'!M1808*Lists!$H$84</f>
        <v>0</v>
      </c>
      <c r="O1858" s="178">
        <f t="shared" si="135"/>
        <v>1203.1295620000001</v>
      </c>
      <c r="P1858">
        <f>'Energy consumption (raw)'!N1808*Lists!$H$85</f>
        <v>0</v>
      </c>
      <c r="Q1858">
        <f>'Energy consumption (raw)'!O1808*Lists!$H$86</f>
        <v>0</v>
      </c>
      <c r="R1858">
        <f>'Energy consumption (raw)'!P1808*Lists!$H$87</f>
        <v>0</v>
      </c>
      <c r="S1858">
        <f>'Energy consumption (raw)'!Q1808*Lists!$H$88</f>
        <v>0</v>
      </c>
      <c r="T1858">
        <f>'Energy consumption (raw)'!R1808*Lists!$H$89</f>
        <v>0</v>
      </c>
      <c r="U1858">
        <f>'Energy consumption (raw)'!S1808*Lists!$H$90</f>
        <v>0</v>
      </c>
      <c r="V1858">
        <f>'Energy consumption (raw)'!T1808*Lists!$H$91</f>
        <v>0</v>
      </c>
      <c r="W1858">
        <f>'Energy consumption (raw)'!U1808*Lists!$H$92</f>
        <v>0</v>
      </c>
      <c r="X1858">
        <f>'Energy consumption (raw)'!V1808*Lists!$H$93</f>
        <v>0</v>
      </c>
      <c r="Y1858">
        <f>'Energy consumption (raw)'!W1808*Lists!$H$94</f>
        <v>0</v>
      </c>
      <c r="Z1858">
        <f>'Energy consumption (raw)'!X1808*Lists!$H$96*1000000</f>
        <v>0</v>
      </c>
      <c r="AA1858">
        <f>'Energy consumption (raw)'!Y1808*Lists!$H$97</f>
        <v>332.45000000000005</v>
      </c>
      <c r="AB1858">
        <f>'Energy consumption (raw)'!Z1808*Lists!$H$96</f>
        <v>0</v>
      </c>
      <c r="AC1858">
        <f>'Energy consumption (raw)'!AA1808*Lists!$H$98</f>
        <v>0</v>
      </c>
      <c r="AD1858">
        <f>'Energy consumption (raw)'!AB1808*Lists!$H$99</f>
        <v>0</v>
      </c>
      <c r="AE1858">
        <f>'Energy consumption (raw)'!AC1808*Lists!$H$101</f>
        <v>0</v>
      </c>
      <c r="AF1858">
        <f>'Energy consumption (raw)'!AD1808*Lists!$H$101</f>
        <v>0</v>
      </c>
      <c r="AG1858">
        <f>'Energy consumption (raw)'!AE1808*Lists!$H$101</f>
        <v>0</v>
      </c>
      <c r="AH1858">
        <f>'Energy consumption (raw)'!AF1808*Lists!$H$100</f>
        <v>0</v>
      </c>
      <c r="AI1858" s="167">
        <f t="shared" si="136"/>
        <v>1535.5795620000001</v>
      </c>
      <c r="AJ1858" s="179">
        <f>'Energy consumption (raw)'!AG1808</f>
        <v>1535.5795620000001</v>
      </c>
      <c r="AK1858" s="179">
        <f>'Energy consumption (raw)'!AH1808</f>
        <v>1637.9886230000002</v>
      </c>
      <c r="AL1858">
        <f>IF(ROUND(AI1858,-3)=ROUND('Energy consumption (raw)'!AG1808,-3),1,0)</f>
        <v>1</v>
      </c>
      <c r="AM1858" s="179" t="str">
        <f>'Energy consumption (raw)'!AJ1808</f>
        <v>48. Dong Nai</v>
      </c>
      <c r="AN1858">
        <f>VLOOKUP(AM1858,Lists!$F$9:$G$71,2,FALSE)</f>
        <v>1</v>
      </c>
    </row>
    <row r="1859" spans="2:40" x14ac:dyDescent="0.25">
      <c r="B1859" s="65" t="str">
        <f t="shared" si="134"/>
        <v>Industry1707</v>
      </c>
      <c r="C1859" s="179">
        <f>'Energy consumption (raw)'!B1809</f>
        <v>1707</v>
      </c>
      <c r="D1859" s="179">
        <f>'Energy consumption (raw)'!C1809</f>
        <v>0</v>
      </c>
      <c r="E1859" s="179">
        <f>'Energy consumption (raw)'!D1809</f>
        <v>0</v>
      </c>
      <c r="F1859" s="179" t="str">
        <f>'Energy consumption (raw)'!E1809</f>
        <v>Công nghiệp</v>
      </c>
      <c r="G1859" s="179" t="str">
        <f>'Energy consumption (raw)'!F1809</f>
        <v>Chế biến thực phẩm</v>
      </c>
      <c r="H1859" s="179" t="str">
        <f>'Energy consumption (raw)'!G1809</f>
        <v>Industry</v>
      </c>
      <c r="I1859" s="179" t="str">
        <f>'Energy consumption (raw)'!I1809</f>
        <v>10 Manufacture of food products</v>
      </c>
      <c r="J1859" s="179" t="str">
        <f>INDEX(Sector!$E$6:$E$46,MATCH('Energy consumption (toe)'!I1859,Sector!$B$6:$B$46,FALSE))</f>
        <v>Manufacture of food products</v>
      </c>
      <c r="K1859" s="179">
        <f>IFERROR('Energy consumption (raw)'!J1809*Lists!$H$84,)</f>
        <v>0</v>
      </c>
      <c r="L1859" s="179">
        <f>'Energy consumption (raw)'!K1809*Lists!$H$84</f>
        <v>2757.1805280000003</v>
      </c>
      <c r="M1859" s="179">
        <f>'Energy consumption (raw)'!L1809*Lists!$H$84</f>
        <v>0</v>
      </c>
      <c r="N1859" s="179">
        <f>'Energy consumption (raw)'!M1809*Lists!$H$84</f>
        <v>0</v>
      </c>
      <c r="O1859" s="178">
        <f t="shared" si="135"/>
        <v>2757.1805280000003</v>
      </c>
      <c r="P1859">
        <f>'Energy consumption (raw)'!N1809*Lists!$H$85</f>
        <v>0</v>
      </c>
      <c r="Q1859">
        <f>'Energy consumption (raw)'!O1809*Lists!$H$86</f>
        <v>0</v>
      </c>
      <c r="R1859">
        <f>'Energy consumption (raw)'!P1809*Lists!$H$87</f>
        <v>0</v>
      </c>
      <c r="S1859">
        <f>'Energy consumption (raw)'!Q1809*Lists!$H$88</f>
        <v>0</v>
      </c>
      <c r="T1859">
        <f>'Energy consumption (raw)'!R1809*Lists!$H$89</f>
        <v>0</v>
      </c>
      <c r="U1859">
        <f>'Energy consumption (raw)'!S1809*Lists!$H$90</f>
        <v>0</v>
      </c>
      <c r="V1859">
        <f>'Energy consumption (raw)'!T1809*Lists!$H$91</f>
        <v>0</v>
      </c>
      <c r="W1859">
        <f>'Energy consumption (raw)'!U1809*Lists!$H$92</f>
        <v>0</v>
      </c>
      <c r="X1859">
        <f>'Energy consumption (raw)'!V1809*Lists!$H$93</f>
        <v>0</v>
      </c>
      <c r="Y1859">
        <f>'Energy consumption (raw)'!W1809*Lists!$H$94</f>
        <v>0</v>
      </c>
      <c r="Z1859">
        <f>'Energy consumption (raw)'!X1809*Lists!$H$96*1000000</f>
        <v>0</v>
      </c>
      <c r="AA1859">
        <f>'Energy consumption (raw)'!Y1809*Lists!$H$97</f>
        <v>0</v>
      </c>
      <c r="AB1859">
        <f>'Energy consumption (raw)'!Z1809*Lists!$H$96</f>
        <v>0</v>
      </c>
      <c r="AC1859">
        <f>'Energy consumption (raw)'!AA1809*Lists!$H$98</f>
        <v>0</v>
      </c>
      <c r="AD1859">
        <f>'Energy consumption (raw)'!AB1809*Lists!$H$99</f>
        <v>0</v>
      </c>
      <c r="AE1859">
        <f>'Energy consumption (raw)'!AC1809*Lists!$H$101</f>
        <v>0</v>
      </c>
      <c r="AF1859">
        <f>'Energy consumption (raw)'!AD1809*Lists!$H$101</f>
        <v>0</v>
      </c>
      <c r="AG1859">
        <f>'Energy consumption (raw)'!AE1809*Lists!$H$101</f>
        <v>0</v>
      </c>
      <c r="AH1859">
        <f>'Energy consumption (raw)'!AF1809*Lists!$H$100</f>
        <v>0</v>
      </c>
      <c r="AI1859" s="167">
        <f t="shared" si="136"/>
        <v>2757.1805280000003</v>
      </c>
      <c r="AJ1859" s="179">
        <f>'Energy consumption (raw)'!AG1809</f>
        <v>2757.1805280000003</v>
      </c>
      <c r="AK1859" s="179">
        <f>'Energy consumption (raw)'!AH1809</f>
        <v>0</v>
      </c>
      <c r="AL1859">
        <f>IF(ROUND(AI1859,-3)=ROUND('Energy consumption (raw)'!AG1809,-3),1,0)</f>
        <v>1</v>
      </c>
      <c r="AM1859" s="179" t="str">
        <f>'Energy consumption (raw)'!AJ1809</f>
        <v>48. Dong Nai</v>
      </c>
      <c r="AN1859">
        <f>VLOOKUP(AM1859,Lists!$F$9:$G$71,2,FALSE)</f>
        <v>1</v>
      </c>
    </row>
    <row r="1860" spans="2:40" x14ac:dyDescent="0.25">
      <c r="B1860" s="65" t="str">
        <f t="shared" si="134"/>
        <v>Industry1708</v>
      </c>
      <c r="C1860" s="179">
        <f>'Energy consumption (raw)'!B1810</f>
        <v>1708</v>
      </c>
      <c r="D1860" s="179">
        <f>'Energy consumption (raw)'!C1810</f>
        <v>0</v>
      </c>
      <c r="E1860" s="179">
        <f>'Energy consumption (raw)'!D1810</f>
        <v>0</v>
      </c>
      <c r="F1860" s="179" t="str">
        <f>'Energy consumption (raw)'!E1810</f>
        <v>Công nghiệp</v>
      </c>
      <c r="G1860" s="179" t="str">
        <f>'Energy consumption (raw)'!F1810</f>
        <v>Sản xuất vật liệu xây dựng từ đất sét</v>
      </c>
      <c r="H1860" s="179" t="str">
        <f>'Energy consumption (raw)'!G1810</f>
        <v>Industry</v>
      </c>
      <c r="I1860" s="179" t="str">
        <f>'Energy consumption (raw)'!I1810</f>
        <v>23 Manufacture of other non-metallic mineral products</v>
      </c>
      <c r="J1860" s="179" t="str">
        <f>INDEX(Sector!$E$6:$E$46,MATCH('Energy consumption (toe)'!I1860,Sector!$B$6:$B$46,FALSE))</f>
        <v>Manufacture of other non-metallic mineral products</v>
      </c>
      <c r="K1860" s="179">
        <f>IFERROR('Energy consumption (raw)'!J1810*Lists!$H$84,)</f>
        <v>5767.6576215000005</v>
      </c>
      <c r="L1860" s="179">
        <f>'Energy consumption (raw)'!K1810*Lists!$H$84</f>
        <v>16717.281696000002</v>
      </c>
      <c r="M1860" s="179">
        <f>'Energy consumption (raw)'!L1810*Lists!$H$84</f>
        <v>0</v>
      </c>
      <c r="N1860" s="179">
        <f>'Energy consumption (raw)'!M1810*Lists!$H$84</f>
        <v>0</v>
      </c>
      <c r="O1860" s="178">
        <f t="shared" si="135"/>
        <v>16717.281696000002</v>
      </c>
      <c r="P1860">
        <f>'Energy consumption (raw)'!N1810*Lists!$H$85</f>
        <v>0</v>
      </c>
      <c r="Q1860">
        <f>'Energy consumption (raw)'!O1810*Lists!$H$86</f>
        <v>0</v>
      </c>
      <c r="R1860">
        <f>'Energy consumption (raw)'!P1810*Lists!$H$87</f>
        <v>0</v>
      </c>
      <c r="S1860">
        <f>'Energy consumption (raw)'!Q1810*Lists!$H$88</f>
        <v>0</v>
      </c>
      <c r="T1860">
        <f>'Energy consumption (raw)'!R1810*Lists!$H$89</f>
        <v>0</v>
      </c>
      <c r="U1860">
        <f>'Energy consumption (raw)'!S1810*Lists!$H$90</f>
        <v>0</v>
      </c>
      <c r="V1860">
        <f>'Energy consumption (raw)'!T1810*Lists!$H$91</f>
        <v>0</v>
      </c>
      <c r="W1860">
        <f>'Energy consumption (raw)'!U1810*Lists!$H$92</f>
        <v>0</v>
      </c>
      <c r="X1860">
        <f>'Energy consumption (raw)'!V1810*Lists!$H$93</f>
        <v>0</v>
      </c>
      <c r="Y1860">
        <f>'Energy consumption (raw)'!W1810*Lists!$H$94</f>
        <v>0</v>
      </c>
      <c r="Z1860">
        <f>'Energy consumption (raw)'!X1810*Lists!$H$96*1000000</f>
        <v>15893.999999999998</v>
      </c>
      <c r="AA1860">
        <f>'Energy consumption (raw)'!Y1810*Lists!$H$97</f>
        <v>0</v>
      </c>
      <c r="AB1860">
        <f>'Energy consumption (raw)'!Z1810*Lists!$H$96</f>
        <v>0</v>
      </c>
      <c r="AC1860">
        <f>'Energy consumption (raw)'!AA1810*Lists!$H$98</f>
        <v>0</v>
      </c>
      <c r="AD1860">
        <f>'Energy consumption (raw)'!AB1810*Lists!$H$99</f>
        <v>0</v>
      </c>
      <c r="AE1860">
        <f>'Energy consumption (raw)'!AC1810*Lists!$H$101</f>
        <v>0</v>
      </c>
      <c r="AF1860">
        <f>'Energy consumption (raw)'!AD1810*Lists!$H$101</f>
        <v>0</v>
      </c>
      <c r="AG1860">
        <f>'Energy consumption (raw)'!AE1810*Lists!$H$101</f>
        <v>0</v>
      </c>
      <c r="AH1860">
        <f>'Energy consumption (raw)'!AF1810*Lists!$H$100</f>
        <v>0</v>
      </c>
      <c r="AI1860" s="167">
        <f t="shared" si="136"/>
        <v>32611.281695999998</v>
      </c>
      <c r="AJ1860" s="179">
        <f>'Energy consumption (raw)'!AG1810</f>
        <v>32611.281696000002</v>
      </c>
      <c r="AK1860" s="179">
        <f>'Energy consumption (raw)'!AH1810</f>
        <v>6999.0480000000007</v>
      </c>
      <c r="AL1860">
        <f>IF(ROUND(AI1860,-3)=ROUND('Energy consumption (raw)'!AG1810,-3),1,0)</f>
        <v>1</v>
      </c>
      <c r="AM1860" s="179" t="str">
        <f>'Energy consumption (raw)'!AJ1810</f>
        <v>48. Dong Nai</v>
      </c>
      <c r="AN1860">
        <f>VLOOKUP(AM1860,Lists!$F$9:$G$71,2,FALSE)</f>
        <v>1</v>
      </c>
    </row>
    <row r="1861" spans="2:40" x14ac:dyDescent="0.25">
      <c r="B1861" s="65" t="str">
        <f t="shared" si="134"/>
        <v>Industry1709</v>
      </c>
      <c r="C1861" s="179">
        <f>'Energy consumption (raw)'!B1811</f>
        <v>1709</v>
      </c>
      <c r="D1861" s="179">
        <f>'Energy consumption (raw)'!C1811</f>
        <v>0</v>
      </c>
      <c r="E1861" s="179">
        <f>'Energy consumption (raw)'!D1811</f>
        <v>0</v>
      </c>
      <c r="F1861" s="179" t="str">
        <f>'Energy consumption (raw)'!E1811</f>
        <v>Công nghiệp</v>
      </c>
      <c r="G1861" s="179" t="str">
        <f>'Energy consumption (raw)'!F1811</f>
        <v>Sản xuất thiết bị điện</v>
      </c>
      <c r="H1861" s="179" t="str">
        <f>'Energy consumption (raw)'!G1811</f>
        <v>Industry</v>
      </c>
      <c r="I1861" s="179" t="str">
        <f>'Energy consumption (raw)'!I1811</f>
        <v>27 Manufacture of electrical equipment</v>
      </c>
      <c r="J1861" s="179" t="str">
        <f>INDEX(Sector!$E$6:$E$46,MATCH('Energy consumption (toe)'!I1861,Sector!$B$6:$B$46,FALSE))</f>
        <v>Manufacture of electrical equipment</v>
      </c>
      <c r="K1861" s="179">
        <f>IFERROR('Energy consumption (raw)'!J1811*Lists!$H$84,)</f>
        <v>1730.0055823</v>
      </c>
      <c r="L1861" s="179">
        <f>'Energy consumption (raw)'!K1811*Lists!$H$84</f>
        <v>5176.1848319999999</v>
      </c>
      <c r="M1861" s="179">
        <f>'Energy consumption (raw)'!L1811*Lists!$H$84</f>
        <v>0</v>
      </c>
      <c r="N1861" s="179">
        <f>'Energy consumption (raw)'!M1811*Lists!$H$84</f>
        <v>0</v>
      </c>
      <c r="O1861" s="178">
        <f t="shared" si="135"/>
        <v>5176.1848319999999</v>
      </c>
      <c r="P1861">
        <f>'Energy consumption (raw)'!N1811*Lists!$H$85</f>
        <v>0</v>
      </c>
      <c r="Q1861">
        <f>'Energy consumption (raw)'!O1811*Lists!$H$86</f>
        <v>0</v>
      </c>
      <c r="R1861">
        <f>'Energy consumption (raw)'!P1811*Lists!$H$87</f>
        <v>0</v>
      </c>
      <c r="S1861">
        <f>'Energy consumption (raw)'!Q1811*Lists!$H$88</f>
        <v>0</v>
      </c>
      <c r="T1861">
        <f>'Energy consumption (raw)'!R1811*Lists!$H$89</f>
        <v>0</v>
      </c>
      <c r="U1861">
        <f>'Energy consumption (raw)'!S1811*Lists!$H$90</f>
        <v>0</v>
      </c>
      <c r="V1861">
        <f>'Energy consumption (raw)'!T1811*Lists!$H$91</f>
        <v>0</v>
      </c>
      <c r="W1861">
        <f>'Energy consumption (raw)'!U1811*Lists!$H$92</f>
        <v>0</v>
      </c>
      <c r="X1861">
        <f>'Energy consumption (raw)'!V1811*Lists!$H$93</f>
        <v>0</v>
      </c>
      <c r="Y1861">
        <f>'Energy consumption (raw)'!W1811*Lists!$H$94</f>
        <v>0</v>
      </c>
      <c r="Z1861">
        <f>'Energy consumption (raw)'!X1811*Lists!$H$96*1000000</f>
        <v>0</v>
      </c>
      <c r="AA1861">
        <f>'Energy consumption (raw)'!Y1811*Lists!$H$97</f>
        <v>0</v>
      </c>
      <c r="AB1861">
        <f>'Energy consumption (raw)'!Z1811*Lists!$H$96</f>
        <v>0</v>
      </c>
      <c r="AC1861">
        <f>'Energy consumption (raw)'!AA1811*Lists!$H$98</f>
        <v>0</v>
      </c>
      <c r="AD1861">
        <f>'Energy consumption (raw)'!AB1811*Lists!$H$99</f>
        <v>0</v>
      </c>
      <c r="AE1861">
        <f>'Energy consumption (raw)'!AC1811*Lists!$H$101</f>
        <v>0</v>
      </c>
      <c r="AF1861">
        <f>'Energy consumption (raw)'!AD1811*Lists!$H$101</f>
        <v>0</v>
      </c>
      <c r="AG1861">
        <f>'Energy consumption (raw)'!AE1811*Lists!$H$101</f>
        <v>0</v>
      </c>
      <c r="AH1861">
        <f>'Energy consumption (raw)'!AF1811*Lists!$H$100</f>
        <v>0</v>
      </c>
      <c r="AI1861" s="167">
        <f t="shared" si="136"/>
        <v>5176.1848319999999</v>
      </c>
      <c r="AJ1861" s="179">
        <f>'Energy consumption (raw)'!AG1811</f>
        <v>5176.1848319999999</v>
      </c>
      <c r="AK1861" s="179">
        <f>'Energy consumption (raw)'!AH1811</f>
        <v>1370.7475036000001</v>
      </c>
      <c r="AL1861">
        <f>IF(ROUND(AI1861,-3)=ROUND('Energy consumption (raw)'!AG1811,-3),1,0)</f>
        <v>1</v>
      </c>
      <c r="AM1861" s="179" t="str">
        <f>'Energy consumption (raw)'!AJ1811</f>
        <v>48. Dong Nai</v>
      </c>
      <c r="AN1861">
        <f>VLOOKUP(AM1861,Lists!$F$9:$G$71,2,FALSE)</f>
        <v>1</v>
      </c>
    </row>
    <row r="1862" spans="2:40" x14ac:dyDescent="0.25">
      <c r="B1862" s="65" t="str">
        <f t="shared" si="134"/>
        <v>Industry1710</v>
      </c>
      <c r="C1862" s="179">
        <f>'Energy consumption (raw)'!B1812</f>
        <v>1710</v>
      </c>
      <c r="D1862" s="179">
        <f>'Energy consumption (raw)'!C1812</f>
        <v>0</v>
      </c>
      <c r="E1862" s="179">
        <f>'Energy consumption (raw)'!D1812</f>
        <v>0</v>
      </c>
      <c r="F1862" s="179" t="str">
        <f>'Energy consumption (raw)'!E1812</f>
        <v>Công nghiệp</v>
      </c>
      <c r="G1862" s="179" t="str">
        <f>'Energy consumption (raw)'!F1812</f>
        <v>Sản xuất sợi, dệt</v>
      </c>
      <c r="H1862" s="179" t="str">
        <f>'Energy consumption (raw)'!G1812</f>
        <v>Industry</v>
      </c>
      <c r="I1862" s="179" t="str">
        <f>'Energy consumption (raw)'!I1812</f>
        <v>13 Manufacture of textiles</v>
      </c>
      <c r="J1862" s="179" t="str">
        <f>INDEX(Sector!$E$6:$E$46,MATCH('Energy consumption (toe)'!I1862,Sector!$B$6:$B$46,FALSE))</f>
        <v>Manufacture of textiles</v>
      </c>
      <c r="K1862" s="179">
        <f>IFERROR('Energy consumption (raw)'!J1812*Lists!$H$84,)</f>
        <v>742.63293880000003</v>
      </c>
      <c r="L1862" s="179">
        <f>'Energy consumption (raw)'!K1812*Lists!$H$84</f>
        <v>1999.2280680000001</v>
      </c>
      <c r="M1862" s="179">
        <f>'Energy consumption (raw)'!L1812*Lists!$H$84</f>
        <v>0</v>
      </c>
      <c r="N1862" s="179">
        <f>'Energy consumption (raw)'!M1812*Lists!$H$84</f>
        <v>0</v>
      </c>
      <c r="O1862" s="178">
        <f t="shared" si="135"/>
        <v>1999.2280680000001</v>
      </c>
      <c r="P1862">
        <f>'Energy consumption (raw)'!N1812*Lists!$H$85</f>
        <v>0</v>
      </c>
      <c r="Q1862">
        <f>'Energy consumption (raw)'!O1812*Lists!$H$86</f>
        <v>0</v>
      </c>
      <c r="R1862">
        <f>'Energy consumption (raw)'!P1812*Lists!$H$87</f>
        <v>0</v>
      </c>
      <c r="S1862">
        <f>'Energy consumption (raw)'!Q1812*Lists!$H$88</f>
        <v>0</v>
      </c>
      <c r="T1862">
        <f>'Energy consumption (raw)'!R1812*Lists!$H$89</f>
        <v>0</v>
      </c>
      <c r="U1862">
        <f>'Energy consumption (raw)'!S1812*Lists!$H$90</f>
        <v>0</v>
      </c>
      <c r="V1862">
        <f>'Energy consumption (raw)'!T1812*Lists!$H$91</f>
        <v>0</v>
      </c>
      <c r="W1862">
        <f>'Energy consumption (raw)'!U1812*Lists!$H$92</f>
        <v>0</v>
      </c>
      <c r="X1862">
        <f>'Energy consumption (raw)'!V1812*Lists!$H$93</f>
        <v>0</v>
      </c>
      <c r="Y1862">
        <f>'Energy consumption (raw)'!W1812*Lists!$H$94</f>
        <v>0</v>
      </c>
      <c r="Z1862">
        <f>'Energy consumption (raw)'!X1812*Lists!$H$96*1000000</f>
        <v>0</v>
      </c>
      <c r="AA1862">
        <f>'Energy consumption (raw)'!Y1812*Lists!$H$97</f>
        <v>0</v>
      </c>
      <c r="AB1862">
        <f>'Energy consumption (raw)'!Z1812*Lists!$H$96</f>
        <v>0</v>
      </c>
      <c r="AC1862">
        <f>'Energy consumption (raw)'!AA1812*Lists!$H$98</f>
        <v>0</v>
      </c>
      <c r="AD1862">
        <f>'Energy consumption (raw)'!AB1812*Lists!$H$99</f>
        <v>0</v>
      </c>
      <c r="AE1862">
        <f>'Energy consumption (raw)'!AC1812*Lists!$H$101</f>
        <v>0</v>
      </c>
      <c r="AF1862">
        <f>'Energy consumption (raw)'!AD1812*Lists!$H$101</f>
        <v>0</v>
      </c>
      <c r="AG1862">
        <f>'Energy consumption (raw)'!AE1812*Lists!$H$101</f>
        <v>0</v>
      </c>
      <c r="AH1862">
        <f>'Energy consumption (raw)'!AF1812*Lists!$H$100</f>
        <v>0</v>
      </c>
      <c r="AI1862" s="167">
        <f t="shared" si="136"/>
        <v>1999.2280680000001</v>
      </c>
      <c r="AJ1862" s="179">
        <f>'Energy consumption (raw)'!AG1812</f>
        <v>1999.2280680000001</v>
      </c>
      <c r="AK1862" s="179">
        <f>'Energy consumption (raw)'!AH1812</f>
        <v>1120.9895000000001</v>
      </c>
      <c r="AL1862">
        <f>IF(ROUND(AI1862,-3)=ROUND('Energy consumption (raw)'!AG1812,-3),1,0)</f>
        <v>1</v>
      </c>
      <c r="AM1862" s="179" t="str">
        <f>'Energy consumption (raw)'!AJ1812</f>
        <v>48. Dong Nai</v>
      </c>
      <c r="AN1862">
        <f>VLOOKUP(AM1862,Lists!$F$9:$G$71,2,FALSE)</f>
        <v>1</v>
      </c>
    </row>
    <row r="1863" spans="2:40" x14ac:dyDescent="0.25">
      <c r="B1863" s="65" t="str">
        <f t="shared" si="134"/>
        <v>Industry1711</v>
      </c>
      <c r="C1863" s="179">
        <f>'Energy consumption (raw)'!B1813</f>
        <v>1711</v>
      </c>
      <c r="D1863" s="179">
        <f>'Energy consumption (raw)'!C1813</f>
        <v>0</v>
      </c>
      <c r="E1863" s="179">
        <f>'Energy consumption (raw)'!D1813</f>
        <v>0</v>
      </c>
      <c r="F1863" s="179" t="str">
        <f>'Energy consumption (raw)'!E1813</f>
        <v>Công nghiệp</v>
      </c>
      <c r="G1863" s="179" t="str">
        <f>'Energy consumption (raw)'!F1813</f>
        <v>Sản xuất các sản phẩm từ nhựa</v>
      </c>
      <c r="H1863" s="179" t="str">
        <f>'Energy consumption (raw)'!G1813</f>
        <v>Industry</v>
      </c>
      <c r="I1863" s="179" t="str">
        <f>'Energy consumption (raw)'!I1813</f>
        <v>22 Manufacture of rubber and plastics products</v>
      </c>
      <c r="J1863" s="179" t="str">
        <f>INDEX(Sector!$E$6:$E$46,MATCH('Energy consumption (toe)'!I1863,Sector!$B$6:$B$46,FALSE))</f>
        <v>Manufacture of rubber and plastics products</v>
      </c>
      <c r="K1863" s="179">
        <f>IFERROR('Energy consumption (raw)'!J1813*Lists!$H$84,)</f>
        <v>0</v>
      </c>
      <c r="L1863" s="179">
        <f>'Energy consumption (raw)'!K1813*Lists!$H$84</f>
        <v>1756.6499520000002</v>
      </c>
      <c r="M1863" s="179">
        <f>'Energy consumption (raw)'!L1813*Lists!$H$84</f>
        <v>0</v>
      </c>
      <c r="N1863" s="179">
        <f>'Energy consumption (raw)'!M1813*Lists!$H$84</f>
        <v>0</v>
      </c>
      <c r="O1863" s="178">
        <f t="shared" si="135"/>
        <v>1756.6499520000002</v>
      </c>
      <c r="P1863">
        <f>'Energy consumption (raw)'!N1813*Lists!$H$85</f>
        <v>0</v>
      </c>
      <c r="Q1863">
        <f>'Energy consumption (raw)'!O1813*Lists!$H$86</f>
        <v>0</v>
      </c>
      <c r="R1863">
        <f>'Energy consumption (raw)'!P1813*Lists!$H$87</f>
        <v>0</v>
      </c>
      <c r="S1863">
        <f>'Energy consumption (raw)'!Q1813*Lists!$H$88</f>
        <v>0</v>
      </c>
      <c r="T1863">
        <f>'Energy consumption (raw)'!R1813*Lists!$H$89</f>
        <v>0</v>
      </c>
      <c r="U1863">
        <f>'Energy consumption (raw)'!S1813*Lists!$H$90</f>
        <v>0</v>
      </c>
      <c r="V1863">
        <f>'Energy consumption (raw)'!T1813*Lists!$H$91</f>
        <v>0</v>
      </c>
      <c r="W1863">
        <f>'Energy consumption (raw)'!U1813*Lists!$H$92</f>
        <v>0</v>
      </c>
      <c r="X1863">
        <f>'Energy consumption (raw)'!V1813*Lists!$H$93</f>
        <v>0</v>
      </c>
      <c r="Y1863">
        <f>'Energy consumption (raw)'!W1813*Lists!$H$94</f>
        <v>0</v>
      </c>
      <c r="Z1863">
        <f>'Energy consumption (raw)'!X1813*Lists!$H$96*1000000</f>
        <v>0</v>
      </c>
      <c r="AA1863">
        <f>'Energy consumption (raw)'!Y1813*Lists!$H$97</f>
        <v>0</v>
      </c>
      <c r="AB1863">
        <f>'Energy consumption (raw)'!Z1813*Lists!$H$96</f>
        <v>0</v>
      </c>
      <c r="AC1863">
        <f>'Energy consumption (raw)'!AA1813*Lists!$H$98</f>
        <v>0</v>
      </c>
      <c r="AD1863">
        <f>'Energy consumption (raw)'!AB1813*Lists!$H$99</f>
        <v>0</v>
      </c>
      <c r="AE1863">
        <f>'Energy consumption (raw)'!AC1813*Lists!$H$101</f>
        <v>0</v>
      </c>
      <c r="AF1863">
        <f>'Energy consumption (raw)'!AD1813*Lists!$H$101</f>
        <v>0</v>
      </c>
      <c r="AG1863">
        <f>'Energy consumption (raw)'!AE1813*Lists!$H$101</f>
        <v>0</v>
      </c>
      <c r="AH1863">
        <f>'Energy consumption (raw)'!AF1813*Lists!$H$100</f>
        <v>0</v>
      </c>
      <c r="AI1863" s="167">
        <f t="shared" si="136"/>
        <v>1756.6499520000002</v>
      </c>
      <c r="AJ1863" s="179">
        <f>'Energy consumption (raw)'!AG1813</f>
        <v>1756.6499520000002</v>
      </c>
      <c r="AK1863" s="179">
        <f>'Energy consumption (raw)'!AH1813</f>
        <v>0</v>
      </c>
      <c r="AL1863">
        <f>IF(ROUND(AI1863,-3)=ROUND('Energy consumption (raw)'!AG1813,-3),1,0)</f>
        <v>1</v>
      </c>
      <c r="AM1863" s="179" t="str">
        <f>'Energy consumption (raw)'!AJ1813</f>
        <v>48. Dong Nai</v>
      </c>
      <c r="AN1863">
        <f>VLOOKUP(AM1863,Lists!$F$9:$G$71,2,FALSE)</f>
        <v>1</v>
      </c>
    </row>
    <row r="1864" spans="2:40" x14ac:dyDescent="0.25">
      <c r="B1864" s="65" t="str">
        <f t="shared" si="134"/>
        <v>Industry1712</v>
      </c>
      <c r="C1864" s="179">
        <f>'Energy consumption (raw)'!B1814</f>
        <v>1712</v>
      </c>
      <c r="D1864" s="179">
        <f>'Energy consumption (raw)'!C1814</f>
        <v>0</v>
      </c>
      <c r="E1864" s="179">
        <f>'Energy consumption (raw)'!D1814</f>
        <v>0</v>
      </c>
      <c r="F1864" s="179" t="str">
        <f>'Energy consumption (raw)'!E1814</f>
        <v>Công nghiệp</v>
      </c>
      <c r="G1864" s="179" t="str">
        <f>'Energy consumption (raw)'!F1814</f>
        <v>Xây dựng công trình kỹ thuật dân dụng</v>
      </c>
      <c r="H1864" s="179" t="str">
        <f>'Energy consumption (raw)'!G1814</f>
        <v>Industry</v>
      </c>
      <c r="I1864" s="179" t="str">
        <f>'Energy consumption (raw)'!I1814</f>
        <v>Buildings</v>
      </c>
      <c r="J1864" s="179" t="str">
        <f>INDEX(Sector!$E$6:$E$46,MATCH('Energy consumption (toe)'!I1864,Sector!$B$6:$B$46,FALSE))</f>
        <v>Buildings</v>
      </c>
      <c r="K1864" s="179">
        <f>IFERROR('Energy consumption (raw)'!J1814*Lists!$H$84,)</f>
        <v>0</v>
      </c>
      <c r="L1864" s="179">
        <f>'Energy consumption (raw)'!K1814*Lists!$H$84</f>
        <v>1890.0207</v>
      </c>
      <c r="M1864" s="179">
        <f>'Energy consumption (raw)'!L1814*Lists!$H$84</f>
        <v>0</v>
      </c>
      <c r="N1864" s="179">
        <f>'Energy consumption (raw)'!M1814*Lists!$H$84</f>
        <v>0</v>
      </c>
      <c r="O1864" s="178">
        <f t="shared" si="135"/>
        <v>1890.0207</v>
      </c>
      <c r="P1864">
        <f>'Energy consumption (raw)'!N1814*Lists!$H$85</f>
        <v>0</v>
      </c>
      <c r="Q1864">
        <f>'Energy consumption (raw)'!O1814*Lists!$H$86</f>
        <v>0</v>
      </c>
      <c r="R1864">
        <f>'Energy consumption (raw)'!P1814*Lists!$H$87</f>
        <v>0</v>
      </c>
      <c r="S1864">
        <f>'Energy consumption (raw)'!Q1814*Lists!$H$88</f>
        <v>0</v>
      </c>
      <c r="T1864">
        <f>'Energy consumption (raw)'!R1814*Lists!$H$89</f>
        <v>0</v>
      </c>
      <c r="U1864">
        <f>'Energy consumption (raw)'!S1814*Lists!$H$90</f>
        <v>0</v>
      </c>
      <c r="V1864">
        <f>'Energy consumption (raw)'!T1814*Lists!$H$91</f>
        <v>0</v>
      </c>
      <c r="W1864">
        <f>'Energy consumption (raw)'!U1814*Lists!$H$92</f>
        <v>0</v>
      </c>
      <c r="X1864">
        <f>'Energy consumption (raw)'!V1814*Lists!$H$93</f>
        <v>0</v>
      </c>
      <c r="Y1864">
        <f>'Energy consumption (raw)'!W1814*Lists!$H$94</f>
        <v>0</v>
      </c>
      <c r="Z1864">
        <f>'Energy consumption (raw)'!X1814*Lists!$H$96*1000000</f>
        <v>0</v>
      </c>
      <c r="AA1864">
        <f>'Energy consumption (raw)'!Y1814*Lists!$H$97</f>
        <v>0</v>
      </c>
      <c r="AB1864">
        <f>'Energy consumption (raw)'!Z1814*Lists!$H$96</f>
        <v>0</v>
      </c>
      <c r="AC1864">
        <f>'Energy consumption (raw)'!AA1814*Lists!$H$98</f>
        <v>0</v>
      </c>
      <c r="AD1864">
        <f>'Energy consumption (raw)'!AB1814*Lists!$H$99</f>
        <v>0</v>
      </c>
      <c r="AE1864">
        <f>'Energy consumption (raw)'!AC1814*Lists!$H$101</f>
        <v>0</v>
      </c>
      <c r="AF1864">
        <f>'Energy consumption (raw)'!AD1814*Lists!$H$101</f>
        <v>0</v>
      </c>
      <c r="AG1864">
        <f>'Energy consumption (raw)'!AE1814*Lists!$H$101</f>
        <v>0</v>
      </c>
      <c r="AH1864">
        <f>'Energy consumption (raw)'!AF1814*Lists!$H$100</f>
        <v>0</v>
      </c>
      <c r="AI1864" s="167">
        <f t="shared" si="136"/>
        <v>1890.0207</v>
      </c>
      <c r="AJ1864" s="179">
        <f>'Energy consumption (raw)'!AG1814</f>
        <v>1890.0207</v>
      </c>
      <c r="AK1864" s="179">
        <f>'Energy consumption (raw)'!AH1814</f>
        <v>0</v>
      </c>
      <c r="AL1864">
        <f>IF(ROUND(AI1864,-3)=ROUND('Energy consumption (raw)'!AG1814,-3),1,0)</f>
        <v>1</v>
      </c>
      <c r="AM1864" s="179" t="str">
        <f>'Energy consumption (raw)'!AJ1814</f>
        <v>48. Dong Nai</v>
      </c>
      <c r="AN1864">
        <f>VLOOKUP(AM1864,Lists!$F$9:$G$71,2,FALSE)</f>
        <v>1</v>
      </c>
    </row>
    <row r="1865" spans="2:40" x14ac:dyDescent="0.25">
      <c r="B1865" s="65" t="str">
        <f t="shared" si="134"/>
        <v>Industry1713</v>
      </c>
      <c r="C1865" s="179">
        <f>'Energy consumption (raw)'!B1815</f>
        <v>1713</v>
      </c>
      <c r="D1865" s="179">
        <f>'Energy consumption (raw)'!C1815</f>
        <v>0</v>
      </c>
      <c r="E1865" s="179">
        <f>'Energy consumption (raw)'!D1815</f>
        <v>0</v>
      </c>
      <c r="F1865" s="179" t="str">
        <f>'Energy consumption (raw)'!E1815</f>
        <v>Công nghiệp</v>
      </c>
      <c r="G1865" s="179" t="str">
        <f>'Energy consumption (raw)'!F1815</f>
        <v>Sản xuất sản phẩm thuốc lá</v>
      </c>
      <c r="H1865" s="179" t="str">
        <f>'Energy consumption (raw)'!G1815</f>
        <v>Industry</v>
      </c>
      <c r="I1865" s="179" t="str">
        <f>'Energy consumption (raw)'!I1815</f>
        <v>12 Manufacture of tobacco products</v>
      </c>
      <c r="J1865" s="179" t="str">
        <f>INDEX(Sector!$E$6:$E$46,MATCH('Energy consumption (toe)'!I1865,Sector!$B$6:$B$46,FALSE))</f>
        <v>Manufacture of tobacco products</v>
      </c>
      <c r="K1865" s="179">
        <f>IFERROR('Energy consumption (raw)'!J1815*Lists!$H$84,)</f>
        <v>500.16345000000001</v>
      </c>
      <c r="L1865" s="179">
        <f>'Energy consumption (raw)'!K1815*Lists!$H$84</f>
        <v>1523.5149960000001</v>
      </c>
      <c r="M1865" s="179">
        <f>'Energy consumption (raw)'!L1815*Lists!$H$84</f>
        <v>0</v>
      </c>
      <c r="N1865" s="179">
        <f>'Energy consumption (raw)'!M1815*Lists!$H$84</f>
        <v>0</v>
      </c>
      <c r="O1865" s="178">
        <f t="shared" si="135"/>
        <v>1523.5149960000001</v>
      </c>
      <c r="P1865">
        <f>'Energy consumption (raw)'!N1815*Lists!$H$85</f>
        <v>0</v>
      </c>
      <c r="Q1865">
        <f>'Energy consumption (raw)'!O1815*Lists!$H$86</f>
        <v>0</v>
      </c>
      <c r="R1865">
        <f>'Energy consumption (raw)'!P1815*Lists!$H$87</f>
        <v>0</v>
      </c>
      <c r="S1865">
        <f>'Energy consumption (raw)'!Q1815*Lists!$H$88</f>
        <v>0</v>
      </c>
      <c r="T1865">
        <f>'Energy consumption (raw)'!R1815*Lists!$H$89</f>
        <v>0</v>
      </c>
      <c r="U1865">
        <f>'Energy consumption (raw)'!S1815*Lists!$H$90</f>
        <v>0</v>
      </c>
      <c r="V1865">
        <f>'Energy consumption (raw)'!T1815*Lists!$H$91</f>
        <v>0</v>
      </c>
      <c r="W1865">
        <f>'Energy consumption (raw)'!U1815*Lists!$H$92</f>
        <v>0</v>
      </c>
      <c r="X1865">
        <f>'Energy consumption (raw)'!V1815*Lists!$H$93</f>
        <v>0</v>
      </c>
      <c r="Y1865">
        <f>'Energy consumption (raw)'!W1815*Lists!$H$94</f>
        <v>0</v>
      </c>
      <c r="Z1865">
        <f>'Energy consumption (raw)'!X1815*Lists!$H$96*1000000</f>
        <v>0</v>
      </c>
      <c r="AA1865">
        <f>'Energy consumption (raw)'!Y1815*Lists!$H$97</f>
        <v>0</v>
      </c>
      <c r="AB1865">
        <f>'Energy consumption (raw)'!Z1815*Lists!$H$96</f>
        <v>0</v>
      </c>
      <c r="AC1865">
        <f>'Energy consumption (raw)'!AA1815*Lists!$H$98</f>
        <v>0</v>
      </c>
      <c r="AD1865">
        <f>'Energy consumption (raw)'!AB1815*Lists!$H$99</f>
        <v>0</v>
      </c>
      <c r="AE1865">
        <f>'Energy consumption (raw)'!AC1815*Lists!$H$101</f>
        <v>0</v>
      </c>
      <c r="AF1865">
        <f>'Energy consumption (raw)'!AD1815*Lists!$H$101</f>
        <v>0</v>
      </c>
      <c r="AG1865">
        <f>'Energy consumption (raw)'!AE1815*Lists!$H$101</f>
        <v>0</v>
      </c>
      <c r="AH1865">
        <f>'Energy consumption (raw)'!AF1815*Lists!$H$100</f>
        <v>0</v>
      </c>
      <c r="AI1865" s="167">
        <f t="shared" si="136"/>
        <v>1523.5149960000001</v>
      </c>
      <c r="AJ1865" s="179">
        <f>'Energy consumption (raw)'!AG1815</f>
        <v>1523.5149960000001</v>
      </c>
      <c r="AK1865" s="179">
        <f>'Energy consumption (raw)'!AH1815</f>
        <v>0</v>
      </c>
      <c r="AL1865">
        <f>IF(ROUND(AI1865,-3)=ROUND('Energy consumption (raw)'!AG1815,-3),1,0)</f>
        <v>1</v>
      </c>
      <c r="AM1865" s="179" t="str">
        <f>'Energy consumption (raw)'!AJ1815</f>
        <v>48. Dong Nai</v>
      </c>
      <c r="AN1865">
        <f>VLOOKUP(AM1865,Lists!$F$9:$G$71,2,FALSE)</f>
        <v>1</v>
      </c>
    </row>
    <row r="1866" spans="2:40" x14ac:dyDescent="0.25">
      <c r="B1866" s="65" t="str">
        <f t="shared" si="134"/>
        <v>Industry1714</v>
      </c>
      <c r="C1866" s="179">
        <f>'Energy consumption (raw)'!B1816</f>
        <v>1714</v>
      </c>
      <c r="D1866" s="179">
        <f>'Energy consumption (raw)'!C1816</f>
        <v>0</v>
      </c>
      <c r="E1866" s="179">
        <f>'Energy consumption (raw)'!D1816</f>
        <v>0</v>
      </c>
      <c r="F1866" s="179" t="str">
        <f>'Energy consumption (raw)'!E1816</f>
        <v>Công nghiệp</v>
      </c>
      <c r="G1866" s="179" t="str">
        <f>'Energy consumption (raw)'!F1816</f>
        <v>Sản xuất vật liệu xây dựng từ đất sét</v>
      </c>
      <c r="H1866" s="179" t="str">
        <f>'Energy consumption (raw)'!G1816</f>
        <v>Industry</v>
      </c>
      <c r="I1866" s="179" t="str">
        <f>'Energy consumption (raw)'!I1816</f>
        <v>23 Manufacture of other non-metallic mineral products</v>
      </c>
      <c r="J1866" s="179" t="str">
        <f>INDEX(Sector!$E$6:$E$46,MATCH('Energy consumption (toe)'!I1866,Sector!$B$6:$B$46,FALSE))</f>
        <v>Manufacture of other non-metallic mineral products</v>
      </c>
      <c r="K1866" s="179">
        <f>IFERROR('Energy consumption (raw)'!J1816*Lists!$H$84,)</f>
        <v>0</v>
      </c>
      <c r="L1866" s="179">
        <f>'Energy consumption (raw)'!K1816*Lists!$H$84</f>
        <v>18795.387924000002</v>
      </c>
      <c r="M1866" s="179">
        <f>'Energy consumption (raw)'!L1816*Lists!$H$84</f>
        <v>0</v>
      </c>
      <c r="N1866" s="179">
        <f>'Energy consumption (raw)'!M1816*Lists!$H$84</f>
        <v>0</v>
      </c>
      <c r="O1866" s="178">
        <f t="shared" si="135"/>
        <v>18795.387924000002</v>
      </c>
      <c r="P1866">
        <f>'Energy consumption (raw)'!N1816*Lists!$H$85</f>
        <v>0</v>
      </c>
      <c r="Q1866">
        <f>'Energy consumption (raw)'!O1816*Lists!$H$86</f>
        <v>0</v>
      </c>
      <c r="R1866">
        <f>'Energy consumption (raw)'!P1816*Lists!$H$87</f>
        <v>0</v>
      </c>
      <c r="S1866">
        <f>'Energy consumption (raw)'!Q1816*Lists!$H$88</f>
        <v>0</v>
      </c>
      <c r="T1866">
        <f>'Energy consumption (raw)'!R1816*Lists!$H$89</f>
        <v>397.8</v>
      </c>
      <c r="U1866">
        <f>'Energy consumption (raw)'!S1816*Lists!$H$90</f>
        <v>0</v>
      </c>
      <c r="V1866">
        <f>'Energy consumption (raw)'!T1816*Lists!$H$91</f>
        <v>0</v>
      </c>
      <c r="W1866">
        <f>'Energy consumption (raw)'!U1816*Lists!$H$92</f>
        <v>0</v>
      </c>
      <c r="X1866">
        <f>'Energy consumption (raw)'!V1816*Lists!$H$93</f>
        <v>0</v>
      </c>
      <c r="Y1866">
        <f>'Energy consumption (raw)'!W1816*Lists!$H$94</f>
        <v>0</v>
      </c>
      <c r="Z1866">
        <f>'Energy consumption (raw)'!X1816*Lists!$H$96*1000000</f>
        <v>0</v>
      </c>
      <c r="AA1866">
        <f>'Energy consumption (raw)'!Y1816*Lists!$H$97</f>
        <v>0</v>
      </c>
      <c r="AB1866">
        <f>'Energy consumption (raw)'!Z1816*Lists!$H$96</f>
        <v>0</v>
      </c>
      <c r="AC1866">
        <f>'Energy consumption (raw)'!AA1816*Lists!$H$98</f>
        <v>0</v>
      </c>
      <c r="AD1866">
        <f>'Energy consumption (raw)'!AB1816*Lists!$H$99</f>
        <v>0</v>
      </c>
      <c r="AE1866">
        <f>'Energy consumption (raw)'!AC1816*Lists!$H$101</f>
        <v>0</v>
      </c>
      <c r="AF1866">
        <f>'Energy consumption (raw)'!AD1816*Lists!$H$101</f>
        <v>0</v>
      </c>
      <c r="AG1866">
        <f>'Energy consumption (raw)'!AE1816*Lists!$H$101</f>
        <v>0</v>
      </c>
      <c r="AH1866">
        <f>'Energy consumption (raw)'!AF1816*Lists!$H$100</f>
        <v>0</v>
      </c>
      <c r="AI1866" s="167">
        <f t="shared" si="136"/>
        <v>19193.187924000002</v>
      </c>
      <c r="AJ1866" s="179">
        <f>'Energy consumption (raw)'!AG1816</f>
        <v>19193.187924000002</v>
      </c>
      <c r="AK1866" s="179">
        <f>'Energy consumption (raw)'!AH1816</f>
        <v>3025.8291720000002</v>
      </c>
      <c r="AL1866">
        <f>IF(ROUND(AI1866,-3)=ROUND('Energy consumption (raw)'!AG1816,-3),1,0)</f>
        <v>1</v>
      </c>
      <c r="AM1866" s="179" t="str">
        <f>'Energy consumption (raw)'!AJ1816</f>
        <v>48. Dong Nai</v>
      </c>
      <c r="AN1866">
        <f>VLOOKUP(AM1866,Lists!$F$9:$G$71,2,FALSE)</f>
        <v>1</v>
      </c>
    </row>
    <row r="1867" spans="2:40" x14ac:dyDescent="0.25">
      <c r="B1867" s="65" t="str">
        <f t="shared" si="134"/>
        <v>Industry1715</v>
      </c>
      <c r="C1867" s="179">
        <f>'Energy consumption (raw)'!B1817</f>
        <v>1715</v>
      </c>
      <c r="D1867" s="179">
        <f>'Energy consumption (raw)'!C1817</f>
        <v>0</v>
      </c>
      <c r="E1867" s="179">
        <f>'Energy consumption (raw)'!D1817</f>
        <v>0</v>
      </c>
      <c r="F1867" s="179" t="str">
        <f>'Energy consumption (raw)'!E1817</f>
        <v>Công nghiệp</v>
      </c>
      <c r="G1867" s="179" t="str">
        <f>'Energy consumption (raw)'!F1817</f>
        <v>Sản xuất vật liệu xây dựng từ đất sét</v>
      </c>
      <c r="H1867" s="179" t="str">
        <f>'Energy consumption (raw)'!G1817</f>
        <v>Industry</v>
      </c>
      <c r="I1867" s="179" t="str">
        <f>'Energy consumption (raw)'!I1817</f>
        <v>23 Manufacture of other non-metallic mineral products</v>
      </c>
      <c r="J1867" s="179" t="str">
        <f>INDEX(Sector!$E$6:$E$46,MATCH('Energy consumption (toe)'!I1867,Sector!$B$6:$B$46,FALSE))</f>
        <v>Manufacture of other non-metallic mineral products</v>
      </c>
      <c r="K1867" s="179">
        <f>IFERROR('Energy consumption (raw)'!J1817*Lists!$H$84,)</f>
        <v>2280.9113588</v>
      </c>
      <c r="L1867" s="179">
        <f>'Energy consumption (raw)'!K1817*Lists!$H$84</f>
        <v>6712.4203200000002</v>
      </c>
      <c r="M1867" s="179">
        <f>'Energy consumption (raw)'!L1817*Lists!$H$84</f>
        <v>0</v>
      </c>
      <c r="N1867" s="179">
        <f>'Energy consumption (raw)'!M1817*Lists!$H$84</f>
        <v>0</v>
      </c>
      <c r="O1867" s="178">
        <f t="shared" si="135"/>
        <v>6712.4203200000002</v>
      </c>
      <c r="P1867">
        <f>'Energy consumption (raw)'!N1817*Lists!$H$85</f>
        <v>0</v>
      </c>
      <c r="Q1867">
        <f>'Energy consumption (raw)'!O1817*Lists!$H$86</f>
        <v>0</v>
      </c>
      <c r="R1867">
        <f>'Energy consumption (raw)'!P1817*Lists!$H$87</f>
        <v>0</v>
      </c>
      <c r="S1867">
        <f>'Energy consumption (raw)'!Q1817*Lists!$H$88</f>
        <v>0</v>
      </c>
      <c r="T1867">
        <f>'Energy consumption (raw)'!R1817*Lists!$H$89</f>
        <v>0</v>
      </c>
      <c r="U1867">
        <f>'Energy consumption (raw)'!S1817*Lists!$H$90</f>
        <v>0</v>
      </c>
      <c r="V1867">
        <f>'Energy consumption (raw)'!T1817*Lists!$H$91</f>
        <v>0</v>
      </c>
      <c r="W1867">
        <f>'Energy consumption (raw)'!U1817*Lists!$H$92</f>
        <v>0</v>
      </c>
      <c r="X1867">
        <f>'Energy consumption (raw)'!V1817*Lists!$H$93</f>
        <v>0</v>
      </c>
      <c r="Y1867">
        <f>'Energy consumption (raw)'!W1817*Lists!$H$94</f>
        <v>0</v>
      </c>
      <c r="Z1867">
        <f>'Energy consumption (raw)'!X1817*Lists!$H$96*1000000</f>
        <v>0</v>
      </c>
      <c r="AA1867">
        <f>'Energy consumption (raw)'!Y1817*Lists!$H$97</f>
        <v>0</v>
      </c>
      <c r="AB1867">
        <f>'Energy consumption (raw)'!Z1817*Lists!$H$96</f>
        <v>0</v>
      </c>
      <c r="AC1867">
        <f>'Energy consumption (raw)'!AA1817*Lists!$H$98</f>
        <v>0</v>
      </c>
      <c r="AD1867">
        <f>'Energy consumption (raw)'!AB1817*Lists!$H$99</f>
        <v>0</v>
      </c>
      <c r="AE1867">
        <f>'Energy consumption (raw)'!AC1817*Lists!$H$101</f>
        <v>0</v>
      </c>
      <c r="AF1867">
        <f>'Energy consumption (raw)'!AD1817*Lists!$H$101</f>
        <v>0</v>
      </c>
      <c r="AG1867">
        <f>'Energy consumption (raw)'!AE1817*Lists!$H$101</f>
        <v>0</v>
      </c>
      <c r="AH1867">
        <f>'Energy consumption (raw)'!AF1817*Lists!$H$100</f>
        <v>0</v>
      </c>
      <c r="AI1867" s="167">
        <f t="shared" si="136"/>
        <v>6712.4203200000002</v>
      </c>
      <c r="AJ1867" s="179">
        <f>'Energy consumption (raw)'!AG1817</f>
        <v>6712.4203200000002</v>
      </c>
      <c r="AK1867" s="179">
        <f>'Energy consumption (raw)'!AH1817</f>
        <v>1657.92264</v>
      </c>
      <c r="AL1867">
        <f>IF(ROUND(AI1867,-3)=ROUND('Energy consumption (raw)'!AG1817,-3),1,0)</f>
        <v>1</v>
      </c>
      <c r="AM1867" s="179" t="str">
        <f>'Energy consumption (raw)'!AJ1817</f>
        <v>48. Dong Nai</v>
      </c>
      <c r="AN1867">
        <f>VLOOKUP(AM1867,Lists!$F$9:$G$71,2,FALSE)</f>
        <v>1</v>
      </c>
    </row>
    <row r="1868" spans="2:40" x14ac:dyDescent="0.25">
      <c r="B1868" s="65" t="str">
        <f t="shared" si="134"/>
        <v>Industry1716</v>
      </c>
      <c r="C1868" s="179">
        <f>'Energy consumption (raw)'!B1818</f>
        <v>1716</v>
      </c>
      <c r="D1868" s="179">
        <f>'Energy consumption (raw)'!C1818</f>
        <v>0</v>
      </c>
      <c r="E1868" s="179">
        <f>'Energy consumption (raw)'!D1818</f>
        <v>0</v>
      </c>
      <c r="F1868" s="179" t="str">
        <f>'Energy consumption (raw)'!E1818</f>
        <v>Công nghiệp</v>
      </c>
      <c r="G1868" s="179" t="str">
        <f>'Energy consumption (raw)'!F1818</f>
        <v>Bán lẻ dược phẩm, dụng cụ y tế trong các cửa hàng chuyên doanh</v>
      </c>
      <c r="H1868" s="179" t="str">
        <f>'Energy consumption (raw)'!G1818</f>
        <v>Industry</v>
      </c>
      <c r="I1868" s="179" t="str">
        <f>'Energy consumption (raw)'!I1818</f>
        <v>47 Retail</v>
      </c>
      <c r="J1868" s="179" t="str">
        <f>INDEX(Sector!$E$6:$E$46,MATCH('Energy consumption (toe)'!I1868,Sector!$B$6:$B$46,FALSE))</f>
        <v>Retail</v>
      </c>
      <c r="K1868" s="179">
        <f>IFERROR('Energy consumption (raw)'!J1818*Lists!$H$84,)</f>
        <v>0</v>
      </c>
      <c r="L1868" s="179">
        <f>'Energy consumption (raw)'!K1818*Lists!$H$84</f>
        <v>3770.1538560000004</v>
      </c>
      <c r="M1868" s="179">
        <f>'Energy consumption (raw)'!L1818*Lists!$H$84</f>
        <v>0</v>
      </c>
      <c r="N1868" s="179">
        <f>'Energy consumption (raw)'!M1818*Lists!$H$84</f>
        <v>0</v>
      </c>
      <c r="O1868" s="178">
        <f t="shared" si="135"/>
        <v>3770.1538560000004</v>
      </c>
      <c r="P1868">
        <f>'Energy consumption (raw)'!N1818*Lists!$H$85</f>
        <v>0</v>
      </c>
      <c r="Q1868">
        <f>'Energy consumption (raw)'!O1818*Lists!$H$86</f>
        <v>0</v>
      </c>
      <c r="R1868">
        <f>'Energy consumption (raw)'!P1818*Lists!$H$87</f>
        <v>0</v>
      </c>
      <c r="S1868">
        <f>'Energy consumption (raw)'!Q1818*Lists!$H$88</f>
        <v>0</v>
      </c>
      <c r="T1868">
        <f>'Energy consumption (raw)'!R1818*Lists!$H$89</f>
        <v>0</v>
      </c>
      <c r="U1868">
        <f>'Energy consumption (raw)'!S1818*Lists!$H$90</f>
        <v>0</v>
      </c>
      <c r="V1868">
        <f>'Energy consumption (raw)'!T1818*Lists!$H$91</f>
        <v>0</v>
      </c>
      <c r="W1868">
        <f>'Energy consumption (raw)'!U1818*Lists!$H$92</f>
        <v>0</v>
      </c>
      <c r="X1868">
        <f>'Energy consumption (raw)'!V1818*Lists!$H$93</f>
        <v>0</v>
      </c>
      <c r="Y1868">
        <f>'Energy consumption (raw)'!W1818*Lists!$H$94</f>
        <v>0</v>
      </c>
      <c r="Z1868">
        <f>'Energy consumption (raw)'!X1818*Lists!$H$96*1000000</f>
        <v>0</v>
      </c>
      <c r="AA1868">
        <f>'Energy consumption (raw)'!Y1818*Lists!$H$97</f>
        <v>0</v>
      </c>
      <c r="AB1868">
        <f>'Energy consumption (raw)'!Z1818*Lists!$H$96</f>
        <v>0</v>
      </c>
      <c r="AC1868">
        <f>'Energy consumption (raw)'!AA1818*Lists!$H$98</f>
        <v>0</v>
      </c>
      <c r="AD1868">
        <f>'Energy consumption (raw)'!AB1818*Lists!$H$99</f>
        <v>0</v>
      </c>
      <c r="AE1868">
        <f>'Energy consumption (raw)'!AC1818*Lists!$H$101</f>
        <v>0</v>
      </c>
      <c r="AF1868">
        <f>'Energy consumption (raw)'!AD1818*Lists!$H$101</f>
        <v>0</v>
      </c>
      <c r="AG1868">
        <f>'Energy consumption (raw)'!AE1818*Lists!$H$101</f>
        <v>0</v>
      </c>
      <c r="AH1868">
        <f>'Energy consumption (raw)'!AF1818*Lists!$H$100</f>
        <v>0</v>
      </c>
      <c r="AI1868" s="167">
        <f t="shared" si="136"/>
        <v>3770.1538560000004</v>
      </c>
      <c r="AJ1868" s="179">
        <f>'Energy consumption (raw)'!AG1818</f>
        <v>3770.1538560000004</v>
      </c>
      <c r="AK1868" s="179">
        <f>'Energy consumption (raw)'!AH1818</f>
        <v>1052.1562700000002</v>
      </c>
      <c r="AL1868">
        <f>IF(ROUND(AI1868,-3)=ROUND('Energy consumption (raw)'!AG1818,-3),1,0)</f>
        <v>1</v>
      </c>
      <c r="AM1868" s="179" t="str">
        <f>'Energy consumption (raw)'!AJ1818</f>
        <v>48. Dong Nai</v>
      </c>
      <c r="AN1868">
        <f>VLOOKUP(AM1868,Lists!$F$9:$G$71,2,FALSE)</f>
        <v>1</v>
      </c>
    </row>
    <row r="1869" spans="2:40" x14ac:dyDescent="0.25">
      <c r="B1869" s="65" t="str">
        <f t="shared" si="134"/>
        <v>Industry1717</v>
      </c>
      <c r="C1869" s="179">
        <f>'Energy consumption (raw)'!B1819</f>
        <v>1717</v>
      </c>
      <c r="D1869" s="179">
        <f>'Energy consumption (raw)'!C1819</f>
        <v>0</v>
      </c>
      <c r="E1869" s="179">
        <f>'Energy consumption (raw)'!D1819</f>
        <v>0</v>
      </c>
      <c r="F1869" s="179" t="str">
        <f>'Energy consumption (raw)'!E1819</f>
        <v>Công nghiệp</v>
      </c>
      <c r="G1869" s="179" t="str">
        <f>'Energy consumption (raw)'!F1819</f>
        <v>Sản xuất vật liệu xây dựng từ đất sét</v>
      </c>
      <c r="H1869" s="179" t="str">
        <f>'Energy consumption (raw)'!G1819</f>
        <v>Industry</v>
      </c>
      <c r="I1869" s="179" t="str">
        <f>'Energy consumption (raw)'!I1819</f>
        <v>23 Manufacture of other non-metallic mineral products</v>
      </c>
      <c r="J1869" s="179" t="str">
        <f>INDEX(Sector!$E$6:$E$46,MATCH('Energy consumption (toe)'!I1869,Sector!$B$6:$B$46,FALSE))</f>
        <v>Manufacture of other non-metallic mineral products</v>
      </c>
      <c r="K1869" s="179">
        <f>IFERROR('Energy consumption (raw)'!J1819*Lists!$H$84,)</f>
        <v>1127.4855300000002</v>
      </c>
      <c r="L1869" s="179">
        <f>'Energy consumption (raw)'!K1819*Lists!$H$84</f>
        <v>3296.4960600000004</v>
      </c>
      <c r="M1869" s="179">
        <f>'Energy consumption (raw)'!L1819*Lists!$H$84</f>
        <v>0</v>
      </c>
      <c r="N1869" s="179">
        <f>'Energy consumption (raw)'!M1819*Lists!$H$84</f>
        <v>0</v>
      </c>
      <c r="O1869" s="178">
        <f t="shared" si="135"/>
        <v>3296.4960600000004</v>
      </c>
      <c r="P1869">
        <f>'Energy consumption (raw)'!N1819*Lists!$H$85</f>
        <v>0</v>
      </c>
      <c r="Q1869">
        <f>'Energy consumption (raw)'!O1819*Lists!$H$86</f>
        <v>0</v>
      </c>
      <c r="R1869">
        <f>'Energy consumption (raw)'!P1819*Lists!$H$87</f>
        <v>0</v>
      </c>
      <c r="S1869">
        <f>'Energy consumption (raw)'!Q1819*Lists!$H$88</f>
        <v>0</v>
      </c>
      <c r="T1869">
        <f>'Energy consumption (raw)'!R1819*Lists!$H$89</f>
        <v>0</v>
      </c>
      <c r="U1869">
        <f>'Energy consumption (raw)'!S1819*Lists!$H$90</f>
        <v>0</v>
      </c>
      <c r="V1869">
        <f>'Energy consumption (raw)'!T1819*Lists!$H$91</f>
        <v>0</v>
      </c>
      <c r="W1869">
        <f>'Energy consumption (raw)'!U1819*Lists!$H$92</f>
        <v>0</v>
      </c>
      <c r="X1869">
        <f>'Energy consumption (raw)'!V1819*Lists!$H$93</f>
        <v>0</v>
      </c>
      <c r="Y1869">
        <f>'Energy consumption (raw)'!W1819*Lists!$H$94</f>
        <v>0</v>
      </c>
      <c r="Z1869">
        <f>'Energy consumption (raw)'!X1819*Lists!$H$96*1000000</f>
        <v>3348.0000000000005</v>
      </c>
      <c r="AA1869">
        <f>'Energy consumption (raw)'!Y1819*Lists!$H$97</f>
        <v>0</v>
      </c>
      <c r="AB1869">
        <f>'Energy consumption (raw)'!Z1819*Lists!$H$96</f>
        <v>0</v>
      </c>
      <c r="AC1869">
        <f>'Energy consumption (raw)'!AA1819*Lists!$H$98</f>
        <v>0</v>
      </c>
      <c r="AD1869">
        <f>'Energy consumption (raw)'!AB1819*Lists!$H$99</f>
        <v>0</v>
      </c>
      <c r="AE1869">
        <f>'Energy consumption (raw)'!AC1819*Lists!$H$101</f>
        <v>0</v>
      </c>
      <c r="AF1869">
        <f>'Energy consumption (raw)'!AD1819*Lists!$H$101</f>
        <v>0</v>
      </c>
      <c r="AG1869">
        <f>'Energy consumption (raw)'!AE1819*Lists!$H$101</f>
        <v>0</v>
      </c>
      <c r="AH1869">
        <f>'Energy consumption (raw)'!AF1819*Lists!$H$100</f>
        <v>0</v>
      </c>
      <c r="AI1869" s="167">
        <f t="shared" si="136"/>
        <v>6644.4960600000013</v>
      </c>
      <c r="AJ1869" s="179">
        <f>'Energy consumption (raw)'!AG1819</f>
        <v>6644.4960600000004</v>
      </c>
      <c r="AK1869" s="179">
        <f>'Energy consumption (raw)'!AH1819</f>
        <v>1265.7127162000002</v>
      </c>
      <c r="AL1869">
        <f>IF(ROUND(AI1869,-3)=ROUND('Energy consumption (raw)'!AG1819,-3),1,0)</f>
        <v>1</v>
      </c>
      <c r="AM1869" s="179" t="str">
        <f>'Energy consumption (raw)'!AJ1819</f>
        <v>48. Dong Nai</v>
      </c>
      <c r="AN1869">
        <f>VLOOKUP(AM1869,Lists!$F$9:$G$71,2,FALSE)</f>
        <v>1</v>
      </c>
    </row>
    <row r="1870" spans="2:40" x14ac:dyDescent="0.25">
      <c r="B1870" s="65" t="str">
        <f t="shared" si="134"/>
        <v>Industry1718</v>
      </c>
      <c r="C1870" s="179">
        <f>'Energy consumption (raw)'!B1820</f>
        <v>1718</v>
      </c>
      <c r="D1870" s="179">
        <f>'Energy consumption (raw)'!C1820</f>
        <v>0</v>
      </c>
      <c r="E1870" s="179">
        <f>'Energy consumption (raw)'!D1820</f>
        <v>0</v>
      </c>
      <c r="F1870" s="179" t="str">
        <f>'Energy consumption (raw)'!E1820</f>
        <v>Công nghiệp</v>
      </c>
      <c r="G1870" s="179" t="str">
        <f>'Energy consumption (raw)'!F1820</f>
        <v>Sản xuất chế biến gỗ</v>
      </c>
      <c r="H1870" s="179" t="str">
        <f>'Energy consumption (raw)'!G1820</f>
        <v>Industry</v>
      </c>
      <c r="I1870" s="179" t="str">
        <f>'Energy consumption (raw)'!I1820</f>
        <v>16 Manufacture of wood and of products of wood and cork, except furniture;
manufacture of articles of straw and plaiting materials</v>
      </c>
      <c r="J1870" s="179" t="str">
        <f>INDEX(Sector!$E$6:$E$46,MATCH('Energy consumption (toe)'!I1870,Sector!$B$6:$B$46,FALSE))</f>
        <v>Manufacture of wood and of products of wood and cork, except furniture;
manufacture of articles of straw and plaiting materials</v>
      </c>
      <c r="K1870" s="179">
        <f>IFERROR('Energy consumption (raw)'!J1820*Lists!$H$84,)</f>
        <v>0</v>
      </c>
      <c r="L1870" s="179">
        <f>'Energy consumption (raw)'!K1820*Lists!$H$84</f>
        <v>3831.9787800000004</v>
      </c>
      <c r="M1870" s="179">
        <f>'Energy consumption (raw)'!L1820*Lists!$H$84</f>
        <v>0</v>
      </c>
      <c r="N1870" s="179">
        <f>'Energy consumption (raw)'!M1820*Lists!$H$84</f>
        <v>0</v>
      </c>
      <c r="O1870" s="178">
        <f t="shared" si="135"/>
        <v>3831.9787800000004</v>
      </c>
      <c r="P1870">
        <f>'Energy consumption (raw)'!N1820*Lists!$H$85</f>
        <v>0</v>
      </c>
      <c r="Q1870">
        <f>'Energy consumption (raw)'!O1820*Lists!$H$86</f>
        <v>0</v>
      </c>
      <c r="R1870">
        <f>'Energy consumption (raw)'!P1820*Lists!$H$87</f>
        <v>0</v>
      </c>
      <c r="S1870">
        <f>'Energy consumption (raw)'!Q1820*Lists!$H$88</f>
        <v>0</v>
      </c>
      <c r="T1870">
        <f>'Energy consumption (raw)'!R1820*Lists!$H$89</f>
        <v>0</v>
      </c>
      <c r="U1870">
        <f>'Energy consumption (raw)'!S1820*Lists!$H$90</f>
        <v>0</v>
      </c>
      <c r="V1870">
        <f>'Energy consumption (raw)'!T1820*Lists!$H$91</f>
        <v>0</v>
      </c>
      <c r="W1870">
        <f>'Energy consumption (raw)'!U1820*Lists!$H$92</f>
        <v>0</v>
      </c>
      <c r="X1870">
        <f>'Energy consumption (raw)'!V1820*Lists!$H$93</f>
        <v>0</v>
      </c>
      <c r="Y1870">
        <f>'Energy consumption (raw)'!W1820*Lists!$H$94</f>
        <v>0</v>
      </c>
      <c r="Z1870">
        <f>'Energy consumption (raw)'!X1820*Lists!$H$96*1000000</f>
        <v>0</v>
      </c>
      <c r="AA1870">
        <f>'Energy consumption (raw)'!Y1820*Lists!$H$97</f>
        <v>0</v>
      </c>
      <c r="AB1870">
        <f>'Energy consumption (raw)'!Z1820*Lists!$H$96</f>
        <v>0</v>
      </c>
      <c r="AC1870">
        <f>'Energy consumption (raw)'!AA1820*Lists!$H$98</f>
        <v>0</v>
      </c>
      <c r="AD1870">
        <f>'Energy consumption (raw)'!AB1820*Lists!$H$99</f>
        <v>0</v>
      </c>
      <c r="AE1870">
        <f>'Energy consumption (raw)'!AC1820*Lists!$H$101</f>
        <v>0</v>
      </c>
      <c r="AF1870">
        <f>'Energy consumption (raw)'!AD1820*Lists!$H$101</f>
        <v>0</v>
      </c>
      <c r="AG1870">
        <f>'Energy consumption (raw)'!AE1820*Lists!$H$101</f>
        <v>0</v>
      </c>
      <c r="AH1870">
        <f>'Energy consumption (raw)'!AF1820*Lists!$H$100</f>
        <v>0</v>
      </c>
      <c r="AI1870" s="167">
        <f t="shared" si="136"/>
        <v>3831.9787800000004</v>
      </c>
      <c r="AJ1870" s="179">
        <f>'Energy consumption (raw)'!AG1820</f>
        <v>3831.9787800000004</v>
      </c>
      <c r="AK1870" s="179">
        <f>'Energy consumption (raw)'!AH1820</f>
        <v>1375.33762</v>
      </c>
      <c r="AL1870">
        <f>IF(ROUND(AI1870,-3)=ROUND('Energy consumption (raw)'!AG1820,-3),1,0)</f>
        <v>1</v>
      </c>
      <c r="AM1870" s="179" t="str">
        <f>'Energy consumption (raw)'!AJ1820</f>
        <v>48. Dong Nai</v>
      </c>
      <c r="AN1870">
        <f>VLOOKUP(AM1870,Lists!$F$9:$G$71,2,FALSE)</f>
        <v>1</v>
      </c>
    </row>
    <row r="1871" spans="2:40" x14ac:dyDescent="0.25">
      <c r="B1871" s="65" t="str">
        <f t="shared" si="134"/>
        <v>Industry1719</v>
      </c>
      <c r="C1871" s="179">
        <f>'Energy consumption (raw)'!B1821</f>
        <v>1719</v>
      </c>
      <c r="D1871" s="179">
        <f>'Energy consumption (raw)'!C1821</f>
        <v>0</v>
      </c>
      <c r="E1871" s="179">
        <f>'Energy consumption (raw)'!D1821</f>
        <v>0</v>
      </c>
      <c r="F1871" s="179" t="str">
        <f>'Energy consumption (raw)'!E1821</f>
        <v>Công nghiệp</v>
      </c>
      <c r="G1871" s="179" t="str">
        <f>'Energy consumption (raw)'!F1821</f>
        <v>Chế biến sữa và các sản phẩm từ sữa</v>
      </c>
      <c r="H1871" s="179" t="str">
        <f>'Energy consumption (raw)'!G1821</f>
        <v>Industry</v>
      </c>
      <c r="I1871" s="179" t="str">
        <f>'Energy consumption (raw)'!I1821</f>
        <v>10 Manufacture of food products</v>
      </c>
      <c r="J1871" s="179" t="str">
        <f>INDEX(Sector!$E$6:$E$46,MATCH('Energy consumption (toe)'!I1871,Sector!$B$6:$B$46,FALSE))</f>
        <v>Manufacture of food products</v>
      </c>
      <c r="K1871" s="179">
        <f>IFERROR('Energy consumption (raw)'!J1821*Lists!$H$84,)</f>
        <v>0</v>
      </c>
      <c r="L1871" s="179">
        <f>'Energy consumption (raw)'!K1821*Lists!$H$84</f>
        <v>1999.4502600000001</v>
      </c>
      <c r="M1871" s="179">
        <f>'Energy consumption (raw)'!L1821*Lists!$H$84</f>
        <v>0</v>
      </c>
      <c r="N1871" s="179">
        <f>'Energy consumption (raw)'!M1821*Lists!$H$84</f>
        <v>0</v>
      </c>
      <c r="O1871" s="178">
        <f t="shared" si="135"/>
        <v>1999.4502600000001</v>
      </c>
      <c r="P1871">
        <f>'Energy consumption (raw)'!N1821*Lists!$H$85</f>
        <v>0</v>
      </c>
      <c r="Q1871">
        <f>'Energy consumption (raw)'!O1821*Lists!$H$86</f>
        <v>0</v>
      </c>
      <c r="R1871">
        <f>'Energy consumption (raw)'!P1821*Lists!$H$87</f>
        <v>0</v>
      </c>
      <c r="S1871">
        <f>'Energy consumption (raw)'!Q1821*Lists!$H$88</f>
        <v>0</v>
      </c>
      <c r="T1871">
        <f>'Energy consumption (raw)'!R1821*Lists!$H$89</f>
        <v>0</v>
      </c>
      <c r="U1871">
        <f>'Energy consumption (raw)'!S1821*Lists!$H$90</f>
        <v>0</v>
      </c>
      <c r="V1871">
        <f>'Energy consumption (raw)'!T1821*Lists!$H$91</f>
        <v>0</v>
      </c>
      <c r="W1871">
        <f>'Energy consumption (raw)'!U1821*Lists!$H$92</f>
        <v>0</v>
      </c>
      <c r="X1871">
        <f>'Energy consumption (raw)'!V1821*Lists!$H$93</f>
        <v>0</v>
      </c>
      <c r="Y1871">
        <f>'Energy consumption (raw)'!W1821*Lists!$H$94</f>
        <v>0</v>
      </c>
      <c r="Z1871">
        <f>'Energy consumption (raw)'!X1821*Lists!$H$96*1000000</f>
        <v>0</v>
      </c>
      <c r="AA1871">
        <f>'Energy consumption (raw)'!Y1821*Lists!$H$97</f>
        <v>0</v>
      </c>
      <c r="AB1871">
        <f>'Energy consumption (raw)'!Z1821*Lists!$H$96</f>
        <v>0</v>
      </c>
      <c r="AC1871">
        <f>'Energy consumption (raw)'!AA1821*Lists!$H$98</f>
        <v>0</v>
      </c>
      <c r="AD1871">
        <f>'Energy consumption (raw)'!AB1821*Lists!$H$99</f>
        <v>0</v>
      </c>
      <c r="AE1871">
        <f>'Energy consumption (raw)'!AC1821*Lists!$H$101</f>
        <v>0</v>
      </c>
      <c r="AF1871">
        <f>'Energy consumption (raw)'!AD1821*Lists!$H$101</f>
        <v>0</v>
      </c>
      <c r="AG1871">
        <f>'Energy consumption (raw)'!AE1821*Lists!$H$101</f>
        <v>0</v>
      </c>
      <c r="AH1871">
        <f>'Energy consumption (raw)'!AF1821*Lists!$H$100</f>
        <v>0</v>
      </c>
      <c r="AI1871" s="167">
        <f t="shared" si="136"/>
        <v>1999.4502600000001</v>
      </c>
      <c r="AJ1871" s="179">
        <f>'Energy consumption (raw)'!AG1821</f>
        <v>1999.4502600000001</v>
      </c>
      <c r="AK1871" s="179">
        <f>'Energy consumption (raw)'!AH1821</f>
        <v>0</v>
      </c>
      <c r="AL1871">
        <f>IF(ROUND(AI1871,-3)=ROUND('Energy consumption (raw)'!AG1821,-3),1,0)</f>
        <v>1</v>
      </c>
      <c r="AM1871" s="179" t="str">
        <f>'Energy consumption (raw)'!AJ1821</f>
        <v>48. Dong Nai</v>
      </c>
      <c r="AN1871">
        <f>VLOOKUP(AM1871,Lists!$F$9:$G$71,2,FALSE)</f>
        <v>1</v>
      </c>
    </row>
    <row r="1872" spans="2:40" x14ac:dyDescent="0.25">
      <c r="B1872" s="65" t="str">
        <f t="shared" si="134"/>
        <v>Industry1720</v>
      </c>
      <c r="C1872" s="179">
        <f>'Energy consumption (raw)'!B1822</f>
        <v>1720</v>
      </c>
      <c r="D1872" s="179">
        <f>'Energy consumption (raw)'!C1822</f>
        <v>0</v>
      </c>
      <c r="E1872" s="179">
        <f>'Energy consumption (raw)'!D1822</f>
        <v>0</v>
      </c>
      <c r="F1872" s="179" t="str">
        <f>'Energy consumption (raw)'!E1822</f>
        <v>Công nghiệp</v>
      </c>
      <c r="G1872" s="179" t="str">
        <f>'Energy consumption (raw)'!F1822</f>
        <v>Sản xuất thiết bị điện</v>
      </c>
      <c r="H1872" s="179" t="str">
        <f>'Energy consumption (raw)'!G1822</f>
        <v>Industry</v>
      </c>
      <c r="I1872" s="179" t="str">
        <f>'Energy consumption (raw)'!I1822</f>
        <v>27 Manufacture of electrical equipment</v>
      </c>
      <c r="J1872" s="179" t="str">
        <f>INDEX(Sector!$E$6:$E$46,MATCH('Energy consumption (toe)'!I1872,Sector!$B$6:$B$46,FALSE))</f>
        <v>Manufacture of electrical equipment</v>
      </c>
      <c r="K1872" s="179">
        <f>IFERROR('Energy consumption (raw)'!J1822*Lists!$H$84,)</f>
        <v>2406.3595733000002</v>
      </c>
      <c r="L1872" s="179">
        <f>'Energy consumption (raw)'!K1822*Lists!$H$84</f>
        <v>1893.2841450000001</v>
      </c>
      <c r="M1872" s="179">
        <f>'Energy consumption (raw)'!L1822*Lists!$H$84</f>
        <v>0</v>
      </c>
      <c r="N1872" s="179">
        <f>'Energy consumption (raw)'!M1822*Lists!$H$84</f>
        <v>0</v>
      </c>
      <c r="O1872" s="178">
        <f t="shared" si="135"/>
        <v>1893.2841450000001</v>
      </c>
      <c r="P1872">
        <f>'Energy consumption (raw)'!N1822*Lists!$H$85</f>
        <v>0</v>
      </c>
      <c r="Q1872">
        <f>'Energy consumption (raw)'!O1822*Lists!$H$86</f>
        <v>0</v>
      </c>
      <c r="R1872">
        <f>'Energy consumption (raw)'!P1822*Lists!$H$87</f>
        <v>0</v>
      </c>
      <c r="S1872">
        <f>'Energy consumption (raw)'!Q1822*Lists!$H$88</f>
        <v>0</v>
      </c>
      <c r="T1872">
        <f>'Energy consumption (raw)'!R1822*Lists!$H$89</f>
        <v>69.36</v>
      </c>
      <c r="U1872">
        <f>'Energy consumption (raw)'!S1822*Lists!$H$90</f>
        <v>0</v>
      </c>
      <c r="V1872">
        <f>'Energy consumption (raw)'!T1822*Lists!$H$91</f>
        <v>0</v>
      </c>
      <c r="W1872">
        <f>'Energy consumption (raw)'!U1822*Lists!$H$92</f>
        <v>0</v>
      </c>
      <c r="X1872">
        <f>'Energy consumption (raw)'!V1822*Lists!$H$93</f>
        <v>0</v>
      </c>
      <c r="Y1872">
        <f>'Energy consumption (raw)'!W1822*Lists!$H$94</f>
        <v>0</v>
      </c>
      <c r="Z1872">
        <f>'Energy consumption (raw)'!X1822*Lists!$H$96*1000000</f>
        <v>0</v>
      </c>
      <c r="AA1872">
        <f>'Energy consumption (raw)'!Y1822*Lists!$H$97</f>
        <v>0</v>
      </c>
      <c r="AB1872">
        <f>'Energy consumption (raw)'!Z1822*Lists!$H$96</f>
        <v>0</v>
      </c>
      <c r="AC1872">
        <f>'Energy consumption (raw)'!AA1822*Lists!$H$98</f>
        <v>0</v>
      </c>
      <c r="AD1872">
        <f>'Energy consumption (raw)'!AB1822*Lists!$H$99</f>
        <v>0</v>
      </c>
      <c r="AE1872">
        <f>'Energy consumption (raw)'!AC1822*Lists!$H$101</f>
        <v>0</v>
      </c>
      <c r="AF1872">
        <f>'Energy consumption (raw)'!AD1822*Lists!$H$101</f>
        <v>0</v>
      </c>
      <c r="AG1872">
        <f>'Energy consumption (raw)'!AE1822*Lists!$H$101</f>
        <v>0</v>
      </c>
      <c r="AH1872">
        <f>'Energy consumption (raw)'!AF1822*Lists!$H$100</f>
        <v>0</v>
      </c>
      <c r="AI1872" s="167">
        <f t="shared" si="136"/>
        <v>1962.644145</v>
      </c>
      <c r="AJ1872" s="179">
        <f>'Energy consumption (raw)'!AG1822</f>
        <v>1962.644145</v>
      </c>
      <c r="AK1872" s="179">
        <f>'Energy consumption (raw)'!AH1822</f>
        <v>1344.44676</v>
      </c>
      <c r="AL1872">
        <f>IF(ROUND(AI1872,-3)=ROUND('Energy consumption (raw)'!AG1822,-3),1,0)</f>
        <v>1</v>
      </c>
      <c r="AM1872" s="179" t="str">
        <f>'Energy consumption (raw)'!AJ1822</f>
        <v>48. Dong Nai</v>
      </c>
      <c r="AN1872">
        <f>VLOOKUP(AM1872,Lists!$F$9:$G$71,2,FALSE)</f>
        <v>1</v>
      </c>
    </row>
    <row r="1873" spans="2:40" x14ac:dyDescent="0.25">
      <c r="B1873" s="65" t="str">
        <f t="shared" si="134"/>
        <v>Industry1721</v>
      </c>
      <c r="C1873" s="179">
        <f>'Energy consumption (raw)'!B1823</f>
        <v>1721</v>
      </c>
      <c r="D1873" s="179">
        <f>'Energy consumption (raw)'!C1823</f>
        <v>0</v>
      </c>
      <c r="E1873" s="179">
        <f>'Energy consumption (raw)'!D1823</f>
        <v>0</v>
      </c>
      <c r="F1873" s="179" t="str">
        <f>'Energy consumption (raw)'!E1823</f>
        <v>Công nghiệp</v>
      </c>
      <c r="G1873" s="179" t="str">
        <f>'Energy consumption (raw)'!F1823</f>
        <v>Sản xuất bao bì kim loại</v>
      </c>
      <c r="H1873" s="179" t="str">
        <f>'Energy consumption (raw)'!G1823</f>
        <v>Industry</v>
      </c>
      <c r="I1873" s="179" t="str">
        <f>'Energy consumption (raw)'!I1823</f>
        <v>25 Manufacture of fabricated metal products, except machinery and equipment</v>
      </c>
      <c r="J1873" s="179" t="str">
        <f>INDEX(Sector!$E$6:$E$46,MATCH('Energy consumption (toe)'!I1873,Sector!$B$6:$B$46,FALSE))</f>
        <v>Manufacture of fabricated metal products, except machinery and equipment</v>
      </c>
      <c r="K1873" s="179">
        <f>IFERROR('Energy consumption (raw)'!J1823*Lists!$H$84,)</f>
        <v>405.9312056</v>
      </c>
      <c r="L1873" s="179">
        <f>'Energy consumption (raw)'!K1823*Lists!$H$84</f>
        <v>1189.3937760000001</v>
      </c>
      <c r="M1873" s="179">
        <f>'Energy consumption (raw)'!L1823*Lists!$H$84</f>
        <v>0</v>
      </c>
      <c r="N1873" s="179">
        <f>'Energy consumption (raw)'!M1823*Lists!$H$84</f>
        <v>0</v>
      </c>
      <c r="O1873" s="178">
        <f t="shared" si="135"/>
        <v>1189.3937760000001</v>
      </c>
      <c r="P1873">
        <f>'Energy consumption (raw)'!N1823*Lists!$H$85</f>
        <v>0</v>
      </c>
      <c r="Q1873">
        <f>'Energy consumption (raw)'!O1823*Lists!$H$86</f>
        <v>0</v>
      </c>
      <c r="R1873">
        <f>'Energy consumption (raw)'!P1823*Lists!$H$87</f>
        <v>0</v>
      </c>
      <c r="S1873">
        <f>'Energy consumption (raw)'!Q1823*Lists!$H$88</f>
        <v>0</v>
      </c>
      <c r="T1873">
        <f>'Energy consumption (raw)'!R1823*Lists!$H$89</f>
        <v>0</v>
      </c>
      <c r="U1873">
        <f>'Energy consumption (raw)'!S1823*Lists!$H$90</f>
        <v>0</v>
      </c>
      <c r="V1873">
        <f>'Energy consumption (raw)'!T1823*Lists!$H$91</f>
        <v>0</v>
      </c>
      <c r="W1873">
        <f>'Energy consumption (raw)'!U1823*Lists!$H$92</f>
        <v>0</v>
      </c>
      <c r="X1873">
        <f>'Energy consumption (raw)'!V1823*Lists!$H$93</f>
        <v>0</v>
      </c>
      <c r="Y1873">
        <f>'Energy consumption (raw)'!W1823*Lists!$H$94</f>
        <v>0</v>
      </c>
      <c r="Z1873">
        <f>'Energy consumption (raw)'!X1823*Lists!$H$96*1000000</f>
        <v>0</v>
      </c>
      <c r="AA1873">
        <f>'Energy consumption (raw)'!Y1823*Lists!$H$97</f>
        <v>0</v>
      </c>
      <c r="AB1873">
        <f>'Energy consumption (raw)'!Z1823*Lists!$H$96</f>
        <v>0</v>
      </c>
      <c r="AC1873">
        <f>'Energy consumption (raw)'!AA1823*Lists!$H$98</f>
        <v>0</v>
      </c>
      <c r="AD1873">
        <f>'Energy consumption (raw)'!AB1823*Lists!$H$99</f>
        <v>0</v>
      </c>
      <c r="AE1873">
        <f>'Energy consumption (raw)'!AC1823*Lists!$H$101</f>
        <v>0</v>
      </c>
      <c r="AF1873">
        <f>'Energy consumption (raw)'!AD1823*Lists!$H$101</f>
        <v>0</v>
      </c>
      <c r="AG1873">
        <f>'Energy consumption (raw)'!AE1823*Lists!$H$101</f>
        <v>0</v>
      </c>
      <c r="AH1873">
        <f>'Energy consumption (raw)'!AF1823*Lists!$H$100</f>
        <v>0</v>
      </c>
      <c r="AI1873" s="167">
        <f t="shared" si="136"/>
        <v>1189.3937760000001</v>
      </c>
      <c r="AJ1873" s="179">
        <f>'Energy consumption (raw)'!AG1823</f>
        <v>1189.3937760000001</v>
      </c>
      <c r="AK1873" s="179">
        <f>'Energy consumption (raw)'!AH1823</f>
        <v>0</v>
      </c>
      <c r="AL1873">
        <f>IF(ROUND(AI1873,-3)=ROUND('Energy consumption (raw)'!AG1823,-3),1,0)</f>
        <v>1</v>
      </c>
      <c r="AM1873" s="179" t="str">
        <f>'Energy consumption (raw)'!AJ1823</f>
        <v>48. Dong Nai</v>
      </c>
      <c r="AN1873">
        <f>VLOOKUP(AM1873,Lists!$F$9:$G$71,2,FALSE)</f>
        <v>1</v>
      </c>
    </row>
    <row r="1874" spans="2:40" x14ac:dyDescent="0.25">
      <c r="B1874" s="65" t="str">
        <f t="shared" si="134"/>
        <v>Industry1722</v>
      </c>
      <c r="C1874" s="179">
        <f>'Energy consumption (raw)'!B1824</f>
        <v>1722</v>
      </c>
      <c r="D1874" s="179">
        <f>'Energy consumption (raw)'!C1824</f>
        <v>0</v>
      </c>
      <c r="E1874" s="179">
        <f>'Energy consumption (raw)'!D1824</f>
        <v>0</v>
      </c>
      <c r="F1874" s="179" t="str">
        <f>'Energy consumption (raw)'!E1824</f>
        <v>Công nghiệp</v>
      </c>
      <c r="G1874" s="179" t="str">
        <f>'Energy consumption (raw)'!F1824</f>
        <v>Sản xuất vật liệu xây dựng từ đất sét</v>
      </c>
      <c r="H1874" s="179" t="str">
        <f>'Energy consumption (raw)'!G1824</f>
        <v>Industry</v>
      </c>
      <c r="I1874" s="179" t="str">
        <f>'Energy consumption (raw)'!I1824</f>
        <v>23 Manufacture of other non-metallic mineral products</v>
      </c>
      <c r="J1874" s="179" t="str">
        <f>INDEX(Sector!$E$6:$E$46,MATCH('Energy consumption (toe)'!I1874,Sector!$B$6:$B$46,FALSE))</f>
        <v>Manufacture of other non-metallic mineral products</v>
      </c>
      <c r="K1874" s="179">
        <f>IFERROR('Energy consumption (raw)'!J1824*Lists!$H$84,)</f>
        <v>5623.7163977</v>
      </c>
      <c r="L1874" s="179">
        <f>'Energy consumption (raw)'!K1824*Lists!$H$84</f>
        <v>16399.769328000002</v>
      </c>
      <c r="M1874" s="179">
        <f>'Energy consumption (raw)'!L1824*Lists!$H$84</f>
        <v>0</v>
      </c>
      <c r="N1874" s="179">
        <f>'Energy consumption (raw)'!M1824*Lists!$H$84</f>
        <v>0</v>
      </c>
      <c r="O1874" s="178">
        <f t="shared" si="135"/>
        <v>16399.769328000002</v>
      </c>
      <c r="P1874">
        <f>'Energy consumption (raw)'!N1824*Lists!$H$85</f>
        <v>0</v>
      </c>
      <c r="Q1874">
        <f>'Energy consumption (raw)'!O1824*Lists!$H$86</f>
        <v>0</v>
      </c>
      <c r="R1874">
        <f>'Energy consumption (raw)'!P1824*Lists!$H$87</f>
        <v>0</v>
      </c>
      <c r="S1874">
        <f>'Energy consumption (raw)'!Q1824*Lists!$H$88</f>
        <v>0</v>
      </c>
      <c r="T1874">
        <f>'Energy consumption (raw)'!R1824*Lists!$H$89</f>
        <v>0</v>
      </c>
      <c r="U1874">
        <f>'Energy consumption (raw)'!S1824*Lists!$H$90</f>
        <v>0</v>
      </c>
      <c r="V1874">
        <f>'Energy consumption (raw)'!T1824*Lists!$H$91</f>
        <v>0</v>
      </c>
      <c r="W1874">
        <f>'Energy consumption (raw)'!U1824*Lists!$H$92</f>
        <v>0</v>
      </c>
      <c r="X1874">
        <f>'Energy consumption (raw)'!V1824*Lists!$H$93</f>
        <v>0</v>
      </c>
      <c r="Y1874">
        <f>'Energy consumption (raw)'!W1824*Lists!$H$94</f>
        <v>0</v>
      </c>
      <c r="Z1874">
        <f>'Energy consumption (raw)'!X1824*Lists!$H$96*1000000</f>
        <v>17253</v>
      </c>
      <c r="AA1874">
        <f>'Energy consumption (raw)'!Y1824*Lists!$H$97</f>
        <v>0</v>
      </c>
      <c r="AB1874">
        <f>'Energy consumption (raw)'!Z1824*Lists!$H$96</f>
        <v>0</v>
      </c>
      <c r="AC1874">
        <f>'Energy consumption (raw)'!AA1824*Lists!$H$98</f>
        <v>0</v>
      </c>
      <c r="AD1874">
        <f>'Energy consumption (raw)'!AB1824*Lists!$H$99</f>
        <v>0</v>
      </c>
      <c r="AE1874">
        <f>'Energy consumption (raw)'!AC1824*Lists!$H$101</f>
        <v>0</v>
      </c>
      <c r="AF1874">
        <f>'Energy consumption (raw)'!AD1824*Lists!$H$101</f>
        <v>0</v>
      </c>
      <c r="AG1874">
        <f>'Energy consumption (raw)'!AE1824*Lists!$H$101</f>
        <v>0</v>
      </c>
      <c r="AH1874">
        <f>'Energy consumption (raw)'!AF1824*Lists!$H$100</f>
        <v>0</v>
      </c>
      <c r="AI1874" s="167">
        <f t="shared" si="136"/>
        <v>33652.769328000002</v>
      </c>
      <c r="AJ1874" s="179">
        <f>'Energy consumption (raw)'!AG1824</f>
        <v>33652.769328000002</v>
      </c>
      <c r="AK1874" s="179">
        <f>'Energy consumption (raw)'!AH1824</f>
        <v>5644.4174400000002</v>
      </c>
      <c r="AL1874">
        <f>IF(ROUND(AI1874,-3)=ROUND('Energy consumption (raw)'!AG1824,-3),1,0)</f>
        <v>1</v>
      </c>
      <c r="AM1874" s="179" t="str">
        <f>'Energy consumption (raw)'!AJ1824</f>
        <v>48. Dong Nai</v>
      </c>
      <c r="AN1874">
        <f>VLOOKUP(AM1874,Lists!$F$9:$G$71,2,FALSE)</f>
        <v>1</v>
      </c>
    </row>
    <row r="1875" spans="2:40" x14ac:dyDescent="0.25">
      <c r="B1875" s="65" t="str">
        <f t="shared" si="134"/>
        <v>Industry1723</v>
      </c>
      <c r="C1875" s="179">
        <f>'Energy consumption (raw)'!B1825</f>
        <v>1723</v>
      </c>
      <c r="D1875" s="179">
        <f>'Energy consumption (raw)'!C1825</f>
        <v>0</v>
      </c>
      <c r="E1875" s="179">
        <f>'Energy consumption (raw)'!D1825</f>
        <v>0</v>
      </c>
      <c r="F1875" s="179" t="str">
        <f>'Energy consumption (raw)'!E1825</f>
        <v>Công nghiệp</v>
      </c>
      <c r="G1875" s="179" t="str">
        <f>'Energy consumption (raw)'!F1825</f>
        <v>Sản xuất nước ngọt có ga, không ga và đồ hộp cá, thịt</v>
      </c>
      <c r="H1875" s="179" t="str">
        <f>'Energy consumption (raw)'!G1825</f>
        <v>Industry</v>
      </c>
      <c r="I1875" s="179" t="str">
        <f>'Energy consumption (raw)'!I1825</f>
        <v>10 Manufacture of food products</v>
      </c>
      <c r="J1875" s="179" t="str">
        <f>INDEX(Sector!$E$6:$E$46,MATCH('Energy consumption (toe)'!I1875,Sector!$B$6:$B$46,FALSE))</f>
        <v>Manufacture of food products</v>
      </c>
      <c r="K1875" s="179">
        <f>IFERROR('Energy consumption (raw)'!J1825*Lists!$H$84,)</f>
        <v>361.44775000000004</v>
      </c>
      <c r="L1875" s="179">
        <f>'Energy consumption (raw)'!K1825*Lists!$H$84</f>
        <v>1184.727744</v>
      </c>
      <c r="M1875" s="179">
        <f>'Energy consumption (raw)'!L1825*Lists!$H$84</f>
        <v>0</v>
      </c>
      <c r="N1875" s="179">
        <f>'Energy consumption (raw)'!M1825*Lists!$H$84</f>
        <v>0</v>
      </c>
      <c r="O1875" s="178">
        <f t="shared" si="135"/>
        <v>1184.727744</v>
      </c>
      <c r="P1875">
        <f>'Energy consumption (raw)'!N1825*Lists!$H$85</f>
        <v>0</v>
      </c>
      <c r="Q1875">
        <f>'Energy consumption (raw)'!O1825*Lists!$H$86</f>
        <v>0</v>
      </c>
      <c r="R1875">
        <f>'Energy consumption (raw)'!P1825*Lists!$H$87</f>
        <v>0</v>
      </c>
      <c r="S1875">
        <f>'Energy consumption (raw)'!Q1825*Lists!$H$88</f>
        <v>0</v>
      </c>
      <c r="T1875">
        <f>'Energy consumption (raw)'!R1825*Lists!$H$89</f>
        <v>0</v>
      </c>
      <c r="U1875">
        <f>'Energy consumption (raw)'!S1825*Lists!$H$90</f>
        <v>0</v>
      </c>
      <c r="V1875">
        <f>'Energy consumption (raw)'!T1825*Lists!$H$91</f>
        <v>0</v>
      </c>
      <c r="W1875">
        <f>'Energy consumption (raw)'!U1825*Lists!$H$92</f>
        <v>0</v>
      </c>
      <c r="X1875">
        <f>'Energy consumption (raw)'!V1825*Lists!$H$93</f>
        <v>0</v>
      </c>
      <c r="Y1875">
        <f>'Energy consumption (raw)'!W1825*Lists!$H$94</f>
        <v>0</v>
      </c>
      <c r="Z1875">
        <f>'Energy consumption (raw)'!X1825*Lists!$H$96*1000000</f>
        <v>0</v>
      </c>
      <c r="AA1875">
        <f>'Energy consumption (raw)'!Y1825*Lists!$H$97</f>
        <v>0</v>
      </c>
      <c r="AB1875">
        <f>'Energy consumption (raw)'!Z1825*Lists!$H$96</f>
        <v>0</v>
      </c>
      <c r="AC1875">
        <f>'Energy consumption (raw)'!AA1825*Lists!$H$98</f>
        <v>0</v>
      </c>
      <c r="AD1875">
        <f>'Energy consumption (raw)'!AB1825*Lists!$H$99</f>
        <v>0</v>
      </c>
      <c r="AE1875">
        <f>'Energy consumption (raw)'!AC1825*Lists!$H$101</f>
        <v>0</v>
      </c>
      <c r="AF1875">
        <f>'Energy consumption (raw)'!AD1825*Lists!$H$101</f>
        <v>0</v>
      </c>
      <c r="AG1875">
        <f>'Energy consumption (raw)'!AE1825*Lists!$H$101</f>
        <v>0</v>
      </c>
      <c r="AH1875">
        <f>'Energy consumption (raw)'!AF1825*Lists!$H$100</f>
        <v>0</v>
      </c>
      <c r="AI1875" s="167">
        <f t="shared" si="136"/>
        <v>1184.727744</v>
      </c>
      <c r="AJ1875" s="179">
        <f>'Energy consumption (raw)'!AG1825</f>
        <v>1184.727744</v>
      </c>
      <c r="AK1875" s="179">
        <f>'Energy consumption (raw)'!AH1825</f>
        <v>0</v>
      </c>
      <c r="AL1875">
        <f>IF(ROUND(AI1875,-3)=ROUND('Energy consumption (raw)'!AG1825,-3),1,0)</f>
        <v>1</v>
      </c>
      <c r="AM1875" s="179" t="str">
        <f>'Energy consumption (raw)'!AJ1825</f>
        <v>48. Dong Nai</v>
      </c>
      <c r="AN1875">
        <f>VLOOKUP(AM1875,Lists!$F$9:$G$71,2,FALSE)</f>
        <v>1</v>
      </c>
    </row>
    <row r="1876" spans="2:40" x14ac:dyDescent="0.25">
      <c r="B1876" s="65" t="str">
        <f t="shared" si="134"/>
        <v>Industry1724</v>
      </c>
      <c r="C1876" s="179">
        <f>'Energy consumption (raw)'!B1826</f>
        <v>1724</v>
      </c>
      <c r="D1876" s="179">
        <f>'Energy consumption (raw)'!C1826</f>
        <v>0</v>
      </c>
      <c r="E1876" s="179">
        <f>'Energy consumption (raw)'!D1826</f>
        <v>0</v>
      </c>
      <c r="F1876" s="179" t="str">
        <f>'Energy consumption (raw)'!E1826</f>
        <v>Công nghiệp</v>
      </c>
      <c r="G1876" s="179" t="str">
        <f>'Energy consumption (raw)'!F1826</f>
        <v>Sản xuất thực phẩm</v>
      </c>
      <c r="H1876" s="179" t="str">
        <f>'Energy consumption (raw)'!G1826</f>
        <v>Industry</v>
      </c>
      <c r="I1876" s="179" t="str">
        <f>'Energy consumption (raw)'!I1826</f>
        <v>10 Manufacture of food products</v>
      </c>
      <c r="J1876" s="179" t="str">
        <f>INDEX(Sector!$E$6:$E$46,MATCH('Energy consumption (toe)'!I1876,Sector!$B$6:$B$46,FALSE))</f>
        <v>Manufacture of food products</v>
      </c>
      <c r="K1876" s="179">
        <f>IFERROR('Energy consumption (raw)'!J1826*Lists!$H$84,)</f>
        <v>0</v>
      </c>
      <c r="L1876" s="179">
        <f>'Energy consumption (raw)'!K1826*Lists!$H$84</f>
        <v>1480.63194</v>
      </c>
      <c r="M1876" s="179">
        <f>'Energy consumption (raw)'!L1826*Lists!$H$84</f>
        <v>0</v>
      </c>
      <c r="N1876" s="179">
        <f>'Energy consumption (raw)'!M1826*Lists!$H$84</f>
        <v>0</v>
      </c>
      <c r="O1876" s="178">
        <f t="shared" si="135"/>
        <v>1480.63194</v>
      </c>
      <c r="P1876">
        <f>'Energy consumption (raw)'!N1826*Lists!$H$85</f>
        <v>0</v>
      </c>
      <c r="Q1876">
        <f>'Energy consumption (raw)'!O1826*Lists!$H$86</f>
        <v>0</v>
      </c>
      <c r="R1876">
        <f>'Energy consumption (raw)'!P1826*Lists!$H$87</f>
        <v>0</v>
      </c>
      <c r="S1876">
        <f>'Energy consumption (raw)'!Q1826*Lists!$H$88</f>
        <v>0</v>
      </c>
      <c r="T1876">
        <f>'Energy consumption (raw)'!R1826*Lists!$H$89</f>
        <v>0</v>
      </c>
      <c r="U1876">
        <f>'Energy consumption (raw)'!S1826*Lists!$H$90</f>
        <v>0</v>
      </c>
      <c r="V1876">
        <f>'Energy consumption (raw)'!T1826*Lists!$H$91</f>
        <v>0</v>
      </c>
      <c r="W1876">
        <f>'Energy consumption (raw)'!U1826*Lists!$H$92</f>
        <v>0</v>
      </c>
      <c r="X1876">
        <f>'Energy consumption (raw)'!V1826*Lists!$H$93</f>
        <v>0</v>
      </c>
      <c r="Y1876">
        <f>'Energy consumption (raw)'!W1826*Lists!$H$94</f>
        <v>0</v>
      </c>
      <c r="Z1876">
        <f>'Energy consumption (raw)'!X1826*Lists!$H$96*1000000</f>
        <v>0</v>
      </c>
      <c r="AA1876">
        <f>'Energy consumption (raw)'!Y1826*Lists!$H$97</f>
        <v>0</v>
      </c>
      <c r="AB1876">
        <f>'Energy consumption (raw)'!Z1826*Lists!$H$96</f>
        <v>0</v>
      </c>
      <c r="AC1876">
        <f>'Energy consumption (raw)'!AA1826*Lists!$H$98</f>
        <v>0</v>
      </c>
      <c r="AD1876">
        <f>'Energy consumption (raw)'!AB1826*Lists!$H$99</f>
        <v>0</v>
      </c>
      <c r="AE1876">
        <f>'Energy consumption (raw)'!AC1826*Lists!$H$101</f>
        <v>0</v>
      </c>
      <c r="AF1876">
        <f>'Energy consumption (raw)'!AD1826*Lists!$H$101</f>
        <v>0</v>
      </c>
      <c r="AG1876">
        <f>'Energy consumption (raw)'!AE1826*Lists!$H$101</f>
        <v>0</v>
      </c>
      <c r="AH1876">
        <f>'Energy consumption (raw)'!AF1826*Lists!$H$100</f>
        <v>0</v>
      </c>
      <c r="AI1876" s="167">
        <f t="shared" si="136"/>
        <v>1480.63194</v>
      </c>
      <c r="AJ1876" s="179">
        <f>'Energy consumption (raw)'!AG1826</f>
        <v>1480.63194</v>
      </c>
      <c r="AK1876" s="179">
        <f>'Energy consumption (raw)'!AH1826</f>
        <v>0</v>
      </c>
      <c r="AL1876">
        <f>IF(ROUND(AI1876,-3)=ROUND('Energy consumption (raw)'!AG1826,-3),1,0)</f>
        <v>1</v>
      </c>
      <c r="AM1876" s="179" t="str">
        <f>'Energy consumption (raw)'!AJ1826</f>
        <v>48. Dong Nai</v>
      </c>
      <c r="AN1876">
        <f>VLOOKUP(AM1876,Lists!$F$9:$G$71,2,FALSE)</f>
        <v>1</v>
      </c>
    </row>
    <row r="1877" spans="2:40" x14ac:dyDescent="0.25">
      <c r="B1877" s="65" t="str">
        <f t="shared" si="134"/>
        <v>Industry1725</v>
      </c>
      <c r="C1877" s="179">
        <f>'Energy consumption (raw)'!B1827</f>
        <v>1725</v>
      </c>
      <c r="D1877" s="179">
        <f>'Energy consumption (raw)'!C1827</f>
        <v>0</v>
      </c>
      <c r="E1877" s="179">
        <f>'Energy consumption (raw)'!D1827</f>
        <v>0</v>
      </c>
      <c r="F1877" s="179" t="str">
        <f>'Energy consumption (raw)'!E1827</f>
        <v>Công nghiệp</v>
      </c>
      <c r="G1877" s="179" t="str">
        <f>'Energy consumption (raw)'!F1827</f>
        <v>Sản xuất sản phẩm từ plastic</v>
      </c>
      <c r="H1877" s="179" t="str">
        <f>'Energy consumption (raw)'!G1827</f>
        <v>Industry</v>
      </c>
      <c r="I1877" s="179" t="str">
        <f>'Energy consumption (raw)'!I1827</f>
        <v>22 Manufacture of rubber and plastics products</v>
      </c>
      <c r="J1877" s="179" t="str">
        <f>INDEX(Sector!$E$6:$E$46,MATCH('Energy consumption (toe)'!I1877,Sector!$B$6:$B$46,FALSE))</f>
        <v>Manufacture of rubber and plastics products</v>
      </c>
      <c r="K1877" s="179">
        <f>IFERROR('Energy consumption (raw)'!J1827*Lists!$H$84,)</f>
        <v>1336.2150093</v>
      </c>
      <c r="L1877" s="179">
        <f>'Energy consumption (raw)'!K1827*Lists!$H$84</f>
        <v>5910.6841549000001</v>
      </c>
      <c r="M1877" s="179">
        <f>'Energy consumption (raw)'!L1827*Lists!$H$84</f>
        <v>0</v>
      </c>
      <c r="N1877" s="179">
        <f>'Energy consumption (raw)'!M1827*Lists!$H$84</f>
        <v>0</v>
      </c>
      <c r="O1877" s="178">
        <f t="shared" si="135"/>
        <v>5910.6841549000001</v>
      </c>
      <c r="P1877">
        <f>'Energy consumption (raw)'!N1827*Lists!$H$85</f>
        <v>0</v>
      </c>
      <c r="Q1877">
        <f>'Energy consumption (raw)'!O1827*Lists!$H$86</f>
        <v>0</v>
      </c>
      <c r="R1877">
        <f>'Energy consumption (raw)'!P1827*Lists!$H$87</f>
        <v>0</v>
      </c>
      <c r="S1877">
        <f>'Energy consumption (raw)'!Q1827*Lists!$H$88</f>
        <v>0</v>
      </c>
      <c r="T1877">
        <f>'Energy consumption (raw)'!R1827*Lists!$H$89</f>
        <v>0.1938</v>
      </c>
      <c r="U1877">
        <f>'Energy consumption (raw)'!S1827*Lists!$H$90</f>
        <v>0</v>
      </c>
      <c r="V1877">
        <f>'Energy consumption (raw)'!T1827*Lists!$H$91</f>
        <v>0</v>
      </c>
      <c r="W1877">
        <f>'Energy consumption (raw)'!U1827*Lists!$H$92</f>
        <v>0</v>
      </c>
      <c r="X1877">
        <f>'Energy consumption (raw)'!V1827*Lists!$H$93</f>
        <v>0</v>
      </c>
      <c r="Y1877">
        <f>'Energy consumption (raw)'!W1827*Lists!$H$94</f>
        <v>0</v>
      </c>
      <c r="Z1877">
        <f>'Energy consumption (raw)'!X1827*Lists!$H$96*1000000</f>
        <v>0</v>
      </c>
      <c r="AA1877">
        <f>'Energy consumption (raw)'!Y1827*Lists!$H$97</f>
        <v>0</v>
      </c>
      <c r="AB1877">
        <f>'Energy consumption (raw)'!Z1827*Lists!$H$96</f>
        <v>0</v>
      </c>
      <c r="AC1877">
        <f>'Energy consumption (raw)'!AA1827*Lists!$H$98</f>
        <v>0</v>
      </c>
      <c r="AD1877">
        <f>'Energy consumption (raw)'!AB1827*Lists!$H$99</f>
        <v>0</v>
      </c>
      <c r="AE1877">
        <f>'Energy consumption (raw)'!AC1827*Lists!$H$101</f>
        <v>0</v>
      </c>
      <c r="AF1877">
        <f>'Energy consumption (raw)'!AD1827*Lists!$H$101</f>
        <v>0</v>
      </c>
      <c r="AG1877">
        <f>'Energy consumption (raw)'!AE1827*Lists!$H$101</f>
        <v>0</v>
      </c>
      <c r="AH1877">
        <f>'Energy consumption (raw)'!AF1827*Lists!$H$100</f>
        <v>0</v>
      </c>
      <c r="AI1877" s="167">
        <f t="shared" si="136"/>
        <v>5910.8779549000001</v>
      </c>
      <c r="AJ1877" s="179">
        <f>'Energy consumption (raw)'!AG1827</f>
        <v>5910.8779549000001</v>
      </c>
      <c r="AK1877" s="179">
        <f>'Energy consumption (raw)'!AH1827</f>
        <v>0</v>
      </c>
      <c r="AL1877">
        <f>IF(ROUND(AI1877,-3)=ROUND('Energy consumption (raw)'!AG1827,-3),1,0)</f>
        <v>1</v>
      </c>
      <c r="AM1877" s="179" t="str">
        <f>'Energy consumption (raw)'!AJ1827</f>
        <v>48. Dong Nai</v>
      </c>
      <c r="AN1877">
        <f>VLOOKUP(AM1877,Lists!$F$9:$G$71,2,FALSE)</f>
        <v>1</v>
      </c>
    </row>
    <row r="1878" spans="2:40" x14ac:dyDescent="0.25">
      <c r="B1878" s="65" t="str">
        <f t="shared" si="134"/>
        <v>Industry1726</v>
      </c>
      <c r="C1878" s="179">
        <f>'Energy consumption (raw)'!B1828</f>
        <v>1726</v>
      </c>
      <c r="D1878" s="179">
        <f>'Energy consumption (raw)'!C1828</f>
        <v>0</v>
      </c>
      <c r="E1878" s="179">
        <f>'Energy consumption (raw)'!D1828</f>
        <v>0</v>
      </c>
      <c r="F1878" s="179" t="str">
        <f>'Energy consumption (raw)'!E1828</f>
        <v>Công nghiệp</v>
      </c>
      <c r="G1878" s="179" t="str">
        <f>'Energy consumption (raw)'!F1828</f>
        <v>Sản xuất bao bì nhựa</v>
      </c>
      <c r="H1878" s="179" t="str">
        <f>'Energy consumption (raw)'!G1828</f>
        <v>Industry</v>
      </c>
      <c r="I1878" s="179" t="str">
        <f>'Energy consumption (raw)'!I1828</f>
        <v>22 Manufacture of rubber and plastics products</v>
      </c>
      <c r="J1878" s="179" t="str">
        <f>INDEX(Sector!$E$6:$E$46,MATCH('Energy consumption (toe)'!I1878,Sector!$B$6:$B$46,FALSE))</f>
        <v>Manufacture of rubber and plastics products</v>
      </c>
      <c r="K1878" s="179">
        <f>IFERROR('Energy consumption (raw)'!J1828*Lists!$H$84,)</f>
        <v>0</v>
      </c>
      <c r="L1878" s="179">
        <f>'Energy consumption (raw)'!K1828*Lists!$H$84</f>
        <v>2319.85421</v>
      </c>
      <c r="M1878" s="179">
        <f>'Energy consumption (raw)'!L1828*Lists!$H$84</f>
        <v>0</v>
      </c>
      <c r="N1878" s="179">
        <f>'Energy consumption (raw)'!M1828*Lists!$H$84</f>
        <v>0</v>
      </c>
      <c r="O1878" s="178">
        <f t="shared" si="135"/>
        <v>2319.85421</v>
      </c>
      <c r="P1878">
        <f>'Energy consumption (raw)'!N1828*Lists!$H$85</f>
        <v>0</v>
      </c>
      <c r="Q1878">
        <f>'Energy consumption (raw)'!O1828*Lists!$H$86</f>
        <v>0</v>
      </c>
      <c r="R1878">
        <f>'Energy consumption (raw)'!P1828*Lists!$H$87</f>
        <v>0</v>
      </c>
      <c r="S1878">
        <f>'Energy consumption (raw)'!Q1828*Lists!$H$88</f>
        <v>0</v>
      </c>
      <c r="T1878">
        <f>'Energy consumption (raw)'!R1828*Lists!$H$89</f>
        <v>0.20400000000000001</v>
      </c>
      <c r="U1878">
        <f>'Energy consumption (raw)'!S1828*Lists!$H$90</f>
        <v>0</v>
      </c>
      <c r="V1878">
        <f>'Energy consumption (raw)'!T1828*Lists!$H$91</f>
        <v>0</v>
      </c>
      <c r="W1878">
        <f>'Energy consumption (raw)'!U1828*Lists!$H$92</f>
        <v>0</v>
      </c>
      <c r="X1878">
        <f>'Energy consumption (raw)'!V1828*Lists!$H$93</f>
        <v>0</v>
      </c>
      <c r="Y1878">
        <f>'Energy consumption (raw)'!W1828*Lists!$H$94</f>
        <v>0</v>
      </c>
      <c r="Z1878">
        <f>'Energy consumption (raw)'!X1828*Lists!$H$96*1000000</f>
        <v>0</v>
      </c>
      <c r="AA1878">
        <f>'Energy consumption (raw)'!Y1828*Lists!$H$97</f>
        <v>0</v>
      </c>
      <c r="AB1878">
        <f>'Energy consumption (raw)'!Z1828*Lists!$H$96</f>
        <v>0</v>
      </c>
      <c r="AC1878">
        <f>'Energy consumption (raw)'!AA1828*Lists!$H$98</f>
        <v>0</v>
      </c>
      <c r="AD1878">
        <f>'Energy consumption (raw)'!AB1828*Lists!$H$99</f>
        <v>0</v>
      </c>
      <c r="AE1878">
        <f>'Energy consumption (raw)'!AC1828*Lists!$H$101</f>
        <v>0</v>
      </c>
      <c r="AF1878">
        <f>'Energy consumption (raw)'!AD1828*Lists!$H$101</f>
        <v>0</v>
      </c>
      <c r="AG1878">
        <f>'Energy consumption (raw)'!AE1828*Lists!$H$101</f>
        <v>0</v>
      </c>
      <c r="AH1878">
        <f>'Energy consumption (raw)'!AF1828*Lists!$H$100</f>
        <v>0</v>
      </c>
      <c r="AI1878" s="167">
        <f t="shared" si="136"/>
        <v>2320.0582100000001</v>
      </c>
      <c r="AJ1878" s="179">
        <f>'Energy consumption (raw)'!AG1828</f>
        <v>2320.0582100000001</v>
      </c>
      <c r="AK1878" s="179">
        <f>'Energy consumption (raw)'!AH1828</f>
        <v>1106.1458400000001</v>
      </c>
      <c r="AL1878">
        <f>IF(ROUND(AI1878,-3)=ROUND('Energy consumption (raw)'!AG1828,-3),1,0)</f>
        <v>1</v>
      </c>
      <c r="AM1878" s="179" t="str">
        <f>'Energy consumption (raw)'!AJ1828</f>
        <v>48. Dong Nai</v>
      </c>
      <c r="AN1878">
        <f>VLOOKUP(AM1878,Lists!$F$9:$G$71,2,FALSE)</f>
        <v>1</v>
      </c>
    </row>
    <row r="1879" spans="2:40" x14ac:dyDescent="0.25">
      <c r="B1879" s="65" t="str">
        <f t="shared" si="134"/>
        <v>Industry1727</v>
      </c>
      <c r="C1879" s="179">
        <f>'Energy consumption (raw)'!B1829</f>
        <v>1727</v>
      </c>
      <c r="D1879" s="179">
        <f>'Energy consumption (raw)'!C1829</f>
        <v>0</v>
      </c>
      <c r="E1879" s="179">
        <f>'Energy consumption (raw)'!D1829</f>
        <v>0</v>
      </c>
      <c r="F1879" s="179" t="str">
        <f>'Energy consumption (raw)'!E1829</f>
        <v>Công nghiệp</v>
      </c>
      <c r="G1879" s="179" t="str">
        <f>'Energy consumption (raw)'!F1829</f>
        <v>Chế biến thực phẩm</v>
      </c>
      <c r="H1879" s="179" t="str">
        <f>'Energy consumption (raw)'!G1829</f>
        <v>Industry</v>
      </c>
      <c r="I1879" s="179" t="str">
        <f>'Energy consumption (raw)'!I1829</f>
        <v>10 Manufacture of food products</v>
      </c>
      <c r="J1879" s="179" t="str">
        <f>INDEX(Sector!$E$6:$E$46,MATCH('Energy consumption (toe)'!I1879,Sector!$B$6:$B$46,FALSE))</f>
        <v>Manufacture of food products</v>
      </c>
      <c r="K1879" s="179">
        <f>IFERROR('Energy consumption (raw)'!J1829*Lists!$H$84,)</f>
        <v>0</v>
      </c>
      <c r="L1879" s="179">
        <f>'Energy consumption (raw)'!K1829*Lists!$H$84</f>
        <v>2139.0979320000001</v>
      </c>
      <c r="M1879" s="179">
        <f>'Energy consumption (raw)'!L1829*Lists!$H$84</f>
        <v>0</v>
      </c>
      <c r="N1879" s="179">
        <f>'Energy consumption (raw)'!M1829*Lists!$H$84</f>
        <v>0</v>
      </c>
      <c r="O1879" s="178">
        <f t="shared" si="135"/>
        <v>2139.0979320000001</v>
      </c>
      <c r="P1879">
        <f>'Energy consumption (raw)'!N1829*Lists!$H$85</f>
        <v>0</v>
      </c>
      <c r="Q1879">
        <f>'Energy consumption (raw)'!O1829*Lists!$H$86</f>
        <v>0</v>
      </c>
      <c r="R1879">
        <f>'Energy consumption (raw)'!P1829*Lists!$H$87</f>
        <v>0</v>
      </c>
      <c r="S1879">
        <f>'Energy consumption (raw)'!Q1829*Lists!$H$88</f>
        <v>0</v>
      </c>
      <c r="T1879">
        <f>'Energy consumption (raw)'!R1829*Lists!$H$89</f>
        <v>0</v>
      </c>
      <c r="U1879">
        <f>'Energy consumption (raw)'!S1829*Lists!$H$90</f>
        <v>0</v>
      </c>
      <c r="V1879">
        <f>'Energy consumption (raw)'!T1829*Lists!$H$91</f>
        <v>0</v>
      </c>
      <c r="W1879">
        <f>'Energy consumption (raw)'!U1829*Lists!$H$92</f>
        <v>0</v>
      </c>
      <c r="X1879">
        <f>'Energy consumption (raw)'!V1829*Lists!$H$93</f>
        <v>0</v>
      </c>
      <c r="Y1879">
        <f>'Energy consumption (raw)'!W1829*Lists!$H$94</f>
        <v>0</v>
      </c>
      <c r="Z1879">
        <f>'Energy consumption (raw)'!X1829*Lists!$H$96*1000000</f>
        <v>0</v>
      </c>
      <c r="AA1879">
        <f>'Energy consumption (raw)'!Y1829*Lists!$H$97</f>
        <v>0</v>
      </c>
      <c r="AB1879">
        <f>'Energy consumption (raw)'!Z1829*Lists!$H$96</f>
        <v>0</v>
      </c>
      <c r="AC1879">
        <f>'Energy consumption (raw)'!AA1829*Lists!$H$98</f>
        <v>0</v>
      </c>
      <c r="AD1879">
        <f>'Energy consumption (raw)'!AB1829*Lists!$H$99</f>
        <v>0</v>
      </c>
      <c r="AE1879">
        <f>'Energy consumption (raw)'!AC1829*Lists!$H$101</f>
        <v>0</v>
      </c>
      <c r="AF1879">
        <f>'Energy consumption (raw)'!AD1829*Lists!$H$101</f>
        <v>0</v>
      </c>
      <c r="AG1879">
        <f>'Energy consumption (raw)'!AE1829*Lists!$H$101</f>
        <v>0</v>
      </c>
      <c r="AH1879">
        <f>'Energy consumption (raw)'!AF1829*Lists!$H$100</f>
        <v>0</v>
      </c>
      <c r="AI1879" s="167">
        <f t="shared" si="136"/>
        <v>2139.0979320000001</v>
      </c>
      <c r="AJ1879" s="179">
        <f>'Energy consumption (raw)'!AG1829</f>
        <v>2139.0979320000001</v>
      </c>
      <c r="AK1879" s="179">
        <f>'Energy consumption (raw)'!AH1829</f>
        <v>0</v>
      </c>
      <c r="AL1879">
        <f>IF(ROUND(AI1879,-3)=ROUND('Energy consumption (raw)'!AG1829,-3),1,0)</f>
        <v>1</v>
      </c>
      <c r="AM1879" s="179" t="str">
        <f>'Energy consumption (raw)'!AJ1829</f>
        <v>48. Dong Nai</v>
      </c>
      <c r="AN1879">
        <f>VLOOKUP(AM1879,Lists!$F$9:$G$71,2,FALSE)</f>
        <v>1</v>
      </c>
    </row>
    <row r="1880" spans="2:40" x14ac:dyDescent="0.25">
      <c r="B1880" s="65" t="str">
        <f t="shared" si="134"/>
        <v>Industry1728</v>
      </c>
      <c r="C1880" s="179">
        <f>'Energy consumption (raw)'!B1830</f>
        <v>1728</v>
      </c>
      <c r="D1880" s="179">
        <f>'Energy consumption (raw)'!C1830</f>
        <v>0</v>
      </c>
      <c r="E1880" s="179">
        <f>'Energy consumption (raw)'!D1830</f>
        <v>0</v>
      </c>
      <c r="F1880" s="179" t="str">
        <f>'Energy consumption (raw)'!E1830</f>
        <v>Công nghiệp</v>
      </c>
      <c r="G1880" s="179" t="str">
        <f>'Energy consumption (raw)'!F1830</f>
        <v>Chế biến café, tinh bột ngũ cốc</v>
      </c>
      <c r="H1880" s="179" t="str">
        <f>'Energy consumption (raw)'!G1830</f>
        <v>Industry</v>
      </c>
      <c r="I1880" s="179" t="str">
        <f>'Energy consumption (raw)'!I1830</f>
        <v>10 Manufacture of food products</v>
      </c>
      <c r="J1880" s="179" t="str">
        <f>INDEX(Sector!$E$6:$E$46,MATCH('Energy consumption (toe)'!I1880,Sector!$B$6:$B$46,FALSE))</f>
        <v>Manufacture of food products</v>
      </c>
      <c r="K1880" s="179">
        <f>IFERROR('Energy consumption (raw)'!J1830*Lists!$H$84,)</f>
        <v>0</v>
      </c>
      <c r="L1880" s="179">
        <f>'Energy consumption (raw)'!K1830*Lists!$H$84</f>
        <v>1103.849856</v>
      </c>
      <c r="M1880" s="179">
        <f>'Energy consumption (raw)'!L1830*Lists!$H$84</f>
        <v>0</v>
      </c>
      <c r="N1880" s="179">
        <f>'Energy consumption (raw)'!M1830*Lists!$H$84</f>
        <v>0</v>
      </c>
      <c r="O1880" s="178">
        <f t="shared" si="135"/>
        <v>1103.849856</v>
      </c>
      <c r="P1880">
        <f>'Energy consumption (raw)'!N1830*Lists!$H$85</f>
        <v>0</v>
      </c>
      <c r="Q1880">
        <f>'Energy consumption (raw)'!O1830*Lists!$H$86</f>
        <v>0</v>
      </c>
      <c r="R1880">
        <f>'Energy consumption (raw)'!P1830*Lists!$H$87</f>
        <v>0</v>
      </c>
      <c r="S1880">
        <f>'Energy consumption (raw)'!Q1830*Lists!$H$88</f>
        <v>0</v>
      </c>
      <c r="T1880">
        <f>'Energy consumption (raw)'!R1830*Lists!$H$89</f>
        <v>0</v>
      </c>
      <c r="U1880">
        <f>'Energy consumption (raw)'!S1830*Lists!$H$90</f>
        <v>0</v>
      </c>
      <c r="V1880">
        <f>'Energy consumption (raw)'!T1830*Lists!$H$91</f>
        <v>0</v>
      </c>
      <c r="W1880">
        <f>'Energy consumption (raw)'!U1830*Lists!$H$92</f>
        <v>0</v>
      </c>
      <c r="X1880">
        <f>'Energy consumption (raw)'!V1830*Lists!$H$93</f>
        <v>0</v>
      </c>
      <c r="Y1880">
        <f>'Energy consumption (raw)'!W1830*Lists!$H$94</f>
        <v>0</v>
      </c>
      <c r="Z1880">
        <f>'Energy consumption (raw)'!X1830*Lists!$H$96*1000000</f>
        <v>0</v>
      </c>
      <c r="AA1880">
        <f>'Energy consumption (raw)'!Y1830*Lists!$H$97</f>
        <v>0</v>
      </c>
      <c r="AB1880">
        <f>'Energy consumption (raw)'!Z1830*Lists!$H$96</f>
        <v>0</v>
      </c>
      <c r="AC1880">
        <f>'Energy consumption (raw)'!AA1830*Lists!$H$98</f>
        <v>0</v>
      </c>
      <c r="AD1880">
        <f>'Energy consumption (raw)'!AB1830*Lists!$H$99</f>
        <v>0</v>
      </c>
      <c r="AE1880">
        <f>'Energy consumption (raw)'!AC1830*Lists!$H$101</f>
        <v>0</v>
      </c>
      <c r="AF1880">
        <f>'Energy consumption (raw)'!AD1830*Lists!$H$101</f>
        <v>0</v>
      </c>
      <c r="AG1880">
        <f>'Energy consumption (raw)'!AE1830*Lists!$H$101</f>
        <v>0</v>
      </c>
      <c r="AH1880">
        <f>'Energy consumption (raw)'!AF1830*Lists!$H$100</f>
        <v>0</v>
      </c>
      <c r="AI1880" s="167">
        <f t="shared" si="136"/>
        <v>1103.849856</v>
      </c>
      <c r="AJ1880" s="179">
        <f>'Energy consumption (raw)'!AG1830</f>
        <v>1103.849856</v>
      </c>
      <c r="AK1880" s="179">
        <f>'Energy consumption (raw)'!AH1830</f>
        <v>0</v>
      </c>
      <c r="AL1880">
        <f>IF(ROUND(AI1880,-3)=ROUND('Energy consumption (raw)'!AG1830,-3),1,0)</f>
        <v>1</v>
      </c>
      <c r="AM1880" s="179" t="str">
        <f>'Energy consumption (raw)'!AJ1830</f>
        <v>48. Dong Nai</v>
      </c>
      <c r="AN1880">
        <f>VLOOKUP(AM1880,Lists!$F$9:$G$71,2,FALSE)</f>
        <v>1</v>
      </c>
    </row>
    <row r="1881" spans="2:40" x14ac:dyDescent="0.25">
      <c r="B1881" s="65" t="str">
        <f t="shared" si="134"/>
        <v>Industry1729</v>
      </c>
      <c r="C1881" s="179">
        <f>'Energy consumption (raw)'!B1831</f>
        <v>1729</v>
      </c>
      <c r="D1881" s="179">
        <f>'Energy consumption (raw)'!C1831</f>
        <v>0</v>
      </c>
      <c r="E1881" s="179">
        <f>'Energy consumption (raw)'!D1831</f>
        <v>0</v>
      </c>
      <c r="F1881" s="179" t="str">
        <f>'Energy consumption (raw)'!E1831</f>
        <v>Công nghiệp</v>
      </c>
      <c r="G1881" s="179" t="str">
        <f>'Energy consumption (raw)'!F1831</f>
        <v>Chế biến gỗ và các sản phẩm từ gỗ</v>
      </c>
      <c r="H1881" s="179" t="str">
        <f>'Energy consumption (raw)'!G1831</f>
        <v>Industry</v>
      </c>
      <c r="I1881" s="179" t="str">
        <f>'Energy consumption (raw)'!I1831</f>
        <v>16 Manufacture of wood and of products of wood and cork, except furniture;
manufacture of articles of straw and plaiting materials</v>
      </c>
      <c r="J1881" s="179" t="str">
        <f>INDEX(Sector!$E$6:$E$46,MATCH('Energy consumption (toe)'!I1881,Sector!$B$6:$B$46,FALSE))</f>
        <v>Manufacture of wood and of products of wood and cork, except furniture;
manufacture of articles of straw and plaiting materials</v>
      </c>
      <c r="K1881" s="179">
        <f>IFERROR('Energy consumption (raw)'!J1831*Lists!$H$84,)</f>
        <v>2057.4198442000002</v>
      </c>
      <c r="L1881" s="179">
        <f>'Energy consumption (raw)'!K1831*Lists!$H$84</f>
        <v>5798.4335280000005</v>
      </c>
      <c r="M1881" s="179">
        <f>'Energy consumption (raw)'!L1831*Lists!$H$84</f>
        <v>0</v>
      </c>
      <c r="N1881" s="179">
        <f>'Energy consumption (raw)'!M1831*Lists!$H$84</f>
        <v>0</v>
      </c>
      <c r="O1881" s="178">
        <f t="shared" si="135"/>
        <v>5798.4335280000005</v>
      </c>
      <c r="P1881">
        <f>'Energy consumption (raw)'!N1831*Lists!$H$85</f>
        <v>0</v>
      </c>
      <c r="Q1881">
        <f>'Energy consumption (raw)'!O1831*Lists!$H$86</f>
        <v>0</v>
      </c>
      <c r="R1881">
        <f>'Energy consumption (raw)'!P1831*Lists!$H$87</f>
        <v>0</v>
      </c>
      <c r="S1881">
        <f>'Energy consumption (raw)'!Q1831*Lists!$H$88</f>
        <v>0</v>
      </c>
      <c r="T1881">
        <f>'Energy consumption (raw)'!R1831*Lists!$H$89</f>
        <v>0</v>
      </c>
      <c r="U1881">
        <f>'Energy consumption (raw)'!S1831*Lists!$H$90</f>
        <v>0</v>
      </c>
      <c r="V1881">
        <f>'Energy consumption (raw)'!T1831*Lists!$H$91</f>
        <v>0</v>
      </c>
      <c r="W1881">
        <f>'Energy consumption (raw)'!U1831*Lists!$H$92</f>
        <v>0</v>
      </c>
      <c r="X1881">
        <f>'Energy consumption (raw)'!V1831*Lists!$H$93</f>
        <v>0</v>
      </c>
      <c r="Y1881">
        <f>'Energy consumption (raw)'!W1831*Lists!$H$94</f>
        <v>0</v>
      </c>
      <c r="Z1881">
        <f>'Energy consumption (raw)'!X1831*Lists!$H$96*1000000</f>
        <v>0</v>
      </c>
      <c r="AA1881">
        <f>'Energy consumption (raw)'!Y1831*Lists!$H$97</f>
        <v>0</v>
      </c>
      <c r="AB1881">
        <f>'Energy consumption (raw)'!Z1831*Lists!$H$96</f>
        <v>0</v>
      </c>
      <c r="AC1881">
        <f>'Energy consumption (raw)'!AA1831*Lists!$H$98</f>
        <v>0</v>
      </c>
      <c r="AD1881">
        <f>'Energy consumption (raw)'!AB1831*Lists!$H$99</f>
        <v>0</v>
      </c>
      <c r="AE1881">
        <f>'Energy consumption (raw)'!AC1831*Lists!$H$101</f>
        <v>0</v>
      </c>
      <c r="AF1881">
        <f>'Energy consumption (raw)'!AD1831*Lists!$H$101</f>
        <v>0</v>
      </c>
      <c r="AG1881">
        <f>'Energy consumption (raw)'!AE1831*Lists!$H$101</f>
        <v>0</v>
      </c>
      <c r="AH1881">
        <f>'Energy consumption (raw)'!AF1831*Lists!$H$100</f>
        <v>0</v>
      </c>
      <c r="AI1881" s="167">
        <f t="shared" si="136"/>
        <v>5798.4335280000005</v>
      </c>
      <c r="AJ1881" s="179">
        <f>'Energy consumption (raw)'!AG1831</f>
        <v>5798.4335280000005</v>
      </c>
      <c r="AK1881" s="179">
        <f>'Energy consumption (raw)'!AH1831</f>
        <v>2368.5975800000001</v>
      </c>
      <c r="AL1881">
        <f>IF(ROUND(AI1881,-3)=ROUND('Energy consumption (raw)'!AG1831,-3),1,0)</f>
        <v>1</v>
      </c>
      <c r="AM1881" s="179" t="str">
        <f>'Energy consumption (raw)'!AJ1831</f>
        <v>48. Dong Nai</v>
      </c>
      <c r="AN1881">
        <f>VLOOKUP(AM1881,Lists!$F$9:$G$71,2,FALSE)</f>
        <v>1</v>
      </c>
    </row>
    <row r="1882" spans="2:40" x14ac:dyDescent="0.25">
      <c r="B1882" s="65" t="str">
        <f t="shared" si="134"/>
        <v>Industry1730</v>
      </c>
      <c r="C1882" s="179">
        <f>'Energy consumption (raw)'!B1832</f>
        <v>1730</v>
      </c>
      <c r="D1882" s="179">
        <f>'Energy consumption (raw)'!C1832</f>
        <v>0</v>
      </c>
      <c r="E1882" s="179">
        <f>'Energy consumption (raw)'!D1832</f>
        <v>0</v>
      </c>
      <c r="F1882" s="179" t="str">
        <f>'Energy consumption (raw)'!E1832</f>
        <v>Công nghiệp</v>
      </c>
      <c r="G1882" s="179" t="str">
        <f>'Energy consumption (raw)'!F1832</f>
        <v>Dệt may</v>
      </c>
      <c r="H1882" s="179" t="str">
        <f>'Energy consumption (raw)'!G1832</f>
        <v>Industry</v>
      </c>
      <c r="I1882" s="179" t="str">
        <f>'Energy consumption (raw)'!I1832</f>
        <v>13 Manufacture of textiles</v>
      </c>
      <c r="J1882" s="179" t="str">
        <f>INDEX(Sector!$E$6:$E$46,MATCH('Energy consumption (toe)'!I1882,Sector!$B$6:$B$46,FALSE))</f>
        <v>Manufacture of textiles</v>
      </c>
      <c r="K1882" s="179">
        <f>IFERROR('Energy consumption (raw)'!J1832*Lists!$H$84,)</f>
        <v>819.57031340000003</v>
      </c>
      <c r="L1882" s="179">
        <f>'Energy consumption (raw)'!K1832*Lists!$H$84</f>
        <v>3508.9116120000003</v>
      </c>
      <c r="M1882" s="179">
        <f>'Energy consumption (raw)'!L1832*Lists!$H$84</f>
        <v>0</v>
      </c>
      <c r="N1882" s="179">
        <f>'Energy consumption (raw)'!M1832*Lists!$H$84</f>
        <v>0</v>
      </c>
      <c r="O1882" s="178">
        <f t="shared" si="135"/>
        <v>3508.9116120000003</v>
      </c>
      <c r="P1882">
        <f>'Energy consumption (raw)'!N1832*Lists!$H$85</f>
        <v>0</v>
      </c>
      <c r="Q1882">
        <f>'Energy consumption (raw)'!O1832*Lists!$H$86</f>
        <v>0</v>
      </c>
      <c r="R1882">
        <f>'Energy consumption (raw)'!P1832*Lists!$H$87</f>
        <v>0</v>
      </c>
      <c r="S1882">
        <f>'Energy consumption (raw)'!Q1832*Lists!$H$88</f>
        <v>0</v>
      </c>
      <c r="T1882">
        <f>'Energy consumption (raw)'!R1832*Lists!$H$89</f>
        <v>0</v>
      </c>
      <c r="U1882">
        <f>'Energy consumption (raw)'!S1832*Lists!$H$90</f>
        <v>0</v>
      </c>
      <c r="V1882">
        <f>'Energy consumption (raw)'!T1832*Lists!$H$91</f>
        <v>0</v>
      </c>
      <c r="W1882">
        <f>'Energy consumption (raw)'!U1832*Lists!$H$92</f>
        <v>0</v>
      </c>
      <c r="X1882">
        <f>'Energy consumption (raw)'!V1832*Lists!$H$93</f>
        <v>0</v>
      </c>
      <c r="Y1882">
        <f>'Energy consumption (raw)'!W1832*Lists!$H$94</f>
        <v>0</v>
      </c>
      <c r="Z1882">
        <f>'Energy consumption (raw)'!X1832*Lists!$H$96*1000000</f>
        <v>0</v>
      </c>
      <c r="AA1882">
        <f>'Energy consumption (raw)'!Y1832*Lists!$H$97</f>
        <v>0</v>
      </c>
      <c r="AB1882">
        <f>'Energy consumption (raw)'!Z1832*Lists!$H$96</f>
        <v>0</v>
      </c>
      <c r="AC1882">
        <f>'Energy consumption (raw)'!AA1832*Lists!$H$98</f>
        <v>0</v>
      </c>
      <c r="AD1882">
        <f>'Energy consumption (raw)'!AB1832*Lists!$H$99</f>
        <v>0</v>
      </c>
      <c r="AE1882">
        <f>'Energy consumption (raw)'!AC1832*Lists!$H$101</f>
        <v>0</v>
      </c>
      <c r="AF1882">
        <f>'Energy consumption (raw)'!AD1832*Lists!$H$101</f>
        <v>0</v>
      </c>
      <c r="AG1882">
        <f>'Energy consumption (raw)'!AE1832*Lists!$H$101</f>
        <v>0</v>
      </c>
      <c r="AH1882">
        <f>'Energy consumption (raw)'!AF1832*Lists!$H$100</f>
        <v>0</v>
      </c>
      <c r="AI1882" s="167">
        <f t="shared" si="136"/>
        <v>3508.9116120000003</v>
      </c>
      <c r="AJ1882" s="179">
        <f>'Energy consumption (raw)'!AG1832</f>
        <v>3508.9116120000003</v>
      </c>
      <c r="AK1882" s="179">
        <f>'Energy consumption (raw)'!AH1832</f>
        <v>1052.0413165</v>
      </c>
      <c r="AL1882">
        <f>IF(ROUND(AI1882,-3)=ROUND('Energy consumption (raw)'!AG1832,-3),1,0)</f>
        <v>1</v>
      </c>
      <c r="AM1882" s="179" t="str">
        <f>'Energy consumption (raw)'!AJ1832</f>
        <v>48. Dong Nai</v>
      </c>
      <c r="AN1882">
        <f>VLOOKUP(AM1882,Lists!$F$9:$G$71,2,FALSE)</f>
        <v>1</v>
      </c>
    </row>
    <row r="1883" spans="2:40" x14ac:dyDescent="0.25">
      <c r="B1883" s="65" t="str">
        <f t="shared" si="134"/>
        <v>Industry1731</v>
      </c>
      <c r="C1883" s="179">
        <f>'Energy consumption (raw)'!B1833</f>
        <v>1731</v>
      </c>
      <c r="D1883" s="179">
        <f>'Energy consumption (raw)'!C1833</f>
        <v>0</v>
      </c>
      <c r="E1883" s="179">
        <f>'Energy consumption (raw)'!D1833</f>
        <v>0</v>
      </c>
      <c r="F1883" s="179" t="str">
        <f>'Energy consumption (raw)'!E1833</f>
        <v>Công nghiệp</v>
      </c>
      <c r="G1883" s="179" t="str">
        <f>'Energy consumption (raw)'!F1833</f>
        <v>Sản xuất phân bón và hợp chất ni tơ</v>
      </c>
      <c r="H1883" s="179" t="str">
        <f>'Energy consumption (raw)'!G1833</f>
        <v>Industry</v>
      </c>
      <c r="I1883" s="179" t="str">
        <f>'Energy consumption (raw)'!I1833</f>
        <v>20 Manufacture of chemicals and chemical products</v>
      </c>
      <c r="J1883" s="179" t="str">
        <f>INDEX(Sector!$E$6:$E$46,MATCH('Energy consumption (toe)'!I1883,Sector!$B$6:$B$46,FALSE))</f>
        <v>Manufacture of chemicals and chemical products</v>
      </c>
      <c r="K1883" s="179">
        <f>IFERROR('Energy consumption (raw)'!J1833*Lists!$H$84,)</f>
        <v>1034.8644862000001</v>
      </c>
      <c r="L1883" s="179">
        <f>'Energy consumption (raw)'!K1833*Lists!$H$84</f>
        <v>3016.1453040000001</v>
      </c>
      <c r="M1883" s="179">
        <f>'Energy consumption (raw)'!L1833*Lists!$H$84</f>
        <v>0</v>
      </c>
      <c r="N1883" s="179">
        <f>'Energy consumption (raw)'!M1833*Lists!$H$84</f>
        <v>0</v>
      </c>
      <c r="O1883" s="178">
        <f t="shared" si="135"/>
        <v>3016.1453040000001</v>
      </c>
      <c r="P1883">
        <f>'Energy consumption (raw)'!N1833*Lists!$H$85</f>
        <v>0</v>
      </c>
      <c r="Q1883">
        <f>'Energy consumption (raw)'!O1833*Lists!$H$86</f>
        <v>0</v>
      </c>
      <c r="R1883">
        <f>'Energy consumption (raw)'!P1833*Lists!$H$87</f>
        <v>0</v>
      </c>
      <c r="S1883">
        <f>'Energy consumption (raw)'!Q1833*Lists!$H$88</f>
        <v>0</v>
      </c>
      <c r="T1883">
        <f>'Energy consumption (raw)'!R1833*Lists!$H$89</f>
        <v>0</v>
      </c>
      <c r="U1883">
        <f>'Energy consumption (raw)'!S1833*Lists!$H$90</f>
        <v>0</v>
      </c>
      <c r="V1883">
        <f>'Energy consumption (raw)'!T1833*Lists!$H$91</f>
        <v>0</v>
      </c>
      <c r="W1883">
        <f>'Energy consumption (raw)'!U1833*Lists!$H$92</f>
        <v>0</v>
      </c>
      <c r="X1883">
        <f>'Energy consumption (raw)'!V1833*Lists!$H$93</f>
        <v>0</v>
      </c>
      <c r="Y1883">
        <f>'Energy consumption (raw)'!W1833*Lists!$H$94</f>
        <v>0</v>
      </c>
      <c r="Z1883">
        <f>'Energy consumption (raw)'!X1833*Lists!$H$96*1000000</f>
        <v>2483.9999999999995</v>
      </c>
      <c r="AA1883">
        <f>'Energy consumption (raw)'!Y1833*Lists!$H$97</f>
        <v>0</v>
      </c>
      <c r="AB1883">
        <f>'Energy consumption (raw)'!Z1833*Lists!$H$96</f>
        <v>0</v>
      </c>
      <c r="AC1883">
        <f>'Energy consumption (raw)'!AA1833*Lists!$H$98</f>
        <v>0</v>
      </c>
      <c r="AD1883">
        <f>'Energy consumption (raw)'!AB1833*Lists!$H$99</f>
        <v>0</v>
      </c>
      <c r="AE1883">
        <f>'Energy consumption (raw)'!AC1833*Lists!$H$101</f>
        <v>0</v>
      </c>
      <c r="AF1883">
        <f>'Energy consumption (raw)'!AD1833*Lists!$H$101</f>
        <v>0</v>
      </c>
      <c r="AG1883">
        <f>'Energy consumption (raw)'!AE1833*Lists!$H$101</f>
        <v>0</v>
      </c>
      <c r="AH1883">
        <f>'Energy consumption (raw)'!AF1833*Lists!$H$100</f>
        <v>0</v>
      </c>
      <c r="AI1883" s="167">
        <f t="shared" si="136"/>
        <v>5500.1453039999997</v>
      </c>
      <c r="AJ1883" s="179">
        <f>'Energy consumption (raw)'!AG1833</f>
        <v>5500.1453039999997</v>
      </c>
      <c r="AK1883" s="179">
        <f>'Energy consumption (raw)'!AH1833</f>
        <v>1515.3185800000001</v>
      </c>
      <c r="AL1883">
        <f>IF(ROUND(AI1883,-3)=ROUND('Energy consumption (raw)'!AG1833,-3),1,0)</f>
        <v>1</v>
      </c>
      <c r="AM1883" s="179" t="str">
        <f>'Energy consumption (raw)'!AJ1833</f>
        <v>48. Dong Nai</v>
      </c>
      <c r="AN1883">
        <f>VLOOKUP(AM1883,Lists!$F$9:$G$71,2,FALSE)</f>
        <v>1</v>
      </c>
    </row>
    <row r="1884" spans="2:40" x14ac:dyDescent="0.25">
      <c r="B1884" s="65" t="str">
        <f t="shared" si="134"/>
        <v>Industry1732</v>
      </c>
      <c r="C1884" s="179">
        <f>'Energy consumption (raw)'!B1834</f>
        <v>1732</v>
      </c>
      <c r="D1884" s="179">
        <f>'Energy consumption (raw)'!C1834</f>
        <v>0</v>
      </c>
      <c r="E1884" s="179">
        <f>'Energy consumption (raw)'!D1834</f>
        <v>0</v>
      </c>
      <c r="F1884" s="179" t="str">
        <f>'Energy consumption (raw)'!E1834</f>
        <v>Công nghiệp</v>
      </c>
      <c r="G1884" s="179" t="str">
        <f>'Energy consumption (raw)'!F1834</f>
        <v>Sản xuất thực phẩm</v>
      </c>
      <c r="H1884" s="179" t="str">
        <f>'Energy consumption (raw)'!G1834</f>
        <v>Industry</v>
      </c>
      <c r="I1884" s="179" t="str">
        <f>'Energy consumption (raw)'!I1834</f>
        <v>10 Manufacture of food products</v>
      </c>
      <c r="J1884" s="179" t="str">
        <f>INDEX(Sector!$E$6:$E$46,MATCH('Energy consumption (toe)'!I1884,Sector!$B$6:$B$46,FALSE))</f>
        <v>Manufacture of food products</v>
      </c>
      <c r="K1884" s="179">
        <f>IFERROR('Energy consumption (raw)'!J1834*Lists!$H$84,)</f>
        <v>0</v>
      </c>
      <c r="L1884" s="179">
        <f>'Energy consumption (raw)'!K1834*Lists!$H$84</f>
        <v>2079.4949280000001</v>
      </c>
      <c r="M1884" s="179">
        <f>'Energy consumption (raw)'!L1834*Lists!$H$84</f>
        <v>0</v>
      </c>
      <c r="N1884" s="179">
        <f>'Energy consumption (raw)'!M1834*Lists!$H$84</f>
        <v>0</v>
      </c>
      <c r="O1884" s="178">
        <f t="shared" si="135"/>
        <v>2079.4949280000001</v>
      </c>
      <c r="P1884">
        <f>'Energy consumption (raw)'!N1834*Lists!$H$85</f>
        <v>0</v>
      </c>
      <c r="Q1884">
        <f>'Energy consumption (raw)'!O1834*Lists!$H$86</f>
        <v>0</v>
      </c>
      <c r="R1884">
        <f>'Energy consumption (raw)'!P1834*Lists!$H$87</f>
        <v>0</v>
      </c>
      <c r="S1884">
        <f>'Energy consumption (raw)'!Q1834*Lists!$H$88</f>
        <v>0</v>
      </c>
      <c r="T1884">
        <f>'Energy consumption (raw)'!R1834*Lists!$H$89</f>
        <v>0</v>
      </c>
      <c r="U1884">
        <f>'Energy consumption (raw)'!S1834*Lists!$H$90</f>
        <v>0</v>
      </c>
      <c r="V1884">
        <f>'Energy consumption (raw)'!T1834*Lists!$H$91</f>
        <v>0</v>
      </c>
      <c r="W1884">
        <f>'Energy consumption (raw)'!U1834*Lists!$H$92</f>
        <v>0</v>
      </c>
      <c r="X1884">
        <f>'Energy consumption (raw)'!V1834*Lists!$H$93</f>
        <v>0</v>
      </c>
      <c r="Y1884">
        <f>'Energy consumption (raw)'!W1834*Lists!$H$94</f>
        <v>0</v>
      </c>
      <c r="Z1884">
        <f>'Energy consumption (raw)'!X1834*Lists!$H$96*1000000</f>
        <v>0</v>
      </c>
      <c r="AA1884">
        <f>'Energy consumption (raw)'!Y1834*Lists!$H$97</f>
        <v>0</v>
      </c>
      <c r="AB1884">
        <f>'Energy consumption (raw)'!Z1834*Lists!$H$96</f>
        <v>0</v>
      </c>
      <c r="AC1884">
        <f>'Energy consumption (raw)'!AA1834*Lists!$H$98</f>
        <v>0</v>
      </c>
      <c r="AD1884">
        <f>'Energy consumption (raw)'!AB1834*Lists!$H$99</f>
        <v>0</v>
      </c>
      <c r="AE1884">
        <f>'Energy consumption (raw)'!AC1834*Lists!$H$101</f>
        <v>0</v>
      </c>
      <c r="AF1884">
        <f>'Energy consumption (raw)'!AD1834*Lists!$H$101</f>
        <v>0</v>
      </c>
      <c r="AG1884">
        <f>'Energy consumption (raw)'!AE1834*Lists!$H$101</f>
        <v>0</v>
      </c>
      <c r="AH1884">
        <f>'Energy consumption (raw)'!AF1834*Lists!$H$100</f>
        <v>0</v>
      </c>
      <c r="AI1884" s="167">
        <f t="shared" si="136"/>
        <v>2079.4949280000001</v>
      </c>
      <c r="AJ1884" s="179">
        <f>'Energy consumption (raw)'!AG1834</f>
        <v>2079.4949280000001</v>
      </c>
      <c r="AK1884" s="179">
        <f>'Energy consumption (raw)'!AH1834</f>
        <v>0</v>
      </c>
      <c r="AL1884">
        <f>IF(ROUND(AI1884,-3)=ROUND('Energy consumption (raw)'!AG1834,-3),1,0)</f>
        <v>1</v>
      </c>
      <c r="AM1884" s="179" t="str">
        <f>'Energy consumption (raw)'!AJ1834</f>
        <v>48. Dong Nai</v>
      </c>
      <c r="AN1884">
        <f>VLOOKUP(AM1884,Lists!$F$9:$G$71,2,FALSE)</f>
        <v>1</v>
      </c>
    </row>
    <row r="1885" spans="2:40" x14ac:dyDescent="0.25">
      <c r="B1885" s="65" t="str">
        <f t="shared" si="134"/>
        <v>Industry1733</v>
      </c>
      <c r="C1885" s="179">
        <f>'Energy consumption (raw)'!B1835</f>
        <v>1733</v>
      </c>
      <c r="D1885" s="179">
        <f>'Energy consumption (raw)'!C1835</f>
        <v>0</v>
      </c>
      <c r="E1885" s="179">
        <f>'Energy consumption (raw)'!D1835</f>
        <v>0</v>
      </c>
      <c r="F1885" s="179" t="str">
        <f>'Energy consumption (raw)'!E1835</f>
        <v>Công nghiệp</v>
      </c>
      <c r="G1885" s="179" t="str">
        <f>'Energy consumption (raw)'!F1835</f>
        <v>Sản xuất các sản phẩm từ plastic</v>
      </c>
      <c r="H1885" s="179" t="str">
        <f>'Energy consumption (raw)'!G1835</f>
        <v>Industry</v>
      </c>
      <c r="I1885" s="179" t="str">
        <f>'Energy consumption (raw)'!I1835</f>
        <v>22 Manufacture of rubber and plastics products</v>
      </c>
      <c r="J1885" s="179" t="str">
        <f>INDEX(Sector!$E$6:$E$46,MATCH('Energy consumption (toe)'!I1885,Sector!$B$6:$B$46,FALSE))</f>
        <v>Manufacture of rubber and plastics products</v>
      </c>
      <c r="K1885" s="179">
        <f>IFERROR('Energy consumption (raw)'!J1835*Lists!$H$84,)</f>
        <v>0</v>
      </c>
      <c r="L1885" s="179">
        <f>'Energy consumption (raw)'!K1835*Lists!$H$84</f>
        <v>1543.5122760000002</v>
      </c>
      <c r="M1885" s="179">
        <f>'Energy consumption (raw)'!L1835*Lists!$H$84</f>
        <v>0</v>
      </c>
      <c r="N1885" s="179">
        <f>'Energy consumption (raw)'!M1835*Lists!$H$84</f>
        <v>0</v>
      </c>
      <c r="O1885" s="178">
        <f t="shared" si="135"/>
        <v>1543.5122760000002</v>
      </c>
      <c r="P1885">
        <f>'Energy consumption (raw)'!N1835*Lists!$H$85</f>
        <v>0</v>
      </c>
      <c r="Q1885">
        <f>'Energy consumption (raw)'!O1835*Lists!$H$86</f>
        <v>0</v>
      </c>
      <c r="R1885">
        <f>'Energy consumption (raw)'!P1835*Lists!$H$87</f>
        <v>0</v>
      </c>
      <c r="S1885">
        <f>'Energy consumption (raw)'!Q1835*Lists!$H$88</f>
        <v>0</v>
      </c>
      <c r="T1885">
        <f>'Energy consumption (raw)'!R1835*Lists!$H$89</f>
        <v>0</v>
      </c>
      <c r="U1885">
        <f>'Energy consumption (raw)'!S1835*Lists!$H$90</f>
        <v>0</v>
      </c>
      <c r="V1885">
        <f>'Energy consumption (raw)'!T1835*Lists!$H$91</f>
        <v>0</v>
      </c>
      <c r="W1885">
        <f>'Energy consumption (raw)'!U1835*Lists!$H$92</f>
        <v>0</v>
      </c>
      <c r="X1885">
        <f>'Energy consumption (raw)'!V1835*Lists!$H$93</f>
        <v>0</v>
      </c>
      <c r="Y1885">
        <f>'Energy consumption (raw)'!W1835*Lists!$H$94</f>
        <v>0</v>
      </c>
      <c r="Z1885">
        <f>'Energy consumption (raw)'!X1835*Lists!$H$96*1000000</f>
        <v>0</v>
      </c>
      <c r="AA1885">
        <f>'Energy consumption (raw)'!Y1835*Lists!$H$97</f>
        <v>0</v>
      </c>
      <c r="AB1885">
        <f>'Energy consumption (raw)'!Z1835*Lists!$H$96</f>
        <v>0</v>
      </c>
      <c r="AC1885">
        <f>'Energy consumption (raw)'!AA1835*Lists!$H$98</f>
        <v>0</v>
      </c>
      <c r="AD1885">
        <f>'Energy consumption (raw)'!AB1835*Lists!$H$99</f>
        <v>0</v>
      </c>
      <c r="AE1885">
        <f>'Energy consumption (raw)'!AC1835*Lists!$H$101</f>
        <v>0</v>
      </c>
      <c r="AF1885">
        <f>'Energy consumption (raw)'!AD1835*Lists!$H$101</f>
        <v>0</v>
      </c>
      <c r="AG1885">
        <f>'Energy consumption (raw)'!AE1835*Lists!$H$101</f>
        <v>0</v>
      </c>
      <c r="AH1885">
        <f>'Energy consumption (raw)'!AF1835*Lists!$H$100</f>
        <v>0</v>
      </c>
      <c r="AI1885" s="167">
        <f t="shared" si="136"/>
        <v>1543.5122760000002</v>
      </c>
      <c r="AJ1885" s="179">
        <f>'Energy consumption (raw)'!AG1835</f>
        <v>1543.5122760000002</v>
      </c>
      <c r="AK1885" s="179">
        <f>'Energy consumption (raw)'!AH1835</f>
        <v>0</v>
      </c>
      <c r="AL1885">
        <f>IF(ROUND(AI1885,-3)=ROUND('Energy consumption (raw)'!AG1835,-3),1,0)</f>
        <v>1</v>
      </c>
      <c r="AM1885" s="179" t="str">
        <f>'Energy consumption (raw)'!AJ1835</f>
        <v>48. Dong Nai</v>
      </c>
      <c r="AN1885">
        <f>VLOOKUP(AM1885,Lists!$F$9:$G$71,2,FALSE)</f>
        <v>1</v>
      </c>
    </row>
    <row r="1886" spans="2:40" x14ac:dyDescent="0.25">
      <c r="B1886" s="65" t="str">
        <f t="shared" si="134"/>
        <v>Industry1734</v>
      </c>
      <c r="C1886" s="179">
        <f>'Energy consumption (raw)'!B1836</f>
        <v>1734</v>
      </c>
      <c r="D1886" s="179">
        <f>'Energy consumption (raw)'!C1836</f>
        <v>0</v>
      </c>
      <c r="E1886" s="179">
        <f>'Energy consumption (raw)'!D1836</f>
        <v>0</v>
      </c>
      <c r="F1886" s="179" t="str">
        <f>'Energy consumption (raw)'!E1836</f>
        <v>Công nghiệp</v>
      </c>
      <c r="G1886" s="179" t="str">
        <f>'Energy consumption (raw)'!F1836</f>
        <v>Sản xuất các sản phẩm từ cao su</v>
      </c>
      <c r="H1886" s="179" t="str">
        <f>'Energy consumption (raw)'!G1836</f>
        <v>Industry</v>
      </c>
      <c r="I1886" s="179" t="str">
        <f>'Energy consumption (raw)'!I1836</f>
        <v>22 Manufacture of rubber and plastics products</v>
      </c>
      <c r="J1886" s="179" t="str">
        <f>INDEX(Sector!$E$6:$E$46,MATCH('Energy consumption (toe)'!I1886,Sector!$B$6:$B$46,FALSE))</f>
        <v>Manufacture of rubber and plastics products</v>
      </c>
      <c r="K1886" s="179">
        <f>IFERROR('Energy consumption (raw)'!J1836*Lists!$H$84,)</f>
        <v>0</v>
      </c>
      <c r="L1886" s="179">
        <f>'Energy consumption (raw)'!K1836*Lists!$H$84</f>
        <v>13247.920260000001</v>
      </c>
      <c r="M1886" s="179">
        <f>'Energy consumption (raw)'!L1836*Lists!$H$84</f>
        <v>0</v>
      </c>
      <c r="N1886" s="179">
        <f>'Energy consumption (raw)'!M1836*Lists!$H$84</f>
        <v>0</v>
      </c>
      <c r="O1886" s="178">
        <f t="shared" si="135"/>
        <v>13247.920260000001</v>
      </c>
      <c r="P1886">
        <f>'Energy consumption (raw)'!N1836*Lists!$H$85</f>
        <v>0</v>
      </c>
      <c r="Q1886">
        <f>'Energy consumption (raw)'!O1836*Lists!$H$86</f>
        <v>0</v>
      </c>
      <c r="R1886">
        <f>'Energy consumption (raw)'!P1836*Lists!$H$87</f>
        <v>0</v>
      </c>
      <c r="S1886">
        <f>'Energy consumption (raw)'!Q1836*Lists!$H$88</f>
        <v>0</v>
      </c>
      <c r="T1886">
        <f>'Energy consumption (raw)'!R1836*Lists!$H$89</f>
        <v>0</v>
      </c>
      <c r="U1886">
        <f>'Energy consumption (raw)'!S1836*Lists!$H$90</f>
        <v>0</v>
      </c>
      <c r="V1886">
        <f>'Energy consumption (raw)'!T1836*Lists!$H$91</f>
        <v>0</v>
      </c>
      <c r="W1886">
        <f>'Energy consumption (raw)'!U1836*Lists!$H$92</f>
        <v>0</v>
      </c>
      <c r="X1886">
        <f>'Energy consumption (raw)'!V1836*Lists!$H$93</f>
        <v>0</v>
      </c>
      <c r="Y1886">
        <f>'Energy consumption (raw)'!W1836*Lists!$H$94</f>
        <v>0</v>
      </c>
      <c r="Z1886">
        <f>'Energy consumption (raw)'!X1836*Lists!$H$96*1000000</f>
        <v>0</v>
      </c>
      <c r="AA1886">
        <f>'Energy consumption (raw)'!Y1836*Lists!$H$97</f>
        <v>0</v>
      </c>
      <c r="AB1886">
        <f>'Energy consumption (raw)'!Z1836*Lists!$H$96</f>
        <v>0</v>
      </c>
      <c r="AC1886">
        <f>'Energy consumption (raw)'!AA1836*Lists!$H$98</f>
        <v>0</v>
      </c>
      <c r="AD1886">
        <f>'Energy consumption (raw)'!AB1836*Lists!$H$99</f>
        <v>0</v>
      </c>
      <c r="AE1886">
        <f>'Energy consumption (raw)'!AC1836*Lists!$H$101</f>
        <v>0</v>
      </c>
      <c r="AF1886">
        <f>'Energy consumption (raw)'!AD1836*Lists!$H$101</f>
        <v>0</v>
      </c>
      <c r="AG1886">
        <f>'Energy consumption (raw)'!AE1836*Lists!$H$101</f>
        <v>0</v>
      </c>
      <c r="AH1886">
        <f>'Energy consumption (raw)'!AF1836*Lists!$H$100</f>
        <v>0</v>
      </c>
      <c r="AI1886" s="167">
        <f t="shared" si="136"/>
        <v>13247.920260000001</v>
      </c>
      <c r="AJ1886" s="179">
        <f>'Energy consumption (raw)'!AG1836</f>
        <v>13247.920260000001</v>
      </c>
      <c r="AK1886" s="179">
        <f>'Energy consumption (raw)'!AH1836</f>
        <v>2594.6671390000001</v>
      </c>
      <c r="AL1886">
        <f>IF(ROUND(AI1886,-3)=ROUND('Energy consumption (raw)'!AG1836,-3),1,0)</f>
        <v>1</v>
      </c>
      <c r="AM1886" s="179" t="str">
        <f>'Energy consumption (raw)'!AJ1836</f>
        <v>48. Dong Nai</v>
      </c>
      <c r="AN1886">
        <f>VLOOKUP(AM1886,Lists!$F$9:$G$71,2,FALSE)</f>
        <v>1</v>
      </c>
    </row>
    <row r="1887" spans="2:40" x14ac:dyDescent="0.25">
      <c r="B1887" s="65" t="str">
        <f t="shared" si="134"/>
        <v>Industry1735</v>
      </c>
      <c r="C1887" s="179">
        <f>'Energy consumption (raw)'!B1837</f>
        <v>1735</v>
      </c>
      <c r="D1887" s="179">
        <f>'Energy consumption (raw)'!C1837</f>
        <v>0</v>
      </c>
      <c r="E1887" s="179">
        <f>'Energy consumption (raw)'!D1837</f>
        <v>0</v>
      </c>
      <c r="F1887" s="179" t="str">
        <f>'Energy consumption (raw)'!E1837</f>
        <v>Công nghiệp</v>
      </c>
      <c r="G1887" s="179" t="str">
        <f>'Energy consumption (raw)'!F1837</f>
        <v>Sản xuất bao bì kim loại</v>
      </c>
      <c r="H1887" s="179" t="str">
        <f>'Energy consumption (raw)'!G1837</f>
        <v>Industry</v>
      </c>
      <c r="I1887" s="179" t="str">
        <f>'Energy consumption (raw)'!I1837</f>
        <v>25 Manufacture of fabricated metal products, except machinery and equipment</v>
      </c>
      <c r="J1887" s="179" t="str">
        <f>INDEX(Sector!$E$6:$E$46,MATCH('Energy consumption (toe)'!I1887,Sector!$B$6:$B$46,FALSE))</f>
        <v>Manufacture of fabricated metal products, except machinery and equipment</v>
      </c>
      <c r="K1887" s="179">
        <f>IFERROR('Energy consumption (raw)'!J1837*Lists!$H$84,)</f>
        <v>3378.7842500000002</v>
      </c>
      <c r="L1887" s="179">
        <f>'Energy consumption (raw)'!K1837*Lists!$H$84</f>
        <v>8792.0294300000005</v>
      </c>
      <c r="M1887" s="179">
        <f>'Energy consumption (raw)'!L1837*Lists!$H$84</f>
        <v>0</v>
      </c>
      <c r="N1887" s="179">
        <f>'Energy consumption (raw)'!M1837*Lists!$H$84</f>
        <v>0</v>
      </c>
      <c r="O1887" s="178">
        <f t="shared" si="135"/>
        <v>8792.0294300000005</v>
      </c>
      <c r="P1887">
        <f>'Energy consumption (raw)'!N1837*Lists!$H$85</f>
        <v>0</v>
      </c>
      <c r="Q1887">
        <f>'Energy consumption (raw)'!O1837*Lists!$H$86</f>
        <v>0</v>
      </c>
      <c r="R1887">
        <f>'Energy consumption (raw)'!P1837*Lists!$H$87</f>
        <v>0</v>
      </c>
      <c r="S1887">
        <f>'Energy consumption (raw)'!Q1837*Lists!$H$88</f>
        <v>0</v>
      </c>
      <c r="T1887">
        <f>'Energy consumption (raw)'!R1837*Lists!$H$89</f>
        <v>0</v>
      </c>
      <c r="U1887">
        <f>'Energy consumption (raw)'!S1837*Lists!$H$90</f>
        <v>0</v>
      </c>
      <c r="V1887">
        <f>'Energy consumption (raw)'!T1837*Lists!$H$91</f>
        <v>0</v>
      </c>
      <c r="W1887">
        <f>'Energy consumption (raw)'!U1837*Lists!$H$92</f>
        <v>0</v>
      </c>
      <c r="X1887">
        <f>'Energy consumption (raw)'!V1837*Lists!$H$93</f>
        <v>0</v>
      </c>
      <c r="Y1887">
        <f>'Energy consumption (raw)'!W1837*Lists!$H$94</f>
        <v>0</v>
      </c>
      <c r="Z1887">
        <f>'Energy consumption (raw)'!X1837*Lists!$H$96*1000000</f>
        <v>0</v>
      </c>
      <c r="AA1887">
        <f>'Energy consumption (raw)'!Y1837*Lists!$H$97</f>
        <v>2716.28</v>
      </c>
      <c r="AB1887">
        <f>'Energy consumption (raw)'!Z1837*Lists!$H$96</f>
        <v>0</v>
      </c>
      <c r="AC1887">
        <f>'Energy consumption (raw)'!AA1837*Lists!$H$98</f>
        <v>0</v>
      </c>
      <c r="AD1887">
        <f>'Energy consumption (raw)'!AB1837*Lists!$H$99</f>
        <v>0</v>
      </c>
      <c r="AE1887">
        <f>'Energy consumption (raw)'!AC1837*Lists!$H$101</f>
        <v>0</v>
      </c>
      <c r="AF1887">
        <f>'Energy consumption (raw)'!AD1837*Lists!$H$101</f>
        <v>0</v>
      </c>
      <c r="AG1887">
        <f>'Energy consumption (raw)'!AE1837*Lists!$H$101</f>
        <v>0</v>
      </c>
      <c r="AH1887">
        <f>'Energy consumption (raw)'!AF1837*Lists!$H$100</f>
        <v>0</v>
      </c>
      <c r="AI1887" s="167">
        <f t="shared" si="136"/>
        <v>11508.309430000001</v>
      </c>
      <c r="AJ1887" s="179">
        <f>'Energy consumption (raw)'!AG1837</f>
        <v>11508.309430000001</v>
      </c>
      <c r="AK1887" s="179">
        <f>'Energy consumption (raw)'!AH1837</f>
        <v>2538.2967200000003</v>
      </c>
      <c r="AL1887">
        <f>IF(ROUND(AI1887,-3)=ROUND('Energy consumption (raw)'!AG1837,-3),1,0)</f>
        <v>1</v>
      </c>
      <c r="AM1887" s="179" t="str">
        <f>'Energy consumption (raw)'!AJ1837</f>
        <v>48. Dong Nai</v>
      </c>
      <c r="AN1887">
        <f>VLOOKUP(AM1887,Lists!$F$9:$G$71,2,FALSE)</f>
        <v>1</v>
      </c>
    </row>
    <row r="1888" spans="2:40" x14ac:dyDescent="0.25">
      <c r="B1888" s="65" t="str">
        <f t="shared" si="134"/>
        <v>Industry1736</v>
      </c>
      <c r="C1888" s="179">
        <f>'Energy consumption (raw)'!B1838</f>
        <v>1736</v>
      </c>
      <c r="D1888" s="179">
        <f>'Energy consumption (raw)'!C1838</f>
        <v>0</v>
      </c>
      <c r="E1888" s="179">
        <f>'Energy consumption (raw)'!D1838</f>
        <v>0</v>
      </c>
      <c r="F1888" s="179" t="str">
        <f>'Energy consumption (raw)'!E1838</f>
        <v>Công nghiệp</v>
      </c>
      <c r="G1888" s="179" t="str">
        <f>'Energy consumption (raw)'!F1838</f>
        <v>Sản xuất phụ tùng xe ô tô</v>
      </c>
      <c r="H1888" s="179" t="str">
        <f>'Energy consumption (raw)'!G1838</f>
        <v>Industry</v>
      </c>
      <c r="I1888" s="179" t="str">
        <f>'Energy consumption (raw)'!I1838</f>
        <v>29 Manufacture of motor vehicles, trailers and semi-trailers</v>
      </c>
      <c r="J1888" s="179" t="str">
        <f>INDEX(Sector!$E$6:$E$46,MATCH('Energy consumption (toe)'!I1888,Sector!$B$6:$B$46,FALSE))</f>
        <v>Manufacture of motor vehicles, trailers and semi-trailers</v>
      </c>
      <c r="K1888" s="179">
        <f>IFERROR('Energy consumption (raw)'!J1838*Lists!$H$84,)</f>
        <v>0</v>
      </c>
      <c r="L1888" s="179">
        <f>'Energy consumption (raw)'!K1838*Lists!$H$84</f>
        <v>14803.777770400002</v>
      </c>
      <c r="M1888" s="179">
        <f>'Energy consumption (raw)'!L1838*Lists!$H$84</f>
        <v>0</v>
      </c>
      <c r="N1888" s="179">
        <f>'Energy consumption (raw)'!M1838*Lists!$H$84</f>
        <v>0</v>
      </c>
      <c r="O1888" s="178">
        <f t="shared" si="135"/>
        <v>14803.777770400002</v>
      </c>
      <c r="P1888">
        <f>'Energy consumption (raw)'!N1838*Lists!$H$85</f>
        <v>0</v>
      </c>
      <c r="Q1888">
        <f>'Energy consumption (raw)'!O1838*Lists!$H$86</f>
        <v>0</v>
      </c>
      <c r="R1888">
        <f>'Energy consumption (raw)'!P1838*Lists!$H$87</f>
        <v>0</v>
      </c>
      <c r="S1888">
        <f>'Energy consumption (raw)'!Q1838*Lists!$H$88</f>
        <v>0</v>
      </c>
      <c r="T1888">
        <f>'Energy consumption (raw)'!R1838*Lists!$H$89</f>
        <v>0</v>
      </c>
      <c r="U1888">
        <f>'Energy consumption (raw)'!S1838*Lists!$H$90</f>
        <v>0</v>
      </c>
      <c r="V1888">
        <f>'Energy consumption (raw)'!T1838*Lists!$H$91</f>
        <v>0</v>
      </c>
      <c r="W1888">
        <f>'Energy consumption (raw)'!U1838*Lists!$H$92</f>
        <v>0</v>
      </c>
      <c r="X1888">
        <f>'Energy consumption (raw)'!V1838*Lists!$H$93</f>
        <v>0</v>
      </c>
      <c r="Y1888">
        <f>'Energy consumption (raw)'!W1838*Lists!$H$94</f>
        <v>0</v>
      </c>
      <c r="Z1888">
        <f>'Energy consumption (raw)'!X1838*Lists!$H$96*1000000</f>
        <v>0</v>
      </c>
      <c r="AA1888">
        <f>'Energy consumption (raw)'!Y1838*Lists!$H$97</f>
        <v>204.92000000000002</v>
      </c>
      <c r="AB1888">
        <f>'Energy consumption (raw)'!Z1838*Lists!$H$96</f>
        <v>0</v>
      </c>
      <c r="AC1888">
        <f>'Energy consumption (raw)'!AA1838*Lists!$H$98</f>
        <v>0</v>
      </c>
      <c r="AD1888">
        <f>'Energy consumption (raw)'!AB1838*Lists!$H$99</f>
        <v>0</v>
      </c>
      <c r="AE1888">
        <f>'Energy consumption (raw)'!AC1838*Lists!$H$101</f>
        <v>0</v>
      </c>
      <c r="AF1888">
        <f>'Energy consumption (raw)'!AD1838*Lists!$H$101</f>
        <v>0</v>
      </c>
      <c r="AG1888">
        <f>'Energy consumption (raw)'!AE1838*Lists!$H$101</f>
        <v>0</v>
      </c>
      <c r="AH1888">
        <f>'Energy consumption (raw)'!AF1838*Lists!$H$100</f>
        <v>0</v>
      </c>
      <c r="AI1888" s="167">
        <f t="shared" si="136"/>
        <v>15008.697770400002</v>
      </c>
      <c r="AJ1888" s="179">
        <f>'Energy consumption (raw)'!AG1838</f>
        <v>15008.697770400002</v>
      </c>
      <c r="AK1888" s="179">
        <f>'Energy consumption (raw)'!AH1838</f>
        <v>14979.69088</v>
      </c>
      <c r="AL1888">
        <f>IF(ROUND(AI1888,-3)=ROUND('Energy consumption (raw)'!AG1838,-3),1,0)</f>
        <v>1</v>
      </c>
      <c r="AM1888" s="179" t="str">
        <f>'Energy consumption (raw)'!AJ1838</f>
        <v>48. Dong Nai</v>
      </c>
      <c r="AN1888">
        <f>VLOOKUP(AM1888,Lists!$F$9:$G$71,2,FALSE)</f>
        <v>1</v>
      </c>
    </row>
    <row r="1889" spans="2:40" x14ac:dyDescent="0.25">
      <c r="B1889" s="65" t="str">
        <f t="shared" si="134"/>
        <v>Industry1737</v>
      </c>
      <c r="C1889" s="179">
        <f>'Energy consumption (raw)'!B1839</f>
        <v>1737</v>
      </c>
      <c r="D1889" s="179">
        <f>'Energy consumption (raw)'!C1839</f>
        <v>0</v>
      </c>
      <c r="E1889" s="179">
        <f>'Energy consumption (raw)'!D1839</f>
        <v>0</v>
      </c>
      <c r="F1889" s="179" t="str">
        <f>'Energy consumption (raw)'!E1839</f>
        <v>Công nghiệp</v>
      </c>
      <c r="G1889" s="179" t="str">
        <f>'Energy consumption (raw)'!F1839</f>
        <v>Sản xuất dây, cáp điện</v>
      </c>
      <c r="H1889" s="179" t="str">
        <f>'Energy consumption (raw)'!G1839</f>
        <v>Industry</v>
      </c>
      <c r="I1889" s="179" t="str">
        <f>'Energy consumption (raw)'!I1839</f>
        <v>26 Manufacture of computer, electronic and optical products</v>
      </c>
      <c r="J1889" s="179" t="str">
        <f>INDEX(Sector!$E$6:$E$46,MATCH('Energy consumption (toe)'!I1889,Sector!$B$6:$B$46,FALSE))</f>
        <v>Manufacture of computer, electronic and optical products</v>
      </c>
      <c r="K1889" s="179">
        <f>IFERROR('Energy consumption (raw)'!J1839*Lists!$H$84,)</f>
        <v>1672.610457</v>
      </c>
      <c r="L1889" s="179">
        <f>'Energy consumption (raw)'!K1839*Lists!$H$84</f>
        <v>4774.1839560000008</v>
      </c>
      <c r="M1889" s="179">
        <f>'Energy consumption (raw)'!L1839*Lists!$H$84</f>
        <v>0</v>
      </c>
      <c r="N1889" s="179">
        <f>'Energy consumption (raw)'!M1839*Lists!$H$84</f>
        <v>0</v>
      </c>
      <c r="O1889" s="178">
        <f t="shared" si="135"/>
        <v>4774.1839560000008</v>
      </c>
      <c r="P1889">
        <f>'Energy consumption (raw)'!N1839*Lists!$H$85</f>
        <v>0</v>
      </c>
      <c r="Q1889">
        <f>'Energy consumption (raw)'!O1839*Lists!$H$86</f>
        <v>0</v>
      </c>
      <c r="R1889">
        <f>'Energy consumption (raw)'!P1839*Lists!$H$87</f>
        <v>0</v>
      </c>
      <c r="S1889">
        <f>'Energy consumption (raw)'!Q1839*Lists!$H$88</f>
        <v>0</v>
      </c>
      <c r="T1889">
        <f>'Energy consumption (raw)'!R1839*Lists!$H$89</f>
        <v>0</v>
      </c>
      <c r="U1889">
        <f>'Energy consumption (raw)'!S1839*Lists!$H$90</f>
        <v>0</v>
      </c>
      <c r="V1889">
        <f>'Energy consumption (raw)'!T1839*Lists!$H$91</f>
        <v>0</v>
      </c>
      <c r="W1889">
        <f>'Energy consumption (raw)'!U1839*Lists!$H$92</f>
        <v>0</v>
      </c>
      <c r="X1889">
        <f>'Energy consumption (raw)'!V1839*Lists!$H$93</f>
        <v>0</v>
      </c>
      <c r="Y1889">
        <f>'Energy consumption (raw)'!W1839*Lists!$H$94</f>
        <v>0</v>
      </c>
      <c r="Z1889">
        <f>'Energy consumption (raw)'!X1839*Lists!$H$96*1000000</f>
        <v>0</v>
      </c>
      <c r="AA1889">
        <f>'Energy consumption (raw)'!Y1839*Lists!$H$97</f>
        <v>0</v>
      </c>
      <c r="AB1889">
        <f>'Energy consumption (raw)'!Z1839*Lists!$H$96</f>
        <v>0</v>
      </c>
      <c r="AC1889">
        <f>'Energy consumption (raw)'!AA1839*Lists!$H$98</f>
        <v>0</v>
      </c>
      <c r="AD1889">
        <f>'Energy consumption (raw)'!AB1839*Lists!$H$99</f>
        <v>0</v>
      </c>
      <c r="AE1889">
        <f>'Energy consumption (raw)'!AC1839*Lists!$H$101</f>
        <v>0</v>
      </c>
      <c r="AF1889">
        <f>'Energy consumption (raw)'!AD1839*Lists!$H$101</f>
        <v>0</v>
      </c>
      <c r="AG1889">
        <f>'Energy consumption (raw)'!AE1839*Lists!$H$101</f>
        <v>0</v>
      </c>
      <c r="AH1889">
        <f>'Energy consumption (raw)'!AF1839*Lists!$H$100</f>
        <v>0</v>
      </c>
      <c r="AI1889" s="167">
        <f t="shared" si="136"/>
        <v>4774.1839560000008</v>
      </c>
      <c r="AJ1889" s="179">
        <f>'Energy consumption (raw)'!AG1839</f>
        <v>4774.1839560000008</v>
      </c>
      <c r="AK1889" s="179">
        <f>'Energy consumption (raw)'!AH1839</f>
        <v>2038.9502885000002</v>
      </c>
      <c r="AL1889">
        <f>IF(ROUND(AI1889,-3)=ROUND('Energy consumption (raw)'!AG1839,-3),1,0)</f>
        <v>1</v>
      </c>
      <c r="AM1889" s="179" t="str">
        <f>'Energy consumption (raw)'!AJ1839</f>
        <v>48. Dong Nai</v>
      </c>
      <c r="AN1889">
        <f>VLOOKUP(AM1889,Lists!$F$9:$G$71,2,FALSE)</f>
        <v>1</v>
      </c>
    </row>
    <row r="1890" spans="2:40" x14ac:dyDescent="0.25">
      <c r="B1890" s="65" t="str">
        <f t="shared" si="134"/>
        <v>Industry1738</v>
      </c>
      <c r="C1890" s="179">
        <f>'Energy consumption (raw)'!B1840</f>
        <v>1738</v>
      </c>
      <c r="D1890" s="179">
        <f>'Energy consumption (raw)'!C1840</f>
        <v>0</v>
      </c>
      <c r="E1890" s="179">
        <f>'Energy consumption (raw)'!D1840</f>
        <v>0</v>
      </c>
      <c r="F1890" s="179" t="str">
        <f>'Energy consumption (raw)'!E1840</f>
        <v>Công nghiệp</v>
      </c>
      <c r="G1890" s="179" t="str">
        <f>'Energy consumption (raw)'!F1840</f>
        <v>Chế biến thực phẩm</v>
      </c>
      <c r="H1890" s="179" t="str">
        <f>'Energy consumption (raw)'!G1840</f>
        <v>Industry</v>
      </c>
      <c r="I1890" s="179" t="str">
        <f>'Energy consumption (raw)'!I1840</f>
        <v>10 Manufacture of food products</v>
      </c>
      <c r="J1890" s="179" t="str">
        <f>INDEX(Sector!$E$6:$E$46,MATCH('Energy consumption (toe)'!I1890,Sector!$B$6:$B$46,FALSE))</f>
        <v>Manufacture of food products</v>
      </c>
      <c r="K1890" s="179">
        <f>IFERROR('Energy consumption (raw)'!J1840*Lists!$H$84,)</f>
        <v>0</v>
      </c>
      <c r="L1890" s="179">
        <f>'Energy consumption (raw)'!K1840*Lists!$H$84</f>
        <v>2018.3365800000001</v>
      </c>
      <c r="M1890" s="179">
        <f>'Energy consumption (raw)'!L1840*Lists!$H$84</f>
        <v>0</v>
      </c>
      <c r="N1890" s="179">
        <f>'Energy consumption (raw)'!M1840*Lists!$H$84</f>
        <v>0</v>
      </c>
      <c r="O1890" s="178">
        <f t="shared" si="135"/>
        <v>2018.3365800000001</v>
      </c>
      <c r="P1890">
        <f>'Energy consumption (raw)'!N1840*Lists!$H$85</f>
        <v>0</v>
      </c>
      <c r="Q1890">
        <f>'Energy consumption (raw)'!O1840*Lists!$H$86</f>
        <v>0</v>
      </c>
      <c r="R1890">
        <f>'Energy consumption (raw)'!P1840*Lists!$H$87</f>
        <v>0</v>
      </c>
      <c r="S1890">
        <f>'Energy consumption (raw)'!Q1840*Lists!$H$88</f>
        <v>0</v>
      </c>
      <c r="T1890">
        <f>'Energy consumption (raw)'!R1840*Lists!$H$89</f>
        <v>0</v>
      </c>
      <c r="U1890">
        <f>'Energy consumption (raw)'!S1840*Lists!$H$90</f>
        <v>0</v>
      </c>
      <c r="V1890">
        <f>'Energy consumption (raw)'!T1840*Lists!$H$91</f>
        <v>0</v>
      </c>
      <c r="W1890">
        <f>'Energy consumption (raw)'!U1840*Lists!$H$92</f>
        <v>0</v>
      </c>
      <c r="X1890">
        <f>'Energy consumption (raw)'!V1840*Lists!$H$93</f>
        <v>0</v>
      </c>
      <c r="Y1890">
        <f>'Energy consumption (raw)'!W1840*Lists!$H$94</f>
        <v>0</v>
      </c>
      <c r="Z1890">
        <f>'Energy consumption (raw)'!X1840*Lists!$H$96*1000000</f>
        <v>0</v>
      </c>
      <c r="AA1890">
        <f>'Energy consumption (raw)'!Y1840*Lists!$H$97</f>
        <v>0</v>
      </c>
      <c r="AB1890">
        <f>'Energy consumption (raw)'!Z1840*Lists!$H$96</f>
        <v>0</v>
      </c>
      <c r="AC1890">
        <f>'Energy consumption (raw)'!AA1840*Lists!$H$98</f>
        <v>0</v>
      </c>
      <c r="AD1890">
        <f>'Energy consumption (raw)'!AB1840*Lists!$H$99</f>
        <v>0</v>
      </c>
      <c r="AE1890">
        <f>'Energy consumption (raw)'!AC1840*Lists!$H$101</f>
        <v>0</v>
      </c>
      <c r="AF1890">
        <f>'Energy consumption (raw)'!AD1840*Lists!$H$101</f>
        <v>0</v>
      </c>
      <c r="AG1890">
        <f>'Energy consumption (raw)'!AE1840*Lists!$H$101</f>
        <v>0</v>
      </c>
      <c r="AH1890">
        <f>'Energy consumption (raw)'!AF1840*Lists!$H$100</f>
        <v>0</v>
      </c>
      <c r="AI1890" s="167">
        <f t="shared" si="136"/>
        <v>2018.3365800000001</v>
      </c>
      <c r="AJ1890" s="179">
        <f>'Energy consumption (raw)'!AG1840</f>
        <v>2018.3365800000001</v>
      </c>
      <c r="AK1890" s="179">
        <f>'Energy consumption (raw)'!AH1840</f>
        <v>0</v>
      </c>
      <c r="AL1890">
        <f>IF(ROUND(AI1890,-3)=ROUND('Energy consumption (raw)'!AG1840,-3),1,0)</f>
        <v>1</v>
      </c>
      <c r="AM1890" s="179" t="str">
        <f>'Energy consumption (raw)'!AJ1840</f>
        <v>48. Dong Nai</v>
      </c>
      <c r="AN1890">
        <f>VLOOKUP(AM1890,Lists!$F$9:$G$71,2,FALSE)</f>
        <v>1</v>
      </c>
    </row>
    <row r="1891" spans="2:40" x14ac:dyDescent="0.25">
      <c r="B1891" s="65" t="str">
        <f t="shared" si="134"/>
        <v>Industry1739</v>
      </c>
      <c r="C1891" s="179">
        <f>'Energy consumption (raw)'!B1841</f>
        <v>1739</v>
      </c>
      <c r="D1891" s="179">
        <f>'Energy consumption (raw)'!C1841</f>
        <v>0</v>
      </c>
      <c r="E1891" s="179">
        <f>'Energy consumption (raw)'!D1841</f>
        <v>0</v>
      </c>
      <c r="F1891" s="179" t="str">
        <f>'Energy consumption (raw)'!E1841</f>
        <v>Công nghiệp</v>
      </c>
      <c r="G1891" s="179" t="str">
        <f>'Energy consumption (raw)'!F1841</f>
        <v>Gia công cơ khí, xử lý và tráng phủ kim loại</v>
      </c>
      <c r="H1891" s="179" t="str">
        <f>'Energy consumption (raw)'!G1841</f>
        <v>Industry</v>
      </c>
      <c r="I1891" s="179" t="str">
        <f>'Energy consumption (raw)'!I1841</f>
        <v>24 Manufacture of basic metals</v>
      </c>
      <c r="J1891" s="179" t="str">
        <f>INDEX(Sector!$E$6:$E$46,MATCH('Energy consumption (toe)'!I1891,Sector!$B$6:$B$46,FALSE))</f>
        <v>Manufacture of basic metals</v>
      </c>
      <c r="K1891" s="179">
        <f>IFERROR('Energy consumption (raw)'!J1841*Lists!$H$84,)</f>
        <v>0</v>
      </c>
      <c r="L1891" s="179">
        <f>'Energy consumption (raw)'!K1841*Lists!$H$84</f>
        <v>1539.623916</v>
      </c>
      <c r="M1891" s="179">
        <f>'Energy consumption (raw)'!L1841*Lists!$H$84</f>
        <v>0</v>
      </c>
      <c r="N1891" s="179">
        <f>'Energy consumption (raw)'!M1841*Lists!$H$84</f>
        <v>0</v>
      </c>
      <c r="O1891" s="178">
        <f t="shared" si="135"/>
        <v>1539.623916</v>
      </c>
      <c r="P1891">
        <f>'Energy consumption (raw)'!N1841*Lists!$H$85</f>
        <v>0</v>
      </c>
      <c r="Q1891">
        <f>'Energy consumption (raw)'!O1841*Lists!$H$86</f>
        <v>0</v>
      </c>
      <c r="R1891">
        <f>'Energy consumption (raw)'!P1841*Lists!$H$87</f>
        <v>0</v>
      </c>
      <c r="S1891">
        <f>'Energy consumption (raw)'!Q1841*Lists!$H$88</f>
        <v>0</v>
      </c>
      <c r="T1891">
        <f>'Energy consumption (raw)'!R1841*Lists!$H$89</f>
        <v>0</v>
      </c>
      <c r="U1891">
        <f>'Energy consumption (raw)'!S1841*Lists!$H$90</f>
        <v>0</v>
      </c>
      <c r="V1891">
        <f>'Energy consumption (raw)'!T1841*Lists!$H$91</f>
        <v>0</v>
      </c>
      <c r="W1891">
        <f>'Energy consumption (raw)'!U1841*Lists!$H$92</f>
        <v>0</v>
      </c>
      <c r="X1891">
        <f>'Energy consumption (raw)'!V1841*Lists!$H$93</f>
        <v>0</v>
      </c>
      <c r="Y1891">
        <f>'Energy consumption (raw)'!W1841*Lists!$H$94</f>
        <v>0</v>
      </c>
      <c r="Z1891">
        <f>'Energy consumption (raw)'!X1841*Lists!$H$96*1000000</f>
        <v>0</v>
      </c>
      <c r="AA1891">
        <f>'Energy consumption (raw)'!Y1841*Lists!$H$97</f>
        <v>0</v>
      </c>
      <c r="AB1891">
        <f>'Energy consumption (raw)'!Z1841*Lists!$H$96</f>
        <v>0</v>
      </c>
      <c r="AC1891">
        <f>'Energy consumption (raw)'!AA1841*Lists!$H$98</f>
        <v>0</v>
      </c>
      <c r="AD1891">
        <f>'Energy consumption (raw)'!AB1841*Lists!$H$99</f>
        <v>0</v>
      </c>
      <c r="AE1891">
        <f>'Energy consumption (raw)'!AC1841*Lists!$H$101</f>
        <v>0</v>
      </c>
      <c r="AF1891">
        <f>'Energy consumption (raw)'!AD1841*Lists!$H$101</f>
        <v>0</v>
      </c>
      <c r="AG1891">
        <f>'Energy consumption (raw)'!AE1841*Lists!$H$101</f>
        <v>0</v>
      </c>
      <c r="AH1891">
        <f>'Energy consumption (raw)'!AF1841*Lists!$H$100</f>
        <v>0</v>
      </c>
      <c r="AI1891" s="167">
        <f t="shared" si="136"/>
        <v>1539.623916</v>
      </c>
      <c r="AJ1891" s="179">
        <f>'Energy consumption (raw)'!AG1841</f>
        <v>1539.623916</v>
      </c>
      <c r="AK1891" s="179">
        <f>'Energy consumption (raw)'!AH1841</f>
        <v>0</v>
      </c>
      <c r="AL1891">
        <f>IF(ROUND(AI1891,-3)=ROUND('Energy consumption (raw)'!AG1841,-3),1,0)</f>
        <v>1</v>
      </c>
      <c r="AM1891" s="179" t="str">
        <f>'Energy consumption (raw)'!AJ1841</f>
        <v>48. Dong Nai</v>
      </c>
      <c r="AN1891">
        <f>VLOOKUP(AM1891,Lists!$F$9:$G$71,2,FALSE)</f>
        <v>1</v>
      </c>
    </row>
    <row r="1892" spans="2:40" x14ac:dyDescent="0.25">
      <c r="B1892" s="65" t="str">
        <f t="shared" si="134"/>
        <v>Industry1740</v>
      </c>
      <c r="C1892" s="179">
        <f>'Energy consumption (raw)'!B1842</f>
        <v>1740</v>
      </c>
      <c r="D1892" s="179">
        <f>'Energy consumption (raw)'!C1842</f>
        <v>0</v>
      </c>
      <c r="E1892" s="179">
        <f>'Energy consumption (raw)'!D1842</f>
        <v>0</v>
      </c>
      <c r="F1892" s="179" t="str">
        <f>'Energy consumption (raw)'!E1842</f>
        <v>Công nghiệp</v>
      </c>
      <c r="G1892" s="179" t="str">
        <f>'Energy consumption (raw)'!F1842</f>
        <v>Gia công cơ khí, xử lý và tráng phủ kim loại</v>
      </c>
      <c r="H1892" s="179" t="str">
        <f>'Energy consumption (raw)'!G1842</f>
        <v>Industry</v>
      </c>
      <c r="I1892" s="179" t="str">
        <f>'Energy consumption (raw)'!I1842</f>
        <v>24 Manufacture of basic metals</v>
      </c>
      <c r="J1892" s="179" t="str">
        <f>INDEX(Sector!$E$6:$E$46,MATCH('Energy consumption (toe)'!I1892,Sector!$B$6:$B$46,FALSE))</f>
        <v>Manufacture of basic metals</v>
      </c>
      <c r="K1892" s="179">
        <f>IFERROR('Energy consumption (raw)'!J1842*Lists!$H$84,)</f>
        <v>0</v>
      </c>
      <c r="L1892" s="179">
        <f>'Energy consumption (raw)'!K1842*Lists!$H$84</f>
        <v>1365.8142240000002</v>
      </c>
      <c r="M1892" s="179">
        <f>'Energy consumption (raw)'!L1842*Lists!$H$84</f>
        <v>0</v>
      </c>
      <c r="N1892" s="179">
        <f>'Energy consumption (raw)'!M1842*Lists!$H$84</f>
        <v>0</v>
      </c>
      <c r="O1892" s="178">
        <f t="shared" si="135"/>
        <v>1365.8142240000002</v>
      </c>
      <c r="P1892">
        <f>'Energy consumption (raw)'!N1842*Lists!$H$85</f>
        <v>0</v>
      </c>
      <c r="Q1892">
        <f>'Energy consumption (raw)'!O1842*Lists!$H$86</f>
        <v>0</v>
      </c>
      <c r="R1892">
        <f>'Energy consumption (raw)'!P1842*Lists!$H$87</f>
        <v>0</v>
      </c>
      <c r="S1892">
        <f>'Energy consumption (raw)'!Q1842*Lists!$H$88</f>
        <v>0</v>
      </c>
      <c r="T1892">
        <f>'Energy consumption (raw)'!R1842*Lists!$H$89</f>
        <v>0</v>
      </c>
      <c r="U1892">
        <f>'Energy consumption (raw)'!S1842*Lists!$H$90</f>
        <v>0</v>
      </c>
      <c r="V1892">
        <f>'Energy consumption (raw)'!T1842*Lists!$H$91</f>
        <v>0</v>
      </c>
      <c r="W1892">
        <f>'Energy consumption (raw)'!U1842*Lists!$H$92</f>
        <v>0</v>
      </c>
      <c r="X1892">
        <f>'Energy consumption (raw)'!V1842*Lists!$H$93</f>
        <v>0</v>
      </c>
      <c r="Y1892">
        <f>'Energy consumption (raw)'!W1842*Lists!$H$94</f>
        <v>0</v>
      </c>
      <c r="Z1892">
        <f>'Energy consumption (raw)'!X1842*Lists!$H$96*1000000</f>
        <v>0</v>
      </c>
      <c r="AA1892">
        <f>'Energy consumption (raw)'!Y1842*Lists!$H$97</f>
        <v>0</v>
      </c>
      <c r="AB1892">
        <f>'Energy consumption (raw)'!Z1842*Lists!$H$96</f>
        <v>0</v>
      </c>
      <c r="AC1892">
        <f>'Energy consumption (raw)'!AA1842*Lists!$H$98</f>
        <v>0</v>
      </c>
      <c r="AD1892">
        <f>'Energy consumption (raw)'!AB1842*Lists!$H$99</f>
        <v>0</v>
      </c>
      <c r="AE1892">
        <f>'Energy consumption (raw)'!AC1842*Lists!$H$101</f>
        <v>0</v>
      </c>
      <c r="AF1892">
        <f>'Energy consumption (raw)'!AD1842*Lists!$H$101</f>
        <v>0</v>
      </c>
      <c r="AG1892">
        <f>'Energy consumption (raw)'!AE1842*Lists!$H$101</f>
        <v>0</v>
      </c>
      <c r="AH1892">
        <f>'Energy consumption (raw)'!AF1842*Lists!$H$100</f>
        <v>0</v>
      </c>
      <c r="AI1892" s="167">
        <f t="shared" si="136"/>
        <v>1365.8142240000002</v>
      </c>
      <c r="AJ1892" s="179">
        <f>'Energy consumption (raw)'!AG1842</f>
        <v>1365.8142240000002</v>
      </c>
      <c r="AK1892" s="179">
        <f>'Energy consumption (raw)'!AH1842</f>
        <v>0</v>
      </c>
      <c r="AL1892">
        <f>IF(ROUND(AI1892,-3)=ROUND('Energy consumption (raw)'!AG1842,-3),1,0)</f>
        <v>1</v>
      </c>
      <c r="AM1892" s="179" t="str">
        <f>'Energy consumption (raw)'!AJ1842</f>
        <v>48. Dong Nai</v>
      </c>
      <c r="AN1892">
        <f>VLOOKUP(AM1892,Lists!$F$9:$G$71,2,FALSE)</f>
        <v>1</v>
      </c>
    </row>
    <row r="1893" spans="2:40" x14ac:dyDescent="0.25">
      <c r="B1893" s="65" t="str">
        <f t="shared" si="134"/>
        <v>Industry1741</v>
      </c>
      <c r="C1893" s="179">
        <f>'Energy consumption (raw)'!B1843</f>
        <v>1741</v>
      </c>
      <c r="D1893" s="179">
        <f>'Energy consumption (raw)'!C1843</f>
        <v>0</v>
      </c>
      <c r="E1893" s="179">
        <f>'Energy consumption (raw)'!D1843</f>
        <v>0</v>
      </c>
      <c r="F1893" s="179" t="str">
        <f>'Energy consumption (raw)'!E1843</f>
        <v>Công nghiệp</v>
      </c>
      <c r="G1893" s="179" t="str">
        <f>'Energy consumption (raw)'!F1843</f>
        <v>Sản xuất giày dép</v>
      </c>
      <c r="H1893" s="179" t="str">
        <f>'Energy consumption (raw)'!G1843</f>
        <v>Industry</v>
      </c>
      <c r="I1893" s="179" t="str">
        <f>'Energy consumption (raw)'!I1843</f>
        <v>14 Manufacture of wearing apparel</v>
      </c>
      <c r="J1893" s="179" t="str">
        <f>INDEX(Sector!$E$6:$E$46,MATCH('Energy consumption (toe)'!I1893,Sector!$B$6:$B$46,FALSE))</f>
        <v>Manufacture of wearing apparel</v>
      </c>
      <c r="K1893" s="179">
        <f>IFERROR('Energy consumption (raw)'!J1843*Lists!$H$84,)</f>
        <v>1066.8147700000002</v>
      </c>
      <c r="L1893" s="179">
        <f>'Energy consumption (raw)'!K1843*Lists!$H$84</f>
        <v>8593.9977240000007</v>
      </c>
      <c r="M1893" s="179">
        <f>'Energy consumption (raw)'!L1843*Lists!$H$84</f>
        <v>0</v>
      </c>
      <c r="N1893" s="179">
        <f>'Energy consumption (raw)'!M1843*Lists!$H$84</f>
        <v>0</v>
      </c>
      <c r="O1893" s="178">
        <f t="shared" si="135"/>
        <v>8593.9977240000007</v>
      </c>
      <c r="P1893">
        <f>'Energy consumption (raw)'!N1843*Lists!$H$85</f>
        <v>0</v>
      </c>
      <c r="Q1893">
        <f>'Energy consumption (raw)'!O1843*Lists!$H$86</f>
        <v>0</v>
      </c>
      <c r="R1893">
        <f>'Energy consumption (raw)'!P1843*Lists!$H$87</f>
        <v>0</v>
      </c>
      <c r="S1893">
        <f>'Energy consumption (raw)'!Q1843*Lists!$H$88</f>
        <v>0</v>
      </c>
      <c r="T1893">
        <f>'Energy consumption (raw)'!R1843*Lists!$H$89</f>
        <v>0</v>
      </c>
      <c r="U1893">
        <f>'Energy consumption (raw)'!S1843*Lists!$H$90</f>
        <v>0</v>
      </c>
      <c r="V1893">
        <f>'Energy consumption (raw)'!T1843*Lists!$H$91</f>
        <v>0</v>
      </c>
      <c r="W1893">
        <f>'Energy consumption (raw)'!U1843*Lists!$H$92</f>
        <v>0</v>
      </c>
      <c r="X1893">
        <f>'Energy consumption (raw)'!V1843*Lists!$H$93</f>
        <v>0</v>
      </c>
      <c r="Y1893">
        <f>'Energy consumption (raw)'!W1843*Lists!$H$94</f>
        <v>0</v>
      </c>
      <c r="Z1893">
        <f>'Energy consumption (raw)'!X1843*Lists!$H$96*1000000</f>
        <v>0</v>
      </c>
      <c r="AA1893">
        <f>'Energy consumption (raw)'!Y1843*Lists!$H$97</f>
        <v>0</v>
      </c>
      <c r="AB1893">
        <f>'Energy consumption (raw)'!Z1843*Lists!$H$96</f>
        <v>0</v>
      </c>
      <c r="AC1893">
        <f>'Energy consumption (raw)'!AA1843*Lists!$H$98</f>
        <v>0</v>
      </c>
      <c r="AD1893">
        <f>'Energy consumption (raw)'!AB1843*Lists!$H$99</f>
        <v>0</v>
      </c>
      <c r="AE1893">
        <f>'Energy consumption (raw)'!AC1843*Lists!$H$101</f>
        <v>0</v>
      </c>
      <c r="AF1893">
        <f>'Energy consumption (raw)'!AD1843*Lists!$H$101</f>
        <v>0</v>
      </c>
      <c r="AG1893">
        <f>'Energy consumption (raw)'!AE1843*Lists!$H$101</f>
        <v>0</v>
      </c>
      <c r="AH1893">
        <f>'Energy consumption (raw)'!AF1843*Lists!$H$100</f>
        <v>0</v>
      </c>
      <c r="AI1893" s="167">
        <f t="shared" si="136"/>
        <v>8593.9977240000007</v>
      </c>
      <c r="AJ1893" s="179">
        <f>'Energy consumption (raw)'!AG1843</f>
        <v>8593.9977240000007</v>
      </c>
      <c r="AK1893" s="179">
        <f>'Energy consumption (raw)'!AH1843</f>
        <v>1647.9240000000002</v>
      </c>
      <c r="AL1893">
        <f>IF(ROUND(AI1893,-3)=ROUND('Energy consumption (raw)'!AG1843,-3),1,0)</f>
        <v>1</v>
      </c>
      <c r="AM1893" s="179" t="str">
        <f>'Energy consumption (raw)'!AJ1843</f>
        <v>48. Dong Nai</v>
      </c>
      <c r="AN1893">
        <f>VLOOKUP(AM1893,Lists!$F$9:$G$71,2,FALSE)</f>
        <v>1</v>
      </c>
    </row>
    <row r="1894" spans="2:40" x14ac:dyDescent="0.25">
      <c r="B1894" s="65" t="str">
        <f t="shared" si="134"/>
        <v>Industry1742</v>
      </c>
      <c r="C1894" s="179">
        <f>'Energy consumption (raw)'!B1844</f>
        <v>1742</v>
      </c>
      <c r="D1894" s="179">
        <f>'Energy consumption (raw)'!C1844</f>
        <v>0</v>
      </c>
      <c r="E1894" s="179">
        <f>'Energy consumption (raw)'!D1844</f>
        <v>0</v>
      </c>
      <c r="F1894" s="179" t="str">
        <f>'Energy consumption (raw)'!E1844</f>
        <v>Công nghiệp</v>
      </c>
      <c r="G1894" s="179" t="str">
        <f>'Energy consumption (raw)'!F1844</f>
        <v>Dệt may</v>
      </c>
      <c r="H1894" s="179" t="str">
        <f>'Energy consumption (raw)'!G1844</f>
        <v>Industry</v>
      </c>
      <c r="I1894" s="179" t="str">
        <f>'Energy consumption (raw)'!I1844</f>
        <v>13 Manufacture of textiles</v>
      </c>
      <c r="J1894" s="179" t="str">
        <f>INDEX(Sector!$E$6:$E$46,MATCH('Energy consumption (toe)'!I1894,Sector!$B$6:$B$46,FALSE))</f>
        <v>Manufacture of textiles</v>
      </c>
      <c r="K1894" s="179">
        <f>IFERROR('Energy consumption (raw)'!J1844*Lists!$H$84,)</f>
        <v>1389.3474428000002</v>
      </c>
      <c r="L1894" s="179">
        <f>'Energy consumption (raw)'!K1844*Lists!$H$84</f>
        <v>24286.752108000001</v>
      </c>
      <c r="M1894" s="179">
        <f>'Energy consumption (raw)'!L1844*Lists!$H$84</f>
        <v>0</v>
      </c>
      <c r="N1894" s="179">
        <f>'Energy consumption (raw)'!M1844*Lists!$H$84</f>
        <v>0</v>
      </c>
      <c r="O1894" s="178">
        <f t="shared" si="135"/>
        <v>24286.752108000001</v>
      </c>
      <c r="P1894">
        <f>'Energy consumption (raw)'!N1844*Lists!$H$85</f>
        <v>0</v>
      </c>
      <c r="Q1894">
        <f>'Energy consumption (raw)'!O1844*Lists!$H$86</f>
        <v>0</v>
      </c>
      <c r="R1894">
        <f>'Energy consumption (raw)'!P1844*Lists!$H$87</f>
        <v>0</v>
      </c>
      <c r="S1894">
        <f>'Energy consumption (raw)'!Q1844*Lists!$H$88</f>
        <v>0</v>
      </c>
      <c r="T1894">
        <f>'Energy consumption (raw)'!R1844*Lists!$H$89</f>
        <v>0</v>
      </c>
      <c r="U1894">
        <f>'Energy consumption (raw)'!S1844*Lists!$H$90</f>
        <v>0</v>
      </c>
      <c r="V1894">
        <f>'Energy consumption (raw)'!T1844*Lists!$H$91</f>
        <v>0</v>
      </c>
      <c r="W1894">
        <f>'Energy consumption (raw)'!U1844*Lists!$H$92</f>
        <v>0</v>
      </c>
      <c r="X1894">
        <f>'Energy consumption (raw)'!V1844*Lists!$H$93</f>
        <v>0</v>
      </c>
      <c r="Y1894">
        <f>'Energy consumption (raw)'!W1844*Lists!$H$94</f>
        <v>0</v>
      </c>
      <c r="Z1894">
        <f>'Energy consumption (raw)'!X1844*Lists!$H$96*1000000</f>
        <v>0</v>
      </c>
      <c r="AA1894">
        <f>'Energy consumption (raw)'!Y1844*Lists!$H$97</f>
        <v>0</v>
      </c>
      <c r="AB1894">
        <f>'Energy consumption (raw)'!Z1844*Lists!$H$96</f>
        <v>0</v>
      </c>
      <c r="AC1894">
        <f>'Energy consumption (raw)'!AA1844*Lists!$H$98</f>
        <v>0</v>
      </c>
      <c r="AD1894">
        <f>'Energy consumption (raw)'!AB1844*Lists!$H$99</f>
        <v>0</v>
      </c>
      <c r="AE1894">
        <f>'Energy consumption (raw)'!AC1844*Lists!$H$101</f>
        <v>0</v>
      </c>
      <c r="AF1894">
        <f>'Energy consumption (raw)'!AD1844*Lists!$H$101</f>
        <v>0</v>
      </c>
      <c r="AG1894">
        <f>'Energy consumption (raw)'!AE1844*Lists!$H$101</f>
        <v>0</v>
      </c>
      <c r="AH1894">
        <f>'Energy consumption (raw)'!AF1844*Lists!$H$100</f>
        <v>0</v>
      </c>
      <c r="AI1894" s="167">
        <f t="shared" si="136"/>
        <v>24286.752108000001</v>
      </c>
      <c r="AJ1894" s="179">
        <f>'Energy consumption (raw)'!AG1844</f>
        <v>24286.752108000001</v>
      </c>
      <c r="AK1894" s="179">
        <f>'Energy consumption (raw)'!AH1844</f>
        <v>4135.344924</v>
      </c>
      <c r="AL1894">
        <f>IF(ROUND(AI1894,-3)=ROUND('Energy consumption (raw)'!AG1844,-3),1,0)</f>
        <v>1</v>
      </c>
      <c r="AM1894" s="179" t="str">
        <f>'Energy consumption (raw)'!AJ1844</f>
        <v>48. Dong Nai</v>
      </c>
      <c r="AN1894">
        <f>VLOOKUP(AM1894,Lists!$F$9:$G$71,2,FALSE)</f>
        <v>1</v>
      </c>
    </row>
    <row r="1895" spans="2:40" x14ac:dyDescent="0.25">
      <c r="B1895" s="65" t="str">
        <f t="shared" si="134"/>
        <v>Industry1743</v>
      </c>
      <c r="C1895" s="179">
        <f>'Energy consumption (raw)'!B1845</f>
        <v>1743</v>
      </c>
      <c r="D1895" s="179">
        <f>'Energy consumption (raw)'!C1845</f>
        <v>0</v>
      </c>
      <c r="E1895" s="179">
        <f>'Energy consumption (raw)'!D1845</f>
        <v>0</v>
      </c>
      <c r="F1895" s="179" t="str">
        <f>'Energy consumption (raw)'!E1845</f>
        <v>Công nghiệp</v>
      </c>
      <c r="G1895" s="179" t="str">
        <f>'Energy consumption (raw)'!F1845</f>
        <v>Sản xuất các sản phẩm từ cao su</v>
      </c>
      <c r="H1895" s="179" t="str">
        <f>'Energy consumption (raw)'!G1845</f>
        <v>Industry</v>
      </c>
      <c r="I1895" s="179" t="str">
        <f>'Energy consumption (raw)'!I1845</f>
        <v>22 Manufacture of rubber and plastics products</v>
      </c>
      <c r="J1895" s="179" t="str">
        <f>INDEX(Sector!$E$6:$E$46,MATCH('Energy consumption (toe)'!I1895,Sector!$B$6:$B$46,FALSE))</f>
        <v>Manufacture of rubber and plastics products</v>
      </c>
      <c r="K1895" s="179">
        <f>IFERROR('Energy consumption (raw)'!J1845*Lists!$H$84,)</f>
        <v>0</v>
      </c>
      <c r="L1895" s="179">
        <f>'Energy consumption (raw)'!K1845*Lists!$H$84</f>
        <v>4816.3448880000005</v>
      </c>
      <c r="M1895" s="179">
        <f>'Energy consumption (raw)'!L1845*Lists!$H$84</f>
        <v>0</v>
      </c>
      <c r="N1895" s="179">
        <f>'Energy consumption (raw)'!M1845*Lists!$H$84</f>
        <v>0</v>
      </c>
      <c r="O1895" s="178">
        <f t="shared" si="135"/>
        <v>4816.3448880000005</v>
      </c>
      <c r="P1895">
        <f>'Energy consumption (raw)'!N1845*Lists!$H$85</f>
        <v>0</v>
      </c>
      <c r="Q1895">
        <f>'Energy consumption (raw)'!O1845*Lists!$H$86</f>
        <v>0</v>
      </c>
      <c r="R1895">
        <f>'Energy consumption (raw)'!P1845*Lists!$H$87</f>
        <v>0</v>
      </c>
      <c r="S1895">
        <f>'Energy consumption (raw)'!Q1845*Lists!$H$88</f>
        <v>0</v>
      </c>
      <c r="T1895">
        <f>'Energy consumption (raw)'!R1845*Lists!$H$89</f>
        <v>0</v>
      </c>
      <c r="U1895">
        <f>'Energy consumption (raw)'!S1845*Lists!$H$90</f>
        <v>0</v>
      </c>
      <c r="V1895">
        <f>'Energy consumption (raw)'!T1845*Lists!$H$91</f>
        <v>0</v>
      </c>
      <c r="W1895">
        <f>'Energy consumption (raw)'!U1845*Lists!$H$92</f>
        <v>0</v>
      </c>
      <c r="X1895">
        <f>'Energy consumption (raw)'!V1845*Lists!$H$93</f>
        <v>0</v>
      </c>
      <c r="Y1895">
        <f>'Energy consumption (raw)'!W1845*Lists!$H$94</f>
        <v>0</v>
      </c>
      <c r="Z1895">
        <f>'Energy consumption (raw)'!X1845*Lists!$H$96*1000000</f>
        <v>0</v>
      </c>
      <c r="AA1895">
        <f>'Energy consumption (raw)'!Y1845*Lists!$H$97</f>
        <v>0</v>
      </c>
      <c r="AB1895">
        <f>'Energy consumption (raw)'!Z1845*Lists!$H$96</f>
        <v>0</v>
      </c>
      <c r="AC1895">
        <f>'Energy consumption (raw)'!AA1845*Lists!$H$98</f>
        <v>0</v>
      </c>
      <c r="AD1895">
        <f>'Energy consumption (raw)'!AB1845*Lists!$H$99</f>
        <v>0</v>
      </c>
      <c r="AE1895">
        <f>'Energy consumption (raw)'!AC1845*Lists!$H$101</f>
        <v>0</v>
      </c>
      <c r="AF1895">
        <f>'Energy consumption (raw)'!AD1845*Lists!$H$101</f>
        <v>0</v>
      </c>
      <c r="AG1895">
        <f>'Energy consumption (raw)'!AE1845*Lists!$H$101</f>
        <v>0</v>
      </c>
      <c r="AH1895">
        <f>'Energy consumption (raw)'!AF1845*Lists!$H$100</f>
        <v>0</v>
      </c>
      <c r="AI1895" s="167">
        <f t="shared" si="136"/>
        <v>4816.3448880000005</v>
      </c>
      <c r="AJ1895" s="179">
        <f>'Energy consumption (raw)'!AG1845</f>
        <v>4816.3448880000005</v>
      </c>
      <c r="AK1895" s="179">
        <f>'Energy consumption (raw)'!AH1845</f>
        <v>1157.9721240000001</v>
      </c>
      <c r="AL1895">
        <f>IF(ROUND(AI1895,-3)=ROUND('Energy consumption (raw)'!AG1845,-3),1,0)</f>
        <v>1</v>
      </c>
      <c r="AM1895" s="179" t="str">
        <f>'Energy consumption (raw)'!AJ1845</f>
        <v>48. Dong Nai</v>
      </c>
      <c r="AN1895">
        <f>VLOOKUP(AM1895,Lists!$F$9:$G$71,2,FALSE)</f>
        <v>1</v>
      </c>
    </row>
    <row r="1896" spans="2:40" x14ac:dyDescent="0.25">
      <c r="B1896" s="65" t="str">
        <f t="shared" si="134"/>
        <v>Industry1744</v>
      </c>
      <c r="C1896" s="179">
        <f>'Energy consumption (raw)'!B1846</f>
        <v>1744</v>
      </c>
      <c r="D1896" s="179">
        <f>'Energy consumption (raw)'!C1846</f>
        <v>0</v>
      </c>
      <c r="E1896" s="179">
        <f>'Energy consumption (raw)'!D1846</f>
        <v>0</v>
      </c>
      <c r="F1896" s="179" t="str">
        <f>'Energy consumption (raw)'!E1846</f>
        <v>Công nghiệp</v>
      </c>
      <c r="G1896" s="179" t="str">
        <f>'Energy consumption (raw)'!F1846</f>
        <v>Sản xuất các sản phẩm từ cao su</v>
      </c>
      <c r="H1896" s="179" t="str">
        <f>'Energy consumption (raw)'!G1846</f>
        <v>Industry</v>
      </c>
      <c r="I1896" s="179" t="str">
        <f>'Energy consumption (raw)'!I1846</f>
        <v>22 Manufacture of rubber and plastics products</v>
      </c>
      <c r="J1896" s="179" t="str">
        <f>INDEX(Sector!$E$6:$E$46,MATCH('Energy consumption (toe)'!I1896,Sector!$B$6:$B$46,FALSE))</f>
        <v>Manufacture of rubber and plastics products</v>
      </c>
      <c r="K1896" s="179">
        <f>IFERROR('Energy consumption (raw)'!J1846*Lists!$H$84,)</f>
        <v>722.0382092000001</v>
      </c>
      <c r="L1896" s="179">
        <f>'Energy consumption (raw)'!K1846*Lists!$H$84</f>
        <v>1581.1455831000001</v>
      </c>
      <c r="M1896" s="179">
        <f>'Energy consumption (raw)'!L1846*Lists!$H$84</f>
        <v>0</v>
      </c>
      <c r="N1896" s="179">
        <f>'Energy consumption (raw)'!M1846*Lists!$H$84</f>
        <v>0</v>
      </c>
      <c r="O1896" s="178">
        <f t="shared" si="135"/>
        <v>1581.1455831000001</v>
      </c>
      <c r="P1896">
        <f>'Energy consumption (raw)'!N1846*Lists!$H$85</f>
        <v>0</v>
      </c>
      <c r="Q1896">
        <f>'Energy consumption (raw)'!O1846*Lists!$H$86</f>
        <v>0</v>
      </c>
      <c r="R1896">
        <f>'Energy consumption (raw)'!P1846*Lists!$H$87</f>
        <v>0</v>
      </c>
      <c r="S1896">
        <f>'Energy consumption (raw)'!Q1846*Lists!$H$88</f>
        <v>0</v>
      </c>
      <c r="T1896">
        <f>'Energy consumption (raw)'!R1846*Lists!$H$89</f>
        <v>0.40800000000000003</v>
      </c>
      <c r="U1896">
        <f>'Energy consumption (raw)'!S1846*Lists!$H$90</f>
        <v>0</v>
      </c>
      <c r="V1896">
        <f>'Energy consumption (raw)'!T1846*Lists!$H$91</f>
        <v>0</v>
      </c>
      <c r="W1896">
        <f>'Energy consumption (raw)'!U1846*Lists!$H$92</f>
        <v>0</v>
      </c>
      <c r="X1896">
        <f>'Energy consumption (raw)'!V1846*Lists!$H$93</f>
        <v>0</v>
      </c>
      <c r="Y1896">
        <f>'Energy consumption (raw)'!W1846*Lists!$H$94</f>
        <v>0</v>
      </c>
      <c r="Z1896">
        <f>'Energy consumption (raw)'!X1846*Lists!$H$96*1000000</f>
        <v>0</v>
      </c>
      <c r="AA1896">
        <f>'Energy consumption (raw)'!Y1846*Lists!$H$97</f>
        <v>0</v>
      </c>
      <c r="AB1896">
        <f>'Energy consumption (raw)'!Z1846*Lists!$H$96</f>
        <v>0</v>
      </c>
      <c r="AC1896">
        <f>'Energy consumption (raw)'!AA1846*Lists!$H$98</f>
        <v>0</v>
      </c>
      <c r="AD1896">
        <f>'Energy consumption (raw)'!AB1846*Lists!$H$99</f>
        <v>0</v>
      </c>
      <c r="AE1896">
        <f>'Energy consumption (raw)'!AC1846*Lists!$H$101</f>
        <v>0</v>
      </c>
      <c r="AF1896">
        <f>'Energy consumption (raw)'!AD1846*Lists!$H$101</f>
        <v>0</v>
      </c>
      <c r="AG1896">
        <f>'Energy consumption (raw)'!AE1846*Lists!$H$101</f>
        <v>0</v>
      </c>
      <c r="AH1896">
        <f>'Energy consumption (raw)'!AF1846*Lists!$H$100</f>
        <v>0</v>
      </c>
      <c r="AI1896" s="167">
        <f t="shared" si="136"/>
        <v>1581.5535831</v>
      </c>
      <c r="AJ1896" s="179">
        <f>'Energy consumption (raw)'!AG1846</f>
        <v>1581.5535831</v>
      </c>
      <c r="AK1896" s="179">
        <f>'Energy consumption (raw)'!AH1846</f>
        <v>1164.6687440000001</v>
      </c>
      <c r="AL1896">
        <f>IF(ROUND(AI1896,-3)=ROUND('Energy consumption (raw)'!AG1846,-3),1,0)</f>
        <v>1</v>
      </c>
      <c r="AM1896" s="179" t="str">
        <f>'Energy consumption (raw)'!AJ1846</f>
        <v>48. Dong Nai</v>
      </c>
      <c r="AN1896">
        <f>VLOOKUP(AM1896,Lists!$F$9:$G$71,2,FALSE)</f>
        <v>1</v>
      </c>
    </row>
    <row r="1897" spans="2:40" x14ac:dyDescent="0.25">
      <c r="B1897" s="65" t="str">
        <f t="shared" si="134"/>
        <v>Industry1745</v>
      </c>
      <c r="C1897" s="179">
        <f>'Energy consumption (raw)'!B1847</f>
        <v>1745</v>
      </c>
      <c r="D1897" s="179">
        <f>'Energy consumption (raw)'!C1847</f>
        <v>0</v>
      </c>
      <c r="E1897" s="179">
        <f>'Energy consumption (raw)'!D1847</f>
        <v>0</v>
      </c>
      <c r="F1897" s="179" t="str">
        <f>'Energy consumption (raw)'!E1847</f>
        <v>Công nghiệp</v>
      </c>
      <c r="G1897" s="179" t="str">
        <f>'Energy consumption (raw)'!F1847</f>
        <v>Sản xuất vật liệu xây dựng từ đất sét</v>
      </c>
      <c r="H1897" s="179" t="str">
        <f>'Energy consumption (raw)'!G1847</f>
        <v>Industry</v>
      </c>
      <c r="I1897" s="179" t="str">
        <f>'Energy consumption (raw)'!I1847</f>
        <v>23 Manufacture of other non-metallic mineral products</v>
      </c>
      <c r="J1897" s="179" t="str">
        <f>INDEX(Sector!$E$6:$E$46,MATCH('Energy consumption (toe)'!I1897,Sector!$B$6:$B$46,FALSE))</f>
        <v>Manufacture of other non-metallic mineral products</v>
      </c>
      <c r="K1897" s="179">
        <f>IFERROR('Energy consumption (raw)'!J1847*Lists!$H$84,)</f>
        <v>861.16589020000004</v>
      </c>
      <c r="L1897" s="179">
        <f>'Energy consumption (raw)'!K1847*Lists!$H$84</f>
        <v>2472.9969599999999</v>
      </c>
      <c r="M1897" s="179">
        <f>'Energy consumption (raw)'!L1847*Lists!$H$84</f>
        <v>0</v>
      </c>
      <c r="N1897" s="179">
        <f>'Energy consumption (raw)'!M1847*Lists!$H$84</f>
        <v>0</v>
      </c>
      <c r="O1897" s="178">
        <f t="shared" si="135"/>
        <v>2472.9969599999999</v>
      </c>
      <c r="P1897">
        <f>'Energy consumption (raw)'!N1847*Lists!$H$85</f>
        <v>0</v>
      </c>
      <c r="Q1897">
        <f>'Energy consumption (raw)'!O1847*Lists!$H$86</f>
        <v>0</v>
      </c>
      <c r="R1897">
        <f>'Energy consumption (raw)'!P1847*Lists!$H$87</f>
        <v>0</v>
      </c>
      <c r="S1897">
        <f>'Energy consumption (raw)'!Q1847*Lists!$H$88</f>
        <v>0</v>
      </c>
      <c r="T1897">
        <f>'Energy consumption (raw)'!R1847*Lists!$H$89</f>
        <v>0</v>
      </c>
      <c r="U1897">
        <f>'Energy consumption (raw)'!S1847*Lists!$H$90</f>
        <v>0</v>
      </c>
      <c r="V1897">
        <f>'Energy consumption (raw)'!T1847*Lists!$H$91</f>
        <v>0</v>
      </c>
      <c r="W1897">
        <f>'Energy consumption (raw)'!U1847*Lists!$H$92</f>
        <v>0</v>
      </c>
      <c r="X1897">
        <f>'Energy consumption (raw)'!V1847*Lists!$H$93</f>
        <v>0</v>
      </c>
      <c r="Y1897">
        <f>'Energy consumption (raw)'!W1847*Lists!$H$94</f>
        <v>0</v>
      </c>
      <c r="Z1897">
        <f>'Energy consumption (raw)'!X1847*Lists!$H$96*1000000</f>
        <v>0</v>
      </c>
      <c r="AA1897">
        <f>'Energy consumption (raw)'!Y1847*Lists!$H$97</f>
        <v>0</v>
      </c>
      <c r="AB1897">
        <f>'Energy consumption (raw)'!Z1847*Lists!$H$96</f>
        <v>0</v>
      </c>
      <c r="AC1897">
        <f>'Energy consumption (raw)'!AA1847*Lists!$H$98</f>
        <v>0</v>
      </c>
      <c r="AD1897">
        <f>'Energy consumption (raw)'!AB1847*Lists!$H$99</f>
        <v>0</v>
      </c>
      <c r="AE1897">
        <f>'Energy consumption (raw)'!AC1847*Lists!$H$101</f>
        <v>0</v>
      </c>
      <c r="AF1897">
        <f>'Energy consumption (raw)'!AD1847*Lists!$H$101</f>
        <v>0</v>
      </c>
      <c r="AG1897">
        <f>'Energy consumption (raw)'!AE1847*Lists!$H$101</f>
        <v>0</v>
      </c>
      <c r="AH1897">
        <f>'Energy consumption (raw)'!AF1847*Lists!$H$100</f>
        <v>0</v>
      </c>
      <c r="AI1897" s="167">
        <f t="shared" si="136"/>
        <v>2472.9969599999999</v>
      </c>
      <c r="AJ1897" s="179">
        <f>'Energy consumption (raw)'!AG1847</f>
        <v>2472.9969599999999</v>
      </c>
      <c r="AK1897" s="179">
        <f>'Energy consumption (raw)'!AH1847</f>
        <v>1057.07844</v>
      </c>
      <c r="AL1897">
        <f>IF(ROUND(AI1897,-3)=ROUND('Energy consumption (raw)'!AG1847,-3),1,0)</f>
        <v>1</v>
      </c>
      <c r="AM1897" s="179" t="str">
        <f>'Energy consumption (raw)'!AJ1847</f>
        <v>48. Dong Nai</v>
      </c>
      <c r="AN1897">
        <f>VLOOKUP(AM1897,Lists!$F$9:$G$71,2,FALSE)</f>
        <v>1</v>
      </c>
    </row>
    <row r="1898" spans="2:40" x14ac:dyDescent="0.25">
      <c r="B1898" s="65" t="str">
        <f t="shared" si="134"/>
        <v>Industry1746</v>
      </c>
      <c r="C1898" s="179">
        <f>'Energy consumption (raw)'!B1848</f>
        <v>1746</v>
      </c>
      <c r="D1898" s="179">
        <f>'Energy consumption (raw)'!C1848</f>
        <v>0</v>
      </c>
      <c r="E1898" s="179">
        <f>'Energy consumption (raw)'!D1848</f>
        <v>0</v>
      </c>
      <c r="F1898" s="179" t="str">
        <f>'Energy consumption (raw)'!E1848</f>
        <v>Công nghiệp</v>
      </c>
      <c r="G1898" s="179" t="str">
        <f>'Energy consumption (raw)'!F1848</f>
        <v>Chế biến gỗ và các sản phẩm từ gỗ</v>
      </c>
      <c r="H1898" s="179" t="str">
        <f>'Energy consumption (raw)'!G1848</f>
        <v>Industry</v>
      </c>
      <c r="I1898" s="179" t="str">
        <f>'Energy consumption (raw)'!I1848</f>
        <v>16 Manufacture of wood and of products of wood and cork, except furniture;
manufacture of articles of straw and plaiting materials</v>
      </c>
      <c r="J1898" s="179" t="str">
        <f>INDEX(Sector!$E$6:$E$46,MATCH('Energy consumption (toe)'!I1898,Sector!$B$6:$B$46,FALSE))</f>
        <v>Manufacture of wood and of products of wood and cork, except furniture;
manufacture of articles of straw and plaiting materials</v>
      </c>
      <c r="K1898" s="179">
        <f>IFERROR('Energy consumption (raw)'!J1848*Lists!$H$84,)</f>
        <v>0</v>
      </c>
      <c r="L1898" s="179">
        <f>'Energy consumption (raw)'!K1848*Lists!$H$84</f>
        <v>2928.4350120000004</v>
      </c>
      <c r="M1898" s="179">
        <f>'Energy consumption (raw)'!L1848*Lists!$H$84</f>
        <v>0</v>
      </c>
      <c r="N1898" s="179">
        <f>'Energy consumption (raw)'!M1848*Lists!$H$84</f>
        <v>0</v>
      </c>
      <c r="O1898" s="178">
        <f t="shared" si="135"/>
        <v>2928.4350120000004</v>
      </c>
      <c r="P1898">
        <f>'Energy consumption (raw)'!N1848*Lists!$H$85</f>
        <v>0</v>
      </c>
      <c r="Q1898">
        <f>'Energy consumption (raw)'!O1848*Lists!$H$86</f>
        <v>0</v>
      </c>
      <c r="R1898">
        <f>'Energy consumption (raw)'!P1848*Lists!$H$87</f>
        <v>0</v>
      </c>
      <c r="S1898">
        <f>'Energy consumption (raw)'!Q1848*Lists!$H$88</f>
        <v>0</v>
      </c>
      <c r="T1898">
        <f>'Energy consumption (raw)'!R1848*Lists!$H$89</f>
        <v>0</v>
      </c>
      <c r="U1898">
        <f>'Energy consumption (raw)'!S1848*Lists!$H$90</f>
        <v>0</v>
      </c>
      <c r="V1898">
        <f>'Energy consumption (raw)'!T1848*Lists!$H$91</f>
        <v>0</v>
      </c>
      <c r="W1898">
        <f>'Energy consumption (raw)'!U1848*Lists!$H$92</f>
        <v>0</v>
      </c>
      <c r="X1898">
        <f>'Energy consumption (raw)'!V1848*Lists!$H$93</f>
        <v>0</v>
      </c>
      <c r="Y1898">
        <f>'Energy consumption (raw)'!W1848*Lists!$H$94</f>
        <v>0</v>
      </c>
      <c r="Z1898">
        <f>'Energy consumption (raw)'!X1848*Lists!$H$96*1000000</f>
        <v>0</v>
      </c>
      <c r="AA1898">
        <f>'Energy consumption (raw)'!Y1848*Lists!$H$97</f>
        <v>0</v>
      </c>
      <c r="AB1898">
        <f>'Energy consumption (raw)'!Z1848*Lists!$H$96</f>
        <v>0</v>
      </c>
      <c r="AC1898">
        <f>'Energy consumption (raw)'!AA1848*Lists!$H$98</f>
        <v>0</v>
      </c>
      <c r="AD1898">
        <f>'Energy consumption (raw)'!AB1848*Lists!$H$99</f>
        <v>0</v>
      </c>
      <c r="AE1898">
        <f>'Energy consumption (raw)'!AC1848*Lists!$H$101</f>
        <v>0</v>
      </c>
      <c r="AF1898">
        <f>'Energy consumption (raw)'!AD1848*Lists!$H$101</f>
        <v>0</v>
      </c>
      <c r="AG1898">
        <f>'Energy consumption (raw)'!AE1848*Lists!$H$101</f>
        <v>0</v>
      </c>
      <c r="AH1898">
        <f>'Energy consumption (raw)'!AF1848*Lists!$H$100</f>
        <v>0</v>
      </c>
      <c r="AI1898" s="167">
        <f t="shared" si="136"/>
        <v>2928.4350120000004</v>
      </c>
      <c r="AJ1898" s="179">
        <f>'Energy consumption (raw)'!AG1848</f>
        <v>2928.4350120000004</v>
      </c>
      <c r="AK1898" s="179">
        <f>'Energy consumption (raw)'!AH1848</f>
        <v>0</v>
      </c>
      <c r="AL1898">
        <f>IF(ROUND(AI1898,-3)=ROUND('Energy consumption (raw)'!AG1848,-3),1,0)</f>
        <v>1</v>
      </c>
      <c r="AM1898" s="179" t="str">
        <f>'Energy consumption (raw)'!AJ1848</f>
        <v>48. Dong Nai</v>
      </c>
      <c r="AN1898">
        <f>VLOOKUP(AM1898,Lists!$F$9:$G$71,2,FALSE)</f>
        <v>1</v>
      </c>
    </row>
    <row r="1899" spans="2:40" x14ac:dyDescent="0.25">
      <c r="B1899" s="65" t="str">
        <f t="shared" si="134"/>
        <v>Industry1747</v>
      </c>
      <c r="C1899" s="179">
        <f>'Energy consumption (raw)'!B1849</f>
        <v>1747</v>
      </c>
      <c r="D1899" s="179">
        <f>'Energy consumption (raw)'!C1849</f>
        <v>0</v>
      </c>
      <c r="E1899" s="179">
        <f>'Energy consumption (raw)'!D1849</f>
        <v>0</v>
      </c>
      <c r="F1899" s="179" t="str">
        <f>'Energy consumption (raw)'!E1849</f>
        <v>Công nghiệp</v>
      </c>
      <c r="G1899" s="179" t="str">
        <f>'Energy consumption (raw)'!F1849</f>
        <v>Dệt may</v>
      </c>
      <c r="H1899" s="179" t="str">
        <f>'Energy consumption (raw)'!G1849</f>
        <v>Industry</v>
      </c>
      <c r="I1899" s="179" t="str">
        <f>'Energy consumption (raw)'!I1849</f>
        <v>13 Manufacture of textiles</v>
      </c>
      <c r="J1899" s="179" t="str">
        <f>INDEX(Sector!$E$6:$E$46,MATCH('Energy consumption (toe)'!I1899,Sector!$B$6:$B$46,FALSE))</f>
        <v>Manufacture of textiles</v>
      </c>
      <c r="K1899" s="179">
        <f>IFERROR('Energy consumption (raw)'!J1849*Lists!$H$84,)</f>
        <v>4416.9188161000002</v>
      </c>
      <c r="L1899" s="179">
        <f>'Energy consumption (raw)'!K1849*Lists!$H$84</f>
        <v>13925.439216000001</v>
      </c>
      <c r="M1899" s="179">
        <f>'Energy consumption (raw)'!L1849*Lists!$H$84</f>
        <v>0</v>
      </c>
      <c r="N1899" s="179">
        <f>'Energy consumption (raw)'!M1849*Lists!$H$84</f>
        <v>0</v>
      </c>
      <c r="O1899" s="178">
        <f t="shared" si="135"/>
        <v>13925.439216000001</v>
      </c>
      <c r="P1899">
        <f>'Energy consumption (raw)'!N1849*Lists!$H$85</f>
        <v>0</v>
      </c>
      <c r="Q1899">
        <f>'Energy consumption (raw)'!O1849*Lists!$H$86</f>
        <v>0</v>
      </c>
      <c r="R1899">
        <f>'Energy consumption (raw)'!P1849*Lists!$H$87</f>
        <v>0</v>
      </c>
      <c r="S1899">
        <f>'Energy consumption (raw)'!Q1849*Lists!$H$88</f>
        <v>0</v>
      </c>
      <c r="T1899">
        <f>'Energy consumption (raw)'!R1849*Lists!$H$89</f>
        <v>0</v>
      </c>
      <c r="U1899">
        <f>'Energy consumption (raw)'!S1849*Lists!$H$90</f>
        <v>0</v>
      </c>
      <c r="V1899">
        <f>'Energy consumption (raw)'!T1849*Lists!$H$91</f>
        <v>0</v>
      </c>
      <c r="W1899">
        <f>'Energy consumption (raw)'!U1849*Lists!$H$92</f>
        <v>0</v>
      </c>
      <c r="X1899">
        <f>'Energy consumption (raw)'!V1849*Lists!$H$93</f>
        <v>0</v>
      </c>
      <c r="Y1899">
        <f>'Energy consumption (raw)'!W1849*Lists!$H$94</f>
        <v>0</v>
      </c>
      <c r="Z1899">
        <f>'Energy consumption (raw)'!X1849*Lists!$H$96*1000000</f>
        <v>0</v>
      </c>
      <c r="AA1899">
        <f>'Energy consumption (raw)'!Y1849*Lists!$H$97</f>
        <v>0</v>
      </c>
      <c r="AB1899">
        <f>'Energy consumption (raw)'!Z1849*Lists!$H$96</f>
        <v>0</v>
      </c>
      <c r="AC1899">
        <f>'Energy consumption (raw)'!AA1849*Lists!$H$98</f>
        <v>0</v>
      </c>
      <c r="AD1899">
        <f>'Energy consumption (raw)'!AB1849*Lists!$H$99</f>
        <v>0</v>
      </c>
      <c r="AE1899">
        <f>'Energy consumption (raw)'!AC1849*Lists!$H$101</f>
        <v>0</v>
      </c>
      <c r="AF1899">
        <f>'Energy consumption (raw)'!AD1849*Lists!$H$101</f>
        <v>0</v>
      </c>
      <c r="AG1899">
        <f>'Energy consumption (raw)'!AE1849*Lists!$H$101</f>
        <v>0</v>
      </c>
      <c r="AH1899">
        <f>'Energy consumption (raw)'!AF1849*Lists!$H$100</f>
        <v>0</v>
      </c>
      <c r="AI1899" s="167">
        <f t="shared" si="136"/>
        <v>13925.439216000001</v>
      </c>
      <c r="AJ1899" s="179">
        <f>'Energy consumption (raw)'!AG1849</f>
        <v>13925.439216000001</v>
      </c>
      <c r="AK1899" s="179">
        <f>'Energy consumption (raw)'!AH1849</f>
        <v>3795.9056002000002</v>
      </c>
      <c r="AL1899">
        <f>IF(ROUND(AI1899,-3)=ROUND('Energy consumption (raw)'!AG1849,-3),1,0)</f>
        <v>1</v>
      </c>
      <c r="AM1899" s="179" t="str">
        <f>'Energy consumption (raw)'!AJ1849</f>
        <v>48. Dong Nai</v>
      </c>
      <c r="AN1899">
        <f>VLOOKUP(AM1899,Lists!$F$9:$G$71,2,FALSE)</f>
        <v>1</v>
      </c>
    </row>
    <row r="1900" spans="2:40" x14ac:dyDescent="0.25">
      <c r="B1900" s="65" t="str">
        <f t="shared" si="134"/>
        <v>Industry1748</v>
      </c>
      <c r="C1900" s="179">
        <f>'Energy consumption (raw)'!B1850</f>
        <v>1748</v>
      </c>
      <c r="D1900" s="179">
        <f>'Energy consumption (raw)'!C1850</f>
        <v>0</v>
      </c>
      <c r="E1900" s="179">
        <f>'Energy consumption (raw)'!D1850</f>
        <v>0</v>
      </c>
      <c r="F1900" s="179" t="str">
        <f>'Energy consumption (raw)'!E1850</f>
        <v>Công nghiệp</v>
      </c>
      <c r="G1900" s="179" t="str">
        <f>'Energy consumption (raw)'!F1850</f>
        <v>May trang phục trừ trang phục từ da lông thú</v>
      </c>
      <c r="H1900" s="179" t="str">
        <f>'Energy consumption (raw)'!G1850</f>
        <v>Industry</v>
      </c>
      <c r="I1900" s="179" t="str">
        <f>'Energy consumption (raw)'!I1850</f>
        <v>13 Manufacture of textiles</v>
      </c>
      <c r="J1900" s="179" t="str">
        <f>INDEX(Sector!$E$6:$E$46,MATCH('Energy consumption (toe)'!I1900,Sector!$B$6:$B$46,FALSE))</f>
        <v>Manufacture of textiles</v>
      </c>
      <c r="K1900" s="179">
        <f>IFERROR('Energy consumption (raw)'!J1850*Lists!$H$84,)</f>
        <v>0</v>
      </c>
      <c r="L1900" s="179">
        <f>'Energy consumption (raw)'!K1850*Lists!$H$84</f>
        <v>3068.0826840000004</v>
      </c>
      <c r="M1900" s="179">
        <f>'Energy consumption (raw)'!L1850*Lists!$H$84</f>
        <v>0</v>
      </c>
      <c r="N1900" s="179">
        <f>'Energy consumption (raw)'!M1850*Lists!$H$84</f>
        <v>0</v>
      </c>
      <c r="O1900" s="178">
        <f t="shared" si="135"/>
        <v>3068.0826840000004</v>
      </c>
      <c r="P1900">
        <f>'Energy consumption (raw)'!N1850*Lists!$H$85</f>
        <v>0</v>
      </c>
      <c r="Q1900">
        <f>'Energy consumption (raw)'!O1850*Lists!$H$86</f>
        <v>0</v>
      </c>
      <c r="R1900">
        <f>'Energy consumption (raw)'!P1850*Lists!$H$87</f>
        <v>0</v>
      </c>
      <c r="S1900">
        <f>'Energy consumption (raw)'!Q1850*Lists!$H$88</f>
        <v>0</v>
      </c>
      <c r="T1900">
        <f>'Energy consumption (raw)'!R1850*Lists!$H$89</f>
        <v>0</v>
      </c>
      <c r="U1900">
        <f>'Energy consumption (raw)'!S1850*Lists!$H$90</f>
        <v>0</v>
      </c>
      <c r="V1900">
        <f>'Energy consumption (raw)'!T1850*Lists!$H$91</f>
        <v>0</v>
      </c>
      <c r="W1900">
        <f>'Energy consumption (raw)'!U1850*Lists!$H$92</f>
        <v>0</v>
      </c>
      <c r="X1900">
        <f>'Energy consumption (raw)'!V1850*Lists!$H$93</f>
        <v>0</v>
      </c>
      <c r="Y1900">
        <f>'Energy consumption (raw)'!W1850*Lists!$H$94</f>
        <v>0</v>
      </c>
      <c r="Z1900">
        <f>'Energy consumption (raw)'!X1850*Lists!$H$96*1000000</f>
        <v>0</v>
      </c>
      <c r="AA1900">
        <f>'Energy consumption (raw)'!Y1850*Lists!$H$97</f>
        <v>0</v>
      </c>
      <c r="AB1900">
        <f>'Energy consumption (raw)'!Z1850*Lists!$H$96</f>
        <v>0</v>
      </c>
      <c r="AC1900">
        <f>'Energy consumption (raw)'!AA1850*Lists!$H$98</f>
        <v>0</v>
      </c>
      <c r="AD1900">
        <f>'Energy consumption (raw)'!AB1850*Lists!$H$99</f>
        <v>0</v>
      </c>
      <c r="AE1900">
        <f>'Energy consumption (raw)'!AC1850*Lists!$H$101</f>
        <v>0</v>
      </c>
      <c r="AF1900">
        <f>'Energy consumption (raw)'!AD1850*Lists!$H$101</f>
        <v>0</v>
      </c>
      <c r="AG1900">
        <f>'Energy consumption (raw)'!AE1850*Lists!$H$101</f>
        <v>0</v>
      </c>
      <c r="AH1900">
        <f>'Energy consumption (raw)'!AF1850*Lists!$H$100</f>
        <v>0</v>
      </c>
      <c r="AI1900" s="167">
        <f t="shared" si="136"/>
        <v>3068.0826840000004</v>
      </c>
      <c r="AJ1900" s="179">
        <f>'Energy consumption (raw)'!AG1850</f>
        <v>3068.0826840000004</v>
      </c>
      <c r="AK1900" s="179">
        <f>'Energy consumption (raw)'!AH1850</f>
        <v>1005.7274000000001</v>
      </c>
      <c r="AL1900">
        <f>IF(ROUND(AI1900,-3)=ROUND('Energy consumption (raw)'!AG1850,-3),1,0)</f>
        <v>1</v>
      </c>
      <c r="AM1900" s="179" t="str">
        <f>'Energy consumption (raw)'!AJ1850</f>
        <v>48. Dong Nai</v>
      </c>
      <c r="AN1900">
        <f>VLOOKUP(AM1900,Lists!$F$9:$G$71,2,FALSE)</f>
        <v>1</v>
      </c>
    </row>
    <row r="1901" spans="2:40" x14ac:dyDescent="0.25">
      <c r="B1901" s="65" t="str">
        <f t="shared" si="134"/>
        <v>Industry1749</v>
      </c>
      <c r="C1901" s="179">
        <f>'Energy consumption (raw)'!B1851</f>
        <v>1749</v>
      </c>
      <c r="D1901" s="179">
        <f>'Energy consumption (raw)'!C1851</f>
        <v>0</v>
      </c>
      <c r="E1901" s="179">
        <f>'Energy consumption (raw)'!D1851</f>
        <v>0</v>
      </c>
      <c r="F1901" s="179" t="str">
        <f>'Energy consumption (raw)'!E1851</f>
        <v>Công nghiệp</v>
      </c>
      <c r="G1901" s="179" t="str">
        <f>'Energy consumption (raw)'!F1851</f>
        <v>Chế biến thực phẩm</v>
      </c>
      <c r="H1901" s="179" t="str">
        <f>'Energy consumption (raw)'!G1851</f>
        <v>Industry</v>
      </c>
      <c r="I1901" s="179" t="str">
        <f>'Energy consumption (raw)'!I1851</f>
        <v>10 Manufacture of food products</v>
      </c>
      <c r="J1901" s="179" t="str">
        <f>INDEX(Sector!$E$6:$E$46,MATCH('Energy consumption (toe)'!I1901,Sector!$B$6:$B$46,FALSE))</f>
        <v>Manufacture of food products</v>
      </c>
      <c r="K1901" s="179">
        <f>IFERROR('Energy consumption (raw)'!J1851*Lists!$H$84,)</f>
        <v>0</v>
      </c>
      <c r="L1901" s="179">
        <f>'Energy consumption (raw)'!K1851*Lists!$H$84</f>
        <v>2560.6517040000003</v>
      </c>
      <c r="M1901" s="179">
        <f>'Energy consumption (raw)'!L1851*Lists!$H$84</f>
        <v>0</v>
      </c>
      <c r="N1901" s="179">
        <f>'Energy consumption (raw)'!M1851*Lists!$H$84</f>
        <v>0</v>
      </c>
      <c r="O1901" s="178">
        <f t="shared" si="135"/>
        <v>2560.6517040000003</v>
      </c>
      <c r="P1901">
        <f>'Energy consumption (raw)'!N1851*Lists!$H$85</f>
        <v>0</v>
      </c>
      <c r="Q1901">
        <f>'Energy consumption (raw)'!O1851*Lists!$H$86</f>
        <v>0</v>
      </c>
      <c r="R1901">
        <f>'Energy consumption (raw)'!P1851*Lists!$H$87</f>
        <v>0</v>
      </c>
      <c r="S1901">
        <f>'Energy consumption (raw)'!Q1851*Lists!$H$88</f>
        <v>0</v>
      </c>
      <c r="T1901">
        <f>'Energy consumption (raw)'!R1851*Lists!$H$89</f>
        <v>0</v>
      </c>
      <c r="U1901">
        <f>'Energy consumption (raw)'!S1851*Lists!$H$90</f>
        <v>0</v>
      </c>
      <c r="V1901">
        <f>'Energy consumption (raw)'!T1851*Lists!$H$91</f>
        <v>0</v>
      </c>
      <c r="W1901">
        <f>'Energy consumption (raw)'!U1851*Lists!$H$92</f>
        <v>0</v>
      </c>
      <c r="X1901">
        <f>'Energy consumption (raw)'!V1851*Lists!$H$93</f>
        <v>0</v>
      </c>
      <c r="Y1901">
        <f>'Energy consumption (raw)'!W1851*Lists!$H$94</f>
        <v>0</v>
      </c>
      <c r="Z1901">
        <f>'Energy consumption (raw)'!X1851*Lists!$H$96*1000000</f>
        <v>0</v>
      </c>
      <c r="AA1901">
        <f>'Energy consumption (raw)'!Y1851*Lists!$H$97</f>
        <v>0</v>
      </c>
      <c r="AB1901">
        <f>'Energy consumption (raw)'!Z1851*Lists!$H$96</f>
        <v>0</v>
      </c>
      <c r="AC1901">
        <f>'Energy consumption (raw)'!AA1851*Lists!$H$98</f>
        <v>0</v>
      </c>
      <c r="AD1901">
        <f>'Energy consumption (raw)'!AB1851*Lists!$H$99</f>
        <v>0</v>
      </c>
      <c r="AE1901">
        <f>'Energy consumption (raw)'!AC1851*Lists!$H$101</f>
        <v>0</v>
      </c>
      <c r="AF1901">
        <f>'Energy consumption (raw)'!AD1851*Lists!$H$101</f>
        <v>0</v>
      </c>
      <c r="AG1901">
        <f>'Energy consumption (raw)'!AE1851*Lists!$H$101</f>
        <v>0</v>
      </c>
      <c r="AH1901">
        <f>'Energy consumption (raw)'!AF1851*Lists!$H$100</f>
        <v>0</v>
      </c>
      <c r="AI1901" s="167">
        <f t="shared" si="136"/>
        <v>2560.6517040000003</v>
      </c>
      <c r="AJ1901" s="179">
        <f>'Energy consumption (raw)'!AG1851</f>
        <v>2560.6517040000003</v>
      </c>
      <c r="AK1901" s="179">
        <f>'Energy consumption (raw)'!AH1851</f>
        <v>0</v>
      </c>
      <c r="AL1901">
        <f>IF(ROUND(AI1901,-3)=ROUND('Energy consumption (raw)'!AG1851,-3),1,0)</f>
        <v>1</v>
      </c>
      <c r="AM1901" s="179" t="str">
        <f>'Energy consumption (raw)'!AJ1851</f>
        <v>48. Dong Nai</v>
      </c>
      <c r="AN1901">
        <f>VLOOKUP(AM1901,Lists!$F$9:$G$71,2,FALSE)</f>
        <v>1</v>
      </c>
    </row>
    <row r="1902" spans="2:40" x14ac:dyDescent="0.25">
      <c r="B1902" s="65" t="str">
        <f t="shared" si="134"/>
        <v>Industry1750</v>
      </c>
      <c r="C1902" s="179">
        <f>'Energy consumption (raw)'!B1852</f>
        <v>1750</v>
      </c>
      <c r="D1902" s="179">
        <f>'Energy consumption (raw)'!C1852</f>
        <v>0</v>
      </c>
      <c r="E1902" s="179">
        <f>'Energy consumption (raw)'!D1852</f>
        <v>0</v>
      </c>
      <c r="F1902" s="179" t="str">
        <f>'Energy consumption (raw)'!E1852</f>
        <v>Công nghiệp</v>
      </c>
      <c r="G1902" s="179" t="str">
        <f>'Energy consumption (raw)'!F1852</f>
        <v>Sản xuất hóa chất cơ bản khác</v>
      </c>
      <c r="H1902" s="179" t="str">
        <f>'Energy consumption (raw)'!G1852</f>
        <v>Industry</v>
      </c>
      <c r="I1902" s="179" t="str">
        <f>'Energy consumption (raw)'!I1852</f>
        <v>20 Manufacture of chemicals and chemical products</v>
      </c>
      <c r="J1902" s="179" t="str">
        <f>INDEX(Sector!$E$6:$E$46,MATCH('Energy consumption (toe)'!I1902,Sector!$B$6:$B$46,FALSE))</f>
        <v>Manufacture of chemicals and chemical products</v>
      </c>
      <c r="K1902" s="179">
        <f>IFERROR('Energy consumption (raw)'!J1852*Lists!$H$84,)</f>
        <v>0</v>
      </c>
      <c r="L1902" s="179">
        <f>'Energy consumption (raw)'!K1852*Lists!$H$84</f>
        <v>1673.9945280000002</v>
      </c>
      <c r="M1902" s="179">
        <f>'Energy consumption (raw)'!L1852*Lists!$H$84</f>
        <v>0</v>
      </c>
      <c r="N1902" s="179">
        <f>'Energy consumption (raw)'!M1852*Lists!$H$84</f>
        <v>0</v>
      </c>
      <c r="O1902" s="178">
        <f t="shared" si="135"/>
        <v>1673.9945280000002</v>
      </c>
      <c r="P1902">
        <f>'Energy consumption (raw)'!N1852*Lists!$H$85</f>
        <v>0</v>
      </c>
      <c r="Q1902">
        <f>'Energy consumption (raw)'!O1852*Lists!$H$86</f>
        <v>0</v>
      </c>
      <c r="R1902">
        <f>'Energy consumption (raw)'!P1852*Lists!$H$87</f>
        <v>0</v>
      </c>
      <c r="S1902">
        <f>'Energy consumption (raw)'!Q1852*Lists!$H$88</f>
        <v>0</v>
      </c>
      <c r="T1902">
        <f>'Energy consumption (raw)'!R1852*Lists!$H$89</f>
        <v>0</v>
      </c>
      <c r="U1902">
        <f>'Energy consumption (raw)'!S1852*Lists!$H$90</f>
        <v>0</v>
      </c>
      <c r="V1902">
        <f>'Energy consumption (raw)'!T1852*Lists!$H$91</f>
        <v>0</v>
      </c>
      <c r="W1902">
        <f>'Energy consumption (raw)'!U1852*Lists!$H$92</f>
        <v>0</v>
      </c>
      <c r="X1902">
        <f>'Energy consumption (raw)'!V1852*Lists!$H$93</f>
        <v>0</v>
      </c>
      <c r="Y1902">
        <f>'Energy consumption (raw)'!W1852*Lists!$H$94</f>
        <v>0</v>
      </c>
      <c r="Z1902">
        <f>'Energy consumption (raw)'!X1852*Lists!$H$96*1000000</f>
        <v>2061</v>
      </c>
      <c r="AA1902">
        <f>'Energy consumption (raw)'!Y1852*Lists!$H$97</f>
        <v>0</v>
      </c>
      <c r="AB1902">
        <f>'Energy consumption (raw)'!Z1852*Lists!$H$96</f>
        <v>0</v>
      </c>
      <c r="AC1902">
        <f>'Energy consumption (raw)'!AA1852*Lists!$H$98</f>
        <v>0</v>
      </c>
      <c r="AD1902">
        <f>'Energy consumption (raw)'!AB1852*Lists!$H$99</f>
        <v>0</v>
      </c>
      <c r="AE1902">
        <f>'Energy consumption (raw)'!AC1852*Lists!$H$101</f>
        <v>0</v>
      </c>
      <c r="AF1902">
        <f>'Energy consumption (raw)'!AD1852*Lists!$H$101</f>
        <v>0</v>
      </c>
      <c r="AG1902">
        <f>'Energy consumption (raw)'!AE1852*Lists!$H$101</f>
        <v>0</v>
      </c>
      <c r="AH1902">
        <f>'Energy consumption (raw)'!AF1852*Lists!$H$100</f>
        <v>0</v>
      </c>
      <c r="AI1902" s="167">
        <f t="shared" si="136"/>
        <v>3734.9945280000002</v>
      </c>
      <c r="AJ1902" s="179">
        <f>'Energy consumption (raw)'!AG1852</f>
        <v>3734.9945280000002</v>
      </c>
      <c r="AK1902" s="179">
        <f>'Energy consumption (raw)'!AH1852</f>
        <v>0</v>
      </c>
      <c r="AL1902">
        <f>IF(ROUND(AI1902,-3)=ROUND('Energy consumption (raw)'!AG1852,-3),1,0)</f>
        <v>1</v>
      </c>
      <c r="AM1902" s="179" t="str">
        <f>'Energy consumption (raw)'!AJ1852</f>
        <v>48. Dong Nai</v>
      </c>
      <c r="AN1902">
        <f>VLOOKUP(AM1902,Lists!$F$9:$G$71,2,FALSE)</f>
        <v>1</v>
      </c>
    </row>
    <row r="1903" spans="2:40" x14ac:dyDescent="0.25">
      <c r="B1903" s="65" t="str">
        <f t="shared" si="134"/>
        <v>Industry1751</v>
      </c>
      <c r="C1903" s="179">
        <f>'Energy consumption (raw)'!B1853</f>
        <v>1751</v>
      </c>
      <c r="D1903" s="179">
        <f>'Energy consumption (raw)'!C1853</f>
        <v>0</v>
      </c>
      <c r="E1903" s="179">
        <f>'Energy consumption (raw)'!D1853</f>
        <v>0</v>
      </c>
      <c r="F1903" s="179" t="str">
        <f>'Energy consumption (raw)'!E1853</f>
        <v>Công nghiệp</v>
      </c>
      <c r="G1903" s="179" t="str">
        <f>'Energy consumption (raw)'!F1853</f>
        <v>Chế biến gỗ và các sản phẩm từ gỗ</v>
      </c>
      <c r="H1903" s="179" t="str">
        <f>'Energy consumption (raw)'!G1853</f>
        <v>Industry</v>
      </c>
      <c r="I1903" s="179" t="str">
        <f>'Energy consumption (raw)'!I1853</f>
        <v>16 Manufacture of wood and of products of wood and cork, except furniture;
manufacture of articles of straw and plaiting materials</v>
      </c>
      <c r="J1903" s="179" t="str">
        <f>INDEX(Sector!$E$6:$E$46,MATCH('Energy consumption (toe)'!I1903,Sector!$B$6:$B$46,FALSE))</f>
        <v>Manufacture of wood and of products of wood and cork, except furniture;
manufacture of articles of straw and plaiting materials</v>
      </c>
      <c r="K1903" s="179">
        <f>IFERROR('Energy consumption (raw)'!J1853*Lists!$H$84,)</f>
        <v>0</v>
      </c>
      <c r="L1903" s="179">
        <f>'Energy consumption (raw)'!K1853*Lists!$H$84</f>
        <v>2969.2277659000001</v>
      </c>
      <c r="M1903" s="179">
        <f>'Energy consumption (raw)'!L1853*Lists!$H$84</f>
        <v>0</v>
      </c>
      <c r="N1903" s="179">
        <f>'Energy consumption (raw)'!M1853*Lists!$H$84</f>
        <v>0</v>
      </c>
      <c r="O1903" s="178">
        <f t="shared" si="135"/>
        <v>2969.2277659000001</v>
      </c>
      <c r="P1903">
        <f>'Energy consumption (raw)'!N1853*Lists!$H$85</f>
        <v>0</v>
      </c>
      <c r="Q1903">
        <f>'Energy consumption (raw)'!O1853*Lists!$H$86</f>
        <v>0</v>
      </c>
      <c r="R1903">
        <f>'Energy consumption (raw)'!P1853*Lists!$H$87</f>
        <v>0</v>
      </c>
      <c r="S1903">
        <f>'Energy consumption (raw)'!Q1853*Lists!$H$88</f>
        <v>0</v>
      </c>
      <c r="T1903">
        <f>'Energy consumption (raw)'!R1853*Lists!$H$89</f>
        <v>0</v>
      </c>
      <c r="U1903">
        <f>'Energy consumption (raw)'!S1853*Lists!$H$90</f>
        <v>0</v>
      </c>
      <c r="V1903">
        <f>'Energy consumption (raw)'!T1853*Lists!$H$91</f>
        <v>0</v>
      </c>
      <c r="W1903">
        <f>'Energy consumption (raw)'!U1853*Lists!$H$92</f>
        <v>0</v>
      </c>
      <c r="X1903">
        <f>'Energy consumption (raw)'!V1853*Lists!$H$93</f>
        <v>0</v>
      </c>
      <c r="Y1903">
        <f>'Energy consumption (raw)'!W1853*Lists!$H$94</f>
        <v>0</v>
      </c>
      <c r="Z1903">
        <f>'Energy consumption (raw)'!X1853*Lists!$H$96*1000000</f>
        <v>0</v>
      </c>
      <c r="AA1903">
        <f>'Energy consumption (raw)'!Y1853*Lists!$H$97</f>
        <v>0</v>
      </c>
      <c r="AB1903">
        <f>'Energy consumption (raw)'!Z1853*Lists!$H$96</f>
        <v>0</v>
      </c>
      <c r="AC1903">
        <f>'Energy consumption (raw)'!AA1853*Lists!$H$98</f>
        <v>0</v>
      </c>
      <c r="AD1903">
        <f>'Energy consumption (raw)'!AB1853*Lists!$H$99</f>
        <v>0</v>
      </c>
      <c r="AE1903">
        <f>'Energy consumption (raw)'!AC1853*Lists!$H$101</f>
        <v>0</v>
      </c>
      <c r="AF1903">
        <f>'Energy consumption (raw)'!AD1853*Lists!$H$101</f>
        <v>0</v>
      </c>
      <c r="AG1903">
        <f>'Energy consumption (raw)'!AE1853*Lists!$H$101</f>
        <v>0</v>
      </c>
      <c r="AH1903">
        <f>'Energy consumption (raw)'!AF1853*Lists!$H$100</f>
        <v>0</v>
      </c>
      <c r="AI1903" s="167">
        <f t="shared" si="136"/>
        <v>2969.2277659000001</v>
      </c>
      <c r="AJ1903" s="179">
        <f>'Energy consumption (raw)'!AG1853</f>
        <v>2969.2277659000001</v>
      </c>
      <c r="AK1903" s="179">
        <f>'Energy consumption (raw)'!AH1853</f>
        <v>1493.2987356000001</v>
      </c>
      <c r="AL1903">
        <f>IF(ROUND(AI1903,-3)=ROUND('Energy consumption (raw)'!AG1853,-3),1,0)</f>
        <v>1</v>
      </c>
      <c r="AM1903" s="179" t="str">
        <f>'Energy consumption (raw)'!AJ1853</f>
        <v>48. Dong Nai</v>
      </c>
      <c r="AN1903">
        <f>VLOOKUP(AM1903,Lists!$F$9:$G$71,2,FALSE)</f>
        <v>1</v>
      </c>
    </row>
    <row r="1904" spans="2:40" x14ac:dyDescent="0.25">
      <c r="B1904" s="65" t="str">
        <f t="shared" si="134"/>
        <v>Industry1752</v>
      </c>
      <c r="C1904" s="179">
        <f>'Energy consumption (raw)'!B1854</f>
        <v>1752</v>
      </c>
      <c r="D1904" s="179">
        <f>'Energy consumption (raw)'!C1854</f>
        <v>0</v>
      </c>
      <c r="E1904" s="179">
        <f>'Energy consumption (raw)'!D1854</f>
        <v>0</v>
      </c>
      <c r="F1904" s="179" t="str">
        <f>'Energy consumption (raw)'!E1854</f>
        <v>Công nghiệp</v>
      </c>
      <c r="G1904" s="179" t="str">
        <f>'Energy consumption (raw)'!F1854</f>
        <v>Sản xuất cấu kiện kim loại</v>
      </c>
      <c r="H1904" s="179" t="str">
        <f>'Energy consumption (raw)'!G1854</f>
        <v>Industry</v>
      </c>
      <c r="I1904" s="179" t="str">
        <f>'Energy consumption (raw)'!I1854</f>
        <v>25 Manufacture of fabricated metal products, except machinery and equipment</v>
      </c>
      <c r="J1904" s="179" t="str">
        <f>INDEX(Sector!$E$6:$E$46,MATCH('Energy consumption (toe)'!I1904,Sector!$B$6:$B$46,FALSE))</f>
        <v>Manufacture of fabricated metal products, except machinery and equipment</v>
      </c>
      <c r="K1904" s="179">
        <f>IFERROR('Energy consumption (raw)'!J1854*Lists!$H$84,)</f>
        <v>0</v>
      </c>
      <c r="L1904" s="179">
        <f>'Energy consumption (raw)'!K1854*Lists!$H$84</f>
        <v>10652.106672</v>
      </c>
      <c r="M1904" s="179">
        <f>'Energy consumption (raw)'!L1854*Lists!$H$84</f>
        <v>0</v>
      </c>
      <c r="N1904" s="179">
        <f>'Energy consumption (raw)'!M1854*Lists!$H$84</f>
        <v>0</v>
      </c>
      <c r="O1904" s="178">
        <f t="shared" si="135"/>
        <v>10652.106672</v>
      </c>
      <c r="P1904">
        <f>'Energy consumption (raw)'!N1854*Lists!$H$85</f>
        <v>0</v>
      </c>
      <c r="Q1904">
        <f>'Energy consumption (raw)'!O1854*Lists!$H$86</f>
        <v>0</v>
      </c>
      <c r="R1904">
        <f>'Energy consumption (raw)'!P1854*Lists!$H$87</f>
        <v>0</v>
      </c>
      <c r="S1904">
        <f>'Energy consumption (raw)'!Q1854*Lists!$H$88</f>
        <v>0</v>
      </c>
      <c r="T1904">
        <f>'Energy consumption (raw)'!R1854*Lists!$H$89</f>
        <v>133.62</v>
      </c>
      <c r="U1904">
        <f>'Energy consumption (raw)'!S1854*Lists!$H$90</f>
        <v>0</v>
      </c>
      <c r="V1904">
        <f>'Energy consumption (raw)'!T1854*Lists!$H$91</f>
        <v>0</v>
      </c>
      <c r="W1904">
        <f>'Energy consumption (raw)'!U1854*Lists!$H$92</f>
        <v>0</v>
      </c>
      <c r="X1904">
        <f>'Energy consumption (raw)'!V1854*Lists!$H$93</f>
        <v>28833</v>
      </c>
      <c r="Y1904">
        <f>'Energy consumption (raw)'!W1854*Lists!$H$94</f>
        <v>0</v>
      </c>
      <c r="Z1904">
        <f>'Energy consumption (raw)'!X1854*Lists!$H$96*1000000</f>
        <v>0</v>
      </c>
      <c r="AA1904">
        <f>'Energy consumption (raw)'!Y1854*Lists!$H$97</f>
        <v>107.91000000000001</v>
      </c>
      <c r="AB1904">
        <f>'Energy consumption (raw)'!Z1854*Lists!$H$96</f>
        <v>0</v>
      </c>
      <c r="AC1904">
        <f>'Energy consumption (raw)'!AA1854*Lists!$H$98</f>
        <v>0</v>
      </c>
      <c r="AD1904">
        <f>'Energy consumption (raw)'!AB1854*Lists!$H$99</f>
        <v>0</v>
      </c>
      <c r="AE1904">
        <f>'Energy consumption (raw)'!AC1854*Lists!$H$101</f>
        <v>0</v>
      </c>
      <c r="AF1904">
        <f>'Energy consumption (raw)'!AD1854*Lists!$H$101</f>
        <v>0</v>
      </c>
      <c r="AG1904">
        <f>'Energy consumption (raw)'!AE1854*Lists!$H$101</f>
        <v>0</v>
      </c>
      <c r="AH1904">
        <f>'Energy consumption (raw)'!AF1854*Lists!$H$100</f>
        <v>0</v>
      </c>
      <c r="AI1904" s="167">
        <f t="shared" si="136"/>
        <v>39726.636672000008</v>
      </c>
      <c r="AJ1904" s="179">
        <f>'Energy consumption (raw)'!AG1854</f>
        <v>39726.636672000008</v>
      </c>
      <c r="AK1904" s="179">
        <f>'Energy consumption (raw)'!AH1854</f>
        <v>3489.4945000000002</v>
      </c>
      <c r="AL1904">
        <f>IF(ROUND(AI1904,-3)=ROUND('Energy consumption (raw)'!AG1854,-3),1,0)</f>
        <v>1</v>
      </c>
      <c r="AM1904" s="179" t="str">
        <f>'Energy consumption (raw)'!AJ1854</f>
        <v>48. Dong Nai</v>
      </c>
      <c r="AN1904">
        <f>VLOOKUP(AM1904,Lists!$F$9:$G$71,2,FALSE)</f>
        <v>1</v>
      </c>
    </row>
    <row r="1905" spans="2:40" x14ac:dyDescent="0.25">
      <c r="B1905" s="65" t="str">
        <f t="shared" si="134"/>
        <v>Industry1753</v>
      </c>
      <c r="C1905" s="179">
        <f>'Energy consumption (raw)'!B1855</f>
        <v>1753</v>
      </c>
      <c r="D1905" s="179">
        <f>'Energy consumption (raw)'!C1855</f>
        <v>0</v>
      </c>
      <c r="E1905" s="179">
        <f>'Energy consumption (raw)'!D1855</f>
        <v>0</v>
      </c>
      <c r="F1905" s="179" t="str">
        <f>'Energy consumption (raw)'!E1855</f>
        <v>Công nghiệp</v>
      </c>
      <c r="G1905" s="179" t="str">
        <f>'Energy consumption (raw)'!F1855</f>
        <v>Sản xuất sợi, dệt</v>
      </c>
      <c r="H1905" s="179" t="str">
        <f>'Energy consumption (raw)'!G1855</f>
        <v>Industry</v>
      </c>
      <c r="I1905" s="179" t="str">
        <f>'Energy consumption (raw)'!I1855</f>
        <v>13 Manufacture of textiles</v>
      </c>
      <c r="J1905" s="179" t="str">
        <f>INDEX(Sector!$E$6:$E$46,MATCH('Energy consumption (toe)'!I1905,Sector!$B$6:$B$46,FALSE))</f>
        <v>Manufacture of textiles</v>
      </c>
      <c r="K1905" s="179">
        <f>IFERROR('Energy consumption (raw)'!J1855*Lists!$H$84,)</f>
        <v>0</v>
      </c>
      <c r="L1905" s="179">
        <f>'Energy consumption (raw)'!K1855*Lists!$H$84</f>
        <v>5209.7913720000006</v>
      </c>
      <c r="M1905" s="179">
        <f>'Energy consumption (raw)'!L1855*Lists!$H$84</f>
        <v>0</v>
      </c>
      <c r="N1905" s="179">
        <f>'Energy consumption (raw)'!M1855*Lists!$H$84</f>
        <v>0</v>
      </c>
      <c r="O1905" s="178">
        <f t="shared" si="135"/>
        <v>5209.7913720000006</v>
      </c>
      <c r="P1905">
        <f>'Energy consumption (raw)'!N1855*Lists!$H$85</f>
        <v>0</v>
      </c>
      <c r="Q1905">
        <f>'Energy consumption (raw)'!O1855*Lists!$H$86</f>
        <v>0</v>
      </c>
      <c r="R1905">
        <f>'Energy consumption (raw)'!P1855*Lists!$H$87</f>
        <v>0</v>
      </c>
      <c r="S1905">
        <f>'Energy consumption (raw)'!Q1855*Lists!$H$88</f>
        <v>0</v>
      </c>
      <c r="T1905">
        <f>'Energy consumption (raw)'!R1855*Lists!$H$89</f>
        <v>0</v>
      </c>
      <c r="U1905">
        <f>'Energy consumption (raw)'!S1855*Lists!$H$90</f>
        <v>0</v>
      </c>
      <c r="V1905">
        <f>'Energy consumption (raw)'!T1855*Lists!$H$91</f>
        <v>0</v>
      </c>
      <c r="W1905">
        <f>'Energy consumption (raw)'!U1855*Lists!$H$92</f>
        <v>0</v>
      </c>
      <c r="X1905">
        <f>'Energy consumption (raw)'!V1855*Lists!$H$93</f>
        <v>0</v>
      </c>
      <c r="Y1905">
        <f>'Energy consumption (raw)'!W1855*Lists!$H$94</f>
        <v>0</v>
      </c>
      <c r="Z1905">
        <f>'Energy consumption (raw)'!X1855*Lists!$H$96*1000000</f>
        <v>0</v>
      </c>
      <c r="AA1905">
        <f>'Energy consumption (raw)'!Y1855*Lists!$H$97</f>
        <v>0</v>
      </c>
      <c r="AB1905">
        <f>'Energy consumption (raw)'!Z1855*Lists!$H$96</f>
        <v>0</v>
      </c>
      <c r="AC1905">
        <f>'Energy consumption (raw)'!AA1855*Lists!$H$98</f>
        <v>0</v>
      </c>
      <c r="AD1905">
        <f>'Energy consumption (raw)'!AB1855*Lists!$H$99</f>
        <v>0</v>
      </c>
      <c r="AE1905">
        <f>'Energy consumption (raw)'!AC1855*Lists!$H$101</f>
        <v>0</v>
      </c>
      <c r="AF1905">
        <f>'Energy consumption (raw)'!AD1855*Lists!$H$101</f>
        <v>0</v>
      </c>
      <c r="AG1905">
        <f>'Energy consumption (raw)'!AE1855*Lists!$H$101</f>
        <v>0</v>
      </c>
      <c r="AH1905">
        <f>'Energy consumption (raw)'!AF1855*Lists!$H$100</f>
        <v>0</v>
      </c>
      <c r="AI1905" s="167">
        <f t="shared" si="136"/>
        <v>5209.7913720000006</v>
      </c>
      <c r="AJ1905" s="179">
        <f>'Energy consumption (raw)'!AG1855</f>
        <v>5209.7913720000006</v>
      </c>
      <c r="AK1905" s="179">
        <f>'Energy consumption (raw)'!AH1855</f>
        <v>1743.9442728000001</v>
      </c>
      <c r="AL1905">
        <f>IF(ROUND(AI1905,-3)=ROUND('Energy consumption (raw)'!AG1855,-3),1,0)</f>
        <v>1</v>
      </c>
      <c r="AM1905" s="179" t="str">
        <f>'Energy consumption (raw)'!AJ1855</f>
        <v>48. Dong Nai</v>
      </c>
      <c r="AN1905">
        <f>VLOOKUP(AM1905,Lists!$F$9:$G$71,2,FALSE)</f>
        <v>1</v>
      </c>
    </row>
    <row r="1906" spans="2:40" x14ac:dyDescent="0.25">
      <c r="B1906" s="65" t="str">
        <f t="shared" si="134"/>
        <v>Industry1754</v>
      </c>
      <c r="C1906" s="179">
        <f>'Energy consumption (raw)'!B1856</f>
        <v>1754</v>
      </c>
      <c r="D1906" s="179">
        <f>'Energy consumption (raw)'!C1856</f>
        <v>0</v>
      </c>
      <c r="E1906" s="179">
        <f>'Energy consumption (raw)'!D1856</f>
        <v>0</v>
      </c>
      <c r="F1906" s="179" t="str">
        <f>'Energy consumption (raw)'!E1856</f>
        <v>Công nghiệp</v>
      </c>
      <c r="G1906" s="179" t="str">
        <f>'Energy consumption (raw)'!F1856</f>
        <v>Sản xuất thiết bị điện</v>
      </c>
      <c r="H1906" s="179" t="str">
        <f>'Energy consumption (raw)'!G1856</f>
        <v>Industry</v>
      </c>
      <c r="I1906" s="179" t="str">
        <f>'Energy consumption (raw)'!I1856</f>
        <v>27 Manufacture of electrical equipment</v>
      </c>
      <c r="J1906" s="179" t="str">
        <f>INDEX(Sector!$E$6:$E$46,MATCH('Energy consumption (toe)'!I1906,Sector!$B$6:$B$46,FALSE))</f>
        <v>Manufacture of electrical equipment</v>
      </c>
      <c r="K1906" s="179">
        <f>IFERROR('Energy consumption (raw)'!J1856*Lists!$H$84,)</f>
        <v>0</v>
      </c>
      <c r="L1906" s="179">
        <f>'Energy consumption (raw)'!K1856*Lists!$H$84</f>
        <v>2656.249812</v>
      </c>
      <c r="M1906" s="179">
        <f>'Energy consumption (raw)'!L1856*Lists!$H$84</f>
        <v>0</v>
      </c>
      <c r="N1906" s="179">
        <f>'Energy consumption (raw)'!M1856*Lists!$H$84</f>
        <v>0</v>
      </c>
      <c r="O1906" s="178">
        <f t="shared" si="135"/>
        <v>2656.249812</v>
      </c>
      <c r="P1906">
        <f>'Energy consumption (raw)'!N1856*Lists!$H$85</f>
        <v>0</v>
      </c>
      <c r="Q1906">
        <f>'Energy consumption (raw)'!O1856*Lists!$H$86</f>
        <v>0</v>
      </c>
      <c r="R1906">
        <f>'Energy consumption (raw)'!P1856*Lists!$H$87</f>
        <v>0</v>
      </c>
      <c r="S1906">
        <f>'Energy consumption (raw)'!Q1856*Lists!$H$88</f>
        <v>0</v>
      </c>
      <c r="T1906">
        <f>'Energy consumption (raw)'!R1856*Lists!$H$89</f>
        <v>0</v>
      </c>
      <c r="U1906">
        <f>'Energy consumption (raw)'!S1856*Lists!$H$90</f>
        <v>0</v>
      </c>
      <c r="V1906">
        <f>'Energy consumption (raw)'!T1856*Lists!$H$91</f>
        <v>0</v>
      </c>
      <c r="W1906">
        <f>'Energy consumption (raw)'!U1856*Lists!$H$92</f>
        <v>0</v>
      </c>
      <c r="X1906">
        <f>'Energy consumption (raw)'!V1856*Lists!$H$93</f>
        <v>0</v>
      </c>
      <c r="Y1906">
        <f>'Energy consumption (raw)'!W1856*Lists!$H$94</f>
        <v>0</v>
      </c>
      <c r="Z1906">
        <f>'Energy consumption (raw)'!X1856*Lists!$H$96*1000000</f>
        <v>0</v>
      </c>
      <c r="AA1906">
        <f>'Energy consumption (raw)'!Y1856*Lists!$H$97</f>
        <v>0</v>
      </c>
      <c r="AB1906">
        <f>'Energy consumption (raw)'!Z1856*Lists!$H$96</f>
        <v>0</v>
      </c>
      <c r="AC1906">
        <f>'Energy consumption (raw)'!AA1856*Lists!$H$98</f>
        <v>0</v>
      </c>
      <c r="AD1906">
        <f>'Energy consumption (raw)'!AB1856*Lists!$H$99</f>
        <v>0</v>
      </c>
      <c r="AE1906">
        <f>'Energy consumption (raw)'!AC1856*Lists!$H$101</f>
        <v>0</v>
      </c>
      <c r="AF1906">
        <f>'Energy consumption (raw)'!AD1856*Lists!$H$101</f>
        <v>0</v>
      </c>
      <c r="AG1906">
        <f>'Energy consumption (raw)'!AE1856*Lists!$H$101</f>
        <v>0</v>
      </c>
      <c r="AH1906">
        <f>'Energy consumption (raw)'!AF1856*Lists!$H$100</f>
        <v>0</v>
      </c>
      <c r="AI1906" s="167">
        <f t="shared" si="136"/>
        <v>2656.249812</v>
      </c>
      <c r="AJ1906" s="179">
        <f>'Energy consumption (raw)'!AG1856</f>
        <v>2656.249812</v>
      </c>
      <c r="AK1906" s="179">
        <f>'Energy consumption (raw)'!AH1856</f>
        <v>0</v>
      </c>
      <c r="AL1906">
        <f>IF(ROUND(AI1906,-3)=ROUND('Energy consumption (raw)'!AG1856,-3),1,0)</f>
        <v>1</v>
      </c>
      <c r="AM1906" s="179" t="str">
        <f>'Energy consumption (raw)'!AJ1856</f>
        <v>48. Dong Nai</v>
      </c>
      <c r="AN1906">
        <f>VLOOKUP(AM1906,Lists!$F$9:$G$71,2,FALSE)</f>
        <v>1</v>
      </c>
    </row>
    <row r="1907" spans="2:40" x14ac:dyDescent="0.25">
      <c r="B1907" s="65" t="str">
        <f t="shared" si="134"/>
        <v>Industry1755</v>
      </c>
      <c r="C1907" s="179">
        <f>'Energy consumption (raw)'!B1857</f>
        <v>1755</v>
      </c>
      <c r="D1907" s="179">
        <f>'Energy consumption (raw)'!C1857</f>
        <v>0</v>
      </c>
      <c r="E1907" s="179">
        <f>'Energy consumption (raw)'!D1857</f>
        <v>0</v>
      </c>
      <c r="F1907" s="179" t="str">
        <f>'Energy consumption (raw)'!E1857</f>
        <v>Công nghiệp</v>
      </c>
      <c r="G1907" s="179" t="str">
        <f>'Energy consumption (raw)'!F1857</f>
        <v>Sản xuất giấy dán các sản phẩm nội thất</v>
      </c>
      <c r="H1907" s="179" t="str">
        <f>'Energy consumption (raw)'!G1857</f>
        <v>Industry</v>
      </c>
      <c r="I1907" s="179" t="str">
        <f>'Energy consumption (raw)'!I1857</f>
        <v>32 Other manufacturing</v>
      </c>
      <c r="J1907" s="179" t="str">
        <f>INDEX(Sector!$E$6:$E$46,MATCH('Energy consumption (toe)'!I1907,Sector!$B$6:$B$46,FALSE))</f>
        <v>Other manufacturing</v>
      </c>
      <c r="K1907" s="179">
        <f>IFERROR('Energy consumption (raw)'!J1857*Lists!$H$84,)</f>
        <v>0</v>
      </c>
      <c r="L1907" s="179">
        <f>'Energy consumption (raw)'!K1857*Lists!$H$84</f>
        <v>1323.5421960000001</v>
      </c>
      <c r="M1907" s="179">
        <f>'Energy consumption (raw)'!L1857*Lists!$H$84</f>
        <v>0</v>
      </c>
      <c r="N1907" s="179">
        <f>'Energy consumption (raw)'!M1857*Lists!$H$84</f>
        <v>0</v>
      </c>
      <c r="O1907" s="178">
        <f t="shared" si="135"/>
        <v>1323.5421960000001</v>
      </c>
      <c r="P1907">
        <f>'Energy consumption (raw)'!N1857*Lists!$H$85</f>
        <v>0</v>
      </c>
      <c r="Q1907">
        <f>'Energy consumption (raw)'!O1857*Lists!$H$86</f>
        <v>0</v>
      </c>
      <c r="R1907">
        <f>'Energy consumption (raw)'!P1857*Lists!$H$87</f>
        <v>0</v>
      </c>
      <c r="S1907">
        <f>'Energy consumption (raw)'!Q1857*Lists!$H$88</f>
        <v>0</v>
      </c>
      <c r="T1907">
        <f>'Energy consumption (raw)'!R1857*Lists!$H$89</f>
        <v>0</v>
      </c>
      <c r="U1907">
        <f>'Energy consumption (raw)'!S1857*Lists!$H$90</f>
        <v>0</v>
      </c>
      <c r="V1907">
        <f>'Energy consumption (raw)'!T1857*Lists!$H$91</f>
        <v>0</v>
      </c>
      <c r="W1907">
        <f>'Energy consumption (raw)'!U1857*Lists!$H$92</f>
        <v>0</v>
      </c>
      <c r="X1907">
        <f>'Energy consumption (raw)'!V1857*Lists!$H$93</f>
        <v>0</v>
      </c>
      <c r="Y1907">
        <f>'Energy consumption (raw)'!W1857*Lists!$H$94</f>
        <v>0</v>
      </c>
      <c r="Z1907">
        <f>'Energy consumption (raw)'!X1857*Lists!$H$96*1000000</f>
        <v>0</v>
      </c>
      <c r="AA1907">
        <f>'Energy consumption (raw)'!Y1857*Lists!$H$97</f>
        <v>0</v>
      </c>
      <c r="AB1907">
        <f>'Energy consumption (raw)'!Z1857*Lists!$H$96</f>
        <v>0</v>
      </c>
      <c r="AC1907">
        <f>'Energy consumption (raw)'!AA1857*Lists!$H$98</f>
        <v>0</v>
      </c>
      <c r="AD1907">
        <f>'Energy consumption (raw)'!AB1857*Lists!$H$99</f>
        <v>0</v>
      </c>
      <c r="AE1907">
        <f>'Energy consumption (raw)'!AC1857*Lists!$H$101</f>
        <v>0</v>
      </c>
      <c r="AF1907">
        <f>'Energy consumption (raw)'!AD1857*Lists!$H$101</f>
        <v>0</v>
      </c>
      <c r="AG1907">
        <f>'Energy consumption (raw)'!AE1857*Lists!$H$101</f>
        <v>0</v>
      </c>
      <c r="AH1907">
        <f>'Energy consumption (raw)'!AF1857*Lists!$H$100</f>
        <v>0</v>
      </c>
      <c r="AI1907" s="167">
        <f t="shared" si="136"/>
        <v>1323.5421960000001</v>
      </c>
      <c r="AJ1907" s="179">
        <f>'Energy consumption (raw)'!AG1857</f>
        <v>1323.5421960000001</v>
      </c>
      <c r="AK1907" s="179">
        <f>'Energy consumption (raw)'!AH1857</f>
        <v>0</v>
      </c>
      <c r="AL1907">
        <f>IF(ROUND(AI1907,-3)=ROUND('Energy consumption (raw)'!AG1857,-3),1,0)</f>
        <v>1</v>
      </c>
      <c r="AM1907" s="179" t="str">
        <f>'Energy consumption (raw)'!AJ1857</f>
        <v>48. Dong Nai</v>
      </c>
      <c r="AN1907">
        <f>VLOOKUP(AM1907,Lists!$F$9:$G$71,2,FALSE)</f>
        <v>1</v>
      </c>
    </row>
    <row r="1908" spans="2:40" x14ac:dyDescent="0.25">
      <c r="B1908" s="65" t="str">
        <f t="shared" si="134"/>
        <v>Industry1756</v>
      </c>
      <c r="C1908" s="179">
        <f>'Energy consumption (raw)'!B1858</f>
        <v>1756</v>
      </c>
      <c r="D1908" s="179">
        <f>'Energy consumption (raw)'!C1858</f>
        <v>0</v>
      </c>
      <c r="E1908" s="179">
        <f>'Energy consumption (raw)'!D1858</f>
        <v>0</v>
      </c>
      <c r="F1908" s="179" t="str">
        <f>'Energy consumption (raw)'!E1858</f>
        <v>Công nghiệp</v>
      </c>
      <c r="G1908" s="179" t="str">
        <f>'Energy consumption (raw)'!F1858</f>
        <v>Sản xuất hóa chất cơ bản khác</v>
      </c>
      <c r="H1908" s="179" t="str">
        <f>'Energy consumption (raw)'!G1858</f>
        <v>Industry</v>
      </c>
      <c r="I1908" s="179" t="str">
        <f>'Energy consumption (raw)'!I1858</f>
        <v>20 Manufacture of chemicals and chemical products</v>
      </c>
      <c r="J1908" s="179" t="str">
        <f>INDEX(Sector!$E$6:$E$46,MATCH('Energy consumption (toe)'!I1908,Sector!$B$6:$B$46,FALSE))</f>
        <v>Manufacture of chemicals and chemical products</v>
      </c>
      <c r="K1908" s="179">
        <f>IFERROR('Energy consumption (raw)'!J1858*Lists!$H$84,)</f>
        <v>0</v>
      </c>
      <c r="L1908" s="179">
        <f>'Energy consumption (raw)'!K1858*Lists!$H$84</f>
        <v>1426.6948320000001</v>
      </c>
      <c r="M1908" s="179">
        <f>'Energy consumption (raw)'!L1858*Lists!$H$84</f>
        <v>0</v>
      </c>
      <c r="N1908" s="179">
        <f>'Energy consumption (raw)'!M1858*Lists!$H$84</f>
        <v>0</v>
      </c>
      <c r="O1908" s="178">
        <f t="shared" si="135"/>
        <v>1426.6948320000001</v>
      </c>
      <c r="P1908">
        <f>'Energy consumption (raw)'!N1858*Lists!$H$85</f>
        <v>0</v>
      </c>
      <c r="Q1908">
        <f>'Energy consumption (raw)'!O1858*Lists!$H$86</f>
        <v>0</v>
      </c>
      <c r="R1908">
        <f>'Energy consumption (raw)'!P1858*Lists!$H$87</f>
        <v>0</v>
      </c>
      <c r="S1908">
        <f>'Energy consumption (raw)'!Q1858*Lists!$H$88</f>
        <v>0</v>
      </c>
      <c r="T1908">
        <f>'Energy consumption (raw)'!R1858*Lists!$H$89</f>
        <v>0</v>
      </c>
      <c r="U1908">
        <f>'Energy consumption (raw)'!S1858*Lists!$H$90</f>
        <v>0</v>
      </c>
      <c r="V1908">
        <f>'Energy consumption (raw)'!T1858*Lists!$H$91</f>
        <v>0</v>
      </c>
      <c r="W1908">
        <f>'Energy consumption (raw)'!U1858*Lists!$H$92</f>
        <v>0</v>
      </c>
      <c r="X1908">
        <f>'Energy consumption (raw)'!V1858*Lists!$H$93</f>
        <v>0</v>
      </c>
      <c r="Y1908">
        <f>'Energy consumption (raw)'!W1858*Lists!$H$94</f>
        <v>0</v>
      </c>
      <c r="Z1908">
        <f>'Energy consumption (raw)'!X1858*Lists!$H$96*1000000</f>
        <v>0</v>
      </c>
      <c r="AA1908">
        <f>'Energy consumption (raw)'!Y1858*Lists!$H$97</f>
        <v>0</v>
      </c>
      <c r="AB1908">
        <f>'Energy consumption (raw)'!Z1858*Lists!$H$96</f>
        <v>0</v>
      </c>
      <c r="AC1908">
        <f>'Energy consumption (raw)'!AA1858*Lists!$H$98</f>
        <v>0</v>
      </c>
      <c r="AD1908">
        <f>'Energy consumption (raw)'!AB1858*Lists!$H$99</f>
        <v>0</v>
      </c>
      <c r="AE1908">
        <f>'Energy consumption (raw)'!AC1858*Lists!$H$101</f>
        <v>0</v>
      </c>
      <c r="AF1908">
        <f>'Energy consumption (raw)'!AD1858*Lists!$H$101</f>
        <v>0</v>
      </c>
      <c r="AG1908">
        <f>'Energy consumption (raw)'!AE1858*Lists!$H$101</f>
        <v>0</v>
      </c>
      <c r="AH1908">
        <f>'Energy consumption (raw)'!AF1858*Lists!$H$100</f>
        <v>0</v>
      </c>
      <c r="AI1908" s="167">
        <f t="shared" si="136"/>
        <v>1426.6948320000001</v>
      </c>
      <c r="AJ1908" s="179">
        <f>'Energy consumption (raw)'!AG1858</f>
        <v>1426.6948320000001</v>
      </c>
      <c r="AK1908" s="179">
        <f>'Energy consumption (raw)'!AH1858</f>
        <v>0</v>
      </c>
      <c r="AL1908">
        <f>IF(ROUND(AI1908,-3)=ROUND('Energy consumption (raw)'!AG1858,-3),1,0)</f>
        <v>1</v>
      </c>
      <c r="AM1908" s="179" t="str">
        <f>'Energy consumption (raw)'!AJ1858</f>
        <v>48. Dong Nai</v>
      </c>
      <c r="AN1908">
        <f>VLOOKUP(AM1908,Lists!$F$9:$G$71,2,FALSE)</f>
        <v>1</v>
      </c>
    </row>
    <row r="1909" spans="2:40" x14ac:dyDescent="0.25">
      <c r="B1909" s="65" t="str">
        <f t="shared" si="134"/>
        <v>Industry1757</v>
      </c>
      <c r="C1909" s="179">
        <f>'Energy consumption (raw)'!B1859</f>
        <v>1757</v>
      </c>
      <c r="D1909" s="179">
        <f>'Energy consumption (raw)'!C1859</f>
        <v>0</v>
      </c>
      <c r="E1909" s="179">
        <f>'Energy consumption (raw)'!D1859</f>
        <v>0</v>
      </c>
      <c r="F1909" s="179" t="str">
        <f>'Energy consumption (raw)'!E1859</f>
        <v>Công nghiệp</v>
      </c>
      <c r="G1909" s="179" t="str">
        <f>'Energy consumption (raw)'!F1859</f>
        <v>Chế tạo máy móc thiết bị</v>
      </c>
      <c r="H1909" s="179" t="str">
        <f>'Energy consumption (raw)'!G1859</f>
        <v>Industry</v>
      </c>
      <c r="I1909" s="179" t="str">
        <f>'Energy consumption (raw)'!I1859</f>
        <v>28 Manufacture of machinery and equipment n.e.c.</v>
      </c>
      <c r="J1909" s="179" t="str">
        <f>INDEX(Sector!$E$6:$E$46,MATCH('Energy consumption (toe)'!I1909,Sector!$B$6:$B$46,FALSE))</f>
        <v>Manufacture of machinery and equipment n.e.c.</v>
      </c>
      <c r="K1909" s="179">
        <f>IFERROR('Energy consumption (raw)'!J1859*Lists!$H$84,)</f>
        <v>1206.264938</v>
      </c>
      <c r="L1909" s="179">
        <f>'Energy consumption (raw)'!K1859*Lists!$H$84</f>
        <v>3500.9127000000003</v>
      </c>
      <c r="M1909" s="179">
        <f>'Energy consumption (raw)'!L1859*Lists!$H$84</f>
        <v>0</v>
      </c>
      <c r="N1909" s="179">
        <f>'Energy consumption (raw)'!M1859*Lists!$H$84</f>
        <v>0</v>
      </c>
      <c r="O1909" s="178">
        <f t="shared" si="135"/>
        <v>3500.9127000000003</v>
      </c>
      <c r="P1909">
        <f>'Energy consumption (raw)'!N1859*Lists!$H$85</f>
        <v>0</v>
      </c>
      <c r="Q1909">
        <f>'Energy consumption (raw)'!O1859*Lists!$H$86</f>
        <v>0</v>
      </c>
      <c r="R1909">
        <f>'Energy consumption (raw)'!P1859*Lists!$H$87</f>
        <v>0</v>
      </c>
      <c r="S1909">
        <f>'Energy consumption (raw)'!Q1859*Lists!$H$88</f>
        <v>0</v>
      </c>
      <c r="T1909">
        <f>'Energy consumption (raw)'!R1859*Lists!$H$89</f>
        <v>0</v>
      </c>
      <c r="U1909">
        <f>'Energy consumption (raw)'!S1859*Lists!$H$90</f>
        <v>0</v>
      </c>
      <c r="V1909">
        <f>'Energy consumption (raw)'!T1859*Lists!$H$91</f>
        <v>0</v>
      </c>
      <c r="W1909">
        <f>'Energy consumption (raw)'!U1859*Lists!$H$92</f>
        <v>0</v>
      </c>
      <c r="X1909">
        <f>'Energy consumption (raw)'!V1859*Lists!$H$93</f>
        <v>0</v>
      </c>
      <c r="Y1909">
        <f>'Energy consumption (raw)'!W1859*Lists!$H$94</f>
        <v>0</v>
      </c>
      <c r="Z1909">
        <f>'Energy consumption (raw)'!X1859*Lists!$H$96*1000000</f>
        <v>0</v>
      </c>
      <c r="AA1909">
        <f>'Energy consumption (raw)'!Y1859*Lists!$H$97</f>
        <v>0</v>
      </c>
      <c r="AB1909">
        <f>'Energy consumption (raw)'!Z1859*Lists!$H$96</f>
        <v>0</v>
      </c>
      <c r="AC1909">
        <f>'Energy consumption (raw)'!AA1859*Lists!$H$98</f>
        <v>0</v>
      </c>
      <c r="AD1909">
        <f>'Energy consumption (raw)'!AB1859*Lists!$H$99</f>
        <v>0</v>
      </c>
      <c r="AE1909">
        <f>'Energy consumption (raw)'!AC1859*Lists!$H$101</f>
        <v>0</v>
      </c>
      <c r="AF1909">
        <f>'Energy consumption (raw)'!AD1859*Lists!$H$101</f>
        <v>0</v>
      </c>
      <c r="AG1909">
        <f>'Energy consumption (raw)'!AE1859*Lists!$H$101</f>
        <v>0</v>
      </c>
      <c r="AH1909">
        <f>'Energy consumption (raw)'!AF1859*Lists!$H$100</f>
        <v>0</v>
      </c>
      <c r="AI1909" s="167">
        <f t="shared" si="136"/>
        <v>3500.9127000000003</v>
      </c>
      <c r="AJ1909" s="179">
        <f>'Energy consumption (raw)'!AG1859</f>
        <v>3500.9127000000003</v>
      </c>
      <c r="AK1909" s="179">
        <f>'Energy consumption (raw)'!AH1859</f>
        <v>1514.6874930000001</v>
      </c>
      <c r="AL1909">
        <f>IF(ROUND(AI1909,-3)=ROUND('Energy consumption (raw)'!AG1859,-3),1,0)</f>
        <v>1</v>
      </c>
      <c r="AM1909" s="179" t="str">
        <f>'Energy consumption (raw)'!AJ1859</f>
        <v>48. Dong Nai</v>
      </c>
      <c r="AN1909">
        <f>VLOOKUP(AM1909,Lists!$F$9:$G$71,2,FALSE)</f>
        <v>1</v>
      </c>
    </row>
    <row r="1910" spans="2:40" x14ac:dyDescent="0.25">
      <c r="B1910" s="65" t="str">
        <f t="shared" si="134"/>
        <v>Industry1758</v>
      </c>
      <c r="C1910" s="179">
        <f>'Energy consumption (raw)'!B1860</f>
        <v>1758</v>
      </c>
      <c r="D1910" s="179">
        <f>'Energy consumption (raw)'!C1860</f>
        <v>0</v>
      </c>
      <c r="E1910" s="179">
        <f>'Energy consumption (raw)'!D1860</f>
        <v>0</v>
      </c>
      <c r="F1910" s="179" t="str">
        <f>'Energy consumption (raw)'!E1860</f>
        <v>Công nghiệp</v>
      </c>
      <c r="G1910" s="179" t="str">
        <f>'Energy consumption (raw)'!F1860</f>
        <v>Chế biến gỗ và các sản phẩm từ gỗ</v>
      </c>
      <c r="H1910" s="179" t="str">
        <f>'Energy consumption (raw)'!G1860</f>
        <v>Industry</v>
      </c>
      <c r="I1910" s="179" t="str">
        <f>'Energy consumption (raw)'!I1860</f>
        <v>16 Manufacture of wood and of products of wood and cork, except furniture;
manufacture of articles of straw and plaiting materials</v>
      </c>
      <c r="J1910" s="179" t="str">
        <f>INDEX(Sector!$E$6:$E$46,MATCH('Energy consumption (toe)'!I1910,Sector!$B$6:$B$46,FALSE))</f>
        <v>Manufacture of wood and of products of wood and cork, except furniture;
manufacture of articles of straw and plaiting materials</v>
      </c>
      <c r="K1910" s="179">
        <f>IFERROR('Energy consumption (raw)'!J1860*Lists!$H$84,)</f>
        <v>0</v>
      </c>
      <c r="L1910" s="179">
        <f>'Energy consumption (raw)'!K1860*Lists!$H$84</f>
        <v>3583.5125760000001</v>
      </c>
      <c r="M1910" s="179">
        <f>'Energy consumption (raw)'!L1860*Lists!$H$84</f>
        <v>0</v>
      </c>
      <c r="N1910" s="179">
        <f>'Energy consumption (raw)'!M1860*Lists!$H$84</f>
        <v>0</v>
      </c>
      <c r="O1910" s="178">
        <f t="shared" si="135"/>
        <v>3583.5125760000001</v>
      </c>
      <c r="P1910">
        <f>'Energy consumption (raw)'!N1860*Lists!$H$85</f>
        <v>0</v>
      </c>
      <c r="Q1910">
        <f>'Energy consumption (raw)'!O1860*Lists!$H$86</f>
        <v>0</v>
      </c>
      <c r="R1910">
        <f>'Energy consumption (raw)'!P1860*Lists!$H$87</f>
        <v>0</v>
      </c>
      <c r="S1910">
        <f>'Energy consumption (raw)'!Q1860*Lists!$H$88</f>
        <v>0</v>
      </c>
      <c r="T1910">
        <f>'Energy consumption (raw)'!R1860*Lists!$H$89</f>
        <v>0</v>
      </c>
      <c r="U1910">
        <f>'Energy consumption (raw)'!S1860*Lists!$H$90</f>
        <v>0</v>
      </c>
      <c r="V1910">
        <f>'Energy consumption (raw)'!T1860*Lists!$H$91</f>
        <v>0</v>
      </c>
      <c r="W1910">
        <f>'Energy consumption (raw)'!U1860*Lists!$H$92</f>
        <v>0</v>
      </c>
      <c r="X1910">
        <f>'Energy consumption (raw)'!V1860*Lists!$H$93</f>
        <v>0</v>
      </c>
      <c r="Y1910">
        <f>'Energy consumption (raw)'!W1860*Lists!$H$94</f>
        <v>0</v>
      </c>
      <c r="Z1910">
        <f>'Energy consumption (raw)'!X1860*Lists!$H$96*1000000</f>
        <v>0</v>
      </c>
      <c r="AA1910">
        <f>'Energy consumption (raw)'!Y1860*Lists!$H$97</f>
        <v>0</v>
      </c>
      <c r="AB1910">
        <f>'Energy consumption (raw)'!Z1860*Lists!$H$96</f>
        <v>0</v>
      </c>
      <c r="AC1910">
        <f>'Energy consumption (raw)'!AA1860*Lists!$H$98</f>
        <v>0</v>
      </c>
      <c r="AD1910">
        <f>'Energy consumption (raw)'!AB1860*Lists!$H$99</f>
        <v>0</v>
      </c>
      <c r="AE1910">
        <f>'Energy consumption (raw)'!AC1860*Lists!$H$101</f>
        <v>0</v>
      </c>
      <c r="AF1910">
        <f>'Energy consumption (raw)'!AD1860*Lists!$H$101</f>
        <v>0</v>
      </c>
      <c r="AG1910">
        <f>'Energy consumption (raw)'!AE1860*Lists!$H$101</f>
        <v>0</v>
      </c>
      <c r="AH1910">
        <f>'Energy consumption (raw)'!AF1860*Lists!$H$100</f>
        <v>0</v>
      </c>
      <c r="AI1910" s="167">
        <f t="shared" si="136"/>
        <v>3583.5125760000001</v>
      </c>
      <c r="AJ1910" s="179">
        <f>'Energy consumption (raw)'!AG1860</f>
        <v>3583.5125760000001</v>
      </c>
      <c r="AK1910" s="179">
        <f>'Energy consumption (raw)'!AH1860</f>
        <v>0</v>
      </c>
      <c r="AL1910">
        <f>IF(ROUND(AI1910,-3)=ROUND('Energy consumption (raw)'!AG1860,-3),1,0)</f>
        <v>1</v>
      </c>
      <c r="AM1910" s="179" t="str">
        <f>'Energy consumption (raw)'!AJ1860</f>
        <v>48. Dong Nai</v>
      </c>
      <c r="AN1910">
        <f>VLOOKUP(AM1910,Lists!$F$9:$G$71,2,FALSE)</f>
        <v>1</v>
      </c>
    </row>
    <row r="1911" spans="2:40" x14ac:dyDescent="0.25">
      <c r="B1911" s="65" t="str">
        <f t="shared" si="134"/>
        <v>Industry1759</v>
      </c>
      <c r="C1911" s="179">
        <f>'Energy consumption (raw)'!B1861</f>
        <v>1759</v>
      </c>
      <c r="D1911" s="179">
        <f>'Energy consumption (raw)'!C1861</f>
        <v>0</v>
      </c>
      <c r="E1911" s="179">
        <f>'Energy consumption (raw)'!D1861</f>
        <v>0</v>
      </c>
      <c r="F1911" s="179" t="str">
        <f>'Energy consumption (raw)'!E1861</f>
        <v>Công nghiệp</v>
      </c>
      <c r="G1911" s="179" t="str">
        <f>'Energy consumption (raw)'!F1861</f>
        <v>Sản xuất dây cáp điện</v>
      </c>
      <c r="H1911" s="179" t="str">
        <f>'Energy consumption (raw)'!G1861</f>
        <v>Industry</v>
      </c>
      <c r="I1911" s="179" t="str">
        <f>'Energy consumption (raw)'!I1861</f>
        <v>26 Manufacture of computer, electronic and optical products</v>
      </c>
      <c r="J1911" s="179" t="str">
        <f>INDEX(Sector!$E$6:$E$46,MATCH('Energy consumption (toe)'!I1911,Sector!$B$6:$B$46,FALSE))</f>
        <v>Manufacture of computer, electronic and optical products</v>
      </c>
      <c r="K1911" s="179">
        <f>IFERROR('Energy consumption (raw)'!J1861*Lists!$H$84,)</f>
        <v>0</v>
      </c>
      <c r="L1911" s="179">
        <f>'Energy consumption (raw)'!K1861*Lists!$H$84</f>
        <v>8105.2308720000001</v>
      </c>
      <c r="M1911" s="179">
        <f>'Energy consumption (raw)'!L1861*Lists!$H$84</f>
        <v>0</v>
      </c>
      <c r="N1911" s="179">
        <f>'Energy consumption (raw)'!M1861*Lists!$H$84</f>
        <v>0</v>
      </c>
      <c r="O1911" s="178">
        <f t="shared" si="135"/>
        <v>8105.2308720000001</v>
      </c>
      <c r="P1911">
        <f>'Energy consumption (raw)'!N1861*Lists!$H$85</f>
        <v>0</v>
      </c>
      <c r="Q1911">
        <f>'Energy consumption (raw)'!O1861*Lists!$H$86</f>
        <v>0</v>
      </c>
      <c r="R1911">
        <f>'Energy consumption (raw)'!P1861*Lists!$H$87</f>
        <v>0</v>
      </c>
      <c r="S1911">
        <f>'Energy consumption (raw)'!Q1861*Lists!$H$88</f>
        <v>0</v>
      </c>
      <c r="T1911">
        <f>'Energy consumption (raw)'!R1861*Lists!$H$89</f>
        <v>0</v>
      </c>
      <c r="U1911">
        <f>'Energy consumption (raw)'!S1861*Lists!$H$90</f>
        <v>0</v>
      </c>
      <c r="V1911">
        <f>'Energy consumption (raw)'!T1861*Lists!$H$91</f>
        <v>0</v>
      </c>
      <c r="W1911">
        <f>'Energy consumption (raw)'!U1861*Lists!$H$92</f>
        <v>0</v>
      </c>
      <c r="X1911">
        <f>'Energy consumption (raw)'!V1861*Lists!$H$93</f>
        <v>0</v>
      </c>
      <c r="Y1911">
        <f>'Energy consumption (raw)'!W1861*Lists!$H$94</f>
        <v>0</v>
      </c>
      <c r="Z1911">
        <f>'Energy consumption (raw)'!X1861*Lists!$H$96*1000000</f>
        <v>0</v>
      </c>
      <c r="AA1911">
        <f>'Energy consumption (raw)'!Y1861*Lists!$H$97</f>
        <v>0</v>
      </c>
      <c r="AB1911">
        <f>'Energy consumption (raw)'!Z1861*Lists!$H$96</f>
        <v>0</v>
      </c>
      <c r="AC1911">
        <f>'Energy consumption (raw)'!AA1861*Lists!$H$98</f>
        <v>0</v>
      </c>
      <c r="AD1911">
        <f>'Energy consumption (raw)'!AB1861*Lists!$H$99</f>
        <v>0</v>
      </c>
      <c r="AE1911">
        <f>'Energy consumption (raw)'!AC1861*Lists!$H$101</f>
        <v>0</v>
      </c>
      <c r="AF1911">
        <f>'Energy consumption (raw)'!AD1861*Lists!$H$101</f>
        <v>0</v>
      </c>
      <c r="AG1911">
        <f>'Energy consumption (raw)'!AE1861*Lists!$H$101</f>
        <v>0</v>
      </c>
      <c r="AH1911">
        <f>'Energy consumption (raw)'!AF1861*Lists!$H$100</f>
        <v>0</v>
      </c>
      <c r="AI1911" s="167">
        <f t="shared" si="136"/>
        <v>8105.2308720000001</v>
      </c>
      <c r="AJ1911" s="179">
        <f>'Energy consumption (raw)'!AG1861</f>
        <v>8105.2308720000001</v>
      </c>
      <c r="AK1911" s="179">
        <f>'Energy consumption (raw)'!AH1861</f>
        <v>1522.6015400000001</v>
      </c>
      <c r="AL1911">
        <f>IF(ROUND(AI1911,-3)=ROUND('Energy consumption (raw)'!AG1861,-3),1,0)</f>
        <v>1</v>
      </c>
      <c r="AM1911" s="179" t="str">
        <f>'Energy consumption (raw)'!AJ1861</f>
        <v>48. Dong Nai</v>
      </c>
      <c r="AN1911">
        <f>VLOOKUP(AM1911,Lists!$F$9:$G$71,2,FALSE)</f>
        <v>1</v>
      </c>
    </row>
    <row r="1912" spans="2:40" x14ac:dyDescent="0.25">
      <c r="B1912" s="65" t="str">
        <f t="shared" si="134"/>
        <v>Industry1760</v>
      </c>
      <c r="C1912" s="179">
        <f>'Energy consumption (raw)'!B1862</f>
        <v>1760</v>
      </c>
      <c r="D1912" s="179">
        <f>'Energy consumption (raw)'!C1862</f>
        <v>0</v>
      </c>
      <c r="E1912" s="179">
        <f>'Energy consumption (raw)'!D1862</f>
        <v>0</v>
      </c>
      <c r="F1912" s="179" t="str">
        <f>'Energy consumption (raw)'!E1862</f>
        <v>Công nghiệp</v>
      </c>
      <c r="G1912" s="179" t="str">
        <f>'Energy consumption (raw)'!F1862</f>
        <v>Chế biến gỗ và các sản phẩm từ gỗ</v>
      </c>
      <c r="H1912" s="179" t="str">
        <f>'Energy consumption (raw)'!G1862</f>
        <v>Industry</v>
      </c>
      <c r="I1912" s="179" t="str">
        <f>'Energy consumption (raw)'!I1862</f>
        <v>16 Manufacture of wood and of products of wood and cork, except furniture;
manufacture of articles of straw and plaiting materials</v>
      </c>
      <c r="J1912" s="179" t="str">
        <f>INDEX(Sector!$E$6:$E$46,MATCH('Energy consumption (toe)'!I1912,Sector!$B$6:$B$46,FALSE))</f>
        <v>Manufacture of wood and of products of wood and cork, except furniture;
manufacture of articles of straw and plaiting materials</v>
      </c>
      <c r="K1912" s="179">
        <f>IFERROR('Energy consumption (raw)'!J1862*Lists!$H$84,)</f>
        <v>0</v>
      </c>
      <c r="L1912" s="179">
        <f>'Energy consumption (raw)'!K1862*Lists!$H$84</f>
        <v>1329.7635720000001</v>
      </c>
      <c r="M1912" s="179">
        <f>'Energy consumption (raw)'!L1862*Lists!$H$84</f>
        <v>0</v>
      </c>
      <c r="N1912" s="179">
        <f>'Energy consumption (raw)'!M1862*Lists!$H$84</f>
        <v>0</v>
      </c>
      <c r="O1912" s="178">
        <f t="shared" si="135"/>
        <v>1329.7635720000001</v>
      </c>
      <c r="P1912">
        <f>'Energy consumption (raw)'!N1862*Lists!$H$85</f>
        <v>0</v>
      </c>
      <c r="Q1912">
        <f>'Energy consumption (raw)'!O1862*Lists!$H$86</f>
        <v>0</v>
      </c>
      <c r="R1912">
        <f>'Energy consumption (raw)'!P1862*Lists!$H$87</f>
        <v>0</v>
      </c>
      <c r="S1912">
        <f>'Energy consumption (raw)'!Q1862*Lists!$H$88</f>
        <v>0</v>
      </c>
      <c r="T1912">
        <f>'Energy consumption (raw)'!R1862*Lists!$H$89</f>
        <v>0</v>
      </c>
      <c r="U1912">
        <f>'Energy consumption (raw)'!S1862*Lists!$H$90</f>
        <v>0</v>
      </c>
      <c r="V1912">
        <f>'Energy consumption (raw)'!T1862*Lists!$H$91</f>
        <v>0</v>
      </c>
      <c r="W1912">
        <f>'Energy consumption (raw)'!U1862*Lists!$H$92</f>
        <v>0</v>
      </c>
      <c r="X1912">
        <f>'Energy consumption (raw)'!V1862*Lists!$H$93</f>
        <v>0</v>
      </c>
      <c r="Y1912">
        <f>'Energy consumption (raw)'!W1862*Lists!$H$94</f>
        <v>0</v>
      </c>
      <c r="Z1912">
        <f>'Energy consumption (raw)'!X1862*Lists!$H$96*1000000</f>
        <v>0</v>
      </c>
      <c r="AA1912">
        <f>'Energy consumption (raw)'!Y1862*Lists!$H$97</f>
        <v>0</v>
      </c>
      <c r="AB1912">
        <f>'Energy consumption (raw)'!Z1862*Lists!$H$96</f>
        <v>0</v>
      </c>
      <c r="AC1912">
        <f>'Energy consumption (raw)'!AA1862*Lists!$H$98</f>
        <v>0</v>
      </c>
      <c r="AD1912">
        <f>'Energy consumption (raw)'!AB1862*Lists!$H$99</f>
        <v>0</v>
      </c>
      <c r="AE1912">
        <f>'Energy consumption (raw)'!AC1862*Lists!$H$101</f>
        <v>0</v>
      </c>
      <c r="AF1912">
        <f>'Energy consumption (raw)'!AD1862*Lists!$H$101</f>
        <v>0</v>
      </c>
      <c r="AG1912">
        <f>'Energy consumption (raw)'!AE1862*Lists!$H$101</f>
        <v>0</v>
      </c>
      <c r="AH1912">
        <f>'Energy consumption (raw)'!AF1862*Lists!$H$100</f>
        <v>0</v>
      </c>
      <c r="AI1912" s="167">
        <f t="shared" si="136"/>
        <v>1329.7635720000001</v>
      </c>
      <c r="AJ1912" s="179">
        <f>'Energy consumption (raw)'!AG1862</f>
        <v>1329.7635720000001</v>
      </c>
      <c r="AK1912" s="179">
        <f>'Energy consumption (raw)'!AH1862</f>
        <v>0</v>
      </c>
      <c r="AL1912">
        <f>IF(ROUND(AI1912,-3)=ROUND('Energy consumption (raw)'!AG1862,-3),1,0)</f>
        <v>1</v>
      </c>
      <c r="AM1912" s="179" t="str">
        <f>'Energy consumption (raw)'!AJ1862</f>
        <v>48. Dong Nai</v>
      </c>
      <c r="AN1912">
        <f>VLOOKUP(AM1912,Lists!$F$9:$G$71,2,FALSE)</f>
        <v>1</v>
      </c>
    </row>
    <row r="1913" spans="2:40" x14ac:dyDescent="0.25">
      <c r="B1913" s="65" t="str">
        <f t="shared" si="134"/>
        <v>Industry1761</v>
      </c>
      <c r="C1913" s="179">
        <f>'Energy consumption (raw)'!B1863</f>
        <v>1761</v>
      </c>
      <c r="D1913" s="179">
        <f>'Energy consumption (raw)'!C1863</f>
        <v>0</v>
      </c>
      <c r="E1913" s="179">
        <f>'Energy consumption (raw)'!D1863</f>
        <v>0</v>
      </c>
      <c r="F1913" s="179" t="str">
        <f>'Energy consumption (raw)'!E1863</f>
        <v>Công nghiệp</v>
      </c>
      <c r="G1913" s="179" t="str">
        <f>'Energy consumption (raw)'!F1863</f>
        <v>Chế biến gỗ và các sản phẩm từ gỗ</v>
      </c>
      <c r="H1913" s="179" t="str">
        <f>'Energy consumption (raw)'!G1863</f>
        <v>Industry</v>
      </c>
      <c r="I1913" s="179" t="str">
        <f>'Energy consumption (raw)'!I1863</f>
        <v>16 Manufacture of wood and of products of wood and cork, except furniture;
manufacture of articles of straw and plaiting materials</v>
      </c>
      <c r="J1913" s="179" t="str">
        <f>INDEX(Sector!$E$6:$E$46,MATCH('Energy consumption (toe)'!I1913,Sector!$B$6:$B$46,FALSE))</f>
        <v>Manufacture of wood and of products of wood and cork, except furniture;
manufacture of articles of straw and plaiting materials</v>
      </c>
      <c r="K1913" s="179">
        <f>IFERROR('Energy consumption (raw)'!J1863*Lists!$H$84,)</f>
        <v>0</v>
      </c>
      <c r="L1913" s="179">
        <f>'Energy consumption (raw)'!K1863*Lists!$H$84</f>
        <v>1038.247668</v>
      </c>
      <c r="M1913" s="179">
        <f>'Energy consumption (raw)'!L1863*Lists!$H$84</f>
        <v>0</v>
      </c>
      <c r="N1913" s="179">
        <f>'Energy consumption (raw)'!M1863*Lists!$H$84</f>
        <v>0</v>
      </c>
      <c r="O1913" s="178">
        <f t="shared" si="135"/>
        <v>1038.247668</v>
      </c>
      <c r="P1913">
        <f>'Energy consumption (raw)'!N1863*Lists!$H$85</f>
        <v>0</v>
      </c>
      <c r="Q1913">
        <f>'Energy consumption (raw)'!O1863*Lists!$H$86</f>
        <v>0</v>
      </c>
      <c r="R1913">
        <f>'Energy consumption (raw)'!P1863*Lists!$H$87</f>
        <v>0</v>
      </c>
      <c r="S1913">
        <f>'Energy consumption (raw)'!Q1863*Lists!$H$88</f>
        <v>0</v>
      </c>
      <c r="T1913">
        <f>'Energy consumption (raw)'!R1863*Lists!$H$89</f>
        <v>0</v>
      </c>
      <c r="U1913">
        <f>'Energy consumption (raw)'!S1863*Lists!$H$90</f>
        <v>0</v>
      </c>
      <c r="V1913">
        <f>'Energy consumption (raw)'!T1863*Lists!$H$91</f>
        <v>0</v>
      </c>
      <c r="W1913">
        <f>'Energy consumption (raw)'!U1863*Lists!$H$92</f>
        <v>0</v>
      </c>
      <c r="X1913">
        <f>'Energy consumption (raw)'!V1863*Lists!$H$93</f>
        <v>0</v>
      </c>
      <c r="Y1913">
        <f>'Energy consumption (raw)'!W1863*Lists!$H$94</f>
        <v>0</v>
      </c>
      <c r="Z1913">
        <f>'Energy consumption (raw)'!X1863*Lists!$H$96*1000000</f>
        <v>0</v>
      </c>
      <c r="AA1913">
        <f>'Energy consumption (raw)'!Y1863*Lists!$H$97</f>
        <v>0</v>
      </c>
      <c r="AB1913">
        <f>'Energy consumption (raw)'!Z1863*Lists!$H$96</f>
        <v>0</v>
      </c>
      <c r="AC1913">
        <f>'Energy consumption (raw)'!AA1863*Lists!$H$98</f>
        <v>0</v>
      </c>
      <c r="AD1913">
        <f>'Energy consumption (raw)'!AB1863*Lists!$H$99</f>
        <v>0</v>
      </c>
      <c r="AE1913">
        <f>'Energy consumption (raw)'!AC1863*Lists!$H$101</f>
        <v>0</v>
      </c>
      <c r="AF1913">
        <f>'Energy consumption (raw)'!AD1863*Lists!$H$101</f>
        <v>0</v>
      </c>
      <c r="AG1913">
        <f>'Energy consumption (raw)'!AE1863*Lists!$H$101</f>
        <v>0</v>
      </c>
      <c r="AH1913">
        <f>'Energy consumption (raw)'!AF1863*Lists!$H$100</f>
        <v>0</v>
      </c>
      <c r="AI1913" s="167">
        <f t="shared" si="136"/>
        <v>1038.247668</v>
      </c>
      <c r="AJ1913" s="179">
        <f>'Energy consumption (raw)'!AG1863</f>
        <v>1038.247668</v>
      </c>
      <c r="AK1913" s="179">
        <f>'Energy consumption (raw)'!AH1863</f>
        <v>0</v>
      </c>
      <c r="AL1913">
        <f>IF(ROUND(AI1913,-3)=ROUND('Energy consumption (raw)'!AG1863,-3),1,0)</f>
        <v>1</v>
      </c>
      <c r="AM1913" s="179" t="str">
        <f>'Energy consumption (raw)'!AJ1863</f>
        <v>48. Dong Nai</v>
      </c>
      <c r="AN1913">
        <f>VLOOKUP(AM1913,Lists!$F$9:$G$71,2,FALSE)</f>
        <v>1</v>
      </c>
    </row>
    <row r="1914" spans="2:40" x14ac:dyDescent="0.25">
      <c r="B1914" s="65" t="str">
        <f t="shared" si="134"/>
        <v>Industry1762</v>
      </c>
      <c r="C1914" s="179">
        <f>'Energy consumption (raw)'!B1864</f>
        <v>1762</v>
      </c>
      <c r="D1914" s="179">
        <f>'Energy consumption (raw)'!C1864</f>
        <v>0</v>
      </c>
      <c r="E1914" s="179">
        <f>'Energy consumption (raw)'!D1864</f>
        <v>0</v>
      </c>
      <c r="F1914" s="179" t="str">
        <f>'Energy consumption (raw)'!E1864</f>
        <v>Công nghiệp</v>
      </c>
      <c r="G1914" s="179" t="str">
        <f>'Energy consumption (raw)'!F1864</f>
        <v>Sản xuất các sản phẩm từ cao su</v>
      </c>
      <c r="H1914" s="179" t="str">
        <f>'Energy consumption (raw)'!G1864</f>
        <v>Industry</v>
      </c>
      <c r="I1914" s="179" t="str">
        <f>'Energy consumption (raw)'!I1864</f>
        <v>22 Manufacture of rubber and plastics products</v>
      </c>
      <c r="J1914" s="179" t="str">
        <f>INDEX(Sector!$E$6:$E$46,MATCH('Energy consumption (toe)'!I1914,Sector!$B$6:$B$46,FALSE))</f>
        <v>Manufacture of rubber and plastics products</v>
      </c>
      <c r="K1914" s="179">
        <f>IFERROR('Energy consumption (raw)'!J1864*Lists!$H$84,)</f>
        <v>0</v>
      </c>
      <c r="L1914" s="179">
        <f>'Energy consumption (raw)'!K1864*Lists!$H$84</f>
        <v>1095.6843000000001</v>
      </c>
      <c r="M1914" s="179">
        <f>'Energy consumption (raw)'!L1864*Lists!$H$84</f>
        <v>0</v>
      </c>
      <c r="N1914" s="179">
        <f>'Energy consumption (raw)'!M1864*Lists!$H$84</f>
        <v>0</v>
      </c>
      <c r="O1914" s="178">
        <f t="shared" si="135"/>
        <v>1095.6843000000001</v>
      </c>
      <c r="P1914">
        <f>'Energy consumption (raw)'!N1864*Lists!$H$85</f>
        <v>0</v>
      </c>
      <c r="Q1914">
        <f>'Energy consumption (raw)'!O1864*Lists!$H$86</f>
        <v>0</v>
      </c>
      <c r="R1914">
        <f>'Energy consumption (raw)'!P1864*Lists!$H$87</f>
        <v>0</v>
      </c>
      <c r="S1914">
        <f>'Energy consumption (raw)'!Q1864*Lists!$H$88</f>
        <v>0</v>
      </c>
      <c r="T1914">
        <f>'Energy consumption (raw)'!R1864*Lists!$H$89</f>
        <v>0</v>
      </c>
      <c r="U1914">
        <f>'Energy consumption (raw)'!S1864*Lists!$H$90</f>
        <v>0</v>
      </c>
      <c r="V1914">
        <f>'Energy consumption (raw)'!T1864*Lists!$H$91</f>
        <v>0</v>
      </c>
      <c r="W1914">
        <f>'Energy consumption (raw)'!U1864*Lists!$H$92</f>
        <v>0</v>
      </c>
      <c r="X1914">
        <f>'Energy consumption (raw)'!V1864*Lists!$H$93</f>
        <v>0</v>
      </c>
      <c r="Y1914">
        <f>'Energy consumption (raw)'!W1864*Lists!$H$94</f>
        <v>0</v>
      </c>
      <c r="Z1914">
        <f>'Energy consumption (raw)'!X1864*Lists!$H$96*1000000</f>
        <v>0</v>
      </c>
      <c r="AA1914">
        <f>'Energy consumption (raw)'!Y1864*Lists!$H$97</f>
        <v>0</v>
      </c>
      <c r="AB1914">
        <f>'Energy consumption (raw)'!Z1864*Lists!$H$96</f>
        <v>0</v>
      </c>
      <c r="AC1914">
        <f>'Energy consumption (raw)'!AA1864*Lists!$H$98</f>
        <v>0</v>
      </c>
      <c r="AD1914">
        <f>'Energy consumption (raw)'!AB1864*Lists!$H$99</f>
        <v>0</v>
      </c>
      <c r="AE1914">
        <f>'Energy consumption (raw)'!AC1864*Lists!$H$101</f>
        <v>0</v>
      </c>
      <c r="AF1914">
        <f>'Energy consumption (raw)'!AD1864*Lists!$H$101</f>
        <v>0</v>
      </c>
      <c r="AG1914">
        <f>'Energy consumption (raw)'!AE1864*Lists!$H$101</f>
        <v>0</v>
      </c>
      <c r="AH1914">
        <f>'Energy consumption (raw)'!AF1864*Lists!$H$100</f>
        <v>0</v>
      </c>
      <c r="AI1914" s="167">
        <f t="shared" si="136"/>
        <v>1095.6843000000001</v>
      </c>
      <c r="AJ1914" s="179">
        <f>'Energy consumption (raw)'!AG1864</f>
        <v>1095.6843000000001</v>
      </c>
      <c r="AK1914" s="179">
        <f>'Energy consumption (raw)'!AH1864</f>
        <v>0</v>
      </c>
      <c r="AL1914">
        <f>IF(ROUND(AI1914,-3)=ROUND('Energy consumption (raw)'!AG1864,-3),1,0)</f>
        <v>1</v>
      </c>
      <c r="AM1914" s="179" t="str">
        <f>'Energy consumption (raw)'!AJ1864</f>
        <v>48. Dong Nai</v>
      </c>
      <c r="AN1914">
        <f>VLOOKUP(AM1914,Lists!$F$9:$G$71,2,FALSE)</f>
        <v>1</v>
      </c>
    </row>
    <row r="1915" spans="2:40" x14ac:dyDescent="0.25">
      <c r="B1915" s="65" t="str">
        <f t="shared" si="134"/>
        <v>Industry1763</v>
      </c>
      <c r="C1915" s="179">
        <f>'Energy consumption (raw)'!B1865</f>
        <v>1763</v>
      </c>
      <c r="D1915" s="179">
        <f>'Energy consumption (raw)'!C1865</f>
        <v>0</v>
      </c>
      <c r="E1915" s="179">
        <f>'Energy consumption (raw)'!D1865</f>
        <v>0</v>
      </c>
      <c r="F1915" s="179" t="str">
        <f>'Energy consumption (raw)'!E1865</f>
        <v>Công nghiệp</v>
      </c>
      <c r="G1915" s="179" t="str">
        <f>'Energy consumption (raw)'!F1865</f>
        <v>Sản xuất giấy nhăn, bìa nhăn, bao bì từ giấy và bìa</v>
      </c>
      <c r="H1915" s="179" t="str">
        <f>'Energy consumption (raw)'!G1865</f>
        <v>Industry</v>
      </c>
      <c r="I1915" s="179" t="str">
        <f>'Energy consumption (raw)'!I1865</f>
        <v>17 Manufacture of paper and paper products</v>
      </c>
      <c r="J1915" s="179" t="str">
        <f>INDEX(Sector!$E$6:$E$46,MATCH('Energy consumption (toe)'!I1915,Sector!$B$6:$B$46,FALSE))</f>
        <v>Manufacture of paper and paper products</v>
      </c>
      <c r="K1915" s="179">
        <f>IFERROR('Energy consumption (raw)'!J1865*Lists!$H$84,)</f>
        <v>0</v>
      </c>
      <c r="L1915" s="179">
        <f>'Energy consumption (raw)'!K1865*Lists!$H$84</f>
        <v>5866.757568</v>
      </c>
      <c r="M1915" s="179">
        <f>'Energy consumption (raw)'!L1865*Lists!$H$84</f>
        <v>0</v>
      </c>
      <c r="N1915" s="179">
        <f>'Energy consumption (raw)'!M1865*Lists!$H$84</f>
        <v>0</v>
      </c>
      <c r="O1915" s="178">
        <f t="shared" si="135"/>
        <v>5866.757568</v>
      </c>
      <c r="P1915">
        <f>'Energy consumption (raw)'!N1865*Lists!$H$85</f>
        <v>0</v>
      </c>
      <c r="Q1915">
        <f>'Energy consumption (raw)'!O1865*Lists!$H$86</f>
        <v>0</v>
      </c>
      <c r="R1915">
        <f>'Energy consumption (raw)'!P1865*Lists!$H$87</f>
        <v>0</v>
      </c>
      <c r="S1915">
        <f>'Energy consumption (raw)'!Q1865*Lists!$H$88</f>
        <v>0</v>
      </c>
      <c r="T1915">
        <f>'Energy consumption (raw)'!R1865*Lists!$H$89</f>
        <v>0</v>
      </c>
      <c r="U1915">
        <f>'Energy consumption (raw)'!S1865*Lists!$H$90</f>
        <v>0</v>
      </c>
      <c r="V1915">
        <f>'Energy consumption (raw)'!T1865*Lists!$H$91</f>
        <v>0</v>
      </c>
      <c r="W1915">
        <f>'Energy consumption (raw)'!U1865*Lists!$H$92</f>
        <v>0</v>
      </c>
      <c r="X1915">
        <f>'Energy consumption (raw)'!V1865*Lists!$H$93</f>
        <v>0</v>
      </c>
      <c r="Y1915">
        <f>'Energy consumption (raw)'!W1865*Lists!$H$94</f>
        <v>0</v>
      </c>
      <c r="Z1915">
        <f>'Energy consumption (raw)'!X1865*Lists!$H$96*1000000</f>
        <v>0</v>
      </c>
      <c r="AA1915">
        <f>'Energy consumption (raw)'!Y1865*Lists!$H$97</f>
        <v>0</v>
      </c>
      <c r="AB1915">
        <f>'Energy consumption (raw)'!Z1865*Lists!$H$96</f>
        <v>0</v>
      </c>
      <c r="AC1915">
        <f>'Energy consumption (raw)'!AA1865*Lists!$H$98</f>
        <v>0</v>
      </c>
      <c r="AD1915">
        <f>'Energy consumption (raw)'!AB1865*Lists!$H$99</f>
        <v>0</v>
      </c>
      <c r="AE1915">
        <f>'Energy consumption (raw)'!AC1865*Lists!$H$101</f>
        <v>0</v>
      </c>
      <c r="AF1915">
        <f>'Energy consumption (raw)'!AD1865*Lists!$H$101</f>
        <v>0</v>
      </c>
      <c r="AG1915">
        <f>'Energy consumption (raw)'!AE1865*Lists!$H$101</f>
        <v>0</v>
      </c>
      <c r="AH1915">
        <f>'Energy consumption (raw)'!AF1865*Lists!$H$100</f>
        <v>0</v>
      </c>
      <c r="AI1915" s="167">
        <f t="shared" si="136"/>
        <v>5866.757568</v>
      </c>
      <c r="AJ1915" s="179">
        <f>'Energy consumption (raw)'!AG1865</f>
        <v>5866.757568</v>
      </c>
      <c r="AK1915" s="179">
        <f>'Energy consumption (raw)'!AH1865</f>
        <v>2010.1123900000002</v>
      </c>
      <c r="AL1915">
        <f>IF(ROUND(AI1915,-3)=ROUND('Energy consumption (raw)'!AG1865,-3),1,0)</f>
        <v>1</v>
      </c>
      <c r="AM1915" s="179" t="str">
        <f>'Energy consumption (raw)'!AJ1865</f>
        <v>48. Dong Nai</v>
      </c>
      <c r="AN1915">
        <f>VLOOKUP(AM1915,Lists!$F$9:$G$71,2,FALSE)</f>
        <v>1</v>
      </c>
    </row>
    <row r="1916" spans="2:40" x14ac:dyDescent="0.25">
      <c r="B1916" s="65" t="str">
        <f t="shared" si="134"/>
        <v>Industry1764</v>
      </c>
      <c r="C1916" s="179">
        <f>'Energy consumption (raw)'!B1866</f>
        <v>1764</v>
      </c>
      <c r="D1916" s="179">
        <f>'Energy consumption (raw)'!C1866</f>
        <v>0</v>
      </c>
      <c r="E1916" s="179">
        <f>'Energy consumption (raw)'!D1866</f>
        <v>0</v>
      </c>
      <c r="F1916" s="179" t="str">
        <f>'Energy consumption (raw)'!E1866</f>
        <v>Công nghiệp</v>
      </c>
      <c r="G1916" s="179" t="str">
        <f>'Energy consumption (raw)'!F1866</f>
        <v>Sản xuất các loại sản phẩm bằng nhôm</v>
      </c>
      <c r="H1916" s="179" t="str">
        <f>'Energy consumption (raw)'!G1866</f>
        <v>Industry</v>
      </c>
      <c r="I1916" s="179" t="str">
        <f>'Energy consumption (raw)'!I1866</f>
        <v>24 Manufacture of basic metals</v>
      </c>
      <c r="J1916" s="179" t="str">
        <f>INDEX(Sector!$E$6:$E$46,MATCH('Energy consumption (toe)'!I1916,Sector!$B$6:$B$46,FALSE))</f>
        <v>Manufacture of basic metals</v>
      </c>
      <c r="K1916" s="179">
        <f>IFERROR('Energy consumption (raw)'!J1866*Lists!$H$84,)</f>
        <v>0</v>
      </c>
      <c r="L1916" s="179">
        <f>'Energy consumption (raw)'!K1866*Lists!$H$84</f>
        <v>1780.2023040000001</v>
      </c>
      <c r="M1916" s="179">
        <f>'Energy consumption (raw)'!L1866*Lists!$H$84</f>
        <v>0</v>
      </c>
      <c r="N1916" s="179">
        <f>'Energy consumption (raw)'!M1866*Lists!$H$84</f>
        <v>0</v>
      </c>
      <c r="O1916" s="178">
        <f t="shared" si="135"/>
        <v>1780.2023040000001</v>
      </c>
      <c r="P1916">
        <f>'Energy consumption (raw)'!N1866*Lists!$H$85</f>
        <v>0</v>
      </c>
      <c r="Q1916">
        <f>'Energy consumption (raw)'!O1866*Lists!$H$86</f>
        <v>0</v>
      </c>
      <c r="R1916">
        <f>'Energy consumption (raw)'!P1866*Lists!$H$87</f>
        <v>0</v>
      </c>
      <c r="S1916">
        <f>'Energy consumption (raw)'!Q1866*Lists!$H$88</f>
        <v>0</v>
      </c>
      <c r="T1916">
        <f>'Energy consumption (raw)'!R1866*Lists!$H$89</f>
        <v>0</v>
      </c>
      <c r="U1916">
        <f>'Energy consumption (raw)'!S1866*Lists!$H$90</f>
        <v>0</v>
      </c>
      <c r="V1916">
        <f>'Energy consumption (raw)'!T1866*Lists!$H$91</f>
        <v>0</v>
      </c>
      <c r="W1916">
        <f>'Energy consumption (raw)'!U1866*Lists!$H$92</f>
        <v>0</v>
      </c>
      <c r="X1916">
        <f>'Energy consumption (raw)'!V1866*Lists!$H$93</f>
        <v>0</v>
      </c>
      <c r="Y1916">
        <f>'Energy consumption (raw)'!W1866*Lists!$H$94</f>
        <v>0</v>
      </c>
      <c r="Z1916">
        <f>'Energy consumption (raw)'!X1866*Lists!$H$96*1000000</f>
        <v>0</v>
      </c>
      <c r="AA1916">
        <f>'Energy consumption (raw)'!Y1866*Lists!$H$97</f>
        <v>0</v>
      </c>
      <c r="AB1916">
        <f>'Energy consumption (raw)'!Z1866*Lists!$H$96</f>
        <v>0</v>
      </c>
      <c r="AC1916">
        <f>'Energy consumption (raw)'!AA1866*Lists!$H$98</f>
        <v>0</v>
      </c>
      <c r="AD1916">
        <f>'Energy consumption (raw)'!AB1866*Lists!$H$99</f>
        <v>0</v>
      </c>
      <c r="AE1916">
        <f>'Energy consumption (raw)'!AC1866*Lists!$H$101</f>
        <v>0</v>
      </c>
      <c r="AF1916">
        <f>'Energy consumption (raw)'!AD1866*Lists!$H$101</f>
        <v>0</v>
      </c>
      <c r="AG1916">
        <f>'Energy consumption (raw)'!AE1866*Lists!$H$101</f>
        <v>0</v>
      </c>
      <c r="AH1916">
        <f>'Energy consumption (raw)'!AF1866*Lists!$H$100</f>
        <v>0</v>
      </c>
      <c r="AI1916" s="167">
        <f t="shared" si="136"/>
        <v>1780.2023040000001</v>
      </c>
      <c r="AJ1916" s="179">
        <f>'Energy consumption (raw)'!AG1866</f>
        <v>1780.2023040000001</v>
      </c>
      <c r="AK1916" s="179">
        <f>'Energy consumption (raw)'!AH1866</f>
        <v>0</v>
      </c>
      <c r="AL1916">
        <f>IF(ROUND(AI1916,-3)=ROUND('Energy consumption (raw)'!AG1866,-3),1,0)</f>
        <v>1</v>
      </c>
      <c r="AM1916" s="179" t="str">
        <f>'Energy consumption (raw)'!AJ1866</f>
        <v>48. Dong Nai</v>
      </c>
      <c r="AN1916">
        <f>VLOOKUP(AM1916,Lists!$F$9:$G$71,2,FALSE)</f>
        <v>1</v>
      </c>
    </row>
    <row r="1917" spans="2:40" x14ac:dyDescent="0.25">
      <c r="B1917" s="65" t="str">
        <f t="shared" ref="B1917:B1980" si="137">H1917&amp;C1917</f>
        <v>Industry1765</v>
      </c>
      <c r="C1917" s="179">
        <f>'Energy consumption (raw)'!B1867</f>
        <v>1765</v>
      </c>
      <c r="D1917" s="179">
        <f>'Energy consumption (raw)'!C1867</f>
        <v>0</v>
      </c>
      <c r="E1917" s="179">
        <f>'Energy consumption (raw)'!D1867</f>
        <v>0</v>
      </c>
      <c r="F1917" s="179" t="str">
        <f>'Energy consumption (raw)'!E1867</f>
        <v>Công nghiệp</v>
      </c>
      <c r="G1917" s="179" t="str">
        <f>'Energy consumption (raw)'!F1867</f>
        <v>Sản xuất các sản phẩm từ plastic</v>
      </c>
      <c r="H1917" s="179" t="str">
        <f>'Energy consumption (raw)'!G1867</f>
        <v>Industry</v>
      </c>
      <c r="I1917" s="179" t="str">
        <f>'Energy consumption (raw)'!I1867</f>
        <v>22 Manufacture of rubber and plastics products</v>
      </c>
      <c r="J1917" s="179" t="str">
        <f>INDEX(Sector!$E$6:$E$46,MATCH('Energy consumption (toe)'!I1917,Sector!$B$6:$B$46,FALSE))</f>
        <v>Manufacture of rubber and plastics products</v>
      </c>
      <c r="K1917" s="179">
        <f>IFERROR('Energy consumption (raw)'!J1867*Lists!$H$84,)</f>
        <v>6164.4564273000005</v>
      </c>
      <c r="L1917" s="179">
        <f>'Energy consumption (raw)'!K1867*Lists!$H$84</f>
        <v>18905.872896000001</v>
      </c>
      <c r="M1917" s="179">
        <f>'Energy consumption (raw)'!L1867*Lists!$H$84</f>
        <v>0</v>
      </c>
      <c r="N1917" s="179">
        <f>'Energy consumption (raw)'!M1867*Lists!$H$84</f>
        <v>0</v>
      </c>
      <c r="O1917" s="178">
        <f t="shared" ref="O1917:O1980" si="138">IF(L1917=0,K1917,L1917)</f>
        <v>18905.872896000001</v>
      </c>
      <c r="P1917">
        <f>'Energy consumption (raw)'!N1867*Lists!$H$85</f>
        <v>0</v>
      </c>
      <c r="Q1917">
        <f>'Energy consumption (raw)'!O1867*Lists!$H$86</f>
        <v>0</v>
      </c>
      <c r="R1917">
        <f>'Energy consumption (raw)'!P1867*Lists!$H$87</f>
        <v>0</v>
      </c>
      <c r="S1917">
        <f>'Energy consumption (raw)'!Q1867*Lists!$H$88</f>
        <v>0</v>
      </c>
      <c r="T1917">
        <f>'Energy consumption (raw)'!R1867*Lists!$H$89</f>
        <v>0</v>
      </c>
      <c r="U1917">
        <f>'Energy consumption (raw)'!S1867*Lists!$H$90</f>
        <v>0</v>
      </c>
      <c r="V1917">
        <f>'Energy consumption (raw)'!T1867*Lists!$H$91</f>
        <v>0</v>
      </c>
      <c r="W1917">
        <f>'Energy consumption (raw)'!U1867*Lists!$H$92</f>
        <v>0</v>
      </c>
      <c r="X1917">
        <f>'Energy consumption (raw)'!V1867*Lists!$H$93</f>
        <v>0</v>
      </c>
      <c r="Y1917">
        <f>'Energy consumption (raw)'!W1867*Lists!$H$94</f>
        <v>0</v>
      </c>
      <c r="Z1917">
        <f>'Energy consumption (raw)'!X1867*Lists!$H$96*1000000</f>
        <v>0</v>
      </c>
      <c r="AA1917">
        <f>'Energy consumption (raw)'!Y1867*Lists!$H$97</f>
        <v>0</v>
      </c>
      <c r="AB1917">
        <f>'Energy consumption (raw)'!Z1867*Lists!$H$96</f>
        <v>0</v>
      </c>
      <c r="AC1917">
        <f>'Energy consumption (raw)'!AA1867*Lists!$H$98</f>
        <v>0</v>
      </c>
      <c r="AD1917">
        <f>'Energy consumption (raw)'!AB1867*Lists!$H$99</f>
        <v>0</v>
      </c>
      <c r="AE1917">
        <f>'Energy consumption (raw)'!AC1867*Lists!$H$101</f>
        <v>0</v>
      </c>
      <c r="AF1917">
        <f>'Energy consumption (raw)'!AD1867*Lists!$H$101</f>
        <v>0</v>
      </c>
      <c r="AG1917">
        <f>'Energy consumption (raw)'!AE1867*Lists!$H$101</f>
        <v>0</v>
      </c>
      <c r="AH1917">
        <f>'Energy consumption (raw)'!AF1867*Lists!$H$100</f>
        <v>0</v>
      </c>
      <c r="AI1917" s="167">
        <f t="shared" ref="AI1917:AI1980" si="139">IF(SUM(O1917:AH1917)=0,AJ1917,SUM(O1917:AH1917))</f>
        <v>18905.872896000001</v>
      </c>
      <c r="AJ1917" s="179">
        <f>'Energy consumption (raw)'!AG1867</f>
        <v>18905.872896000001</v>
      </c>
      <c r="AK1917" s="179">
        <f>'Energy consumption (raw)'!AH1867</f>
        <v>6150.4905800000006</v>
      </c>
      <c r="AL1917">
        <f>IF(ROUND(AI1917,-3)=ROUND('Energy consumption (raw)'!AG1867,-3),1,0)</f>
        <v>1</v>
      </c>
      <c r="AM1917" s="179" t="str">
        <f>'Energy consumption (raw)'!AJ1867</f>
        <v>48. Dong Nai</v>
      </c>
      <c r="AN1917">
        <f>VLOOKUP(AM1917,Lists!$F$9:$G$71,2,FALSE)</f>
        <v>1</v>
      </c>
    </row>
    <row r="1918" spans="2:40" x14ac:dyDescent="0.25">
      <c r="B1918" s="65" t="str">
        <f t="shared" si="137"/>
        <v>Industry1766</v>
      </c>
      <c r="C1918" s="179">
        <f>'Energy consumption (raw)'!B1868</f>
        <v>1766</v>
      </c>
      <c r="D1918" s="179">
        <f>'Energy consumption (raw)'!C1868</f>
        <v>0</v>
      </c>
      <c r="E1918" s="179">
        <f>'Energy consumption (raw)'!D1868</f>
        <v>0</v>
      </c>
      <c r="F1918" s="179" t="str">
        <f>'Energy consumption (raw)'!E1868</f>
        <v>Công nghiệp</v>
      </c>
      <c r="G1918" s="179" t="str">
        <f>'Energy consumption (raw)'!F1868</f>
        <v>Dệt may</v>
      </c>
      <c r="H1918" s="179" t="str">
        <f>'Energy consumption (raw)'!G1868</f>
        <v>Industry</v>
      </c>
      <c r="I1918" s="179" t="str">
        <f>'Energy consumption (raw)'!I1868</f>
        <v>13 Manufacture of textiles</v>
      </c>
      <c r="J1918" s="179" t="str">
        <f>INDEX(Sector!$E$6:$E$46,MATCH('Energy consumption (toe)'!I1918,Sector!$B$6:$B$46,FALSE))</f>
        <v>Manufacture of textiles</v>
      </c>
      <c r="K1918" s="179">
        <f>IFERROR('Energy consumption (raw)'!J1868*Lists!$H$84,)</f>
        <v>0</v>
      </c>
      <c r="L1918" s="179">
        <f>'Energy consumption (raw)'!K1868*Lists!$H$84</f>
        <v>1045.080072</v>
      </c>
      <c r="M1918" s="179">
        <f>'Energy consumption (raw)'!L1868*Lists!$H$84</f>
        <v>0</v>
      </c>
      <c r="N1918" s="179">
        <f>'Energy consumption (raw)'!M1868*Lists!$H$84</f>
        <v>0</v>
      </c>
      <c r="O1918" s="178">
        <f t="shared" si="138"/>
        <v>1045.080072</v>
      </c>
      <c r="P1918">
        <f>'Energy consumption (raw)'!N1868*Lists!$H$85</f>
        <v>0</v>
      </c>
      <c r="Q1918">
        <f>'Energy consumption (raw)'!O1868*Lists!$H$86</f>
        <v>0</v>
      </c>
      <c r="R1918">
        <f>'Energy consumption (raw)'!P1868*Lists!$H$87</f>
        <v>0</v>
      </c>
      <c r="S1918">
        <f>'Energy consumption (raw)'!Q1868*Lists!$H$88</f>
        <v>0</v>
      </c>
      <c r="T1918">
        <f>'Energy consumption (raw)'!R1868*Lists!$H$89</f>
        <v>0</v>
      </c>
      <c r="U1918">
        <f>'Energy consumption (raw)'!S1868*Lists!$H$90</f>
        <v>0</v>
      </c>
      <c r="V1918">
        <f>'Energy consumption (raw)'!T1868*Lists!$H$91</f>
        <v>0</v>
      </c>
      <c r="W1918">
        <f>'Energy consumption (raw)'!U1868*Lists!$H$92</f>
        <v>0</v>
      </c>
      <c r="X1918">
        <f>'Energy consumption (raw)'!V1868*Lists!$H$93</f>
        <v>0</v>
      </c>
      <c r="Y1918">
        <f>'Energy consumption (raw)'!W1868*Lists!$H$94</f>
        <v>0</v>
      </c>
      <c r="Z1918">
        <f>'Energy consumption (raw)'!X1868*Lists!$H$96*1000000</f>
        <v>0</v>
      </c>
      <c r="AA1918">
        <f>'Energy consumption (raw)'!Y1868*Lists!$H$97</f>
        <v>0</v>
      </c>
      <c r="AB1918">
        <f>'Energy consumption (raw)'!Z1868*Lists!$H$96</f>
        <v>0</v>
      </c>
      <c r="AC1918">
        <f>'Energy consumption (raw)'!AA1868*Lists!$H$98</f>
        <v>0</v>
      </c>
      <c r="AD1918">
        <f>'Energy consumption (raw)'!AB1868*Lists!$H$99</f>
        <v>0</v>
      </c>
      <c r="AE1918">
        <f>'Energy consumption (raw)'!AC1868*Lists!$H$101</f>
        <v>0</v>
      </c>
      <c r="AF1918">
        <f>'Energy consumption (raw)'!AD1868*Lists!$H$101</f>
        <v>0</v>
      </c>
      <c r="AG1918">
        <f>'Energy consumption (raw)'!AE1868*Lists!$H$101</f>
        <v>0</v>
      </c>
      <c r="AH1918">
        <f>'Energy consumption (raw)'!AF1868*Lists!$H$100</f>
        <v>0</v>
      </c>
      <c r="AI1918" s="167">
        <f t="shared" si="139"/>
        <v>1045.080072</v>
      </c>
      <c r="AJ1918" s="179">
        <f>'Energy consumption (raw)'!AG1868</f>
        <v>1045.080072</v>
      </c>
      <c r="AK1918" s="179">
        <f>'Energy consumption (raw)'!AH1868</f>
        <v>0</v>
      </c>
      <c r="AL1918">
        <f>IF(ROUND(AI1918,-3)=ROUND('Energy consumption (raw)'!AG1868,-3),1,0)</f>
        <v>1</v>
      </c>
      <c r="AM1918" s="179" t="str">
        <f>'Energy consumption (raw)'!AJ1868</f>
        <v>48. Dong Nai</v>
      </c>
      <c r="AN1918">
        <f>VLOOKUP(AM1918,Lists!$F$9:$G$71,2,FALSE)</f>
        <v>1</v>
      </c>
    </row>
    <row r="1919" spans="2:40" x14ac:dyDescent="0.25">
      <c r="B1919" s="65" t="str">
        <f t="shared" si="137"/>
        <v>Industry1767</v>
      </c>
      <c r="C1919" s="179">
        <f>'Energy consumption (raw)'!B1869</f>
        <v>1767</v>
      </c>
      <c r="D1919" s="179">
        <f>'Energy consumption (raw)'!C1869</f>
        <v>0</v>
      </c>
      <c r="E1919" s="179">
        <f>'Energy consumption (raw)'!D1869</f>
        <v>0</v>
      </c>
      <c r="F1919" s="179" t="str">
        <f>'Energy consumption (raw)'!E1869</f>
        <v>Công nghiệp</v>
      </c>
      <c r="G1919" s="179" t="str">
        <f>'Energy consumption (raw)'!F1869</f>
        <v>Sản xuất vật liệu xây dựng từ đất sét</v>
      </c>
      <c r="H1919" s="179" t="str">
        <f>'Energy consumption (raw)'!G1869</f>
        <v>Industry</v>
      </c>
      <c r="I1919" s="179" t="str">
        <f>'Energy consumption (raw)'!I1869</f>
        <v>23 Manufacture of other non-metallic mineral products</v>
      </c>
      <c r="J1919" s="179" t="str">
        <f>INDEX(Sector!$E$6:$E$46,MATCH('Energy consumption (toe)'!I1919,Sector!$B$6:$B$46,FALSE))</f>
        <v>Manufacture of other non-metallic mineral products</v>
      </c>
      <c r="K1919" s="179">
        <f>IFERROR('Energy consumption (raw)'!J1869*Lists!$H$84,)</f>
        <v>0</v>
      </c>
      <c r="L1919" s="179">
        <f>'Energy consumption (raw)'!K1869*Lists!$H$84</f>
        <v>24370.351848000002</v>
      </c>
      <c r="M1919" s="179">
        <f>'Energy consumption (raw)'!L1869*Lists!$H$84</f>
        <v>0</v>
      </c>
      <c r="N1919" s="179">
        <f>'Energy consumption (raw)'!M1869*Lists!$H$84</f>
        <v>0</v>
      </c>
      <c r="O1919" s="178">
        <f t="shared" si="138"/>
        <v>24370.351848000002</v>
      </c>
      <c r="P1919">
        <f>'Energy consumption (raw)'!N1869*Lists!$H$85</f>
        <v>0</v>
      </c>
      <c r="Q1919">
        <f>'Energy consumption (raw)'!O1869*Lists!$H$86</f>
        <v>0</v>
      </c>
      <c r="R1919">
        <f>'Energy consumption (raw)'!P1869*Lists!$H$87</f>
        <v>0</v>
      </c>
      <c r="S1919">
        <f>'Energy consumption (raw)'!Q1869*Lists!$H$88</f>
        <v>0</v>
      </c>
      <c r="T1919">
        <f>'Energy consumption (raw)'!R1869*Lists!$H$89</f>
        <v>0</v>
      </c>
      <c r="U1919">
        <f>'Energy consumption (raw)'!S1869*Lists!$H$90</f>
        <v>0</v>
      </c>
      <c r="V1919">
        <f>'Energy consumption (raw)'!T1869*Lists!$H$91</f>
        <v>0</v>
      </c>
      <c r="W1919">
        <f>'Energy consumption (raw)'!U1869*Lists!$H$92</f>
        <v>0</v>
      </c>
      <c r="X1919">
        <f>'Energy consumption (raw)'!V1869*Lists!$H$93</f>
        <v>0</v>
      </c>
      <c r="Y1919">
        <f>'Energy consumption (raw)'!W1869*Lists!$H$94</f>
        <v>0</v>
      </c>
      <c r="Z1919">
        <f>'Energy consumption (raw)'!X1869*Lists!$H$96*1000000</f>
        <v>0</v>
      </c>
      <c r="AA1919">
        <f>'Energy consumption (raw)'!Y1869*Lists!$H$97</f>
        <v>0</v>
      </c>
      <c r="AB1919">
        <f>'Energy consumption (raw)'!Z1869*Lists!$H$96</f>
        <v>0</v>
      </c>
      <c r="AC1919">
        <f>'Energy consumption (raw)'!AA1869*Lists!$H$98</f>
        <v>0</v>
      </c>
      <c r="AD1919">
        <f>'Energy consumption (raw)'!AB1869*Lists!$H$99</f>
        <v>0</v>
      </c>
      <c r="AE1919">
        <f>'Energy consumption (raw)'!AC1869*Lists!$H$101</f>
        <v>0</v>
      </c>
      <c r="AF1919">
        <f>'Energy consumption (raw)'!AD1869*Lists!$H$101</f>
        <v>0</v>
      </c>
      <c r="AG1919">
        <f>'Energy consumption (raw)'!AE1869*Lists!$H$101</f>
        <v>0</v>
      </c>
      <c r="AH1919">
        <f>'Energy consumption (raw)'!AF1869*Lists!$H$100</f>
        <v>0</v>
      </c>
      <c r="AI1919" s="167">
        <f t="shared" si="139"/>
        <v>24370.351848000002</v>
      </c>
      <c r="AJ1919" s="179">
        <f>'Energy consumption (raw)'!AG1869</f>
        <v>24370.351848000002</v>
      </c>
      <c r="AK1919" s="179">
        <f>'Energy consumption (raw)'!AH1869</f>
        <v>6001.0356000000002</v>
      </c>
      <c r="AL1919">
        <f>IF(ROUND(AI1919,-3)=ROUND('Energy consumption (raw)'!AG1869,-3),1,0)</f>
        <v>1</v>
      </c>
      <c r="AM1919" s="179" t="str">
        <f>'Energy consumption (raw)'!AJ1869</f>
        <v>48. Dong Nai</v>
      </c>
      <c r="AN1919">
        <f>VLOOKUP(AM1919,Lists!$F$9:$G$71,2,FALSE)</f>
        <v>1</v>
      </c>
    </row>
    <row r="1920" spans="2:40" x14ac:dyDescent="0.25">
      <c r="B1920" s="65" t="str">
        <f t="shared" si="137"/>
        <v>Industry1768</v>
      </c>
      <c r="C1920" s="179">
        <f>'Energy consumption (raw)'!B1870</f>
        <v>1768</v>
      </c>
      <c r="D1920" s="179">
        <f>'Energy consumption (raw)'!C1870</f>
        <v>0</v>
      </c>
      <c r="E1920" s="179">
        <f>'Energy consumption (raw)'!D1870</f>
        <v>0</v>
      </c>
      <c r="F1920" s="179" t="str">
        <f>'Energy consumption (raw)'!E1870</f>
        <v>Công nghiệp</v>
      </c>
      <c r="G1920" s="179" t="str">
        <f>'Energy consumption (raw)'!F1870</f>
        <v>Chế tạo máy móc thiết bị</v>
      </c>
      <c r="H1920" s="179" t="str">
        <f>'Energy consumption (raw)'!G1870</f>
        <v>Industry</v>
      </c>
      <c r="I1920" s="179" t="str">
        <f>'Energy consumption (raw)'!I1870</f>
        <v>28 Manufacture of machinery and equipment n.e.c.</v>
      </c>
      <c r="J1920" s="179" t="str">
        <f>INDEX(Sector!$E$6:$E$46,MATCH('Energy consumption (toe)'!I1920,Sector!$B$6:$B$46,FALSE))</f>
        <v>Manufacture of machinery and equipment n.e.c.</v>
      </c>
      <c r="K1920" s="179">
        <f>IFERROR('Energy consumption (raw)'!J1870*Lists!$H$84,)</f>
        <v>0</v>
      </c>
      <c r="L1920" s="179">
        <f>'Energy consumption (raw)'!K1870*Lists!$H$84</f>
        <v>1252.2390859000002</v>
      </c>
      <c r="M1920" s="179">
        <f>'Energy consumption (raw)'!L1870*Lists!$H$84</f>
        <v>0</v>
      </c>
      <c r="N1920" s="179">
        <f>'Energy consumption (raw)'!M1870*Lists!$H$84</f>
        <v>0</v>
      </c>
      <c r="O1920" s="178">
        <f t="shared" si="138"/>
        <v>1252.2390859000002</v>
      </c>
      <c r="P1920">
        <f>'Energy consumption (raw)'!N1870*Lists!$H$85</f>
        <v>0</v>
      </c>
      <c r="Q1920">
        <f>'Energy consumption (raw)'!O1870*Lists!$H$86</f>
        <v>0</v>
      </c>
      <c r="R1920">
        <f>'Energy consumption (raw)'!P1870*Lists!$H$87</f>
        <v>0</v>
      </c>
      <c r="S1920">
        <f>'Energy consumption (raw)'!Q1870*Lists!$H$88</f>
        <v>0</v>
      </c>
      <c r="T1920">
        <f>'Energy consumption (raw)'!R1870*Lists!$H$89</f>
        <v>0</v>
      </c>
      <c r="U1920">
        <f>'Energy consumption (raw)'!S1870*Lists!$H$90</f>
        <v>0</v>
      </c>
      <c r="V1920">
        <f>'Energy consumption (raw)'!T1870*Lists!$H$91</f>
        <v>0</v>
      </c>
      <c r="W1920">
        <f>'Energy consumption (raw)'!U1870*Lists!$H$92</f>
        <v>0</v>
      </c>
      <c r="X1920">
        <f>'Energy consumption (raw)'!V1870*Lists!$H$93</f>
        <v>0</v>
      </c>
      <c r="Y1920">
        <f>'Energy consumption (raw)'!W1870*Lists!$H$94</f>
        <v>0</v>
      </c>
      <c r="Z1920">
        <f>'Energy consumption (raw)'!X1870*Lists!$H$96*1000000</f>
        <v>0</v>
      </c>
      <c r="AA1920">
        <f>'Energy consumption (raw)'!Y1870*Lists!$H$97</f>
        <v>0</v>
      </c>
      <c r="AB1920">
        <f>'Energy consumption (raw)'!Z1870*Lists!$H$96</f>
        <v>0</v>
      </c>
      <c r="AC1920">
        <f>'Energy consumption (raw)'!AA1870*Lists!$H$98</f>
        <v>0</v>
      </c>
      <c r="AD1920">
        <f>'Energy consumption (raw)'!AB1870*Lists!$H$99</f>
        <v>0</v>
      </c>
      <c r="AE1920">
        <f>'Energy consumption (raw)'!AC1870*Lists!$H$101</f>
        <v>0</v>
      </c>
      <c r="AF1920">
        <f>'Energy consumption (raw)'!AD1870*Lists!$H$101</f>
        <v>0</v>
      </c>
      <c r="AG1920">
        <f>'Energy consumption (raw)'!AE1870*Lists!$H$101</f>
        <v>0</v>
      </c>
      <c r="AH1920">
        <f>'Energy consumption (raw)'!AF1870*Lists!$H$100</f>
        <v>0</v>
      </c>
      <c r="AI1920" s="167">
        <f t="shared" si="139"/>
        <v>1252.2390859000002</v>
      </c>
      <c r="AJ1920" s="179">
        <f>'Energy consumption (raw)'!AG1870</f>
        <v>1252.2390859000002</v>
      </c>
      <c r="AK1920" s="179">
        <f>'Energy consumption (raw)'!AH1870</f>
        <v>1095.9620400000001</v>
      </c>
      <c r="AL1920">
        <f>IF(ROUND(AI1920,-3)=ROUND('Energy consumption (raw)'!AG1870,-3),1,0)</f>
        <v>1</v>
      </c>
      <c r="AM1920" s="179" t="str">
        <f>'Energy consumption (raw)'!AJ1870</f>
        <v>48. Dong Nai</v>
      </c>
      <c r="AN1920">
        <f>VLOOKUP(AM1920,Lists!$F$9:$G$71,2,FALSE)</f>
        <v>1</v>
      </c>
    </row>
    <row r="1921" spans="2:40" x14ac:dyDescent="0.25">
      <c r="B1921" s="65" t="str">
        <f t="shared" si="137"/>
        <v>Industry1769</v>
      </c>
      <c r="C1921" s="179">
        <f>'Energy consumption (raw)'!B1871</f>
        <v>1769</v>
      </c>
      <c r="D1921" s="179">
        <f>'Energy consumption (raw)'!C1871</f>
        <v>0</v>
      </c>
      <c r="E1921" s="179">
        <f>'Energy consumption (raw)'!D1871</f>
        <v>0</v>
      </c>
      <c r="F1921" s="179" t="str">
        <f>'Energy consumption (raw)'!E1871</f>
        <v>Công nghiệp</v>
      </c>
      <c r="G1921" s="179" t="str">
        <f>'Energy consumption (raw)'!F1871</f>
        <v>Sản xuất các sản phẩm từ cao su</v>
      </c>
      <c r="H1921" s="179" t="str">
        <f>'Energy consumption (raw)'!G1871</f>
        <v>Industry</v>
      </c>
      <c r="I1921" s="179" t="str">
        <f>'Energy consumption (raw)'!I1871</f>
        <v>22 Manufacture of rubber and plastics products</v>
      </c>
      <c r="J1921" s="179" t="str">
        <f>INDEX(Sector!$E$6:$E$46,MATCH('Energy consumption (toe)'!I1921,Sector!$B$6:$B$46,FALSE))</f>
        <v>Manufacture of rubber and plastics products</v>
      </c>
      <c r="K1921" s="179">
        <f>IFERROR('Energy consumption (raw)'!J1871*Lists!$H$84,)</f>
        <v>0</v>
      </c>
      <c r="L1921" s="179">
        <f>'Energy consumption (raw)'!K1871*Lists!$H$84</f>
        <v>1253.385072</v>
      </c>
      <c r="M1921" s="179">
        <f>'Energy consumption (raw)'!L1871*Lists!$H$84</f>
        <v>0</v>
      </c>
      <c r="N1921" s="179">
        <f>'Energy consumption (raw)'!M1871*Lists!$H$84</f>
        <v>0</v>
      </c>
      <c r="O1921" s="178">
        <f t="shared" si="138"/>
        <v>1253.385072</v>
      </c>
      <c r="P1921">
        <f>'Energy consumption (raw)'!N1871*Lists!$H$85</f>
        <v>0</v>
      </c>
      <c r="Q1921">
        <f>'Energy consumption (raw)'!O1871*Lists!$H$86</f>
        <v>0</v>
      </c>
      <c r="R1921">
        <f>'Energy consumption (raw)'!P1871*Lists!$H$87</f>
        <v>0</v>
      </c>
      <c r="S1921">
        <f>'Energy consumption (raw)'!Q1871*Lists!$H$88</f>
        <v>0</v>
      </c>
      <c r="T1921">
        <f>'Energy consumption (raw)'!R1871*Lists!$H$89</f>
        <v>0</v>
      </c>
      <c r="U1921">
        <f>'Energy consumption (raw)'!S1871*Lists!$H$90</f>
        <v>0</v>
      </c>
      <c r="V1921">
        <f>'Energy consumption (raw)'!T1871*Lists!$H$91</f>
        <v>0</v>
      </c>
      <c r="W1921">
        <f>'Energy consumption (raw)'!U1871*Lists!$H$92</f>
        <v>0</v>
      </c>
      <c r="X1921">
        <f>'Energy consumption (raw)'!V1871*Lists!$H$93</f>
        <v>0</v>
      </c>
      <c r="Y1921">
        <f>'Energy consumption (raw)'!W1871*Lists!$H$94</f>
        <v>0</v>
      </c>
      <c r="Z1921">
        <f>'Energy consumption (raw)'!X1871*Lists!$H$96*1000000</f>
        <v>0</v>
      </c>
      <c r="AA1921">
        <f>'Energy consumption (raw)'!Y1871*Lists!$H$97</f>
        <v>0</v>
      </c>
      <c r="AB1921">
        <f>'Energy consumption (raw)'!Z1871*Lists!$H$96</f>
        <v>0</v>
      </c>
      <c r="AC1921">
        <f>'Energy consumption (raw)'!AA1871*Lists!$H$98</f>
        <v>0</v>
      </c>
      <c r="AD1921">
        <f>'Energy consumption (raw)'!AB1871*Lists!$H$99</f>
        <v>0</v>
      </c>
      <c r="AE1921">
        <f>'Energy consumption (raw)'!AC1871*Lists!$H$101</f>
        <v>0</v>
      </c>
      <c r="AF1921">
        <f>'Energy consumption (raw)'!AD1871*Lists!$H$101</f>
        <v>0</v>
      </c>
      <c r="AG1921">
        <f>'Energy consumption (raw)'!AE1871*Lists!$H$101</f>
        <v>0</v>
      </c>
      <c r="AH1921">
        <f>'Energy consumption (raw)'!AF1871*Lists!$H$100</f>
        <v>0</v>
      </c>
      <c r="AI1921" s="167">
        <f t="shared" si="139"/>
        <v>1253.385072</v>
      </c>
      <c r="AJ1921" s="179">
        <f>'Energy consumption (raw)'!AG1871</f>
        <v>1253.385072</v>
      </c>
      <c r="AK1921" s="179">
        <f>'Energy consumption (raw)'!AH1871</f>
        <v>0</v>
      </c>
      <c r="AL1921">
        <f>IF(ROUND(AI1921,-3)=ROUND('Energy consumption (raw)'!AG1871,-3),1,0)</f>
        <v>1</v>
      </c>
      <c r="AM1921" s="179" t="str">
        <f>'Energy consumption (raw)'!AJ1871</f>
        <v>48. Dong Nai</v>
      </c>
      <c r="AN1921">
        <f>VLOOKUP(AM1921,Lists!$F$9:$G$71,2,FALSE)</f>
        <v>1</v>
      </c>
    </row>
    <row r="1922" spans="2:40" x14ac:dyDescent="0.25">
      <c r="B1922" s="65" t="str">
        <f t="shared" si="137"/>
        <v>Industry1770</v>
      </c>
      <c r="C1922" s="179">
        <f>'Energy consumption (raw)'!B1872</f>
        <v>1770</v>
      </c>
      <c r="D1922" s="179">
        <f>'Energy consumption (raw)'!C1872</f>
        <v>0</v>
      </c>
      <c r="E1922" s="179">
        <f>'Energy consumption (raw)'!D1872</f>
        <v>0</v>
      </c>
      <c r="F1922" s="179" t="str">
        <f>'Energy consumption (raw)'!E1872</f>
        <v>Công nghiệp</v>
      </c>
      <c r="G1922" s="179" t="str">
        <f>'Energy consumption (raw)'!F1872</f>
        <v>Sản xuất các sản phẩm từ cáo su, nhựa</v>
      </c>
      <c r="H1922" s="179" t="str">
        <f>'Energy consumption (raw)'!G1872</f>
        <v>Industry</v>
      </c>
      <c r="I1922" s="179" t="str">
        <f>'Energy consumption (raw)'!I1872</f>
        <v>22 Manufacture of rubber and plastics products</v>
      </c>
      <c r="J1922" s="179" t="str">
        <f>INDEX(Sector!$E$6:$E$46,MATCH('Energy consumption (toe)'!I1922,Sector!$B$6:$B$46,FALSE))</f>
        <v>Manufacture of rubber and plastics products</v>
      </c>
      <c r="K1922" s="179">
        <f>IFERROR('Energy consumption (raw)'!J1872*Lists!$H$84,)</f>
        <v>0</v>
      </c>
      <c r="L1922" s="179">
        <f>'Energy consumption (raw)'!K1872*Lists!$H$84</f>
        <v>1727.1539640000001</v>
      </c>
      <c r="M1922" s="179">
        <f>'Energy consumption (raw)'!L1872*Lists!$H$84</f>
        <v>0</v>
      </c>
      <c r="N1922" s="179">
        <f>'Energy consumption (raw)'!M1872*Lists!$H$84</f>
        <v>0</v>
      </c>
      <c r="O1922" s="178">
        <f t="shared" si="138"/>
        <v>1727.1539640000001</v>
      </c>
      <c r="P1922">
        <f>'Energy consumption (raw)'!N1872*Lists!$H$85</f>
        <v>0</v>
      </c>
      <c r="Q1922">
        <f>'Energy consumption (raw)'!O1872*Lists!$H$86</f>
        <v>0</v>
      </c>
      <c r="R1922">
        <f>'Energy consumption (raw)'!P1872*Lists!$H$87</f>
        <v>0</v>
      </c>
      <c r="S1922">
        <f>'Energy consumption (raw)'!Q1872*Lists!$H$88</f>
        <v>0</v>
      </c>
      <c r="T1922">
        <f>'Energy consumption (raw)'!R1872*Lists!$H$89</f>
        <v>0</v>
      </c>
      <c r="U1922">
        <f>'Energy consumption (raw)'!S1872*Lists!$H$90</f>
        <v>0</v>
      </c>
      <c r="V1922">
        <f>'Energy consumption (raw)'!T1872*Lists!$H$91</f>
        <v>0</v>
      </c>
      <c r="W1922">
        <f>'Energy consumption (raw)'!U1872*Lists!$H$92</f>
        <v>0</v>
      </c>
      <c r="X1922">
        <f>'Energy consumption (raw)'!V1872*Lists!$H$93</f>
        <v>0</v>
      </c>
      <c r="Y1922">
        <f>'Energy consumption (raw)'!W1872*Lists!$H$94</f>
        <v>0</v>
      </c>
      <c r="Z1922">
        <f>'Energy consumption (raw)'!X1872*Lists!$H$96*1000000</f>
        <v>0</v>
      </c>
      <c r="AA1922">
        <f>'Energy consumption (raw)'!Y1872*Lists!$H$97</f>
        <v>0</v>
      </c>
      <c r="AB1922">
        <f>'Energy consumption (raw)'!Z1872*Lists!$H$96</f>
        <v>0</v>
      </c>
      <c r="AC1922">
        <f>'Energy consumption (raw)'!AA1872*Lists!$H$98</f>
        <v>0</v>
      </c>
      <c r="AD1922">
        <f>'Energy consumption (raw)'!AB1872*Lists!$H$99</f>
        <v>0</v>
      </c>
      <c r="AE1922">
        <f>'Energy consumption (raw)'!AC1872*Lists!$H$101</f>
        <v>0</v>
      </c>
      <c r="AF1922">
        <f>'Energy consumption (raw)'!AD1872*Lists!$H$101</f>
        <v>0</v>
      </c>
      <c r="AG1922">
        <f>'Energy consumption (raw)'!AE1872*Lists!$H$101</f>
        <v>0</v>
      </c>
      <c r="AH1922">
        <f>'Energy consumption (raw)'!AF1872*Lists!$H$100</f>
        <v>0</v>
      </c>
      <c r="AI1922" s="167">
        <f t="shared" si="139"/>
        <v>1727.1539640000001</v>
      </c>
      <c r="AJ1922" s="179">
        <f>'Energy consumption (raw)'!AG1872</f>
        <v>1727.1539640000001</v>
      </c>
      <c r="AK1922" s="179">
        <f>'Energy consumption (raw)'!AH1872</f>
        <v>0</v>
      </c>
      <c r="AL1922">
        <f>IF(ROUND(AI1922,-3)=ROUND('Energy consumption (raw)'!AG1872,-3),1,0)</f>
        <v>1</v>
      </c>
      <c r="AM1922" s="179" t="str">
        <f>'Energy consumption (raw)'!AJ1872</f>
        <v>48. Dong Nai</v>
      </c>
      <c r="AN1922">
        <f>VLOOKUP(AM1922,Lists!$F$9:$G$71,2,FALSE)</f>
        <v>1</v>
      </c>
    </row>
    <row r="1923" spans="2:40" x14ac:dyDescent="0.25">
      <c r="B1923" s="65" t="str">
        <f t="shared" si="137"/>
        <v>Industry1771</v>
      </c>
      <c r="C1923" s="179">
        <f>'Energy consumption (raw)'!B1873</f>
        <v>1771</v>
      </c>
      <c r="D1923" s="179">
        <f>'Energy consumption (raw)'!C1873</f>
        <v>0</v>
      </c>
      <c r="E1923" s="179">
        <f>'Energy consumption (raw)'!D1873</f>
        <v>0</v>
      </c>
      <c r="F1923" s="179" t="str">
        <f>'Energy consumption (raw)'!E1873</f>
        <v>Công nghiệp</v>
      </c>
      <c r="G1923" s="179" t="str">
        <f>'Energy consumption (raw)'!F1873</f>
        <v>In ấn</v>
      </c>
      <c r="H1923" s="179" t="str">
        <f>'Energy consumption (raw)'!G1873</f>
        <v>Industry</v>
      </c>
      <c r="I1923" s="179" t="str">
        <f>'Energy consumption (raw)'!I1873</f>
        <v>18 Printing and reproduction of recorded media</v>
      </c>
      <c r="J1923" s="179" t="str">
        <f>INDEX(Sector!$E$6:$E$46,MATCH('Energy consumption (toe)'!I1923,Sector!$B$6:$B$46,FALSE))</f>
        <v>Printing and reproduction of recorded media</v>
      </c>
      <c r="K1923" s="179">
        <f>IFERROR('Energy consumption (raw)'!J1873*Lists!$H$84,)</f>
        <v>435.38831000000005</v>
      </c>
      <c r="L1923" s="179">
        <f>'Energy consumption (raw)'!K1873*Lists!$H$84</f>
        <v>1274.7710520000001</v>
      </c>
      <c r="M1923" s="179">
        <f>'Energy consumption (raw)'!L1873*Lists!$H$84</f>
        <v>0</v>
      </c>
      <c r="N1923" s="179">
        <f>'Energy consumption (raw)'!M1873*Lists!$H$84</f>
        <v>0</v>
      </c>
      <c r="O1923" s="178">
        <f t="shared" si="138"/>
        <v>1274.7710520000001</v>
      </c>
      <c r="P1923">
        <f>'Energy consumption (raw)'!N1873*Lists!$H$85</f>
        <v>0</v>
      </c>
      <c r="Q1923">
        <f>'Energy consumption (raw)'!O1873*Lists!$H$86</f>
        <v>0</v>
      </c>
      <c r="R1923">
        <f>'Energy consumption (raw)'!P1873*Lists!$H$87</f>
        <v>0</v>
      </c>
      <c r="S1923">
        <f>'Energy consumption (raw)'!Q1873*Lists!$H$88</f>
        <v>0</v>
      </c>
      <c r="T1923">
        <f>'Energy consumption (raw)'!R1873*Lists!$H$89</f>
        <v>0</v>
      </c>
      <c r="U1923">
        <f>'Energy consumption (raw)'!S1873*Lists!$H$90</f>
        <v>0</v>
      </c>
      <c r="V1923">
        <f>'Energy consumption (raw)'!T1873*Lists!$H$91</f>
        <v>0</v>
      </c>
      <c r="W1923">
        <f>'Energy consumption (raw)'!U1873*Lists!$H$92</f>
        <v>0</v>
      </c>
      <c r="X1923">
        <f>'Energy consumption (raw)'!V1873*Lists!$H$93</f>
        <v>0</v>
      </c>
      <c r="Y1923">
        <f>'Energy consumption (raw)'!W1873*Lists!$H$94</f>
        <v>0</v>
      </c>
      <c r="Z1923">
        <f>'Energy consumption (raw)'!X1873*Lists!$H$96*1000000</f>
        <v>0</v>
      </c>
      <c r="AA1923">
        <f>'Energy consumption (raw)'!Y1873*Lists!$H$97</f>
        <v>0</v>
      </c>
      <c r="AB1923">
        <f>'Energy consumption (raw)'!Z1873*Lists!$H$96</f>
        <v>0</v>
      </c>
      <c r="AC1923">
        <f>'Energy consumption (raw)'!AA1873*Lists!$H$98</f>
        <v>0</v>
      </c>
      <c r="AD1923">
        <f>'Energy consumption (raw)'!AB1873*Lists!$H$99</f>
        <v>0</v>
      </c>
      <c r="AE1923">
        <f>'Energy consumption (raw)'!AC1873*Lists!$H$101</f>
        <v>0</v>
      </c>
      <c r="AF1923">
        <f>'Energy consumption (raw)'!AD1873*Lists!$H$101</f>
        <v>0</v>
      </c>
      <c r="AG1923">
        <f>'Energy consumption (raw)'!AE1873*Lists!$H$101</f>
        <v>0</v>
      </c>
      <c r="AH1923">
        <f>'Energy consumption (raw)'!AF1873*Lists!$H$100</f>
        <v>0</v>
      </c>
      <c r="AI1923" s="167">
        <f t="shared" si="139"/>
        <v>1274.7710520000001</v>
      </c>
      <c r="AJ1923" s="179">
        <f>'Energy consumption (raw)'!AG1873</f>
        <v>1274.7710520000001</v>
      </c>
      <c r="AK1923" s="179">
        <f>'Energy consumption (raw)'!AH1873</f>
        <v>0</v>
      </c>
      <c r="AL1923">
        <f>IF(ROUND(AI1923,-3)=ROUND('Energy consumption (raw)'!AG1873,-3),1,0)</f>
        <v>1</v>
      </c>
      <c r="AM1923" s="179" t="str">
        <f>'Energy consumption (raw)'!AJ1873</f>
        <v>48. Dong Nai</v>
      </c>
      <c r="AN1923">
        <f>VLOOKUP(AM1923,Lists!$F$9:$G$71,2,FALSE)</f>
        <v>1</v>
      </c>
    </row>
    <row r="1924" spans="2:40" x14ac:dyDescent="0.25">
      <c r="B1924" s="65" t="str">
        <f t="shared" si="137"/>
        <v>Industry1772</v>
      </c>
      <c r="C1924" s="179">
        <f>'Energy consumption (raw)'!B1874</f>
        <v>1772</v>
      </c>
      <c r="D1924" s="179">
        <f>'Energy consumption (raw)'!C1874</f>
        <v>0</v>
      </c>
      <c r="E1924" s="179">
        <f>'Energy consumption (raw)'!D1874</f>
        <v>0</v>
      </c>
      <c r="F1924" s="179" t="str">
        <f>'Energy consumption (raw)'!E1874</f>
        <v>Công nghiệp</v>
      </c>
      <c r="G1924" s="179" t="str">
        <f>'Energy consumption (raw)'!F1874</f>
        <v>Phục vụ sản xuất các thiết bị, dụng cụ điện</v>
      </c>
      <c r="H1924" s="179" t="str">
        <f>'Energy consumption (raw)'!G1874</f>
        <v>Industry</v>
      </c>
      <c r="I1924" s="179" t="str">
        <f>'Energy consumption (raw)'!I1874</f>
        <v>27 Manufacture of electrical equipment</v>
      </c>
      <c r="J1924" s="179" t="str">
        <f>INDEX(Sector!$E$6:$E$46,MATCH('Energy consumption (toe)'!I1924,Sector!$B$6:$B$46,FALSE))</f>
        <v>Manufacture of electrical equipment</v>
      </c>
      <c r="K1924" s="179">
        <f>IFERROR('Energy consumption (raw)'!J1874*Lists!$H$84,)</f>
        <v>0</v>
      </c>
      <c r="L1924" s="179">
        <f>'Energy consumption (raw)'!K1874*Lists!$H$84</f>
        <v>4590.4311720000005</v>
      </c>
      <c r="M1924" s="179">
        <f>'Energy consumption (raw)'!L1874*Lists!$H$84</f>
        <v>0</v>
      </c>
      <c r="N1924" s="179">
        <f>'Energy consumption (raw)'!M1874*Lists!$H$84</f>
        <v>0</v>
      </c>
      <c r="O1924" s="178">
        <f t="shared" si="138"/>
        <v>4590.4311720000005</v>
      </c>
      <c r="P1924">
        <f>'Energy consumption (raw)'!N1874*Lists!$H$85</f>
        <v>0</v>
      </c>
      <c r="Q1924">
        <f>'Energy consumption (raw)'!O1874*Lists!$H$86</f>
        <v>0</v>
      </c>
      <c r="R1924">
        <f>'Energy consumption (raw)'!P1874*Lists!$H$87</f>
        <v>0</v>
      </c>
      <c r="S1924">
        <f>'Energy consumption (raw)'!Q1874*Lists!$H$88</f>
        <v>0</v>
      </c>
      <c r="T1924">
        <f>'Energy consumption (raw)'!R1874*Lists!$H$89</f>
        <v>0</v>
      </c>
      <c r="U1924">
        <f>'Energy consumption (raw)'!S1874*Lists!$H$90</f>
        <v>0</v>
      </c>
      <c r="V1924">
        <f>'Energy consumption (raw)'!T1874*Lists!$H$91</f>
        <v>0</v>
      </c>
      <c r="W1924">
        <f>'Energy consumption (raw)'!U1874*Lists!$H$92</f>
        <v>0</v>
      </c>
      <c r="X1924">
        <f>'Energy consumption (raw)'!V1874*Lists!$H$93</f>
        <v>0</v>
      </c>
      <c r="Y1924">
        <f>'Energy consumption (raw)'!W1874*Lists!$H$94</f>
        <v>0</v>
      </c>
      <c r="Z1924">
        <f>'Energy consumption (raw)'!X1874*Lists!$H$96*1000000</f>
        <v>0</v>
      </c>
      <c r="AA1924">
        <f>'Energy consumption (raw)'!Y1874*Lists!$H$97</f>
        <v>0</v>
      </c>
      <c r="AB1924">
        <f>'Energy consumption (raw)'!Z1874*Lists!$H$96</f>
        <v>0</v>
      </c>
      <c r="AC1924">
        <f>'Energy consumption (raw)'!AA1874*Lists!$H$98</f>
        <v>0</v>
      </c>
      <c r="AD1924">
        <f>'Energy consumption (raw)'!AB1874*Lists!$H$99</f>
        <v>0</v>
      </c>
      <c r="AE1924">
        <f>'Energy consumption (raw)'!AC1874*Lists!$H$101</f>
        <v>0</v>
      </c>
      <c r="AF1924">
        <f>'Energy consumption (raw)'!AD1874*Lists!$H$101</f>
        <v>0</v>
      </c>
      <c r="AG1924">
        <f>'Energy consumption (raw)'!AE1874*Lists!$H$101</f>
        <v>0</v>
      </c>
      <c r="AH1924">
        <f>'Energy consumption (raw)'!AF1874*Lists!$H$100</f>
        <v>0</v>
      </c>
      <c r="AI1924" s="167">
        <f t="shared" si="139"/>
        <v>4590.4311720000005</v>
      </c>
      <c r="AJ1924" s="179">
        <f>'Energy consumption (raw)'!AG1874</f>
        <v>4590.4311720000005</v>
      </c>
      <c r="AK1924" s="179">
        <f>'Energy consumption (raw)'!AH1874</f>
        <v>0</v>
      </c>
      <c r="AL1924">
        <f>IF(ROUND(AI1924,-3)=ROUND('Energy consumption (raw)'!AG1874,-3),1,0)</f>
        <v>1</v>
      </c>
      <c r="AM1924" s="179" t="str">
        <f>'Energy consumption (raw)'!AJ1874</f>
        <v>48. Dong Nai</v>
      </c>
      <c r="AN1924">
        <f>VLOOKUP(AM1924,Lists!$F$9:$G$71,2,FALSE)</f>
        <v>1</v>
      </c>
    </row>
    <row r="1925" spans="2:40" x14ac:dyDescent="0.25">
      <c r="B1925" s="65" t="str">
        <f t="shared" si="137"/>
        <v>Industry1773</v>
      </c>
      <c r="C1925" s="179">
        <f>'Energy consumption (raw)'!B1875</f>
        <v>1773</v>
      </c>
      <c r="D1925" s="179">
        <f>'Energy consumption (raw)'!C1875</f>
        <v>0</v>
      </c>
      <c r="E1925" s="179">
        <f>'Energy consumption (raw)'!D1875</f>
        <v>0</v>
      </c>
      <c r="F1925" s="179" t="str">
        <f>'Energy consumption (raw)'!E1875</f>
        <v>Công nghiệp</v>
      </c>
      <c r="G1925" s="179" t="str">
        <f>'Energy consumption (raw)'!F1875</f>
        <v>Sản xuất các sản phẩm từ plastic</v>
      </c>
      <c r="H1925" s="179" t="str">
        <f>'Energy consumption (raw)'!G1875</f>
        <v>Industry</v>
      </c>
      <c r="I1925" s="179" t="str">
        <f>'Energy consumption (raw)'!I1875</f>
        <v>22 Manufacture of rubber and plastics products</v>
      </c>
      <c r="J1925" s="179" t="str">
        <f>INDEX(Sector!$E$6:$E$46,MATCH('Energy consumption (toe)'!I1925,Sector!$B$6:$B$46,FALSE))</f>
        <v>Manufacture of rubber and plastics products</v>
      </c>
      <c r="K1925" s="179">
        <f>IFERROR('Energy consumption (raw)'!J1875*Lists!$H$84,)</f>
        <v>686.10513380000009</v>
      </c>
      <c r="L1925" s="179">
        <f>'Energy consumption (raw)'!K1875*Lists!$H$84</f>
        <v>2004.5051280000002</v>
      </c>
      <c r="M1925" s="179">
        <f>'Energy consumption (raw)'!L1875*Lists!$H$84</f>
        <v>0</v>
      </c>
      <c r="N1925" s="179">
        <f>'Energy consumption (raw)'!M1875*Lists!$H$84</f>
        <v>0</v>
      </c>
      <c r="O1925" s="178">
        <f t="shared" si="138"/>
        <v>2004.5051280000002</v>
      </c>
      <c r="P1925">
        <f>'Energy consumption (raw)'!N1875*Lists!$H$85</f>
        <v>0</v>
      </c>
      <c r="Q1925">
        <f>'Energy consumption (raw)'!O1875*Lists!$H$86</f>
        <v>0</v>
      </c>
      <c r="R1925">
        <f>'Energy consumption (raw)'!P1875*Lists!$H$87</f>
        <v>0</v>
      </c>
      <c r="S1925">
        <f>'Energy consumption (raw)'!Q1875*Lists!$H$88</f>
        <v>0</v>
      </c>
      <c r="T1925">
        <f>'Energy consumption (raw)'!R1875*Lists!$H$89</f>
        <v>0</v>
      </c>
      <c r="U1925">
        <f>'Energy consumption (raw)'!S1875*Lists!$H$90</f>
        <v>0</v>
      </c>
      <c r="V1925">
        <f>'Energy consumption (raw)'!T1875*Lists!$H$91</f>
        <v>0</v>
      </c>
      <c r="W1925">
        <f>'Energy consumption (raw)'!U1875*Lists!$H$92</f>
        <v>0</v>
      </c>
      <c r="X1925">
        <f>'Energy consumption (raw)'!V1875*Lists!$H$93</f>
        <v>0</v>
      </c>
      <c r="Y1925">
        <f>'Energy consumption (raw)'!W1875*Lists!$H$94</f>
        <v>0</v>
      </c>
      <c r="Z1925">
        <f>'Energy consumption (raw)'!X1875*Lists!$H$96*1000000</f>
        <v>0</v>
      </c>
      <c r="AA1925">
        <f>'Energy consumption (raw)'!Y1875*Lists!$H$97</f>
        <v>0</v>
      </c>
      <c r="AB1925">
        <f>'Energy consumption (raw)'!Z1875*Lists!$H$96</f>
        <v>0</v>
      </c>
      <c r="AC1925">
        <f>'Energy consumption (raw)'!AA1875*Lists!$H$98</f>
        <v>0</v>
      </c>
      <c r="AD1925">
        <f>'Energy consumption (raw)'!AB1875*Lists!$H$99</f>
        <v>0</v>
      </c>
      <c r="AE1925">
        <f>'Energy consumption (raw)'!AC1875*Lists!$H$101</f>
        <v>0</v>
      </c>
      <c r="AF1925">
        <f>'Energy consumption (raw)'!AD1875*Lists!$H$101</f>
        <v>0</v>
      </c>
      <c r="AG1925">
        <f>'Energy consumption (raw)'!AE1875*Lists!$H$101</f>
        <v>0</v>
      </c>
      <c r="AH1925">
        <f>'Energy consumption (raw)'!AF1875*Lists!$H$100</f>
        <v>0</v>
      </c>
      <c r="AI1925" s="167">
        <f t="shared" si="139"/>
        <v>2004.5051280000002</v>
      </c>
      <c r="AJ1925" s="179">
        <f>'Energy consumption (raw)'!AG1875</f>
        <v>2004.5051280000002</v>
      </c>
      <c r="AK1925" s="179">
        <f>'Energy consumption (raw)'!AH1875</f>
        <v>1050.39725</v>
      </c>
      <c r="AL1925">
        <f>IF(ROUND(AI1925,-3)=ROUND('Energy consumption (raw)'!AG1875,-3),1,0)</f>
        <v>1</v>
      </c>
      <c r="AM1925" s="179" t="str">
        <f>'Energy consumption (raw)'!AJ1875</f>
        <v>48. Dong Nai</v>
      </c>
      <c r="AN1925">
        <f>VLOOKUP(AM1925,Lists!$F$9:$G$71,2,FALSE)</f>
        <v>1</v>
      </c>
    </row>
    <row r="1926" spans="2:40" x14ac:dyDescent="0.25">
      <c r="B1926" s="65" t="str">
        <f t="shared" si="137"/>
        <v>Industry1774</v>
      </c>
      <c r="C1926" s="179">
        <f>'Energy consumption (raw)'!B1876</f>
        <v>1774</v>
      </c>
      <c r="D1926" s="179">
        <f>'Energy consumption (raw)'!C1876</f>
        <v>0</v>
      </c>
      <c r="E1926" s="179">
        <f>'Energy consumption (raw)'!D1876</f>
        <v>0</v>
      </c>
      <c r="F1926" s="179" t="str">
        <f>'Energy consumption (raw)'!E1876</f>
        <v>Công nghiệp</v>
      </c>
      <c r="G1926" s="179" t="str">
        <f>'Energy consumption (raw)'!F1876</f>
        <v>Dệt may</v>
      </c>
      <c r="H1926" s="179" t="str">
        <f>'Energy consumption (raw)'!G1876</f>
        <v>Industry</v>
      </c>
      <c r="I1926" s="179" t="str">
        <f>'Energy consumption (raw)'!I1876</f>
        <v>13 Manufacture of textiles</v>
      </c>
      <c r="J1926" s="179" t="str">
        <f>INDEX(Sector!$E$6:$E$46,MATCH('Energy consumption (toe)'!I1926,Sector!$B$6:$B$46,FALSE))</f>
        <v>Manufacture of textiles</v>
      </c>
      <c r="K1926" s="179">
        <f>IFERROR('Energy consumption (raw)'!J1876*Lists!$H$84,)</f>
        <v>6392.8071575000004</v>
      </c>
      <c r="L1926" s="179">
        <f>'Energy consumption (raw)'!K1876*Lists!$H$84</f>
        <v>6516.6346048000005</v>
      </c>
      <c r="M1926" s="179">
        <f>'Energy consumption (raw)'!L1876*Lists!$H$84</f>
        <v>0</v>
      </c>
      <c r="N1926" s="179">
        <f>'Energy consumption (raw)'!M1876*Lists!$H$84</f>
        <v>0</v>
      </c>
      <c r="O1926" s="178">
        <f t="shared" si="138"/>
        <v>6516.6346048000005</v>
      </c>
      <c r="P1926">
        <f>'Energy consumption (raw)'!N1876*Lists!$H$85</f>
        <v>40786.199999999997</v>
      </c>
      <c r="Q1926">
        <f>'Energy consumption (raw)'!O1876*Lists!$H$86</f>
        <v>0</v>
      </c>
      <c r="R1926">
        <f>'Energy consumption (raw)'!P1876*Lists!$H$87</f>
        <v>0</v>
      </c>
      <c r="S1926">
        <f>'Energy consumption (raw)'!Q1876*Lists!$H$88</f>
        <v>0</v>
      </c>
      <c r="T1926">
        <f>'Energy consumption (raw)'!R1876*Lists!$H$89</f>
        <v>72.42</v>
      </c>
      <c r="U1926">
        <f>'Energy consumption (raw)'!S1876*Lists!$H$90</f>
        <v>0</v>
      </c>
      <c r="V1926">
        <f>'Energy consumption (raw)'!T1876*Lists!$H$91</f>
        <v>0</v>
      </c>
      <c r="W1926">
        <f>'Energy consumption (raw)'!U1876*Lists!$H$92</f>
        <v>0</v>
      </c>
      <c r="X1926">
        <f>'Energy consumption (raw)'!V1876*Lists!$H$93</f>
        <v>0</v>
      </c>
      <c r="Y1926">
        <f>'Energy consumption (raw)'!W1876*Lists!$H$94</f>
        <v>0</v>
      </c>
      <c r="Z1926">
        <f>'Energy consumption (raw)'!X1876*Lists!$H$96*1000000</f>
        <v>0</v>
      </c>
      <c r="AA1926">
        <f>'Energy consumption (raw)'!Y1876*Lists!$H$97</f>
        <v>92.65</v>
      </c>
      <c r="AB1926">
        <f>'Energy consumption (raw)'!Z1876*Lists!$H$96</f>
        <v>0</v>
      </c>
      <c r="AC1926">
        <f>'Energy consumption (raw)'!AA1876*Lists!$H$98</f>
        <v>0</v>
      </c>
      <c r="AD1926">
        <f>'Energy consumption (raw)'!AB1876*Lists!$H$99</f>
        <v>0</v>
      </c>
      <c r="AE1926">
        <f>'Energy consumption (raw)'!AC1876*Lists!$H$101</f>
        <v>0</v>
      </c>
      <c r="AF1926">
        <f>'Energy consumption (raw)'!AD1876*Lists!$H$101</f>
        <v>0</v>
      </c>
      <c r="AG1926">
        <f>'Energy consumption (raw)'!AE1876*Lists!$H$101</f>
        <v>0</v>
      </c>
      <c r="AH1926">
        <f>'Energy consumption (raw)'!AF1876*Lists!$H$100</f>
        <v>0</v>
      </c>
      <c r="AI1926" s="167">
        <f t="shared" si="139"/>
        <v>47467.904604799995</v>
      </c>
      <c r="AJ1926" s="179">
        <f>'Energy consumption (raw)'!AG1876</f>
        <v>47467.904604799995</v>
      </c>
      <c r="AK1926" s="179">
        <f>'Energy consumption (raw)'!AH1876</f>
        <v>5480.2454803000001</v>
      </c>
      <c r="AL1926">
        <f>IF(ROUND(AI1926,-3)=ROUND('Energy consumption (raw)'!AG1876,-3),1,0)</f>
        <v>1</v>
      </c>
      <c r="AM1926" s="179" t="str">
        <f>'Energy consumption (raw)'!AJ1876</f>
        <v>48. Dong Nai</v>
      </c>
      <c r="AN1926">
        <f>VLOOKUP(AM1926,Lists!$F$9:$G$71,2,FALSE)</f>
        <v>1</v>
      </c>
    </row>
    <row r="1927" spans="2:40" x14ac:dyDescent="0.25">
      <c r="B1927" s="65" t="str">
        <f t="shared" si="137"/>
        <v>Industry1775</v>
      </c>
      <c r="C1927" s="179">
        <f>'Energy consumption (raw)'!B1877</f>
        <v>1775</v>
      </c>
      <c r="D1927" s="179">
        <f>'Energy consumption (raw)'!C1877</f>
        <v>0</v>
      </c>
      <c r="E1927" s="179">
        <f>'Energy consumption (raw)'!D1877</f>
        <v>0</v>
      </c>
      <c r="F1927" s="179" t="str">
        <f>'Energy consumption (raw)'!E1877</f>
        <v>Công nghiệp</v>
      </c>
      <c r="G1927" s="179" t="str">
        <f>'Energy consumption (raw)'!F1877</f>
        <v>Sản xuất sản phẩm khác từ gỗ, tre</v>
      </c>
      <c r="H1927" s="179" t="str">
        <f>'Energy consumption (raw)'!G1877</f>
        <v>Industry</v>
      </c>
      <c r="I1927" s="179" t="str">
        <f>'Energy consumption (raw)'!I1877</f>
        <v>16 Manufacture of wood and of products of wood and cork, except furniture;
manufacture of articles of straw and plaiting materials</v>
      </c>
      <c r="J1927" s="179" t="str">
        <f>INDEX(Sector!$E$6:$E$46,MATCH('Energy consumption (toe)'!I1927,Sector!$B$6:$B$46,FALSE))</f>
        <v>Manufacture of wood and of products of wood and cork, except furniture;
manufacture of articles of straw and plaiting materials</v>
      </c>
      <c r="K1927" s="179">
        <f>IFERROR('Energy consumption (raw)'!J1877*Lists!$H$84,)</f>
        <v>980.77709000000004</v>
      </c>
      <c r="L1927" s="179">
        <f>'Energy consumption (raw)'!K1877*Lists!$H$84</f>
        <v>2767.5680040000002</v>
      </c>
      <c r="M1927" s="179">
        <f>'Energy consumption (raw)'!L1877*Lists!$H$84</f>
        <v>0</v>
      </c>
      <c r="N1927" s="179">
        <f>'Energy consumption (raw)'!M1877*Lists!$H$84</f>
        <v>0</v>
      </c>
      <c r="O1927" s="178">
        <f t="shared" si="138"/>
        <v>2767.5680040000002</v>
      </c>
      <c r="P1927">
        <f>'Energy consumption (raw)'!N1877*Lists!$H$85</f>
        <v>0</v>
      </c>
      <c r="Q1927">
        <f>'Energy consumption (raw)'!O1877*Lists!$H$86</f>
        <v>0</v>
      </c>
      <c r="R1927">
        <f>'Energy consumption (raw)'!P1877*Lists!$H$87</f>
        <v>0</v>
      </c>
      <c r="S1927">
        <f>'Energy consumption (raw)'!Q1877*Lists!$H$88</f>
        <v>0</v>
      </c>
      <c r="T1927">
        <f>'Energy consumption (raw)'!R1877*Lists!$H$89</f>
        <v>0</v>
      </c>
      <c r="U1927">
        <f>'Energy consumption (raw)'!S1877*Lists!$H$90</f>
        <v>0</v>
      </c>
      <c r="V1927">
        <f>'Energy consumption (raw)'!T1877*Lists!$H$91</f>
        <v>0</v>
      </c>
      <c r="W1927">
        <f>'Energy consumption (raw)'!U1877*Lists!$H$92</f>
        <v>0</v>
      </c>
      <c r="X1927">
        <f>'Energy consumption (raw)'!V1877*Lists!$H$93</f>
        <v>0</v>
      </c>
      <c r="Y1927">
        <f>'Energy consumption (raw)'!W1877*Lists!$H$94</f>
        <v>0</v>
      </c>
      <c r="Z1927">
        <f>'Energy consumption (raw)'!X1877*Lists!$H$96*1000000</f>
        <v>0</v>
      </c>
      <c r="AA1927">
        <f>'Energy consumption (raw)'!Y1877*Lists!$H$97</f>
        <v>0</v>
      </c>
      <c r="AB1927">
        <f>'Energy consumption (raw)'!Z1877*Lists!$H$96</f>
        <v>0</v>
      </c>
      <c r="AC1927">
        <f>'Energy consumption (raw)'!AA1877*Lists!$H$98</f>
        <v>0</v>
      </c>
      <c r="AD1927">
        <f>'Energy consumption (raw)'!AB1877*Lists!$H$99</f>
        <v>0</v>
      </c>
      <c r="AE1927">
        <f>'Energy consumption (raw)'!AC1877*Lists!$H$101</f>
        <v>0</v>
      </c>
      <c r="AF1927">
        <f>'Energy consumption (raw)'!AD1877*Lists!$H$101</f>
        <v>0</v>
      </c>
      <c r="AG1927">
        <f>'Energy consumption (raw)'!AE1877*Lists!$H$101</f>
        <v>0</v>
      </c>
      <c r="AH1927">
        <f>'Energy consumption (raw)'!AF1877*Lists!$H$100</f>
        <v>0</v>
      </c>
      <c r="AI1927" s="167">
        <f t="shared" si="139"/>
        <v>2767.5680040000002</v>
      </c>
      <c r="AJ1927" s="179">
        <f>'Energy consumption (raw)'!AG1877</f>
        <v>2767.5680040000002</v>
      </c>
      <c r="AK1927" s="179">
        <f>'Energy consumption (raw)'!AH1877</f>
        <v>1336.06827</v>
      </c>
      <c r="AL1927">
        <f>IF(ROUND(AI1927,-3)=ROUND('Energy consumption (raw)'!AG1877,-3),1,0)</f>
        <v>1</v>
      </c>
      <c r="AM1927" s="179" t="str">
        <f>'Energy consumption (raw)'!AJ1877</f>
        <v>48. Dong Nai</v>
      </c>
      <c r="AN1927">
        <f>VLOOKUP(AM1927,Lists!$F$9:$G$71,2,FALSE)</f>
        <v>1</v>
      </c>
    </row>
    <row r="1928" spans="2:40" x14ac:dyDescent="0.25">
      <c r="B1928" s="65" t="str">
        <f t="shared" si="137"/>
        <v>Industry1776</v>
      </c>
      <c r="C1928" s="179">
        <f>'Energy consumption (raw)'!B1878</f>
        <v>1776</v>
      </c>
      <c r="D1928" s="179">
        <f>'Energy consumption (raw)'!C1878</f>
        <v>0</v>
      </c>
      <c r="E1928" s="179">
        <f>'Energy consumption (raw)'!D1878</f>
        <v>0</v>
      </c>
      <c r="F1928" s="179" t="str">
        <f>'Energy consumption (raw)'!E1878</f>
        <v>Công nghiệp</v>
      </c>
      <c r="G1928" s="179" t="str">
        <f>'Energy consumption (raw)'!F1878</f>
        <v>Sản xuất các sản phẩm từ plastic</v>
      </c>
      <c r="H1928" s="179" t="str">
        <f>'Energy consumption (raw)'!G1878</f>
        <v>Industry</v>
      </c>
      <c r="I1928" s="179" t="str">
        <f>'Energy consumption (raw)'!I1878</f>
        <v>22 Manufacture of rubber and plastics products</v>
      </c>
      <c r="J1928" s="179" t="str">
        <f>INDEX(Sector!$E$6:$E$46,MATCH('Energy consumption (toe)'!I1928,Sector!$B$6:$B$46,FALSE))</f>
        <v>Manufacture of rubber and plastics products</v>
      </c>
      <c r="K1928" s="179">
        <f>IFERROR('Energy consumption (raw)'!J1878*Lists!$H$84,)</f>
        <v>0</v>
      </c>
      <c r="L1928" s="179">
        <f>'Energy consumption (raw)'!K1878*Lists!$H$84</f>
        <v>3878.0836200000003</v>
      </c>
      <c r="M1928" s="179">
        <f>'Energy consumption (raw)'!L1878*Lists!$H$84</f>
        <v>0</v>
      </c>
      <c r="N1928" s="179">
        <f>'Energy consumption (raw)'!M1878*Lists!$H$84</f>
        <v>0</v>
      </c>
      <c r="O1928" s="178">
        <f t="shared" si="138"/>
        <v>3878.0836200000003</v>
      </c>
      <c r="P1928">
        <f>'Energy consumption (raw)'!N1878*Lists!$H$85</f>
        <v>0</v>
      </c>
      <c r="Q1928">
        <f>'Energy consumption (raw)'!O1878*Lists!$H$86</f>
        <v>0</v>
      </c>
      <c r="R1928">
        <f>'Energy consumption (raw)'!P1878*Lists!$H$87</f>
        <v>0</v>
      </c>
      <c r="S1928">
        <f>'Energy consumption (raw)'!Q1878*Lists!$H$88</f>
        <v>0</v>
      </c>
      <c r="T1928">
        <f>'Energy consumption (raw)'!R1878*Lists!$H$89</f>
        <v>3.1620000000000004</v>
      </c>
      <c r="U1928">
        <f>'Energy consumption (raw)'!S1878*Lists!$H$90</f>
        <v>0</v>
      </c>
      <c r="V1928">
        <f>'Energy consumption (raw)'!T1878*Lists!$H$91</f>
        <v>0</v>
      </c>
      <c r="W1928">
        <f>'Energy consumption (raw)'!U1878*Lists!$H$92</f>
        <v>0</v>
      </c>
      <c r="X1928">
        <f>'Energy consumption (raw)'!V1878*Lists!$H$93</f>
        <v>0</v>
      </c>
      <c r="Y1928">
        <f>'Energy consumption (raw)'!W1878*Lists!$H$94</f>
        <v>0</v>
      </c>
      <c r="Z1928">
        <f>'Energy consumption (raw)'!X1878*Lists!$H$96*1000000</f>
        <v>0</v>
      </c>
      <c r="AA1928">
        <f>'Energy consumption (raw)'!Y1878*Lists!$H$97</f>
        <v>1.6023000000000001</v>
      </c>
      <c r="AB1928">
        <f>'Energy consumption (raw)'!Z1878*Lists!$H$96</f>
        <v>0</v>
      </c>
      <c r="AC1928">
        <f>'Energy consumption (raw)'!AA1878*Lists!$H$98</f>
        <v>0</v>
      </c>
      <c r="AD1928">
        <f>'Energy consumption (raw)'!AB1878*Lists!$H$99</f>
        <v>0</v>
      </c>
      <c r="AE1928">
        <f>'Energy consumption (raw)'!AC1878*Lists!$H$101</f>
        <v>0</v>
      </c>
      <c r="AF1928">
        <f>'Energy consumption (raw)'!AD1878*Lists!$H$101</f>
        <v>0</v>
      </c>
      <c r="AG1928">
        <f>'Energy consumption (raw)'!AE1878*Lists!$H$101</f>
        <v>0</v>
      </c>
      <c r="AH1928">
        <f>'Energy consumption (raw)'!AF1878*Lists!$H$100</f>
        <v>0</v>
      </c>
      <c r="AI1928" s="167">
        <f t="shared" si="139"/>
        <v>3882.8479200000002</v>
      </c>
      <c r="AJ1928" s="179">
        <f>'Energy consumption (raw)'!AG1878</f>
        <v>3882.8479200000002</v>
      </c>
      <c r="AK1928" s="179">
        <f>'Energy consumption (raw)'!AH1878</f>
        <v>1461.0049800000002</v>
      </c>
      <c r="AL1928">
        <f>IF(ROUND(AI1928,-3)=ROUND('Energy consumption (raw)'!AG1878,-3),1,0)</f>
        <v>1</v>
      </c>
      <c r="AM1928" s="179" t="str">
        <f>'Energy consumption (raw)'!AJ1878</f>
        <v>48. Dong Nai</v>
      </c>
      <c r="AN1928">
        <f>VLOOKUP(AM1928,Lists!$F$9:$G$71,2,FALSE)</f>
        <v>1</v>
      </c>
    </row>
    <row r="1929" spans="2:40" x14ac:dyDescent="0.25">
      <c r="B1929" s="65" t="str">
        <f t="shared" si="137"/>
        <v>Industry1777</v>
      </c>
      <c r="C1929" s="179">
        <f>'Energy consumption (raw)'!B1879</f>
        <v>1777</v>
      </c>
      <c r="D1929" s="179">
        <f>'Energy consumption (raw)'!C1879</f>
        <v>0</v>
      </c>
      <c r="E1929" s="179">
        <f>'Energy consumption (raw)'!D1879</f>
        <v>0</v>
      </c>
      <c r="F1929" s="179" t="str">
        <f>'Energy consumption (raw)'!E1879</f>
        <v>Công nghiệp</v>
      </c>
      <c r="G1929" s="179" t="str">
        <f>'Energy consumption (raw)'!F1879</f>
        <v>Sản xuất sơn, véc ni và các chất sơn, quét tương tự; sản xuất mực in và ma tít</v>
      </c>
      <c r="H1929" s="179" t="str">
        <f>'Energy consumption (raw)'!G1879</f>
        <v>Industry</v>
      </c>
      <c r="I1929" s="179" t="str">
        <f>'Energy consumption (raw)'!I1879</f>
        <v>18 Printing and reproduction of recorded media</v>
      </c>
      <c r="J1929" s="179" t="str">
        <f>INDEX(Sector!$E$6:$E$46,MATCH('Energy consumption (toe)'!I1929,Sector!$B$6:$B$46,FALSE))</f>
        <v>Printing and reproduction of recorded media</v>
      </c>
      <c r="K1929" s="179">
        <f>IFERROR('Energy consumption (raw)'!J1879*Lists!$H$84,)</f>
        <v>0</v>
      </c>
      <c r="L1929" s="179">
        <f>'Energy consumption (raw)'!K1879*Lists!$H$84</f>
        <v>1240.8867720000001</v>
      </c>
      <c r="M1929" s="179">
        <f>'Energy consumption (raw)'!L1879*Lists!$H$84</f>
        <v>0</v>
      </c>
      <c r="N1929" s="179">
        <f>'Energy consumption (raw)'!M1879*Lists!$H$84</f>
        <v>0</v>
      </c>
      <c r="O1929" s="178">
        <f t="shared" si="138"/>
        <v>1240.8867720000001</v>
      </c>
      <c r="P1929">
        <f>'Energy consumption (raw)'!N1879*Lists!$H$85</f>
        <v>0</v>
      </c>
      <c r="Q1929">
        <f>'Energy consumption (raw)'!O1879*Lists!$H$86</f>
        <v>0</v>
      </c>
      <c r="R1929">
        <f>'Energy consumption (raw)'!P1879*Lists!$H$87</f>
        <v>0</v>
      </c>
      <c r="S1929">
        <f>'Energy consumption (raw)'!Q1879*Lists!$H$88</f>
        <v>0</v>
      </c>
      <c r="T1929">
        <f>'Energy consumption (raw)'!R1879*Lists!$H$89</f>
        <v>0</v>
      </c>
      <c r="U1929">
        <f>'Energy consumption (raw)'!S1879*Lists!$H$90</f>
        <v>0</v>
      </c>
      <c r="V1929">
        <f>'Energy consumption (raw)'!T1879*Lists!$H$91</f>
        <v>0</v>
      </c>
      <c r="W1929">
        <f>'Energy consumption (raw)'!U1879*Lists!$H$92</f>
        <v>0</v>
      </c>
      <c r="X1929">
        <f>'Energy consumption (raw)'!V1879*Lists!$H$93</f>
        <v>0</v>
      </c>
      <c r="Y1929">
        <f>'Energy consumption (raw)'!W1879*Lists!$H$94</f>
        <v>0</v>
      </c>
      <c r="Z1929">
        <f>'Energy consumption (raw)'!X1879*Lists!$H$96*1000000</f>
        <v>0</v>
      </c>
      <c r="AA1929">
        <f>'Energy consumption (raw)'!Y1879*Lists!$H$97</f>
        <v>0</v>
      </c>
      <c r="AB1929">
        <f>'Energy consumption (raw)'!Z1879*Lists!$H$96</f>
        <v>0</v>
      </c>
      <c r="AC1929">
        <f>'Energy consumption (raw)'!AA1879*Lists!$H$98</f>
        <v>0</v>
      </c>
      <c r="AD1929">
        <f>'Energy consumption (raw)'!AB1879*Lists!$H$99</f>
        <v>0</v>
      </c>
      <c r="AE1929">
        <f>'Energy consumption (raw)'!AC1879*Lists!$H$101</f>
        <v>0</v>
      </c>
      <c r="AF1929">
        <f>'Energy consumption (raw)'!AD1879*Lists!$H$101</f>
        <v>0</v>
      </c>
      <c r="AG1929">
        <f>'Energy consumption (raw)'!AE1879*Lists!$H$101</f>
        <v>0</v>
      </c>
      <c r="AH1929">
        <f>'Energy consumption (raw)'!AF1879*Lists!$H$100</f>
        <v>0</v>
      </c>
      <c r="AI1929" s="167">
        <f t="shared" si="139"/>
        <v>1240.8867720000001</v>
      </c>
      <c r="AJ1929" s="179">
        <f>'Energy consumption (raw)'!AG1879</f>
        <v>1240.8867720000001</v>
      </c>
      <c r="AK1929" s="179">
        <f>'Energy consumption (raw)'!AH1879</f>
        <v>0</v>
      </c>
      <c r="AL1929">
        <f>IF(ROUND(AI1929,-3)=ROUND('Energy consumption (raw)'!AG1879,-3),1,0)</f>
        <v>1</v>
      </c>
      <c r="AM1929" s="179" t="str">
        <f>'Energy consumption (raw)'!AJ1879</f>
        <v>48. Dong Nai</v>
      </c>
      <c r="AN1929">
        <f>VLOOKUP(AM1929,Lists!$F$9:$G$71,2,FALSE)</f>
        <v>1</v>
      </c>
    </row>
    <row r="1930" spans="2:40" x14ac:dyDescent="0.25">
      <c r="B1930" s="65" t="str">
        <f t="shared" si="137"/>
        <v>Industry1778</v>
      </c>
      <c r="C1930" s="179">
        <f>'Energy consumption (raw)'!B1880</f>
        <v>1778</v>
      </c>
      <c r="D1930" s="179">
        <f>'Energy consumption (raw)'!C1880</f>
        <v>0</v>
      </c>
      <c r="E1930" s="179">
        <f>'Energy consumption (raw)'!D1880</f>
        <v>0</v>
      </c>
      <c r="F1930" s="179" t="str">
        <f>'Energy consumption (raw)'!E1880</f>
        <v>Công nghiệp</v>
      </c>
      <c r="G1930" s="179" t="str">
        <f>'Energy consumption (raw)'!F1880</f>
        <v>Sản xuất phân bón và hợp chất ni tơ</v>
      </c>
      <c r="H1930" s="179" t="str">
        <f>'Energy consumption (raw)'!G1880</f>
        <v>Industry</v>
      </c>
      <c r="I1930" s="179" t="str">
        <f>'Energy consumption (raw)'!I1880</f>
        <v>20 Manufacture of chemicals and chemical products</v>
      </c>
      <c r="J1930" s="179" t="str">
        <f>INDEX(Sector!$E$6:$E$46,MATCH('Energy consumption (toe)'!I1930,Sector!$B$6:$B$46,FALSE))</f>
        <v>Manufacture of chemicals and chemical products</v>
      </c>
      <c r="K1930" s="179">
        <f>IFERROR('Energy consumption (raw)'!J1880*Lists!$H$84,)</f>
        <v>1839.0091200000002</v>
      </c>
      <c r="L1930" s="179">
        <f>'Energy consumption (raw)'!K1880*Lists!$H$84</f>
        <v>5305.7227680000005</v>
      </c>
      <c r="M1930" s="179">
        <f>'Energy consumption (raw)'!L1880*Lists!$H$84</f>
        <v>0</v>
      </c>
      <c r="N1930" s="179">
        <f>'Energy consumption (raw)'!M1880*Lists!$H$84</f>
        <v>0</v>
      </c>
      <c r="O1930" s="178">
        <f t="shared" si="138"/>
        <v>5305.7227680000005</v>
      </c>
      <c r="P1930">
        <f>'Energy consumption (raw)'!N1880*Lists!$H$85</f>
        <v>0</v>
      </c>
      <c r="Q1930">
        <f>'Energy consumption (raw)'!O1880*Lists!$H$86</f>
        <v>0</v>
      </c>
      <c r="R1930">
        <f>'Energy consumption (raw)'!P1880*Lists!$H$87</f>
        <v>0</v>
      </c>
      <c r="S1930">
        <f>'Energy consumption (raw)'!Q1880*Lists!$H$88</f>
        <v>0</v>
      </c>
      <c r="T1930">
        <f>'Energy consumption (raw)'!R1880*Lists!$H$89</f>
        <v>0</v>
      </c>
      <c r="U1930">
        <f>'Energy consumption (raw)'!S1880*Lists!$H$90</f>
        <v>0</v>
      </c>
      <c r="V1930">
        <f>'Energy consumption (raw)'!T1880*Lists!$H$91</f>
        <v>0</v>
      </c>
      <c r="W1930">
        <f>'Energy consumption (raw)'!U1880*Lists!$H$92</f>
        <v>0</v>
      </c>
      <c r="X1930">
        <f>'Energy consumption (raw)'!V1880*Lists!$H$93</f>
        <v>0</v>
      </c>
      <c r="Y1930">
        <f>'Energy consumption (raw)'!W1880*Lists!$H$94</f>
        <v>0</v>
      </c>
      <c r="Z1930">
        <f>'Energy consumption (raw)'!X1880*Lists!$H$96*1000000</f>
        <v>0</v>
      </c>
      <c r="AA1930">
        <f>'Energy consumption (raw)'!Y1880*Lists!$H$97</f>
        <v>0</v>
      </c>
      <c r="AB1930">
        <f>'Energy consumption (raw)'!Z1880*Lists!$H$96</f>
        <v>0</v>
      </c>
      <c r="AC1930">
        <f>'Energy consumption (raw)'!AA1880*Lists!$H$98</f>
        <v>0</v>
      </c>
      <c r="AD1930">
        <f>'Energy consumption (raw)'!AB1880*Lists!$H$99</f>
        <v>0</v>
      </c>
      <c r="AE1930">
        <f>'Energy consumption (raw)'!AC1880*Lists!$H$101</f>
        <v>0</v>
      </c>
      <c r="AF1930">
        <f>'Energy consumption (raw)'!AD1880*Lists!$H$101</f>
        <v>0</v>
      </c>
      <c r="AG1930">
        <f>'Energy consumption (raw)'!AE1880*Lists!$H$101</f>
        <v>0</v>
      </c>
      <c r="AH1930">
        <f>'Energy consumption (raw)'!AF1880*Lists!$H$100</f>
        <v>0</v>
      </c>
      <c r="AI1930" s="167">
        <f t="shared" si="139"/>
        <v>5305.7227680000005</v>
      </c>
      <c r="AJ1930" s="179">
        <f>'Energy consumption (raw)'!AG1880</f>
        <v>5305.7227680000005</v>
      </c>
      <c r="AK1930" s="179">
        <f>'Energy consumption (raw)'!AH1880</f>
        <v>1956.6628700000001</v>
      </c>
      <c r="AL1930">
        <f>IF(ROUND(AI1930,-3)=ROUND('Energy consumption (raw)'!AG1880,-3),1,0)</f>
        <v>1</v>
      </c>
      <c r="AM1930" s="179" t="str">
        <f>'Energy consumption (raw)'!AJ1880</f>
        <v>48. Dong Nai</v>
      </c>
      <c r="AN1930">
        <f>VLOOKUP(AM1930,Lists!$F$9:$G$71,2,FALSE)</f>
        <v>1</v>
      </c>
    </row>
    <row r="1931" spans="2:40" x14ac:dyDescent="0.25">
      <c r="B1931" s="65" t="str">
        <f t="shared" si="137"/>
        <v>Industry1779</v>
      </c>
      <c r="C1931" s="179">
        <f>'Energy consumption (raw)'!B1881</f>
        <v>1779</v>
      </c>
      <c r="D1931" s="179">
        <f>'Energy consumption (raw)'!C1881</f>
        <v>0</v>
      </c>
      <c r="E1931" s="179">
        <f>'Energy consumption (raw)'!D1881</f>
        <v>0</v>
      </c>
      <c r="F1931" s="179" t="str">
        <f>'Energy consumption (raw)'!E1881</f>
        <v>Công nghiệp</v>
      </c>
      <c r="G1931" s="179" t="str">
        <f>'Energy consumption (raw)'!F1881</f>
        <v>Sản xuất giày dép</v>
      </c>
      <c r="H1931" s="179" t="str">
        <f>'Energy consumption (raw)'!G1881</f>
        <v>Industry</v>
      </c>
      <c r="I1931" s="179" t="str">
        <f>'Energy consumption (raw)'!I1881</f>
        <v>14 Manufacture of wearing apparel</v>
      </c>
      <c r="J1931" s="179" t="str">
        <f>INDEX(Sector!$E$6:$E$46,MATCH('Energy consumption (toe)'!I1931,Sector!$B$6:$B$46,FALSE))</f>
        <v>Manufacture of wearing apparel</v>
      </c>
      <c r="K1931" s="179">
        <f>IFERROR('Energy consumption (raw)'!J1881*Lists!$H$84,)</f>
        <v>0</v>
      </c>
      <c r="L1931" s="179">
        <f>'Energy consumption (raw)'!K1881*Lists!$H$84</f>
        <v>1659.1632120000002</v>
      </c>
      <c r="M1931" s="179">
        <f>'Energy consumption (raw)'!L1881*Lists!$H$84</f>
        <v>0</v>
      </c>
      <c r="N1931" s="179">
        <f>'Energy consumption (raw)'!M1881*Lists!$H$84</f>
        <v>0</v>
      </c>
      <c r="O1931" s="178">
        <f t="shared" si="138"/>
        <v>1659.1632120000002</v>
      </c>
      <c r="P1931">
        <f>'Energy consumption (raw)'!N1881*Lists!$H$85</f>
        <v>0</v>
      </c>
      <c r="Q1931">
        <f>'Energy consumption (raw)'!O1881*Lists!$H$86</f>
        <v>0</v>
      </c>
      <c r="R1931">
        <f>'Energy consumption (raw)'!P1881*Lists!$H$87</f>
        <v>0</v>
      </c>
      <c r="S1931">
        <f>'Energy consumption (raw)'!Q1881*Lists!$H$88</f>
        <v>0</v>
      </c>
      <c r="T1931">
        <f>'Energy consumption (raw)'!R1881*Lists!$H$89</f>
        <v>0</v>
      </c>
      <c r="U1931">
        <f>'Energy consumption (raw)'!S1881*Lists!$H$90</f>
        <v>0</v>
      </c>
      <c r="V1931">
        <f>'Energy consumption (raw)'!T1881*Lists!$H$91</f>
        <v>0</v>
      </c>
      <c r="W1931">
        <f>'Energy consumption (raw)'!U1881*Lists!$H$92</f>
        <v>0</v>
      </c>
      <c r="X1931">
        <f>'Energy consumption (raw)'!V1881*Lists!$H$93</f>
        <v>0</v>
      </c>
      <c r="Y1931">
        <f>'Energy consumption (raw)'!W1881*Lists!$H$94</f>
        <v>0</v>
      </c>
      <c r="Z1931">
        <f>'Energy consumption (raw)'!X1881*Lists!$H$96*1000000</f>
        <v>0</v>
      </c>
      <c r="AA1931">
        <f>'Energy consumption (raw)'!Y1881*Lists!$H$97</f>
        <v>0</v>
      </c>
      <c r="AB1931">
        <f>'Energy consumption (raw)'!Z1881*Lists!$H$96</f>
        <v>0</v>
      </c>
      <c r="AC1931">
        <f>'Energy consumption (raw)'!AA1881*Lists!$H$98</f>
        <v>0</v>
      </c>
      <c r="AD1931">
        <f>'Energy consumption (raw)'!AB1881*Lists!$H$99</f>
        <v>0</v>
      </c>
      <c r="AE1931">
        <f>'Energy consumption (raw)'!AC1881*Lists!$H$101</f>
        <v>0</v>
      </c>
      <c r="AF1931">
        <f>'Energy consumption (raw)'!AD1881*Lists!$H$101</f>
        <v>0</v>
      </c>
      <c r="AG1931">
        <f>'Energy consumption (raw)'!AE1881*Lists!$H$101</f>
        <v>0</v>
      </c>
      <c r="AH1931">
        <f>'Energy consumption (raw)'!AF1881*Lists!$H$100</f>
        <v>0</v>
      </c>
      <c r="AI1931" s="167">
        <f t="shared" si="139"/>
        <v>1659.1632120000002</v>
      </c>
      <c r="AJ1931" s="179">
        <f>'Energy consumption (raw)'!AG1881</f>
        <v>1659.1632120000002</v>
      </c>
      <c r="AK1931" s="179">
        <f>'Energy consumption (raw)'!AH1881</f>
        <v>0</v>
      </c>
      <c r="AL1931">
        <f>IF(ROUND(AI1931,-3)=ROUND('Energy consumption (raw)'!AG1881,-3),1,0)</f>
        <v>1</v>
      </c>
      <c r="AM1931" s="179" t="str">
        <f>'Energy consumption (raw)'!AJ1881</f>
        <v>48. Dong Nai</v>
      </c>
      <c r="AN1931">
        <f>VLOOKUP(AM1931,Lists!$F$9:$G$71,2,FALSE)</f>
        <v>1</v>
      </c>
    </row>
    <row r="1932" spans="2:40" x14ac:dyDescent="0.25">
      <c r="B1932" s="65" t="str">
        <f t="shared" si="137"/>
        <v>Industry1780</v>
      </c>
      <c r="C1932" s="179">
        <f>'Energy consumption (raw)'!B1882</f>
        <v>1780</v>
      </c>
      <c r="D1932" s="179">
        <f>'Energy consumption (raw)'!C1882</f>
        <v>0</v>
      </c>
      <c r="E1932" s="179">
        <f>'Energy consumption (raw)'!D1882</f>
        <v>0</v>
      </c>
      <c r="F1932" s="179" t="str">
        <f>'Energy consumption (raw)'!E1882</f>
        <v>Công nghiệp</v>
      </c>
      <c r="G1932" s="179" t="str">
        <f>'Energy consumption (raw)'!F1882</f>
        <v>Sản xuất thiết bị văn phòng phẩm</v>
      </c>
      <c r="H1932" s="179" t="str">
        <f>'Energy consumption (raw)'!G1882</f>
        <v>Industry</v>
      </c>
      <c r="I1932" s="179" t="str">
        <f>'Energy consumption (raw)'!I1882</f>
        <v>28 Manufacture of machinery and equipment n.e.c.</v>
      </c>
      <c r="J1932" s="179" t="str">
        <f>INDEX(Sector!$E$6:$E$46,MATCH('Energy consumption (toe)'!I1932,Sector!$B$6:$B$46,FALSE))</f>
        <v>Manufacture of machinery and equipment n.e.c.</v>
      </c>
      <c r="K1932" s="179">
        <f>IFERROR('Energy consumption (raw)'!J1882*Lists!$H$84,)</f>
        <v>924.31285660000003</v>
      </c>
      <c r="L1932" s="179">
        <f>'Energy consumption (raw)'!K1882*Lists!$H$84</f>
        <v>2704.409928</v>
      </c>
      <c r="M1932" s="179">
        <f>'Energy consumption (raw)'!L1882*Lists!$H$84</f>
        <v>0</v>
      </c>
      <c r="N1932" s="179">
        <f>'Energy consumption (raw)'!M1882*Lists!$H$84</f>
        <v>0</v>
      </c>
      <c r="O1932" s="178">
        <f t="shared" si="138"/>
        <v>2704.409928</v>
      </c>
      <c r="P1932">
        <f>'Energy consumption (raw)'!N1882*Lists!$H$85</f>
        <v>0</v>
      </c>
      <c r="Q1932">
        <f>'Energy consumption (raw)'!O1882*Lists!$H$86</f>
        <v>0</v>
      </c>
      <c r="R1932">
        <f>'Energy consumption (raw)'!P1882*Lists!$H$87</f>
        <v>0</v>
      </c>
      <c r="S1932">
        <f>'Energy consumption (raw)'!Q1882*Lists!$H$88</f>
        <v>0</v>
      </c>
      <c r="T1932">
        <f>'Energy consumption (raw)'!R1882*Lists!$H$89</f>
        <v>0</v>
      </c>
      <c r="U1932">
        <f>'Energy consumption (raw)'!S1882*Lists!$H$90</f>
        <v>0</v>
      </c>
      <c r="V1932">
        <f>'Energy consumption (raw)'!T1882*Lists!$H$91</f>
        <v>0</v>
      </c>
      <c r="W1932">
        <f>'Energy consumption (raw)'!U1882*Lists!$H$92</f>
        <v>0</v>
      </c>
      <c r="X1932">
        <f>'Energy consumption (raw)'!V1882*Lists!$H$93</f>
        <v>0</v>
      </c>
      <c r="Y1932">
        <f>'Energy consumption (raw)'!W1882*Lists!$H$94</f>
        <v>0</v>
      </c>
      <c r="Z1932">
        <f>'Energy consumption (raw)'!X1882*Lists!$H$96*1000000</f>
        <v>0</v>
      </c>
      <c r="AA1932">
        <f>'Energy consumption (raw)'!Y1882*Lists!$H$97</f>
        <v>0</v>
      </c>
      <c r="AB1932">
        <f>'Energy consumption (raw)'!Z1882*Lists!$H$96</f>
        <v>0</v>
      </c>
      <c r="AC1932">
        <f>'Energy consumption (raw)'!AA1882*Lists!$H$98</f>
        <v>0</v>
      </c>
      <c r="AD1932">
        <f>'Energy consumption (raw)'!AB1882*Lists!$H$99</f>
        <v>0</v>
      </c>
      <c r="AE1932">
        <f>'Energy consumption (raw)'!AC1882*Lists!$H$101</f>
        <v>0</v>
      </c>
      <c r="AF1932">
        <f>'Energy consumption (raw)'!AD1882*Lists!$H$101</f>
        <v>0</v>
      </c>
      <c r="AG1932">
        <f>'Energy consumption (raw)'!AE1882*Lists!$H$101</f>
        <v>0</v>
      </c>
      <c r="AH1932">
        <f>'Energy consumption (raw)'!AF1882*Lists!$H$100</f>
        <v>0</v>
      </c>
      <c r="AI1932" s="167">
        <f t="shared" si="139"/>
        <v>2704.409928</v>
      </c>
      <c r="AJ1932" s="179">
        <f>'Energy consumption (raw)'!AG1882</f>
        <v>2704.409928</v>
      </c>
      <c r="AK1932" s="179">
        <f>'Energy consumption (raw)'!AH1882</f>
        <v>1067.4921470000002</v>
      </c>
      <c r="AL1932">
        <f>IF(ROUND(AI1932,-3)=ROUND('Energy consumption (raw)'!AG1882,-3),1,0)</f>
        <v>1</v>
      </c>
      <c r="AM1932" s="179" t="str">
        <f>'Energy consumption (raw)'!AJ1882</f>
        <v>48. Dong Nai</v>
      </c>
      <c r="AN1932">
        <f>VLOOKUP(AM1932,Lists!$F$9:$G$71,2,FALSE)</f>
        <v>1</v>
      </c>
    </row>
    <row r="1933" spans="2:40" x14ac:dyDescent="0.25">
      <c r="B1933" s="65" t="str">
        <f t="shared" si="137"/>
        <v>Industry1781</v>
      </c>
      <c r="C1933" s="179">
        <f>'Energy consumption (raw)'!B1883</f>
        <v>1781</v>
      </c>
      <c r="D1933" s="179">
        <f>'Energy consumption (raw)'!C1883</f>
        <v>0</v>
      </c>
      <c r="E1933" s="179">
        <f>'Energy consumption (raw)'!D1883</f>
        <v>0</v>
      </c>
      <c r="F1933" s="179" t="str">
        <f>'Energy consumption (raw)'!E1883</f>
        <v>Công nghiệp</v>
      </c>
      <c r="G1933" s="179" t="str">
        <f>'Energy consumption (raw)'!F1883</f>
        <v>Chế biến gỗ và các sản phẩm từ gỗ</v>
      </c>
      <c r="H1933" s="179" t="str">
        <f>'Energy consumption (raw)'!G1883</f>
        <v>Industry</v>
      </c>
      <c r="I1933" s="179" t="str">
        <f>'Energy consumption (raw)'!I1883</f>
        <v>16 Manufacture of wood and of products of wood and cork, except furniture;
manufacture of articles of straw and plaiting materials</v>
      </c>
      <c r="J1933" s="179" t="str">
        <f>INDEX(Sector!$E$6:$E$46,MATCH('Energy consumption (toe)'!I1933,Sector!$B$6:$B$46,FALSE))</f>
        <v>Manufacture of wood and of products of wood and cork, except furniture;
manufacture of articles of straw and plaiting materials</v>
      </c>
      <c r="K1933" s="179">
        <f>IFERROR('Energy consumption (raw)'!J1883*Lists!$H$84,)</f>
        <v>0</v>
      </c>
      <c r="L1933" s="179">
        <f>'Energy consumption (raw)'!K1883*Lists!$H$84</f>
        <v>5740.2192240000004</v>
      </c>
      <c r="M1933" s="179">
        <f>'Energy consumption (raw)'!L1883*Lists!$H$84</f>
        <v>0</v>
      </c>
      <c r="N1933" s="179">
        <f>'Energy consumption (raw)'!M1883*Lists!$H$84</f>
        <v>0</v>
      </c>
      <c r="O1933" s="178">
        <f t="shared" si="138"/>
        <v>5740.2192240000004</v>
      </c>
      <c r="P1933">
        <f>'Energy consumption (raw)'!N1883*Lists!$H$85</f>
        <v>0</v>
      </c>
      <c r="Q1933">
        <f>'Energy consumption (raw)'!O1883*Lists!$H$86</f>
        <v>0</v>
      </c>
      <c r="R1933">
        <f>'Energy consumption (raw)'!P1883*Lists!$H$87</f>
        <v>0</v>
      </c>
      <c r="S1933">
        <f>'Energy consumption (raw)'!Q1883*Lists!$H$88</f>
        <v>0</v>
      </c>
      <c r="T1933">
        <f>'Energy consumption (raw)'!R1883*Lists!$H$89</f>
        <v>0</v>
      </c>
      <c r="U1933">
        <f>'Energy consumption (raw)'!S1883*Lists!$H$90</f>
        <v>0</v>
      </c>
      <c r="V1933">
        <f>'Energy consumption (raw)'!T1883*Lists!$H$91</f>
        <v>0</v>
      </c>
      <c r="W1933">
        <f>'Energy consumption (raw)'!U1883*Lists!$H$92</f>
        <v>0</v>
      </c>
      <c r="X1933">
        <f>'Energy consumption (raw)'!V1883*Lists!$H$93</f>
        <v>0</v>
      </c>
      <c r="Y1933">
        <f>'Energy consumption (raw)'!W1883*Lists!$H$94</f>
        <v>0</v>
      </c>
      <c r="Z1933">
        <f>'Energy consumption (raw)'!X1883*Lists!$H$96*1000000</f>
        <v>0</v>
      </c>
      <c r="AA1933">
        <f>'Energy consumption (raw)'!Y1883*Lists!$H$97</f>
        <v>0</v>
      </c>
      <c r="AB1933">
        <f>'Energy consumption (raw)'!Z1883*Lists!$H$96</f>
        <v>0</v>
      </c>
      <c r="AC1933">
        <f>'Energy consumption (raw)'!AA1883*Lists!$H$98</f>
        <v>0</v>
      </c>
      <c r="AD1933">
        <f>'Energy consumption (raw)'!AB1883*Lists!$H$99</f>
        <v>0</v>
      </c>
      <c r="AE1933">
        <f>'Energy consumption (raw)'!AC1883*Lists!$H$101</f>
        <v>0</v>
      </c>
      <c r="AF1933">
        <f>'Energy consumption (raw)'!AD1883*Lists!$H$101</f>
        <v>0</v>
      </c>
      <c r="AG1933">
        <f>'Energy consumption (raw)'!AE1883*Lists!$H$101</f>
        <v>0</v>
      </c>
      <c r="AH1933">
        <f>'Energy consumption (raw)'!AF1883*Lists!$H$100</f>
        <v>0</v>
      </c>
      <c r="AI1933" s="167">
        <f t="shared" si="139"/>
        <v>5740.2192240000004</v>
      </c>
      <c r="AJ1933" s="179">
        <f>'Energy consumption (raw)'!AG1883</f>
        <v>5740.2192240000004</v>
      </c>
      <c r="AK1933" s="179">
        <f>'Energy consumption (raw)'!AH1883</f>
        <v>1802.3628700000002</v>
      </c>
      <c r="AL1933">
        <f>IF(ROUND(AI1933,-3)=ROUND('Energy consumption (raw)'!AG1883,-3),1,0)</f>
        <v>1</v>
      </c>
      <c r="AM1933" s="179" t="str">
        <f>'Energy consumption (raw)'!AJ1883</f>
        <v>48. Dong Nai</v>
      </c>
      <c r="AN1933">
        <f>VLOOKUP(AM1933,Lists!$F$9:$G$71,2,FALSE)</f>
        <v>1</v>
      </c>
    </row>
    <row r="1934" spans="2:40" x14ac:dyDescent="0.25">
      <c r="B1934" s="65" t="str">
        <f t="shared" si="137"/>
        <v>Industry1782</v>
      </c>
      <c r="C1934" s="179">
        <f>'Energy consumption (raw)'!B1884</f>
        <v>1782</v>
      </c>
      <c r="D1934" s="179">
        <f>'Energy consumption (raw)'!C1884</f>
        <v>0</v>
      </c>
      <c r="E1934" s="179">
        <f>'Energy consumption (raw)'!D1884</f>
        <v>0</v>
      </c>
      <c r="F1934" s="179" t="str">
        <f>'Energy consumption (raw)'!E1884</f>
        <v>Công nghiệp</v>
      </c>
      <c r="G1934" s="179" t="str">
        <f>'Energy consumption (raw)'!F1884</f>
        <v>Sản xuất phân bón và hợp chất ni tơ</v>
      </c>
      <c r="H1934" s="179" t="str">
        <f>'Energy consumption (raw)'!G1884</f>
        <v>Industry</v>
      </c>
      <c r="I1934" s="179" t="str">
        <f>'Energy consumption (raw)'!I1884</f>
        <v>20 Manufacture of chemicals and chemical products</v>
      </c>
      <c r="J1934" s="179" t="str">
        <f>INDEX(Sector!$E$6:$E$46,MATCH('Energy consumption (toe)'!I1934,Sector!$B$6:$B$46,FALSE))</f>
        <v>Manufacture of chemicals and chemical products</v>
      </c>
      <c r="K1934" s="179">
        <f>IFERROR('Energy consumption (raw)'!J1884*Lists!$H$84,)</f>
        <v>0</v>
      </c>
      <c r="L1934" s="179">
        <f>'Energy consumption (raw)'!K1884*Lists!$H$84</f>
        <v>1282.658868</v>
      </c>
      <c r="M1934" s="179">
        <f>'Energy consumption (raw)'!L1884*Lists!$H$84</f>
        <v>0</v>
      </c>
      <c r="N1934" s="179">
        <f>'Energy consumption (raw)'!M1884*Lists!$H$84</f>
        <v>0</v>
      </c>
      <c r="O1934" s="178">
        <f t="shared" si="138"/>
        <v>1282.658868</v>
      </c>
      <c r="P1934">
        <f>'Energy consumption (raw)'!N1884*Lists!$H$85</f>
        <v>0</v>
      </c>
      <c r="Q1934">
        <f>'Energy consumption (raw)'!O1884*Lists!$H$86</f>
        <v>0</v>
      </c>
      <c r="R1934">
        <f>'Energy consumption (raw)'!P1884*Lists!$H$87</f>
        <v>0</v>
      </c>
      <c r="S1934">
        <f>'Energy consumption (raw)'!Q1884*Lists!$H$88</f>
        <v>0</v>
      </c>
      <c r="T1934">
        <f>'Energy consumption (raw)'!R1884*Lists!$H$89</f>
        <v>0</v>
      </c>
      <c r="U1934">
        <f>'Energy consumption (raw)'!S1884*Lists!$H$90</f>
        <v>0</v>
      </c>
      <c r="V1934">
        <f>'Energy consumption (raw)'!T1884*Lists!$H$91</f>
        <v>0</v>
      </c>
      <c r="W1934">
        <f>'Energy consumption (raw)'!U1884*Lists!$H$92</f>
        <v>0</v>
      </c>
      <c r="X1934">
        <f>'Energy consumption (raw)'!V1884*Lists!$H$93</f>
        <v>0</v>
      </c>
      <c r="Y1934">
        <f>'Energy consumption (raw)'!W1884*Lists!$H$94</f>
        <v>0</v>
      </c>
      <c r="Z1934">
        <f>'Energy consumption (raw)'!X1884*Lists!$H$96*1000000</f>
        <v>0</v>
      </c>
      <c r="AA1934">
        <f>'Energy consumption (raw)'!Y1884*Lists!$H$97</f>
        <v>0</v>
      </c>
      <c r="AB1934">
        <f>'Energy consumption (raw)'!Z1884*Lists!$H$96</f>
        <v>0</v>
      </c>
      <c r="AC1934">
        <f>'Energy consumption (raw)'!AA1884*Lists!$H$98</f>
        <v>0</v>
      </c>
      <c r="AD1934">
        <f>'Energy consumption (raw)'!AB1884*Lists!$H$99</f>
        <v>0</v>
      </c>
      <c r="AE1934">
        <f>'Energy consumption (raw)'!AC1884*Lists!$H$101</f>
        <v>0</v>
      </c>
      <c r="AF1934">
        <f>'Energy consumption (raw)'!AD1884*Lists!$H$101</f>
        <v>0</v>
      </c>
      <c r="AG1934">
        <f>'Energy consumption (raw)'!AE1884*Lists!$H$101</f>
        <v>0</v>
      </c>
      <c r="AH1934">
        <f>'Energy consumption (raw)'!AF1884*Lists!$H$100</f>
        <v>0</v>
      </c>
      <c r="AI1934" s="167">
        <f t="shared" si="139"/>
        <v>1282.658868</v>
      </c>
      <c r="AJ1934" s="179">
        <f>'Energy consumption (raw)'!AG1884</f>
        <v>1282.658868</v>
      </c>
      <c r="AK1934" s="179">
        <f>'Energy consumption (raw)'!AH1884</f>
        <v>0</v>
      </c>
      <c r="AL1934">
        <f>IF(ROUND(AI1934,-3)=ROUND('Energy consumption (raw)'!AG1884,-3),1,0)</f>
        <v>1</v>
      </c>
      <c r="AM1934" s="179" t="str">
        <f>'Energy consumption (raw)'!AJ1884</f>
        <v>48. Dong Nai</v>
      </c>
      <c r="AN1934">
        <f>VLOOKUP(AM1934,Lists!$F$9:$G$71,2,FALSE)</f>
        <v>1</v>
      </c>
    </row>
    <row r="1935" spans="2:40" x14ac:dyDescent="0.25">
      <c r="B1935" s="65" t="str">
        <f t="shared" si="137"/>
        <v>Industry1783</v>
      </c>
      <c r="C1935" s="179">
        <f>'Energy consumption (raw)'!B1885</f>
        <v>1783</v>
      </c>
      <c r="D1935" s="179">
        <f>'Energy consumption (raw)'!C1885</f>
        <v>0</v>
      </c>
      <c r="E1935" s="179">
        <f>'Energy consumption (raw)'!D1885</f>
        <v>0</v>
      </c>
      <c r="F1935" s="179" t="str">
        <f>'Energy consumption (raw)'!E1885</f>
        <v>Công nghiệp</v>
      </c>
      <c r="G1935" s="179" t="str">
        <f>'Energy consumption (raw)'!F1885</f>
        <v>Sản xuất thức ăn trong chăn nuôi</v>
      </c>
      <c r="H1935" s="179" t="str">
        <f>'Energy consumption (raw)'!G1885</f>
        <v>Industry</v>
      </c>
      <c r="I1935" s="179" t="str">
        <f>'Energy consumption (raw)'!I1885</f>
        <v>10 Manufacture of food products</v>
      </c>
      <c r="J1935" s="179" t="str">
        <f>INDEX(Sector!$E$6:$E$46,MATCH('Energy consumption (toe)'!I1935,Sector!$B$6:$B$46,FALSE))</f>
        <v>Manufacture of food products</v>
      </c>
      <c r="K1935" s="179">
        <f>IFERROR('Energy consumption (raw)'!J1885*Lists!$H$84,)</f>
        <v>0</v>
      </c>
      <c r="L1935" s="179">
        <f>'Energy consumption (raw)'!K1885*Lists!$H$84</f>
        <v>3452.0860080000002</v>
      </c>
      <c r="M1935" s="179">
        <f>'Energy consumption (raw)'!L1885*Lists!$H$84</f>
        <v>0</v>
      </c>
      <c r="N1935" s="179">
        <f>'Energy consumption (raw)'!M1885*Lists!$H$84</f>
        <v>0</v>
      </c>
      <c r="O1935" s="178">
        <f t="shared" si="138"/>
        <v>3452.0860080000002</v>
      </c>
      <c r="P1935">
        <f>'Energy consumption (raw)'!N1885*Lists!$H$85</f>
        <v>0</v>
      </c>
      <c r="Q1935">
        <f>'Energy consumption (raw)'!O1885*Lists!$H$86</f>
        <v>0</v>
      </c>
      <c r="R1935">
        <f>'Energy consumption (raw)'!P1885*Lists!$H$87</f>
        <v>0</v>
      </c>
      <c r="S1935">
        <f>'Energy consumption (raw)'!Q1885*Lists!$H$88</f>
        <v>0</v>
      </c>
      <c r="T1935">
        <f>'Energy consumption (raw)'!R1885*Lists!$H$89</f>
        <v>0</v>
      </c>
      <c r="U1935">
        <f>'Energy consumption (raw)'!S1885*Lists!$H$90</f>
        <v>0</v>
      </c>
      <c r="V1935">
        <f>'Energy consumption (raw)'!T1885*Lists!$H$91</f>
        <v>0</v>
      </c>
      <c r="W1935">
        <f>'Energy consumption (raw)'!U1885*Lists!$H$92</f>
        <v>0</v>
      </c>
      <c r="X1935">
        <f>'Energy consumption (raw)'!V1885*Lists!$H$93</f>
        <v>0</v>
      </c>
      <c r="Y1935">
        <f>'Energy consumption (raw)'!W1885*Lists!$H$94</f>
        <v>0</v>
      </c>
      <c r="Z1935">
        <f>'Energy consumption (raw)'!X1885*Lists!$H$96*1000000</f>
        <v>0</v>
      </c>
      <c r="AA1935">
        <f>'Energy consumption (raw)'!Y1885*Lists!$H$97</f>
        <v>0</v>
      </c>
      <c r="AB1935">
        <f>'Energy consumption (raw)'!Z1885*Lists!$H$96</f>
        <v>0</v>
      </c>
      <c r="AC1935">
        <f>'Energy consumption (raw)'!AA1885*Lists!$H$98</f>
        <v>0</v>
      </c>
      <c r="AD1935">
        <f>'Energy consumption (raw)'!AB1885*Lists!$H$99</f>
        <v>0</v>
      </c>
      <c r="AE1935">
        <f>'Energy consumption (raw)'!AC1885*Lists!$H$101</f>
        <v>0</v>
      </c>
      <c r="AF1935">
        <f>'Energy consumption (raw)'!AD1885*Lists!$H$101</f>
        <v>0</v>
      </c>
      <c r="AG1935">
        <f>'Energy consumption (raw)'!AE1885*Lists!$H$101</f>
        <v>0</v>
      </c>
      <c r="AH1935">
        <f>'Energy consumption (raw)'!AF1885*Lists!$H$100</f>
        <v>0</v>
      </c>
      <c r="AI1935" s="167">
        <f t="shared" si="139"/>
        <v>3452.0860080000002</v>
      </c>
      <c r="AJ1935" s="179">
        <f>'Energy consumption (raw)'!AG1885</f>
        <v>3452.0860080000002</v>
      </c>
      <c r="AK1935" s="179">
        <f>'Energy consumption (raw)'!AH1885</f>
        <v>1162</v>
      </c>
      <c r="AL1935">
        <f>IF(ROUND(AI1935,-3)=ROUND('Energy consumption (raw)'!AG1885,-3),1,0)</f>
        <v>1</v>
      </c>
      <c r="AM1935" s="179" t="str">
        <f>'Energy consumption (raw)'!AJ1885</f>
        <v>48. Dong Nai</v>
      </c>
      <c r="AN1935">
        <f>VLOOKUP(AM1935,Lists!$F$9:$G$71,2,FALSE)</f>
        <v>1</v>
      </c>
    </row>
    <row r="1936" spans="2:40" x14ac:dyDescent="0.25">
      <c r="B1936" s="65" t="str">
        <f t="shared" si="137"/>
        <v>Industry1784</v>
      </c>
      <c r="C1936" s="179">
        <f>'Energy consumption (raw)'!B1886</f>
        <v>1784</v>
      </c>
      <c r="D1936" s="179">
        <f>'Energy consumption (raw)'!C1886</f>
        <v>0</v>
      </c>
      <c r="E1936" s="179">
        <f>'Energy consumption (raw)'!D1886</f>
        <v>0</v>
      </c>
      <c r="F1936" s="179" t="str">
        <f>'Energy consumption (raw)'!E1886</f>
        <v>Công nghiệp</v>
      </c>
      <c r="G1936" s="179" t="str">
        <f>'Energy consumption (raw)'!F1886</f>
        <v>Sản xuất vải không dệt</v>
      </c>
      <c r="H1936" s="179" t="str">
        <f>'Energy consumption (raw)'!G1886</f>
        <v>Industry</v>
      </c>
      <c r="I1936" s="179" t="str">
        <f>'Energy consumption (raw)'!I1886</f>
        <v>13 Manufacture of textiles</v>
      </c>
      <c r="J1936" s="179" t="str">
        <f>INDEX(Sector!$E$6:$E$46,MATCH('Energy consumption (toe)'!I1936,Sector!$B$6:$B$46,FALSE))</f>
        <v>Manufacture of textiles</v>
      </c>
      <c r="K1936" s="179">
        <f>IFERROR('Energy consumption (raw)'!J1886*Lists!$H$84,)</f>
        <v>0</v>
      </c>
      <c r="L1936" s="179">
        <f>'Energy consumption (raw)'!K1886*Lists!$H$84</f>
        <v>2083.2166440000001</v>
      </c>
      <c r="M1936" s="179">
        <f>'Energy consumption (raw)'!L1886*Lists!$H$84</f>
        <v>0</v>
      </c>
      <c r="N1936" s="179">
        <f>'Energy consumption (raw)'!M1886*Lists!$H$84</f>
        <v>0</v>
      </c>
      <c r="O1936" s="178">
        <f t="shared" si="138"/>
        <v>2083.2166440000001</v>
      </c>
      <c r="P1936">
        <f>'Energy consumption (raw)'!N1886*Lists!$H$85</f>
        <v>0</v>
      </c>
      <c r="Q1936">
        <f>'Energy consumption (raw)'!O1886*Lists!$H$86</f>
        <v>0</v>
      </c>
      <c r="R1936">
        <f>'Energy consumption (raw)'!P1886*Lists!$H$87</f>
        <v>0</v>
      </c>
      <c r="S1936">
        <f>'Energy consumption (raw)'!Q1886*Lists!$H$88</f>
        <v>0</v>
      </c>
      <c r="T1936">
        <f>'Energy consumption (raw)'!R1886*Lists!$H$89</f>
        <v>0</v>
      </c>
      <c r="U1936">
        <f>'Energy consumption (raw)'!S1886*Lists!$H$90</f>
        <v>0</v>
      </c>
      <c r="V1936">
        <f>'Energy consumption (raw)'!T1886*Lists!$H$91</f>
        <v>0</v>
      </c>
      <c r="W1936">
        <f>'Energy consumption (raw)'!U1886*Lists!$H$92</f>
        <v>0</v>
      </c>
      <c r="X1936">
        <f>'Energy consumption (raw)'!V1886*Lists!$H$93</f>
        <v>0</v>
      </c>
      <c r="Y1936">
        <f>'Energy consumption (raw)'!W1886*Lists!$H$94</f>
        <v>0</v>
      </c>
      <c r="Z1936">
        <f>'Energy consumption (raw)'!X1886*Lists!$H$96*1000000</f>
        <v>0</v>
      </c>
      <c r="AA1936">
        <f>'Energy consumption (raw)'!Y1886*Lists!$H$97</f>
        <v>0</v>
      </c>
      <c r="AB1936">
        <f>'Energy consumption (raw)'!Z1886*Lists!$H$96</f>
        <v>0</v>
      </c>
      <c r="AC1936">
        <f>'Energy consumption (raw)'!AA1886*Lists!$H$98</f>
        <v>0</v>
      </c>
      <c r="AD1936">
        <f>'Energy consumption (raw)'!AB1886*Lists!$H$99</f>
        <v>0</v>
      </c>
      <c r="AE1936">
        <f>'Energy consumption (raw)'!AC1886*Lists!$H$101</f>
        <v>0</v>
      </c>
      <c r="AF1936">
        <f>'Energy consumption (raw)'!AD1886*Lists!$H$101</f>
        <v>0</v>
      </c>
      <c r="AG1936">
        <f>'Energy consumption (raw)'!AE1886*Lists!$H$101</f>
        <v>0</v>
      </c>
      <c r="AH1936">
        <f>'Energy consumption (raw)'!AF1886*Lists!$H$100</f>
        <v>0</v>
      </c>
      <c r="AI1936" s="167">
        <f t="shared" si="139"/>
        <v>2083.2166440000001</v>
      </c>
      <c r="AJ1936" s="179">
        <f>'Energy consumption (raw)'!AG1886</f>
        <v>2083.2166440000001</v>
      </c>
      <c r="AK1936" s="179">
        <f>'Energy consumption (raw)'!AH1886</f>
        <v>1814.5680000000002</v>
      </c>
      <c r="AL1936">
        <f>IF(ROUND(AI1936,-3)=ROUND('Energy consumption (raw)'!AG1886,-3),1,0)</f>
        <v>1</v>
      </c>
      <c r="AM1936" s="179" t="str">
        <f>'Energy consumption (raw)'!AJ1886</f>
        <v>48. Dong Nai</v>
      </c>
      <c r="AN1936">
        <f>VLOOKUP(AM1936,Lists!$F$9:$G$71,2,FALSE)</f>
        <v>1</v>
      </c>
    </row>
    <row r="1937" spans="2:40" x14ac:dyDescent="0.25">
      <c r="B1937" s="65" t="str">
        <f t="shared" si="137"/>
        <v>Industry1785</v>
      </c>
      <c r="C1937" s="179">
        <f>'Energy consumption (raw)'!B1887</f>
        <v>1785</v>
      </c>
      <c r="D1937" s="179">
        <f>'Energy consumption (raw)'!C1887</f>
        <v>0</v>
      </c>
      <c r="E1937" s="179">
        <f>'Energy consumption (raw)'!D1887</f>
        <v>0</v>
      </c>
      <c r="F1937" s="179" t="str">
        <f>'Energy consumption (raw)'!E1887</f>
        <v>Công nghiệp</v>
      </c>
      <c r="G1937" s="179" t="str">
        <f>'Energy consumption (raw)'!F1887</f>
        <v>Chế biến gỗ và các sản phẩm từ gỗ</v>
      </c>
      <c r="H1937" s="179" t="str">
        <f>'Energy consumption (raw)'!G1887</f>
        <v>Industry</v>
      </c>
      <c r="I1937" s="179" t="str">
        <f>'Energy consumption (raw)'!I1887</f>
        <v>16 Manufacture of wood and of products of wood and cork, except furniture;
manufacture of articles of straw and plaiting materials</v>
      </c>
      <c r="J1937" s="179" t="str">
        <f>INDEX(Sector!$E$6:$E$46,MATCH('Energy consumption (toe)'!I1937,Sector!$B$6:$B$46,FALSE))</f>
        <v>Manufacture of wood and of products of wood and cork, except furniture;
manufacture of articles of straw and plaiting materials</v>
      </c>
      <c r="K1937" s="179">
        <f>IFERROR('Energy consumption (raw)'!J1887*Lists!$H$84,)</f>
        <v>0</v>
      </c>
      <c r="L1937" s="179">
        <f>'Energy consumption (raw)'!K1887*Lists!$H$84</f>
        <v>5708.168028</v>
      </c>
      <c r="M1937" s="179">
        <f>'Energy consumption (raw)'!L1887*Lists!$H$84</f>
        <v>0</v>
      </c>
      <c r="N1937" s="179">
        <f>'Energy consumption (raw)'!M1887*Lists!$H$84</f>
        <v>0</v>
      </c>
      <c r="O1937" s="178">
        <f t="shared" si="138"/>
        <v>5708.168028</v>
      </c>
      <c r="P1937">
        <f>'Energy consumption (raw)'!N1887*Lists!$H$85</f>
        <v>0</v>
      </c>
      <c r="Q1937">
        <f>'Energy consumption (raw)'!O1887*Lists!$H$86</f>
        <v>0</v>
      </c>
      <c r="R1937">
        <f>'Energy consumption (raw)'!P1887*Lists!$H$87</f>
        <v>0</v>
      </c>
      <c r="S1937">
        <f>'Energy consumption (raw)'!Q1887*Lists!$H$88</f>
        <v>0</v>
      </c>
      <c r="T1937">
        <f>'Energy consumption (raw)'!R1887*Lists!$H$89</f>
        <v>0</v>
      </c>
      <c r="U1937">
        <f>'Energy consumption (raw)'!S1887*Lists!$H$90</f>
        <v>0</v>
      </c>
      <c r="V1937">
        <f>'Energy consumption (raw)'!T1887*Lists!$H$91</f>
        <v>0</v>
      </c>
      <c r="W1937">
        <f>'Energy consumption (raw)'!U1887*Lists!$H$92</f>
        <v>0</v>
      </c>
      <c r="X1937">
        <f>'Energy consumption (raw)'!V1887*Lists!$H$93</f>
        <v>0</v>
      </c>
      <c r="Y1937">
        <f>'Energy consumption (raw)'!W1887*Lists!$H$94</f>
        <v>0</v>
      </c>
      <c r="Z1937">
        <f>'Energy consumption (raw)'!X1887*Lists!$H$96*1000000</f>
        <v>0</v>
      </c>
      <c r="AA1937">
        <f>'Energy consumption (raw)'!Y1887*Lists!$H$97</f>
        <v>0</v>
      </c>
      <c r="AB1937">
        <f>'Energy consumption (raw)'!Z1887*Lists!$H$96</f>
        <v>0</v>
      </c>
      <c r="AC1937">
        <f>'Energy consumption (raw)'!AA1887*Lists!$H$98</f>
        <v>0</v>
      </c>
      <c r="AD1937">
        <f>'Energy consumption (raw)'!AB1887*Lists!$H$99</f>
        <v>0</v>
      </c>
      <c r="AE1937">
        <f>'Energy consumption (raw)'!AC1887*Lists!$H$101</f>
        <v>0</v>
      </c>
      <c r="AF1937">
        <f>'Energy consumption (raw)'!AD1887*Lists!$H$101</f>
        <v>0</v>
      </c>
      <c r="AG1937">
        <f>'Energy consumption (raw)'!AE1887*Lists!$H$101</f>
        <v>0</v>
      </c>
      <c r="AH1937">
        <f>'Energy consumption (raw)'!AF1887*Lists!$H$100</f>
        <v>0</v>
      </c>
      <c r="AI1937" s="167">
        <f t="shared" si="139"/>
        <v>5708.168028</v>
      </c>
      <c r="AJ1937" s="179">
        <f>'Energy consumption (raw)'!AG1887</f>
        <v>5708.168028</v>
      </c>
      <c r="AK1937" s="179">
        <f>'Energy consumption (raw)'!AH1887</f>
        <v>1814.5680000000002</v>
      </c>
      <c r="AL1937">
        <f>IF(ROUND(AI1937,-3)=ROUND('Energy consumption (raw)'!AG1887,-3),1,0)</f>
        <v>1</v>
      </c>
      <c r="AM1937" s="179" t="str">
        <f>'Energy consumption (raw)'!AJ1887</f>
        <v>48. Dong Nai</v>
      </c>
      <c r="AN1937">
        <f>VLOOKUP(AM1937,Lists!$F$9:$G$71,2,FALSE)</f>
        <v>1</v>
      </c>
    </row>
    <row r="1938" spans="2:40" x14ac:dyDescent="0.25">
      <c r="B1938" s="65" t="str">
        <f t="shared" si="137"/>
        <v>Industry1786</v>
      </c>
      <c r="C1938" s="179">
        <f>'Energy consumption (raw)'!B1888</f>
        <v>1786</v>
      </c>
      <c r="D1938" s="179">
        <f>'Energy consumption (raw)'!C1888</f>
        <v>0</v>
      </c>
      <c r="E1938" s="179">
        <f>'Energy consumption (raw)'!D1888</f>
        <v>0</v>
      </c>
      <c r="F1938" s="179" t="str">
        <f>'Energy consumption (raw)'!E1888</f>
        <v>Công nghiệp</v>
      </c>
      <c r="G1938" s="179" t="str">
        <f>'Energy consumption (raw)'!F1888</f>
        <v>Sãn xuất linh kiện điện tử</v>
      </c>
      <c r="H1938" s="179" t="str">
        <f>'Energy consumption (raw)'!G1888</f>
        <v>Industry</v>
      </c>
      <c r="I1938" s="179" t="str">
        <f>'Energy consumption (raw)'!I1888</f>
        <v>26 Manufacture of computer, electronic and optical products</v>
      </c>
      <c r="J1938" s="179" t="str">
        <f>INDEX(Sector!$E$6:$E$46,MATCH('Energy consumption (toe)'!I1938,Sector!$B$6:$B$46,FALSE))</f>
        <v>Manufacture of computer, electronic and optical products</v>
      </c>
      <c r="K1938" s="179">
        <f>IFERROR('Energy consumption (raw)'!J1888*Lists!$H$84,)</f>
        <v>4517.9040000000005</v>
      </c>
      <c r="L1938" s="179">
        <f>'Energy consumption (raw)'!K1888*Lists!$H$84</f>
        <v>13536.214380000001</v>
      </c>
      <c r="M1938" s="179">
        <f>'Energy consumption (raw)'!L1888*Lists!$H$84</f>
        <v>0</v>
      </c>
      <c r="N1938" s="179">
        <f>'Energy consumption (raw)'!M1888*Lists!$H$84</f>
        <v>0</v>
      </c>
      <c r="O1938" s="178">
        <f t="shared" si="138"/>
        <v>13536.214380000001</v>
      </c>
      <c r="P1938">
        <f>'Energy consumption (raw)'!N1888*Lists!$H$85</f>
        <v>0</v>
      </c>
      <c r="Q1938">
        <f>'Energy consumption (raw)'!O1888*Lists!$H$86</f>
        <v>0</v>
      </c>
      <c r="R1938">
        <f>'Energy consumption (raw)'!P1888*Lists!$H$87</f>
        <v>0</v>
      </c>
      <c r="S1938">
        <f>'Energy consumption (raw)'!Q1888*Lists!$H$88</f>
        <v>0</v>
      </c>
      <c r="T1938">
        <f>'Energy consumption (raw)'!R1888*Lists!$H$89</f>
        <v>0</v>
      </c>
      <c r="U1938">
        <f>'Energy consumption (raw)'!S1888*Lists!$H$90</f>
        <v>0</v>
      </c>
      <c r="V1938">
        <f>'Energy consumption (raw)'!T1888*Lists!$H$91</f>
        <v>0</v>
      </c>
      <c r="W1938">
        <f>'Energy consumption (raw)'!U1888*Lists!$H$92</f>
        <v>0</v>
      </c>
      <c r="X1938">
        <f>'Energy consumption (raw)'!V1888*Lists!$H$93</f>
        <v>0</v>
      </c>
      <c r="Y1938">
        <f>'Energy consumption (raw)'!W1888*Lists!$H$94</f>
        <v>0</v>
      </c>
      <c r="Z1938">
        <f>'Energy consumption (raw)'!X1888*Lists!$H$96*1000000</f>
        <v>0</v>
      </c>
      <c r="AA1938">
        <f>'Energy consumption (raw)'!Y1888*Lists!$H$97</f>
        <v>0</v>
      </c>
      <c r="AB1938">
        <f>'Energy consumption (raw)'!Z1888*Lists!$H$96</f>
        <v>0</v>
      </c>
      <c r="AC1938">
        <f>'Energy consumption (raw)'!AA1888*Lists!$H$98</f>
        <v>0</v>
      </c>
      <c r="AD1938">
        <f>'Energy consumption (raw)'!AB1888*Lists!$H$99</f>
        <v>0</v>
      </c>
      <c r="AE1938">
        <f>'Energy consumption (raw)'!AC1888*Lists!$H$101</f>
        <v>0</v>
      </c>
      <c r="AF1938">
        <f>'Energy consumption (raw)'!AD1888*Lists!$H$101</f>
        <v>0</v>
      </c>
      <c r="AG1938">
        <f>'Energy consumption (raw)'!AE1888*Lists!$H$101</f>
        <v>0</v>
      </c>
      <c r="AH1938">
        <f>'Energy consumption (raw)'!AF1888*Lists!$H$100</f>
        <v>0</v>
      </c>
      <c r="AI1938" s="167">
        <f t="shared" si="139"/>
        <v>13536.214380000001</v>
      </c>
      <c r="AJ1938" s="179">
        <f>'Energy consumption (raw)'!AG1888</f>
        <v>13536.214380000001</v>
      </c>
      <c r="AK1938" s="179">
        <f>'Energy consumption (raw)'!AH1888</f>
        <v>5508.2464</v>
      </c>
      <c r="AL1938">
        <f>IF(ROUND(AI1938,-3)=ROUND('Energy consumption (raw)'!AG1888,-3),1,0)</f>
        <v>1</v>
      </c>
      <c r="AM1938" s="179" t="str">
        <f>'Energy consumption (raw)'!AJ1888</f>
        <v>48. Dong Nai</v>
      </c>
      <c r="AN1938">
        <f>VLOOKUP(AM1938,Lists!$F$9:$G$71,2,FALSE)</f>
        <v>1</v>
      </c>
    </row>
    <row r="1939" spans="2:40" x14ac:dyDescent="0.25">
      <c r="B1939" s="65" t="str">
        <f t="shared" si="137"/>
        <v>Industry1787</v>
      </c>
      <c r="C1939" s="179">
        <f>'Energy consumption (raw)'!B1889</f>
        <v>1787</v>
      </c>
      <c r="D1939" s="179">
        <f>'Energy consumption (raw)'!C1889</f>
        <v>0</v>
      </c>
      <c r="E1939" s="179">
        <f>'Energy consumption (raw)'!D1889</f>
        <v>0</v>
      </c>
      <c r="F1939" s="179" t="str">
        <f>'Energy consumption (raw)'!E1889</f>
        <v>Công nghiệp</v>
      </c>
      <c r="G1939" s="179" t="str">
        <f>'Energy consumption (raw)'!F1889</f>
        <v>Gia công cơ khí, xử lý và tráng phủ kim loại</v>
      </c>
      <c r="H1939" s="179" t="str">
        <f>'Energy consumption (raw)'!G1889</f>
        <v>Industry</v>
      </c>
      <c r="I1939" s="179" t="str">
        <f>'Energy consumption (raw)'!I1889</f>
        <v>24 Manufacture of basic metals</v>
      </c>
      <c r="J1939" s="179" t="str">
        <f>INDEX(Sector!$E$6:$E$46,MATCH('Energy consumption (toe)'!I1939,Sector!$B$6:$B$46,FALSE))</f>
        <v>Manufacture of basic metals</v>
      </c>
      <c r="K1939" s="179">
        <f>IFERROR('Energy consumption (raw)'!J1889*Lists!$H$84,)</f>
        <v>1003.3301952</v>
      </c>
      <c r="L1939" s="179">
        <f>'Energy consumption (raw)'!K1889*Lists!$H$84</f>
        <v>2988.5379480000001</v>
      </c>
      <c r="M1939" s="179">
        <f>'Energy consumption (raw)'!L1889*Lists!$H$84</f>
        <v>0</v>
      </c>
      <c r="N1939" s="179">
        <f>'Energy consumption (raw)'!M1889*Lists!$H$84</f>
        <v>0</v>
      </c>
      <c r="O1939" s="178">
        <f t="shared" si="138"/>
        <v>2988.5379480000001</v>
      </c>
      <c r="P1939">
        <f>'Energy consumption (raw)'!N1889*Lists!$H$85</f>
        <v>0</v>
      </c>
      <c r="Q1939">
        <f>'Energy consumption (raw)'!O1889*Lists!$H$86</f>
        <v>0</v>
      </c>
      <c r="R1939">
        <f>'Energy consumption (raw)'!P1889*Lists!$H$87</f>
        <v>0</v>
      </c>
      <c r="S1939">
        <f>'Energy consumption (raw)'!Q1889*Lists!$H$88</f>
        <v>0</v>
      </c>
      <c r="T1939">
        <f>'Energy consumption (raw)'!R1889*Lists!$H$89</f>
        <v>0</v>
      </c>
      <c r="U1939">
        <f>'Energy consumption (raw)'!S1889*Lists!$H$90</f>
        <v>0</v>
      </c>
      <c r="V1939">
        <f>'Energy consumption (raw)'!T1889*Lists!$H$91</f>
        <v>0</v>
      </c>
      <c r="W1939">
        <f>'Energy consumption (raw)'!U1889*Lists!$H$92</f>
        <v>0</v>
      </c>
      <c r="X1939">
        <f>'Energy consumption (raw)'!V1889*Lists!$H$93</f>
        <v>0</v>
      </c>
      <c r="Y1939">
        <f>'Energy consumption (raw)'!W1889*Lists!$H$94</f>
        <v>0</v>
      </c>
      <c r="Z1939">
        <f>'Energy consumption (raw)'!X1889*Lists!$H$96*1000000</f>
        <v>0</v>
      </c>
      <c r="AA1939">
        <f>'Energy consumption (raw)'!Y1889*Lists!$H$97</f>
        <v>0</v>
      </c>
      <c r="AB1939">
        <f>'Energy consumption (raw)'!Z1889*Lists!$H$96</f>
        <v>0</v>
      </c>
      <c r="AC1939">
        <f>'Energy consumption (raw)'!AA1889*Lists!$H$98</f>
        <v>0</v>
      </c>
      <c r="AD1939">
        <f>'Energy consumption (raw)'!AB1889*Lists!$H$99</f>
        <v>0</v>
      </c>
      <c r="AE1939">
        <f>'Energy consumption (raw)'!AC1889*Lists!$H$101</f>
        <v>0</v>
      </c>
      <c r="AF1939">
        <f>'Energy consumption (raw)'!AD1889*Lists!$H$101</f>
        <v>0</v>
      </c>
      <c r="AG1939">
        <f>'Energy consumption (raw)'!AE1889*Lists!$H$101</f>
        <v>0</v>
      </c>
      <c r="AH1939">
        <f>'Energy consumption (raw)'!AF1889*Lists!$H$100</f>
        <v>0</v>
      </c>
      <c r="AI1939" s="167">
        <f t="shared" si="139"/>
        <v>2988.5379480000001</v>
      </c>
      <c r="AJ1939" s="179">
        <f>'Energy consumption (raw)'!AG1889</f>
        <v>2988.5379480000001</v>
      </c>
      <c r="AK1939" s="179">
        <f>'Energy consumption (raw)'!AH1889</f>
        <v>1221.56224</v>
      </c>
      <c r="AL1939">
        <f>IF(ROUND(AI1939,-3)=ROUND('Energy consumption (raw)'!AG1889,-3),1,0)</f>
        <v>1</v>
      </c>
      <c r="AM1939" s="179" t="str">
        <f>'Energy consumption (raw)'!AJ1889</f>
        <v>48. Dong Nai</v>
      </c>
      <c r="AN1939">
        <f>VLOOKUP(AM1939,Lists!$F$9:$G$71,2,FALSE)</f>
        <v>1</v>
      </c>
    </row>
    <row r="1940" spans="2:40" x14ac:dyDescent="0.25">
      <c r="B1940" s="65" t="str">
        <f t="shared" si="137"/>
        <v>Industry1788</v>
      </c>
      <c r="C1940" s="179">
        <f>'Energy consumption (raw)'!B1890</f>
        <v>1788</v>
      </c>
      <c r="D1940" s="179">
        <f>'Energy consumption (raw)'!C1890</f>
        <v>0</v>
      </c>
      <c r="E1940" s="179">
        <f>'Energy consumption (raw)'!D1890</f>
        <v>0</v>
      </c>
      <c r="F1940" s="179" t="str">
        <f>'Energy consumption (raw)'!E1890</f>
        <v>Công nghiệp</v>
      </c>
      <c r="G1940" s="179" t="str">
        <f>'Energy consumption (raw)'!F1890</f>
        <v>Dệt may</v>
      </c>
      <c r="H1940" s="179" t="str">
        <f>'Energy consumption (raw)'!G1890</f>
        <v>Industry</v>
      </c>
      <c r="I1940" s="179" t="str">
        <f>'Energy consumption (raw)'!I1890</f>
        <v>13 Manufacture of textiles</v>
      </c>
      <c r="J1940" s="179" t="str">
        <f>INDEX(Sector!$E$6:$E$46,MATCH('Energy consumption (toe)'!I1940,Sector!$B$6:$B$46,FALSE))</f>
        <v>Manufacture of textiles</v>
      </c>
      <c r="K1940" s="179">
        <f>IFERROR('Energy consumption (raw)'!J1890*Lists!$H$84,)</f>
        <v>1869.7313301000002</v>
      </c>
      <c r="L1940" s="179">
        <f>'Energy consumption (raw)'!K1890*Lists!$H$84</f>
        <v>1515.3494400000002</v>
      </c>
      <c r="M1940" s="179">
        <f>'Energy consumption (raw)'!L1890*Lists!$H$84</f>
        <v>0</v>
      </c>
      <c r="N1940" s="179">
        <f>'Energy consumption (raw)'!M1890*Lists!$H$84</f>
        <v>0</v>
      </c>
      <c r="O1940" s="178">
        <f t="shared" si="138"/>
        <v>1515.3494400000002</v>
      </c>
      <c r="P1940">
        <f>'Energy consumption (raw)'!N1890*Lists!$H$85</f>
        <v>0</v>
      </c>
      <c r="Q1940">
        <f>'Energy consumption (raw)'!O1890*Lists!$H$86</f>
        <v>0</v>
      </c>
      <c r="R1940">
        <f>'Energy consumption (raw)'!P1890*Lists!$H$87</f>
        <v>0</v>
      </c>
      <c r="S1940">
        <f>'Energy consumption (raw)'!Q1890*Lists!$H$88</f>
        <v>0</v>
      </c>
      <c r="T1940">
        <f>'Energy consumption (raw)'!R1890*Lists!$H$89</f>
        <v>0</v>
      </c>
      <c r="U1940">
        <f>'Energy consumption (raw)'!S1890*Lists!$H$90</f>
        <v>0</v>
      </c>
      <c r="V1940">
        <f>'Energy consumption (raw)'!T1890*Lists!$H$91</f>
        <v>0</v>
      </c>
      <c r="W1940">
        <f>'Energy consumption (raw)'!U1890*Lists!$H$92</f>
        <v>0</v>
      </c>
      <c r="X1940">
        <f>'Energy consumption (raw)'!V1890*Lists!$H$93</f>
        <v>0</v>
      </c>
      <c r="Y1940">
        <f>'Energy consumption (raw)'!W1890*Lists!$H$94</f>
        <v>0</v>
      </c>
      <c r="Z1940">
        <f>'Energy consumption (raw)'!X1890*Lists!$H$96*1000000</f>
        <v>0</v>
      </c>
      <c r="AA1940">
        <f>'Energy consumption (raw)'!Y1890*Lists!$H$97</f>
        <v>0</v>
      </c>
      <c r="AB1940">
        <f>'Energy consumption (raw)'!Z1890*Lists!$H$96</f>
        <v>0</v>
      </c>
      <c r="AC1940">
        <f>'Energy consumption (raw)'!AA1890*Lists!$H$98</f>
        <v>0</v>
      </c>
      <c r="AD1940">
        <f>'Energy consumption (raw)'!AB1890*Lists!$H$99</f>
        <v>0</v>
      </c>
      <c r="AE1940">
        <f>'Energy consumption (raw)'!AC1890*Lists!$H$101</f>
        <v>0</v>
      </c>
      <c r="AF1940">
        <f>'Energy consumption (raw)'!AD1890*Lists!$H$101</f>
        <v>0</v>
      </c>
      <c r="AG1940">
        <f>'Energy consumption (raw)'!AE1890*Lists!$H$101</f>
        <v>0</v>
      </c>
      <c r="AH1940">
        <f>'Energy consumption (raw)'!AF1890*Lists!$H$100</f>
        <v>0</v>
      </c>
      <c r="AI1940" s="167">
        <f t="shared" si="139"/>
        <v>1515.3494400000002</v>
      </c>
      <c r="AJ1940" s="179">
        <f>'Energy consumption (raw)'!AG1890</f>
        <v>1515.3494400000002</v>
      </c>
      <c r="AK1940" s="179">
        <f>'Energy consumption (raw)'!AH1890</f>
        <v>0</v>
      </c>
      <c r="AL1940">
        <f>IF(ROUND(AI1940,-3)=ROUND('Energy consumption (raw)'!AG1890,-3),1,0)</f>
        <v>1</v>
      </c>
      <c r="AM1940" s="179" t="str">
        <f>'Energy consumption (raw)'!AJ1890</f>
        <v>48. Dong Nai</v>
      </c>
      <c r="AN1940">
        <f>VLOOKUP(AM1940,Lists!$F$9:$G$71,2,FALSE)</f>
        <v>1</v>
      </c>
    </row>
    <row r="1941" spans="2:40" x14ac:dyDescent="0.25">
      <c r="B1941" s="65" t="str">
        <f t="shared" si="137"/>
        <v>Industry1789</v>
      </c>
      <c r="C1941" s="179">
        <f>'Energy consumption (raw)'!B1891</f>
        <v>1789</v>
      </c>
      <c r="D1941" s="179">
        <f>'Energy consumption (raw)'!C1891</f>
        <v>0</v>
      </c>
      <c r="E1941" s="179">
        <f>'Energy consumption (raw)'!D1891</f>
        <v>0</v>
      </c>
      <c r="F1941" s="179" t="str">
        <f>'Energy consumption (raw)'!E1891</f>
        <v>Công nghiệp</v>
      </c>
      <c r="G1941" s="179" t="str">
        <f>'Energy consumption (raw)'!F1891</f>
        <v>Chế biến gỗ và các sản phẩm từ gỗ</v>
      </c>
      <c r="H1941" s="179" t="str">
        <f>'Energy consumption (raw)'!G1891</f>
        <v>Industry</v>
      </c>
      <c r="I1941" s="179" t="str">
        <f>'Energy consumption (raw)'!I1891</f>
        <v>16 Manufacture of wood and of products of wood and cork, except furniture;
manufacture of articles of straw and plaiting materials</v>
      </c>
      <c r="J1941" s="179" t="str">
        <f>INDEX(Sector!$E$6:$E$46,MATCH('Energy consumption (toe)'!I1941,Sector!$B$6:$B$46,FALSE))</f>
        <v>Manufacture of wood and of products of wood and cork, except furniture;
manufacture of articles of straw and plaiting materials</v>
      </c>
      <c r="K1941" s="179">
        <f>IFERROR('Energy consumption (raw)'!J1891*Lists!$H$84,)</f>
        <v>0</v>
      </c>
      <c r="L1941" s="179">
        <f>'Energy consumption (raw)'!K1891*Lists!$H$84</f>
        <v>8372.1945599999999</v>
      </c>
      <c r="M1941" s="179">
        <f>'Energy consumption (raw)'!L1891*Lists!$H$84</f>
        <v>0</v>
      </c>
      <c r="N1941" s="179">
        <f>'Energy consumption (raw)'!M1891*Lists!$H$84</f>
        <v>0</v>
      </c>
      <c r="O1941" s="178">
        <f t="shared" si="138"/>
        <v>8372.1945599999999</v>
      </c>
      <c r="P1941">
        <f>'Energy consumption (raw)'!N1891*Lists!$H$85</f>
        <v>0</v>
      </c>
      <c r="Q1941">
        <f>'Energy consumption (raw)'!O1891*Lists!$H$86</f>
        <v>0</v>
      </c>
      <c r="R1941">
        <f>'Energy consumption (raw)'!P1891*Lists!$H$87</f>
        <v>0</v>
      </c>
      <c r="S1941">
        <f>'Energy consumption (raw)'!Q1891*Lists!$H$88</f>
        <v>0</v>
      </c>
      <c r="T1941">
        <f>'Energy consumption (raw)'!R1891*Lists!$H$89</f>
        <v>0</v>
      </c>
      <c r="U1941">
        <f>'Energy consumption (raw)'!S1891*Lists!$H$90</f>
        <v>0</v>
      </c>
      <c r="V1941">
        <f>'Energy consumption (raw)'!T1891*Lists!$H$91</f>
        <v>0</v>
      </c>
      <c r="W1941">
        <f>'Energy consumption (raw)'!U1891*Lists!$H$92</f>
        <v>0</v>
      </c>
      <c r="X1941">
        <f>'Energy consumption (raw)'!V1891*Lists!$H$93</f>
        <v>0</v>
      </c>
      <c r="Y1941">
        <f>'Energy consumption (raw)'!W1891*Lists!$H$94</f>
        <v>0</v>
      </c>
      <c r="Z1941">
        <f>'Energy consumption (raw)'!X1891*Lists!$H$96*1000000</f>
        <v>0</v>
      </c>
      <c r="AA1941">
        <f>'Energy consumption (raw)'!Y1891*Lists!$H$97</f>
        <v>0</v>
      </c>
      <c r="AB1941">
        <f>'Energy consumption (raw)'!Z1891*Lists!$H$96</f>
        <v>0</v>
      </c>
      <c r="AC1941">
        <f>'Energy consumption (raw)'!AA1891*Lists!$H$98</f>
        <v>0</v>
      </c>
      <c r="AD1941">
        <f>'Energy consumption (raw)'!AB1891*Lists!$H$99</f>
        <v>0</v>
      </c>
      <c r="AE1941">
        <f>'Energy consumption (raw)'!AC1891*Lists!$H$101</f>
        <v>0</v>
      </c>
      <c r="AF1941">
        <f>'Energy consumption (raw)'!AD1891*Lists!$H$101</f>
        <v>0</v>
      </c>
      <c r="AG1941">
        <f>'Energy consumption (raw)'!AE1891*Lists!$H$101</f>
        <v>0</v>
      </c>
      <c r="AH1941">
        <f>'Energy consumption (raw)'!AF1891*Lists!$H$100</f>
        <v>0</v>
      </c>
      <c r="AI1941" s="167">
        <f t="shared" si="139"/>
        <v>8372.1945599999999</v>
      </c>
      <c r="AJ1941" s="179">
        <f>'Energy consumption (raw)'!AG1891</f>
        <v>8372.1945599999999</v>
      </c>
      <c r="AK1941" s="179">
        <f>'Energy consumption (raw)'!AH1891</f>
        <v>3110.9194500000003</v>
      </c>
      <c r="AL1941">
        <f>IF(ROUND(AI1941,-3)=ROUND('Energy consumption (raw)'!AG1891,-3),1,0)</f>
        <v>1</v>
      </c>
      <c r="AM1941" s="179" t="str">
        <f>'Energy consumption (raw)'!AJ1891</f>
        <v>48. Dong Nai</v>
      </c>
      <c r="AN1941">
        <f>VLOOKUP(AM1941,Lists!$F$9:$G$71,2,FALSE)</f>
        <v>1</v>
      </c>
    </row>
    <row r="1942" spans="2:40" x14ac:dyDescent="0.25">
      <c r="B1942" s="65" t="str">
        <f t="shared" si="137"/>
        <v>Industry1790</v>
      </c>
      <c r="C1942" s="179">
        <f>'Energy consumption (raw)'!B1892</f>
        <v>1790</v>
      </c>
      <c r="D1942" s="179">
        <f>'Energy consumption (raw)'!C1892</f>
        <v>0</v>
      </c>
      <c r="E1942" s="179">
        <f>'Energy consumption (raw)'!D1892</f>
        <v>0</v>
      </c>
      <c r="F1942" s="179" t="str">
        <f>'Energy consumption (raw)'!E1892</f>
        <v>Công nghiệp</v>
      </c>
      <c r="G1942" s="179" t="str">
        <f>'Energy consumption (raw)'!F1892</f>
        <v>Sản xuất các sản phẩn từ cao su, nhựa</v>
      </c>
      <c r="H1942" s="179" t="str">
        <f>'Energy consumption (raw)'!G1892</f>
        <v>Industry</v>
      </c>
      <c r="I1942" s="179" t="str">
        <f>'Energy consumption (raw)'!I1892</f>
        <v>22 Manufacture of rubber and plastics products</v>
      </c>
      <c r="J1942" s="179" t="str">
        <f>INDEX(Sector!$E$6:$E$46,MATCH('Energy consumption (toe)'!I1942,Sector!$B$6:$B$46,FALSE))</f>
        <v>Manufacture of rubber and plastics products</v>
      </c>
      <c r="K1942" s="179">
        <f>IFERROR('Energy consumption (raw)'!J1892*Lists!$H$84,)</f>
        <v>0</v>
      </c>
      <c r="L1942" s="179">
        <f>'Energy consumption (raw)'!K1892*Lists!$H$84</f>
        <v>1082.0194920000001</v>
      </c>
      <c r="M1942" s="179">
        <f>'Energy consumption (raw)'!L1892*Lists!$H$84</f>
        <v>0</v>
      </c>
      <c r="N1942" s="179">
        <f>'Energy consumption (raw)'!M1892*Lists!$H$84</f>
        <v>0</v>
      </c>
      <c r="O1942" s="178">
        <f t="shared" si="138"/>
        <v>1082.0194920000001</v>
      </c>
      <c r="P1942">
        <f>'Energy consumption (raw)'!N1892*Lists!$H$85</f>
        <v>0</v>
      </c>
      <c r="Q1942">
        <f>'Energy consumption (raw)'!O1892*Lists!$H$86</f>
        <v>0</v>
      </c>
      <c r="R1942">
        <f>'Energy consumption (raw)'!P1892*Lists!$H$87</f>
        <v>0</v>
      </c>
      <c r="S1942">
        <f>'Energy consumption (raw)'!Q1892*Lists!$H$88</f>
        <v>0</v>
      </c>
      <c r="T1942">
        <f>'Energy consumption (raw)'!R1892*Lists!$H$89</f>
        <v>0</v>
      </c>
      <c r="U1942">
        <f>'Energy consumption (raw)'!S1892*Lists!$H$90</f>
        <v>0</v>
      </c>
      <c r="V1942">
        <f>'Energy consumption (raw)'!T1892*Lists!$H$91</f>
        <v>0</v>
      </c>
      <c r="W1942">
        <f>'Energy consumption (raw)'!U1892*Lists!$H$92</f>
        <v>0</v>
      </c>
      <c r="X1942">
        <f>'Energy consumption (raw)'!V1892*Lists!$H$93</f>
        <v>0</v>
      </c>
      <c r="Y1942">
        <f>'Energy consumption (raw)'!W1892*Lists!$H$94</f>
        <v>0</v>
      </c>
      <c r="Z1942">
        <f>'Energy consumption (raw)'!X1892*Lists!$H$96*1000000</f>
        <v>0</v>
      </c>
      <c r="AA1942">
        <f>'Energy consumption (raw)'!Y1892*Lists!$H$97</f>
        <v>0</v>
      </c>
      <c r="AB1942">
        <f>'Energy consumption (raw)'!Z1892*Lists!$H$96</f>
        <v>0</v>
      </c>
      <c r="AC1942">
        <f>'Energy consumption (raw)'!AA1892*Lists!$H$98</f>
        <v>0</v>
      </c>
      <c r="AD1942">
        <f>'Energy consumption (raw)'!AB1892*Lists!$H$99</f>
        <v>0</v>
      </c>
      <c r="AE1942">
        <f>'Energy consumption (raw)'!AC1892*Lists!$H$101</f>
        <v>0</v>
      </c>
      <c r="AF1942">
        <f>'Energy consumption (raw)'!AD1892*Lists!$H$101</f>
        <v>0</v>
      </c>
      <c r="AG1942">
        <f>'Energy consumption (raw)'!AE1892*Lists!$H$101</f>
        <v>0</v>
      </c>
      <c r="AH1942">
        <f>'Energy consumption (raw)'!AF1892*Lists!$H$100</f>
        <v>0</v>
      </c>
      <c r="AI1942" s="167">
        <f t="shared" si="139"/>
        <v>1082.0194920000001</v>
      </c>
      <c r="AJ1942" s="179">
        <f>'Energy consumption (raw)'!AG1892</f>
        <v>1082.0194920000001</v>
      </c>
      <c r="AK1942" s="179">
        <f>'Energy consumption (raw)'!AH1892</f>
        <v>0</v>
      </c>
      <c r="AL1942">
        <f>IF(ROUND(AI1942,-3)=ROUND('Energy consumption (raw)'!AG1892,-3),1,0)</f>
        <v>1</v>
      </c>
      <c r="AM1942" s="179" t="str">
        <f>'Energy consumption (raw)'!AJ1892</f>
        <v>48. Dong Nai</v>
      </c>
      <c r="AN1942">
        <f>VLOOKUP(AM1942,Lists!$F$9:$G$71,2,FALSE)</f>
        <v>1</v>
      </c>
    </row>
    <row r="1943" spans="2:40" x14ac:dyDescent="0.25">
      <c r="B1943" s="65" t="str">
        <f t="shared" si="137"/>
        <v>Industry1791</v>
      </c>
      <c r="C1943" s="179">
        <f>'Energy consumption (raw)'!B1893</f>
        <v>1791</v>
      </c>
      <c r="D1943" s="179">
        <f>'Energy consumption (raw)'!C1893</f>
        <v>0</v>
      </c>
      <c r="E1943" s="179">
        <f>'Energy consumption (raw)'!D1893</f>
        <v>0</v>
      </c>
      <c r="F1943" s="179" t="str">
        <f>'Energy consumption (raw)'!E1893</f>
        <v>Công nghiệp</v>
      </c>
      <c r="G1943" s="179" t="str">
        <f>'Energy consumption (raw)'!F1893</f>
        <v>Sản xuất các sản phẩm từ cao su và nhựa các loại</v>
      </c>
      <c r="H1943" s="179" t="str">
        <f>'Energy consumption (raw)'!G1893</f>
        <v>Industry</v>
      </c>
      <c r="I1943" s="179" t="str">
        <f>'Energy consumption (raw)'!I1893</f>
        <v>22 Manufacture of rubber and plastics products</v>
      </c>
      <c r="J1943" s="179" t="str">
        <f>INDEX(Sector!$E$6:$E$46,MATCH('Energy consumption (toe)'!I1943,Sector!$B$6:$B$46,FALSE))</f>
        <v>Manufacture of rubber and plastics products</v>
      </c>
      <c r="K1943" s="179">
        <f>IFERROR('Energy consumption (raw)'!J1893*Lists!$H$84,)</f>
        <v>0</v>
      </c>
      <c r="L1943" s="179">
        <f>'Energy consumption (raw)'!K1893*Lists!$H$84</f>
        <v>3901.1823300000001</v>
      </c>
      <c r="M1943" s="179">
        <f>'Energy consumption (raw)'!L1893*Lists!$H$84</f>
        <v>0</v>
      </c>
      <c r="N1943" s="179">
        <f>'Energy consumption (raw)'!M1893*Lists!$H$84</f>
        <v>0</v>
      </c>
      <c r="O1943" s="178">
        <f t="shared" si="138"/>
        <v>3901.1823300000001</v>
      </c>
      <c r="P1943">
        <f>'Energy consumption (raw)'!N1893*Lists!$H$85</f>
        <v>0</v>
      </c>
      <c r="Q1943">
        <f>'Energy consumption (raw)'!O1893*Lists!$H$86</f>
        <v>0</v>
      </c>
      <c r="R1943">
        <f>'Energy consumption (raw)'!P1893*Lists!$H$87</f>
        <v>0</v>
      </c>
      <c r="S1943">
        <f>'Energy consumption (raw)'!Q1893*Lists!$H$88</f>
        <v>0</v>
      </c>
      <c r="T1943">
        <f>'Energy consumption (raw)'!R1893*Lists!$H$89</f>
        <v>0</v>
      </c>
      <c r="U1943">
        <f>'Energy consumption (raw)'!S1893*Lists!$H$90</f>
        <v>0</v>
      </c>
      <c r="V1943">
        <f>'Energy consumption (raw)'!T1893*Lists!$H$91</f>
        <v>0</v>
      </c>
      <c r="W1943">
        <f>'Energy consumption (raw)'!U1893*Lists!$H$92</f>
        <v>0</v>
      </c>
      <c r="X1943">
        <f>'Energy consumption (raw)'!V1893*Lists!$H$93</f>
        <v>0</v>
      </c>
      <c r="Y1943">
        <f>'Energy consumption (raw)'!W1893*Lists!$H$94</f>
        <v>0</v>
      </c>
      <c r="Z1943">
        <f>'Energy consumption (raw)'!X1893*Lists!$H$96*1000000</f>
        <v>0</v>
      </c>
      <c r="AA1943">
        <f>'Energy consumption (raw)'!Y1893*Lists!$H$97</f>
        <v>0</v>
      </c>
      <c r="AB1943">
        <f>'Energy consumption (raw)'!Z1893*Lists!$H$96</f>
        <v>0</v>
      </c>
      <c r="AC1943">
        <f>'Energy consumption (raw)'!AA1893*Lists!$H$98</f>
        <v>0</v>
      </c>
      <c r="AD1943">
        <f>'Energy consumption (raw)'!AB1893*Lists!$H$99</f>
        <v>0</v>
      </c>
      <c r="AE1943">
        <f>'Energy consumption (raw)'!AC1893*Lists!$H$101</f>
        <v>0</v>
      </c>
      <c r="AF1943">
        <f>'Energy consumption (raw)'!AD1893*Lists!$H$101</f>
        <v>0</v>
      </c>
      <c r="AG1943">
        <f>'Energy consumption (raw)'!AE1893*Lists!$H$101</f>
        <v>0</v>
      </c>
      <c r="AH1943">
        <f>'Energy consumption (raw)'!AF1893*Lists!$H$100</f>
        <v>0</v>
      </c>
      <c r="AI1943" s="167">
        <f t="shared" si="139"/>
        <v>3901.1823300000001</v>
      </c>
      <c r="AJ1943" s="179">
        <f>'Energy consumption (raw)'!AG1893</f>
        <v>3901.1823300000001</v>
      </c>
      <c r="AK1943" s="179">
        <f>'Energy consumption (raw)'!AH1893</f>
        <v>3901.1823300000001</v>
      </c>
      <c r="AL1943">
        <f>IF(ROUND(AI1943,-3)=ROUND('Energy consumption (raw)'!AG1893,-3),1,0)</f>
        <v>1</v>
      </c>
      <c r="AM1943" s="179" t="str">
        <f>'Energy consumption (raw)'!AJ1893</f>
        <v>48. Dong Nai</v>
      </c>
      <c r="AN1943">
        <f>VLOOKUP(AM1943,Lists!$F$9:$G$71,2,FALSE)</f>
        <v>1</v>
      </c>
    </row>
    <row r="1944" spans="2:40" x14ac:dyDescent="0.25">
      <c r="B1944" s="65" t="str">
        <f t="shared" si="137"/>
        <v>Industry1792</v>
      </c>
      <c r="C1944" s="179">
        <f>'Energy consumption (raw)'!B1894</f>
        <v>1792</v>
      </c>
      <c r="D1944" s="179">
        <f>'Energy consumption (raw)'!C1894</f>
        <v>0</v>
      </c>
      <c r="E1944" s="179">
        <f>'Energy consumption (raw)'!D1894</f>
        <v>0</v>
      </c>
      <c r="F1944" s="179" t="str">
        <f>'Energy consumption (raw)'!E1894</f>
        <v>Công nghiệp</v>
      </c>
      <c r="G1944" s="179" t="str">
        <f>'Energy consumption (raw)'!F1894</f>
        <v>Sản xuất găng tay y tế</v>
      </c>
      <c r="H1944" s="179" t="str">
        <f>'Energy consumption (raw)'!G1894</f>
        <v>Industry</v>
      </c>
      <c r="I1944" s="179" t="str">
        <f>'Energy consumption (raw)'!I1894</f>
        <v>32 Other manufacturing</v>
      </c>
      <c r="J1944" s="179" t="str">
        <f>INDEX(Sector!$E$6:$E$46,MATCH('Energy consumption (toe)'!I1944,Sector!$B$6:$B$46,FALSE))</f>
        <v>Other manufacturing</v>
      </c>
      <c r="K1944" s="179">
        <f>IFERROR('Energy consumption (raw)'!J1894*Lists!$H$84,)</f>
        <v>862.25926000000004</v>
      </c>
      <c r="L1944" s="179">
        <f>'Energy consumption (raw)'!K1894*Lists!$H$84</f>
        <v>7571.1924000000008</v>
      </c>
      <c r="M1944" s="179">
        <f>'Energy consumption (raw)'!L1894*Lists!$H$84</f>
        <v>0</v>
      </c>
      <c r="N1944" s="179">
        <f>'Energy consumption (raw)'!M1894*Lists!$H$84</f>
        <v>0</v>
      </c>
      <c r="O1944" s="178">
        <f t="shared" si="138"/>
        <v>7571.1924000000008</v>
      </c>
      <c r="P1944">
        <f>'Energy consumption (raw)'!N1894*Lists!$H$85</f>
        <v>0</v>
      </c>
      <c r="Q1944">
        <f>'Energy consumption (raw)'!O1894*Lists!$H$86</f>
        <v>0</v>
      </c>
      <c r="R1944">
        <f>'Energy consumption (raw)'!P1894*Lists!$H$87</f>
        <v>0</v>
      </c>
      <c r="S1944">
        <f>'Energy consumption (raw)'!Q1894*Lists!$H$88</f>
        <v>0</v>
      </c>
      <c r="T1944">
        <f>'Energy consumption (raw)'!R1894*Lists!$H$89</f>
        <v>0</v>
      </c>
      <c r="U1944">
        <f>'Energy consumption (raw)'!S1894*Lists!$H$90</f>
        <v>0</v>
      </c>
      <c r="V1944">
        <f>'Energy consumption (raw)'!T1894*Lists!$H$91</f>
        <v>0</v>
      </c>
      <c r="W1944">
        <f>'Energy consumption (raw)'!U1894*Lists!$H$92</f>
        <v>0</v>
      </c>
      <c r="X1944">
        <f>'Energy consumption (raw)'!V1894*Lists!$H$93</f>
        <v>0</v>
      </c>
      <c r="Y1944">
        <f>'Energy consumption (raw)'!W1894*Lists!$H$94</f>
        <v>0</v>
      </c>
      <c r="Z1944">
        <f>'Energy consumption (raw)'!X1894*Lists!$H$96*1000000</f>
        <v>0</v>
      </c>
      <c r="AA1944">
        <f>'Energy consumption (raw)'!Y1894*Lists!$H$97</f>
        <v>0</v>
      </c>
      <c r="AB1944">
        <f>'Energy consumption (raw)'!Z1894*Lists!$H$96</f>
        <v>0</v>
      </c>
      <c r="AC1944">
        <f>'Energy consumption (raw)'!AA1894*Lists!$H$98</f>
        <v>0</v>
      </c>
      <c r="AD1944">
        <f>'Energy consumption (raw)'!AB1894*Lists!$H$99</f>
        <v>0</v>
      </c>
      <c r="AE1944">
        <f>'Energy consumption (raw)'!AC1894*Lists!$H$101</f>
        <v>0</v>
      </c>
      <c r="AF1944">
        <f>'Energy consumption (raw)'!AD1894*Lists!$H$101</f>
        <v>0</v>
      </c>
      <c r="AG1944">
        <f>'Energy consumption (raw)'!AE1894*Lists!$H$101</f>
        <v>0</v>
      </c>
      <c r="AH1944">
        <f>'Energy consumption (raw)'!AF1894*Lists!$H$100</f>
        <v>0</v>
      </c>
      <c r="AI1944" s="167">
        <f t="shared" si="139"/>
        <v>7571.1924000000008</v>
      </c>
      <c r="AJ1944" s="179">
        <f>'Energy consumption (raw)'!AG1894</f>
        <v>7571.1924000000008</v>
      </c>
      <c r="AK1944" s="179">
        <f>'Energy consumption (raw)'!AH1894</f>
        <v>1792.7376360000001</v>
      </c>
      <c r="AL1944">
        <f>IF(ROUND(AI1944,-3)=ROUND('Energy consumption (raw)'!AG1894,-3),1,0)</f>
        <v>1</v>
      </c>
      <c r="AM1944" s="179" t="str">
        <f>'Energy consumption (raw)'!AJ1894</f>
        <v>48. Dong Nai</v>
      </c>
      <c r="AN1944">
        <f>VLOOKUP(AM1944,Lists!$F$9:$G$71,2,FALSE)</f>
        <v>1</v>
      </c>
    </row>
    <row r="1945" spans="2:40" x14ac:dyDescent="0.25">
      <c r="B1945" s="65" t="str">
        <f t="shared" si="137"/>
        <v>Industry1793</v>
      </c>
      <c r="C1945" s="179">
        <f>'Energy consumption (raw)'!B1895</f>
        <v>1793</v>
      </c>
      <c r="D1945" s="179">
        <f>'Energy consumption (raw)'!C1895</f>
        <v>0</v>
      </c>
      <c r="E1945" s="179">
        <f>'Energy consumption (raw)'!D1895</f>
        <v>0</v>
      </c>
      <c r="F1945" s="179" t="str">
        <f>'Energy consumption (raw)'!E1895</f>
        <v>Công nghiệp</v>
      </c>
      <c r="G1945" s="179" t="str">
        <f>'Energy consumption (raw)'!F1895</f>
        <v>Chế biến thực phẩm</v>
      </c>
      <c r="H1945" s="179" t="str">
        <f>'Energy consumption (raw)'!G1895</f>
        <v>Industry</v>
      </c>
      <c r="I1945" s="179" t="str">
        <f>'Energy consumption (raw)'!I1895</f>
        <v>10 Manufacture of food products</v>
      </c>
      <c r="J1945" s="179" t="str">
        <f>INDEX(Sector!$E$6:$E$46,MATCH('Energy consumption (toe)'!I1945,Sector!$B$6:$B$46,FALSE))</f>
        <v>Manufacture of food products</v>
      </c>
      <c r="K1945" s="179">
        <f>IFERROR('Energy consumption (raw)'!J1895*Lists!$H$84,)</f>
        <v>0</v>
      </c>
      <c r="L1945" s="179">
        <f>'Energy consumption (raw)'!K1895*Lists!$H$84</f>
        <v>1395.0324720000001</v>
      </c>
      <c r="M1945" s="179">
        <f>'Energy consumption (raw)'!L1895*Lists!$H$84</f>
        <v>0</v>
      </c>
      <c r="N1945" s="179">
        <f>'Energy consumption (raw)'!M1895*Lists!$H$84</f>
        <v>0</v>
      </c>
      <c r="O1945" s="178">
        <f t="shared" si="138"/>
        <v>1395.0324720000001</v>
      </c>
      <c r="P1945">
        <f>'Energy consumption (raw)'!N1895*Lists!$H$85</f>
        <v>0</v>
      </c>
      <c r="Q1945">
        <f>'Energy consumption (raw)'!O1895*Lists!$H$86</f>
        <v>0</v>
      </c>
      <c r="R1945">
        <f>'Energy consumption (raw)'!P1895*Lists!$H$87</f>
        <v>0</v>
      </c>
      <c r="S1945">
        <f>'Energy consumption (raw)'!Q1895*Lists!$H$88</f>
        <v>0</v>
      </c>
      <c r="T1945">
        <f>'Energy consumption (raw)'!R1895*Lists!$H$89</f>
        <v>0</v>
      </c>
      <c r="U1945">
        <f>'Energy consumption (raw)'!S1895*Lists!$H$90</f>
        <v>0</v>
      </c>
      <c r="V1945">
        <f>'Energy consumption (raw)'!T1895*Lists!$H$91</f>
        <v>0</v>
      </c>
      <c r="W1945">
        <f>'Energy consumption (raw)'!U1895*Lists!$H$92</f>
        <v>0</v>
      </c>
      <c r="X1945">
        <f>'Energy consumption (raw)'!V1895*Lists!$H$93</f>
        <v>0</v>
      </c>
      <c r="Y1945">
        <f>'Energy consumption (raw)'!W1895*Lists!$H$94</f>
        <v>0</v>
      </c>
      <c r="Z1945">
        <f>'Energy consumption (raw)'!X1895*Lists!$H$96*1000000</f>
        <v>0</v>
      </c>
      <c r="AA1945">
        <f>'Energy consumption (raw)'!Y1895*Lists!$H$97</f>
        <v>0</v>
      </c>
      <c r="AB1945">
        <f>'Energy consumption (raw)'!Z1895*Lists!$H$96</f>
        <v>0</v>
      </c>
      <c r="AC1945">
        <f>'Energy consumption (raw)'!AA1895*Lists!$H$98</f>
        <v>0</v>
      </c>
      <c r="AD1945">
        <f>'Energy consumption (raw)'!AB1895*Lists!$H$99</f>
        <v>0</v>
      </c>
      <c r="AE1945">
        <f>'Energy consumption (raw)'!AC1895*Lists!$H$101</f>
        <v>0</v>
      </c>
      <c r="AF1945">
        <f>'Energy consumption (raw)'!AD1895*Lists!$H$101</f>
        <v>0</v>
      </c>
      <c r="AG1945">
        <f>'Energy consumption (raw)'!AE1895*Lists!$H$101</f>
        <v>0</v>
      </c>
      <c r="AH1945">
        <f>'Energy consumption (raw)'!AF1895*Lists!$H$100</f>
        <v>0</v>
      </c>
      <c r="AI1945" s="167">
        <f t="shared" si="139"/>
        <v>1395.0324720000001</v>
      </c>
      <c r="AJ1945" s="179">
        <f>'Energy consumption (raw)'!AG1895</f>
        <v>1395.0324720000001</v>
      </c>
      <c r="AK1945" s="179">
        <f>'Energy consumption (raw)'!AH1895</f>
        <v>0</v>
      </c>
      <c r="AL1945">
        <f>IF(ROUND(AI1945,-3)=ROUND('Energy consumption (raw)'!AG1895,-3),1,0)</f>
        <v>1</v>
      </c>
      <c r="AM1945" s="179" t="str">
        <f>'Energy consumption (raw)'!AJ1895</f>
        <v>48. Dong Nai</v>
      </c>
      <c r="AN1945">
        <f>VLOOKUP(AM1945,Lists!$F$9:$G$71,2,FALSE)</f>
        <v>1</v>
      </c>
    </row>
    <row r="1946" spans="2:40" x14ac:dyDescent="0.25">
      <c r="B1946" s="65" t="str">
        <f t="shared" si="137"/>
        <v>Industry1794</v>
      </c>
      <c r="C1946" s="179">
        <f>'Energy consumption (raw)'!B1896</f>
        <v>1794</v>
      </c>
      <c r="D1946" s="179">
        <f>'Energy consumption (raw)'!C1896</f>
        <v>0</v>
      </c>
      <c r="E1946" s="179">
        <f>'Energy consumption (raw)'!D1896</f>
        <v>0</v>
      </c>
      <c r="F1946" s="179" t="str">
        <f>'Energy consumption (raw)'!E1896</f>
        <v>Công nghiệp</v>
      </c>
      <c r="G1946" s="179" t="str">
        <f>'Energy consumption (raw)'!F1896</f>
        <v>Sản xuất hoá chất cơ bản</v>
      </c>
      <c r="H1946" s="179" t="str">
        <f>'Energy consumption (raw)'!G1896</f>
        <v>Industry</v>
      </c>
      <c r="I1946" s="179" t="str">
        <f>'Energy consumption (raw)'!I1896</f>
        <v>20 Manufacture of chemicals and chemical products</v>
      </c>
      <c r="J1946" s="179" t="str">
        <f>INDEX(Sector!$E$6:$E$46,MATCH('Energy consumption (toe)'!I1946,Sector!$B$6:$B$46,FALSE))</f>
        <v>Manufacture of chemicals and chemical products</v>
      </c>
      <c r="K1946" s="179">
        <f>IFERROR('Energy consumption (raw)'!J1896*Lists!$H$84,)</f>
        <v>0</v>
      </c>
      <c r="L1946" s="179">
        <f>'Energy consumption (raw)'!K1896*Lists!$H$84</f>
        <v>1813.6422000000002</v>
      </c>
      <c r="M1946" s="179">
        <f>'Energy consumption (raw)'!L1896*Lists!$H$84</f>
        <v>0</v>
      </c>
      <c r="N1946" s="179">
        <f>'Energy consumption (raw)'!M1896*Lists!$H$84</f>
        <v>0</v>
      </c>
      <c r="O1946" s="178">
        <f t="shared" si="138"/>
        <v>1813.6422000000002</v>
      </c>
      <c r="P1946">
        <f>'Energy consumption (raw)'!N1896*Lists!$H$85</f>
        <v>0</v>
      </c>
      <c r="Q1946">
        <f>'Energy consumption (raw)'!O1896*Lists!$H$86</f>
        <v>0</v>
      </c>
      <c r="R1946">
        <f>'Energy consumption (raw)'!P1896*Lists!$H$87</f>
        <v>0</v>
      </c>
      <c r="S1946">
        <f>'Energy consumption (raw)'!Q1896*Lists!$H$88</f>
        <v>0</v>
      </c>
      <c r="T1946">
        <f>'Energy consumption (raw)'!R1896*Lists!$H$89</f>
        <v>0</v>
      </c>
      <c r="U1946">
        <f>'Energy consumption (raw)'!S1896*Lists!$H$90</f>
        <v>0</v>
      </c>
      <c r="V1946">
        <f>'Energy consumption (raw)'!T1896*Lists!$H$91</f>
        <v>0</v>
      </c>
      <c r="W1946">
        <f>'Energy consumption (raw)'!U1896*Lists!$H$92</f>
        <v>0</v>
      </c>
      <c r="X1946">
        <f>'Energy consumption (raw)'!V1896*Lists!$H$93</f>
        <v>0</v>
      </c>
      <c r="Y1946">
        <f>'Energy consumption (raw)'!W1896*Lists!$H$94</f>
        <v>0</v>
      </c>
      <c r="Z1946">
        <f>'Energy consumption (raw)'!X1896*Lists!$H$96*1000000</f>
        <v>0</v>
      </c>
      <c r="AA1946">
        <f>'Energy consumption (raw)'!Y1896*Lists!$H$97</f>
        <v>0</v>
      </c>
      <c r="AB1946">
        <f>'Energy consumption (raw)'!Z1896*Lists!$H$96</f>
        <v>0</v>
      </c>
      <c r="AC1946">
        <f>'Energy consumption (raw)'!AA1896*Lists!$H$98</f>
        <v>0</v>
      </c>
      <c r="AD1946">
        <f>'Energy consumption (raw)'!AB1896*Lists!$H$99</f>
        <v>0</v>
      </c>
      <c r="AE1946">
        <f>'Energy consumption (raw)'!AC1896*Lists!$H$101</f>
        <v>0</v>
      </c>
      <c r="AF1946">
        <f>'Energy consumption (raw)'!AD1896*Lists!$H$101</f>
        <v>0</v>
      </c>
      <c r="AG1946">
        <f>'Energy consumption (raw)'!AE1896*Lists!$H$101</f>
        <v>0</v>
      </c>
      <c r="AH1946">
        <f>'Energy consumption (raw)'!AF1896*Lists!$H$100</f>
        <v>0</v>
      </c>
      <c r="AI1946" s="167">
        <f t="shared" si="139"/>
        <v>1813.6422000000002</v>
      </c>
      <c r="AJ1946" s="179">
        <f>'Energy consumption (raw)'!AG1896</f>
        <v>1813.6422000000002</v>
      </c>
      <c r="AK1946" s="179">
        <f>'Energy consumption (raw)'!AH1896</f>
        <v>0</v>
      </c>
      <c r="AL1946">
        <f>IF(ROUND(AI1946,-3)=ROUND('Energy consumption (raw)'!AG1896,-3),1,0)</f>
        <v>1</v>
      </c>
      <c r="AM1946" s="179" t="str">
        <f>'Energy consumption (raw)'!AJ1896</f>
        <v>48. Dong Nai</v>
      </c>
      <c r="AN1946">
        <f>VLOOKUP(AM1946,Lists!$F$9:$G$71,2,FALSE)</f>
        <v>1</v>
      </c>
    </row>
    <row r="1947" spans="2:40" x14ac:dyDescent="0.25">
      <c r="B1947" s="65" t="str">
        <f t="shared" si="137"/>
        <v>Industry1795</v>
      </c>
      <c r="C1947" s="179">
        <f>'Energy consumption (raw)'!B1897</f>
        <v>1795</v>
      </c>
      <c r="D1947" s="179">
        <f>'Energy consumption (raw)'!C1897</f>
        <v>0</v>
      </c>
      <c r="E1947" s="179">
        <f>'Energy consumption (raw)'!D1897</f>
        <v>0</v>
      </c>
      <c r="F1947" s="179" t="str">
        <f>'Energy consumption (raw)'!E1897</f>
        <v>Công nghiệp</v>
      </c>
      <c r="G1947" s="179" t="str">
        <f>'Energy consumption (raw)'!F1897</f>
        <v>Sản xuất màng PE</v>
      </c>
      <c r="H1947" s="179" t="str">
        <f>'Energy consumption (raw)'!G1897</f>
        <v>Industry</v>
      </c>
      <c r="I1947" s="179" t="str">
        <f>'Energy consumption (raw)'!I1897</f>
        <v>18 Printing and reproduction of recorded media</v>
      </c>
      <c r="J1947" s="179" t="str">
        <f>INDEX(Sector!$E$6:$E$46,MATCH('Energy consumption (toe)'!I1947,Sector!$B$6:$B$46,FALSE))</f>
        <v>Printing and reproduction of recorded media</v>
      </c>
      <c r="K1947" s="179">
        <f>IFERROR('Energy consumption (raw)'!J1897*Lists!$H$84,)</f>
        <v>1259.1034300000001</v>
      </c>
      <c r="L1947" s="179">
        <f>'Energy consumption (raw)'!K1897*Lists!$H$84</f>
        <v>3816.2031480000001</v>
      </c>
      <c r="M1947" s="179">
        <f>'Energy consumption (raw)'!L1897*Lists!$H$84</f>
        <v>0</v>
      </c>
      <c r="N1947" s="179">
        <f>'Energy consumption (raw)'!M1897*Lists!$H$84</f>
        <v>0</v>
      </c>
      <c r="O1947" s="178">
        <f t="shared" si="138"/>
        <v>3816.2031480000001</v>
      </c>
      <c r="P1947">
        <f>'Energy consumption (raw)'!N1897*Lists!$H$85</f>
        <v>0</v>
      </c>
      <c r="Q1947">
        <f>'Energy consumption (raw)'!O1897*Lists!$H$86</f>
        <v>0</v>
      </c>
      <c r="R1947">
        <f>'Energy consumption (raw)'!P1897*Lists!$H$87</f>
        <v>0</v>
      </c>
      <c r="S1947">
        <f>'Energy consumption (raw)'!Q1897*Lists!$H$88</f>
        <v>0</v>
      </c>
      <c r="T1947">
        <f>'Energy consumption (raw)'!R1897*Lists!$H$89</f>
        <v>0</v>
      </c>
      <c r="U1947">
        <f>'Energy consumption (raw)'!S1897*Lists!$H$90</f>
        <v>0</v>
      </c>
      <c r="V1947">
        <f>'Energy consumption (raw)'!T1897*Lists!$H$91</f>
        <v>0</v>
      </c>
      <c r="W1947">
        <f>'Energy consumption (raw)'!U1897*Lists!$H$92</f>
        <v>0</v>
      </c>
      <c r="X1947">
        <f>'Energy consumption (raw)'!V1897*Lists!$H$93</f>
        <v>0</v>
      </c>
      <c r="Y1947">
        <f>'Energy consumption (raw)'!W1897*Lists!$H$94</f>
        <v>0</v>
      </c>
      <c r="Z1947">
        <f>'Energy consumption (raw)'!X1897*Lists!$H$96*1000000</f>
        <v>0</v>
      </c>
      <c r="AA1947">
        <f>'Energy consumption (raw)'!Y1897*Lists!$H$97</f>
        <v>0</v>
      </c>
      <c r="AB1947">
        <f>'Energy consumption (raw)'!Z1897*Lists!$H$96</f>
        <v>0</v>
      </c>
      <c r="AC1947">
        <f>'Energy consumption (raw)'!AA1897*Lists!$H$98</f>
        <v>0</v>
      </c>
      <c r="AD1947">
        <f>'Energy consumption (raw)'!AB1897*Lists!$H$99</f>
        <v>0</v>
      </c>
      <c r="AE1947">
        <f>'Energy consumption (raw)'!AC1897*Lists!$H$101</f>
        <v>0</v>
      </c>
      <c r="AF1947">
        <f>'Energy consumption (raw)'!AD1897*Lists!$H$101</f>
        <v>0</v>
      </c>
      <c r="AG1947">
        <f>'Energy consumption (raw)'!AE1897*Lists!$H$101</f>
        <v>0</v>
      </c>
      <c r="AH1947">
        <f>'Energy consumption (raw)'!AF1897*Lists!$H$100</f>
        <v>0</v>
      </c>
      <c r="AI1947" s="167">
        <f t="shared" si="139"/>
        <v>3816.2031480000001</v>
      </c>
      <c r="AJ1947" s="179">
        <f>'Energy consumption (raw)'!AG1897</f>
        <v>3816.2031480000001</v>
      </c>
      <c r="AK1947" s="179">
        <f>'Energy consumption (raw)'!AH1897</f>
        <v>1413.0794000000001</v>
      </c>
      <c r="AL1947">
        <f>IF(ROUND(AI1947,-3)=ROUND('Energy consumption (raw)'!AG1897,-3),1,0)</f>
        <v>1</v>
      </c>
      <c r="AM1947" s="179" t="str">
        <f>'Energy consumption (raw)'!AJ1897</f>
        <v>48. Dong Nai</v>
      </c>
      <c r="AN1947">
        <f>VLOOKUP(AM1947,Lists!$F$9:$G$71,2,FALSE)</f>
        <v>1</v>
      </c>
    </row>
    <row r="1948" spans="2:40" x14ac:dyDescent="0.25">
      <c r="B1948" s="65" t="str">
        <f t="shared" si="137"/>
        <v>Industry1796</v>
      </c>
      <c r="C1948" s="179">
        <f>'Energy consumption (raw)'!B1898</f>
        <v>1796</v>
      </c>
      <c r="D1948" s="179">
        <f>'Energy consumption (raw)'!C1898</f>
        <v>0</v>
      </c>
      <c r="E1948" s="179">
        <f>'Energy consumption (raw)'!D1898</f>
        <v>0</v>
      </c>
      <c r="F1948" s="179" t="str">
        <f>'Energy consumption (raw)'!E1898</f>
        <v>Công nghiệp</v>
      </c>
      <c r="G1948" s="179" t="str">
        <f>'Energy consumption (raw)'!F1898</f>
        <v>Sản xuất vật liệu xây dựng từ đất sét</v>
      </c>
      <c r="H1948" s="179" t="str">
        <f>'Energy consumption (raw)'!G1898</f>
        <v>Industry</v>
      </c>
      <c r="I1948" s="179" t="str">
        <f>'Energy consumption (raw)'!I1898</f>
        <v>23 Manufacture of other non-metallic mineral products</v>
      </c>
      <c r="J1948" s="179" t="str">
        <f>INDEX(Sector!$E$6:$E$46,MATCH('Energy consumption (toe)'!I1948,Sector!$B$6:$B$46,FALSE))</f>
        <v>Manufacture of other non-metallic mineral products</v>
      </c>
      <c r="K1948" s="179">
        <f>IFERROR('Energy consumption (raw)'!J1898*Lists!$H$84,)</f>
        <v>0</v>
      </c>
      <c r="L1948" s="179">
        <f>'Energy consumption (raw)'!K1898*Lists!$H$84</f>
        <v>1043.635824</v>
      </c>
      <c r="M1948" s="179">
        <f>'Energy consumption (raw)'!L1898*Lists!$H$84</f>
        <v>0</v>
      </c>
      <c r="N1948" s="179">
        <f>'Energy consumption (raw)'!M1898*Lists!$H$84</f>
        <v>0</v>
      </c>
      <c r="O1948" s="178">
        <f t="shared" si="138"/>
        <v>1043.635824</v>
      </c>
      <c r="P1948">
        <f>'Energy consumption (raw)'!N1898*Lists!$H$85</f>
        <v>0</v>
      </c>
      <c r="Q1948">
        <f>'Energy consumption (raw)'!O1898*Lists!$H$86</f>
        <v>0</v>
      </c>
      <c r="R1948">
        <f>'Energy consumption (raw)'!P1898*Lists!$H$87</f>
        <v>0</v>
      </c>
      <c r="S1948">
        <f>'Energy consumption (raw)'!Q1898*Lists!$H$88</f>
        <v>0</v>
      </c>
      <c r="T1948">
        <f>'Energy consumption (raw)'!R1898*Lists!$H$89</f>
        <v>0</v>
      </c>
      <c r="U1948">
        <f>'Energy consumption (raw)'!S1898*Lists!$H$90</f>
        <v>0</v>
      </c>
      <c r="V1948">
        <f>'Energy consumption (raw)'!T1898*Lists!$H$91</f>
        <v>0</v>
      </c>
      <c r="W1948">
        <f>'Energy consumption (raw)'!U1898*Lists!$H$92</f>
        <v>0</v>
      </c>
      <c r="X1948">
        <f>'Energy consumption (raw)'!V1898*Lists!$H$93</f>
        <v>0</v>
      </c>
      <c r="Y1948">
        <f>'Energy consumption (raw)'!W1898*Lists!$H$94</f>
        <v>0</v>
      </c>
      <c r="Z1948">
        <f>'Energy consumption (raw)'!X1898*Lists!$H$96*1000000</f>
        <v>0</v>
      </c>
      <c r="AA1948">
        <f>'Energy consumption (raw)'!Y1898*Lists!$H$97</f>
        <v>0</v>
      </c>
      <c r="AB1948">
        <f>'Energy consumption (raw)'!Z1898*Lists!$H$96</f>
        <v>0</v>
      </c>
      <c r="AC1948">
        <f>'Energy consumption (raw)'!AA1898*Lists!$H$98</f>
        <v>0</v>
      </c>
      <c r="AD1948">
        <f>'Energy consumption (raw)'!AB1898*Lists!$H$99</f>
        <v>0</v>
      </c>
      <c r="AE1948">
        <f>'Energy consumption (raw)'!AC1898*Lists!$H$101</f>
        <v>0</v>
      </c>
      <c r="AF1948">
        <f>'Energy consumption (raw)'!AD1898*Lists!$H$101</f>
        <v>0</v>
      </c>
      <c r="AG1948">
        <f>'Energy consumption (raw)'!AE1898*Lists!$H$101</f>
        <v>0</v>
      </c>
      <c r="AH1948">
        <f>'Energy consumption (raw)'!AF1898*Lists!$H$100</f>
        <v>0</v>
      </c>
      <c r="AI1948" s="167">
        <f t="shared" si="139"/>
        <v>1043.635824</v>
      </c>
      <c r="AJ1948" s="179">
        <f>'Energy consumption (raw)'!AG1898</f>
        <v>1043.635824</v>
      </c>
      <c r="AK1948" s="179">
        <f>'Energy consumption (raw)'!AH1898</f>
        <v>0</v>
      </c>
      <c r="AL1948">
        <f>IF(ROUND(AI1948,-3)=ROUND('Energy consumption (raw)'!AG1898,-3),1,0)</f>
        <v>1</v>
      </c>
      <c r="AM1948" s="179" t="str">
        <f>'Energy consumption (raw)'!AJ1898</f>
        <v>48. Dong Nai</v>
      </c>
      <c r="AN1948">
        <f>VLOOKUP(AM1948,Lists!$F$9:$G$71,2,FALSE)</f>
        <v>1</v>
      </c>
    </row>
    <row r="1949" spans="2:40" x14ac:dyDescent="0.25">
      <c r="B1949" s="65" t="str">
        <f t="shared" si="137"/>
        <v>Industry1797</v>
      </c>
      <c r="C1949" s="179">
        <f>'Energy consumption (raw)'!B1899</f>
        <v>1797</v>
      </c>
      <c r="D1949" s="179">
        <f>'Energy consumption (raw)'!C1899</f>
        <v>0</v>
      </c>
      <c r="E1949" s="179">
        <f>'Energy consumption (raw)'!D1899</f>
        <v>0</v>
      </c>
      <c r="F1949" s="179" t="str">
        <f>'Energy consumption (raw)'!E1899</f>
        <v>Công nghiệp</v>
      </c>
      <c r="G1949" s="179" t="str">
        <f>'Energy consumption (raw)'!F1899</f>
        <v>Chế biến gỗ</v>
      </c>
      <c r="H1949" s="179" t="str">
        <f>'Energy consumption (raw)'!G1899</f>
        <v>Industry</v>
      </c>
      <c r="I1949" s="179" t="str">
        <f>'Energy consumption (raw)'!I1899</f>
        <v>16 Manufacture of wood and of products of wood and cork, except furniture;
manufacture of articles of straw and plaiting materials</v>
      </c>
      <c r="J1949" s="179" t="str">
        <f>INDEX(Sector!$E$6:$E$46,MATCH('Energy consumption (toe)'!I1949,Sector!$B$6:$B$46,FALSE))</f>
        <v>Manufacture of wood and of products of wood and cork, except furniture;
manufacture of articles of straw and plaiting materials</v>
      </c>
      <c r="K1949" s="179">
        <f>IFERROR('Energy consumption (raw)'!J1899*Lists!$H$84,)</f>
        <v>0</v>
      </c>
      <c r="L1949" s="179">
        <f>'Energy consumption (raw)'!K1899*Lists!$H$84</f>
        <v>1111.2932880000001</v>
      </c>
      <c r="M1949" s="179">
        <f>'Energy consumption (raw)'!L1899*Lists!$H$84</f>
        <v>0</v>
      </c>
      <c r="N1949" s="179">
        <f>'Energy consumption (raw)'!M1899*Lists!$H$84</f>
        <v>0</v>
      </c>
      <c r="O1949" s="178">
        <f t="shared" si="138"/>
        <v>1111.2932880000001</v>
      </c>
      <c r="P1949">
        <f>'Energy consumption (raw)'!N1899*Lists!$H$85</f>
        <v>0</v>
      </c>
      <c r="Q1949">
        <f>'Energy consumption (raw)'!O1899*Lists!$H$86</f>
        <v>0</v>
      </c>
      <c r="R1949">
        <f>'Energy consumption (raw)'!P1899*Lists!$H$87</f>
        <v>0</v>
      </c>
      <c r="S1949">
        <f>'Energy consumption (raw)'!Q1899*Lists!$H$88</f>
        <v>0</v>
      </c>
      <c r="T1949">
        <f>'Energy consumption (raw)'!R1899*Lists!$H$89</f>
        <v>0</v>
      </c>
      <c r="U1949">
        <f>'Energy consumption (raw)'!S1899*Lists!$H$90</f>
        <v>0</v>
      </c>
      <c r="V1949">
        <f>'Energy consumption (raw)'!T1899*Lists!$H$91</f>
        <v>0</v>
      </c>
      <c r="W1949">
        <f>'Energy consumption (raw)'!U1899*Lists!$H$92</f>
        <v>0</v>
      </c>
      <c r="X1949">
        <f>'Energy consumption (raw)'!V1899*Lists!$H$93</f>
        <v>0</v>
      </c>
      <c r="Y1949">
        <f>'Energy consumption (raw)'!W1899*Lists!$H$94</f>
        <v>0</v>
      </c>
      <c r="Z1949">
        <f>'Energy consumption (raw)'!X1899*Lists!$H$96*1000000</f>
        <v>0</v>
      </c>
      <c r="AA1949">
        <f>'Energy consumption (raw)'!Y1899*Lists!$H$97</f>
        <v>0</v>
      </c>
      <c r="AB1949">
        <f>'Energy consumption (raw)'!Z1899*Lists!$H$96</f>
        <v>0</v>
      </c>
      <c r="AC1949">
        <f>'Energy consumption (raw)'!AA1899*Lists!$H$98</f>
        <v>0</v>
      </c>
      <c r="AD1949">
        <f>'Energy consumption (raw)'!AB1899*Lists!$H$99</f>
        <v>0</v>
      </c>
      <c r="AE1949">
        <f>'Energy consumption (raw)'!AC1899*Lists!$H$101</f>
        <v>0</v>
      </c>
      <c r="AF1949">
        <f>'Energy consumption (raw)'!AD1899*Lists!$H$101</f>
        <v>0</v>
      </c>
      <c r="AG1949">
        <f>'Energy consumption (raw)'!AE1899*Lists!$H$101</f>
        <v>0</v>
      </c>
      <c r="AH1949">
        <f>'Energy consumption (raw)'!AF1899*Lists!$H$100</f>
        <v>0</v>
      </c>
      <c r="AI1949" s="167">
        <f t="shared" si="139"/>
        <v>1111.2932880000001</v>
      </c>
      <c r="AJ1949" s="179">
        <f>'Energy consumption (raw)'!AG1899</f>
        <v>1111.2932880000001</v>
      </c>
      <c r="AK1949" s="179">
        <f>'Energy consumption (raw)'!AH1899</f>
        <v>0</v>
      </c>
      <c r="AL1949">
        <f>IF(ROUND(AI1949,-3)=ROUND('Energy consumption (raw)'!AG1899,-3),1,0)</f>
        <v>1</v>
      </c>
      <c r="AM1949" s="179" t="str">
        <f>'Energy consumption (raw)'!AJ1899</f>
        <v>48. Dong Nai</v>
      </c>
      <c r="AN1949">
        <f>VLOOKUP(AM1949,Lists!$F$9:$G$71,2,FALSE)</f>
        <v>1</v>
      </c>
    </row>
    <row r="1950" spans="2:40" x14ac:dyDescent="0.25">
      <c r="B1950" s="65" t="str">
        <f t="shared" si="137"/>
        <v>Industry1798</v>
      </c>
      <c r="C1950" s="179">
        <f>'Energy consumption (raw)'!B1900</f>
        <v>1798</v>
      </c>
      <c r="D1950" s="179">
        <f>'Energy consumption (raw)'!C1900</f>
        <v>0</v>
      </c>
      <c r="E1950" s="179">
        <f>'Energy consumption (raw)'!D1900</f>
        <v>0</v>
      </c>
      <c r="F1950" s="179" t="str">
        <f>'Energy consumption (raw)'!E1900</f>
        <v>Công nghiệp</v>
      </c>
      <c r="G1950" s="179" t="str">
        <f>'Energy consumption (raw)'!F1900</f>
        <v>Sản xuất nước đá</v>
      </c>
      <c r="H1950" s="179" t="str">
        <f>'Energy consumption (raw)'!G1900</f>
        <v>Industry</v>
      </c>
      <c r="I1950" s="179" t="str">
        <f>'Energy consumption (raw)'!I1900</f>
        <v>10 Manufacture of food products</v>
      </c>
      <c r="J1950" s="179" t="str">
        <f>INDEX(Sector!$E$6:$E$46,MATCH('Energy consumption (toe)'!I1950,Sector!$B$6:$B$46,FALSE))</f>
        <v>Manufacture of food products</v>
      </c>
      <c r="K1950" s="179">
        <f>IFERROR('Energy consumption (raw)'!J1900*Lists!$H$84,)</f>
        <v>0</v>
      </c>
      <c r="L1950" s="179">
        <f>'Energy consumption (raw)'!K1900*Lists!$H$84</f>
        <v>1308.4331400000001</v>
      </c>
      <c r="M1950" s="179">
        <f>'Energy consumption (raw)'!L1900*Lists!$H$84</f>
        <v>0</v>
      </c>
      <c r="N1950" s="179">
        <f>'Energy consumption (raw)'!M1900*Lists!$H$84</f>
        <v>0</v>
      </c>
      <c r="O1950" s="178">
        <f t="shared" si="138"/>
        <v>1308.4331400000001</v>
      </c>
      <c r="P1950">
        <f>'Energy consumption (raw)'!N1900*Lists!$H$85</f>
        <v>0</v>
      </c>
      <c r="Q1950">
        <f>'Energy consumption (raw)'!O1900*Lists!$H$86</f>
        <v>0</v>
      </c>
      <c r="R1950">
        <f>'Energy consumption (raw)'!P1900*Lists!$H$87</f>
        <v>0</v>
      </c>
      <c r="S1950">
        <f>'Energy consumption (raw)'!Q1900*Lists!$H$88</f>
        <v>0</v>
      </c>
      <c r="T1950">
        <f>'Energy consumption (raw)'!R1900*Lists!$H$89</f>
        <v>0</v>
      </c>
      <c r="U1950">
        <f>'Energy consumption (raw)'!S1900*Lists!$H$90</f>
        <v>0</v>
      </c>
      <c r="V1950">
        <f>'Energy consumption (raw)'!T1900*Lists!$H$91</f>
        <v>0</v>
      </c>
      <c r="W1950">
        <f>'Energy consumption (raw)'!U1900*Lists!$H$92</f>
        <v>0</v>
      </c>
      <c r="X1950">
        <f>'Energy consumption (raw)'!V1900*Lists!$H$93</f>
        <v>0</v>
      </c>
      <c r="Y1950">
        <f>'Energy consumption (raw)'!W1900*Lists!$H$94</f>
        <v>0</v>
      </c>
      <c r="Z1950">
        <f>'Energy consumption (raw)'!X1900*Lists!$H$96*1000000</f>
        <v>0</v>
      </c>
      <c r="AA1950">
        <f>'Energy consumption (raw)'!Y1900*Lists!$H$97</f>
        <v>0</v>
      </c>
      <c r="AB1950">
        <f>'Energy consumption (raw)'!Z1900*Lists!$H$96</f>
        <v>0</v>
      </c>
      <c r="AC1950">
        <f>'Energy consumption (raw)'!AA1900*Lists!$H$98</f>
        <v>0</v>
      </c>
      <c r="AD1950">
        <f>'Energy consumption (raw)'!AB1900*Lists!$H$99</f>
        <v>0</v>
      </c>
      <c r="AE1950">
        <f>'Energy consumption (raw)'!AC1900*Lists!$H$101</f>
        <v>0</v>
      </c>
      <c r="AF1950">
        <f>'Energy consumption (raw)'!AD1900*Lists!$H$101</f>
        <v>0</v>
      </c>
      <c r="AG1950">
        <f>'Energy consumption (raw)'!AE1900*Lists!$H$101</f>
        <v>0</v>
      </c>
      <c r="AH1950">
        <f>'Energy consumption (raw)'!AF1900*Lists!$H$100</f>
        <v>0</v>
      </c>
      <c r="AI1950" s="167">
        <f t="shared" si="139"/>
        <v>1308.4331400000001</v>
      </c>
      <c r="AJ1950" s="179">
        <f>'Energy consumption (raw)'!AG1900</f>
        <v>1308.4331400000001</v>
      </c>
      <c r="AK1950" s="179">
        <f>'Energy consumption (raw)'!AH1900</f>
        <v>0</v>
      </c>
      <c r="AL1950">
        <f>IF(ROUND(AI1950,-3)=ROUND('Energy consumption (raw)'!AG1900,-3),1,0)</f>
        <v>1</v>
      </c>
      <c r="AM1950" s="179" t="str">
        <f>'Energy consumption (raw)'!AJ1900</f>
        <v>48. Dong Nai</v>
      </c>
      <c r="AN1950">
        <f>VLOOKUP(AM1950,Lists!$F$9:$G$71,2,FALSE)</f>
        <v>1</v>
      </c>
    </row>
    <row r="1951" spans="2:40" x14ac:dyDescent="0.25">
      <c r="B1951" s="65" t="str">
        <f t="shared" si="137"/>
        <v>Industry1799</v>
      </c>
      <c r="C1951" s="179">
        <f>'Energy consumption (raw)'!B1901</f>
        <v>1799</v>
      </c>
      <c r="D1951" s="179">
        <f>'Energy consumption (raw)'!C1901</f>
        <v>0</v>
      </c>
      <c r="E1951" s="179">
        <f>'Energy consumption (raw)'!D1901</f>
        <v>0</v>
      </c>
      <c r="F1951" s="179" t="str">
        <f>'Energy consumption (raw)'!E1901</f>
        <v>Công nghiệp</v>
      </c>
      <c r="G1951" s="179" t="str">
        <f>'Energy consumption (raw)'!F1901</f>
        <v>Nhuộm vải</v>
      </c>
      <c r="H1951" s="179" t="str">
        <f>'Energy consumption (raw)'!G1901</f>
        <v>Industry</v>
      </c>
      <c r="I1951" s="179" t="str">
        <f>'Energy consumption (raw)'!I1901</f>
        <v>14 Manufacture of wearing apparel</v>
      </c>
      <c r="J1951" s="179" t="str">
        <f>INDEX(Sector!$E$6:$E$46,MATCH('Energy consumption (toe)'!I1951,Sector!$B$6:$B$46,FALSE))</f>
        <v>Manufacture of wearing apparel</v>
      </c>
      <c r="K1951" s="179">
        <f>IFERROR('Energy consumption (raw)'!J1901*Lists!$H$84,)</f>
        <v>0</v>
      </c>
      <c r="L1951" s="179">
        <f>'Energy consumption (raw)'!K1901*Lists!$H$84</f>
        <v>1419.4735920000001</v>
      </c>
      <c r="M1951" s="179">
        <f>'Energy consumption (raw)'!L1901*Lists!$H$84</f>
        <v>0</v>
      </c>
      <c r="N1951" s="179">
        <f>'Energy consumption (raw)'!M1901*Lists!$H$84</f>
        <v>0</v>
      </c>
      <c r="O1951" s="178">
        <f t="shared" si="138"/>
        <v>1419.4735920000001</v>
      </c>
      <c r="P1951">
        <f>'Energy consumption (raw)'!N1901*Lists!$H$85</f>
        <v>0</v>
      </c>
      <c r="Q1951">
        <f>'Energy consumption (raw)'!O1901*Lists!$H$86</f>
        <v>0</v>
      </c>
      <c r="R1951">
        <f>'Energy consumption (raw)'!P1901*Lists!$H$87</f>
        <v>0</v>
      </c>
      <c r="S1951">
        <f>'Energy consumption (raw)'!Q1901*Lists!$H$88</f>
        <v>0</v>
      </c>
      <c r="T1951">
        <f>'Energy consumption (raw)'!R1901*Lists!$H$89</f>
        <v>0</v>
      </c>
      <c r="U1951">
        <f>'Energy consumption (raw)'!S1901*Lists!$H$90</f>
        <v>0</v>
      </c>
      <c r="V1951">
        <f>'Energy consumption (raw)'!T1901*Lists!$H$91</f>
        <v>0</v>
      </c>
      <c r="W1951">
        <f>'Energy consumption (raw)'!U1901*Lists!$H$92</f>
        <v>0</v>
      </c>
      <c r="X1951">
        <f>'Energy consumption (raw)'!V1901*Lists!$H$93</f>
        <v>0</v>
      </c>
      <c r="Y1951">
        <f>'Energy consumption (raw)'!W1901*Lists!$H$94</f>
        <v>0</v>
      </c>
      <c r="Z1951">
        <f>'Energy consumption (raw)'!X1901*Lists!$H$96*1000000</f>
        <v>0</v>
      </c>
      <c r="AA1951">
        <f>'Energy consumption (raw)'!Y1901*Lists!$H$97</f>
        <v>0</v>
      </c>
      <c r="AB1951">
        <f>'Energy consumption (raw)'!Z1901*Lists!$H$96</f>
        <v>0</v>
      </c>
      <c r="AC1951">
        <f>'Energy consumption (raw)'!AA1901*Lists!$H$98</f>
        <v>0</v>
      </c>
      <c r="AD1951">
        <f>'Energy consumption (raw)'!AB1901*Lists!$H$99</f>
        <v>0</v>
      </c>
      <c r="AE1951">
        <f>'Energy consumption (raw)'!AC1901*Lists!$H$101</f>
        <v>0</v>
      </c>
      <c r="AF1951">
        <f>'Energy consumption (raw)'!AD1901*Lists!$H$101</f>
        <v>0</v>
      </c>
      <c r="AG1951">
        <f>'Energy consumption (raw)'!AE1901*Lists!$H$101</f>
        <v>0</v>
      </c>
      <c r="AH1951">
        <f>'Energy consumption (raw)'!AF1901*Lists!$H$100</f>
        <v>0</v>
      </c>
      <c r="AI1951" s="167">
        <f t="shared" si="139"/>
        <v>1419.4735920000001</v>
      </c>
      <c r="AJ1951" s="179">
        <f>'Energy consumption (raw)'!AG1901</f>
        <v>1419.4735920000001</v>
      </c>
      <c r="AK1951" s="179">
        <f>'Energy consumption (raw)'!AH1901</f>
        <v>0</v>
      </c>
      <c r="AL1951">
        <f>IF(ROUND(AI1951,-3)=ROUND('Energy consumption (raw)'!AG1901,-3),1,0)</f>
        <v>1</v>
      </c>
      <c r="AM1951" s="179" t="str">
        <f>'Energy consumption (raw)'!AJ1901</f>
        <v>48. Dong Nai</v>
      </c>
      <c r="AN1951">
        <f>VLOOKUP(AM1951,Lists!$F$9:$G$71,2,FALSE)</f>
        <v>1</v>
      </c>
    </row>
    <row r="1952" spans="2:40" x14ac:dyDescent="0.25">
      <c r="B1952" s="65" t="str">
        <f t="shared" si="137"/>
        <v>Industry1800</v>
      </c>
      <c r="C1952" s="179">
        <f>'Energy consumption (raw)'!B1902</f>
        <v>1800</v>
      </c>
      <c r="D1952" s="179">
        <f>'Energy consumption (raw)'!C1902</f>
        <v>0</v>
      </c>
      <c r="E1952" s="179">
        <f>'Energy consumption (raw)'!D1902</f>
        <v>0</v>
      </c>
      <c r="F1952" s="179" t="str">
        <f>'Energy consumption (raw)'!E1902</f>
        <v>Công nghiệp</v>
      </c>
      <c r="G1952" s="179" t="str">
        <f>'Energy consumption (raw)'!F1902</f>
        <v>Sản xuất phân bón</v>
      </c>
      <c r="H1952" s="179" t="str">
        <f>'Energy consumption (raw)'!G1902</f>
        <v>Industry</v>
      </c>
      <c r="I1952" s="179" t="str">
        <f>'Energy consumption (raw)'!I1902</f>
        <v>20 Manufacture of chemicals and chemical products</v>
      </c>
      <c r="J1952" s="179" t="str">
        <f>INDEX(Sector!$E$6:$E$46,MATCH('Energy consumption (toe)'!I1952,Sector!$B$6:$B$46,FALSE))</f>
        <v>Manufacture of chemicals and chemical products</v>
      </c>
      <c r="K1952" s="179">
        <f>IFERROR('Energy consumption (raw)'!J1902*Lists!$H$84,)</f>
        <v>1007.6738945000001</v>
      </c>
      <c r="L1952" s="179">
        <f>'Energy consumption (raw)'!K1902*Lists!$H$84</f>
        <v>2934.0453600000001</v>
      </c>
      <c r="M1952" s="179">
        <f>'Energy consumption (raw)'!L1902*Lists!$H$84</f>
        <v>0</v>
      </c>
      <c r="N1952" s="179">
        <f>'Energy consumption (raw)'!M1902*Lists!$H$84</f>
        <v>0</v>
      </c>
      <c r="O1952" s="178">
        <f t="shared" si="138"/>
        <v>2934.0453600000001</v>
      </c>
      <c r="P1952">
        <f>'Energy consumption (raw)'!N1902*Lists!$H$85</f>
        <v>0</v>
      </c>
      <c r="Q1952">
        <f>'Energy consumption (raw)'!O1902*Lists!$H$86</f>
        <v>0</v>
      </c>
      <c r="R1952">
        <f>'Energy consumption (raw)'!P1902*Lists!$H$87</f>
        <v>0</v>
      </c>
      <c r="S1952">
        <f>'Energy consumption (raw)'!Q1902*Lists!$H$88</f>
        <v>0</v>
      </c>
      <c r="T1952">
        <f>'Energy consumption (raw)'!R1902*Lists!$H$89</f>
        <v>0</v>
      </c>
      <c r="U1952">
        <f>'Energy consumption (raw)'!S1902*Lists!$H$90</f>
        <v>0</v>
      </c>
      <c r="V1952">
        <f>'Energy consumption (raw)'!T1902*Lists!$H$91</f>
        <v>0</v>
      </c>
      <c r="W1952">
        <f>'Energy consumption (raw)'!U1902*Lists!$H$92</f>
        <v>0</v>
      </c>
      <c r="X1952">
        <f>'Energy consumption (raw)'!V1902*Lists!$H$93</f>
        <v>0</v>
      </c>
      <c r="Y1952">
        <f>'Energy consumption (raw)'!W1902*Lists!$H$94</f>
        <v>0</v>
      </c>
      <c r="Z1952">
        <f>'Energy consumption (raw)'!X1902*Lists!$H$96*1000000</f>
        <v>0</v>
      </c>
      <c r="AA1952">
        <f>'Energy consumption (raw)'!Y1902*Lists!$H$97</f>
        <v>0</v>
      </c>
      <c r="AB1952">
        <f>'Energy consumption (raw)'!Z1902*Lists!$H$96</f>
        <v>0</v>
      </c>
      <c r="AC1952">
        <f>'Energy consumption (raw)'!AA1902*Lists!$H$98</f>
        <v>0</v>
      </c>
      <c r="AD1952">
        <f>'Energy consumption (raw)'!AB1902*Lists!$H$99</f>
        <v>0</v>
      </c>
      <c r="AE1952">
        <f>'Energy consumption (raw)'!AC1902*Lists!$H$101</f>
        <v>0</v>
      </c>
      <c r="AF1952">
        <f>'Energy consumption (raw)'!AD1902*Lists!$H$101</f>
        <v>0</v>
      </c>
      <c r="AG1952">
        <f>'Energy consumption (raw)'!AE1902*Lists!$H$101</f>
        <v>0</v>
      </c>
      <c r="AH1952">
        <f>'Energy consumption (raw)'!AF1902*Lists!$H$100</f>
        <v>0</v>
      </c>
      <c r="AI1952" s="167">
        <f t="shared" si="139"/>
        <v>2934.0453600000001</v>
      </c>
      <c r="AJ1952" s="179">
        <f>'Energy consumption (raw)'!AG1902</f>
        <v>2934.0453600000001</v>
      </c>
      <c r="AK1952" s="179">
        <f>'Energy consumption (raw)'!AH1902</f>
        <v>1407.3209240000001</v>
      </c>
      <c r="AL1952">
        <f>IF(ROUND(AI1952,-3)=ROUND('Energy consumption (raw)'!AG1902,-3),1,0)</f>
        <v>1</v>
      </c>
      <c r="AM1952" s="179" t="str">
        <f>'Energy consumption (raw)'!AJ1902</f>
        <v>48. Dong Nai</v>
      </c>
      <c r="AN1952">
        <f>VLOOKUP(AM1952,Lists!$F$9:$G$71,2,FALSE)</f>
        <v>1</v>
      </c>
    </row>
    <row r="1953" spans="2:40" x14ac:dyDescent="0.25">
      <c r="B1953" s="65" t="str">
        <f t="shared" si="137"/>
        <v>Industry1801</v>
      </c>
      <c r="C1953" s="179">
        <f>'Energy consumption (raw)'!B1903</f>
        <v>1801</v>
      </c>
      <c r="D1953" s="179">
        <f>'Energy consumption (raw)'!C1903</f>
        <v>0</v>
      </c>
      <c r="E1953" s="179">
        <f>'Energy consumption (raw)'!D1903</f>
        <v>0</v>
      </c>
      <c r="F1953" s="179" t="str">
        <f>'Energy consumption (raw)'!E1903</f>
        <v>Công nghiệp</v>
      </c>
      <c r="G1953" s="179" t="str">
        <f>'Energy consumption (raw)'!F1903</f>
        <v>Sản xuất các sản phẩm kim loại sắt thép</v>
      </c>
      <c r="H1953" s="179" t="str">
        <f>'Energy consumption (raw)'!G1903</f>
        <v>Industry</v>
      </c>
      <c r="I1953" s="179" t="str">
        <f>'Energy consumption (raw)'!I1903</f>
        <v>25 Manufacture of fabricated metal products, except machinery and equipment</v>
      </c>
      <c r="J1953" s="179" t="str">
        <f>INDEX(Sector!$E$6:$E$46,MATCH('Energy consumption (toe)'!I1953,Sector!$B$6:$B$46,FALSE))</f>
        <v>Manufacture of fabricated metal products, except machinery and equipment</v>
      </c>
      <c r="K1953" s="179">
        <f>IFERROR('Energy consumption (raw)'!J1903*Lists!$H$84,)</f>
        <v>0</v>
      </c>
      <c r="L1953" s="179">
        <f>'Energy consumption (raw)'!K1903*Lists!$H$84</f>
        <v>3990.8152000000005</v>
      </c>
      <c r="M1953" s="179">
        <f>'Energy consumption (raw)'!L1903*Lists!$H$84</f>
        <v>0</v>
      </c>
      <c r="N1953" s="179">
        <f>'Energy consumption (raw)'!M1903*Lists!$H$84</f>
        <v>0</v>
      </c>
      <c r="O1953" s="178">
        <f t="shared" si="138"/>
        <v>3990.8152000000005</v>
      </c>
      <c r="P1953">
        <f>'Energy consumption (raw)'!N1903*Lists!$H$85</f>
        <v>0</v>
      </c>
      <c r="Q1953">
        <f>'Energy consumption (raw)'!O1903*Lists!$H$86</f>
        <v>0</v>
      </c>
      <c r="R1953">
        <f>'Energy consumption (raw)'!P1903*Lists!$H$87</f>
        <v>0</v>
      </c>
      <c r="S1953">
        <f>'Energy consumption (raw)'!Q1903*Lists!$H$88</f>
        <v>0</v>
      </c>
      <c r="T1953">
        <f>'Energy consumption (raw)'!R1903*Lists!$H$89</f>
        <v>0</v>
      </c>
      <c r="U1953">
        <f>'Energy consumption (raw)'!S1903*Lists!$H$90</f>
        <v>0</v>
      </c>
      <c r="V1953">
        <f>'Energy consumption (raw)'!T1903*Lists!$H$91</f>
        <v>0</v>
      </c>
      <c r="W1953">
        <f>'Energy consumption (raw)'!U1903*Lists!$H$92</f>
        <v>0</v>
      </c>
      <c r="X1953">
        <f>'Energy consumption (raw)'!V1903*Lists!$H$93</f>
        <v>0</v>
      </c>
      <c r="Y1953">
        <f>'Energy consumption (raw)'!W1903*Lists!$H$94</f>
        <v>0</v>
      </c>
      <c r="Z1953">
        <f>'Energy consumption (raw)'!X1903*Lists!$H$96*1000000</f>
        <v>0</v>
      </c>
      <c r="AA1953">
        <f>'Energy consumption (raw)'!Y1903*Lists!$H$97</f>
        <v>1786.5100000000002</v>
      </c>
      <c r="AB1953">
        <f>'Energy consumption (raw)'!Z1903*Lists!$H$96</f>
        <v>0</v>
      </c>
      <c r="AC1953">
        <f>'Energy consumption (raw)'!AA1903*Lists!$H$98</f>
        <v>0</v>
      </c>
      <c r="AD1953">
        <f>'Energy consumption (raw)'!AB1903*Lists!$H$99</f>
        <v>0</v>
      </c>
      <c r="AE1953">
        <f>'Energy consumption (raw)'!AC1903*Lists!$H$101</f>
        <v>0</v>
      </c>
      <c r="AF1953">
        <f>'Energy consumption (raw)'!AD1903*Lists!$H$101</f>
        <v>0</v>
      </c>
      <c r="AG1953">
        <f>'Energy consumption (raw)'!AE1903*Lists!$H$101</f>
        <v>0</v>
      </c>
      <c r="AH1953">
        <f>'Energy consumption (raw)'!AF1903*Lists!$H$100</f>
        <v>0</v>
      </c>
      <c r="AI1953" s="167">
        <f t="shared" si="139"/>
        <v>5777.3252000000011</v>
      </c>
      <c r="AJ1953" s="179">
        <f>'Energy consumption (raw)'!AG1903</f>
        <v>5777.3252000000011</v>
      </c>
      <c r="AK1953" s="179">
        <f>'Energy consumption (raw)'!AH1903</f>
        <v>3008.4333900000001</v>
      </c>
      <c r="AL1953">
        <f>IF(ROUND(AI1953,-3)=ROUND('Energy consumption (raw)'!AG1903,-3),1,0)</f>
        <v>1</v>
      </c>
      <c r="AM1953" s="179" t="str">
        <f>'Energy consumption (raw)'!AJ1903</f>
        <v>48. Dong Nai</v>
      </c>
      <c r="AN1953">
        <f>VLOOKUP(AM1953,Lists!$F$9:$G$71,2,FALSE)</f>
        <v>1</v>
      </c>
    </row>
    <row r="1954" spans="2:40" x14ac:dyDescent="0.25">
      <c r="B1954" s="65" t="str">
        <f t="shared" si="137"/>
        <v>Industry1802</v>
      </c>
      <c r="C1954" s="179">
        <f>'Energy consumption (raw)'!B1904</f>
        <v>1802</v>
      </c>
      <c r="D1954" s="179">
        <f>'Energy consumption (raw)'!C1904</f>
        <v>0</v>
      </c>
      <c r="E1954" s="179">
        <f>'Energy consumption (raw)'!D1904</f>
        <v>0</v>
      </c>
      <c r="F1954" s="179" t="str">
        <f>'Energy consumption (raw)'!E1904</f>
        <v>Công nghiệp</v>
      </c>
      <c r="G1954" s="179" t="str">
        <f>'Energy consumption (raw)'!F1904</f>
        <v>Sản xuất sắt, thép gang</v>
      </c>
      <c r="H1954" s="179" t="str">
        <f>'Energy consumption (raw)'!G1904</f>
        <v>Industry</v>
      </c>
      <c r="I1954" s="179" t="str">
        <f>'Energy consumption (raw)'!I1904</f>
        <v>24 Manufacture of basic metals</v>
      </c>
      <c r="J1954" s="179" t="str">
        <f>INDEX(Sector!$E$6:$E$46,MATCH('Energy consumption (toe)'!I1954,Sector!$B$6:$B$46,FALSE))</f>
        <v>Manufacture of basic metals</v>
      </c>
      <c r="K1954" s="179">
        <f>IFERROR('Energy consumption (raw)'!J1904*Lists!$H$84,)</f>
        <v>0</v>
      </c>
      <c r="L1954" s="179">
        <f>'Energy consumption (raw)'!K1904*Lists!$H$84</f>
        <v>1080.1000000000001</v>
      </c>
      <c r="M1954" s="179">
        <f>'Energy consumption (raw)'!L1904*Lists!$H$84</f>
        <v>0</v>
      </c>
      <c r="N1954" s="179">
        <f>'Energy consumption (raw)'!M1904*Lists!$H$84</f>
        <v>0</v>
      </c>
      <c r="O1954" s="178">
        <f t="shared" si="138"/>
        <v>1080.1000000000001</v>
      </c>
      <c r="P1954">
        <f>'Energy consumption (raw)'!N1904*Lists!$H$85</f>
        <v>0</v>
      </c>
      <c r="Q1954">
        <f>'Energy consumption (raw)'!O1904*Lists!$H$86</f>
        <v>0</v>
      </c>
      <c r="R1954">
        <f>'Energy consumption (raw)'!P1904*Lists!$H$87</f>
        <v>0</v>
      </c>
      <c r="S1954">
        <f>'Energy consumption (raw)'!Q1904*Lists!$H$88</f>
        <v>0</v>
      </c>
      <c r="T1954">
        <f>'Energy consumption (raw)'!R1904*Lists!$H$89</f>
        <v>0</v>
      </c>
      <c r="U1954">
        <f>'Energy consumption (raw)'!S1904*Lists!$H$90</f>
        <v>0</v>
      </c>
      <c r="V1954">
        <f>'Energy consumption (raw)'!T1904*Lists!$H$91</f>
        <v>0</v>
      </c>
      <c r="W1954">
        <f>'Energy consumption (raw)'!U1904*Lists!$H$92</f>
        <v>0</v>
      </c>
      <c r="X1954">
        <f>'Energy consumption (raw)'!V1904*Lists!$H$93</f>
        <v>0</v>
      </c>
      <c r="Y1954">
        <f>'Energy consumption (raw)'!W1904*Lists!$H$94</f>
        <v>0</v>
      </c>
      <c r="Z1954">
        <f>'Energy consumption (raw)'!X1904*Lists!$H$96*1000000</f>
        <v>0</v>
      </c>
      <c r="AA1954">
        <f>'Energy consumption (raw)'!Y1904*Lists!$H$97</f>
        <v>0</v>
      </c>
      <c r="AB1954">
        <f>'Energy consumption (raw)'!Z1904*Lists!$H$96</f>
        <v>0</v>
      </c>
      <c r="AC1954">
        <f>'Energy consumption (raw)'!AA1904*Lists!$H$98</f>
        <v>0</v>
      </c>
      <c r="AD1954">
        <f>'Energy consumption (raw)'!AB1904*Lists!$H$99</f>
        <v>0</v>
      </c>
      <c r="AE1954">
        <f>'Energy consumption (raw)'!AC1904*Lists!$H$101</f>
        <v>0</v>
      </c>
      <c r="AF1954">
        <f>'Energy consumption (raw)'!AD1904*Lists!$H$101</f>
        <v>0</v>
      </c>
      <c r="AG1954">
        <f>'Energy consumption (raw)'!AE1904*Lists!$H$101</f>
        <v>0</v>
      </c>
      <c r="AH1954">
        <f>'Energy consumption (raw)'!AF1904*Lists!$H$100</f>
        <v>0</v>
      </c>
      <c r="AI1954" s="167">
        <f t="shared" si="139"/>
        <v>1080.1000000000001</v>
      </c>
      <c r="AJ1954" s="179">
        <f>'Energy consumption (raw)'!AG1904</f>
        <v>1080.1000000000001</v>
      </c>
      <c r="AK1954" s="179">
        <f>'Energy consumption (raw)'!AH1904</f>
        <v>0</v>
      </c>
      <c r="AL1954">
        <f>IF(ROUND(AI1954,-3)=ROUND('Energy consumption (raw)'!AG1904,-3),1,0)</f>
        <v>1</v>
      </c>
      <c r="AM1954" s="179" t="str">
        <f>'Energy consumption (raw)'!AJ1904</f>
        <v>48. Dong Nai</v>
      </c>
      <c r="AN1954">
        <f>VLOOKUP(AM1954,Lists!$F$9:$G$71,2,FALSE)</f>
        <v>1</v>
      </c>
    </row>
    <row r="1955" spans="2:40" x14ac:dyDescent="0.25">
      <c r="B1955" s="65" t="str">
        <f t="shared" si="137"/>
        <v>Industry1803</v>
      </c>
      <c r="C1955" s="179">
        <f>'Energy consumption (raw)'!B1905</f>
        <v>1803</v>
      </c>
      <c r="D1955" s="179">
        <f>'Energy consumption (raw)'!C1905</f>
        <v>0</v>
      </c>
      <c r="E1955" s="179">
        <f>'Energy consumption (raw)'!D1905</f>
        <v>0</v>
      </c>
      <c r="F1955" s="179" t="str">
        <f>'Energy consumption (raw)'!E1905</f>
        <v>Công nghiệp</v>
      </c>
      <c r="G1955" s="179" t="str">
        <f>'Energy consumption (raw)'!F1905</f>
        <v>Sản xuất sợi, vải dệt thoi và hoàn thiện sản phẩm dệt</v>
      </c>
      <c r="H1955" s="179" t="str">
        <f>'Energy consumption (raw)'!G1905</f>
        <v>Industry</v>
      </c>
      <c r="I1955" s="179" t="str">
        <f>'Energy consumption (raw)'!I1905</f>
        <v>13 Manufacture of textiles</v>
      </c>
      <c r="J1955" s="179" t="str">
        <f>INDEX(Sector!$E$6:$E$46,MATCH('Energy consumption (toe)'!I1955,Sector!$B$6:$B$46,FALSE))</f>
        <v>Manufacture of textiles</v>
      </c>
      <c r="K1955" s="179">
        <f>IFERROR('Energy consumption (raw)'!J1905*Lists!$H$84,)</f>
        <v>0</v>
      </c>
      <c r="L1955" s="179">
        <f>'Energy consumption (raw)'!K1905*Lists!$H$84</f>
        <v>3765.7840800000004</v>
      </c>
      <c r="M1955" s="179">
        <f>'Energy consumption (raw)'!L1905*Lists!$H$84</f>
        <v>0</v>
      </c>
      <c r="N1955" s="179">
        <f>'Energy consumption (raw)'!M1905*Lists!$H$84</f>
        <v>0</v>
      </c>
      <c r="O1955" s="178">
        <f t="shared" si="138"/>
        <v>3765.7840800000004</v>
      </c>
      <c r="P1955">
        <f>'Energy consumption (raw)'!N1905*Lists!$H$85</f>
        <v>0</v>
      </c>
      <c r="Q1955">
        <f>'Energy consumption (raw)'!O1905*Lists!$H$86</f>
        <v>0</v>
      </c>
      <c r="R1955">
        <f>'Energy consumption (raw)'!P1905*Lists!$H$87</f>
        <v>0</v>
      </c>
      <c r="S1955">
        <f>'Energy consumption (raw)'!Q1905*Lists!$H$88</f>
        <v>0</v>
      </c>
      <c r="T1955">
        <f>'Energy consumption (raw)'!R1905*Lists!$H$89</f>
        <v>0</v>
      </c>
      <c r="U1955">
        <f>'Energy consumption (raw)'!S1905*Lists!$H$90</f>
        <v>0</v>
      </c>
      <c r="V1955">
        <f>'Energy consumption (raw)'!T1905*Lists!$H$91</f>
        <v>0</v>
      </c>
      <c r="W1955">
        <f>'Energy consumption (raw)'!U1905*Lists!$H$92</f>
        <v>0</v>
      </c>
      <c r="X1955">
        <f>'Energy consumption (raw)'!V1905*Lists!$H$93</f>
        <v>0</v>
      </c>
      <c r="Y1955">
        <f>'Energy consumption (raw)'!W1905*Lists!$H$94</f>
        <v>0</v>
      </c>
      <c r="Z1955">
        <f>'Energy consumption (raw)'!X1905*Lists!$H$96*1000000</f>
        <v>0</v>
      </c>
      <c r="AA1955">
        <f>'Energy consumption (raw)'!Y1905*Lists!$H$97</f>
        <v>0</v>
      </c>
      <c r="AB1955">
        <f>'Energy consumption (raw)'!Z1905*Lists!$H$96</f>
        <v>0</v>
      </c>
      <c r="AC1955">
        <f>'Energy consumption (raw)'!AA1905*Lists!$H$98</f>
        <v>0</v>
      </c>
      <c r="AD1955">
        <f>'Energy consumption (raw)'!AB1905*Lists!$H$99</f>
        <v>0</v>
      </c>
      <c r="AE1955">
        <f>'Energy consumption (raw)'!AC1905*Lists!$H$101</f>
        <v>0</v>
      </c>
      <c r="AF1955">
        <f>'Energy consumption (raw)'!AD1905*Lists!$H$101</f>
        <v>0</v>
      </c>
      <c r="AG1955">
        <f>'Energy consumption (raw)'!AE1905*Lists!$H$101</f>
        <v>0</v>
      </c>
      <c r="AH1955">
        <f>'Energy consumption (raw)'!AF1905*Lists!$H$100</f>
        <v>0</v>
      </c>
      <c r="AI1955" s="167">
        <f t="shared" si="139"/>
        <v>3765.7840800000004</v>
      </c>
      <c r="AJ1955" s="179">
        <f>'Energy consumption (raw)'!AG1905</f>
        <v>3765.7840800000004</v>
      </c>
      <c r="AK1955" s="179">
        <f>'Energy consumption (raw)'!AH1905</f>
        <v>2797.33556</v>
      </c>
      <c r="AL1955">
        <f>IF(ROUND(AI1955,-3)=ROUND('Energy consumption (raw)'!AG1905,-3),1,0)</f>
        <v>1</v>
      </c>
      <c r="AM1955" s="179" t="str">
        <f>'Energy consumption (raw)'!AJ1905</f>
        <v>48. Dong Nai</v>
      </c>
      <c r="AN1955">
        <f>VLOOKUP(AM1955,Lists!$F$9:$G$71,2,FALSE)</f>
        <v>1</v>
      </c>
    </row>
    <row r="1956" spans="2:40" x14ac:dyDescent="0.25">
      <c r="B1956" s="65" t="str">
        <f t="shared" si="137"/>
        <v>Industry1804</v>
      </c>
      <c r="C1956" s="179">
        <f>'Energy consumption (raw)'!B1906</f>
        <v>1804</v>
      </c>
      <c r="D1956" s="179">
        <f>'Energy consumption (raw)'!C1906</f>
        <v>0</v>
      </c>
      <c r="E1956" s="179">
        <f>'Energy consumption (raw)'!D1906</f>
        <v>0</v>
      </c>
      <c r="F1956" s="179" t="str">
        <f>'Energy consumption (raw)'!E1906</f>
        <v>Công nghiệp</v>
      </c>
      <c r="G1956" s="179" t="str">
        <f>'Energy consumption (raw)'!F1906</f>
        <v>Sản xuất vật liệu xây dựng từ đất sét</v>
      </c>
      <c r="H1956" s="179" t="str">
        <f>'Energy consumption (raw)'!G1906</f>
        <v>Industry</v>
      </c>
      <c r="I1956" s="179" t="str">
        <f>'Energy consumption (raw)'!I1906</f>
        <v>23 Manufacture of other non-metallic mineral products</v>
      </c>
      <c r="J1956" s="179" t="str">
        <f>INDEX(Sector!$E$6:$E$46,MATCH('Energy consumption (toe)'!I1956,Sector!$B$6:$B$46,FALSE))</f>
        <v>Manufacture of other non-metallic mineral products</v>
      </c>
      <c r="K1956" s="179">
        <f>IFERROR('Energy consumption (raw)'!J1906*Lists!$H$84,)</f>
        <v>4471.8037890000005</v>
      </c>
      <c r="L1956" s="179">
        <f>'Energy consumption (raw)'!K1906*Lists!$H$84</f>
        <v>4694.3043889999999</v>
      </c>
      <c r="M1956" s="179">
        <f>'Energy consumption (raw)'!L1906*Lists!$H$84</f>
        <v>0</v>
      </c>
      <c r="N1956" s="179">
        <f>'Energy consumption (raw)'!M1906*Lists!$H$84</f>
        <v>0</v>
      </c>
      <c r="O1956" s="178">
        <f t="shared" si="138"/>
        <v>4694.3043889999999</v>
      </c>
      <c r="P1956">
        <f>'Energy consumption (raw)'!N1906*Lists!$H$85</f>
        <v>0</v>
      </c>
      <c r="Q1956">
        <f>'Energy consumption (raw)'!O1906*Lists!$H$86</f>
        <v>0</v>
      </c>
      <c r="R1956">
        <f>'Energy consumption (raw)'!P1906*Lists!$H$87</f>
        <v>0</v>
      </c>
      <c r="S1956">
        <f>'Energy consumption (raw)'!Q1906*Lists!$H$88</f>
        <v>0</v>
      </c>
      <c r="T1956">
        <f>'Energy consumption (raw)'!R1906*Lists!$H$89</f>
        <v>0</v>
      </c>
      <c r="U1956">
        <f>'Energy consumption (raw)'!S1906*Lists!$H$90</f>
        <v>0</v>
      </c>
      <c r="V1956">
        <f>'Energy consumption (raw)'!T1906*Lists!$H$91</f>
        <v>0</v>
      </c>
      <c r="W1956">
        <f>'Energy consumption (raw)'!U1906*Lists!$H$92</f>
        <v>0</v>
      </c>
      <c r="X1956">
        <f>'Energy consumption (raw)'!V1906*Lists!$H$93</f>
        <v>0</v>
      </c>
      <c r="Y1956">
        <f>'Energy consumption (raw)'!W1906*Lists!$H$94</f>
        <v>0</v>
      </c>
      <c r="Z1956">
        <f>'Energy consumption (raw)'!X1906*Lists!$H$96*1000000</f>
        <v>0</v>
      </c>
      <c r="AA1956">
        <f>'Energy consumption (raw)'!Y1906*Lists!$H$97</f>
        <v>0</v>
      </c>
      <c r="AB1956">
        <f>'Energy consumption (raw)'!Z1906*Lists!$H$96</f>
        <v>0</v>
      </c>
      <c r="AC1956">
        <f>'Energy consumption (raw)'!AA1906*Lists!$H$98</f>
        <v>0</v>
      </c>
      <c r="AD1956">
        <f>'Energy consumption (raw)'!AB1906*Lists!$H$99</f>
        <v>0</v>
      </c>
      <c r="AE1956">
        <f>'Energy consumption (raw)'!AC1906*Lists!$H$101</f>
        <v>0</v>
      </c>
      <c r="AF1956">
        <f>'Energy consumption (raw)'!AD1906*Lists!$H$101</f>
        <v>0</v>
      </c>
      <c r="AG1956">
        <f>'Energy consumption (raw)'!AE1906*Lists!$H$101</f>
        <v>0</v>
      </c>
      <c r="AH1956">
        <f>'Energy consumption (raw)'!AF1906*Lists!$H$100</f>
        <v>0</v>
      </c>
      <c r="AI1956" s="167">
        <f t="shared" si="139"/>
        <v>4694.3043889999999</v>
      </c>
      <c r="AJ1956" s="179">
        <f>'Energy consumption (raw)'!AG1906</f>
        <v>4694.3043889999999</v>
      </c>
      <c r="AK1956" s="179">
        <f>'Energy consumption (raw)'!AH1906</f>
        <v>4720.0215699999999</v>
      </c>
      <c r="AL1956">
        <f>IF(ROUND(AI1956,-3)=ROUND('Energy consumption (raw)'!AG1906,-3),1,0)</f>
        <v>1</v>
      </c>
      <c r="AM1956" s="179" t="str">
        <f>'Energy consumption (raw)'!AJ1906</f>
        <v>48. Dong Nai</v>
      </c>
      <c r="AN1956">
        <f>VLOOKUP(AM1956,Lists!$F$9:$G$71,2,FALSE)</f>
        <v>1</v>
      </c>
    </row>
    <row r="1957" spans="2:40" x14ac:dyDescent="0.25">
      <c r="B1957" s="65" t="str">
        <f t="shared" si="137"/>
        <v>Industry1805</v>
      </c>
      <c r="C1957" s="179">
        <f>'Energy consumption (raw)'!B1907</f>
        <v>1805</v>
      </c>
      <c r="D1957" s="179">
        <f>'Energy consumption (raw)'!C1907</f>
        <v>0</v>
      </c>
      <c r="E1957" s="179">
        <f>'Energy consumption (raw)'!D1907</f>
        <v>0</v>
      </c>
      <c r="F1957" s="179" t="str">
        <f>'Energy consumption (raw)'!E1907</f>
        <v>Công nghiệp</v>
      </c>
      <c r="G1957" s="179" t="str">
        <f>'Energy consumption (raw)'!F1907</f>
        <v>Sản xuất các sản phẩm từ chất khoáng phi kim loại: thủy tinh, gốm…</v>
      </c>
      <c r="H1957" s="179" t="str">
        <f>'Energy consumption (raw)'!G1907</f>
        <v>Industry</v>
      </c>
      <c r="I1957" s="179" t="str">
        <f>'Energy consumption (raw)'!I1907</f>
        <v>23 Manufacture of other non-metallic mineral products</v>
      </c>
      <c r="J1957" s="179" t="str">
        <f>INDEX(Sector!$E$6:$E$46,MATCH('Energy consumption (toe)'!I1957,Sector!$B$6:$B$46,FALSE))</f>
        <v>Manufacture of other non-metallic mineral products</v>
      </c>
      <c r="K1957" s="179">
        <f>IFERROR('Energy consumption (raw)'!J1907*Lists!$H$84,)</f>
        <v>3757.2512900000002</v>
      </c>
      <c r="L1957" s="179">
        <f>'Energy consumption (raw)'!K1907*Lists!$H$84</f>
        <v>3718.7843000000003</v>
      </c>
      <c r="M1957" s="179">
        <f>'Energy consumption (raw)'!L1907*Lists!$H$84</f>
        <v>0</v>
      </c>
      <c r="N1957" s="179">
        <f>'Energy consumption (raw)'!M1907*Lists!$H$84</f>
        <v>0</v>
      </c>
      <c r="O1957" s="178">
        <f t="shared" si="138"/>
        <v>3718.7843000000003</v>
      </c>
      <c r="P1957">
        <f>'Energy consumption (raw)'!N1907*Lists!$H$85</f>
        <v>0</v>
      </c>
      <c r="Q1957">
        <f>'Energy consumption (raw)'!O1907*Lists!$H$86</f>
        <v>0</v>
      </c>
      <c r="R1957">
        <f>'Energy consumption (raw)'!P1907*Lists!$H$87</f>
        <v>0</v>
      </c>
      <c r="S1957">
        <f>'Energy consumption (raw)'!Q1907*Lists!$H$88</f>
        <v>0</v>
      </c>
      <c r="T1957">
        <f>'Energy consumption (raw)'!R1907*Lists!$H$89</f>
        <v>21.42</v>
      </c>
      <c r="U1957">
        <f>'Energy consumption (raw)'!S1907*Lists!$H$90</f>
        <v>0</v>
      </c>
      <c r="V1957">
        <f>'Energy consumption (raw)'!T1907*Lists!$H$91</f>
        <v>38.61</v>
      </c>
      <c r="W1957">
        <f>'Energy consumption (raw)'!U1907*Lists!$H$92</f>
        <v>0</v>
      </c>
      <c r="X1957">
        <f>'Energy consumption (raw)'!V1907*Lists!$H$93</f>
        <v>0</v>
      </c>
      <c r="Y1957">
        <f>'Energy consumption (raw)'!W1907*Lists!$H$94</f>
        <v>0</v>
      </c>
      <c r="Z1957">
        <f>'Energy consumption (raw)'!X1907*Lists!$H$96*1000000</f>
        <v>0</v>
      </c>
      <c r="AA1957">
        <f>'Energy consumption (raw)'!Y1907*Lists!$H$97</f>
        <v>0</v>
      </c>
      <c r="AB1957">
        <f>'Energy consumption (raw)'!Z1907*Lists!$H$96</f>
        <v>0</v>
      </c>
      <c r="AC1957">
        <f>'Energy consumption (raw)'!AA1907*Lists!$H$98</f>
        <v>0</v>
      </c>
      <c r="AD1957">
        <f>'Energy consumption (raw)'!AB1907*Lists!$H$99</f>
        <v>0</v>
      </c>
      <c r="AE1957">
        <f>'Energy consumption (raw)'!AC1907*Lists!$H$101</f>
        <v>0</v>
      </c>
      <c r="AF1957">
        <f>'Energy consumption (raw)'!AD1907*Lists!$H$101</f>
        <v>0</v>
      </c>
      <c r="AG1957">
        <f>'Energy consumption (raw)'!AE1907*Lists!$H$101</f>
        <v>0</v>
      </c>
      <c r="AH1957">
        <f>'Energy consumption (raw)'!AF1907*Lists!$H$100</f>
        <v>0</v>
      </c>
      <c r="AI1957" s="167">
        <f t="shared" si="139"/>
        <v>3778.8143000000005</v>
      </c>
      <c r="AJ1957" s="179">
        <f>'Energy consumption (raw)'!AG1907</f>
        <v>3778.8143000000005</v>
      </c>
      <c r="AK1957" s="179">
        <f>'Energy consumption (raw)'!AH1907</f>
        <v>3408.9971158000003</v>
      </c>
      <c r="AL1957">
        <f>IF(ROUND(AI1957,-3)=ROUND('Energy consumption (raw)'!AG1907,-3),1,0)</f>
        <v>1</v>
      </c>
      <c r="AM1957" s="179" t="str">
        <f>'Energy consumption (raw)'!AJ1907</f>
        <v>48. Dong Nai</v>
      </c>
      <c r="AN1957">
        <f>VLOOKUP(AM1957,Lists!$F$9:$G$71,2,FALSE)</f>
        <v>1</v>
      </c>
    </row>
    <row r="1958" spans="2:40" x14ac:dyDescent="0.25">
      <c r="B1958" s="65" t="str">
        <f t="shared" si="137"/>
        <v>Industry1806</v>
      </c>
      <c r="C1958" s="179">
        <f>'Energy consumption (raw)'!B1908</f>
        <v>1806</v>
      </c>
      <c r="D1958" s="179">
        <f>'Energy consumption (raw)'!C1908</f>
        <v>0</v>
      </c>
      <c r="E1958" s="179">
        <f>'Energy consumption (raw)'!D1908</f>
        <v>0</v>
      </c>
      <c r="F1958" s="179" t="str">
        <f>'Energy consumption (raw)'!E1908</f>
        <v>Công nghiệp</v>
      </c>
      <c r="G1958" s="179" t="str">
        <f>'Energy consumption (raw)'!F1908</f>
        <v>Sản xuất các sản phẩm từ chất khoáng phi kim loại: thủy tinh, gốm…</v>
      </c>
      <c r="H1958" s="179" t="str">
        <f>'Energy consumption (raw)'!G1908</f>
        <v>Industry</v>
      </c>
      <c r="I1958" s="179" t="str">
        <f>'Energy consumption (raw)'!I1908</f>
        <v>23 Manufacture of other non-metallic mineral products</v>
      </c>
      <c r="J1958" s="179" t="str">
        <f>INDEX(Sector!$E$6:$E$46,MATCH('Energy consumption (toe)'!I1958,Sector!$B$6:$B$46,FALSE))</f>
        <v>Manufacture of other non-metallic mineral products</v>
      </c>
      <c r="K1958" s="179">
        <f>IFERROR('Energy consumption (raw)'!J1908*Lists!$H$84,)</f>
        <v>0</v>
      </c>
      <c r="L1958" s="179">
        <f>'Energy consumption (raw)'!K1908*Lists!$H$84</f>
        <v>4400.6944797000006</v>
      </c>
      <c r="M1958" s="179">
        <f>'Energy consumption (raw)'!L1908*Lists!$H$84</f>
        <v>0</v>
      </c>
      <c r="N1958" s="179">
        <f>'Energy consumption (raw)'!M1908*Lists!$H$84</f>
        <v>0</v>
      </c>
      <c r="O1958" s="178">
        <f t="shared" si="138"/>
        <v>4400.6944797000006</v>
      </c>
      <c r="P1958">
        <f>'Energy consumption (raw)'!N1908*Lists!$H$85</f>
        <v>0</v>
      </c>
      <c r="Q1958">
        <f>'Energy consumption (raw)'!O1908*Lists!$H$86</f>
        <v>0</v>
      </c>
      <c r="R1958">
        <f>'Energy consumption (raw)'!P1908*Lists!$H$87</f>
        <v>0</v>
      </c>
      <c r="S1958">
        <f>'Energy consumption (raw)'!Q1908*Lists!$H$88</f>
        <v>0</v>
      </c>
      <c r="T1958">
        <f>'Energy consumption (raw)'!R1908*Lists!$H$89</f>
        <v>0</v>
      </c>
      <c r="U1958">
        <f>'Energy consumption (raw)'!S1908*Lists!$H$90</f>
        <v>0</v>
      </c>
      <c r="V1958">
        <f>'Energy consumption (raw)'!T1908*Lists!$H$91</f>
        <v>0</v>
      </c>
      <c r="W1958">
        <f>'Energy consumption (raw)'!U1908*Lists!$H$92</f>
        <v>0</v>
      </c>
      <c r="X1958">
        <f>'Energy consumption (raw)'!V1908*Lists!$H$93</f>
        <v>0</v>
      </c>
      <c r="Y1958">
        <f>'Energy consumption (raw)'!W1908*Lists!$H$94</f>
        <v>0</v>
      </c>
      <c r="Z1958">
        <f>'Energy consumption (raw)'!X1908*Lists!$H$96*1000000</f>
        <v>11916</v>
      </c>
      <c r="AA1958">
        <f>'Energy consumption (raw)'!Y1908*Lists!$H$97</f>
        <v>0</v>
      </c>
      <c r="AB1958">
        <f>'Energy consumption (raw)'!Z1908*Lists!$H$96</f>
        <v>0</v>
      </c>
      <c r="AC1958">
        <f>'Energy consumption (raw)'!AA1908*Lists!$H$98</f>
        <v>0</v>
      </c>
      <c r="AD1958">
        <f>'Energy consumption (raw)'!AB1908*Lists!$H$99</f>
        <v>0</v>
      </c>
      <c r="AE1958">
        <f>'Energy consumption (raw)'!AC1908*Lists!$H$101</f>
        <v>0</v>
      </c>
      <c r="AF1958">
        <f>'Energy consumption (raw)'!AD1908*Lists!$H$101</f>
        <v>0</v>
      </c>
      <c r="AG1958">
        <f>'Energy consumption (raw)'!AE1908*Lists!$H$101</f>
        <v>0</v>
      </c>
      <c r="AH1958">
        <f>'Energy consumption (raw)'!AF1908*Lists!$H$100</f>
        <v>0</v>
      </c>
      <c r="AI1958" s="167">
        <f t="shared" si="139"/>
        <v>16316.6944797</v>
      </c>
      <c r="AJ1958" s="179">
        <f>'Energy consumption (raw)'!AG1908</f>
        <v>16316.6944797</v>
      </c>
      <c r="AK1958" s="179">
        <f>'Energy consumption (raw)'!AH1908</f>
        <v>2568.1074800000001</v>
      </c>
      <c r="AL1958">
        <f>IF(ROUND(AI1958,-3)=ROUND('Energy consumption (raw)'!AG1908,-3),1,0)</f>
        <v>1</v>
      </c>
      <c r="AM1958" s="179" t="str">
        <f>'Energy consumption (raw)'!AJ1908</f>
        <v>48. Dong Nai</v>
      </c>
      <c r="AN1958">
        <f>VLOOKUP(AM1958,Lists!$F$9:$G$71,2,FALSE)</f>
        <v>1</v>
      </c>
    </row>
    <row r="1959" spans="2:40" x14ac:dyDescent="0.25">
      <c r="B1959" s="65" t="str">
        <f t="shared" si="137"/>
        <v>Industry1807</v>
      </c>
      <c r="C1959" s="179">
        <f>'Energy consumption (raw)'!B1909</f>
        <v>1807</v>
      </c>
      <c r="D1959" s="179">
        <f>'Energy consumption (raw)'!C1909</f>
        <v>0</v>
      </c>
      <c r="E1959" s="179">
        <f>'Energy consumption (raw)'!D1909</f>
        <v>0</v>
      </c>
      <c r="F1959" s="179" t="str">
        <f>'Energy consumption (raw)'!E1909</f>
        <v>Công nghiệp</v>
      </c>
      <c r="G1959" s="179" t="str">
        <f>'Energy consumption (raw)'!F1909</f>
        <v>Sản xuất sắt, thép gang</v>
      </c>
      <c r="H1959" s="179" t="str">
        <f>'Energy consumption (raw)'!G1909</f>
        <v>Industry</v>
      </c>
      <c r="I1959" s="179" t="str">
        <f>'Energy consumption (raw)'!I1909</f>
        <v>24 Manufacture of basic metals</v>
      </c>
      <c r="J1959" s="179" t="str">
        <f>INDEX(Sector!$E$6:$E$46,MATCH('Energy consumption (toe)'!I1959,Sector!$B$6:$B$46,FALSE))</f>
        <v>Manufacture of basic metals</v>
      </c>
      <c r="K1959" s="179">
        <f>IFERROR('Energy consumption (raw)'!J1909*Lists!$H$84,)</f>
        <v>2552.7083400000001</v>
      </c>
      <c r="L1959" s="179">
        <f>'Energy consumption (raw)'!K1909*Lists!$H$84</f>
        <v>2567.8817391000002</v>
      </c>
      <c r="M1959" s="179">
        <f>'Energy consumption (raw)'!L1909*Lists!$H$84</f>
        <v>0</v>
      </c>
      <c r="N1959" s="179">
        <f>'Energy consumption (raw)'!M1909*Lists!$H$84</f>
        <v>0</v>
      </c>
      <c r="O1959" s="178">
        <f t="shared" si="138"/>
        <v>2567.8817391000002</v>
      </c>
      <c r="P1959">
        <f>'Energy consumption (raw)'!N1909*Lists!$H$85</f>
        <v>0</v>
      </c>
      <c r="Q1959">
        <f>'Energy consumption (raw)'!O1909*Lists!$H$86</f>
        <v>0</v>
      </c>
      <c r="R1959">
        <f>'Energy consumption (raw)'!P1909*Lists!$H$87</f>
        <v>0</v>
      </c>
      <c r="S1959">
        <f>'Energy consumption (raw)'!Q1909*Lists!$H$88</f>
        <v>0</v>
      </c>
      <c r="T1959">
        <f>'Energy consumption (raw)'!R1909*Lists!$H$89</f>
        <v>0</v>
      </c>
      <c r="U1959">
        <f>'Energy consumption (raw)'!S1909*Lists!$H$90</f>
        <v>0</v>
      </c>
      <c r="V1959">
        <f>'Energy consumption (raw)'!T1909*Lists!$H$91</f>
        <v>0</v>
      </c>
      <c r="W1959">
        <f>'Energy consumption (raw)'!U1909*Lists!$H$92</f>
        <v>0</v>
      </c>
      <c r="X1959">
        <f>'Energy consumption (raw)'!V1909*Lists!$H$93</f>
        <v>0</v>
      </c>
      <c r="Y1959">
        <f>'Energy consumption (raw)'!W1909*Lists!$H$94</f>
        <v>0</v>
      </c>
      <c r="Z1959">
        <f>'Energy consumption (raw)'!X1909*Lists!$H$96*1000000</f>
        <v>0</v>
      </c>
      <c r="AA1959">
        <f>'Energy consumption (raw)'!Y1909*Lists!$H$97</f>
        <v>0</v>
      </c>
      <c r="AB1959">
        <f>'Energy consumption (raw)'!Z1909*Lists!$H$96</f>
        <v>0</v>
      </c>
      <c r="AC1959">
        <f>'Energy consumption (raw)'!AA1909*Lists!$H$98</f>
        <v>0</v>
      </c>
      <c r="AD1959">
        <f>'Energy consumption (raw)'!AB1909*Lists!$H$99</f>
        <v>0</v>
      </c>
      <c r="AE1959">
        <f>'Energy consumption (raw)'!AC1909*Lists!$H$101</f>
        <v>0</v>
      </c>
      <c r="AF1959">
        <f>'Energy consumption (raw)'!AD1909*Lists!$H$101</f>
        <v>0</v>
      </c>
      <c r="AG1959">
        <f>'Energy consumption (raw)'!AE1909*Lists!$H$101</f>
        <v>0</v>
      </c>
      <c r="AH1959">
        <f>'Energy consumption (raw)'!AF1909*Lists!$H$100</f>
        <v>0</v>
      </c>
      <c r="AI1959" s="167">
        <f t="shared" si="139"/>
        <v>2567.8817391000002</v>
      </c>
      <c r="AJ1959" s="179">
        <f>'Energy consumption (raw)'!AG1909</f>
        <v>2567.8817391000002</v>
      </c>
      <c r="AK1959" s="179">
        <f>'Energy consumption (raw)'!AH1909</f>
        <v>2622.4624324000001</v>
      </c>
      <c r="AL1959">
        <f>IF(ROUND(AI1959,-3)=ROUND('Energy consumption (raw)'!AG1909,-3),1,0)</f>
        <v>1</v>
      </c>
      <c r="AM1959" s="179" t="str">
        <f>'Energy consumption (raw)'!AJ1909</f>
        <v>48. Dong Nai</v>
      </c>
      <c r="AN1959">
        <f>VLOOKUP(AM1959,Lists!$F$9:$G$71,2,FALSE)</f>
        <v>1</v>
      </c>
    </row>
    <row r="1960" spans="2:40" x14ac:dyDescent="0.25">
      <c r="B1960" s="65" t="str">
        <f t="shared" si="137"/>
        <v>Industry1808</v>
      </c>
      <c r="C1960" s="179">
        <f>'Energy consumption (raw)'!B1910</f>
        <v>1808</v>
      </c>
      <c r="D1960" s="179">
        <f>'Energy consumption (raw)'!C1910</f>
        <v>0</v>
      </c>
      <c r="E1960" s="179">
        <f>'Energy consumption (raw)'!D1910</f>
        <v>0</v>
      </c>
      <c r="F1960" s="179" t="str">
        <f>'Energy consumption (raw)'!E1910</f>
        <v>Công nghiệp</v>
      </c>
      <c r="G1960" s="179" t="str">
        <f>'Energy consumption (raw)'!F1910</f>
        <v>Gia công đồ gỗ</v>
      </c>
      <c r="H1960" s="179" t="str">
        <f>'Energy consumption (raw)'!G1910</f>
        <v>Industry</v>
      </c>
      <c r="I1960" s="179" t="str">
        <f>'Energy consumption (raw)'!I1910</f>
        <v>16 Manufacture of wood and of products of wood and cork, except furniture;
manufacture of articles of straw and plaiting materials</v>
      </c>
      <c r="J1960" s="179" t="str">
        <f>INDEX(Sector!$E$6:$E$46,MATCH('Energy consumption (toe)'!I1960,Sector!$B$6:$B$46,FALSE))</f>
        <v>Manufacture of wood and of products of wood and cork, except furniture;
manufacture of articles of straw and plaiting materials</v>
      </c>
      <c r="K1960" s="179">
        <f>IFERROR('Energy consumption (raw)'!J1910*Lists!$H$84,)</f>
        <v>938.11977490000004</v>
      </c>
      <c r="L1960" s="179">
        <f>'Energy consumption (raw)'!K1910*Lists!$H$84</f>
        <v>1432.8634374000001</v>
      </c>
      <c r="M1960" s="179">
        <f>'Energy consumption (raw)'!L1910*Lists!$H$84</f>
        <v>0</v>
      </c>
      <c r="N1960" s="179">
        <f>'Energy consumption (raw)'!M1910*Lists!$H$84</f>
        <v>0</v>
      </c>
      <c r="O1960" s="178">
        <f t="shared" si="138"/>
        <v>1432.8634374000001</v>
      </c>
      <c r="P1960">
        <f>'Energy consumption (raw)'!N1910*Lists!$H$85</f>
        <v>0</v>
      </c>
      <c r="Q1960">
        <f>'Energy consumption (raw)'!O1910*Lists!$H$86</f>
        <v>0</v>
      </c>
      <c r="R1960">
        <f>'Energy consumption (raw)'!P1910*Lists!$H$87</f>
        <v>0</v>
      </c>
      <c r="S1960">
        <f>'Energy consumption (raw)'!Q1910*Lists!$H$88</f>
        <v>0</v>
      </c>
      <c r="T1960">
        <f>'Energy consumption (raw)'!R1910*Lists!$H$89</f>
        <v>0</v>
      </c>
      <c r="U1960">
        <f>'Energy consumption (raw)'!S1910*Lists!$H$90</f>
        <v>0</v>
      </c>
      <c r="V1960">
        <f>'Energy consumption (raw)'!T1910*Lists!$H$91</f>
        <v>0</v>
      </c>
      <c r="W1960">
        <f>'Energy consumption (raw)'!U1910*Lists!$H$92</f>
        <v>0</v>
      </c>
      <c r="X1960">
        <f>'Energy consumption (raw)'!V1910*Lists!$H$93</f>
        <v>0</v>
      </c>
      <c r="Y1960">
        <f>'Energy consumption (raw)'!W1910*Lists!$H$94</f>
        <v>0</v>
      </c>
      <c r="Z1960">
        <f>'Energy consumption (raw)'!X1910*Lists!$H$96*1000000</f>
        <v>0</v>
      </c>
      <c r="AA1960">
        <f>'Energy consumption (raw)'!Y1910*Lists!$H$97</f>
        <v>0</v>
      </c>
      <c r="AB1960">
        <f>'Energy consumption (raw)'!Z1910*Lists!$H$96</f>
        <v>0</v>
      </c>
      <c r="AC1960">
        <f>'Energy consumption (raw)'!AA1910*Lists!$H$98</f>
        <v>0</v>
      </c>
      <c r="AD1960">
        <f>'Energy consumption (raw)'!AB1910*Lists!$H$99</f>
        <v>0</v>
      </c>
      <c r="AE1960">
        <f>'Energy consumption (raw)'!AC1910*Lists!$H$101</f>
        <v>0</v>
      </c>
      <c r="AF1960">
        <f>'Energy consumption (raw)'!AD1910*Lists!$H$101</f>
        <v>0</v>
      </c>
      <c r="AG1960">
        <f>'Energy consumption (raw)'!AE1910*Lists!$H$101</f>
        <v>0</v>
      </c>
      <c r="AH1960">
        <f>'Energy consumption (raw)'!AF1910*Lists!$H$100</f>
        <v>0</v>
      </c>
      <c r="AI1960" s="167">
        <f t="shared" si="139"/>
        <v>1432.8634374000001</v>
      </c>
      <c r="AJ1960" s="179">
        <f>'Energy consumption (raw)'!AG1910</f>
        <v>1432.8634374000001</v>
      </c>
      <c r="AK1960" s="179">
        <f>'Energy consumption (raw)'!AH1910</f>
        <v>1157.7568755</v>
      </c>
      <c r="AL1960">
        <f>IF(ROUND(AI1960,-3)=ROUND('Energy consumption (raw)'!AG1910,-3),1,0)</f>
        <v>1</v>
      </c>
      <c r="AM1960" s="179" t="str">
        <f>'Energy consumption (raw)'!AJ1910</f>
        <v>48. Dong Nai</v>
      </c>
      <c r="AN1960">
        <f>VLOOKUP(AM1960,Lists!$F$9:$G$71,2,FALSE)</f>
        <v>1</v>
      </c>
    </row>
    <row r="1961" spans="2:40" x14ac:dyDescent="0.25">
      <c r="B1961" s="65" t="str">
        <f t="shared" si="137"/>
        <v>Industry1809</v>
      </c>
      <c r="C1961" s="179">
        <f>'Energy consumption (raw)'!B1911</f>
        <v>1809</v>
      </c>
      <c r="D1961" s="179">
        <f>'Energy consumption (raw)'!C1911</f>
        <v>0</v>
      </c>
      <c r="E1961" s="179">
        <f>'Energy consumption (raw)'!D1911</f>
        <v>0</v>
      </c>
      <c r="F1961" s="179" t="str">
        <f>'Energy consumption (raw)'!E1911</f>
        <v>Công nghiệp</v>
      </c>
      <c r="G1961" s="179" t="str">
        <f>'Energy consumption (raw)'!F1911</f>
        <v>Sản xuất các sản phẩm từ chất khoáng phi kim loại: thủy tinh, gốm…</v>
      </c>
      <c r="H1961" s="179" t="str">
        <f>'Energy consumption (raw)'!G1911</f>
        <v>Industry</v>
      </c>
      <c r="I1961" s="179" t="str">
        <f>'Energy consumption (raw)'!I1911</f>
        <v>23 Manufacture of other non-metallic mineral products</v>
      </c>
      <c r="J1961" s="179" t="str">
        <f>INDEX(Sector!$E$6:$E$46,MATCH('Energy consumption (toe)'!I1961,Sector!$B$6:$B$46,FALSE))</f>
        <v>Manufacture of other non-metallic mineral products</v>
      </c>
      <c r="K1961" s="179">
        <f>IFERROR('Energy consumption (raw)'!J1911*Lists!$H$84,)</f>
        <v>3688.1509667</v>
      </c>
      <c r="L1961" s="179">
        <f>'Energy consumption (raw)'!K1911*Lists!$H$84</f>
        <v>3323.3030619000001</v>
      </c>
      <c r="M1961" s="179">
        <f>'Energy consumption (raw)'!L1911*Lists!$H$84</f>
        <v>0</v>
      </c>
      <c r="N1961" s="179">
        <f>'Energy consumption (raw)'!M1911*Lists!$H$84</f>
        <v>0</v>
      </c>
      <c r="O1961" s="178">
        <f t="shared" si="138"/>
        <v>3323.3030619000001</v>
      </c>
      <c r="P1961">
        <f>'Energy consumption (raw)'!N1911*Lists!$H$85</f>
        <v>0</v>
      </c>
      <c r="Q1961">
        <f>'Energy consumption (raw)'!O1911*Lists!$H$86</f>
        <v>0</v>
      </c>
      <c r="R1961">
        <f>'Energy consumption (raw)'!P1911*Lists!$H$87</f>
        <v>0</v>
      </c>
      <c r="S1961">
        <f>'Energy consumption (raw)'!Q1911*Lists!$H$88</f>
        <v>0</v>
      </c>
      <c r="T1961">
        <f>'Energy consumption (raw)'!R1911*Lists!$H$89</f>
        <v>0</v>
      </c>
      <c r="U1961">
        <f>'Energy consumption (raw)'!S1911*Lists!$H$90</f>
        <v>0</v>
      </c>
      <c r="V1961">
        <f>'Energy consumption (raw)'!T1911*Lists!$H$91</f>
        <v>0</v>
      </c>
      <c r="W1961">
        <f>'Energy consumption (raw)'!U1911*Lists!$H$92</f>
        <v>0</v>
      </c>
      <c r="X1961">
        <f>'Energy consumption (raw)'!V1911*Lists!$H$93</f>
        <v>0</v>
      </c>
      <c r="Y1961">
        <f>'Energy consumption (raw)'!W1911*Lists!$H$94</f>
        <v>0</v>
      </c>
      <c r="Z1961">
        <f>'Energy consumption (raw)'!X1911*Lists!$H$96*1000000</f>
        <v>0</v>
      </c>
      <c r="AA1961">
        <f>'Energy consumption (raw)'!Y1911*Lists!$H$97</f>
        <v>0</v>
      </c>
      <c r="AB1961">
        <f>'Energy consumption (raw)'!Z1911*Lists!$H$96</f>
        <v>0</v>
      </c>
      <c r="AC1961">
        <f>'Energy consumption (raw)'!AA1911*Lists!$H$98</f>
        <v>0</v>
      </c>
      <c r="AD1961">
        <f>'Energy consumption (raw)'!AB1911*Lists!$H$99</f>
        <v>0</v>
      </c>
      <c r="AE1961">
        <f>'Energy consumption (raw)'!AC1911*Lists!$H$101</f>
        <v>0</v>
      </c>
      <c r="AF1961">
        <f>'Energy consumption (raw)'!AD1911*Lists!$H$101</f>
        <v>0</v>
      </c>
      <c r="AG1961">
        <f>'Energy consumption (raw)'!AE1911*Lists!$H$101</f>
        <v>0</v>
      </c>
      <c r="AH1961">
        <f>'Energy consumption (raw)'!AF1911*Lists!$H$100</f>
        <v>0</v>
      </c>
      <c r="AI1961" s="167">
        <f t="shared" si="139"/>
        <v>3323.3030619000001</v>
      </c>
      <c r="AJ1961" s="179">
        <f>'Energy consumption (raw)'!AG1911</f>
        <v>3323.3030619000001</v>
      </c>
      <c r="AK1961" s="179">
        <f>'Energy consumption (raw)'!AH1911</f>
        <v>4609.4413949</v>
      </c>
      <c r="AL1961">
        <f>IF(ROUND(AI1961,-3)=ROUND('Energy consumption (raw)'!AG1911,-3),1,0)</f>
        <v>1</v>
      </c>
      <c r="AM1961" s="179" t="str">
        <f>'Energy consumption (raw)'!AJ1911</f>
        <v>48. Dong Nai</v>
      </c>
      <c r="AN1961">
        <f>VLOOKUP(AM1961,Lists!$F$9:$G$71,2,FALSE)</f>
        <v>1</v>
      </c>
    </row>
    <row r="1962" spans="2:40" x14ac:dyDescent="0.25">
      <c r="B1962" s="65" t="str">
        <f t="shared" si="137"/>
        <v>Industry1810</v>
      </c>
      <c r="C1962" s="179">
        <f>'Energy consumption (raw)'!B1912</f>
        <v>1810</v>
      </c>
      <c r="D1962" s="179">
        <f>'Energy consumption (raw)'!C1912</f>
        <v>0</v>
      </c>
      <c r="E1962" s="179">
        <f>'Energy consumption (raw)'!D1912</f>
        <v>0</v>
      </c>
      <c r="F1962" s="179" t="str">
        <f>'Energy consumption (raw)'!E1912</f>
        <v>Công nghiệp</v>
      </c>
      <c r="G1962" s="179" t="str">
        <f>'Energy consumption (raw)'!F1912</f>
        <v>Sản xuất thiết bị dụng cụ điện, dây điện, pin, ắc quy</v>
      </c>
      <c r="H1962" s="179" t="str">
        <f>'Energy consumption (raw)'!G1912</f>
        <v>Industry</v>
      </c>
      <c r="I1962" s="179" t="str">
        <f>'Energy consumption (raw)'!I1912</f>
        <v>27 Manufacture of electrical equipment</v>
      </c>
      <c r="J1962" s="179" t="str">
        <f>INDEX(Sector!$E$6:$E$46,MATCH('Energy consumption (toe)'!I1962,Sector!$B$6:$B$46,FALSE))</f>
        <v>Manufacture of electrical equipment</v>
      </c>
      <c r="K1962" s="179">
        <f>IFERROR('Energy consumption (raw)'!J1912*Lists!$H$84,)</f>
        <v>0</v>
      </c>
      <c r="L1962" s="179">
        <f>'Energy consumption (raw)'!K1912*Lists!$H$84</f>
        <v>2964.269644</v>
      </c>
      <c r="M1962" s="179">
        <f>'Energy consumption (raw)'!L1912*Lists!$H$84</f>
        <v>0</v>
      </c>
      <c r="N1962" s="179">
        <f>'Energy consumption (raw)'!M1912*Lists!$H$84</f>
        <v>0</v>
      </c>
      <c r="O1962" s="178">
        <f t="shared" si="138"/>
        <v>2964.269644</v>
      </c>
      <c r="P1962">
        <f>'Energy consumption (raw)'!N1912*Lists!$H$85</f>
        <v>0</v>
      </c>
      <c r="Q1962">
        <f>'Energy consumption (raw)'!O1912*Lists!$H$86</f>
        <v>0</v>
      </c>
      <c r="R1962">
        <f>'Energy consumption (raw)'!P1912*Lists!$H$87</f>
        <v>0</v>
      </c>
      <c r="S1962">
        <f>'Energy consumption (raw)'!Q1912*Lists!$H$88</f>
        <v>0</v>
      </c>
      <c r="T1962">
        <f>'Energy consumption (raw)'!R1912*Lists!$H$89</f>
        <v>20.196000000000002</v>
      </c>
      <c r="U1962">
        <f>'Energy consumption (raw)'!S1912*Lists!$H$90</f>
        <v>0</v>
      </c>
      <c r="V1962">
        <f>'Energy consumption (raw)'!T1912*Lists!$H$91</f>
        <v>0</v>
      </c>
      <c r="W1962">
        <f>'Energy consumption (raw)'!U1912*Lists!$H$92</f>
        <v>0</v>
      </c>
      <c r="X1962">
        <f>'Energy consumption (raw)'!V1912*Lists!$H$93</f>
        <v>0</v>
      </c>
      <c r="Y1962">
        <f>'Energy consumption (raw)'!W1912*Lists!$H$94</f>
        <v>0</v>
      </c>
      <c r="Z1962">
        <f>'Energy consumption (raw)'!X1912*Lists!$H$96*1000000</f>
        <v>0</v>
      </c>
      <c r="AA1962">
        <f>'Energy consumption (raw)'!Y1912*Lists!$H$97</f>
        <v>555.46400000000006</v>
      </c>
      <c r="AB1962">
        <f>'Energy consumption (raw)'!Z1912*Lists!$H$96</f>
        <v>0</v>
      </c>
      <c r="AC1962">
        <f>'Energy consumption (raw)'!AA1912*Lists!$H$98</f>
        <v>0</v>
      </c>
      <c r="AD1962">
        <f>'Energy consumption (raw)'!AB1912*Lists!$H$99</f>
        <v>0</v>
      </c>
      <c r="AE1962">
        <f>'Energy consumption (raw)'!AC1912*Lists!$H$101</f>
        <v>0</v>
      </c>
      <c r="AF1962">
        <f>'Energy consumption (raw)'!AD1912*Lists!$H$101</f>
        <v>0</v>
      </c>
      <c r="AG1962">
        <f>'Energy consumption (raw)'!AE1912*Lists!$H$101</f>
        <v>0</v>
      </c>
      <c r="AH1962">
        <f>'Energy consumption (raw)'!AF1912*Lists!$H$100</f>
        <v>0</v>
      </c>
      <c r="AI1962" s="167">
        <f t="shared" si="139"/>
        <v>3539.9296439999998</v>
      </c>
      <c r="AJ1962" s="179">
        <f>'Energy consumption (raw)'!AG1912</f>
        <v>3539.9296439999998</v>
      </c>
      <c r="AK1962" s="179">
        <f>'Energy consumption (raw)'!AH1912</f>
        <v>0</v>
      </c>
      <c r="AL1962">
        <f>IF(ROUND(AI1962,-3)=ROUND('Energy consumption (raw)'!AG1912,-3),1,0)</f>
        <v>1</v>
      </c>
      <c r="AM1962" s="179" t="str">
        <f>'Energy consumption (raw)'!AJ1912</f>
        <v>48. Dong Nai</v>
      </c>
      <c r="AN1962">
        <f>VLOOKUP(AM1962,Lists!$F$9:$G$71,2,FALSE)</f>
        <v>1</v>
      </c>
    </row>
    <row r="1963" spans="2:40" x14ac:dyDescent="0.25">
      <c r="B1963" s="65" t="str">
        <f t="shared" si="137"/>
        <v>Industry1811</v>
      </c>
      <c r="C1963" s="179">
        <f>'Energy consumption (raw)'!B1913</f>
        <v>1811</v>
      </c>
      <c r="D1963" s="179">
        <f>'Energy consumption (raw)'!C1913</f>
        <v>0</v>
      </c>
      <c r="E1963" s="179">
        <f>'Energy consumption (raw)'!D1913</f>
        <v>0</v>
      </c>
      <c r="F1963" s="179" t="str">
        <f>'Energy consumption (raw)'!E1913</f>
        <v>Công nghiệp</v>
      </c>
      <c r="G1963" s="179" t="str">
        <f>'Energy consumption (raw)'!F1913</f>
        <v>Sản xuất các sản phẩm từ chất khoáng phi kim loại: thủy tinh, gốm…</v>
      </c>
      <c r="H1963" s="179" t="str">
        <f>'Energy consumption (raw)'!G1913</f>
        <v>Industry</v>
      </c>
      <c r="I1963" s="179" t="str">
        <f>'Energy consumption (raw)'!I1913</f>
        <v>23 Manufacture of other non-metallic mineral products</v>
      </c>
      <c r="J1963" s="179" t="str">
        <f>INDEX(Sector!$E$6:$E$46,MATCH('Energy consumption (toe)'!I1963,Sector!$B$6:$B$46,FALSE))</f>
        <v>Manufacture of other non-metallic mineral products</v>
      </c>
      <c r="K1963" s="179">
        <f>IFERROR('Energy consumption (raw)'!J1913*Lists!$H$84,)</f>
        <v>2937.5226648000003</v>
      </c>
      <c r="L1963" s="179">
        <f>'Energy consumption (raw)'!K1913*Lists!$H$84</f>
        <v>3330.1491986000001</v>
      </c>
      <c r="M1963" s="179">
        <f>'Energy consumption (raw)'!L1913*Lists!$H$84</f>
        <v>0</v>
      </c>
      <c r="N1963" s="179">
        <f>'Energy consumption (raw)'!M1913*Lists!$H$84</f>
        <v>0</v>
      </c>
      <c r="O1963" s="178">
        <f t="shared" si="138"/>
        <v>3330.1491986000001</v>
      </c>
      <c r="P1963">
        <f>'Energy consumption (raw)'!N1913*Lists!$H$85</f>
        <v>0</v>
      </c>
      <c r="Q1963">
        <f>'Energy consumption (raw)'!O1913*Lists!$H$86</f>
        <v>0</v>
      </c>
      <c r="R1963">
        <f>'Energy consumption (raw)'!P1913*Lists!$H$87</f>
        <v>0</v>
      </c>
      <c r="S1963">
        <f>'Energy consumption (raw)'!Q1913*Lists!$H$88</f>
        <v>0</v>
      </c>
      <c r="T1963">
        <f>'Energy consumption (raw)'!R1913*Lists!$H$89</f>
        <v>0</v>
      </c>
      <c r="U1963">
        <f>'Energy consumption (raw)'!S1913*Lists!$H$90</f>
        <v>0</v>
      </c>
      <c r="V1963">
        <f>'Energy consumption (raw)'!T1913*Lists!$H$91</f>
        <v>0</v>
      </c>
      <c r="W1963">
        <f>'Energy consumption (raw)'!U1913*Lists!$H$92</f>
        <v>0</v>
      </c>
      <c r="X1963">
        <f>'Energy consumption (raw)'!V1913*Lists!$H$93</f>
        <v>0</v>
      </c>
      <c r="Y1963">
        <f>'Energy consumption (raw)'!W1913*Lists!$H$94</f>
        <v>0</v>
      </c>
      <c r="Z1963">
        <f>'Energy consumption (raw)'!X1913*Lists!$H$96*1000000</f>
        <v>11151</v>
      </c>
      <c r="AA1963">
        <f>'Energy consumption (raw)'!Y1913*Lists!$H$97</f>
        <v>0</v>
      </c>
      <c r="AB1963">
        <f>'Energy consumption (raw)'!Z1913*Lists!$H$96</f>
        <v>0</v>
      </c>
      <c r="AC1963">
        <f>'Energy consumption (raw)'!AA1913*Lists!$H$98</f>
        <v>0</v>
      </c>
      <c r="AD1963">
        <f>'Energy consumption (raw)'!AB1913*Lists!$H$99</f>
        <v>0</v>
      </c>
      <c r="AE1963">
        <f>'Energy consumption (raw)'!AC1913*Lists!$H$101</f>
        <v>0</v>
      </c>
      <c r="AF1963">
        <f>'Energy consumption (raw)'!AD1913*Lists!$H$101</f>
        <v>0</v>
      </c>
      <c r="AG1963">
        <f>'Energy consumption (raw)'!AE1913*Lists!$H$101</f>
        <v>0</v>
      </c>
      <c r="AH1963">
        <f>'Energy consumption (raw)'!AF1913*Lists!$H$100</f>
        <v>0</v>
      </c>
      <c r="AI1963" s="167">
        <f t="shared" si="139"/>
        <v>14481.1491986</v>
      </c>
      <c r="AJ1963" s="179">
        <f>'Energy consumption (raw)'!AG1913</f>
        <v>14481.1491986</v>
      </c>
      <c r="AK1963" s="179">
        <f>'Energy consumption (raw)'!AH1913</f>
        <v>0</v>
      </c>
      <c r="AL1963">
        <f>IF(ROUND(AI1963,-3)=ROUND('Energy consumption (raw)'!AG1913,-3),1,0)</f>
        <v>1</v>
      </c>
      <c r="AM1963" s="179" t="str">
        <f>'Energy consumption (raw)'!AJ1913</f>
        <v>48. Dong Nai</v>
      </c>
      <c r="AN1963">
        <f>VLOOKUP(AM1963,Lists!$F$9:$G$71,2,FALSE)</f>
        <v>1</v>
      </c>
    </row>
    <row r="1964" spans="2:40" x14ac:dyDescent="0.25">
      <c r="B1964" s="65" t="str">
        <f t="shared" si="137"/>
        <v>Industry1812</v>
      </c>
      <c r="C1964" s="179">
        <f>'Energy consumption (raw)'!B1914</f>
        <v>1812</v>
      </c>
      <c r="D1964" s="179">
        <f>'Energy consumption (raw)'!C1914</f>
        <v>0</v>
      </c>
      <c r="E1964" s="179">
        <f>'Energy consumption (raw)'!D1914</f>
        <v>0</v>
      </c>
      <c r="F1964" s="179" t="str">
        <f>'Energy consumption (raw)'!E1914</f>
        <v>Công nghiệp</v>
      </c>
      <c r="G1964" s="179" t="str">
        <f>'Energy consumption (raw)'!F1914</f>
        <v>Sản xuất giày dép, sơ chế da</v>
      </c>
      <c r="H1964" s="179" t="str">
        <f>'Energy consumption (raw)'!G1914</f>
        <v>Industry</v>
      </c>
      <c r="I1964" s="179" t="str">
        <f>'Energy consumption (raw)'!I1914</f>
        <v>15 Manufacture of leather and related products</v>
      </c>
      <c r="J1964" s="179" t="str">
        <f>INDEX(Sector!$E$6:$E$46,MATCH('Energy consumption (toe)'!I1964,Sector!$B$6:$B$46,FALSE))</f>
        <v>Manufacture of leather and related products</v>
      </c>
      <c r="K1964" s="179">
        <f>IFERROR('Energy consumption (raw)'!J1914*Lists!$H$84,)</f>
        <v>8808.8279167000001</v>
      </c>
      <c r="L1964" s="179">
        <f>'Energy consumption (raw)'!K1914*Lists!$H$84</f>
        <v>6149.5291367</v>
      </c>
      <c r="M1964" s="179">
        <f>'Energy consumption (raw)'!L1914*Lists!$H$84</f>
        <v>0</v>
      </c>
      <c r="N1964" s="179">
        <f>'Energy consumption (raw)'!M1914*Lists!$H$84</f>
        <v>0</v>
      </c>
      <c r="O1964" s="178">
        <f t="shared" si="138"/>
        <v>6149.5291367</v>
      </c>
      <c r="P1964">
        <f>'Energy consumption (raw)'!N1914*Lists!$H$85</f>
        <v>0</v>
      </c>
      <c r="Q1964">
        <f>'Energy consumption (raw)'!O1914*Lists!$H$86</f>
        <v>0</v>
      </c>
      <c r="R1964">
        <f>'Energy consumption (raw)'!P1914*Lists!$H$87</f>
        <v>0</v>
      </c>
      <c r="S1964">
        <f>'Energy consumption (raw)'!Q1914*Lists!$H$88</f>
        <v>0</v>
      </c>
      <c r="T1964">
        <f>'Energy consumption (raw)'!R1914*Lists!$H$89</f>
        <v>11.016000000000002</v>
      </c>
      <c r="U1964">
        <f>'Energy consumption (raw)'!S1914*Lists!$H$90</f>
        <v>0</v>
      </c>
      <c r="V1964">
        <f>'Energy consumption (raw)'!T1914*Lists!$H$91</f>
        <v>0</v>
      </c>
      <c r="W1964">
        <f>'Energy consumption (raw)'!U1914*Lists!$H$92</f>
        <v>0</v>
      </c>
      <c r="X1964">
        <f>'Energy consumption (raw)'!V1914*Lists!$H$93</f>
        <v>0</v>
      </c>
      <c r="Y1964">
        <f>'Energy consumption (raw)'!W1914*Lists!$H$94</f>
        <v>0</v>
      </c>
      <c r="Z1964">
        <f>'Energy consumption (raw)'!X1914*Lists!$H$96*1000000</f>
        <v>0</v>
      </c>
      <c r="AA1964">
        <f>'Energy consumption (raw)'!Y1914*Lists!$H$97</f>
        <v>70.272300000000001</v>
      </c>
      <c r="AB1964">
        <f>'Energy consumption (raw)'!Z1914*Lists!$H$96</f>
        <v>0</v>
      </c>
      <c r="AC1964">
        <f>'Energy consumption (raw)'!AA1914*Lists!$H$98</f>
        <v>0</v>
      </c>
      <c r="AD1964">
        <f>'Energy consumption (raw)'!AB1914*Lists!$H$99</f>
        <v>0</v>
      </c>
      <c r="AE1964">
        <f>'Energy consumption (raw)'!AC1914*Lists!$H$101</f>
        <v>0</v>
      </c>
      <c r="AF1964">
        <f>'Energy consumption (raw)'!AD1914*Lists!$H$101</f>
        <v>0</v>
      </c>
      <c r="AG1964">
        <f>'Energy consumption (raw)'!AE1914*Lists!$H$101</f>
        <v>0</v>
      </c>
      <c r="AH1964">
        <f>'Energy consumption (raw)'!AF1914*Lists!$H$100</f>
        <v>0</v>
      </c>
      <c r="AI1964" s="167">
        <f t="shared" si="139"/>
        <v>6230.8174366999992</v>
      </c>
      <c r="AJ1964" s="179">
        <f>'Energy consumption (raw)'!AG1914</f>
        <v>6230.8174366999992</v>
      </c>
      <c r="AK1964" s="179">
        <f>'Energy consumption (raw)'!AH1914</f>
        <v>7967.4786100000001</v>
      </c>
      <c r="AL1964">
        <f>IF(ROUND(AI1964,-3)=ROUND('Energy consumption (raw)'!AG1914,-3),1,0)</f>
        <v>1</v>
      </c>
      <c r="AM1964" s="179" t="str">
        <f>'Energy consumption (raw)'!AJ1914</f>
        <v>48. Dong Nai</v>
      </c>
      <c r="AN1964">
        <f>VLOOKUP(AM1964,Lists!$F$9:$G$71,2,FALSE)</f>
        <v>1</v>
      </c>
    </row>
    <row r="1965" spans="2:40" x14ac:dyDescent="0.25">
      <c r="B1965" s="65" t="str">
        <f t="shared" si="137"/>
        <v>Industry1813</v>
      </c>
      <c r="C1965" s="179">
        <f>'Energy consumption (raw)'!B1915</f>
        <v>1813</v>
      </c>
      <c r="D1965" s="179">
        <f>'Energy consumption (raw)'!C1915</f>
        <v>0</v>
      </c>
      <c r="E1965" s="179">
        <f>'Energy consumption (raw)'!D1915</f>
        <v>0</v>
      </c>
      <c r="F1965" s="179" t="str">
        <f>'Energy consumption (raw)'!E1915</f>
        <v>Công nghiệp</v>
      </c>
      <c r="G1965" s="179" t="str">
        <f>'Energy consumption (raw)'!F1915</f>
        <v>Sản xuất giày dép, sơ chế da</v>
      </c>
      <c r="H1965" s="179" t="str">
        <f>'Energy consumption (raw)'!G1915</f>
        <v>Industry</v>
      </c>
      <c r="I1965" s="179" t="str">
        <f>'Energy consumption (raw)'!I1915</f>
        <v>15 Manufacture of leather and related products</v>
      </c>
      <c r="J1965" s="179" t="str">
        <f>INDEX(Sector!$E$6:$E$46,MATCH('Energy consumption (toe)'!I1965,Sector!$B$6:$B$46,FALSE))</f>
        <v>Manufacture of leather and related products</v>
      </c>
      <c r="K1965" s="179">
        <f>IFERROR('Energy consumption (raw)'!J1915*Lists!$H$84,)</f>
        <v>18499.366768600001</v>
      </c>
      <c r="L1965" s="179">
        <f>'Energy consumption (raw)'!K1915*Lists!$H$84</f>
        <v>19264.513003200002</v>
      </c>
      <c r="M1965" s="179">
        <f>'Energy consumption (raw)'!L1915*Lists!$H$84</f>
        <v>0</v>
      </c>
      <c r="N1965" s="179">
        <f>'Energy consumption (raw)'!M1915*Lists!$H$84</f>
        <v>0</v>
      </c>
      <c r="O1965" s="178">
        <f t="shared" si="138"/>
        <v>19264.513003200002</v>
      </c>
      <c r="P1965">
        <f>'Energy consumption (raw)'!N1915*Lists!$H$85</f>
        <v>0</v>
      </c>
      <c r="Q1965">
        <f>'Energy consumption (raw)'!O1915*Lists!$H$86</f>
        <v>0</v>
      </c>
      <c r="R1965">
        <f>'Energy consumption (raw)'!P1915*Lists!$H$87</f>
        <v>0</v>
      </c>
      <c r="S1965">
        <f>'Energy consumption (raw)'!Q1915*Lists!$H$88</f>
        <v>0</v>
      </c>
      <c r="T1965">
        <f>'Energy consumption (raw)'!R1915*Lists!$H$89</f>
        <v>0</v>
      </c>
      <c r="U1965">
        <f>'Energy consumption (raw)'!S1915*Lists!$H$90</f>
        <v>0</v>
      </c>
      <c r="V1965">
        <f>'Energy consumption (raw)'!T1915*Lists!$H$91</f>
        <v>0</v>
      </c>
      <c r="W1965">
        <f>'Energy consumption (raw)'!U1915*Lists!$H$92</f>
        <v>0</v>
      </c>
      <c r="X1965">
        <f>'Energy consumption (raw)'!V1915*Lists!$H$93</f>
        <v>89.386499999999998</v>
      </c>
      <c r="Y1965">
        <f>'Energy consumption (raw)'!W1915*Lists!$H$94</f>
        <v>0</v>
      </c>
      <c r="Z1965">
        <f>'Energy consumption (raw)'!X1915*Lists!$H$96*1000000</f>
        <v>0</v>
      </c>
      <c r="AA1965">
        <f>'Energy consumption (raw)'!Y1915*Lists!$H$97</f>
        <v>0</v>
      </c>
      <c r="AB1965">
        <f>'Energy consumption (raw)'!Z1915*Lists!$H$96</f>
        <v>0</v>
      </c>
      <c r="AC1965">
        <f>'Energy consumption (raw)'!AA1915*Lists!$H$98</f>
        <v>0</v>
      </c>
      <c r="AD1965">
        <f>'Energy consumption (raw)'!AB1915*Lists!$H$99</f>
        <v>0</v>
      </c>
      <c r="AE1965">
        <f>'Energy consumption (raw)'!AC1915*Lists!$H$101</f>
        <v>0</v>
      </c>
      <c r="AF1965">
        <f>'Energy consumption (raw)'!AD1915*Lists!$H$101</f>
        <v>0</v>
      </c>
      <c r="AG1965">
        <f>'Energy consumption (raw)'!AE1915*Lists!$H$101</f>
        <v>0</v>
      </c>
      <c r="AH1965">
        <f>'Energy consumption (raw)'!AF1915*Lists!$H$100</f>
        <v>0</v>
      </c>
      <c r="AI1965" s="167">
        <f t="shared" si="139"/>
        <v>19353.899503200002</v>
      </c>
      <c r="AJ1965" s="179">
        <f>'Energy consumption (raw)'!AG1915</f>
        <v>19353.899503200002</v>
      </c>
      <c r="AK1965" s="179">
        <f>'Energy consumption (raw)'!AH1915</f>
        <v>0</v>
      </c>
      <c r="AL1965">
        <f>IF(ROUND(AI1965,-3)=ROUND('Energy consumption (raw)'!AG1915,-3),1,0)</f>
        <v>1</v>
      </c>
      <c r="AM1965" s="179" t="str">
        <f>'Energy consumption (raw)'!AJ1915</f>
        <v>48. Dong Nai</v>
      </c>
      <c r="AN1965">
        <f>VLOOKUP(AM1965,Lists!$F$9:$G$71,2,FALSE)</f>
        <v>1</v>
      </c>
    </row>
    <row r="1966" spans="2:40" x14ac:dyDescent="0.25">
      <c r="B1966" s="65" t="str">
        <f t="shared" si="137"/>
        <v>Industry1814</v>
      </c>
      <c r="C1966" s="179">
        <f>'Energy consumption (raw)'!B1916</f>
        <v>1814</v>
      </c>
      <c r="D1966" s="179">
        <f>'Energy consumption (raw)'!C1916</f>
        <v>0</v>
      </c>
      <c r="E1966" s="179">
        <f>'Energy consumption (raw)'!D1916</f>
        <v>0</v>
      </c>
      <c r="F1966" s="179" t="str">
        <f>'Energy consumption (raw)'!E1916</f>
        <v>Công nghiệp</v>
      </c>
      <c r="G1966" s="179" t="str">
        <f>'Energy consumption (raw)'!F1916</f>
        <v>Công nghiệp chế biến gỗ</v>
      </c>
      <c r="H1966" s="179" t="str">
        <f>'Energy consumption (raw)'!G1916</f>
        <v>Industry</v>
      </c>
      <c r="I1966" s="179" t="str">
        <f>'Energy consumption (raw)'!I1916</f>
        <v>16 Manufacture of wood and of products of wood and cork, except furniture;
manufacture of articles of straw and plaiting materials</v>
      </c>
      <c r="J1966" s="179" t="str">
        <f>INDEX(Sector!$E$6:$E$46,MATCH('Energy consumption (toe)'!I1966,Sector!$B$6:$B$46,FALSE))</f>
        <v>Manufacture of wood and of products of wood and cork, except furniture;
manufacture of articles of straw and plaiting materials</v>
      </c>
      <c r="K1966" s="179">
        <f>IFERROR('Energy consumption (raw)'!J1916*Lists!$H$84,)</f>
        <v>7784.0609768000004</v>
      </c>
      <c r="L1966" s="179">
        <f>'Energy consumption (raw)'!K1916*Lists!$H$84</f>
        <v>9283.7681000000011</v>
      </c>
      <c r="M1966" s="179">
        <f>'Energy consumption (raw)'!L1916*Lists!$H$84</f>
        <v>0</v>
      </c>
      <c r="N1966" s="179">
        <f>'Energy consumption (raw)'!M1916*Lists!$H$84</f>
        <v>0</v>
      </c>
      <c r="O1966" s="178">
        <f t="shared" si="138"/>
        <v>9283.7681000000011</v>
      </c>
      <c r="P1966">
        <f>'Energy consumption (raw)'!N1916*Lists!$H$85</f>
        <v>0</v>
      </c>
      <c r="Q1966">
        <f>'Energy consumption (raw)'!O1916*Lists!$H$86</f>
        <v>0</v>
      </c>
      <c r="R1966">
        <f>'Energy consumption (raw)'!P1916*Lists!$H$87</f>
        <v>0</v>
      </c>
      <c r="S1966">
        <f>'Energy consumption (raw)'!Q1916*Lists!$H$88</f>
        <v>0</v>
      </c>
      <c r="T1966">
        <f>'Energy consumption (raw)'!R1916*Lists!$H$89</f>
        <v>0</v>
      </c>
      <c r="U1966">
        <f>'Energy consumption (raw)'!S1916*Lists!$H$90</f>
        <v>0</v>
      </c>
      <c r="V1966">
        <f>'Energy consumption (raw)'!T1916*Lists!$H$91</f>
        <v>0</v>
      </c>
      <c r="W1966">
        <f>'Energy consumption (raw)'!U1916*Lists!$H$92</f>
        <v>0</v>
      </c>
      <c r="X1966">
        <f>'Energy consumption (raw)'!V1916*Lists!$H$93</f>
        <v>0</v>
      </c>
      <c r="Y1966">
        <f>'Energy consumption (raw)'!W1916*Lists!$H$94</f>
        <v>0</v>
      </c>
      <c r="Z1966">
        <f>'Energy consumption (raw)'!X1916*Lists!$H$96*1000000</f>
        <v>0</v>
      </c>
      <c r="AA1966">
        <f>'Energy consumption (raw)'!Y1916*Lists!$H$97</f>
        <v>0</v>
      </c>
      <c r="AB1966">
        <f>'Energy consumption (raw)'!Z1916*Lists!$H$96</f>
        <v>0</v>
      </c>
      <c r="AC1966">
        <f>'Energy consumption (raw)'!AA1916*Lists!$H$98</f>
        <v>0</v>
      </c>
      <c r="AD1966">
        <f>'Energy consumption (raw)'!AB1916*Lists!$H$99</f>
        <v>0</v>
      </c>
      <c r="AE1966">
        <f>'Energy consumption (raw)'!AC1916*Lists!$H$101</f>
        <v>0</v>
      </c>
      <c r="AF1966">
        <f>'Energy consumption (raw)'!AD1916*Lists!$H$101</f>
        <v>0</v>
      </c>
      <c r="AG1966">
        <f>'Energy consumption (raw)'!AE1916*Lists!$H$101</f>
        <v>0</v>
      </c>
      <c r="AH1966">
        <f>'Energy consumption (raw)'!AF1916*Lists!$H$100</f>
        <v>0</v>
      </c>
      <c r="AI1966" s="167">
        <f t="shared" si="139"/>
        <v>9283.7681000000011</v>
      </c>
      <c r="AJ1966" s="179">
        <f>'Energy consumption (raw)'!AG1916</f>
        <v>9283.7681000000011</v>
      </c>
      <c r="AK1966" s="179">
        <f>'Energy consumption (raw)'!AH1916</f>
        <v>9283.7681000000011</v>
      </c>
      <c r="AL1966">
        <f>IF(ROUND(AI1966,-3)=ROUND('Energy consumption (raw)'!AG1916,-3),1,0)</f>
        <v>1</v>
      </c>
      <c r="AM1966" s="179" t="str">
        <f>'Energy consumption (raw)'!AJ1916</f>
        <v>48. Dong Nai</v>
      </c>
      <c r="AN1966">
        <f>VLOOKUP(AM1966,Lists!$F$9:$G$71,2,FALSE)</f>
        <v>1</v>
      </c>
    </row>
    <row r="1967" spans="2:40" x14ac:dyDescent="0.25">
      <c r="B1967" s="65" t="str">
        <f t="shared" si="137"/>
        <v>Industry1815</v>
      </c>
      <c r="C1967" s="179">
        <f>'Energy consumption (raw)'!B1917</f>
        <v>1815</v>
      </c>
      <c r="D1967" s="179">
        <f>'Energy consumption (raw)'!C1917</f>
        <v>0</v>
      </c>
      <c r="E1967" s="179">
        <f>'Energy consumption (raw)'!D1917</f>
        <v>0</v>
      </c>
      <c r="F1967" s="179" t="str">
        <f>'Energy consumption (raw)'!E1917</f>
        <v>Công nghiệp</v>
      </c>
      <c r="G1967" s="179" t="str">
        <f>'Energy consumption (raw)'!F1917</f>
        <v>Sản xuất giày dép, sơ chế da</v>
      </c>
      <c r="H1967" s="179" t="str">
        <f>'Energy consumption (raw)'!G1917</f>
        <v>Industry</v>
      </c>
      <c r="I1967" s="179" t="str">
        <f>'Energy consumption (raw)'!I1917</f>
        <v>15 Manufacture of leather and related products</v>
      </c>
      <c r="J1967" s="179" t="str">
        <f>INDEX(Sector!$E$6:$E$46,MATCH('Energy consumption (toe)'!I1967,Sector!$B$6:$B$46,FALSE))</f>
        <v>Manufacture of leather and related products</v>
      </c>
      <c r="K1967" s="179">
        <f>IFERROR('Energy consumption (raw)'!J1917*Lists!$H$84,)</f>
        <v>0</v>
      </c>
      <c r="L1967" s="179">
        <f>'Energy consumption (raw)'!K1917*Lists!$H$84</f>
        <v>3580.2846200000004</v>
      </c>
      <c r="M1967" s="179">
        <f>'Energy consumption (raw)'!L1917*Lists!$H$84</f>
        <v>0</v>
      </c>
      <c r="N1967" s="179">
        <f>'Energy consumption (raw)'!M1917*Lists!$H$84</f>
        <v>0</v>
      </c>
      <c r="O1967" s="178">
        <f t="shared" si="138"/>
        <v>3580.2846200000004</v>
      </c>
      <c r="P1967">
        <f>'Energy consumption (raw)'!N1917*Lists!$H$85</f>
        <v>0</v>
      </c>
      <c r="Q1967">
        <f>'Energy consumption (raw)'!O1917*Lists!$H$86</f>
        <v>0</v>
      </c>
      <c r="R1967">
        <f>'Energy consumption (raw)'!P1917*Lists!$H$87</f>
        <v>0</v>
      </c>
      <c r="S1967">
        <f>'Energy consumption (raw)'!Q1917*Lists!$H$88</f>
        <v>0</v>
      </c>
      <c r="T1967">
        <f>'Energy consumption (raw)'!R1917*Lists!$H$89</f>
        <v>0</v>
      </c>
      <c r="U1967">
        <f>'Energy consumption (raw)'!S1917*Lists!$H$90</f>
        <v>0</v>
      </c>
      <c r="V1967">
        <f>'Energy consumption (raw)'!T1917*Lists!$H$91</f>
        <v>0</v>
      </c>
      <c r="W1967">
        <f>'Energy consumption (raw)'!U1917*Lists!$H$92</f>
        <v>0</v>
      </c>
      <c r="X1967">
        <f>'Energy consumption (raw)'!V1917*Lists!$H$93</f>
        <v>0</v>
      </c>
      <c r="Y1967">
        <f>'Energy consumption (raw)'!W1917*Lists!$H$94</f>
        <v>0</v>
      </c>
      <c r="Z1967">
        <f>'Energy consumption (raw)'!X1917*Lists!$H$96*1000000</f>
        <v>0</v>
      </c>
      <c r="AA1967">
        <f>'Energy consumption (raw)'!Y1917*Lists!$H$97</f>
        <v>0</v>
      </c>
      <c r="AB1967">
        <f>'Energy consumption (raw)'!Z1917*Lists!$H$96</f>
        <v>0</v>
      </c>
      <c r="AC1967">
        <f>'Energy consumption (raw)'!AA1917*Lists!$H$98</f>
        <v>0</v>
      </c>
      <c r="AD1967">
        <f>'Energy consumption (raw)'!AB1917*Lists!$H$99</f>
        <v>0</v>
      </c>
      <c r="AE1967">
        <f>'Energy consumption (raw)'!AC1917*Lists!$H$101</f>
        <v>0</v>
      </c>
      <c r="AF1967">
        <f>'Energy consumption (raw)'!AD1917*Lists!$H$101</f>
        <v>0</v>
      </c>
      <c r="AG1967">
        <f>'Energy consumption (raw)'!AE1917*Lists!$H$101</f>
        <v>0</v>
      </c>
      <c r="AH1967">
        <f>'Energy consumption (raw)'!AF1917*Lists!$H$100</f>
        <v>0</v>
      </c>
      <c r="AI1967" s="167">
        <f t="shared" si="139"/>
        <v>3580.2846200000004</v>
      </c>
      <c r="AJ1967" s="179">
        <f>'Energy consumption (raw)'!AG1917</f>
        <v>3580.2846200000004</v>
      </c>
      <c r="AK1967" s="179">
        <f>'Energy consumption (raw)'!AH1917</f>
        <v>3580.2846200000004</v>
      </c>
      <c r="AL1967">
        <f>IF(ROUND(AI1967,-3)=ROUND('Energy consumption (raw)'!AG1917,-3),1,0)</f>
        <v>1</v>
      </c>
      <c r="AM1967" s="179" t="str">
        <f>'Energy consumption (raw)'!AJ1917</f>
        <v>48. Dong Nai</v>
      </c>
      <c r="AN1967">
        <f>VLOOKUP(AM1967,Lists!$F$9:$G$71,2,FALSE)</f>
        <v>1</v>
      </c>
    </row>
    <row r="1968" spans="2:40" x14ac:dyDescent="0.25">
      <c r="B1968" s="65" t="str">
        <f t="shared" si="137"/>
        <v>Industry1816</v>
      </c>
      <c r="C1968" s="179">
        <f>'Energy consumption (raw)'!B1918</f>
        <v>1816</v>
      </c>
      <c r="D1968" s="179">
        <f>'Energy consumption (raw)'!C1918</f>
        <v>0</v>
      </c>
      <c r="E1968" s="179">
        <f>'Energy consumption (raw)'!D1918</f>
        <v>0</v>
      </c>
      <c r="F1968" s="179" t="str">
        <f>'Energy consumption (raw)'!E1918</f>
        <v>Công nghiệp</v>
      </c>
      <c r="G1968" s="179" t="str">
        <f>'Energy consumption (raw)'!F1918</f>
        <v>Sản xuất thực phẩm</v>
      </c>
      <c r="H1968" s="179" t="str">
        <f>'Energy consumption (raw)'!G1918</f>
        <v>Industry</v>
      </c>
      <c r="I1968" s="179" t="str">
        <f>'Energy consumption (raw)'!I1918</f>
        <v>10 Manufacture of food products</v>
      </c>
      <c r="J1968" s="179" t="str">
        <f>INDEX(Sector!$E$6:$E$46,MATCH('Energy consumption (toe)'!I1968,Sector!$B$6:$B$46,FALSE))</f>
        <v>Manufacture of food products</v>
      </c>
      <c r="K1968" s="179">
        <f>IFERROR('Energy consumption (raw)'!J1918*Lists!$H$84,)</f>
        <v>7170.4740656000004</v>
      </c>
      <c r="L1968" s="179">
        <f>'Energy consumption (raw)'!K1918*Lists!$H$84</f>
        <v>7065.0112500000005</v>
      </c>
      <c r="M1968" s="179">
        <f>'Energy consumption (raw)'!L1918*Lists!$H$84</f>
        <v>0</v>
      </c>
      <c r="N1968" s="179">
        <f>'Energy consumption (raw)'!M1918*Lists!$H$84</f>
        <v>0</v>
      </c>
      <c r="O1968" s="178">
        <f t="shared" si="138"/>
        <v>7065.0112500000005</v>
      </c>
      <c r="P1968">
        <f>'Energy consumption (raw)'!N1918*Lists!$H$85</f>
        <v>3406.8999999999996</v>
      </c>
      <c r="Q1968">
        <f>'Energy consumption (raw)'!O1918*Lists!$H$86</f>
        <v>0</v>
      </c>
      <c r="R1968">
        <f>'Energy consumption (raw)'!P1918*Lists!$H$87</f>
        <v>0</v>
      </c>
      <c r="S1968">
        <f>'Energy consumption (raw)'!Q1918*Lists!$H$88</f>
        <v>0</v>
      </c>
      <c r="T1968">
        <f>'Energy consumption (raw)'!R1918*Lists!$H$89</f>
        <v>13.9434</v>
      </c>
      <c r="U1968">
        <f>'Energy consumption (raw)'!S1918*Lists!$H$90</f>
        <v>0</v>
      </c>
      <c r="V1968">
        <f>'Energy consumption (raw)'!T1918*Lists!$H$91</f>
        <v>0</v>
      </c>
      <c r="W1968">
        <f>'Energy consumption (raw)'!U1918*Lists!$H$92</f>
        <v>0</v>
      </c>
      <c r="X1968">
        <f>'Energy consumption (raw)'!V1918*Lists!$H$93</f>
        <v>0</v>
      </c>
      <c r="Y1968">
        <f>'Energy consumption (raw)'!W1918*Lists!$H$94</f>
        <v>0</v>
      </c>
      <c r="Z1968">
        <f>'Energy consumption (raw)'!X1918*Lists!$H$96*1000000</f>
        <v>0</v>
      </c>
      <c r="AA1968">
        <f>'Energy consumption (raw)'!Y1918*Lists!$H$97</f>
        <v>0</v>
      </c>
      <c r="AB1968">
        <f>'Energy consumption (raw)'!Z1918*Lists!$H$96</f>
        <v>0</v>
      </c>
      <c r="AC1968">
        <f>'Energy consumption (raw)'!AA1918*Lists!$H$98</f>
        <v>0</v>
      </c>
      <c r="AD1968">
        <f>'Energy consumption (raw)'!AB1918*Lists!$H$99</f>
        <v>3546.1110000000044</v>
      </c>
      <c r="AE1968">
        <f>'Energy consumption (raw)'!AC1918*Lists!$H$101</f>
        <v>0</v>
      </c>
      <c r="AF1968">
        <f>'Energy consumption (raw)'!AD1918*Lists!$H$101</f>
        <v>0</v>
      </c>
      <c r="AG1968">
        <f>'Energy consumption (raw)'!AE1918*Lists!$H$101</f>
        <v>0</v>
      </c>
      <c r="AH1968">
        <f>'Energy consumption (raw)'!AF1918*Lists!$H$100</f>
        <v>0</v>
      </c>
      <c r="AI1968" s="167">
        <f t="shared" si="139"/>
        <v>14031.965650000006</v>
      </c>
      <c r="AJ1968" s="179">
        <f>'Energy consumption (raw)'!AG1918</f>
        <v>14031.965650000002</v>
      </c>
      <c r="AK1968" s="179">
        <f>'Energy consumption (raw)'!AH1918</f>
        <v>12785.678690000001</v>
      </c>
      <c r="AL1968">
        <f>IF(ROUND(AI1968,-3)=ROUND('Energy consumption (raw)'!AG1918,-3),1,0)</f>
        <v>1</v>
      </c>
      <c r="AM1968" s="179" t="str">
        <f>'Energy consumption (raw)'!AJ1918</f>
        <v>48. Dong Nai</v>
      </c>
      <c r="AN1968">
        <f>VLOOKUP(AM1968,Lists!$F$9:$G$71,2,FALSE)</f>
        <v>1</v>
      </c>
    </row>
    <row r="1969" spans="2:40" x14ac:dyDescent="0.25">
      <c r="B1969" s="65" t="str">
        <f t="shared" si="137"/>
        <v>Industry1817</v>
      </c>
      <c r="C1969" s="179">
        <f>'Energy consumption (raw)'!B1919</f>
        <v>1817</v>
      </c>
      <c r="D1969" s="179">
        <f>'Energy consumption (raw)'!C1919</f>
        <v>0</v>
      </c>
      <c r="E1969" s="179">
        <f>'Energy consumption (raw)'!D1919</f>
        <v>0</v>
      </c>
      <c r="F1969" s="179" t="str">
        <f>'Energy consumption (raw)'!E1919</f>
        <v>Công nghiệp</v>
      </c>
      <c r="G1969" s="179" t="str">
        <f>'Energy consumption (raw)'!F1919</f>
        <v>Công nghiệp chế biến gỗ</v>
      </c>
      <c r="H1969" s="179" t="str">
        <f>'Energy consumption (raw)'!G1919</f>
        <v>Industry</v>
      </c>
      <c r="I1969" s="179" t="str">
        <f>'Energy consumption (raw)'!I1919</f>
        <v>16 Manufacture of wood and of products of wood and cork, except furniture;
manufacture of articles of straw and plaiting materials</v>
      </c>
      <c r="J1969" s="179" t="str">
        <f>INDEX(Sector!$E$6:$E$46,MATCH('Energy consumption (toe)'!I1969,Sector!$B$6:$B$46,FALSE))</f>
        <v>Manufacture of wood and of products of wood and cork, except furniture;
manufacture of articles of straw and plaiting materials</v>
      </c>
      <c r="K1969" s="179">
        <f>IFERROR('Energy consumption (raw)'!J1919*Lists!$H$84,)</f>
        <v>2500.7709600000003</v>
      </c>
      <c r="L1969" s="179">
        <f>'Energy consumption (raw)'!K1919*Lists!$H$84</f>
        <v>4790.6909700000006</v>
      </c>
      <c r="M1969" s="179">
        <f>'Energy consumption (raw)'!L1919*Lists!$H$84</f>
        <v>0</v>
      </c>
      <c r="N1969" s="179">
        <f>'Energy consumption (raw)'!M1919*Lists!$H$84</f>
        <v>0</v>
      </c>
      <c r="O1969" s="178">
        <f t="shared" si="138"/>
        <v>4790.6909700000006</v>
      </c>
      <c r="P1969">
        <f>'Energy consumption (raw)'!N1919*Lists!$H$85</f>
        <v>0</v>
      </c>
      <c r="Q1969">
        <f>'Energy consumption (raw)'!O1919*Lists!$H$86</f>
        <v>0</v>
      </c>
      <c r="R1969">
        <f>'Energy consumption (raw)'!P1919*Lists!$H$87</f>
        <v>0</v>
      </c>
      <c r="S1969">
        <f>'Energy consumption (raw)'!Q1919*Lists!$H$88</f>
        <v>0</v>
      </c>
      <c r="T1969">
        <f>'Energy consumption (raw)'!R1919*Lists!$H$89</f>
        <v>0</v>
      </c>
      <c r="U1969">
        <f>'Energy consumption (raw)'!S1919*Lists!$H$90</f>
        <v>0</v>
      </c>
      <c r="V1969">
        <f>'Energy consumption (raw)'!T1919*Lists!$H$91</f>
        <v>0</v>
      </c>
      <c r="W1969">
        <f>'Energy consumption (raw)'!U1919*Lists!$H$92</f>
        <v>0</v>
      </c>
      <c r="X1969">
        <f>'Energy consumption (raw)'!V1919*Lists!$H$93</f>
        <v>0</v>
      </c>
      <c r="Y1969">
        <f>'Energy consumption (raw)'!W1919*Lists!$H$94</f>
        <v>0</v>
      </c>
      <c r="Z1969">
        <f>'Energy consumption (raw)'!X1919*Lists!$H$96*1000000</f>
        <v>0</v>
      </c>
      <c r="AA1969">
        <f>'Energy consumption (raw)'!Y1919*Lists!$H$97</f>
        <v>0</v>
      </c>
      <c r="AB1969">
        <f>'Energy consumption (raw)'!Z1919*Lists!$H$96</f>
        <v>0</v>
      </c>
      <c r="AC1969">
        <f>'Energy consumption (raw)'!AA1919*Lists!$H$98</f>
        <v>0</v>
      </c>
      <c r="AD1969">
        <f>'Energy consumption (raw)'!AB1919*Lists!$H$99</f>
        <v>0</v>
      </c>
      <c r="AE1969">
        <f>'Energy consumption (raw)'!AC1919*Lists!$H$101</f>
        <v>0</v>
      </c>
      <c r="AF1969">
        <f>'Energy consumption (raw)'!AD1919*Lists!$H$101</f>
        <v>0</v>
      </c>
      <c r="AG1969">
        <f>'Energy consumption (raw)'!AE1919*Lists!$H$101</f>
        <v>0</v>
      </c>
      <c r="AH1969">
        <f>'Energy consumption (raw)'!AF1919*Lists!$H$100</f>
        <v>0</v>
      </c>
      <c r="AI1969" s="167">
        <f t="shared" si="139"/>
        <v>4790.6909700000006</v>
      </c>
      <c r="AJ1969" s="179">
        <f>'Energy consumption (raw)'!AG1919</f>
        <v>4790.6909700000006</v>
      </c>
      <c r="AK1969" s="179">
        <f>'Energy consumption (raw)'!AH1919</f>
        <v>4551.0160900000001</v>
      </c>
      <c r="AL1969">
        <f>IF(ROUND(AI1969,-3)=ROUND('Energy consumption (raw)'!AG1919,-3),1,0)</f>
        <v>1</v>
      </c>
      <c r="AM1969" s="179" t="str">
        <f>'Energy consumption (raw)'!AJ1919</f>
        <v>48. Dong Nai</v>
      </c>
      <c r="AN1969">
        <f>VLOOKUP(AM1969,Lists!$F$9:$G$71,2,FALSE)</f>
        <v>1</v>
      </c>
    </row>
    <row r="1970" spans="2:40" x14ac:dyDescent="0.25">
      <c r="B1970" s="65" t="str">
        <f t="shared" si="137"/>
        <v>Industry1818</v>
      </c>
      <c r="C1970" s="179">
        <f>'Energy consumption (raw)'!B1920</f>
        <v>1818</v>
      </c>
      <c r="D1970" s="179">
        <f>'Energy consumption (raw)'!C1920</f>
        <v>0</v>
      </c>
      <c r="E1970" s="179">
        <f>'Energy consumption (raw)'!D1920</f>
        <v>0</v>
      </c>
      <c r="F1970" s="179" t="str">
        <f>'Energy consumption (raw)'!E1920</f>
        <v>Công nghiệp</v>
      </c>
      <c r="G1970" s="179" t="str">
        <f>'Energy consumption (raw)'!F1920</f>
        <v>Sản xuất giày dép, sơ chế da</v>
      </c>
      <c r="H1970" s="179" t="str">
        <f>'Energy consumption (raw)'!G1920</f>
        <v>Industry</v>
      </c>
      <c r="I1970" s="179" t="str">
        <f>'Energy consumption (raw)'!I1920</f>
        <v>15 Manufacture of leather and related products</v>
      </c>
      <c r="J1970" s="179" t="str">
        <f>INDEX(Sector!$E$6:$E$46,MATCH('Energy consumption (toe)'!I1970,Sector!$B$6:$B$46,FALSE))</f>
        <v>Manufacture of leather and related products</v>
      </c>
      <c r="K1970" s="179">
        <f>IFERROR('Energy consumption (raw)'!J1920*Lists!$H$84,)</f>
        <v>1492.2970200000002</v>
      </c>
      <c r="L1970" s="179">
        <f>'Energy consumption (raw)'!K1920*Lists!$H$84</f>
        <v>6905.9665250000007</v>
      </c>
      <c r="M1970" s="179">
        <f>'Energy consumption (raw)'!L1920*Lists!$H$84</f>
        <v>0</v>
      </c>
      <c r="N1970" s="179">
        <f>'Energy consumption (raw)'!M1920*Lists!$H$84</f>
        <v>0</v>
      </c>
      <c r="O1970" s="178">
        <f t="shared" si="138"/>
        <v>6905.9665250000007</v>
      </c>
      <c r="P1970">
        <f>'Energy consumption (raw)'!N1920*Lists!$H$85</f>
        <v>0</v>
      </c>
      <c r="Q1970">
        <f>'Energy consumption (raw)'!O1920*Lists!$H$86</f>
        <v>0</v>
      </c>
      <c r="R1970">
        <f>'Energy consumption (raw)'!P1920*Lists!$H$87</f>
        <v>0</v>
      </c>
      <c r="S1970">
        <f>'Energy consumption (raw)'!Q1920*Lists!$H$88</f>
        <v>0</v>
      </c>
      <c r="T1970">
        <f>'Energy consumption (raw)'!R1920*Lists!$H$89</f>
        <v>0</v>
      </c>
      <c r="U1970">
        <f>'Energy consumption (raw)'!S1920*Lists!$H$90</f>
        <v>0</v>
      </c>
      <c r="V1970">
        <f>'Energy consumption (raw)'!T1920*Lists!$H$91</f>
        <v>0</v>
      </c>
      <c r="W1970">
        <f>'Energy consumption (raw)'!U1920*Lists!$H$92</f>
        <v>0</v>
      </c>
      <c r="X1970">
        <f>'Energy consumption (raw)'!V1920*Lists!$H$93</f>
        <v>13.356000000000002</v>
      </c>
      <c r="Y1970">
        <f>'Energy consumption (raw)'!W1920*Lists!$H$94</f>
        <v>0</v>
      </c>
      <c r="Z1970">
        <f>'Energy consumption (raw)'!X1920*Lists!$H$96*1000000</f>
        <v>0</v>
      </c>
      <c r="AA1970">
        <f>'Energy consumption (raw)'!Y1920*Lists!$H$97</f>
        <v>55.143100000000011</v>
      </c>
      <c r="AB1970">
        <f>'Energy consumption (raw)'!Z1920*Lists!$H$96</f>
        <v>0</v>
      </c>
      <c r="AC1970">
        <f>'Energy consumption (raw)'!AA1920*Lists!$H$98</f>
        <v>0</v>
      </c>
      <c r="AD1970">
        <f>'Energy consumption (raw)'!AB1920*Lists!$H$99</f>
        <v>0</v>
      </c>
      <c r="AE1970">
        <f>'Energy consumption (raw)'!AC1920*Lists!$H$101</f>
        <v>0</v>
      </c>
      <c r="AF1970">
        <f>'Energy consumption (raw)'!AD1920*Lists!$H$101</f>
        <v>0</v>
      </c>
      <c r="AG1970">
        <f>'Energy consumption (raw)'!AE1920*Lists!$H$101</f>
        <v>0</v>
      </c>
      <c r="AH1970">
        <f>'Energy consumption (raw)'!AF1920*Lists!$H$100</f>
        <v>0</v>
      </c>
      <c r="AI1970" s="167">
        <f t="shared" si="139"/>
        <v>6974.4656250000007</v>
      </c>
      <c r="AJ1970" s="179">
        <f>'Energy consumption (raw)'!AG1920</f>
        <v>6974.4656250000007</v>
      </c>
      <c r="AK1970" s="179">
        <f>'Energy consumption (raw)'!AH1920</f>
        <v>6691.8381149000006</v>
      </c>
      <c r="AL1970">
        <f>IF(ROUND(AI1970,-3)=ROUND('Energy consumption (raw)'!AG1920,-3),1,0)</f>
        <v>1</v>
      </c>
      <c r="AM1970" s="179" t="str">
        <f>'Energy consumption (raw)'!AJ1920</f>
        <v>48. Dong Nai</v>
      </c>
      <c r="AN1970">
        <f>VLOOKUP(AM1970,Lists!$F$9:$G$71,2,FALSE)</f>
        <v>1</v>
      </c>
    </row>
    <row r="1971" spans="2:40" x14ac:dyDescent="0.25">
      <c r="B1971" s="65" t="str">
        <f t="shared" si="137"/>
        <v>Industry1819</v>
      </c>
      <c r="C1971" s="179">
        <f>'Energy consumption (raw)'!B1921</f>
        <v>1819</v>
      </c>
      <c r="D1971" s="179">
        <f>'Energy consumption (raw)'!C1921</f>
        <v>0</v>
      </c>
      <c r="E1971" s="179">
        <f>'Energy consumption (raw)'!D1921</f>
        <v>0</v>
      </c>
      <c r="F1971" s="179" t="str">
        <f>'Energy consumption (raw)'!E1921</f>
        <v>Công nghiệp</v>
      </c>
      <c r="G1971" s="179" t="str">
        <f>'Energy consumption (raw)'!F1921</f>
        <v>Sản xuất kim loại như: sắt, thép, kim loại màu, kim loại quý đúc sắt thép, đúc kim loại màu</v>
      </c>
      <c r="H1971" s="179" t="str">
        <f>'Energy consumption (raw)'!G1921</f>
        <v>Industry</v>
      </c>
      <c r="I1971" s="179" t="str">
        <f>'Energy consumption (raw)'!I1921</f>
        <v>24 Manufacture of basic metals</v>
      </c>
      <c r="J1971" s="179" t="str">
        <f>INDEX(Sector!$E$6:$E$46,MATCH('Energy consumption (toe)'!I1971,Sector!$B$6:$B$46,FALSE))</f>
        <v>Manufacture of basic metals</v>
      </c>
      <c r="K1971" s="179">
        <f>IFERROR('Energy consumption (raw)'!J1921*Lists!$H$84,)</f>
        <v>7446.2402600000005</v>
      </c>
      <c r="L1971" s="179">
        <f>'Energy consumption (raw)'!K1921*Lists!$H$84</f>
        <v>6391.2448700000004</v>
      </c>
      <c r="M1971" s="179">
        <f>'Energy consumption (raw)'!L1921*Lists!$H$84</f>
        <v>0</v>
      </c>
      <c r="N1971" s="179">
        <f>'Energy consumption (raw)'!M1921*Lists!$H$84</f>
        <v>0</v>
      </c>
      <c r="O1971" s="178">
        <f t="shared" si="138"/>
        <v>6391.2448700000004</v>
      </c>
      <c r="P1971">
        <f>'Energy consumption (raw)'!N1921*Lists!$H$85</f>
        <v>0</v>
      </c>
      <c r="Q1971">
        <f>'Energy consumption (raw)'!O1921*Lists!$H$86</f>
        <v>0</v>
      </c>
      <c r="R1971">
        <f>'Energy consumption (raw)'!P1921*Lists!$H$87</f>
        <v>0</v>
      </c>
      <c r="S1971">
        <f>'Energy consumption (raw)'!Q1921*Lists!$H$88</f>
        <v>0</v>
      </c>
      <c r="T1971">
        <f>'Energy consumption (raw)'!R1921*Lists!$H$89</f>
        <v>0</v>
      </c>
      <c r="U1971">
        <f>'Energy consumption (raw)'!S1921*Lists!$H$90</f>
        <v>0</v>
      </c>
      <c r="V1971">
        <f>'Energy consumption (raw)'!T1921*Lists!$H$91</f>
        <v>0</v>
      </c>
      <c r="W1971">
        <f>'Energy consumption (raw)'!U1921*Lists!$H$92</f>
        <v>0</v>
      </c>
      <c r="X1971">
        <f>'Energy consumption (raw)'!V1921*Lists!$H$93</f>
        <v>0</v>
      </c>
      <c r="Y1971">
        <f>'Energy consumption (raw)'!W1921*Lists!$H$94</f>
        <v>0</v>
      </c>
      <c r="Z1971">
        <f>'Energy consumption (raw)'!X1921*Lists!$H$96*1000000</f>
        <v>0</v>
      </c>
      <c r="AA1971">
        <f>'Energy consumption (raw)'!Y1921*Lists!$H$97</f>
        <v>0</v>
      </c>
      <c r="AB1971">
        <f>'Energy consumption (raw)'!Z1921*Lists!$H$96</f>
        <v>0</v>
      </c>
      <c r="AC1971">
        <f>'Energy consumption (raw)'!AA1921*Lists!$H$98</f>
        <v>0</v>
      </c>
      <c r="AD1971">
        <f>'Energy consumption (raw)'!AB1921*Lists!$H$99</f>
        <v>0</v>
      </c>
      <c r="AE1971">
        <f>'Energy consumption (raw)'!AC1921*Lists!$H$101</f>
        <v>0</v>
      </c>
      <c r="AF1971">
        <f>'Energy consumption (raw)'!AD1921*Lists!$H$101</f>
        <v>0</v>
      </c>
      <c r="AG1971">
        <f>'Energy consumption (raw)'!AE1921*Lists!$H$101</f>
        <v>0</v>
      </c>
      <c r="AH1971">
        <f>'Energy consumption (raw)'!AF1921*Lists!$H$100</f>
        <v>0</v>
      </c>
      <c r="AI1971" s="167">
        <f t="shared" si="139"/>
        <v>6391.2448700000004</v>
      </c>
      <c r="AJ1971" s="179">
        <f>'Energy consumption (raw)'!AG1921</f>
        <v>6391.2448700000004</v>
      </c>
      <c r="AK1971" s="179">
        <f>'Energy consumption (raw)'!AH1921</f>
        <v>7934.2448700000004</v>
      </c>
      <c r="AL1971">
        <f>IF(ROUND(AI1971,-3)=ROUND('Energy consumption (raw)'!AG1921,-3),1,0)</f>
        <v>1</v>
      </c>
      <c r="AM1971" s="179" t="str">
        <f>'Energy consumption (raw)'!AJ1921</f>
        <v>48. Dong Nai</v>
      </c>
      <c r="AN1971">
        <f>VLOOKUP(AM1971,Lists!$F$9:$G$71,2,FALSE)</f>
        <v>1</v>
      </c>
    </row>
    <row r="1972" spans="2:40" x14ac:dyDescent="0.25">
      <c r="B1972" s="65" t="str">
        <f t="shared" si="137"/>
        <v>Industry1820</v>
      </c>
      <c r="C1972" s="179">
        <f>'Energy consumption (raw)'!B1922</f>
        <v>1820</v>
      </c>
      <c r="D1972" s="179">
        <f>'Energy consumption (raw)'!C1922</f>
        <v>0</v>
      </c>
      <c r="E1972" s="179">
        <f>'Energy consumption (raw)'!D1922</f>
        <v>0</v>
      </c>
      <c r="F1972" s="179" t="str">
        <f>'Energy consumption (raw)'!E1922</f>
        <v>Công nghiệp</v>
      </c>
      <c r="G1972" s="179" t="str">
        <f>'Energy consumption (raw)'!F1922</f>
        <v>Sản xuất giày dép, sơ chế da</v>
      </c>
      <c r="H1972" s="179" t="str">
        <f>'Energy consumption (raw)'!G1922</f>
        <v>Industry</v>
      </c>
      <c r="I1972" s="179" t="str">
        <f>'Energy consumption (raw)'!I1922</f>
        <v>15 Manufacture of leather and related products</v>
      </c>
      <c r="J1972" s="179" t="str">
        <f>INDEX(Sector!$E$6:$E$46,MATCH('Energy consumption (toe)'!I1972,Sector!$B$6:$B$46,FALSE))</f>
        <v>Manufacture of leather and related products</v>
      </c>
      <c r="K1972" s="179">
        <f>IFERROR('Energy consumption (raw)'!J1922*Lists!$H$84,)</f>
        <v>2150.4019499999999</v>
      </c>
      <c r="L1972" s="179">
        <f>'Energy consumption (raw)'!K1922*Lists!$H$84</f>
        <v>2899.5438800000002</v>
      </c>
      <c r="M1972" s="179">
        <f>'Energy consumption (raw)'!L1922*Lists!$H$84</f>
        <v>0</v>
      </c>
      <c r="N1972" s="179">
        <f>'Energy consumption (raw)'!M1922*Lists!$H$84</f>
        <v>0</v>
      </c>
      <c r="O1972" s="178">
        <f t="shared" si="138"/>
        <v>2899.5438800000002</v>
      </c>
      <c r="P1972">
        <f>'Energy consumption (raw)'!N1922*Lists!$H$85</f>
        <v>0</v>
      </c>
      <c r="Q1972">
        <f>'Energy consumption (raw)'!O1922*Lists!$H$86</f>
        <v>0</v>
      </c>
      <c r="R1972">
        <f>'Energy consumption (raw)'!P1922*Lists!$H$87</f>
        <v>0</v>
      </c>
      <c r="S1972">
        <f>'Energy consumption (raw)'!Q1922*Lists!$H$88</f>
        <v>0</v>
      </c>
      <c r="T1972">
        <f>'Energy consumption (raw)'!R1922*Lists!$H$89</f>
        <v>0</v>
      </c>
      <c r="U1972">
        <f>'Energy consumption (raw)'!S1922*Lists!$H$90</f>
        <v>0</v>
      </c>
      <c r="V1972">
        <f>'Energy consumption (raw)'!T1922*Lists!$H$91</f>
        <v>0</v>
      </c>
      <c r="W1972">
        <f>'Energy consumption (raw)'!U1922*Lists!$H$92</f>
        <v>0</v>
      </c>
      <c r="X1972">
        <f>'Energy consumption (raw)'!V1922*Lists!$H$93</f>
        <v>0</v>
      </c>
      <c r="Y1972">
        <f>'Energy consumption (raw)'!W1922*Lists!$H$94</f>
        <v>0</v>
      </c>
      <c r="Z1972">
        <f>'Energy consumption (raw)'!X1922*Lists!$H$96*1000000</f>
        <v>0</v>
      </c>
      <c r="AA1972">
        <f>'Energy consumption (raw)'!Y1922*Lists!$H$97</f>
        <v>0</v>
      </c>
      <c r="AB1972">
        <f>'Energy consumption (raw)'!Z1922*Lists!$H$96</f>
        <v>0</v>
      </c>
      <c r="AC1972">
        <f>'Energy consumption (raw)'!AA1922*Lists!$H$98</f>
        <v>0</v>
      </c>
      <c r="AD1972">
        <f>'Energy consumption (raw)'!AB1922*Lists!$H$99</f>
        <v>0</v>
      </c>
      <c r="AE1972">
        <f>'Energy consumption (raw)'!AC1922*Lists!$H$101</f>
        <v>0</v>
      </c>
      <c r="AF1972">
        <f>'Energy consumption (raw)'!AD1922*Lists!$H$101</f>
        <v>0</v>
      </c>
      <c r="AG1972">
        <f>'Energy consumption (raw)'!AE1922*Lists!$H$101</f>
        <v>0</v>
      </c>
      <c r="AH1972">
        <f>'Energy consumption (raw)'!AF1922*Lists!$H$100</f>
        <v>0</v>
      </c>
      <c r="AI1972" s="167">
        <f t="shared" si="139"/>
        <v>2899.5438800000002</v>
      </c>
      <c r="AJ1972" s="179">
        <f>'Energy consumption (raw)'!AG1922</f>
        <v>2899.5438800000002</v>
      </c>
      <c r="AK1972" s="179">
        <f>'Energy consumption (raw)'!AH1922</f>
        <v>2745.2284500000001</v>
      </c>
      <c r="AL1972">
        <f>IF(ROUND(AI1972,-3)=ROUND('Energy consumption (raw)'!AG1922,-3),1,0)</f>
        <v>1</v>
      </c>
      <c r="AM1972" s="179" t="str">
        <f>'Energy consumption (raw)'!AJ1922</f>
        <v>48. Dong Nai</v>
      </c>
      <c r="AN1972">
        <f>VLOOKUP(AM1972,Lists!$F$9:$G$71,2,FALSE)</f>
        <v>1</v>
      </c>
    </row>
    <row r="1973" spans="2:40" x14ac:dyDescent="0.25">
      <c r="B1973" s="65" t="str">
        <f t="shared" si="137"/>
        <v>Industry1821</v>
      </c>
      <c r="C1973" s="179">
        <f>'Energy consumption (raw)'!B1923</f>
        <v>1821</v>
      </c>
      <c r="D1973" s="179">
        <f>'Energy consumption (raw)'!C1923</f>
        <v>0</v>
      </c>
      <c r="E1973" s="179">
        <f>'Energy consumption (raw)'!D1923</f>
        <v>0</v>
      </c>
      <c r="F1973" s="179" t="str">
        <f>'Energy consumption (raw)'!E1923</f>
        <v>Công nghiệp</v>
      </c>
      <c r="G1973" s="179" t="str">
        <f>'Energy consumption (raw)'!F1923</f>
        <v>Sản xuất các sản phẩm từ cao su và nhựa các loại</v>
      </c>
      <c r="H1973" s="179" t="str">
        <f>'Energy consumption (raw)'!G1923</f>
        <v>Industry</v>
      </c>
      <c r="I1973" s="179" t="str">
        <f>'Energy consumption (raw)'!I1923</f>
        <v>22 Manufacture of rubber and plastics products</v>
      </c>
      <c r="J1973" s="179" t="str">
        <f>INDEX(Sector!$E$6:$E$46,MATCH('Energy consumption (toe)'!I1973,Sector!$B$6:$B$46,FALSE))</f>
        <v>Manufacture of rubber and plastics products</v>
      </c>
      <c r="K1973" s="179">
        <f>IFERROR('Energy consumption (raw)'!J1923*Lists!$H$84,)</f>
        <v>1251.97477</v>
      </c>
      <c r="L1973" s="179">
        <f>'Energy consumption (raw)'!K1923*Lists!$H$84</f>
        <v>4982.1155500000004</v>
      </c>
      <c r="M1973" s="179">
        <f>'Energy consumption (raw)'!L1923*Lists!$H$84</f>
        <v>0</v>
      </c>
      <c r="N1973" s="179">
        <f>'Energy consumption (raw)'!M1923*Lists!$H$84</f>
        <v>0</v>
      </c>
      <c r="O1973" s="178">
        <f t="shared" si="138"/>
        <v>4982.1155500000004</v>
      </c>
      <c r="P1973">
        <f>'Energy consumption (raw)'!N1923*Lists!$H$85</f>
        <v>0</v>
      </c>
      <c r="Q1973">
        <f>'Energy consumption (raw)'!O1923*Lists!$H$86</f>
        <v>0</v>
      </c>
      <c r="R1973">
        <f>'Energy consumption (raw)'!P1923*Lists!$H$87</f>
        <v>0</v>
      </c>
      <c r="S1973">
        <f>'Energy consumption (raw)'!Q1923*Lists!$H$88</f>
        <v>0</v>
      </c>
      <c r="T1973">
        <f>'Energy consumption (raw)'!R1923*Lists!$H$89</f>
        <v>0</v>
      </c>
      <c r="U1973">
        <f>'Energy consumption (raw)'!S1923*Lists!$H$90</f>
        <v>0</v>
      </c>
      <c r="V1973">
        <f>'Energy consumption (raw)'!T1923*Lists!$H$91</f>
        <v>0</v>
      </c>
      <c r="W1973">
        <f>'Energy consumption (raw)'!U1923*Lists!$H$92</f>
        <v>0</v>
      </c>
      <c r="X1973">
        <f>'Energy consumption (raw)'!V1923*Lists!$H$93</f>
        <v>0</v>
      </c>
      <c r="Y1973">
        <f>'Energy consumption (raw)'!W1923*Lists!$H$94</f>
        <v>0</v>
      </c>
      <c r="Z1973">
        <f>'Energy consumption (raw)'!X1923*Lists!$H$96*1000000</f>
        <v>0</v>
      </c>
      <c r="AA1973">
        <f>'Energy consumption (raw)'!Y1923*Lists!$H$97</f>
        <v>0</v>
      </c>
      <c r="AB1973">
        <f>'Energy consumption (raw)'!Z1923*Lists!$H$96</f>
        <v>0</v>
      </c>
      <c r="AC1973">
        <f>'Energy consumption (raw)'!AA1923*Lists!$H$98</f>
        <v>0</v>
      </c>
      <c r="AD1973">
        <f>'Energy consumption (raw)'!AB1923*Lists!$H$99</f>
        <v>0</v>
      </c>
      <c r="AE1973">
        <f>'Energy consumption (raw)'!AC1923*Lists!$H$101</f>
        <v>0</v>
      </c>
      <c r="AF1973">
        <f>'Energy consumption (raw)'!AD1923*Lists!$H$101</f>
        <v>0</v>
      </c>
      <c r="AG1973">
        <f>'Energy consumption (raw)'!AE1923*Lists!$H$101</f>
        <v>0</v>
      </c>
      <c r="AH1973">
        <f>'Energy consumption (raw)'!AF1923*Lists!$H$100</f>
        <v>0</v>
      </c>
      <c r="AI1973" s="167">
        <f t="shared" si="139"/>
        <v>4982.1155500000004</v>
      </c>
      <c r="AJ1973" s="179">
        <f>'Energy consumption (raw)'!AG1923</f>
        <v>4982.1155500000004</v>
      </c>
      <c r="AK1973" s="179">
        <f>'Energy consumption (raw)'!AH1923</f>
        <v>4210.15265</v>
      </c>
      <c r="AL1973">
        <f>IF(ROUND(AI1973,-3)=ROUND('Energy consumption (raw)'!AG1923,-3),1,0)</f>
        <v>1</v>
      </c>
      <c r="AM1973" s="179" t="str">
        <f>'Energy consumption (raw)'!AJ1923</f>
        <v>48. Dong Nai</v>
      </c>
      <c r="AN1973">
        <f>VLOOKUP(AM1973,Lists!$F$9:$G$71,2,FALSE)</f>
        <v>1</v>
      </c>
    </row>
    <row r="1974" spans="2:40" x14ac:dyDescent="0.25">
      <c r="B1974" s="65" t="str">
        <f t="shared" si="137"/>
        <v>Industry1822</v>
      </c>
      <c r="C1974" s="179">
        <f>'Energy consumption (raw)'!B1924</f>
        <v>1822</v>
      </c>
      <c r="D1974" s="179">
        <f>'Energy consumption (raw)'!C1924</f>
        <v>0</v>
      </c>
      <c r="E1974" s="179">
        <f>'Energy consumption (raw)'!D1924</f>
        <v>0</v>
      </c>
      <c r="F1974" s="179" t="str">
        <f>'Energy consumption (raw)'!E1924</f>
        <v>Công nghiệp</v>
      </c>
      <c r="G1974" s="179" t="str">
        <f>'Energy consumption (raw)'!F1924</f>
        <v>Sản xuất thực phẩm</v>
      </c>
      <c r="H1974" s="179" t="str">
        <f>'Energy consumption (raw)'!G1924</f>
        <v>Industry</v>
      </c>
      <c r="I1974" s="179" t="str">
        <f>'Energy consumption (raw)'!I1924</f>
        <v>10 Manufacture of food products</v>
      </c>
      <c r="J1974" s="179" t="str">
        <f>INDEX(Sector!$E$6:$E$46,MATCH('Energy consumption (toe)'!I1974,Sector!$B$6:$B$46,FALSE))</f>
        <v>Manufacture of food products</v>
      </c>
      <c r="K1974" s="179">
        <f>IFERROR('Energy consumption (raw)'!J1924*Lists!$H$84,)</f>
        <v>1857.7411400000001</v>
      </c>
      <c r="L1974" s="179">
        <f>'Energy consumption (raw)'!K1924*Lists!$H$84</f>
        <v>2285.92364</v>
      </c>
      <c r="M1974" s="179">
        <f>'Energy consumption (raw)'!L1924*Lists!$H$84</f>
        <v>0</v>
      </c>
      <c r="N1974" s="179">
        <f>'Energy consumption (raw)'!M1924*Lists!$H$84</f>
        <v>0</v>
      </c>
      <c r="O1974" s="178">
        <f t="shared" si="138"/>
        <v>2285.92364</v>
      </c>
      <c r="P1974">
        <f>'Energy consumption (raw)'!N1924*Lists!$H$85</f>
        <v>0</v>
      </c>
      <c r="Q1974">
        <f>'Energy consumption (raw)'!O1924*Lists!$H$86</f>
        <v>0</v>
      </c>
      <c r="R1974">
        <f>'Energy consumption (raw)'!P1924*Lists!$H$87</f>
        <v>0</v>
      </c>
      <c r="S1974">
        <f>'Energy consumption (raw)'!Q1924*Lists!$H$88</f>
        <v>0</v>
      </c>
      <c r="T1974">
        <f>'Energy consumption (raw)'!R1924*Lists!$H$89</f>
        <v>0</v>
      </c>
      <c r="U1974">
        <f>'Energy consumption (raw)'!S1924*Lists!$H$90</f>
        <v>0</v>
      </c>
      <c r="V1974">
        <f>'Energy consumption (raw)'!T1924*Lists!$H$91</f>
        <v>0</v>
      </c>
      <c r="W1974">
        <f>'Energy consumption (raw)'!U1924*Lists!$H$92</f>
        <v>0</v>
      </c>
      <c r="X1974">
        <f>'Energy consumption (raw)'!V1924*Lists!$H$93</f>
        <v>0</v>
      </c>
      <c r="Y1974">
        <f>'Energy consumption (raw)'!W1924*Lists!$H$94</f>
        <v>0</v>
      </c>
      <c r="Z1974">
        <f>'Energy consumption (raw)'!X1924*Lists!$H$96*1000000</f>
        <v>0</v>
      </c>
      <c r="AA1974">
        <f>'Energy consumption (raw)'!Y1924*Lists!$H$97</f>
        <v>0</v>
      </c>
      <c r="AB1974">
        <f>'Energy consumption (raw)'!Z1924*Lists!$H$96</f>
        <v>0</v>
      </c>
      <c r="AC1974">
        <f>'Energy consumption (raw)'!AA1924*Lists!$H$98</f>
        <v>0</v>
      </c>
      <c r="AD1974">
        <f>'Energy consumption (raw)'!AB1924*Lists!$H$99</f>
        <v>0</v>
      </c>
      <c r="AE1974">
        <f>'Energy consumption (raw)'!AC1924*Lists!$H$101</f>
        <v>0</v>
      </c>
      <c r="AF1974">
        <f>'Energy consumption (raw)'!AD1924*Lists!$H$101</f>
        <v>0</v>
      </c>
      <c r="AG1974">
        <f>'Energy consumption (raw)'!AE1924*Lists!$H$101</f>
        <v>0</v>
      </c>
      <c r="AH1974">
        <f>'Energy consumption (raw)'!AF1924*Lists!$H$100</f>
        <v>0</v>
      </c>
      <c r="AI1974" s="167">
        <f t="shared" si="139"/>
        <v>2285.92364</v>
      </c>
      <c r="AJ1974" s="179">
        <f>'Energy consumption (raw)'!AG1924</f>
        <v>2285.92364</v>
      </c>
      <c r="AK1974" s="179">
        <f>'Energy consumption (raw)'!AH1924</f>
        <v>1976.8607400000001</v>
      </c>
      <c r="AL1974">
        <f>IF(ROUND(AI1974,-3)=ROUND('Energy consumption (raw)'!AG1924,-3),1,0)</f>
        <v>1</v>
      </c>
      <c r="AM1974" s="179" t="str">
        <f>'Energy consumption (raw)'!AJ1924</f>
        <v>48. Dong Nai</v>
      </c>
      <c r="AN1974">
        <f>VLOOKUP(AM1974,Lists!$F$9:$G$71,2,FALSE)</f>
        <v>1</v>
      </c>
    </row>
    <row r="1975" spans="2:40" x14ac:dyDescent="0.25">
      <c r="B1975" s="65" t="str">
        <f t="shared" si="137"/>
        <v>Industry1823</v>
      </c>
      <c r="C1975" s="179">
        <f>'Energy consumption (raw)'!B1925</f>
        <v>1823</v>
      </c>
      <c r="D1975" s="179">
        <f>'Energy consumption (raw)'!C1925</f>
        <v>0</v>
      </c>
      <c r="E1975" s="179">
        <f>'Energy consumption (raw)'!D1925</f>
        <v>0</v>
      </c>
      <c r="F1975" s="179" t="str">
        <f>'Energy consumption (raw)'!E1925</f>
        <v>Công nghiệp</v>
      </c>
      <c r="G1975" s="179" t="str">
        <f>'Energy consumption (raw)'!F1925</f>
        <v>Gia công cơ khí, xử lý và tráng phủ kim loại</v>
      </c>
      <c r="H1975" s="179" t="str">
        <f>'Energy consumption (raw)'!G1925</f>
        <v>Industry</v>
      </c>
      <c r="I1975" s="179" t="str">
        <f>'Energy consumption (raw)'!I1925</f>
        <v>24 Manufacture of basic metals</v>
      </c>
      <c r="J1975" s="179" t="str">
        <f>INDEX(Sector!$E$6:$E$46,MATCH('Energy consumption (toe)'!I1975,Sector!$B$6:$B$46,FALSE))</f>
        <v>Manufacture of basic metals</v>
      </c>
      <c r="K1975" s="179">
        <f>IFERROR('Energy consumption (raw)'!J1925*Lists!$H$84,)</f>
        <v>2540.8357265</v>
      </c>
      <c r="L1975" s="179">
        <f>'Energy consumption (raw)'!K1925*Lists!$H$84</f>
        <v>1772.2898</v>
      </c>
      <c r="M1975" s="179">
        <f>'Energy consumption (raw)'!L1925*Lists!$H$84</f>
        <v>0</v>
      </c>
      <c r="N1975" s="179">
        <f>'Energy consumption (raw)'!M1925*Lists!$H$84</f>
        <v>0</v>
      </c>
      <c r="O1975" s="178">
        <f t="shared" si="138"/>
        <v>1772.2898</v>
      </c>
      <c r="P1975">
        <f>'Energy consumption (raw)'!N1925*Lists!$H$85</f>
        <v>0</v>
      </c>
      <c r="Q1975">
        <f>'Energy consumption (raw)'!O1925*Lists!$H$86</f>
        <v>0</v>
      </c>
      <c r="R1975">
        <f>'Energy consumption (raw)'!P1925*Lists!$H$87</f>
        <v>0</v>
      </c>
      <c r="S1975">
        <f>'Energy consumption (raw)'!Q1925*Lists!$H$88</f>
        <v>0</v>
      </c>
      <c r="T1975">
        <f>'Energy consumption (raw)'!R1925*Lists!$H$89</f>
        <v>0</v>
      </c>
      <c r="U1975">
        <f>'Energy consumption (raw)'!S1925*Lists!$H$90</f>
        <v>0</v>
      </c>
      <c r="V1975">
        <f>'Energy consumption (raw)'!T1925*Lists!$H$91</f>
        <v>0</v>
      </c>
      <c r="W1975">
        <f>'Energy consumption (raw)'!U1925*Lists!$H$92</f>
        <v>0</v>
      </c>
      <c r="X1975">
        <f>'Energy consumption (raw)'!V1925*Lists!$H$93</f>
        <v>0</v>
      </c>
      <c r="Y1975">
        <f>'Energy consumption (raw)'!W1925*Lists!$H$94</f>
        <v>0</v>
      </c>
      <c r="Z1975">
        <f>'Energy consumption (raw)'!X1925*Lists!$H$96*1000000</f>
        <v>0</v>
      </c>
      <c r="AA1975">
        <f>'Energy consumption (raw)'!Y1925*Lists!$H$97</f>
        <v>0</v>
      </c>
      <c r="AB1975">
        <f>'Energy consumption (raw)'!Z1925*Lists!$H$96</f>
        <v>0</v>
      </c>
      <c r="AC1975">
        <f>'Energy consumption (raw)'!AA1925*Lists!$H$98</f>
        <v>0</v>
      </c>
      <c r="AD1975">
        <f>'Energy consumption (raw)'!AB1925*Lists!$H$99</f>
        <v>0</v>
      </c>
      <c r="AE1975">
        <f>'Energy consumption (raw)'!AC1925*Lists!$H$101</f>
        <v>0</v>
      </c>
      <c r="AF1975">
        <f>'Energy consumption (raw)'!AD1925*Lists!$H$101</f>
        <v>0</v>
      </c>
      <c r="AG1975">
        <f>'Energy consumption (raw)'!AE1925*Lists!$H$101</f>
        <v>0</v>
      </c>
      <c r="AH1975">
        <f>'Energy consumption (raw)'!AF1925*Lists!$H$100</f>
        <v>0</v>
      </c>
      <c r="AI1975" s="167">
        <f t="shared" si="139"/>
        <v>1772.2898</v>
      </c>
      <c r="AJ1975" s="179">
        <f>'Energy consumption (raw)'!AG1925</f>
        <v>1772.2898</v>
      </c>
      <c r="AK1975" s="179">
        <f>'Energy consumption (raw)'!AH1925</f>
        <v>1926.2812000000001</v>
      </c>
      <c r="AL1975">
        <f>IF(ROUND(AI1975,-3)=ROUND('Energy consumption (raw)'!AG1925,-3),1,0)</f>
        <v>1</v>
      </c>
      <c r="AM1975" s="179" t="str">
        <f>'Energy consumption (raw)'!AJ1925</f>
        <v>48. Dong Nai</v>
      </c>
      <c r="AN1975">
        <f>VLOOKUP(AM1975,Lists!$F$9:$G$71,2,FALSE)</f>
        <v>1</v>
      </c>
    </row>
    <row r="1976" spans="2:40" x14ac:dyDescent="0.25">
      <c r="B1976" s="65" t="str">
        <f t="shared" si="137"/>
        <v>Industry1824</v>
      </c>
      <c r="C1976" s="179">
        <f>'Energy consumption (raw)'!B1926</f>
        <v>1824</v>
      </c>
      <c r="D1976" s="179">
        <f>'Energy consumption (raw)'!C1926</f>
        <v>0</v>
      </c>
      <c r="E1976" s="179">
        <f>'Energy consumption (raw)'!D1926</f>
        <v>0</v>
      </c>
      <c r="F1976" s="179" t="str">
        <f>'Energy consumption (raw)'!E1926</f>
        <v>Công nghiệp</v>
      </c>
      <c r="G1976" s="179" t="str">
        <f>'Energy consumption (raw)'!F1926</f>
        <v>Sản xuất xe có động cơ, rơ móc</v>
      </c>
      <c r="H1976" s="179" t="str">
        <f>'Energy consumption (raw)'!G1926</f>
        <v>Industry</v>
      </c>
      <c r="I1976" s="179" t="str">
        <f>'Energy consumption (raw)'!I1926</f>
        <v>29 Manufacture of motor vehicles, trailers and semi-trailers</v>
      </c>
      <c r="J1976" s="179" t="str">
        <f>INDEX(Sector!$E$6:$E$46,MATCH('Energy consumption (toe)'!I1976,Sector!$B$6:$B$46,FALSE))</f>
        <v>Manufacture of motor vehicles, trailers and semi-trailers</v>
      </c>
      <c r="K1976" s="179">
        <f>IFERROR('Energy consumption (raw)'!J1926*Lists!$H$84,)</f>
        <v>2044.3668357000001</v>
      </c>
      <c r="L1976" s="179">
        <f>'Energy consumption (raw)'!K1926*Lists!$H$84</f>
        <v>2489.3286892000001</v>
      </c>
      <c r="M1976" s="179">
        <f>'Energy consumption (raw)'!L1926*Lists!$H$84</f>
        <v>0</v>
      </c>
      <c r="N1976" s="179">
        <f>'Energy consumption (raw)'!M1926*Lists!$H$84</f>
        <v>0</v>
      </c>
      <c r="O1976" s="178">
        <f t="shared" si="138"/>
        <v>2489.3286892000001</v>
      </c>
      <c r="P1976">
        <f>'Energy consumption (raw)'!N1926*Lists!$H$85</f>
        <v>0</v>
      </c>
      <c r="Q1976">
        <f>'Energy consumption (raw)'!O1926*Lists!$H$86</f>
        <v>0</v>
      </c>
      <c r="R1976">
        <f>'Energy consumption (raw)'!P1926*Lists!$H$87</f>
        <v>0</v>
      </c>
      <c r="S1976">
        <f>'Energy consumption (raw)'!Q1926*Lists!$H$88</f>
        <v>0</v>
      </c>
      <c r="T1976">
        <f>'Energy consumption (raw)'!R1926*Lists!$H$89</f>
        <v>53.04</v>
      </c>
      <c r="U1976">
        <f>'Energy consumption (raw)'!S1926*Lists!$H$90</f>
        <v>0</v>
      </c>
      <c r="V1976">
        <f>'Energy consumption (raw)'!T1926*Lists!$H$91</f>
        <v>0</v>
      </c>
      <c r="W1976">
        <f>'Energy consumption (raw)'!U1926*Lists!$H$92</f>
        <v>0</v>
      </c>
      <c r="X1976">
        <f>'Energy consumption (raw)'!V1926*Lists!$H$93</f>
        <v>0</v>
      </c>
      <c r="Y1976">
        <f>'Energy consumption (raw)'!W1926*Lists!$H$94</f>
        <v>0</v>
      </c>
      <c r="Z1976">
        <f>'Energy consumption (raw)'!X1926*Lists!$H$96*1000000</f>
        <v>0</v>
      </c>
      <c r="AA1976">
        <f>'Energy consumption (raw)'!Y1926*Lists!$H$97</f>
        <v>455.62000000000006</v>
      </c>
      <c r="AB1976">
        <f>'Energy consumption (raw)'!Z1926*Lists!$H$96</f>
        <v>0</v>
      </c>
      <c r="AC1976">
        <f>'Energy consumption (raw)'!AA1926*Lists!$H$98</f>
        <v>0</v>
      </c>
      <c r="AD1976">
        <f>'Energy consumption (raw)'!AB1926*Lists!$H$99</f>
        <v>0</v>
      </c>
      <c r="AE1976">
        <f>'Energy consumption (raw)'!AC1926*Lists!$H$101</f>
        <v>0</v>
      </c>
      <c r="AF1976">
        <f>'Energy consumption (raw)'!AD1926*Lists!$H$101</f>
        <v>0</v>
      </c>
      <c r="AG1976">
        <f>'Energy consumption (raw)'!AE1926*Lists!$H$101</f>
        <v>0</v>
      </c>
      <c r="AH1976">
        <f>'Energy consumption (raw)'!AF1926*Lists!$H$100</f>
        <v>0</v>
      </c>
      <c r="AI1976" s="167">
        <f t="shared" si="139"/>
        <v>2997.9886892</v>
      </c>
      <c r="AJ1976" s="179">
        <f>'Energy consumption (raw)'!AG1926</f>
        <v>2997.9886892</v>
      </c>
      <c r="AK1976" s="179">
        <f>'Energy consumption (raw)'!AH1926</f>
        <v>1624.4241100000002</v>
      </c>
      <c r="AL1976">
        <f>IF(ROUND(AI1976,-3)=ROUND('Energy consumption (raw)'!AG1926,-3),1,0)</f>
        <v>1</v>
      </c>
      <c r="AM1976" s="179" t="str">
        <f>'Energy consumption (raw)'!AJ1926</f>
        <v>48. Dong Nai</v>
      </c>
      <c r="AN1976">
        <f>VLOOKUP(AM1976,Lists!$F$9:$G$71,2,FALSE)</f>
        <v>1</v>
      </c>
    </row>
    <row r="1977" spans="2:40" x14ac:dyDescent="0.25">
      <c r="B1977" s="65" t="str">
        <f t="shared" si="137"/>
        <v>Industry1825</v>
      </c>
      <c r="C1977" s="179">
        <f>'Energy consumption (raw)'!B1927</f>
        <v>1825</v>
      </c>
      <c r="D1977" s="179">
        <f>'Energy consumption (raw)'!C1927</f>
        <v>0</v>
      </c>
      <c r="E1977" s="179">
        <f>'Energy consumption (raw)'!D1927</f>
        <v>0</v>
      </c>
      <c r="F1977" s="179" t="str">
        <f>'Energy consumption (raw)'!E1927</f>
        <v>Công nghiệp</v>
      </c>
      <c r="G1977" s="179" t="str">
        <f>'Energy consumption (raw)'!F1927</f>
        <v>Công nghiệp chế biến gỗ</v>
      </c>
      <c r="H1977" s="179" t="str">
        <f>'Energy consumption (raw)'!G1927</f>
        <v>Industry</v>
      </c>
      <c r="I1977" s="179" t="str">
        <f>'Energy consumption (raw)'!I1927</f>
        <v>16 Manufacture of wood and of products of wood and cork, except furniture;
manufacture of articles of straw and plaiting materials</v>
      </c>
      <c r="J1977" s="179" t="str">
        <f>INDEX(Sector!$E$6:$E$46,MATCH('Energy consumption (toe)'!I1977,Sector!$B$6:$B$46,FALSE))</f>
        <v>Manufacture of wood and of products of wood and cork, except furniture;
manufacture of articles of straw and plaiting materials</v>
      </c>
      <c r="K1977" s="179">
        <f>IFERROR('Energy consumption (raw)'!J1927*Lists!$H$84,)</f>
        <v>1615.4438500000001</v>
      </c>
      <c r="L1977" s="179">
        <f>'Energy consumption (raw)'!K1927*Lists!$H$84</f>
        <v>1796.62291</v>
      </c>
      <c r="M1977" s="179">
        <f>'Energy consumption (raw)'!L1927*Lists!$H$84</f>
        <v>0</v>
      </c>
      <c r="N1977" s="179">
        <f>'Energy consumption (raw)'!M1927*Lists!$H$84</f>
        <v>0</v>
      </c>
      <c r="O1977" s="178">
        <f t="shared" si="138"/>
        <v>1796.62291</v>
      </c>
      <c r="P1977">
        <f>'Energy consumption (raw)'!N1927*Lists!$H$85</f>
        <v>0</v>
      </c>
      <c r="Q1977">
        <f>'Energy consumption (raw)'!O1927*Lists!$H$86</f>
        <v>0</v>
      </c>
      <c r="R1977">
        <f>'Energy consumption (raw)'!P1927*Lists!$H$87</f>
        <v>0</v>
      </c>
      <c r="S1977">
        <f>'Energy consumption (raw)'!Q1927*Lists!$H$88</f>
        <v>0</v>
      </c>
      <c r="T1977">
        <f>'Energy consumption (raw)'!R1927*Lists!$H$89</f>
        <v>61.2</v>
      </c>
      <c r="U1977">
        <f>'Energy consumption (raw)'!S1927*Lists!$H$90</f>
        <v>0</v>
      </c>
      <c r="V1977">
        <f>'Energy consumption (raw)'!T1927*Lists!$H$91</f>
        <v>0</v>
      </c>
      <c r="W1977">
        <f>'Energy consumption (raw)'!U1927*Lists!$H$92</f>
        <v>0</v>
      </c>
      <c r="X1977">
        <f>'Energy consumption (raw)'!V1927*Lists!$H$93</f>
        <v>12.768000000000001</v>
      </c>
      <c r="Y1977">
        <f>'Energy consumption (raw)'!W1927*Lists!$H$94</f>
        <v>0</v>
      </c>
      <c r="Z1977">
        <f>'Energy consumption (raw)'!X1927*Lists!$H$96*1000000</f>
        <v>0</v>
      </c>
      <c r="AA1977">
        <f>'Energy consumption (raw)'!Y1927*Lists!$H$97</f>
        <v>0</v>
      </c>
      <c r="AB1977">
        <f>'Energy consumption (raw)'!Z1927*Lists!$H$96</f>
        <v>0</v>
      </c>
      <c r="AC1977">
        <f>'Energy consumption (raw)'!AA1927*Lists!$H$98</f>
        <v>0</v>
      </c>
      <c r="AD1977">
        <f>'Energy consumption (raw)'!AB1927*Lists!$H$99</f>
        <v>0</v>
      </c>
      <c r="AE1977">
        <f>'Energy consumption (raw)'!AC1927*Lists!$H$101</f>
        <v>0</v>
      </c>
      <c r="AF1977">
        <f>'Energy consumption (raw)'!AD1927*Lists!$H$101</f>
        <v>0</v>
      </c>
      <c r="AG1977">
        <f>'Energy consumption (raw)'!AE1927*Lists!$H$101</f>
        <v>0</v>
      </c>
      <c r="AH1977">
        <f>'Energy consumption (raw)'!AF1927*Lists!$H$100</f>
        <v>0</v>
      </c>
      <c r="AI1977" s="167">
        <f t="shared" si="139"/>
        <v>1870.5909100000001</v>
      </c>
      <c r="AJ1977" s="179">
        <f>'Energy consumption (raw)'!AG1927</f>
        <v>1870.5909100000001</v>
      </c>
      <c r="AK1977" s="179">
        <f>'Energy consumption (raw)'!AH1927</f>
        <v>1642.2303300000001</v>
      </c>
      <c r="AL1977">
        <f>IF(ROUND(AI1977,-3)=ROUND('Energy consumption (raw)'!AG1927,-3),1,0)</f>
        <v>1</v>
      </c>
      <c r="AM1977" s="179" t="str">
        <f>'Energy consumption (raw)'!AJ1927</f>
        <v>48. Dong Nai</v>
      </c>
      <c r="AN1977">
        <f>VLOOKUP(AM1977,Lists!$F$9:$G$71,2,FALSE)</f>
        <v>1</v>
      </c>
    </row>
    <row r="1978" spans="2:40" x14ac:dyDescent="0.25">
      <c r="B1978" s="65" t="str">
        <f t="shared" si="137"/>
        <v>Industry1826</v>
      </c>
      <c r="C1978" s="179">
        <f>'Energy consumption (raw)'!B1928</f>
        <v>1826</v>
      </c>
      <c r="D1978" s="179">
        <f>'Energy consumption (raw)'!C1928</f>
        <v>0</v>
      </c>
      <c r="E1978" s="179">
        <f>'Energy consumption (raw)'!D1928</f>
        <v>0</v>
      </c>
      <c r="F1978" s="179" t="str">
        <f>'Energy consumption (raw)'!E1928</f>
        <v>Công nghiệp</v>
      </c>
      <c r="G1978" s="179" t="str">
        <f>'Energy consumption (raw)'!F1928</f>
        <v>Công nghiệp chế biến gỗ</v>
      </c>
      <c r="H1978" s="179" t="str">
        <f>'Energy consumption (raw)'!G1928</f>
        <v>Industry</v>
      </c>
      <c r="I1978" s="179" t="str">
        <f>'Energy consumption (raw)'!I1928</f>
        <v>16 Manufacture of wood and of products of wood and cork, except furniture;
manufacture of articles of straw and plaiting materials</v>
      </c>
      <c r="J1978" s="179" t="str">
        <f>INDEX(Sector!$E$6:$E$46,MATCH('Energy consumption (toe)'!I1978,Sector!$B$6:$B$46,FALSE))</f>
        <v>Manufacture of wood and of products of wood and cork, except furniture;
manufacture of articles of straw and plaiting materials</v>
      </c>
      <c r="K1978" s="179">
        <f>IFERROR('Energy consumption (raw)'!J1928*Lists!$H$84,)</f>
        <v>0</v>
      </c>
      <c r="L1978" s="179">
        <f>'Energy consumption (raw)'!K1928*Lists!$H$84</f>
        <v>1532.6310400000002</v>
      </c>
      <c r="M1978" s="179">
        <f>'Energy consumption (raw)'!L1928*Lists!$H$84</f>
        <v>0</v>
      </c>
      <c r="N1978" s="179">
        <f>'Energy consumption (raw)'!M1928*Lists!$H$84</f>
        <v>0</v>
      </c>
      <c r="O1978" s="178">
        <f t="shared" si="138"/>
        <v>1532.6310400000002</v>
      </c>
      <c r="P1978">
        <f>'Energy consumption (raw)'!N1928*Lists!$H$85</f>
        <v>0</v>
      </c>
      <c r="Q1978">
        <f>'Energy consumption (raw)'!O1928*Lists!$H$86</f>
        <v>0</v>
      </c>
      <c r="R1978">
        <f>'Energy consumption (raw)'!P1928*Lists!$H$87</f>
        <v>0</v>
      </c>
      <c r="S1978">
        <f>'Energy consumption (raw)'!Q1928*Lists!$H$88</f>
        <v>0</v>
      </c>
      <c r="T1978">
        <f>'Energy consumption (raw)'!R1928*Lists!$H$89</f>
        <v>0</v>
      </c>
      <c r="U1978">
        <f>'Energy consumption (raw)'!S1928*Lists!$H$90</f>
        <v>0</v>
      </c>
      <c r="V1978">
        <f>'Energy consumption (raw)'!T1928*Lists!$H$91</f>
        <v>0</v>
      </c>
      <c r="W1978">
        <f>'Energy consumption (raw)'!U1928*Lists!$H$92</f>
        <v>0</v>
      </c>
      <c r="X1978">
        <f>'Energy consumption (raw)'!V1928*Lists!$H$93</f>
        <v>0</v>
      </c>
      <c r="Y1978">
        <f>'Energy consumption (raw)'!W1928*Lists!$H$94</f>
        <v>0</v>
      </c>
      <c r="Z1978">
        <f>'Energy consumption (raw)'!X1928*Lists!$H$96*1000000</f>
        <v>0</v>
      </c>
      <c r="AA1978">
        <f>'Energy consumption (raw)'!Y1928*Lists!$H$97</f>
        <v>0</v>
      </c>
      <c r="AB1978">
        <f>'Energy consumption (raw)'!Z1928*Lists!$H$96</f>
        <v>0</v>
      </c>
      <c r="AC1978">
        <f>'Energy consumption (raw)'!AA1928*Lists!$H$98</f>
        <v>0</v>
      </c>
      <c r="AD1978">
        <f>'Energy consumption (raw)'!AB1928*Lists!$H$99</f>
        <v>0</v>
      </c>
      <c r="AE1978">
        <f>'Energy consumption (raw)'!AC1928*Lists!$H$101</f>
        <v>0</v>
      </c>
      <c r="AF1978">
        <f>'Energy consumption (raw)'!AD1928*Lists!$H$101</f>
        <v>0</v>
      </c>
      <c r="AG1978">
        <f>'Energy consumption (raw)'!AE1928*Lists!$H$101</f>
        <v>0</v>
      </c>
      <c r="AH1978">
        <f>'Energy consumption (raw)'!AF1928*Lists!$H$100</f>
        <v>0</v>
      </c>
      <c r="AI1978" s="167">
        <f t="shared" si="139"/>
        <v>1532.6310400000002</v>
      </c>
      <c r="AJ1978" s="179">
        <f>'Energy consumption (raw)'!AG1928</f>
        <v>1532.6310400000002</v>
      </c>
      <c r="AK1978" s="179">
        <f>'Energy consumption (raw)'!AH1928</f>
        <v>1378.79394</v>
      </c>
      <c r="AL1978">
        <f>IF(ROUND(AI1978,-3)=ROUND('Energy consumption (raw)'!AG1928,-3),1,0)</f>
        <v>1</v>
      </c>
      <c r="AM1978" s="179" t="str">
        <f>'Energy consumption (raw)'!AJ1928</f>
        <v>48. Dong Nai</v>
      </c>
      <c r="AN1978">
        <f>VLOOKUP(AM1978,Lists!$F$9:$G$71,2,FALSE)</f>
        <v>1</v>
      </c>
    </row>
    <row r="1979" spans="2:40" x14ac:dyDescent="0.25">
      <c r="B1979" s="65" t="str">
        <f t="shared" si="137"/>
        <v>Industry1827</v>
      </c>
      <c r="C1979" s="179">
        <f>'Energy consumption (raw)'!B1929</f>
        <v>1827</v>
      </c>
      <c r="D1979" s="179">
        <f>'Energy consumption (raw)'!C1929</f>
        <v>0</v>
      </c>
      <c r="E1979" s="179">
        <f>'Energy consumption (raw)'!D1929</f>
        <v>0</v>
      </c>
      <c r="F1979" s="179" t="str">
        <f>'Energy consumption (raw)'!E1929</f>
        <v>Công nghiệp</v>
      </c>
      <c r="G1979" s="179" t="str">
        <f>'Energy consumption (raw)'!F1929</f>
        <v>Công nghiệp sản xuất giấy và các sản phẩm từ giấy</v>
      </c>
      <c r="H1979" s="179" t="str">
        <f>'Energy consumption (raw)'!G1929</f>
        <v>Industry</v>
      </c>
      <c r="I1979" s="179" t="str">
        <f>'Energy consumption (raw)'!I1929</f>
        <v>17 Manufacture of paper and paper products</v>
      </c>
      <c r="J1979" s="179" t="str">
        <f>INDEX(Sector!$E$6:$E$46,MATCH('Energy consumption (toe)'!I1979,Sector!$B$6:$B$46,FALSE))</f>
        <v>Manufacture of paper and paper products</v>
      </c>
      <c r="K1979" s="179">
        <f>IFERROR('Energy consumption (raw)'!J1929*Lists!$H$84,)</f>
        <v>0</v>
      </c>
      <c r="L1979" s="179">
        <f>'Energy consumption (raw)'!K1929*Lists!$H$84</f>
        <v>1309.1274900000001</v>
      </c>
      <c r="M1979" s="179">
        <f>'Energy consumption (raw)'!L1929*Lists!$H$84</f>
        <v>0</v>
      </c>
      <c r="N1979" s="179">
        <f>'Energy consumption (raw)'!M1929*Lists!$H$84</f>
        <v>0</v>
      </c>
      <c r="O1979" s="178">
        <f t="shared" si="138"/>
        <v>1309.1274900000001</v>
      </c>
      <c r="P1979">
        <f>'Energy consumption (raw)'!N1929*Lists!$H$85</f>
        <v>0</v>
      </c>
      <c r="Q1979">
        <f>'Energy consumption (raw)'!O1929*Lists!$H$86</f>
        <v>0</v>
      </c>
      <c r="R1979">
        <f>'Energy consumption (raw)'!P1929*Lists!$H$87</f>
        <v>0</v>
      </c>
      <c r="S1979">
        <f>'Energy consumption (raw)'!Q1929*Lists!$H$88</f>
        <v>0</v>
      </c>
      <c r="T1979">
        <f>'Energy consumption (raw)'!R1929*Lists!$H$89</f>
        <v>0</v>
      </c>
      <c r="U1979">
        <f>'Energy consumption (raw)'!S1929*Lists!$H$90</f>
        <v>0</v>
      </c>
      <c r="V1979">
        <f>'Energy consumption (raw)'!T1929*Lists!$H$91</f>
        <v>0</v>
      </c>
      <c r="W1979">
        <f>'Energy consumption (raw)'!U1929*Lists!$H$92</f>
        <v>0</v>
      </c>
      <c r="X1979">
        <f>'Energy consumption (raw)'!V1929*Lists!$H$93</f>
        <v>0</v>
      </c>
      <c r="Y1979">
        <f>'Energy consumption (raw)'!W1929*Lists!$H$94</f>
        <v>0</v>
      </c>
      <c r="Z1979">
        <f>'Energy consumption (raw)'!X1929*Lists!$H$96*1000000</f>
        <v>0</v>
      </c>
      <c r="AA1979">
        <f>'Energy consumption (raw)'!Y1929*Lists!$H$97</f>
        <v>0</v>
      </c>
      <c r="AB1979">
        <f>'Energy consumption (raw)'!Z1929*Lists!$H$96</f>
        <v>0</v>
      </c>
      <c r="AC1979">
        <f>'Energy consumption (raw)'!AA1929*Lists!$H$98</f>
        <v>0</v>
      </c>
      <c r="AD1979">
        <f>'Energy consumption (raw)'!AB1929*Lists!$H$99</f>
        <v>0</v>
      </c>
      <c r="AE1979">
        <f>'Energy consumption (raw)'!AC1929*Lists!$H$101</f>
        <v>0</v>
      </c>
      <c r="AF1979">
        <f>'Energy consumption (raw)'!AD1929*Lists!$H$101</f>
        <v>0</v>
      </c>
      <c r="AG1979">
        <f>'Energy consumption (raw)'!AE1929*Lists!$H$101</f>
        <v>0</v>
      </c>
      <c r="AH1979">
        <f>'Energy consumption (raw)'!AF1929*Lists!$H$100</f>
        <v>0</v>
      </c>
      <c r="AI1979" s="167">
        <f t="shared" si="139"/>
        <v>1309.1274900000001</v>
      </c>
      <c r="AJ1979" s="179">
        <f>'Energy consumption (raw)'!AG1929</f>
        <v>1309.1274900000001</v>
      </c>
      <c r="AK1979" s="179">
        <f>'Energy consumption (raw)'!AH1929</f>
        <v>1154.30287</v>
      </c>
      <c r="AL1979">
        <f>IF(ROUND(AI1979,-3)=ROUND('Energy consumption (raw)'!AG1929,-3),1,0)</f>
        <v>1</v>
      </c>
      <c r="AM1979" s="179" t="str">
        <f>'Energy consumption (raw)'!AJ1929</f>
        <v>48. Dong Nai</v>
      </c>
      <c r="AN1979">
        <f>VLOOKUP(AM1979,Lists!$F$9:$G$71,2,FALSE)</f>
        <v>1</v>
      </c>
    </row>
    <row r="1980" spans="2:40" x14ac:dyDescent="0.25">
      <c r="B1980" s="65" t="str">
        <f t="shared" si="137"/>
        <v>Industry1828</v>
      </c>
      <c r="C1980" s="179">
        <f>'Energy consumption (raw)'!B1930</f>
        <v>1828</v>
      </c>
      <c r="D1980" s="179">
        <f>'Energy consumption (raw)'!C1930</f>
        <v>0</v>
      </c>
      <c r="E1980" s="179">
        <f>'Energy consumption (raw)'!D1930</f>
        <v>0</v>
      </c>
      <c r="F1980" s="179" t="str">
        <f>'Energy consumption (raw)'!E1930</f>
        <v>Công nghiệp</v>
      </c>
      <c r="G1980" s="179" t="str">
        <f>'Energy consumption (raw)'!F1930</f>
        <v>Sản xuất xe có động cơ, rơ móc</v>
      </c>
      <c r="H1980" s="179" t="str">
        <f>'Energy consumption (raw)'!G1930</f>
        <v>Industry</v>
      </c>
      <c r="I1980" s="179" t="str">
        <f>'Energy consumption (raw)'!I1930</f>
        <v>29 Manufacture of motor vehicles, trailers and semi-trailers</v>
      </c>
      <c r="J1980" s="179" t="str">
        <f>INDEX(Sector!$E$6:$E$46,MATCH('Energy consumption (toe)'!I1980,Sector!$B$6:$B$46,FALSE))</f>
        <v>Manufacture of motor vehicles, trailers and semi-trailers</v>
      </c>
      <c r="K1980" s="179">
        <f>IFERROR('Energy consumption (raw)'!J1930*Lists!$H$84,)</f>
        <v>0</v>
      </c>
      <c r="L1980" s="179">
        <f>'Energy consumption (raw)'!K1930*Lists!$H$84</f>
        <v>1184.31422</v>
      </c>
      <c r="M1980" s="179">
        <f>'Energy consumption (raw)'!L1930*Lists!$H$84</f>
        <v>0</v>
      </c>
      <c r="N1980" s="179">
        <f>'Energy consumption (raw)'!M1930*Lists!$H$84</f>
        <v>0</v>
      </c>
      <c r="O1980" s="178">
        <f t="shared" si="138"/>
        <v>1184.31422</v>
      </c>
      <c r="P1980">
        <f>'Energy consumption (raw)'!N1930*Lists!$H$85</f>
        <v>0</v>
      </c>
      <c r="Q1980">
        <f>'Energy consumption (raw)'!O1930*Lists!$H$86</f>
        <v>0</v>
      </c>
      <c r="R1980">
        <f>'Energy consumption (raw)'!P1930*Lists!$H$87</f>
        <v>0</v>
      </c>
      <c r="S1980">
        <f>'Energy consumption (raw)'!Q1930*Lists!$H$88</f>
        <v>0</v>
      </c>
      <c r="T1980">
        <f>'Energy consumption (raw)'!R1930*Lists!$H$89</f>
        <v>0</v>
      </c>
      <c r="U1980">
        <f>'Energy consumption (raw)'!S1930*Lists!$H$90</f>
        <v>0</v>
      </c>
      <c r="V1980">
        <f>'Energy consumption (raw)'!T1930*Lists!$H$91</f>
        <v>0</v>
      </c>
      <c r="W1980">
        <f>'Energy consumption (raw)'!U1930*Lists!$H$92</f>
        <v>0</v>
      </c>
      <c r="X1980">
        <f>'Energy consumption (raw)'!V1930*Lists!$H$93</f>
        <v>0</v>
      </c>
      <c r="Y1980">
        <f>'Energy consumption (raw)'!W1930*Lists!$H$94</f>
        <v>0</v>
      </c>
      <c r="Z1980">
        <f>'Energy consumption (raw)'!X1930*Lists!$H$96*1000000</f>
        <v>0</v>
      </c>
      <c r="AA1980">
        <f>'Energy consumption (raw)'!Y1930*Lists!$H$97</f>
        <v>0</v>
      </c>
      <c r="AB1980">
        <f>'Energy consumption (raw)'!Z1930*Lists!$H$96</f>
        <v>0</v>
      </c>
      <c r="AC1980">
        <f>'Energy consumption (raw)'!AA1930*Lists!$H$98</f>
        <v>0</v>
      </c>
      <c r="AD1980">
        <f>'Energy consumption (raw)'!AB1930*Lists!$H$99</f>
        <v>0</v>
      </c>
      <c r="AE1980">
        <f>'Energy consumption (raw)'!AC1930*Lists!$H$101</f>
        <v>0</v>
      </c>
      <c r="AF1980">
        <f>'Energy consumption (raw)'!AD1930*Lists!$H$101</f>
        <v>0</v>
      </c>
      <c r="AG1980">
        <f>'Energy consumption (raw)'!AE1930*Lists!$H$101</f>
        <v>0</v>
      </c>
      <c r="AH1980">
        <f>'Energy consumption (raw)'!AF1930*Lists!$H$100</f>
        <v>0</v>
      </c>
      <c r="AI1980" s="167">
        <f t="shared" si="139"/>
        <v>1184.31422</v>
      </c>
      <c r="AJ1980" s="179">
        <f>'Energy consumption (raw)'!AG1930</f>
        <v>1184.31422</v>
      </c>
      <c r="AK1980" s="179">
        <f>'Energy consumption (raw)'!AH1930</f>
        <v>1168.91508</v>
      </c>
      <c r="AL1980">
        <f>IF(ROUND(AI1980,-3)=ROUND('Energy consumption (raw)'!AG1930,-3),1,0)</f>
        <v>1</v>
      </c>
      <c r="AM1980" s="179" t="str">
        <f>'Energy consumption (raw)'!AJ1930</f>
        <v>48. Dong Nai</v>
      </c>
      <c r="AN1980">
        <f>VLOOKUP(AM1980,Lists!$F$9:$G$71,2,FALSE)</f>
        <v>1</v>
      </c>
    </row>
    <row r="1981" spans="2:40" x14ac:dyDescent="0.25">
      <c r="B1981" s="65" t="str">
        <f t="shared" ref="B1981:B2044" si="140">H1981&amp;C1981</f>
        <v>Industry1829</v>
      </c>
      <c r="C1981" s="179">
        <f>'Energy consumption (raw)'!B1931</f>
        <v>1829</v>
      </c>
      <c r="D1981" s="179">
        <f>'Energy consumption (raw)'!C1931</f>
        <v>0</v>
      </c>
      <c r="E1981" s="179">
        <f>'Energy consumption (raw)'!D1931</f>
        <v>0</v>
      </c>
      <c r="F1981" s="179" t="str">
        <f>'Energy consumption (raw)'!E1931</f>
        <v>Công nghiệp</v>
      </c>
      <c r="G1981" s="179" t="str">
        <f>'Energy consumption (raw)'!F1931</f>
        <v>Sản xuất thực phẩm</v>
      </c>
      <c r="H1981" s="179" t="str">
        <f>'Energy consumption (raw)'!G1931</f>
        <v>Industry</v>
      </c>
      <c r="I1981" s="179" t="str">
        <f>'Energy consumption (raw)'!I1931</f>
        <v>10 Manufacture of food products</v>
      </c>
      <c r="J1981" s="179" t="str">
        <f>INDEX(Sector!$E$6:$E$46,MATCH('Energy consumption (toe)'!I1981,Sector!$B$6:$B$46,FALSE))</f>
        <v>Manufacture of food products</v>
      </c>
      <c r="K1981" s="179">
        <f>IFERROR('Energy consumption (raw)'!J1931*Lists!$H$84,)</f>
        <v>0</v>
      </c>
      <c r="L1981" s="179">
        <f>'Energy consumption (raw)'!K1931*Lists!$H$84</f>
        <v>1242.3618800000002</v>
      </c>
      <c r="M1981" s="179">
        <f>'Energy consumption (raw)'!L1931*Lists!$H$84</f>
        <v>0</v>
      </c>
      <c r="N1981" s="179">
        <f>'Energy consumption (raw)'!M1931*Lists!$H$84</f>
        <v>0</v>
      </c>
      <c r="O1981" s="178">
        <f t="shared" ref="O1981:O2044" si="141">IF(L1981=0,K1981,L1981)</f>
        <v>1242.3618800000002</v>
      </c>
      <c r="P1981">
        <f>'Energy consumption (raw)'!N1931*Lists!$H$85</f>
        <v>0</v>
      </c>
      <c r="Q1981">
        <f>'Energy consumption (raw)'!O1931*Lists!$H$86</f>
        <v>0</v>
      </c>
      <c r="R1981">
        <f>'Energy consumption (raw)'!P1931*Lists!$H$87</f>
        <v>0</v>
      </c>
      <c r="S1981">
        <f>'Energy consumption (raw)'!Q1931*Lists!$H$88</f>
        <v>0</v>
      </c>
      <c r="T1981">
        <f>'Energy consumption (raw)'!R1931*Lists!$H$89</f>
        <v>0</v>
      </c>
      <c r="U1981">
        <f>'Energy consumption (raw)'!S1931*Lists!$H$90</f>
        <v>0</v>
      </c>
      <c r="V1981">
        <f>'Energy consumption (raw)'!T1931*Lists!$H$91</f>
        <v>0</v>
      </c>
      <c r="W1981">
        <f>'Energy consumption (raw)'!U1931*Lists!$H$92</f>
        <v>0</v>
      </c>
      <c r="X1981">
        <f>'Energy consumption (raw)'!V1931*Lists!$H$93</f>
        <v>0</v>
      </c>
      <c r="Y1981">
        <f>'Energy consumption (raw)'!W1931*Lists!$H$94</f>
        <v>0</v>
      </c>
      <c r="Z1981">
        <f>'Energy consumption (raw)'!X1931*Lists!$H$96*1000000</f>
        <v>0</v>
      </c>
      <c r="AA1981">
        <f>'Energy consumption (raw)'!Y1931*Lists!$H$97</f>
        <v>0</v>
      </c>
      <c r="AB1981">
        <f>'Energy consumption (raw)'!Z1931*Lists!$H$96</f>
        <v>0</v>
      </c>
      <c r="AC1981">
        <f>'Energy consumption (raw)'!AA1931*Lists!$H$98</f>
        <v>0</v>
      </c>
      <c r="AD1981">
        <f>'Energy consumption (raw)'!AB1931*Lists!$H$99</f>
        <v>0</v>
      </c>
      <c r="AE1981">
        <f>'Energy consumption (raw)'!AC1931*Lists!$H$101</f>
        <v>0</v>
      </c>
      <c r="AF1981">
        <f>'Energy consumption (raw)'!AD1931*Lists!$H$101</f>
        <v>0</v>
      </c>
      <c r="AG1981">
        <f>'Energy consumption (raw)'!AE1931*Lists!$H$101</f>
        <v>0</v>
      </c>
      <c r="AH1981">
        <f>'Energy consumption (raw)'!AF1931*Lists!$H$100</f>
        <v>0</v>
      </c>
      <c r="AI1981" s="167">
        <f t="shared" ref="AI1981:AI2044" si="142">IF(SUM(O1981:AH1981)=0,AJ1981,SUM(O1981:AH1981))</f>
        <v>1242.3618800000002</v>
      </c>
      <c r="AJ1981" s="179">
        <f>'Energy consumption (raw)'!AG1931</f>
        <v>1242.3618800000002</v>
      </c>
      <c r="AK1981" s="179">
        <f>'Energy consumption (raw)'!AH1931</f>
        <v>1088.5402100000001</v>
      </c>
      <c r="AL1981">
        <f>IF(ROUND(AI1981,-3)=ROUND('Energy consumption (raw)'!AG1931,-3),1,0)</f>
        <v>1</v>
      </c>
      <c r="AM1981" s="179" t="str">
        <f>'Energy consumption (raw)'!AJ1931</f>
        <v>48. Dong Nai</v>
      </c>
      <c r="AN1981">
        <f>VLOOKUP(AM1981,Lists!$F$9:$G$71,2,FALSE)</f>
        <v>1</v>
      </c>
    </row>
    <row r="1982" spans="2:40" x14ac:dyDescent="0.25">
      <c r="B1982" s="65" t="str">
        <f t="shared" si="140"/>
        <v>Industry1830</v>
      </c>
      <c r="C1982" s="179">
        <f>'Energy consumption (raw)'!B1932</f>
        <v>1830</v>
      </c>
      <c r="D1982" s="179">
        <f>'Energy consumption (raw)'!C1932</f>
        <v>0</v>
      </c>
      <c r="E1982" s="179">
        <f>'Energy consumption (raw)'!D1932</f>
        <v>0</v>
      </c>
      <c r="F1982" s="179" t="str">
        <f>'Energy consumption (raw)'!E1932</f>
        <v>Công nghiệp</v>
      </c>
      <c r="G1982" s="179" t="str">
        <f>'Energy consumption (raw)'!F1932</f>
        <v>Chế biến nhân điều</v>
      </c>
      <c r="H1982" s="179" t="str">
        <f>'Energy consumption (raw)'!G1932</f>
        <v>Industry</v>
      </c>
      <c r="I1982" s="179" t="str">
        <f>'Energy consumption (raw)'!I1932</f>
        <v>10 Manufacture of food products</v>
      </c>
      <c r="J1982" s="179" t="str">
        <f>INDEX(Sector!$E$6:$E$46,MATCH('Energy consumption (toe)'!I1982,Sector!$B$6:$B$46,FALSE))</f>
        <v>Manufacture of food products</v>
      </c>
      <c r="K1982" s="179">
        <f>IFERROR('Energy consumption (raw)'!J1932*Lists!$H$84,)</f>
        <v>617.61661000000004</v>
      </c>
      <c r="L1982" s="179">
        <f>'Energy consumption (raw)'!K1932*Lists!$H$84</f>
        <v>1274.8900173000002</v>
      </c>
      <c r="M1982" s="179">
        <f>'Energy consumption (raw)'!L1932*Lists!$H$84</f>
        <v>0</v>
      </c>
      <c r="N1982" s="179">
        <f>'Energy consumption (raw)'!M1932*Lists!$H$84</f>
        <v>0</v>
      </c>
      <c r="O1982" s="178">
        <f t="shared" si="141"/>
        <v>1274.8900173000002</v>
      </c>
      <c r="P1982">
        <f>'Energy consumption (raw)'!N1932*Lists!$H$85</f>
        <v>0</v>
      </c>
      <c r="Q1982">
        <f>'Energy consumption (raw)'!O1932*Lists!$H$86</f>
        <v>0</v>
      </c>
      <c r="R1982">
        <f>'Energy consumption (raw)'!P1932*Lists!$H$87</f>
        <v>0</v>
      </c>
      <c r="S1982">
        <f>'Energy consumption (raw)'!Q1932*Lists!$H$88</f>
        <v>0</v>
      </c>
      <c r="T1982">
        <f>'Energy consumption (raw)'!R1932*Lists!$H$89</f>
        <v>0</v>
      </c>
      <c r="U1982">
        <f>'Energy consumption (raw)'!S1932*Lists!$H$90</f>
        <v>0</v>
      </c>
      <c r="V1982">
        <f>'Energy consumption (raw)'!T1932*Lists!$H$91</f>
        <v>0</v>
      </c>
      <c r="W1982">
        <f>'Energy consumption (raw)'!U1932*Lists!$H$92</f>
        <v>0</v>
      </c>
      <c r="X1982">
        <f>'Energy consumption (raw)'!V1932*Lists!$H$93</f>
        <v>0</v>
      </c>
      <c r="Y1982">
        <f>'Energy consumption (raw)'!W1932*Lists!$H$94</f>
        <v>0</v>
      </c>
      <c r="Z1982">
        <f>'Energy consumption (raw)'!X1932*Lists!$H$96*1000000</f>
        <v>0</v>
      </c>
      <c r="AA1982">
        <f>'Energy consumption (raw)'!Y1932*Lists!$H$97</f>
        <v>0</v>
      </c>
      <c r="AB1982">
        <f>'Energy consumption (raw)'!Z1932*Lists!$H$96</f>
        <v>0</v>
      </c>
      <c r="AC1982">
        <f>'Energy consumption (raw)'!AA1932*Lists!$H$98</f>
        <v>0</v>
      </c>
      <c r="AD1982">
        <f>'Energy consumption (raw)'!AB1932*Lists!$H$99</f>
        <v>0</v>
      </c>
      <c r="AE1982">
        <f>'Energy consumption (raw)'!AC1932*Lists!$H$101</f>
        <v>0</v>
      </c>
      <c r="AF1982">
        <f>'Energy consumption (raw)'!AD1932*Lists!$H$101</f>
        <v>0</v>
      </c>
      <c r="AG1982">
        <f>'Energy consumption (raw)'!AE1932*Lists!$H$101</f>
        <v>0</v>
      </c>
      <c r="AH1982">
        <f>'Energy consumption (raw)'!AF1932*Lists!$H$100</f>
        <v>0</v>
      </c>
      <c r="AI1982" s="167">
        <f t="shared" si="142"/>
        <v>1274.8900173000002</v>
      </c>
      <c r="AJ1982" s="179">
        <f>'Energy consumption (raw)'!AG1932</f>
        <v>1274.8900173000002</v>
      </c>
      <c r="AK1982" s="179">
        <f>'Energy consumption (raw)'!AH1932</f>
        <v>1796.2144779</v>
      </c>
      <c r="AL1982">
        <f>IF(ROUND(AI1982,-3)=ROUND('Energy consumption (raw)'!AG1932,-3),1,0)</f>
        <v>1</v>
      </c>
      <c r="AM1982" s="179" t="str">
        <f>'Energy consumption (raw)'!AJ1932</f>
        <v>48. Dong Nai</v>
      </c>
      <c r="AN1982">
        <f>VLOOKUP(AM1982,Lists!$F$9:$G$71,2,FALSE)</f>
        <v>1</v>
      </c>
    </row>
    <row r="1983" spans="2:40" x14ac:dyDescent="0.25">
      <c r="B1983" s="65" t="str">
        <f t="shared" si="140"/>
        <v>Industry1831</v>
      </c>
      <c r="C1983" s="179">
        <f>'Energy consumption (raw)'!B1933</f>
        <v>1831</v>
      </c>
      <c r="D1983" s="179">
        <f>'Energy consumption (raw)'!C1933</f>
        <v>0</v>
      </c>
      <c r="E1983" s="179">
        <f>'Energy consumption (raw)'!D1933</f>
        <v>0</v>
      </c>
      <c r="F1983" s="179" t="str">
        <f>'Energy consumption (raw)'!E1933</f>
        <v>Công nghiệp</v>
      </c>
      <c r="G1983" s="179" t="str">
        <f>'Energy consumption (raw)'!F1933</f>
        <v>Chăn nuôi ấp trứng</v>
      </c>
      <c r="H1983" s="179" t="str">
        <f>'Energy consumption (raw)'!G1933</f>
        <v>Industry</v>
      </c>
      <c r="I1983" s="179" t="str">
        <f>'Energy consumption (raw)'!I1933</f>
        <v>Agriculture</v>
      </c>
      <c r="J1983" s="179" t="str">
        <f>INDEX(Sector!$E$6:$E$46,MATCH('Energy consumption (toe)'!I1983,Sector!$B$6:$B$46,FALSE))</f>
        <v>Agriculture</v>
      </c>
      <c r="K1983" s="179">
        <f>IFERROR('Energy consumption (raw)'!J1933*Lists!$H$84,)</f>
        <v>1956.35427</v>
      </c>
      <c r="L1983" s="179">
        <f>'Energy consumption (raw)'!K1933*Lists!$H$84</f>
        <v>2604.09024</v>
      </c>
      <c r="M1983" s="179">
        <f>'Energy consumption (raw)'!L1933*Lists!$H$84</f>
        <v>0</v>
      </c>
      <c r="N1983" s="179">
        <f>'Energy consumption (raw)'!M1933*Lists!$H$84</f>
        <v>0</v>
      </c>
      <c r="O1983" s="178">
        <f t="shared" si="141"/>
        <v>2604.09024</v>
      </c>
      <c r="P1983">
        <f>'Energy consumption (raw)'!N1933*Lists!$H$85</f>
        <v>0</v>
      </c>
      <c r="Q1983">
        <f>'Energy consumption (raw)'!O1933*Lists!$H$86</f>
        <v>0</v>
      </c>
      <c r="R1983">
        <f>'Energy consumption (raw)'!P1933*Lists!$H$87</f>
        <v>0</v>
      </c>
      <c r="S1983">
        <f>'Energy consumption (raw)'!Q1933*Lists!$H$88</f>
        <v>0</v>
      </c>
      <c r="T1983">
        <f>'Energy consumption (raw)'!R1933*Lists!$H$89</f>
        <v>0</v>
      </c>
      <c r="U1983">
        <f>'Energy consumption (raw)'!S1933*Lists!$H$90</f>
        <v>0</v>
      </c>
      <c r="V1983">
        <f>'Energy consumption (raw)'!T1933*Lists!$H$91</f>
        <v>0</v>
      </c>
      <c r="W1983">
        <f>'Energy consumption (raw)'!U1933*Lists!$H$92</f>
        <v>0</v>
      </c>
      <c r="X1983">
        <f>'Energy consumption (raw)'!V1933*Lists!$H$93</f>
        <v>0</v>
      </c>
      <c r="Y1983">
        <f>'Energy consumption (raw)'!W1933*Lists!$H$94</f>
        <v>0</v>
      </c>
      <c r="Z1983">
        <f>'Energy consumption (raw)'!X1933*Lists!$H$96*1000000</f>
        <v>0</v>
      </c>
      <c r="AA1983">
        <f>'Energy consumption (raw)'!Y1933*Lists!$H$97</f>
        <v>0</v>
      </c>
      <c r="AB1983">
        <f>'Energy consumption (raw)'!Z1933*Lists!$H$96</f>
        <v>0</v>
      </c>
      <c r="AC1983">
        <f>'Energy consumption (raw)'!AA1933*Lists!$H$98</f>
        <v>0</v>
      </c>
      <c r="AD1983">
        <f>'Energy consumption (raw)'!AB1933*Lists!$H$99</f>
        <v>0</v>
      </c>
      <c r="AE1983">
        <f>'Energy consumption (raw)'!AC1933*Lists!$H$101</f>
        <v>0</v>
      </c>
      <c r="AF1983">
        <f>'Energy consumption (raw)'!AD1933*Lists!$H$101</f>
        <v>0</v>
      </c>
      <c r="AG1983">
        <f>'Energy consumption (raw)'!AE1933*Lists!$H$101</f>
        <v>0</v>
      </c>
      <c r="AH1983">
        <f>'Energy consumption (raw)'!AF1933*Lists!$H$100</f>
        <v>0</v>
      </c>
      <c r="AI1983" s="167">
        <f t="shared" si="142"/>
        <v>2604.09024</v>
      </c>
      <c r="AJ1983" s="179">
        <f>'Energy consumption (raw)'!AG1933</f>
        <v>2604.09024</v>
      </c>
      <c r="AK1983" s="179">
        <f>'Energy consumption (raw)'!AH1933</f>
        <v>12785.678690000001</v>
      </c>
      <c r="AL1983">
        <f>IF(ROUND(AI1983,-3)=ROUND('Energy consumption (raw)'!AG1933,-3),1,0)</f>
        <v>1</v>
      </c>
      <c r="AM1983" s="179" t="str">
        <f>'Energy consumption (raw)'!AJ1933</f>
        <v>48. Dong Nai</v>
      </c>
      <c r="AN1983">
        <f>VLOOKUP(AM1983,Lists!$F$9:$G$71,2,FALSE)</f>
        <v>1</v>
      </c>
    </row>
    <row r="1984" spans="2:40" x14ac:dyDescent="0.25">
      <c r="B1984" s="65" t="str">
        <f t="shared" si="140"/>
        <v>Industry1832</v>
      </c>
      <c r="C1984" s="179">
        <f>'Energy consumption (raw)'!B1934</f>
        <v>1832</v>
      </c>
      <c r="D1984" s="179">
        <f>'Energy consumption (raw)'!C1934</f>
        <v>0</v>
      </c>
      <c r="E1984" s="179">
        <f>'Energy consumption (raw)'!D1934</f>
        <v>0</v>
      </c>
      <c r="F1984" s="179" t="str">
        <f>'Energy consumption (raw)'!E1934</f>
        <v>Công nghiệp</v>
      </c>
      <c r="G1984" s="179" t="str">
        <f>'Energy consumption (raw)'!F1934</f>
        <v>Sản xuẩt khí hoá lỏng</v>
      </c>
      <c r="H1984" s="179" t="str">
        <f>'Energy consumption (raw)'!G1934</f>
        <v>Industry</v>
      </c>
      <c r="I1984" s="179" t="str">
        <f>'Energy consumption (raw)'!I1934</f>
        <v>06 Extraction of crude petroleum and natural gas</v>
      </c>
      <c r="J1984" s="179" t="str">
        <f>INDEX(Sector!$E$6:$E$46,MATCH('Energy consumption (toe)'!I1984,Sector!$B$6:$B$46,FALSE))</f>
        <v>Extraction of crude petroleum and natural gas</v>
      </c>
      <c r="K1984" s="179">
        <f>IFERROR('Energy consumption (raw)'!J1934*Lists!$H$84,)</f>
        <v>0</v>
      </c>
      <c r="L1984" s="179">
        <f>'Energy consumption (raw)'!K1934*Lists!$H$84</f>
        <v>2066.4781800000001</v>
      </c>
      <c r="M1984" s="179">
        <f>'Energy consumption (raw)'!L1934*Lists!$H$84</f>
        <v>0</v>
      </c>
      <c r="N1984" s="179">
        <f>'Energy consumption (raw)'!M1934*Lists!$H$84</f>
        <v>0</v>
      </c>
      <c r="O1984" s="178">
        <f t="shared" si="141"/>
        <v>2066.4781800000001</v>
      </c>
      <c r="P1984">
        <f>'Energy consumption (raw)'!N1934*Lists!$H$85</f>
        <v>0</v>
      </c>
      <c r="Q1984">
        <f>'Energy consumption (raw)'!O1934*Lists!$H$86</f>
        <v>0</v>
      </c>
      <c r="R1984">
        <f>'Energy consumption (raw)'!P1934*Lists!$H$87</f>
        <v>0</v>
      </c>
      <c r="S1984">
        <f>'Energy consumption (raw)'!Q1934*Lists!$H$88</f>
        <v>0</v>
      </c>
      <c r="T1984">
        <f>'Energy consumption (raw)'!R1934*Lists!$H$89</f>
        <v>0</v>
      </c>
      <c r="U1984">
        <f>'Energy consumption (raw)'!S1934*Lists!$H$90</f>
        <v>0</v>
      </c>
      <c r="V1984">
        <f>'Energy consumption (raw)'!T1934*Lists!$H$91</f>
        <v>0</v>
      </c>
      <c r="W1984">
        <f>'Energy consumption (raw)'!U1934*Lists!$H$92</f>
        <v>0</v>
      </c>
      <c r="X1984">
        <f>'Energy consumption (raw)'!V1934*Lists!$H$93</f>
        <v>0</v>
      </c>
      <c r="Y1984">
        <f>'Energy consumption (raw)'!W1934*Lists!$H$94</f>
        <v>0</v>
      </c>
      <c r="Z1984">
        <f>'Energy consumption (raw)'!X1934*Lists!$H$96*1000000</f>
        <v>0</v>
      </c>
      <c r="AA1984">
        <f>'Energy consumption (raw)'!Y1934*Lists!$H$97</f>
        <v>0</v>
      </c>
      <c r="AB1984">
        <f>'Energy consumption (raw)'!Z1934*Lists!$H$96</f>
        <v>0</v>
      </c>
      <c r="AC1984">
        <f>'Energy consumption (raw)'!AA1934*Lists!$H$98</f>
        <v>0</v>
      </c>
      <c r="AD1984">
        <f>'Energy consumption (raw)'!AB1934*Lists!$H$99</f>
        <v>0</v>
      </c>
      <c r="AE1984">
        <f>'Energy consumption (raw)'!AC1934*Lists!$H$101</f>
        <v>0</v>
      </c>
      <c r="AF1984">
        <f>'Energy consumption (raw)'!AD1934*Lists!$H$101</f>
        <v>0</v>
      </c>
      <c r="AG1984">
        <f>'Energy consumption (raw)'!AE1934*Lists!$H$101</f>
        <v>0</v>
      </c>
      <c r="AH1984">
        <f>'Energy consumption (raw)'!AF1934*Lists!$H$100</f>
        <v>0</v>
      </c>
      <c r="AI1984" s="167">
        <f t="shared" si="142"/>
        <v>2066.4781800000001</v>
      </c>
      <c r="AJ1984" s="179">
        <f>'Energy consumption (raw)'!AG1934</f>
        <v>2066.4781800000001</v>
      </c>
      <c r="AK1984" s="179">
        <f>'Energy consumption (raw)'!AH1934</f>
        <v>0</v>
      </c>
      <c r="AL1984">
        <f>IF(ROUND(AI1984,-3)=ROUND('Energy consumption (raw)'!AG1934,-3),1,0)</f>
        <v>1</v>
      </c>
      <c r="AM1984" s="179" t="str">
        <f>'Energy consumption (raw)'!AJ1934</f>
        <v>48. Dong Nai</v>
      </c>
      <c r="AN1984">
        <f>VLOOKUP(AM1984,Lists!$F$9:$G$71,2,FALSE)</f>
        <v>1</v>
      </c>
    </row>
    <row r="1985" spans="2:40" x14ac:dyDescent="0.25">
      <c r="B1985" s="65" t="str">
        <f t="shared" si="140"/>
        <v>Industry1833</v>
      </c>
      <c r="C1985" s="179">
        <f>'Energy consumption (raw)'!B1935</f>
        <v>1833</v>
      </c>
      <c r="D1985" s="179">
        <f>'Energy consumption (raw)'!C1935</f>
        <v>0</v>
      </c>
      <c r="E1985" s="179">
        <f>'Energy consumption (raw)'!D1935</f>
        <v>0</v>
      </c>
      <c r="F1985" s="179" t="str">
        <f>'Energy consumption (raw)'!E1935</f>
        <v>Công nghiệp</v>
      </c>
      <c r="G1985" s="179" t="str">
        <f>'Energy consumption (raw)'!F1935</f>
        <v>Sản xuất các sản phẩm từ kim loại</v>
      </c>
      <c r="H1985" s="179" t="str">
        <f>'Energy consumption (raw)'!G1935</f>
        <v>Industry</v>
      </c>
      <c r="I1985" s="179" t="str">
        <f>'Energy consumption (raw)'!I1935</f>
        <v>25 Manufacture of fabricated metal products, except machinery and equipment</v>
      </c>
      <c r="J1985" s="179" t="str">
        <f>INDEX(Sector!$E$6:$E$46,MATCH('Energy consumption (toe)'!I1985,Sector!$B$6:$B$46,FALSE))</f>
        <v>Manufacture of fabricated metal products, except machinery and equipment</v>
      </c>
      <c r="K1985" s="179">
        <f>IFERROR('Energy consumption (raw)'!J1935*Lists!$H$84,)</f>
        <v>1984.8670584000001</v>
      </c>
      <c r="L1985" s="179">
        <f>'Energy consumption (raw)'!K1935*Lists!$H$84</f>
        <v>2317.2138284000002</v>
      </c>
      <c r="M1985" s="179">
        <f>'Energy consumption (raw)'!L1935*Lists!$H$84</f>
        <v>0</v>
      </c>
      <c r="N1985" s="179">
        <f>'Energy consumption (raw)'!M1935*Lists!$H$84</f>
        <v>0</v>
      </c>
      <c r="O1985" s="178">
        <f t="shared" si="141"/>
        <v>2317.2138284000002</v>
      </c>
      <c r="P1985">
        <f>'Energy consumption (raw)'!N1935*Lists!$H$85</f>
        <v>0</v>
      </c>
      <c r="Q1985">
        <f>'Energy consumption (raw)'!O1935*Lists!$H$86</f>
        <v>0</v>
      </c>
      <c r="R1985">
        <f>'Energy consumption (raw)'!P1935*Lists!$H$87</f>
        <v>0</v>
      </c>
      <c r="S1985">
        <f>'Energy consumption (raw)'!Q1935*Lists!$H$88</f>
        <v>0</v>
      </c>
      <c r="T1985">
        <f>'Energy consumption (raw)'!R1935*Lists!$H$89</f>
        <v>0</v>
      </c>
      <c r="U1985">
        <f>'Energy consumption (raw)'!S1935*Lists!$H$90</f>
        <v>0</v>
      </c>
      <c r="V1985">
        <f>'Energy consumption (raw)'!T1935*Lists!$H$91</f>
        <v>0</v>
      </c>
      <c r="W1985">
        <f>'Energy consumption (raw)'!U1935*Lists!$H$92</f>
        <v>0</v>
      </c>
      <c r="X1985">
        <f>'Energy consumption (raw)'!V1935*Lists!$H$93</f>
        <v>0</v>
      </c>
      <c r="Y1985">
        <f>'Energy consumption (raw)'!W1935*Lists!$H$94</f>
        <v>0</v>
      </c>
      <c r="Z1985">
        <f>'Energy consumption (raw)'!X1935*Lists!$H$96*1000000</f>
        <v>0</v>
      </c>
      <c r="AA1985">
        <f>'Energy consumption (raw)'!Y1935*Lists!$H$97</f>
        <v>0</v>
      </c>
      <c r="AB1985">
        <f>'Energy consumption (raw)'!Z1935*Lists!$H$96</f>
        <v>0</v>
      </c>
      <c r="AC1985">
        <f>'Energy consumption (raw)'!AA1935*Lists!$H$98</f>
        <v>0</v>
      </c>
      <c r="AD1985">
        <f>'Energy consumption (raw)'!AB1935*Lists!$H$99</f>
        <v>0</v>
      </c>
      <c r="AE1985">
        <f>'Energy consumption (raw)'!AC1935*Lists!$H$101</f>
        <v>0</v>
      </c>
      <c r="AF1985">
        <f>'Energy consumption (raw)'!AD1935*Lists!$H$101</f>
        <v>0</v>
      </c>
      <c r="AG1985">
        <f>'Energy consumption (raw)'!AE1935*Lists!$H$101</f>
        <v>0</v>
      </c>
      <c r="AH1985">
        <f>'Energy consumption (raw)'!AF1935*Lists!$H$100</f>
        <v>0</v>
      </c>
      <c r="AI1985" s="167">
        <f t="shared" si="142"/>
        <v>2317.2138284000002</v>
      </c>
      <c r="AJ1985" s="179">
        <f>'Energy consumption (raw)'!AG1935</f>
        <v>2317.2138284000002</v>
      </c>
      <c r="AK1985" s="179">
        <f>'Energy consumption (raw)'!AH1935</f>
        <v>2427.4440511000003</v>
      </c>
      <c r="AL1985">
        <f>IF(ROUND(AI1985,-3)=ROUND('Energy consumption (raw)'!AG1935,-3),1,0)</f>
        <v>1</v>
      </c>
      <c r="AM1985" s="179" t="str">
        <f>'Energy consumption (raw)'!AJ1935</f>
        <v>48. Dong Nai</v>
      </c>
      <c r="AN1985">
        <f>VLOOKUP(AM1985,Lists!$F$9:$G$71,2,FALSE)</f>
        <v>1</v>
      </c>
    </row>
    <row r="1986" spans="2:40" x14ac:dyDescent="0.25">
      <c r="B1986" s="65" t="str">
        <f t="shared" si="140"/>
        <v>Industry1834</v>
      </c>
      <c r="C1986" s="179">
        <f>'Energy consumption (raw)'!B1936</f>
        <v>1834</v>
      </c>
      <c r="D1986" s="179">
        <f>'Energy consumption (raw)'!C1936</f>
        <v>0</v>
      </c>
      <c r="E1986" s="179">
        <f>'Energy consumption (raw)'!D1936</f>
        <v>0</v>
      </c>
      <c r="F1986" s="179" t="str">
        <f>'Energy consumption (raw)'!E1936</f>
        <v>Công nghiệp</v>
      </c>
      <c r="G1986" s="179" t="str">
        <f>'Energy consumption (raw)'!F1936</f>
        <v>Sản xuất giày</v>
      </c>
      <c r="H1986" s="179" t="str">
        <f>'Energy consumption (raw)'!G1936</f>
        <v>Industry</v>
      </c>
      <c r="I1986" s="179" t="str">
        <f>'Energy consumption (raw)'!I1936</f>
        <v>14 Manufacture of wearing apparel</v>
      </c>
      <c r="J1986" s="179" t="str">
        <f>INDEX(Sector!$E$6:$E$46,MATCH('Energy consumption (toe)'!I1986,Sector!$B$6:$B$46,FALSE))</f>
        <v>Manufacture of wearing apparel</v>
      </c>
      <c r="K1986" s="179">
        <f>IFERROR('Energy consumption (raw)'!J1936*Lists!$H$84,)</f>
        <v>10620.092508000002</v>
      </c>
      <c r="L1986" s="179">
        <f>'Energy consumption (raw)'!K1936*Lists!$H$84</f>
        <v>5442.3068135000003</v>
      </c>
      <c r="M1986" s="179">
        <f>'Energy consumption (raw)'!L1936*Lists!$H$84</f>
        <v>0</v>
      </c>
      <c r="N1986" s="179">
        <f>'Energy consumption (raw)'!M1936*Lists!$H$84</f>
        <v>0</v>
      </c>
      <c r="O1986" s="178">
        <f t="shared" si="141"/>
        <v>5442.3068135000003</v>
      </c>
      <c r="P1986">
        <f>'Energy consumption (raw)'!N1936*Lists!$H$85</f>
        <v>0</v>
      </c>
      <c r="Q1986">
        <f>'Energy consumption (raw)'!O1936*Lists!$H$86</f>
        <v>0</v>
      </c>
      <c r="R1986">
        <f>'Energy consumption (raw)'!P1936*Lists!$H$87</f>
        <v>0</v>
      </c>
      <c r="S1986">
        <f>'Energy consumption (raw)'!Q1936*Lists!$H$88</f>
        <v>0</v>
      </c>
      <c r="T1986">
        <f>'Energy consumption (raw)'!R1936*Lists!$H$89</f>
        <v>20.3949</v>
      </c>
      <c r="U1986">
        <f>'Energy consumption (raw)'!S1936*Lists!$H$90</f>
        <v>0</v>
      </c>
      <c r="V1986">
        <f>'Energy consumption (raw)'!T1936*Lists!$H$91</f>
        <v>0</v>
      </c>
      <c r="W1986">
        <f>'Energy consumption (raw)'!U1936*Lists!$H$92</f>
        <v>0</v>
      </c>
      <c r="X1986">
        <f>'Energy consumption (raw)'!V1936*Lists!$H$93</f>
        <v>0</v>
      </c>
      <c r="Y1986">
        <f>'Energy consumption (raw)'!W1936*Lists!$H$94</f>
        <v>0</v>
      </c>
      <c r="Z1986">
        <f>'Energy consumption (raw)'!X1936*Lists!$H$96*1000000</f>
        <v>0</v>
      </c>
      <c r="AA1986">
        <f>'Energy consumption (raw)'!Y1936*Lists!$H$97</f>
        <v>0</v>
      </c>
      <c r="AB1986">
        <f>'Energy consumption (raw)'!Z1936*Lists!$H$96</f>
        <v>0</v>
      </c>
      <c r="AC1986">
        <f>'Energy consumption (raw)'!AA1936*Lists!$H$98</f>
        <v>0</v>
      </c>
      <c r="AD1986">
        <f>'Energy consumption (raw)'!AB1936*Lists!$H$99</f>
        <v>0</v>
      </c>
      <c r="AE1986">
        <f>'Energy consumption (raw)'!AC1936*Lists!$H$101</f>
        <v>0</v>
      </c>
      <c r="AF1986">
        <f>'Energy consumption (raw)'!AD1936*Lists!$H$101</f>
        <v>0</v>
      </c>
      <c r="AG1986">
        <f>'Energy consumption (raw)'!AE1936*Lists!$H$101</f>
        <v>0</v>
      </c>
      <c r="AH1986">
        <f>'Energy consumption (raw)'!AF1936*Lists!$H$100</f>
        <v>0</v>
      </c>
      <c r="AI1986" s="167">
        <f t="shared" si="142"/>
        <v>5462.7017135000006</v>
      </c>
      <c r="AJ1986" s="179">
        <f>'Energy consumption (raw)'!AG1936</f>
        <v>5462.7017135000006</v>
      </c>
      <c r="AK1986" s="179">
        <f>'Energy consumption (raw)'!AH1936</f>
        <v>8735.7620705999998</v>
      </c>
      <c r="AL1986">
        <f>IF(ROUND(AI1986,-3)=ROUND('Energy consumption (raw)'!AG1936,-3),1,0)</f>
        <v>1</v>
      </c>
      <c r="AM1986" s="179" t="str">
        <f>'Energy consumption (raw)'!AJ1936</f>
        <v>48. Dong Nai</v>
      </c>
      <c r="AN1986">
        <f>VLOOKUP(AM1986,Lists!$F$9:$G$71,2,FALSE)</f>
        <v>1</v>
      </c>
    </row>
    <row r="1987" spans="2:40" x14ac:dyDescent="0.25">
      <c r="B1987" s="65" t="str">
        <f t="shared" si="140"/>
        <v>Industry1835</v>
      </c>
      <c r="C1987" s="179">
        <f>'Energy consumption (raw)'!B1937</f>
        <v>1835</v>
      </c>
      <c r="D1987" s="179">
        <f>'Energy consumption (raw)'!C1937</f>
        <v>0</v>
      </c>
      <c r="E1987" s="179">
        <f>'Energy consumption (raw)'!D1937</f>
        <v>0</v>
      </c>
      <c r="F1987" s="179" t="str">
        <f>'Energy consumption (raw)'!E1937</f>
        <v>Công nghiệp</v>
      </c>
      <c r="G1987" s="179" t="str">
        <f>'Energy consumption (raw)'!F1937</f>
        <v>Sản xuất giày</v>
      </c>
      <c r="H1987" s="179" t="str">
        <f>'Energy consumption (raw)'!G1937</f>
        <v>Industry</v>
      </c>
      <c r="I1987" s="179" t="str">
        <f>'Energy consumption (raw)'!I1937</f>
        <v>14 Manufacture of wearing apparel</v>
      </c>
      <c r="J1987" s="179" t="str">
        <f>INDEX(Sector!$E$6:$E$46,MATCH('Energy consumption (toe)'!I1987,Sector!$B$6:$B$46,FALSE))</f>
        <v>Manufacture of wearing apparel</v>
      </c>
      <c r="K1987" s="179">
        <f>IFERROR('Energy consumption (raw)'!J1937*Lists!$H$84,)</f>
        <v>0</v>
      </c>
      <c r="L1987" s="179">
        <f>'Energy consumption (raw)'!K1937*Lists!$H$84</f>
        <v>5282.7419432000006</v>
      </c>
      <c r="M1987" s="179">
        <f>'Energy consumption (raw)'!L1937*Lists!$H$84</f>
        <v>0</v>
      </c>
      <c r="N1987" s="179">
        <f>'Energy consumption (raw)'!M1937*Lists!$H$84</f>
        <v>0</v>
      </c>
      <c r="O1987" s="178">
        <f t="shared" si="141"/>
        <v>5282.7419432000006</v>
      </c>
      <c r="P1987">
        <f>'Energy consumption (raw)'!N1937*Lists!$H$85</f>
        <v>0</v>
      </c>
      <c r="Q1987">
        <f>'Energy consumption (raw)'!O1937*Lists!$H$86</f>
        <v>0</v>
      </c>
      <c r="R1987">
        <f>'Energy consumption (raw)'!P1937*Lists!$H$87</f>
        <v>0</v>
      </c>
      <c r="S1987">
        <f>'Energy consumption (raw)'!Q1937*Lists!$H$88</f>
        <v>0</v>
      </c>
      <c r="T1987">
        <f>'Energy consumption (raw)'!R1937*Lists!$H$89</f>
        <v>13.4232</v>
      </c>
      <c r="U1987">
        <f>'Energy consumption (raw)'!S1937*Lists!$H$90</f>
        <v>0</v>
      </c>
      <c r="V1987">
        <f>'Energy consumption (raw)'!T1937*Lists!$H$91</f>
        <v>0</v>
      </c>
      <c r="W1987">
        <f>'Energy consumption (raw)'!U1937*Lists!$H$92</f>
        <v>0</v>
      </c>
      <c r="X1987">
        <f>'Energy consumption (raw)'!V1937*Lists!$H$93</f>
        <v>0</v>
      </c>
      <c r="Y1987">
        <f>'Energy consumption (raw)'!W1937*Lists!$H$94</f>
        <v>0</v>
      </c>
      <c r="Z1987">
        <f>'Energy consumption (raw)'!X1937*Lists!$H$96*1000000</f>
        <v>0</v>
      </c>
      <c r="AA1987">
        <f>'Energy consumption (raw)'!Y1937*Lists!$H$97</f>
        <v>0</v>
      </c>
      <c r="AB1987">
        <f>'Energy consumption (raw)'!Z1937*Lists!$H$96</f>
        <v>0</v>
      </c>
      <c r="AC1987">
        <f>'Energy consumption (raw)'!AA1937*Lists!$H$98</f>
        <v>0</v>
      </c>
      <c r="AD1987">
        <f>'Energy consumption (raw)'!AB1937*Lists!$H$99</f>
        <v>0</v>
      </c>
      <c r="AE1987">
        <f>'Energy consumption (raw)'!AC1937*Lists!$H$101</f>
        <v>0</v>
      </c>
      <c r="AF1987">
        <f>'Energy consumption (raw)'!AD1937*Lists!$H$101</f>
        <v>0</v>
      </c>
      <c r="AG1987">
        <f>'Energy consumption (raw)'!AE1937*Lists!$H$101</f>
        <v>0</v>
      </c>
      <c r="AH1987">
        <f>'Energy consumption (raw)'!AF1937*Lists!$H$100</f>
        <v>0</v>
      </c>
      <c r="AI1987" s="167">
        <f t="shared" si="142"/>
        <v>5296.1651432000008</v>
      </c>
      <c r="AJ1987" s="179">
        <f>'Energy consumption (raw)'!AG1937</f>
        <v>5296.1651432000008</v>
      </c>
      <c r="AK1987" s="179">
        <f>'Energy consumption (raw)'!AH1937</f>
        <v>6478.7659924</v>
      </c>
      <c r="AL1987">
        <f>IF(ROUND(AI1987,-3)=ROUND('Energy consumption (raw)'!AG1937,-3),1,0)</f>
        <v>1</v>
      </c>
      <c r="AM1987" s="179" t="str">
        <f>'Energy consumption (raw)'!AJ1937</f>
        <v>48. Dong Nai</v>
      </c>
      <c r="AN1987">
        <f>VLOOKUP(AM1987,Lists!$F$9:$G$71,2,FALSE)</f>
        <v>1</v>
      </c>
    </row>
    <row r="1988" spans="2:40" x14ac:dyDescent="0.25">
      <c r="B1988" s="65" t="str">
        <f t="shared" si="140"/>
        <v>Industry1836</v>
      </c>
      <c r="C1988" s="179">
        <f>'Energy consumption (raw)'!B1938</f>
        <v>1836</v>
      </c>
      <c r="D1988" s="179">
        <f>'Energy consumption (raw)'!C1938</f>
        <v>0</v>
      </c>
      <c r="E1988" s="179">
        <f>'Energy consumption (raw)'!D1938</f>
        <v>0</v>
      </c>
      <c r="F1988" s="179" t="str">
        <f>'Energy consumption (raw)'!E1938</f>
        <v>Công nghiệp</v>
      </c>
      <c r="G1988" s="179" t="str">
        <f>'Energy consumption (raw)'!F1938</f>
        <v>Sản xuất sợi, dệt</v>
      </c>
      <c r="H1988" s="179" t="str">
        <f>'Energy consumption (raw)'!G1938</f>
        <v>Industry</v>
      </c>
      <c r="I1988" s="179" t="str">
        <f>'Energy consumption (raw)'!I1938</f>
        <v>13 Manufacture of textiles</v>
      </c>
      <c r="J1988" s="179" t="str">
        <f>INDEX(Sector!$E$6:$E$46,MATCH('Energy consumption (toe)'!I1988,Sector!$B$6:$B$46,FALSE))</f>
        <v>Manufacture of textiles</v>
      </c>
      <c r="K1988" s="179">
        <f>IFERROR('Energy consumption (raw)'!J1938*Lists!$H$84,)</f>
        <v>36334.682656700003</v>
      </c>
      <c r="L1988" s="179">
        <f>'Energy consumption (raw)'!K1938*Lists!$H$84</f>
        <v>35322.659816700005</v>
      </c>
      <c r="M1988" s="179">
        <f>'Energy consumption (raw)'!L1938*Lists!$H$84</f>
        <v>0</v>
      </c>
      <c r="N1988" s="179">
        <f>'Energy consumption (raw)'!M1938*Lists!$H$84</f>
        <v>0</v>
      </c>
      <c r="O1988" s="178">
        <f t="shared" si="141"/>
        <v>35322.659816700005</v>
      </c>
      <c r="P1988">
        <f>'Energy consumption (raw)'!N1938*Lists!$H$85</f>
        <v>0</v>
      </c>
      <c r="Q1988">
        <f>'Energy consumption (raw)'!O1938*Lists!$H$86</f>
        <v>0</v>
      </c>
      <c r="R1988">
        <f>'Energy consumption (raw)'!P1938*Lists!$H$87</f>
        <v>0</v>
      </c>
      <c r="S1988">
        <f>'Energy consumption (raw)'!Q1938*Lists!$H$88</f>
        <v>0</v>
      </c>
      <c r="T1988">
        <f>'Energy consumption (raw)'!R1938*Lists!$H$89</f>
        <v>0</v>
      </c>
      <c r="U1988">
        <f>'Energy consumption (raw)'!S1938*Lists!$H$90</f>
        <v>0</v>
      </c>
      <c r="V1988">
        <f>'Energy consumption (raw)'!T1938*Lists!$H$91</f>
        <v>0</v>
      </c>
      <c r="W1988">
        <f>'Energy consumption (raw)'!U1938*Lists!$H$92</f>
        <v>0</v>
      </c>
      <c r="X1988">
        <f>'Energy consumption (raw)'!V1938*Lists!$H$93</f>
        <v>0</v>
      </c>
      <c r="Y1988">
        <f>'Energy consumption (raw)'!W1938*Lists!$H$94</f>
        <v>0</v>
      </c>
      <c r="Z1988">
        <f>'Energy consumption (raw)'!X1938*Lists!$H$96*1000000</f>
        <v>0</v>
      </c>
      <c r="AA1988">
        <f>'Energy consumption (raw)'!Y1938*Lists!$H$97</f>
        <v>0</v>
      </c>
      <c r="AB1988">
        <f>'Energy consumption (raw)'!Z1938*Lists!$H$96</f>
        <v>0</v>
      </c>
      <c r="AC1988">
        <f>'Energy consumption (raw)'!AA1938*Lists!$H$98</f>
        <v>0</v>
      </c>
      <c r="AD1988">
        <f>'Energy consumption (raw)'!AB1938*Lists!$H$99</f>
        <v>0</v>
      </c>
      <c r="AE1988">
        <f>'Energy consumption (raw)'!AC1938*Lists!$H$101</f>
        <v>0</v>
      </c>
      <c r="AF1988">
        <f>'Energy consumption (raw)'!AD1938*Lists!$H$101</f>
        <v>0</v>
      </c>
      <c r="AG1988">
        <f>'Energy consumption (raw)'!AE1938*Lists!$H$101</f>
        <v>0</v>
      </c>
      <c r="AH1988">
        <f>'Energy consumption (raw)'!AF1938*Lists!$H$100</f>
        <v>0</v>
      </c>
      <c r="AI1988" s="167">
        <f t="shared" si="142"/>
        <v>35322.659816700005</v>
      </c>
      <c r="AJ1988" s="179">
        <f>'Energy consumption (raw)'!AG1938</f>
        <v>35322.659816700005</v>
      </c>
      <c r="AK1988" s="179">
        <f>'Energy consumption (raw)'!AH1938</f>
        <v>42634.904876600005</v>
      </c>
      <c r="AL1988">
        <f>IF(ROUND(AI1988,-3)=ROUND('Energy consumption (raw)'!AG1938,-3),1,0)</f>
        <v>1</v>
      </c>
      <c r="AM1988" s="179" t="str">
        <f>'Energy consumption (raw)'!AJ1938</f>
        <v>48. Dong Nai</v>
      </c>
      <c r="AN1988">
        <f>VLOOKUP(AM1988,Lists!$F$9:$G$71,2,FALSE)</f>
        <v>1</v>
      </c>
    </row>
    <row r="1989" spans="2:40" x14ac:dyDescent="0.25">
      <c r="B1989" s="65" t="str">
        <f t="shared" si="140"/>
        <v>Industry1837</v>
      </c>
      <c r="C1989" s="179">
        <f>'Energy consumption (raw)'!B1939</f>
        <v>1837</v>
      </c>
      <c r="D1989" s="179">
        <f>'Energy consumption (raw)'!C1939</f>
        <v>0</v>
      </c>
      <c r="E1989" s="179">
        <f>'Energy consumption (raw)'!D1939</f>
        <v>0</v>
      </c>
      <c r="F1989" s="179" t="str">
        <f>'Energy consumption (raw)'!E1939</f>
        <v>Công nghiệp</v>
      </c>
      <c r="G1989" s="179" t="str">
        <f>'Energy consumption (raw)'!F1939</f>
        <v>Sản xuất radio, thiết bị truyền thông</v>
      </c>
      <c r="H1989" s="179" t="str">
        <f>'Energy consumption (raw)'!G1939</f>
        <v>Industry</v>
      </c>
      <c r="I1989" s="179" t="str">
        <f>'Energy consumption (raw)'!I1939</f>
        <v>26 Manufacture of computer, electronic and optical products</v>
      </c>
      <c r="J1989" s="179" t="str">
        <f>INDEX(Sector!$E$6:$E$46,MATCH('Energy consumption (toe)'!I1989,Sector!$B$6:$B$46,FALSE))</f>
        <v>Manufacture of computer, electronic and optical products</v>
      </c>
      <c r="K1989" s="179">
        <f>IFERROR('Energy consumption (raw)'!J1939*Lists!$H$84,)</f>
        <v>8160.4102493000009</v>
      </c>
      <c r="L1989" s="179">
        <f>'Energy consumption (raw)'!K1939*Lists!$H$84</f>
        <v>8637.5675693000012</v>
      </c>
      <c r="M1989" s="179">
        <f>'Energy consumption (raw)'!L1939*Lists!$H$84</f>
        <v>0</v>
      </c>
      <c r="N1989" s="179">
        <f>'Energy consumption (raw)'!M1939*Lists!$H$84</f>
        <v>0</v>
      </c>
      <c r="O1989" s="178">
        <f t="shared" si="141"/>
        <v>8637.5675693000012</v>
      </c>
      <c r="P1989">
        <f>'Energy consumption (raw)'!N1939*Lists!$H$85</f>
        <v>0</v>
      </c>
      <c r="Q1989">
        <f>'Energy consumption (raw)'!O1939*Lists!$H$86</f>
        <v>0</v>
      </c>
      <c r="R1989">
        <f>'Energy consumption (raw)'!P1939*Lists!$H$87</f>
        <v>0</v>
      </c>
      <c r="S1989">
        <f>'Energy consumption (raw)'!Q1939*Lists!$H$88</f>
        <v>0</v>
      </c>
      <c r="T1989">
        <f>'Energy consumption (raw)'!R1939*Lists!$H$89</f>
        <v>771.12</v>
      </c>
      <c r="U1989">
        <f>'Energy consumption (raw)'!S1939*Lists!$H$90</f>
        <v>0</v>
      </c>
      <c r="V1989">
        <f>'Energy consumption (raw)'!T1939*Lists!$H$91</f>
        <v>0</v>
      </c>
      <c r="W1989">
        <f>'Energy consumption (raw)'!U1939*Lists!$H$92</f>
        <v>0</v>
      </c>
      <c r="X1989">
        <f>'Energy consumption (raw)'!V1939*Lists!$H$93</f>
        <v>0</v>
      </c>
      <c r="Y1989">
        <f>'Energy consumption (raw)'!W1939*Lists!$H$94</f>
        <v>0</v>
      </c>
      <c r="Z1989">
        <f>'Energy consumption (raw)'!X1939*Lists!$H$96*1000000</f>
        <v>0</v>
      </c>
      <c r="AA1989">
        <f>'Energy consumption (raw)'!Y1939*Lists!$H$97</f>
        <v>0</v>
      </c>
      <c r="AB1989">
        <f>'Energy consumption (raw)'!Z1939*Lists!$H$96</f>
        <v>0</v>
      </c>
      <c r="AC1989">
        <f>'Energy consumption (raw)'!AA1939*Lists!$H$98</f>
        <v>0</v>
      </c>
      <c r="AD1989">
        <f>'Energy consumption (raw)'!AB1939*Lists!$H$99</f>
        <v>0</v>
      </c>
      <c r="AE1989">
        <f>'Energy consumption (raw)'!AC1939*Lists!$H$101</f>
        <v>0</v>
      </c>
      <c r="AF1989">
        <f>'Energy consumption (raw)'!AD1939*Lists!$H$101</f>
        <v>0</v>
      </c>
      <c r="AG1989">
        <f>'Energy consumption (raw)'!AE1939*Lists!$H$101</f>
        <v>0</v>
      </c>
      <c r="AH1989">
        <f>'Energy consumption (raw)'!AF1939*Lists!$H$100</f>
        <v>0</v>
      </c>
      <c r="AI1989" s="167">
        <f t="shared" si="142"/>
        <v>9408.687569300002</v>
      </c>
      <c r="AJ1989" s="179">
        <f>'Energy consumption (raw)'!AG1939</f>
        <v>9408.687569300002</v>
      </c>
      <c r="AK1989" s="179">
        <f>'Energy consumption (raw)'!AH1939</f>
        <v>9211.1832025999993</v>
      </c>
      <c r="AL1989">
        <f>IF(ROUND(AI1989,-3)=ROUND('Energy consumption (raw)'!AG1939,-3),1,0)</f>
        <v>1</v>
      </c>
      <c r="AM1989" s="179" t="str">
        <f>'Energy consumption (raw)'!AJ1939</f>
        <v>48. Dong Nai</v>
      </c>
      <c r="AN1989">
        <f>VLOOKUP(AM1989,Lists!$F$9:$G$71,2,FALSE)</f>
        <v>1</v>
      </c>
    </row>
    <row r="1990" spans="2:40" x14ac:dyDescent="0.25">
      <c r="B1990" s="65" t="str">
        <f t="shared" si="140"/>
        <v>Industry1838</v>
      </c>
      <c r="C1990" s="179">
        <f>'Energy consumption (raw)'!B1940</f>
        <v>1838</v>
      </c>
      <c r="D1990" s="179">
        <f>'Energy consumption (raw)'!C1940</f>
        <v>0</v>
      </c>
      <c r="E1990" s="179">
        <f>'Energy consumption (raw)'!D1940</f>
        <v>0</v>
      </c>
      <c r="F1990" s="179" t="str">
        <f>'Energy consumption (raw)'!E1940</f>
        <v>Công nghiệp</v>
      </c>
      <c r="G1990" s="179" t="str">
        <f>'Energy consumption (raw)'!F1940</f>
        <v>Sản xuất thức ăn chăn nuôi</v>
      </c>
      <c r="H1990" s="179" t="str">
        <f>'Energy consumption (raw)'!G1940</f>
        <v>Industry</v>
      </c>
      <c r="I1990" s="179" t="str">
        <f>'Energy consumption (raw)'!I1940</f>
        <v>10 Manufacture of food products</v>
      </c>
      <c r="J1990" s="179" t="str">
        <f>INDEX(Sector!$E$6:$E$46,MATCH('Energy consumption (toe)'!I1990,Sector!$B$6:$B$46,FALSE))</f>
        <v>Manufacture of food products</v>
      </c>
      <c r="K1990" s="179">
        <f>IFERROR('Energy consumption (raw)'!J1940*Lists!$H$84,)</f>
        <v>921.99835660000008</v>
      </c>
      <c r="L1990" s="179">
        <f>'Energy consumption (raw)'!K1940*Lists!$H$84</f>
        <v>1100.2457166000002</v>
      </c>
      <c r="M1990" s="179">
        <f>'Energy consumption (raw)'!L1940*Lists!$H$84</f>
        <v>0</v>
      </c>
      <c r="N1990" s="179">
        <f>'Energy consumption (raw)'!M1940*Lists!$H$84</f>
        <v>0</v>
      </c>
      <c r="O1990" s="178">
        <f t="shared" si="141"/>
        <v>1100.2457166000002</v>
      </c>
      <c r="P1990">
        <f>'Energy consumption (raw)'!N1940*Lists!$H$85</f>
        <v>0</v>
      </c>
      <c r="Q1990">
        <f>'Energy consumption (raw)'!O1940*Lists!$H$86</f>
        <v>0</v>
      </c>
      <c r="R1990">
        <f>'Energy consumption (raw)'!P1940*Lists!$H$87</f>
        <v>0</v>
      </c>
      <c r="S1990">
        <f>'Energy consumption (raw)'!Q1940*Lists!$H$88</f>
        <v>0</v>
      </c>
      <c r="T1990">
        <f>'Energy consumption (raw)'!R1940*Lists!$H$89</f>
        <v>0</v>
      </c>
      <c r="U1990">
        <f>'Energy consumption (raw)'!S1940*Lists!$H$90</f>
        <v>0</v>
      </c>
      <c r="V1990">
        <f>'Energy consumption (raw)'!T1940*Lists!$H$91</f>
        <v>0</v>
      </c>
      <c r="W1990">
        <f>'Energy consumption (raw)'!U1940*Lists!$H$92</f>
        <v>0</v>
      </c>
      <c r="X1990">
        <f>'Energy consumption (raw)'!V1940*Lists!$H$93</f>
        <v>0</v>
      </c>
      <c r="Y1990">
        <f>'Energy consumption (raw)'!W1940*Lists!$H$94</f>
        <v>0</v>
      </c>
      <c r="Z1990">
        <f>'Energy consumption (raw)'!X1940*Lists!$H$96*1000000</f>
        <v>0</v>
      </c>
      <c r="AA1990">
        <f>'Energy consumption (raw)'!Y1940*Lists!$H$97</f>
        <v>0</v>
      </c>
      <c r="AB1990">
        <f>'Energy consumption (raw)'!Z1940*Lists!$H$96</f>
        <v>0</v>
      </c>
      <c r="AC1990">
        <f>'Energy consumption (raw)'!AA1940*Lists!$H$98</f>
        <v>0</v>
      </c>
      <c r="AD1990">
        <f>'Energy consumption (raw)'!AB1940*Lists!$H$99</f>
        <v>0</v>
      </c>
      <c r="AE1990">
        <f>'Energy consumption (raw)'!AC1940*Lists!$H$101</f>
        <v>0</v>
      </c>
      <c r="AF1990">
        <f>'Energy consumption (raw)'!AD1940*Lists!$H$101</f>
        <v>0</v>
      </c>
      <c r="AG1990">
        <f>'Energy consumption (raw)'!AE1940*Lists!$H$101</f>
        <v>0</v>
      </c>
      <c r="AH1990">
        <f>'Energy consumption (raw)'!AF1940*Lists!$H$100</f>
        <v>0</v>
      </c>
      <c r="AI1990" s="167">
        <f t="shared" si="142"/>
        <v>1100.2457166000002</v>
      </c>
      <c r="AJ1990" s="179">
        <f>'Energy consumption (raw)'!AG1940</f>
        <v>1100.2457166000002</v>
      </c>
      <c r="AK1990" s="179">
        <f>'Energy consumption (raw)'!AH1940</f>
        <v>1049.37887</v>
      </c>
      <c r="AL1990">
        <f>IF(ROUND(AI1990,-3)=ROUND('Energy consumption (raw)'!AG1940,-3),1,0)</f>
        <v>1</v>
      </c>
      <c r="AM1990" s="179" t="str">
        <f>'Energy consumption (raw)'!AJ1940</f>
        <v>48. Dong Nai</v>
      </c>
      <c r="AN1990">
        <f>VLOOKUP(AM1990,Lists!$F$9:$G$71,2,FALSE)</f>
        <v>1</v>
      </c>
    </row>
    <row r="1991" spans="2:40" x14ac:dyDescent="0.25">
      <c r="B1991" s="65" t="str">
        <f t="shared" si="140"/>
        <v>Industry1839</v>
      </c>
      <c r="C1991" s="179">
        <f>'Energy consumption (raw)'!B1941</f>
        <v>1839</v>
      </c>
      <c r="D1991" s="179">
        <f>'Energy consumption (raw)'!C1941</f>
        <v>0</v>
      </c>
      <c r="E1991" s="179">
        <f>'Energy consumption (raw)'!D1941</f>
        <v>0</v>
      </c>
      <c r="F1991" s="179" t="str">
        <f>'Energy consumption (raw)'!E1941</f>
        <v>Công nghiệp</v>
      </c>
      <c r="G1991" s="179" t="str">
        <f>'Energy consumption (raw)'!F1941</f>
        <v>Sản xuất kinh doanh bao bì</v>
      </c>
      <c r="H1991" s="179" t="str">
        <f>'Energy consumption (raw)'!G1941</f>
        <v>Industry</v>
      </c>
      <c r="I1991" s="179" t="str">
        <f>'Energy consumption (raw)'!I1941</f>
        <v>22 Manufacture of rubber and plastics products</v>
      </c>
      <c r="J1991" s="179" t="str">
        <f>INDEX(Sector!$E$6:$E$46,MATCH('Energy consumption (toe)'!I1991,Sector!$B$6:$B$46,FALSE))</f>
        <v>Manufacture of rubber and plastics products</v>
      </c>
      <c r="K1991" s="179">
        <f>IFERROR('Energy consumption (raw)'!J1941*Lists!$H$84,)</f>
        <v>1074.4834800000001</v>
      </c>
      <c r="L1991" s="179">
        <f>'Energy consumption (raw)'!K1941*Lists!$H$84</f>
        <v>1068.2960500000002</v>
      </c>
      <c r="M1991" s="179">
        <f>'Energy consumption (raw)'!L1941*Lists!$H$84</f>
        <v>0</v>
      </c>
      <c r="N1991" s="179">
        <f>'Energy consumption (raw)'!M1941*Lists!$H$84</f>
        <v>0</v>
      </c>
      <c r="O1991" s="178">
        <f t="shared" si="141"/>
        <v>1068.2960500000002</v>
      </c>
      <c r="P1991">
        <f>'Energy consumption (raw)'!N1941*Lists!$H$85</f>
        <v>0</v>
      </c>
      <c r="Q1991">
        <f>'Energy consumption (raw)'!O1941*Lists!$H$86</f>
        <v>0</v>
      </c>
      <c r="R1991">
        <f>'Energy consumption (raw)'!P1941*Lists!$H$87</f>
        <v>0</v>
      </c>
      <c r="S1991">
        <f>'Energy consumption (raw)'!Q1941*Lists!$H$88</f>
        <v>0</v>
      </c>
      <c r="T1991">
        <f>'Energy consumption (raw)'!R1941*Lists!$H$89</f>
        <v>0</v>
      </c>
      <c r="U1991">
        <f>'Energy consumption (raw)'!S1941*Lists!$H$90</f>
        <v>0</v>
      </c>
      <c r="V1991">
        <f>'Energy consumption (raw)'!T1941*Lists!$H$91</f>
        <v>0</v>
      </c>
      <c r="W1991">
        <f>'Energy consumption (raw)'!U1941*Lists!$H$92</f>
        <v>0</v>
      </c>
      <c r="X1991">
        <f>'Energy consumption (raw)'!V1941*Lists!$H$93</f>
        <v>0</v>
      </c>
      <c r="Y1991">
        <f>'Energy consumption (raw)'!W1941*Lists!$H$94</f>
        <v>0</v>
      </c>
      <c r="Z1991">
        <f>'Energy consumption (raw)'!X1941*Lists!$H$96*1000000</f>
        <v>0</v>
      </c>
      <c r="AA1991">
        <f>'Energy consumption (raw)'!Y1941*Lists!$H$97</f>
        <v>0</v>
      </c>
      <c r="AB1991">
        <f>'Energy consumption (raw)'!Z1941*Lists!$H$96</f>
        <v>0</v>
      </c>
      <c r="AC1991">
        <f>'Energy consumption (raw)'!AA1941*Lists!$H$98</f>
        <v>0</v>
      </c>
      <c r="AD1991">
        <f>'Energy consumption (raw)'!AB1941*Lists!$H$99</f>
        <v>0</v>
      </c>
      <c r="AE1991">
        <f>'Energy consumption (raw)'!AC1941*Lists!$H$101</f>
        <v>0</v>
      </c>
      <c r="AF1991">
        <f>'Energy consumption (raw)'!AD1941*Lists!$H$101</f>
        <v>0</v>
      </c>
      <c r="AG1991">
        <f>'Energy consumption (raw)'!AE1941*Lists!$H$101</f>
        <v>0</v>
      </c>
      <c r="AH1991">
        <f>'Energy consumption (raw)'!AF1941*Lists!$H$100</f>
        <v>0</v>
      </c>
      <c r="AI1991" s="167">
        <f t="shared" si="142"/>
        <v>1068.2960500000002</v>
      </c>
      <c r="AJ1991" s="179">
        <f>'Energy consumption (raw)'!AG1941</f>
        <v>1068.2960500000002</v>
      </c>
      <c r="AK1991" s="179">
        <f>'Energy consumption (raw)'!AH1941</f>
        <v>1106.5971675000001</v>
      </c>
      <c r="AL1991">
        <f>IF(ROUND(AI1991,-3)=ROUND('Energy consumption (raw)'!AG1941,-3),1,0)</f>
        <v>1</v>
      </c>
      <c r="AM1991" s="179" t="str">
        <f>'Energy consumption (raw)'!AJ1941</f>
        <v>48. Dong Nai</v>
      </c>
      <c r="AN1991">
        <f>VLOOKUP(AM1991,Lists!$F$9:$G$71,2,FALSE)</f>
        <v>1</v>
      </c>
    </row>
    <row r="1992" spans="2:40" x14ac:dyDescent="0.25">
      <c r="B1992" s="65" t="str">
        <f t="shared" si="140"/>
        <v>Industry1840</v>
      </c>
      <c r="C1992" s="179">
        <f>'Energy consumption (raw)'!B1942</f>
        <v>1840</v>
      </c>
      <c r="D1992" s="179">
        <f>'Energy consumption (raw)'!C1942</f>
        <v>0</v>
      </c>
      <c r="E1992" s="179">
        <f>'Energy consumption (raw)'!D1942</f>
        <v>0</v>
      </c>
      <c r="F1992" s="179" t="str">
        <f>'Energy consumption (raw)'!E1942</f>
        <v>Công nghiệp</v>
      </c>
      <c r="G1992" s="179" t="str">
        <f>'Energy consumption (raw)'!F1942</f>
        <v>Chế tạo máy móc thiết bị</v>
      </c>
      <c r="H1992" s="179" t="str">
        <f>'Energy consumption (raw)'!G1942</f>
        <v>Industry</v>
      </c>
      <c r="I1992" s="179" t="str">
        <f>'Energy consumption (raw)'!I1942</f>
        <v>28 Manufacture of machinery and equipment n.e.c.</v>
      </c>
      <c r="J1992" s="179" t="str">
        <f>INDEX(Sector!$E$6:$E$46,MATCH('Energy consumption (toe)'!I1992,Sector!$B$6:$B$46,FALSE))</f>
        <v>Manufacture of machinery and equipment n.e.c.</v>
      </c>
      <c r="K1992" s="179">
        <f>IFERROR('Energy consumption (raw)'!J1942*Lists!$H$84,)</f>
        <v>1243.8089054000002</v>
      </c>
      <c r="L1992" s="179">
        <f>'Energy consumption (raw)'!K1942*Lists!$H$84</f>
        <v>3330.7198000000003</v>
      </c>
      <c r="M1992" s="179">
        <f>'Energy consumption (raw)'!L1942*Lists!$H$84</f>
        <v>0</v>
      </c>
      <c r="N1992" s="179">
        <f>'Energy consumption (raw)'!M1942*Lists!$H$84</f>
        <v>0</v>
      </c>
      <c r="O1992" s="178">
        <f t="shared" si="141"/>
        <v>3330.7198000000003</v>
      </c>
      <c r="P1992">
        <f>'Energy consumption (raw)'!N1942*Lists!$H$85</f>
        <v>0</v>
      </c>
      <c r="Q1992">
        <f>'Energy consumption (raw)'!O1942*Lists!$H$86</f>
        <v>0</v>
      </c>
      <c r="R1992">
        <f>'Energy consumption (raw)'!P1942*Lists!$H$87</f>
        <v>0</v>
      </c>
      <c r="S1992">
        <f>'Energy consumption (raw)'!Q1942*Lists!$H$88</f>
        <v>0</v>
      </c>
      <c r="T1992">
        <f>'Energy consumption (raw)'!R1942*Lists!$H$89</f>
        <v>27.2544</v>
      </c>
      <c r="U1992">
        <f>'Energy consumption (raw)'!S1942*Lists!$H$90</f>
        <v>0</v>
      </c>
      <c r="V1992">
        <f>'Energy consumption (raw)'!T1942*Lists!$H$91</f>
        <v>0</v>
      </c>
      <c r="W1992">
        <f>'Energy consumption (raw)'!U1942*Lists!$H$92</f>
        <v>0</v>
      </c>
      <c r="X1992">
        <f>'Energy consumption (raw)'!V1942*Lists!$H$93</f>
        <v>6.8460000000000001</v>
      </c>
      <c r="Y1992">
        <f>'Energy consumption (raw)'!W1942*Lists!$H$94</f>
        <v>0</v>
      </c>
      <c r="Z1992">
        <f>'Energy consumption (raw)'!X1942*Lists!$H$96*1000000</f>
        <v>0</v>
      </c>
      <c r="AA1992">
        <f>'Energy consumption (raw)'!Y1942*Lists!$H$97</f>
        <v>28.1874</v>
      </c>
      <c r="AB1992">
        <f>'Energy consumption (raw)'!Z1942*Lists!$H$96</f>
        <v>0</v>
      </c>
      <c r="AC1992">
        <f>'Energy consumption (raw)'!AA1942*Lists!$H$98</f>
        <v>0</v>
      </c>
      <c r="AD1992">
        <f>'Energy consumption (raw)'!AB1942*Lists!$H$99</f>
        <v>0</v>
      </c>
      <c r="AE1992">
        <f>'Energy consumption (raw)'!AC1942*Lists!$H$101</f>
        <v>0</v>
      </c>
      <c r="AF1992">
        <f>'Energy consumption (raw)'!AD1942*Lists!$H$101</f>
        <v>0</v>
      </c>
      <c r="AG1992">
        <f>'Energy consumption (raw)'!AE1942*Lists!$H$101</f>
        <v>0</v>
      </c>
      <c r="AH1992">
        <f>'Energy consumption (raw)'!AF1942*Lists!$H$100</f>
        <v>0</v>
      </c>
      <c r="AI1992" s="167">
        <f t="shared" si="142"/>
        <v>3393.0075999999999</v>
      </c>
      <c r="AJ1992" s="179">
        <f>'Energy consumption (raw)'!AG1942</f>
        <v>3393.0075999999999</v>
      </c>
      <c r="AK1992" s="179">
        <f>'Energy consumption (raw)'!AH1942</f>
        <v>1431.2378869000001</v>
      </c>
      <c r="AL1992">
        <f>IF(ROUND(AI1992,-3)=ROUND('Energy consumption (raw)'!AG1942,-3),1,0)</f>
        <v>1</v>
      </c>
      <c r="AM1992" s="179" t="str">
        <f>'Energy consumption (raw)'!AJ1942</f>
        <v>48. Dong Nai</v>
      </c>
      <c r="AN1992">
        <f>VLOOKUP(AM1992,Lists!$F$9:$G$71,2,FALSE)</f>
        <v>1</v>
      </c>
    </row>
    <row r="1993" spans="2:40" x14ac:dyDescent="0.25">
      <c r="B1993" s="65" t="str">
        <f t="shared" si="140"/>
        <v>Industry1841</v>
      </c>
      <c r="C1993" s="179">
        <f>'Energy consumption (raw)'!B1943</f>
        <v>1841</v>
      </c>
      <c r="D1993" s="179">
        <f>'Energy consumption (raw)'!C1943</f>
        <v>0</v>
      </c>
      <c r="E1993" s="179">
        <f>'Energy consumption (raw)'!D1943</f>
        <v>0</v>
      </c>
      <c r="F1993" s="179" t="str">
        <f>'Energy consumption (raw)'!E1943</f>
        <v>Công nghiệp</v>
      </c>
      <c r="G1993" s="179" t="str">
        <f>'Energy consumption (raw)'!F1943</f>
        <v>Sản xuất radio, thiết bị truyền thông</v>
      </c>
      <c r="H1993" s="179" t="str">
        <f>'Energy consumption (raw)'!G1943</f>
        <v>Industry</v>
      </c>
      <c r="I1993" s="179" t="str">
        <f>'Energy consumption (raw)'!I1943</f>
        <v>26 Manufacture of computer, electronic and optical products</v>
      </c>
      <c r="J1993" s="179" t="str">
        <f>INDEX(Sector!$E$6:$E$46,MATCH('Energy consumption (toe)'!I1993,Sector!$B$6:$B$46,FALSE))</f>
        <v>Manufacture of computer, electronic and optical products</v>
      </c>
      <c r="K1993" s="179">
        <f>IFERROR('Energy consumption (raw)'!J1943*Lists!$H$84,)</f>
        <v>1471.998855</v>
      </c>
      <c r="L1993" s="179">
        <f>'Energy consumption (raw)'!K1943*Lists!$H$84</f>
        <v>1062.1703400000001</v>
      </c>
      <c r="M1993" s="179">
        <f>'Energy consumption (raw)'!L1943*Lists!$H$84</f>
        <v>0</v>
      </c>
      <c r="N1993" s="179">
        <f>'Energy consumption (raw)'!M1943*Lists!$H$84</f>
        <v>0</v>
      </c>
      <c r="O1993" s="178">
        <f t="shared" si="141"/>
        <v>1062.1703400000001</v>
      </c>
      <c r="P1993">
        <f>'Energy consumption (raw)'!N1943*Lists!$H$85</f>
        <v>0</v>
      </c>
      <c r="Q1993">
        <f>'Energy consumption (raw)'!O1943*Lists!$H$86</f>
        <v>0</v>
      </c>
      <c r="R1993">
        <f>'Energy consumption (raw)'!P1943*Lists!$H$87</f>
        <v>0</v>
      </c>
      <c r="S1993">
        <f>'Energy consumption (raw)'!Q1943*Lists!$H$88</f>
        <v>0</v>
      </c>
      <c r="T1993">
        <f>'Energy consumption (raw)'!R1943*Lists!$H$89</f>
        <v>0</v>
      </c>
      <c r="U1993">
        <f>'Energy consumption (raw)'!S1943*Lists!$H$90</f>
        <v>0</v>
      </c>
      <c r="V1993">
        <f>'Energy consumption (raw)'!T1943*Lists!$H$91</f>
        <v>0</v>
      </c>
      <c r="W1993">
        <f>'Energy consumption (raw)'!U1943*Lists!$H$92</f>
        <v>0</v>
      </c>
      <c r="X1993">
        <f>'Energy consumption (raw)'!V1943*Lists!$H$93</f>
        <v>0</v>
      </c>
      <c r="Y1993">
        <f>'Energy consumption (raw)'!W1943*Lists!$H$94</f>
        <v>0</v>
      </c>
      <c r="Z1993">
        <f>'Energy consumption (raw)'!X1943*Lists!$H$96*1000000</f>
        <v>0</v>
      </c>
      <c r="AA1993">
        <f>'Energy consumption (raw)'!Y1943*Lists!$H$97</f>
        <v>0</v>
      </c>
      <c r="AB1993">
        <f>'Energy consumption (raw)'!Z1943*Lists!$H$96</f>
        <v>0</v>
      </c>
      <c r="AC1993">
        <f>'Energy consumption (raw)'!AA1943*Lists!$H$98</f>
        <v>0</v>
      </c>
      <c r="AD1993">
        <f>'Energy consumption (raw)'!AB1943*Lists!$H$99</f>
        <v>0</v>
      </c>
      <c r="AE1993">
        <f>'Energy consumption (raw)'!AC1943*Lists!$H$101</f>
        <v>0</v>
      </c>
      <c r="AF1993">
        <f>'Energy consumption (raw)'!AD1943*Lists!$H$101</f>
        <v>0</v>
      </c>
      <c r="AG1993">
        <f>'Energy consumption (raw)'!AE1943*Lists!$H$101</f>
        <v>0</v>
      </c>
      <c r="AH1993">
        <f>'Energy consumption (raw)'!AF1943*Lists!$H$100</f>
        <v>0</v>
      </c>
      <c r="AI1993" s="167">
        <f t="shared" si="142"/>
        <v>1062.1703400000001</v>
      </c>
      <c r="AJ1993" s="179">
        <f>'Energy consumption (raw)'!AG1943</f>
        <v>1062.1703400000001</v>
      </c>
      <c r="AK1993" s="179">
        <f>'Energy consumption (raw)'!AH1943</f>
        <v>1602.6497569000001</v>
      </c>
      <c r="AL1993">
        <f>IF(ROUND(AI1993,-3)=ROUND('Energy consumption (raw)'!AG1943,-3),1,0)</f>
        <v>1</v>
      </c>
      <c r="AM1993" s="179" t="str">
        <f>'Energy consumption (raw)'!AJ1943</f>
        <v>48. Dong Nai</v>
      </c>
      <c r="AN1993">
        <f>VLOOKUP(AM1993,Lists!$F$9:$G$71,2,FALSE)</f>
        <v>1</v>
      </c>
    </row>
    <row r="1994" spans="2:40" x14ac:dyDescent="0.25">
      <c r="B1994" s="65" t="str">
        <f t="shared" si="140"/>
        <v>Industry1842</v>
      </c>
      <c r="C1994" s="179">
        <f>'Energy consumption (raw)'!B1944</f>
        <v>1842</v>
      </c>
      <c r="D1994" s="179">
        <f>'Energy consumption (raw)'!C1944</f>
        <v>0</v>
      </c>
      <c r="E1994" s="179">
        <f>'Energy consumption (raw)'!D1944</f>
        <v>0</v>
      </c>
      <c r="F1994" s="179" t="str">
        <f>'Energy consumption (raw)'!E1944</f>
        <v>Công nghiệp</v>
      </c>
      <c r="G1994" s="179" t="str">
        <f>'Energy consumption (raw)'!F1944</f>
        <v>Sản xuất sản phẩm từ plastic</v>
      </c>
      <c r="H1994" s="179" t="str">
        <f>'Energy consumption (raw)'!G1944</f>
        <v>Industry</v>
      </c>
      <c r="I1994" s="179" t="str">
        <f>'Energy consumption (raw)'!I1944</f>
        <v>22 Manufacture of rubber and plastics products</v>
      </c>
      <c r="J1994" s="179" t="str">
        <f>INDEX(Sector!$E$6:$E$46,MATCH('Energy consumption (toe)'!I1994,Sector!$B$6:$B$46,FALSE))</f>
        <v>Manufacture of rubber and plastics products</v>
      </c>
      <c r="K1994" s="179">
        <f>IFERROR('Energy consumption (raw)'!J1944*Lists!$H$84,)</f>
        <v>0</v>
      </c>
      <c r="L1994" s="179">
        <f>'Energy consumption (raw)'!K1944*Lists!$H$84</f>
        <v>1247.7160900000001</v>
      </c>
      <c r="M1994" s="179">
        <f>'Energy consumption (raw)'!L1944*Lists!$H$84</f>
        <v>0</v>
      </c>
      <c r="N1994" s="179">
        <f>'Energy consumption (raw)'!M1944*Lists!$H$84</f>
        <v>0</v>
      </c>
      <c r="O1994" s="178">
        <f t="shared" si="141"/>
        <v>1247.7160900000001</v>
      </c>
      <c r="P1994">
        <f>'Energy consumption (raw)'!N1944*Lists!$H$85</f>
        <v>0</v>
      </c>
      <c r="Q1994">
        <f>'Energy consumption (raw)'!O1944*Lists!$H$86</f>
        <v>0</v>
      </c>
      <c r="R1994">
        <f>'Energy consumption (raw)'!P1944*Lists!$H$87</f>
        <v>0</v>
      </c>
      <c r="S1994">
        <f>'Energy consumption (raw)'!Q1944*Lists!$H$88</f>
        <v>0</v>
      </c>
      <c r="T1994">
        <f>'Energy consumption (raw)'!R1944*Lists!$H$89</f>
        <v>224.4</v>
      </c>
      <c r="U1994">
        <f>'Energy consumption (raw)'!S1944*Lists!$H$90</f>
        <v>0</v>
      </c>
      <c r="V1994">
        <f>'Energy consumption (raw)'!T1944*Lists!$H$91</f>
        <v>0</v>
      </c>
      <c r="W1994">
        <f>'Energy consumption (raw)'!U1944*Lists!$H$92</f>
        <v>0</v>
      </c>
      <c r="X1994">
        <f>'Energy consumption (raw)'!V1944*Lists!$H$93</f>
        <v>0</v>
      </c>
      <c r="Y1994">
        <f>'Energy consumption (raw)'!W1944*Lists!$H$94</f>
        <v>0</v>
      </c>
      <c r="Z1994">
        <f>'Energy consumption (raw)'!X1944*Lists!$H$96*1000000</f>
        <v>0</v>
      </c>
      <c r="AA1994">
        <f>'Energy consumption (raw)'!Y1944*Lists!$H$97</f>
        <v>784.80000000000007</v>
      </c>
      <c r="AB1994">
        <f>'Energy consumption (raw)'!Z1944*Lists!$H$96</f>
        <v>0</v>
      </c>
      <c r="AC1994">
        <f>'Energy consumption (raw)'!AA1944*Lists!$H$98</f>
        <v>0</v>
      </c>
      <c r="AD1994">
        <f>'Energy consumption (raw)'!AB1944*Lists!$H$99</f>
        <v>0</v>
      </c>
      <c r="AE1994">
        <f>'Energy consumption (raw)'!AC1944*Lists!$H$101</f>
        <v>0</v>
      </c>
      <c r="AF1994">
        <f>'Energy consumption (raw)'!AD1944*Lists!$H$101</f>
        <v>0</v>
      </c>
      <c r="AG1994">
        <f>'Energy consumption (raw)'!AE1944*Lists!$H$101</f>
        <v>0</v>
      </c>
      <c r="AH1994">
        <f>'Energy consumption (raw)'!AF1944*Lists!$H$100</f>
        <v>0</v>
      </c>
      <c r="AI1994" s="167">
        <f t="shared" si="142"/>
        <v>2256.9160900000002</v>
      </c>
      <c r="AJ1994" s="179">
        <f>'Energy consumption (raw)'!AG1944</f>
        <v>2256.9160900000002</v>
      </c>
      <c r="AK1994" s="179">
        <f>'Energy consumption (raw)'!AH1944</f>
        <v>1036.4678175000001</v>
      </c>
      <c r="AL1994">
        <f>IF(ROUND(AI1994,-3)=ROUND('Energy consumption (raw)'!AG1944,-3),1,0)</f>
        <v>1</v>
      </c>
      <c r="AM1994" s="179" t="str">
        <f>'Energy consumption (raw)'!AJ1944</f>
        <v>48. Dong Nai</v>
      </c>
      <c r="AN1994">
        <f>VLOOKUP(AM1994,Lists!$F$9:$G$71,2,FALSE)</f>
        <v>1</v>
      </c>
    </row>
    <row r="1995" spans="2:40" x14ac:dyDescent="0.25">
      <c r="B1995" s="65" t="str">
        <f t="shared" si="140"/>
        <v>Industry1843</v>
      </c>
      <c r="C1995" s="179">
        <f>'Energy consumption (raw)'!B1945</f>
        <v>1843</v>
      </c>
      <c r="D1995" s="179">
        <f>'Energy consumption (raw)'!C1945</f>
        <v>0</v>
      </c>
      <c r="E1995" s="179">
        <f>'Energy consumption (raw)'!D1945</f>
        <v>0</v>
      </c>
      <c r="F1995" s="179" t="str">
        <f>'Energy consumption (raw)'!E1945</f>
        <v>Công nghiệp</v>
      </c>
      <c r="G1995" s="179" t="str">
        <f>'Energy consumption (raw)'!F1945</f>
        <v>Sản xuất radio, thiết bị truyền thông</v>
      </c>
      <c r="H1995" s="179" t="str">
        <f>'Energy consumption (raw)'!G1945</f>
        <v>Industry</v>
      </c>
      <c r="I1995" s="179" t="str">
        <f>'Energy consumption (raw)'!I1945</f>
        <v>26 Manufacture of computer, electronic and optical products</v>
      </c>
      <c r="J1995" s="179" t="str">
        <f>INDEX(Sector!$E$6:$E$46,MATCH('Energy consumption (toe)'!I1995,Sector!$B$6:$B$46,FALSE))</f>
        <v>Manufacture of computer, electronic and optical products</v>
      </c>
      <c r="K1995" s="179">
        <f>IFERROR('Energy consumption (raw)'!J1945*Lists!$H$84,)</f>
        <v>5734.7457401000001</v>
      </c>
      <c r="L1995" s="179">
        <f>'Energy consumption (raw)'!K1945*Lists!$H$84</f>
        <v>5570.0479260000002</v>
      </c>
      <c r="M1995" s="179">
        <f>'Energy consumption (raw)'!L1945*Lists!$H$84</f>
        <v>0</v>
      </c>
      <c r="N1995" s="179">
        <f>'Energy consumption (raw)'!M1945*Lists!$H$84</f>
        <v>0</v>
      </c>
      <c r="O1995" s="178">
        <f t="shared" si="141"/>
        <v>5570.0479260000002</v>
      </c>
      <c r="P1995">
        <f>'Energy consumption (raw)'!N1945*Lists!$H$85</f>
        <v>0</v>
      </c>
      <c r="Q1995">
        <f>'Energy consumption (raw)'!O1945*Lists!$H$86</f>
        <v>0</v>
      </c>
      <c r="R1995">
        <f>'Energy consumption (raw)'!P1945*Lists!$H$87</f>
        <v>0</v>
      </c>
      <c r="S1995">
        <f>'Energy consumption (raw)'!Q1945*Lists!$H$88</f>
        <v>0</v>
      </c>
      <c r="T1995">
        <f>'Energy consumption (raw)'!R1945*Lists!$H$89</f>
        <v>134.64000000000001</v>
      </c>
      <c r="U1995">
        <f>'Energy consumption (raw)'!S1945*Lists!$H$90</f>
        <v>0</v>
      </c>
      <c r="V1995">
        <f>'Energy consumption (raw)'!T1945*Lists!$H$91</f>
        <v>0</v>
      </c>
      <c r="W1995">
        <f>'Energy consumption (raw)'!U1945*Lists!$H$92</f>
        <v>0</v>
      </c>
      <c r="X1995">
        <f>'Energy consumption (raw)'!V1945*Lists!$H$93</f>
        <v>0</v>
      </c>
      <c r="Y1995">
        <f>'Energy consumption (raw)'!W1945*Lists!$H$94</f>
        <v>0</v>
      </c>
      <c r="Z1995">
        <f>'Energy consumption (raw)'!X1945*Lists!$H$96*1000000</f>
        <v>0</v>
      </c>
      <c r="AA1995">
        <f>'Energy consumption (raw)'!Y1945*Lists!$H$97</f>
        <v>28.340000000000003</v>
      </c>
      <c r="AB1995">
        <f>'Energy consumption (raw)'!Z1945*Lists!$H$96</f>
        <v>0</v>
      </c>
      <c r="AC1995">
        <f>'Energy consumption (raw)'!AA1945*Lists!$H$98</f>
        <v>0</v>
      </c>
      <c r="AD1995">
        <f>'Energy consumption (raw)'!AB1945*Lists!$H$99</f>
        <v>0</v>
      </c>
      <c r="AE1995">
        <f>'Energy consumption (raw)'!AC1945*Lists!$H$101</f>
        <v>0</v>
      </c>
      <c r="AF1995">
        <f>'Energy consumption (raw)'!AD1945*Lists!$H$101</f>
        <v>0</v>
      </c>
      <c r="AG1995">
        <f>'Energy consumption (raw)'!AE1945*Lists!$H$101</f>
        <v>0</v>
      </c>
      <c r="AH1995">
        <f>'Energy consumption (raw)'!AF1945*Lists!$H$100</f>
        <v>0</v>
      </c>
      <c r="AI1995" s="167">
        <f t="shared" si="142"/>
        <v>5733.0279260000007</v>
      </c>
      <c r="AJ1995" s="179">
        <f>'Energy consumption (raw)'!AG1945</f>
        <v>5733.0279260000007</v>
      </c>
      <c r="AK1995" s="179">
        <f>'Energy consumption (raw)'!AH1945</f>
        <v>6461.4612452000001</v>
      </c>
      <c r="AL1995">
        <f>IF(ROUND(AI1995,-3)=ROUND('Energy consumption (raw)'!AG1945,-3),1,0)</f>
        <v>1</v>
      </c>
      <c r="AM1995" s="179" t="str">
        <f>'Energy consumption (raw)'!AJ1945</f>
        <v>48. Dong Nai</v>
      </c>
      <c r="AN1995">
        <f>VLOOKUP(AM1995,Lists!$F$9:$G$71,2,FALSE)</f>
        <v>1</v>
      </c>
    </row>
    <row r="1996" spans="2:40" x14ac:dyDescent="0.25">
      <c r="B1996" s="65" t="str">
        <f t="shared" si="140"/>
        <v>Industry1844</v>
      </c>
      <c r="C1996" s="179">
        <f>'Energy consumption (raw)'!B1946</f>
        <v>1844</v>
      </c>
      <c r="D1996" s="179">
        <f>'Energy consumption (raw)'!C1946</f>
        <v>0</v>
      </c>
      <c r="E1996" s="179">
        <f>'Energy consumption (raw)'!D1946</f>
        <v>0</v>
      </c>
      <c r="F1996" s="179" t="str">
        <f>'Energy consumption (raw)'!E1946</f>
        <v>Công nghiệp</v>
      </c>
      <c r="G1996" s="179" t="str">
        <f>'Energy consumption (raw)'!F1946</f>
        <v>Bảo dưỡng, sửa chữa ôtô và xe có động cơ khác</v>
      </c>
      <c r="H1996" s="179" t="str">
        <f>'Energy consumption (raw)'!G1946</f>
        <v>Industry</v>
      </c>
      <c r="I1996" s="179" t="str">
        <f>'Energy consumption (raw)'!I1946</f>
        <v>33 Repair and installation of machinery and equipment</v>
      </c>
      <c r="J1996" s="179" t="str">
        <f>INDEX(Sector!$E$6:$E$46,MATCH('Energy consumption (toe)'!I1996,Sector!$B$6:$B$46,FALSE))</f>
        <v>Repair and installation of machinery and equipment</v>
      </c>
      <c r="K1996" s="179">
        <f>IFERROR('Energy consumption (raw)'!J1946*Lists!$H$84,)</f>
        <v>0</v>
      </c>
      <c r="L1996" s="179">
        <f>'Energy consumption (raw)'!K1946*Lists!$H$84</f>
        <v>2335.5773800000002</v>
      </c>
      <c r="M1996" s="179">
        <f>'Energy consumption (raw)'!L1946*Lists!$H$84</f>
        <v>0</v>
      </c>
      <c r="N1996" s="179">
        <f>'Energy consumption (raw)'!M1946*Lists!$H$84</f>
        <v>0</v>
      </c>
      <c r="O1996" s="178">
        <f t="shared" si="141"/>
        <v>2335.5773800000002</v>
      </c>
      <c r="P1996">
        <f>'Energy consumption (raw)'!N1946*Lists!$H$85</f>
        <v>0</v>
      </c>
      <c r="Q1996">
        <f>'Energy consumption (raw)'!O1946*Lists!$H$86</f>
        <v>0</v>
      </c>
      <c r="R1996">
        <f>'Energy consumption (raw)'!P1946*Lists!$H$87</f>
        <v>0</v>
      </c>
      <c r="S1996">
        <f>'Energy consumption (raw)'!Q1946*Lists!$H$88</f>
        <v>0</v>
      </c>
      <c r="T1996">
        <f>'Energy consumption (raw)'!R1946*Lists!$H$89</f>
        <v>0</v>
      </c>
      <c r="U1996">
        <f>'Energy consumption (raw)'!S1946*Lists!$H$90</f>
        <v>0</v>
      </c>
      <c r="V1996">
        <f>'Energy consumption (raw)'!T1946*Lists!$H$91</f>
        <v>0</v>
      </c>
      <c r="W1996">
        <f>'Energy consumption (raw)'!U1946*Lists!$H$92</f>
        <v>0</v>
      </c>
      <c r="X1996">
        <f>'Energy consumption (raw)'!V1946*Lists!$H$93</f>
        <v>0</v>
      </c>
      <c r="Y1996">
        <f>'Energy consumption (raw)'!W1946*Lists!$H$94</f>
        <v>0</v>
      </c>
      <c r="Z1996">
        <f>'Energy consumption (raw)'!X1946*Lists!$H$96*1000000</f>
        <v>0</v>
      </c>
      <c r="AA1996">
        <f>'Energy consumption (raw)'!Y1946*Lists!$H$97</f>
        <v>0</v>
      </c>
      <c r="AB1996">
        <f>'Energy consumption (raw)'!Z1946*Lists!$H$96</f>
        <v>0</v>
      </c>
      <c r="AC1996">
        <f>'Energy consumption (raw)'!AA1946*Lists!$H$98</f>
        <v>0</v>
      </c>
      <c r="AD1996">
        <f>'Energy consumption (raw)'!AB1946*Lists!$H$99</f>
        <v>0</v>
      </c>
      <c r="AE1996">
        <f>'Energy consumption (raw)'!AC1946*Lists!$H$101</f>
        <v>0</v>
      </c>
      <c r="AF1996">
        <f>'Energy consumption (raw)'!AD1946*Lists!$H$101</f>
        <v>0</v>
      </c>
      <c r="AG1996">
        <f>'Energy consumption (raw)'!AE1946*Lists!$H$101</f>
        <v>0</v>
      </c>
      <c r="AH1996">
        <f>'Energy consumption (raw)'!AF1946*Lists!$H$100</f>
        <v>0</v>
      </c>
      <c r="AI1996" s="167">
        <f t="shared" si="142"/>
        <v>2335.5773800000002</v>
      </c>
      <c r="AJ1996" s="179">
        <f>'Energy consumption (raw)'!AG1946</f>
        <v>2335.5773800000002</v>
      </c>
      <c r="AK1996" s="179">
        <f>'Energy consumption (raw)'!AH1946</f>
        <v>1676.0207956000002</v>
      </c>
      <c r="AL1996">
        <f>IF(ROUND(AI1996,-3)=ROUND('Energy consumption (raw)'!AG1946,-3),1,0)</f>
        <v>1</v>
      </c>
      <c r="AM1996" s="179" t="str">
        <f>'Energy consumption (raw)'!AJ1946</f>
        <v>48. Dong Nai</v>
      </c>
      <c r="AN1996">
        <f>VLOOKUP(AM1996,Lists!$F$9:$G$71,2,FALSE)</f>
        <v>1</v>
      </c>
    </row>
    <row r="1997" spans="2:40" x14ac:dyDescent="0.25">
      <c r="B1997" s="65" t="str">
        <f t="shared" si="140"/>
        <v>Industry1845</v>
      </c>
      <c r="C1997" s="179">
        <f>'Energy consumption (raw)'!B1947</f>
        <v>1845</v>
      </c>
      <c r="D1997" s="179">
        <f>'Energy consumption (raw)'!C1947</f>
        <v>0</v>
      </c>
      <c r="E1997" s="179">
        <f>'Energy consumption (raw)'!D1947</f>
        <v>0</v>
      </c>
      <c r="F1997" s="179" t="str">
        <f>'Energy consumption (raw)'!E1947</f>
        <v>Công nghiệp</v>
      </c>
      <c r="G1997" s="179" t="str">
        <f>'Energy consumption (raw)'!F1947</f>
        <v>Sản xuất bột dinh dưỡng, cà phê hòa tan</v>
      </c>
      <c r="H1997" s="179" t="str">
        <f>'Energy consumption (raw)'!G1947</f>
        <v>Industry</v>
      </c>
      <c r="I1997" s="179" t="str">
        <f>'Energy consumption (raw)'!I1947</f>
        <v>11 Manufacture of beverages</v>
      </c>
      <c r="J1997" s="179" t="str">
        <f>INDEX(Sector!$E$6:$E$46,MATCH('Energy consumption (toe)'!I1997,Sector!$B$6:$B$46,FALSE))</f>
        <v>Manufacture of beverages</v>
      </c>
      <c r="K1997" s="179">
        <f>IFERROR('Energy consumption (raw)'!J1947*Lists!$H$84,)</f>
        <v>1476.3434801000001</v>
      </c>
      <c r="L1997" s="179">
        <f>'Energy consumption (raw)'!K1947*Lists!$H$84</f>
        <v>1444.9742901000002</v>
      </c>
      <c r="M1997" s="179">
        <f>'Energy consumption (raw)'!L1947*Lists!$H$84</f>
        <v>0</v>
      </c>
      <c r="N1997" s="179">
        <f>'Energy consumption (raw)'!M1947*Lists!$H$84</f>
        <v>0</v>
      </c>
      <c r="O1997" s="178">
        <f t="shared" si="141"/>
        <v>1444.9742901000002</v>
      </c>
      <c r="P1997">
        <f>'Energy consumption (raw)'!N1947*Lists!$H$85</f>
        <v>0</v>
      </c>
      <c r="Q1997">
        <f>'Energy consumption (raw)'!O1947*Lists!$H$86</f>
        <v>0</v>
      </c>
      <c r="R1997">
        <f>'Energy consumption (raw)'!P1947*Lists!$H$87</f>
        <v>0</v>
      </c>
      <c r="S1997">
        <f>'Energy consumption (raw)'!Q1947*Lists!$H$88</f>
        <v>0</v>
      </c>
      <c r="T1997">
        <f>'Energy consumption (raw)'!R1947*Lists!$H$89</f>
        <v>12.729600000000001</v>
      </c>
      <c r="U1997">
        <f>'Energy consumption (raw)'!S1947*Lists!$H$90</f>
        <v>0</v>
      </c>
      <c r="V1997">
        <f>'Energy consumption (raw)'!T1947*Lists!$H$91</f>
        <v>0</v>
      </c>
      <c r="W1997">
        <f>'Energy consumption (raw)'!U1947*Lists!$H$92</f>
        <v>0</v>
      </c>
      <c r="X1997">
        <f>'Energy consumption (raw)'!V1947*Lists!$H$93</f>
        <v>0</v>
      </c>
      <c r="Y1997">
        <f>'Energy consumption (raw)'!W1947*Lists!$H$94</f>
        <v>0</v>
      </c>
      <c r="Z1997">
        <f>'Energy consumption (raw)'!X1947*Lists!$H$96*1000000</f>
        <v>0</v>
      </c>
      <c r="AA1997">
        <f>'Energy consumption (raw)'!Y1947*Lists!$H$97</f>
        <v>19.216699999999999</v>
      </c>
      <c r="AB1997">
        <f>'Energy consumption (raw)'!Z1947*Lists!$H$96</f>
        <v>0</v>
      </c>
      <c r="AC1997">
        <f>'Energy consumption (raw)'!AA1947*Lists!$H$98</f>
        <v>0</v>
      </c>
      <c r="AD1997">
        <f>'Energy consumption (raw)'!AB1947*Lists!$H$99</f>
        <v>0</v>
      </c>
      <c r="AE1997">
        <f>'Energy consumption (raw)'!AC1947*Lists!$H$101</f>
        <v>0</v>
      </c>
      <c r="AF1997">
        <f>'Energy consumption (raw)'!AD1947*Lists!$H$101</f>
        <v>0</v>
      </c>
      <c r="AG1997">
        <f>'Energy consumption (raw)'!AE1947*Lists!$H$101</f>
        <v>0</v>
      </c>
      <c r="AH1997">
        <f>'Energy consumption (raw)'!AF1947*Lists!$H$100</f>
        <v>0</v>
      </c>
      <c r="AI1997" s="167">
        <f t="shared" si="142"/>
        <v>1476.9205901</v>
      </c>
      <c r="AJ1997" s="179">
        <f>'Energy consumption (raw)'!AG1947</f>
        <v>1476.9205901</v>
      </c>
      <c r="AK1997" s="179">
        <f>'Energy consumption (raw)'!AH1947</f>
        <v>6515.4296761000005</v>
      </c>
      <c r="AL1997">
        <f>IF(ROUND(AI1997,-3)=ROUND('Energy consumption (raw)'!AG1947,-3),1,0)</f>
        <v>1</v>
      </c>
      <c r="AM1997" s="179" t="str">
        <f>'Energy consumption (raw)'!AJ1947</f>
        <v>48. Dong Nai</v>
      </c>
      <c r="AN1997">
        <f>VLOOKUP(AM1997,Lists!$F$9:$G$71,2,FALSE)</f>
        <v>1</v>
      </c>
    </row>
    <row r="1998" spans="2:40" x14ac:dyDescent="0.25">
      <c r="B1998" s="65" t="str">
        <f t="shared" si="140"/>
        <v>Industry1846</v>
      </c>
      <c r="C1998" s="179">
        <f>'Energy consumption (raw)'!B1948</f>
        <v>1846</v>
      </c>
      <c r="D1998" s="179">
        <f>'Energy consumption (raw)'!C1948</f>
        <v>0</v>
      </c>
      <c r="E1998" s="179">
        <f>'Energy consumption (raw)'!D1948</f>
        <v>0</v>
      </c>
      <c r="F1998" s="179" t="str">
        <f>'Energy consumption (raw)'!E1948</f>
        <v>Công nghiệp</v>
      </c>
      <c r="G1998" s="179" t="str">
        <f>'Energy consumption (raw)'!F1948</f>
        <v>Sản xuất các sản phẩm từ kim loại</v>
      </c>
      <c r="H1998" s="179" t="str">
        <f>'Energy consumption (raw)'!G1948</f>
        <v>Industry</v>
      </c>
      <c r="I1998" s="179" t="str">
        <f>'Energy consumption (raw)'!I1948</f>
        <v>25 Manufacture of fabricated metal products, except machinery and equipment</v>
      </c>
      <c r="J1998" s="179" t="str">
        <f>INDEX(Sector!$E$6:$E$46,MATCH('Energy consumption (toe)'!I1998,Sector!$B$6:$B$46,FALSE))</f>
        <v>Manufacture of fabricated metal products, except machinery and equipment</v>
      </c>
      <c r="K1998" s="179">
        <f>IFERROR('Energy consumption (raw)'!J1948*Lists!$H$84,)</f>
        <v>4963.2600900000007</v>
      </c>
      <c r="L1998" s="179">
        <f>'Energy consumption (raw)'!K1948*Lists!$H$84</f>
        <v>4940.6860000000006</v>
      </c>
      <c r="M1998" s="179">
        <f>'Energy consumption (raw)'!L1948*Lists!$H$84</f>
        <v>0</v>
      </c>
      <c r="N1998" s="179">
        <f>'Energy consumption (raw)'!M1948*Lists!$H$84</f>
        <v>0</v>
      </c>
      <c r="O1998" s="178">
        <f t="shared" si="141"/>
        <v>4940.6860000000006</v>
      </c>
      <c r="P1998">
        <f>'Energy consumption (raw)'!N1948*Lists!$H$85</f>
        <v>0</v>
      </c>
      <c r="Q1998">
        <f>'Energy consumption (raw)'!O1948*Lists!$H$86</f>
        <v>0</v>
      </c>
      <c r="R1998">
        <f>'Energy consumption (raw)'!P1948*Lists!$H$87</f>
        <v>0</v>
      </c>
      <c r="S1998">
        <f>'Energy consumption (raw)'!Q1948*Lists!$H$88</f>
        <v>0</v>
      </c>
      <c r="T1998">
        <f>'Energy consumption (raw)'!R1948*Lists!$H$89</f>
        <v>14.280000000000001</v>
      </c>
      <c r="U1998">
        <f>'Energy consumption (raw)'!S1948*Lists!$H$90</f>
        <v>0</v>
      </c>
      <c r="V1998">
        <f>'Energy consumption (raw)'!T1948*Lists!$H$91</f>
        <v>0</v>
      </c>
      <c r="W1998">
        <f>'Energy consumption (raw)'!U1948*Lists!$H$92</f>
        <v>0</v>
      </c>
      <c r="X1998">
        <f>'Energy consumption (raw)'!V1948*Lists!$H$93</f>
        <v>0</v>
      </c>
      <c r="Y1998">
        <f>'Energy consumption (raw)'!W1948*Lists!$H$94</f>
        <v>0</v>
      </c>
      <c r="Z1998">
        <f>'Energy consumption (raw)'!X1948*Lists!$H$96*1000000</f>
        <v>0</v>
      </c>
      <c r="AA1998">
        <f>'Energy consumption (raw)'!Y1948*Lists!$H$97</f>
        <v>0</v>
      </c>
      <c r="AB1998">
        <f>'Energy consumption (raw)'!Z1948*Lists!$H$96</f>
        <v>0</v>
      </c>
      <c r="AC1998">
        <f>'Energy consumption (raw)'!AA1948*Lists!$H$98</f>
        <v>0</v>
      </c>
      <c r="AD1998">
        <f>'Energy consumption (raw)'!AB1948*Lists!$H$99</f>
        <v>0</v>
      </c>
      <c r="AE1998">
        <f>'Energy consumption (raw)'!AC1948*Lists!$H$101</f>
        <v>0</v>
      </c>
      <c r="AF1998">
        <f>'Energy consumption (raw)'!AD1948*Lists!$H$101</f>
        <v>0</v>
      </c>
      <c r="AG1998">
        <f>'Energy consumption (raw)'!AE1948*Lists!$H$101</f>
        <v>0</v>
      </c>
      <c r="AH1998">
        <f>'Energy consumption (raw)'!AF1948*Lists!$H$100</f>
        <v>0</v>
      </c>
      <c r="AI1998" s="167">
        <f t="shared" si="142"/>
        <v>4954.9660000000003</v>
      </c>
      <c r="AJ1998" s="179">
        <f>'Energy consumption (raw)'!AG1948</f>
        <v>4954.9660000000003</v>
      </c>
      <c r="AK1998" s="179">
        <f>'Energy consumption (raw)'!AH1948</f>
        <v>4530.5908546000001</v>
      </c>
      <c r="AL1998">
        <f>IF(ROUND(AI1998,-3)=ROUND('Energy consumption (raw)'!AG1948,-3),1,0)</f>
        <v>1</v>
      </c>
      <c r="AM1998" s="179" t="str">
        <f>'Energy consumption (raw)'!AJ1948</f>
        <v>48. Dong Nai</v>
      </c>
      <c r="AN1998">
        <f>VLOOKUP(AM1998,Lists!$F$9:$G$71,2,FALSE)</f>
        <v>1</v>
      </c>
    </row>
    <row r="1999" spans="2:40" x14ac:dyDescent="0.25">
      <c r="B1999" s="65" t="str">
        <f t="shared" si="140"/>
        <v>Industry1847</v>
      </c>
      <c r="C1999" s="179">
        <f>'Energy consumption (raw)'!B1949</f>
        <v>1847</v>
      </c>
      <c r="D1999" s="179">
        <f>'Energy consumption (raw)'!C1949</f>
        <v>0</v>
      </c>
      <c r="E1999" s="179">
        <f>'Energy consumption (raw)'!D1949</f>
        <v>0</v>
      </c>
      <c r="F1999" s="179" t="str">
        <f>'Energy consumption (raw)'!E1949</f>
        <v>Công nghiệp</v>
      </c>
      <c r="G1999" s="179" t="str">
        <f>'Energy consumption (raw)'!F1949</f>
        <v>Sản xuất các sản phẩm từ cao su và nhựa</v>
      </c>
      <c r="H1999" s="179" t="str">
        <f>'Energy consumption (raw)'!G1949</f>
        <v>Industry</v>
      </c>
      <c r="I1999" s="179" t="str">
        <f>'Energy consumption (raw)'!I1949</f>
        <v>22 Manufacture of rubber and plastics products</v>
      </c>
      <c r="J1999" s="179" t="str">
        <f>INDEX(Sector!$E$6:$E$46,MATCH('Energy consumption (toe)'!I1999,Sector!$B$6:$B$46,FALSE))</f>
        <v>Manufacture of rubber and plastics products</v>
      </c>
      <c r="K1999" s="179">
        <f>IFERROR('Energy consumption (raw)'!J1949*Lists!$H$84,)</f>
        <v>0</v>
      </c>
      <c r="L1999" s="179">
        <f>'Energy consumption (raw)'!K1949*Lists!$H$84</f>
        <v>1502.351208</v>
      </c>
      <c r="M1999" s="179">
        <f>'Energy consumption (raw)'!L1949*Lists!$H$84</f>
        <v>0</v>
      </c>
      <c r="N1999" s="179">
        <f>'Energy consumption (raw)'!M1949*Lists!$H$84</f>
        <v>0</v>
      </c>
      <c r="O1999" s="178">
        <f t="shared" si="141"/>
        <v>1502.351208</v>
      </c>
      <c r="P1999">
        <f>'Energy consumption (raw)'!N1949*Lists!$H$85</f>
        <v>0</v>
      </c>
      <c r="Q1999">
        <f>'Energy consumption (raw)'!O1949*Lists!$H$86</f>
        <v>0</v>
      </c>
      <c r="R1999">
        <f>'Energy consumption (raw)'!P1949*Lists!$H$87</f>
        <v>0</v>
      </c>
      <c r="S1999">
        <f>'Energy consumption (raw)'!Q1949*Lists!$H$88</f>
        <v>0</v>
      </c>
      <c r="T1999">
        <f>'Energy consumption (raw)'!R1949*Lists!$H$89</f>
        <v>2.2440000000000002</v>
      </c>
      <c r="U1999">
        <f>'Energy consumption (raw)'!S1949*Lists!$H$90</f>
        <v>0</v>
      </c>
      <c r="V1999">
        <f>'Energy consumption (raw)'!T1949*Lists!$H$91</f>
        <v>0</v>
      </c>
      <c r="W1999">
        <f>'Energy consumption (raw)'!U1949*Lists!$H$92</f>
        <v>0</v>
      </c>
      <c r="X1999">
        <f>'Energy consumption (raw)'!V1949*Lists!$H$93</f>
        <v>0</v>
      </c>
      <c r="Y1999">
        <f>'Energy consumption (raw)'!W1949*Lists!$H$94</f>
        <v>0</v>
      </c>
      <c r="Z1999">
        <f>'Energy consumption (raw)'!X1949*Lists!$H$96*1000000</f>
        <v>0</v>
      </c>
      <c r="AA1999">
        <f>'Energy consumption (raw)'!Y1949*Lists!$H$97</f>
        <v>11.336000000000002</v>
      </c>
      <c r="AB1999">
        <f>'Energy consumption (raw)'!Z1949*Lists!$H$96</f>
        <v>0</v>
      </c>
      <c r="AC1999">
        <f>'Energy consumption (raw)'!AA1949*Lists!$H$98</f>
        <v>0</v>
      </c>
      <c r="AD1999">
        <f>'Energy consumption (raw)'!AB1949*Lists!$H$99</f>
        <v>0</v>
      </c>
      <c r="AE1999">
        <f>'Energy consumption (raw)'!AC1949*Lists!$H$101</f>
        <v>0</v>
      </c>
      <c r="AF1999">
        <f>'Energy consumption (raw)'!AD1949*Lists!$H$101</f>
        <v>0</v>
      </c>
      <c r="AG1999">
        <f>'Energy consumption (raw)'!AE1949*Lists!$H$101</f>
        <v>0</v>
      </c>
      <c r="AH1999">
        <f>'Energy consumption (raw)'!AF1949*Lists!$H$100</f>
        <v>0</v>
      </c>
      <c r="AI1999" s="167">
        <f t="shared" si="142"/>
        <v>1515.931208</v>
      </c>
      <c r="AJ1999" s="179">
        <f>'Energy consumption (raw)'!AG1949</f>
        <v>1515.931208</v>
      </c>
      <c r="AK1999" s="179">
        <f>'Energy consumption (raw)'!AH1949</f>
        <v>1486.4476613000002</v>
      </c>
      <c r="AL1999">
        <f>IF(ROUND(AI1999,-3)=ROUND('Energy consumption (raw)'!AG1949,-3),1,0)</f>
        <v>1</v>
      </c>
      <c r="AM1999" s="179" t="str">
        <f>'Energy consumption (raw)'!AJ1949</f>
        <v>48. Dong Nai</v>
      </c>
      <c r="AN1999">
        <f>VLOOKUP(AM1999,Lists!$F$9:$G$71,2,FALSE)</f>
        <v>1</v>
      </c>
    </row>
    <row r="2000" spans="2:40" x14ac:dyDescent="0.25">
      <c r="B2000" s="65" t="str">
        <f t="shared" si="140"/>
        <v>Industry1848</v>
      </c>
      <c r="C2000" s="179">
        <f>'Energy consumption (raw)'!B1950</f>
        <v>1848</v>
      </c>
      <c r="D2000" s="179">
        <f>'Energy consumption (raw)'!C1950</f>
        <v>0</v>
      </c>
      <c r="E2000" s="179">
        <f>'Energy consumption (raw)'!D1950</f>
        <v>0</v>
      </c>
      <c r="F2000" s="179" t="str">
        <f>'Energy consumption (raw)'!E1950</f>
        <v>Công nghiệp</v>
      </c>
      <c r="G2000" s="179" t="str">
        <f>'Energy consumption (raw)'!F1950</f>
        <v>Sản xuất thép</v>
      </c>
      <c r="H2000" s="179" t="str">
        <f>'Energy consumption (raw)'!G1950</f>
        <v>Industry</v>
      </c>
      <c r="I2000" s="179" t="str">
        <f>'Energy consumption (raw)'!I1950</f>
        <v>24 Manufacture of basic metals</v>
      </c>
      <c r="J2000" s="179" t="str">
        <f>INDEX(Sector!$E$6:$E$46,MATCH('Energy consumption (toe)'!I2000,Sector!$B$6:$B$46,FALSE))</f>
        <v>Manufacture of basic metals</v>
      </c>
      <c r="K2000" s="179">
        <f>IFERROR('Energy consumption (raw)'!J1950*Lists!$H$84,)</f>
        <v>1738.9741155000002</v>
      </c>
      <c r="L2000" s="179">
        <f>'Energy consumption (raw)'!K1950*Lists!$H$84</f>
        <v>1735.9652655000002</v>
      </c>
      <c r="M2000" s="179">
        <f>'Energy consumption (raw)'!L1950*Lists!$H$84</f>
        <v>0</v>
      </c>
      <c r="N2000" s="179">
        <f>'Energy consumption (raw)'!M1950*Lists!$H$84</f>
        <v>0</v>
      </c>
      <c r="O2000" s="178">
        <f t="shared" si="141"/>
        <v>1735.9652655000002</v>
      </c>
      <c r="P2000">
        <f>'Energy consumption (raw)'!N1950*Lists!$H$85</f>
        <v>0</v>
      </c>
      <c r="Q2000">
        <f>'Energy consumption (raw)'!O1950*Lists!$H$86</f>
        <v>0</v>
      </c>
      <c r="R2000">
        <f>'Energy consumption (raw)'!P1950*Lists!$H$87</f>
        <v>0</v>
      </c>
      <c r="S2000">
        <f>'Energy consumption (raw)'!Q1950*Lists!$H$88</f>
        <v>0</v>
      </c>
      <c r="T2000">
        <f>'Energy consumption (raw)'!R1950*Lists!$H$89</f>
        <v>0</v>
      </c>
      <c r="U2000">
        <f>'Energy consumption (raw)'!S1950*Lists!$H$90</f>
        <v>0</v>
      </c>
      <c r="V2000">
        <f>'Energy consumption (raw)'!T1950*Lists!$H$91</f>
        <v>0</v>
      </c>
      <c r="W2000">
        <f>'Energy consumption (raw)'!U1950*Lists!$H$92</f>
        <v>0</v>
      </c>
      <c r="X2000">
        <f>'Energy consumption (raw)'!V1950*Lists!$H$93</f>
        <v>0</v>
      </c>
      <c r="Y2000">
        <f>'Energy consumption (raw)'!W1950*Lists!$H$94</f>
        <v>0</v>
      </c>
      <c r="Z2000">
        <f>'Energy consumption (raw)'!X1950*Lists!$H$96*1000000</f>
        <v>0</v>
      </c>
      <c r="AA2000">
        <f>'Energy consumption (raw)'!Y1950*Lists!$H$97</f>
        <v>0</v>
      </c>
      <c r="AB2000">
        <f>'Energy consumption (raw)'!Z1950*Lists!$H$96</f>
        <v>0</v>
      </c>
      <c r="AC2000">
        <f>'Energy consumption (raw)'!AA1950*Lists!$H$98</f>
        <v>0</v>
      </c>
      <c r="AD2000">
        <f>'Energy consumption (raw)'!AB1950*Lists!$H$99</f>
        <v>0</v>
      </c>
      <c r="AE2000">
        <f>'Energy consumption (raw)'!AC1950*Lists!$H$101</f>
        <v>0</v>
      </c>
      <c r="AF2000">
        <f>'Energy consumption (raw)'!AD1950*Lists!$H$101</f>
        <v>0</v>
      </c>
      <c r="AG2000">
        <f>'Energy consumption (raw)'!AE1950*Lists!$H$101</f>
        <v>0</v>
      </c>
      <c r="AH2000">
        <f>'Energy consumption (raw)'!AF1950*Lists!$H$100</f>
        <v>0</v>
      </c>
      <c r="AI2000" s="167">
        <f t="shared" si="142"/>
        <v>1735.9652655000002</v>
      </c>
      <c r="AJ2000" s="179">
        <f>'Energy consumption (raw)'!AG1950</f>
        <v>1735.9652655000002</v>
      </c>
      <c r="AK2000" s="179">
        <f>'Energy consumption (raw)'!AH1950</f>
        <v>2701.1338304000001</v>
      </c>
      <c r="AL2000">
        <f>IF(ROUND(AI2000,-3)=ROUND('Energy consumption (raw)'!AG1950,-3),1,0)</f>
        <v>1</v>
      </c>
      <c r="AM2000" s="179" t="str">
        <f>'Energy consumption (raw)'!AJ1950</f>
        <v>48. Dong Nai</v>
      </c>
      <c r="AN2000">
        <f>VLOOKUP(AM2000,Lists!$F$9:$G$71,2,FALSE)</f>
        <v>1</v>
      </c>
    </row>
    <row r="2001" spans="2:40" x14ac:dyDescent="0.25">
      <c r="B2001" s="65" t="str">
        <f t="shared" si="140"/>
        <v>Industry1849</v>
      </c>
      <c r="C2001" s="179">
        <f>'Energy consumption (raw)'!B1951</f>
        <v>1849</v>
      </c>
      <c r="D2001" s="179">
        <f>'Energy consumption (raw)'!C1951</f>
        <v>0</v>
      </c>
      <c r="E2001" s="179">
        <f>'Energy consumption (raw)'!D1951</f>
        <v>0</v>
      </c>
      <c r="F2001" s="179" t="str">
        <f>'Energy consumption (raw)'!E1951</f>
        <v>Công nghiệp</v>
      </c>
      <c r="G2001" s="179" t="str">
        <f>'Energy consumption (raw)'!F1951</f>
        <v>Sản xuất phương tiện đi lại</v>
      </c>
      <c r="H2001" s="179" t="str">
        <f>'Energy consumption (raw)'!G1951</f>
        <v>Industry</v>
      </c>
      <c r="I2001" s="179" t="str">
        <f>'Energy consumption (raw)'!I1951</f>
        <v>29 Manufacture of motor vehicles, trailers and semi-trailers</v>
      </c>
      <c r="J2001" s="179" t="str">
        <f>INDEX(Sector!$E$6:$E$46,MATCH('Energy consumption (toe)'!I2001,Sector!$B$6:$B$46,FALSE))</f>
        <v>Manufacture of motor vehicles, trailers and semi-trailers</v>
      </c>
      <c r="K2001" s="179">
        <f>IFERROR('Energy consumption (raw)'!J1951*Lists!$H$84,)</f>
        <v>1517.4113509000001</v>
      </c>
      <c r="L2001" s="179">
        <f>'Energy consumption (raw)'!K1951*Lists!$H$84</f>
        <v>1741.8869909</v>
      </c>
      <c r="M2001" s="179">
        <f>'Energy consumption (raw)'!L1951*Lists!$H$84</f>
        <v>0</v>
      </c>
      <c r="N2001" s="179">
        <f>'Energy consumption (raw)'!M1951*Lists!$H$84</f>
        <v>0</v>
      </c>
      <c r="O2001" s="178">
        <f t="shared" si="141"/>
        <v>1741.8869909</v>
      </c>
      <c r="P2001">
        <f>'Energy consumption (raw)'!N1951*Lists!$H$85</f>
        <v>0</v>
      </c>
      <c r="Q2001">
        <f>'Energy consumption (raw)'!O1951*Lists!$H$86</f>
        <v>0</v>
      </c>
      <c r="R2001">
        <f>'Energy consumption (raw)'!P1951*Lists!$H$87</f>
        <v>0</v>
      </c>
      <c r="S2001">
        <f>'Energy consumption (raw)'!Q1951*Lists!$H$88</f>
        <v>0</v>
      </c>
      <c r="T2001">
        <f>'Energy consumption (raw)'!R1951*Lists!$H$89</f>
        <v>0</v>
      </c>
      <c r="U2001">
        <f>'Energy consumption (raw)'!S1951*Lists!$H$90</f>
        <v>0</v>
      </c>
      <c r="V2001">
        <f>'Energy consumption (raw)'!T1951*Lists!$H$91</f>
        <v>0</v>
      </c>
      <c r="W2001">
        <f>'Energy consumption (raw)'!U1951*Lists!$H$92</f>
        <v>0</v>
      </c>
      <c r="X2001">
        <f>'Energy consumption (raw)'!V1951*Lists!$H$93</f>
        <v>0</v>
      </c>
      <c r="Y2001">
        <f>'Energy consumption (raw)'!W1951*Lists!$H$94</f>
        <v>0</v>
      </c>
      <c r="Z2001">
        <f>'Energy consumption (raw)'!X1951*Lists!$H$96*1000000</f>
        <v>0</v>
      </c>
      <c r="AA2001">
        <f>'Energy consumption (raw)'!Y1951*Lists!$H$97</f>
        <v>0</v>
      </c>
      <c r="AB2001">
        <f>'Energy consumption (raw)'!Z1951*Lists!$H$96</f>
        <v>0</v>
      </c>
      <c r="AC2001">
        <f>'Energy consumption (raw)'!AA1951*Lists!$H$98</f>
        <v>0</v>
      </c>
      <c r="AD2001">
        <f>'Energy consumption (raw)'!AB1951*Lists!$H$99</f>
        <v>0</v>
      </c>
      <c r="AE2001">
        <f>'Energy consumption (raw)'!AC1951*Lists!$H$101</f>
        <v>0</v>
      </c>
      <c r="AF2001">
        <f>'Energy consumption (raw)'!AD1951*Lists!$H$101</f>
        <v>0</v>
      </c>
      <c r="AG2001">
        <f>'Energy consumption (raw)'!AE1951*Lists!$H$101</f>
        <v>0</v>
      </c>
      <c r="AH2001">
        <f>'Energy consumption (raw)'!AF1951*Lists!$H$100</f>
        <v>0</v>
      </c>
      <c r="AI2001" s="167">
        <f t="shared" si="142"/>
        <v>1741.8869909</v>
      </c>
      <c r="AJ2001" s="179">
        <f>'Energy consumption (raw)'!AG1951</f>
        <v>1741.8869909</v>
      </c>
      <c r="AK2001" s="179">
        <f>'Energy consumption (raw)'!AH1951</f>
        <v>2508.9516374</v>
      </c>
      <c r="AL2001">
        <f>IF(ROUND(AI2001,-3)=ROUND('Energy consumption (raw)'!AG1951,-3),1,0)</f>
        <v>1</v>
      </c>
      <c r="AM2001" s="179" t="str">
        <f>'Energy consumption (raw)'!AJ1951</f>
        <v>48. Dong Nai</v>
      </c>
      <c r="AN2001">
        <f>VLOOKUP(AM2001,Lists!$F$9:$G$71,2,FALSE)</f>
        <v>1</v>
      </c>
    </row>
    <row r="2002" spans="2:40" x14ac:dyDescent="0.25">
      <c r="B2002" s="65" t="str">
        <f t="shared" si="140"/>
        <v>Industry1850</v>
      </c>
      <c r="C2002" s="179">
        <f>'Energy consumption (raw)'!B1952</f>
        <v>1850</v>
      </c>
      <c r="D2002" s="179">
        <f>'Energy consumption (raw)'!C1952</f>
        <v>0</v>
      </c>
      <c r="E2002" s="179">
        <f>'Energy consumption (raw)'!D1952</f>
        <v>0</v>
      </c>
      <c r="F2002" s="179" t="str">
        <f>'Energy consumption (raw)'!E1952</f>
        <v>Công nghiệp</v>
      </c>
      <c r="G2002" s="179" t="str">
        <f>'Energy consumption (raw)'!F1952</f>
        <v>Sản xuất thuốc lá, thuốc lào</v>
      </c>
      <c r="H2002" s="179" t="str">
        <f>'Energy consumption (raw)'!G1952</f>
        <v>Industry</v>
      </c>
      <c r="I2002" s="179" t="str">
        <f>'Energy consumption (raw)'!I1952</f>
        <v>12 Manufacture of tobacco products</v>
      </c>
      <c r="J2002" s="179" t="str">
        <f>INDEX(Sector!$E$6:$E$46,MATCH('Energy consumption (toe)'!I2002,Sector!$B$6:$B$46,FALSE))</f>
        <v>Manufacture of tobacco products</v>
      </c>
      <c r="K2002" s="179">
        <f>IFERROR('Energy consumption (raw)'!J1952*Lists!$H$84,)</f>
        <v>1406.9999800000001</v>
      </c>
      <c r="L2002" s="179">
        <f>'Energy consumption (raw)'!K1952*Lists!$H$84</f>
        <v>1747.9127145000002</v>
      </c>
      <c r="M2002" s="179">
        <f>'Energy consumption (raw)'!L1952*Lists!$H$84</f>
        <v>0</v>
      </c>
      <c r="N2002" s="179">
        <f>'Energy consumption (raw)'!M1952*Lists!$H$84</f>
        <v>0</v>
      </c>
      <c r="O2002" s="178">
        <f t="shared" si="141"/>
        <v>1747.9127145000002</v>
      </c>
      <c r="P2002">
        <f>'Energy consumption (raw)'!N1952*Lists!$H$85</f>
        <v>0</v>
      </c>
      <c r="Q2002">
        <f>'Energy consumption (raw)'!O1952*Lists!$H$86</f>
        <v>0</v>
      </c>
      <c r="R2002">
        <f>'Energy consumption (raw)'!P1952*Lists!$H$87</f>
        <v>0</v>
      </c>
      <c r="S2002">
        <f>'Energy consumption (raw)'!Q1952*Lists!$H$88</f>
        <v>0</v>
      </c>
      <c r="T2002">
        <f>'Energy consumption (raw)'!R1952*Lists!$H$89</f>
        <v>32.650199999999998</v>
      </c>
      <c r="U2002">
        <f>'Energy consumption (raw)'!S1952*Lists!$H$90</f>
        <v>0</v>
      </c>
      <c r="V2002">
        <f>'Energy consumption (raw)'!T1952*Lists!$H$91</f>
        <v>0</v>
      </c>
      <c r="W2002">
        <f>'Energy consumption (raw)'!U1952*Lists!$H$92</f>
        <v>0</v>
      </c>
      <c r="X2002">
        <f>'Energy consumption (raw)'!V1952*Lists!$H$93</f>
        <v>42.073500000000003</v>
      </c>
      <c r="Y2002">
        <f>'Energy consumption (raw)'!W1952*Lists!$H$94</f>
        <v>0</v>
      </c>
      <c r="Z2002">
        <f>'Energy consumption (raw)'!X1952*Lists!$H$96*1000000</f>
        <v>0</v>
      </c>
      <c r="AA2002">
        <f>'Energy consumption (raw)'!Y1952*Lists!$H$97</f>
        <v>0</v>
      </c>
      <c r="AB2002">
        <f>'Energy consumption (raw)'!Z1952*Lists!$H$96</f>
        <v>0</v>
      </c>
      <c r="AC2002">
        <f>'Energy consumption (raw)'!AA1952*Lists!$H$98</f>
        <v>0</v>
      </c>
      <c r="AD2002">
        <f>'Energy consumption (raw)'!AB1952*Lists!$H$99</f>
        <v>0</v>
      </c>
      <c r="AE2002">
        <f>'Energy consumption (raw)'!AC1952*Lists!$H$101</f>
        <v>0</v>
      </c>
      <c r="AF2002">
        <f>'Energy consumption (raw)'!AD1952*Lists!$H$101</f>
        <v>0</v>
      </c>
      <c r="AG2002">
        <f>'Energy consumption (raw)'!AE1952*Lists!$H$101</f>
        <v>0</v>
      </c>
      <c r="AH2002">
        <f>'Energy consumption (raw)'!AF1952*Lists!$H$100</f>
        <v>0</v>
      </c>
      <c r="AI2002" s="167">
        <f t="shared" si="142"/>
        <v>1822.6364145000002</v>
      </c>
      <c r="AJ2002" s="179">
        <f>'Energy consumption (raw)'!AG1952</f>
        <v>1822.6364145000002</v>
      </c>
      <c r="AK2002" s="179">
        <f>'Energy consumption (raw)'!AH1952</f>
        <v>1590.3655267000001</v>
      </c>
      <c r="AL2002">
        <f>IF(ROUND(AI2002,-3)=ROUND('Energy consumption (raw)'!AG1952,-3),1,0)</f>
        <v>1</v>
      </c>
      <c r="AM2002" s="179" t="str">
        <f>'Energy consumption (raw)'!AJ1952</f>
        <v>48. Dong Nai</v>
      </c>
      <c r="AN2002">
        <f>VLOOKUP(AM2002,Lists!$F$9:$G$71,2,FALSE)</f>
        <v>1</v>
      </c>
    </row>
    <row r="2003" spans="2:40" x14ac:dyDescent="0.25">
      <c r="B2003" s="65" t="str">
        <f t="shared" si="140"/>
        <v>Industry1851</v>
      </c>
      <c r="C2003" s="179">
        <f>'Energy consumption (raw)'!B1953</f>
        <v>1851</v>
      </c>
      <c r="D2003" s="179">
        <f>'Energy consumption (raw)'!C1953</f>
        <v>0</v>
      </c>
      <c r="E2003" s="179">
        <f>'Energy consumption (raw)'!D1953</f>
        <v>0</v>
      </c>
      <c r="F2003" s="179" t="str">
        <f>'Energy consumption (raw)'!E1953</f>
        <v>Công nghiệp</v>
      </c>
      <c r="G2003" s="179" t="str">
        <f>'Energy consumption (raw)'!F1953</f>
        <v>Sản xuất hoá chất cơ bản</v>
      </c>
      <c r="H2003" s="179" t="str">
        <f>'Energy consumption (raw)'!G1953</f>
        <v>Industry</v>
      </c>
      <c r="I2003" s="179" t="str">
        <f>'Energy consumption (raw)'!I1953</f>
        <v>20 Manufacture of chemicals and chemical products</v>
      </c>
      <c r="J2003" s="179" t="str">
        <f>INDEX(Sector!$E$6:$E$46,MATCH('Energy consumption (toe)'!I2003,Sector!$B$6:$B$46,FALSE))</f>
        <v>Manufacture of chemicals and chemical products</v>
      </c>
      <c r="K2003" s="179">
        <f>IFERROR('Energy consumption (raw)'!J1953*Lists!$H$84,)</f>
        <v>0</v>
      </c>
      <c r="L2003" s="179">
        <f>'Energy consumption (raw)'!K1953*Lists!$H$84</f>
        <v>3621.9379050000002</v>
      </c>
      <c r="M2003" s="179">
        <f>'Energy consumption (raw)'!L1953*Lists!$H$84</f>
        <v>0</v>
      </c>
      <c r="N2003" s="179">
        <f>'Energy consumption (raw)'!M1953*Lists!$H$84</f>
        <v>0</v>
      </c>
      <c r="O2003" s="178">
        <f t="shared" si="141"/>
        <v>3621.9379050000002</v>
      </c>
      <c r="P2003">
        <f>'Energy consumption (raw)'!N1953*Lists!$H$85</f>
        <v>0</v>
      </c>
      <c r="Q2003">
        <f>'Energy consumption (raw)'!O1953*Lists!$H$86</f>
        <v>0</v>
      </c>
      <c r="R2003">
        <f>'Energy consumption (raw)'!P1953*Lists!$H$87</f>
        <v>0</v>
      </c>
      <c r="S2003">
        <f>'Energy consumption (raw)'!Q1953*Lists!$H$88</f>
        <v>0</v>
      </c>
      <c r="T2003">
        <f>'Energy consumption (raw)'!R1953*Lists!$H$89</f>
        <v>0</v>
      </c>
      <c r="U2003">
        <f>'Energy consumption (raw)'!S1953*Lists!$H$90</f>
        <v>0</v>
      </c>
      <c r="V2003">
        <f>'Energy consumption (raw)'!T1953*Lists!$H$91</f>
        <v>0</v>
      </c>
      <c r="W2003">
        <f>'Energy consumption (raw)'!U1953*Lists!$H$92</f>
        <v>0</v>
      </c>
      <c r="X2003">
        <f>'Energy consumption (raw)'!V1953*Lists!$H$93</f>
        <v>0</v>
      </c>
      <c r="Y2003">
        <f>'Energy consumption (raw)'!W1953*Lists!$H$94</f>
        <v>0</v>
      </c>
      <c r="Z2003">
        <f>'Energy consumption (raw)'!X1953*Lists!$H$96*1000000</f>
        <v>5444.9999999999991</v>
      </c>
      <c r="AA2003">
        <f>'Energy consumption (raw)'!Y1953*Lists!$H$97</f>
        <v>0</v>
      </c>
      <c r="AB2003">
        <f>'Energy consumption (raw)'!Z1953*Lists!$H$96</f>
        <v>0</v>
      </c>
      <c r="AC2003">
        <f>'Energy consumption (raw)'!AA1953*Lists!$H$98</f>
        <v>0</v>
      </c>
      <c r="AD2003">
        <f>'Energy consumption (raw)'!AB1953*Lists!$H$99</f>
        <v>0</v>
      </c>
      <c r="AE2003">
        <f>'Energy consumption (raw)'!AC1953*Lists!$H$101</f>
        <v>0</v>
      </c>
      <c r="AF2003">
        <f>'Energy consumption (raw)'!AD1953*Lists!$H$101</f>
        <v>0</v>
      </c>
      <c r="AG2003">
        <f>'Energy consumption (raw)'!AE1953*Lists!$H$101</f>
        <v>0</v>
      </c>
      <c r="AH2003">
        <f>'Energy consumption (raw)'!AF1953*Lists!$H$100</f>
        <v>0</v>
      </c>
      <c r="AI2003" s="167">
        <f t="shared" si="142"/>
        <v>9066.9379049999989</v>
      </c>
      <c r="AJ2003" s="179">
        <f>'Energy consumption (raw)'!AG1953</f>
        <v>9066.9379050000007</v>
      </c>
      <c r="AK2003" s="179">
        <f>'Energy consumption (raw)'!AH1953</f>
        <v>7639</v>
      </c>
      <c r="AL2003">
        <f>IF(ROUND(AI2003,-3)=ROUND('Energy consumption (raw)'!AG1953,-3),1,0)</f>
        <v>1</v>
      </c>
      <c r="AM2003" s="179" t="str">
        <f>'Energy consumption (raw)'!AJ1953</f>
        <v>48. Dong Nai</v>
      </c>
      <c r="AN2003">
        <f>VLOOKUP(AM2003,Lists!$F$9:$G$71,2,FALSE)</f>
        <v>1</v>
      </c>
    </row>
    <row r="2004" spans="2:40" x14ac:dyDescent="0.25">
      <c r="B2004" s="65" t="str">
        <f t="shared" si="140"/>
        <v>Industry1852</v>
      </c>
      <c r="C2004" s="179">
        <f>'Energy consumption (raw)'!B1954</f>
        <v>1852</v>
      </c>
      <c r="D2004" s="179">
        <f>'Energy consumption (raw)'!C1954</f>
        <v>0</v>
      </c>
      <c r="E2004" s="179">
        <f>'Energy consumption (raw)'!D1954</f>
        <v>0</v>
      </c>
      <c r="F2004" s="179" t="str">
        <f>'Energy consumption (raw)'!E1954</f>
        <v>Công nghiệp</v>
      </c>
      <c r="G2004" s="179" t="str">
        <f>'Energy consumption (raw)'!F1954</f>
        <v>Sản xuất các kim loại như sát, thép, kim loại màu…</v>
      </c>
      <c r="H2004" s="179" t="str">
        <f>'Energy consumption (raw)'!G1954</f>
        <v>Industry</v>
      </c>
      <c r="I2004" s="179" t="str">
        <f>'Energy consumption (raw)'!I1954</f>
        <v>24 Manufacture of basic metals</v>
      </c>
      <c r="J2004" s="179" t="str">
        <f>INDEX(Sector!$E$6:$E$46,MATCH('Energy consumption (toe)'!I2004,Sector!$B$6:$B$46,FALSE))</f>
        <v>Manufacture of basic metals</v>
      </c>
      <c r="K2004" s="179">
        <f>IFERROR('Energy consumption (raw)'!J1954*Lists!$H$84,)</f>
        <v>0</v>
      </c>
      <c r="L2004" s="179">
        <f>'Energy consumption (raw)'!K1954*Lists!$H$84</f>
        <v>17830.215193</v>
      </c>
      <c r="M2004" s="179">
        <f>'Energy consumption (raw)'!L1954*Lists!$H$84</f>
        <v>0</v>
      </c>
      <c r="N2004" s="179">
        <f>'Energy consumption (raw)'!M1954*Lists!$H$84</f>
        <v>0</v>
      </c>
      <c r="O2004" s="178">
        <f t="shared" si="141"/>
        <v>17830.215193</v>
      </c>
      <c r="P2004">
        <f>'Energy consumption (raw)'!N1954*Lists!$H$85</f>
        <v>0</v>
      </c>
      <c r="Q2004">
        <f>'Energy consumption (raw)'!O1954*Lists!$H$86</f>
        <v>0</v>
      </c>
      <c r="R2004">
        <f>'Energy consumption (raw)'!P1954*Lists!$H$87</f>
        <v>0</v>
      </c>
      <c r="S2004">
        <f>'Energy consumption (raw)'!Q1954*Lists!$H$88</f>
        <v>0</v>
      </c>
      <c r="T2004">
        <f>'Energy consumption (raw)'!R1954*Lists!$H$89</f>
        <v>0</v>
      </c>
      <c r="U2004">
        <f>'Energy consumption (raw)'!S1954*Lists!$H$90</f>
        <v>0</v>
      </c>
      <c r="V2004">
        <f>'Energy consumption (raw)'!T1954*Lists!$H$91</f>
        <v>0</v>
      </c>
      <c r="W2004">
        <f>'Energy consumption (raw)'!U1954*Lists!$H$92</f>
        <v>0</v>
      </c>
      <c r="X2004">
        <f>'Energy consumption (raw)'!V1954*Lists!$H$93</f>
        <v>0</v>
      </c>
      <c r="Y2004">
        <f>'Energy consumption (raw)'!W1954*Lists!$H$94</f>
        <v>0</v>
      </c>
      <c r="Z2004">
        <f>'Energy consumption (raw)'!X1954*Lists!$H$96*1000000</f>
        <v>0</v>
      </c>
      <c r="AA2004">
        <f>'Energy consumption (raw)'!Y1954*Lists!$H$97</f>
        <v>0</v>
      </c>
      <c r="AB2004">
        <f>'Energy consumption (raw)'!Z1954*Lists!$H$96</f>
        <v>0</v>
      </c>
      <c r="AC2004">
        <f>'Energy consumption (raw)'!AA1954*Lists!$H$98</f>
        <v>0</v>
      </c>
      <c r="AD2004">
        <f>'Energy consumption (raw)'!AB1954*Lists!$H$99</f>
        <v>0</v>
      </c>
      <c r="AE2004">
        <f>'Energy consumption (raw)'!AC1954*Lists!$H$101</f>
        <v>0</v>
      </c>
      <c r="AF2004">
        <f>'Energy consumption (raw)'!AD1954*Lists!$H$101</f>
        <v>0</v>
      </c>
      <c r="AG2004">
        <f>'Energy consumption (raw)'!AE1954*Lists!$H$101</f>
        <v>0</v>
      </c>
      <c r="AH2004">
        <f>'Energy consumption (raw)'!AF1954*Lists!$H$100</f>
        <v>0</v>
      </c>
      <c r="AI2004" s="167">
        <f t="shared" si="142"/>
        <v>17830.215193</v>
      </c>
      <c r="AJ2004" s="179">
        <f>'Energy consumption (raw)'!AG1954</f>
        <v>17830.215193</v>
      </c>
      <c r="AK2004" s="179">
        <f>'Energy consumption (raw)'!AH1954</f>
        <v>4718.8581480000003</v>
      </c>
      <c r="AL2004">
        <f>IF(ROUND(AI2004,-3)=ROUND('Energy consumption (raw)'!AG1954,-3),1,0)</f>
        <v>1</v>
      </c>
      <c r="AM2004" s="179" t="str">
        <f>'Energy consumption (raw)'!AJ1954</f>
        <v>48. Dong Nai</v>
      </c>
      <c r="AN2004">
        <f>VLOOKUP(AM2004,Lists!$F$9:$G$71,2,FALSE)</f>
        <v>1</v>
      </c>
    </row>
    <row r="2005" spans="2:40" x14ac:dyDescent="0.25">
      <c r="B2005" s="65" t="str">
        <f t="shared" si="140"/>
        <v>Industry1853</v>
      </c>
      <c r="C2005" s="179">
        <f>'Energy consumption (raw)'!B1955</f>
        <v>1853</v>
      </c>
      <c r="D2005" s="179">
        <f>'Energy consumption (raw)'!C1955</f>
        <v>0</v>
      </c>
      <c r="E2005" s="179">
        <f>'Energy consumption (raw)'!D1955</f>
        <v>0</v>
      </c>
      <c r="F2005" s="179" t="str">
        <f>'Energy consumption (raw)'!E1955</f>
        <v>Công nghiệp</v>
      </c>
      <c r="G2005" s="179" t="str">
        <f>'Energy consumption (raw)'!F1955</f>
        <v>Sản xuất sợi, vải dệt thoi và hoàn thiện sản phẩm dệt</v>
      </c>
      <c r="H2005" s="179" t="str">
        <f>'Energy consumption (raw)'!G1955</f>
        <v>Industry</v>
      </c>
      <c r="I2005" s="179" t="str">
        <f>'Energy consumption (raw)'!I1955</f>
        <v>13 Manufacture of textiles</v>
      </c>
      <c r="J2005" s="179" t="str">
        <f>INDEX(Sector!$E$6:$E$46,MATCH('Energy consumption (toe)'!I2005,Sector!$B$6:$B$46,FALSE))</f>
        <v>Manufacture of textiles</v>
      </c>
      <c r="K2005" s="179">
        <f>IFERROR('Energy consumption (raw)'!J1955*Lists!$H$84,)</f>
        <v>124183.07794</v>
      </c>
      <c r="L2005" s="179">
        <f>'Energy consumption (raw)'!K1955*Lists!$H$84</f>
        <v>118272.65347200001</v>
      </c>
      <c r="M2005" s="179">
        <f>'Energy consumption (raw)'!L1955*Lists!$H$84</f>
        <v>0</v>
      </c>
      <c r="N2005" s="179">
        <f>'Energy consumption (raw)'!M1955*Lists!$H$84</f>
        <v>0</v>
      </c>
      <c r="O2005" s="178">
        <f t="shared" si="141"/>
        <v>118272.65347200001</v>
      </c>
      <c r="P2005">
        <f>'Energy consumption (raw)'!N1955*Lists!$H$85</f>
        <v>0</v>
      </c>
      <c r="Q2005">
        <f>'Energy consumption (raw)'!O1955*Lists!$H$86</f>
        <v>0</v>
      </c>
      <c r="R2005">
        <f>'Energy consumption (raw)'!P1955*Lists!$H$87</f>
        <v>0</v>
      </c>
      <c r="S2005">
        <f>'Energy consumption (raw)'!Q1955*Lists!$H$88</f>
        <v>0</v>
      </c>
      <c r="T2005">
        <f>'Energy consumption (raw)'!R1955*Lists!$H$89</f>
        <v>0</v>
      </c>
      <c r="U2005">
        <f>'Energy consumption (raw)'!S1955*Lists!$H$90</f>
        <v>0</v>
      </c>
      <c r="V2005">
        <f>'Energy consumption (raw)'!T1955*Lists!$H$91</f>
        <v>0</v>
      </c>
      <c r="W2005">
        <f>'Energy consumption (raw)'!U1955*Lists!$H$92</f>
        <v>0</v>
      </c>
      <c r="X2005">
        <f>'Energy consumption (raw)'!V1955*Lists!$H$93</f>
        <v>0</v>
      </c>
      <c r="Y2005">
        <f>'Energy consumption (raw)'!W1955*Lists!$H$94</f>
        <v>0</v>
      </c>
      <c r="Z2005">
        <f>'Energy consumption (raw)'!X1955*Lists!$H$96*1000000</f>
        <v>24210</v>
      </c>
      <c r="AA2005">
        <f>'Energy consumption (raw)'!Y1955*Lists!$H$97</f>
        <v>0</v>
      </c>
      <c r="AB2005">
        <f>'Energy consumption (raw)'!Z1955*Lists!$H$96</f>
        <v>0</v>
      </c>
      <c r="AC2005">
        <f>'Energy consumption (raw)'!AA1955*Lists!$H$98</f>
        <v>0</v>
      </c>
      <c r="AD2005">
        <f>'Energy consumption (raw)'!AB1955*Lists!$H$99</f>
        <v>0</v>
      </c>
      <c r="AE2005">
        <f>'Energy consumption (raw)'!AC1955*Lists!$H$101</f>
        <v>0</v>
      </c>
      <c r="AF2005">
        <f>'Energy consumption (raw)'!AD1955*Lists!$H$101</f>
        <v>0</v>
      </c>
      <c r="AG2005">
        <f>'Energy consumption (raw)'!AE1955*Lists!$H$101</f>
        <v>0</v>
      </c>
      <c r="AH2005">
        <f>'Energy consumption (raw)'!AF1955*Lists!$H$100</f>
        <v>0</v>
      </c>
      <c r="AI2005" s="167">
        <f t="shared" si="142"/>
        <v>142482.65347200001</v>
      </c>
      <c r="AJ2005" s="179">
        <f>'Energy consumption (raw)'!AG1955</f>
        <v>142482.65347200001</v>
      </c>
      <c r="AK2005" s="179">
        <f>'Energy consumption (raw)'!AH1955</f>
        <v>152818</v>
      </c>
      <c r="AL2005">
        <f>IF(ROUND(AI2005,-3)=ROUND('Energy consumption (raw)'!AG1955,-3),1,0)</f>
        <v>1</v>
      </c>
      <c r="AM2005" s="179" t="str">
        <f>'Energy consumption (raw)'!AJ1955</f>
        <v>48. Dong Nai</v>
      </c>
      <c r="AN2005">
        <f>VLOOKUP(AM2005,Lists!$F$9:$G$71,2,FALSE)</f>
        <v>1</v>
      </c>
    </row>
    <row r="2006" spans="2:40" x14ac:dyDescent="0.25">
      <c r="B2006" s="65" t="str">
        <f t="shared" si="140"/>
        <v>Industry1854</v>
      </c>
      <c r="C2006" s="179">
        <f>'Energy consumption (raw)'!B1956</f>
        <v>1854</v>
      </c>
      <c r="D2006" s="179">
        <f>'Energy consumption (raw)'!C1956</f>
        <v>0</v>
      </c>
      <c r="E2006" s="179">
        <f>'Energy consumption (raw)'!D1956</f>
        <v>0</v>
      </c>
      <c r="F2006" s="179" t="str">
        <f>'Energy consumption (raw)'!E1956</f>
        <v>Công nghiệp</v>
      </c>
      <c r="G2006" s="179" t="str">
        <f>'Energy consumption (raw)'!F1956</f>
        <v>Sản xuất sợi, vải dệt thoi và hoàn thiện sản phẩm dệt</v>
      </c>
      <c r="H2006" s="179" t="str">
        <f>'Energy consumption (raw)'!G1956</f>
        <v>Industry</v>
      </c>
      <c r="I2006" s="179" t="str">
        <f>'Energy consumption (raw)'!I1956</f>
        <v>13 Manufacture of textiles</v>
      </c>
      <c r="J2006" s="179" t="str">
        <f>INDEX(Sector!$E$6:$E$46,MATCH('Energy consumption (toe)'!I2006,Sector!$B$6:$B$46,FALSE))</f>
        <v>Manufacture of textiles</v>
      </c>
      <c r="K2006" s="179">
        <f>IFERROR('Energy consumption (raw)'!J1956*Lists!$H$84,)</f>
        <v>57367.058130000005</v>
      </c>
      <c r="L2006" s="179">
        <f>'Energy consumption (raw)'!K1956*Lists!$H$84</f>
        <v>53936.052588000006</v>
      </c>
      <c r="M2006" s="179">
        <f>'Energy consumption (raw)'!L1956*Lists!$H$84</f>
        <v>0</v>
      </c>
      <c r="N2006" s="179">
        <f>'Energy consumption (raw)'!M1956*Lists!$H$84</f>
        <v>0</v>
      </c>
      <c r="O2006" s="178">
        <f t="shared" si="141"/>
        <v>53936.052588000006</v>
      </c>
      <c r="P2006">
        <f>'Energy consumption (raw)'!N1956*Lists!$H$85</f>
        <v>0</v>
      </c>
      <c r="Q2006">
        <f>'Energy consumption (raw)'!O1956*Lists!$H$86</f>
        <v>0</v>
      </c>
      <c r="R2006">
        <f>'Energy consumption (raw)'!P1956*Lists!$H$87</f>
        <v>0</v>
      </c>
      <c r="S2006">
        <f>'Energy consumption (raw)'!Q1956*Lists!$H$88</f>
        <v>0</v>
      </c>
      <c r="T2006">
        <f>'Energy consumption (raw)'!R1956*Lists!$H$89</f>
        <v>0</v>
      </c>
      <c r="U2006">
        <f>'Energy consumption (raw)'!S1956*Lists!$H$90</f>
        <v>0</v>
      </c>
      <c r="V2006">
        <f>'Energy consumption (raw)'!T1956*Lists!$H$91</f>
        <v>0</v>
      </c>
      <c r="W2006">
        <f>'Energy consumption (raw)'!U1956*Lists!$H$92</f>
        <v>0</v>
      </c>
      <c r="X2006">
        <f>'Energy consumption (raw)'!V1956*Lists!$H$93</f>
        <v>0</v>
      </c>
      <c r="Y2006">
        <f>'Energy consumption (raw)'!W1956*Lists!$H$94</f>
        <v>0</v>
      </c>
      <c r="Z2006">
        <f>'Energy consumption (raw)'!X1956*Lists!$H$96*1000000</f>
        <v>9738</v>
      </c>
      <c r="AA2006">
        <f>'Energy consumption (raw)'!Y1956*Lists!$H$97</f>
        <v>0</v>
      </c>
      <c r="AB2006">
        <f>'Energy consumption (raw)'!Z1956*Lists!$H$96</f>
        <v>0</v>
      </c>
      <c r="AC2006">
        <f>'Energy consumption (raw)'!AA1956*Lists!$H$98</f>
        <v>0</v>
      </c>
      <c r="AD2006">
        <f>'Energy consumption (raw)'!AB1956*Lists!$H$99</f>
        <v>0</v>
      </c>
      <c r="AE2006">
        <f>'Energy consumption (raw)'!AC1956*Lists!$H$101</f>
        <v>0</v>
      </c>
      <c r="AF2006">
        <f>'Energy consumption (raw)'!AD1956*Lists!$H$101</f>
        <v>0</v>
      </c>
      <c r="AG2006">
        <f>'Energy consumption (raw)'!AE1956*Lists!$H$101</f>
        <v>0</v>
      </c>
      <c r="AH2006">
        <f>'Energy consumption (raw)'!AF1956*Lists!$H$100</f>
        <v>0</v>
      </c>
      <c r="AI2006" s="167">
        <f t="shared" si="142"/>
        <v>63674.052588000006</v>
      </c>
      <c r="AJ2006" s="179">
        <f>'Energy consumption (raw)'!AG1956</f>
        <v>63674.052588000006</v>
      </c>
      <c r="AK2006" s="179">
        <f>'Energy consumption (raw)'!AH1956</f>
        <v>65901.437420000002</v>
      </c>
      <c r="AL2006">
        <f>IF(ROUND(AI2006,-3)=ROUND('Energy consumption (raw)'!AG1956,-3),1,0)</f>
        <v>1</v>
      </c>
      <c r="AM2006" s="179" t="str">
        <f>'Energy consumption (raw)'!AJ1956</f>
        <v>48. Dong Nai</v>
      </c>
      <c r="AN2006">
        <f>VLOOKUP(AM2006,Lists!$F$9:$G$71,2,FALSE)</f>
        <v>1</v>
      </c>
    </row>
    <row r="2007" spans="2:40" x14ac:dyDescent="0.25">
      <c r="B2007" s="65" t="str">
        <f t="shared" si="140"/>
        <v>Industry1855</v>
      </c>
      <c r="C2007" s="179">
        <f>'Energy consumption (raw)'!B1957</f>
        <v>1855</v>
      </c>
      <c r="D2007" s="179">
        <f>'Energy consumption (raw)'!C1957</f>
        <v>0</v>
      </c>
      <c r="E2007" s="179">
        <f>'Energy consumption (raw)'!D1957</f>
        <v>0</v>
      </c>
      <c r="F2007" s="179" t="str">
        <f>'Energy consumption (raw)'!E1957</f>
        <v>Công nghiệp</v>
      </c>
      <c r="G2007" s="179" t="str">
        <f>'Energy consumption (raw)'!F1957</f>
        <v>Bán buôn kim loại và quặng kim loại</v>
      </c>
      <c r="H2007" s="179" t="str">
        <f>'Energy consumption (raw)'!G1957</f>
        <v>Industry</v>
      </c>
      <c r="I2007" s="179" t="str">
        <f>'Energy consumption (raw)'!I1957</f>
        <v>45-46 Wholesale</v>
      </c>
      <c r="J2007" s="179" t="str">
        <f>INDEX(Sector!$E$6:$E$46,MATCH('Energy consumption (toe)'!I2007,Sector!$B$6:$B$46,FALSE))</f>
        <v>Wholesale</v>
      </c>
      <c r="K2007" s="179">
        <f>IFERROR('Energy consumption (raw)'!J1957*Lists!$H$84,)</f>
        <v>0</v>
      </c>
      <c r="L2007" s="179">
        <f>'Energy consumption (raw)'!K1957*Lists!$H$84</f>
        <v>6441.8335137000004</v>
      </c>
      <c r="M2007" s="179">
        <f>'Energy consumption (raw)'!L1957*Lists!$H$84</f>
        <v>0</v>
      </c>
      <c r="N2007" s="179">
        <f>'Energy consumption (raw)'!M1957*Lists!$H$84</f>
        <v>0</v>
      </c>
      <c r="O2007" s="178">
        <f t="shared" si="141"/>
        <v>6441.8335137000004</v>
      </c>
      <c r="P2007">
        <f>'Energy consumption (raw)'!N1957*Lists!$H$85</f>
        <v>0</v>
      </c>
      <c r="Q2007">
        <f>'Energy consumption (raw)'!O1957*Lists!$H$86</f>
        <v>0</v>
      </c>
      <c r="R2007">
        <f>'Energy consumption (raw)'!P1957*Lists!$H$87</f>
        <v>0</v>
      </c>
      <c r="S2007">
        <f>'Energy consumption (raw)'!Q1957*Lists!$H$88</f>
        <v>0</v>
      </c>
      <c r="T2007">
        <f>'Energy consumption (raw)'!R1957*Lists!$H$89</f>
        <v>66.504000000000005</v>
      </c>
      <c r="U2007">
        <f>'Energy consumption (raw)'!S1957*Lists!$H$90</f>
        <v>0</v>
      </c>
      <c r="V2007">
        <f>'Energy consumption (raw)'!T1957*Lists!$H$91</f>
        <v>0</v>
      </c>
      <c r="W2007">
        <f>'Energy consumption (raw)'!U1957*Lists!$H$92</f>
        <v>0</v>
      </c>
      <c r="X2007">
        <f>'Energy consumption (raw)'!V1957*Lists!$H$93</f>
        <v>0</v>
      </c>
      <c r="Y2007">
        <f>'Energy consumption (raw)'!W1957*Lists!$H$94</f>
        <v>0</v>
      </c>
      <c r="Z2007">
        <f>'Energy consumption (raw)'!X1957*Lists!$H$96*1000000</f>
        <v>0</v>
      </c>
      <c r="AA2007">
        <f>'Energy consumption (raw)'!Y1957*Lists!$H$97</f>
        <v>2616</v>
      </c>
      <c r="AB2007">
        <f>'Energy consumption (raw)'!Z1957*Lists!$H$96</f>
        <v>0</v>
      </c>
      <c r="AC2007">
        <f>'Energy consumption (raw)'!AA1957*Lists!$H$98</f>
        <v>0</v>
      </c>
      <c r="AD2007">
        <f>'Energy consumption (raw)'!AB1957*Lists!$H$99</f>
        <v>0</v>
      </c>
      <c r="AE2007">
        <f>'Energy consumption (raw)'!AC1957*Lists!$H$101</f>
        <v>0</v>
      </c>
      <c r="AF2007">
        <f>'Energy consumption (raw)'!AD1957*Lists!$H$101</f>
        <v>0</v>
      </c>
      <c r="AG2007">
        <f>'Energy consumption (raw)'!AE1957*Lists!$H$101</f>
        <v>0</v>
      </c>
      <c r="AH2007">
        <f>'Energy consumption (raw)'!AF1957*Lists!$H$100</f>
        <v>0</v>
      </c>
      <c r="AI2007" s="167">
        <f t="shared" si="142"/>
        <v>9124.3375137000003</v>
      </c>
      <c r="AJ2007" s="179">
        <f>'Energy consumption (raw)'!AG1957</f>
        <v>9124.3375137000003</v>
      </c>
      <c r="AK2007" s="179">
        <f>'Energy consumption (raw)'!AH1957</f>
        <v>7723.3548821000004</v>
      </c>
      <c r="AL2007">
        <f>IF(ROUND(AI2007,-3)=ROUND('Energy consumption (raw)'!AG1957,-3),1,0)</f>
        <v>1</v>
      </c>
      <c r="AM2007" s="179" t="str">
        <f>'Energy consumption (raw)'!AJ1957</f>
        <v>48. Dong Nai</v>
      </c>
      <c r="AN2007">
        <f>VLOOKUP(AM2007,Lists!$F$9:$G$71,2,FALSE)</f>
        <v>1</v>
      </c>
    </row>
    <row r="2008" spans="2:40" x14ac:dyDescent="0.25">
      <c r="B2008" s="65" t="str">
        <f t="shared" si="140"/>
        <v>Industry1856</v>
      </c>
      <c r="C2008" s="179">
        <f>'Energy consumption (raw)'!B1958</f>
        <v>1856</v>
      </c>
      <c r="D2008" s="179">
        <f>'Energy consumption (raw)'!C1958</f>
        <v>0</v>
      </c>
      <c r="E2008" s="179">
        <f>'Energy consumption (raw)'!D1958</f>
        <v>0</v>
      </c>
      <c r="F2008" s="179" t="str">
        <f>'Energy consumption (raw)'!E1958</f>
        <v>Công nghiệp</v>
      </c>
      <c r="G2008" s="179" t="str">
        <f>'Energy consumption (raw)'!F1958</f>
        <v>Sản xuất thiết bị y tế</v>
      </c>
      <c r="H2008" s="179" t="str">
        <f>'Energy consumption (raw)'!G1958</f>
        <v>Industry</v>
      </c>
      <c r="I2008" s="179" t="str">
        <f>'Energy consumption (raw)'!I1958</f>
        <v>32 Other manufacturing</v>
      </c>
      <c r="J2008" s="179" t="str">
        <f>INDEX(Sector!$E$6:$E$46,MATCH('Energy consumption (toe)'!I2008,Sector!$B$6:$B$46,FALSE))</f>
        <v>Other manufacturing</v>
      </c>
      <c r="K2008" s="179">
        <f>IFERROR('Energy consumption (raw)'!J1958*Lists!$H$84,)</f>
        <v>0</v>
      </c>
      <c r="L2008" s="179">
        <f>'Energy consumption (raw)'!K1958*Lists!$H$84</f>
        <v>3608.2939275000003</v>
      </c>
      <c r="M2008" s="179">
        <f>'Energy consumption (raw)'!L1958*Lists!$H$84</f>
        <v>0</v>
      </c>
      <c r="N2008" s="179">
        <f>'Energy consumption (raw)'!M1958*Lists!$H$84</f>
        <v>0</v>
      </c>
      <c r="O2008" s="178">
        <f t="shared" si="141"/>
        <v>3608.2939275000003</v>
      </c>
      <c r="P2008">
        <f>'Energy consumption (raw)'!N1958*Lists!$H$85</f>
        <v>0</v>
      </c>
      <c r="Q2008">
        <f>'Energy consumption (raw)'!O1958*Lists!$H$86</f>
        <v>0</v>
      </c>
      <c r="R2008">
        <f>'Energy consumption (raw)'!P1958*Lists!$H$87</f>
        <v>0</v>
      </c>
      <c r="S2008">
        <f>'Energy consumption (raw)'!Q1958*Lists!$H$88</f>
        <v>0</v>
      </c>
      <c r="T2008">
        <f>'Energy consumption (raw)'!R1958*Lists!$H$89</f>
        <v>0</v>
      </c>
      <c r="U2008">
        <f>'Energy consumption (raw)'!S1958*Lists!$H$90</f>
        <v>0</v>
      </c>
      <c r="V2008">
        <f>'Energy consumption (raw)'!T1958*Lists!$H$91</f>
        <v>0</v>
      </c>
      <c r="W2008">
        <f>'Energy consumption (raw)'!U1958*Lists!$H$92</f>
        <v>0</v>
      </c>
      <c r="X2008">
        <f>'Energy consumption (raw)'!V1958*Lists!$H$93</f>
        <v>0</v>
      </c>
      <c r="Y2008">
        <f>'Energy consumption (raw)'!W1958*Lists!$H$94</f>
        <v>0</v>
      </c>
      <c r="Z2008">
        <f>'Energy consumption (raw)'!X1958*Lists!$H$96*1000000</f>
        <v>0</v>
      </c>
      <c r="AA2008">
        <f>'Energy consumption (raw)'!Y1958*Lists!$H$97</f>
        <v>0</v>
      </c>
      <c r="AB2008">
        <f>'Energy consumption (raw)'!Z1958*Lists!$H$96</f>
        <v>0</v>
      </c>
      <c r="AC2008">
        <f>'Energy consumption (raw)'!AA1958*Lists!$H$98</f>
        <v>0</v>
      </c>
      <c r="AD2008">
        <f>'Energy consumption (raw)'!AB1958*Lists!$H$99</f>
        <v>0</v>
      </c>
      <c r="AE2008">
        <f>'Energy consumption (raw)'!AC1958*Lists!$H$101</f>
        <v>0</v>
      </c>
      <c r="AF2008">
        <f>'Energy consumption (raw)'!AD1958*Lists!$H$101</f>
        <v>0</v>
      </c>
      <c r="AG2008">
        <f>'Energy consumption (raw)'!AE1958*Lists!$H$101</f>
        <v>0</v>
      </c>
      <c r="AH2008">
        <f>'Energy consumption (raw)'!AF1958*Lists!$H$100</f>
        <v>0</v>
      </c>
      <c r="AI2008" s="167">
        <f t="shared" si="142"/>
        <v>3608.2939275000003</v>
      </c>
      <c r="AJ2008" s="179">
        <f>'Energy consumption (raw)'!AG1958</f>
        <v>3608.2939275000003</v>
      </c>
      <c r="AK2008" s="179">
        <f>'Energy consumption (raw)'!AH1958</f>
        <v>3591.1806688000001</v>
      </c>
      <c r="AL2008">
        <f>IF(ROUND(AI2008,-3)=ROUND('Energy consumption (raw)'!AG1958,-3),1,0)</f>
        <v>1</v>
      </c>
      <c r="AM2008" s="179" t="str">
        <f>'Energy consumption (raw)'!AJ1958</f>
        <v>48. Dong Nai</v>
      </c>
      <c r="AN2008">
        <f>VLOOKUP(AM2008,Lists!$F$9:$G$71,2,FALSE)</f>
        <v>1</v>
      </c>
    </row>
    <row r="2009" spans="2:40" x14ac:dyDescent="0.25">
      <c r="B2009" s="65" t="str">
        <f t="shared" si="140"/>
        <v>Industry1857</v>
      </c>
      <c r="C2009" s="179">
        <f>'Energy consumption (raw)'!B1959</f>
        <v>1857</v>
      </c>
      <c r="D2009" s="179">
        <f>'Energy consumption (raw)'!C1959</f>
        <v>0</v>
      </c>
      <c r="E2009" s="179">
        <f>'Energy consumption (raw)'!D1959</f>
        <v>0</v>
      </c>
      <c r="F2009" s="179" t="str">
        <f>'Energy consumption (raw)'!E1959</f>
        <v>Công nghiệp</v>
      </c>
      <c r="G2009" s="179" t="str">
        <f>'Energy consumption (raw)'!F1959</f>
        <v>thiết bị điều khiển tự động. Cho thuê văn phòng, nhà xưởng, nhà kho</v>
      </c>
      <c r="H2009" s="179" t="str">
        <f>'Energy consumption (raw)'!G1959</f>
        <v>Industry</v>
      </c>
      <c r="I2009" s="179" t="str">
        <f>'Energy consumption (raw)'!I1959</f>
        <v>26 Manufacture of computer, electronic and optical products</v>
      </c>
      <c r="J2009" s="179" t="str">
        <f>INDEX(Sector!$E$6:$E$46,MATCH('Energy consumption (toe)'!I2009,Sector!$B$6:$B$46,FALSE))</f>
        <v>Manufacture of computer, electronic and optical products</v>
      </c>
      <c r="K2009" s="179">
        <f>IFERROR('Energy consumption (raw)'!J1959*Lists!$H$84,)</f>
        <v>0</v>
      </c>
      <c r="L2009" s="179">
        <f>'Energy consumption (raw)'!K1959*Lists!$H$84</f>
        <v>1622.9699868</v>
      </c>
      <c r="M2009" s="179">
        <f>'Energy consumption (raw)'!L1959*Lists!$H$84</f>
        <v>0</v>
      </c>
      <c r="N2009" s="179">
        <f>'Energy consumption (raw)'!M1959*Lists!$H$84</f>
        <v>0</v>
      </c>
      <c r="O2009" s="178">
        <f t="shared" si="141"/>
        <v>1622.9699868</v>
      </c>
      <c r="P2009">
        <f>'Energy consumption (raw)'!N1959*Lists!$H$85</f>
        <v>0</v>
      </c>
      <c r="Q2009">
        <f>'Energy consumption (raw)'!O1959*Lists!$H$86</f>
        <v>0</v>
      </c>
      <c r="R2009">
        <f>'Energy consumption (raw)'!P1959*Lists!$H$87</f>
        <v>0</v>
      </c>
      <c r="S2009">
        <f>'Energy consumption (raw)'!Q1959*Lists!$H$88</f>
        <v>0</v>
      </c>
      <c r="T2009">
        <f>'Energy consumption (raw)'!R1959*Lists!$H$89</f>
        <v>0</v>
      </c>
      <c r="U2009">
        <f>'Energy consumption (raw)'!S1959*Lists!$H$90</f>
        <v>0</v>
      </c>
      <c r="V2009">
        <f>'Energy consumption (raw)'!T1959*Lists!$H$91</f>
        <v>0</v>
      </c>
      <c r="W2009">
        <f>'Energy consumption (raw)'!U1959*Lists!$H$92</f>
        <v>0</v>
      </c>
      <c r="X2009">
        <f>'Energy consumption (raw)'!V1959*Lists!$H$93</f>
        <v>0</v>
      </c>
      <c r="Y2009">
        <f>'Energy consumption (raw)'!W1959*Lists!$H$94</f>
        <v>0</v>
      </c>
      <c r="Z2009">
        <f>'Energy consumption (raw)'!X1959*Lists!$H$96*1000000</f>
        <v>0</v>
      </c>
      <c r="AA2009">
        <f>'Energy consumption (raw)'!Y1959*Lists!$H$97</f>
        <v>0</v>
      </c>
      <c r="AB2009">
        <f>'Energy consumption (raw)'!Z1959*Lists!$H$96</f>
        <v>0</v>
      </c>
      <c r="AC2009">
        <f>'Energy consumption (raw)'!AA1959*Lists!$H$98</f>
        <v>0</v>
      </c>
      <c r="AD2009">
        <f>'Energy consumption (raw)'!AB1959*Lists!$H$99</f>
        <v>0</v>
      </c>
      <c r="AE2009">
        <f>'Energy consumption (raw)'!AC1959*Lists!$H$101</f>
        <v>0</v>
      </c>
      <c r="AF2009">
        <f>'Energy consumption (raw)'!AD1959*Lists!$H$101</f>
        <v>0</v>
      </c>
      <c r="AG2009">
        <f>'Energy consumption (raw)'!AE1959*Lists!$H$101</f>
        <v>0</v>
      </c>
      <c r="AH2009">
        <f>'Energy consumption (raw)'!AF1959*Lists!$H$100</f>
        <v>0</v>
      </c>
      <c r="AI2009" s="167">
        <f t="shared" si="142"/>
        <v>1622.9699868</v>
      </c>
      <c r="AJ2009" s="179">
        <f>'Energy consumption (raw)'!AG1959</f>
        <v>1622.9699868</v>
      </c>
      <c r="AK2009" s="179">
        <f>'Energy consumption (raw)'!AH1959</f>
        <v>0</v>
      </c>
      <c r="AL2009">
        <f>IF(ROUND(AI2009,-3)=ROUND('Energy consumption (raw)'!AG1959,-3),1,0)</f>
        <v>1</v>
      </c>
      <c r="AM2009" s="179" t="str">
        <f>'Energy consumption (raw)'!AJ1959</f>
        <v>48. Dong Nai</v>
      </c>
      <c r="AN2009">
        <f>VLOOKUP(AM2009,Lists!$F$9:$G$71,2,FALSE)</f>
        <v>1</v>
      </c>
    </row>
    <row r="2010" spans="2:40" x14ac:dyDescent="0.25">
      <c r="B2010" s="65" t="str">
        <f t="shared" si="140"/>
        <v>Industry1858</v>
      </c>
      <c r="C2010" s="179">
        <f>'Energy consumption (raw)'!B1960</f>
        <v>1858</v>
      </c>
      <c r="D2010" s="179">
        <f>'Energy consumption (raw)'!C1960</f>
        <v>0</v>
      </c>
      <c r="E2010" s="179">
        <f>'Energy consumption (raw)'!D1960</f>
        <v>0</v>
      </c>
      <c r="F2010" s="179" t="str">
        <f>'Energy consumption (raw)'!E1960</f>
        <v>Công nghiệp</v>
      </c>
      <c r="G2010" s="179" t="str">
        <f>'Energy consumption (raw)'!F1960</f>
        <v>Sản xuất pin và ắc quy</v>
      </c>
      <c r="H2010" s="179" t="str">
        <f>'Energy consumption (raw)'!G1960</f>
        <v>Industry</v>
      </c>
      <c r="I2010" s="179" t="str">
        <f>'Energy consumption (raw)'!I1960</f>
        <v>27 Manufacture of electrical equipment</v>
      </c>
      <c r="J2010" s="179" t="str">
        <f>INDEX(Sector!$E$6:$E$46,MATCH('Energy consumption (toe)'!I2010,Sector!$B$6:$B$46,FALSE))</f>
        <v>Manufacture of electrical equipment</v>
      </c>
      <c r="K2010" s="179">
        <f>IFERROR('Energy consumption (raw)'!J1960*Lists!$H$84,)</f>
        <v>0</v>
      </c>
      <c r="L2010" s="179">
        <f>'Energy consumption (raw)'!K1960*Lists!$H$84</f>
        <v>10827.668594800001</v>
      </c>
      <c r="M2010" s="179">
        <f>'Energy consumption (raw)'!L1960*Lists!$H$84</f>
        <v>0</v>
      </c>
      <c r="N2010" s="179">
        <f>'Energy consumption (raw)'!M1960*Lists!$H$84</f>
        <v>0</v>
      </c>
      <c r="O2010" s="178">
        <f t="shared" si="141"/>
        <v>10827.668594800001</v>
      </c>
      <c r="P2010">
        <f>'Energy consumption (raw)'!N1960*Lists!$H$85</f>
        <v>0</v>
      </c>
      <c r="Q2010">
        <f>'Energy consumption (raw)'!O1960*Lists!$H$86</f>
        <v>0</v>
      </c>
      <c r="R2010">
        <f>'Energy consumption (raw)'!P1960*Lists!$H$87</f>
        <v>0</v>
      </c>
      <c r="S2010">
        <f>'Energy consumption (raw)'!Q1960*Lists!$H$88</f>
        <v>0</v>
      </c>
      <c r="T2010">
        <f>'Energy consumption (raw)'!R1960*Lists!$H$89</f>
        <v>0</v>
      </c>
      <c r="U2010">
        <f>'Energy consumption (raw)'!S1960*Lists!$H$90</f>
        <v>0</v>
      </c>
      <c r="V2010">
        <f>'Energy consumption (raw)'!T1960*Lists!$H$91</f>
        <v>0</v>
      </c>
      <c r="W2010">
        <f>'Energy consumption (raw)'!U1960*Lists!$H$92</f>
        <v>0</v>
      </c>
      <c r="X2010">
        <f>'Energy consumption (raw)'!V1960*Lists!$H$93</f>
        <v>0</v>
      </c>
      <c r="Y2010">
        <f>'Energy consumption (raw)'!W1960*Lists!$H$94</f>
        <v>0</v>
      </c>
      <c r="Z2010">
        <f>'Energy consumption (raw)'!X1960*Lists!$H$96*1000000</f>
        <v>0</v>
      </c>
      <c r="AA2010">
        <f>'Energy consumption (raw)'!Y1960*Lists!$H$97</f>
        <v>0</v>
      </c>
      <c r="AB2010">
        <f>'Energy consumption (raw)'!Z1960*Lists!$H$96</f>
        <v>0</v>
      </c>
      <c r="AC2010">
        <f>'Energy consumption (raw)'!AA1960*Lists!$H$98</f>
        <v>0</v>
      </c>
      <c r="AD2010">
        <f>'Energy consumption (raw)'!AB1960*Lists!$H$99</f>
        <v>0</v>
      </c>
      <c r="AE2010">
        <f>'Energy consumption (raw)'!AC1960*Lists!$H$101</f>
        <v>0</v>
      </c>
      <c r="AF2010">
        <f>'Energy consumption (raw)'!AD1960*Lists!$H$101</f>
        <v>0</v>
      </c>
      <c r="AG2010">
        <f>'Energy consumption (raw)'!AE1960*Lists!$H$101</f>
        <v>0</v>
      </c>
      <c r="AH2010">
        <f>'Energy consumption (raw)'!AF1960*Lists!$H$100</f>
        <v>0</v>
      </c>
      <c r="AI2010" s="167">
        <f t="shared" si="142"/>
        <v>10827.668594800001</v>
      </c>
      <c r="AJ2010" s="179">
        <f>'Energy consumption (raw)'!AG1960</f>
        <v>10827.668594800001</v>
      </c>
      <c r="AK2010" s="179">
        <f>'Energy consumption (raw)'!AH1960</f>
        <v>8872.25</v>
      </c>
      <c r="AL2010">
        <f>IF(ROUND(AI2010,-3)=ROUND('Energy consumption (raw)'!AG1960,-3),1,0)</f>
        <v>1</v>
      </c>
      <c r="AM2010" s="179" t="str">
        <f>'Energy consumption (raw)'!AJ1960</f>
        <v>48. Dong Nai</v>
      </c>
      <c r="AN2010">
        <f>VLOOKUP(AM2010,Lists!$F$9:$G$71,2,FALSE)</f>
        <v>1</v>
      </c>
    </row>
    <row r="2011" spans="2:40" x14ac:dyDescent="0.25">
      <c r="B2011" s="65" t="str">
        <f t="shared" si="140"/>
        <v>Industry1859</v>
      </c>
      <c r="C2011" s="179">
        <f>'Energy consumption (raw)'!B1961</f>
        <v>1859</v>
      </c>
      <c r="D2011" s="179">
        <f>'Energy consumption (raw)'!C1961</f>
        <v>0</v>
      </c>
      <c r="E2011" s="179">
        <f>'Energy consumption (raw)'!D1961</f>
        <v>0</v>
      </c>
      <c r="F2011" s="179" t="str">
        <f>'Energy consumption (raw)'!E1961</f>
        <v>Công nghiệp</v>
      </c>
      <c r="G2011" s="179" t="str">
        <f>'Energy consumption (raw)'!F1961</f>
        <v>Dệt</v>
      </c>
      <c r="H2011" s="179" t="str">
        <f>'Energy consumption (raw)'!G1961</f>
        <v>Industry</v>
      </c>
      <c r="I2011" s="179" t="str">
        <f>'Energy consumption (raw)'!I1961</f>
        <v>13 Manufacture of textiles</v>
      </c>
      <c r="J2011" s="179" t="str">
        <f>INDEX(Sector!$E$6:$E$46,MATCH('Energy consumption (toe)'!I2011,Sector!$B$6:$B$46,FALSE))</f>
        <v>Manufacture of textiles</v>
      </c>
      <c r="K2011" s="179">
        <f>IFERROR('Energy consumption (raw)'!J1961*Lists!$H$84,)</f>
        <v>0</v>
      </c>
      <c r="L2011" s="179">
        <f>'Energy consumption (raw)'!K1961*Lists!$H$84</f>
        <v>2477.6421615000004</v>
      </c>
      <c r="M2011" s="179">
        <f>'Energy consumption (raw)'!L1961*Lists!$H$84</f>
        <v>0</v>
      </c>
      <c r="N2011" s="179">
        <f>'Energy consumption (raw)'!M1961*Lists!$H$84</f>
        <v>0</v>
      </c>
      <c r="O2011" s="178">
        <f t="shared" si="141"/>
        <v>2477.6421615000004</v>
      </c>
      <c r="P2011">
        <f>'Energy consumption (raw)'!N1961*Lists!$H$85</f>
        <v>0</v>
      </c>
      <c r="Q2011">
        <f>'Energy consumption (raw)'!O1961*Lists!$H$86</f>
        <v>0</v>
      </c>
      <c r="R2011">
        <f>'Energy consumption (raw)'!P1961*Lists!$H$87</f>
        <v>0</v>
      </c>
      <c r="S2011">
        <f>'Energy consumption (raw)'!Q1961*Lists!$H$88</f>
        <v>0</v>
      </c>
      <c r="T2011">
        <f>'Energy consumption (raw)'!R1961*Lists!$H$89</f>
        <v>0</v>
      </c>
      <c r="U2011">
        <f>'Energy consumption (raw)'!S1961*Lists!$H$90</f>
        <v>0</v>
      </c>
      <c r="V2011">
        <f>'Energy consumption (raw)'!T1961*Lists!$H$91</f>
        <v>0</v>
      </c>
      <c r="W2011">
        <f>'Energy consumption (raw)'!U1961*Lists!$H$92</f>
        <v>0</v>
      </c>
      <c r="X2011">
        <f>'Energy consumption (raw)'!V1961*Lists!$H$93</f>
        <v>0</v>
      </c>
      <c r="Y2011">
        <f>'Energy consumption (raw)'!W1961*Lists!$H$94</f>
        <v>0</v>
      </c>
      <c r="Z2011">
        <f>'Energy consumption (raw)'!X1961*Lists!$H$96*1000000</f>
        <v>0</v>
      </c>
      <c r="AA2011">
        <f>'Energy consumption (raw)'!Y1961*Lists!$H$97</f>
        <v>0</v>
      </c>
      <c r="AB2011">
        <f>'Energy consumption (raw)'!Z1961*Lists!$H$96</f>
        <v>0</v>
      </c>
      <c r="AC2011">
        <f>'Energy consumption (raw)'!AA1961*Lists!$H$98</f>
        <v>0</v>
      </c>
      <c r="AD2011">
        <f>'Energy consumption (raw)'!AB1961*Lists!$H$99</f>
        <v>0</v>
      </c>
      <c r="AE2011">
        <f>'Energy consumption (raw)'!AC1961*Lists!$H$101</f>
        <v>0</v>
      </c>
      <c r="AF2011">
        <f>'Energy consumption (raw)'!AD1961*Lists!$H$101</f>
        <v>0</v>
      </c>
      <c r="AG2011">
        <f>'Energy consumption (raw)'!AE1961*Lists!$H$101</f>
        <v>0</v>
      </c>
      <c r="AH2011">
        <f>'Energy consumption (raw)'!AF1961*Lists!$H$100</f>
        <v>0</v>
      </c>
      <c r="AI2011" s="167">
        <f t="shared" si="142"/>
        <v>2477.6421615000004</v>
      </c>
      <c r="AJ2011" s="179">
        <f>'Energy consumption (raw)'!AG1961</f>
        <v>2477.6421615000004</v>
      </c>
      <c r="AK2011" s="179">
        <f>'Energy consumption (raw)'!AH1961</f>
        <v>0</v>
      </c>
      <c r="AL2011">
        <f>IF(ROUND(AI2011,-3)=ROUND('Energy consumption (raw)'!AG1961,-3),1,0)</f>
        <v>1</v>
      </c>
      <c r="AM2011" s="179" t="str">
        <f>'Energy consumption (raw)'!AJ1961</f>
        <v>48. Dong Nai</v>
      </c>
      <c r="AN2011">
        <f>VLOOKUP(AM2011,Lists!$F$9:$G$71,2,FALSE)</f>
        <v>1</v>
      </c>
    </row>
    <row r="2012" spans="2:40" x14ac:dyDescent="0.25">
      <c r="B2012" s="65" t="str">
        <f t="shared" si="140"/>
        <v>Industry1860</v>
      </c>
      <c r="C2012" s="179">
        <f>'Energy consumption (raw)'!B1962</f>
        <v>1860</v>
      </c>
      <c r="D2012" s="179">
        <f>'Energy consumption (raw)'!C1962</f>
        <v>0</v>
      </c>
      <c r="E2012" s="179">
        <f>'Energy consumption (raw)'!D1962</f>
        <v>0</v>
      </c>
      <c r="F2012" s="179" t="str">
        <f>'Energy consumption (raw)'!E1962</f>
        <v>Công nghiệp</v>
      </c>
      <c r="G2012" s="179" t="str">
        <f>'Energy consumption (raw)'!F1962</f>
        <v>Pin và Ắc quy</v>
      </c>
      <c r="H2012" s="179" t="str">
        <f>'Energy consumption (raw)'!G1962</f>
        <v>Industry</v>
      </c>
      <c r="I2012" s="179" t="str">
        <f>'Energy consumption (raw)'!I1962</f>
        <v>27 Manufacture of electrical equipment</v>
      </c>
      <c r="J2012" s="179" t="str">
        <f>INDEX(Sector!$E$6:$E$46,MATCH('Energy consumption (toe)'!I2012,Sector!$B$6:$B$46,FALSE))</f>
        <v>Manufacture of electrical equipment</v>
      </c>
      <c r="K2012" s="179">
        <f>IFERROR('Energy consumption (raw)'!J1962*Lists!$H$84,)</f>
        <v>0</v>
      </c>
      <c r="L2012" s="179">
        <f>'Energy consumption (raw)'!K1962*Lists!$H$84</f>
        <v>10928.910688200001</v>
      </c>
      <c r="M2012" s="179">
        <f>'Energy consumption (raw)'!L1962*Lists!$H$84</f>
        <v>0</v>
      </c>
      <c r="N2012" s="179">
        <f>'Energy consumption (raw)'!M1962*Lists!$H$84</f>
        <v>0</v>
      </c>
      <c r="O2012" s="178">
        <f t="shared" si="141"/>
        <v>10928.910688200001</v>
      </c>
      <c r="P2012">
        <f>'Energy consumption (raw)'!N1962*Lists!$H$85</f>
        <v>0</v>
      </c>
      <c r="Q2012">
        <f>'Energy consumption (raw)'!O1962*Lists!$H$86</f>
        <v>0</v>
      </c>
      <c r="R2012">
        <f>'Energy consumption (raw)'!P1962*Lists!$H$87</f>
        <v>0</v>
      </c>
      <c r="S2012">
        <f>'Energy consumption (raw)'!Q1962*Lists!$H$88</f>
        <v>0</v>
      </c>
      <c r="T2012">
        <f>'Energy consumption (raw)'!R1962*Lists!$H$89</f>
        <v>0</v>
      </c>
      <c r="U2012">
        <f>'Energy consumption (raw)'!S1962*Lists!$H$90</f>
        <v>0</v>
      </c>
      <c r="V2012">
        <f>'Energy consumption (raw)'!T1962*Lists!$H$91</f>
        <v>0</v>
      </c>
      <c r="W2012">
        <f>'Energy consumption (raw)'!U1962*Lists!$H$92</f>
        <v>0</v>
      </c>
      <c r="X2012">
        <f>'Energy consumption (raw)'!V1962*Lists!$H$93</f>
        <v>0</v>
      </c>
      <c r="Y2012">
        <f>'Energy consumption (raw)'!W1962*Lists!$H$94</f>
        <v>0</v>
      </c>
      <c r="Z2012">
        <f>'Energy consumption (raw)'!X1962*Lists!$H$96*1000000</f>
        <v>0</v>
      </c>
      <c r="AA2012">
        <f>'Energy consumption (raw)'!Y1962*Lists!$H$97</f>
        <v>0</v>
      </c>
      <c r="AB2012">
        <f>'Energy consumption (raw)'!Z1962*Lists!$H$96</f>
        <v>0</v>
      </c>
      <c r="AC2012">
        <f>'Energy consumption (raw)'!AA1962*Lists!$H$98</f>
        <v>0</v>
      </c>
      <c r="AD2012">
        <f>'Energy consumption (raw)'!AB1962*Lists!$H$99</f>
        <v>0</v>
      </c>
      <c r="AE2012">
        <f>'Energy consumption (raw)'!AC1962*Lists!$H$101</f>
        <v>0</v>
      </c>
      <c r="AF2012">
        <f>'Energy consumption (raw)'!AD1962*Lists!$H$101</f>
        <v>0</v>
      </c>
      <c r="AG2012">
        <f>'Energy consumption (raw)'!AE1962*Lists!$H$101</f>
        <v>0</v>
      </c>
      <c r="AH2012">
        <f>'Energy consumption (raw)'!AF1962*Lists!$H$100</f>
        <v>0</v>
      </c>
      <c r="AI2012" s="167">
        <f t="shared" si="142"/>
        <v>10928.910688200001</v>
      </c>
      <c r="AJ2012" s="179">
        <f>'Energy consumption (raw)'!AG1962</f>
        <v>10928.910688200001</v>
      </c>
      <c r="AK2012" s="179">
        <f>'Energy consumption (raw)'!AH1962</f>
        <v>0</v>
      </c>
      <c r="AL2012">
        <f>IF(ROUND(AI2012,-3)=ROUND('Energy consumption (raw)'!AG1962,-3),1,0)</f>
        <v>1</v>
      </c>
      <c r="AM2012" s="179" t="str">
        <f>'Energy consumption (raw)'!AJ1962</f>
        <v>48. Dong Nai</v>
      </c>
      <c r="AN2012">
        <f>VLOOKUP(AM2012,Lists!$F$9:$G$71,2,FALSE)</f>
        <v>1</v>
      </c>
    </row>
    <row r="2013" spans="2:40" x14ac:dyDescent="0.25">
      <c r="B2013" s="65" t="str">
        <f t="shared" si="140"/>
        <v>Industry1861</v>
      </c>
      <c r="C2013" s="179">
        <f>'Energy consumption (raw)'!B1963</f>
        <v>1861</v>
      </c>
      <c r="D2013" s="179">
        <f>'Energy consumption (raw)'!C1963</f>
        <v>0</v>
      </c>
      <c r="E2013" s="179">
        <f>'Energy consumption (raw)'!D1963</f>
        <v>0</v>
      </c>
      <c r="F2013" s="179" t="str">
        <f>'Energy consumption (raw)'!E1963</f>
        <v>Công nghiệp</v>
      </c>
      <c r="G2013" s="179" t="str">
        <f>'Energy consumption (raw)'!F1963</f>
        <v>Sản xuất giày dép</v>
      </c>
      <c r="H2013" s="179" t="str">
        <f>'Energy consumption (raw)'!G1963</f>
        <v>Industry</v>
      </c>
      <c r="I2013" s="179" t="str">
        <f>'Energy consumption (raw)'!I1963</f>
        <v>14 Manufacture of wearing apparel</v>
      </c>
      <c r="J2013" s="179" t="str">
        <f>INDEX(Sector!$E$6:$E$46,MATCH('Energy consumption (toe)'!I2013,Sector!$B$6:$B$46,FALSE))</f>
        <v>Manufacture of wearing apparel</v>
      </c>
      <c r="K2013" s="179">
        <f>IFERROR('Energy consumption (raw)'!J1963*Lists!$H$84,)</f>
        <v>0</v>
      </c>
      <c r="L2013" s="179">
        <f>'Energy consumption (raw)'!K1963*Lists!$H$84</f>
        <v>11518.698676</v>
      </c>
      <c r="M2013" s="179">
        <f>'Energy consumption (raw)'!L1963*Lists!$H$84</f>
        <v>0</v>
      </c>
      <c r="N2013" s="179">
        <f>'Energy consumption (raw)'!M1963*Lists!$H$84</f>
        <v>0</v>
      </c>
      <c r="O2013" s="178">
        <f t="shared" si="141"/>
        <v>11518.698676</v>
      </c>
      <c r="P2013">
        <f>'Energy consumption (raw)'!N1963*Lists!$H$85</f>
        <v>0</v>
      </c>
      <c r="Q2013">
        <f>'Energy consumption (raw)'!O1963*Lists!$H$86</f>
        <v>0</v>
      </c>
      <c r="R2013">
        <f>'Energy consumption (raw)'!P1963*Lists!$H$87</f>
        <v>0</v>
      </c>
      <c r="S2013">
        <f>'Energy consumption (raw)'!Q1963*Lists!$H$88</f>
        <v>0</v>
      </c>
      <c r="T2013">
        <f>'Energy consumption (raw)'!R1963*Lists!$H$89</f>
        <v>24.48</v>
      </c>
      <c r="U2013">
        <f>'Energy consumption (raw)'!S1963*Lists!$H$90</f>
        <v>0</v>
      </c>
      <c r="V2013">
        <f>'Energy consumption (raw)'!T1963*Lists!$H$91</f>
        <v>0</v>
      </c>
      <c r="W2013">
        <f>'Energy consumption (raw)'!U1963*Lists!$H$92</f>
        <v>0</v>
      </c>
      <c r="X2013">
        <f>'Energy consumption (raw)'!V1963*Lists!$H$93</f>
        <v>0</v>
      </c>
      <c r="Y2013">
        <f>'Energy consumption (raw)'!W1963*Lists!$H$94</f>
        <v>0</v>
      </c>
      <c r="Z2013">
        <f>'Energy consumption (raw)'!X1963*Lists!$H$96*1000000</f>
        <v>0</v>
      </c>
      <c r="AA2013">
        <f>'Energy consumption (raw)'!Y1963*Lists!$H$97</f>
        <v>0.88944000000000001</v>
      </c>
      <c r="AB2013">
        <f>'Energy consumption (raw)'!Z1963*Lists!$H$96</f>
        <v>0</v>
      </c>
      <c r="AC2013">
        <f>'Energy consumption (raw)'!AA1963*Lists!$H$98</f>
        <v>0</v>
      </c>
      <c r="AD2013">
        <f>'Energy consumption (raw)'!AB1963*Lists!$H$99</f>
        <v>0</v>
      </c>
      <c r="AE2013">
        <f>'Energy consumption (raw)'!AC1963*Lists!$H$101</f>
        <v>0</v>
      </c>
      <c r="AF2013">
        <f>'Energy consumption (raw)'!AD1963*Lists!$H$101</f>
        <v>0</v>
      </c>
      <c r="AG2013">
        <f>'Energy consumption (raw)'!AE1963*Lists!$H$101</f>
        <v>0</v>
      </c>
      <c r="AH2013">
        <f>'Energy consumption (raw)'!AF1963*Lists!$H$100</f>
        <v>0</v>
      </c>
      <c r="AI2013" s="167">
        <f t="shared" si="142"/>
        <v>11544.068116</v>
      </c>
      <c r="AJ2013" s="179">
        <f>'Energy consumption (raw)'!AG1963</f>
        <v>11544.068116</v>
      </c>
      <c r="AK2013" s="179">
        <f>'Energy consumption (raw)'!AH1963</f>
        <v>9227.1400000000012</v>
      </c>
      <c r="AL2013">
        <f>IF(ROUND(AI2013,-3)=ROUND('Energy consumption (raw)'!AG1963,-3),1,0)</f>
        <v>1</v>
      </c>
      <c r="AM2013" s="179" t="str">
        <f>'Energy consumption (raw)'!AJ1963</f>
        <v>48. Dong Nai</v>
      </c>
      <c r="AN2013">
        <f>VLOOKUP(AM2013,Lists!$F$9:$G$71,2,FALSE)</f>
        <v>1</v>
      </c>
    </row>
    <row r="2014" spans="2:40" x14ac:dyDescent="0.25">
      <c r="B2014" s="65" t="str">
        <f t="shared" si="140"/>
        <v>Industry1862</v>
      </c>
      <c r="C2014" s="179">
        <f>'Energy consumption (raw)'!B1964</f>
        <v>1862</v>
      </c>
      <c r="D2014" s="179">
        <f>'Energy consumption (raw)'!C1964</f>
        <v>0</v>
      </c>
      <c r="E2014" s="179">
        <f>'Energy consumption (raw)'!D1964</f>
        <v>0</v>
      </c>
      <c r="F2014" s="179" t="str">
        <f>'Energy consumption (raw)'!E1964</f>
        <v>Công nghiệp</v>
      </c>
      <c r="G2014" s="179" t="str">
        <f>'Energy consumption (raw)'!F1964</f>
        <v>Sản xuất sợi</v>
      </c>
      <c r="H2014" s="179" t="str">
        <f>'Energy consumption (raw)'!G1964</f>
        <v>Industry</v>
      </c>
      <c r="I2014" s="179" t="str">
        <f>'Energy consumption (raw)'!I1964</f>
        <v>13 Manufacture of textiles</v>
      </c>
      <c r="J2014" s="179" t="str">
        <f>INDEX(Sector!$E$6:$E$46,MATCH('Energy consumption (toe)'!I2014,Sector!$B$6:$B$46,FALSE))</f>
        <v>Manufacture of textiles</v>
      </c>
      <c r="K2014" s="179">
        <f>IFERROR('Energy consumption (raw)'!J1964*Lists!$H$84,)</f>
        <v>0</v>
      </c>
      <c r="L2014" s="179">
        <f>'Energy consumption (raw)'!K1964*Lists!$H$84</f>
        <v>23336.7512331</v>
      </c>
      <c r="M2014" s="179">
        <f>'Energy consumption (raw)'!L1964*Lists!$H$84</f>
        <v>0</v>
      </c>
      <c r="N2014" s="179">
        <f>'Energy consumption (raw)'!M1964*Lists!$H$84</f>
        <v>0</v>
      </c>
      <c r="O2014" s="178">
        <f t="shared" si="141"/>
        <v>23336.7512331</v>
      </c>
      <c r="P2014">
        <f>'Energy consumption (raw)'!N1964*Lists!$H$85</f>
        <v>0</v>
      </c>
      <c r="Q2014">
        <f>'Energy consumption (raw)'!O1964*Lists!$H$86</f>
        <v>0</v>
      </c>
      <c r="R2014">
        <f>'Energy consumption (raw)'!P1964*Lists!$H$87</f>
        <v>0</v>
      </c>
      <c r="S2014">
        <f>'Energy consumption (raw)'!Q1964*Lists!$H$88</f>
        <v>0</v>
      </c>
      <c r="T2014">
        <f>'Energy consumption (raw)'!R1964*Lists!$H$89</f>
        <v>0</v>
      </c>
      <c r="U2014">
        <f>'Energy consumption (raw)'!S1964*Lists!$H$90</f>
        <v>0</v>
      </c>
      <c r="V2014">
        <f>'Energy consumption (raw)'!T1964*Lists!$H$91</f>
        <v>0</v>
      </c>
      <c r="W2014">
        <f>'Energy consumption (raw)'!U1964*Lists!$H$92</f>
        <v>0</v>
      </c>
      <c r="X2014">
        <f>'Energy consumption (raw)'!V1964*Lists!$H$93</f>
        <v>0</v>
      </c>
      <c r="Y2014">
        <f>'Energy consumption (raw)'!W1964*Lists!$H$94</f>
        <v>0</v>
      </c>
      <c r="Z2014">
        <f>'Energy consumption (raw)'!X1964*Lists!$H$96*1000000</f>
        <v>0</v>
      </c>
      <c r="AA2014">
        <f>'Energy consumption (raw)'!Y1964*Lists!$H$97</f>
        <v>0</v>
      </c>
      <c r="AB2014">
        <f>'Energy consumption (raw)'!Z1964*Lists!$H$96</f>
        <v>0</v>
      </c>
      <c r="AC2014">
        <f>'Energy consumption (raw)'!AA1964*Lists!$H$98</f>
        <v>0</v>
      </c>
      <c r="AD2014">
        <f>'Energy consumption (raw)'!AB1964*Lists!$H$99</f>
        <v>0</v>
      </c>
      <c r="AE2014">
        <f>'Energy consumption (raw)'!AC1964*Lists!$H$101</f>
        <v>0</v>
      </c>
      <c r="AF2014">
        <f>'Energy consumption (raw)'!AD1964*Lists!$H$101</f>
        <v>0</v>
      </c>
      <c r="AG2014">
        <f>'Energy consumption (raw)'!AE1964*Lists!$H$101</f>
        <v>0</v>
      </c>
      <c r="AH2014">
        <f>'Energy consumption (raw)'!AF1964*Lists!$H$100</f>
        <v>0</v>
      </c>
      <c r="AI2014" s="167">
        <f t="shared" si="142"/>
        <v>23336.7512331</v>
      </c>
      <c r="AJ2014" s="179">
        <f>'Energy consumption (raw)'!AG1964</f>
        <v>23336.7512331</v>
      </c>
      <c r="AK2014" s="179">
        <f>'Energy consumption (raw)'!AH1964</f>
        <v>15970.050000000001</v>
      </c>
      <c r="AL2014">
        <f>IF(ROUND(AI2014,-3)=ROUND('Energy consumption (raw)'!AG1964,-3),1,0)</f>
        <v>1</v>
      </c>
      <c r="AM2014" s="179" t="str">
        <f>'Energy consumption (raw)'!AJ1964</f>
        <v>48. Dong Nai</v>
      </c>
      <c r="AN2014">
        <f>VLOOKUP(AM2014,Lists!$F$9:$G$71,2,FALSE)</f>
        <v>1</v>
      </c>
    </row>
    <row r="2015" spans="2:40" x14ac:dyDescent="0.25">
      <c r="B2015" s="65" t="str">
        <f t="shared" si="140"/>
        <v>Industry1863</v>
      </c>
      <c r="C2015" s="179">
        <f>'Energy consumption (raw)'!B1965</f>
        <v>1863</v>
      </c>
      <c r="D2015" s="179">
        <f>'Energy consumption (raw)'!C1965</f>
        <v>0</v>
      </c>
      <c r="E2015" s="179">
        <f>'Energy consumption (raw)'!D1965</f>
        <v>0</v>
      </c>
      <c r="F2015" s="179" t="str">
        <f>'Energy consumption (raw)'!E1965</f>
        <v>Công nghiệp</v>
      </c>
      <c r="G2015" s="179" t="str">
        <f>'Energy consumption (raw)'!F1965</f>
        <v>Sản xuất sắt thép, gang</v>
      </c>
      <c r="H2015" s="179" t="str">
        <f>'Energy consumption (raw)'!G1965</f>
        <v>Industry</v>
      </c>
      <c r="I2015" s="179" t="str">
        <f>'Energy consumption (raw)'!I1965</f>
        <v>24 Manufacture of basic metals</v>
      </c>
      <c r="J2015" s="179" t="str">
        <f>INDEX(Sector!$E$6:$E$46,MATCH('Energy consumption (toe)'!I2015,Sector!$B$6:$B$46,FALSE))</f>
        <v>Manufacture of basic metals</v>
      </c>
      <c r="K2015" s="179">
        <f>IFERROR('Energy consumption (raw)'!J1965*Lists!$H$84,)</f>
        <v>0</v>
      </c>
      <c r="L2015" s="179">
        <f>'Energy consumption (raw)'!K1965*Lists!$H$84</f>
        <v>12041.8660958</v>
      </c>
      <c r="M2015" s="179">
        <f>'Energy consumption (raw)'!L1965*Lists!$H$84</f>
        <v>0</v>
      </c>
      <c r="N2015" s="179">
        <f>'Energy consumption (raw)'!M1965*Lists!$H$84</f>
        <v>0</v>
      </c>
      <c r="O2015" s="178">
        <f t="shared" si="141"/>
        <v>12041.8660958</v>
      </c>
      <c r="P2015">
        <f>'Energy consumption (raw)'!N1965*Lists!$H$85</f>
        <v>0</v>
      </c>
      <c r="Q2015">
        <f>'Energy consumption (raw)'!O1965*Lists!$H$86</f>
        <v>0</v>
      </c>
      <c r="R2015">
        <f>'Energy consumption (raw)'!P1965*Lists!$H$87</f>
        <v>0</v>
      </c>
      <c r="S2015">
        <f>'Energy consumption (raw)'!Q1965*Lists!$H$88</f>
        <v>0</v>
      </c>
      <c r="T2015">
        <f>'Energy consumption (raw)'!R1965*Lists!$H$89</f>
        <v>0</v>
      </c>
      <c r="U2015">
        <f>'Energy consumption (raw)'!S1965*Lists!$H$90</f>
        <v>0</v>
      </c>
      <c r="V2015">
        <f>'Energy consumption (raw)'!T1965*Lists!$H$91</f>
        <v>0</v>
      </c>
      <c r="W2015">
        <f>'Energy consumption (raw)'!U1965*Lists!$H$92</f>
        <v>0</v>
      </c>
      <c r="X2015">
        <f>'Energy consumption (raw)'!V1965*Lists!$H$93</f>
        <v>0</v>
      </c>
      <c r="Y2015">
        <f>'Energy consumption (raw)'!W1965*Lists!$H$94</f>
        <v>0</v>
      </c>
      <c r="Z2015">
        <f>'Energy consumption (raw)'!X1965*Lists!$H$96*1000000</f>
        <v>0</v>
      </c>
      <c r="AA2015">
        <f>'Energy consumption (raw)'!Y1965*Lists!$H$97</f>
        <v>0</v>
      </c>
      <c r="AB2015">
        <f>'Energy consumption (raw)'!Z1965*Lists!$H$96</f>
        <v>0</v>
      </c>
      <c r="AC2015">
        <f>'Energy consumption (raw)'!AA1965*Lists!$H$98</f>
        <v>0</v>
      </c>
      <c r="AD2015">
        <f>'Energy consumption (raw)'!AB1965*Lists!$H$99</f>
        <v>0</v>
      </c>
      <c r="AE2015">
        <f>'Energy consumption (raw)'!AC1965*Lists!$H$101</f>
        <v>0</v>
      </c>
      <c r="AF2015">
        <f>'Energy consumption (raw)'!AD1965*Lists!$H$101</f>
        <v>0</v>
      </c>
      <c r="AG2015">
        <f>'Energy consumption (raw)'!AE1965*Lists!$H$101</f>
        <v>0</v>
      </c>
      <c r="AH2015">
        <f>'Energy consumption (raw)'!AF1965*Lists!$H$100</f>
        <v>0</v>
      </c>
      <c r="AI2015" s="167">
        <f t="shared" si="142"/>
        <v>12041.8660958</v>
      </c>
      <c r="AJ2015" s="179">
        <f>'Energy consumption (raw)'!AG1965</f>
        <v>22042</v>
      </c>
      <c r="AK2015" s="179">
        <f>'Energy consumption (raw)'!AH1965</f>
        <v>10646.7</v>
      </c>
      <c r="AL2015">
        <f>IF(ROUND(AI2015,-3)=ROUND('Energy consumption (raw)'!AG1965,-3),1,0)</f>
        <v>0</v>
      </c>
      <c r="AM2015" s="179" t="str">
        <f>'Energy consumption (raw)'!AJ1965</f>
        <v>48. Dong Nai</v>
      </c>
      <c r="AN2015">
        <f>VLOOKUP(AM2015,Lists!$F$9:$G$71,2,FALSE)</f>
        <v>1</v>
      </c>
    </row>
    <row r="2016" spans="2:40" x14ac:dyDescent="0.25">
      <c r="B2016" s="65" t="str">
        <f t="shared" si="140"/>
        <v>Industry1864</v>
      </c>
      <c r="C2016" s="179">
        <f>'Energy consumption (raw)'!B1966</f>
        <v>1864</v>
      </c>
      <c r="D2016" s="179">
        <f>'Energy consumption (raw)'!C1966</f>
        <v>0</v>
      </c>
      <c r="E2016" s="179">
        <f>'Energy consumption (raw)'!D1966</f>
        <v>0</v>
      </c>
      <c r="F2016" s="179" t="str">
        <f>'Energy consumption (raw)'!E1966</f>
        <v>Công nghiệp</v>
      </c>
      <c r="G2016" s="179" t="str">
        <f>'Energy consumption (raw)'!F1966</f>
        <v>Dệt may</v>
      </c>
      <c r="H2016" s="179" t="str">
        <f>'Energy consumption (raw)'!G1966</f>
        <v>Industry</v>
      </c>
      <c r="I2016" s="179" t="str">
        <f>'Energy consumption (raw)'!I1966</f>
        <v>13 Manufacture of textiles</v>
      </c>
      <c r="J2016" s="179" t="str">
        <f>INDEX(Sector!$E$6:$E$46,MATCH('Energy consumption (toe)'!I2016,Sector!$B$6:$B$46,FALSE))</f>
        <v>Manufacture of textiles</v>
      </c>
      <c r="K2016" s="179">
        <f>IFERROR('Energy consumption (raw)'!J1966*Lists!$H$84,)</f>
        <v>0</v>
      </c>
      <c r="L2016" s="179">
        <f>'Energy consumption (raw)'!K1966*Lists!$H$84</f>
        <v>52136.605679400003</v>
      </c>
      <c r="M2016" s="179">
        <f>'Energy consumption (raw)'!L1966*Lists!$H$84</f>
        <v>0</v>
      </c>
      <c r="N2016" s="179">
        <f>'Energy consumption (raw)'!M1966*Lists!$H$84</f>
        <v>0</v>
      </c>
      <c r="O2016" s="178">
        <f t="shared" si="141"/>
        <v>52136.605679400003</v>
      </c>
      <c r="P2016">
        <f>'Energy consumption (raw)'!N1966*Lists!$H$85</f>
        <v>0</v>
      </c>
      <c r="Q2016">
        <f>'Energy consumption (raw)'!O1966*Lists!$H$86</f>
        <v>0</v>
      </c>
      <c r="R2016">
        <f>'Energy consumption (raw)'!P1966*Lists!$H$87</f>
        <v>0</v>
      </c>
      <c r="S2016">
        <f>'Energy consumption (raw)'!Q1966*Lists!$H$88</f>
        <v>0</v>
      </c>
      <c r="T2016">
        <f>'Energy consumption (raw)'!R1966*Lists!$H$89</f>
        <v>0</v>
      </c>
      <c r="U2016">
        <f>'Energy consumption (raw)'!S1966*Lists!$H$90</f>
        <v>0</v>
      </c>
      <c r="V2016">
        <f>'Energy consumption (raw)'!T1966*Lists!$H$91</f>
        <v>0</v>
      </c>
      <c r="W2016">
        <f>'Energy consumption (raw)'!U1966*Lists!$H$92</f>
        <v>0</v>
      </c>
      <c r="X2016">
        <f>'Energy consumption (raw)'!V1966*Lists!$H$93</f>
        <v>0</v>
      </c>
      <c r="Y2016">
        <f>'Energy consumption (raw)'!W1966*Lists!$H$94</f>
        <v>0</v>
      </c>
      <c r="Z2016">
        <f>'Energy consumption (raw)'!X1966*Lists!$H$96*1000000</f>
        <v>0</v>
      </c>
      <c r="AA2016">
        <f>'Energy consumption (raw)'!Y1966*Lists!$H$97</f>
        <v>0</v>
      </c>
      <c r="AB2016">
        <f>'Energy consumption (raw)'!Z1966*Lists!$H$96</f>
        <v>0</v>
      </c>
      <c r="AC2016">
        <f>'Energy consumption (raw)'!AA1966*Lists!$H$98</f>
        <v>0</v>
      </c>
      <c r="AD2016">
        <f>'Energy consumption (raw)'!AB1966*Lists!$H$99</f>
        <v>0</v>
      </c>
      <c r="AE2016">
        <f>'Energy consumption (raw)'!AC1966*Lists!$H$101</f>
        <v>0</v>
      </c>
      <c r="AF2016">
        <f>'Energy consumption (raw)'!AD1966*Lists!$H$101</f>
        <v>0</v>
      </c>
      <c r="AG2016">
        <f>'Energy consumption (raw)'!AE1966*Lists!$H$101</f>
        <v>0</v>
      </c>
      <c r="AH2016">
        <f>'Energy consumption (raw)'!AF1966*Lists!$H$100</f>
        <v>0</v>
      </c>
      <c r="AI2016" s="167">
        <f t="shared" si="142"/>
        <v>52136.605679400003</v>
      </c>
      <c r="AJ2016" s="179">
        <f>'Energy consumption (raw)'!AG1966</f>
        <v>52136.605679400003</v>
      </c>
      <c r="AK2016" s="179">
        <f>'Energy consumption (raw)'!AH1966</f>
        <v>46135.700000000004</v>
      </c>
      <c r="AL2016">
        <f>IF(ROUND(AI2016,-3)=ROUND('Energy consumption (raw)'!AG1966,-3),1,0)</f>
        <v>1</v>
      </c>
      <c r="AM2016" s="179" t="str">
        <f>'Energy consumption (raw)'!AJ1966</f>
        <v>48. Dong Nai</v>
      </c>
      <c r="AN2016">
        <f>VLOOKUP(AM2016,Lists!$F$9:$G$71,2,FALSE)</f>
        <v>1</v>
      </c>
    </row>
    <row r="2017" spans="2:40" x14ac:dyDescent="0.25">
      <c r="B2017" s="65" t="str">
        <f t="shared" si="140"/>
        <v>Industry1865</v>
      </c>
      <c r="C2017" s="179">
        <f>'Energy consumption (raw)'!B1967</f>
        <v>1865</v>
      </c>
      <c r="D2017" s="179">
        <f>'Energy consumption (raw)'!C1967</f>
        <v>0</v>
      </c>
      <c r="E2017" s="179">
        <f>'Energy consumption (raw)'!D1967</f>
        <v>0</v>
      </c>
      <c r="F2017" s="179" t="str">
        <f>'Energy consumption (raw)'!E1967</f>
        <v>Công nghiệp</v>
      </c>
      <c r="G2017" s="179" t="str">
        <f>'Energy consumption (raw)'!F1967</f>
        <v>Sản xuất sợi</v>
      </c>
      <c r="H2017" s="179" t="str">
        <f>'Energy consumption (raw)'!G1967</f>
        <v>Industry</v>
      </c>
      <c r="I2017" s="179" t="str">
        <f>'Energy consumption (raw)'!I1967</f>
        <v>13 Manufacture of textiles</v>
      </c>
      <c r="J2017" s="179" t="str">
        <f>INDEX(Sector!$E$6:$E$46,MATCH('Energy consumption (toe)'!I2017,Sector!$B$6:$B$46,FALSE))</f>
        <v>Manufacture of textiles</v>
      </c>
      <c r="K2017" s="179">
        <f>IFERROR('Energy consumption (raw)'!J1967*Lists!$H$84,)</f>
        <v>0</v>
      </c>
      <c r="L2017" s="179">
        <f>'Energy consumption (raw)'!K1967*Lists!$H$84</f>
        <v>4135.4216111000005</v>
      </c>
      <c r="M2017" s="179">
        <f>'Energy consumption (raw)'!L1967*Lists!$H$84</f>
        <v>0</v>
      </c>
      <c r="N2017" s="179">
        <f>'Energy consumption (raw)'!M1967*Lists!$H$84</f>
        <v>0</v>
      </c>
      <c r="O2017" s="178">
        <f t="shared" si="141"/>
        <v>4135.4216111000005</v>
      </c>
      <c r="P2017">
        <f>'Energy consumption (raw)'!N1967*Lists!$H$85</f>
        <v>0</v>
      </c>
      <c r="Q2017">
        <f>'Energy consumption (raw)'!O1967*Lists!$H$86</f>
        <v>0</v>
      </c>
      <c r="R2017">
        <f>'Energy consumption (raw)'!P1967*Lists!$H$87</f>
        <v>0</v>
      </c>
      <c r="S2017">
        <f>'Energy consumption (raw)'!Q1967*Lists!$H$88</f>
        <v>0</v>
      </c>
      <c r="T2017">
        <f>'Energy consumption (raw)'!R1967*Lists!$H$89</f>
        <v>0</v>
      </c>
      <c r="U2017">
        <f>'Energy consumption (raw)'!S1967*Lists!$H$90</f>
        <v>0</v>
      </c>
      <c r="V2017">
        <f>'Energy consumption (raw)'!T1967*Lists!$H$91</f>
        <v>0</v>
      </c>
      <c r="W2017">
        <f>'Energy consumption (raw)'!U1967*Lists!$H$92</f>
        <v>0</v>
      </c>
      <c r="X2017">
        <f>'Energy consumption (raw)'!V1967*Lists!$H$93</f>
        <v>0</v>
      </c>
      <c r="Y2017">
        <f>'Energy consumption (raw)'!W1967*Lists!$H$94</f>
        <v>0</v>
      </c>
      <c r="Z2017">
        <f>'Energy consumption (raw)'!X1967*Lists!$H$96*1000000</f>
        <v>0</v>
      </c>
      <c r="AA2017">
        <f>'Energy consumption (raw)'!Y1967*Lists!$H$97</f>
        <v>0</v>
      </c>
      <c r="AB2017">
        <f>'Energy consumption (raw)'!Z1967*Lists!$H$96</f>
        <v>0</v>
      </c>
      <c r="AC2017">
        <f>'Energy consumption (raw)'!AA1967*Lists!$H$98</f>
        <v>0</v>
      </c>
      <c r="AD2017">
        <f>'Energy consumption (raw)'!AB1967*Lists!$H$99</f>
        <v>0</v>
      </c>
      <c r="AE2017">
        <f>'Energy consumption (raw)'!AC1967*Lists!$H$101</f>
        <v>0</v>
      </c>
      <c r="AF2017">
        <f>'Energy consumption (raw)'!AD1967*Lists!$H$101</f>
        <v>0</v>
      </c>
      <c r="AG2017">
        <f>'Energy consumption (raw)'!AE1967*Lists!$H$101</f>
        <v>0</v>
      </c>
      <c r="AH2017">
        <f>'Energy consumption (raw)'!AF1967*Lists!$H$100</f>
        <v>0</v>
      </c>
      <c r="AI2017" s="167">
        <f t="shared" si="142"/>
        <v>4135.4216111000005</v>
      </c>
      <c r="AJ2017" s="179">
        <f>'Energy consumption (raw)'!AG1967</f>
        <v>4135.4216111000005</v>
      </c>
      <c r="AK2017" s="179">
        <f>'Energy consumption (raw)'!AH1967</f>
        <v>3548.9</v>
      </c>
      <c r="AL2017">
        <f>IF(ROUND(AI2017,-3)=ROUND('Energy consumption (raw)'!AG1967,-3),1,0)</f>
        <v>1</v>
      </c>
      <c r="AM2017" s="179" t="str">
        <f>'Energy consumption (raw)'!AJ1967</f>
        <v>48. Dong Nai</v>
      </c>
      <c r="AN2017">
        <f>VLOOKUP(AM2017,Lists!$F$9:$G$71,2,FALSE)</f>
        <v>1</v>
      </c>
    </row>
    <row r="2018" spans="2:40" x14ac:dyDescent="0.25">
      <c r="B2018" s="65" t="str">
        <f t="shared" si="140"/>
        <v>Industry1866</v>
      </c>
      <c r="C2018" s="179">
        <f>'Energy consumption (raw)'!B1968</f>
        <v>1866</v>
      </c>
      <c r="D2018" s="179">
        <f>'Energy consumption (raw)'!C1968</f>
        <v>0</v>
      </c>
      <c r="E2018" s="179">
        <f>'Energy consumption (raw)'!D1968</f>
        <v>0</v>
      </c>
      <c r="F2018" s="179" t="str">
        <f>'Energy consumption (raw)'!E1968</f>
        <v>Công nghiệp</v>
      </c>
      <c r="G2018" s="179" t="str">
        <f>'Energy consumption (raw)'!F1968</f>
        <v>Hoàn thiện sản phẩm dệt</v>
      </c>
      <c r="H2018" s="179" t="str">
        <f>'Energy consumption (raw)'!G1968</f>
        <v>Industry</v>
      </c>
      <c r="I2018" s="179" t="str">
        <f>'Energy consumption (raw)'!I1968</f>
        <v>13 Manufacture of textiles</v>
      </c>
      <c r="J2018" s="179" t="str">
        <f>INDEX(Sector!$E$6:$E$46,MATCH('Energy consumption (toe)'!I2018,Sector!$B$6:$B$46,FALSE))</f>
        <v>Manufacture of textiles</v>
      </c>
      <c r="K2018" s="179">
        <f>IFERROR('Energy consumption (raw)'!J1968*Lists!$H$84,)</f>
        <v>0</v>
      </c>
      <c r="L2018" s="179">
        <f>'Energy consumption (raw)'!K1968*Lists!$H$84</f>
        <v>3316.4391807000002</v>
      </c>
      <c r="M2018" s="179">
        <f>'Energy consumption (raw)'!L1968*Lists!$H$84</f>
        <v>0</v>
      </c>
      <c r="N2018" s="179">
        <f>'Energy consumption (raw)'!M1968*Lists!$H$84</f>
        <v>0</v>
      </c>
      <c r="O2018" s="178">
        <f t="shared" si="141"/>
        <v>3316.4391807000002</v>
      </c>
      <c r="P2018">
        <f>'Energy consumption (raw)'!N1968*Lists!$H$85</f>
        <v>0</v>
      </c>
      <c r="Q2018">
        <f>'Energy consumption (raw)'!O1968*Lists!$H$86</f>
        <v>0</v>
      </c>
      <c r="R2018">
        <f>'Energy consumption (raw)'!P1968*Lists!$H$87</f>
        <v>0</v>
      </c>
      <c r="S2018">
        <f>'Energy consumption (raw)'!Q1968*Lists!$H$88</f>
        <v>0</v>
      </c>
      <c r="T2018">
        <f>'Energy consumption (raw)'!R1968*Lists!$H$89</f>
        <v>0</v>
      </c>
      <c r="U2018">
        <f>'Energy consumption (raw)'!S1968*Lists!$H$90</f>
        <v>0</v>
      </c>
      <c r="V2018">
        <f>'Energy consumption (raw)'!T1968*Lists!$H$91</f>
        <v>0</v>
      </c>
      <c r="W2018">
        <f>'Energy consumption (raw)'!U1968*Lists!$H$92</f>
        <v>0</v>
      </c>
      <c r="X2018">
        <f>'Energy consumption (raw)'!V1968*Lists!$H$93</f>
        <v>0</v>
      </c>
      <c r="Y2018">
        <f>'Energy consumption (raw)'!W1968*Lists!$H$94</f>
        <v>0</v>
      </c>
      <c r="Z2018">
        <f>'Energy consumption (raw)'!X1968*Lists!$H$96*1000000</f>
        <v>0</v>
      </c>
      <c r="AA2018">
        <f>'Energy consumption (raw)'!Y1968*Lists!$H$97</f>
        <v>0</v>
      </c>
      <c r="AB2018">
        <f>'Energy consumption (raw)'!Z1968*Lists!$H$96</f>
        <v>0</v>
      </c>
      <c r="AC2018">
        <f>'Energy consumption (raw)'!AA1968*Lists!$H$98</f>
        <v>0</v>
      </c>
      <c r="AD2018">
        <f>'Energy consumption (raw)'!AB1968*Lists!$H$99</f>
        <v>0</v>
      </c>
      <c r="AE2018">
        <f>'Energy consumption (raw)'!AC1968*Lists!$H$101</f>
        <v>0</v>
      </c>
      <c r="AF2018">
        <f>'Energy consumption (raw)'!AD1968*Lists!$H$101</f>
        <v>0</v>
      </c>
      <c r="AG2018">
        <f>'Energy consumption (raw)'!AE1968*Lists!$H$101</f>
        <v>0</v>
      </c>
      <c r="AH2018">
        <f>'Energy consumption (raw)'!AF1968*Lists!$H$100</f>
        <v>0</v>
      </c>
      <c r="AI2018" s="167">
        <f t="shared" si="142"/>
        <v>3316.4391807000002</v>
      </c>
      <c r="AJ2018" s="179">
        <f>'Energy consumption (raw)'!AG1968</f>
        <v>3316.4391807000002</v>
      </c>
      <c r="AK2018" s="179">
        <f>'Energy consumption (raw)'!AH1968</f>
        <v>0</v>
      </c>
      <c r="AL2018">
        <f>IF(ROUND(AI2018,-3)=ROUND('Energy consumption (raw)'!AG1968,-3),1,0)</f>
        <v>1</v>
      </c>
      <c r="AM2018" s="179" t="str">
        <f>'Energy consumption (raw)'!AJ1968</f>
        <v>48. Dong Nai</v>
      </c>
      <c r="AN2018">
        <f>VLOOKUP(AM2018,Lists!$F$9:$G$71,2,FALSE)</f>
        <v>1</v>
      </c>
    </row>
    <row r="2019" spans="2:40" x14ac:dyDescent="0.25">
      <c r="B2019" s="65" t="str">
        <f t="shared" si="140"/>
        <v>Industry1867</v>
      </c>
      <c r="C2019" s="179">
        <f>'Energy consumption (raw)'!B1969</f>
        <v>1867</v>
      </c>
      <c r="D2019" s="179">
        <f>'Energy consumption (raw)'!C1969</f>
        <v>0</v>
      </c>
      <c r="E2019" s="179">
        <f>'Energy consumption (raw)'!D1969</f>
        <v>0</v>
      </c>
      <c r="F2019" s="179" t="str">
        <f>'Energy consumption (raw)'!E1969</f>
        <v>Công nghiệp</v>
      </c>
      <c r="G2019" s="179" t="str">
        <f>'Energy consumption (raw)'!F1969</f>
        <v>Sãn xuất linh kiện điện tử</v>
      </c>
      <c r="H2019" s="179" t="str">
        <f>'Energy consumption (raw)'!G1969</f>
        <v>Industry</v>
      </c>
      <c r="I2019" s="179" t="str">
        <f>'Energy consumption (raw)'!I1969</f>
        <v>26 Manufacture of computer, electronic and optical products</v>
      </c>
      <c r="J2019" s="179" t="str">
        <f>INDEX(Sector!$E$6:$E$46,MATCH('Energy consumption (toe)'!I2019,Sector!$B$6:$B$46,FALSE))</f>
        <v>Manufacture of computer, electronic and optical products</v>
      </c>
      <c r="K2019" s="179">
        <f>IFERROR('Energy consumption (raw)'!J1969*Lists!$H$84,)</f>
        <v>0</v>
      </c>
      <c r="L2019" s="179">
        <f>'Energy consumption (raw)'!K1969*Lists!$H$84</f>
        <v>1117.4029508000001</v>
      </c>
      <c r="M2019" s="179">
        <f>'Energy consumption (raw)'!L1969*Lists!$H$84</f>
        <v>0</v>
      </c>
      <c r="N2019" s="179">
        <f>'Energy consumption (raw)'!M1969*Lists!$H$84</f>
        <v>0</v>
      </c>
      <c r="O2019" s="178">
        <f t="shared" si="141"/>
        <v>1117.4029508000001</v>
      </c>
      <c r="P2019">
        <f>'Energy consumption (raw)'!N1969*Lists!$H$85</f>
        <v>0</v>
      </c>
      <c r="Q2019">
        <f>'Energy consumption (raw)'!O1969*Lists!$H$86</f>
        <v>0</v>
      </c>
      <c r="R2019">
        <f>'Energy consumption (raw)'!P1969*Lists!$H$87</f>
        <v>0</v>
      </c>
      <c r="S2019">
        <f>'Energy consumption (raw)'!Q1969*Lists!$H$88</f>
        <v>0</v>
      </c>
      <c r="T2019">
        <f>'Energy consumption (raw)'!R1969*Lists!$H$89</f>
        <v>0</v>
      </c>
      <c r="U2019">
        <f>'Energy consumption (raw)'!S1969*Lists!$H$90</f>
        <v>0</v>
      </c>
      <c r="V2019">
        <f>'Energy consumption (raw)'!T1969*Lists!$H$91</f>
        <v>0</v>
      </c>
      <c r="W2019">
        <f>'Energy consumption (raw)'!U1969*Lists!$H$92</f>
        <v>0</v>
      </c>
      <c r="X2019">
        <f>'Energy consumption (raw)'!V1969*Lists!$H$93</f>
        <v>0</v>
      </c>
      <c r="Y2019">
        <f>'Energy consumption (raw)'!W1969*Lists!$H$94</f>
        <v>0</v>
      </c>
      <c r="Z2019">
        <f>'Energy consumption (raw)'!X1969*Lists!$H$96*1000000</f>
        <v>0</v>
      </c>
      <c r="AA2019">
        <f>'Energy consumption (raw)'!Y1969*Lists!$H$97</f>
        <v>0</v>
      </c>
      <c r="AB2019">
        <f>'Energy consumption (raw)'!Z1969*Lists!$H$96</f>
        <v>0</v>
      </c>
      <c r="AC2019">
        <f>'Energy consumption (raw)'!AA1969*Lists!$H$98</f>
        <v>0</v>
      </c>
      <c r="AD2019">
        <f>'Energy consumption (raw)'!AB1969*Lists!$H$99</f>
        <v>0</v>
      </c>
      <c r="AE2019">
        <f>'Energy consumption (raw)'!AC1969*Lists!$H$101</f>
        <v>0</v>
      </c>
      <c r="AF2019">
        <f>'Energy consumption (raw)'!AD1969*Lists!$H$101</f>
        <v>0</v>
      </c>
      <c r="AG2019">
        <f>'Energy consumption (raw)'!AE1969*Lists!$H$101</f>
        <v>0</v>
      </c>
      <c r="AH2019">
        <f>'Energy consumption (raw)'!AF1969*Lists!$H$100</f>
        <v>0</v>
      </c>
      <c r="AI2019" s="167">
        <f t="shared" si="142"/>
        <v>1117.4029508000001</v>
      </c>
      <c r="AJ2019" s="179">
        <f>'Energy consumption (raw)'!AG1969</f>
        <v>1117.4029508000001</v>
      </c>
      <c r="AK2019" s="179">
        <f>'Energy consumption (raw)'!AH1969</f>
        <v>1559.2039688000002</v>
      </c>
      <c r="AL2019">
        <f>IF(ROUND(AI2019,-3)=ROUND('Energy consumption (raw)'!AG1969,-3),1,0)</f>
        <v>1</v>
      </c>
      <c r="AM2019" s="179" t="str">
        <f>'Energy consumption (raw)'!AJ1969</f>
        <v>48. Dong Nai</v>
      </c>
      <c r="AN2019">
        <f>VLOOKUP(AM2019,Lists!$F$9:$G$71,2,FALSE)</f>
        <v>1</v>
      </c>
    </row>
    <row r="2020" spans="2:40" x14ac:dyDescent="0.25">
      <c r="B2020" s="65" t="str">
        <f t="shared" si="140"/>
        <v>Industry1868</v>
      </c>
      <c r="C2020" s="179">
        <f>'Energy consumption (raw)'!B1970</f>
        <v>1868</v>
      </c>
      <c r="D2020" s="179">
        <f>'Energy consumption (raw)'!C1970</f>
        <v>0</v>
      </c>
      <c r="E2020" s="179">
        <f>'Energy consumption (raw)'!D1970</f>
        <v>0</v>
      </c>
      <c r="F2020" s="179" t="str">
        <f>'Energy consumption (raw)'!E1970</f>
        <v>Công nghiệp</v>
      </c>
      <c r="G2020" s="179" t="str">
        <f>'Energy consumption (raw)'!F1970</f>
        <v>Sản xuất phụ kiện xe máy</v>
      </c>
      <c r="H2020" s="179" t="str">
        <f>'Energy consumption (raw)'!G1970</f>
        <v>Industry</v>
      </c>
      <c r="I2020" s="179" t="str">
        <f>'Energy consumption (raw)'!I1970</f>
        <v>29 Manufacture of motor vehicles, trailers and semi-trailers</v>
      </c>
      <c r="J2020" s="179" t="str">
        <f>INDEX(Sector!$E$6:$E$46,MATCH('Energy consumption (toe)'!I2020,Sector!$B$6:$B$46,FALSE))</f>
        <v>Manufacture of motor vehicles, trailers and semi-trailers</v>
      </c>
      <c r="K2020" s="179">
        <f>IFERROR('Energy consumption (raw)'!J1970*Lists!$H$84,)</f>
        <v>0</v>
      </c>
      <c r="L2020" s="179">
        <f>'Energy consumption (raw)'!K1970*Lists!$H$84</f>
        <v>1930.8364446</v>
      </c>
      <c r="M2020" s="179">
        <f>'Energy consumption (raw)'!L1970*Lists!$H$84</f>
        <v>0</v>
      </c>
      <c r="N2020" s="179">
        <f>'Energy consumption (raw)'!M1970*Lists!$H$84</f>
        <v>0</v>
      </c>
      <c r="O2020" s="178">
        <f t="shared" si="141"/>
        <v>1930.8364446</v>
      </c>
      <c r="P2020">
        <f>'Energy consumption (raw)'!N1970*Lists!$H$85</f>
        <v>0</v>
      </c>
      <c r="Q2020">
        <f>'Energy consumption (raw)'!O1970*Lists!$H$86</f>
        <v>0</v>
      </c>
      <c r="R2020">
        <f>'Energy consumption (raw)'!P1970*Lists!$H$87</f>
        <v>0</v>
      </c>
      <c r="S2020">
        <f>'Energy consumption (raw)'!Q1970*Lists!$H$88</f>
        <v>0</v>
      </c>
      <c r="T2020">
        <f>'Energy consumption (raw)'!R1970*Lists!$H$89</f>
        <v>0</v>
      </c>
      <c r="U2020">
        <f>'Energy consumption (raw)'!S1970*Lists!$H$90</f>
        <v>0</v>
      </c>
      <c r="V2020">
        <f>'Energy consumption (raw)'!T1970*Lists!$H$91</f>
        <v>0</v>
      </c>
      <c r="W2020">
        <f>'Energy consumption (raw)'!U1970*Lists!$H$92</f>
        <v>0</v>
      </c>
      <c r="X2020">
        <f>'Energy consumption (raw)'!V1970*Lists!$H$93</f>
        <v>0</v>
      </c>
      <c r="Y2020">
        <f>'Energy consumption (raw)'!W1970*Lists!$H$94</f>
        <v>0</v>
      </c>
      <c r="Z2020">
        <f>'Energy consumption (raw)'!X1970*Lists!$H$96*1000000</f>
        <v>0</v>
      </c>
      <c r="AA2020">
        <f>'Energy consumption (raw)'!Y1970*Lists!$H$97</f>
        <v>33.79</v>
      </c>
      <c r="AB2020">
        <f>'Energy consumption (raw)'!Z1970*Lists!$H$96</f>
        <v>0</v>
      </c>
      <c r="AC2020">
        <f>'Energy consumption (raw)'!AA1970*Lists!$H$98</f>
        <v>0</v>
      </c>
      <c r="AD2020">
        <f>'Energy consumption (raw)'!AB1970*Lists!$H$99</f>
        <v>0</v>
      </c>
      <c r="AE2020">
        <f>'Energy consumption (raw)'!AC1970*Lists!$H$101</f>
        <v>0</v>
      </c>
      <c r="AF2020">
        <f>'Energy consumption (raw)'!AD1970*Lists!$H$101</f>
        <v>0</v>
      </c>
      <c r="AG2020">
        <f>'Energy consumption (raw)'!AE1970*Lists!$H$101</f>
        <v>0</v>
      </c>
      <c r="AH2020">
        <f>'Energy consumption (raw)'!AF1970*Lists!$H$100</f>
        <v>0</v>
      </c>
      <c r="AI2020" s="167">
        <f t="shared" si="142"/>
        <v>1964.6264446</v>
      </c>
      <c r="AJ2020" s="179">
        <f>'Energy consumption (raw)'!AG1970</f>
        <v>1964.6264446</v>
      </c>
      <c r="AK2020" s="179">
        <f>'Energy consumption (raw)'!AH1970</f>
        <v>2196.7274390000002</v>
      </c>
      <c r="AL2020">
        <f>IF(ROUND(AI2020,-3)=ROUND('Energy consumption (raw)'!AG1970,-3),1,0)</f>
        <v>1</v>
      </c>
      <c r="AM2020" s="179" t="str">
        <f>'Energy consumption (raw)'!AJ1970</f>
        <v>48. Dong Nai</v>
      </c>
      <c r="AN2020">
        <f>VLOOKUP(AM2020,Lists!$F$9:$G$71,2,FALSE)</f>
        <v>1</v>
      </c>
    </row>
    <row r="2021" spans="2:40" x14ac:dyDescent="0.25">
      <c r="B2021" s="65" t="str">
        <f t="shared" si="140"/>
        <v>Industry1869</v>
      </c>
      <c r="C2021" s="179">
        <f>'Energy consumption (raw)'!B1971</f>
        <v>1869</v>
      </c>
      <c r="D2021" s="179">
        <f>'Energy consumption (raw)'!C1971</f>
        <v>0</v>
      </c>
      <c r="E2021" s="179">
        <f>'Energy consumption (raw)'!D1971</f>
        <v>0</v>
      </c>
      <c r="F2021" s="179" t="str">
        <f>'Energy consumption (raw)'!E1971</f>
        <v>Công nghiệp</v>
      </c>
      <c r="G2021" s="179" t="str">
        <f>'Energy consumption (raw)'!F1971</f>
        <v>Sản xuất sản phẩm khác bằng kim loại chưa được phân vào đâu</v>
      </c>
      <c r="H2021" s="179" t="str">
        <f>'Energy consumption (raw)'!G1971</f>
        <v>Industry</v>
      </c>
      <c r="I2021" s="179" t="str">
        <f>'Energy consumption (raw)'!I1971</f>
        <v>25 Manufacture of fabricated metal products, except machinery and equipment</v>
      </c>
      <c r="J2021" s="179" t="str">
        <f>INDEX(Sector!$E$6:$E$46,MATCH('Energy consumption (toe)'!I2021,Sector!$B$6:$B$46,FALSE))</f>
        <v>Manufacture of fabricated metal products, except machinery and equipment</v>
      </c>
      <c r="K2021" s="179">
        <f>IFERROR('Energy consumption (raw)'!J1971*Lists!$H$84,)</f>
        <v>0</v>
      </c>
      <c r="L2021" s="179">
        <f>'Energy consumption (raw)'!K1971*Lists!$H$84</f>
        <v>2171.5296318000001</v>
      </c>
      <c r="M2021" s="179">
        <f>'Energy consumption (raw)'!L1971*Lists!$H$84</f>
        <v>0</v>
      </c>
      <c r="N2021" s="179">
        <f>'Energy consumption (raw)'!M1971*Lists!$H$84</f>
        <v>0</v>
      </c>
      <c r="O2021" s="178">
        <f t="shared" si="141"/>
        <v>2171.5296318000001</v>
      </c>
      <c r="P2021">
        <f>'Energy consumption (raw)'!N1971*Lists!$H$85</f>
        <v>0</v>
      </c>
      <c r="Q2021">
        <f>'Energy consumption (raw)'!O1971*Lists!$H$86</f>
        <v>0</v>
      </c>
      <c r="R2021">
        <f>'Energy consumption (raw)'!P1971*Lists!$H$87</f>
        <v>0</v>
      </c>
      <c r="S2021">
        <f>'Energy consumption (raw)'!Q1971*Lists!$H$88</f>
        <v>0</v>
      </c>
      <c r="T2021">
        <f>'Energy consumption (raw)'!R1971*Lists!$H$89</f>
        <v>0</v>
      </c>
      <c r="U2021">
        <f>'Energy consumption (raw)'!S1971*Lists!$H$90</f>
        <v>0</v>
      </c>
      <c r="V2021">
        <f>'Energy consumption (raw)'!T1971*Lists!$H$91</f>
        <v>0</v>
      </c>
      <c r="W2021">
        <f>'Energy consumption (raw)'!U1971*Lists!$H$92</f>
        <v>0</v>
      </c>
      <c r="X2021">
        <f>'Energy consumption (raw)'!V1971*Lists!$H$93</f>
        <v>0</v>
      </c>
      <c r="Y2021">
        <f>'Energy consumption (raw)'!W1971*Lists!$H$94</f>
        <v>0</v>
      </c>
      <c r="Z2021">
        <f>'Energy consumption (raw)'!X1971*Lists!$H$96*1000000</f>
        <v>0</v>
      </c>
      <c r="AA2021">
        <f>'Energy consumption (raw)'!Y1971*Lists!$H$97</f>
        <v>0</v>
      </c>
      <c r="AB2021">
        <f>'Energy consumption (raw)'!Z1971*Lists!$H$96</f>
        <v>0</v>
      </c>
      <c r="AC2021">
        <f>'Energy consumption (raw)'!AA1971*Lists!$H$98</f>
        <v>0</v>
      </c>
      <c r="AD2021">
        <f>'Energy consumption (raw)'!AB1971*Lists!$H$99</f>
        <v>0</v>
      </c>
      <c r="AE2021">
        <f>'Energy consumption (raw)'!AC1971*Lists!$H$101</f>
        <v>0</v>
      </c>
      <c r="AF2021">
        <f>'Energy consumption (raw)'!AD1971*Lists!$H$101</f>
        <v>0</v>
      </c>
      <c r="AG2021">
        <f>'Energy consumption (raw)'!AE1971*Lists!$H$101</f>
        <v>0</v>
      </c>
      <c r="AH2021">
        <f>'Energy consumption (raw)'!AF1971*Lists!$H$100</f>
        <v>0</v>
      </c>
      <c r="AI2021" s="167">
        <f t="shared" si="142"/>
        <v>2171.5296318000001</v>
      </c>
      <c r="AJ2021" s="179">
        <f>'Energy consumption (raw)'!AG1971</f>
        <v>2171.5296318000001</v>
      </c>
      <c r="AK2021" s="179">
        <f>'Energy consumption (raw)'!AH1971</f>
        <v>2470.9219336000001</v>
      </c>
      <c r="AL2021">
        <f>IF(ROUND(AI2021,-3)=ROUND('Energy consumption (raw)'!AG1971,-3),1,0)</f>
        <v>1</v>
      </c>
      <c r="AM2021" s="179" t="str">
        <f>'Energy consumption (raw)'!AJ1971</f>
        <v>48. Dong Nai</v>
      </c>
      <c r="AN2021">
        <f>VLOOKUP(AM2021,Lists!$F$9:$G$71,2,FALSE)</f>
        <v>1</v>
      </c>
    </row>
    <row r="2022" spans="2:40" x14ac:dyDescent="0.25">
      <c r="B2022" s="65" t="str">
        <f t="shared" si="140"/>
        <v>Industry1870</v>
      </c>
      <c r="C2022" s="179">
        <f>'Energy consumption (raw)'!B1972</f>
        <v>1870</v>
      </c>
      <c r="D2022" s="179">
        <f>'Energy consumption (raw)'!C1972</f>
        <v>0</v>
      </c>
      <c r="E2022" s="179">
        <f>'Energy consumption (raw)'!D1972</f>
        <v>0</v>
      </c>
      <c r="F2022" s="179" t="str">
        <f>'Energy consumption (raw)'!E1972</f>
        <v>Công nghiệp</v>
      </c>
      <c r="G2022" s="179" t="str">
        <f>'Energy consumption (raw)'!F1972</f>
        <v>Sản xuất công nghiệp</v>
      </c>
      <c r="H2022" s="179" t="str">
        <f>'Energy consumption (raw)'!G1972</f>
        <v>Industry</v>
      </c>
      <c r="I2022" s="179" t="str">
        <f>'Energy consumption (raw)'!I1972</f>
        <v>32 Other manufacturing</v>
      </c>
      <c r="J2022" s="179" t="str">
        <f>INDEX(Sector!$E$6:$E$46,MATCH('Energy consumption (toe)'!I2022,Sector!$B$6:$B$46,FALSE))</f>
        <v>Other manufacturing</v>
      </c>
      <c r="K2022" s="179">
        <f>IFERROR('Energy consumption (raw)'!J1972*Lists!$H$84,)</f>
        <v>0</v>
      </c>
      <c r="L2022" s="179">
        <f>'Energy consumption (raw)'!K1972*Lists!$H$84</f>
        <v>1124.2739298000001</v>
      </c>
      <c r="M2022" s="179">
        <f>'Energy consumption (raw)'!L1972*Lists!$H$84</f>
        <v>0</v>
      </c>
      <c r="N2022" s="179">
        <f>'Energy consumption (raw)'!M1972*Lists!$H$84</f>
        <v>0</v>
      </c>
      <c r="O2022" s="178">
        <f t="shared" si="141"/>
        <v>1124.2739298000001</v>
      </c>
      <c r="P2022">
        <f>'Energy consumption (raw)'!N1972*Lists!$H$85</f>
        <v>0</v>
      </c>
      <c r="Q2022">
        <f>'Energy consumption (raw)'!O1972*Lists!$H$86</f>
        <v>0</v>
      </c>
      <c r="R2022">
        <f>'Energy consumption (raw)'!P1972*Lists!$H$87</f>
        <v>0</v>
      </c>
      <c r="S2022">
        <f>'Energy consumption (raw)'!Q1972*Lists!$H$88</f>
        <v>0</v>
      </c>
      <c r="T2022">
        <f>'Energy consumption (raw)'!R1972*Lists!$H$89</f>
        <v>0</v>
      </c>
      <c r="U2022">
        <f>'Energy consumption (raw)'!S1972*Lists!$H$90</f>
        <v>0</v>
      </c>
      <c r="V2022">
        <f>'Energy consumption (raw)'!T1972*Lists!$H$91</f>
        <v>0</v>
      </c>
      <c r="W2022">
        <f>'Energy consumption (raw)'!U1972*Lists!$H$92</f>
        <v>0</v>
      </c>
      <c r="X2022">
        <f>'Energy consumption (raw)'!V1972*Lists!$H$93</f>
        <v>0</v>
      </c>
      <c r="Y2022">
        <f>'Energy consumption (raw)'!W1972*Lists!$H$94</f>
        <v>0</v>
      </c>
      <c r="Z2022">
        <f>'Energy consumption (raw)'!X1972*Lists!$H$96*1000000</f>
        <v>0</v>
      </c>
      <c r="AA2022">
        <f>'Energy consumption (raw)'!Y1972*Lists!$H$97</f>
        <v>0</v>
      </c>
      <c r="AB2022">
        <f>'Energy consumption (raw)'!Z1972*Lists!$H$96</f>
        <v>0</v>
      </c>
      <c r="AC2022">
        <f>'Energy consumption (raw)'!AA1972*Lists!$H$98</f>
        <v>0</v>
      </c>
      <c r="AD2022">
        <f>'Energy consumption (raw)'!AB1972*Lists!$H$99</f>
        <v>0</v>
      </c>
      <c r="AE2022">
        <f>'Energy consumption (raw)'!AC1972*Lists!$H$101</f>
        <v>0</v>
      </c>
      <c r="AF2022">
        <f>'Energy consumption (raw)'!AD1972*Lists!$H$101</f>
        <v>0</v>
      </c>
      <c r="AG2022">
        <f>'Energy consumption (raw)'!AE1972*Lists!$H$101</f>
        <v>0</v>
      </c>
      <c r="AH2022">
        <f>'Energy consumption (raw)'!AF1972*Lists!$H$100</f>
        <v>0</v>
      </c>
      <c r="AI2022" s="167">
        <f t="shared" si="142"/>
        <v>1124.2739298000001</v>
      </c>
      <c r="AJ2022" s="179">
        <f>'Energy consumption (raw)'!AG1972</f>
        <v>1124.2739298000001</v>
      </c>
      <c r="AK2022" s="179">
        <f>'Energy consumption (raw)'!AH1972</f>
        <v>1796.2144779</v>
      </c>
      <c r="AL2022">
        <f>IF(ROUND(AI2022,-3)=ROUND('Energy consumption (raw)'!AG1972,-3),1,0)</f>
        <v>1</v>
      </c>
      <c r="AM2022" s="179" t="str">
        <f>'Energy consumption (raw)'!AJ1972</f>
        <v>48. Dong Nai</v>
      </c>
      <c r="AN2022">
        <f>VLOOKUP(AM2022,Lists!$F$9:$G$71,2,FALSE)</f>
        <v>1</v>
      </c>
    </row>
    <row r="2023" spans="2:40" x14ac:dyDescent="0.25">
      <c r="B2023" s="65" t="str">
        <f t="shared" si="140"/>
        <v>Industry1871</v>
      </c>
      <c r="C2023" s="179">
        <f>'Energy consumption (raw)'!B1973</f>
        <v>1871</v>
      </c>
      <c r="D2023" s="179">
        <f>'Energy consumption (raw)'!C1973</f>
        <v>0</v>
      </c>
      <c r="E2023" s="179">
        <f>'Energy consumption (raw)'!D1973</f>
        <v>0</v>
      </c>
      <c r="F2023" s="179" t="str">
        <f>'Energy consumption (raw)'!E1973</f>
        <v>Công nghiệp</v>
      </c>
      <c r="G2023" s="179" t="str">
        <f>'Energy consumption (raw)'!F1973</f>
        <v>Sản xuất đồ dùng bằng kim loại cho nhà bếp, nhà vệ sinh và nhà ăn</v>
      </c>
      <c r="H2023" s="179" t="str">
        <f>'Energy consumption (raw)'!G1973</f>
        <v>Industry</v>
      </c>
      <c r="I2023" s="179" t="str">
        <f>'Energy consumption (raw)'!I1973</f>
        <v>25 Manufacture of fabricated metal products, except machinery and equipment</v>
      </c>
      <c r="J2023" s="179" t="str">
        <f>INDEX(Sector!$E$6:$E$46,MATCH('Energy consumption (toe)'!I2023,Sector!$B$6:$B$46,FALSE))</f>
        <v>Manufacture of fabricated metal products, except machinery and equipment</v>
      </c>
      <c r="K2023" s="179">
        <f>IFERROR('Energy consumption (raw)'!J1973*Lists!$H$84,)</f>
        <v>0</v>
      </c>
      <c r="L2023" s="179">
        <f>'Energy consumption (raw)'!K1973*Lists!$H$84</f>
        <v>2142.7121009000002</v>
      </c>
      <c r="M2023" s="179">
        <f>'Energy consumption (raw)'!L1973*Lists!$H$84</f>
        <v>0</v>
      </c>
      <c r="N2023" s="179">
        <f>'Energy consumption (raw)'!M1973*Lists!$H$84</f>
        <v>0</v>
      </c>
      <c r="O2023" s="178">
        <f t="shared" si="141"/>
        <v>2142.7121009000002</v>
      </c>
      <c r="P2023">
        <f>'Energy consumption (raw)'!N1973*Lists!$H$85</f>
        <v>0</v>
      </c>
      <c r="Q2023">
        <f>'Energy consumption (raw)'!O1973*Lists!$H$86</f>
        <v>0</v>
      </c>
      <c r="R2023">
        <f>'Energy consumption (raw)'!P1973*Lists!$H$87</f>
        <v>0</v>
      </c>
      <c r="S2023">
        <f>'Energy consumption (raw)'!Q1973*Lists!$H$88</f>
        <v>0</v>
      </c>
      <c r="T2023">
        <f>'Energy consumption (raw)'!R1973*Lists!$H$89</f>
        <v>0</v>
      </c>
      <c r="U2023">
        <f>'Energy consumption (raw)'!S1973*Lists!$H$90</f>
        <v>0</v>
      </c>
      <c r="V2023">
        <f>'Energy consumption (raw)'!T1973*Lists!$H$91</f>
        <v>0</v>
      </c>
      <c r="W2023">
        <f>'Energy consumption (raw)'!U1973*Lists!$H$92</f>
        <v>0</v>
      </c>
      <c r="X2023">
        <f>'Energy consumption (raw)'!V1973*Lists!$H$93</f>
        <v>0</v>
      </c>
      <c r="Y2023">
        <f>'Energy consumption (raw)'!W1973*Lists!$H$94</f>
        <v>0</v>
      </c>
      <c r="Z2023">
        <f>'Energy consumption (raw)'!X1973*Lists!$H$96*1000000</f>
        <v>0</v>
      </c>
      <c r="AA2023">
        <f>'Energy consumption (raw)'!Y1973*Lists!$H$97</f>
        <v>0</v>
      </c>
      <c r="AB2023">
        <f>'Energy consumption (raw)'!Z1973*Lists!$H$96</f>
        <v>0</v>
      </c>
      <c r="AC2023">
        <f>'Energy consumption (raw)'!AA1973*Lists!$H$98</f>
        <v>0</v>
      </c>
      <c r="AD2023">
        <f>'Energy consumption (raw)'!AB1973*Lists!$H$99</f>
        <v>0</v>
      </c>
      <c r="AE2023">
        <f>'Energy consumption (raw)'!AC1973*Lists!$H$101</f>
        <v>0</v>
      </c>
      <c r="AF2023">
        <f>'Energy consumption (raw)'!AD1973*Lists!$H$101</f>
        <v>0</v>
      </c>
      <c r="AG2023">
        <f>'Energy consumption (raw)'!AE1973*Lists!$H$101</f>
        <v>0</v>
      </c>
      <c r="AH2023">
        <f>'Energy consumption (raw)'!AF1973*Lists!$H$100</f>
        <v>0</v>
      </c>
      <c r="AI2023" s="167">
        <f t="shared" si="142"/>
        <v>2142.7121009000002</v>
      </c>
      <c r="AJ2023" s="179">
        <f>'Energy consumption (raw)'!AG1973</f>
        <v>2142.7121009000002</v>
      </c>
      <c r="AK2023" s="179">
        <f>'Energy consumption (raw)'!AH1973</f>
        <v>2785.6049025000002</v>
      </c>
      <c r="AL2023">
        <f>IF(ROUND(AI2023,-3)=ROUND('Energy consumption (raw)'!AG1973,-3),1,0)</f>
        <v>1</v>
      </c>
      <c r="AM2023" s="179" t="str">
        <f>'Energy consumption (raw)'!AJ1973</f>
        <v>48. Dong Nai</v>
      </c>
      <c r="AN2023">
        <f>VLOOKUP(AM2023,Lists!$F$9:$G$71,2,FALSE)</f>
        <v>1</v>
      </c>
    </row>
    <row r="2024" spans="2:40" x14ac:dyDescent="0.25">
      <c r="B2024" s="65" t="str">
        <f t="shared" si="140"/>
        <v>Industry1872</v>
      </c>
      <c r="C2024" s="179">
        <f>'Energy consumption (raw)'!B1974</f>
        <v>1872</v>
      </c>
      <c r="D2024" s="179">
        <f>'Energy consumption (raw)'!C1974</f>
        <v>0</v>
      </c>
      <c r="E2024" s="179">
        <f>'Energy consumption (raw)'!D1974</f>
        <v>0</v>
      </c>
      <c r="F2024" s="179" t="str">
        <f>'Energy consumption (raw)'!E1974</f>
        <v>Công nghiệp</v>
      </c>
      <c r="G2024" s="179" t="str">
        <f>'Energy consumption (raw)'!F1974</f>
        <v>Sãn xuất linh kiện điện tử</v>
      </c>
      <c r="H2024" s="179" t="str">
        <f>'Energy consumption (raw)'!G1974</f>
        <v>Industry</v>
      </c>
      <c r="I2024" s="179" t="str">
        <f>'Energy consumption (raw)'!I1974</f>
        <v>26 Manufacture of computer, electronic and optical products</v>
      </c>
      <c r="J2024" s="179" t="str">
        <f>INDEX(Sector!$E$6:$E$46,MATCH('Energy consumption (toe)'!I2024,Sector!$B$6:$B$46,FALSE))</f>
        <v>Manufacture of computer, electronic and optical products</v>
      </c>
      <c r="K2024" s="179">
        <f>IFERROR('Energy consumption (raw)'!J1974*Lists!$H$84,)</f>
        <v>0</v>
      </c>
      <c r="L2024" s="179">
        <f>'Energy consumption (raw)'!K1974*Lists!$H$84</f>
        <v>1164.4335908</v>
      </c>
      <c r="M2024" s="179">
        <f>'Energy consumption (raw)'!L1974*Lists!$H$84</f>
        <v>0</v>
      </c>
      <c r="N2024" s="179">
        <f>'Energy consumption (raw)'!M1974*Lists!$H$84</f>
        <v>0</v>
      </c>
      <c r="O2024" s="178">
        <f t="shared" si="141"/>
        <v>1164.4335908</v>
      </c>
      <c r="P2024">
        <f>'Energy consumption (raw)'!N1974*Lists!$H$85</f>
        <v>0</v>
      </c>
      <c r="Q2024">
        <f>'Energy consumption (raw)'!O1974*Lists!$H$86</f>
        <v>0</v>
      </c>
      <c r="R2024">
        <f>'Energy consumption (raw)'!P1974*Lists!$H$87</f>
        <v>0</v>
      </c>
      <c r="S2024">
        <f>'Energy consumption (raw)'!Q1974*Lists!$H$88</f>
        <v>0</v>
      </c>
      <c r="T2024">
        <f>'Energy consumption (raw)'!R1974*Lists!$H$89</f>
        <v>0</v>
      </c>
      <c r="U2024">
        <f>'Energy consumption (raw)'!S1974*Lists!$H$90</f>
        <v>0</v>
      </c>
      <c r="V2024">
        <f>'Energy consumption (raw)'!T1974*Lists!$H$91</f>
        <v>0</v>
      </c>
      <c r="W2024">
        <f>'Energy consumption (raw)'!U1974*Lists!$H$92</f>
        <v>0</v>
      </c>
      <c r="X2024">
        <f>'Energy consumption (raw)'!V1974*Lists!$H$93</f>
        <v>0</v>
      </c>
      <c r="Y2024">
        <f>'Energy consumption (raw)'!W1974*Lists!$H$94</f>
        <v>0</v>
      </c>
      <c r="Z2024">
        <f>'Energy consumption (raw)'!X1974*Lists!$H$96*1000000</f>
        <v>0</v>
      </c>
      <c r="AA2024">
        <f>'Energy consumption (raw)'!Y1974*Lists!$H$97</f>
        <v>0</v>
      </c>
      <c r="AB2024">
        <f>'Energy consumption (raw)'!Z1974*Lists!$H$96</f>
        <v>0</v>
      </c>
      <c r="AC2024">
        <f>'Energy consumption (raw)'!AA1974*Lists!$H$98</f>
        <v>0</v>
      </c>
      <c r="AD2024">
        <f>'Energy consumption (raw)'!AB1974*Lists!$H$99</f>
        <v>0</v>
      </c>
      <c r="AE2024">
        <f>'Energy consumption (raw)'!AC1974*Lists!$H$101</f>
        <v>0</v>
      </c>
      <c r="AF2024">
        <f>'Energy consumption (raw)'!AD1974*Lists!$H$101</f>
        <v>0</v>
      </c>
      <c r="AG2024">
        <f>'Energy consumption (raw)'!AE1974*Lists!$H$101</f>
        <v>0</v>
      </c>
      <c r="AH2024">
        <f>'Energy consumption (raw)'!AF1974*Lists!$H$100</f>
        <v>0</v>
      </c>
      <c r="AI2024" s="167">
        <f t="shared" si="142"/>
        <v>1164.4335908</v>
      </c>
      <c r="AJ2024" s="179">
        <f>'Energy consumption (raw)'!AG1974</f>
        <v>1164.4335908</v>
      </c>
      <c r="AK2024" s="179">
        <f>'Energy consumption (raw)'!AH1974</f>
        <v>0</v>
      </c>
      <c r="AL2024">
        <f>IF(ROUND(AI2024,-3)=ROUND('Energy consumption (raw)'!AG1974,-3),1,0)</f>
        <v>1</v>
      </c>
      <c r="AM2024" s="179" t="str">
        <f>'Energy consumption (raw)'!AJ1974</f>
        <v>48. Dong Nai</v>
      </c>
      <c r="AN2024">
        <f>VLOOKUP(AM2024,Lists!$F$9:$G$71,2,FALSE)</f>
        <v>1</v>
      </c>
    </row>
    <row r="2025" spans="2:40" x14ac:dyDescent="0.25">
      <c r="B2025" s="65" t="str">
        <f t="shared" si="140"/>
        <v>Industry1873</v>
      </c>
      <c r="C2025" s="179">
        <f>'Energy consumption (raw)'!B1975</f>
        <v>1873</v>
      </c>
      <c r="D2025" s="179">
        <f>'Energy consumption (raw)'!C1975</f>
        <v>0</v>
      </c>
      <c r="E2025" s="179">
        <f>'Energy consumption (raw)'!D1975</f>
        <v>0</v>
      </c>
      <c r="F2025" s="179" t="str">
        <f>'Energy consumption (raw)'!E1975</f>
        <v>Công nghiệp</v>
      </c>
      <c r="G2025" s="179" t="str">
        <f>'Energy consumption (raw)'!F1975</f>
        <v>Sản xuất giày dép</v>
      </c>
      <c r="H2025" s="179" t="str">
        <f>'Energy consumption (raw)'!G1975</f>
        <v>Industry</v>
      </c>
      <c r="I2025" s="179" t="str">
        <f>'Energy consumption (raw)'!I1975</f>
        <v>14 Manufacture of wearing apparel</v>
      </c>
      <c r="J2025" s="179" t="str">
        <f>INDEX(Sector!$E$6:$E$46,MATCH('Energy consumption (toe)'!I2025,Sector!$B$6:$B$46,FALSE))</f>
        <v>Manufacture of wearing apparel</v>
      </c>
      <c r="K2025" s="179">
        <f>IFERROR('Energy consumption (raw)'!J1975*Lists!$H$84,)</f>
        <v>0</v>
      </c>
      <c r="L2025" s="179">
        <f>'Energy consumption (raw)'!K1975*Lists!$H$84</f>
        <v>9143.2964659999998</v>
      </c>
      <c r="M2025" s="179">
        <f>'Energy consumption (raw)'!L1975*Lists!$H$84</f>
        <v>0</v>
      </c>
      <c r="N2025" s="179">
        <f>'Energy consumption (raw)'!M1975*Lists!$H$84</f>
        <v>0</v>
      </c>
      <c r="O2025" s="178">
        <f t="shared" si="141"/>
        <v>9143.2964659999998</v>
      </c>
      <c r="P2025">
        <f>'Energy consumption (raw)'!N1975*Lists!$H$85</f>
        <v>0</v>
      </c>
      <c r="Q2025">
        <f>'Energy consumption (raw)'!O1975*Lists!$H$86</f>
        <v>0</v>
      </c>
      <c r="R2025">
        <f>'Energy consumption (raw)'!P1975*Lists!$H$87</f>
        <v>0</v>
      </c>
      <c r="S2025">
        <f>'Energy consumption (raw)'!Q1975*Lists!$H$88</f>
        <v>0</v>
      </c>
      <c r="T2025">
        <f>'Energy consumption (raw)'!R1975*Lists!$H$89</f>
        <v>0</v>
      </c>
      <c r="U2025">
        <f>'Energy consumption (raw)'!S1975*Lists!$H$90</f>
        <v>8.5183999999999997</v>
      </c>
      <c r="V2025">
        <f>'Energy consumption (raw)'!T1975*Lists!$H$91</f>
        <v>0</v>
      </c>
      <c r="W2025">
        <f>'Energy consumption (raw)'!U1975*Lists!$H$92</f>
        <v>0</v>
      </c>
      <c r="X2025">
        <f>'Energy consumption (raw)'!V1975*Lists!$H$93</f>
        <v>0</v>
      </c>
      <c r="Y2025">
        <f>'Energy consumption (raw)'!W1975*Lists!$H$94</f>
        <v>0</v>
      </c>
      <c r="Z2025">
        <f>'Energy consumption (raw)'!X1975*Lists!$H$96*1000000</f>
        <v>0</v>
      </c>
      <c r="AA2025">
        <f>'Energy consumption (raw)'!Y1975*Lists!$H$97</f>
        <v>0</v>
      </c>
      <c r="AB2025">
        <f>'Energy consumption (raw)'!Z1975*Lists!$H$96</f>
        <v>0</v>
      </c>
      <c r="AC2025">
        <f>'Energy consumption (raw)'!AA1975*Lists!$H$98</f>
        <v>0</v>
      </c>
      <c r="AD2025">
        <f>'Energy consumption (raw)'!AB1975*Lists!$H$99</f>
        <v>0</v>
      </c>
      <c r="AE2025">
        <f>'Energy consumption (raw)'!AC1975*Lists!$H$101</f>
        <v>0</v>
      </c>
      <c r="AF2025">
        <f>'Energy consumption (raw)'!AD1975*Lists!$H$101</f>
        <v>0</v>
      </c>
      <c r="AG2025">
        <f>'Energy consumption (raw)'!AE1975*Lists!$H$101</f>
        <v>0</v>
      </c>
      <c r="AH2025">
        <f>'Energy consumption (raw)'!AF1975*Lists!$H$100</f>
        <v>0</v>
      </c>
      <c r="AI2025" s="167">
        <f t="shared" si="142"/>
        <v>9151.8148660000006</v>
      </c>
      <c r="AJ2025" s="179">
        <f>'Energy consumption (raw)'!AG1975</f>
        <v>9151.8148660000006</v>
      </c>
      <c r="AK2025" s="179">
        <f>'Energy consumption (raw)'!AH1975</f>
        <v>12577.882499400002</v>
      </c>
      <c r="AL2025">
        <f>IF(ROUND(AI2025,-3)=ROUND('Energy consumption (raw)'!AG1975,-3),1,0)</f>
        <v>1</v>
      </c>
      <c r="AM2025" s="179" t="str">
        <f>'Energy consumption (raw)'!AJ1975</f>
        <v>48. Dong Nai</v>
      </c>
      <c r="AN2025">
        <f>VLOOKUP(AM2025,Lists!$F$9:$G$71,2,FALSE)</f>
        <v>1</v>
      </c>
    </row>
    <row r="2026" spans="2:40" x14ac:dyDescent="0.25">
      <c r="B2026" s="65" t="str">
        <f t="shared" si="140"/>
        <v>Industry1874</v>
      </c>
      <c r="C2026" s="179">
        <f>'Energy consumption (raw)'!B1976</f>
        <v>1874</v>
      </c>
      <c r="D2026" s="179">
        <f>'Energy consumption (raw)'!C1976</f>
        <v>0</v>
      </c>
      <c r="E2026" s="179">
        <f>'Energy consumption (raw)'!D1976</f>
        <v>0</v>
      </c>
      <c r="F2026" s="179" t="str">
        <f>'Energy consumption (raw)'!E1976</f>
        <v>Công nghiệp</v>
      </c>
      <c r="G2026" s="179" t="str">
        <f>'Energy consumption (raw)'!F1976</f>
        <v>Sản xuất món ăn, thức ăn chế biến sẵn</v>
      </c>
      <c r="H2026" s="179" t="str">
        <f>'Energy consumption (raw)'!G1976</f>
        <v>Industry</v>
      </c>
      <c r="I2026" s="179" t="str">
        <f>'Energy consumption (raw)'!I1976</f>
        <v>10 Manufacture of food products</v>
      </c>
      <c r="J2026" s="179" t="str">
        <f>INDEX(Sector!$E$6:$E$46,MATCH('Energy consumption (toe)'!I2026,Sector!$B$6:$B$46,FALSE))</f>
        <v>Manufacture of food products</v>
      </c>
      <c r="K2026" s="179">
        <f>IFERROR('Energy consumption (raw)'!J1976*Lists!$H$84,)</f>
        <v>0</v>
      </c>
      <c r="L2026" s="179">
        <f>'Energy consumption (raw)'!K1976*Lists!$H$84</f>
        <v>1517.0246751000002</v>
      </c>
      <c r="M2026" s="179">
        <f>'Energy consumption (raw)'!L1976*Lists!$H$84</f>
        <v>0</v>
      </c>
      <c r="N2026" s="179">
        <f>'Energy consumption (raw)'!M1976*Lists!$H$84</f>
        <v>0</v>
      </c>
      <c r="O2026" s="178">
        <f t="shared" si="141"/>
        <v>1517.0246751000002</v>
      </c>
      <c r="P2026">
        <f>'Energy consumption (raw)'!N1976*Lists!$H$85</f>
        <v>0</v>
      </c>
      <c r="Q2026">
        <f>'Energy consumption (raw)'!O1976*Lists!$H$86</f>
        <v>0</v>
      </c>
      <c r="R2026">
        <f>'Energy consumption (raw)'!P1976*Lists!$H$87</f>
        <v>0</v>
      </c>
      <c r="S2026">
        <f>'Energy consumption (raw)'!Q1976*Lists!$H$88</f>
        <v>0</v>
      </c>
      <c r="T2026">
        <f>'Energy consumption (raw)'!R1976*Lists!$H$89</f>
        <v>0</v>
      </c>
      <c r="U2026">
        <f>'Energy consumption (raw)'!S1976*Lists!$H$90</f>
        <v>0</v>
      </c>
      <c r="V2026">
        <f>'Energy consumption (raw)'!T1976*Lists!$H$91</f>
        <v>0</v>
      </c>
      <c r="W2026">
        <f>'Energy consumption (raw)'!U1976*Lists!$H$92</f>
        <v>0</v>
      </c>
      <c r="X2026">
        <f>'Energy consumption (raw)'!V1976*Lists!$H$93</f>
        <v>0</v>
      </c>
      <c r="Y2026">
        <f>'Energy consumption (raw)'!W1976*Lists!$H$94</f>
        <v>0</v>
      </c>
      <c r="Z2026">
        <f>'Energy consumption (raw)'!X1976*Lists!$H$96*1000000</f>
        <v>0</v>
      </c>
      <c r="AA2026">
        <f>'Energy consumption (raw)'!Y1976*Lists!$H$97</f>
        <v>0</v>
      </c>
      <c r="AB2026">
        <f>'Energy consumption (raw)'!Z1976*Lists!$H$96</f>
        <v>0</v>
      </c>
      <c r="AC2026">
        <f>'Energy consumption (raw)'!AA1976*Lists!$H$98</f>
        <v>0</v>
      </c>
      <c r="AD2026">
        <f>'Energy consumption (raw)'!AB1976*Lists!$H$99</f>
        <v>0</v>
      </c>
      <c r="AE2026">
        <f>'Energy consumption (raw)'!AC1976*Lists!$H$101</f>
        <v>0</v>
      </c>
      <c r="AF2026">
        <f>'Energy consumption (raw)'!AD1976*Lists!$H$101</f>
        <v>0</v>
      </c>
      <c r="AG2026">
        <f>'Energy consumption (raw)'!AE1976*Lists!$H$101</f>
        <v>0</v>
      </c>
      <c r="AH2026">
        <f>'Energy consumption (raw)'!AF1976*Lists!$H$100</f>
        <v>0</v>
      </c>
      <c r="AI2026" s="167">
        <f t="shared" si="142"/>
        <v>1517.0246751000002</v>
      </c>
      <c r="AJ2026" s="179">
        <f>'Energy consumption (raw)'!AG1976</f>
        <v>1517.0246751000002</v>
      </c>
      <c r="AK2026" s="179">
        <f>'Energy consumption (raw)'!AH1976</f>
        <v>0</v>
      </c>
      <c r="AL2026">
        <f>IF(ROUND(AI2026,-3)=ROUND('Energy consumption (raw)'!AG1976,-3),1,0)</f>
        <v>1</v>
      </c>
      <c r="AM2026" s="179" t="str">
        <f>'Energy consumption (raw)'!AJ1976</f>
        <v>48. Dong Nai</v>
      </c>
      <c r="AN2026">
        <f>VLOOKUP(AM2026,Lists!$F$9:$G$71,2,FALSE)</f>
        <v>1</v>
      </c>
    </row>
    <row r="2027" spans="2:40" x14ac:dyDescent="0.25">
      <c r="B2027" s="65" t="str">
        <f t="shared" si="140"/>
        <v>Industry1875</v>
      </c>
      <c r="C2027" s="179">
        <f>'Energy consumption (raw)'!B1977</f>
        <v>1875</v>
      </c>
      <c r="D2027" s="179">
        <f>'Energy consumption (raw)'!C1977</f>
        <v>0</v>
      </c>
      <c r="E2027" s="179">
        <f>'Energy consumption (raw)'!D1977</f>
        <v>0</v>
      </c>
      <c r="F2027" s="179" t="str">
        <f>'Energy consumption (raw)'!E1977</f>
        <v>Công nghiệp</v>
      </c>
      <c r="G2027" s="179" t="str">
        <f>'Energy consumption (raw)'!F1977</f>
        <v>Sản xuất cà phê</v>
      </c>
      <c r="H2027" s="179" t="str">
        <f>'Energy consumption (raw)'!G1977</f>
        <v>Industry</v>
      </c>
      <c r="I2027" s="179" t="str">
        <f>'Energy consumption (raw)'!I1977</f>
        <v>11 Manufacture of beverages</v>
      </c>
      <c r="J2027" s="179" t="str">
        <f>INDEX(Sector!$E$6:$E$46,MATCH('Energy consumption (toe)'!I2027,Sector!$B$6:$B$46,FALSE))</f>
        <v>Manufacture of beverages</v>
      </c>
      <c r="K2027" s="179">
        <f>IFERROR('Energy consumption (raw)'!J1977*Lists!$H$84,)</f>
        <v>0</v>
      </c>
      <c r="L2027" s="179">
        <f>'Energy consumption (raw)'!K1977*Lists!$H$84</f>
        <v>4545.5115103000007</v>
      </c>
      <c r="M2027" s="179">
        <f>'Energy consumption (raw)'!L1977*Lists!$H$84</f>
        <v>0</v>
      </c>
      <c r="N2027" s="179">
        <f>'Energy consumption (raw)'!M1977*Lists!$H$84</f>
        <v>0</v>
      </c>
      <c r="O2027" s="178">
        <f t="shared" si="141"/>
        <v>4545.5115103000007</v>
      </c>
      <c r="P2027">
        <f>'Energy consumption (raw)'!N1977*Lists!$H$85</f>
        <v>0</v>
      </c>
      <c r="Q2027">
        <f>'Energy consumption (raw)'!O1977*Lists!$H$86</f>
        <v>0</v>
      </c>
      <c r="R2027">
        <f>'Energy consumption (raw)'!P1977*Lists!$H$87</f>
        <v>0</v>
      </c>
      <c r="S2027">
        <f>'Energy consumption (raw)'!Q1977*Lists!$H$88</f>
        <v>0</v>
      </c>
      <c r="T2027">
        <f>'Energy consumption (raw)'!R1977*Lists!$H$89</f>
        <v>8.8230000000000004</v>
      </c>
      <c r="U2027">
        <f>'Energy consumption (raw)'!S1977*Lists!$H$90</f>
        <v>0</v>
      </c>
      <c r="V2027">
        <f>'Energy consumption (raw)'!T1977*Lists!$H$91</f>
        <v>0</v>
      </c>
      <c r="W2027">
        <f>'Energy consumption (raw)'!U1977*Lists!$H$92</f>
        <v>0</v>
      </c>
      <c r="X2027">
        <f>'Energy consumption (raw)'!V1977*Lists!$H$93</f>
        <v>0</v>
      </c>
      <c r="Y2027">
        <f>'Energy consumption (raw)'!W1977*Lists!$H$94</f>
        <v>0</v>
      </c>
      <c r="Z2027">
        <f>'Energy consumption (raw)'!X1977*Lists!$H$96*1000000</f>
        <v>0</v>
      </c>
      <c r="AA2027">
        <f>'Energy consumption (raw)'!Y1977*Lists!$H$97</f>
        <v>10.747400000000001</v>
      </c>
      <c r="AB2027">
        <f>'Energy consumption (raw)'!Z1977*Lists!$H$96</f>
        <v>0</v>
      </c>
      <c r="AC2027">
        <f>'Energy consumption (raw)'!AA1977*Lists!$H$98</f>
        <v>0</v>
      </c>
      <c r="AD2027">
        <f>'Energy consumption (raw)'!AB1977*Lists!$H$99</f>
        <v>2147.7116200000023</v>
      </c>
      <c r="AE2027">
        <f>'Energy consumption (raw)'!AC1977*Lists!$H$101</f>
        <v>0</v>
      </c>
      <c r="AF2027">
        <f>'Energy consumption (raw)'!AD1977*Lists!$H$101</f>
        <v>0</v>
      </c>
      <c r="AG2027">
        <f>'Energy consumption (raw)'!AE1977*Lists!$H$101</f>
        <v>0</v>
      </c>
      <c r="AH2027">
        <f>'Energy consumption (raw)'!AF1977*Lists!$H$100</f>
        <v>0</v>
      </c>
      <c r="AI2027" s="167">
        <f t="shared" si="142"/>
        <v>6712.7935303000031</v>
      </c>
      <c r="AJ2027" s="179">
        <f>'Energy consumption (raw)'!AG1977</f>
        <v>6712.7935303000013</v>
      </c>
      <c r="AK2027" s="179">
        <f>'Energy consumption (raw)'!AH1977</f>
        <v>0</v>
      </c>
      <c r="AL2027">
        <f>IF(ROUND(AI2027,-3)=ROUND('Energy consumption (raw)'!AG1977,-3),1,0)</f>
        <v>1</v>
      </c>
      <c r="AM2027" s="179" t="str">
        <f>'Energy consumption (raw)'!AJ1977</f>
        <v>48. Dong Nai</v>
      </c>
      <c r="AN2027">
        <f>VLOOKUP(AM2027,Lists!$F$9:$G$71,2,FALSE)</f>
        <v>1</v>
      </c>
    </row>
    <row r="2028" spans="2:40" x14ac:dyDescent="0.25">
      <c r="B2028" s="65" t="str">
        <f t="shared" si="140"/>
        <v>Industry1876</v>
      </c>
      <c r="C2028" s="179">
        <f>'Energy consumption (raw)'!B1978</f>
        <v>1876</v>
      </c>
      <c r="D2028" s="179">
        <f>'Energy consumption (raw)'!C1978</f>
        <v>0</v>
      </c>
      <c r="E2028" s="179">
        <f>'Energy consumption (raw)'!D1978</f>
        <v>0</v>
      </c>
      <c r="F2028" s="179" t="str">
        <f>'Energy consumption (raw)'!E1978</f>
        <v>Công nghiệp</v>
      </c>
      <c r="G2028" s="179" t="str">
        <f>'Energy consumption (raw)'!F1978</f>
        <v>Sản xuất đồ uống không cồn</v>
      </c>
      <c r="H2028" s="179" t="str">
        <f>'Energy consumption (raw)'!G1978</f>
        <v>Industry</v>
      </c>
      <c r="I2028" s="179" t="str">
        <f>'Energy consumption (raw)'!I1978</f>
        <v>11 Manufacture of beverages</v>
      </c>
      <c r="J2028" s="179" t="str">
        <f>INDEX(Sector!$E$6:$E$46,MATCH('Energy consumption (toe)'!I2028,Sector!$B$6:$B$46,FALSE))</f>
        <v>Manufacture of beverages</v>
      </c>
      <c r="K2028" s="179">
        <f>IFERROR('Energy consumption (raw)'!J1978*Lists!$H$84,)</f>
        <v>0</v>
      </c>
      <c r="L2028" s="179">
        <f>'Energy consumption (raw)'!K1978*Lists!$H$84</f>
        <v>2272.8081400000001</v>
      </c>
      <c r="M2028" s="179">
        <f>'Energy consumption (raw)'!L1978*Lists!$H$84</f>
        <v>0</v>
      </c>
      <c r="N2028" s="179">
        <f>'Energy consumption (raw)'!M1978*Lists!$H$84</f>
        <v>0</v>
      </c>
      <c r="O2028" s="178">
        <f t="shared" si="141"/>
        <v>2272.8081400000001</v>
      </c>
      <c r="P2028">
        <f>'Energy consumption (raw)'!N1978*Lists!$H$85</f>
        <v>0</v>
      </c>
      <c r="Q2028">
        <f>'Energy consumption (raw)'!O1978*Lists!$H$86</f>
        <v>0</v>
      </c>
      <c r="R2028">
        <f>'Energy consumption (raw)'!P1978*Lists!$H$87</f>
        <v>0</v>
      </c>
      <c r="S2028">
        <f>'Energy consumption (raw)'!Q1978*Lists!$H$88</f>
        <v>0</v>
      </c>
      <c r="T2028">
        <f>'Energy consumption (raw)'!R1978*Lists!$H$89</f>
        <v>0</v>
      </c>
      <c r="U2028">
        <f>'Energy consumption (raw)'!S1978*Lists!$H$90</f>
        <v>0</v>
      </c>
      <c r="V2028">
        <f>'Energy consumption (raw)'!T1978*Lists!$H$91</f>
        <v>0</v>
      </c>
      <c r="W2028">
        <f>'Energy consumption (raw)'!U1978*Lists!$H$92</f>
        <v>0</v>
      </c>
      <c r="X2028">
        <f>'Energy consumption (raw)'!V1978*Lists!$H$93</f>
        <v>0</v>
      </c>
      <c r="Y2028">
        <f>'Energy consumption (raw)'!W1978*Lists!$H$94</f>
        <v>0</v>
      </c>
      <c r="Z2028">
        <f>'Energy consumption (raw)'!X1978*Lists!$H$96*1000000</f>
        <v>0</v>
      </c>
      <c r="AA2028">
        <f>'Energy consumption (raw)'!Y1978*Lists!$H$97</f>
        <v>8.8617000000000008</v>
      </c>
      <c r="AB2028">
        <f>'Energy consumption (raw)'!Z1978*Lists!$H$96</f>
        <v>0</v>
      </c>
      <c r="AC2028">
        <f>'Energy consumption (raw)'!AA1978*Lists!$H$98</f>
        <v>0</v>
      </c>
      <c r="AD2028">
        <f>'Energy consumption (raw)'!AB1978*Lists!$H$99</f>
        <v>0</v>
      </c>
      <c r="AE2028">
        <f>'Energy consumption (raw)'!AC1978*Lists!$H$101</f>
        <v>0</v>
      </c>
      <c r="AF2028">
        <f>'Energy consumption (raw)'!AD1978*Lists!$H$101</f>
        <v>0</v>
      </c>
      <c r="AG2028">
        <f>'Energy consumption (raw)'!AE1978*Lists!$H$101</f>
        <v>0</v>
      </c>
      <c r="AH2028">
        <f>'Energy consumption (raw)'!AF1978*Lists!$H$100</f>
        <v>0</v>
      </c>
      <c r="AI2028" s="167">
        <f t="shared" si="142"/>
        <v>2281.66984</v>
      </c>
      <c r="AJ2028" s="179">
        <f>'Energy consumption (raw)'!AG1978</f>
        <v>2281.66984</v>
      </c>
      <c r="AK2028" s="179">
        <f>'Energy consumption (raw)'!AH1978</f>
        <v>0</v>
      </c>
      <c r="AL2028">
        <f>IF(ROUND(AI2028,-3)=ROUND('Energy consumption (raw)'!AG1978,-3),1,0)</f>
        <v>1</v>
      </c>
      <c r="AM2028" s="179" t="str">
        <f>'Energy consumption (raw)'!AJ1978</f>
        <v>48. Dong Nai</v>
      </c>
      <c r="AN2028">
        <f>VLOOKUP(AM2028,Lists!$F$9:$G$71,2,FALSE)</f>
        <v>1</v>
      </c>
    </row>
    <row r="2029" spans="2:40" x14ac:dyDescent="0.25">
      <c r="B2029" s="65" t="str">
        <f t="shared" si="140"/>
        <v>Industry1877</v>
      </c>
      <c r="C2029" s="179">
        <f>'Energy consumption (raw)'!B1979</f>
        <v>1877</v>
      </c>
      <c r="D2029" s="179">
        <f>'Energy consumption (raw)'!C1979</f>
        <v>0</v>
      </c>
      <c r="E2029" s="179">
        <f>'Energy consumption (raw)'!D1979</f>
        <v>0</v>
      </c>
      <c r="F2029" s="179" t="str">
        <f>'Energy consumption (raw)'!E1979</f>
        <v>Công nghiệp</v>
      </c>
      <c r="G2029" s="179" t="str">
        <f>'Energy consumption (raw)'!F1979</f>
        <v>Sản xuất đồ uống không cồn</v>
      </c>
      <c r="H2029" s="179" t="str">
        <f>'Energy consumption (raw)'!G1979</f>
        <v>Industry</v>
      </c>
      <c r="I2029" s="179" t="str">
        <f>'Energy consumption (raw)'!I1979</f>
        <v>11 Manufacture of beverages</v>
      </c>
      <c r="J2029" s="179" t="str">
        <f>INDEX(Sector!$E$6:$E$46,MATCH('Energy consumption (toe)'!I2029,Sector!$B$6:$B$46,FALSE))</f>
        <v>Manufacture of beverages</v>
      </c>
      <c r="K2029" s="179">
        <f>IFERROR('Energy consumption (raw)'!J1979*Lists!$H$84,)</f>
        <v>0</v>
      </c>
      <c r="L2029" s="179">
        <f>'Energy consumption (raw)'!K1979*Lists!$H$84</f>
        <v>6522.8175601000003</v>
      </c>
      <c r="M2029" s="179">
        <f>'Energy consumption (raw)'!L1979*Lists!$H$84</f>
        <v>0</v>
      </c>
      <c r="N2029" s="179">
        <f>'Energy consumption (raw)'!M1979*Lists!$H$84</f>
        <v>0</v>
      </c>
      <c r="O2029" s="178">
        <f t="shared" si="141"/>
        <v>6522.8175601000003</v>
      </c>
      <c r="P2029">
        <f>'Energy consumption (raw)'!N1979*Lists!$H$85</f>
        <v>0</v>
      </c>
      <c r="Q2029">
        <f>'Energy consumption (raw)'!O1979*Lists!$H$86</f>
        <v>0</v>
      </c>
      <c r="R2029">
        <f>'Energy consumption (raw)'!P1979*Lists!$H$87</f>
        <v>0</v>
      </c>
      <c r="S2029">
        <f>'Energy consumption (raw)'!Q1979*Lists!$H$88</f>
        <v>0</v>
      </c>
      <c r="T2029">
        <f>'Energy consumption (raw)'!R1979*Lists!$H$89</f>
        <v>0</v>
      </c>
      <c r="U2029">
        <f>'Energy consumption (raw)'!S1979*Lists!$H$90</f>
        <v>0</v>
      </c>
      <c r="V2029">
        <f>'Energy consumption (raw)'!T1979*Lists!$H$91</f>
        <v>0</v>
      </c>
      <c r="W2029">
        <f>'Energy consumption (raw)'!U1979*Lists!$H$92</f>
        <v>0</v>
      </c>
      <c r="X2029">
        <f>'Energy consumption (raw)'!V1979*Lists!$H$93</f>
        <v>0</v>
      </c>
      <c r="Y2029">
        <f>'Energy consumption (raw)'!W1979*Lists!$H$94</f>
        <v>0</v>
      </c>
      <c r="Z2029">
        <f>'Energy consumption (raw)'!X1979*Lists!$H$96*1000000</f>
        <v>0</v>
      </c>
      <c r="AA2029">
        <f>'Energy consumption (raw)'!Y1979*Lists!$H$97</f>
        <v>0</v>
      </c>
      <c r="AB2029">
        <f>'Energy consumption (raw)'!Z1979*Lists!$H$96</f>
        <v>0</v>
      </c>
      <c r="AC2029">
        <f>'Energy consumption (raw)'!AA1979*Lists!$H$98</f>
        <v>0</v>
      </c>
      <c r="AD2029">
        <f>'Energy consumption (raw)'!AB1979*Lists!$H$99</f>
        <v>0</v>
      </c>
      <c r="AE2029">
        <f>'Energy consumption (raw)'!AC1979*Lists!$H$101</f>
        <v>0</v>
      </c>
      <c r="AF2029">
        <f>'Energy consumption (raw)'!AD1979*Lists!$H$101</f>
        <v>0</v>
      </c>
      <c r="AG2029">
        <f>'Energy consumption (raw)'!AE1979*Lists!$H$101</f>
        <v>0</v>
      </c>
      <c r="AH2029">
        <f>'Energy consumption (raw)'!AF1979*Lists!$H$100</f>
        <v>0</v>
      </c>
      <c r="AI2029" s="167">
        <f t="shared" si="142"/>
        <v>6522.8175601000003</v>
      </c>
      <c r="AJ2029" s="179">
        <f>'Energy consumption (raw)'!AG1979</f>
        <v>6522.8175601000003</v>
      </c>
      <c r="AK2029" s="179">
        <f>'Energy consumption (raw)'!AH1979</f>
        <v>0</v>
      </c>
      <c r="AL2029">
        <f>IF(ROUND(AI2029,-3)=ROUND('Energy consumption (raw)'!AG1979,-3),1,0)</f>
        <v>1</v>
      </c>
      <c r="AM2029" s="179" t="str">
        <f>'Energy consumption (raw)'!AJ1979</f>
        <v>48. Dong Nai</v>
      </c>
      <c r="AN2029">
        <f>VLOOKUP(AM2029,Lists!$F$9:$G$71,2,FALSE)</f>
        <v>1</v>
      </c>
    </row>
    <row r="2030" spans="2:40" x14ac:dyDescent="0.25">
      <c r="B2030" s="65" t="str">
        <f t="shared" si="140"/>
        <v>Industry1878</v>
      </c>
      <c r="C2030" s="179">
        <f>'Energy consumption (raw)'!B1980</f>
        <v>1878</v>
      </c>
      <c r="D2030" s="179">
        <f>'Energy consumption (raw)'!C1980</f>
        <v>0</v>
      </c>
      <c r="E2030" s="179">
        <f>'Energy consumption (raw)'!D1980</f>
        <v>0</v>
      </c>
      <c r="F2030" s="179" t="str">
        <f>'Energy consumption (raw)'!E1980</f>
        <v>Công nghiệp</v>
      </c>
      <c r="G2030" s="179" t="str">
        <f>'Energy consumption (raw)'!F1980</f>
        <v>Bán lẻ băng đĩa âm thanh, hình ảnh (kể cả băng, đĩa trắng) trong các cửa hàng chuyên doanh</v>
      </c>
      <c r="H2030" s="179" t="str">
        <f>'Energy consumption (raw)'!G1980</f>
        <v>Industry</v>
      </c>
      <c r="I2030" s="179" t="str">
        <f>'Energy consumption (raw)'!I1980</f>
        <v>47 Retail</v>
      </c>
      <c r="J2030" s="179" t="str">
        <f>INDEX(Sector!$E$6:$E$46,MATCH('Energy consumption (toe)'!I2030,Sector!$B$6:$B$46,FALSE))</f>
        <v>Retail</v>
      </c>
      <c r="K2030" s="179">
        <f>IFERROR('Energy consumption (raw)'!J1980*Lists!$H$84,)</f>
        <v>0</v>
      </c>
      <c r="L2030" s="179">
        <f>'Energy consumption (raw)'!K1980*Lists!$H$84</f>
        <v>5613.5742587000004</v>
      </c>
      <c r="M2030" s="179">
        <f>'Energy consumption (raw)'!L1980*Lists!$H$84</f>
        <v>0</v>
      </c>
      <c r="N2030" s="179">
        <f>'Energy consumption (raw)'!M1980*Lists!$H$84</f>
        <v>0</v>
      </c>
      <c r="O2030" s="178">
        <f t="shared" si="141"/>
        <v>5613.5742587000004</v>
      </c>
      <c r="P2030">
        <f>'Energy consumption (raw)'!N1980*Lists!$H$85</f>
        <v>0</v>
      </c>
      <c r="Q2030">
        <f>'Energy consumption (raw)'!O1980*Lists!$H$86</f>
        <v>0</v>
      </c>
      <c r="R2030">
        <f>'Energy consumption (raw)'!P1980*Lists!$H$87</f>
        <v>0</v>
      </c>
      <c r="S2030">
        <f>'Energy consumption (raw)'!Q1980*Lists!$H$88</f>
        <v>0</v>
      </c>
      <c r="T2030">
        <f>'Energy consumption (raw)'!R1980*Lists!$H$89</f>
        <v>0</v>
      </c>
      <c r="U2030">
        <f>'Energy consumption (raw)'!S1980*Lists!$H$90</f>
        <v>0</v>
      </c>
      <c r="V2030">
        <f>'Energy consumption (raw)'!T1980*Lists!$H$91</f>
        <v>0</v>
      </c>
      <c r="W2030">
        <f>'Energy consumption (raw)'!U1980*Lists!$H$92</f>
        <v>0</v>
      </c>
      <c r="X2030">
        <f>'Energy consumption (raw)'!V1980*Lists!$H$93</f>
        <v>0</v>
      </c>
      <c r="Y2030">
        <f>'Energy consumption (raw)'!W1980*Lists!$H$94</f>
        <v>0</v>
      </c>
      <c r="Z2030">
        <f>'Energy consumption (raw)'!X1980*Lists!$H$96*1000000</f>
        <v>0</v>
      </c>
      <c r="AA2030">
        <f>'Energy consumption (raw)'!Y1980*Lists!$H$97</f>
        <v>0</v>
      </c>
      <c r="AB2030">
        <f>'Energy consumption (raw)'!Z1980*Lists!$H$96</f>
        <v>0</v>
      </c>
      <c r="AC2030">
        <f>'Energy consumption (raw)'!AA1980*Lists!$H$98</f>
        <v>0</v>
      </c>
      <c r="AD2030">
        <f>'Energy consumption (raw)'!AB1980*Lists!$H$99</f>
        <v>0</v>
      </c>
      <c r="AE2030">
        <f>'Energy consumption (raw)'!AC1980*Lists!$H$101</f>
        <v>0</v>
      </c>
      <c r="AF2030">
        <f>'Energy consumption (raw)'!AD1980*Lists!$H$101</f>
        <v>0</v>
      </c>
      <c r="AG2030">
        <f>'Energy consumption (raw)'!AE1980*Lists!$H$101</f>
        <v>0</v>
      </c>
      <c r="AH2030">
        <f>'Energy consumption (raw)'!AF1980*Lists!$H$100</f>
        <v>0</v>
      </c>
      <c r="AI2030" s="167">
        <f t="shared" si="142"/>
        <v>5613.5742587000004</v>
      </c>
      <c r="AJ2030" s="179">
        <f>'Energy consumption (raw)'!AG1980</f>
        <v>5613.5742587000004</v>
      </c>
      <c r="AK2030" s="179">
        <f>'Energy consumption (raw)'!AH1980</f>
        <v>7677.0892615000002</v>
      </c>
      <c r="AL2030">
        <f>IF(ROUND(AI2030,-3)=ROUND('Energy consumption (raw)'!AG1980,-3),1,0)</f>
        <v>1</v>
      </c>
      <c r="AM2030" s="179" t="str">
        <f>'Energy consumption (raw)'!AJ1980</f>
        <v>48. Dong Nai</v>
      </c>
      <c r="AN2030">
        <f>VLOOKUP(AM2030,Lists!$F$9:$G$71,2,FALSE)</f>
        <v>1</v>
      </c>
    </row>
    <row r="2031" spans="2:40" x14ac:dyDescent="0.25">
      <c r="B2031" s="65" t="str">
        <f t="shared" si="140"/>
        <v>Industry1879</v>
      </c>
      <c r="C2031" s="179">
        <f>'Energy consumption (raw)'!B1981</f>
        <v>1879</v>
      </c>
      <c r="D2031" s="179">
        <f>'Energy consumption (raw)'!C1981</f>
        <v>0</v>
      </c>
      <c r="E2031" s="179">
        <f>'Energy consumption (raw)'!D1981</f>
        <v>0</v>
      </c>
      <c r="F2031" s="179" t="str">
        <f>'Energy consumption (raw)'!E1981</f>
        <v>Công nghiệp</v>
      </c>
      <c r="G2031" s="179" t="str">
        <f>'Energy consumption (raw)'!F1981</f>
        <v>Sản xuất phụ tùng và bộ phận phụ trợ cho xe có động cơ và động cơ xe</v>
      </c>
      <c r="H2031" s="179" t="str">
        <f>'Energy consumption (raw)'!G1981</f>
        <v>Industry</v>
      </c>
      <c r="I2031" s="179" t="str">
        <f>'Energy consumption (raw)'!I1981</f>
        <v>29 Manufacture of motor vehicles, trailers and semi-trailers</v>
      </c>
      <c r="J2031" s="179" t="str">
        <f>INDEX(Sector!$E$6:$E$46,MATCH('Energy consumption (toe)'!I2031,Sector!$B$6:$B$46,FALSE))</f>
        <v>Manufacture of motor vehicles, trailers and semi-trailers</v>
      </c>
      <c r="K2031" s="179">
        <f>IFERROR('Energy consumption (raw)'!J1981*Lists!$H$84,)</f>
        <v>0</v>
      </c>
      <c r="L2031" s="179">
        <f>'Energy consumption (raw)'!K1981*Lists!$H$84</f>
        <v>4613.1132720000005</v>
      </c>
      <c r="M2031" s="179">
        <f>'Energy consumption (raw)'!L1981*Lists!$H$84</f>
        <v>0</v>
      </c>
      <c r="N2031" s="179">
        <f>'Energy consumption (raw)'!M1981*Lists!$H$84</f>
        <v>0</v>
      </c>
      <c r="O2031" s="178">
        <f t="shared" si="141"/>
        <v>4613.1132720000005</v>
      </c>
      <c r="P2031">
        <f>'Energy consumption (raw)'!N1981*Lists!$H$85</f>
        <v>0</v>
      </c>
      <c r="Q2031">
        <f>'Energy consumption (raw)'!O1981*Lists!$H$86</f>
        <v>0</v>
      </c>
      <c r="R2031">
        <f>'Energy consumption (raw)'!P1981*Lists!$H$87</f>
        <v>0</v>
      </c>
      <c r="S2031">
        <f>'Energy consumption (raw)'!Q1981*Lists!$H$88</f>
        <v>0</v>
      </c>
      <c r="T2031">
        <f>'Energy consumption (raw)'!R1981*Lists!$H$89</f>
        <v>0</v>
      </c>
      <c r="U2031">
        <f>'Energy consumption (raw)'!S1981*Lists!$H$90</f>
        <v>0</v>
      </c>
      <c r="V2031">
        <f>'Energy consumption (raw)'!T1981*Lists!$H$91</f>
        <v>0</v>
      </c>
      <c r="W2031">
        <f>'Energy consumption (raw)'!U1981*Lists!$H$92</f>
        <v>0</v>
      </c>
      <c r="X2031">
        <f>'Energy consumption (raw)'!V1981*Lists!$H$93</f>
        <v>0</v>
      </c>
      <c r="Y2031">
        <f>'Energy consumption (raw)'!W1981*Lists!$H$94</f>
        <v>0</v>
      </c>
      <c r="Z2031">
        <f>'Energy consumption (raw)'!X1981*Lists!$H$96*1000000</f>
        <v>0</v>
      </c>
      <c r="AA2031">
        <f>'Energy consumption (raw)'!Y1981*Lists!$H$97</f>
        <v>0</v>
      </c>
      <c r="AB2031">
        <f>'Energy consumption (raw)'!Z1981*Lists!$H$96</f>
        <v>0</v>
      </c>
      <c r="AC2031">
        <f>'Energy consumption (raw)'!AA1981*Lists!$H$98</f>
        <v>0</v>
      </c>
      <c r="AD2031">
        <f>'Energy consumption (raw)'!AB1981*Lists!$H$99</f>
        <v>0</v>
      </c>
      <c r="AE2031">
        <f>'Energy consumption (raw)'!AC1981*Lists!$H$101</f>
        <v>0</v>
      </c>
      <c r="AF2031">
        <f>'Energy consumption (raw)'!AD1981*Lists!$H$101</f>
        <v>0</v>
      </c>
      <c r="AG2031">
        <f>'Energy consumption (raw)'!AE1981*Lists!$H$101</f>
        <v>0</v>
      </c>
      <c r="AH2031">
        <f>'Energy consumption (raw)'!AF1981*Lists!$H$100</f>
        <v>0</v>
      </c>
      <c r="AI2031" s="167">
        <f t="shared" si="142"/>
        <v>4613.1132720000005</v>
      </c>
      <c r="AJ2031" s="179">
        <f>'Energy consumption (raw)'!AG1981</f>
        <v>4613.1132720000005</v>
      </c>
      <c r="AK2031" s="179">
        <f>'Energy consumption (raw)'!AH1981</f>
        <v>4890.0104854000001</v>
      </c>
      <c r="AL2031">
        <f>IF(ROUND(AI2031,-3)=ROUND('Energy consumption (raw)'!AG1981,-3),1,0)</f>
        <v>1</v>
      </c>
      <c r="AM2031" s="179" t="str">
        <f>'Energy consumption (raw)'!AJ1981</f>
        <v>48. Dong Nai</v>
      </c>
      <c r="AN2031">
        <f>VLOOKUP(AM2031,Lists!$F$9:$G$71,2,FALSE)</f>
        <v>1</v>
      </c>
    </row>
    <row r="2032" spans="2:40" x14ac:dyDescent="0.25">
      <c r="B2032" s="65" t="str">
        <f t="shared" si="140"/>
        <v>Industry1880</v>
      </c>
      <c r="C2032" s="179">
        <f>'Energy consumption (raw)'!B1982</f>
        <v>1880</v>
      </c>
      <c r="D2032" s="179">
        <f>'Energy consumption (raw)'!C1982</f>
        <v>0</v>
      </c>
      <c r="E2032" s="179">
        <f>'Energy consumption (raw)'!D1982</f>
        <v>0</v>
      </c>
      <c r="F2032" s="179" t="str">
        <f>'Energy consumption (raw)'!E1982</f>
        <v>Công nghiệp</v>
      </c>
      <c r="G2032" s="179" t="str">
        <f>'Energy consumption (raw)'!F1982</f>
        <v>Sản xuất phụ tùng và bộ phận phụ trợ cho xe có động cơ và động cơ xe</v>
      </c>
      <c r="H2032" s="179" t="str">
        <f>'Energy consumption (raw)'!G1982</f>
        <v>Industry</v>
      </c>
      <c r="I2032" s="179" t="str">
        <f>'Energy consumption (raw)'!I1982</f>
        <v>29 Manufacture of motor vehicles, trailers and semi-trailers</v>
      </c>
      <c r="J2032" s="179" t="str">
        <f>INDEX(Sector!$E$6:$E$46,MATCH('Energy consumption (toe)'!I2032,Sector!$B$6:$B$46,FALSE))</f>
        <v>Manufacture of motor vehicles, trailers and semi-trailers</v>
      </c>
      <c r="K2032" s="179">
        <f>IFERROR('Energy consumption (raw)'!J1982*Lists!$H$84,)</f>
        <v>0</v>
      </c>
      <c r="L2032" s="179">
        <f>'Energy consumption (raw)'!K1982*Lists!$H$84</f>
        <v>3593.9278260000001</v>
      </c>
      <c r="M2032" s="179">
        <f>'Energy consumption (raw)'!L1982*Lists!$H$84</f>
        <v>0</v>
      </c>
      <c r="N2032" s="179">
        <f>'Energy consumption (raw)'!M1982*Lists!$H$84</f>
        <v>0</v>
      </c>
      <c r="O2032" s="178">
        <f t="shared" si="141"/>
        <v>3593.9278260000001</v>
      </c>
      <c r="P2032">
        <f>'Energy consumption (raw)'!N1982*Lists!$H$85</f>
        <v>0</v>
      </c>
      <c r="Q2032">
        <f>'Energy consumption (raw)'!O1982*Lists!$H$86</f>
        <v>0</v>
      </c>
      <c r="R2032">
        <f>'Energy consumption (raw)'!P1982*Lists!$H$87</f>
        <v>0</v>
      </c>
      <c r="S2032">
        <f>'Energy consumption (raw)'!Q1982*Lists!$H$88</f>
        <v>0</v>
      </c>
      <c r="T2032">
        <f>'Energy consumption (raw)'!R1982*Lists!$H$89</f>
        <v>0</v>
      </c>
      <c r="U2032">
        <f>'Energy consumption (raw)'!S1982*Lists!$H$90</f>
        <v>0</v>
      </c>
      <c r="V2032">
        <f>'Energy consumption (raw)'!T1982*Lists!$H$91</f>
        <v>0</v>
      </c>
      <c r="W2032">
        <f>'Energy consumption (raw)'!U1982*Lists!$H$92</f>
        <v>0</v>
      </c>
      <c r="X2032">
        <f>'Energy consumption (raw)'!V1982*Lists!$H$93</f>
        <v>0</v>
      </c>
      <c r="Y2032">
        <f>'Energy consumption (raw)'!W1982*Lists!$H$94</f>
        <v>0</v>
      </c>
      <c r="Z2032">
        <f>'Energy consumption (raw)'!X1982*Lists!$H$96*1000000</f>
        <v>0</v>
      </c>
      <c r="AA2032">
        <f>'Energy consumption (raw)'!Y1982*Lists!$H$97</f>
        <v>0</v>
      </c>
      <c r="AB2032">
        <f>'Energy consumption (raw)'!Z1982*Lists!$H$96</f>
        <v>0</v>
      </c>
      <c r="AC2032">
        <f>'Energy consumption (raw)'!AA1982*Lists!$H$98</f>
        <v>0</v>
      </c>
      <c r="AD2032">
        <f>'Energy consumption (raw)'!AB1982*Lists!$H$99</f>
        <v>0</v>
      </c>
      <c r="AE2032">
        <f>'Energy consumption (raw)'!AC1982*Lists!$H$101</f>
        <v>0</v>
      </c>
      <c r="AF2032">
        <f>'Energy consumption (raw)'!AD1982*Lists!$H$101</f>
        <v>0</v>
      </c>
      <c r="AG2032">
        <f>'Energy consumption (raw)'!AE1982*Lists!$H$101</f>
        <v>0</v>
      </c>
      <c r="AH2032">
        <f>'Energy consumption (raw)'!AF1982*Lists!$H$100</f>
        <v>0</v>
      </c>
      <c r="AI2032" s="167">
        <f t="shared" si="142"/>
        <v>3593.9278260000001</v>
      </c>
      <c r="AJ2032" s="179">
        <f>'Energy consumption (raw)'!AG1982</f>
        <v>3593.9278260000001</v>
      </c>
      <c r="AK2032" s="179">
        <f>'Energy consumption (raw)'!AH1982</f>
        <v>0</v>
      </c>
      <c r="AL2032">
        <f>IF(ROUND(AI2032,-3)=ROUND('Energy consumption (raw)'!AG1982,-3),1,0)</f>
        <v>1</v>
      </c>
      <c r="AM2032" s="179" t="str">
        <f>'Energy consumption (raw)'!AJ1982</f>
        <v>48. Dong Nai</v>
      </c>
      <c r="AN2032">
        <f>VLOOKUP(AM2032,Lists!$F$9:$G$71,2,FALSE)</f>
        <v>1</v>
      </c>
    </row>
    <row r="2033" spans="2:40" x14ac:dyDescent="0.25">
      <c r="B2033" s="65" t="str">
        <f t="shared" si="140"/>
        <v>Industry1881</v>
      </c>
      <c r="C2033" s="179">
        <f>'Energy consumption (raw)'!B1983</f>
        <v>1881</v>
      </c>
      <c r="D2033" s="179">
        <f>'Energy consumption (raw)'!C1983</f>
        <v>0</v>
      </c>
      <c r="E2033" s="179">
        <f>'Energy consumption (raw)'!D1983</f>
        <v>0</v>
      </c>
      <c r="F2033" s="179" t="str">
        <f>'Energy consumption (raw)'!E1983</f>
        <v>Công nghiệp</v>
      </c>
      <c r="G2033" s="179" t="str">
        <f>'Energy consumption (raw)'!F1983</f>
        <v>Sản xuất sản phẩm từ plastic</v>
      </c>
      <c r="H2033" s="179" t="str">
        <f>'Energy consumption (raw)'!G1983</f>
        <v>Industry</v>
      </c>
      <c r="I2033" s="179" t="str">
        <f>'Energy consumption (raw)'!I1983</f>
        <v>22 Manufacture of rubber and plastics products</v>
      </c>
      <c r="J2033" s="179" t="str">
        <f>INDEX(Sector!$E$6:$E$46,MATCH('Energy consumption (toe)'!I2033,Sector!$B$6:$B$46,FALSE))</f>
        <v>Manufacture of rubber and plastics products</v>
      </c>
      <c r="K2033" s="179">
        <f>IFERROR('Energy consumption (raw)'!J1983*Lists!$H$84,)</f>
        <v>0</v>
      </c>
      <c r="L2033" s="179">
        <f>'Energy consumption (raw)'!K1983*Lists!$H$84</f>
        <v>3336.4849109000002</v>
      </c>
      <c r="M2033" s="179">
        <f>'Energy consumption (raw)'!L1983*Lists!$H$84</f>
        <v>0</v>
      </c>
      <c r="N2033" s="179">
        <f>'Energy consumption (raw)'!M1983*Lists!$H$84</f>
        <v>0</v>
      </c>
      <c r="O2033" s="178">
        <f t="shared" si="141"/>
        <v>3336.4849109000002</v>
      </c>
      <c r="P2033">
        <f>'Energy consumption (raw)'!N1983*Lists!$H$85</f>
        <v>0</v>
      </c>
      <c r="Q2033">
        <f>'Energy consumption (raw)'!O1983*Lists!$H$86</f>
        <v>0</v>
      </c>
      <c r="R2033">
        <f>'Energy consumption (raw)'!P1983*Lists!$H$87</f>
        <v>0</v>
      </c>
      <c r="S2033">
        <f>'Energy consumption (raw)'!Q1983*Lists!$H$88</f>
        <v>0</v>
      </c>
      <c r="T2033">
        <f>'Energy consumption (raw)'!R1983*Lists!$H$89</f>
        <v>0</v>
      </c>
      <c r="U2033">
        <f>'Energy consumption (raw)'!S1983*Lists!$H$90</f>
        <v>0</v>
      </c>
      <c r="V2033">
        <f>'Energy consumption (raw)'!T1983*Lists!$H$91</f>
        <v>0</v>
      </c>
      <c r="W2033">
        <f>'Energy consumption (raw)'!U1983*Lists!$H$92</f>
        <v>0</v>
      </c>
      <c r="X2033">
        <f>'Energy consumption (raw)'!V1983*Lists!$H$93</f>
        <v>0</v>
      </c>
      <c r="Y2033">
        <f>'Energy consumption (raw)'!W1983*Lists!$H$94</f>
        <v>0</v>
      </c>
      <c r="Z2033">
        <f>'Energy consumption (raw)'!X1983*Lists!$H$96*1000000</f>
        <v>0</v>
      </c>
      <c r="AA2033">
        <f>'Energy consumption (raw)'!Y1983*Lists!$H$97</f>
        <v>0</v>
      </c>
      <c r="AB2033">
        <f>'Energy consumption (raw)'!Z1983*Lists!$H$96</f>
        <v>0</v>
      </c>
      <c r="AC2033">
        <f>'Energy consumption (raw)'!AA1983*Lists!$H$98</f>
        <v>0</v>
      </c>
      <c r="AD2033">
        <f>'Energy consumption (raw)'!AB1983*Lists!$H$99</f>
        <v>0</v>
      </c>
      <c r="AE2033">
        <f>'Energy consumption (raw)'!AC1983*Lists!$H$101</f>
        <v>0</v>
      </c>
      <c r="AF2033">
        <f>'Energy consumption (raw)'!AD1983*Lists!$H$101</f>
        <v>0</v>
      </c>
      <c r="AG2033">
        <f>'Energy consumption (raw)'!AE1983*Lists!$H$101</f>
        <v>0</v>
      </c>
      <c r="AH2033">
        <f>'Energy consumption (raw)'!AF1983*Lists!$H$100</f>
        <v>0</v>
      </c>
      <c r="AI2033" s="167">
        <f t="shared" si="142"/>
        <v>3336.4849109000002</v>
      </c>
      <c r="AJ2033" s="179">
        <f>'Energy consumption (raw)'!AG1983</f>
        <v>3336.4849109000002</v>
      </c>
      <c r="AK2033" s="179">
        <f>'Energy consumption (raw)'!AH1983</f>
        <v>3642.9227050000004</v>
      </c>
      <c r="AL2033">
        <f>IF(ROUND(AI2033,-3)=ROUND('Energy consumption (raw)'!AG1983,-3),1,0)</f>
        <v>1</v>
      </c>
      <c r="AM2033" s="179" t="str">
        <f>'Energy consumption (raw)'!AJ1983</f>
        <v>48. Dong Nai</v>
      </c>
      <c r="AN2033">
        <f>VLOOKUP(AM2033,Lists!$F$9:$G$71,2,FALSE)</f>
        <v>1</v>
      </c>
    </row>
    <row r="2034" spans="2:40" x14ac:dyDescent="0.25">
      <c r="B2034" s="65" t="str">
        <f t="shared" si="140"/>
        <v>Industry1882</v>
      </c>
      <c r="C2034" s="179">
        <f>'Energy consumption (raw)'!B1984</f>
        <v>1882</v>
      </c>
      <c r="D2034" s="179">
        <f>'Energy consumption (raw)'!C1984</f>
        <v>0</v>
      </c>
      <c r="E2034" s="179">
        <f>'Energy consumption (raw)'!D1984</f>
        <v>0</v>
      </c>
      <c r="F2034" s="179" t="str">
        <f>'Energy consumption (raw)'!E1984</f>
        <v>Công nghiệp</v>
      </c>
      <c r="G2034" s="179" t="str">
        <f>'Energy consumption (raw)'!F1984</f>
        <v>Sản xuất plastic và cao su tổng hợp</v>
      </c>
      <c r="H2034" s="179" t="str">
        <f>'Energy consumption (raw)'!G1984</f>
        <v>Industry</v>
      </c>
      <c r="I2034" s="179" t="str">
        <f>'Energy consumption (raw)'!I1984</f>
        <v>22 Manufacture of rubber and plastics products</v>
      </c>
      <c r="J2034" s="179" t="str">
        <f>INDEX(Sector!$E$6:$E$46,MATCH('Energy consumption (toe)'!I2034,Sector!$B$6:$B$46,FALSE))</f>
        <v>Manufacture of rubber and plastics products</v>
      </c>
      <c r="K2034" s="179">
        <f>IFERROR('Energy consumption (raw)'!J1984*Lists!$H$84,)</f>
        <v>0</v>
      </c>
      <c r="L2034" s="179">
        <f>'Energy consumption (raw)'!K1984*Lists!$H$84</f>
        <v>2492.7377934000001</v>
      </c>
      <c r="M2034" s="179">
        <f>'Energy consumption (raw)'!L1984*Lists!$H$84</f>
        <v>0</v>
      </c>
      <c r="N2034" s="179">
        <f>'Energy consumption (raw)'!M1984*Lists!$H$84</f>
        <v>0</v>
      </c>
      <c r="O2034" s="178">
        <f t="shared" si="141"/>
        <v>2492.7377934000001</v>
      </c>
      <c r="P2034">
        <f>'Energy consumption (raw)'!N1984*Lists!$H$85</f>
        <v>0</v>
      </c>
      <c r="Q2034">
        <f>'Energy consumption (raw)'!O1984*Lists!$H$86</f>
        <v>0</v>
      </c>
      <c r="R2034">
        <f>'Energy consumption (raw)'!P1984*Lists!$H$87</f>
        <v>0</v>
      </c>
      <c r="S2034">
        <f>'Energy consumption (raw)'!Q1984*Lists!$H$88</f>
        <v>0</v>
      </c>
      <c r="T2034">
        <f>'Energy consumption (raw)'!R1984*Lists!$H$89</f>
        <v>0</v>
      </c>
      <c r="U2034">
        <f>'Energy consumption (raw)'!S1984*Lists!$H$90</f>
        <v>0</v>
      </c>
      <c r="V2034">
        <f>'Energy consumption (raw)'!T1984*Lists!$H$91</f>
        <v>0</v>
      </c>
      <c r="W2034">
        <f>'Energy consumption (raw)'!U1984*Lists!$H$92</f>
        <v>0</v>
      </c>
      <c r="X2034">
        <f>'Energy consumption (raw)'!V1984*Lists!$H$93</f>
        <v>0</v>
      </c>
      <c r="Y2034">
        <f>'Energy consumption (raw)'!W1984*Lists!$H$94</f>
        <v>0</v>
      </c>
      <c r="Z2034">
        <f>'Energy consumption (raw)'!X1984*Lists!$H$96*1000000</f>
        <v>0</v>
      </c>
      <c r="AA2034">
        <f>'Energy consumption (raw)'!Y1984*Lists!$H$97</f>
        <v>0</v>
      </c>
      <c r="AB2034">
        <f>'Energy consumption (raw)'!Z1984*Lists!$H$96</f>
        <v>0</v>
      </c>
      <c r="AC2034">
        <f>'Energy consumption (raw)'!AA1984*Lists!$H$98</f>
        <v>0</v>
      </c>
      <c r="AD2034">
        <f>'Energy consumption (raw)'!AB1984*Lists!$H$99</f>
        <v>0</v>
      </c>
      <c r="AE2034">
        <f>'Energy consumption (raw)'!AC1984*Lists!$H$101</f>
        <v>0</v>
      </c>
      <c r="AF2034">
        <f>'Energy consumption (raw)'!AD1984*Lists!$H$101</f>
        <v>0</v>
      </c>
      <c r="AG2034">
        <f>'Energy consumption (raw)'!AE1984*Lists!$H$101</f>
        <v>0</v>
      </c>
      <c r="AH2034">
        <f>'Energy consumption (raw)'!AF1984*Lists!$H$100</f>
        <v>0</v>
      </c>
      <c r="AI2034" s="167">
        <f t="shared" si="142"/>
        <v>2492.7377934000001</v>
      </c>
      <c r="AJ2034" s="179">
        <f>'Energy consumption (raw)'!AG1984</f>
        <v>2492.7377934000001</v>
      </c>
      <c r="AK2034" s="179">
        <f>'Energy consumption (raw)'!AH1984</f>
        <v>2815.2909881</v>
      </c>
      <c r="AL2034">
        <f>IF(ROUND(AI2034,-3)=ROUND('Energy consumption (raw)'!AG1984,-3),1,0)</f>
        <v>1</v>
      </c>
      <c r="AM2034" s="179" t="str">
        <f>'Energy consumption (raw)'!AJ1984</f>
        <v>48. Dong Nai</v>
      </c>
      <c r="AN2034">
        <f>VLOOKUP(AM2034,Lists!$F$9:$G$71,2,FALSE)</f>
        <v>1</v>
      </c>
    </row>
    <row r="2035" spans="2:40" x14ac:dyDescent="0.25">
      <c r="B2035" s="65" t="str">
        <f t="shared" si="140"/>
        <v>Industry1883</v>
      </c>
      <c r="C2035" s="179">
        <f>'Energy consumption (raw)'!B1985</f>
        <v>1883</v>
      </c>
      <c r="D2035" s="179">
        <f>'Energy consumption (raw)'!C1985</f>
        <v>0</v>
      </c>
      <c r="E2035" s="179">
        <f>'Energy consumption (raw)'!D1985</f>
        <v>0</v>
      </c>
      <c r="F2035" s="179" t="str">
        <f>'Energy consumption (raw)'!E1985</f>
        <v>Công nghiệp</v>
      </c>
      <c r="G2035" s="179" t="str">
        <f>'Energy consumption (raw)'!F1985</f>
        <v>Sản xuất trang phục</v>
      </c>
      <c r="H2035" s="179" t="str">
        <f>'Energy consumption (raw)'!G1985</f>
        <v>Industry</v>
      </c>
      <c r="I2035" s="179" t="str">
        <f>'Energy consumption (raw)'!I1985</f>
        <v>14 Manufacture of wearing apparel</v>
      </c>
      <c r="J2035" s="179" t="str">
        <f>INDEX(Sector!$E$6:$E$46,MATCH('Energy consumption (toe)'!I2035,Sector!$B$6:$B$46,FALSE))</f>
        <v>Manufacture of wearing apparel</v>
      </c>
      <c r="K2035" s="179">
        <f>IFERROR('Energy consumption (raw)'!J1985*Lists!$H$84,)</f>
        <v>0</v>
      </c>
      <c r="L2035" s="179">
        <f>'Energy consumption (raw)'!K1985*Lists!$H$84</f>
        <v>2212.6709494000002</v>
      </c>
      <c r="M2035" s="179">
        <f>'Energy consumption (raw)'!L1985*Lists!$H$84</f>
        <v>0</v>
      </c>
      <c r="N2035" s="179">
        <f>'Energy consumption (raw)'!M1985*Lists!$H$84</f>
        <v>0</v>
      </c>
      <c r="O2035" s="178">
        <f t="shared" si="141"/>
        <v>2212.6709494000002</v>
      </c>
      <c r="P2035">
        <f>'Energy consumption (raw)'!N1985*Lists!$H$85</f>
        <v>0</v>
      </c>
      <c r="Q2035">
        <f>'Energy consumption (raw)'!O1985*Lists!$H$86</f>
        <v>0</v>
      </c>
      <c r="R2035">
        <f>'Energy consumption (raw)'!P1985*Lists!$H$87</f>
        <v>0</v>
      </c>
      <c r="S2035">
        <f>'Energy consumption (raw)'!Q1985*Lists!$H$88</f>
        <v>0</v>
      </c>
      <c r="T2035">
        <f>'Energy consumption (raw)'!R1985*Lists!$H$89</f>
        <v>30.8856</v>
      </c>
      <c r="U2035">
        <f>'Energy consumption (raw)'!S1985*Lists!$H$90</f>
        <v>0</v>
      </c>
      <c r="V2035">
        <f>'Energy consumption (raw)'!T1985*Lists!$H$91</f>
        <v>0</v>
      </c>
      <c r="W2035">
        <f>'Energy consumption (raw)'!U1985*Lists!$H$92</f>
        <v>0</v>
      </c>
      <c r="X2035">
        <f>'Energy consumption (raw)'!V1985*Lists!$H$93</f>
        <v>56.899500000000003</v>
      </c>
      <c r="Y2035">
        <f>'Energy consumption (raw)'!W1985*Lists!$H$94</f>
        <v>0</v>
      </c>
      <c r="Z2035">
        <f>'Energy consumption (raw)'!X1985*Lists!$H$96*1000000</f>
        <v>0</v>
      </c>
      <c r="AA2035">
        <f>'Energy consumption (raw)'!Y1985*Lists!$H$97</f>
        <v>117.88350000000001</v>
      </c>
      <c r="AB2035">
        <f>'Energy consumption (raw)'!Z1985*Lists!$H$96</f>
        <v>0</v>
      </c>
      <c r="AC2035">
        <f>'Energy consumption (raw)'!AA1985*Lists!$H$98</f>
        <v>0</v>
      </c>
      <c r="AD2035">
        <f>'Energy consumption (raw)'!AB1985*Lists!$H$99</f>
        <v>0</v>
      </c>
      <c r="AE2035">
        <f>'Energy consumption (raw)'!AC1985*Lists!$H$101</f>
        <v>0</v>
      </c>
      <c r="AF2035">
        <f>'Energy consumption (raw)'!AD1985*Lists!$H$101</f>
        <v>0</v>
      </c>
      <c r="AG2035">
        <f>'Energy consumption (raw)'!AE1985*Lists!$H$101</f>
        <v>0</v>
      </c>
      <c r="AH2035">
        <f>'Energy consumption (raw)'!AF1985*Lists!$H$100</f>
        <v>0</v>
      </c>
      <c r="AI2035" s="167">
        <f t="shared" si="142"/>
        <v>2418.3395494000001</v>
      </c>
      <c r="AJ2035" s="179">
        <f>'Energy consumption (raw)'!AG1985</f>
        <v>2418.3395494000001</v>
      </c>
      <c r="AK2035" s="179">
        <f>'Energy consumption (raw)'!AH1985</f>
        <v>2313.3754616000001</v>
      </c>
      <c r="AL2035">
        <f>IF(ROUND(AI2035,-3)=ROUND('Energy consumption (raw)'!AG1985,-3),1,0)</f>
        <v>1</v>
      </c>
      <c r="AM2035" s="179" t="str">
        <f>'Energy consumption (raw)'!AJ1985</f>
        <v>48. Dong Nai</v>
      </c>
      <c r="AN2035">
        <f>VLOOKUP(AM2035,Lists!$F$9:$G$71,2,FALSE)</f>
        <v>1</v>
      </c>
    </row>
    <row r="2036" spans="2:40" x14ac:dyDescent="0.25">
      <c r="B2036" s="65" t="str">
        <f t="shared" si="140"/>
        <v>Industry1884</v>
      </c>
      <c r="C2036" s="179">
        <f>'Energy consumption (raw)'!B1986</f>
        <v>1884</v>
      </c>
      <c r="D2036" s="179">
        <f>'Energy consumption (raw)'!C1986</f>
        <v>0</v>
      </c>
      <c r="E2036" s="179">
        <f>'Energy consumption (raw)'!D1986</f>
        <v>0</v>
      </c>
      <c r="F2036" s="179" t="str">
        <f>'Energy consumption (raw)'!E1986</f>
        <v>Công nghiệp</v>
      </c>
      <c r="G2036" s="179" t="str">
        <f>'Energy consumption (raw)'!F1986</f>
        <v>Sản xuất sản phẩm từ plastic</v>
      </c>
      <c r="H2036" s="179" t="str">
        <f>'Energy consumption (raw)'!G1986</f>
        <v>Industry</v>
      </c>
      <c r="I2036" s="179" t="str">
        <f>'Energy consumption (raw)'!I1986</f>
        <v>22 Manufacture of rubber and plastics products</v>
      </c>
      <c r="J2036" s="179" t="str">
        <f>INDEX(Sector!$E$6:$E$46,MATCH('Energy consumption (toe)'!I2036,Sector!$B$6:$B$46,FALSE))</f>
        <v>Manufacture of rubber and plastics products</v>
      </c>
      <c r="K2036" s="179">
        <f>IFERROR('Energy consumption (raw)'!J1986*Lists!$H$84,)</f>
        <v>0</v>
      </c>
      <c r="L2036" s="179">
        <f>'Energy consumption (raw)'!K1986*Lists!$H$84</f>
        <v>2182.4907952000003</v>
      </c>
      <c r="M2036" s="179">
        <f>'Energy consumption (raw)'!L1986*Lists!$H$84</f>
        <v>0</v>
      </c>
      <c r="N2036" s="179">
        <f>'Energy consumption (raw)'!M1986*Lists!$H$84</f>
        <v>0</v>
      </c>
      <c r="O2036" s="178">
        <f t="shared" si="141"/>
        <v>2182.4907952000003</v>
      </c>
      <c r="P2036">
        <f>'Energy consumption (raw)'!N1986*Lists!$H$85</f>
        <v>0</v>
      </c>
      <c r="Q2036">
        <f>'Energy consumption (raw)'!O1986*Lists!$H$86</f>
        <v>0</v>
      </c>
      <c r="R2036">
        <f>'Energy consumption (raw)'!P1986*Lists!$H$87</f>
        <v>0</v>
      </c>
      <c r="S2036">
        <f>'Energy consumption (raw)'!Q1986*Lists!$H$88</f>
        <v>0</v>
      </c>
      <c r="T2036">
        <f>'Energy consumption (raw)'!R1986*Lists!$H$89</f>
        <v>0</v>
      </c>
      <c r="U2036">
        <f>'Energy consumption (raw)'!S1986*Lists!$H$90</f>
        <v>0</v>
      </c>
      <c r="V2036">
        <f>'Energy consumption (raw)'!T1986*Lists!$H$91</f>
        <v>0</v>
      </c>
      <c r="W2036">
        <f>'Energy consumption (raw)'!U1986*Lists!$H$92</f>
        <v>0</v>
      </c>
      <c r="X2036">
        <f>'Energy consumption (raw)'!V1986*Lists!$H$93</f>
        <v>0</v>
      </c>
      <c r="Y2036">
        <f>'Energy consumption (raw)'!W1986*Lists!$H$94</f>
        <v>0</v>
      </c>
      <c r="Z2036">
        <f>'Energy consumption (raw)'!X1986*Lists!$H$96*1000000</f>
        <v>0</v>
      </c>
      <c r="AA2036">
        <f>'Energy consumption (raw)'!Y1986*Lists!$H$97</f>
        <v>0</v>
      </c>
      <c r="AB2036">
        <f>'Energy consumption (raw)'!Z1986*Lists!$H$96</f>
        <v>0</v>
      </c>
      <c r="AC2036">
        <f>'Energy consumption (raw)'!AA1986*Lists!$H$98</f>
        <v>0</v>
      </c>
      <c r="AD2036">
        <f>'Energy consumption (raw)'!AB1986*Lists!$H$99</f>
        <v>0</v>
      </c>
      <c r="AE2036">
        <f>'Energy consumption (raw)'!AC1986*Lists!$H$101</f>
        <v>0</v>
      </c>
      <c r="AF2036">
        <f>'Energy consumption (raw)'!AD1986*Lists!$H$101</f>
        <v>0</v>
      </c>
      <c r="AG2036">
        <f>'Energy consumption (raw)'!AE1986*Lists!$H$101</f>
        <v>0</v>
      </c>
      <c r="AH2036">
        <f>'Energy consumption (raw)'!AF1986*Lists!$H$100</f>
        <v>0</v>
      </c>
      <c r="AI2036" s="167">
        <f t="shared" si="142"/>
        <v>2182.4907952000003</v>
      </c>
      <c r="AJ2036" s="179">
        <f>'Energy consumption (raw)'!AG1986</f>
        <v>2182.4907952000003</v>
      </c>
      <c r="AK2036" s="179">
        <f>'Energy consumption (raw)'!AH1986</f>
        <v>2010.7053649000002</v>
      </c>
      <c r="AL2036">
        <f>IF(ROUND(AI2036,-3)=ROUND('Energy consumption (raw)'!AG1986,-3),1,0)</f>
        <v>1</v>
      </c>
      <c r="AM2036" s="179" t="str">
        <f>'Energy consumption (raw)'!AJ1986</f>
        <v>48. Dong Nai</v>
      </c>
      <c r="AN2036">
        <f>VLOOKUP(AM2036,Lists!$F$9:$G$71,2,FALSE)</f>
        <v>1</v>
      </c>
    </row>
    <row r="2037" spans="2:40" x14ac:dyDescent="0.25">
      <c r="B2037" s="65" t="str">
        <f t="shared" si="140"/>
        <v>Industry1885</v>
      </c>
      <c r="C2037" s="179">
        <f>'Energy consumption (raw)'!B1987</f>
        <v>1885</v>
      </c>
      <c r="D2037" s="179">
        <f>'Energy consumption (raw)'!C1987</f>
        <v>0</v>
      </c>
      <c r="E2037" s="179">
        <f>'Energy consumption (raw)'!D1987</f>
        <v>0</v>
      </c>
      <c r="F2037" s="179" t="str">
        <f>'Energy consumption (raw)'!E1987</f>
        <v>Công nghiệp</v>
      </c>
      <c r="G2037" s="179" t="str">
        <f>'Energy consumption (raw)'!F1987</f>
        <v>Sản xuất các cấu kiện kim loại</v>
      </c>
      <c r="H2037" s="179" t="str">
        <f>'Energy consumption (raw)'!G1987</f>
        <v>Industry</v>
      </c>
      <c r="I2037" s="179" t="str">
        <f>'Energy consumption (raw)'!I1987</f>
        <v>25 Manufacture of fabricated metal products, except machinery and equipment</v>
      </c>
      <c r="J2037" s="179" t="str">
        <f>INDEX(Sector!$E$6:$E$46,MATCH('Energy consumption (toe)'!I2037,Sector!$B$6:$B$46,FALSE))</f>
        <v>Manufacture of fabricated metal products, except machinery and equipment</v>
      </c>
      <c r="K2037" s="179">
        <f>IFERROR('Energy consumption (raw)'!J1987*Lists!$H$84,)</f>
        <v>0</v>
      </c>
      <c r="L2037" s="179">
        <f>'Energy consumption (raw)'!K1987*Lists!$H$84</f>
        <v>2103.9071939</v>
      </c>
      <c r="M2037" s="179">
        <f>'Energy consumption (raw)'!L1987*Lists!$H$84</f>
        <v>0</v>
      </c>
      <c r="N2037" s="179">
        <f>'Energy consumption (raw)'!M1987*Lists!$H$84</f>
        <v>0</v>
      </c>
      <c r="O2037" s="178">
        <f t="shared" si="141"/>
        <v>2103.9071939</v>
      </c>
      <c r="P2037">
        <f>'Energy consumption (raw)'!N1987*Lists!$H$85</f>
        <v>0</v>
      </c>
      <c r="Q2037">
        <f>'Energy consumption (raw)'!O1987*Lists!$H$86</f>
        <v>0</v>
      </c>
      <c r="R2037">
        <f>'Energy consumption (raw)'!P1987*Lists!$H$87</f>
        <v>0</v>
      </c>
      <c r="S2037">
        <f>'Energy consumption (raw)'!Q1987*Lists!$H$88</f>
        <v>0</v>
      </c>
      <c r="T2037">
        <f>'Energy consumption (raw)'!R1987*Lists!$H$89</f>
        <v>0</v>
      </c>
      <c r="U2037">
        <f>'Energy consumption (raw)'!S1987*Lists!$H$90</f>
        <v>0</v>
      </c>
      <c r="V2037">
        <f>'Energy consumption (raw)'!T1987*Lists!$H$91</f>
        <v>0</v>
      </c>
      <c r="W2037">
        <f>'Energy consumption (raw)'!U1987*Lists!$H$92</f>
        <v>0</v>
      </c>
      <c r="X2037">
        <f>'Energy consumption (raw)'!V1987*Lists!$H$93</f>
        <v>0</v>
      </c>
      <c r="Y2037">
        <f>'Energy consumption (raw)'!W1987*Lists!$H$94</f>
        <v>0</v>
      </c>
      <c r="Z2037">
        <f>'Energy consumption (raw)'!X1987*Lists!$H$96*1000000</f>
        <v>0</v>
      </c>
      <c r="AA2037">
        <f>'Energy consumption (raw)'!Y1987*Lists!$H$97</f>
        <v>0</v>
      </c>
      <c r="AB2037">
        <f>'Energy consumption (raw)'!Z1987*Lists!$H$96</f>
        <v>0</v>
      </c>
      <c r="AC2037">
        <f>'Energy consumption (raw)'!AA1987*Lists!$H$98</f>
        <v>0</v>
      </c>
      <c r="AD2037">
        <f>'Energy consumption (raw)'!AB1987*Lists!$H$99</f>
        <v>0</v>
      </c>
      <c r="AE2037">
        <f>'Energy consumption (raw)'!AC1987*Lists!$H$101</f>
        <v>0</v>
      </c>
      <c r="AF2037">
        <f>'Energy consumption (raw)'!AD1987*Lists!$H$101</f>
        <v>0</v>
      </c>
      <c r="AG2037">
        <f>'Energy consumption (raw)'!AE1987*Lists!$H$101</f>
        <v>0</v>
      </c>
      <c r="AH2037">
        <f>'Energy consumption (raw)'!AF1987*Lists!$H$100</f>
        <v>0</v>
      </c>
      <c r="AI2037" s="167">
        <f t="shared" si="142"/>
        <v>2103.9071939</v>
      </c>
      <c r="AJ2037" s="179">
        <f>'Energy consumption (raw)'!AG1987</f>
        <v>2103.9071939</v>
      </c>
      <c r="AK2037" s="179">
        <f>'Energy consumption (raw)'!AH1987</f>
        <v>1787.5114950000002</v>
      </c>
      <c r="AL2037">
        <f>IF(ROUND(AI2037,-3)=ROUND('Energy consumption (raw)'!AG1987,-3),1,0)</f>
        <v>1</v>
      </c>
      <c r="AM2037" s="179" t="str">
        <f>'Energy consumption (raw)'!AJ1987</f>
        <v>48. Dong Nai</v>
      </c>
      <c r="AN2037">
        <f>VLOOKUP(AM2037,Lists!$F$9:$G$71,2,FALSE)</f>
        <v>1</v>
      </c>
    </row>
    <row r="2038" spans="2:40" x14ac:dyDescent="0.25">
      <c r="B2038" s="65" t="str">
        <f t="shared" si="140"/>
        <v>Industry1886</v>
      </c>
      <c r="C2038" s="179">
        <f>'Energy consumption (raw)'!B1988</f>
        <v>1886</v>
      </c>
      <c r="D2038" s="179">
        <f>'Energy consumption (raw)'!C1988</f>
        <v>0</v>
      </c>
      <c r="E2038" s="179">
        <f>'Energy consumption (raw)'!D1988</f>
        <v>0</v>
      </c>
      <c r="F2038" s="179" t="str">
        <f>'Energy consumption (raw)'!E1988</f>
        <v>Công nghiệp</v>
      </c>
      <c r="G2038" s="179" t="str">
        <f>'Energy consumption (raw)'!F1988</f>
        <v>Công nghiệp chế biến, chế tạo khác</v>
      </c>
      <c r="H2038" s="179" t="str">
        <f>'Energy consumption (raw)'!G1988</f>
        <v>Industry</v>
      </c>
      <c r="I2038" s="179" t="str">
        <f>'Energy consumption (raw)'!I1988</f>
        <v>32 Other manufacturing</v>
      </c>
      <c r="J2038" s="179" t="str">
        <f>INDEX(Sector!$E$6:$E$46,MATCH('Energy consumption (toe)'!I2038,Sector!$B$6:$B$46,FALSE))</f>
        <v>Other manufacturing</v>
      </c>
      <c r="K2038" s="179">
        <f>IFERROR('Energy consumption (raw)'!J1988*Lists!$H$84,)</f>
        <v>0</v>
      </c>
      <c r="L2038" s="179">
        <f>'Energy consumption (raw)'!K1988*Lists!$H$84</f>
        <v>1959.2288790000002</v>
      </c>
      <c r="M2038" s="179">
        <f>'Energy consumption (raw)'!L1988*Lists!$H$84</f>
        <v>0</v>
      </c>
      <c r="N2038" s="179">
        <f>'Energy consumption (raw)'!M1988*Lists!$H$84</f>
        <v>0</v>
      </c>
      <c r="O2038" s="178">
        <f t="shared" si="141"/>
        <v>1959.2288790000002</v>
      </c>
      <c r="P2038">
        <f>'Energy consumption (raw)'!N1988*Lists!$H$85</f>
        <v>0</v>
      </c>
      <c r="Q2038">
        <f>'Energy consumption (raw)'!O1988*Lists!$H$86</f>
        <v>0</v>
      </c>
      <c r="R2038">
        <f>'Energy consumption (raw)'!P1988*Lists!$H$87</f>
        <v>0</v>
      </c>
      <c r="S2038">
        <f>'Energy consumption (raw)'!Q1988*Lists!$H$88</f>
        <v>0</v>
      </c>
      <c r="T2038">
        <f>'Energy consumption (raw)'!R1988*Lists!$H$89</f>
        <v>0</v>
      </c>
      <c r="U2038">
        <f>'Energy consumption (raw)'!S1988*Lists!$H$90</f>
        <v>0</v>
      </c>
      <c r="V2038">
        <f>'Energy consumption (raw)'!T1988*Lists!$H$91</f>
        <v>0</v>
      </c>
      <c r="W2038">
        <f>'Energy consumption (raw)'!U1988*Lists!$H$92</f>
        <v>0</v>
      </c>
      <c r="X2038">
        <f>'Energy consumption (raw)'!V1988*Lists!$H$93</f>
        <v>0</v>
      </c>
      <c r="Y2038">
        <f>'Energy consumption (raw)'!W1988*Lists!$H$94</f>
        <v>0</v>
      </c>
      <c r="Z2038">
        <f>'Energy consumption (raw)'!X1988*Lists!$H$96*1000000</f>
        <v>0</v>
      </c>
      <c r="AA2038">
        <f>'Energy consumption (raw)'!Y1988*Lists!$H$97</f>
        <v>0</v>
      </c>
      <c r="AB2038">
        <f>'Energy consumption (raw)'!Z1988*Lists!$H$96</f>
        <v>0</v>
      </c>
      <c r="AC2038">
        <f>'Energy consumption (raw)'!AA1988*Lists!$H$98</f>
        <v>0</v>
      </c>
      <c r="AD2038">
        <f>'Energy consumption (raw)'!AB1988*Lists!$H$99</f>
        <v>0</v>
      </c>
      <c r="AE2038">
        <f>'Energy consumption (raw)'!AC1988*Lists!$H$101</f>
        <v>0</v>
      </c>
      <c r="AF2038">
        <f>'Energy consumption (raw)'!AD1988*Lists!$H$101</f>
        <v>0</v>
      </c>
      <c r="AG2038">
        <f>'Energy consumption (raw)'!AE1988*Lists!$H$101</f>
        <v>0</v>
      </c>
      <c r="AH2038">
        <f>'Energy consumption (raw)'!AF1988*Lists!$H$100</f>
        <v>0</v>
      </c>
      <c r="AI2038" s="167">
        <f t="shared" si="142"/>
        <v>1959.2288790000002</v>
      </c>
      <c r="AJ2038" s="179">
        <f>'Energy consumption (raw)'!AG1988</f>
        <v>1959.2288790000002</v>
      </c>
      <c r="AK2038" s="179">
        <f>'Energy consumption (raw)'!AH1988</f>
        <v>2001.1569723000002</v>
      </c>
      <c r="AL2038">
        <f>IF(ROUND(AI2038,-3)=ROUND('Energy consumption (raw)'!AG1988,-3),1,0)</f>
        <v>1</v>
      </c>
      <c r="AM2038" s="179" t="str">
        <f>'Energy consumption (raw)'!AJ1988</f>
        <v>48. Dong Nai</v>
      </c>
      <c r="AN2038">
        <f>VLOOKUP(AM2038,Lists!$F$9:$G$71,2,FALSE)</f>
        <v>1</v>
      </c>
    </row>
    <row r="2039" spans="2:40" x14ac:dyDescent="0.25">
      <c r="B2039" s="65" t="str">
        <f t="shared" si="140"/>
        <v>Industry1887</v>
      </c>
      <c r="C2039" s="179">
        <f>'Energy consumption (raw)'!B1989</f>
        <v>1887</v>
      </c>
      <c r="D2039" s="179">
        <f>'Energy consumption (raw)'!C1989</f>
        <v>0</v>
      </c>
      <c r="E2039" s="179">
        <f>'Energy consumption (raw)'!D1989</f>
        <v>0</v>
      </c>
      <c r="F2039" s="179" t="str">
        <f>'Energy consumption (raw)'!E1989</f>
        <v>Công nghiệp</v>
      </c>
      <c r="G2039" s="179" t="str">
        <f>'Energy consumption (raw)'!F1989</f>
        <v>Sản xuất sản phẩm từ plastic</v>
      </c>
      <c r="H2039" s="179" t="str">
        <f>'Energy consumption (raw)'!G1989</f>
        <v>Industry</v>
      </c>
      <c r="I2039" s="179" t="str">
        <f>'Energy consumption (raw)'!I1989</f>
        <v>22 Manufacture of rubber and plastics products</v>
      </c>
      <c r="J2039" s="179" t="str">
        <f>INDEX(Sector!$E$6:$E$46,MATCH('Energy consumption (toe)'!I2039,Sector!$B$6:$B$46,FALSE))</f>
        <v>Manufacture of rubber and plastics products</v>
      </c>
      <c r="K2039" s="179">
        <f>IFERROR('Energy consumption (raw)'!J1989*Lists!$H$84,)</f>
        <v>0</v>
      </c>
      <c r="L2039" s="179">
        <f>'Energy consumption (raw)'!K1989*Lists!$H$84</f>
        <v>1602.1694210000001</v>
      </c>
      <c r="M2039" s="179">
        <f>'Energy consumption (raw)'!L1989*Lists!$H$84</f>
        <v>0</v>
      </c>
      <c r="N2039" s="179">
        <f>'Energy consumption (raw)'!M1989*Lists!$H$84</f>
        <v>0</v>
      </c>
      <c r="O2039" s="178">
        <f t="shared" si="141"/>
        <v>1602.1694210000001</v>
      </c>
      <c r="P2039">
        <f>'Energy consumption (raw)'!N1989*Lists!$H$85</f>
        <v>0</v>
      </c>
      <c r="Q2039">
        <f>'Energy consumption (raw)'!O1989*Lists!$H$86</f>
        <v>0</v>
      </c>
      <c r="R2039">
        <f>'Energy consumption (raw)'!P1989*Lists!$H$87</f>
        <v>0</v>
      </c>
      <c r="S2039">
        <f>'Energy consumption (raw)'!Q1989*Lists!$H$88</f>
        <v>0</v>
      </c>
      <c r="T2039">
        <f>'Energy consumption (raw)'!R1989*Lists!$H$89</f>
        <v>0</v>
      </c>
      <c r="U2039">
        <f>'Energy consumption (raw)'!S1989*Lists!$H$90</f>
        <v>0</v>
      </c>
      <c r="V2039">
        <f>'Energy consumption (raw)'!T1989*Lists!$H$91</f>
        <v>0</v>
      </c>
      <c r="W2039">
        <f>'Energy consumption (raw)'!U1989*Lists!$H$92</f>
        <v>0</v>
      </c>
      <c r="X2039">
        <f>'Energy consumption (raw)'!V1989*Lists!$H$93</f>
        <v>0</v>
      </c>
      <c r="Y2039">
        <f>'Energy consumption (raw)'!W1989*Lists!$H$94</f>
        <v>0</v>
      </c>
      <c r="Z2039">
        <f>'Energy consumption (raw)'!X1989*Lists!$H$96*1000000</f>
        <v>0</v>
      </c>
      <c r="AA2039">
        <f>'Energy consumption (raw)'!Y1989*Lists!$H$97</f>
        <v>240.89000000000001</v>
      </c>
      <c r="AB2039">
        <f>'Energy consumption (raw)'!Z1989*Lists!$H$96</f>
        <v>0</v>
      </c>
      <c r="AC2039">
        <f>'Energy consumption (raw)'!AA1989*Lists!$H$98</f>
        <v>0</v>
      </c>
      <c r="AD2039">
        <f>'Energy consumption (raw)'!AB1989*Lists!$H$99</f>
        <v>0</v>
      </c>
      <c r="AE2039">
        <f>'Energy consumption (raw)'!AC1989*Lists!$H$101</f>
        <v>0</v>
      </c>
      <c r="AF2039">
        <f>'Energy consumption (raw)'!AD1989*Lists!$H$101</f>
        <v>0</v>
      </c>
      <c r="AG2039">
        <f>'Energy consumption (raw)'!AE1989*Lists!$H$101</f>
        <v>0</v>
      </c>
      <c r="AH2039">
        <f>'Energy consumption (raw)'!AF1989*Lists!$H$100</f>
        <v>0</v>
      </c>
      <c r="AI2039" s="167">
        <f t="shared" si="142"/>
        <v>1843.0594210000002</v>
      </c>
      <c r="AJ2039" s="179">
        <f>'Energy consumption (raw)'!AG1989</f>
        <v>1843.0594210000002</v>
      </c>
      <c r="AK2039" s="179">
        <f>'Energy consumption (raw)'!AH1989</f>
        <v>1576.6898620000002</v>
      </c>
      <c r="AL2039">
        <f>IF(ROUND(AI2039,-3)=ROUND('Energy consumption (raw)'!AG1989,-3),1,0)</f>
        <v>1</v>
      </c>
      <c r="AM2039" s="179" t="str">
        <f>'Energy consumption (raw)'!AJ1989</f>
        <v>48. Dong Nai</v>
      </c>
      <c r="AN2039">
        <f>VLOOKUP(AM2039,Lists!$F$9:$G$71,2,FALSE)</f>
        <v>1</v>
      </c>
    </row>
    <row r="2040" spans="2:40" x14ac:dyDescent="0.25">
      <c r="B2040" s="65" t="str">
        <f t="shared" si="140"/>
        <v>Industry1888</v>
      </c>
      <c r="C2040" s="179">
        <f>'Energy consumption (raw)'!B1990</f>
        <v>1888</v>
      </c>
      <c r="D2040" s="179">
        <f>'Energy consumption (raw)'!C1990</f>
        <v>0</v>
      </c>
      <c r="E2040" s="179">
        <f>'Energy consumption (raw)'!D1990</f>
        <v>0</v>
      </c>
      <c r="F2040" s="179" t="str">
        <f>'Energy consumption (raw)'!E1990</f>
        <v>Công nghiệp</v>
      </c>
      <c r="G2040" s="179" t="str">
        <f>'Energy consumption (raw)'!F1990</f>
        <v>Sản xuất sản phẩm khác bằng kim loại</v>
      </c>
      <c r="H2040" s="179" t="str">
        <f>'Energy consumption (raw)'!G1990</f>
        <v>Industry</v>
      </c>
      <c r="I2040" s="179" t="str">
        <f>'Energy consumption (raw)'!I1990</f>
        <v>25 Manufacture of fabricated metal products, except machinery and equipment</v>
      </c>
      <c r="J2040" s="179" t="str">
        <f>INDEX(Sector!$E$6:$E$46,MATCH('Energy consumption (toe)'!I2040,Sector!$B$6:$B$46,FALSE))</f>
        <v>Manufacture of fabricated metal products, except machinery and equipment</v>
      </c>
      <c r="K2040" s="179">
        <f>IFERROR('Energy consumption (raw)'!J1990*Lists!$H$84,)</f>
        <v>0</v>
      </c>
      <c r="L2040" s="179">
        <f>'Energy consumption (raw)'!K1990*Lists!$H$84</f>
        <v>1597.3257897000001</v>
      </c>
      <c r="M2040" s="179">
        <f>'Energy consumption (raw)'!L1990*Lists!$H$84</f>
        <v>0</v>
      </c>
      <c r="N2040" s="179">
        <f>'Energy consumption (raw)'!M1990*Lists!$H$84</f>
        <v>0</v>
      </c>
      <c r="O2040" s="178">
        <f t="shared" si="141"/>
        <v>1597.3257897000001</v>
      </c>
      <c r="P2040">
        <f>'Energy consumption (raw)'!N1990*Lists!$H$85</f>
        <v>0</v>
      </c>
      <c r="Q2040">
        <f>'Energy consumption (raw)'!O1990*Lists!$H$86</f>
        <v>0</v>
      </c>
      <c r="R2040">
        <f>'Energy consumption (raw)'!P1990*Lists!$H$87</f>
        <v>0</v>
      </c>
      <c r="S2040">
        <f>'Energy consumption (raw)'!Q1990*Lists!$H$88</f>
        <v>0</v>
      </c>
      <c r="T2040">
        <f>'Energy consumption (raw)'!R1990*Lists!$H$89</f>
        <v>354.96</v>
      </c>
      <c r="U2040">
        <f>'Energy consumption (raw)'!S1990*Lists!$H$90</f>
        <v>0</v>
      </c>
      <c r="V2040">
        <f>'Energy consumption (raw)'!T1990*Lists!$H$91</f>
        <v>0</v>
      </c>
      <c r="W2040">
        <f>'Energy consumption (raw)'!U1990*Lists!$H$92</f>
        <v>0</v>
      </c>
      <c r="X2040">
        <f>'Energy consumption (raw)'!V1990*Lists!$H$93</f>
        <v>0</v>
      </c>
      <c r="Y2040">
        <f>'Energy consumption (raw)'!W1990*Lists!$H$94</f>
        <v>0</v>
      </c>
      <c r="Z2040">
        <f>'Energy consumption (raw)'!X1990*Lists!$H$96*1000000</f>
        <v>0</v>
      </c>
      <c r="AA2040">
        <f>'Energy consumption (raw)'!Y1990*Lists!$H$97</f>
        <v>41.42</v>
      </c>
      <c r="AB2040">
        <f>'Energy consumption (raw)'!Z1990*Lists!$H$96</f>
        <v>0</v>
      </c>
      <c r="AC2040">
        <f>'Energy consumption (raw)'!AA1990*Lists!$H$98</f>
        <v>0</v>
      </c>
      <c r="AD2040">
        <f>'Energy consumption (raw)'!AB1990*Lists!$H$99</f>
        <v>0</v>
      </c>
      <c r="AE2040">
        <f>'Energy consumption (raw)'!AC1990*Lists!$H$101</f>
        <v>0</v>
      </c>
      <c r="AF2040">
        <f>'Energy consumption (raw)'!AD1990*Lists!$H$101</f>
        <v>0</v>
      </c>
      <c r="AG2040">
        <f>'Energy consumption (raw)'!AE1990*Lists!$H$101</f>
        <v>0</v>
      </c>
      <c r="AH2040">
        <f>'Energy consumption (raw)'!AF1990*Lists!$H$100</f>
        <v>0</v>
      </c>
      <c r="AI2040" s="167">
        <f t="shared" si="142"/>
        <v>1993.7057897000002</v>
      </c>
      <c r="AJ2040" s="179">
        <f>'Energy consumption (raw)'!AG1990</f>
        <v>1993.7057897000002</v>
      </c>
      <c r="AK2040" s="179">
        <f>'Energy consumption (raw)'!AH1990</f>
        <v>1288.9268426000001</v>
      </c>
      <c r="AL2040">
        <f>IF(ROUND(AI2040,-3)=ROUND('Energy consumption (raw)'!AG1990,-3),1,0)</f>
        <v>1</v>
      </c>
      <c r="AM2040" s="179" t="str">
        <f>'Energy consumption (raw)'!AJ1990</f>
        <v>48. Dong Nai</v>
      </c>
      <c r="AN2040">
        <f>VLOOKUP(AM2040,Lists!$F$9:$G$71,2,FALSE)</f>
        <v>1</v>
      </c>
    </row>
    <row r="2041" spans="2:40" x14ac:dyDescent="0.25">
      <c r="B2041" s="65" t="str">
        <f t="shared" si="140"/>
        <v>Industry1889</v>
      </c>
      <c r="C2041" s="179">
        <f>'Energy consumption (raw)'!B1991</f>
        <v>1889</v>
      </c>
      <c r="D2041" s="179">
        <f>'Energy consumption (raw)'!C1991</f>
        <v>0</v>
      </c>
      <c r="E2041" s="179">
        <f>'Energy consumption (raw)'!D1991</f>
        <v>0</v>
      </c>
      <c r="F2041" s="179" t="str">
        <f>'Energy consumption (raw)'!E1991</f>
        <v>Công nghiệp</v>
      </c>
      <c r="G2041" s="179" t="str">
        <f>'Energy consumption (raw)'!F1991</f>
        <v>Sản xuất sắt, thép gang</v>
      </c>
      <c r="H2041" s="179" t="str">
        <f>'Energy consumption (raw)'!G1991</f>
        <v>Industry</v>
      </c>
      <c r="I2041" s="179" t="str">
        <f>'Energy consumption (raw)'!I1991</f>
        <v>24 Manufacture of basic metals</v>
      </c>
      <c r="J2041" s="179" t="str">
        <f>INDEX(Sector!$E$6:$E$46,MATCH('Energy consumption (toe)'!I2041,Sector!$B$6:$B$46,FALSE))</f>
        <v>Manufacture of basic metals</v>
      </c>
      <c r="K2041" s="179">
        <f>IFERROR('Energy consumption (raw)'!J1991*Lists!$H$84,)</f>
        <v>0</v>
      </c>
      <c r="L2041" s="179">
        <f>'Energy consumption (raw)'!K1991*Lists!$H$84</f>
        <v>1491.9334892000002</v>
      </c>
      <c r="M2041" s="179">
        <f>'Energy consumption (raw)'!L1991*Lists!$H$84</f>
        <v>0</v>
      </c>
      <c r="N2041" s="179">
        <f>'Energy consumption (raw)'!M1991*Lists!$H$84</f>
        <v>0</v>
      </c>
      <c r="O2041" s="178">
        <f t="shared" si="141"/>
        <v>1491.9334892000002</v>
      </c>
      <c r="P2041">
        <f>'Energy consumption (raw)'!N1991*Lists!$H$85</f>
        <v>0</v>
      </c>
      <c r="Q2041">
        <f>'Energy consumption (raw)'!O1991*Lists!$H$86</f>
        <v>0</v>
      </c>
      <c r="R2041">
        <f>'Energy consumption (raw)'!P1991*Lists!$H$87</f>
        <v>0</v>
      </c>
      <c r="S2041">
        <f>'Energy consumption (raw)'!Q1991*Lists!$H$88</f>
        <v>0</v>
      </c>
      <c r="T2041">
        <f>'Energy consumption (raw)'!R1991*Lists!$H$89</f>
        <v>0</v>
      </c>
      <c r="U2041">
        <f>'Energy consumption (raw)'!S1991*Lists!$H$90</f>
        <v>0</v>
      </c>
      <c r="V2041">
        <f>'Energy consumption (raw)'!T1991*Lists!$H$91</f>
        <v>0</v>
      </c>
      <c r="W2041">
        <f>'Energy consumption (raw)'!U1991*Lists!$H$92</f>
        <v>0</v>
      </c>
      <c r="X2041">
        <f>'Energy consumption (raw)'!V1991*Lists!$H$93</f>
        <v>0</v>
      </c>
      <c r="Y2041">
        <f>'Energy consumption (raw)'!W1991*Lists!$H$94</f>
        <v>0</v>
      </c>
      <c r="Z2041">
        <f>'Energy consumption (raw)'!X1991*Lists!$H$96*1000000</f>
        <v>0</v>
      </c>
      <c r="AA2041">
        <f>'Energy consumption (raw)'!Y1991*Lists!$H$97</f>
        <v>0</v>
      </c>
      <c r="AB2041">
        <f>'Energy consumption (raw)'!Z1991*Lists!$H$96</f>
        <v>0</v>
      </c>
      <c r="AC2041">
        <f>'Energy consumption (raw)'!AA1991*Lists!$H$98</f>
        <v>0</v>
      </c>
      <c r="AD2041">
        <f>'Energy consumption (raw)'!AB1991*Lists!$H$99</f>
        <v>0</v>
      </c>
      <c r="AE2041">
        <f>'Energy consumption (raw)'!AC1991*Lists!$H$101</f>
        <v>0</v>
      </c>
      <c r="AF2041">
        <f>'Energy consumption (raw)'!AD1991*Lists!$H$101</f>
        <v>0</v>
      </c>
      <c r="AG2041">
        <f>'Energy consumption (raw)'!AE1991*Lists!$H$101</f>
        <v>0</v>
      </c>
      <c r="AH2041">
        <f>'Energy consumption (raw)'!AF1991*Lists!$H$100</f>
        <v>0</v>
      </c>
      <c r="AI2041" s="167">
        <f t="shared" si="142"/>
        <v>1491.9334892000002</v>
      </c>
      <c r="AJ2041" s="179">
        <f>'Energy consumption (raw)'!AG1991</f>
        <v>1491.9334892000002</v>
      </c>
      <c r="AK2041" s="179">
        <f>'Energy consumption (raw)'!AH1991</f>
        <v>0</v>
      </c>
      <c r="AL2041">
        <f>IF(ROUND(AI2041,-3)=ROUND('Energy consumption (raw)'!AG1991,-3),1,0)</f>
        <v>1</v>
      </c>
      <c r="AM2041" s="179" t="str">
        <f>'Energy consumption (raw)'!AJ1991</f>
        <v>48. Dong Nai</v>
      </c>
      <c r="AN2041">
        <f>VLOOKUP(AM2041,Lists!$F$9:$G$71,2,FALSE)</f>
        <v>1</v>
      </c>
    </row>
    <row r="2042" spans="2:40" x14ac:dyDescent="0.25">
      <c r="B2042" s="65" t="str">
        <f t="shared" si="140"/>
        <v>Industry1890</v>
      </c>
      <c r="C2042" s="179">
        <f>'Energy consumption (raw)'!B1992</f>
        <v>1890</v>
      </c>
      <c r="D2042" s="179">
        <f>'Energy consumption (raw)'!C1992</f>
        <v>0</v>
      </c>
      <c r="E2042" s="179">
        <f>'Energy consumption (raw)'!D1992</f>
        <v>0</v>
      </c>
      <c r="F2042" s="179" t="str">
        <f>'Energy consumption (raw)'!E1992</f>
        <v>Công nghiệp</v>
      </c>
      <c r="G2042" s="179" t="str">
        <f>'Energy consumption (raw)'!F1992</f>
        <v>Chế biến thủy, hải sản</v>
      </c>
      <c r="H2042" s="179" t="str">
        <f>'Energy consumption (raw)'!G1992</f>
        <v>Industry</v>
      </c>
      <c r="I2042" s="179" t="str">
        <f>'Energy consumption (raw)'!I1992</f>
        <v>10 Manufacture of food products</v>
      </c>
      <c r="J2042" s="179" t="str">
        <f>INDEX(Sector!$E$6:$E$46,MATCH('Energy consumption (toe)'!I2042,Sector!$B$6:$B$46,FALSE))</f>
        <v>Manufacture of food products</v>
      </c>
      <c r="K2042" s="179">
        <f>IFERROR('Energy consumption (raw)'!J1992*Lists!$H$84,)</f>
        <v>0</v>
      </c>
      <c r="L2042" s="179">
        <f>'Energy consumption (raw)'!K1992*Lists!$H$84</f>
        <v>1297.5313821</v>
      </c>
      <c r="M2042" s="179">
        <f>'Energy consumption (raw)'!L1992*Lists!$H$84</f>
        <v>0</v>
      </c>
      <c r="N2042" s="179">
        <f>'Energy consumption (raw)'!M1992*Lists!$H$84</f>
        <v>0</v>
      </c>
      <c r="O2042" s="178">
        <f t="shared" si="141"/>
        <v>1297.5313821</v>
      </c>
      <c r="P2042">
        <f>'Energy consumption (raw)'!N1992*Lists!$H$85</f>
        <v>0</v>
      </c>
      <c r="Q2042">
        <f>'Energy consumption (raw)'!O1992*Lists!$H$86</f>
        <v>0</v>
      </c>
      <c r="R2042">
        <f>'Energy consumption (raw)'!P1992*Lists!$H$87</f>
        <v>0</v>
      </c>
      <c r="S2042">
        <f>'Energy consumption (raw)'!Q1992*Lists!$H$88</f>
        <v>0</v>
      </c>
      <c r="T2042">
        <f>'Energy consumption (raw)'!R1992*Lists!$H$89</f>
        <v>0</v>
      </c>
      <c r="U2042">
        <f>'Energy consumption (raw)'!S1992*Lists!$H$90</f>
        <v>0</v>
      </c>
      <c r="V2042">
        <f>'Energy consumption (raw)'!T1992*Lists!$H$91</f>
        <v>0</v>
      </c>
      <c r="W2042">
        <f>'Energy consumption (raw)'!U1992*Lists!$H$92</f>
        <v>0</v>
      </c>
      <c r="X2042">
        <f>'Energy consumption (raw)'!V1992*Lists!$H$93</f>
        <v>0</v>
      </c>
      <c r="Y2042">
        <f>'Energy consumption (raw)'!W1992*Lists!$H$94</f>
        <v>0</v>
      </c>
      <c r="Z2042">
        <f>'Energy consumption (raw)'!X1992*Lists!$H$96*1000000</f>
        <v>0</v>
      </c>
      <c r="AA2042">
        <f>'Energy consumption (raw)'!Y1992*Lists!$H$97</f>
        <v>6.3438000000000008</v>
      </c>
      <c r="AB2042">
        <f>'Energy consumption (raw)'!Z1992*Lists!$H$96</f>
        <v>0</v>
      </c>
      <c r="AC2042">
        <f>'Energy consumption (raw)'!AA1992*Lists!$H$98</f>
        <v>0</v>
      </c>
      <c r="AD2042">
        <f>'Energy consumption (raw)'!AB1992*Lists!$H$99</f>
        <v>0</v>
      </c>
      <c r="AE2042">
        <f>'Energy consumption (raw)'!AC1992*Lists!$H$101</f>
        <v>0</v>
      </c>
      <c r="AF2042">
        <f>'Energy consumption (raw)'!AD1992*Lists!$H$101</f>
        <v>0</v>
      </c>
      <c r="AG2042">
        <f>'Energy consumption (raw)'!AE1992*Lists!$H$101</f>
        <v>0</v>
      </c>
      <c r="AH2042">
        <f>'Energy consumption (raw)'!AF1992*Lists!$H$100</f>
        <v>0</v>
      </c>
      <c r="AI2042" s="167">
        <f t="shared" si="142"/>
        <v>1303.8751821000001</v>
      </c>
      <c r="AJ2042" s="179">
        <f>'Energy consumption (raw)'!AG1992</f>
        <v>1303.8751821000001</v>
      </c>
      <c r="AK2042" s="179">
        <f>'Energy consumption (raw)'!AH1992</f>
        <v>1258.7192230000001</v>
      </c>
      <c r="AL2042">
        <f>IF(ROUND(AI2042,-3)=ROUND('Energy consumption (raw)'!AG1992,-3),1,0)</f>
        <v>1</v>
      </c>
      <c r="AM2042" s="179" t="str">
        <f>'Energy consumption (raw)'!AJ1992</f>
        <v>48. Dong Nai</v>
      </c>
      <c r="AN2042">
        <f>VLOOKUP(AM2042,Lists!$F$9:$G$71,2,FALSE)</f>
        <v>1</v>
      </c>
    </row>
    <row r="2043" spans="2:40" x14ac:dyDescent="0.25">
      <c r="B2043" s="65" t="str">
        <f t="shared" si="140"/>
        <v>Industry1891</v>
      </c>
      <c r="C2043" s="179">
        <f>'Energy consumption (raw)'!B1993</f>
        <v>1891</v>
      </c>
      <c r="D2043" s="179">
        <f>'Energy consumption (raw)'!C1993</f>
        <v>0</v>
      </c>
      <c r="E2043" s="179">
        <f>'Energy consumption (raw)'!D1993</f>
        <v>0</v>
      </c>
      <c r="F2043" s="179" t="str">
        <f>'Energy consumption (raw)'!E1993</f>
        <v>Công nghiệp</v>
      </c>
      <c r="G2043" s="179" t="str">
        <f>'Energy consumption (raw)'!F1993</f>
        <v>Sản xuất mô tơ, máy phát</v>
      </c>
      <c r="H2043" s="179" t="str">
        <f>'Energy consumption (raw)'!G1993</f>
        <v>Industry</v>
      </c>
      <c r="I2043" s="179" t="str">
        <f>'Energy consumption (raw)'!I1993</f>
        <v>29 Manufacture of motor vehicles, trailers and semi-trailers</v>
      </c>
      <c r="J2043" s="179" t="str">
        <f>INDEX(Sector!$E$6:$E$46,MATCH('Energy consumption (toe)'!I2043,Sector!$B$6:$B$46,FALSE))</f>
        <v>Manufacture of motor vehicles, trailers and semi-trailers</v>
      </c>
      <c r="K2043" s="179">
        <f>IFERROR('Energy consumption (raw)'!J1993*Lists!$H$84,)</f>
        <v>0</v>
      </c>
      <c r="L2043" s="179">
        <f>'Energy consumption (raw)'!K1993*Lists!$H$84</f>
        <v>1214.5170563000001</v>
      </c>
      <c r="M2043" s="179">
        <f>'Energy consumption (raw)'!L1993*Lists!$H$84</f>
        <v>0</v>
      </c>
      <c r="N2043" s="179">
        <f>'Energy consumption (raw)'!M1993*Lists!$H$84</f>
        <v>0</v>
      </c>
      <c r="O2043" s="178">
        <f t="shared" si="141"/>
        <v>1214.5170563000001</v>
      </c>
      <c r="P2043">
        <f>'Energy consumption (raw)'!N1993*Lists!$H$85</f>
        <v>0</v>
      </c>
      <c r="Q2043">
        <f>'Energy consumption (raw)'!O1993*Lists!$H$86</f>
        <v>0</v>
      </c>
      <c r="R2043">
        <f>'Energy consumption (raw)'!P1993*Lists!$H$87</f>
        <v>0</v>
      </c>
      <c r="S2043">
        <f>'Energy consumption (raw)'!Q1993*Lists!$H$88</f>
        <v>0</v>
      </c>
      <c r="T2043">
        <f>'Energy consumption (raw)'!R1993*Lists!$H$89</f>
        <v>0</v>
      </c>
      <c r="U2043">
        <f>'Energy consumption (raw)'!S1993*Lists!$H$90</f>
        <v>0</v>
      </c>
      <c r="V2043">
        <f>'Energy consumption (raw)'!T1993*Lists!$H$91</f>
        <v>0</v>
      </c>
      <c r="W2043">
        <f>'Energy consumption (raw)'!U1993*Lists!$H$92</f>
        <v>0</v>
      </c>
      <c r="X2043">
        <f>'Energy consumption (raw)'!V1993*Lists!$H$93</f>
        <v>0</v>
      </c>
      <c r="Y2043">
        <f>'Energy consumption (raw)'!W1993*Lists!$H$94</f>
        <v>0</v>
      </c>
      <c r="Z2043">
        <f>'Energy consumption (raw)'!X1993*Lists!$H$96*1000000</f>
        <v>0</v>
      </c>
      <c r="AA2043">
        <f>'Energy consumption (raw)'!Y1993*Lists!$H$97</f>
        <v>553.72</v>
      </c>
      <c r="AB2043">
        <f>'Energy consumption (raw)'!Z1993*Lists!$H$96</f>
        <v>0</v>
      </c>
      <c r="AC2043">
        <f>'Energy consumption (raw)'!AA1993*Lists!$H$98</f>
        <v>0</v>
      </c>
      <c r="AD2043">
        <f>'Energy consumption (raw)'!AB1993*Lists!$H$99</f>
        <v>0</v>
      </c>
      <c r="AE2043">
        <f>'Energy consumption (raw)'!AC1993*Lists!$H$101</f>
        <v>0</v>
      </c>
      <c r="AF2043">
        <f>'Energy consumption (raw)'!AD1993*Lists!$H$101</f>
        <v>0</v>
      </c>
      <c r="AG2043">
        <f>'Energy consumption (raw)'!AE1993*Lists!$H$101</f>
        <v>0</v>
      </c>
      <c r="AH2043">
        <f>'Energy consumption (raw)'!AF1993*Lists!$H$100</f>
        <v>0</v>
      </c>
      <c r="AI2043" s="167">
        <f t="shared" si="142"/>
        <v>1768.2370563000002</v>
      </c>
      <c r="AJ2043" s="179">
        <f>'Energy consumption (raw)'!AG1993</f>
        <v>1768.2370563000002</v>
      </c>
      <c r="AK2043" s="179">
        <f>'Energy consumption (raw)'!AH1993</f>
        <v>1424.0826873000001</v>
      </c>
      <c r="AL2043">
        <f>IF(ROUND(AI2043,-3)=ROUND('Energy consumption (raw)'!AG1993,-3),1,0)</f>
        <v>1</v>
      </c>
      <c r="AM2043" s="179" t="str">
        <f>'Energy consumption (raw)'!AJ1993</f>
        <v>48. Dong Nai</v>
      </c>
      <c r="AN2043">
        <f>VLOOKUP(AM2043,Lists!$F$9:$G$71,2,FALSE)</f>
        <v>1</v>
      </c>
    </row>
    <row r="2044" spans="2:40" x14ac:dyDescent="0.25">
      <c r="B2044" s="65" t="str">
        <f t="shared" si="140"/>
        <v>Industry1892</v>
      </c>
      <c r="C2044" s="179">
        <f>'Energy consumption (raw)'!B1994</f>
        <v>1892</v>
      </c>
      <c r="D2044" s="179">
        <f>'Energy consumption (raw)'!C1994</f>
        <v>0</v>
      </c>
      <c r="E2044" s="179">
        <f>'Energy consumption (raw)'!D1994</f>
        <v>0</v>
      </c>
      <c r="F2044" s="179" t="str">
        <f>'Energy consumption (raw)'!E1994</f>
        <v>Công nghiệp</v>
      </c>
      <c r="G2044" s="179" t="str">
        <f>'Energy consumption (raw)'!F1994</f>
        <v>Sản xuất đồ gia dụng</v>
      </c>
      <c r="H2044" s="179" t="str">
        <f>'Energy consumption (raw)'!G1994</f>
        <v>Industry</v>
      </c>
      <c r="I2044" s="179" t="str">
        <f>'Energy consumption (raw)'!I1994</f>
        <v>27 Manufacture of electrical equipment</v>
      </c>
      <c r="J2044" s="179" t="str">
        <f>INDEX(Sector!$E$6:$E$46,MATCH('Energy consumption (toe)'!I2044,Sector!$B$6:$B$46,FALSE))</f>
        <v>Manufacture of electrical equipment</v>
      </c>
      <c r="K2044" s="179">
        <f>IFERROR('Energy consumption (raw)'!J1994*Lists!$H$84,)</f>
        <v>0</v>
      </c>
      <c r="L2044" s="179">
        <f>'Energy consumption (raw)'!K1994*Lists!$H$84</f>
        <v>1183.8723048000002</v>
      </c>
      <c r="M2044" s="179">
        <f>'Energy consumption (raw)'!L1994*Lists!$H$84</f>
        <v>0</v>
      </c>
      <c r="N2044" s="179">
        <f>'Energy consumption (raw)'!M1994*Lists!$H$84</f>
        <v>0</v>
      </c>
      <c r="O2044" s="178">
        <f t="shared" si="141"/>
        <v>1183.8723048000002</v>
      </c>
      <c r="P2044">
        <f>'Energy consumption (raw)'!N1994*Lists!$H$85</f>
        <v>0</v>
      </c>
      <c r="Q2044">
        <f>'Energy consumption (raw)'!O1994*Lists!$H$86</f>
        <v>0</v>
      </c>
      <c r="R2044">
        <f>'Energy consumption (raw)'!P1994*Lists!$H$87</f>
        <v>0</v>
      </c>
      <c r="S2044">
        <f>'Energy consumption (raw)'!Q1994*Lists!$H$88</f>
        <v>0</v>
      </c>
      <c r="T2044">
        <f>'Energy consumption (raw)'!R1994*Lists!$H$89</f>
        <v>0</v>
      </c>
      <c r="U2044">
        <f>'Energy consumption (raw)'!S1994*Lists!$H$90</f>
        <v>0</v>
      </c>
      <c r="V2044">
        <f>'Energy consumption (raw)'!T1994*Lists!$H$91</f>
        <v>0</v>
      </c>
      <c r="W2044">
        <f>'Energy consumption (raw)'!U1994*Lists!$H$92</f>
        <v>0</v>
      </c>
      <c r="X2044">
        <f>'Energy consumption (raw)'!V1994*Lists!$H$93</f>
        <v>0</v>
      </c>
      <c r="Y2044">
        <f>'Energy consumption (raw)'!W1994*Lists!$H$94</f>
        <v>0</v>
      </c>
      <c r="Z2044">
        <f>'Energy consumption (raw)'!X1994*Lists!$H$96*1000000</f>
        <v>0</v>
      </c>
      <c r="AA2044">
        <f>'Energy consumption (raw)'!Y1994*Lists!$H$97</f>
        <v>0</v>
      </c>
      <c r="AB2044">
        <f>'Energy consumption (raw)'!Z1994*Lists!$H$96</f>
        <v>0</v>
      </c>
      <c r="AC2044">
        <f>'Energy consumption (raw)'!AA1994*Lists!$H$98</f>
        <v>0</v>
      </c>
      <c r="AD2044">
        <f>'Energy consumption (raw)'!AB1994*Lists!$H$99</f>
        <v>0</v>
      </c>
      <c r="AE2044">
        <f>'Energy consumption (raw)'!AC1994*Lists!$H$101</f>
        <v>0</v>
      </c>
      <c r="AF2044">
        <f>'Energy consumption (raw)'!AD1994*Lists!$H$101</f>
        <v>0</v>
      </c>
      <c r="AG2044">
        <f>'Energy consumption (raw)'!AE1994*Lists!$H$101</f>
        <v>0</v>
      </c>
      <c r="AH2044">
        <f>'Energy consumption (raw)'!AF1994*Lists!$H$100</f>
        <v>0</v>
      </c>
      <c r="AI2044" s="167">
        <f t="shared" si="142"/>
        <v>1183.8723048000002</v>
      </c>
      <c r="AJ2044" s="179">
        <f>'Energy consumption (raw)'!AG1994</f>
        <v>1183.8723048000002</v>
      </c>
      <c r="AK2044" s="179">
        <f>'Energy consumption (raw)'!AH1994</f>
        <v>1300.4853013000002</v>
      </c>
      <c r="AL2044">
        <f>IF(ROUND(AI2044,-3)=ROUND('Energy consumption (raw)'!AG1994,-3),1,0)</f>
        <v>1</v>
      </c>
      <c r="AM2044" s="179" t="str">
        <f>'Energy consumption (raw)'!AJ1994</f>
        <v>48. Dong Nai</v>
      </c>
      <c r="AN2044">
        <f>VLOOKUP(AM2044,Lists!$F$9:$G$71,2,FALSE)</f>
        <v>1</v>
      </c>
    </row>
    <row r="2045" spans="2:40" x14ac:dyDescent="0.25">
      <c r="B2045" s="65" t="str">
        <f t="shared" ref="B2045:B2108" si="143">H2045&amp;C2045</f>
        <v>Industry1893</v>
      </c>
      <c r="C2045" s="179">
        <f>'Energy consumption (raw)'!B1995</f>
        <v>1893</v>
      </c>
      <c r="D2045" s="179">
        <f>'Energy consumption (raw)'!C1995</f>
        <v>0</v>
      </c>
      <c r="E2045" s="179">
        <f>'Energy consumption (raw)'!D1995</f>
        <v>0</v>
      </c>
      <c r="F2045" s="179" t="str">
        <f>'Energy consumption (raw)'!E1995</f>
        <v>Công nghiệp</v>
      </c>
      <c r="G2045" s="179" t="str">
        <f>'Energy consumption (raw)'!F1995</f>
        <v>Dịch vụ liên quan đến in</v>
      </c>
      <c r="H2045" s="179" t="str">
        <f>'Energy consumption (raw)'!G1995</f>
        <v>Industry</v>
      </c>
      <c r="I2045" s="179" t="str">
        <f>'Energy consumption (raw)'!I1995</f>
        <v>18 Printing and reproduction of recorded media</v>
      </c>
      <c r="J2045" s="179" t="str">
        <f>INDEX(Sector!$E$6:$E$46,MATCH('Energy consumption (toe)'!I2045,Sector!$B$6:$B$46,FALSE))</f>
        <v>Printing and reproduction of recorded media</v>
      </c>
      <c r="K2045" s="179">
        <f>IFERROR('Energy consumption (raw)'!J1995*Lists!$H$84,)</f>
        <v>0</v>
      </c>
      <c r="L2045" s="179">
        <f>'Energy consumption (raw)'!K1995*Lists!$H$84</f>
        <v>1124.1258018000001</v>
      </c>
      <c r="M2045" s="179">
        <f>'Energy consumption (raw)'!L1995*Lists!$H$84</f>
        <v>0</v>
      </c>
      <c r="N2045" s="179">
        <f>'Energy consumption (raw)'!M1995*Lists!$H$84</f>
        <v>0</v>
      </c>
      <c r="O2045" s="178">
        <f t="shared" ref="O2045:O2108" si="144">IF(L2045=0,K2045,L2045)</f>
        <v>1124.1258018000001</v>
      </c>
      <c r="P2045">
        <f>'Energy consumption (raw)'!N1995*Lists!$H$85</f>
        <v>0</v>
      </c>
      <c r="Q2045">
        <f>'Energy consumption (raw)'!O1995*Lists!$H$86</f>
        <v>0</v>
      </c>
      <c r="R2045">
        <f>'Energy consumption (raw)'!P1995*Lists!$H$87</f>
        <v>0</v>
      </c>
      <c r="S2045">
        <f>'Energy consumption (raw)'!Q1995*Lists!$H$88</f>
        <v>0</v>
      </c>
      <c r="T2045">
        <f>'Energy consumption (raw)'!R1995*Lists!$H$89</f>
        <v>0</v>
      </c>
      <c r="U2045">
        <f>'Energy consumption (raw)'!S1995*Lists!$H$90</f>
        <v>0</v>
      </c>
      <c r="V2045">
        <f>'Energy consumption (raw)'!T1995*Lists!$H$91</f>
        <v>0</v>
      </c>
      <c r="W2045">
        <f>'Energy consumption (raw)'!U1995*Lists!$H$92</f>
        <v>0</v>
      </c>
      <c r="X2045">
        <f>'Energy consumption (raw)'!V1995*Lists!$H$93</f>
        <v>0</v>
      </c>
      <c r="Y2045">
        <f>'Energy consumption (raw)'!W1995*Lists!$H$94</f>
        <v>0</v>
      </c>
      <c r="Z2045">
        <f>'Energy consumption (raw)'!X1995*Lists!$H$96*1000000</f>
        <v>0</v>
      </c>
      <c r="AA2045">
        <f>'Energy consumption (raw)'!Y1995*Lists!$H$97</f>
        <v>0</v>
      </c>
      <c r="AB2045">
        <f>'Energy consumption (raw)'!Z1995*Lists!$H$96</f>
        <v>0</v>
      </c>
      <c r="AC2045">
        <f>'Energy consumption (raw)'!AA1995*Lists!$H$98</f>
        <v>0</v>
      </c>
      <c r="AD2045">
        <f>'Energy consumption (raw)'!AB1995*Lists!$H$99</f>
        <v>0</v>
      </c>
      <c r="AE2045">
        <f>'Energy consumption (raw)'!AC1995*Lists!$H$101</f>
        <v>0</v>
      </c>
      <c r="AF2045">
        <f>'Energy consumption (raw)'!AD1995*Lists!$H$101</f>
        <v>0</v>
      </c>
      <c r="AG2045">
        <f>'Energy consumption (raw)'!AE1995*Lists!$H$101</f>
        <v>0</v>
      </c>
      <c r="AH2045">
        <f>'Energy consumption (raw)'!AF1995*Lists!$H$100</f>
        <v>0</v>
      </c>
      <c r="AI2045" s="167">
        <f t="shared" ref="AI2045:AI2108" si="145">IF(SUM(O2045:AH2045)=0,AJ2045,SUM(O2045:AH2045))</f>
        <v>1124.1258018000001</v>
      </c>
      <c r="AJ2045" s="179">
        <f>'Energy consumption (raw)'!AG1995</f>
        <v>1124.1258018000001</v>
      </c>
      <c r="AK2045" s="179">
        <f>'Energy consumption (raw)'!AH1995</f>
        <v>1059.8851570000002</v>
      </c>
      <c r="AL2045">
        <f>IF(ROUND(AI2045,-3)=ROUND('Energy consumption (raw)'!AG1995,-3),1,0)</f>
        <v>1</v>
      </c>
      <c r="AM2045" s="179" t="str">
        <f>'Energy consumption (raw)'!AJ1995</f>
        <v>48. Dong Nai</v>
      </c>
      <c r="AN2045">
        <f>VLOOKUP(AM2045,Lists!$F$9:$G$71,2,FALSE)</f>
        <v>1</v>
      </c>
    </row>
    <row r="2046" spans="2:40" x14ac:dyDescent="0.25">
      <c r="B2046" s="65" t="str">
        <f t="shared" si="143"/>
        <v>Industry1894</v>
      </c>
      <c r="C2046" s="179">
        <f>'Energy consumption (raw)'!B1996</f>
        <v>1894</v>
      </c>
      <c r="D2046" s="179">
        <f>'Energy consumption (raw)'!C1996</f>
        <v>0</v>
      </c>
      <c r="E2046" s="179">
        <f>'Energy consumption (raw)'!D1996</f>
        <v>0</v>
      </c>
      <c r="F2046" s="179" t="str">
        <f>'Energy consumption (raw)'!E1996</f>
        <v>Công nghiệp</v>
      </c>
      <c r="G2046" s="179" t="str">
        <f>'Energy consumption (raw)'!F1996</f>
        <v>Sản xuất mỹ phẩm, xà phòng, chất tẩy rửa, làm bóng và chế phẩm vệ sinh</v>
      </c>
      <c r="H2046" s="179" t="str">
        <f>'Energy consumption (raw)'!G1996</f>
        <v>Industry</v>
      </c>
      <c r="I2046" s="179" t="str">
        <f>'Energy consumption (raw)'!I1996</f>
        <v>20 Manufacture of chemicals and chemical products</v>
      </c>
      <c r="J2046" s="179" t="str">
        <f>INDEX(Sector!$E$6:$E$46,MATCH('Energy consumption (toe)'!I2046,Sector!$B$6:$B$46,FALSE))</f>
        <v>Manufacture of chemicals and chemical products</v>
      </c>
      <c r="K2046" s="179">
        <f>IFERROR('Energy consumption (raw)'!J1996*Lists!$H$84,)</f>
        <v>0</v>
      </c>
      <c r="L2046" s="179">
        <f>'Energy consumption (raw)'!K1996*Lists!$H$84</f>
        <v>1112.4602589000001</v>
      </c>
      <c r="M2046" s="179">
        <f>'Energy consumption (raw)'!L1996*Lists!$H$84</f>
        <v>0</v>
      </c>
      <c r="N2046" s="179">
        <f>'Energy consumption (raw)'!M1996*Lists!$H$84</f>
        <v>0</v>
      </c>
      <c r="O2046" s="178">
        <f t="shared" si="144"/>
        <v>1112.4602589000001</v>
      </c>
      <c r="P2046">
        <f>'Energy consumption (raw)'!N1996*Lists!$H$85</f>
        <v>0</v>
      </c>
      <c r="Q2046">
        <f>'Energy consumption (raw)'!O1996*Lists!$H$86</f>
        <v>0</v>
      </c>
      <c r="R2046">
        <f>'Energy consumption (raw)'!P1996*Lists!$H$87</f>
        <v>0</v>
      </c>
      <c r="S2046">
        <f>'Energy consumption (raw)'!Q1996*Lists!$H$88</f>
        <v>0</v>
      </c>
      <c r="T2046">
        <f>'Energy consumption (raw)'!R1996*Lists!$H$89</f>
        <v>0</v>
      </c>
      <c r="U2046">
        <f>'Energy consumption (raw)'!S1996*Lists!$H$90</f>
        <v>0</v>
      </c>
      <c r="V2046">
        <f>'Energy consumption (raw)'!T1996*Lists!$H$91</f>
        <v>0</v>
      </c>
      <c r="W2046">
        <f>'Energy consumption (raw)'!U1996*Lists!$H$92</f>
        <v>0</v>
      </c>
      <c r="X2046">
        <f>'Energy consumption (raw)'!V1996*Lists!$H$93</f>
        <v>0</v>
      </c>
      <c r="Y2046">
        <f>'Energy consumption (raw)'!W1996*Lists!$H$94</f>
        <v>0</v>
      </c>
      <c r="Z2046">
        <f>'Energy consumption (raw)'!X1996*Lists!$H$96*1000000</f>
        <v>0</v>
      </c>
      <c r="AA2046">
        <f>'Energy consumption (raw)'!Y1996*Lists!$H$97</f>
        <v>17198.02</v>
      </c>
      <c r="AB2046">
        <f>'Energy consumption (raw)'!Z1996*Lists!$H$96</f>
        <v>0</v>
      </c>
      <c r="AC2046">
        <f>'Energy consumption (raw)'!AA1996*Lists!$H$98</f>
        <v>0</v>
      </c>
      <c r="AD2046">
        <f>'Energy consumption (raw)'!AB1996*Lists!$H$99</f>
        <v>0</v>
      </c>
      <c r="AE2046">
        <f>'Energy consumption (raw)'!AC1996*Lists!$H$101</f>
        <v>0</v>
      </c>
      <c r="AF2046">
        <f>'Energy consumption (raw)'!AD1996*Lists!$H$101</f>
        <v>0</v>
      </c>
      <c r="AG2046">
        <f>'Energy consumption (raw)'!AE1996*Lists!$H$101</f>
        <v>0</v>
      </c>
      <c r="AH2046">
        <f>'Energy consumption (raw)'!AF1996*Lists!$H$100</f>
        <v>0</v>
      </c>
      <c r="AI2046" s="167">
        <f t="shared" si="145"/>
        <v>18310.480258899999</v>
      </c>
      <c r="AJ2046" s="179">
        <f>'Energy consumption (raw)'!AG1996</f>
        <v>18310.480258899999</v>
      </c>
      <c r="AK2046" s="179">
        <f>'Energy consumption (raw)'!AH1996</f>
        <v>1200.2682228000001</v>
      </c>
      <c r="AL2046">
        <f>IF(ROUND(AI2046,-3)=ROUND('Energy consumption (raw)'!AG1996,-3),1,0)</f>
        <v>1</v>
      </c>
      <c r="AM2046" s="179" t="str">
        <f>'Energy consumption (raw)'!AJ1996</f>
        <v>48. Dong Nai</v>
      </c>
      <c r="AN2046">
        <f>VLOOKUP(AM2046,Lists!$F$9:$G$71,2,FALSE)</f>
        <v>1</v>
      </c>
    </row>
    <row r="2047" spans="2:40" x14ac:dyDescent="0.25">
      <c r="B2047" s="65" t="str">
        <f t="shared" si="143"/>
        <v>Industry1895</v>
      </c>
      <c r="C2047" s="179">
        <f>'Energy consumption (raw)'!B1997</f>
        <v>1895</v>
      </c>
      <c r="D2047" s="179">
        <f>'Energy consumption (raw)'!C1997</f>
        <v>0</v>
      </c>
      <c r="E2047" s="179">
        <f>'Energy consumption (raw)'!D1997</f>
        <v>0</v>
      </c>
      <c r="F2047" s="179" t="str">
        <f>'Energy consumption (raw)'!E1997</f>
        <v>Công nghiệp</v>
      </c>
      <c r="G2047" s="179" t="str">
        <f>'Energy consumption (raw)'!F1997</f>
        <v>Sản xuất sợi</v>
      </c>
      <c r="H2047" s="179" t="str">
        <f>'Energy consumption (raw)'!G1997</f>
        <v>Industry</v>
      </c>
      <c r="I2047" s="179" t="str">
        <f>'Energy consumption (raw)'!I1997</f>
        <v>13 Manufacture of textiles</v>
      </c>
      <c r="J2047" s="179" t="str">
        <f>INDEX(Sector!$E$6:$E$46,MATCH('Energy consumption (toe)'!I2047,Sector!$B$6:$B$46,FALSE))</f>
        <v>Manufacture of textiles</v>
      </c>
      <c r="K2047" s="179">
        <f>IFERROR('Energy consumption (raw)'!J1997*Lists!$H$84,)</f>
        <v>0</v>
      </c>
      <c r="L2047" s="179">
        <f>'Energy consumption (raw)'!K1997*Lists!$H$84</f>
        <v>7610.5728460000009</v>
      </c>
      <c r="M2047" s="179">
        <f>'Energy consumption (raw)'!L1997*Lists!$H$84</f>
        <v>0</v>
      </c>
      <c r="N2047" s="179">
        <f>'Energy consumption (raw)'!M1997*Lists!$H$84</f>
        <v>0</v>
      </c>
      <c r="O2047" s="178">
        <f t="shared" si="144"/>
        <v>7610.5728460000009</v>
      </c>
      <c r="P2047">
        <f>'Energy consumption (raw)'!N1997*Lists!$H$85</f>
        <v>0</v>
      </c>
      <c r="Q2047">
        <f>'Energy consumption (raw)'!O1997*Lists!$H$86</f>
        <v>0</v>
      </c>
      <c r="R2047">
        <f>'Energy consumption (raw)'!P1997*Lists!$H$87</f>
        <v>0</v>
      </c>
      <c r="S2047">
        <f>'Energy consumption (raw)'!Q1997*Lists!$H$88</f>
        <v>0</v>
      </c>
      <c r="T2047">
        <f>'Energy consumption (raw)'!R1997*Lists!$H$89</f>
        <v>0</v>
      </c>
      <c r="U2047">
        <f>'Energy consumption (raw)'!S1997*Lists!$H$90</f>
        <v>0</v>
      </c>
      <c r="V2047">
        <f>'Energy consumption (raw)'!T1997*Lists!$H$91</f>
        <v>0</v>
      </c>
      <c r="W2047">
        <f>'Energy consumption (raw)'!U1997*Lists!$H$92</f>
        <v>0</v>
      </c>
      <c r="X2047">
        <f>'Energy consumption (raw)'!V1997*Lists!$H$93</f>
        <v>0</v>
      </c>
      <c r="Y2047">
        <f>'Energy consumption (raw)'!W1997*Lists!$H$94</f>
        <v>0</v>
      </c>
      <c r="Z2047">
        <f>'Energy consumption (raw)'!X1997*Lists!$H$96*1000000</f>
        <v>0</v>
      </c>
      <c r="AA2047">
        <f>'Energy consumption (raw)'!Y1997*Lists!$H$97</f>
        <v>0</v>
      </c>
      <c r="AB2047">
        <f>'Energy consumption (raw)'!Z1997*Lists!$H$96</f>
        <v>0</v>
      </c>
      <c r="AC2047">
        <f>'Energy consumption (raw)'!AA1997*Lists!$H$98</f>
        <v>0</v>
      </c>
      <c r="AD2047">
        <f>'Energy consumption (raw)'!AB1997*Lists!$H$99</f>
        <v>0</v>
      </c>
      <c r="AE2047">
        <f>'Energy consumption (raw)'!AC1997*Lists!$H$101</f>
        <v>0</v>
      </c>
      <c r="AF2047">
        <f>'Energy consumption (raw)'!AD1997*Lists!$H$101</f>
        <v>0</v>
      </c>
      <c r="AG2047">
        <f>'Energy consumption (raw)'!AE1997*Lists!$H$101</f>
        <v>0</v>
      </c>
      <c r="AH2047">
        <f>'Energy consumption (raw)'!AF1997*Lists!$H$100</f>
        <v>0</v>
      </c>
      <c r="AI2047" s="167">
        <f t="shared" si="145"/>
        <v>7610.5728460000009</v>
      </c>
      <c r="AJ2047" s="179">
        <f>'Energy consumption (raw)'!AG1997</f>
        <v>7610.5728460000009</v>
      </c>
      <c r="AK2047" s="179">
        <f>'Energy consumption (raw)'!AH1997</f>
        <v>0</v>
      </c>
      <c r="AL2047">
        <f>IF(ROUND(AI2047,-3)=ROUND('Energy consumption (raw)'!AG1997,-3),1,0)</f>
        <v>1</v>
      </c>
      <c r="AM2047" s="179" t="str">
        <f>'Energy consumption (raw)'!AJ1997</f>
        <v>48. Dong Nai</v>
      </c>
      <c r="AN2047">
        <f>VLOOKUP(AM2047,Lists!$F$9:$G$71,2,FALSE)</f>
        <v>1</v>
      </c>
    </row>
    <row r="2048" spans="2:40" x14ac:dyDescent="0.25">
      <c r="B2048" s="65" t="str">
        <f t="shared" si="143"/>
        <v>Industry1896</v>
      </c>
      <c r="C2048" s="179">
        <f>'Energy consumption (raw)'!B1998</f>
        <v>1896</v>
      </c>
      <c r="D2048" s="179">
        <f>'Energy consumption (raw)'!C1998</f>
        <v>0</v>
      </c>
      <c r="E2048" s="179">
        <f>'Energy consumption (raw)'!D1998</f>
        <v>0</v>
      </c>
      <c r="F2048" s="179" t="str">
        <f>'Energy consumption (raw)'!E1998</f>
        <v>Công nghiệp</v>
      </c>
      <c r="G2048" s="179" t="str">
        <f>'Energy consumption (raw)'!F1998</f>
        <v>Sản xuất giày dép</v>
      </c>
      <c r="H2048" s="179" t="str">
        <f>'Energy consumption (raw)'!G1998</f>
        <v>Industry</v>
      </c>
      <c r="I2048" s="179" t="str">
        <f>'Energy consumption (raw)'!I1998</f>
        <v>14 Manufacture of wearing apparel</v>
      </c>
      <c r="J2048" s="179" t="str">
        <f>INDEX(Sector!$E$6:$E$46,MATCH('Energy consumption (toe)'!I2048,Sector!$B$6:$B$46,FALSE))</f>
        <v>Manufacture of wearing apparel</v>
      </c>
      <c r="K2048" s="179">
        <f>IFERROR('Energy consumption (raw)'!J1998*Lists!$H$84,)</f>
        <v>0</v>
      </c>
      <c r="L2048" s="179">
        <f>'Energy consumption (raw)'!K1998*Lists!$H$84</f>
        <v>1480.1912592000001</v>
      </c>
      <c r="M2048" s="179">
        <f>'Energy consumption (raw)'!L1998*Lists!$H$84</f>
        <v>0</v>
      </c>
      <c r="N2048" s="179">
        <f>'Energy consumption (raw)'!M1998*Lists!$H$84</f>
        <v>0</v>
      </c>
      <c r="O2048" s="178">
        <f t="shared" si="144"/>
        <v>1480.1912592000001</v>
      </c>
      <c r="P2048">
        <f>'Energy consumption (raw)'!N1998*Lists!$H$85</f>
        <v>0</v>
      </c>
      <c r="Q2048">
        <f>'Energy consumption (raw)'!O1998*Lists!$H$86</f>
        <v>0</v>
      </c>
      <c r="R2048">
        <f>'Energy consumption (raw)'!P1998*Lists!$H$87</f>
        <v>0</v>
      </c>
      <c r="S2048">
        <f>'Energy consumption (raw)'!Q1998*Lists!$H$88</f>
        <v>0</v>
      </c>
      <c r="T2048">
        <f>'Energy consumption (raw)'!R1998*Lists!$H$89</f>
        <v>0</v>
      </c>
      <c r="U2048">
        <f>'Energy consumption (raw)'!S1998*Lists!$H$90</f>
        <v>0</v>
      </c>
      <c r="V2048">
        <f>'Energy consumption (raw)'!T1998*Lists!$H$91</f>
        <v>0</v>
      </c>
      <c r="W2048">
        <f>'Energy consumption (raw)'!U1998*Lists!$H$92</f>
        <v>0</v>
      </c>
      <c r="X2048">
        <f>'Energy consumption (raw)'!V1998*Lists!$H$93</f>
        <v>0</v>
      </c>
      <c r="Y2048">
        <f>'Energy consumption (raw)'!W1998*Lists!$H$94</f>
        <v>0</v>
      </c>
      <c r="Z2048">
        <f>'Energy consumption (raw)'!X1998*Lists!$H$96*1000000</f>
        <v>0</v>
      </c>
      <c r="AA2048">
        <f>'Energy consumption (raw)'!Y1998*Lists!$H$97</f>
        <v>0</v>
      </c>
      <c r="AB2048">
        <f>'Energy consumption (raw)'!Z1998*Lists!$H$96</f>
        <v>0</v>
      </c>
      <c r="AC2048">
        <f>'Energy consumption (raw)'!AA1998*Lists!$H$98</f>
        <v>0</v>
      </c>
      <c r="AD2048">
        <f>'Energy consumption (raw)'!AB1998*Lists!$H$99</f>
        <v>0</v>
      </c>
      <c r="AE2048">
        <f>'Energy consumption (raw)'!AC1998*Lists!$H$101</f>
        <v>0</v>
      </c>
      <c r="AF2048">
        <f>'Energy consumption (raw)'!AD1998*Lists!$H$101</f>
        <v>0</v>
      </c>
      <c r="AG2048">
        <f>'Energy consumption (raw)'!AE1998*Lists!$H$101</f>
        <v>0</v>
      </c>
      <c r="AH2048">
        <f>'Energy consumption (raw)'!AF1998*Lists!$H$100</f>
        <v>0</v>
      </c>
      <c r="AI2048" s="167">
        <f t="shared" si="145"/>
        <v>1480.1912592000001</v>
      </c>
      <c r="AJ2048" s="179">
        <f>'Energy consumption (raw)'!AG1998</f>
        <v>1480.1912592000001</v>
      </c>
      <c r="AK2048" s="179">
        <f>'Energy consumption (raw)'!AH1998</f>
        <v>1437.7337626000001</v>
      </c>
      <c r="AL2048">
        <f>IF(ROUND(AI2048,-3)=ROUND('Energy consumption (raw)'!AG1998,-3),1,0)</f>
        <v>1</v>
      </c>
      <c r="AM2048" s="179" t="str">
        <f>'Energy consumption (raw)'!AJ1998</f>
        <v>48. Dong Nai</v>
      </c>
      <c r="AN2048">
        <f>VLOOKUP(AM2048,Lists!$F$9:$G$71,2,FALSE)</f>
        <v>1</v>
      </c>
    </row>
    <row r="2049" spans="2:40" x14ac:dyDescent="0.25">
      <c r="B2049" s="65" t="str">
        <f t="shared" si="143"/>
        <v>Industry1897</v>
      </c>
      <c r="C2049" s="179">
        <f>'Energy consumption (raw)'!B1999</f>
        <v>1897</v>
      </c>
      <c r="D2049" s="179">
        <f>'Energy consumption (raw)'!C1999</f>
        <v>0</v>
      </c>
      <c r="E2049" s="179">
        <f>'Energy consumption (raw)'!D1999</f>
        <v>0</v>
      </c>
      <c r="F2049" s="179" t="str">
        <f>'Energy consumption (raw)'!E1999</f>
        <v>Công nghiệp</v>
      </c>
      <c r="G2049" s="179" t="str">
        <f>'Energy consumption (raw)'!F1999</f>
        <v>Sãn xuất linh kiện điện tử</v>
      </c>
      <c r="H2049" s="179" t="str">
        <f>'Energy consumption (raw)'!G1999</f>
        <v>Industry</v>
      </c>
      <c r="I2049" s="179" t="str">
        <f>'Energy consumption (raw)'!I1999</f>
        <v>26 Manufacture of computer, electronic and optical products</v>
      </c>
      <c r="J2049" s="179" t="str">
        <f>INDEX(Sector!$E$6:$E$46,MATCH('Energy consumption (toe)'!I2049,Sector!$B$6:$B$46,FALSE))</f>
        <v>Manufacture of computer, electronic and optical products</v>
      </c>
      <c r="K2049" s="179">
        <f>IFERROR('Energy consumption (raw)'!J1999*Lists!$H$84,)</f>
        <v>0</v>
      </c>
      <c r="L2049" s="179">
        <f>'Energy consumption (raw)'!K1999*Lists!$H$84</f>
        <v>1835.44479</v>
      </c>
      <c r="M2049" s="179">
        <f>'Energy consumption (raw)'!L1999*Lists!$H$84</f>
        <v>0</v>
      </c>
      <c r="N2049" s="179">
        <f>'Energy consumption (raw)'!M1999*Lists!$H$84</f>
        <v>0</v>
      </c>
      <c r="O2049" s="178">
        <f t="shared" si="144"/>
        <v>1835.44479</v>
      </c>
      <c r="P2049">
        <f>'Energy consumption (raw)'!N1999*Lists!$H$85</f>
        <v>0</v>
      </c>
      <c r="Q2049">
        <f>'Energy consumption (raw)'!O1999*Lists!$H$86</f>
        <v>0</v>
      </c>
      <c r="R2049">
        <f>'Energy consumption (raw)'!P1999*Lists!$H$87</f>
        <v>0</v>
      </c>
      <c r="S2049">
        <f>'Energy consumption (raw)'!Q1999*Lists!$H$88</f>
        <v>0</v>
      </c>
      <c r="T2049">
        <f>'Energy consumption (raw)'!R1999*Lists!$H$89</f>
        <v>0</v>
      </c>
      <c r="U2049">
        <f>'Energy consumption (raw)'!S1999*Lists!$H$90</f>
        <v>0</v>
      </c>
      <c r="V2049">
        <f>'Energy consumption (raw)'!T1999*Lists!$H$91</f>
        <v>0</v>
      </c>
      <c r="W2049">
        <f>'Energy consumption (raw)'!U1999*Lists!$H$92</f>
        <v>0</v>
      </c>
      <c r="X2049">
        <f>'Energy consumption (raw)'!V1999*Lists!$H$93</f>
        <v>0</v>
      </c>
      <c r="Y2049">
        <f>'Energy consumption (raw)'!W1999*Lists!$H$94</f>
        <v>0</v>
      </c>
      <c r="Z2049">
        <f>'Energy consumption (raw)'!X1999*Lists!$H$96*1000000</f>
        <v>0</v>
      </c>
      <c r="AA2049">
        <f>'Energy consumption (raw)'!Y1999*Lists!$H$97</f>
        <v>0</v>
      </c>
      <c r="AB2049">
        <f>'Energy consumption (raw)'!Z1999*Lists!$H$96</f>
        <v>0</v>
      </c>
      <c r="AC2049">
        <f>'Energy consumption (raw)'!AA1999*Lists!$H$98</f>
        <v>0</v>
      </c>
      <c r="AD2049">
        <f>'Energy consumption (raw)'!AB1999*Lists!$H$99</f>
        <v>0</v>
      </c>
      <c r="AE2049">
        <f>'Energy consumption (raw)'!AC1999*Lists!$H$101</f>
        <v>0</v>
      </c>
      <c r="AF2049">
        <f>'Energy consumption (raw)'!AD1999*Lists!$H$101</f>
        <v>0</v>
      </c>
      <c r="AG2049">
        <f>'Energy consumption (raw)'!AE1999*Lists!$H$101</f>
        <v>0</v>
      </c>
      <c r="AH2049">
        <f>'Energy consumption (raw)'!AF1999*Lists!$H$100</f>
        <v>0</v>
      </c>
      <c r="AI2049" s="167">
        <f t="shared" si="145"/>
        <v>1835.44479</v>
      </c>
      <c r="AJ2049" s="179">
        <f>'Energy consumption (raw)'!AG1999</f>
        <v>1835.44479</v>
      </c>
      <c r="AK2049" s="179">
        <f>'Energy consumption (raw)'!AH1999</f>
        <v>1290.8583700000001</v>
      </c>
      <c r="AL2049">
        <f>IF(ROUND(AI2049,-3)=ROUND('Energy consumption (raw)'!AG1999,-3),1,0)</f>
        <v>1</v>
      </c>
      <c r="AM2049" s="179" t="str">
        <f>'Energy consumption (raw)'!AJ1999</f>
        <v>48. Dong Nai</v>
      </c>
      <c r="AN2049">
        <f>VLOOKUP(AM2049,Lists!$F$9:$G$71,2,FALSE)</f>
        <v>1</v>
      </c>
    </row>
    <row r="2050" spans="2:40" x14ac:dyDescent="0.25">
      <c r="B2050" s="65" t="str">
        <f t="shared" si="143"/>
        <v>Industry1898</v>
      </c>
      <c r="C2050" s="179">
        <f>'Energy consumption (raw)'!B2000</f>
        <v>1898</v>
      </c>
      <c r="D2050" s="179">
        <f>'Energy consumption (raw)'!C2000</f>
        <v>0</v>
      </c>
      <c r="E2050" s="179">
        <f>'Energy consumption (raw)'!D2000</f>
        <v>0</v>
      </c>
      <c r="F2050" s="179" t="str">
        <f>'Energy consumption (raw)'!E2000</f>
        <v>Công nghiệp</v>
      </c>
      <c r="G2050" s="179" t="str">
        <f>'Energy consumption (raw)'!F2000</f>
        <v>Sản xuất thức ăn gia súc</v>
      </c>
      <c r="H2050" s="179" t="str">
        <f>'Energy consumption (raw)'!G2000</f>
        <v>Industry</v>
      </c>
      <c r="I2050" s="179" t="str">
        <f>'Energy consumption (raw)'!I2000</f>
        <v>10 Manufacture of food products</v>
      </c>
      <c r="J2050" s="179" t="str">
        <f>INDEX(Sector!$E$6:$E$46,MATCH('Energy consumption (toe)'!I2050,Sector!$B$6:$B$46,FALSE))</f>
        <v>Manufacture of food products</v>
      </c>
      <c r="K2050" s="179">
        <f>IFERROR('Energy consumption (raw)'!J2000*Lists!$H$84,)</f>
        <v>0</v>
      </c>
      <c r="L2050" s="179">
        <f>'Energy consumption (raw)'!K2000*Lists!$H$84</f>
        <v>1013.7510000000001</v>
      </c>
      <c r="M2050" s="179">
        <f>'Energy consumption (raw)'!L2000*Lists!$H$84</f>
        <v>0</v>
      </c>
      <c r="N2050" s="179">
        <f>'Energy consumption (raw)'!M2000*Lists!$H$84</f>
        <v>0</v>
      </c>
      <c r="O2050" s="178">
        <f t="shared" si="144"/>
        <v>1013.7510000000001</v>
      </c>
      <c r="P2050">
        <f>'Energy consumption (raw)'!N2000*Lists!$H$85</f>
        <v>0</v>
      </c>
      <c r="Q2050">
        <f>'Energy consumption (raw)'!O2000*Lists!$H$86</f>
        <v>0</v>
      </c>
      <c r="R2050">
        <f>'Energy consumption (raw)'!P2000*Lists!$H$87</f>
        <v>0</v>
      </c>
      <c r="S2050">
        <f>'Energy consumption (raw)'!Q2000*Lists!$H$88</f>
        <v>0</v>
      </c>
      <c r="T2050">
        <f>'Energy consumption (raw)'!R2000*Lists!$H$89</f>
        <v>0</v>
      </c>
      <c r="U2050">
        <f>'Energy consumption (raw)'!S2000*Lists!$H$90</f>
        <v>0</v>
      </c>
      <c r="V2050">
        <f>'Energy consumption (raw)'!T2000*Lists!$H$91</f>
        <v>64.349999999999994</v>
      </c>
      <c r="W2050">
        <f>'Energy consumption (raw)'!U2000*Lists!$H$92</f>
        <v>0</v>
      </c>
      <c r="X2050">
        <f>'Energy consumption (raw)'!V2000*Lists!$H$93</f>
        <v>0</v>
      </c>
      <c r="Y2050">
        <f>'Energy consumption (raw)'!W2000*Lists!$H$94</f>
        <v>0</v>
      </c>
      <c r="Z2050">
        <f>'Energy consumption (raw)'!X2000*Lists!$H$96*1000000</f>
        <v>0</v>
      </c>
      <c r="AA2050">
        <f>'Energy consumption (raw)'!Y2000*Lists!$H$97</f>
        <v>0</v>
      </c>
      <c r="AB2050">
        <f>'Energy consumption (raw)'!Z2000*Lists!$H$96</f>
        <v>0</v>
      </c>
      <c r="AC2050">
        <f>'Energy consumption (raw)'!AA2000*Lists!$H$98</f>
        <v>0</v>
      </c>
      <c r="AD2050">
        <f>'Energy consumption (raw)'!AB2000*Lists!$H$99</f>
        <v>0</v>
      </c>
      <c r="AE2050">
        <f>'Energy consumption (raw)'!AC2000*Lists!$H$101</f>
        <v>0</v>
      </c>
      <c r="AF2050">
        <f>'Energy consumption (raw)'!AD2000*Lists!$H$101</f>
        <v>0</v>
      </c>
      <c r="AG2050">
        <f>'Energy consumption (raw)'!AE2000*Lists!$H$101</f>
        <v>0</v>
      </c>
      <c r="AH2050">
        <f>'Energy consumption (raw)'!AF2000*Lists!$H$100</f>
        <v>0</v>
      </c>
      <c r="AI2050" s="167">
        <f t="shared" si="145"/>
        <v>1078.1010000000001</v>
      </c>
      <c r="AJ2050" s="179">
        <f>'Energy consumption (raw)'!AG2000</f>
        <v>1078.1010000000001</v>
      </c>
      <c r="AK2050" s="179">
        <f>'Energy consumption (raw)'!AH2000</f>
        <v>1168.5231200000001</v>
      </c>
      <c r="AL2050">
        <f>IF(ROUND(AI2050,-3)=ROUND('Energy consumption (raw)'!AG2000,-3),1,0)</f>
        <v>1</v>
      </c>
      <c r="AM2050" s="179" t="str">
        <f>'Energy consumption (raw)'!AJ2000</f>
        <v>48. Dong Nai</v>
      </c>
      <c r="AN2050">
        <f>VLOOKUP(AM2050,Lists!$F$9:$G$71,2,FALSE)</f>
        <v>1</v>
      </c>
    </row>
    <row r="2051" spans="2:40" x14ac:dyDescent="0.25">
      <c r="B2051" s="65" t="str">
        <f t="shared" si="143"/>
        <v>Industry1899</v>
      </c>
      <c r="C2051" s="179">
        <f>'Energy consumption (raw)'!B2001</f>
        <v>1899</v>
      </c>
      <c r="D2051" s="179">
        <f>'Energy consumption (raw)'!C2001</f>
        <v>0</v>
      </c>
      <c r="E2051" s="179">
        <f>'Energy consumption (raw)'!D2001</f>
        <v>0</v>
      </c>
      <c r="F2051" s="179" t="str">
        <f>'Energy consumption (raw)'!E2001</f>
        <v>Công nghiệp</v>
      </c>
      <c r="G2051" s="179" t="str">
        <f>'Energy consumption (raw)'!F2001</f>
        <v>Sản xuất dụng cụ thể dục, thể thao</v>
      </c>
      <c r="H2051" s="179" t="str">
        <f>'Energy consumption (raw)'!G2001</f>
        <v>Industry</v>
      </c>
      <c r="I2051" s="179" t="str">
        <f>'Energy consumption (raw)'!I2001</f>
        <v>32 Other manufacturing</v>
      </c>
      <c r="J2051" s="179" t="str">
        <f>INDEX(Sector!$E$6:$E$46,MATCH('Energy consumption (toe)'!I2051,Sector!$B$6:$B$46,FALSE))</f>
        <v>Other manufacturing</v>
      </c>
      <c r="K2051" s="179">
        <f>IFERROR('Energy consumption (raw)'!J2001*Lists!$H$84,)</f>
        <v>1328.3532700000001</v>
      </c>
      <c r="L2051" s="179">
        <f>'Energy consumption (raw)'!K2001*Lists!$H$84</f>
        <v>1328.3532700000001</v>
      </c>
      <c r="M2051" s="179">
        <f>'Energy consumption (raw)'!L2001*Lists!$H$84</f>
        <v>0</v>
      </c>
      <c r="N2051" s="179">
        <f>'Energy consumption (raw)'!M2001*Lists!$H$84</f>
        <v>0</v>
      </c>
      <c r="O2051" s="178">
        <f t="shared" si="144"/>
        <v>1328.3532700000001</v>
      </c>
      <c r="P2051">
        <f>'Energy consumption (raw)'!N2001*Lists!$H$85</f>
        <v>0</v>
      </c>
      <c r="Q2051">
        <f>'Energy consumption (raw)'!O2001*Lists!$H$86</f>
        <v>0</v>
      </c>
      <c r="R2051">
        <f>'Energy consumption (raw)'!P2001*Lists!$H$87</f>
        <v>0</v>
      </c>
      <c r="S2051">
        <f>'Energy consumption (raw)'!Q2001*Lists!$H$88</f>
        <v>0</v>
      </c>
      <c r="T2051">
        <f>'Energy consumption (raw)'!R2001*Lists!$H$89</f>
        <v>0</v>
      </c>
      <c r="U2051">
        <f>'Energy consumption (raw)'!S2001*Lists!$H$90</f>
        <v>0</v>
      </c>
      <c r="V2051">
        <f>'Energy consumption (raw)'!T2001*Lists!$H$91</f>
        <v>0</v>
      </c>
      <c r="W2051">
        <f>'Energy consumption (raw)'!U2001*Lists!$H$92</f>
        <v>0</v>
      </c>
      <c r="X2051">
        <f>'Energy consumption (raw)'!V2001*Lists!$H$93</f>
        <v>0</v>
      </c>
      <c r="Y2051">
        <f>'Energy consumption (raw)'!W2001*Lists!$H$94</f>
        <v>0</v>
      </c>
      <c r="Z2051">
        <f>'Energy consumption (raw)'!X2001*Lists!$H$96*1000000</f>
        <v>0</v>
      </c>
      <c r="AA2051">
        <f>'Energy consumption (raw)'!Y2001*Lists!$H$97</f>
        <v>0</v>
      </c>
      <c r="AB2051">
        <f>'Energy consumption (raw)'!Z2001*Lists!$H$96</f>
        <v>0</v>
      </c>
      <c r="AC2051">
        <f>'Energy consumption (raw)'!AA2001*Lists!$H$98</f>
        <v>0</v>
      </c>
      <c r="AD2051">
        <f>'Energy consumption (raw)'!AB2001*Lists!$H$99</f>
        <v>0</v>
      </c>
      <c r="AE2051">
        <f>'Energy consumption (raw)'!AC2001*Lists!$H$101</f>
        <v>0</v>
      </c>
      <c r="AF2051">
        <f>'Energy consumption (raw)'!AD2001*Lists!$H$101</f>
        <v>0</v>
      </c>
      <c r="AG2051">
        <f>'Energy consumption (raw)'!AE2001*Lists!$H$101</f>
        <v>0</v>
      </c>
      <c r="AH2051">
        <f>'Energy consumption (raw)'!AF2001*Lists!$H$100</f>
        <v>0</v>
      </c>
      <c r="AI2051" s="167">
        <f t="shared" si="145"/>
        <v>1328.3532700000001</v>
      </c>
      <c r="AJ2051" s="179">
        <f>'Energy consumption (raw)'!AG2001</f>
        <v>1328.3532700000001</v>
      </c>
      <c r="AK2051" s="179">
        <f>'Energy consumption (raw)'!AH2001</f>
        <v>1384.2253000000001</v>
      </c>
      <c r="AL2051">
        <f>IF(ROUND(AI2051,-3)=ROUND('Energy consumption (raw)'!AG2001,-3),1,0)</f>
        <v>1</v>
      </c>
      <c r="AM2051" s="179" t="str">
        <f>'Energy consumption (raw)'!AJ2001</f>
        <v>48. Dong Nai</v>
      </c>
      <c r="AN2051">
        <f>VLOOKUP(AM2051,Lists!$F$9:$G$71,2,FALSE)</f>
        <v>1</v>
      </c>
    </row>
    <row r="2052" spans="2:40" x14ac:dyDescent="0.25">
      <c r="B2052" s="65" t="str">
        <f t="shared" si="143"/>
        <v>Industry1900</v>
      </c>
      <c r="C2052" s="179">
        <f>'Energy consumption (raw)'!B2002</f>
        <v>1900</v>
      </c>
      <c r="D2052" s="179">
        <f>'Energy consumption (raw)'!C2002</f>
        <v>0</v>
      </c>
      <c r="E2052" s="179">
        <f>'Energy consumption (raw)'!D2002</f>
        <v>0</v>
      </c>
      <c r="F2052" s="179" t="str">
        <f>'Energy consumption (raw)'!E2002</f>
        <v>Công nghiệp</v>
      </c>
      <c r="G2052" s="179" t="str">
        <f>'Energy consumption (raw)'!F2002</f>
        <v>Sản xuất sợi</v>
      </c>
      <c r="H2052" s="179" t="str">
        <f>'Energy consumption (raw)'!G2002</f>
        <v>Industry</v>
      </c>
      <c r="I2052" s="179" t="str">
        <f>'Energy consumption (raw)'!I2002</f>
        <v>13 Manufacture of textiles</v>
      </c>
      <c r="J2052" s="179" t="str">
        <f>INDEX(Sector!$E$6:$E$46,MATCH('Energy consumption (toe)'!I2052,Sector!$B$6:$B$46,FALSE))</f>
        <v>Manufacture of textiles</v>
      </c>
      <c r="K2052" s="179">
        <f>IFERROR('Energy consumption (raw)'!J2002*Lists!$H$84,)</f>
        <v>0</v>
      </c>
      <c r="L2052" s="179">
        <f>'Energy consumption (raw)'!K2002*Lists!$H$84</f>
        <v>7037.4531157000001</v>
      </c>
      <c r="M2052" s="179">
        <f>'Energy consumption (raw)'!L2002*Lists!$H$84</f>
        <v>0</v>
      </c>
      <c r="N2052" s="179">
        <f>'Energy consumption (raw)'!M2002*Lists!$H$84</f>
        <v>0</v>
      </c>
      <c r="O2052" s="178">
        <f t="shared" si="144"/>
        <v>7037.4531157000001</v>
      </c>
      <c r="P2052">
        <f>'Energy consumption (raw)'!N2002*Lists!$H$85</f>
        <v>0</v>
      </c>
      <c r="Q2052">
        <f>'Energy consumption (raw)'!O2002*Lists!$H$86</f>
        <v>0</v>
      </c>
      <c r="R2052">
        <f>'Energy consumption (raw)'!P2002*Lists!$H$87</f>
        <v>0</v>
      </c>
      <c r="S2052">
        <f>'Energy consumption (raw)'!Q2002*Lists!$H$88</f>
        <v>0</v>
      </c>
      <c r="T2052">
        <f>'Energy consumption (raw)'!R2002*Lists!$H$89</f>
        <v>17.625600000000002</v>
      </c>
      <c r="U2052">
        <f>'Energy consumption (raw)'!S2002*Lists!$H$90</f>
        <v>0</v>
      </c>
      <c r="V2052">
        <f>'Energy consumption (raw)'!T2002*Lists!$H$91</f>
        <v>0</v>
      </c>
      <c r="W2052">
        <f>'Energy consumption (raw)'!U2002*Lists!$H$92</f>
        <v>0</v>
      </c>
      <c r="X2052">
        <f>'Energy consumption (raw)'!V2002*Lists!$H$93</f>
        <v>4.7250000000000005</v>
      </c>
      <c r="Y2052">
        <f>'Energy consumption (raw)'!W2002*Lists!$H$94</f>
        <v>0</v>
      </c>
      <c r="Z2052">
        <f>'Energy consumption (raw)'!X2002*Lists!$H$96*1000000</f>
        <v>0</v>
      </c>
      <c r="AA2052">
        <f>'Energy consumption (raw)'!Y2002*Lists!$H$97</f>
        <v>0</v>
      </c>
      <c r="AB2052">
        <f>'Energy consumption (raw)'!Z2002*Lists!$H$96</f>
        <v>0</v>
      </c>
      <c r="AC2052">
        <f>'Energy consumption (raw)'!AA2002*Lists!$H$98</f>
        <v>0</v>
      </c>
      <c r="AD2052">
        <f>'Energy consumption (raw)'!AB2002*Lists!$H$99</f>
        <v>0</v>
      </c>
      <c r="AE2052">
        <f>'Energy consumption (raw)'!AC2002*Lists!$H$101</f>
        <v>0</v>
      </c>
      <c r="AF2052">
        <f>'Energy consumption (raw)'!AD2002*Lists!$H$101</f>
        <v>0</v>
      </c>
      <c r="AG2052">
        <f>'Energy consumption (raw)'!AE2002*Lists!$H$101</f>
        <v>0</v>
      </c>
      <c r="AH2052">
        <f>'Energy consumption (raw)'!AF2002*Lists!$H$100</f>
        <v>0</v>
      </c>
      <c r="AI2052" s="167">
        <f t="shared" si="145"/>
        <v>7059.8037157000008</v>
      </c>
      <c r="AJ2052" s="179">
        <f>'Energy consumption (raw)'!AG2002</f>
        <v>7059.8037157000008</v>
      </c>
      <c r="AK2052" s="179">
        <f>'Energy consumption (raw)'!AH2002</f>
        <v>6388.02</v>
      </c>
      <c r="AL2052">
        <f>IF(ROUND(AI2052,-3)=ROUND('Energy consumption (raw)'!AG2002,-3),1,0)</f>
        <v>1</v>
      </c>
      <c r="AM2052" s="179" t="str">
        <f>'Energy consumption (raw)'!AJ2002</f>
        <v>48. Dong Nai</v>
      </c>
      <c r="AN2052">
        <f>VLOOKUP(AM2052,Lists!$F$9:$G$71,2,FALSE)</f>
        <v>1</v>
      </c>
    </row>
    <row r="2053" spans="2:40" x14ac:dyDescent="0.25">
      <c r="B2053" s="65" t="str">
        <f t="shared" si="143"/>
        <v>Industry1901</v>
      </c>
      <c r="C2053" s="179">
        <f>'Energy consumption (raw)'!B2003</f>
        <v>1901</v>
      </c>
      <c r="D2053" s="179">
        <f>'Energy consumption (raw)'!C2003</f>
        <v>0</v>
      </c>
      <c r="E2053" s="179">
        <f>'Energy consumption (raw)'!D2003</f>
        <v>0</v>
      </c>
      <c r="F2053" s="179" t="str">
        <f>'Energy consumption (raw)'!E2003</f>
        <v>Công nghiệp</v>
      </c>
      <c r="G2053" s="179" t="str">
        <f>'Energy consumption (raw)'!F2003</f>
        <v>Sản xuất pin và ắc quy</v>
      </c>
      <c r="H2053" s="179" t="str">
        <f>'Energy consumption (raw)'!G2003</f>
        <v>Industry</v>
      </c>
      <c r="I2053" s="179" t="str">
        <f>'Energy consumption (raw)'!I2003</f>
        <v>27 Manufacture of electrical equipment</v>
      </c>
      <c r="J2053" s="179" t="str">
        <f>INDEX(Sector!$E$6:$E$46,MATCH('Energy consumption (toe)'!I2053,Sector!$B$6:$B$46,FALSE))</f>
        <v>Manufacture of electrical equipment</v>
      </c>
      <c r="K2053" s="179">
        <f>IFERROR('Energy consumption (raw)'!J2003*Lists!$H$84,)</f>
        <v>0</v>
      </c>
      <c r="L2053" s="179">
        <f>'Energy consumption (raw)'!K2003*Lists!$H$84</f>
        <v>6000.6251620000003</v>
      </c>
      <c r="M2053" s="179">
        <f>'Energy consumption (raw)'!L2003*Lists!$H$84</f>
        <v>0</v>
      </c>
      <c r="N2053" s="179">
        <f>'Energy consumption (raw)'!M2003*Lists!$H$84</f>
        <v>0</v>
      </c>
      <c r="O2053" s="178">
        <f t="shared" si="144"/>
        <v>6000.6251620000003</v>
      </c>
      <c r="P2053">
        <f>'Energy consumption (raw)'!N2003*Lists!$H$85</f>
        <v>0</v>
      </c>
      <c r="Q2053">
        <f>'Energy consumption (raw)'!O2003*Lists!$H$86</f>
        <v>0</v>
      </c>
      <c r="R2053">
        <f>'Energy consumption (raw)'!P2003*Lists!$H$87</f>
        <v>0</v>
      </c>
      <c r="S2053">
        <f>'Energy consumption (raw)'!Q2003*Lists!$H$88</f>
        <v>0</v>
      </c>
      <c r="T2053">
        <f>'Energy consumption (raw)'!R2003*Lists!$H$89</f>
        <v>40.799999999999997</v>
      </c>
      <c r="U2053">
        <f>'Energy consumption (raw)'!S2003*Lists!$H$90</f>
        <v>0</v>
      </c>
      <c r="V2053">
        <f>'Energy consumption (raw)'!T2003*Lists!$H$91</f>
        <v>0</v>
      </c>
      <c r="W2053">
        <f>'Energy consumption (raw)'!U2003*Lists!$H$92</f>
        <v>0</v>
      </c>
      <c r="X2053">
        <f>'Energy consumption (raw)'!V2003*Lists!$H$93</f>
        <v>0</v>
      </c>
      <c r="Y2053">
        <f>'Energy consumption (raw)'!W2003*Lists!$H$94</f>
        <v>0</v>
      </c>
      <c r="Z2053">
        <f>'Energy consumption (raw)'!X2003*Lists!$H$96*1000000</f>
        <v>0</v>
      </c>
      <c r="AA2053">
        <f>'Energy consumption (raw)'!Y2003*Lists!$H$97</f>
        <v>1650.2600000000002</v>
      </c>
      <c r="AB2053">
        <f>'Energy consumption (raw)'!Z2003*Lists!$H$96</f>
        <v>0</v>
      </c>
      <c r="AC2053">
        <f>'Energy consumption (raw)'!AA2003*Lists!$H$98</f>
        <v>0</v>
      </c>
      <c r="AD2053">
        <f>'Energy consumption (raw)'!AB2003*Lists!$H$99</f>
        <v>0</v>
      </c>
      <c r="AE2053">
        <f>'Energy consumption (raw)'!AC2003*Lists!$H$101</f>
        <v>0</v>
      </c>
      <c r="AF2053">
        <f>'Energy consumption (raw)'!AD2003*Lists!$H$101</f>
        <v>0</v>
      </c>
      <c r="AG2053">
        <f>'Energy consumption (raw)'!AE2003*Lists!$H$101</f>
        <v>0</v>
      </c>
      <c r="AH2053">
        <f>'Energy consumption (raw)'!AF2003*Lists!$H$100</f>
        <v>0</v>
      </c>
      <c r="AI2053" s="167">
        <f t="shared" si="145"/>
        <v>7691.6851620000007</v>
      </c>
      <c r="AJ2053" s="179">
        <f>'Energy consumption (raw)'!AG2003</f>
        <v>7691.6851620000007</v>
      </c>
      <c r="AK2053" s="179">
        <f>'Energy consumption (raw)'!AH2003</f>
        <v>0</v>
      </c>
      <c r="AL2053">
        <f>IF(ROUND(AI2053,-3)=ROUND('Energy consumption (raw)'!AG2003,-3),1,0)</f>
        <v>1</v>
      </c>
      <c r="AM2053" s="179" t="str">
        <f>'Energy consumption (raw)'!AJ2003</f>
        <v>48. Dong Nai</v>
      </c>
      <c r="AN2053">
        <f>VLOOKUP(AM2053,Lists!$F$9:$G$71,2,FALSE)</f>
        <v>1</v>
      </c>
    </row>
    <row r="2054" spans="2:40" x14ac:dyDescent="0.25">
      <c r="B2054" s="65" t="str">
        <f t="shared" si="143"/>
        <v>Industry1902</v>
      </c>
      <c r="C2054" s="179">
        <f>'Energy consumption (raw)'!B2004</f>
        <v>1902</v>
      </c>
      <c r="D2054" s="179">
        <f>'Energy consumption (raw)'!C2004</f>
        <v>0</v>
      </c>
      <c r="E2054" s="179">
        <f>'Energy consumption (raw)'!D2004</f>
        <v>0</v>
      </c>
      <c r="F2054" s="179" t="str">
        <f>'Energy consumption (raw)'!E2004</f>
        <v>Công nghiệp</v>
      </c>
      <c r="G2054" s="179" t="str">
        <f>'Energy consumption (raw)'!F2004</f>
        <v>Sản xuất các sản phẩm phi kim loại</v>
      </c>
      <c r="H2054" s="179" t="str">
        <f>'Energy consumption (raw)'!G2004</f>
        <v>Industry</v>
      </c>
      <c r="I2054" s="179" t="str">
        <f>'Energy consumption (raw)'!I2004</f>
        <v>23 Manufacture of other non-metallic mineral products</v>
      </c>
      <c r="J2054" s="179" t="str">
        <f>INDEX(Sector!$E$6:$E$46,MATCH('Energy consumption (toe)'!I2054,Sector!$B$6:$B$46,FALSE))</f>
        <v>Manufacture of other non-metallic mineral products</v>
      </c>
      <c r="K2054" s="179">
        <f>IFERROR('Energy consumption (raw)'!J2004*Lists!$H$84,)</f>
        <v>2331.5347200000001</v>
      </c>
      <c r="L2054" s="179">
        <f>'Energy consumption (raw)'!K2004*Lists!$H$84</f>
        <v>2409.519483</v>
      </c>
      <c r="M2054" s="179">
        <f>'Energy consumption (raw)'!L2004*Lists!$H$84</f>
        <v>0</v>
      </c>
      <c r="N2054" s="179">
        <f>'Energy consumption (raw)'!M2004*Lists!$H$84</f>
        <v>0</v>
      </c>
      <c r="O2054" s="178">
        <f t="shared" si="144"/>
        <v>2409.519483</v>
      </c>
      <c r="P2054">
        <f>'Energy consumption (raw)'!N2004*Lists!$H$85</f>
        <v>0</v>
      </c>
      <c r="Q2054">
        <f>'Energy consumption (raw)'!O2004*Lists!$H$86</f>
        <v>0</v>
      </c>
      <c r="R2054">
        <f>'Energy consumption (raw)'!P2004*Lists!$H$87</f>
        <v>0</v>
      </c>
      <c r="S2054">
        <f>'Energy consumption (raw)'!Q2004*Lists!$H$88</f>
        <v>0</v>
      </c>
      <c r="T2054">
        <f>'Energy consumption (raw)'!R2004*Lists!$H$89</f>
        <v>0</v>
      </c>
      <c r="U2054">
        <f>'Energy consumption (raw)'!S2004*Lists!$H$90</f>
        <v>0</v>
      </c>
      <c r="V2054">
        <f>'Energy consumption (raw)'!T2004*Lists!$H$91</f>
        <v>0</v>
      </c>
      <c r="W2054">
        <f>'Energy consumption (raw)'!U2004*Lists!$H$92</f>
        <v>0</v>
      </c>
      <c r="X2054">
        <f>'Energy consumption (raw)'!V2004*Lists!$H$93</f>
        <v>0</v>
      </c>
      <c r="Y2054">
        <f>'Energy consumption (raw)'!W2004*Lists!$H$94</f>
        <v>0</v>
      </c>
      <c r="Z2054">
        <f>'Energy consumption (raw)'!X2004*Lists!$H$96*1000000</f>
        <v>0</v>
      </c>
      <c r="AA2054">
        <f>'Energy consumption (raw)'!Y2004*Lists!$H$97</f>
        <v>939.1767000000001</v>
      </c>
      <c r="AB2054">
        <f>'Energy consumption (raw)'!Z2004*Lists!$H$96</f>
        <v>0</v>
      </c>
      <c r="AC2054">
        <f>'Energy consumption (raw)'!AA2004*Lists!$H$98</f>
        <v>0</v>
      </c>
      <c r="AD2054">
        <f>'Energy consumption (raw)'!AB2004*Lists!$H$99</f>
        <v>0</v>
      </c>
      <c r="AE2054">
        <f>'Energy consumption (raw)'!AC2004*Lists!$H$101</f>
        <v>0</v>
      </c>
      <c r="AF2054">
        <f>'Energy consumption (raw)'!AD2004*Lists!$H$101</f>
        <v>0</v>
      </c>
      <c r="AG2054">
        <f>'Energy consumption (raw)'!AE2004*Lists!$H$101</f>
        <v>0</v>
      </c>
      <c r="AH2054">
        <f>'Energy consumption (raw)'!AF2004*Lists!$H$100</f>
        <v>0</v>
      </c>
      <c r="AI2054" s="167">
        <f t="shared" si="145"/>
        <v>3348.696183</v>
      </c>
      <c r="AJ2054" s="179">
        <f>'Energy consumption (raw)'!AG2004</f>
        <v>3348.696183</v>
      </c>
      <c r="AK2054" s="179">
        <f>'Energy consumption (raw)'!AH2004</f>
        <v>2849.6998881000004</v>
      </c>
      <c r="AL2054">
        <f>IF(ROUND(AI2054,-3)=ROUND('Energy consumption (raw)'!AG2004,-3),1,0)</f>
        <v>1</v>
      </c>
      <c r="AM2054" s="179" t="str">
        <f>'Energy consumption (raw)'!AJ2004</f>
        <v>48. Dong Nai</v>
      </c>
      <c r="AN2054">
        <f>VLOOKUP(AM2054,Lists!$F$9:$G$71,2,FALSE)</f>
        <v>1</v>
      </c>
    </row>
    <row r="2055" spans="2:40" x14ac:dyDescent="0.25">
      <c r="B2055" s="65" t="str">
        <f t="shared" si="143"/>
        <v>Industry1903</v>
      </c>
      <c r="C2055" s="179">
        <f>'Energy consumption (raw)'!B2005</f>
        <v>1903</v>
      </c>
      <c r="D2055" s="179">
        <f>'Energy consumption (raw)'!C2005</f>
        <v>0</v>
      </c>
      <c r="E2055" s="179">
        <f>'Energy consumption (raw)'!D2005</f>
        <v>0</v>
      </c>
      <c r="F2055" s="179" t="str">
        <f>'Energy consumption (raw)'!E2005</f>
        <v>Công nghiệp</v>
      </c>
      <c r="G2055" s="179" t="str">
        <f>'Energy consumption (raw)'!F2005</f>
        <v>Gia công cơ khí, xử lý và tráng phủ kim loại</v>
      </c>
      <c r="H2055" s="179" t="str">
        <f>'Energy consumption (raw)'!G2005</f>
        <v>Industry</v>
      </c>
      <c r="I2055" s="179" t="str">
        <f>'Energy consumption (raw)'!I2005</f>
        <v>24 Manufacture of basic metals</v>
      </c>
      <c r="J2055" s="179" t="str">
        <f>INDEX(Sector!$E$6:$E$46,MATCH('Energy consumption (toe)'!I2055,Sector!$B$6:$B$46,FALSE))</f>
        <v>Manufacture of basic metals</v>
      </c>
      <c r="K2055" s="179">
        <f>IFERROR('Energy consumption (raw)'!J2005*Lists!$H$84,)</f>
        <v>0</v>
      </c>
      <c r="L2055" s="179">
        <f>'Energy consumption (raw)'!K2005*Lists!$H$84</f>
        <v>3612.2586660000002</v>
      </c>
      <c r="M2055" s="179">
        <f>'Energy consumption (raw)'!L2005*Lists!$H$84</f>
        <v>0</v>
      </c>
      <c r="N2055" s="179">
        <f>'Energy consumption (raw)'!M2005*Lists!$H$84</f>
        <v>0</v>
      </c>
      <c r="O2055" s="178">
        <f t="shared" si="144"/>
        <v>3612.2586660000002</v>
      </c>
      <c r="P2055">
        <f>'Energy consumption (raw)'!N2005*Lists!$H$85</f>
        <v>0</v>
      </c>
      <c r="Q2055">
        <f>'Energy consumption (raw)'!O2005*Lists!$H$86</f>
        <v>0</v>
      </c>
      <c r="R2055">
        <f>'Energy consumption (raw)'!P2005*Lists!$H$87</f>
        <v>0</v>
      </c>
      <c r="S2055">
        <f>'Energy consumption (raw)'!Q2005*Lists!$H$88</f>
        <v>0</v>
      </c>
      <c r="T2055">
        <f>'Energy consumption (raw)'!R2005*Lists!$H$89</f>
        <v>0</v>
      </c>
      <c r="U2055">
        <f>'Energy consumption (raw)'!S2005*Lists!$H$90</f>
        <v>0</v>
      </c>
      <c r="V2055">
        <f>'Energy consumption (raw)'!T2005*Lists!$H$91</f>
        <v>0</v>
      </c>
      <c r="W2055">
        <f>'Energy consumption (raw)'!U2005*Lists!$H$92</f>
        <v>0</v>
      </c>
      <c r="X2055">
        <f>'Energy consumption (raw)'!V2005*Lists!$H$93</f>
        <v>0</v>
      </c>
      <c r="Y2055">
        <f>'Energy consumption (raw)'!W2005*Lists!$H$94</f>
        <v>0</v>
      </c>
      <c r="Z2055">
        <f>'Energy consumption (raw)'!X2005*Lists!$H$96*1000000</f>
        <v>0</v>
      </c>
      <c r="AA2055">
        <f>'Energy consumption (raw)'!Y2005*Lists!$H$97</f>
        <v>141.70000000000002</v>
      </c>
      <c r="AB2055">
        <f>'Energy consumption (raw)'!Z2005*Lists!$H$96</f>
        <v>0</v>
      </c>
      <c r="AC2055">
        <f>'Energy consumption (raw)'!AA2005*Lists!$H$98</f>
        <v>0</v>
      </c>
      <c r="AD2055">
        <f>'Energy consumption (raw)'!AB2005*Lists!$H$99</f>
        <v>0</v>
      </c>
      <c r="AE2055">
        <f>'Energy consumption (raw)'!AC2005*Lists!$H$101</f>
        <v>0</v>
      </c>
      <c r="AF2055">
        <f>'Energy consumption (raw)'!AD2005*Lists!$H$101</f>
        <v>0</v>
      </c>
      <c r="AG2055">
        <f>'Energy consumption (raw)'!AE2005*Lists!$H$101</f>
        <v>0</v>
      </c>
      <c r="AH2055">
        <f>'Energy consumption (raw)'!AF2005*Lists!$H$100</f>
        <v>0</v>
      </c>
      <c r="AI2055" s="167">
        <f t="shared" si="145"/>
        <v>3753.958666</v>
      </c>
      <c r="AJ2055" s="179">
        <f>'Energy consumption (raw)'!AG2005</f>
        <v>3753.958666</v>
      </c>
      <c r="AK2055" s="179">
        <f>'Energy consumption (raw)'!AH2005</f>
        <v>3846.3144844000003</v>
      </c>
      <c r="AL2055">
        <f>IF(ROUND(AI2055,-3)=ROUND('Energy consumption (raw)'!AG2005,-3),1,0)</f>
        <v>1</v>
      </c>
      <c r="AM2055" s="179" t="str">
        <f>'Energy consumption (raw)'!AJ2005</f>
        <v>48. Dong Nai</v>
      </c>
      <c r="AN2055">
        <f>VLOOKUP(AM2055,Lists!$F$9:$G$71,2,FALSE)</f>
        <v>1</v>
      </c>
    </row>
    <row r="2056" spans="2:40" x14ac:dyDescent="0.25">
      <c r="B2056" s="65" t="str">
        <f t="shared" si="143"/>
        <v>Industry1904</v>
      </c>
      <c r="C2056" s="179">
        <f>'Energy consumption (raw)'!B2006</f>
        <v>1904</v>
      </c>
      <c r="D2056" s="179">
        <f>'Energy consumption (raw)'!C2006</f>
        <v>0</v>
      </c>
      <c r="E2056" s="179">
        <f>'Energy consumption (raw)'!D2006</f>
        <v>0</v>
      </c>
      <c r="F2056" s="179" t="str">
        <f>'Energy consumption (raw)'!E2006</f>
        <v>Công nghiệp</v>
      </c>
      <c r="G2056" s="179" t="str">
        <f>'Energy consumption (raw)'!F2006</f>
        <v>Chế biến sữa và các sản phẩm từ sữa</v>
      </c>
      <c r="H2056" s="179" t="str">
        <f>'Energy consumption (raw)'!G2006</f>
        <v>Industry</v>
      </c>
      <c r="I2056" s="179" t="str">
        <f>'Energy consumption (raw)'!I2006</f>
        <v>10 Manufacture of food products</v>
      </c>
      <c r="J2056" s="179" t="str">
        <f>INDEX(Sector!$E$6:$E$46,MATCH('Energy consumption (toe)'!I2056,Sector!$B$6:$B$46,FALSE))</f>
        <v>Manufacture of food products</v>
      </c>
      <c r="K2056" s="179">
        <f>IFERROR('Energy consumption (raw)'!J2006*Lists!$H$84,)</f>
        <v>881.5621900000001</v>
      </c>
      <c r="L2056" s="179">
        <f>'Energy consumption (raw)'!K2006*Lists!$H$84</f>
        <v>889.32348000000002</v>
      </c>
      <c r="M2056" s="179">
        <f>'Energy consumption (raw)'!L2006*Lists!$H$84</f>
        <v>0</v>
      </c>
      <c r="N2056" s="179">
        <f>'Energy consumption (raw)'!M2006*Lists!$H$84</f>
        <v>0</v>
      </c>
      <c r="O2056" s="178">
        <f t="shared" si="144"/>
        <v>889.32348000000002</v>
      </c>
      <c r="P2056">
        <f>'Energy consumption (raw)'!N2006*Lists!$H$85</f>
        <v>0</v>
      </c>
      <c r="Q2056">
        <f>'Energy consumption (raw)'!O2006*Lists!$H$86</f>
        <v>0</v>
      </c>
      <c r="R2056">
        <f>'Energy consumption (raw)'!P2006*Lists!$H$87</f>
        <v>0</v>
      </c>
      <c r="S2056">
        <f>'Energy consumption (raw)'!Q2006*Lists!$H$88</f>
        <v>0</v>
      </c>
      <c r="T2056">
        <f>'Energy consumption (raw)'!R2006*Lists!$H$89</f>
        <v>0</v>
      </c>
      <c r="U2056">
        <f>'Energy consumption (raw)'!S2006*Lists!$H$90</f>
        <v>0</v>
      </c>
      <c r="V2056">
        <f>'Energy consumption (raw)'!T2006*Lists!$H$91</f>
        <v>13.3254</v>
      </c>
      <c r="W2056">
        <f>'Energy consumption (raw)'!U2006*Lists!$H$92</f>
        <v>0</v>
      </c>
      <c r="X2056">
        <f>'Energy consumption (raw)'!V2006*Lists!$H$93</f>
        <v>0</v>
      </c>
      <c r="Y2056">
        <f>'Energy consumption (raw)'!W2006*Lists!$H$94</f>
        <v>0</v>
      </c>
      <c r="Z2056">
        <f>'Energy consumption (raw)'!X2006*Lists!$H$96*1000000</f>
        <v>0</v>
      </c>
      <c r="AA2056">
        <f>'Energy consumption (raw)'!Y2006*Lists!$H$97</f>
        <v>18.639000000000003</v>
      </c>
      <c r="AB2056">
        <f>'Energy consumption (raw)'!Z2006*Lists!$H$96</f>
        <v>0</v>
      </c>
      <c r="AC2056">
        <f>'Energy consumption (raw)'!AA2006*Lists!$H$98</f>
        <v>0</v>
      </c>
      <c r="AD2056">
        <f>'Energy consumption (raw)'!AB2006*Lists!$H$99</f>
        <v>0</v>
      </c>
      <c r="AE2056">
        <f>'Energy consumption (raw)'!AC2006*Lists!$H$101</f>
        <v>0</v>
      </c>
      <c r="AF2056">
        <f>'Energy consumption (raw)'!AD2006*Lists!$H$101</f>
        <v>0</v>
      </c>
      <c r="AG2056">
        <f>'Energy consumption (raw)'!AE2006*Lists!$H$101</f>
        <v>0</v>
      </c>
      <c r="AH2056">
        <f>'Energy consumption (raw)'!AF2006*Lists!$H$100</f>
        <v>0</v>
      </c>
      <c r="AI2056" s="167">
        <f t="shared" si="145"/>
        <v>921.28787999999997</v>
      </c>
      <c r="AJ2056" s="179">
        <f>'Energy consumption (raw)'!AG2006</f>
        <v>1123</v>
      </c>
      <c r="AK2056" s="179">
        <f>'Energy consumption (raw)'!AH2006</f>
        <v>0</v>
      </c>
      <c r="AL2056">
        <f>IF(ROUND(AI2056,-3)=ROUND('Energy consumption (raw)'!AG2006,-3),1,0)</f>
        <v>1</v>
      </c>
      <c r="AM2056" s="179" t="str">
        <f>'Energy consumption (raw)'!AJ2006</f>
        <v>48. Dong Nai</v>
      </c>
      <c r="AN2056">
        <f>VLOOKUP(AM2056,Lists!$F$9:$G$71,2,FALSE)</f>
        <v>1</v>
      </c>
    </row>
    <row r="2057" spans="2:40" x14ac:dyDescent="0.25">
      <c r="B2057" s="65" t="str">
        <f t="shared" si="143"/>
        <v>Industry1905</v>
      </c>
      <c r="C2057" s="179">
        <f>'Energy consumption (raw)'!B2007</f>
        <v>1905</v>
      </c>
      <c r="D2057" s="179">
        <f>'Energy consumption (raw)'!C2007</f>
        <v>0</v>
      </c>
      <c r="E2057" s="179">
        <f>'Energy consumption (raw)'!D2007</f>
        <v>0</v>
      </c>
      <c r="F2057" s="179" t="str">
        <f>'Energy consumption (raw)'!E2007</f>
        <v>Công nghiệp</v>
      </c>
      <c r="G2057" s="179" t="str">
        <f>'Energy consumption (raw)'!F2007</f>
        <v>Sản xuất sản phẩm từ nhựa</v>
      </c>
      <c r="H2057" s="179" t="str">
        <f>'Energy consumption (raw)'!G2007</f>
        <v>Industry</v>
      </c>
      <c r="I2057" s="179" t="str">
        <f>'Energy consumption (raw)'!I2007</f>
        <v>22 Manufacture of rubber and plastics products</v>
      </c>
      <c r="J2057" s="179" t="str">
        <f>INDEX(Sector!$E$6:$E$46,MATCH('Energy consumption (toe)'!I2057,Sector!$B$6:$B$46,FALSE))</f>
        <v>Manufacture of rubber and plastics products</v>
      </c>
      <c r="K2057" s="179">
        <f>IFERROR('Energy consumption (raw)'!J2007*Lists!$H$84,)</f>
        <v>0</v>
      </c>
      <c r="L2057" s="179">
        <f>'Energy consumption (raw)'!K2007*Lists!$H$84</f>
        <v>3379.3721330000003</v>
      </c>
      <c r="M2057" s="179">
        <f>'Energy consumption (raw)'!L2007*Lists!$H$84</f>
        <v>0</v>
      </c>
      <c r="N2057" s="179">
        <f>'Energy consumption (raw)'!M2007*Lists!$H$84</f>
        <v>0</v>
      </c>
      <c r="O2057" s="178">
        <f t="shared" si="144"/>
        <v>3379.3721330000003</v>
      </c>
      <c r="P2057">
        <f>'Energy consumption (raw)'!N2007*Lists!$H$85</f>
        <v>0</v>
      </c>
      <c r="Q2057">
        <f>'Energy consumption (raw)'!O2007*Lists!$H$86</f>
        <v>0</v>
      </c>
      <c r="R2057">
        <f>'Energy consumption (raw)'!P2007*Lists!$H$87</f>
        <v>0</v>
      </c>
      <c r="S2057">
        <f>'Energy consumption (raw)'!Q2007*Lists!$H$88</f>
        <v>0</v>
      </c>
      <c r="T2057">
        <f>'Energy consumption (raw)'!R2007*Lists!$H$89</f>
        <v>0</v>
      </c>
      <c r="U2057">
        <f>'Energy consumption (raw)'!S2007*Lists!$H$90</f>
        <v>0</v>
      </c>
      <c r="V2057">
        <f>'Energy consumption (raw)'!T2007*Lists!$H$91</f>
        <v>0</v>
      </c>
      <c r="W2057">
        <f>'Energy consumption (raw)'!U2007*Lists!$H$92</f>
        <v>0</v>
      </c>
      <c r="X2057">
        <f>'Energy consumption (raw)'!V2007*Lists!$H$93</f>
        <v>0</v>
      </c>
      <c r="Y2057">
        <f>'Energy consumption (raw)'!W2007*Lists!$H$94</f>
        <v>0</v>
      </c>
      <c r="Z2057">
        <f>'Energy consumption (raw)'!X2007*Lists!$H$96*1000000</f>
        <v>0</v>
      </c>
      <c r="AA2057">
        <f>'Energy consumption (raw)'!Y2007*Lists!$H$97</f>
        <v>0</v>
      </c>
      <c r="AB2057">
        <f>'Energy consumption (raw)'!Z2007*Lists!$H$96</f>
        <v>0</v>
      </c>
      <c r="AC2057">
        <f>'Energy consumption (raw)'!AA2007*Lists!$H$98</f>
        <v>0</v>
      </c>
      <c r="AD2057">
        <f>'Energy consumption (raw)'!AB2007*Lists!$H$99</f>
        <v>0</v>
      </c>
      <c r="AE2057">
        <f>'Energy consumption (raw)'!AC2007*Lists!$H$101</f>
        <v>0</v>
      </c>
      <c r="AF2057">
        <f>'Energy consumption (raw)'!AD2007*Lists!$H$101</f>
        <v>0</v>
      </c>
      <c r="AG2057">
        <f>'Energy consumption (raw)'!AE2007*Lists!$H$101</f>
        <v>0</v>
      </c>
      <c r="AH2057">
        <f>'Energy consumption (raw)'!AF2007*Lists!$H$100</f>
        <v>0</v>
      </c>
      <c r="AI2057" s="167">
        <f t="shared" si="145"/>
        <v>3379.3721330000003</v>
      </c>
      <c r="AJ2057" s="179">
        <f>'Energy consumption (raw)'!AG2007</f>
        <v>3379.3721330000003</v>
      </c>
      <c r="AK2057" s="179">
        <f>'Energy consumption (raw)'!AH2007</f>
        <v>0</v>
      </c>
      <c r="AL2057">
        <f>IF(ROUND(AI2057,-3)=ROUND('Energy consumption (raw)'!AG2007,-3),1,0)</f>
        <v>1</v>
      </c>
      <c r="AM2057" s="179" t="str">
        <f>'Energy consumption (raw)'!AJ2007</f>
        <v>48. Dong Nai</v>
      </c>
      <c r="AN2057">
        <f>VLOOKUP(AM2057,Lists!$F$9:$G$71,2,FALSE)</f>
        <v>1</v>
      </c>
    </row>
    <row r="2058" spans="2:40" x14ac:dyDescent="0.25">
      <c r="B2058" s="65" t="str">
        <f t="shared" si="143"/>
        <v>Industry1906</v>
      </c>
      <c r="C2058" s="179">
        <f>'Energy consumption (raw)'!B2008</f>
        <v>1906</v>
      </c>
      <c r="D2058" s="179">
        <f>'Energy consumption (raw)'!C2008</f>
        <v>0</v>
      </c>
      <c r="E2058" s="179">
        <f>'Energy consumption (raw)'!D2008</f>
        <v>0</v>
      </c>
      <c r="F2058" s="179" t="str">
        <f>'Energy consumption (raw)'!E2008</f>
        <v>Công nghiệp</v>
      </c>
      <c r="G2058" s="179" t="str">
        <f>'Energy consumption (raw)'!F2008</f>
        <v>Sản xuất phụ tùng và bộ phận phụ trợ cho động cơ</v>
      </c>
      <c r="H2058" s="179" t="str">
        <f>'Energy consumption (raw)'!G2008</f>
        <v>Industry</v>
      </c>
      <c r="I2058" s="179" t="str">
        <f>'Energy consumption (raw)'!I2008</f>
        <v>29 Manufacture of motor vehicles, trailers and semi-trailers</v>
      </c>
      <c r="J2058" s="179" t="str">
        <f>INDEX(Sector!$E$6:$E$46,MATCH('Energy consumption (toe)'!I2058,Sector!$B$6:$B$46,FALSE))</f>
        <v>Manufacture of motor vehicles, trailers and semi-trailers</v>
      </c>
      <c r="K2058" s="179">
        <f>IFERROR('Energy consumption (raw)'!J2008*Lists!$H$84,)</f>
        <v>1143.70246</v>
      </c>
      <c r="L2058" s="179">
        <f>'Energy consumption (raw)'!K2008*Lists!$H$84</f>
        <v>1036.0782100000001</v>
      </c>
      <c r="M2058" s="179">
        <f>'Energy consumption (raw)'!L2008*Lists!$H$84</f>
        <v>0</v>
      </c>
      <c r="N2058" s="179">
        <f>'Energy consumption (raw)'!M2008*Lists!$H$84</f>
        <v>0</v>
      </c>
      <c r="O2058" s="178">
        <f t="shared" si="144"/>
        <v>1036.0782100000001</v>
      </c>
      <c r="P2058">
        <f>'Energy consumption (raw)'!N2008*Lists!$H$85</f>
        <v>0</v>
      </c>
      <c r="Q2058">
        <f>'Energy consumption (raw)'!O2008*Lists!$H$86</f>
        <v>0</v>
      </c>
      <c r="R2058">
        <f>'Energy consumption (raw)'!P2008*Lists!$H$87</f>
        <v>0</v>
      </c>
      <c r="S2058">
        <f>'Energy consumption (raw)'!Q2008*Lists!$H$88</f>
        <v>0</v>
      </c>
      <c r="T2058">
        <f>'Energy consumption (raw)'!R2008*Lists!$H$89</f>
        <v>0</v>
      </c>
      <c r="U2058">
        <f>'Energy consumption (raw)'!S2008*Lists!$H$90</f>
        <v>0</v>
      </c>
      <c r="V2058">
        <f>'Energy consumption (raw)'!T2008*Lists!$H$91</f>
        <v>0</v>
      </c>
      <c r="W2058">
        <f>'Energy consumption (raw)'!U2008*Lists!$H$92</f>
        <v>0</v>
      </c>
      <c r="X2058">
        <f>'Energy consumption (raw)'!V2008*Lists!$H$93</f>
        <v>0</v>
      </c>
      <c r="Y2058">
        <f>'Energy consumption (raw)'!W2008*Lists!$H$94</f>
        <v>0</v>
      </c>
      <c r="Z2058">
        <f>'Energy consumption (raw)'!X2008*Lists!$H$96*1000000</f>
        <v>0</v>
      </c>
      <c r="AA2058">
        <f>'Energy consumption (raw)'!Y2008*Lists!$H$97</f>
        <v>0</v>
      </c>
      <c r="AB2058">
        <f>'Energy consumption (raw)'!Z2008*Lists!$H$96</f>
        <v>0</v>
      </c>
      <c r="AC2058">
        <f>'Energy consumption (raw)'!AA2008*Lists!$H$98</f>
        <v>0</v>
      </c>
      <c r="AD2058">
        <f>'Energy consumption (raw)'!AB2008*Lists!$H$99</f>
        <v>0</v>
      </c>
      <c r="AE2058">
        <f>'Energy consumption (raw)'!AC2008*Lists!$H$101</f>
        <v>0</v>
      </c>
      <c r="AF2058">
        <f>'Energy consumption (raw)'!AD2008*Lists!$H$101</f>
        <v>0</v>
      </c>
      <c r="AG2058">
        <f>'Energy consumption (raw)'!AE2008*Lists!$H$101</f>
        <v>0</v>
      </c>
      <c r="AH2058">
        <f>'Energy consumption (raw)'!AF2008*Lists!$H$100</f>
        <v>0</v>
      </c>
      <c r="AI2058" s="167">
        <f t="shared" si="145"/>
        <v>1036.0782100000001</v>
      </c>
      <c r="AJ2058" s="179">
        <f>'Energy consumption (raw)'!AG2008</f>
        <v>1036.0782100000001</v>
      </c>
      <c r="AK2058" s="179">
        <f>'Energy consumption (raw)'!AH2008</f>
        <v>1202.01243</v>
      </c>
      <c r="AL2058">
        <f>IF(ROUND(AI2058,-3)=ROUND('Energy consumption (raw)'!AG2008,-3),1,0)</f>
        <v>1</v>
      </c>
      <c r="AM2058" s="179" t="str">
        <f>'Energy consumption (raw)'!AJ2008</f>
        <v>48. Dong Nai</v>
      </c>
      <c r="AN2058">
        <f>VLOOKUP(AM2058,Lists!$F$9:$G$71,2,FALSE)</f>
        <v>1</v>
      </c>
    </row>
    <row r="2059" spans="2:40" x14ac:dyDescent="0.25">
      <c r="B2059" s="65" t="str">
        <f t="shared" si="143"/>
        <v>Industry1907</v>
      </c>
      <c r="C2059" s="179">
        <f>'Energy consumption (raw)'!B2009</f>
        <v>1907</v>
      </c>
      <c r="D2059" s="179">
        <f>'Energy consumption (raw)'!C2009</f>
        <v>0</v>
      </c>
      <c r="E2059" s="179">
        <f>'Energy consumption (raw)'!D2009</f>
        <v>0</v>
      </c>
      <c r="F2059" s="179" t="str">
        <f>'Energy consumption (raw)'!E2009</f>
        <v>Công nghiệp</v>
      </c>
      <c r="G2059" s="179" t="str">
        <f>'Energy consumption (raw)'!F2009</f>
        <v>Sản xuất phụ tùng và bộ phận phụ trợ cho xe có động cơ và động cơ xe</v>
      </c>
      <c r="H2059" s="179" t="str">
        <f>'Energy consumption (raw)'!G2009</f>
        <v>Industry</v>
      </c>
      <c r="I2059" s="179" t="str">
        <f>'Energy consumption (raw)'!I2009</f>
        <v>29 Manufacture of motor vehicles, trailers and semi-trailers</v>
      </c>
      <c r="J2059" s="179" t="str">
        <f>INDEX(Sector!$E$6:$E$46,MATCH('Energy consumption (toe)'!I2059,Sector!$B$6:$B$46,FALSE))</f>
        <v>Manufacture of motor vehicles, trailers and semi-trailers</v>
      </c>
      <c r="K2059" s="179">
        <f>IFERROR('Energy consumption (raw)'!J2009*Lists!$H$84,)</f>
        <v>1162.6918524</v>
      </c>
      <c r="L2059" s="179">
        <f>'Energy consumption (raw)'!K2009*Lists!$H$84</f>
        <v>0</v>
      </c>
      <c r="M2059" s="179">
        <f>'Energy consumption (raw)'!L2009*Lists!$H$84</f>
        <v>0</v>
      </c>
      <c r="N2059" s="179">
        <f>'Energy consumption (raw)'!M2009*Lists!$H$84</f>
        <v>0</v>
      </c>
      <c r="O2059" s="178">
        <f t="shared" si="144"/>
        <v>1162.6918524</v>
      </c>
      <c r="P2059">
        <f>'Energy consumption (raw)'!N2009*Lists!$H$85</f>
        <v>0</v>
      </c>
      <c r="Q2059">
        <f>'Energy consumption (raw)'!O2009*Lists!$H$86</f>
        <v>0</v>
      </c>
      <c r="R2059">
        <f>'Energy consumption (raw)'!P2009*Lists!$H$87</f>
        <v>0</v>
      </c>
      <c r="S2059">
        <f>'Energy consumption (raw)'!Q2009*Lists!$H$88</f>
        <v>0</v>
      </c>
      <c r="T2059">
        <f>'Energy consumption (raw)'!R2009*Lists!$H$89</f>
        <v>0</v>
      </c>
      <c r="U2059">
        <f>'Energy consumption (raw)'!S2009*Lists!$H$90</f>
        <v>0</v>
      </c>
      <c r="V2059">
        <f>'Energy consumption (raw)'!T2009*Lists!$H$91</f>
        <v>0</v>
      </c>
      <c r="W2059">
        <f>'Energy consumption (raw)'!U2009*Lists!$H$92</f>
        <v>0</v>
      </c>
      <c r="X2059">
        <f>'Energy consumption (raw)'!V2009*Lists!$H$93</f>
        <v>0</v>
      </c>
      <c r="Y2059">
        <f>'Energy consumption (raw)'!W2009*Lists!$H$94</f>
        <v>0</v>
      </c>
      <c r="Z2059">
        <f>'Energy consumption (raw)'!X2009*Lists!$H$96*1000000</f>
        <v>0</v>
      </c>
      <c r="AA2059">
        <f>'Energy consumption (raw)'!Y2009*Lists!$H$97</f>
        <v>0</v>
      </c>
      <c r="AB2059">
        <f>'Energy consumption (raw)'!Z2009*Lists!$H$96</f>
        <v>0</v>
      </c>
      <c r="AC2059">
        <f>'Energy consumption (raw)'!AA2009*Lists!$H$98</f>
        <v>0</v>
      </c>
      <c r="AD2059">
        <f>'Energy consumption (raw)'!AB2009*Lists!$H$99</f>
        <v>0</v>
      </c>
      <c r="AE2059">
        <f>'Energy consumption (raw)'!AC2009*Lists!$H$101</f>
        <v>0</v>
      </c>
      <c r="AF2059">
        <f>'Energy consumption (raw)'!AD2009*Lists!$H$101</f>
        <v>0</v>
      </c>
      <c r="AG2059">
        <f>'Energy consumption (raw)'!AE2009*Lists!$H$101</f>
        <v>0</v>
      </c>
      <c r="AH2059">
        <f>'Energy consumption (raw)'!AF2009*Lists!$H$100</f>
        <v>0</v>
      </c>
      <c r="AI2059" s="167">
        <f t="shared" si="145"/>
        <v>1162.6918524</v>
      </c>
      <c r="AJ2059" s="179">
        <f>'Energy consumption (raw)'!AG2009</f>
        <v>1162.6918524</v>
      </c>
      <c r="AK2059" s="179">
        <f>'Energy consumption (raw)'!AH2009</f>
        <v>1707.3696180000002</v>
      </c>
      <c r="AL2059">
        <f>IF(ROUND(AI2059,-3)=ROUND('Energy consumption (raw)'!AG2009,-3),1,0)</f>
        <v>1</v>
      </c>
      <c r="AM2059" s="179" t="str">
        <f>'Energy consumption (raw)'!AJ2009</f>
        <v>48. Dong Nai</v>
      </c>
      <c r="AN2059">
        <f>VLOOKUP(AM2059,Lists!$F$9:$G$71,2,FALSE)</f>
        <v>1</v>
      </c>
    </row>
    <row r="2060" spans="2:40" x14ac:dyDescent="0.25">
      <c r="B2060" s="65" t="str">
        <f t="shared" si="143"/>
        <v>Industry1908</v>
      </c>
      <c r="C2060" s="179">
        <f>'Energy consumption (raw)'!B2010</f>
        <v>1908</v>
      </c>
      <c r="D2060" s="179">
        <f>'Energy consumption (raw)'!C2010</f>
        <v>0</v>
      </c>
      <c r="E2060" s="179">
        <f>'Energy consumption (raw)'!D2010</f>
        <v>0</v>
      </c>
      <c r="F2060" s="179" t="str">
        <f>'Energy consumption (raw)'!E2010</f>
        <v>Công nghiệp</v>
      </c>
      <c r="G2060" s="179" t="str">
        <f>'Energy consumption (raw)'!F2010</f>
        <v>Sản xuất thức ăn gia súc, gia cầm và thuỷ sản</v>
      </c>
      <c r="H2060" s="179" t="str">
        <f>'Energy consumption (raw)'!G2010</f>
        <v>Industry</v>
      </c>
      <c r="I2060" s="179" t="str">
        <f>'Energy consumption (raw)'!I2010</f>
        <v>10 Manufacture of food products</v>
      </c>
      <c r="J2060" s="179" t="str">
        <f>INDEX(Sector!$E$6:$E$46,MATCH('Energy consumption (toe)'!I2060,Sector!$B$6:$B$46,FALSE))</f>
        <v>Manufacture of food products</v>
      </c>
      <c r="K2060" s="179">
        <f>IFERROR('Energy consumption (raw)'!J2010*Lists!$H$84,)</f>
        <v>1018.9972</v>
      </c>
      <c r="L2060" s="179">
        <f>'Energy consumption (raw)'!K2010*Lists!$H$84</f>
        <v>0</v>
      </c>
      <c r="M2060" s="179">
        <f>'Energy consumption (raw)'!L2010*Lists!$H$84</f>
        <v>0</v>
      </c>
      <c r="N2060" s="179">
        <f>'Energy consumption (raw)'!M2010*Lists!$H$84</f>
        <v>0</v>
      </c>
      <c r="O2060" s="178">
        <f t="shared" si="144"/>
        <v>1018.9972</v>
      </c>
      <c r="P2060">
        <f>'Energy consumption (raw)'!N2010*Lists!$H$85</f>
        <v>0</v>
      </c>
      <c r="Q2060">
        <f>'Energy consumption (raw)'!O2010*Lists!$H$86</f>
        <v>0</v>
      </c>
      <c r="R2060">
        <f>'Energy consumption (raw)'!P2010*Lists!$H$87</f>
        <v>0</v>
      </c>
      <c r="S2060">
        <f>'Energy consumption (raw)'!Q2010*Lists!$H$88</f>
        <v>0</v>
      </c>
      <c r="T2060">
        <f>'Energy consumption (raw)'!R2010*Lists!$H$89</f>
        <v>0</v>
      </c>
      <c r="U2060">
        <f>'Energy consumption (raw)'!S2010*Lists!$H$90</f>
        <v>0</v>
      </c>
      <c r="V2060">
        <f>'Energy consumption (raw)'!T2010*Lists!$H$91</f>
        <v>0</v>
      </c>
      <c r="W2060">
        <f>'Energy consumption (raw)'!U2010*Lists!$H$92</f>
        <v>0</v>
      </c>
      <c r="X2060">
        <f>'Energy consumption (raw)'!V2010*Lists!$H$93</f>
        <v>0</v>
      </c>
      <c r="Y2060">
        <f>'Energy consumption (raw)'!W2010*Lists!$H$94</f>
        <v>0</v>
      </c>
      <c r="Z2060">
        <f>'Energy consumption (raw)'!X2010*Lists!$H$96*1000000</f>
        <v>0</v>
      </c>
      <c r="AA2060">
        <f>'Energy consumption (raw)'!Y2010*Lists!$H$97</f>
        <v>0</v>
      </c>
      <c r="AB2060">
        <f>'Energy consumption (raw)'!Z2010*Lists!$H$96</f>
        <v>0</v>
      </c>
      <c r="AC2060">
        <f>'Energy consumption (raw)'!AA2010*Lists!$H$98</f>
        <v>0</v>
      </c>
      <c r="AD2060">
        <f>'Energy consumption (raw)'!AB2010*Lists!$H$99</f>
        <v>0</v>
      </c>
      <c r="AE2060">
        <f>'Energy consumption (raw)'!AC2010*Lists!$H$101</f>
        <v>0</v>
      </c>
      <c r="AF2060">
        <f>'Energy consumption (raw)'!AD2010*Lists!$H$101</f>
        <v>0</v>
      </c>
      <c r="AG2060">
        <f>'Energy consumption (raw)'!AE2010*Lists!$H$101</f>
        <v>0</v>
      </c>
      <c r="AH2060">
        <f>'Energy consumption (raw)'!AF2010*Lists!$H$100</f>
        <v>0</v>
      </c>
      <c r="AI2060" s="167">
        <f t="shared" si="145"/>
        <v>1018.9972</v>
      </c>
      <c r="AJ2060" s="179">
        <f>'Energy consumption (raw)'!AG2010</f>
        <v>1018.9972</v>
      </c>
      <c r="AK2060" s="179">
        <f>'Energy consumption (raw)'!AH2010</f>
        <v>1113.1202000000001</v>
      </c>
      <c r="AL2060">
        <f>IF(ROUND(AI2060,-3)=ROUND('Energy consumption (raw)'!AG2010,-3),1,0)</f>
        <v>1</v>
      </c>
      <c r="AM2060" s="179" t="str">
        <f>'Energy consumption (raw)'!AJ2010</f>
        <v>48. Dong Nai</v>
      </c>
      <c r="AN2060">
        <f>VLOOKUP(AM2060,Lists!$F$9:$G$71,2,FALSE)</f>
        <v>1</v>
      </c>
    </row>
    <row r="2061" spans="2:40" x14ac:dyDescent="0.25">
      <c r="B2061" s="65" t="str">
        <f t="shared" si="143"/>
        <v>Industry1909</v>
      </c>
      <c r="C2061" s="179">
        <f>'Energy consumption (raw)'!B2011</f>
        <v>1909</v>
      </c>
      <c r="D2061" s="179">
        <f>'Energy consumption (raw)'!C2011</f>
        <v>0</v>
      </c>
      <c r="E2061" s="179">
        <f>'Energy consumption (raw)'!D2011</f>
        <v>0</v>
      </c>
      <c r="F2061" s="179" t="str">
        <f>'Energy consumption (raw)'!E2011</f>
        <v>Công nghiệp</v>
      </c>
      <c r="G2061" s="179" t="str">
        <f>'Energy consumption (raw)'!F2011</f>
        <v>Sản xuất thuốc, hoá dược và dược liệu</v>
      </c>
      <c r="H2061" s="179" t="str">
        <f>'Energy consumption (raw)'!G2011</f>
        <v>Industry</v>
      </c>
      <c r="I2061" s="179" t="str">
        <f>'Energy consumption (raw)'!I2011</f>
        <v>21 Manufacture of pharmaceuticals, medicinal chemical and botanical products</v>
      </c>
      <c r="J2061" s="179" t="str">
        <f>INDEX(Sector!$E$6:$E$46,MATCH('Energy consumption (toe)'!I2061,Sector!$B$6:$B$46,FALSE))</f>
        <v>Manufacture of pharmaceuticals, medicinal chemical and botanical products</v>
      </c>
      <c r="K2061" s="179">
        <f>IFERROR('Energy consumption (raw)'!J2011*Lists!$H$84,)</f>
        <v>1013.5504100000001</v>
      </c>
      <c r="L2061" s="179">
        <f>'Energy consumption (raw)'!K2011*Lists!$H$84</f>
        <v>0</v>
      </c>
      <c r="M2061" s="179">
        <f>'Energy consumption (raw)'!L2011*Lists!$H$84</f>
        <v>0</v>
      </c>
      <c r="N2061" s="179">
        <f>'Energy consumption (raw)'!M2011*Lists!$H$84</f>
        <v>0</v>
      </c>
      <c r="O2061" s="178">
        <f t="shared" si="144"/>
        <v>1013.5504100000001</v>
      </c>
      <c r="P2061">
        <f>'Energy consumption (raw)'!N2011*Lists!$H$85</f>
        <v>0</v>
      </c>
      <c r="Q2061">
        <f>'Energy consumption (raw)'!O2011*Lists!$H$86</f>
        <v>0</v>
      </c>
      <c r="R2061">
        <f>'Energy consumption (raw)'!P2011*Lists!$H$87</f>
        <v>0</v>
      </c>
      <c r="S2061">
        <f>'Energy consumption (raw)'!Q2011*Lists!$H$88</f>
        <v>0</v>
      </c>
      <c r="T2061">
        <f>'Energy consumption (raw)'!R2011*Lists!$H$89</f>
        <v>0</v>
      </c>
      <c r="U2061">
        <f>'Energy consumption (raw)'!S2011*Lists!$H$90</f>
        <v>0</v>
      </c>
      <c r="V2061">
        <f>'Energy consumption (raw)'!T2011*Lists!$H$91</f>
        <v>0</v>
      </c>
      <c r="W2061">
        <f>'Energy consumption (raw)'!U2011*Lists!$H$92</f>
        <v>0</v>
      </c>
      <c r="X2061">
        <f>'Energy consumption (raw)'!V2011*Lists!$H$93</f>
        <v>0</v>
      </c>
      <c r="Y2061">
        <f>'Energy consumption (raw)'!W2011*Lists!$H$94</f>
        <v>0</v>
      </c>
      <c r="Z2061">
        <f>'Energy consumption (raw)'!X2011*Lists!$H$96*1000000</f>
        <v>0</v>
      </c>
      <c r="AA2061">
        <f>'Energy consumption (raw)'!Y2011*Lists!$H$97</f>
        <v>0</v>
      </c>
      <c r="AB2061">
        <f>'Energy consumption (raw)'!Z2011*Lists!$H$96</f>
        <v>0</v>
      </c>
      <c r="AC2061">
        <f>'Energy consumption (raw)'!AA2011*Lists!$H$98</f>
        <v>0</v>
      </c>
      <c r="AD2061">
        <f>'Energy consumption (raw)'!AB2011*Lists!$H$99</f>
        <v>0</v>
      </c>
      <c r="AE2061">
        <f>'Energy consumption (raw)'!AC2011*Lists!$H$101</f>
        <v>0</v>
      </c>
      <c r="AF2061">
        <f>'Energy consumption (raw)'!AD2011*Lists!$H$101</f>
        <v>0</v>
      </c>
      <c r="AG2061">
        <f>'Energy consumption (raw)'!AE2011*Lists!$H$101</f>
        <v>0</v>
      </c>
      <c r="AH2061">
        <f>'Energy consumption (raw)'!AF2011*Lists!$H$100</f>
        <v>0</v>
      </c>
      <c r="AI2061" s="167">
        <f t="shared" si="145"/>
        <v>1013.5504100000001</v>
      </c>
      <c r="AJ2061" s="179">
        <f>'Energy consumption (raw)'!AG2011</f>
        <v>1013.5504100000001</v>
      </c>
      <c r="AK2061" s="179">
        <f>'Energy consumption (raw)'!AH2011</f>
        <v>1370.1656383000002</v>
      </c>
      <c r="AL2061">
        <f>IF(ROUND(AI2061,-3)=ROUND('Energy consumption (raw)'!AG2011,-3),1,0)</f>
        <v>1</v>
      </c>
      <c r="AM2061" s="179" t="str">
        <f>'Energy consumption (raw)'!AJ2011</f>
        <v>48. Dong Nai</v>
      </c>
      <c r="AN2061">
        <f>VLOOKUP(AM2061,Lists!$F$9:$G$71,2,FALSE)</f>
        <v>1</v>
      </c>
    </row>
    <row r="2062" spans="2:40" x14ac:dyDescent="0.25">
      <c r="B2062" s="65" t="str">
        <f t="shared" si="143"/>
        <v>Industry1910</v>
      </c>
      <c r="C2062" s="179">
        <f>'Energy consumption (raw)'!B2012</f>
        <v>1910</v>
      </c>
      <c r="D2062" s="179">
        <f>'Energy consumption (raw)'!C2012</f>
        <v>0</v>
      </c>
      <c r="E2062" s="179">
        <f>'Energy consumption (raw)'!D2012</f>
        <v>0</v>
      </c>
      <c r="F2062" s="179" t="str">
        <f>'Energy consumption (raw)'!E2012</f>
        <v>Công nghiệp</v>
      </c>
      <c r="G2062" s="179" t="str">
        <f>'Energy consumption (raw)'!F2012</f>
        <v>Sản xuất sản phẩm gốm sứ khác</v>
      </c>
      <c r="H2062" s="179" t="str">
        <f>'Energy consumption (raw)'!G2012</f>
        <v>Industry</v>
      </c>
      <c r="I2062" s="179" t="str">
        <f>'Energy consumption (raw)'!I2012</f>
        <v>23 Manufacture of other non-metallic mineral products</v>
      </c>
      <c r="J2062" s="179" t="str">
        <f>INDEX(Sector!$E$6:$E$46,MATCH('Energy consumption (toe)'!I2062,Sector!$B$6:$B$46,FALSE))</f>
        <v>Manufacture of other non-metallic mineral products</v>
      </c>
      <c r="K2062" s="179">
        <f>IFERROR('Energy consumption (raw)'!J2012*Lists!$H$84,)</f>
        <v>0</v>
      </c>
      <c r="L2062" s="179">
        <f>'Energy consumption (raw)'!K2012*Lists!$H$84</f>
        <v>0</v>
      </c>
      <c r="M2062" s="179">
        <f>'Energy consumption (raw)'!L2012*Lists!$H$84</f>
        <v>0</v>
      </c>
      <c r="N2062" s="179">
        <f>'Energy consumption (raw)'!M2012*Lists!$H$84</f>
        <v>0</v>
      </c>
      <c r="O2062" s="178">
        <f t="shared" si="144"/>
        <v>0</v>
      </c>
      <c r="P2062">
        <f>'Energy consumption (raw)'!N2012*Lists!$H$85</f>
        <v>0</v>
      </c>
      <c r="Q2062">
        <f>'Energy consumption (raw)'!O2012*Lists!$H$86</f>
        <v>0</v>
      </c>
      <c r="R2062">
        <f>'Energy consumption (raw)'!P2012*Lists!$H$87</f>
        <v>0</v>
      </c>
      <c r="S2062">
        <f>'Energy consumption (raw)'!Q2012*Lists!$H$88</f>
        <v>0</v>
      </c>
      <c r="T2062">
        <f>'Energy consumption (raw)'!R2012*Lists!$H$89</f>
        <v>0</v>
      </c>
      <c r="U2062">
        <f>'Energy consumption (raw)'!S2012*Lists!$H$90</f>
        <v>0</v>
      </c>
      <c r="V2062">
        <f>'Energy consumption (raw)'!T2012*Lists!$H$91</f>
        <v>0</v>
      </c>
      <c r="W2062">
        <f>'Energy consumption (raw)'!U2012*Lists!$H$92</f>
        <v>0</v>
      </c>
      <c r="X2062">
        <f>'Energy consumption (raw)'!V2012*Lists!$H$93</f>
        <v>0</v>
      </c>
      <c r="Y2062">
        <f>'Energy consumption (raw)'!W2012*Lists!$H$94</f>
        <v>0</v>
      </c>
      <c r="Z2062">
        <f>'Energy consumption (raw)'!X2012*Lists!$H$96*1000000</f>
        <v>6021</v>
      </c>
      <c r="AA2062">
        <f>'Energy consumption (raw)'!Y2012*Lists!$H$97</f>
        <v>0</v>
      </c>
      <c r="AB2062">
        <f>'Energy consumption (raw)'!Z2012*Lists!$H$96</f>
        <v>0</v>
      </c>
      <c r="AC2062">
        <f>'Energy consumption (raw)'!AA2012*Lists!$H$98</f>
        <v>0</v>
      </c>
      <c r="AD2062">
        <f>'Energy consumption (raw)'!AB2012*Lists!$H$99</f>
        <v>0</v>
      </c>
      <c r="AE2062">
        <f>'Energy consumption (raw)'!AC2012*Lists!$H$101</f>
        <v>0</v>
      </c>
      <c r="AF2062">
        <f>'Energy consumption (raw)'!AD2012*Lists!$H$101</f>
        <v>0</v>
      </c>
      <c r="AG2062">
        <f>'Energy consumption (raw)'!AE2012*Lists!$H$101</f>
        <v>0</v>
      </c>
      <c r="AH2062">
        <f>'Energy consumption (raw)'!AF2012*Lists!$H$100</f>
        <v>0</v>
      </c>
      <c r="AI2062" s="167">
        <f t="shared" si="145"/>
        <v>6021</v>
      </c>
      <c r="AJ2062" s="179">
        <f>'Energy consumption (raw)'!AG2012</f>
        <v>6021</v>
      </c>
      <c r="AK2062" s="179">
        <f>'Energy consumption (raw)'!AH2012</f>
        <v>0</v>
      </c>
      <c r="AL2062">
        <f>IF(ROUND(AI2062,-3)=ROUND('Energy consumption (raw)'!AG2012,-3),1,0)</f>
        <v>1</v>
      </c>
      <c r="AM2062" s="179" t="str">
        <f>'Energy consumption (raw)'!AJ2012</f>
        <v>48. Dong Nai</v>
      </c>
      <c r="AN2062">
        <f>VLOOKUP(AM2062,Lists!$F$9:$G$71,2,FALSE)</f>
        <v>1</v>
      </c>
    </row>
    <row r="2063" spans="2:40" x14ac:dyDescent="0.25">
      <c r="B2063" s="65" t="str">
        <f t="shared" si="143"/>
        <v>Industry1911</v>
      </c>
      <c r="C2063" s="179">
        <f>'Energy consumption (raw)'!B2013</f>
        <v>1911</v>
      </c>
      <c r="D2063" s="179">
        <f>'Energy consumption (raw)'!C2013</f>
        <v>0</v>
      </c>
      <c r="E2063" s="179">
        <f>'Energy consumption (raw)'!D2013</f>
        <v>0</v>
      </c>
      <c r="F2063" s="179" t="str">
        <f>'Energy consumption (raw)'!E2013</f>
        <v>Công nghiệp</v>
      </c>
      <c r="G2063" s="179" t="str">
        <f>'Energy consumption (raw)'!F2013</f>
        <v>Sản xuất vật liệu xây dựng từ đất sét</v>
      </c>
      <c r="H2063" s="179" t="str">
        <f>'Energy consumption (raw)'!G2013</f>
        <v>Industry</v>
      </c>
      <c r="I2063" s="179" t="str">
        <f>'Energy consumption (raw)'!I2013</f>
        <v>23 Manufacture of other non-metallic mineral products</v>
      </c>
      <c r="J2063" s="179" t="str">
        <f>INDEX(Sector!$E$6:$E$46,MATCH('Energy consumption (toe)'!I2063,Sector!$B$6:$B$46,FALSE))</f>
        <v>Manufacture of other non-metallic mineral products</v>
      </c>
      <c r="K2063" s="179">
        <f>IFERROR('Energy consumption (raw)'!J2013*Lists!$H$84,)</f>
        <v>0</v>
      </c>
      <c r="L2063" s="179">
        <f>'Energy consumption (raw)'!K2013*Lists!$H$84</f>
        <v>0</v>
      </c>
      <c r="M2063" s="179">
        <f>'Energy consumption (raw)'!L2013*Lists!$H$84</f>
        <v>0</v>
      </c>
      <c r="N2063" s="179">
        <f>'Energy consumption (raw)'!M2013*Lists!$H$84</f>
        <v>0</v>
      </c>
      <c r="O2063" s="178">
        <f t="shared" si="144"/>
        <v>0</v>
      </c>
      <c r="P2063">
        <f>'Energy consumption (raw)'!N2013*Lists!$H$85</f>
        <v>0</v>
      </c>
      <c r="Q2063">
        <f>'Energy consumption (raw)'!O2013*Lists!$H$86</f>
        <v>0</v>
      </c>
      <c r="R2063">
        <f>'Energy consumption (raw)'!P2013*Lists!$H$87</f>
        <v>0</v>
      </c>
      <c r="S2063">
        <f>'Energy consumption (raw)'!Q2013*Lists!$H$88</f>
        <v>0</v>
      </c>
      <c r="T2063">
        <f>'Energy consumption (raw)'!R2013*Lists!$H$89</f>
        <v>0</v>
      </c>
      <c r="U2063">
        <f>'Energy consumption (raw)'!S2013*Lists!$H$90</f>
        <v>0</v>
      </c>
      <c r="V2063">
        <f>'Energy consumption (raw)'!T2013*Lists!$H$91</f>
        <v>0</v>
      </c>
      <c r="W2063">
        <f>'Energy consumption (raw)'!U2013*Lists!$H$92</f>
        <v>0</v>
      </c>
      <c r="X2063">
        <f>'Energy consumption (raw)'!V2013*Lists!$H$93</f>
        <v>0</v>
      </c>
      <c r="Y2063">
        <f>'Energy consumption (raw)'!W2013*Lists!$H$94</f>
        <v>0</v>
      </c>
      <c r="Z2063">
        <f>'Energy consumption (raw)'!X2013*Lists!$H$96*1000000</f>
        <v>5417.9999999999991</v>
      </c>
      <c r="AA2063">
        <f>'Energy consumption (raw)'!Y2013*Lists!$H$97</f>
        <v>0</v>
      </c>
      <c r="AB2063">
        <f>'Energy consumption (raw)'!Z2013*Lists!$H$96</f>
        <v>0</v>
      </c>
      <c r="AC2063">
        <f>'Energy consumption (raw)'!AA2013*Lists!$H$98</f>
        <v>0</v>
      </c>
      <c r="AD2063">
        <f>'Energy consumption (raw)'!AB2013*Lists!$H$99</f>
        <v>0</v>
      </c>
      <c r="AE2063">
        <f>'Energy consumption (raw)'!AC2013*Lists!$H$101</f>
        <v>0</v>
      </c>
      <c r="AF2063">
        <f>'Energy consumption (raw)'!AD2013*Lists!$H$101</f>
        <v>0</v>
      </c>
      <c r="AG2063">
        <f>'Energy consumption (raw)'!AE2013*Lists!$H$101</f>
        <v>0</v>
      </c>
      <c r="AH2063">
        <f>'Energy consumption (raw)'!AF2013*Lists!$H$100</f>
        <v>0</v>
      </c>
      <c r="AI2063" s="167">
        <f t="shared" si="145"/>
        <v>5417.9999999999991</v>
      </c>
      <c r="AJ2063" s="179">
        <f>'Energy consumption (raw)'!AG2013</f>
        <v>5418</v>
      </c>
      <c r="AK2063" s="179">
        <f>'Energy consumption (raw)'!AH2013</f>
        <v>0</v>
      </c>
      <c r="AL2063">
        <f>IF(ROUND(AI2063,-3)=ROUND('Energy consumption (raw)'!AG2013,-3),1,0)</f>
        <v>1</v>
      </c>
      <c r="AM2063" s="179" t="str">
        <f>'Energy consumption (raw)'!AJ2013</f>
        <v>48. Dong Nai</v>
      </c>
      <c r="AN2063">
        <f>VLOOKUP(AM2063,Lists!$F$9:$G$71,2,FALSE)</f>
        <v>1</v>
      </c>
    </row>
    <row r="2064" spans="2:40" x14ac:dyDescent="0.25">
      <c r="B2064" s="65" t="str">
        <f t="shared" si="143"/>
        <v>Industry1912</v>
      </c>
      <c r="C2064" s="179">
        <f>'Energy consumption (raw)'!B2014</f>
        <v>1912</v>
      </c>
      <c r="D2064" s="179">
        <f>'Energy consumption (raw)'!C2014</f>
        <v>0</v>
      </c>
      <c r="E2064" s="179">
        <f>'Energy consumption (raw)'!D2014</f>
        <v>0</v>
      </c>
      <c r="F2064" s="179" t="str">
        <f>'Energy consumption (raw)'!E2014</f>
        <v>Công nghiệp</v>
      </c>
      <c r="G2064" s="179" t="str">
        <f>'Energy consumption (raw)'!F2014</f>
        <v>Sản xuất vật liệu xây dựng từ đất sét</v>
      </c>
      <c r="H2064" s="179" t="str">
        <f>'Energy consumption (raw)'!G2014</f>
        <v>Industry</v>
      </c>
      <c r="I2064" s="179" t="str">
        <f>'Energy consumption (raw)'!I2014</f>
        <v>23 Manufacture of other non-metallic mineral products</v>
      </c>
      <c r="J2064" s="179" t="str">
        <f>INDEX(Sector!$E$6:$E$46,MATCH('Energy consumption (toe)'!I2064,Sector!$B$6:$B$46,FALSE))</f>
        <v>Manufacture of other non-metallic mineral products</v>
      </c>
      <c r="K2064" s="179">
        <f>IFERROR('Energy consumption (raw)'!J2014*Lists!$H$84,)</f>
        <v>0</v>
      </c>
      <c r="L2064" s="179">
        <f>'Energy consumption (raw)'!K2014*Lists!$H$84</f>
        <v>0</v>
      </c>
      <c r="M2064" s="179">
        <f>'Energy consumption (raw)'!L2014*Lists!$H$84</f>
        <v>0</v>
      </c>
      <c r="N2064" s="179">
        <f>'Energy consumption (raw)'!M2014*Lists!$H$84</f>
        <v>0</v>
      </c>
      <c r="O2064" s="178">
        <f t="shared" si="144"/>
        <v>0</v>
      </c>
      <c r="P2064">
        <f>'Energy consumption (raw)'!N2014*Lists!$H$85</f>
        <v>0</v>
      </c>
      <c r="Q2064">
        <f>'Energy consumption (raw)'!O2014*Lists!$H$86</f>
        <v>0</v>
      </c>
      <c r="R2064">
        <f>'Energy consumption (raw)'!P2014*Lists!$H$87</f>
        <v>0</v>
      </c>
      <c r="S2064">
        <f>'Energy consumption (raw)'!Q2014*Lists!$H$88</f>
        <v>0</v>
      </c>
      <c r="T2064">
        <f>'Energy consumption (raw)'!R2014*Lists!$H$89</f>
        <v>0</v>
      </c>
      <c r="U2064">
        <f>'Energy consumption (raw)'!S2014*Lists!$H$90</f>
        <v>0</v>
      </c>
      <c r="V2064">
        <f>'Energy consumption (raw)'!T2014*Lists!$H$91</f>
        <v>0</v>
      </c>
      <c r="W2064">
        <f>'Energy consumption (raw)'!U2014*Lists!$H$92</f>
        <v>0</v>
      </c>
      <c r="X2064">
        <f>'Energy consumption (raw)'!V2014*Lists!$H$93</f>
        <v>0</v>
      </c>
      <c r="Y2064">
        <f>'Energy consumption (raw)'!W2014*Lists!$H$94</f>
        <v>0</v>
      </c>
      <c r="Z2064">
        <f>'Energy consumption (raw)'!X2014*Lists!$H$96*1000000</f>
        <v>7074</v>
      </c>
      <c r="AA2064">
        <f>'Energy consumption (raw)'!Y2014*Lists!$H$97</f>
        <v>0</v>
      </c>
      <c r="AB2064">
        <f>'Energy consumption (raw)'!Z2014*Lists!$H$96</f>
        <v>0</v>
      </c>
      <c r="AC2064">
        <f>'Energy consumption (raw)'!AA2014*Lists!$H$98</f>
        <v>0</v>
      </c>
      <c r="AD2064">
        <f>'Energy consumption (raw)'!AB2014*Lists!$H$99</f>
        <v>0</v>
      </c>
      <c r="AE2064">
        <f>'Energy consumption (raw)'!AC2014*Lists!$H$101</f>
        <v>0</v>
      </c>
      <c r="AF2064">
        <f>'Energy consumption (raw)'!AD2014*Lists!$H$101</f>
        <v>0</v>
      </c>
      <c r="AG2064">
        <f>'Energy consumption (raw)'!AE2014*Lists!$H$101</f>
        <v>0</v>
      </c>
      <c r="AH2064">
        <f>'Energy consumption (raw)'!AF2014*Lists!$H$100</f>
        <v>0</v>
      </c>
      <c r="AI2064" s="167">
        <f t="shared" si="145"/>
        <v>7074</v>
      </c>
      <c r="AJ2064" s="179">
        <f>'Energy consumption (raw)'!AG2014</f>
        <v>7074</v>
      </c>
      <c r="AK2064" s="179">
        <f>'Energy consumption (raw)'!AH2014</f>
        <v>0</v>
      </c>
      <c r="AL2064">
        <f>IF(ROUND(AI2064,-3)=ROUND('Energy consumption (raw)'!AG2014,-3),1,0)</f>
        <v>1</v>
      </c>
      <c r="AM2064" s="179" t="str">
        <f>'Energy consumption (raw)'!AJ2014</f>
        <v>48. Dong Nai</v>
      </c>
      <c r="AN2064">
        <f>VLOOKUP(AM2064,Lists!$F$9:$G$71,2,FALSE)</f>
        <v>1</v>
      </c>
    </row>
    <row r="2065" spans="2:40" x14ac:dyDescent="0.25">
      <c r="B2065" s="65" t="str">
        <f t="shared" si="143"/>
        <v>Industry1913</v>
      </c>
      <c r="C2065" s="179">
        <f>'Energy consumption (raw)'!B2015</f>
        <v>1913</v>
      </c>
      <c r="D2065" s="179">
        <f>'Energy consumption (raw)'!C2015</f>
        <v>0</v>
      </c>
      <c r="E2065" s="179">
        <f>'Energy consumption (raw)'!D2015</f>
        <v>0</v>
      </c>
      <c r="F2065" s="179" t="str">
        <f>'Energy consumption (raw)'!E2015</f>
        <v>Công nghiệp</v>
      </c>
      <c r="G2065" s="179" t="str">
        <f>'Energy consumption (raw)'!F2015</f>
        <v>Sản xuất sợi</v>
      </c>
      <c r="H2065" s="179" t="str">
        <f>'Energy consumption (raw)'!G2015</f>
        <v>Industry</v>
      </c>
      <c r="I2065" s="179" t="str">
        <f>'Energy consumption (raw)'!I2015</f>
        <v>13 Manufacture of textiles</v>
      </c>
      <c r="J2065" s="179" t="str">
        <f>INDEX(Sector!$E$6:$E$46,MATCH('Energy consumption (toe)'!I2065,Sector!$B$6:$B$46,FALSE))</f>
        <v>Manufacture of textiles</v>
      </c>
      <c r="K2065" s="179">
        <f>IFERROR('Energy consumption (raw)'!J2015*Lists!$H$84,)</f>
        <v>0</v>
      </c>
      <c r="L2065" s="179">
        <f>'Energy consumption (raw)'!K2015*Lists!$H$84</f>
        <v>0</v>
      </c>
      <c r="M2065" s="179">
        <f>'Energy consumption (raw)'!L2015*Lists!$H$84</f>
        <v>0</v>
      </c>
      <c r="N2065" s="179">
        <f>'Energy consumption (raw)'!M2015*Lists!$H$84</f>
        <v>0</v>
      </c>
      <c r="O2065" s="178">
        <f t="shared" si="144"/>
        <v>0</v>
      </c>
      <c r="P2065">
        <f>'Energy consumption (raw)'!N2015*Lists!$H$85</f>
        <v>0</v>
      </c>
      <c r="Q2065">
        <f>'Energy consumption (raw)'!O2015*Lists!$H$86</f>
        <v>0</v>
      </c>
      <c r="R2065">
        <f>'Energy consumption (raw)'!P2015*Lists!$H$87</f>
        <v>0</v>
      </c>
      <c r="S2065">
        <f>'Energy consumption (raw)'!Q2015*Lists!$H$88</f>
        <v>0</v>
      </c>
      <c r="T2065">
        <f>'Energy consumption (raw)'!R2015*Lists!$H$89</f>
        <v>0</v>
      </c>
      <c r="U2065">
        <f>'Energy consumption (raw)'!S2015*Lists!$H$90</f>
        <v>0</v>
      </c>
      <c r="V2065">
        <f>'Energy consumption (raw)'!T2015*Lists!$H$91</f>
        <v>0</v>
      </c>
      <c r="W2065">
        <f>'Energy consumption (raw)'!U2015*Lists!$H$92</f>
        <v>0</v>
      </c>
      <c r="X2065">
        <f>'Energy consumption (raw)'!V2015*Lists!$H$93</f>
        <v>0</v>
      </c>
      <c r="Y2065">
        <f>'Energy consumption (raw)'!W2015*Lists!$H$94</f>
        <v>0</v>
      </c>
      <c r="Z2065">
        <f>'Energy consumption (raw)'!X2015*Lists!$H$96*1000000</f>
        <v>1269</v>
      </c>
      <c r="AA2065">
        <f>'Energy consumption (raw)'!Y2015*Lists!$H$97</f>
        <v>0</v>
      </c>
      <c r="AB2065">
        <f>'Energy consumption (raw)'!Z2015*Lists!$H$96</f>
        <v>0</v>
      </c>
      <c r="AC2065">
        <f>'Energy consumption (raw)'!AA2015*Lists!$H$98</f>
        <v>0</v>
      </c>
      <c r="AD2065">
        <f>'Energy consumption (raw)'!AB2015*Lists!$H$99</f>
        <v>0</v>
      </c>
      <c r="AE2065">
        <f>'Energy consumption (raw)'!AC2015*Lists!$H$101</f>
        <v>0</v>
      </c>
      <c r="AF2065">
        <f>'Energy consumption (raw)'!AD2015*Lists!$H$101</f>
        <v>0</v>
      </c>
      <c r="AG2065">
        <f>'Energy consumption (raw)'!AE2015*Lists!$H$101</f>
        <v>0</v>
      </c>
      <c r="AH2065">
        <f>'Energy consumption (raw)'!AF2015*Lists!$H$100</f>
        <v>0</v>
      </c>
      <c r="AI2065" s="167">
        <f t="shared" si="145"/>
        <v>1269</v>
      </c>
      <c r="AJ2065" s="179">
        <f>'Energy consumption (raw)'!AG2015</f>
        <v>1269</v>
      </c>
      <c r="AK2065" s="179">
        <f>'Energy consumption (raw)'!AH2015</f>
        <v>0</v>
      </c>
      <c r="AL2065">
        <f>IF(ROUND(AI2065,-3)=ROUND('Energy consumption (raw)'!AG2015,-3),1,0)</f>
        <v>1</v>
      </c>
      <c r="AM2065" s="179" t="str">
        <f>'Energy consumption (raw)'!AJ2015</f>
        <v>48. Dong Nai</v>
      </c>
      <c r="AN2065">
        <f>VLOOKUP(AM2065,Lists!$F$9:$G$71,2,FALSE)</f>
        <v>1</v>
      </c>
    </row>
    <row r="2066" spans="2:40" x14ac:dyDescent="0.25">
      <c r="B2066" s="65" t="str">
        <f t="shared" si="143"/>
        <v>Industry1914</v>
      </c>
      <c r="C2066" s="179">
        <f>'Energy consumption (raw)'!B2016</f>
        <v>1914</v>
      </c>
      <c r="D2066" s="179">
        <f>'Energy consumption (raw)'!C2016</f>
        <v>0</v>
      </c>
      <c r="E2066" s="179">
        <f>'Energy consumption (raw)'!D2016</f>
        <v>0</v>
      </c>
      <c r="F2066" s="179" t="str">
        <f>'Energy consumption (raw)'!E2016</f>
        <v>Công nghiệp</v>
      </c>
      <c r="G2066" s="179" t="str">
        <f>'Energy consumption (raw)'!F2016</f>
        <v>Sản xuất khác chưa được phân vào đâu</v>
      </c>
      <c r="H2066" s="179" t="str">
        <f>'Energy consumption (raw)'!G2016</f>
        <v>Industry</v>
      </c>
      <c r="I2066" s="179" t="str">
        <f>'Energy consumption (raw)'!I2016</f>
        <v>32 Other manufacturing</v>
      </c>
      <c r="J2066" s="179" t="str">
        <f>INDEX(Sector!$E$6:$E$46,MATCH('Energy consumption (toe)'!I2066,Sector!$B$6:$B$46,FALSE))</f>
        <v>Other manufacturing</v>
      </c>
      <c r="K2066" s="179">
        <f>IFERROR('Energy consumption (raw)'!J2016*Lists!$H$84,)</f>
        <v>0</v>
      </c>
      <c r="L2066" s="179">
        <f>'Energy consumption (raw)'!K2016*Lists!$H$84</f>
        <v>0</v>
      </c>
      <c r="M2066" s="179">
        <f>'Energy consumption (raw)'!L2016*Lists!$H$84</f>
        <v>0</v>
      </c>
      <c r="N2066" s="179">
        <f>'Energy consumption (raw)'!M2016*Lists!$H$84</f>
        <v>0</v>
      </c>
      <c r="O2066" s="178">
        <f t="shared" si="144"/>
        <v>0</v>
      </c>
      <c r="P2066">
        <f>'Energy consumption (raw)'!N2016*Lists!$H$85</f>
        <v>0</v>
      </c>
      <c r="Q2066">
        <f>'Energy consumption (raw)'!O2016*Lists!$H$86</f>
        <v>0</v>
      </c>
      <c r="R2066">
        <f>'Energy consumption (raw)'!P2016*Lists!$H$87</f>
        <v>0</v>
      </c>
      <c r="S2066">
        <f>'Energy consumption (raw)'!Q2016*Lists!$H$88</f>
        <v>0</v>
      </c>
      <c r="T2066">
        <f>'Energy consumption (raw)'!R2016*Lists!$H$89</f>
        <v>0</v>
      </c>
      <c r="U2066">
        <f>'Energy consumption (raw)'!S2016*Lists!$H$90</f>
        <v>0</v>
      </c>
      <c r="V2066">
        <f>'Energy consumption (raw)'!T2016*Lists!$H$91</f>
        <v>0</v>
      </c>
      <c r="W2066">
        <f>'Energy consumption (raw)'!U2016*Lists!$H$92</f>
        <v>0</v>
      </c>
      <c r="X2066">
        <f>'Energy consumption (raw)'!V2016*Lists!$H$93</f>
        <v>0</v>
      </c>
      <c r="Y2066">
        <f>'Energy consumption (raw)'!W2016*Lists!$H$94</f>
        <v>0</v>
      </c>
      <c r="Z2066">
        <f>'Energy consumption (raw)'!X2016*Lists!$H$96*1000000</f>
        <v>18990</v>
      </c>
      <c r="AA2066">
        <f>'Energy consumption (raw)'!Y2016*Lists!$H$97</f>
        <v>0</v>
      </c>
      <c r="AB2066">
        <f>'Energy consumption (raw)'!Z2016*Lists!$H$96</f>
        <v>0</v>
      </c>
      <c r="AC2066">
        <f>'Energy consumption (raw)'!AA2016*Lists!$H$98</f>
        <v>0</v>
      </c>
      <c r="AD2066">
        <f>'Energy consumption (raw)'!AB2016*Lists!$H$99</f>
        <v>0</v>
      </c>
      <c r="AE2066">
        <f>'Energy consumption (raw)'!AC2016*Lists!$H$101</f>
        <v>0</v>
      </c>
      <c r="AF2066">
        <f>'Energy consumption (raw)'!AD2016*Lists!$H$101</f>
        <v>0</v>
      </c>
      <c r="AG2066">
        <f>'Energy consumption (raw)'!AE2016*Lists!$H$101</f>
        <v>0</v>
      </c>
      <c r="AH2066">
        <f>'Energy consumption (raw)'!AF2016*Lists!$H$100</f>
        <v>0</v>
      </c>
      <c r="AI2066" s="167">
        <f t="shared" si="145"/>
        <v>18990</v>
      </c>
      <c r="AJ2066" s="179">
        <f>'Energy consumption (raw)'!AG2016</f>
        <v>18990</v>
      </c>
      <c r="AK2066" s="179">
        <f>'Energy consumption (raw)'!AH2016</f>
        <v>0</v>
      </c>
      <c r="AL2066">
        <f>IF(ROUND(AI2066,-3)=ROUND('Energy consumption (raw)'!AG2016,-3),1,0)</f>
        <v>1</v>
      </c>
      <c r="AM2066" s="179" t="str">
        <f>'Energy consumption (raw)'!AJ2016</f>
        <v>48. Dong Nai</v>
      </c>
      <c r="AN2066">
        <f>VLOOKUP(AM2066,Lists!$F$9:$G$71,2,FALSE)</f>
        <v>1</v>
      </c>
    </row>
    <row r="2067" spans="2:40" x14ac:dyDescent="0.25">
      <c r="B2067" s="65" t="str">
        <f t="shared" si="143"/>
        <v>Industry1915</v>
      </c>
      <c r="C2067" s="179">
        <f>'Energy consumption (raw)'!B2017</f>
        <v>1915</v>
      </c>
      <c r="D2067" s="179">
        <f>'Energy consumption (raw)'!C2017</f>
        <v>0</v>
      </c>
      <c r="E2067" s="179">
        <f>'Energy consumption (raw)'!D2017</f>
        <v>0</v>
      </c>
      <c r="F2067" s="179" t="str">
        <f>'Energy consumption (raw)'!E2017</f>
        <v>Công nghiệp</v>
      </c>
      <c r="G2067" s="179" t="str">
        <f>'Energy consumption (raw)'!F2017</f>
        <v>Sản xuất sản phẩm khác bằng kim loại chưa được phân vào đâu</v>
      </c>
      <c r="H2067" s="179" t="str">
        <f>'Energy consumption (raw)'!G2017</f>
        <v>Industry</v>
      </c>
      <c r="I2067" s="179" t="str">
        <f>'Energy consumption (raw)'!I2017</f>
        <v>25 Manufacture of fabricated metal products, except machinery and equipment</v>
      </c>
      <c r="J2067" s="179" t="str">
        <f>INDEX(Sector!$E$6:$E$46,MATCH('Energy consumption (toe)'!I2067,Sector!$B$6:$B$46,FALSE))</f>
        <v>Manufacture of fabricated metal products, except machinery and equipment</v>
      </c>
      <c r="K2067" s="179">
        <f>IFERROR('Energy consumption (raw)'!J2017*Lists!$H$84,)</f>
        <v>0</v>
      </c>
      <c r="L2067" s="179">
        <f>'Energy consumption (raw)'!K2017*Lists!$H$84</f>
        <v>0</v>
      </c>
      <c r="M2067" s="179">
        <f>'Energy consumption (raw)'!L2017*Lists!$H$84</f>
        <v>0</v>
      </c>
      <c r="N2067" s="179">
        <f>'Energy consumption (raw)'!M2017*Lists!$H$84</f>
        <v>0</v>
      </c>
      <c r="O2067" s="178">
        <f t="shared" si="144"/>
        <v>0</v>
      </c>
      <c r="P2067">
        <f>'Energy consumption (raw)'!N2017*Lists!$H$85</f>
        <v>0</v>
      </c>
      <c r="Q2067">
        <f>'Energy consumption (raw)'!O2017*Lists!$H$86</f>
        <v>0</v>
      </c>
      <c r="R2067">
        <f>'Energy consumption (raw)'!P2017*Lists!$H$87</f>
        <v>0</v>
      </c>
      <c r="S2067">
        <f>'Energy consumption (raw)'!Q2017*Lists!$H$88</f>
        <v>0</v>
      </c>
      <c r="T2067">
        <f>'Energy consumption (raw)'!R2017*Lists!$H$89</f>
        <v>0</v>
      </c>
      <c r="U2067">
        <f>'Energy consumption (raw)'!S2017*Lists!$H$90</f>
        <v>0</v>
      </c>
      <c r="V2067">
        <f>'Energy consumption (raw)'!T2017*Lists!$H$91</f>
        <v>0</v>
      </c>
      <c r="W2067">
        <f>'Energy consumption (raw)'!U2017*Lists!$H$92</f>
        <v>0</v>
      </c>
      <c r="X2067">
        <f>'Energy consumption (raw)'!V2017*Lists!$H$93</f>
        <v>0</v>
      </c>
      <c r="Y2067">
        <f>'Energy consumption (raw)'!W2017*Lists!$H$94</f>
        <v>0</v>
      </c>
      <c r="Z2067">
        <f>'Energy consumption (raw)'!X2017*Lists!$H$96*1000000</f>
        <v>1422</v>
      </c>
      <c r="AA2067">
        <f>'Energy consumption (raw)'!Y2017*Lists!$H$97</f>
        <v>0</v>
      </c>
      <c r="AB2067">
        <f>'Energy consumption (raw)'!Z2017*Lists!$H$96</f>
        <v>0</v>
      </c>
      <c r="AC2067">
        <f>'Energy consumption (raw)'!AA2017*Lists!$H$98</f>
        <v>0</v>
      </c>
      <c r="AD2067">
        <f>'Energy consumption (raw)'!AB2017*Lists!$H$99</f>
        <v>0</v>
      </c>
      <c r="AE2067">
        <f>'Energy consumption (raw)'!AC2017*Lists!$H$101</f>
        <v>0</v>
      </c>
      <c r="AF2067">
        <f>'Energy consumption (raw)'!AD2017*Lists!$H$101</f>
        <v>0</v>
      </c>
      <c r="AG2067">
        <f>'Energy consumption (raw)'!AE2017*Lists!$H$101</f>
        <v>0</v>
      </c>
      <c r="AH2067">
        <f>'Energy consumption (raw)'!AF2017*Lists!$H$100</f>
        <v>0</v>
      </c>
      <c r="AI2067" s="167">
        <f t="shared" si="145"/>
        <v>1422</v>
      </c>
      <c r="AJ2067" s="179">
        <f>'Energy consumption (raw)'!AG2017</f>
        <v>1422</v>
      </c>
      <c r="AK2067" s="179">
        <f>'Energy consumption (raw)'!AH2017</f>
        <v>0</v>
      </c>
      <c r="AL2067">
        <f>IF(ROUND(AI2067,-3)=ROUND('Energy consumption (raw)'!AG2017,-3),1,0)</f>
        <v>1</v>
      </c>
      <c r="AM2067" s="179" t="str">
        <f>'Energy consumption (raw)'!AJ2017</f>
        <v>48. Dong Nai</v>
      </c>
      <c r="AN2067">
        <f>VLOOKUP(AM2067,Lists!$F$9:$G$71,2,FALSE)</f>
        <v>1</v>
      </c>
    </row>
    <row r="2068" spans="2:40" x14ac:dyDescent="0.25">
      <c r="B2068" s="65" t="str">
        <f t="shared" si="143"/>
        <v>Industry1916</v>
      </c>
      <c r="C2068" s="179">
        <f>'Energy consumption (raw)'!B2018</f>
        <v>1916</v>
      </c>
      <c r="D2068" s="179">
        <f>'Energy consumption (raw)'!C2018</f>
        <v>0</v>
      </c>
      <c r="E2068" s="179">
        <f>'Energy consumption (raw)'!D2018</f>
        <v>0</v>
      </c>
      <c r="F2068" s="179" t="str">
        <f>'Energy consumption (raw)'!E2018</f>
        <v>Công nghiệp</v>
      </c>
      <c r="G2068" s="179" t="str">
        <f>'Energy consumption (raw)'!F2018</f>
        <v>Sản xuất sản phẩm hóa chất</v>
      </c>
      <c r="H2068" s="179" t="str">
        <f>'Energy consumption (raw)'!G2018</f>
        <v>Industry</v>
      </c>
      <c r="I2068" s="179" t="str">
        <f>'Energy consumption (raw)'!I2018</f>
        <v>20 Manufacture of chemicals and chemical products</v>
      </c>
      <c r="J2068" s="179" t="str">
        <f>INDEX(Sector!$E$6:$E$46,MATCH('Energy consumption (toe)'!I2068,Sector!$B$6:$B$46,FALSE))</f>
        <v>Manufacture of chemicals and chemical products</v>
      </c>
      <c r="K2068" s="179">
        <f>IFERROR('Energy consumption (raw)'!J2018*Lists!$H$84,)</f>
        <v>0</v>
      </c>
      <c r="L2068" s="179">
        <f>'Energy consumption (raw)'!K2018*Lists!$H$84</f>
        <v>0</v>
      </c>
      <c r="M2068" s="179">
        <f>'Energy consumption (raw)'!L2018*Lists!$H$84</f>
        <v>0</v>
      </c>
      <c r="N2068" s="179">
        <f>'Energy consumption (raw)'!M2018*Lists!$H$84</f>
        <v>0</v>
      </c>
      <c r="O2068" s="178">
        <f t="shared" si="144"/>
        <v>0</v>
      </c>
      <c r="P2068">
        <f>'Energy consumption (raw)'!N2018*Lists!$H$85</f>
        <v>0</v>
      </c>
      <c r="Q2068">
        <f>'Energy consumption (raw)'!O2018*Lists!$H$86</f>
        <v>0</v>
      </c>
      <c r="R2068">
        <f>'Energy consumption (raw)'!P2018*Lists!$H$87</f>
        <v>0</v>
      </c>
      <c r="S2068">
        <f>'Energy consumption (raw)'!Q2018*Lists!$H$88</f>
        <v>0</v>
      </c>
      <c r="T2068">
        <f>'Energy consumption (raw)'!R2018*Lists!$H$89</f>
        <v>0</v>
      </c>
      <c r="U2068">
        <f>'Energy consumption (raw)'!S2018*Lists!$H$90</f>
        <v>0</v>
      </c>
      <c r="V2068">
        <f>'Energy consumption (raw)'!T2018*Lists!$H$91</f>
        <v>0</v>
      </c>
      <c r="W2068">
        <f>'Energy consumption (raw)'!U2018*Lists!$H$92</f>
        <v>0</v>
      </c>
      <c r="X2068">
        <f>'Energy consumption (raw)'!V2018*Lists!$H$93</f>
        <v>0</v>
      </c>
      <c r="Y2068">
        <f>'Energy consumption (raw)'!W2018*Lists!$H$94</f>
        <v>0</v>
      </c>
      <c r="Z2068">
        <f>'Energy consumption (raw)'!X2018*Lists!$H$96*1000000</f>
        <v>6894</v>
      </c>
      <c r="AA2068">
        <f>'Energy consumption (raw)'!Y2018*Lists!$H$97</f>
        <v>0</v>
      </c>
      <c r="AB2068">
        <f>'Energy consumption (raw)'!Z2018*Lists!$H$96</f>
        <v>0</v>
      </c>
      <c r="AC2068">
        <f>'Energy consumption (raw)'!AA2018*Lists!$H$98</f>
        <v>0</v>
      </c>
      <c r="AD2068">
        <f>'Energy consumption (raw)'!AB2018*Lists!$H$99</f>
        <v>0</v>
      </c>
      <c r="AE2068">
        <f>'Energy consumption (raw)'!AC2018*Lists!$H$101</f>
        <v>0</v>
      </c>
      <c r="AF2068">
        <f>'Energy consumption (raw)'!AD2018*Lists!$H$101</f>
        <v>0</v>
      </c>
      <c r="AG2068">
        <f>'Energy consumption (raw)'!AE2018*Lists!$H$101</f>
        <v>0</v>
      </c>
      <c r="AH2068">
        <f>'Energy consumption (raw)'!AF2018*Lists!$H$100</f>
        <v>0</v>
      </c>
      <c r="AI2068" s="167">
        <f t="shared" si="145"/>
        <v>6894</v>
      </c>
      <c r="AJ2068" s="179">
        <f>'Energy consumption (raw)'!AG2018</f>
        <v>6894</v>
      </c>
      <c r="AK2068" s="179">
        <f>'Energy consumption (raw)'!AH2018</f>
        <v>0</v>
      </c>
      <c r="AL2068">
        <f>IF(ROUND(AI2068,-3)=ROUND('Energy consumption (raw)'!AG2018,-3),1,0)</f>
        <v>1</v>
      </c>
      <c r="AM2068" s="179" t="str">
        <f>'Energy consumption (raw)'!AJ2018</f>
        <v>48. Dong Nai</v>
      </c>
      <c r="AN2068">
        <f>VLOOKUP(AM2068,Lists!$F$9:$G$71,2,FALSE)</f>
        <v>1</v>
      </c>
    </row>
    <row r="2069" spans="2:40" x14ac:dyDescent="0.25">
      <c r="B2069" s="65" t="str">
        <f t="shared" si="143"/>
        <v>Industry1917</v>
      </c>
      <c r="C2069" s="179">
        <f>'Energy consumption (raw)'!B2019</f>
        <v>1917</v>
      </c>
      <c r="D2069" s="179">
        <f>'Energy consumption (raw)'!C2019</f>
        <v>0</v>
      </c>
      <c r="E2069" s="179">
        <f>'Energy consumption (raw)'!D2019</f>
        <v>0</v>
      </c>
      <c r="F2069" s="179" t="str">
        <f>'Energy consumption (raw)'!E2019</f>
        <v>Công nghiệp</v>
      </c>
      <c r="G2069" s="179" t="str">
        <f>'Energy consumption (raw)'!F2019</f>
        <v>Sản xuất sắt, thép gang</v>
      </c>
      <c r="H2069" s="179" t="str">
        <f>'Energy consumption (raw)'!G2019</f>
        <v>Industry</v>
      </c>
      <c r="I2069" s="179" t="str">
        <f>'Energy consumption (raw)'!I2019</f>
        <v>24 Manufacture of basic metals</v>
      </c>
      <c r="J2069" s="179" t="str">
        <f>INDEX(Sector!$E$6:$E$46,MATCH('Energy consumption (toe)'!I2069,Sector!$B$6:$B$46,FALSE))</f>
        <v>Manufacture of basic metals</v>
      </c>
      <c r="K2069" s="179">
        <f>IFERROR('Energy consumption (raw)'!J2019*Lists!$H$84,)</f>
        <v>16624.544310000001</v>
      </c>
      <c r="L2069" s="179">
        <f>'Energy consumption (raw)'!K2019*Lists!$H$84</f>
        <v>18141.807070000003</v>
      </c>
      <c r="M2069" s="179">
        <f>'Energy consumption (raw)'!L2019*Lists!$H$84</f>
        <v>0</v>
      </c>
      <c r="N2069" s="179">
        <f>'Energy consumption (raw)'!M2019*Lists!$H$84</f>
        <v>0</v>
      </c>
      <c r="O2069" s="178">
        <f t="shared" si="144"/>
        <v>18141.807070000003</v>
      </c>
      <c r="P2069">
        <f>'Energy consumption (raw)'!N2019*Lists!$H$85</f>
        <v>0</v>
      </c>
      <c r="Q2069">
        <f>'Energy consumption (raw)'!O2019*Lists!$H$86</f>
        <v>0</v>
      </c>
      <c r="R2069">
        <f>'Energy consumption (raw)'!P2019*Lists!$H$87</f>
        <v>0</v>
      </c>
      <c r="S2069">
        <f>'Energy consumption (raw)'!Q2019*Lists!$H$88</f>
        <v>0</v>
      </c>
      <c r="T2069">
        <f>'Energy consumption (raw)'!R2019*Lists!$H$89</f>
        <v>0</v>
      </c>
      <c r="U2069">
        <f>'Energy consumption (raw)'!S2019*Lists!$H$90</f>
        <v>0</v>
      </c>
      <c r="V2069">
        <f>'Energy consumption (raw)'!T2019*Lists!$H$91</f>
        <v>0</v>
      </c>
      <c r="W2069">
        <f>'Energy consumption (raw)'!U2019*Lists!$H$92</f>
        <v>0</v>
      </c>
      <c r="X2069">
        <f>'Energy consumption (raw)'!V2019*Lists!$H$93</f>
        <v>0</v>
      </c>
      <c r="Y2069">
        <f>'Energy consumption (raw)'!W2019*Lists!$H$94</f>
        <v>0</v>
      </c>
      <c r="Z2069">
        <f>'Energy consumption (raw)'!X2019*Lists!$H$96*1000000</f>
        <v>9450</v>
      </c>
      <c r="AA2069">
        <f>'Energy consumption (raw)'!Y2019*Lists!$H$97</f>
        <v>0</v>
      </c>
      <c r="AB2069">
        <f>'Energy consumption (raw)'!Z2019*Lists!$H$96</f>
        <v>0</v>
      </c>
      <c r="AC2069">
        <f>'Energy consumption (raw)'!AA2019*Lists!$H$98</f>
        <v>0</v>
      </c>
      <c r="AD2069">
        <f>'Energy consumption (raw)'!AB2019*Lists!$H$99</f>
        <v>0</v>
      </c>
      <c r="AE2069">
        <f>'Energy consumption (raw)'!AC2019*Lists!$H$101</f>
        <v>0</v>
      </c>
      <c r="AF2069">
        <f>'Energy consumption (raw)'!AD2019*Lists!$H$101</f>
        <v>0</v>
      </c>
      <c r="AG2069">
        <f>'Energy consumption (raw)'!AE2019*Lists!$H$101</f>
        <v>0</v>
      </c>
      <c r="AH2069">
        <f>'Energy consumption (raw)'!AF2019*Lists!$H$100</f>
        <v>0</v>
      </c>
      <c r="AI2069" s="167">
        <f t="shared" si="145"/>
        <v>27591.807070000003</v>
      </c>
      <c r="AJ2069" s="179">
        <f>'Energy consumption (raw)'!AG2019</f>
        <v>27591.807070000003</v>
      </c>
      <c r="AK2069" s="179">
        <f>'Energy consumption (raw)'!AH2019</f>
        <v>0</v>
      </c>
      <c r="AL2069">
        <f>IF(ROUND(AI2069,-3)=ROUND('Energy consumption (raw)'!AG2019,-3),1,0)</f>
        <v>1</v>
      </c>
      <c r="AM2069" s="179" t="str">
        <f>'Energy consumption (raw)'!AJ2019</f>
        <v>49. Ba Ria Vung Tau</v>
      </c>
      <c r="AN2069">
        <f>VLOOKUP(AM2069,Lists!$F$9:$G$71,2,FALSE)</f>
        <v>1</v>
      </c>
    </row>
    <row r="2070" spans="2:40" x14ac:dyDescent="0.25">
      <c r="B2070" s="65" t="str">
        <f t="shared" si="143"/>
        <v>Industry1918</v>
      </c>
      <c r="C2070" s="179">
        <f>'Energy consumption (raw)'!B2020</f>
        <v>1918</v>
      </c>
      <c r="D2070" s="179">
        <f>'Energy consumption (raw)'!C2020</f>
        <v>0</v>
      </c>
      <c r="E2070" s="179">
        <f>'Energy consumption (raw)'!D2020</f>
        <v>0</v>
      </c>
      <c r="F2070" s="179" t="str">
        <f>'Energy consumption (raw)'!E2020</f>
        <v>Công nghiệp</v>
      </c>
      <c r="G2070" s="179" t="str">
        <f>'Energy consumption (raw)'!F2020</f>
        <v>Sản xuất thùng, bể chứa và dụng cụ chứa đựng bằng kim loại</v>
      </c>
      <c r="H2070" s="179" t="str">
        <f>'Energy consumption (raw)'!G2020</f>
        <v>Industry</v>
      </c>
      <c r="I2070" s="179" t="str">
        <f>'Energy consumption (raw)'!I2020</f>
        <v>25 Manufacture of fabricated metal products, except machinery and equipment</v>
      </c>
      <c r="J2070" s="179" t="str">
        <f>INDEX(Sector!$E$6:$E$46,MATCH('Energy consumption (toe)'!I2070,Sector!$B$6:$B$46,FALSE))</f>
        <v>Manufacture of fabricated metal products, except machinery and equipment</v>
      </c>
      <c r="K2070" s="179">
        <f>IFERROR('Energy consumption (raw)'!J2020*Lists!$H$84,)</f>
        <v>0</v>
      </c>
      <c r="L2070" s="179">
        <f>'Energy consumption (raw)'!K2020*Lists!$H$84</f>
        <v>1028.22434</v>
      </c>
      <c r="M2070" s="179">
        <f>'Energy consumption (raw)'!L2020*Lists!$H$84</f>
        <v>0</v>
      </c>
      <c r="N2070" s="179">
        <f>'Energy consumption (raw)'!M2020*Lists!$H$84</f>
        <v>0</v>
      </c>
      <c r="O2070" s="178">
        <f t="shared" si="144"/>
        <v>1028.22434</v>
      </c>
      <c r="P2070">
        <f>'Energy consumption (raw)'!N2020*Lists!$H$85</f>
        <v>0</v>
      </c>
      <c r="Q2070">
        <f>'Energy consumption (raw)'!O2020*Lists!$H$86</f>
        <v>0</v>
      </c>
      <c r="R2070">
        <f>'Energy consumption (raw)'!P2020*Lists!$H$87</f>
        <v>0</v>
      </c>
      <c r="S2070">
        <f>'Energy consumption (raw)'!Q2020*Lists!$H$88</f>
        <v>0</v>
      </c>
      <c r="T2070">
        <f>'Energy consumption (raw)'!R2020*Lists!$H$89</f>
        <v>0</v>
      </c>
      <c r="U2070">
        <f>'Energy consumption (raw)'!S2020*Lists!$H$90</f>
        <v>0</v>
      </c>
      <c r="V2070">
        <f>'Energy consumption (raw)'!T2020*Lists!$H$91</f>
        <v>0</v>
      </c>
      <c r="W2070">
        <f>'Energy consumption (raw)'!U2020*Lists!$H$92</f>
        <v>0</v>
      </c>
      <c r="X2070">
        <f>'Energy consumption (raw)'!V2020*Lists!$H$93</f>
        <v>0</v>
      </c>
      <c r="Y2070">
        <f>'Energy consumption (raw)'!W2020*Lists!$H$94</f>
        <v>0</v>
      </c>
      <c r="Z2070">
        <f>'Energy consumption (raw)'!X2020*Lists!$H$96*1000000</f>
        <v>0</v>
      </c>
      <c r="AA2070">
        <f>'Energy consumption (raw)'!Y2020*Lists!$H$97</f>
        <v>0</v>
      </c>
      <c r="AB2070">
        <f>'Energy consumption (raw)'!Z2020*Lists!$H$96</f>
        <v>0</v>
      </c>
      <c r="AC2070">
        <f>'Energy consumption (raw)'!AA2020*Lists!$H$98</f>
        <v>0</v>
      </c>
      <c r="AD2070">
        <f>'Energy consumption (raw)'!AB2020*Lists!$H$99</f>
        <v>0</v>
      </c>
      <c r="AE2070">
        <f>'Energy consumption (raw)'!AC2020*Lists!$H$101</f>
        <v>0</v>
      </c>
      <c r="AF2070">
        <f>'Energy consumption (raw)'!AD2020*Lists!$H$101</f>
        <v>0</v>
      </c>
      <c r="AG2070">
        <f>'Energy consumption (raw)'!AE2020*Lists!$H$101</f>
        <v>0</v>
      </c>
      <c r="AH2070">
        <f>'Energy consumption (raw)'!AF2020*Lists!$H$100</f>
        <v>0</v>
      </c>
      <c r="AI2070" s="167">
        <f t="shared" si="145"/>
        <v>1028.22434</v>
      </c>
      <c r="AJ2070" s="179">
        <f>'Energy consumption (raw)'!AG2020</f>
        <v>1028.22434</v>
      </c>
      <c r="AK2070" s="179">
        <f>'Energy consumption (raw)'!AH2020</f>
        <v>0</v>
      </c>
      <c r="AL2070">
        <f>IF(ROUND(AI2070,-3)=ROUND('Energy consumption (raw)'!AG2020,-3),1,0)</f>
        <v>1</v>
      </c>
      <c r="AM2070" s="179" t="str">
        <f>'Energy consumption (raw)'!AJ2020</f>
        <v>49. Ba Ria Vung Tau</v>
      </c>
      <c r="AN2070">
        <f>VLOOKUP(AM2070,Lists!$F$9:$G$71,2,FALSE)</f>
        <v>1</v>
      </c>
    </row>
    <row r="2071" spans="2:40" x14ac:dyDescent="0.25">
      <c r="B2071" s="65" t="str">
        <f t="shared" si="143"/>
        <v>Industry1919</v>
      </c>
      <c r="C2071" s="179">
        <f>'Energy consumption (raw)'!B2021</f>
        <v>1919</v>
      </c>
      <c r="D2071" s="179">
        <f>'Energy consumption (raw)'!C2021</f>
        <v>0</v>
      </c>
      <c r="E2071" s="179">
        <f>'Energy consumption (raw)'!D2021</f>
        <v>0</v>
      </c>
      <c r="F2071" s="179" t="str">
        <f>'Energy consumption (raw)'!E2021</f>
        <v>Công nghiệp</v>
      </c>
      <c r="G2071" s="179" t="str">
        <f>'Energy consumption (raw)'!F2021</f>
        <v>Sản xuất tinh bột và các sản phẩm từ tinh bột</v>
      </c>
      <c r="H2071" s="179" t="str">
        <f>'Energy consumption (raw)'!G2021</f>
        <v>Industry</v>
      </c>
      <c r="I2071" s="179" t="str">
        <f>'Energy consumption (raw)'!I2021</f>
        <v>10 Manufacture of food products</v>
      </c>
      <c r="J2071" s="179" t="str">
        <f>INDEX(Sector!$E$6:$E$46,MATCH('Energy consumption (toe)'!I2071,Sector!$B$6:$B$46,FALSE))</f>
        <v>Manufacture of food products</v>
      </c>
      <c r="K2071" s="179">
        <f>IFERROR('Energy consumption (raw)'!J2021*Lists!$H$84,)</f>
        <v>0</v>
      </c>
      <c r="L2071" s="179">
        <f>'Energy consumption (raw)'!K2021*Lists!$H$84</f>
        <v>1022.7929800000001</v>
      </c>
      <c r="M2071" s="179">
        <f>'Energy consumption (raw)'!L2021*Lists!$H$84</f>
        <v>0</v>
      </c>
      <c r="N2071" s="179">
        <f>'Energy consumption (raw)'!M2021*Lists!$H$84</f>
        <v>0</v>
      </c>
      <c r="O2071" s="178">
        <f t="shared" si="144"/>
        <v>1022.7929800000001</v>
      </c>
      <c r="P2071">
        <f>'Energy consumption (raw)'!N2021*Lists!$H$85</f>
        <v>0</v>
      </c>
      <c r="Q2071">
        <f>'Energy consumption (raw)'!O2021*Lists!$H$86</f>
        <v>0</v>
      </c>
      <c r="R2071">
        <f>'Energy consumption (raw)'!P2021*Lists!$H$87</f>
        <v>0</v>
      </c>
      <c r="S2071">
        <f>'Energy consumption (raw)'!Q2021*Lists!$H$88</f>
        <v>0</v>
      </c>
      <c r="T2071">
        <f>'Energy consumption (raw)'!R2021*Lists!$H$89</f>
        <v>0</v>
      </c>
      <c r="U2071">
        <f>'Energy consumption (raw)'!S2021*Lists!$H$90</f>
        <v>0</v>
      </c>
      <c r="V2071">
        <f>'Energy consumption (raw)'!T2021*Lists!$H$91</f>
        <v>0</v>
      </c>
      <c r="W2071">
        <f>'Energy consumption (raw)'!U2021*Lists!$H$92</f>
        <v>0</v>
      </c>
      <c r="X2071">
        <f>'Energy consumption (raw)'!V2021*Lists!$H$93</f>
        <v>0</v>
      </c>
      <c r="Y2071">
        <f>'Energy consumption (raw)'!W2021*Lists!$H$94</f>
        <v>0</v>
      </c>
      <c r="Z2071">
        <f>'Energy consumption (raw)'!X2021*Lists!$H$96*1000000</f>
        <v>0</v>
      </c>
      <c r="AA2071">
        <f>'Energy consumption (raw)'!Y2021*Lists!$H$97</f>
        <v>0</v>
      </c>
      <c r="AB2071">
        <f>'Energy consumption (raw)'!Z2021*Lists!$H$96</f>
        <v>0</v>
      </c>
      <c r="AC2071">
        <f>'Energy consumption (raw)'!AA2021*Lists!$H$98</f>
        <v>0</v>
      </c>
      <c r="AD2071">
        <f>'Energy consumption (raw)'!AB2021*Lists!$H$99</f>
        <v>0</v>
      </c>
      <c r="AE2071">
        <f>'Energy consumption (raw)'!AC2021*Lists!$H$101</f>
        <v>0</v>
      </c>
      <c r="AF2071">
        <f>'Energy consumption (raw)'!AD2021*Lists!$H$101</f>
        <v>0</v>
      </c>
      <c r="AG2071">
        <f>'Energy consumption (raw)'!AE2021*Lists!$H$101</f>
        <v>0</v>
      </c>
      <c r="AH2071">
        <f>'Energy consumption (raw)'!AF2021*Lists!$H$100</f>
        <v>0</v>
      </c>
      <c r="AI2071" s="167">
        <f t="shared" si="145"/>
        <v>1022.7929800000001</v>
      </c>
      <c r="AJ2071" s="179">
        <f>'Energy consumption (raw)'!AG2021</f>
        <v>1022.7929800000001</v>
      </c>
      <c r="AK2071" s="179">
        <f>'Energy consumption (raw)'!AH2021</f>
        <v>0</v>
      </c>
      <c r="AL2071">
        <f>IF(ROUND(AI2071,-3)=ROUND('Energy consumption (raw)'!AG2021,-3),1,0)</f>
        <v>1</v>
      </c>
      <c r="AM2071" s="179" t="str">
        <f>'Energy consumption (raw)'!AJ2021</f>
        <v>49. Ba Ria Vung Tau</v>
      </c>
      <c r="AN2071">
        <f>VLOOKUP(AM2071,Lists!$F$9:$G$71,2,FALSE)</f>
        <v>1</v>
      </c>
    </row>
    <row r="2072" spans="2:40" x14ac:dyDescent="0.25">
      <c r="B2072" s="65" t="str">
        <f t="shared" si="143"/>
        <v>Industry1920</v>
      </c>
      <c r="C2072" s="179">
        <f>'Energy consumption (raw)'!B2022</f>
        <v>1920</v>
      </c>
      <c r="D2072" s="179">
        <f>'Energy consumption (raw)'!C2022</f>
        <v>0</v>
      </c>
      <c r="E2072" s="179">
        <f>'Energy consumption (raw)'!D2022</f>
        <v>0</v>
      </c>
      <c r="F2072" s="179" t="str">
        <f>'Energy consumption (raw)'!E2022</f>
        <v>Công nghiệp</v>
      </c>
      <c r="G2072" s="179" t="str">
        <f>'Energy consumption (raw)'!F2022</f>
        <v>Bán buôn nhiên liệu rắn, lỏng, khí và các sản phẩm liên quan</v>
      </c>
      <c r="H2072" s="179" t="str">
        <f>'Energy consumption (raw)'!G2022</f>
        <v>Industry</v>
      </c>
      <c r="I2072" s="179" t="str">
        <f>'Energy consumption (raw)'!I2022</f>
        <v>45-46 Wholesale</v>
      </c>
      <c r="J2072" s="179" t="str">
        <f>INDEX(Sector!$E$6:$E$46,MATCH('Energy consumption (toe)'!I2072,Sector!$B$6:$B$46,FALSE))</f>
        <v>Wholesale</v>
      </c>
      <c r="K2072" s="179">
        <f>IFERROR('Energy consumption (raw)'!J2022*Lists!$H$84,)</f>
        <v>0</v>
      </c>
      <c r="L2072" s="179">
        <f>'Energy consumption (raw)'!K2022*Lists!$H$84</f>
        <v>0</v>
      </c>
      <c r="M2072" s="179">
        <f>'Energy consumption (raw)'!L2022*Lists!$H$84</f>
        <v>0</v>
      </c>
      <c r="N2072" s="179">
        <f>'Energy consumption (raw)'!M2022*Lists!$H$84</f>
        <v>0</v>
      </c>
      <c r="O2072" s="178">
        <f t="shared" si="144"/>
        <v>0</v>
      </c>
      <c r="P2072">
        <f>'Energy consumption (raw)'!N2022*Lists!$H$85</f>
        <v>0</v>
      </c>
      <c r="Q2072">
        <f>'Energy consumption (raw)'!O2022*Lists!$H$86</f>
        <v>0</v>
      </c>
      <c r="R2072">
        <f>'Energy consumption (raw)'!P2022*Lists!$H$87</f>
        <v>0</v>
      </c>
      <c r="S2072">
        <f>'Energy consumption (raw)'!Q2022*Lists!$H$88</f>
        <v>0</v>
      </c>
      <c r="T2072">
        <f>'Energy consumption (raw)'!R2022*Lists!$H$89</f>
        <v>0</v>
      </c>
      <c r="U2072">
        <f>'Energy consumption (raw)'!S2022*Lists!$H$90</f>
        <v>0</v>
      </c>
      <c r="V2072">
        <f>'Energy consumption (raw)'!T2022*Lists!$H$91</f>
        <v>0</v>
      </c>
      <c r="W2072">
        <f>'Energy consumption (raw)'!U2022*Lists!$H$92</f>
        <v>0</v>
      </c>
      <c r="X2072">
        <f>'Energy consumption (raw)'!V2022*Lists!$H$93</f>
        <v>0</v>
      </c>
      <c r="Y2072">
        <f>'Energy consumption (raw)'!W2022*Lists!$H$94</f>
        <v>0</v>
      </c>
      <c r="Z2072" s="180">
        <f>'Energy consumption (raw)'!X2022*Lists!$H$96</f>
        <v>1.6559999999999999E-3</v>
      </c>
      <c r="AA2072">
        <f>'Energy consumption (raw)'!Y2022*Lists!$H$97</f>
        <v>0</v>
      </c>
      <c r="AB2072">
        <f>'Energy consumption (raw)'!Z2022*Lists!$H$96</f>
        <v>0</v>
      </c>
      <c r="AC2072">
        <f>'Energy consumption (raw)'!AA2022*Lists!$H$98</f>
        <v>0</v>
      </c>
      <c r="AD2072">
        <f>'Energy consumption (raw)'!AB2022*Lists!$H$99</f>
        <v>0</v>
      </c>
      <c r="AE2072">
        <f>'Energy consumption (raw)'!AC2022*Lists!$H$101</f>
        <v>0</v>
      </c>
      <c r="AF2072">
        <f>'Energy consumption (raw)'!AD2022*Lists!$H$101</f>
        <v>0</v>
      </c>
      <c r="AG2072">
        <f>'Energy consumption (raw)'!AE2022*Lists!$H$101</f>
        <v>0</v>
      </c>
      <c r="AH2072">
        <f>'Energy consumption (raw)'!AF2022*Lists!$H$100</f>
        <v>0</v>
      </c>
      <c r="AI2072" s="167">
        <f t="shared" si="145"/>
        <v>1.6559999999999999E-3</v>
      </c>
      <c r="AJ2072" s="179">
        <f>'Energy consumption (raw)'!AG2022</f>
        <v>5989</v>
      </c>
      <c r="AK2072" s="179">
        <f>'Energy consumption (raw)'!AH2022</f>
        <v>0</v>
      </c>
      <c r="AL2072">
        <f>IF(ROUND(AI2072,-3)=ROUND('Energy consumption (raw)'!AG2022,-3),1,0)</f>
        <v>0</v>
      </c>
      <c r="AM2072" s="179" t="str">
        <f>'Energy consumption (raw)'!AJ2022</f>
        <v>49. Ba Ria Vung Tau</v>
      </c>
      <c r="AN2072">
        <f>VLOOKUP(AM2072,Lists!$F$9:$G$71,2,FALSE)</f>
        <v>1</v>
      </c>
    </row>
    <row r="2073" spans="2:40" x14ac:dyDescent="0.25">
      <c r="B2073" s="65" t="str">
        <f t="shared" si="143"/>
        <v>Industry1921</v>
      </c>
      <c r="C2073" s="179">
        <f>'Energy consumption (raw)'!B2023</f>
        <v>1921</v>
      </c>
      <c r="D2073" s="179">
        <f>'Energy consumption (raw)'!C2023</f>
        <v>0</v>
      </c>
      <c r="E2073" s="179">
        <f>'Energy consumption (raw)'!D2023</f>
        <v>0</v>
      </c>
      <c r="F2073" s="179" t="str">
        <f>'Energy consumption (raw)'!E2023</f>
        <v>Công nghiệp</v>
      </c>
      <c r="G2073" s="179" t="str">
        <f>'Energy consumption (raw)'!F2023</f>
        <v>Sản xuất sản phẩm hoá chất khác chưa được phân vào đâu</v>
      </c>
      <c r="H2073" s="179" t="str">
        <f>'Energy consumption (raw)'!G2023</f>
        <v>Industry</v>
      </c>
      <c r="I2073" s="179" t="str">
        <f>'Energy consumption (raw)'!I2023</f>
        <v>20 Manufacture of chemicals and chemical products</v>
      </c>
      <c r="J2073" s="179" t="str">
        <f>INDEX(Sector!$E$6:$E$46,MATCH('Energy consumption (toe)'!I2073,Sector!$B$6:$B$46,FALSE))</f>
        <v>Manufacture of chemicals and chemical products</v>
      </c>
      <c r="K2073" s="179">
        <f>IFERROR('Energy consumption (raw)'!J2023*Lists!$H$84,)</f>
        <v>0</v>
      </c>
      <c r="L2073" s="179">
        <f>'Energy consumption (raw)'!K2023*Lists!$H$84</f>
        <v>121.35695000000001</v>
      </c>
      <c r="M2073" s="179">
        <f>'Energy consumption (raw)'!L2023*Lists!$H$84</f>
        <v>0</v>
      </c>
      <c r="N2073" s="179">
        <f>'Energy consumption (raw)'!M2023*Lists!$H$84</f>
        <v>0</v>
      </c>
      <c r="O2073" s="178">
        <f t="shared" si="144"/>
        <v>121.35695000000001</v>
      </c>
      <c r="P2073">
        <f>'Energy consumption (raw)'!N2023*Lists!$H$85</f>
        <v>0</v>
      </c>
      <c r="Q2073">
        <f>'Energy consumption (raw)'!O2023*Lists!$H$86</f>
        <v>0</v>
      </c>
      <c r="R2073">
        <f>'Energy consumption (raw)'!P2023*Lists!$H$87</f>
        <v>0</v>
      </c>
      <c r="S2073">
        <f>'Energy consumption (raw)'!Q2023*Lists!$H$88</f>
        <v>0</v>
      </c>
      <c r="T2073">
        <f>'Energy consumption (raw)'!R2023*Lists!$H$89</f>
        <v>0</v>
      </c>
      <c r="U2073">
        <f>'Energy consumption (raw)'!S2023*Lists!$H$90</f>
        <v>0</v>
      </c>
      <c r="V2073">
        <f>'Energy consumption (raw)'!T2023*Lists!$H$91</f>
        <v>0</v>
      </c>
      <c r="W2073">
        <f>'Energy consumption (raw)'!U2023*Lists!$H$92</f>
        <v>0</v>
      </c>
      <c r="X2073">
        <f>'Energy consumption (raw)'!V2023*Lists!$H$93</f>
        <v>0</v>
      </c>
      <c r="Y2073">
        <f>'Energy consumption (raw)'!W2023*Lists!$H$94</f>
        <v>0</v>
      </c>
      <c r="Z2073">
        <f>'Energy consumption (raw)'!X2023*Lists!$H$96*1000000</f>
        <v>1233.0000000000002</v>
      </c>
      <c r="AA2073">
        <f>'Energy consumption (raw)'!Y2023*Lists!$H$97</f>
        <v>0</v>
      </c>
      <c r="AB2073">
        <f>'Energy consumption (raw)'!Z2023*Lists!$H$96</f>
        <v>0</v>
      </c>
      <c r="AC2073">
        <f>'Energy consumption (raw)'!AA2023*Lists!$H$98</f>
        <v>0</v>
      </c>
      <c r="AD2073">
        <f>'Energy consumption (raw)'!AB2023*Lists!$H$99</f>
        <v>0</v>
      </c>
      <c r="AE2073">
        <f>'Energy consumption (raw)'!AC2023*Lists!$H$101</f>
        <v>0</v>
      </c>
      <c r="AF2073">
        <f>'Energy consumption (raw)'!AD2023*Lists!$H$101</f>
        <v>0</v>
      </c>
      <c r="AG2073">
        <f>'Energy consumption (raw)'!AE2023*Lists!$H$101</f>
        <v>0</v>
      </c>
      <c r="AH2073">
        <f>'Energy consumption (raw)'!AF2023*Lists!$H$100</f>
        <v>0</v>
      </c>
      <c r="AI2073" s="167">
        <f t="shared" si="145"/>
        <v>1354.3569500000003</v>
      </c>
      <c r="AJ2073" s="179">
        <f>'Energy consumption (raw)'!AG2023</f>
        <v>1354.3569500000001</v>
      </c>
      <c r="AK2073" s="179">
        <f>'Energy consumption (raw)'!AH2023</f>
        <v>0</v>
      </c>
      <c r="AL2073">
        <f>IF(ROUND(AI2073,-3)=ROUND('Energy consumption (raw)'!AG2023,-3),1,0)</f>
        <v>1</v>
      </c>
      <c r="AM2073" s="179" t="str">
        <f>'Energy consumption (raw)'!AJ2023</f>
        <v>49. Ba Ria Vung Tau</v>
      </c>
      <c r="AN2073">
        <f>VLOOKUP(AM2073,Lists!$F$9:$G$71,2,FALSE)</f>
        <v>1</v>
      </c>
    </row>
    <row r="2074" spans="2:40" x14ac:dyDescent="0.25">
      <c r="B2074" s="65" t="str">
        <f t="shared" si="143"/>
        <v>Industry1922</v>
      </c>
      <c r="C2074" s="179">
        <f>'Energy consumption (raw)'!B2024</f>
        <v>1922</v>
      </c>
      <c r="D2074" s="179">
        <f>'Energy consumption (raw)'!C2024</f>
        <v>0</v>
      </c>
      <c r="E2074" s="179">
        <f>'Energy consumption (raw)'!D2024</f>
        <v>0</v>
      </c>
      <c r="F2074" s="179" t="str">
        <f>'Energy consumption (raw)'!E2024</f>
        <v>Công nghiệp</v>
      </c>
      <c r="G2074" s="179" t="str">
        <f>'Energy consumption (raw)'!F2024</f>
        <v>Sản xuất các cấu kiện kim loại</v>
      </c>
      <c r="H2074" s="179" t="str">
        <f>'Energy consumption (raw)'!G2024</f>
        <v>Industry</v>
      </c>
      <c r="I2074" s="179" t="str">
        <f>'Energy consumption (raw)'!I2024</f>
        <v>25 Manufacture of fabricated metal products, except machinery and equipment</v>
      </c>
      <c r="J2074" s="179" t="str">
        <f>INDEX(Sector!$E$6:$E$46,MATCH('Energy consumption (toe)'!I2074,Sector!$B$6:$B$46,FALSE))</f>
        <v>Manufacture of fabricated metal products, except machinery and equipment</v>
      </c>
      <c r="K2074" s="179">
        <f>IFERROR('Energy consumption (raw)'!J2024*Lists!$H$84,)</f>
        <v>0</v>
      </c>
      <c r="L2074" s="179">
        <f>'Energy consumption (raw)'!K2024*Lists!$H$84</f>
        <v>1115.06438</v>
      </c>
      <c r="M2074" s="179">
        <f>'Energy consumption (raw)'!L2024*Lists!$H$84</f>
        <v>0</v>
      </c>
      <c r="N2074" s="179">
        <f>'Energy consumption (raw)'!M2024*Lists!$H$84</f>
        <v>0</v>
      </c>
      <c r="O2074" s="178">
        <f t="shared" si="144"/>
        <v>1115.06438</v>
      </c>
      <c r="P2074">
        <f>'Energy consumption (raw)'!N2024*Lists!$H$85</f>
        <v>0</v>
      </c>
      <c r="Q2074">
        <f>'Energy consumption (raw)'!O2024*Lists!$H$86</f>
        <v>0</v>
      </c>
      <c r="R2074">
        <f>'Energy consumption (raw)'!P2024*Lists!$H$87</f>
        <v>0</v>
      </c>
      <c r="S2074">
        <f>'Energy consumption (raw)'!Q2024*Lists!$H$88</f>
        <v>0</v>
      </c>
      <c r="T2074">
        <f>'Energy consumption (raw)'!R2024*Lists!$H$89</f>
        <v>0</v>
      </c>
      <c r="U2074">
        <f>'Energy consumption (raw)'!S2024*Lists!$H$90</f>
        <v>0</v>
      </c>
      <c r="V2074">
        <f>'Energy consumption (raw)'!T2024*Lists!$H$91</f>
        <v>0</v>
      </c>
      <c r="W2074">
        <f>'Energy consumption (raw)'!U2024*Lists!$H$92</f>
        <v>0</v>
      </c>
      <c r="X2074">
        <f>'Energy consumption (raw)'!V2024*Lists!$H$93</f>
        <v>0</v>
      </c>
      <c r="Y2074">
        <f>'Energy consumption (raw)'!W2024*Lists!$H$94</f>
        <v>0</v>
      </c>
      <c r="Z2074">
        <f>'Energy consumption (raw)'!X2024*Lists!$H$96*1000000</f>
        <v>1746</v>
      </c>
      <c r="AA2074">
        <f>'Energy consumption (raw)'!Y2024*Lists!$H$97</f>
        <v>0</v>
      </c>
      <c r="AB2074">
        <f>'Energy consumption (raw)'!Z2024*Lists!$H$96</f>
        <v>0</v>
      </c>
      <c r="AC2074">
        <f>'Energy consumption (raw)'!AA2024*Lists!$H$98</f>
        <v>0</v>
      </c>
      <c r="AD2074">
        <f>'Energy consumption (raw)'!AB2024*Lists!$H$99</f>
        <v>0</v>
      </c>
      <c r="AE2074">
        <f>'Energy consumption (raw)'!AC2024*Lists!$H$101</f>
        <v>0</v>
      </c>
      <c r="AF2074">
        <f>'Energy consumption (raw)'!AD2024*Lists!$H$101</f>
        <v>0</v>
      </c>
      <c r="AG2074">
        <f>'Energy consumption (raw)'!AE2024*Lists!$H$101</f>
        <v>0</v>
      </c>
      <c r="AH2074">
        <f>'Energy consumption (raw)'!AF2024*Lists!$H$100</f>
        <v>0</v>
      </c>
      <c r="AI2074" s="167">
        <f t="shared" si="145"/>
        <v>2861.0643799999998</v>
      </c>
      <c r="AJ2074" s="179">
        <f>'Energy consumption (raw)'!AG2024</f>
        <v>2861.0643799999998</v>
      </c>
      <c r="AK2074" s="179">
        <f>'Energy consumption (raw)'!AH2024</f>
        <v>1782.88822</v>
      </c>
      <c r="AL2074">
        <f>IF(ROUND(AI2074,-3)=ROUND('Energy consumption (raw)'!AG2024,-3),1,0)</f>
        <v>1</v>
      </c>
      <c r="AM2074" s="179" t="str">
        <f>'Energy consumption (raw)'!AJ2024</f>
        <v>49. Ba Ria Vung Tau</v>
      </c>
      <c r="AN2074">
        <f>VLOOKUP(AM2074,Lists!$F$9:$G$71,2,FALSE)</f>
        <v>1</v>
      </c>
    </row>
    <row r="2075" spans="2:40" x14ac:dyDescent="0.25">
      <c r="B2075" s="65" t="str">
        <f t="shared" si="143"/>
        <v>Industry1923</v>
      </c>
      <c r="C2075" s="179">
        <f>'Energy consumption (raw)'!B2025</f>
        <v>1923</v>
      </c>
      <c r="D2075" s="179">
        <f>'Energy consumption (raw)'!C2025</f>
        <v>0</v>
      </c>
      <c r="E2075" s="179">
        <f>'Energy consumption (raw)'!D2025</f>
        <v>0</v>
      </c>
      <c r="F2075" s="179" t="str">
        <f>'Energy consumption (raw)'!E2025</f>
        <v>Công nghiệp</v>
      </c>
      <c r="G2075" s="179" t="str">
        <f>'Energy consumption (raw)'!F2025</f>
        <v>Sản xuất sắt, thép gang</v>
      </c>
      <c r="H2075" s="179" t="str">
        <f>'Energy consumption (raw)'!G2025</f>
        <v>Industry</v>
      </c>
      <c r="I2075" s="179" t="str">
        <f>'Energy consumption (raw)'!I2025</f>
        <v>24 Manufacture of basic metals</v>
      </c>
      <c r="J2075" s="179" t="str">
        <f>INDEX(Sector!$E$6:$E$46,MATCH('Energy consumption (toe)'!I2075,Sector!$B$6:$B$46,FALSE))</f>
        <v>Manufacture of basic metals</v>
      </c>
      <c r="K2075" s="179">
        <f>IFERROR('Energy consumption (raw)'!J2025*Lists!$H$84,)</f>
        <v>0</v>
      </c>
      <c r="L2075" s="179">
        <f>'Energy consumption (raw)'!K2025*Lists!$H$84</f>
        <v>3134.6353600000002</v>
      </c>
      <c r="M2075" s="179">
        <f>'Energy consumption (raw)'!L2025*Lists!$H$84</f>
        <v>0</v>
      </c>
      <c r="N2075" s="179">
        <f>'Energy consumption (raw)'!M2025*Lists!$H$84</f>
        <v>0</v>
      </c>
      <c r="O2075" s="178">
        <f t="shared" si="144"/>
        <v>3134.6353600000002</v>
      </c>
      <c r="P2075">
        <f>'Energy consumption (raw)'!N2025*Lists!$H$85</f>
        <v>0</v>
      </c>
      <c r="Q2075">
        <f>'Energy consumption (raw)'!O2025*Lists!$H$86</f>
        <v>0</v>
      </c>
      <c r="R2075">
        <f>'Energy consumption (raw)'!P2025*Lists!$H$87</f>
        <v>0</v>
      </c>
      <c r="S2075">
        <f>'Energy consumption (raw)'!Q2025*Lists!$H$88</f>
        <v>0</v>
      </c>
      <c r="T2075">
        <f>'Energy consumption (raw)'!R2025*Lists!$H$89</f>
        <v>0</v>
      </c>
      <c r="U2075">
        <f>'Energy consumption (raw)'!S2025*Lists!$H$90</f>
        <v>0</v>
      </c>
      <c r="V2075">
        <f>'Energy consumption (raw)'!T2025*Lists!$H$91</f>
        <v>0</v>
      </c>
      <c r="W2075">
        <f>'Energy consumption (raw)'!U2025*Lists!$H$92</f>
        <v>0</v>
      </c>
      <c r="X2075">
        <f>'Energy consumption (raw)'!V2025*Lists!$H$93</f>
        <v>0</v>
      </c>
      <c r="Y2075">
        <f>'Energy consumption (raw)'!W2025*Lists!$H$94</f>
        <v>0</v>
      </c>
      <c r="Z2075">
        <f>'Energy consumption (raw)'!X2025*Lists!$H$96*1000000</f>
        <v>5247</v>
      </c>
      <c r="AA2075">
        <f>'Energy consumption (raw)'!Y2025*Lists!$H$97</f>
        <v>0</v>
      </c>
      <c r="AB2075">
        <f>'Energy consumption (raw)'!Z2025*Lists!$H$96</f>
        <v>0</v>
      </c>
      <c r="AC2075">
        <f>'Energy consumption (raw)'!AA2025*Lists!$H$98</f>
        <v>0</v>
      </c>
      <c r="AD2075">
        <f>'Energy consumption (raw)'!AB2025*Lists!$H$99</f>
        <v>0</v>
      </c>
      <c r="AE2075">
        <f>'Energy consumption (raw)'!AC2025*Lists!$H$101</f>
        <v>0</v>
      </c>
      <c r="AF2075">
        <f>'Energy consumption (raw)'!AD2025*Lists!$H$101</f>
        <v>0</v>
      </c>
      <c r="AG2075">
        <f>'Energy consumption (raw)'!AE2025*Lists!$H$101</f>
        <v>0</v>
      </c>
      <c r="AH2075">
        <f>'Energy consumption (raw)'!AF2025*Lists!$H$100</f>
        <v>0</v>
      </c>
      <c r="AI2075" s="167">
        <f t="shared" si="145"/>
        <v>8381.6353600000002</v>
      </c>
      <c r="AJ2075" s="179">
        <f>'Energy consumption (raw)'!AG2025</f>
        <v>8381.6353600000002</v>
      </c>
      <c r="AK2075" s="179">
        <f>'Energy consumption (raw)'!AH2025</f>
        <v>7189.8411300000007</v>
      </c>
      <c r="AL2075">
        <f>IF(ROUND(AI2075,-3)=ROUND('Energy consumption (raw)'!AG2025,-3),1,0)</f>
        <v>1</v>
      </c>
      <c r="AM2075" s="179" t="str">
        <f>'Energy consumption (raw)'!AJ2025</f>
        <v>49. Ba Ria Vung Tau</v>
      </c>
      <c r="AN2075">
        <f>VLOOKUP(AM2075,Lists!$F$9:$G$71,2,FALSE)</f>
        <v>1</v>
      </c>
    </row>
    <row r="2076" spans="2:40" x14ac:dyDescent="0.25">
      <c r="B2076" s="65" t="str">
        <f t="shared" si="143"/>
        <v>Industry1924</v>
      </c>
      <c r="C2076" s="179">
        <f>'Energy consumption (raw)'!B2026</f>
        <v>1924</v>
      </c>
      <c r="D2076" s="179">
        <f>'Energy consumption (raw)'!C2026</f>
        <v>0</v>
      </c>
      <c r="E2076" s="179">
        <f>'Energy consumption (raw)'!D2026</f>
        <v>0</v>
      </c>
      <c r="F2076" s="179" t="str">
        <f>'Energy consumption (raw)'!E2026</f>
        <v>Công nghiệp</v>
      </c>
      <c r="G2076" s="179" t="str">
        <f>'Energy consumption (raw)'!F2026</f>
        <v>Lắp đặt máy móc và thiết bị công nghiệp</v>
      </c>
      <c r="H2076" s="179" t="str">
        <f>'Energy consumption (raw)'!G2026</f>
        <v>Industry</v>
      </c>
      <c r="I2076" s="179" t="str">
        <f>'Energy consumption (raw)'!I2026</f>
        <v>28 Manufacture of machinery and equipment n.e.c.</v>
      </c>
      <c r="J2076" s="179" t="str">
        <f>INDEX(Sector!$E$6:$E$46,MATCH('Energy consumption (toe)'!I2076,Sector!$B$6:$B$46,FALSE))</f>
        <v>Manufacture of machinery and equipment n.e.c.</v>
      </c>
      <c r="K2076" s="179">
        <f>IFERROR('Energy consumption (raw)'!J2026*Lists!$H$84,)</f>
        <v>0</v>
      </c>
      <c r="L2076" s="179">
        <f>'Energy consumption (raw)'!K2026*Lists!$H$84</f>
        <v>0</v>
      </c>
      <c r="M2076" s="179">
        <f>'Energy consumption (raw)'!L2026*Lists!$H$84</f>
        <v>0</v>
      </c>
      <c r="N2076" s="179">
        <f>'Energy consumption (raw)'!M2026*Lists!$H$84</f>
        <v>0</v>
      </c>
      <c r="O2076" s="178">
        <f t="shared" si="144"/>
        <v>0</v>
      </c>
      <c r="P2076">
        <f>'Energy consumption (raw)'!N2026*Lists!$H$85</f>
        <v>0</v>
      </c>
      <c r="Q2076">
        <f>'Energy consumption (raw)'!O2026*Lists!$H$86</f>
        <v>0</v>
      </c>
      <c r="R2076">
        <f>'Energy consumption (raw)'!P2026*Lists!$H$87</f>
        <v>0</v>
      </c>
      <c r="S2076">
        <f>'Energy consumption (raw)'!Q2026*Lists!$H$88</f>
        <v>0</v>
      </c>
      <c r="T2076">
        <f>'Energy consumption (raw)'!R2026*Lists!$H$89</f>
        <v>0</v>
      </c>
      <c r="U2076">
        <f>'Energy consumption (raw)'!S2026*Lists!$H$90</f>
        <v>0</v>
      </c>
      <c r="V2076">
        <f>'Energy consumption (raw)'!T2026*Lists!$H$91</f>
        <v>0</v>
      </c>
      <c r="W2076">
        <f>'Energy consumption (raw)'!U2026*Lists!$H$92</f>
        <v>0</v>
      </c>
      <c r="X2076">
        <f>'Energy consumption (raw)'!V2026*Lists!$H$93</f>
        <v>0</v>
      </c>
      <c r="Y2076">
        <f>'Energy consumption (raw)'!W2026*Lists!$H$94</f>
        <v>0</v>
      </c>
      <c r="Z2076">
        <f>'Energy consumption (raw)'!X2026*Lists!$H$96*1000000</f>
        <v>5940.9</v>
      </c>
      <c r="AA2076">
        <f>'Energy consumption (raw)'!Y2026*Lists!$H$97</f>
        <v>0</v>
      </c>
      <c r="AB2076">
        <f>'Energy consumption (raw)'!Z2026*Lists!$H$96</f>
        <v>0</v>
      </c>
      <c r="AC2076">
        <f>'Energy consumption (raw)'!AA2026*Lists!$H$98</f>
        <v>0</v>
      </c>
      <c r="AD2076">
        <f>'Energy consumption (raw)'!AB2026*Lists!$H$99</f>
        <v>0</v>
      </c>
      <c r="AE2076">
        <f>'Energy consumption (raw)'!AC2026*Lists!$H$101</f>
        <v>0</v>
      </c>
      <c r="AF2076">
        <f>'Energy consumption (raw)'!AD2026*Lists!$H$101</f>
        <v>0</v>
      </c>
      <c r="AG2076">
        <f>'Energy consumption (raw)'!AE2026*Lists!$H$101</f>
        <v>0</v>
      </c>
      <c r="AH2076">
        <f>'Energy consumption (raw)'!AF2026*Lists!$H$100</f>
        <v>0</v>
      </c>
      <c r="AI2076" s="167">
        <f t="shared" si="145"/>
        <v>5940.9</v>
      </c>
      <c r="AJ2076" s="179">
        <f>'Energy consumption (raw)'!AG2026</f>
        <v>5940.9</v>
      </c>
      <c r="AK2076" s="179">
        <f>'Energy consumption (raw)'!AH2026</f>
        <v>0</v>
      </c>
      <c r="AL2076">
        <f>IF(ROUND(AI2076,-3)=ROUND('Energy consumption (raw)'!AG2026,-3),1,0)</f>
        <v>1</v>
      </c>
      <c r="AM2076" s="179" t="str">
        <f>'Energy consumption (raw)'!AJ2026</f>
        <v>49. Ba Ria Vung Tau</v>
      </c>
      <c r="AN2076">
        <f>VLOOKUP(AM2076,Lists!$F$9:$G$71,2,FALSE)</f>
        <v>1</v>
      </c>
    </row>
    <row r="2077" spans="2:40" x14ac:dyDescent="0.25">
      <c r="B2077" s="65" t="str">
        <f t="shared" si="143"/>
        <v>Industry1925</v>
      </c>
      <c r="C2077" s="179">
        <f>'Energy consumption (raw)'!B2027</f>
        <v>1925</v>
      </c>
      <c r="D2077" s="179">
        <f>'Energy consumption (raw)'!C2027</f>
        <v>0</v>
      </c>
      <c r="E2077" s="179">
        <f>'Energy consumption (raw)'!D2027</f>
        <v>0</v>
      </c>
      <c r="F2077" s="179" t="str">
        <f>'Energy consumption (raw)'!E2027</f>
        <v>Công nghiệp</v>
      </c>
      <c r="G2077" s="179" t="str">
        <f>'Energy consumption (raw)'!F2027</f>
        <v>Lắp đặt máy móc và thiết bị công nghiệp</v>
      </c>
      <c r="H2077" s="179" t="str">
        <f>'Energy consumption (raw)'!G2027</f>
        <v>Industry</v>
      </c>
      <c r="I2077" s="179" t="str">
        <f>'Energy consumption (raw)'!I2027</f>
        <v>28 Manufacture of machinery and equipment n.e.c.</v>
      </c>
      <c r="J2077" s="179" t="str">
        <f>INDEX(Sector!$E$6:$E$46,MATCH('Energy consumption (toe)'!I2077,Sector!$B$6:$B$46,FALSE))</f>
        <v>Manufacture of machinery and equipment n.e.c.</v>
      </c>
      <c r="K2077" s="179">
        <f>IFERROR('Energy consumption (raw)'!J2027*Lists!$H$84,)</f>
        <v>0</v>
      </c>
      <c r="L2077" s="179">
        <f>'Energy consumption (raw)'!K2027*Lists!$H$84</f>
        <v>1554.5725</v>
      </c>
      <c r="M2077" s="179">
        <f>'Energy consumption (raw)'!L2027*Lists!$H$84</f>
        <v>0</v>
      </c>
      <c r="N2077" s="179">
        <f>'Energy consumption (raw)'!M2027*Lists!$H$84</f>
        <v>0</v>
      </c>
      <c r="O2077" s="178">
        <f t="shared" si="144"/>
        <v>1554.5725</v>
      </c>
      <c r="P2077">
        <f>'Energy consumption (raw)'!N2027*Lists!$H$85</f>
        <v>0</v>
      </c>
      <c r="Q2077">
        <f>'Energy consumption (raw)'!O2027*Lists!$H$86</f>
        <v>0</v>
      </c>
      <c r="R2077">
        <f>'Energy consumption (raw)'!P2027*Lists!$H$87</f>
        <v>0</v>
      </c>
      <c r="S2077">
        <f>'Energy consumption (raw)'!Q2027*Lists!$H$88</f>
        <v>0</v>
      </c>
      <c r="T2077">
        <f>'Energy consumption (raw)'!R2027*Lists!$H$89</f>
        <v>236.64000000000001</v>
      </c>
      <c r="U2077">
        <f>'Energy consumption (raw)'!S2027*Lists!$H$90</f>
        <v>0</v>
      </c>
      <c r="V2077">
        <f>'Energy consumption (raw)'!T2027*Lists!$H$91</f>
        <v>0</v>
      </c>
      <c r="W2077">
        <f>'Energy consumption (raw)'!U2027*Lists!$H$92</f>
        <v>0</v>
      </c>
      <c r="X2077">
        <f>'Energy consumption (raw)'!V2027*Lists!$H$93</f>
        <v>88.81</v>
      </c>
      <c r="Y2077">
        <f>'Energy consumption (raw)'!W2027*Lists!$H$94</f>
        <v>0</v>
      </c>
      <c r="Z2077">
        <f>'Energy consumption (raw)'!X2027*Lists!$H$96*1000000</f>
        <v>0</v>
      </c>
      <c r="AA2077">
        <f>'Energy consumption (raw)'!Y2027*Lists!$H$97</f>
        <v>1226.25</v>
      </c>
      <c r="AB2077">
        <f>'Energy consumption (raw)'!Z2027*Lists!$H$96</f>
        <v>0</v>
      </c>
      <c r="AC2077">
        <f>'Energy consumption (raw)'!AA2027*Lists!$H$98</f>
        <v>0</v>
      </c>
      <c r="AD2077">
        <f>'Energy consumption (raw)'!AB2027*Lists!$H$99</f>
        <v>0</v>
      </c>
      <c r="AE2077">
        <f>'Energy consumption (raw)'!AC2027*Lists!$H$101</f>
        <v>0</v>
      </c>
      <c r="AF2077">
        <f>'Energy consumption (raw)'!AD2027*Lists!$H$101</f>
        <v>0</v>
      </c>
      <c r="AG2077">
        <f>'Energy consumption (raw)'!AE2027*Lists!$H$101</f>
        <v>0</v>
      </c>
      <c r="AH2077">
        <f>'Energy consumption (raw)'!AF2027*Lists!$H$100</f>
        <v>0</v>
      </c>
      <c r="AI2077" s="167">
        <f t="shared" si="145"/>
        <v>3106.2725</v>
      </c>
      <c r="AJ2077" s="179">
        <f>'Energy consumption (raw)'!AG2027</f>
        <v>3106.2725</v>
      </c>
      <c r="AK2077" s="179">
        <f>'Energy consumption (raw)'!AH2027</f>
        <v>1859.7973388</v>
      </c>
      <c r="AL2077">
        <f>IF(ROUND(AI2077,-3)=ROUND('Energy consumption (raw)'!AG2027,-3),1,0)</f>
        <v>1</v>
      </c>
      <c r="AM2077" s="179" t="str">
        <f>'Energy consumption (raw)'!AJ2027</f>
        <v>49. Ba Ria Vung Tau</v>
      </c>
      <c r="AN2077">
        <f>VLOOKUP(AM2077,Lists!$F$9:$G$71,2,FALSE)</f>
        <v>1</v>
      </c>
    </row>
    <row r="2078" spans="2:40" x14ac:dyDescent="0.25">
      <c r="B2078" s="65" t="str">
        <f t="shared" si="143"/>
        <v>Industry1926</v>
      </c>
      <c r="C2078" s="179">
        <f>'Energy consumption (raw)'!B2028</f>
        <v>1926</v>
      </c>
      <c r="D2078" s="179">
        <f>'Energy consumption (raw)'!C2028</f>
        <v>0</v>
      </c>
      <c r="E2078" s="179">
        <f>'Energy consumption (raw)'!D2028</f>
        <v>0</v>
      </c>
      <c r="F2078" s="179" t="str">
        <f>'Energy consumption (raw)'!E2028</f>
        <v>Công nghiệp</v>
      </c>
      <c r="G2078" s="179" t="str">
        <f>'Energy consumption (raw)'!F2028</f>
        <v>Vận hành, bảo dưỡng các công trình dầu khí và công nghiệp khác</v>
      </c>
      <c r="H2078" s="179" t="str">
        <f>'Energy consumption (raw)'!G2028</f>
        <v>Industry</v>
      </c>
      <c r="I2078" s="179" t="str">
        <f>'Energy consumption (raw)'!I2028</f>
        <v>06 Extraction of crude petroleum and natural gas</v>
      </c>
      <c r="J2078" s="179" t="str">
        <f>INDEX(Sector!$E$6:$E$46,MATCH('Energy consumption (toe)'!I2078,Sector!$B$6:$B$46,FALSE))</f>
        <v>Extraction of crude petroleum and natural gas</v>
      </c>
      <c r="K2078" s="179">
        <f>IFERROR('Energy consumption (raw)'!J2028*Lists!$H$84,)</f>
        <v>0</v>
      </c>
      <c r="L2078" s="179">
        <f>'Energy consumption (raw)'!K2028*Lists!$H$84</f>
        <v>111.5423899</v>
      </c>
      <c r="M2078" s="179">
        <f>'Energy consumption (raw)'!L2028*Lists!$H$84</f>
        <v>0</v>
      </c>
      <c r="N2078" s="179">
        <f>'Energy consumption (raw)'!M2028*Lists!$H$84</f>
        <v>0</v>
      </c>
      <c r="O2078" s="178">
        <f t="shared" si="144"/>
        <v>111.5423899</v>
      </c>
      <c r="P2078">
        <f>'Energy consumption (raw)'!N2028*Lists!$H$85</f>
        <v>0</v>
      </c>
      <c r="Q2078">
        <f>'Energy consumption (raw)'!O2028*Lists!$H$86</f>
        <v>0</v>
      </c>
      <c r="R2078">
        <f>'Energy consumption (raw)'!P2028*Lists!$H$87</f>
        <v>0</v>
      </c>
      <c r="S2078">
        <f>'Energy consumption (raw)'!Q2028*Lists!$H$88</f>
        <v>0</v>
      </c>
      <c r="T2078">
        <f>'Energy consumption (raw)'!R2028*Lists!$H$89</f>
        <v>4073.88</v>
      </c>
      <c r="U2078">
        <f>'Energy consumption (raw)'!S2028*Lists!$H$90</f>
        <v>0</v>
      </c>
      <c r="V2078">
        <f>'Energy consumption (raw)'!T2028*Lists!$H$91</f>
        <v>0</v>
      </c>
      <c r="W2078">
        <f>'Energy consumption (raw)'!U2028*Lists!$H$92</f>
        <v>0</v>
      </c>
      <c r="X2078">
        <f>'Energy consumption (raw)'!V2028*Lists!$H$93</f>
        <v>75.53</v>
      </c>
      <c r="Y2078">
        <f>'Energy consumption (raw)'!W2028*Lists!$H$94</f>
        <v>0</v>
      </c>
      <c r="Z2078">
        <f>'Energy consumption (raw)'!X2028*Lists!$H$96*1000000</f>
        <v>0</v>
      </c>
      <c r="AA2078">
        <f>'Energy consumption (raw)'!Y2028*Lists!$H$97</f>
        <v>0</v>
      </c>
      <c r="AB2078">
        <f>'Energy consumption (raw)'!Z2028*Lists!$H$96</f>
        <v>0</v>
      </c>
      <c r="AC2078">
        <f>'Energy consumption (raw)'!AA2028*Lists!$H$98</f>
        <v>0</v>
      </c>
      <c r="AD2078">
        <f>'Energy consumption (raw)'!AB2028*Lists!$H$99</f>
        <v>0</v>
      </c>
      <c r="AE2078">
        <f>'Energy consumption (raw)'!AC2028*Lists!$H$101</f>
        <v>0</v>
      </c>
      <c r="AF2078">
        <f>'Energy consumption (raw)'!AD2028*Lists!$H$101</f>
        <v>0</v>
      </c>
      <c r="AG2078">
        <f>'Energy consumption (raw)'!AE2028*Lists!$H$101</f>
        <v>0</v>
      </c>
      <c r="AH2078">
        <f>'Energy consumption (raw)'!AF2028*Lists!$H$100</f>
        <v>0</v>
      </c>
      <c r="AI2078" s="167">
        <f t="shared" si="145"/>
        <v>4260.9523898999996</v>
      </c>
      <c r="AJ2078" s="179">
        <f>'Energy consumption (raw)'!AG2028</f>
        <v>4260.9523898999996</v>
      </c>
      <c r="AK2078" s="179">
        <f>'Energy consumption (raw)'!AH2028</f>
        <v>0</v>
      </c>
      <c r="AL2078">
        <f>IF(ROUND(AI2078,-3)=ROUND('Energy consumption (raw)'!AG2028,-3),1,0)</f>
        <v>1</v>
      </c>
      <c r="AM2078" s="179" t="str">
        <f>'Energy consumption (raw)'!AJ2028</f>
        <v>49. Ba Ria Vung Tau</v>
      </c>
      <c r="AN2078">
        <f>VLOOKUP(AM2078,Lists!$F$9:$G$71,2,FALSE)</f>
        <v>1</v>
      </c>
    </row>
    <row r="2079" spans="2:40" x14ac:dyDescent="0.25">
      <c r="B2079" s="65" t="str">
        <f t="shared" si="143"/>
        <v>Industry1927</v>
      </c>
      <c r="C2079" s="179">
        <f>'Energy consumption (raw)'!B2029</f>
        <v>1927</v>
      </c>
      <c r="D2079" s="179">
        <f>'Energy consumption (raw)'!C2029</f>
        <v>0</v>
      </c>
      <c r="E2079" s="179">
        <f>'Energy consumption (raw)'!D2029</f>
        <v>0</v>
      </c>
      <c r="F2079" s="179" t="str">
        <f>'Energy consumption (raw)'!E2029</f>
        <v>Công nghiệp</v>
      </c>
      <c r="G2079" s="179" t="str">
        <f>'Energy consumption (raw)'!F2029</f>
        <v>Hoạt động thăm dò địa chất, nguồn nước</v>
      </c>
      <c r="H2079" s="179" t="str">
        <f>'Energy consumption (raw)'!G2029</f>
        <v>Industry</v>
      </c>
      <c r="I2079" s="179" t="str">
        <f>'Energy consumption (raw)'!I2029</f>
        <v>36 Water collection, treatment and supply</v>
      </c>
      <c r="J2079" s="179" t="str">
        <f>INDEX(Sector!$E$6:$E$46,MATCH('Energy consumption (toe)'!I2079,Sector!$B$6:$B$46,FALSE))</f>
        <v>Water collection, treatment and supply</v>
      </c>
      <c r="K2079" s="179">
        <f>IFERROR('Energy consumption (raw)'!J2029*Lists!$H$84,)</f>
        <v>0</v>
      </c>
      <c r="L2079" s="179">
        <f>'Energy consumption (raw)'!K2029*Lists!$H$84</f>
        <v>109.74248040000001</v>
      </c>
      <c r="M2079" s="179">
        <f>'Energy consumption (raw)'!L2029*Lists!$H$84</f>
        <v>0</v>
      </c>
      <c r="N2079" s="179">
        <f>'Energy consumption (raw)'!M2029*Lists!$H$84</f>
        <v>0</v>
      </c>
      <c r="O2079" s="178">
        <f t="shared" si="144"/>
        <v>109.74248040000001</v>
      </c>
      <c r="P2079">
        <f>'Energy consumption (raw)'!N2029*Lists!$H$85</f>
        <v>0</v>
      </c>
      <c r="Q2079">
        <f>'Energy consumption (raw)'!O2029*Lists!$H$86</f>
        <v>0</v>
      </c>
      <c r="R2079">
        <f>'Energy consumption (raw)'!P2029*Lists!$H$87</f>
        <v>0</v>
      </c>
      <c r="S2079">
        <f>'Energy consumption (raw)'!Q2029*Lists!$H$88</f>
        <v>0</v>
      </c>
      <c r="T2079">
        <f>'Energy consumption (raw)'!R2029*Lists!$H$89</f>
        <v>1557.54</v>
      </c>
      <c r="U2079">
        <f>'Energy consumption (raw)'!S2029*Lists!$H$90</f>
        <v>0</v>
      </c>
      <c r="V2079">
        <f>'Energy consumption (raw)'!T2029*Lists!$H$91</f>
        <v>0</v>
      </c>
      <c r="W2079">
        <f>'Energy consumption (raw)'!U2029*Lists!$H$92</f>
        <v>0</v>
      </c>
      <c r="X2079">
        <f>'Energy consumption (raw)'!V2029*Lists!$H$93</f>
        <v>37.35</v>
      </c>
      <c r="Y2079">
        <f>'Energy consumption (raw)'!W2029*Lists!$H$94</f>
        <v>0</v>
      </c>
      <c r="Z2079">
        <f>'Energy consumption (raw)'!X2029*Lists!$H$96*1000000</f>
        <v>0</v>
      </c>
      <c r="AA2079">
        <f>'Energy consumption (raw)'!Y2029*Lists!$H$97</f>
        <v>0</v>
      </c>
      <c r="AB2079">
        <f>'Energy consumption (raw)'!Z2029*Lists!$H$96</f>
        <v>0</v>
      </c>
      <c r="AC2079">
        <f>'Energy consumption (raw)'!AA2029*Lists!$H$98</f>
        <v>0</v>
      </c>
      <c r="AD2079">
        <f>'Energy consumption (raw)'!AB2029*Lists!$H$99</f>
        <v>0</v>
      </c>
      <c r="AE2079">
        <f>'Energy consumption (raw)'!AC2029*Lists!$H$101</f>
        <v>0</v>
      </c>
      <c r="AF2079">
        <f>'Energy consumption (raw)'!AD2029*Lists!$H$101</f>
        <v>0</v>
      </c>
      <c r="AG2079">
        <f>'Energy consumption (raw)'!AE2029*Lists!$H$101</f>
        <v>0</v>
      </c>
      <c r="AH2079">
        <f>'Energy consumption (raw)'!AF2029*Lists!$H$100</f>
        <v>0</v>
      </c>
      <c r="AI2079" s="167">
        <f t="shared" si="145"/>
        <v>1704.6324803999998</v>
      </c>
      <c r="AJ2079" s="179">
        <f>'Energy consumption (raw)'!AG2029</f>
        <v>1704.6324803999998</v>
      </c>
      <c r="AK2079" s="179">
        <f>'Energy consumption (raw)'!AH2029</f>
        <v>1604.79</v>
      </c>
      <c r="AL2079">
        <f>IF(ROUND(AI2079,-3)=ROUND('Energy consumption (raw)'!AG2029,-3),1,0)</f>
        <v>1</v>
      </c>
      <c r="AM2079" s="179" t="str">
        <f>'Energy consumption (raw)'!AJ2029</f>
        <v>49. Ba Ria Vung Tau</v>
      </c>
      <c r="AN2079">
        <f>VLOOKUP(AM2079,Lists!$F$9:$G$71,2,FALSE)</f>
        <v>1</v>
      </c>
    </row>
    <row r="2080" spans="2:40" x14ac:dyDescent="0.25">
      <c r="B2080" s="65" t="str">
        <f t="shared" si="143"/>
        <v>Industry1928</v>
      </c>
      <c r="C2080" s="179">
        <f>'Energy consumption (raw)'!B2030</f>
        <v>1928</v>
      </c>
      <c r="D2080" s="179">
        <f>'Energy consumption (raw)'!C2030</f>
        <v>0</v>
      </c>
      <c r="E2080" s="179">
        <f>'Energy consumption (raw)'!D2030</f>
        <v>0</v>
      </c>
      <c r="F2080" s="179" t="str">
        <f>'Energy consumption (raw)'!E2030</f>
        <v>Công nghiệp</v>
      </c>
      <c r="G2080" s="179" t="str">
        <f>'Energy consumption (raw)'!F2030</f>
        <v>Sản xuất vật liệu xây dựng từ đất sét</v>
      </c>
      <c r="H2080" s="179" t="str">
        <f>'Energy consumption (raw)'!G2030</f>
        <v>Industry</v>
      </c>
      <c r="I2080" s="179" t="str">
        <f>'Energy consumption (raw)'!I2030</f>
        <v>23 Manufacture of other non-metallic mineral products</v>
      </c>
      <c r="J2080" s="179" t="str">
        <f>INDEX(Sector!$E$6:$E$46,MATCH('Energy consumption (toe)'!I2080,Sector!$B$6:$B$46,FALSE))</f>
        <v>Manufacture of other non-metallic mineral products</v>
      </c>
      <c r="K2080" s="179">
        <f>IFERROR('Energy consumption (raw)'!J2030*Lists!$H$84,)</f>
        <v>0</v>
      </c>
      <c r="L2080" s="179">
        <f>'Energy consumption (raw)'!K2030*Lists!$H$84</f>
        <v>2629.99721</v>
      </c>
      <c r="M2080" s="179">
        <f>'Energy consumption (raw)'!L2030*Lists!$H$84</f>
        <v>0</v>
      </c>
      <c r="N2080" s="179">
        <f>'Energy consumption (raw)'!M2030*Lists!$H$84</f>
        <v>0</v>
      </c>
      <c r="O2080" s="178">
        <f t="shared" si="144"/>
        <v>2629.99721</v>
      </c>
      <c r="P2080">
        <f>'Energy consumption (raw)'!N2030*Lists!$H$85</f>
        <v>0</v>
      </c>
      <c r="Q2080">
        <f>'Energy consumption (raw)'!O2030*Lists!$H$86</f>
        <v>0</v>
      </c>
      <c r="R2080">
        <f>'Energy consumption (raw)'!P2030*Lists!$H$87</f>
        <v>0</v>
      </c>
      <c r="S2080">
        <f>'Energy consumption (raw)'!Q2030*Lists!$H$88</f>
        <v>0</v>
      </c>
      <c r="T2080">
        <f>'Energy consumption (raw)'!R2030*Lists!$H$89</f>
        <v>0</v>
      </c>
      <c r="U2080">
        <f>'Energy consumption (raw)'!S2030*Lists!$H$90</f>
        <v>0</v>
      </c>
      <c r="V2080">
        <f>'Energy consumption (raw)'!T2030*Lists!$H$91</f>
        <v>0</v>
      </c>
      <c r="W2080">
        <f>'Energy consumption (raw)'!U2030*Lists!$H$92</f>
        <v>0</v>
      </c>
      <c r="X2080">
        <f>'Energy consumption (raw)'!V2030*Lists!$H$93</f>
        <v>0</v>
      </c>
      <c r="Y2080">
        <f>'Energy consumption (raw)'!W2030*Lists!$H$94</f>
        <v>0</v>
      </c>
      <c r="Z2080">
        <f>'Energy consumption (raw)'!X2030*Lists!$H$96*1000000</f>
        <v>5337</v>
      </c>
      <c r="AA2080">
        <f>'Energy consumption (raw)'!Y2030*Lists!$H$97</f>
        <v>0</v>
      </c>
      <c r="AB2080">
        <f>'Energy consumption (raw)'!Z2030*Lists!$H$96</f>
        <v>0</v>
      </c>
      <c r="AC2080">
        <f>'Energy consumption (raw)'!AA2030*Lists!$H$98</f>
        <v>0</v>
      </c>
      <c r="AD2080">
        <f>'Energy consumption (raw)'!AB2030*Lists!$H$99</f>
        <v>0</v>
      </c>
      <c r="AE2080">
        <f>'Energy consumption (raw)'!AC2030*Lists!$H$101</f>
        <v>0</v>
      </c>
      <c r="AF2080">
        <f>'Energy consumption (raw)'!AD2030*Lists!$H$101</f>
        <v>0</v>
      </c>
      <c r="AG2080">
        <f>'Energy consumption (raw)'!AE2030*Lists!$H$101</f>
        <v>0</v>
      </c>
      <c r="AH2080">
        <f>'Energy consumption (raw)'!AF2030*Lists!$H$100</f>
        <v>0</v>
      </c>
      <c r="AI2080" s="167">
        <f t="shared" si="145"/>
        <v>7966.9972099999995</v>
      </c>
      <c r="AJ2080" s="179">
        <f>'Energy consumption (raw)'!AG2030</f>
        <v>7966.9972099999995</v>
      </c>
      <c r="AK2080" s="179">
        <f>'Energy consumption (raw)'!AH2030</f>
        <v>3928.5976697000001</v>
      </c>
      <c r="AL2080">
        <f>IF(ROUND(AI2080,-3)=ROUND('Energy consumption (raw)'!AG2030,-3),1,0)</f>
        <v>1</v>
      </c>
      <c r="AM2080" s="179" t="str">
        <f>'Energy consumption (raw)'!AJ2030</f>
        <v>49. Ba Ria Vung Tau</v>
      </c>
      <c r="AN2080">
        <f>VLOOKUP(AM2080,Lists!$F$9:$G$71,2,FALSE)</f>
        <v>1</v>
      </c>
    </row>
    <row r="2081" spans="2:40" x14ac:dyDescent="0.25">
      <c r="B2081" s="65" t="str">
        <f t="shared" si="143"/>
        <v>Industry1929</v>
      </c>
      <c r="C2081" s="179">
        <f>'Energy consumption (raw)'!B2031</f>
        <v>1929</v>
      </c>
      <c r="D2081" s="179">
        <f>'Energy consumption (raw)'!C2031</f>
        <v>0</v>
      </c>
      <c r="E2081" s="179">
        <f>'Energy consumption (raw)'!D2031</f>
        <v>0</v>
      </c>
      <c r="F2081" s="179" t="str">
        <f>'Energy consumption (raw)'!E2031</f>
        <v>Công nghiệp</v>
      </c>
      <c r="G2081" s="179" t="str">
        <f>'Energy consumption (raw)'!F2031</f>
        <v>Bán lẻ thiết bị gia đình khác trong các cửa hàng chuyên doanh</v>
      </c>
      <c r="H2081" s="179" t="str">
        <f>'Energy consumption (raw)'!G2031</f>
        <v>Industry</v>
      </c>
      <c r="I2081" s="179" t="str">
        <f>'Energy consumption (raw)'!I2031</f>
        <v>47 Retail</v>
      </c>
      <c r="J2081" s="179" t="str">
        <f>INDEX(Sector!$E$6:$E$46,MATCH('Energy consumption (toe)'!I2081,Sector!$B$6:$B$46,FALSE))</f>
        <v>Retail</v>
      </c>
      <c r="K2081" s="179">
        <f>IFERROR('Energy consumption (raw)'!J2031*Lists!$H$84,)</f>
        <v>0</v>
      </c>
      <c r="L2081" s="179">
        <f>'Energy consumption (raw)'!K2031*Lists!$H$84</f>
        <v>16.479240000000001</v>
      </c>
      <c r="M2081" s="179">
        <f>'Energy consumption (raw)'!L2031*Lists!$H$84</f>
        <v>0</v>
      </c>
      <c r="N2081" s="179">
        <f>'Energy consumption (raw)'!M2031*Lists!$H$84</f>
        <v>0</v>
      </c>
      <c r="O2081" s="178">
        <f t="shared" si="144"/>
        <v>16.479240000000001</v>
      </c>
      <c r="P2081">
        <f>'Energy consumption (raw)'!N2031*Lists!$H$85</f>
        <v>0</v>
      </c>
      <c r="Q2081">
        <f>'Energy consumption (raw)'!O2031*Lists!$H$86</f>
        <v>0</v>
      </c>
      <c r="R2081">
        <f>'Energy consumption (raw)'!P2031*Lists!$H$87</f>
        <v>0</v>
      </c>
      <c r="S2081">
        <f>'Energy consumption (raw)'!Q2031*Lists!$H$88</f>
        <v>0</v>
      </c>
      <c r="T2081">
        <f>'Energy consumption (raw)'!R2031*Lists!$H$89</f>
        <v>0</v>
      </c>
      <c r="U2081">
        <f>'Energy consumption (raw)'!S2031*Lists!$H$90</f>
        <v>0</v>
      </c>
      <c r="V2081">
        <f>'Energy consumption (raw)'!T2031*Lists!$H$91</f>
        <v>0</v>
      </c>
      <c r="W2081">
        <f>'Energy consumption (raw)'!U2031*Lists!$H$92</f>
        <v>0</v>
      </c>
      <c r="X2081">
        <f>'Energy consumption (raw)'!V2031*Lists!$H$93</f>
        <v>0</v>
      </c>
      <c r="Y2081">
        <f>'Energy consumption (raw)'!W2031*Lists!$H$94</f>
        <v>0</v>
      </c>
      <c r="Z2081">
        <f>'Energy consumption (raw)'!X2031*Lists!$H$96*1000000</f>
        <v>1593</v>
      </c>
      <c r="AA2081">
        <f>'Energy consumption (raw)'!Y2031*Lists!$H$97</f>
        <v>0</v>
      </c>
      <c r="AB2081">
        <f>'Energy consumption (raw)'!Z2031*Lists!$H$96</f>
        <v>0</v>
      </c>
      <c r="AC2081">
        <f>'Energy consumption (raw)'!AA2031*Lists!$H$98</f>
        <v>0</v>
      </c>
      <c r="AD2081">
        <f>'Energy consumption (raw)'!AB2031*Lists!$H$99</f>
        <v>0</v>
      </c>
      <c r="AE2081">
        <f>'Energy consumption (raw)'!AC2031*Lists!$H$101</f>
        <v>0</v>
      </c>
      <c r="AF2081">
        <f>'Energy consumption (raw)'!AD2031*Lists!$H$101</f>
        <v>0</v>
      </c>
      <c r="AG2081">
        <f>'Energy consumption (raw)'!AE2031*Lists!$H$101</f>
        <v>0</v>
      </c>
      <c r="AH2081">
        <f>'Energy consumption (raw)'!AF2031*Lists!$H$100</f>
        <v>0</v>
      </c>
      <c r="AI2081" s="167">
        <f t="shared" si="145"/>
        <v>1609.4792399999999</v>
      </c>
      <c r="AJ2081" s="179">
        <f>'Energy consumption (raw)'!AG2031</f>
        <v>1609.4792399999999</v>
      </c>
      <c r="AK2081" s="179">
        <f>'Energy consumption (raw)'!AH2031</f>
        <v>0</v>
      </c>
      <c r="AL2081">
        <f>IF(ROUND(AI2081,-3)=ROUND('Energy consumption (raw)'!AG2031,-3),1,0)</f>
        <v>1</v>
      </c>
      <c r="AM2081" s="179" t="str">
        <f>'Energy consumption (raw)'!AJ2031</f>
        <v>49. Ba Ria Vung Tau</v>
      </c>
      <c r="AN2081">
        <f>VLOOKUP(AM2081,Lists!$F$9:$G$71,2,FALSE)</f>
        <v>1</v>
      </c>
    </row>
    <row r="2082" spans="2:40" x14ac:dyDescent="0.25">
      <c r="B2082" s="65" t="str">
        <f t="shared" si="143"/>
        <v>Industry1930</v>
      </c>
      <c r="C2082" s="179">
        <f>'Energy consumption (raw)'!B2032</f>
        <v>1930</v>
      </c>
      <c r="D2082" s="179">
        <f>'Energy consumption (raw)'!C2032</f>
        <v>0</v>
      </c>
      <c r="E2082" s="179">
        <f>'Energy consumption (raw)'!D2032</f>
        <v>0</v>
      </c>
      <c r="F2082" s="179" t="str">
        <f>'Energy consumption (raw)'!E2032</f>
        <v>Công nghiệp</v>
      </c>
      <c r="G2082" s="179" t="str">
        <f>'Energy consumption (raw)'!F2032</f>
        <v>Hoạt động dịch vụ hỗ trợ kinh doanh khác còn lại chưa được phân vào đâu</v>
      </c>
      <c r="H2082" s="179" t="str">
        <f>'Energy consumption (raw)'!G2032</f>
        <v>Industry</v>
      </c>
      <c r="I2082" s="179" t="str">
        <f>'Energy consumption (raw)'!I2032</f>
        <v>32 Other manufacturing</v>
      </c>
      <c r="J2082" s="179" t="str">
        <f>INDEX(Sector!$E$6:$E$46,MATCH('Energy consumption (toe)'!I2082,Sector!$B$6:$B$46,FALSE))</f>
        <v>Other manufacturing</v>
      </c>
      <c r="K2082" s="179">
        <f>IFERROR('Energy consumption (raw)'!J2032*Lists!$H$84,)</f>
        <v>0</v>
      </c>
      <c r="L2082" s="179">
        <f>'Energy consumption (raw)'!K2032*Lists!$H$84</f>
        <v>5970.45334</v>
      </c>
      <c r="M2082" s="179">
        <f>'Energy consumption (raw)'!L2032*Lists!$H$84</f>
        <v>0</v>
      </c>
      <c r="N2082" s="179">
        <f>'Energy consumption (raw)'!M2032*Lists!$H$84</f>
        <v>0</v>
      </c>
      <c r="O2082" s="178">
        <f t="shared" si="144"/>
        <v>5970.45334</v>
      </c>
      <c r="P2082">
        <f>'Energy consumption (raw)'!N2032*Lists!$H$85</f>
        <v>0</v>
      </c>
      <c r="Q2082">
        <f>'Energy consumption (raw)'!O2032*Lists!$H$86</f>
        <v>0</v>
      </c>
      <c r="R2082">
        <f>'Energy consumption (raw)'!P2032*Lists!$H$87</f>
        <v>0</v>
      </c>
      <c r="S2082">
        <f>'Energy consumption (raw)'!Q2032*Lists!$H$88</f>
        <v>0</v>
      </c>
      <c r="T2082">
        <f>'Energy consumption (raw)'!R2032*Lists!$H$89</f>
        <v>0</v>
      </c>
      <c r="U2082">
        <f>'Energy consumption (raw)'!S2032*Lists!$H$90</f>
        <v>0</v>
      </c>
      <c r="V2082">
        <f>'Energy consumption (raw)'!T2032*Lists!$H$91</f>
        <v>0</v>
      </c>
      <c r="W2082">
        <f>'Energy consumption (raw)'!U2032*Lists!$H$92</f>
        <v>0</v>
      </c>
      <c r="X2082">
        <f>'Energy consumption (raw)'!V2032*Lists!$H$93</f>
        <v>0</v>
      </c>
      <c r="Y2082">
        <f>'Energy consumption (raw)'!W2032*Lists!$H$94</f>
        <v>0</v>
      </c>
      <c r="Z2082">
        <f>'Energy consumption (raw)'!X2032*Lists!$H$96*1000000</f>
        <v>0</v>
      </c>
      <c r="AA2082">
        <f>'Energy consumption (raw)'!Y2032*Lists!$H$97</f>
        <v>0</v>
      </c>
      <c r="AB2082">
        <f>'Energy consumption (raw)'!Z2032*Lists!$H$96</f>
        <v>0</v>
      </c>
      <c r="AC2082">
        <f>'Energy consumption (raw)'!AA2032*Lists!$H$98</f>
        <v>0</v>
      </c>
      <c r="AD2082">
        <f>'Energy consumption (raw)'!AB2032*Lists!$H$99</f>
        <v>0</v>
      </c>
      <c r="AE2082">
        <f>'Energy consumption (raw)'!AC2032*Lists!$H$101</f>
        <v>0</v>
      </c>
      <c r="AF2082">
        <f>'Energy consumption (raw)'!AD2032*Lists!$H$101</f>
        <v>0</v>
      </c>
      <c r="AG2082">
        <f>'Energy consumption (raw)'!AE2032*Lists!$H$101</f>
        <v>0</v>
      </c>
      <c r="AH2082">
        <f>'Energy consumption (raw)'!AF2032*Lists!$H$100</f>
        <v>0</v>
      </c>
      <c r="AI2082" s="167">
        <f t="shared" si="145"/>
        <v>5970.45334</v>
      </c>
      <c r="AJ2082" s="179">
        <f>'Energy consumption (raw)'!AG2032</f>
        <v>5970.45334</v>
      </c>
      <c r="AK2082" s="179">
        <f>'Energy consumption (raw)'!AH2032</f>
        <v>5585.91633</v>
      </c>
      <c r="AL2082">
        <f>IF(ROUND(AI2082,-3)=ROUND('Energy consumption (raw)'!AG2032,-3),1,0)</f>
        <v>1</v>
      </c>
      <c r="AM2082" s="179" t="str">
        <f>'Energy consumption (raw)'!AJ2032</f>
        <v>49. Ba Ria Vung Tau</v>
      </c>
      <c r="AN2082">
        <f>VLOOKUP(AM2082,Lists!$F$9:$G$71,2,FALSE)</f>
        <v>1</v>
      </c>
    </row>
    <row r="2083" spans="2:40" x14ac:dyDescent="0.25">
      <c r="B2083" s="65" t="str">
        <f t="shared" si="143"/>
        <v>Industry1931</v>
      </c>
      <c r="C2083" s="179">
        <f>'Energy consumption (raw)'!B2033</f>
        <v>1931</v>
      </c>
      <c r="D2083" s="179">
        <f>'Energy consumption (raw)'!C2033</f>
        <v>0</v>
      </c>
      <c r="E2083" s="179">
        <f>'Energy consumption (raw)'!D2033</f>
        <v>0</v>
      </c>
      <c r="F2083" s="179" t="str">
        <f>'Energy consumption (raw)'!E2033</f>
        <v>Công nghiệp</v>
      </c>
      <c r="G2083" s="179" t="str">
        <f>'Energy consumption (raw)'!F2033</f>
        <v>Sản xuất giày dép</v>
      </c>
      <c r="H2083" s="179" t="str">
        <f>'Energy consumption (raw)'!G2033</f>
        <v>Industry</v>
      </c>
      <c r="I2083" s="179" t="str">
        <f>'Energy consumption (raw)'!I2033</f>
        <v>14 Manufacture of wearing apparel</v>
      </c>
      <c r="J2083" s="179" t="str">
        <f>INDEX(Sector!$E$6:$E$46,MATCH('Energy consumption (toe)'!I2083,Sector!$B$6:$B$46,FALSE))</f>
        <v>Manufacture of wearing apparel</v>
      </c>
      <c r="K2083" s="179">
        <f>IFERROR('Energy consumption (raw)'!J2033*Lists!$H$84,)</f>
        <v>1430.28385</v>
      </c>
      <c r="L2083" s="179">
        <f>'Energy consumption (raw)'!K2033*Lists!$H$84</f>
        <v>1258.06962</v>
      </c>
      <c r="M2083" s="179">
        <f>'Energy consumption (raw)'!L2033*Lists!$H$84</f>
        <v>0</v>
      </c>
      <c r="N2083" s="179">
        <f>'Energy consumption (raw)'!M2033*Lists!$H$84</f>
        <v>0</v>
      </c>
      <c r="O2083" s="178">
        <f t="shared" si="144"/>
        <v>1258.06962</v>
      </c>
      <c r="P2083">
        <f>'Energy consumption (raw)'!N2033*Lists!$H$85</f>
        <v>0</v>
      </c>
      <c r="Q2083">
        <f>'Energy consumption (raw)'!O2033*Lists!$H$86</f>
        <v>0</v>
      </c>
      <c r="R2083">
        <f>'Energy consumption (raw)'!P2033*Lists!$H$87</f>
        <v>0</v>
      </c>
      <c r="S2083">
        <f>'Energy consumption (raw)'!Q2033*Lists!$H$88</f>
        <v>0</v>
      </c>
      <c r="T2083">
        <f>'Energy consumption (raw)'!R2033*Lists!$H$89</f>
        <v>0</v>
      </c>
      <c r="U2083">
        <f>'Energy consumption (raw)'!S2033*Lists!$H$90</f>
        <v>0</v>
      </c>
      <c r="V2083">
        <f>'Energy consumption (raw)'!T2033*Lists!$H$91</f>
        <v>0</v>
      </c>
      <c r="W2083">
        <f>'Energy consumption (raw)'!U2033*Lists!$H$92</f>
        <v>0</v>
      </c>
      <c r="X2083">
        <f>'Energy consumption (raw)'!V2033*Lists!$H$93</f>
        <v>0</v>
      </c>
      <c r="Y2083">
        <f>'Energy consumption (raw)'!W2033*Lists!$H$94</f>
        <v>0</v>
      </c>
      <c r="Z2083">
        <f>'Energy consumption (raw)'!X2033*Lists!$H$96*1000000</f>
        <v>0</v>
      </c>
      <c r="AA2083">
        <f>'Energy consumption (raw)'!Y2033*Lists!$H$97</f>
        <v>0</v>
      </c>
      <c r="AB2083">
        <f>'Energy consumption (raw)'!Z2033*Lists!$H$96</f>
        <v>0</v>
      </c>
      <c r="AC2083">
        <f>'Energy consumption (raw)'!AA2033*Lists!$H$98</f>
        <v>0</v>
      </c>
      <c r="AD2083">
        <f>'Energy consumption (raw)'!AB2033*Lists!$H$99</f>
        <v>0</v>
      </c>
      <c r="AE2083">
        <f>'Energy consumption (raw)'!AC2033*Lists!$H$101</f>
        <v>0</v>
      </c>
      <c r="AF2083">
        <f>'Energy consumption (raw)'!AD2033*Lists!$H$101</f>
        <v>0</v>
      </c>
      <c r="AG2083">
        <f>'Energy consumption (raw)'!AE2033*Lists!$H$101</f>
        <v>0</v>
      </c>
      <c r="AH2083">
        <f>'Energy consumption (raw)'!AF2033*Lists!$H$100</f>
        <v>0</v>
      </c>
      <c r="AI2083" s="167">
        <f t="shared" si="145"/>
        <v>1258.06962</v>
      </c>
      <c r="AJ2083" s="179">
        <f>'Energy consumption (raw)'!AG2033</f>
        <v>1258.06962</v>
      </c>
      <c r="AK2083" s="179">
        <f>'Energy consumption (raw)'!AH2033</f>
        <v>1608.24911</v>
      </c>
      <c r="AL2083">
        <f>IF(ROUND(AI2083,-3)=ROUND('Energy consumption (raw)'!AG2033,-3),1,0)</f>
        <v>1</v>
      </c>
      <c r="AM2083" s="179" t="str">
        <f>'Energy consumption (raw)'!AJ2033</f>
        <v>49. Ba Ria Vung Tau</v>
      </c>
      <c r="AN2083">
        <f>VLOOKUP(AM2083,Lists!$F$9:$G$71,2,FALSE)</f>
        <v>1</v>
      </c>
    </row>
    <row r="2084" spans="2:40" x14ac:dyDescent="0.25">
      <c r="B2084" s="65" t="str">
        <f t="shared" si="143"/>
        <v>Industry1932</v>
      </c>
      <c r="C2084" s="179">
        <f>'Energy consumption (raw)'!B2034</f>
        <v>1932</v>
      </c>
      <c r="D2084" s="179">
        <f>'Energy consumption (raw)'!C2034</f>
        <v>0</v>
      </c>
      <c r="E2084" s="179">
        <f>'Energy consumption (raw)'!D2034</f>
        <v>0</v>
      </c>
      <c r="F2084" s="179" t="str">
        <f>'Energy consumption (raw)'!E2034</f>
        <v>Công nghiệp</v>
      </c>
      <c r="G2084" s="179" t="str">
        <f>'Energy consumption (raw)'!F2034</f>
        <v>Sản xuất đồ uống không cồn</v>
      </c>
      <c r="H2084" s="179" t="str">
        <f>'Energy consumption (raw)'!G2034</f>
        <v>Industry</v>
      </c>
      <c r="I2084" s="179" t="str">
        <f>'Energy consumption (raw)'!I2034</f>
        <v>11 Manufacture of beverages</v>
      </c>
      <c r="J2084" s="179" t="str">
        <f>INDEX(Sector!$E$6:$E$46,MATCH('Energy consumption (toe)'!I2084,Sector!$B$6:$B$46,FALSE))</f>
        <v>Manufacture of beverages</v>
      </c>
      <c r="K2084" s="179">
        <f>IFERROR('Energy consumption (raw)'!J2034*Lists!$H$84,)</f>
        <v>454.85325500000005</v>
      </c>
      <c r="L2084" s="179">
        <f>'Energy consumption (raw)'!K2034*Lists!$H$84</f>
        <v>759.14057000000003</v>
      </c>
      <c r="M2084" s="179">
        <f>'Energy consumption (raw)'!L2034*Lists!$H$84</f>
        <v>0</v>
      </c>
      <c r="N2084" s="179">
        <f>'Energy consumption (raw)'!M2034*Lists!$H$84</f>
        <v>0</v>
      </c>
      <c r="O2084" s="178">
        <f t="shared" si="144"/>
        <v>759.14057000000003</v>
      </c>
      <c r="P2084">
        <f>'Energy consumption (raw)'!N2034*Lists!$H$85</f>
        <v>0</v>
      </c>
      <c r="Q2084">
        <f>'Energy consumption (raw)'!O2034*Lists!$H$86</f>
        <v>0</v>
      </c>
      <c r="R2084">
        <f>'Energy consumption (raw)'!P2034*Lists!$H$87</f>
        <v>0</v>
      </c>
      <c r="S2084">
        <f>'Energy consumption (raw)'!Q2034*Lists!$H$88</f>
        <v>0</v>
      </c>
      <c r="T2084">
        <f>'Energy consumption (raw)'!R2034*Lists!$H$89</f>
        <v>0</v>
      </c>
      <c r="U2084">
        <f>'Energy consumption (raw)'!S2034*Lists!$H$90</f>
        <v>0</v>
      </c>
      <c r="V2084">
        <f>'Energy consumption (raw)'!T2034*Lists!$H$91</f>
        <v>0</v>
      </c>
      <c r="W2084">
        <f>'Energy consumption (raw)'!U2034*Lists!$H$92</f>
        <v>0</v>
      </c>
      <c r="X2084">
        <f>'Energy consumption (raw)'!V2034*Lists!$H$93</f>
        <v>0</v>
      </c>
      <c r="Y2084">
        <f>'Energy consumption (raw)'!W2034*Lists!$H$94</f>
        <v>0</v>
      </c>
      <c r="Z2084">
        <f>'Energy consumption (raw)'!X2034*Lists!$H$96*1000000</f>
        <v>62235.000000000007</v>
      </c>
      <c r="AA2084">
        <f>'Energy consumption (raw)'!Y2034*Lists!$H$97</f>
        <v>0</v>
      </c>
      <c r="AB2084">
        <f>'Energy consumption (raw)'!Z2034*Lists!$H$96</f>
        <v>0</v>
      </c>
      <c r="AC2084">
        <f>'Energy consumption (raw)'!AA2034*Lists!$H$98</f>
        <v>0</v>
      </c>
      <c r="AD2084">
        <f>'Energy consumption (raw)'!AB2034*Lists!$H$99</f>
        <v>0</v>
      </c>
      <c r="AE2084">
        <f>'Energy consumption (raw)'!AC2034*Lists!$H$101</f>
        <v>0</v>
      </c>
      <c r="AF2084">
        <f>'Energy consumption (raw)'!AD2034*Lists!$H$101</f>
        <v>0</v>
      </c>
      <c r="AG2084">
        <f>'Energy consumption (raw)'!AE2034*Lists!$H$101</f>
        <v>0</v>
      </c>
      <c r="AH2084">
        <f>'Energy consumption (raw)'!AF2034*Lists!$H$100</f>
        <v>0</v>
      </c>
      <c r="AI2084" s="167">
        <f t="shared" si="145"/>
        <v>62994.14057000001</v>
      </c>
      <c r="AJ2084" s="179">
        <f>'Energy consumption (raw)'!AG2034</f>
        <v>62994.14057000001</v>
      </c>
      <c r="AK2084" s="179">
        <f>'Energy consumption (raw)'!AH2034</f>
        <v>21050.202422900002</v>
      </c>
      <c r="AL2084">
        <f>IF(ROUND(AI2084,-3)=ROUND('Energy consumption (raw)'!AG2034,-3),1,0)</f>
        <v>1</v>
      </c>
      <c r="AM2084" s="179" t="str">
        <f>'Energy consumption (raw)'!AJ2034</f>
        <v>49. Ba Ria Vung Tau</v>
      </c>
      <c r="AN2084">
        <f>VLOOKUP(AM2084,Lists!$F$9:$G$71,2,FALSE)</f>
        <v>1</v>
      </c>
    </row>
    <row r="2085" spans="2:40" x14ac:dyDescent="0.25">
      <c r="B2085" s="65" t="str">
        <f t="shared" si="143"/>
        <v>Industry1933</v>
      </c>
      <c r="C2085" s="179">
        <f>'Energy consumption (raw)'!B2035</f>
        <v>1933</v>
      </c>
      <c r="D2085" s="179">
        <f>'Energy consumption (raw)'!C2035</f>
        <v>0</v>
      </c>
      <c r="E2085" s="179">
        <f>'Energy consumption (raw)'!D2035</f>
        <v>0</v>
      </c>
      <c r="F2085" s="179" t="str">
        <f>'Energy consumption (raw)'!E2035</f>
        <v>Công nghiệp</v>
      </c>
      <c r="G2085" s="179" t="str">
        <f>'Energy consumption (raw)'!F2035</f>
        <v>Sản xuất tinh bột và các sản phẩm từ tinh bột</v>
      </c>
      <c r="H2085" s="179" t="str">
        <f>'Energy consumption (raw)'!G2035</f>
        <v>Industry</v>
      </c>
      <c r="I2085" s="179" t="str">
        <f>'Energy consumption (raw)'!I2035</f>
        <v>10 Manufacture of food products</v>
      </c>
      <c r="J2085" s="179" t="str">
        <f>INDEX(Sector!$E$6:$E$46,MATCH('Energy consumption (toe)'!I2085,Sector!$B$6:$B$46,FALSE))</f>
        <v>Manufacture of food products</v>
      </c>
      <c r="K2085" s="179">
        <f>IFERROR('Energy consumption (raw)'!J2035*Lists!$H$84,)</f>
        <v>0</v>
      </c>
      <c r="L2085" s="179">
        <f>'Energy consumption (raw)'!K2035*Lists!$H$84</f>
        <v>2636.6012500000002</v>
      </c>
      <c r="M2085" s="179">
        <f>'Energy consumption (raw)'!L2035*Lists!$H$84</f>
        <v>0</v>
      </c>
      <c r="N2085" s="179">
        <f>'Energy consumption (raw)'!M2035*Lists!$H$84</f>
        <v>0</v>
      </c>
      <c r="O2085" s="178">
        <f t="shared" si="144"/>
        <v>2636.6012500000002</v>
      </c>
      <c r="P2085">
        <f>'Energy consumption (raw)'!N2035*Lists!$H$85</f>
        <v>0</v>
      </c>
      <c r="Q2085">
        <f>'Energy consumption (raw)'!O2035*Lists!$H$86</f>
        <v>0</v>
      </c>
      <c r="R2085">
        <f>'Energy consumption (raw)'!P2035*Lists!$H$87</f>
        <v>0</v>
      </c>
      <c r="S2085">
        <f>'Energy consumption (raw)'!Q2035*Lists!$H$88</f>
        <v>0</v>
      </c>
      <c r="T2085">
        <f>'Energy consumption (raw)'!R2035*Lists!$H$89</f>
        <v>0</v>
      </c>
      <c r="U2085">
        <f>'Energy consumption (raw)'!S2035*Lists!$H$90</f>
        <v>0</v>
      </c>
      <c r="V2085">
        <f>'Energy consumption (raw)'!T2035*Lists!$H$91</f>
        <v>0</v>
      </c>
      <c r="W2085">
        <f>'Energy consumption (raw)'!U2035*Lists!$H$92</f>
        <v>0</v>
      </c>
      <c r="X2085">
        <f>'Energy consumption (raw)'!V2035*Lists!$H$93</f>
        <v>0</v>
      </c>
      <c r="Y2085">
        <f>'Energy consumption (raw)'!W2035*Lists!$H$94</f>
        <v>0</v>
      </c>
      <c r="Z2085">
        <f>'Energy consumption (raw)'!X2035*Lists!$H$96*1000000</f>
        <v>0</v>
      </c>
      <c r="AA2085">
        <f>'Energy consumption (raw)'!Y2035*Lists!$H$97</f>
        <v>0</v>
      </c>
      <c r="AB2085">
        <f>'Energy consumption (raw)'!Z2035*Lists!$H$96</f>
        <v>0</v>
      </c>
      <c r="AC2085">
        <f>'Energy consumption (raw)'!AA2035*Lists!$H$98</f>
        <v>0</v>
      </c>
      <c r="AD2085">
        <f>'Energy consumption (raw)'!AB2035*Lists!$H$99</f>
        <v>0</v>
      </c>
      <c r="AE2085">
        <f>'Energy consumption (raw)'!AC2035*Lists!$H$101</f>
        <v>0</v>
      </c>
      <c r="AF2085">
        <f>'Energy consumption (raw)'!AD2035*Lists!$H$101</f>
        <v>0</v>
      </c>
      <c r="AG2085">
        <f>'Energy consumption (raw)'!AE2035*Lists!$H$101</f>
        <v>0</v>
      </c>
      <c r="AH2085">
        <f>'Energy consumption (raw)'!AF2035*Lists!$H$100</f>
        <v>0</v>
      </c>
      <c r="AI2085" s="167">
        <f t="shared" si="145"/>
        <v>2636.6012500000002</v>
      </c>
      <c r="AJ2085" s="179">
        <f>'Energy consumption (raw)'!AG2035</f>
        <v>2636.6012500000002</v>
      </c>
      <c r="AK2085" s="179">
        <f>'Energy consumption (raw)'!AH2035</f>
        <v>0</v>
      </c>
      <c r="AL2085">
        <f>IF(ROUND(AI2085,-3)=ROUND('Energy consumption (raw)'!AG2035,-3),1,0)</f>
        <v>1</v>
      </c>
      <c r="AM2085" s="179" t="str">
        <f>'Energy consumption (raw)'!AJ2035</f>
        <v>49. Ba Ria Vung Tau</v>
      </c>
      <c r="AN2085">
        <f>VLOOKUP(AM2085,Lists!$F$9:$G$71,2,FALSE)</f>
        <v>1</v>
      </c>
    </row>
    <row r="2086" spans="2:40" x14ac:dyDescent="0.25">
      <c r="B2086" s="65" t="str">
        <f t="shared" si="143"/>
        <v>Industry1934</v>
      </c>
      <c r="C2086" s="179">
        <f>'Energy consumption (raw)'!B2036</f>
        <v>1934</v>
      </c>
      <c r="D2086" s="179">
        <f>'Energy consumption (raw)'!C2036</f>
        <v>0</v>
      </c>
      <c r="E2086" s="179">
        <f>'Energy consumption (raw)'!D2036</f>
        <v>0</v>
      </c>
      <c r="F2086" s="179" t="str">
        <f>'Energy consumption (raw)'!E2036</f>
        <v>Công nghiệp</v>
      </c>
      <c r="G2086" s="179" t="str">
        <f>'Energy consumption (raw)'!F2036</f>
        <v>Hoạt động dịch vụ hỗ trợ kinh doanh khác còn lại chưa được phân vào đâu</v>
      </c>
      <c r="H2086" s="179" t="str">
        <f>'Energy consumption (raw)'!G2036</f>
        <v>Industry</v>
      </c>
      <c r="I2086" s="179" t="str">
        <f>'Energy consumption (raw)'!I2036</f>
        <v>32 Other manufacturing</v>
      </c>
      <c r="J2086" s="179" t="str">
        <f>INDEX(Sector!$E$6:$E$46,MATCH('Energy consumption (toe)'!I2086,Sector!$B$6:$B$46,FALSE))</f>
        <v>Other manufacturing</v>
      </c>
      <c r="K2086" s="179">
        <f>IFERROR('Energy consumption (raw)'!J2036*Lists!$H$84,)</f>
        <v>1573.01135</v>
      </c>
      <c r="L2086" s="179">
        <f>'Energy consumption (raw)'!K2036*Lists!$H$84</f>
        <v>1573.01135</v>
      </c>
      <c r="M2086" s="179">
        <f>'Energy consumption (raw)'!L2036*Lists!$H$84</f>
        <v>0</v>
      </c>
      <c r="N2086" s="179">
        <f>'Energy consumption (raw)'!M2036*Lists!$H$84</f>
        <v>0</v>
      </c>
      <c r="O2086" s="178">
        <f t="shared" si="144"/>
        <v>1573.01135</v>
      </c>
      <c r="P2086">
        <f>'Energy consumption (raw)'!N2036*Lists!$H$85</f>
        <v>0</v>
      </c>
      <c r="Q2086">
        <f>'Energy consumption (raw)'!O2036*Lists!$H$86</f>
        <v>0</v>
      </c>
      <c r="R2086">
        <f>'Energy consumption (raw)'!P2036*Lists!$H$87</f>
        <v>0</v>
      </c>
      <c r="S2086">
        <f>'Energy consumption (raw)'!Q2036*Lists!$H$88</f>
        <v>0</v>
      </c>
      <c r="T2086">
        <f>'Energy consumption (raw)'!R2036*Lists!$H$89</f>
        <v>0</v>
      </c>
      <c r="U2086">
        <f>'Energy consumption (raw)'!S2036*Lists!$H$90</f>
        <v>0</v>
      </c>
      <c r="V2086">
        <f>'Energy consumption (raw)'!T2036*Lists!$H$91</f>
        <v>0</v>
      </c>
      <c r="W2086">
        <f>'Energy consumption (raw)'!U2036*Lists!$H$92</f>
        <v>0</v>
      </c>
      <c r="X2086">
        <f>'Energy consumption (raw)'!V2036*Lists!$H$93</f>
        <v>0</v>
      </c>
      <c r="Y2086">
        <f>'Energy consumption (raw)'!W2036*Lists!$H$94</f>
        <v>0</v>
      </c>
      <c r="Z2086">
        <f>'Energy consumption (raw)'!X2036*Lists!$H$96*1000000</f>
        <v>0</v>
      </c>
      <c r="AA2086">
        <f>'Energy consumption (raw)'!Y2036*Lists!$H$97</f>
        <v>0</v>
      </c>
      <c r="AB2086">
        <f>'Energy consumption (raw)'!Z2036*Lists!$H$96</f>
        <v>0</v>
      </c>
      <c r="AC2086">
        <f>'Energy consumption (raw)'!AA2036*Lists!$H$98</f>
        <v>0</v>
      </c>
      <c r="AD2086">
        <f>'Energy consumption (raw)'!AB2036*Lists!$H$99</f>
        <v>0</v>
      </c>
      <c r="AE2086">
        <f>'Energy consumption (raw)'!AC2036*Lists!$H$101</f>
        <v>0</v>
      </c>
      <c r="AF2086">
        <f>'Energy consumption (raw)'!AD2036*Lists!$H$101</f>
        <v>0</v>
      </c>
      <c r="AG2086">
        <f>'Energy consumption (raw)'!AE2036*Lists!$H$101</f>
        <v>0</v>
      </c>
      <c r="AH2086">
        <f>'Energy consumption (raw)'!AF2036*Lists!$H$100</f>
        <v>0</v>
      </c>
      <c r="AI2086" s="167">
        <f t="shared" si="145"/>
        <v>1573.01135</v>
      </c>
      <c r="AJ2086" s="179">
        <f>'Energy consumption (raw)'!AG2036</f>
        <v>1573.01135</v>
      </c>
      <c r="AK2086" s="179">
        <f>'Energy consumption (raw)'!AH2036</f>
        <v>0</v>
      </c>
      <c r="AL2086">
        <f>IF(ROUND(AI2086,-3)=ROUND('Energy consumption (raw)'!AG2036,-3),1,0)</f>
        <v>1</v>
      </c>
      <c r="AM2086" s="179" t="str">
        <f>'Energy consumption (raw)'!AJ2036</f>
        <v>49. Ba Ria Vung Tau</v>
      </c>
      <c r="AN2086">
        <f>VLOOKUP(AM2086,Lists!$F$9:$G$71,2,FALSE)</f>
        <v>1</v>
      </c>
    </row>
    <row r="2087" spans="2:40" x14ac:dyDescent="0.25">
      <c r="B2087" s="65" t="str">
        <f t="shared" si="143"/>
        <v>Industry1935</v>
      </c>
      <c r="C2087" s="179">
        <f>'Energy consumption (raw)'!B2037</f>
        <v>1935</v>
      </c>
      <c r="D2087" s="179">
        <f>'Energy consumption (raw)'!C2037</f>
        <v>0</v>
      </c>
      <c r="E2087" s="179">
        <f>'Energy consumption (raw)'!D2037</f>
        <v>0</v>
      </c>
      <c r="F2087" s="179" t="str">
        <f>'Energy consumption (raw)'!E2037</f>
        <v>Công nghiệp</v>
      </c>
      <c r="G2087" s="179" t="str">
        <f>'Energy consumption (raw)'!F2037</f>
        <v>Sản xuất dụng cụ thể dục, thể thao</v>
      </c>
      <c r="H2087" s="179" t="str">
        <f>'Energy consumption (raw)'!G2037</f>
        <v>Industry</v>
      </c>
      <c r="I2087" s="179" t="str">
        <f>'Energy consumption (raw)'!I2037</f>
        <v>32 Other manufacturing</v>
      </c>
      <c r="J2087" s="179" t="str">
        <f>INDEX(Sector!$E$6:$E$46,MATCH('Energy consumption (toe)'!I2087,Sector!$B$6:$B$46,FALSE))</f>
        <v>Other manufacturing</v>
      </c>
      <c r="K2087" s="179">
        <f>IFERROR('Energy consumption (raw)'!J2037*Lists!$H$84,)</f>
        <v>1786.7014200000001</v>
      </c>
      <c r="L2087" s="179">
        <f>'Energy consumption (raw)'!K2037*Lists!$H$84</f>
        <v>1786.7014200000001</v>
      </c>
      <c r="M2087" s="179">
        <f>'Energy consumption (raw)'!L2037*Lists!$H$84</f>
        <v>0</v>
      </c>
      <c r="N2087" s="179">
        <f>'Energy consumption (raw)'!M2037*Lists!$H$84</f>
        <v>0</v>
      </c>
      <c r="O2087" s="178">
        <f t="shared" si="144"/>
        <v>1786.7014200000001</v>
      </c>
      <c r="P2087">
        <f>'Energy consumption (raw)'!N2037*Lists!$H$85</f>
        <v>0</v>
      </c>
      <c r="Q2087">
        <f>'Energy consumption (raw)'!O2037*Lists!$H$86</f>
        <v>0</v>
      </c>
      <c r="R2087">
        <f>'Energy consumption (raw)'!P2037*Lists!$H$87</f>
        <v>0</v>
      </c>
      <c r="S2087">
        <f>'Energy consumption (raw)'!Q2037*Lists!$H$88</f>
        <v>0</v>
      </c>
      <c r="T2087">
        <f>'Energy consumption (raw)'!R2037*Lists!$H$89</f>
        <v>0</v>
      </c>
      <c r="U2087">
        <f>'Energy consumption (raw)'!S2037*Lists!$H$90</f>
        <v>0</v>
      </c>
      <c r="V2087">
        <f>'Energy consumption (raw)'!T2037*Lists!$H$91</f>
        <v>0</v>
      </c>
      <c r="W2087">
        <f>'Energy consumption (raw)'!U2037*Lists!$H$92</f>
        <v>0</v>
      </c>
      <c r="X2087">
        <f>'Energy consumption (raw)'!V2037*Lists!$H$93</f>
        <v>0</v>
      </c>
      <c r="Y2087">
        <f>'Energy consumption (raw)'!W2037*Lists!$H$94</f>
        <v>0</v>
      </c>
      <c r="Z2087">
        <f>'Energy consumption (raw)'!X2037*Lists!$H$96*1000000</f>
        <v>0</v>
      </c>
      <c r="AA2087">
        <f>'Energy consumption (raw)'!Y2037*Lists!$H$97</f>
        <v>0</v>
      </c>
      <c r="AB2087">
        <f>'Energy consumption (raw)'!Z2037*Lists!$H$96</f>
        <v>0</v>
      </c>
      <c r="AC2087">
        <f>'Energy consumption (raw)'!AA2037*Lists!$H$98</f>
        <v>0</v>
      </c>
      <c r="AD2087">
        <f>'Energy consumption (raw)'!AB2037*Lists!$H$99</f>
        <v>0</v>
      </c>
      <c r="AE2087">
        <f>'Energy consumption (raw)'!AC2037*Lists!$H$101</f>
        <v>0</v>
      </c>
      <c r="AF2087">
        <f>'Energy consumption (raw)'!AD2037*Lists!$H$101</f>
        <v>0</v>
      </c>
      <c r="AG2087">
        <f>'Energy consumption (raw)'!AE2037*Lists!$H$101</f>
        <v>0</v>
      </c>
      <c r="AH2087">
        <f>'Energy consumption (raw)'!AF2037*Lists!$H$100</f>
        <v>0</v>
      </c>
      <c r="AI2087" s="167">
        <f t="shared" si="145"/>
        <v>1786.7014200000001</v>
      </c>
      <c r="AJ2087" s="179">
        <f>'Energy consumption (raw)'!AG2037</f>
        <v>1786.7014200000001</v>
      </c>
      <c r="AK2087" s="179">
        <f>'Energy consumption (raw)'!AH2037</f>
        <v>1876.5511000000001</v>
      </c>
      <c r="AL2087">
        <f>IF(ROUND(AI2087,-3)=ROUND('Energy consumption (raw)'!AG2037,-3),1,0)</f>
        <v>1</v>
      </c>
      <c r="AM2087" s="179" t="str">
        <f>'Energy consumption (raw)'!AJ2037</f>
        <v>49. Ba Ria Vung Tau</v>
      </c>
      <c r="AN2087">
        <f>VLOOKUP(AM2087,Lists!$F$9:$G$71,2,FALSE)</f>
        <v>1</v>
      </c>
    </row>
    <row r="2088" spans="2:40" x14ac:dyDescent="0.25">
      <c r="B2088" s="65" t="str">
        <f t="shared" si="143"/>
        <v>Industry1936</v>
      </c>
      <c r="C2088" s="179">
        <f>'Energy consumption (raw)'!B2038</f>
        <v>1936</v>
      </c>
      <c r="D2088" s="179">
        <f>'Energy consumption (raw)'!C2038</f>
        <v>0</v>
      </c>
      <c r="E2088" s="179">
        <f>'Energy consumption (raw)'!D2038</f>
        <v>0</v>
      </c>
      <c r="F2088" s="179" t="str">
        <f>'Energy consumption (raw)'!E2038</f>
        <v>Công nghiệp</v>
      </c>
      <c r="G2088" s="179" t="str">
        <f>'Energy consumption (raw)'!F2038</f>
        <v>Sản xuất sắt, thép gang</v>
      </c>
      <c r="H2088" s="179" t="str">
        <f>'Energy consumption (raw)'!G2038</f>
        <v>Industry</v>
      </c>
      <c r="I2088" s="179" t="str">
        <f>'Energy consumption (raw)'!I2038</f>
        <v>24 Manufacture of basic metals</v>
      </c>
      <c r="J2088" s="179" t="str">
        <f>INDEX(Sector!$E$6:$E$46,MATCH('Energy consumption (toe)'!I2088,Sector!$B$6:$B$46,FALSE))</f>
        <v>Manufacture of basic metals</v>
      </c>
      <c r="K2088" s="179">
        <f>IFERROR('Energy consumption (raw)'!J2038*Lists!$H$84,)</f>
        <v>62494.44713</v>
      </c>
      <c r="L2088" s="179">
        <f>'Energy consumption (raw)'!K2038*Lists!$H$84</f>
        <v>48609.237010000004</v>
      </c>
      <c r="M2088" s="179">
        <f>'Energy consumption (raw)'!L2038*Lists!$H$84</f>
        <v>0</v>
      </c>
      <c r="N2088" s="179">
        <f>'Energy consumption (raw)'!M2038*Lists!$H$84</f>
        <v>0</v>
      </c>
      <c r="O2088" s="178">
        <f t="shared" si="144"/>
        <v>48609.237010000004</v>
      </c>
      <c r="P2088">
        <f>'Energy consumption (raw)'!N2038*Lists!$H$85</f>
        <v>0</v>
      </c>
      <c r="Q2088">
        <f>'Energy consumption (raw)'!O2038*Lists!$H$86</f>
        <v>0</v>
      </c>
      <c r="R2088">
        <f>'Energy consumption (raw)'!P2038*Lists!$H$87</f>
        <v>0</v>
      </c>
      <c r="S2088">
        <f>'Energy consumption (raw)'!Q2038*Lists!$H$88</f>
        <v>0</v>
      </c>
      <c r="T2088">
        <f>'Energy consumption (raw)'!R2038*Lists!$H$89</f>
        <v>0</v>
      </c>
      <c r="U2088">
        <f>'Energy consumption (raw)'!S2038*Lists!$H$90</f>
        <v>0</v>
      </c>
      <c r="V2088">
        <f>'Energy consumption (raw)'!T2038*Lists!$H$91</f>
        <v>0</v>
      </c>
      <c r="W2088">
        <f>'Energy consumption (raw)'!U2038*Lists!$H$92</f>
        <v>0</v>
      </c>
      <c r="X2088">
        <f>'Energy consumption (raw)'!V2038*Lists!$H$93</f>
        <v>0</v>
      </c>
      <c r="Y2088">
        <f>'Energy consumption (raw)'!W2038*Lists!$H$94</f>
        <v>0</v>
      </c>
      <c r="Z2088">
        <f>'Energy consumption (raw)'!X2038*Lists!$H$96*1000000</f>
        <v>19296</v>
      </c>
      <c r="AA2088">
        <f>'Energy consumption (raw)'!Y2038*Lists!$H$97</f>
        <v>0</v>
      </c>
      <c r="AB2088">
        <f>'Energy consumption (raw)'!Z2038*Lists!$H$96</f>
        <v>0</v>
      </c>
      <c r="AC2088">
        <f>'Energy consumption (raw)'!AA2038*Lists!$H$98</f>
        <v>0</v>
      </c>
      <c r="AD2088">
        <f>'Energy consumption (raw)'!AB2038*Lists!$H$99</f>
        <v>0</v>
      </c>
      <c r="AE2088">
        <f>'Energy consumption (raw)'!AC2038*Lists!$H$101</f>
        <v>0</v>
      </c>
      <c r="AF2088">
        <f>'Energy consumption (raw)'!AD2038*Lists!$H$101</f>
        <v>0</v>
      </c>
      <c r="AG2088">
        <f>'Energy consumption (raw)'!AE2038*Lists!$H$101</f>
        <v>0</v>
      </c>
      <c r="AH2088">
        <f>'Energy consumption (raw)'!AF2038*Lists!$H$100</f>
        <v>0</v>
      </c>
      <c r="AI2088" s="167">
        <f t="shared" si="145"/>
        <v>67905.237010000012</v>
      </c>
      <c r="AJ2088" s="179">
        <f>'Energy consumption (raw)'!AG2038</f>
        <v>67905.237010000012</v>
      </c>
      <c r="AK2088" s="179">
        <f>'Energy consumption (raw)'!AH2038</f>
        <v>0</v>
      </c>
      <c r="AL2088">
        <f>IF(ROUND(AI2088,-3)=ROUND('Energy consumption (raw)'!AG2038,-3),1,0)</f>
        <v>1</v>
      </c>
      <c r="AM2088" s="179" t="str">
        <f>'Energy consumption (raw)'!AJ2038</f>
        <v>49. Ba Ria Vung Tau</v>
      </c>
      <c r="AN2088">
        <f>VLOOKUP(AM2088,Lists!$F$9:$G$71,2,FALSE)</f>
        <v>1</v>
      </c>
    </row>
    <row r="2089" spans="2:40" x14ac:dyDescent="0.25">
      <c r="B2089" s="65" t="str">
        <f t="shared" si="143"/>
        <v>Industry1937</v>
      </c>
      <c r="C2089" s="179">
        <f>'Energy consumption (raw)'!B2039</f>
        <v>1937</v>
      </c>
      <c r="D2089" s="179">
        <f>'Energy consumption (raw)'!C2039</f>
        <v>0</v>
      </c>
      <c r="E2089" s="179">
        <f>'Energy consumption (raw)'!D2039</f>
        <v>0</v>
      </c>
      <c r="F2089" s="179" t="str">
        <f>'Energy consumption (raw)'!E2039</f>
        <v>Công nghiệp</v>
      </c>
      <c r="G2089" s="179" t="str">
        <f>'Energy consumption (raw)'!F2039</f>
        <v>Sản xuất sợi</v>
      </c>
      <c r="H2089" s="179" t="str">
        <f>'Energy consumption (raw)'!G2039</f>
        <v>Industry</v>
      </c>
      <c r="I2089" s="179" t="str">
        <f>'Energy consumption (raw)'!I2039</f>
        <v>13 Manufacture of textiles</v>
      </c>
      <c r="J2089" s="179" t="str">
        <f>INDEX(Sector!$E$6:$E$46,MATCH('Energy consumption (toe)'!I2089,Sector!$B$6:$B$46,FALSE))</f>
        <v>Manufacture of textiles</v>
      </c>
      <c r="K2089" s="179">
        <f>IFERROR('Energy consumption (raw)'!J2039*Lists!$H$84,)</f>
        <v>1855.4266400000001</v>
      </c>
      <c r="L2089" s="179">
        <f>'Energy consumption (raw)'!K2039*Lists!$H$84</f>
        <v>10878.643760000001</v>
      </c>
      <c r="M2089" s="179">
        <f>'Energy consumption (raw)'!L2039*Lists!$H$84</f>
        <v>0</v>
      </c>
      <c r="N2089" s="179">
        <f>'Energy consumption (raw)'!M2039*Lists!$H$84</f>
        <v>0</v>
      </c>
      <c r="O2089" s="178">
        <f t="shared" si="144"/>
        <v>10878.643760000001</v>
      </c>
      <c r="P2089">
        <f>'Energy consumption (raw)'!N2039*Lists!$H$85</f>
        <v>0</v>
      </c>
      <c r="Q2089">
        <f>'Energy consumption (raw)'!O2039*Lists!$H$86</f>
        <v>0</v>
      </c>
      <c r="R2089">
        <f>'Energy consumption (raw)'!P2039*Lists!$H$87</f>
        <v>0</v>
      </c>
      <c r="S2089">
        <f>'Energy consumption (raw)'!Q2039*Lists!$H$88</f>
        <v>0</v>
      </c>
      <c r="T2089">
        <f>'Energy consumption (raw)'!R2039*Lists!$H$89</f>
        <v>0</v>
      </c>
      <c r="U2089">
        <f>'Energy consumption (raw)'!S2039*Lists!$H$90</f>
        <v>0</v>
      </c>
      <c r="V2089">
        <f>'Energy consumption (raw)'!T2039*Lists!$H$91</f>
        <v>0</v>
      </c>
      <c r="W2089">
        <f>'Energy consumption (raw)'!U2039*Lists!$H$92</f>
        <v>0</v>
      </c>
      <c r="X2089">
        <f>'Energy consumption (raw)'!V2039*Lists!$H$93</f>
        <v>0</v>
      </c>
      <c r="Y2089">
        <f>'Energy consumption (raw)'!W2039*Lists!$H$94</f>
        <v>0</v>
      </c>
      <c r="Z2089">
        <f>'Energy consumption (raw)'!X2039*Lists!$H$96*1000000</f>
        <v>0</v>
      </c>
      <c r="AA2089">
        <f>'Energy consumption (raw)'!Y2039*Lists!$H$97</f>
        <v>0</v>
      </c>
      <c r="AB2089">
        <f>'Energy consumption (raw)'!Z2039*Lists!$H$96</f>
        <v>0</v>
      </c>
      <c r="AC2089">
        <f>'Energy consumption (raw)'!AA2039*Lists!$H$98</f>
        <v>0</v>
      </c>
      <c r="AD2089">
        <f>'Energy consumption (raw)'!AB2039*Lists!$H$99</f>
        <v>0</v>
      </c>
      <c r="AE2089">
        <f>'Energy consumption (raw)'!AC2039*Lists!$H$101</f>
        <v>0</v>
      </c>
      <c r="AF2089">
        <f>'Energy consumption (raw)'!AD2039*Lists!$H$101</f>
        <v>0</v>
      </c>
      <c r="AG2089">
        <f>'Energy consumption (raw)'!AE2039*Lists!$H$101</f>
        <v>0</v>
      </c>
      <c r="AH2089">
        <f>'Energy consumption (raw)'!AF2039*Lists!$H$100</f>
        <v>0</v>
      </c>
      <c r="AI2089" s="167">
        <f t="shared" si="145"/>
        <v>10878.643760000001</v>
      </c>
      <c r="AJ2089" s="179">
        <f>'Energy consumption (raw)'!AG2039</f>
        <v>10878.643760000001</v>
      </c>
      <c r="AK2089" s="179">
        <f>'Energy consumption (raw)'!AH2039</f>
        <v>10204.22932</v>
      </c>
      <c r="AL2089">
        <f>IF(ROUND(AI2089,-3)=ROUND('Energy consumption (raw)'!AG2039,-3),1,0)</f>
        <v>1</v>
      </c>
      <c r="AM2089" s="179" t="str">
        <f>'Energy consumption (raw)'!AJ2039</f>
        <v>49. Ba Ria Vung Tau</v>
      </c>
      <c r="AN2089">
        <f>VLOOKUP(AM2089,Lists!$F$9:$G$71,2,FALSE)</f>
        <v>1</v>
      </c>
    </row>
    <row r="2090" spans="2:40" x14ac:dyDescent="0.25">
      <c r="B2090" s="65" t="str">
        <f t="shared" si="143"/>
        <v>Industry1938</v>
      </c>
      <c r="C2090" s="179">
        <f>'Energy consumption (raw)'!B2040</f>
        <v>1938</v>
      </c>
      <c r="D2090" s="179">
        <f>'Energy consumption (raw)'!C2040</f>
        <v>0</v>
      </c>
      <c r="E2090" s="179">
        <f>'Energy consumption (raw)'!D2040</f>
        <v>0</v>
      </c>
      <c r="F2090" s="179" t="str">
        <f>'Energy consumption (raw)'!E2040</f>
        <v>Công nghiệp</v>
      </c>
      <c r="G2090" s="179" t="str">
        <f>'Energy consumption (raw)'!F2040</f>
        <v>Sản xuất bia và mạch nha ủ men bia</v>
      </c>
      <c r="H2090" s="179" t="str">
        <f>'Energy consumption (raw)'!G2040</f>
        <v>Industry</v>
      </c>
      <c r="I2090" s="179" t="str">
        <f>'Energy consumption (raw)'!I2040</f>
        <v>11 Manufacture of beverages</v>
      </c>
      <c r="J2090" s="179" t="str">
        <f>INDEX(Sector!$E$6:$E$46,MATCH('Energy consumption (toe)'!I2090,Sector!$B$6:$B$46,FALSE))</f>
        <v>Manufacture of beverages</v>
      </c>
      <c r="K2090" s="179">
        <f>IFERROR('Energy consumption (raw)'!J2040*Lists!$H$84,)</f>
        <v>1159.2867600000002</v>
      </c>
      <c r="L2090" s="179">
        <f>'Energy consumption (raw)'!K2040*Lists!$H$84</f>
        <v>3981.2486000000004</v>
      </c>
      <c r="M2090" s="179">
        <f>'Energy consumption (raw)'!L2040*Lists!$H$84</f>
        <v>0</v>
      </c>
      <c r="N2090" s="179">
        <f>'Energy consumption (raw)'!M2040*Lists!$H$84</f>
        <v>0</v>
      </c>
      <c r="O2090" s="178">
        <f t="shared" si="144"/>
        <v>3981.2486000000004</v>
      </c>
      <c r="P2090">
        <f>'Energy consumption (raw)'!N2040*Lists!$H$85</f>
        <v>0</v>
      </c>
      <c r="Q2090">
        <f>'Energy consumption (raw)'!O2040*Lists!$H$86</f>
        <v>0</v>
      </c>
      <c r="R2090">
        <f>'Energy consumption (raw)'!P2040*Lists!$H$87</f>
        <v>0</v>
      </c>
      <c r="S2090">
        <f>'Energy consumption (raw)'!Q2040*Lists!$H$88</f>
        <v>0</v>
      </c>
      <c r="T2090">
        <f>'Energy consumption (raw)'!R2040*Lists!$H$89</f>
        <v>0</v>
      </c>
      <c r="U2090">
        <f>'Energy consumption (raw)'!S2040*Lists!$H$90</f>
        <v>0</v>
      </c>
      <c r="V2090">
        <f>'Energy consumption (raw)'!T2040*Lists!$H$91</f>
        <v>0</v>
      </c>
      <c r="W2090">
        <f>'Energy consumption (raw)'!U2040*Lists!$H$92</f>
        <v>0</v>
      </c>
      <c r="X2090">
        <f>'Energy consumption (raw)'!V2040*Lists!$H$93</f>
        <v>0</v>
      </c>
      <c r="Y2090">
        <f>'Energy consumption (raw)'!W2040*Lists!$H$94</f>
        <v>0</v>
      </c>
      <c r="Z2090">
        <f>'Energy consumption (raw)'!X2040*Lists!$H$96*1000000</f>
        <v>0</v>
      </c>
      <c r="AA2090">
        <f>'Energy consumption (raw)'!Y2040*Lists!$H$97</f>
        <v>0</v>
      </c>
      <c r="AB2090">
        <f>'Energy consumption (raw)'!Z2040*Lists!$H$96</f>
        <v>0</v>
      </c>
      <c r="AC2090">
        <f>'Energy consumption (raw)'!AA2040*Lists!$H$98</f>
        <v>0</v>
      </c>
      <c r="AD2090">
        <f>'Energy consumption (raw)'!AB2040*Lists!$H$99</f>
        <v>0</v>
      </c>
      <c r="AE2090">
        <f>'Energy consumption (raw)'!AC2040*Lists!$H$101</f>
        <v>0</v>
      </c>
      <c r="AF2090">
        <f>'Energy consumption (raw)'!AD2040*Lists!$H$101</f>
        <v>0</v>
      </c>
      <c r="AG2090">
        <f>'Energy consumption (raw)'!AE2040*Lists!$H$101</f>
        <v>0</v>
      </c>
      <c r="AH2090">
        <f>'Energy consumption (raw)'!AF2040*Lists!$H$100</f>
        <v>0</v>
      </c>
      <c r="AI2090" s="167">
        <f t="shared" si="145"/>
        <v>3981.2486000000004</v>
      </c>
      <c r="AJ2090" s="179">
        <f>'Energy consumption (raw)'!AG2040</f>
        <v>3981.2486000000004</v>
      </c>
      <c r="AK2090" s="179">
        <f>'Energy consumption (raw)'!AH2040</f>
        <v>0</v>
      </c>
      <c r="AL2090">
        <f>IF(ROUND(AI2090,-3)=ROUND('Energy consumption (raw)'!AG2040,-3),1,0)</f>
        <v>1</v>
      </c>
      <c r="AM2090" s="179" t="str">
        <f>'Energy consumption (raw)'!AJ2040</f>
        <v>49. Ba Ria Vung Tau</v>
      </c>
      <c r="AN2090">
        <f>VLOOKUP(AM2090,Lists!$F$9:$G$71,2,FALSE)</f>
        <v>1</v>
      </c>
    </row>
    <row r="2091" spans="2:40" x14ac:dyDescent="0.25">
      <c r="B2091" s="65" t="str">
        <f t="shared" si="143"/>
        <v>Industry1939</v>
      </c>
      <c r="C2091" s="179">
        <f>'Energy consumption (raw)'!B2041</f>
        <v>1939</v>
      </c>
      <c r="D2091" s="179">
        <f>'Energy consumption (raw)'!C2041</f>
        <v>0</v>
      </c>
      <c r="E2091" s="179">
        <f>'Energy consumption (raw)'!D2041</f>
        <v>0</v>
      </c>
      <c r="F2091" s="179" t="str">
        <f>'Energy consumption (raw)'!E2041</f>
        <v>Công nghiệp</v>
      </c>
      <c r="G2091" s="179" t="str">
        <f>'Energy consumption (raw)'!F2041</f>
        <v>Sản xuất sản phẩm dầu mỏ tinh chế</v>
      </c>
      <c r="H2091" s="179" t="str">
        <f>'Energy consumption (raw)'!G2041</f>
        <v>Industry</v>
      </c>
      <c r="I2091" s="179" t="str">
        <f>'Energy consumption (raw)'!I2041</f>
        <v>19 Manufacture of coke and refined petroleum products</v>
      </c>
      <c r="J2091" s="179" t="str">
        <f>INDEX(Sector!$E$6:$E$46,MATCH('Energy consumption (toe)'!I2091,Sector!$B$6:$B$46,FALSE))</f>
        <v>Manufacture of coke and refined petroleum products</v>
      </c>
      <c r="K2091" s="179">
        <f>IFERROR('Energy consumption (raw)'!J2041*Lists!$H$84,)</f>
        <v>5799.9672700000001</v>
      </c>
      <c r="L2091" s="179">
        <f>'Energy consumption (raw)'!K2041*Lists!$H$84</f>
        <v>5799.9672700000001</v>
      </c>
      <c r="M2091" s="179">
        <f>'Energy consumption (raw)'!L2041*Lists!$H$84</f>
        <v>0</v>
      </c>
      <c r="N2091" s="179">
        <f>'Energy consumption (raw)'!M2041*Lists!$H$84</f>
        <v>0</v>
      </c>
      <c r="O2091" s="178">
        <f t="shared" si="144"/>
        <v>5799.9672700000001</v>
      </c>
      <c r="P2091">
        <f>'Energy consumption (raw)'!N2041*Lists!$H$85</f>
        <v>0</v>
      </c>
      <c r="Q2091">
        <f>'Energy consumption (raw)'!O2041*Lists!$H$86</f>
        <v>0</v>
      </c>
      <c r="R2091">
        <f>'Energy consumption (raw)'!P2041*Lists!$H$87</f>
        <v>0</v>
      </c>
      <c r="S2091">
        <f>'Energy consumption (raw)'!Q2041*Lists!$H$88</f>
        <v>0</v>
      </c>
      <c r="T2091">
        <f>'Energy consumption (raw)'!R2041*Lists!$H$89</f>
        <v>0</v>
      </c>
      <c r="U2091">
        <f>'Energy consumption (raw)'!S2041*Lists!$H$90</f>
        <v>0</v>
      </c>
      <c r="V2091">
        <f>'Energy consumption (raw)'!T2041*Lists!$H$91</f>
        <v>0</v>
      </c>
      <c r="W2091">
        <f>'Energy consumption (raw)'!U2041*Lists!$H$92</f>
        <v>0</v>
      </c>
      <c r="X2091">
        <f>'Energy consumption (raw)'!V2041*Lists!$H$93</f>
        <v>0</v>
      </c>
      <c r="Y2091">
        <f>'Energy consumption (raw)'!W2041*Lists!$H$94</f>
        <v>0</v>
      </c>
      <c r="Z2091">
        <f>'Energy consumption (raw)'!X2041*Lists!$H$96*1000000</f>
        <v>0</v>
      </c>
      <c r="AA2091">
        <f>'Energy consumption (raw)'!Y2041*Lists!$H$97</f>
        <v>0</v>
      </c>
      <c r="AB2091">
        <f>'Energy consumption (raw)'!Z2041*Lists!$H$96</f>
        <v>0</v>
      </c>
      <c r="AC2091">
        <f>'Energy consumption (raw)'!AA2041*Lists!$H$98</f>
        <v>0</v>
      </c>
      <c r="AD2091">
        <f>'Energy consumption (raw)'!AB2041*Lists!$H$99</f>
        <v>0</v>
      </c>
      <c r="AE2091">
        <f>'Energy consumption (raw)'!AC2041*Lists!$H$101</f>
        <v>0</v>
      </c>
      <c r="AF2091">
        <f>'Energy consumption (raw)'!AD2041*Lists!$H$101</f>
        <v>0</v>
      </c>
      <c r="AG2091">
        <f>'Energy consumption (raw)'!AE2041*Lists!$H$101</f>
        <v>0</v>
      </c>
      <c r="AH2091">
        <f>'Energy consumption (raw)'!AF2041*Lists!$H$100</f>
        <v>0</v>
      </c>
      <c r="AI2091" s="167">
        <f t="shared" si="145"/>
        <v>5799.9672700000001</v>
      </c>
      <c r="AJ2091" s="179">
        <f>'Energy consumption (raw)'!AG2041</f>
        <v>5799.9672700000001</v>
      </c>
      <c r="AK2091" s="179">
        <f>'Energy consumption (raw)'!AH2041</f>
        <v>5808.4692000000005</v>
      </c>
      <c r="AL2091">
        <f>IF(ROUND(AI2091,-3)=ROUND('Energy consumption (raw)'!AG2041,-3),1,0)</f>
        <v>1</v>
      </c>
      <c r="AM2091" s="179" t="str">
        <f>'Energy consumption (raw)'!AJ2041</f>
        <v>49. Ba Ria Vung Tau</v>
      </c>
      <c r="AN2091">
        <f>VLOOKUP(AM2091,Lists!$F$9:$G$71,2,FALSE)</f>
        <v>1</v>
      </c>
    </row>
    <row r="2092" spans="2:40" x14ac:dyDescent="0.25">
      <c r="B2092" s="65" t="str">
        <f t="shared" si="143"/>
        <v>Industry1940</v>
      </c>
      <c r="C2092" s="179">
        <f>'Energy consumption (raw)'!B2042</f>
        <v>1940</v>
      </c>
      <c r="D2092" s="179">
        <f>'Energy consumption (raw)'!C2042</f>
        <v>0</v>
      </c>
      <c r="E2092" s="179">
        <f>'Energy consumption (raw)'!D2042</f>
        <v>0</v>
      </c>
      <c r="F2092" s="179" t="str">
        <f>'Energy consumption (raw)'!E2042</f>
        <v>Công nghiệp</v>
      </c>
      <c r="G2092" s="179" t="str">
        <f>'Energy consumption (raw)'!F2042</f>
        <v>Sản xuất sợi</v>
      </c>
      <c r="H2092" s="179" t="str">
        <f>'Energy consumption (raw)'!G2042</f>
        <v>Industry</v>
      </c>
      <c r="I2092" s="179" t="str">
        <f>'Energy consumption (raw)'!I2042</f>
        <v>13 Manufacture of textiles</v>
      </c>
      <c r="J2092" s="179" t="str">
        <f>INDEX(Sector!$E$6:$E$46,MATCH('Energy consumption (toe)'!I2092,Sector!$B$6:$B$46,FALSE))</f>
        <v>Manufacture of textiles</v>
      </c>
      <c r="K2092" s="179">
        <f>IFERROR('Energy consumption (raw)'!J2042*Lists!$H$84,)</f>
        <v>4688.1586200000002</v>
      </c>
      <c r="L2092" s="179">
        <f>'Energy consumption (raw)'!K2042*Lists!$H$84</f>
        <v>4688.1586200000002</v>
      </c>
      <c r="M2092" s="179">
        <f>'Energy consumption (raw)'!L2042*Lists!$H$84</f>
        <v>0</v>
      </c>
      <c r="N2092" s="179">
        <f>'Energy consumption (raw)'!M2042*Lists!$H$84</f>
        <v>0</v>
      </c>
      <c r="O2092" s="178">
        <f t="shared" si="144"/>
        <v>4688.1586200000002</v>
      </c>
      <c r="P2092">
        <f>'Energy consumption (raw)'!N2042*Lists!$H$85</f>
        <v>0</v>
      </c>
      <c r="Q2092">
        <f>'Energy consumption (raw)'!O2042*Lists!$H$86</f>
        <v>0</v>
      </c>
      <c r="R2092">
        <f>'Energy consumption (raw)'!P2042*Lists!$H$87</f>
        <v>0</v>
      </c>
      <c r="S2092">
        <f>'Energy consumption (raw)'!Q2042*Lists!$H$88</f>
        <v>0</v>
      </c>
      <c r="T2092">
        <f>'Energy consumption (raw)'!R2042*Lists!$H$89</f>
        <v>0</v>
      </c>
      <c r="U2092">
        <f>'Energy consumption (raw)'!S2042*Lists!$H$90</f>
        <v>0</v>
      </c>
      <c r="V2092">
        <f>'Energy consumption (raw)'!T2042*Lists!$H$91</f>
        <v>0</v>
      </c>
      <c r="W2092">
        <f>'Energy consumption (raw)'!U2042*Lists!$H$92</f>
        <v>0</v>
      </c>
      <c r="X2092">
        <f>'Energy consumption (raw)'!V2042*Lists!$H$93</f>
        <v>0</v>
      </c>
      <c r="Y2092">
        <f>'Energy consumption (raw)'!W2042*Lists!$H$94</f>
        <v>0</v>
      </c>
      <c r="Z2092">
        <f>'Energy consumption (raw)'!X2042*Lists!$H$96*1000000</f>
        <v>0</v>
      </c>
      <c r="AA2092">
        <f>'Energy consumption (raw)'!Y2042*Lists!$H$97</f>
        <v>0</v>
      </c>
      <c r="AB2092">
        <f>'Energy consumption (raw)'!Z2042*Lists!$H$96</f>
        <v>0</v>
      </c>
      <c r="AC2092">
        <f>'Energy consumption (raw)'!AA2042*Lists!$H$98</f>
        <v>0</v>
      </c>
      <c r="AD2092">
        <f>'Energy consumption (raw)'!AB2042*Lists!$H$99</f>
        <v>0</v>
      </c>
      <c r="AE2092">
        <f>'Energy consumption (raw)'!AC2042*Lists!$H$101</f>
        <v>0</v>
      </c>
      <c r="AF2092">
        <f>'Energy consumption (raw)'!AD2042*Lists!$H$101</f>
        <v>0</v>
      </c>
      <c r="AG2092">
        <f>'Energy consumption (raw)'!AE2042*Lists!$H$101</f>
        <v>0</v>
      </c>
      <c r="AH2092">
        <f>'Energy consumption (raw)'!AF2042*Lists!$H$100</f>
        <v>0</v>
      </c>
      <c r="AI2092" s="167">
        <f t="shared" si="145"/>
        <v>4688.1586200000002</v>
      </c>
      <c r="AJ2092" s="179">
        <f>'Energy consumption (raw)'!AG2042</f>
        <v>4688.1586200000002</v>
      </c>
      <c r="AK2092" s="179">
        <f>'Energy consumption (raw)'!AH2042</f>
        <v>5103.44164</v>
      </c>
      <c r="AL2092">
        <f>IF(ROUND(AI2092,-3)=ROUND('Energy consumption (raw)'!AG2042,-3),1,0)</f>
        <v>1</v>
      </c>
      <c r="AM2092" s="179" t="str">
        <f>'Energy consumption (raw)'!AJ2042</f>
        <v>49. Ba Ria Vung Tau</v>
      </c>
      <c r="AN2092">
        <f>VLOOKUP(AM2092,Lists!$F$9:$G$71,2,FALSE)</f>
        <v>1</v>
      </c>
    </row>
    <row r="2093" spans="2:40" x14ac:dyDescent="0.25">
      <c r="B2093" s="65" t="str">
        <f t="shared" si="143"/>
        <v>Industry1941</v>
      </c>
      <c r="C2093" s="179">
        <f>'Energy consumption (raw)'!B2043</f>
        <v>1941</v>
      </c>
      <c r="D2093" s="179">
        <f>'Energy consumption (raw)'!C2043</f>
        <v>0</v>
      </c>
      <c r="E2093" s="179">
        <f>'Energy consumption (raw)'!D2043</f>
        <v>0</v>
      </c>
      <c r="F2093" s="179" t="str">
        <f>'Energy consumption (raw)'!E2043</f>
        <v xml:space="preserve"> Công nghiệp</v>
      </c>
      <c r="G2093" s="179" t="str">
        <f>'Energy consumption (raw)'!F2043</f>
        <v>Sản xuất bê tông và các sản phẩm từ xi măng và thạch cao</v>
      </c>
      <c r="H2093" s="179" t="str">
        <f>'Energy consumption (raw)'!G2043</f>
        <v>Industry</v>
      </c>
      <c r="I2093" s="179" t="str">
        <f>'Energy consumption (raw)'!I2043</f>
        <v>23 Manufacture of other non-metallic mineral products</v>
      </c>
      <c r="J2093" s="179" t="str">
        <f>INDEX(Sector!$E$6:$E$46,MATCH('Energy consumption (toe)'!I2093,Sector!$B$6:$B$46,FALSE))</f>
        <v>Manufacture of other non-metallic mineral products</v>
      </c>
      <c r="K2093" s="179">
        <f>IFERROR('Energy consumption (raw)'!J2043*Lists!$H$84,)</f>
        <v>0</v>
      </c>
      <c r="L2093" s="179">
        <f>'Energy consumption (raw)'!K2043*Lists!$H$84</f>
        <v>4.7004409000000003</v>
      </c>
      <c r="M2093" s="179">
        <f>'Energy consumption (raw)'!L2043*Lists!$H$84</f>
        <v>0</v>
      </c>
      <c r="N2093" s="179">
        <f>'Energy consumption (raw)'!M2043*Lists!$H$84</f>
        <v>0</v>
      </c>
      <c r="O2093" s="178">
        <f t="shared" si="144"/>
        <v>4.7004409000000003</v>
      </c>
      <c r="P2093">
        <f>'Energy consumption (raw)'!N2043*Lists!$H$85</f>
        <v>0</v>
      </c>
      <c r="Q2093">
        <f>'Energy consumption (raw)'!O2043*Lists!$H$86</f>
        <v>0</v>
      </c>
      <c r="R2093">
        <f>'Energy consumption (raw)'!P2043*Lists!$H$87</f>
        <v>0</v>
      </c>
      <c r="S2093">
        <f>'Energy consumption (raw)'!Q2043*Lists!$H$88</f>
        <v>0</v>
      </c>
      <c r="T2093">
        <f>'Energy consumption (raw)'!R2043*Lists!$H$89</f>
        <v>1152.5999999999999</v>
      </c>
      <c r="U2093">
        <f>'Energy consumption (raw)'!S2043*Lists!$H$90</f>
        <v>0</v>
      </c>
      <c r="V2093">
        <f>'Energy consumption (raw)'!T2043*Lists!$H$91</f>
        <v>0</v>
      </c>
      <c r="W2093">
        <f>'Energy consumption (raw)'!U2043*Lists!$H$92</f>
        <v>0</v>
      </c>
      <c r="X2093">
        <f>'Energy consumption (raw)'!V2043*Lists!$H$93</f>
        <v>0</v>
      </c>
      <c r="Y2093">
        <f>'Energy consumption (raw)'!W2043*Lists!$H$94</f>
        <v>0</v>
      </c>
      <c r="Z2093">
        <f>'Energy consumption (raw)'!X2043*Lists!$H$96*1000000</f>
        <v>0</v>
      </c>
      <c r="AA2093">
        <f>'Energy consumption (raw)'!Y2043*Lists!$H$97</f>
        <v>0</v>
      </c>
      <c r="AB2093">
        <f>'Energy consumption (raw)'!Z2043*Lists!$H$96</f>
        <v>0</v>
      </c>
      <c r="AC2093">
        <f>'Energy consumption (raw)'!AA2043*Lists!$H$98</f>
        <v>0</v>
      </c>
      <c r="AD2093">
        <f>'Energy consumption (raw)'!AB2043*Lists!$H$99</f>
        <v>0</v>
      </c>
      <c r="AE2093">
        <f>'Energy consumption (raw)'!AC2043*Lists!$H$101</f>
        <v>0</v>
      </c>
      <c r="AF2093">
        <f>'Energy consumption (raw)'!AD2043*Lists!$H$101</f>
        <v>0</v>
      </c>
      <c r="AG2093">
        <f>'Energy consumption (raw)'!AE2043*Lists!$H$101</f>
        <v>0</v>
      </c>
      <c r="AH2093">
        <f>'Energy consumption (raw)'!AF2043*Lists!$H$100</f>
        <v>0</v>
      </c>
      <c r="AI2093" s="167">
        <f t="shared" si="145"/>
        <v>1157.3004409</v>
      </c>
      <c r="AJ2093" s="179">
        <f>'Energy consumption (raw)'!AG2043</f>
        <v>1157.3004409</v>
      </c>
      <c r="AK2093" s="179">
        <f>'Energy consumption (raw)'!AH2043</f>
        <v>0</v>
      </c>
      <c r="AL2093">
        <f>IF(ROUND(AI2093,-3)=ROUND('Energy consumption (raw)'!AG2043,-3),1,0)</f>
        <v>1</v>
      </c>
      <c r="AM2093" s="179" t="str">
        <f>'Energy consumption (raw)'!AJ2043</f>
        <v>49. Ba Ria Vung Tau</v>
      </c>
      <c r="AN2093">
        <f>VLOOKUP(AM2093,Lists!$F$9:$G$71,2,FALSE)</f>
        <v>1</v>
      </c>
    </row>
    <row r="2094" spans="2:40" x14ac:dyDescent="0.25">
      <c r="B2094" s="65" t="str">
        <f t="shared" si="143"/>
        <v>Industry1942</v>
      </c>
      <c r="C2094" s="179">
        <f>'Energy consumption (raw)'!B2044</f>
        <v>1942</v>
      </c>
      <c r="D2094" s="179">
        <f>'Energy consumption (raw)'!C2044</f>
        <v>0</v>
      </c>
      <c r="E2094" s="179">
        <f>'Energy consumption (raw)'!D2044</f>
        <v>0</v>
      </c>
      <c r="F2094" s="179" t="str">
        <f>'Energy consumption (raw)'!E2044</f>
        <v>Công nghiệp</v>
      </c>
      <c r="G2094" s="179" t="str">
        <f>'Energy consumption (raw)'!F2044</f>
        <v>Sản xuất sản phẩm dầu mỏ tinh chế</v>
      </c>
      <c r="H2094" s="179" t="str">
        <f>'Energy consumption (raw)'!G2044</f>
        <v>Industry</v>
      </c>
      <c r="I2094" s="179" t="str">
        <f>'Energy consumption (raw)'!I2044</f>
        <v>19 Manufacture of coke and refined petroleum products</v>
      </c>
      <c r="J2094" s="179" t="str">
        <f>INDEX(Sector!$E$6:$E$46,MATCH('Energy consumption (toe)'!I2094,Sector!$B$6:$B$46,FALSE))</f>
        <v>Manufacture of coke and refined petroleum products</v>
      </c>
      <c r="K2094" s="179">
        <f>IFERROR('Energy consumption (raw)'!J2044*Lists!$H$84,)</f>
        <v>0</v>
      </c>
      <c r="L2094" s="179">
        <f>'Energy consumption (raw)'!K2044*Lists!$H$84</f>
        <v>101.60655000000001</v>
      </c>
      <c r="M2094" s="179">
        <f>'Energy consumption (raw)'!L2044*Lists!$H$84</f>
        <v>0</v>
      </c>
      <c r="N2094" s="179">
        <f>'Energy consumption (raw)'!M2044*Lists!$H$84</f>
        <v>0</v>
      </c>
      <c r="O2094" s="178">
        <f t="shared" si="144"/>
        <v>101.60655000000001</v>
      </c>
      <c r="P2094">
        <f>'Energy consumption (raw)'!N2044*Lists!$H$85</f>
        <v>0</v>
      </c>
      <c r="Q2094">
        <f>'Energy consumption (raw)'!O2044*Lists!$H$86</f>
        <v>0</v>
      </c>
      <c r="R2094">
        <f>'Energy consumption (raw)'!P2044*Lists!$H$87</f>
        <v>0</v>
      </c>
      <c r="S2094">
        <f>'Energy consumption (raw)'!Q2044*Lists!$H$88</f>
        <v>0</v>
      </c>
      <c r="T2094">
        <f>'Energy consumption (raw)'!R2044*Lists!$H$89</f>
        <v>171.33959999999999</v>
      </c>
      <c r="U2094">
        <f>'Energy consumption (raw)'!S2044*Lists!$H$90</f>
        <v>0</v>
      </c>
      <c r="V2094">
        <f>'Energy consumption (raw)'!T2044*Lists!$H$91</f>
        <v>0</v>
      </c>
      <c r="W2094">
        <f>'Energy consumption (raw)'!U2044*Lists!$H$92</f>
        <v>0</v>
      </c>
      <c r="X2094">
        <f>'Energy consumption (raw)'!V2044*Lists!$H$93</f>
        <v>0</v>
      </c>
      <c r="Y2094">
        <f>'Energy consumption (raw)'!W2044*Lists!$H$94</f>
        <v>0</v>
      </c>
      <c r="Z2094">
        <f>'Energy consumption (raw)'!X2044*Lists!$H$96*1000000</f>
        <v>19620</v>
      </c>
      <c r="AA2094">
        <f>'Energy consumption (raw)'!Y2044*Lists!$H$97</f>
        <v>0</v>
      </c>
      <c r="AB2094">
        <f>'Energy consumption (raw)'!Z2044*Lists!$H$96</f>
        <v>0</v>
      </c>
      <c r="AC2094">
        <f>'Energy consumption (raw)'!AA2044*Lists!$H$98</f>
        <v>0</v>
      </c>
      <c r="AD2094">
        <f>'Energy consumption (raw)'!AB2044*Lists!$H$99</f>
        <v>0</v>
      </c>
      <c r="AE2094">
        <f>'Energy consumption (raw)'!AC2044*Lists!$H$101</f>
        <v>0</v>
      </c>
      <c r="AF2094">
        <f>'Energy consumption (raw)'!AD2044*Lists!$H$101</f>
        <v>0</v>
      </c>
      <c r="AG2094">
        <f>'Energy consumption (raw)'!AE2044*Lists!$H$101</f>
        <v>0</v>
      </c>
      <c r="AH2094">
        <f>'Energy consumption (raw)'!AF2044*Lists!$H$100</f>
        <v>0</v>
      </c>
      <c r="AI2094" s="167">
        <f t="shared" si="145"/>
        <v>19892.94615</v>
      </c>
      <c r="AJ2094" s="179">
        <f>'Energy consumption (raw)'!AG2044</f>
        <v>19892.94615</v>
      </c>
      <c r="AK2094" s="179">
        <f>'Energy consumption (raw)'!AH2044</f>
        <v>0</v>
      </c>
      <c r="AL2094">
        <f>IF(ROUND(AI2094,-3)=ROUND('Energy consumption (raw)'!AG2044,-3),1,0)</f>
        <v>1</v>
      </c>
      <c r="AM2094" s="179" t="str">
        <f>'Energy consumption (raw)'!AJ2044</f>
        <v>49. Ba Ria Vung Tau</v>
      </c>
      <c r="AN2094">
        <f>VLOOKUP(AM2094,Lists!$F$9:$G$71,2,FALSE)</f>
        <v>1</v>
      </c>
    </row>
    <row r="2095" spans="2:40" x14ac:dyDescent="0.25">
      <c r="B2095" s="65" t="str">
        <f t="shared" si="143"/>
        <v>Industry1943</v>
      </c>
      <c r="C2095" s="179">
        <f>'Energy consumption (raw)'!B2045</f>
        <v>1943</v>
      </c>
      <c r="D2095" s="179">
        <f>'Energy consumption (raw)'!C2045</f>
        <v>0</v>
      </c>
      <c r="E2095" s="179">
        <f>'Energy consumption (raw)'!D2045</f>
        <v>0</v>
      </c>
      <c r="F2095" s="179" t="str">
        <f>'Energy consumption (raw)'!E2045</f>
        <v>Công nghiệp</v>
      </c>
      <c r="G2095" s="179" t="str">
        <f>'Energy consumption (raw)'!F2045</f>
        <v>Sản xuất hoá chất cơ bản khác</v>
      </c>
      <c r="H2095" s="179" t="str">
        <f>'Energy consumption (raw)'!G2045</f>
        <v>Industry</v>
      </c>
      <c r="I2095" s="179" t="str">
        <f>'Energy consumption (raw)'!I2045</f>
        <v>20 Manufacture of chemicals and chemical products</v>
      </c>
      <c r="J2095" s="179" t="str">
        <f>INDEX(Sector!$E$6:$E$46,MATCH('Energy consumption (toe)'!I2095,Sector!$B$6:$B$46,FALSE))</f>
        <v>Manufacture of chemicals and chemical products</v>
      </c>
      <c r="K2095" s="179">
        <f>IFERROR('Energy consumption (raw)'!J2045*Lists!$H$84,)</f>
        <v>0</v>
      </c>
      <c r="L2095" s="179">
        <f>'Energy consumption (raw)'!K2045*Lists!$H$84</f>
        <v>13964.87521</v>
      </c>
      <c r="M2095" s="179">
        <f>'Energy consumption (raw)'!L2045*Lists!$H$84</f>
        <v>0</v>
      </c>
      <c r="N2095" s="179">
        <f>'Energy consumption (raw)'!M2045*Lists!$H$84</f>
        <v>0</v>
      </c>
      <c r="O2095" s="178">
        <f t="shared" si="144"/>
        <v>13964.87521</v>
      </c>
      <c r="P2095">
        <f>'Energy consumption (raw)'!N2045*Lists!$H$85</f>
        <v>0</v>
      </c>
      <c r="Q2095">
        <f>'Energy consumption (raw)'!O2045*Lists!$H$86</f>
        <v>0</v>
      </c>
      <c r="R2095">
        <f>'Energy consumption (raw)'!P2045*Lists!$H$87</f>
        <v>0</v>
      </c>
      <c r="S2095">
        <f>'Energy consumption (raw)'!Q2045*Lists!$H$88</f>
        <v>0</v>
      </c>
      <c r="T2095">
        <f>'Energy consumption (raw)'!R2045*Lists!$H$89</f>
        <v>0.71399999999999997</v>
      </c>
      <c r="U2095">
        <f>'Energy consumption (raw)'!S2045*Lists!$H$90</f>
        <v>0</v>
      </c>
      <c r="V2095">
        <f>'Energy consumption (raw)'!T2045*Lists!$H$91</f>
        <v>0</v>
      </c>
      <c r="W2095">
        <f>'Energy consumption (raw)'!U2045*Lists!$H$92</f>
        <v>0</v>
      </c>
      <c r="X2095">
        <f>'Energy consumption (raw)'!V2045*Lists!$H$93</f>
        <v>0</v>
      </c>
      <c r="Y2095">
        <f>'Energy consumption (raw)'!W2045*Lists!$H$94</f>
        <v>0</v>
      </c>
      <c r="Z2095">
        <f>'Energy consumption (raw)'!X2045*Lists!$H$96*1000000</f>
        <v>0</v>
      </c>
      <c r="AA2095">
        <f>'Energy consumption (raw)'!Y2045*Lists!$H$97</f>
        <v>0</v>
      </c>
      <c r="AB2095">
        <f>'Energy consumption (raw)'!Z2045*Lists!$H$96</f>
        <v>0</v>
      </c>
      <c r="AC2095">
        <f>'Energy consumption (raw)'!AA2045*Lists!$H$98</f>
        <v>0</v>
      </c>
      <c r="AD2095">
        <f>'Energy consumption (raw)'!AB2045*Lists!$H$99</f>
        <v>0</v>
      </c>
      <c r="AE2095">
        <f>'Energy consumption (raw)'!AC2045*Lists!$H$101</f>
        <v>0</v>
      </c>
      <c r="AF2095">
        <f>'Energy consumption (raw)'!AD2045*Lists!$H$101</f>
        <v>0</v>
      </c>
      <c r="AG2095">
        <f>'Energy consumption (raw)'!AE2045*Lists!$H$101</f>
        <v>0</v>
      </c>
      <c r="AH2095">
        <f>'Energy consumption (raw)'!AF2045*Lists!$H$100</f>
        <v>0</v>
      </c>
      <c r="AI2095" s="167">
        <f t="shared" si="145"/>
        <v>13965.58921</v>
      </c>
      <c r="AJ2095" s="179">
        <f>'Energy consumption (raw)'!AG2045</f>
        <v>13965.58921</v>
      </c>
      <c r="AK2095" s="179">
        <f>'Energy consumption (raw)'!AH2045</f>
        <v>0</v>
      </c>
      <c r="AL2095">
        <f>IF(ROUND(AI2095,-3)=ROUND('Energy consumption (raw)'!AG2045,-3),1,0)</f>
        <v>1</v>
      </c>
      <c r="AM2095" s="179" t="str">
        <f>'Energy consumption (raw)'!AJ2045</f>
        <v>49. Ba Ria Vung Tau</v>
      </c>
      <c r="AN2095">
        <f>VLOOKUP(AM2095,Lists!$F$9:$G$71,2,FALSE)</f>
        <v>1</v>
      </c>
    </row>
    <row r="2096" spans="2:40" x14ac:dyDescent="0.25">
      <c r="B2096" s="65" t="str">
        <f t="shared" si="143"/>
        <v>Industry1944</v>
      </c>
      <c r="C2096" s="179">
        <f>'Energy consumption (raw)'!B2046</f>
        <v>1944</v>
      </c>
      <c r="D2096" s="179">
        <f>'Energy consumption (raw)'!C2046</f>
        <v>0</v>
      </c>
      <c r="E2096" s="179">
        <f>'Energy consumption (raw)'!D2046</f>
        <v>0</v>
      </c>
      <c r="F2096" s="179" t="str">
        <f>'Energy consumption (raw)'!E2046</f>
        <v>Công nghiệp</v>
      </c>
      <c r="G2096" s="179" t="str">
        <f>'Energy consumption (raw)'!F2046</f>
        <v>Sản xuất sắt, thép gang</v>
      </c>
      <c r="H2096" s="179" t="str">
        <f>'Energy consumption (raw)'!G2046</f>
        <v>Industry</v>
      </c>
      <c r="I2096" s="179" t="str">
        <f>'Energy consumption (raw)'!I2046</f>
        <v>24 Manufacture of basic metals</v>
      </c>
      <c r="J2096" s="179" t="str">
        <f>INDEX(Sector!$E$6:$E$46,MATCH('Energy consumption (toe)'!I2096,Sector!$B$6:$B$46,FALSE))</f>
        <v>Manufacture of basic metals</v>
      </c>
      <c r="K2096" s="179">
        <f>IFERROR('Energy consumption (raw)'!J2046*Lists!$H$84,)</f>
        <v>1205.0830000000001</v>
      </c>
      <c r="L2096" s="179">
        <f>'Energy consumption (raw)'!K2046*Lists!$H$84</f>
        <v>1205.0830000000001</v>
      </c>
      <c r="M2096" s="179">
        <f>'Energy consumption (raw)'!L2046*Lists!$H$84</f>
        <v>0</v>
      </c>
      <c r="N2096" s="179">
        <f>'Energy consumption (raw)'!M2046*Lists!$H$84</f>
        <v>0</v>
      </c>
      <c r="O2096" s="178">
        <f t="shared" si="144"/>
        <v>1205.0830000000001</v>
      </c>
      <c r="P2096">
        <f>'Energy consumption (raw)'!N2046*Lists!$H$85</f>
        <v>0</v>
      </c>
      <c r="Q2096">
        <f>'Energy consumption (raw)'!O2046*Lists!$H$86</f>
        <v>0</v>
      </c>
      <c r="R2096">
        <f>'Energy consumption (raw)'!P2046*Lists!$H$87</f>
        <v>0</v>
      </c>
      <c r="S2096">
        <f>'Energy consumption (raw)'!Q2046*Lists!$H$88</f>
        <v>0</v>
      </c>
      <c r="T2096">
        <f>'Energy consumption (raw)'!R2046*Lists!$H$89</f>
        <v>0</v>
      </c>
      <c r="U2096">
        <f>'Energy consumption (raw)'!S2046*Lists!$H$90</f>
        <v>0</v>
      </c>
      <c r="V2096">
        <f>'Energy consumption (raw)'!T2046*Lists!$H$91</f>
        <v>0</v>
      </c>
      <c r="W2096">
        <f>'Energy consumption (raw)'!U2046*Lists!$H$92</f>
        <v>0</v>
      </c>
      <c r="X2096">
        <f>'Energy consumption (raw)'!V2046*Lists!$H$93</f>
        <v>0</v>
      </c>
      <c r="Y2096">
        <f>'Energy consumption (raw)'!W2046*Lists!$H$94</f>
        <v>0</v>
      </c>
      <c r="Z2096">
        <f>'Energy consumption (raw)'!X2046*Lists!$H$96*1000000</f>
        <v>981.00000000000011</v>
      </c>
      <c r="AA2096">
        <f>'Energy consumption (raw)'!Y2046*Lists!$H$97</f>
        <v>0</v>
      </c>
      <c r="AB2096">
        <f>'Energy consumption (raw)'!Z2046*Lists!$H$96</f>
        <v>0</v>
      </c>
      <c r="AC2096">
        <f>'Energy consumption (raw)'!AA2046*Lists!$H$98</f>
        <v>0</v>
      </c>
      <c r="AD2096">
        <f>'Energy consumption (raw)'!AB2046*Lists!$H$99</f>
        <v>0</v>
      </c>
      <c r="AE2096">
        <f>'Energy consumption (raw)'!AC2046*Lists!$H$101</f>
        <v>0</v>
      </c>
      <c r="AF2096">
        <f>'Energy consumption (raw)'!AD2046*Lists!$H$101</f>
        <v>0</v>
      </c>
      <c r="AG2096">
        <f>'Energy consumption (raw)'!AE2046*Lists!$H$101</f>
        <v>0</v>
      </c>
      <c r="AH2096">
        <f>'Energy consumption (raw)'!AF2046*Lists!$H$100</f>
        <v>0</v>
      </c>
      <c r="AI2096" s="167">
        <f t="shared" si="145"/>
        <v>2186.0830000000001</v>
      </c>
      <c r="AJ2096" s="179">
        <f>'Energy consumption (raw)'!AG2046</f>
        <v>2186.0830000000001</v>
      </c>
      <c r="AK2096" s="179">
        <f>'Energy consumption (raw)'!AH2046</f>
        <v>0</v>
      </c>
      <c r="AL2096">
        <f>IF(ROUND(AI2096,-3)=ROUND('Energy consumption (raw)'!AG2046,-3),1,0)</f>
        <v>1</v>
      </c>
      <c r="AM2096" s="179" t="str">
        <f>'Energy consumption (raw)'!AJ2046</f>
        <v>49. Ba Ria Vung Tau</v>
      </c>
      <c r="AN2096">
        <f>VLOOKUP(AM2096,Lists!$F$9:$G$71,2,FALSE)</f>
        <v>1</v>
      </c>
    </row>
    <row r="2097" spans="2:40" x14ac:dyDescent="0.25">
      <c r="B2097" s="65" t="str">
        <f t="shared" si="143"/>
        <v>Industry1945</v>
      </c>
      <c r="C2097" s="179">
        <f>'Energy consumption (raw)'!B2047</f>
        <v>1945</v>
      </c>
      <c r="D2097" s="179">
        <f>'Energy consumption (raw)'!C2047</f>
        <v>0</v>
      </c>
      <c r="E2097" s="179">
        <f>'Energy consumption (raw)'!D2047</f>
        <v>0</v>
      </c>
      <c r="F2097" s="179" t="str">
        <f>'Energy consumption (raw)'!E2047</f>
        <v>Công nghiệp</v>
      </c>
      <c r="G2097" s="179" t="str">
        <f>'Energy consumption (raw)'!F2047</f>
        <v>Dịch vụ hỗ trợ kinh doanh khác chưa được phân vào đâu</v>
      </c>
      <c r="H2097" s="179" t="str">
        <f>'Energy consumption (raw)'!G2047</f>
        <v>Industry</v>
      </c>
      <c r="I2097" s="179" t="str">
        <f>'Energy consumption (raw)'!I2047</f>
        <v>32 Other manufacturing</v>
      </c>
      <c r="J2097" s="179" t="str">
        <f>INDEX(Sector!$E$6:$E$46,MATCH('Energy consumption (toe)'!I2097,Sector!$B$6:$B$46,FALSE))</f>
        <v>Other manufacturing</v>
      </c>
      <c r="K2097" s="179">
        <f>IFERROR('Energy consumption (raw)'!J2047*Lists!$H$84,)</f>
        <v>0</v>
      </c>
      <c r="L2097" s="179">
        <f>'Energy consumption (raw)'!K2047*Lists!$H$84</f>
        <v>19657.850860000002</v>
      </c>
      <c r="M2097" s="179">
        <f>'Energy consumption (raw)'!L2047*Lists!$H$84</f>
        <v>0</v>
      </c>
      <c r="N2097" s="179">
        <f>'Energy consumption (raw)'!M2047*Lists!$H$84</f>
        <v>0</v>
      </c>
      <c r="O2097" s="178">
        <f t="shared" si="144"/>
        <v>19657.850860000002</v>
      </c>
      <c r="P2097">
        <f>'Energy consumption (raw)'!N2047*Lists!$H$85</f>
        <v>0</v>
      </c>
      <c r="Q2097">
        <f>'Energy consumption (raw)'!O2047*Lists!$H$86</f>
        <v>0</v>
      </c>
      <c r="R2097">
        <f>'Energy consumption (raw)'!P2047*Lists!$H$87</f>
        <v>0</v>
      </c>
      <c r="S2097">
        <f>'Energy consumption (raw)'!Q2047*Lists!$H$88</f>
        <v>0</v>
      </c>
      <c r="T2097">
        <f>'Energy consumption (raw)'!R2047*Lists!$H$89</f>
        <v>0</v>
      </c>
      <c r="U2097">
        <f>'Energy consumption (raw)'!S2047*Lists!$H$90</f>
        <v>0</v>
      </c>
      <c r="V2097">
        <f>'Energy consumption (raw)'!T2047*Lists!$H$91</f>
        <v>0</v>
      </c>
      <c r="W2097">
        <f>'Energy consumption (raw)'!U2047*Lists!$H$92</f>
        <v>0</v>
      </c>
      <c r="X2097">
        <f>'Energy consumption (raw)'!V2047*Lists!$H$93</f>
        <v>0</v>
      </c>
      <c r="Y2097">
        <f>'Energy consumption (raw)'!W2047*Lists!$H$94</f>
        <v>0</v>
      </c>
      <c r="Z2097">
        <f>'Energy consumption (raw)'!X2047*Lists!$H$96*1000000</f>
        <v>0</v>
      </c>
      <c r="AA2097">
        <f>'Energy consumption (raw)'!Y2047*Lists!$H$97</f>
        <v>0</v>
      </c>
      <c r="AB2097">
        <f>'Energy consumption (raw)'!Z2047*Lists!$H$96</f>
        <v>0</v>
      </c>
      <c r="AC2097">
        <f>'Energy consumption (raw)'!AA2047*Lists!$H$98</f>
        <v>0</v>
      </c>
      <c r="AD2097">
        <f>'Energy consumption (raw)'!AB2047*Lists!$H$99</f>
        <v>0</v>
      </c>
      <c r="AE2097">
        <f>'Energy consumption (raw)'!AC2047*Lists!$H$101</f>
        <v>0</v>
      </c>
      <c r="AF2097">
        <f>'Energy consumption (raw)'!AD2047*Lists!$H$101</f>
        <v>0</v>
      </c>
      <c r="AG2097">
        <f>'Energy consumption (raw)'!AE2047*Lists!$H$101</f>
        <v>0</v>
      </c>
      <c r="AH2097">
        <f>'Energy consumption (raw)'!AF2047*Lists!$H$100</f>
        <v>0</v>
      </c>
      <c r="AI2097" s="167">
        <f t="shared" si="145"/>
        <v>19657.850860000002</v>
      </c>
      <c r="AJ2097" s="179">
        <f>'Energy consumption (raw)'!AG2047</f>
        <v>19657.850860000002</v>
      </c>
      <c r="AK2097" s="179">
        <f>'Energy consumption (raw)'!AH2047</f>
        <v>7731.4020900000005</v>
      </c>
      <c r="AL2097">
        <f>IF(ROUND(AI2097,-3)=ROUND('Energy consumption (raw)'!AG2047,-3),1,0)</f>
        <v>1</v>
      </c>
      <c r="AM2097" s="179" t="str">
        <f>'Energy consumption (raw)'!AJ2047</f>
        <v>49. Ba Ria Vung Tau</v>
      </c>
      <c r="AN2097">
        <f>VLOOKUP(AM2097,Lists!$F$9:$G$71,2,FALSE)</f>
        <v>1</v>
      </c>
    </row>
    <row r="2098" spans="2:40" x14ac:dyDescent="0.25">
      <c r="B2098" s="65" t="str">
        <f t="shared" si="143"/>
        <v>Industry1946</v>
      </c>
      <c r="C2098" s="179">
        <f>'Energy consumption (raw)'!B2048</f>
        <v>1946</v>
      </c>
      <c r="D2098" s="179">
        <f>'Energy consumption (raw)'!C2048</f>
        <v>0</v>
      </c>
      <c r="E2098" s="179">
        <f>'Energy consumption (raw)'!D2048</f>
        <v>0</v>
      </c>
      <c r="F2098" s="179" t="str">
        <f>'Energy consumption (raw)'!E2048</f>
        <v>Công nghiệp</v>
      </c>
      <c r="G2098" s="179" t="str">
        <f>'Energy consumption (raw)'!F2048</f>
        <v>Sản xuất sợi</v>
      </c>
      <c r="H2098" s="179" t="str">
        <f>'Energy consumption (raw)'!G2048</f>
        <v>Industry</v>
      </c>
      <c r="I2098" s="179" t="str">
        <f>'Energy consumption (raw)'!I2048</f>
        <v>13 Manufacture of textiles</v>
      </c>
      <c r="J2098" s="179" t="str">
        <f>INDEX(Sector!$E$6:$E$46,MATCH('Energy consumption (toe)'!I2098,Sector!$B$6:$B$46,FALSE))</f>
        <v>Manufacture of textiles</v>
      </c>
      <c r="K2098" s="179">
        <f>IFERROR('Energy consumption (raw)'!J2048*Lists!$H$84,)</f>
        <v>3298.5791100000001</v>
      </c>
      <c r="L2098" s="179">
        <f>'Energy consumption (raw)'!K2048*Lists!$H$84</f>
        <v>3298.5791100000001</v>
      </c>
      <c r="M2098" s="179">
        <f>'Energy consumption (raw)'!L2048*Lists!$H$84</f>
        <v>0</v>
      </c>
      <c r="N2098" s="179">
        <f>'Energy consumption (raw)'!M2048*Lists!$H$84</f>
        <v>0</v>
      </c>
      <c r="O2098" s="178">
        <f t="shared" si="144"/>
        <v>3298.5791100000001</v>
      </c>
      <c r="P2098">
        <f>'Energy consumption (raw)'!N2048*Lists!$H$85</f>
        <v>0</v>
      </c>
      <c r="Q2098">
        <f>'Energy consumption (raw)'!O2048*Lists!$H$86</f>
        <v>0</v>
      </c>
      <c r="R2098">
        <f>'Energy consumption (raw)'!P2048*Lists!$H$87</f>
        <v>0</v>
      </c>
      <c r="S2098">
        <f>'Energy consumption (raw)'!Q2048*Lists!$H$88</f>
        <v>0</v>
      </c>
      <c r="T2098">
        <f>'Energy consumption (raw)'!R2048*Lists!$H$89</f>
        <v>0</v>
      </c>
      <c r="U2098">
        <f>'Energy consumption (raw)'!S2048*Lists!$H$90</f>
        <v>0</v>
      </c>
      <c r="V2098">
        <f>'Energy consumption (raw)'!T2048*Lists!$H$91</f>
        <v>0</v>
      </c>
      <c r="W2098">
        <f>'Energy consumption (raw)'!U2048*Lists!$H$92</f>
        <v>0</v>
      </c>
      <c r="X2098">
        <f>'Energy consumption (raw)'!V2048*Lists!$H$93</f>
        <v>0</v>
      </c>
      <c r="Y2098">
        <f>'Energy consumption (raw)'!W2048*Lists!$H$94</f>
        <v>0</v>
      </c>
      <c r="Z2098">
        <f>'Energy consumption (raw)'!X2048*Lists!$H$96*1000000</f>
        <v>0</v>
      </c>
      <c r="AA2098">
        <f>'Energy consumption (raw)'!Y2048*Lists!$H$97</f>
        <v>0</v>
      </c>
      <c r="AB2098">
        <f>'Energy consumption (raw)'!Z2048*Lists!$H$96</f>
        <v>0</v>
      </c>
      <c r="AC2098">
        <f>'Energy consumption (raw)'!AA2048*Lists!$H$98</f>
        <v>0</v>
      </c>
      <c r="AD2098">
        <f>'Energy consumption (raw)'!AB2048*Lists!$H$99</f>
        <v>0</v>
      </c>
      <c r="AE2098">
        <f>'Energy consumption (raw)'!AC2048*Lists!$H$101</f>
        <v>0</v>
      </c>
      <c r="AF2098">
        <f>'Energy consumption (raw)'!AD2048*Lists!$H$101</f>
        <v>0</v>
      </c>
      <c r="AG2098">
        <f>'Energy consumption (raw)'!AE2048*Lists!$H$101</f>
        <v>0</v>
      </c>
      <c r="AH2098">
        <f>'Energy consumption (raw)'!AF2048*Lists!$H$100</f>
        <v>0</v>
      </c>
      <c r="AI2098" s="167">
        <f t="shared" si="145"/>
        <v>3298.5791100000001</v>
      </c>
      <c r="AJ2098" s="179">
        <f>'Energy consumption (raw)'!AG2048</f>
        <v>3298.5791100000001</v>
      </c>
      <c r="AK2098" s="179">
        <f>'Energy consumption (raw)'!AH2048</f>
        <v>3875.1827800000001</v>
      </c>
      <c r="AL2098">
        <f>IF(ROUND(AI2098,-3)=ROUND('Energy consumption (raw)'!AG2048,-3),1,0)</f>
        <v>1</v>
      </c>
      <c r="AM2098" s="179" t="str">
        <f>'Energy consumption (raw)'!AJ2048</f>
        <v>49. Ba Ria Vung Tau</v>
      </c>
      <c r="AN2098">
        <f>VLOOKUP(AM2098,Lists!$F$9:$G$71,2,FALSE)</f>
        <v>1</v>
      </c>
    </row>
    <row r="2099" spans="2:40" x14ac:dyDescent="0.25">
      <c r="B2099" s="65" t="str">
        <f t="shared" si="143"/>
        <v>Industry1947</v>
      </c>
      <c r="C2099" s="179">
        <f>'Energy consumption (raw)'!B2049</f>
        <v>1947</v>
      </c>
      <c r="D2099" s="179">
        <f>'Energy consumption (raw)'!C2049</f>
        <v>0</v>
      </c>
      <c r="E2099" s="179">
        <f>'Energy consumption (raw)'!D2049</f>
        <v>0</v>
      </c>
      <c r="F2099" s="179" t="str">
        <f>'Energy consumption (raw)'!E2049</f>
        <v>Công nghiệp</v>
      </c>
      <c r="G2099" s="179" t="str">
        <f>'Energy consumption (raw)'!F2049</f>
        <v>Sản xuất thuỷ tinh và sản phẩm từ thuỷ tinh</v>
      </c>
      <c r="H2099" s="179" t="str">
        <f>'Energy consumption (raw)'!G2049</f>
        <v>Industry</v>
      </c>
      <c r="I2099" s="179" t="str">
        <f>'Energy consumption (raw)'!I2049</f>
        <v>23 Manufacture of other non-metallic mineral products</v>
      </c>
      <c r="J2099" s="179" t="str">
        <f>INDEX(Sector!$E$6:$E$46,MATCH('Energy consumption (toe)'!I2099,Sector!$B$6:$B$46,FALSE))</f>
        <v>Manufacture of other non-metallic mineral products</v>
      </c>
      <c r="K2099" s="179">
        <f>IFERROR('Energy consumption (raw)'!J2049*Lists!$H$84,)</f>
        <v>4032.6922200000004</v>
      </c>
      <c r="L2099" s="179">
        <f>'Energy consumption (raw)'!K2049*Lists!$H$84</f>
        <v>4032.6922200000004</v>
      </c>
      <c r="M2099" s="179">
        <f>'Energy consumption (raw)'!L2049*Lists!$H$84</f>
        <v>0</v>
      </c>
      <c r="N2099" s="179">
        <f>'Energy consumption (raw)'!M2049*Lists!$H$84</f>
        <v>0</v>
      </c>
      <c r="O2099" s="178">
        <f t="shared" si="144"/>
        <v>4032.6922200000004</v>
      </c>
      <c r="P2099">
        <f>'Energy consumption (raw)'!N2049*Lists!$H$85</f>
        <v>0</v>
      </c>
      <c r="Q2099">
        <f>'Energy consumption (raw)'!O2049*Lists!$H$86</f>
        <v>0</v>
      </c>
      <c r="R2099">
        <f>'Energy consumption (raw)'!P2049*Lists!$H$87</f>
        <v>0</v>
      </c>
      <c r="S2099">
        <f>'Energy consumption (raw)'!Q2049*Lists!$H$88</f>
        <v>0</v>
      </c>
      <c r="T2099">
        <f>'Energy consumption (raw)'!R2049*Lists!$H$89</f>
        <v>0</v>
      </c>
      <c r="U2099">
        <f>'Energy consumption (raw)'!S2049*Lists!$H$90</f>
        <v>0</v>
      </c>
      <c r="V2099">
        <f>'Energy consumption (raw)'!T2049*Lists!$H$91</f>
        <v>0</v>
      </c>
      <c r="W2099">
        <f>'Energy consumption (raw)'!U2049*Lists!$H$92</f>
        <v>0</v>
      </c>
      <c r="X2099">
        <f>'Energy consumption (raw)'!V2049*Lists!$H$93</f>
        <v>0</v>
      </c>
      <c r="Y2099">
        <f>'Energy consumption (raw)'!W2049*Lists!$H$94</f>
        <v>0</v>
      </c>
      <c r="Z2099">
        <f>'Energy consumption (raw)'!X2049*Lists!$H$96*1000000</f>
        <v>12932.999999999998</v>
      </c>
      <c r="AA2099">
        <f>'Energy consumption (raw)'!Y2049*Lists!$H$97</f>
        <v>0</v>
      </c>
      <c r="AB2099">
        <f>'Energy consumption (raw)'!Z2049*Lists!$H$96</f>
        <v>0</v>
      </c>
      <c r="AC2099">
        <f>'Energy consumption (raw)'!AA2049*Lists!$H$98</f>
        <v>0</v>
      </c>
      <c r="AD2099">
        <f>'Energy consumption (raw)'!AB2049*Lists!$H$99</f>
        <v>0</v>
      </c>
      <c r="AE2099">
        <f>'Energy consumption (raw)'!AC2049*Lists!$H$101</f>
        <v>0</v>
      </c>
      <c r="AF2099">
        <f>'Energy consumption (raw)'!AD2049*Lists!$H$101</f>
        <v>0</v>
      </c>
      <c r="AG2099">
        <f>'Energy consumption (raw)'!AE2049*Lists!$H$101</f>
        <v>0</v>
      </c>
      <c r="AH2099">
        <f>'Energy consumption (raw)'!AF2049*Lists!$H$100</f>
        <v>0</v>
      </c>
      <c r="AI2099" s="167">
        <f t="shared" si="145"/>
        <v>16965.692219999997</v>
      </c>
      <c r="AJ2099" s="179">
        <f>'Energy consumption (raw)'!AG2049</f>
        <v>16965.692220000001</v>
      </c>
      <c r="AK2099" s="179">
        <f>'Energy consumption (raw)'!AH2049</f>
        <v>0</v>
      </c>
      <c r="AL2099">
        <f>IF(ROUND(AI2099,-3)=ROUND('Energy consumption (raw)'!AG2049,-3),1,0)</f>
        <v>1</v>
      </c>
      <c r="AM2099" s="179" t="str">
        <f>'Energy consumption (raw)'!AJ2049</f>
        <v>49. Ba Ria Vung Tau</v>
      </c>
      <c r="AN2099">
        <f>VLOOKUP(AM2099,Lists!$F$9:$G$71,2,FALSE)</f>
        <v>1</v>
      </c>
    </row>
    <row r="2100" spans="2:40" x14ac:dyDescent="0.25">
      <c r="B2100" s="65" t="str">
        <f t="shared" si="143"/>
        <v>Industry1948</v>
      </c>
      <c r="C2100" s="179">
        <f>'Energy consumption (raw)'!B2050</f>
        <v>1948</v>
      </c>
      <c r="D2100" s="179">
        <f>'Energy consumption (raw)'!C2050</f>
        <v>0</v>
      </c>
      <c r="E2100" s="179">
        <f>'Energy consumption (raw)'!D2050</f>
        <v>0</v>
      </c>
      <c r="F2100" s="179" t="str">
        <f>'Energy consumption (raw)'!E2050</f>
        <v>Công nghiệp</v>
      </c>
      <c r="G2100" s="179" t="str">
        <f>'Energy consumption (raw)'!F2050</f>
        <v>Sản xuất hoá chất cơ bản</v>
      </c>
      <c r="H2100" s="179" t="str">
        <f>'Energy consumption (raw)'!G2050</f>
        <v>Industry</v>
      </c>
      <c r="I2100" s="179" t="str">
        <f>'Energy consumption (raw)'!I2050</f>
        <v>20 Manufacture of chemicals and chemical products</v>
      </c>
      <c r="J2100" s="179" t="str">
        <f>INDEX(Sector!$E$6:$E$46,MATCH('Energy consumption (toe)'!I2100,Sector!$B$6:$B$46,FALSE))</f>
        <v>Manufacture of chemicals and chemical products</v>
      </c>
      <c r="K2100" s="179">
        <f>IFERROR('Energy consumption (raw)'!J2050*Lists!$H$84,)</f>
        <v>0</v>
      </c>
      <c r="L2100" s="179">
        <f>'Energy consumption (raw)'!K2050*Lists!$H$84</f>
        <v>6124.7842000000001</v>
      </c>
      <c r="M2100" s="179">
        <f>'Energy consumption (raw)'!L2050*Lists!$H$84</f>
        <v>0</v>
      </c>
      <c r="N2100" s="179">
        <f>'Energy consumption (raw)'!M2050*Lists!$H$84</f>
        <v>0</v>
      </c>
      <c r="O2100" s="178">
        <f t="shared" si="144"/>
        <v>6124.7842000000001</v>
      </c>
      <c r="P2100">
        <f>'Energy consumption (raw)'!N2050*Lists!$H$85</f>
        <v>0.27999999999999997</v>
      </c>
      <c r="Q2100">
        <f>'Energy consumption (raw)'!O2050*Lists!$H$86</f>
        <v>0</v>
      </c>
      <c r="R2100">
        <f>'Energy consumption (raw)'!P2050*Lists!$H$87</f>
        <v>0</v>
      </c>
      <c r="S2100">
        <f>'Energy consumption (raw)'!Q2050*Lists!$H$88</f>
        <v>0</v>
      </c>
      <c r="T2100">
        <f>'Energy consumption (raw)'!R2050*Lists!$H$89</f>
        <v>0</v>
      </c>
      <c r="U2100">
        <f>'Energy consumption (raw)'!S2050*Lists!$H$90</f>
        <v>0</v>
      </c>
      <c r="V2100">
        <f>'Energy consumption (raw)'!T2050*Lists!$H$91</f>
        <v>0</v>
      </c>
      <c r="W2100">
        <f>'Energy consumption (raw)'!U2050*Lists!$H$92</f>
        <v>0</v>
      </c>
      <c r="X2100">
        <f>'Energy consumption (raw)'!V2050*Lists!$H$93</f>
        <v>0</v>
      </c>
      <c r="Y2100">
        <f>'Energy consumption (raw)'!W2050*Lists!$H$94</f>
        <v>0</v>
      </c>
      <c r="Z2100">
        <f>'Energy consumption (raw)'!X2050*Lists!$H$96*1000000</f>
        <v>0</v>
      </c>
      <c r="AA2100">
        <f>'Energy consumption (raw)'!Y2050*Lists!$H$97</f>
        <v>0</v>
      </c>
      <c r="AB2100">
        <f>'Energy consumption (raw)'!Z2050*Lists!$H$96</f>
        <v>0</v>
      </c>
      <c r="AC2100">
        <f>'Energy consumption (raw)'!AA2050*Lists!$H$98</f>
        <v>0</v>
      </c>
      <c r="AD2100">
        <f>'Energy consumption (raw)'!AB2050*Lists!$H$99</f>
        <v>0</v>
      </c>
      <c r="AE2100">
        <f>'Energy consumption (raw)'!AC2050*Lists!$H$101</f>
        <v>0</v>
      </c>
      <c r="AF2100">
        <f>'Energy consumption (raw)'!AD2050*Lists!$H$101</f>
        <v>0</v>
      </c>
      <c r="AG2100">
        <f>'Energy consumption (raw)'!AE2050*Lists!$H$101</f>
        <v>0</v>
      </c>
      <c r="AH2100">
        <f>'Energy consumption (raw)'!AF2050*Lists!$H$100</f>
        <v>0</v>
      </c>
      <c r="AI2100" s="167">
        <f t="shared" si="145"/>
        <v>6125.0641999999998</v>
      </c>
      <c r="AJ2100" s="179">
        <f>'Energy consumption (raw)'!AG2050</f>
        <v>6125.0641999999998</v>
      </c>
      <c r="AK2100" s="179">
        <f>'Energy consumption (raw)'!AH2050</f>
        <v>0</v>
      </c>
      <c r="AL2100">
        <f>IF(ROUND(AI2100,-3)=ROUND('Energy consumption (raw)'!AG2050,-3),1,0)</f>
        <v>1</v>
      </c>
      <c r="AM2100" s="179" t="str">
        <f>'Energy consumption (raw)'!AJ2050</f>
        <v>49. Ba Ria Vung Tau</v>
      </c>
      <c r="AN2100">
        <f>VLOOKUP(AM2100,Lists!$F$9:$G$71,2,FALSE)</f>
        <v>1</v>
      </c>
    </row>
    <row r="2101" spans="2:40" x14ac:dyDescent="0.25">
      <c r="B2101" s="65" t="str">
        <f t="shared" si="143"/>
        <v>Industry1949</v>
      </c>
      <c r="C2101" s="179">
        <f>'Energy consumption (raw)'!B2051</f>
        <v>1949</v>
      </c>
      <c r="D2101" s="179">
        <f>'Energy consumption (raw)'!C2051</f>
        <v>0</v>
      </c>
      <c r="E2101" s="179">
        <f>'Energy consumption (raw)'!D2051</f>
        <v>0</v>
      </c>
      <c r="F2101" s="179" t="str">
        <f>'Energy consumption (raw)'!E2051</f>
        <v>Công nghiệp</v>
      </c>
      <c r="G2101" s="179" t="str">
        <f>'Energy consumption (raw)'!F2051</f>
        <v>Sản xuất dầu, mỡ động, thực vật</v>
      </c>
      <c r="H2101" s="179" t="str">
        <f>'Energy consumption (raw)'!G2051</f>
        <v>Industry</v>
      </c>
      <c r="I2101" s="179" t="str">
        <f>'Energy consumption (raw)'!I2051</f>
        <v>10 Manufacture of food products</v>
      </c>
      <c r="J2101" s="179" t="str">
        <f>INDEX(Sector!$E$6:$E$46,MATCH('Energy consumption (toe)'!I2101,Sector!$B$6:$B$46,FALSE))</f>
        <v>Manufacture of food products</v>
      </c>
      <c r="K2101" s="179">
        <f>IFERROR('Energy consumption (raw)'!J2051*Lists!$H$84,)</f>
        <v>0</v>
      </c>
      <c r="L2101" s="179">
        <f>'Energy consumption (raw)'!K2051*Lists!$H$84</f>
        <v>5887.7794000000004</v>
      </c>
      <c r="M2101" s="179">
        <f>'Energy consumption (raw)'!L2051*Lists!$H$84</f>
        <v>0</v>
      </c>
      <c r="N2101" s="179">
        <f>'Energy consumption (raw)'!M2051*Lists!$H$84</f>
        <v>0</v>
      </c>
      <c r="O2101" s="178">
        <f t="shared" si="144"/>
        <v>5887.7794000000004</v>
      </c>
      <c r="P2101">
        <f>'Energy consumption (raw)'!N2051*Lists!$H$85</f>
        <v>0</v>
      </c>
      <c r="Q2101">
        <f>'Energy consumption (raw)'!O2051*Lists!$H$86</f>
        <v>0</v>
      </c>
      <c r="R2101">
        <f>'Energy consumption (raw)'!P2051*Lists!$H$87</f>
        <v>0</v>
      </c>
      <c r="S2101">
        <f>'Energy consumption (raw)'!Q2051*Lists!$H$88</f>
        <v>0</v>
      </c>
      <c r="T2101">
        <f>'Energy consumption (raw)'!R2051*Lists!$H$89</f>
        <v>0</v>
      </c>
      <c r="U2101">
        <f>'Energy consumption (raw)'!S2051*Lists!$H$90</f>
        <v>0</v>
      </c>
      <c r="V2101">
        <f>'Energy consumption (raw)'!T2051*Lists!$H$91</f>
        <v>0</v>
      </c>
      <c r="W2101">
        <f>'Energy consumption (raw)'!U2051*Lists!$H$92</f>
        <v>0</v>
      </c>
      <c r="X2101">
        <f>'Energy consumption (raw)'!V2051*Lists!$H$93</f>
        <v>0</v>
      </c>
      <c r="Y2101">
        <f>'Energy consumption (raw)'!W2051*Lists!$H$94</f>
        <v>0</v>
      </c>
      <c r="Z2101">
        <f>'Energy consumption (raw)'!X2051*Lists!$H$96*1000000</f>
        <v>0</v>
      </c>
      <c r="AA2101">
        <f>'Energy consumption (raw)'!Y2051*Lists!$H$97</f>
        <v>0</v>
      </c>
      <c r="AB2101">
        <f>'Energy consumption (raw)'!Z2051*Lists!$H$96</f>
        <v>0</v>
      </c>
      <c r="AC2101">
        <f>'Energy consumption (raw)'!AA2051*Lists!$H$98</f>
        <v>0</v>
      </c>
      <c r="AD2101">
        <f>'Energy consumption (raw)'!AB2051*Lists!$H$99</f>
        <v>0</v>
      </c>
      <c r="AE2101">
        <f>'Energy consumption (raw)'!AC2051*Lists!$H$101</f>
        <v>0</v>
      </c>
      <c r="AF2101">
        <f>'Energy consumption (raw)'!AD2051*Lists!$H$101</f>
        <v>0</v>
      </c>
      <c r="AG2101">
        <f>'Energy consumption (raw)'!AE2051*Lists!$H$101</f>
        <v>0</v>
      </c>
      <c r="AH2101">
        <f>'Energy consumption (raw)'!AF2051*Lists!$H$100</f>
        <v>0</v>
      </c>
      <c r="AI2101" s="167">
        <f t="shared" si="145"/>
        <v>5887.7794000000004</v>
      </c>
      <c r="AJ2101" s="179">
        <f>'Energy consumption (raw)'!AG2051</f>
        <v>5887.7794000000004</v>
      </c>
      <c r="AK2101" s="179">
        <f>'Energy consumption (raw)'!AH2051</f>
        <v>5562.31441</v>
      </c>
      <c r="AL2101">
        <f>IF(ROUND(AI2101,-3)=ROUND('Energy consumption (raw)'!AG2051,-3),1,0)</f>
        <v>1</v>
      </c>
      <c r="AM2101" s="179" t="str">
        <f>'Energy consumption (raw)'!AJ2051</f>
        <v>49. Ba Ria Vung Tau</v>
      </c>
      <c r="AN2101">
        <f>VLOOKUP(AM2101,Lists!$F$9:$G$71,2,FALSE)</f>
        <v>1</v>
      </c>
    </row>
    <row r="2102" spans="2:40" x14ac:dyDescent="0.25">
      <c r="B2102" s="65" t="str">
        <f t="shared" si="143"/>
        <v>Industry1950</v>
      </c>
      <c r="C2102" s="179">
        <f>'Energy consumption (raw)'!B2052</f>
        <v>1950</v>
      </c>
      <c r="D2102" s="179">
        <f>'Energy consumption (raw)'!C2052</f>
        <v>0</v>
      </c>
      <c r="E2102" s="179">
        <f>'Energy consumption (raw)'!D2052</f>
        <v>0</v>
      </c>
      <c r="F2102" s="179" t="str">
        <f>'Energy consumption (raw)'!E2052</f>
        <v>Công nghiệp</v>
      </c>
      <c r="G2102" s="179" t="str">
        <f>'Energy consumption (raw)'!F2052</f>
        <v>Sản xuất điện</v>
      </c>
      <c r="H2102" s="179" t="str">
        <f>'Energy consumption (raw)'!G2052</f>
        <v>Industry</v>
      </c>
      <c r="I2102" s="179" t="str">
        <f>'Energy consumption (raw)'!I2052</f>
        <v>35 Electricity, gas, steam and air conditioning supply</v>
      </c>
      <c r="J2102" s="179" t="str">
        <f>INDEX(Sector!$E$6:$E$46,MATCH('Energy consumption (toe)'!I2102,Sector!$B$6:$B$46,FALSE))</f>
        <v>Electricity, gas, steam and air conditioning supply</v>
      </c>
      <c r="K2102" s="179">
        <f>IFERROR('Energy consumption (raw)'!J2052*Lists!$H$84,)</f>
        <v>0</v>
      </c>
      <c r="L2102" s="179">
        <f>'Energy consumption (raw)'!K2052*Lists!$H$84</f>
        <v>0</v>
      </c>
      <c r="M2102" s="179">
        <f>'Energy consumption (raw)'!L2052*Lists!$H$84</f>
        <v>0</v>
      </c>
      <c r="N2102" s="179">
        <f>'Energy consumption (raw)'!M2052*Lists!$H$84</f>
        <v>0</v>
      </c>
      <c r="O2102" s="178">
        <f t="shared" si="144"/>
        <v>0</v>
      </c>
      <c r="P2102">
        <f>'Energy consumption (raw)'!N2052*Lists!$H$85</f>
        <v>0</v>
      </c>
      <c r="Q2102">
        <f>'Energy consumption (raw)'!O2052*Lists!$H$86</f>
        <v>0</v>
      </c>
      <c r="R2102">
        <f>'Energy consumption (raw)'!P2052*Lists!$H$87</f>
        <v>0</v>
      </c>
      <c r="S2102">
        <f>'Energy consumption (raw)'!Q2052*Lists!$H$88</f>
        <v>0</v>
      </c>
      <c r="T2102">
        <f>'Energy consumption (raw)'!R2052*Lists!$H$89</f>
        <v>0</v>
      </c>
      <c r="U2102">
        <f>'Energy consumption (raw)'!S2052*Lists!$H$90</f>
        <v>0</v>
      </c>
      <c r="V2102">
        <f>'Energy consumption (raw)'!T2052*Lists!$H$91</f>
        <v>0</v>
      </c>
      <c r="W2102">
        <f>'Energy consumption (raw)'!U2052*Lists!$H$92</f>
        <v>0</v>
      </c>
      <c r="X2102">
        <f>'Energy consumption (raw)'!V2052*Lists!$H$93</f>
        <v>0</v>
      </c>
      <c r="Y2102">
        <f>'Energy consumption (raw)'!W2052*Lists!$H$94</f>
        <v>0</v>
      </c>
      <c r="Z2102">
        <f>'Energy consumption (raw)'!X2052*Lists!$H$96*1000000</f>
        <v>81000</v>
      </c>
      <c r="AA2102">
        <f>'Energy consumption (raw)'!Y2052*Lists!$H$97</f>
        <v>0</v>
      </c>
      <c r="AB2102">
        <f>'Energy consumption (raw)'!Z2052*Lists!$H$96</f>
        <v>0</v>
      </c>
      <c r="AC2102">
        <f>'Energy consumption (raw)'!AA2052*Lists!$H$98</f>
        <v>0</v>
      </c>
      <c r="AD2102">
        <f>'Energy consumption (raw)'!AB2052*Lists!$H$99</f>
        <v>0</v>
      </c>
      <c r="AE2102">
        <f>'Energy consumption (raw)'!AC2052*Lists!$H$101</f>
        <v>0</v>
      </c>
      <c r="AF2102">
        <f>'Energy consumption (raw)'!AD2052*Lists!$H$101</f>
        <v>0</v>
      </c>
      <c r="AG2102">
        <f>'Energy consumption (raw)'!AE2052*Lists!$H$101</f>
        <v>0</v>
      </c>
      <c r="AH2102">
        <f>'Energy consumption (raw)'!AF2052*Lists!$H$100</f>
        <v>0</v>
      </c>
      <c r="AI2102" s="167">
        <f t="shared" si="145"/>
        <v>81000</v>
      </c>
      <c r="AJ2102" s="179">
        <f>'Energy consumption (raw)'!AG2052</f>
        <v>81000</v>
      </c>
      <c r="AK2102" s="179">
        <f>'Energy consumption (raw)'!AH2052</f>
        <v>50796.721140000001</v>
      </c>
      <c r="AL2102">
        <f>IF(ROUND(AI2102,-3)=ROUND('Energy consumption (raw)'!AG2052,-3),1,0)</f>
        <v>1</v>
      </c>
      <c r="AM2102" s="179" t="str">
        <f>'Energy consumption (raw)'!AJ2052</f>
        <v>49. Ba Ria Vung Tau</v>
      </c>
      <c r="AN2102">
        <f>VLOOKUP(AM2102,Lists!$F$9:$G$71,2,FALSE)</f>
        <v>1</v>
      </c>
    </row>
    <row r="2103" spans="2:40" x14ac:dyDescent="0.25">
      <c r="B2103" s="65" t="str">
        <f t="shared" si="143"/>
        <v>Industry1951</v>
      </c>
      <c r="C2103" s="179">
        <f>'Energy consumption (raw)'!B2053</f>
        <v>1951</v>
      </c>
      <c r="D2103" s="179">
        <f>'Energy consumption (raw)'!C2053</f>
        <v>0</v>
      </c>
      <c r="E2103" s="179">
        <f>'Energy consumption (raw)'!D2053</f>
        <v>0</v>
      </c>
      <c r="F2103" s="179" t="str">
        <f>'Energy consumption (raw)'!E2053</f>
        <v>Công nghiệp</v>
      </c>
      <c r="G2103" s="179" t="str">
        <f>'Energy consumption (raw)'!F2053</f>
        <v>Sản xuất điện</v>
      </c>
      <c r="H2103" s="179" t="str">
        <f>'Energy consumption (raw)'!G2053</f>
        <v>Industry</v>
      </c>
      <c r="I2103" s="179" t="str">
        <f>'Energy consumption (raw)'!I2053</f>
        <v>35 Electricity, gas, steam and air conditioning supply</v>
      </c>
      <c r="J2103" s="179" t="str">
        <f>INDEX(Sector!$E$6:$E$46,MATCH('Energy consumption (toe)'!I2103,Sector!$B$6:$B$46,FALSE))</f>
        <v>Electricity, gas, steam and air conditioning supply</v>
      </c>
      <c r="K2103" s="179">
        <f>IFERROR('Energy consumption (raw)'!J2053*Lists!$H$84,)</f>
        <v>0</v>
      </c>
      <c r="L2103" s="179">
        <f>'Energy consumption (raw)'!K2053*Lists!$H$84</f>
        <v>0</v>
      </c>
      <c r="M2103" s="179">
        <f>'Energy consumption (raw)'!L2053*Lists!$H$84</f>
        <v>0</v>
      </c>
      <c r="N2103" s="179">
        <f>'Energy consumption (raw)'!M2053*Lists!$H$84</f>
        <v>0</v>
      </c>
      <c r="O2103" s="178">
        <f t="shared" si="144"/>
        <v>0</v>
      </c>
      <c r="P2103">
        <f>'Energy consumption (raw)'!N2053*Lists!$H$85</f>
        <v>0</v>
      </c>
      <c r="Q2103">
        <f>'Energy consumption (raw)'!O2053*Lists!$H$86</f>
        <v>0</v>
      </c>
      <c r="R2103">
        <f>'Energy consumption (raw)'!P2053*Lists!$H$87</f>
        <v>0</v>
      </c>
      <c r="S2103">
        <f>'Energy consumption (raw)'!Q2053*Lists!$H$88</f>
        <v>0</v>
      </c>
      <c r="T2103">
        <f>'Energy consumption (raw)'!R2053*Lists!$H$89</f>
        <v>0</v>
      </c>
      <c r="U2103">
        <f>'Energy consumption (raw)'!S2053*Lists!$H$90</f>
        <v>0</v>
      </c>
      <c r="V2103">
        <f>'Energy consumption (raw)'!T2053*Lists!$H$91</f>
        <v>0</v>
      </c>
      <c r="W2103">
        <f>'Energy consumption (raw)'!U2053*Lists!$H$92</f>
        <v>0</v>
      </c>
      <c r="X2103">
        <f>'Energy consumption (raw)'!V2053*Lists!$H$93</f>
        <v>0</v>
      </c>
      <c r="Y2103">
        <f>'Energy consumption (raw)'!W2053*Lists!$H$94</f>
        <v>0</v>
      </c>
      <c r="Z2103">
        <f>'Energy consumption (raw)'!X2053*Lists!$H$96*1000000</f>
        <v>70200</v>
      </c>
      <c r="AA2103">
        <f>'Energy consumption (raw)'!Y2053*Lists!$H$97</f>
        <v>0</v>
      </c>
      <c r="AB2103">
        <f>'Energy consumption (raw)'!Z2053*Lists!$H$96</f>
        <v>0</v>
      </c>
      <c r="AC2103">
        <f>'Energy consumption (raw)'!AA2053*Lists!$H$98</f>
        <v>0</v>
      </c>
      <c r="AD2103">
        <f>'Energy consumption (raw)'!AB2053*Lists!$H$99</f>
        <v>0</v>
      </c>
      <c r="AE2103">
        <f>'Energy consumption (raw)'!AC2053*Lists!$H$101</f>
        <v>0</v>
      </c>
      <c r="AF2103">
        <f>'Energy consumption (raw)'!AD2053*Lists!$H$101</f>
        <v>0</v>
      </c>
      <c r="AG2103">
        <f>'Energy consumption (raw)'!AE2053*Lists!$H$101</f>
        <v>0</v>
      </c>
      <c r="AH2103">
        <f>'Energy consumption (raw)'!AF2053*Lists!$H$100</f>
        <v>0</v>
      </c>
      <c r="AI2103" s="167">
        <f t="shared" si="145"/>
        <v>70200</v>
      </c>
      <c r="AJ2103" s="179">
        <f>'Energy consumption (raw)'!AG2053</f>
        <v>70200</v>
      </c>
      <c r="AK2103" s="179">
        <f>'Energy consumption (raw)'!AH2053</f>
        <v>0</v>
      </c>
      <c r="AL2103">
        <f>IF(ROUND(AI2103,-3)=ROUND('Energy consumption (raw)'!AG2053,-3),1,0)</f>
        <v>1</v>
      </c>
      <c r="AM2103" s="179" t="str">
        <f>'Energy consumption (raw)'!AJ2053</f>
        <v>49. Ba Ria Vung Tau</v>
      </c>
      <c r="AN2103">
        <f>VLOOKUP(AM2103,Lists!$F$9:$G$71,2,FALSE)</f>
        <v>1</v>
      </c>
    </row>
    <row r="2104" spans="2:40" x14ac:dyDescent="0.25">
      <c r="B2104" s="65" t="str">
        <f t="shared" si="143"/>
        <v>Industry1952</v>
      </c>
      <c r="C2104" s="179">
        <f>'Energy consumption (raw)'!B2054</f>
        <v>1952</v>
      </c>
      <c r="D2104" s="179">
        <f>'Energy consumption (raw)'!C2054</f>
        <v>0</v>
      </c>
      <c r="E2104" s="179">
        <f>'Energy consumption (raw)'!D2054</f>
        <v>0</v>
      </c>
      <c r="F2104" s="179" t="str">
        <f>'Energy consumption (raw)'!E2054</f>
        <v>Công nghiệp</v>
      </c>
      <c r="G2104" s="179" t="str">
        <f>'Energy consumption (raw)'!F2054</f>
        <v>Khai thác dầu thô và khí đốt tự nhiên</v>
      </c>
      <c r="H2104" s="179" t="str">
        <f>'Energy consumption (raw)'!G2054</f>
        <v>Industry</v>
      </c>
      <c r="I2104" s="179" t="str">
        <f>'Energy consumption (raw)'!I2054</f>
        <v>06 Extraction of crude petroleum and natural gas</v>
      </c>
      <c r="J2104" s="179" t="str">
        <f>INDEX(Sector!$E$6:$E$46,MATCH('Energy consumption (toe)'!I2104,Sector!$B$6:$B$46,FALSE))</f>
        <v>Extraction of crude petroleum and natural gas</v>
      </c>
      <c r="K2104" s="179">
        <f>IFERROR('Energy consumption (raw)'!J2054*Lists!$H$84,)</f>
        <v>730.68765000000008</v>
      </c>
      <c r="L2104" s="179">
        <f>'Energy consumption (raw)'!K2054*Lists!$H$84</f>
        <v>2025.7738400000001</v>
      </c>
      <c r="M2104" s="179">
        <f>'Energy consumption (raw)'!L2054*Lists!$H$84</f>
        <v>0</v>
      </c>
      <c r="N2104" s="179">
        <f>'Energy consumption (raw)'!M2054*Lists!$H$84</f>
        <v>0</v>
      </c>
      <c r="O2104" s="178">
        <f t="shared" si="144"/>
        <v>2025.7738400000001</v>
      </c>
      <c r="P2104">
        <f>'Energy consumption (raw)'!N2054*Lists!$H$85</f>
        <v>0</v>
      </c>
      <c r="Q2104">
        <f>'Energy consumption (raw)'!O2054*Lists!$H$86</f>
        <v>0</v>
      </c>
      <c r="R2104">
        <f>'Energy consumption (raw)'!P2054*Lists!$H$87</f>
        <v>0</v>
      </c>
      <c r="S2104">
        <f>'Energy consumption (raw)'!Q2054*Lists!$H$88</f>
        <v>0</v>
      </c>
      <c r="T2104">
        <f>'Energy consumption (raw)'!R2054*Lists!$H$89</f>
        <v>62220</v>
      </c>
      <c r="U2104">
        <f>'Energy consumption (raw)'!S2054*Lists!$H$90</f>
        <v>0</v>
      </c>
      <c r="V2104">
        <f>'Energy consumption (raw)'!T2054*Lists!$H$91</f>
        <v>5445</v>
      </c>
      <c r="W2104">
        <f>'Energy consumption (raw)'!U2054*Lists!$H$92</f>
        <v>0</v>
      </c>
      <c r="X2104">
        <f>'Energy consumption (raw)'!V2054*Lists!$H$93</f>
        <v>367.5</v>
      </c>
      <c r="Y2104">
        <f>'Energy consumption (raw)'!W2054*Lists!$H$94</f>
        <v>0</v>
      </c>
      <c r="Z2104">
        <f>'Energy consumption (raw)'!X2054*Lists!$H$96*1000000</f>
        <v>197100</v>
      </c>
      <c r="AA2104">
        <f>'Energy consumption (raw)'!Y2054*Lists!$H$97</f>
        <v>0</v>
      </c>
      <c r="AB2104">
        <f>'Energy consumption (raw)'!Z2054*Lists!$H$96</f>
        <v>0</v>
      </c>
      <c r="AC2104">
        <f>'Energy consumption (raw)'!AA2054*Lists!$H$98</f>
        <v>0</v>
      </c>
      <c r="AD2104">
        <f>'Energy consumption (raw)'!AB2054*Lists!$H$99</f>
        <v>0</v>
      </c>
      <c r="AE2104">
        <f>'Energy consumption (raw)'!AC2054*Lists!$H$101</f>
        <v>0</v>
      </c>
      <c r="AF2104">
        <f>'Energy consumption (raw)'!AD2054*Lists!$H$101</f>
        <v>0</v>
      </c>
      <c r="AG2104">
        <f>'Energy consumption (raw)'!AE2054*Lists!$H$101</f>
        <v>0</v>
      </c>
      <c r="AH2104">
        <f>'Energy consumption (raw)'!AF2054*Lists!$H$100</f>
        <v>0</v>
      </c>
      <c r="AI2104" s="167">
        <f t="shared" si="145"/>
        <v>267158.27384000004</v>
      </c>
      <c r="AJ2104" s="179">
        <f>'Energy consumption (raw)'!AG2054</f>
        <v>267158.27384000004</v>
      </c>
      <c r="AK2104" s="179">
        <f>'Energy consumption (raw)'!AH2054</f>
        <v>263950.04356999998</v>
      </c>
      <c r="AL2104">
        <f>IF(ROUND(AI2104,-3)=ROUND('Energy consumption (raw)'!AG2054,-3),1,0)</f>
        <v>1</v>
      </c>
      <c r="AM2104" s="179" t="str">
        <f>'Energy consumption (raw)'!AJ2054</f>
        <v>49. Ba Ria Vung Tau</v>
      </c>
      <c r="AN2104">
        <f>VLOOKUP(AM2104,Lists!$F$9:$G$71,2,FALSE)</f>
        <v>1</v>
      </c>
    </row>
    <row r="2105" spans="2:40" x14ac:dyDescent="0.25">
      <c r="B2105" s="65" t="str">
        <f t="shared" si="143"/>
        <v>Industry1953</v>
      </c>
      <c r="C2105" s="179">
        <f>'Energy consumption (raw)'!B2055</f>
        <v>1953</v>
      </c>
      <c r="D2105" s="179">
        <f>'Energy consumption (raw)'!C2055</f>
        <v>0</v>
      </c>
      <c r="E2105" s="179">
        <f>'Energy consumption (raw)'!D2055</f>
        <v>0</v>
      </c>
      <c r="F2105" s="179" t="str">
        <f>'Energy consumption (raw)'!E2055</f>
        <v>Công nghiệp</v>
      </c>
      <c r="G2105" s="179" t="str">
        <f>'Energy consumption (raw)'!F2055</f>
        <v>Khai thác dầu thô và khí đốt tự nhiên</v>
      </c>
      <c r="H2105" s="179" t="str">
        <f>'Energy consumption (raw)'!G2055</f>
        <v>Industry</v>
      </c>
      <c r="I2105" s="179" t="str">
        <f>'Energy consumption (raw)'!I2055</f>
        <v>06 Extraction of crude petroleum and natural gas</v>
      </c>
      <c r="J2105" s="179" t="str">
        <f>INDEX(Sector!$E$6:$E$46,MATCH('Energy consumption (toe)'!I2105,Sector!$B$6:$B$46,FALSE))</f>
        <v>Extraction of crude petroleum and natural gas</v>
      </c>
      <c r="K2105" s="179">
        <f>IFERROR('Energy consumption (raw)'!J2055*Lists!$H$84,)</f>
        <v>2041.2192700000001</v>
      </c>
      <c r="L2105" s="179">
        <f>'Energy consumption (raw)'!K2055*Lists!$H$84</f>
        <v>2041.2192700000001</v>
      </c>
      <c r="M2105" s="179">
        <f>'Energy consumption (raw)'!L2055*Lists!$H$84</f>
        <v>0</v>
      </c>
      <c r="N2105" s="179">
        <f>'Energy consumption (raw)'!M2055*Lists!$H$84</f>
        <v>0</v>
      </c>
      <c r="O2105" s="178">
        <f t="shared" si="144"/>
        <v>2041.2192700000001</v>
      </c>
      <c r="P2105">
        <f>'Energy consumption (raw)'!N2055*Lists!$H$85</f>
        <v>0</v>
      </c>
      <c r="Q2105">
        <f>'Energy consumption (raw)'!O2055*Lists!$H$86</f>
        <v>0</v>
      </c>
      <c r="R2105">
        <f>'Energy consumption (raw)'!P2055*Lists!$H$87</f>
        <v>0</v>
      </c>
      <c r="S2105">
        <f>'Energy consumption (raw)'!Q2055*Lists!$H$88</f>
        <v>0</v>
      </c>
      <c r="T2105">
        <f>'Energy consumption (raw)'!R2055*Lists!$H$89</f>
        <v>0</v>
      </c>
      <c r="U2105">
        <f>'Energy consumption (raw)'!S2055*Lists!$H$90</f>
        <v>0</v>
      </c>
      <c r="V2105">
        <f>'Energy consumption (raw)'!T2055*Lists!$H$91</f>
        <v>0</v>
      </c>
      <c r="W2105">
        <f>'Energy consumption (raw)'!U2055*Lists!$H$92</f>
        <v>0</v>
      </c>
      <c r="X2105">
        <f>'Energy consumption (raw)'!V2055*Lists!$H$93</f>
        <v>0</v>
      </c>
      <c r="Y2105">
        <f>'Energy consumption (raw)'!W2055*Lists!$H$94</f>
        <v>0</v>
      </c>
      <c r="Z2105">
        <f>'Energy consumption (raw)'!X2055*Lists!$H$96*1000000</f>
        <v>0</v>
      </c>
      <c r="AA2105">
        <f>'Energy consumption (raw)'!Y2055*Lists!$H$97</f>
        <v>0</v>
      </c>
      <c r="AB2105">
        <f>'Energy consumption (raw)'!Z2055*Lists!$H$96</f>
        <v>0</v>
      </c>
      <c r="AC2105">
        <f>'Energy consumption (raw)'!AA2055*Lists!$H$98</f>
        <v>0</v>
      </c>
      <c r="AD2105">
        <f>'Energy consumption (raw)'!AB2055*Lists!$H$99</f>
        <v>0</v>
      </c>
      <c r="AE2105">
        <f>'Energy consumption (raw)'!AC2055*Lists!$H$101</f>
        <v>0</v>
      </c>
      <c r="AF2105">
        <f>'Energy consumption (raw)'!AD2055*Lists!$H$101</f>
        <v>0</v>
      </c>
      <c r="AG2105">
        <f>'Energy consumption (raw)'!AE2055*Lists!$H$101</f>
        <v>0</v>
      </c>
      <c r="AH2105">
        <f>'Energy consumption (raw)'!AF2055*Lists!$H$100</f>
        <v>0</v>
      </c>
      <c r="AI2105" s="167">
        <f t="shared" si="145"/>
        <v>2041.2192700000001</v>
      </c>
      <c r="AJ2105" s="179">
        <f>'Energy consumption (raw)'!AG2055</f>
        <v>2041.2192700000001</v>
      </c>
      <c r="AK2105" s="179">
        <f>'Energy consumption (raw)'!AH2055</f>
        <v>2177.4507400000002</v>
      </c>
      <c r="AL2105">
        <f>IF(ROUND(AI2105,-3)=ROUND('Energy consumption (raw)'!AG2055,-3),1,0)</f>
        <v>1</v>
      </c>
      <c r="AM2105" s="179" t="str">
        <f>'Energy consumption (raw)'!AJ2055</f>
        <v>49. Ba Ria Vung Tau</v>
      </c>
      <c r="AN2105">
        <f>VLOOKUP(AM2105,Lists!$F$9:$G$71,2,FALSE)</f>
        <v>1</v>
      </c>
    </row>
    <row r="2106" spans="2:40" x14ac:dyDescent="0.25">
      <c r="B2106" s="65" t="str">
        <f t="shared" si="143"/>
        <v>Industry1954</v>
      </c>
      <c r="C2106" s="179">
        <f>'Energy consumption (raw)'!B2056</f>
        <v>1954</v>
      </c>
      <c r="D2106" s="179">
        <f>'Energy consumption (raw)'!C2056</f>
        <v>0</v>
      </c>
      <c r="E2106" s="179">
        <f>'Energy consumption (raw)'!D2056</f>
        <v>0</v>
      </c>
      <c r="F2106" s="179" t="str">
        <f>'Energy consumption (raw)'!E2056</f>
        <v>Công nghiệp</v>
      </c>
      <c r="G2106" s="179" t="str">
        <f>'Energy consumption (raw)'!F2056</f>
        <v>Sản xuất hoá chất cơ bản</v>
      </c>
      <c r="H2106" s="179" t="str">
        <f>'Energy consumption (raw)'!G2056</f>
        <v>Industry</v>
      </c>
      <c r="I2106" s="179" t="str">
        <f>'Energy consumption (raw)'!I2056</f>
        <v>20 Manufacture of chemicals and chemical products</v>
      </c>
      <c r="J2106" s="179" t="str">
        <f>INDEX(Sector!$E$6:$E$46,MATCH('Energy consumption (toe)'!I2106,Sector!$B$6:$B$46,FALSE))</f>
        <v>Manufacture of chemicals and chemical products</v>
      </c>
      <c r="K2106" s="179">
        <f>IFERROR('Energy consumption (raw)'!J2056*Lists!$H$84,)</f>
        <v>0</v>
      </c>
      <c r="L2106" s="179">
        <f>'Energy consumption (raw)'!K2056*Lists!$H$84</f>
        <v>14267.858690000001</v>
      </c>
      <c r="M2106" s="179">
        <f>'Energy consumption (raw)'!L2056*Lists!$H$84</f>
        <v>0</v>
      </c>
      <c r="N2106" s="179">
        <f>'Energy consumption (raw)'!M2056*Lists!$H$84</f>
        <v>0</v>
      </c>
      <c r="O2106" s="178">
        <f t="shared" si="144"/>
        <v>14267.858690000001</v>
      </c>
      <c r="P2106">
        <f>'Energy consumption (raw)'!N2056*Lists!$H$85</f>
        <v>0</v>
      </c>
      <c r="Q2106">
        <f>'Energy consumption (raw)'!O2056*Lists!$H$86</f>
        <v>0</v>
      </c>
      <c r="R2106">
        <f>'Energy consumption (raw)'!P2056*Lists!$H$87</f>
        <v>0</v>
      </c>
      <c r="S2106">
        <f>'Energy consumption (raw)'!Q2056*Lists!$H$88</f>
        <v>0</v>
      </c>
      <c r="T2106">
        <f>'Energy consumption (raw)'!R2056*Lists!$H$89</f>
        <v>0</v>
      </c>
      <c r="U2106">
        <f>'Energy consumption (raw)'!S2056*Lists!$H$90</f>
        <v>0</v>
      </c>
      <c r="V2106">
        <f>'Energy consumption (raw)'!T2056*Lists!$H$91</f>
        <v>0</v>
      </c>
      <c r="W2106">
        <f>'Energy consumption (raw)'!U2056*Lists!$H$92</f>
        <v>0</v>
      </c>
      <c r="X2106">
        <f>'Energy consumption (raw)'!V2056*Lists!$H$93</f>
        <v>0</v>
      </c>
      <c r="Y2106">
        <f>'Energy consumption (raw)'!W2056*Lists!$H$94</f>
        <v>0</v>
      </c>
      <c r="Z2106">
        <f>'Energy consumption (raw)'!X2056*Lists!$H$96*1000000</f>
        <v>6899.4</v>
      </c>
      <c r="AA2106">
        <f>'Energy consumption (raw)'!Y2056*Lists!$H$97</f>
        <v>0</v>
      </c>
      <c r="AB2106">
        <f>'Energy consumption (raw)'!Z2056*Lists!$H$96</f>
        <v>0</v>
      </c>
      <c r="AC2106">
        <f>'Energy consumption (raw)'!AA2056*Lists!$H$98</f>
        <v>0</v>
      </c>
      <c r="AD2106">
        <f>'Energy consumption (raw)'!AB2056*Lists!$H$99</f>
        <v>0</v>
      </c>
      <c r="AE2106">
        <f>'Energy consumption (raw)'!AC2056*Lists!$H$101</f>
        <v>0</v>
      </c>
      <c r="AF2106">
        <f>'Energy consumption (raw)'!AD2056*Lists!$H$101</f>
        <v>0</v>
      </c>
      <c r="AG2106">
        <f>'Energy consumption (raw)'!AE2056*Lists!$H$101</f>
        <v>0</v>
      </c>
      <c r="AH2106">
        <f>'Energy consumption (raw)'!AF2056*Lists!$H$100</f>
        <v>0</v>
      </c>
      <c r="AI2106" s="167">
        <f t="shared" si="145"/>
        <v>21167.258690000002</v>
      </c>
      <c r="AJ2106" s="179">
        <f>'Energy consumption (raw)'!AG2056</f>
        <v>21167.258690000002</v>
      </c>
      <c r="AK2106" s="179">
        <f>'Energy consumption (raw)'!AH2056</f>
        <v>1192.41497</v>
      </c>
      <c r="AL2106">
        <f>IF(ROUND(AI2106,-3)=ROUND('Energy consumption (raw)'!AG2056,-3),1,0)</f>
        <v>1</v>
      </c>
      <c r="AM2106" s="179" t="str">
        <f>'Energy consumption (raw)'!AJ2056</f>
        <v>49. Ba Ria Vung Tau</v>
      </c>
      <c r="AN2106">
        <f>VLOOKUP(AM2106,Lists!$F$9:$G$71,2,FALSE)</f>
        <v>1</v>
      </c>
    </row>
    <row r="2107" spans="2:40" x14ac:dyDescent="0.25">
      <c r="B2107" s="65" t="str">
        <f t="shared" si="143"/>
        <v>Industry1955</v>
      </c>
      <c r="C2107" s="179">
        <f>'Energy consumption (raw)'!B2057</f>
        <v>1955</v>
      </c>
      <c r="D2107" s="179">
        <f>'Energy consumption (raw)'!C2057</f>
        <v>0</v>
      </c>
      <c r="E2107" s="179">
        <f>'Energy consumption (raw)'!D2057</f>
        <v>0</v>
      </c>
      <c r="F2107" s="179" t="str">
        <f>'Energy consumption (raw)'!E2057</f>
        <v>Công nghiệp</v>
      </c>
      <c r="G2107" s="179" t="str">
        <f>'Energy consumption (raw)'!F2057</f>
        <v>Sản xuất sợi</v>
      </c>
      <c r="H2107" s="179" t="str">
        <f>'Energy consumption (raw)'!G2057</f>
        <v>Industry</v>
      </c>
      <c r="I2107" s="179" t="str">
        <f>'Energy consumption (raw)'!I2057</f>
        <v>13 Manufacture of textiles</v>
      </c>
      <c r="J2107" s="179" t="str">
        <f>INDEX(Sector!$E$6:$E$46,MATCH('Energy consumption (toe)'!I2107,Sector!$B$6:$B$46,FALSE))</f>
        <v>Manufacture of textiles</v>
      </c>
      <c r="K2107" s="179">
        <f>IFERROR('Energy consumption (raw)'!J2057*Lists!$H$84,)</f>
        <v>4678.0056800000002</v>
      </c>
      <c r="L2107" s="179">
        <f>'Energy consumption (raw)'!K2057*Lists!$H$84</f>
        <v>4678.0056800000002</v>
      </c>
      <c r="M2107" s="179">
        <f>'Energy consumption (raw)'!L2057*Lists!$H$84</f>
        <v>0</v>
      </c>
      <c r="N2107" s="179">
        <f>'Energy consumption (raw)'!M2057*Lists!$H$84</f>
        <v>0</v>
      </c>
      <c r="O2107" s="178">
        <f t="shared" si="144"/>
        <v>4678.0056800000002</v>
      </c>
      <c r="P2107">
        <f>'Energy consumption (raw)'!N2057*Lists!$H$85</f>
        <v>0</v>
      </c>
      <c r="Q2107">
        <f>'Energy consumption (raw)'!O2057*Lists!$H$86</f>
        <v>0</v>
      </c>
      <c r="R2107">
        <f>'Energy consumption (raw)'!P2057*Lists!$H$87</f>
        <v>0</v>
      </c>
      <c r="S2107">
        <f>'Energy consumption (raw)'!Q2057*Lists!$H$88</f>
        <v>0</v>
      </c>
      <c r="T2107">
        <f>'Energy consumption (raw)'!R2057*Lists!$H$89</f>
        <v>0</v>
      </c>
      <c r="U2107">
        <f>'Energy consumption (raw)'!S2057*Lists!$H$90</f>
        <v>0</v>
      </c>
      <c r="V2107">
        <f>'Energy consumption (raw)'!T2057*Lists!$H$91</f>
        <v>0</v>
      </c>
      <c r="W2107">
        <f>'Energy consumption (raw)'!U2057*Lists!$H$92</f>
        <v>0</v>
      </c>
      <c r="X2107">
        <f>'Energy consumption (raw)'!V2057*Lists!$H$93</f>
        <v>0</v>
      </c>
      <c r="Y2107">
        <f>'Energy consumption (raw)'!W2057*Lists!$H$94</f>
        <v>0</v>
      </c>
      <c r="Z2107">
        <f>'Energy consumption (raw)'!X2057*Lists!$H$96*1000000</f>
        <v>0</v>
      </c>
      <c r="AA2107">
        <f>'Energy consumption (raw)'!Y2057*Lists!$H$97</f>
        <v>0</v>
      </c>
      <c r="AB2107">
        <f>'Energy consumption (raw)'!Z2057*Lists!$H$96</f>
        <v>0</v>
      </c>
      <c r="AC2107">
        <f>'Energy consumption (raw)'!AA2057*Lists!$H$98</f>
        <v>0</v>
      </c>
      <c r="AD2107">
        <f>'Energy consumption (raw)'!AB2057*Lists!$H$99</f>
        <v>0</v>
      </c>
      <c r="AE2107">
        <f>'Energy consumption (raw)'!AC2057*Lists!$H$101</f>
        <v>0</v>
      </c>
      <c r="AF2107">
        <f>'Energy consumption (raw)'!AD2057*Lists!$H$101</f>
        <v>0</v>
      </c>
      <c r="AG2107">
        <f>'Energy consumption (raw)'!AE2057*Lists!$H$101</f>
        <v>0</v>
      </c>
      <c r="AH2107">
        <f>'Energy consumption (raw)'!AF2057*Lists!$H$100</f>
        <v>0</v>
      </c>
      <c r="AI2107" s="167">
        <f t="shared" si="145"/>
        <v>4678.0056800000002</v>
      </c>
      <c r="AJ2107" s="179">
        <f>'Energy consumption (raw)'!AG2057</f>
        <v>4678.0056800000002</v>
      </c>
      <c r="AK2107" s="179">
        <f>'Energy consumption (raw)'!AH2057</f>
        <v>12305.25282</v>
      </c>
      <c r="AL2107">
        <f>IF(ROUND(AI2107,-3)=ROUND('Energy consumption (raw)'!AG2057,-3),1,0)</f>
        <v>1</v>
      </c>
      <c r="AM2107" s="179" t="str">
        <f>'Energy consumption (raw)'!AJ2057</f>
        <v>49. Ba Ria Vung Tau</v>
      </c>
      <c r="AN2107">
        <f>VLOOKUP(AM2107,Lists!$F$9:$G$71,2,FALSE)</f>
        <v>1</v>
      </c>
    </row>
    <row r="2108" spans="2:40" x14ac:dyDescent="0.25">
      <c r="B2108" s="65" t="str">
        <f t="shared" si="143"/>
        <v>Industry1956</v>
      </c>
      <c r="C2108" s="179">
        <f>'Energy consumption (raw)'!B2058</f>
        <v>1956</v>
      </c>
      <c r="D2108" s="179">
        <f>'Energy consumption (raw)'!C2058</f>
        <v>0</v>
      </c>
      <c r="E2108" s="179">
        <f>'Energy consumption (raw)'!D2058</f>
        <v>0</v>
      </c>
      <c r="F2108" s="179" t="str">
        <f>'Energy consumption (raw)'!E2058</f>
        <v>Công nghiệp</v>
      </c>
      <c r="G2108" s="179" t="str">
        <f>'Energy consumption (raw)'!F2058</f>
        <v>Sản xuất phân bón và hợp chất ni tơ</v>
      </c>
      <c r="H2108" s="179" t="str">
        <f>'Energy consumption (raw)'!G2058</f>
        <v>Industry</v>
      </c>
      <c r="I2108" s="179" t="str">
        <f>'Energy consumption (raw)'!I2058</f>
        <v>20 Manufacture of chemicals and chemical products</v>
      </c>
      <c r="J2108" s="179" t="str">
        <f>INDEX(Sector!$E$6:$E$46,MATCH('Energy consumption (toe)'!I2108,Sector!$B$6:$B$46,FALSE))</f>
        <v>Manufacture of chemicals and chemical products</v>
      </c>
      <c r="K2108" s="179">
        <f>IFERROR('Energy consumption (raw)'!J2058*Lists!$H$84,)</f>
        <v>1417.2763600000001</v>
      </c>
      <c r="L2108" s="179">
        <f>'Energy consumption (raw)'!K2058*Lists!$H$84</f>
        <v>1417.2763600000001</v>
      </c>
      <c r="M2108" s="179">
        <f>'Energy consumption (raw)'!L2058*Lists!$H$84</f>
        <v>0</v>
      </c>
      <c r="N2108" s="179">
        <f>'Energy consumption (raw)'!M2058*Lists!$H$84</f>
        <v>0</v>
      </c>
      <c r="O2108" s="178">
        <f t="shared" si="144"/>
        <v>1417.2763600000001</v>
      </c>
      <c r="P2108">
        <f>'Energy consumption (raw)'!N2058*Lists!$H$85</f>
        <v>0</v>
      </c>
      <c r="Q2108">
        <f>'Energy consumption (raw)'!O2058*Lists!$H$86</f>
        <v>0</v>
      </c>
      <c r="R2108">
        <f>'Energy consumption (raw)'!P2058*Lists!$H$87</f>
        <v>0</v>
      </c>
      <c r="S2108">
        <f>'Energy consumption (raw)'!Q2058*Lists!$H$88</f>
        <v>0</v>
      </c>
      <c r="T2108">
        <f>'Energy consumption (raw)'!R2058*Lists!$H$89</f>
        <v>0</v>
      </c>
      <c r="U2108">
        <f>'Energy consumption (raw)'!S2058*Lists!$H$90</f>
        <v>0</v>
      </c>
      <c r="V2108">
        <f>'Energy consumption (raw)'!T2058*Lists!$H$91</f>
        <v>0</v>
      </c>
      <c r="W2108">
        <f>'Energy consumption (raw)'!U2058*Lists!$H$92</f>
        <v>0</v>
      </c>
      <c r="X2108">
        <f>'Energy consumption (raw)'!V2058*Lists!$H$93</f>
        <v>0</v>
      </c>
      <c r="Y2108">
        <f>'Energy consumption (raw)'!W2058*Lists!$H$94</f>
        <v>0</v>
      </c>
      <c r="Z2108">
        <f>'Energy consumption (raw)'!X2058*Lists!$H$96*1000000</f>
        <v>0</v>
      </c>
      <c r="AA2108">
        <f>'Energy consumption (raw)'!Y2058*Lists!$H$97</f>
        <v>0</v>
      </c>
      <c r="AB2108">
        <f>'Energy consumption (raw)'!Z2058*Lists!$H$96</f>
        <v>0</v>
      </c>
      <c r="AC2108">
        <f>'Energy consumption (raw)'!AA2058*Lists!$H$98</f>
        <v>0</v>
      </c>
      <c r="AD2108">
        <f>'Energy consumption (raw)'!AB2058*Lists!$H$99</f>
        <v>0</v>
      </c>
      <c r="AE2108">
        <f>'Energy consumption (raw)'!AC2058*Lists!$H$101</f>
        <v>0</v>
      </c>
      <c r="AF2108">
        <f>'Energy consumption (raw)'!AD2058*Lists!$H$101</f>
        <v>0</v>
      </c>
      <c r="AG2108">
        <f>'Energy consumption (raw)'!AE2058*Lists!$H$101</f>
        <v>0</v>
      </c>
      <c r="AH2108">
        <f>'Energy consumption (raw)'!AF2058*Lists!$H$100</f>
        <v>0</v>
      </c>
      <c r="AI2108" s="167">
        <f t="shared" si="145"/>
        <v>1417.2763600000001</v>
      </c>
      <c r="AJ2108" s="179">
        <f>'Energy consumption (raw)'!AG2058</f>
        <v>1417.2763600000001</v>
      </c>
      <c r="AK2108" s="179">
        <f>'Energy consumption (raw)'!AH2058</f>
        <v>2826.0996300000002</v>
      </c>
      <c r="AL2108">
        <f>IF(ROUND(AI2108,-3)=ROUND('Energy consumption (raw)'!AG2058,-3),1,0)</f>
        <v>1</v>
      </c>
      <c r="AM2108" s="179" t="str">
        <f>'Energy consumption (raw)'!AJ2058</f>
        <v>49. Ba Ria Vung Tau</v>
      </c>
      <c r="AN2108">
        <f>VLOOKUP(AM2108,Lists!$F$9:$G$71,2,FALSE)</f>
        <v>1</v>
      </c>
    </row>
    <row r="2109" spans="2:40" x14ac:dyDescent="0.25">
      <c r="B2109" s="65" t="str">
        <f t="shared" ref="B2109:B2172" si="146">H2109&amp;C2109</f>
        <v>Industry1957</v>
      </c>
      <c r="C2109" s="179">
        <f>'Energy consumption (raw)'!B2059</f>
        <v>1957</v>
      </c>
      <c r="D2109" s="179">
        <f>'Energy consumption (raw)'!C2059</f>
        <v>0</v>
      </c>
      <c r="E2109" s="179">
        <f>'Energy consumption (raw)'!D2059</f>
        <v>0</v>
      </c>
      <c r="F2109" s="179" t="str">
        <f>'Energy consumption (raw)'!E2059</f>
        <v>Công nghiệp</v>
      </c>
      <c r="G2109" s="179" t="str">
        <f>'Energy consumption (raw)'!F2059</f>
        <v>Sản xuất vật liệu xây dựng từ đất sét</v>
      </c>
      <c r="H2109" s="179" t="str">
        <f>'Energy consumption (raw)'!G2059</f>
        <v>Industry</v>
      </c>
      <c r="I2109" s="179" t="str">
        <f>'Energy consumption (raw)'!I2059</f>
        <v>23 Manufacture of other non-metallic mineral products</v>
      </c>
      <c r="J2109" s="179" t="str">
        <f>INDEX(Sector!$E$6:$E$46,MATCH('Energy consumption (toe)'!I2109,Sector!$B$6:$B$46,FALSE))</f>
        <v>Manufacture of other non-metallic mineral products</v>
      </c>
      <c r="K2109" s="179">
        <f>IFERROR('Energy consumption (raw)'!J2059*Lists!$H$84,)</f>
        <v>0</v>
      </c>
      <c r="L2109" s="179">
        <f>'Energy consumption (raw)'!K2059*Lists!$H$84</f>
        <v>6897.1019900000001</v>
      </c>
      <c r="M2109" s="179">
        <f>'Energy consumption (raw)'!L2059*Lists!$H$84</f>
        <v>0</v>
      </c>
      <c r="N2109" s="179">
        <f>'Energy consumption (raw)'!M2059*Lists!$H$84</f>
        <v>0</v>
      </c>
      <c r="O2109" s="178">
        <f t="shared" ref="O2109:O2172" si="147">IF(L2109=0,K2109,L2109)</f>
        <v>6897.1019900000001</v>
      </c>
      <c r="P2109">
        <f>'Energy consumption (raw)'!N2059*Lists!$H$85</f>
        <v>0</v>
      </c>
      <c r="Q2109">
        <f>'Energy consumption (raw)'!O2059*Lists!$H$86</f>
        <v>0</v>
      </c>
      <c r="R2109">
        <f>'Energy consumption (raw)'!P2059*Lists!$H$87</f>
        <v>0</v>
      </c>
      <c r="S2109">
        <f>'Energy consumption (raw)'!Q2059*Lists!$H$88</f>
        <v>0</v>
      </c>
      <c r="T2109">
        <f>'Energy consumption (raw)'!R2059*Lists!$H$89</f>
        <v>0</v>
      </c>
      <c r="U2109">
        <f>'Energy consumption (raw)'!S2059*Lists!$H$90</f>
        <v>0</v>
      </c>
      <c r="V2109">
        <f>'Energy consumption (raw)'!T2059*Lists!$H$91</f>
        <v>0</v>
      </c>
      <c r="W2109">
        <f>'Energy consumption (raw)'!U2059*Lists!$H$92</f>
        <v>0</v>
      </c>
      <c r="X2109">
        <f>'Energy consumption (raw)'!V2059*Lists!$H$93</f>
        <v>0</v>
      </c>
      <c r="Y2109">
        <f>'Energy consumption (raw)'!W2059*Lists!$H$94</f>
        <v>0</v>
      </c>
      <c r="Z2109">
        <f>'Energy consumption (raw)'!X2059*Lists!$H$96*1000000</f>
        <v>15165.000000000002</v>
      </c>
      <c r="AA2109">
        <f>'Energy consumption (raw)'!Y2059*Lists!$H$97</f>
        <v>0</v>
      </c>
      <c r="AB2109">
        <f>'Energy consumption (raw)'!Z2059*Lists!$H$96</f>
        <v>0</v>
      </c>
      <c r="AC2109">
        <f>'Energy consumption (raw)'!AA2059*Lists!$H$98</f>
        <v>0</v>
      </c>
      <c r="AD2109">
        <f>'Energy consumption (raw)'!AB2059*Lists!$H$99</f>
        <v>0</v>
      </c>
      <c r="AE2109">
        <f>'Energy consumption (raw)'!AC2059*Lists!$H$101</f>
        <v>0</v>
      </c>
      <c r="AF2109">
        <f>'Energy consumption (raw)'!AD2059*Lists!$H$101</f>
        <v>0</v>
      </c>
      <c r="AG2109">
        <f>'Energy consumption (raw)'!AE2059*Lists!$H$101</f>
        <v>0</v>
      </c>
      <c r="AH2109">
        <f>'Energy consumption (raw)'!AF2059*Lists!$H$100</f>
        <v>0</v>
      </c>
      <c r="AI2109" s="167">
        <f t="shared" ref="AI2109:AI2172" si="148">IF(SUM(O2109:AH2109)=0,AJ2109,SUM(O2109:AH2109))</f>
        <v>22062.101990000003</v>
      </c>
      <c r="AJ2109" s="179">
        <f>'Energy consumption (raw)'!AG2059</f>
        <v>22062.101990000003</v>
      </c>
      <c r="AK2109" s="179">
        <f>'Energy consumption (raw)'!AH2059</f>
        <v>23170.853940000001</v>
      </c>
      <c r="AL2109">
        <f>IF(ROUND(AI2109,-3)=ROUND('Energy consumption (raw)'!AG2059,-3),1,0)</f>
        <v>1</v>
      </c>
      <c r="AM2109" s="179" t="str">
        <f>'Energy consumption (raw)'!AJ2059</f>
        <v>49. Ba Ria Vung Tau</v>
      </c>
      <c r="AN2109">
        <f>VLOOKUP(AM2109,Lists!$F$9:$G$71,2,FALSE)</f>
        <v>1</v>
      </c>
    </row>
    <row r="2110" spans="2:40" x14ac:dyDescent="0.25">
      <c r="B2110" s="65" t="str">
        <f t="shared" si="146"/>
        <v>Industry1958</v>
      </c>
      <c r="C2110" s="179">
        <f>'Energy consumption (raw)'!B2060</f>
        <v>1958</v>
      </c>
      <c r="D2110" s="179">
        <f>'Energy consumption (raw)'!C2060</f>
        <v>0</v>
      </c>
      <c r="E2110" s="179">
        <f>'Energy consumption (raw)'!D2060</f>
        <v>0</v>
      </c>
      <c r="F2110" s="179" t="str">
        <f>'Energy consumption (raw)'!E2060</f>
        <v>Công nghiệp</v>
      </c>
      <c r="G2110" s="179" t="str">
        <f>'Energy consumption (raw)'!F2060</f>
        <v>Sản xuất vật liệu xây dựng từ đất sét</v>
      </c>
      <c r="H2110" s="179" t="str">
        <f>'Energy consumption (raw)'!G2060</f>
        <v>Industry</v>
      </c>
      <c r="I2110" s="179" t="str">
        <f>'Energy consumption (raw)'!I2060</f>
        <v>23 Manufacture of other non-metallic mineral products</v>
      </c>
      <c r="J2110" s="179" t="str">
        <f>INDEX(Sector!$E$6:$E$46,MATCH('Energy consumption (toe)'!I2110,Sector!$B$6:$B$46,FALSE))</f>
        <v>Manufacture of other non-metallic mineral products</v>
      </c>
      <c r="K2110" s="179">
        <f>IFERROR('Energy consumption (raw)'!J2060*Lists!$H$84,)</f>
        <v>0</v>
      </c>
      <c r="L2110" s="179">
        <f>'Energy consumption (raw)'!K2060*Lists!$H$84</f>
        <v>1377.6984100000002</v>
      </c>
      <c r="M2110" s="179">
        <f>'Energy consumption (raw)'!L2060*Lists!$H$84</f>
        <v>0</v>
      </c>
      <c r="N2110" s="179">
        <f>'Energy consumption (raw)'!M2060*Lists!$H$84</f>
        <v>0</v>
      </c>
      <c r="O2110" s="178">
        <f t="shared" si="147"/>
        <v>1377.6984100000002</v>
      </c>
      <c r="P2110">
        <f>'Energy consumption (raw)'!N2060*Lists!$H$85</f>
        <v>0</v>
      </c>
      <c r="Q2110">
        <f>'Energy consumption (raw)'!O2060*Lists!$H$86</f>
        <v>0</v>
      </c>
      <c r="R2110">
        <f>'Energy consumption (raw)'!P2060*Lists!$H$87</f>
        <v>0</v>
      </c>
      <c r="S2110">
        <f>'Energy consumption (raw)'!Q2060*Lists!$H$88</f>
        <v>0</v>
      </c>
      <c r="T2110">
        <f>'Energy consumption (raw)'!R2060*Lists!$H$89</f>
        <v>0</v>
      </c>
      <c r="U2110">
        <f>'Energy consumption (raw)'!S2060*Lists!$H$90</f>
        <v>0</v>
      </c>
      <c r="V2110">
        <f>'Energy consumption (raw)'!T2060*Lists!$H$91</f>
        <v>0</v>
      </c>
      <c r="W2110">
        <f>'Energy consumption (raw)'!U2060*Lists!$H$92</f>
        <v>0</v>
      </c>
      <c r="X2110">
        <f>'Energy consumption (raw)'!V2060*Lists!$H$93</f>
        <v>0</v>
      </c>
      <c r="Y2110">
        <f>'Energy consumption (raw)'!W2060*Lists!$H$94</f>
        <v>0</v>
      </c>
      <c r="Z2110">
        <f>'Energy consumption (raw)'!X2060*Lists!$H$96*1000000</f>
        <v>2041.2</v>
      </c>
      <c r="AA2110">
        <f>'Energy consumption (raw)'!Y2060*Lists!$H$97</f>
        <v>0</v>
      </c>
      <c r="AB2110">
        <f>'Energy consumption (raw)'!Z2060*Lists!$H$96</f>
        <v>0</v>
      </c>
      <c r="AC2110">
        <f>'Energy consumption (raw)'!AA2060*Lists!$H$98</f>
        <v>0</v>
      </c>
      <c r="AD2110">
        <f>'Energy consumption (raw)'!AB2060*Lists!$H$99</f>
        <v>0</v>
      </c>
      <c r="AE2110">
        <f>'Energy consumption (raw)'!AC2060*Lists!$H$101</f>
        <v>0</v>
      </c>
      <c r="AF2110">
        <f>'Energy consumption (raw)'!AD2060*Lists!$H$101</f>
        <v>0</v>
      </c>
      <c r="AG2110">
        <f>'Energy consumption (raw)'!AE2060*Lists!$H$101</f>
        <v>0</v>
      </c>
      <c r="AH2110">
        <f>'Energy consumption (raw)'!AF2060*Lists!$H$100</f>
        <v>0</v>
      </c>
      <c r="AI2110" s="167">
        <f t="shared" si="148"/>
        <v>3418.8984100000002</v>
      </c>
      <c r="AJ2110" s="179">
        <f>'Energy consumption (raw)'!AG2060</f>
        <v>3418.8984099999998</v>
      </c>
      <c r="AK2110" s="179">
        <f>'Energy consumption (raw)'!AH2060</f>
        <v>3432.9164700000001</v>
      </c>
      <c r="AL2110">
        <f>IF(ROUND(AI2110,-3)=ROUND('Energy consumption (raw)'!AG2060,-3),1,0)</f>
        <v>1</v>
      </c>
      <c r="AM2110" s="179" t="str">
        <f>'Energy consumption (raw)'!AJ2060</f>
        <v>49. Ba Ria Vung Tau</v>
      </c>
      <c r="AN2110">
        <f>VLOOKUP(AM2110,Lists!$F$9:$G$71,2,FALSE)</f>
        <v>1</v>
      </c>
    </row>
    <row r="2111" spans="2:40" x14ac:dyDescent="0.25">
      <c r="B2111" s="65" t="str">
        <f t="shared" si="146"/>
        <v>Industry1959</v>
      </c>
      <c r="C2111" s="179">
        <f>'Energy consumption (raw)'!B2061</f>
        <v>1959</v>
      </c>
      <c r="D2111" s="179">
        <f>'Energy consumption (raw)'!C2061</f>
        <v>0</v>
      </c>
      <c r="E2111" s="179">
        <f>'Energy consumption (raw)'!D2061</f>
        <v>0</v>
      </c>
      <c r="F2111" s="179" t="str">
        <f>'Energy consumption (raw)'!E2061</f>
        <v>Công nghiệp</v>
      </c>
      <c r="G2111" s="179" t="str">
        <f>'Energy consumption (raw)'!F2061</f>
        <v>Sản xuất sản phẩm gốm sứ khác</v>
      </c>
      <c r="H2111" s="179" t="str">
        <f>'Energy consumption (raw)'!G2061</f>
        <v>Industry</v>
      </c>
      <c r="I2111" s="179" t="str">
        <f>'Energy consumption (raw)'!I2061</f>
        <v>23 Manufacture of other non-metallic mineral products</v>
      </c>
      <c r="J2111" s="179" t="str">
        <f>INDEX(Sector!$E$6:$E$46,MATCH('Energy consumption (toe)'!I2111,Sector!$B$6:$B$46,FALSE))</f>
        <v>Manufacture of other non-metallic mineral products</v>
      </c>
      <c r="K2111" s="179">
        <f>IFERROR('Energy consumption (raw)'!J2061*Lists!$H$84,)</f>
        <v>1351.6988600000002</v>
      </c>
      <c r="L2111" s="179">
        <f>'Energy consumption (raw)'!K2061*Lists!$H$84</f>
        <v>1097.04214</v>
      </c>
      <c r="M2111" s="179">
        <f>'Energy consumption (raw)'!L2061*Lists!$H$84</f>
        <v>0</v>
      </c>
      <c r="N2111" s="179">
        <f>'Energy consumption (raw)'!M2061*Lists!$H$84</f>
        <v>0</v>
      </c>
      <c r="O2111" s="178">
        <f t="shared" si="147"/>
        <v>1097.04214</v>
      </c>
      <c r="P2111">
        <f>'Energy consumption (raw)'!N2061*Lists!$H$85</f>
        <v>0</v>
      </c>
      <c r="Q2111">
        <f>'Energy consumption (raw)'!O2061*Lists!$H$86</f>
        <v>0</v>
      </c>
      <c r="R2111">
        <f>'Energy consumption (raw)'!P2061*Lists!$H$87</f>
        <v>0</v>
      </c>
      <c r="S2111">
        <f>'Energy consumption (raw)'!Q2061*Lists!$H$88</f>
        <v>0</v>
      </c>
      <c r="T2111">
        <f>'Energy consumption (raw)'!R2061*Lists!$H$89</f>
        <v>0</v>
      </c>
      <c r="U2111">
        <f>'Energy consumption (raw)'!S2061*Lists!$H$90</f>
        <v>0</v>
      </c>
      <c r="V2111">
        <f>'Energy consumption (raw)'!T2061*Lists!$H$91</f>
        <v>0</v>
      </c>
      <c r="W2111">
        <f>'Energy consumption (raw)'!U2061*Lists!$H$92</f>
        <v>0</v>
      </c>
      <c r="X2111">
        <f>'Energy consumption (raw)'!V2061*Lists!$H$93</f>
        <v>0</v>
      </c>
      <c r="Y2111">
        <f>'Energy consumption (raw)'!W2061*Lists!$H$94</f>
        <v>0</v>
      </c>
      <c r="Z2111">
        <f>'Energy consumption (raw)'!X2061*Lists!$H$96*1000000</f>
        <v>4356</v>
      </c>
      <c r="AA2111">
        <f>'Energy consumption (raw)'!Y2061*Lists!$H$97</f>
        <v>0</v>
      </c>
      <c r="AB2111">
        <f>'Energy consumption (raw)'!Z2061*Lists!$H$96</f>
        <v>0</v>
      </c>
      <c r="AC2111">
        <f>'Energy consumption (raw)'!AA2061*Lists!$H$98</f>
        <v>0</v>
      </c>
      <c r="AD2111">
        <f>'Energy consumption (raw)'!AB2061*Lists!$H$99</f>
        <v>0</v>
      </c>
      <c r="AE2111">
        <f>'Energy consumption (raw)'!AC2061*Lists!$H$101</f>
        <v>0</v>
      </c>
      <c r="AF2111">
        <f>'Energy consumption (raw)'!AD2061*Lists!$H$101</f>
        <v>0</v>
      </c>
      <c r="AG2111">
        <f>'Energy consumption (raw)'!AE2061*Lists!$H$101</f>
        <v>0</v>
      </c>
      <c r="AH2111">
        <f>'Energy consumption (raw)'!AF2061*Lists!$H$100</f>
        <v>0</v>
      </c>
      <c r="AI2111" s="167">
        <f t="shared" si="148"/>
        <v>5453.0421399999996</v>
      </c>
      <c r="AJ2111" s="179">
        <f>'Energy consumption (raw)'!AG2061</f>
        <v>5453.0421399999996</v>
      </c>
      <c r="AK2111" s="179">
        <f>'Energy consumption (raw)'!AH2061</f>
        <v>13963.972399999999</v>
      </c>
      <c r="AL2111">
        <f>IF(ROUND(AI2111,-3)=ROUND('Energy consumption (raw)'!AG2061,-3),1,0)</f>
        <v>1</v>
      </c>
      <c r="AM2111" s="179" t="str">
        <f>'Energy consumption (raw)'!AJ2061</f>
        <v>49. Ba Ria Vung Tau</v>
      </c>
      <c r="AN2111">
        <f>VLOOKUP(AM2111,Lists!$F$9:$G$71,2,FALSE)</f>
        <v>1</v>
      </c>
    </row>
    <row r="2112" spans="2:40" x14ac:dyDescent="0.25">
      <c r="B2112" s="65" t="str">
        <f t="shared" si="146"/>
        <v>Industry1960</v>
      </c>
      <c r="C2112" s="179">
        <f>'Energy consumption (raw)'!B2062</f>
        <v>1960</v>
      </c>
      <c r="D2112" s="179">
        <f>'Energy consumption (raw)'!C2062</f>
        <v>0</v>
      </c>
      <c r="E2112" s="179">
        <f>'Energy consumption (raw)'!D2062</f>
        <v>0</v>
      </c>
      <c r="F2112" s="179" t="str">
        <f>'Energy consumption (raw)'!E2062</f>
        <v>Công nghiệp</v>
      </c>
      <c r="G2112" s="179" t="str">
        <f>'Energy consumption (raw)'!F2062</f>
        <v>Sản xuất sợi</v>
      </c>
      <c r="H2112" s="179" t="str">
        <f>'Energy consumption (raw)'!G2062</f>
        <v>Industry</v>
      </c>
      <c r="I2112" s="179" t="str">
        <f>'Energy consumption (raw)'!I2062</f>
        <v>13 Manufacture of textiles</v>
      </c>
      <c r="J2112" s="179" t="str">
        <f>INDEX(Sector!$E$6:$E$46,MATCH('Energy consumption (toe)'!I2112,Sector!$B$6:$B$46,FALSE))</f>
        <v>Manufacture of textiles</v>
      </c>
      <c r="K2112" s="179">
        <f>IFERROR('Energy consumption (raw)'!J2062*Lists!$H$84,)</f>
        <v>27044.731910000002</v>
      </c>
      <c r="L2112" s="179">
        <f>'Energy consumption (raw)'!K2062*Lists!$H$84</f>
        <v>24154.32259</v>
      </c>
      <c r="M2112" s="179">
        <f>'Energy consumption (raw)'!L2062*Lists!$H$84</f>
        <v>0</v>
      </c>
      <c r="N2112" s="179">
        <f>'Energy consumption (raw)'!M2062*Lists!$H$84</f>
        <v>0</v>
      </c>
      <c r="O2112" s="178">
        <f t="shared" si="147"/>
        <v>24154.32259</v>
      </c>
      <c r="P2112">
        <f>'Energy consumption (raw)'!N2062*Lists!$H$85</f>
        <v>0</v>
      </c>
      <c r="Q2112">
        <f>'Energy consumption (raw)'!O2062*Lists!$H$86</f>
        <v>0</v>
      </c>
      <c r="R2112">
        <f>'Energy consumption (raw)'!P2062*Lists!$H$87</f>
        <v>0</v>
      </c>
      <c r="S2112">
        <f>'Energy consumption (raw)'!Q2062*Lists!$H$88</f>
        <v>0</v>
      </c>
      <c r="T2112">
        <f>'Energy consumption (raw)'!R2062*Lists!$H$89</f>
        <v>0</v>
      </c>
      <c r="U2112">
        <f>'Energy consumption (raw)'!S2062*Lists!$H$90</f>
        <v>0</v>
      </c>
      <c r="V2112">
        <f>'Energy consumption (raw)'!T2062*Lists!$H$91</f>
        <v>0</v>
      </c>
      <c r="W2112">
        <f>'Energy consumption (raw)'!U2062*Lists!$H$92</f>
        <v>0</v>
      </c>
      <c r="X2112">
        <f>'Energy consumption (raw)'!V2062*Lists!$H$93</f>
        <v>0</v>
      </c>
      <c r="Y2112">
        <f>'Energy consumption (raw)'!W2062*Lists!$H$94</f>
        <v>0</v>
      </c>
      <c r="Z2112">
        <f>'Energy consumption (raw)'!X2062*Lists!$H$96*1000000</f>
        <v>0</v>
      </c>
      <c r="AA2112">
        <f>'Energy consumption (raw)'!Y2062*Lists!$H$97</f>
        <v>0</v>
      </c>
      <c r="AB2112">
        <f>'Energy consumption (raw)'!Z2062*Lists!$H$96</f>
        <v>0</v>
      </c>
      <c r="AC2112">
        <f>'Energy consumption (raw)'!AA2062*Lists!$H$98</f>
        <v>0</v>
      </c>
      <c r="AD2112">
        <f>'Energy consumption (raw)'!AB2062*Lists!$H$99</f>
        <v>0</v>
      </c>
      <c r="AE2112">
        <f>'Energy consumption (raw)'!AC2062*Lists!$H$101</f>
        <v>0</v>
      </c>
      <c r="AF2112">
        <f>'Energy consumption (raw)'!AD2062*Lists!$H$101</f>
        <v>0</v>
      </c>
      <c r="AG2112">
        <f>'Energy consumption (raw)'!AE2062*Lists!$H$101</f>
        <v>0</v>
      </c>
      <c r="AH2112">
        <f>'Energy consumption (raw)'!AF2062*Lists!$H$100</f>
        <v>0</v>
      </c>
      <c r="AI2112" s="167">
        <f t="shared" si="148"/>
        <v>24154.32259</v>
      </c>
      <c r="AJ2112" s="179">
        <f>'Energy consumption (raw)'!AG2062</f>
        <v>24154.32259</v>
      </c>
      <c r="AK2112" s="179">
        <f>'Energy consumption (raw)'!AH2062</f>
        <v>0</v>
      </c>
      <c r="AL2112">
        <f>IF(ROUND(AI2112,-3)=ROUND('Energy consumption (raw)'!AG2062,-3),1,0)</f>
        <v>1</v>
      </c>
      <c r="AM2112" s="179" t="str">
        <f>'Energy consumption (raw)'!AJ2062</f>
        <v>49. Ba Ria Vung Tau</v>
      </c>
      <c r="AN2112">
        <f>VLOOKUP(AM2112,Lists!$F$9:$G$71,2,FALSE)</f>
        <v>1</v>
      </c>
    </row>
    <row r="2113" spans="2:40" x14ac:dyDescent="0.25">
      <c r="B2113" s="65" t="str">
        <f t="shared" si="146"/>
        <v>Industry1961</v>
      </c>
      <c r="C2113" s="179">
        <f>'Energy consumption (raw)'!B2063</f>
        <v>1961</v>
      </c>
      <c r="D2113" s="179">
        <f>'Energy consumption (raw)'!C2063</f>
        <v>0</v>
      </c>
      <c r="E2113" s="179">
        <f>'Energy consumption (raw)'!D2063</f>
        <v>0</v>
      </c>
      <c r="F2113" s="179" t="str">
        <f>'Energy consumption (raw)'!E2063</f>
        <v>Công nghiệp</v>
      </c>
      <c r="G2113" s="179" t="str">
        <f>'Energy consumption (raw)'!F2063</f>
        <v>Sản xuất kim loại</v>
      </c>
      <c r="H2113" s="179" t="str">
        <f>'Energy consumption (raw)'!G2063</f>
        <v>Industry</v>
      </c>
      <c r="I2113" s="179" t="str">
        <f>'Energy consumption (raw)'!I2063</f>
        <v>24 Manufacture of basic metals</v>
      </c>
      <c r="J2113" s="179" t="str">
        <f>INDEX(Sector!$E$6:$E$46,MATCH('Energy consumption (toe)'!I2113,Sector!$B$6:$B$46,FALSE))</f>
        <v>Manufacture of basic metals</v>
      </c>
      <c r="K2113" s="179">
        <f>IFERROR('Energy consumption (raw)'!J2063*Lists!$H$84,)</f>
        <v>0</v>
      </c>
      <c r="L2113" s="179">
        <f>'Energy consumption (raw)'!K2063*Lists!$H$84</f>
        <v>5660.4646400000001</v>
      </c>
      <c r="M2113" s="179">
        <f>'Energy consumption (raw)'!L2063*Lists!$H$84</f>
        <v>0</v>
      </c>
      <c r="N2113" s="179">
        <f>'Energy consumption (raw)'!M2063*Lists!$H$84</f>
        <v>0</v>
      </c>
      <c r="O2113" s="178">
        <f t="shared" si="147"/>
        <v>5660.4646400000001</v>
      </c>
      <c r="P2113">
        <f>'Energy consumption (raw)'!N2063*Lists!$H$85</f>
        <v>0</v>
      </c>
      <c r="Q2113">
        <f>'Energy consumption (raw)'!O2063*Lists!$H$86</f>
        <v>0</v>
      </c>
      <c r="R2113">
        <f>'Energy consumption (raw)'!P2063*Lists!$H$87</f>
        <v>0</v>
      </c>
      <c r="S2113">
        <f>'Energy consumption (raw)'!Q2063*Lists!$H$88</f>
        <v>0</v>
      </c>
      <c r="T2113">
        <f>'Energy consumption (raw)'!R2063*Lists!$H$89</f>
        <v>0</v>
      </c>
      <c r="U2113">
        <f>'Energy consumption (raw)'!S2063*Lists!$H$90</f>
        <v>0</v>
      </c>
      <c r="V2113">
        <f>'Energy consumption (raw)'!T2063*Lists!$H$91</f>
        <v>0</v>
      </c>
      <c r="W2113">
        <f>'Energy consumption (raw)'!U2063*Lists!$H$92</f>
        <v>0</v>
      </c>
      <c r="X2113">
        <f>'Energy consumption (raw)'!V2063*Lists!$H$93</f>
        <v>0</v>
      </c>
      <c r="Y2113">
        <f>'Energy consumption (raw)'!W2063*Lists!$H$94</f>
        <v>0</v>
      </c>
      <c r="Z2113">
        <f>'Energy consumption (raw)'!X2063*Lists!$H$96*1000000</f>
        <v>0</v>
      </c>
      <c r="AA2113">
        <f>'Energy consumption (raw)'!Y2063*Lists!$H$97</f>
        <v>0</v>
      </c>
      <c r="AB2113">
        <f>'Energy consumption (raw)'!Z2063*Lists!$H$96</f>
        <v>0</v>
      </c>
      <c r="AC2113">
        <f>'Energy consumption (raw)'!AA2063*Lists!$H$98</f>
        <v>0</v>
      </c>
      <c r="AD2113">
        <f>'Energy consumption (raw)'!AB2063*Lists!$H$99</f>
        <v>0</v>
      </c>
      <c r="AE2113">
        <f>'Energy consumption (raw)'!AC2063*Lists!$H$101</f>
        <v>0</v>
      </c>
      <c r="AF2113">
        <f>'Energy consumption (raw)'!AD2063*Lists!$H$101</f>
        <v>0</v>
      </c>
      <c r="AG2113">
        <f>'Energy consumption (raw)'!AE2063*Lists!$H$101</f>
        <v>0</v>
      </c>
      <c r="AH2113">
        <f>'Energy consumption (raw)'!AF2063*Lists!$H$100</f>
        <v>0</v>
      </c>
      <c r="AI2113" s="167">
        <f t="shared" si="148"/>
        <v>5660.4646400000001</v>
      </c>
      <c r="AJ2113" s="179">
        <f>'Energy consumption (raw)'!AG2063</f>
        <v>5660.4646400000001</v>
      </c>
      <c r="AK2113" s="179">
        <f>'Energy consumption (raw)'!AH2063</f>
        <v>0</v>
      </c>
      <c r="AL2113">
        <f>IF(ROUND(AI2113,-3)=ROUND('Energy consumption (raw)'!AG2063,-3),1,0)</f>
        <v>1</v>
      </c>
      <c r="AM2113" s="179" t="str">
        <f>'Energy consumption (raw)'!AJ2063</f>
        <v>49. Ba Ria Vung Tau</v>
      </c>
      <c r="AN2113">
        <f>VLOOKUP(AM2113,Lists!$F$9:$G$71,2,FALSE)</f>
        <v>1</v>
      </c>
    </row>
    <row r="2114" spans="2:40" x14ac:dyDescent="0.25">
      <c r="B2114" s="65" t="str">
        <f t="shared" si="146"/>
        <v>Industry1962</v>
      </c>
      <c r="C2114" s="179">
        <f>'Energy consumption (raw)'!B2064</f>
        <v>1962</v>
      </c>
      <c r="D2114" s="179">
        <f>'Energy consumption (raw)'!C2064</f>
        <v>0</v>
      </c>
      <c r="E2114" s="179">
        <f>'Energy consumption (raw)'!D2064</f>
        <v>0</v>
      </c>
      <c r="F2114" s="179" t="str">
        <f>'Energy consumption (raw)'!E2064</f>
        <v>Công nghiệp</v>
      </c>
      <c r="G2114" s="179" t="str">
        <f>'Energy consumption (raw)'!F2064</f>
        <v>Chế biến, bảo quản thuỷ sản và các sản phẩm từ thuỷ sản</v>
      </c>
      <c r="H2114" s="179" t="str">
        <f>'Energy consumption (raw)'!G2064</f>
        <v>Industry</v>
      </c>
      <c r="I2114" s="179" t="str">
        <f>'Energy consumption (raw)'!I2064</f>
        <v>10 Manufacture of food products</v>
      </c>
      <c r="J2114" s="179" t="str">
        <f>INDEX(Sector!$E$6:$E$46,MATCH('Energy consumption (toe)'!I2114,Sector!$B$6:$B$46,FALSE))</f>
        <v>Manufacture of food products</v>
      </c>
      <c r="K2114" s="179">
        <f>IFERROR('Energy consumption (raw)'!J2064*Lists!$H$84,)</f>
        <v>0</v>
      </c>
      <c r="L2114" s="179">
        <f>'Energy consumption (raw)'!K2064*Lists!$H$84</f>
        <v>2257.9181900000003</v>
      </c>
      <c r="M2114" s="179">
        <f>'Energy consumption (raw)'!L2064*Lists!$H$84</f>
        <v>0</v>
      </c>
      <c r="N2114" s="179">
        <f>'Energy consumption (raw)'!M2064*Lists!$H$84</f>
        <v>0</v>
      </c>
      <c r="O2114" s="178">
        <f t="shared" si="147"/>
        <v>2257.9181900000003</v>
      </c>
      <c r="P2114">
        <f>'Energy consumption (raw)'!N2064*Lists!$H$85</f>
        <v>0</v>
      </c>
      <c r="Q2114">
        <f>'Energy consumption (raw)'!O2064*Lists!$H$86</f>
        <v>0</v>
      </c>
      <c r="R2114">
        <f>'Energy consumption (raw)'!P2064*Lists!$H$87</f>
        <v>0</v>
      </c>
      <c r="S2114">
        <f>'Energy consumption (raw)'!Q2064*Lists!$H$88</f>
        <v>0</v>
      </c>
      <c r="T2114">
        <f>'Energy consumption (raw)'!R2064*Lists!$H$89</f>
        <v>0</v>
      </c>
      <c r="U2114">
        <f>'Energy consumption (raw)'!S2064*Lists!$H$90</f>
        <v>0</v>
      </c>
      <c r="V2114">
        <f>'Energy consumption (raw)'!T2064*Lists!$H$91</f>
        <v>0</v>
      </c>
      <c r="W2114">
        <f>'Energy consumption (raw)'!U2064*Lists!$H$92</f>
        <v>0</v>
      </c>
      <c r="X2114">
        <f>'Energy consumption (raw)'!V2064*Lists!$H$93</f>
        <v>0</v>
      </c>
      <c r="Y2114">
        <f>'Energy consumption (raw)'!W2064*Lists!$H$94</f>
        <v>0</v>
      </c>
      <c r="Z2114">
        <f>'Energy consumption (raw)'!X2064*Lists!$H$96*1000000</f>
        <v>0</v>
      </c>
      <c r="AA2114">
        <f>'Energy consumption (raw)'!Y2064*Lists!$H$97</f>
        <v>0</v>
      </c>
      <c r="AB2114">
        <f>'Energy consumption (raw)'!Z2064*Lists!$H$96</f>
        <v>0</v>
      </c>
      <c r="AC2114">
        <f>'Energy consumption (raw)'!AA2064*Lists!$H$98</f>
        <v>0</v>
      </c>
      <c r="AD2114">
        <f>'Energy consumption (raw)'!AB2064*Lists!$H$99</f>
        <v>0</v>
      </c>
      <c r="AE2114">
        <f>'Energy consumption (raw)'!AC2064*Lists!$H$101</f>
        <v>0</v>
      </c>
      <c r="AF2114">
        <f>'Energy consumption (raw)'!AD2064*Lists!$H$101</f>
        <v>0</v>
      </c>
      <c r="AG2114">
        <f>'Energy consumption (raw)'!AE2064*Lists!$H$101</f>
        <v>0</v>
      </c>
      <c r="AH2114">
        <f>'Energy consumption (raw)'!AF2064*Lists!$H$100</f>
        <v>0</v>
      </c>
      <c r="AI2114" s="167">
        <f t="shared" si="148"/>
        <v>2257.9181900000003</v>
      </c>
      <c r="AJ2114" s="179">
        <f>'Energy consumption (raw)'!AG2064</f>
        <v>2257.9181900000003</v>
      </c>
      <c r="AK2114" s="179">
        <f>'Energy consumption (raw)'!AH2064</f>
        <v>1387.2958700000001</v>
      </c>
      <c r="AL2114">
        <f>IF(ROUND(AI2114,-3)=ROUND('Energy consumption (raw)'!AG2064,-3),1,0)</f>
        <v>1</v>
      </c>
      <c r="AM2114" s="179" t="str">
        <f>'Energy consumption (raw)'!AJ2064</f>
        <v>49. Ba Ria Vung Tau</v>
      </c>
      <c r="AN2114">
        <f>VLOOKUP(AM2114,Lists!$F$9:$G$71,2,FALSE)</f>
        <v>1</v>
      </c>
    </row>
    <row r="2115" spans="2:40" x14ac:dyDescent="0.25">
      <c r="B2115" s="65" t="str">
        <f t="shared" si="146"/>
        <v>Industry1963</v>
      </c>
      <c r="C2115" s="179">
        <f>'Energy consumption (raw)'!B2065</f>
        <v>1963</v>
      </c>
      <c r="D2115" s="179">
        <f>'Energy consumption (raw)'!C2065</f>
        <v>0</v>
      </c>
      <c r="E2115" s="179">
        <f>'Energy consumption (raw)'!D2065</f>
        <v>0</v>
      </c>
      <c r="F2115" s="179" t="str">
        <f>'Energy consumption (raw)'!E2065</f>
        <v>Công nghiệp</v>
      </c>
      <c r="G2115" s="179" t="str">
        <f>'Energy consumption (raw)'!F2065</f>
        <v>Sản xuất sắt, thép gang</v>
      </c>
      <c r="H2115" s="179" t="str">
        <f>'Energy consumption (raw)'!G2065</f>
        <v>Industry</v>
      </c>
      <c r="I2115" s="179" t="str">
        <f>'Energy consumption (raw)'!I2065</f>
        <v>24 Manufacture of basic metals</v>
      </c>
      <c r="J2115" s="179" t="str">
        <f>INDEX(Sector!$E$6:$E$46,MATCH('Energy consumption (toe)'!I2115,Sector!$B$6:$B$46,FALSE))</f>
        <v>Manufacture of basic metals</v>
      </c>
      <c r="K2115" s="179">
        <f>IFERROR('Energy consumption (raw)'!J2065*Lists!$H$84,)</f>
        <v>0</v>
      </c>
      <c r="L2115" s="179">
        <f>'Energy consumption (raw)'!K2065*Lists!$H$84</f>
        <v>2671.3341800000003</v>
      </c>
      <c r="M2115" s="179">
        <f>'Energy consumption (raw)'!L2065*Lists!$H$84</f>
        <v>0</v>
      </c>
      <c r="N2115" s="179">
        <f>'Energy consumption (raw)'!M2065*Lists!$H$84</f>
        <v>0</v>
      </c>
      <c r="O2115" s="178">
        <f t="shared" si="147"/>
        <v>2671.3341800000003</v>
      </c>
      <c r="P2115">
        <f>'Energy consumption (raw)'!N2065*Lists!$H$85</f>
        <v>0</v>
      </c>
      <c r="Q2115">
        <f>'Energy consumption (raw)'!O2065*Lists!$H$86</f>
        <v>0</v>
      </c>
      <c r="R2115">
        <f>'Energy consumption (raw)'!P2065*Lists!$H$87</f>
        <v>0</v>
      </c>
      <c r="S2115">
        <f>'Energy consumption (raw)'!Q2065*Lists!$H$88</f>
        <v>0</v>
      </c>
      <c r="T2115">
        <f>'Energy consumption (raw)'!R2065*Lists!$H$89</f>
        <v>0</v>
      </c>
      <c r="U2115">
        <f>'Energy consumption (raw)'!S2065*Lists!$H$90</f>
        <v>0</v>
      </c>
      <c r="V2115">
        <f>'Energy consumption (raw)'!T2065*Lists!$H$91</f>
        <v>0</v>
      </c>
      <c r="W2115">
        <f>'Energy consumption (raw)'!U2065*Lists!$H$92</f>
        <v>0</v>
      </c>
      <c r="X2115">
        <f>'Energy consumption (raw)'!V2065*Lists!$H$93</f>
        <v>0</v>
      </c>
      <c r="Y2115">
        <f>'Energy consumption (raw)'!W2065*Lists!$H$94</f>
        <v>0</v>
      </c>
      <c r="Z2115">
        <f>'Energy consumption (raw)'!X2065*Lists!$H$96*1000000</f>
        <v>0</v>
      </c>
      <c r="AA2115">
        <f>'Energy consumption (raw)'!Y2065*Lists!$H$97</f>
        <v>0</v>
      </c>
      <c r="AB2115">
        <f>'Energy consumption (raw)'!Z2065*Lists!$H$96</f>
        <v>0</v>
      </c>
      <c r="AC2115">
        <f>'Energy consumption (raw)'!AA2065*Lists!$H$98</f>
        <v>0</v>
      </c>
      <c r="AD2115">
        <f>'Energy consumption (raw)'!AB2065*Lists!$H$99</f>
        <v>0</v>
      </c>
      <c r="AE2115">
        <f>'Energy consumption (raw)'!AC2065*Lists!$H$101</f>
        <v>0</v>
      </c>
      <c r="AF2115">
        <f>'Energy consumption (raw)'!AD2065*Lists!$H$101</f>
        <v>0</v>
      </c>
      <c r="AG2115">
        <f>'Energy consumption (raw)'!AE2065*Lists!$H$101</f>
        <v>0</v>
      </c>
      <c r="AH2115">
        <f>'Energy consumption (raw)'!AF2065*Lists!$H$100</f>
        <v>0</v>
      </c>
      <c r="AI2115" s="167">
        <f t="shared" si="148"/>
        <v>2671.3341800000003</v>
      </c>
      <c r="AJ2115" s="179">
        <f>'Energy consumption (raw)'!AG2065</f>
        <v>2671.3341800000003</v>
      </c>
      <c r="AK2115" s="179">
        <f>'Energy consumption (raw)'!AH2065</f>
        <v>2231.9186400000003</v>
      </c>
      <c r="AL2115">
        <f>IF(ROUND(AI2115,-3)=ROUND('Energy consumption (raw)'!AG2065,-3),1,0)</f>
        <v>1</v>
      </c>
      <c r="AM2115" s="179" t="str">
        <f>'Energy consumption (raw)'!AJ2065</f>
        <v>49. Ba Ria Vung Tau</v>
      </c>
      <c r="AN2115">
        <f>VLOOKUP(AM2115,Lists!$F$9:$G$71,2,FALSE)</f>
        <v>1</v>
      </c>
    </row>
    <row r="2116" spans="2:40" x14ac:dyDescent="0.25">
      <c r="B2116" s="65" t="str">
        <f t="shared" si="146"/>
        <v>Industry1964</v>
      </c>
      <c r="C2116" s="179">
        <f>'Energy consumption (raw)'!B2066</f>
        <v>1964</v>
      </c>
      <c r="D2116" s="179">
        <f>'Energy consumption (raw)'!C2066</f>
        <v>0</v>
      </c>
      <c r="E2116" s="179">
        <f>'Energy consumption (raw)'!D2066</f>
        <v>0</v>
      </c>
      <c r="F2116" s="179" t="str">
        <f>'Energy consumption (raw)'!E2066</f>
        <v>Công nghiệp</v>
      </c>
      <c r="G2116" s="179" t="str">
        <f>'Energy consumption (raw)'!F2066</f>
        <v>Sản xuất các cấu kiện kim loại</v>
      </c>
      <c r="H2116" s="179" t="str">
        <f>'Energy consumption (raw)'!G2066</f>
        <v>Industry</v>
      </c>
      <c r="I2116" s="179" t="str">
        <f>'Energy consumption (raw)'!I2066</f>
        <v>25 Manufacture of fabricated metal products, except machinery and equipment</v>
      </c>
      <c r="J2116" s="179" t="str">
        <f>INDEX(Sector!$E$6:$E$46,MATCH('Energy consumption (toe)'!I2116,Sector!$B$6:$B$46,FALSE))</f>
        <v>Manufacture of fabricated metal products, except machinery and equipment</v>
      </c>
      <c r="K2116" s="179">
        <f>IFERROR('Energy consumption (raw)'!J2066*Lists!$H$84,)</f>
        <v>0</v>
      </c>
      <c r="L2116" s="179">
        <f>'Energy consumption (raw)'!K2066*Lists!$H$84</f>
        <v>34834.752570000004</v>
      </c>
      <c r="M2116" s="179">
        <f>'Energy consumption (raw)'!L2066*Lists!$H$84</f>
        <v>0</v>
      </c>
      <c r="N2116" s="179">
        <f>'Energy consumption (raw)'!M2066*Lists!$H$84</f>
        <v>0</v>
      </c>
      <c r="O2116" s="178">
        <f t="shared" si="147"/>
        <v>34834.752570000004</v>
      </c>
      <c r="P2116">
        <f>'Energy consumption (raw)'!N2066*Lists!$H$85</f>
        <v>0</v>
      </c>
      <c r="Q2116">
        <f>'Energy consumption (raw)'!O2066*Lists!$H$86</f>
        <v>0</v>
      </c>
      <c r="R2116">
        <f>'Energy consumption (raw)'!P2066*Lists!$H$87</f>
        <v>0</v>
      </c>
      <c r="S2116">
        <f>'Energy consumption (raw)'!Q2066*Lists!$H$88</f>
        <v>0</v>
      </c>
      <c r="T2116">
        <f>'Energy consumption (raw)'!R2066*Lists!$H$89</f>
        <v>0</v>
      </c>
      <c r="U2116">
        <f>'Energy consumption (raw)'!S2066*Lists!$H$90</f>
        <v>0</v>
      </c>
      <c r="V2116">
        <f>'Energy consumption (raw)'!T2066*Lists!$H$91</f>
        <v>0</v>
      </c>
      <c r="W2116">
        <f>'Energy consumption (raw)'!U2066*Lists!$H$92</f>
        <v>0</v>
      </c>
      <c r="X2116">
        <f>'Energy consumption (raw)'!V2066*Lists!$H$93</f>
        <v>0</v>
      </c>
      <c r="Y2116">
        <f>'Energy consumption (raw)'!W2066*Lists!$H$94</f>
        <v>0</v>
      </c>
      <c r="Z2116">
        <f>'Energy consumption (raw)'!X2066*Lists!$H$96*1000000</f>
        <v>9792</v>
      </c>
      <c r="AA2116">
        <f>'Energy consumption (raw)'!Y2066*Lists!$H$97</f>
        <v>0</v>
      </c>
      <c r="AB2116">
        <f>'Energy consumption (raw)'!Z2066*Lists!$H$96</f>
        <v>0</v>
      </c>
      <c r="AC2116">
        <f>'Energy consumption (raw)'!AA2066*Lists!$H$98</f>
        <v>0</v>
      </c>
      <c r="AD2116">
        <f>'Energy consumption (raw)'!AB2066*Lists!$H$99</f>
        <v>0</v>
      </c>
      <c r="AE2116">
        <f>'Energy consumption (raw)'!AC2066*Lists!$H$101</f>
        <v>0</v>
      </c>
      <c r="AF2116">
        <f>'Energy consumption (raw)'!AD2066*Lists!$H$101</f>
        <v>0</v>
      </c>
      <c r="AG2116">
        <f>'Energy consumption (raw)'!AE2066*Lists!$H$101</f>
        <v>0</v>
      </c>
      <c r="AH2116">
        <f>'Energy consumption (raw)'!AF2066*Lists!$H$100</f>
        <v>0</v>
      </c>
      <c r="AI2116" s="167">
        <f t="shared" si="148"/>
        <v>44626.752570000004</v>
      </c>
      <c r="AJ2116" s="179">
        <f>'Energy consumption (raw)'!AG2066</f>
        <v>44626.752570000004</v>
      </c>
      <c r="AK2116" s="179">
        <f>'Energy consumption (raw)'!AH2066</f>
        <v>0</v>
      </c>
      <c r="AL2116">
        <f>IF(ROUND(AI2116,-3)=ROUND('Energy consumption (raw)'!AG2066,-3),1,0)</f>
        <v>1</v>
      </c>
      <c r="AM2116" s="179" t="str">
        <f>'Energy consumption (raw)'!AJ2066</f>
        <v>49. Ba Ria Vung Tau</v>
      </c>
      <c r="AN2116">
        <f>VLOOKUP(AM2116,Lists!$F$9:$G$71,2,FALSE)</f>
        <v>1</v>
      </c>
    </row>
    <row r="2117" spans="2:40" x14ac:dyDescent="0.25">
      <c r="B2117" s="65" t="str">
        <f t="shared" si="146"/>
        <v>Industry1965</v>
      </c>
      <c r="C2117" s="179">
        <f>'Energy consumption (raw)'!B2067</f>
        <v>1965</v>
      </c>
      <c r="D2117" s="179">
        <f>'Energy consumption (raw)'!C2067</f>
        <v>0</v>
      </c>
      <c r="E2117" s="179">
        <f>'Energy consumption (raw)'!D2067</f>
        <v>0</v>
      </c>
      <c r="F2117" s="179" t="str">
        <f>'Energy consumption (raw)'!E2067</f>
        <v>Công nghiệp</v>
      </c>
      <c r="G2117" s="179" t="str">
        <f>'Energy consumption (raw)'!F2067</f>
        <v>Sản xuất sắt, thép gang</v>
      </c>
      <c r="H2117" s="179" t="str">
        <f>'Energy consumption (raw)'!G2067</f>
        <v>Industry</v>
      </c>
      <c r="I2117" s="179" t="str">
        <f>'Energy consumption (raw)'!I2067</f>
        <v>24 Manufacture of basic metals</v>
      </c>
      <c r="J2117" s="179" t="str">
        <f>INDEX(Sector!$E$6:$E$46,MATCH('Energy consumption (toe)'!I2117,Sector!$B$6:$B$46,FALSE))</f>
        <v>Manufacture of basic metals</v>
      </c>
      <c r="K2117" s="179">
        <f>IFERROR('Energy consumption (raw)'!J2067*Lists!$H$84,)</f>
        <v>0</v>
      </c>
      <c r="L2117" s="179">
        <f>'Energy consumption (raw)'!K2067*Lists!$H$84</f>
        <v>4137.2304700000004</v>
      </c>
      <c r="M2117" s="179">
        <f>'Energy consumption (raw)'!L2067*Lists!$H$84</f>
        <v>0</v>
      </c>
      <c r="N2117" s="179">
        <f>'Energy consumption (raw)'!M2067*Lists!$H$84</f>
        <v>0</v>
      </c>
      <c r="O2117" s="178">
        <f t="shared" si="147"/>
        <v>4137.2304700000004</v>
      </c>
      <c r="P2117">
        <f>'Energy consumption (raw)'!N2067*Lists!$H$85</f>
        <v>0</v>
      </c>
      <c r="Q2117">
        <f>'Energy consumption (raw)'!O2067*Lists!$H$86</f>
        <v>0</v>
      </c>
      <c r="R2117">
        <f>'Energy consumption (raw)'!P2067*Lists!$H$87</f>
        <v>0</v>
      </c>
      <c r="S2117">
        <f>'Energy consumption (raw)'!Q2067*Lists!$H$88</f>
        <v>0</v>
      </c>
      <c r="T2117">
        <f>'Energy consumption (raw)'!R2067*Lists!$H$89</f>
        <v>0</v>
      </c>
      <c r="U2117">
        <f>'Energy consumption (raw)'!S2067*Lists!$H$90</f>
        <v>0</v>
      </c>
      <c r="V2117">
        <f>'Energy consumption (raw)'!T2067*Lists!$H$91</f>
        <v>0</v>
      </c>
      <c r="W2117">
        <f>'Energy consumption (raw)'!U2067*Lists!$H$92</f>
        <v>0</v>
      </c>
      <c r="X2117">
        <f>'Energy consumption (raw)'!V2067*Lists!$H$93</f>
        <v>0</v>
      </c>
      <c r="Y2117">
        <f>'Energy consumption (raw)'!W2067*Lists!$H$94</f>
        <v>0</v>
      </c>
      <c r="Z2117">
        <f>'Energy consumption (raw)'!X2067*Lists!$H$96*1000000</f>
        <v>4275</v>
      </c>
      <c r="AA2117">
        <f>'Energy consumption (raw)'!Y2067*Lists!$H$97</f>
        <v>0</v>
      </c>
      <c r="AB2117">
        <f>'Energy consumption (raw)'!Z2067*Lists!$H$96</f>
        <v>0</v>
      </c>
      <c r="AC2117">
        <f>'Energy consumption (raw)'!AA2067*Lists!$H$98</f>
        <v>0</v>
      </c>
      <c r="AD2117">
        <f>'Energy consumption (raw)'!AB2067*Lists!$H$99</f>
        <v>0</v>
      </c>
      <c r="AE2117">
        <f>'Energy consumption (raw)'!AC2067*Lists!$H$101</f>
        <v>0</v>
      </c>
      <c r="AF2117">
        <f>'Energy consumption (raw)'!AD2067*Lists!$H$101</f>
        <v>0</v>
      </c>
      <c r="AG2117">
        <f>'Energy consumption (raw)'!AE2067*Lists!$H$101</f>
        <v>0</v>
      </c>
      <c r="AH2117">
        <f>'Energy consumption (raw)'!AF2067*Lists!$H$100</f>
        <v>0</v>
      </c>
      <c r="AI2117" s="167">
        <f t="shared" si="148"/>
        <v>8412.2304700000004</v>
      </c>
      <c r="AJ2117" s="179">
        <f>'Energy consumption (raw)'!AG2067</f>
        <v>8412.2304700000004</v>
      </c>
      <c r="AK2117" s="179">
        <f>'Energy consumption (raw)'!AH2067</f>
        <v>0</v>
      </c>
      <c r="AL2117">
        <f>IF(ROUND(AI2117,-3)=ROUND('Energy consumption (raw)'!AG2067,-3),1,0)</f>
        <v>1</v>
      </c>
      <c r="AM2117" s="179" t="str">
        <f>'Energy consumption (raw)'!AJ2067</f>
        <v>49. Ba Ria Vung Tau</v>
      </c>
      <c r="AN2117">
        <f>VLOOKUP(AM2117,Lists!$F$9:$G$71,2,FALSE)</f>
        <v>1</v>
      </c>
    </row>
    <row r="2118" spans="2:40" x14ac:dyDescent="0.25">
      <c r="B2118" s="65" t="str">
        <f t="shared" si="146"/>
        <v>Industry1966</v>
      </c>
      <c r="C2118" s="179">
        <f>'Energy consumption (raw)'!B2068</f>
        <v>1966</v>
      </c>
      <c r="D2118" s="179">
        <f>'Energy consumption (raw)'!C2068</f>
        <v>0</v>
      </c>
      <c r="E2118" s="179">
        <f>'Energy consumption (raw)'!D2068</f>
        <v>0</v>
      </c>
      <c r="F2118" s="179" t="str">
        <f>'Energy consumption (raw)'!E2068</f>
        <v>Công nghiệp</v>
      </c>
      <c r="G2118" s="179" t="str">
        <f>'Energy consumption (raw)'!F2068</f>
        <v>Sản xuất thuỷ tinh và sản phẩm từ thuỷ tinh</v>
      </c>
      <c r="H2118" s="179" t="str">
        <f>'Energy consumption (raw)'!G2068</f>
        <v>Industry</v>
      </c>
      <c r="I2118" s="179" t="str">
        <f>'Energy consumption (raw)'!I2068</f>
        <v>23 Manufacture of other non-metallic mineral products</v>
      </c>
      <c r="J2118" s="179" t="str">
        <f>INDEX(Sector!$E$6:$E$46,MATCH('Energy consumption (toe)'!I2118,Sector!$B$6:$B$46,FALSE))</f>
        <v>Manufacture of other non-metallic mineral products</v>
      </c>
      <c r="K2118" s="179">
        <f>IFERROR('Energy consumption (raw)'!J2068*Lists!$H$84,)</f>
        <v>2077.6032100000002</v>
      </c>
      <c r="L2118" s="179">
        <f>'Energy consumption (raw)'!K2068*Lists!$H$84</f>
        <v>3711.3007500000003</v>
      </c>
      <c r="M2118" s="179">
        <f>'Energy consumption (raw)'!L2068*Lists!$H$84</f>
        <v>0</v>
      </c>
      <c r="N2118" s="179">
        <f>'Energy consumption (raw)'!M2068*Lists!$H$84</f>
        <v>0</v>
      </c>
      <c r="O2118" s="178">
        <f t="shared" si="147"/>
        <v>3711.3007500000003</v>
      </c>
      <c r="P2118">
        <f>'Energy consumption (raw)'!N2068*Lists!$H$85</f>
        <v>0</v>
      </c>
      <c r="Q2118">
        <f>'Energy consumption (raw)'!O2068*Lists!$H$86</f>
        <v>0</v>
      </c>
      <c r="R2118">
        <f>'Energy consumption (raw)'!P2068*Lists!$H$87</f>
        <v>0</v>
      </c>
      <c r="S2118">
        <f>'Energy consumption (raw)'!Q2068*Lists!$H$88</f>
        <v>0</v>
      </c>
      <c r="T2118">
        <f>'Energy consumption (raw)'!R2068*Lists!$H$89</f>
        <v>0</v>
      </c>
      <c r="U2118">
        <f>'Energy consumption (raw)'!S2068*Lists!$H$90</f>
        <v>0</v>
      </c>
      <c r="V2118">
        <f>'Energy consumption (raw)'!T2068*Lists!$H$91</f>
        <v>667.26</v>
      </c>
      <c r="W2118">
        <f>'Energy consumption (raw)'!U2068*Lists!$H$92</f>
        <v>0</v>
      </c>
      <c r="X2118">
        <f>'Energy consumption (raw)'!V2068*Lists!$H$93</f>
        <v>0</v>
      </c>
      <c r="Y2118">
        <f>'Energy consumption (raw)'!W2068*Lists!$H$94</f>
        <v>0</v>
      </c>
      <c r="Z2118">
        <f>'Energy consumption (raw)'!X2068*Lists!$H$96*1000000</f>
        <v>35883</v>
      </c>
      <c r="AA2118">
        <f>'Energy consumption (raw)'!Y2068*Lists!$H$97</f>
        <v>0</v>
      </c>
      <c r="AB2118">
        <f>'Energy consumption (raw)'!Z2068*Lists!$H$96</f>
        <v>0</v>
      </c>
      <c r="AC2118">
        <f>'Energy consumption (raw)'!AA2068*Lists!$H$98</f>
        <v>0</v>
      </c>
      <c r="AD2118">
        <f>'Energy consumption (raw)'!AB2068*Lists!$H$99</f>
        <v>0</v>
      </c>
      <c r="AE2118">
        <f>'Energy consumption (raw)'!AC2068*Lists!$H$101</f>
        <v>0</v>
      </c>
      <c r="AF2118">
        <f>'Energy consumption (raw)'!AD2068*Lists!$H$101</f>
        <v>0</v>
      </c>
      <c r="AG2118">
        <f>'Energy consumption (raw)'!AE2068*Lists!$H$101</f>
        <v>0</v>
      </c>
      <c r="AH2118">
        <f>'Energy consumption (raw)'!AF2068*Lists!$H$100</f>
        <v>0</v>
      </c>
      <c r="AI2118" s="167">
        <f t="shared" si="148"/>
        <v>40261.560750000004</v>
      </c>
      <c r="AJ2118" s="179">
        <f>'Energy consumption (raw)'!AG2068</f>
        <v>40261.560750000004</v>
      </c>
      <c r="AK2118" s="179">
        <f>'Energy consumption (raw)'!AH2068</f>
        <v>0</v>
      </c>
      <c r="AL2118">
        <f>IF(ROUND(AI2118,-3)=ROUND('Energy consumption (raw)'!AG2068,-3),1,0)</f>
        <v>1</v>
      </c>
      <c r="AM2118" s="179" t="str">
        <f>'Energy consumption (raw)'!AJ2068</f>
        <v>49. Ba Ria Vung Tau</v>
      </c>
      <c r="AN2118">
        <f>VLOOKUP(AM2118,Lists!$F$9:$G$71,2,FALSE)</f>
        <v>1</v>
      </c>
    </row>
    <row r="2119" spans="2:40" x14ac:dyDescent="0.25">
      <c r="B2119" s="65" t="str">
        <f t="shared" si="146"/>
        <v>Industry1967</v>
      </c>
      <c r="C2119" s="179">
        <f>'Energy consumption (raw)'!B2069</f>
        <v>1967</v>
      </c>
      <c r="D2119" s="179">
        <f>'Energy consumption (raw)'!C2069</f>
        <v>0</v>
      </c>
      <c r="E2119" s="179">
        <f>'Energy consumption (raw)'!D2069</f>
        <v>0</v>
      </c>
      <c r="F2119" s="179" t="str">
        <f>'Energy consumption (raw)'!E2069</f>
        <v>Công nghiệp</v>
      </c>
      <c r="G2119" s="179" t="str">
        <f>'Energy consumption (raw)'!F2069</f>
        <v>Sản xuất sắt, thép gang</v>
      </c>
      <c r="H2119" s="179" t="str">
        <f>'Energy consumption (raw)'!G2069</f>
        <v>Industry</v>
      </c>
      <c r="I2119" s="179" t="str">
        <f>'Energy consumption (raw)'!I2069</f>
        <v>24 Manufacture of basic metals</v>
      </c>
      <c r="J2119" s="179" t="str">
        <f>INDEX(Sector!$E$6:$E$46,MATCH('Energy consumption (toe)'!I2119,Sector!$B$6:$B$46,FALSE))</f>
        <v>Manufacture of basic metals</v>
      </c>
      <c r="K2119" s="179">
        <f>IFERROR('Energy consumption (raw)'!J2069*Lists!$H$84,)</f>
        <v>56840.868899000001</v>
      </c>
      <c r="L2119" s="179">
        <f>'Energy consumption (raw)'!K2069*Lists!$H$84</f>
        <v>61674.373490000005</v>
      </c>
      <c r="M2119" s="179">
        <f>'Energy consumption (raw)'!L2069*Lists!$H$84</f>
        <v>0</v>
      </c>
      <c r="N2119" s="179">
        <f>'Energy consumption (raw)'!M2069*Lists!$H$84</f>
        <v>0</v>
      </c>
      <c r="O2119" s="178">
        <f t="shared" si="147"/>
        <v>61674.373490000005</v>
      </c>
      <c r="P2119">
        <f>'Energy consumption (raw)'!N2069*Lists!$H$85</f>
        <v>0</v>
      </c>
      <c r="Q2119">
        <f>'Energy consumption (raw)'!O2069*Lists!$H$86</f>
        <v>0</v>
      </c>
      <c r="R2119">
        <f>'Energy consumption (raw)'!P2069*Lists!$H$87</f>
        <v>0</v>
      </c>
      <c r="S2119">
        <f>'Energy consumption (raw)'!Q2069*Lists!$H$88</f>
        <v>0</v>
      </c>
      <c r="T2119">
        <f>'Energy consumption (raw)'!R2069*Lists!$H$89</f>
        <v>0</v>
      </c>
      <c r="U2119">
        <f>'Energy consumption (raw)'!S2069*Lists!$H$90</f>
        <v>0</v>
      </c>
      <c r="V2119">
        <f>'Energy consumption (raw)'!T2069*Lists!$H$91</f>
        <v>0</v>
      </c>
      <c r="W2119">
        <f>'Energy consumption (raw)'!U2069*Lists!$H$92</f>
        <v>0</v>
      </c>
      <c r="X2119">
        <f>'Energy consumption (raw)'!V2069*Lists!$H$93</f>
        <v>0</v>
      </c>
      <c r="Y2119">
        <f>'Energy consumption (raw)'!W2069*Lists!$H$94</f>
        <v>0</v>
      </c>
      <c r="Z2119">
        <f>'Energy consumption (raw)'!X2069*Lists!$H$96*1000000</f>
        <v>12204</v>
      </c>
      <c r="AA2119">
        <f>'Energy consumption (raw)'!Y2069*Lists!$H$97</f>
        <v>0</v>
      </c>
      <c r="AB2119">
        <f>'Energy consumption (raw)'!Z2069*Lists!$H$96</f>
        <v>0</v>
      </c>
      <c r="AC2119">
        <f>'Energy consumption (raw)'!AA2069*Lists!$H$98</f>
        <v>0</v>
      </c>
      <c r="AD2119">
        <f>'Energy consumption (raw)'!AB2069*Lists!$H$99</f>
        <v>0</v>
      </c>
      <c r="AE2119">
        <f>'Energy consumption (raw)'!AC2069*Lists!$H$101</f>
        <v>0</v>
      </c>
      <c r="AF2119">
        <f>'Energy consumption (raw)'!AD2069*Lists!$H$101</f>
        <v>0</v>
      </c>
      <c r="AG2119">
        <f>'Energy consumption (raw)'!AE2069*Lists!$H$101</f>
        <v>0</v>
      </c>
      <c r="AH2119">
        <f>'Energy consumption (raw)'!AF2069*Lists!$H$100</f>
        <v>0</v>
      </c>
      <c r="AI2119" s="167">
        <f t="shared" si="148"/>
        <v>73878.373489999998</v>
      </c>
      <c r="AJ2119" s="179">
        <f>'Energy consumption (raw)'!AG2069</f>
        <v>73878.373489999998</v>
      </c>
      <c r="AK2119" s="179">
        <f>'Energy consumption (raw)'!AH2069</f>
        <v>87436</v>
      </c>
      <c r="AL2119">
        <f>IF(ROUND(AI2119,-3)=ROUND('Energy consumption (raw)'!AG2069,-3),1,0)</f>
        <v>1</v>
      </c>
      <c r="AM2119" s="179" t="str">
        <f>'Energy consumption (raw)'!AJ2069</f>
        <v>49. Ba Ria Vung Tau</v>
      </c>
      <c r="AN2119">
        <f>VLOOKUP(AM2119,Lists!$F$9:$G$71,2,FALSE)</f>
        <v>1</v>
      </c>
    </row>
    <row r="2120" spans="2:40" x14ac:dyDescent="0.25">
      <c r="B2120" s="65" t="str">
        <f t="shared" si="146"/>
        <v>Industry1968</v>
      </c>
      <c r="C2120" s="179">
        <f>'Energy consumption (raw)'!B2070</f>
        <v>1968</v>
      </c>
      <c r="D2120" s="179">
        <f>'Energy consumption (raw)'!C2070</f>
        <v>0</v>
      </c>
      <c r="E2120" s="179">
        <f>'Energy consumption (raw)'!D2070</f>
        <v>0</v>
      </c>
      <c r="F2120" s="179" t="str">
        <f>'Energy consumption (raw)'!E2070</f>
        <v>Công nghiệp</v>
      </c>
      <c r="G2120" s="179" t="str">
        <f>'Energy consumption (raw)'!F2070</f>
        <v>Sản xuất sắt, thép gang</v>
      </c>
      <c r="H2120" s="179" t="str">
        <f>'Energy consumption (raw)'!G2070</f>
        <v>Industry</v>
      </c>
      <c r="I2120" s="179" t="str">
        <f>'Energy consumption (raw)'!I2070</f>
        <v>24 Manufacture of basic metals</v>
      </c>
      <c r="J2120" s="179" t="str">
        <f>INDEX(Sector!$E$6:$E$46,MATCH('Energy consumption (toe)'!I2120,Sector!$B$6:$B$46,FALSE))</f>
        <v>Manufacture of basic metals</v>
      </c>
      <c r="K2120" s="179">
        <f>IFERROR('Energy consumption (raw)'!J2070*Lists!$H$84,)</f>
        <v>28115.512344300001</v>
      </c>
      <c r="L2120" s="179">
        <f>'Energy consumption (raw)'!K2070*Lists!$H$84</f>
        <v>30448.096150000001</v>
      </c>
      <c r="M2120" s="179">
        <f>'Energy consumption (raw)'!L2070*Lists!$H$84</f>
        <v>0</v>
      </c>
      <c r="N2120" s="179">
        <f>'Energy consumption (raw)'!M2070*Lists!$H$84</f>
        <v>0</v>
      </c>
      <c r="O2120" s="178">
        <f t="shared" si="147"/>
        <v>30448.096150000001</v>
      </c>
      <c r="P2120">
        <f>'Energy consumption (raw)'!N2070*Lists!$H$85</f>
        <v>0</v>
      </c>
      <c r="Q2120">
        <f>'Energy consumption (raw)'!O2070*Lists!$H$86</f>
        <v>0</v>
      </c>
      <c r="R2120">
        <f>'Energy consumption (raw)'!P2070*Lists!$H$87</f>
        <v>0</v>
      </c>
      <c r="S2120">
        <f>'Energy consumption (raw)'!Q2070*Lists!$H$88</f>
        <v>0</v>
      </c>
      <c r="T2120">
        <f>'Energy consumption (raw)'!R2070*Lists!$H$89</f>
        <v>0</v>
      </c>
      <c r="U2120">
        <f>'Energy consumption (raw)'!S2070*Lists!$H$90</f>
        <v>0</v>
      </c>
      <c r="V2120">
        <f>'Energy consumption (raw)'!T2070*Lists!$H$91</f>
        <v>0</v>
      </c>
      <c r="W2120">
        <f>'Energy consumption (raw)'!U2070*Lists!$H$92</f>
        <v>0</v>
      </c>
      <c r="X2120">
        <f>'Energy consumption (raw)'!V2070*Lists!$H$93</f>
        <v>0</v>
      </c>
      <c r="Y2120">
        <f>'Energy consumption (raw)'!W2070*Lists!$H$94</f>
        <v>0</v>
      </c>
      <c r="Z2120">
        <f>'Energy consumption (raw)'!X2070*Lists!$H$96*1000000</f>
        <v>5409</v>
      </c>
      <c r="AA2120">
        <f>'Energy consumption (raw)'!Y2070*Lists!$H$97</f>
        <v>0</v>
      </c>
      <c r="AB2120">
        <f>'Energy consumption (raw)'!Z2070*Lists!$H$96</f>
        <v>0</v>
      </c>
      <c r="AC2120">
        <f>'Energy consumption (raw)'!AA2070*Lists!$H$98</f>
        <v>0</v>
      </c>
      <c r="AD2120">
        <f>'Energy consumption (raw)'!AB2070*Lists!$H$99</f>
        <v>0</v>
      </c>
      <c r="AE2120">
        <f>'Energy consumption (raw)'!AC2070*Lists!$H$101</f>
        <v>0</v>
      </c>
      <c r="AF2120">
        <f>'Energy consumption (raw)'!AD2070*Lists!$H$101</f>
        <v>0</v>
      </c>
      <c r="AG2120">
        <f>'Energy consumption (raw)'!AE2070*Lists!$H$101</f>
        <v>0</v>
      </c>
      <c r="AH2120">
        <f>'Energy consumption (raw)'!AF2070*Lists!$H$100</f>
        <v>0</v>
      </c>
      <c r="AI2120" s="167">
        <f t="shared" si="148"/>
        <v>35857.096149999998</v>
      </c>
      <c r="AJ2120" s="179">
        <f>'Energy consumption (raw)'!AG2070</f>
        <v>35857.096149999998</v>
      </c>
      <c r="AK2120" s="179">
        <f>'Energy consumption (raw)'!AH2070</f>
        <v>0</v>
      </c>
      <c r="AL2120">
        <f>IF(ROUND(AI2120,-3)=ROUND('Energy consumption (raw)'!AG2070,-3),1,0)</f>
        <v>1</v>
      </c>
      <c r="AM2120" s="179" t="str">
        <f>'Energy consumption (raw)'!AJ2070</f>
        <v>49. Ba Ria Vung Tau</v>
      </c>
      <c r="AN2120">
        <f>VLOOKUP(AM2120,Lists!$F$9:$G$71,2,FALSE)</f>
        <v>1</v>
      </c>
    </row>
    <row r="2121" spans="2:40" x14ac:dyDescent="0.25">
      <c r="B2121" s="65" t="str">
        <f t="shared" si="146"/>
        <v>Industry1969</v>
      </c>
      <c r="C2121" s="179">
        <f>'Energy consumption (raw)'!B2071</f>
        <v>1969</v>
      </c>
      <c r="D2121" s="179">
        <f>'Energy consumption (raw)'!C2071</f>
        <v>0</v>
      </c>
      <c r="E2121" s="179">
        <f>'Energy consumption (raw)'!D2071</f>
        <v>0</v>
      </c>
      <c r="F2121" s="179" t="str">
        <f>'Energy consumption (raw)'!E2071</f>
        <v>Công nghiệp</v>
      </c>
      <c r="G2121" s="179" t="str">
        <f>'Energy consumption (raw)'!F2071</f>
        <v>Thuộc, sơ chế da; sơ chế và nhuộm da lông thú</v>
      </c>
      <c r="H2121" s="179" t="str">
        <f>'Energy consumption (raw)'!G2071</f>
        <v>Industry</v>
      </c>
      <c r="I2121" s="179" t="str">
        <f>'Energy consumption (raw)'!I2071</f>
        <v>15 Manufacture of leather and related products</v>
      </c>
      <c r="J2121" s="179" t="str">
        <f>INDEX(Sector!$E$6:$E$46,MATCH('Energy consumption (toe)'!I2121,Sector!$B$6:$B$46,FALSE))</f>
        <v>Manufacture of leather and related products</v>
      </c>
      <c r="K2121" s="179">
        <f>IFERROR('Energy consumption (raw)'!J2071*Lists!$H$84,)</f>
        <v>2832.7782700000002</v>
      </c>
      <c r="L2121" s="179">
        <f>'Energy consumption (raw)'!K2071*Lists!$H$84</f>
        <v>2784.0966200000003</v>
      </c>
      <c r="M2121" s="179">
        <f>'Energy consumption (raw)'!L2071*Lists!$H$84</f>
        <v>0</v>
      </c>
      <c r="N2121" s="179">
        <f>'Energy consumption (raw)'!M2071*Lists!$H$84</f>
        <v>0</v>
      </c>
      <c r="O2121" s="178">
        <f t="shared" si="147"/>
        <v>2784.0966200000003</v>
      </c>
      <c r="P2121">
        <f>'Energy consumption (raw)'!N2071*Lists!$H$85</f>
        <v>0</v>
      </c>
      <c r="Q2121">
        <f>'Energy consumption (raw)'!O2071*Lists!$H$86</f>
        <v>0</v>
      </c>
      <c r="R2121">
        <f>'Energy consumption (raw)'!P2071*Lists!$H$87</f>
        <v>0</v>
      </c>
      <c r="S2121">
        <f>'Energy consumption (raw)'!Q2071*Lists!$H$88</f>
        <v>0</v>
      </c>
      <c r="T2121">
        <f>'Energy consumption (raw)'!R2071*Lists!$H$89</f>
        <v>17.600000000000001</v>
      </c>
      <c r="U2121">
        <f>'Energy consumption (raw)'!S2071*Lists!$H$90</f>
        <v>0</v>
      </c>
      <c r="V2121">
        <f>'Energy consumption (raw)'!T2071*Lists!$H$91</f>
        <v>0</v>
      </c>
      <c r="W2121">
        <f>'Energy consumption (raw)'!U2071*Lists!$H$92</f>
        <v>0</v>
      </c>
      <c r="X2121">
        <f>'Energy consumption (raw)'!V2071*Lists!$H$93</f>
        <v>0</v>
      </c>
      <c r="Y2121">
        <f>'Energy consumption (raw)'!W2071*Lists!$H$94</f>
        <v>0</v>
      </c>
      <c r="Z2121">
        <f>'Energy consumption (raw)'!X2071*Lists!$H$96*1000000</f>
        <v>0</v>
      </c>
      <c r="AA2121">
        <f>'Energy consumption (raw)'!Y2071*Lists!$H$97</f>
        <v>25.873737373737374</v>
      </c>
      <c r="AB2121">
        <f>'Energy consumption (raw)'!Z2071*Lists!$H$96</f>
        <v>0</v>
      </c>
      <c r="AC2121">
        <f>'Energy consumption (raw)'!AA2071*Lists!$H$98</f>
        <v>0</v>
      </c>
      <c r="AD2121">
        <f>'Energy consumption (raw)'!AB2071*Lists!$H$99</f>
        <v>0</v>
      </c>
      <c r="AE2121">
        <f>'Energy consumption (raw)'!AC2071*Lists!$H$101</f>
        <v>0</v>
      </c>
      <c r="AF2121">
        <f>'Energy consumption (raw)'!AD2071*Lists!$H$101</f>
        <v>0</v>
      </c>
      <c r="AG2121">
        <f>'Energy consumption (raw)'!AE2071*Lists!$H$101</f>
        <v>0</v>
      </c>
      <c r="AH2121">
        <f>'Energy consumption (raw)'!AF2071*Lists!$H$100</f>
        <v>0</v>
      </c>
      <c r="AI2121" s="167">
        <f t="shared" si="148"/>
        <v>2827.5703573737374</v>
      </c>
      <c r="AJ2121" s="179">
        <f>'Energy consumption (raw)'!AG2071</f>
        <v>2827.5703573737374</v>
      </c>
      <c r="AK2121" s="179">
        <f>'Energy consumption (raw)'!AH2071</f>
        <v>6068.03233</v>
      </c>
      <c r="AL2121">
        <f>IF(ROUND(AI2121,-3)=ROUND('Energy consumption (raw)'!AG2071,-3),1,0)</f>
        <v>1</v>
      </c>
      <c r="AM2121" s="179" t="str">
        <f>'Energy consumption (raw)'!AJ2071</f>
        <v>49. Ba Ria Vung Tau</v>
      </c>
      <c r="AN2121">
        <f>VLOOKUP(AM2121,Lists!$F$9:$G$71,2,FALSE)</f>
        <v>1</v>
      </c>
    </row>
    <row r="2122" spans="2:40" x14ac:dyDescent="0.25">
      <c r="B2122" s="65" t="str">
        <f t="shared" si="146"/>
        <v>Industry1970</v>
      </c>
      <c r="C2122" s="179">
        <f>'Energy consumption (raw)'!B2072</f>
        <v>1970</v>
      </c>
      <c r="D2122" s="179">
        <f>'Energy consumption (raw)'!C2072</f>
        <v>0</v>
      </c>
      <c r="E2122" s="179">
        <f>'Energy consumption (raw)'!D2072</f>
        <v>0</v>
      </c>
      <c r="F2122" s="179" t="str">
        <f>'Energy consumption (raw)'!E2072</f>
        <v>Công nghiệp</v>
      </c>
      <c r="G2122" s="179" t="str">
        <f>'Energy consumption (raw)'!F2072</f>
        <v>Sản xuất sợi</v>
      </c>
      <c r="H2122" s="179" t="str">
        <f>'Energy consumption (raw)'!G2072</f>
        <v>Industry</v>
      </c>
      <c r="I2122" s="179" t="str">
        <f>'Energy consumption (raw)'!I2072</f>
        <v>13 Manufacture of textiles</v>
      </c>
      <c r="J2122" s="179" t="str">
        <f>INDEX(Sector!$E$6:$E$46,MATCH('Energy consumption (toe)'!I2122,Sector!$B$6:$B$46,FALSE))</f>
        <v>Manufacture of textiles</v>
      </c>
      <c r="K2122" s="179">
        <f>IFERROR('Energy consumption (raw)'!J2072*Lists!$H$84,)</f>
        <v>4791.3544600000005</v>
      </c>
      <c r="L2122" s="179">
        <f>'Energy consumption (raw)'!K2072*Lists!$H$84</f>
        <v>4791.3544600000005</v>
      </c>
      <c r="M2122" s="179">
        <f>'Energy consumption (raw)'!L2072*Lists!$H$84</f>
        <v>0</v>
      </c>
      <c r="N2122" s="179">
        <f>'Energy consumption (raw)'!M2072*Lists!$H$84</f>
        <v>0</v>
      </c>
      <c r="O2122" s="178">
        <f t="shared" si="147"/>
        <v>4791.3544600000005</v>
      </c>
      <c r="P2122">
        <f>'Energy consumption (raw)'!N2072*Lists!$H$85</f>
        <v>0</v>
      </c>
      <c r="Q2122">
        <f>'Energy consumption (raw)'!O2072*Lists!$H$86</f>
        <v>0</v>
      </c>
      <c r="R2122">
        <f>'Energy consumption (raw)'!P2072*Lists!$H$87</f>
        <v>0</v>
      </c>
      <c r="S2122">
        <f>'Energy consumption (raw)'!Q2072*Lists!$H$88</f>
        <v>0</v>
      </c>
      <c r="T2122">
        <f>'Energy consumption (raw)'!R2072*Lists!$H$89</f>
        <v>0</v>
      </c>
      <c r="U2122">
        <f>'Energy consumption (raw)'!S2072*Lists!$H$90</f>
        <v>0</v>
      </c>
      <c r="V2122">
        <f>'Energy consumption (raw)'!T2072*Lists!$H$91</f>
        <v>0</v>
      </c>
      <c r="W2122">
        <f>'Energy consumption (raw)'!U2072*Lists!$H$92</f>
        <v>0</v>
      </c>
      <c r="X2122">
        <f>'Energy consumption (raw)'!V2072*Lists!$H$93</f>
        <v>0</v>
      </c>
      <c r="Y2122">
        <f>'Energy consumption (raw)'!W2072*Lists!$H$94</f>
        <v>0</v>
      </c>
      <c r="Z2122">
        <f>'Energy consumption (raw)'!X2072*Lists!$H$96*1000000</f>
        <v>0</v>
      </c>
      <c r="AA2122">
        <f>'Energy consumption (raw)'!Y2072*Lists!$H$97</f>
        <v>0</v>
      </c>
      <c r="AB2122">
        <f>'Energy consumption (raw)'!Z2072*Lists!$H$96</f>
        <v>0</v>
      </c>
      <c r="AC2122">
        <f>'Energy consumption (raw)'!AA2072*Lists!$H$98</f>
        <v>0</v>
      </c>
      <c r="AD2122">
        <f>'Energy consumption (raw)'!AB2072*Lists!$H$99</f>
        <v>0</v>
      </c>
      <c r="AE2122">
        <f>'Energy consumption (raw)'!AC2072*Lists!$H$101</f>
        <v>0</v>
      </c>
      <c r="AF2122">
        <f>'Energy consumption (raw)'!AD2072*Lists!$H$101</f>
        <v>0</v>
      </c>
      <c r="AG2122">
        <f>'Energy consumption (raw)'!AE2072*Lists!$H$101</f>
        <v>0</v>
      </c>
      <c r="AH2122">
        <f>'Energy consumption (raw)'!AF2072*Lists!$H$100</f>
        <v>0</v>
      </c>
      <c r="AI2122" s="167">
        <f t="shared" si="148"/>
        <v>4791.3544600000005</v>
      </c>
      <c r="AJ2122" s="179">
        <f>'Energy consumption (raw)'!AG2072</f>
        <v>4791.3544600000005</v>
      </c>
      <c r="AK2122" s="179">
        <f>'Energy consumption (raw)'!AH2072</f>
        <v>5147.0159600000006</v>
      </c>
      <c r="AL2122">
        <f>IF(ROUND(AI2122,-3)=ROUND('Energy consumption (raw)'!AG2072,-3),1,0)</f>
        <v>1</v>
      </c>
      <c r="AM2122" s="179" t="str">
        <f>'Energy consumption (raw)'!AJ2072</f>
        <v>49. Ba Ria Vung Tau</v>
      </c>
      <c r="AN2122">
        <f>VLOOKUP(AM2122,Lists!$F$9:$G$71,2,FALSE)</f>
        <v>1</v>
      </c>
    </row>
    <row r="2123" spans="2:40" x14ac:dyDescent="0.25">
      <c r="B2123" s="65" t="str">
        <f t="shared" si="146"/>
        <v>Industry1971</v>
      </c>
      <c r="C2123" s="179">
        <f>'Energy consumption (raw)'!B2073</f>
        <v>1971</v>
      </c>
      <c r="D2123" s="179">
        <f>'Energy consumption (raw)'!C2073</f>
        <v>0</v>
      </c>
      <c r="E2123" s="179">
        <f>'Energy consumption (raw)'!D2073</f>
        <v>0</v>
      </c>
      <c r="F2123" s="179" t="str">
        <f>'Energy consumption (raw)'!E2073</f>
        <v>Công nghiệp</v>
      </c>
      <c r="G2123" s="179" t="str">
        <f>'Energy consumption (raw)'!F2073</f>
        <v>Khai thác và cung cấp nước sạch</v>
      </c>
      <c r="H2123" s="179" t="str">
        <f>'Energy consumption (raw)'!G2073</f>
        <v>Industry</v>
      </c>
      <c r="I2123" s="179" t="str">
        <f>'Energy consumption (raw)'!I2073</f>
        <v>36 Water collection, treatment and supply</v>
      </c>
      <c r="J2123" s="179" t="str">
        <f>INDEX(Sector!$E$6:$E$46,MATCH('Energy consumption (toe)'!I2123,Sector!$B$6:$B$46,FALSE))</f>
        <v>Water collection, treatment and supply</v>
      </c>
      <c r="K2123" s="179">
        <f>IFERROR('Energy consumption (raw)'!J2073*Lists!$H$84,)</f>
        <v>0</v>
      </c>
      <c r="L2123" s="179">
        <f>'Energy consumption (raw)'!K2073*Lists!$H$84</f>
        <v>1975.3331700000001</v>
      </c>
      <c r="M2123" s="179">
        <f>'Energy consumption (raw)'!L2073*Lists!$H$84</f>
        <v>0</v>
      </c>
      <c r="N2123" s="179">
        <f>'Energy consumption (raw)'!M2073*Lists!$H$84</f>
        <v>0</v>
      </c>
      <c r="O2123" s="178">
        <f t="shared" si="147"/>
        <v>1975.3331700000001</v>
      </c>
      <c r="P2123">
        <f>'Energy consumption (raw)'!N2073*Lists!$H$85</f>
        <v>0</v>
      </c>
      <c r="Q2123">
        <f>'Energy consumption (raw)'!O2073*Lists!$H$86</f>
        <v>0</v>
      </c>
      <c r="R2123">
        <f>'Energy consumption (raw)'!P2073*Lists!$H$87</f>
        <v>0</v>
      </c>
      <c r="S2123">
        <f>'Energy consumption (raw)'!Q2073*Lists!$H$88</f>
        <v>0</v>
      </c>
      <c r="T2123">
        <f>'Energy consumption (raw)'!R2073*Lists!$H$89</f>
        <v>0</v>
      </c>
      <c r="U2123">
        <f>'Energy consumption (raw)'!S2073*Lists!$H$90</f>
        <v>0</v>
      </c>
      <c r="V2123">
        <f>'Energy consumption (raw)'!T2073*Lists!$H$91</f>
        <v>0</v>
      </c>
      <c r="W2123">
        <f>'Energy consumption (raw)'!U2073*Lists!$H$92</f>
        <v>0</v>
      </c>
      <c r="X2123">
        <f>'Energy consumption (raw)'!V2073*Lists!$H$93</f>
        <v>0</v>
      </c>
      <c r="Y2123">
        <f>'Energy consumption (raw)'!W2073*Lists!$H$94</f>
        <v>0</v>
      </c>
      <c r="Z2123">
        <f>'Energy consumption (raw)'!X2073*Lists!$H$96*1000000</f>
        <v>0</v>
      </c>
      <c r="AA2123">
        <f>'Energy consumption (raw)'!Y2073*Lists!$H$97</f>
        <v>0</v>
      </c>
      <c r="AB2123">
        <f>'Energy consumption (raw)'!Z2073*Lists!$H$96</f>
        <v>0</v>
      </c>
      <c r="AC2123">
        <f>'Energy consumption (raw)'!AA2073*Lists!$H$98</f>
        <v>0</v>
      </c>
      <c r="AD2123">
        <f>'Energy consumption (raw)'!AB2073*Lists!$H$99</f>
        <v>0</v>
      </c>
      <c r="AE2123">
        <f>'Energy consumption (raw)'!AC2073*Lists!$H$101</f>
        <v>0</v>
      </c>
      <c r="AF2123">
        <f>'Energy consumption (raw)'!AD2073*Lists!$H$101</f>
        <v>0</v>
      </c>
      <c r="AG2123">
        <f>'Energy consumption (raw)'!AE2073*Lists!$H$101</f>
        <v>0</v>
      </c>
      <c r="AH2123">
        <f>'Energy consumption (raw)'!AF2073*Lists!$H$100</f>
        <v>0</v>
      </c>
      <c r="AI2123" s="167">
        <f t="shared" si="148"/>
        <v>1975.3331700000001</v>
      </c>
      <c r="AJ2123" s="179">
        <f>'Energy consumption (raw)'!AG2073</f>
        <v>1975.3331700000001</v>
      </c>
      <c r="AK2123" s="179">
        <f>'Energy consumption (raw)'!AH2073</f>
        <v>0</v>
      </c>
      <c r="AL2123">
        <f>IF(ROUND(AI2123,-3)=ROUND('Energy consumption (raw)'!AG2073,-3),1,0)</f>
        <v>1</v>
      </c>
      <c r="AM2123" s="179" t="str">
        <f>'Energy consumption (raw)'!AJ2073</f>
        <v>49. Ba Ria Vung Tau</v>
      </c>
      <c r="AN2123">
        <f>VLOOKUP(AM2123,Lists!$F$9:$G$71,2,FALSE)</f>
        <v>1</v>
      </c>
    </row>
    <row r="2124" spans="2:40" x14ac:dyDescent="0.25">
      <c r="B2124" s="65" t="str">
        <f t="shared" si="146"/>
        <v>Industry1972</v>
      </c>
      <c r="C2124" s="179">
        <f>'Energy consumption (raw)'!B2074</f>
        <v>1972</v>
      </c>
      <c r="D2124" s="179">
        <f>'Energy consumption (raw)'!C2074</f>
        <v>0</v>
      </c>
      <c r="E2124" s="179">
        <f>'Energy consumption (raw)'!D2074</f>
        <v>0</v>
      </c>
      <c r="F2124" s="179" t="str">
        <f>'Energy consumption (raw)'!E2074</f>
        <v>Công nghiệp</v>
      </c>
      <c r="G2124" s="179" t="str">
        <f>'Energy consumption (raw)'!F2074</f>
        <v>Xây dựng công trình kỹ thuật dân dụng</v>
      </c>
      <c r="H2124" s="179" t="str">
        <f>'Energy consumption (raw)'!G2074</f>
        <v>Industry</v>
      </c>
      <c r="I2124" s="179" t="str">
        <f>'Energy consumption (raw)'!I2074</f>
        <v>Buildings</v>
      </c>
      <c r="J2124" s="179" t="str">
        <f>INDEX(Sector!$E$6:$E$46,MATCH('Energy consumption (toe)'!I2124,Sector!$B$6:$B$46,FALSE))</f>
        <v>Buildings</v>
      </c>
      <c r="K2124" s="179">
        <f>IFERROR('Energy consumption (raw)'!J2074*Lists!$H$84,)</f>
        <v>0</v>
      </c>
      <c r="L2124" s="179">
        <f>'Energy consumption (raw)'!K2074*Lists!$H$84</f>
        <v>1280.8597300000001</v>
      </c>
      <c r="M2124" s="179">
        <f>'Energy consumption (raw)'!L2074*Lists!$H$84</f>
        <v>0</v>
      </c>
      <c r="N2124" s="179">
        <f>'Energy consumption (raw)'!M2074*Lists!$H$84</f>
        <v>0</v>
      </c>
      <c r="O2124" s="178">
        <f t="shared" si="147"/>
        <v>1280.8597300000001</v>
      </c>
      <c r="P2124">
        <f>'Energy consumption (raw)'!N2074*Lists!$H$85</f>
        <v>0</v>
      </c>
      <c r="Q2124">
        <f>'Energy consumption (raw)'!O2074*Lists!$H$86</f>
        <v>0</v>
      </c>
      <c r="R2124">
        <f>'Energy consumption (raw)'!P2074*Lists!$H$87</f>
        <v>0</v>
      </c>
      <c r="S2124">
        <f>'Energy consumption (raw)'!Q2074*Lists!$H$88</f>
        <v>0</v>
      </c>
      <c r="T2124">
        <f>'Energy consumption (raw)'!R2074*Lists!$H$89</f>
        <v>0</v>
      </c>
      <c r="U2124">
        <f>'Energy consumption (raw)'!S2074*Lists!$H$90</f>
        <v>0</v>
      </c>
      <c r="V2124">
        <f>'Energy consumption (raw)'!T2074*Lists!$H$91</f>
        <v>0</v>
      </c>
      <c r="W2124">
        <f>'Energy consumption (raw)'!U2074*Lists!$H$92</f>
        <v>0</v>
      </c>
      <c r="X2124">
        <f>'Energy consumption (raw)'!V2074*Lists!$H$93</f>
        <v>0</v>
      </c>
      <c r="Y2124">
        <f>'Energy consumption (raw)'!W2074*Lists!$H$94</f>
        <v>0</v>
      </c>
      <c r="Z2124">
        <f>'Energy consumption (raw)'!X2074*Lists!$H$96*1000000</f>
        <v>0</v>
      </c>
      <c r="AA2124">
        <f>'Energy consumption (raw)'!Y2074*Lists!$H$97</f>
        <v>0</v>
      </c>
      <c r="AB2124">
        <f>'Energy consumption (raw)'!Z2074*Lists!$H$96</f>
        <v>0</v>
      </c>
      <c r="AC2124">
        <f>'Energy consumption (raw)'!AA2074*Lists!$H$98</f>
        <v>0</v>
      </c>
      <c r="AD2124">
        <f>'Energy consumption (raw)'!AB2074*Lists!$H$99</f>
        <v>0</v>
      </c>
      <c r="AE2124">
        <f>'Energy consumption (raw)'!AC2074*Lists!$H$101</f>
        <v>0</v>
      </c>
      <c r="AF2124">
        <f>'Energy consumption (raw)'!AD2074*Lists!$H$101</f>
        <v>0</v>
      </c>
      <c r="AG2124">
        <f>'Energy consumption (raw)'!AE2074*Lists!$H$101</f>
        <v>0</v>
      </c>
      <c r="AH2124">
        <f>'Energy consumption (raw)'!AF2074*Lists!$H$100</f>
        <v>0</v>
      </c>
      <c r="AI2124" s="167">
        <f t="shared" si="148"/>
        <v>1280.8597300000001</v>
      </c>
      <c r="AJ2124" s="179">
        <f>'Energy consumption (raw)'!AG2074</f>
        <v>1280.8597300000001</v>
      </c>
      <c r="AK2124" s="179">
        <f>'Energy consumption (raw)'!AH2074</f>
        <v>0</v>
      </c>
      <c r="AL2124">
        <f>IF(ROUND(AI2124,-3)=ROUND('Energy consumption (raw)'!AG2074,-3),1,0)</f>
        <v>1</v>
      </c>
      <c r="AM2124" s="179" t="str">
        <f>'Energy consumption (raw)'!AJ2074</f>
        <v>49. Ba Ria Vung Tau</v>
      </c>
      <c r="AN2124">
        <f>VLOOKUP(AM2124,Lists!$F$9:$G$71,2,FALSE)</f>
        <v>1</v>
      </c>
    </row>
    <row r="2125" spans="2:40" x14ac:dyDescent="0.25">
      <c r="B2125" s="65" t="str">
        <f t="shared" si="146"/>
        <v>Industry1973</v>
      </c>
      <c r="C2125" s="179">
        <f>'Energy consumption (raw)'!B2075</f>
        <v>1973</v>
      </c>
      <c r="D2125" s="179">
        <f>'Energy consumption (raw)'!C2075</f>
        <v>0</v>
      </c>
      <c r="E2125" s="179">
        <f>'Energy consumption (raw)'!D2075</f>
        <v>0</v>
      </c>
      <c r="F2125" s="179" t="str">
        <f>'Energy consumption (raw)'!E2075</f>
        <v>Công nghiệp</v>
      </c>
      <c r="G2125" s="179" t="str">
        <f>'Energy consumption (raw)'!F2075</f>
        <v>Sản xuất hoá chất cơ bản</v>
      </c>
      <c r="H2125" s="179" t="str">
        <f>'Energy consumption (raw)'!G2075</f>
        <v>Industry</v>
      </c>
      <c r="I2125" s="179" t="str">
        <f>'Energy consumption (raw)'!I2075</f>
        <v>20 Manufacture of chemicals and chemical products</v>
      </c>
      <c r="J2125" s="179" t="str">
        <f>INDEX(Sector!$E$6:$E$46,MATCH('Energy consumption (toe)'!I2125,Sector!$B$6:$B$46,FALSE))</f>
        <v>Manufacture of chemicals and chemical products</v>
      </c>
      <c r="K2125" s="179">
        <f>IFERROR('Energy consumption (raw)'!J2075*Lists!$H$84,)</f>
        <v>0</v>
      </c>
      <c r="L2125" s="179">
        <f>'Energy consumption (raw)'!K2075*Lists!$H$84</f>
        <v>1268.4077200000002</v>
      </c>
      <c r="M2125" s="179">
        <f>'Energy consumption (raw)'!L2075*Lists!$H$84</f>
        <v>0</v>
      </c>
      <c r="N2125" s="179">
        <f>'Energy consumption (raw)'!M2075*Lists!$H$84</f>
        <v>0</v>
      </c>
      <c r="O2125" s="178">
        <f t="shared" si="147"/>
        <v>1268.4077200000002</v>
      </c>
      <c r="P2125">
        <f>'Energy consumption (raw)'!N2075*Lists!$H$85</f>
        <v>0</v>
      </c>
      <c r="Q2125">
        <f>'Energy consumption (raw)'!O2075*Lists!$H$86</f>
        <v>0</v>
      </c>
      <c r="R2125">
        <f>'Energy consumption (raw)'!P2075*Lists!$H$87</f>
        <v>0</v>
      </c>
      <c r="S2125">
        <f>'Energy consumption (raw)'!Q2075*Lists!$H$88</f>
        <v>0</v>
      </c>
      <c r="T2125">
        <f>'Energy consumption (raw)'!R2075*Lists!$H$89</f>
        <v>0</v>
      </c>
      <c r="U2125">
        <f>'Energy consumption (raw)'!S2075*Lists!$H$90</f>
        <v>0</v>
      </c>
      <c r="V2125">
        <f>'Energy consumption (raw)'!T2075*Lists!$H$91</f>
        <v>0</v>
      </c>
      <c r="W2125">
        <f>'Energy consumption (raw)'!U2075*Lists!$H$92</f>
        <v>0</v>
      </c>
      <c r="X2125">
        <f>'Energy consumption (raw)'!V2075*Lists!$H$93</f>
        <v>0</v>
      </c>
      <c r="Y2125">
        <f>'Energy consumption (raw)'!W2075*Lists!$H$94</f>
        <v>0</v>
      </c>
      <c r="Z2125">
        <f>'Energy consumption (raw)'!X2075*Lists!$H$96*1000000</f>
        <v>0</v>
      </c>
      <c r="AA2125">
        <f>'Energy consumption (raw)'!Y2075*Lists!$H$97</f>
        <v>0</v>
      </c>
      <c r="AB2125">
        <f>'Energy consumption (raw)'!Z2075*Lists!$H$96</f>
        <v>0</v>
      </c>
      <c r="AC2125">
        <f>'Energy consumption (raw)'!AA2075*Lists!$H$98</f>
        <v>0</v>
      </c>
      <c r="AD2125">
        <f>'Energy consumption (raw)'!AB2075*Lists!$H$99</f>
        <v>0</v>
      </c>
      <c r="AE2125">
        <f>'Energy consumption (raw)'!AC2075*Lists!$H$101</f>
        <v>0</v>
      </c>
      <c r="AF2125">
        <f>'Energy consumption (raw)'!AD2075*Lists!$H$101</f>
        <v>0</v>
      </c>
      <c r="AG2125">
        <f>'Energy consumption (raw)'!AE2075*Lists!$H$101</f>
        <v>0</v>
      </c>
      <c r="AH2125">
        <f>'Energy consumption (raw)'!AF2075*Lists!$H$100</f>
        <v>0</v>
      </c>
      <c r="AI2125" s="167">
        <f t="shared" si="148"/>
        <v>1268.4077200000002</v>
      </c>
      <c r="AJ2125" s="179">
        <f>'Energy consumption (raw)'!AG2075</f>
        <v>1268.4077200000002</v>
      </c>
      <c r="AK2125" s="179">
        <f>'Energy consumption (raw)'!AH2075</f>
        <v>0</v>
      </c>
      <c r="AL2125">
        <f>IF(ROUND(AI2125,-3)=ROUND('Energy consumption (raw)'!AG2075,-3),1,0)</f>
        <v>1</v>
      </c>
      <c r="AM2125" s="179" t="str">
        <f>'Energy consumption (raw)'!AJ2075</f>
        <v>49. Ba Ria Vung Tau</v>
      </c>
      <c r="AN2125">
        <f>VLOOKUP(AM2125,Lists!$F$9:$G$71,2,FALSE)</f>
        <v>1</v>
      </c>
    </row>
    <row r="2126" spans="2:40" x14ac:dyDescent="0.25">
      <c r="B2126" s="65" t="str">
        <f t="shared" si="146"/>
        <v>Industry1974</v>
      </c>
      <c r="C2126" s="179">
        <f>'Energy consumption (raw)'!B2076</f>
        <v>1974</v>
      </c>
      <c r="D2126" s="179">
        <f>'Energy consumption (raw)'!C2076</f>
        <v>0</v>
      </c>
      <c r="E2126" s="179">
        <f>'Energy consumption (raw)'!D2076</f>
        <v>0</v>
      </c>
      <c r="F2126" s="179" t="str">
        <f>'Energy consumption (raw)'!E2076</f>
        <v>Công nghiệp</v>
      </c>
      <c r="G2126" s="179" t="str">
        <f>'Energy consumption (raw)'!F2076</f>
        <v>Sản xuất sản phẩm khác bằng kim loại chưa được phân vào đâu</v>
      </c>
      <c r="H2126" s="179" t="str">
        <f>'Energy consumption (raw)'!G2076</f>
        <v>Industry</v>
      </c>
      <c r="I2126" s="179" t="str">
        <f>'Energy consumption (raw)'!I2076</f>
        <v>25 Manufacture of fabricated metal products, except machinery and equipment</v>
      </c>
      <c r="J2126" s="179" t="str">
        <f>INDEX(Sector!$E$6:$E$46,MATCH('Energy consumption (toe)'!I2126,Sector!$B$6:$B$46,FALSE))</f>
        <v>Manufacture of fabricated metal products, except machinery and equipment</v>
      </c>
      <c r="K2126" s="179">
        <f>IFERROR('Energy consumption (raw)'!J2076*Lists!$H$84,)</f>
        <v>2543.8515200000002</v>
      </c>
      <c r="L2126" s="179">
        <f>'Energy consumption (raw)'!K2076*Lists!$H$84</f>
        <v>4964.3401899999999</v>
      </c>
      <c r="M2126" s="179">
        <f>'Energy consumption (raw)'!L2076*Lists!$H$84</f>
        <v>0</v>
      </c>
      <c r="N2126" s="179">
        <f>'Energy consumption (raw)'!M2076*Lists!$H$84</f>
        <v>0</v>
      </c>
      <c r="O2126" s="178">
        <f t="shared" si="147"/>
        <v>4964.3401899999999</v>
      </c>
      <c r="P2126">
        <f>'Energy consumption (raw)'!N2076*Lists!$H$85</f>
        <v>0</v>
      </c>
      <c r="Q2126">
        <f>'Energy consumption (raw)'!O2076*Lists!$H$86</f>
        <v>0</v>
      </c>
      <c r="R2126">
        <f>'Energy consumption (raw)'!P2076*Lists!$H$87</f>
        <v>0</v>
      </c>
      <c r="S2126">
        <f>'Energy consumption (raw)'!Q2076*Lists!$H$88</f>
        <v>0</v>
      </c>
      <c r="T2126">
        <f>'Energy consumption (raw)'!R2076*Lists!$H$89</f>
        <v>532.4</v>
      </c>
      <c r="U2126">
        <f>'Energy consumption (raw)'!S2076*Lists!$H$90</f>
        <v>0</v>
      </c>
      <c r="V2126">
        <f>'Energy consumption (raw)'!T2076*Lists!$H$91</f>
        <v>228.69</v>
      </c>
      <c r="W2126">
        <f>'Energy consumption (raw)'!U2076*Lists!$H$92</f>
        <v>0</v>
      </c>
      <c r="X2126">
        <f>'Energy consumption (raw)'!V2076*Lists!$H$93</f>
        <v>0</v>
      </c>
      <c r="Y2126">
        <f>'Energy consumption (raw)'!W2076*Lists!$H$94</f>
        <v>0</v>
      </c>
      <c r="Z2126">
        <f>'Energy consumption (raw)'!X2076*Lists!$H$96*1000000</f>
        <v>0</v>
      </c>
      <c r="AA2126">
        <f>'Energy consumption (raw)'!Y2076*Lists!$H$97</f>
        <v>0</v>
      </c>
      <c r="AB2126">
        <f>'Energy consumption (raw)'!Z2076*Lists!$H$96</f>
        <v>0</v>
      </c>
      <c r="AC2126">
        <f>'Energy consumption (raw)'!AA2076*Lists!$H$98</f>
        <v>0</v>
      </c>
      <c r="AD2126">
        <f>'Energy consumption (raw)'!AB2076*Lists!$H$99</f>
        <v>0</v>
      </c>
      <c r="AE2126">
        <f>'Energy consumption (raw)'!AC2076*Lists!$H$101</f>
        <v>0</v>
      </c>
      <c r="AF2126">
        <f>'Energy consumption (raw)'!AD2076*Lists!$H$101</f>
        <v>0</v>
      </c>
      <c r="AG2126">
        <f>'Energy consumption (raw)'!AE2076*Lists!$H$101</f>
        <v>0</v>
      </c>
      <c r="AH2126">
        <f>'Energy consumption (raw)'!AF2076*Lists!$H$100</f>
        <v>0</v>
      </c>
      <c r="AI2126" s="167">
        <f t="shared" si="148"/>
        <v>5725.4301899999991</v>
      </c>
      <c r="AJ2126" s="179">
        <f>'Energy consumption (raw)'!AG2076</f>
        <v>5725.4301899999991</v>
      </c>
      <c r="AK2126" s="179">
        <f>'Energy consumption (raw)'!AH2076</f>
        <v>5308</v>
      </c>
      <c r="AL2126">
        <f>IF(ROUND(AI2126,-3)=ROUND('Energy consumption (raw)'!AG2076,-3),1,0)</f>
        <v>1</v>
      </c>
      <c r="AM2126" s="179" t="str">
        <f>'Energy consumption (raw)'!AJ2076</f>
        <v>49. Ba Ria Vung Tau</v>
      </c>
      <c r="AN2126">
        <f>VLOOKUP(AM2126,Lists!$F$9:$G$71,2,FALSE)</f>
        <v>1</v>
      </c>
    </row>
    <row r="2127" spans="2:40" x14ac:dyDescent="0.25">
      <c r="B2127" s="65" t="str">
        <f t="shared" si="146"/>
        <v>Industry1975</v>
      </c>
      <c r="C2127" s="179">
        <f>'Energy consumption (raw)'!B2077</f>
        <v>1975</v>
      </c>
      <c r="D2127" s="179">
        <f>'Energy consumption (raw)'!C2077</f>
        <v>0</v>
      </c>
      <c r="E2127" s="179">
        <f>'Energy consumption (raw)'!D2077</f>
        <v>0</v>
      </c>
      <c r="F2127" s="179" t="str">
        <f>'Energy consumption (raw)'!E2077</f>
        <v>Công nghiệp</v>
      </c>
      <c r="G2127" s="179" t="str">
        <f>'Energy consumption (raw)'!F2077</f>
        <v>Sản xuất sắt, thép gang</v>
      </c>
      <c r="H2127" s="179" t="str">
        <f>'Energy consumption (raw)'!G2077</f>
        <v>Industry</v>
      </c>
      <c r="I2127" s="179" t="str">
        <f>'Energy consumption (raw)'!I2077</f>
        <v>24 Manufacture of basic metals</v>
      </c>
      <c r="J2127" s="179" t="str">
        <f>INDEX(Sector!$E$6:$E$46,MATCH('Energy consumption (toe)'!I2127,Sector!$B$6:$B$46,FALSE))</f>
        <v>Manufacture of basic metals</v>
      </c>
      <c r="K2127" s="179">
        <f>IFERROR('Energy consumption (raw)'!J2077*Lists!$H$84,)</f>
        <v>0</v>
      </c>
      <c r="L2127" s="179">
        <f>'Energy consumption (raw)'!K2077*Lists!$H$84</f>
        <v>1457.8418300000001</v>
      </c>
      <c r="M2127" s="179">
        <f>'Energy consumption (raw)'!L2077*Lists!$H$84</f>
        <v>0</v>
      </c>
      <c r="N2127" s="179">
        <f>'Energy consumption (raw)'!M2077*Lists!$H$84</f>
        <v>0</v>
      </c>
      <c r="O2127" s="178">
        <f t="shared" si="147"/>
        <v>1457.8418300000001</v>
      </c>
      <c r="P2127">
        <f>'Energy consumption (raw)'!N2077*Lists!$H$85</f>
        <v>0</v>
      </c>
      <c r="Q2127">
        <f>'Energy consumption (raw)'!O2077*Lists!$H$86</f>
        <v>0</v>
      </c>
      <c r="R2127">
        <f>'Energy consumption (raw)'!P2077*Lists!$H$87</f>
        <v>0</v>
      </c>
      <c r="S2127">
        <f>'Energy consumption (raw)'!Q2077*Lists!$H$88</f>
        <v>0</v>
      </c>
      <c r="T2127">
        <f>'Energy consumption (raw)'!R2077*Lists!$H$89</f>
        <v>0</v>
      </c>
      <c r="U2127">
        <f>'Energy consumption (raw)'!S2077*Lists!$H$90</f>
        <v>0</v>
      </c>
      <c r="V2127">
        <f>'Energy consumption (raw)'!T2077*Lists!$H$91</f>
        <v>0</v>
      </c>
      <c r="W2127">
        <f>'Energy consumption (raw)'!U2077*Lists!$H$92</f>
        <v>0</v>
      </c>
      <c r="X2127">
        <f>'Energy consumption (raw)'!V2077*Lists!$H$93</f>
        <v>0</v>
      </c>
      <c r="Y2127">
        <f>'Energy consumption (raw)'!W2077*Lists!$H$94</f>
        <v>0</v>
      </c>
      <c r="Z2127">
        <f>'Energy consumption (raw)'!X2077*Lists!$H$96*1000000</f>
        <v>0</v>
      </c>
      <c r="AA2127">
        <f>'Energy consumption (raw)'!Y2077*Lists!$H$97</f>
        <v>0</v>
      </c>
      <c r="AB2127">
        <f>'Energy consumption (raw)'!Z2077*Lists!$H$96</f>
        <v>0</v>
      </c>
      <c r="AC2127">
        <f>'Energy consumption (raw)'!AA2077*Lists!$H$98</f>
        <v>0</v>
      </c>
      <c r="AD2127">
        <f>'Energy consumption (raw)'!AB2077*Lists!$H$99</f>
        <v>0</v>
      </c>
      <c r="AE2127">
        <f>'Energy consumption (raw)'!AC2077*Lists!$H$101</f>
        <v>0</v>
      </c>
      <c r="AF2127">
        <f>'Energy consumption (raw)'!AD2077*Lists!$H$101</f>
        <v>0</v>
      </c>
      <c r="AG2127">
        <f>'Energy consumption (raw)'!AE2077*Lists!$H$101</f>
        <v>0</v>
      </c>
      <c r="AH2127">
        <f>'Energy consumption (raw)'!AF2077*Lists!$H$100</f>
        <v>0</v>
      </c>
      <c r="AI2127" s="167">
        <f t="shared" si="148"/>
        <v>1457.8418300000001</v>
      </c>
      <c r="AJ2127" s="179">
        <f>'Energy consumption (raw)'!AG2077</f>
        <v>1457.8418300000001</v>
      </c>
      <c r="AK2127" s="179">
        <f>'Energy consumption (raw)'!AH2077</f>
        <v>1106</v>
      </c>
      <c r="AL2127">
        <f>IF(ROUND(AI2127,-3)=ROUND('Energy consumption (raw)'!AG2077,-3),1,0)</f>
        <v>1</v>
      </c>
      <c r="AM2127" s="179" t="str">
        <f>'Energy consumption (raw)'!AJ2077</f>
        <v>49. Ba Ria Vung Tau</v>
      </c>
      <c r="AN2127">
        <f>VLOOKUP(AM2127,Lists!$F$9:$G$71,2,FALSE)</f>
        <v>1</v>
      </c>
    </row>
    <row r="2128" spans="2:40" x14ac:dyDescent="0.25">
      <c r="B2128" s="65" t="str">
        <f t="shared" si="146"/>
        <v>Industry1976</v>
      </c>
      <c r="C2128" s="179">
        <f>'Energy consumption (raw)'!B2078</f>
        <v>1976</v>
      </c>
      <c r="D2128" s="179">
        <f>'Energy consumption (raw)'!C2078</f>
        <v>0</v>
      </c>
      <c r="E2128" s="179">
        <f>'Energy consumption (raw)'!D2078</f>
        <v>0</v>
      </c>
      <c r="F2128" s="179" t="str">
        <f>'Energy consumption (raw)'!E2078</f>
        <v>Công nghiệp</v>
      </c>
      <c r="G2128" s="179" t="str">
        <f>'Energy consumption (raw)'!F2078</f>
        <v>Sản xuất khí đốt, phân phối nhiên liệu khí bằng đường ống</v>
      </c>
      <c r="H2128" s="179" t="str">
        <f>'Energy consumption (raw)'!G2078</f>
        <v>Industry</v>
      </c>
      <c r="I2128" s="179" t="str">
        <f>'Energy consumption (raw)'!I2078</f>
        <v>06 Extraction of crude petroleum and natural gas</v>
      </c>
      <c r="J2128" s="179" t="str">
        <f>INDEX(Sector!$E$6:$E$46,MATCH('Energy consumption (toe)'!I2128,Sector!$B$6:$B$46,FALSE))</f>
        <v>Extraction of crude petroleum and natural gas</v>
      </c>
      <c r="K2128" s="179">
        <f>IFERROR('Energy consumption (raw)'!J2078*Lists!$H$84,)</f>
        <v>15442.127980000001</v>
      </c>
      <c r="L2128" s="179">
        <f>'Energy consumption (raw)'!K2078*Lists!$H$84</f>
        <v>16566.990410000002</v>
      </c>
      <c r="M2128" s="179">
        <f>'Energy consumption (raw)'!L2078*Lists!$H$84</f>
        <v>0</v>
      </c>
      <c r="N2128" s="179">
        <f>'Energy consumption (raw)'!M2078*Lists!$H$84</f>
        <v>0</v>
      </c>
      <c r="O2128" s="178">
        <f t="shared" si="147"/>
        <v>16566.990410000002</v>
      </c>
      <c r="P2128">
        <f>'Energy consumption (raw)'!N2078*Lists!$H$85</f>
        <v>0</v>
      </c>
      <c r="Q2128">
        <f>'Energy consumption (raw)'!O2078*Lists!$H$86</f>
        <v>0</v>
      </c>
      <c r="R2128">
        <f>'Energy consumption (raw)'!P2078*Lists!$H$87</f>
        <v>0</v>
      </c>
      <c r="S2128">
        <f>'Energy consumption (raw)'!Q2078*Lists!$H$88</f>
        <v>0</v>
      </c>
      <c r="T2128">
        <f>'Energy consumption (raw)'!R2078*Lists!$H$89</f>
        <v>1.056</v>
      </c>
      <c r="U2128">
        <f>'Energy consumption (raw)'!S2078*Lists!$H$90</f>
        <v>0</v>
      </c>
      <c r="V2128">
        <f>'Energy consumption (raw)'!T2078*Lists!$H$91</f>
        <v>0</v>
      </c>
      <c r="W2128">
        <f>'Energy consumption (raw)'!U2078*Lists!$H$92</f>
        <v>0</v>
      </c>
      <c r="X2128">
        <f>'Energy consumption (raw)'!V2078*Lists!$H$93</f>
        <v>0</v>
      </c>
      <c r="Y2128">
        <f>'Energy consumption (raw)'!W2078*Lists!$H$94</f>
        <v>0</v>
      </c>
      <c r="Z2128">
        <f>'Energy consumption (raw)'!X2078*Lists!$H$96*1000000</f>
        <v>0</v>
      </c>
      <c r="AA2128">
        <f>'Energy consumption (raw)'!Y2078*Lists!$H$97</f>
        <v>0</v>
      </c>
      <c r="AB2128">
        <f>'Energy consumption (raw)'!Z2078*Lists!$H$96</f>
        <v>0</v>
      </c>
      <c r="AC2128">
        <f>'Energy consumption (raw)'!AA2078*Lists!$H$98</f>
        <v>0</v>
      </c>
      <c r="AD2128">
        <f>'Energy consumption (raw)'!AB2078*Lists!$H$99</f>
        <v>0</v>
      </c>
      <c r="AE2128">
        <f>'Energy consumption (raw)'!AC2078*Lists!$H$101</f>
        <v>0</v>
      </c>
      <c r="AF2128">
        <f>'Energy consumption (raw)'!AD2078*Lists!$H$101</f>
        <v>0</v>
      </c>
      <c r="AG2128">
        <f>'Energy consumption (raw)'!AE2078*Lists!$H$101</f>
        <v>0</v>
      </c>
      <c r="AH2128">
        <f>'Energy consumption (raw)'!AF2078*Lists!$H$100</f>
        <v>0</v>
      </c>
      <c r="AI2128" s="167">
        <f t="shared" si="148"/>
        <v>16568.046410000003</v>
      </c>
      <c r="AJ2128" s="179">
        <f>'Energy consumption (raw)'!AG2078</f>
        <v>16568.046410000003</v>
      </c>
      <c r="AK2128" s="179">
        <f>'Energy consumption (raw)'!AH2078</f>
        <v>16443.845858000001</v>
      </c>
      <c r="AL2128">
        <f>IF(ROUND(AI2128,-3)=ROUND('Energy consumption (raw)'!AG2078,-3),1,0)</f>
        <v>1</v>
      </c>
      <c r="AM2128" s="179" t="str">
        <f>'Energy consumption (raw)'!AJ2078</f>
        <v>49. Ba Ria Vung Tau</v>
      </c>
      <c r="AN2128">
        <f>VLOOKUP(AM2128,Lists!$F$9:$G$71,2,FALSE)</f>
        <v>1</v>
      </c>
    </row>
    <row r="2129" spans="2:40" x14ac:dyDescent="0.25">
      <c r="B2129" s="65" t="str">
        <f t="shared" si="146"/>
        <v>Industry1977</v>
      </c>
      <c r="C2129" s="179">
        <f>'Energy consumption (raw)'!B2079</f>
        <v>1977</v>
      </c>
      <c r="D2129" s="179">
        <f>'Energy consumption (raw)'!C2079</f>
        <v>0</v>
      </c>
      <c r="E2129" s="179">
        <f>'Energy consumption (raw)'!D2079</f>
        <v>0</v>
      </c>
      <c r="F2129" s="179" t="str">
        <f>'Energy consumption (raw)'!E2079</f>
        <v>Công nghiệp</v>
      </c>
      <c r="G2129" s="179" t="str">
        <f>'Energy consumption (raw)'!F2079</f>
        <v>Sản xuất máy chế biến thực phẩm, đồ uống và thuốc lá</v>
      </c>
      <c r="H2129" s="179" t="str">
        <f>'Energy consumption (raw)'!G2079</f>
        <v>Industry</v>
      </c>
      <c r="I2129" s="179" t="str">
        <f>'Energy consumption (raw)'!I2079</f>
        <v>11 Manufacture of beverages</v>
      </c>
      <c r="J2129" s="179" t="str">
        <f>INDEX(Sector!$E$6:$E$46,MATCH('Energy consumption (toe)'!I2129,Sector!$B$6:$B$46,FALSE))</f>
        <v>Manufacture of beverages</v>
      </c>
      <c r="K2129" s="179">
        <f>IFERROR('Energy consumption (raw)'!J2079*Lists!$H$84,)</f>
        <v>0</v>
      </c>
      <c r="L2129" s="179">
        <f>'Energy consumption (raw)'!K2079*Lists!$H$84</f>
        <v>1559.5563900000002</v>
      </c>
      <c r="M2129" s="179">
        <f>'Energy consumption (raw)'!L2079*Lists!$H$84</f>
        <v>0</v>
      </c>
      <c r="N2129" s="179">
        <f>'Energy consumption (raw)'!M2079*Lists!$H$84</f>
        <v>0</v>
      </c>
      <c r="O2129" s="178">
        <f t="shared" si="147"/>
        <v>1559.5563900000002</v>
      </c>
      <c r="P2129">
        <f>'Energy consumption (raw)'!N2079*Lists!$H$85</f>
        <v>0</v>
      </c>
      <c r="Q2129">
        <f>'Energy consumption (raw)'!O2079*Lists!$H$86</f>
        <v>0</v>
      </c>
      <c r="R2129">
        <f>'Energy consumption (raw)'!P2079*Lists!$H$87</f>
        <v>0</v>
      </c>
      <c r="S2129">
        <f>'Energy consumption (raw)'!Q2079*Lists!$H$88</f>
        <v>0</v>
      </c>
      <c r="T2129">
        <f>'Energy consumption (raw)'!R2079*Lists!$H$89</f>
        <v>2.3664000000000001</v>
      </c>
      <c r="U2129">
        <f>'Energy consumption (raw)'!S2079*Lists!$H$90</f>
        <v>0</v>
      </c>
      <c r="V2129">
        <f>'Energy consumption (raw)'!T2079*Lists!$H$91</f>
        <v>0</v>
      </c>
      <c r="W2129">
        <f>'Energy consumption (raw)'!U2079*Lists!$H$92</f>
        <v>0</v>
      </c>
      <c r="X2129">
        <f>'Energy consumption (raw)'!V2079*Lists!$H$93</f>
        <v>0</v>
      </c>
      <c r="Y2129">
        <f>'Energy consumption (raw)'!W2079*Lists!$H$94</f>
        <v>0</v>
      </c>
      <c r="Z2129">
        <f>'Energy consumption (raw)'!X2079*Lists!$H$96*1000000</f>
        <v>4743</v>
      </c>
      <c r="AA2129">
        <f>'Energy consumption (raw)'!Y2079*Lists!$H$97</f>
        <v>0</v>
      </c>
      <c r="AB2129">
        <f>'Energy consumption (raw)'!Z2079*Lists!$H$96</f>
        <v>0</v>
      </c>
      <c r="AC2129">
        <f>'Energy consumption (raw)'!AA2079*Lists!$H$98</f>
        <v>0</v>
      </c>
      <c r="AD2129">
        <f>'Energy consumption (raw)'!AB2079*Lists!$H$99</f>
        <v>0</v>
      </c>
      <c r="AE2129">
        <f>'Energy consumption (raw)'!AC2079*Lists!$H$101</f>
        <v>0</v>
      </c>
      <c r="AF2129">
        <f>'Energy consumption (raw)'!AD2079*Lists!$H$101</f>
        <v>0</v>
      </c>
      <c r="AG2129">
        <f>'Energy consumption (raw)'!AE2079*Lists!$H$101</f>
        <v>0</v>
      </c>
      <c r="AH2129">
        <f>'Energy consumption (raw)'!AF2079*Lists!$H$100</f>
        <v>0</v>
      </c>
      <c r="AI2129" s="167">
        <f t="shared" si="148"/>
        <v>6304.9227900000005</v>
      </c>
      <c r="AJ2129" s="179">
        <f>'Energy consumption (raw)'!AG2079</f>
        <v>6304.9227900000005</v>
      </c>
      <c r="AK2129" s="179">
        <f>'Energy consumption (raw)'!AH2079</f>
        <v>5287.3019100000001</v>
      </c>
      <c r="AL2129">
        <f>IF(ROUND(AI2129,-3)=ROUND('Energy consumption (raw)'!AG2079,-3),1,0)</f>
        <v>1</v>
      </c>
      <c r="AM2129" s="179" t="str">
        <f>'Energy consumption (raw)'!AJ2079</f>
        <v>49. Ba Ria Vung Tau</v>
      </c>
      <c r="AN2129">
        <f>VLOOKUP(AM2129,Lists!$F$9:$G$71,2,FALSE)</f>
        <v>1</v>
      </c>
    </row>
    <row r="2130" spans="2:40" x14ac:dyDescent="0.25">
      <c r="B2130" s="65" t="str">
        <f t="shared" si="146"/>
        <v>Industry1978</v>
      </c>
      <c r="C2130" s="179">
        <f>'Energy consumption (raw)'!B2080</f>
        <v>1978</v>
      </c>
      <c r="D2130" s="179">
        <f>'Energy consumption (raw)'!C2080</f>
        <v>0</v>
      </c>
      <c r="E2130" s="179">
        <f>'Energy consumption (raw)'!D2080</f>
        <v>0</v>
      </c>
      <c r="F2130" s="179" t="str">
        <f>'Energy consumption (raw)'!E2080</f>
        <v>Công nghiệp</v>
      </c>
      <c r="G2130" s="179" t="str">
        <f>'Energy consumption (raw)'!F2080</f>
        <v>Hoạt động chuyên môn, khoa học và công nghệ khác chưa được phân vào đâu</v>
      </c>
      <c r="H2130" s="179" t="str">
        <f>'Energy consumption (raw)'!G2080</f>
        <v>Industry</v>
      </c>
      <c r="I2130" s="179" t="str">
        <f>'Energy consumption (raw)'!I2080</f>
        <v>32 Other manufacturing</v>
      </c>
      <c r="J2130" s="179" t="str">
        <f>INDEX(Sector!$E$6:$E$46,MATCH('Energy consumption (toe)'!I2130,Sector!$B$6:$B$46,FALSE))</f>
        <v>Other manufacturing</v>
      </c>
      <c r="K2130" s="179">
        <f>IFERROR('Energy consumption (raw)'!J2080*Lists!$H$84,)</f>
        <v>1929.1666100000002</v>
      </c>
      <c r="L2130" s="179">
        <f>'Energy consumption (raw)'!K2080*Lists!$H$84</f>
        <v>3026.2087500000002</v>
      </c>
      <c r="M2130" s="179">
        <f>'Energy consumption (raw)'!L2080*Lists!$H$84</f>
        <v>0</v>
      </c>
      <c r="N2130" s="179">
        <f>'Energy consumption (raw)'!M2080*Lists!$H$84</f>
        <v>0</v>
      </c>
      <c r="O2130" s="178">
        <f t="shared" si="147"/>
        <v>3026.2087500000002</v>
      </c>
      <c r="P2130">
        <f>'Energy consumption (raw)'!N2080*Lists!$H$85</f>
        <v>0</v>
      </c>
      <c r="Q2130">
        <f>'Energy consumption (raw)'!O2080*Lists!$H$86</f>
        <v>0</v>
      </c>
      <c r="R2130">
        <f>'Energy consumption (raw)'!P2080*Lists!$H$87</f>
        <v>0</v>
      </c>
      <c r="S2130">
        <f>'Energy consumption (raw)'!Q2080*Lists!$H$88</f>
        <v>0</v>
      </c>
      <c r="T2130">
        <f>'Energy consumption (raw)'!R2080*Lists!$H$89</f>
        <v>0</v>
      </c>
      <c r="U2130">
        <f>'Energy consumption (raw)'!S2080*Lists!$H$90</f>
        <v>0</v>
      </c>
      <c r="V2130">
        <f>'Energy consumption (raw)'!T2080*Lists!$H$91</f>
        <v>0</v>
      </c>
      <c r="W2130">
        <f>'Energy consumption (raw)'!U2080*Lists!$H$92</f>
        <v>0</v>
      </c>
      <c r="X2130">
        <f>'Energy consumption (raw)'!V2080*Lists!$H$93</f>
        <v>0</v>
      </c>
      <c r="Y2130">
        <f>'Energy consumption (raw)'!W2080*Lists!$H$94</f>
        <v>0</v>
      </c>
      <c r="Z2130">
        <f>'Energy consumption (raw)'!X2080*Lists!$H$96*1000000</f>
        <v>0</v>
      </c>
      <c r="AA2130">
        <f>'Energy consumption (raw)'!Y2080*Lists!$H$97</f>
        <v>0</v>
      </c>
      <c r="AB2130">
        <f>'Energy consumption (raw)'!Z2080*Lists!$H$96</f>
        <v>0</v>
      </c>
      <c r="AC2130">
        <f>'Energy consumption (raw)'!AA2080*Lists!$H$98</f>
        <v>0</v>
      </c>
      <c r="AD2130">
        <f>'Energy consumption (raw)'!AB2080*Lists!$H$99</f>
        <v>0</v>
      </c>
      <c r="AE2130">
        <f>'Energy consumption (raw)'!AC2080*Lists!$H$101</f>
        <v>0</v>
      </c>
      <c r="AF2130">
        <f>'Energy consumption (raw)'!AD2080*Lists!$H$101</f>
        <v>0</v>
      </c>
      <c r="AG2130">
        <f>'Energy consumption (raw)'!AE2080*Lists!$H$101</f>
        <v>0</v>
      </c>
      <c r="AH2130">
        <f>'Energy consumption (raw)'!AF2080*Lists!$H$100</f>
        <v>0</v>
      </c>
      <c r="AI2130" s="167">
        <f t="shared" si="148"/>
        <v>3026.2087500000002</v>
      </c>
      <c r="AJ2130" s="179">
        <f>'Energy consumption (raw)'!AG2080</f>
        <v>3026.2087500000002</v>
      </c>
      <c r="AK2130" s="179">
        <f>'Energy consumption (raw)'!AH2080</f>
        <v>0</v>
      </c>
      <c r="AL2130">
        <f>IF(ROUND(AI2130,-3)=ROUND('Energy consumption (raw)'!AG2080,-3),1,0)</f>
        <v>1</v>
      </c>
      <c r="AM2130" s="179" t="str">
        <f>'Energy consumption (raw)'!AJ2080</f>
        <v>49. Ba Ria Vung Tau</v>
      </c>
      <c r="AN2130">
        <f>VLOOKUP(AM2130,Lists!$F$9:$G$71,2,FALSE)</f>
        <v>1</v>
      </c>
    </row>
    <row r="2131" spans="2:40" x14ac:dyDescent="0.25">
      <c r="B2131" s="65" t="str">
        <f t="shared" si="146"/>
        <v>Industry1979</v>
      </c>
      <c r="C2131" s="179">
        <f>'Energy consumption (raw)'!B2081</f>
        <v>1979</v>
      </c>
      <c r="D2131" s="179">
        <f>'Energy consumption (raw)'!C2081</f>
        <v>0</v>
      </c>
      <c r="E2131" s="179">
        <f>'Energy consumption (raw)'!D2081</f>
        <v>0</v>
      </c>
      <c r="F2131" s="179" t="str">
        <f>'Energy consumption (raw)'!E2081</f>
        <v>Công nghiệp</v>
      </c>
      <c r="G2131" s="179" t="str">
        <f>'Energy consumption (raw)'!F2081</f>
        <v>Sản xuất sắt, thép gang</v>
      </c>
      <c r="H2131" s="179" t="str">
        <f>'Energy consumption (raw)'!G2081</f>
        <v>Industry</v>
      </c>
      <c r="I2131" s="179" t="str">
        <f>'Energy consumption (raw)'!I2081</f>
        <v>24 Manufacture of basic metals</v>
      </c>
      <c r="J2131" s="179" t="str">
        <f>INDEX(Sector!$E$6:$E$46,MATCH('Energy consumption (toe)'!I2131,Sector!$B$6:$B$46,FALSE))</f>
        <v>Manufacture of basic metals</v>
      </c>
      <c r="K2131" s="179">
        <f>IFERROR('Energy consumption (raw)'!J2081*Lists!$H$84,)</f>
        <v>47554.534790000005</v>
      </c>
      <c r="L2131" s="179">
        <f>'Energy consumption (raw)'!K2081*Lists!$H$84</f>
        <v>49562.147520000006</v>
      </c>
      <c r="M2131" s="179">
        <f>'Energy consumption (raw)'!L2081*Lists!$H$84</f>
        <v>0</v>
      </c>
      <c r="N2131" s="179">
        <f>'Energy consumption (raw)'!M2081*Lists!$H$84</f>
        <v>0</v>
      </c>
      <c r="O2131" s="178">
        <f t="shared" si="147"/>
        <v>49562.147520000006</v>
      </c>
      <c r="P2131">
        <f>'Energy consumption (raw)'!N2081*Lists!$H$85</f>
        <v>0</v>
      </c>
      <c r="Q2131">
        <f>'Energy consumption (raw)'!O2081*Lists!$H$86</f>
        <v>0</v>
      </c>
      <c r="R2131">
        <f>'Energy consumption (raw)'!P2081*Lists!$H$87</f>
        <v>0</v>
      </c>
      <c r="S2131">
        <f>'Energy consumption (raw)'!Q2081*Lists!$H$88</f>
        <v>0</v>
      </c>
      <c r="T2131">
        <f>'Energy consumption (raw)'!R2081*Lists!$H$89</f>
        <v>97.856000000000009</v>
      </c>
      <c r="U2131">
        <f>'Energy consumption (raw)'!S2081*Lists!$H$90</f>
        <v>0</v>
      </c>
      <c r="V2131">
        <f>'Energy consumption (raw)'!T2081*Lists!$H$91</f>
        <v>0</v>
      </c>
      <c r="W2131">
        <f>'Energy consumption (raw)'!U2081*Lists!$H$92</f>
        <v>0</v>
      </c>
      <c r="X2131">
        <f>'Energy consumption (raw)'!V2081*Lists!$H$93</f>
        <v>0</v>
      </c>
      <c r="Y2131">
        <f>'Energy consumption (raw)'!W2081*Lists!$H$94</f>
        <v>0</v>
      </c>
      <c r="Z2131">
        <f>'Energy consumption (raw)'!X2081*Lists!$H$96*1000000</f>
        <v>18296.999999999996</v>
      </c>
      <c r="AA2131">
        <f>'Energy consumption (raw)'!Y2081*Lists!$H$97</f>
        <v>0</v>
      </c>
      <c r="AB2131">
        <f>'Energy consumption (raw)'!Z2081*Lists!$H$96</f>
        <v>0</v>
      </c>
      <c r="AC2131">
        <f>'Energy consumption (raw)'!AA2081*Lists!$H$98</f>
        <v>0</v>
      </c>
      <c r="AD2131">
        <f>'Energy consumption (raw)'!AB2081*Lists!$H$99</f>
        <v>0</v>
      </c>
      <c r="AE2131">
        <f>'Energy consumption (raw)'!AC2081*Lists!$H$101</f>
        <v>0</v>
      </c>
      <c r="AF2131">
        <f>'Energy consumption (raw)'!AD2081*Lists!$H$101</f>
        <v>0</v>
      </c>
      <c r="AG2131">
        <f>'Energy consumption (raw)'!AE2081*Lists!$H$101</f>
        <v>0</v>
      </c>
      <c r="AH2131">
        <f>'Energy consumption (raw)'!AF2081*Lists!$H$100</f>
        <v>0</v>
      </c>
      <c r="AI2131" s="167">
        <f t="shared" si="148"/>
        <v>67957.003519999998</v>
      </c>
      <c r="AJ2131" s="179">
        <f>'Energy consumption (raw)'!AG2081</f>
        <v>67957.003519999998</v>
      </c>
      <c r="AK2131" s="179">
        <f>'Energy consumption (raw)'!AH2081</f>
        <v>0</v>
      </c>
      <c r="AL2131">
        <f>IF(ROUND(AI2131,-3)=ROUND('Energy consumption (raw)'!AG2081,-3),1,0)</f>
        <v>1</v>
      </c>
      <c r="AM2131" s="179" t="str">
        <f>'Energy consumption (raw)'!AJ2081</f>
        <v>49. Ba Ria Vung Tau</v>
      </c>
      <c r="AN2131">
        <f>VLOOKUP(AM2131,Lists!$F$9:$G$71,2,FALSE)</f>
        <v>1</v>
      </c>
    </row>
    <row r="2132" spans="2:40" x14ac:dyDescent="0.25">
      <c r="B2132" s="65" t="str">
        <f t="shared" si="146"/>
        <v>Industry1980</v>
      </c>
      <c r="C2132" s="179">
        <f>'Energy consumption (raw)'!B2082</f>
        <v>1980</v>
      </c>
      <c r="D2132" s="179">
        <f>'Energy consumption (raw)'!C2082</f>
        <v>0</v>
      </c>
      <c r="E2132" s="179">
        <f>'Energy consumption (raw)'!D2082</f>
        <v>0</v>
      </c>
      <c r="F2132" s="179" t="str">
        <f>'Energy consumption (raw)'!E2082</f>
        <v>Công nghiệp</v>
      </c>
      <c r="G2132" s="179" t="str">
        <f>'Energy consumption (raw)'!F2082</f>
        <v>Hoạt động dịch vụ hỗ trợ kinh doanh khác còn lại chưa được phân vào đâu</v>
      </c>
      <c r="H2132" s="179" t="str">
        <f>'Energy consumption (raw)'!G2082</f>
        <v>Industry</v>
      </c>
      <c r="I2132" s="179" t="str">
        <f>'Energy consumption (raw)'!I2082</f>
        <v>32 Other manufacturing</v>
      </c>
      <c r="J2132" s="179" t="str">
        <f>INDEX(Sector!$E$6:$E$46,MATCH('Energy consumption (toe)'!I2132,Sector!$B$6:$B$46,FALSE))</f>
        <v>Other manufacturing</v>
      </c>
      <c r="K2132" s="179">
        <f>IFERROR('Energy consumption (raw)'!J2082*Lists!$H$84,)</f>
        <v>4033.1859800000002</v>
      </c>
      <c r="L2132" s="179">
        <f>'Energy consumption (raw)'!K2082*Lists!$H$84</f>
        <v>4535.6099250000007</v>
      </c>
      <c r="M2132" s="179">
        <f>'Energy consumption (raw)'!L2082*Lists!$H$84</f>
        <v>0</v>
      </c>
      <c r="N2132" s="179">
        <f>'Energy consumption (raw)'!M2082*Lists!$H$84</f>
        <v>0</v>
      </c>
      <c r="O2132" s="178">
        <f t="shared" si="147"/>
        <v>4535.6099250000007</v>
      </c>
      <c r="P2132">
        <f>'Energy consumption (raw)'!N2082*Lists!$H$85</f>
        <v>0</v>
      </c>
      <c r="Q2132">
        <f>'Energy consumption (raw)'!O2082*Lists!$H$86</f>
        <v>0</v>
      </c>
      <c r="R2132">
        <f>'Energy consumption (raw)'!P2082*Lists!$H$87</f>
        <v>0</v>
      </c>
      <c r="S2132">
        <f>'Energy consumption (raw)'!Q2082*Lists!$H$88</f>
        <v>0</v>
      </c>
      <c r="T2132">
        <f>'Energy consumption (raw)'!R2082*Lists!$H$89</f>
        <v>113.34400000000001</v>
      </c>
      <c r="U2132">
        <f>'Energy consumption (raw)'!S2082*Lists!$H$90</f>
        <v>0</v>
      </c>
      <c r="V2132">
        <f>'Energy consumption (raw)'!T2082*Lists!$H$91</f>
        <v>0</v>
      </c>
      <c r="W2132">
        <f>'Energy consumption (raw)'!U2082*Lists!$H$92</f>
        <v>0</v>
      </c>
      <c r="X2132">
        <f>'Energy consumption (raw)'!V2082*Lists!$H$93</f>
        <v>0</v>
      </c>
      <c r="Y2132">
        <f>'Energy consumption (raw)'!W2082*Lists!$H$94</f>
        <v>0</v>
      </c>
      <c r="Z2132">
        <f>'Energy consumption (raw)'!X2082*Lists!$H$96*1000000</f>
        <v>0</v>
      </c>
      <c r="AA2132">
        <f>'Energy consumption (raw)'!Y2082*Lists!$H$97</f>
        <v>41.997700000000002</v>
      </c>
      <c r="AB2132">
        <f>'Energy consumption (raw)'!Z2082*Lists!$H$96</f>
        <v>0</v>
      </c>
      <c r="AC2132">
        <f>'Energy consumption (raw)'!AA2082*Lists!$H$98</f>
        <v>0</v>
      </c>
      <c r="AD2132">
        <f>'Energy consumption (raw)'!AB2082*Lists!$H$99</f>
        <v>0</v>
      </c>
      <c r="AE2132">
        <f>'Energy consumption (raw)'!AC2082*Lists!$H$101</f>
        <v>0</v>
      </c>
      <c r="AF2132">
        <f>'Energy consumption (raw)'!AD2082*Lists!$H$101</f>
        <v>0</v>
      </c>
      <c r="AG2132">
        <f>'Energy consumption (raw)'!AE2082*Lists!$H$101</f>
        <v>0</v>
      </c>
      <c r="AH2132">
        <f>'Energy consumption (raw)'!AF2082*Lists!$H$100</f>
        <v>0</v>
      </c>
      <c r="AI2132" s="167">
        <f t="shared" si="148"/>
        <v>4690.9516250000006</v>
      </c>
      <c r="AJ2132" s="179">
        <f>'Energy consumption (raw)'!AG2082</f>
        <v>4690.9516250000006</v>
      </c>
      <c r="AK2132" s="179">
        <f>'Energy consumption (raw)'!AH2082</f>
        <v>0</v>
      </c>
      <c r="AL2132">
        <f>IF(ROUND(AI2132,-3)=ROUND('Energy consumption (raw)'!AG2082,-3),1,0)</f>
        <v>1</v>
      </c>
      <c r="AM2132" s="179" t="str">
        <f>'Energy consumption (raw)'!AJ2082</f>
        <v>49. Ba Ria Vung Tau</v>
      </c>
      <c r="AN2132">
        <f>VLOOKUP(AM2132,Lists!$F$9:$G$71,2,FALSE)</f>
        <v>1</v>
      </c>
    </row>
    <row r="2133" spans="2:40" x14ac:dyDescent="0.25">
      <c r="B2133" s="65" t="str">
        <f t="shared" si="146"/>
        <v>Industry1981</v>
      </c>
      <c r="C2133" s="179">
        <f>'Energy consumption (raw)'!B2083</f>
        <v>1981</v>
      </c>
      <c r="D2133" s="179">
        <f>'Energy consumption (raw)'!C2083</f>
        <v>0</v>
      </c>
      <c r="E2133" s="179">
        <f>'Energy consumption (raw)'!D2083</f>
        <v>0</v>
      </c>
      <c r="F2133" s="179" t="str">
        <f>'Energy consumption (raw)'!E2083</f>
        <v>Công nghiệp</v>
      </c>
      <c r="G2133" s="179" t="str">
        <f>'Energy consumption (raw)'!F2083</f>
        <v>Sản xuất điện</v>
      </c>
      <c r="H2133" s="179" t="str">
        <f>'Energy consumption (raw)'!G2083</f>
        <v>Industry</v>
      </c>
      <c r="I2133" s="179" t="str">
        <f>'Energy consumption (raw)'!I2083</f>
        <v>35 Electricity, gas, steam and air conditioning supply</v>
      </c>
      <c r="J2133" s="179" t="str">
        <f>INDEX(Sector!$E$6:$E$46,MATCH('Energy consumption (toe)'!I2133,Sector!$B$6:$B$46,FALSE))</f>
        <v>Electricity, gas, steam and air conditioning supply</v>
      </c>
      <c r="K2133" s="179">
        <f>IFERROR('Energy consumption (raw)'!J2083*Lists!$H$84,)</f>
        <v>0</v>
      </c>
      <c r="L2133" s="179">
        <f>'Energy consumption (raw)'!K2083*Lists!$H$84</f>
        <v>0</v>
      </c>
      <c r="M2133" s="179">
        <f>'Energy consumption (raw)'!L2083*Lists!$H$84</f>
        <v>0</v>
      </c>
      <c r="N2133" s="179">
        <f>'Energy consumption (raw)'!M2083*Lists!$H$84</f>
        <v>0</v>
      </c>
      <c r="O2133" s="178">
        <f t="shared" si="147"/>
        <v>0</v>
      </c>
      <c r="P2133">
        <f>'Energy consumption (raw)'!N2083*Lists!$H$85</f>
        <v>0</v>
      </c>
      <c r="Q2133">
        <f>'Energy consumption (raw)'!O2083*Lists!$H$86</f>
        <v>0</v>
      </c>
      <c r="R2133">
        <f>'Energy consumption (raw)'!P2083*Lists!$H$87</f>
        <v>0</v>
      </c>
      <c r="S2133">
        <f>'Energy consumption (raw)'!Q2083*Lists!$H$88</f>
        <v>0</v>
      </c>
      <c r="T2133">
        <f>'Energy consumption (raw)'!R2083*Lists!$H$89</f>
        <v>21611.403000000002</v>
      </c>
      <c r="U2133">
        <f>'Energy consumption (raw)'!S2083*Lists!$H$90</f>
        <v>0</v>
      </c>
      <c r="V2133">
        <f>'Energy consumption (raw)'!T2083*Lists!$H$91</f>
        <v>0</v>
      </c>
      <c r="W2133">
        <f>'Energy consumption (raw)'!U2083*Lists!$H$92</f>
        <v>0</v>
      </c>
      <c r="X2133">
        <f>'Energy consumption (raw)'!V2083*Lists!$H$93</f>
        <v>0</v>
      </c>
      <c r="Y2133">
        <f>'Energy consumption (raw)'!W2083*Lists!$H$94</f>
        <v>0</v>
      </c>
      <c r="Z2133">
        <f>'Energy consumption (raw)'!X2083*Lists!$H$96*1000000</f>
        <v>33309</v>
      </c>
      <c r="AA2133">
        <f>'Energy consumption (raw)'!Y2083*Lists!$H$97</f>
        <v>0</v>
      </c>
      <c r="AB2133">
        <f>'Energy consumption (raw)'!Z2083*Lists!$H$96</f>
        <v>0</v>
      </c>
      <c r="AC2133">
        <f>'Energy consumption (raw)'!AA2083*Lists!$H$98</f>
        <v>0</v>
      </c>
      <c r="AD2133">
        <f>'Energy consumption (raw)'!AB2083*Lists!$H$99</f>
        <v>0</v>
      </c>
      <c r="AE2133">
        <f>'Energy consumption (raw)'!AC2083*Lists!$H$101</f>
        <v>0</v>
      </c>
      <c r="AF2133">
        <f>'Energy consumption (raw)'!AD2083*Lists!$H$101</f>
        <v>0</v>
      </c>
      <c r="AG2133">
        <f>'Energy consumption (raw)'!AE2083*Lists!$H$101</f>
        <v>0</v>
      </c>
      <c r="AH2133">
        <f>'Energy consumption (raw)'!AF2083*Lists!$H$100</f>
        <v>0</v>
      </c>
      <c r="AI2133" s="167">
        <f t="shared" si="148"/>
        <v>54920.403000000006</v>
      </c>
      <c r="AJ2133" s="179">
        <f>'Energy consumption (raw)'!AG2083</f>
        <v>54920.403000000006</v>
      </c>
      <c r="AK2133" s="179">
        <f>'Energy consumption (raw)'!AH2083</f>
        <v>170787.9149609</v>
      </c>
      <c r="AL2133">
        <f>IF(ROUND(AI2133,-3)=ROUND('Energy consumption (raw)'!AG2083,-3),1,0)</f>
        <v>1</v>
      </c>
      <c r="AM2133" s="179" t="str">
        <f>'Energy consumption (raw)'!AJ2083</f>
        <v>49. Ba Ria Vung Tau</v>
      </c>
      <c r="AN2133">
        <f>VLOOKUP(AM2133,Lists!$F$9:$G$71,2,FALSE)</f>
        <v>1</v>
      </c>
    </row>
    <row r="2134" spans="2:40" x14ac:dyDescent="0.25">
      <c r="B2134" s="65" t="str">
        <f t="shared" si="146"/>
        <v>Industry1982</v>
      </c>
      <c r="C2134" s="179">
        <f>'Energy consumption (raw)'!B2084</f>
        <v>1982</v>
      </c>
      <c r="D2134" s="179">
        <f>'Energy consumption (raw)'!C2084</f>
        <v>0</v>
      </c>
      <c r="E2134" s="179">
        <f>'Energy consumption (raw)'!D2084</f>
        <v>0</v>
      </c>
      <c r="F2134" s="179" t="str">
        <f>'Energy consumption (raw)'!E2084</f>
        <v>Công nghiệp</v>
      </c>
      <c r="G2134" s="179" t="str">
        <f>'Energy consumption (raw)'!F2084</f>
        <v>Sản xuất vật liệu xây dựng từ đất sét</v>
      </c>
      <c r="H2134" s="179" t="str">
        <f>'Energy consumption (raw)'!G2084</f>
        <v>Industry</v>
      </c>
      <c r="I2134" s="179" t="str">
        <f>'Energy consumption (raw)'!I2084</f>
        <v>23 Manufacture of other non-metallic mineral products</v>
      </c>
      <c r="J2134" s="179" t="str">
        <f>INDEX(Sector!$E$6:$E$46,MATCH('Energy consumption (toe)'!I2134,Sector!$B$6:$B$46,FALSE))</f>
        <v>Manufacture of other non-metallic mineral products</v>
      </c>
      <c r="K2134" s="179">
        <f>IFERROR('Energy consumption (raw)'!J2084*Lists!$H$84,)</f>
        <v>0</v>
      </c>
      <c r="L2134" s="179">
        <f>'Energy consumption (raw)'!K2084*Lists!$H$84</f>
        <v>363.63109500000002</v>
      </c>
      <c r="M2134" s="179">
        <f>'Energy consumption (raw)'!L2084*Lists!$H$84</f>
        <v>0</v>
      </c>
      <c r="N2134" s="179">
        <f>'Energy consumption (raw)'!M2084*Lists!$H$84</f>
        <v>0</v>
      </c>
      <c r="O2134" s="178">
        <f t="shared" si="147"/>
        <v>363.63109500000002</v>
      </c>
      <c r="P2134">
        <f>'Energy consumption (raw)'!N2084*Lists!$H$85</f>
        <v>0</v>
      </c>
      <c r="Q2134">
        <f>'Energy consumption (raw)'!O2084*Lists!$H$86</f>
        <v>0</v>
      </c>
      <c r="R2134">
        <f>'Energy consumption (raw)'!P2084*Lists!$H$87</f>
        <v>0</v>
      </c>
      <c r="S2134">
        <f>'Energy consumption (raw)'!Q2084*Lists!$H$88</f>
        <v>0</v>
      </c>
      <c r="T2134">
        <f>'Energy consumption (raw)'!R2084*Lists!$H$89</f>
        <v>15.514399999999998</v>
      </c>
      <c r="U2134">
        <f>'Energy consumption (raw)'!S2084*Lists!$H$90</f>
        <v>0</v>
      </c>
      <c r="V2134">
        <f>'Energy consumption (raw)'!T2084*Lists!$H$91</f>
        <v>0</v>
      </c>
      <c r="W2134">
        <f>'Energy consumption (raw)'!U2084*Lists!$H$92</f>
        <v>0</v>
      </c>
      <c r="X2134">
        <f>'Energy consumption (raw)'!V2084*Lists!$H$93</f>
        <v>0</v>
      </c>
      <c r="Y2134">
        <f>'Energy consumption (raw)'!W2084*Lists!$H$94</f>
        <v>0</v>
      </c>
      <c r="Z2134">
        <f>'Energy consumption (raw)'!X2084*Lists!$H$96*1000000</f>
        <v>1575</v>
      </c>
      <c r="AA2134">
        <f>'Energy consumption (raw)'!Y2084*Lists!$H$97</f>
        <v>0</v>
      </c>
      <c r="AB2134">
        <f>'Energy consumption (raw)'!Z2084*Lists!$H$96</f>
        <v>0</v>
      </c>
      <c r="AC2134">
        <f>'Energy consumption (raw)'!AA2084*Lists!$H$98</f>
        <v>0</v>
      </c>
      <c r="AD2134">
        <f>'Energy consumption (raw)'!AB2084*Lists!$H$99</f>
        <v>0</v>
      </c>
      <c r="AE2134">
        <f>'Energy consumption (raw)'!AC2084*Lists!$H$101</f>
        <v>0</v>
      </c>
      <c r="AF2134">
        <f>'Energy consumption (raw)'!AD2084*Lists!$H$101</f>
        <v>0</v>
      </c>
      <c r="AG2134">
        <f>'Energy consumption (raw)'!AE2084*Lists!$H$101</f>
        <v>0</v>
      </c>
      <c r="AH2134">
        <f>'Energy consumption (raw)'!AF2084*Lists!$H$100</f>
        <v>0</v>
      </c>
      <c r="AI2134" s="167">
        <f t="shared" si="148"/>
        <v>1954.145495</v>
      </c>
      <c r="AJ2134" s="179">
        <f>'Energy consumption (raw)'!AG2084</f>
        <v>1954.145495</v>
      </c>
      <c r="AK2134" s="179">
        <f>'Energy consumption (raw)'!AH2084</f>
        <v>0</v>
      </c>
      <c r="AL2134">
        <f>IF(ROUND(AI2134,-3)=ROUND('Energy consumption (raw)'!AG2084,-3),1,0)</f>
        <v>1</v>
      </c>
      <c r="AM2134" s="179" t="str">
        <f>'Energy consumption (raw)'!AJ2084</f>
        <v>49. Ba Ria Vung Tau</v>
      </c>
      <c r="AN2134">
        <f>VLOOKUP(AM2134,Lists!$F$9:$G$71,2,FALSE)</f>
        <v>1</v>
      </c>
    </row>
    <row r="2135" spans="2:40" x14ac:dyDescent="0.25">
      <c r="B2135" s="65" t="str">
        <f t="shared" si="146"/>
        <v>Industry1983</v>
      </c>
      <c r="C2135" s="179">
        <f>'Energy consumption (raw)'!B2085</f>
        <v>1983</v>
      </c>
      <c r="D2135" s="179">
        <f>'Energy consumption (raw)'!C2085</f>
        <v>0</v>
      </c>
      <c r="E2135" s="179">
        <f>'Energy consumption (raw)'!D2085</f>
        <v>0</v>
      </c>
      <c r="F2135" s="179" t="str">
        <f>'Energy consumption (raw)'!E2085</f>
        <v>Công nghiệp</v>
      </c>
      <c r="G2135" s="179" t="str">
        <f>'Energy consumption (raw)'!F2085</f>
        <v>Xay xát và sản xuất bột thô</v>
      </c>
      <c r="H2135" s="179" t="str">
        <f>'Energy consumption (raw)'!G2085</f>
        <v>Industry</v>
      </c>
      <c r="I2135" s="179" t="str">
        <f>'Energy consumption (raw)'!I2085</f>
        <v>10 Manufacture of food products</v>
      </c>
      <c r="J2135" s="179" t="str">
        <f>INDEX(Sector!$E$6:$E$46,MATCH('Energy consumption (toe)'!I2135,Sector!$B$6:$B$46,FALSE))</f>
        <v>Manufacture of food products</v>
      </c>
      <c r="K2135" s="179">
        <f>IFERROR('Energy consumption (raw)'!J2085*Lists!$H$84,)</f>
        <v>0</v>
      </c>
      <c r="L2135" s="179">
        <f>'Energy consumption (raw)'!K2085*Lists!$H$84</f>
        <v>2889.5035790000002</v>
      </c>
      <c r="M2135" s="179">
        <f>'Energy consumption (raw)'!L2085*Lists!$H$84</f>
        <v>0</v>
      </c>
      <c r="N2135" s="179">
        <f>'Energy consumption (raw)'!M2085*Lists!$H$84</f>
        <v>0</v>
      </c>
      <c r="O2135" s="178">
        <f t="shared" si="147"/>
        <v>2889.5035790000002</v>
      </c>
      <c r="P2135">
        <f>'Energy consumption (raw)'!N2085*Lists!$H$85</f>
        <v>0</v>
      </c>
      <c r="Q2135">
        <f>'Energy consumption (raw)'!O2085*Lists!$H$86</f>
        <v>0</v>
      </c>
      <c r="R2135">
        <f>'Energy consumption (raw)'!P2085*Lists!$H$87</f>
        <v>0</v>
      </c>
      <c r="S2135">
        <f>'Energy consumption (raw)'!Q2085*Lists!$H$88</f>
        <v>0</v>
      </c>
      <c r="T2135">
        <f>'Energy consumption (raw)'!R2085*Lists!$H$89</f>
        <v>56.460799999999999</v>
      </c>
      <c r="U2135">
        <f>'Energy consumption (raw)'!S2085*Lists!$H$90</f>
        <v>0</v>
      </c>
      <c r="V2135">
        <f>'Energy consumption (raw)'!T2085*Lists!$H$91</f>
        <v>0</v>
      </c>
      <c r="W2135">
        <f>'Energy consumption (raw)'!U2085*Lists!$H$92</f>
        <v>0</v>
      </c>
      <c r="X2135">
        <f>'Energy consumption (raw)'!V2085*Lists!$H$93</f>
        <v>0.1411</v>
      </c>
      <c r="Y2135">
        <f>'Energy consumption (raw)'!W2085*Lists!$H$94</f>
        <v>0</v>
      </c>
      <c r="Z2135">
        <f>'Energy consumption (raw)'!X2085*Lists!$H$96*1000000</f>
        <v>0</v>
      </c>
      <c r="AA2135">
        <f>'Energy consumption (raw)'!Y2085*Lists!$H$97</f>
        <v>0</v>
      </c>
      <c r="AB2135">
        <f>'Energy consumption (raw)'!Z2085*Lists!$H$96</f>
        <v>0</v>
      </c>
      <c r="AC2135">
        <f>'Energy consumption (raw)'!AA2085*Lists!$H$98</f>
        <v>0</v>
      </c>
      <c r="AD2135">
        <f>'Energy consumption (raw)'!AB2085*Lists!$H$99</f>
        <v>0</v>
      </c>
      <c r="AE2135">
        <f>'Energy consumption (raw)'!AC2085*Lists!$H$101</f>
        <v>0</v>
      </c>
      <c r="AF2135">
        <f>'Energy consumption (raw)'!AD2085*Lists!$H$101</f>
        <v>0</v>
      </c>
      <c r="AG2135">
        <f>'Energy consumption (raw)'!AE2085*Lists!$H$101</f>
        <v>0</v>
      </c>
      <c r="AH2135">
        <f>'Energy consumption (raw)'!AF2085*Lists!$H$100</f>
        <v>0</v>
      </c>
      <c r="AI2135" s="167">
        <f t="shared" si="148"/>
        <v>2946.1054789999998</v>
      </c>
      <c r="AJ2135" s="179">
        <f>'Energy consumption (raw)'!AG2085</f>
        <v>2946.1054789999998</v>
      </c>
      <c r="AK2135" s="179">
        <f>'Energy consumption (raw)'!AH2085</f>
        <v>0</v>
      </c>
      <c r="AL2135">
        <f>IF(ROUND(AI2135,-3)=ROUND('Energy consumption (raw)'!AG2085,-3),1,0)</f>
        <v>1</v>
      </c>
      <c r="AM2135" s="179" t="str">
        <f>'Energy consumption (raw)'!AJ2085</f>
        <v>49. Ba Ria Vung Tau</v>
      </c>
      <c r="AN2135">
        <f>VLOOKUP(AM2135,Lists!$F$9:$G$71,2,FALSE)</f>
        <v>1</v>
      </c>
    </row>
    <row r="2136" spans="2:40" x14ac:dyDescent="0.25">
      <c r="B2136" s="65" t="str">
        <f t="shared" si="146"/>
        <v>Industry1984</v>
      </c>
      <c r="C2136" s="179">
        <f>'Energy consumption (raw)'!B2086</f>
        <v>1984</v>
      </c>
      <c r="D2136" s="179">
        <f>'Energy consumption (raw)'!C2086</f>
        <v>0</v>
      </c>
      <c r="E2136" s="179">
        <f>'Energy consumption (raw)'!D2086</f>
        <v>0</v>
      </c>
      <c r="F2136" s="179" t="str">
        <f>'Energy consumption (raw)'!E2086</f>
        <v>Công nghiệp</v>
      </c>
      <c r="G2136" s="179" t="str">
        <f>'Energy consumption (raw)'!F2086</f>
        <v>Sản xuất bê tông và các sản phẩm từ xi măng và thạch cao</v>
      </c>
      <c r="H2136" s="179" t="str">
        <f>'Energy consumption (raw)'!G2086</f>
        <v>Industry</v>
      </c>
      <c r="I2136" s="179" t="str">
        <f>'Energy consumption (raw)'!I2086</f>
        <v>23 Manufacture of other non-metallic mineral products</v>
      </c>
      <c r="J2136" s="179" t="str">
        <f>INDEX(Sector!$E$6:$E$46,MATCH('Energy consumption (toe)'!I2136,Sector!$B$6:$B$46,FALSE))</f>
        <v>Manufacture of other non-metallic mineral products</v>
      </c>
      <c r="K2136" s="179">
        <f>IFERROR('Energy consumption (raw)'!J2086*Lists!$H$84,)</f>
        <v>5878.0276400000002</v>
      </c>
      <c r="L2136" s="179">
        <f>'Energy consumption (raw)'!K2086*Lists!$H$84</f>
        <v>5806.4771870000004</v>
      </c>
      <c r="M2136" s="179">
        <f>'Energy consumption (raw)'!L2086*Lists!$H$84</f>
        <v>0</v>
      </c>
      <c r="N2136" s="179">
        <f>'Energy consumption (raw)'!M2086*Lists!$H$84</f>
        <v>0</v>
      </c>
      <c r="O2136" s="178">
        <f t="shared" si="147"/>
        <v>5806.4771870000004</v>
      </c>
      <c r="P2136">
        <f>'Energy consumption (raw)'!N2086*Lists!$H$85</f>
        <v>0</v>
      </c>
      <c r="Q2136">
        <f>'Energy consumption (raw)'!O2086*Lists!$H$86</f>
        <v>0</v>
      </c>
      <c r="R2136">
        <f>'Energy consumption (raw)'!P2086*Lists!$H$87</f>
        <v>0</v>
      </c>
      <c r="S2136">
        <f>'Energy consumption (raw)'!Q2086*Lists!$H$88</f>
        <v>0</v>
      </c>
      <c r="T2136">
        <f>'Energy consumption (raw)'!R2086*Lists!$H$89</f>
        <v>54.586400000000005</v>
      </c>
      <c r="U2136">
        <f>'Energy consumption (raw)'!S2086*Lists!$H$90</f>
        <v>0</v>
      </c>
      <c r="V2136">
        <f>'Energy consumption (raw)'!T2086*Lists!$H$91</f>
        <v>0</v>
      </c>
      <c r="W2136">
        <f>'Energy consumption (raw)'!U2086*Lists!$H$92</f>
        <v>0</v>
      </c>
      <c r="X2136">
        <f>'Energy consumption (raw)'!V2086*Lists!$H$93</f>
        <v>0</v>
      </c>
      <c r="Y2136">
        <f>'Energy consumption (raw)'!W2086*Lists!$H$94</f>
        <v>0</v>
      </c>
      <c r="Z2136">
        <f>'Energy consumption (raw)'!X2086*Lists!$H$96*1000000</f>
        <v>0</v>
      </c>
      <c r="AA2136">
        <f>'Energy consumption (raw)'!Y2086*Lists!$H$97</f>
        <v>0</v>
      </c>
      <c r="AB2136">
        <f>'Energy consumption (raw)'!Z2086*Lists!$H$96</f>
        <v>0</v>
      </c>
      <c r="AC2136">
        <f>'Energy consumption (raw)'!AA2086*Lists!$H$98</f>
        <v>0</v>
      </c>
      <c r="AD2136">
        <f>'Energy consumption (raw)'!AB2086*Lists!$H$99</f>
        <v>0</v>
      </c>
      <c r="AE2136">
        <f>'Energy consumption (raw)'!AC2086*Lists!$H$101</f>
        <v>0</v>
      </c>
      <c r="AF2136">
        <f>'Energy consumption (raw)'!AD2086*Lists!$H$101</f>
        <v>0</v>
      </c>
      <c r="AG2136">
        <f>'Energy consumption (raw)'!AE2086*Lists!$H$101</f>
        <v>0</v>
      </c>
      <c r="AH2136">
        <f>'Energy consumption (raw)'!AF2086*Lists!$H$100</f>
        <v>0</v>
      </c>
      <c r="AI2136" s="167">
        <f t="shared" si="148"/>
        <v>5861.0635870000006</v>
      </c>
      <c r="AJ2136" s="179">
        <f>'Energy consumption (raw)'!AG2086</f>
        <v>5861.0635870000006</v>
      </c>
      <c r="AK2136" s="179">
        <f>'Energy consumption (raw)'!AH2086</f>
        <v>0</v>
      </c>
      <c r="AL2136">
        <f>IF(ROUND(AI2136,-3)=ROUND('Energy consumption (raw)'!AG2086,-3),1,0)</f>
        <v>1</v>
      </c>
      <c r="AM2136" s="179" t="str">
        <f>'Energy consumption (raw)'!AJ2086</f>
        <v>49. Ba Ria Vung Tau</v>
      </c>
      <c r="AN2136">
        <f>VLOOKUP(AM2136,Lists!$F$9:$G$71,2,FALSE)</f>
        <v>1</v>
      </c>
    </row>
    <row r="2137" spans="2:40" x14ac:dyDescent="0.25">
      <c r="B2137" s="65" t="str">
        <f t="shared" si="146"/>
        <v>Industry1985</v>
      </c>
      <c r="C2137" s="179">
        <f>'Energy consumption (raw)'!B2087</f>
        <v>1985</v>
      </c>
      <c r="D2137" s="179">
        <f>'Energy consumption (raw)'!C2087</f>
        <v>0</v>
      </c>
      <c r="E2137" s="179">
        <f>'Energy consumption (raw)'!D2087</f>
        <v>0</v>
      </c>
      <c r="F2137" s="179" t="str">
        <f>'Energy consumption (raw)'!E2087</f>
        <v>Công nghiệp</v>
      </c>
      <c r="G2137" s="179" t="str">
        <f>'Energy consumption (raw)'!F2087</f>
        <v>Sản xuất khí đốt, phân phối nhiên liệu khí bằng đường ống</v>
      </c>
      <c r="H2137" s="179" t="str">
        <f>'Energy consumption (raw)'!G2087</f>
        <v>Industry</v>
      </c>
      <c r="I2137" s="179" t="str">
        <f>'Energy consumption (raw)'!I2087</f>
        <v>06 Extraction of crude petroleum and natural gas</v>
      </c>
      <c r="J2137" s="179" t="str">
        <f>INDEX(Sector!$E$6:$E$46,MATCH('Energy consumption (toe)'!I2137,Sector!$B$6:$B$46,FALSE))</f>
        <v>Extraction of crude petroleum and natural gas</v>
      </c>
      <c r="K2137" s="179">
        <f>IFERROR('Energy consumption (raw)'!J2087*Lists!$H$84,)</f>
        <v>0</v>
      </c>
      <c r="L2137" s="179">
        <f>'Energy consumption (raw)'!K2087*Lists!$H$84</f>
        <v>2418.2513200000003</v>
      </c>
      <c r="M2137" s="179">
        <f>'Energy consumption (raw)'!L2087*Lists!$H$84</f>
        <v>0</v>
      </c>
      <c r="N2137" s="179">
        <f>'Energy consumption (raw)'!M2087*Lists!$H$84</f>
        <v>0</v>
      </c>
      <c r="O2137" s="178">
        <f t="shared" si="147"/>
        <v>2418.2513200000003</v>
      </c>
      <c r="P2137">
        <f>'Energy consumption (raw)'!N2087*Lists!$H$85</f>
        <v>0</v>
      </c>
      <c r="Q2137">
        <f>'Energy consumption (raw)'!O2087*Lists!$H$86</f>
        <v>0</v>
      </c>
      <c r="R2137">
        <f>'Energy consumption (raw)'!P2087*Lists!$H$87</f>
        <v>0</v>
      </c>
      <c r="S2137">
        <f>'Energy consumption (raw)'!Q2087*Lists!$H$88</f>
        <v>0</v>
      </c>
      <c r="T2137">
        <f>'Energy consumption (raw)'!R2087*Lists!$H$89</f>
        <v>438.6</v>
      </c>
      <c r="U2137">
        <f>'Energy consumption (raw)'!S2087*Lists!$H$90</f>
        <v>0</v>
      </c>
      <c r="V2137">
        <f>'Energy consumption (raw)'!T2087*Lists!$H$91</f>
        <v>0</v>
      </c>
      <c r="W2137">
        <f>'Energy consumption (raw)'!U2087*Lists!$H$92</f>
        <v>0</v>
      </c>
      <c r="X2137">
        <f>'Energy consumption (raw)'!V2087*Lists!$H$93</f>
        <v>0</v>
      </c>
      <c r="Y2137">
        <f>'Energy consumption (raw)'!W2087*Lists!$H$94</f>
        <v>0</v>
      </c>
      <c r="Z2137">
        <f>'Energy consumption (raw)'!X2087*Lists!$H$96*1000000</f>
        <v>1170</v>
      </c>
      <c r="AA2137">
        <f>'Energy consumption (raw)'!Y2087*Lists!$H$97</f>
        <v>0</v>
      </c>
      <c r="AB2137">
        <f>'Energy consumption (raw)'!Z2087*Lists!$H$96</f>
        <v>0</v>
      </c>
      <c r="AC2137">
        <f>'Energy consumption (raw)'!AA2087*Lists!$H$98</f>
        <v>0</v>
      </c>
      <c r="AD2137">
        <f>'Energy consumption (raw)'!AB2087*Lists!$H$99</f>
        <v>0</v>
      </c>
      <c r="AE2137">
        <f>'Energy consumption (raw)'!AC2087*Lists!$H$101</f>
        <v>0</v>
      </c>
      <c r="AF2137">
        <f>'Energy consumption (raw)'!AD2087*Lists!$H$101</f>
        <v>0</v>
      </c>
      <c r="AG2137">
        <f>'Energy consumption (raw)'!AE2087*Lists!$H$101</f>
        <v>0</v>
      </c>
      <c r="AH2137">
        <f>'Energy consumption (raw)'!AF2087*Lists!$H$100</f>
        <v>0</v>
      </c>
      <c r="AI2137" s="167">
        <f t="shared" si="148"/>
        <v>4026.8513200000002</v>
      </c>
      <c r="AJ2137" s="179">
        <f>'Energy consumption (raw)'!AG2087</f>
        <v>4026.8513200000002</v>
      </c>
      <c r="AK2137" s="179">
        <f>'Energy consumption (raw)'!AH2087</f>
        <v>0</v>
      </c>
      <c r="AL2137">
        <f>IF(ROUND(AI2137,-3)=ROUND('Energy consumption (raw)'!AG2087,-3),1,0)</f>
        <v>1</v>
      </c>
      <c r="AM2137" s="179" t="str">
        <f>'Energy consumption (raw)'!AJ2087</f>
        <v>49. Ba Ria Vung Tau</v>
      </c>
      <c r="AN2137">
        <f>VLOOKUP(AM2137,Lists!$F$9:$G$71,2,FALSE)</f>
        <v>1</v>
      </c>
    </row>
    <row r="2138" spans="2:40" x14ac:dyDescent="0.25">
      <c r="B2138" s="65" t="str">
        <f t="shared" si="146"/>
        <v>Industry1986</v>
      </c>
      <c r="C2138" s="179">
        <f>'Energy consumption (raw)'!B2088</f>
        <v>1986</v>
      </c>
      <c r="D2138" s="179">
        <f>'Energy consumption (raw)'!C2088</f>
        <v>0</v>
      </c>
      <c r="E2138" s="179">
        <f>'Energy consumption (raw)'!D2088</f>
        <v>0</v>
      </c>
      <c r="F2138" s="179" t="str">
        <f>'Energy consumption (raw)'!E2088</f>
        <v>Công nghiệp</v>
      </c>
      <c r="G2138" s="179" t="str">
        <f>'Energy consumption (raw)'!F2088</f>
        <v>Xay xát và sản xuất bột</v>
      </c>
      <c r="H2138" s="179" t="str">
        <f>'Energy consumption (raw)'!G2088</f>
        <v>Industry</v>
      </c>
      <c r="I2138" s="179" t="str">
        <f>'Energy consumption (raw)'!I2088</f>
        <v>10 Manufacture of food products</v>
      </c>
      <c r="J2138" s="179" t="str">
        <f>INDEX(Sector!$E$6:$E$46,MATCH('Energy consumption (toe)'!I2138,Sector!$B$6:$B$46,FALSE))</f>
        <v>Manufacture of food products</v>
      </c>
      <c r="K2138" s="179">
        <f>IFERROR('Energy consumption (raw)'!J2088*Lists!$H$84,)</f>
        <v>0</v>
      </c>
      <c r="L2138" s="179">
        <f>'Energy consumption (raw)'!K2088*Lists!$H$84</f>
        <v>3164.83187</v>
      </c>
      <c r="M2138" s="179">
        <f>'Energy consumption (raw)'!L2088*Lists!$H$84</f>
        <v>0</v>
      </c>
      <c r="N2138" s="179">
        <f>'Energy consumption (raw)'!M2088*Lists!$H$84</f>
        <v>0</v>
      </c>
      <c r="O2138" s="178">
        <f t="shared" si="147"/>
        <v>3164.83187</v>
      </c>
      <c r="P2138">
        <f>'Energy consumption (raw)'!N2088*Lists!$H$85</f>
        <v>0</v>
      </c>
      <c r="Q2138">
        <f>'Energy consumption (raw)'!O2088*Lists!$H$86</f>
        <v>0</v>
      </c>
      <c r="R2138">
        <f>'Energy consumption (raw)'!P2088*Lists!$H$87</f>
        <v>0</v>
      </c>
      <c r="S2138">
        <f>'Energy consumption (raw)'!Q2088*Lists!$H$88</f>
        <v>0</v>
      </c>
      <c r="T2138">
        <f>'Energy consumption (raw)'!R2088*Lists!$H$89</f>
        <v>0.45900000000000002</v>
      </c>
      <c r="U2138">
        <f>'Energy consumption (raw)'!S2088*Lists!$H$90</f>
        <v>0</v>
      </c>
      <c r="V2138">
        <f>'Energy consumption (raw)'!T2088*Lists!$H$91</f>
        <v>0</v>
      </c>
      <c r="W2138">
        <f>'Energy consumption (raw)'!U2088*Lists!$H$92</f>
        <v>0</v>
      </c>
      <c r="X2138">
        <f>'Energy consumption (raw)'!V2088*Lists!$H$93</f>
        <v>0</v>
      </c>
      <c r="Y2138">
        <f>'Energy consumption (raw)'!W2088*Lists!$H$94</f>
        <v>0</v>
      </c>
      <c r="Z2138">
        <f>'Energy consumption (raw)'!X2088*Lists!$H$96*1000000</f>
        <v>0</v>
      </c>
      <c r="AA2138">
        <f>'Energy consumption (raw)'!Y2088*Lists!$H$97</f>
        <v>0</v>
      </c>
      <c r="AB2138">
        <f>'Energy consumption (raw)'!Z2088*Lists!$H$96</f>
        <v>0</v>
      </c>
      <c r="AC2138">
        <f>'Energy consumption (raw)'!AA2088*Lists!$H$98</f>
        <v>0</v>
      </c>
      <c r="AD2138">
        <f>'Energy consumption (raw)'!AB2088*Lists!$H$99</f>
        <v>0</v>
      </c>
      <c r="AE2138">
        <f>'Energy consumption (raw)'!AC2088*Lists!$H$101</f>
        <v>0</v>
      </c>
      <c r="AF2138">
        <f>'Energy consumption (raw)'!AD2088*Lists!$H$101</f>
        <v>0</v>
      </c>
      <c r="AG2138">
        <f>'Energy consumption (raw)'!AE2088*Lists!$H$101</f>
        <v>0</v>
      </c>
      <c r="AH2138">
        <f>'Energy consumption (raw)'!AF2088*Lists!$H$100</f>
        <v>0</v>
      </c>
      <c r="AI2138" s="167">
        <f t="shared" si="148"/>
        <v>3165.2908699999998</v>
      </c>
      <c r="AJ2138" s="179">
        <f>'Energy consumption (raw)'!AG2088</f>
        <v>3165.2908699999998</v>
      </c>
      <c r="AK2138" s="179">
        <f>'Energy consumption (raw)'!AH2088</f>
        <v>67347.619720600007</v>
      </c>
      <c r="AL2138">
        <f>IF(ROUND(AI2138,-3)=ROUND('Energy consumption (raw)'!AG2088,-3),1,0)</f>
        <v>1</v>
      </c>
      <c r="AM2138" s="179" t="str">
        <f>'Energy consumption (raw)'!AJ2088</f>
        <v>49. Ba Ria Vung Tau</v>
      </c>
      <c r="AN2138">
        <f>VLOOKUP(AM2138,Lists!$F$9:$G$71,2,FALSE)</f>
        <v>1</v>
      </c>
    </row>
    <row r="2139" spans="2:40" x14ac:dyDescent="0.25">
      <c r="B2139" s="65" t="str">
        <f t="shared" si="146"/>
        <v>Industry1987</v>
      </c>
      <c r="C2139" s="179">
        <f>'Energy consumption (raw)'!B2089</f>
        <v>1987</v>
      </c>
      <c r="D2139" s="179">
        <f>'Energy consumption (raw)'!C2089</f>
        <v>0</v>
      </c>
      <c r="E2139" s="179">
        <f>'Energy consumption (raw)'!D2089</f>
        <v>0</v>
      </c>
      <c r="F2139" s="179" t="str">
        <f>'Energy consumption (raw)'!E2089</f>
        <v>Công nghiệp</v>
      </c>
      <c r="G2139" s="179" t="str">
        <f>'Energy consumption (raw)'!F2089</f>
        <v>Sản xuất xi măng, vôi và thạch cao</v>
      </c>
      <c r="H2139" s="179" t="str">
        <f>'Energy consumption (raw)'!G2089</f>
        <v>Industry</v>
      </c>
      <c r="I2139" s="179" t="str">
        <f>'Energy consumption (raw)'!I2089</f>
        <v>23 Manufacture of other non-metallic mineral products</v>
      </c>
      <c r="J2139" s="179" t="str">
        <f>INDEX(Sector!$E$6:$E$46,MATCH('Energy consumption (toe)'!I2139,Sector!$B$6:$B$46,FALSE))</f>
        <v>Manufacture of other non-metallic mineral products</v>
      </c>
      <c r="K2139" s="179">
        <f>IFERROR('Energy consumption (raw)'!J2089*Lists!$H$84,)</f>
        <v>4571.66212</v>
      </c>
      <c r="L2139" s="179">
        <f>'Energy consumption (raw)'!K2089*Lists!$H$84</f>
        <v>4574.7481200000002</v>
      </c>
      <c r="M2139" s="179">
        <f>'Energy consumption (raw)'!L2089*Lists!$H$84</f>
        <v>0</v>
      </c>
      <c r="N2139" s="179">
        <f>'Energy consumption (raw)'!M2089*Lists!$H$84</f>
        <v>0</v>
      </c>
      <c r="O2139" s="178">
        <f t="shared" si="147"/>
        <v>4574.7481200000002</v>
      </c>
      <c r="P2139">
        <f>'Energy consumption (raw)'!N2089*Lists!$H$85</f>
        <v>0</v>
      </c>
      <c r="Q2139">
        <f>'Energy consumption (raw)'!O2089*Lists!$H$86</f>
        <v>0</v>
      </c>
      <c r="R2139">
        <f>'Energy consumption (raw)'!P2089*Lists!$H$87</f>
        <v>0</v>
      </c>
      <c r="S2139">
        <f>'Energy consumption (raw)'!Q2089*Lists!$H$88</f>
        <v>0</v>
      </c>
      <c r="T2139">
        <f>'Energy consumption (raw)'!R2089*Lists!$H$89</f>
        <v>10.56</v>
      </c>
      <c r="U2139">
        <f>'Energy consumption (raw)'!S2089*Lists!$H$90</f>
        <v>0</v>
      </c>
      <c r="V2139">
        <f>'Energy consumption (raw)'!T2089*Lists!$H$91</f>
        <v>0</v>
      </c>
      <c r="W2139">
        <f>'Energy consumption (raw)'!U2089*Lists!$H$92</f>
        <v>0</v>
      </c>
      <c r="X2139">
        <f>'Energy consumption (raw)'!V2089*Lists!$H$93</f>
        <v>0</v>
      </c>
      <c r="Y2139">
        <f>'Energy consumption (raw)'!W2089*Lists!$H$94</f>
        <v>0</v>
      </c>
      <c r="Z2139">
        <f>'Energy consumption (raw)'!X2089*Lists!$H$96*1000000</f>
        <v>0</v>
      </c>
      <c r="AA2139">
        <f>'Energy consumption (raw)'!Y2089*Lists!$H$97</f>
        <v>0</v>
      </c>
      <c r="AB2139">
        <f>'Energy consumption (raw)'!Z2089*Lists!$H$96</f>
        <v>0</v>
      </c>
      <c r="AC2139">
        <f>'Energy consumption (raw)'!AA2089*Lists!$H$98</f>
        <v>0</v>
      </c>
      <c r="AD2139">
        <f>'Energy consumption (raw)'!AB2089*Lists!$H$99</f>
        <v>0</v>
      </c>
      <c r="AE2139">
        <f>'Energy consumption (raw)'!AC2089*Lists!$H$101</f>
        <v>0</v>
      </c>
      <c r="AF2139">
        <f>'Energy consumption (raw)'!AD2089*Lists!$H$101</f>
        <v>0</v>
      </c>
      <c r="AG2139">
        <f>'Energy consumption (raw)'!AE2089*Lists!$H$101</f>
        <v>0</v>
      </c>
      <c r="AH2139">
        <f>'Energy consumption (raw)'!AF2089*Lists!$H$100</f>
        <v>0</v>
      </c>
      <c r="AI2139" s="167">
        <f t="shared" si="148"/>
        <v>4585.3081200000006</v>
      </c>
      <c r="AJ2139" s="179">
        <f>'Energy consumption (raw)'!AG2089</f>
        <v>4585.3081200000006</v>
      </c>
      <c r="AK2139" s="179">
        <f>'Energy consumption (raw)'!AH2089</f>
        <v>0</v>
      </c>
      <c r="AL2139">
        <f>IF(ROUND(AI2139,-3)=ROUND('Energy consumption (raw)'!AG2089,-3),1,0)</f>
        <v>1</v>
      </c>
      <c r="AM2139" s="179" t="str">
        <f>'Energy consumption (raw)'!AJ2089</f>
        <v>49. Ba Ria Vung Tau</v>
      </c>
      <c r="AN2139">
        <f>VLOOKUP(AM2139,Lists!$F$9:$G$71,2,FALSE)</f>
        <v>1</v>
      </c>
    </row>
    <row r="2140" spans="2:40" x14ac:dyDescent="0.25">
      <c r="B2140" s="65" t="str">
        <f t="shared" si="146"/>
        <v>Industry1988</v>
      </c>
      <c r="C2140" s="179">
        <f>'Energy consumption (raw)'!B2090</f>
        <v>1988</v>
      </c>
      <c r="D2140" s="179">
        <f>'Energy consumption (raw)'!C2090</f>
        <v>0</v>
      </c>
      <c r="E2140" s="179">
        <f>'Energy consumption (raw)'!D2090</f>
        <v>0</v>
      </c>
      <c r="F2140" s="179" t="str">
        <f>'Energy consumption (raw)'!E2090</f>
        <v>Công nghiệp</v>
      </c>
      <c r="G2140" s="179" t="str">
        <f>'Energy consumption (raw)'!F2090</f>
        <v>Sản xuất plastic và cao su tổng hợp dạng nguyên sinh</v>
      </c>
      <c r="H2140" s="179" t="str">
        <f>'Energy consumption (raw)'!G2090</f>
        <v>Industry</v>
      </c>
      <c r="I2140" s="179" t="str">
        <f>'Energy consumption (raw)'!I2090</f>
        <v>22 Manufacture of rubber and plastics products</v>
      </c>
      <c r="J2140" s="179" t="str">
        <f>INDEX(Sector!$E$6:$E$46,MATCH('Energy consumption (toe)'!I2140,Sector!$B$6:$B$46,FALSE))</f>
        <v>Manufacture of rubber and plastics products</v>
      </c>
      <c r="K2140" s="179">
        <f>IFERROR('Energy consumption (raw)'!J2090*Lists!$H$84,)</f>
        <v>4383.3544000000002</v>
      </c>
      <c r="L2140" s="179">
        <f>'Energy consumption (raw)'!K2090*Lists!$H$84</f>
        <v>4340.9373300000007</v>
      </c>
      <c r="M2140" s="179">
        <f>'Energy consumption (raw)'!L2090*Lists!$H$84</f>
        <v>0</v>
      </c>
      <c r="N2140" s="179">
        <f>'Energy consumption (raw)'!M2090*Lists!$H$84</f>
        <v>0</v>
      </c>
      <c r="O2140" s="178">
        <f t="shared" si="147"/>
        <v>4340.9373300000007</v>
      </c>
      <c r="P2140">
        <f>'Energy consumption (raw)'!N2090*Lists!$H$85</f>
        <v>11828.599999999999</v>
      </c>
      <c r="Q2140">
        <f>'Energy consumption (raw)'!O2090*Lists!$H$86</f>
        <v>0</v>
      </c>
      <c r="R2140">
        <f>'Energy consumption (raw)'!P2090*Lists!$H$87</f>
        <v>0</v>
      </c>
      <c r="S2140">
        <f>'Energy consumption (raw)'!Q2090*Lists!$H$88</f>
        <v>0</v>
      </c>
      <c r="T2140">
        <f>'Energy consumption (raw)'!R2090*Lists!$H$89</f>
        <v>44.246400000000001</v>
      </c>
      <c r="U2140">
        <f>'Energy consumption (raw)'!S2090*Lists!$H$90</f>
        <v>0</v>
      </c>
      <c r="V2140">
        <f>'Energy consumption (raw)'!T2090*Lists!$H$91</f>
        <v>0</v>
      </c>
      <c r="W2140">
        <f>'Energy consumption (raw)'!U2090*Lists!$H$92</f>
        <v>0</v>
      </c>
      <c r="X2140">
        <f>'Energy consumption (raw)'!V2090*Lists!$H$93</f>
        <v>0</v>
      </c>
      <c r="Y2140">
        <f>'Energy consumption (raw)'!W2090*Lists!$H$94</f>
        <v>0</v>
      </c>
      <c r="Z2140">
        <f>'Energy consumption (raw)'!X2090*Lists!$H$96*1000000</f>
        <v>0</v>
      </c>
      <c r="AA2140">
        <f>'Energy consumption (raw)'!Y2090*Lists!$H$97</f>
        <v>1.9075000000000002</v>
      </c>
      <c r="AB2140">
        <f>'Energy consumption (raw)'!Z2090*Lists!$H$96</f>
        <v>0</v>
      </c>
      <c r="AC2140">
        <f>'Energy consumption (raw)'!AA2090*Lists!$H$98</f>
        <v>0</v>
      </c>
      <c r="AD2140">
        <f>'Energy consumption (raw)'!AB2090*Lists!$H$99</f>
        <v>0</v>
      </c>
      <c r="AE2140">
        <f>'Energy consumption (raw)'!AC2090*Lists!$H$101</f>
        <v>0</v>
      </c>
      <c r="AF2140">
        <f>'Energy consumption (raw)'!AD2090*Lists!$H$101</f>
        <v>0</v>
      </c>
      <c r="AG2140">
        <f>'Energy consumption (raw)'!AE2090*Lists!$H$101</f>
        <v>0</v>
      </c>
      <c r="AH2140">
        <f>'Energy consumption (raw)'!AF2090*Lists!$H$100</f>
        <v>0</v>
      </c>
      <c r="AI2140" s="167">
        <f t="shared" si="148"/>
        <v>16215.691229999999</v>
      </c>
      <c r="AJ2140" s="179">
        <f>'Energy consumption (raw)'!AG2090</f>
        <v>16215.691229999999</v>
      </c>
      <c r="AK2140" s="179">
        <f>'Energy consumption (raw)'!AH2090</f>
        <v>4505.7451600000004</v>
      </c>
      <c r="AL2140">
        <f>IF(ROUND(AI2140,-3)=ROUND('Energy consumption (raw)'!AG2090,-3),1,0)</f>
        <v>1</v>
      </c>
      <c r="AM2140" s="179" t="str">
        <f>'Energy consumption (raw)'!AJ2090</f>
        <v>49. Ba Ria Vung Tau</v>
      </c>
      <c r="AN2140">
        <f>VLOOKUP(AM2140,Lists!$F$9:$G$71,2,FALSE)</f>
        <v>1</v>
      </c>
    </row>
    <row r="2141" spans="2:40" x14ac:dyDescent="0.25">
      <c r="B2141" s="65" t="str">
        <f t="shared" si="146"/>
        <v>Industry1989</v>
      </c>
      <c r="C2141" s="179">
        <f>'Energy consumption (raw)'!B2091</f>
        <v>1989</v>
      </c>
      <c r="D2141" s="179">
        <f>'Energy consumption (raw)'!C2091</f>
        <v>0</v>
      </c>
      <c r="E2141" s="179">
        <f>'Energy consumption (raw)'!D2091</f>
        <v>0</v>
      </c>
      <c r="F2141" s="179" t="str">
        <f>'Energy consumption (raw)'!E2091</f>
        <v>Công nghiệp</v>
      </c>
      <c r="G2141" s="179" t="str">
        <f>'Energy consumption (raw)'!F2091</f>
        <v>Sản xuất giấy và sản phẩm từ giấy</v>
      </c>
      <c r="H2141" s="179" t="str">
        <f>'Energy consumption (raw)'!G2091</f>
        <v>Industry</v>
      </c>
      <c r="I2141" s="179" t="str">
        <f>'Energy consumption (raw)'!I2091</f>
        <v>17 Manufacture of paper and paper products</v>
      </c>
      <c r="J2141" s="179" t="str">
        <f>INDEX(Sector!$E$6:$E$46,MATCH('Energy consumption (toe)'!I2141,Sector!$B$6:$B$46,FALSE))</f>
        <v>Manufacture of paper and paper products</v>
      </c>
      <c r="K2141" s="179">
        <f>IFERROR('Energy consumption (raw)'!J2091*Lists!$H$84,)</f>
        <v>0</v>
      </c>
      <c r="L2141" s="179">
        <f>'Energy consumption (raw)'!K2091*Lists!$H$84</f>
        <v>15254.915790000001</v>
      </c>
      <c r="M2141" s="179">
        <f>'Energy consumption (raw)'!L2091*Lists!$H$84</f>
        <v>0</v>
      </c>
      <c r="N2141" s="179">
        <f>'Energy consumption (raw)'!M2091*Lists!$H$84</f>
        <v>0</v>
      </c>
      <c r="O2141" s="178">
        <f t="shared" si="147"/>
        <v>15254.915790000001</v>
      </c>
      <c r="P2141">
        <f>'Energy consumption (raw)'!N2091*Lists!$H$85</f>
        <v>0</v>
      </c>
      <c r="Q2141">
        <f>'Energy consumption (raw)'!O2091*Lists!$H$86</f>
        <v>0</v>
      </c>
      <c r="R2141">
        <f>'Energy consumption (raw)'!P2091*Lists!$H$87</f>
        <v>0</v>
      </c>
      <c r="S2141">
        <f>'Energy consumption (raw)'!Q2091*Lists!$H$88</f>
        <v>0</v>
      </c>
      <c r="T2141">
        <f>'Energy consumption (raw)'!R2091*Lists!$H$89</f>
        <v>6.12</v>
      </c>
      <c r="U2141">
        <f>'Energy consumption (raw)'!S2091*Lists!$H$90</f>
        <v>0</v>
      </c>
      <c r="V2141">
        <f>'Energy consumption (raw)'!T2091*Lists!$H$91</f>
        <v>0</v>
      </c>
      <c r="W2141">
        <f>'Energy consumption (raw)'!U2091*Lists!$H$92</f>
        <v>0</v>
      </c>
      <c r="X2141">
        <f>'Energy consumption (raw)'!V2091*Lists!$H$93</f>
        <v>0</v>
      </c>
      <c r="Y2141">
        <f>'Energy consumption (raw)'!W2091*Lists!$H$94</f>
        <v>0</v>
      </c>
      <c r="Z2141">
        <f>'Energy consumption (raw)'!X2091*Lists!$H$96*1000000</f>
        <v>1566</v>
      </c>
      <c r="AA2141">
        <f>'Energy consumption (raw)'!Y2091*Lists!$H$97</f>
        <v>0</v>
      </c>
      <c r="AB2141">
        <f>'Energy consumption (raw)'!Z2091*Lists!$H$96</f>
        <v>0</v>
      </c>
      <c r="AC2141">
        <f>'Energy consumption (raw)'!AA2091*Lists!$H$98</f>
        <v>0</v>
      </c>
      <c r="AD2141">
        <f>'Energy consumption (raw)'!AB2091*Lists!$H$99</f>
        <v>0</v>
      </c>
      <c r="AE2141">
        <f>'Energy consumption (raw)'!AC2091*Lists!$H$101</f>
        <v>0</v>
      </c>
      <c r="AF2141">
        <f>'Energy consumption (raw)'!AD2091*Lists!$H$101</f>
        <v>0</v>
      </c>
      <c r="AG2141">
        <f>'Energy consumption (raw)'!AE2091*Lists!$H$101</f>
        <v>0</v>
      </c>
      <c r="AH2141">
        <f>'Energy consumption (raw)'!AF2091*Lists!$H$100</f>
        <v>0</v>
      </c>
      <c r="AI2141" s="167">
        <f t="shared" si="148"/>
        <v>16827.035790000002</v>
      </c>
      <c r="AJ2141" s="179">
        <f>'Energy consumption (raw)'!AG2091</f>
        <v>16827.035790000002</v>
      </c>
      <c r="AK2141" s="179">
        <f>'Energy consumption (raw)'!AH2091</f>
        <v>13488.724020000001</v>
      </c>
      <c r="AL2141">
        <f>IF(ROUND(AI2141,-3)=ROUND('Energy consumption (raw)'!AG2091,-3),1,0)</f>
        <v>1</v>
      </c>
      <c r="AM2141" s="179" t="str">
        <f>'Energy consumption (raw)'!AJ2091</f>
        <v>49. Ba Ria Vung Tau</v>
      </c>
      <c r="AN2141">
        <f>VLOOKUP(AM2141,Lists!$F$9:$G$71,2,FALSE)</f>
        <v>1</v>
      </c>
    </row>
    <row r="2142" spans="2:40" x14ac:dyDescent="0.25">
      <c r="B2142" s="65" t="str">
        <f t="shared" si="146"/>
        <v>Industry1990</v>
      </c>
      <c r="C2142" s="179">
        <f>'Energy consumption (raw)'!B2092</f>
        <v>1990</v>
      </c>
      <c r="D2142" s="179">
        <f>'Energy consumption (raw)'!C2092</f>
        <v>0</v>
      </c>
      <c r="E2142" s="179">
        <f>'Energy consumption (raw)'!D2092</f>
        <v>0</v>
      </c>
      <c r="F2142" s="179" t="str">
        <f>'Energy consumption (raw)'!E2092</f>
        <v>Công nghiệp</v>
      </c>
      <c r="G2142" s="179" t="str">
        <f>'Energy consumption (raw)'!F2092</f>
        <v>Sản xuất sắt, thép gang</v>
      </c>
      <c r="H2142" s="179" t="str">
        <f>'Energy consumption (raw)'!G2092</f>
        <v>Industry</v>
      </c>
      <c r="I2142" s="179" t="str">
        <f>'Energy consumption (raw)'!I2092</f>
        <v>24 Manufacture of basic metals</v>
      </c>
      <c r="J2142" s="179" t="str">
        <f>INDEX(Sector!$E$6:$E$46,MATCH('Energy consumption (toe)'!I2142,Sector!$B$6:$B$46,FALSE))</f>
        <v>Manufacture of basic metals</v>
      </c>
      <c r="K2142" s="179">
        <f>IFERROR('Energy consumption (raw)'!J2092*Lists!$H$84,)</f>
        <v>0</v>
      </c>
      <c r="L2142" s="179">
        <f>'Energy consumption (raw)'!K2092*Lists!$H$84</f>
        <v>23703.457990000003</v>
      </c>
      <c r="M2142" s="179">
        <f>'Energy consumption (raw)'!L2092*Lists!$H$84</f>
        <v>0</v>
      </c>
      <c r="N2142" s="179">
        <f>'Energy consumption (raw)'!M2092*Lists!$H$84</f>
        <v>0</v>
      </c>
      <c r="O2142" s="178">
        <f t="shared" si="147"/>
        <v>23703.457990000003</v>
      </c>
      <c r="P2142">
        <f>'Energy consumption (raw)'!N2092*Lists!$H$85</f>
        <v>7</v>
      </c>
      <c r="Q2142">
        <f>'Energy consumption (raw)'!O2092*Lists!$H$86</f>
        <v>0</v>
      </c>
      <c r="R2142">
        <f>'Energy consumption (raw)'!P2092*Lists!$H$87</f>
        <v>0</v>
      </c>
      <c r="S2142">
        <f>'Energy consumption (raw)'!Q2092*Lists!$H$88</f>
        <v>0</v>
      </c>
      <c r="T2142">
        <f>'Energy consumption (raw)'!R2092*Lists!$H$89</f>
        <v>413.81400000000002</v>
      </c>
      <c r="U2142">
        <f>'Energy consumption (raw)'!S2092*Lists!$H$90</f>
        <v>0</v>
      </c>
      <c r="V2142">
        <f>'Energy consumption (raw)'!T2092*Lists!$H$91</f>
        <v>0</v>
      </c>
      <c r="W2142">
        <f>'Energy consumption (raw)'!U2092*Lists!$H$92</f>
        <v>0</v>
      </c>
      <c r="X2142">
        <f>'Energy consumption (raw)'!V2092*Lists!$H$93</f>
        <v>0</v>
      </c>
      <c r="Y2142">
        <f>'Energy consumption (raw)'!W2092*Lists!$H$94</f>
        <v>0</v>
      </c>
      <c r="Z2142">
        <f>'Energy consumption (raw)'!X2092*Lists!$H$96*1000000</f>
        <v>10998</v>
      </c>
      <c r="AA2142">
        <f>'Energy consumption (raw)'!Y2092*Lists!$H$97</f>
        <v>0</v>
      </c>
      <c r="AB2142">
        <f>'Energy consumption (raw)'!Z2092*Lists!$H$96</f>
        <v>0</v>
      </c>
      <c r="AC2142">
        <f>'Energy consumption (raw)'!AA2092*Lists!$H$98</f>
        <v>0</v>
      </c>
      <c r="AD2142">
        <f>'Energy consumption (raw)'!AB2092*Lists!$H$99</f>
        <v>0</v>
      </c>
      <c r="AE2142">
        <f>'Energy consumption (raw)'!AC2092*Lists!$H$101</f>
        <v>0</v>
      </c>
      <c r="AF2142">
        <f>'Energy consumption (raw)'!AD2092*Lists!$H$101</f>
        <v>0</v>
      </c>
      <c r="AG2142">
        <f>'Energy consumption (raw)'!AE2092*Lists!$H$101</f>
        <v>0</v>
      </c>
      <c r="AH2142">
        <f>'Energy consumption (raw)'!AF2092*Lists!$H$100</f>
        <v>0</v>
      </c>
      <c r="AI2142" s="167">
        <f t="shared" si="148"/>
        <v>35122.271990000001</v>
      </c>
      <c r="AJ2142" s="179">
        <f>'Energy consumption (raw)'!AG2092</f>
        <v>35122.271990000001</v>
      </c>
      <c r="AK2142" s="179">
        <f>'Energy consumption (raw)'!AH2092</f>
        <v>0</v>
      </c>
      <c r="AL2142">
        <f>IF(ROUND(AI2142,-3)=ROUND('Energy consumption (raw)'!AG2092,-3),1,0)</f>
        <v>1</v>
      </c>
      <c r="AM2142" s="179" t="str">
        <f>'Energy consumption (raw)'!AJ2092</f>
        <v>49. Ba Ria Vung Tau</v>
      </c>
      <c r="AN2142">
        <f>VLOOKUP(AM2142,Lists!$F$9:$G$71,2,FALSE)</f>
        <v>1</v>
      </c>
    </row>
    <row r="2143" spans="2:40" x14ac:dyDescent="0.25">
      <c r="B2143" s="65" t="str">
        <f t="shared" si="146"/>
        <v>Industry1991</v>
      </c>
      <c r="C2143" s="179">
        <f>'Energy consumption (raw)'!B2093</f>
        <v>1991</v>
      </c>
      <c r="D2143" s="179">
        <f>'Energy consumption (raw)'!C2093</f>
        <v>0</v>
      </c>
      <c r="E2143" s="179">
        <f>'Energy consumption (raw)'!D2093</f>
        <v>0</v>
      </c>
      <c r="F2143" s="179" t="str">
        <f>'Energy consumption (raw)'!E2093</f>
        <v>Công nghiệp</v>
      </c>
      <c r="G2143" s="179" t="str">
        <f>'Energy consumption (raw)'!F2093</f>
        <v>Sản xuất phân bón và hợp chất ni tơ</v>
      </c>
      <c r="H2143" s="179" t="str">
        <f>'Energy consumption (raw)'!G2093</f>
        <v>Industry</v>
      </c>
      <c r="I2143" s="179" t="str">
        <f>'Energy consumption (raw)'!I2093</f>
        <v>20 Manufacture of chemicals and chemical products</v>
      </c>
      <c r="J2143" s="179" t="str">
        <f>INDEX(Sector!$E$6:$E$46,MATCH('Energy consumption (toe)'!I2143,Sector!$B$6:$B$46,FALSE))</f>
        <v>Manufacture of chemicals and chemical products</v>
      </c>
      <c r="K2143" s="179">
        <f>IFERROR('Energy consumption (raw)'!J2093*Lists!$H$84,)</f>
        <v>0</v>
      </c>
      <c r="L2143" s="179">
        <f>'Energy consumption (raw)'!K2093*Lists!$H$84</f>
        <v>3948.67587</v>
      </c>
      <c r="M2143" s="179">
        <f>'Energy consumption (raw)'!L2093*Lists!$H$84</f>
        <v>0</v>
      </c>
      <c r="N2143" s="179">
        <f>'Energy consumption (raw)'!M2093*Lists!$H$84</f>
        <v>0</v>
      </c>
      <c r="O2143" s="178">
        <f t="shared" si="147"/>
        <v>3948.67587</v>
      </c>
      <c r="P2143">
        <f>'Energy consumption (raw)'!N2093*Lists!$H$85</f>
        <v>0</v>
      </c>
      <c r="Q2143">
        <f>'Energy consumption (raw)'!O2093*Lists!$H$86</f>
        <v>0</v>
      </c>
      <c r="R2143">
        <f>'Energy consumption (raw)'!P2093*Lists!$H$87</f>
        <v>0</v>
      </c>
      <c r="S2143">
        <f>'Energy consumption (raw)'!Q2093*Lists!$H$88</f>
        <v>0</v>
      </c>
      <c r="T2143">
        <f>'Energy consumption (raw)'!R2093*Lists!$H$89</f>
        <v>162.536</v>
      </c>
      <c r="U2143">
        <f>'Energy consumption (raw)'!S2093*Lists!$H$90</f>
        <v>0</v>
      </c>
      <c r="V2143">
        <f>'Energy consumption (raw)'!T2093*Lists!$H$91</f>
        <v>0</v>
      </c>
      <c r="W2143">
        <f>'Energy consumption (raw)'!U2093*Lists!$H$92</f>
        <v>0</v>
      </c>
      <c r="X2143">
        <f>'Energy consumption (raw)'!V2093*Lists!$H$93</f>
        <v>3.2760000000000002</v>
      </c>
      <c r="Y2143">
        <f>'Energy consumption (raw)'!W2093*Lists!$H$94</f>
        <v>0</v>
      </c>
      <c r="Z2143">
        <f>'Energy consumption (raw)'!X2093*Lists!$H$96*1000000</f>
        <v>20700</v>
      </c>
      <c r="AA2143">
        <f>'Energy consumption (raw)'!Y2093*Lists!$H$97</f>
        <v>0</v>
      </c>
      <c r="AB2143">
        <f>'Energy consumption (raw)'!Z2093*Lists!$H$96</f>
        <v>0</v>
      </c>
      <c r="AC2143">
        <f>'Energy consumption (raw)'!AA2093*Lists!$H$98</f>
        <v>0</v>
      </c>
      <c r="AD2143">
        <f>'Energy consumption (raw)'!AB2093*Lists!$H$99</f>
        <v>0</v>
      </c>
      <c r="AE2143">
        <f>'Energy consumption (raw)'!AC2093*Lists!$H$101</f>
        <v>0</v>
      </c>
      <c r="AF2143">
        <f>'Energy consumption (raw)'!AD2093*Lists!$H$101</f>
        <v>0</v>
      </c>
      <c r="AG2143">
        <f>'Energy consumption (raw)'!AE2093*Lists!$H$101</f>
        <v>0</v>
      </c>
      <c r="AH2143">
        <f>'Energy consumption (raw)'!AF2093*Lists!$H$100</f>
        <v>0</v>
      </c>
      <c r="AI2143" s="167">
        <f t="shared" si="148"/>
        <v>24814.487870000001</v>
      </c>
      <c r="AJ2143" s="179">
        <f>'Energy consumption (raw)'!AG2093</f>
        <v>24814.487870000001</v>
      </c>
      <c r="AK2143" s="179">
        <f>'Energy consumption (raw)'!AH2093</f>
        <v>0</v>
      </c>
      <c r="AL2143">
        <f>IF(ROUND(AI2143,-3)=ROUND('Energy consumption (raw)'!AG2093,-3),1,0)</f>
        <v>1</v>
      </c>
      <c r="AM2143" s="179" t="str">
        <f>'Energy consumption (raw)'!AJ2093</f>
        <v>49. Ba Ria Vung Tau</v>
      </c>
      <c r="AN2143">
        <f>VLOOKUP(AM2143,Lists!$F$9:$G$71,2,FALSE)</f>
        <v>1</v>
      </c>
    </row>
    <row r="2144" spans="2:40" x14ac:dyDescent="0.25">
      <c r="B2144" s="65" t="str">
        <f t="shared" si="146"/>
        <v>Industry1992</v>
      </c>
      <c r="C2144" s="179">
        <f>'Energy consumption (raw)'!B2094</f>
        <v>1992</v>
      </c>
      <c r="D2144" s="179">
        <f>'Energy consumption (raw)'!C2094</f>
        <v>0</v>
      </c>
      <c r="E2144" s="179">
        <f>'Energy consumption (raw)'!D2094</f>
        <v>0</v>
      </c>
      <c r="F2144" s="179" t="str">
        <f>'Energy consumption (raw)'!E2094</f>
        <v>Công nghiệp</v>
      </c>
      <c r="G2144" s="179" t="str">
        <f>'Energy consumption (raw)'!F2094</f>
        <v>Sản xuất sắt, thép gang</v>
      </c>
      <c r="H2144" s="179" t="str">
        <f>'Energy consumption (raw)'!G2094</f>
        <v>Industry</v>
      </c>
      <c r="I2144" s="179" t="str">
        <f>'Energy consumption (raw)'!I2094</f>
        <v>24 Manufacture of basic metals</v>
      </c>
      <c r="J2144" s="179" t="str">
        <f>INDEX(Sector!$E$6:$E$46,MATCH('Energy consumption (toe)'!I2144,Sector!$B$6:$B$46,FALSE))</f>
        <v>Manufacture of basic metals</v>
      </c>
      <c r="K2144" s="179">
        <f>IFERROR('Energy consumption (raw)'!J2094*Lists!$H$84,)</f>
        <v>0</v>
      </c>
      <c r="L2144" s="179">
        <f>'Energy consumption (raw)'!K2094*Lists!$H$84</f>
        <v>5356.7775520000005</v>
      </c>
      <c r="M2144" s="179">
        <f>'Energy consumption (raw)'!L2094*Lists!$H$84</f>
        <v>0</v>
      </c>
      <c r="N2144" s="179">
        <f>'Energy consumption (raw)'!M2094*Lists!$H$84</f>
        <v>0</v>
      </c>
      <c r="O2144" s="178">
        <f t="shared" si="147"/>
        <v>5356.7775520000005</v>
      </c>
      <c r="P2144">
        <f>'Energy consumption (raw)'!N2094*Lists!$H$85</f>
        <v>0</v>
      </c>
      <c r="Q2144">
        <f>'Energy consumption (raw)'!O2094*Lists!$H$86</f>
        <v>0</v>
      </c>
      <c r="R2144">
        <f>'Energy consumption (raw)'!P2094*Lists!$H$87</f>
        <v>0</v>
      </c>
      <c r="S2144">
        <f>'Energy consumption (raw)'!Q2094*Lists!$H$88</f>
        <v>0</v>
      </c>
      <c r="T2144">
        <f>'Energy consumption (raw)'!R2094*Lists!$H$89</f>
        <v>0</v>
      </c>
      <c r="U2144">
        <f>'Energy consumption (raw)'!S2094*Lists!$H$90</f>
        <v>0</v>
      </c>
      <c r="V2144">
        <f>'Energy consumption (raw)'!T2094*Lists!$H$91</f>
        <v>0</v>
      </c>
      <c r="W2144">
        <f>'Energy consumption (raw)'!U2094*Lists!$H$92</f>
        <v>0</v>
      </c>
      <c r="X2144">
        <f>'Energy consumption (raw)'!V2094*Lists!$H$93</f>
        <v>0</v>
      </c>
      <c r="Y2144">
        <f>'Energy consumption (raw)'!W2094*Lists!$H$94</f>
        <v>0</v>
      </c>
      <c r="Z2144">
        <f>'Energy consumption (raw)'!X2094*Lists!$H$96*1000000</f>
        <v>2889</v>
      </c>
      <c r="AA2144">
        <f>'Energy consumption (raw)'!Y2094*Lists!$H$97</f>
        <v>0</v>
      </c>
      <c r="AB2144">
        <f>'Energy consumption (raw)'!Z2094*Lists!$H$96</f>
        <v>0</v>
      </c>
      <c r="AC2144">
        <f>'Energy consumption (raw)'!AA2094*Lists!$H$98</f>
        <v>0</v>
      </c>
      <c r="AD2144">
        <f>'Energy consumption (raw)'!AB2094*Lists!$H$99</f>
        <v>0</v>
      </c>
      <c r="AE2144">
        <f>'Energy consumption (raw)'!AC2094*Lists!$H$101</f>
        <v>0</v>
      </c>
      <c r="AF2144">
        <f>'Energy consumption (raw)'!AD2094*Lists!$H$101</f>
        <v>0</v>
      </c>
      <c r="AG2144">
        <f>'Energy consumption (raw)'!AE2094*Lists!$H$101</f>
        <v>0</v>
      </c>
      <c r="AH2144">
        <f>'Energy consumption (raw)'!AF2094*Lists!$H$100</f>
        <v>0</v>
      </c>
      <c r="AI2144" s="167">
        <f t="shared" si="148"/>
        <v>8245.7775519999996</v>
      </c>
      <c r="AJ2144" s="179">
        <f>'Energy consumption (raw)'!AG2094</f>
        <v>8245.7775519999996</v>
      </c>
      <c r="AK2144" s="179">
        <f>'Energy consumption (raw)'!AH2094</f>
        <v>0</v>
      </c>
      <c r="AL2144">
        <f>IF(ROUND(AI2144,-3)=ROUND('Energy consumption (raw)'!AG2094,-3),1,0)</f>
        <v>1</v>
      </c>
      <c r="AM2144" s="179" t="str">
        <f>'Energy consumption (raw)'!AJ2094</f>
        <v>49. Ba Ria Vung Tau</v>
      </c>
      <c r="AN2144">
        <f>VLOOKUP(AM2144,Lists!$F$9:$G$71,2,FALSE)</f>
        <v>1</v>
      </c>
    </row>
    <row r="2145" spans="2:40" x14ac:dyDescent="0.25">
      <c r="B2145" s="65" t="str">
        <f t="shared" si="146"/>
        <v>Industry1993</v>
      </c>
      <c r="C2145" s="179">
        <f>'Energy consumption (raw)'!B2095</f>
        <v>1993</v>
      </c>
      <c r="D2145" s="179">
        <f>'Energy consumption (raw)'!C2095</f>
        <v>0</v>
      </c>
      <c r="E2145" s="179">
        <f>'Energy consumption (raw)'!D2095</f>
        <v>0</v>
      </c>
      <c r="F2145" s="179" t="str">
        <f>'Energy consumption (raw)'!E2095</f>
        <v>Công nghiệp</v>
      </c>
      <c r="G2145" s="179" t="str">
        <f>'Energy consumption (raw)'!F2095</f>
        <v>Sản xuất sắt, thép gang</v>
      </c>
      <c r="H2145" s="179" t="str">
        <f>'Energy consumption (raw)'!G2095</f>
        <v>Industry</v>
      </c>
      <c r="I2145" s="179" t="str">
        <f>'Energy consumption (raw)'!I2095</f>
        <v>24 Manufacture of basic metals</v>
      </c>
      <c r="J2145" s="179" t="str">
        <f>INDEX(Sector!$E$6:$E$46,MATCH('Energy consumption (toe)'!I2145,Sector!$B$6:$B$46,FALSE))</f>
        <v>Manufacture of basic metals</v>
      </c>
      <c r="K2145" s="179">
        <f>IFERROR('Energy consumption (raw)'!J2095*Lists!$H$84,)</f>
        <v>6786.94722</v>
      </c>
      <c r="L2145" s="179">
        <f>'Energy consumption (raw)'!K2095*Lists!$H$84</f>
        <v>6840.7516300000007</v>
      </c>
      <c r="M2145" s="179">
        <f>'Energy consumption (raw)'!L2095*Lists!$H$84</f>
        <v>0</v>
      </c>
      <c r="N2145" s="179">
        <f>'Energy consumption (raw)'!M2095*Lists!$H$84</f>
        <v>0</v>
      </c>
      <c r="O2145" s="178">
        <f t="shared" si="147"/>
        <v>6840.7516300000007</v>
      </c>
      <c r="P2145">
        <f>'Energy consumption (raw)'!N2095*Lists!$H$85</f>
        <v>0</v>
      </c>
      <c r="Q2145">
        <f>'Energy consumption (raw)'!O2095*Lists!$H$86</f>
        <v>0</v>
      </c>
      <c r="R2145">
        <f>'Energy consumption (raw)'!P2095*Lists!$H$87</f>
        <v>0</v>
      </c>
      <c r="S2145">
        <f>'Energy consumption (raw)'!Q2095*Lists!$H$88</f>
        <v>0</v>
      </c>
      <c r="T2145">
        <f>'Energy consumption (raw)'!R2095*Lists!$H$89</f>
        <v>301.81360000000001</v>
      </c>
      <c r="U2145">
        <f>'Energy consumption (raw)'!S2095*Lists!$H$90</f>
        <v>0</v>
      </c>
      <c r="V2145">
        <f>'Energy consumption (raw)'!T2095*Lists!$H$91</f>
        <v>0</v>
      </c>
      <c r="W2145">
        <f>'Energy consumption (raw)'!U2095*Lists!$H$92</f>
        <v>0</v>
      </c>
      <c r="X2145">
        <f>'Energy consumption (raw)'!V2095*Lists!$H$93</f>
        <v>0</v>
      </c>
      <c r="Y2145">
        <f>'Energy consumption (raw)'!W2095*Lists!$H$94</f>
        <v>0</v>
      </c>
      <c r="Z2145">
        <f>'Energy consumption (raw)'!X2095*Lists!$H$96*1000000</f>
        <v>18684</v>
      </c>
      <c r="AA2145">
        <f>'Energy consumption (raw)'!Y2095*Lists!$H$97</f>
        <v>0</v>
      </c>
      <c r="AB2145">
        <f>'Energy consumption (raw)'!Z2095*Lists!$H$96</f>
        <v>0</v>
      </c>
      <c r="AC2145">
        <f>'Energy consumption (raw)'!AA2095*Lists!$H$98</f>
        <v>0</v>
      </c>
      <c r="AD2145">
        <f>'Energy consumption (raw)'!AB2095*Lists!$H$99</f>
        <v>0</v>
      </c>
      <c r="AE2145">
        <f>'Energy consumption (raw)'!AC2095*Lists!$H$101</f>
        <v>0</v>
      </c>
      <c r="AF2145">
        <f>'Energy consumption (raw)'!AD2095*Lists!$H$101</f>
        <v>0</v>
      </c>
      <c r="AG2145">
        <f>'Energy consumption (raw)'!AE2095*Lists!$H$101</f>
        <v>0</v>
      </c>
      <c r="AH2145">
        <f>'Energy consumption (raw)'!AF2095*Lists!$H$100</f>
        <v>0</v>
      </c>
      <c r="AI2145" s="167">
        <f t="shared" si="148"/>
        <v>25826.56523</v>
      </c>
      <c r="AJ2145" s="179">
        <f>'Energy consumption (raw)'!AG2095</f>
        <v>25826.56523</v>
      </c>
      <c r="AK2145" s="179">
        <f>'Energy consumption (raw)'!AH2095</f>
        <v>23694.983630000002</v>
      </c>
      <c r="AL2145">
        <f>IF(ROUND(AI2145,-3)=ROUND('Energy consumption (raw)'!AG2095,-3),1,0)</f>
        <v>1</v>
      </c>
      <c r="AM2145" s="179" t="str">
        <f>'Energy consumption (raw)'!AJ2095</f>
        <v>49. Ba Ria Vung Tau</v>
      </c>
      <c r="AN2145">
        <f>VLOOKUP(AM2145,Lists!$F$9:$G$71,2,FALSE)</f>
        <v>1</v>
      </c>
    </row>
    <row r="2146" spans="2:40" x14ac:dyDescent="0.25">
      <c r="B2146" s="65" t="str">
        <f t="shared" si="146"/>
        <v>Industry1994</v>
      </c>
      <c r="C2146" s="179">
        <f>'Energy consumption (raw)'!B2096</f>
        <v>1994</v>
      </c>
      <c r="D2146" s="179">
        <f>'Energy consumption (raw)'!C2096</f>
        <v>0</v>
      </c>
      <c r="E2146" s="179">
        <f>'Energy consumption (raw)'!D2096</f>
        <v>0</v>
      </c>
      <c r="F2146" s="179" t="str">
        <f>'Energy consumption (raw)'!E2096</f>
        <v>Công nghiệp</v>
      </c>
      <c r="G2146" s="179" t="str">
        <f>'Energy consumption (raw)'!F2096</f>
        <v>Sản xuất vali, túi xách và các loại tương tự, sản xuất yên đệm</v>
      </c>
      <c r="H2146" s="179" t="str">
        <f>'Energy consumption (raw)'!G2096</f>
        <v>Industry</v>
      </c>
      <c r="I2146" s="179" t="str">
        <f>'Energy consumption (raw)'!I2096</f>
        <v>13 Manufacture of textiles</v>
      </c>
      <c r="J2146" s="179" t="str">
        <f>INDEX(Sector!$E$6:$E$46,MATCH('Energy consumption (toe)'!I2146,Sector!$B$6:$B$46,FALSE))</f>
        <v>Manufacture of textiles</v>
      </c>
      <c r="K2146" s="179">
        <f>IFERROR('Energy consumption (raw)'!J2096*Lists!$H$84,)</f>
        <v>2490.9266200000002</v>
      </c>
      <c r="L2146" s="179">
        <f>'Energy consumption (raw)'!K2096*Lists!$H$84</f>
        <v>2490.9266200000002</v>
      </c>
      <c r="M2146" s="179">
        <f>'Energy consumption (raw)'!L2096*Lists!$H$84</f>
        <v>0</v>
      </c>
      <c r="N2146" s="179">
        <f>'Energy consumption (raw)'!M2096*Lists!$H$84</f>
        <v>0</v>
      </c>
      <c r="O2146" s="178">
        <f t="shared" si="147"/>
        <v>2490.9266200000002</v>
      </c>
      <c r="P2146">
        <f>'Energy consumption (raw)'!N2096*Lists!$H$85</f>
        <v>4864.4399999999996</v>
      </c>
      <c r="Q2146">
        <f>'Energy consumption (raw)'!O2096*Lists!$H$86</f>
        <v>0</v>
      </c>
      <c r="R2146">
        <f>'Energy consumption (raw)'!P2096*Lists!$H$87</f>
        <v>0</v>
      </c>
      <c r="S2146">
        <f>'Energy consumption (raw)'!Q2096*Lists!$H$88</f>
        <v>0</v>
      </c>
      <c r="T2146">
        <f>'Energy consumption (raw)'!R2096*Lists!$H$89</f>
        <v>0</v>
      </c>
      <c r="U2146">
        <f>'Energy consumption (raw)'!S2096*Lists!$H$90</f>
        <v>0</v>
      </c>
      <c r="V2146">
        <f>'Energy consumption (raw)'!T2096*Lists!$H$91</f>
        <v>0</v>
      </c>
      <c r="W2146">
        <f>'Energy consumption (raw)'!U2096*Lists!$H$92</f>
        <v>0</v>
      </c>
      <c r="X2146">
        <f>'Energy consumption (raw)'!V2096*Lists!$H$93</f>
        <v>0</v>
      </c>
      <c r="Y2146">
        <f>'Energy consumption (raw)'!W2096*Lists!$H$94</f>
        <v>0</v>
      </c>
      <c r="Z2146">
        <f>'Energy consumption (raw)'!X2096*Lists!$H$96*1000000</f>
        <v>0</v>
      </c>
      <c r="AA2146">
        <f>'Energy consumption (raw)'!Y2096*Lists!$H$97</f>
        <v>0</v>
      </c>
      <c r="AB2146">
        <f>'Energy consumption (raw)'!Z2096*Lists!$H$96</f>
        <v>0</v>
      </c>
      <c r="AC2146">
        <f>'Energy consumption (raw)'!AA2096*Lists!$H$98</f>
        <v>0</v>
      </c>
      <c r="AD2146">
        <f>'Energy consumption (raw)'!AB2096*Lists!$H$99</f>
        <v>0</v>
      </c>
      <c r="AE2146">
        <f>'Energy consumption (raw)'!AC2096*Lists!$H$101</f>
        <v>0</v>
      </c>
      <c r="AF2146">
        <f>'Energy consumption (raw)'!AD2096*Lists!$H$101</f>
        <v>0</v>
      </c>
      <c r="AG2146">
        <f>'Energy consumption (raw)'!AE2096*Lists!$H$101</f>
        <v>0</v>
      </c>
      <c r="AH2146">
        <f>'Energy consumption (raw)'!AF2096*Lists!$H$100</f>
        <v>0</v>
      </c>
      <c r="AI2146" s="167">
        <f t="shared" si="148"/>
        <v>7355.3666199999998</v>
      </c>
      <c r="AJ2146" s="179">
        <f>'Energy consumption (raw)'!AG2096</f>
        <v>7355.3666199999998</v>
      </c>
      <c r="AK2146" s="179">
        <f>'Energy consumption (raw)'!AH2096</f>
        <v>8306</v>
      </c>
      <c r="AL2146">
        <f>IF(ROUND(AI2146,-3)=ROUND('Energy consumption (raw)'!AG2096,-3),1,0)</f>
        <v>1</v>
      </c>
      <c r="AM2146" s="179" t="str">
        <f>'Energy consumption (raw)'!AJ2096</f>
        <v>49. Ba Ria Vung Tau</v>
      </c>
      <c r="AN2146">
        <f>VLOOKUP(AM2146,Lists!$F$9:$G$71,2,FALSE)</f>
        <v>1</v>
      </c>
    </row>
    <row r="2147" spans="2:40" x14ac:dyDescent="0.25">
      <c r="B2147" s="65" t="str">
        <f t="shared" si="146"/>
        <v>Industry1995</v>
      </c>
      <c r="C2147" s="179">
        <f>'Energy consumption (raw)'!B2097</f>
        <v>1995</v>
      </c>
      <c r="D2147" s="179">
        <f>'Energy consumption (raw)'!C2097</f>
        <v>0</v>
      </c>
      <c r="E2147" s="179">
        <f>'Energy consumption (raw)'!D2097</f>
        <v>0</v>
      </c>
      <c r="F2147" s="179" t="str">
        <f>'Energy consumption (raw)'!E2097</f>
        <v>Công nghiệp</v>
      </c>
      <c r="G2147" s="179" t="str">
        <f>'Energy consumption (raw)'!F2097</f>
        <v>Đóng tàu và cấu kiện nổi</v>
      </c>
      <c r="H2147" s="179" t="str">
        <f>'Energy consumption (raw)'!G2097</f>
        <v>Industry</v>
      </c>
      <c r="I2147" s="179" t="str">
        <f>'Energy consumption (raw)'!I2097</f>
        <v>30 Manufacture of other transport equipment</v>
      </c>
      <c r="J2147" s="179" t="str">
        <f>INDEX(Sector!$E$6:$E$46,MATCH('Energy consumption (toe)'!I2147,Sector!$B$6:$B$46,FALSE))</f>
        <v>Manufacture of other transport equipment</v>
      </c>
      <c r="K2147" s="179">
        <f>IFERROR('Energy consumption (raw)'!J2097*Lists!$H$84,)</f>
        <v>0</v>
      </c>
      <c r="L2147" s="179">
        <f>'Energy consumption (raw)'!K2097*Lists!$H$84</f>
        <v>981.45601000000011</v>
      </c>
      <c r="M2147" s="179">
        <f>'Energy consumption (raw)'!L2097*Lists!$H$84</f>
        <v>0</v>
      </c>
      <c r="N2147" s="179">
        <f>'Energy consumption (raw)'!M2097*Lists!$H$84</f>
        <v>0</v>
      </c>
      <c r="O2147" s="178">
        <f t="shared" si="147"/>
        <v>981.45601000000011</v>
      </c>
      <c r="P2147">
        <f>'Energy consumption (raw)'!N2097*Lists!$H$85</f>
        <v>0</v>
      </c>
      <c r="Q2147">
        <f>'Energy consumption (raw)'!O2097*Lists!$H$86</f>
        <v>0</v>
      </c>
      <c r="R2147">
        <f>'Energy consumption (raw)'!P2097*Lists!$H$87</f>
        <v>0</v>
      </c>
      <c r="S2147">
        <f>'Energy consumption (raw)'!Q2097*Lists!$H$88</f>
        <v>0</v>
      </c>
      <c r="T2147">
        <f>'Energy consumption (raw)'!R2097*Lists!$H$89</f>
        <v>483.41145599999999</v>
      </c>
      <c r="U2147">
        <f>'Energy consumption (raw)'!S2097*Lists!$H$90</f>
        <v>0</v>
      </c>
      <c r="V2147">
        <f>'Energy consumption (raw)'!T2097*Lists!$H$91</f>
        <v>0</v>
      </c>
      <c r="W2147">
        <f>'Energy consumption (raw)'!U2097*Lists!$H$92</f>
        <v>0</v>
      </c>
      <c r="X2147">
        <f>'Energy consumption (raw)'!V2097*Lists!$H$93</f>
        <v>0</v>
      </c>
      <c r="Y2147">
        <f>'Energy consumption (raw)'!W2097*Lists!$H$94</f>
        <v>0</v>
      </c>
      <c r="Z2147">
        <f>'Energy consumption (raw)'!X2097*Lists!$H$96*1000000</f>
        <v>0</v>
      </c>
      <c r="AA2147">
        <f>'Energy consumption (raw)'!Y2097*Lists!$H$97</f>
        <v>40.035699999999999</v>
      </c>
      <c r="AB2147">
        <f>'Energy consumption (raw)'!Z2097*Lists!$H$96</f>
        <v>0</v>
      </c>
      <c r="AC2147">
        <f>'Energy consumption (raw)'!AA2097*Lists!$H$98</f>
        <v>0</v>
      </c>
      <c r="AD2147">
        <f>'Energy consumption (raw)'!AB2097*Lists!$H$99</f>
        <v>0</v>
      </c>
      <c r="AE2147">
        <f>'Energy consumption (raw)'!AC2097*Lists!$H$101</f>
        <v>0</v>
      </c>
      <c r="AF2147">
        <f>'Energy consumption (raw)'!AD2097*Lists!$H$101</f>
        <v>0</v>
      </c>
      <c r="AG2147">
        <f>'Energy consumption (raw)'!AE2097*Lists!$H$101</f>
        <v>0</v>
      </c>
      <c r="AH2147">
        <f>'Energy consumption (raw)'!AF2097*Lists!$H$100</f>
        <v>0</v>
      </c>
      <c r="AI2147" s="167">
        <f t="shared" si="148"/>
        <v>1504.9031660000001</v>
      </c>
      <c r="AJ2147" s="179">
        <f>'Energy consumption (raw)'!AG2097</f>
        <v>1504.9031660000001</v>
      </c>
      <c r="AK2147" s="179">
        <f>'Energy consumption (raw)'!AH2097</f>
        <v>1340.9223730000001</v>
      </c>
      <c r="AL2147">
        <f>IF(ROUND(AI2147,-3)=ROUND('Energy consumption (raw)'!AG2097,-3),1,0)</f>
        <v>1</v>
      </c>
      <c r="AM2147" s="179" t="str">
        <f>'Energy consumption (raw)'!AJ2097</f>
        <v>49. Ba Ria Vung Tau</v>
      </c>
      <c r="AN2147">
        <f>VLOOKUP(AM2147,Lists!$F$9:$G$71,2,FALSE)</f>
        <v>1</v>
      </c>
    </row>
    <row r="2148" spans="2:40" x14ac:dyDescent="0.25">
      <c r="B2148" s="65" t="str">
        <f t="shared" si="146"/>
        <v>Industry1996</v>
      </c>
      <c r="C2148" s="179">
        <f>'Energy consumption (raw)'!B2098</f>
        <v>1996</v>
      </c>
      <c r="D2148" s="179">
        <f>'Energy consumption (raw)'!C2098</f>
        <v>0</v>
      </c>
      <c r="E2148" s="179">
        <f>'Energy consumption (raw)'!D2098</f>
        <v>0</v>
      </c>
      <c r="F2148" s="179" t="str">
        <f>'Energy consumption (raw)'!E2098</f>
        <v>Công nghiệp</v>
      </c>
      <c r="G2148" s="179" t="str">
        <f>'Energy consumption (raw)'!F2098</f>
        <v>Sản xuất điện</v>
      </c>
      <c r="H2148" s="179" t="str">
        <f>'Energy consumption (raw)'!G2098</f>
        <v>Industry</v>
      </c>
      <c r="I2148" s="179" t="str">
        <f>'Energy consumption (raw)'!I2098</f>
        <v>35 Electricity, gas, steam and air conditioning supply</v>
      </c>
      <c r="J2148" s="179" t="str">
        <f>INDEX(Sector!$E$6:$E$46,MATCH('Energy consumption (toe)'!I2148,Sector!$B$6:$B$46,FALSE))</f>
        <v>Electricity, gas, steam and air conditioning supply</v>
      </c>
      <c r="K2148" s="179">
        <f>IFERROR('Energy consumption (raw)'!J2098*Lists!$H$84,)</f>
        <v>0</v>
      </c>
      <c r="L2148" s="179">
        <f>'Energy consumption (raw)'!K2098*Lists!$H$84</f>
        <v>0</v>
      </c>
      <c r="M2148" s="179">
        <f>'Energy consumption (raw)'!L2098*Lists!$H$84</f>
        <v>0</v>
      </c>
      <c r="N2148" s="179">
        <f>'Energy consumption (raw)'!M2098*Lists!$H$84</f>
        <v>0</v>
      </c>
      <c r="O2148" s="178">
        <f t="shared" si="147"/>
        <v>0</v>
      </c>
      <c r="P2148">
        <f>'Energy consumption (raw)'!N2098*Lists!$H$85</f>
        <v>18434.5</v>
      </c>
      <c r="Q2148">
        <f>'Energy consumption (raw)'!O2098*Lists!$H$86</f>
        <v>0</v>
      </c>
      <c r="R2148">
        <f>'Energy consumption (raw)'!P2098*Lists!$H$87</f>
        <v>0</v>
      </c>
      <c r="S2148">
        <f>'Energy consumption (raw)'!Q2098*Lists!$H$88</f>
        <v>0</v>
      </c>
      <c r="T2148">
        <f>'Energy consumption (raw)'!R2098*Lists!$H$89</f>
        <v>0</v>
      </c>
      <c r="U2148">
        <f>'Energy consumption (raw)'!S2098*Lists!$H$90</f>
        <v>0</v>
      </c>
      <c r="V2148">
        <f>'Energy consumption (raw)'!T2098*Lists!$H$91</f>
        <v>0</v>
      </c>
      <c r="W2148">
        <f>'Energy consumption (raw)'!U2098*Lists!$H$92</f>
        <v>0</v>
      </c>
      <c r="X2148">
        <f>'Energy consumption (raw)'!V2098*Lists!$H$93</f>
        <v>0</v>
      </c>
      <c r="Y2148">
        <f>'Energy consumption (raw)'!W2098*Lists!$H$94</f>
        <v>0</v>
      </c>
      <c r="Z2148">
        <f>'Energy consumption (raw)'!X2098*Lists!$H$96*1000000</f>
        <v>27000</v>
      </c>
      <c r="AA2148">
        <f>'Energy consumption (raw)'!Y2098*Lists!$H$97</f>
        <v>0</v>
      </c>
      <c r="AB2148">
        <f>'Energy consumption (raw)'!Z2098*Lists!$H$96</f>
        <v>0</v>
      </c>
      <c r="AC2148">
        <f>'Energy consumption (raw)'!AA2098*Lists!$H$98</f>
        <v>0</v>
      </c>
      <c r="AD2148">
        <f>'Energy consumption (raw)'!AB2098*Lists!$H$99</f>
        <v>0</v>
      </c>
      <c r="AE2148">
        <f>'Energy consumption (raw)'!AC2098*Lists!$H$101</f>
        <v>0</v>
      </c>
      <c r="AF2148">
        <f>'Energy consumption (raw)'!AD2098*Lists!$H$101</f>
        <v>0</v>
      </c>
      <c r="AG2148">
        <f>'Energy consumption (raw)'!AE2098*Lists!$H$101</f>
        <v>0</v>
      </c>
      <c r="AH2148">
        <f>'Energy consumption (raw)'!AF2098*Lists!$H$100</f>
        <v>0</v>
      </c>
      <c r="AI2148" s="167">
        <f t="shared" si="148"/>
        <v>45434.5</v>
      </c>
      <c r="AJ2148" s="179">
        <f>'Energy consumption (raw)'!AG2098</f>
        <v>45434.5</v>
      </c>
      <c r="AK2148" s="179">
        <f>'Energy consumption (raw)'!AH2098</f>
        <v>26383</v>
      </c>
      <c r="AL2148">
        <f>IF(ROUND(AI2148,-3)=ROUND('Energy consumption (raw)'!AG2098,-3),1,0)</f>
        <v>1</v>
      </c>
      <c r="AM2148" s="179" t="str">
        <f>'Energy consumption (raw)'!AJ2098</f>
        <v>49. Ba Ria Vung Tau</v>
      </c>
      <c r="AN2148">
        <f>VLOOKUP(AM2148,Lists!$F$9:$G$71,2,FALSE)</f>
        <v>1</v>
      </c>
    </row>
    <row r="2149" spans="2:40" x14ac:dyDescent="0.25">
      <c r="B2149" s="65" t="str">
        <f t="shared" si="146"/>
        <v>Industry1997</v>
      </c>
      <c r="C2149" s="179">
        <f>'Energy consumption (raw)'!B2099</f>
        <v>1997</v>
      </c>
      <c r="D2149" s="179">
        <f>'Energy consumption (raw)'!C2099</f>
        <v>0</v>
      </c>
      <c r="E2149" s="179">
        <f>'Energy consumption (raw)'!D2099</f>
        <v>0</v>
      </c>
      <c r="F2149" s="179" t="str">
        <f>'Energy consumption (raw)'!E2099</f>
        <v>Công nghiệp</v>
      </c>
      <c r="G2149" s="179" t="str">
        <f>'Energy consumption (raw)'!F2099</f>
        <v>Sản xuất sắt, thép gang</v>
      </c>
      <c r="H2149" s="179" t="str">
        <f>'Energy consumption (raw)'!G2099</f>
        <v>Industry</v>
      </c>
      <c r="I2149" s="179" t="str">
        <f>'Energy consumption (raw)'!I2099</f>
        <v>24 Manufacture of basic metals</v>
      </c>
      <c r="J2149" s="179" t="str">
        <f>INDEX(Sector!$E$6:$E$46,MATCH('Energy consumption (toe)'!I2149,Sector!$B$6:$B$46,FALSE))</f>
        <v>Manufacture of basic metals</v>
      </c>
      <c r="K2149" s="179">
        <f>IFERROR('Energy consumption (raw)'!J2099*Lists!$H$84,)</f>
        <v>21006.811357900002</v>
      </c>
      <c r="L2149" s="179">
        <f>'Energy consumption (raw)'!K2099*Lists!$H$84</f>
        <v>22574.8079579</v>
      </c>
      <c r="M2149" s="179">
        <f>'Energy consumption (raw)'!L2099*Lists!$H$84</f>
        <v>0</v>
      </c>
      <c r="N2149" s="179">
        <f>'Energy consumption (raw)'!M2099*Lists!$H$84</f>
        <v>0</v>
      </c>
      <c r="O2149" s="178">
        <f t="shared" si="147"/>
        <v>22574.8079579</v>
      </c>
      <c r="P2149">
        <f>'Energy consumption (raw)'!N2099*Lists!$H$85</f>
        <v>0</v>
      </c>
      <c r="Q2149">
        <f>'Energy consumption (raw)'!O2099*Lists!$H$86</f>
        <v>0</v>
      </c>
      <c r="R2149">
        <f>'Energy consumption (raw)'!P2099*Lists!$H$87</f>
        <v>0</v>
      </c>
      <c r="S2149">
        <f>'Energy consumption (raw)'!Q2099*Lists!$H$88</f>
        <v>0</v>
      </c>
      <c r="T2149">
        <f>'Energy consumption (raw)'!R2099*Lists!$H$89</f>
        <v>0</v>
      </c>
      <c r="U2149">
        <f>'Energy consumption (raw)'!S2099*Lists!$H$90</f>
        <v>0</v>
      </c>
      <c r="V2149">
        <f>'Energy consumption (raw)'!T2099*Lists!$H$91</f>
        <v>0</v>
      </c>
      <c r="W2149">
        <f>'Energy consumption (raw)'!U2099*Lists!$H$92</f>
        <v>0</v>
      </c>
      <c r="X2149">
        <f>'Energy consumption (raw)'!V2099*Lists!$H$93</f>
        <v>0</v>
      </c>
      <c r="Y2149">
        <f>'Energy consumption (raw)'!W2099*Lists!$H$94</f>
        <v>0</v>
      </c>
      <c r="Z2149">
        <f>'Energy consumption (raw)'!X2099*Lists!$H$96*1000000</f>
        <v>20664</v>
      </c>
      <c r="AA2149">
        <f>'Energy consumption (raw)'!Y2099*Lists!$H$97</f>
        <v>16.339100000000002</v>
      </c>
      <c r="AB2149">
        <f>'Energy consumption (raw)'!Z2099*Lists!$H$96</f>
        <v>0</v>
      </c>
      <c r="AC2149">
        <f>'Energy consumption (raw)'!AA2099*Lists!$H$98</f>
        <v>0</v>
      </c>
      <c r="AD2149">
        <f>'Energy consumption (raw)'!AB2099*Lists!$H$99</f>
        <v>0</v>
      </c>
      <c r="AE2149">
        <f>'Energy consumption (raw)'!AC2099*Lists!$H$101</f>
        <v>0</v>
      </c>
      <c r="AF2149">
        <f>'Energy consumption (raw)'!AD2099*Lists!$H$101</f>
        <v>0</v>
      </c>
      <c r="AG2149">
        <f>'Energy consumption (raw)'!AE2099*Lists!$H$101</f>
        <v>0</v>
      </c>
      <c r="AH2149">
        <f>'Energy consumption (raw)'!AF2099*Lists!$H$100</f>
        <v>0</v>
      </c>
      <c r="AI2149" s="167">
        <f t="shared" si="148"/>
        <v>43255.147057900002</v>
      </c>
      <c r="AJ2149" s="179">
        <f>'Energy consumption (raw)'!AG2099</f>
        <v>43255.147057900002</v>
      </c>
      <c r="AK2149" s="179">
        <f>'Energy consumption (raw)'!AH2099</f>
        <v>0</v>
      </c>
      <c r="AL2149">
        <f>IF(ROUND(AI2149,-3)=ROUND('Energy consumption (raw)'!AG2099,-3),1,0)</f>
        <v>1</v>
      </c>
      <c r="AM2149" s="179" t="str">
        <f>'Energy consumption (raw)'!AJ2099</f>
        <v>49. Ba Ria Vung Tau</v>
      </c>
      <c r="AN2149">
        <f>VLOOKUP(AM2149,Lists!$F$9:$G$71,2,FALSE)</f>
        <v>1</v>
      </c>
    </row>
    <row r="2150" spans="2:40" x14ac:dyDescent="0.25">
      <c r="B2150" s="65" t="str">
        <f t="shared" si="146"/>
        <v>Industry1998</v>
      </c>
      <c r="C2150" s="179">
        <f>'Energy consumption (raw)'!B2100</f>
        <v>1998</v>
      </c>
      <c r="D2150" s="179">
        <f>'Energy consumption (raw)'!C2100</f>
        <v>0</v>
      </c>
      <c r="E2150" s="179">
        <f>'Energy consumption (raw)'!D2100</f>
        <v>0</v>
      </c>
      <c r="F2150" s="179" t="str">
        <f>'Energy consumption (raw)'!E2100</f>
        <v>Công nghiệp</v>
      </c>
      <c r="G2150" s="179" t="str">
        <f>'Energy consumption (raw)'!F2100</f>
        <v>Sản xuất sản phẩm dầu mỏ tinh chế</v>
      </c>
      <c r="H2150" s="179" t="str">
        <f>'Energy consumption (raw)'!G2100</f>
        <v>Industry</v>
      </c>
      <c r="I2150" s="179" t="str">
        <f>'Energy consumption (raw)'!I2100</f>
        <v>19 Manufacture of coke and refined petroleum products</v>
      </c>
      <c r="J2150" s="179" t="str">
        <f>INDEX(Sector!$E$6:$E$46,MATCH('Energy consumption (toe)'!I2150,Sector!$B$6:$B$46,FALSE))</f>
        <v>Manufacture of coke and refined petroleum products</v>
      </c>
      <c r="K2150" s="179">
        <f>IFERROR('Energy consumption (raw)'!J2100*Lists!$H$84,)</f>
        <v>0</v>
      </c>
      <c r="L2150" s="179">
        <f>'Energy consumption (raw)'!K2100*Lists!$H$84</f>
        <v>43.018068500000005</v>
      </c>
      <c r="M2150" s="179">
        <f>'Energy consumption (raw)'!L2100*Lists!$H$84</f>
        <v>0</v>
      </c>
      <c r="N2150" s="179">
        <f>'Energy consumption (raw)'!M2100*Lists!$H$84</f>
        <v>0</v>
      </c>
      <c r="O2150" s="178">
        <f t="shared" si="147"/>
        <v>43.018068500000005</v>
      </c>
      <c r="P2150">
        <f>'Energy consumption (raw)'!N2100*Lists!$H$85</f>
        <v>0</v>
      </c>
      <c r="Q2150">
        <f>'Energy consumption (raw)'!O2100*Lists!$H$86</f>
        <v>0</v>
      </c>
      <c r="R2150">
        <f>'Energy consumption (raw)'!P2100*Lists!$H$87</f>
        <v>0</v>
      </c>
      <c r="S2150">
        <f>'Energy consumption (raw)'!Q2100*Lists!$H$88</f>
        <v>0</v>
      </c>
      <c r="T2150">
        <f>'Energy consumption (raw)'!R2100*Lists!$H$89</f>
        <v>6267.9000000000005</v>
      </c>
      <c r="U2150">
        <f>'Energy consumption (raw)'!S2100*Lists!$H$90</f>
        <v>0</v>
      </c>
      <c r="V2150">
        <f>'Energy consumption (raw)'!T2100*Lists!$H$91</f>
        <v>0</v>
      </c>
      <c r="W2150">
        <f>'Energy consumption (raw)'!U2100*Lists!$H$92</f>
        <v>0</v>
      </c>
      <c r="X2150">
        <f>'Energy consumption (raw)'!V2100*Lists!$H$93</f>
        <v>0</v>
      </c>
      <c r="Y2150">
        <f>'Energy consumption (raw)'!W2100*Lists!$H$94</f>
        <v>0</v>
      </c>
      <c r="Z2150">
        <f>'Energy consumption (raw)'!X2100*Lists!$H$96*1000000</f>
        <v>0</v>
      </c>
      <c r="AA2150">
        <f>'Energy consumption (raw)'!Y2100*Lists!$H$97</f>
        <v>0</v>
      </c>
      <c r="AB2150">
        <f>'Energy consumption (raw)'!Z2100*Lists!$H$96</f>
        <v>0</v>
      </c>
      <c r="AC2150">
        <f>'Energy consumption (raw)'!AA2100*Lists!$H$98</f>
        <v>0</v>
      </c>
      <c r="AD2150">
        <f>'Energy consumption (raw)'!AB2100*Lists!$H$99</f>
        <v>0</v>
      </c>
      <c r="AE2150">
        <f>'Energy consumption (raw)'!AC2100*Lists!$H$101</f>
        <v>0</v>
      </c>
      <c r="AF2150">
        <f>'Energy consumption (raw)'!AD2100*Lists!$H$101</f>
        <v>0</v>
      </c>
      <c r="AG2150">
        <f>'Energy consumption (raw)'!AE2100*Lists!$H$101</f>
        <v>0</v>
      </c>
      <c r="AH2150">
        <f>'Energy consumption (raw)'!AF2100*Lists!$H$100</f>
        <v>0</v>
      </c>
      <c r="AI2150" s="167">
        <f t="shared" si="148"/>
        <v>6310.9180685000001</v>
      </c>
      <c r="AJ2150" s="179">
        <f>'Energy consumption (raw)'!AG2100</f>
        <v>6310.9180685000001</v>
      </c>
      <c r="AK2150" s="179">
        <f>'Energy consumption (raw)'!AH2100</f>
        <v>0</v>
      </c>
      <c r="AL2150">
        <f>IF(ROUND(AI2150,-3)=ROUND('Energy consumption (raw)'!AG2100,-3),1,0)</f>
        <v>1</v>
      </c>
      <c r="AM2150" s="179" t="str">
        <f>'Energy consumption (raw)'!AJ2100</f>
        <v>49. Ba Ria Vung Tau</v>
      </c>
      <c r="AN2150">
        <f>VLOOKUP(AM2150,Lists!$F$9:$G$71,2,FALSE)</f>
        <v>1</v>
      </c>
    </row>
    <row r="2151" spans="2:40" x14ac:dyDescent="0.25">
      <c r="B2151" s="65" t="str">
        <f t="shared" si="146"/>
        <v>Industry1999</v>
      </c>
      <c r="C2151" s="179">
        <f>'Energy consumption (raw)'!B2101</f>
        <v>1999</v>
      </c>
      <c r="D2151" s="179">
        <f>'Energy consumption (raw)'!C2101</f>
        <v>0</v>
      </c>
      <c r="E2151" s="179">
        <f>'Energy consumption (raw)'!D2101</f>
        <v>0</v>
      </c>
      <c r="F2151" s="179" t="str">
        <f>'Energy consumption (raw)'!E2101</f>
        <v>Công nghiệp</v>
      </c>
      <c r="G2151" s="179" t="str">
        <f>'Energy consumption (raw)'!F2101</f>
        <v>Sản xuất sắt, thép gang</v>
      </c>
      <c r="H2151" s="179" t="str">
        <f>'Energy consumption (raw)'!G2101</f>
        <v>Industry</v>
      </c>
      <c r="I2151" s="179" t="str">
        <f>'Energy consumption (raw)'!I2101</f>
        <v>24 Manufacture of basic metals</v>
      </c>
      <c r="J2151" s="179" t="str">
        <f>INDEX(Sector!$E$6:$E$46,MATCH('Energy consumption (toe)'!I2151,Sector!$B$6:$B$46,FALSE))</f>
        <v>Manufacture of basic metals</v>
      </c>
      <c r="K2151" s="179">
        <f>IFERROR('Energy consumption (raw)'!J2101*Lists!$H$84,)</f>
        <v>32455.01453</v>
      </c>
      <c r="L2151" s="179">
        <f>'Energy consumption (raw)'!K2101*Lists!$H$84</f>
        <v>34066.986629999999</v>
      </c>
      <c r="M2151" s="179">
        <f>'Energy consumption (raw)'!L2101*Lists!$H$84</f>
        <v>0</v>
      </c>
      <c r="N2151" s="179">
        <f>'Energy consumption (raw)'!M2101*Lists!$H$84</f>
        <v>0</v>
      </c>
      <c r="O2151" s="178">
        <f t="shared" si="147"/>
        <v>34066.986629999999</v>
      </c>
      <c r="P2151">
        <f>'Energy consumption (raw)'!N2101*Lists!$H$85</f>
        <v>3720.5840000000003</v>
      </c>
      <c r="Q2151">
        <f>'Energy consumption (raw)'!O2101*Lists!$H$86</f>
        <v>0</v>
      </c>
      <c r="R2151">
        <f>'Energy consumption (raw)'!P2101*Lists!$H$87</f>
        <v>0</v>
      </c>
      <c r="S2151">
        <f>'Energy consumption (raw)'!Q2101*Lists!$H$88</f>
        <v>0</v>
      </c>
      <c r="T2151">
        <f>'Energy consumption (raw)'!R2101*Lists!$H$89</f>
        <v>448.8</v>
      </c>
      <c r="U2151">
        <f>'Energy consumption (raw)'!S2101*Lists!$H$90</f>
        <v>0</v>
      </c>
      <c r="V2151">
        <f>'Energy consumption (raw)'!T2101*Lists!$H$91</f>
        <v>0</v>
      </c>
      <c r="W2151">
        <f>'Energy consumption (raw)'!U2101*Lists!$H$92</f>
        <v>0</v>
      </c>
      <c r="X2151">
        <f>'Energy consumption (raw)'!V2101*Lists!$H$93</f>
        <v>0</v>
      </c>
      <c r="Y2151">
        <f>'Energy consumption (raw)'!W2101*Lists!$H$94</f>
        <v>0</v>
      </c>
      <c r="Z2151">
        <f>'Energy consumption (raw)'!X2101*Lists!$H$96*1000000</f>
        <v>1647</v>
      </c>
      <c r="AA2151">
        <f>'Energy consumption (raw)'!Y2101*Lists!$H$97</f>
        <v>708.5</v>
      </c>
      <c r="AB2151">
        <f>'Energy consumption (raw)'!Z2101*Lists!$H$96</f>
        <v>0</v>
      </c>
      <c r="AC2151">
        <f>'Energy consumption (raw)'!AA2101*Lists!$H$98</f>
        <v>0</v>
      </c>
      <c r="AD2151">
        <f>'Energy consumption (raw)'!AB2101*Lists!$H$99</f>
        <v>0</v>
      </c>
      <c r="AE2151">
        <f>'Energy consumption (raw)'!AC2101*Lists!$H$101</f>
        <v>0</v>
      </c>
      <c r="AF2151">
        <f>'Energy consumption (raw)'!AD2101*Lists!$H$101</f>
        <v>0</v>
      </c>
      <c r="AG2151">
        <f>'Energy consumption (raw)'!AE2101*Lists!$H$101</f>
        <v>0</v>
      </c>
      <c r="AH2151">
        <f>'Energy consumption (raw)'!AF2101*Lists!$H$100</f>
        <v>0</v>
      </c>
      <c r="AI2151" s="167">
        <f t="shared" si="148"/>
        <v>40591.870630000005</v>
      </c>
      <c r="AJ2151" s="179">
        <f>'Energy consumption (raw)'!AG2101</f>
        <v>40591.870630000005</v>
      </c>
      <c r="AK2151" s="179">
        <f>'Energy consumption (raw)'!AH2101</f>
        <v>34889.390200000002</v>
      </c>
      <c r="AL2151">
        <f>IF(ROUND(AI2151,-3)=ROUND('Energy consumption (raw)'!AG2101,-3),1,0)</f>
        <v>1</v>
      </c>
      <c r="AM2151" s="179" t="str">
        <f>'Energy consumption (raw)'!AJ2101</f>
        <v>49. Ba Ria Vung Tau</v>
      </c>
      <c r="AN2151">
        <f>VLOOKUP(AM2151,Lists!$F$9:$G$71,2,FALSE)</f>
        <v>1</v>
      </c>
    </row>
    <row r="2152" spans="2:40" x14ac:dyDescent="0.25">
      <c r="B2152" s="65" t="str">
        <f t="shared" si="146"/>
        <v>Industry2000</v>
      </c>
      <c r="C2152" s="179">
        <f>'Energy consumption (raw)'!B2102</f>
        <v>2000</v>
      </c>
      <c r="D2152" s="179">
        <f>'Energy consumption (raw)'!C2102</f>
        <v>0</v>
      </c>
      <c r="E2152" s="179">
        <f>'Energy consumption (raw)'!D2102</f>
        <v>0</v>
      </c>
      <c r="F2152" s="179" t="str">
        <f>'Energy consumption (raw)'!E2102</f>
        <v>Công nghiệp</v>
      </c>
      <c r="G2152" s="179" t="str">
        <f>'Energy consumption (raw)'!F2102</f>
        <v>Sản xuất sản phẩm từ plastic</v>
      </c>
      <c r="H2152" s="179" t="str">
        <f>'Energy consumption (raw)'!G2102</f>
        <v>Industry</v>
      </c>
      <c r="I2152" s="179" t="str">
        <f>'Energy consumption (raw)'!I2102</f>
        <v>22 Manufacture of rubber and plastics products</v>
      </c>
      <c r="J2152" s="179" t="str">
        <f>INDEX(Sector!$E$6:$E$46,MATCH('Energy consumption (toe)'!I2152,Sector!$B$6:$B$46,FALSE))</f>
        <v>Manufacture of rubber and plastics products</v>
      </c>
      <c r="K2152" s="179">
        <f>IFERROR('Energy consumption (raw)'!J2102*Lists!$H$84,)</f>
        <v>1918.4736200000002</v>
      </c>
      <c r="L2152" s="179">
        <f>'Energy consumption (raw)'!K2102*Lists!$H$84</f>
        <v>2131.0064400000001</v>
      </c>
      <c r="M2152" s="179">
        <f>'Energy consumption (raw)'!L2102*Lists!$H$84</f>
        <v>0</v>
      </c>
      <c r="N2152" s="179">
        <f>'Energy consumption (raw)'!M2102*Lists!$H$84</f>
        <v>0</v>
      </c>
      <c r="O2152" s="178">
        <f t="shared" si="147"/>
        <v>2131.0064400000001</v>
      </c>
      <c r="P2152">
        <f>'Energy consumption (raw)'!N2102*Lists!$H$85</f>
        <v>0</v>
      </c>
      <c r="Q2152">
        <f>'Energy consumption (raw)'!O2102*Lists!$H$86</f>
        <v>0</v>
      </c>
      <c r="R2152">
        <f>'Energy consumption (raw)'!P2102*Lists!$H$87</f>
        <v>0</v>
      </c>
      <c r="S2152">
        <f>'Energy consumption (raw)'!Q2102*Lists!$H$88</f>
        <v>0</v>
      </c>
      <c r="T2152">
        <f>'Energy consumption (raw)'!R2102*Lists!$H$89</f>
        <v>0</v>
      </c>
      <c r="U2152">
        <f>'Energy consumption (raw)'!S2102*Lists!$H$90</f>
        <v>0</v>
      </c>
      <c r="V2152">
        <f>'Energy consumption (raw)'!T2102*Lists!$H$91</f>
        <v>0</v>
      </c>
      <c r="W2152">
        <f>'Energy consumption (raw)'!U2102*Lists!$H$92</f>
        <v>0</v>
      </c>
      <c r="X2152">
        <f>'Energy consumption (raw)'!V2102*Lists!$H$93</f>
        <v>0</v>
      </c>
      <c r="Y2152">
        <f>'Energy consumption (raw)'!W2102*Lists!$H$94</f>
        <v>0</v>
      </c>
      <c r="Z2152">
        <f>'Energy consumption (raw)'!X2102*Lists!$H$96*1000000</f>
        <v>0</v>
      </c>
      <c r="AA2152">
        <f>'Energy consumption (raw)'!Y2102*Lists!$H$97</f>
        <v>0</v>
      </c>
      <c r="AB2152">
        <f>'Energy consumption (raw)'!Z2102*Lists!$H$96</f>
        <v>0</v>
      </c>
      <c r="AC2152">
        <f>'Energy consumption (raw)'!AA2102*Lists!$H$98</f>
        <v>0</v>
      </c>
      <c r="AD2152">
        <f>'Energy consumption (raw)'!AB2102*Lists!$H$99</f>
        <v>0</v>
      </c>
      <c r="AE2152">
        <f>'Energy consumption (raw)'!AC2102*Lists!$H$101</f>
        <v>0</v>
      </c>
      <c r="AF2152">
        <f>'Energy consumption (raw)'!AD2102*Lists!$H$101</f>
        <v>0</v>
      </c>
      <c r="AG2152">
        <f>'Energy consumption (raw)'!AE2102*Lists!$H$101</f>
        <v>0</v>
      </c>
      <c r="AH2152">
        <f>'Energy consumption (raw)'!AF2102*Lists!$H$100</f>
        <v>0</v>
      </c>
      <c r="AI2152" s="167">
        <f t="shared" si="148"/>
        <v>2131.0064400000001</v>
      </c>
      <c r="AJ2152" s="179">
        <f>'Energy consumption (raw)'!AG2102</f>
        <v>2131.0064400000001</v>
      </c>
      <c r="AK2152" s="179">
        <f>'Energy consumption (raw)'!AH2102</f>
        <v>2184.13193</v>
      </c>
      <c r="AL2152">
        <f>IF(ROUND(AI2152,-3)=ROUND('Energy consumption (raw)'!AG2102,-3),1,0)</f>
        <v>1</v>
      </c>
      <c r="AM2152" s="179" t="str">
        <f>'Energy consumption (raw)'!AJ2102</f>
        <v>49. Ba Ria Vung Tau</v>
      </c>
      <c r="AN2152">
        <f>VLOOKUP(AM2152,Lists!$F$9:$G$71,2,FALSE)</f>
        <v>1</v>
      </c>
    </row>
    <row r="2153" spans="2:40" x14ac:dyDescent="0.25">
      <c r="B2153" s="65" t="str">
        <f t="shared" si="146"/>
        <v>Industry2001</v>
      </c>
      <c r="C2153" s="179">
        <f>'Energy consumption (raw)'!B2103</f>
        <v>2001</v>
      </c>
      <c r="D2153" s="179">
        <f>'Energy consumption (raw)'!C2103</f>
        <v>0</v>
      </c>
      <c r="E2153" s="179">
        <f>'Energy consumption (raw)'!D2103</f>
        <v>0</v>
      </c>
      <c r="F2153" s="179" t="str">
        <f>'Energy consumption (raw)'!E2103</f>
        <v>Công nghiệp</v>
      </c>
      <c r="G2153" s="179" t="str">
        <f>'Energy consumption (raw)'!F2103</f>
        <v>Hoạt động thiết kế chuyên dụng</v>
      </c>
      <c r="H2153" s="179" t="str">
        <f>'Energy consumption (raw)'!G2103</f>
        <v>Industry</v>
      </c>
      <c r="I2153" s="179" t="str">
        <f>'Energy consumption (raw)'!I2103</f>
        <v>Buildings</v>
      </c>
      <c r="J2153" s="179" t="str">
        <f>INDEX(Sector!$E$6:$E$46,MATCH('Energy consumption (toe)'!I2153,Sector!$B$6:$B$46,FALSE))</f>
        <v>Buildings</v>
      </c>
      <c r="K2153" s="179">
        <f>IFERROR('Energy consumption (raw)'!J2103*Lists!$H$84,)</f>
        <v>3789.9783200000002</v>
      </c>
      <c r="L2153" s="179">
        <f>'Energy consumption (raw)'!K2103*Lists!$H$84</f>
        <v>0</v>
      </c>
      <c r="M2153" s="179">
        <f>'Energy consumption (raw)'!L2103*Lists!$H$84</f>
        <v>0</v>
      </c>
      <c r="N2153" s="179">
        <f>'Energy consumption (raw)'!M2103*Lists!$H$84</f>
        <v>0</v>
      </c>
      <c r="O2153" s="178">
        <f t="shared" si="147"/>
        <v>3789.9783200000002</v>
      </c>
      <c r="P2153">
        <f>'Energy consumption (raw)'!N2103*Lists!$H$85</f>
        <v>0</v>
      </c>
      <c r="Q2153">
        <f>'Energy consumption (raw)'!O2103*Lists!$H$86</f>
        <v>0</v>
      </c>
      <c r="R2153">
        <f>'Energy consumption (raw)'!P2103*Lists!$H$87</f>
        <v>0</v>
      </c>
      <c r="S2153">
        <f>'Energy consumption (raw)'!Q2103*Lists!$H$88</f>
        <v>0</v>
      </c>
      <c r="T2153">
        <f>'Energy consumption (raw)'!R2103*Lists!$H$89</f>
        <v>0</v>
      </c>
      <c r="U2153">
        <f>'Energy consumption (raw)'!S2103*Lists!$H$90</f>
        <v>0</v>
      </c>
      <c r="V2153">
        <f>'Energy consumption (raw)'!T2103*Lists!$H$91</f>
        <v>0</v>
      </c>
      <c r="W2153">
        <f>'Energy consumption (raw)'!U2103*Lists!$H$92</f>
        <v>0</v>
      </c>
      <c r="X2153">
        <f>'Energy consumption (raw)'!V2103*Lists!$H$93</f>
        <v>0</v>
      </c>
      <c r="Y2153">
        <f>'Energy consumption (raw)'!W2103*Lists!$H$94</f>
        <v>0</v>
      </c>
      <c r="Z2153">
        <f>'Energy consumption (raw)'!X2103*Lists!$H$96*1000000</f>
        <v>0</v>
      </c>
      <c r="AA2153">
        <f>'Energy consumption (raw)'!Y2103*Lists!$H$97</f>
        <v>0</v>
      </c>
      <c r="AB2153">
        <f>'Energy consumption (raw)'!Z2103*Lists!$H$96</f>
        <v>0</v>
      </c>
      <c r="AC2153">
        <f>'Energy consumption (raw)'!AA2103*Lists!$H$98</f>
        <v>0</v>
      </c>
      <c r="AD2153">
        <f>'Energy consumption (raw)'!AB2103*Lists!$H$99</f>
        <v>0</v>
      </c>
      <c r="AE2153">
        <f>'Energy consumption (raw)'!AC2103*Lists!$H$101</f>
        <v>0</v>
      </c>
      <c r="AF2153">
        <f>'Energy consumption (raw)'!AD2103*Lists!$H$101</f>
        <v>0</v>
      </c>
      <c r="AG2153">
        <f>'Energy consumption (raw)'!AE2103*Lists!$H$101</f>
        <v>0</v>
      </c>
      <c r="AH2153">
        <f>'Energy consumption (raw)'!AF2103*Lists!$H$100</f>
        <v>0</v>
      </c>
      <c r="AI2153" s="167">
        <f t="shared" si="148"/>
        <v>3789.9783200000002</v>
      </c>
      <c r="AJ2153" s="179">
        <f>'Energy consumption (raw)'!AG2103</f>
        <v>3789.9783200000002</v>
      </c>
      <c r="AK2153" s="179">
        <f>'Energy consumption (raw)'!AH2103</f>
        <v>6636.2424100000007</v>
      </c>
      <c r="AL2153">
        <f>IF(ROUND(AI2153,-3)=ROUND('Energy consumption (raw)'!AG2103,-3),1,0)</f>
        <v>1</v>
      </c>
      <c r="AM2153" s="179" t="str">
        <f>'Energy consumption (raw)'!AJ2103</f>
        <v>49. Ba Ria Vung Tau</v>
      </c>
      <c r="AN2153">
        <f>VLOOKUP(AM2153,Lists!$F$9:$G$71,2,FALSE)</f>
        <v>1</v>
      </c>
    </row>
    <row r="2154" spans="2:40" x14ac:dyDescent="0.25">
      <c r="B2154" s="65" t="str">
        <f t="shared" si="146"/>
        <v>Industry2002</v>
      </c>
      <c r="C2154" s="179">
        <f>'Energy consumption (raw)'!B2104</f>
        <v>2002</v>
      </c>
      <c r="D2154" s="179">
        <f>'Energy consumption (raw)'!C2104</f>
        <v>0</v>
      </c>
      <c r="E2154" s="179">
        <f>'Energy consumption (raw)'!D2104</f>
        <v>0</v>
      </c>
      <c r="F2154" s="179" t="str">
        <f>'Energy consumption (raw)'!E2104</f>
        <v>Công nghiệp</v>
      </c>
      <c r="G2154" s="179" t="str">
        <f>'Energy consumption (raw)'!F2104</f>
        <v>Sửa chữa giày, dép, hàng da và giả da</v>
      </c>
      <c r="H2154" s="179" t="str">
        <f>'Energy consumption (raw)'!G2104</f>
        <v>Industry</v>
      </c>
      <c r="I2154" s="179" t="str">
        <f>'Energy consumption (raw)'!I2104</f>
        <v>15 Manufacture of leather and related products</v>
      </c>
      <c r="J2154" s="179" t="str">
        <f>INDEX(Sector!$E$6:$E$46,MATCH('Energy consumption (toe)'!I2154,Sector!$B$6:$B$46,FALSE))</f>
        <v>Manufacture of leather and related products</v>
      </c>
      <c r="K2154" s="179">
        <f>IFERROR('Energy consumption (raw)'!J2104*Lists!$H$84,)</f>
        <v>34620.281741999999</v>
      </c>
      <c r="L2154" s="179">
        <f>'Energy consumption (raw)'!K2104*Lists!$H$84</f>
        <v>34620.281741999999</v>
      </c>
      <c r="M2154" s="179">
        <f>'Energy consumption (raw)'!L2104*Lists!$H$84</f>
        <v>0</v>
      </c>
      <c r="N2154" s="179">
        <f>'Energy consumption (raw)'!M2104*Lists!$H$84</f>
        <v>0</v>
      </c>
      <c r="O2154" s="178">
        <f t="shared" si="147"/>
        <v>34620.281741999999</v>
      </c>
      <c r="P2154">
        <f>'Energy consumption (raw)'!N2104*Lists!$H$85</f>
        <v>0</v>
      </c>
      <c r="Q2154">
        <f>'Energy consumption (raw)'!O2104*Lists!$H$86</f>
        <v>0</v>
      </c>
      <c r="R2154">
        <f>'Energy consumption (raw)'!P2104*Lists!$H$87</f>
        <v>0</v>
      </c>
      <c r="S2154">
        <f>'Energy consumption (raw)'!Q2104*Lists!$H$88</f>
        <v>0</v>
      </c>
      <c r="T2154">
        <f>'Energy consumption (raw)'!R2104*Lists!$H$89</f>
        <v>0</v>
      </c>
      <c r="U2154">
        <f>'Energy consumption (raw)'!S2104*Lists!$H$90</f>
        <v>0</v>
      </c>
      <c r="V2154">
        <f>'Energy consumption (raw)'!T2104*Lists!$H$91</f>
        <v>0</v>
      </c>
      <c r="W2154">
        <f>'Energy consumption (raw)'!U2104*Lists!$H$92</f>
        <v>0</v>
      </c>
      <c r="X2154">
        <f>'Energy consumption (raw)'!V2104*Lists!$H$93</f>
        <v>0</v>
      </c>
      <c r="Y2154">
        <f>'Energy consumption (raw)'!W2104*Lists!$H$94</f>
        <v>0</v>
      </c>
      <c r="Z2154">
        <f>'Energy consumption (raw)'!X2104*Lists!$H$96*1000000</f>
        <v>0</v>
      </c>
      <c r="AA2154">
        <f>'Energy consumption (raw)'!Y2104*Lists!$H$97</f>
        <v>0</v>
      </c>
      <c r="AB2154">
        <f>'Energy consumption (raw)'!Z2104*Lists!$H$96</f>
        <v>0</v>
      </c>
      <c r="AC2154">
        <f>'Energy consumption (raw)'!AA2104*Lists!$H$98</f>
        <v>0</v>
      </c>
      <c r="AD2154">
        <f>'Energy consumption (raw)'!AB2104*Lists!$H$99</f>
        <v>0</v>
      </c>
      <c r="AE2154">
        <f>'Energy consumption (raw)'!AC2104*Lists!$H$101</f>
        <v>0</v>
      </c>
      <c r="AF2154">
        <f>'Energy consumption (raw)'!AD2104*Lists!$H$101</f>
        <v>0</v>
      </c>
      <c r="AG2154">
        <f>'Energy consumption (raw)'!AE2104*Lists!$H$101</f>
        <v>0</v>
      </c>
      <c r="AH2154">
        <f>'Energy consumption (raw)'!AF2104*Lists!$H$100</f>
        <v>0</v>
      </c>
      <c r="AI2154" s="167">
        <f t="shared" si="148"/>
        <v>34620.281741999999</v>
      </c>
      <c r="AJ2154" s="179">
        <f>'Energy consumption (raw)'!AG2104</f>
        <v>34620.281741999999</v>
      </c>
      <c r="AK2154" s="179">
        <f>'Energy consumption (raw)'!AH2104</f>
        <v>38311</v>
      </c>
      <c r="AL2154">
        <f>IF(ROUND(AI2154,-3)=ROUND('Energy consumption (raw)'!AG2104,-3),1,0)</f>
        <v>1</v>
      </c>
      <c r="AM2154" s="179" t="str">
        <f>'Energy consumption (raw)'!AJ2104</f>
        <v>50. Ho Chi Minh</v>
      </c>
      <c r="AN2154">
        <f>VLOOKUP(AM2154,Lists!$F$9:$G$71,2,FALSE)</f>
        <v>1</v>
      </c>
    </row>
    <row r="2155" spans="2:40" x14ac:dyDescent="0.25">
      <c r="B2155" s="65" t="str">
        <f t="shared" si="146"/>
        <v>Industry2003</v>
      </c>
      <c r="C2155" s="179">
        <f>'Energy consumption (raw)'!B2105</f>
        <v>2003</v>
      </c>
      <c r="D2155" s="179">
        <f>'Energy consumption (raw)'!C2105</f>
        <v>0</v>
      </c>
      <c r="E2155" s="179">
        <f>'Energy consumption (raw)'!D2105</f>
        <v>0</v>
      </c>
      <c r="F2155" s="179" t="str">
        <f>'Energy consumption (raw)'!E2105</f>
        <v>Công nghiệp</v>
      </c>
      <c r="G2155" s="179" t="str">
        <f>'Energy consumption (raw)'!F2105</f>
        <v>Sãn xuất linh kiện điện tử</v>
      </c>
      <c r="H2155" s="179" t="str">
        <f>'Energy consumption (raw)'!G2105</f>
        <v>Industry</v>
      </c>
      <c r="I2155" s="179" t="str">
        <f>'Energy consumption (raw)'!I2105</f>
        <v>26 Manufacture of computer, electronic and optical products</v>
      </c>
      <c r="J2155" s="179" t="str">
        <f>INDEX(Sector!$E$6:$E$46,MATCH('Energy consumption (toe)'!I2155,Sector!$B$6:$B$46,FALSE))</f>
        <v>Manufacture of computer, electronic and optical products</v>
      </c>
      <c r="K2155" s="179">
        <f>IFERROR('Energy consumption (raw)'!J2105*Lists!$H$84,)</f>
        <v>22978.901759100001</v>
      </c>
      <c r="L2155" s="179">
        <f>'Energy consumption (raw)'!K2105*Lists!$H$84</f>
        <v>22917.411048900001</v>
      </c>
      <c r="M2155" s="179">
        <f>'Energy consumption (raw)'!L2105*Lists!$H$84</f>
        <v>0</v>
      </c>
      <c r="N2155" s="179">
        <f>'Energy consumption (raw)'!M2105*Lists!$H$84</f>
        <v>0</v>
      </c>
      <c r="O2155" s="178">
        <f t="shared" si="147"/>
        <v>22917.411048900001</v>
      </c>
      <c r="P2155">
        <f>'Energy consumption (raw)'!N2105*Lists!$H$85</f>
        <v>0</v>
      </c>
      <c r="Q2155">
        <f>'Energy consumption (raw)'!O2105*Lists!$H$86</f>
        <v>0</v>
      </c>
      <c r="R2155">
        <f>'Energy consumption (raw)'!P2105*Lists!$H$87</f>
        <v>0</v>
      </c>
      <c r="S2155">
        <f>'Energy consumption (raw)'!Q2105*Lists!$H$88</f>
        <v>0</v>
      </c>
      <c r="T2155">
        <f>'Energy consumption (raw)'!R2105*Lists!$H$89</f>
        <v>0</v>
      </c>
      <c r="U2155">
        <f>'Energy consumption (raw)'!S2105*Lists!$H$90</f>
        <v>0</v>
      </c>
      <c r="V2155">
        <f>'Energy consumption (raw)'!T2105*Lists!$H$91</f>
        <v>0</v>
      </c>
      <c r="W2155">
        <f>'Energy consumption (raw)'!U2105*Lists!$H$92</f>
        <v>0</v>
      </c>
      <c r="X2155">
        <f>'Energy consumption (raw)'!V2105*Lists!$H$93</f>
        <v>0</v>
      </c>
      <c r="Y2155">
        <f>'Energy consumption (raw)'!W2105*Lists!$H$94</f>
        <v>0</v>
      </c>
      <c r="Z2155">
        <f>'Energy consumption (raw)'!X2105*Lists!$H$96*1000000</f>
        <v>0</v>
      </c>
      <c r="AA2155">
        <f>'Energy consumption (raw)'!Y2105*Lists!$H$97</f>
        <v>0</v>
      </c>
      <c r="AB2155">
        <f>'Energy consumption (raw)'!Z2105*Lists!$H$96</f>
        <v>0</v>
      </c>
      <c r="AC2155">
        <f>'Energy consumption (raw)'!AA2105*Lists!$H$98</f>
        <v>0</v>
      </c>
      <c r="AD2155">
        <f>'Energy consumption (raw)'!AB2105*Lists!$H$99</f>
        <v>0</v>
      </c>
      <c r="AE2155">
        <f>'Energy consumption (raw)'!AC2105*Lists!$H$101</f>
        <v>0</v>
      </c>
      <c r="AF2155">
        <f>'Energy consumption (raw)'!AD2105*Lists!$H$101</f>
        <v>0</v>
      </c>
      <c r="AG2155">
        <f>'Energy consumption (raw)'!AE2105*Lists!$H$101</f>
        <v>0</v>
      </c>
      <c r="AH2155">
        <f>'Energy consumption (raw)'!AF2105*Lists!$H$100</f>
        <v>0</v>
      </c>
      <c r="AI2155" s="167">
        <f t="shared" si="148"/>
        <v>22917.411048900001</v>
      </c>
      <c r="AJ2155" s="179">
        <f>'Energy consumption (raw)'!AG2105</f>
        <v>22917.411048900001</v>
      </c>
      <c r="AK2155" s="179">
        <f>'Energy consumption (raw)'!AH2105</f>
        <v>25151</v>
      </c>
      <c r="AL2155">
        <f>IF(ROUND(AI2155,-3)=ROUND('Energy consumption (raw)'!AG2105,-3),1,0)</f>
        <v>1</v>
      </c>
      <c r="AM2155" s="179" t="str">
        <f>'Energy consumption (raw)'!AJ2105</f>
        <v>50. Ho Chi Minh</v>
      </c>
      <c r="AN2155">
        <f>VLOOKUP(AM2155,Lists!$F$9:$G$71,2,FALSE)</f>
        <v>1</v>
      </c>
    </row>
    <row r="2156" spans="2:40" x14ac:dyDescent="0.25">
      <c r="B2156" s="65" t="str">
        <f t="shared" si="146"/>
        <v>Industry2004</v>
      </c>
      <c r="C2156" s="179">
        <f>'Energy consumption (raw)'!B2106</f>
        <v>2004</v>
      </c>
      <c r="D2156" s="179">
        <f>'Energy consumption (raw)'!C2106</f>
        <v>0</v>
      </c>
      <c r="E2156" s="179">
        <f>'Energy consumption (raw)'!D2106</f>
        <v>0</v>
      </c>
      <c r="F2156" s="179" t="str">
        <f>'Energy consumption (raw)'!E2106</f>
        <v>Công nghiệp</v>
      </c>
      <c r="G2156" s="179" t="str">
        <f>'Energy consumption (raw)'!F2106</f>
        <v>Sản xuất sắt, thép gang</v>
      </c>
      <c r="H2156" s="179" t="str">
        <f>'Energy consumption (raw)'!G2106</f>
        <v>Industry</v>
      </c>
      <c r="I2156" s="179" t="str">
        <f>'Energy consumption (raw)'!I2106</f>
        <v>24 Manufacture of basic metals</v>
      </c>
      <c r="J2156" s="179" t="str">
        <f>INDEX(Sector!$E$6:$E$46,MATCH('Energy consumption (toe)'!I2156,Sector!$B$6:$B$46,FALSE))</f>
        <v>Manufacture of basic metals</v>
      </c>
      <c r="K2156" s="179">
        <f>IFERROR('Energy consumption (raw)'!J2106*Lists!$H$84,)</f>
        <v>0</v>
      </c>
      <c r="L2156" s="179">
        <f>'Energy consumption (raw)'!K2106*Lists!$H$84</f>
        <v>21061.76484</v>
      </c>
      <c r="M2156" s="179">
        <f>'Energy consumption (raw)'!L2106*Lists!$H$84</f>
        <v>0</v>
      </c>
      <c r="N2156" s="179">
        <f>'Energy consumption (raw)'!M2106*Lists!$H$84</f>
        <v>0</v>
      </c>
      <c r="O2156" s="178">
        <f t="shared" si="147"/>
        <v>21061.76484</v>
      </c>
      <c r="P2156">
        <f>'Energy consumption (raw)'!N2106*Lists!$H$85</f>
        <v>1528.1</v>
      </c>
      <c r="Q2156">
        <f>'Energy consumption (raw)'!O2106*Lists!$H$86</f>
        <v>0</v>
      </c>
      <c r="R2156">
        <f>'Energy consumption (raw)'!P2106*Lists!$H$87</f>
        <v>0</v>
      </c>
      <c r="S2156">
        <f>'Energy consumption (raw)'!Q2106*Lists!$H$88</f>
        <v>0</v>
      </c>
      <c r="T2156">
        <f>'Energy consumption (raw)'!R2106*Lists!$H$89</f>
        <v>194.25899999999999</v>
      </c>
      <c r="U2156">
        <f>'Energy consumption (raw)'!S2106*Lists!$H$90</f>
        <v>0</v>
      </c>
      <c r="V2156">
        <f>'Energy consumption (raw)'!T2106*Lists!$H$91</f>
        <v>0</v>
      </c>
      <c r="W2156">
        <f>'Energy consumption (raw)'!U2106*Lists!$H$92</f>
        <v>0</v>
      </c>
      <c r="X2156">
        <f>'Energy consumption (raw)'!V2106*Lists!$H$93</f>
        <v>12.075000000000001</v>
      </c>
      <c r="Y2156">
        <f>'Energy consumption (raw)'!W2106*Lists!$H$94</f>
        <v>0</v>
      </c>
      <c r="Z2156">
        <f>'Energy consumption (raw)'!X2106*Lists!$H$96*1000000</f>
        <v>1475.9999999999998</v>
      </c>
      <c r="AA2156">
        <f>'Energy consumption (raw)'!Y2106*Lists!$H$97</f>
        <v>14.649600000000001</v>
      </c>
      <c r="AB2156">
        <f>'Energy consumption (raw)'!Z2106*Lists!$H$96</f>
        <v>0</v>
      </c>
      <c r="AC2156">
        <f>'Energy consumption (raw)'!AA2106*Lists!$H$98</f>
        <v>0</v>
      </c>
      <c r="AD2156">
        <f>'Energy consumption (raw)'!AB2106*Lists!$H$99</f>
        <v>0</v>
      </c>
      <c r="AE2156">
        <f>'Energy consumption (raw)'!AC2106*Lists!$H$101</f>
        <v>0</v>
      </c>
      <c r="AF2156">
        <f>'Energy consumption (raw)'!AD2106*Lists!$H$101</f>
        <v>0</v>
      </c>
      <c r="AG2156">
        <f>'Energy consumption (raw)'!AE2106*Lists!$H$101</f>
        <v>0</v>
      </c>
      <c r="AH2156">
        <f>'Energy consumption (raw)'!AF2106*Lists!$H$100</f>
        <v>0</v>
      </c>
      <c r="AI2156" s="167">
        <f t="shared" si="148"/>
        <v>24286.848439999998</v>
      </c>
      <c r="AJ2156" s="179">
        <f>'Energy consumption (raw)'!AG2106</f>
        <v>24286.848439999998</v>
      </c>
      <c r="AK2156" s="179">
        <f>'Energy consumption (raw)'!AH2106</f>
        <v>34137</v>
      </c>
      <c r="AL2156">
        <f>IF(ROUND(AI2156,-3)=ROUND('Energy consumption (raw)'!AG2106,-3),1,0)</f>
        <v>1</v>
      </c>
      <c r="AM2156" s="179" t="str">
        <f>'Energy consumption (raw)'!AJ2106</f>
        <v>50. Ho Chi Minh</v>
      </c>
      <c r="AN2156">
        <f>VLOOKUP(AM2156,Lists!$F$9:$G$71,2,FALSE)</f>
        <v>1</v>
      </c>
    </row>
    <row r="2157" spans="2:40" x14ac:dyDescent="0.25">
      <c r="B2157" s="65" t="str">
        <f t="shared" si="146"/>
        <v>Industry2005</v>
      </c>
      <c r="C2157" s="179">
        <f>'Energy consumption (raw)'!B2107</f>
        <v>2005</v>
      </c>
      <c r="D2157" s="179">
        <f>'Energy consumption (raw)'!C2107</f>
        <v>0</v>
      </c>
      <c r="E2157" s="179">
        <f>'Energy consumption (raw)'!D2107</f>
        <v>0</v>
      </c>
      <c r="F2157" s="179" t="str">
        <f>'Energy consumption (raw)'!E2107</f>
        <v>Công nghiệp</v>
      </c>
      <c r="G2157" s="179" t="str">
        <f>'Energy consumption (raw)'!F2107</f>
        <v>Sãn xuất linh kiện điện tử</v>
      </c>
      <c r="H2157" s="179" t="str">
        <f>'Energy consumption (raw)'!G2107</f>
        <v>Industry</v>
      </c>
      <c r="I2157" s="179" t="str">
        <f>'Energy consumption (raw)'!I2107</f>
        <v>26 Manufacture of computer, electronic and optical products</v>
      </c>
      <c r="J2157" s="179" t="str">
        <f>INDEX(Sector!$E$6:$E$46,MATCH('Energy consumption (toe)'!I2157,Sector!$B$6:$B$46,FALSE))</f>
        <v>Manufacture of computer, electronic and optical products</v>
      </c>
      <c r="K2157" s="179">
        <f>IFERROR('Energy consumption (raw)'!J2107*Lists!$H$84,)</f>
        <v>0</v>
      </c>
      <c r="L2157" s="179">
        <f>'Energy consumption (raw)'!K2107*Lists!$H$84</f>
        <v>35431.446100000001</v>
      </c>
      <c r="M2157" s="179">
        <f>'Energy consumption (raw)'!L2107*Lists!$H$84</f>
        <v>0</v>
      </c>
      <c r="N2157" s="179">
        <f>'Energy consumption (raw)'!M2107*Lists!$H$84</f>
        <v>0</v>
      </c>
      <c r="O2157" s="178">
        <f t="shared" si="147"/>
        <v>35431.446100000001</v>
      </c>
      <c r="P2157">
        <f>'Energy consumption (raw)'!N2107*Lists!$H$85</f>
        <v>0</v>
      </c>
      <c r="Q2157">
        <f>'Energy consumption (raw)'!O2107*Lists!$H$86</f>
        <v>0</v>
      </c>
      <c r="R2157">
        <f>'Energy consumption (raw)'!P2107*Lists!$H$87</f>
        <v>0</v>
      </c>
      <c r="S2157">
        <f>'Energy consumption (raw)'!Q2107*Lists!$H$88</f>
        <v>0</v>
      </c>
      <c r="T2157">
        <f>'Energy consumption (raw)'!R2107*Lists!$H$89</f>
        <v>0</v>
      </c>
      <c r="U2157">
        <f>'Energy consumption (raw)'!S2107*Lists!$H$90</f>
        <v>0</v>
      </c>
      <c r="V2157">
        <f>'Energy consumption (raw)'!T2107*Lists!$H$91</f>
        <v>0</v>
      </c>
      <c r="W2157">
        <f>'Energy consumption (raw)'!U2107*Lists!$H$92</f>
        <v>0</v>
      </c>
      <c r="X2157">
        <f>'Energy consumption (raw)'!V2107*Lists!$H$93</f>
        <v>0</v>
      </c>
      <c r="Y2157">
        <f>'Energy consumption (raw)'!W2107*Lists!$H$94</f>
        <v>0</v>
      </c>
      <c r="Z2157">
        <f>'Energy consumption (raw)'!X2107*Lists!$H$96*1000000</f>
        <v>0</v>
      </c>
      <c r="AA2157">
        <f>'Energy consumption (raw)'!Y2107*Lists!$H$97</f>
        <v>0</v>
      </c>
      <c r="AB2157">
        <f>'Energy consumption (raw)'!Z2107*Lists!$H$96</f>
        <v>0</v>
      </c>
      <c r="AC2157">
        <f>'Energy consumption (raw)'!AA2107*Lists!$H$98</f>
        <v>0</v>
      </c>
      <c r="AD2157">
        <f>'Energy consumption (raw)'!AB2107*Lists!$H$99</f>
        <v>0</v>
      </c>
      <c r="AE2157">
        <f>'Energy consumption (raw)'!AC2107*Lists!$H$101</f>
        <v>0</v>
      </c>
      <c r="AF2157">
        <f>'Energy consumption (raw)'!AD2107*Lists!$H$101</f>
        <v>0</v>
      </c>
      <c r="AG2157">
        <f>'Energy consumption (raw)'!AE2107*Lists!$H$101</f>
        <v>0</v>
      </c>
      <c r="AH2157">
        <f>'Energy consumption (raw)'!AF2107*Lists!$H$100</f>
        <v>0</v>
      </c>
      <c r="AI2157" s="167">
        <f t="shared" si="148"/>
        <v>35431.446100000001</v>
      </c>
      <c r="AJ2157" s="179">
        <f>'Energy consumption (raw)'!AG2107</f>
        <v>35431.446100000001</v>
      </c>
      <c r="AK2157" s="179">
        <f>'Energy consumption (raw)'!AH2107</f>
        <v>25575</v>
      </c>
      <c r="AL2157">
        <f>IF(ROUND(AI2157,-3)=ROUND('Energy consumption (raw)'!AG2107,-3),1,0)</f>
        <v>1</v>
      </c>
      <c r="AM2157" s="179" t="str">
        <f>'Energy consumption (raw)'!AJ2107</f>
        <v>50. Ho Chi Minh</v>
      </c>
      <c r="AN2157">
        <f>VLOOKUP(AM2157,Lists!$F$9:$G$71,2,FALSE)</f>
        <v>1</v>
      </c>
    </row>
    <row r="2158" spans="2:40" x14ac:dyDescent="0.25">
      <c r="B2158" s="65" t="str">
        <f t="shared" si="146"/>
        <v>Industry2006</v>
      </c>
      <c r="C2158" s="179">
        <f>'Energy consumption (raw)'!B2108</f>
        <v>2006</v>
      </c>
      <c r="D2158" s="179">
        <f>'Energy consumption (raw)'!C2108</f>
        <v>0</v>
      </c>
      <c r="E2158" s="179">
        <f>'Energy consumption (raw)'!D2108</f>
        <v>0</v>
      </c>
      <c r="F2158" s="179" t="str">
        <f>'Energy consumption (raw)'!E2108</f>
        <v>Công nghiệp</v>
      </c>
      <c r="G2158" s="179" t="str">
        <f>'Energy consumption (raw)'!F2108</f>
        <v>Sản xuất thuốc lá</v>
      </c>
      <c r="H2158" s="179" t="str">
        <f>'Energy consumption (raw)'!G2108</f>
        <v>Industry</v>
      </c>
      <c r="I2158" s="179" t="str">
        <f>'Energy consumption (raw)'!I2108</f>
        <v>12 Manufacture of tobacco products</v>
      </c>
      <c r="J2158" s="179" t="str">
        <f>INDEX(Sector!$E$6:$E$46,MATCH('Energy consumption (toe)'!I2158,Sector!$B$6:$B$46,FALSE))</f>
        <v>Manufacture of tobacco products</v>
      </c>
      <c r="K2158" s="179">
        <f>IFERROR('Energy consumption (raw)'!J2108*Lists!$H$84,)</f>
        <v>3631.6048000000001</v>
      </c>
      <c r="L2158" s="179">
        <f>'Energy consumption (raw)'!K2108*Lists!$H$84</f>
        <v>5070.281027</v>
      </c>
      <c r="M2158" s="179">
        <f>'Energy consumption (raw)'!L2108*Lists!$H$84</f>
        <v>0</v>
      </c>
      <c r="N2158" s="179">
        <f>'Energy consumption (raw)'!M2108*Lists!$H$84</f>
        <v>0</v>
      </c>
      <c r="O2158" s="178">
        <f t="shared" si="147"/>
        <v>5070.281027</v>
      </c>
      <c r="P2158">
        <f>'Energy consumption (raw)'!N2108*Lists!$H$85</f>
        <v>0</v>
      </c>
      <c r="Q2158">
        <f>'Energy consumption (raw)'!O2108*Lists!$H$86</f>
        <v>0</v>
      </c>
      <c r="R2158">
        <f>'Energy consumption (raw)'!P2108*Lists!$H$87</f>
        <v>0</v>
      </c>
      <c r="S2158">
        <f>'Energy consumption (raw)'!Q2108*Lists!$H$88</f>
        <v>0</v>
      </c>
      <c r="T2158">
        <f>'Energy consumption (raw)'!R2108*Lists!$H$89</f>
        <v>597.72</v>
      </c>
      <c r="U2158">
        <f>'Energy consumption (raw)'!S2108*Lists!$H$90</f>
        <v>0</v>
      </c>
      <c r="V2158">
        <f>'Energy consumption (raw)'!T2108*Lists!$H$91</f>
        <v>45.54</v>
      </c>
      <c r="W2158">
        <f>'Energy consumption (raw)'!U2108*Lists!$H$92</f>
        <v>0</v>
      </c>
      <c r="X2158">
        <f>'Energy consumption (raw)'!V2108*Lists!$H$93</f>
        <v>106.05000000000001</v>
      </c>
      <c r="Y2158">
        <f>'Energy consumption (raw)'!W2108*Lists!$H$94</f>
        <v>0</v>
      </c>
      <c r="Z2158">
        <f>'Energy consumption (raw)'!X2108*Lists!$H$96*1000000</f>
        <v>0</v>
      </c>
      <c r="AA2158">
        <f>'Energy consumption (raw)'!Y2108*Lists!$H$97</f>
        <v>0</v>
      </c>
      <c r="AB2158">
        <f>'Energy consumption (raw)'!Z2108*Lists!$H$96</f>
        <v>0</v>
      </c>
      <c r="AC2158">
        <f>'Energy consumption (raw)'!AA2108*Lists!$H$98</f>
        <v>0</v>
      </c>
      <c r="AD2158">
        <f>'Energy consumption (raw)'!AB2108*Lists!$H$99</f>
        <v>0</v>
      </c>
      <c r="AE2158">
        <f>'Energy consumption (raw)'!AC2108*Lists!$H$101</f>
        <v>0</v>
      </c>
      <c r="AF2158">
        <f>'Energy consumption (raw)'!AD2108*Lists!$H$101</f>
        <v>0</v>
      </c>
      <c r="AG2158">
        <f>'Energy consumption (raw)'!AE2108*Lists!$H$101</f>
        <v>0</v>
      </c>
      <c r="AH2158">
        <f>'Energy consumption (raw)'!AF2108*Lists!$H$100</f>
        <v>0</v>
      </c>
      <c r="AI2158" s="167">
        <f t="shared" si="148"/>
        <v>5819.5910270000004</v>
      </c>
      <c r="AJ2158" s="179">
        <f>'Energy consumption (raw)'!AG2108</f>
        <v>5819.5910270000004</v>
      </c>
      <c r="AK2158" s="179">
        <f>'Energy consumption (raw)'!AH2108</f>
        <v>5615</v>
      </c>
      <c r="AL2158">
        <f>IF(ROUND(AI2158,-3)=ROUND('Energy consumption (raw)'!AG2108,-3),1,0)</f>
        <v>1</v>
      </c>
      <c r="AM2158" s="179" t="str">
        <f>'Energy consumption (raw)'!AJ2108</f>
        <v>50. Ho Chi Minh</v>
      </c>
      <c r="AN2158">
        <f>VLOOKUP(AM2158,Lists!$F$9:$G$71,2,FALSE)</f>
        <v>1</v>
      </c>
    </row>
    <row r="2159" spans="2:40" x14ac:dyDescent="0.25">
      <c r="B2159" s="65" t="str">
        <f t="shared" si="146"/>
        <v>Industry2007</v>
      </c>
      <c r="C2159" s="179">
        <f>'Energy consumption (raw)'!B2109</f>
        <v>2007</v>
      </c>
      <c r="D2159" s="179">
        <f>'Energy consumption (raw)'!C2109</f>
        <v>0</v>
      </c>
      <c r="E2159" s="179">
        <f>'Energy consumption (raw)'!D2109</f>
        <v>0</v>
      </c>
      <c r="F2159" s="179" t="str">
        <f>'Energy consumption (raw)'!E2109</f>
        <v>Công nghiệp</v>
      </c>
      <c r="G2159" s="179" t="str">
        <f>'Energy consumption (raw)'!F2109</f>
        <v>Sản xuất hàng may sẵn (trừ trang phục)</v>
      </c>
      <c r="H2159" s="179" t="str">
        <f>'Energy consumption (raw)'!G2109</f>
        <v>Industry</v>
      </c>
      <c r="I2159" s="179" t="str">
        <f>'Energy consumption (raw)'!I2109</f>
        <v>13 Manufacture of textiles</v>
      </c>
      <c r="J2159" s="179" t="str">
        <f>INDEX(Sector!$E$6:$E$46,MATCH('Energy consumption (toe)'!I2159,Sector!$B$6:$B$46,FALSE))</f>
        <v>Manufacture of textiles</v>
      </c>
      <c r="K2159" s="179">
        <f>IFERROR('Energy consumption (raw)'!J2109*Lists!$H$84,)</f>
        <v>10788.488738800001</v>
      </c>
      <c r="L2159" s="179">
        <f>'Energy consumption (raw)'!K2109*Lists!$H$84</f>
        <v>11226.4902736</v>
      </c>
      <c r="M2159" s="179">
        <f>'Energy consumption (raw)'!L2109*Lists!$H$84</f>
        <v>0</v>
      </c>
      <c r="N2159" s="179">
        <f>'Energy consumption (raw)'!M2109*Lists!$H$84</f>
        <v>0</v>
      </c>
      <c r="O2159" s="178">
        <f t="shared" si="147"/>
        <v>11226.4902736</v>
      </c>
      <c r="P2159">
        <f>'Energy consumption (raw)'!N2109*Lists!$H$85</f>
        <v>0</v>
      </c>
      <c r="Q2159">
        <f>'Energy consumption (raw)'!O2109*Lists!$H$86</f>
        <v>0</v>
      </c>
      <c r="R2159">
        <f>'Energy consumption (raw)'!P2109*Lists!$H$87</f>
        <v>0</v>
      </c>
      <c r="S2159">
        <f>'Energy consumption (raw)'!Q2109*Lists!$H$88</f>
        <v>0</v>
      </c>
      <c r="T2159">
        <f>'Energy consumption (raw)'!R2109*Lists!$H$89</f>
        <v>0</v>
      </c>
      <c r="U2159">
        <f>'Energy consumption (raw)'!S2109*Lists!$H$90</f>
        <v>0</v>
      </c>
      <c r="V2159">
        <f>'Energy consumption (raw)'!T2109*Lists!$H$91</f>
        <v>0</v>
      </c>
      <c r="W2159">
        <f>'Energy consumption (raw)'!U2109*Lists!$H$92</f>
        <v>0</v>
      </c>
      <c r="X2159">
        <f>'Energy consumption (raw)'!V2109*Lists!$H$93</f>
        <v>0</v>
      </c>
      <c r="Y2159">
        <f>'Energy consumption (raw)'!W2109*Lists!$H$94</f>
        <v>0</v>
      </c>
      <c r="Z2159">
        <f>'Energy consumption (raw)'!X2109*Lists!$H$96*1000000</f>
        <v>0</v>
      </c>
      <c r="AA2159">
        <f>'Energy consumption (raw)'!Y2109*Lists!$H$97</f>
        <v>0</v>
      </c>
      <c r="AB2159">
        <f>'Energy consumption (raw)'!Z2109*Lists!$H$96</f>
        <v>0</v>
      </c>
      <c r="AC2159">
        <f>'Energy consumption (raw)'!AA2109*Lists!$H$98</f>
        <v>0</v>
      </c>
      <c r="AD2159">
        <f>'Energy consumption (raw)'!AB2109*Lists!$H$99</f>
        <v>0</v>
      </c>
      <c r="AE2159">
        <f>'Energy consumption (raw)'!AC2109*Lists!$H$101</f>
        <v>0</v>
      </c>
      <c r="AF2159">
        <f>'Energy consumption (raw)'!AD2109*Lists!$H$101</f>
        <v>0</v>
      </c>
      <c r="AG2159">
        <f>'Energy consumption (raw)'!AE2109*Lists!$H$101</f>
        <v>0</v>
      </c>
      <c r="AH2159">
        <f>'Energy consumption (raw)'!AF2109*Lists!$H$100</f>
        <v>0</v>
      </c>
      <c r="AI2159" s="167">
        <f t="shared" si="148"/>
        <v>11226.4902736</v>
      </c>
      <c r="AJ2159" s="179">
        <f>'Energy consumption (raw)'!AG2109</f>
        <v>11226.4902736</v>
      </c>
      <c r="AK2159" s="179">
        <f>'Energy consumption (raw)'!AH2109</f>
        <v>11561</v>
      </c>
      <c r="AL2159">
        <f>IF(ROUND(AI2159,-3)=ROUND('Energy consumption (raw)'!AG2109,-3),1,0)</f>
        <v>1</v>
      </c>
      <c r="AM2159" s="179" t="str">
        <f>'Energy consumption (raw)'!AJ2109</f>
        <v>50. Ho Chi Minh</v>
      </c>
      <c r="AN2159">
        <f>VLOOKUP(AM2159,Lists!$F$9:$G$71,2,FALSE)</f>
        <v>1</v>
      </c>
    </row>
    <row r="2160" spans="2:40" x14ac:dyDescent="0.25">
      <c r="B2160" s="65" t="str">
        <f t="shared" si="146"/>
        <v>Industry2008</v>
      </c>
      <c r="C2160" s="179">
        <f>'Energy consumption (raw)'!B2110</f>
        <v>2008</v>
      </c>
      <c r="D2160" s="179">
        <f>'Energy consumption (raw)'!C2110</f>
        <v>0</v>
      </c>
      <c r="E2160" s="179">
        <f>'Energy consumption (raw)'!D2110</f>
        <v>0</v>
      </c>
      <c r="F2160" s="179" t="str">
        <f>'Energy consumption (raw)'!E2110</f>
        <v>Công nghiệp</v>
      </c>
      <c r="G2160" s="179" t="str">
        <f>'Energy consumption (raw)'!F2110</f>
        <v>Sản xuất sợi</v>
      </c>
      <c r="H2160" s="179" t="str">
        <f>'Energy consumption (raw)'!G2110</f>
        <v>Industry</v>
      </c>
      <c r="I2160" s="179" t="str">
        <f>'Energy consumption (raw)'!I2110</f>
        <v>13 Manufacture of textiles</v>
      </c>
      <c r="J2160" s="179" t="str">
        <f>INDEX(Sector!$E$6:$E$46,MATCH('Energy consumption (toe)'!I2160,Sector!$B$6:$B$46,FALSE))</f>
        <v>Manufacture of textiles</v>
      </c>
      <c r="K2160" s="179">
        <f>IFERROR('Energy consumption (raw)'!J2110*Lists!$H$84,)</f>
        <v>6171.7268890000005</v>
      </c>
      <c r="L2160" s="179">
        <f>'Energy consumption (raw)'!K2110*Lists!$H$84</f>
        <v>7302.6250721000006</v>
      </c>
      <c r="M2160" s="179">
        <f>'Energy consumption (raw)'!L2110*Lists!$H$84</f>
        <v>0</v>
      </c>
      <c r="N2160" s="179">
        <f>'Energy consumption (raw)'!M2110*Lists!$H$84</f>
        <v>0</v>
      </c>
      <c r="O2160" s="178">
        <f t="shared" si="147"/>
        <v>7302.6250721000006</v>
      </c>
      <c r="P2160">
        <f>'Energy consumption (raw)'!N2110*Lists!$H$85</f>
        <v>0</v>
      </c>
      <c r="Q2160">
        <f>'Energy consumption (raw)'!O2110*Lists!$H$86</f>
        <v>0</v>
      </c>
      <c r="R2160">
        <f>'Energy consumption (raw)'!P2110*Lists!$H$87</f>
        <v>0</v>
      </c>
      <c r="S2160">
        <f>'Energy consumption (raw)'!Q2110*Lists!$H$88</f>
        <v>0</v>
      </c>
      <c r="T2160">
        <f>'Energy consumption (raw)'!R2110*Lists!$H$89</f>
        <v>0</v>
      </c>
      <c r="U2160">
        <f>'Energy consumption (raw)'!S2110*Lists!$H$90</f>
        <v>0</v>
      </c>
      <c r="V2160">
        <f>'Energy consumption (raw)'!T2110*Lists!$H$91</f>
        <v>0</v>
      </c>
      <c r="W2160">
        <f>'Energy consumption (raw)'!U2110*Lists!$H$92</f>
        <v>0</v>
      </c>
      <c r="X2160">
        <f>'Energy consumption (raw)'!V2110*Lists!$H$93</f>
        <v>0</v>
      </c>
      <c r="Y2160">
        <f>'Energy consumption (raw)'!W2110*Lists!$H$94</f>
        <v>0</v>
      </c>
      <c r="Z2160">
        <f>'Energy consumption (raw)'!X2110*Lists!$H$96*1000000</f>
        <v>0</v>
      </c>
      <c r="AA2160">
        <f>'Energy consumption (raw)'!Y2110*Lists!$H$97</f>
        <v>0</v>
      </c>
      <c r="AB2160">
        <f>'Energy consumption (raw)'!Z2110*Lists!$H$96</f>
        <v>0</v>
      </c>
      <c r="AC2160">
        <f>'Energy consumption (raw)'!AA2110*Lists!$H$98</f>
        <v>0</v>
      </c>
      <c r="AD2160">
        <f>'Energy consumption (raw)'!AB2110*Lists!$H$99</f>
        <v>0</v>
      </c>
      <c r="AE2160">
        <f>'Energy consumption (raw)'!AC2110*Lists!$H$101</f>
        <v>0</v>
      </c>
      <c r="AF2160">
        <f>'Energy consumption (raw)'!AD2110*Lists!$H$101</f>
        <v>0</v>
      </c>
      <c r="AG2160">
        <f>'Energy consumption (raw)'!AE2110*Lists!$H$101</f>
        <v>0</v>
      </c>
      <c r="AH2160">
        <f>'Energy consumption (raw)'!AF2110*Lists!$H$100</f>
        <v>0</v>
      </c>
      <c r="AI2160" s="167">
        <f t="shared" si="148"/>
        <v>7302.6250721000006</v>
      </c>
      <c r="AJ2160" s="179">
        <f>'Energy consumption (raw)'!AG2110</f>
        <v>7302.6250721000006</v>
      </c>
      <c r="AK2160" s="179">
        <f>'Energy consumption (raw)'!AH2110</f>
        <v>8724</v>
      </c>
      <c r="AL2160">
        <f>IF(ROUND(AI2160,-3)=ROUND('Energy consumption (raw)'!AG2110,-3),1,0)</f>
        <v>1</v>
      </c>
      <c r="AM2160" s="179" t="str">
        <f>'Energy consumption (raw)'!AJ2110</f>
        <v>50. Ho Chi Minh</v>
      </c>
      <c r="AN2160">
        <f>VLOOKUP(AM2160,Lists!$F$9:$G$71,2,FALSE)</f>
        <v>1</v>
      </c>
    </row>
    <row r="2161" spans="2:40" x14ac:dyDescent="0.25">
      <c r="B2161" s="65" t="str">
        <f t="shared" si="146"/>
        <v>Industry2009</v>
      </c>
      <c r="C2161" s="179">
        <f>'Energy consumption (raw)'!B2111</f>
        <v>2009</v>
      </c>
      <c r="D2161" s="179">
        <f>'Energy consumption (raw)'!C2111</f>
        <v>0</v>
      </c>
      <c r="E2161" s="179">
        <f>'Energy consumption (raw)'!D2111</f>
        <v>0</v>
      </c>
      <c r="F2161" s="179" t="str">
        <f>'Energy consumption (raw)'!E2111</f>
        <v>Công nghiệp</v>
      </c>
      <c r="G2161" s="179" t="str">
        <f>'Energy consumption (raw)'!F2111</f>
        <v>Sửa chữa giày, dép, hàng da và giả da</v>
      </c>
      <c r="H2161" s="179" t="str">
        <f>'Energy consumption (raw)'!G2111</f>
        <v>Industry</v>
      </c>
      <c r="I2161" s="179" t="str">
        <f>'Energy consumption (raw)'!I2111</f>
        <v>15 Manufacture of leather and related products</v>
      </c>
      <c r="J2161" s="179" t="str">
        <f>INDEX(Sector!$E$6:$E$46,MATCH('Energy consumption (toe)'!I2161,Sector!$B$6:$B$46,FALSE))</f>
        <v>Manufacture of leather and related products</v>
      </c>
      <c r="K2161" s="179">
        <f>IFERROR('Energy consumption (raw)'!J2111*Lists!$H$84,)</f>
        <v>0</v>
      </c>
      <c r="L2161" s="179">
        <f>'Energy consumption (raw)'!K2111*Lists!$H$84</f>
        <v>11962.158881900001</v>
      </c>
      <c r="M2161" s="179">
        <f>'Energy consumption (raw)'!L2111*Lists!$H$84</f>
        <v>0</v>
      </c>
      <c r="N2161" s="179">
        <f>'Energy consumption (raw)'!M2111*Lists!$H$84</f>
        <v>0</v>
      </c>
      <c r="O2161" s="178">
        <f t="shared" si="147"/>
        <v>11962.158881900001</v>
      </c>
      <c r="P2161">
        <f>'Energy consumption (raw)'!N2111*Lists!$H$85</f>
        <v>0</v>
      </c>
      <c r="Q2161">
        <f>'Energy consumption (raw)'!O2111*Lists!$H$86</f>
        <v>0</v>
      </c>
      <c r="R2161">
        <f>'Energy consumption (raw)'!P2111*Lists!$H$87</f>
        <v>0</v>
      </c>
      <c r="S2161">
        <f>'Energy consumption (raw)'!Q2111*Lists!$H$88</f>
        <v>0</v>
      </c>
      <c r="T2161">
        <f>'Energy consumption (raw)'!R2111*Lists!$H$89</f>
        <v>19.89</v>
      </c>
      <c r="U2161">
        <f>'Energy consumption (raw)'!S2111*Lists!$H$90</f>
        <v>0</v>
      </c>
      <c r="V2161">
        <f>'Energy consumption (raw)'!T2111*Lists!$H$91</f>
        <v>0</v>
      </c>
      <c r="W2161">
        <f>'Energy consumption (raw)'!U2111*Lists!$H$92</f>
        <v>0</v>
      </c>
      <c r="X2161">
        <f>'Energy consumption (raw)'!V2111*Lists!$H$93</f>
        <v>0</v>
      </c>
      <c r="Y2161">
        <f>'Energy consumption (raw)'!W2111*Lists!$H$94</f>
        <v>0</v>
      </c>
      <c r="Z2161">
        <f>'Energy consumption (raw)'!X2111*Lists!$H$96*1000000</f>
        <v>0</v>
      </c>
      <c r="AA2161">
        <f>'Energy consumption (raw)'!Y2111*Lists!$H$97</f>
        <v>265.96000000000004</v>
      </c>
      <c r="AB2161">
        <f>'Energy consumption (raw)'!Z2111*Lists!$H$96</f>
        <v>0</v>
      </c>
      <c r="AC2161">
        <f>'Energy consumption (raw)'!AA2111*Lists!$H$98</f>
        <v>0</v>
      </c>
      <c r="AD2161">
        <f>'Energy consumption (raw)'!AB2111*Lists!$H$99</f>
        <v>0</v>
      </c>
      <c r="AE2161">
        <f>'Energy consumption (raw)'!AC2111*Lists!$H$101</f>
        <v>0</v>
      </c>
      <c r="AF2161">
        <f>'Energy consumption (raw)'!AD2111*Lists!$H$101</f>
        <v>0</v>
      </c>
      <c r="AG2161">
        <f>'Energy consumption (raw)'!AE2111*Lists!$H$101</f>
        <v>0</v>
      </c>
      <c r="AH2161">
        <f>'Energy consumption (raw)'!AF2111*Lists!$H$100</f>
        <v>0</v>
      </c>
      <c r="AI2161" s="167">
        <f t="shared" si="148"/>
        <v>12248.008881900001</v>
      </c>
      <c r="AJ2161" s="179">
        <f>'Energy consumption (raw)'!AG2111</f>
        <v>12248.008881900001</v>
      </c>
      <c r="AK2161" s="179">
        <f>'Energy consumption (raw)'!AH2111</f>
        <v>11046</v>
      </c>
      <c r="AL2161">
        <f>IF(ROUND(AI2161,-3)=ROUND('Energy consumption (raw)'!AG2111,-3),1,0)</f>
        <v>1</v>
      </c>
      <c r="AM2161" s="179" t="str">
        <f>'Energy consumption (raw)'!AJ2111</f>
        <v>50. Ho Chi Minh</v>
      </c>
      <c r="AN2161">
        <f>VLOOKUP(AM2161,Lists!$F$9:$G$71,2,FALSE)</f>
        <v>1</v>
      </c>
    </row>
    <row r="2162" spans="2:40" x14ac:dyDescent="0.25">
      <c r="B2162" s="65" t="str">
        <f t="shared" si="146"/>
        <v>Industry2010</v>
      </c>
      <c r="C2162" s="179">
        <f>'Energy consumption (raw)'!B2112</f>
        <v>2010</v>
      </c>
      <c r="D2162" s="179">
        <f>'Energy consumption (raw)'!C2112</f>
        <v>0</v>
      </c>
      <c r="E2162" s="179">
        <f>'Energy consumption (raw)'!D2112</f>
        <v>0</v>
      </c>
      <c r="F2162" s="179" t="str">
        <f>'Energy consumption (raw)'!E2112</f>
        <v>Công nghiệp</v>
      </c>
      <c r="G2162" s="179" t="str">
        <f>'Energy consumption (raw)'!F2112</f>
        <v>Sản xuất xi măng</v>
      </c>
      <c r="H2162" s="179" t="str">
        <f>'Energy consumption (raw)'!G2112</f>
        <v>Industry</v>
      </c>
      <c r="I2162" s="179" t="str">
        <f>'Energy consumption (raw)'!I2112</f>
        <v>23 Manufacture of other non-metallic mineral products</v>
      </c>
      <c r="J2162" s="179" t="str">
        <f>INDEX(Sector!$E$6:$E$46,MATCH('Energy consumption (toe)'!I2162,Sector!$B$6:$B$46,FALSE))</f>
        <v>Manufacture of other non-metallic mineral products</v>
      </c>
      <c r="K2162" s="179">
        <f>IFERROR('Energy consumption (raw)'!J2112*Lists!$H$84,)</f>
        <v>0</v>
      </c>
      <c r="L2162" s="179">
        <f>'Energy consumption (raw)'!K2112*Lists!$H$84</f>
        <v>11487.2495586</v>
      </c>
      <c r="M2162" s="179">
        <f>'Energy consumption (raw)'!L2112*Lists!$H$84</f>
        <v>0</v>
      </c>
      <c r="N2162" s="179">
        <f>'Energy consumption (raw)'!M2112*Lists!$H$84</f>
        <v>0</v>
      </c>
      <c r="O2162" s="178">
        <f t="shared" si="147"/>
        <v>11487.2495586</v>
      </c>
      <c r="P2162">
        <f>'Energy consumption (raw)'!N2112*Lists!$H$85</f>
        <v>0</v>
      </c>
      <c r="Q2162">
        <f>'Energy consumption (raw)'!O2112*Lists!$H$86</f>
        <v>0</v>
      </c>
      <c r="R2162">
        <f>'Energy consumption (raw)'!P2112*Lists!$H$87</f>
        <v>0</v>
      </c>
      <c r="S2162">
        <f>'Energy consumption (raw)'!Q2112*Lists!$H$88</f>
        <v>0</v>
      </c>
      <c r="T2162">
        <f>'Energy consumption (raw)'!R2112*Lists!$H$89</f>
        <v>0</v>
      </c>
      <c r="U2162">
        <f>'Energy consumption (raw)'!S2112*Lists!$H$90</f>
        <v>0</v>
      </c>
      <c r="V2162">
        <f>'Energy consumption (raw)'!T2112*Lists!$H$91</f>
        <v>0</v>
      </c>
      <c r="W2162">
        <f>'Energy consumption (raw)'!U2112*Lists!$H$92</f>
        <v>0</v>
      </c>
      <c r="X2162">
        <f>'Energy consumption (raw)'!V2112*Lists!$H$93</f>
        <v>0</v>
      </c>
      <c r="Y2162">
        <f>'Energy consumption (raw)'!W2112*Lists!$H$94</f>
        <v>0</v>
      </c>
      <c r="Z2162">
        <f>'Energy consumption (raw)'!X2112*Lists!$H$96*1000000</f>
        <v>0</v>
      </c>
      <c r="AA2162">
        <f>'Energy consumption (raw)'!Y2112*Lists!$H$97</f>
        <v>0</v>
      </c>
      <c r="AB2162">
        <f>'Energy consumption (raw)'!Z2112*Lists!$H$96</f>
        <v>0</v>
      </c>
      <c r="AC2162">
        <f>'Energy consumption (raw)'!AA2112*Lists!$H$98</f>
        <v>0</v>
      </c>
      <c r="AD2162">
        <f>'Energy consumption (raw)'!AB2112*Lists!$H$99</f>
        <v>0</v>
      </c>
      <c r="AE2162">
        <f>'Energy consumption (raw)'!AC2112*Lists!$H$101</f>
        <v>0</v>
      </c>
      <c r="AF2162">
        <f>'Energy consumption (raw)'!AD2112*Lists!$H$101</f>
        <v>0</v>
      </c>
      <c r="AG2162">
        <f>'Energy consumption (raw)'!AE2112*Lists!$H$101</f>
        <v>0</v>
      </c>
      <c r="AH2162">
        <f>'Energy consumption (raw)'!AF2112*Lists!$H$100</f>
        <v>0</v>
      </c>
      <c r="AI2162" s="167">
        <f t="shared" si="148"/>
        <v>11487.2495586</v>
      </c>
      <c r="AJ2162" s="179">
        <f>'Energy consumption (raw)'!AG2112</f>
        <v>11487.2495586</v>
      </c>
      <c r="AK2162" s="179">
        <f>'Energy consumption (raw)'!AH2112</f>
        <v>9719</v>
      </c>
      <c r="AL2162">
        <f>IF(ROUND(AI2162,-3)=ROUND('Energy consumption (raw)'!AG2112,-3),1,0)</f>
        <v>1</v>
      </c>
      <c r="AM2162" s="179" t="str">
        <f>'Energy consumption (raw)'!AJ2112</f>
        <v>50. Ho Chi Minh</v>
      </c>
      <c r="AN2162">
        <f>VLOOKUP(AM2162,Lists!$F$9:$G$71,2,FALSE)</f>
        <v>1</v>
      </c>
    </row>
    <row r="2163" spans="2:40" x14ac:dyDescent="0.25">
      <c r="B2163" s="65" t="str">
        <f t="shared" si="146"/>
        <v>Industry2011</v>
      </c>
      <c r="C2163" s="179">
        <f>'Energy consumption (raw)'!B2113</f>
        <v>2011</v>
      </c>
      <c r="D2163" s="179">
        <f>'Energy consumption (raw)'!C2113</f>
        <v>0</v>
      </c>
      <c r="E2163" s="179">
        <f>'Energy consumption (raw)'!D2113</f>
        <v>0</v>
      </c>
      <c r="F2163" s="179" t="str">
        <f>'Energy consumption (raw)'!E2113</f>
        <v>Công nghiệp</v>
      </c>
      <c r="G2163" s="179" t="str">
        <f>'Energy consumption (raw)'!F2113</f>
        <v>Sản xuất giày dép</v>
      </c>
      <c r="H2163" s="179" t="str">
        <f>'Energy consumption (raw)'!G2113</f>
        <v>Industry</v>
      </c>
      <c r="I2163" s="179" t="str">
        <f>'Energy consumption (raw)'!I2113</f>
        <v>14 Manufacture of wearing apparel</v>
      </c>
      <c r="J2163" s="179" t="str">
        <f>INDEX(Sector!$E$6:$E$46,MATCH('Energy consumption (toe)'!I2163,Sector!$B$6:$B$46,FALSE))</f>
        <v>Manufacture of wearing apparel</v>
      </c>
      <c r="K2163" s="179">
        <f>IFERROR('Energy consumption (raw)'!J2113*Lists!$H$84,)</f>
        <v>7402.3712270000005</v>
      </c>
      <c r="L2163" s="179">
        <f>'Energy consumption (raw)'!K2113*Lists!$H$84</f>
        <v>7808.3761880000002</v>
      </c>
      <c r="M2163" s="179">
        <f>'Energy consumption (raw)'!L2113*Lists!$H$84</f>
        <v>0</v>
      </c>
      <c r="N2163" s="179">
        <f>'Energy consumption (raw)'!M2113*Lists!$H$84</f>
        <v>0</v>
      </c>
      <c r="O2163" s="178">
        <f t="shared" si="147"/>
        <v>7808.3761880000002</v>
      </c>
      <c r="P2163">
        <f>'Energy consumption (raw)'!N2113*Lists!$H$85</f>
        <v>0</v>
      </c>
      <c r="Q2163">
        <f>'Energy consumption (raw)'!O2113*Lists!$H$86</f>
        <v>0</v>
      </c>
      <c r="R2163">
        <f>'Energy consumption (raw)'!P2113*Lists!$H$87</f>
        <v>0</v>
      </c>
      <c r="S2163">
        <f>'Energy consumption (raw)'!Q2113*Lists!$H$88</f>
        <v>0</v>
      </c>
      <c r="T2163">
        <f>'Energy consumption (raw)'!R2113*Lists!$H$89</f>
        <v>0.40800000000000003</v>
      </c>
      <c r="U2163">
        <f>'Energy consumption (raw)'!S2113*Lists!$H$90</f>
        <v>0</v>
      </c>
      <c r="V2163">
        <f>'Energy consumption (raw)'!T2113*Lists!$H$91</f>
        <v>0</v>
      </c>
      <c r="W2163">
        <f>'Energy consumption (raw)'!U2113*Lists!$H$92</f>
        <v>0</v>
      </c>
      <c r="X2163">
        <f>'Energy consumption (raw)'!V2113*Lists!$H$93</f>
        <v>0</v>
      </c>
      <c r="Y2163">
        <f>'Energy consumption (raw)'!W2113*Lists!$H$94</f>
        <v>0</v>
      </c>
      <c r="Z2163">
        <f>'Energy consumption (raw)'!X2113*Lists!$H$96*1000000</f>
        <v>0</v>
      </c>
      <c r="AA2163">
        <f>'Energy consumption (raw)'!Y2113*Lists!$H$97</f>
        <v>0</v>
      </c>
      <c r="AB2163">
        <f>'Energy consumption (raw)'!Z2113*Lists!$H$96</f>
        <v>0</v>
      </c>
      <c r="AC2163">
        <f>'Energy consumption (raw)'!AA2113*Lists!$H$98</f>
        <v>0</v>
      </c>
      <c r="AD2163">
        <f>'Energy consumption (raw)'!AB2113*Lists!$H$99</f>
        <v>0</v>
      </c>
      <c r="AE2163">
        <f>'Energy consumption (raw)'!AC2113*Lists!$H$101</f>
        <v>0</v>
      </c>
      <c r="AF2163">
        <f>'Energy consumption (raw)'!AD2113*Lists!$H$101</f>
        <v>0</v>
      </c>
      <c r="AG2163">
        <f>'Energy consumption (raw)'!AE2113*Lists!$H$101</f>
        <v>0</v>
      </c>
      <c r="AH2163">
        <f>'Energy consumption (raw)'!AF2113*Lists!$H$100</f>
        <v>0</v>
      </c>
      <c r="AI2163" s="167">
        <f t="shared" si="148"/>
        <v>7808.7841880000005</v>
      </c>
      <c r="AJ2163" s="179">
        <f>'Energy consumption (raw)'!AG2113</f>
        <v>7808.7841880000005</v>
      </c>
      <c r="AK2163" s="179">
        <f>'Energy consumption (raw)'!AH2113</f>
        <v>8145</v>
      </c>
      <c r="AL2163">
        <f>IF(ROUND(AI2163,-3)=ROUND('Energy consumption (raw)'!AG2113,-3),1,0)</f>
        <v>1</v>
      </c>
      <c r="AM2163" s="179" t="str">
        <f>'Energy consumption (raw)'!AJ2113</f>
        <v>50. Ho Chi Minh</v>
      </c>
      <c r="AN2163">
        <f>VLOOKUP(AM2163,Lists!$F$9:$G$71,2,FALSE)</f>
        <v>1</v>
      </c>
    </row>
    <row r="2164" spans="2:40" x14ac:dyDescent="0.25">
      <c r="B2164" s="65" t="str">
        <f t="shared" si="146"/>
        <v>Industry2012</v>
      </c>
      <c r="C2164" s="179">
        <f>'Energy consumption (raw)'!B2114</f>
        <v>2012</v>
      </c>
      <c r="D2164" s="179">
        <f>'Energy consumption (raw)'!C2114</f>
        <v>0</v>
      </c>
      <c r="E2164" s="179">
        <f>'Energy consumption (raw)'!D2114</f>
        <v>0</v>
      </c>
      <c r="F2164" s="179" t="str">
        <f>'Energy consumption (raw)'!E2114</f>
        <v>Công nghiệp</v>
      </c>
      <c r="G2164" s="179" t="str">
        <f>'Energy consumption (raw)'!F2114</f>
        <v>Sản xuất các sản phẩm từ plastic</v>
      </c>
      <c r="H2164" s="179" t="str">
        <f>'Energy consumption (raw)'!G2114</f>
        <v>Industry</v>
      </c>
      <c r="I2164" s="179" t="str">
        <f>'Energy consumption (raw)'!I2114</f>
        <v>22 Manufacture of rubber and plastics products</v>
      </c>
      <c r="J2164" s="179" t="str">
        <f>INDEX(Sector!$E$6:$E$46,MATCH('Energy consumption (toe)'!I2164,Sector!$B$6:$B$46,FALSE))</f>
        <v>Manufacture of rubber and plastics products</v>
      </c>
      <c r="K2164" s="179">
        <f>IFERROR('Energy consumption (raw)'!J2114*Lists!$H$84,)</f>
        <v>0</v>
      </c>
      <c r="L2164" s="179">
        <f>'Energy consumption (raw)'!K2114*Lists!$H$84</f>
        <v>5364.3019915000004</v>
      </c>
      <c r="M2164" s="179">
        <f>'Energy consumption (raw)'!L2114*Lists!$H$84</f>
        <v>0</v>
      </c>
      <c r="N2164" s="179">
        <f>'Energy consumption (raw)'!M2114*Lists!$H$84</f>
        <v>0</v>
      </c>
      <c r="O2164" s="178">
        <f t="shared" si="147"/>
        <v>5364.3019915000004</v>
      </c>
      <c r="P2164">
        <f>'Energy consumption (raw)'!N2114*Lists!$H$85</f>
        <v>0</v>
      </c>
      <c r="Q2164">
        <f>'Energy consumption (raw)'!O2114*Lists!$H$86</f>
        <v>0</v>
      </c>
      <c r="R2164">
        <f>'Energy consumption (raw)'!P2114*Lists!$H$87</f>
        <v>0</v>
      </c>
      <c r="S2164">
        <f>'Energy consumption (raw)'!Q2114*Lists!$H$88</f>
        <v>0</v>
      </c>
      <c r="T2164">
        <f>'Energy consumption (raw)'!R2114*Lists!$H$89</f>
        <v>8.16</v>
      </c>
      <c r="U2164">
        <f>'Energy consumption (raw)'!S2114*Lists!$H$90</f>
        <v>0</v>
      </c>
      <c r="V2164">
        <f>'Energy consumption (raw)'!T2114*Lists!$H$91</f>
        <v>0</v>
      </c>
      <c r="W2164">
        <f>'Energy consumption (raw)'!U2114*Lists!$H$92</f>
        <v>0</v>
      </c>
      <c r="X2164">
        <f>'Energy consumption (raw)'!V2114*Lists!$H$93</f>
        <v>0</v>
      </c>
      <c r="Y2164">
        <f>'Energy consumption (raw)'!W2114*Lists!$H$94</f>
        <v>0</v>
      </c>
      <c r="Z2164">
        <f>'Energy consumption (raw)'!X2114*Lists!$H$96*1000000</f>
        <v>0</v>
      </c>
      <c r="AA2164">
        <f>'Energy consumption (raw)'!Y2114*Lists!$H$97</f>
        <v>11.063500000000001</v>
      </c>
      <c r="AB2164">
        <f>'Energy consumption (raw)'!Z2114*Lists!$H$96</f>
        <v>0</v>
      </c>
      <c r="AC2164">
        <f>'Energy consumption (raw)'!AA2114*Lists!$H$98</f>
        <v>0</v>
      </c>
      <c r="AD2164">
        <f>'Energy consumption (raw)'!AB2114*Lists!$H$99</f>
        <v>0</v>
      </c>
      <c r="AE2164">
        <f>'Energy consumption (raw)'!AC2114*Lists!$H$101</f>
        <v>0</v>
      </c>
      <c r="AF2164">
        <f>'Energy consumption (raw)'!AD2114*Lists!$H$101</f>
        <v>0</v>
      </c>
      <c r="AG2164">
        <f>'Energy consumption (raw)'!AE2114*Lists!$H$101</f>
        <v>0</v>
      </c>
      <c r="AH2164">
        <f>'Energy consumption (raw)'!AF2114*Lists!$H$100</f>
        <v>0</v>
      </c>
      <c r="AI2164" s="167">
        <f t="shared" si="148"/>
        <v>5383.5254915000005</v>
      </c>
      <c r="AJ2164" s="179">
        <f>'Energy consumption (raw)'!AG2114</f>
        <v>5383.5254915000005</v>
      </c>
      <c r="AK2164" s="179">
        <f>'Energy consumption (raw)'!AH2114</f>
        <v>5210</v>
      </c>
      <c r="AL2164">
        <f>IF(ROUND(AI2164,-3)=ROUND('Energy consumption (raw)'!AG2114,-3),1,0)</f>
        <v>1</v>
      </c>
      <c r="AM2164" s="179" t="str">
        <f>'Energy consumption (raw)'!AJ2114</f>
        <v>50. Ho Chi Minh</v>
      </c>
      <c r="AN2164">
        <f>VLOOKUP(AM2164,Lists!$F$9:$G$71,2,FALSE)</f>
        <v>1</v>
      </c>
    </row>
    <row r="2165" spans="2:40" x14ac:dyDescent="0.25">
      <c r="B2165" s="65" t="str">
        <f t="shared" si="146"/>
        <v>Industry2013</v>
      </c>
      <c r="C2165" s="179">
        <f>'Energy consumption (raw)'!B2115</f>
        <v>2013</v>
      </c>
      <c r="D2165" s="179">
        <f>'Energy consumption (raw)'!C2115</f>
        <v>0</v>
      </c>
      <c r="E2165" s="179">
        <f>'Energy consumption (raw)'!D2115</f>
        <v>0</v>
      </c>
      <c r="F2165" s="179" t="str">
        <f>'Energy consumption (raw)'!E2115</f>
        <v>Công nghiệp</v>
      </c>
      <c r="G2165" s="179" t="str">
        <f>'Energy consumption (raw)'!F2115</f>
        <v>Sản xuất sợi</v>
      </c>
      <c r="H2165" s="179" t="str">
        <f>'Energy consumption (raw)'!G2115</f>
        <v>Industry</v>
      </c>
      <c r="I2165" s="179" t="str">
        <f>'Energy consumption (raw)'!I2115</f>
        <v>13 Manufacture of textiles</v>
      </c>
      <c r="J2165" s="179" t="str">
        <f>INDEX(Sector!$E$6:$E$46,MATCH('Energy consumption (toe)'!I2165,Sector!$B$6:$B$46,FALSE))</f>
        <v>Manufacture of textiles</v>
      </c>
      <c r="K2165" s="179">
        <f>IFERROR('Energy consumption (raw)'!J2115*Lists!$H$84,)</f>
        <v>3799.8357755000002</v>
      </c>
      <c r="L2165" s="179">
        <f>'Energy consumption (raw)'!K2115*Lists!$H$84</f>
        <v>3799.8357755000002</v>
      </c>
      <c r="M2165" s="179">
        <f>'Energy consumption (raw)'!L2115*Lists!$H$84</f>
        <v>0</v>
      </c>
      <c r="N2165" s="179">
        <f>'Energy consumption (raw)'!M2115*Lists!$H$84</f>
        <v>0</v>
      </c>
      <c r="O2165" s="178">
        <f t="shared" si="147"/>
        <v>3799.8357755000002</v>
      </c>
      <c r="P2165">
        <f>'Energy consumption (raw)'!N2115*Lists!$H$85</f>
        <v>0</v>
      </c>
      <c r="Q2165">
        <f>'Energy consumption (raw)'!O2115*Lists!$H$86</f>
        <v>0</v>
      </c>
      <c r="R2165">
        <f>'Energy consumption (raw)'!P2115*Lists!$H$87</f>
        <v>0</v>
      </c>
      <c r="S2165">
        <f>'Energy consumption (raw)'!Q2115*Lists!$H$88</f>
        <v>0</v>
      </c>
      <c r="T2165">
        <f>'Energy consumption (raw)'!R2115*Lists!$H$89</f>
        <v>1.02</v>
      </c>
      <c r="U2165">
        <f>'Energy consumption (raw)'!S2115*Lists!$H$90</f>
        <v>0</v>
      </c>
      <c r="V2165">
        <f>'Energy consumption (raw)'!T2115*Lists!$H$91</f>
        <v>0</v>
      </c>
      <c r="W2165">
        <f>'Energy consumption (raw)'!U2115*Lists!$H$92</f>
        <v>0</v>
      </c>
      <c r="X2165">
        <f>'Energy consumption (raw)'!V2115*Lists!$H$93</f>
        <v>0</v>
      </c>
      <c r="Y2165">
        <f>'Energy consumption (raw)'!W2115*Lists!$H$94</f>
        <v>0</v>
      </c>
      <c r="Z2165">
        <f>'Energy consumption (raw)'!X2115*Lists!$H$96*1000000</f>
        <v>0</v>
      </c>
      <c r="AA2165">
        <f>'Energy consumption (raw)'!Y2115*Lists!$H$97</f>
        <v>0</v>
      </c>
      <c r="AB2165">
        <f>'Energy consumption (raw)'!Z2115*Lists!$H$96</f>
        <v>0</v>
      </c>
      <c r="AC2165">
        <f>'Energy consumption (raw)'!AA2115*Lists!$H$98</f>
        <v>0</v>
      </c>
      <c r="AD2165">
        <f>'Energy consumption (raw)'!AB2115*Lists!$H$99</f>
        <v>0</v>
      </c>
      <c r="AE2165">
        <f>'Energy consumption (raw)'!AC2115*Lists!$H$101</f>
        <v>0</v>
      </c>
      <c r="AF2165">
        <f>'Energy consumption (raw)'!AD2115*Lists!$H$101</f>
        <v>0</v>
      </c>
      <c r="AG2165">
        <f>'Energy consumption (raw)'!AE2115*Lists!$H$101</f>
        <v>0</v>
      </c>
      <c r="AH2165">
        <f>'Energy consumption (raw)'!AF2115*Lists!$H$100</f>
        <v>0</v>
      </c>
      <c r="AI2165" s="167">
        <f t="shared" si="148"/>
        <v>3800.8557755000002</v>
      </c>
      <c r="AJ2165" s="179">
        <f>'Energy consumption (raw)'!AG2115</f>
        <v>3800.8557755000002</v>
      </c>
      <c r="AK2165" s="179">
        <f>'Energy consumption (raw)'!AH2115</f>
        <v>5477</v>
      </c>
      <c r="AL2165">
        <f>IF(ROUND(AI2165,-3)=ROUND('Energy consumption (raw)'!AG2115,-3),1,0)</f>
        <v>1</v>
      </c>
      <c r="AM2165" s="179" t="str">
        <f>'Energy consumption (raw)'!AJ2115</f>
        <v>50. Ho Chi Minh</v>
      </c>
      <c r="AN2165">
        <f>VLOOKUP(AM2165,Lists!$F$9:$G$71,2,FALSE)</f>
        <v>1</v>
      </c>
    </row>
    <row r="2166" spans="2:40" x14ac:dyDescent="0.25">
      <c r="B2166" s="65" t="str">
        <f t="shared" si="146"/>
        <v>Industry2014</v>
      </c>
      <c r="C2166" s="179">
        <f>'Energy consumption (raw)'!B2116</f>
        <v>2014</v>
      </c>
      <c r="D2166" s="179">
        <f>'Energy consumption (raw)'!C2116</f>
        <v>0</v>
      </c>
      <c r="E2166" s="179">
        <f>'Energy consumption (raw)'!D2116</f>
        <v>0</v>
      </c>
      <c r="F2166" s="179" t="str">
        <f>'Energy consumption (raw)'!E2116</f>
        <v>Công nghiệp</v>
      </c>
      <c r="G2166" s="179" t="str">
        <f>'Energy consumption (raw)'!F2116</f>
        <v>Sản xuất xi măng</v>
      </c>
      <c r="H2166" s="179" t="str">
        <f>'Energy consumption (raw)'!G2116</f>
        <v>Industry</v>
      </c>
      <c r="I2166" s="179" t="str">
        <f>'Energy consumption (raw)'!I2116</f>
        <v>23 Manufacture of other non-metallic mineral products</v>
      </c>
      <c r="J2166" s="179" t="str">
        <f>INDEX(Sector!$E$6:$E$46,MATCH('Energy consumption (toe)'!I2166,Sector!$B$6:$B$46,FALSE))</f>
        <v>Manufacture of other non-metallic mineral products</v>
      </c>
      <c r="K2166" s="179">
        <f>IFERROR('Energy consumption (raw)'!J2116*Lists!$H$84,)</f>
        <v>4923.3735400000005</v>
      </c>
      <c r="L2166" s="179">
        <f>'Energy consumption (raw)'!K2116*Lists!$H$84</f>
        <v>4978.9061099999999</v>
      </c>
      <c r="M2166" s="179">
        <f>'Energy consumption (raw)'!L2116*Lists!$H$84</f>
        <v>0</v>
      </c>
      <c r="N2166" s="179">
        <f>'Energy consumption (raw)'!M2116*Lists!$H$84</f>
        <v>0</v>
      </c>
      <c r="O2166" s="178">
        <f t="shared" si="147"/>
        <v>4978.9061099999999</v>
      </c>
      <c r="P2166">
        <f>'Energy consumption (raw)'!N2116*Lists!$H$85</f>
        <v>0</v>
      </c>
      <c r="Q2166">
        <f>'Energy consumption (raw)'!O2116*Lists!$H$86</f>
        <v>0</v>
      </c>
      <c r="R2166">
        <f>'Energy consumption (raw)'!P2116*Lists!$H$87</f>
        <v>0</v>
      </c>
      <c r="S2166">
        <f>'Energy consumption (raw)'!Q2116*Lists!$H$88</f>
        <v>0</v>
      </c>
      <c r="T2166">
        <f>'Energy consumption (raw)'!R2116*Lists!$H$89</f>
        <v>0</v>
      </c>
      <c r="U2166">
        <f>'Energy consumption (raw)'!S2116*Lists!$H$90</f>
        <v>0</v>
      </c>
      <c r="V2166">
        <f>'Energy consumption (raw)'!T2116*Lists!$H$91</f>
        <v>0</v>
      </c>
      <c r="W2166">
        <f>'Energy consumption (raw)'!U2116*Lists!$H$92</f>
        <v>0</v>
      </c>
      <c r="X2166">
        <f>'Energy consumption (raw)'!V2116*Lists!$H$93</f>
        <v>0</v>
      </c>
      <c r="Y2166">
        <f>'Energy consumption (raw)'!W2116*Lists!$H$94</f>
        <v>0</v>
      </c>
      <c r="Z2166">
        <f>'Energy consumption (raw)'!X2116*Lists!$H$96*1000000</f>
        <v>0</v>
      </c>
      <c r="AA2166">
        <f>'Energy consumption (raw)'!Y2116*Lists!$H$97</f>
        <v>0</v>
      </c>
      <c r="AB2166">
        <f>'Energy consumption (raw)'!Z2116*Lists!$H$96</f>
        <v>0</v>
      </c>
      <c r="AC2166">
        <f>'Energy consumption (raw)'!AA2116*Lists!$H$98</f>
        <v>0</v>
      </c>
      <c r="AD2166">
        <f>'Energy consumption (raw)'!AB2116*Lists!$H$99</f>
        <v>0</v>
      </c>
      <c r="AE2166">
        <f>'Energy consumption (raw)'!AC2116*Lists!$H$101</f>
        <v>0</v>
      </c>
      <c r="AF2166">
        <f>'Energy consumption (raw)'!AD2116*Lists!$H$101</f>
        <v>0</v>
      </c>
      <c r="AG2166">
        <f>'Energy consumption (raw)'!AE2116*Lists!$H$101</f>
        <v>0</v>
      </c>
      <c r="AH2166">
        <f>'Energy consumption (raw)'!AF2116*Lists!$H$100</f>
        <v>0</v>
      </c>
      <c r="AI2166" s="167">
        <f t="shared" si="148"/>
        <v>4978.9061099999999</v>
      </c>
      <c r="AJ2166" s="179">
        <f>'Energy consumption (raw)'!AG2116</f>
        <v>4978.9061099999999</v>
      </c>
      <c r="AK2166" s="179">
        <f>'Energy consumption (raw)'!AH2116</f>
        <v>5201</v>
      </c>
      <c r="AL2166">
        <f>IF(ROUND(AI2166,-3)=ROUND('Energy consumption (raw)'!AG2116,-3),1,0)</f>
        <v>1</v>
      </c>
      <c r="AM2166" s="179" t="str">
        <f>'Energy consumption (raw)'!AJ2116</f>
        <v>50. Ho Chi Minh</v>
      </c>
      <c r="AN2166">
        <f>VLOOKUP(AM2166,Lists!$F$9:$G$71,2,FALSE)</f>
        <v>1</v>
      </c>
    </row>
    <row r="2167" spans="2:40" x14ac:dyDescent="0.25">
      <c r="B2167" s="65" t="str">
        <f t="shared" si="146"/>
        <v>Industry2015</v>
      </c>
      <c r="C2167" s="179">
        <f>'Energy consumption (raw)'!B2117</f>
        <v>2015</v>
      </c>
      <c r="D2167" s="179">
        <f>'Energy consumption (raw)'!C2117</f>
        <v>0</v>
      </c>
      <c r="E2167" s="179">
        <f>'Energy consumption (raw)'!D2117</f>
        <v>0</v>
      </c>
      <c r="F2167" s="179" t="str">
        <f>'Energy consumption (raw)'!E2117</f>
        <v>Công nghiệp</v>
      </c>
      <c r="G2167" s="179" t="str">
        <f>'Energy consumption (raw)'!F2117</f>
        <v>Sản xuất sợi</v>
      </c>
      <c r="H2167" s="179" t="str">
        <f>'Energy consumption (raw)'!G2117</f>
        <v>Industry</v>
      </c>
      <c r="I2167" s="179" t="str">
        <f>'Energy consumption (raw)'!I2117</f>
        <v>13 Manufacture of textiles</v>
      </c>
      <c r="J2167" s="179" t="str">
        <f>INDEX(Sector!$E$6:$E$46,MATCH('Energy consumption (toe)'!I2167,Sector!$B$6:$B$46,FALSE))</f>
        <v>Manufacture of textiles</v>
      </c>
      <c r="K2167" s="179">
        <f>IFERROR('Energy consumption (raw)'!J2117*Lists!$H$84,)</f>
        <v>3927.7333482000004</v>
      </c>
      <c r="L2167" s="179">
        <f>'Energy consumption (raw)'!K2117*Lists!$H$84</f>
        <v>3272.3098436</v>
      </c>
      <c r="M2167" s="179">
        <f>'Energy consumption (raw)'!L2117*Lists!$H$84</f>
        <v>0</v>
      </c>
      <c r="N2167" s="179">
        <f>'Energy consumption (raw)'!M2117*Lists!$H$84</f>
        <v>0</v>
      </c>
      <c r="O2167" s="178">
        <f t="shared" si="147"/>
        <v>3272.3098436</v>
      </c>
      <c r="P2167">
        <f>'Energy consumption (raw)'!N2117*Lists!$H$85</f>
        <v>0</v>
      </c>
      <c r="Q2167">
        <f>'Energy consumption (raw)'!O2117*Lists!$H$86</f>
        <v>0</v>
      </c>
      <c r="R2167">
        <f>'Energy consumption (raw)'!P2117*Lists!$H$87</f>
        <v>0</v>
      </c>
      <c r="S2167">
        <f>'Energy consumption (raw)'!Q2117*Lists!$H$88</f>
        <v>0</v>
      </c>
      <c r="T2167">
        <f>'Energy consumption (raw)'!R2117*Lists!$H$89</f>
        <v>0</v>
      </c>
      <c r="U2167">
        <f>'Energy consumption (raw)'!S2117*Lists!$H$90</f>
        <v>0</v>
      </c>
      <c r="V2167">
        <f>'Energy consumption (raw)'!T2117*Lists!$H$91</f>
        <v>0</v>
      </c>
      <c r="W2167">
        <f>'Energy consumption (raw)'!U2117*Lists!$H$92</f>
        <v>0</v>
      </c>
      <c r="X2167">
        <f>'Energy consumption (raw)'!V2117*Lists!$H$93</f>
        <v>0</v>
      </c>
      <c r="Y2167">
        <f>'Energy consumption (raw)'!W2117*Lists!$H$94</f>
        <v>0</v>
      </c>
      <c r="Z2167">
        <f>'Energy consumption (raw)'!X2117*Lists!$H$96*1000000</f>
        <v>0</v>
      </c>
      <c r="AA2167">
        <f>'Energy consumption (raw)'!Y2117*Lists!$H$97</f>
        <v>0</v>
      </c>
      <c r="AB2167">
        <f>'Energy consumption (raw)'!Z2117*Lists!$H$96</f>
        <v>0</v>
      </c>
      <c r="AC2167">
        <f>'Energy consumption (raw)'!AA2117*Lists!$H$98</f>
        <v>0</v>
      </c>
      <c r="AD2167">
        <f>'Energy consumption (raw)'!AB2117*Lists!$H$99</f>
        <v>0</v>
      </c>
      <c r="AE2167">
        <f>'Energy consumption (raw)'!AC2117*Lists!$H$101</f>
        <v>0</v>
      </c>
      <c r="AF2167">
        <f>'Energy consumption (raw)'!AD2117*Lists!$H$101</f>
        <v>0</v>
      </c>
      <c r="AG2167">
        <f>'Energy consumption (raw)'!AE2117*Lists!$H$101</f>
        <v>0</v>
      </c>
      <c r="AH2167">
        <f>'Energy consumption (raw)'!AF2117*Lists!$H$100</f>
        <v>0</v>
      </c>
      <c r="AI2167" s="167">
        <f t="shared" si="148"/>
        <v>3272.3098436</v>
      </c>
      <c r="AJ2167" s="179">
        <f>'Energy consumption (raw)'!AG2117</f>
        <v>3272.3098436</v>
      </c>
      <c r="AK2167" s="179">
        <f>'Energy consumption (raw)'!AH2117</f>
        <v>5552</v>
      </c>
      <c r="AL2167">
        <f>IF(ROUND(AI2167,-3)=ROUND('Energy consumption (raw)'!AG2117,-3),1,0)</f>
        <v>1</v>
      </c>
      <c r="AM2167" s="179" t="str">
        <f>'Energy consumption (raw)'!AJ2117</f>
        <v>50. Ho Chi Minh</v>
      </c>
      <c r="AN2167">
        <f>VLOOKUP(AM2167,Lists!$F$9:$G$71,2,FALSE)</f>
        <v>1</v>
      </c>
    </row>
    <row r="2168" spans="2:40" x14ac:dyDescent="0.25">
      <c r="B2168" s="65" t="str">
        <f t="shared" si="146"/>
        <v>Industry2016</v>
      </c>
      <c r="C2168" s="179">
        <f>'Energy consumption (raw)'!B2118</f>
        <v>2016</v>
      </c>
      <c r="D2168" s="179">
        <f>'Energy consumption (raw)'!C2118</f>
        <v>0</v>
      </c>
      <c r="E2168" s="179">
        <f>'Energy consumption (raw)'!D2118</f>
        <v>0</v>
      </c>
      <c r="F2168" s="179" t="str">
        <f>'Energy consumption (raw)'!E2118</f>
        <v>Công nghiệp</v>
      </c>
      <c r="G2168" s="179" t="str">
        <f>'Energy consumption (raw)'!F2118</f>
        <v>Sản xuất bia và mạch nha ủ men bia</v>
      </c>
      <c r="H2168" s="179" t="str">
        <f>'Energy consumption (raw)'!G2118</f>
        <v>Industry</v>
      </c>
      <c r="I2168" s="179" t="str">
        <f>'Energy consumption (raw)'!I2118</f>
        <v>11 Manufacture of beverages</v>
      </c>
      <c r="J2168" s="179" t="str">
        <f>INDEX(Sector!$E$6:$E$46,MATCH('Energy consumption (toe)'!I2168,Sector!$B$6:$B$46,FALSE))</f>
        <v>Manufacture of beverages</v>
      </c>
      <c r="K2168" s="179">
        <f>IFERROR('Energy consumption (raw)'!J2118*Lists!$H$84,)</f>
        <v>5414.7107214000007</v>
      </c>
      <c r="L2168" s="179">
        <f>'Energy consumption (raw)'!K2118*Lists!$H$84</f>
        <v>5490.3161784000004</v>
      </c>
      <c r="M2168" s="179">
        <f>'Energy consumption (raw)'!L2118*Lists!$H$84</f>
        <v>0</v>
      </c>
      <c r="N2168" s="179">
        <f>'Energy consumption (raw)'!M2118*Lists!$H$84</f>
        <v>0</v>
      </c>
      <c r="O2168" s="178">
        <f t="shared" si="147"/>
        <v>5490.3161784000004</v>
      </c>
      <c r="P2168">
        <f>'Energy consumption (raw)'!N2118*Lists!$H$85</f>
        <v>0</v>
      </c>
      <c r="Q2168">
        <f>'Energy consumption (raw)'!O2118*Lists!$H$86</f>
        <v>0</v>
      </c>
      <c r="R2168">
        <f>'Energy consumption (raw)'!P2118*Lists!$H$87</f>
        <v>0</v>
      </c>
      <c r="S2168">
        <f>'Energy consumption (raw)'!Q2118*Lists!$H$88</f>
        <v>0</v>
      </c>
      <c r="T2168">
        <f>'Energy consumption (raw)'!R2118*Lists!$H$89</f>
        <v>51.091800000000006</v>
      </c>
      <c r="U2168">
        <f>'Energy consumption (raw)'!S2118*Lists!$H$90</f>
        <v>0</v>
      </c>
      <c r="V2168">
        <f>'Energy consumption (raw)'!T2118*Lists!$H$91</f>
        <v>0</v>
      </c>
      <c r="W2168">
        <f>'Energy consumption (raw)'!U2118*Lists!$H$92</f>
        <v>0</v>
      </c>
      <c r="X2168">
        <f>'Energy consumption (raw)'!V2118*Lists!$H$93</f>
        <v>0</v>
      </c>
      <c r="Y2168">
        <f>'Energy consumption (raw)'!W2118*Lists!$H$94</f>
        <v>0</v>
      </c>
      <c r="Z2168">
        <f>'Energy consumption (raw)'!X2118*Lists!$H$96*1000000</f>
        <v>0</v>
      </c>
      <c r="AA2168">
        <f>'Energy consumption (raw)'!Y2118*Lists!$H$97</f>
        <v>186.52080000000001</v>
      </c>
      <c r="AB2168">
        <f>'Energy consumption (raw)'!Z2118*Lists!$H$96</f>
        <v>0</v>
      </c>
      <c r="AC2168">
        <f>'Energy consumption (raw)'!AA2118*Lists!$H$98</f>
        <v>0</v>
      </c>
      <c r="AD2168">
        <f>'Energy consumption (raw)'!AB2118*Lists!$H$99</f>
        <v>0</v>
      </c>
      <c r="AE2168">
        <f>'Energy consumption (raw)'!AC2118*Lists!$H$101</f>
        <v>0</v>
      </c>
      <c r="AF2168">
        <f>'Energy consumption (raw)'!AD2118*Lists!$H$101</f>
        <v>0</v>
      </c>
      <c r="AG2168">
        <f>'Energy consumption (raw)'!AE2118*Lists!$H$101</f>
        <v>0</v>
      </c>
      <c r="AH2168">
        <f>'Energy consumption (raw)'!AF2118*Lists!$H$100</f>
        <v>0</v>
      </c>
      <c r="AI2168" s="167">
        <f t="shared" si="148"/>
        <v>5727.9287784000007</v>
      </c>
      <c r="AJ2168" s="179">
        <f>'Energy consumption (raw)'!AG2118</f>
        <v>5727.9287784000007</v>
      </c>
      <c r="AK2168" s="179">
        <f>'Energy consumption (raw)'!AH2118</f>
        <v>6807</v>
      </c>
      <c r="AL2168">
        <f>IF(ROUND(AI2168,-3)=ROUND('Energy consumption (raw)'!AG2118,-3),1,0)</f>
        <v>1</v>
      </c>
      <c r="AM2168" s="179" t="str">
        <f>'Energy consumption (raw)'!AJ2118</f>
        <v>50. Ho Chi Minh</v>
      </c>
      <c r="AN2168">
        <f>VLOOKUP(AM2168,Lists!$F$9:$G$71,2,FALSE)</f>
        <v>1</v>
      </c>
    </row>
    <row r="2169" spans="2:40" x14ac:dyDescent="0.25">
      <c r="B2169" s="65" t="str">
        <f t="shared" si="146"/>
        <v>Industry2017</v>
      </c>
      <c r="C2169" s="179">
        <f>'Energy consumption (raw)'!B2119</f>
        <v>2017</v>
      </c>
      <c r="D2169" s="179">
        <f>'Energy consumption (raw)'!C2119</f>
        <v>0</v>
      </c>
      <c r="E2169" s="179">
        <f>'Energy consumption (raw)'!D2119</f>
        <v>0</v>
      </c>
      <c r="F2169" s="179" t="str">
        <f>'Energy consumption (raw)'!E2119</f>
        <v>Công nghiệp</v>
      </c>
      <c r="G2169" s="179" t="str">
        <f>'Energy consumption (raw)'!F2119</f>
        <v>Sản xuất xi măng</v>
      </c>
      <c r="H2169" s="179" t="str">
        <f>'Energy consumption (raw)'!G2119</f>
        <v>Industry</v>
      </c>
      <c r="I2169" s="179" t="str">
        <f>'Energy consumption (raw)'!I2119</f>
        <v>23 Manufacture of other non-metallic mineral products</v>
      </c>
      <c r="J2169" s="179" t="str">
        <f>INDEX(Sector!$E$6:$E$46,MATCH('Energy consumption (toe)'!I2169,Sector!$B$6:$B$46,FALSE))</f>
        <v>Manufacture of other non-metallic mineral products</v>
      </c>
      <c r="K2169" s="179">
        <f>IFERROR('Energy consumption (raw)'!J2119*Lists!$H$84,)</f>
        <v>7026.9488346000007</v>
      </c>
      <c r="L2169" s="179">
        <f>'Energy consumption (raw)'!K2119*Lists!$H$84</f>
        <v>7029.5889076000003</v>
      </c>
      <c r="M2169" s="179">
        <f>'Energy consumption (raw)'!L2119*Lists!$H$84</f>
        <v>0</v>
      </c>
      <c r="N2169" s="179">
        <f>'Energy consumption (raw)'!M2119*Lists!$H$84</f>
        <v>0</v>
      </c>
      <c r="O2169" s="178">
        <f t="shared" si="147"/>
        <v>7029.5889076000003</v>
      </c>
      <c r="P2169">
        <f>'Energy consumption (raw)'!N2119*Lists!$H$85</f>
        <v>0</v>
      </c>
      <c r="Q2169">
        <f>'Energy consumption (raw)'!O2119*Lists!$H$86</f>
        <v>0</v>
      </c>
      <c r="R2169">
        <f>'Energy consumption (raw)'!P2119*Lists!$H$87</f>
        <v>0</v>
      </c>
      <c r="S2169">
        <f>'Energy consumption (raw)'!Q2119*Lists!$H$88</f>
        <v>0</v>
      </c>
      <c r="T2169">
        <f>'Energy consumption (raw)'!R2119*Lists!$H$89</f>
        <v>0</v>
      </c>
      <c r="U2169">
        <f>'Energy consumption (raw)'!S2119*Lists!$H$90</f>
        <v>0</v>
      </c>
      <c r="V2169">
        <f>'Energy consumption (raw)'!T2119*Lists!$H$91</f>
        <v>0</v>
      </c>
      <c r="W2169">
        <f>'Energy consumption (raw)'!U2119*Lists!$H$92</f>
        <v>0</v>
      </c>
      <c r="X2169">
        <f>'Energy consumption (raw)'!V2119*Lists!$H$93</f>
        <v>0</v>
      </c>
      <c r="Y2169">
        <f>'Energy consumption (raw)'!W2119*Lists!$H$94</f>
        <v>0</v>
      </c>
      <c r="Z2169">
        <f>'Energy consumption (raw)'!X2119*Lists!$H$96*1000000</f>
        <v>0</v>
      </c>
      <c r="AA2169">
        <f>'Energy consumption (raw)'!Y2119*Lists!$H$97</f>
        <v>0</v>
      </c>
      <c r="AB2169">
        <f>'Energy consumption (raw)'!Z2119*Lists!$H$96</f>
        <v>0</v>
      </c>
      <c r="AC2169">
        <f>'Energy consumption (raw)'!AA2119*Lists!$H$98</f>
        <v>0</v>
      </c>
      <c r="AD2169">
        <f>'Energy consumption (raw)'!AB2119*Lists!$H$99</f>
        <v>0</v>
      </c>
      <c r="AE2169">
        <f>'Energy consumption (raw)'!AC2119*Lists!$H$101</f>
        <v>0</v>
      </c>
      <c r="AF2169">
        <f>'Energy consumption (raw)'!AD2119*Lists!$H$101</f>
        <v>0</v>
      </c>
      <c r="AG2169">
        <f>'Energy consumption (raw)'!AE2119*Lists!$H$101</f>
        <v>0</v>
      </c>
      <c r="AH2169">
        <f>'Energy consumption (raw)'!AF2119*Lists!$H$100</f>
        <v>0</v>
      </c>
      <c r="AI2169" s="167">
        <f t="shared" si="148"/>
        <v>7029.5889076000003</v>
      </c>
      <c r="AJ2169" s="179">
        <f>'Energy consumption (raw)'!AG2119</f>
        <v>7029.5889076000003</v>
      </c>
      <c r="AK2169" s="179">
        <f>'Energy consumption (raw)'!AH2119</f>
        <v>8338</v>
      </c>
      <c r="AL2169">
        <f>IF(ROUND(AI2169,-3)=ROUND('Energy consumption (raw)'!AG2119,-3),1,0)</f>
        <v>1</v>
      </c>
      <c r="AM2169" s="179" t="str">
        <f>'Energy consumption (raw)'!AJ2119</f>
        <v>50. Ho Chi Minh</v>
      </c>
      <c r="AN2169">
        <f>VLOOKUP(AM2169,Lists!$F$9:$G$71,2,FALSE)</f>
        <v>1</v>
      </c>
    </row>
    <row r="2170" spans="2:40" x14ac:dyDescent="0.25">
      <c r="B2170" s="65" t="str">
        <f t="shared" si="146"/>
        <v>Industry2018</v>
      </c>
      <c r="C2170" s="179">
        <f>'Energy consumption (raw)'!B2120</f>
        <v>2018</v>
      </c>
      <c r="D2170" s="179">
        <f>'Energy consumption (raw)'!C2120</f>
        <v>0</v>
      </c>
      <c r="E2170" s="179">
        <f>'Energy consumption (raw)'!D2120</f>
        <v>0</v>
      </c>
      <c r="F2170" s="179" t="str">
        <f>'Energy consumption (raw)'!E2120</f>
        <v>Công nghiệp</v>
      </c>
      <c r="G2170" s="179" t="str">
        <f>'Energy consumption (raw)'!F2120</f>
        <v>Sửa chữa giày, dép, hàng da và giả da</v>
      </c>
      <c r="H2170" s="179" t="str">
        <f>'Energy consumption (raw)'!G2120</f>
        <v>Industry</v>
      </c>
      <c r="I2170" s="179" t="str">
        <f>'Energy consumption (raw)'!I2120</f>
        <v>15 Manufacture of leather and related products</v>
      </c>
      <c r="J2170" s="179" t="str">
        <f>INDEX(Sector!$E$6:$E$46,MATCH('Energy consumption (toe)'!I2170,Sector!$B$6:$B$46,FALSE))</f>
        <v>Manufacture of leather and related products</v>
      </c>
      <c r="K2170" s="179">
        <f>IFERROR('Energy consumption (raw)'!J2120*Lists!$H$84,)</f>
        <v>0</v>
      </c>
      <c r="L2170" s="179">
        <f>'Energy consumption (raw)'!K2120*Lists!$H$84</f>
        <v>6591.7736129000004</v>
      </c>
      <c r="M2170" s="179">
        <f>'Energy consumption (raw)'!L2120*Lists!$H$84</f>
        <v>0</v>
      </c>
      <c r="N2170" s="179">
        <f>'Energy consumption (raw)'!M2120*Lists!$H$84</f>
        <v>0</v>
      </c>
      <c r="O2170" s="178">
        <f t="shared" si="147"/>
        <v>6591.7736129000004</v>
      </c>
      <c r="P2170">
        <f>'Energy consumption (raw)'!N2120*Lists!$H$85</f>
        <v>0</v>
      </c>
      <c r="Q2170">
        <f>'Energy consumption (raw)'!O2120*Lists!$H$86</f>
        <v>0</v>
      </c>
      <c r="R2170">
        <f>'Energy consumption (raw)'!P2120*Lists!$H$87</f>
        <v>0</v>
      </c>
      <c r="S2170">
        <f>'Energy consumption (raw)'!Q2120*Lists!$H$88</f>
        <v>0</v>
      </c>
      <c r="T2170">
        <f>'Energy consumption (raw)'!R2120*Lists!$H$89</f>
        <v>10.006200000000002</v>
      </c>
      <c r="U2170">
        <f>'Energy consumption (raw)'!S2120*Lists!$H$90</f>
        <v>0</v>
      </c>
      <c r="V2170">
        <f>'Energy consumption (raw)'!T2120*Lists!$H$91</f>
        <v>0</v>
      </c>
      <c r="W2170">
        <f>'Energy consumption (raw)'!U2120*Lists!$H$92</f>
        <v>0</v>
      </c>
      <c r="X2170">
        <f>'Energy consumption (raw)'!V2120*Lists!$H$93</f>
        <v>0</v>
      </c>
      <c r="Y2170">
        <f>'Energy consumption (raw)'!W2120*Lists!$H$94</f>
        <v>0</v>
      </c>
      <c r="Z2170">
        <f>'Energy consumption (raw)'!X2120*Lists!$H$96*1000000</f>
        <v>0</v>
      </c>
      <c r="AA2170">
        <f>'Energy consumption (raw)'!Y2120*Lists!$H$97</f>
        <v>54.292900000000003</v>
      </c>
      <c r="AB2170">
        <f>'Energy consumption (raw)'!Z2120*Lists!$H$96</f>
        <v>0</v>
      </c>
      <c r="AC2170">
        <f>'Energy consumption (raw)'!AA2120*Lists!$H$98</f>
        <v>0</v>
      </c>
      <c r="AD2170">
        <f>'Energy consumption (raw)'!AB2120*Lists!$H$99</f>
        <v>0</v>
      </c>
      <c r="AE2170">
        <f>'Energy consumption (raw)'!AC2120*Lists!$H$101</f>
        <v>0</v>
      </c>
      <c r="AF2170">
        <f>'Energy consumption (raw)'!AD2120*Lists!$H$101</f>
        <v>0</v>
      </c>
      <c r="AG2170">
        <f>'Energy consumption (raw)'!AE2120*Lists!$H$101</f>
        <v>0</v>
      </c>
      <c r="AH2170">
        <f>'Energy consumption (raw)'!AF2120*Lists!$H$100</f>
        <v>0</v>
      </c>
      <c r="AI2170" s="167">
        <f t="shared" si="148"/>
        <v>6656.0727129000006</v>
      </c>
      <c r="AJ2170" s="179">
        <f>'Energy consumption (raw)'!AG2120</f>
        <v>6656.0727129000006</v>
      </c>
      <c r="AK2170" s="179">
        <f>'Energy consumption (raw)'!AH2120</f>
        <v>11249</v>
      </c>
      <c r="AL2170">
        <f>IF(ROUND(AI2170,-3)=ROUND('Energy consumption (raw)'!AG2120,-3),1,0)</f>
        <v>1</v>
      </c>
      <c r="AM2170" s="179" t="str">
        <f>'Energy consumption (raw)'!AJ2120</f>
        <v>50. Ho Chi Minh</v>
      </c>
      <c r="AN2170">
        <f>VLOOKUP(AM2170,Lists!$F$9:$G$71,2,FALSE)</f>
        <v>1</v>
      </c>
    </row>
    <row r="2171" spans="2:40" x14ac:dyDescent="0.25">
      <c r="B2171" s="65" t="str">
        <f t="shared" si="146"/>
        <v>Industry2019</v>
      </c>
      <c r="C2171" s="179">
        <f>'Energy consumption (raw)'!B2121</f>
        <v>2019</v>
      </c>
      <c r="D2171" s="179">
        <f>'Energy consumption (raw)'!C2121</f>
        <v>0</v>
      </c>
      <c r="E2171" s="179">
        <f>'Energy consumption (raw)'!D2121</f>
        <v>0</v>
      </c>
      <c r="F2171" s="179" t="str">
        <f>'Energy consumption (raw)'!E2121</f>
        <v>Công nghiệp</v>
      </c>
      <c r="G2171" s="179" t="str">
        <f>'Energy consumption (raw)'!F2121</f>
        <v>Cổng thông tin</v>
      </c>
      <c r="H2171" s="179" t="str">
        <f>'Energy consumption (raw)'!G2121</f>
        <v>Industry</v>
      </c>
      <c r="I2171" s="179" t="str">
        <f>'Energy consumption (raw)'!I2121</f>
        <v>32 Other manufacturing</v>
      </c>
      <c r="J2171" s="179" t="str">
        <f>INDEX(Sector!$E$6:$E$46,MATCH('Energy consumption (toe)'!I2171,Sector!$B$6:$B$46,FALSE))</f>
        <v>Other manufacturing</v>
      </c>
      <c r="K2171" s="179">
        <f>IFERROR('Energy consumption (raw)'!J2121*Lists!$H$84,)</f>
        <v>6052.8237719000008</v>
      </c>
      <c r="L2171" s="179">
        <f>'Energy consumption (raw)'!K2121*Lists!$H$84</f>
        <v>6268.9210762000002</v>
      </c>
      <c r="M2171" s="179">
        <f>'Energy consumption (raw)'!L2121*Lists!$H$84</f>
        <v>0</v>
      </c>
      <c r="N2171" s="179">
        <f>'Energy consumption (raw)'!M2121*Lists!$H$84</f>
        <v>0</v>
      </c>
      <c r="O2171" s="178">
        <f t="shared" si="147"/>
        <v>6268.9210762000002</v>
      </c>
      <c r="P2171">
        <f>'Energy consumption (raw)'!N2121*Lists!$H$85</f>
        <v>0</v>
      </c>
      <c r="Q2171">
        <f>'Energy consumption (raw)'!O2121*Lists!$H$86</f>
        <v>0</v>
      </c>
      <c r="R2171">
        <f>'Energy consumption (raw)'!P2121*Lists!$H$87</f>
        <v>0</v>
      </c>
      <c r="S2171">
        <f>'Energy consumption (raw)'!Q2121*Lists!$H$88</f>
        <v>0</v>
      </c>
      <c r="T2171">
        <f>'Energy consumption (raw)'!R2121*Lists!$H$89</f>
        <v>3.8913000000000002</v>
      </c>
      <c r="U2171">
        <f>'Energy consumption (raw)'!S2121*Lists!$H$90</f>
        <v>0</v>
      </c>
      <c r="V2171">
        <f>'Energy consumption (raw)'!T2121*Lists!$H$91</f>
        <v>0</v>
      </c>
      <c r="W2171">
        <f>'Energy consumption (raw)'!U2121*Lists!$H$92</f>
        <v>0</v>
      </c>
      <c r="X2171">
        <f>'Energy consumption (raw)'!V2121*Lists!$H$93</f>
        <v>0</v>
      </c>
      <c r="Y2171">
        <f>'Energy consumption (raw)'!W2121*Lists!$H$94</f>
        <v>0</v>
      </c>
      <c r="Z2171">
        <f>'Energy consumption (raw)'!X2121*Lists!$H$96*1000000</f>
        <v>0</v>
      </c>
      <c r="AA2171">
        <f>'Energy consumption (raw)'!Y2121*Lists!$H$97</f>
        <v>0</v>
      </c>
      <c r="AB2171">
        <f>'Energy consumption (raw)'!Z2121*Lists!$H$96</f>
        <v>0</v>
      </c>
      <c r="AC2171">
        <f>'Energy consumption (raw)'!AA2121*Lists!$H$98</f>
        <v>0</v>
      </c>
      <c r="AD2171">
        <f>'Energy consumption (raw)'!AB2121*Lists!$H$99</f>
        <v>0</v>
      </c>
      <c r="AE2171">
        <f>'Energy consumption (raw)'!AC2121*Lists!$H$101</f>
        <v>0</v>
      </c>
      <c r="AF2171">
        <f>'Energy consumption (raw)'!AD2121*Lists!$H$101</f>
        <v>0</v>
      </c>
      <c r="AG2171">
        <f>'Energy consumption (raw)'!AE2121*Lists!$H$101</f>
        <v>0</v>
      </c>
      <c r="AH2171">
        <f>'Energy consumption (raw)'!AF2121*Lists!$H$100</f>
        <v>0</v>
      </c>
      <c r="AI2171" s="167">
        <f t="shared" si="148"/>
        <v>6272.8123762000005</v>
      </c>
      <c r="AJ2171" s="179">
        <f>'Energy consumption (raw)'!AG2121</f>
        <v>6272.8123762000005</v>
      </c>
      <c r="AK2171" s="179">
        <f>'Energy consumption (raw)'!AH2121</f>
        <v>1582</v>
      </c>
      <c r="AL2171">
        <f>IF(ROUND(AI2171,-3)=ROUND('Energy consumption (raw)'!AG2121,-3),1,0)</f>
        <v>1</v>
      </c>
      <c r="AM2171" s="179" t="str">
        <f>'Energy consumption (raw)'!AJ2121</f>
        <v>50. Ho Chi Minh</v>
      </c>
      <c r="AN2171">
        <f>VLOOKUP(AM2171,Lists!$F$9:$G$71,2,FALSE)</f>
        <v>1</v>
      </c>
    </row>
    <row r="2172" spans="2:40" x14ac:dyDescent="0.25">
      <c r="B2172" s="65" t="str">
        <f t="shared" si="146"/>
        <v>Industry2020</v>
      </c>
      <c r="C2172" s="179">
        <f>'Energy consumption (raw)'!B2122</f>
        <v>2020</v>
      </c>
      <c r="D2172" s="179">
        <f>'Energy consumption (raw)'!C2122</f>
        <v>0</v>
      </c>
      <c r="E2172" s="179">
        <f>'Energy consumption (raw)'!D2122</f>
        <v>0</v>
      </c>
      <c r="F2172" s="179" t="str">
        <f>'Energy consumption (raw)'!E2122</f>
        <v>Công nghiệp</v>
      </c>
      <c r="G2172" s="179" t="str">
        <f>'Energy consumption (raw)'!F2122</f>
        <v>Khai thác, xử lý và cung cấp nước</v>
      </c>
      <c r="H2172" s="179" t="str">
        <f>'Energy consumption (raw)'!G2122</f>
        <v>Industry</v>
      </c>
      <c r="I2172" s="179" t="str">
        <f>'Energy consumption (raw)'!I2122</f>
        <v>36 Water collection, treatment and supply</v>
      </c>
      <c r="J2172" s="179" t="str">
        <f>INDEX(Sector!$E$6:$E$46,MATCH('Energy consumption (toe)'!I2172,Sector!$B$6:$B$46,FALSE))</f>
        <v>Water collection, treatment and supply</v>
      </c>
      <c r="K2172" s="179">
        <f>IFERROR('Energy consumption (raw)'!J2122*Lists!$H$84,)</f>
        <v>0</v>
      </c>
      <c r="L2172" s="179">
        <f>'Energy consumption (raw)'!K2122*Lists!$H$84</f>
        <v>5186.3633858000003</v>
      </c>
      <c r="M2172" s="179">
        <f>'Energy consumption (raw)'!L2122*Lists!$H$84</f>
        <v>0</v>
      </c>
      <c r="N2172" s="179">
        <f>'Energy consumption (raw)'!M2122*Lists!$H$84</f>
        <v>0</v>
      </c>
      <c r="O2172" s="178">
        <f t="shared" si="147"/>
        <v>5186.3633858000003</v>
      </c>
      <c r="P2172">
        <f>'Energy consumption (raw)'!N2122*Lists!$H$85</f>
        <v>0</v>
      </c>
      <c r="Q2172">
        <f>'Energy consumption (raw)'!O2122*Lists!$H$86</f>
        <v>0</v>
      </c>
      <c r="R2172">
        <f>'Energy consumption (raw)'!P2122*Lists!$H$87</f>
        <v>0</v>
      </c>
      <c r="S2172">
        <f>'Energy consumption (raw)'!Q2122*Lists!$H$88</f>
        <v>0</v>
      </c>
      <c r="T2172">
        <f>'Energy consumption (raw)'!R2122*Lists!$H$89</f>
        <v>0</v>
      </c>
      <c r="U2172">
        <f>'Energy consumption (raw)'!S2122*Lists!$H$90</f>
        <v>0</v>
      </c>
      <c r="V2172">
        <f>'Energy consumption (raw)'!T2122*Lists!$H$91</f>
        <v>0</v>
      </c>
      <c r="W2172">
        <f>'Energy consumption (raw)'!U2122*Lists!$H$92</f>
        <v>0</v>
      </c>
      <c r="X2172">
        <f>'Energy consumption (raw)'!V2122*Lists!$H$93</f>
        <v>0</v>
      </c>
      <c r="Y2172">
        <f>'Energy consumption (raw)'!W2122*Lists!$H$94</f>
        <v>0</v>
      </c>
      <c r="Z2172">
        <f>'Energy consumption (raw)'!X2122*Lists!$H$96*1000000</f>
        <v>0</v>
      </c>
      <c r="AA2172">
        <f>'Energy consumption (raw)'!Y2122*Lists!$H$97</f>
        <v>0</v>
      </c>
      <c r="AB2172">
        <f>'Energy consumption (raw)'!Z2122*Lists!$H$96</f>
        <v>0</v>
      </c>
      <c r="AC2172">
        <f>'Energy consumption (raw)'!AA2122*Lists!$H$98</f>
        <v>0</v>
      </c>
      <c r="AD2172">
        <f>'Energy consumption (raw)'!AB2122*Lists!$H$99</f>
        <v>0</v>
      </c>
      <c r="AE2172">
        <f>'Energy consumption (raw)'!AC2122*Lists!$H$101</f>
        <v>0</v>
      </c>
      <c r="AF2172">
        <f>'Energy consumption (raw)'!AD2122*Lists!$H$101</f>
        <v>0</v>
      </c>
      <c r="AG2172">
        <f>'Energy consumption (raw)'!AE2122*Lists!$H$101</f>
        <v>0</v>
      </c>
      <c r="AH2172">
        <f>'Energy consumption (raw)'!AF2122*Lists!$H$100</f>
        <v>0</v>
      </c>
      <c r="AI2172" s="167">
        <f t="shared" si="148"/>
        <v>5186.3633858000003</v>
      </c>
      <c r="AJ2172" s="179">
        <f>'Energy consumption (raw)'!AG2122</f>
        <v>5186.3633858000003</v>
      </c>
      <c r="AK2172" s="179">
        <f>'Energy consumption (raw)'!AH2122</f>
        <v>5419</v>
      </c>
      <c r="AL2172">
        <f>IF(ROUND(AI2172,-3)=ROUND('Energy consumption (raw)'!AG2122,-3),1,0)</f>
        <v>1</v>
      </c>
      <c r="AM2172" s="179" t="str">
        <f>'Energy consumption (raw)'!AJ2122</f>
        <v>50. Ho Chi Minh</v>
      </c>
      <c r="AN2172">
        <f>VLOOKUP(AM2172,Lists!$F$9:$G$71,2,FALSE)</f>
        <v>1</v>
      </c>
    </row>
    <row r="2173" spans="2:40" x14ac:dyDescent="0.25">
      <c r="B2173" s="65" t="str">
        <f t="shared" ref="B2173:B2236" si="149">H2173&amp;C2173</f>
        <v>Industry2021</v>
      </c>
      <c r="C2173" s="179">
        <f>'Energy consumption (raw)'!B2123</f>
        <v>2021</v>
      </c>
      <c r="D2173" s="179">
        <f>'Energy consumption (raw)'!C2123</f>
        <v>0</v>
      </c>
      <c r="E2173" s="179">
        <f>'Energy consumption (raw)'!D2123</f>
        <v>0</v>
      </c>
      <c r="F2173" s="179" t="str">
        <f>'Energy consumption (raw)'!E2123</f>
        <v>Công nghiệp</v>
      </c>
      <c r="G2173" s="179" t="str">
        <f>'Energy consumption (raw)'!F2123</f>
        <v>Sản xuất hoá chất cơ bản khác</v>
      </c>
      <c r="H2173" s="179" t="str">
        <f>'Energy consumption (raw)'!G2123</f>
        <v>Industry</v>
      </c>
      <c r="I2173" s="179" t="str">
        <f>'Energy consumption (raw)'!I2123</f>
        <v>20 Manufacture of chemicals and chemical products</v>
      </c>
      <c r="J2173" s="179" t="str">
        <f>INDEX(Sector!$E$6:$E$46,MATCH('Energy consumption (toe)'!I2173,Sector!$B$6:$B$46,FALSE))</f>
        <v>Manufacture of chemicals and chemical products</v>
      </c>
      <c r="K2173" s="179">
        <f>IFERROR('Energy consumption (raw)'!J2123*Lists!$H$84,)</f>
        <v>0</v>
      </c>
      <c r="L2173" s="179">
        <f>'Energy consumption (raw)'!K2123*Lists!$H$84</f>
        <v>8607.4792236000012</v>
      </c>
      <c r="M2173" s="179">
        <f>'Energy consumption (raw)'!L2123*Lists!$H$84</f>
        <v>0</v>
      </c>
      <c r="N2173" s="179">
        <f>'Energy consumption (raw)'!M2123*Lists!$H$84</f>
        <v>0</v>
      </c>
      <c r="O2173" s="178">
        <f t="shared" ref="O2173:O2236" si="150">IF(L2173=0,K2173,L2173)</f>
        <v>8607.4792236000012</v>
      </c>
      <c r="P2173">
        <f>'Energy consumption (raw)'!N2123*Lists!$H$85</f>
        <v>0</v>
      </c>
      <c r="Q2173">
        <f>'Energy consumption (raw)'!O2123*Lists!$H$86</f>
        <v>0</v>
      </c>
      <c r="R2173">
        <f>'Energy consumption (raw)'!P2123*Lists!$H$87</f>
        <v>0</v>
      </c>
      <c r="S2173">
        <f>'Energy consumption (raw)'!Q2123*Lists!$H$88</f>
        <v>0</v>
      </c>
      <c r="T2173">
        <f>'Energy consumption (raw)'!R2123*Lists!$H$89</f>
        <v>0</v>
      </c>
      <c r="U2173">
        <f>'Energy consumption (raw)'!S2123*Lists!$H$90</f>
        <v>0</v>
      </c>
      <c r="V2173">
        <f>'Energy consumption (raw)'!T2123*Lists!$H$91</f>
        <v>0</v>
      </c>
      <c r="W2173">
        <f>'Energy consumption (raw)'!U2123*Lists!$H$92</f>
        <v>0</v>
      </c>
      <c r="X2173">
        <f>'Energy consumption (raw)'!V2123*Lists!$H$93</f>
        <v>0</v>
      </c>
      <c r="Y2173">
        <f>'Energy consumption (raw)'!W2123*Lists!$H$94</f>
        <v>0</v>
      </c>
      <c r="Z2173">
        <f>'Energy consumption (raw)'!X2123*Lists!$H$96*1000000</f>
        <v>0</v>
      </c>
      <c r="AA2173">
        <f>'Energy consumption (raw)'!Y2123*Lists!$H$97</f>
        <v>0</v>
      </c>
      <c r="AB2173">
        <f>'Energy consumption (raw)'!Z2123*Lists!$H$96</f>
        <v>0</v>
      </c>
      <c r="AC2173">
        <f>'Energy consumption (raw)'!AA2123*Lists!$H$98</f>
        <v>0</v>
      </c>
      <c r="AD2173">
        <f>'Energy consumption (raw)'!AB2123*Lists!$H$99</f>
        <v>0</v>
      </c>
      <c r="AE2173">
        <f>'Energy consumption (raw)'!AC2123*Lists!$H$101</f>
        <v>0</v>
      </c>
      <c r="AF2173">
        <f>'Energy consumption (raw)'!AD2123*Lists!$H$101</f>
        <v>0</v>
      </c>
      <c r="AG2173">
        <f>'Energy consumption (raw)'!AE2123*Lists!$H$101</f>
        <v>0</v>
      </c>
      <c r="AH2173">
        <f>'Energy consumption (raw)'!AF2123*Lists!$H$100</f>
        <v>0</v>
      </c>
      <c r="AI2173" s="167">
        <f t="shared" ref="AI2173:AI2236" si="151">IF(SUM(O2173:AH2173)=0,AJ2173,SUM(O2173:AH2173))</f>
        <v>8607.4792236000012</v>
      </c>
      <c r="AJ2173" s="179">
        <f>'Energy consumption (raw)'!AG2123</f>
        <v>8607.4792236000012</v>
      </c>
      <c r="AK2173" s="179">
        <f>'Energy consumption (raw)'!AH2123</f>
        <v>7756</v>
      </c>
      <c r="AL2173">
        <f>IF(ROUND(AI2173,-3)=ROUND('Energy consumption (raw)'!AG2123,-3),1,0)</f>
        <v>1</v>
      </c>
      <c r="AM2173" s="179" t="str">
        <f>'Energy consumption (raw)'!AJ2123</f>
        <v>50. Ho Chi Minh</v>
      </c>
      <c r="AN2173">
        <f>VLOOKUP(AM2173,Lists!$F$9:$G$71,2,FALSE)</f>
        <v>1</v>
      </c>
    </row>
    <row r="2174" spans="2:40" x14ac:dyDescent="0.25">
      <c r="B2174" s="65" t="str">
        <f t="shared" si="149"/>
        <v>Industry2022</v>
      </c>
      <c r="C2174" s="179">
        <f>'Energy consumption (raw)'!B2124</f>
        <v>2022</v>
      </c>
      <c r="D2174" s="179">
        <f>'Energy consumption (raw)'!C2124</f>
        <v>0</v>
      </c>
      <c r="E2174" s="179">
        <f>'Energy consumption (raw)'!D2124</f>
        <v>0</v>
      </c>
      <c r="F2174" s="179" t="str">
        <f>'Energy consumption (raw)'!E2124</f>
        <v>Công nghiệp</v>
      </c>
      <c r="G2174" s="179" t="str">
        <f>'Energy consumption (raw)'!F2124</f>
        <v>Sãn xuất linh kiện điện tử</v>
      </c>
      <c r="H2174" s="179" t="str">
        <f>'Energy consumption (raw)'!G2124</f>
        <v>Industry</v>
      </c>
      <c r="I2174" s="179" t="str">
        <f>'Energy consumption (raw)'!I2124</f>
        <v>26 Manufacture of computer, electronic and optical products</v>
      </c>
      <c r="J2174" s="179" t="str">
        <f>INDEX(Sector!$E$6:$E$46,MATCH('Energy consumption (toe)'!I2174,Sector!$B$6:$B$46,FALSE))</f>
        <v>Manufacture of computer, electronic and optical products</v>
      </c>
      <c r="K2174" s="179">
        <f>IFERROR('Energy consumption (raw)'!J2124*Lists!$H$84,)</f>
        <v>5400.4796323999999</v>
      </c>
      <c r="L2174" s="179">
        <f>'Energy consumption (raw)'!K2124*Lists!$H$84</f>
        <v>5400.4796323999999</v>
      </c>
      <c r="M2174" s="179">
        <f>'Energy consumption (raw)'!L2124*Lists!$H$84</f>
        <v>0</v>
      </c>
      <c r="N2174" s="179">
        <f>'Energy consumption (raw)'!M2124*Lists!$H$84</f>
        <v>0</v>
      </c>
      <c r="O2174" s="178">
        <f t="shared" si="150"/>
        <v>5400.4796323999999</v>
      </c>
      <c r="P2174">
        <f>'Energy consumption (raw)'!N2124*Lists!$H$85</f>
        <v>0</v>
      </c>
      <c r="Q2174">
        <f>'Energy consumption (raw)'!O2124*Lists!$H$86</f>
        <v>0</v>
      </c>
      <c r="R2174">
        <f>'Energy consumption (raw)'!P2124*Lists!$H$87</f>
        <v>0</v>
      </c>
      <c r="S2174">
        <f>'Energy consumption (raw)'!Q2124*Lists!$H$88</f>
        <v>0</v>
      </c>
      <c r="T2174">
        <f>'Energy consumption (raw)'!R2124*Lists!$H$89</f>
        <v>0</v>
      </c>
      <c r="U2174">
        <f>'Energy consumption (raw)'!S2124*Lists!$H$90</f>
        <v>0</v>
      </c>
      <c r="V2174">
        <f>'Energy consumption (raw)'!T2124*Lists!$H$91</f>
        <v>0</v>
      </c>
      <c r="W2174">
        <f>'Energy consumption (raw)'!U2124*Lists!$H$92</f>
        <v>0</v>
      </c>
      <c r="X2174">
        <f>'Energy consumption (raw)'!V2124*Lists!$H$93</f>
        <v>0</v>
      </c>
      <c r="Y2174">
        <f>'Energy consumption (raw)'!W2124*Lists!$H$94</f>
        <v>0</v>
      </c>
      <c r="Z2174">
        <f>'Energy consumption (raw)'!X2124*Lists!$H$96*1000000</f>
        <v>0</v>
      </c>
      <c r="AA2174">
        <f>'Energy consumption (raw)'!Y2124*Lists!$H$97</f>
        <v>0</v>
      </c>
      <c r="AB2174">
        <f>'Energy consumption (raw)'!Z2124*Lists!$H$96</f>
        <v>0</v>
      </c>
      <c r="AC2174">
        <f>'Energy consumption (raw)'!AA2124*Lists!$H$98</f>
        <v>0</v>
      </c>
      <c r="AD2174">
        <f>'Energy consumption (raw)'!AB2124*Lists!$H$99</f>
        <v>0</v>
      </c>
      <c r="AE2174">
        <f>'Energy consumption (raw)'!AC2124*Lists!$H$101</f>
        <v>0</v>
      </c>
      <c r="AF2174">
        <f>'Energy consumption (raw)'!AD2124*Lists!$H$101</f>
        <v>0</v>
      </c>
      <c r="AG2174">
        <f>'Energy consumption (raw)'!AE2124*Lists!$H$101</f>
        <v>0</v>
      </c>
      <c r="AH2174">
        <f>'Energy consumption (raw)'!AF2124*Lists!$H$100</f>
        <v>0</v>
      </c>
      <c r="AI2174" s="167">
        <f t="shared" si="151"/>
        <v>5400.4796323999999</v>
      </c>
      <c r="AJ2174" s="179">
        <f>'Energy consumption (raw)'!AG2124</f>
        <v>5400.4796323999999</v>
      </c>
      <c r="AK2174" s="179">
        <f>'Energy consumption (raw)'!AH2124</f>
        <v>6037</v>
      </c>
      <c r="AL2174">
        <f>IF(ROUND(AI2174,-3)=ROUND('Energy consumption (raw)'!AG2124,-3),1,0)</f>
        <v>1</v>
      </c>
      <c r="AM2174" s="179" t="str">
        <f>'Energy consumption (raw)'!AJ2124</f>
        <v>50. Ho Chi Minh</v>
      </c>
      <c r="AN2174">
        <f>VLOOKUP(AM2174,Lists!$F$9:$G$71,2,FALSE)</f>
        <v>1</v>
      </c>
    </row>
    <row r="2175" spans="2:40" x14ac:dyDescent="0.25">
      <c r="B2175" s="65" t="str">
        <f t="shared" si="149"/>
        <v>Industry2023</v>
      </c>
      <c r="C2175" s="179">
        <f>'Energy consumption (raw)'!B2125</f>
        <v>2023</v>
      </c>
      <c r="D2175" s="179">
        <f>'Energy consumption (raw)'!C2125</f>
        <v>0</v>
      </c>
      <c r="E2175" s="179">
        <f>'Energy consumption (raw)'!D2125</f>
        <v>0</v>
      </c>
      <c r="F2175" s="179" t="str">
        <f>'Energy consumption (raw)'!E2125</f>
        <v>Công nghiệp</v>
      </c>
      <c r="G2175" s="179" t="str">
        <f>'Energy consumption (raw)'!F2125</f>
        <v>Sản xuất xi măng</v>
      </c>
      <c r="H2175" s="179" t="str">
        <f>'Energy consumption (raw)'!G2125</f>
        <v>Industry</v>
      </c>
      <c r="I2175" s="179" t="str">
        <f>'Energy consumption (raw)'!I2125</f>
        <v>23 Manufacture of other non-metallic mineral products</v>
      </c>
      <c r="J2175" s="179" t="str">
        <f>INDEX(Sector!$E$6:$E$46,MATCH('Energy consumption (toe)'!I2175,Sector!$B$6:$B$46,FALSE))</f>
        <v>Manufacture of other non-metallic mineral products</v>
      </c>
      <c r="K2175" s="179">
        <f>IFERROR('Energy consumption (raw)'!J2125*Lists!$H$84,)</f>
        <v>0</v>
      </c>
      <c r="L2175" s="179">
        <f>'Energy consumption (raw)'!K2125*Lists!$H$84</f>
        <v>4561.5738317000005</v>
      </c>
      <c r="M2175" s="179">
        <f>'Energy consumption (raw)'!L2125*Lists!$H$84</f>
        <v>0</v>
      </c>
      <c r="N2175" s="179">
        <f>'Energy consumption (raw)'!M2125*Lists!$H$84</f>
        <v>0</v>
      </c>
      <c r="O2175" s="178">
        <f t="shared" si="150"/>
        <v>4561.5738317000005</v>
      </c>
      <c r="P2175">
        <f>'Energy consumption (raw)'!N2125*Lists!$H$85</f>
        <v>0</v>
      </c>
      <c r="Q2175">
        <f>'Energy consumption (raw)'!O2125*Lists!$H$86</f>
        <v>0</v>
      </c>
      <c r="R2175">
        <f>'Energy consumption (raw)'!P2125*Lists!$H$87</f>
        <v>0</v>
      </c>
      <c r="S2175">
        <f>'Energy consumption (raw)'!Q2125*Lists!$H$88</f>
        <v>0</v>
      </c>
      <c r="T2175">
        <f>'Energy consumption (raw)'!R2125*Lists!$H$89</f>
        <v>0</v>
      </c>
      <c r="U2175">
        <f>'Energy consumption (raw)'!S2125*Lists!$H$90</f>
        <v>0</v>
      </c>
      <c r="V2175">
        <f>'Energy consumption (raw)'!T2125*Lists!$H$91</f>
        <v>0</v>
      </c>
      <c r="W2175">
        <f>'Energy consumption (raw)'!U2125*Lists!$H$92</f>
        <v>0</v>
      </c>
      <c r="X2175">
        <f>'Energy consumption (raw)'!V2125*Lists!$H$93</f>
        <v>0</v>
      </c>
      <c r="Y2175">
        <f>'Energy consumption (raw)'!W2125*Lists!$H$94</f>
        <v>0</v>
      </c>
      <c r="Z2175">
        <f>'Energy consumption (raw)'!X2125*Lists!$H$96*1000000</f>
        <v>0</v>
      </c>
      <c r="AA2175">
        <f>'Energy consumption (raw)'!Y2125*Lists!$H$97</f>
        <v>0</v>
      </c>
      <c r="AB2175">
        <f>'Energy consumption (raw)'!Z2125*Lists!$H$96</f>
        <v>0</v>
      </c>
      <c r="AC2175">
        <f>'Energy consumption (raw)'!AA2125*Lists!$H$98</f>
        <v>0</v>
      </c>
      <c r="AD2175">
        <f>'Energy consumption (raw)'!AB2125*Lists!$H$99</f>
        <v>0</v>
      </c>
      <c r="AE2175">
        <f>'Energy consumption (raw)'!AC2125*Lists!$H$101</f>
        <v>0</v>
      </c>
      <c r="AF2175">
        <f>'Energy consumption (raw)'!AD2125*Lists!$H$101</f>
        <v>0</v>
      </c>
      <c r="AG2175">
        <f>'Energy consumption (raw)'!AE2125*Lists!$H$101</f>
        <v>0</v>
      </c>
      <c r="AH2175">
        <f>'Energy consumption (raw)'!AF2125*Lists!$H$100</f>
        <v>0</v>
      </c>
      <c r="AI2175" s="167">
        <f t="shared" si="151"/>
        <v>4561.5738317000005</v>
      </c>
      <c r="AJ2175" s="179">
        <f>'Energy consumption (raw)'!AG2125</f>
        <v>4561.5738317000005</v>
      </c>
      <c r="AK2175" s="179">
        <f>'Energy consumption (raw)'!AH2125</f>
        <v>4291</v>
      </c>
      <c r="AL2175">
        <f>IF(ROUND(AI2175,-3)=ROUND('Energy consumption (raw)'!AG2125,-3),1,0)</f>
        <v>1</v>
      </c>
      <c r="AM2175" s="179" t="str">
        <f>'Energy consumption (raw)'!AJ2125</f>
        <v>50. Ho Chi Minh</v>
      </c>
      <c r="AN2175">
        <f>VLOOKUP(AM2175,Lists!$F$9:$G$71,2,FALSE)</f>
        <v>1</v>
      </c>
    </row>
    <row r="2176" spans="2:40" x14ac:dyDescent="0.25">
      <c r="B2176" s="65" t="str">
        <f t="shared" si="149"/>
        <v>Industry2024</v>
      </c>
      <c r="C2176" s="179">
        <f>'Energy consumption (raw)'!B2126</f>
        <v>2024</v>
      </c>
      <c r="D2176" s="179">
        <f>'Energy consumption (raw)'!C2126</f>
        <v>0</v>
      </c>
      <c r="E2176" s="179">
        <f>'Energy consumption (raw)'!D2126</f>
        <v>0</v>
      </c>
      <c r="F2176" s="179" t="str">
        <f>'Energy consumption (raw)'!E2126</f>
        <v>Công nghiệp</v>
      </c>
      <c r="G2176" s="179" t="str">
        <f>'Energy consumption (raw)'!F2126</f>
        <v>Sản xuất sản phẩm từ plastic</v>
      </c>
      <c r="H2176" s="179" t="str">
        <f>'Energy consumption (raw)'!G2126</f>
        <v>Industry</v>
      </c>
      <c r="I2176" s="179" t="str">
        <f>'Energy consumption (raw)'!I2126</f>
        <v>22 Manufacture of rubber and plastics products</v>
      </c>
      <c r="J2176" s="179" t="str">
        <f>INDEX(Sector!$E$6:$E$46,MATCH('Energy consumption (toe)'!I2176,Sector!$B$6:$B$46,FALSE))</f>
        <v>Manufacture of rubber and plastics products</v>
      </c>
      <c r="K2176" s="179">
        <f>IFERROR('Energy consumption (raw)'!J2126*Lists!$H$84,)</f>
        <v>3005.2649938000004</v>
      </c>
      <c r="L2176" s="179">
        <f>'Energy consumption (raw)'!K2126*Lists!$H$84</f>
        <v>3339.3886826000003</v>
      </c>
      <c r="M2176" s="179">
        <f>'Energy consumption (raw)'!L2126*Lists!$H$84</f>
        <v>0</v>
      </c>
      <c r="N2176" s="179">
        <f>'Energy consumption (raw)'!M2126*Lists!$H$84</f>
        <v>0</v>
      </c>
      <c r="O2176" s="178">
        <f t="shared" si="150"/>
        <v>3339.3886826000003</v>
      </c>
      <c r="P2176">
        <f>'Energy consumption (raw)'!N2126*Lists!$H$85</f>
        <v>0</v>
      </c>
      <c r="Q2176">
        <f>'Energy consumption (raw)'!O2126*Lists!$H$86</f>
        <v>0</v>
      </c>
      <c r="R2176">
        <f>'Energy consumption (raw)'!P2126*Lists!$H$87</f>
        <v>0</v>
      </c>
      <c r="S2176">
        <f>'Energy consumption (raw)'!Q2126*Lists!$H$88</f>
        <v>0</v>
      </c>
      <c r="T2176">
        <f>'Energy consumption (raw)'!R2126*Lists!$H$89</f>
        <v>0</v>
      </c>
      <c r="U2176">
        <f>'Energy consumption (raw)'!S2126*Lists!$H$90</f>
        <v>0</v>
      </c>
      <c r="V2176">
        <f>'Energy consumption (raw)'!T2126*Lists!$H$91</f>
        <v>0</v>
      </c>
      <c r="W2176">
        <f>'Energy consumption (raw)'!U2126*Lists!$H$92</f>
        <v>0</v>
      </c>
      <c r="X2176">
        <f>'Energy consumption (raw)'!V2126*Lists!$H$93</f>
        <v>0</v>
      </c>
      <c r="Y2176">
        <f>'Energy consumption (raw)'!W2126*Lists!$H$94</f>
        <v>0</v>
      </c>
      <c r="Z2176">
        <f>'Energy consumption (raw)'!X2126*Lists!$H$96*1000000</f>
        <v>0</v>
      </c>
      <c r="AA2176">
        <f>'Energy consumption (raw)'!Y2126*Lists!$H$97</f>
        <v>0</v>
      </c>
      <c r="AB2176">
        <f>'Energy consumption (raw)'!Z2126*Lists!$H$96</f>
        <v>0</v>
      </c>
      <c r="AC2176">
        <f>'Energy consumption (raw)'!AA2126*Lists!$H$98</f>
        <v>0</v>
      </c>
      <c r="AD2176">
        <f>'Energy consumption (raw)'!AB2126*Lists!$H$99</f>
        <v>0</v>
      </c>
      <c r="AE2176">
        <f>'Energy consumption (raw)'!AC2126*Lists!$H$101</f>
        <v>0</v>
      </c>
      <c r="AF2176">
        <f>'Energy consumption (raw)'!AD2126*Lists!$H$101</f>
        <v>0</v>
      </c>
      <c r="AG2176">
        <f>'Energy consumption (raw)'!AE2126*Lists!$H$101</f>
        <v>0</v>
      </c>
      <c r="AH2176">
        <f>'Energy consumption (raw)'!AF2126*Lists!$H$100</f>
        <v>0</v>
      </c>
      <c r="AI2176" s="167">
        <f t="shared" si="151"/>
        <v>3339.3886826000003</v>
      </c>
      <c r="AJ2176" s="179">
        <f>'Energy consumption (raw)'!AG2126</f>
        <v>3339.3886826000003</v>
      </c>
      <c r="AK2176" s="179">
        <f>'Energy consumption (raw)'!AH2126</f>
        <v>3752</v>
      </c>
      <c r="AL2176">
        <f>IF(ROUND(AI2176,-3)=ROUND('Energy consumption (raw)'!AG2126,-3),1,0)</f>
        <v>1</v>
      </c>
      <c r="AM2176" s="179" t="str">
        <f>'Energy consumption (raw)'!AJ2126</f>
        <v>50. Ho Chi Minh</v>
      </c>
      <c r="AN2176">
        <f>VLOOKUP(AM2176,Lists!$F$9:$G$71,2,FALSE)</f>
        <v>1</v>
      </c>
    </row>
    <row r="2177" spans="2:40" x14ac:dyDescent="0.25">
      <c r="B2177" s="65" t="str">
        <f t="shared" si="149"/>
        <v>Industry2025</v>
      </c>
      <c r="C2177" s="179">
        <f>'Energy consumption (raw)'!B2127</f>
        <v>2025</v>
      </c>
      <c r="D2177" s="179">
        <f>'Energy consumption (raw)'!C2127</f>
        <v>0</v>
      </c>
      <c r="E2177" s="179">
        <f>'Energy consumption (raw)'!D2127</f>
        <v>0</v>
      </c>
      <c r="F2177" s="179" t="str">
        <f>'Energy consumption (raw)'!E2127</f>
        <v>Công nghiệp</v>
      </c>
      <c r="G2177" s="179" t="str">
        <f>'Energy consumption (raw)'!F2127</f>
        <v>Sản xuất giấy và sản phẩm từ giấy</v>
      </c>
      <c r="H2177" s="179" t="str">
        <f>'Energy consumption (raw)'!G2127</f>
        <v>Industry</v>
      </c>
      <c r="I2177" s="179" t="str">
        <f>'Energy consumption (raw)'!I2127</f>
        <v>17 Manufacture of paper and paper products</v>
      </c>
      <c r="J2177" s="179" t="str">
        <f>INDEX(Sector!$E$6:$E$46,MATCH('Energy consumption (toe)'!I2177,Sector!$B$6:$B$46,FALSE))</f>
        <v>Manufacture of paper and paper products</v>
      </c>
      <c r="K2177" s="179">
        <f>IFERROR('Energy consumption (raw)'!J2127*Lists!$H$84,)</f>
        <v>0</v>
      </c>
      <c r="L2177" s="179">
        <f>'Energy consumption (raw)'!K2127*Lists!$H$84</f>
        <v>6169.2352526000004</v>
      </c>
      <c r="M2177" s="179">
        <f>'Energy consumption (raw)'!L2127*Lists!$H$84</f>
        <v>0</v>
      </c>
      <c r="N2177" s="179">
        <f>'Energy consumption (raw)'!M2127*Lists!$H$84</f>
        <v>0</v>
      </c>
      <c r="O2177" s="178">
        <f t="shared" si="150"/>
        <v>6169.2352526000004</v>
      </c>
      <c r="P2177">
        <f>'Energy consumption (raw)'!N2127*Lists!$H$85</f>
        <v>0</v>
      </c>
      <c r="Q2177">
        <f>'Energy consumption (raw)'!O2127*Lists!$H$86</f>
        <v>0</v>
      </c>
      <c r="R2177">
        <f>'Energy consumption (raw)'!P2127*Lists!$H$87</f>
        <v>0</v>
      </c>
      <c r="S2177">
        <f>'Energy consumption (raw)'!Q2127*Lists!$H$88</f>
        <v>0</v>
      </c>
      <c r="T2177">
        <f>'Energy consumption (raw)'!R2127*Lists!$H$89</f>
        <v>0</v>
      </c>
      <c r="U2177">
        <f>'Energy consumption (raw)'!S2127*Lists!$H$90</f>
        <v>0</v>
      </c>
      <c r="V2177">
        <f>'Energy consumption (raw)'!T2127*Lists!$H$91</f>
        <v>0</v>
      </c>
      <c r="W2177">
        <f>'Energy consumption (raw)'!U2127*Lists!$H$92</f>
        <v>0</v>
      </c>
      <c r="X2177">
        <f>'Energy consumption (raw)'!V2127*Lists!$H$93</f>
        <v>0</v>
      </c>
      <c r="Y2177">
        <f>'Energy consumption (raw)'!W2127*Lists!$H$94</f>
        <v>0</v>
      </c>
      <c r="Z2177">
        <f>'Energy consumption (raw)'!X2127*Lists!$H$96*1000000</f>
        <v>0</v>
      </c>
      <c r="AA2177">
        <f>'Energy consumption (raw)'!Y2127*Lists!$H$97</f>
        <v>0</v>
      </c>
      <c r="AB2177">
        <f>'Energy consumption (raw)'!Z2127*Lists!$H$96</f>
        <v>0</v>
      </c>
      <c r="AC2177">
        <f>'Energy consumption (raw)'!AA2127*Lists!$H$98</f>
        <v>0</v>
      </c>
      <c r="AD2177">
        <f>'Energy consumption (raw)'!AB2127*Lists!$H$99</f>
        <v>0</v>
      </c>
      <c r="AE2177">
        <f>'Energy consumption (raw)'!AC2127*Lists!$H$101</f>
        <v>0</v>
      </c>
      <c r="AF2177">
        <f>'Energy consumption (raw)'!AD2127*Lists!$H$101</f>
        <v>0</v>
      </c>
      <c r="AG2177">
        <f>'Energy consumption (raw)'!AE2127*Lists!$H$101</f>
        <v>0</v>
      </c>
      <c r="AH2177">
        <f>'Energy consumption (raw)'!AF2127*Lists!$H$100</f>
        <v>0</v>
      </c>
      <c r="AI2177" s="167">
        <f t="shared" si="151"/>
        <v>6169.2352526000004</v>
      </c>
      <c r="AJ2177" s="179">
        <f>'Energy consumption (raw)'!AG2127</f>
        <v>6169.2352526000004</v>
      </c>
      <c r="AK2177" s="179">
        <f>'Energy consumption (raw)'!AH2127</f>
        <v>5184</v>
      </c>
      <c r="AL2177">
        <f>IF(ROUND(AI2177,-3)=ROUND('Energy consumption (raw)'!AG2127,-3),1,0)</f>
        <v>1</v>
      </c>
      <c r="AM2177" s="179" t="str">
        <f>'Energy consumption (raw)'!AJ2127</f>
        <v>50. Ho Chi Minh</v>
      </c>
      <c r="AN2177">
        <f>VLOOKUP(AM2177,Lists!$F$9:$G$71,2,FALSE)</f>
        <v>1</v>
      </c>
    </row>
    <row r="2178" spans="2:40" x14ac:dyDescent="0.25">
      <c r="B2178" s="65" t="str">
        <f t="shared" si="149"/>
        <v>Industry2026</v>
      </c>
      <c r="C2178" s="179">
        <f>'Energy consumption (raw)'!B2128</f>
        <v>2026</v>
      </c>
      <c r="D2178" s="179">
        <f>'Energy consumption (raw)'!C2128</f>
        <v>0</v>
      </c>
      <c r="E2178" s="179">
        <f>'Energy consumption (raw)'!D2128</f>
        <v>0</v>
      </c>
      <c r="F2178" s="179" t="str">
        <f>'Energy consumption (raw)'!E2128</f>
        <v>Công nghiệp</v>
      </c>
      <c r="G2178" s="179" t="str">
        <f>'Energy consumption (raw)'!F2128</f>
        <v>Sản xuất bia và mạch nha ủ men bia</v>
      </c>
      <c r="H2178" s="179" t="str">
        <f>'Energy consumption (raw)'!G2128</f>
        <v>Industry</v>
      </c>
      <c r="I2178" s="179" t="str">
        <f>'Energy consumption (raw)'!I2128</f>
        <v>11 Manufacture of beverages</v>
      </c>
      <c r="J2178" s="179" t="str">
        <f>INDEX(Sector!$E$6:$E$46,MATCH('Energy consumption (toe)'!I2178,Sector!$B$6:$B$46,FALSE))</f>
        <v>Manufacture of beverages</v>
      </c>
      <c r="K2178" s="179">
        <f>IFERROR('Energy consumption (raw)'!J2128*Lists!$H$84,)</f>
        <v>3599.9487663000004</v>
      </c>
      <c r="L2178" s="179">
        <f>'Energy consumption (raw)'!K2128*Lists!$H$84</f>
        <v>3758.6634436000004</v>
      </c>
      <c r="M2178" s="179">
        <f>'Energy consumption (raw)'!L2128*Lists!$H$84</f>
        <v>0</v>
      </c>
      <c r="N2178" s="179">
        <f>'Energy consumption (raw)'!M2128*Lists!$H$84</f>
        <v>0</v>
      </c>
      <c r="O2178" s="178">
        <f t="shared" si="150"/>
        <v>3758.6634436000004</v>
      </c>
      <c r="P2178">
        <f>'Energy consumption (raw)'!N2128*Lists!$H$85</f>
        <v>0</v>
      </c>
      <c r="Q2178">
        <f>'Energy consumption (raw)'!O2128*Lists!$H$86</f>
        <v>0</v>
      </c>
      <c r="R2178">
        <f>'Energy consumption (raw)'!P2128*Lists!$H$87</f>
        <v>0</v>
      </c>
      <c r="S2178">
        <f>'Energy consumption (raw)'!Q2128*Lists!$H$88</f>
        <v>0</v>
      </c>
      <c r="T2178">
        <f>'Energy consumption (raw)'!R2128*Lists!$H$89</f>
        <v>0</v>
      </c>
      <c r="U2178">
        <f>'Energy consumption (raw)'!S2128*Lists!$H$90</f>
        <v>0</v>
      </c>
      <c r="V2178">
        <f>'Energy consumption (raw)'!T2128*Lists!$H$91</f>
        <v>0</v>
      </c>
      <c r="W2178">
        <f>'Energy consumption (raw)'!U2128*Lists!$H$92</f>
        <v>0</v>
      </c>
      <c r="X2178">
        <f>'Energy consumption (raw)'!V2128*Lists!$H$93</f>
        <v>0</v>
      </c>
      <c r="Y2178">
        <f>'Energy consumption (raw)'!W2128*Lists!$H$94</f>
        <v>0</v>
      </c>
      <c r="Z2178">
        <f>'Energy consumption (raw)'!X2128*Lists!$H$96*1000000</f>
        <v>0</v>
      </c>
      <c r="AA2178">
        <f>'Energy consumption (raw)'!Y2128*Lists!$H$97</f>
        <v>0</v>
      </c>
      <c r="AB2178">
        <f>'Energy consumption (raw)'!Z2128*Lists!$H$96</f>
        <v>0</v>
      </c>
      <c r="AC2178">
        <f>'Energy consumption (raw)'!AA2128*Lists!$H$98</f>
        <v>0</v>
      </c>
      <c r="AD2178">
        <f>'Energy consumption (raw)'!AB2128*Lists!$H$99</f>
        <v>0</v>
      </c>
      <c r="AE2178">
        <f>'Energy consumption (raw)'!AC2128*Lists!$H$101</f>
        <v>0</v>
      </c>
      <c r="AF2178">
        <f>'Energy consumption (raw)'!AD2128*Lists!$H$101</f>
        <v>0</v>
      </c>
      <c r="AG2178">
        <f>'Energy consumption (raw)'!AE2128*Lists!$H$101</f>
        <v>0</v>
      </c>
      <c r="AH2178">
        <f>'Energy consumption (raw)'!AF2128*Lists!$H$100</f>
        <v>0</v>
      </c>
      <c r="AI2178" s="167">
        <f t="shared" si="151"/>
        <v>3758.6634436000004</v>
      </c>
      <c r="AJ2178" s="179">
        <f>'Energy consumption (raw)'!AG2128</f>
        <v>3758.6634436000004</v>
      </c>
      <c r="AK2178" s="179">
        <f>'Energy consumption (raw)'!AH2128</f>
        <v>4296</v>
      </c>
      <c r="AL2178">
        <f>IF(ROUND(AI2178,-3)=ROUND('Energy consumption (raw)'!AG2128,-3),1,0)</f>
        <v>1</v>
      </c>
      <c r="AM2178" s="179" t="str">
        <f>'Energy consumption (raw)'!AJ2128</f>
        <v>50. Ho Chi Minh</v>
      </c>
      <c r="AN2178">
        <f>VLOOKUP(AM2178,Lists!$F$9:$G$71,2,FALSE)</f>
        <v>1</v>
      </c>
    </row>
    <row r="2179" spans="2:40" x14ac:dyDescent="0.25">
      <c r="B2179" s="65" t="str">
        <f t="shared" si="149"/>
        <v>Industry2027</v>
      </c>
      <c r="C2179" s="179">
        <f>'Energy consumption (raw)'!B2129</f>
        <v>2027</v>
      </c>
      <c r="D2179" s="179">
        <f>'Energy consumption (raw)'!C2129</f>
        <v>0</v>
      </c>
      <c r="E2179" s="179">
        <f>'Energy consumption (raw)'!D2129</f>
        <v>0</v>
      </c>
      <c r="F2179" s="179" t="str">
        <f>'Energy consumption (raw)'!E2129</f>
        <v>Công nghiệp</v>
      </c>
      <c r="G2179" s="179" t="str">
        <f>'Energy consumption (raw)'!F2129</f>
        <v>Sản xuất khác chưa biết phân vào đâu</v>
      </c>
      <c r="H2179" s="179" t="str">
        <f>'Energy consumption (raw)'!G2129</f>
        <v>Industry</v>
      </c>
      <c r="I2179" s="179" t="str">
        <f>'Energy consumption (raw)'!I2129</f>
        <v>32 Other manufacturing</v>
      </c>
      <c r="J2179" s="179" t="str">
        <f>INDEX(Sector!$E$6:$E$46,MATCH('Energy consumption (toe)'!I2179,Sector!$B$6:$B$46,FALSE))</f>
        <v>Other manufacturing</v>
      </c>
      <c r="K2179" s="179">
        <f>IFERROR('Energy consumption (raw)'!J2129*Lists!$H$84,)</f>
        <v>3998.4041369000001</v>
      </c>
      <c r="L2179" s="179">
        <f>'Energy consumption (raw)'!K2129*Lists!$H$84</f>
        <v>4787.4534474000002</v>
      </c>
      <c r="M2179" s="179">
        <f>'Energy consumption (raw)'!L2129*Lists!$H$84</f>
        <v>0</v>
      </c>
      <c r="N2179" s="179">
        <f>'Energy consumption (raw)'!M2129*Lists!$H$84</f>
        <v>0</v>
      </c>
      <c r="O2179" s="178">
        <f t="shared" si="150"/>
        <v>4787.4534474000002</v>
      </c>
      <c r="P2179">
        <f>'Energy consumption (raw)'!N2129*Lists!$H$85</f>
        <v>0</v>
      </c>
      <c r="Q2179">
        <f>'Energy consumption (raw)'!O2129*Lists!$H$86</f>
        <v>0</v>
      </c>
      <c r="R2179">
        <f>'Energy consumption (raw)'!P2129*Lists!$H$87</f>
        <v>0</v>
      </c>
      <c r="S2179">
        <f>'Energy consumption (raw)'!Q2129*Lists!$H$88</f>
        <v>0</v>
      </c>
      <c r="T2179">
        <f>'Energy consumption (raw)'!R2129*Lists!$H$89</f>
        <v>19.553400000000003</v>
      </c>
      <c r="U2179">
        <f>'Energy consumption (raw)'!S2129*Lists!$H$90</f>
        <v>0</v>
      </c>
      <c r="V2179">
        <f>'Energy consumption (raw)'!T2129*Lists!$H$91</f>
        <v>0</v>
      </c>
      <c r="W2179">
        <f>'Energy consumption (raw)'!U2129*Lists!$H$92</f>
        <v>0</v>
      </c>
      <c r="X2179">
        <f>'Energy consumption (raw)'!V2129*Lists!$H$93</f>
        <v>0</v>
      </c>
      <c r="Y2179">
        <f>'Energy consumption (raw)'!W2129*Lists!$H$94</f>
        <v>0</v>
      </c>
      <c r="Z2179">
        <f>'Energy consumption (raw)'!X2129*Lists!$H$96*1000000</f>
        <v>0</v>
      </c>
      <c r="AA2179">
        <f>'Energy consumption (raw)'!Y2129*Lists!$H$97</f>
        <v>157.02540000000002</v>
      </c>
      <c r="AB2179">
        <f>'Energy consumption (raw)'!Z2129*Lists!$H$96</f>
        <v>0</v>
      </c>
      <c r="AC2179">
        <f>'Energy consumption (raw)'!AA2129*Lists!$H$98</f>
        <v>0</v>
      </c>
      <c r="AD2179">
        <f>'Energy consumption (raw)'!AB2129*Lists!$H$99</f>
        <v>0</v>
      </c>
      <c r="AE2179">
        <f>'Energy consumption (raw)'!AC2129*Lists!$H$101</f>
        <v>0</v>
      </c>
      <c r="AF2179">
        <f>'Energy consumption (raw)'!AD2129*Lists!$H$101</f>
        <v>0</v>
      </c>
      <c r="AG2179">
        <f>'Energy consumption (raw)'!AE2129*Lists!$H$101</f>
        <v>0</v>
      </c>
      <c r="AH2179">
        <f>'Energy consumption (raw)'!AF2129*Lists!$H$100</f>
        <v>0</v>
      </c>
      <c r="AI2179" s="167">
        <f t="shared" si="151"/>
        <v>4964.0322474000004</v>
      </c>
      <c r="AJ2179" s="179">
        <f>'Energy consumption (raw)'!AG2129</f>
        <v>4964.0322474000004</v>
      </c>
      <c r="AK2179" s="179">
        <f>'Energy consumption (raw)'!AH2129</f>
        <v>4701</v>
      </c>
      <c r="AL2179">
        <f>IF(ROUND(AI2179,-3)=ROUND('Energy consumption (raw)'!AG2129,-3),1,0)</f>
        <v>1</v>
      </c>
      <c r="AM2179" s="179" t="str">
        <f>'Energy consumption (raw)'!AJ2129</f>
        <v>50. Ho Chi Minh</v>
      </c>
      <c r="AN2179">
        <f>VLOOKUP(AM2179,Lists!$F$9:$G$71,2,FALSE)</f>
        <v>1</v>
      </c>
    </row>
    <row r="2180" spans="2:40" x14ac:dyDescent="0.25">
      <c r="B2180" s="65" t="str">
        <f t="shared" si="149"/>
        <v>Industry2028</v>
      </c>
      <c r="C2180" s="179">
        <f>'Energy consumption (raw)'!B2130</f>
        <v>2028</v>
      </c>
      <c r="D2180" s="179">
        <f>'Energy consumption (raw)'!C2130</f>
        <v>0</v>
      </c>
      <c r="E2180" s="179">
        <f>'Energy consumption (raw)'!D2130</f>
        <v>0</v>
      </c>
      <c r="F2180" s="179" t="str">
        <f>'Energy consumption (raw)'!E2130</f>
        <v>Công nghiệp</v>
      </c>
      <c r="G2180" s="179" t="str">
        <f>'Energy consumption (raw)'!F2130</f>
        <v>Sản xuất xi măng</v>
      </c>
      <c r="H2180" s="179" t="str">
        <f>'Energy consumption (raw)'!G2130</f>
        <v>Industry</v>
      </c>
      <c r="I2180" s="179" t="str">
        <f>'Energy consumption (raw)'!I2130</f>
        <v>23 Manufacture of other non-metallic mineral products</v>
      </c>
      <c r="J2180" s="179" t="str">
        <f>INDEX(Sector!$E$6:$E$46,MATCH('Energy consumption (toe)'!I2180,Sector!$B$6:$B$46,FALSE))</f>
        <v>Manufacture of other non-metallic mineral products</v>
      </c>
      <c r="K2180" s="179">
        <f>IFERROR('Energy consumption (raw)'!J2130*Lists!$H$84,)</f>
        <v>4404.0483445</v>
      </c>
      <c r="L2180" s="179">
        <f>'Energy consumption (raw)'!K2130*Lists!$H$84</f>
        <v>4404.0483445</v>
      </c>
      <c r="M2180" s="179">
        <f>'Energy consumption (raw)'!L2130*Lists!$H$84</f>
        <v>0</v>
      </c>
      <c r="N2180" s="179">
        <f>'Energy consumption (raw)'!M2130*Lists!$H$84</f>
        <v>0</v>
      </c>
      <c r="O2180" s="178">
        <f t="shared" si="150"/>
        <v>4404.0483445</v>
      </c>
      <c r="P2180">
        <f>'Energy consumption (raw)'!N2130*Lists!$H$85</f>
        <v>0</v>
      </c>
      <c r="Q2180">
        <f>'Energy consumption (raw)'!O2130*Lists!$H$86</f>
        <v>0</v>
      </c>
      <c r="R2180">
        <f>'Energy consumption (raw)'!P2130*Lists!$H$87</f>
        <v>0</v>
      </c>
      <c r="S2180">
        <f>'Energy consumption (raw)'!Q2130*Lists!$H$88</f>
        <v>0</v>
      </c>
      <c r="T2180">
        <f>'Energy consumption (raw)'!R2130*Lists!$H$89</f>
        <v>0</v>
      </c>
      <c r="U2180">
        <f>'Energy consumption (raw)'!S2130*Lists!$H$90</f>
        <v>0</v>
      </c>
      <c r="V2180">
        <f>'Energy consumption (raw)'!T2130*Lists!$H$91</f>
        <v>0</v>
      </c>
      <c r="W2180">
        <f>'Energy consumption (raw)'!U2130*Lists!$H$92</f>
        <v>0</v>
      </c>
      <c r="X2180">
        <f>'Energy consumption (raw)'!V2130*Lists!$H$93</f>
        <v>0</v>
      </c>
      <c r="Y2180">
        <f>'Energy consumption (raw)'!W2130*Lists!$H$94</f>
        <v>0</v>
      </c>
      <c r="Z2180">
        <f>'Energy consumption (raw)'!X2130*Lists!$H$96*1000000</f>
        <v>0</v>
      </c>
      <c r="AA2180">
        <f>'Energy consumption (raw)'!Y2130*Lists!$H$97</f>
        <v>0</v>
      </c>
      <c r="AB2180">
        <f>'Energy consumption (raw)'!Z2130*Lists!$H$96</f>
        <v>0</v>
      </c>
      <c r="AC2180">
        <f>'Energy consumption (raw)'!AA2130*Lists!$H$98</f>
        <v>0</v>
      </c>
      <c r="AD2180">
        <f>'Energy consumption (raw)'!AB2130*Lists!$H$99</f>
        <v>0</v>
      </c>
      <c r="AE2180">
        <f>'Energy consumption (raw)'!AC2130*Lists!$H$101</f>
        <v>0</v>
      </c>
      <c r="AF2180">
        <f>'Energy consumption (raw)'!AD2130*Lists!$H$101</f>
        <v>0</v>
      </c>
      <c r="AG2180">
        <f>'Energy consumption (raw)'!AE2130*Lists!$H$101</f>
        <v>0</v>
      </c>
      <c r="AH2180">
        <f>'Energy consumption (raw)'!AF2130*Lists!$H$100</f>
        <v>0</v>
      </c>
      <c r="AI2180" s="167">
        <f t="shared" si="151"/>
        <v>4404.0483445</v>
      </c>
      <c r="AJ2180" s="179">
        <f>'Energy consumption (raw)'!AG2130</f>
        <v>4404.0483445</v>
      </c>
      <c r="AK2180" s="179">
        <f>'Energy consumption (raw)'!AH2130</f>
        <v>4500</v>
      </c>
      <c r="AL2180">
        <f>IF(ROUND(AI2180,-3)=ROUND('Energy consumption (raw)'!AG2130,-3),1,0)</f>
        <v>1</v>
      </c>
      <c r="AM2180" s="179" t="str">
        <f>'Energy consumption (raw)'!AJ2130</f>
        <v>50. Ho Chi Minh</v>
      </c>
      <c r="AN2180">
        <f>VLOOKUP(AM2180,Lists!$F$9:$G$71,2,FALSE)</f>
        <v>1</v>
      </c>
    </row>
    <row r="2181" spans="2:40" x14ac:dyDescent="0.25">
      <c r="B2181" s="65" t="str">
        <f t="shared" si="149"/>
        <v>Industry2029</v>
      </c>
      <c r="C2181" s="179">
        <f>'Energy consumption (raw)'!B2131</f>
        <v>2029</v>
      </c>
      <c r="D2181" s="179">
        <f>'Energy consumption (raw)'!C2131</f>
        <v>0</v>
      </c>
      <c r="E2181" s="179">
        <f>'Energy consumption (raw)'!D2131</f>
        <v>0</v>
      </c>
      <c r="F2181" s="179" t="str">
        <f>'Energy consumption (raw)'!E2131</f>
        <v>Công nghiệp</v>
      </c>
      <c r="G2181" s="179" t="str">
        <f>'Energy consumption (raw)'!F2131</f>
        <v>Sản xuất xi măng</v>
      </c>
      <c r="H2181" s="179" t="str">
        <f>'Energy consumption (raw)'!G2131</f>
        <v>Industry</v>
      </c>
      <c r="I2181" s="179" t="str">
        <f>'Energy consumption (raw)'!I2131</f>
        <v>23 Manufacture of other non-metallic mineral products</v>
      </c>
      <c r="J2181" s="179" t="str">
        <f>INDEX(Sector!$E$6:$E$46,MATCH('Energy consumption (toe)'!I2181,Sector!$B$6:$B$46,FALSE))</f>
        <v>Manufacture of other non-metallic mineral products</v>
      </c>
      <c r="K2181" s="179">
        <f>IFERROR('Energy consumption (raw)'!J2131*Lists!$H$84,)</f>
        <v>3155.8627196000002</v>
      </c>
      <c r="L2181" s="179">
        <f>'Energy consumption (raw)'!K2131*Lists!$H$84</f>
        <v>3155.8627196000002</v>
      </c>
      <c r="M2181" s="179">
        <f>'Energy consumption (raw)'!L2131*Lists!$H$84</f>
        <v>0</v>
      </c>
      <c r="N2181" s="179">
        <f>'Energy consumption (raw)'!M2131*Lists!$H$84</f>
        <v>0</v>
      </c>
      <c r="O2181" s="178">
        <f t="shared" si="150"/>
        <v>3155.8627196000002</v>
      </c>
      <c r="P2181">
        <f>'Energy consumption (raw)'!N2131*Lists!$H$85</f>
        <v>0</v>
      </c>
      <c r="Q2181">
        <f>'Energy consumption (raw)'!O2131*Lists!$H$86</f>
        <v>0</v>
      </c>
      <c r="R2181">
        <f>'Energy consumption (raw)'!P2131*Lists!$H$87</f>
        <v>0</v>
      </c>
      <c r="S2181">
        <f>'Energy consumption (raw)'!Q2131*Lists!$H$88</f>
        <v>0</v>
      </c>
      <c r="T2181">
        <f>'Energy consumption (raw)'!R2131*Lists!$H$89</f>
        <v>0</v>
      </c>
      <c r="U2181">
        <f>'Energy consumption (raw)'!S2131*Lists!$H$90</f>
        <v>0</v>
      </c>
      <c r="V2181">
        <f>'Energy consumption (raw)'!T2131*Lists!$H$91</f>
        <v>0</v>
      </c>
      <c r="W2181">
        <f>'Energy consumption (raw)'!U2131*Lists!$H$92</f>
        <v>0</v>
      </c>
      <c r="X2181">
        <f>'Energy consumption (raw)'!V2131*Lists!$H$93</f>
        <v>0</v>
      </c>
      <c r="Y2181">
        <f>'Energy consumption (raw)'!W2131*Lists!$H$94</f>
        <v>0</v>
      </c>
      <c r="Z2181">
        <f>'Energy consumption (raw)'!X2131*Lists!$H$96*1000000</f>
        <v>0</v>
      </c>
      <c r="AA2181">
        <f>'Energy consumption (raw)'!Y2131*Lists!$H$97</f>
        <v>0</v>
      </c>
      <c r="AB2181">
        <f>'Energy consumption (raw)'!Z2131*Lists!$H$96</f>
        <v>0</v>
      </c>
      <c r="AC2181">
        <f>'Energy consumption (raw)'!AA2131*Lists!$H$98</f>
        <v>0</v>
      </c>
      <c r="AD2181">
        <f>'Energy consumption (raw)'!AB2131*Lists!$H$99</f>
        <v>0</v>
      </c>
      <c r="AE2181">
        <f>'Energy consumption (raw)'!AC2131*Lists!$H$101</f>
        <v>0</v>
      </c>
      <c r="AF2181">
        <f>'Energy consumption (raw)'!AD2131*Lists!$H$101</f>
        <v>0</v>
      </c>
      <c r="AG2181">
        <f>'Energy consumption (raw)'!AE2131*Lists!$H$101</f>
        <v>0</v>
      </c>
      <c r="AH2181">
        <f>'Energy consumption (raw)'!AF2131*Lists!$H$100</f>
        <v>0</v>
      </c>
      <c r="AI2181" s="167">
        <f t="shared" si="151"/>
        <v>3155.8627196000002</v>
      </c>
      <c r="AJ2181" s="179">
        <f>'Energy consumption (raw)'!AG2131</f>
        <v>3155.8627196000002</v>
      </c>
      <c r="AK2181" s="179">
        <f>'Energy consumption (raw)'!AH2131</f>
        <v>5485</v>
      </c>
      <c r="AL2181">
        <f>IF(ROUND(AI2181,-3)=ROUND('Energy consumption (raw)'!AG2131,-3),1,0)</f>
        <v>1</v>
      </c>
      <c r="AM2181" s="179" t="str">
        <f>'Energy consumption (raw)'!AJ2131</f>
        <v>50. Ho Chi Minh</v>
      </c>
      <c r="AN2181">
        <f>VLOOKUP(AM2181,Lists!$F$9:$G$71,2,FALSE)</f>
        <v>1</v>
      </c>
    </row>
    <row r="2182" spans="2:40" x14ac:dyDescent="0.25">
      <c r="B2182" s="65" t="str">
        <f t="shared" si="149"/>
        <v>Industry2030</v>
      </c>
      <c r="C2182" s="179">
        <f>'Energy consumption (raw)'!B2132</f>
        <v>2030</v>
      </c>
      <c r="D2182" s="179">
        <f>'Energy consumption (raw)'!C2132</f>
        <v>0</v>
      </c>
      <c r="E2182" s="179">
        <f>'Energy consumption (raw)'!D2132</f>
        <v>0</v>
      </c>
      <c r="F2182" s="179" t="str">
        <f>'Energy consumption (raw)'!E2132</f>
        <v>Công nghiệp</v>
      </c>
      <c r="G2182" s="179" t="str">
        <f>'Energy consumption (raw)'!F2132</f>
        <v>Sản xuất khác chưa biết phân vào đâu</v>
      </c>
      <c r="H2182" s="179" t="str">
        <f>'Energy consumption (raw)'!G2132</f>
        <v>Industry</v>
      </c>
      <c r="I2182" s="179" t="str">
        <f>'Energy consumption (raw)'!I2132</f>
        <v>32 Other manufacturing</v>
      </c>
      <c r="J2182" s="179" t="str">
        <f>INDEX(Sector!$E$6:$E$46,MATCH('Energy consumption (toe)'!I2182,Sector!$B$6:$B$46,FALSE))</f>
        <v>Other manufacturing</v>
      </c>
      <c r="K2182" s="179">
        <f>IFERROR('Energy consumption (raw)'!J2132*Lists!$H$84,)</f>
        <v>0</v>
      </c>
      <c r="L2182" s="179">
        <f>'Energy consumption (raw)'!K2132*Lists!$H$84</f>
        <v>4426.9797933</v>
      </c>
      <c r="M2182" s="179">
        <f>'Energy consumption (raw)'!L2132*Lists!$H$84</f>
        <v>0</v>
      </c>
      <c r="N2182" s="179">
        <f>'Energy consumption (raw)'!M2132*Lists!$H$84</f>
        <v>0</v>
      </c>
      <c r="O2182" s="178">
        <f t="shared" si="150"/>
        <v>4426.9797933</v>
      </c>
      <c r="P2182">
        <f>'Energy consumption (raw)'!N2132*Lists!$H$85</f>
        <v>0</v>
      </c>
      <c r="Q2182">
        <f>'Energy consumption (raw)'!O2132*Lists!$H$86</f>
        <v>0</v>
      </c>
      <c r="R2182">
        <f>'Energy consumption (raw)'!P2132*Lists!$H$87</f>
        <v>0</v>
      </c>
      <c r="S2182">
        <f>'Energy consumption (raw)'!Q2132*Lists!$H$88</f>
        <v>0</v>
      </c>
      <c r="T2182">
        <f>'Energy consumption (raw)'!R2132*Lists!$H$89</f>
        <v>0</v>
      </c>
      <c r="U2182">
        <f>'Energy consumption (raw)'!S2132*Lists!$H$90</f>
        <v>0</v>
      </c>
      <c r="V2182">
        <f>'Energy consumption (raw)'!T2132*Lists!$H$91</f>
        <v>0</v>
      </c>
      <c r="W2182">
        <f>'Energy consumption (raw)'!U2132*Lists!$H$92</f>
        <v>0</v>
      </c>
      <c r="X2182">
        <f>'Energy consumption (raw)'!V2132*Lists!$H$93</f>
        <v>0</v>
      </c>
      <c r="Y2182">
        <f>'Energy consumption (raw)'!W2132*Lists!$H$94</f>
        <v>0</v>
      </c>
      <c r="Z2182">
        <f>'Energy consumption (raw)'!X2132*Lists!$H$96*1000000</f>
        <v>0</v>
      </c>
      <c r="AA2182">
        <f>'Energy consumption (raw)'!Y2132*Lists!$H$97</f>
        <v>0</v>
      </c>
      <c r="AB2182">
        <f>'Energy consumption (raw)'!Z2132*Lists!$H$96</f>
        <v>0</v>
      </c>
      <c r="AC2182">
        <f>'Energy consumption (raw)'!AA2132*Lists!$H$98</f>
        <v>0</v>
      </c>
      <c r="AD2182">
        <f>'Energy consumption (raw)'!AB2132*Lists!$H$99</f>
        <v>0</v>
      </c>
      <c r="AE2182">
        <f>'Energy consumption (raw)'!AC2132*Lists!$H$101</f>
        <v>0</v>
      </c>
      <c r="AF2182">
        <f>'Energy consumption (raw)'!AD2132*Lists!$H$101</f>
        <v>0</v>
      </c>
      <c r="AG2182">
        <f>'Energy consumption (raw)'!AE2132*Lists!$H$101</f>
        <v>0</v>
      </c>
      <c r="AH2182">
        <f>'Energy consumption (raw)'!AF2132*Lists!$H$100</f>
        <v>0</v>
      </c>
      <c r="AI2182" s="167">
        <f t="shared" si="151"/>
        <v>4426.9797933</v>
      </c>
      <c r="AJ2182" s="179">
        <f>'Energy consumption (raw)'!AG2132</f>
        <v>4426.9797933</v>
      </c>
      <c r="AK2182" s="179">
        <f>'Energy consumption (raw)'!AH2132</f>
        <v>4473</v>
      </c>
      <c r="AL2182">
        <f>IF(ROUND(AI2182,-3)=ROUND('Energy consumption (raw)'!AG2132,-3),1,0)</f>
        <v>1</v>
      </c>
      <c r="AM2182" s="179" t="str">
        <f>'Energy consumption (raw)'!AJ2132</f>
        <v>50. Ho Chi Minh</v>
      </c>
      <c r="AN2182">
        <f>VLOOKUP(AM2182,Lists!$F$9:$G$71,2,FALSE)</f>
        <v>1</v>
      </c>
    </row>
    <row r="2183" spans="2:40" x14ac:dyDescent="0.25">
      <c r="B2183" s="65" t="str">
        <f t="shared" si="149"/>
        <v>Industry2031</v>
      </c>
      <c r="C2183" s="179">
        <f>'Energy consumption (raw)'!B2133</f>
        <v>2031</v>
      </c>
      <c r="D2183" s="179">
        <f>'Energy consumption (raw)'!C2133</f>
        <v>0</v>
      </c>
      <c r="E2183" s="179">
        <f>'Energy consumption (raw)'!D2133</f>
        <v>0</v>
      </c>
      <c r="F2183" s="179" t="str">
        <f>'Energy consumption (raw)'!E2133</f>
        <v>Công nghiệp</v>
      </c>
      <c r="G2183" s="179" t="str">
        <f>'Energy consumption (raw)'!F2133</f>
        <v>Sãn xuất linh kiện điện tử</v>
      </c>
      <c r="H2183" s="179" t="str">
        <f>'Energy consumption (raw)'!G2133</f>
        <v>Industry</v>
      </c>
      <c r="I2183" s="179" t="str">
        <f>'Energy consumption (raw)'!I2133</f>
        <v>26 Manufacture of computer, electronic and optical products</v>
      </c>
      <c r="J2183" s="179" t="str">
        <f>INDEX(Sector!$E$6:$E$46,MATCH('Energy consumption (toe)'!I2183,Sector!$B$6:$B$46,FALSE))</f>
        <v>Manufacture of computer, electronic and optical products</v>
      </c>
      <c r="K2183" s="179">
        <f>IFERROR('Energy consumption (raw)'!J2133*Lists!$H$84,)</f>
        <v>0</v>
      </c>
      <c r="L2183" s="179">
        <f>'Energy consumption (raw)'!K2133*Lists!$H$84</f>
        <v>3708.9151177000003</v>
      </c>
      <c r="M2183" s="179">
        <f>'Energy consumption (raw)'!L2133*Lists!$H$84</f>
        <v>0</v>
      </c>
      <c r="N2183" s="179">
        <f>'Energy consumption (raw)'!M2133*Lists!$H$84</f>
        <v>0</v>
      </c>
      <c r="O2183" s="178">
        <f t="shared" si="150"/>
        <v>3708.9151177000003</v>
      </c>
      <c r="P2183">
        <f>'Energy consumption (raw)'!N2133*Lists!$H$85</f>
        <v>0</v>
      </c>
      <c r="Q2183">
        <f>'Energy consumption (raw)'!O2133*Lists!$H$86</f>
        <v>0</v>
      </c>
      <c r="R2183">
        <f>'Energy consumption (raw)'!P2133*Lists!$H$87</f>
        <v>0</v>
      </c>
      <c r="S2183">
        <f>'Energy consumption (raw)'!Q2133*Lists!$H$88</f>
        <v>0</v>
      </c>
      <c r="T2183">
        <f>'Energy consumption (raw)'!R2133*Lists!$H$89</f>
        <v>0</v>
      </c>
      <c r="U2183">
        <f>'Energy consumption (raw)'!S2133*Lists!$H$90</f>
        <v>0</v>
      </c>
      <c r="V2183">
        <f>'Energy consumption (raw)'!T2133*Lists!$H$91</f>
        <v>0</v>
      </c>
      <c r="W2183">
        <f>'Energy consumption (raw)'!U2133*Lists!$H$92</f>
        <v>0</v>
      </c>
      <c r="X2183">
        <f>'Energy consumption (raw)'!V2133*Lists!$H$93</f>
        <v>0</v>
      </c>
      <c r="Y2183">
        <f>'Energy consumption (raw)'!W2133*Lists!$H$94</f>
        <v>0</v>
      </c>
      <c r="Z2183">
        <f>'Energy consumption (raw)'!X2133*Lists!$H$96*1000000</f>
        <v>0</v>
      </c>
      <c r="AA2183">
        <f>'Energy consumption (raw)'!Y2133*Lists!$H$97</f>
        <v>0</v>
      </c>
      <c r="AB2183">
        <f>'Energy consumption (raw)'!Z2133*Lists!$H$96</f>
        <v>0</v>
      </c>
      <c r="AC2183">
        <f>'Energy consumption (raw)'!AA2133*Lists!$H$98</f>
        <v>0</v>
      </c>
      <c r="AD2183">
        <f>'Energy consumption (raw)'!AB2133*Lists!$H$99</f>
        <v>0</v>
      </c>
      <c r="AE2183">
        <f>'Energy consumption (raw)'!AC2133*Lists!$H$101</f>
        <v>0</v>
      </c>
      <c r="AF2183">
        <f>'Energy consumption (raw)'!AD2133*Lists!$H$101</f>
        <v>0</v>
      </c>
      <c r="AG2183">
        <f>'Energy consumption (raw)'!AE2133*Lists!$H$101</f>
        <v>0</v>
      </c>
      <c r="AH2183">
        <f>'Energy consumption (raw)'!AF2133*Lists!$H$100</f>
        <v>0</v>
      </c>
      <c r="AI2183" s="167">
        <f t="shared" si="151"/>
        <v>3708.9151177000003</v>
      </c>
      <c r="AJ2183" s="179">
        <f>'Energy consumption (raw)'!AG2133</f>
        <v>3708.9151177000003</v>
      </c>
      <c r="AK2183" s="179">
        <f>'Energy consumption (raw)'!AH2133</f>
        <v>3862</v>
      </c>
      <c r="AL2183">
        <f>IF(ROUND(AI2183,-3)=ROUND('Energy consumption (raw)'!AG2133,-3),1,0)</f>
        <v>1</v>
      </c>
      <c r="AM2183" s="179" t="str">
        <f>'Energy consumption (raw)'!AJ2133</f>
        <v>50. Ho Chi Minh</v>
      </c>
      <c r="AN2183">
        <f>VLOOKUP(AM2183,Lists!$F$9:$G$71,2,FALSE)</f>
        <v>1</v>
      </c>
    </row>
    <row r="2184" spans="2:40" x14ac:dyDescent="0.25">
      <c r="B2184" s="65" t="str">
        <f t="shared" si="149"/>
        <v>Industry2032</v>
      </c>
      <c r="C2184" s="179">
        <f>'Energy consumption (raw)'!B2134</f>
        <v>2032</v>
      </c>
      <c r="D2184" s="179">
        <f>'Energy consumption (raw)'!C2134</f>
        <v>0</v>
      </c>
      <c r="E2184" s="179">
        <f>'Energy consumption (raw)'!D2134</f>
        <v>0</v>
      </c>
      <c r="F2184" s="179" t="str">
        <f>'Energy consumption (raw)'!E2134</f>
        <v>Công nghiệp</v>
      </c>
      <c r="G2184" s="179" t="str">
        <f>'Energy consumption (raw)'!F2134</f>
        <v>Sản xuất các sản phẩm từ plastic</v>
      </c>
      <c r="H2184" s="179" t="str">
        <f>'Energy consumption (raw)'!G2134</f>
        <v>Industry</v>
      </c>
      <c r="I2184" s="179" t="str">
        <f>'Energy consumption (raw)'!I2134</f>
        <v>22 Manufacture of rubber and plastics products</v>
      </c>
      <c r="J2184" s="179" t="str">
        <f>INDEX(Sector!$E$6:$E$46,MATCH('Energy consumption (toe)'!I2184,Sector!$B$6:$B$46,FALSE))</f>
        <v>Manufacture of rubber and plastics products</v>
      </c>
      <c r="K2184" s="179">
        <f>IFERROR('Energy consumption (raw)'!J2134*Lists!$H$84,)</f>
        <v>0</v>
      </c>
      <c r="L2184" s="179">
        <f>'Energy consumption (raw)'!K2134*Lists!$H$84</f>
        <v>3958.0059281000003</v>
      </c>
      <c r="M2184" s="179">
        <f>'Energy consumption (raw)'!L2134*Lists!$H$84</f>
        <v>0</v>
      </c>
      <c r="N2184" s="179">
        <f>'Energy consumption (raw)'!M2134*Lists!$H$84</f>
        <v>0</v>
      </c>
      <c r="O2184" s="178">
        <f t="shared" si="150"/>
        <v>3958.0059281000003</v>
      </c>
      <c r="P2184">
        <f>'Energy consumption (raw)'!N2134*Lists!$H$85</f>
        <v>0</v>
      </c>
      <c r="Q2184">
        <f>'Energy consumption (raw)'!O2134*Lists!$H$86</f>
        <v>0</v>
      </c>
      <c r="R2184">
        <f>'Energy consumption (raw)'!P2134*Lists!$H$87</f>
        <v>0</v>
      </c>
      <c r="S2184">
        <f>'Energy consumption (raw)'!Q2134*Lists!$H$88</f>
        <v>0</v>
      </c>
      <c r="T2184">
        <f>'Energy consumption (raw)'!R2134*Lists!$H$89</f>
        <v>18.666</v>
      </c>
      <c r="U2184">
        <f>'Energy consumption (raw)'!S2134*Lists!$H$90</f>
        <v>0</v>
      </c>
      <c r="V2184">
        <f>'Energy consumption (raw)'!T2134*Lists!$H$91</f>
        <v>0</v>
      </c>
      <c r="W2184">
        <f>'Energy consumption (raw)'!U2134*Lists!$H$92</f>
        <v>0</v>
      </c>
      <c r="X2184">
        <f>'Energy consumption (raw)'!V2134*Lists!$H$93</f>
        <v>0</v>
      </c>
      <c r="Y2184">
        <f>'Energy consumption (raw)'!W2134*Lists!$H$94</f>
        <v>0</v>
      </c>
      <c r="Z2184">
        <f>'Energy consumption (raw)'!X2134*Lists!$H$96*1000000</f>
        <v>0</v>
      </c>
      <c r="AA2184">
        <f>'Energy consumption (raw)'!Y2134*Lists!$H$97</f>
        <v>16.350000000000001</v>
      </c>
      <c r="AB2184">
        <f>'Energy consumption (raw)'!Z2134*Lists!$H$96</f>
        <v>0</v>
      </c>
      <c r="AC2184">
        <f>'Energy consumption (raw)'!AA2134*Lists!$H$98</f>
        <v>0</v>
      </c>
      <c r="AD2184">
        <f>'Energy consumption (raw)'!AB2134*Lists!$H$99</f>
        <v>0</v>
      </c>
      <c r="AE2184">
        <f>'Energy consumption (raw)'!AC2134*Lists!$H$101</f>
        <v>0</v>
      </c>
      <c r="AF2184">
        <f>'Energy consumption (raw)'!AD2134*Lists!$H$101</f>
        <v>0</v>
      </c>
      <c r="AG2184">
        <f>'Energy consumption (raw)'!AE2134*Lists!$H$101</f>
        <v>0</v>
      </c>
      <c r="AH2184">
        <f>'Energy consumption (raw)'!AF2134*Lists!$H$100</f>
        <v>0</v>
      </c>
      <c r="AI2184" s="167">
        <f t="shared" si="151"/>
        <v>3993.0219281000004</v>
      </c>
      <c r="AJ2184" s="179">
        <f>'Energy consumption (raw)'!AG2134</f>
        <v>3993.0219281000004</v>
      </c>
      <c r="AK2184" s="179">
        <f>'Energy consumption (raw)'!AH2134</f>
        <v>3680</v>
      </c>
      <c r="AL2184">
        <f>IF(ROUND(AI2184,-3)=ROUND('Energy consumption (raw)'!AG2134,-3),1,0)</f>
        <v>1</v>
      </c>
      <c r="AM2184" s="179" t="str">
        <f>'Energy consumption (raw)'!AJ2134</f>
        <v>50. Ho Chi Minh</v>
      </c>
      <c r="AN2184">
        <f>VLOOKUP(AM2184,Lists!$F$9:$G$71,2,FALSE)</f>
        <v>1</v>
      </c>
    </row>
    <row r="2185" spans="2:40" x14ac:dyDescent="0.25">
      <c r="B2185" s="65" t="str">
        <f t="shared" si="149"/>
        <v>Industry2033</v>
      </c>
      <c r="C2185" s="179">
        <f>'Energy consumption (raw)'!B2135</f>
        <v>2033</v>
      </c>
      <c r="D2185" s="179">
        <f>'Energy consumption (raw)'!C2135</f>
        <v>0</v>
      </c>
      <c r="E2185" s="179">
        <f>'Energy consumption (raw)'!D2135</f>
        <v>0</v>
      </c>
      <c r="F2185" s="179" t="str">
        <f>'Energy consumption (raw)'!E2135</f>
        <v>Công nghiệp</v>
      </c>
      <c r="G2185" s="179" t="str">
        <f>'Energy consumption (raw)'!F2135</f>
        <v>Sản xuất bao bì từ plastic</v>
      </c>
      <c r="H2185" s="179" t="str">
        <f>'Energy consumption (raw)'!G2135</f>
        <v>Industry</v>
      </c>
      <c r="I2185" s="179" t="str">
        <f>'Energy consumption (raw)'!I2135</f>
        <v>22 Manufacture of rubber and plastics products</v>
      </c>
      <c r="J2185" s="179" t="str">
        <f>INDEX(Sector!$E$6:$E$46,MATCH('Energy consumption (toe)'!I2185,Sector!$B$6:$B$46,FALSE))</f>
        <v>Manufacture of rubber and plastics products</v>
      </c>
      <c r="K2185" s="179">
        <f>IFERROR('Energy consumption (raw)'!J2135*Lists!$H$84,)</f>
        <v>0</v>
      </c>
      <c r="L2185" s="179">
        <f>'Energy consumption (raw)'!K2135*Lists!$H$84</f>
        <v>4117.9573199000006</v>
      </c>
      <c r="M2185" s="179">
        <f>'Energy consumption (raw)'!L2135*Lists!$H$84</f>
        <v>0</v>
      </c>
      <c r="N2185" s="179">
        <f>'Energy consumption (raw)'!M2135*Lists!$H$84</f>
        <v>0</v>
      </c>
      <c r="O2185" s="178">
        <f t="shared" si="150"/>
        <v>4117.9573199000006</v>
      </c>
      <c r="P2185">
        <f>'Energy consumption (raw)'!N2135*Lists!$H$85</f>
        <v>0</v>
      </c>
      <c r="Q2185">
        <f>'Energy consumption (raw)'!O2135*Lists!$H$86</f>
        <v>0</v>
      </c>
      <c r="R2185">
        <f>'Energy consumption (raw)'!P2135*Lists!$H$87</f>
        <v>0</v>
      </c>
      <c r="S2185">
        <f>'Energy consumption (raw)'!Q2135*Lists!$H$88</f>
        <v>0</v>
      </c>
      <c r="T2185">
        <f>'Energy consumption (raw)'!R2135*Lists!$H$89</f>
        <v>0</v>
      </c>
      <c r="U2185">
        <f>'Energy consumption (raw)'!S2135*Lists!$H$90</f>
        <v>0</v>
      </c>
      <c r="V2185">
        <f>'Energy consumption (raw)'!T2135*Lists!$H$91</f>
        <v>0</v>
      </c>
      <c r="W2185">
        <f>'Energy consumption (raw)'!U2135*Lists!$H$92</f>
        <v>0</v>
      </c>
      <c r="X2185">
        <f>'Energy consumption (raw)'!V2135*Lists!$H$93</f>
        <v>0</v>
      </c>
      <c r="Y2185">
        <f>'Energy consumption (raw)'!W2135*Lists!$H$94</f>
        <v>0</v>
      </c>
      <c r="Z2185">
        <f>'Energy consumption (raw)'!X2135*Lists!$H$96*1000000</f>
        <v>0</v>
      </c>
      <c r="AA2185">
        <f>'Energy consumption (raw)'!Y2135*Lists!$H$97</f>
        <v>0</v>
      </c>
      <c r="AB2185">
        <f>'Energy consumption (raw)'!Z2135*Lists!$H$96</f>
        <v>0</v>
      </c>
      <c r="AC2185">
        <f>'Energy consumption (raw)'!AA2135*Lists!$H$98</f>
        <v>0</v>
      </c>
      <c r="AD2185">
        <f>'Energy consumption (raw)'!AB2135*Lists!$H$99</f>
        <v>0</v>
      </c>
      <c r="AE2185">
        <f>'Energy consumption (raw)'!AC2135*Lists!$H$101</f>
        <v>0</v>
      </c>
      <c r="AF2185">
        <f>'Energy consumption (raw)'!AD2135*Lists!$H$101</f>
        <v>0</v>
      </c>
      <c r="AG2185">
        <f>'Energy consumption (raw)'!AE2135*Lists!$H$101</f>
        <v>0</v>
      </c>
      <c r="AH2185">
        <f>'Energy consumption (raw)'!AF2135*Lists!$H$100</f>
        <v>0</v>
      </c>
      <c r="AI2185" s="167">
        <f t="shared" si="151"/>
        <v>4117.9573199000006</v>
      </c>
      <c r="AJ2185" s="179">
        <f>'Energy consumption (raw)'!AG2135</f>
        <v>4117.9573199000006</v>
      </c>
      <c r="AK2185" s="179">
        <f>'Energy consumption (raw)'!AH2135</f>
        <v>4113</v>
      </c>
      <c r="AL2185">
        <f>IF(ROUND(AI2185,-3)=ROUND('Energy consumption (raw)'!AG2135,-3),1,0)</f>
        <v>1</v>
      </c>
      <c r="AM2185" s="179" t="str">
        <f>'Energy consumption (raw)'!AJ2135</f>
        <v>50. Ho Chi Minh</v>
      </c>
      <c r="AN2185">
        <f>VLOOKUP(AM2185,Lists!$F$9:$G$71,2,FALSE)</f>
        <v>1</v>
      </c>
    </row>
    <row r="2186" spans="2:40" x14ac:dyDescent="0.25">
      <c r="B2186" s="65" t="str">
        <f t="shared" si="149"/>
        <v>Industry2034</v>
      </c>
      <c r="C2186" s="179">
        <f>'Energy consumption (raw)'!B2136</f>
        <v>2034</v>
      </c>
      <c r="D2186" s="179">
        <f>'Energy consumption (raw)'!C2136</f>
        <v>0</v>
      </c>
      <c r="E2186" s="179">
        <f>'Energy consumption (raw)'!D2136</f>
        <v>0</v>
      </c>
      <c r="F2186" s="179" t="str">
        <f>'Energy consumption (raw)'!E2136</f>
        <v>Công nghiệp</v>
      </c>
      <c r="G2186" s="179" t="str">
        <f>'Energy consumption (raw)'!F2136</f>
        <v>May trang phục trừ trang phục từ da lông thú</v>
      </c>
      <c r="H2186" s="179" t="str">
        <f>'Energy consumption (raw)'!G2136</f>
        <v>Industry</v>
      </c>
      <c r="I2186" s="179" t="str">
        <f>'Energy consumption (raw)'!I2136</f>
        <v>13 Manufacture of textiles</v>
      </c>
      <c r="J2186" s="179" t="str">
        <f>INDEX(Sector!$E$6:$E$46,MATCH('Energy consumption (toe)'!I2186,Sector!$B$6:$B$46,FALSE))</f>
        <v>Manufacture of textiles</v>
      </c>
      <c r="K2186" s="179">
        <f>IFERROR('Energy consumption (raw)'!J2136*Lists!$H$84,)</f>
        <v>0</v>
      </c>
      <c r="L2186" s="179">
        <f>'Energy consumption (raw)'!K2136*Lists!$H$84</f>
        <v>1495.2895142</v>
      </c>
      <c r="M2186" s="179">
        <f>'Energy consumption (raw)'!L2136*Lists!$H$84</f>
        <v>0</v>
      </c>
      <c r="N2186" s="179">
        <f>'Energy consumption (raw)'!M2136*Lists!$H$84</f>
        <v>0</v>
      </c>
      <c r="O2186" s="178">
        <f t="shared" si="150"/>
        <v>1495.2895142</v>
      </c>
      <c r="P2186">
        <f>'Energy consumption (raw)'!N2136*Lists!$H$85</f>
        <v>0</v>
      </c>
      <c r="Q2186">
        <f>'Energy consumption (raw)'!O2136*Lists!$H$86</f>
        <v>0</v>
      </c>
      <c r="R2186">
        <f>'Energy consumption (raw)'!P2136*Lists!$H$87</f>
        <v>0</v>
      </c>
      <c r="S2186">
        <f>'Energy consumption (raw)'!Q2136*Lists!$H$88</f>
        <v>0</v>
      </c>
      <c r="T2186">
        <f>'Energy consumption (raw)'!R2136*Lists!$H$89</f>
        <v>0</v>
      </c>
      <c r="U2186">
        <f>'Energy consumption (raw)'!S2136*Lists!$H$90</f>
        <v>0</v>
      </c>
      <c r="V2186">
        <f>'Energy consumption (raw)'!T2136*Lists!$H$91</f>
        <v>0</v>
      </c>
      <c r="W2186">
        <f>'Energy consumption (raw)'!U2136*Lists!$H$92</f>
        <v>0</v>
      </c>
      <c r="X2186">
        <f>'Energy consumption (raw)'!V2136*Lists!$H$93</f>
        <v>0</v>
      </c>
      <c r="Y2186">
        <f>'Energy consumption (raw)'!W2136*Lists!$H$94</f>
        <v>0</v>
      </c>
      <c r="Z2186">
        <f>'Energy consumption (raw)'!X2136*Lists!$H$96*1000000</f>
        <v>0</v>
      </c>
      <c r="AA2186">
        <f>'Energy consumption (raw)'!Y2136*Lists!$H$97</f>
        <v>0</v>
      </c>
      <c r="AB2186">
        <f>'Energy consumption (raw)'!Z2136*Lists!$H$96</f>
        <v>0</v>
      </c>
      <c r="AC2186">
        <f>'Energy consumption (raw)'!AA2136*Lists!$H$98</f>
        <v>0</v>
      </c>
      <c r="AD2186">
        <f>'Energy consumption (raw)'!AB2136*Lists!$H$99</f>
        <v>0</v>
      </c>
      <c r="AE2186">
        <f>'Energy consumption (raw)'!AC2136*Lists!$H$101</f>
        <v>0</v>
      </c>
      <c r="AF2186">
        <f>'Energy consumption (raw)'!AD2136*Lists!$H$101</f>
        <v>0</v>
      </c>
      <c r="AG2186">
        <f>'Energy consumption (raw)'!AE2136*Lists!$H$101</f>
        <v>0</v>
      </c>
      <c r="AH2186">
        <f>'Energy consumption (raw)'!AF2136*Lists!$H$100</f>
        <v>0</v>
      </c>
      <c r="AI2186" s="167">
        <f t="shared" si="151"/>
        <v>1495.2895142</v>
      </c>
      <c r="AJ2186" s="179">
        <f>'Energy consumption (raw)'!AG2136</f>
        <v>1495.2895142</v>
      </c>
      <c r="AK2186" s="179">
        <f>'Energy consumption (raw)'!AH2136</f>
        <v>10750</v>
      </c>
      <c r="AL2186">
        <f>IF(ROUND(AI2186,-3)=ROUND('Energy consumption (raw)'!AG2136,-3),1,0)</f>
        <v>1</v>
      </c>
      <c r="AM2186" s="179" t="str">
        <f>'Energy consumption (raw)'!AJ2136</f>
        <v>50. Ho Chi Minh</v>
      </c>
      <c r="AN2186">
        <f>VLOOKUP(AM2186,Lists!$F$9:$G$71,2,FALSE)</f>
        <v>1</v>
      </c>
    </row>
    <row r="2187" spans="2:40" x14ac:dyDescent="0.25">
      <c r="B2187" s="65" t="str">
        <f t="shared" si="149"/>
        <v>Industry2035</v>
      </c>
      <c r="C2187" s="179">
        <f>'Energy consumption (raw)'!B2137</f>
        <v>2035</v>
      </c>
      <c r="D2187" s="179">
        <f>'Energy consumption (raw)'!C2137</f>
        <v>0</v>
      </c>
      <c r="E2187" s="179">
        <f>'Energy consumption (raw)'!D2137</f>
        <v>0</v>
      </c>
      <c r="F2187" s="179" t="str">
        <f>'Energy consumption (raw)'!E2137</f>
        <v>Công nghiệp</v>
      </c>
      <c r="G2187" s="179" t="str">
        <f>'Energy consumption (raw)'!F2137</f>
        <v>Sản xuất xi măng</v>
      </c>
      <c r="H2187" s="179" t="str">
        <f>'Energy consumption (raw)'!G2137</f>
        <v>Industry</v>
      </c>
      <c r="I2187" s="179" t="str">
        <f>'Energy consumption (raw)'!I2137</f>
        <v>23 Manufacture of other non-metallic mineral products</v>
      </c>
      <c r="J2187" s="179" t="str">
        <f>INDEX(Sector!$E$6:$E$46,MATCH('Energy consumption (toe)'!I2187,Sector!$B$6:$B$46,FALSE))</f>
        <v>Manufacture of other non-metallic mineral products</v>
      </c>
      <c r="K2187" s="179">
        <f>IFERROR('Energy consumption (raw)'!J2137*Lists!$H$84,)</f>
        <v>4232.1086142000004</v>
      </c>
      <c r="L2187" s="179">
        <f>'Energy consumption (raw)'!K2137*Lists!$H$84</f>
        <v>4393.5411317000007</v>
      </c>
      <c r="M2187" s="179">
        <f>'Energy consumption (raw)'!L2137*Lists!$H$84</f>
        <v>0</v>
      </c>
      <c r="N2187" s="179">
        <f>'Energy consumption (raw)'!M2137*Lists!$H$84</f>
        <v>0</v>
      </c>
      <c r="O2187" s="178">
        <f t="shared" si="150"/>
        <v>4393.5411317000007</v>
      </c>
      <c r="P2187">
        <f>'Energy consumption (raw)'!N2137*Lists!$H$85</f>
        <v>0</v>
      </c>
      <c r="Q2187">
        <f>'Energy consumption (raw)'!O2137*Lists!$H$86</f>
        <v>0</v>
      </c>
      <c r="R2187">
        <f>'Energy consumption (raw)'!P2137*Lists!$H$87</f>
        <v>0</v>
      </c>
      <c r="S2187">
        <f>'Energy consumption (raw)'!Q2137*Lists!$H$88</f>
        <v>0</v>
      </c>
      <c r="T2187">
        <f>'Energy consumption (raw)'!R2137*Lists!$H$89</f>
        <v>0</v>
      </c>
      <c r="U2187">
        <f>'Energy consumption (raw)'!S2137*Lists!$H$90</f>
        <v>0</v>
      </c>
      <c r="V2187">
        <f>'Energy consumption (raw)'!T2137*Lists!$H$91</f>
        <v>0</v>
      </c>
      <c r="W2187">
        <f>'Energy consumption (raw)'!U2137*Lists!$H$92</f>
        <v>0</v>
      </c>
      <c r="X2187">
        <f>'Energy consumption (raw)'!V2137*Lists!$H$93</f>
        <v>0</v>
      </c>
      <c r="Y2187">
        <f>'Energy consumption (raw)'!W2137*Lists!$H$94</f>
        <v>0</v>
      </c>
      <c r="Z2187">
        <f>'Energy consumption (raw)'!X2137*Lists!$H$96*1000000</f>
        <v>0</v>
      </c>
      <c r="AA2187">
        <f>'Energy consumption (raw)'!Y2137*Lists!$H$97</f>
        <v>0</v>
      </c>
      <c r="AB2187">
        <f>'Energy consumption (raw)'!Z2137*Lists!$H$96</f>
        <v>0</v>
      </c>
      <c r="AC2187">
        <f>'Energy consumption (raw)'!AA2137*Lists!$H$98</f>
        <v>0</v>
      </c>
      <c r="AD2187">
        <f>'Energy consumption (raw)'!AB2137*Lists!$H$99</f>
        <v>0</v>
      </c>
      <c r="AE2187">
        <f>'Energy consumption (raw)'!AC2137*Lists!$H$101</f>
        <v>0</v>
      </c>
      <c r="AF2187">
        <f>'Energy consumption (raw)'!AD2137*Lists!$H$101</f>
        <v>0</v>
      </c>
      <c r="AG2187">
        <f>'Energy consumption (raw)'!AE2137*Lists!$H$101</f>
        <v>0</v>
      </c>
      <c r="AH2187">
        <f>'Energy consumption (raw)'!AF2137*Lists!$H$100</f>
        <v>0</v>
      </c>
      <c r="AI2187" s="167">
        <f t="shared" si="151"/>
        <v>4393.5411317000007</v>
      </c>
      <c r="AJ2187" s="179">
        <f>'Energy consumption (raw)'!AG2137</f>
        <v>4393.5411317000007</v>
      </c>
      <c r="AK2187" s="179">
        <f>'Energy consumption (raw)'!AH2137</f>
        <v>4396</v>
      </c>
      <c r="AL2187">
        <f>IF(ROUND(AI2187,-3)=ROUND('Energy consumption (raw)'!AG2137,-3),1,0)</f>
        <v>1</v>
      </c>
      <c r="AM2187" s="179" t="str">
        <f>'Energy consumption (raw)'!AJ2137</f>
        <v>50. Ho Chi Minh</v>
      </c>
      <c r="AN2187">
        <f>VLOOKUP(AM2187,Lists!$F$9:$G$71,2,FALSE)</f>
        <v>1</v>
      </c>
    </row>
    <row r="2188" spans="2:40" x14ac:dyDescent="0.25">
      <c r="B2188" s="65" t="str">
        <f t="shared" si="149"/>
        <v>Industry2036</v>
      </c>
      <c r="C2188" s="179">
        <f>'Energy consumption (raw)'!B2138</f>
        <v>2036</v>
      </c>
      <c r="D2188" s="179">
        <f>'Energy consumption (raw)'!C2138</f>
        <v>0</v>
      </c>
      <c r="E2188" s="179">
        <f>'Energy consumption (raw)'!D2138</f>
        <v>0</v>
      </c>
      <c r="F2188" s="179" t="str">
        <f>'Energy consumption (raw)'!E2138</f>
        <v>Công nghiệp</v>
      </c>
      <c r="G2188" s="179" t="str">
        <f>'Energy consumption (raw)'!F2138</f>
        <v>Sản xuất dầu, mỡ động, thực vật</v>
      </c>
      <c r="H2188" s="179" t="str">
        <f>'Energy consumption (raw)'!G2138</f>
        <v>Industry</v>
      </c>
      <c r="I2188" s="179" t="str">
        <f>'Energy consumption (raw)'!I2138</f>
        <v>10 Manufacture of food products</v>
      </c>
      <c r="J2188" s="179" t="str">
        <f>INDEX(Sector!$E$6:$E$46,MATCH('Energy consumption (toe)'!I2188,Sector!$B$6:$B$46,FALSE))</f>
        <v>Manufacture of food products</v>
      </c>
      <c r="K2188" s="179">
        <f>IFERROR('Energy consumption (raw)'!J2138*Lists!$H$84,)</f>
        <v>4358.7906115000005</v>
      </c>
      <c r="L2188" s="179">
        <f>'Energy consumption (raw)'!K2138*Lists!$H$84</f>
        <v>4358.7906115000005</v>
      </c>
      <c r="M2188" s="179">
        <f>'Energy consumption (raw)'!L2138*Lists!$H$84</f>
        <v>0</v>
      </c>
      <c r="N2188" s="179">
        <f>'Energy consumption (raw)'!M2138*Lists!$H$84</f>
        <v>0</v>
      </c>
      <c r="O2188" s="178">
        <f t="shared" si="150"/>
        <v>4358.7906115000005</v>
      </c>
      <c r="P2188">
        <f>'Energy consumption (raw)'!N2138*Lists!$H$85</f>
        <v>8330.6999999999989</v>
      </c>
      <c r="Q2188">
        <f>'Energy consumption (raw)'!O2138*Lists!$H$86</f>
        <v>0</v>
      </c>
      <c r="R2188">
        <f>'Energy consumption (raw)'!P2138*Lists!$H$87</f>
        <v>0</v>
      </c>
      <c r="S2188">
        <f>'Energy consumption (raw)'!Q2138*Lists!$H$88</f>
        <v>0</v>
      </c>
      <c r="T2188">
        <f>'Energy consumption (raw)'!R2138*Lists!$H$89</f>
        <v>77.52</v>
      </c>
      <c r="U2188">
        <f>'Energy consumption (raw)'!S2138*Lists!$H$90</f>
        <v>0</v>
      </c>
      <c r="V2188">
        <f>'Energy consumption (raw)'!T2138*Lists!$H$91</f>
        <v>0</v>
      </c>
      <c r="W2188">
        <f>'Energy consumption (raw)'!U2138*Lists!$H$92</f>
        <v>0</v>
      </c>
      <c r="X2188">
        <f>'Energy consumption (raw)'!V2138*Lists!$H$93</f>
        <v>0</v>
      </c>
      <c r="Y2188">
        <f>'Energy consumption (raw)'!W2138*Lists!$H$94</f>
        <v>0</v>
      </c>
      <c r="Z2188">
        <f>'Energy consumption (raw)'!X2138*Lists!$H$96*1000000</f>
        <v>720</v>
      </c>
      <c r="AA2188">
        <f>'Energy consumption (raw)'!Y2138*Lists!$H$97</f>
        <v>112.27000000000001</v>
      </c>
      <c r="AB2188">
        <f>'Energy consumption (raw)'!Z2138*Lists!$H$96</f>
        <v>0</v>
      </c>
      <c r="AC2188">
        <f>'Energy consumption (raw)'!AA2138*Lists!$H$98</f>
        <v>0</v>
      </c>
      <c r="AD2188">
        <f>'Energy consumption (raw)'!AB2138*Lists!$H$99</f>
        <v>0</v>
      </c>
      <c r="AE2188">
        <f>'Energy consumption (raw)'!AC2138*Lists!$H$101</f>
        <v>0</v>
      </c>
      <c r="AF2188">
        <f>'Energy consumption (raw)'!AD2138*Lists!$H$101</f>
        <v>0</v>
      </c>
      <c r="AG2188">
        <f>'Energy consumption (raw)'!AE2138*Lists!$H$101</f>
        <v>0</v>
      </c>
      <c r="AH2188">
        <f>'Energy consumption (raw)'!AF2138*Lists!$H$100</f>
        <v>0</v>
      </c>
      <c r="AI2188" s="167">
        <f t="shared" si="151"/>
        <v>13599.2806115</v>
      </c>
      <c r="AJ2188" s="179">
        <f>'Energy consumption (raw)'!AG2138</f>
        <v>13599.2806115</v>
      </c>
      <c r="AK2188" s="179">
        <f>'Energy consumption (raw)'!AH2138</f>
        <v>14069</v>
      </c>
      <c r="AL2188">
        <f>IF(ROUND(AI2188,-3)=ROUND('Energy consumption (raw)'!AG2138,-3),1,0)</f>
        <v>1</v>
      </c>
      <c r="AM2188" s="179" t="str">
        <f>'Energy consumption (raw)'!AJ2138</f>
        <v>50. Ho Chi Minh</v>
      </c>
      <c r="AN2188">
        <f>VLOOKUP(AM2188,Lists!$F$9:$G$71,2,FALSE)</f>
        <v>1</v>
      </c>
    </row>
    <row r="2189" spans="2:40" x14ac:dyDescent="0.25">
      <c r="B2189" s="65" t="str">
        <f t="shared" si="149"/>
        <v>Industry2037</v>
      </c>
      <c r="C2189" s="179">
        <f>'Energy consumption (raw)'!B2139</f>
        <v>2037</v>
      </c>
      <c r="D2189" s="179">
        <f>'Energy consumption (raw)'!C2139</f>
        <v>0</v>
      </c>
      <c r="E2189" s="179">
        <f>'Energy consumption (raw)'!D2139</f>
        <v>0</v>
      </c>
      <c r="F2189" s="179" t="str">
        <f>'Energy consumption (raw)'!E2139</f>
        <v>Công nghiệp</v>
      </c>
      <c r="G2189" s="179" t="str">
        <f>'Energy consumption (raw)'!F2139</f>
        <v>Sản xuất mô tơ, máy phát</v>
      </c>
      <c r="H2189" s="179" t="str">
        <f>'Energy consumption (raw)'!G2139</f>
        <v>Industry</v>
      </c>
      <c r="I2189" s="179" t="str">
        <f>'Energy consumption (raw)'!I2139</f>
        <v>29 Manufacture of motor vehicles, trailers and semi-trailers</v>
      </c>
      <c r="J2189" s="179" t="str">
        <f>INDEX(Sector!$E$6:$E$46,MATCH('Energy consumption (toe)'!I2189,Sector!$B$6:$B$46,FALSE))</f>
        <v>Manufacture of motor vehicles, trailers and semi-trailers</v>
      </c>
      <c r="K2189" s="179">
        <f>IFERROR('Energy consumption (raw)'!J2139*Lists!$H$84,)</f>
        <v>0</v>
      </c>
      <c r="L2189" s="179">
        <f>'Energy consumption (raw)'!K2139*Lists!$H$84</f>
        <v>4774.7024040000006</v>
      </c>
      <c r="M2189" s="179">
        <f>'Energy consumption (raw)'!L2139*Lists!$H$84</f>
        <v>0</v>
      </c>
      <c r="N2189" s="179">
        <f>'Energy consumption (raw)'!M2139*Lists!$H$84</f>
        <v>0</v>
      </c>
      <c r="O2189" s="178">
        <f t="shared" si="150"/>
        <v>4774.7024040000006</v>
      </c>
      <c r="P2189">
        <f>'Energy consumption (raw)'!N2139*Lists!$H$85</f>
        <v>0</v>
      </c>
      <c r="Q2189">
        <f>'Energy consumption (raw)'!O2139*Lists!$H$86</f>
        <v>0</v>
      </c>
      <c r="R2189">
        <f>'Energy consumption (raw)'!P2139*Lists!$H$87</f>
        <v>0</v>
      </c>
      <c r="S2189">
        <f>'Energy consumption (raw)'!Q2139*Lists!$H$88</f>
        <v>0</v>
      </c>
      <c r="T2189">
        <f>'Energy consumption (raw)'!R2139*Lists!$H$89</f>
        <v>0</v>
      </c>
      <c r="U2189">
        <f>'Energy consumption (raw)'!S2139*Lists!$H$90</f>
        <v>0</v>
      </c>
      <c r="V2189">
        <f>'Energy consumption (raw)'!T2139*Lists!$H$91</f>
        <v>0</v>
      </c>
      <c r="W2189">
        <f>'Energy consumption (raw)'!U2139*Lists!$H$92</f>
        <v>0</v>
      </c>
      <c r="X2189">
        <f>'Energy consumption (raw)'!V2139*Lists!$H$93</f>
        <v>0</v>
      </c>
      <c r="Y2189">
        <f>'Energy consumption (raw)'!W2139*Lists!$H$94</f>
        <v>0</v>
      </c>
      <c r="Z2189">
        <f>'Energy consumption (raw)'!X2139*Lists!$H$96*1000000</f>
        <v>0</v>
      </c>
      <c r="AA2189">
        <f>'Energy consumption (raw)'!Y2139*Lists!$H$97</f>
        <v>0</v>
      </c>
      <c r="AB2189">
        <f>'Energy consumption (raw)'!Z2139*Lists!$H$96</f>
        <v>0</v>
      </c>
      <c r="AC2189">
        <f>'Energy consumption (raw)'!AA2139*Lists!$H$98</f>
        <v>0</v>
      </c>
      <c r="AD2189">
        <f>'Energy consumption (raw)'!AB2139*Lists!$H$99</f>
        <v>0</v>
      </c>
      <c r="AE2189">
        <f>'Energy consumption (raw)'!AC2139*Lists!$H$101</f>
        <v>0</v>
      </c>
      <c r="AF2189">
        <f>'Energy consumption (raw)'!AD2139*Lists!$H$101</f>
        <v>0</v>
      </c>
      <c r="AG2189">
        <f>'Energy consumption (raw)'!AE2139*Lists!$H$101</f>
        <v>0</v>
      </c>
      <c r="AH2189">
        <f>'Energy consumption (raw)'!AF2139*Lists!$H$100</f>
        <v>0</v>
      </c>
      <c r="AI2189" s="167">
        <f t="shared" si="151"/>
        <v>4774.7024040000006</v>
      </c>
      <c r="AJ2189" s="179">
        <f>'Energy consumption (raw)'!AG2139</f>
        <v>4774.7024040000006</v>
      </c>
      <c r="AK2189" s="179">
        <f>'Energy consumption (raw)'!AH2139</f>
        <v>4405</v>
      </c>
      <c r="AL2189">
        <f>IF(ROUND(AI2189,-3)=ROUND('Energy consumption (raw)'!AG2139,-3),1,0)</f>
        <v>1</v>
      </c>
      <c r="AM2189" s="179" t="str">
        <f>'Energy consumption (raw)'!AJ2139</f>
        <v>50. Ho Chi Minh</v>
      </c>
      <c r="AN2189">
        <f>VLOOKUP(AM2189,Lists!$F$9:$G$71,2,FALSE)</f>
        <v>1</v>
      </c>
    </row>
    <row r="2190" spans="2:40" x14ac:dyDescent="0.25">
      <c r="B2190" s="65" t="str">
        <f t="shared" si="149"/>
        <v>Industry2038</v>
      </c>
      <c r="C2190" s="179">
        <f>'Energy consumption (raw)'!B2140</f>
        <v>2038</v>
      </c>
      <c r="D2190" s="179">
        <f>'Energy consumption (raw)'!C2140</f>
        <v>0</v>
      </c>
      <c r="E2190" s="179">
        <f>'Energy consumption (raw)'!D2140</f>
        <v>0</v>
      </c>
      <c r="F2190" s="179" t="str">
        <f>'Energy consumption (raw)'!E2140</f>
        <v>Công nghiệp</v>
      </c>
      <c r="G2190" s="179" t="str">
        <f>'Energy consumption (raw)'!F2140</f>
        <v>Sản xuất máy móc và thiết bị văn phòng (trừ máy vi tính và thiết bị ngoại vi của máy vi tính)</v>
      </c>
      <c r="H2190" s="179" t="str">
        <f>'Energy consumption (raw)'!G2140</f>
        <v>Industry</v>
      </c>
      <c r="I2190" s="179" t="str">
        <f>'Energy consumption (raw)'!I2140</f>
        <v>28 Manufacture of machinery and equipment n.e.c.</v>
      </c>
      <c r="J2190" s="179" t="str">
        <f>INDEX(Sector!$E$6:$E$46,MATCH('Energy consumption (toe)'!I2190,Sector!$B$6:$B$46,FALSE))</f>
        <v>Manufacture of machinery and equipment n.e.c.</v>
      </c>
      <c r="K2190" s="179">
        <f>IFERROR('Energy consumption (raw)'!J2140*Lists!$H$84,)</f>
        <v>0</v>
      </c>
      <c r="L2190" s="179">
        <f>'Energy consumption (raw)'!K2140*Lists!$H$84</f>
        <v>6782.4535411000006</v>
      </c>
      <c r="M2190" s="179">
        <f>'Energy consumption (raw)'!L2140*Lists!$H$84</f>
        <v>0</v>
      </c>
      <c r="N2190" s="179">
        <f>'Energy consumption (raw)'!M2140*Lists!$H$84</f>
        <v>0</v>
      </c>
      <c r="O2190" s="178">
        <f t="shared" si="150"/>
        <v>6782.4535411000006</v>
      </c>
      <c r="P2190">
        <f>'Energy consumption (raw)'!N2140*Lists!$H$85</f>
        <v>0</v>
      </c>
      <c r="Q2190">
        <f>'Energy consumption (raw)'!O2140*Lists!$H$86</f>
        <v>0</v>
      </c>
      <c r="R2190">
        <f>'Energy consumption (raw)'!P2140*Lists!$H$87</f>
        <v>0</v>
      </c>
      <c r="S2190">
        <f>'Energy consumption (raw)'!Q2140*Lists!$H$88</f>
        <v>0</v>
      </c>
      <c r="T2190">
        <f>'Energy consumption (raw)'!R2140*Lists!$H$89</f>
        <v>0</v>
      </c>
      <c r="U2190">
        <f>'Energy consumption (raw)'!S2140*Lists!$H$90</f>
        <v>0</v>
      </c>
      <c r="V2190">
        <f>'Energy consumption (raw)'!T2140*Lists!$H$91</f>
        <v>0</v>
      </c>
      <c r="W2190">
        <f>'Energy consumption (raw)'!U2140*Lists!$H$92</f>
        <v>0</v>
      </c>
      <c r="X2190">
        <f>'Energy consumption (raw)'!V2140*Lists!$H$93</f>
        <v>0</v>
      </c>
      <c r="Y2190">
        <f>'Energy consumption (raw)'!W2140*Lists!$H$94</f>
        <v>0</v>
      </c>
      <c r="Z2190">
        <f>'Energy consumption (raw)'!X2140*Lists!$H$96*1000000</f>
        <v>0</v>
      </c>
      <c r="AA2190">
        <f>'Energy consumption (raw)'!Y2140*Lists!$H$97</f>
        <v>0</v>
      </c>
      <c r="AB2190">
        <f>'Energy consumption (raw)'!Z2140*Lists!$H$96</f>
        <v>0</v>
      </c>
      <c r="AC2190">
        <f>'Energy consumption (raw)'!AA2140*Lists!$H$98</f>
        <v>0</v>
      </c>
      <c r="AD2190">
        <f>'Energy consumption (raw)'!AB2140*Lists!$H$99</f>
        <v>0</v>
      </c>
      <c r="AE2190">
        <f>'Energy consumption (raw)'!AC2140*Lists!$H$101</f>
        <v>0</v>
      </c>
      <c r="AF2190">
        <f>'Energy consumption (raw)'!AD2140*Lists!$H$101</f>
        <v>0</v>
      </c>
      <c r="AG2190">
        <f>'Energy consumption (raw)'!AE2140*Lists!$H$101</f>
        <v>0</v>
      </c>
      <c r="AH2190">
        <f>'Energy consumption (raw)'!AF2140*Lists!$H$100</f>
        <v>0</v>
      </c>
      <c r="AI2190" s="167">
        <f t="shared" si="151"/>
        <v>6782.4535411000006</v>
      </c>
      <c r="AJ2190" s="179">
        <f>'Energy consumption (raw)'!AG2140</f>
        <v>6782.4535411000006</v>
      </c>
      <c r="AK2190" s="179">
        <f>'Energy consumption (raw)'!AH2140</f>
        <v>5010</v>
      </c>
      <c r="AL2190">
        <f>IF(ROUND(AI2190,-3)=ROUND('Energy consumption (raw)'!AG2140,-3),1,0)</f>
        <v>1</v>
      </c>
      <c r="AM2190" s="179" t="str">
        <f>'Energy consumption (raw)'!AJ2140</f>
        <v>50. Ho Chi Minh</v>
      </c>
      <c r="AN2190">
        <f>VLOOKUP(AM2190,Lists!$F$9:$G$71,2,FALSE)</f>
        <v>1</v>
      </c>
    </row>
    <row r="2191" spans="2:40" x14ac:dyDescent="0.25">
      <c r="B2191" s="65" t="str">
        <f t="shared" si="149"/>
        <v>Industry2039</v>
      </c>
      <c r="C2191" s="179">
        <f>'Energy consumption (raw)'!B2141</f>
        <v>2039</v>
      </c>
      <c r="D2191" s="179">
        <f>'Energy consumption (raw)'!C2141</f>
        <v>0</v>
      </c>
      <c r="E2191" s="179">
        <f>'Energy consumption (raw)'!D2141</f>
        <v>0</v>
      </c>
      <c r="F2191" s="179" t="str">
        <f>'Energy consumption (raw)'!E2141</f>
        <v>Công nghiệp</v>
      </c>
      <c r="G2191" s="179" t="str">
        <f>'Energy consumption (raw)'!F2141</f>
        <v>Sản xuất đồ uống không cồn, nước khoáng</v>
      </c>
      <c r="H2191" s="179" t="str">
        <f>'Energy consumption (raw)'!G2141</f>
        <v>Industry</v>
      </c>
      <c r="I2191" s="179" t="str">
        <f>'Energy consumption (raw)'!I2141</f>
        <v>11 Manufacture of beverages</v>
      </c>
      <c r="J2191" s="179" t="str">
        <f>INDEX(Sector!$E$6:$E$46,MATCH('Energy consumption (toe)'!I2191,Sector!$B$6:$B$46,FALSE))</f>
        <v>Manufacture of beverages</v>
      </c>
      <c r="K2191" s="179">
        <f>IFERROR('Energy consumption (raw)'!J2141*Lists!$H$84,)</f>
        <v>1718.3957417000001</v>
      </c>
      <c r="L2191" s="179">
        <f>'Energy consumption (raw)'!K2141*Lists!$H$84</f>
        <v>3390.5743130000001</v>
      </c>
      <c r="M2191" s="179">
        <f>'Energy consumption (raw)'!L2141*Lists!$H$84</f>
        <v>0</v>
      </c>
      <c r="N2191" s="179">
        <f>'Energy consumption (raw)'!M2141*Lists!$H$84</f>
        <v>0</v>
      </c>
      <c r="O2191" s="178">
        <f t="shared" si="150"/>
        <v>3390.5743130000001</v>
      </c>
      <c r="P2191">
        <f>'Energy consumption (raw)'!N2141*Lists!$H$85</f>
        <v>78.091999999999999</v>
      </c>
      <c r="Q2191">
        <f>'Energy consumption (raw)'!O2141*Lists!$H$86</f>
        <v>0</v>
      </c>
      <c r="R2191">
        <f>'Energy consumption (raw)'!P2141*Lists!$H$87</f>
        <v>0</v>
      </c>
      <c r="S2191">
        <f>'Energy consumption (raw)'!Q2141*Lists!$H$88</f>
        <v>0</v>
      </c>
      <c r="T2191">
        <f>'Energy consumption (raw)'!R2141*Lists!$H$89</f>
        <v>0</v>
      </c>
      <c r="U2191">
        <f>'Energy consumption (raw)'!S2141*Lists!$H$90</f>
        <v>0</v>
      </c>
      <c r="V2191">
        <f>'Energy consumption (raw)'!T2141*Lists!$H$91</f>
        <v>0</v>
      </c>
      <c r="W2191">
        <f>'Energy consumption (raw)'!U2141*Lists!$H$92</f>
        <v>0</v>
      </c>
      <c r="X2191">
        <f>'Energy consumption (raw)'!V2141*Lists!$H$93</f>
        <v>0</v>
      </c>
      <c r="Y2191">
        <f>'Energy consumption (raw)'!W2141*Lists!$H$94</f>
        <v>0</v>
      </c>
      <c r="Z2191">
        <f>'Energy consumption (raw)'!X2141*Lists!$H$96*1000000</f>
        <v>0</v>
      </c>
      <c r="AA2191">
        <f>'Energy consumption (raw)'!Y2141*Lists!$H$97</f>
        <v>0</v>
      </c>
      <c r="AB2191">
        <f>'Energy consumption (raw)'!Z2141*Lists!$H$96</f>
        <v>0</v>
      </c>
      <c r="AC2191">
        <f>'Energy consumption (raw)'!AA2141*Lists!$H$98</f>
        <v>0</v>
      </c>
      <c r="AD2191">
        <f>'Energy consumption (raw)'!AB2141*Lists!$H$99</f>
        <v>0</v>
      </c>
      <c r="AE2191">
        <f>'Energy consumption (raw)'!AC2141*Lists!$H$101</f>
        <v>0</v>
      </c>
      <c r="AF2191">
        <f>'Energy consumption (raw)'!AD2141*Lists!$H$101</f>
        <v>0</v>
      </c>
      <c r="AG2191">
        <f>'Energy consumption (raw)'!AE2141*Lists!$H$101</f>
        <v>0</v>
      </c>
      <c r="AH2191">
        <f>'Energy consumption (raw)'!AF2141*Lists!$H$100</f>
        <v>0</v>
      </c>
      <c r="AI2191" s="167">
        <f t="shared" si="151"/>
        <v>3468.6663130000002</v>
      </c>
      <c r="AJ2191" s="179">
        <f>'Energy consumption (raw)'!AG2141</f>
        <v>3468.6663130000002</v>
      </c>
      <c r="AK2191" s="179">
        <f>'Energy consumption (raw)'!AH2141</f>
        <v>4787</v>
      </c>
      <c r="AL2191">
        <f>IF(ROUND(AI2191,-3)=ROUND('Energy consumption (raw)'!AG2141,-3),1,0)</f>
        <v>1</v>
      </c>
      <c r="AM2191" s="179" t="str">
        <f>'Energy consumption (raw)'!AJ2141</f>
        <v>50. Ho Chi Minh</v>
      </c>
      <c r="AN2191">
        <f>VLOOKUP(AM2191,Lists!$F$9:$G$71,2,FALSE)</f>
        <v>1</v>
      </c>
    </row>
    <row r="2192" spans="2:40" x14ac:dyDescent="0.25">
      <c r="B2192" s="65" t="str">
        <f t="shared" si="149"/>
        <v>Industry2040</v>
      </c>
      <c r="C2192" s="179">
        <f>'Energy consumption (raw)'!B2142</f>
        <v>2040</v>
      </c>
      <c r="D2192" s="179">
        <f>'Energy consumption (raw)'!C2142</f>
        <v>0</v>
      </c>
      <c r="E2192" s="179">
        <f>'Energy consumption (raw)'!D2142</f>
        <v>0</v>
      </c>
      <c r="F2192" s="179" t="str">
        <f>'Energy consumption (raw)'!E2142</f>
        <v>Công nghiệp</v>
      </c>
      <c r="G2192" s="179" t="str">
        <f>'Energy consumption (raw)'!F2142</f>
        <v>Sản xuất đồ uống không cồn, nước khoáng</v>
      </c>
      <c r="H2192" s="179" t="str">
        <f>'Energy consumption (raw)'!G2142</f>
        <v>Industry</v>
      </c>
      <c r="I2192" s="179" t="str">
        <f>'Energy consumption (raw)'!I2142</f>
        <v>11 Manufacture of beverages</v>
      </c>
      <c r="J2192" s="179" t="str">
        <f>INDEX(Sector!$E$6:$E$46,MATCH('Energy consumption (toe)'!I2192,Sector!$B$6:$B$46,FALSE))</f>
        <v>Manufacture of beverages</v>
      </c>
      <c r="K2192" s="179">
        <f>IFERROR('Energy consumption (raw)'!J2142*Lists!$H$84,)</f>
        <v>3236.1542676000004</v>
      </c>
      <c r="L2192" s="179">
        <f>'Energy consumption (raw)'!K2142*Lists!$H$84</f>
        <v>3860.9109558000005</v>
      </c>
      <c r="M2192" s="179">
        <f>'Energy consumption (raw)'!L2142*Lists!$H$84</f>
        <v>0</v>
      </c>
      <c r="N2192" s="179">
        <f>'Energy consumption (raw)'!M2142*Lists!$H$84</f>
        <v>0</v>
      </c>
      <c r="O2192" s="178">
        <f t="shared" si="150"/>
        <v>3860.9109558000005</v>
      </c>
      <c r="P2192">
        <f>'Energy consumption (raw)'!N2142*Lists!$H$85</f>
        <v>0</v>
      </c>
      <c r="Q2192">
        <f>'Energy consumption (raw)'!O2142*Lists!$H$86</f>
        <v>0</v>
      </c>
      <c r="R2192">
        <f>'Energy consumption (raw)'!P2142*Lists!$H$87</f>
        <v>0</v>
      </c>
      <c r="S2192">
        <f>'Energy consumption (raw)'!Q2142*Lists!$H$88</f>
        <v>0</v>
      </c>
      <c r="T2192">
        <f>'Energy consumption (raw)'!R2142*Lists!$H$89</f>
        <v>6.1403999999999996</v>
      </c>
      <c r="U2192">
        <f>'Energy consumption (raw)'!S2142*Lists!$H$90</f>
        <v>0</v>
      </c>
      <c r="V2192">
        <f>'Energy consumption (raw)'!T2142*Lists!$H$91</f>
        <v>0</v>
      </c>
      <c r="W2192">
        <f>'Energy consumption (raw)'!U2142*Lists!$H$92</f>
        <v>0</v>
      </c>
      <c r="X2192">
        <f>'Energy consumption (raw)'!V2142*Lists!$H$93</f>
        <v>0</v>
      </c>
      <c r="Y2192">
        <f>'Energy consumption (raw)'!W2142*Lists!$H$94</f>
        <v>0</v>
      </c>
      <c r="Z2192">
        <f>'Energy consumption (raw)'!X2142*Lists!$H$96*1000000</f>
        <v>0</v>
      </c>
      <c r="AA2192">
        <f>'Energy consumption (raw)'!Y2142*Lists!$H$97</f>
        <v>9.1560000000000006</v>
      </c>
      <c r="AB2192">
        <f>'Energy consumption (raw)'!Z2142*Lists!$H$96</f>
        <v>0</v>
      </c>
      <c r="AC2192">
        <f>'Energy consumption (raw)'!AA2142*Lists!$H$98</f>
        <v>0</v>
      </c>
      <c r="AD2192">
        <f>'Energy consumption (raw)'!AB2142*Lists!$H$99</f>
        <v>0</v>
      </c>
      <c r="AE2192">
        <f>'Energy consumption (raw)'!AC2142*Lists!$H$101</f>
        <v>0</v>
      </c>
      <c r="AF2192">
        <f>'Energy consumption (raw)'!AD2142*Lists!$H$101</f>
        <v>0</v>
      </c>
      <c r="AG2192">
        <f>'Energy consumption (raw)'!AE2142*Lists!$H$101</f>
        <v>0</v>
      </c>
      <c r="AH2192">
        <f>'Energy consumption (raw)'!AF2142*Lists!$H$100</f>
        <v>0</v>
      </c>
      <c r="AI2192" s="167">
        <f t="shared" si="151"/>
        <v>3876.2073558000002</v>
      </c>
      <c r="AJ2192" s="179">
        <f>'Energy consumption (raw)'!AG2142</f>
        <v>3876.2073558000002</v>
      </c>
      <c r="AK2192" s="179">
        <f>'Energy consumption (raw)'!AH2142</f>
        <v>4158</v>
      </c>
      <c r="AL2192">
        <f>IF(ROUND(AI2192,-3)=ROUND('Energy consumption (raw)'!AG2142,-3),1,0)</f>
        <v>1</v>
      </c>
      <c r="AM2192" s="179" t="str">
        <f>'Energy consumption (raw)'!AJ2142</f>
        <v>50. Ho Chi Minh</v>
      </c>
      <c r="AN2192">
        <f>VLOOKUP(AM2192,Lists!$F$9:$G$71,2,FALSE)</f>
        <v>1</v>
      </c>
    </row>
    <row r="2193" spans="2:40" x14ac:dyDescent="0.25">
      <c r="B2193" s="65" t="str">
        <f t="shared" si="149"/>
        <v>Industry2041</v>
      </c>
      <c r="C2193" s="179">
        <f>'Energy consumption (raw)'!B2143</f>
        <v>2041</v>
      </c>
      <c r="D2193" s="179">
        <f>'Energy consumption (raw)'!C2143</f>
        <v>0</v>
      </c>
      <c r="E2193" s="179">
        <f>'Energy consumption (raw)'!D2143</f>
        <v>0</v>
      </c>
      <c r="F2193" s="179" t="str">
        <f>'Energy consumption (raw)'!E2143</f>
        <v>Công nghiệp</v>
      </c>
      <c r="G2193" s="179" t="str">
        <f>'Energy consumption (raw)'!F2143</f>
        <v>Sản xuất hàng may mặc (Trừ trang phục)</v>
      </c>
      <c r="H2193" s="179" t="str">
        <f>'Energy consumption (raw)'!G2143</f>
        <v>Industry</v>
      </c>
      <c r="I2193" s="179" t="str">
        <f>'Energy consumption (raw)'!I2143</f>
        <v>13 Manufacture of textiles</v>
      </c>
      <c r="J2193" s="179" t="str">
        <f>INDEX(Sector!$E$6:$E$46,MATCH('Energy consumption (toe)'!I2193,Sector!$B$6:$B$46,FALSE))</f>
        <v>Manufacture of textiles</v>
      </c>
      <c r="K2193" s="179">
        <f>IFERROR('Energy consumption (raw)'!J2143*Lists!$H$84,)</f>
        <v>0</v>
      </c>
      <c r="L2193" s="179">
        <f>'Energy consumption (raw)'!K2143*Lists!$H$84</f>
        <v>5763.7462708000003</v>
      </c>
      <c r="M2193" s="179">
        <f>'Energy consumption (raw)'!L2143*Lists!$H$84</f>
        <v>0</v>
      </c>
      <c r="N2193" s="179">
        <f>'Energy consumption (raw)'!M2143*Lists!$H$84</f>
        <v>0</v>
      </c>
      <c r="O2193" s="178">
        <f t="shared" si="150"/>
        <v>5763.7462708000003</v>
      </c>
      <c r="P2193">
        <f>'Energy consumption (raw)'!N2143*Lists!$H$85</f>
        <v>2845.7660000000001</v>
      </c>
      <c r="Q2193">
        <f>'Energy consumption (raw)'!O2143*Lists!$H$86</f>
        <v>0</v>
      </c>
      <c r="R2193">
        <f>'Energy consumption (raw)'!P2143*Lists!$H$87</f>
        <v>0</v>
      </c>
      <c r="S2193">
        <f>'Energy consumption (raw)'!Q2143*Lists!$H$88</f>
        <v>0</v>
      </c>
      <c r="T2193">
        <f>'Energy consumption (raw)'!R2143*Lists!$H$89</f>
        <v>7.3133999999999997</v>
      </c>
      <c r="U2193">
        <f>'Energy consumption (raw)'!S2143*Lists!$H$90</f>
        <v>0</v>
      </c>
      <c r="V2193">
        <f>'Energy consumption (raw)'!T2143*Lists!$H$91</f>
        <v>0</v>
      </c>
      <c r="W2193">
        <f>'Energy consumption (raw)'!U2143*Lists!$H$92</f>
        <v>0</v>
      </c>
      <c r="X2193">
        <f>'Energy consumption (raw)'!V2143*Lists!$H$93</f>
        <v>0</v>
      </c>
      <c r="Y2193">
        <f>'Energy consumption (raw)'!W2143*Lists!$H$94</f>
        <v>0</v>
      </c>
      <c r="Z2193">
        <f>'Energy consumption (raw)'!X2143*Lists!$H$96*1000000</f>
        <v>0</v>
      </c>
      <c r="AA2193">
        <f>'Energy consumption (raw)'!Y2143*Lists!$H$97</f>
        <v>247.97500000000002</v>
      </c>
      <c r="AB2193">
        <f>'Energy consumption (raw)'!Z2143*Lists!$H$96</f>
        <v>0</v>
      </c>
      <c r="AC2193">
        <f>'Energy consumption (raw)'!AA2143*Lists!$H$98</f>
        <v>0</v>
      </c>
      <c r="AD2193">
        <f>'Energy consumption (raw)'!AB2143*Lists!$H$99</f>
        <v>0</v>
      </c>
      <c r="AE2193">
        <f>'Energy consumption (raw)'!AC2143*Lists!$H$101</f>
        <v>0</v>
      </c>
      <c r="AF2193">
        <f>'Energy consumption (raw)'!AD2143*Lists!$H$101</f>
        <v>0</v>
      </c>
      <c r="AG2193">
        <f>'Energy consumption (raw)'!AE2143*Lists!$H$101</f>
        <v>0</v>
      </c>
      <c r="AH2193">
        <f>'Energy consumption (raw)'!AF2143*Lists!$H$100</f>
        <v>0</v>
      </c>
      <c r="AI2193" s="167">
        <f t="shared" si="151"/>
        <v>8864.8006707999994</v>
      </c>
      <c r="AJ2193" s="179">
        <f>'Energy consumption (raw)'!AG2143</f>
        <v>8864.8006707999994</v>
      </c>
      <c r="AK2193" s="179">
        <f>'Energy consumption (raw)'!AH2143</f>
        <v>4903</v>
      </c>
      <c r="AL2193">
        <f>IF(ROUND(AI2193,-3)=ROUND('Energy consumption (raw)'!AG2143,-3),1,0)</f>
        <v>1</v>
      </c>
      <c r="AM2193" s="179" t="str">
        <f>'Energy consumption (raw)'!AJ2143</f>
        <v>50. Ho Chi Minh</v>
      </c>
      <c r="AN2193">
        <f>VLOOKUP(AM2193,Lists!$F$9:$G$71,2,FALSE)</f>
        <v>1</v>
      </c>
    </row>
    <row r="2194" spans="2:40" x14ac:dyDescent="0.25">
      <c r="B2194" s="65" t="str">
        <f t="shared" si="149"/>
        <v>Industry2042</v>
      </c>
      <c r="C2194" s="179">
        <f>'Energy consumption (raw)'!B2144</f>
        <v>2042</v>
      </c>
      <c r="D2194" s="179">
        <f>'Energy consumption (raw)'!C2144</f>
        <v>0</v>
      </c>
      <c r="E2194" s="179">
        <f>'Energy consumption (raw)'!D2144</f>
        <v>0</v>
      </c>
      <c r="F2194" s="179" t="str">
        <f>'Energy consumption (raw)'!E2144</f>
        <v>Công nghiệp</v>
      </c>
      <c r="G2194" s="179" t="str">
        <f>'Energy consumption (raw)'!F2144</f>
        <v>Sãn xuất linh kiện điện tử</v>
      </c>
      <c r="H2194" s="179" t="str">
        <f>'Energy consumption (raw)'!G2144</f>
        <v>Industry</v>
      </c>
      <c r="I2194" s="179" t="str">
        <f>'Energy consumption (raw)'!I2144</f>
        <v>26 Manufacture of computer, electronic and optical products</v>
      </c>
      <c r="J2194" s="179" t="str">
        <f>INDEX(Sector!$E$6:$E$46,MATCH('Energy consumption (toe)'!I2194,Sector!$B$6:$B$46,FALSE))</f>
        <v>Manufacture of computer, electronic and optical products</v>
      </c>
      <c r="K2194" s="179">
        <f>IFERROR('Energy consumption (raw)'!J2144*Lists!$H$84,)</f>
        <v>0</v>
      </c>
      <c r="L2194" s="179">
        <f>'Energy consumption (raw)'!K2144*Lists!$H$84</f>
        <v>3407.7113339000002</v>
      </c>
      <c r="M2194" s="179">
        <f>'Energy consumption (raw)'!L2144*Lists!$H$84</f>
        <v>0</v>
      </c>
      <c r="N2194" s="179">
        <f>'Energy consumption (raw)'!M2144*Lists!$H$84</f>
        <v>0</v>
      </c>
      <c r="O2194" s="178">
        <f t="shared" si="150"/>
        <v>3407.7113339000002</v>
      </c>
      <c r="P2194">
        <f>'Energy consumption (raw)'!N2144*Lists!$H$85</f>
        <v>0</v>
      </c>
      <c r="Q2194">
        <f>'Energy consumption (raw)'!O2144*Lists!$H$86</f>
        <v>0</v>
      </c>
      <c r="R2194">
        <f>'Energy consumption (raw)'!P2144*Lists!$H$87</f>
        <v>0</v>
      </c>
      <c r="S2194">
        <f>'Energy consumption (raw)'!Q2144*Lists!$H$88</f>
        <v>0</v>
      </c>
      <c r="T2194">
        <f>'Energy consumption (raw)'!R2144*Lists!$H$89</f>
        <v>0</v>
      </c>
      <c r="U2194">
        <f>'Energy consumption (raw)'!S2144*Lists!$H$90</f>
        <v>0</v>
      </c>
      <c r="V2194">
        <f>'Energy consumption (raw)'!T2144*Lists!$H$91</f>
        <v>0</v>
      </c>
      <c r="W2194">
        <f>'Energy consumption (raw)'!U2144*Lists!$H$92</f>
        <v>0</v>
      </c>
      <c r="X2194">
        <f>'Energy consumption (raw)'!V2144*Lists!$H$93</f>
        <v>0</v>
      </c>
      <c r="Y2194">
        <f>'Energy consumption (raw)'!W2144*Lists!$H$94</f>
        <v>0</v>
      </c>
      <c r="Z2194">
        <f>'Energy consumption (raw)'!X2144*Lists!$H$96*1000000</f>
        <v>0</v>
      </c>
      <c r="AA2194">
        <f>'Energy consumption (raw)'!Y2144*Lists!$H$97</f>
        <v>0</v>
      </c>
      <c r="AB2194">
        <f>'Energy consumption (raw)'!Z2144*Lists!$H$96</f>
        <v>0</v>
      </c>
      <c r="AC2194">
        <f>'Energy consumption (raw)'!AA2144*Lists!$H$98</f>
        <v>0</v>
      </c>
      <c r="AD2194">
        <f>'Energy consumption (raw)'!AB2144*Lists!$H$99</f>
        <v>0</v>
      </c>
      <c r="AE2194">
        <f>'Energy consumption (raw)'!AC2144*Lists!$H$101</f>
        <v>0</v>
      </c>
      <c r="AF2194">
        <f>'Energy consumption (raw)'!AD2144*Lists!$H$101</f>
        <v>0</v>
      </c>
      <c r="AG2194">
        <f>'Energy consumption (raw)'!AE2144*Lists!$H$101</f>
        <v>0</v>
      </c>
      <c r="AH2194">
        <f>'Energy consumption (raw)'!AF2144*Lists!$H$100</f>
        <v>0</v>
      </c>
      <c r="AI2194" s="167">
        <f t="shared" si="151"/>
        <v>3407.7113339000002</v>
      </c>
      <c r="AJ2194" s="179">
        <f>'Energy consumption (raw)'!AG2144</f>
        <v>3407.7113339000002</v>
      </c>
      <c r="AK2194" s="179">
        <f>'Energy consumption (raw)'!AH2144</f>
        <v>3648</v>
      </c>
      <c r="AL2194">
        <f>IF(ROUND(AI2194,-3)=ROUND('Energy consumption (raw)'!AG2144,-3),1,0)</f>
        <v>1</v>
      </c>
      <c r="AM2194" s="179" t="str">
        <f>'Energy consumption (raw)'!AJ2144</f>
        <v>50. Ho Chi Minh</v>
      </c>
      <c r="AN2194">
        <f>VLOOKUP(AM2194,Lists!$F$9:$G$71,2,FALSE)</f>
        <v>1</v>
      </c>
    </row>
    <row r="2195" spans="2:40" x14ac:dyDescent="0.25">
      <c r="B2195" s="65" t="str">
        <f t="shared" si="149"/>
        <v>Industry2043</v>
      </c>
      <c r="C2195" s="179">
        <f>'Energy consumption (raw)'!B2145</f>
        <v>2043</v>
      </c>
      <c r="D2195" s="179">
        <f>'Energy consumption (raw)'!C2145</f>
        <v>0</v>
      </c>
      <c r="E2195" s="179">
        <f>'Energy consumption (raw)'!D2145</f>
        <v>0</v>
      </c>
      <c r="F2195" s="179" t="str">
        <f>'Energy consumption (raw)'!E2145</f>
        <v>Công nghiệp</v>
      </c>
      <c r="G2195" s="179" t="str">
        <f>'Energy consumption (raw)'!F2145</f>
        <v>sản xuất các sản phẩm khác từ gỗ</v>
      </c>
      <c r="H2195" s="179" t="str">
        <f>'Energy consumption (raw)'!G2145</f>
        <v>Industry</v>
      </c>
      <c r="I2195" s="179" t="str">
        <f>'Energy consumption (raw)'!I2145</f>
        <v>16 Manufacture of wood and of products of wood and cork, except furniture;
manufacture of articles of straw and plaiting materials</v>
      </c>
      <c r="J2195" s="179" t="str">
        <f>INDEX(Sector!$E$6:$E$46,MATCH('Energy consumption (toe)'!I2195,Sector!$B$6:$B$46,FALSE))</f>
        <v>Manufacture of wood and of products of wood and cork, except furniture;
manufacture of articles of straw and plaiting materials</v>
      </c>
      <c r="K2195" s="179">
        <f>IFERROR('Energy consumption (raw)'!J2145*Lists!$H$84,)</f>
        <v>2587.1865207000001</v>
      </c>
      <c r="L2195" s="179">
        <f>'Energy consumption (raw)'!K2145*Lists!$H$84</f>
        <v>2587.1865207000001</v>
      </c>
      <c r="M2195" s="179">
        <f>'Energy consumption (raw)'!L2145*Lists!$H$84</f>
        <v>0</v>
      </c>
      <c r="N2195" s="179">
        <f>'Energy consumption (raw)'!M2145*Lists!$H$84</f>
        <v>0</v>
      </c>
      <c r="O2195" s="178">
        <f t="shared" si="150"/>
        <v>2587.1865207000001</v>
      </c>
      <c r="P2195">
        <f>'Energy consumption (raw)'!N2145*Lists!$H$85</f>
        <v>0</v>
      </c>
      <c r="Q2195">
        <f>'Energy consumption (raw)'!O2145*Lists!$H$86</f>
        <v>0</v>
      </c>
      <c r="R2195">
        <f>'Energy consumption (raw)'!P2145*Lists!$H$87</f>
        <v>0</v>
      </c>
      <c r="S2195">
        <f>'Energy consumption (raw)'!Q2145*Lists!$H$88</f>
        <v>0</v>
      </c>
      <c r="T2195">
        <f>'Energy consumption (raw)'!R2145*Lists!$H$89</f>
        <v>0</v>
      </c>
      <c r="U2195">
        <f>'Energy consumption (raw)'!S2145*Lists!$H$90</f>
        <v>0</v>
      </c>
      <c r="V2195">
        <f>'Energy consumption (raw)'!T2145*Lists!$H$91</f>
        <v>0</v>
      </c>
      <c r="W2195">
        <f>'Energy consumption (raw)'!U2145*Lists!$H$92</f>
        <v>0</v>
      </c>
      <c r="X2195">
        <f>'Energy consumption (raw)'!V2145*Lists!$H$93</f>
        <v>0</v>
      </c>
      <c r="Y2195">
        <f>'Energy consumption (raw)'!W2145*Lists!$H$94</f>
        <v>0</v>
      </c>
      <c r="Z2195">
        <f>'Energy consumption (raw)'!X2145*Lists!$H$96*1000000</f>
        <v>0</v>
      </c>
      <c r="AA2195">
        <f>'Energy consumption (raw)'!Y2145*Lists!$H$97</f>
        <v>0</v>
      </c>
      <c r="AB2195">
        <f>'Energy consumption (raw)'!Z2145*Lists!$H$96</f>
        <v>0</v>
      </c>
      <c r="AC2195">
        <f>'Energy consumption (raw)'!AA2145*Lists!$H$98</f>
        <v>0</v>
      </c>
      <c r="AD2195">
        <f>'Energy consumption (raw)'!AB2145*Lists!$H$99</f>
        <v>0</v>
      </c>
      <c r="AE2195">
        <f>'Energy consumption (raw)'!AC2145*Lists!$H$101</f>
        <v>0</v>
      </c>
      <c r="AF2195">
        <f>'Energy consumption (raw)'!AD2145*Lists!$H$101</f>
        <v>0</v>
      </c>
      <c r="AG2195">
        <f>'Energy consumption (raw)'!AE2145*Lists!$H$101</f>
        <v>0</v>
      </c>
      <c r="AH2195">
        <f>'Energy consumption (raw)'!AF2145*Lists!$H$100</f>
        <v>0</v>
      </c>
      <c r="AI2195" s="167">
        <f t="shared" si="151"/>
        <v>2587.1865207000001</v>
      </c>
      <c r="AJ2195" s="179">
        <f>'Energy consumption (raw)'!AG2145</f>
        <v>2587.1865207000001</v>
      </c>
      <c r="AK2195" s="179">
        <f>'Energy consumption (raw)'!AH2145</f>
        <v>2769</v>
      </c>
      <c r="AL2195">
        <f>IF(ROUND(AI2195,-3)=ROUND('Energy consumption (raw)'!AG2145,-3),1,0)</f>
        <v>1</v>
      </c>
      <c r="AM2195" s="179" t="str">
        <f>'Energy consumption (raw)'!AJ2145</f>
        <v>50. Ho Chi Minh</v>
      </c>
      <c r="AN2195">
        <f>VLOOKUP(AM2195,Lists!$F$9:$G$71,2,FALSE)</f>
        <v>1</v>
      </c>
    </row>
    <row r="2196" spans="2:40" x14ac:dyDescent="0.25">
      <c r="B2196" s="65" t="str">
        <f t="shared" si="149"/>
        <v>Industry2044</v>
      </c>
      <c r="C2196" s="179">
        <f>'Energy consumption (raw)'!B2146</f>
        <v>2044</v>
      </c>
      <c r="D2196" s="179">
        <f>'Energy consumption (raw)'!C2146</f>
        <v>0</v>
      </c>
      <c r="E2196" s="179">
        <f>'Energy consumption (raw)'!D2146</f>
        <v>0</v>
      </c>
      <c r="F2196" s="179" t="str">
        <f>'Energy consumption (raw)'!E2146</f>
        <v>Công nghiệp</v>
      </c>
      <c r="G2196" s="179" t="str">
        <f>'Energy consumption (raw)'!F2146</f>
        <v>Bán lẻ nước hoa, mỹ phẩm và vật phẩm vệ sinh trong các cửa hàng chuyên doanh</v>
      </c>
      <c r="H2196" s="179" t="str">
        <f>'Energy consumption (raw)'!G2146</f>
        <v>Industry</v>
      </c>
      <c r="I2196" s="179" t="str">
        <f>'Energy consumption (raw)'!I2146</f>
        <v>47 Retail</v>
      </c>
      <c r="J2196" s="179" t="str">
        <f>INDEX(Sector!$E$6:$E$46,MATCH('Energy consumption (toe)'!I2196,Sector!$B$6:$B$46,FALSE))</f>
        <v>Retail</v>
      </c>
      <c r="K2196" s="179">
        <f>IFERROR('Energy consumption (raw)'!J2146*Lists!$H$84,)</f>
        <v>0</v>
      </c>
      <c r="L2196" s="179">
        <f>'Energy consumption (raw)'!K2146*Lists!$H$84</f>
        <v>3287.3289427000004</v>
      </c>
      <c r="M2196" s="179">
        <f>'Energy consumption (raw)'!L2146*Lists!$H$84</f>
        <v>0</v>
      </c>
      <c r="N2196" s="179">
        <f>'Energy consumption (raw)'!M2146*Lists!$H$84</f>
        <v>0</v>
      </c>
      <c r="O2196" s="178">
        <f t="shared" si="150"/>
        <v>3287.3289427000004</v>
      </c>
      <c r="P2196">
        <f>'Energy consumption (raw)'!N2146*Lists!$H$85</f>
        <v>0</v>
      </c>
      <c r="Q2196">
        <f>'Energy consumption (raw)'!O2146*Lists!$H$86</f>
        <v>0</v>
      </c>
      <c r="R2196">
        <f>'Energy consumption (raw)'!P2146*Lists!$H$87</f>
        <v>0</v>
      </c>
      <c r="S2196">
        <f>'Energy consumption (raw)'!Q2146*Lists!$H$88</f>
        <v>0</v>
      </c>
      <c r="T2196">
        <f>'Energy consumption (raw)'!R2146*Lists!$H$89</f>
        <v>0</v>
      </c>
      <c r="U2196">
        <f>'Energy consumption (raw)'!S2146*Lists!$H$90</f>
        <v>0</v>
      </c>
      <c r="V2196">
        <f>'Energy consumption (raw)'!T2146*Lists!$H$91</f>
        <v>0</v>
      </c>
      <c r="W2196">
        <f>'Energy consumption (raw)'!U2146*Lists!$H$92</f>
        <v>0</v>
      </c>
      <c r="X2196">
        <f>'Energy consumption (raw)'!V2146*Lists!$H$93</f>
        <v>0</v>
      </c>
      <c r="Y2196">
        <f>'Energy consumption (raw)'!W2146*Lists!$H$94</f>
        <v>0</v>
      </c>
      <c r="Z2196">
        <f>'Energy consumption (raw)'!X2146*Lists!$H$96*1000000</f>
        <v>0</v>
      </c>
      <c r="AA2196">
        <f>'Energy consumption (raw)'!Y2146*Lists!$H$97</f>
        <v>0</v>
      </c>
      <c r="AB2196">
        <f>'Energy consumption (raw)'!Z2146*Lists!$H$96</f>
        <v>0</v>
      </c>
      <c r="AC2196">
        <f>'Energy consumption (raw)'!AA2146*Lists!$H$98</f>
        <v>0</v>
      </c>
      <c r="AD2196">
        <f>'Energy consumption (raw)'!AB2146*Lists!$H$99</f>
        <v>0</v>
      </c>
      <c r="AE2196">
        <f>'Energy consumption (raw)'!AC2146*Lists!$H$101</f>
        <v>0</v>
      </c>
      <c r="AF2196">
        <f>'Energy consumption (raw)'!AD2146*Lists!$H$101</f>
        <v>0</v>
      </c>
      <c r="AG2196">
        <f>'Energy consumption (raw)'!AE2146*Lists!$H$101</f>
        <v>0</v>
      </c>
      <c r="AH2196">
        <f>'Energy consumption (raw)'!AF2146*Lists!$H$100</f>
        <v>0</v>
      </c>
      <c r="AI2196" s="167">
        <f t="shared" si="151"/>
        <v>3287.3289427000004</v>
      </c>
      <c r="AJ2196" s="179">
        <f>'Energy consumption (raw)'!AG2146</f>
        <v>3287.3289427000004</v>
      </c>
      <c r="AK2196" s="179">
        <f>'Energy consumption (raw)'!AH2146</f>
        <v>3137</v>
      </c>
      <c r="AL2196">
        <f>IF(ROUND(AI2196,-3)=ROUND('Energy consumption (raw)'!AG2146,-3),1,0)</f>
        <v>1</v>
      </c>
      <c r="AM2196" s="179" t="str">
        <f>'Energy consumption (raw)'!AJ2146</f>
        <v>50. Ho Chi Minh</v>
      </c>
      <c r="AN2196">
        <f>VLOOKUP(AM2196,Lists!$F$9:$G$71,2,FALSE)</f>
        <v>1</v>
      </c>
    </row>
    <row r="2197" spans="2:40" x14ac:dyDescent="0.25">
      <c r="B2197" s="65" t="str">
        <f t="shared" si="149"/>
        <v>Industry2045</v>
      </c>
      <c r="C2197" s="179">
        <f>'Energy consumption (raw)'!B2147</f>
        <v>2045</v>
      </c>
      <c r="D2197" s="179">
        <f>'Energy consumption (raw)'!C2147</f>
        <v>0</v>
      </c>
      <c r="E2197" s="179">
        <f>'Energy consumption (raw)'!D2147</f>
        <v>0</v>
      </c>
      <c r="F2197" s="179" t="str">
        <f>'Energy consumption (raw)'!E2147</f>
        <v>Công nghiệp</v>
      </c>
      <c r="G2197" s="179" t="str">
        <f>'Energy consumption (raw)'!F2147</f>
        <v>Khai thác, xử lý và cung cấp nước</v>
      </c>
      <c r="H2197" s="179" t="str">
        <f>'Energy consumption (raw)'!G2147</f>
        <v>Industry</v>
      </c>
      <c r="I2197" s="179" t="str">
        <f>'Energy consumption (raw)'!I2147</f>
        <v>36 Water collection, treatment and supply</v>
      </c>
      <c r="J2197" s="179" t="str">
        <f>INDEX(Sector!$E$6:$E$46,MATCH('Energy consumption (toe)'!I2197,Sector!$B$6:$B$46,FALSE))</f>
        <v>Water collection, treatment and supply</v>
      </c>
      <c r="K2197" s="179">
        <f>IFERROR('Energy consumption (raw)'!J2147*Lists!$H$84,)</f>
        <v>0</v>
      </c>
      <c r="L2197" s="179">
        <f>'Energy consumption (raw)'!K2147*Lists!$H$84</f>
        <v>3049.4309000000003</v>
      </c>
      <c r="M2197" s="179">
        <f>'Energy consumption (raw)'!L2147*Lists!$H$84</f>
        <v>0</v>
      </c>
      <c r="N2197" s="179">
        <f>'Energy consumption (raw)'!M2147*Lists!$H$84</f>
        <v>0</v>
      </c>
      <c r="O2197" s="178">
        <f t="shared" si="150"/>
        <v>3049.4309000000003</v>
      </c>
      <c r="P2197">
        <f>'Energy consumption (raw)'!N2147*Lists!$H$85</f>
        <v>0</v>
      </c>
      <c r="Q2197">
        <f>'Energy consumption (raw)'!O2147*Lists!$H$86</f>
        <v>0</v>
      </c>
      <c r="R2197">
        <f>'Energy consumption (raw)'!P2147*Lists!$H$87</f>
        <v>0</v>
      </c>
      <c r="S2197">
        <f>'Energy consumption (raw)'!Q2147*Lists!$H$88</f>
        <v>0</v>
      </c>
      <c r="T2197">
        <f>'Energy consumption (raw)'!R2147*Lists!$H$89</f>
        <v>0</v>
      </c>
      <c r="U2197">
        <f>'Energy consumption (raw)'!S2147*Lists!$H$90</f>
        <v>0</v>
      </c>
      <c r="V2197">
        <f>'Energy consumption (raw)'!T2147*Lists!$H$91</f>
        <v>0</v>
      </c>
      <c r="W2197">
        <f>'Energy consumption (raw)'!U2147*Lists!$H$92</f>
        <v>0</v>
      </c>
      <c r="X2197">
        <f>'Energy consumption (raw)'!V2147*Lists!$H$93</f>
        <v>0</v>
      </c>
      <c r="Y2197">
        <f>'Energy consumption (raw)'!W2147*Lists!$H$94</f>
        <v>0</v>
      </c>
      <c r="Z2197">
        <f>'Energy consumption (raw)'!X2147*Lists!$H$96*1000000</f>
        <v>0</v>
      </c>
      <c r="AA2197">
        <f>'Energy consumption (raw)'!Y2147*Lists!$H$97</f>
        <v>0</v>
      </c>
      <c r="AB2197">
        <f>'Energy consumption (raw)'!Z2147*Lists!$H$96</f>
        <v>0</v>
      </c>
      <c r="AC2197">
        <f>'Energy consumption (raw)'!AA2147*Lists!$H$98</f>
        <v>0</v>
      </c>
      <c r="AD2197">
        <f>'Energy consumption (raw)'!AB2147*Lists!$H$99</f>
        <v>0</v>
      </c>
      <c r="AE2197">
        <f>'Energy consumption (raw)'!AC2147*Lists!$H$101</f>
        <v>0</v>
      </c>
      <c r="AF2197">
        <f>'Energy consumption (raw)'!AD2147*Lists!$H$101</f>
        <v>0</v>
      </c>
      <c r="AG2197">
        <f>'Energy consumption (raw)'!AE2147*Lists!$H$101</f>
        <v>0</v>
      </c>
      <c r="AH2197">
        <f>'Energy consumption (raw)'!AF2147*Lists!$H$100</f>
        <v>0</v>
      </c>
      <c r="AI2197" s="167">
        <f t="shared" si="151"/>
        <v>3049.4309000000003</v>
      </c>
      <c r="AJ2197" s="179">
        <f>'Energy consumption (raw)'!AG2147</f>
        <v>3049.4309000000003</v>
      </c>
      <c r="AK2197" s="179">
        <f>'Energy consumption (raw)'!AH2147</f>
        <v>3096</v>
      </c>
      <c r="AL2197">
        <f>IF(ROUND(AI2197,-3)=ROUND('Energy consumption (raw)'!AG2147,-3),1,0)</f>
        <v>1</v>
      </c>
      <c r="AM2197" s="179" t="str">
        <f>'Energy consumption (raw)'!AJ2147</f>
        <v>50. Ho Chi Minh</v>
      </c>
      <c r="AN2197">
        <f>VLOOKUP(AM2197,Lists!$F$9:$G$71,2,FALSE)</f>
        <v>1</v>
      </c>
    </row>
    <row r="2198" spans="2:40" x14ac:dyDescent="0.25">
      <c r="B2198" s="65" t="str">
        <f t="shared" si="149"/>
        <v>Industry2046</v>
      </c>
      <c r="C2198" s="179">
        <f>'Energy consumption (raw)'!B2148</f>
        <v>2046</v>
      </c>
      <c r="D2198" s="179">
        <f>'Energy consumption (raw)'!C2148</f>
        <v>0</v>
      </c>
      <c r="E2198" s="179">
        <f>'Energy consumption (raw)'!D2148</f>
        <v>0</v>
      </c>
      <c r="F2198" s="179" t="str">
        <f>'Energy consumption (raw)'!E2148</f>
        <v>Công nghiệp</v>
      </c>
      <c r="G2198" s="179" t="str">
        <f>'Energy consumption (raw)'!F2148</f>
        <v>Sản xuất sợi</v>
      </c>
      <c r="H2198" s="179" t="str">
        <f>'Energy consumption (raw)'!G2148</f>
        <v>Industry</v>
      </c>
      <c r="I2198" s="179" t="str">
        <f>'Energy consumption (raw)'!I2148</f>
        <v>13 Manufacture of textiles</v>
      </c>
      <c r="J2198" s="179" t="str">
        <f>INDEX(Sector!$E$6:$E$46,MATCH('Energy consumption (toe)'!I2198,Sector!$B$6:$B$46,FALSE))</f>
        <v>Manufacture of textiles</v>
      </c>
      <c r="K2198" s="179">
        <f>IFERROR('Energy consumption (raw)'!J2148*Lists!$H$84,)</f>
        <v>1729.7952714</v>
      </c>
      <c r="L2198" s="179">
        <f>'Energy consumption (raw)'!K2148*Lists!$H$84</f>
        <v>2232.1582679000003</v>
      </c>
      <c r="M2198" s="179">
        <f>'Energy consumption (raw)'!L2148*Lists!$H$84</f>
        <v>0</v>
      </c>
      <c r="N2198" s="179">
        <f>'Energy consumption (raw)'!M2148*Lists!$H$84</f>
        <v>0</v>
      </c>
      <c r="O2198" s="178">
        <f t="shared" si="150"/>
        <v>2232.1582679000003</v>
      </c>
      <c r="P2198">
        <f>'Energy consumption (raw)'!N2148*Lists!$H$85</f>
        <v>0</v>
      </c>
      <c r="Q2198">
        <f>'Energy consumption (raw)'!O2148*Lists!$H$86</f>
        <v>0</v>
      </c>
      <c r="R2198">
        <f>'Energy consumption (raw)'!P2148*Lists!$H$87</f>
        <v>0</v>
      </c>
      <c r="S2198">
        <f>'Energy consumption (raw)'!Q2148*Lists!$H$88</f>
        <v>0</v>
      </c>
      <c r="T2198">
        <f>'Energy consumption (raw)'!R2148*Lists!$H$89</f>
        <v>0</v>
      </c>
      <c r="U2198">
        <f>'Energy consumption (raw)'!S2148*Lists!$H$90</f>
        <v>0</v>
      </c>
      <c r="V2198">
        <f>'Energy consumption (raw)'!T2148*Lists!$H$91</f>
        <v>0</v>
      </c>
      <c r="W2198">
        <f>'Energy consumption (raw)'!U2148*Lists!$H$92</f>
        <v>0</v>
      </c>
      <c r="X2198">
        <f>'Energy consumption (raw)'!V2148*Lists!$H$93</f>
        <v>0</v>
      </c>
      <c r="Y2198">
        <f>'Energy consumption (raw)'!W2148*Lists!$H$94</f>
        <v>0</v>
      </c>
      <c r="Z2198">
        <f>'Energy consumption (raw)'!X2148*Lists!$H$96*1000000</f>
        <v>0</v>
      </c>
      <c r="AA2198">
        <f>'Energy consumption (raw)'!Y2148*Lists!$H$97</f>
        <v>0</v>
      </c>
      <c r="AB2198">
        <f>'Energy consumption (raw)'!Z2148*Lists!$H$96</f>
        <v>0</v>
      </c>
      <c r="AC2198">
        <f>'Energy consumption (raw)'!AA2148*Lists!$H$98</f>
        <v>0</v>
      </c>
      <c r="AD2198">
        <f>'Energy consumption (raw)'!AB2148*Lists!$H$99</f>
        <v>0</v>
      </c>
      <c r="AE2198">
        <f>'Energy consumption (raw)'!AC2148*Lists!$H$101</f>
        <v>0</v>
      </c>
      <c r="AF2198">
        <f>'Energy consumption (raw)'!AD2148*Lists!$H$101</f>
        <v>0</v>
      </c>
      <c r="AG2198">
        <f>'Energy consumption (raw)'!AE2148*Lists!$H$101</f>
        <v>0</v>
      </c>
      <c r="AH2198">
        <f>'Energy consumption (raw)'!AF2148*Lists!$H$100</f>
        <v>0</v>
      </c>
      <c r="AI2198" s="167">
        <f t="shared" si="151"/>
        <v>2232.1582679000003</v>
      </c>
      <c r="AJ2198" s="179">
        <f>'Energy consumption (raw)'!AG2148</f>
        <v>2232.1582679000003</v>
      </c>
      <c r="AK2198" s="179">
        <f>'Energy consumption (raw)'!AH2148</f>
        <v>3172</v>
      </c>
      <c r="AL2198">
        <f>IF(ROUND(AI2198,-3)=ROUND('Energy consumption (raw)'!AG2148,-3),1,0)</f>
        <v>1</v>
      </c>
      <c r="AM2198" s="179" t="str">
        <f>'Energy consumption (raw)'!AJ2148</f>
        <v>50. Ho Chi Minh</v>
      </c>
      <c r="AN2198">
        <f>VLOOKUP(AM2198,Lists!$F$9:$G$71,2,FALSE)</f>
        <v>1</v>
      </c>
    </row>
    <row r="2199" spans="2:40" x14ac:dyDescent="0.25">
      <c r="B2199" s="65" t="str">
        <f t="shared" si="149"/>
        <v>Industry2047</v>
      </c>
      <c r="C2199" s="179">
        <f>'Energy consumption (raw)'!B2149</f>
        <v>2047</v>
      </c>
      <c r="D2199" s="179">
        <f>'Energy consumption (raw)'!C2149</f>
        <v>0</v>
      </c>
      <c r="E2199" s="179">
        <f>'Energy consumption (raw)'!D2149</f>
        <v>0</v>
      </c>
      <c r="F2199" s="179" t="str">
        <f>'Energy consumption (raw)'!E2149</f>
        <v>Công nghiệp</v>
      </c>
      <c r="G2199" s="179" t="str">
        <f>'Energy consumption (raw)'!F2149</f>
        <v>sản xuất các sản phẩm từ plastic</v>
      </c>
      <c r="H2199" s="179" t="str">
        <f>'Energy consumption (raw)'!G2149</f>
        <v>Industry</v>
      </c>
      <c r="I2199" s="179" t="str">
        <f>'Energy consumption (raw)'!I2149</f>
        <v>22 Manufacture of rubber and plastics products</v>
      </c>
      <c r="J2199" s="179" t="str">
        <f>INDEX(Sector!$E$6:$E$46,MATCH('Energy consumption (toe)'!I2199,Sector!$B$6:$B$46,FALSE))</f>
        <v>Manufacture of rubber and plastics products</v>
      </c>
      <c r="K2199" s="179">
        <f>IFERROR('Energy consumption (raw)'!J2149*Lists!$H$84,)</f>
        <v>0</v>
      </c>
      <c r="L2199" s="179">
        <f>'Energy consumption (raw)'!K2149*Lists!$H$84</f>
        <v>2530.1623326000004</v>
      </c>
      <c r="M2199" s="179">
        <f>'Energy consumption (raw)'!L2149*Lists!$H$84</f>
        <v>0</v>
      </c>
      <c r="N2199" s="179">
        <f>'Energy consumption (raw)'!M2149*Lists!$H$84</f>
        <v>0</v>
      </c>
      <c r="O2199" s="178">
        <f t="shared" si="150"/>
        <v>2530.1623326000004</v>
      </c>
      <c r="P2199">
        <f>'Energy consumption (raw)'!N2149*Lists!$H$85</f>
        <v>0</v>
      </c>
      <c r="Q2199">
        <f>'Energy consumption (raw)'!O2149*Lists!$H$86</f>
        <v>0</v>
      </c>
      <c r="R2199">
        <f>'Energy consumption (raw)'!P2149*Lists!$H$87</f>
        <v>0</v>
      </c>
      <c r="S2199">
        <f>'Energy consumption (raw)'!Q2149*Lists!$H$88</f>
        <v>0</v>
      </c>
      <c r="T2199">
        <f>'Energy consumption (raw)'!R2149*Lists!$H$89</f>
        <v>0</v>
      </c>
      <c r="U2199">
        <f>'Energy consumption (raw)'!S2149*Lists!$H$90</f>
        <v>0</v>
      </c>
      <c r="V2199">
        <f>'Energy consumption (raw)'!T2149*Lists!$H$91</f>
        <v>0</v>
      </c>
      <c r="W2199">
        <f>'Energy consumption (raw)'!U2149*Lists!$H$92</f>
        <v>0</v>
      </c>
      <c r="X2199">
        <f>'Energy consumption (raw)'!V2149*Lists!$H$93</f>
        <v>2.2364999999999999</v>
      </c>
      <c r="Y2199">
        <f>'Energy consumption (raw)'!W2149*Lists!$H$94</f>
        <v>0</v>
      </c>
      <c r="Z2199">
        <f>'Energy consumption (raw)'!X2149*Lists!$H$96*1000000</f>
        <v>0</v>
      </c>
      <c r="AA2199">
        <f>'Energy consumption (raw)'!Y2149*Lists!$H$97</f>
        <v>0</v>
      </c>
      <c r="AB2199">
        <f>'Energy consumption (raw)'!Z2149*Lists!$H$96</f>
        <v>0</v>
      </c>
      <c r="AC2199">
        <f>'Energy consumption (raw)'!AA2149*Lists!$H$98</f>
        <v>0</v>
      </c>
      <c r="AD2199">
        <f>'Energy consumption (raw)'!AB2149*Lists!$H$99</f>
        <v>0</v>
      </c>
      <c r="AE2199">
        <f>'Energy consumption (raw)'!AC2149*Lists!$H$101</f>
        <v>0</v>
      </c>
      <c r="AF2199">
        <f>'Energy consumption (raw)'!AD2149*Lists!$H$101</f>
        <v>0</v>
      </c>
      <c r="AG2199">
        <f>'Energy consumption (raw)'!AE2149*Lists!$H$101</f>
        <v>0</v>
      </c>
      <c r="AH2199">
        <f>'Energy consumption (raw)'!AF2149*Lists!$H$100</f>
        <v>0</v>
      </c>
      <c r="AI2199" s="167">
        <f t="shared" si="151"/>
        <v>2532.3988326000003</v>
      </c>
      <c r="AJ2199" s="179">
        <f>'Energy consumption (raw)'!AG2149</f>
        <v>2532.3988326000003</v>
      </c>
      <c r="AK2199" s="179">
        <f>'Energy consumption (raw)'!AH2149</f>
        <v>2496</v>
      </c>
      <c r="AL2199">
        <f>IF(ROUND(AI2199,-3)=ROUND('Energy consumption (raw)'!AG2149,-3),1,0)</f>
        <v>1</v>
      </c>
      <c r="AM2199" s="179" t="str">
        <f>'Energy consumption (raw)'!AJ2149</f>
        <v>50. Ho Chi Minh</v>
      </c>
      <c r="AN2199">
        <f>VLOOKUP(AM2199,Lists!$F$9:$G$71,2,FALSE)</f>
        <v>1</v>
      </c>
    </row>
    <row r="2200" spans="2:40" x14ac:dyDescent="0.25">
      <c r="B2200" s="65" t="str">
        <f t="shared" si="149"/>
        <v>Industry2048</v>
      </c>
      <c r="C2200" s="179">
        <f>'Energy consumption (raw)'!B2150</f>
        <v>2048</v>
      </c>
      <c r="D2200" s="179">
        <f>'Energy consumption (raw)'!C2150</f>
        <v>0</v>
      </c>
      <c r="E2200" s="179">
        <f>'Energy consumption (raw)'!D2150</f>
        <v>0</v>
      </c>
      <c r="F2200" s="179" t="str">
        <f>'Energy consumption (raw)'!E2150</f>
        <v>Công nghiệp</v>
      </c>
      <c r="G2200" s="179" t="str">
        <f>'Energy consumption (raw)'!F2150</f>
        <v>Sản xuất sản phẩm từ plastic</v>
      </c>
      <c r="H2200" s="179" t="str">
        <f>'Energy consumption (raw)'!G2150</f>
        <v>Industry</v>
      </c>
      <c r="I2200" s="179" t="str">
        <f>'Energy consumption (raw)'!I2150</f>
        <v>22 Manufacture of rubber and plastics products</v>
      </c>
      <c r="J2200" s="179" t="str">
        <f>INDEX(Sector!$E$6:$E$46,MATCH('Energy consumption (toe)'!I2200,Sector!$B$6:$B$46,FALSE))</f>
        <v>Manufacture of rubber and plastics products</v>
      </c>
      <c r="K2200" s="179">
        <f>IFERROR('Energy consumption (raw)'!J2150*Lists!$H$84,)</f>
        <v>1956.9054296000002</v>
      </c>
      <c r="L2200" s="179">
        <f>'Energy consumption (raw)'!K2150*Lists!$H$84</f>
        <v>2631.0378092000001</v>
      </c>
      <c r="M2200" s="179">
        <f>'Energy consumption (raw)'!L2150*Lists!$H$84</f>
        <v>0</v>
      </c>
      <c r="N2200" s="179">
        <f>'Energy consumption (raw)'!M2150*Lists!$H$84</f>
        <v>0</v>
      </c>
      <c r="O2200" s="178">
        <f t="shared" si="150"/>
        <v>2631.0378092000001</v>
      </c>
      <c r="P2200">
        <f>'Energy consumption (raw)'!N2150*Lists!$H$85</f>
        <v>0</v>
      </c>
      <c r="Q2200">
        <f>'Energy consumption (raw)'!O2150*Lists!$H$86</f>
        <v>0</v>
      </c>
      <c r="R2200">
        <f>'Energy consumption (raw)'!P2150*Lists!$H$87</f>
        <v>0</v>
      </c>
      <c r="S2200">
        <f>'Energy consumption (raw)'!Q2150*Lists!$H$88</f>
        <v>0</v>
      </c>
      <c r="T2200">
        <f>'Energy consumption (raw)'!R2150*Lists!$H$89</f>
        <v>104.652</v>
      </c>
      <c r="U2200">
        <f>'Energy consumption (raw)'!S2150*Lists!$H$90</f>
        <v>0</v>
      </c>
      <c r="V2200">
        <f>'Energy consumption (raw)'!T2150*Lists!$H$91</f>
        <v>0</v>
      </c>
      <c r="W2200">
        <f>'Energy consumption (raw)'!U2150*Lists!$H$92</f>
        <v>0</v>
      </c>
      <c r="X2200">
        <f>'Energy consumption (raw)'!V2150*Lists!$H$93</f>
        <v>8.3895</v>
      </c>
      <c r="Y2200">
        <f>'Energy consumption (raw)'!W2150*Lists!$H$94</f>
        <v>0</v>
      </c>
      <c r="Z2200">
        <f>'Energy consumption (raw)'!X2150*Lists!$H$96*1000000</f>
        <v>0</v>
      </c>
      <c r="AA2200">
        <f>'Energy consumption (raw)'!Y2150*Lists!$H$97</f>
        <v>180.613</v>
      </c>
      <c r="AB2200">
        <f>'Energy consumption (raw)'!Z2150*Lists!$H$96</f>
        <v>0</v>
      </c>
      <c r="AC2200">
        <f>'Energy consumption (raw)'!AA2150*Lists!$H$98</f>
        <v>0</v>
      </c>
      <c r="AD2200">
        <f>'Energy consumption (raw)'!AB2150*Lists!$H$99</f>
        <v>0</v>
      </c>
      <c r="AE2200">
        <f>'Energy consumption (raw)'!AC2150*Lists!$H$101</f>
        <v>0</v>
      </c>
      <c r="AF2200">
        <f>'Energy consumption (raw)'!AD2150*Lists!$H$101</f>
        <v>0</v>
      </c>
      <c r="AG2200">
        <f>'Energy consumption (raw)'!AE2150*Lists!$H$101</f>
        <v>0</v>
      </c>
      <c r="AH2200">
        <f>'Energy consumption (raw)'!AF2150*Lists!$H$100</f>
        <v>0</v>
      </c>
      <c r="AI2200" s="167">
        <f t="shared" si="151"/>
        <v>2924.6923092000002</v>
      </c>
      <c r="AJ2200" s="179">
        <f>'Energy consumption (raw)'!AG2150</f>
        <v>2924.6923092000002</v>
      </c>
      <c r="AK2200" s="179">
        <f>'Energy consumption (raw)'!AH2150</f>
        <v>2957</v>
      </c>
      <c r="AL2200">
        <f>IF(ROUND(AI2200,-3)=ROUND('Energy consumption (raw)'!AG2150,-3),1,0)</f>
        <v>1</v>
      </c>
      <c r="AM2200" s="179" t="str">
        <f>'Energy consumption (raw)'!AJ2150</f>
        <v>50. Ho Chi Minh</v>
      </c>
      <c r="AN2200">
        <f>VLOOKUP(AM2200,Lists!$F$9:$G$71,2,FALSE)</f>
        <v>1</v>
      </c>
    </row>
    <row r="2201" spans="2:40" x14ac:dyDescent="0.25">
      <c r="B2201" s="65" t="str">
        <f t="shared" si="149"/>
        <v>Industry2049</v>
      </c>
      <c r="C2201" s="179">
        <f>'Energy consumption (raw)'!B2151</f>
        <v>2049</v>
      </c>
      <c r="D2201" s="179">
        <f>'Energy consumption (raw)'!C2151</f>
        <v>0</v>
      </c>
      <c r="E2201" s="179">
        <f>'Energy consumption (raw)'!D2151</f>
        <v>0</v>
      </c>
      <c r="F2201" s="179" t="str">
        <f>'Energy consumption (raw)'!E2151</f>
        <v>Công nghiệp</v>
      </c>
      <c r="G2201" s="179" t="str">
        <f>'Energy consumption (raw)'!F2151</f>
        <v>Sản xuất sợi</v>
      </c>
      <c r="H2201" s="179" t="str">
        <f>'Energy consumption (raw)'!G2151</f>
        <v>Industry</v>
      </c>
      <c r="I2201" s="179" t="str">
        <f>'Energy consumption (raw)'!I2151</f>
        <v>13 Manufacture of textiles</v>
      </c>
      <c r="J2201" s="179" t="str">
        <f>INDEX(Sector!$E$6:$E$46,MATCH('Energy consumption (toe)'!I2201,Sector!$B$6:$B$46,FALSE))</f>
        <v>Manufacture of textiles</v>
      </c>
      <c r="K2201" s="179">
        <f>IFERROR('Energy consumption (raw)'!J2151*Lists!$H$84,)</f>
        <v>2833.2666295000004</v>
      </c>
      <c r="L2201" s="179">
        <f>'Energy consumption (raw)'!K2151*Lists!$H$84</f>
        <v>3595.4134264000004</v>
      </c>
      <c r="M2201" s="179">
        <f>'Energy consumption (raw)'!L2151*Lists!$H$84</f>
        <v>0</v>
      </c>
      <c r="N2201" s="179">
        <f>'Energy consumption (raw)'!M2151*Lists!$H$84</f>
        <v>0</v>
      </c>
      <c r="O2201" s="178">
        <f t="shared" si="150"/>
        <v>3595.4134264000004</v>
      </c>
      <c r="P2201">
        <f>'Energy consumption (raw)'!N2151*Lists!$H$85</f>
        <v>0</v>
      </c>
      <c r="Q2201">
        <f>'Energy consumption (raw)'!O2151*Lists!$H$86</f>
        <v>0</v>
      </c>
      <c r="R2201">
        <f>'Energy consumption (raw)'!P2151*Lists!$H$87</f>
        <v>0</v>
      </c>
      <c r="S2201">
        <f>'Energy consumption (raw)'!Q2151*Lists!$H$88</f>
        <v>0</v>
      </c>
      <c r="T2201">
        <f>'Energy consumption (raw)'!R2151*Lists!$H$89</f>
        <v>0</v>
      </c>
      <c r="U2201">
        <f>'Energy consumption (raw)'!S2151*Lists!$H$90</f>
        <v>0</v>
      </c>
      <c r="V2201">
        <f>'Energy consumption (raw)'!T2151*Lists!$H$91</f>
        <v>0</v>
      </c>
      <c r="W2201">
        <f>'Energy consumption (raw)'!U2151*Lists!$H$92</f>
        <v>0</v>
      </c>
      <c r="X2201">
        <f>'Energy consumption (raw)'!V2151*Lists!$H$93</f>
        <v>0</v>
      </c>
      <c r="Y2201">
        <f>'Energy consumption (raw)'!W2151*Lists!$H$94</f>
        <v>0</v>
      </c>
      <c r="Z2201">
        <f>'Energy consumption (raw)'!X2151*Lists!$H$96*1000000</f>
        <v>0</v>
      </c>
      <c r="AA2201">
        <f>'Energy consumption (raw)'!Y2151*Lists!$H$97</f>
        <v>0</v>
      </c>
      <c r="AB2201">
        <f>'Energy consumption (raw)'!Z2151*Lists!$H$96</f>
        <v>0</v>
      </c>
      <c r="AC2201">
        <f>'Energy consumption (raw)'!AA2151*Lists!$H$98</f>
        <v>0</v>
      </c>
      <c r="AD2201">
        <f>'Energy consumption (raw)'!AB2151*Lists!$H$99</f>
        <v>0</v>
      </c>
      <c r="AE2201">
        <f>'Energy consumption (raw)'!AC2151*Lists!$H$101</f>
        <v>0</v>
      </c>
      <c r="AF2201">
        <f>'Energy consumption (raw)'!AD2151*Lists!$H$101</f>
        <v>0</v>
      </c>
      <c r="AG2201">
        <f>'Energy consumption (raw)'!AE2151*Lists!$H$101</f>
        <v>0</v>
      </c>
      <c r="AH2201">
        <f>'Energy consumption (raw)'!AF2151*Lists!$H$100</f>
        <v>0</v>
      </c>
      <c r="AI2201" s="167">
        <f t="shared" si="151"/>
        <v>3595.4134264000004</v>
      </c>
      <c r="AJ2201" s="179">
        <f>'Energy consumption (raw)'!AG2151</f>
        <v>3595.4134264000004</v>
      </c>
      <c r="AK2201" s="179">
        <f>'Energy consumption (raw)'!AH2151</f>
        <v>3147</v>
      </c>
      <c r="AL2201">
        <f>IF(ROUND(AI2201,-3)=ROUND('Energy consumption (raw)'!AG2151,-3),1,0)</f>
        <v>1</v>
      </c>
      <c r="AM2201" s="179" t="str">
        <f>'Energy consumption (raw)'!AJ2151</f>
        <v>50. Ho Chi Minh</v>
      </c>
      <c r="AN2201">
        <f>VLOOKUP(AM2201,Lists!$F$9:$G$71,2,FALSE)</f>
        <v>1</v>
      </c>
    </row>
    <row r="2202" spans="2:40" x14ac:dyDescent="0.25">
      <c r="B2202" s="65" t="str">
        <f t="shared" si="149"/>
        <v>Industry2050</v>
      </c>
      <c r="C2202" s="179">
        <f>'Energy consumption (raw)'!B2152</f>
        <v>2050</v>
      </c>
      <c r="D2202" s="179">
        <f>'Energy consumption (raw)'!C2152</f>
        <v>0</v>
      </c>
      <c r="E2202" s="179">
        <f>'Energy consumption (raw)'!D2152</f>
        <v>0</v>
      </c>
      <c r="F2202" s="179" t="str">
        <f>'Energy consumption (raw)'!E2152</f>
        <v>Công nghiệp</v>
      </c>
      <c r="G2202" s="179" t="str">
        <f>'Energy consumption (raw)'!F2152</f>
        <v>Sản xuất khác chưa biết phân vào đâu</v>
      </c>
      <c r="H2202" s="179" t="str">
        <f>'Energy consumption (raw)'!G2152</f>
        <v>Industry</v>
      </c>
      <c r="I2202" s="179" t="str">
        <f>'Energy consumption (raw)'!I2152</f>
        <v>32 Other manufacturing</v>
      </c>
      <c r="J2202" s="179" t="str">
        <f>INDEX(Sector!$E$6:$E$46,MATCH('Energy consumption (toe)'!I2202,Sector!$B$6:$B$46,FALSE))</f>
        <v>Other manufacturing</v>
      </c>
      <c r="K2202" s="179">
        <f>IFERROR('Energy consumption (raw)'!J2152*Lists!$H$84,)</f>
        <v>0</v>
      </c>
      <c r="L2202" s="179">
        <f>'Energy consumption (raw)'!K2152*Lists!$H$84</f>
        <v>3445.7239104</v>
      </c>
      <c r="M2202" s="179">
        <f>'Energy consumption (raw)'!L2152*Lists!$H$84</f>
        <v>0</v>
      </c>
      <c r="N2202" s="179">
        <f>'Energy consumption (raw)'!M2152*Lists!$H$84</f>
        <v>0</v>
      </c>
      <c r="O2202" s="178">
        <f t="shared" si="150"/>
        <v>3445.7239104</v>
      </c>
      <c r="P2202">
        <f>'Energy consumption (raw)'!N2152*Lists!$H$85</f>
        <v>0</v>
      </c>
      <c r="Q2202">
        <f>'Energy consumption (raw)'!O2152*Lists!$H$86</f>
        <v>0</v>
      </c>
      <c r="R2202">
        <f>'Energy consumption (raw)'!P2152*Lists!$H$87</f>
        <v>0</v>
      </c>
      <c r="S2202">
        <f>'Energy consumption (raw)'!Q2152*Lists!$H$88</f>
        <v>0</v>
      </c>
      <c r="T2202">
        <f>'Energy consumption (raw)'!R2152*Lists!$H$89</f>
        <v>0</v>
      </c>
      <c r="U2202">
        <f>'Energy consumption (raw)'!S2152*Lists!$H$90</f>
        <v>0</v>
      </c>
      <c r="V2202">
        <f>'Energy consumption (raw)'!T2152*Lists!$H$91</f>
        <v>0</v>
      </c>
      <c r="W2202">
        <f>'Energy consumption (raw)'!U2152*Lists!$H$92</f>
        <v>0</v>
      </c>
      <c r="X2202">
        <f>'Energy consumption (raw)'!V2152*Lists!$H$93</f>
        <v>0</v>
      </c>
      <c r="Y2202">
        <f>'Energy consumption (raw)'!W2152*Lists!$H$94</f>
        <v>0</v>
      </c>
      <c r="Z2202">
        <f>'Energy consumption (raw)'!X2152*Lists!$H$96*1000000</f>
        <v>0</v>
      </c>
      <c r="AA2202">
        <f>'Energy consumption (raw)'!Y2152*Lists!$H$97</f>
        <v>0</v>
      </c>
      <c r="AB2202">
        <f>'Energy consumption (raw)'!Z2152*Lists!$H$96</f>
        <v>0</v>
      </c>
      <c r="AC2202">
        <f>'Energy consumption (raw)'!AA2152*Lists!$H$98</f>
        <v>0</v>
      </c>
      <c r="AD2202">
        <f>'Energy consumption (raw)'!AB2152*Lists!$H$99</f>
        <v>0</v>
      </c>
      <c r="AE2202">
        <f>'Energy consumption (raw)'!AC2152*Lists!$H$101</f>
        <v>0</v>
      </c>
      <c r="AF2202">
        <f>'Energy consumption (raw)'!AD2152*Lists!$H$101</f>
        <v>0</v>
      </c>
      <c r="AG2202">
        <f>'Energy consumption (raw)'!AE2152*Lists!$H$101</f>
        <v>0</v>
      </c>
      <c r="AH2202">
        <f>'Energy consumption (raw)'!AF2152*Lists!$H$100</f>
        <v>0</v>
      </c>
      <c r="AI2202" s="167">
        <f t="shared" si="151"/>
        <v>3445.7239104</v>
      </c>
      <c r="AJ2202" s="179">
        <f>'Energy consumption (raw)'!AG2152</f>
        <v>3445.7239104</v>
      </c>
      <c r="AK2202" s="179">
        <f>'Energy consumption (raw)'!AH2152</f>
        <v>5300</v>
      </c>
      <c r="AL2202">
        <f>IF(ROUND(AI2202,-3)=ROUND('Energy consumption (raw)'!AG2152,-3),1,0)</f>
        <v>1</v>
      </c>
      <c r="AM2202" s="179" t="str">
        <f>'Energy consumption (raw)'!AJ2152</f>
        <v>50. Ho Chi Minh</v>
      </c>
      <c r="AN2202">
        <f>VLOOKUP(AM2202,Lists!$F$9:$G$71,2,FALSE)</f>
        <v>1</v>
      </c>
    </row>
    <row r="2203" spans="2:40" x14ac:dyDescent="0.25">
      <c r="B2203" s="65" t="str">
        <f t="shared" si="149"/>
        <v>Industry2051</v>
      </c>
      <c r="C2203" s="179">
        <f>'Energy consumption (raw)'!B2153</f>
        <v>2051</v>
      </c>
      <c r="D2203" s="179">
        <f>'Energy consumption (raw)'!C2153</f>
        <v>0</v>
      </c>
      <c r="E2203" s="179">
        <f>'Energy consumption (raw)'!D2153</f>
        <v>0</v>
      </c>
      <c r="F2203" s="179" t="str">
        <f>'Energy consumption (raw)'!E2153</f>
        <v>Công nghiệp</v>
      </c>
      <c r="G2203" s="179" t="str">
        <f>'Energy consumption (raw)'!F2153</f>
        <v>Sản xuất sản phẩm từ plastic</v>
      </c>
      <c r="H2203" s="179" t="str">
        <f>'Energy consumption (raw)'!G2153</f>
        <v>Industry</v>
      </c>
      <c r="I2203" s="179" t="str">
        <f>'Energy consumption (raw)'!I2153</f>
        <v>22 Manufacture of rubber and plastics products</v>
      </c>
      <c r="J2203" s="179" t="str">
        <f>INDEX(Sector!$E$6:$E$46,MATCH('Energy consumption (toe)'!I2203,Sector!$B$6:$B$46,FALSE))</f>
        <v>Manufacture of rubber and plastics products</v>
      </c>
      <c r="K2203" s="179">
        <f>IFERROR('Energy consumption (raw)'!J2153*Lists!$H$84,)</f>
        <v>2031.5053135000001</v>
      </c>
      <c r="L2203" s="179">
        <f>'Energy consumption (raw)'!K2153*Lists!$H$84</f>
        <v>1916.3445886000002</v>
      </c>
      <c r="M2203" s="179">
        <f>'Energy consumption (raw)'!L2153*Lists!$H$84</f>
        <v>0</v>
      </c>
      <c r="N2203" s="179">
        <f>'Energy consumption (raw)'!M2153*Lists!$H$84</f>
        <v>0</v>
      </c>
      <c r="O2203" s="178">
        <f t="shared" si="150"/>
        <v>1916.3445886000002</v>
      </c>
      <c r="P2203">
        <f>'Energy consumption (raw)'!N2153*Lists!$H$85</f>
        <v>0</v>
      </c>
      <c r="Q2203">
        <f>'Energy consumption (raw)'!O2153*Lists!$H$86</f>
        <v>0</v>
      </c>
      <c r="R2203">
        <f>'Energy consumption (raw)'!P2153*Lists!$H$87</f>
        <v>0</v>
      </c>
      <c r="S2203">
        <f>'Energy consumption (raw)'!Q2153*Lists!$H$88</f>
        <v>0</v>
      </c>
      <c r="T2203">
        <f>'Energy consumption (raw)'!R2153*Lists!$H$89</f>
        <v>20.399999999999999</v>
      </c>
      <c r="U2203">
        <f>'Energy consumption (raw)'!S2153*Lists!$H$90</f>
        <v>0</v>
      </c>
      <c r="V2203">
        <f>'Energy consumption (raw)'!T2153*Lists!$H$91</f>
        <v>0.99</v>
      </c>
      <c r="W2203">
        <f>'Energy consumption (raw)'!U2153*Lists!$H$92</f>
        <v>0</v>
      </c>
      <c r="X2203">
        <f>'Energy consumption (raw)'!V2153*Lists!$H$93</f>
        <v>0</v>
      </c>
      <c r="Y2203">
        <f>'Energy consumption (raw)'!W2153*Lists!$H$94</f>
        <v>0</v>
      </c>
      <c r="Z2203">
        <f>'Energy consumption (raw)'!X2153*Lists!$H$96*1000000</f>
        <v>0</v>
      </c>
      <c r="AA2203">
        <f>'Energy consumption (raw)'!Y2153*Lists!$H$97</f>
        <v>0</v>
      </c>
      <c r="AB2203">
        <f>'Energy consumption (raw)'!Z2153*Lists!$H$96</f>
        <v>0</v>
      </c>
      <c r="AC2203">
        <f>'Energy consumption (raw)'!AA2153*Lists!$H$98</f>
        <v>0</v>
      </c>
      <c r="AD2203">
        <f>'Energy consumption (raw)'!AB2153*Lists!$H$99</f>
        <v>0</v>
      </c>
      <c r="AE2203">
        <f>'Energy consumption (raw)'!AC2153*Lists!$H$101</f>
        <v>0</v>
      </c>
      <c r="AF2203">
        <f>'Energy consumption (raw)'!AD2153*Lists!$H$101</f>
        <v>0</v>
      </c>
      <c r="AG2203">
        <f>'Energy consumption (raw)'!AE2153*Lists!$H$101</f>
        <v>0</v>
      </c>
      <c r="AH2203">
        <f>'Energy consumption (raw)'!AF2153*Lists!$H$100</f>
        <v>0</v>
      </c>
      <c r="AI2203" s="167">
        <f t="shared" si="151"/>
        <v>1937.7345886000003</v>
      </c>
      <c r="AJ2203" s="179">
        <f>'Energy consumption (raw)'!AG2153</f>
        <v>1937.7345886000003</v>
      </c>
      <c r="AK2203" s="179">
        <f>'Energy consumption (raw)'!AH2153</f>
        <v>2801</v>
      </c>
      <c r="AL2203">
        <f>IF(ROUND(AI2203,-3)=ROUND('Energy consumption (raw)'!AG2153,-3),1,0)</f>
        <v>1</v>
      </c>
      <c r="AM2203" s="179" t="str">
        <f>'Energy consumption (raw)'!AJ2153</f>
        <v>50. Ho Chi Minh</v>
      </c>
      <c r="AN2203">
        <f>VLOOKUP(AM2203,Lists!$F$9:$G$71,2,FALSE)</f>
        <v>1</v>
      </c>
    </row>
    <row r="2204" spans="2:40" x14ac:dyDescent="0.25">
      <c r="B2204" s="65" t="str">
        <f t="shared" si="149"/>
        <v>Industry2052</v>
      </c>
      <c r="C2204" s="179">
        <f>'Energy consumption (raw)'!B2154</f>
        <v>2052</v>
      </c>
      <c r="D2204" s="179">
        <f>'Energy consumption (raw)'!C2154</f>
        <v>0</v>
      </c>
      <c r="E2204" s="179">
        <f>'Energy consumption (raw)'!D2154</f>
        <v>0</v>
      </c>
      <c r="F2204" s="179" t="str">
        <f>'Energy consumption (raw)'!E2154</f>
        <v>Công nghiệp</v>
      </c>
      <c r="G2204" s="179" t="str">
        <f>'Energy consumption (raw)'!F2154</f>
        <v>Sản xuất sản phẩm từ plastic</v>
      </c>
      <c r="H2204" s="179" t="str">
        <f>'Energy consumption (raw)'!G2154</f>
        <v>Industry</v>
      </c>
      <c r="I2204" s="179" t="str">
        <f>'Energy consumption (raw)'!I2154</f>
        <v>22 Manufacture of rubber and plastics products</v>
      </c>
      <c r="J2204" s="179" t="str">
        <f>INDEX(Sector!$E$6:$E$46,MATCH('Energy consumption (toe)'!I2204,Sector!$B$6:$B$46,FALSE))</f>
        <v>Manufacture of rubber and plastics products</v>
      </c>
      <c r="K2204" s="179">
        <f>IFERROR('Energy consumption (raw)'!J2154*Lists!$H$84,)</f>
        <v>0</v>
      </c>
      <c r="L2204" s="179">
        <f>'Energy consumption (raw)'!K2154*Lists!$H$84</f>
        <v>2312.7669024000002</v>
      </c>
      <c r="M2204" s="179">
        <f>'Energy consumption (raw)'!L2154*Lists!$H$84</f>
        <v>0</v>
      </c>
      <c r="N2204" s="179">
        <f>'Energy consumption (raw)'!M2154*Lists!$H$84</f>
        <v>0</v>
      </c>
      <c r="O2204" s="178">
        <f t="shared" si="150"/>
        <v>2312.7669024000002</v>
      </c>
      <c r="P2204">
        <f>'Energy consumption (raw)'!N2154*Lists!$H$85</f>
        <v>0</v>
      </c>
      <c r="Q2204">
        <f>'Energy consumption (raw)'!O2154*Lists!$H$86</f>
        <v>0</v>
      </c>
      <c r="R2204">
        <f>'Energy consumption (raw)'!P2154*Lists!$H$87</f>
        <v>0</v>
      </c>
      <c r="S2204">
        <f>'Energy consumption (raw)'!Q2154*Lists!$H$88</f>
        <v>0</v>
      </c>
      <c r="T2204">
        <f>'Energy consumption (raw)'!R2154*Lists!$H$89</f>
        <v>0</v>
      </c>
      <c r="U2204">
        <f>'Energy consumption (raw)'!S2154*Lists!$H$90</f>
        <v>0</v>
      </c>
      <c r="V2204">
        <f>'Energy consumption (raw)'!T2154*Lists!$H$91</f>
        <v>0</v>
      </c>
      <c r="W2204">
        <f>'Energy consumption (raw)'!U2154*Lists!$H$92</f>
        <v>0</v>
      </c>
      <c r="X2204">
        <f>'Energy consumption (raw)'!V2154*Lists!$H$93</f>
        <v>0</v>
      </c>
      <c r="Y2204">
        <f>'Energy consumption (raw)'!W2154*Lists!$H$94</f>
        <v>0</v>
      </c>
      <c r="Z2204">
        <f>'Energy consumption (raw)'!X2154*Lists!$H$96*1000000</f>
        <v>0</v>
      </c>
      <c r="AA2204">
        <f>'Energy consumption (raw)'!Y2154*Lists!$H$97</f>
        <v>0</v>
      </c>
      <c r="AB2204">
        <f>'Energy consumption (raw)'!Z2154*Lists!$H$96</f>
        <v>0</v>
      </c>
      <c r="AC2204">
        <f>'Energy consumption (raw)'!AA2154*Lists!$H$98</f>
        <v>0</v>
      </c>
      <c r="AD2204">
        <f>'Energy consumption (raw)'!AB2154*Lists!$H$99</f>
        <v>0</v>
      </c>
      <c r="AE2204">
        <f>'Energy consumption (raw)'!AC2154*Lists!$H$101</f>
        <v>0</v>
      </c>
      <c r="AF2204">
        <f>'Energy consumption (raw)'!AD2154*Lists!$H$101</f>
        <v>0</v>
      </c>
      <c r="AG2204">
        <f>'Energy consumption (raw)'!AE2154*Lists!$H$101</f>
        <v>0</v>
      </c>
      <c r="AH2204">
        <f>'Energy consumption (raw)'!AF2154*Lists!$H$100</f>
        <v>0</v>
      </c>
      <c r="AI2204" s="167">
        <f t="shared" si="151"/>
        <v>2312.7669024000002</v>
      </c>
      <c r="AJ2204" s="179">
        <f>'Energy consumption (raw)'!AG2154</f>
        <v>2312.7669024000002</v>
      </c>
      <c r="AK2204" s="179">
        <f>'Energy consumption (raw)'!AH2154</f>
        <v>2935</v>
      </c>
      <c r="AL2204">
        <f>IF(ROUND(AI2204,-3)=ROUND('Energy consumption (raw)'!AG2154,-3),1,0)</f>
        <v>1</v>
      </c>
      <c r="AM2204" s="179" t="str">
        <f>'Energy consumption (raw)'!AJ2154</f>
        <v>50. Ho Chi Minh</v>
      </c>
      <c r="AN2204">
        <f>VLOOKUP(AM2204,Lists!$F$9:$G$71,2,FALSE)</f>
        <v>1</v>
      </c>
    </row>
    <row r="2205" spans="2:40" x14ac:dyDescent="0.25">
      <c r="B2205" s="65" t="str">
        <f t="shared" si="149"/>
        <v>Industry2053</v>
      </c>
      <c r="C2205" s="179">
        <f>'Energy consumption (raw)'!B2155</f>
        <v>2053</v>
      </c>
      <c r="D2205" s="179">
        <f>'Energy consumption (raw)'!C2155</f>
        <v>0</v>
      </c>
      <c r="E2205" s="179">
        <f>'Energy consumption (raw)'!D2155</f>
        <v>0</v>
      </c>
      <c r="F2205" s="179" t="str">
        <f>'Energy consumption (raw)'!E2155</f>
        <v>Công nghiệp</v>
      </c>
      <c r="G2205" s="179" t="str">
        <f>'Energy consumption (raw)'!F2155</f>
        <v>Khai thác, xử lý và cung cấp nước</v>
      </c>
      <c r="H2205" s="179" t="str">
        <f>'Energy consumption (raw)'!G2155</f>
        <v>Industry</v>
      </c>
      <c r="I2205" s="179" t="str">
        <f>'Energy consumption (raw)'!I2155</f>
        <v>36 Water collection, treatment and supply</v>
      </c>
      <c r="J2205" s="179" t="str">
        <f>INDEX(Sector!$E$6:$E$46,MATCH('Energy consumption (toe)'!I2205,Sector!$B$6:$B$46,FALSE))</f>
        <v>Water collection, treatment and supply</v>
      </c>
      <c r="K2205" s="179">
        <f>IFERROR('Energy consumption (raw)'!J2155*Lists!$H$84,)</f>
        <v>0</v>
      </c>
      <c r="L2205" s="179">
        <f>'Energy consumption (raw)'!K2155*Lists!$H$84</f>
        <v>4050.1367608</v>
      </c>
      <c r="M2205" s="179">
        <f>'Energy consumption (raw)'!L2155*Lists!$H$84</f>
        <v>0</v>
      </c>
      <c r="N2205" s="179">
        <f>'Energy consumption (raw)'!M2155*Lists!$H$84</f>
        <v>0</v>
      </c>
      <c r="O2205" s="178">
        <f t="shared" si="150"/>
        <v>4050.1367608</v>
      </c>
      <c r="P2205">
        <f>'Energy consumption (raw)'!N2155*Lists!$H$85</f>
        <v>0</v>
      </c>
      <c r="Q2205">
        <f>'Energy consumption (raw)'!O2155*Lists!$H$86</f>
        <v>0</v>
      </c>
      <c r="R2205">
        <f>'Energy consumption (raw)'!P2155*Lists!$H$87</f>
        <v>0</v>
      </c>
      <c r="S2205">
        <f>'Energy consumption (raw)'!Q2155*Lists!$H$88</f>
        <v>0</v>
      </c>
      <c r="T2205">
        <f>'Energy consumption (raw)'!R2155*Lists!$H$89</f>
        <v>0</v>
      </c>
      <c r="U2205">
        <f>'Energy consumption (raw)'!S2155*Lists!$H$90</f>
        <v>0</v>
      </c>
      <c r="V2205">
        <f>'Energy consumption (raw)'!T2155*Lists!$H$91</f>
        <v>0</v>
      </c>
      <c r="W2205">
        <f>'Energy consumption (raw)'!U2155*Lists!$H$92</f>
        <v>0</v>
      </c>
      <c r="X2205">
        <f>'Energy consumption (raw)'!V2155*Lists!$H$93</f>
        <v>0</v>
      </c>
      <c r="Y2205">
        <f>'Energy consumption (raw)'!W2155*Lists!$H$94</f>
        <v>0</v>
      </c>
      <c r="Z2205">
        <f>'Energy consumption (raw)'!X2155*Lists!$H$96*1000000</f>
        <v>0</v>
      </c>
      <c r="AA2205">
        <f>'Energy consumption (raw)'!Y2155*Lists!$H$97</f>
        <v>0</v>
      </c>
      <c r="AB2205">
        <f>'Energy consumption (raw)'!Z2155*Lists!$H$96</f>
        <v>0</v>
      </c>
      <c r="AC2205">
        <f>'Energy consumption (raw)'!AA2155*Lists!$H$98</f>
        <v>0</v>
      </c>
      <c r="AD2205">
        <f>'Energy consumption (raw)'!AB2155*Lists!$H$99</f>
        <v>0</v>
      </c>
      <c r="AE2205">
        <f>'Energy consumption (raw)'!AC2155*Lists!$H$101</f>
        <v>0</v>
      </c>
      <c r="AF2205">
        <f>'Energy consumption (raw)'!AD2155*Lists!$H$101</f>
        <v>0</v>
      </c>
      <c r="AG2205">
        <f>'Energy consumption (raw)'!AE2155*Lists!$H$101</f>
        <v>0</v>
      </c>
      <c r="AH2205">
        <f>'Energy consumption (raw)'!AF2155*Lists!$H$100</f>
        <v>0</v>
      </c>
      <c r="AI2205" s="167">
        <f t="shared" si="151"/>
        <v>4050.1367608</v>
      </c>
      <c r="AJ2205" s="179">
        <f>'Energy consumption (raw)'!AG2155</f>
        <v>4050.1367608</v>
      </c>
      <c r="AK2205" s="179">
        <f>'Energy consumption (raw)'!AH2155</f>
        <v>3873</v>
      </c>
      <c r="AL2205">
        <f>IF(ROUND(AI2205,-3)=ROUND('Energy consumption (raw)'!AG2155,-3),1,0)</f>
        <v>1</v>
      </c>
      <c r="AM2205" s="179" t="str">
        <f>'Energy consumption (raw)'!AJ2155</f>
        <v>50. Ho Chi Minh</v>
      </c>
      <c r="AN2205">
        <f>VLOOKUP(AM2205,Lists!$F$9:$G$71,2,FALSE)</f>
        <v>1</v>
      </c>
    </row>
    <row r="2206" spans="2:40" x14ac:dyDescent="0.25">
      <c r="B2206" s="65" t="str">
        <f t="shared" si="149"/>
        <v>Industry2054</v>
      </c>
      <c r="C2206" s="179">
        <f>'Energy consumption (raw)'!B2156</f>
        <v>2054</v>
      </c>
      <c r="D2206" s="179">
        <f>'Energy consumption (raw)'!C2156</f>
        <v>0</v>
      </c>
      <c r="E2206" s="179">
        <f>'Energy consumption (raw)'!D2156</f>
        <v>0</v>
      </c>
      <c r="F2206" s="179" t="str">
        <f>'Energy consumption (raw)'!E2156</f>
        <v>Công nghiệp</v>
      </c>
      <c r="G2206" s="179" t="str">
        <f>'Energy consumption (raw)'!F2156</f>
        <v>Sản xuất bia và mạch nha ủ men bia</v>
      </c>
      <c r="H2206" s="179" t="str">
        <f>'Energy consumption (raw)'!G2156</f>
        <v>Industry</v>
      </c>
      <c r="I2206" s="179" t="str">
        <f>'Energy consumption (raw)'!I2156</f>
        <v>11 Manufacture of beverages</v>
      </c>
      <c r="J2206" s="179" t="str">
        <f>INDEX(Sector!$E$6:$E$46,MATCH('Energy consumption (toe)'!I2206,Sector!$B$6:$B$46,FALSE))</f>
        <v>Manufacture of beverages</v>
      </c>
      <c r="K2206" s="179">
        <f>IFERROR('Energy consumption (raw)'!J2156*Lists!$H$84,)</f>
        <v>1900.0515887000001</v>
      </c>
      <c r="L2206" s="179">
        <f>'Energy consumption (raw)'!K2156*Lists!$H$84</f>
        <v>2180.7700416000002</v>
      </c>
      <c r="M2206" s="179">
        <f>'Energy consumption (raw)'!L2156*Lists!$H$84</f>
        <v>0</v>
      </c>
      <c r="N2206" s="179">
        <f>'Energy consumption (raw)'!M2156*Lists!$H$84</f>
        <v>0</v>
      </c>
      <c r="O2206" s="178">
        <f t="shared" si="150"/>
        <v>2180.7700416000002</v>
      </c>
      <c r="P2206">
        <f>'Energy consumption (raw)'!N2156*Lists!$H$85</f>
        <v>0</v>
      </c>
      <c r="Q2206">
        <f>'Energy consumption (raw)'!O2156*Lists!$H$86</f>
        <v>0</v>
      </c>
      <c r="R2206">
        <f>'Energy consumption (raw)'!P2156*Lists!$H$87</f>
        <v>0</v>
      </c>
      <c r="S2206">
        <f>'Energy consumption (raw)'!Q2156*Lists!$H$88</f>
        <v>0</v>
      </c>
      <c r="T2206">
        <f>'Energy consumption (raw)'!R2156*Lists!$H$89</f>
        <v>3094.8024</v>
      </c>
      <c r="U2206">
        <f>'Energy consumption (raw)'!S2156*Lists!$H$90</f>
        <v>0</v>
      </c>
      <c r="V2206">
        <f>'Energy consumption (raw)'!T2156*Lists!$H$91</f>
        <v>0</v>
      </c>
      <c r="W2206">
        <f>'Energy consumption (raw)'!U2156*Lists!$H$92</f>
        <v>0</v>
      </c>
      <c r="X2206">
        <f>'Energy consumption (raw)'!V2156*Lists!$H$93</f>
        <v>0</v>
      </c>
      <c r="Y2206">
        <f>'Energy consumption (raw)'!W2156*Lists!$H$94</f>
        <v>0</v>
      </c>
      <c r="Z2206">
        <f>'Energy consumption (raw)'!X2156*Lists!$H$96*1000000</f>
        <v>0</v>
      </c>
      <c r="AA2206">
        <f>'Energy consumption (raw)'!Y2156*Lists!$H$97</f>
        <v>0</v>
      </c>
      <c r="AB2206">
        <f>'Energy consumption (raw)'!Z2156*Lists!$H$96</f>
        <v>0</v>
      </c>
      <c r="AC2206">
        <f>'Energy consumption (raw)'!AA2156*Lists!$H$98</f>
        <v>0</v>
      </c>
      <c r="AD2206">
        <f>'Energy consumption (raw)'!AB2156*Lists!$H$99</f>
        <v>0</v>
      </c>
      <c r="AE2206">
        <f>'Energy consumption (raw)'!AC2156*Lists!$H$101</f>
        <v>0</v>
      </c>
      <c r="AF2206">
        <f>'Energy consumption (raw)'!AD2156*Lists!$H$101</f>
        <v>0</v>
      </c>
      <c r="AG2206">
        <f>'Energy consumption (raw)'!AE2156*Lists!$H$101</f>
        <v>0</v>
      </c>
      <c r="AH2206">
        <f>'Energy consumption (raw)'!AF2156*Lists!$H$100</f>
        <v>0</v>
      </c>
      <c r="AI2206" s="167">
        <f t="shared" si="151"/>
        <v>5275.5724416000003</v>
      </c>
      <c r="AJ2206" s="179">
        <f>'Energy consumption (raw)'!AG2156</f>
        <v>5275.5724416000003</v>
      </c>
      <c r="AK2206" s="179">
        <f>'Energy consumption (raw)'!AH2156</f>
        <v>5700</v>
      </c>
      <c r="AL2206">
        <f>IF(ROUND(AI2206,-3)=ROUND('Energy consumption (raw)'!AG2156,-3),1,0)</f>
        <v>1</v>
      </c>
      <c r="AM2206" s="179" t="str">
        <f>'Energy consumption (raw)'!AJ2156</f>
        <v>50. Ho Chi Minh</v>
      </c>
      <c r="AN2206">
        <f>VLOOKUP(AM2206,Lists!$F$9:$G$71,2,FALSE)</f>
        <v>1</v>
      </c>
    </row>
    <row r="2207" spans="2:40" x14ac:dyDescent="0.25">
      <c r="B2207" s="65" t="str">
        <f t="shared" si="149"/>
        <v>Industry2055</v>
      </c>
      <c r="C2207" s="179">
        <f>'Energy consumption (raw)'!B2157</f>
        <v>2055</v>
      </c>
      <c r="D2207" s="179">
        <f>'Energy consumption (raw)'!C2157</f>
        <v>0</v>
      </c>
      <c r="E2207" s="179">
        <f>'Energy consumption (raw)'!D2157</f>
        <v>0</v>
      </c>
      <c r="F2207" s="179" t="str">
        <f>'Energy consumption (raw)'!E2157</f>
        <v>Công nghiệp</v>
      </c>
      <c r="G2207" s="179" t="str">
        <f>'Energy consumption (raw)'!F2157</f>
        <v>khai thác, xử lý và cung cấp nước</v>
      </c>
      <c r="H2207" s="179" t="str">
        <f>'Energy consumption (raw)'!G2157</f>
        <v>Industry</v>
      </c>
      <c r="I2207" s="179" t="str">
        <f>'Energy consumption (raw)'!I2157</f>
        <v>36 Water collection, treatment and supply</v>
      </c>
      <c r="J2207" s="179" t="str">
        <f>INDEX(Sector!$E$6:$E$46,MATCH('Energy consumption (toe)'!I2207,Sector!$B$6:$B$46,FALSE))</f>
        <v>Water collection, treatment and supply</v>
      </c>
      <c r="K2207" s="179">
        <f>IFERROR('Energy consumption (raw)'!J2157*Lists!$H$84,)</f>
        <v>2152.4757420000001</v>
      </c>
      <c r="L2207" s="179">
        <f>'Energy consumption (raw)'!K2157*Lists!$H$84</f>
        <v>2115.2562674999999</v>
      </c>
      <c r="M2207" s="179">
        <f>'Energy consumption (raw)'!L2157*Lists!$H$84</f>
        <v>0</v>
      </c>
      <c r="N2207" s="179">
        <f>'Energy consumption (raw)'!M2157*Lists!$H$84</f>
        <v>0</v>
      </c>
      <c r="O2207" s="178">
        <f t="shared" si="150"/>
        <v>2115.2562674999999</v>
      </c>
      <c r="P2207">
        <f>'Energy consumption (raw)'!N2157*Lists!$H$85</f>
        <v>0</v>
      </c>
      <c r="Q2207">
        <f>'Energy consumption (raw)'!O2157*Lists!$H$86</f>
        <v>0</v>
      </c>
      <c r="R2207">
        <f>'Energy consumption (raw)'!P2157*Lists!$H$87</f>
        <v>0</v>
      </c>
      <c r="S2207">
        <f>'Energy consumption (raw)'!Q2157*Lists!$H$88</f>
        <v>0</v>
      </c>
      <c r="T2207">
        <f>'Energy consumption (raw)'!R2157*Lists!$H$89</f>
        <v>6.7218</v>
      </c>
      <c r="U2207">
        <f>'Energy consumption (raw)'!S2157*Lists!$H$90</f>
        <v>0</v>
      </c>
      <c r="V2207">
        <f>'Energy consumption (raw)'!T2157*Lists!$H$91</f>
        <v>0</v>
      </c>
      <c r="W2207">
        <f>'Energy consumption (raw)'!U2157*Lists!$H$92</f>
        <v>0</v>
      </c>
      <c r="X2207">
        <f>'Energy consumption (raw)'!V2157*Lists!$H$93</f>
        <v>14.07</v>
      </c>
      <c r="Y2207">
        <f>'Energy consumption (raw)'!W2157*Lists!$H$94</f>
        <v>0</v>
      </c>
      <c r="Z2207">
        <f>'Energy consumption (raw)'!X2157*Lists!$H$96*1000000</f>
        <v>0</v>
      </c>
      <c r="AA2207">
        <f>'Energy consumption (raw)'!Y2157*Lists!$H$97</f>
        <v>0</v>
      </c>
      <c r="AB2207">
        <f>'Energy consumption (raw)'!Z2157*Lists!$H$96</f>
        <v>0</v>
      </c>
      <c r="AC2207">
        <f>'Energy consumption (raw)'!AA2157*Lists!$H$98</f>
        <v>0</v>
      </c>
      <c r="AD2207">
        <f>'Energy consumption (raw)'!AB2157*Lists!$H$99</f>
        <v>0</v>
      </c>
      <c r="AE2207">
        <f>'Energy consumption (raw)'!AC2157*Lists!$H$101</f>
        <v>0</v>
      </c>
      <c r="AF2207">
        <f>'Energy consumption (raw)'!AD2157*Lists!$H$101</f>
        <v>0</v>
      </c>
      <c r="AG2207">
        <f>'Energy consumption (raw)'!AE2157*Lists!$H$101</f>
        <v>0</v>
      </c>
      <c r="AH2207">
        <f>'Energy consumption (raw)'!AF2157*Lists!$H$100</f>
        <v>0</v>
      </c>
      <c r="AI2207" s="167">
        <f t="shared" si="151"/>
        <v>2136.0480674999999</v>
      </c>
      <c r="AJ2207" s="179">
        <f>'Energy consumption (raw)'!AG2157</f>
        <v>2136.0480674999999</v>
      </c>
      <c r="AK2207" s="179">
        <f>'Energy consumption (raw)'!AH2157</f>
        <v>2400</v>
      </c>
      <c r="AL2207">
        <f>IF(ROUND(AI2207,-3)=ROUND('Energy consumption (raw)'!AG2157,-3),1,0)</f>
        <v>1</v>
      </c>
      <c r="AM2207" s="179" t="str">
        <f>'Energy consumption (raw)'!AJ2157</f>
        <v>50. Ho Chi Minh</v>
      </c>
      <c r="AN2207">
        <f>VLOOKUP(AM2207,Lists!$F$9:$G$71,2,FALSE)</f>
        <v>1</v>
      </c>
    </row>
    <row r="2208" spans="2:40" x14ac:dyDescent="0.25">
      <c r="B2208" s="65" t="str">
        <f t="shared" si="149"/>
        <v>Industry2056</v>
      </c>
      <c r="C2208" s="179">
        <f>'Energy consumption (raw)'!B2158</f>
        <v>2056</v>
      </c>
      <c r="D2208" s="179">
        <f>'Energy consumption (raw)'!C2158</f>
        <v>0</v>
      </c>
      <c r="E2208" s="179">
        <f>'Energy consumption (raw)'!D2158</f>
        <v>0</v>
      </c>
      <c r="F2208" s="179" t="str">
        <f>'Energy consumption (raw)'!E2158</f>
        <v>Công nghiệp</v>
      </c>
      <c r="G2208" s="179" t="str">
        <f>'Energy consumption (raw)'!F2158</f>
        <v>Sản xuất giày dép</v>
      </c>
      <c r="H2208" s="179" t="str">
        <f>'Energy consumption (raw)'!G2158</f>
        <v>Industry</v>
      </c>
      <c r="I2208" s="179" t="str">
        <f>'Energy consumption (raw)'!I2158</f>
        <v>14 Manufacture of wearing apparel</v>
      </c>
      <c r="J2208" s="179" t="str">
        <f>INDEX(Sector!$E$6:$E$46,MATCH('Energy consumption (toe)'!I2208,Sector!$B$6:$B$46,FALSE))</f>
        <v>Manufacture of wearing apparel</v>
      </c>
      <c r="K2208" s="179">
        <f>IFERROR('Energy consumption (raw)'!J2158*Lists!$H$84,)</f>
        <v>0</v>
      </c>
      <c r="L2208" s="179">
        <f>'Energy consumption (raw)'!K2158*Lists!$H$84</f>
        <v>1992.0907672000001</v>
      </c>
      <c r="M2208" s="179">
        <f>'Energy consumption (raw)'!L2158*Lists!$H$84</f>
        <v>0</v>
      </c>
      <c r="N2208" s="179">
        <f>'Energy consumption (raw)'!M2158*Lists!$H$84</f>
        <v>0</v>
      </c>
      <c r="O2208" s="178">
        <f t="shared" si="150"/>
        <v>1992.0907672000001</v>
      </c>
      <c r="P2208">
        <f>'Energy consumption (raw)'!N2158*Lists!$H$85</f>
        <v>0</v>
      </c>
      <c r="Q2208">
        <f>'Energy consumption (raw)'!O2158*Lists!$H$86</f>
        <v>0</v>
      </c>
      <c r="R2208">
        <f>'Energy consumption (raw)'!P2158*Lists!$H$87</f>
        <v>0</v>
      </c>
      <c r="S2208">
        <f>'Energy consumption (raw)'!Q2158*Lists!$H$88</f>
        <v>0</v>
      </c>
      <c r="T2208">
        <f>'Energy consumption (raw)'!R2158*Lists!$H$89</f>
        <v>0</v>
      </c>
      <c r="U2208">
        <f>'Energy consumption (raw)'!S2158*Lists!$H$90</f>
        <v>0</v>
      </c>
      <c r="V2208">
        <f>'Energy consumption (raw)'!T2158*Lists!$H$91</f>
        <v>0</v>
      </c>
      <c r="W2208">
        <f>'Energy consumption (raw)'!U2158*Lists!$H$92</f>
        <v>0</v>
      </c>
      <c r="X2208">
        <f>'Energy consumption (raw)'!V2158*Lists!$H$93</f>
        <v>0</v>
      </c>
      <c r="Y2208">
        <f>'Energy consumption (raw)'!W2158*Lists!$H$94</f>
        <v>0</v>
      </c>
      <c r="Z2208">
        <f>'Energy consumption (raw)'!X2158*Lists!$H$96*1000000</f>
        <v>0</v>
      </c>
      <c r="AA2208">
        <f>'Energy consumption (raw)'!Y2158*Lists!$H$97</f>
        <v>0</v>
      </c>
      <c r="AB2208">
        <f>'Energy consumption (raw)'!Z2158*Lists!$H$96</f>
        <v>0</v>
      </c>
      <c r="AC2208">
        <f>'Energy consumption (raw)'!AA2158*Lists!$H$98</f>
        <v>0</v>
      </c>
      <c r="AD2208">
        <f>'Energy consumption (raw)'!AB2158*Lists!$H$99</f>
        <v>0</v>
      </c>
      <c r="AE2208">
        <f>'Energy consumption (raw)'!AC2158*Lists!$H$101</f>
        <v>0</v>
      </c>
      <c r="AF2208">
        <f>'Energy consumption (raw)'!AD2158*Lists!$H$101</f>
        <v>0</v>
      </c>
      <c r="AG2208">
        <f>'Energy consumption (raw)'!AE2158*Lists!$H$101</f>
        <v>0</v>
      </c>
      <c r="AH2208">
        <f>'Energy consumption (raw)'!AF2158*Lists!$H$100</f>
        <v>0</v>
      </c>
      <c r="AI2208" s="167">
        <f t="shared" si="151"/>
        <v>1992.0907672000001</v>
      </c>
      <c r="AJ2208" s="179">
        <f>'Energy consumption (raw)'!AG2158</f>
        <v>1992.0907672000001</v>
      </c>
      <c r="AK2208" s="179">
        <f>'Energy consumption (raw)'!AH2158</f>
        <v>2248</v>
      </c>
      <c r="AL2208">
        <f>IF(ROUND(AI2208,-3)=ROUND('Energy consumption (raw)'!AG2158,-3),1,0)</f>
        <v>1</v>
      </c>
      <c r="AM2208" s="179" t="str">
        <f>'Energy consumption (raw)'!AJ2158</f>
        <v>50. Ho Chi Minh</v>
      </c>
      <c r="AN2208">
        <f>VLOOKUP(AM2208,Lists!$F$9:$G$71,2,FALSE)</f>
        <v>1</v>
      </c>
    </row>
    <row r="2209" spans="2:40" x14ac:dyDescent="0.25">
      <c r="B2209" s="65" t="str">
        <f t="shared" si="149"/>
        <v>Industry2057</v>
      </c>
      <c r="C2209" s="179">
        <f>'Energy consumption (raw)'!B2159</f>
        <v>2057</v>
      </c>
      <c r="D2209" s="179">
        <f>'Energy consumption (raw)'!C2159</f>
        <v>0</v>
      </c>
      <c r="E2209" s="179">
        <f>'Energy consumption (raw)'!D2159</f>
        <v>0</v>
      </c>
      <c r="F2209" s="179" t="str">
        <f>'Energy consumption (raw)'!E2159</f>
        <v>Công nghiệp</v>
      </c>
      <c r="G2209" s="179" t="str">
        <f>'Energy consumption (raw)'!F2159</f>
        <v>Viễn thông</v>
      </c>
      <c r="H2209" s="179" t="str">
        <f>'Energy consumption (raw)'!G2159</f>
        <v>Industry</v>
      </c>
      <c r="I2209" s="179" t="str">
        <f>'Energy consumption (raw)'!I2159</f>
        <v>26 Manufacture of computer, electronic and optical products</v>
      </c>
      <c r="J2209" s="179" t="str">
        <f>INDEX(Sector!$E$6:$E$46,MATCH('Energy consumption (toe)'!I2209,Sector!$B$6:$B$46,FALSE))</f>
        <v>Manufacture of computer, electronic and optical products</v>
      </c>
      <c r="K2209" s="179">
        <f>IFERROR('Energy consumption (raw)'!J2159*Lists!$H$84,)</f>
        <v>1995.0940624000002</v>
      </c>
      <c r="L2209" s="179">
        <f>'Energy consumption (raw)'!K2159*Lists!$H$84</f>
        <v>1993.9739987</v>
      </c>
      <c r="M2209" s="179">
        <f>'Energy consumption (raw)'!L2159*Lists!$H$84</f>
        <v>0</v>
      </c>
      <c r="N2209" s="179">
        <f>'Energy consumption (raw)'!M2159*Lists!$H$84</f>
        <v>0</v>
      </c>
      <c r="O2209" s="178">
        <f t="shared" si="150"/>
        <v>1993.9739987</v>
      </c>
      <c r="P2209">
        <f>'Energy consumption (raw)'!N2159*Lists!$H$85</f>
        <v>0</v>
      </c>
      <c r="Q2209">
        <f>'Energy consumption (raw)'!O2159*Lists!$H$86</f>
        <v>0</v>
      </c>
      <c r="R2209">
        <f>'Energy consumption (raw)'!P2159*Lists!$H$87</f>
        <v>0</v>
      </c>
      <c r="S2209">
        <f>'Energy consumption (raw)'!Q2159*Lists!$H$88</f>
        <v>0</v>
      </c>
      <c r="T2209">
        <f>'Energy consumption (raw)'!R2159*Lists!$H$89</f>
        <v>8.16</v>
      </c>
      <c r="U2209">
        <f>'Energy consumption (raw)'!S2159*Lists!$H$90</f>
        <v>0</v>
      </c>
      <c r="V2209">
        <f>'Energy consumption (raw)'!T2159*Lists!$H$91</f>
        <v>0</v>
      </c>
      <c r="W2209">
        <f>'Energy consumption (raw)'!U2159*Lists!$H$92</f>
        <v>0</v>
      </c>
      <c r="X2209">
        <f>'Energy consumption (raw)'!V2159*Lists!$H$93</f>
        <v>0</v>
      </c>
      <c r="Y2209">
        <f>'Energy consumption (raw)'!W2159*Lists!$H$94</f>
        <v>0</v>
      </c>
      <c r="Z2209">
        <f>'Energy consumption (raw)'!X2159*Lists!$H$96*1000000</f>
        <v>0</v>
      </c>
      <c r="AA2209">
        <f>'Energy consumption (raw)'!Y2159*Lists!$H$97</f>
        <v>0</v>
      </c>
      <c r="AB2209">
        <f>'Energy consumption (raw)'!Z2159*Lists!$H$96</f>
        <v>0</v>
      </c>
      <c r="AC2209">
        <f>'Energy consumption (raw)'!AA2159*Lists!$H$98</f>
        <v>0</v>
      </c>
      <c r="AD2209">
        <f>'Energy consumption (raw)'!AB2159*Lists!$H$99</f>
        <v>0</v>
      </c>
      <c r="AE2209">
        <f>'Energy consumption (raw)'!AC2159*Lists!$H$101</f>
        <v>0</v>
      </c>
      <c r="AF2209">
        <f>'Energy consumption (raw)'!AD2159*Lists!$H$101</f>
        <v>0</v>
      </c>
      <c r="AG2209">
        <f>'Energy consumption (raw)'!AE2159*Lists!$H$101</f>
        <v>0</v>
      </c>
      <c r="AH2209">
        <f>'Energy consumption (raw)'!AF2159*Lists!$H$100</f>
        <v>0</v>
      </c>
      <c r="AI2209" s="167">
        <f t="shared" si="151"/>
        <v>2002.1339987000001</v>
      </c>
      <c r="AJ2209" s="179">
        <f>'Energy consumption (raw)'!AG2159</f>
        <v>2002.1339987000001</v>
      </c>
      <c r="AK2209" s="179">
        <f>'Energy consumption (raw)'!AH2159</f>
        <v>2099</v>
      </c>
      <c r="AL2209">
        <f>IF(ROUND(AI2209,-3)=ROUND('Energy consumption (raw)'!AG2159,-3),1,0)</f>
        <v>1</v>
      </c>
      <c r="AM2209" s="179" t="str">
        <f>'Energy consumption (raw)'!AJ2159</f>
        <v>50. Ho Chi Minh</v>
      </c>
      <c r="AN2209">
        <f>VLOOKUP(AM2209,Lists!$F$9:$G$71,2,FALSE)</f>
        <v>1</v>
      </c>
    </row>
    <row r="2210" spans="2:40" x14ac:dyDescent="0.25">
      <c r="B2210" s="65" t="str">
        <f t="shared" si="149"/>
        <v>Industry2058</v>
      </c>
      <c r="C2210" s="179">
        <f>'Energy consumption (raw)'!B2160</f>
        <v>2058</v>
      </c>
      <c r="D2210" s="179">
        <f>'Energy consumption (raw)'!C2160</f>
        <v>0</v>
      </c>
      <c r="E2210" s="179">
        <f>'Energy consumption (raw)'!D2160</f>
        <v>0</v>
      </c>
      <c r="F2210" s="179" t="str">
        <f>'Energy consumption (raw)'!E2160</f>
        <v>Công nghiệp</v>
      </c>
      <c r="G2210" s="179" t="str">
        <f>'Energy consumption (raw)'!F2160</f>
        <v>Sản xuất plastic nguyên sinh</v>
      </c>
      <c r="H2210" s="179" t="str">
        <f>'Energy consumption (raw)'!G2160</f>
        <v>Industry</v>
      </c>
      <c r="I2210" s="179" t="str">
        <f>'Energy consumption (raw)'!I2160</f>
        <v>22 Manufacture of rubber and plastics products</v>
      </c>
      <c r="J2210" s="179" t="str">
        <f>INDEX(Sector!$E$6:$E$46,MATCH('Energy consumption (toe)'!I2210,Sector!$B$6:$B$46,FALSE))</f>
        <v>Manufacture of rubber and plastics products</v>
      </c>
      <c r="K2210" s="179">
        <f>IFERROR('Energy consumption (raw)'!J2160*Lists!$H$84,)</f>
        <v>0</v>
      </c>
      <c r="L2210" s="179">
        <f>'Energy consumption (raw)'!K2160*Lists!$H$84</f>
        <v>1240.1024651</v>
      </c>
      <c r="M2210" s="179">
        <f>'Energy consumption (raw)'!L2160*Lists!$H$84</f>
        <v>0</v>
      </c>
      <c r="N2210" s="179">
        <f>'Energy consumption (raw)'!M2160*Lists!$H$84</f>
        <v>0</v>
      </c>
      <c r="O2210" s="178">
        <f t="shared" si="150"/>
        <v>1240.1024651</v>
      </c>
      <c r="P2210">
        <f>'Energy consumption (raw)'!N2160*Lists!$H$85</f>
        <v>0</v>
      </c>
      <c r="Q2210">
        <f>'Energy consumption (raw)'!O2160*Lists!$H$86</f>
        <v>0</v>
      </c>
      <c r="R2210">
        <f>'Energy consumption (raw)'!P2160*Lists!$H$87</f>
        <v>0</v>
      </c>
      <c r="S2210">
        <f>'Energy consumption (raw)'!Q2160*Lists!$H$88</f>
        <v>0</v>
      </c>
      <c r="T2210">
        <f>'Energy consumption (raw)'!R2160*Lists!$H$89</f>
        <v>0</v>
      </c>
      <c r="U2210">
        <f>'Energy consumption (raw)'!S2160*Lists!$H$90</f>
        <v>0</v>
      </c>
      <c r="V2210">
        <f>'Energy consumption (raw)'!T2160*Lists!$H$91</f>
        <v>0</v>
      </c>
      <c r="W2210">
        <f>'Energy consumption (raw)'!U2160*Lists!$H$92</f>
        <v>0</v>
      </c>
      <c r="X2210">
        <f>'Energy consumption (raw)'!V2160*Lists!$H$93</f>
        <v>0</v>
      </c>
      <c r="Y2210">
        <f>'Energy consumption (raw)'!W2160*Lists!$H$94</f>
        <v>0</v>
      </c>
      <c r="Z2210">
        <f>'Energy consumption (raw)'!X2160*Lists!$H$96*1000000</f>
        <v>0</v>
      </c>
      <c r="AA2210">
        <f>'Energy consumption (raw)'!Y2160*Lists!$H$97</f>
        <v>0</v>
      </c>
      <c r="AB2210">
        <f>'Energy consumption (raw)'!Z2160*Lists!$H$96</f>
        <v>0</v>
      </c>
      <c r="AC2210">
        <f>'Energy consumption (raw)'!AA2160*Lists!$H$98</f>
        <v>0</v>
      </c>
      <c r="AD2210">
        <f>'Energy consumption (raw)'!AB2160*Lists!$H$99</f>
        <v>0</v>
      </c>
      <c r="AE2210">
        <f>'Energy consumption (raw)'!AC2160*Lists!$H$101</f>
        <v>0</v>
      </c>
      <c r="AF2210">
        <f>'Energy consumption (raw)'!AD2160*Lists!$H$101</f>
        <v>0</v>
      </c>
      <c r="AG2210">
        <f>'Energy consumption (raw)'!AE2160*Lists!$H$101</f>
        <v>0</v>
      </c>
      <c r="AH2210">
        <f>'Energy consumption (raw)'!AF2160*Lists!$H$100</f>
        <v>0</v>
      </c>
      <c r="AI2210" s="167">
        <f t="shared" si="151"/>
        <v>1240.1024651</v>
      </c>
      <c r="AJ2210" s="179">
        <f>'Energy consumption (raw)'!AG2160</f>
        <v>1240.1024651</v>
      </c>
      <c r="AK2210" s="179">
        <f>'Energy consumption (raw)'!AH2160</f>
        <v>1261</v>
      </c>
      <c r="AL2210">
        <f>IF(ROUND(AI2210,-3)=ROUND('Energy consumption (raw)'!AG2160,-3),1,0)</f>
        <v>1</v>
      </c>
      <c r="AM2210" s="179" t="str">
        <f>'Energy consumption (raw)'!AJ2160</f>
        <v>50. Ho Chi Minh</v>
      </c>
      <c r="AN2210">
        <f>VLOOKUP(AM2210,Lists!$F$9:$G$71,2,FALSE)</f>
        <v>1</v>
      </c>
    </row>
    <row r="2211" spans="2:40" x14ac:dyDescent="0.25">
      <c r="B2211" s="65" t="str">
        <f t="shared" si="149"/>
        <v>Industry2059</v>
      </c>
      <c r="C2211" s="179">
        <f>'Energy consumption (raw)'!B2161</f>
        <v>2059</v>
      </c>
      <c r="D2211" s="179">
        <f>'Energy consumption (raw)'!C2161</f>
        <v>0</v>
      </c>
      <c r="E2211" s="179">
        <f>'Energy consumption (raw)'!D2161</f>
        <v>0</v>
      </c>
      <c r="F2211" s="179" t="str">
        <f>'Energy consumption (raw)'!E2161</f>
        <v>Công nghiệp</v>
      </c>
      <c r="G2211" s="179" t="str">
        <f>'Energy consumption (raw)'!F2161</f>
        <v>sản xuất thực phẩm khác chưa được phân vào đâu</v>
      </c>
      <c r="H2211" s="179" t="str">
        <f>'Energy consumption (raw)'!G2161</f>
        <v>Industry</v>
      </c>
      <c r="I2211" s="179" t="str">
        <f>'Energy consumption (raw)'!I2161</f>
        <v>10 Manufacture of food products</v>
      </c>
      <c r="J2211" s="179" t="str">
        <f>INDEX(Sector!$E$6:$E$46,MATCH('Energy consumption (toe)'!I2211,Sector!$B$6:$B$46,FALSE))</f>
        <v>Manufacture of food products</v>
      </c>
      <c r="K2211" s="179">
        <f>IFERROR('Energy consumption (raw)'!J2161*Lists!$H$84,)</f>
        <v>1624.3580696000001</v>
      </c>
      <c r="L2211" s="179">
        <f>'Energy consumption (raw)'!K2161*Lists!$H$84</f>
        <v>2118.2300914000002</v>
      </c>
      <c r="M2211" s="179">
        <f>'Energy consumption (raw)'!L2161*Lists!$H$84</f>
        <v>0</v>
      </c>
      <c r="N2211" s="179">
        <f>'Energy consumption (raw)'!M2161*Lists!$H$84</f>
        <v>0</v>
      </c>
      <c r="O2211" s="178">
        <f t="shared" si="150"/>
        <v>2118.2300914000002</v>
      </c>
      <c r="P2211">
        <f>'Energy consumption (raw)'!N2161*Lists!$H$85</f>
        <v>0</v>
      </c>
      <c r="Q2211">
        <f>'Energy consumption (raw)'!O2161*Lists!$H$86</f>
        <v>0</v>
      </c>
      <c r="R2211">
        <f>'Energy consumption (raw)'!P2161*Lists!$H$87</f>
        <v>0</v>
      </c>
      <c r="S2211">
        <f>'Energy consumption (raw)'!Q2161*Lists!$H$88</f>
        <v>0</v>
      </c>
      <c r="T2211">
        <f>'Energy consumption (raw)'!R2161*Lists!$H$89</f>
        <v>427.22700000000003</v>
      </c>
      <c r="U2211">
        <f>'Energy consumption (raw)'!S2161*Lists!$H$90</f>
        <v>0</v>
      </c>
      <c r="V2211">
        <f>'Energy consumption (raw)'!T2161*Lists!$H$91</f>
        <v>0</v>
      </c>
      <c r="W2211">
        <f>'Energy consumption (raw)'!U2161*Lists!$H$92</f>
        <v>0</v>
      </c>
      <c r="X2211">
        <f>'Energy consumption (raw)'!V2161*Lists!$H$93</f>
        <v>0</v>
      </c>
      <c r="Y2211">
        <f>'Energy consumption (raw)'!W2161*Lists!$H$94</f>
        <v>0</v>
      </c>
      <c r="Z2211">
        <f>'Energy consumption (raw)'!X2161*Lists!$H$96*1000000</f>
        <v>0.11069099999999998</v>
      </c>
      <c r="AA2211">
        <f>'Energy consumption (raw)'!Y2161*Lists!$H$97</f>
        <v>0</v>
      </c>
      <c r="AB2211">
        <f>'Energy consumption (raw)'!Z2161*Lists!$H$96</f>
        <v>0</v>
      </c>
      <c r="AC2211">
        <f>'Energy consumption (raw)'!AA2161*Lists!$H$98</f>
        <v>0</v>
      </c>
      <c r="AD2211">
        <f>'Energy consumption (raw)'!AB2161*Lists!$H$99</f>
        <v>0</v>
      </c>
      <c r="AE2211">
        <f>'Energy consumption (raw)'!AC2161*Lists!$H$101</f>
        <v>0</v>
      </c>
      <c r="AF2211">
        <f>'Energy consumption (raw)'!AD2161*Lists!$H$101</f>
        <v>0</v>
      </c>
      <c r="AG2211">
        <f>'Energy consumption (raw)'!AE2161*Lists!$H$101</f>
        <v>0</v>
      </c>
      <c r="AH2211">
        <f>'Energy consumption (raw)'!AF2161*Lists!$H$100</f>
        <v>0</v>
      </c>
      <c r="AI2211" s="167">
        <f t="shared" si="151"/>
        <v>2545.5677823999999</v>
      </c>
      <c r="AJ2211" s="179">
        <f>'Energy consumption (raw)'!AG2161</f>
        <v>2545.5677823999999</v>
      </c>
      <c r="AK2211" s="179">
        <f>'Energy consumption (raw)'!AH2161</f>
        <v>2481</v>
      </c>
      <c r="AL2211">
        <f>IF(ROUND(AI2211,-3)=ROUND('Energy consumption (raw)'!AG2161,-3),1,0)</f>
        <v>1</v>
      </c>
      <c r="AM2211" s="179" t="str">
        <f>'Energy consumption (raw)'!AJ2161</f>
        <v>50. Ho Chi Minh</v>
      </c>
      <c r="AN2211">
        <f>VLOOKUP(AM2211,Lists!$F$9:$G$71,2,FALSE)</f>
        <v>1</v>
      </c>
    </row>
    <row r="2212" spans="2:40" x14ac:dyDescent="0.25">
      <c r="B2212" s="65" t="str">
        <f t="shared" si="149"/>
        <v>Industry2060</v>
      </c>
      <c r="C2212" s="179">
        <f>'Energy consumption (raw)'!B2162</f>
        <v>2060</v>
      </c>
      <c r="D2212" s="179">
        <f>'Energy consumption (raw)'!C2162</f>
        <v>0</v>
      </c>
      <c r="E2212" s="179">
        <f>'Energy consumption (raw)'!D2162</f>
        <v>0</v>
      </c>
      <c r="F2212" s="179" t="str">
        <f>'Energy consumption (raw)'!E2162</f>
        <v>Công nghiệp</v>
      </c>
      <c r="G2212" s="179" t="str">
        <f>'Energy consumption (raw)'!F2162</f>
        <v>sản xuất đồ dùng bằng kim loại cho nhà bếp, nhà vệ sinh và nhà ăn</v>
      </c>
      <c r="H2212" s="179" t="str">
        <f>'Energy consumption (raw)'!G2162</f>
        <v>Industry</v>
      </c>
      <c r="I2212" s="179" t="str">
        <f>'Energy consumption (raw)'!I2162</f>
        <v>25 Manufacture of fabricated metal products, except machinery and equipment</v>
      </c>
      <c r="J2212" s="179" t="str">
        <f>INDEX(Sector!$E$6:$E$46,MATCH('Energy consumption (toe)'!I2212,Sector!$B$6:$B$46,FALSE))</f>
        <v>Manufacture of fabricated metal products, except machinery and equipment</v>
      </c>
      <c r="K2212" s="179">
        <f>IFERROR('Energy consumption (raw)'!J2162*Lists!$H$84,)</f>
        <v>1759.8910235000001</v>
      </c>
      <c r="L2212" s="179">
        <f>'Energy consumption (raw)'!K2162*Lists!$H$84</f>
        <v>1759.8902520000001</v>
      </c>
      <c r="M2212" s="179">
        <f>'Energy consumption (raw)'!L2162*Lists!$H$84</f>
        <v>0</v>
      </c>
      <c r="N2212" s="179">
        <f>'Energy consumption (raw)'!M2162*Lists!$H$84</f>
        <v>0</v>
      </c>
      <c r="O2212" s="178">
        <f t="shared" si="150"/>
        <v>1759.8902520000001</v>
      </c>
      <c r="P2212">
        <f>'Energy consumption (raw)'!N2162*Lists!$H$85</f>
        <v>0</v>
      </c>
      <c r="Q2212">
        <f>'Energy consumption (raw)'!O2162*Lists!$H$86</f>
        <v>0</v>
      </c>
      <c r="R2212">
        <f>'Energy consumption (raw)'!P2162*Lists!$H$87</f>
        <v>0</v>
      </c>
      <c r="S2212">
        <f>'Energy consumption (raw)'!Q2162*Lists!$H$88</f>
        <v>0</v>
      </c>
      <c r="T2212">
        <f>'Energy consumption (raw)'!R2162*Lists!$H$89</f>
        <v>122.4</v>
      </c>
      <c r="U2212">
        <f>'Energy consumption (raw)'!S2162*Lists!$H$90</f>
        <v>0</v>
      </c>
      <c r="V2212">
        <f>'Energy consumption (raw)'!T2162*Lists!$H$91</f>
        <v>0</v>
      </c>
      <c r="W2212">
        <f>'Energy consumption (raw)'!U2162*Lists!$H$92</f>
        <v>0</v>
      </c>
      <c r="X2212">
        <f>'Energy consumption (raw)'!V2162*Lists!$H$93</f>
        <v>0</v>
      </c>
      <c r="Y2212">
        <f>'Energy consumption (raw)'!W2162*Lists!$H$94</f>
        <v>0</v>
      </c>
      <c r="Z2212">
        <f>'Energy consumption (raw)'!X2162*Lists!$H$96*1000000</f>
        <v>0</v>
      </c>
      <c r="AA2212">
        <f>'Energy consumption (raw)'!Y2162*Lists!$H$97</f>
        <v>0</v>
      </c>
      <c r="AB2212">
        <f>'Energy consumption (raw)'!Z2162*Lists!$H$96</f>
        <v>0</v>
      </c>
      <c r="AC2212">
        <f>'Energy consumption (raw)'!AA2162*Lists!$H$98</f>
        <v>0</v>
      </c>
      <c r="AD2212">
        <f>'Energy consumption (raw)'!AB2162*Lists!$H$99</f>
        <v>0</v>
      </c>
      <c r="AE2212">
        <f>'Energy consumption (raw)'!AC2162*Lists!$H$101</f>
        <v>0</v>
      </c>
      <c r="AF2212">
        <f>'Energy consumption (raw)'!AD2162*Lists!$H$101</f>
        <v>0</v>
      </c>
      <c r="AG2212">
        <f>'Energy consumption (raw)'!AE2162*Lists!$H$101</f>
        <v>0</v>
      </c>
      <c r="AH2212">
        <f>'Energy consumption (raw)'!AF2162*Lists!$H$100</f>
        <v>0</v>
      </c>
      <c r="AI2212" s="167">
        <f t="shared" si="151"/>
        <v>1882.2902520000002</v>
      </c>
      <c r="AJ2212" s="179">
        <f>'Energy consumption (raw)'!AG2162</f>
        <v>1882.2902520000002</v>
      </c>
      <c r="AK2212" s="179">
        <f>'Energy consumption (raw)'!AH2162</f>
        <v>2035</v>
      </c>
      <c r="AL2212">
        <f>IF(ROUND(AI2212,-3)=ROUND('Energy consumption (raw)'!AG2162,-3),1,0)</f>
        <v>1</v>
      </c>
      <c r="AM2212" s="179" t="str">
        <f>'Energy consumption (raw)'!AJ2162</f>
        <v>50. Ho Chi Minh</v>
      </c>
      <c r="AN2212">
        <f>VLOOKUP(AM2212,Lists!$F$9:$G$71,2,FALSE)</f>
        <v>1</v>
      </c>
    </row>
    <row r="2213" spans="2:40" x14ac:dyDescent="0.25">
      <c r="B2213" s="65" t="str">
        <f t="shared" si="149"/>
        <v>Industry2061</v>
      </c>
      <c r="C2213" s="179">
        <f>'Energy consumption (raw)'!B2163</f>
        <v>2061</v>
      </c>
      <c r="D2213" s="179">
        <f>'Energy consumption (raw)'!C2163</f>
        <v>0</v>
      </c>
      <c r="E2213" s="179">
        <f>'Energy consumption (raw)'!D2163</f>
        <v>0</v>
      </c>
      <c r="F2213" s="179" t="str">
        <f>'Energy consumption (raw)'!E2163</f>
        <v>Công nghiệp</v>
      </c>
      <c r="G2213" s="179" t="str">
        <f>'Energy consumption (raw)'!F2163</f>
        <v>Sản xuất sản phẩm từ khoáng phi kim loại khác</v>
      </c>
      <c r="H2213" s="179" t="str">
        <f>'Energy consumption (raw)'!G2163</f>
        <v>Industry</v>
      </c>
      <c r="I2213" s="179" t="str">
        <f>'Energy consumption (raw)'!I2163</f>
        <v>23 Manufacture of other non-metallic mineral products</v>
      </c>
      <c r="J2213" s="179" t="str">
        <f>INDEX(Sector!$E$6:$E$46,MATCH('Energy consumption (toe)'!I2213,Sector!$B$6:$B$46,FALSE))</f>
        <v>Manufacture of other non-metallic mineral products</v>
      </c>
      <c r="K2213" s="179">
        <f>IFERROR('Energy consumption (raw)'!J2163*Lists!$H$84,)</f>
        <v>764.55989460000001</v>
      </c>
      <c r="L2213" s="179">
        <f>'Energy consumption (raw)'!K2163*Lists!$H$84</f>
        <v>1104.9819551000001</v>
      </c>
      <c r="M2213" s="179">
        <f>'Energy consumption (raw)'!L2163*Lists!$H$84</f>
        <v>0</v>
      </c>
      <c r="N2213" s="179">
        <f>'Energy consumption (raw)'!M2163*Lists!$H$84</f>
        <v>0</v>
      </c>
      <c r="O2213" s="178">
        <f t="shared" si="150"/>
        <v>1104.9819551000001</v>
      </c>
      <c r="P2213">
        <f>'Energy consumption (raw)'!N2163*Lists!$H$85</f>
        <v>0</v>
      </c>
      <c r="Q2213">
        <f>'Energy consumption (raw)'!O2163*Lists!$H$86</f>
        <v>0</v>
      </c>
      <c r="R2213">
        <f>'Energy consumption (raw)'!P2163*Lists!$H$87</f>
        <v>0</v>
      </c>
      <c r="S2213">
        <f>'Energy consumption (raw)'!Q2163*Lists!$H$88</f>
        <v>0</v>
      </c>
      <c r="T2213">
        <f>'Energy consumption (raw)'!R2163*Lists!$H$89</f>
        <v>0</v>
      </c>
      <c r="U2213">
        <f>'Energy consumption (raw)'!S2163*Lists!$H$90</f>
        <v>0</v>
      </c>
      <c r="V2213">
        <f>'Energy consumption (raw)'!T2163*Lists!$H$91</f>
        <v>0</v>
      </c>
      <c r="W2213">
        <f>'Energy consumption (raw)'!U2163*Lists!$H$92</f>
        <v>0</v>
      </c>
      <c r="X2213">
        <f>'Energy consumption (raw)'!V2163*Lists!$H$93</f>
        <v>0</v>
      </c>
      <c r="Y2213">
        <f>'Energy consumption (raw)'!W2163*Lists!$H$94</f>
        <v>0</v>
      </c>
      <c r="Z2213">
        <f>'Energy consumption (raw)'!X2163*Lists!$H$96*1000000</f>
        <v>0</v>
      </c>
      <c r="AA2213">
        <f>'Energy consumption (raw)'!Y2163*Lists!$H$97</f>
        <v>0</v>
      </c>
      <c r="AB2213">
        <f>'Energy consumption (raw)'!Z2163*Lists!$H$96</f>
        <v>0</v>
      </c>
      <c r="AC2213">
        <f>'Energy consumption (raw)'!AA2163*Lists!$H$98</f>
        <v>0</v>
      </c>
      <c r="AD2213">
        <f>'Energy consumption (raw)'!AB2163*Lists!$H$99</f>
        <v>0</v>
      </c>
      <c r="AE2213">
        <f>'Energy consumption (raw)'!AC2163*Lists!$H$101</f>
        <v>0</v>
      </c>
      <c r="AF2213">
        <f>'Energy consumption (raw)'!AD2163*Lists!$H$101</f>
        <v>0</v>
      </c>
      <c r="AG2213">
        <f>'Energy consumption (raw)'!AE2163*Lists!$H$101</f>
        <v>0</v>
      </c>
      <c r="AH2213">
        <f>'Energy consumption (raw)'!AF2163*Lists!$H$100</f>
        <v>0</v>
      </c>
      <c r="AI2213" s="167">
        <f t="shared" si="151"/>
        <v>1104.9819551000001</v>
      </c>
      <c r="AJ2213" s="179">
        <f>'Energy consumption (raw)'!AG2163</f>
        <v>1104.9819551000001</v>
      </c>
      <c r="AK2213" s="179">
        <f>'Energy consumption (raw)'!AH2163</f>
        <v>1774</v>
      </c>
      <c r="AL2213">
        <f>IF(ROUND(AI2213,-3)=ROUND('Energy consumption (raw)'!AG2163,-3),1,0)</f>
        <v>1</v>
      </c>
      <c r="AM2213" s="179" t="str">
        <f>'Energy consumption (raw)'!AJ2163</f>
        <v>50. Ho Chi Minh</v>
      </c>
      <c r="AN2213">
        <f>VLOOKUP(AM2213,Lists!$F$9:$G$71,2,FALSE)</f>
        <v>1</v>
      </c>
    </row>
    <row r="2214" spans="2:40" x14ac:dyDescent="0.25">
      <c r="B2214" s="65" t="str">
        <f t="shared" si="149"/>
        <v>Industry2062</v>
      </c>
      <c r="C2214" s="179">
        <f>'Energy consumption (raw)'!B2164</f>
        <v>2062</v>
      </c>
      <c r="D2214" s="179">
        <f>'Energy consumption (raw)'!C2164</f>
        <v>0</v>
      </c>
      <c r="E2214" s="179">
        <f>'Energy consumption (raw)'!D2164</f>
        <v>0</v>
      </c>
      <c r="F2214" s="179" t="str">
        <f>'Energy consumption (raw)'!E2164</f>
        <v>Công nghiệp</v>
      </c>
      <c r="G2214" s="179" t="str">
        <f>'Energy consumption (raw)'!F2164</f>
        <v>Sãn xuất linh kiện điện tử</v>
      </c>
      <c r="H2214" s="179" t="str">
        <f>'Energy consumption (raw)'!G2164</f>
        <v>Industry</v>
      </c>
      <c r="I2214" s="179" t="str">
        <f>'Energy consumption (raw)'!I2164</f>
        <v>26 Manufacture of computer, electronic and optical products</v>
      </c>
      <c r="J2214" s="179" t="str">
        <f>INDEX(Sector!$E$6:$E$46,MATCH('Energy consumption (toe)'!I2214,Sector!$B$6:$B$46,FALSE))</f>
        <v>Manufacture of computer, electronic and optical products</v>
      </c>
      <c r="K2214" s="179">
        <f>IFERROR('Energy consumption (raw)'!J2164*Lists!$H$84,)</f>
        <v>0</v>
      </c>
      <c r="L2214" s="179">
        <f>'Energy consumption (raw)'!K2164*Lists!$H$84</f>
        <v>1517.8804229000002</v>
      </c>
      <c r="M2214" s="179">
        <f>'Energy consumption (raw)'!L2164*Lists!$H$84</f>
        <v>0</v>
      </c>
      <c r="N2214" s="179">
        <f>'Energy consumption (raw)'!M2164*Lists!$H$84</f>
        <v>0</v>
      </c>
      <c r="O2214" s="178">
        <f t="shared" si="150"/>
        <v>1517.8804229000002</v>
      </c>
      <c r="P2214">
        <f>'Energy consumption (raw)'!N2164*Lists!$H$85</f>
        <v>0</v>
      </c>
      <c r="Q2214">
        <f>'Energy consumption (raw)'!O2164*Lists!$H$86</f>
        <v>0</v>
      </c>
      <c r="R2214">
        <f>'Energy consumption (raw)'!P2164*Lists!$H$87</f>
        <v>0</v>
      </c>
      <c r="S2214">
        <f>'Energy consumption (raw)'!Q2164*Lists!$H$88</f>
        <v>0</v>
      </c>
      <c r="T2214">
        <f>'Energy consumption (raw)'!R2164*Lists!$H$89</f>
        <v>0</v>
      </c>
      <c r="U2214">
        <f>'Energy consumption (raw)'!S2164*Lists!$H$90</f>
        <v>0</v>
      </c>
      <c r="V2214">
        <f>'Energy consumption (raw)'!T2164*Lists!$H$91</f>
        <v>0</v>
      </c>
      <c r="W2214">
        <f>'Energy consumption (raw)'!U2164*Lists!$H$92</f>
        <v>0</v>
      </c>
      <c r="X2214">
        <f>'Energy consumption (raw)'!V2164*Lists!$H$93</f>
        <v>0</v>
      </c>
      <c r="Y2214">
        <f>'Energy consumption (raw)'!W2164*Lists!$H$94</f>
        <v>0</v>
      </c>
      <c r="Z2214">
        <f>'Energy consumption (raw)'!X2164*Lists!$H$96*1000000</f>
        <v>0</v>
      </c>
      <c r="AA2214">
        <f>'Energy consumption (raw)'!Y2164*Lists!$H$97</f>
        <v>0</v>
      </c>
      <c r="AB2214">
        <f>'Energy consumption (raw)'!Z2164*Lists!$H$96</f>
        <v>0</v>
      </c>
      <c r="AC2214">
        <f>'Energy consumption (raw)'!AA2164*Lists!$H$98</f>
        <v>0</v>
      </c>
      <c r="AD2214">
        <f>'Energy consumption (raw)'!AB2164*Lists!$H$99</f>
        <v>0</v>
      </c>
      <c r="AE2214">
        <f>'Energy consumption (raw)'!AC2164*Lists!$H$101</f>
        <v>0</v>
      </c>
      <c r="AF2214">
        <f>'Energy consumption (raw)'!AD2164*Lists!$H$101</f>
        <v>0</v>
      </c>
      <c r="AG2214">
        <f>'Energy consumption (raw)'!AE2164*Lists!$H$101</f>
        <v>0</v>
      </c>
      <c r="AH2214">
        <f>'Energy consumption (raw)'!AF2164*Lists!$H$100</f>
        <v>0</v>
      </c>
      <c r="AI2214" s="167">
        <f t="shared" si="151"/>
        <v>1517.8804229000002</v>
      </c>
      <c r="AJ2214" s="179">
        <f>'Energy consumption (raw)'!AG2164</f>
        <v>1517.8804229000002</v>
      </c>
      <c r="AK2214" s="179">
        <f>'Energy consumption (raw)'!AH2164</f>
        <v>1624</v>
      </c>
      <c r="AL2214">
        <f>IF(ROUND(AI2214,-3)=ROUND('Energy consumption (raw)'!AG2164,-3),1,0)</f>
        <v>1</v>
      </c>
      <c r="AM2214" s="179" t="str">
        <f>'Energy consumption (raw)'!AJ2164</f>
        <v>50. Ho Chi Minh</v>
      </c>
      <c r="AN2214">
        <f>VLOOKUP(AM2214,Lists!$F$9:$G$71,2,FALSE)</f>
        <v>1</v>
      </c>
    </row>
    <row r="2215" spans="2:40" x14ac:dyDescent="0.25">
      <c r="B2215" s="65" t="str">
        <f t="shared" si="149"/>
        <v>Industry2063</v>
      </c>
      <c r="C2215" s="179">
        <f>'Energy consumption (raw)'!B2165</f>
        <v>2063</v>
      </c>
      <c r="D2215" s="179">
        <f>'Energy consumption (raw)'!C2165</f>
        <v>0</v>
      </c>
      <c r="E2215" s="179">
        <f>'Energy consumption (raw)'!D2165</f>
        <v>0</v>
      </c>
      <c r="F2215" s="179" t="str">
        <f>'Energy consumption (raw)'!E2165</f>
        <v>Công nghiệp</v>
      </c>
      <c r="G2215" s="179" t="str">
        <f>'Energy consumption (raw)'!F2165</f>
        <v>Khai thác, xử lý và cung cấp nước</v>
      </c>
      <c r="H2215" s="179" t="str">
        <f>'Energy consumption (raw)'!G2165</f>
        <v>Industry</v>
      </c>
      <c r="I2215" s="179" t="str">
        <f>'Energy consumption (raw)'!I2165</f>
        <v>36 Water collection, treatment and supply</v>
      </c>
      <c r="J2215" s="179" t="str">
        <f>INDEX(Sector!$E$6:$E$46,MATCH('Energy consumption (toe)'!I2215,Sector!$B$6:$B$46,FALSE))</f>
        <v>Water collection, treatment and supply</v>
      </c>
      <c r="K2215" s="179">
        <f>IFERROR('Energy consumption (raw)'!J2165*Lists!$H$84,)</f>
        <v>1155.966224</v>
      </c>
      <c r="L2215" s="179">
        <f>'Energy consumption (raw)'!K2165*Lists!$H$84</f>
        <v>1682.3725551</v>
      </c>
      <c r="M2215" s="179">
        <f>'Energy consumption (raw)'!L2165*Lists!$H$84</f>
        <v>0</v>
      </c>
      <c r="N2215" s="179">
        <f>'Energy consumption (raw)'!M2165*Lists!$H$84</f>
        <v>0</v>
      </c>
      <c r="O2215" s="178">
        <f t="shared" si="150"/>
        <v>1682.3725551</v>
      </c>
      <c r="P2215">
        <f>'Energy consumption (raw)'!N2165*Lists!$H$85</f>
        <v>0</v>
      </c>
      <c r="Q2215">
        <f>'Energy consumption (raw)'!O2165*Lists!$H$86</f>
        <v>0</v>
      </c>
      <c r="R2215">
        <f>'Energy consumption (raw)'!P2165*Lists!$H$87</f>
        <v>0</v>
      </c>
      <c r="S2215">
        <f>'Energy consumption (raw)'!Q2165*Lists!$H$88</f>
        <v>0</v>
      </c>
      <c r="T2215">
        <f>'Energy consumption (raw)'!R2165*Lists!$H$89</f>
        <v>0</v>
      </c>
      <c r="U2215">
        <f>'Energy consumption (raw)'!S2165*Lists!$H$90</f>
        <v>0</v>
      </c>
      <c r="V2215">
        <f>'Energy consumption (raw)'!T2165*Lists!$H$91</f>
        <v>0</v>
      </c>
      <c r="W2215">
        <f>'Energy consumption (raw)'!U2165*Lists!$H$92</f>
        <v>0</v>
      </c>
      <c r="X2215">
        <f>'Energy consumption (raw)'!V2165*Lists!$H$93</f>
        <v>0</v>
      </c>
      <c r="Y2215">
        <f>'Energy consumption (raw)'!W2165*Lists!$H$94</f>
        <v>0</v>
      </c>
      <c r="Z2215">
        <f>'Energy consumption (raw)'!X2165*Lists!$H$96*1000000</f>
        <v>0</v>
      </c>
      <c r="AA2215">
        <f>'Energy consumption (raw)'!Y2165*Lists!$H$97</f>
        <v>0</v>
      </c>
      <c r="AB2215">
        <f>'Energy consumption (raw)'!Z2165*Lists!$H$96</f>
        <v>0</v>
      </c>
      <c r="AC2215">
        <f>'Energy consumption (raw)'!AA2165*Lists!$H$98</f>
        <v>0</v>
      </c>
      <c r="AD2215">
        <f>'Energy consumption (raw)'!AB2165*Lists!$H$99</f>
        <v>0</v>
      </c>
      <c r="AE2215">
        <f>'Energy consumption (raw)'!AC2165*Lists!$H$101</f>
        <v>0</v>
      </c>
      <c r="AF2215">
        <f>'Energy consumption (raw)'!AD2165*Lists!$H$101</f>
        <v>0</v>
      </c>
      <c r="AG2215">
        <f>'Energy consumption (raw)'!AE2165*Lists!$H$101</f>
        <v>0</v>
      </c>
      <c r="AH2215">
        <f>'Energy consumption (raw)'!AF2165*Lists!$H$100</f>
        <v>0</v>
      </c>
      <c r="AI2215" s="167">
        <f t="shared" si="151"/>
        <v>1682.3725551</v>
      </c>
      <c r="AJ2215" s="179">
        <f>'Energy consumption (raw)'!AG2165</f>
        <v>1682.3725551</v>
      </c>
      <c r="AK2215" s="179">
        <f>'Energy consumption (raw)'!AH2165</f>
        <v>1494</v>
      </c>
      <c r="AL2215">
        <f>IF(ROUND(AI2215,-3)=ROUND('Energy consumption (raw)'!AG2165,-3),1,0)</f>
        <v>1</v>
      </c>
      <c r="AM2215" s="179" t="str">
        <f>'Energy consumption (raw)'!AJ2165</f>
        <v>50. Ho Chi Minh</v>
      </c>
      <c r="AN2215">
        <f>VLOOKUP(AM2215,Lists!$F$9:$G$71,2,FALSE)</f>
        <v>1</v>
      </c>
    </row>
    <row r="2216" spans="2:40" x14ac:dyDescent="0.25">
      <c r="B2216" s="65" t="str">
        <f t="shared" si="149"/>
        <v>Industry2064</v>
      </c>
      <c r="C2216" s="179">
        <f>'Energy consumption (raw)'!B2166</f>
        <v>2064</v>
      </c>
      <c r="D2216" s="179">
        <f>'Energy consumption (raw)'!C2166</f>
        <v>0</v>
      </c>
      <c r="E2216" s="179">
        <f>'Energy consumption (raw)'!D2166</f>
        <v>0</v>
      </c>
      <c r="F2216" s="179" t="str">
        <f>'Energy consumption (raw)'!E2166</f>
        <v>Công nghiệp</v>
      </c>
      <c r="G2216" s="179" t="str">
        <f>'Energy consumption (raw)'!F2166</f>
        <v>Sản xuất sản phẩm từ plastic</v>
      </c>
      <c r="H2216" s="179" t="str">
        <f>'Energy consumption (raw)'!G2166</f>
        <v>Industry</v>
      </c>
      <c r="I2216" s="179" t="str">
        <f>'Energy consumption (raw)'!I2166</f>
        <v>22 Manufacture of rubber and plastics products</v>
      </c>
      <c r="J2216" s="179" t="str">
        <f>INDEX(Sector!$E$6:$E$46,MATCH('Energy consumption (toe)'!I2216,Sector!$B$6:$B$46,FALSE))</f>
        <v>Manufacture of rubber and plastics products</v>
      </c>
      <c r="K2216" s="179">
        <f>IFERROR('Energy consumption (raw)'!J2166*Lists!$H$84,)</f>
        <v>0</v>
      </c>
      <c r="L2216" s="179">
        <f>'Energy consumption (raw)'!K2166*Lists!$H$84</f>
        <v>3179.2030634000002</v>
      </c>
      <c r="M2216" s="179">
        <f>'Energy consumption (raw)'!L2166*Lists!$H$84</f>
        <v>0</v>
      </c>
      <c r="N2216" s="179">
        <f>'Energy consumption (raw)'!M2166*Lists!$H$84</f>
        <v>0</v>
      </c>
      <c r="O2216" s="178">
        <f t="shared" si="150"/>
        <v>3179.2030634000002</v>
      </c>
      <c r="P2216">
        <f>'Energy consumption (raw)'!N2166*Lists!$H$85</f>
        <v>0</v>
      </c>
      <c r="Q2216">
        <f>'Energy consumption (raw)'!O2166*Lists!$H$86</f>
        <v>0</v>
      </c>
      <c r="R2216">
        <f>'Energy consumption (raw)'!P2166*Lists!$H$87</f>
        <v>0</v>
      </c>
      <c r="S2216">
        <f>'Energy consumption (raw)'!Q2166*Lists!$H$88</f>
        <v>0</v>
      </c>
      <c r="T2216">
        <f>'Energy consumption (raw)'!R2166*Lists!$H$89</f>
        <v>0</v>
      </c>
      <c r="U2216">
        <f>'Energy consumption (raw)'!S2166*Lists!$H$90</f>
        <v>0</v>
      </c>
      <c r="V2216">
        <f>'Energy consumption (raw)'!T2166*Lists!$H$91</f>
        <v>0</v>
      </c>
      <c r="W2216">
        <f>'Energy consumption (raw)'!U2166*Lists!$H$92</f>
        <v>0</v>
      </c>
      <c r="X2216">
        <f>'Energy consumption (raw)'!V2166*Lists!$H$93</f>
        <v>0</v>
      </c>
      <c r="Y2216">
        <f>'Energy consumption (raw)'!W2166*Lists!$H$94</f>
        <v>0</v>
      </c>
      <c r="Z2216">
        <f>'Energy consumption (raw)'!X2166*Lists!$H$96*1000000</f>
        <v>0</v>
      </c>
      <c r="AA2216">
        <f>'Energy consumption (raw)'!Y2166*Lists!$H$97</f>
        <v>0</v>
      </c>
      <c r="AB2216">
        <f>'Energy consumption (raw)'!Z2166*Lists!$H$96</f>
        <v>0</v>
      </c>
      <c r="AC2216">
        <f>'Energy consumption (raw)'!AA2166*Lists!$H$98</f>
        <v>0</v>
      </c>
      <c r="AD2216">
        <f>'Energy consumption (raw)'!AB2166*Lists!$H$99</f>
        <v>0</v>
      </c>
      <c r="AE2216">
        <f>'Energy consumption (raw)'!AC2166*Lists!$H$101</f>
        <v>0</v>
      </c>
      <c r="AF2216">
        <f>'Energy consumption (raw)'!AD2166*Lists!$H$101</f>
        <v>0</v>
      </c>
      <c r="AG2216">
        <f>'Energy consumption (raw)'!AE2166*Lists!$H$101</f>
        <v>0</v>
      </c>
      <c r="AH2216">
        <f>'Energy consumption (raw)'!AF2166*Lists!$H$100</f>
        <v>0</v>
      </c>
      <c r="AI2216" s="167">
        <f t="shared" si="151"/>
        <v>3179.2030634000002</v>
      </c>
      <c r="AJ2216" s="179">
        <f>'Energy consumption (raw)'!AG2166</f>
        <v>3179.2030634000002</v>
      </c>
      <c r="AK2216" s="179">
        <f>'Energy consumption (raw)'!AH2166</f>
        <v>2315</v>
      </c>
      <c r="AL2216">
        <f>IF(ROUND(AI2216,-3)=ROUND('Energy consumption (raw)'!AG2166,-3),1,0)</f>
        <v>1</v>
      </c>
      <c r="AM2216" s="179" t="str">
        <f>'Energy consumption (raw)'!AJ2166</f>
        <v>50. Ho Chi Minh</v>
      </c>
      <c r="AN2216">
        <f>VLOOKUP(AM2216,Lists!$F$9:$G$71,2,FALSE)</f>
        <v>1</v>
      </c>
    </row>
    <row r="2217" spans="2:40" x14ac:dyDescent="0.25">
      <c r="B2217" s="65" t="str">
        <f t="shared" si="149"/>
        <v>Industry2065</v>
      </c>
      <c r="C2217" s="179">
        <f>'Energy consumption (raw)'!B2167</f>
        <v>2065</v>
      </c>
      <c r="D2217" s="179">
        <f>'Energy consumption (raw)'!C2167</f>
        <v>0</v>
      </c>
      <c r="E2217" s="179">
        <f>'Energy consumption (raw)'!D2167</f>
        <v>0</v>
      </c>
      <c r="F2217" s="179" t="str">
        <f>'Energy consumption (raw)'!E2167</f>
        <v>Công nghiệp</v>
      </c>
      <c r="G2217" s="179" t="str">
        <f>'Energy consumption (raw)'!F2167</f>
        <v>Sản xuất các sản phẩm khác bằng kim loại chưa được phân vào đâu</v>
      </c>
      <c r="H2217" s="179" t="str">
        <f>'Energy consumption (raw)'!G2167</f>
        <v>Industry</v>
      </c>
      <c r="I2217" s="179" t="str">
        <f>'Energy consumption (raw)'!I2167</f>
        <v>24 Manufacture of basic metals</v>
      </c>
      <c r="J2217" s="179" t="str">
        <f>INDEX(Sector!$E$6:$E$46,MATCH('Energy consumption (toe)'!I2217,Sector!$B$6:$B$46,FALSE))</f>
        <v>Manufacture of basic metals</v>
      </c>
      <c r="K2217" s="179">
        <f>IFERROR('Energy consumption (raw)'!J2167*Lists!$H$84,)</f>
        <v>1347.2847999000001</v>
      </c>
      <c r="L2217" s="179">
        <f>'Energy consumption (raw)'!K2167*Lists!$H$84</f>
        <v>1347.2847999000001</v>
      </c>
      <c r="M2217" s="179">
        <f>'Energy consumption (raw)'!L2167*Lists!$H$84</f>
        <v>0</v>
      </c>
      <c r="N2217" s="179">
        <f>'Energy consumption (raw)'!M2167*Lists!$H$84</f>
        <v>0</v>
      </c>
      <c r="O2217" s="178">
        <f t="shared" si="150"/>
        <v>1347.2847999000001</v>
      </c>
      <c r="P2217">
        <f>'Energy consumption (raw)'!N2167*Lists!$H$85</f>
        <v>0</v>
      </c>
      <c r="Q2217">
        <f>'Energy consumption (raw)'!O2167*Lists!$H$86</f>
        <v>0</v>
      </c>
      <c r="R2217">
        <f>'Energy consumption (raw)'!P2167*Lists!$H$87</f>
        <v>0</v>
      </c>
      <c r="S2217">
        <f>'Energy consumption (raw)'!Q2167*Lists!$H$88</f>
        <v>0</v>
      </c>
      <c r="T2217">
        <f>'Energy consumption (raw)'!R2167*Lists!$H$89</f>
        <v>0</v>
      </c>
      <c r="U2217">
        <f>'Energy consumption (raw)'!S2167*Lists!$H$90</f>
        <v>0</v>
      </c>
      <c r="V2217">
        <f>'Energy consumption (raw)'!T2167*Lists!$H$91</f>
        <v>0</v>
      </c>
      <c r="W2217">
        <f>'Energy consumption (raw)'!U2167*Lists!$H$92</f>
        <v>0</v>
      </c>
      <c r="X2217">
        <f>'Energy consumption (raw)'!V2167*Lists!$H$93</f>
        <v>0</v>
      </c>
      <c r="Y2217">
        <f>'Energy consumption (raw)'!W2167*Lists!$H$94</f>
        <v>0</v>
      </c>
      <c r="Z2217">
        <f>'Energy consumption (raw)'!X2167*Lists!$H$96*1000000</f>
        <v>0</v>
      </c>
      <c r="AA2217">
        <f>'Energy consumption (raw)'!Y2167*Lists!$H$97</f>
        <v>0</v>
      </c>
      <c r="AB2217">
        <f>'Energy consumption (raw)'!Z2167*Lists!$H$96</f>
        <v>0</v>
      </c>
      <c r="AC2217">
        <f>'Energy consumption (raw)'!AA2167*Lists!$H$98</f>
        <v>0</v>
      </c>
      <c r="AD2217">
        <f>'Energy consumption (raw)'!AB2167*Lists!$H$99</f>
        <v>0</v>
      </c>
      <c r="AE2217">
        <f>'Energy consumption (raw)'!AC2167*Lists!$H$101</f>
        <v>0</v>
      </c>
      <c r="AF2217">
        <f>'Energy consumption (raw)'!AD2167*Lists!$H$101</f>
        <v>0</v>
      </c>
      <c r="AG2217">
        <f>'Energy consumption (raw)'!AE2167*Lists!$H$101</f>
        <v>0</v>
      </c>
      <c r="AH2217">
        <f>'Energy consumption (raw)'!AF2167*Lists!$H$100</f>
        <v>0</v>
      </c>
      <c r="AI2217" s="167">
        <f t="shared" si="151"/>
        <v>1347.2847999000001</v>
      </c>
      <c r="AJ2217" s="179">
        <f>'Energy consumption (raw)'!AG2167</f>
        <v>1347.2847999000001</v>
      </c>
      <c r="AK2217" s="179">
        <f>'Energy consumption (raw)'!AH2167</f>
        <v>1605</v>
      </c>
      <c r="AL2217">
        <f>IF(ROUND(AI2217,-3)=ROUND('Energy consumption (raw)'!AG2167,-3),1,0)</f>
        <v>1</v>
      </c>
      <c r="AM2217" s="179" t="str">
        <f>'Energy consumption (raw)'!AJ2167</f>
        <v>50. Ho Chi Minh</v>
      </c>
      <c r="AN2217">
        <f>VLOOKUP(AM2217,Lists!$F$9:$G$71,2,FALSE)</f>
        <v>1</v>
      </c>
    </row>
    <row r="2218" spans="2:40" x14ac:dyDescent="0.25">
      <c r="B2218" s="65" t="str">
        <f t="shared" si="149"/>
        <v>Industry2066</v>
      </c>
      <c r="C2218" s="179">
        <f>'Energy consumption (raw)'!B2168</f>
        <v>2066</v>
      </c>
      <c r="D2218" s="179">
        <f>'Energy consumption (raw)'!C2168</f>
        <v>0</v>
      </c>
      <c r="E2218" s="179">
        <f>'Energy consumption (raw)'!D2168</f>
        <v>0</v>
      </c>
      <c r="F2218" s="179" t="str">
        <f>'Energy consumption (raw)'!E2168</f>
        <v>Công nghiệp</v>
      </c>
      <c r="G2218" s="179" t="str">
        <f>'Energy consumption (raw)'!F2168</f>
        <v>Khai thác, xử lý và phân phối nước</v>
      </c>
      <c r="H2218" s="179" t="str">
        <f>'Energy consumption (raw)'!G2168</f>
        <v>Industry</v>
      </c>
      <c r="I2218" s="179" t="str">
        <f>'Energy consumption (raw)'!I2168</f>
        <v>36 Water collection, treatment and supply</v>
      </c>
      <c r="J2218" s="179" t="str">
        <f>INDEX(Sector!$E$6:$E$46,MATCH('Energy consumption (toe)'!I2218,Sector!$B$6:$B$46,FALSE))</f>
        <v>Water collection, treatment and supply</v>
      </c>
      <c r="K2218" s="179">
        <f>IFERROR('Energy consumption (raw)'!J2168*Lists!$H$84,)</f>
        <v>0</v>
      </c>
      <c r="L2218" s="179">
        <f>'Energy consumption (raw)'!K2168*Lists!$H$84</f>
        <v>1773.6947015000001</v>
      </c>
      <c r="M2218" s="179">
        <f>'Energy consumption (raw)'!L2168*Lists!$H$84</f>
        <v>0</v>
      </c>
      <c r="N2218" s="179">
        <f>'Energy consumption (raw)'!M2168*Lists!$H$84</f>
        <v>0</v>
      </c>
      <c r="O2218" s="178">
        <f t="shared" si="150"/>
        <v>1773.6947015000001</v>
      </c>
      <c r="P2218">
        <f>'Energy consumption (raw)'!N2168*Lists!$H$85</f>
        <v>0</v>
      </c>
      <c r="Q2218">
        <f>'Energy consumption (raw)'!O2168*Lists!$H$86</f>
        <v>0</v>
      </c>
      <c r="R2218">
        <f>'Energy consumption (raw)'!P2168*Lists!$H$87</f>
        <v>0</v>
      </c>
      <c r="S2218">
        <f>'Energy consumption (raw)'!Q2168*Lists!$H$88</f>
        <v>0</v>
      </c>
      <c r="T2218">
        <f>'Energy consumption (raw)'!R2168*Lists!$H$89</f>
        <v>0</v>
      </c>
      <c r="U2218">
        <f>'Energy consumption (raw)'!S2168*Lists!$H$90</f>
        <v>0</v>
      </c>
      <c r="V2218">
        <f>'Energy consumption (raw)'!T2168*Lists!$H$91</f>
        <v>0</v>
      </c>
      <c r="W2218">
        <f>'Energy consumption (raw)'!U2168*Lists!$H$92</f>
        <v>0</v>
      </c>
      <c r="X2218">
        <f>'Energy consumption (raw)'!V2168*Lists!$H$93</f>
        <v>0</v>
      </c>
      <c r="Y2218">
        <f>'Energy consumption (raw)'!W2168*Lists!$H$94</f>
        <v>0</v>
      </c>
      <c r="Z2218">
        <f>'Energy consumption (raw)'!X2168*Lists!$H$96*1000000</f>
        <v>0</v>
      </c>
      <c r="AA2218">
        <f>'Energy consumption (raw)'!Y2168*Lists!$H$97</f>
        <v>0</v>
      </c>
      <c r="AB2218">
        <f>'Energy consumption (raw)'!Z2168*Lists!$H$96</f>
        <v>0</v>
      </c>
      <c r="AC2218">
        <f>'Energy consumption (raw)'!AA2168*Lists!$H$98</f>
        <v>0</v>
      </c>
      <c r="AD2218">
        <f>'Energy consumption (raw)'!AB2168*Lists!$H$99</f>
        <v>0</v>
      </c>
      <c r="AE2218">
        <f>'Energy consumption (raw)'!AC2168*Lists!$H$101</f>
        <v>0</v>
      </c>
      <c r="AF2218">
        <f>'Energy consumption (raw)'!AD2168*Lists!$H$101</f>
        <v>0</v>
      </c>
      <c r="AG2218">
        <f>'Energy consumption (raw)'!AE2168*Lists!$H$101</f>
        <v>0</v>
      </c>
      <c r="AH2218">
        <f>'Energy consumption (raw)'!AF2168*Lists!$H$100</f>
        <v>0</v>
      </c>
      <c r="AI2218" s="167">
        <f t="shared" si="151"/>
        <v>1773.6947015000001</v>
      </c>
      <c r="AJ2218" s="179">
        <f>'Energy consumption (raw)'!AG2168</f>
        <v>1773.6947015000001</v>
      </c>
      <c r="AK2218" s="179">
        <f>'Energy consumption (raw)'!AH2168</f>
        <v>1384</v>
      </c>
      <c r="AL2218">
        <f>IF(ROUND(AI2218,-3)=ROUND('Energy consumption (raw)'!AG2168,-3),1,0)</f>
        <v>1</v>
      </c>
      <c r="AM2218" s="179" t="str">
        <f>'Energy consumption (raw)'!AJ2168</f>
        <v>50. Ho Chi Minh</v>
      </c>
      <c r="AN2218">
        <f>VLOOKUP(AM2218,Lists!$F$9:$G$71,2,FALSE)</f>
        <v>1</v>
      </c>
    </row>
    <row r="2219" spans="2:40" x14ac:dyDescent="0.25">
      <c r="B2219" s="65" t="str">
        <f t="shared" si="149"/>
        <v>Industry2067</v>
      </c>
      <c r="C2219" s="179">
        <f>'Energy consumption (raw)'!B2169</f>
        <v>2067</v>
      </c>
      <c r="D2219" s="179">
        <f>'Energy consumption (raw)'!C2169</f>
        <v>0</v>
      </c>
      <c r="E2219" s="179">
        <f>'Energy consumption (raw)'!D2169</f>
        <v>0</v>
      </c>
      <c r="F2219" s="179" t="str">
        <f>'Energy consumption (raw)'!E2169</f>
        <v>Công nghiệp</v>
      </c>
      <c r="G2219" s="179" t="str">
        <f>'Energy consumption (raw)'!F2169</f>
        <v>Sản xuất sợi</v>
      </c>
      <c r="H2219" s="179" t="str">
        <f>'Energy consumption (raw)'!G2169</f>
        <v>Industry</v>
      </c>
      <c r="I2219" s="179" t="str">
        <f>'Energy consumption (raw)'!I2169</f>
        <v>13 Manufacture of textiles</v>
      </c>
      <c r="J2219" s="179" t="str">
        <f>INDEX(Sector!$E$6:$E$46,MATCH('Energy consumption (toe)'!I2219,Sector!$B$6:$B$46,FALSE))</f>
        <v>Manufacture of textiles</v>
      </c>
      <c r="K2219" s="179">
        <f>IFERROR('Energy consumption (raw)'!J2169*Lists!$H$84,)</f>
        <v>1023.5641714000001</v>
      </c>
      <c r="L2219" s="179">
        <f>'Energy consumption (raw)'!K2169*Lists!$H$84</f>
        <v>1723.9602626000001</v>
      </c>
      <c r="M2219" s="179">
        <f>'Energy consumption (raw)'!L2169*Lists!$H$84</f>
        <v>0</v>
      </c>
      <c r="N2219" s="179">
        <f>'Energy consumption (raw)'!M2169*Lists!$H$84</f>
        <v>0</v>
      </c>
      <c r="O2219" s="178">
        <f t="shared" si="150"/>
        <v>1723.9602626000001</v>
      </c>
      <c r="P2219">
        <f>'Energy consumption (raw)'!N2169*Lists!$H$85</f>
        <v>0</v>
      </c>
      <c r="Q2219">
        <f>'Energy consumption (raw)'!O2169*Lists!$H$86</f>
        <v>0</v>
      </c>
      <c r="R2219">
        <f>'Energy consumption (raw)'!P2169*Lists!$H$87</f>
        <v>0</v>
      </c>
      <c r="S2219">
        <f>'Energy consumption (raw)'!Q2169*Lists!$H$88</f>
        <v>0</v>
      </c>
      <c r="T2219">
        <f>'Energy consumption (raw)'!R2169*Lists!$H$89</f>
        <v>0</v>
      </c>
      <c r="U2219">
        <f>'Energy consumption (raw)'!S2169*Lists!$H$90</f>
        <v>0</v>
      </c>
      <c r="V2219">
        <f>'Energy consumption (raw)'!T2169*Lists!$H$91</f>
        <v>0</v>
      </c>
      <c r="W2219">
        <f>'Energy consumption (raw)'!U2169*Lists!$H$92</f>
        <v>0</v>
      </c>
      <c r="X2219">
        <f>'Energy consumption (raw)'!V2169*Lists!$H$93</f>
        <v>0</v>
      </c>
      <c r="Y2219">
        <f>'Energy consumption (raw)'!W2169*Lists!$H$94</f>
        <v>0</v>
      </c>
      <c r="Z2219">
        <f>'Energy consumption (raw)'!X2169*Lists!$H$96*1000000</f>
        <v>0</v>
      </c>
      <c r="AA2219">
        <f>'Energy consumption (raw)'!Y2169*Lists!$H$97</f>
        <v>0</v>
      </c>
      <c r="AB2219">
        <f>'Energy consumption (raw)'!Z2169*Lists!$H$96</f>
        <v>0</v>
      </c>
      <c r="AC2219">
        <f>'Energy consumption (raw)'!AA2169*Lists!$H$98</f>
        <v>0</v>
      </c>
      <c r="AD2219">
        <f>'Energy consumption (raw)'!AB2169*Lists!$H$99</f>
        <v>0</v>
      </c>
      <c r="AE2219">
        <f>'Energy consumption (raw)'!AC2169*Lists!$H$101</f>
        <v>0</v>
      </c>
      <c r="AF2219">
        <f>'Energy consumption (raw)'!AD2169*Lists!$H$101</f>
        <v>0</v>
      </c>
      <c r="AG2219">
        <f>'Energy consumption (raw)'!AE2169*Lists!$H$101</f>
        <v>0</v>
      </c>
      <c r="AH2219">
        <f>'Energy consumption (raw)'!AF2169*Lists!$H$100</f>
        <v>0</v>
      </c>
      <c r="AI2219" s="167">
        <f t="shared" si="151"/>
        <v>1723.9602626000001</v>
      </c>
      <c r="AJ2219" s="179">
        <f>'Energy consumption (raw)'!AG2169</f>
        <v>1723.9602626000001</v>
      </c>
      <c r="AK2219" s="179">
        <f>'Energy consumption (raw)'!AH2169</f>
        <v>1748</v>
      </c>
      <c r="AL2219">
        <f>IF(ROUND(AI2219,-3)=ROUND('Energy consumption (raw)'!AG2169,-3),1,0)</f>
        <v>1</v>
      </c>
      <c r="AM2219" s="179" t="str">
        <f>'Energy consumption (raw)'!AJ2169</f>
        <v>50. Ho Chi Minh</v>
      </c>
      <c r="AN2219">
        <f>VLOOKUP(AM2219,Lists!$F$9:$G$71,2,FALSE)</f>
        <v>1</v>
      </c>
    </row>
    <row r="2220" spans="2:40" x14ac:dyDescent="0.25">
      <c r="B2220" s="65" t="str">
        <f t="shared" si="149"/>
        <v>Industry2068</v>
      </c>
      <c r="C2220" s="179">
        <f>'Energy consumption (raw)'!B2170</f>
        <v>2068</v>
      </c>
      <c r="D2220" s="179">
        <f>'Energy consumption (raw)'!C2170</f>
        <v>0</v>
      </c>
      <c r="E2220" s="179">
        <f>'Energy consumption (raw)'!D2170</f>
        <v>0</v>
      </c>
      <c r="F2220" s="179" t="str">
        <f>'Energy consumption (raw)'!E2170</f>
        <v>Công nghiệp</v>
      </c>
      <c r="G2220" s="179" t="str">
        <f>'Energy consumption (raw)'!F2170</f>
        <v>Hoạt động kiến trúc và tư vấn kỹ thuật có liên quan</v>
      </c>
      <c r="H2220" s="179" t="str">
        <f>'Energy consumption (raw)'!G2170</f>
        <v>Industry</v>
      </c>
      <c r="I2220" s="179" t="str">
        <f>'Energy consumption (raw)'!I2170</f>
        <v>99 Other non-industry</v>
      </c>
      <c r="J2220" s="179" t="str">
        <f>INDEX(Sector!$E$6:$E$46,MATCH('Energy consumption (toe)'!I2220,Sector!$B$6:$B$46,FALSE))</f>
        <v>Other non-industry</v>
      </c>
      <c r="K2220" s="179">
        <f>IFERROR('Energy consumption (raw)'!J2170*Lists!$H$84,)</f>
        <v>1832.4660285000002</v>
      </c>
      <c r="L2220" s="179">
        <f>'Energy consumption (raw)'!K2170*Lists!$H$84</f>
        <v>1849.5225048000002</v>
      </c>
      <c r="M2220" s="179">
        <f>'Energy consumption (raw)'!L2170*Lists!$H$84</f>
        <v>0</v>
      </c>
      <c r="N2220" s="179">
        <f>'Energy consumption (raw)'!M2170*Lists!$H$84</f>
        <v>0</v>
      </c>
      <c r="O2220" s="178">
        <f t="shared" si="150"/>
        <v>1849.5225048000002</v>
      </c>
      <c r="P2220">
        <f>'Energy consumption (raw)'!N2170*Lists!$H$85</f>
        <v>0</v>
      </c>
      <c r="Q2220">
        <f>'Energy consumption (raw)'!O2170*Lists!$H$86</f>
        <v>0</v>
      </c>
      <c r="R2220">
        <f>'Energy consumption (raw)'!P2170*Lists!$H$87</f>
        <v>0</v>
      </c>
      <c r="S2220">
        <f>'Energy consumption (raw)'!Q2170*Lists!$H$88</f>
        <v>0</v>
      </c>
      <c r="T2220">
        <f>'Energy consumption (raw)'!R2170*Lists!$H$89</f>
        <v>0</v>
      </c>
      <c r="U2220">
        <f>'Energy consumption (raw)'!S2170*Lists!$H$90</f>
        <v>0</v>
      </c>
      <c r="V2220">
        <f>'Energy consumption (raw)'!T2170*Lists!$H$91</f>
        <v>0</v>
      </c>
      <c r="W2220">
        <f>'Energy consumption (raw)'!U2170*Lists!$H$92</f>
        <v>0</v>
      </c>
      <c r="X2220">
        <f>'Energy consumption (raw)'!V2170*Lists!$H$93</f>
        <v>0</v>
      </c>
      <c r="Y2220">
        <f>'Energy consumption (raw)'!W2170*Lists!$H$94</f>
        <v>0</v>
      </c>
      <c r="Z2220">
        <f>'Energy consumption (raw)'!X2170*Lists!$H$96*1000000</f>
        <v>0</v>
      </c>
      <c r="AA2220">
        <f>'Energy consumption (raw)'!Y2170*Lists!$H$97</f>
        <v>0</v>
      </c>
      <c r="AB2220">
        <f>'Energy consumption (raw)'!Z2170*Lists!$H$96</f>
        <v>0</v>
      </c>
      <c r="AC2220">
        <f>'Energy consumption (raw)'!AA2170*Lists!$H$98</f>
        <v>0</v>
      </c>
      <c r="AD2220">
        <f>'Energy consumption (raw)'!AB2170*Lists!$H$99</f>
        <v>0</v>
      </c>
      <c r="AE2220">
        <f>'Energy consumption (raw)'!AC2170*Lists!$H$101</f>
        <v>0</v>
      </c>
      <c r="AF2220">
        <f>'Energy consumption (raw)'!AD2170*Lists!$H$101</f>
        <v>0</v>
      </c>
      <c r="AG2220">
        <f>'Energy consumption (raw)'!AE2170*Lists!$H$101</f>
        <v>0</v>
      </c>
      <c r="AH2220">
        <f>'Energy consumption (raw)'!AF2170*Lists!$H$100</f>
        <v>0</v>
      </c>
      <c r="AI2220" s="167">
        <f t="shared" si="151"/>
        <v>1849.5225048000002</v>
      </c>
      <c r="AJ2220" s="179">
        <f>'Energy consumption (raw)'!AG2170</f>
        <v>1849.5225048000002</v>
      </c>
      <c r="AK2220" s="179">
        <f>'Energy consumption (raw)'!AH2170</f>
        <v>2661</v>
      </c>
      <c r="AL2220">
        <f>IF(ROUND(AI2220,-3)=ROUND('Energy consumption (raw)'!AG2170,-3),1,0)</f>
        <v>1</v>
      </c>
      <c r="AM2220" s="179" t="str">
        <f>'Energy consumption (raw)'!AJ2170</f>
        <v>50. Ho Chi Minh</v>
      </c>
      <c r="AN2220">
        <f>VLOOKUP(AM2220,Lists!$F$9:$G$71,2,FALSE)</f>
        <v>1</v>
      </c>
    </row>
    <row r="2221" spans="2:40" x14ac:dyDescent="0.25">
      <c r="B2221" s="65" t="str">
        <f t="shared" si="149"/>
        <v>Industry2069</v>
      </c>
      <c r="C2221" s="179">
        <f>'Energy consumption (raw)'!B2171</f>
        <v>2069</v>
      </c>
      <c r="D2221" s="179">
        <f>'Energy consumption (raw)'!C2171</f>
        <v>0</v>
      </c>
      <c r="E2221" s="179">
        <f>'Energy consumption (raw)'!D2171</f>
        <v>0</v>
      </c>
      <c r="F2221" s="179" t="str">
        <f>'Energy consumption (raw)'!E2171</f>
        <v>Công nghiệp</v>
      </c>
      <c r="G2221" s="179" t="str">
        <f>'Energy consumption (raw)'!F2171</f>
        <v>Sản xuất khác chưa biết phân vào đâu</v>
      </c>
      <c r="H2221" s="179" t="str">
        <f>'Energy consumption (raw)'!G2171</f>
        <v>Industry</v>
      </c>
      <c r="I2221" s="179" t="str">
        <f>'Energy consumption (raw)'!I2171</f>
        <v>32 Other manufacturing</v>
      </c>
      <c r="J2221" s="179" t="str">
        <f>INDEX(Sector!$E$6:$E$46,MATCH('Energy consumption (toe)'!I2221,Sector!$B$6:$B$46,FALSE))</f>
        <v>Other manufacturing</v>
      </c>
      <c r="K2221" s="179">
        <f>IFERROR('Energy consumption (raw)'!J2171*Lists!$H$84,)</f>
        <v>0</v>
      </c>
      <c r="L2221" s="179">
        <f>'Energy consumption (raw)'!K2171*Lists!$H$84</f>
        <v>2385.2267996</v>
      </c>
      <c r="M2221" s="179">
        <f>'Energy consumption (raw)'!L2171*Lists!$H$84</f>
        <v>0</v>
      </c>
      <c r="N2221" s="179">
        <f>'Energy consumption (raw)'!M2171*Lists!$H$84</f>
        <v>0</v>
      </c>
      <c r="O2221" s="178">
        <f t="shared" si="150"/>
        <v>2385.2267996</v>
      </c>
      <c r="P2221">
        <f>'Energy consumption (raw)'!N2171*Lists!$H$85</f>
        <v>0</v>
      </c>
      <c r="Q2221">
        <f>'Energy consumption (raw)'!O2171*Lists!$H$86</f>
        <v>0</v>
      </c>
      <c r="R2221">
        <f>'Energy consumption (raw)'!P2171*Lists!$H$87</f>
        <v>0</v>
      </c>
      <c r="S2221">
        <f>'Energy consumption (raw)'!Q2171*Lists!$H$88</f>
        <v>0</v>
      </c>
      <c r="T2221">
        <f>'Energy consumption (raw)'!R2171*Lists!$H$89</f>
        <v>0</v>
      </c>
      <c r="U2221">
        <f>'Energy consumption (raw)'!S2171*Lists!$H$90</f>
        <v>0</v>
      </c>
      <c r="V2221">
        <f>'Energy consumption (raw)'!T2171*Lists!$H$91</f>
        <v>0</v>
      </c>
      <c r="W2221">
        <f>'Energy consumption (raw)'!U2171*Lists!$H$92</f>
        <v>0</v>
      </c>
      <c r="X2221">
        <f>'Energy consumption (raw)'!V2171*Lists!$H$93</f>
        <v>0</v>
      </c>
      <c r="Y2221">
        <f>'Energy consumption (raw)'!W2171*Lists!$H$94</f>
        <v>0</v>
      </c>
      <c r="Z2221">
        <f>'Energy consumption (raw)'!X2171*Lists!$H$96*1000000</f>
        <v>0</v>
      </c>
      <c r="AA2221">
        <f>'Energy consumption (raw)'!Y2171*Lists!$H$97</f>
        <v>0</v>
      </c>
      <c r="AB2221">
        <f>'Energy consumption (raw)'!Z2171*Lists!$H$96</f>
        <v>0</v>
      </c>
      <c r="AC2221">
        <f>'Energy consumption (raw)'!AA2171*Lists!$H$98</f>
        <v>0</v>
      </c>
      <c r="AD2221">
        <f>'Energy consumption (raw)'!AB2171*Lists!$H$99</f>
        <v>0</v>
      </c>
      <c r="AE2221">
        <f>'Energy consumption (raw)'!AC2171*Lists!$H$101</f>
        <v>0</v>
      </c>
      <c r="AF2221">
        <f>'Energy consumption (raw)'!AD2171*Lists!$H$101</f>
        <v>0</v>
      </c>
      <c r="AG2221">
        <f>'Energy consumption (raw)'!AE2171*Lists!$H$101</f>
        <v>0</v>
      </c>
      <c r="AH2221">
        <f>'Energy consumption (raw)'!AF2171*Lists!$H$100</f>
        <v>0</v>
      </c>
      <c r="AI2221" s="167">
        <f t="shared" si="151"/>
        <v>2385.2267996</v>
      </c>
      <c r="AJ2221" s="179">
        <f>'Energy consumption (raw)'!AG2171</f>
        <v>2385.2267996</v>
      </c>
      <c r="AK2221" s="179">
        <f>'Energy consumption (raw)'!AH2171</f>
        <v>3276</v>
      </c>
      <c r="AL2221">
        <f>IF(ROUND(AI2221,-3)=ROUND('Energy consumption (raw)'!AG2171,-3),1,0)</f>
        <v>1</v>
      </c>
      <c r="AM2221" s="179" t="str">
        <f>'Energy consumption (raw)'!AJ2171</f>
        <v>50. Ho Chi Minh</v>
      </c>
      <c r="AN2221">
        <f>VLOOKUP(AM2221,Lists!$F$9:$G$71,2,FALSE)</f>
        <v>1</v>
      </c>
    </row>
    <row r="2222" spans="2:40" x14ac:dyDescent="0.25">
      <c r="B2222" s="65" t="str">
        <f t="shared" si="149"/>
        <v>Industry2070</v>
      </c>
      <c r="C2222" s="179">
        <f>'Energy consumption (raw)'!B2172</f>
        <v>2070</v>
      </c>
      <c r="D2222" s="179">
        <f>'Energy consumption (raw)'!C2172</f>
        <v>0</v>
      </c>
      <c r="E2222" s="179">
        <f>'Energy consumption (raw)'!D2172</f>
        <v>0</v>
      </c>
      <c r="F2222" s="179" t="str">
        <f>'Energy consumption (raw)'!E2172</f>
        <v>Công nghiệp</v>
      </c>
      <c r="G2222" s="179" t="str">
        <f>'Energy consumption (raw)'!F2172</f>
        <v>Sản xuất phụ tùng và bộ phận phụ trợ cho xe có động cơ và động cơ xe</v>
      </c>
      <c r="H2222" s="179" t="str">
        <f>'Energy consumption (raw)'!G2172</f>
        <v>Industry</v>
      </c>
      <c r="I2222" s="179" t="str">
        <f>'Energy consumption (raw)'!I2172</f>
        <v>29 Manufacture of motor vehicles, trailers and semi-trailers</v>
      </c>
      <c r="J2222" s="179" t="str">
        <f>INDEX(Sector!$E$6:$E$46,MATCH('Energy consumption (toe)'!I2222,Sector!$B$6:$B$46,FALSE))</f>
        <v>Manufacture of motor vehicles, trailers and semi-trailers</v>
      </c>
      <c r="K2222" s="179">
        <f>IFERROR('Energy consumption (raw)'!J2172*Lists!$H$84,)</f>
        <v>0</v>
      </c>
      <c r="L2222" s="179">
        <f>'Energy consumption (raw)'!K2172*Lists!$H$84</f>
        <v>1538.0864708000001</v>
      </c>
      <c r="M2222" s="179">
        <f>'Energy consumption (raw)'!L2172*Lists!$H$84</f>
        <v>0</v>
      </c>
      <c r="N2222" s="179">
        <f>'Energy consumption (raw)'!M2172*Lists!$H$84</f>
        <v>0</v>
      </c>
      <c r="O2222" s="178">
        <f t="shared" si="150"/>
        <v>1538.0864708000001</v>
      </c>
      <c r="P2222">
        <f>'Energy consumption (raw)'!N2172*Lists!$H$85</f>
        <v>0</v>
      </c>
      <c r="Q2222">
        <f>'Energy consumption (raw)'!O2172*Lists!$H$86</f>
        <v>0</v>
      </c>
      <c r="R2222">
        <f>'Energy consumption (raw)'!P2172*Lists!$H$87</f>
        <v>0</v>
      </c>
      <c r="S2222">
        <f>'Energy consumption (raw)'!Q2172*Lists!$H$88</f>
        <v>0</v>
      </c>
      <c r="T2222">
        <f>'Energy consumption (raw)'!R2172*Lists!$H$89</f>
        <v>0</v>
      </c>
      <c r="U2222">
        <f>'Energy consumption (raw)'!S2172*Lists!$H$90</f>
        <v>0</v>
      </c>
      <c r="V2222">
        <f>'Energy consumption (raw)'!T2172*Lists!$H$91</f>
        <v>0</v>
      </c>
      <c r="W2222">
        <f>'Energy consumption (raw)'!U2172*Lists!$H$92</f>
        <v>0</v>
      </c>
      <c r="X2222">
        <f>'Energy consumption (raw)'!V2172*Lists!$H$93</f>
        <v>0</v>
      </c>
      <c r="Y2222">
        <f>'Energy consumption (raw)'!W2172*Lists!$H$94</f>
        <v>0</v>
      </c>
      <c r="Z2222">
        <f>'Energy consumption (raw)'!X2172*Lists!$H$96*1000000</f>
        <v>0</v>
      </c>
      <c r="AA2222">
        <f>'Energy consumption (raw)'!Y2172*Lists!$H$97</f>
        <v>0</v>
      </c>
      <c r="AB2222">
        <f>'Energy consumption (raw)'!Z2172*Lists!$H$96</f>
        <v>0</v>
      </c>
      <c r="AC2222">
        <f>'Energy consumption (raw)'!AA2172*Lists!$H$98</f>
        <v>0</v>
      </c>
      <c r="AD2222">
        <f>'Energy consumption (raw)'!AB2172*Lists!$H$99</f>
        <v>0</v>
      </c>
      <c r="AE2222">
        <f>'Energy consumption (raw)'!AC2172*Lists!$H$101</f>
        <v>0</v>
      </c>
      <c r="AF2222">
        <f>'Energy consumption (raw)'!AD2172*Lists!$H$101</f>
        <v>0</v>
      </c>
      <c r="AG2222">
        <f>'Energy consumption (raw)'!AE2172*Lists!$H$101</f>
        <v>0</v>
      </c>
      <c r="AH2222">
        <f>'Energy consumption (raw)'!AF2172*Lists!$H$100</f>
        <v>0</v>
      </c>
      <c r="AI2222" s="167">
        <f t="shared" si="151"/>
        <v>1538.0864708000001</v>
      </c>
      <c r="AJ2222" s="179">
        <f>'Energy consumption (raw)'!AG2172</f>
        <v>1538.0864708000001</v>
      </c>
      <c r="AK2222" s="179">
        <f>'Energy consumption (raw)'!AH2172</f>
        <v>1614</v>
      </c>
      <c r="AL2222">
        <f>IF(ROUND(AI2222,-3)=ROUND('Energy consumption (raw)'!AG2172,-3),1,0)</f>
        <v>1</v>
      </c>
      <c r="AM2222" s="179" t="str">
        <f>'Energy consumption (raw)'!AJ2172</f>
        <v>50. Ho Chi Minh</v>
      </c>
      <c r="AN2222">
        <f>VLOOKUP(AM2222,Lists!$F$9:$G$71,2,FALSE)</f>
        <v>1</v>
      </c>
    </row>
    <row r="2223" spans="2:40" x14ac:dyDescent="0.25">
      <c r="B2223" s="65" t="str">
        <f t="shared" si="149"/>
        <v>Industry2071</v>
      </c>
      <c r="C2223" s="179">
        <f>'Energy consumption (raw)'!B2173</f>
        <v>2071</v>
      </c>
      <c r="D2223" s="179">
        <f>'Energy consumption (raw)'!C2173</f>
        <v>0</v>
      </c>
      <c r="E2223" s="179">
        <f>'Energy consumption (raw)'!D2173</f>
        <v>0</v>
      </c>
      <c r="F2223" s="179" t="str">
        <f>'Energy consumption (raw)'!E2173</f>
        <v>Công nghiệp</v>
      </c>
      <c r="G2223" s="179" t="str">
        <f>'Energy consumption (raw)'!F2173</f>
        <v>Sản xuất chế biến thực phẩm</v>
      </c>
      <c r="H2223" s="179" t="str">
        <f>'Energy consumption (raw)'!G2173</f>
        <v>Industry</v>
      </c>
      <c r="I2223" s="179" t="str">
        <f>'Energy consumption (raw)'!I2173</f>
        <v>10 Manufacture of food products</v>
      </c>
      <c r="J2223" s="179" t="str">
        <f>INDEX(Sector!$E$6:$E$46,MATCH('Energy consumption (toe)'!I2223,Sector!$B$6:$B$46,FALSE))</f>
        <v>Manufacture of food products</v>
      </c>
      <c r="K2223" s="179">
        <f>IFERROR('Energy consumption (raw)'!J2173*Lists!$H$84,)</f>
        <v>0</v>
      </c>
      <c r="L2223" s="179">
        <f>'Energy consumption (raw)'!K2173*Lists!$H$84</f>
        <v>2241.7342802000003</v>
      </c>
      <c r="M2223" s="179">
        <f>'Energy consumption (raw)'!L2173*Lists!$H$84</f>
        <v>0</v>
      </c>
      <c r="N2223" s="179">
        <f>'Energy consumption (raw)'!M2173*Lists!$H$84</f>
        <v>0</v>
      </c>
      <c r="O2223" s="178">
        <f t="shared" si="150"/>
        <v>2241.7342802000003</v>
      </c>
      <c r="P2223">
        <f>'Energy consumption (raw)'!N2173*Lists!$H$85</f>
        <v>0</v>
      </c>
      <c r="Q2223">
        <f>'Energy consumption (raw)'!O2173*Lists!$H$86</f>
        <v>0</v>
      </c>
      <c r="R2223">
        <f>'Energy consumption (raw)'!P2173*Lists!$H$87</f>
        <v>0</v>
      </c>
      <c r="S2223">
        <f>'Energy consumption (raw)'!Q2173*Lists!$H$88</f>
        <v>0</v>
      </c>
      <c r="T2223">
        <f>'Energy consumption (raw)'!R2173*Lists!$H$89</f>
        <v>0</v>
      </c>
      <c r="U2223">
        <f>'Energy consumption (raw)'!S2173*Lists!$H$90</f>
        <v>0</v>
      </c>
      <c r="V2223">
        <f>'Energy consumption (raw)'!T2173*Lists!$H$91</f>
        <v>0</v>
      </c>
      <c r="W2223">
        <f>'Energy consumption (raw)'!U2173*Lists!$H$92</f>
        <v>0</v>
      </c>
      <c r="X2223">
        <f>'Energy consumption (raw)'!V2173*Lists!$H$93</f>
        <v>0</v>
      </c>
      <c r="Y2223">
        <f>'Energy consumption (raw)'!W2173*Lists!$H$94</f>
        <v>0</v>
      </c>
      <c r="Z2223">
        <f>'Energy consumption (raw)'!X2173*Lists!$H$96*1000000</f>
        <v>0</v>
      </c>
      <c r="AA2223">
        <f>'Energy consumption (raw)'!Y2173*Lists!$H$97</f>
        <v>0</v>
      </c>
      <c r="AB2223">
        <f>'Energy consumption (raw)'!Z2173*Lists!$H$96</f>
        <v>0</v>
      </c>
      <c r="AC2223">
        <f>'Energy consumption (raw)'!AA2173*Lists!$H$98</f>
        <v>0</v>
      </c>
      <c r="AD2223">
        <f>'Energy consumption (raw)'!AB2173*Lists!$H$99</f>
        <v>0</v>
      </c>
      <c r="AE2223">
        <f>'Energy consumption (raw)'!AC2173*Lists!$H$101</f>
        <v>0</v>
      </c>
      <c r="AF2223">
        <f>'Energy consumption (raw)'!AD2173*Lists!$H$101</f>
        <v>0</v>
      </c>
      <c r="AG2223">
        <f>'Energy consumption (raw)'!AE2173*Lists!$H$101</f>
        <v>0</v>
      </c>
      <c r="AH2223">
        <f>'Energy consumption (raw)'!AF2173*Lists!$H$100</f>
        <v>0</v>
      </c>
      <c r="AI2223" s="167">
        <f t="shared" si="151"/>
        <v>2241.7342802000003</v>
      </c>
      <c r="AJ2223" s="179">
        <f>'Energy consumption (raw)'!AG2173</f>
        <v>2241.7342802000003</v>
      </c>
      <c r="AK2223" s="179">
        <f>'Energy consumption (raw)'!AH2173</f>
        <v>2209</v>
      </c>
      <c r="AL2223">
        <f>IF(ROUND(AI2223,-3)=ROUND('Energy consumption (raw)'!AG2173,-3),1,0)</f>
        <v>1</v>
      </c>
      <c r="AM2223" s="179" t="str">
        <f>'Energy consumption (raw)'!AJ2173</f>
        <v>50. Ho Chi Minh</v>
      </c>
      <c r="AN2223">
        <f>VLOOKUP(AM2223,Lists!$F$9:$G$71,2,FALSE)</f>
        <v>1</v>
      </c>
    </row>
    <row r="2224" spans="2:40" x14ac:dyDescent="0.25">
      <c r="B2224" s="65" t="str">
        <f t="shared" si="149"/>
        <v>Industry2072</v>
      </c>
      <c r="C2224" s="179">
        <f>'Energy consumption (raw)'!B2174</f>
        <v>2072</v>
      </c>
      <c r="D2224" s="179">
        <f>'Energy consumption (raw)'!C2174</f>
        <v>0</v>
      </c>
      <c r="E2224" s="179">
        <f>'Energy consumption (raw)'!D2174</f>
        <v>0</v>
      </c>
      <c r="F2224" s="179" t="str">
        <f>'Energy consumption (raw)'!E2174</f>
        <v>Công nghiệp</v>
      </c>
      <c r="G2224" s="179" t="str">
        <f>'Energy consumption (raw)'!F2174</f>
        <v>Viễn thông</v>
      </c>
      <c r="H2224" s="179" t="str">
        <f>'Energy consumption (raw)'!G2174</f>
        <v>Industry</v>
      </c>
      <c r="I2224" s="179" t="str">
        <f>'Energy consumption (raw)'!I2174</f>
        <v>26 Manufacture of computer, electronic and optical products</v>
      </c>
      <c r="J2224" s="179" t="str">
        <f>INDEX(Sector!$E$6:$E$46,MATCH('Energy consumption (toe)'!I2224,Sector!$B$6:$B$46,FALSE))</f>
        <v>Manufacture of computer, electronic and optical products</v>
      </c>
      <c r="K2224" s="179">
        <f>IFERROR('Energy consumption (raw)'!J2174*Lists!$H$84,)</f>
        <v>0</v>
      </c>
      <c r="L2224" s="179">
        <f>'Energy consumption (raw)'!K2174*Lists!$H$84</f>
        <v>6277.2531219000002</v>
      </c>
      <c r="M2224" s="179">
        <f>'Energy consumption (raw)'!L2174*Lists!$H$84</f>
        <v>0</v>
      </c>
      <c r="N2224" s="179">
        <f>'Energy consumption (raw)'!M2174*Lists!$H$84</f>
        <v>0</v>
      </c>
      <c r="O2224" s="178">
        <f t="shared" si="150"/>
        <v>6277.2531219000002</v>
      </c>
      <c r="P2224">
        <f>'Energy consumption (raw)'!N2174*Lists!$H$85</f>
        <v>0</v>
      </c>
      <c r="Q2224">
        <f>'Energy consumption (raw)'!O2174*Lists!$H$86</f>
        <v>0</v>
      </c>
      <c r="R2224">
        <f>'Energy consumption (raw)'!P2174*Lists!$H$87</f>
        <v>0</v>
      </c>
      <c r="S2224">
        <f>'Energy consumption (raw)'!Q2174*Lists!$H$88</f>
        <v>0</v>
      </c>
      <c r="T2224">
        <f>'Energy consumption (raw)'!R2174*Lists!$H$89</f>
        <v>0</v>
      </c>
      <c r="U2224">
        <f>'Energy consumption (raw)'!S2174*Lists!$H$90</f>
        <v>0</v>
      </c>
      <c r="V2224">
        <f>'Energy consumption (raw)'!T2174*Lists!$H$91</f>
        <v>0</v>
      </c>
      <c r="W2224">
        <f>'Energy consumption (raw)'!U2174*Lists!$H$92</f>
        <v>0</v>
      </c>
      <c r="X2224">
        <f>'Energy consumption (raw)'!V2174*Lists!$H$93</f>
        <v>0</v>
      </c>
      <c r="Y2224">
        <f>'Energy consumption (raw)'!W2174*Lists!$H$94</f>
        <v>0</v>
      </c>
      <c r="Z2224">
        <f>'Energy consumption (raw)'!X2174*Lists!$H$96*1000000</f>
        <v>0</v>
      </c>
      <c r="AA2224">
        <f>'Energy consumption (raw)'!Y2174*Lists!$H$97</f>
        <v>0</v>
      </c>
      <c r="AB2224">
        <f>'Energy consumption (raw)'!Z2174*Lists!$H$96</f>
        <v>0</v>
      </c>
      <c r="AC2224">
        <f>'Energy consumption (raw)'!AA2174*Lists!$H$98</f>
        <v>0</v>
      </c>
      <c r="AD2224">
        <f>'Energy consumption (raw)'!AB2174*Lists!$H$99</f>
        <v>0</v>
      </c>
      <c r="AE2224">
        <f>'Energy consumption (raw)'!AC2174*Lists!$H$101</f>
        <v>0</v>
      </c>
      <c r="AF2224">
        <f>'Energy consumption (raw)'!AD2174*Lists!$H$101</f>
        <v>0</v>
      </c>
      <c r="AG2224">
        <f>'Energy consumption (raw)'!AE2174*Lists!$H$101</f>
        <v>0</v>
      </c>
      <c r="AH2224">
        <f>'Energy consumption (raw)'!AF2174*Lists!$H$100</f>
        <v>0</v>
      </c>
      <c r="AI2224" s="167">
        <f t="shared" si="151"/>
        <v>6277.2531219000002</v>
      </c>
      <c r="AJ2224" s="179">
        <f>'Energy consumption (raw)'!AG2174</f>
        <v>6277.2531219000002</v>
      </c>
      <c r="AK2224" s="179">
        <f>'Energy consumption (raw)'!AH2174</f>
        <v>5681</v>
      </c>
      <c r="AL2224">
        <f>IF(ROUND(AI2224,-3)=ROUND('Energy consumption (raw)'!AG2174,-3),1,0)</f>
        <v>1</v>
      </c>
      <c r="AM2224" s="179" t="str">
        <f>'Energy consumption (raw)'!AJ2174</f>
        <v>50. Ho Chi Minh</v>
      </c>
      <c r="AN2224">
        <f>VLOOKUP(AM2224,Lists!$F$9:$G$71,2,FALSE)</f>
        <v>1</v>
      </c>
    </row>
    <row r="2225" spans="2:40" x14ac:dyDescent="0.25">
      <c r="B2225" s="65" t="str">
        <f t="shared" si="149"/>
        <v>Industry2073</v>
      </c>
      <c r="C2225" s="179">
        <f>'Energy consumption (raw)'!B2175</f>
        <v>2073</v>
      </c>
      <c r="D2225" s="179">
        <f>'Energy consumption (raw)'!C2175</f>
        <v>0</v>
      </c>
      <c r="E2225" s="179">
        <f>'Energy consumption (raw)'!D2175</f>
        <v>0</v>
      </c>
      <c r="F2225" s="179" t="str">
        <f>'Energy consumption (raw)'!E2175</f>
        <v>Công nghiệp</v>
      </c>
      <c r="G2225" s="179" t="str">
        <f>'Energy consumption (raw)'!F2175</f>
        <v>Chế biến sữa và các sản phẩm từ sữa</v>
      </c>
      <c r="H2225" s="179" t="str">
        <f>'Energy consumption (raw)'!G2175</f>
        <v>Industry</v>
      </c>
      <c r="I2225" s="179" t="str">
        <f>'Energy consumption (raw)'!I2175</f>
        <v>10 Manufacture of food products</v>
      </c>
      <c r="J2225" s="179" t="str">
        <f>INDEX(Sector!$E$6:$E$46,MATCH('Energy consumption (toe)'!I2225,Sector!$B$6:$B$46,FALSE))</f>
        <v>Manufacture of food products</v>
      </c>
      <c r="K2225" s="179">
        <f>IFERROR('Energy consumption (raw)'!J2175*Lists!$H$84,)</f>
        <v>1903.9836156000001</v>
      </c>
      <c r="L2225" s="179">
        <f>'Energy consumption (raw)'!K2175*Lists!$H$84</f>
        <v>2245.9383379999999</v>
      </c>
      <c r="M2225" s="179">
        <f>'Energy consumption (raw)'!L2175*Lists!$H$84</f>
        <v>0</v>
      </c>
      <c r="N2225" s="179">
        <f>'Energy consumption (raw)'!M2175*Lists!$H$84</f>
        <v>0</v>
      </c>
      <c r="O2225" s="178">
        <f t="shared" si="150"/>
        <v>2245.9383379999999</v>
      </c>
      <c r="P2225">
        <f>'Energy consumption (raw)'!N2175*Lists!$H$85</f>
        <v>0</v>
      </c>
      <c r="Q2225">
        <f>'Energy consumption (raw)'!O2175*Lists!$H$86</f>
        <v>0</v>
      </c>
      <c r="R2225">
        <f>'Energy consumption (raw)'!P2175*Lists!$H$87</f>
        <v>0</v>
      </c>
      <c r="S2225">
        <f>'Energy consumption (raw)'!Q2175*Lists!$H$88</f>
        <v>0</v>
      </c>
      <c r="T2225">
        <f>'Energy consumption (raw)'!R2175*Lists!$H$89</f>
        <v>7.2317999999999998</v>
      </c>
      <c r="U2225">
        <f>'Energy consumption (raw)'!S2175*Lists!$H$90</f>
        <v>0</v>
      </c>
      <c r="V2225">
        <f>'Energy consumption (raw)'!T2175*Lists!$H$91</f>
        <v>72.171000000000006</v>
      </c>
      <c r="W2225">
        <f>'Energy consumption (raw)'!U2175*Lists!$H$92</f>
        <v>0</v>
      </c>
      <c r="X2225">
        <f>'Energy consumption (raw)'!V2175*Lists!$H$93</f>
        <v>0</v>
      </c>
      <c r="Y2225">
        <f>'Energy consumption (raw)'!W2175*Lists!$H$94</f>
        <v>0</v>
      </c>
      <c r="Z2225">
        <f>'Energy consumption (raw)'!X2175*Lists!$H$96*1000000</f>
        <v>0</v>
      </c>
      <c r="AA2225">
        <f>'Energy consumption (raw)'!Y2175*Lists!$H$97</f>
        <v>10.921800000000001</v>
      </c>
      <c r="AB2225">
        <f>'Energy consumption (raw)'!Z2175*Lists!$H$96</f>
        <v>0</v>
      </c>
      <c r="AC2225">
        <f>'Energy consumption (raw)'!AA2175*Lists!$H$98</f>
        <v>0</v>
      </c>
      <c r="AD2225">
        <f>'Energy consumption (raw)'!AB2175*Lists!$H$99</f>
        <v>0</v>
      </c>
      <c r="AE2225">
        <f>'Energy consumption (raw)'!AC2175*Lists!$H$101</f>
        <v>0</v>
      </c>
      <c r="AF2225">
        <f>'Energy consumption (raw)'!AD2175*Lists!$H$101</f>
        <v>0</v>
      </c>
      <c r="AG2225">
        <f>'Energy consumption (raw)'!AE2175*Lists!$H$101</f>
        <v>0</v>
      </c>
      <c r="AH2225">
        <f>'Energy consumption (raw)'!AF2175*Lists!$H$100</f>
        <v>0</v>
      </c>
      <c r="AI2225" s="167">
        <f t="shared" si="151"/>
        <v>2336.2629379999998</v>
      </c>
      <c r="AJ2225" s="179">
        <f>'Energy consumption (raw)'!AG2175</f>
        <v>2336.2629379999998</v>
      </c>
      <c r="AK2225" s="179">
        <f>'Energy consumption (raw)'!AH2175</f>
        <v>2285</v>
      </c>
      <c r="AL2225">
        <f>IF(ROUND(AI2225,-3)=ROUND('Energy consumption (raw)'!AG2175,-3),1,0)</f>
        <v>1</v>
      </c>
      <c r="AM2225" s="179" t="str">
        <f>'Energy consumption (raw)'!AJ2175</f>
        <v>50. Ho Chi Minh</v>
      </c>
      <c r="AN2225">
        <f>VLOOKUP(AM2225,Lists!$F$9:$G$71,2,FALSE)</f>
        <v>1</v>
      </c>
    </row>
    <row r="2226" spans="2:40" x14ac:dyDescent="0.25">
      <c r="B2226" s="65" t="str">
        <f t="shared" si="149"/>
        <v>Industry2074</v>
      </c>
      <c r="C2226" s="179">
        <f>'Energy consumption (raw)'!B2176</f>
        <v>2074</v>
      </c>
      <c r="D2226" s="179">
        <f>'Energy consumption (raw)'!C2176</f>
        <v>0</v>
      </c>
      <c r="E2226" s="179">
        <f>'Energy consumption (raw)'!D2176</f>
        <v>0</v>
      </c>
      <c r="F2226" s="179" t="str">
        <f>'Energy consumption (raw)'!E2176</f>
        <v>Công nghiệp</v>
      </c>
      <c r="G2226" s="179" t="str">
        <f>'Energy consumption (raw)'!F2176</f>
        <v>Sản xuất hàng may mặc (Trừ trang phục)</v>
      </c>
      <c r="H2226" s="179" t="str">
        <f>'Energy consumption (raw)'!G2176</f>
        <v>Industry</v>
      </c>
      <c r="I2226" s="179" t="str">
        <f>'Energy consumption (raw)'!I2176</f>
        <v>13 Manufacture of textiles</v>
      </c>
      <c r="J2226" s="179" t="str">
        <f>INDEX(Sector!$E$6:$E$46,MATCH('Energy consumption (toe)'!I2226,Sector!$B$6:$B$46,FALSE))</f>
        <v>Manufacture of textiles</v>
      </c>
      <c r="K2226" s="179">
        <f>IFERROR('Energy consumption (raw)'!J2176*Lists!$H$84,)</f>
        <v>0</v>
      </c>
      <c r="L2226" s="179">
        <f>'Energy consumption (raw)'!K2176*Lists!$H$84</f>
        <v>1734.6406000000002</v>
      </c>
      <c r="M2226" s="179">
        <f>'Energy consumption (raw)'!L2176*Lists!$H$84</f>
        <v>0</v>
      </c>
      <c r="N2226" s="179">
        <f>'Energy consumption (raw)'!M2176*Lists!$H$84</f>
        <v>0</v>
      </c>
      <c r="O2226" s="178">
        <f t="shared" si="150"/>
        <v>1734.6406000000002</v>
      </c>
      <c r="P2226">
        <f>'Energy consumption (raw)'!N2176*Lists!$H$85</f>
        <v>0</v>
      </c>
      <c r="Q2226">
        <f>'Energy consumption (raw)'!O2176*Lists!$H$86</f>
        <v>0</v>
      </c>
      <c r="R2226">
        <f>'Energy consumption (raw)'!P2176*Lists!$H$87</f>
        <v>0</v>
      </c>
      <c r="S2226">
        <f>'Energy consumption (raw)'!Q2176*Lists!$H$88</f>
        <v>0</v>
      </c>
      <c r="T2226">
        <f>'Energy consumption (raw)'!R2176*Lists!$H$89</f>
        <v>0</v>
      </c>
      <c r="U2226">
        <f>'Energy consumption (raw)'!S2176*Lists!$H$90</f>
        <v>0</v>
      </c>
      <c r="V2226">
        <f>'Energy consumption (raw)'!T2176*Lists!$H$91</f>
        <v>0</v>
      </c>
      <c r="W2226">
        <f>'Energy consumption (raw)'!U2176*Lists!$H$92</f>
        <v>0</v>
      </c>
      <c r="X2226">
        <f>'Energy consumption (raw)'!V2176*Lists!$H$93</f>
        <v>0</v>
      </c>
      <c r="Y2226">
        <f>'Energy consumption (raw)'!W2176*Lists!$H$94</f>
        <v>0</v>
      </c>
      <c r="Z2226">
        <f>'Energy consumption (raw)'!X2176*Lists!$H$96*1000000</f>
        <v>0</v>
      </c>
      <c r="AA2226">
        <f>'Energy consumption (raw)'!Y2176*Lists!$H$97</f>
        <v>0</v>
      </c>
      <c r="AB2226">
        <f>'Energy consumption (raw)'!Z2176*Lists!$H$96</f>
        <v>0</v>
      </c>
      <c r="AC2226">
        <f>'Energy consumption (raw)'!AA2176*Lists!$H$98</f>
        <v>0</v>
      </c>
      <c r="AD2226">
        <f>'Energy consumption (raw)'!AB2176*Lists!$H$99</f>
        <v>0</v>
      </c>
      <c r="AE2226">
        <f>'Energy consumption (raw)'!AC2176*Lists!$H$101</f>
        <v>0</v>
      </c>
      <c r="AF2226">
        <f>'Energy consumption (raw)'!AD2176*Lists!$H$101</f>
        <v>0</v>
      </c>
      <c r="AG2226">
        <f>'Energy consumption (raw)'!AE2176*Lists!$H$101</f>
        <v>0</v>
      </c>
      <c r="AH2226">
        <f>'Energy consumption (raw)'!AF2176*Lists!$H$100</f>
        <v>0</v>
      </c>
      <c r="AI2226" s="167">
        <f t="shared" si="151"/>
        <v>1734.6406000000002</v>
      </c>
      <c r="AJ2226" s="179">
        <f>'Energy consumption (raw)'!AG2176</f>
        <v>1734.6406000000002</v>
      </c>
      <c r="AK2226" s="179">
        <f>'Energy consumption (raw)'!AH2176</f>
        <v>1949</v>
      </c>
      <c r="AL2226">
        <f>IF(ROUND(AI2226,-3)=ROUND('Energy consumption (raw)'!AG2176,-3),1,0)</f>
        <v>1</v>
      </c>
      <c r="AM2226" s="179" t="str">
        <f>'Energy consumption (raw)'!AJ2176</f>
        <v>50. Ho Chi Minh</v>
      </c>
      <c r="AN2226">
        <f>VLOOKUP(AM2226,Lists!$F$9:$G$71,2,FALSE)</f>
        <v>1</v>
      </c>
    </row>
    <row r="2227" spans="2:40" x14ac:dyDescent="0.25">
      <c r="B2227" s="65" t="str">
        <f t="shared" si="149"/>
        <v>Industry2075</v>
      </c>
      <c r="C2227" s="179">
        <f>'Energy consumption (raw)'!B2177</f>
        <v>2075</v>
      </c>
      <c r="D2227" s="179">
        <f>'Energy consumption (raw)'!C2177</f>
        <v>0</v>
      </c>
      <c r="E2227" s="179">
        <f>'Energy consumption (raw)'!D2177</f>
        <v>0</v>
      </c>
      <c r="F2227" s="179" t="str">
        <f>'Energy consumption (raw)'!E2177</f>
        <v>Công nghiệp</v>
      </c>
      <c r="G2227" s="179" t="str">
        <f>'Energy consumption (raw)'!F2177</f>
        <v>May trang phục trừ trang phục từ da lông thú</v>
      </c>
      <c r="H2227" s="179" t="str">
        <f>'Energy consumption (raw)'!G2177</f>
        <v>Industry</v>
      </c>
      <c r="I2227" s="179" t="str">
        <f>'Energy consumption (raw)'!I2177</f>
        <v>13 Manufacture of textiles</v>
      </c>
      <c r="J2227" s="179" t="str">
        <f>INDEX(Sector!$E$6:$E$46,MATCH('Energy consumption (toe)'!I2227,Sector!$B$6:$B$46,FALSE))</f>
        <v>Manufacture of textiles</v>
      </c>
      <c r="K2227" s="179">
        <f>IFERROR('Energy consumption (raw)'!J2177*Lists!$H$84,)</f>
        <v>754.44321510000009</v>
      </c>
      <c r="L2227" s="179">
        <f>'Energy consumption (raw)'!K2177*Lists!$H$84</f>
        <v>1790.2515544</v>
      </c>
      <c r="M2227" s="179">
        <f>'Energy consumption (raw)'!L2177*Lists!$H$84</f>
        <v>0</v>
      </c>
      <c r="N2227" s="179">
        <f>'Energy consumption (raw)'!M2177*Lists!$H$84</f>
        <v>0</v>
      </c>
      <c r="O2227" s="178">
        <f t="shared" si="150"/>
        <v>1790.2515544</v>
      </c>
      <c r="P2227">
        <f>'Energy consumption (raw)'!N2177*Lists!$H$85</f>
        <v>0</v>
      </c>
      <c r="Q2227">
        <f>'Energy consumption (raw)'!O2177*Lists!$H$86</f>
        <v>0</v>
      </c>
      <c r="R2227">
        <f>'Energy consumption (raw)'!P2177*Lists!$H$87</f>
        <v>0</v>
      </c>
      <c r="S2227">
        <f>'Energy consumption (raw)'!Q2177*Lists!$H$88</f>
        <v>0</v>
      </c>
      <c r="T2227">
        <f>'Energy consumption (raw)'!R2177*Lists!$H$89</f>
        <v>29.988</v>
      </c>
      <c r="U2227">
        <f>'Energy consumption (raw)'!S2177*Lists!$H$90</f>
        <v>0</v>
      </c>
      <c r="V2227">
        <f>'Energy consumption (raw)'!T2177*Lists!$H$91</f>
        <v>0</v>
      </c>
      <c r="W2227">
        <f>'Energy consumption (raw)'!U2177*Lists!$H$92</f>
        <v>0</v>
      </c>
      <c r="X2227">
        <f>'Energy consumption (raw)'!V2177*Lists!$H$93</f>
        <v>0</v>
      </c>
      <c r="Y2227">
        <f>'Energy consumption (raw)'!W2177*Lists!$H$94</f>
        <v>0</v>
      </c>
      <c r="Z2227">
        <f>'Energy consumption (raw)'!X2177*Lists!$H$96*1000000</f>
        <v>0</v>
      </c>
      <c r="AA2227">
        <f>'Energy consumption (raw)'!Y2177*Lists!$H$97</f>
        <v>2876.51</v>
      </c>
      <c r="AB2227">
        <f>'Energy consumption (raw)'!Z2177*Lists!$H$96</f>
        <v>0</v>
      </c>
      <c r="AC2227">
        <f>'Energy consumption (raw)'!AA2177*Lists!$H$98</f>
        <v>0</v>
      </c>
      <c r="AD2227">
        <f>'Energy consumption (raw)'!AB2177*Lists!$H$99</f>
        <v>0</v>
      </c>
      <c r="AE2227">
        <f>'Energy consumption (raw)'!AC2177*Lists!$H$101</f>
        <v>0</v>
      </c>
      <c r="AF2227">
        <f>'Energy consumption (raw)'!AD2177*Lists!$H$101</f>
        <v>0</v>
      </c>
      <c r="AG2227">
        <f>'Energy consumption (raw)'!AE2177*Lists!$H$101</f>
        <v>0</v>
      </c>
      <c r="AH2227">
        <f>'Energy consumption (raw)'!AF2177*Lists!$H$100</f>
        <v>0</v>
      </c>
      <c r="AI2227" s="167">
        <f t="shared" si="151"/>
        <v>4696.7495544000003</v>
      </c>
      <c r="AJ2227" s="179">
        <f>'Energy consumption (raw)'!AG2177</f>
        <v>4696.7495544000003</v>
      </c>
      <c r="AK2227" s="179">
        <f>'Energy consumption (raw)'!AH2177</f>
        <v>1854</v>
      </c>
      <c r="AL2227">
        <f>IF(ROUND(AI2227,-3)=ROUND('Energy consumption (raw)'!AG2177,-3),1,0)</f>
        <v>1</v>
      </c>
      <c r="AM2227" s="179" t="str">
        <f>'Energy consumption (raw)'!AJ2177</f>
        <v>50. Ho Chi Minh</v>
      </c>
      <c r="AN2227">
        <f>VLOOKUP(AM2227,Lists!$F$9:$G$71,2,FALSE)</f>
        <v>1</v>
      </c>
    </row>
    <row r="2228" spans="2:40" x14ac:dyDescent="0.25">
      <c r="B2228" s="65" t="str">
        <f t="shared" si="149"/>
        <v>Industry2076</v>
      </c>
      <c r="C2228" s="179">
        <f>'Energy consumption (raw)'!B2178</f>
        <v>2076</v>
      </c>
      <c r="D2228" s="179">
        <f>'Energy consumption (raw)'!C2178</f>
        <v>0</v>
      </c>
      <c r="E2228" s="179">
        <f>'Energy consumption (raw)'!D2178</f>
        <v>0</v>
      </c>
      <c r="F2228" s="179" t="str">
        <f>'Energy consumption (raw)'!E2178</f>
        <v>Công nghiệp</v>
      </c>
      <c r="G2228" s="179" t="str">
        <f>'Energy consumption (raw)'!F2178</f>
        <v>Sản xuất đồ dùng bằng kim loại cho nhà bếp, nhà vệ sinh và nhà ăn</v>
      </c>
      <c r="H2228" s="179" t="str">
        <f>'Energy consumption (raw)'!G2178</f>
        <v>Industry</v>
      </c>
      <c r="I2228" s="179" t="str">
        <f>'Energy consumption (raw)'!I2178</f>
        <v>25 Manufacture of fabricated metal products, except machinery and equipment</v>
      </c>
      <c r="J2228" s="179" t="str">
        <f>INDEX(Sector!$E$6:$E$46,MATCH('Energy consumption (toe)'!I2228,Sector!$B$6:$B$46,FALSE))</f>
        <v>Manufacture of fabricated metal products, except machinery and equipment</v>
      </c>
      <c r="K2228" s="179">
        <f>IFERROR('Energy consumption (raw)'!J2178*Lists!$H$84,)</f>
        <v>0</v>
      </c>
      <c r="L2228" s="179">
        <f>'Energy consumption (raw)'!K2178*Lists!$H$84</f>
        <v>1214.6363302</v>
      </c>
      <c r="M2228" s="179">
        <f>'Energy consumption (raw)'!L2178*Lists!$H$84</f>
        <v>0</v>
      </c>
      <c r="N2228" s="179">
        <f>'Energy consumption (raw)'!M2178*Lists!$H$84</f>
        <v>0</v>
      </c>
      <c r="O2228" s="178">
        <f t="shared" si="150"/>
        <v>1214.6363302</v>
      </c>
      <c r="P2228">
        <f>'Energy consumption (raw)'!N2178*Lists!$H$85</f>
        <v>0</v>
      </c>
      <c r="Q2228">
        <f>'Energy consumption (raw)'!O2178*Lists!$H$86</f>
        <v>0</v>
      </c>
      <c r="R2228">
        <f>'Energy consumption (raw)'!P2178*Lists!$H$87</f>
        <v>0</v>
      </c>
      <c r="S2228">
        <f>'Energy consumption (raw)'!Q2178*Lists!$H$88</f>
        <v>0</v>
      </c>
      <c r="T2228">
        <f>'Energy consumption (raw)'!R2178*Lists!$H$89</f>
        <v>0</v>
      </c>
      <c r="U2228">
        <f>'Energy consumption (raw)'!S2178*Lists!$H$90</f>
        <v>0</v>
      </c>
      <c r="V2228">
        <f>'Energy consumption (raw)'!T2178*Lists!$H$91</f>
        <v>0</v>
      </c>
      <c r="W2228">
        <f>'Energy consumption (raw)'!U2178*Lists!$H$92</f>
        <v>0</v>
      </c>
      <c r="X2228">
        <f>'Energy consumption (raw)'!V2178*Lists!$H$93</f>
        <v>0</v>
      </c>
      <c r="Y2228">
        <f>'Energy consumption (raw)'!W2178*Lists!$H$94</f>
        <v>0</v>
      </c>
      <c r="Z2228">
        <f>'Energy consumption (raw)'!X2178*Lists!$H$96*1000000</f>
        <v>0</v>
      </c>
      <c r="AA2228">
        <f>'Energy consumption (raw)'!Y2178*Lists!$H$97</f>
        <v>0</v>
      </c>
      <c r="AB2228">
        <f>'Energy consumption (raw)'!Z2178*Lists!$H$96</f>
        <v>0</v>
      </c>
      <c r="AC2228">
        <f>'Energy consumption (raw)'!AA2178*Lists!$H$98</f>
        <v>0</v>
      </c>
      <c r="AD2228">
        <f>'Energy consumption (raw)'!AB2178*Lists!$H$99</f>
        <v>0</v>
      </c>
      <c r="AE2228">
        <f>'Energy consumption (raw)'!AC2178*Lists!$H$101</f>
        <v>0</v>
      </c>
      <c r="AF2228">
        <f>'Energy consumption (raw)'!AD2178*Lists!$H$101</f>
        <v>0</v>
      </c>
      <c r="AG2228">
        <f>'Energy consumption (raw)'!AE2178*Lists!$H$101</f>
        <v>0</v>
      </c>
      <c r="AH2228">
        <f>'Energy consumption (raw)'!AF2178*Lists!$H$100</f>
        <v>0</v>
      </c>
      <c r="AI2228" s="167">
        <f t="shared" si="151"/>
        <v>1214.6363302</v>
      </c>
      <c r="AJ2228" s="179">
        <f>'Energy consumption (raw)'!AG2178</f>
        <v>1214.6363302</v>
      </c>
      <c r="AK2228" s="179">
        <f>'Energy consumption (raw)'!AH2178</f>
        <v>1991</v>
      </c>
      <c r="AL2228">
        <f>IF(ROUND(AI2228,-3)=ROUND('Energy consumption (raw)'!AG2178,-3),1,0)</f>
        <v>1</v>
      </c>
      <c r="AM2228" s="179" t="str">
        <f>'Energy consumption (raw)'!AJ2178</f>
        <v>50. Ho Chi Minh</v>
      </c>
      <c r="AN2228">
        <f>VLOOKUP(AM2228,Lists!$F$9:$G$71,2,FALSE)</f>
        <v>1</v>
      </c>
    </row>
    <row r="2229" spans="2:40" x14ac:dyDescent="0.25">
      <c r="B2229" s="65" t="str">
        <f t="shared" si="149"/>
        <v>Industry2077</v>
      </c>
      <c r="C2229" s="179">
        <f>'Energy consumption (raw)'!B2179</f>
        <v>2077</v>
      </c>
      <c r="D2229" s="179">
        <f>'Energy consumption (raw)'!C2179</f>
        <v>0</v>
      </c>
      <c r="E2229" s="179">
        <f>'Energy consumption (raw)'!D2179</f>
        <v>0</v>
      </c>
      <c r="F2229" s="179" t="str">
        <f>'Energy consumption (raw)'!E2179</f>
        <v>Công nghiệp</v>
      </c>
      <c r="G2229" s="179" t="str">
        <f>'Energy consumption (raw)'!F2179</f>
        <v>Sản xuất bao bì từ plastic</v>
      </c>
      <c r="H2229" s="179" t="str">
        <f>'Energy consumption (raw)'!G2179</f>
        <v>Industry</v>
      </c>
      <c r="I2229" s="179" t="str">
        <f>'Energy consumption (raw)'!I2179</f>
        <v>22 Manufacture of rubber and plastics products</v>
      </c>
      <c r="J2229" s="179" t="str">
        <f>INDEX(Sector!$E$6:$E$46,MATCH('Energy consumption (toe)'!I2229,Sector!$B$6:$B$46,FALSE))</f>
        <v>Manufacture of rubber and plastics products</v>
      </c>
      <c r="K2229" s="179">
        <f>IFERROR('Energy consumption (raw)'!J2179*Lists!$H$84,)</f>
        <v>0</v>
      </c>
      <c r="L2229" s="179">
        <f>'Energy consumption (raw)'!K2179*Lists!$H$84</f>
        <v>2071.2332431</v>
      </c>
      <c r="M2229" s="179">
        <f>'Energy consumption (raw)'!L2179*Lists!$H$84</f>
        <v>0</v>
      </c>
      <c r="N2229" s="179">
        <f>'Energy consumption (raw)'!M2179*Lists!$H$84</f>
        <v>0</v>
      </c>
      <c r="O2229" s="178">
        <f t="shared" si="150"/>
        <v>2071.2332431</v>
      </c>
      <c r="P2229">
        <f>'Energy consumption (raw)'!N2179*Lists!$H$85</f>
        <v>0</v>
      </c>
      <c r="Q2229">
        <f>'Energy consumption (raw)'!O2179*Lists!$H$86</f>
        <v>0</v>
      </c>
      <c r="R2229">
        <f>'Energy consumption (raw)'!P2179*Lists!$H$87</f>
        <v>0</v>
      </c>
      <c r="S2229">
        <f>'Energy consumption (raw)'!Q2179*Lists!$H$88</f>
        <v>0</v>
      </c>
      <c r="T2229">
        <f>'Energy consumption (raw)'!R2179*Lists!$H$89</f>
        <v>0</v>
      </c>
      <c r="U2229">
        <f>'Energy consumption (raw)'!S2179*Lists!$H$90</f>
        <v>0</v>
      </c>
      <c r="V2229">
        <f>'Energy consumption (raw)'!T2179*Lists!$H$91</f>
        <v>0</v>
      </c>
      <c r="W2229">
        <f>'Energy consumption (raw)'!U2179*Lists!$H$92</f>
        <v>0</v>
      </c>
      <c r="X2229">
        <f>'Energy consumption (raw)'!V2179*Lists!$H$93</f>
        <v>0</v>
      </c>
      <c r="Y2229">
        <f>'Energy consumption (raw)'!W2179*Lists!$H$94</f>
        <v>0</v>
      </c>
      <c r="Z2229">
        <f>'Energy consumption (raw)'!X2179*Lists!$H$96*1000000</f>
        <v>0</v>
      </c>
      <c r="AA2229">
        <f>'Energy consumption (raw)'!Y2179*Lists!$H$97</f>
        <v>0</v>
      </c>
      <c r="AB2229">
        <f>'Energy consumption (raw)'!Z2179*Lists!$H$96</f>
        <v>0</v>
      </c>
      <c r="AC2229">
        <f>'Energy consumption (raw)'!AA2179*Lists!$H$98</f>
        <v>0</v>
      </c>
      <c r="AD2229">
        <f>'Energy consumption (raw)'!AB2179*Lists!$H$99</f>
        <v>0</v>
      </c>
      <c r="AE2229">
        <f>'Energy consumption (raw)'!AC2179*Lists!$H$101</f>
        <v>0</v>
      </c>
      <c r="AF2229">
        <f>'Energy consumption (raw)'!AD2179*Lists!$H$101</f>
        <v>0</v>
      </c>
      <c r="AG2229">
        <f>'Energy consumption (raw)'!AE2179*Lists!$H$101</f>
        <v>0</v>
      </c>
      <c r="AH2229">
        <f>'Energy consumption (raw)'!AF2179*Lists!$H$100</f>
        <v>0</v>
      </c>
      <c r="AI2229" s="167">
        <f t="shared" si="151"/>
        <v>2071.2332431</v>
      </c>
      <c r="AJ2229" s="179">
        <f>'Energy consumption (raw)'!AG2179</f>
        <v>2071.2332431</v>
      </c>
      <c r="AK2229" s="179">
        <f>'Energy consumption (raw)'!AH2179</f>
        <v>1834</v>
      </c>
      <c r="AL2229">
        <f>IF(ROUND(AI2229,-3)=ROUND('Energy consumption (raw)'!AG2179,-3),1,0)</f>
        <v>1</v>
      </c>
      <c r="AM2229" s="179" t="str">
        <f>'Energy consumption (raw)'!AJ2179</f>
        <v>50. Ho Chi Minh</v>
      </c>
      <c r="AN2229">
        <f>VLOOKUP(AM2229,Lists!$F$9:$G$71,2,FALSE)</f>
        <v>1</v>
      </c>
    </row>
    <row r="2230" spans="2:40" x14ac:dyDescent="0.25">
      <c r="B2230" s="65" t="str">
        <f t="shared" si="149"/>
        <v>Industry2078</v>
      </c>
      <c r="C2230" s="179">
        <f>'Energy consumption (raw)'!B2180</f>
        <v>2078</v>
      </c>
      <c r="D2230" s="179">
        <f>'Energy consumption (raw)'!C2180</f>
        <v>0</v>
      </c>
      <c r="E2230" s="179">
        <f>'Energy consumption (raw)'!D2180</f>
        <v>0</v>
      </c>
      <c r="F2230" s="179" t="str">
        <f>'Energy consumption (raw)'!E2180</f>
        <v>Công nghiệp</v>
      </c>
      <c r="G2230" s="179" t="str">
        <f>'Energy consumption (raw)'!F2180</f>
        <v>sản xuất bê tông và các sản phẩm từ xi măng và thạch cao</v>
      </c>
      <c r="H2230" s="179" t="str">
        <f>'Energy consumption (raw)'!G2180</f>
        <v>Industry</v>
      </c>
      <c r="I2230" s="179" t="str">
        <f>'Energy consumption (raw)'!I2180</f>
        <v>23 Manufacture of other non-metallic mineral products</v>
      </c>
      <c r="J2230" s="179" t="str">
        <f>INDEX(Sector!$E$6:$E$46,MATCH('Energy consumption (toe)'!I2230,Sector!$B$6:$B$46,FALSE))</f>
        <v>Manufacture of other non-metallic mineral products</v>
      </c>
      <c r="K2230" s="179">
        <f>IFERROR('Energy consumption (raw)'!J2180*Lists!$H$84,)</f>
        <v>1422.3028368</v>
      </c>
      <c r="L2230" s="179">
        <f>'Energy consumption (raw)'!K2180*Lists!$H$84</f>
        <v>1422.3028368</v>
      </c>
      <c r="M2230" s="179">
        <f>'Energy consumption (raw)'!L2180*Lists!$H$84</f>
        <v>0</v>
      </c>
      <c r="N2230" s="179">
        <f>'Energy consumption (raw)'!M2180*Lists!$H$84</f>
        <v>0</v>
      </c>
      <c r="O2230" s="178">
        <f t="shared" si="150"/>
        <v>1422.3028368</v>
      </c>
      <c r="P2230">
        <f>'Energy consumption (raw)'!N2180*Lists!$H$85</f>
        <v>0</v>
      </c>
      <c r="Q2230">
        <f>'Energy consumption (raw)'!O2180*Lists!$H$86</f>
        <v>0</v>
      </c>
      <c r="R2230">
        <f>'Energy consumption (raw)'!P2180*Lists!$H$87</f>
        <v>0</v>
      </c>
      <c r="S2230">
        <f>'Energy consumption (raw)'!Q2180*Lists!$H$88</f>
        <v>0</v>
      </c>
      <c r="T2230">
        <f>'Energy consumption (raw)'!R2180*Lists!$H$89</f>
        <v>0</v>
      </c>
      <c r="U2230">
        <f>'Energy consumption (raw)'!S2180*Lists!$H$90</f>
        <v>0</v>
      </c>
      <c r="V2230">
        <f>'Energy consumption (raw)'!T2180*Lists!$H$91</f>
        <v>0</v>
      </c>
      <c r="W2230">
        <f>'Energy consumption (raw)'!U2180*Lists!$H$92</f>
        <v>0</v>
      </c>
      <c r="X2230">
        <f>'Energy consumption (raw)'!V2180*Lists!$H$93</f>
        <v>0</v>
      </c>
      <c r="Y2230">
        <f>'Energy consumption (raw)'!W2180*Lists!$H$94</f>
        <v>0</v>
      </c>
      <c r="Z2230">
        <f>'Energy consumption (raw)'!X2180*Lists!$H$96*1000000</f>
        <v>6822</v>
      </c>
      <c r="AA2230">
        <f>'Energy consumption (raw)'!Y2180*Lists!$H$97</f>
        <v>0</v>
      </c>
      <c r="AB2230">
        <f>'Energy consumption (raw)'!Z2180*Lists!$H$96</f>
        <v>0</v>
      </c>
      <c r="AC2230">
        <f>'Energy consumption (raw)'!AA2180*Lists!$H$98</f>
        <v>0</v>
      </c>
      <c r="AD2230">
        <f>'Energy consumption (raw)'!AB2180*Lists!$H$99</f>
        <v>0</v>
      </c>
      <c r="AE2230">
        <f>'Energy consumption (raw)'!AC2180*Lists!$H$101</f>
        <v>0</v>
      </c>
      <c r="AF2230">
        <f>'Energy consumption (raw)'!AD2180*Lists!$H$101</f>
        <v>0</v>
      </c>
      <c r="AG2230">
        <f>'Energy consumption (raw)'!AE2180*Lists!$H$101</f>
        <v>0</v>
      </c>
      <c r="AH2230">
        <f>'Energy consumption (raw)'!AF2180*Lists!$H$100</f>
        <v>0</v>
      </c>
      <c r="AI2230" s="167">
        <f t="shared" si="151"/>
        <v>8244.3028367999996</v>
      </c>
      <c r="AJ2230" s="179">
        <f>'Energy consumption (raw)'!AG2180</f>
        <v>8244.3028367999996</v>
      </c>
      <c r="AK2230" s="179">
        <f>'Energy consumption (raw)'!AH2180</f>
        <v>1757</v>
      </c>
      <c r="AL2230">
        <f>IF(ROUND(AI2230,-3)=ROUND('Energy consumption (raw)'!AG2180,-3),1,0)</f>
        <v>1</v>
      </c>
      <c r="AM2230" s="179" t="str">
        <f>'Energy consumption (raw)'!AJ2180</f>
        <v>50. Ho Chi Minh</v>
      </c>
      <c r="AN2230">
        <f>VLOOKUP(AM2230,Lists!$F$9:$G$71,2,FALSE)</f>
        <v>1</v>
      </c>
    </row>
    <row r="2231" spans="2:40" x14ac:dyDescent="0.25">
      <c r="B2231" s="65" t="str">
        <f t="shared" si="149"/>
        <v>Industry2079</v>
      </c>
      <c r="C2231" s="179">
        <f>'Energy consumption (raw)'!B2181</f>
        <v>2079</v>
      </c>
      <c r="D2231" s="179">
        <f>'Energy consumption (raw)'!C2181</f>
        <v>0</v>
      </c>
      <c r="E2231" s="179">
        <f>'Energy consumption (raw)'!D2181</f>
        <v>0</v>
      </c>
      <c r="F2231" s="179" t="str">
        <f>'Energy consumption (raw)'!E2181</f>
        <v>Công nghiệp</v>
      </c>
      <c r="G2231" s="179" t="str">
        <f>'Energy consumption (raw)'!F2181</f>
        <v>sản xuất thiết bị bức xạ, thiết bị điện từ trong y học, điện liệu pháp</v>
      </c>
      <c r="H2231" s="179" t="str">
        <f>'Energy consumption (raw)'!G2181</f>
        <v>Industry</v>
      </c>
      <c r="I2231" s="179" t="str">
        <f>'Energy consumption (raw)'!I2181</f>
        <v>21 Manufacture of pharmaceuticals, medicinal chemical and botanical products</v>
      </c>
      <c r="J2231" s="179" t="str">
        <f>INDEX(Sector!$E$6:$E$46,MATCH('Energy consumption (toe)'!I2231,Sector!$B$6:$B$46,FALSE))</f>
        <v>Manufacture of pharmaceuticals, medicinal chemical and botanical products</v>
      </c>
      <c r="K2231" s="179">
        <f>IFERROR('Energy consumption (raw)'!J2181*Lists!$H$84,)</f>
        <v>0</v>
      </c>
      <c r="L2231" s="179">
        <f>'Energy consumption (raw)'!K2181*Lists!$H$84</f>
        <v>1066.9667555000001</v>
      </c>
      <c r="M2231" s="179">
        <f>'Energy consumption (raw)'!L2181*Lists!$H$84</f>
        <v>0</v>
      </c>
      <c r="N2231" s="179">
        <f>'Energy consumption (raw)'!M2181*Lists!$H$84</f>
        <v>0</v>
      </c>
      <c r="O2231" s="178">
        <f t="shared" si="150"/>
        <v>1066.9667555000001</v>
      </c>
      <c r="P2231">
        <f>'Energy consumption (raw)'!N2181*Lists!$H$85</f>
        <v>0</v>
      </c>
      <c r="Q2231">
        <f>'Energy consumption (raw)'!O2181*Lists!$H$86</f>
        <v>0</v>
      </c>
      <c r="R2231">
        <f>'Energy consumption (raw)'!P2181*Lists!$H$87</f>
        <v>0</v>
      </c>
      <c r="S2231">
        <f>'Energy consumption (raw)'!Q2181*Lists!$H$88</f>
        <v>0</v>
      </c>
      <c r="T2231">
        <f>'Energy consumption (raw)'!R2181*Lists!$H$89</f>
        <v>0</v>
      </c>
      <c r="U2231">
        <f>'Energy consumption (raw)'!S2181*Lists!$H$90</f>
        <v>0</v>
      </c>
      <c r="V2231">
        <f>'Energy consumption (raw)'!T2181*Lists!$H$91</f>
        <v>0</v>
      </c>
      <c r="W2231">
        <f>'Energy consumption (raw)'!U2181*Lists!$H$92</f>
        <v>0</v>
      </c>
      <c r="X2231">
        <f>'Energy consumption (raw)'!V2181*Lists!$H$93</f>
        <v>0</v>
      </c>
      <c r="Y2231">
        <f>'Energy consumption (raw)'!W2181*Lists!$H$94</f>
        <v>0</v>
      </c>
      <c r="Z2231">
        <f>'Energy consumption (raw)'!X2181*Lists!$H$96*1000000</f>
        <v>0</v>
      </c>
      <c r="AA2231">
        <f>'Energy consumption (raw)'!Y2181*Lists!$H$97</f>
        <v>0</v>
      </c>
      <c r="AB2231">
        <f>'Energy consumption (raw)'!Z2181*Lists!$H$96</f>
        <v>0</v>
      </c>
      <c r="AC2231">
        <f>'Energy consumption (raw)'!AA2181*Lists!$H$98</f>
        <v>0</v>
      </c>
      <c r="AD2231">
        <f>'Energy consumption (raw)'!AB2181*Lists!$H$99</f>
        <v>0</v>
      </c>
      <c r="AE2231">
        <f>'Energy consumption (raw)'!AC2181*Lists!$H$101</f>
        <v>0</v>
      </c>
      <c r="AF2231">
        <f>'Energy consumption (raw)'!AD2181*Lists!$H$101</f>
        <v>0</v>
      </c>
      <c r="AG2231">
        <f>'Energy consumption (raw)'!AE2181*Lists!$H$101</f>
        <v>0</v>
      </c>
      <c r="AH2231">
        <f>'Energy consumption (raw)'!AF2181*Lists!$H$100</f>
        <v>0</v>
      </c>
      <c r="AI2231" s="167">
        <f t="shared" si="151"/>
        <v>1066.9667555000001</v>
      </c>
      <c r="AJ2231" s="179">
        <f>'Energy consumption (raw)'!AG2181</f>
        <v>1066.9667555000001</v>
      </c>
      <c r="AK2231" s="179">
        <f>'Energy consumption (raw)'!AH2181</f>
        <v>1987</v>
      </c>
      <c r="AL2231">
        <f>IF(ROUND(AI2231,-3)=ROUND('Energy consumption (raw)'!AG2181,-3),1,0)</f>
        <v>1</v>
      </c>
      <c r="AM2231" s="179" t="str">
        <f>'Energy consumption (raw)'!AJ2181</f>
        <v>50. Ho Chi Minh</v>
      </c>
      <c r="AN2231">
        <f>VLOOKUP(AM2231,Lists!$F$9:$G$71,2,FALSE)</f>
        <v>1</v>
      </c>
    </row>
    <row r="2232" spans="2:40" x14ac:dyDescent="0.25">
      <c r="B2232" s="65" t="str">
        <f t="shared" si="149"/>
        <v>Industry2080</v>
      </c>
      <c r="C2232" s="179">
        <f>'Energy consumption (raw)'!B2182</f>
        <v>2080</v>
      </c>
      <c r="D2232" s="179">
        <f>'Energy consumption (raw)'!C2182</f>
        <v>0</v>
      </c>
      <c r="E2232" s="179">
        <f>'Energy consumption (raw)'!D2182</f>
        <v>0</v>
      </c>
      <c r="F2232" s="179" t="str">
        <f>'Energy consumption (raw)'!E2182</f>
        <v>Công nghiệp</v>
      </c>
      <c r="G2232" s="179" t="str">
        <f>'Energy consumption (raw)'!F2182</f>
        <v>Viễn thông</v>
      </c>
      <c r="H2232" s="179" t="str">
        <f>'Energy consumption (raw)'!G2182</f>
        <v>Industry</v>
      </c>
      <c r="I2232" s="179" t="str">
        <f>'Energy consumption (raw)'!I2182</f>
        <v>26 Manufacture of computer, electronic and optical products</v>
      </c>
      <c r="J2232" s="179" t="str">
        <f>INDEX(Sector!$E$6:$E$46,MATCH('Energy consumption (toe)'!I2232,Sector!$B$6:$B$46,FALSE))</f>
        <v>Manufacture of computer, electronic and optical products</v>
      </c>
      <c r="K2232" s="179">
        <f>IFERROR('Energy consumption (raw)'!J2182*Lists!$H$84,)</f>
        <v>0</v>
      </c>
      <c r="L2232" s="179">
        <f>'Energy consumption (raw)'!K2182*Lists!$H$84</f>
        <v>3364.9663764000002</v>
      </c>
      <c r="M2232" s="179">
        <f>'Energy consumption (raw)'!L2182*Lists!$H$84</f>
        <v>0</v>
      </c>
      <c r="N2232" s="179">
        <f>'Energy consumption (raw)'!M2182*Lists!$H$84</f>
        <v>0</v>
      </c>
      <c r="O2232" s="178">
        <f t="shared" si="150"/>
        <v>3364.9663764000002</v>
      </c>
      <c r="P2232">
        <f>'Energy consumption (raw)'!N2182*Lists!$H$85</f>
        <v>0</v>
      </c>
      <c r="Q2232">
        <f>'Energy consumption (raw)'!O2182*Lists!$H$86</f>
        <v>0</v>
      </c>
      <c r="R2232">
        <f>'Energy consumption (raw)'!P2182*Lists!$H$87</f>
        <v>0</v>
      </c>
      <c r="S2232">
        <f>'Energy consumption (raw)'!Q2182*Lists!$H$88</f>
        <v>0</v>
      </c>
      <c r="T2232">
        <f>'Energy consumption (raw)'!R2182*Lists!$H$89</f>
        <v>2.04</v>
      </c>
      <c r="U2232">
        <f>'Energy consumption (raw)'!S2182*Lists!$H$90</f>
        <v>0</v>
      </c>
      <c r="V2232">
        <f>'Energy consumption (raw)'!T2182*Lists!$H$91</f>
        <v>0</v>
      </c>
      <c r="W2232">
        <f>'Energy consumption (raw)'!U2182*Lists!$H$92</f>
        <v>0</v>
      </c>
      <c r="X2232">
        <f>'Energy consumption (raw)'!V2182*Lists!$H$93</f>
        <v>0</v>
      </c>
      <c r="Y2232">
        <f>'Energy consumption (raw)'!W2182*Lists!$H$94</f>
        <v>0</v>
      </c>
      <c r="Z2232">
        <f>'Energy consumption (raw)'!X2182*Lists!$H$96*1000000</f>
        <v>0</v>
      </c>
      <c r="AA2232">
        <f>'Energy consumption (raw)'!Y2182*Lists!$H$97</f>
        <v>0</v>
      </c>
      <c r="AB2232">
        <f>'Energy consumption (raw)'!Z2182*Lists!$H$96</f>
        <v>0</v>
      </c>
      <c r="AC2232">
        <f>'Energy consumption (raw)'!AA2182*Lists!$H$98</f>
        <v>0</v>
      </c>
      <c r="AD2232">
        <f>'Energy consumption (raw)'!AB2182*Lists!$H$99</f>
        <v>0</v>
      </c>
      <c r="AE2232">
        <f>'Energy consumption (raw)'!AC2182*Lists!$H$101</f>
        <v>0</v>
      </c>
      <c r="AF2232">
        <f>'Energy consumption (raw)'!AD2182*Lists!$H$101</f>
        <v>0</v>
      </c>
      <c r="AG2232">
        <f>'Energy consumption (raw)'!AE2182*Lists!$H$101</f>
        <v>0</v>
      </c>
      <c r="AH2232">
        <f>'Energy consumption (raw)'!AF2182*Lists!$H$100</f>
        <v>0</v>
      </c>
      <c r="AI2232" s="167">
        <f t="shared" si="151"/>
        <v>3367.0063764000001</v>
      </c>
      <c r="AJ2232" s="179">
        <f>'Energy consumption (raw)'!AG2182</f>
        <v>3367.0063764000001</v>
      </c>
      <c r="AK2232" s="179">
        <f>'Energy consumption (raw)'!AH2182</f>
        <v>2551</v>
      </c>
      <c r="AL2232">
        <f>IF(ROUND(AI2232,-3)=ROUND('Energy consumption (raw)'!AG2182,-3),1,0)</f>
        <v>1</v>
      </c>
      <c r="AM2232" s="179" t="str">
        <f>'Energy consumption (raw)'!AJ2182</f>
        <v>50. Ho Chi Minh</v>
      </c>
      <c r="AN2232">
        <f>VLOOKUP(AM2232,Lists!$F$9:$G$71,2,FALSE)</f>
        <v>1</v>
      </c>
    </row>
    <row r="2233" spans="2:40" x14ac:dyDescent="0.25">
      <c r="B2233" s="65" t="str">
        <f t="shared" si="149"/>
        <v>Industry2081</v>
      </c>
      <c r="C2233" s="179">
        <f>'Energy consumption (raw)'!B2183</f>
        <v>2081</v>
      </c>
      <c r="D2233" s="179">
        <f>'Energy consumption (raw)'!C2183</f>
        <v>0</v>
      </c>
      <c r="E2233" s="179">
        <f>'Energy consumption (raw)'!D2183</f>
        <v>0</v>
      </c>
      <c r="F2233" s="179" t="str">
        <f>'Energy consumption (raw)'!E2183</f>
        <v>Công nghiệp</v>
      </c>
      <c r="G2233" s="179" t="str">
        <f>'Energy consumption (raw)'!F2183</f>
        <v>Sản xuất giấy và sản phẩm từ giấy</v>
      </c>
      <c r="H2233" s="179" t="str">
        <f>'Energy consumption (raw)'!G2183</f>
        <v>Industry</v>
      </c>
      <c r="I2233" s="179" t="str">
        <f>'Energy consumption (raw)'!I2183</f>
        <v>17 Manufacture of paper and paper products</v>
      </c>
      <c r="J2233" s="179" t="str">
        <f>INDEX(Sector!$E$6:$E$46,MATCH('Energy consumption (toe)'!I2233,Sector!$B$6:$B$46,FALSE))</f>
        <v>Manufacture of paper and paper products</v>
      </c>
      <c r="K2233" s="179">
        <f>IFERROR('Energy consumption (raw)'!J2183*Lists!$H$84,)</f>
        <v>0</v>
      </c>
      <c r="L2233" s="179">
        <f>'Energy consumption (raw)'!K2183*Lists!$H$84</f>
        <v>1783.3762550000001</v>
      </c>
      <c r="M2233" s="179">
        <f>'Energy consumption (raw)'!L2183*Lists!$H$84</f>
        <v>0</v>
      </c>
      <c r="N2233" s="179">
        <f>'Energy consumption (raw)'!M2183*Lists!$H$84</f>
        <v>0</v>
      </c>
      <c r="O2233" s="178">
        <f t="shared" si="150"/>
        <v>1783.3762550000001</v>
      </c>
      <c r="P2233">
        <f>'Energy consumption (raw)'!N2183*Lists!$H$85</f>
        <v>0</v>
      </c>
      <c r="Q2233">
        <f>'Energy consumption (raw)'!O2183*Lists!$H$86</f>
        <v>0</v>
      </c>
      <c r="R2233">
        <f>'Energy consumption (raw)'!P2183*Lists!$H$87</f>
        <v>0</v>
      </c>
      <c r="S2233">
        <f>'Energy consumption (raw)'!Q2183*Lists!$H$88</f>
        <v>0</v>
      </c>
      <c r="T2233">
        <f>'Energy consumption (raw)'!R2183*Lists!$H$89</f>
        <v>0</v>
      </c>
      <c r="U2233">
        <f>'Energy consumption (raw)'!S2183*Lists!$H$90</f>
        <v>0</v>
      </c>
      <c r="V2233">
        <f>'Energy consumption (raw)'!T2183*Lists!$H$91</f>
        <v>0</v>
      </c>
      <c r="W2233">
        <f>'Energy consumption (raw)'!U2183*Lists!$H$92</f>
        <v>0</v>
      </c>
      <c r="X2233">
        <f>'Energy consumption (raw)'!V2183*Lists!$H$93</f>
        <v>0</v>
      </c>
      <c r="Y2233">
        <f>'Energy consumption (raw)'!W2183*Lists!$H$94</f>
        <v>0</v>
      </c>
      <c r="Z2233">
        <f>'Energy consumption (raw)'!X2183*Lists!$H$96*1000000</f>
        <v>0</v>
      </c>
      <c r="AA2233">
        <f>'Energy consumption (raw)'!Y2183*Lists!$H$97</f>
        <v>0</v>
      </c>
      <c r="AB2233">
        <f>'Energy consumption (raw)'!Z2183*Lists!$H$96</f>
        <v>0</v>
      </c>
      <c r="AC2233">
        <f>'Energy consumption (raw)'!AA2183*Lists!$H$98</f>
        <v>0</v>
      </c>
      <c r="AD2233">
        <f>'Energy consumption (raw)'!AB2183*Lists!$H$99</f>
        <v>0</v>
      </c>
      <c r="AE2233">
        <f>'Energy consumption (raw)'!AC2183*Lists!$H$101</f>
        <v>0</v>
      </c>
      <c r="AF2233">
        <f>'Energy consumption (raw)'!AD2183*Lists!$H$101</f>
        <v>0</v>
      </c>
      <c r="AG2233">
        <f>'Energy consumption (raw)'!AE2183*Lists!$H$101</f>
        <v>0</v>
      </c>
      <c r="AH2233">
        <f>'Energy consumption (raw)'!AF2183*Lists!$H$100</f>
        <v>0</v>
      </c>
      <c r="AI2233" s="167">
        <f t="shared" si="151"/>
        <v>1783.3762550000001</v>
      </c>
      <c r="AJ2233" s="179">
        <f>'Energy consumption (raw)'!AG2183</f>
        <v>1783.3762550000001</v>
      </c>
      <c r="AK2233" s="179">
        <f>'Energy consumption (raw)'!AH2183</f>
        <v>1629</v>
      </c>
      <c r="AL2233">
        <f>IF(ROUND(AI2233,-3)=ROUND('Energy consumption (raw)'!AG2183,-3),1,0)</f>
        <v>1</v>
      </c>
      <c r="AM2233" s="179" t="str">
        <f>'Energy consumption (raw)'!AJ2183</f>
        <v>50. Ho Chi Minh</v>
      </c>
      <c r="AN2233">
        <f>VLOOKUP(AM2233,Lists!$F$9:$G$71,2,FALSE)</f>
        <v>1</v>
      </c>
    </row>
    <row r="2234" spans="2:40" x14ac:dyDescent="0.25">
      <c r="B2234" s="65" t="str">
        <f t="shared" si="149"/>
        <v>Industry2082</v>
      </c>
      <c r="C2234" s="179">
        <f>'Energy consumption (raw)'!B2184</f>
        <v>2082</v>
      </c>
      <c r="D2234" s="179">
        <f>'Energy consumption (raw)'!C2184</f>
        <v>0</v>
      </c>
      <c r="E2234" s="179">
        <f>'Energy consumption (raw)'!D2184</f>
        <v>0</v>
      </c>
      <c r="F2234" s="179" t="str">
        <f>'Energy consumption (raw)'!E2184</f>
        <v>Công nghiệp</v>
      </c>
      <c r="G2234" s="179" t="str">
        <f>'Energy consumption (raw)'!F2184</f>
        <v>Sản xuất sản phẩm từ gỗ, tre, nứa (trừ giường, tủ, bàn, ghế); sản xuất sản phẩm từ rơm, rạ và vật liệu tết bện</v>
      </c>
      <c r="H2234" s="179" t="str">
        <f>'Energy consumption (raw)'!G2184</f>
        <v>Industry</v>
      </c>
      <c r="I2234" s="179" t="str">
        <f>'Energy consumption (raw)'!I2184</f>
        <v>16 Manufacture of wood and of products of wood and cork, except furniture;
manufacture of articles of straw and plaiting materials</v>
      </c>
      <c r="J2234" s="179" t="str">
        <f>INDEX(Sector!$E$6:$E$46,MATCH('Energy consumption (toe)'!I2234,Sector!$B$6:$B$46,FALSE))</f>
        <v>Manufacture of wood and of products of wood and cork, except furniture;
manufacture of articles of straw and plaiting materials</v>
      </c>
      <c r="K2234" s="179">
        <f>IFERROR('Energy consumption (raw)'!J2184*Lists!$H$84,)</f>
        <v>0</v>
      </c>
      <c r="L2234" s="179">
        <f>'Energy consumption (raw)'!K2184*Lists!$H$84</f>
        <v>1809.0741485000001</v>
      </c>
      <c r="M2234" s="179">
        <f>'Energy consumption (raw)'!L2184*Lists!$H$84</f>
        <v>0</v>
      </c>
      <c r="N2234" s="179">
        <f>'Energy consumption (raw)'!M2184*Lists!$H$84</f>
        <v>0</v>
      </c>
      <c r="O2234" s="178">
        <f t="shared" si="150"/>
        <v>1809.0741485000001</v>
      </c>
      <c r="P2234">
        <f>'Energy consumption (raw)'!N2184*Lists!$H$85</f>
        <v>0</v>
      </c>
      <c r="Q2234">
        <f>'Energy consumption (raw)'!O2184*Lists!$H$86</f>
        <v>0</v>
      </c>
      <c r="R2234">
        <f>'Energy consumption (raw)'!P2184*Lists!$H$87</f>
        <v>0</v>
      </c>
      <c r="S2234">
        <f>'Energy consumption (raw)'!Q2184*Lists!$H$88</f>
        <v>0</v>
      </c>
      <c r="T2234">
        <f>'Energy consumption (raw)'!R2184*Lists!$H$89</f>
        <v>0</v>
      </c>
      <c r="U2234">
        <f>'Energy consumption (raw)'!S2184*Lists!$H$90</f>
        <v>0</v>
      </c>
      <c r="V2234">
        <f>'Energy consumption (raw)'!T2184*Lists!$H$91</f>
        <v>0</v>
      </c>
      <c r="W2234">
        <f>'Energy consumption (raw)'!U2184*Lists!$H$92</f>
        <v>0</v>
      </c>
      <c r="X2234">
        <f>'Energy consumption (raw)'!V2184*Lists!$H$93</f>
        <v>0</v>
      </c>
      <c r="Y2234">
        <f>'Energy consumption (raw)'!W2184*Lists!$H$94</f>
        <v>0</v>
      </c>
      <c r="Z2234">
        <f>'Energy consumption (raw)'!X2184*Lists!$H$96*1000000</f>
        <v>0</v>
      </c>
      <c r="AA2234">
        <f>'Energy consumption (raw)'!Y2184*Lists!$H$97</f>
        <v>0</v>
      </c>
      <c r="AB2234">
        <f>'Energy consumption (raw)'!Z2184*Lists!$H$96</f>
        <v>0</v>
      </c>
      <c r="AC2234">
        <f>'Energy consumption (raw)'!AA2184*Lists!$H$98</f>
        <v>0</v>
      </c>
      <c r="AD2234">
        <f>'Energy consumption (raw)'!AB2184*Lists!$H$99</f>
        <v>0</v>
      </c>
      <c r="AE2234">
        <f>'Energy consumption (raw)'!AC2184*Lists!$H$101</f>
        <v>0</v>
      </c>
      <c r="AF2234">
        <f>'Energy consumption (raw)'!AD2184*Lists!$H$101</f>
        <v>0</v>
      </c>
      <c r="AG2234">
        <f>'Energy consumption (raw)'!AE2184*Lists!$H$101</f>
        <v>0</v>
      </c>
      <c r="AH2234">
        <f>'Energy consumption (raw)'!AF2184*Lists!$H$100</f>
        <v>0</v>
      </c>
      <c r="AI2234" s="167">
        <f t="shared" si="151"/>
        <v>1809.0741485000001</v>
      </c>
      <c r="AJ2234" s="179">
        <f>'Energy consumption (raw)'!AG2184</f>
        <v>1809.0741485000001</v>
      </c>
      <c r="AK2234" s="179">
        <f>'Energy consumption (raw)'!AH2184</f>
        <v>1698</v>
      </c>
      <c r="AL2234">
        <f>IF(ROUND(AI2234,-3)=ROUND('Energy consumption (raw)'!AG2184,-3),1,0)</f>
        <v>1</v>
      </c>
      <c r="AM2234" s="179" t="str">
        <f>'Energy consumption (raw)'!AJ2184</f>
        <v>50. Ho Chi Minh</v>
      </c>
      <c r="AN2234">
        <f>VLOOKUP(AM2234,Lists!$F$9:$G$71,2,FALSE)</f>
        <v>1</v>
      </c>
    </row>
    <row r="2235" spans="2:40" x14ac:dyDescent="0.25">
      <c r="B2235" s="65" t="str">
        <f t="shared" si="149"/>
        <v>Industry2083</v>
      </c>
      <c r="C2235" s="179">
        <f>'Energy consumption (raw)'!B2185</f>
        <v>2083</v>
      </c>
      <c r="D2235" s="179">
        <f>'Energy consumption (raw)'!C2185</f>
        <v>0</v>
      </c>
      <c r="E2235" s="179">
        <f>'Energy consumption (raw)'!D2185</f>
        <v>0</v>
      </c>
      <c r="F2235" s="179" t="str">
        <f>'Energy consumption (raw)'!E2185</f>
        <v>Công nghiệp</v>
      </c>
      <c r="G2235" s="179" t="str">
        <f>'Energy consumption (raw)'!F2185</f>
        <v>Sản xuất nước đá</v>
      </c>
      <c r="H2235" s="179" t="str">
        <f>'Energy consumption (raw)'!G2185</f>
        <v>Industry</v>
      </c>
      <c r="I2235" s="179" t="str">
        <f>'Energy consumption (raw)'!I2185</f>
        <v>10 Manufacture of food products</v>
      </c>
      <c r="J2235" s="179" t="str">
        <f>INDEX(Sector!$E$6:$E$46,MATCH('Energy consumption (toe)'!I2235,Sector!$B$6:$B$46,FALSE))</f>
        <v>Manufacture of food products</v>
      </c>
      <c r="K2235" s="179">
        <f>IFERROR('Energy consumption (raw)'!J2185*Lists!$H$84,)</f>
        <v>1248.7802971000001</v>
      </c>
      <c r="L2235" s="179">
        <f>'Energy consumption (raw)'!K2185*Lists!$H$84</f>
        <v>1248.9042000000002</v>
      </c>
      <c r="M2235" s="179">
        <f>'Energy consumption (raw)'!L2185*Lists!$H$84</f>
        <v>0</v>
      </c>
      <c r="N2235" s="179">
        <f>'Energy consumption (raw)'!M2185*Lists!$H$84</f>
        <v>0</v>
      </c>
      <c r="O2235" s="178">
        <f t="shared" si="150"/>
        <v>1248.9042000000002</v>
      </c>
      <c r="P2235">
        <f>'Energy consumption (raw)'!N2185*Lists!$H$85</f>
        <v>0</v>
      </c>
      <c r="Q2235">
        <f>'Energy consumption (raw)'!O2185*Lists!$H$86</f>
        <v>0</v>
      </c>
      <c r="R2235">
        <f>'Energy consumption (raw)'!P2185*Lists!$H$87</f>
        <v>0</v>
      </c>
      <c r="S2235">
        <f>'Energy consumption (raw)'!Q2185*Lists!$H$88</f>
        <v>0</v>
      </c>
      <c r="T2235">
        <f>'Energy consumption (raw)'!R2185*Lists!$H$89</f>
        <v>0</v>
      </c>
      <c r="U2235">
        <f>'Energy consumption (raw)'!S2185*Lists!$H$90</f>
        <v>0</v>
      </c>
      <c r="V2235">
        <f>'Energy consumption (raw)'!T2185*Lists!$H$91</f>
        <v>0</v>
      </c>
      <c r="W2235">
        <f>'Energy consumption (raw)'!U2185*Lists!$H$92</f>
        <v>0</v>
      </c>
      <c r="X2235">
        <f>'Energy consumption (raw)'!V2185*Lists!$H$93</f>
        <v>0</v>
      </c>
      <c r="Y2235">
        <f>'Energy consumption (raw)'!W2185*Lists!$H$94</f>
        <v>0</v>
      </c>
      <c r="Z2235">
        <f>'Energy consumption (raw)'!X2185*Lists!$H$96*1000000</f>
        <v>0</v>
      </c>
      <c r="AA2235">
        <f>'Energy consumption (raw)'!Y2185*Lists!$H$97</f>
        <v>0</v>
      </c>
      <c r="AB2235">
        <f>'Energy consumption (raw)'!Z2185*Lists!$H$96</f>
        <v>0</v>
      </c>
      <c r="AC2235">
        <f>'Energy consumption (raw)'!AA2185*Lists!$H$98</f>
        <v>0</v>
      </c>
      <c r="AD2235">
        <f>'Energy consumption (raw)'!AB2185*Lists!$H$99</f>
        <v>0</v>
      </c>
      <c r="AE2235">
        <f>'Energy consumption (raw)'!AC2185*Lists!$H$101</f>
        <v>0</v>
      </c>
      <c r="AF2235">
        <f>'Energy consumption (raw)'!AD2185*Lists!$H$101</f>
        <v>0</v>
      </c>
      <c r="AG2235">
        <f>'Energy consumption (raw)'!AE2185*Lists!$H$101</f>
        <v>0</v>
      </c>
      <c r="AH2235">
        <f>'Energy consumption (raw)'!AF2185*Lists!$H$100</f>
        <v>0</v>
      </c>
      <c r="AI2235" s="167">
        <f t="shared" si="151"/>
        <v>1248.9042000000002</v>
      </c>
      <c r="AJ2235" s="179">
        <f>'Energy consumption (raw)'!AG2185</f>
        <v>1248.9042000000002</v>
      </c>
      <c r="AK2235" s="179">
        <f>'Energy consumption (raw)'!AH2185</f>
        <v>1436</v>
      </c>
      <c r="AL2235">
        <f>IF(ROUND(AI2235,-3)=ROUND('Energy consumption (raw)'!AG2185,-3),1,0)</f>
        <v>1</v>
      </c>
      <c r="AM2235" s="179" t="str">
        <f>'Energy consumption (raw)'!AJ2185</f>
        <v>50. Ho Chi Minh</v>
      </c>
      <c r="AN2235">
        <f>VLOOKUP(AM2235,Lists!$F$9:$G$71,2,FALSE)</f>
        <v>1</v>
      </c>
    </row>
    <row r="2236" spans="2:40" x14ac:dyDescent="0.25">
      <c r="B2236" s="65" t="str">
        <f t="shared" si="149"/>
        <v>Industry2084</v>
      </c>
      <c r="C2236" s="179">
        <f>'Energy consumption (raw)'!B2186</f>
        <v>2084</v>
      </c>
      <c r="D2236" s="179">
        <f>'Energy consumption (raw)'!C2186</f>
        <v>0</v>
      </c>
      <c r="E2236" s="179">
        <f>'Energy consumption (raw)'!D2186</f>
        <v>0</v>
      </c>
      <c r="F2236" s="179" t="str">
        <f>'Energy consumption (raw)'!E2186</f>
        <v>Công nghiệp</v>
      </c>
      <c r="G2236" s="179" t="str">
        <f>'Energy consumption (raw)'!F2186</f>
        <v>Hoạt động dịch vụ hỗ trợ liên quan đến vận tải hàng không</v>
      </c>
      <c r="H2236" s="179" t="str">
        <f>'Energy consumption (raw)'!G2186</f>
        <v>Industry</v>
      </c>
      <c r="I2236" s="179" t="str">
        <f>'Energy consumption (raw)'!I2186</f>
        <v>30 Manufacture of other transport equipment</v>
      </c>
      <c r="J2236" s="179" t="str">
        <f>INDEX(Sector!$E$6:$E$46,MATCH('Energy consumption (toe)'!I2236,Sector!$B$6:$B$46,FALSE))</f>
        <v>Manufacture of other transport equipment</v>
      </c>
      <c r="K2236" s="179">
        <f>IFERROR('Energy consumption (raw)'!J2186*Lists!$H$84,)</f>
        <v>1026.6654471000002</v>
      </c>
      <c r="L2236" s="179">
        <f>'Energy consumption (raw)'!K2186*Lists!$H$84</f>
        <v>1026.6654471000002</v>
      </c>
      <c r="M2236" s="179">
        <f>'Energy consumption (raw)'!L2186*Lists!$H$84</f>
        <v>0</v>
      </c>
      <c r="N2236" s="179">
        <f>'Energy consumption (raw)'!M2186*Lists!$H$84</f>
        <v>0</v>
      </c>
      <c r="O2236" s="178">
        <f t="shared" si="150"/>
        <v>1026.6654471000002</v>
      </c>
      <c r="P2236">
        <f>'Energy consumption (raw)'!N2186*Lists!$H$85</f>
        <v>0</v>
      </c>
      <c r="Q2236">
        <f>'Energy consumption (raw)'!O2186*Lists!$H$86</f>
        <v>0</v>
      </c>
      <c r="R2236">
        <f>'Energy consumption (raw)'!P2186*Lists!$H$87</f>
        <v>0</v>
      </c>
      <c r="S2236">
        <f>'Energy consumption (raw)'!Q2186*Lists!$H$88</f>
        <v>0</v>
      </c>
      <c r="T2236">
        <f>'Energy consumption (raw)'!R2186*Lists!$H$89</f>
        <v>0</v>
      </c>
      <c r="U2236">
        <f>'Energy consumption (raw)'!S2186*Lists!$H$90</f>
        <v>0</v>
      </c>
      <c r="V2236">
        <f>'Energy consumption (raw)'!T2186*Lists!$H$91</f>
        <v>0</v>
      </c>
      <c r="W2236">
        <f>'Energy consumption (raw)'!U2186*Lists!$H$92</f>
        <v>0</v>
      </c>
      <c r="X2236">
        <f>'Energy consumption (raw)'!V2186*Lists!$H$93</f>
        <v>0</v>
      </c>
      <c r="Y2236">
        <f>'Energy consumption (raw)'!W2186*Lists!$H$94</f>
        <v>0</v>
      </c>
      <c r="Z2236">
        <f>'Energy consumption (raw)'!X2186*Lists!$H$96*1000000</f>
        <v>0</v>
      </c>
      <c r="AA2236">
        <f>'Energy consumption (raw)'!Y2186*Lists!$H$97</f>
        <v>0</v>
      </c>
      <c r="AB2236">
        <f>'Energy consumption (raw)'!Z2186*Lists!$H$96</f>
        <v>0</v>
      </c>
      <c r="AC2236">
        <f>'Energy consumption (raw)'!AA2186*Lists!$H$98</f>
        <v>0</v>
      </c>
      <c r="AD2236">
        <f>'Energy consumption (raw)'!AB2186*Lists!$H$99</f>
        <v>0</v>
      </c>
      <c r="AE2236">
        <f>'Energy consumption (raw)'!AC2186*Lists!$H$101</f>
        <v>0</v>
      </c>
      <c r="AF2236">
        <f>'Energy consumption (raw)'!AD2186*Lists!$H$101</f>
        <v>0</v>
      </c>
      <c r="AG2236">
        <f>'Energy consumption (raw)'!AE2186*Lists!$H$101</f>
        <v>0</v>
      </c>
      <c r="AH2236">
        <f>'Energy consumption (raw)'!AF2186*Lists!$H$100</f>
        <v>0</v>
      </c>
      <c r="AI2236" s="167">
        <f t="shared" si="151"/>
        <v>1026.6654471000002</v>
      </c>
      <c r="AJ2236" s="179">
        <f>'Energy consumption (raw)'!AG2186</f>
        <v>1026.6654471000002</v>
      </c>
      <c r="AK2236" s="179">
        <f>'Energy consumption (raw)'!AH2186</f>
        <v>1914</v>
      </c>
      <c r="AL2236">
        <f>IF(ROUND(AI2236,-3)=ROUND('Energy consumption (raw)'!AG2186,-3),1,0)</f>
        <v>1</v>
      </c>
      <c r="AM2236" s="179" t="str">
        <f>'Energy consumption (raw)'!AJ2186</f>
        <v>50. Ho Chi Minh</v>
      </c>
      <c r="AN2236">
        <f>VLOOKUP(AM2236,Lists!$F$9:$G$71,2,FALSE)</f>
        <v>1</v>
      </c>
    </row>
    <row r="2237" spans="2:40" x14ac:dyDescent="0.25">
      <c r="B2237" s="65" t="str">
        <f t="shared" ref="B2237:B2300" si="152">H2237&amp;C2237</f>
        <v>Industry2085</v>
      </c>
      <c r="C2237" s="179">
        <f>'Energy consumption (raw)'!B2187</f>
        <v>2085</v>
      </c>
      <c r="D2237" s="179">
        <f>'Energy consumption (raw)'!C2187</f>
        <v>0</v>
      </c>
      <c r="E2237" s="179">
        <f>'Energy consumption (raw)'!D2187</f>
        <v>0</v>
      </c>
      <c r="F2237" s="179" t="str">
        <f>'Energy consumption (raw)'!E2187</f>
        <v>Công nghiệp</v>
      </c>
      <c r="G2237" s="179" t="str">
        <f>'Energy consumption (raw)'!F2187</f>
        <v>Sãn xuất linh kiện điện tử</v>
      </c>
      <c r="H2237" s="179" t="str">
        <f>'Energy consumption (raw)'!G2187</f>
        <v>Industry</v>
      </c>
      <c r="I2237" s="179" t="str">
        <f>'Energy consumption (raw)'!I2187</f>
        <v>26 Manufacture of computer, electronic and optical products</v>
      </c>
      <c r="J2237" s="179" t="str">
        <f>INDEX(Sector!$E$6:$E$46,MATCH('Energy consumption (toe)'!I2237,Sector!$B$6:$B$46,FALSE))</f>
        <v>Manufacture of computer, electronic and optical products</v>
      </c>
      <c r="K2237" s="179">
        <f>IFERROR('Energy consumption (raw)'!J2187*Lists!$H$84,)</f>
        <v>0</v>
      </c>
      <c r="L2237" s="179">
        <f>'Energy consumption (raw)'!K2187*Lists!$H$84</f>
        <v>1328.0135014</v>
      </c>
      <c r="M2237" s="179">
        <f>'Energy consumption (raw)'!L2187*Lists!$H$84</f>
        <v>0</v>
      </c>
      <c r="N2237" s="179">
        <f>'Energy consumption (raw)'!M2187*Lists!$H$84</f>
        <v>0</v>
      </c>
      <c r="O2237" s="178">
        <f t="shared" ref="O2237:O2300" si="153">IF(L2237=0,K2237,L2237)</f>
        <v>1328.0135014</v>
      </c>
      <c r="P2237">
        <f>'Energy consumption (raw)'!N2187*Lists!$H$85</f>
        <v>0</v>
      </c>
      <c r="Q2237">
        <f>'Energy consumption (raw)'!O2187*Lists!$H$86</f>
        <v>0</v>
      </c>
      <c r="R2237">
        <f>'Energy consumption (raw)'!P2187*Lists!$H$87</f>
        <v>0</v>
      </c>
      <c r="S2237">
        <f>'Energy consumption (raw)'!Q2187*Lists!$H$88</f>
        <v>0</v>
      </c>
      <c r="T2237">
        <f>'Energy consumption (raw)'!R2187*Lists!$H$89</f>
        <v>0</v>
      </c>
      <c r="U2237">
        <f>'Energy consumption (raw)'!S2187*Lists!$H$90</f>
        <v>0</v>
      </c>
      <c r="V2237">
        <f>'Energy consumption (raw)'!T2187*Lists!$H$91</f>
        <v>0</v>
      </c>
      <c r="W2237">
        <f>'Energy consumption (raw)'!U2187*Lists!$H$92</f>
        <v>0</v>
      </c>
      <c r="X2237">
        <f>'Energy consumption (raw)'!V2187*Lists!$H$93</f>
        <v>0</v>
      </c>
      <c r="Y2237">
        <f>'Energy consumption (raw)'!W2187*Lists!$H$94</f>
        <v>0</v>
      </c>
      <c r="Z2237">
        <f>'Energy consumption (raw)'!X2187*Lists!$H$96*1000000</f>
        <v>0</v>
      </c>
      <c r="AA2237">
        <f>'Energy consumption (raw)'!Y2187*Lists!$H$97</f>
        <v>0</v>
      </c>
      <c r="AB2237">
        <f>'Energy consumption (raw)'!Z2187*Lists!$H$96</f>
        <v>0</v>
      </c>
      <c r="AC2237">
        <f>'Energy consumption (raw)'!AA2187*Lists!$H$98</f>
        <v>0</v>
      </c>
      <c r="AD2237">
        <f>'Energy consumption (raw)'!AB2187*Lists!$H$99</f>
        <v>0</v>
      </c>
      <c r="AE2237">
        <f>'Energy consumption (raw)'!AC2187*Lists!$H$101</f>
        <v>0</v>
      </c>
      <c r="AF2237">
        <f>'Energy consumption (raw)'!AD2187*Lists!$H$101</f>
        <v>0</v>
      </c>
      <c r="AG2237">
        <f>'Energy consumption (raw)'!AE2187*Lists!$H$101</f>
        <v>0</v>
      </c>
      <c r="AH2237">
        <f>'Energy consumption (raw)'!AF2187*Lists!$H$100</f>
        <v>0</v>
      </c>
      <c r="AI2237" s="167">
        <f t="shared" ref="AI2237:AI2300" si="154">IF(SUM(O2237:AH2237)=0,AJ2237,SUM(O2237:AH2237))</f>
        <v>1328.0135014</v>
      </c>
      <c r="AJ2237" s="179">
        <f>'Energy consumption (raw)'!AG2187</f>
        <v>1328.0135014</v>
      </c>
      <c r="AK2237" s="179">
        <f>'Energy consumption (raw)'!AH2187</f>
        <v>1344</v>
      </c>
      <c r="AL2237">
        <f>IF(ROUND(AI2237,-3)=ROUND('Energy consumption (raw)'!AG2187,-3),1,0)</f>
        <v>1</v>
      </c>
      <c r="AM2237" s="179" t="str">
        <f>'Energy consumption (raw)'!AJ2187</f>
        <v>50. Ho Chi Minh</v>
      </c>
      <c r="AN2237">
        <f>VLOOKUP(AM2237,Lists!$F$9:$G$71,2,FALSE)</f>
        <v>1</v>
      </c>
    </row>
    <row r="2238" spans="2:40" x14ac:dyDescent="0.25">
      <c r="B2238" s="65" t="str">
        <f t="shared" si="152"/>
        <v>Industry2086</v>
      </c>
      <c r="C2238" s="179">
        <f>'Energy consumption (raw)'!B2188</f>
        <v>2086</v>
      </c>
      <c r="D2238" s="179">
        <f>'Energy consumption (raw)'!C2188</f>
        <v>0</v>
      </c>
      <c r="E2238" s="179">
        <f>'Energy consumption (raw)'!D2188</f>
        <v>0</v>
      </c>
      <c r="F2238" s="179" t="str">
        <f>'Energy consumption (raw)'!E2188</f>
        <v>Công nghiệp</v>
      </c>
      <c r="G2238" s="179" t="str">
        <f>'Energy consumption (raw)'!F2188</f>
        <v>Sản xuất hàng may mặc (Trừ trang phục)</v>
      </c>
      <c r="H2238" s="179" t="str">
        <f>'Energy consumption (raw)'!G2188</f>
        <v>Industry</v>
      </c>
      <c r="I2238" s="179" t="str">
        <f>'Energy consumption (raw)'!I2188</f>
        <v>13 Manufacture of textiles</v>
      </c>
      <c r="J2238" s="179" t="str">
        <f>INDEX(Sector!$E$6:$E$46,MATCH('Energy consumption (toe)'!I2238,Sector!$B$6:$B$46,FALSE))</f>
        <v>Manufacture of textiles</v>
      </c>
      <c r="K2238" s="179">
        <f>IFERROR('Energy consumption (raw)'!J2188*Lists!$H$84,)</f>
        <v>0</v>
      </c>
      <c r="L2238" s="179">
        <f>'Energy consumption (raw)'!K2188*Lists!$H$84</f>
        <v>1216.1421439000001</v>
      </c>
      <c r="M2238" s="179">
        <f>'Energy consumption (raw)'!L2188*Lists!$H$84</f>
        <v>0</v>
      </c>
      <c r="N2238" s="179">
        <f>'Energy consumption (raw)'!M2188*Lists!$H$84</f>
        <v>0</v>
      </c>
      <c r="O2238" s="178">
        <f t="shared" si="153"/>
        <v>1216.1421439000001</v>
      </c>
      <c r="P2238">
        <f>'Energy consumption (raw)'!N2188*Lists!$H$85</f>
        <v>0</v>
      </c>
      <c r="Q2238">
        <f>'Energy consumption (raw)'!O2188*Lists!$H$86</f>
        <v>0</v>
      </c>
      <c r="R2238">
        <f>'Energy consumption (raw)'!P2188*Lists!$H$87</f>
        <v>0</v>
      </c>
      <c r="S2238">
        <f>'Energy consumption (raw)'!Q2188*Lists!$H$88</f>
        <v>0</v>
      </c>
      <c r="T2238">
        <f>'Energy consumption (raw)'!R2188*Lists!$H$89</f>
        <v>25.408200000000001</v>
      </c>
      <c r="U2238">
        <f>'Energy consumption (raw)'!S2188*Lists!$H$90</f>
        <v>0</v>
      </c>
      <c r="V2238">
        <f>'Energy consumption (raw)'!T2188*Lists!$H$91</f>
        <v>0</v>
      </c>
      <c r="W2238">
        <f>'Energy consumption (raw)'!U2188*Lists!$H$92</f>
        <v>0</v>
      </c>
      <c r="X2238">
        <f>'Energy consumption (raw)'!V2188*Lists!$H$93</f>
        <v>21.031500000000001</v>
      </c>
      <c r="Y2238">
        <f>'Energy consumption (raw)'!W2188*Lists!$H$94</f>
        <v>0</v>
      </c>
      <c r="Z2238">
        <f>'Energy consumption (raw)'!X2188*Lists!$H$96*1000000</f>
        <v>0</v>
      </c>
      <c r="AA2238">
        <f>'Energy consumption (raw)'!Y2188*Lists!$H$97</f>
        <v>0</v>
      </c>
      <c r="AB2238">
        <f>'Energy consumption (raw)'!Z2188*Lists!$H$96</f>
        <v>0</v>
      </c>
      <c r="AC2238">
        <f>'Energy consumption (raw)'!AA2188*Lists!$H$98</f>
        <v>0</v>
      </c>
      <c r="AD2238">
        <f>'Energy consumption (raw)'!AB2188*Lists!$H$99</f>
        <v>0</v>
      </c>
      <c r="AE2238">
        <f>'Energy consumption (raw)'!AC2188*Lists!$H$101</f>
        <v>0</v>
      </c>
      <c r="AF2238">
        <f>'Energy consumption (raw)'!AD2188*Lists!$H$101</f>
        <v>0</v>
      </c>
      <c r="AG2238">
        <f>'Energy consumption (raw)'!AE2188*Lists!$H$101</f>
        <v>0</v>
      </c>
      <c r="AH2238">
        <f>'Energy consumption (raw)'!AF2188*Lists!$H$100</f>
        <v>0</v>
      </c>
      <c r="AI2238" s="167">
        <f t="shared" si="154"/>
        <v>1262.5818439000002</v>
      </c>
      <c r="AJ2238" s="179">
        <f>'Energy consumption (raw)'!AG2188</f>
        <v>1262.5818439000002</v>
      </c>
      <c r="AK2238" s="179">
        <f>'Energy consumption (raw)'!AH2188</f>
        <v>1531</v>
      </c>
      <c r="AL2238">
        <f>IF(ROUND(AI2238,-3)=ROUND('Energy consumption (raw)'!AG2188,-3),1,0)</f>
        <v>1</v>
      </c>
      <c r="AM2238" s="179" t="str">
        <f>'Energy consumption (raw)'!AJ2188</f>
        <v>50. Ho Chi Minh</v>
      </c>
      <c r="AN2238">
        <f>VLOOKUP(AM2238,Lists!$F$9:$G$71,2,FALSE)</f>
        <v>1</v>
      </c>
    </row>
    <row r="2239" spans="2:40" x14ac:dyDescent="0.25">
      <c r="B2239" s="65" t="str">
        <f t="shared" si="152"/>
        <v>Industry2087</v>
      </c>
      <c r="C2239" s="179">
        <f>'Energy consumption (raw)'!B2189</f>
        <v>2087</v>
      </c>
      <c r="D2239" s="179">
        <f>'Energy consumption (raw)'!C2189</f>
        <v>0</v>
      </c>
      <c r="E2239" s="179">
        <f>'Energy consumption (raw)'!D2189</f>
        <v>0</v>
      </c>
      <c r="F2239" s="179" t="str">
        <f>'Energy consumption (raw)'!E2189</f>
        <v>Công nghiệp</v>
      </c>
      <c r="G2239" s="179" t="str">
        <f>'Energy consumption (raw)'!F2189</f>
        <v>Sãn xuất linh kiện điện tử</v>
      </c>
      <c r="H2239" s="179" t="str">
        <f>'Energy consumption (raw)'!G2189</f>
        <v>Industry</v>
      </c>
      <c r="I2239" s="179" t="str">
        <f>'Energy consumption (raw)'!I2189</f>
        <v>26 Manufacture of computer, electronic and optical products</v>
      </c>
      <c r="J2239" s="179" t="str">
        <f>INDEX(Sector!$E$6:$E$46,MATCH('Energy consumption (toe)'!I2239,Sector!$B$6:$B$46,FALSE))</f>
        <v>Manufacture of computer, electronic and optical products</v>
      </c>
      <c r="K2239" s="179">
        <f>IFERROR('Energy consumption (raw)'!J2189*Lists!$H$84,)</f>
        <v>0</v>
      </c>
      <c r="L2239" s="179">
        <f>'Energy consumption (raw)'!K2189*Lists!$H$84</f>
        <v>1504.8244827000001</v>
      </c>
      <c r="M2239" s="179">
        <f>'Energy consumption (raw)'!L2189*Lists!$H$84</f>
        <v>0</v>
      </c>
      <c r="N2239" s="179">
        <f>'Energy consumption (raw)'!M2189*Lists!$H$84</f>
        <v>0</v>
      </c>
      <c r="O2239" s="178">
        <f t="shared" si="153"/>
        <v>1504.8244827000001</v>
      </c>
      <c r="P2239">
        <f>'Energy consumption (raw)'!N2189*Lists!$H$85</f>
        <v>0</v>
      </c>
      <c r="Q2239">
        <f>'Energy consumption (raw)'!O2189*Lists!$H$86</f>
        <v>0</v>
      </c>
      <c r="R2239">
        <f>'Energy consumption (raw)'!P2189*Lists!$H$87</f>
        <v>0</v>
      </c>
      <c r="S2239">
        <f>'Energy consumption (raw)'!Q2189*Lists!$H$88</f>
        <v>0</v>
      </c>
      <c r="T2239">
        <f>'Energy consumption (raw)'!R2189*Lists!$H$89</f>
        <v>0</v>
      </c>
      <c r="U2239">
        <f>'Energy consumption (raw)'!S2189*Lists!$H$90</f>
        <v>0</v>
      </c>
      <c r="V2239">
        <f>'Energy consumption (raw)'!T2189*Lists!$H$91</f>
        <v>0</v>
      </c>
      <c r="W2239">
        <f>'Energy consumption (raw)'!U2189*Lists!$H$92</f>
        <v>0</v>
      </c>
      <c r="X2239">
        <f>'Energy consumption (raw)'!V2189*Lists!$H$93</f>
        <v>0</v>
      </c>
      <c r="Y2239">
        <f>'Energy consumption (raw)'!W2189*Lists!$H$94</f>
        <v>0</v>
      </c>
      <c r="Z2239">
        <f>'Energy consumption (raw)'!X2189*Lists!$H$96*1000000</f>
        <v>0</v>
      </c>
      <c r="AA2239">
        <f>'Energy consumption (raw)'!Y2189*Lists!$H$97</f>
        <v>0</v>
      </c>
      <c r="AB2239">
        <f>'Energy consumption (raw)'!Z2189*Lists!$H$96</f>
        <v>0</v>
      </c>
      <c r="AC2239">
        <f>'Energy consumption (raw)'!AA2189*Lists!$H$98</f>
        <v>0</v>
      </c>
      <c r="AD2239">
        <f>'Energy consumption (raw)'!AB2189*Lists!$H$99</f>
        <v>0</v>
      </c>
      <c r="AE2239">
        <f>'Energy consumption (raw)'!AC2189*Lists!$H$101</f>
        <v>0</v>
      </c>
      <c r="AF2239">
        <f>'Energy consumption (raw)'!AD2189*Lists!$H$101</f>
        <v>0</v>
      </c>
      <c r="AG2239">
        <f>'Energy consumption (raw)'!AE2189*Lists!$H$101</f>
        <v>0</v>
      </c>
      <c r="AH2239">
        <f>'Energy consumption (raw)'!AF2189*Lists!$H$100</f>
        <v>0</v>
      </c>
      <c r="AI2239" s="167">
        <f t="shared" si="154"/>
        <v>1504.8244827000001</v>
      </c>
      <c r="AJ2239" s="179">
        <f>'Energy consumption (raw)'!AG2189</f>
        <v>1504.8244827000001</v>
      </c>
      <c r="AK2239" s="179">
        <f>'Energy consumption (raw)'!AH2189</f>
        <v>2502</v>
      </c>
      <c r="AL2239">
        <f>IF(ROUND(AI2239,-3)=ROUND('Energy consumption (raw)'!AG2189,-3),1,0)</f>
        <v>1</v>
      </c>
      <c r="AM2239" s="179" t="str">
        <f>'Energy consumption (raw)'!AJ2189</f>
        <v>50. Ho Chi Minh</v>
      </c>
      <c r="AN2239">
        <f>VLOOKUP(AM2239,Lists!$F$9:$G$71,2,FALSE)</f>
        <v>1</v>
      </c>
    </row>
    <row r="2240" spans="2:40" x14ac:dyDescent="0.25">
      <c r="B2240" s="65" t="str">
        <f t="shared" si="152"/>
        <v>Industry2088</v>
      </c>
      <c r="C2240" s="179">
        <f>'Energy consumption (raw)'!B2190</f>
        <v>2088</v>
      </c>
      <c r="D2240" s="179">
        <f>'Energy consumption (raw)'!C2190</f>
        <v>0</v>
      </c>
      <c r="E2240" s="179">
        <f>'Energy consumption (raw)'!D2190</f>
        <v>0</v>
      </c>
      <c r="F2240" s="179" t="str">
        <f>'Energy consumption (raw)'!E2190</f>
        <v>Công nghiệp</v>
      </c>
      <c r="G2240" s="179" t="str">
        <f>'Energy consumption (raw)'!F2190</f>
        <v>Sãn xuất linh kiện điện tử</v>
      </c>
      <c r="H2240" s="179" t="str">
        <f>'Energy consumption (raw)'!G2190</f>
        <v>Industry</v>
      </c>
      <c r="I2240" s="179" t="str">
        <f>'Energy consumption (raw)'!I2190</f>
        <v>26 Manufacture of computer, electronic and optical products</v>
      </c>
      <c r="J2240" s="179" t="str">
        <f>INDEX(Sector!$E$6:$E$46,MATCH('Energy consumption (toe)'!I2240,Sector!$B$6:$B$46,FALSE))</f>
        <v>Manufacture of computer, electronic and optical products</v>
      </c>
      <c r="K2240" s="179">
        <f>IFERROR('Energy consumption (raw)'!J2190*Lists!$H$84,)</f>
        <v>1495.0787404</v>
      </c>
      <c r="L2240" s="179">
        <f>'Energy consumption (raw)'!K2190*Lists!$H$84</f>
        <v>1495.0787404</v>
      </c>
      <c r="M2240" s="179">
        <f>'Energy consumption (raw)'!L2190*Lists!$H$84</f>
        <v>0</v>
      </c>
      <c r="N2240" s="179">
        <f>'Energy consumption (raw)'!M2190*Lists!$H$84</f>
        <v>0</v>
      </c>
      <c r="O2240" s="178">
        <f t="shared" si="153"/>
        <v>1495.0787404</v>
      </c>
      <c r="P2240">
        <f>'Energy consumption (raw)'!N2190*Lists!$H$85</f>
        <v>0</v>
      </c>
      <c r="Q2240">
        <f>'Energy consumption (raw)'!O2190*Lists!$H$86</f>
        <v>0</v>
      </c>
      <c r="R2240">
        <f>'Energy consumption (raw)'!P2190*Lists!$H$87</f>
        <v>0</v>
      </c>
      <c r="S2240">
        <f>'Energy consumption (raw)'!Q2190*Lists!$H$88</f>
        <v>0</v>
      </c>
      <c r="T2240">
        <f>'Energy consumption (raw)'!R2190*Lists!$H$89</f>
        <v>0</v>
      </c>
      <c r="U2240">
        <f>'Energy consumption (raw)'!S2190*Lists!$H$90</f>
        <v>0</v>
      </c>
      <c r="V2240">
        <f>'Energy consumption (raw)'!T2190*Lists!$H$91</f>
        <v>0</v>
      </c>
      <c r="W2240">
        <f>'Energy consumption (raw)'!U2190*Lists!$H$92</f>
        <v>0</v>
      </c>
      <c r="X2240">
        <f>'Energy consumption (raw)'!V2190*Lists!$H$93</f>
        <v>0</v>
      </c>
      <c r="Y2240">
        <f>'Energy consumption (raw)'!W2190*Lists!$H$94</f>
        <v>0</v>
      </c>
      <c r="Z2240">
        <f>'Energy consumption (raw)'!X2190*Lists!$H$96*1000000</f>
        <v>0</v>
      </c>
      <c r="AA2240">
        <f>'Energy consumption (raw)'!Y2190*Lists!$H$97</f>
        <v>0</v>
      </c>
      <c r="AB2240">
        <f>'Energy consumption (raw)'!Z2190*Lists!$H$96</f>
        <v>0</v>
      </c>
      <c r="AC2240">
        <f>'Energy consumption (raw)'!AA2190*Lists!$H$98</f>
        <v>0</v>
      </c>
      <c r="AD2240">
        <f>'Energy consumption (raw)'!AB2190*Lists!$H$99</f>
        <v>0</v>
      </c>
      <c r="AE2240">
        <f>'Energy consumption (raw)'!AC2190*Lists!$H$101</f>
        <v>0</v>
      </c>
      <c r="AF2240">
        <f>'Energy consumption (raw)'!AD2190*Lists!$H$101</f>
        <v>0</v>
      </c>
      <c r="AG2240">
        <f>'Energy consumption (raw)'!AE2190*Lists!$H$101</f>
        <v>0</v>
      </c>
      <c r="AH2240">
        <f>'Energy consumption (raw)'!AF2190*Lists!$H$100</f>
        <v>0</v>
      </c>
      <c r="AI2240" s="167">
        <f t="shared" si="154"/>
        <v>1495.0787404</v>
      </c>
      <c r="AJ2240" s="179">
        <f>'Energy consumption (raw)'!AG2190</f>
        <v>1495.0787404</v>
      </c>
      <c r="AK2240" s="179">
        <f>'Energy consumption (raw)'!AH2190</f>
        <v>2012</v>
      </c>
      <c r="AL2240">
        <f>IF(ROUND(AI2240,-3)=ROUND('Energy consumption (raw)'!AG2190,-3),1,0)</f>
        <v>1</v>
      </c>
      <c r="AM2240" s="179" t="str">
        <f>'Energy consumption (raw)'!AJ2190</f>
        <v>50. Ho Chi Minh</v>
      </c>
      <c r="AN2240">
        <f>VLOOKUP(AM2240,Lists!$F$9:$G$71,2,FALSE)</f>
        <v>1</v>
      </c>
    </row>
    <row r="2241" spans="2:40" x14ac:dyDescent="0.25">
      <c r="B2241" s="65" t="str">
        <f t="shared" si="152"/>
        <v>Industry2089</v>
      </c>
      <c r="C2241" s="179">
        <f>'Energy consumption (raw)'!B2191</f>
        <v>2089</v>
      </c>
      <c r="D2241" s="179">
        <f>'Energy consumption (raw)'!C2191</f>
        <v>0</v>
      </c>
      <c r="E2241" s="179">
        <f>'Energy consumption (raw)'!D2191</f>
        <v>0</v>
      </c>
      <c r="F2241" s="179" t="str">
        <f>'Energy consumption (raw)'!E2191</f>
        <v>Công nghiệp</v>
      </c>
      <c r="G2241" s="179" t="str">
        <f>'Energy consumption (raw)'!F2191</f>
        <v>May trang phục trừ trang phục từ da lông thú</v>
      </c>
      <c r="H2241" s="179" t="str">
        <f>'Energy consumption (raw)'!G2191</f>
        <v>Industry</v>
      </c>
      <c r="I2241" s="179" t="str">
        <f>'Energy consumption (raw)'!I2191</f>
        <v>13 Manufacture of textiles</v>
      </c>
      <c r="J2241" s="179" t="str">
        <f>INDEX(Sector!$E$6:$E$46,MATCH('Energy consumption (toe)'!I2241,Sector!$B$6:$B$46,FALSE))</f>
        <v>Manufacture of textiles</v>
      </c>
      <c r="K2241" s="179">
        <f>IFERROR('Energy consumption (raw)'!J2191*Lists!$H$84,)</f>
        <v>950.17153070000006</v>
      </c>
      <c r="L2241" s="179">
        <f>'Energy consumption (raw)'!K2191*Lists!$H$84</f>
        <v>1071.3049000000001</v>
      </c>
      <c r="M2241" s="179">
        <f>'Energy consumption (raw)'!L2191*Lists!$H$84</f>
        <v>0</v>
      </c>
      <c r="N2241" s="179">
        <f>'Energy consumption (raw)'!M2191*Lists!$H$84</f>
        <v>0</v>
      </c>
      <c r="O2241" s="178">
        <f t="shared" si="153"/>
        <v>1071.3049000000001</v>
      </c>
      <c r="P2241">
        <f>'Energy consumption (raw)'!N2191*Lists!$H$85</f>
        <v>0</v>
      </c>
      <c r="Q2241">
        <f>'Energy consumption (raw)'!O2191*Lists!$H$86</f>
        <v>0</v>
      </c>
      <c r="R2241">
        <f>'Energy consumption (raw)'!P2191*Lists!$H$87</f>
        <v>0</v>
      </c>
      <c r="S2241">
        <f>'Energy consumption (raw)'!Q2191*Lists!$H$88</f>
        <v>0</v>
      </c>
      <c r="T2241">
        <f>'Energy consumption (raw)'!R2191*Lists!$H$89</f>
        <v>0</v>
      </c>
      <c r="U2241">
        <f>'Energy consumption (raw)'!S2191*Lists!$H$90</f>
        <v>0</v>
      </c>
      <c r="V2241">
        <f>'Energy consumption (raw)'!T2191*Lists!$H$91</f>
        <v>0</v>
      </c>
      <c r="W2241">
        <f>'Energy consumption (raw)'!U2191*Lists!$H$92</f>
        <v>0</v>
      </c>
      <c r="X2241">
        <f>'Energy consumption (raw)'!V2191*Lists!$H$93</f>
        <v>0</v>
      </c>
      <c r="Y2241">
        <f>'Energy consumption (raw)'!W2191*Lists!$H$94</f>
        <v>0</v>
      </c>
      <c r="Z2241">
        <f>'Energy consumption (raw)'!X2191*Lists!$H$96*1000000</f>
        <v>0</v>
      </c>
      <c r="AA2241">
        <f>'Energy consumption (raw)'!Y2191*Lists!$H$97</f>
        <v>0</v>
      </c>
      <c r="AB2241">
        <f>'Energy consumption (raw)'!Z2191*Lists!$H$96</f>
        <v>0</v>
      </c>
      <c r="AC2241">
        <f>'Energy consumption (raw)'!AA2191*Lists!$H$98</f>
        <v>0</v>
      </c>
      <c r="AD2241">
        <f>'Energy consumption (raw)'!AB2191*Lists!$H$99</f>
        <v>0</v>
      </c>
      <c r="AE2241">
        <f>'Energy consumption (raw)'!AC2191*Lists!$H$101</f>
        <v>0</v>
      </c>
      <c r="AF2241">
        <f>'Energy consumption (raw)'!AD2191*Lists!$H$101</f>
        <v>0</v>
      </c>
      <c r="AG2241">
        <f>'Energy consumption (raw)'!AE2191*Lists!$H$101</f>
        <v>0</v>
      </c>
      <c r="AH2241">
        <f>'Energy consumption (raw)'!AF2191*Lists!$H$100</f>
        <v>0</v>
      </c>
      <c r="AI2241" s="167">
        <f t="shared" si="154"/>
        <v>1071.3049000000001</v>
      </c>
      <c r="AJ2241" s="179">
        <f>'Energy consumption (raw)'!AG2191</f>
        <v>1071.3049000000001</v>
      </c>
      <c r="AK2241" s="179">
        <f>'Energy consumption (raw)'!AH2191</f>
        <v>1421</v>
      </c>
      <c r="AL2241">
        <f>IF(ROUND(AI2241,-3)=ROUND('Energy consumption (raw)'!AG2191,-3),1,0)</f>
        <v>1</v>
      </c>
      <c r="AM2241" s="179" t="str">
        <f>'Energy consumption (raw)'!AJ2191</f>
        <v>50. Ho Chi Minh</v>
      </c>
      <c r="AN2241">
        <f>VLOOKUP(AM2241,Lists!$F$9:$G$71,2,FALSE)</f>
        <v>1</v>
      </c>
    </row>
    <row r="2242" spans="2:40" x14ac:dyDescent="0.25">
      <c r="B2242" s="65" t="str">
        <f t="shared" si="152"/>
        <v>Industry2090</v>
      </c>
      <c r="C2242" s="179">
        <f>'Energy consumption (raw)'!B2192</f>
        <v>2090</v>
      </c>
      <c r="D2242" s="179">
        <f>'Energy consumption (raw)'!C2192</f>
        <v>0</v>
      </c>
      <c r="E2242" s="179">
        <f>'Energy consumption (raw)'!D2192</f>
        <v>0</v>
      </c>
      <c r="F2242" s="179" t="str">
        <f>'Energy consumption (raw)'!E2192</f>
        <v>Công nghiệp</v>
      </c>
      <c r="G2242" s="179" t="str">
        <f>'Energy consumption (raw)'!F2192</f>
        <v>Sản xuất phân bón và hợp chất ni tơ</v>
      </c>
      <c r="H2242" s="179" t="str">
        <f>'Energy consumption (raw)'!G2192</f>
        <v>Industry</v>
      </c>
      <c r="I2242" s="179" t="str">
        <f>'Energy consumption (raw)'!I2192</f>
        <v>20 Manufacture of chemicals and chemical products</v>
      </c>
      <c r="J2242" s="179" t="str">
        <f>INDEX(Sector!$E$6:$E$46,MATCH('Energy consumption (toe)'!I2242,Sector!$B$6:$B$46,FALSE))</f>
        <v>Manufacture of chemicals and chemical products</v>
      </c>
      <c r="K2242" s="179">
        <f>IFERROR('Energy consumption (raw)'!J2192*Lists!$H$84,)</f>
        <v>2124.8129923000001</v>
      </c>
      <c r="L2242" s="179">
        <f>'Energy consumption (raw)'!K2192*Lists!$H$84</f>
        <v>2148.0781919999999</v>
      </c>
      <c r="M2242" s="179">
        <f>'Energy consumption (raw)'!L2192*Lists!$H$84</f>
        <v>0</v>
      </c>
      <c r="N2242" s="179">
        <f>'Energy consumption (raw)'!M2192*Lists!$H$84</f>
        <v>0</v>
      </c>
      <c r="O2242" s="178">
        <f t="shared" si="153"/>
        <v>2148.0781919999999</v>
      </c>
      <c r="P2242">
        <f>'Energy consumption (raw)'!N2192*Lists!$H$85</f>
        <v>0</v>
      </c>
      <c r="Q2242">
        <f>'Energy consumption (raw)'!O2192*Lists!$H$86</f>
        <v>0</v>
      </c>
      <c r="R2242">
        <f>'Energy consumption (raw)'!P2192*Lists!$H$87</f>
        <v>0</v>
      </c>
      <c r="S2242">
        <f>'Energy consumption (raw)'!Q2192*Lists!$H$88</f>
        <v>0</v>
      </c>
      <c r="T2242">
        <f>'Energy consumption (raw)'!R2192*Lists!$H$89</f>
        <v>0</v>
      </c>
      <c r="U2242">
        <f>'Energy consumption (raw)'!S2192*Lists!$H$90</f>
        <v>0</v>
      </c>
      <c r="V2242">
        <f>'Energy consumption (raw)'!T2192*Lists!$H$91</f>
        <v>0</v>
      </c>
      <c r="W2242">
        <f>'Energy consumption (raw)'!U2192*Lists!$H$92</f>
        <v>0</v>
      </c>
      <c r="X2242">
        <f>'Energy consumption (raw)'!V2192*Lists!$H$93</f>
        <v>0</v>
      </c>
      <c r="Y2242">
        <f>'Energy consumption (raw)'!W2192*Lists!$H$94</f>
        <v>0</v>
      </c>
      <c r="Z2242">
        <f>'Energy consumption (raw)'!X2192*Lists!$H$96*1000000</f>
        <v>0</v>
      </c>
      <c r="AA2242">
        <f>'Energy consumption (raw)'!Y2192*Lists!$H$97</f>
        <v>11.99</v>
      </c>
      <c r="AB2242">
        <f>'Energy consumption (raw)'!Z2192*Lists!$H$96</f>
        <v>0</v>
      </c>
      <c r="AC2242">
        <f>'Energy consumption (raw)'!AA2192*Lists!$H$98</f>
        <v>0</v>
      </c>
      <c r="AD2242">
        <f>'Energy consumption (raw)'!AB2192*Lists!$H$99</f>
        <v>0</v>
      </c>
      <c r="AE2242">
        <f>'Energy consumption (raw)'!AC2192*Lists!$H$101</f>
        <v>0</v>
      </c>
      <c r="AF2242">
        <f>'Energy consumption (raw)'!AD2192*Lists!$H$101</f>
        <v>0</v>
      </c>
      <c r="AG2242">
        <f>'Energy consumption (raw)'!AE2192*Lists!$H$101</f>
        <v>0</v>
      </c>
      <c r="AH2242">
        <f>'Energy consumption (raw)'!AF2192*Lists!$H$100</f>
        <v>0</v>
      </c>
      <c r="AI2242" s="167">
        <f t="shared" si="154"/>
        <v>2160.0681919999997</v>
      </c>
      <c r="AJ2242" s="179">
        <f>'Energy consumption (raw)'!AG2192</f>
        <v>2160.0681919999997</v>
      </c>
      <c r="AK2242" s="179">
        <f>'Energy consumption (raw)'!AH2192</f>
        <v>2269</v>
      </c>
      <c r="AL2242">
        <f>IF(ROUND(AI2242,-3)=ROUND('Energy consumption (raw)'!AG2192,-3),1,0)</f>
        <v>1</v>
      </c>
      <c r="AM2242" s="179" t="str">
        <f>'Energy consumption (raw)'!AJ2192</f>
        <v>50. Ho Chi Minh</v>
      </c>
      <c r="AN2242">
        <f>VLOOKUP(AM2242,Lists!$F$9:$G$71,2,FALSE)</f>
        <v>1</v>
      </c>
    </row>
    <row r="2243" spans="2:40" x14ac:dyDescent="0.25">
      <c r="B2243" s="65" t="str">
        <f t="shared" si="152"/>
        <v>Industry2091</v>
      </c>
      <c r="C2243" s="179">
        <f>'Energy consumption (raw)'!B2193</f>
        <v>2091</v>
      </c>
      <c r="D2243" s="179">
        <f>'Energy consumption (raw)'!C2193</f>
        <v>0</v>
      </c>
      <c r="E2243" s="179">
        <f>'Energy consumption (raw)'!D2193</f>
        <v>0</v>
      </c>
      <c r="F2243" s="179" t="str">
        <f>'Energy consumption (raw)'!E2193</f>
        <v>Công nghiệp</v>
      </c>
      <c r="G2243" s="179" t="str">
        <f>'Energy consumption (raw)'!F2193</f>
        <v>sản xuất thực phẩm khác chưa được phân vào đâu</v>
      </c>
      <c r="H2243" s="179" t="str">
        <f>'Energy consumption (raw)'!G2193</f>
        <v>Industry</v>
      </c>
      <c r="I2243" s="179" t="str">
        <f>'Energy consumption (raw)'!I2193</f>
        <v>10 Manufacture of food products</v>
      </c>
      <c r="J2243" s="179" t="str">
        <f>INDEX(Sector!$E$6:$E$46,MATCH('Energy consumption (toe)'!I2243,Sector!$B$6:$B$46,FALSE))</f>
        <v>Manufacture of food products</v>
      </c>
      <c r="K2243" s="179">
        <f>IFERROR('Energy consumption (raw)'!J2193*Lists!$H$84,)</f>
        <v>0</v>
      </c>
      <c r="L2243" s="179">
        <f>'Energy consumption (raw)'!K2193*Lists!$H$84</f>
        <v>1436.7627527000002</v>
      </c>
      <c r="M2243" s="179">
        <f>'Energy consumption (raw)'!L2193*Lists!$H$84</f>
        <v>0</v>
      </c>
      <c r="N2243" s="179">
        <f>'Energy consumption (raw)'!M2193*Lists!$H$84</f>
        <v>0</v>
      </c>
      <c r="O2243" s="178">
        <f t="shared" si="153"/>
        <v>1436.7627527000002</v>
      </c>
      <c r="P2243">
        <f>'Energy consumption (raw)'!N2193*Lists!$H$85</f>
        <v>0</v>
      </c>
      <c r="Q2243">
        <f>'Energy consumption (raw)'!O2193*Lists!$H$86</f>
        <v>0</v>
      </c>
      <c r="R2243">
        <f>'Energy consumption (raw)'!P2193*Lists!$H$87</f>
        <v>0</v>
      </c>
      <c r="S2243">
        <f>'Energy consumption (raw)'!Q2193*Lists!$H$88</f>
        <v>0</v>
      </c>
      <c r="T2243">
        <f>'Energy consumption (raw)'!R2193*Lists!$H$89</f>
        <v>0</v>
      </c>
      <c r="U2243">
        <f>'Energy consumption (raw)'!S2193*Lists!$H$90</f>
        <v>0</v>
      </c>
      <c r="V2243">
        <f>'Energy consumption (raw)'!T2193*Lists!$H$91</f>
        <v>0</v>
      </c>
      <c r="W2243">
        <f>'Energy consumption (raw)'!U2193*Lists!$H$92</f>
        <v>0</v>
      </c>
      <c r="X2243">
        <f>'Energy consumption (raw)'!V2193*Lists!$H$93</f>
        <v>0</v>
      </c>
      <c r="Y2243">
        <f>'Energy consumption (raw)'!W2193*Lists!$H$94</f>
        <v>0</v>
      </c>
      <c r="Z2243">
        <f>'Energy consumption (raw)'!X2193*Lists!$H$96*1000000</f>
        <v>0</v>
      </c>
      <c r="AA2243">
        <f>'Energy consumption (raw)'!Y2193*Lists!$H$97</f>
        <v>0</v>
      </c>
      <c r="AB2243">
        <f>'Energy consumption (raw)'!Z2193*Lists!$H$96</f>
        <v>0</v>
      </c>
      <c r="AC2243">
        <f>'Energy consumption (raw)'!AA2193*Lists!$H$98</f>
        <v>0</v>
      </c>
      <c r="AD2243">
        <f>'Energy consumption (raw)'!AB2193*Lists!$H$99</f>
        <v>0</v>
      </c>
      <c r="AE2243">
        <f>'Energy consumption (raw)'!AC2193*Lists!$H$101</f>
        <v>0</v>
      </c>
      <c r="AF2243">
        <f>'Energy consumption (raw)'!AD2193*Lists!$H$101</f>
        <v>0</v>
      </c>
      <c r="AG2243">
        <f>'Energy consumption (raw)'!AE2193*Lists!$H$101</f>
        <v>0</v>
      </c>
      <c r="AH2243">
        <f>'Energy consumption (raw)'!AF2193*Lists!$H$100</f>
        <v>0</v>
      </c>
      <c r="AI2243" s="167">
        <f t="shared" si="154"/>
        <v>1436.7627527000002</v>
      </c>
      <c r="AJ2243" s="179">
        <f>'Energy consumption (raw)'!AG2193</f>
        <v>1436.7627527000002</v>
      </c>
      <c r="AK2243" s="179">
        <f>'Energy consumption (raw)'!AH2193</f>
        <v>1379</v>
      </c>
      <c r="AL2243">
        <f>IF(ROUND(AI2243,-3)=ROUND('Energy consumption (raw)'!AG2193,-3),1,0)</f>
        <v>1</v>
      </c>
      <c r="AM2243" s="179" t="str">
        <f>'Energy consumption (raw)'!AJ2193</f>
        <v>50. Ho Chi Minh</v>
      </c>
      <c r="AN2243">
        <f>VLOOKUP(AM2243,Lists!$F$9:$G$71,2,FALSE)</f>
        <v>1</v>
      </c>
    </row>
    <row r="2244" spans="2:40" x14ac:dyDescent="0.25">
      <c r="B2244" s="65" t="str">
        <f t="shared" si="152"/>
        <v>Industry2092</v>
      </c>
      <c r="C2244" s="179">
        <f>'Energy consumption (raw)'!B2194</f>
        <v>2092</v>
      </c>
      <c r="D2244" s="179">
        <f>'Energy consumption (raw)'!C2194</f>
        <v>0</v>
      </c>
      <c r="E2244" s="179">
        <f>'Energy consumption (raw)'!D2194</f>
        <v>0</v>
      </c>
      <c r="F2244" s="179" t="str">
        <f>'Energy consumption (raw)'!E2194</f>
        <v>Công nghiệp</v>
      </c>
      <c r="G2244" s="179" t="str">
        <f>'Energy consumption (raw)'!F2194</f>
        <v>sản xuất các cấu kiện kim loại</v>
      </c>
      <c r="H2244" s="179" t="str">
        <f>'Energy consumption (raw)'!G2194</f>
        <v>Industry</v>
      </c>
      <c r="I2244" s="179" t="str">
        <f>'Energy consumption (raw)'!I2194</f>
        <v>25 Manufacture of fabricated metal products, except machinery and equipment</v>
      </c>
      <c r="J2244" s="179" t="str">
        <f>INDEX(Sector!$E$6:$E$46,MATCH('Energy consumption (toe)'!I2244,Sector!$B$6:$B$46,FALSE))</f>
        <v>Manufacture of fabricated metal products, except machinery and equipment</v>
      </c>
      <c r="K2244" s="179">
        <f>IFERROR('Energy consumption (raw)'!J2194*Lists!$H$84,)</f>
        <v>1018.9581621000001</v>
      </c>
      <c r="L2244" s="179">
        <f>'Energy consumption (raw)'!K2194*Lists!$H$84</f>
        <v>1018.9581621000001</v>
      </c>
      <c r="M2244" s="179">
        <f>'Energy consumption (raw)'!L2194*Lists!$H$84</f>
        <v>0</v>
      </c>
      <c r="N2244" s="179">
        <f>'Energy consumption (raw)'!M2194*Lists!$H$84</f>
        <v>0</v>
      </c>
      <c r="O2244" s="178">
        <f t="shared" si="153"/>
        <v>1018.9581621000001</v>
      </c>
      <c r="P2244">
        <f>'Energy consumption (raw)'!N2194*Lists!$H$85</f>
        <v>0</v>
      </c>
      <c r="Q2244">
        <f>'Energy consumption (raw)'!O2194*Lists!$H$86</f>
        <v>0</v>
      </c>
      <c r="R2244">
        <f>'Energy consumption (raw)'!P2194*Lists!$H$87</f>
        <v>0</v>
      </c>
      <c r="S2244">
        <f>'Energy consumption (raw)'!Q2194*Lists!$H$88</f>
        <v>0</v>
      </c>
      <c r="T2244">
        <f>'Energy consumption (raw)'!R2194*Lists!$H$89</f>
        <v>0</v>
      </c>
      <c r="U2244">
        <f>'Energy consumption (raw)'!S2194*Lists!$H$90</f>
        <v>0</v>
      </c>
      <c r="V2244">
        <f>'Energy consumption (raw)'!T2194*Lists!$H$91</f>
        <v>0</v>
      </c>
      <c r="W2244">
        <f>'Energy consumption (raw)'!U2194*Lists!$H$92</f>
        <v>0</v>
      </c>
      <c r="X2244">
        <f>'Energy consumption (raw)'!V2194*Lists!$H$93</f>
        <v>0</v>
      </c>
      <c r="Y2244">
        <f>'Energy consumption (raw)'!W2194*Lists!$H$94</f>
        <v>0</v>
      </c>
      <c r="Z2244">
        <f>'Energy consumption (raw)'!X2194*Lists!$H$96*1000000</f>
        <v>0</v>
      </c>
      <c r="AA2244">
        <f>'Energy consumption (raw)'!Y2194*Lists!$H$97</f>
        <v>0</v>
      </c>
      <c r="AB2244">
        <f>'Energy consumption (raw)'!Z2194*Lists!$H$96</f>
        <v>0</v>
      </c>
      <c r="AC2244">
        <f>'Energy consumption (raw)'!AA2194*Lists!$H$98</f>
        <v>0</v>
      </c>
      <c r="AD2244">
        <f>'Energy consumption (raw)'!AB2194*Lists!$H$99</f>
        <v>0</v>
      </c>
      <c r="AE2244">
        <f>'Energy consumption (raw)'!AC2194*Lists!$H$101</f>
        <v>0</v>
      </c>
      <c r="AF2244">
        <f>'Energy consumption (raw)'!AD2194*Lists!$H$101</f>
        <v>0</v>
      </c>
      <c r="AG2244">
        <f>'Energy consumption (raw)'!AE2194*Lists!$H$101</f>
        <v>0</v>
      </c>
      <c r="AH2244">
        <f>'Energy consumption (raw)'!AF2194*Lists!$H$100</f>
        <v>0</v>
      </c>
      <c r="AI2244" s="167">
        <f t="shared" si="154"/>
        <v>1018.9581621000001</v>
      </c>
      <c r="AJ2244" s="179">
        <f>'Energy consumption (raw)'!AG2194</f>
        <v>1018.9581621000001</v>
      </c>
      <c r="AK2244" s="179">
        <f>'Energy consumption (raw)'!AH2194</f>
        <v>1074.2219415</v>
      </c>
      <c r="AL2244">
        <f>IF(ROUND(AI2244,-3)=ROUND('Energy consumption (raw)'!AG2194,-3),1,0)</f>
        <v>1</v>
      </c>
      <c r="AM2244" s="179" t="str">
        <f>'Energy consumption (raw)'!AJ2194</f>
        <v>50. Ho Chi Minh</v>
      </c>
      <c r="AN2244">
        <f>VLOOKUP(AM2244,Lists!$F$9:$G$71,2,FALSE)</f>
        <v>1</v>
      </c>
    </row>
    <row r="2245" spans="2:40" x14ac:dyDescent="0.25">
      <c r="B2245" s="65" t="str">
        <f t="shared" si="152"/>
        <v>Industry2093</v>
      </c>
      <c r="C2245" s="179">
        <f>'Energy consumption (raw)'!B2195</f>
        <v>2093</v>
      </c>
      <c r="D2245" s="179">
        <f>'Energy consumption (raw)'!C2195</f>
        <v>0</v>
      </c>
      <c r="E2245" s="179">
        <f>'Energy consumption (raw)'!D2195</f>
        <v>0</v>
      </c>
      <c r="F2245" s="179" t="str">
        <f>'Energy consumption (raw)'!E2195</f>
        <v>Công nghiệp</v>
      </c>
      <c r="G2245" s="179" t="str">
        <f>'Energy consumption (raw)'!F2195</f>
        <v>Sản xuất sản phẩm từ plastic</v>
      </c>
      <c r="H2245" s="179" t="str">
        <f>'Energy consumption (raw)'!G2195</f>
        <v>Industry</v>
      </c>
      <c r="I2245" s="179" t="str">
        <f>'Energy consumption (raw)'!I2195</f>
        <v>22 Manufacture of rubber and plastics products</v>
      </c>
      <c r="J2245" s="179" t="str">
        <f>INDEX(Sector!$E$6:$E$46,MATCH('Energy consumption (toe)'!I2245,Sector!$B$6:$B$46,FALSE))</f>
        <v>Manufacture of rubber and plastics products</v>
      </c>
      <c r="K2245" s="179">
        <f>IFERROR('Energy consumption (raw)'!J2195*Lists!$H$84,)</f>
        <v>1661.7644014</v>
      </c>
      <c r="L2245" s="179">
        <f>'Energy consumption (raw)'!K2195*Lists!$H$84</f>
        <v>1661.7644014</v>
      </c>
      <c r="M2245" s="179">
        <f>'Energy consumption (raw)'!L2195*Lists!$H$84</f>
        <v>0</v>
      </c>
      <c r="N2245" s="179">
        <f>'Energy consumption (raw)'!M2195*Lists!$H$84</f>
        <v>0</v>
      </c>
      <c r="O2245" s="178">
        <f t="shared" si="153"/>
        <v>1661.7644014</v>
      </c>
      <c r="P2245">
        <f>'Energy consumption (raw)'!N2195*Lists!$H$85</f>
        <v>0</v>
      </c>
      <c r="Q2245">
        <f>'Energy consumption (raw)'!O2195*Lists!$H$86</f>
        <v>0</v>
      </c>
      <c r="R2245">
        <f>'Energy consumption (raw)'!P2195*Lists!$H$87</f>
        <v>0</v>
      </c>
      <c r="S2245">
        <f>'Energy consumption (raw)'!Q2195*Lists!$H$88</f>
        <v>0</v>
      </c>
      <c r="T2245">
        <f>'Energy consumption (raw)'!R2195*Lists!$H$89</f>
        <v>0</v>
      </c>
      <c r="U2245">
        <f>'Energy consumption (raw)'!S2195*Lists!$H$90</f>
        <v>0</v>
      </c>
      <c r="V2245">
        <f>'Energy consumption (raw)'!T2195*Lists!$H$91</f>
        <v>0</v>
      </c>
      <c r="W2245">
        <f>'Energy consumption (raw)'!U2195*Lists!$H$92</f>
        <v>0</v>
      </c>
      <c r="X2245">
        <f>'Energy consumption (raw)'!V2195*Lists!$H$93</f>
        <v>0</v>
      </c>
      <c r="Y2245">
        <f>'Energy consumption (raw)'!W2195*Lists!$H$94</f>
        <v>0</v>
      </c>
      <c r="Z2245">
        <f>'Energy consumption (raw)'!X2195*Lists!$H$96*1000000</f>
        <v>0</v>
      </c>
      <c r="AA2245">
        <f>'Energy consumption (raw)'!Y2195*Lists!$H$97</f>
        <v>0</v>
      </c>
      <c r="AB2245">
        <f>'Energy consumption (raw)'!Z2195*Lists!$H$96</f>
        <v>0</v>
      </c>
      <c r="AC2245">
        <f>'Energy consumption (raw)'!AA2195*Lists!$H$98</f>
        <v>0</v>
      </c>
      <c r="AD2245">
        <f>'Energy consumption (raw)'!AB2195*Lists!$H$99</f>
        <v>0</v>
      </c>
      <c r="AE2245">
        <f>'Energy consumption (raw)'!AC2195*Lists!$H$101</f>
        <v>0</v>
      </c>
      <c r="AF2245">
        <f>'Energy consumption (raw)'!AD2195*Lists!$H$101</f>
        <v>0</v>
      </c>
      <c r="AG2245">
        <f>'Energy consumption (raw)'!AE2195*Lists!$H$101</f>
        <v>0</v>
      </c>
      <c r="AH2245">
        <f>'Energy consumption (raw)'!AF2195*Lists!$H$100</f>
        <v>0</v>
      </c>
      <c r="AI2245" s="167">
        <f t="shared" si="154"/>
        <v>1661.7644014</v>
      </c>
      <c r="AJ2245" s="179">
        <f>'Energy consumption (raw)'!AG2195</f>
        <v>1661.7644014</v>
      </c>
      <c r="AK2245" s="179">
        <f>'Energy consumption (raw)'!AH2195</f>
        <v>1851</v>
      </c>
      <c r="AL2245">
        <f>IF(ROUND(AI2245,-3)=ROUND('Energy consumption (raw)'!AG2195,-3),1,0)</f>
        <v>1</v>
      </c>
      <c r="AM2245" s="179" t="str">
        <f>'Energy consumption (raw)'!AJ2195</f>
        <v>50. Ho Chi Minh</v>
      </c>
      <c r="AN2245">
        <f>VLOOKUP(AM2245,Lists!$F$9:$G$71,2,FALSE)</f>
        <v>1</v>
      </c>
    </row>
    <row r="2246" spans="2:40" x14ac:dyDescent="0.25">
      <c r="B2246" s="65" t="str">
        <f t="shared" si="152"/>
        <v>Industry2094</v>
      </c>
      <c r="C2246" s="179">
        <f>'Energy consumption (raw)'!B2196</f>
        <v>2094</v>
      </c>
      <c r="D2246" s="179">
        <f>'Energy consumption (raw)'!C2196</f>
        <v>0</v>
      </c>
      <c r="E2246" s="179">
        <f>'Energy consumption (raw)'!D2196</f>
        <v>0</v>
      </c>
      <c r="F2246" s="179" t="str">
        <f>'Energy consumption (raw)'!E2196</f>
        <v>Công nghiệp</v>
      </c>
      <c r="G2246" s="179" t="str">
        <f>'Energy consumption (raw)'!F2196</f>
        <v>Chế biến sữa và các sản phẩm từ sữa</v>
      </c>
      <c r="H2246" s="179" t="str">
        <f>'Energy consumption (raw)'!G2196</f>
        <v>Industry</v>
      </c>
      <c r="I2246" s="179" t="str">
        <f>'Energy consumption (raw)'!I2196</f>
        <v>10 Manufacture of food products</v>
      </c>
      <c r="J2246" s="179" t="str">
        <f>INDEX(Sector!$E$6:$E$46,MATCH('Energy consumption (toe)'!I2246,Sector!$B$6:$B$46,FALSE))</f>
        <v>Manufacture of food products</v>
      </c>
      <c r="K2246" s="179">
        <f>IFERROR('Energy consumption (raw)'!J2196*Lists!$H$84,)</f>
        <v>1191.9682715000001</v>
      </c>
      <c r="L2246" s="179">
        <f>'Energy consumption (raw)'!K2196*Lists!$H$84</f>
        <v>1191.9682715000001</v>
      </c>
      <c r="M2246" s="179">
        <f>'Energy consumption (raw)'!L2196*Lists!$H$84</f>
        <v>0</v>
      </c>
      <c r="N2246" s="179">
        <f>'Energy consumption (raw)'!M2196*Lists!$H$84</f>
        <v>0</v>
      </c>
      <c r="O2246" s="178">
        <f t="shared" si="153"/>
        <v>1191.9682715000001</v>
      </c>
      <c r="P2246">
        <f>'Energy consumption (raw)'!N2196*Lists!$H$85</f>
        <v>0</v>
      </c>
      <c r="Q2246">
        <f>'Energy consumption (raw)'!O2196*Lists!$H$86</f>
        <v>0</v>
      </c>
      <c r="R2246">
        <f>'Energy consumption (raw)'!P2196*Lists!$H$87</f>
        <v>0</v>
      </c>
      <c r="S2246">
        <f>'Energy consumption (raw)'!Q2196*Lists!$H$88</f>
        <v>0</v>
      </c>
      <c r="T2246">
        <f>'Energy consumption (raw)'!R2196*Lists!$H$89</f>
        <v>0</v>
      </c>
      <c r="U2246">
        <f>'Energy consumption (raw)'!S2196*Lists!$H$90</f>
        <v>0</v>
      </c>
      <c r="V2246">
        <f>'Energy consumption (raw)'!T2196*Lists!$H$91</f>
        <v>0</v>
      </c>
      <c r="W2246">
        <f>'Energy consumption (raw)'!U2196*Lists!$H$92</f>
        <v>0</v>
      </c>
      <c r="X2246">
        <f>'Energy consumption (raw)'!V2196*Lists!$H$93</f>
        <v>0</v>
      </c>
      <c r="Y2246">
        <f>'Energy consumption (raw)'!W2196*Lists!$H$94</f>
        <v>0</v>
      </c>
      <c r="Z2246">
        <f>'Energy consumption (raw)'!X2196*Lists!$H$96*1000000</f>
        <v>0</v>
      </c>
      <c r="AA2246">
        <f>'Energy consumption (raw)'!Y2196*Lists!$H$97</f>
        <v>0</v>
      </c>
      <c r="AB2246">
        <f>'Energy consumption (raw)'!Z2196*Lists!$H$96</f>
        <v>0</v>
      </c>
      <c r="AC2246">
        <f>'Energy consumption (raw)'!AA2196*Lists!$H$98</f>
        <v>0</v>
      </c>
      <c r="AD2246">
        <f>'Energy consumption (raw)'!AB2196*Lists!$H$99</f>
        <v>0</v>
      </c>
      <c r="AE2246">
        <f>'Energy consumption (raw)'!AC2196*Lists!$H$101</f>
        <v>0</v>
      </c>
      <c r="AF2246">
        <f>'Energy consumption (raw)'!AD2196*Lists!$H$101</f>
        <v>0</v>
      </c>
      <c r="AG2246">
        <f>'Energy consumption (raw)'!AE2196*Lists!$H$101</f>
        <v>0</v>
      </c>
      <c r="AH2246">
        <f>'Energy consumption (raw)'!AF2196*Lists!$H$100</f>
        <v>0</v>
      </c>
      <c r="AI2246" s="167">
        <f t="shared" si="154"/>
        <v>1191.9682715000001</v>
      </c>
      <c r="AJ2246" s="179">
        <f>'Energy consumption (raw)'!AG2196</f>
        <v>1191.9682715000001</v>
      </c>
      <c r="AK2246" s="179">
        <f>'Energy consumption (raw)'!AH2196</f>
        <v>2742</v>
      </c>
      <c r="AL2246">
        <f>IF(ROUND(AI2246,-3)=ROUND('Energy consumption (raw)'!AG2196,-3),1,0)</f>
        <v>1</v>
      </c>
      <c r="AM2246" s="179" t="str">
        <f>'Energy consumption (raw)'!AJ2196</f>
        <v>50. Ho Chi Minh</v>
      </c>
      <c r="AN2246">
        <f>VLOOKUP(AM2246,Lists!$F$9:$G$71,2,FALSE)</f>
        <v>1</v>
      </c>
    </row>
    <row r="2247" spans="2:40" x14ac:dyDescent="0.25">
      <c r="B2247" s="65" t="str">
        <f t="shared" si="152"/>
        <v>Industry2095</v>
      </c>
      <c r="C2247" s="179">
        <f>'Energy consumption (raw)'!B2197</f>
        <v>2095</v>
      </c>
      <c r="D2247" s="179">
        <f>'Energy consumption (raw)'!C2197</f>
        <v>0</v>
      </c>
      <c r="E2247" s="179">
        <f>'Energy consumption (raw)'!D2197</f>
        <v>0</v>
      </c>
      <c r="F2247" s="179" t="str">
        <f>'Energy consumption (raw)'!E2197</f>
        <v>Công nghiệp</v>
      </c>
      <c r="G2247" s="179" t="str">
        <f>'Energy consumption (raw)'!F2197</f>
        <v>Sản xuất phương tiện và thiết bị vận tải khác chưa được phân vào đâu</v>
      </c>
      <c r="H2247" s="179" t="str">
        <f>'Energy consumption (raw)'!G2197</f>
        <v>Industry</v>
      </c>
      <c r="I2247" s="179" t="str">
        <f>'Energy consumption (raw)'!I2197</f>
        <v>30 Manufacture of other transport equipment</v>
      </c>
      <c r="J2247" s="179" t="str">
        <f>INDEX(Sector!$E$6:$E$46,MATCH('Energy consumption (toe)'!I2247,Sector!$B$6:$B$46,FALSE))</f>
        <v>Manufacture of other transport equipment</v>
      </c>
      <c r="K2247" s="179">
        <f>IFERROR('Energy consumption (raw)'!J2197*Lists!$H$84,)</f>
        <v>838.72094930000003</v>
      </c>
      <c r="L2247" s="179">
        <f>'Energy consumption (raw)'!K2197*Lists!$H$84</f>
        <v>1152.3929446</v>
      </c>
      <c r="M2247" s="179">
        <f>'Energy consumption (raw)'!L2197*Lists!$H$84</f>
        <v>0</v>
      </c>
      <c r="N2247" s="179">
        <f>'Energy consumption (raw)'!M2197*Lists!$H$84</f>
        <v>0</v>
      </c>
      <c r="O2247" s="178">
        <f t="shared" si="153"/>
        <v>1152.3929446</v>
      </c>
      <c r="P2247">
        <f>'Energy consumption (raw)'!N2197*Lists!$H$85</f>
        <v>0</v>
      </c>
      <c r="Q2247">
        <f>'Energy consumption (raw)'!O2197*Lists!$H$86</f>
        <v>0</v>
      </c>
      <c r="R2247">
        <f>'Energy consumption (raw)'!P2197*Lists!$H$87</f>
        <v>0</v>
      </c>
      <c r="S2247">
        <f>'Energy consumption (raw)'!Q2197*Lists!$H$88</f>
        <v>0</v>
      </c>
      <c r="T2247">
        <f>'Energy consumption (raw)'!R2197*Lists!$H$89</f>
        <v>0</v>
      </c>
      <c r="U2247">
        <f>'Energy consumption (raw)'!S2197*Lists!$H$90</f>
        <v>0</v>
      </c>
      <c r="V2247">
        <f>'Energy consumption (raw)'!T2197*Lists!$H$91</f>
        <v>0</v>
      </c>
      <c r="W2247">
        <f>'Energy consumption (raw)'!U2197*Lists!$H$92</f>
        <v>0</v>
      </c>
      <c r="X2247">
        <f>'Energy consumption (raw)'!V2197*Lists!$H$93</f>
        <v>0</v>
      </c>
      <c r="Y2247">
        <f>'Energy consumption (raw)'!W2197*Lists!$H$94</f>
        <v>0</v>
      </c>
      <c r="Z2247">
        <f>'Energy consumption (raw)'!X2197*Lists!$H$96*1000000</f>
        <v>0</v>
      </c>
      <c r="AA2247">
        <f>'Energy consumption (raw)'!Y2197*Lists!$H$97</f>
        <v>0</v>
      </c>
      <c r="AB2247">
        <f>'Energy consumption (raw)'!Z2197*Lists!$H$96</f>
        <v>0</v>
      </c>
      <c r="AC2247">
        <f>'Energy consumption (raw)'!AA2197*Lists!$H$98</f>
        <v>0</v>
      </c>
      <c r="AD2247">
        <f>'Energy consumption (raw)'!AB2197*Lists!$H$99</f>
        <v>0</v>
      </c>
      <c r="AE2247">
        <f>'Energy consumption (raw)'!AC2197*Lists!$H$101</f>
        <v>0</v>
      </c>
      <c r="AF2247">
        <f>'Energy consumption (raw)'!AD2197*Lists!$H$101</f>
        <v>0</v>
      </c>
      <c r="AG2247">
        <f>'Energy consumption (raw)'!AE2197*Lists!$H$101</f>
        <v>0</v>
      </c>
      <c r="AH2247">
        <f>'Energy consumption (raw)'!AF2197*Lists!$H$100</f>
        <v>0</v>
      </c>
      <c r="AI2247" s="167">
        <f t="shared" si="154"/>
        <v>1152.3929446</v>
      </c>
      <c r="AJ2247" s="179">
        <f>'Energy consumption (raw)'!AG2197</f>
        <v>1152.3929446</v>
      </c>
      <c r="AK2247" s="179">
        <f>'Energy consumption (raw)'!AH2197</f>
        <v>1769</v>
      </c>
      <c r="AL2247">
        <f>IF(ROUND(AI2247,-3)=ROUND('Energy consumption (raw)'!AG2197,-3),1,0)</f>
        <v>1</v>
      </c>
      <c r="AM2247" s="179" t="str">
        <f>'Energy consumption (raw)'!AJ2197</f>
        <v>50. Ho Chi Minh</v>
      </c>
      <c r="AN2247">
        <f>VLOOKUP(AM2247,Lists!$F$9:$G$71,2,FALSE)</f>
        <v>1</v>
      </c>
    </row>
    <row r="2248" spans="2:40" x14ac:dyDescent="0.25">
      <c r="B2248" s="65" t="str">
        <f t="shared" si="152"/>
        <v>Industry2096</v>
      </c>
      <c r="C2248" s="179">
        <f>'Energy consumption (raw)'!B2198</f>
        <v>2096</v>
      </c>
      <c r="D2248" s="179">
        <f>'Energy consumption (raw)'!C2198</f>
        <v>0</v>
      </c>
      <c r="E2248" s="179">
        <f>'Energy consumption (raw)'!D2198</f>
        <v>0</v>
      </c>
      <c r="F2248" s="179" t="str">
        <f>'Energy consumption (raw)'!E2198</f>
        <v>Công nghiệp</v>
      </c>
      <c r="G2248" s="179" t="str">
        <f>'Energy consumption (raw)'!F2198</f>
        <v>Sãn xuất linh kiện điện tử</v>
      </c>
      <c r="H2248" s="179" t="str">
        <f>'Energy consumption (raw)'!G2198</f>
        <v>Industry</v>
      </c>
      <c r="I2248" s="179" t="str">
        <f>'Energy consumption (raw)'!I2198</f>
        <v>26 Manufacture of computer, electronic and optical products</v>
      </c>
      <c r="J2248" s="179" t="str">
        <f>INDEX(Sector!$E$6:$E$46,MATCH('Energy consumption (toe)'!I2248,Sector!$B$6:$B$46,FALSE))</f>
        <v>Manufacture of computer, electronic and optical products</v>
      </c>
      <c r="K2248" s="179">
        <f>IFERROR('Energy consumption (raw)'!J2198*Lists!$H$84,)</f>
        <v>1370.5918149000001</v>
      </c>
      <c r="L2248" s="179">
        <f>'Energy consumption (raw)'!K2198*Lists!$H$84</f>
        <v>1370.5918149000001</v>
      </c>
      <c r="M2248" s="179">
        <f>'Energy consumption (raw)'!L2198*Lists!$H$84</f>
        <v>0</v>
      </c>
      <c r="N2248" s="179">
        <f>'Energy consumption (raw)'!M2198*Lists!$H$84</f>
        <v>0</v>
      </c>
      <c r="O2248" s="178">
        <f t="shared" si="153"/>
        <v>1370.5918149000001</v>
      </c>
      <c r="P2248">
        <f>'Energy consumption (raw)'!N2198*Lists!$H$85</f>
        <v>0</v>
      </c>
      <c r="Q2248">
        <f>'Energy consumption (raw)'!O2198*Lists!$H$86</f>
        <v>0</v>
      </c>
      <c r="R2248">
        <f>'Energy consumption (raw)'!P2198*Lists!$H$87</f>
        <v>0</v>
      </c>
      <c r="S2248">
        <f>'Energy consumption (raw)'!Q2198*Lists!$H$88</f>
        <v>0</v>
      </c>
      <c r="T2248">
        <f>'Energy consumption (raw)'!R2198*Lists!$H$89</f>
        <v>0</v>
      </c>
      <c r="U2248">
        <f>'Energy consumption (raw)'!S2198*Lists!$H$90</f>
        <v>0</v>
      </c>
      <c r="V2248">
        <f>'Energy consumption (raw)'!T2198*Lists!$H$91</f>
        <v>0</v>
      </c>
      <c r="W2248">
        <f>'Energy consumption (raw)'!U2198*Lists!$H$92</f>
        <v>0</v>
      </c>
      <c r="X2248">
        <f>'Energy consumption (raw)'!V2198*Lists!$H$93</f>
        <v>0</v>
      </c>
      <c r="Y2248">
        <f>'Energy consumption (raw)'!W2198*Lists!$H$94</f>
        <v>0</v>
      </c>
      <c r="Z2248">
        <f>'Energy consumption (raw)'!X2198*Lists!$H$96*1000000</f>
        <v>0</v>
      </c>
      <c r="AA2248">
        <f>'Energy consumption (raw)'!Y2198*Lists!$H$97</f>
        <v>0</v>
      </c>
      <c r="AB2248">
        <f>'Energy consumption (raw)'!Z2198*Lists!$H$96</f>
        <v>0</v>
      </c>
      <c r="AC2248">
        <f>'Energy consumption (raw)'!AA2198*Lists!$H$98</f>
        <v>0</v>
      </c>
      <c r="AD2248">
        <f>'Energy consumption (raw)'!AB2198*Lists!$H$99</f>
        <v>0</v>
      </c>
      <c r="AE2248">
        <f>'Energy consumption (raw)'!AC2198*Lists!$H$101</f>
        <v>0</v>
      </c>
      <c r="AF2248">
        <f>'Energy consumption (raw)'!AD2198*Lists!$H$101</f>
        <v>0</v>
      </c>
      <c r="AG2248">
        <f>'Energy consumption (raw)'!AE2198*Lists!$H$101</f>
        <v>0</v>
      </c>
      <c r="AH2248">
        <f>'Energy consumption (raw)'!AF2198*Lists!$H$100</f>
        <v>0</v>
      </c>
      <c r="AI2248" s="167">
        <f t="shared" si="154"/>
        <v>1370.5918149000001</v>
      </c>
      <c r="AJ2248" s="179">
        <f>'Energy consumption (raw)'!AG2198</f>
        <v>1370.5918149000001</v>
      </c>
      <c r="AK2248" s="179">
        <f>'Energy consumption (raw)'!AH2198</f>
        <v>1445</v>
      </c>
      <c r="AL2248">
        <f>IF(ROUND(AI2248,-3)=ROUND('Energy consumption (raw)'!AG2198,-3),1,0)</f>
        <v>1</v>
      </c>
      <c r="AM2248" s="179" t="str">
        <f>'Energy consumption (raw)'!AJ2198</f>
        <v>50. Ho Chi Minh</v>
      </c>
      <c r="AN2248">
        <f>VLOOKUP(AM2248,Lists!$F$9:$G$71,2,FALSE)</f>
        <v>1</v>
      </c>
    </row>
    <row r="2249" spans="2:40" x14ac:dyDescent="0.25">
      <c r="B2249" s="65" t="str">
        <f t="shared" si="152"/>
        <v>Industry2097</v>
      </c>
      <c r="C2249" s="179">
        <f>'Energy consumption (raw)'!B2199</f>
        <v>2097</v>
      </c>
      <c r="D2249" s="179">
        <f>'Energy consumption (raw)'!C2199</f>
        <v>0</v>
      </c>
      <c r="E2249" s="179">
        <f>'Energy consumption (raw)'!D2199</f>
        <v>0</v>
      </c>
      <c r="F2249" s="179" t="str">
        <f>'Energy consumption (raw)'!E2199</f>
        <v>Công nghiệp</v>
      </c>
      <c r="G2249" s="179" t="str">
        <f>'Energy consumption (raw)'!F2199</f>
        <v>Sản xuất plastic nguyên sinh</v>
      </c>
      <c r="H2249" s="179" t="str">
        <f>'Energy consumption (raw)'!G2199</f>
        <v>Industry</v>
      </c>
      <c r="I2249" s="179" t="str">
        <f>'Energy consumption (raw)'!I2199</f>
        <v>22 Manufacture of rubber and plastics products</v>
      </c>
      <c r="J2249" s="179" t="str">
        <f>INDEX(Sector!$E$6:$E$46,MATCH('Energy consumption (toe)'!I2249,Sector!$B$6:$B$46,FALSE))</f>
        <v>Manufacture of rubber and plastics products</v>
      </c>
      <c r="K2249" s="179">
        <f>IFERROR('Energy consumption (raw)'!J2199*Lists!$H$84,)</f>
        <v>897.85657860000003</v>
      </c>
      <c r="L2249" s="179">
        <f>'Energy consumption (raw)'!K2199*Lists!$H$84</f>
        <v>1186.567</v>
      </c>
      <c r="M2249" s="179">
        <f>'Energy consumption (raw)'!L2199*Lists!$H$84</f>
        <v>0</v>
      </c>
      <c r="N2249" s="179">
        <f>'Energy consumption (raw)'!M2199*Lists!$H$84</f>
        <v>0</v>
      </c>
      <c r="O2249" s="178">
        <f t="shared" si="153"/>
        <v>1186.567</v>
      </c>
      <c r="P2249">
        <f>'Energy consumption (raw)'!N2199*Lists!$H$85</f>
        <v>0</v>
      </c>
      <c r="Q2249">
        <f>'Energy consumption (raw)'!O2199*Lists!$H$86</f>
        <v>0</v>
      </c>
      <c r="R2249">
        <f>'Energy consumption (raw)'!P2199*Lists!$H$87</f>
        <v>0</v>
      </c>
      <c r="S2249">
        <f>'Energy consumption (raw)'!Q2199*Lists!$H$88</f>
        <v>0</v>
      </c>
      <c r="T2249">
        <f>'Energy consumption (raw)'!R2199*Lists!$H$89</f>
        <v>0</v>
      </c>
      <c r="U2249">
        <f>'Energy consumption (raw)'!S2199*Lists!$H$90</f>
        <v>0</v>
      </c>
      <c r="V2249">
        <f>'Energy consumption (raw)'!T2199*Lists!$H$91</f>
        <v>0</v>
      </c>
      <c r="W2249">
        <f>'Energy consumption (raw)'!U2199*Lists!$H$92</f>
        <v>0</v>
      </c>
      <c r="X2249">
        <f>'Energy consumption (raw)'!V2199*Lists!$H$93</f>
        <v>0</v>
      </c>
      <c r="Y2249">
        <f>'Energy consumption (raw)'!W2199*Lists!$H$94</f>
        <v>0</v>
      </c>
      <c r="Z2249">
        <f>'Energy consumption (raw)'!X2199*Lists!$H$96*1000000</f>
        <v>0</v>
      </c>
      <c r="AA2249">
        <f>'Energy consumption (raw)'!Y2199*Lists!$H$97</f>
        <v>0</v>
      </c>
      <c r="AB2249">
        <f>'Energy consumption (raw)'!Z2199*Lists!$H$96</f>
        <v>0</v>
      </c>
      <c r="AC2249">
        <f>'Energy consumption (raw)'!AA2199*Lists!$H$98</f>
        <v>0</v>
      </c>
      <c r="AD2249">
        <f>'Energy consumption (raw)'!AB2199*Lists!$H$99</f>
        <v>0</v>
      </c>
      <c r="AE2249">
        <f>'Energy consumption (raw)'!AC2199*Lists!$H$101</f>
        <v>0</v>
      </c>
      <c r="AF2249">
        <f>'Energy consumption (raw)'!AD2199*Lists!$H$101</f>
        <v>0</v>
      </c>
      <c r="AG2249">
        <f>'Energy consumption (raw)'!AE2199*Lists!$H$101</f>
        <v>0</v>
      </c>
      <c r="AH2249">
        <f>'Energy consumption (raw)'!AF2199*Lists!$H$100</f>
        <v>0</v>
      </c>
      <c r="AI2249" s="167">
        <f t="shared" si="154"/>
        <v>1186.567</v>
      </c>
      <c r="AJ2249" s="179">
        <f>'Energy consumption (raw)'!AG2199</f>
        <v>1186.567</v>
      </c>
      <c r="AK2249" s="179">
        <f>'Energy consumption (raw)'!AH2199</f>
        <v>1301</v>
      </c>
      <c r="AL2249">
        <f>IF(ROUND(AI2249,-3)=ROUND('Energy consumption (raw)'!AG2199,-3),1,0)</f>
        <v>1</v>
      </c>
      <c r="AM2249" s="179" t="str">
        <f>'Energy consumption (raw)'!AJ2199</f>
        <v>50. Ho Chi Minh</v>
      </c>
      <c r="AN2249">
        <f>VLOOKUP(AM2249,Lists!$F$9:$G$71,2,FALSE)</f>
        <v>1</v>
      </c>
    </row>
    <row r="2250" spans="2:40" x14ac:dyDescent="0.25">
      <c r="B2250" s="65" t="str">
        <f t="shared" si="152"/>
        <v>Industry2098</v>
      </c>
      <c r="C2250" s="179">
        <f>'Energy consumption (raw)'!B2200</f>
        <v>2098</v>
      </c>
      <c r="D2250" s="179">
        <f>'Energy consumption (raw)'!C2200</f>
        <v>0</v>
      </c>
      <c r="E2250" s="179">
        <f>'Energy consumption (raw)'!D2200</f>
        <v>0</v>
      </c>
      <c r="F2250" s="179" t="str">
        <f>'Energy consumption (raw)'!E2200</f>
        <v>Công nghiệp</v>
      </c>
      <c r="G2250" s="179" t="str">
        <f>'Energy consumption (raw)'!F2200</f>
        <v>Sản xuất cao su tổng hợp dạng nguyên sinh</v>
      </c>
      <c r="H2250" s="179" t="str">
        <f>'Energy consumption (raw)'!G2200</f>
        <v>Industry</v>
      </c>
      <c r="I2250" s="179" t="str">
        <f>'Energy consumption (raw)'!I2200</f>
        <v>22 Manufacture of rubber and plastics products</v>
      </c>
      <c r="J2250" s="179" t="str">
        <f>INDEX(Sector!$E$6:$E$46,MATCH('Energy consumption (toe)'!I2250,Sector!$B$6:$B$46,FALSE))</f>
        <v>Manufacture of rubber and plastics products</v>
      </c>
      <c r="K2250" s="179">
        <f>IFERROR('Energy consumption (raw)'!J2200*Lists!$H$84,)</f>
        <v>1038.8739717000001</v>
      </c>
      <c r="L2250" s="179">
        <f>'Energy consumption (raw)'!K2200*Lists!$H$84</f>
        <v>1038.8739717000001</v>
      </c>
      <c r="M2250" s="179">
        <f>'Energy consumption (raw)'!L2200*Lists!$H$84</f>
        <v>0</v>
      </c>
      <c r="N2250" s="179">
        <f>'Energy consumption (raw)'!M2200*Lists!$H$84</f>
        <v>0</v>
      </c>
      <c r="O2250" s="178">
        <f t="shared" si="153"/>
        <v>1038.8739717000001</v>
      </c>
      <c r="P2250">
        <f>'Energy consumption (raw)'!N2200*Lists!$H$85</f>
        <v>0</v>
      </c>
      <c r="Q2250">
        <f>'Energy consumption (raw)'!O2200*Lists!$H$86</f>
        <v>0</v>
      </c>
      <c r="R2250">
        <f>'Energy consumption (raw)'!P2200*Lists!$H$87</f>
        <v>0</v>
      </c>
      <c r="S2250">
        <f>'Energy consumption (raw)'!Q2200*Lists!$H$88</f>
        <v>0</v>
      </c>
      <c r="T2250">
        <f>'Energy consumption (raw)'!R2200*Lists!$H$89</f>
        <v>0</v>
      </c>
      <c r="U2250">
        <f>'Energy consumption (raw)'!S2200*Lists!$H$90</f>
        <v>0</v>
      </c>
      <c r="V2250">
        <f>'Energy consumption (raw)'!T2200*Lists!$H$91</f>
        <v>0</v>
      </c>
      <c r="W2250">
        <f>'Energy consumption (raw)'!U2200*Lists!$H$92</f>
        <v>0</v>
      </c>
      <c r="X2250">
        <f>'Energy consumption (raw)'!V2200*Lists!$H$93</f>
        <v>0</v>
      </c>
      <c r="Y2250">
        <f>'Energy consumption (raw)'!W2200*Lists!$H$94</f>
        <v>0</v>
      </c>
      <c r="Z2250">
        <f>'Energy consumption (raw)'!X2200*Lists!$H$96*1000000</f>
        <v>0</v>
      </c>
      <c r="AA2250">
        <f>'Energy consumption (raw)'!Y2200*Lists!$H$97</f>
        <v>0</v>
      </c>
      <c r="AB2250">
        <f>'Energy consumption (raw)'!Z2200*Lists!$H$96</f>
        <v>0</v>
      </c>
      <c r="AC2250">
        <f>'Energy consumption (raw)'!AA2200*Lists!$H$98</f>
        <v>0</v>
      </c>
      <c r="AD2250">
        <f>'Energy consumption (raw)'!AB2200*Lists!$H$99</f>
        <v>0</v>
      </c>
      <c r="AE2250">
        <f>'Energy consumption (raw)'!AC2200*Lists!$H$101</f>
        <v>0</v>
      </c>
      <c r="AF2250">
        <f>'Energy consumption (raw)'!AD2200*Lists!$H$101</f>
        <v>0</v>
      </c>
      <c r="AG2250">
        <f>'Energy consumption (raw)'!AE2200*Lists!$H$101</f>
        <v>0</v>
      </c>
      <c r="AH2250">
        <f>'Energy consumption (raw)'!AF2200*Lists!$H$100</f>
        <v>0</v>
      </c>
      <c r="AI2250" s="167">
        <f t="shared" si="154"/>
        <v>1038.8739717000001</v>
      </c>
      <c r="AJ2250" s="179">
        <f>'Energy consumption (raw)'!AG2200</f>
        <v>1038.8739717000001</v>
      </c>
      <c r="AK2250" s="179">
        <f>'Energy consumption (raw)'!AH2200</f>
        <v>1497</v>
      </c>
      <c r="AL2250">
        <f>IF(ROUND(AI2250,-3)=ROUND('Energy consumption (raw)'!AG2200,-3),1,0)</f>
        <v>1</v>
      </c>
      <c r="AM2250" s="179" t="str">
        <f>'Energy consumption (raw)'!AJ2200</f>
        <v>50. Ho Chi Minh</v>
      </c>
      <c r="AN2250">
        <f>VLOOKUP(AM2250,Lists!$F$9:$G$71,2,FALSE)</f>
        <v>1</v>
      </c>
    </row>
    <row r="2251" spans="2:40" x14ac:dyDescent="0.25">
      <c r="B2251" s="65" t="str">
        <f t="shared" si="152"/>
        <v>Industry2099</v>
      </c>
      <c r="C2251" s="179">
        <f>'Energy consumption (raw)'!B2201</f>
        <v>2099</v>
      </c>
      <c r="D2251" s="179">
        <f>'Energy consumption (raw)'!C2201</f>
        <v>0</v>
      </c>
      <c r="E2251" s="179">
        <f>'Energy consumption (raw)'!D2201</f>
        <v>0</v>
      </c>
      <c r="F2251" s="179" t="str">
        <f>'Energy consumption (raw)'!E2201</f>
        <v>Công nghiệp</v>
      </c>
      <c r="G2251" s="179" t="str">
        <f>'Energy consumption (raw)'!F2201</f>
        <v>Kinh doanh bất động sản, quyền sử dụng đất thuộc chủ sở hữu, chủ sử dụng hoặc đi thuê</v>
      </c>
      <c r="H2251" s="179" t="str">
        <f>'Energy consumption (raw)'!G2201</f>
        <v>Industry</v>
      </c>
      <c r="I2251" s="179" t="str">
        <f>'Energy consumption (raw)'!I2201</f>
        <v>99 Other non-industry</v>
      </c>
      <c r="J2251" s="179" t="str">
        <f>INDEX(Sector!$E$6:$E$46,MATCH('Energy consumption (toe)'!I2251,Sector!$B$6:$B$46,FALSE))</f>
        <v>Other non-industry</v>
      </c>
      <c r="K2251" s="179">
        <f>IFERROR('Energy consumption (raw)'!J2201*Lists!$H$84,)</f>
        <v>0</v>
      </c>
      <c r="L2251" s="179">
        <f>'Energy consumption (raw)'!K2201*Lists!$H$84</f>
        <v>1264.4449874000002</v>
      </c>
      <c r="M2251" s="179">
        <f>'Energy consumption (raw)'!L2201*Lists!$H$84</f>
        <v>0</v>
      </c>
      <c r="N2251" s="179">
        <f>'Energy consumption (raw)'!M2201*Lists!$H$84</f>
        <v>0</v>
      </c>
      <c r="O2251" s="178">
        <f t="shared" si="153"/>
        <v>1264.4449874000002</v>
      </c>
      <c r="P2251">
        <f>'Energy consumption (raw)'!N2201*Lists!$H$85</f>
        <v>0</v>
      </c>
      <c r="Q2251">
        <f>'Energy consumption (raw)'!O2201*Lists!$H$86</f>
        <v>0</v>
      </c>
      <c r="R2251">
        <f>'Energy consumption (raw)'!P2201*Lists!$H$87</f>
        <v>0</v>
      </c>
      <c r="S2251">
        <f>'Energy consumption (raw)'!Q2201*Lists!$H$88</f>
        <v>0</v>
      </c>
      <c r="T2251">
        <f>'Energy consumption (raw)'!R2201*Lists!$H$89</f>
        <v>0</v>
      </c>
      <c r="U2251">
        <f>'Energy consumption (raw)'!S2201*Lists!$H$90</f>
        <v>0</v>
      </c>
      <c r="V2251">
        <f>'Energy consumption (raw)'!T2201*Lists!$H$91</f>
        <v>0</v>
      </c>
      <c r="W2251">
        <f>'Energy consumption (raw)'!U2201*Lists!$H$92</f>
        <v>0</v>
      </c>
      <c r="X2251">
        <f>'Energy consumption (raw)'!V2201*Lists!$H$93</f>
        <v>0</v>
      </c>
      <c r="Y2251">
        <f>'Energy consumption (raw)'!W2201*Lists!$H$94</f>
        <v>0</v>
      </c>
      <c r="Z2251">
        <f>'Energy consumption (raw)'!X2201*Lists!$H$96*1000000</f>
        <v>0</v>
      </c>
      <c r="AA2251">
        <f>'Energy consumption (raw)'!Y2201*Lists!$H$97</f>
        <v>0</v>
      </c>
      <c r="AB2251">
        <f>'Energy consumption (raw)'!Z2201*Lists!$H$96</f>
        <v>0</v>
      </c>
      <c r="AC2251">
        <f>'Energy consumption (raw)'!AA2201*Lists!$H$98</f>
        <v>0</v>
      </c>
      <c r="AD2251">
        <f>'Energy consumption (raw)'!AB2201*Lists!$H$99</f>
        <v>0</v>
      </c>
      <c r="AE2251">
        <f>'Energy consumption (raw)'!AC2201*Lists!$H$101</f>
        <v>0</v>
      </c>
      <c r="AF2251">
        <f>'Energy consumption (raw)'!AD2201*Lists!$H$101</f>
        <v>0</v>
      </c>
      <c r="AG2251">
        <f>'Energy consumption (raw)'!AE2201*Lists!$H$101</f>
        <v>0</v>
      </c>
      <c r="AH2251">
        <f>'Energy consumption (raw)'!AF2201*Lists!$H$100</f>
        <v>0</v>
      </c>
      <c r="AI2251" s="167">
        <f t="shared" si="154"/>
        <v>1264.4449874000002</v>
      </c>
      <c r="AJ2251" s="179">
        <f>'Energy consumption (raw)'!AG2201</f>
        <v>1264.4449874000002</v>
      </c>
      <c r="AK2251" s="179">
        <f>'Energy consumption (raw)'!AH2201</f>
        <v>1282</v>
      </c>
      <c r="AL2251">
        <f>IF(ROUND(AI2251,-3)=ROUND('Energy consumption (raw)'!AG2201,-3),1,0)</f>
        <v>1</v>
      </c>
      <c r="AM2251" s="179" t="str">
        <f>'Energy consumption (raw)'!AJ2201</f>
        <v>50. Ho Chi Minh</v>
      </c>
      <c r="AN2251">
        <f>VLOOKUP(AM2251,Lists!$F$9:$G$71,2,FALSE)</f>
        <v>1</v>
      </c>
    </row>
    <row r="2252" spans="2:40" x14ac:dyDescent="0.25">
      <c r="B2252" s="65" t="str">
        <f t="shared" si="152"/>
        <v>Industry2100</v>
      </c>
      <c r="C2252" s="179">
        <f>'Energy consumption (raw)'!B2202</f>
        <v>2100</v>
      </c>
      <c r="D2252" s="179">
        <f>'Energy consumption (raw)'!C2202</f>
        <v>0</v>
      </c>
      <c r="E2252" s="179">
        <f>'Energy consumption (raw)'!D2202</f>
        <v>0</v>
      </c>
      <c r="F2252" s="179" t="str">
        <f>'Energy consumption (raw)'!E2202</f>
        <v>Công nghiệp</v>
      </c>
      <c r="G2252" s="179" t="str">
        <f>'Energy consumption (raw)'!F2202</f>
        <v>Sản xuất hàng may mặc (Trừ trang phục)</v>
      </c>
      <c r="H2252" s="179" t="str">
        <f>'Energy consumption (raw)'!G2202</f>
        <v>Industry</v>
      </c>
      <c r="I2252" s="179" t="str">
        <f>'Energy consumption (raw)'!I2202</f>
        <v>13 Manufacture of textiles</v>
      </c>
      <c r="J2252" s="179" t="str">
        <f>INDEX(Sector!$E$6:$E$46,MATCH('Energy consumption (toe)'!I2252,Sector!$B$6:$B$46,FALSE))</f>
        <v>Manufacture of textiles</v>
      </c>
      <c r="K2252" s="179">
        <f>IFERROR('Energy consumption (raw)'!J2202*Lists!$H$84,)</f>
        <v>0</v>
      </c>
      <c r="L2252" s="179">
        <f>'Energy consumption (raw)'!K2202*Lists!$H$84</f>
        <v>1246.1176963</v>
      </c>
      <c r="M2252" s="179">
        <f>'Energy consumption (raw)'!L2202*Lists!$H$84</f>
        <v>0</v>
      </c>
      <c r="N2252" s="179">
        <f>'Energy consumption (raw)'!M2202*Lists!$H$84</f>
        <v>0</v>
      </c>
      <c r="O2252" s="178">
        <f t="shared" si="153"/>
        <v>1246.1176963</v>
      </c>
      <c r="P2252">
        <f>'Energy consumption (raw)'!N2202*Lists!$H$85</f>
        <v>0</v>
      </c>
      <c r="Q2252">
        <f>'Energy consumption (raw)'!O2202*Lists!$H$86</f>
        <v>0</v>
      </c>
      <c r="R2252">
        <f>'Energy consumption (raw)'!P2202*Lists!$H$87</f>
        <v>0</v>
      </c>
      <c r="S2252">
        <f>'Energy consumption (raw)'!Q2202*Lists!$H$88</f>
        <v>0</v>
      </c>
      <c r="T2252">
        <f>'Energy consumption (raw)'!R2202*Lists!$H$89</f>
        <v>0</v>
      </c>
      <c r="U2252">
        <f>'Energy consumption (raw)'!S2202*Lists!$H$90</f>
        <v>0</v>
      </c>
      <c r="V2252">
        <f>'Energy consumption (raw)'!T2202*Lists!$H$91</f>
        <v>0</v>
      </c>
      <c r="W2252">
        <f>'Energy consumption (raw)'!U2202*Lists!$H$92</f>
        <v>0</v>
      </c>
      <c r="X2252">
        <f>'Energy consumption (raw)'!V2202*Lists!$H$93</f>
        <v>0</v>
      </c>
      <c r="Y2252">
        <f>'Energy consumption (raw)'!W2202*Lists!$H$94</f>
        <v>0</v>
      </c>
      <c r="Z2252">
        <f>'Energy consumption (raw)'!X2202*Lists!$H$96*1000000</f>
        <v>0</v>
      </c>
      <c r="AA2252">
        <f>'Energy consumption (raw)'!Y2202*Lists!$H$97</f>
        <v>0</v>
      </c>
      <c r="AB2252">
        <f>'Energy consumption (raw)'!Z2202*Lists!$H$96</f>
        <v>0</v>
      </c>
      <c r="AC2252">
        <f>'Energy consumption (raw)'!AA2202*Lists!$H$98</f>
        <v>0</v>
      </c>
      <c r="AD2252">
        <f>'Energy consumption (raw)'!AB2202*Lists!$H$99</f>
        <v>0</v>
      </c>
      <c r="AE2252">
        <f>'Energy consumption (raw)'!AC2202*Lists!$H$101</f>
        <v>0</v>
      </c>
      <c r="AF2252">
        <f>'Energy consumption (raw)'!AD2202*Lists!$H$101</f>
        <v>0</v>
      </c>
      <c r="AG2252">
        <f>'Energy consumption (raw)'!AE2202*Lists!$H$101</f>
        <v>0</v>
      </c>
      <c r="AH2252">
        <f>'Energy consumption (raw)'!AF2202*Lists!$H$100</f>
        <v>0</v>
      </c>
      <c r="AI2252" s="167">
        <f t="shared" si="154"/>
        <v>1246.1176963</v>
      </c>
      <c r="AJ2252" s="179">
        <f>'Energy consumption (raw)'!AG2202</f>
        <v>1246.1176963</v>
      </c>
      <c r="AK2252" s="179">
        <f>'Energy consumption (raw)'!AH2202</f>
        <v>1228</v>
      </c>
      <c r="AL2252">
        <f>IF(ROUND(AI2252,-3)=ROUND('Energy consumption (raw)'!AG2202,-3),1,0)</f>
        <v>1</v>
      </c>
      <c r="AM2252" s="179" t="str">
        <f>'Energy consumption (raw)'!AJ2202</f>
        <v>50. Ho Chi Minh</v>
      </c>
      <c r="AN2252">
        <f>VLOOKUP(AM2252,Lists!$F$9:$G$71,2,FALSE)</f>
        <v>1</v>
      </c>
    </row>
    <row r="2253" spans="2:40" x14ac:dyDescent="0.25">
      <c r="B2253" s="65" t="str">
        <f t="shared" si="152"/>
        <v>Industry2101</v>
      </c>
      <c r="C2253" s="179">
        <f>'Energy consumption (raw)'!B2203</f>
        <v>2101</v>
      </c>
      <c r="D2253" s="179">
        <f>'Energy consumption (raw)'!C2203</f>
        <v>0</v>
      </c>
      <c r="E2253" s="179">
        <f>'Energy consumption (raw)'!D2203</f>
        <v>0</v>
      </c>
      <c r="F2253" s="179" t="str">
        <f>'Energy consumption (raw)'!E2203</f>
        <v>Công nghiệp</v>
      </c>
      <c r="G2253" s="179" t="str">
        <f>'Energy consumption (raw)'!F2203</f>
        <v>Xử lý và tiêu hủy rác thải</v>
      </c>
      <c r="H2253" s="179" t="str">
        <f>'Energy consumption (raw)'!G2203</f>
        <v>Industry</v>
      </c>
      <c r="I2253" s="179" t="str">
        <f>'Energy consumption (raw)'!I2203</f>
        <v>38 Waste collection, treatment and disposal activities; materials recovery</v>
      </c>
      <c r="J2253" s="179" t="str">
        <f>INDEX(Sector!$E$6:$E$46,MATCH('Energy consumption (toe)'!I2253,Sector!$B$6:$B$46,FALSE))</f>
        <v>Waste collection, treatment and disposal activities; materials recovery</v>
      </c>
      <c r="K2253" s="179">
        <f>IFERROR('Energy consumption (raw)'!J2203*Lists!$H$84,)</f>
        <v>1640.0205997</v>
      </c>
      <c r="L2253" s="179">
        <f>'Energy consumption (raw)'!K2203*Lists!$H$84</f>
        <v>1640.0205997</v>
      </c>
      <c r="M2253" s="179">
        <f>'Energy consumption (raw)'!L2203*Lists!$H$84</f>
        <v>0</v>
      </c>
      <c r="N2253" s="179">
        <f>'Energy consumption (raw)'!M2203*Lists!$H$84</f>
        <v>0</v>
      </c>
      <c r="O2253" s="178">
        <f t="shared" si="153"/>
        <v>1640.0205997</v>
      </c>
      <c r="P2253">
        <f>'Energy consumption (raw)'!N2203*Lists!$H$85</f>
        <v>0</v>
      </c>
      <c r="Q2253">
        <f>'Energy consumption (raw)'!O2203*Lists!$H$86</f>
        <v>0</v>
      </c>
      <c r="R2253">
        <f>'Energy consumption (raw)'!P2203*Lists!$H$87</f>
        <v>0</v>
      </c>
      <c r="S2253">
        <f>'Energy consumption (raw)'!Q2203*Lists!$H$88</f>
        <v>0</v>
      </c>
      <c r="T2253">
        <f>'Energy consumption (raw)'!R2203*Lists!$H$89</f>
        <v>0</v>
      </c>
      <c r="U2253">
        <f>'Energy consumption (raw)'!S2203*Lists!$H$90</f>
        <v>0</v>
      </c>
      <c r="V2253">
        <f>'Energy consumption (raw)'!T2203*Lists!$H$91</f>
        <v>0</v>
      </c>
      <c r="W2253">
        <f>'Energy consumption (raw)'!U2203*Lists!$H$92</f>
        <v>0</v>
      </c>
      <c r="X2253">
        <f>'Energy consumption (raw)'!V2203*Lists!$H$93</f>
        <v>0</v>
      </c>
      <c r="Y2253">
        <f>'Energy consumption (raw)'!W2203*Lists!$H$94</f>
        <v>0</v>
      </c>
      <c r="Z2253">
        <f>'Energy consumption (raw)'!X2203*Lists!$H$96*1000000</f>
        <v>0</v>
      </c>
      <c r="AA2253">
        <f>'Energy consumption (raw)'!Y2203*Lists!$H$97</f>
        <v>0</v>
      </c>
      <c r="AB2253">
        <f>'Energy consumption (raw)'!Z2203*Lists!$H$96</f>
        <v>0</v>
      </c>
      <c r="AC2253">
        <f>'Energy consumption (raw)'!AA2203*Lists!$H$98</f>
        <v>0</v>
      </c>
      <c r="AD2253">
        <f>'Energy consumption (raw)'!AB2203*Lists!$H$99</f>
        <v>0</v>
      </c>
      <c r="AE2253">
        <f>'Energy consumption (raw)'!AC2203*Lists!$H$101</f>
        <v>0</v>
      </c>
      <c r="AF2253">
        <f>'Energy consumption (raw)'!AD2203*Lists!$H$101</f>
        <v>0</v>
      </c>
      <c r="AG2253">
        <f>'Energy consumption (raw)'!AE2203*Lists!$H$101</f>
        <v>0</v>
      </c>
      <c r="AH2253">
        <f>'Energy consumption (raw)'!AF2203*Lists!$H$100</f>
        <v>0</v>
      </c>
      <c r="AI2253" s="167">
        <f t="shared" si="154"/>
        <v>1640.0205997</v>
      </c>
      <c r="AJ2253" s="179">
        <f>'Energy consumption (raw)'!AG2203</f>
        <v>1640.0205997</v>
      </c>
      <c r="AK2253" s="179">
        <f>'Energy consumption (raw)'!AH2203</f>
        <v>2182</v>
      </c>
      <c r="AL2253">
        <f>IF(ROUND(AI2253,-3)=ROUND('Energy consumption (raw)'!AG2203,-3),1,0)</f>
        <v>1</v>
      </c>
      <c r="AM2253" s="179" t="str">
        <f>'Energy consumption (raw)'!AJ2203</f>
        <v>50. Ho Chi Minh</v>
      </c>
      <c r="AN2253">
        <f>VLOOKUP(AM2253,Lists!$F$9:$G$71,2,FALSE)</f>
        <v>1</v>
      </c>
    </row>
    <row r="2254" spans="2:40" x14ac:dyDescent="0.25">
      <c r="B2254" s="65" t="str">
        <f t="shared" si="152"/>
        <v>Industry2102</v>
      </c>
      <c r="C2254" s="179">
        <f>'Energy consumption (raw)'!B2204</f>
        <v>2102</v>
      </c>
      <c r="D2254" s="179">
        <f>'Energy consumption (raw)'!C2204</f>
        <v>0</v>
      </c>
      <c r="E2254" s="179">
        <f>'Energy consumption (raw)'!D2204</f>
        <v>0</v>
      </c>
      <c r="F2254" s="179" t="str">
        <f>'Energy consumption (raw)'!E2204</f>
        <v>Công nghiệp</v>
      </c>
      <c r="G2254" s="179" t="str">
        <f>'Energy consumption (raw)'!F2204</f>
        <v>Sản xuất hàng dệt khác</v>
      </c>
      <c r="H2254" s="179" t="str">
        <f>'Energy consumption (raw)'!G2204</f>
        <v>Industry</v>
      </c>
      <c r="I2254" s="179" t="str">
        <f>'Energy consumption (raw)'!I2204</f>
        <v>13 Manufacture of textiles</v>
      </c>
      <c r="J2254" s="179" t="str">
        <f>INDEX(Sector!$E$6:$E$46,MATCH('Energy consumption (toe)'!I2254,Sector!$B$6:$B$46,FALSE))</f>
        <v>Manufacture of textiles</v>
      </c>
      <c r="K2254" s="179">
        <f>IFERROR('Energy consumption (raw)'!J2204*Lists!$H$84,)</f>
        <v>1069.1096739</v>
      </c>
      <c r="L2254" s="179">
        <f>'Energy consumption (raw)'!K2204*Lists!$H$84</f>
        <v>1383.1452000000002</v>
      </c>
      <c r="M2254" s="179">
        <f>'Energy consumption (raw)'!L2204*Lists!$H$84</f>
        <v>0</v>
      </c>
      <c r="N2254" s="179">
        <f>'Energy consumption (raw)'!M2204*Lists!$H$84</f>
        <v>0</v>
      </c>
      <c r="O2254" s="178">
        <f t="shared" si="153"/>
        <v>1383.1452000000002</v>
      </c>
      <c r="P2254">
        <f>'Energy consumption (raw)'!N2204*Lists!$H$85</f>
        <v>0</v>
      </c>
      <c r="Q2254">
        <f>'Energy consumption (raw)'!O2204*Lists!$H$86</f>
        <v>0</v>
      </c>
      <c r="R2254">
        <f>'Energy consumption (raw)'!P2204*Lists!$H$87</f>
        <v>0</v>
      </c>
      <c r="S2254">
        <f>'Energy consumption (raw)'!Q2204*Lists!$H$88</f>
        <v>0</v>
      </c>
      <c r="T2254">
        <f>'Energy consumption (raw)'!R2204*Lists!$H$89</f>
        <v>0</v>
      </c>
      <c r="U2254">
        <f>'Energy consumption (raw)'!S2204*Lists!$H$90</f>
        <v>0</v>
      </c>
      <c r="V2254">
        <f>'Energy consumption (raw)'!T2204*Lists!$H$91</f>
        <v>0</v>
      </c>
      <c r="W2254">
        <f>'Energy consumption (raw)'!U2204*Lists!$H$92</f>
        <v>0</v>
      </c>
      <c r="X2254">
        <f>'Energy consumption (raw)'!V2204*Lists!$H$93</f>
        <v>0</v>
      </c>
      <c r="Y2254">
        <f>'Energy consumption (raw)'!W2204*Lists!$H$94</f>
        <v>0</v>
      </c>
      <c r="Z2254">
        <f>'Energy consumption (raw)'!X2204*Lists!$H$96*1000000</f>
        <v>0</v>
      </c>
      <c r="AA2254">
        <f>'Energy consumption (raw)'!Y2204*Lists!$H$97</f>
        <v>0</v>
      </c>
      <c r="AB2254">
        <f>'Energy consumption (raw)'!Z2204*Lists!$H$96</f>
        <v>0</v>
      </c>
      <c r="AC2254">
        <f>'Energy consumption (raw)'!AA2204*Lists!$H$98</f>
        <v>0</v>
      </c>
      <c r="AD2254">
        <f>'Energy consumption (raw)'!AB2204*Lists!$H$99</f>
        <v>0</v>
      </c>
      <c r="AE2254">
        <f>'Energy consumption (raw)'!AC2204*Lists!$H$101</f>
        <v>0</v>
      </c>
      <c r="AF2254">
        <f>'Energy consumption (raw)'!AD2204*Lists!$H$101</f>
        <v>0</v>
      </c>
      <c r="AG2254">
        <f>'Energy consumption (raw)'!AE2204*Lists!$H$101</f>
        <v>0</v>
      </c>
      <c r="AH2254">
        <f>'Energy consumption (raw)'!AF2204*Lists!$H$100</f>
        <v>0</v>
      </c>
      <c r="AI2254" s="167">
        <f t="shared" si="154"/>
        <v>1383.1452000000002</v>
      </c>
      <c r="AJ2254" s="179">
        <f>'Energy consumption (raw)'!AG2204</f>
        <v>1383.1452000000002</v>
      </c>
      <c r="AK2254" s="179">
        <f>'Energy consumption (raw)'!AH2204</f>
        <v>1467</v>
      </c>
      <c r="AL2254">
        <f>IF(ROUND(AI2254,-3)=ROUND('Energy consumption (raw)'!AG2204,-3),1,0)</f>
        <v>1</v>
      </c>
      <c r="AM2254" s="179" t="str">
        <f>'Energy consumption (raw)'!AJ2204</f>
        <v>50. Ho Chi Minh</v>
      </c>
      <c r="AN2254">
        <f>VLOOKUP(AM2254,Lists!$F$9:$G$71,2,FALSE)</f>
        <v>1</v>
      </c>
    </row>
    <row r="2255" spans="2:40" x14ac:dyDescent="0.25">
      <c r="B2255" s="65" t="str">
        <f t="shared" si="152"/>
        <v>Industry2103</v>
      </c>
      <c r="C2255" s="179">
        <f>'Energy consumption (raw)'!B2205</f>
        <v>2103</v>
      </c>
      <c r="D2255" s="179">
        <f>'Energy consumption (raw)'!C2205</f>
        <v>0</v>
      </c>
      <c r="E2255" s="179">
        <f>'Energy consumption (raw)'!D2205</f>
        <v>0</v>
      </c>
      <c r="F2255" s="179" t="str">
        <f>'Energy consumption (raw)'!E2205</f>
        <v>Công nghiệp</v>
      </c>
      <c r="G2255" s="179" t="str">
        <f>'Energy consumption (raw)'!F2205</f>
        <v>Sản xuất thực phẩm khác chưa biết phân vào đâu</v>
      </c>
      <c r="H2255" s="179" t="str">
        <f>'Energy consumption (raw)'!G2205</f>
        <v>Industry</v>
      </c>
      <c r="I2255" s="179" t="str">
        <f>'Energy consumption (raw)'!I2205</f>
        <v>10 Manufacture of food products</v>
      </c>
      <c r="J2255" s="179" t="str">
        <f>INDEX(Sector!$E$6:$E$46,MATCH('Energy consumption (toe)'!I2255,Sector!$B$6:$B$46,FALSE))</f>
        <v>Manufacture of food products</v>
      </c>
      <c r="K2255" s="179">
        <f>IFERROR('Energy consumption (raw)'!J2205*Lists!$H$84,)</f>
        <v>0</v>
      </c>
      <c r="L2255" s="179">
        <f>'Energy consumption (raw)'!K2205*Lists!$H$84</f>
        <v>2933.2687681000002</v>
      </c>
      <c r="M2255" s="179">
        <f>'Energy consumption (raw)'!L2205*Lists!$H$84</f>
        <v>0</v>
      </c>
      <c r="N2255" s="179">
        <f>'Energy consumption (raw)'!M2205*Lists!$H$84</f>
        <v>0</v>
      </c>
      <c r="O2255" s="178">
        <f t="shared" si="153"/>
        <v>2933.2687681000002</v>
      </c>
      <c r="P2255">
        <f>'Energy consumption (raw)'!N2205*Lists!$H$85</f>
        <v>0</v>
      </c>
      <c r="Q2255">
        <f>'Energy consumption (raw)'!O2205*Lists!$H$86</f>
        <v>0</v>
      </c>
      <c r="R2255">
        <f>'Energy consumption (raw)'!P2205*Lists!$H$87</f>
        <v>0</v>
      </c>
      <c r="S2255">
        <f>'Energy consumption (raw)'!Q2205*Lists!$H$88</f>
        <v>0</v>
      </c>
      <c r="T2255">
        <f>'Energy consumption (raw)'!R2205*Lists!$H$89</f>
        <v>0</v>
      </c>
      <c r="U2255">
        <f>'Energy consumption (raw)'!S2205*Lists!$H$90</f>
        <v>0</v>
      </c>
      <c r="V2255">
        <f>'Energy consumption (raw)'!T2205*Lists!$H$91</f>
        <v>0</v>
      </c>
      <c r="W2255">
        <f>'Energy consumption (raw)'!U2205*Lists!$H$92</f>
        <v>0</v>
      </c>
      <c r="X2255">
        <f>'Energy consumption (raw)'!V2205*Lists!$H$93</f>
        <v>0</v>
      </c>
      <c r="Y2255">
        <f>'Energy consumption (raw)'!W2205*Lists!$H$94</f>
        <v>0</v>
      </c>
      <c r="Z2255">
        <f>'Energy consumption (raw)'!X2205*Lists!$H$96*1000000</f>
        <v>0</v>
      </c>
      <c r="AA2255">
        <f>'Energy consumption (raw)'!Y2205*Lists!$H$97</f>
        <v>0</v>
      </c>
      <c r="AB2255">
        <f>'Energy consumption (raw)'!Z2205*Lists!$H$96</f>
        <v>0</v>
      </c>
      <c r="AC2255">
        <f>'Energy consumption (raw)'!AA2205*Lists!$H$98</f>
        <v>0</v>
      </c>
      <c r="AD2255">
        <f>'Energy consumption (raw)'!AB2205*Lists!$H$99</f>
        <v>0</v>
      </c>
      <c r="AE2255">
        <f>'Energy consumption (raw)'!AC2205*Lists!$H$101</f>
        <v>0</v>
      </c>
      <c r="AF2255">
        <f>'Energy consumption (raw)'!AD2205*Lists!$H$101</f>
        <v>0</v>
      </c>
      <c r="AG2255">
        <f>'Energy consumption (raw)'!AE2205*Lists!$H$101</f>
        <v>0</v>
      </c>
      <c r="AH2255">
        <f>'Energy consumption (raw)'!AF2205*Lists!$H$100</f>
        <v>0</v>
      </c>
      <c r="AI2255" s="167">
        <f t="shared" si="154"/>
        <v>2933.2687681000002</v>
      </c>
      <c r="AJ2255" s="179">
        <f>'Energy consumption (raw)'!AG2205</f>
        <v>2933.2687681000002</v>
      </c>
      <c r="AK2255" s="179">
        <f>'Energy consumption (raw)'!AH2205</f>
        <v>3762</v>
      </c>
      <c r="AL2255">
        <f>IF(ROUND(AI2255,-3)=ROUND('Energy consumption (raw)'!AG2205,-3),1,0)</f>
        <v>1</v>
      </c>
      <c r="AM2255" s="179" t="str">
        <f>'Energy consumption (raw)'!AJ2205</f>
        <v>50. Ho Chi Minh</v>
      </c>
      <c r="AN2255">
        <f>VLOOKUP(AM2255,Lists!$F$9:$G$71,2,FALSE)</f>
        <v>1</v>
      </c>
    </row>
    <row r="2256" spans="2:40" x14ac:dyDescent="0.25">
      <c r="B2256" s="65" t="str">
        <f t="shared" si="152"/>
        <v>Industry2104</v>
      </c>
      <c r="C2256" s="179">
        <f>'Energy consumption (raw)'!B2206</f>
        <v>2104</v>
      </c>
      <c r="D2256" s="179">
        <f>'Energy consumption (raw)'!C2206</f>
        <v>0</v>
      </c>
      <c r="E2256" s="179">
        <f>'Energy consumption (raw)'!D2206</f>
        <v>0</v>
      </c>
      <c r="F2256" s="179" t="str">
        <f>'Energy consumption (raw)'!E2206</f>
        <v>Công nghiệp</v>
      </c>
      <c r="G2256" s="179" t="str">
        <f>'Energy consumption (raw)'!F2206</f>
        <v>Sản xuất giày dép</v>
      </c>
      <c r="H2256" s="179" t="str">
        <f>'Energy consumption (raw)'!G2206</f>
        <v>Industry</v>
      </c>
      <c r="I2256" s="179" t="str">
        <f>'Energy consumption (raw)'!I2206</f>
        <v>14 Manufacture of wearing apparel</v>
      </c>
      <c r="J2256" s="179" t="str">
        <f>INDEX(Sector!$E$6:$E$46,MATCH('Energy consumption (toe)'!I2256,Sector!$B$6:$B$46,FALSE))</f>
        <v>Manufacture of wearing apparel</v>
      </c>
      <c r="K2256" s="179">
        <f>IFERROR('Energy consumption (raw)'!J2206*Lists!$H$84,)</f>
        <v>0</v>
      </c>
      <c r="L2256" s="179">
        <f>'Energy consumption (raw)'!K2206*Lists!$H$84</f>
        <v>1155.3619852000002</v>
      </c>
      <c r="M2256" s="179">
        <f>'Energy consumption (raw)'!L2206*Lists!$H$84</f>
        <v>0</v>
      </c>
      <c r="N2256" s="179">
        <f>'Energy consumption (raw)'!M2206*Lists!$H$84</f>
        <v>0</v>
      </c>
      <c r="O2256" s="178">
        <f t="shared" si="153"/>
        <v>1155.3619852000002</v>
      </c>
      <c r="P2256">
        <f>'Energy consumption (raw)'!N2206*Lists!$H$85</f>
        <v>0</v>
      </c>
      <c r="Q2256">
        <f>'Energy consumption (raw)'!O2206*Lists!$H$86</f>
        <v>0</v>
      </c>
      <c r="R2256">
        <f>'Energy consumption (raw)'!P2206*Lists!$H$87</f>
        <v>0</v>
      </c>
      <c r="S2256">
        <f>'Energy consumption (raw)'!Q2206*Lists!$H$88</f>
        <v>0</v>
      </c>
      <c r="T2256">
        <f>'Energy consumption (raw)'!R2206*Lists!$H$89</f>
        <v>0</v>
      </c>
      <c r="U2256">
        <f>'Energy consumption (raw)'!S2206*Lists!$H$90</f>
        <v>0</v>
      </c>
      <c r="V2256">
        <f>'Energy consumption (raw)'!T2206*Lists!$H$91</f>
        <v>0</v>
      </c>
      <c r="W2256">
        <f>'Energy consumption (raw)'!U2206*Lists!$H$92</f>
        <v>0</v>
      </c>
      <c r="X2256">
        <f>'Energy consumption (raw)'!V2206*Lists!$H$93</f>
        <v>0</v>
      </c>
      <c r="Y2256">
        <f>'Energy consumption (raw)'!W2206*Lists!$H$94</f>
        <v>0</v>
      </c>
      <c r="Z2256">
        <f>'Energy consumption (raw)'!X2206*Lists!$H$96*1000000</f>
        <v>0</v>
      </c>
      <c r="AA2256">
        <f>'Energy consumption (raw)'!Y2206*Lists!$H$97</f>
        <v>0</v>
      </c>
      <c r="AB2256">
        <f>'Energy consumption (raw)'!Z2206*Lists!$H$96</f>
        <v>0</v>
      </c>
      <c r="AC2256">
        <f>'Energy consumption (raw)'!AA2206*Lists!$H$98</f>
        <v>0</v>
      </c>
      <c r="AD2256">
        <f>'Energy consumption (raw)'!AB2206*Lists!$H$99</f>
        <v>0</v>
      </c>
      <c r="AE2256">
        <f>'Energy consumption (raw)'!AC2206*Lists!$H$101</f>
        <v>0</v>
      </c>
      <c r="AF2256">
        <f>'Energy consumption (raw)'!AD2206*Lists!$H$101</f>
        <v>0</v>
      </c>
      <c r="AG2256">
        <f>'Energy consumption (raw)'!AE2206*Lists!$H$101</f>
        <v>0</v>
      </c>
      <c r="AH2256">
        <f>'Energy consumption (raw)'!AF2206*Lists!$H$100</f>
        <v>0</v>
      </c>
      <c r="AI2256" s="167">
        <f t="shared" si="154"/>
        <v>1155.3619852000002</v>
      </c>
      <c r="AJ2256" s="179">
        <f>'Energy consumption (raw)'!AG2206</f>
        <v>1155.3619852000002</v>
      </c>
      <c r="AK2256" s="179">
        <f>'Energy consumption (raw)'!AH2206</f>
        <v>1394</v>
      </c>
      <c r="AL2256">
        <f>IF(ROUND(AI2256,-3)=ROUND('Energy consumption (raw)'!AG2206,-3),1,0)</f>
        <v>1</v>
      </c>
      <c r="AM2256" s="179" t="str">
        <f>'Energy consumption (raw)'!AJ2206</f>
        <v>50. Ho Chi Minh</v>
      </c>
      <c r="AN2256">
        <f>VLOOKUP(AM2256,Lists!$F$9:$G$71,2,FALSE)</f>
        <v>1</v>
      </c>
    </row>
    <row r="2257" spans="2:40" x14ac:dyDescent="0.25">
      <c r="B2257" s="65" t="str">
        <f t="shared" si="152"/>
        <v>Industry2105</v>
      </c>
      <c r="C2257" s="179">
        <f>'Energy consumption (raw)'!B2207</f>
        <v>2105</v>
      </c>
      <c r="D2257" s="179">
        <f>'Energy consumption (raw)'!C2207</f>
        <v>0</v>
      </c>
      <c r="E2257" s="179">
        <f>'Energy consumption (raw)'!D2207</f>
        <v>0</v>
      </c>
      <c r="F2257" s="179" t="str">
        <f>'Energy consumption (raw)'!E2207</f>
        <v>Công nghiệp</v>
      </c>
      <c r="G2257" s="179" t="str">
        <f>'Energy consumption (raw)'!F2207</f>
        <v>Sản xuất các sản phẩm từ cao su và plastic</v>
      </c>
      <c r="H2257" s="179" t="str">
        <f>'Energy consumption (raw)'!G2207</f>
        <v>Industry</v>
      </c>
      <c r="I2257" s="179" t="str">
        <f>'Energy consumption (raw)'!I2207</f>
        <v>22 Manufacture of rubber and plastics products</v>
      </c>
      <c r="J2257" s="179" t="str">
        <f>INDEX(Sector!$E$6:$E$46,MATCH('Energy consumption (toe)'!I2257,Sector!$B$6:$B$46,FALSE))</f>
        <v>Manufacture of rubber and plastics products</v>
      </c>
      <c r="K2257" s="179">
        <f>IFERROR('Energy consumption (raw)'!J2207*Lists!$H$84,)</f>
        <v>0</v>
      </c>
      <c r="L2257" s="179">
        <f>'Energy consumption (raw)'!K2207*Lists!$H$84</f>
        <v>1151.9277301</v>
      </c>
      <c r="M2257" s="179">
        <f>'Energy consumption (raw)'!L2207*Lists!$H$84</f>
        <v>0</v>
      </c>
      <c r="N2257" s="179">
        <f>'Energy consumption (raw)'!M2207*Lists!$H$84</f>
        <v>0</v>
      </c>
      <c r="O2257" s="178">
        <f t="shared" si="153"/>
        <v>1151.9277301</v>
      </c>
      <c r="P2257">
        <f>'Energy consumption (raw)'!N2207*Lists!$H$85</f>
        <v>0</v>
      </c>
      <c r="Q2257">
        <f>'Energy consumption (raw)'!O2207*Lists!$H$86</f>
        <v>0</v>
      </c>
      <c r="R2257">
        <f>'Energy consumption (raw)'!P2207*Lists!$H$87</f>
        <v>0</v>
      </c>
      <c r="S2257">
        <f>'Energy consumption (raw)'!Q2207*Lists!$H$88</f>
        <v>0</v>
      </c>
      <c r="T2257">
        <f>'Energy consumption (raw)'!R2207*Lists!$H$89</f>
        <v>0</v>
      </c>
      <c r="U2257">
        <f>'Energy consumption (raw)'!S2207*Lists!$H$90</f>
        <v>0</v>
      </c>
      <c r="V2257">
        <f>'Energy consumption (raw)'!T2207*Lists!$H$91</f>
        <v>0</v>
      </c>
      <c r="W2257">
        <f>'Energy consumption (raw)'!U2207*Lists!$H$92</f>
        <v>0</v>
      </c>
      <c r="X2257">
        <f>'Energy consumption (raw)'!V2207*Lists!$H$93</f>
        <v>0</v>
      </c>
      <c r="Y2257">
        <f>'Energy consumption (raw)'!W2207*Lists!$H$94</f>
        <v>0</v>
      </c>
      <c r="Z2257">
        <f>'Energy consumption (raw)'!X2207*Lists!$H$96*1000000</f>
        <v>0</v>
      </c>
      <c r="AA2257">
        <f>'Energy consumption (raw)'!Y2207*Lists!$H$97</f>
        <v>0</v>
      </c>
      <c r="AB2257">
        <f>'Energy consumption (raw)'!Z2207*Lists!$H$96</f>
        <v>0</v>
      </c>
      <c r="AC2257">
        <f>'Energy consumption (raw)'!AA2207*Lists!$H$98</f>
        <v>0</v>
      </c>
      <c r="AD2257">
        <f>'Energy consumption (raw)'!AB2207*Lists!$H$99</f>
        <v>0</v>
      </c>
      <c r="AE2257">
        <f>'Energy consumption (raw)'!AC2207*Lists!$H$101</f>
        <v>0</v>
      </c>
      <c r="AF2257">
        <f>'Energy consumption (raw)'!AD2207*Lists!$H$101</f>
        <v>0</v>
      </c>
      <c r="AG2257">
        <f>'Energy consumption (raw)'!AE2207*Lists!$H$101</f>
        <v>0</v>
      </c>
      <c r="AH2257">
        <f>'Energy consumption (raw)'!AF2207*Lists!$H$100</f>
        <v>0</v>
      </c>
      <c r="AI2257" s="167">
        <f t="shared" si="154"/>
        <v>1151.9277301</v>
      </c>
      <c r="AJ2257" s="179">
        <f>'Energy consumption (raw)'!AG2207</f>
        <v>1151.9277301</v>
      </c>
      <c r="AK2257" s="179">
        <f>'Energy consumption (raw)'!AH2207</f>
        <v>1505</v>
      </c>
      <c r="AL2257">
        <f>IF(ROUND(AI2257,-3)=ROUND('Energy consumption (raw)'!AG2207,-3),1,0)</f>
        <v>1</v>
      </c>
      <c r="AM2257" s="179" t="str">
        <f>'Energy consumption (raw)'!AJ2207</f>
        <v>50. Ho Chi Minh</v>
      </c>
      <c r="AN2257">
        <f>VLOOKUP(AM2257,Lists!$F$9:$G$71,2,FALSE)</f>
        <v>1</v>
      </c>
    </row>
    <row r="2258" spans="2:40" x14ac:dyDescent="0.25">
      <c r="B2258" s="65" t="str">
        <f t="shared" si="152"/>
        <v>Industry2106</v>
      </c>
      <c r="C2258" s="179">
        <f>'Energy consumption (raw)'!B2208</f>
        <v>2106</v>
      </c>
      <c r="D2258" s="179">
        <f>'Energy consumption (raw)'!C2208</f>
        <v>0</v>
      </c>
      <c r="E2258" s="179">
        <f>'Energy consumption (raw)'!D2208</f>
        <v>0</v>
      </c>
      <c r="F2258" s="179" t="str">
        <f>'Energy consumption (raw)'!E2208</f>
        <v>Công nghiệp</v>
      </c>
      <c r="G2258" s="179" t="str">
        <f>'Energy consumption (raw)'!F2208</f>
        <v>Sản xuất giấy nhăn, bìa nhăn, bao bì từ giấy và bìa</v>
      </c>
      <c r="H2258" s="179" t="str">
        <f>'Energy consumption (raw)'!G2208</f>
        <v>Industry</v>
      </c>
      <c r="I2258" s="179" t="str">
        <f>'Energy consumption (raw)'!I2208</f>
        <v>17 Manufacture of paper and paper products</v>
      </c>
      <c r="J2258" s="179" t="str">
        <f>INDEX(Sector!$E$6:$E$46,MATCH('Energy consumption (toe)'!I2258,Sector!$B$6:$B$46,FALSE))</f>
        <v>Manufacture of paper and paper products</v>
      </c>
      <c r="K2258" s="179">
        <f>IFERROR('Energy consumption (raw)'!J2208*Lists!$H$84,)</f>
        <v>1408.9662249</v>
      </c>
      <c r="L2258" s="179">
        <f>'Energy consumption (raw)'!K2208*Lists!$H$84</f>
        <v>1408.9662249</v>
      </c>
      <c r="M2258" s="179">
        <f>'Energy consumption (raw)'!L2208*Lists!$H$84</f>
        <v>0</v>
      </c>
      <c r="N2258" s="179">
        <f>'Energy consumption (raw)'!M2208*Lists!$H$84</f>
        <v>0</v>
      </c>
      <c r="O2258" s="178">
        <f t="shared" si="153"/>
        <v>1408.9662249</v>
      </c>
      <c r="P2258">
        <f>'Energy consumption (raw)'!N2208*Lists!$H$85</f>
        <v>0</v>
      </c>
      <c r="Q2258">
        <f>'Energy consumption (raw)'!O2208*Lists!$H$86</f>
        <v>0</v>
      </c>
      <c r="R2258">
        <f>'Energy consumption (raw)'!P2208*Lists!$H$87</f>
        <v>0</v>
      </c>
      <c r="S2258">
        <f>'Energy consumption (raw)'!Q2208*Lists!$H$88</f>
        <v>0</v>
      </c>
      <c r="T2258">
        <f>'Energy consumption (raw)'!R2208*Lists!$H$89</f>
        <v>0</v>
      </c>
      <c r="U2258">
        <f>'Energy consumption (raw)'!S2208*Lists!$H$90</f>
        <v>24.1648</v>
      </c>
      <c r="V2258">
        <f>'Energy consumption (raw)'!T2208*Lists!$H$91</f>
        <v>0</v>
      </c>
      <c r="W2258">
        <f>'Energy consumption (raw)'!U2208*Lists!$H$92</f>
        <v>0</v>
      </c>
      <c r="X2258">
        <f>'Energy consumption (raw)'!V2208*Lists!$H$93</f>
        <v>0</v>
      </c>
      <c r="Y2258">
        <f>'Energy consumption (raw)'!W2208*Lists!$H$94</f>
        <v>0</v>
      </c>
      <c r="Z2258">
        <f>'Energy consumption (raw)'!X2208*Lists!$H$96*1000000</f>
        <v>0</v>
      </c>
      <c r="AA2258">
        <f>'Energy consumption (raw)'!Y2208*Lists!$H$97</f>
        <v>0</v>
      </c>
      <c r="AB2258">
        <f>'Energy consumption (raw)'!Z2208*Lists!$H$96</f>
        <v>0</v>
      </c>
      <c r="AC2258">
        <f>'Energy consumption (raw)'!AA2208*Lists!$H$98</f>
        <v>0</v>
      </c>
      <c r="AD2258">
        <f>'Energy consumption (raw)'!AB2208*Lists!$H$99</f>
        <v>0</v>
      </c>
      <c r="AE2258">
        <f>'Energy consumption (raw)'!AC2208*Lists!$H$101</f>
        <v>0</v>
      </c>
      <c r="AF2258">
        <f>'Energy consumption (raw)'!AD2208*Lists!$H$101</f>
        <v>0</v>
      </c>
      <c r="AG2258">
        <f>'Energy consumption (raw)'!AE2208*Lists!$H$101</f>
        <v>0</v>
      </c>
      <c r="AH2258">
        <f>'Energy consumption (raw)'!AF2208*Lists!$H$100</f>
        <v>0</v>
      </c>
      <c r="AI2258" s="167">
        <f t="shared" si="154"/>
        <v>1433.1310249000001</v>
      </c>
      <c r="AJ2258" s="179">
        <f>'Energy consumption (raw)'!AG2208</f>
        <v>1433.1310249000001</v>
      </c>
      <c r="AK2258" s="179">
        <f>'Energy consumption (raw)'!AH2208</f>
        <v>1468</v>
      </c>
      <c r="AL2258">
        <f>IF(ROUND(AI2258,-3)=ROUND('Energy consumption (raw)'!AG2208,-3),1,0)</f>
        <v>1</v>
      </c>
      <c r="AM2258" s="179" t="str">
        <f>'Energy consumption (raw)'!AJ2208</f>
        <v>50. Ho Chi Minh</v>
      </c>
      <c r="AN2258">
        <f>VLOOKUP(AM2258,Lists!$F$9:$G$71,2,FALSE)</f>
        <v>1</v>
      </c>
    </row>
    <row r="2259" spans="2:40" x14ac:dyDescent="0.25">
      <c r="B2259" s="65" t="str">
        <f t="shared" si="152"/>
        <v>Industry2107</v>
      </c>
      <c r="C2259" s="179">
        <f>'Energy consumption (raw)'!B2209</f>
        <v>2107</v>
      </c>
      <c r="D2259" s="179">
        <f>'Energy consumption (raw)'!C2209</f>
        <v>0</v>
      </c>
      <c r="E2259" s="179">
        <f>'Energy consumption (raw)'!D2209</f>
        <v>0</v>
      </c>
      <c r="F2259" s="179" t="str">
        <f>'Energy consumption (raw)'!E2209</f>
        <v>Công nghiệp</v>
      </c>
      <c r="G2259" s="179" t="str">
        <f>'Energy consumption (raw)'!F2209</f>
        <v>sản xuất bê tông và các sản phẩm từ xi măng và thạch cao</v>
      </c>
      <c r="H2259" s="179" t="str">
        <f>'Energy consumption (raw)'!G2209</f>
        <v>Industry</v>
      </c>
      <c r="I2259" s="179" t="str">
        <f>'Energy consumption (raw)'!I2209</f>
        <v>23 Manufacture of other non-metallic mineral products</v>
      </c>
      <c r="J2259" s="179" t="str">
        <f>INDEX(Sector!$E$6:$E$46,MATCH('Energy consumption (toe)'!I2259,Sector!$B$6:$B$46,FALSE))</f>
        <v>Manufacture of other non-metallic mineral products</v>
      </c>
      <c r="K2259" s="179">
        <f>IFERROR('Energy consumption (raw)'!J2209*Lists!$H$84,)</f>
        <v>0</v>
      </c>
      <c r="L2259" s="179">
        <f>'Energy consumption (raw)'!K2209*Lists!$H$84</f>
        <v>1166.0475688000001</v>
      </c>
      <c r="M2259" s="179">
        <f>'Energy consumption (raw)'!L2209*Lists!$H$84</f>
        <v>0</v>
      </c>
      <c r="N2259" s="179">
        <f>'Energy consumption (raw)'!M2209*Lists!$H$84</f>
        <v>0</v>
      </c>
      <c r="O2259" s="178">
        <f t="shared" si="153"/>
        <v>1166.0475688000001</v>
      </c>
      <c r="P2259">
        <f>'Energy consumption (raw)'!N2209*Lists!$H$85</f>
        <v>0</v>
      </c>
      <c r="Q2259">
        <f>'Energy consumption (raw)'!O2209*Lists!$H$86</f>
        <v>0</v>
      </c>
      <c r="R2259">
        <f>'Energy consumption (raw)'!P2209*Lists!$H$87</f>
        <v>0</v>
      </c>
      <c r="S2259">
        <f>'Energy consumption (raw)'!Q2209*Lists!$H$88</f>
        <v>0</v>
      </c>
      <c r="T2259">
        <f>'Energy consumption (raw)'!R2209*Lists!$H$89</f>
        <v>0</v>
      </c>
      <c r="U2259">
        <f>'Energy consumption (raw)'!S2209*Lists!$H$90</f>
        <v>0</v>
      </c>
      <c r="V2259">
        <f>'Energy consumption (raw)'!T2209*Lists!$H$91</f>
        <v>0</v>
      </c>
      <c r="W2259">
        <f>'Energy consumption (raw)'!U2209*Lists!$H$92</f>
        <v>0</v>
      </c>
      <c r="X2259">
        <f>'Energy consumption (raw)'!V2209*Lists!$H$93</f>
        <v>0</v>
      </c>
      <c r="Y2259">
        <f>'Energy consumption (raw)'!W2209*Lists!$H$94</f>
        <v>0</v>
      </c>
      <c r="Z2259">
        <f>'Energy consumption (raw)'!X2209*Lists!$H$96*1000000</f>
        <v>5372.9999999999991</v>
      </c>
      <c r="AA2259">
        <f>'Energy consumption (raw)'!Y2209*Lists!$H$97</f>
        <v>0</v>
      </c>
      <c r="AB2259">
        <f>'Energy consumption (raw)'!Z2209*Lists!$H$96</f>
        <v>0</v>
      </c>
      <c r="AC2259">
        <f>'Energy consumption (raw)'!AA2209*Lists!$H$98</f>
        <v>0</v>
      </c>
      <c r="AD2259">
        <f>'Energy consumption (raw)'!AB2209*Lists!$H$99</f>
        <v>0</v>
      </c>
      <c r="AE2259">
        <f>'Energy consumption (raw)'!AC2209*Lists!$H$101</f>
        <v>0</v>
      </c>
      <c r="AF2259">
        <f>'Energy consumption (raw)'!AD2209*Lists!$H$101</f>
        <v>0</v>
      </c>
      <c r="AG2259">
        <f>'Energy consumption (raw)'!AE2209*Lists!$H$101</f>
        <v>0</v>
      </c>
      <c r="AH2259">
        <f>'Energy consumption (raw)'!AF2209*Lists!$H$100</f>
        <v>0</v>
      </c>
      <c r="AI2259" s="167">
        <f t="shared" si="154"/>
        <v>6539.0475687999988</v>
      </c>
      <c r="AJ2259" s="179">
        <f>'Energy consumption (raw)'!AG2209</f>
        <v>6539.0475688000006</v>
      </c>
      <c r="AK2259" s="179">
        <f>'Energy consumption (raw)'!AH2209</f>
        <v>1151</v>
      </c>
      <c r="AL2259">
        <f>IF(ROUND(AI2259,-3)=ROUND('Energy consumption (raw)'!AG2209,-3),1,0)</f>
        <v>1</v>
      </c>
      <c r="AM2259" s="179" t="str">
        <f>'Energy consumption (raw)'!AJ2209</f>
        <v>50. Ho Chi Minh</v>
      </c>
      <c r="AN2259">
        <f>VLOOKUP(AM2259,Lists!$F$9:$G$71,2,FALSE)</f>
        <v>1</v>
      </c>
    </row>
    <row r="2260" spans="2:40" x14ac:dyDescent="0.25">
      <c r="B2260" s="65" t="str">
        <f t="shared" si="152"/>
        <v>Industry2108</v>
      </c>
      <c r="C2260" s="179">
        <f>'Energy consumption (raw)'!B2210</f>
        <v>2108</v>
      </c>
      <c r="D2260" s="179">
        <f>'Energy consumption (raw)'!C2210</f>
        <v>0</v>
      </c>
      <c r="E2260" s="179">
        <f>'Energy consumption (raw)'!D2210</f>
        <v>0</v>
      </c>
      <c r="F2260" s="179" t="str">
        <f>'Energy consumption (raw)'!E2210</f>
        <v>Công nghiệp</v>
      </c>
      <c r="G2260" s="179" t="str">
        <f>'Energy consumption (raw)'!F2210</f>
        <v>Sãn xuất linh kiện điện tử</v>
      </c>
      <c r="H2260" s="179" t="str">
        <f>'Energy consumption (raw)'!G2210</f>
        <v>Industry</v>
      </c>
      <c r="I2260" s="179" t="str">
        <f>'Energy consumption (raw)'!I2210</f>
        <v>26 Manufacture of computer, electronic and optical products</v>
      </c>
      <c r="J2260" s="179" t="str">
        <f>INDEX(Sector!$E$6:$E$46,MATCH('Energy consumption (toe)'!I2260,Sector!$B$6:$B$46,FALSE))</f>
        <v>Manufacture of computer, electronic and optical products</v>
      </c>
      <c r="K2260" s="179">
        <f>IFERROR('Energy consumption (raw)'!J2210*Lists!$H$84,)</f>
        <v>0</v>
      </c>
      <c r="L2260" s="179">
        <f>'Energy consumption (raw)'!K2210*Lists!$H$84</f>
        <v>1151.4799515</v>
      </c>
      <c r="M2260" s="179">
        <f>'Energy consumption (raw)'!L2210*Lists!$H$84</f>
        <v>0</v>
      </c>
      <c r="N2260" s="179">
        <f>'Energy consumption (raw)'!M2210*Lists!$H$84</f>
        <v>0</v>
      </c>
      <c r="O2260" s="178">
        <f t="shared" si="153"/>
        <v>1151.4799515</v>
      </c>
      <c r="P2260">
        <f>'Energy consumption (raw)'!N2210*Lists!$H$85</f>
        <v>0</v>
      </c>
      <c r="Q2260">
        <f>'Energy consumption (raw)'!O2210*Lists!$H$86</f>
        <v>0</v>
      </c>
      <c r="R2260">
        <f>'Energy consumption (raw)'!P2210*Lists!$H$87</f>
        <v>0</v>
      </c>
      <c r="S2260">
        <f>'Energy consumption (raw)'!Q2210*Lists!$H$88</f>
        <v>0</v>
      </c>
      <c r="T2260">
        <f>'Energy consumption (raw)'!R2210*Lists!$H$89</f>
        <v>0</v>
      </c>
      <c r="U2260">
        <f>'Energy consumption (raw)'!S2210*Lists!$H$90</f>
        <v>0</v>
      </c>
      <c r="V2260">
        <f>'Energy consumption (raw)'!T2210*Lists!$H$91</f>
        <v>0</v>
      </c>
      <c r="W2260">
        <f>'Energy consumption (raw)'!U2210*Lists!$H$92</f>
        <v>0</v>
      </c>
      <c r="X2260">
        <f>'Energy consumption (raw)'!V2210*Lists!$H$93</f>
        <v>0</v>
      </c>
      <c r="Y2260">
        <f>'Energy consumption (raw)'!W2210*Lists!$H$94</f>
        <v>0</v>
      </c>
      <c r="Z2260">
        <f>'Energy consumption (raw)'!X2210*Lists!$H$96*1000000</f>
        <v>0</v>
      </c>
      <c r="AA2260">
        <f>'Energy consumption (raw)'!Y2210*Lists!$H$97</f>
        <v>0</v>
      </c>
      <c r="AB2260">
        <f>'Energy consumption (raw)'!Z2210*Lists!$H$96</f>
        <v>0</v>
      </c>
      <c r="AC2260">
        <f>'Energy consumption (raw)'!AA2210*Lists!$H$98</f>
        <v>0</v>
      </c>
      <c r="AD2260">
        <f>'Energy consumption (raw)'!AB2210*Lists!$H$99</f>
        <v>0</v>
      </c>
      <c r="AE2260">
        <f>'Energy consumption (raw)'!AC2210*Lists!$H$101</f>
        <v>0</v>
      </c>
      <c r="AF2260">
        <f>'Energy consumption (raw)'!AD2210*Lists!$H$101</f>
        <v>0</v>
      </c>
      <c r="AG2260">
        <f>'Energy consumption (raw)'!AE2210*Lists!$H$101</f>
        <v>0</v>
      </c>
      <c r="AH2260">
        <f>'Energy consumption (raw)'!AF2210*Lists!$H$100</f>
        <v>0</v>
      </c>
      <c r="AI2260" s="167">
        <f t="shared" si="154"/>
        <v>1151.4799515</v>
      </c>
      <c r="AJ2260" s="179">
        <f>'Energy consumption (raw)'!AG2210</f>
        <v>1151.4799515</v>
      </c>
      <c r="AK2260" s="179">
        <f>'Energy consumption (raw)'!AH2210</f>
        <v>1326</v>
      </c>
      <c r="AL2260">
        <f>IF(ROUND(AI2260,-3)=ROUND('Energy consumption (raw)'!AG2210,-3),1,0)</f>
        <v>1</v>
      </c>
      <c r="AM2260" s="179" t="str">
        <f>'Energy consumption (raw)'!AJ2210</f>
        <v>50. Ho Chi Minh</v>
      </c>
      <c r="AN2260">
        <f>VLOOKUP(AM2260,Lists!$F$9:$G$71,2,FALSE)</f>
        <v>1</v>
      </c>
    </row>
    <row r="2261" spans="2:40" x14ac:dyDescent="0.25">
      <c r="B2261" s="65" t="str">
        <f t="shared" si="152"/>
        <v>Industry2109</v>
      </c>
      <c r="C2261" s="179">
        <f>'Energy consumption (raw)'!B2211</f>
        <v>2109</v>
      </c>
      <c r="D2261" s="179">
        <f>'Energy consumption (raw)'!C2211</f>
        <v>0</v>
      </c>
      <c r="E2261" s="179">
        <f>'Energy consumption (raw)'!D2211</f>
        <v>0</v>
      </c>
      <c r="F2261" s="179" t="str">
        <f>'Energy consumption (raw)'!E2211</f>
        <v>Công nghiệp</v>
      </c>
      <c r="G2261" s="179" t="str">
        <f>'Energy consumption (raw)'!F2211</f>
        <v>Sản xuất hàng may mặc (Trừ trang phục)</v>
      </c>
      <c r="H2261" s="179" t="str">
        <f>'Energy consumption (raw)'!G2211</f>
        <v>Industry</v>
      </c>
      <c r="I2261" s="179" t="str">
        <f>'Energy consumption (raw)'!I2211</f>
        <v>13 Manufacture of textiles</v>
      </c>
      <c r="J2261" s="179" t="str">
        <f>INDEX(Sector!$E$6:$E$46,MATCH('Energy consumption (toe)'!I2261,Sector!$B$6:$B$46,FALSE))</f>
        <v>Manufacture of textiles</v>
      </c>
      <c r="K2261" s="179">
        <f>IFERROR('Energy consumption (raw)'!J2211*Lists!$H$84,)</f>
        <v>0</v>
      </c>
      <c r="L2261" s="179">
        <f>'Energy consumption (raw)'!K2211*Lists!$H$84</f>
        <v>1146.2342144000002</v>
      </c>
      <c r="M2261" s="179">
        <f>'Energy consumption (raw)'!L2211*Lists!$H$84</f>
        <v>0</v>
      </c>
      <c r="N2261" s="179">
        <f>'Energy consumption (raw)'!M2211*Lists!$H$84</f>
        <v>0</v>
      </c>
      <c r="O2261" s="178">
        <f t="shared" si="153"/>
        <v>1146.2342144000002</v>
      </c>
      <c r="P2261">
        <f>'Energy consumption (raw)'!N2211*Lists!$H$85</f>
        <v>0</v>
      </c>
      <c r="Q2261">
        <f>'Energy consumption (raw)'!O2211*Lists!$H$86</f>
        <v>0</v>
      </c>
      <c r="R2261">
        <f>'Energy consumption (raw)'!P2211*Lists!$H$87</f>
        <v>0</v>
      </c>
      <c r="S2261">
        <f>'Energy consumption (raw)'!Q2211*Lists!$H$88</f>
        <v>0</v>
      </c>
      <c r="T2261">
        <f>'Energy consumption (raw)'!R2211*Lists!$H$89</f>
        <v>62.22</v>
      </c>
      <c r="U2261">
        <f>'Energy consumption (raw)'!S2211*Lists!$H$90</f>
        <v>0</v>
      </c>
      <c r="V2261">
        <f>'Energy consumption (raw)'!T2211*Lists!$H$91</f>
        <v>0</v>
      </c>
      <c r="W2261">
        <f>'Energy consumption (raw)'!U2211*Lists!$H$92</f>
        <v>0</v>
      </c>
      <c r="X2261">
        <f>'Energy consumption (raw)'!V2211*Lists!$H$93</f>
        <v>0.71190000000000009</v>
      </c>
      <c r="Y2261">
        <f>'Energy consumption (raw)'!W2211*Lists!$H$94</f>
        <v>0</v>
      </c>
      <c r="Z2261">
        <f>'Energy consumption (raw)'!X2211*Lists!$H$96*1000000</f>
        <v>0</v>
      </c>
      <c r="AA2261">
        <f>'Energy consumption (raw)'!Y2211*Lists!$H$97</f>
        <v>0</v>
      </c>
      <c r="AB2261">
        <f>'Energy consumption (raw)'!Z2211*Lists!$H$96</f>
        <v>0</v>
      </c>
      <c r="AC2261">
        <f>'Energy consumption (raw)'!AA2211*Lists!$H$98</f>
        <v>0</v>
      </c>
      <c r="AD2261">
        <f>'Energy consumption (raw)'!AB2211*Lists!$H$99</f>
        <v>0</v>
      </c>
      <c r="AE2261">
        <f>'Energy consumption (raw)'!AC2211*Lists!$H$101</f>
        <v>0</v>
      </c>
      <c r="AF2261">
        <f>'Energy consumption (raw)'!AD2211*Lists!$H$101</f>
        <v>0</v>
      </c>
      <c r="AG2261">
        <f>'Energy consumption (raw)'!AE2211*Lists!$H$101</f>
        <v>0</v>
      </c>
      <c r="AH2261">
        <f>'Energy consumption (raw)'!AF2211*Lists!$H$100</f>
        <v>0</v>
      </c>
      <c r="AI2261" s="167">
        <f t="shared" si="154"/>
        <v>1209.1661144000002</v>
      </c>
      <c r="AJ2261" s="179">
        <f>'Energy consumption (raw)'!AG2211</f>
        <v>1209.1661144000002</v>
      </c>
      <c r="AK2261" s="179">
        <f>'Energy consumption (raw)'!AH2211</f>
        <v>1274</v>
      </c>
      <c r="AL2261">
        <f>IF(ROUND(AI2261,-3)=ROUND('Energy consumption (raw)'!AG2211,-3),1,0)</f>
        <v>1</v>
      </c>
      <c r="AM2261" s="179" t="str">
        <f>'Energy consumption (raw)'!AJ2211</f>
        <v>50. Ho Chi Minh</v>
      </c>
      <c r="AN2261">
        <f>VLOOKUP(AM2261,Lists!$F$9:$G$71,2,FALSE)</f>
        <v>1</v>
      </c>
    </row>
    <row r="2262" spans="2:40" x14ac:dyDescent="0.25">
      <c r="B2262" s="65" t="str">
        <f t="shared" si="152"/>
        <v>Industry2110</v>
      </c>
      <c r="C2262" s="179">
        <f>'Energy consumption (raw)'!B2212</f>
        <v>2110</v>
      </c>
      <c r="D2262" s="179">
        <f>'Energy consumption (raw)'!C2212</f>
        <v>0</v>
      </c>
      <c r="E2262" s="179">
        <f>'Energy consumption (raw)'!D2212</f>
        <v>0</v>
      </c>
      <c r="F2262" s="179" t="str">
        <f>'Energy consumption (raw)'!E2212</f>
        <v>Công nghiệp</v>
      </c>
      <c r="G2262" s="179" t="str">
        <f>'Energy consumption (raw)'!F2212</f>
        <v>Sản xuất bao bì từ plastic</v>
      </c>
      <c r="H2262" s="179" t="str">
        <f>'Energy consumption (raw)'!G2212</f>
        <v>Industry</v>
      </c>
      <c r="I2262" s="179" t="str">
        <f>'Energy consumption (raw)'!I2212</f>
        <v>22 Manufacture of rubber and plastics products</v>
      </c>
      <c r="J2262" s="179" t="str">
        <f>INDEX(Sector!$E$6:$E$46,MATCH('Energy consumption (toe)'!I2262,Sector!$B$6:$B$46,FALSE))</f>
        <v>Manufacture of rubber and plastics products</v>
      </c>
      <c r="K2262" s="179">
        <f>IFERROR('Energy consumption (raw)'!J2212*Lists!$H$84,)</f>
        <v>0</v>
      </c>
      <c r="L2262" s="179">
        <f>'Energy consumption (raw)'!K2212*Lists!$H$84</f>
        <v>1627.1320750000002</v>
      </c>
      <c r="M2262" s="179">
        <f>'Energy consumption (raw)'!L2212*Lists!$H$84</f>
        <v>0</v>
      </c>
      <c r="N2262" s="179">
        <f>'Energy consumption (raw)'!M2212*Lists!$H$84</f>
        <v>0</v>
      </c>
      <c r="O2262" s="178">
        <f t="shared" si="153"/>
        <v>1627.1320750000002</v>
      </c>
      <c r="P2262">
        <f>'Energy consumption (raw)'!N2212*Lists!$H$85</f>
        <v>0</v>
      </c>
      <c r="Q2262">
        <f>'Energy consumption (raw)'!O2212*Lists!$H$86</f>
        <v>0</v>
      </c>
      <c r="R2262">
        <f>'Energy consumption (raw)'!P2212*Lists!$H$87</f>
        <v>0</v>
      </c>
      <c r="S2262">
        <f>'Energy consumption (raw)'!Q2212*Lists!$H$88</f>
        <v>0</v>
      </c>
      <c r="T2262">
        <f>'Energy consumption (raw)'!R2212*Lists!$H$89</f>
        <v>63.24</v>
      </c>
      <c r="U2262">
        <f>'Energy consumption (raw)'!S2212*Lists!$H$90</f>
        <v>0</v>
      </c>
      <c r="V2262">
        <f>'Energy consumption (raw)'!T2212*Lists!$H$91</f>
        <v>0</v>
      </c>
      <c r="W2262">
        <f>'Energy consumption (raw)'!U2212*Lists!$H$92</f>
        <v>0</v>
      </c>
      <c r="X2262">
        <f>'Energy consumption (raw)'!V2212*Lists!$H$93</f>
        <v>0</v>
      </c>
      <c r="Y2262">
        <f>'Energy consumption (raw)'!W2212*Lists!$H$94</f>
        <v>0</v>
      </c>
      <c r="Z2262">
        <f>'Energy consumption (raw)'!X2212*Lists!$H$96*1000000</f>
        <v>0</v>
      </c>
      <c r="AA2262">
        <f>'Energy consumption (raw)'!Y2212*Lists!$H$97</f>
        <v>0</v>
      </c>
      <c r="AB2262">
        <f>'Energy consumption (raw)'!Z2212*Lists!$H$96</f>
        <v>0</v>
      </c>
      <c r="AC2262">
        <f>'Energy consumption (raw)'!AA2212*Lists!$H$98</f>
        <v>0</v>
      </c>
      <c r="AD2262">
        <f>'Energy consumption (raw)'!AB2212*Lists!$H$99</f>
        <v>0</v>
      </c>
      <c r="AE2262">
        <f>'Energy consumption (raw)'!AC2212*Lists!$H$101</f>
        <v>0</v>
      </c>
      <c r="AF2262">
        <f>'Energy consumption (raw)'!AD2212*Lists!$H$101</f>
        <v>0</v>
      </c>
      <c r="AG2262">
        <f>'Energy consumption (raw)'!AE2212*Lists!$H$101</f>
        <v>0</v>
      </c>
      <c r="AH2262">
        <f>'Energy consumption (raw)'!AF2212*Lists!$H$100</f>
        <v>0</v>
      </c>
      <c r="AI2262" s="167">
        <f t="shared" si="154"/>
        <v>1690.3720750000002</v>
      </c>
      <c r="AJ2262" s="179">
        <f>'Energy consumption (raw)'!AG2212</f>
        <v>1690.3720750000002</v>
      </c>
      <c r="AK2262" s="179">
        <f>'Energy consumption (raw)'!AH2212</f>
        <v>1391</v>
      </c>
      <c r="AL2262">
        <f>IF(ROUND(AI2262,-3)=ROUND('Energy consumption (raw)'!AG2212,-3),1,0)</f>
        <v>1</v>
      </c>
      <c r="AM2262" s="179" t="str">
        <f>'Energy consumption (raw)'!AJ2212</f>
        <v>50. Ho Chi Minh</v>
      </c>
      <c r="AN2262">
        <f>VLOOKUP(AM2262,Lists!$F$9:$G$71,2,FALSE)</f>
        <v>1</v>
      </c>
    </row>
    <row r="2263" spans="2:40" x14ac:dyDescent="0.25">
      <c r="B2263" s="65" t="str">
        <f t="shared" si="152"/>
        <v>Industry2111</v>
      </c>
      <c r="C2263" s="179">
        <f>'Energy consumption (raw)'!B2213</f>
        <v>2111</v>
      </c>
      <c r="D2263" s="179">
        <f>'Energy consumption (raw)'!C2213</f>
        <v>0</v>
      </c>
      <c r="E2263" s="179">
        <f>'Energy consumption (raw)'!D2213</f>
        <v>0</v>
      </c>
      <c r="F2263" s="179" t="str">
        <f>'Energy consumption (raw)'!E2213</f>
        <v>Công nghiệp</v>
      </c>
      <c r="G2263" s="179" t="str">
        <f>'Energy consumption (raw)'!F2213</f>
        <v>Chế biến gỗ và các sản phẩm từ gỗ</v>
      </c>
      <c r="H2263" s="179" t="str">
        <f>'Energy consumption (raw)'!G2213</f>
        <v>Industry</v>
      </c>
      <c r="I2263" s="179" t="str">
        <f>'Energy consumption (raw)'!I2213</f>
        <v>16 Manufacture of wood and of products of wood and cork, except furniture;
manufacture of articles of straw and plaiting materials</v>
      </c>
      <c r="J2263" s="179" t="str">
        <f>INDEX(Sector!$E$6:$E$46,MATCH('Energy consumption (toe)'!I2263,Sector!$B$6:$B$46,FALSE))</f>
        <v>Manufacture of wood and of products of wood and cork, except furniture;
manufacture of articles of straw and plaiting materials</v>
      </c>
      <c r="K2263" s="179">
        <f>IFERROR('Energy consumption (raw)'!J2213*Lists!$H$84,)</f>
        <v>0</v>
      </c>
      <c r="L2263" s="179">
        <f>'Energy consumption (raw)'!K2213*Lists!$H$84</f>
        <v>1315.9037288000002</v>
      </c>
      <c r="M2263" s="179">
        <f>'Energy consumption (raw)'!L2213*Lists!$H$84</f>
        <v>0</v>
      </c>
      <c r="N2263" s="179">
        <f>'Energy consumption (raw)'!M2213*Lists!$H$84</f>
        <v>0</v>
      </c>
      <c r="O2263" s="178">
        <f t="shared" si="153"/>
        <v>1315.9037288000002</v>
      </c>
      <c r="P2263">
        <f>'Energy consumption (raw)'!N2213*Lists!$H$85</f>
        <v>0</v>
      </c>
      <c r="Q2263">
        <f>'Energy consumption (raw)'!O2213*Lists!$H$86</f>
        <v>0</v>
      </c>
      <c r="R2263">
        <f>'Energy consumption (raw)'!P2213*Lists!$H$87</f>
        <v>0</v>
      </c>
      <c r="S2263">
        <f>'Energy consumption (raw)'!Q2213*Lists!$H$88</f>
        <v>0</v>
      </c>
      <c r="T2263">
        <f>'Energy consumption (raw)'!R2213*Lists!$H$89</f>
        <v>0</v>
      </c>
      <c r="U2263">
        <f>'Energy consumption (raw)'!S2213*Lists!$H$90</f>
        <v>0</v>
      </c>
      <c r="V2263">
        <f>'Energy consumption (raw)'!T2213*Lists!$H$91</f>
        <v>0</v>
      </c>
      <c r="W2263">
        <f>'Energy consumption (raw)'!U2213*Lists!$H$92</f>
        <v>0</v>
      </c>
      <c r="X2263">
        <f>'Energy consumption (raw)'!V2213*Lists!$H$93</f>
        <v>0</v>
      </c>
      <c r="Y2263">
        <f>'Energy consumption (raw)'!W2213*Lists!$H$94</f>
        <v>0</v>
      </c>
      <c r="Z2263">
        <f>'Energy consumption (raw)'!X2213*Lists!$H$96*1000000</f>
        <v>0</v>
      </c>
      <c r="AA2263">
        <f>'Energy consumption (raw)'!Y2213*Lists!$H$97</f>
        <v>0</v>
      </c>
      <c r="AB2263">
        <f>'Energy consumption (raw)'!Z2213*Lists!$H$96</f>
        <v>0</v>
      </c>
      <c r="AC2263">
        <f>'Energy consumption (raw)'!AA2213*Lists!$H$98</f>
        <v>0</v>
      </c>
      <c r="AD2263">
        <f>'Energy consumption (raw)'!AB2213*Lists!$H$99</f>
        <v>0</v>
      </c>
      <c r="AE2263">
        <f>'Energy consumption (raw)'!AC2213*Lists!$H$101</f>
        <v>0</v>
      </c>
      <c r="AF2263">
        <f>'Energy consumption (raw)'!AD2213*Lists!$H$101</f>
        <v>0</v>
      </c>
      <c r="AG2263">
        <f>'Energy consumption (raw)'!AE2213*Lists!$H$101</f>
        <v>0</v>
      </c>
      <c r="AH2263">
        <f>'Energy consumption (raw)'!AF2213*Lists!$H$100</f>
        <v>0</v>
      </c>
      <c r="AI2263" s="167">
        <f t="shared" si="154"/>
        <v>1315.9037288000002</v>
      </c>
      <c r="AJ2263" s="179">
        <f>'Energy consumption (raw)'!AG2213</f>
        <v>1315.9037288000002</v>
      </c>
      <c r="AK2263" s="179">
        <f>'Energy consumption (raw)'!AH2213</f>
        <v>1162</v>
      </c>
      <c r="AL2263">
        <f>IF(ROUND(AI2263,-3)=ROUND('Energy consumption (raw)'!AG2213,-3),1,0)</f>
        <v>1</v>
      </c>
      <c r="AM2263" s="179" t="str">
        <f>'Energy consumption (raw)'!AJ2213</f>
        <v>50. Ho Chi Minh</v>
      </c>
      <c r="AN2263">
        <f>VLOOKUP(AM2263,Lists!$F$9:$G$71,2,FALSE)</f>
        <v>1</v>
      </c>
    </row>
    <row r="2264" spans="2:40" x14ac:dyDescent="0.25">
      <c r="B2264" s="65" t="str">
        <f t="shared" si="152"/>
        <v>Industry2112</v>
      </c>
      <c r="C2264" s="179">
        <f>'Energy consumption (raw)'!B2214</f>
        <v>2112</v>
      </c>
      <c r="D2264" s="179">
        <f>'Energy consumption (raw)'!C2214</f>
        <v>0</v>
      </c>
      <c r="E2264" s="179">
        <f>'Energy consumption (raw)'!D2214</f>
        <v>0</v>
      </c>
      <c r="F2264" s="179" t="str">
        <f>'Energy consumption (raw)'!E2214</f>
        <v>Công nghiệp</v>
      </c>
      <c r="G2264" s="179" t="str">
        <f>'Energy consumption (raw)'!F2214</f>
        <v>Sản xuất xi măng</v>
      </c>
      <c r="H2264" s="179" t="str">
        <f>'Energy consumption (raw)'!G2214</f>
        <v>Industry</v>
      </c>
      <c r="I2264" s="179" t="str">
        <f>'Energy consumption (raw)'!I2214</f>
        <v>23 Manufacture of other non-metallic mineral products</v>
      </c>
      <c r="J2264" s="179" t="str">
        <f>INDEX(Sector!$E$6:$E$46,MATCH('Energy consumption (toe)'!I2264,Sector!$B$6:$B$46,FALSE))</f>
        <v>Manufacture of other non-metallic mineral products</v>
      </c>
      <c r="K2264" s="179">
        <f>IFERROR('Energy consumption (raw)'!J2214*Lists!$H$84,)</f>
        <v>0</v>
      </c>
      <c r="L2264" s="179">
        <f>'Energy consumption (raw)'!K2214*Lists!$H$84</f>
        <v>1007.3955373000001</v>
      </c>
      <c r="M2264" s="179">
        <f>'Energy consumption (raw)'!L2214*Lists!$H$84</f>
        <v>0</v>
      </c>
      <c r="N2264" s="179">
        <f>'Energy consumption (raw)'!M2214*Lists!$H$84</f>
        <v>0</v>
      </c>
      <c r="O2264" s="178">
        <f t="shared" si="153"/>
        <v>1007.3955373000001</v>
      </c>
      <c r="P2264">
        <f>'Energy consumption (raw)'!N2214*Lists!$H$85</f>
        <v>0</v>
      </c>
      <c r="Q2264">
        <f>'Energy consumption (raw)'!O2214*Lists!$H$86</f>
        <v>0</v>
      </c>
      <c r="R2264">
        <f>'Energy consumption (raw)'!P2214*Lists!$H$87</f>
        <v>0</v>
      </c>
      <c r="S2264">
        <f>'Energy consumption (raw)'!Q2214*Lists!$H$88</f>
        <v>0</v>
      </c>
      <c r="T2264">
        <f>'Energy consumption (raw)'!R2214*Lists!$H$89</f>
        <v>0</v>
      </c>
      <c r="U2264">
        <f>'Energy consumption (raw)'!S2214*Lists!$H$90</f>
        <v>0</v>
      </c>
      <c r="V2264">
        <f>'Energy consumption (raw)'!T2214*Lists!$H$91</f>
        <v>0</v>
      </c>
      <c r="W2264">
        <f>'Energy consumption (raw)'!U2214*Lists!$H$92</f>
        <v>0</v>
      </c>
      <c r="X2264">
        <f>'Energy consumption (raw)'!V2214*Lists!$H$93</f>
        <v>0</v>
      </c>
      <c r="Y2264">
        <f>'Energy consumption (raw)'!W2214*Lists!$H$94</f>
        <v>0</v>
      </c>
      <c r="Z2264">
        <f>'Energy consumption (raw)'!X2214*Lists!$H$96*1000000</f>
        <v>0</v>
      </c>
      <c r="AA2264">
        <f>'Energy consumption (raw)'!Y2214*Lists!$H$97</f>
        <v>0</v>
      </c>
      <c r="AB2264">
        <f>'Energy consumption (raw)'!Z2214*Lists!$H$96</f>
        <v>0</v>
      </c>
      <c r="AC2264">
        <f>'Energy consumption (raw)'!AA2214*Lists!$H$98</f>
        <v>0</v>
      </c>
      <c r="AD2264">
        <f>'Energy consumption (raw)'!AB2214*Lists!$H$99</f>
        <v>0</v>
      </c>
      <c r="AE2264">
        <f>'Energy consumption (raw)'!AC2214*Lists!$H$101</f>
        <v>0</v>
      </c>
      <c r="AF2264">
        <f>'Energy consumption (raw)'!AD2214*Lists!$H$101</f>
        <v>0</v>
      </c>
      <c r="AG2264">
        <f>'Energy consumption (raw)'!AE2214*Lists!$H$101</f>
        <v>0</v>
      </c>
      <c r="AH2264">
        <f>'Energy consumption (raw)'!AF2214*Lists!$H$100</f>
        <v>0</v>
      </c>
      <c r="AI2264" s="167">
        <f t="shared" si="154"/>
        <v>1007.3955373000001</v>
      </c>
      <c r="AJ2264" s="179">
        <f>'Energy consumption (raw)'!AG2214</f>
        <v>1007.3955373000001</v>
      </c>
      <c r="AK2264" s="179">
        <f>'Energy consumption (raw)'!AH2214</f>
        <v>3047</v>
      </c>
      <c r="AL2264">
        <f>IF(ROUND(AI2264,-3)=ROUND('Energy consumption (raw)'!AG2214,-3),1,0)</f>
        <v>1</v>
      </c>
      <c r="AM2264" s="179" t="str">
        <f>'Energy consumption (raw)'!AJ2214</f>
        <v>50. Ho Chi Minh</v>
      </c>
      <c r="AN2264">
        <f>VLOOKUP(AM2264,Lists!$F$9:$G$71,2,FALSE)</f>
        <v>1</v>
      </c>
    </row>
    <row r="2265" spans="2:40" x14ac:dyDescent="0.25">
      <c r="B2265" s="65" t="str">
        <f t="shared" si="152"/>
        <v>Industry2113</v>
      </c>
      <c r="C2265" s="179">
        <f>'Energy consumption (raw)'!B2215</f>
        <v>2113</v>
      </c>
      <c r="D2265" s="179">
        <f>'Energy consumption (raw)'!C2215</f>
        <v>0</v>
      </c>
      <c r="E2265" s="179">
        <f>'Energy consumption (raw)'!D2215</f>
        <v>0</v>
      </c>
      <c r="F2265" s="179" t="str">
        <f>'Energy consumption (raw)'!E2215</f>
        <v>Công nghiệp</v>
      </c>
      <c r="G2265" s="179" t="str">
        <f>'Energy consumption (raw)'!F2215</f>
        <v>Sản xuất sản phẩm từ kim loại đúc sẵn (trừ máy móc, thiết bị)</v>
      </c>
      <c r="H2265" s="179" t="str">
        <f>'Energy consumption (raw)'!G2215</f>
        <v>Industry</v>
      </c>
      <c r="I2265" s="179" t="str">
        <f>'Energy consumption (raw)'!I2215</f>
        <v>25 Manufacture of fabricated metal products, except machinery and equipment</v>
      </c>
      <c r="J2265" s="179" t="str">
        <f>INDEX(Sector!$E$6:$E$46,MATCH('Energy consumption (toe)'!I2265,Sector!$B$6:$B$46,FALSE))</f>
        <v>Manufacture of fabricated metal products, except machinery and equipment</v>
      </c>
      <c r="K2265" s="179">
        <f>IFERROR('Energy consumption (raw)'!J2215*Lists!$H$84,)</f>
        <v>0</v>
      </c>
      <c r="L2265" s="179">
        <f>'Energy consumption (raw)'!K2215*Lists!$H$84</f>
        <v>2524.9778526</v>
      </c>
      <c r="M2265" s="179">
        <f>'Energy consumption (raw)'!L2215*Lists!$H$84</f>
        <v>0</v>
      </c>
      <c r="N2265" s="179">
        <f>'Energy consumption (raw)'!M2215*Lists!$H$84</f>
        <v>0</v>
      </c>
      <c r="O2265" s="178">
        <f t="shared" si="153"/>
        <v>2524.9778526</v>
      </c>
      <c r="P2265">
        <f>'Energy consumption (raw)'!N2215*Lists!$H$85</f>
        <v>0</v>
      </c>
      <c r="Q2265">
        <f>'Energy consumption (raw)'!O2215*Lists!$H$86</f>
        <v>0</v>
      </c>
      <c r="R2265">
        <f>'Energy consumption (raw)'!P2215*Lists!$H$87</f>
        <v>0</v>
      </c>
      <c r="S2265">
        <f>'Energy consumption (raw)'!Q2215*Lists!$H$88</f>
        <v>0</v>
      </c>
      <c r="T2265">
        <f>'Energy consumption (raw)'!R2215*Lists!$H$89</f>
        <v>0</v>
      </c>
      <c r="U2265">
        <f>'Energy consumption (raw)'!S2215*Lists!$H$90</f>
        <v>0</v>
      </c>
      <c r="V2265">
        <f>'Energy consumption (raw)'!T2215*Lists!$H$91</f>
        <v>0</v>
      </c>
      <c r="W2265">
        <f>'Energy consumption (raw)'!U2215*Lists!$H$92</f>
        <v>0</v>
      </c>
      <c r="X2265">
        <f>'Energy consumption (raw)'!V2215*Lists!$H$93</f>
        <v>0</v>
      </c>
      <c r="Y2265">
        <f>'Energy consumption (raw)'!W2215*Lists!$H$94</f>
        <v>0</v>
      </c>
      <c r="Z2265">
        <f>'Energy consumption (raw)'!X2215*Lists!$H$96*1000000</f>
        <v>0</v>
      </c>
      <c r="AA2265">
        <f>'Energy consumption (raw)'!Y2215*Lists!$H$97</f>
        <v>0</v>
      </c>
      <c r="AB2265">
        <f>'Energy consumption (raw)'!Z2215*Lists!$H$96</f>
        <v>0</v>
      </c>
      <c r="AC2265">
        <f>'Energy consumption (raw)'!AA2215*Lists!$H$98</f>
        <v>0</v>
      </c>
      <c r="AD2265">
        <f>'Energy consumption (raw)'!AB2215*Lists!$H$99</f>
        <v>0</v>
      </c>
      <c r="AE2265">
        <f>'Energy consumption (raw)'!AC2215*Lists!$H$101</f>
        <v>0</v>
      </c>
      <c r="AF2265">
        <f>'Energy consumption (raw)'!AD2215*Lists!$H$101</f>
        <v>0</v>
      </c>
      <c r="AG2265">
        <f>'Energy consumption (raw)'!AE2215*Lists!$H$101</f>
        <v>0</v>
      </c>
      <c r="AH2265">
        <f>'Energy consumption (raw)'!AF2215*Lists!$H$100</f>
        <v>0</v>
      </c>
      <c r="AI2265" s="167">
        <f t="shared" si="154"/>
        <v>2524.9778526</v>
      </c>
      <c r="AJ2265" s="179">
        <f>'Energy consumption (raw)'!AG2215</f>
        <v>2524.9778526</v>
      </c>
      <c r="AK2265" s="179">
        <f>'Energy consumption (raw)'!AH2215</f>
        <v>2391</v>
      </c>
      <c r="AL2265">
        <f>IF(ROUND(AI2265,-3)=ROUND('Energy consumption (raw)'!AG2215,-3),1,0)</f>
        <v>1</v>
      </c>
      <c r="AM2265" s="179" t="str">
        <f>'Energy consumption (raw)'!AJ2215</f>
        <v>50. Ho Chi Minh</v>
      </c>
      <c r="AN2265">
        <f>VLOOKUP(AM2265,Lists!$F$9:$G$71,2,FALSE)</f>
        <v>1</v>
      </c>
    </row>
    <row r="2266" spans="2:40" x14ac:dyDescent="0.25">
      <c r="B2266" s="65" t="str">
        <f t="shared" si="152"/>
        <v>Industry2114</v>
      </c>
      <c r="C2266" s="179">
        <f>'Energy consumption (raw)'!B2216</f>
        <v>2114</v>
      </c>
      <c r="D2266" s="179">
        <f>'Energy consumption (raw)'!C2216</f>
        <v>0</v>
      </c>
      <c r="E2266" s="179">
        <f>'Energy consumption (raw)'!D2216</f>
        <v>0</v>
      </c>
      <c r="F2266" s="179" t="str">
        <f>'Energy consumption (raw)'!E2216</f>
        <v>Công nghiệp</v>
      </c>
      <c r="G2266" s="179" t="str">
        <f>'Energy consumption (raw)'!F2216</f>
        <v>Sản xuất chế biến thực phẩm</v>
      </c>
      <c r="H2266" s="179" t="str">
        <f>'Energy consumption (raw)'!G2216</f>
        <v>Industry</v>
      </c>
      <c r="I2266" s="179" t="str">
        <f>'Energy consumption (raw)'!I2216</f>
        <v>10 Manufacture of food products</v>
      </c>
      <c r="J2266" s="179" t="str">
        <f>INDEX(Sector!$E$6:$E$46,MATCH('Energy consumption (toe)'!I2266,Sector!$B$6:$B$46,FALSE))</f>
        <v>Manufacture of food products</v>
      </c>
      <c r="K2266" s="179">
        <f>IFERROR('Energy consumption (raw)'!J2216*Lists!$H$84,)</f>
        <v>0</v>
      </c>
      <c r="L2266" s="179">
        <f>'Energy consumption (raw)'!K2216*Lists!$H$84</f>
        <v>1605.0233538</v>
      </c>
      <c r="M2266" s="179">
        <f>'Energy consumption (raw)'!L2216*Lists!$H$84</f>
        <v>0</v>
      </c>
      <c r="N2266" s="179">
        <f>'Energy consumption (raw)'!M2216*Lists!$H$84</f>
        <v>0</v>
      </c>
      <c r="O2266" s="178">
        <f t="shared" si="153"/>
        <v>1605.0233538</v>
      </c>
      <c r="P2266">
        <f>'Energy consumption (raw)'!N2216*Lists!$H$85</f>
        <v>0</v>
      </c>
      <c r="Q2266">
        <f>'Energy consumption (raw)'!O2216*Lists!$H$86</f>
        <v>0</v>
      </c>
      <c r="R2266">
        <f>'Energy consumption (raw)'!P2216*Lists!$H$87</f>
        <v>0</v>
      </c>
      <c r="S2266">
        <f>'Energy consumption (raw)'!Q2216*Lists!$H$88</f>
        <v>0</v>
      </c>
      <c r="T2266">
        <f>'Energy consumption (raw)'!R2216*Lists!$H$89</f>
        <v>175.44</v>
      </c>
      <c r="U2266">
        <f>'Energy consumption (raw)'!S2216*Lists!$H$90</f>
        <v>0</v>
      </c>
      <c r="V2266">
        <f>'Energy consumption (raw)'!T2216*Lists!$H$91</f>
        <v>0</v>
      </c>
      <c r="W2266">
        <f>'Energy consumption (raw)'!U2216*Lists!$H$92</f>
        <v>0</v>
      </c>
      <c r="X2266">
        <f>'Energy consumption (raw)'!V2216*Lists!$H$93</f>
        <v>0</v>
      </c>
      <c r="Y2266">
        <f>'Energy consumption (raw)'!W2216*Lists!$H$94</f>
        <v>0</v>
      </c>
      <c r="Z2266">
        <f>'Energy consumption (raw)'!X2216*Lists!$H$96*1000000</f>
        <v>0</v>
      </c>
      <c r="AA2266">
        <f>'Energy consumption (raw)'!Y2216*Lists!$H$97</f>
        <v>31.610000000000003</v>
      </c>
      <c r="AB2266">
        <f>'Energy consumption (raw)'!Z2216*Lists!$H$96</f>
        <v>0</v>
      </c>
      <c r="AC2266">
        <f>'Energy consumption (raw)'!AA2216*Lists!$H$98</f>
        <v>0</v>
      </c>
      <c r="AD2266">
        <f>'Energy consumption (raw)'!AB2216*Lists!$H$99</f>
        <v>0</v>
      </c>
      <c r="AE2266">
        <f>'Energy consumption (raw)'!AC2216*Lists!$H$101</f>
        <v>0</v>
      </c>
      <c r="AF2266">
        <f>'Energy consumption (raw)'!AD2216*Lists!$H$101</f>
        <v>0</v>
      </c>
      <c r="AG2266">
        <f>'Energy consumption (raw)'!AE2216*Lists!$H$101</f>
        <v>0</v>
      </c>
      <c r="AH2266">
        <f>'Energy consumption (raw)'!AF2216*Lists!$H$100</f>
        <v>0</v>
      </c>
      <c r="AI2266" s="167">
        <f t="shared" si="154"/>
        <v>1812.0733537999999</v>
      </c>
      <c r="AJ2266" s="179">
        <f>'Energy consumption (raw)'!AG2216</f>
        <v>1812.0733537999999</v>
      </c>
      <c r="AK2266" s="179">
        <f>'Energy consumption (raw)'!AH2216</f>
        <v>1488</v>
      </c>
      <c r="AL2266">
        <f>IF(ROUND(AI2266,-3)=ROUND('Energy consumption (raw)'!AG2216,-3),1,0)</f>
        <v>1</v>
      </c>
      <c r="AM2266" s="179" t="str">
        <f>'Energy consumption (raw)'!AJ2216</f>
        <v>50. Ho Chi Minh</v>
      </c>
      <c r="AN2266">
        <f>VLOOKUP(AM2266,Lists!$F$9:$G$71,2,FALSE)</f>
        <v>1</v>
      </c>
    </row>
    <row r="2267" spans="2:40" x14ac:dyDescent="0.25">
      <c r="B2267" s="65" t="str">
        <f t="shared" si="152"/>
        <v>Industry2115</v>
      </c>
      <c r="C2267" s="179">
        <f>'Energy consumption (raw)'!B2217</f>
        <v>2115</v>
      </c>
      <c r="D2267" s="179">
        <f>'Energy consumption (raw)'!C2217</f>
        <v>0</v>
      </c>
      <c r="E2267" s="179">
        <f>'Energy consumption (raw)'!D2217</f>
        <v>0</v>
      </c>
      <c r="F2267" s="179" t="str">
        <f>'Energy consumption (raw)'!E2217</f>
        <v>Công nghiệp</v>
      </c>
      <c r="G2267" s="179" t="str">
        <f>'Energy consumption (raw)'!F2217</f>
        <v>Sản xuất sắt, thép gang</v>
      </c>
      <c r="H2267" s="179" t="str">
        <f>'Energy consumption (raw)'!G2217</f>
        <v>Industry</v>
      </c>
      <c r="I2267" s="179" t="str">
        <f>'Energy consumption (raw)'!I2217</f>
        <v>24 Manufacture of basic metals</v>
      </c>
      <c r="J2267" s="179" t="str">
        <f>INDEX(Sector!$E$6:$E$46,MATCH('Energy consumption (toe)'!I2267,Sector!$B$6:$B$46,FALSE))</f>
        <v>Manufacture of basic metals</v>
      </c>
      <c r="K2267" s="179">
        <f>IFERROR('Energy consumption (raw)'!J2217*Lists!$H$84,)</f>
        <v>0</v>
      </c>
      <c r="L2267" s="179">
        <f>'Energy consumption (raw)'!K2217*Lists!$H$84</f>
        <v>3901.7447535000001</v>
      </c>
      <c r="M2267" s="179">
        <f>'Energy consumption (raw)'!L2217*Lists!$H$84</f>
        <v>0</v>
      </c>
      <c r="N2267" s="179">
        <f>'Energy consumption (raw)'!M2217*Lists!$H$84</f>
        <v>0</v>
      </c>
      <c r="O2267" s="178">
        <f t="shared" si="153"/>
        <v>3901.7447535000001</v>
      </c>
      <c r="P2267">
        <f>'Energy consumption (raw)'!N2217*Lists!$H$85</f>
        <v>0</v>
      </c>
      <c r="Q2267">
        <f>'Energy consumption (raw)'!O2217*Lists!$H$86</f>
        <v>0</v>
      </c>
      <c r="R2267">
        <f>'Energy consumption (raw)'!P2217*Lists!$H$87</f>
        <v>0</v>
      </c>
      <c r="S2267">
        <f>'Energy consumption (raw)'!Q2217*Lists!$H$88</f>
        <v>0</v>
      </c>
      <c r="T2267">
        <f>'Energy consumption (raw)'!R2217*Lists!$H$89</f>
        <v>0</v>
      </c>
      <c r="U2267">
        <f>'Energy consumption (raw)'!S2217*Lists!$H$90</f>
        <v>0</v>
      </c>
      <c r="V2267">
        <f>'Energy consumption (raw)'!T2217*Lists!$H$91</f>
        <v>0</v>
      </c>
      <c r="W2267">
        <f>'Energy consumption (raw)'!U2217*Lists!$H$92</f>
        <v>0</v>
      </c>
      <c r="X2267">
        <f>'Energy consumption (raw)'!V2217*Lists!$H$93</f>
        <v>0</v>
      </c>
      <c r="Y2267">
        <f>'Energy consumption (raw)'!W2217*Lists!$H$94</f>
        <v>0</v>
      </c>
      <c r="Z2267">
        <f>'Energy consumption (raw)'!X2217*Lists!$H$96*1000000</f>
        <v>0</v>
      </c>
      <c r="AA2267">
        <f>'Energy consumption (raw)'!Y2217*Lists!$H$97</f>
        <v>0</v>
      </c>
      <c r="AB2267">
        <f>'Energy consumption (raw)'!Z2217*Lists!$H$96</f>
        <v>0</v>
      </c>
      <c r="AC2267">
        <f>'Energy consumption (raw)'!AA2217*Lists!$H$98</f>
        <v>0</v>
      </c>
      <c r="AD2267">
        <f>'Energy consumption (raw)'!AB2217*Lists!$H$99</f>
        <v>0</v>
      </c>
      <c r="AE2267">
        <f>'Energy consumption (raw)'!AC2217*Lists!$H$101</f>
        <v>0</v>
      </c>
      <c r="AF2267">
        <f>'Energy consumption (raw)'!AD2217*Lists!$H$101</f>
        <v>0</v>
      </c>
      <c r="AG2267">
        <f>'Energy consumption (raw)'!AE2217*Lists!$H$101</f>
        <v>0</v>
      </c>
      <c r="AH2267">
        <f>'Energy consumption (raw)'!AF2217*Lists!$H$100</f>
        <v>0</v>
      </c>
      <c r="AI2267" s="167">
        <f t="shared" si="154"/>
        <v>3901.7447535000001</v>
      </c>
      <c r="AJ2267" s="179">
        <f>'Energy consumption (raw)'!AG2217</f>
        <v>3901.7447535000001</v>
      </c>
      <c r="AK2267" s="179">
        <f>'Energy consumption (raw)'!AH2217</f>
        <v>2550</v>
      </c>
      <c r="AL2267">
        <f>IF(ROUND(AI2267,-3)=ROUND('Energy consumption (raw)'!AG2217,-3),1,0)</f>
        <v>1</v>
      </c>
      <c r="AM2267" s="179" t="str">
        <f>'Energy consumption (raw)'!AJ2217</f>
        <v>50. Ho Chi Minh</v>
      </c>
      <c r="AN2267">
        <f>VLOOKUP(AM2267,Lists!$F$9:$G$71,2,FALSE)</f>
        <v>1</v>
      </c>
    </row>
    <row r="2268" spans="2:40" x14ac:dyDescent="0.25">
      <c r="B2268" s="65" t="str">
        <f t="shared" si="152"/>
        <v>Industry2116</v>
      </c>
      <c r="C2268" s="179">
        <f>'Energy consumption (raw)'!B2218</f>
        <v>2116</v>
      </c>
      <c r="D2268" s="179">
        <f>'Energy consumption (raw)'!C2218</f>
        <v>0</v>
      </c>
      <c r="E2268" s="179">
        <f>'Energy consumption (raw)'!D2218</f>
        <v>0</v>
      </c>
      <c r="F2268" s="179" t="str">
        <f>'Energy consumption (raw)'!E2218</f>
        <v>Công nghiệp</v>
      </c>
      <c r="G2268" s="179" t="str">
        <f>'Energy consumption (raw)'!F2218</f>
        <v>Sản xuất cấu kiện kim loại</v>
      </c>
      <c r="H2268" s="179" t="str">
        <f>'Energy consumption (raw)'!G2218</f>
        <v>Industry</v>
      </c>
      <c r="I2268" s="179" t="str">
        <f>'Energy consumption (raw)'!I2218</f>
        <v>25 Manufacture of fabricated metal products, except machinery and equipment</v>
      </c>
      <c r="J2268" s="179" t="str">
        <f>INDEX(Sector!$E$6:$E$46,MATCH('Energy consumption (toe)'!I2268,Sector!$B$6:$B$46,FALSE))</f>
        <v>Manufacture of fabricated metal products, except machinery and equipment</v>
      </c>
      <c r="K2268" s="179">
        <f>IFERROR('Energy consumption (raw)'!J2218*Lists!$H$84,)</f>
        <v>1174.3769914000002</v>
      </c>
      <c r="L2268" s="179">
        <f>'Energy consumption (raw)'!K2218*Lists!$H$84</f>
        <v>1174.3769914000002</v>
      </c>
      <c r="M2268" s="179">
        <f>'Energy consumption (raw)'!L2218*Lists!$H$84</f>
        <v>0</v>
      </c>
      <c r="N2268" s="179">
        <f>'Energy consumption (raw)'!M2218*Lists!$H$84</f>
        <v>0</v>
      </c>
      <c r="O2268" s="178">
        <f t="shared" si="153"/>
        <v>1174.3769914000002</v>
      </c>
      <c r="P2268">
        <f>'Energy consumption (raw)'!N2218*Lists!$H$85</f>
        <v>0</v>
      </c>
      <c r="Q2268">
        <f>'Energy consumption (raw)'!O2218*Lists!$H$86</f>
        <v>0</v>
      </c>
      <c r="R2268">
        <f>'Energy consumption (raw)'!P2218*Lists!$H$87</f>
        <v>0</v>
      </c>
      <c r="S2268">
        <f>'Energy consumption (raw)'!Q2218*Lists!$H$88</f>
        <v>0</v>
      </c>
      <c r="T2268">
        <f>'Energy consumption (raw)'!R2218*Lists!$H$89</f>
        <v>83.860320000000002</v>
      </c>
      <c r="U2268">
        <f>'Energy consumption (raw)'!S2218*Lists!$H$90</f>
        <v>0</v>
      </c>
      <c r="V2268">
        <f>'Energy consumption (raw)'!T2218*Lists!$H$91</f>
        <v>0</v>
      </c>
      <c r="W2268">
        <f>'Energy consumption (raw)'!U2218*Lists!$H$92</f>
        <v>0</v>
      </c>
      <c r="X2268">
        <f>'Energy consumption (raw)'!V2218*Lists!$H$93</f>
        <v>0</v>
      </c>
      <c r="Y2268">
        <f>'Energy consumption (raw)'!W2218*Lists!$H$94</f>
        <v>0</v>
      </c>
      <c r="Z2268">
        <f>'Energy consumption (raw)'!X2218*Lists!$H$96*1000000</f>
        <v>0</v>
      </c>
      <c r="AA2268">
        <f>'Energy consumption (raw)'!Y2218*Lists!$H$97</f>
        <v>0</v>
      </c>
      <c r="AB2268">
        <f>'Energy consumption (raw)'!Z2218*Lists!$H$96</f>
        <v>0</v>
      </c>
      <c r="AC2268">
        <f>'Energy consumption (raw)'!AA2218*Lists!$H$98</f>
        <v>0</v>
      </c>
      <c r="AD2268">
        <f>'Energy consumption (raw)'!AB2218*Lists!$H$99</f>
        <v>0</v>
      </c>
      <c r="AE2268">
        <f>'Energy consumption (raw)'!AC2218*Lists!$H$101</f>
        <v>0</v>
      </c>
      <c r="AF2268">
        <f>'Energy consumption (raw)'!AD2218*Lists!$H$101</f>
        <v>0</v>
      </c>
      <c r="AG2268">
        <f>'Energy consumption (raw)'!AE2218*Lists!$H$101</f>
        <v>0</v>
      </c>
      <c r="AH2268">
        <f>'Energy consumption (raw)'!AF2218*Lists!$H$100</f>
        <v>0</v>
      </c>
      <c r="AI2268" s="167">
        <f t="shared" si="154"/>
        <v>1258.2373114000002</v>
      </c>
      <c r="AJ2268" s="179">
        <f>'Energy consumption (raw)'!AG2218</f>
        <v>1258.2373114000002</v>
      </c>
      <c r="AK2268" s="179">
        <f>'Energy consumption (raw)'!AH2218</f>
        <v>1628</v>
      </c>
      <c r="AL2268">
        <f>IF(ROUND(AI2268,-3)=ROUND('Energy consumption (raw)'!AG2218,-3),1,0)</f>
        <v>1</v>
      </c>
      <c r="AM2268" s="179" t="str">
        <f>'Energy consumption (raw)'!AJ2218</f>
        <v>50. Ho Chi Minh</v>
      </c>
      <c r="AN2268">
        <f>VLOOKUP(AM2268,Lists!$F$9:$G$71,2,FALSE)</f>
        <v>1</v>
      </c>
    </row>
    <row r="2269" spans="2:40" x14ac:dyDescent="0.25">
      <c r="B2269" s="65" t="str">
        <f t="shared" si="152"/>
        <v>Industry2117</v>
      </c>
      <c r="C2269" s="179">
        <f>'Energy consumption (raw)'!B2219</f>
        <v>2117</v>
      </c>
      <c r="D2269" s="179">
        <f>'Energy consumption (raw)'!C2219</f>
        <v>0</v>
      </c>
      <c r="E2269" s="179">
        <f>'Energy consumption (raw)'!D2219</f>
        <v>0</v>
      </c>
      <c r="F2269" s="179" t="str">
        <f>'Energy consumption (raw)'!E2219</f>
        <v>Công nghiệp</v>
      </c>
      <c r="G2269" s="179" t="str">
        <f>'Energy consumption (raw)'!F2219</f>
        <v>Sản xuất sợi</v>
      </c>
      <c r="H2269" s="179" t="str">
        <f>'Energy consumption (raw)'!G2219</f>
        <v>Industry</v>
      </c>
      <c r="I2269" s="179" t="str">
        <f>'Energy consumption (raw)'!I2219</f>
        <v>13 Manufacture of textiles</v>
      </c>
      <c r="J2269" s="179" t="str">
        <f>INDEX(Sector!$E$6:$E$46,MATCH('Energy consumption (toe)'!I2269,Sector!$B$6:$B$46,FALSE))</f>
        <v>Manufacture of textiles</v>
      </c>
      <c r="K2269" s="179">
        <f>IFERROR('Energy consumption (raw)'!J2219*Lists!$H$84,)</f>
        <v>2179.9068874</v>
      </c>
      <c r="L2269" s="179">
        <f>'Energy consumption (raw)'!K2219*Lists!$H$84</f>
        <v>2179.9068874</v>
      </c>
      <c r="M2269" s="179">
        <f>'Energy consumption (raw)'!L2219*Lists!$H$84</f>
        <v>0</v>
      </c>
      <c r="N2269" s="179">
        <f>'Energy consumption (raw)'!M2219*Lists!$H$84</f>
        <v>0</v>
      </c>
      <c r="O2269" s="178">
        <f t="shared" si="153"/>
        <v>2179.9068874</v>
      </c>
      <c r="P2269">
        <f>'Energy consumption (raw)'!N2219*Lists!$H$85</f>
        <v>0</v>
      </c>
      <c r="Q2269">
        <f>'Energy consumption (raw)'!O2219*Lists!$H$86</f>
        <v>0</v>
      </c>
      <c r="R2269">
        <f>'Energy consumption (raw)'!P2219*Lists!$H$87</f>
        <v>0</v>
      </c>
      <c r="S2269">
        <f>'Energy consumption (raw)'!Q2219*Lists!$H$88</f>
        <v>0</v>
      </c>
      <c r="T2269">
        <f>'Energy consumption (raw)'!R2219*Lists!$H$89</f>
        <v>0</v>
      </c>
      <c r="U2269">
        <f>'Energy consumption (raw)'!S2219*Lists!$H$90</f>
        <v>0</v>
      </c>
      <c r="V2269">
        <f>'Energy consumption (raw)'!T2219*Lists!$H$91</f>
        <v>0</v>
      </c>
      <c r="W2269">
        <f>'Energy consumption (raw)'!U2219*Lists!$H$92</f>
        <v>0</v>
      </c>
      <c r="X2269">
        <f>'Energy consumption (raw)'!V2219*Lists!$H$93</f>
        <v>0</v>
      </c>
      <c r="Y2269">
        <f>'Energy consumption (raw)'!W2219*Lists!$H$94</f>
        <v>0</v>
      </c>
      <c r="Z2269">
        <f>'Energy consumption (raw)'!X2219*Lists!$H$96*1000000</f>
        <v>0</v>
      </c>
      <c r="AA2269">
        <f>'Energy consumption (raw)'!Y2219*Lists!$H$97</f>
        <v>0</v>
      </c>
      <c r="AB2269">
        <f>'Energy consumption (raw)'!Z2219*Lists!$H$96</f>
        <v>0</v>
      </c>
      <c r="AC2269">
        <f>'Energy consumption (raw)'!AA2219*Lists!$H$98</f>
        <v>0</v>
      </c>
      <c r="AD2269">
        <f>'Energy consumption (raw)'!AB2219*Lists!$H$99</f>
        <v>0</v>
      </c>
      <c r="AE2269">
        <f>'Energy consumption (raw)'!AC2219*Lists!$H$101</f>
        <v>0</v>
      </c>
      <c r="AF2269">
        <f>'Energy consumption (raw)'!AD2219*Lists!$H$101</f>
        <v>0</v>
      </c>
      <c r="AG2269">
        <f>'Energy consumption (raw)'!AE2219*Lists!$H$101</f>
        <v>0</v>
      </c>
      <c r="AH2269">
        <f>'Energy consumption (raw)'!AF2219*Lists!$H$100</f>
        <v>0</v>
      </c>
      <c r="AI2269" s="167">
        <f t="shared" si="154"/>
        <v>2179.9068874</v>
      </c>
      <c r="AJ2269" s="179">
        <f>'Energy consumption (raw)'!AG2219</f>
        <v>2179.9068874</v>
      </c>
      <c r="AK2269" s="179">
        <f>'Energy consumption (raw)'!AH2219</f>
        <v>2369</v>
      </c>
      <c r="AL2269">
        <f>IF(ROUND(AI2269,-3)=ROUND('Energy consumption (raw)'!AG2219,-3),1,0)</f>
        <v>1</v>
      </c>
      <c r="AM2269" s="179" t="str">
        <f>'Energy consumption (raw)'!AJ2219</f>
        <v>50. Ho Chi Minh</v>
      </c>
      <c r="AN2269">
        <f>VLOOKUP(AM2269,Lists!$F$9:$G$71,2,FALSE)</f>
        <v>1</v>
      </c>
    </row>
    <row r="2270" spans="2:40" x14ac:dyDescent="0.25">
      <c r="B2270" s="65" t="str">
        <f t="shared" si="152"/>
        <v>Industry2118</v>
      </c>
      <c r="C2270" s="179">
        <f>'Energy consumption (raw)'!B2220</f>
        <v>2118</v>
      </c>
      <c r="D2270" s="179">
        <f>'Energy consumption (raw)'!C2220</f>
        <v>0</v>
      </c>
      <c r="E2270" s="179">
        <f>'Energy consumption (raw)'!D2220</f>
        <v>0</v>
      </c>
      <c r="F2270" s="179" t="str">
        <f>'Energy consumption (raw)'!E2220</f>
        <v>Công nghiệp</v>
      </c>
      <c r="G2270" s="179" t="str">
        <f>'Energy consumption (raw)'!F2220</f>
        <v>Sản xuất chế biến thực phẩm</v>
      </c>
      <c r="H2270" s="179" t="str">
        <f>'Energy consumption (raw)'!G2220</f>
        <v>Industry</v>
      </c>
      <c r="I2270" s="179" t="str">
        <f>'Energy consumption (raw)'!I2220</f>
        <v>10 Manufacture of food products</v>
      </c>
      <c r="J2270" s="179" t="str">
        <f>INDEX(Sector!$E$6:$E$46,MATCH('Energy consumption (toe)'!I2270,Sector!$B$6:$B$46,FALSE))</f>
        <v>Manufacture of food products</v>
      </c>
      <c r="K2270" s="179">
        <f>IFERROR('Energy consumption (raw)'!J2220*Lists!$H$84,)</f>
        <v>0</v>
      </c>
      <c r="L2270" s="179">
        <f>'Energy consumption (raw)'!K2220*Lists!$H$84</f>
        <v>2517.3071367000002</v>
      </c>
      <c r="M2270" s="179">
        <f>'Energy consumption (raw)'!L2220*Lists!$H$84</f>
        <v>0</v>
      </c>
      <c r="N2270" s="179">
        <f>'Energy consumption (raw)'!M2220*Lists!$H$84</f>
        <v>0</v>
      </c>
      <c r="O2270" s="178">
        <f t="shared" si="153"/>
        <v>2517.3071367000002</v>
      </c>
      <c r="P2270">
        <f>'Energy consumption (raw)'!N2220*Lists!$H$85</f>
        <v>0</v>
      </c>
      <c r="Q2270">
        <f>'Energy consumption (raw)'!O2220*Lists!$H$86</f>
        <v>0</v>
      </c>
      <c r="R2270">
        <f>'Energy consumption (raw)'!P2220*Lists!$H$87</f>
        <v>0</v>
      </c>
      <c r="S2270">
        <f>'Energy consumption (raw)'!Q2220*Lists!$H$88</f>
        <v>0</v>
      </c>
      <c r="T2270">
        <f>'Energy consumption (raw)'!R2220*Lists!$H$89</f>
        <v>0</v>
      </c>
      <c r="U2270">
        <f>'Energy consumption (raw)'!S2220*Lists!$H$90</f>
        <v>0</v>
      </c>
      <c r="V2270">
        <f>'Energy consumption (raw)'!T2220*Lists!$H$91</f>
        <v>0</v>
      </c>
      <c r="W2270">
        <f>'Energy consumption (raw)'!U2220*Lists!$H$92</f>
        <v>0</v>
      </c>
      <c r="X2270">
        <f>'Energy consumption (raw)'!V2220*Lists!$H$93</f>
        <v>0</v>
      </c>
      <c r="Y2270">
        <f>'Energy consumption (raw)'!W2220*Lists!$H$94</f>
        <v>0</v>
      </c>
      <c r="Z2270">
        <f>'Energy consumption (raw)'!X2220*Lists!$H$96*1000000</f>
        <v>0</v>
      </c>
      <c r="AA2270">
        <f>'Energy consumption (raw)'!Y2220*Lists!$H$97</f>
        <v>0</v>
      </c>
      <c r="AB2270">
        <f>'Energy consumption (raw)'!Z2220*Lists!$H$96</f>
        <v>0</v>
      </c>
      <c r="AC2270">
        <f>'Energy consumption (raw)'!AA2220*Lists!$H$98</f>
        <v>0</v>
      </c>
      <c r="AD2270">
        <f>'Energy consumption (raw)'!AB2220*Lists!$H$99</f>
        <v>0</v>
      </c>
      <c r="AE2270">
        <f>'Energy consumption (raw)'!AC2220*Lists!$H$101</f>
        <v>0</v>
      </c>
      <c r="AF2270">
        <f>'Energy consumption (raw)'!AD2220*Lists!$H$101</f>
        <v>0</v>
      </c>
      <c r="AG2270">
        <f>'Energy consumption (raw)'!AE2220*Lists!$H$101</f>
        <v>0</v>
      </c>
      <c r="AH2270">
        <f>'Energy consumption (raw)'!AF2220*Lists!$H$100</f>
        <v>0</v>
      </c>
      <c r="AI2270" s="167">
        <f t="shared" si="154"/>
        <v>2517.3071367000002</v>
      </c>
      <c r="AJ2270" s="179">
        <f>'Energy consumption (raw)'!AG2220</f>
        <v>2517.3071367000002</v>
      </c>
      <c r="AK2270" s="179">
        <f>'Energy consumption (raw)'!AH2220</f>
        <v>1809</v>
      </c>
      <c r="AL2270">
        <f>IF(ROUND(AI2270,-3)=ROUND('Energy consumption (raw)'!AG2220,-3),1,0)</f>
        <v>1</v>
      </c>
      <c r="AM2270" s="179" t="str">
        <f>'Energy consumption (raw)'!AJ2220</f>
        <v>50. Ho Chi Minh</v>
      </c>
      <c r="AN2270">
        <f>VLOOKUP(AM2270,Lists!$F$9:$G$71,2,FALSE)</f>
        <v>1</v>
      </c>
    </row>
    <row r="2271" spans="2:40" x14ac:dyDescent="0.25">
      <c r="B2271" s="65" t="str">
        <f t="shared" si="152"/>
        <v>Industry2119</v>
      </c>
      <c r="C2271" s="179">
        <f>'Energy consumption (raw)'!B2221</f>
        <v>2119</v>
      </c>
      <c r="D2271" s="179">
        <f>'Energy consumption (raw)'!C2221</f>
        <v>0</v>
      </c>
      <c r="E2271" s="179">
        <f>'Energy consumption (raw)'!D2221</f>
        <v>0</v>
      </c>
      <c r="F2271" s="179" t="str">
        <f>'Energy consumption (raw)'!E2221</f>
        <v>Công nghiệp</v>
      </c>
      <c r="G2271" s="179" t="str">
        <f>'Energy consumption (raw)'!F2221</f>
        <v>Sản xuất sản phẩm kim loại</v>
      </c>
      <c r="H2271" s="179" t="str">
        <f>'Energy consumption (raw)'!G2221</f>
        <v>Industry</v>
      </c>
      <c r="I2271" s="179" t="str">
        <f>'Energy consumption (raw)'!I2221</f>
        <v>25 Manufacture of fabricated metal products, except machinery and equipment</v>
      </c>
      <c r="J2271" s="179" t="str">
        <f>INDEX(Sector!$E$6:$E$46,MATCH('Energy consumption (toe)'!I2271,Sector!$B$6:$B$46,FALSE))</f>
        <v>Manufacture of fabricated metal products, except machinery and equipment</v>
      </c>
      <c r="K2271" s="179">
        <f>IFERROR('Energy consumption (raw)'!J2221*Lists!$H$84,)</f>
        <v>0</v>
      </c>
      <c r="L2271" s="179">
        <f>'Energy consumption (raw)'!K2221*Lists!$H$84</f>
        <v>2322.5573917000002</v>
      </c>
      <c r="M2271" s="179">
        <f>'Energy consumption (raw)'!L2221*Lists!$H$84</f>
        <v>0</v>
      </c>
      <c r="N2271" s="179">
        <f>'Energy consumption (raw)'!M2221*Lists!$H$84</f>
        <v>0</v>
      </c>
      <c r="O2271" s="178">
        <f t="shared" si="153"/>
        <v>2322.5573917000002</v>
      </c>
      <c r="P2271">
        <f>'Energy consumption (raw)'!N2221*Lists!$H$85</f>
        <v>0</v>
      </c>
      <c r="Q2271">
        <f>'Energy consumption (raw)'!O2221*Lists!$H$86</f>
        <v>0</v>
      </c>
      <c r="R2271">
        <f>'Energy consumption (raw)'!P2221*Lists!$H$87</f>
        <v>0</v>
      </c>
      <c r="S2271">
        <f>'Energy consumption (raw)'!Q2221*Lists!$H$88</f>
        <v>0</v>
      </c>
      <c r="T2271">
        <f>'Energy consumption (raw)'!R2221*Lists!$H$89</f>
        <v>9.4350000000000005</v>
      </c>
      <c r="U2271">
        <f>'Energy consumption (raw)'!S2221*Lists!$H$90</f>
        <v>0</v>
      </c>
      <c r="V2271">
        <f>'Energy consumption (raw)'!T2221*Lists!$H$91</f>
        <v>0</v>
      </c>
      <c r="W2271">
        <f>'Energy consumption (raw)'!U2221*Lists!$H$92</f>
        <v>0</v>
      </c>
      <c r="X2271">
        <f>'Energy consumption (raw)'!V2221*Lists!$H$93</f>
        <v>0</v>
      </c>
      <c r="Y2271">
        <f>'Energy consumption (raw)'!W2221*Lists!$H$94</f>
        <v>0</v>
      </c>
      <c r="Z2271">
        <f>'Energy consumption (raw)'!X2221*Lists!$H$96*1000000</f>
        <v>0</v>
      </c>
      <c r="AA2271">
        <f>'Energy consumption (raw)'!Y2221*Lists!$H$97</f>
        <v>1.4715000000000003</v>
      </c>
      <c r="AB2271">
        <f>'Energy consumption (raw)'!Z2221*Lists!$H$96</f>
        <v>0</v>
      </c>
      <c r="AC2271">
        <f>'Energy consumption (raw)'!AA2221*Lists!$H$98</f>
        <v>0</v>
      </c>
      <c r="AD2271">
        <f>'Energy consumption (raw)'!AB2221*Lists!$H$99</f>
        <v>0</v>
      </c>
      <c r="AE2271">
        <f>'Energy consumption (raw)'!AC2221*Lists!$H$101</f>
        <v>0</v>
      </c>
      <c r="AF2271">
        <f>'Energy consumption (raw)'!AD2221*Lists!$H$101</f>
        <v>0</v>
      </c>
      <c r="AG2271">
        <f>'Energy consumption (raw)'!AE2221*Lists!$H$101</f>
        <v>0</v>
      </c>
      <c r="AH2271">
        <f>'Energy consumption (raw)'!AF2221*Lists!$H$100</f>
        <v>0</v>
      </c>
      <c r="AI2271" s="167">
        <f t="shared" si="154"/>
        <v>2333.4638917000002</v>
      </c>
      <c r="AJ2271" s="179">
        <f>'Energy consumption (raw)'!AG2221</f>
        <v>2333.4638917000002</v>
      </c>
      <c r="AK2271" s="179">
        <f>'Energy consumption (raw)'!AH2221</f>
        <v>1974</v>
      </c>
      <c r="AL2271">
        <f>IF(ROUND(AI2271,-3)=ROUND('Energy consumption (raw)'!AG2221,-3),1,0)</f>
        <v>1</v>
      </c>
      <c r="AM2271" s="179" t="str">
        <f>'Energy consumption (raw)'!AJ2221</f>
        <v>50. Ho Chi Minh</v>
      </c>
      <c r="AN2271">
        <f>VLOOKUP(AM2271,Lists!$F$9:$G$71,2,FALSE)</f>
        <v>1</v>
      </c>
    </row>
    <row r="2272" spans="2:40" x14ac:dyDescent="0.25">
      <c r="B2272" s="65" t="str">
        <f t="shared" si="152"/>
        <v>Industry2120</v>
      </c>
      <c r="C2272" s="179">
        <f>'Energy consumption (raw)'!B2222</f>
        <v>2120</v>
      </c>
      <c r="D2272" s="179">
        <f>'Energy consumption (raw)'!C2222</f>
        <v>0</v>
      </c>
      <c r="E2272" s="179">
        <f>'Energy consumption (raw)'!D2222</f>
        <v>0</v>
      </c>
      <c r="F2272" s="179" t="str">
        <f>'Energy consumption (raw)'!E2222</f>
        <v>Công nghiệp</v>
      </c>
      <c r="G2272" s="179" t="str">
        <f>'Energy consumption (raw)'!F2222</f>
        <v>Sản xuất đồ nhựa gia dụng</v>
      </c>
      <c r="H2272" s="179" t="str">
        <f>'Energy consumption (raw)'!G2222</f>
        <v>Industry</v>
      </c>
      <c r="I2272" s="179" t="str">
        <f>'Energy consumption (raw)'!I2222</f>
        <v>22 Manufacture of rubber and plastics products</v>
      </c>
      <c r="J2272" s="179" t="str">
        <f>INDEX(Sector!$E$6:$E$46,MATCH('Energy consumption (toe)'!I2272,Sector!$B$6:$B$46,FALSE))</f>
        <v>Manufacture of rubber and plastics products</v>
      </c>
      <c r="K2272" s="179">
        <f>IFERROR('Energy consumption (raw)'!J2222*Lists!$H$84,)</f>
        <v>0</v>
      </c>
      <c r="L2272" s="179">
        <f>'Energy consumption (raw)'!K2222*Lists!$H$84</f>
        <v>1323.0538365</v>
      </c>
      <c r="M2272" s="179">
        <f>'Energy consumption (raw)'!L2222*Lists!$H$84</f>
        <v>0</v>
      </c>
      <c r="N2272" s="179">
        <f>'Energy consumption (raw)'!M2222*Lists!$H$84</f>
        <v>0</v>
      </c>
      <c r="O2272" s="178">
        <f t="shared" si="153"/>
        <v>1323.0538365</v>
      </c>
      <c r="P2272">
        <f>'Energy consumption (raw)'!N2222*Lists!$H$85</f>
        <v>0</v>
      </c>
      <c r="Q2272">
        <f>'Energy consumption (raw)'!O2222*Lists!$H$86</f>
        <v>0</v>
      </c>
      <c r="R2272">
        <f>'Energy consumption (raw)'!P2222*Lists!$H$87</f>
        <v>0</v>
      </c>
      <c r="S2272">
        <f>'Energy consumption (raw)'!Q2222*Lists!$H$88</f>
        <v>0</v>
      </c>
      <c r="T2272">
        <f>'Energy consumption (raw)'!R2222*Lists!$H$89</f>
        <v>0</v>
      </c>
      <c r="U2272">
        <f>'Energy consumption (raw)'!S2222*Lists!$H$90</f>
        <v>0</v>
      </c>
      <c r="V2272">
        <f>'Energy consumption (raw)'!T2222*Lists!$H$91</f>
        <v>0</v>
      </c>
      <c r="W2272">
        <f>'Energy consumption (raw)'!U2222*Lists!$H$92</f>
        <v>0</v>
      </c>
      <c r="X2272">
        <f>'Energy consumption (raw)'!V2222*Lists!$H$93</f>
        <v>0</v>
      </c>
      <c r="Y2272">
        <f>'Energy consumption (raw)'!W2222*Lists!$H$94</f>
        <v>0</v>
      </c>
      <c r="Z2272">
        <f>'Energy consumption (raw)'!X2222*Lists!$H$96*1000000</f>
        <v>0</v>
      </c>
      <c r="AA2272">
        <f>'Energy consumption (raw)'!Y2222*Lists!$H$97</f>
        <v>0</v>
      </c>
      <c r="AB2272">
        <f>'Energy consumption (raw)'!Z2222*Lists!$H$96</f>
        <v>0</v>
      </c>
      <c r="AC2272">
        <f>'Energy consumption (raw)'!AA2222*Lists!$H$98</f>
        <v>0</v>
      </c>
      <c r="AD2272">
        <f>'Energy consumption (raw)'!AB2222*Lists!$H$99</f>
        <v>0</v>
      </c>
      <c r="AE2272">
        <f>'Energy consumption (raw)'!AC2222*Lists!$H$101</f>
        <v>0</v>
      </c>
      <c r="AF2272">
        <f>'Energy consumption (raw)'!AD2222*Lists!$H$101</f>
        <v>0</v>
      </c>
      <c r="AG2272">
        <f>'Energy consumption (raw)'!AE2222*Lists!$H$101</f>
        <v>0</v>
      </c>
      <c r="AH2272">
        <f>'Energy consumption (raw)'!AF2222*Lists!$H$100</f>
        <v>0</v>
      </c>
      <c r="AI2272" s="167">
        <f t="shared" si="154"/>
        <v>1323.0538365</v>
      </c>
      <c r="AJ2272" s="179">
        <f>'Energy consumption (raw)'!AG2222</f>
        <v>1323.0538365</v>
      </c>
      <c r="AK2272" s="179">
        <f>'Energy consumption (raw)'!AH2222</f>
        <v>1268</v>
      </c>
      <c r="AL2272">
        <f>IF(ROUND(AI2272,-3)=ROUND('Energy consumption (raw)'!AG2222,-3),1,0)</f>
        <v>1</v>
      </c>
      <c r="AM2272" s="179" t="str">
        <f>'Energy consumption (raw)'!AJ2222</f>
        <v>50. Ho Chi Minh</v>
      </c>
      <c r="AN2272">
        <f>VLOOKUP(AM2272,Lists!$F$9:$G$71,2,FALSE)</f>
        <v>1</v>
      </c>
    </row>
    <row r="2273" spans="2:40" x14ac:dyDescent="0.25">
      <c r="B2273" s="65" t="str">
        <f t="shared" si="152"/>
        <v>Industry2121</v>
      </c>
      <c r="C2273" s="179">
        <f>'Energy consumption (raw)'!B2223</f>
        <v>2121</v>
      </c>
      <c r="D2273" s="179">
        <f>'Energy consumption (raw)'!C2223</f>
        <v>0</v>
      </c>
      <c r="E2273" s="179">
        <f>'Energy consumption (raw)'!D2223</f>
        <v>0</v>
      </c>
      <c r="F2273" s="179" t="str">
        <f>'Energy consumption (raw)'!E2223</f>
        <v>Công nghiệp</v>
      </c>
      <c r="G2273" s="179" t="str">
        <f>'Energy consumption (raw)'!F2223</f>
        <v>Sản xuất đồ nhựa gia dụng</v>
      </c>
      <c r="H2273" s="179" t="str">
        <f>'Energy consumption (raw)'!G2223</f>
        <v>Industry</v>
      </c>
      <c r="I2273" s="179" t="str">
        <f>'Energy consumption (raw)'!I2223</f>
        <v>22 Manufacture of rubber and plastics products</v>
      </c>
      <c r="J2273" s="179" t="str">
        <f>INDEX(Sector!$E$6:$E$46,MATCH('Energy consumption (toe)'!I2273,Sector!$B$6:$B$46,FALSE))</f>
        <v>Manufacture of rubber and plastics products</v>
      </c>
      <c r="K2273" s="179">
        <f>IFERROR('Energy consumption (raw)'!J2223*Lists!$H$84,)</f>
        <v>0</v>
      </c>
      <c r="L2273" s="179">
        <f>'Energy consumption (raw)'!K2223*Lists!$H$84</f>
        <v>1310.650431</v>
      </c>
      <c r="M2273" s="179">
        <f>'Energy consumption (raw)'!L2223*Lists!$H$84</f>
        <v>0</v>
      </c>
      <c r="N2273" s="179">
        <f>'Energy consumption (raw)'!M2223*Lists!$H$84</f>
        <v>0</v>
      </c>
      <c r="O2273" s="178">
        <f t="shared" si="153"/>
        <v>1310.650431</v>
      </c>
      <c r="P2273">
        <f>'Energy consumption (raw)'!N2223*Lists!$H$85</f>
        <v>0</v>
      </c>
      <c r="Q2273">
        <f>'Energy consumption (raw)'!O2223*Lists!$H$86</f>
        <v>0</v>
      </c>
      <c r="R2273">
        <f>'Energy consumption (raw)'!P2223*Lists!$H$87</f>
        <v>0</v>
      </c>
      <c r="S2273">
        <f>'Energy consumption (raw)'!Q2223*Lists!$H$88</f>
        <v>0</v>
      </c>
      <c r="T2273">
        <f>'Energy consumption (raw)'!R2223*Lists!$H$89</f>
        <v>0</v>
      </c>
      <c r="U2273">
        <f>'Energy consumption (raw)'!S2223*Lists!$H$90</f>
        <v>0</v>
      </c>
      <c r="V2273">
        <f>'Energy consumption (raw)'!T2223*Lists!$H$91</f>
        <v>0</v>
      </c>
      <c r="W2273">
        <f>'Energy consumption (raw)'!U2223*Lists!$H$92</f>
        <v>0</v>
      </c>
      <c r="X2273">
        <f>'Energy consumption (raw)'!V2223*Lists!$H$93</f>
        <v>0</v>
      </c>
      <c r="Y2273">
        <f>'Energy consumption (raw)'!W2223*Lists!$H$94</f>
        <v>0</v>
      </c>
      <c r="Z2273">
        <f>'Energy consumption (raw)'!X2223*Lists!$H$96*1000000</f>
        <v>0</v>
      </c>
      <c r="AA2273">
        <f>'Energy consumption (raw)'!Y2223*Lists!$H$97</f>
        <v>0</v>
      </c>
      <c r="AB2273">
        <f>'Energy consumption (raw)'!Z2223*Lists!$H$96</f>
        <v>0</v>
      </c>
      <c r="AC2273">
        <f>'Energy consumption (raw)'!AA2223*Lists!$H$98</f>
        <v>0</v>
      </c>
      <c r="AD2273">
        <f>'Energy consumption (raw)'!AB2223*Lists!$H$99</f>
        <v>0</v>
      </c>
      <c r="AE2273">
        <f>'Energy consumption (raw)'!AC2223*Lists!$H$101</f>
        <v>0</v>
      </c>
      <c r="AF2273">
        <f>'Energy consumption (raw)'!AD2223*Lists!$H$101</f>
        <v>0</v>
      </c>
      <c r="AG2273">
        <f>'Energy consumption (raw)'!AE2223*Lists!$H$101</f>
        <v>0</v>
      </c>
      <c r="AH2273">
        <f>'Energy consumption (raw)'!AF2223*Lists!$H$100</f>
        <v>0</v>
      </c>
      <c r="AI2273" s="167">
        <f t="shared" si="154"/>
        <v>1310.650431</v>
      </c>
      <c r="AJ2273" s="179">
        <f>'Energy consumption (raw)'!AG2223</f>
        <v>1310.650431</v>
      </c>
      <c r="AK2273" s="179">
        <f>'Energy consumption (raw)'!AH2223</f>
        <v>1424</v>
      </c>
      <c r="AL2273">
        <f>IF(ROUND(AI2273,-3)=ROUND('Energy consumption (raw)'!AG2223,-3),1,0)</f>
        <v>1</v>
      </c>
      <c r="AM2273" s="179" t="str">
        <f>'Energy consumption (raw)'!AJ2223</f>
        <v>50. Ho Chi Minh</v>
      </c>
      <c r="AN2273">
        <f>VLOOKUP(AM2273,Lists!$F$9:$G$71,2,FALSE)</f>
        <v>1</v>
      </c>
    </row>
    <row r="2274" spans="2:40" x14ac:dyDescent="0.25">
      <c r="B2274" s="65" t="str">
        <f t="shared" si="152"/>
        <v>Industry2122</v>
      </c>
      <c r="C2274" s="179">
        <f>'Energy consumption (raw)'!B2224</f>
        <v>2122</v>
      </c>
      <c r="D2274" s="179">
        <f>'Energy consumption (raw)'!C2224</f>
        <v>0</v>
      </c>
      <c r="E2274" s="179">
        <f>'Energy consumption (raw)'!D2224</f>
        <v>0</v>
      </c>
      <c r="F2274" s="179" t="str">
        <f>'Energy consumption (raw)'!E2224</f>
        <v>Công nghiệp</v>
      </c>
      <c r="G2274" s="179" t="str">
        <f>'Energy consumption (raw)'!F2224</f>
        <v>Sản xuất các sản phẩm bút viết</v>
      </c>
      <c r="H2274" s="179" t="str">
        <f>'Energy consumption (raw)'!G2224</f>
        <v>Industry</v>
      </c>
      <c r="I2274" s="179" t="str">
        <f>'Energy consumption (raw)'!I2224</f>
        <v>32 Other manufacturing</v>
      </c>
      <c r="J2274" s="179" t="str">
        <f>INDEX(Sector!$E$6:$E$46,MATCH('Energy consumption (toe)'!I2274,Sector!$B$6:$B$46,FALSE))</f>
        <v>Other manufacturing</v>
      </c>
      <c r="K2274" s="179">
        <f>IFERROR('Energy consumption (raw)'!J2224*Lists!$H$84,)</f>
        <v>0</v>
      </c>
      <c r="L2274" s="179">
        <f>'Energy consumption (raw)'!K2224*Lists!$H$84</f>
        <v>1343.9378786</v>
      </c>
      <c r="M2274" s="179">
        <f>'Energy consumption (raw)'!L2224*Lists!$H$84</f>
        <v>0</v>
      </c>
      <c r="N2274" s="179">
        <f>'Energy consumption (raw)'!M2224*Lists!$H$84</f>
        <v>0</v>
      </c>
      <c r="O2274" s="178">
        <f t="shared" si="153"/>
        <v>1343.9378786</v>
      </c>
      <c r="P2274">
        <f>'Energy consumption (raw)'!N2224*Lists!$H$85</f>
        <v>0</v>
      </c>
      <c r="Q2274">
        <f>'Energy consumption (raw)'!O2224*Lists!$H$86</f>
        <v>0</v>
      </c>
      <c r="R2274">
        <f>'Energy consumption (raw)'!P2224*Lists!$H$87</f>
        <v>0</v>
      </c>
      <c r="S2274">
        <f>'Energy consumption (raw)'!Q2224*Lists!$H$88</f>
        <v>0</v>
      </c>
      <c r="T2274">
        <f>'Energy consumption (raw)'!R2224*Lists!$H$89</f>
        <v>0.20400000000000001</v>
      </c>
      <c r="U2274">
        <f>'Energy consumption (raw)'!S2224*Lists!$H$90</f>
        <v>0</v>
      </c>
      <c r="V2274">
        <f>'Energy consumption (raw)'!T2224*Lists!$H$91</f>
        <v>0</v>
      </c>
      <c r="W2274">
        <f>'Energy consumption (raw)'!U2224*Lists!$H$92</f>
        <v>0</v>
      </c>
      <c r="X2274">
        <f>'Energy consumption (raw)'!V2224*Lists!$H$93</f>
        <v>0</v>
      </c>
      <c r="Y2274">
        <f>'Energy consumption (raw)'!W2224*Lists!$H$94</f>
        <v>0</v>
      </c>
      <c r="Z2274">
        <f>'Energy consumption (raw)'!X2224*Lists!$H$96*1000000</f>
        <v>0</v>
      </c>
      <c r="AA2274">
        <f>'Energy consumption (raw)'!Y2224*Lists!$H$97</f>
        <v>4.5453000000000001</v>
      </c>
      <c r="AB2274">
        <f>'Energy consumption (raw)'!Z2224*Lists!$H$96</f>
        <v>0</v>
      </c>
      <c r="AC2274">
        <f>'Energy consumption (raw)'!AA2224*Lists!$H$98</f>
        <v>0</v>
      </c>
      <c r="AD2274">
        <f>'Energy consumption (raw)'!AB2224*Lists!$H$99</f>
        <v>0</v>
      </c>
      <c r="AE2274">
        <f>'Energy consumption (raw)'!AC2224*Lists!$H$101</f>
        <v>0</v>
      </c>
      <c r="AF2274">
        <f>'Energy consumption (raw)'!AD2224*Lists!$H$101</f>
        <v>0</v>
      </c>
      <c r="AG2274">
        <f>'Energy consumption (raw)'!AE2224*Lists!$H$101</f>
        <v>0</v>
      </c>
      <c r="AH2274">
        <f>'Energy consumption (raw)'!AF2224*Lists!$H$100</f>
        <v>0</v>
      </c>
      <c r="AI2274" s="167">
        <f t="shared" si="154"/>
        <v>1348.6871785999999</v>
      </c>
      <c r="AJ2274" s="179">
        <f>'Energy consumption (raw)'!AG2224</f>
        <v>1348.6871785999999</v>
      </c>
      <c r="AK2274" s="179">
        <f>'Energy consumption (raw)'!AH2224</f>
        <v>1387</v>
      </c>
      <c r="AL2274">
        <f>IF(ROUND(AI2274,-3)=ROUND('Energy consumption (raw)'!AG2224,-3),1,0)</f>
        <v>1</v>
      </c>
      <c r="AM2274" s="179" t="str">
        <f>'Energy consumption (raw)'!AJ2224</f>
        <v>50. Ho Chi Minh</v>
      </c>
      <c r="AN2274">
        <f>VLOOKUP(AM2274,Lists!$F$9:$G$71,2,FALSE)</f>
        <v>1</v>
      </c>
    </row>
    <row r="2275" spans="2:40" x14ac:dyDescent="0.25">
      <c r="B2275" s="65" t="str">
        <f t="shared" si="152"/>
        <v>Industry2123</v>
      </c>
      <c r="C2275" s="179">
        <f>'Energy consumption (raw)'!B2225</f>
        <v>2123</v>
      </c>
      <c r="D2275" s="179">
        <f>'Energy consumption (raw)'!C2225</f>
        <v>0</v>
      </c>
      <c r="E2275" s="179">
        <f>'Energy consumption (raw)'!D2225</f>
        <v>0</v>
      </c>
      <c r="F2275" s="179" t="str">
        <f>'Energy consumption (raw)'!E2225</f>
        <v>Công nghiệp</v>
      </c>
      <c r="G2275" s="179" t="str">
        <f>'Energy consumption (raw)'!F2225</f>
        <v>Sản xuất mỹ phẩm</v>
      </c>
      <c r="H2275" s="179" t="str">
        <f>'Energy consumption (raw)'!G2225</f>
        <v>Industry</v>
      </c>
      <c r="I2275" s="179" t="str">
        <f>'Energy consumption (raw)'!I2225</f>
        <v>21 Manufacture of pharmaceuticals, medicinal chemical and botanical products</v>
      </c>
      <c r="J2275" s="179" t="str">
        <f>INDEX(Sector!$E$6:$E$46,MATCH('Energy consumption (toe)'!I2275,Sector!$B$6:$B$46,FALSE))</f>
        <v>Manufacture of pharmaceuticals, medicinal chemical and botanical products</v>
      </c>
      <c r="K2275" s="179">
        <f>IFERROR('Energy consumption (raw)'!J2225*Lists!$H$84,)</f>
        <v>0</v>
      </c>
      <c r="L2275" s="179">
        <f>'Energy consumption (raw)'!K2225*Lists!$H$84</f>
        <v>2144.1620580000003</v>
      </c>
      <c r="M2275" s="179">
        <f>'Energy consumption (raw)'!L2225*Lists!$H$84</f>
        <v>0</v>
      </c>
      <c r="N2275" s="179">
        <f>'Energy consumption (raw)'!M2225*Lists!$H$84</f>
        <v>0</v>
      </c>
      <c r="O2275" s="178">
        <f t="shared" si="153"/>
        <v>2144.1620580000003</v>
      </c>
      <c r="P2275">
        <f>'Energy consumption (raw)'!N2225*Lists!$H$85</f>
        <v>0</v>
      </c>
      <c r="Q2275">
        <f>'Energy consumption (raw)'!O2225*Lists!$H$86</f>
        <v>0</v>
      </c>
      <c r="R2275">
        <f>'Energy consumption (raw)'!P2225*Lists!$H$87</f>
        <v>0</v>
      </c>
      <c r="S2275">
        <f>'Energy consumption (raw)'!Q2225*Lists!$H$88</f>
        <v>0</v>
      </c>
      <c r="T2275">
        <f>'Energy consumption (raw)'!R2225*Lists!$H$89</f>
        <v>0</v>
      </c>
      <c r="U2275">
        <f>'Energy consumption (raw)'!S2225*Lists!$H$90</f>
        <v>0</v>
      </c>
      <c r="V2275">
        <f>'Energy consumption (raw)'!T2225*Lists!$H$91</f>
        <v>0</v>
      </c>
      <c r="W2275">
        <f>'Energy consumption (raw)'!U2225*Lists!$H$92</f>
        <v>0</v>
      </c>
      <c r="X2275">
        <f>'Energy consumption (raw)'!V2225*Lists!$H$93</f>
        <v>0</v>
      </c>
      <c r="Y2275">
        <f>'Energy consumption (raw)'!W2225*Lists!$H$94</f>
        <v>0</v>
      </c>
      <c r="Z2275">
        <f>'Energy consumption (raw)'!X2225*Lists!$H$96*1000000</f>
        <v>0</v>
      </c>
      <c r="AA2275">
        <f>'Energy consumption (raw)'!Y2225*Lists!$H$97</f>
        <v>0</v>
      </c>
      <c r="AB2275">
        <f>'Energy consumption (raw)'!Z2225*Lists!$H$96</f>
        <v>0</v>
      </c>
      <c r="AC2275">
        <f>'Energy consumption (raw)'!AA2225*Lists!$H$98</f>
        <v>0</v>
      </c>
      <c r="AD2275">
        <f>'Energy consumption (raw)'!AB2225*Lists!$H$99</f>
        <v>0</v>
      </c>
      <c r="AE2275">
        <f>'Energy consumption (raw)'!AC2225*Lists!$H$101</f>
        <v>0</v>
      </c>
      <c r="AF2275">
        <f>'Energy consumption (raw)'!AD2225*Lists!$H$101</f>
        <v>0</v>
      </c>
      <c r="AG2275">
        <f>'Energy consumption (raw)'!AE2225*Lists!$H$101</f>
        <v>0</v>
      </c>
      <c r="AH2275">
        <f>'Energy consumption (raw)'!AF2225*Lists!$H$100</f>
        <v>0</v>
      </c>
      <c r="AI2275" s="167">
        <f t="shared" si="154"/>
        <v>2144.1620580000003</v>
      </c>
      <c r="AJ2275" s="179">
        <f>'Energy consumption (raw)'!AG2225</f>
        <v>2144.1620580000003</v>
      </c>
      <c r="AK2275" s="179">
        <f>'Energy consumption (raw)'!AH2225</f>
        <v>1015</v>
      </c>
      <c r="AL2275">
        <f>IF(ROUND(AI2275,-3)=ROUND('Energy consumption (raw)'!AG2225,-3),1,0)</f>
        <v>1</v>
      </c>
      <c r="AM2275" s="179" t="str">
        <f>'Energy consumption (raw)'!AJ2225</f>
        <v>50. Ho Chi Minh</v>
      </c>
      <c r="AN2275">
        <f>VLOOKUP(AM2275,Lists!$F$9:$G$71,2,FALSE)</f>
        <v>1</v>
      </c>
    </row>
    <row r="2276" spans="2:40" x14ac:dyDescent="0.25">
      <c r="B2276" s="65" t="str">
        <f t="shared" si="152"/>
        <v>Industry2124</v>
      </c>
      <c r="C2276" s="179">
        <f>'Energy consumption (raw)'!B2226</f>
        <v>2124</v>
      </c>
      <c r="D2276" s="179">
        <f>'Energy consumption (raw)'!C2226</f>
        <v>0</v>
      </c>
      <c r="E2276" s="179">
        <f>'Energy consumption (raw)'!D2226</f>
        <v>0</v>
      </c>
      <c r="F2276" s="179" t="str">
        <f>'Energy consumption (raw)'!E2226</f>
        <v>Công nghiệp</v>
      </c>
      <c r="G2276" s="179" t="str">
        <f>'Energy consumption (raw)'!F2226</f>
        <v>Sản xuất từ nhựa, plastic</v>
      </c>
      <c r="H2276" s="179" t="str">
        <f>'Energy consumption (raw)'!G2226</f>
        <v>Industry</v>
      </c>
      <c r="I2276" s="179" t="str">
        <f>'Energy consumption (raw)'!I2226</f>
        <v>22 Manufacture of rubber and plastics products</v>
      </c>
      <c r="J2276" s="179" t="str">
        <f>INDEX(Sector!$E$6:$E$46,MATCH('Energy consumption (toe)'!I2276,Sector!$B$6:$B$46,FALSE))</f>
        <v>Manufacture of rubber and plastics products</v>
      </c>
      <c r="K2276" s="179">
        <f>IFERROR('Energy consumption (raw)'!J2226*Lists!$H$84,)</f>
        <v>0</v>
      </c>
      <c r="L2276" s="179">
        <f>'Energy consumption (raw)'!K2226*Lists!$H$84</f>
        <v>1177.2668761</v>
      </c>
      <c r="M2276" s="179">
        <f>'Energy consumption (raw)'!L2226*Lists!$H$84</f>
        <v>0</v>
      </c>
      <c r="N2276" s="179">
        <f>'Energy consumption (raw)'!M2226*Lists!$H$84</f>
        <v>0</v>
      </c>
      <c r="O2276" s="178">
        <f t="shared" si="153"/>
        <v>1177.2668761</v>
      </c>
      <c r="P2276">
        <f>'Energy consumption (raw)'!N2226*Lists!$H$85</f>
        <v>0</v>
      </c>
      <c r="Q2276">
        <f>'Energy consumption (raw)'!O2226*Lists!$H$86</f>
        <v>0</v>
      </c>
      <c r="R2276">
        <f>'Energy consumption (raw)'!P2226*Lists!$H$87</f>
        <v>0</v>
      </c>
      <c r="S2276">
        <f>'Energy consumption (raw)'!Q2226*Lists!$H$88</f>
        <v>0</v>
      </c>
      <c r="T2276">
        <f>'Energy consumption (raw)'!R2226*Lists!$H$89</f>
        <v>0</v>
      </c>
      <c r="U2276">
        <f>'Energy consumption (raw)'!S2226*Lists!$H$90</f>
        <v>0</v>
      </c>
      <c r="V2276">
        <f>'Energy consumption (raw)'!T2226*Lists!$H$91</f>
        <v>0</v>
      </c>
      <c r="W2276">
        <f>'Energy consumption (raw)'!U2226*Lists!$H$92</f>
        <v>0</v>
      </c>
      <c r="X2276">
        <f>'Energy consumption (raw)'!V2226*Lists!$H$93</f>
        <v>0</v>
      </c>
      <c r="Y2276">
        <f>'Energy consumption (raw)'!W2226*Lists!$H$94</f>
        <v>0</v>
      </c>
      <c r="Z2276">
        <f>'Energy consumption (raw)'!X2226*Lists!$H$96*1000000</f>
        <v>0</v>
      </c>
      <c r="AA2276">
        <f>'Energy consumption (raw)'!Y2226*Lists!$H$97</f>
        <v>0</v>
      </c>
      <c r="AB2276">
        <f>'Energy consumption (raw)'!Z2226*Lists!$H$96</f>
        <v>0</v>
      </c>
      <c r="AC2276">
        <f>'Energy consumption (raw)'!AA2226*Lists!$H$98</f>
        <v>0</v>
      </c>
      <c r="AD2276">
        <f>'Energy consumption (raw)'!AB2226*Lists!$H$99</f>
        <v>0</v>
      </c>
      <c r="AE2276">
        <f>'Energy consumption (raw)'!AC2226*Lists!$H$101</f>
        <v>0</v>
      </c>
      <c r="AF2276">
        <f>'Energy consumption (raw)'!AD2226*Lists!$H$101</f>
        <v>0</v>
      </c>
      <c r="AG2276">
        <f>'Energy consumption (raw)'!AE2226*Lists!$H$101</f>
        <v>0</v>
      </c>
      <c r="AH2276">
        <f>'Energy consumption (raw)'!AF2226*Lists!$H$100</f>
        <v>0</v>
      </c>
      <c r="AI2276" s="167">
        <f t="shared" si="154"/>
        <v>1177.2668761</v>
      </c>
      <c r="AJ2276" s="179">
        <f>'Energy consumption (raw)'!AG2226</f>
        <v>1177.2668761</v>
      </c>
      <c r="AK2276" s="179">
        <f>'Energy consumption (raw)'!AH2226</f>
        <v>1046</v>
      </c>
      <c r="AL2276">
        <f>IF(ROUND(AI2276,-3)=ROUND('Energy consumption (raw)'!AG2226,-3),1,0)</f>
        <v>1</v>
      </c>
      <c r="AM2276" s="179" t="str">
        <f>'Energy consumption (raw)'!AJ2226</f>
        <v>50. Ho Chi Minh</v>
      </c>
      <c r="AN2276">
        <f>VLOOKUP(AM2276,Lists!$F$9:$G$71,2,FALSE)</f>
        <v>1</v>
      </c>
    </row>
    <row r="2277" spans="2:40" x14ac:dyDescent="0.25">
      <c r="B2277" s="65" t="str">
        <f t="shared" si="152"/>
        <v>Industry2125</v>
      </c>
      <c r="C2277" s="179">
        <f>'Energy consumption (raw)'!B2227</f>
        <v>2125</v>
      </c>
      <c r="D2277" s="179">
        <f>'Energy consumption (raw)'!C2227</f>
        <v>0</v>
      </c>
      <c r="E2277" s="179">
        <f>'Energy consumption (raw)'!D2227</f>
        <v>0</v>
      </c>
      <c r="F2277" s="179" t="str">
        <f>'Energy consumption (raw)'!E2227</f>
        <v>Công nghiệp</v>
      </c>
      <c r="G2277" s="179" t="str">
        <f>'Energy consumption (raw)'!F2227</f>
        <v>Sản xuất dây cáp điện cho ô tô</v>
      </c>
      <c r="H2277" s="179" t="str">
        <f>'Energy consumption (raw)'!G2227</f>
        <v>Industry</v>
      </c>
      <c r="I2277" s="179" t="str">
        <f>'Energy consumption (raw)'!I2227</f>
        <v>10 Manufacture of food products</v>
      </c>
      <c r="J2277" s="179" t="str">
        <f>INDEX(Sector!$E$6:$E$46,MATCH('Energy consumption (toe)'!I2277,Sector!$B$6:$B$46,FALSE))</f>
        <v>Manufacture of food products</v>
      </c>
      <c r="K2277" s="179">
        <f>IFERROR('Energy consumption (raw)'!J2227*Lists!$H$84,)</f>
        <v>1253.5554192000002</v>
      </c>
      <c r="L2277" s="179">
        <f>'Energy consumption (raw)'!K2227*Lists!$H$84</f>
        <v>1253.5554192000002</v>
      </c>
      <c r="M2277" s="179">
        <f>'Energy consumption (raw)'!L2227*Lists!$H$84</f>
        <v>0</v>
      </c>
      <c r="N2277" s="179">
        <f>'Energy consumption (raw)'!M2227*Lists!$H$84</f>
        <v>0</v>
      </c>
      <c r="O2277" s="178">
        <f t="shared" si="153"/>
        <v>1253.5554192000002</v>
      </c>
      <c r="P2277">
        <f>'Energy consumption (raw)'!N2227*Lists!$H$85</f>
        <v>0</v>
      </c>
      <c r="Q2277">
        <f>'Energy consumption (raw)'!O2227*Lists!$H$86</f>
        <v>0</v>
      </c>
      <c r="R2277">
        <f>'Energy consumption (raw)'!P2227*Lists!$H$87</f>
        <v>0</v>
      </c>
      <c r="S2277">
        <f>'Energy consumption (raw)'!Q2227*Lists!$H$88</f>
        <v>0</v>
      </c>
      <c r="T2277">
        <f>'Energy consumption (raw)'!R2227*Lists!$H$89</f>
        <v>2.04</v>
      </c>
      <c r="U2277">
        <f>'Energy consumption (raw)'!S2227*Lists!$H$90</f>
        <v>0</v>
      </c>
      <c r="V2277">
        <f>'Energy consumption (raw)'!T2227*Lists!$H$91</f>
        <v>0</v>
      </c>
      <c r="W2277">
        <f>'Energy consumption (raw)'!U2227*Lists!$H$92</f>
        <v>0</v>
      </c>
      <c r="X2277">
        <f>'Energy consumption (raw)'!V2227*Lists!$H$93</f>
        <v>0</v>
      </c>
      <c r="Y2277">
        <f>'Energy consumption (raw)'!W2227*Lists!$H$94</f>
        <v>0</v>
      </c>
      <c r="Z2277">
        <f>'Energy consumption (raw)'!X2227*Lists!$H$96*1000000</f>
        <v>0</v>
      </c>
      <c r="AA2277">
        <f>'Energy consumption (raw)'!Y2227*Lists!$H$97</f>
        <v>0</v>
      </c>
      <c r="AB2277">
        <f>'Energy consumption (raw)'!Z2227*Lists!$H$96</f>
        <v>0</v>
      </c>
      <c r="AC2277">
        <f>'Energy consumption (raw)'!AA2227*Lists!$H$98</f>
        <v>0</v>
      </c>
      <c r="AD2277">
        <f>'Energy consumption (raw)'!AB2227*Lists!$H$99</f>
        <v>0</v>
      </c>
      <c r="AE2277">
        <f>'Energy consumption (raw)'!AC2227*Lists!$H$101</f>
        <v>0</v>
      </c>
      <c r="AF2277">
        <f>'Energy consumption (raw)'!AD2227*Lists!$H$101</f>
        <v>0</v>
      </c>
      <c r="AG2277">
        <f>'Energy consumption (raw)'!AE2227*Lists!$H$101</f>
        <v>0</v>
      </c>
      <c r="AH2277">
        <f>'Energy consumption (raw)'!AF2227*Lists!$H$100</f>
        <v>0</v>
      </c>
      <c r="AI2277" s="167">
        <f t="shared" si="154"/>
        <v>1255.5954192000002</v>
      </c>
      <c r="AJ2277" s="179">
        <f>'Energy consumption (raw)'!AG2227</f>
        <v>1255.5954192000002</v>
      </c>
      <c r="AK2277" s="179">
        <f>'Energy consumption (raw)'!AH2227</f>
        <v>1377</v>
      </c>
      <c r="AL2277">
        <f>IF(ROUND(AI2277,-3)=ROUND('Energy consumption (raw)'!AG2227,-3),1,0)</f>
        <v>1</v>
      </c>
      <c r="AM2277" s="179" t="str">
        <f>'Energy consumption (raw)'!AJ2227</f>
        <v>50. Ho Chi Minh</v>
      </c>
      <c r="AN2277">
        <f>VLOOKUP(AM2277,Lists!$F$9:$G$71,2,FALSE)</f>
        <v>1</v>
      </c>
    </row>
    <row r="2278" spans="2:40" x14ac:dyDescent="0.25">
      <c r="B2278" s="65" t="str">
        <f t="shared" si="152"/>
        <v>Industry2126</v>
      </c>
      <c r="C2278" s="179">
        <f>'Energy consumption (raw)'!B2228</f>
        <v>2126</v>
      </c>
      <c r="D2278" s="179">
        <f>'Energy consumption (raw)'!C2228</f>
        <v>0</v>
      </c>
      <c r="E2278" s="179">
        <f>'Energy consumption (raw)'!D2228</f>
        <v>0</v>
      </c>
      <c r="F2278" s="179" t="str">
        <f>'Energy consumption (raw)'!E2228</f>
        <v>Công nghiệp</v>
      </c>
      <c r="G2278" s="179" t="str">
        <f>'Energy consumption (raw)'!F2228</f>
        <v>Gia công cơ khí, xử lý và tráng phủ kim loại</v>
      </c>
      <c r="H2278" s="179" t="str">
        <f>'Energy consumption (raw)'!G2228</f>
        <v>Industry</v>
      </c>
      <c r="I2278" s="179" t="str">
        <f>'Energy consumption (raw)'!I2228</f>
        <v>24 Manufacture of basic metals</v>
      </c>
      <c r="J2278" s="179" t="str">
        <f>INDEX(Sector!$E$6:$E$46,MATCH('Energy consumption (toe)'!I2278,Sector!$B$6:$B$46,FALSE))</f>
        <v>Manufacture of basic metals</v>
      </c>
      <c r="K2278" s="179">
        <f>IFERROR('Energy consumption (raw)'!J2228*Lists!$H$84,)</f>
        <v>0</v>
      </c>
      <c r="L2278" s="179">
        <f>'Energy consumption (raw)'!K2228*Lists!$H$84</f>
        <v>1277.6788355000001</v>
      </c>
      <c r="M2278" s="179">
        <f>'Energy consumption (raw)'!L2228*Lists!$H$84</f>
        <v>0</v>
      </c>
      <c r="N2278" s="179">
        <f>'Energy consumption (raw)'!M2228*Lists!$H$84</f>
        <v>0</v>
      </c>
      <c r="O2278" s="178">
        <f t="shared" si="153"/>
        <v>1277.6788355000001</v>
      </c>
      <c r="P2278">
        <f>'Energy consumption (raw)'!N2228*Lists!$H$85</f>
        <v>0</v>
      </c>
      <c r="Q2278">
        <f>'Energy consumption (raw)'!O2228*Lists!$H$86</f>
        <v>0</v>
      </c>
      <c r="R2278">
        <f>'Energy consumption (raw)'!P2228*Lists!$H$87</f>
        <v>0</v>
      </c>
      <c r="S2278">
        <f>'Energy consumption (raw)'!Q2228*Lists!$H$88</f>
        <v>0</v>
      </c>
      <c r="T2278">
        <f>'Energy consumption (raw)'!R2228*Lists!$H$89</f>
        <v>0</v>
      </c>
      <c r="U2278">
        <f>'Energy consumption (raw)'!S2228*Lists!$H$90</f>
        <v>0</v>
      </c>
      <c r="V2278">
        <f>'Energy consumption (raw)'!T2228*Lists!$H$91</f>
        <v>0</v>
      </c>
      <c r="W2278">
        <f>'Energy consumption (raw)'!U2228*Lists!$H$92</f>
        <v>0</v>
      </c>
      <c r="X2278">
        <f>'Energy consumption (raw)'!V2228*Lists!$H$93</f>
        <v>0</v>
      </c>
      <c r="Y2278">
        <f>'Energy consumption (raw)'!W2228*Lists!$H$94</f>
        <v>0</v>
      </c>
      <c r="Z2278">
        <f>'Energy consumption (raw)'!X2228*Lists!$H$96*1000000</f>
        <v>0</v>
      </c>
      <c r="AA2278">
        <f>'Energy consumption (raw)'!Y2228*Lists!$H$97</f>
        <v>0</v>
      </c>
      <c r="AB2278">
        <f>'Energy consumption (raw)'!Z2228*Lists!$H$96</f>
        <v>0</v>
      </c>
      <c r="AC2278">
        <f>'Energy consumption (raw)'!AA2228*Lists!$H$98</f>
        <v>0</v>
      </c>
      <c r="AD2278">
        <f>'Energy consumption (raw)'!AB2228*Lists!$H$99</f>
        <v>0</v>
      </c>
      <c r="AE2278">
        <f>'Energy consumption (raw)'!AC2228*Lists!$H$101</f>
        <v>0</v>
      </c>
      <c r="AF2278">
        <f>'Energy consumption (raw)'!AD2228*Lists!$H$101</f>
        <v>0</v>
      </c>
      <c r="AG2278">
        <f>'Energy consumption (raw)'!AE2228*Lists!$H$101</f>
        <v>0</v>
      </c>
      <c r="AH2278">
        <f>'Energy consumption (raw)'!AF2228*Lists!$H$100</f>
        <v>0</v>
      </c>
      <c r="AI2278" s="167">
        <f t="shared" si="154"/>
        <v>1277.6788355000001</v>
      </c>
      <c r="AJ2278" s="179">
        <f>'Energy consumption (raw)'!AG2228</f>
        <v>1277.6788355000001</v>
      </c>
      <c r="AK2278" s="179">
        <f>'Energy consumption (raw)'!AH2228</f>
        <v>1078</v>
      </c>
      <c r="AL2278">
        <f>IF(ROUND(AI2278,-3)=ROUND('Energy consumption (raw)'!AG2228,-3),1,0)</f>
        <v>1</v>
      </c>
      <c r="AM2278" s="179" t="str">
        <f>'Energy consumption (raw)'!AJ2228</f>
        <v>50. Ho Chi Minh</v>
      </c>
      <c r="AN2278">
        <f>VLOOKUP(AM2278,Lists!$F$9:$G$71,2,FALSE)</f>
        <v>1</v>
      </c>
    </row>
    <row r="2279" spans="2:40" x14ac:dyDescent="0.25">
      <c r="B2279" s="65" t="str">
        <f t="shared" si="152"/>
        <v>Industry2127</v>
      </c>
      <c r="C2279" s="179">
        <f>'Energy consumption (raw)'!B2229</f>
        <v>2127</v>
      </c>
      <c r="D2279" s="179">
        <f>'Energy consumption (raw)'!C2229</f>
        <v>0</v>
      </c>
      <c r="E2279" s="179">
        <f>'Energy consumption (raw)'!D2229</f>
        <v>0</v>
      </c>
      <c r="F2279" s="179" t="str">
        <f>'Energy consumption (raw)'!E2229</f>
        <v>Công nghiệp</v>
      </c>
      <c r="G2279" s="179" t="str">
        <f>'Energy consumption (raw)'!F2229</f>
        <v>Sản xuất giấy và sản phẩm từ giấy</v>
      </c>
      <c r="H2279" s="179" t="str">
        <f>'Energy consumption (raw)'!G2229</f>
        <v>Industry</v>
      </c>
      <c r="I2279" s="179" t="str">
        <f>'Energy consumption (raw)'!I2229</f>
        <v>17 Manufacture of paper and paper products</v>
      </c>
      <c r="J2279" s="179" t="str">
        <f>INDEX(Sector!$E$6:$E$46,MATCH('Energy consumption (toe)'!I2279,Sector!$B$6:$B$46,FALSE))</f>
        <v>Manufacture of paper and paper products</v>
      </c>
      <c r="K2279" s="179">
        <f>IFERROR('Energy consumption (raw)'!J2229*Lists!$H$84,)</f>
        <v>0</v>
      </c>
      <c r="L2279" s="179">
        <f>'Energy consumption (raw)'!K2229*Lists!$H$84</f>
        <v>1210.3113012000001</v>
      </c>
      <c r="M2279" s="179">
        <f>'Energy consumption (raw)'!L2229*Lists!$H$84</f>
        <v>0</v>
      </c>
      <c r="N2279" s="179">
        <f>'Energy consumption (raw)'!M2229*Lists!$H$84</f>
        <v>0</v>
      </c>
      <c r="O2279" s="178">
        <f t="shared" si="153"/>
        <v>1210.3113012000001</v>
      </c>
      <c r="P2279">
        <f>'Energy consumption (raw)'!N2229*Lists!$H$85</f>
        <v>0</v>
      </c>
      <c r="Q2279">
        <f>'Energy consumption (raw)'!O2229*Lists!$H$86</f>
        <v>0</v>
      </c>
      <c r="R2279">
        <f>'Energy consumption (raw)'!P2229*Lists!$H$87</f>
        <v>0</v>
      </c>
      <c r="S2279">
        <f>'Energy consumption (raw)'!Q2229*Lists!$H$88</f>
        <v>0</v>
      </c>
      <c r="T2279">
        <f>'Energy consumption (raw)'!R2229*Lists!$H$89</f>
        <v>0</v>
      </c>
      <c r="U2279">
        <f>'Energy consumption (raw)'!S2229*Lists!$H$90</f>
        <v>0</v>
      </c>
      <c r="V2279">
        <f>'Energy consumption (raw)'!T2229*Lists!$H$91</f>
        <v>0</v>
      </c>
      <c r="W2279">
        <f>'Energy consumption (raw)'!U2229*Lists!$H$92</f>
        <v>0</v>
      </c>
      <c r="X2279">
        <f>'Energy consumption (raw)'!V2229*Lists!$H$93</f>
        <v>0</v>
      </c>
      <c r="Y2279">
        <f>'Energy consumption (raw)'!W2229*Lists!$H$94</f>
        <v>0</v>
      </c>
      <c r="Z2279">
        <f>'Energy consumption (raw)'!X2229*Lists!$H$96*1000000</f>
        <v>0</v>
      </c>
      <c r="AA2279">
        <f>'Energy consumption (raw)'!Y2229*Lists!$H$97</f>
        <v>0</v>
      </c>
      <c r="AB2279">
        <f>'Energy consumption (raw)'!Z2229*Lists!$H$96</f>
        <v>0</v>
      </c>
      <c r="AC2279">
        <f>'Energy consumption (raw)'!AA2229*Lists!$H$98</f>
        <v>0</v>
      </c>
      <c r="AD2279">
        <f>'Energy consumption (raw)'!AB2229*Lists!$H$99</f>
        <v>0</v>
      </c>
      <c r="AE2279">
        <f>'Energy consumption (raw)'!AC2229*Lists!$H$101</f>
        <v>0</v>
      </c>
      <c r="AF2279">
        <f>'Energy consumption (raw)'!AD2229*Lists!$H$101</f>
        <v>0</v>
      </c>
      <c r="AG2279">
        <f>'Energy consumption (raw)'!AE2229*Lists!$H$101</f>
        <v>0</v>
      </c>
      <c r="AH2279">
        <f>'Energy consumption (raw)'!AF2229*Lists!$H$100</f>
        <v>0</v>
      </c>
      <c r="AI2279" s="167">
        <f t="shared" si="154"/>
        <v>1210.3113012000001</v>
      </c>
      <c r="AJ2279" s="179">
        <f>'Energy consumption (raw)'!AG2229</f>
        <v>1210.3113012000001</v>
      </c>
      <c r="AK2279" s="179">
        <f>'Energy consumption (raw)'!AH2229</f>
        <v>1381</v>
      </c>
      <c r="AL2279">
        <f>IF(ROUND(AI2279,-3)=ROUND('Energy consumption (raw)'!AG2229,-3),1,0)</f>
        <v>1</v>
      </c>
      <c r="AM2279" s="179" t="str">
        <f>'Energy consumption (raw)'!AJ2229</f>
        <v>50. Ho Chi Minh</v>
      </c>
      <c r="AN2279">
        <f>VLOOKUP(AM2279,Lists!$F$9:$G$71,2,FALSE)</f>
        <v>1</v>
      </c>
    </row>
    <row r="2280" spans="2:40" x14ac:dyDescent="0.25">
      <c r="B2280" s="65" t="str">
        <f t="shared" si="152"/>
        <v>Industry2128</v>
      </c>
      <c r="C2280" s="179">
        <f>'Energy consumption (raw)'!B2230</f>
        <v>2128</v>
      </c>
      <c r="D2280" s="179">
        <f>'Energy consumption (raw)'!C2230</f>
        <v>0</v>
      </c>
      <c r="E2280" s="179">
        <f>'Energy consumption (raw)'!D2230</f>
        <v>0</v>
      </c>
      <c r="F2280" s="179" t="str">
        <f>'Energy consumption (raw)'!E2230</f>
        <v>Công nghiệp</v>
      </c>
      <c r="G2280" s="179" t="str">
        <f>'Energy consumption (raw)'!F2230</f>
        <v xml:space="preserve">Khai thác, xử lí và cung cấp nước </v>
      </c>
      <c r="H2280" s="179" t="str">
        <f>'Energy consumption (raw)'!G2230</f>
        <v>Industry</v>
      </c>
      <c r="I2280" s="179" t="str">
        <f>'Energy consumption (raw)'!I2230</f>
        <v>36 Water collection, treatment and supply</v>
      </c>
      <c r="J2280" s="179" t="str">
        <f>INDEX(Sector!$E$6:$E$46,MATCH('Energy consumption (toe)'!I2280,Sector!$B$6:$B$46,FALSE))</f>
        <v>Water collection, treatment and supply</v>
      </c>
      <c r="K2280" s="179">
        <f>IFERROR('Energy consumption (raw)'!J2230*Lists!$H$84,)</f>
        <v>1478.4891759000002</v>
      </c>
      <c r="L2280" s="179">
        <f>'Energy consumption (raw)'!K2230*Lists!$H$84</f>
        <v>1486.1277974000002</v>
      </c>
      <c r="M2280" s="179">
        <f>'Energy consumption (raw)'!L2230*Lists!$H$84</f>
        <v>0</v>
      </c>
      <c r="N2280" s="179">
        <f>'Energy consumption (raw)'!M2230*Lists!$H$84</f>
        <v>0</v>
      </c>
      <c r="O2280" s="178">
        <f t="shared" si="153"/>
        <v>1486.1277974000002</v>
      </c>
      <c r="P2280">
        <f>'Energy consumption (raw)'!N2230*Lists!$H$85</f>
        <v>0</v>
      </c>
      <c r="Q2280">
        <f>'Energy consumption (raw)'!O2230*Lists!$H$86</f>
        <v>0</v>
      </c>
      <c r="R2280">
        <f>'Energy consumption (raw)'!P2230*Lists!$H$87</f>
        <v>0</v>
      </c>
      <c r="S2280">
        <f>'Energy consumption (raw)'!Q2230*Lists!$H$88</f>
        <v>0</v>
      </c>
      <c r="T2280">
        <f>'Energy consumption (raw)'!R2230*Lists!$H$89</f>
        <v>0</v>
      </c>
      <c r="U2280">
        <f>'Energy consumption (raw)'!S2230*Lists!$H$90</f>
        <v>0</v>
      </c>
      <c r="V2280">
        <f>'Energy consumption (raw)'!T2230*Lists!$H$91</f>
        <v>0</v>
      </c>
      <c r="W2280">
        <f>'Energy consumption (raw)'!U2230*Lists!$H$92</f>
        <v>0</v>
      </c>
      <c r="X2280">
        <f>'Energy consumption (raw)'!V2230*Lists!$H$93</f>
        <v>0</v>
      </c>
      <c r="Y2280">
        <f>'Energy consumption (raw)'!W2230*Lists!$H$94</f>
        <v>0</v>
      </c>
      <c r="Z2280">
        <f>'Energy consumption (raw)'!X2230*Lists!$H$96*1000000</f>
        <v>0</v>
      </c>
      <c r="AA2280">
        <f>'Energy consumption (raw)'!Y2230*Lists!$H$97</f>
        <v>0</v>
      </c>
      <c r="AB2280">
        <f>'Energy consumption (raw)'!Z2230*Lists!$H$96</f>
        <v>0</v>
      </c>
      <c r="AC2280">
        <f>'Energy consumption (raw)'!AA2230*Lists!$H$98</f>
        <v>0</v>
      </c>
      <c r="AD2280">
        <f>'Energy consumption (raw)'!AB2230*Lists!$H$99</f>
        <v>0</v>
      </c>
      <c r="AE2280">
        <f>'Energy consumption (raw)'!AC2230*Lists!$H$101</f>
        <v>0</v>
      </c>
      <c r="AF2280">
        <f>'Energy consumption (raw)'!AD2230*Lists!$H$101</f>
        <v>0</v>
      </c>
      <c r="AG2280">
        <f>'Energy consumption (raw)'!AE2230*Lists!$H$101</f>
        <v>0</v>
      </c>
      <c r="AH2280">
        <f>'Energy consumption (raw)'!AF2230*Lists!$H$100</f>
        <v>0</v>
      </c>
      <c r="AI2280" s="167">
        <f t="shared" si="154"/>
        <v>1486.1277974000002</v>
      </c>
      <c r="AJ2280" s="179">
        <f>'Energy consumption (raw)'!AG2230</f>
        <v>1486.1277974000002</v>
      </c>
      <c r="AK2280" s="179">
        <f>'Energy consumption (raw)'!AH2230</f>
        <v>1512</v>
      </c>
      <c r="AL2280">
        <f>IF(ROUND(AI2280,-3)=ROUND('Energy consumption (raw)'!AG2230,-3),1,0)</f>
        <v>1</v>
      </c>
      <c r="AM2280" s="179" t="str">
        <f>'Energy consumption (raw)'!AJ2230</f>
        <v>50. Ho Chi Minh</v>
      </c>
      <c r="AN2280">
        <f>VLOOKUP(AM2280,Lists!$F$9:$G$71,2,FALSE)</f>
        <v>1</v>
      </c>
    </row>
    <row r="2281" spans="2:40" x14ac:dyDescent="0.25">
      <c r="B2281" s="65" t="str">
        <f t="shared" si="152"/>
        <v>Industry2129</v>
      </c>
      <c r="C2281" s="179">
        <f>'Energy consumption (raw)'!B2231</f>
        <v>2129</v>
      </c>
      <c r="D2281" s="179">
        <f>'Energy consumption (raw)'!C2231</f>
        <v>0</v>
      </c>
      <c r="E2281" s="179">
        <f>'Energy consumption (raw)'!D2231</f>
        <v>0</v>
      </c>
      <c r="F2281" s="179" t="str">
        <f>'Energy consumption (raw)'!E2231</f>
        <v>Công nghiệp</v>
      </c>
      <c r="G2281" s="179" t="str">
        <f>'Energy consumption (raw)'!F2231</f>
        <v>Sản xuất sữa và các sản phẩm từ sữa</v>
      </c>
      <c r="H2281" s="179" t="str">
        <f>'Energy consumption (raw)'!G2231</f>
        <v>Industry</v>
      </c>
      <c r="I2281" s="179" t="str">
        <f>'Energy consumption (raw)'!I2231</f>
        <v>10 Manufacture of food products</v>
      </c>
      <c r="J2281" s="179" t="str">
        <f>INDEX(Sector!$E$6:$E$46,MATCH('Energy consumption (toe)'!I2281,Sector!$B$6:$B$46,FALSE))</f>
        <v>Manufacture of food products</v>
      </c>
      <c r="K2281" s="179">
        <f>IFERROR('Energy consumption (raw)'!J2231*Lists!$H$84,)</f>
        <v>0</v>
      </c>
      <c r="L2281" s="179">
        <f>'Energy consumption (raw)'!K2231*Lists!$H$84</f>
        <v>998.0019076000001</v>
      </c>
      <c r="M2281" s="179">
        <f>'Energy consumption (raw)'!L2231*Lists!$H$84</f>
        <v>0</v>
      </c>
      <c r="N2281" s="179">
        <f>'Energy consumption (raw)'!M2231*Lists!$H$84</f>
        <v>0</v>
      </c>
      <c r="O2281" s="178">
        <f t="shared" si="153"/>
        <v>998.0019076000001</v>
      </c>
      <c r="P2281">
        <f>'Energy consumption (raw)'!N2231*Lists!$H$85</f>
        <v>0</v>
      </c>
      <c r="Q2281">
        <f>'Energy consumption (raw)'!O2231*Lists!$H$86</f>
        <v>0</v>
      </c>
      <c r="R2281">
        <f>'Energy consumption (raw)'!P2231*Lists!$H$87</f>
        <v>0</v>
      </c>
      <c r="S2281">
        <f>'Energy consumption (raw)'!Q2231*Lists!$H$88</f>
        <v>0</v>
      </c>
      <c r="T2281">
        <f>'Energy consumption (raw)'!R2231*Lists!$H$89</f>
        <v>16.5852</v>
      </c>
      <c r="U2281">
        <f>'Energy consumption (raw)'!S2231*Lists!$H$90</f>
        <v>0</v>
      </c>
      <c r="V2281">
        <f>'Energy consumption (raw)'!T2231*Lists!$H$91</f>
        <v>0</v>
      </c>
      <c r="W2281">
        <f>'Energy consumption (raw)'!U2231*Lists!$H$92</f>
        <v>0</v>
      </c>
      <c r="X2281">
        <f>'Energy consumption (raw)'!V2231*Lists!$H$93</f>
        <v>12.568500000000002</v>
      </c>
      <c r="Y2281">
        <f>'Energy consumption (raw)'!W2231*Lists!$H$94</f>
        <v>0</v>
      </c>
      <c r="Z2281">
        <f>'Energy consumption (raw)'!X2231*Lists!$H$96*1000000</f>
        <v>7.2900000000000005E-4</v>
      </c>
      <c r="AA2281">
        <f>'Energy consumption (raw)'!Y2231*Lists!$H$97</f>
        <v>0</v>
      </c>
      <c r="AB2281">
        <f>'Energy consumption (raw)'!Z2231*Lists!$H$96</f>
        <v>0</v>
      </c>
      <c r="AC2281">
        <f>'Energy consumption (raw)'!AA2231*Lists!$H$98</f>
        <v>0</v>
      </c>
      <c r="AD2281">
        <f>'Energy consumption (raw)'!AB2231*Lists!$H$99</f>
        <v>0</v>
      </c>
      <c r="AE2281">
        <f>'Energy consumption (raw)'!AC2231*Lists!$H$101</f>
        <v>0</v>
      </c>
      <c r="AF2281">
        <f>'Energy consumption (raw)'!AD2231*Lists!$H$101</f>
        <v>0</v>
      </c>
      <c r="AG2281">
        <f>'Energy consumption (raw)'!AE2231*Lists!$H$101</f>
        <v>0</v>
      </c>
      <c r="AH2281">
        <f>'Energy consumption (raw)'!AF2231*Lists!$H$100</f>
        <v>0</v>
      </c>
      <c r="AI2281" s="167">
        <f t="shared" si="154"/>
        <v>1027.1563366000003</v>
      </c>
      <c r="AJ2281" s="179">
        <f>'Energy consumption (raw)'!AG2231</f>
        <v>1027.1563366000003</v>
      </c>
      <c r="AK2281" s="179">
        <f>'Energy consumption (raw)'!AH2231</f>
        <v>1780</v>
      </c>
      <c r="AL2281">
        <f>IF(ROUND(AI2281,-3)=ROUND('Energy consumption (raw)'!AG2231,-3),1,0)</f>
        <v>1</v>
      </c>
      <c r="AM2281" s="179" t="str">
        <f>'Energy consumption (raw)'!AJ2231</f>
        <v>50. Ho Chi Minh</v>
      </c>
      <c r="AN2281">
        <f>VLOOKUP(AM2281,Lists!$F$9:$G$71,2,FALSE)</f>
        <v>1</v>
      </c>
    </row>
    <row r="2282" spans="2:40" x14ac:dyDescent="0.25">
      <c r="B2282" s="65" t="str">
        <f t="shared" si="152"/>
        <v>Industry2130</v>
      </c>
      <c r="C2282" s="179">
        <f>'Energy consumption (raw)'!B2232</f>
        <v>2130</v>
      </c>
      <c r="D2282" s="179">
        <f>'Energy consumption (raw)'!C2232</f>
        <v>0</v>
      </c>
      <c r="E2282" s="179">
        <f>'Energy consumption (raw)'!D2232</f>
        <v>0</v>
      </c>
      <c r="F2282" s="179" t="str">
        <f>'Energy consumption (raw)'!E2232</f>
        <v>Công nghiệp</v>
      </c>
      <c r="G2282" s="179" t="str">
        <f>'Energy consumption (raw)'!F2232</f>
        <v>Sản xuất pin và ắc quy</v>
      </c>
      <c r="H2282" s="179" t="str">
        <f>'Energy consumption (raw)'!G2232</f>
        <v>Industry</v>
      </c>
      <c r="I2282" s="179" t="str">
        <f>'Energy consumption (raw)'!I2232</f>
        <v>27 Manufacture of electrical equipment</v>
      </c>
      <c r="J2282" s="179" t="str">
        <f>INDEX(Sector!$E$6:$E$46,MATCH('Energy consumption (toe)'!I2282,Sector!$B$6:$B$46,FALSE))</f>
        <v>Manufacture of electrical equipment</v>
      </c>
      <c r="K2282" s="179">
        <f>IFERROR('Energy consumption (raw)'!J2232*Lists!$H$84,)</f>
        <v>0</v>
      </c>
      <c r="L2282" s="179">
        <f>'Energy consumption (raw)'!K2232*Lists!$H$84</f>
        <v>46844.399900000004</v>
      </c>
      <c r="M2282" s="179">
        <f>'Energy consumption (raw)'!L2232*Lists!$H$84</f>
        <v>0</v>
      </c>
      <c r="N2282" s="179">
        <f>'Energy consumption (raw)'!M2232*Lists!$H$84</f>
        <v>0</v>
      </c>
      <c r="O2282" s="178">
        <f t="shared" si="153"/>
        <v>46844.399900000004</v>
      </c>
      <c r="P2282">
        <f>'Energy consumption (raw)'!N2232*Lists!$H$85</f>
        <v>0</v>
      </c>
      <c r="Q2282">
        <f>'Energy consumption (raw)'!O2232*Lists!$H$86</f>
        <v>0</v>
      </c>
      <c r="R2282">
        <f>'Energy consumption (raw)'!P2232*Lists!$H$87</f>
        <v>0</v>
      </c>
      <c r="S2282">
        <f>'Energy consumption (raw)'!Q2232*Lists!$H$88</f>
        <v>0</v>
      </c>
      <c r="T2282">
        <f>'Energy consumption (raw)'!R2232*Lists!$H$89</f>
        <v>0</v>
      </c>
      <c r="U2282">
        <f>'Energy consumption (raw)'!S2232*Lists!$H$90</f>
        <v>0</v>
      </c>
      <c r="V2282">
        <f>'Energy consumption (raw)'!T2232*Lists!$H$91</f>
        <v>0</v>
      </c>
      <c r="W2282">
        <f>'Energy consumption (raw)'!U2232*Lists!$H$92</f>
        <v>0</v>
      </c>
      <c r="X2282">
        <f>'Energy consumption (raw)'!V2232*Lists!$H$93</f>
        <v>0</v>
      </c>
      <c r="Y2282">
        <f>'Energy consumption (raw)'!W2232*Lists!$H$94</f>
        <v>0</v>
      </c>
      <c r="Z2282">
        <f>'Energy consumption (raw)'!X2232*Lists!$H$96*1000000</f>
        <v>0</v>
      </c>
      <c r="AA2282">
        <f>'Energy consumption (raw)'!Y2232*Lists!$H$97</f>
        <v>0</v>
      </c>
      <c r="AB2282">
        <f>'Energy consumption (raw)'!Z2232*Lists!$H$96</f>
        <v>0</v>
      </c>
      <c r="AC2282">
        <f>'Energy consumption (raw)'!AA2232*Lists!$H$98</f>
        <v>0</v>
      </c>
      <c r="AD2282">
        <f>'Energy consumption (raw)'!AB2232*Lists!$H$99</f>
        <v>0</v>
      </c>
      <c r="AE2282">
        <f>'Energy consumption (raw)'!AC2232*Lists!$H$101</f>
        <v>0</v>
      </c>
      <c r="AF2282">
        <f>'Energy consumption (raw)'!AD2232*Lists!$H$101</f>
        <v>0</v>
      </c>
      <c r="AG2282">
        <f>'Energy consumption (raw)'!AE2232*Lists!$H$101</f>
        <v>0</v>
      </c>
      <c r="AH2282">
        <f>'Energy consumption (raw)'!AF2232*Lists!$H$100</f>
        <v>0</v>
      </c>
      <c r="AI2282" s="167">
        <f t="shared" si="154"/>
        <v>46844.399900000004</v>
      </c>
      <c r="AJ2282" s="179">
        <f>'Energy consumption (raw)'!AG2232</f>
        <v>46844.399900000004</v>
      </c>
      <c r="AK2282" s="179">
        <f>'Energy consumption (raw)'!AH2232</f>
        <v>42122</v>
      </c>
      <c r="AL2282">
        <f>IF(ROUND(AI2282,-3)=ROUND('Energy consumption (raw)'!AG2232,-3),1,0)</f>
        <v>1</v>
      </c>
      <c r="AM2282" s="179" t="str">
        <f>'Energy consumption (raw)'!AJ2232</f>
        <v>50. Ho Chi Minh</v>
      </c>
      <c r="AN2282">
        <f>VLOOKUP(AM2282,Lists!$F$9:$G$71,2,FALSE)</f>
        <v>1</v>
      </c>
    </row>
    <row r="2283" spans="2:40" x14ac:dyDescent="0.25">
      <c r="B2283" s="65" t="str">
        <f t="shared" si="152"/>
        <v>Industry2131</v>
      </c>
      <c r="C2283" s="179">
        <f>'Energy consumption (raw)'!B2233</f>
        <v>2131</v>
      </c>
      <c r="D2283" s="179">
        <f>'Energy consumption (raw)'!C2233</f>
        <v>0</v>
      </c>
      <c r="E2283" s="179">
        <f>'Energy consumption (raw)'!D2233</f>
        <v>0</v>
      </c>
      <c r="F2283" s="179" t="str">
        <f>'Energy consumption (raw)'!E2233</f>
        <v>Công nghiệp</v>
      </c>
      <c r="G2283" s="179" t="str">
        <f>'Energy consumption (raw)'!F2233</f>
        <v>Sản xuất thiết bị điện khác</v>
      </c>
      <c r="H2283" s="179" t="str">
        <f>'Energy consumption (raw)'!G2233</f>
        <v>Industry</v>
      </c>
      <c r="I2283" s="179" t="str">
        <f>'Energy consumption (raw)'!I2233</f>
        <v>27 Manufacture of electrical equipment</v>
      </c>
      <c r="J2283" s="179" t="str">
        <f>INDEX(Sector!$E$6:$E$46,MATCH('Energy consumption (toe)'!I2283,Sector!$B$6:$B$46,FALSE))</f>
        <v>Manufacture of electrical equipment</v>
      </c>
      <c r="K2283" s="179">
        <f>IFERROR('Energy consumption (raw)'!J2233*Lists!$H$84,)</f>
        <v>1302.2747184</v>
      </c>
      <c r="L2283" s="179">
        <f>'Energy consumption (raw)'!K2233*Lists!$H$84</f>
        <v>2779.2994330000001</v>
      </c>
      <c r="M2283" s="179">
        <f>'Energy consumption (raw)'!L2233*Lists!$H$84</f>
        <v>0</v>
      </c>
      <c r="N2283" s="179">
        <f>'Energy consumption (raw)'!M2233*Lists!$H$84</f>
        <v>0</v>
      </c>
      <c r="O2283" s="178">
        <f t="shared" si="153"/>
        <v>2779.2994330000001</v>
      </c>
      <c r="P2283">
        <f>'Energy consumption (raw)'!N2233*Lists!$H$85</f>
        <v>0</v>
      </c>
      <c r="Q2283">
        <f>'Energy consumption (raw)'!O2233*Lists!$H$86</f>
        <v>0</v>
      </c>
      <c r="R2283">
        <f>'Energy consumption (raw)'!P2233*Lists!$H$87</f>
        <v>0</v>
      </c>
      <c r="S2283">
        <f>'Energy consumption (raw)'!Q2233*Lists!$H$88</f>
        <v>0</v>
      </c>
      <c r="T2283">
        <f>'Energy consumption (raw)'!R2233*Lists!$H$89</f>
        <v>2.1522000000000001</v>
      </c>
      <c r="U2283">
        <f>'Energy consumption (raw)'!S2233*Lists!$H$90</f>
        <v>0</v>
      </c>
      <c r="V2283">
        <f>'Energy consumption (raw)'!T2233*Lists!$H$91</f>
        <v>0</v>
      </c>
      <c r="W2283">
        <f>'Energy consumption (raw)'!U2233*Lists!$H$92</f>
        <v>0</v>
      </c>
      <c r="X2283">
        <f>'Energy consumption (raw)'!V2233*Lists!$H$93</f>
        <v>5.7750000000000004</v>
      </c>
      <c r="Y2283">
        <f>'Energy consumption (raw)'!W2233*Lists!$H$94</f>
        <v>0</v>
      </c>
      <c r="Z2283">
        <f>'Energy consumption (raw)'!X2233*Lists!$H$96*1000000</f>
        <v>0</v>
      </c>
      <c r="AA2283">
        <f>'Energy consumption (raw)'!Y2233*Lists!$H$97</f>
        <v>83.788300000000007</v>
      </c>
      <c r="AB2283">
        <f>'Energy consumption (raw)'!Z2233*Lists!$H$96</f>
        <v>0</v>
      </c>
      <c r="AC2283">
        <f>'Energy consumption (raw)'!AA2233*Lists!$H$98</f>
        <v>0</v>
      </c>
      <c r="AD2283">
        <f>'Energy consumption (raw)'!AB2233*Lists!$H$99</f>
        <v>0</v>
      </c>
      <c r="AE2283">
        <f>'Energy consumption (raw)'!AC2233*Lists!$H$101</f>
        <v>0</v>
      </c>
      <c r="AF2283">
        <f>'Energy consumption (raw)'!AD2233*Lists!$H$101</f>
        <v>0</v>
      </c>
      <c r="AG2283">
        <f>'Energy consumption (raw)'!AE2233*Lists!$H$101</f>
        <v>0</v>
      </c>
      <c r="AH2283">
        <f>'Energy consumption (raw)'!AF2233*Lists!$H$100</f>
        <v>0</v>
      </c>
      <c r="AI2283" s="167">
        <f t="shared" si="154"/>
        <v>2871.0149330000004</v>
      </c>
      <c r="AJ2283" s="179">
        <f>'Energy consumption (raw)'!AG2233</f>
        <v>2871.0149330000004</v>
      </c>
      <c r="AK2283" s="179">
        <f>'Energy consumption (raw)'!AH2233</f>
        <v>1546</v>
      </c>
      <c r="AL2283">
        <f>IF(ROUND(AI2283,-3)=ROUND('Energy consumption (raw)'!AG2233,-3),1,0)</f>
        <v>1</v>
      </c>
      <c r="AM2283" s="179" t="str">
        <f>'Energy consumption (raw)'!AJ2233</f>
        <v>50. Ho Chi Minh</v>
      </c>
      <c r="AN2283">
        <f>VLOOKUP(AM2283,Lists!$F$9:$G$71,2,FALSE)</f>
        <v>1</v>
      </c>
    </row>
    <row r="2284" spans="2:40" x14ac:dyDescent="0.25">
      <c r="B2284" s="65" t="str">
        <f t="shared" si="152"/>
        <v>Industry2132</v>
      </c>
      <c r="C2284" s="179">
        <f>'Energy consumption (raw)'!B2234</f>
        <v>2132</v>
      </c>
      <c r="D2284" s="179">
        <f>'Energy consumption (raw)'!C2234</f>
        <v>0</v>
      </c>
      <c r="E2284" s="179">
        <f>'Energy consumption (raw)'!D2234</f>
        <v>0</v>
      </c>
      <c r="F2284" s="179" t="str">
        <f>'Energy consumption (raw)'!E2234</f>
        <v>Công nghiệp</v>
      </c>
      <c r="G2284" s="179" t="str">
        <f>'Energy consumption (raw)'!F2234</f>
        <v>Sản xuất máy móc và thiết bị chưa biết phân vào đâu</v>
      </c>
      <c r="H2284" s="179" t="str">
        <f>'Energy consumption (raw)'!G2234</f>
        <v>Industry</v>
      </c>
      <c r="I2284" s="179" t="str">
        <f>'Energy consumption (raw)'!I2234</f>
        <v>28 Manufacture of machinery and equipment n.e.c.</v>
      </c>
      <c r="J2284" s="179" t="str">
        <f>INDEX(Sector!$E$6:$E$46,MATCH('Energy consumption (toe)'!I2284,Sector!$B$6:$B$46,FALSE))</f>
        <v>Manufacture of machinery and equipment n.e.c.</v>
      </c>
      <c r="K2284" s="179">
        <f>IFERROR('Energy consumption (raw)'!J2234*Lists!$H$84,)</f>
        <v>1161.6398350000002</v>
      </c>
      <c r="L2284" s="179">
        <f>'Energy consumption (raw)'!K2234*Lists!$H$84</f>
        <v>1161.6398350000002</v>
      </c>
      <c r="M2284" s="179">
        <f>'Energy consumption (raw)'!L2234*Lists!$H$84</f>
        <v>0</v>
      </c>
      <c r="N2284" s="179">
        <f>'Energy consumption (raw)'!M2234*Lists!$H$84</f>
        <v>0</v>
      </c>
      <c r="O2284" s="178">
        <f t="shared" si="153"/>
        <v>1161.6398350000002</v>
      </c>
      <c r="P2284">
        <f>'Energy consumption (raw)'!N2234*Lists!$H$85</f>
        <v>0</v>
      </c>
      <c r="Q2284">
        <f>'Energy consumption (raw)'!O2234*Lists!$H$86</f>
        <v>0</v>
      </c>
      <c r="R2284">
        <f>'Energy consumption (raw)'!P2234*Lists!$H$87</f>
        <v>0</v>
      </c>
      <c r="S2284">
        <f>'Energy consumption (raw)'!Q2234*Lists!$H$88</f>
        <v>0</v>
      </c>
      <c r="T2284">
        <f>'Energy consumption (raw)'!R2234*Lists!$H$89</f>
        <v>0</v>
      </c>
      <c r="U2284">
        <f>'Energy consumption (raw)'!S2234*Lists!$H$90</f>
        <v>0</v>
      </c>
      <c r="V2284">
        <f>'Energy consumption (raw)'!T2234*Lists!$H$91</f>
        <v>0</v>
      </c>
      <c r="W2284">
        <f>'Energy consumption (raw)'!U2234*Lists!$H$92</f>
        <v>0</v>
      </c>
      <c r="X2284">
        <f>'Energy consumption (raw)'!V2234*Lists!$H$93</f>
        <v>0</v>
      </c>
      <c r="Y2284">
        <f>'Energy consumption (raw)'!W2234*Lists!$H$94</f>
        <v>0</v>
      </c>
      <c r="Z2284">
        <f>'Energy consumption (raw)'!X2234*Lists!$H$96*1000000</f>
        <v>0</v>
      </c>
      <c r="AA2284">
        <f>'Energy consumption (raw)'!Y2234*Lists!$H$97</f>
        <v>0</v>
      </c>
      <c r="AB2284">
        <f>'Energy consumption (raw)'!Z2234*Lists!$H$96</f>
        <v>0</v>
      </c>
      <c r="AC2284">
        <f>'Energy consumption (raw)'!AA2234*Lists!$H$98</f>
        <v>0</v>
      </c>
      <c r="AD2284">
        <f>'Energy consumption (raw)'!AB2234*Lists!$H$99</f>
        <v>0</v>
      </c>
      <c r="AE2284">
        <f>'Energy consumption (raw)'!AC2234*Lists!$H$101</f>
        <v>0</v>
      </c>
      <c r="AF2284">
        <f>'Energy consumption (raw)'!AD2234*Lists!$H$101</f>
        <v>0</v>
      </c>
      <c r="AG2284">
        <f>'Energy consumption (raw)'!AE2234*Lists!$H$101</f>
        <v>0</v>
      </c>
      <c r="AH2284">
        <f>'Energy consumption (raw)'!AF2234*Lists!$H$100</f>
        <v>0</v>
      </c>
      <c r="AI2284" s="167">
        <f t="shared" si="154"/>
        <v>1161.6398350000002</v>
      </c>
      <c r="AJ2284" s="179">
        <f>'Energy consumption (raw)'!AG2234</f>
        <v>1161.6398350000002</v>
      </c>
      <c r="AK2284" s="179">
        <f>'Energy consumption (raw)'!AH2234</f>
        <v>1118</v>
      </c>
      <c r="AL2284">
        <f>IF(ROUND(AI2284,-3)=ROUND('Energy consumption (raw)'!AG2234,-3),1,0)</f>
        <v>1</v>
      </c>
      <c r="AM2284" s="179" t="str">
        <f>'Energy consumption (raw)'!AJ2234</f>
        <v>50. Ho Chi Minh</v>
      </c>
      <c r="AN2284">
        <f>VLOOKUP(AM2284,Lists!$F$9:$G$71,2,FALSE)</f>
        <v>1</v>
      </c>
    </row>
    <row r="2285" spans="2:40" x14ac:dyDescent="0.25">
      <c r="B2285" s="65" t="str">
        <f t="shared" si="152"/>
        <v>Industry2133</v>
      </c>
      <c r="C2285" s="179">
        <f>'Energy consumption (raw)'!B2235</f>
        <v>2133</v>
      </c>
      <c r="D2285" s="179">
        <f>'Energy consumption (raw)'!C2235</f>
        <v>0</v>
      </c>
      <c r="E2285" s="179">
        <f>'Energy consumption (raw)'!D2235</f>
        <v>0</v>
      </c>
      <c r="F2285" s="179" t="str">
        <f>'Energy consumption (raw)'!E2235</f>
        <v>Công nghiệp</v>
      </c>
      <c r="G2285" s="179" t="str">
        <f>'Energy consumption (raw)'!F2235</f>
        <v>Sản xuất Giày thể thao</v>
      </c>
      <c r="H2285" s="179" t="str">
        <f>'Energy consumption (raw)'!G2235</f>
        <v>Industry</v>
      </c>
      <c r="I2285" s="179" t="str">
        <f>'Energy consumption (raw)'!I2235</f>
        <v>14 Manufacture of wearing apparel</v>
      </c>
      <c r="J2285" s="179" t="str">
        <f>INDEX(Sector!$E$6:$E$46,MATCH('Energy consumption (toe)'!I2285,Sector!$B$6:$B$46,FALSE))</f>
        <v>Manufacture of wearing apparel</v>
      </c>
      <c r="K2285" s="179">
        <f>IFERROR('Energy consumption (raw)'!J2235*Lists!$H$84,)</f>
        <v>0</v>
      </c>
      <c r="L2285" s="179">
        <f>'Energy consumption (raw)'!K2235*Lists!$H$84</f>
        <v>1438.8297555000001</v>
      </c>
      <c r="M2285" s="179">
        <f>'Energy consumption (raw)'!L2235*Lists!$H$84</f>
        <v>0</v>
      </c>
      <c r="N2285" s="179">
        <f>'Energy consumption (raw)'!M2235*Lists!$H$84</f>
        <v>0</v>
      </c>
      <c r="O2285" s="178">
        <f t="shared" si="153"/>
        <v>1438.8297555000001</v>
      </c>
      <c r="P2285">
        <f>'Energy consumption (raw)'!N2235*Lists!$H$85</f>
        <v>0</v>
      </c>
      <c r="Q2285">
        <f>'Energy consumption (raw)'!O2235*Lists!$H$86</f>
        <v>0</v>
      </c>
      <c r="R2285">
        <f>'Energy consumption (raw)'!P2235*Lists!$H$87</f>
        <v>0</v>
      </c>
      <c r="S2285">
        <f>'Energy consumption (raw)'!Q2235*Lists!$H$88</f>
        <v>0</v>
      </c>
      <c r="T2285">
        <f>'Energy consumption (raw)'!R2235*Lists!$H$89</f>
        <v>4.2840000000000007</v>
      </c>
      <c r="U2285">
        <f>'Energy consumption (raw)'!S2235*Lists!$H$90</f>
        <v>0</v>
      </c>
      <c r="V2285">
        <f>'Energy consumption (raw)'!T2235*Lists!$H$91</f>
        <v>1.2672000000000001</v>
      </c>
      <c r="W2285">
        <f>'Energy consumption (raw)'!U2235*Lists!$H$92</f>
        <v>0</v>
      </c>
      <c r="X2285">
        <f>'Energy consumption (raw)'!V2235*Lists!$H$93</f>
        <v>0.252</v>
      </c>
      <c r="Y2285">
        <f>'Energy consumption (raw)'!W2235*Lists!$H$94</f>
        <v>0</v>
      </c>
      <c r="Z2285">
        <f>'Energy consumption (raw)'!X2235*Lists!$H$96*1000000</f>
        <v>0</v>
      </c>
      <c r="AA2285">
        <f>'Energy consumption (raw)'!Y2235*Lists!$H$97</f>
        <v>2.2018</v>
      </c>
      <c r="AB2285">
        <f>'Energy consumption (raw)'!Z2235*Lists!$H$96</f>
        <v>0</v>
      </c>
      <c r="AC2285">
        <f>'Energy consumption (raw)'!AA2235*Lists!$H$98</f>
        <v>0</v>
      </c>
      <c r="AD2285">
        <f>'Energy consumption (raw)'!AB2235*Lists!$H$99</f>
        <v>0</v>
      </c>
      <c r="AE2285">
        <f>'Energy consumption (raw)'!AC2235*Lists!$H$101</f>
        <v>0</v>
      </c>
      <c r="AF2285">
        <f>'Energy consumption (raw)'!AD2235*Lists!$H$101</f>
        <v>0</v>
      </c>
      <c r="AG2285">
        <f>'Energy consumption (raw)'!AE2235*Lists!$H$101</f>
        <v>0</v>
      </c>
      <c r="AH2285">
        <f>'Energy consumption (raw)'!AF2235*Lists!$H$100</f>
        <v>0</v>
      </c>
      <c r="AI2285" s="167">
        <f t="shared" si="154"/>
        <v>1446.8347555000003</v>
      </c>
      <c r="AJ2285" s="179">
        <f>'Energy consumption (raw)'!AG2235</f>
        <v>1446.8347555000003</v>
      </c>
      <c r="AK2285" s="179">
        <f>'Energy consumption (raw)'!AH2235</f>
        <v>1211</v>
      </c>
      <c r="AL2285">
        <f>IF(ROUND(AI2285,-3)=ROUND('Energy consumption (raw)'!AG2235,-3),1,0)</f>
        <v>1</v>
      </c>
      <c r="AM2285" s="179" t="str">
        <f>'Energy consumption (raw)'!AJ2235</f>
        <v>50. Ho Chi Minh</v>
      </c>
      <c r="AN2285">
        <f>VLOOKUP(AM2285,Lists!$F$9:$G$71,2,FALSE)</f>
        <v>1</v>
      </c>
    </row>
    <row r="2286" spans="2:40" x14ac:dyDescent="0.25">
      <c r="B2286" s="65" t="str">
        <f t="shared" si="152"/>
        <v>Industry2134</v>
      </c>
      <c r="C2286" s="179">
        <f>'Energy consumption (raw)'!B2236</f>
        <v>2134</v>
      </c>
      <c r="D2286" s="179">
        <f>'Energy consumption (raw)'!C2236</f>
        <v>0</v>
      </c>
      <c r="E2286" s="179">
        <f>'Energy consumption (raw)'!D2236</f>
        <v>0</v>
      </c>
      <c r="F2286" s="179" t="str">
        <f>'Energy consumption (raw)'!E2236</f>
        <v>Công nghiệp</v>
      </c>
      <c r="G2286" s="179" t="str">
        <f>'Energy consumption (raw)'!F2236</f>
        <v>Hoạt động dịch vụ công nghệ thông tin và dịch vụ khác liên quan đến máy vi tính</v>
      </c>
      <c r="H2286" s="179" t="str">
        <f>'Energy consumption (raw)'!G2236</f>
        <v>Industry</v>
      </c>
      <c r="I2286" s="179" t="str">
        <f>'Energy consumption (raw)'!I2236</f>
        <v>33 Repair and installation of machinery and equipment</v>
      </c>
      <c r="J2286" s="179" t="str">
        <f>INDEX(Sector!$E$6:$E$46,MATCH('Energy consumption (toe)'!I2286,Sector!$B$6:$B$46,FALSE))</f>
        <v>Repair and installation of machinery and equipment</v>
      </c>
      <c r="K2286" s="179">
        <f>IFERROR('Energy consumption (raw)'!J2236*Lists!$H$84,)</f>
        <v>0</v>
      </c>
      <c r="L2286" s="179">
        <f>'Energy consumption (raw)'!K2236*Lists!$H$84</f>
        <v>1871.9327282000002</v>
      </c>
      <c r="M2286" s="179">
        <f>'Energy consumption (raw)'!L2236*Lists!$H$84</f>
        <v>0</v>
      </c>
      <c r="N2286" s="179">
        <f>'Energy consumption (raw)'!M2236*Lists!$H$84</f>
        <v>0</v>
      </c>
      <c r="O2286" s="178">
        <f t="shared" si="153"/>
        <v>1871.9327282000002</v>
      </c>
      <c r="P2286">
        <f>'Energy consumption (raw)'!N2236*Lists!$H$85</f>
        <v>0</v>
      </c>
      <c r="Q2286">
        <f>'Energy consumption (raw)'!O2236*Lists!$H$86</f>
        <v>0</v>
      </c>
      <c r="R2286">
        <f>'Energy consumption (raw)'!P2236*Lists!$H$87</f>
        <v>0</v>
      </c>
      <c r="S2286">
        <f>'Energy consumption (raw)'!Q2236*Lists!$H$88</f>
        <v>0</v>
      </c>
      <c r="T2286">
        <f>'Energy consumption (raw)'!R2236*Lists!$H$89</f>
        <v>0</v>
      </c>
      <c r="U2286">
        <f>'Energy consumption (raw)'!S2236*Lists!$H$90</f>
        <v>0</v>
      </c>
      <c r="V2286">
        <f>'Energy consumption (raw)'!T2236*Lists!$H$91</f>
        <v>0</v>
      </c>
      <c r="W2286">
        <f>'Energy consumption (raw)'!U2236*Lists!$H$92</f>
        <v>0</v>
      </c>
      <c r="X2286">
        <f>'Energy consumption (raw)'!V2236*Lists!$H$93</f>
        <v>0</v>
      </c>
      <c r="Y2286">
        <f>'Energy consumption (raw)'!W2236*Lists!$H$94</f>
        <v>0</v>
      </c>
      <c r="Z2286">
        <f>'Energy consumption (raw)'!X2236*Lists!$H$96*1000000</f>
        <v>0</v>
      </c>
      <c r="AA2286">
        <f>'Energy consumption (raw)'!Y2236*Lists!$H$97</f>
        <v>0</v>
      </c>
      <c r="AB2286">
        <f>'Energy consumption (raw)'!Z2236*Lists!$H$96</f>
        <v>0</v>
      </c>
      <c r="AC2286">
        <f>'Energy consumption (raw)'!AA2236*Lists!$H$98</f>
        <v>0</v>
      </c>
      <c r="AD2286">
        <f>'Energy consumption (raw)'!AB2236*Lists!$H$99</f>
        <v>0</v>
      </c>
      <c r="AE2286">
        <f>'Energy consumption (raw)'!AC2236*Lists!$H$101</f>
        <v>0</v>
      </c>
      <c r="AF2286">
        <f>'Energy consumption (raw)'!AD2236*Lists!$H$101</f>
        <v>0</v>
      </c>
      <c r="AG2286">
        <f>'Energy consumption (raw)'!AE2236*Lists!$H$101</f>
        <v>0</v>
      </c>
      <c r="AH2286">
        <f>'Energy consumption (raw)'!AF2236*Lists!$H$100</f>
        <v>0</v>
      </c>
      <c r="AI2286" s="167">
        <f t="shared" si="154"/>
        <v>1871.9327282000002</v>
      </c>
      <c r="AJ2286" s="179">
        <f>'Energy consumption (raw)'!AG2236</f>
        <v>1871.9327282000002</v>
      </c>
      <c r="AK2286" s="179">
        <f>'Energy consumption (raw)'!AH2236</f>
        <v>1773</v>
      </c>
      <c r="AL2286">
        <f>IF(ROUND(AI2286,-3)=ROUND('Energy consumption (raw)'!AG2236,-3),1,0)</f>
        <v>1</v>
      </c>
      <c r="AM2286" s="179" t="str">
        <f>'Energy consumption (raw)'!AJ2236</f>
        <v>50. Ho Chi Minh</v>
      </c>
      <c r="AN2286">
        <f>VLOOKUP(AM2286,Lists!$F$9:$G$71,2,FALSE)</f>
        <v>1</v>
      </c>
    </row>
    <row r="2287" spans="2:40" x14ac:dyDescent="0.25">
      <c r="B2287" s="65" t="str">
        <f t="shared" si="152"/>
        <v>Industry2135</v>
      </c>
      <c r="C2287" s="179">
        <f>'Energy consumption (raw)'!B2237</f>
        <v>2135</v>
      </c>
      <c r="D2287" s="179">
        <f>'Energy consumption (raw)'!C2237</f>
        <v>0</v>
      </c>
      <c r="E2287" s="179">
        <f>'Energy consumption (raw)'!D2237</f>
        <v>0</v>
      </c>
      <c r="F2287" s="179" t="str">
        <f>'Energy consumption (raw)'!E2237</f>
        <v>Công nghiệp</v>
      </c>
      <c r="G2287" s="179" t="str">
        <f>'Energy consumption (raw)'!F2237</f>
        <v>Sản xuất kim loại</v>
      </c>
      <c r="H2287" s="179" t="str">
        <f>'Energy consumption (raw)'!G2237</f>
        <v>Industry</v>
      </c>
      <c r="I2287" s="179" t="str">
        <f>'Energy consumption (raw)'!I2237</f>
        <v>24 Manufacture of basic metals</v>
      </c>
      <c r="J2287" s="179" t="str">
        <f>INDEX(Sector!$E$6:$E$46,MATCH('Energy consumption (toe)'!I2287,Sector!$B$6:$B$46,FALSE))</f>
        <v>Manufacture of basic metals</v>
      </c>
      <c r="K2287" s="179">
        <f>IFERROR('Energy consumption (raw)'!J2237*Lists!$H$84,)</f>
        <v>0</v>
      </c>
      <c r="L2287" s="179">
        <f>'Energy consumption (raw)'!K2237*Lists!$H$84</f>
        <v>1139.8423369</v>
      </c>
      <c r="M2287" s="179">
        <f>'Energy consumption (raw)'!L2237*Lists!$H$84</f>
        <v>0</v>
      </c>
      <c r="N2287" s="179">
        <f>'Energy consumption (raw)'!M2237*Lists!$H$84</f>
        <v>0</v>
      </c>
      <c r="O2287" s="178">
        <f t="shared" si="153"/>
        <v>1139.8423369</v>
      </c>
      <c r="P2287">
        <f>'Energy consumption (raw)'!N2237*Lists!$H$85</f>
        <v>0</v>
      </c>
      <c r="Q2287">
        <f>'Energy consumption (raw)'!O2237*Lists!$H$86</f>
        <v>0</v>
      </c>
      <c r="R2287">
        <f>'Energy consumption (raw)'!P2237*Lists!$H$87</f>
        <v>0</v>
      </c>
      <c r="S2287">
        <f>'Energy consumption (raw)'!Q2237*Lists!$H$88</f>
        <v>0</v>
      </c>
      <c r="T2287">
        <f>'Energy consumption (raw)'!R2237*Lists!$H$89</f>
        <v>0</v>
      </c>
      <c r="U2287">
        <f>'Energy consumption (raw)'!S2237*Lists!$H$90</f>
        <v>0</v>
      </c>
      <c r="V2287">
        <f>'Energy consumption (raw)'!T2237*Lists!$H$91</f>
        <v>0</v>
      </c>
      <c r="W2287">
        <f>'Energy consumption (raw)'!U2237*Lists!$H$92</f>
        <v>0</v>
      </c>
      <c r="X2287">
        <f>'Energy consumption (raw)'!V2237*Lists!$H$93</f>
        <v>0</v>
      </c>
      <c r="Y2287">
        <f>'Energy consumption (raw)'!W2237*Lists!$H$94</f>
        <v>0</v>
      </c>
      <c r="Z2287">
        <f>'Energy consumption (raw)'!X2237*Lists!$H$96*1000000</f>
        <v>0</v>
      </c>
      <c r="AA2287">
        <f>'Energy consumption (raw)'!Y2237*Lists!$H$97</f>
        <v>0</v>
      </c>
      <c r="AB2287">
        <f>'Energy consumption (raw)'!Z2237*Lists!$H$96</f>
        <v>0</v>
      </c>
      <c r="AC2287">
        <f>'Energy consumption (raw)'!AA2237*Lists!$H$98</f>
        <v>0</v>
      </c>
      <c r="AD2287">
        <f>'Energy consumption (raw)'!AB2237*Lists!$H$99</f>
        <v>0</v>
      </c>
      <c r="AE2287">
        <f>'Energy consumption (raw)'!AC2237*Lists!$H$101</f>
        <v>0</v>
      </c>
      <c r="AF2287">
        <f>'Energy consumption (raw)'!AD2237*Lists!$H$101</f>
        <v>0</v>
      </c>
      <c r="AG2287">
        <f>'Energy consumption (raw)'!AE2237*Lists!$H$101</f>
        <v>0</v>
      </c>
      <c r="AH2287">
        <f>'Energy consumption (raw)'!AF2237*Lists!$H$100</f>
        <v>0</v>
      </c>
      <c r="AI2287" s="167">
        <f t="shared" si="154"/>
        <v>1139.8423369</v>
      </c>
      <c r="AJ2287" s="179">
        <f>'Energy consumption (raw)'!AG2237</f>
        <v>1139.8423369</v>
      </c>
      <c r="AK2287" s="179">
        <f>'Energy consumption (raw)'!AH2237</f>
        <v>1204</v>
      </c>
      <c r="AL2287">
        <f>IF(ROUND(AI2287,-3)=ROUND('Energy consumption (raw)'!AG2237,-3),1,0)</f>
        <v>1</v>
      </c>
      <c r="AM2287" s="179" t="str">
        <f>'Energy consumption (raw)'!AJ2237</f>
        <v>50. Ho Chi Minh</v>
      </c>
      <c r="AN2287">
        <f>VLOOKUP(AM2287,Lists!$F$9:$G$71,2,FALSE)</f>
        <v>1</v>
      </c>
    </row>
    <row r="2288" spans="2:40" x14ac:dyDescent="0.25">
      <c r="B2288" s="65" t="str">
        <f t="shared" si="152"/>
        <v>Industry2136</v>
      </c>
      <c r="C2288" s="179">
        <f>'Energy consumption (raw)'!B2238</f>
        <v>2136</v>
      </c>
      <c r="D2288" s="179">
        <f>'Energy consumption (raw)'!C2238</f>
        <v>0</v>
      </c>
      <c r="E2288" s="179">
        <f>'Energy consumption (raw)'!D2238</f>
        <v>0</v>
      </c>
      <c r="F2288" s="179" t="str">
        <f>'Energy consumption (raw)'!E2238</f>
        <v>Công nghiệp</v>
      </c>
      <c r="G2288" s="179" t="str">
        <f>'Energy consumption (raw)'!F2238</f>
        <v>Viễn thông</v>
      </c>
      <c r="H2288" s="179" t="str">
        <f>'Energy consumption (raw)'!G2238</f>
        <v>Industry</v>
      </c>
      <c r="I2288" s="179" t="str">
        <f>'Energy consumption (raw)'!I2238</f>
        <v>26 Manufacture of computer, electronic and optical products</v>
      </c>
      <c r="J2288" s="179" t="str">
        <f>INDEX(Sector!$E$6:$E$46,MATCH('Energy consumption (toe)'!I2288,Sector!$B$6:$B$46,FALSE))</f>
        <v>Manufacture of computer, electronic and optical products</v>
      </c>
      <c r="K2288" s="179">
        <f>IFERROR('Energy consumption (raw)'!J2238*Lists!$H$84,)</f>
        <v>1402.4802244</v>
      </c>
      <c r="L2288" s="179">
        <f>'Energy consumption (raw)'!K2238*Lists!$H$84</f>
        <v>1402.4802244</v>
      </c>
      <c r="M2288" s="179">
        <f>'Energy consumption (raw)'!L2238*Lists!$H$84</f>
        <v>0</v>
      </c>
      <c r="N2288" s="179">
        <f>'Energy consumption (raw)'!M2238*Lists!$H$84</f>
        <v>0</v>
      </c>
      <c r="O2288" s="178">
        <f t="shared" si="153"/>
        <v>1402.4802244</v>
      </c>
      <c r="P2288">
        <f>'Energy consumption (raw)'!N2238*Lists!$H$85</f>
        <v>0</v>
      </c>
      <c r="Q2288">
        <f>'Energy consumption (raw)'!O2238*Lists!$H$86</f>
        <v>0</v>
      </c>
      <c r="R2288">
        <f>'Energy consumption (raw)'!P2238*Lists!$H$87</f>
        <v>0</v>
      </c>
      <c r="S2288">
        <f>'Energy consumption (raw)'!Q2238*Lists!$H$88</f>
        <v>0</v>
      </c>
      <c r="T2288">
        <f>'Energy consumption (raw)'!R2238*Lists!$H$89</f>
        <v>5.9772000000000007</v>
      </c>
      <c r="U2288">
        <f>'Energy consumption (raw)'!S2238*Lists!$H$90</f>
        <v>0</v>
      </c>
      <c r="V2288">
        <f>'Energy consumption (raw)'!T2238*Lists!$H$91</f>
        <v>0</v>
      </c>
      <c r="W2288">
        <f>'Energy consumption (raw)'!U2238*Lists!$H$92</f>
        <v>0</v>
      </c>
      <c r="X2288">
        <f>'Energy consumption (raw)'!V2238*Lists!$H$93</f>
        <v>0</v>
      </c>
      <c r="Y2288">
        <f>'Energy consumption (raw)'!W2238*Lists!$H$94</f>
        <v>0</v>
      </c>
      <c r="Z2288">
        <f>'Energy consumption (raw)'!X2238*Lists!$H$96*1000000</f>
        <v>0</v>
      </c>
      <c r="AA2288">
        <f>'Energy consumption (raw)'!Y2238*Lists!$H$97</f>
        <v>0</v>
      </c>
      <c r="AB2288">
        <f>'Energy consumption (raw)'!Z2238*Lists!$H$96</f>
        <v>0</v>
      </c>
      <c r="AC2288">
        <f>'Energy consumption (raw)'!AA2238*Lists!$H$98</f>
        <v>0</v>
      </c>
      <c r="AD2288">
        <f>'Energy consumption (raw)'!AB2238*Lists!$H$99</f>
        <v>0</v>
      </c>
      <c r="AE2288">
        <f>'Energy consumption (raw)'!AC2238*Lists!$H$101</f>
        <v>0</v>
      </c>
      <c r="AF2288">
        <f>'Energy consumption (raw)'!AD2238*Lists!$H$101</f>
        <v>0</v>
      </c>
      <c r="AG2288">
        <f>'Energy consumption (raw)'!AE2238*Lists!$H$101</f>
        <v>0</v>
      </c>
      <c r="AH2288">
        <f>'Energy consumption (raw)'!AF2238*Lists!$H$100</f>
        <v>0</v>
      </c>
      <c r="AI2288" s="167">
        <f t="shared" si="154"/>
        <v>1408.4574244</v>
      </c>
      <c r="AJ2288" s="179">
        <f>'Energy consumption (raw)'!AG2238</f>
        <v>1408.4574244</v>
      </c>
      <c r="AK2288" s="179">
        <f>'Energy consumption (raw)'!AH2238</f>
        <v>2439</v>
      </c>
      <c r="AL2288">
        <f>IF(ROUND(AI2288,-3)=ROUND('Energy consumption (raw)'!AG2238,-3),1,0)</f>
        <v>1</v>
      </c>
      <c r="AM2288" s="179" t="str">
        <f>'Energy consumption (raw)'!AJ2238</f>
        <v>50. Ho Chi Minh</v>
      </c>
      <c r="AN2288">
        <f>VLOOKUP(AM2288,Lists!$F$9:$G$71,2,FALSE)</f>
        <v>1</v>
      </c>
    </row>
    <row r="2289" spans="2:40" x14ac:dyDescent="0.25">
      <c r="B2289" s="65" t="str">
        <f t="shared" si="152"/>
        <v>Industry2137</v>
      </c>
      <c r="C2289" s="179">
        <f>'Energy consumption (raw)'!B2239</f>
        <v>2137</v>
      </c>
      <c r="D2289" s="179">
        <f>'Energy consumption (raw)'!C2239</f>
        <v>0</v>
      </c>
      <c r="E2289" s="179">
        <f>'Energy consumption (raw)'!D2239</f>
        <v>0</v>
      </c>
      <c r="F2289" s="179" t="str">
        <f>'Energy consumption (raw)'!E2239</f>
        <v>Công nghiệp</v>
      </c>
      <c r="G2289" s="179" t="str">
        <f>'Energy consumption (raw)'!F2239</f>
        <v>sản xuất các sản phẩm từ plastic</v>
      </c>
      <c r="H2289" s="179" t="str">
        <f>'Energy consumption (raw)'!G2239</f>
        <v>Industry</v>
      </c>
      <c r="I2289" s="179" t="str">
        <f>'Energy consumption (raw)'!I2239</f>
        <v>22 Manufacture of rubber and plastics products</v>
      </c>
      <c r="J2289" s="179" t="str">
        <f>INDEX(Sector!$E$6:$E$46,MATCH('Energy consumption (toe)'!I2289,Sector!$B$6:$B$46,FALSE))</f>
        <v>Manufacture of rubber and plastics products</v>
      </c>
      <c r="K2289" s="179">
        <f>IFERROR('Energy consumption (raw)'!J2239*Lists!$H$84,)</f>
        <v>0</v>
      </c>
      <c r="L2289" s="179">
        <f>'Energy consumption (raw)'!K2239*Lists!$H$84</f>
        <v>1564.5388913000002</v>
      </c>
      <c r="M2289" s="179">
        <f>'Energy consumption (raw)'!L2239*Lists!$H$84</f>
        <v>0</v>
      </c>
      <c r="N2289" s="179">
        <f>'Energy consumption (raw)'!M2239*Lists!$H$84</f>
        <v>0</v>
      </c>
      <c r="O2289" s="178">
        <f t="shared" si="153"/>
        <v>1564.5388913000002</v>
      </c>
      <c r="P2289">
        <f>'Energy consumption (raw)'!N2239*Lists!$H$85</f>
        <v>0</v>
      </c>
      <c r="Q2289">
        <f>'Energy consumption (raw)'!O2239*Lists!$H$86</f>
        <v>0</v>
      </c>
      <c r="R2289">
        <f>'Energy consumption (raw)'!P2239*Lists!$H$87</f>
        <v>0</v>
      </c>
      <c r="S2289">
        <f>'Energy consumption (raw)'!Q2239*Lists!$H$88</f>
        <v>0</v>
      </c>
      <c r="T2289">
        <f>'Energy consumption (raw)'!R2239*Lists!$H$89</f>
        <v>0</v>
      </c>
      <c r="U2289">
        <f>'Energy consumption (raw)'!S2239*Lists!$H$90</f>
        <v>0</v>
      </c>
      <c r="V2289">
        <f>'Energy consumption (raw)'!T2239*Lists!$H$91</f>
        <v>0</v>
      </c>
      <c r="W2289">
        <f>'Energy consumption (raw)'!U2239*Lists!$H$92</f>
        <v>0</v>
      </c>
      <c r="X2289">
        <f>'Energy consumption (raw)'!V2239*Lists!$H$93</f>
        <v>0</v>
      </c>
      <c r="Y2289">
        <f>'Energy consumption (raw)'!W2239*Lists!$H$94</f>
        <v>0</v>
      </c>
      <c r="Z2289">
        <f>'Energy consumption (raw)'!X2239*Lists!$H$96*1000000</f>
        <v>0</v>
      </c>
      <c r="AA2289">
        <f>'Energy consumption (raw)'!Y2239*Lists!$H$97</f>
        <v>0</v>
      </c>
      <c r="AB2289">
        <f>'Energy consumption (raw)'!Z2239*Lists!$H$96</f>
        <v>0</v>
      </c>
      <c r="AC2289">
        <f>'Energy consumption (raw)'!AA2239*Lists!$H$98</f>
        <v>0</v>
      </c>
      <c r="AD2289">
        <f>'Energy consumption (raw)'!AB2239*Lists!$H$99</f>
        <v>0</v>
      </c>
      <c r="AE2289">
        <f>'Energy consumption (raw)'!AC2239*Lists!$H$101</f>
        <v>0</v>
      </c>
      <c r="AF2289">
        <f>'Energy consumption (raw)'!AD2239*Lists!$H$101</f>
        <v>0</v>
      </c>
      <c r="AG2289">
        <f>'Energy consumption (raw)'!AE2239*Lists!$H$101</f>
        <v>0</v>
      </c>
      <c r="AH2289">
        <f>'Energy consumption (raw)'!AF2239*Lists!$H$100</f>
        <v>0</v>
      </c>
      <c r="AI2289" s="167">
        <f t="shared" si="154"/>
        <v>1564.5388913000002</v>
      </c>
      <c r="AJ2289" s="179">
        <f>'Energy consumption (raw)'!AG2239</f>
        <v>1564.5388913000002</v>
      </c>
      <c r="AK2289" s="179">
        <f>'Energy consumption (raw)'!AH2239</f>
        <v>1467</v>
      </c>
      <c r="AL2289">
        <f>IF(ROUND(AI2289,-3)=ROUND('Energy consumption (raw)'!AG2239,-3),1,0)</f>
        <v>1</v>
      </c>
      <c r="AM2289" s="179" t="str">
        <f>'Energy consumption (raw)'!AJ2239</f>
        <v>50. Ho Chi Minh</v>
      </c>
      <c r="AN2289">
        <f>VLOOKUP(AM2289,Lists!$F$9:$G$71,2,FALSE)</f>
        <v>1</v>
      </c>
    </row>
    <row r="2290" spans="2:40" x14ac:dyDescent="0.25">
      <c r="B2290" s="65" t="str">
        <f t="shared" si="152"/>
        <v>Industry2138</v>
      </c>
      <c r="C2290" s="179">
        <f>'Energy consumption (raw)'!B2240</f>
        <v>2138</v>
      </c>
      <c r="D2290" s="179">
        <f>'Energy consumption (raw)'!C2240</f>
        <v>0</v>
      </c>
      <c r="E2290" s="179">
        <f>'Energy consumption (raw)'!D2240</f>
        <v>0</v>
      </c>
      <c r="F2290" s="179" t="str">
        <f>'Energy consumption (raw)'!E2240</f>
        <v>Công nghiệp</v>
      </c>
      <c r="G2290" s="179" t="str">
        <f>'Energy consumption (raw)'!F2240</f>
        <v>Sản xuất phân bón và hợp chất ni tơ</v>
      </c>
      <c r="H2290" s="179" t="str">
        <f>'Energy consumption (raw)'!G2240</f>
        <v>Industry</v>
      </c>
      <c r="I2290" s="179" t="str">
        <f>'Energy consumption (raw)'!I2240</f>
        <v>20 Manufacture of chemicals and chemical products</v>
      </c>
      <c r="J2290" s="179" t="str">
        <f>INDEX(Sector!$E$6:$E$46,MATCH('Energy consumption (toe)'!I2290,Sector!$B$6:$B$46,FALSE))</f>
        <v>Manufacture of chemicals and chemical products</v>
      </c>
      <c r="K2290" s="179">
        <f>IFERROR('Energy consumption (raw)'!J2240*Lists!$H$84,)</f>
        <v>1884.4135923000001</v>
      </c>
      <c r="L2290" s="179">
        <f>'Energy consumption (raw)'!K2240*Lists!$H$84</f>
        <v>1884.4135923000001</v>
      </c>
      <c r="M2290" s="179">
        <f>'Energy consumption (raw)'!L2240*Lists!$H$84</f>
        <v>0</v>
      </c>
      <c r="N2290" s="179">
        <f>'Energy consumption (raw)'!M2240*Lists!$H$84</f>
        <v>0</v>
      </c>
      <c r="O2290" s="178">
        <f t="shared" si="153"/>
        <v>1884.4135923000001</v>
      </c>
      <c r="P2290">
        <f>'Energy consumption (raw)'!N2240*Lists!$H$85</f>
        <v>0</v>
      </c>
      <c r="Q2290">
        <f>'Energy consumption (raw)'!O2240*Lists!$H$86</f>
        <v>0</v>
      </c>
      <c r="R2290">
        <f>'Energy consumption (raw)'!P2240*Lists!$H$87</f>
        <v>0</v>
      </c>
      <c r="S2290">
        <f>'Energy consumption (raw)'!Q2240*Lists!$H$88</f>
        <v>0</v>
      </c>
      <c r="T2290">
        <f>'Energy consumption (raw)'!R2240*Lists!$H$89</f>
        <v>0</v>
      </c>
      <c r="U2290">
        <f>'Energy consumption (raw)'!S2240*Lists!$H$90</f>
        <v>0</v>
      </c>
      <c r="V2290">
        <f>'Energy consumption (raw)'!T2240*Lists!$H$91</f>
        <v>0</v>
      </c>
      <c r="W2290">
        <f>'Energy consumption (raw)'!U2240*Lists!$H$92</f>
        <v>0</v>
      </c>
      <c r="X2290">
        <f>'Energy consumption (raw)'!V2240*Lists!$H$93</f>
        <v>0</v>
      </c>
      <c r="Y2290">
        <f>'Energy consumption (raw)'!W2240*Lists!$H$94</f>
        <v>0</v>
      </c>
      <c r="Z2290">
        <f>'Energy consumption (raw)'!X2240*Lists!$H$96*1000000</f>
        <v>0</v>
      </c>
      <c r="AA2290">
        <f>'Energy consumption (raw)'!Y2240*Lists!$H$97</f>
        <v>0</v>
      </c>
      <c r="AB2290">
        <f>'Energy consumption (raw)'!Z2240*Lists!$H$96</f>
        <v>0</v>
      </c>
      <c r="AC2290">
        <f>'Energy consumption (raw)'!AA2240*Lists!$H$98</f>
        <v>0</v>
      </c>
      <c r="AD2290">
        <f>'Energy consumption (raw)'!AB2240*Lists!$H$99</f>
        <v>0</v>
      </c>
      <c r="AE2290">
        <f>'Energy consumption (raw)'!AC2240*Lists!$H$101</f>
        <v>0</v>
      </c>
      <c r="AF2290">
        <f>'Energy consumption (raw)'!AD2240*Lists!$H$101</f>
        <v>0</v>
      </c>
      <c r="AG2290">
        <f>'Energy consumption (raw)'!AE2240*Lists!$H$101</f>
        <v>0</v>
      </c>
      <c r="AH2290">
        <f>'Energy consumption (raw)'!AF2240*Lists!$H$100</f>
        <v>0</v>
      </c>
      <c r="AI2290" s="167">
        <f t="shared" si="154"/>
        <v>1884.4135923000001</v>
      </c>
      <c r="AJ2290" s="179">
        <f>'Energy consumption (raw)'!AG2240</f>
        <v>1884.4135923000001</v>
      </c>
      <c r="AK2290" s="179">
        <f>'Energy consumption (raw)'!AH2240</f>
        <v>1935</v>
      </c>
      <c r="AL2290">
        <f>IF(ROUND(AI2290,-3)=ROUND('Energy consumption (raw)'!AG2240,-3),1,0)</f>
        <v>1</v>
      </c>
      <c r="AM2290" s="179" t="str">
        <f>'Energy consumption (raw)'!AJ2240</f>
        <v>50. Ho Chi Minh</v>
      </c>
      <c r="AN2290">
        <f>VLOOKUP(AM2290,Lists!$F$9:$G$71,2,FALSE)</f>
        <v>1</v>
      </c>
    </row>
    <row r="2291" spans="2:40" x14ac:dyDescent="0.25">
      <c r="B2291" s="65" t="str">
        <f t="shared" si="152"/>
        <v>Industry2139</v>
      </c>
      <c r="C2291" s="179">
        <f>'Energy consumption (raw)'!B2241</f>
        <v>2139</v>
      </c>
      <c r="D2291" s="179">
        <f>'Energy consumption (raw)'!C2241</f>
        <v>0</v>
      </c>
      <c r="E2291" s="179">
        <f>'Energy consumption (raw)'!D2241</f>
        <v>0</v>
      </c>
      <c r="F2291" s="179" t="str">
        <f>'Energy consumption (raw)'!E2241</f>
        <v>Công nghiệp</v>
      </c>
      <c r="G2291" s="179" t="str">
        <f>'Energy consumption (raw)'!F2241</f>
        <v>Gia công cơ khí, xử lý và tráng phủ kim loại</v>
      </c>
      <c r="H2291" s="179" t="str">
        <f>'Energy consumption (raw)'!G2241</f>
        <v>Industry</v>
      </c>
      <c r="I2291" s="179" t="str">
        <f>'Energy consumption (raw)'!I2241</f>
        <v>24 Manufacture of basic metals</v>
      </c>
      <c r="J2291" s="179" t="str">
        <f>INDEX(Sector!$E$6:$E$46,MATCH('Energy consumption (toe)'!I2291,Sector!$B$6:$B$46,FALSE))</f>
        <v>Manufacture of basic metals</v>
      </c>
      <c r="K2291" s="179">
        <f>IFERROR('Energy consumption (raw)'!J2241*Lists!$H$84,)</f>
        <v>0</v>
      </c>
      <c r="L2291" s="179">
        <f>'Energy consumption (raw)'!K2241*Lists!$H$84</f>
        <v>1133.9621182000001</v>
      </c>
      <c r="M2291" s="179">
        <f>'Energy consumption (raw)'!L2241*Lists!$H$84</f>
        <v>0</v>
      </c>
      <c r="N2291" s="179">
        <f>'Energy consumption (raw)'!M2241*Lists!$H$84</f>
        <v>0</v>
      </c>
      <c r="O2291" s="178">
        <f t="shared" si="153"/>
        <v>1133.9621182000001</v>
      </c>
      <c r="P2291">
        <f>'Energy consumption (raw)'!N2241*Lists!$H$85</f>
        <v>0</v>
      </c>
      <c r="Q2291">
        <f>'Energy consumption (raw)'!O2241*Lists!$H$86</f>
        <v>0</v>
      </c>
      <c r="R2291">
        <f>'Energy consumption (raw)'!P2241*Lists!$H$87</f>
        <v>0</v>
      </c>
      <c r="S2291">
        <f>'Energy consumption (raw)'!Q2241*Lists!$H$88</f>
        <v>0</v>
      </c>
      <c r="T2291">
        <f>'Energy consumption (raw)'!R2241*Lists!$H$89</f>
        <v>0</v>
      </c>
      <c r="U2291">
        <f>'Energy consumption (raw)'!S2241*Lists!$H$90</f>
        <v>0</v>
      </c>
      <c r="V2291">
        <f>'Energy consumption (raw)'!T2241*Lists!$H$91</f>
        <v>0</v>
      </c>
      <c r="W2291">
        <f>'Energy consumption (raw)'!U2241*Lists!$H$92</f>
        <v>0</v>
      </c>
      <c r="X2291">
        <f>'Energy consumption (raw)'!V2241*Lists!$H$93</f>
        <v>0</v>
      </c>
      <c r="Y2291">
        <f>'Energy consumption (raw)'!W2241*Lists!$H$94</f>
        <v>0</v>
      </c>
      <c r="Z2291">
        <f>'Energy consumption (raw)'!X2241*Lists!$H$96*1000000</f>
        <v>0</v>
      </c>
      <c r="AA2291">
        <f>'Energy consumption (raw)'!Y2241*Lists!$H$97</f>
        <v>0</v>
      </c>
      <c r="AB2291">
        <f>'Energy consumption (raw)'!Z2241*Lists!$H$96</f>
        <v>0</v>
      </c>
      <c r="AC2291">
        <f>'Energy consumption (raw)'!AA2241*Lists!$H$98</f>
        <v>0</v>
      </c>
      <c r="AD2291">
        <f>'Energy consumption (raw)'!AB2241*Lists!$H$99</f>
        <v>0</v>
      </c>
      <c r="AE2291">
        <f>'Energy consumption (raw)'!AC2241*Lists!$H$101</f>
        <v>0</v>
      </c>
      <c r="AF2291">
        <f>'Energy consumption (raw)'!AD2241*Lists!$H$101</f>
        <v>0</v>
      </c>
      <c r="AG2291">
        <f>'Energy consumption (raw)'!AE2241*Lists!$H$101</f>
        <v>0</v>
      </c>
      <c r="AH2291">
        <f>'Energy consumption (raw)'!AF2241*Lists!$H$100</f>
        <v>0</v>
      </c>
      <c r="AI2291" s="167">
        <f t="shared" si="154"/>
        <v>1133.9621182000001</v>
      </c>
      <c r="AJ2291" s="179">
        <f>'Energy consumption (raw)'!AG2241</f>
        <v>1133.9621182000001</v>
      </c>
      <c r="AK2291" s="179">
        <f>'Energy consumption (raw)'!AH2241</f>
        <v>1015</v>
      </c>
      <c r="AL2291">
        <f>IF(ROUND(AI2291,-3)=ROUND('Energy consumption (raw)'!AG2241,-3),1,0)</f>
        <v>1</v>
      </c>
      <c r="AM2291" s="179" t="str">
        <f>'Energy consumption (raw)'!AJ2241</f>
        <v>50. Ho Chi Minh</v>
      </c>
      <c r="AN2291">
        <f>VLOOKUP(AM2291,Lists!$F$9:$G$71,2,FALSE)</f>
        <v>1</v>
      </c>
    </row>
    <row r="2292" spans="2:40" x14ac:dyDescent="0.25">
      <c r="B2292" s="65" t="str">
        <f t="shared" si="152"/>
        <v>Industry2140</v>
      </c>
      <c r="C2292" s="179">
        <f>'Energy consumption (raw)'!B2242</f>
        <v>2140</v>
      </c>
      <c r="D2292" s="179">
        <f>'Energy consumption (raw)'!C2242</f>
        <v>0</v>
      </c>
      <c r="E2292" s="179">
        <f>'Energy consumption (raw)'!D2242</f>
        <v>0</v>
      </c>
      <c r="F2292" s="179" t="str">
        <f>'Energy consumption (raw)'!E2242</f>
        <v>Công nghiệp</v>
      </c>
      <c r="G2292" s="179" t="str">
        <f>'Energy consumption (raw)'!F2242</f>
        <v>Chế biến, bảo quản thuỷ sản và các sản phẩm từ thuỷ sản</v>
      </c>
      <c r="H2292" s="179" t="str">
        <f>'Energy consumption (raw)'!G2242</f>
        <v>Industry</v>
      </c>
      <c r="I2292" s="179" t="str">
        <f>'Energy consumption (raw)'!I2242</f>
        <v>10 Manufacture of food products</v>
      </c>
      <c r="J2292" s="179" t="str">
        <f>INDEX(Sector!$E$6:$E$46,MATCH('Energy consumption (toe)'!I2292,Sector!$B$6:$B$46,FALSE))</f>
        <v>Manufacture of food products</v>
      </c>
      <c r="K2292" s="179">
        <f>IFERROR('Energy consumption (raw)'!J2242*Lists!$H$84,)</f>
        <v>0</v>
      </c>
      <c r="L2292" s="179">
        <f>'Energy consumption (raw)'!K2242*Lists!$H$84</f>
        <v>1165.1817915000001</v>
      </c>
      <c r="M2292" s="179">
        <f>'Energy consumption (raw)'!L2242*Lists!$H$84</f>
        <v>0</v>
      </c>
      <c r="N2292" s="179">
        <f>'Energy consumption (raw)'!M2242*Lists!$H$84</f>
        <v>0</v>
      </c>
      <c r="O2292" s="178">
        <f t="shared" si="153"/>
        <v>1165.1817915000001</v>
      </c>
      <c r="P2292">
        <f>'Energy consumption (raw)'!N2242*Lists!$H$85</f>
        <v>0</v>
      </c>
      <c r="Q2292">
        <f>'Energy consumption (raw)'!O2242*Lists!$H$86</f>
        <v>0</v>
      </c>
      <c r="R2292">
        <f>'Energy consumption (raw)'!P2242*Lists!$H$87</f>
        <v>0</v>
      </c>
      <c r="S2292">
        <f>'Energy consumption (raw)'!Q2242*Lists!$H$88</f>
        <v>0</v>
      </c>
      <c r="T2292">
        <f>'Energy consumption (raw)'!R2242*Lists!$H$89</f>
        <v>0</v>
      </c>
      <c r="U2292">
        <f>'Energy consumption (raw)'!S2242*Lists!$H$90</f>
        <v>0</v>
      </c>
      <c r="V2292">
        <f>'Energy consumption (raw)'!T2242*Lists!$H$91</f>
        <v>0</v>
      </c>
      <c r="W2292">
        <f>'Energy consumption (raw)'!U2242*Lists!$H$92</f>
        <v>0</v>
      </c>
      <c r="X2292">
        <f>'Energy consumption (raw)'!V2242*Lists!$H$93</f>
        <v>0</v>
      </c>
      <c r="Y2292">
        <f>'Energy consumption (raw)'!W2242*Lists!$H$94</f>
        <v>0</v>
      </c>
      <c r="Z2292">
        <f>'Energy consumption (raw)'!X2242*Lists!$H$96*1000000</f>
        <v>0</v>
      </c>
      <c r="AA2292">
        <f>'Energy consumption (raw)'!Y2242*Lists!$H$97</f>
        <v>0</v>
      </c>
      <c r="AB2292">
        <f>'Energy consumption (raw)'!Z2242*Lists!$H$96</f>
        <v>0</v>
      </c>
      <c r="AC2292">
        <f>'Energy consumption (raw)'!AA2242*Lists!$H$98</f>
        <v>0</v>
      </c>
      <c r="AD2292">
        <f>'Energy consumption (raw)'!AB2242*Lists!$H$99</f>
        <v>0</v>
      </c>
      <c r="AE2292">
        <f>'Energy consumption (raw)'!AC2242*Lists!$H$101</f>
        <v>0</v>
      </c>
      <c r="AF2292">
        <f>'Energy consumption (raw)'!AD2242*Lists!$H$101</f>
        <v>0</v>
      </c>
      <c r="AG2292">
        <f>'Energy consumption (raw)'!AE2242*Lists!$H$101</f>
        <v>0</v>
      </c>
      <c r="AH2292">
        <f>'Energy consumption (raw)'!AF2242*Lists!$H$100</f>
        <v>0</v>
      </c>
      <c r="AI2292" s="167">
        <f t="shared" si="154"/>
        <v>1165.1817915000001</v>
      </c>
      <c r="AJ2292" s="179">
        <f>'Energy consumption (raw)'!AG2242</f>
        <v>1165.1817915000001</v>
      </c>
      <c r="AK2292" s="179">
        <f>'Energy consumption (raw)'!AH2242</f>
        <v>1075</v>
      </c>
      <c r="AL2292">
        <f>IF(ROUND(AI2292,-3)=ROUND('Energy consumption (raw)'!AG2242,-3),1,0)</f>
        <v>1</v>
      </c>
      <c r="AM2292" s="179" t="str">
        <f>'Energy consumption (raw)'!AJ2242</f>
        <v>50. Ho Chi Minh</v>
      </c>
      <c r="AN2292">
        <f>VLOOKUP(AM2292,Lists!$F$9:$G$71,2,FALSE)</f>
        <v>1</v>
      </c>
    </row>
    <row r="2293" spans="2:40" x14ac:dyDescent="0.25">
      <c r="B2293" s="65" t="str">
        <f t="shared" si="152"/>
        <v>Industry2141</v>
      </c>
      <c r="C2293" s="179">
        <f>'Energy consumption (raw)'!B2243</f>
        <v>2141</v>
      </c>
      <c r="D2293" s="179">
        <f>'Energy consumption (raw)'!C2243</f>
        <v>0</v>
      </c>
      <c r="E2293" s="179">
        <f>'Energy consumption (raw)'!D2243</f>
        <v>0</v>
      </c>
      <c r="F2293" s="179" t="str">
        <f>'Energy consumption (raw)'!E2243</f>
        <v>Công nghiệp</v>
      </c>
      <c r="G2293" s="179" t="str">
        <f>'Energy consumption (raw)'!F2243</f>
        <v>Sản xuất kim loại</v>
      </c>
      <c r="H2293" s="179" t="str">
        <f>'Energy consumption (raw)'!G2243</f>
        <v>Industry</v>
      </c>
      <c r="I2293" s="179" t="str">
        <f>'Energy consumption (raw)'!I2243</f>
        <v>24 Manufacture of basic metals</v>
      </c>
      <c r="J2293" s="179" t="str">
        <f>INDEX(Sector!$E$6:$E$46,MATCH('Energy consumption (toe)'!I2293,Sector!$B$6:$B$46,FALSE))</f>
        <v>Manufacture of basic metals</v>
      </c>
      <c r="K2293" s="179">
        <f>IFERROR('Energy consumption (raw)'!J2243*Lists!$H$84,)</f>
        <v>0</v>
      </c>
      <c r="L2293" s="179">
        <f>'Energy consumption (raw)'!K2243*Lists!$H$84</f>
        <v>1073.8414377000001</v>
      </c>
      <c r="M2293" s="179">
        <f>'Energy consumption (raw)'!L2243*Lists!$H$84</f>
        <v>0</v>
      </c>
      <c r="N2293" s="179">
        <f>'Energy consumption (raw)'!M2243*Lists!$H$84</f>
        <v>0</v>
      </c>
      <c r="O2293" s="178">
        <f t="shared" si="153"/>
        <v>1073.8414377000001</v>
      </c>
      <c r="P2293">
        <f>'Energy consumption (raw)'!N2243*Lists!$H$85</f>
        <v>0</v>
      </c>
      <c r="Q2293">
        <f>'Energy consumption (raw)'!O2243*Lists!$H$86</f>
        <v>0</v>
      </c>
      <c r="R2293">
        <f>'Energy consumption (raw)'!P2243*Lists!$H$87</f>
        <v>0</v>
      </c>
      <c r="S2293">
        <f>'Energy consumption (raw)'!Q2243*Lists!$H$88</f>
        <v>0</v>
      </c>
      <c r="T2293">
        <f>'Energy consumption (raw)'!R2243*Lists!$H$89</f>
        <v>53.04</v>
      </c>
      <c r="U2293">
        <f>'Energy consumption (raw)'!S2243*Lists!$H$90</f>
        <v>0</v>
      </c>
      <c r="V2293">
        <f>'Energy consumption (raw)'!T2243*Lists!$H$91</f>
        <v>0</v>
      </c>
      <c r="W2293">
        <f>'Energy consumption (raw)'!U2243*Lists!$H$92</f>
        <v>0</v>
      </c>
      <c r="X2293">
        <f>'Energy consumption (raw)'!V2243*Lists!$H$93</f>
        <v>0</v>
      </c>
      <c r="Y2293">
        <f>'Energy consumption (raw)'!W2243*Lists!$H$94</f>
        <v>0</v>
      </c>
      <c r="Z2293">
        <f>'Energy consumption (raw)'!X2243*Lists!$H$96*1000000</f>
        <v>0</v>
      </c>
      <c r="AA2293">
        <f>'Energy consumption (raw)'!Y2243*Lists!$H$97</f>
        <v>54.500000000000007</v>
      </c>
      <c r="AB2293">
        <f>'Energy consumption (raw)'!Z2243*Lists!$H$96</f>
        <v>0</v>
      </c>
      <c r="AC2293">
        <f>'Energy consumption (raw)'!AA2243*Lists!$H$98</f>
        <v>0</v>
      </c>
      <c r="AD2293">
        <f>'Energy consumption (raw)'!AB2243*Lists!$H$99</f>
        <v>0</v>
      </c>
      <c r="AE2293">
        <f>'Energy consumption (raw)'!AC2243*Lists!$H$101</f>
        <v>0</v>
      </c>
      <c r="AF2293">
        <f>'Energy consumption (raw)'!AD2243*Lists!$H$101</f>
        <v>0</v>
      </c>
      <c r="AG2293">
        <f>'Energy consumption (raw)'!AE2243*Lists!$H$101</f>
        <v>0</v>
      </c>
      <c r="AH2293">
        <f>'Energy consumption (raw)'!AF2243*Lists!$H$100</f>
        <v>0</v>
      </c>
      <c r="AI2293" s="167">
        <f t="shared" si="154"/>
        <v>1181.3814377000001</v>
      </c>
      <c r="AJ2293" s="179">
        <f>'Energy consumption (raw)'!AG2243</f>
        <v>1181.3814377000001</v>
      </c>
      <c r="AK2293" s="179">
        <f>'Energy consumption (raw)'!AH2243</f>
        <v>1436</v>
      </c>
      <c r="AL2293">
        <f>IF(ROUND(AI2293,-3)=ROUND('Energy consumption (raw)'!AG2243,-3),1,0)</f>
        <v>1</v>
      </c>
      <c r="AM2293" s="179" t="str">
        <f>'Energy consumption (raw)'!AJ2243</f>
        <v>50. Ho Chi Minh</v>
      </c>
      <c r="AN2293">
        <f>VLOOKUP(AM2293,Lists!$F$9:$G$71,2,FALSE)</f>
        <v>1</v>
      </c>
    </row>
    <row r="2294" spans="2:40" x14ac:dyDescent="0.25">
      <c r="B2294" s="65" t="str">
        <f t="shared" si="152"/>
        <v>Industry2142</v>
      </c>
      <c r="C2294" s="179">
        <f>'Energy consumption (raw)'!B2244</f>
        <v>2142</v>
      </c>
      <c r="D2294" s="179">
        <f>'Energy consumption (raw)'!C2244</f>
        <v>0</v>
      </c>
      <c r="E2294" s="179">
        <f>'Energy consumption (raw)'!D2244</f>
        <v>0</v>
      </c>
      <c r="F2294" s="179" t="str">
        <f>'Energy consumption (raw)'!E2244</f>
        <v>Công nghiệp</v>
      </c>
      <c r="G2294" s="179" t="str">
        <f>'Energy consumption (raw)'!F2244</f>
        <v>Dệt may</v>
      </c>
      <c r="H2294" s="179" t="str">
        <f>'Energy consumption (raw)'!G2244</f>
        <v>Industry</v>
      </c>
      <c r="I2294" s="179" t="str">
        <f>'Energy consumption (raw)'!I2244</f>
        <v>13 Manufacture of textiles</v>
      </c>
      <c r="J2294" s="179" t="str">
        <f>INDEX(Sector!$E$6:$E$46,MATCH('Energy consumption (toe)'!I2294,Sector!$B$6:$B$46,FALSE))</f>
        <v>Manufacture of textiles</v>
      </c>
      <c r="K2294" s="179">
        <f>IFERROR('Energy consumption (raw)'!J2244*Lists!$H$84,)</f>
        <v>0</v>
      </c>
      <c r="L2294" s="179">
        <f>'Energy consumption (raw)'!K2244*Lists!$H$84</f>
        <v>1062.7961808</v>
      </c>
      <c r="M2294" s="179">
        <f>'Energy consumption (raw)'!L2244*Lists!$H$84</f>
        <v>0</v>
      </c>
      <c r="N2294" s="179">
        <f>'Energy consumption (raw)'!M2244*Lists!$H$84</f>
        <v>0</v>
      </c>
      <c r="O2294" s="178">
        <f t="shared" si="153"/>
        <v>1062.7961808</v>
      </c>
      <c r="P2294">
        <f>'Energy consumption (raw)'!N2244*Lists!$H$85</f>
        <v>0</v>
      </c>
      <c r="Q2294">
        <f>'Energy consumption (raw)'!O2244*Lists!$H$86</f>
        <v>0</v>
      </c>
      <c r="R2294">
        <f>'Energy consumption (raw)'!P2244*Lists!$H$87</f>
        <v>0</v>
      </c>
      <c r="S2294">
        <f>'Energy consumption (raw)'!Q2244*Lists!$H$88</f>
        <v>0</v>
      </c>
      <c r="T2294">
        <f>'Energy consumption (raw)'!R2244*Lists!$H$89</f>
        <v>0</v>
      </c>
      <c r="U2294">
        <f>'Energy consumption (raw)'!S2244*Lists!$H$90</f>
        <v>0</v>
      </c>
      <c r="V2294">
        <f>'Energy consumption (raw)'!T2244*Lists!$H$91</f>
        <v>0</v>
      </c>
      <c r="W2294">
        <f>'Energy consumption (raw)'!U2244*Lists!$H$92</f>
        <v>0</v>
      </c>
      <c r="X2294">
        <f>'Energy consumption (raw)'!V2244*Lists!$H$93</f>
        <v>0</v>
      </c>
      <c r="Y2294">
        <f>'Energy consumption (raw)'!W2244*Lists!$H$94</f>
        <v>0</v>
      </c>
      <c r="Z2294">
        <f>'Energy consumption (raw)'!X2244*Lists!$H$96*1000000</f>
        <v>0</v>
      </c>
      <c r="AA2294">
        <f>'Energy consumption (raw)'!Y2244*Lists!$H$97</f>
        <v>0</v>
      </c>
      <c r="AB2294">
        <f>'Energy consumption (raw)'!Z2244*Lists!$H$96</f>
        <v>0</v>
      </c>
      <c r="AC2294">
        <f>'Energy consumption (raw)'!AA2244*Lists!$H$98</f>
        <v>0</v>
      </c>
      <c r="AD2294">
        <f>'Energy consumption (raw)'!AB2244*Lists!$H$99</f>
        <v>0</v>
      </c>
      <c r="AE2294">
        <f>'Energy consumption (raw)'!AC2244*Lists!$H$101</f>
        <v>0</v>
      </c>
      <c r="AF2294">
        <f>'Energy consumption (raw)'!AD2244*Lists!$H$101</f>
        <v>0</v>
      </c>
      <c r="AG2294">
        <f>'Energy consumption (raw)'!AE2244*Lists!$H$101</f>
        <v>0</v>
      </c>
      <c r="AH2294">
        <f>'Energy consumption (raw)'!AF2244*Lists!$H$100</f>
        <v>0</v>
      </c>
      <c r="AI2294" s="167">
        <f t="shared" si="154"/>
        <v>1062.7961808</v>
      </c>
      <c r="AJ2294" s="179">
        <f>'Energy consumption (raw)'!AG2244</f>
        <v>1062.7961808</v>
      </c>
      <c r="AK2294" s="179">
        <f>'Energy consumption (raw)'!AH2244</f>
        <v>1045</v>
      </c>
      <c r="AL2294">
        <f>IF(ROUND(AI2294,-3)=ROUND('Energy consumption (raw)'!AG2244,-3),1,0)</f>
        <v>1</v>
      </c>
      <c r="AM2294" s="179" t="str">
        <f>'Energy consumption (raw)'!AJ2244</f>
        <v>50. Ho Chi Minh</v>
      </c>
      <c r="AN2294">
        <f>VLOOKUP(AM2294,Lists!$F$9:$G$71,2,FALSE)</f>
        <v>1</v>
      </c>
    </row>
    <row r="2295" spans="2:40" x14ac:dyDescent="0.25">
      <c r="B2295" s="65" t="str">
        <f t="shared" si="152"/>
        <v>Industry2143</v>
      </c>
      <c r="C2295" s="179">
        <f>'Energy consumption (raw)'!B2245</f>
        <v>2143</v>
      </c>
      <c r="D2295" s="179">
        <f>'Energy consumption (raw)'!C2245</f>
        <v>0</v>
      </c>
      <c r="E2295" s="179">
        <f>'Energy consumption (raw)'!D2245</f>
        <v>0</v>
      </c>
      <c r="F2295" s="179" t="str">
        <f>'Energy consumption (raw)'!E2245</f>
        <v>Công nghiệp</v>
      </c>
      <c r="G2295" s="179" t="str">
        <f>'Energy consumption (raw)'!F2245</f>
        <v>Sản xuất đồ nhựa</v>
      </c>
      <c r="H2295" s="179" t="str">
        <f>'Energy consumption (raw)'!G2245</f>
        <v>Industry</v>
      </c>
      <c r="I2295" s="179" t="str">
        <f>'Energy consumption (raw)'!I2245</f>
        <v>22 Manufacture of rubber and plastics products</v>
      </c>
      <c r="J2295" s="179" t="str">
        <f>INDEX(Sector!$E$6:$E$46,MATCH('Energy consumption (toe)'!I2295,Sector!$B$6:$B$46,FALSE))</f>
        <v>Manufacture of rubber and plastics products</v>
      </c>
      <c r="K2295" s="179">
        <f>IFERROR('Energy consumption (raw)'!J2245*Lists!$H$84,)</f>
        <v>0</v>
      </c>
      <c r="L2295" s="179">
        <f>'Energy consumption (raw)'!K2245*Lists!$H$84</f>
        <v>1205.1062993</v>
      </c>
      <c r="M2295" s="179">
        <f>'Energy consumption (raw)'!L2245*Lists!$H$84</f>
        <v>0</v>
      </c>
      <c r="N2295" s="179">
        <f>'Energy consumption (raw)'!M2245*Lists!$H$84</f>
        <v>0</v>
      </c>
      <c r="O2295" s="178">
        <f t="shared" si="153"/>
        <v>1205.1062993</v>
      </c>
      <c r="P2295">
        <f>'Energy consumption (raw)'!N2245*Lists!$H$85</f>
        <v>0</v>
      </c>
      <c r="Q2295">
        <f>'Energy consumption (raw)'!O2245*Lists!$H$86</f>
        <v>0</v>
      </c>
      <c r="R2295">
        <f>'Energy consumption (raw)'!P2245*Lists!$H$87</f>
        <v>0</v>
      </c>
      <c r="S2295">
        <f>'Energy consumption (raw)'!Q2245*Lists!$H$88</f>
        <v>0</v>
      </c>
      <c r="T2295">
        <f>'Energy consumption (raw)'!R2245*Lists!$H$89</f>
        <v>0</v>
      </c>
      <c r="U2295">
        <f>'Energy consumption (raw)'!S2245*Lists!$H$90</f>
        <v>0</v>
      </c>
      <c r="V2295">
        <f>'Energy consumption (raw)'!T2245*Lists!$H$91</f>
        <v>0</v>
      </c>
      <c r="W2295">
        <f>'Energy consumption (raw)'!U2245*Lists!$H$92</f>
        <v>0</v>
      </c>
      <c r="X2295">
        <f>'Energy consumption (raw)'!V2245*Lists!$H$93</f>
        <v>0</v>
      </c>
      <c r="Y2295">
        <f>'Energy consumption (raw)'!W2245*Lists!$H$94</f>
        <v>0</v>
      </c>
      <c r="Z2295">
        <f>'Energy consumption (raw)'!X2245*Lists!$H$96*1000000</f>
        <v>0</v>
      </c>
      <c r="AA2295">
        <f>'Energy consumption (raw)'!Y2245*Lists!$H$97</f>
        <v>0</v>
      </c>
      <c r="AB2295">
        <f>'Energy consumption (raw)'!Z2245*Lists!$H$96</f>
        <v>0</v>
      </c>
      <c r="AC2295">
        <f>'Energy consumption (raw)'!AA2245*Lists!$H$98</f>
        <v>0</v>
      </c>
      <c r="AD2295">
        <f>'Energy consumption (raw)'!AB2245*Lists!$H$99</f>
        <v>0</v>
      </c>
      <c r="AE2295">
        <f>'Energy consumption (raw)'!AC2245*Lists!$H$101</f>
        <v>0</v>
      </c>
      <c r="AF2295">
        <f>'Energy consumption (raw)'!AD2245*Lists!$H$101</f>
        <v>0</v>
      </c>
      <c r="AG2295">
        <f>'Energy consumption (raw)'!AE2245*Lists!$H$101</f>
        <v>0</v>
      </c>
      <c r="AH2295">
        <f>'Energy consumption (raw)'!AF2245*Lists!$H$100</f>
        <v>0</v>
      </c>
      <c r="AI2295" s="167">
        <f t="shared" si="154"/>
        <v>1205.1062993</v>
      </c>
      <c r="AJ2295" s="179">
        <f>'Energy consumption (raw)'!AG2245</f>
        <v>1205.1062993</v>
      </c>
      <c r="AK2295" s="179">
        <f>'Energy consumption (raw)'!AH2245</f>
        <v>1374</v>
      </c>
      <c r="AL2295">
        <f>IF(ROUND(AI2295,-3)=ROUND('Energy consumption (raw)'!AG2245,-3),1,0)</f>
        <v>1</v>
      </c>
      <c r="AM2295" s="179" t="str">
        <f>'Energy consumption (raw)'!AJ2245</f>
        <v>50. Ho Chi Minh</v>
      </c>
      <c r="AN2295">
        <f>VLOOKUP(AM2295,Lists!$F$9:$G$71,2,FALSE)</f>
        <v>1</v>
      </c>
    </row>
    <row r="2296" spans="2:40" x14ac:dyDescent="0.25">
      <c r="B2296" s="65" t="str">
        <f t="shared" si="152"/>
        <v>Industry2144</v>
      </c>
      <c r="C2296" s="179">
        <f>'Energy consumption (raw)'!B2246</f>
        <v>2144</v>
      </c>
      <c r="D2296" s="179">
        <f>'Energy consumption (raw)'!C2246</f>
        <v>0</v>
      </c>
      <c r="E2296" s="179">
        <f>'Energy consumption (raw)'!D2246</f>
        <v>0</v>
      </c>
      <c r="F2296" s="179" t="str">
        <f>'Energy consumption (raw)'!E2246</f>
        <v>Công nghiệp</v>
      </c>
      <c r="G2296" s="179" t="str">
        <f>'Energy consumption (raw)'!F2246</f>
        <v>Sản xuất sắt, thép</v>
      </c>
      <c r="H2296" s="179" t="str">
        <f>'Energy consumption (raw)'!G2246</f>
        <v>Industry</v>
      </c>
      <c r="I2296" s="179" t="str">
        <f>'Energy consumption (raw)'!I2246</f>
        <v>24 Manufacture of basic metals</v>
      </c>
      <c r="J2296" s="179" t="str">
        <f>INDEX(Sector!$E$6:$E$46,MATCH('Energy consumption (toe)'!I2296,Sector!$B$6:$B$46,FALSE))</f>
        <v>Manufacture of basic metals</v>
      </c>
      <c r="K2296" s="179">
        <f>IFERROR('Energy consumption (raw)'!J2246*Lists!$H$84,)</f>
        <v>2770.3986375000004</v>
      </c>
      <c r="L2296" s="179">
        <f>'Energy consumption (raw)'!K2246*Lists!$H$84</f>
        <v>2770.3986375000004</v>
      </c>
      <c r="M2296" s="179">
        <f>'Energy consumption (raw)'!L2246*Lists!$H$84</f>
        <v>0</v>
      </c>
      <c r="N2296" s="179">
        <f>'Energy consumption (raw)'!M2246*Lists!$H$84</f>
        <v>0</v>
      </c>
      <c r="O2296" s="178">
        <f t="shared" si="153"/>
        <v>2770.3986375000004</v>
      </c>
      <c r="P2296">
        <f>'Energy consumption (raw)'!N2246*Lists!$H$85</f>
        <v>0</v>
      </c>
      <c r="Q2296">
        <f>'Energy consumption (raw)'!O2246*Lists!$H$86</f>
        <v>0</v>
      </c>
      <c r="R2296">
        <f>'Energy consumption (raw)'!P2246*Lists!$H$87</f>
        <v>0</v>
      </c>
      <c r="S2296">
        <f>'Energy consumption (raw)'!Q2246*Lists!$H$88</f>
        <v>0</v>
      </c>
      <c r="T2296">
        <f>'Energy consumption (raw)'!R2246*Lists!$H$89</f>
        <v>0</v>
      </c>
      <c r="U2296">
        <f>'Energy consumption (raw)'!S2246*Lists!$H$90</f>
        <v>0</v>
      </c>
      <c r="V2296">
        <f>'Energy consumption (raw)'!T2246*Lists!$H$91</f>
        <v>0</v>
      </c>
      <c r="W2296">
        <f>'Energy consumption (raw)'!U2246*Lists!$H$92</f>
        <v>0</v>
      </c>
      <c r="X2296">
        <f>'Energy consumption (raw)'!V2246*Lists!$H$93</f>
        <v>0</v>
      </c>
      <c r="Y2296">
        <f>'Energy consumption (raw)'!W2246*Lists!$H$94</f>
        <v>0</v>
      </c>
      <c r="Z2296">
        <f>'Energy consumption (raw)'!X2246*Lists!$H$96*1000000</f>
        <v>0</v>
      </c>
      <c r="AA2296">
        <f>'Energy consumption (raw)'!Y2246*Lists!$H$97</f>
        <v>0</v>
      </c>
      <c r="AB2296">
        <f>'Energy consumption (raw)'!Z2246*Lists!$H$96</f>
        <v>0</v>
      </c>
      <c r="AC2296">
        <f>'Energy consumption (raw)'!AA2246*Lists!$H$98</f>
        <v>0</v>
      </c>
      <c r="AD2296">
        <f>'Energy consumption (raw)'!AB2246*Lists!$H$99</f>
        <v>0</v>
      </c>
      <c r="AE2296">
        <f>'Energy consumption (raw)'!AC2246*Lists!$H$101</f>
        <v>0</v>
      </c>
      <c r="AF2296">
        <f>'Energy consumption (raw)'!AD2246*Lists!$H$101</f>
        <v>0</v>
      </c>
      <c r="AG2296">
        <f>'Energy consumption (raw)'!AE2246*Lists!$H$101</f>
        <v>0</v>
      </c>
      <c r="AH2296">
        <f>'Energy consumption (raw)'!AF2246*Lists!$H$100</f>
        <v>0</v>
      </c>
      <c r="AI2296" s="167">
        <f t="shared" si="154"/>
        <v>2770.3986375000004</v>
      </c>
      <c r="AJ2296" s="179">
        <f>'Energy consumption (raw)'!AG2246</f>
        <v>2770.3986375000004</v>
      </c>
      <c r="AK2296" s="179">
        <f>'Energy consumption (raw)'!AH2246</f>
        <v>3846</v>
      </c>
      <c r="AL2296">
        <f>IF(ROUND(AI2296,-3)=ROUND('Energy consumption (raw)'!AG2246,-3),1,0)</f>
        <v>1</v>
      </c>
      <c r="AM2296" s="179" t="str">
        <f>'Energy consumption (raw)'!AJ2246</f>
        <v>50. Ho Chi Minh</v>
      </c>
      <c r="AN2296">
        <f>VLOOKUP(AM2296,Lists!$F$9:$G$71,2,FALSE)</f>
        <v>1</v>
      </c>
    </row>
    <row r="2297" spans="2:40" x14ac:dyDescent="0.25">
      <c r="B2297" s="65" t="str">
        <f t="shared" si="152"/>
        <v>Industry2145</v>
      </c>
      <c r="C2297" s="179">
        <f>'Energy consumption (raw)'!B2247</f>
        <v>2145</v>
      </c>
      <c r="D2297" s="179">
        <f>'Energy consumption (raw)'!C2247</f>
        <v>0</v>
      </c>
      <c r="E2297" s="179">
        <f>'Energy consumption (raw)'!D2247</f>
        <v>0</v>
      </c>
      <c r="F2297" s="179" t="str">
        <f>'Energy consumption (raw)'!E2247</f>
        <v>Công nghiệp</v>
      </c>
      <c r="G2297" s="179" t="str">
        <f>'Energy consumption (raw)'!F2247</f>
        <v>Sản xuất sản phẩm từ plastic</v>
      </c>
      <c r="H2297" s="179" t="str">
        <f>'Energy consumption (raw)'!G2247</f>
        <v>Industry</v>
      </c>
      <c r="I2297" s="179" t="str">
        <f>'Energy consumption (raw)'!I2247</f>
        <v>22 Manufacture of rubber and plastics products</v>
      </c>
      <c r="J2297" s="179" t="str">
        <f>INDEX(Sector!$E$6:$E$46,MATCH('Energy consumption (toe)'!I2297,Sector!$B$6:$B$46,FALSE))</f>
        <v>Manufacture of rubber and plastics products</v>
      </c>
      <c r="K2297" s="179">
        <f>IFERROR('Energy consumption (raw)'!J2247*Lists!$H$84,)</f>
        <v>0</v>
      </c>
      <c r="L2297" s="179">
        <f>'Energy consumption (raw)'!K2247*Lists!$H$84</f>
        <v>1128.8810192000001</v>
      </c>
      <c r="M2297" s="179">
        <f>'Energy consumption (raw)'!L2247*Lists!$H$84</f>
        <v>0</v>
      </c>
      <c r="N2297" s="179">
        <f>'Energy consumption (raw)'!M2247*Lists!$H$84</f>
        <v>0</v>
      </c>
      <c r="O2297" s="178">
        <f t="shared" si="153"/>
        <v>1128.8810192000001</v>
      </c>
      <c r="P2297">
        <f>'Energy consumption (raw)'!N2247*Lists!$H$85</f>
        <v>0</v>
      </c>
      <c r="Q2297">
        <f>'Energy consumption (raw)'!O2247*Lists!$H$86</f>
        <v>0</v>
      </c>
      <c r="R2297">
        <f>'Energy consumption (raw)'!P2247*Lists!$H$87</f>
        <v>0</v>
      </c>
      <c r="S2297">
        <f>'Energy consumption (raw)'!Q2247*Lists!$H$88</f>
        <v>0</v>
      </c>
      <c r="T2297">
        <f>'Energy consumption (raw)'!R2247*Lists!$H$89</f>
        <v>0</v>
      </c>
      <c r="U2297">
        <f>'Energy consumption (raw)'!S2247*Lists!$H$90</f>
        <v>0</v>
      </c>
      <c r="V2297">
        <f>'Energy consumption (raw)'!T2247*Lists!$H$91</f>
        <v>0</v>
      </c>
      <c r="W2297">
        <f>'Energy consumption (raw)'!U2247*Lists!$H$92</f>
        <v>0</v>
      </c>
      <c r="X2297">
        <f>'Energy consumption (raw)'!V2247*Lists!$H$93</f>
        <v>0</v>
      </c>
      <c r="Y2297">
        <f>'Energy consumption (raw)'!W2247*Lists!$H$94</f>
        <v>0</v>
      </c>
      <c r="Z2297">
        <f>'Energy consumption (raw)'!X2247*Lists!$H$96*1000000</f>
        <v>0</v>
      </c>
      <c r="AA2297">
        <f>'Energy consumption (raw)'!Y2247*Lists!$H$97</f>
        <v>0</v>
      </c>
      <c r="AB2297">
        <f>'Energy consumption (raw)'!Z2247*Lists!$H$96</f>
        <v>0</v>
      </c>
      <c r="AC2297">
        <f>'Energy consumption (raw)'!AA2247*Lists!$H$98</f>
        <v>0</v>
      </c>
      <c r="AD2297">
        <f>'Energy consumption (raw)'!AB2247*Lists!$H$99</f>
        <v>0</v>
      </c>
      <c r="AE2297">
        <f>'Energy consumption (raw)'!AC2247*Lists!$H$101</f>
        <v>0</v>
      </c>
      <c r="AF2297">
        <f>'Energy consumption (raw)'!AD2247*Lists!$H$101</f>
        <v>0</v>
      </c>
      <c r="AG2297">
        <f>'Energy consumption (raw)'!AE2247*Lists!$H$101</f>
        <v>0</v>
      </c>
      <c r="AH2297">
        <f>'Energy consumption (raw)'!AF2247*Lists!$H$100</f>
        <v>0</v>
      </c>
      <c r="AI2297" s="167">
        <f t="shared" si="154"/>
        <v>1128.8810192000001</v>
      </c>
      <c r="AJ2297" s="179">
        <f>'Energy consumption (raw)'!AG2247</f>
        <v>1128.8810192000001</v>
      </c>
      <c r="AK2297" s="179">
        <f>'Energy consumption (raw)'!AH2247</f>
        <v>1002</v>
      </c>
      <c r="AL2297">
        <f>IF(ROUND(AI2297,-3)=ROUND('Energy consumption (raw)'!AG2247,-3),1,0)</f>
        <v>1</v>
      </c>
      <c r="AM2297" s="179" t="str">
        <f>'Energy consumption (raw)'!AJ2247</f>
        <v>50. Ho Chi Minh</v>
      </c>
      <c r="AN2297">
        <f>VLOOKUP(AM2297,Lists!$F$9:$G$71,2,FALSE)</f>
        <v>1</v>
      </c>
    </row>
    <row r="2298" spans="2:40" x14ac:dyDescent="0.25">
      <c r="B2298" s="65" t="str">
        <f t="shared" si="152"/>
        <v>Industry2146</v>
      </c>
      <c r="C2298" s="179">
        <f>'Energy consumption (raw)'!B2248</f>
        <v>2146</v>
      </c>
      <c r="D2298" s="179">
        <f>'Energy consumption (raw)'!C2248</f>
        <v>0</v>
      </c>
      <c r="E2298" s="179">
        <f>'Energy consumption (raw)'!D2248</f>
        <v>0</v>
      </c>
      <c r="F2298" s="179" t="str">
        <f>'Energy consumption (raw)'!E2248</f>
        <v>Công nghiệp</v>
      </c>
      <c r="G2298" s="179" t="str">
        <f>'Energy consumption (raw)'!F2248</f>
        <v>Chế biến, bảo quản thuỷ sản và các sản phẩm từ thuỷ sản</v>
      </c>
      <c r="H2298" s="179" t="str">
        <f>'Energy consumption (raw)'!G2248</f>
        <v>Industry</v>
      </c>
      <c r="I2298" s="179" t="str">
        <f>'Energy consumption (raw)'!I2248</f>
        <v>10 Manufacture of food products</v>
      </c>
      <c r="J2298" s="179" t="str">
        <f>INDEX(Sector!$E$6:$E$46,MATCH('Energy consumption (toe)'!I2298,Sector!$B$6:$B$46,FALSE))</f>
        <v>Manufacture of food products</v>
      </c>
      <c r="K2298" s="179">
        <f>IFERROR('Energy consumption (raw)'!J2248*Lists!$H$84,)</f>
        <v>0</v>
      </c>
      <c r="L2298" s="179">
        <f>'Energy consumption (raw)'!K2248*Lists!$H$84</f>
        <v>1303.0676661</v>
      </c>
      <c r="M2298" s="179">
        <f>'Energy consumption (raw)'!L2248*Lists!$H$84</f>
        <v>0</v>
      </c>
      <c r="N2298" s="179">
        <f>'Energy consumption (raw)'!M2248*Lists!$H$84</f>
        <v>0</v>
      </c>
      <c r="O2298" s="178">
        <f t="shared" si="153"/>
        <v>1303.0676661</v>
      </c>
      <c r="P2298">
        <f>'Energy consumption (raw)'!N2248*Lists!$H$85</f>
        <v>0</v>
      </c>
      <c r="Q2298">
        <f>'Energy consumption (raw)'!O2248*Lists!$H$86</f>
        <v>0</v>
      </c>
      <c r="R2298">
        <f>'Energy consumption (raw)'!P2248*Lists!$H$87</f>
        <v>0</v>
      </c>
      <c r="S2298">
        <f>'Energy consumption (raw)'!Q2248*Lists!$H$88</f>
        <v>0</v>
      </c>
      <c r="T2298">
        <f>'Energy consumption (raw)'!R2248*Lists!$H$89</f>
        <v>83.64</v>
      </c>
      <c r="U2298">
        <f>'Energy consumption (raw)'!S2248*Lists!$H$90</f>
        <v>0</v>
      </c>
      <c r="V2298">
        <f>'Energy consumption (raw)'!T2248*Lists!$H$91</f>
        <v>0</v>
      </c>
      <c r="W2298">
        <f>'Energy consumption (raw)'!U2248*Lists!$H$92</f>
        <v>0</v>
      </c>
      <c r="X2298">
        <f>'Energy consumption (raw)'!V2248*Lists!$H$93</f>
        <v>16.275000000000002</v>
      </c>
      <c r="Y2298">
        <f>'Energy consumption (raw)'!W2248*Lists!$H$94</f>
        <v>0</v>
      </c>
      <c r="Z2298">
        <f>'Energy consumption (raw)'!X2248*Lists!$H$96*1000000</f>
        <v>0</v>
      </c>
      <c r="AA2298">
        <f>'Energy consumption (raw)'!Y2248*Lists!$H$97</f>
        <v>29.430000000000003</v>
      </c>
      <c r="AB2298">
        <f>'Energy consumption (raw)'!Z2248*Lists!$H$96</f>
        <v>0</v>
      </c>
      <c r="AC2298">
        <f>'Energy consumption (raw)'!AA2248*Lists!$H$98</f>
        <v>0</v>
      </c>
      <c r="AD2298">
        <f>'Energy consumption (raw)'!AB2248*Lists!$H$99</f>
        <v>0</v>
      </c>
      <c r="AE2298">
        <f>'Energy consumption (raw)'!AC2248*Lists!$H$101</f>
        <v>0</v>
      </c>
      <c r="AF2298">
        <f>'Energy consumption (raw)'!AD2248*Lists!$H$101</f>
        <v>0</v>
      </c>
      <c r="AG2298">
        <f>'Energy consumption (raw)'!AE2248*Lists!$H$101</f>
        <v>0</v>
      </c>
      <c r="AH2298">
        <f>'Energy consumption (raw)'!AF2248*Lists!$H$100</f>
        <v>0</v>
      </c>
      <c r="AI2298" s="167">
        <f t="shared" si="154"/>
        <v>1432.4126661000003</v>
      </c>
      <c r="AJ2298" s="179">
        <f>'Energy consumption (raw)'!AG2248</f>
        <v>1432.4126661000003</v>
      </c>
      <c r="AK2298" s="179">
        <f>'Energy consumption (raw)'!AH2248</f>
        <v>1506</v>
      </c>
      <c r="AL2298">
        <f>IF(ROUND(AI2298,-3)=ROUND('Energy consumption (raw)'!AG2248,-3),1,0)</f>
        <v>1</v>
      </c>
      <c r="AM2298" s="179" t="str">
        <f>'Energy consumption (raw)'!AJ2248</f>
        <v>50. Ho Chi Minh</v>
      </c>
      <c r="AN2298">
        <f>VLOOKUP(AM2298,Lists!$F$9:$G$71,2,FALSE)</f>
        <v>1</v>
      </c>
    </row>
    <row r="2299" spans="2:40" x14ac:dyDescent="0.25">
      <c r="B2299" s="65" t="str">
        <f t="shared" si="152"/>
        <v>Industry2147</v>
      </c>
      <c r="C2299" s="179">
        <f>'Energy consumption (raw)'!B2249</f>
        <v>2147</v>
      </c>
      <c r="D2299" s="179">
        <f>'Energy consumption (raw)'!C2249</f>
        <v>0</v>
      </c>
      <c r="E2299" s="179">
        <f>'Energy consumption (raw)'!D2249</f>
        <v>0</v>
      </c>
      <c r="F2299" s="179" t="str">
        <f>'Energy consumption (raw)'!E2249</f>
        <v>Công nghiệp</v>
      </c>
      <c r="G2299" s="179" t="str">
        <f>'Energy consumption (raw)'!F2249</f>
        <v>Sản xuất sắt, thép</v>
      </c>
      <c r="H2299" s="179" t="str">
        <f>'Energy consumption (raw)'!G2249</f>
        <v>Industry</v>
      </c>
      <c r="I2299" s="179" t="str">
        <f>'Energy consumption (raw)'!I2249</f>
        <v>24 Manufacture of basic metals</v>
      </c>
      <c r="J2299" s="179" t="str">
        <f>INDEX(Sector!$E$6:$E$46,MATCH('Energy consumption (toe)'!I2299,Sector!$B$6:$B$46,FALSE))</f>
        <v>Manufacture of basic metals</v>
      </c>
      <c r="K2299" s="179">
        <f>IFERROR('Energy consumption (raw)'!J2249*Lists!$H$84,)</f>
        <v>0</v>
      </c>
      <c r="L2299" s="179">
        <f>'Energy consumption (raw)'!K2249*Lists!$H$84</f>
        <v>1663.0694708000001</v>
      </c>
      <c r="M2299" s="179">
        <f>'Energy consumption (raw)'!L2249*Lists!$H$84</f>
        <v>0</v>
      </c>
      <c r="N2299" s="179">
        <f>'Energy consumption (raw)'!M2249*Lists!$H$84</f>
        <v>0</v>
      </c>
      <c r="O2299" s="178">
        <f t="shared" si="153"/>
        <v>1663.0694708000001</v>
      </c>
      <c r="P2299">
        <f>'Energy consumption (raw)'!N2249*Lists!$H$85</f>
        <v>0</v>
      </c>
      <c r="Q2299">
        <f>'Energy consumption (raw)'!O2249*Lists!$H$86</f>
        <v>0</v>
      </c>
      <c r="R2299">
        <f>'Energy consumption (raw)'!P2249*Lists!$H$87</f>
        <v>0</v>
      </c>
      <c r="S2299">
        <f>'Energy consumption (raw)'!Q2249*Lists!$H$88</f>
        <v>0</v>
      </c>
      <c r="T2299">
        <f>'Energy consumption (raw)'!R2249*Lists!$H$89</f>
        <v>0</v>
      </c>
      <c r="U2299">
        <f>'Energy consumption (raw)'!S2249*Lists!$H$90</f>
        <v>0</v>
      </c>
      <c r="V2299">
        <f>'Energy consumption (raw)'!T2249*Lists!$H$91</f>
        <v>0</v>
      </c>
      <c r="W2299">
        <f>'Energy consumption (raw)'!U2249*Lists!$H$92</f>
        <v>0</v>
      </c>
      <c r="X2299">
        <f>'Energy consumption (raw)'!V2249*Lists!$H$93</f>
        <v>0</v>
      </c>
      <c r="Y2299">
        <f>'Energy consumption (raw)'!W2249*Lists!$H$94</f>
        <v>0</v>
      </c>
      <c r="Z2299">
        <f>'Energy consumption (raw)'!X2249*Lists!$H$96*1000000</f>
        <v>0</v>
      </c>
      <c r="AA2299">
        <f>'Energy consumption (raw)'!Y2249*Lists!$H$97</f>
        <v>0</v>
      </c>
      <c r="AB2299">
        <f>'Energy consumption (raw)'!Z2249*Lists!$H$96</f>
        <v>0</v>
      </c>
      <c r="AC2299">
        <f>'Energy consumption (raw)'!AA2249*Lists!$H$98</f>
        <v>0</v>
      </c>
      <c r="AD2299">
        <f>'Energy consumption (raw)'!AB2249*Lists!$H$99</f>
        <v>0</v>
      </c>
      <c r="AE2299">
        <f>'Energy consumption (raw)'!AC2249*Lists!$H$101</f>
        <v>0</v>
      </c>
      <c r="AF2299">
        <f>'Energy consumption (raw)'!AD2249*Lists!$H$101</f>
        <v>0</v>
      </c>
      <c r="AG2299">
        <f>'Energy consumption (raw)'!AE2249*Lists!$H$101</f>
        <v>0</v>
      </c>
      <c r="AH2299">
        <f>'Energy consumption (raw)'!AF2249*Lists!$H$100</f>
        <v>0</v>
      </c>
      <c r="AI2299" s="167">
        <f t="shared" si="154"/>
        <v>1663.0694708000001</v>
      </c>
      <c r="AJ2299" s="179">
        <f>'Energy consumption (raw)'!AG2249</f>
        <v>1663.0694708000001</v>
      </c>
      <c r="AK2299" s="179">
        <f>'Energy consumption (raw)'!AH2249</f>
        <v>1912</v>
      </c>
      <c r="AL2299">
        <f>IF(ROUND(AI2299,-3)=ROUND('Energy consumption (raw)'!AG2249,-3),1,0)</f>
        <v>1</v>
      </c>
      <c r="AM2299" s="179" t="str">
        <f>'Energy consumption (raw)'!AJ2249</f>
        <v>50. Ho Chi Minh</v>
      </c>
      <c r="AN2299">
        <f>VLOOKUP(AM2299,Lists!$F$9:$G$71,2,FALSE)</f>
        <v>1</v>
      </c>
    </row>
    <row r="2300" spans="2:40" x14ac:dyDescent="0.25">
      <c r="B2300" s="65" t="str">
        <f t="shared" si="152"/>
        <v>Industry2148</v>
      </c>
      <c r="C2300" s="179">
        <f>'Energy consumption (raw)'!B2250</f>
        <v>2148</v>
      </c>
      <c r="D2300" s="179">
        <f>'Energy consumption (raw)'!C2250</f>
        <v>0</v>
      </c>
      <c r="E2300" s="179">
        <f>'Energy consumption (raw)'!D2250</f>
        <v>0</v>
      </c>
      <c r="F2300" s="179" t="str">
        <f>'Energy consumption (raw)'!E2250</f>
        <v>Công nghiệp</v>
      </c>
      <c r="G2300" s="179" t="str">
        <f>'Energy consumption (raw)'!F2250</f>
        <v>Sản xuất trang phục, nhuộm da lông thú (may mặc)</v>
      </c>
      <c r="H2300" s="179" t="str">
        <f>'Energy consumption (raw)'!G2250</f>
        <v>Industry</v>
      </c>
      <c r="I2300" s="179" t="str">
        <f>'Energy consumption (raw)'!I2250</f>
        <v>14 Manufacture of wearing apparel</v>
      </c>
      <c r="J2300" s="179" t="str">
        <f>INDEX(Sector!$E$6:$E$46,MATCH('Energy consumption (toe)'!I2300,Sector!$B$6:$B$46,FALSE))</f>
        <v>Manufacture of wearing apparel</v>
      </c>
      <c r="K2300" s="179">
        <f>IFERROR('Energy consumption (raw)'!J2250*Lists!$H$84,)</f>
        <v>0</v>
      </c>
      <c r="L2300" s="179">
        <f>'Energy consumption (raw)'!K2250*Lists!$H$84</f>
        <v>1745.3028843000002</v>
      </c>
      <c r="M2300" s="179">
        <f>'Energy consumption (raw)'!L2250*Lists!$H$84</f>
        <v>0</v>
      </c>
      <c r="N2300" s="179">
        <f>'Energy consumption (raw)'!M2250*Lists!$H$84</f>
        <v>0</v>
      </c>
      <c r="O2300" s="178">
        <f t="shared" si="153"/>
        <v>1745.3028843000002</v>
      </c>
      <c r="P2300">
        <f>'Energy consumption (raw)'!N2250*Lists!$H$85</f>
        <v>0</v>
      </c>
      <c r="Q2300">
        <f>'Energy consumption (raw)'!O2250*Lists!$H$86</f>
        <v>0</v>
      </c>
      <c r="R2300">
        <f>'Energy consumption (raw)'!P2250*Lists!$H$87</f>
        <v>0</v>
      </c>
      <c r="S2300">
        <f>'Energy consumption (raw)'!Q2250*Lists!$H$88</f>
        <v>0</v>
      </c>
      <c r="T2300">
        <f>'Energy consumption (raw)'!R2250*Lists!$H$89</f>
        <v>0</v>
      </c>
      <c r="U2300">
        <f>'Energy consumption (raw)'!S2250*Lists!$H$90</f>
        <v>0</v>
      </c>
      <c r="V2300">
        <f>'Energy consumption (raw)'!T2250*Lists!$H$91</f>
        <v>0</v>
      </c>
      <c r="W2300">
        <f>'Energy consumption (raw)'!U2250*Lists!$H$92</f>
        <v>0</v>
      </c>
      <c r="X2300">
        <f>'Energy consumption (raw)'!V2250*Lists!$H$93</f>
        <v>0</v>
      </c>
      <c r="Y2300">
        <f>'Energy consumption (raw)'!W2250*Lists!$H$94</f>
        <v>0</v>
      </c>
      <c r="Z2300">
        <f>'Energy consumption (raw)'!X2250*Lists!$H$96*1000000</f>
        <v>0</v>
      </c>
      <c r="AA2300">
        <f>'Energy consumption (raw)'!Y2250*Lists!$H$97</f>
        <v>0</v>
      </c>
      <c r="AB2300">
        <f>'Energy consumption (raw)'!Z2250*Lists!$H$96</f>
        <v>0</v>
      </c>
      <c r="AC2300">
        <f>'Energy consumption (raw)'!AA2250*Lists!$H$98</f>
        <v>0</v>
      </c>
      <c r="AD2300">
        <f>'Energy consumption (raw)'!AB2250*Lists!$H$99</f>
        <v>0</v>
      </c>
      <c r="AE2300">
        <f>'Energy consumption (raw)'!AC2250*Lists!$H$101</f>
        <v>0</v>
      </c>
      <c r="AF2300">
        <f>'Energy consumption (raw)'!AD2250*Lists!$H$101</f>
        <v>0</v>
      </c>
      <c r="AG2300">
        <f>'Energy consumption (raw)'!AE2250*Lists!$H$101</f>
        <v>0</v>
      </c>
      <c r="AH2300">
        <f>'Energy consumption (raw)'!AF2250*Lists!$H$100</f>
        <v>0</v>
      </c>
      <c r="AI2300" s="167">
        <f t="shared" si="154"/>
        <v>1745.3028843000002</v>
      </c>
      <c r="AJ2300" s="179">
        <f>'Energy consumption (raw)'!AG2250</f>
        <v>1745.3028843000002</v>
      </c>
      <c r="AK2300" s="179">
        <f>'Energy consumption (raw)'!AH2250</f>
        <v>2638</v>
      </c>
      <c r="AL2300">
        <f>IF(ROUND(AI2300,-3)=ROUND('Energy consumption (raw)'!AG2250,-3),1,0)</f>
        <v>1</v>
      </c>
      <c r="AM2300" s="179" t="str">
        <f>'Energy consumption (raw)'!AJ2250</f>
        <v>50. Ho Chi Minh</v>
      </c>
      <c r="AN2300">
        <f>VLOOKUP(AM2300,Lists!$F$9:$G$71,2,FALSE)</f>
        <v>1</v>
      </c>
    </row>
    <row r="2301" spans="2:40" x14ac:dyDescent="0.25">
      <c r="B2301" s="65" t="str">
        <f t="shared" ref="B2301:B2364" si="155">H2301&amp;C2301</f>
        <v>Industry2149</v>
      </c>
      <c r="C2301" s="179">
        <f>'Energy consumption (raw)'!B2251</f>
        <v>2149</v>
      </c>
      <c r="D2301" s="179">
        <f>'Energy consumption (raw)'!C2251</f>
        <v>0</v>
      </c>
      <c r="E2301" s="179">
        <f>'Energy consumption (raw)'!D2251</f>
        <v>0</v>
      </c>
      <c r="F2301" s="179" t="str">
        <f>'Energy consumption (raw)'!E2251</f>
        <v>Công nghiệp</v>
      </c>
      <c r="G2301" s="179" t="str">
        <f>'Energy consumption (raw)'!F2251</f>
        <v>Buôn bán và xử lí làm sạch các sản phẩm dệt, lông thú</v>
      </c>
      <c r="H2301" s="179" t="str">
        <f>'Energy consumption (raw)'!G2251</f>
        <v>Industry</v>
      </c>
      <c r="I2301" s="179" t="str">
        <f>'Energy consumption (raw)'!I2251</f>
        <v>13 Manufacture of textiles</v>
      </c>
      <c r="J2301" s="179" t="str">
        <f>INDEX(Sector!$E$6:$E$46,MATCH('Energy consumption (toe)'!I2301,Sector!$B$6:$B$46,FALSE))</f>
        <v>Manufacture of textiles</v>
      </c>
      <c r="K2301" s="179">
        <f>IFERROR('Energy consumption (raw)'!J2251*Lists!$H$84,)</f>
        <v>2674.5257212000001</v>
      </c>
      <c r="L2301" s="179">
        <f>'Energy consumption (raw)'!K2251*Lists!$H$84</f>
        <v>3136.7563678000001</v>
      </c>
      <c r="M2301" s="179">
        <f>'Energy consumption (raw)'!L2251*Lists!$H$84</f>
        <v>0</v>
      </c>
      <c r="N2301" s="179">
        <f>'Energy consumption (raw)'!M2251*Lists!$H$84</f>
        <v>0</v>
      </c>
      <c r="O2301" s="178">
        <f t="shared" ref="O2301:O2364" si="156">IF(L2301=0,K2301,L2301)</f>
        <v>3136.7563678000001</v>
      </c>
      <c r="P2301">
        <f>'Energy consumption (raw)'!N2251*Lists!$H$85</f>
        <v>0</v>
      </c>
      <c r="Q2301">
        <f>'Energy consumption (raw)'!O2251*Lists!$H$86</f>
        <v>0</v>
      </c>
      <c r="R2301">
        <f>'Energy consumption (raw)'!P2251*Lists!$H$87</f>
        <v>0</v>
      </c>
      <c r="S2301">
        <f>'Energy consumption (raw)'!Q2251*Lists!$H$88</f>
        <v>0</v>
      </c>
      <c r="T2301">
        <f>'Energy consumption (raw)'!R2251*Lists!$H$89</f>
        <v>0</v>
      </c>
      <c r="U2301">
        <f>'Energy consumption (raw)'!S2251*Lists!$H$90</f>
        <v>0</v>
      </c>
      <c r="V2301">
        <f>'Energy consumption (raw)'!T2251*Lists!$H$91</f>
        <v>0</v>
      </c>
      <c r="W2301">
        <f>'Energy consumption (raw)'!U2251*Lists!$H$92</f>
        <v>0</v>
      </c>
      <c r="X2301">
        <f>'Energy consumption (raw)'!V2251*Lists!$H$93</f>
        <v>0</v>
      </c>
      <c r="Y2301">
        <f>'Energy consumption (raw)'!W2251*Lists!$H$94</f>
        <v>0</v>
      </c>
      <c r="Z2301">
        <f>'Energy consumption (raw)'!X2251*Lists!$H$96*1000000</f>
        <v>0</v>
      </c>
      <c r="AA2301">
        <f>'Energy consumption (raw)'!Y2251*Lists!$H$97</f>
        <v>0</v>
      </c>
      <c r="AB2301">
        <f>'Energy consumption (raw)'!Z2251*Lists!$H$96</f>
        <v>0</v>
      </c>
      <c r="AC2301">
        <f>'Energy consumption (raw)'!AA2251*Lists!$H$98</f>
        <v>0</v>
      </c>
      <c r="AD2301">
        <f>'Energy consumption (raw)'!AB2251*Lists!$H$99</f>
        <v>0</v>
      </c>
      <c r="AE2301">
        <f>'Energy consumption (raw)'!AC2251*Lists!$H$101</f>
        <v>0</v>
      </c>
      <c r="AF2301">
        <f>'Energy consumption (raw)'!AD2251*Lists!$H$101</f>
        <v>0</v>
      </c>
      <c r="AG2301">
        <f>'Energy consumption (raw)'!AE2251*Lists!$H$101</f>
        <v>0</v>
      </c>
      <c r="AH2301">
        <f>'Energy consumption (raw)'!AF2251*Lists!$H$100</f>
        <v>0</v>
      </c>
      <c r="AI2301" s="167">
        <f t="shared" ref="AI2301:AI2364" si="157">IF(SUM(O2301:AH2301)=0,AJ2301,SUM(O2301:AH2301))</f>
        <v>3136.7563678000001</v>
      </c>
      <c r="AJ2301" s="179">
        <f>'Energy consumption (raw)'!AG2251</f>
        <v>3136.7563678000001</v>
      </c>
      <c r="AK2301" s="179">
        <f>'Energy consumption (raw)'!AH2251</f>
        <v>2706.6287620000003</v>
      </c>
      <c r="AL2301">
        <f>IF(ROUND(AI2301,-3)=ROUND('Energy consumption (raw)'!AG2251,-3),1,0)</f>
        <v>1</v>
      </c>
      <c r="AM2301" s="179" t="str">
        <f>'Energy consumption (raw)'!AJ2251</f>
        <v>50. Ho Chi Minh</v>
      </c>
      <c r="AN2301">
        <f>VLOOKUP(AM2301,Lists!$F$9:$G$71,2,FALSE)</f>
        <v>1</v>
      </c>
    </row>
    <row r="2302" spans="2:40" x14ac:dyDescent="0.25">
      <c r="B2302" s="65" t="str">
        <f t="shared" si="155"/>
        <v>Industry2150</v>
      </c>
      <c r="C2302" s="179">
        <f>'Energy consumption (raw)'!B2252</f>
        <v>2150</v>
      </c>
      <c r="D2302" s="179">
        <f>'Energy consumption (raw)'!C2252</f>
        <v>0</v>
      </c>
      <c r="E2302" s="179">
        <f>'Energy consumption (raw)'!D2252</f>
        <v>0</v>
      </c>
      <c r="F2302" s="179" t="str">
        <f>'Energy consumption (raw)'!E2252</f>
        <v>Công nghiệp</v>
      </c>
      <c r="G2302" s="179" t="str">
        <f>'Energy consumption (raw)'!F2252</f>
        <v>Sản xuất khác chưa biết phân vào đâu</v>
      </c>
      <c r="H2302" s="179" t="str">
        <f>'Energy consumption (raw)'!G2252</f>
        <v>Industry</v>
      </c>
      <c r="I2302" s="179" t="str">
        <f>'Energy consumption (raw)'!I2252</f>
        <v>32 Other manufacturing</v>
      </c>
      <c r="J2302" s="179" t="str">
        <f>INDEX(Sector!$E$6:$E$46,MATCH('Energy consumption (toe)'!I2302,Sector!$B$6:$B$46,FALSE))</f>
        <v>Other manufacturing</v>
      </c>
      <c r="K2302" s="179">
        <f>IFERROR('Energy consumption (raw)'!J2252*Lists!$H$84,)</f>
        <v>0</v>
      </c>
      <c r="L2302" s="179">
        <f>'Energy consumption (raw)'!K2252*Lists!$H$84</f>
        <v>2571.5259965</v>
      </c>
      <c r="M2302" s="179">
        <f>'Energy consumption (raw)'!L2252*Lists!$H$84</f>
        <v>0</v>
      </c>
      <c r="N2302" s="179">
        <f>'Energy consumption (raw)'!M2252*Lists!$H$84</f>
        <v>0</v>
      </c>
      <c r="O2302" s="178">
        <f t="shared" si="156"/>
        <v>2571.5259965</v>
      </c>
      <c r="P2302">
        <f>'Energy consumption (raw)'!N2252*Lists!$H$85</f>
        <v>0</v>
      </c>
      <c r="Q2302">
        <f>'Energy consumption (raw)'!O2252*Lists!$H$86</f>
        <v>0</v>
      </c>
      <c r="R2302">
        <f>'Energy consumption (raw)'!P2252*Lists!$H$87</f>
        <v>0</v>
      </c>
      <c r="S2302">
        <f>'Energy consumption (raw)'!Q2252*Lists!$H$88</f>
        <v>0</v>
      </c>
      <c r="T2302">
        <f>'Energy consumption (raw)'!R2252*Lists!$H$89</f>
        <v>0</v>
      </c>
      <c r="U2302">
        <f>'Energy consumption (raw)'!S2252*Lists!$H$90</f>
        <v>0</v>
      </c>
      <c r="V2302">
        <f>'Energy consumption (raw)'!T2252*Lists!$H$91</f>
        <v>0</v>
      </c>
      <c r="W2302">
        <f>'Energy consumption (raw)'!U2252*Lists!$H$92</f>
        <v>0</v>
      </c>
      <c r="X2302">
        <f>'Energy consumption (raw)'!V2252*Lists!$H$93</f>
        <v>0</v>
      </c>
      <c r="Y2302">
        <f>'Energy consumption (raw)'!W2252*Lists!$H$94</f>
        <v>0</v>
      </c>
      <c r="Z2302">
        <f>'Energy consumption (raw)'!X2252*Lists!$H$96*1000000</f>
        <v>0</v>
      </c>
      <c r="AA2302">
        <f>'Energy consumption (raw)'!Y2252*Lists!$H$97</f>
        <v>0</v>
      </c>
      <c r="AB2302">
        <f>'Energy consumption (raw)'!Z2252*Lists!$H$96</f>
        <v>0</v>
      </c>
      <c r="AC2302">
        <f>'Energy consumption (raw)'!AA2252*Lists!$H$98</f>
        <v>0</v>
      </c>
      <c r="AD2302">
        <f>'Energy consumption (raw)'!AB2252*Lists!$H$99</f>
        <v>0</v>
      </c>
      <c r="AE2302">
        <f>'Energy consumption (raw)'!AC2252*Lists!$H$101</f>
        <v>0</v>
      </c>
      <c r="AF2302">
        <f>'Energy consumption (raw)'!AD2252*Lists!$H$101</f>
        <v>0</v>
      </c>
      <c r="AG2302">
        <f>'Energy consumption (raw)'!AE2252*Lists!$H$101</f>
        <v>0</v>
      </c>
      <c r="AH2302">
        <f>'Energy consumption (raw)'!AF2252*Lists!$H$100</f>
        <v>0</v>
      </c>
      <c r="AI2302" s="167">
        <f t="shared" si="157"/>
        <v>2571.5259965</v>
      </c>
      <c r="AJ2302" s="179">
        <f>'Energy consumption (raw)'!AG2252</f>
        <v>2571.5259965</v>
      </c>
      <c r="AK2302" s="179">
        <f>'Energy consumption (raw)'!AH2252</f>
        <v>1791.2017338000001</v>
      </c>
      <c r="AL2302">
        <f>IF(ROUND(AI2302,-3)=ROUND('Energy consumption (raw)'!AG2252,-3),1,0)</f>
        <v>1</v>
      </c>
      <c r="AM2302" s="179" t="str">
        <f>'Energy consumption (raw)'!AJ2252</f>
        <v>50. Ho Chi Minh</v>
      </c>
      <c r="AN2302">
        <f>VLOOKUP(AM2302,Lists!$F$9:$G$71,2,FALSE)</f>
        <v>1</v>
      </c>
    </row>
    <row r="2303" spans="2:40" x14ac:dyDescent="0.25">
      <c r="B2303" s="65" t="str">
        <f t="shared" si="155"/>
        <v>Industry2151</v>
      </c>
      <c r="C2303" s="179">
        <f>'Energy consumption (raw)'!B2253</f>
        <v>2151</v>
      </c>
      <c r="D2303" s="179">
        <f>'Energy consumption (raw)'!C2253</f>
        <v>0</v>
      </c>
      <c r="E2303" s="179">
        <f>'Energy consumption (raw)'!D2253</f>
        <v>0</v>
      </c>
      <c r="F2303" s="179" t="str">
        <f>'Energy consumption (raw)'!E2253</f>
        <v>Công nghiệp</v>
      </c>
      <c r="G2303" s="179" t="str">
        <f>'Energy consumption (raw)'!F2253</f>
        <v>Sãn xuất linh kiện điện tử</v>
      </c>
      <c r="H2303" s="179" t="str">
        <f>'Energy consumption (raw)'!G2253</f>
        <v>Industry</v>
      </c>
      <c r="I2303" s="179" t="str">
        <f>'Energy consumption (raw)'!I2253</f>
        <v>26 Manufacture of computer, electronic and optical products</v>
      </c>
      <c r="J2303" s="179" t="str">
        <f>INDEX(Sector!$E$6:$E$46,MATCH('Energy consumption (toe)'!I2303,Sector!$B$6:$B$46,FALSE))</f>
        <v>Manufacture of computer, electronic and optical products</v>
      </c>
      <c r="K2303" s="179">
        <f>IFERROR('Energy consumption (raw)'!J2253*Lists!$H$84,)</f>
        <v>1986.4955406000001</v>
      </c>
      <c r="L2303" s="179">
        <f>'Energy consumption (raw)'!K2253*Lists!$H$84</f>
        <v>1986.4955406000001</v>
      </c>
      <c r="M2303" s="179">
        <f>'Energy consumption (raw)'!L2253*Lists!$H$84</f>
        <v>0</v>
      </c>
      <c r="N2303" s="179">
        <f>'Energy consumption (raw)'!M2253*Lists!$H$84</f>
        <v>0</v>
      </c>
      <c r="O2303" s="178">
        <f t="shared" si="156"/>
        <v>1986.4955406000001</v>
      </c>
      <c r="P2303">
        <f>'Energy consumption (raw)'!N2253*Lists!$H$85</f>
        <v>0</v>
      </c>
      <c r="Q2303">
        <f>'Energy consumption (raw)'!O2253*Lists!$H$86</f>
        <v>0</v>
      </c>
      <c r="R2303">
        <f>'Energy consumption (raw)'!P2253*Lists!$H$87</f>
        <v>0</v>
      </c>
      <c r="S2303">
        <f>'Energy consumption (raw)'!Q2253*Lists!$H$88</f>
        <v>0</v>
      </c>
      <c r="T2303">
        <f>'Energy consumption (raw)'!R2253*Lists!$H$89</f>
        <v>0</v>
      </c>
      <c r="U2303">
        <f>'Energy consumption (raw)'!S2253*Lists!$H$90</f>
        <v>0</v>
      </c>
      <c r="V2303">
        <f>'Energy consumption (raw)'!T2253*Lists!$H$91</f>
        <v>0</v>
      </c>
      <c r="W2303">
        <f>'Energy consumption (raw)'!U2253*Lists!$H$92</f>
        <v>0</v>
      </c>
      <c r="X2303">
        <f>'Energy consumption (raw)'!V2253*Lists!$H$93</f>
        <v>0</v>
      </c>
      <c r="Y2303">
        <f>'Energy consumption (raw)'!W2253*Lists!$H$94</f>
        <v>0</v>
      </c>
      <c r="Z2303">
        <f>'Energy consumption (raw)'!X2253*Lists!$H$96*1000000</f>
        <v>0</v>
      </c>
      <c r="AA2303">
        <f>'Energy consumption (raw)'!Y2253*Lists!$H$97</f>
        <v>0</v>
      </c>
      <c r="AB2303">
        <f>'Energy consumption (raw)'!Z2253*Lists!$H$96</f>
        <v>0</v>
      </c>
      <c r="AC2303">
        <f>'Energy consumption (raw)'!AA2253*Lists!$H$98</f>
        <v>0</v>
      </c>
      <c r="AD2303">
        <f>'Energy consumption (raw)'!AB2253*Lists!$H$99</f>
        <v>0</v>
      </c>
      <c r="AE2303">
        <f>'Energy consumption (raw)'!AC2253*Lists!$H$101</f>
        <v>0</v>
      </c>
      <c r="AF2303">
        <f>'Energy consumption (raw)'!AD2253*Lists!$H$101</f>
        <v>0</v>
      </c>
      <c r="AG2303">
        <f>'Energy consumption (raw)'!AE2253*Lists!$H$101</f>
        <v>0</v>
      </c>
      <c r="AH2303">
        <f>'Energy consumption (raw)'!AF2253*Lists!$H$100</f>
        <v>0</v>
      </c>
      <c r="AI2303" s="167">
        <f t="shared" si="157"/>
        <v>1986.4955406000001</v>
      </c>
      <c r="AJ2303" s="179">
        <f>'Energy consumption (raw)'!AG2253</f>
        <v>1986.4955406000001</v>
      </c>
      <c r="AK2303" s="179">
        <f>'Energy consumption (raw)'!AH2253</f>
        <v>2009.3006177000002</v>
      </c>
      <c r="AL2303">
        <f>IF(ROUND(AI2303,-3)=ROUND('Energy consumption (raw)'!AG2253,-3),1,0)</f>
        <v>1</v>
      </c>
      <c r="AM2303" s="179" t="str">
        <f>'Energy consumption (raw)'!AJ2253</f>
        <v>50. Ho Chi Minh</v>
      </c>
      <c r="AN2303">
        <f>VLOOKUP(AM2303,Lists!$F$9:$G$71,2,FALSE)</f>
        <v>1</v>
      </c>
    </row>
    <row r="2304" spans="2:40" x14ac:dyDescent="0.25">
      <c r="B2304" s="65" t="str">
        <f t="shared" si="155"/>
        <v>Industry2152</v>
      </c>
      <c r="C2304" s="179">
        <f>'Energy consumption (raw)'!B2254</f>
        <v>2152</v>
      </c>
      <c r="D2304" s="179">
        <f>'Energy consumption (raw)'!C2254</f>
        <v>0</v>
      </c>
      <c r="E2304" s="179">
        <f>'Energy consumption (raw)'!D2254</f>
        <v>0</v>
      </c>
      <c r="F2304" s="179" t="str">
        <f>'Energy consumption (raw)'!E2254</f>
        <v>Công nghiệp</v>
      </c>
      <c r="G2304" s="179" t="str">
        <f>'Energy consumption (raw)'!F2254</f>
        <v>Sản xuất khác chưa biết phân vào đâu</v>
      </c>
      <c r="H2304" s="179" t="str">
        <f>'Energy consumption (raw)'!G2254</f>
        <v>Industry</v>
      </c>
      <c r="I2304" s="179" t="str">
        <f>'Energy consumption (raw)'!I2254</f>
        <v>32 Other manufacturing</v>
      </c>
      <c r="J2304" s="179" t="str">
        <f>INDEX(Sector!$E$6:$E$46,MATCH('Energy consumption (toe)'!I2304,Sector!$B$6:$B$46,FALSE))</f>
        <v>Other manufacturing</v>
      </c>
      <c r="K2304" s="179">
        <f>IFERROR('Energy consumption (raw)'!J2254*Lists!$H$84,)</f>
        <v>1637.6048789000001</v>
      </c>
      <c r="L2304" s="179">
        <f>'Energy consumption (raw)'!K2254*Lists!$H$84</f>
        <v>1992.8364991000001</v>
      </c>
      <c r="M2304" s="179">
        <f>'Energy consumption (raw)'!L2254*Lists!$H$84</f>
        <v>0</v>
      </c>
      <c r="N2304" s="179">
        <f>'Energy consumption (raw)'!M2254*Lists!$H$84</f>
        <v>0</v>
      </c>
      <c r="O2304" s="178">
        <f t="shared" si="156"/>
        <v>1992.8364991000001</v>
      </c>
      <c r="P2304">
        <f>'Energy consumption (raw)'!N2254*Lists!$H$85</f>
        <v>0</v>
      </c>
      <c r="Q2304">
        <f>'Energy consumption (raw)'!O2254*Lists!$H$86</f>
        <v>0</v>
      </c>
      <c r="R2304">
        <f>'Energy consumption (raw)'!P2254*Lists!$H$87</f>
        <v>0</v>
      </c>
      <c r="S2304">
        <f>'Energy consumption (raw)'!Q2254*Lists!$H$88</f>
        <v>0</v>
      </c>
      <c r="T2304">
        <f>'Energy consumption (raw)'!R2254*Lists!$H$89</f>
        <v>0</v>
      </c>
      <c r="U2304">
        <f>'Energy consumption (raw)'!S2254*Lists!$H$90</f>
        <v>0</v>
      </c>
      <c r="V2304">
        <f>'Energy consumption (raw)'!T2254*Lists!$H$91</f>
        <v>0</v>
      </c>
      <c r="W2304">
        <f>'Energy consumption (raw)'!U2254*Lists!$H$92</f>
        <v>0</v>
      </c>
      <c r="X2304">
        <f>'Energy consumption (raw)'!V2254*Lists!$H$93</f>
        <v>0</v>
      </c>
      <c r="Y2304">
        <f>'Energy consumption (raw)'!W2254*Lists!$H$94</f>
        <v>0</v>
      </c>
      <c r="Z2304">
        <f>'Energy consumption (raw)'!X2254*Lists!$H$96*1000000</f>
        <v>0</v>
      </c>
      <c r="AA2304">
        <f>'Energy consumption (raw)'!Y2254*Lists!$H$97</f>
        <v>0</v>
      </c>
      <c r="AB2304">
        <f>'Energy consumption (raw)'!Z2254*Lists!$H$96</f>
        <v>0</v>
      </c>
      <c r="AC2304">
        <f>'Energy consumption (raw)'!AA2254*Lists!$H$98</f>
        <v>0</v>
      </c>
      <c r="AD2304">
        <f>'Energy consumption (raw)'!AB2254*Lists!$H$99</f>
        <v>0</v>
      </c>
      <c r="AE2304">
        <f>'Energy consumption (raw)'!AC2254*Lists!$H$101</f>
        <v>0</v>
      </c>
      <c r="AF2304">
        <f>'Energy consumption (raw)'!AD2254*Lists!$H$101</f>
        <v>0</v>
      </c>
      <c r="AG2304">
        <f>'Energy consumption (raw)'!AE2254*Lists!$H$101</f>
        <v>0</v>
      </c>
      <c r="AH2304">
        <f>'Energy consumption (raw)'!AF2254*Lists!$H$100</f>
        <v>0</v>
      </c>
      <c r="AI2304" s="167">
        <f t="shared" si="157"/>
        <v>1992.8364991000001</v>
      </c>
      <c r="AJ2304" s="179">
        <f>'Energy consumption (raw)'!AG2254</f>
        <v>1992.8364991000001</v>
      </c>
      <c r="AK2304" s="179">
        <f>'Energy consumption (raw)'!AH2254</f>
        <v>1637.6048789000001</v>
      </c>
      <c r="AL2304">
        <f>IF(ROUND(AI2304,-3)=ROUND('Energy consumption (raw)'!AG2254,-3),1,0)</f>
        <v>1</v>
      </c>
      <c r="AM2304" s="179" t="str">
        <f>'Energy consumption (raw)'!AJ2254</f>
        <v>50. Ho Chi Minh</v>
      </c>
      <c r="AN2304">
        <f>VLOOKUP(AM2304,Lists!$F$9:$G$71,2,FALSE)</f>
        <v>1</v>
      </c>
    </row>
    <row r="2305" spans="2:40" x14ac:dyDescent="0.25">
      <c r="B2305" s="65" t="str">
        <f t="shared" si="155"/>
        <v>Industry2153</v>
      </c>
      <c r="C2305" s="179">
        <f>'Energy consumption (raw)'!B2255</f>
        <v>2153</v>
      </c>
      <c r="D2305" s="179">
        <f>'Energy consumption (raw)'!C2255</f>
        <v>0</v>
      </c>
      <c r="E2305" s="179">
        <f>'Energy consumption (raw)'!D2255</f>
        <v>0</v>
      </c>
      <c r="F2305" s="179" t="str">
        <f>'Energy consumption (raw)'!E2255</f>
        <v>Công nghiệp</v>
      </c>
      <c r="G2305" s="179" t="str">
        <f>'Energy consumption (raw)'!F2255</f>
        <v>Sản xuất đồ điện dân dụng</v>
      </c>
      <c r="H2305" s="179" t="str">
        <f>'Energy consumption (raw)'!G2255</f>
        <v>Industry</v>
      </c>
      <c r="I2305" s="179" t="str">
        <f>'Energy consumption (raw)'!I2255</f>
        <v>27 Manufacture of electrical equipment</v>
      </c>
      <c r="J2305" s="179" t="str">
        <f>INDEX(Sector!$E$6:$E$46,MATCH('Energy consumption (toe)'!I2305,Sector!$B$6:$B$46,FALSE))</f>
        <v>Manufacture of electrical equipment</v>
      </c>
      <c r="K2305" s="179">
        <f>IFERROR('Energy consumption (raw)'!J2255*Lists!$H$84,)</f>
        <v>1018.5315226</v>
      </c>
      <c r="L2305" s="179">
        <f>'Energy consumption (raw)'!K2255*Lists!$H$84</f>
        <v>1075.5771584000001</v>
      </c>
      <c r="M2305" s="179">
        <f>'Energy consumption (raw)'!L2255*Lists!$H$84</f>
        <v>0</v>
      </c>
      <c r="N2305" s="179">
        <f>'Energy consumption (raw)'!M2255*Lists!$H$84</f>
        <v>0</v>
      </c>
      <c r="O2305" s="178">
        <f t="shared" si="156"/>
        <v>1075.5771584000001</v>
      </c>
      <c r="P2305">
        <f>'Energy consumption (raw)'!N2255*Lists!$H$85</f>
        <v>0</v>
      </c>
      <c r="Q2305">
        <f>'Energy consumption (raw)'!O2255*Lists!$H$86</f>
        <v>0</v>
      </c>
      <c r="R2305">
        <f>'Energy consumption (raw)'!P2255*Lists!$H$87</f>
        <v>0</v>
      </c>
      <c r="S2305">
        <f>'Energy consumption (raw)'!Q2255*Lists!$H$88</f>
        <v>0</v>
      </c>
      <c r="T2305">
        <f>'Energy consumption (raw)'!R2255*Lists!$H$89</f>
        <v>0</v>
      </c>
      <c r="U2305">
        <f>'Energy consumption (raw)'!S2255*Lists!$H$90</f>
        <v>0</v>
      </c>
      <c r="V2305">
        <f>'Energy consumption (raw)'!T2255*Lists!$H$91</f>
        <v>0</v>
      </c>
      <c r="W2305">
        <f>'Energy consumption (raw)'!U2255*Lists!$H$92</f>
        <v>0</v>
      </c>
      <c r="X2305">
        <f>'Energy consumption (raw)'!V2255*Lists!$H$93</f>
        <v>0</v>
      </c>
      <c r="Y2305">
        <f>'Energy consumption (raw)'!W2255*Lists!$H$94</f>
        <v>0</v>
      </c>
      <c r="Z2305">
        <f>'Energy consumption (raw)'!X2255*Lists!$H$96*1000000</f>
        <v>0</v>
      </c>
      <c r="AA2305">
        <f>'Energy consumption (raw)'!Y2255*Lists!$H$97</f>
        <v>0</v>
      </c>
      <c r="AB2305">
        <f>'Energy consumption (raw)'!Z2255*Lists!$H$96</f>
        <v>0</v>
      </c>
      <c r="AC2305">
        <f>'Energy consumption (raw)'!AA2255*Lists!$H$98</f>
        <v>0</v>
      </c>
      <c r="AD2305">
        <f>'Energy consumption (raw)'!AB2255*Lists!$H$99</f>
        <v>0</v>
      </c>
      <c r="AE2305">
        <f>'Energy consumption (raw)'!AC2255*Lists!$H$101</f>
        <v>0</v>
      </c>
      <c r="AF2305">
        <f>'Energy consumption (raw)'!AD2255*Lists!$H$101</f>
        <v>0</v>
      </c>
      <c r="AG2305">
        <f>'Energy consumption (raw)'!AE2255*Lists!$H$101</f>
        <v>0</v>
      </c>
      <c r="AH2305">
        <f>'Energy consumption (raw)'!AF2255*Lists!$H$100</f>
        <v>0</v>
      </c>
      <c r="AI2305" s="167">
        <f t="shared" si="157"/>
        <v>1075.5771584000001</v>
      </c>
      <c r="AJ2305" s="179">
        <f>'Energy consumption (raw)'!AG2255</f>
        <v>1075.5771584000001</v>
      </c>
      <c r="AK2305" s="179">
        <f>'Energy consumption (raw)'!AH2255</f>
        <v>1076.9698702000001</v>
      </c>
      <c r="AL2305">
        <f>IF(ROUND(AI2305,-3)=ROUND('Energy consumption (raw)'!AG2255,-3),1,0)</f>
        <v>1</v>
      </c>
      <c r="AM2305" s="179" t="str">
        <f>'Energy consumption (raw)'!AJ2255</f>
        <v>50. Ho Chi Minh</v>
      </c>
      <c r="AN2305">
        <f>VLOOKUP(AM2305,Lists!$F$9:$G$71,2,FALSE)</f>
        <v>1</v>
      </c>
    </row>
    <row r="2306" spans="2:40" x14ac:dyDescent="0.25">
      <c r="B2306" s="65" t="str">
        <f t="shared" si="155"/>
        <v>Industry2154</v>
      </c>
      <c r="C2306" s="179">
        <f>'Energy consumption (raw)'!B2256</f>
        <v>2154</v>
      </c>
      <c r="D2306" s="179">
        <f>'Energy consumption (raw)'!C2256</f>
        <v>0</v>
      </c>
      <c r="E2306" s="179">
        <f>'Energy consumption (raw)'!D2256</f>
        <v>0</v>
      </c>
      <c r="F2306" s="179" t="str">
        <f>'Energy consumption (raw)'!E2256</f>
        <v>Công nghiệp</v>
      </c>
      <c r="G2306" s="179" t="str">
        <f>'Energy consumption (raw)'!F2256</f>
        <v>sản xuất thực phẩm khác chưa được phân vào đâu</v>
      </c>
      <c r="H2306" s="179" t="str">
        <f>'Energy consumption (raw)'!G2256</f>
        <v>Industry</v>
      </c>
      <c r="I2306" s="179" t="str">
        <f>'Energy consumption (raw)'!I2256</f>
        <v>10 Manufacture of food products</v>
      </c>
      <c r="J2306" s="179" t="str">
        <f>INDEX(Sector!$E$6:$E$46,MATCH('Energy consumption (toe)'!I2306,Sector!$B$6:$B$46,FALSE))</f>
        <v>Manufacture of food products</v>
      </c>
      <c r="K2306" s="179">
        <f>IFERROR('Energy consumption (raw)'!J2256*Lists!$H$84,)</f>
        <v>0</v>
      </c>
      <c r="L2306" s="179">
        <f>'Energy consumption (raw)'!K2256*Lists!$H$84</f>
        <v>1098.7101230000001</v>
      </c>
      <c r="M2306" s="179">
        <f>'Energy consumption (raw)'!L2256*Lists!$H$84</f>
        <v>0</v>
      </c>
      <c r="N2306" s="179">
        <f>'Energy consumption (raw)'!M2256*Lists!$H$84</f>
        <v>0</v>
      </c>
      <c r="O2306" s="178">
        <f t="shared" si="156"/>
        <v>1098.7101230000001</v>
      </c>
      <c r="P2306">
        <f>'Energy consumption (raw)'!N2256*Lists!$H$85</f>
        <v>0</v>
      </c>
      <c r="Q2306">
        <f>'Energy consumption (raw)'!O2256*Lists!$H$86</f>
        <v>0</v>
      </c>
      <c r="R2306">
        <f>'Energy consumption (raw)'!P2256*Lists!$H$87</f>
        <v>0</v>
      </c>
      <c r="S2306">
        <f>'Energy consumption (raw)'!Q2256*Lists!$H$88</f>
        <v>0</v>
      </c>
      <c r="T2306">
        <f>'Energy consumption (raw)'!R2256*Lists!$H$89</f>
        <v>0</v>
      </c>
      <c r="U2306">
        <f>'Energy consumption (raw)'!S2256*Lists!$H$90</f>
        <v>0</v>
      </c>
      <c r="V2306">
        <f>'Energy consumption (raw)'!T2256*Lists!$H$91</f>
        <v>0</v>
      </c>
      <c r="W2306">
        <f>'Energy consumption (raw)'!U2256*Lists!$H$92</f>
        <v>0</v>
      </c>
      <c r="X2306">
        <f>'Energy consumption (raw)'!V2256*Lists!$H$93</f>
        <v>0</v>
      </c>
      <c r="Y2306">
        <f>'Energy consumption (raw)'!W2256*Lists!$H$94</f>
        <v>0</v>
      </c>
      <c r="Z2306">
        <f>'Energy consumption (raw)'!X2256*Lists!$H$96*1000000</f>
        <v>0</v>
      </c>
      <c r="AA2306">
        <f>'Energy consumption (raw)'!Y2256*Lists!$H$97</f>
        <v>0</v>
      </c>
      <c r="AB2306">
        <f>'Energy consumption (raw)'!Z2256*Lists!$H$96</f>
        <v>0</v>
      </c>
      <c r="AC2306">
        <f>'Energy consumption (raw)'!AA2256*Lists!$H$98</f>
        <v>0</v>
      </c>
      <c r="AD2306">
        <f>'Energy consumption (raw)'!AB2256*Lists!$H$99</f>
        <v>0</v>
      </c>
      <c r="AE2306">
        <f>'Energy consumption (raw)'!AC2256*Lists!$H$101</f>
        <v>0</v>
      </c>
      <c r="AF2306">
        <f>'Energy consumption (raw)'!AD2256*Lists!$H$101</f>
        <v>0</v>
      </c>
      <c r="AG2306">
        <f>'Energy consumption (raw)'!AE2256*Lists!$H$101</f>
        <v>0</v>
      </c>
      <c r="AH2306">
        <f>'Energy consumption (raw)'!AF2256*Lists!$H$100</f>
        <v>0</v>
      </c>
      <c r="AI2306" s="167">
        <f t="shared" si="157"/>
        <v>1098.7101230000001</v>
      </c>
      <c r="AJ2306" s="179">
        <f>'Energy consumption (raw)'!AG2256</f>
        <v>1098.7101230000001</v>
      </c>
      <c r="AK2306" s="179">
        <f>'Energy consumption (raw)'!AH2256</f>
        <v>0</v>
      </c>
      <c r="AL2306">
        <f>IF(ROUND(AI2306,-3)=ROUND('Energy consumption (raw)'!AG2256,-3),1,0)</f>
        <v>1</v>
      </c>
      <c r="AM2306" s="179" t="str">
        <f>'Energy consumption (raw)'!AJ2256</f>
        <v>50. Ho Chi Minh</v>
      </c>
      <c r="AN2306">
        <f>VLOOKUP(AM2306,Lists!$F$9:$G$71,2,FALSE)</f>
        <v>1</v>
      </c>
    </row>
    <row r="2307" spans="2:40" x14ac:dyDescent="0.25">
      <c r="B2307" s="65" t="str">
        <f t="shared" si="155"/>
        <v>Industry2155</v>
      </c>
      <c r="C2307" s="179">
        <f>'Energy consumption (raw)'!B2257</f>
        <v>2155</v>
      </c>
      <c r="D2307" s="179">
        <f>'Energy consumption (raw)'!C2257</f>
        <v>0</v>
      </c>
      <c r="E2307" s="179">
        <f>'Energy consumption (raw)'!D2257</f>
        <v>0</v>
      </c>
      <c r="F2307" s="179" t="str">
        <f>'Energy consumption (raw)'!E2257</f>
        <v>Công nghiệp</v>
      </c>
      <c r="G2307" s="179" t="str">
        <f>'Energy consumption (raw)'!F2257</f>
        <v>Viễn thông</v>
      </c>
      <c r="H2307" s="179" t="str">
        <f>'Energy consumption (raw)'!G2257</f>
        <v>Industry</v>
      </c>
      <c r="I2307" s="179" t="str">
        <f>'Energy consumption (raw)'!I2257</f>
        <v>26 Manufacture of computer, electronic and optical products</v>
      </c>
      <c r="J2307" s="179" t="str">
        <f>INDEX(Sector!$E$6:$E$46,MATCH('Energy consumption (toe)'!I2307,Sector!$B$6:$B$46,FALSE))</f>
        <v>Manufacture of computer, electronic and optical products</v>
      </c>
      <c r="K2307" s="179">
        <f>IFERROR('Energy consumption (raw)'!J2257*Lists!$H$84,)</f>
        <v>0</v>
      </c>
      <c r="L2307" s="179">
        <f>'Energy consumption (raw)'!K2257*Lists!$H$84</f>
        <v>1163.8034296000001</v>
      </c>
      <c r="M2307" s="179">
        <f>'Energy consumption (raw)'!L2257*Lists!$H$84</f>
        <v>0</v>
      </c>
      <c r="N2307" s="179">
        <f>'Energy consumption (raw)'!M2257*Lists!$H$84</f>
        <v>0</v>
      </c>
      <c r="O2307" s="178">
        <f t="shared" si="156"/>
        <v>1163.8034296000001</v>
      </c>
      <c r="P2307">
        <f>'Energy consumption (raw)'!N2257*Lists!$H$85</f>
        <v>0</v>
      </c>
      <c r="Q2307">
        <f>'Energy consumption (raw)'!O2257*Lists!$H$86</f>
        <v>0</v>
      </c>
      <c r="R2307">
        <f>'Energy consumption (raw)'!P2257*Lists!$H$87</f>
        <v>0</v>
      </c>
      <c r="S2307">
        <f>'Energy consumption (raw)'!Q2257*Lists!$H$88</f>
        <v>0</v>
      </c>
      <c r="T2307">
        <f>'Energy consumption (raw)'!R2257*Lists!$H$89</f>
        <v>0</v>
      </c>
      <c r="U2307">
        <f>'Energy consumption (raw)'!S2257*Lists!$H$90</f>
        <v>0</v>
      </c>
      <c r="V2307">
        <f>'Energy consumption (raw)'!T2257*Lists!$H$91</f>
        <v>0</v>
      </c>
      <c r="W2307">
        <f>'Energy consumption (raw)'!U2257*Lists!$H$92</f>
        <v>0</v>
      </c>
      <c r="X2307">
        <f>'Energy consumption (raw)'!V2257*Lists!$H$93</f>
        <v>0</v>
      </c>
      <c r="Y2307">
        <f>'Energy consumption (raw)'!W2257*Lists!$H$94</f>
        <v>0</v>
      </c>
      <c r="Z2307">
        <f>'Energy consumption (raw)'!X2257*Lists!$H$96*1000000</f>
        <v>0</v>
      </c>
      <c r="AA2307">
        <f>'Energy consumption (raw)'!Y2257*Lists!$H$97</f>
        <v>0</v>
      </c>
      <c r="AB2307">
        <f>'Energy consumption (raw)'!Z2257*Lists!$H$96</f>
        <v>0</v>
      </c>
      <c r="AC2307">
        <f>'Energy consumption (raw)'!AA2257*Lists!$H$98</f>
        <v>0</v>
      </c>
      <c r="AD2307">
        <f>'Energy consumption (raw)'!AB2257*Lists!$H$99</f>
        <v>0</v>
      </c>
      <c r="AE2307">
        <f>'Energy consumption (raw)'!AC2257*Lists!$H$101</f>
        <v>0</v>
      </c>
      <c r="AF2307">
        <f>'Energy consumption (raw)'!AD2257*Lists!$H$101</f>
        <v>0</v>
      </c>
      <c r="AG2307">
        <f>'Energy consumption (raw)'!AE2257*Lists!$H$101</f>
        <v>0</v>
      </c>
      <c r="AH2307">
        <f>'Energy consumption (raw)'!AF2257*Lists!$H$100</f>
        <v>0</v>
      </c>
      <c r="AI2307" s="167">
        <f t="shared" si="157"/>
        <v>1163.8034296000001</v>
      </c>
      <c r="AJ2307" s="179">
        <f>'Energy consumption (raw)'!AG2257</f>
        <v>1163.8034296000001</v>
      </c>
      <c r="AK2307" s="179">
        <f>'Energy consumption (raw)'!AH2257</f>
        <v>0</v>
      </c>
      <c r="AL2307">
        <f>IF(ROUND(AI2307,-3)=ROUND('Energy consumption (raw)'!AG2257,-3),1,0)</f>
        <v>1</v>
      </c>
      <c r="AM2307" s="179" t="str">
        <f>'Energy consumption (raw)'!AJ2257</f>
        <v>50. Ho Chi Minh</v>
      </c>
      <c r="AN2307">
        <f>VLOOKUP(AM2307,Lists!$F$9:$G$71,2,FALSE)</f>
        <v>1</v>
      </c>
    </row>
    <row r="2308" spans="2:40" x14ac:dyDescent="0.25">
      <c r="B2308" s="65" t="str">
        <f t="shared" si="155"/>
        <v>Industry2156</v>
      </c>
      <c r="C2308" s="179">
        <f>'Energy consumption (raw)'!B2258</f>
        <v>2156</v>
      </c>
      <c r="D2308" s="179">
        <f>'Energy consumption (raw)'!C2258</f>
        <v>0</v>
      </c>
      <c r="E2308" s="179">
        <f>'Energy consumption (raw)'!D2258</f>
        <v>0</v>
      </c>
      <c r="F2308" s="179" t="str">
        <f>'Energy consumption (raw)'!E2258</f>
        <v>Công nghiệp</v>
      </c>
      <c r="G2308" s="179" t="str">
        <f>'Energy consumption (raw)'!F2258</f>
        <v>Sản phẩm hóa chất, phân bón, thuốc trừ sâu, hóa chất khác dùng trong nông nghiệp</v>
      </c>
      <c r="H2308" s="179" t="str">
        <f>'Energy consumption (raw)'!G2258</f>
        <v>Industry</v>
      </c>
      <c r="I2308" s="179" t="str">
        <f>'Energy consumption (raw)'!I2258</f>
        <v>20 Manufacture of chemicals and chemical products</v>
      </c>
      <c r="J2308" s="179" t="str">
        <f>INDEX(Sector!$E$6:$E$46,MATCH('Energy consumption (toe)'!I2308,Sector!$B$6:$B$46,FALSE))</f>
        <v>Manufacture of chemicals and chemical products</v>
      </c>
      <c r="K2308" s="179">
        <f>IFERROR('Energy consumption (raw)'!J2258*Lists!$H$84,)</f>
        <v>0</v>
      </c>
      <c r="L2308" s="179">
        <f>'Energy consumption (raw)'!K2258*Lists!$H$84</f>
        <v>1064.1135942000001</v>
      </c>
      <c r="M2308" s="179">
        <f>'Energy consumption (raw)'!L2258*Lists!$H$84</f>
        <v>0</v>
      </c>
      <c r="N2308" s="179">
        <f>'Energy consumption (raw)'!M2258*Lists!$H$84</f>
        <v>0</v>
      </c>
      <c r="O2308" s="178">
        <f t="shared" si="156"/>
        <v>1064.1135942000001</v>
      </c>
      <c r="P2308">
        <f>'Energy consumption (raw)'!N2258*Lists!$H$85</f>
        <v>0</v>
      </c>
      <c r="Q2308">
        <f>'Energy consumption (raw)'!O2258*Lists!$H$86</f>
        <v>0</v>
      </c>
      <c r="R2308">
        <f>'Energy consumption (raw)'!P2258*Lists!$H$87</f>
        <v>0</v>
      </c>
      <c r="S2308">
        <f>'Energy consumption (raw)'!Q2258*Lists!$H$88</f>
        <v>0</v>
      </c>
      <c r="T2308">
        <f>'Energy consumption (raw)'!R2258*Lists!$H$89</f>
        <v>0</v>
      </c>
      <c r="U2308">
        <f>'Energy consumption (raw)'!S2258*Lists!$H$90</f>
        <v>0</v>
      </c>
      <c r="V2308">
        <f>'Energy consumption (raw)'!T2258*Lists!$H$91</f>
        <v>0</v>
      </c>
      <c r="W2308">
        <f>'Energy consumption (raw)'!U2258*Lists!$H$92</f>
        <v>0</v>
      </c>
      <c r="X2308">
        <f>'Energy consumption (raw)'!V2258*Lists!$H$93</f>
        <v>0</v>
      </c>
      <c r="Y2308">
        <f>'Energy consumption (raw)'!W2258*Lists!$H$94</f>
        <v>0</v>
      </c>
      <c r="Z2308">
        <f>'Energy consumption (raw)'!X2258*Lists!$H$96*1000000</f>
        <v>0</v>
      </c>
      <c r="AA2308">
        <f>'Energy consumption (raw)'!Y2258*Lists!$H$97</f>
        <v>0</v>
      </c>
      <c r="AB2308">
        <f>'Energy consumption (raw)'!Z2258*Lists!$H$96</f>
        <v>0</v>
      </c>
      <c r="AC2308">
        <f>'Energy consumption (raw)'!AA2258*Lists!$H$98</f>
        <v>0</v>
      </c>
      <c r="AD2308">
        <f>'Energy consumption (raw)'!AB2258*Lists!$H$99</f>
        <v>0</v>
      </c>
      <c r="AE2308">
        <f>'Energy consumption (raw)'!AC2258*Lists!$H$101</f>
        <v>0</v>
      </c>
      <c r="AF2308">
        <f>'Energy consumption (raw)'!AD2258*Lists!$H$101</f>
        <v>0</v>
      </c>
      <c r="AG2308">
        <f>'Energy consumption (raw)'!AE2258*Lists!$H$101</f>
        <v>0</v>
      </c>
      <c r="AH2308">
        <f>'Energy consumption (raw)'!AF2258*Lists!$H$100</f>
        <v>0</v>
      </c>
      <c r="AI2308" s="167">
        <f t="shared" si="157"/>
        <v>1064.1135942000001</v>
      </c>
      <c r="AJ2308" s="179">
        <f>'Energy consumption (raw)'!AG2258</f>
        <v>1064.1135942000001</v>
      </c>
      <c r="AK2308" s="179">
        <f>'Energy consumption (raw)'!AH2258</f>
        <v>0</v>
      </c>
      <c r="AL2308">
        <f>IF(ROUND(AI2308,-3)=ROUND('Energy consumption (raw)'!AG2258,-3),1,0)</f>
        <v>1</v>
      </c>
      <c r="AM2308" s="179" t="str">
        <f>'Energy consumption (raw)'!AJ2258</f>
        <v>50. Ho Chi Minh</v>
      </c>
      <c r="AN2308">
        <f>VLOOKUP(AM2308,Lists!$F$9:$G$71,2,FALSE)</f>
        <v>1</v>
      </c>
    </row>
    <row r="2309" spans="2:40" x14ac:dyDescent="0.25">
      <c r="B2309" s="65" t="str">
        <f t="shared" si="155"/>
        <v>Industry2157</v>
      </c>
      <c r="C2309" s="179">
        <f>'Energy consumption (raw)'!B2259</f>
        <v>2157</v>
      </c>
      <c r="D2309" s="179">
        <f>'Energy consumption (raw)'!C2259</f>
        <v>0</v>
      </c>
      <c r="E2309" s="179">
        <f>'Energy consumption (raw)'!D2259</f>
        <v>0</v>
      </c>
      <c r="F2309" s="179" t="str">
        <f>'Energy consumption (raw)'!E2259</f>
        <v>Công nghiệp</v>
      </c>
      <c r="G2309" s="179" t="str">
        <f>'Energy consumption (raw)'!F2259</f>
        <v xml:space="preserve">Sản xuất các sản phẩm từ chất khoáng phi kim </v>
      </c>
      <c r="H2309" s="179" t="str">
        <f>'Energy consumption (raw)'!G2259</f>
        <v>Industry</v>
      </c>
      <c r="I2309" s="179" t="str">
        <f>'Energy consumption (raw)'!I2259</f>
        <v>23 Manufacture of other non-metallic mineral products</v>
      </c>
      <c r="J2309" s="179" t="str">
        <f>INDEX(Sector!$E$6:$E$46,MATCH('Energy consumption (toe)'!I2309,Sector!$B$6:$B$46,FALSE))</f>
        <v>Manufacture of other non-metallic mineral products</v>
      </c>
      <c r="K2309" s="179">
        <f>IFERROR('Energy consumption (raw)'!J2259*Lists!$H$84,)</f>
        <v>0</v>
      </c>
      <c r="L2309" s="179">
        <f>'Energy consumption (raw)'!K2259*Lists!$H$84</f>
        <v>1028.9603510000002</v>
      </c>
      <c r="M2309" s="179">
        <f>'Energy consumption (raw)'!L2259*Lists!$H$84</f>
        <v>0</v>
      </c>
      <c r="N2309" s="179">
        <f>'Energy consumption (raw)'!M2259*Lists!$H$84</f>
        <v>0</v>
      </c>
      <c r="O2309" s="178">
        <f t="shared" si="156"/>
        <v>1028.9603510000002</v>
      </c>
      <c r="P2309">
        <f>'Energy consumption (raw)'!N2259*Lists!$H$85</f>
        <v>0</v>
      </c>
      <c r="Q2309">
        <f>'Energy consumption (raw)'!O2259*Lists!$H$86</f>
        <v>0</v>
      </c>
      <c r="R2309">
        <f>'Energy consumption (raw)'!P2259*Lists!$H$87</f>
        <v>0</v>
      </c>
      <c r="S2309">
        <f>'Energy consumption (raw)'!Q2259*Lists!$H$88</f>
        <v>0</v>
      </c>
      <c r="T2309">
        <f>'Energy consumption (raw)'!R2259*Lists!$H$89</f>
        <v>0</v>
      </c>
      <c r="U2309">
        <f>'Energy consumption (raw)'!S2259*Lists!$H$90</f>
        <v>0</v>
      </c>
      <c r="V2309">
        <f>'Energy consumption (raw)'!T2259*Lists!$H$91</f>
        <v>0</v>
      </c>
      <c r="W2309">
        <f>'Energy consumption (raw)'!U2259*Lists!$H$92</f>
        <v>0</v>
      </c>
      <c r="X2309">
        <f>'Energy consumption (raw)'!V2259*Lists!$H$93</f>
        <v>0</v>
      </c>
      <c r="Y2309">
        <f>'Energy consumption (raw)'!W2259*Lists!$H$94</f>
        <v>0</v>
      </c>
      <c r="Z2309">
        <f>'Energy consumption (raw)'!X2259*Lists!$H$96*1000000</f>
        <v>0</v>
      </c>
      <c r="AA2309">
        <f>'Energy consumption (raw)'!Y2259*Lists!$H$97</f>
        <v>0</v>
      </c>
      <c r="AB2309">
        <f>'Energy consumption (raw)'!Z2259*Lists!$H$96</f>
        <v>0</v>
      </c>
      <c r="AC2309">
        <f>'Energy consumption (raw)'!AA2259*Lists!$H$98</f>
        <v>0</v>
      </c>
      <c r="AD2309">
        <f>'Energy consumption (raw)'!AB2259*Lists!$H$99</f>
        <v>0</v>
      </c>
      <c r="AE2309">
        <f>'Energy consumption (raw)'!AC2259*Lists!$H$101</f>
        <v>0</v>
      </c>
      <c r="AF2309">
        <f>'Energy consumption (raw)'!AD2259*Lists!$H$101</f>
        <v>0</v>
      </c>
      <c r="AG2309">
        <f>'Energy consumption (raw)'!AE2259*Lists!$H$101</f>
        <v>0</v>
      </c>
      <c r="AH2309">
        <f>'Energy consumption (raw)'!AF2259*Lists!$H$100</f>
        <v>0</v>
      </c>
      <c r="AI2309" s="167">
        <f t="shared" si="157"/>
        <v>1028.9603510000002</v>
      </c>
      <c r="AJ2309" s="179">
        <f>'Energy consumption (raw)'!AG2259</f>
        <v>1028.9603510000002</v>
      </c>
      <c r="AK2309" s="179">
        <f>'Energy consumption (raw)'!AH2259</f>
        <v>0</v>
      </c>
      <c r="AL2309">
        <f>IF(ROUND(AI2309,-3)=ROUND('Energy consumption (raw)'!AG2259,-3),1,0)</f>
        <v>1</v>
      </c>
      <c r="AM2309" s="179" t="str">
        <f>'Energy consumption (raw)'!AJ2259</f>
        <v>50. Ho Chi Minh</v>
      </c>
      <c r="AN2309">
        <f>VLOOKUP(AM2309,Lists!$F$9:$G$71,2,FALSE)</f>
        <v>1</v>
      </c>
    </row>
    <row r="2310" spans="2:40" x14ac:dyDescent="0.25">
      <c r="B2310" s="65" t="str">
        <f t="shared" si="155"/>
        <v>Industry2158</v>
      </c>
      <c r="C2310" s="179">
        <f>'Energy consumption (raw)'!B2260</f>
        <v>2158</v>
      </c>
      <c r="D2310" s="179">
        <f>'Energy consumption (raw)'!C2260</f>
        <v>0</v>
      </c>
      <c r="E2310" s="179">
        <f>'Energy consumption (raw)'!D2260</f>
        <v>0</v>
      </c>
      <c r="F2310" s="179" t="str">
        <f>'Energy consumption (raw)'!E2260</f>
        <v>Công nghiệp</v>
      </c>
      <c r="G2310" s="179" t="str">
        <f>'Energy consumption (raw)'!F2260</f>
        <v>Sản xuất sản phẩm từ plastic</v>
      </c>
      <c r="H2310" s="179" t="str">
        <f>'Energy consumption (raw)'!G2260</f>
        <v>Industry</v>
      </c>
      <c r="I2310" s="179" t="str">
        <f>'Energy consumption (raw)'!I2260</f>
        <v>22 Manufacture of rubber and plastics products</v>
      </c>
      <c r="J2310" s="179" t="str">
        <f>INDEX(Sector!$E$6:$E$46,MATCH('Energy consumption (toe)'!I2310,Sector!$B$6:$B$46,FALSE))</f>
        <v>Manufacture of rubber and plastics products</v>
      </c>
      <c r="K2310" s="179">
        <f>IFERROR('Energy consumption (raw)'!J2260*Lists!$H$84,)</f>
        <v>0</v>
      </c>
      <c r="L2310" s="179">
        <f>'Energy consumption (raw)'!K2260*Lists!$H$84</f>
        <v>1036.9864198</v>
      </c>
      <c r="M2310" s="179">
        <f>'Energy consumption (raw)'!L2260*Lists!$H$84</f>
        <v>0</v>
      </c>
      <c r="N2310" s="179">
        <f>'Energy consumption (raw)'!M2260*Lists!$H$84</f>
        <v>0</v>
      </c>
      <c r="O2310" s="178">
        <f t="shared" si="156"/>
        <v>1036.9864198</v>
      </c>
      <c r="P2310">
        <f>'Energy consumption (raw)'!N2260*Lists!$H$85</f>
        <v>0</v>
      </c>
      <c r="Q2310">
        <f>'Energy consumption (raw)'!O2260*Lists!$H$86</f>
        <v>0</v>
      </c>
      <c r="R2310">
        <f>'Energy consumption (raw)'!P2260*Lists!$H$87</f>
        <v>0</v>
      </c>
      <c r="S2310">
        <f>'Energy consumption (raw)'!Q2260*Lists!$H$88</f>
        <v>0</v>
      </c>
      <c r="T2310">
        <f>'Energy consumption (raw)'!R2260*Lists!$H$89</f>
        <v>0</v>
      </c>
      <c r="U2310">
        <f>'Energy consumption (raw)'!S2260*Lists!$H$90</f>
        <v>0</v>
      </c>
      <c r="V2310">
        <f>'Energy consumption (raw)'!T2260*Lists!$H$91</f>
        <v>0</v>
      </c>
      <c r="W2310">
        <f>'Energy consumption (raw)'!U2260*Lists!$H$92</f>
        <v>0</v>
      </c>
      <c r="X2310">
        <f>'Energy consumption (raw)'!V2260*Lists!$H$93</f>
        <v>0</v>
      </c>
      <c r="Y2310">
        <f>'Energy consumption (raw)'!W2260*Lists!$H$94</f>
        <v>0</v>
      </c>
      <c r="Z2310">
        <f>'Energy consumption (raw)'!X2260*Lists!$H$96*1000000</f>
        <v>0</v>
      </c>
      <c r="AA2310">
        <f>'Energy consumption (raw)'!Y2260*Lists!$H$97</f>
        <v>0</v>
      </c>
      <c r="AB2310">
        <f>'Energy consumption (raw)'!Z2260*Lists!$H$96</f>
        <v>0</v>
      </c>
      <c r="AC2310">
        <f>'Energy consumption (raw)'!AA2260*Lists!$H$98</f>
        <v>0</v>
      </c>
      <c r="AD2310">
        <f>'Energy consumption (raw)'!AB2260*Lists!$H$99</f>
        <v>0</v>
      </c>
      <c r="AE2310">
        <f>'Energy consumption (raw)'!AC2260*Lists!$H$101</f>
        <v>0</v>
      </c>
      <c r="AF2310">
        <f>'Energy consumption (raw)'!AD2260*Lists!$H$101</f>
        <v>0</v>
      </c>
      <c r="AG2310">
        <f>'Energy consumption (raw)'!AE2260*Lists!$H$101</f>
        <v>0</v>
      </c>
      <c r="AH2310">
        <f>'Energy consumption (raw)'!AF2260*Lists!$H$100</f>
        <v>0</v>
      </c>
      <c r="AI2310" s="167">
        <f t="shared" si="157"/>
        <v>1036.9864198</v>
      </c>
      <c r="AJ2310" s="179">
        <f>'Energy consumption (raw)'!AG2260</f>
        <v>1036.9864198</v>
      </c>
      <c r="AK2310" s="179">
        <f>'Energy consumption (raw)'!AH2260</f>
        <v>0</v>
      </c>
      <c r="AL2310">
        <f>IF(ROUND(AI2310,-3)=ROUND('Energy consumption (raw)'!AG2260,-3),1,0)</f>
        <v>1</v>
      </c>
      <c r="AM2310" s="179" t="str">
        <f>'Energy consumption (raw)'!AJ2260</f>
        <v>50. Ho Chi Minh</v>
      </c>
      <c r="AN2310">
        <f>VLOOKUP(AM2310,Lists!$F$9:$G$71,2,FALSE)</f>
        <v>1</v>
      </c>
    </row>
    <row r="2311" spans="2:40" x14ac:dyDescent="0.25">
      <c r="B2311" s="65" t="str">
        <f t="shared" si="155"/>
        <v>Industry2159</v>
      </c>
      <c r="C2311" s="179">
        <f>'Energy consumption (raw)'!B2261</f>
        <v>2159</v>
      </c>
      <c r="D2311" s="179">
        <f>'Energy consumption (raw)'!C2261</f>
        <v>0</v>
      </c>
      <c r="E2311" s="179">
        <f>'Energy consumption (raw)'!D2261</f>
        <v>0</v>
      </c>
      <c r="F2311" s="179" t="str">
        <f>'Energy consumption (raw)'!E2261</f>
        <v>Công Nghiệp</v>
      </c>
      <c r="G2311" s="179" t="str">
        <f>'Energy consumption (raw)'!F2261</f>
        <v>Sản xuất các sản phẩm từ cao su và nhựa các loại</v>
      </c>
      <c r="H2311" s="179" t="str">
        <f>'Energy consumption (raw)'!G2261</f>
        <v>Industry</v>
      </c>
      <c r="I2311" s="179" t="str">
        <f>'Energy consumption (raw)'!I2261</f>
        <v>22 Manufacture of rubber and plastics products</v>
      </c>
      <c r="J2311" s="179" t="str">
        <f>INDEX(Sector!$E$6:$E$46,MATCH('Energy consumption (toe)'!I2311,Sector!$B$6:$B$46,FALSE))</f>
        <v>Manufacture of rubber and plastics products</v>
      </c>
      <c r="K2311" s="179">
        <f>IFERROR('Energy consumption (raw)'!J2261*Lists!$H$84,)</f>
        <v>0</v>
      </c>
      <c r="L2311" s="179">
        <f>'Energy consumption (raw)'!K2261*Lists!$H$84</f>
        <v>1517.3085871000001</v>
      </c>
      <c r="M2311" s="179">
        <f>'Energy consumption (raw)'!L2261*Lists!$H$84</f>
        <v>0</v>
      </c>
      <c r="N2311" s="179">
        <f>'Energy consumption (raw)'!M2261*Lists!$H$84</f>
        <v>0</v>
      </c>
      <c r="O2311" s="178">
        <f t="shared" si="156"/>
        <v>1517.3085871000001</v>
      </c>
      <c r="P2311">
        <f>'Energy consumption (raw)'!N2261*Lists!$H$85</f>
        <v>0</v>
      </c>
      <c r="Q2311">
        <f>'Energy consumption (raw)'!O2261*Lists!$H$86</f>
        <v>0</v>
      </c>
      <c r="R2311">
        <f>'Energy consumption (raw)'!P2261*Lists!$H$87</f>
        <v>0</v>
      </c>
      <c r="S2311">
        <f>'Energy consumption (raw)'!Q2261*Lists!$H$88</f>
        <v>0</v>
      </c>
      <c r="T2311">
        <f>'Energy consumption (raw)'!R2261*Lists!$H$89</f>
        <v>0</v>
      </c>
      <c r="U2311">
        <f>'Energy consumption (raw)'!S2261*Lists!$H$90</f>
        <v>0</v>
      </c>
      <c r="V2311">
        <f>'Energy consumption (raw)'!T2261*Lists!$H$91</f>
        <v>0</v>
      </c>
      <c r="W2311">
        <f>'Energy consumption (raw)'!U2261*Lists!$H$92</f>
        <v>0</v>
      </c>
      <c r="X2311">
        <f>'Energy consumption (raw)'!V2261*Lists!$H$93</f>
        <v>0</v>
      </c>
      <c r="Y2311">
        <f>'Energy consumption (raw)'!W2261*Lists!$H$94</f>
        <v>0</v>
      </c>
      <c r="Z2311">
        <f>'Energy consumption (raw)'!X2261*Lists!$H$96*1000000</f>
        <v>0</v>
      </c>
      <c r="AA2311">
        <f>'Energy consumption (raw)'!Y2261*Lists!$H$97</f>
        <v>0</v>
      </c>
      <c r="AB2311">
        <f>'Energy consumption (raw)'!Z2261*Lists!$H$96</f>
        <v>0</v>
      </c>
      <c r="AC2311">
        <f>'Energy consumption (raw)'!AA2261*Lists!$H$98</f>
        <v>0</v>
      </c>
      <c r="AD2311">
        <f>'Energy consumption (raw)'!AB2261*Lists!$H$99</f>
        <v>0</v>
      </c>
      <c r="AE2311">
        <f>'Energy consumption (raw)'!AC2261*Lists!$H$101</f>
        <v>0</v>
      </c>
      <c r="AF2311">
        <f>'Energy consumption (raw)'!AD2261*Lists!$H$101</f>
        <v>0</v>
      </c>
      <c r="AG2311">
        <f>'Energy consumption (raw)'!AE2261*Lists!$H$101</f>
        <v>0</v>
      </c>
      <c r="AH2311">
        <f>'Energy consumption (raw)'!AF2261*Lists!$H$100</f>
        <v>0</v>
      </c>
      <c r="AI2311" s="167">
        <f t="shared" si="157"/>
        <v>1517.3085871000001</v>
      </c>
      <c r="AJ2311" s="179">
        <f>'Energy consumption (raw)'!AG2261</f>
        <v>1517.3085871000001</v>
      </c>
      <c r="AK2311" s="179">
        <f>'Energy consumption (raw)'!AH2261</f>
        <v>0</v>
      </c>
      <c r="AL2311">
        <f>IF(ROUND(AI2311,-3)=ROUND('Energy consumption (raw)'!AG2261,-3),1,0)</f>
        <v>1</v>
      </c>
      <c r="AM2311" s="179" t="str">
        <f>'Energy consumption (raw)'!AJ2261</f>
        <v>50. Ho Chi Minh</v>
      </c>
      <c r="AN2311">
        <f>VLOOKUP(AM2311,Lists!$F$9:$G$71,2,FALSE)</f>
        <v>1</v>
      </c>
    </row>
    <row r="2312" spans="2:40" x14ac:dyDescent="0.25">
      <c r="B2312" s="65" t="str">
        <f t="shared" si="155"/>
        <v>Industry2160</v>
      </c>
      <c r="C2312" s="179">
        <f>'Energy consumption (raw)'!B2262</f>
        <v>2160</v>
      </c>
      <c r="D2312" s="179">
        <f>'Energy consumption (raw)'!C2262</f>
        <v>0</v>
      </c>
      <c r="E2312" s="179">
        <f>'Energy consumption (raw)'!D2262</f>
        <v>0</v>
      </c>
      <c r="F2312" s="179" t="str">
        <f>'Energy consumption (raw)'!E2262</f>
        <v>Công nghiệp</v>
      </c>
      <c r="G2312" s="179" t="str">
        <f>'Energy consumption (raw)'!F2262</f>
        <v>Sản xuất sản phẩm từ plastic</v>
      </c>
      <c r="H2312" s="179" t="str">
        <f>'Energy consumption (raw)'!G2262</f>
        <v>Industry</v>
      </c>
      <c r="I2312" s="179" t="str">
        <f>'Energy consumption (raw)'!I2262</f>
        <v>22 Manufacture of rubber and plastics products</v>
      </c>
      <c r="J2312" s="179" t="str">
        <f>INDEX(Sector!$E$6:$E$46,MATCH('Energy consumption (toe)'!I2312,Sector!$B$6:$B$46,FALSE))</f>
        <v>Manufacture of rubber and plastics products</v>
      </c>
      <c r="K2312" s="179">
        <f>IFERROR('Energy consumption (raw)'!J2262*Lists!$H$84,)</f>
        <v>1186.7088017000001</v>
      </c>
      <c r="L2312" s="179">
        <f>'Energy consumption (raw)'!K2262*Lists!$H$84</f>
        <v>1205.5864809</v>
      </c>
      <c r="M2312" s="179">
        <f>'Energy consumption (raw)'!L2262*Lists!$H$84</f>
        <v>0</v>
      </c>
      <c r="N2312" s="179">
        <f>'Energy consumption (raw)'!M2262*Lists!$H$84</f>
        <v>0</v>
      </c>
      <c r="O2312" s="178">
        <f t="shared" si="156"/>
        <v>1205.5864809</v>
      </c>
      <c r="P2312">
        <f>'Energy consumption (raw)'!N2262*Lists!$H$85</f>
        <v>0</v>
      </c>
      <c r="Q2312">
        <f>'Energy consumption (raw)'!O2262*Lists!$H$86</f>
        <v>0</v>
      </c>
      <c r="R2312">
        <f>'Energy consumption (raw)'!P2262*Lists!$H$87</f>
        <v>0</v>
      </c>
      <c r="S2312">
        <f>'Energy consumption (raw)'!Q2262*Lists!$H$88</f>
        <v>0</v>
      </c>
      <c r="T2312">
        <f>'Energy consumption (raw)'!R2262*Lists!$H$89</f>
        <v>0</v>
      </c>
      <c r="U2312">
        <f>'Energy consumption (raw)'!S2262*Lists!$H$90</f>
        <v>0</v>
      </c>
      <c r="V2312">
        <f>'Energy consumption (raw)'!T2262*Lists!$H$91</f>
        <v>0</v>
      </c>
      <c r="W2312">
        <f>'Energy consumption (raw)'!U2262*Lists!$H$92</f>
        <v>0</v>
      </c>
      <c r="X2312">
        <f>'Energy consumption (raw)'!V2262*Lists!$H$93</f>
        <v>0</v>
      </c>
      <c r="Y2312">
        <f>'Energy consumption (raw)'!W2262*Lists!$H$94</f>
        <v>0</v>
      </c>
      <c r="Z2312">
        <f>'Energy consumption (raw)'!X2262*Lists!$H$96*1000000</f>
        <v>0</v>
      </c>
      <c r="AA2312">
        <f>'Energy consumption (raw)'!Y2262*Lists!$H$97</f>
        <v>0</v>
      </c>
      <c r="AB2312">
        <f>'Energy consumption (raw)'!Z2262*Lists!$H$96</f>
        <v>0</v>
      </c>
      <c r="AC2312">
        <f>'Energy consumption (raw)'!AA2262*Lists!$H$98</f>
        <v>0</v>
      </c>
      <c r="AD2312">
        <f>'Energy consumption (raw)'!AB2262*Lists!$H$99</f>
        <v>0</v>
      </c>
      <c r="AE2312">
        <f>'Energy consumption (raw)'!AC2262*Lists!$H$101</f>
        <v>0</v>
      </c>
      <c r="AF2312">
        <f>'Energy consumption (raw)'!AD2262*Lists!$H$101</f>
        <v>0</v>
      </c>
      <c r="AG2312">
        <f>'Energy consumption (raw)'!AE2262*Lists!$H$101</f>
        <v>0</v>
      </c>
      <c r="AH2312">
        <f>'Energy consumption (raw)'!AF2262*Lists!$H$100</f>
        <v>0</v>
      </c>
      <c r="AI2312" s="167">
        <f t="shared" si="157"/>
        <v>1205.5864809</v>
      </c>
      <c r="AJ2312" s="179">
        <f>'Energy consumption (raw)'!AG2262</f>
        <v>1186.7088017000001</v>
      </c>
      <c r="AK2312" s="179">
        <f>'Energy consumption (raw)'!AH2262</f>
        <v>0</v>
      </c>
      <c r="AL2312">
        <f>IF(ROUND(AI2312,-3)=ROUND('Energy consumption (raw)'!AG2262,-3),1,0)</f>
        <v>1</v>
      </c>
      <c r="AM2312" s="179" t="str">
        <f>'Energy consumption (raw)'!AJ2262</f>
        <v>50. Ho Chi Minh</v>
      </c>
      <c r="AN2312">
        <f>VLOOKUP(AM2312,Lists!$F$9:$G$71,2,FALSE)</f>
        <v>1</v>
      </c>
    </row>
    <row r="2313" spans="2:40" x14ac:dyDescent="0.25">
      <c r="B2313" s="65" t="str">
        <f t="shared" si="155"/>
        <v>Industry2161</v>
      </c>
      <c r="C2313" s="179">
        <f>'Energy consumption (raw)'!B2263</f>
        <v>2161</v>
      </c>
      <c r="D2313" s="179">
        <f>'Energy consumption (raw)'!C2263</f>
        <v>0</v>
      </c>
      <c r="E2313" s="179">
        <f>'Energy consumption (raw)'!D2263</f>
        <v>0</v>
      </c>
      <c r="F2313" s="179" t="str">
        <f>'Energy consumption (raw)'!E2263</f>
        <v>Công nghiệp</v>
      </c>
      <c r="G2313" s="179" t="str">
        <f>'Energy consumption (raw)'!F2263</f>
        <v>Sản xuất máy chế biến thực phẩm, đồ uống và thuốc lá</v>
      </c>
      <c r="H2313" s="179" t="str">
        <f>'Energy consumption (raw)'!G2263</f>
        <v>Industry</v>
      </c>
      <c r="I2313" s="179" t="str">
        <f>'Energy consumption (raw)'!I2263</f>
        <v>11 Manufacture of beverages</v>
      </c>
      <c r="J2313" s="179" t="str">
        <f>INDEX(Sector!$E$6:$E$46,MATCH('Energy consumption (toe)'!I2313,Sector!$B$6:$B$46,FALSE))</f>
        <v>Manufacture of beverages</v>
      </c>
      <c r="K2313" s="179">
        <f>IFERROR('Energy consumption (raw)'!J2263*Lists!$H$84,)</f>
        <v>0</v>
      </c>
      <c r="L2313" s="179">
        <f>'Energy consumption (raw)'!K2263*Lists!$H$84</f>
        <v>0</v>
      </c>
      <c r="M2313" s="179">
        <f>'Energy consumption (raw)'!L2263*Lists!$H$84</f>
        <v>0</v>
      </c>
      <c r="N2313" s="179">
        <f>'Energy consumption (raw)'!M2263*Lists!$H$84</f>
        <v>0</v>
      </c>
      <c r="O2313" s="178">
        <f t="shared" si="156"/>
        <v>0</v>
      </c>
      <c r="P2313">
        <f>'Energy consumption (raw)'!N2263*Lists!$H$85</f>
        <v>0</v>
      </c>
      <c r="Q2313">
        <f>'Energy consumption (raw)'!O2263*Lists!$H$86</f>
        <v>0</v>
      </c>
      <c r="R2313">
        <f>'Energy consumption (raw)'!P2263*Lists!$H$87</f>
        <v>0</v>
      </c>
      <c r="S2313">
        <f>'Energy consumption (raw)'!Q2263*Lists!$H$88</f>
        <v>0</v>
      </c>
      <c r="T2313">
        <f>'Energy consumption (raw)'!R2263*Lists!$H$89</f>
        <v>0</v>
      </c>
      <c r="U2313">
        <f>'Energy consumption (raw)'!S2263*Lists!$H$90</f>
        <v>0</v>
      </c>
      <c r="V2313">
        <f>'Energy consumption (raw)'!T2263*Lists!$H$91</f>
        <v>0</v>
      </c>
      <c r="W2313">
        <f>'Energy consumption (raw)'!U2263*Lists!$H$92</f>
        <v>0</v>
      </c>
      <c r="X2313">
        <f>'Energy consumption (raw)'!V2263*Lists!$H$93</f>
        <v>0</v>
      </c>
      <c r="Y2313">
        <f>'Energy consumption (raw)'!W2263*Lists!$H$94</f>
        <v>0</v>
      </c>
      <c r="Z2313">
        <f>'Energy consumption (raw)'!X2263*Lists!$H$96*1000000</f>
        <v>4743</v>
      </c>
      <c r="AA2313">
        <f>'Energy consumption (raw)'!Y2263*Lists!$H$97</f>
        <v>0</v>
      </c>
      <c r="AB2313">
        <f>'Energy consumption (raw)'!Z2263*Lists!$H$96</f>
        <v>0</v>
      </c>
      <c r="AC2313">
        <f>'Energy consumption (raw)'!AA2263*Lists!$H$98</f>
        <v>0</v>
      </c>
      <c r="AD2313">
        <f>'Energy consumption (raw)'!AB2263*Lists!$H$99</f>
        <v>0</v>
      </c>
      <c r="AE2313">
        <f>'Energy consumption (raw)'!AC2263*Lists!$H$101</f>
        <v>0</v>
      </c>
      <c r="AF2313">
        <f>'Energy consumption (raw)'!AD2263*Lists!$H$101</f>
        <v>0</v>
      </c>
      <c r="AG2313">
        <f>'Energy consumption (raw)'!AE2263*Lists!$H$101</f>
        <v>0</v>
      </c>
      <c r="AH2313">
        <f>'Energy consumption (raw)'!AF2263*Lists!$H$100</f>
        <v>0</v>
      </c>
      <c r="AI2313" s="167">
        <f t="shared" si="157"/>
        <v>4743</v>
      </c>
      <c r="AJ2313" s="179">
        <f>'Energy consumption (raw)'!AG2263</f>
        <v>4743</v>
      </c>
      <c r="AK2313" s="179">
        <f>'Energy consumption (raw)'!AH2263</f>
        <v>0</v>
      </c>
      <c r="AL2313">
        <f>IF(ROUND(AI2313,-3)=ROUND('Energy consumption (raw)'!AG2263,-3),1,0)</f>
        <v>1</v>
      </c>
      <c r="AM2313" s="179" t="str">
        <f>'Energy consumption (raw)'!AJ2263</f>
        <v>50. Ho Chi Minh</v>
      </c>
      <c r="AN2313">
        <f>VLOOKUP(AM2313,Lists!$F$9:$G$71,2,FALSE)</f>
        <v>1</v>
      </c>
    </row>
    <row r="2314" spans="2:40" x14ac:dyDescent="0.25">
      <c r="B2314" s="65" t="str">
        <f t="shared" si="155"/>
        <v>Industry2162</v>
      </c>
      <c r="C2314" s="179">
        <f>'Energy consumption (raw)'!B2264</f>
        <v>2162</v>
      </c>
      <c r="D2314" s="179">
        <f>'Energy consumption (raw)'!C2264</f>
        <v>0</v>
      </c>
      <c r="E2314" s="179">
        <f>'Energy consumption (raw)'!D2264</f>
        <v>0</v>
      </c>
      <c r="F2314" s="179" t="str">
        <f>'Energy consumption (raw)'!E2264</f>
        <v>Công nghiệp</v>
      </c>
      <c r="G2314" s="179" t="str">
        <f>'Energy consumption (raw)'!F2264</f>
        <v>Sản xuất sợi</v>
      </c>
      <c r="H2314" s="179" t="str">
        <f>'Energy consumption (raw)'!G2264</f>
        <v>Industry</v>
      </c>
      <c r="I2314" s="179" t="str">
        <f>'Energy consumption (raw)'!I2264</f>
        <v>13 Manufacture of textiles</v>
      </c>
      <c r="J2314" s="179" t="str">
        <f>INDEX(Sector!$E$6:$E$46,MATCH('Energy consumption (toe)'!I2314,Sector!$B$6:$B$46,FALSE))</f>
        <v>Manufacture of textiles</v>
      </c>
      <c r="K2314" s="179">
        <f>IFERROR('Energy consumption (raw)'!J2264*Lists!$H$84,)</f>
        <v>23337.412100000001</v>
      </c>
      <c r="L2314" s="179">
        <f>'Energy consumption (raw)'!K2264*Lists!$H$84</f>
        <v>23337.412100000001</v>
      </c>
      <c r="M2314" s="179">
        <f>'Energy consumption (raw)'!L2264*Lists!$H$84</f>
        <v>0</v>
      </c>
      <c r="N2314" s="179">
        <f>'Energy consumption (raw)'!M2264*Lists!$H$84</f>
        <v>0</v>
      </c>
      <c r="O2314" s="178">
        <f t="shared" si="156"/>
        <v>23337.412100000001</v>
      </c>
      <c r="P2314">
        <f>'Energy consumption (raw)'!N2264*Lists!$H$85</f>
        <v>0</v>
      </c>
      <c r="Q2314">
        <f>'Energy consumption (raw)'!O2264*Lists!$H$86</f>
        <v>0</v>
      </c>
      <c r="R2314">
        <f>'Energy consumption (raw)'!P2264*Lists!$H$87</f>
        <v>0</v>
      </c>
      <c r="S2314">
        <f>'Energy consumption (raw)'!Q2264*Lists!$H$88</f>
        <v>0</v>
      </c>
      <c r="T2314">
        <f>'Energy consumption (raw)'!R2264*Lists!$H$89</f>
        <v>0</v>
      </c>
      <c r="U2314">
        <f>'Energy consumption (raw)'!S2264*Lists!$H$90</f>
        <v>0</v>
      </c>
      <c r="V2314">
        <f>'Energy consumption (raw)'!T2264*Lists!$H$91</f>
        <v>0</v>
      </c>
      <c r="W2314">
        <f>'Energy consumption (raw)'!U2264*Lists!$H$92</f>
        <v>0</v>
      </c>
      <c r="X2314">
        <f>'Energy consumption (raw)'!V2264*Lists!$H$93</f>
        <v>0</v>
      </c>
      <c r="Y2314">
        <f>'Energy consumption (raw)'!W2264*Lists!$H$94</f>
        <v>0</v>
      </c>
      <c r="Z2314">
        <f>'Energy consumption (raw)'!X2264*Lists!$H$96*1000000</f>
        <v>0</v>
      </c>
      <c r="AA2314">
        <f>'Energy consumption (raw)'!Y2264*Lists!$H$97</f>
        <v>0</v>
      </c>
      <c r="AB2314">
        <f>'Energy consumption (raw)'!Z2264*Lists!$H$96</f>
        <v>0</v>
      </c>
      <c r="AC2314">
        <f>'Energy consumption (raw)'!AA2264*Lists!$H$98</f>
        <v>0</v>
      </c>
      <c r="AD2314">
        <f>'Energy consumption (raw)'!AB2264*Lists!$H$99</f>
        <v>0</v>
      </c>
      <c r="AE2314">
        <f>'Energy consumption (raw)'!AC2264*Lists!$H$101</f>
        <v>0</v>
      </c>
      <c r="AF2314">
        <f>'Energy consumption (raw)'!AD2264*Lists!$H$101</f>
        <v>0</v>
      </c>
      <c r="AG2314">
        <f>'Energy consumption (raw)'!AE2264*Lists!$H$101</f>
        <v>0</v>
      </c>
      <c r="AH2314">
        <f>'Energy consumption (raw)'!AF2264*Lists!$H$100</f>
        <v>0</v>
      </c>
      <c r="AI2314" s="167">
        <f t="shared" si="157"/>
        <v>23337.412100000001</v>
      </c>
      <c r="AJ2314" s="179">
        <f>'Energy consumption (raw)'!AG2264</f>
        <v>23337.412100000001</v>
      </c>
      <c r="AK2314" s="179">
        <f>'Energy consumption (raw)'!AH2264</f>
        <v>24763</v>
      </c>
      <c r="AL2314">
        <f>IF(ROUND(AI2314,-3)=ROUND('Energy consumption (raw)'!AG2264,-3),1,0)</f>
        <v>1</v>
      </c>
      <c r="AM2314" s="179" t="str">
        <f>'Energy consumption (raw)'!AJ2264</f>
        <v>51. Long An</v>
      </c>
      <c r="AN2314">
        <f>VLOOKUP(AM2314,Lists!$F$9:$G$71,2,FALSE)</f>
        <v>1</v>
      </c>
    </row>
    <row r="2315" spans="2:40" x14ac:dyDescent="0.25">
      <c r="B2315" s="65" t="str">
        <f t="shared" si="155"/>
        <v>Industry2163</v>
      </c>
      <c r="C2315" s="179">
        <f>'Energy consumption (raw)'!B2265</f>
        <v>2163</v>
      </c>
      <c r="D2315" s="179">
        <f>'Energy consumption (raw)'!C2265</f>
        <v>0</v>
      </c>
      <c r="E2315" s="179">
        <f>'Energy consumption (raw)'!D2265</f>
        <v>0</v>
      </c>
      <c r="F2315" s="179" t="str">
        <f>'Energy consumption (raw)'!E2265</f>
        <v>Công nghiệp</v>
      </c>
      <c r="G2315" s="179" t="str">
        <f>'Energy consumption (raw)'!F2265</f>
        <v>Sản xuất pin và ắc quy</v>
      </c>
      <c r="H2315" s="179" t="str">
        <f>'Energy consumption (raw)'!G2265</f>
        <v>Industry</v>
      </c>
      <c r="I2315" s="179" t="str">
        <f>'Energy consumption (raw)'!I2265</f>
        <v>27 Manufacture of electrical equipment</v>
      </c>
      <c r="J2315" s="179" t="str">
        <f>INDEX(Sector!$E$6:$E$46,MATCH('Energy consumption (toe)'!I2315,Sector!$B$6:$B$46,FALSE))</f>
        <v>Manufacture of electrical equipment</v>
      </c>
      <c r="K2315" s="179">
        <f>IFERROR('Energy consumption (raw)'!J2265*Lists!$H$84,)</f>
        <v>0</v>
      </c>
      <c r="L2315" s="179">
        <f>'Energy consumption (raw)'!K2265*Lists!$H$84</f>
        <v>17202.169446</v>
      </c>
      <c r="M2315" s="179">
        <f>'Energy consumption (raw)'!L2265*Lists!$H$84</f>
        <v>0</v>
      </c>
      <c r="N2315" s="179">
        <f>'Energy consumption (raw)'!M2265*Lists!$H$84</f>
        <v>0</v>
      </c>
      <c r="O2315" s="178">
        <f t="shared" si="156"/>
        <v>17202.169446</v>
      </c>
      <c r="P2315">
        <f>'Energy consumption (raw)'!N2265*Lists!$H$85</f>
        <v>0</v>
      </c>
      <c r="Q2315">
        <f>'Energy consumption (raw)'!O2265*Lists!$H$86</f>
        <v>0</v>
      </c>
      <c r="R2315">
        <f>'Energy consumption (raw)'!P2265*Lists!$H$87</f>
        <v>0</v>
      </c>
      <c r="S2315">
        <f>'Energy consumption (raw)'!Q2265*Lists!$H$88</f>
        <v>0</v>
      </c>
      <c r="T2315">
        <f>'Energy consumption (raw)'!R2265*Lists!$H$89</f>
        <v>0</v>
      </c>
      <c r="U2315">
        <f>'Energy consumption (raw)'!S2265*Lists!$H$90</f>
        <v>0</v>
      </c>
      <c r="V2315">
        <f>'Energy consumption (raw)'!T2265*Lists!$H$91</f>
        <v>0</v>
      </c>
      <c r="W2315">
        <f>'Energy consumption (raw)'!U2265*Lists!$H$92</f>
        <v>0</v>
      </c>
      <c r="X2315">
        <f>'Energy consumption (raw)'!V2265*Lists!$H$93</f>
        <v>0</v>
      </c>
      <c r="Y2315">
        <f>'Energy consumption (raw)'!W2265*Lists!$H$94</f>
        <v>0</v>
      </c>
      <c r="Z2315">
        <f>'Energy consumption (raw)'!X2265*Lists!$H$96*1000000</f>
        <v>0</v>
      </c>
      <c r="AA2315">
        <f>'Energy consumption (raw)'!Y2265*Lists!$H$97</f>
        <v>0</v>
      </c>
      <c r="AB2315">
        <f>'Energy consumption (raw)'!Z2265*Lists!$H$96</f>
        <v>0</v>
      </c>
      <c r="AC2315">
        <f>'Energy consumption (raw)'!AA2265*Lists!$H$98</f>
        <v>0</v>
      </c>
      <c r="AD2315">
        <f>'Energy consumption (raw)'!AB2265*Lists!$H$99</f>
        <v>0</v>
      </c>
      <c r="AE2315">
        <f>'Energy consumption (raw)'!AC2265*Lists!$H$101</f>
        <v>0</v>
      </c>
      <c r="AF2315">
        <f>'Energy consumption (raw)'!AD2265*Lists!$H$101</f>
        <v>0</v>
      </c>
      <c r="AG2315">
        <f>'Energy consumption (raw)'!AE2265*Lists!$H$101</f>
        <v>0</v>
      </c>
      <c r="AH2315">
        <f>'Energy consumption (raw)'!AF2265*Lists!$H$100</f>
        <v>0</v>
      </c>
      <c r="AI2315" s="167">
        <f t="shared" si="157"/>
        <v>17202.169446</v>
      </c>
      <c r="AJ2315" s="179">
        <f>'Energy consumption (raw)'!AG2265</f>
        <v>17202.169446</v>
      </c>
      <c r="AK2315" s="179">
        <f>'Energy consumption (raw)'!AH2265</f>
        <v>15319</v>
      </c>
      <c r="AL2315">
        <f>IF(ROUND(AI2315,-3)=ROUND('Energy consumption (raw)'!AG2265,-3),1,0)</f>
        <v>1</v>
      </c>
      <c r="AM2315" s="179" t="str">
        <f>'Energy consumption (raw)'!AJ2265</f>
        <v>51. Long An</v>
      </c>
      <c r="AN2315">
        <f>VLOOKUP(AM2315,Lists!$F$9:$G$71,2,FALSE)</f>
        <v>1</v>
      </c>
    </row>
    <row r="2316" spans="2:40" x14ac:dyDescent="0.25">
      <c r="B2316" s="65" t="str">
        <f t="shared" si="155"/>
        <v>Industry2164</v>
      </c>
      <c r="C2316" s="179">
        <f>'Energy consumption (raw)'!B2266</f>
        <v>2164</v>
      </c>
      <c r="D2316" s="179">
        <f>'Energy consumption (raw)'!C2266</f>
        <v>0</v>
      </c>
      <c r="E2316" s="179">
        <f>'Energy consumption (raw)'!D2266</f>
        <v>0</v>
      </c>
      <c r="F2316" s="179" t="str">
        <f>'Energy consumption (raw)'!E2266</f>
        <v>Công nghiệp</v>
      </c>
      <c r="G2316" s="179" t="str">
        <f>'Energy consumption (raw)'!F2266</f>
        <v>Sản xuất sắt, thép gang</v>
      </c>
      <c r="H2316" s="179" t="str">
        <f>'Energy consumption (raw)'!G2266</f>
        <v>Industry</v>
      </c>
      <c r="I2316" s="179" t="str">
        <f>'Energy consumption (raw)'!I2266</f>
        <v>24 Manufacture of basic metals</v>
      </c>
      <c r="J2316" s="179" t="str">
        <f>INDEX(Sector!$E$6:$E$46,MATCH('Energy consumption (toe)'!I2316,Sector!$B$6:$B$46,FALSE))</f>
        <v>Manufacture of basic metals</v>
      </c>
      <c r="K2316" s="179">
        <f>IFERROR('Energy consumption (raw)'!J2266*Lists!$H$84,)</f>
        <v>4412.9966644000006</v>
      </c>
      <c r="L2316" s="179">
        <f>'Energy consumption (raw)'!K2266*Lists!$H$84</f>
        <v>10301.42289</v>
      </c>
      <c r="M2316" s="179">
        <f>'Energy consumption (raw)'!L2266*Lists!$H$84</f>
        <v>0</v>
      </c>
      <c r="N2316" s="179">
        <f>'Energy consumption (raw)'!M2266*Lists!$H$84</f>
        <v>0</v>
      </c>
      <c r="O2316" s="178">
        <f t="shared" si="156"/>
        <v>10301.42289</v>
      </c>
      <c r="P2316">
        <f>'Energy consumption (raw)'!N2266*Lists!$H$85</f>
        <v>0</v>
      </c>
      <c r="Q2316">
        <f>'Energy consumption (raw)'!O2266*Lists!$H$86</f>
        <v>0</v>
      </c>
      <c r="R2316">
        <f>'Energy consumption (raw)'!P2266*Lists!$H$87</f>
        <v>0</v>
      </c>
      <c r="S2316">
        <f>'Energy consumption (raw)'!Q2266*Lists!$H$88</f>
        <v>0</v>
      </c>
      <c r="T2316">
        <f>'Energy consumption (raw)'!R2266*Lists!$H$89</f>
        <v>0</v>
      </c>
      <c r="U2316">
        <f>'Energy consumption (raw)'!S2266*Lists!$H$90</f>
        <v>0</v>
      </c>
      <c r="V2316">
        <f>'Energy consumption (raw)'!T2266*Lists!$H$91</f>
        <v>0</v>
      </c>
      <c r="W2316">
        <f>'Energy consumption (raw)'!U2266*Lists!$H$92</f>
        <v>0</v>
      </c>
      <c r="X2316">
        <f>'Energy consumption (raw)'!V2266*Lists!$H$93</f>
        <v>0</v>
      </c>
      <c r="Y2316">
        <f>'Energy consumption (raw)'!W2266*Lists!$H$94</f>
        <v>0</v>
      </c>
      <c r="Z2316">
        <f>'Energy consumption (raw)'!X2266*Lists!$H$96*1000000</f>
        <v>0</v>
      </c>
      <c r="AA2316">
        <f>'Energy consumption (raw)'!Y2266*Lists!$H$97</f>
        <v>0</v>
      </c>
      <c r="AB2316">
        <f>'Energy consumption (raw)'!Z2266*Lists!$H$96</f>
        <v>0</v>
      </c>
      <c r="AC2316">
        <f>'Energy consumption (raw)'!AA2266*Lists!$H$98</f>
        <v>0</v>
      </c>
      <c r="AD2316">
        <f>'Energy consumption (raw)'!AB2266*Lists!$H$99</f>
        <v>0</v>
      </c>
      <c r="AE2316">
        <f>'Energy consumption (raw)'!AC2266*Lists!$H$101</f>
        <v>0</v>
      </c>
      <c r="AF2316">
        <f>'Energy consumption (raw)'!AD2266*Lists!$H$101</f>
        <v>0</v>
      </c>
      <c r="AG2316">
        <f>'Energy consumption (raw)'!AE2266*Lists!$H$101</f>
        <v>0</v>
      </c>
      <c r="AH2316">
        <f>'Energy consumption (raw)'!AF2266*Lists!$H$100</f>
        <v>0</v>
      </c>
      <c r="AI2316" s="167">
        <f t="shared" si="157"/>
        <v>10301.42289</v>
      </c>
      <c r="AJ2316" s="179">
        <f>'Energy consumption (raw)'!AG2266</f>
        <v>10301.42289</v>
      </c>
      <c r="AK2316" s="179">
        <f>'Energy consumption (raw)'!AH2266</f>
        <v>11422</v>
      </c>
      <c r="AL2316">
        <f>IF(ROUND(AI2316,-3)=ROUND('Energy consumption (raw)'!AG2266,-3),1,0)</f>
        <v>1</v>
      </c>
      <c r="AM2316" s="179" t="str">
        <f>'Energy consumption (raw)'!AJ2266</f>
        <v>51. Long An</v>
      </c>
      <c r="AN2316">
        <f>VLOOKUP(AM2316,Lists!$F$9:$G$71,2,FALSE)</f>
        <v>1</v>
      </c>
    </row>
    <row r="2317" spans="2:40" x14ac:dyDescent="0.25">
      <c r="B2317" s="65" t="str">
        <f t="shared" si="155"/>
        <v>Industry2165</v>
      </c>
      <c r="C2317" s="179">
        <f>'Energy consumption (raw)'!B2267</f>
        <v>2165</v>
      </c>
      <c r="D2317" s="179">
        <f>'Energy consumption (raw)'!C2267</f>
        <v>0</v>
      </c>
      <c r="E2317" s="179">
        <f>'Energy consumption (raw)'!D2267</f>
        <v>0</v>
      </c>
      <c r="F2317" s="179" t="str">
        <f>'Energy consumption (raw)'!E2267</f>
        <v>Công nghiệp</v>
      </c>
      <c r="G2317" s="179" t="str">
        <f>'Energy consumption (raw)'!F2267</f>
        <v>Sản xuất sợi</v>
      </c>
      <c r="H2317" s="179" t="str">
        <f>'Energy consumption (raw)'!G2267</f>
        <v>Industry</v>
      </c>
      <c r="I2317" s="179" t="str">
        <f>'Energy consumption (raw)'!I2267</f>
        <v>13 Manufacture of textiles</v>
      </c>
      <c r="J2317" s="179" t="str">
        <f>INDEX(Sector!$E$6:$E$46,MATCH('Energy consumption (toe)'!I2317,Sector!$B$6:$B$46,FALSE))</f>
        <v>Manufacture of textiles</v>
      </c>
      <c r="K2317" s="179">
        <f>IFERROR('Energy consumption (raw)'!J2267*Lists!$H$84,)</f>
        <v>2120.7146299999999</v>
      </c>
      <c r="L2317" s="179">
        <f>'Energy consumption (raw)'!K2267*Lists!$H$84</f>
        <v>7227.8440400000009</v>
      </c>
      <c r="M2317" s="179">
        <f>'Energy consumption (raw)'!L2267*Lists!$H$84</f>
        <v>0</v>
      </c>
      <c r="N2317" s="179">
        <f>'Energy consumption (raw)'!M2267*Lists!$H$84</f>
        <v>0</v>
      </c>
      <c r="O2317" s="178">
        <f t="shared" si="156"/>
        <v>7227.8440400000009</v>
      </c>
      <c r="P2317">
        <f>'Energy consumption (raw)'!N2267*Lists!$H$85</f>
        <v>0</v>
      </c>
      <c r="Q2317">
        <f>'Energy consumption (raw)'!O2267*Lists!$H$86</f>
        <v>0</v>
      </c>
      <c r="R2317">
        <f>'Energy consumption (raw)'!P2267*Lists!$H$87</f>
        <v>0</v>
      </c>
      <c r="S2317">
        <f>'Energy consumption (raw)'!Q2267*Lists!$H$88</f>
        <v>0</v>
      </c>
      <c r="T2317">
        <f>'Energy consumption (raw)'!R2267*Lists!$H$89</f>
        <v>0</v>
      </c>
      <c r="U2317">
        <f>'Energy consumption (raw)'!S2267*Lists!$H$90</f>
        <v>0</v>
      </c>
      <c r="V2317">
        <f>'Energy consumption (raw)'!T2267*Lists!$H$91</f>
        <v>0</v>
      </c>
      <c r="W2317">
        <f>'Energy consumption (raw)'!U2267*Lists!$H$92</f>
        <v>0</v>
      </c>
      <c r="X2317">
        <f>'Energy consumption (raw)'!V2267*Lists!$H$93</f>
        <v>0</v>
      </c>
      <c r="Y2317">
        <f>'Energy consumption (raw)'!W2267*Lists!$H$94</f>
        <v>0</v>
      </c>
      <c r="Z2317">
        <f>'Energy consumption (raw)'!X2267*Lists!$H$96*1000000</f>
        <v>0</v>
      </c>
      <c r="AA2317">
        <f>'Energy consumption (raw)'!Y2267*Lists!$H$97</f>
        <v>0</v>
      </c>
      <c r="AB2317">
        <f>'Energy consumption (raw)'!Z2267*Lists!$H$96</f>
        <v>0</v>
      </c>
      <c r="AC2317">
        <f>'Energy consumption (raw)'!AA2267*Lists!$H$98</f>
        <v>0</v>
      </c>
      <c r="AD2317">
        <f>'Energy consumption (raw)'!AB2267*Lists!$H$99</f>
        <v>0</v>
      </c>
      <c r="AE2317">
        <f>'Energy consumption (raw)'!AC2267*Lists!$H$101</f>
        <v>0</v>
      </c>
      <c r="AF2317">
        <f>'Energy consumption (raw)'!AD2267*Lists!$H$101</f>
        <v>0</v>
      </c>
      <c r="AG2317">
        <f>'Energy consumption (raw)'!AE2267*Lists!$H$101</f>
        <v>0</v>
      </c>
      <c r="AH2317">
        <f>'Energy consumption (raw)'!AF2267*Lists!$H$100</f>
        <v>0</v>
      </c>
      <c r="AI2317" s="167">
        <f t="shared" si="157"/>
        <v>7227.8440400000009</v>
      </c>
      <c r="AJ2317" s="179">
        <f>'Energy consumption (raw)'!AG2267</f>
        <v>7227.8440400000009</v>
      </c>
      <c r="AK2317" s="179">
        <f>'Energy consumption (raw)'!AH2267</f>
        <v>10486</v>
      </c>
      <c r="AL2317">
        <f>IF(ROUND(AI2317,-3)=ROUND('Energy consumption (raw)'!AG2267,-3),1,0)</f>
        <v>1</v>
      </c>
      <c r="AM2317" s="179" t="str">
        <f>'Energy consumption (raw)'!AJ2267</f>
        <v>51. Long An</v>
      </c>
      <c r="AN2317">
        <f>VLOOKUP(AM2317,Lists!$F$9:$G$71,2,FALSE)</f>
        <v>1</v>
      </c>
    </row>
    <row r="2318" spans="2:40" x14ac:dyDescent="0.25">
      <c r="B2318" s="65" t="str">
        <f t="shared" si="155"/>
        <v>Industry2166</v>
      </c>
      <c r="C2318" s="179">
        <f>'Energy consumption (raw)'!B2268</f>
        <v>2166</v>
      </c>
      <c r="D2318" s="179">
        <f>'Energy consumption (raw)'!C2268</f>
        <v>0</v>
      </c>
      <c r="E2318" s="179">
        <f>'Energy consumption (raw)'!D2268</f>
        <v>0</v>
      </c>
      <c r="F2318" s="179" t="str">
        <f>'Energy consumption (raw)'!E2268</f>
        <v>Công nghiệp</v>
      </c>
      <c r="G2318" s="179" t="str">
        <f>'Energy consumption (raw)'!F2268</f>
        <v>Sản xuất sợi</v>
      </c>
      <c r="H2318" s="179" t="str">
        <f>'Energy consumption (raw)'!G2268</f>
        <v>Industry</v>
      </c>
      <c r="I2318" s="179" t="str">
        <f>'Energy consumption (raw)'!I2268</f>
        <v>13 Manufacture of textiles</v>
      </c>
      <c r="J2318" s="179" t="str">
        <f>INDEX(Sector!$E$6:$E$46,MATCH('Energy consumption (toe)'!I2318,Sector!$B$6:$B$46,FALSE))</f>
        <v>Manufacture of textiles</v>
      </c>
      <c r="K2318" s="179">
        <f>IFERROR('Energy consumption (raw)'!J2268*Lists!$H$84,)</f>
        <v>6152.1570200000006</v>
      </c>
      <c r="L2318" s="179">
        <f>'Energy consumption (raw)'!K2268*Lists!$H$84</f>
        <v>6152.1570200000006</v>
      </c>
      <c r="M2318" s="179">
        <f>'Energy consumption (raw)'!L2268*Lists!$H$84</f>
        <v>0</v>
      </c>
      <c r="N2318" s="179">
        <f>'Energy consumption (raw)'!M2268*Lists!$H$84</f>
        <v>0</v>
      </c>
      <c r="O2318" s="178">
        <f t="shared" si="156"/>
        <v>6152.1570200000006</v>
      </c>
      <c r="P2318">
        <f>'Energy consumption (raw)'!N2268*Lists!$H$85</f>
        <v>0</v>
      </c>
      <c r="Q2318">
        <f>'Energy consumption (raw)'!O2268*Lists!$H$86</f>
        <v>0</v>
      </c>
      <c r="R2318">
        <f>'Energy consumption (raw)'!P2268*Lists!$H$87</f>
        <v>0</v>
      </c>
      <c r="S2318">
        <f>'Energy consumption (raw)'!Q2268*Lists!$H$88</f>
        <v>0</v>
      </c>
      <c r="T2318">
        <f>'Energy consumption (raw)'!R2268*Lists!$H$89</f>
        <v>0</v>
      </c>
      <c r="U2318">
        <f>'Energy consumption (raw)'!S2268*Lists!$H$90</f>
        <v>0</v>
      </c>
      <c r="V2318">
        <f>'Energy consumption (raw)'!T2268*Lists!$H$91</f>
        <v>0</v>
      </c>
      <c r="W2318">
        <f>'Energy consumption (raw)'!U2268*Lists!$H$92</f>
        <v>0</v>
      </c>
      <c r="X2318">
        <f>'Energy consumption (raw)'!V2268*Lists!$H$93</f>
        <v>0</v>
      </c>
      <c r="Y2318">
        <f>'Energy consumption (raw)'!W2268*Lists!$H$94</f>
        <v>0</v>
      </c>
      <c r="Z2318">
        <f>'Energy consumption (raw)'!X2268*Lists!$H$96*1000000</f>
        <v>0</v>
      </c>
      <c r="AA2318">
        <f>'Energy consumption (raw)'!Y2268*Lists!$H$97</f>
        <v>0</v>
      </c>
      <c r="AB2318">
        <f>'Energy consumption (raw)'!Z2268*Lists!$H$96</f>
        <v>0</v>
      </c>
      <c r="AC2318">
        <f>'Energy consumption (raw)'!AA2268*Lists!$H$98</f>
        <v>0</v>
      </c>
      <c r="AD2318">
        <f>'Energy consumption (raw)'!AB2268*Lists!$H$99</f>
        <v>0</v>
      </c>
      <c r="AE2318">
        <f>'Energy consumption (raw)'!AC2268*Lists!$H$101</f>
        <v>0</v>
      </c>
      <c r="AF2318">
        <f>'Energy consumption (raw)'!AD2268*Lists!$H$101</f>
        <v>0</v>
      </c>
      <c r="AG2318">
        <f>'Energy consumption (raw)'!AE2268*Lists!$H$101</f>
        <v>0</v>
      </c>
      <c r="AH2318">
        <f>'Energy consumption (raw)'!AF2268*Lists!$H$100</f>
        <v>0</v>
      </c>
      <c r="AI2318" s="167">
        <f t="shared" si="157"/>
        <v>6152.1570200000006</v>
      </c>
      <c r="AJ2318" s="179">
        <f>'Energy consumption (raw)'!AG2268</f>
        <v>6152.1570200000006</v>
      </c>
      <c r="AK2318" s="179">
        <f>'Energy consumption (raw)'!AH2268</f>
        <v>9337</v>
      </c>
      <c r="AL2318">
        <f>IF(ROUND(AI2318,-3)=ROUND('Energy consumption (raw)'!AG2268,-3),1,0)</f>
        <v>1</v>
      </c>
      <c r="AM2318" s="179" t="str">
        <f>'Energy consumption (raw)'!AJ2268</f>
        <v>51. Long An</v>
      </c>
      <c r="AN2318">
        <f>VLOOKUP(AM2318,Lists!$F$9:$G$71,2,FALSE)</f>
        <v>1</v>
      </c>
    </row>
    <row r="2319" spans="2:40" x14ac:dyDescent="0.25">
      <c r="B2319" s="65" t="str">
        <f t="shared" si="155"/>
        <v>Industry2167</v>
      </c>
      <c r="C2319" s="179">
        <f>'Energy consumption (raw)'!B2269</f>
        <v>2167</v>
      </c>
      <c r="D2319" s="179">
        <f>'Energy consumption (raw)'!C2269</f>
        <v>0</v>
      </c>
      <c r="E2319" s="179">
        <f>'Energy consumption (raw)'!D2269</f>
        <v>0</v>
      </c>
      <c r="F2319" s="179" t="str">
        <f>'Energy consumption (raw)'!E2269</f>
        <v>Công nghiệp</v>
      </c>
      <c r="G2319" s="179" t="str">
        <f>'Energy consumption (raw)'!F2269</f>
        <v>Sản xuất cà phê</v>
      </c>
      <c r="H2319" s="179" t="str">
        <f>'Energy consumption (raw)'!G2269</f>
        <v>Industry</v>
      </c>
      <c r="I2319" s="179" t="str">
        <f>'Energy consumption (raw)'!I2269</f>
        <v>11 Manufacture of beverages</v>
      </c>
      <c r="J2319" s="179" t="str">
        <f>INDEX(Sector!$E$6:$E$46,MATCH('Energy consumption (toe)'!I2319,Sector!$B$6:$B$46,FALSE))</f>
        <v>Manufacture of beverages</v>
      </c>
      <c r="K2319" s="179">
        <f>IFERROR('Energy consumption (raw)'!J2269*Lists!$H$84,)</f>
        <v>4810.5802400000002</v>
      </c>
      <c r="L2319" s="179">
        <f>'Energy consumption (raw)'!K2269*Lists!$H$84</f>
        <v>8400.8943600000002</v>
      </c>
      <c r="M2319" s="179">
        <f>'Energy consumption (raw)'!L2269*Lists!$H$84</f>
        <v>0</v>
      </c>
      <c r="N2319" s="179">
        <f>'Energy consumption (raw)'!M2269*Lists!$H$84</f>
        <v>0</v>
      </c>
      <c r="O2319" s="178">
        <f t="shared" si="156"/>
        <v>8400.8943600000002</v>
      </c>
      <c r="P2319">
        <f>'Energy consumption (raw)'!N2269*Lists!$H$85</f>
        <v>0</v>
      </c>
      <c r="Q2319">
        <f>'Energy consumption (raw)'!O2269*Lists!$H$86</f>
        <v>0</v>
      </c>
      <c r="R2319">
        <f>'Energy consumption (raw)'!P2269*Lists!$H$87</f>
        <v>0</v>
      </c>
      <c r="S2319">
        <f>'Energy consumption (raw)'!Q2269*Lists!$H$88</f>
        <v>0</v>
      </c>
      <c r="T2319">
        <f>'Energy consumption (raw)'!R2269*Lists!$H$89</f>
        <v>0</v>
      </c>
      <c r="U2319">
        <f>'Energy consumption (raw)'!S2269*Lists!$H$90</f>
        <v>0</v>
      </c>
      <c r="V2319">
        <f>'Energy consumption (raw)'!T2269*Lists!$H$91</f>
        <v>0</v>
      </c>
      <c r="W2319">
        <f>'Energy consumption (raw)'!U2269*Lists!$H$92</f>
        <v>0</v>
      </c>
      <c r="X2319">
        <f>'Energy consumption (raw)'!V2269*Lists!$H$93</f>
        <v>0</v>
      </c>
      <c r="Y2319">
        <f>'Energy consumption (raw)'!W2269*Lists!$H$94</f>
        <v>0</v>
      </c>
      <c r="Z2319">
        <f>'Energy consumption (raw)'!X2269*Lists!$H$96*1000000</f>
        <v>0</v>
      </c>
      <c r="AA2319">
        <f>'Energy consumption (raw)'!Y2269*Lists!$H$97</f>
        <v>0</v>
      </c>
      <c r="AB2319">
        <f>'Energy consumption (raw)'!Z2269*Lists!$H$96</f>
        <v>0</v>
      </c>
      <c r="AC2319">
        <f>'Energy consumption (raw)'!AA2269*Lists!$H$98</f>
        <v>0</v>
      </c>
      <c r="AD2319">
        <f>'Energy consumption (raw)'!AB2269*Lists!$H$99</f>
        <v>0</v>
      </c>
      <c r="AE2319">
        <f>'Energy consumption (raw)'!AC2269*Lists!$H$101</f>
        <v>0</v>
      </c>
      <c r="AF2319">
        <f>'Energy consumption (raw)'!AD2269*Lists!$H$101</f>
        <v>0</v>
      </c>
      <c r="AG2319">
        <f>'Energy consumption (raw)'!AE2269*Lists!$H$101</f>
        <v>0</v>
      </c>
      <c r="AH2319">
        <f>'Energy consumption (raw)'!AF2269*Lists!$H$100</f>
        <v>0</v>
      </c>
      <c r="AI2319" s="167">
        <f t="shared" si="157"/>
        <v>8400.8943600000002</v>
      </c>
      <c r="AJ2319" s="179">
        <f>'Energy consumption (raw)'!AG2269</f>
        <v>8400.8943600000002</v>
      </c>
      <c r="AK2319" s="179">
        <f>'Energy consumption (raw)'!AH2269</f>
        <v>8381</v>
      </c>
      <c r="AL2319">
        <f>IF(ROUND(AI2319,-3)=ROUND('Energy consumption (raw)'!AG2269,-3),1,0)</f>
        <v>1</v>
      </c>
      <c r="AM2319" s="179" t="str">
        <f>'Energy consumption (raw)'!AJ2269</f>
        <v>51. Long An</v>
      </c>
      <c r="AN2319">
        <f>VLOOKUP(AM2319,Lists!$F$9:$G$71,2,FALSE)</f>
        <v>1</v>
      </c>
    </row>
    <row r="2320" spans="2:40" x14ac:dyDescent="0.25">
      <c r="B2320" s="65" t="str">
        <f t="shared" si="155"/>
        <v>Industry2168</v>
      </c>
      <c r="C2320" s="179">
        <f>'Energy consumption (raw)'!B2270</f>
        <v>2168</v>
      </c>
      <c r="D2320" s="179">
        <f>'Energy consumption (raw)'!C2270</f>
        <v>0</v>
      </c>
      <c r="E2320" s="179">
        <f>'Energy consumption (raw)'!D2270</f>
        <v>0</v>
      </c>
      <c r="F2320" s="179" t="str">
        <f>'Energy consumption (raw)'!E2270</f>
        <v>Công nghiệp</v>
      </c>
      <c r="G2320" s="179" t="str">
        <f>'Energy consumption (raw)'!F2270</f>
        <v>Sản xuất sắt, thép gang</v>
      </c>
      <c r="H2320" s="179" t="str">
        <f>'Energy consumption (raw)'!G2270</f>
        <v>Industry</v>
      </c>
      <c r="I2320" s="179" t="str">
        <f>'Energy consumption (raw)'!I2270</f>
        <v>24 Manufacture of basic metals</v>
      </c>
      <c r="J2320" s="179" t="str">
        <f>INDEX(Sector!$E$6:$E$46,MATCH('Energy consumption (toe)'!I2320,Sector!$B$6:$B$46,FALSE))</f>
        <v>Manufacture of basic metals</v>
      </c>
      <c r="K2320" s="179">
        <f>IFERROR('Energy consumption (raw)'!J2270*Lists!$H$84,)</f>
        <v>1263.6089900000002</v>
      </c>
      <c r="L2320" s="179">
        <f>'Energy consumption (raw)'!K2270*Lists!$H$84</f>
        <v>8106.6442600000009</v>
      </c>
      <c r="M2320" s="179">
        <f>'Energy consumption (raw)'!L2270*Lists!$H$84</f>
        <v>0</v>
      </c>
      <c r="N2320" s="179">
        <f>'Energy consumption (raw)'!M2270*Lists!$H$84</f>
        <v>0</v>
      </c>
      <c r="O2320" s="178">
        <f t="shared" si="156"/>
        <v>8106.6442600000009</v>
      </c>
      <c r="P2320">
        <f>'Energy consumption (raw)'!N2270*Lists!$H$85</f>
        <v>0</v>
      </c>
      <c r="Q2320">
        <f>'Energy consumption (raw)'!O2270*Lists!$H$86</f>
        <v>0</v>
      </c>
      <c r="R2320">
        <f>'Energy consumption (raw)'!P2270*Lists!$H$87</f>
        <v>0</v>
      </c>
      <c r="S2320">
        <f>'Energy consumption (raw)'!Q2270*Lists!$H$88</f>
        <v>0</v>
      </c>
      <c r="T2320">
        <f>'Energy consumption (raw)'!R2270*Lists!$H$89</f>
        <v>0</v>
      </c>
      <c r="U2320">
        <f>'Energy consumption (raw)'!S2270*Lists!$H$90</f>
        <v>0</v>
      </c>
      <c r="V2320">
        <f>'Energy consumption (raw)'!T2270*Lists!$H$91</f>
        <v>0</v>
      </c>
      <c r="W2320">
        <f>'Energy consumption (raw)'!U2270*Lists!$H$92</f>
        <v>0</v>
      </c>
      <c r="X2320">
        <f>'Energy consumption (raw)'!V2270*Lists!$H$93</f>
        <v>0</v>
      </c>
      <c r="Y2320">
        <f>'Energy consumption (raw)'!W2270*Lists!$H$94</f>
        <v>0</v>
      </c>
      <c r="Z2320">
        <f>'Energy consumption (raw)'!X2270*Lists!$H$96*1000000</f>
        <v>0</v>
      </c>
      <c r="AA2320">
        <f>'Energy consumption (raw)'!Y2270*Lists!$H$97</f>
        <v>0</v>
      </c>
      <c r="AB2320">
        <f>'Energy consumption (raw)'!Z2270*Lists!$H$96</f>
        <v>0</v>
      </c>
      <c r="AC2320">
        <f>'Energy consumption (raw)'!AA2270*Lists!$H$98</f>
        <v>0</v>
      </c>
      <c r="AD2320">
        <f>'Energy consumption (raw)'!AB2270*Lists!$H$99</f>
        <v>0</v>
      </c>
      <c r="AE2320">
        <f>'Energy consumption (raw)'!AC2270*Lists!$H$101</f>
        <v>0</v>
      </c>
      <c r="AF2320">
        <f>'Energy consumption (raw)'!AD2270*Lists!$H$101</f>
        <v>0</v>
      </c>
      <c r="AG2320">
        <f>'Energy consumption (raw)'!AE2270*Lists!$H$101</f>
        <v>0</v>
      </c>
      <c r="AH2320">
        <f>'Energy consumption (raw)'!AF2270*Lists!$H$100</f>
        <v>0</v>
      </c>
      <c r="AI2320" s="167">
        <f t="shared" si="157"/>
        <v>8106.6442600000009</v>
      </c>
      <c r="AJ2320" s="179">
        <f>'Energy consumption (raw)'!AG2270</f>
        <v>8106.6442600000009</v>
      </c>
      <c r="AK2320" s="179">
        <f>'Energy consumption (raw)'!AH2270</f>
        <v>7875</v>
      </c>
      <c r="AL2320">
        <f>IF(ROUND(AI2320,-3)=ROUND('Energy consumption (raw)'!AG2270,-3),1,0)</f>
        <v>1</v>
      </c>
      <c r="AM2320" s="179" t="str">
        <f>'Energy consumption (raw)'!AJ2270</f>
        <v>51. Long An</v>
      </c>
      <c r="AN2320">
        <f>VLOOKUP(AM2320,Lists!$F$9:$G$71,2,FALSE)</f>
        <v>1</v>
      </c>
    </row>
    <row r="2321" spans="2:40" x14ac:dyDescent="0.25">
      <c r="B2321" s="65" t="str">
        <f t="shared" si="155"/>
        <v>Industry2169</v>
      </c>
      <c r="C2321" s="179">
        <f>'Energy consumption (raw)'!B2271</f>
        <v>2169</v>
      </c>
      <c r="D2321" s="179">
        <f>'Energy consumption (raw)'!C2271</f>
        <v>0</v>
      </c>
      <c r="E2321" s="179">
        <f>'Energy consumption (raw)'!D2271</f>
        <v>0</v>
      </c>
      <c r="F2321" s="179" t="str">
        <f>'Energy consumption (raw)'!E2271</f>
        <v>Công nghiệp</v>
      </c>
      <c r="G2321" s="179" t="str">
        <f>'Energy consumption (raw)'!F2271</f>
        <v>Sản xuất sợi</v>
      </c>
      <c r="H2321" s="179" t="str">
        <f>'Energy consumption (raw)'!G2271</f>
        <v>Industry</v>
      </c>
      <c r="I2321" s="179" t="str">
        <f>'Energy consumption (raw)'!I2271</f>
        <v>13 Manufacture of textiles</v>
      </c>
      <c r="J2321" s="179" t="str">
        <f>INDEX(Sector!$E$6:$E$46,MATCH('Energy consumption (toe)'!I2321,Sector!$B$6:$B$46,FALSE))</f>
        <v>Manufacture of textiles</v>
      </c>
      <c r="K2321" s="179">
        <f>IFERROR('Energy consumption (raw)'!J2271*Lists!$H$84,)</f>
        <v>5449.7753964000003</v>
      </c>
      <c r="L2321" s="179">
        <f>'Energy consumption (raw)'!K2271*Lists!$H$84</f>
        <v>5859.5320076000007</v>
      </c>
      <c r="M2321" s="179">
        <f>'Energy consumption (raw)'!L2271*Lists!$H$84</f>
        <v>0</v>
      </c>
      <c r="N2321" s="179">
        <f>'Energy consumption (raw)'!M2271*Lists!$H$84</f>
        <v>0</v>
      </c>
      <c r="O2321" s="178">
        <f t="shared" si="156"/>
        <v>5859.5320076000007</v>
      </c>
      <c r="P2321">
        <f>'Energy consumption (raw)'!N2271*Lists!$H$85</f>
        <v>0</v>
      </c>
      <c r="Q2321">
        <f>'Energy consumption (raw)'!O2271*Lists!$H$86</f>
        <v>0</v>
      </c>
      <c r="R2321">
        <f>'Energy consumption (raw)'!P2271*Lists!$H$87</f>
        <v>0</v>
      </c>
      <c r="S2321">
        <f>'Energy consumption (raw)'!Q2271*Lists!$H$88</f>
        <v>0</v>
      </c>
      <c r="T2321">
        <f>'Energy consumption (raw)'!R2271*Lists!$H$89</f>
        <v>0</v>
      </c>
      <c r="U2321">
        <f>'Energy consumption (raw)'!S2271*Lists!$H$90</f>
        <v>0</v>
      </c>
      <c r="V2321">
        <f>'Energy consumption (raw)'!T2271*Lists!$H$91</f>
        <v>0</v>
      </c>
      <c r="W2321">
        <f>'Energy consumption (raw)'!U2271*Lists!$H$92</f>
        <v>0</v>
      </c>
      <c r="X2321">
        <f>'Energy consumption (raw)'!V2271*Lists!$H$93</f>
        <v>0</v>
      </c>
      <c r="Y2321">
        <f>'Energy consumption (raw)'!W2271*Lists!$H$94</f>
        <v>0</v>
      </c>
      <c r="Z2321">
        <f>'Energy consumption (raw)'!X2271*Lists!$H$96*1000000</f>
        <v>0</v>
      </c>
      <c r="AA2321">
        <f>'Energy consumption (raw)'!Y2271*Lists!$H$97</f>
        <v>0</v>
      </c>
      <c r="AB2321">
        <f>'Energy consumption (raw)'!Z2271*Lists!$H$96</f>
        <v>0</v>
      </c>
      <c r="AC2321">
        <f>'Energy consumption (raw)'!AA2271*Lists!$H$98</f>
        <v>0</v>
      </c>
      <c r="AD2321">
        <f>'Energy consumption (raw)'!AB2271*Lists!$H$99</f>
        <v>0</v>
      </c>
      <c r="AE2321">
        <f>'Energy consumption (raw)'!AC2271*Lists!$H$101</f>
        <v>0</v>
      </c>
      <c r="AF2321">
        <f>'Energy consumption (raw)'!AD2271*Lists!$H$101</f>
        <v>0</v>
      </c>
      <c r="AG2321">
        <f>'Energy consumption (raw)'!AE2271*Lists!$H$101</f>
        <v>0</v>
      </c>
      <c r="AH2321">
        <f>'Energy consumption (raw)'!AF2271*Lists!$H$100</f>
        <v>0</v>
      </c>
      <c r="AI2321" s="167">
        <f t="shared" si="157"/>
        <v>5859.5320076000007</v>
      </c>
      <c r="AJ2321" s="179">
        <f>'Energy consumption (raw)'!AG2271</f>
        <v>5859.5320076000007</v>
      </c>
      <c r="AK2321" s="179">
        <f>'Energy consumption (raw)'!AH2271</f>
        <v>7543</v>
      </c>
      <c r="AL2321">
        <f>IF(ROUND(AI2321,-3)=ROUND('Energy consumption (raw)'!AG2271,-3),1,0)</f>
        <v>1</v>
      </c>
      <c r="AM2321" s="179" t="str">
        <f>'Energy consumption (raw)'!AJ2271</f>
        <v>51. Long An</v>
      </c>
      <c r="AN2321">
        <f>VLOOKUP(AM2321,Lists!$F$9:$G$71,2,FALSE)</f>
        <v>1</v>
      </c>
    </row>
    <row r="2322" spans="2:40" x14ac:dyDescent="0.25">
      <c r="B2322" s="65" t="str">
        <f t="shared" si="155"/>
        <v>Industry2170</v>
      </c>
      <c r="C2322" s="179">
        <f>'Energy consumption (raw)'!B2272</f>
        <v>2170</v>
      </c>
      <c r="D2322" s="179">
        <f>'Energy consumption (raw)'!C2272</f>
        <v>0</v>
      </c>
      <c r="E2322" s="179">
        <f>'Energy consumption (raw)'!D2272</f>
        <v>0</v>
      </c>
      <c r="F2322" s="179" t="str">
        <f>'Energy consumption (raw)'!E2272</f>
        <v>Công nghiệp</v>
      </c>
      <c r="G2322" s="179" t="str">
        <f>'Energy consumption (raw)'!F2272</f>
        <v>Sản xuất sắt, thép gang</v>
      </c>
      <c r="H2322" s="179" t="str">
        <f>'Energy consumption (raw)'!G2272</f>
        <v>Industry</v>
      </c>
      <c r="I2322" s="179" t="str">
        <f>'Energy consumption (raw)'!I2272</f>
        <v>24 Manufacture of basic metals</v>
      </c>
      <c r="J2322" s="179" t="str">
        <f>INDEX(Sector!$E$6:$E$46,MATCH('Energy consumption (toe)'!I2322,Sector!$B$6:$B$46,FALSE))</f>
        <v>Manufacture of basic metals</v>
      </c>
      <c r="K2322" s="179">
        <f>IFERROR('Energy consumption (raw)'!J2272*Lists!$H$84,)</f>
        <v>2406.9874200000004</v>
      </c>
      <c r="L2322" s="179">
        <f>'Energy consumption (raw)'!K2272*Lists!$H$84</f>
        <v>9450.2886600000002</v>
      </c>
      <c r="M2322" s="179">
        <f>'Energy consumption (raw)'!L2272*Lists!$H$84</f>
        <v>0</v>
      </c>
      <c r="N2322" s="179">
        <f>'Energy consumption (raw)'!M2272*Lists!$H$84</f>
        <v>0</v>
      </c>
      <c r="O2322" s="178">
        <f t="shared" si="156"/>
        <v>9450.2886600000002</v>
      </c>
      <c r="P2322">
        <f>'Energy consumption (raw)'!N2272*Lists!$H$85</f>
        <v>0</v>
      </c>
      <c r="Q2322">
        <f>'Energy consumption (raw)'!O2272*Lists!$H$86</f>
        <v>0</v>
      </c>
      <c r="R2322">
        <f>'Energy consumption (raw)'!P2272*Lists!$H$87</f>
        <v>0</v>
      </c>
      <c r="S2322">
        <f>'Energy consumption (raw)'!Q2272*Lists!$H$88</f>
        <v>0</v>
      </c>
      <c r="T2322">
        <f>'Energy consumption (raw)'!R2272*Lists!$H$89</f>
        <v>0</v>
      </c>
      <c r="U2322">
        <f>'Energy consumption (raw)'!S2272*Lists!$H$90</f>
        <v>0</v>
      </c>
      <c r="V2322">
        <f>'Energy consumption (raw)'!T2272*Lists!$H$91</f>
        <v>0</v>
      </c>
      <c r="W2322">
        <f>'Energy consumption (raw)'!U2272*Lists!$H$92</f>
        <v>0</v>
      </c>
      <c r="X2322">
        <f>'Energy consumption (raw)'!V2272*Lists!$H$93</f>
        <v>0</v>
      </c>
      <c r="Y2322">
        <f>'Energy consumption (raw)'!W2272*Lists!$H$94</f>
        <v>0</v>
      </c>
      <c r="Z2322">
        <f>'Energy consumption (raw)'!X2272*Lists!$H$96*1000000</f>
        <v>0</v>
      </c>
      <c r="AA2322">
        <f>'Energy consumption (raw)'!Y2272*Lists!$H$97</f>
        <v>0</v>
      </c>
      <c r="AB2322">
        <f>'Energy consumption (raw)'!Z2272*Lists!$H$96</f>
        <v>0</v>
      </c>
      <c r="AC2322">
        <f>'Energy consumption (raw)'!AA2272*Lists!$H$98</f>
        <v>0</v>
      </c>
      <c r="AD2322">
        <f>'Energy consumption (raw)'!AB2272*Lists!$H$99</f>
        <v>0</v>
      </c>
      <c r="AE2322">
        <f>'Energy consumption (raw)'!AC2272*Lists!$H$101</f>
        <v>0</v>
      </c>
      <c r="AF2322">
        <f>'Energy consumption (raw)'!AD2272*Lists!$H$101</f>
        <v>0</v>
      </c>
      <c r="AG2322">
        <f>'Energy consumption (raw)'!AE2272*Lists!$H$101</f>
        <v>0</v>
      </c>
      <c r="AH2322">
        <f>'Energy consumption (raw)'!AF2272*Lists!$H$100</f>
        <v>0</v>
      </c>
      <c r="AI2322" s="167">
        <f t="shared" si="157"/>
        <v>9450.2886600000002</v>
      </c>
      <c r="AJ2322" s="179">
        <f>'Energy consumption (raw)'!AG2272</f>
        <v>9450.2886600000002</v>
      </c>
      <c r="AK2322" s="179">
        <f>'Energy consumption (raw)'!AH2272</f>
        <v>7525</v>
      </c>
      <c r="AL2322">
        <f>IF(ROUND(AI2322,-3)=ROUND('Energy consumption (raw)'!AG2272,-3),1,0)</f>
        <v>1</v>
      </c>
      <c r="AM2322" s="179" t="str">
        <f>'Energy consumption (raw)'!AJ2272</f>
        <v>51. Long An</v>
      </c>
      <c r="AN2322">
        <f>VLOOKUP(AM2322,Lists!$F$9:$G$71,2,FALSE)</f>
        <v>1</v>
      </c>
    </row>
    <row r="2323" spans="2:40" x14ac:dyDescent="0.25">
      <c r="B2323" s="65" t="str">
        <f t="shared" si="155"/>
        <v>Industry2171</v>
      </c>
      <c r="C2323" s="179">
        <f>'Energy consumption (raw)'!B2273</f>
        <v>2171</v>
      </c>
      <c r="D2323" s="179">
        <f>'Energy consumption (raw)'!C2273</f>
        <v>0</v>
      </c>
      <c r="E2323" s="179">
        <f>'Energy consumption (raw)'!D2273</f>
        <v>0</v>
      </c>
      <c r="F2323" s="179" t="str">
        <f>'Energy consumption (raw)'!E2273</f>
        <v>Công nghiệp</v>
      </c>
      <c r="G2323" s="179" t="str">
        <f>'Energy consumption (raw)'!F2273</f>
        <v>Sản xuất sắt, thép gang</v>
      </c>
      <c r="H2323" s="179" t="str">
        <f>'Energy consumption (raw)'!G2273</f>
        <v>Industry</v>
      </c>
      <c r="I2323" s="179" t="str">
        <f>'Energy consumption (raw)'!I2273</f>
        <v>24 Manufacture of basic metals</v>
      </c>
      <c r="J2323" s="179" t="str">
        <f>INDEX(Sector!$E$6:$E$46,MATCH('Energy consumption (toe)'!I2323,Sector!$B$6:$B$46,FALSE))</f>
        <v>Manufacture of basic metals</v>
      </c>
      <c r="K2323" s="179">
        <f>IFERROR('Energy consumption (raw)'!J2273*Lists!$H$84,)</f>
        <v>0</v>
      </c>
      <c r="L2323" s="179">
        <f>'Energy consumption (raw)'!K2273*Lists!$H$84</f>
        <v>3650.5374100000004</v>
      </c>
      <c r="M2323" s="179">
        <f>'Energy consumption (raw)'!L2273*Lists!$H$84</f>
        <v>0</v>
      </c>
      <c r="N2323" s="179">
        <f>'Energy consumption (raw)'!M2273*Lists!$H$84</f>
        <v>0</v>
      </c>
      <c r="O2323" s="178">
        <f t="shared" si="156"/>
        <v>3650.5374100000004</v>
      </c>
      <c r="P2323">
        <f>'Energy consumption (raw)'!N2273*Lists!$H$85</f>
        <v>0</v>
      </c>
      <c r="Q2323">
        <f>'Energy consumption (raw)'!O2273*Lists!$H$86</f>
        <v>0</v>
      </c>
      <c r="R2323">
        <f>'Energy consumption (raw)'!P2273*Lists!$H$87</f>
        <v>0</v>
      </c>
      <c r="S2323">
        <f>'Energy consumption (raw)'!Q2273*Lists!$H$88</f>
        <v>0</v>
      </c>
      <c r="T2323">
        <f>'Energy consumption (raw)'!R2273*Lists!$H$89</f>
        <v>0</v>
      </c>
      <c r="U2323">
        <f>'Energy consumption (raw)'!S2273*Lists!$H$90</f>
        <v>0</v>
      </c>
      <c r="V2323">
        <f>'Energy consumption (raw)'!T2273*Lists!$H$91</f>
        <v>0</v>
      </c>
      <c r="W2323">
        <f>'Energy consumption (raw)'!U2273*Lists!$H$92</f>
        <v>0</v>
      </c>
      <c r="X2323">
        <f>'Energy consumption (raw)'!V2273*Lists!$H$93</f>
        <v>0</v>
      </c>
      <c r="Y2323">
        <f>'Energy consumption (raw)'!W2273*Lists!$H$94</f>
        <v>0</v>
      </c>
      <c r="Z2323">
        <f>'Energy consumption (raw)'!X2273*Lists!$H$96*1000000</f>
        <v>0</v>
      </c>
      <c r="AA2323">
        <f>'Energy consumption (raw)'!Y2273*Lists!$H$97</f>
        <v>0</v>
      </c>
      <c r="AB2323">
        <f>'Energy consumption (raw)'!Z2273*Lists!$H$96</f>
        <v>0</v>
      </c>
      <c r="AC2323">
        <f>'Energy consumption (raw)'!AA2273*Lists!$H$98</f>
        <v>0</v>
      </c>
      <c r="AD2323">
        <f>'Energy consumption (raw)'!AB2273*Lists!$H$99</f>
        <v>0</v>
      </c>
      <c r="AE2323">
        <f>'Energy consumption (raw)'!AC2273*Lists!$H$101</f>
        <v>0</v>
      </c>
      <c r="AF2323">
        <f>'Energy consumption (raw)'!AD2273*Lists!$H$101</f>
        <v>0</v>
      </c>
      <c r="AG2323">
        <f>'Energy consumption (raw)'!AE2273*Lists!$H$101</f>
        <v>0</v>
      </c>
      <c r="AH2323">
        <f>'Energy consumption (raw)'!AF2273*Lists!$H$100</f>
        <v>0</v>
      </c>
      <c r="AI2323" s="167">
        <f t="shared" si="157"/>
        <v>3650.5374100000004</v>
      </c>
      <c r="AJ2323" s="179">
        <f>'Energy consumption (raw)'!AG2273</f>
        <v>3650.5374100000004</v>
      </c>
      <c r="AK2323" s="179">
        <f>'Energy consumption (raw)'!AH2273</f>
        <v>6418</v>
      </c>
      <c r="AL2323">
        <f>IF(ROUND(AI2323,-3)=ROUND('Energy consumption (raw)'!AG2273,-3),1,0)</f>
        <v>1</v>
      </c>
      <c r="AM2323" s="179" t="str">
        <f>'Energy consumption (raw)'!AJ2273</f>
        <v>51. Long An</v>
      </c>
      <c r="AN2323">
        <f>VLOOKUP(AM2323,Lists!$F$9:$G$71,2,FALSE)</f>
        <v>1</v>
      </c>
    </row>
    <row r="2324" spans="2:40" x14ac:dyDescent="0.25">
      <c r="B2324" s="65" t="str">
        <f t="shared" si="155"/>
        <v>Industry2172</v>
      </c>
      <c r="C2324" s="179">
        <f>'Energy consumption (raw)'!B2274</f>
        <v>2172</v>
      </c>
      <c r="D2324" s="179">
        <f>'Energy consumption (raw)'!C2274</f>
        <v>0</v>
      </c>
      <c r="E2324" s="179">
        <f>'Energy consumption (raw)'!D2274</f>
        <v>0</v>
      </c>
      <c r="F2324" s="179" t="str">
        <f>'Energy consumption (raw)'!E2274</f>
        <v>Công nghiệp</v>
      </c>
      <c r="G2324" s="179" t="str">
        <f>'Energy consumption (raw)'!F2274</f>
        <v>Sản xuất xi măng</v>
      </c>
      <c r="H2324" s="179" t="str">
        <f>'Energy consumption (raw)'!G2274</f>
        <v>Industry</v>
      </c>
      <c r="I2324" s="179" t="str">
        <f>'Energy consumption (raw)'!I2274</f>
        <v>23 Manufacture of other non-metallic mineral products</v>
      </c>
      <c r="J2324" s="179" t="str">
        <f>INDEX(Sector!$E$6:$E$46,MATCH('Energy consumption (toe)'!I2324,Sector!$B$6:$B$46,FALSE))</f>
        <v>Manufacture of other non-metallic mineral products</v>
      </c>
      <c r="K2324" s="179">
        <f>IFERROR('Energy consumption (raw)'!J2274*Lists!$H$84,)</f>
        <v>4740.2663472000004</v>
      </c>
      <c r="L2324" s="179">
        <f>'Energy consumption (raw)'!K2274*Lists!$H$84</f>
        <v>5016.3547200000003</v>
      </c>
      <c r="M2324" s="179">
        <f>'Energy consumption (raw)'!L2274*Lists!$H$84</f>
        <v>0</v>
      </c>
      <c r="N2324" s="179">
        <f>'Energy consumption (raw)'!M2274*Lists!$H$84</f>
        <v>0</v>
      </c>
      <c r="O2324" s="178">
        <f t="shared" si="156"/>
        <v>5016.3547200000003</v>
      </c>
      <c r="P2324">
        <f>'Energy consumption (raw)'!N2274*Lists!$H$85</f>
        <v>0</v>
      </c>
      <c r="Q2324">
        <f>'Energy consumption (raw)'!O2274*Lists!$H$86</f>
        <v>0</v>
      </c>
      <c r="R2324">
        <f>'Energy consumption (raw)'!P2274*Lists!$H$87</f>
        <v>0</v>
      </c>
      <c r="S2324">
        <f>'Energy consumption (raw)'!Q2274*Lists!$H$88</f>
        <v>0</v>
      </c>
      <c r="T2324">
        <f>'Energy consumption (raw)'!R2274*Lists!$H$89</f>
        <v>0</v>
      </c>
      <c r="U2324">
        <f>'Energy consumption (raw)'!S2274*Lists!$H$90</f>
        <v>0</v>
      </c>
      <c r="V2324">
        <f>'Energy consumption (raw)'!T2274*Lists!$H$91</f>
        <v>0</v>
      </c>
      <c r="W2324">
        <f>'Energy consumption (raw)'!U2274*Lists!$H$92</f>
        <v>0</v>
      </c>
      <c r="X2324">
        <f>'Energy consumption (raw)'!V2274*Lists!$H$93</f>
        <v>0</v>
      </c>
      <c r="Y2324">
        <f>'Energy consumption (raw)'!W2274*Lists!$H$94</f>
        <v>0</v>
      </c>
      <c r="Z2324">
        <f>'Energy consumption (raw)'!X2274*Lists!$H$96*1000000</f>
        <v>0</v>
      </c>
      <c r="AA2324">
        <f>'Energy consumption (raw)'!Y2274*Lists!$H$97</f>
        <v>0</v>
      </c>
      <c r="AB2324">
        <f>'Energy consumption (raw)'!Z2274*Lists!$H$96</f>
        <v>0</v>
      </c>
      <c r="AC2324">
        <f>'Energy consumption (raw)'!AA2274*Lists!$H$98</f>
        <v>0</v>
      </c>
      <c r="AD2324">
        <f>'Energy consumption (raw)'!AB2274*Lists!$H$99</f>
        <v>0</v>
      </c>
      <c r="AE2324">
        <f>'Energy consumption (raw)'!AC2274*Lists!$H$101</f>
        <v>0</v>
      </c>
      <c r="AF2324">
        <f>'Energy consumption (raw)'!AD2274*Lists!$H$101</f>
        <v>0</v>
      </c>
      <c r="AG2324">
        <f>'Energy consumption (raw)'!AE2274*Lists!$H$101</f>
        <v>0</v>
      </c>
      <c r="AH2324">
        <f>'Energy consumption (raw)'!AF2274*Lists!$H$100</f>
        <v>0</v>
      </c>
      <c r="AI2324" s="167">
        <f t="shared" si="157"/>
        <v>5016.3547200000003</v>
      </c>
      <c r="AJ2324" s="179">
        <f>'Energy consumption (raw)'!AG2274</f>
        <v>5016.3547200000003</v>
      </c>
      <c r="AK2324" s="179">
        <f>'Energy consumption (raw)'!AH2274</f>
        <v>5174</v>
      </c>
      <c r="AL2324">
        <f>IF(ROUND(AI2324,-3)=ROUND('Energy consumption (raw)'!AG2274,-3),1,0)</f>
        <v>1</v>
      </c>
      <c r="AM2324" s="179" t="str">
        <f>'Energy consumption (raw)'!AJ2274</f>
        <v>51. Long An</v>
      </c>
      <c r="AN2324">
        <f>VLOOKUP(AM2324,Lists!$F$9:$G$71,2,FALSE)</f>
        <v>1</v>
      </c>
    </row>
    <row r="2325" spans="2:40" x14ac:dyDescent="0.25">
      <c r="B2325" s="65" t="str">
        <f t="shared" si="155"/>
        <v>Industry2173</v>
      </c>
      <c r="C2325" s="179">
        <f>'Energy consumption (raw)'!B2275</f>
        <v>2173</v>
      </c>
      <c r="D2325" s="179">
        <f>'Energy consumption (raw)'!C2275</f>
        <v>0</v>
      </c>
      <c r="E2325" s="179">
        <f>'Energy consumption (raw)'!D2275</f>
        <v>0</v>
      </c>
      <c r="F2325" s="179" t="str">
        <f>'Energy consumption (raw)'!E2275</f>
        <v>Công nghiệp</v>
      </c>
      <c r="G2325" s="179" t="str">
        <f>'Energy consumption (raw)'!F2275</f>
        <v>Sản xuất sản phẩm từ plastic</v>
      </c>
      <c r="H2325" s="179" t="str">
        <f>'Energy consumption (raw)'!G2275</f>
        <v>Industry</v>
      </c>
      <c r="I2325" s="179" t="str">
        <f>'Energy consumption (raw)'!I2275</f>
        <v>22 Manufacture of rubber and plastics products</v>
      </c>
      <c r="J2325" s="179" t="str">
        <f>INDEX(Sector!$E$6:$E$46,MATCH('Energy consumption (toe)'!I2325,Sector!$B$6:$B$46,FALSE))</f>
        <v>Manufacture of rubber and plastics products</v>
      </c>
      <c r="K2325" s="179">
        <f>IFERROR('Energy consumption (raw)'!J2275*Lists!$H$84,)</f>
        <v>0</v>
      </c>
      <c r="L2325" s="179">
        <f>'Energy consumption (raw)'!K2275*Lists!$H$84</f>
        <v>10114.938996000001</v>
      </c>
      <c r="M2325" s="179">
        <f>'Energy consumption (raw)'!L2275*Lists!$H$84</f>
        <v>0</v>
      </c>
      <c r="N2325" s="179">
        <f>'Energy consumption (raw)'!M2275*Lists!$H$84</f>
        <v>0</v>
      </c>
      <c r="O2325" s="178">
        <f t="shared" si="156"/>
        <v>10114.938996000001</v>
      </c>
      <c r="P2325">
        <f>'Energy consumption (raw)'!N2275*Lists!$H$85</f>
        <v>0</v>
      </c>
      <c r="Q2325">
        <f>'Energy consumption (raw)'!O2275*Lists!$H$86</f>
        <v>0</v>
      </c>
      <c r="R2325">
        <f>'Energy consumption (raw)'!P2275*Lists!$H$87</f>
        <v>0</v>
      </c>
      <c r="S2325">
        <f>'Energy consumption (raw)'!Q2275*Lists!$H$88</f>
        <v>0</v>
      </c>
      <c r="T2325">
        <f>'Energy consumption (raw)'!R2275*Lists!$H$89</f>
        <v>0</v>
      </c>
      <c r="U2325">
        <f>'Energy consumption (raw)'!S2275*Lists!$H$90</f>
        <v>0</v>
      </c>
      <c r="V2325">
        <f>'Energy consumption (raw)'!T2275*Lists!$H$91</f>
        <v>0</v>
      </c>
      <c r="W2325">
        <f>'Energy consumption (raw)'!U2275*Lists!$H$92</f>
        <v>0</v>
      </c>
      <c r="X2325">
        <f>'Energy consumption (raw)'!V2275*Lists!$H$93</f>
        <v>0</v>
      </c>
      <c r="Y2325">
        <f>'Energy consumption (raw)'!W2275*Lists!$H$94</f>
        <v>0</v>
      </c>
      <c r="Z2325">
        <f>'Energy consumption (raw)'!X2275*Lists!$H$96*1000000</f>
        <v>0</v>
      </c>
      <c r="AA2325">
        <f>'Energy consumption (raw)'!Y2275*Lists!$H$97</f>
        <v>0</v>
      </c>
      <c r="AB2325">
        <f>'Energy consumption (raw)'!Z2275*Lists!$H$96</f>
        <v>0</v>
      </c>
      <c r="AC2325">
        <f>'Energy consumption (raw)'!AA2275*Lists!$H$98</f>
        <v>0</v>
      </c>
      <c r="AD2325">
        <f>'Energy consumption (raw)'!AB2275*Lists!$H$99</f>
        <v>0</v>
      </c>
      <c r="AE2325">
        <f>'Energy consumption (raw)'!AC2275*Lists!$H$101</f>
        <v>0</v>
      </c>
      <c r="AF2325">
        <f>'Energy consumption (raw)'!AD2275*Lists!$H$101</f>
        <v>0</v>
      </c>
      <c r="AG2325">
        <f>'Energy consumption (raw)'!AE2275*Lists!$H$101</f>
        <v>0</v>
      </c>
      <c r="AH2325">
        <f>'Energy consumption (raw)'!AF2275*Lists!$H$100</f>
        <v>0</v>
      </c>
      <c r="AI2325" s="167">
        <f t="shared" si="157"/>
        <v>10114.938996000001</v>
      </c>
      <c r="AJ2325" s="179">
        <f>'Energy consumption (raw)'!AG2275</f>
        <v>10114.938996000001</v>
      </c>
      <c r="AK2325" s="179">
        <f>'Energy consumption (raw)'!AH2275</f>
        <v>5003</v>
      </c>
      <c r="AL2325">
        <f>IF(ROUND(AI2325,-3)=ROUND('Energy consumption (raw)'!AG2275,-3),1,0)</f>
        <v>1</v>
      </c>
      <c r="AM2325" s="179" t="str">
        <f>'Energy consumption (raw)'!AJ2275</f>
        <v>51. Long An</v>
      </c>
      <c r="AN2325">
        <f>VLOOKUP(AM2325,Lists!$F$9:$G$71,2,FALSE)</f>
        <v>1</v>
      </c>
    </row>
    <row r="2326" spans="2:40" x14ac:dyDescent="0.25">
      <c r="B2326" s="65" t="str">
        <f t="shared" si="155"/>
        <v>Industry2174</v>
      </c>
      <c r="C2326" s="179">
        <f>'Energy consumption (raw)'!B2276</f>
        <v>2174</v>
      </c>
      <c r="D2326" s="179">
        <f>'Energy consumption (raw)'!C2276</f>
        <v>0</v>
      </c>
      <c r="E2326" s="179">
        <f>'Energy consumption (raw)'!D2276</f>
        <v>0</v>
      </c>
      <c r="F2326" s="179" t="str">
        <f>'Energy consumption (raw)'!E2276</f>
        <v>Công nghiệp</v>
      </c>
      <c r="G2326" s="179" t="str">
        <f>'Energy consumption (raw)'!F2276</f>
        <v>Sản xuất giày dép</v>
      </c>
      <c r="H2326" s="179" t="str">
        <f>'Energy consumption (raw)'!G2276</f>
        <v>Industry</v>
      </c>
      <c r="I2326" s="179" t="str">
        <f>'Energy consumption (raw)'!I2276</f>
        <v>14 Manufacture of wearing apparel</v>
      </c>
      <c r="J2326" s="179" t="str">
        <f>INDEX(Sector!$E$6:$E$46,MATCH('Energy consumption (toe)'!I2326,Sector!$B$6:$B$46,FALSE))</f>
        <v>Manufacture of wearing apparel</v>
      </c>
      <c r="K2326" s="179">
        <f>IFERROR('Energy consumption (raw)'!J2276*Lists!$H$84,)</f>
        <v>3607.1019600000004</v>
      </c>
      <c r="L2326" s="179">
        <f>'Energy consumption (raw)'!K2276*Lists!$H$84</f>
        <v>4826.8280300000006</v>
      </c>
      <c r="M2326" s="179">
        <f>'Energy consumption (raw)'!L2276*Lists!$H$84</f>
        <v>0</v>
      </c>
      <c r="N2326" s="179">
        <f>'Energy consumption (raw)'!M2276*Lists!$H$84</f>
        <v>0</v>
      </c>
      <c r="O2326" s="178">
        <f t="shared" si="156"/>
        <v>4826.8280300000006</v>
      </c>
      <c r="P2326">
        <f>'Energy consumption (raw)'!N2276*Lists!$H$85</f>
        <v>0</v>
      </c>
      <c r="Q2326">
        <f>'Energy consumption (raw)'!O2276*Lists!$H$86</f>
        <v>0</v>
      </c>
      <c r="R2326">
        <f>'Energy consumption (raw)'!P2276*Lists!$H$87</f>
        <v>0</v>
      </c>
      <c r="S2326">
        <f>'Energy consumption (raw)'!Q2276*Lists!$H$88</f>
        <v>0</v>
      </c>
      <c r="T2326">
        <f>'Energy consumption (raw)'!R2276*Lists!$H$89</f>
        <v>0</v>
      </c>
      <c r="U2326">
        <f>'Energy consumption (raw)'!S2276*Lists!$H$90</f>
        <v>0</v>
      </c>
      <c r="V2326">
        <f>'Energy consumption (raw)'!T2276*Lists!$H$91</f>
        <v>0</v>
      </c>
      <c r="W2326">
        <f>'Energy consumption (raw)'!U2276*Lists!$H$92</f>
        <v>0</v>
      </c>
      <c r="X2326">
        <f>'Energy consumption (raw)'!V2276*Lists!$H$93</f>
        <v>0</v>
      </c>
      <c r="Y2326">
        <f>'Energy consumption (raw)'!W2276*Lists!$H$94</f>
        <v>0</v>
      </c>
      <c r="Z2326">
        <f>'Energy consumption (raw)'!X2276*Lists!$H$96*1000000</f>
        <v>0</v>
      </c>
      <c r="AA2326">
        <f>'Energy consumption (raw)'!Y2276*Lists!$H$97</f>
        <v>0</v>
      </c>
      <c r="AB2326">
        <f>'Energy consumption (raw)'!Z2276*Lists!$H$96</f>
        <v>0</v>
      </c>
      <c r="AC2326">
        <f>'Energy consumption (raw)'!AA2276*Lists!$H$98</f>
        <v>0</v>
      </c>
      <c r="AD2326">
        <f>'Energy consumption (raw)'!AB2276*Lists!$H$99</f>
        <v>0</v>
      </c>
      <c r="AE2326">
        <f>'Energy consumption (raw)'!AC2276*Lists!$H$101</f>
        <v>0</v>
      </c>
      <c r="AF2326">
        <f>'Energy consumption (raw)'!AD2276*Lists!$H$101</f>
        <v>0</v>
      </c>
      <c r="AG2326">
        <f>'Energy consumption (raw)'!AE2276*Lists!$H$101</f>
        <v>0</v>
      </c>
      <c r="AH2326">
        <f>'Energy consumption (raw)'!AF2276*Lists!$H$100</f>
        <v>0</v>
      </c>
      <c r="AI2326" s="167">
        <f t="shared" si="157"/>
        <v>4826.8280300000006</v>
      </c>
      <c r="AJ2326" s="179">
        <f>'Energy consumption (raw)'!AG2276</f>
        <v>4826.8280300000006</v>
      </c>
      <c r="AK2326" s="179">
        <f>'Energy consumption (raw)'!AH2276</f>
        <v>4887</v>
      </c>
      <c r="AL2326">
        <f>IF(ROUND(AI2326,-3)=ROUND('Energy consumption (raw)'!AG2276,-3),1,0)</f>
        <v>1</v>
      </c>
      <c r="AM2326" s="179" t="str">
        <f>'Energy consumption (raw)'!AJ2276</f>
        <v>51. Long An</v>
      </c>
      <c r="AN2326">
        <f>VLOOKUP(AM2326,Lists!$F$9:$G$71,2,FALSE)</f>
        <v>1</v>
      </c>
    </row>
    <row r="2327" spans="2:40" x14ac:dyDescent="0.25">
      <c r="B2327" s="65" t="str">
        <f t="shared" si="155"/>
        <v>Industry2175</v>
      </c>
      <c r="C2327" s="179">
        <f>'Energy consumption (raw)'!B2277</f>
        <v>2175</v>
      </c>
      <c r="D2327" s="179">
        <f>'Energy consumption (raw)'!C2277</f>
        <v>0</v>
      </c>
      <c r="E2327" s="179">
        <f>'Energy consumption (raw)'!D2277</f>
        <v>0</v>
      </c>
      <c r="F2327" s="179" t="str">
        <f>'Energy consumption (raw)'!E2277</f>
        <v>Công nghiệp</v>
      </c>
      <c r="G2327" s="179" t="str">
        <f>'Energy consumption (raw)'!F2277</f>
        <v>Sản xuất dây cáp, sợi cáp, quang học</v>
      </c>
      <c r="H2327" s="179" t="str">
        <f>'Energy consumption (raw)'!G2277</f>
        <v>Industry</v>
      </c>
      <c r="I2327" s="179" t="str">
        <f>'Energy consumption (raw)'!I2277</f>
        <v>26 Manufacture of computer, electronic and optical products</v>
      </c>
      <c r="J2327" s="179" t="str">
        <f>INDEX(Sector!$E$6:$E$46,MATCH('Energy consumption (toe)'!I2327,Sector!$B$6:$B$46,FALSE))</f>
        <v>Manufacture of computer, electronic and optical products</v>
      </c>
      <c r="K2327" s="179">
        <f>IFERROR('Energy consumption (raw)'!J2277*Lists!$H$84,)</f>
        <v>3997.9130000000005</v>
      </c>
      <c r="L2327" s="179">
        <f>'Energy consumption (raw)'!K2277*Lists!$H$84</f>
        <v>3444.0222900000003</v>
      </c>
      <c r="M2327" s="179">
        <f>'Energy consumption (raw)'!L2277*Lists!$H$84</f>
        <v>0</v>
      </c>
      <c r="N2327" s="179">
        <f>'Energy consumption (raw)'!M2277*Lists!$H$84</f>
        <v>0</v>
      </c>
      <c r="O2327" s="178">
        <f t="shared" si="156"/>
        <v>3444.0222900000003</v>
      </c>
      <c r="P2327">
        <f>'Energy consumption (raw)'!N2277*Lists!$H$85</f>
        <v>0</v>
      </c>
      <c r="Q2327">
        <f>'Energy consumption (raw)'!O2277*Lists!$H$86</f>
        <v>0</v>
      </c>
      <c r="R2327">
        <f>'Energy consumption (raw)'!P2277*Lists!$H$87</f>
        <v>0</v>
      </c>
      <c r="S2327">
        <f>'Energy consumption (raw)'!Q2277*Lists!$H$88</f>
        <v>0</v>
      </c>
      <c r="T2327">
        <f>'Energy consumption (raw)'!R2277*Lists!$H$89</f>
        <v>0</v>
      </c>
      <c r="U2327">
        <f>'Energy consumption (raw)'!S2277*Lists!$H$90</f>
        <v>0</v>
      </c>
      <c r="V2327">
        <f>'Energy consumption (raw)'!T2277*Lists!$H$91</f>
        <v>0</v>
      </c>
      <c r="W2327">
        <f>'Energy consumption (raw)'!U2277*Lists!$H$92</f>
        <v>0</v>
      </c>
      <c r="X2327">
        <f>'Energy consumption (raw)'!V2277*Lists!$H$93</f>
        <v>0</v>
      </c>
      <c r="Y2327">
        <f>'Energy consumption (raw)'!W2277*Lists!$H$94</f>
        <v>0</v>
      </c>
      <c r="Z2327">
        <f>'Energy consumption (raw)'!X2277*Lists!$H$96*1000000</f>
        <v>0</v>
      </c>
      <c r="AA2327">
        <f>'Energy consumption (raw)'!Y2277*Lists!$H$97</f>
        <v>0</v>
      </c>
      <c r="AB2327">
        <f>'Energy consumption (raw)'!Z2277*Lists!$H$96</f>
        <v>0</v>
      </c>
      <c r="AC2327">
        <f>'Energy consumption (raw)'!AA2277*Lists!$H$98</f>
        <v>0</v>
      </c>
      <c r="AD2327">
        <f>'Energy consumption (raw)'!AB2277*Lists!$H$99</f>
        <v>0</v>
      </c>
      <c r="AE2327">
        <f>'Energy consumption (raw)'!AC2277*Lists!$H$101</f>
        <v>0</v>
      </c>
      <c r="AF2327">
        <f>'Energy consumption (raw)'!AD2277*Lists!$H$101</f>
        <v>0</v>
      </c>
      <c r="AG2327">
        <f>'Energy consumption (raw)'!AE2277*Lists!$H$101</f>
        <v>0</v>
      </c>
      <c r="AH2327">
        <f>'Energy consumption (raw)'!AF2277*Lists!$H$100</f>
        <v>0</v>
      </c>
      <c r="AI2327" s="167">
        <f t="shared" si="157"/>
        <v>3444.0222900000003</v>
      </c>
      <c r="AJ2327" s="179">
        <f>'Energy consumption (raw)'!AG2277</f>
        <v>3444.0222900000003</v>
      </c>
      <c r="AK2327" s="179">
        <f>'Energy consumption (raw)'!AH2277</f>
        <v>4850</v>
      </c>
      <c r="AL2327">
        <f>IF(ROUND(AI2327,-3)=ROUND('Energy consumption (raw)'!AG2277,-3),1,0)</f>
        <v>1</v>
      </c>
      <c r="AM2327" s="179" t="str">
        <f>'Energy consumption (raw)'!AJ2277</f>
        <v>51. Long An</v>
      </c>
      <c r="AN2327">
        <f>VLOOKUP(AM2327,Lists!$F$9:$G$71,2,FALSE)</f>
        <v>1</v>
      </c>
    </row>
    <row r="2328" spans="2:40" x14ac:dyDescent="0.25">
      <c r="B2328" s="65" t="str">
        <f t="shared" si="155"/>
        <v>Industry2176</v>
      </c>
      <c r="C2328" s="179">
        <f>'Energy consumption (raw)'!B2278</f>
        <v>2176</v>
      </c>
      <c r="D2328" s="179">
        <f>'Energy consumption (raw)'!C2278</f>
        <v>0</v>
      </c>
      <c r="E2328" s="179">
        <f>'Energy consumption (raw)'!D2278</f>
        <v>0</v>
      </c>
      <c r="F2328" s="179" t="str">
        <f>'Energy consumption (raw)'!E2278</f>
        <v>Công nghiệp</v>
      </c>
      <c r="G2328" s="179" t="str">
        <f>'Energy consumption (raw)'!F2278</f>
        <v>Sản xuất gỗ dán, gỗ lạng, ván ép và ván mỏng khác</v>
      </c>
      <c r="H2328" s="179" t="str">
        <f>'Energy consumption (raw)'!G2278</f>
        <v>Industry</v>
      </c>
      <c r="I2328" s="179" t="str">
        <f>'Energy consumption (raw)'!I2278</f>
        <v>16 Manufacture of wood and of products of wood and cork, except furniture;
manufacture of articles of straw and plaiting materials</v>
      </c>
      <c r="J2328" s="179" t="str">
        <f>INDEX(Sector!$E$6:$E$46,MATCH('Energy consumption (toe)'!I2328,Sector!$B$6:$B$46,FALSE))</f>
        <v>Manufacture of wood and of products of wood and cork, except furniture;
manufacture of articles of straw and plaiting materials</v>
      </c>
      <c r="K2328" s="179">
        <f>IFERROR('Energy consumption (raw)'!J2278*Lists!$H$84,)</f>
        <v>0</v>
      </c>
      <c r="L2328" s="179">
        <f>'Energy consumption (raw)'!K2278*Lists!$H$84</f>
        <v>4726.6719000000003</v>
      </c>
      <c r="M2328" s="179">
        <f>'Energy consumption (raw)'!L2278*Lists!$H$84</f>
        <v>0</v>
      </c>
      <c r="N2328" s="179">
        <f>'Energy consumption (raw)'!M2278*Lists!$H$84</f>
        <v>0</v>
      </c>
      <c r="O2328" s="178">
        <f t="shared" si="156"/>
        <v>4726.6719000000003</v>
      </c>
      <c r="P2328">
        <f>'Energy consumption (raw)'!N2278*Lists!$H$85</f>
        <v>0</v>
      </c>
      <c r="Q2328">
        <f>'Energy consumption (raw)'!O2278*Lists!$H$86</f>
        <v>0</v>
      </c>
      <c r="R2328">
        <f>'Energy consumption (raw)'!P2278*Lists!$H$87</f>
        <v>0</v>
      </c>
      <c r="S2328">
        <f>'Energy consumption (raw)'!Q2278*Lists!$H$88</f>
        <v>0</v>
      </c>
      <c r="T2328">
        <f>'Energy consumption (raw)'!R2278*Lists!$H$89</f>
        <v>0</v>
      </c>
      <c r="U2328">
        <f>'Energy consumption (raw)'!S2278*Lists!$H$90</f>
        <v>0</v>
      </c>
      <c r="V2328">
        <f>'Energy consumption (raw)'!T2278*Lists!$H$91</f>
        <v>0</v>
      </c>
      <c r="W2328">
        <f>'Energy consumption (raw)'!U2278*Lists!$H$92</f>
        <v>0</v>
      </c>
      <c r="X2328">
        <f>'Energy consumption (raw)'!V2278*Lists!$H$93</f>
        <v>0</v>
      </c>
      <c r="Y2328">
        <f>'Energy consumption (raw)'!W2278*Lists!$H$94</f>
        <v>0</v>
      </c>
      <c r="Z2328">
        <f>'Energy consumption (raw)'!X2278*Lists!$H$96*1000000</f>
        <v>0</v>
      </c>
      <c r="AA2328">
        <f>'Energy consumption (raw)'!Y2278*Lists!$H$97</f>
        <v>0</v>
      </c>
      <c r="AB2328">
        <f>'Energy consumption (raw)'!Z2278*Lists!$H$96</f>
        <v>0</v>
      </c>
      <c r="AC2328">
        <f>'Energy consumption (raw)'!AA2278*Lists!$H$98</f>
        <v>0</v>
      </c>
      <c r="AD2328">
        <f>'Energy consumption (raw)'!AB2278*Lists!$H$99</f>
        <v>0</v>
      </c>
      <c r="AE2328">
        <f>'Energy consumption (raw)'!AC2278*Lists!$H$101</f>
        <v>0</v>
      </c>
      <c r="AF2328">
        <f>'Energy consumption (raw)'!AD2278*Lists!$H$101</f>
        <v>0</v>
      </c>
      <c r="AG2328">
        <f>'Energy consumption (raw)'!AE2278*Lists!$H$101</f>
        <v>0</v>
      </c>
      <c r="AH2328">
        <f>'Energy consumption (raw)'!AF2278*Lists!$H$100</f>
        <v>0</v>
      </c>
      <c r="AI2328" s="167">
        <f t="shared" si="157"/>
        <v>4726.6719000000003</v>
      </c>
      <c r="AJ2328" s="179">
        <f>'Energy consumption (raw)'!AG2278</f>
        <v>4726.6719000000003</v>
      </c>
      <c r="AK2328" s="179">
        <f>'Energy consumption (raw)'!AH2278</f>
        <v>4823</v>
      </c>
      <c r="AL2328">
        <f>IF(ROUND(AI2328,-3)=ROUND('Energy consumption (raw)'!AG2278,-3),1,0)</f>
        <v>1</v>
      </c>
      <c r="AM2328" s="179" t="str">
        <f>'Energy consumption (raw)'!AJ2278</f>
        <v>51. Long An</v>
      </c>
      <c r="AN2328">
        <f>VLOOKUP(AM2328,Lists!$F$9:$G$71,2,FALSE)</f>
        <v>1</v>
      </c>
    </row>
    <row r="2329" spans="2:40" x14ac:dyDescent="0.25">
      <c r="B2329" s="65" t="str">
        <f t="shared" si="155"/>
        <v>Industry2177</v>
      </c>
      <c r="C2329" s="179">
        <f>'Energy consumption (raw)'!B2279</f>
        <v>2177</v>
      </c>
      <c r="D2329" s="179">
        <f>'Energy consumption (raw)'!C2279</f>
        <v>0</v>
      </c>
      <c r="E2329" s="179">
        <f>'Energy consumption (raw)'!D2279</f>
        <v>0</v>
      </c>
      <c r="F2329" s="179" t="str">
        <f>'Energy consumption (raw)'!E2279</f>
        <v>Công nghiệp</v>
      </c>
      <c r="G2329" s="179" t="str">
        <f>'Energy consumption (raw)'!F2279</f>
        <v>Sản xuất thức ăn gia súc gia cầm và thủy sản</v>
      </c>
      <c r="H2329" s="179" t="str">
        <f>'Energy consumption (raw)'!G2279</f>
        <v>Industry</v>
      </c>
      <c r="I2329" s="179" t="str">
        <f>'Energy consumption (raw)'!I2279</f>
        <v>10 Manufacture of food products</v>
      </c>
      <c r="J2329" s="179" t="str">
        <f>INDEX(Sector!$E$6:$E$46,MATCH('Energy consumption (toe)'!I2329,Sector!$B$6:$B$46,FALSE))</f>
        <v>Manufacture of food products</v>
      </c>
      <c r="K2329" s="179">
        <f>IFERROR('Energy consumption (raw)'!J2279*Lists!$H$84,)</f>
        <v>4104.9972000000007</v>
      </c>
      <c r="L2329" s="179">
        <f>'Energy consumption (raw)'!K2279*Lists!$H$84</f>
        <v>4104.9972000000007</v>
      </c>
      <c r="M2329" s="179">
        <f>'Energy consumption (raw)'!L2279*Lists!$H$84</f>
        <v>0</v>
      </c>
      <c r="N2329" s="179">
        <f>'Energy consumption (raw)'!M2279*Lists!$H$84</f>
        <v>0</v>
      </c>
      <c r="O2329" s="178">
        <f t="shared" si="156"/>
        <v>4104.9972000000007</v>
      </c>
      <c r="P2329">
        <f>'Energy consumption (raw)'!N2279*Lists!$H$85</f>
        <v>0</v>
      </c>
      <c r="Q2329">
        <f>'Energy consumption (raw)'!O2279*Lists!$H$86</f>
        <v>0</v>
      </c>
      <c r="R2329">
        <f>'Energy consumption (raw)'!P2279*Lists!$H$87</f>
        <v>0</v>
      </c>
      <c r="S2329">
        <f>'Energy consumption (raw)'!Q2279*Lists!$H$88</f>
        <v>0</v>
      </c>
      <c r="T2329">
        <f>'Energy consumption (raw)'!R2279*Lists!$H$89</f>
        <v>0</v>
      </c>
      <c r="U2329">
        <f>'Energy consumption (raw)'!S2279*Lists!$H$90</f>
        <v>0</v>
      </c>
      <c r="V2329">
        <f>'Energy consumption (raw)'!T2279*Lists!$H$91</f>
        <v>0</v>
      </c>
      <c r="W2329">
        <f>'Energy consumption (raw)'!U2279*Lists!$H$92</f>
        <v>0</v>
      </c>
      <c r="X2329">
        <f>'Energy consumption (raw)'!V2279*Lists!$H$93</f>
        <v>0</v>
      </c>
      <c r="Y2329">
        <f>'Energy consumption (raw)'!W2279*Lists!$H$94</f>
        <v>0</v>
      </c>
      <c r="Z2329">
        <f>'Energy consumption (raw)'!X2279*Lists!$H$96*1000000</f>
        <v>0</v>
      </c>
      <c r="AA2329">
        <f>'Energy consumption (raw)'!Y2279*Lists!$H$97</f>
        <v>0</v>
      </c>
      <c r="AB2329">
        <f>'Energy consumption (raw)'!Z2279*Lists!$H$96</f>
        <v>0</v>
      </c>
      <c r="AC2329">
        <f>'Energy consumption (raw)'!AA2279*Lists!$H$98</f>
        <v>0</v>
      </c>
      <c r="AD2329">
        <f>'Energy consumption (raw)'!AB2279*Lists!$H$99</f>
        <v>0</v>
      </c>
      <c r="AE2329">
        <f>'Energy consumption (raw)'!AC2279*Lists!$H$101</f>
        <v>0</v>
      </c>
      <c r="AF2329">
        <f>'Energy consumption (raw)'!AD2279*Lists!$H$101</f>
        <v>0</v>
      </c>
      <c r="AG2329">
        <f>'Energy consumption (raw)'!AE2279*Lists!$H$101</f>
        <v>0</v>
      </c>
      <c r="AH2329">
        <f>'Energy consumption (raw)'!AF2279*Lists!$H$100</f>
        <v>0</v>
      </c>
      <c r="AI2329" s="167">
        <f t="shared" si="157"/>
        <v>4104.9972000000007</v>
      </c>
      <c r="AJ2329" s="179">
        <f>'Energy consumption (raw)'!AG2279</f>
        <v>4104.9972000000007</v>
      </c>
      <c r="AK2329" s="179">
        <f>'Energy consumption (raw)'!AH2279</f>
        <v>4356</v>
      </c>
      <c r="AL2329">
        <f>IF(ROUND(AI2329,-3)=ROUND('Energy consumption (raw)'!AG2279,-3),1,0)</f>
        <v>1</v>
      </c>
      <c r="AM2329" s="179" t="str">
        <f>'Energy consumption (raw)'!AJ2279</f>
        <v>51. Long An</v>
      </c>
      <c r="AN2329">
        <f>VLOOKUP(AM2329,Lists!$F$9:$G$71,2,FALSE)</f>
        <v>1</v>
      </c>
    </row>
    <row r="2330" spans="2:40" x14ac:dyDescent="0.25">
      <c r="B2330" s="65" t="str">
        <f t="shared" si="155"/>
        <v>Industry2178</v>
      </c>
      <c r="C2330" s="179">
        <f>'Energy consumption (raw)'!B2280</f>
        <v>2178</v>
      </c>
      <c r="D2330" s="179">
        <f>'Energy consumption (raw)'!C2280</f>
        <v>0</v>
      </c>
      <c r="E2330" s="179">
        <f>'Energy consumption (raw)'!D2280</f>
        <v>0</v>
      </c>
      <c r="F2330" s="179" t="str">
        <f>'Energy consumption (raw)'!E2280</f>
        <v>Công nghiệp</v>
      </c>
      <c r="G2330" s="179" t="str">
        <f>'Energy consumption (raw)'!F2280</f>
        <v>Sản xuất sắt, thép gang</v>
      </c>
      <c r="H2330" s="179" t="str">
        <f>'Energy consumption (raw)'!G2280</f>
        <v>Industry</v>
      </c>
      <c r="I2330" s="179" t="str">
        <f>'Energy consumption (raw)'!I2280</f>
        <v>24 Manufacture of basic metals</v>
      </c>
      <c r="J2330" s="179" t="str">
        <f>INDEX(Sector!$E$6:$E$46,MATCH('Energy consumption (toe)'!I2330,Sector!$B$6:$B$46,FALSE))</f>
        <v>Manufacture of basic metals</v>
      </c>
      <c r="K2330" s="179">
        <f>IFERROR('Energy consumption (raw)'!J2280*Lists!$H$84,)</f>
        <v>0</v>
      </c>
      <c r="L2330" s="179">
        <f>'Energy consumption (raw)'!K2280*Lists!$H$84</f>
        <v>4454.8570200000004</v>
      </c>
      <c r="M2330" s="179">
        <f>'Energy consumption (raw)'!L2280*Lists!$H$84</f>
        <v>0</v>
      </c>
      <c r="N2330" s="179">
        <f>'Energy consumption (raw)'!M2280*Lists!$H$84</f>
        <v>0</v>
      </c>
      <c r="O2330" s="178">
        <f t="shared" si="156"/>
        <v>4454.8570200000004</v>
      </c>
      <c r="P2330">
        <f>'Energy consumption (raw)'!N2280*Lists!$H$85</f>
        <v>0</v>
      </c>
      <c r="Q2330">
        <f>'Energy consumption (raw)'!O2280*Lists!$H$86</f>
        <v>0</v>
      </c>
      <c r="R2330">
        <f>'Energy consumption (raw)'!P2280*Lists!$H$87</f>
        <v>0</v>
      </c>
      <c r="S2330">
        <f>'Energy consumption (raw)'!Q2280*Lists!$H$88</f>
        <v>0</v>
      </c>
      <c r="T2330">
        <f>'Energy consumption (raw)'!R2280*Lists!$H$89</f>
        <v>0</v>
      </c>
      <c r="U2330">
        <f>'Energy consumption (raw)'!S2280*Lists!$H$90</f>
        <v>0</v>
      </c>
      <c r="V2330">
        <f>'Energy consumption (raw)'!T2280*Lists!$H$91</f>
        <v>0</v>
      </c>
      <c r="W2330">
        <f>'Energy consumption (raw)'!U2280*Lists!$H$92</f>
        <v>0</v>
      </c>
      <c r="X2330">
        <f>'Energy consumption (raw)'!V2280*Lists!$H$93</f>
        <v>0</v>
      </c>
      <c r="Y2330">
        <f>'Energy consumption (raw)'!W2280*Lists!$H$94</f>
        <v>0</v>
      </c>
      <c r="Z2330">
        <f>'Energy consumption (raw)'!X2280*Lists!$H$96*1000000</f>
        <v>0</v>
      </c>
      <c r="AA2330">
        <f>'Energy consumption (raw)'!Y2280*Lists!$H$97</f>
        <v>0</v>
      </c>
      <c r="AB2330">
        <f>'Energy consumption (raw)'!Z2280*Lists!$H$96</f>
        <v>0</v>
      </c>
      <c r="AC2330">
        <f>'Energy consumption (raw)'!AA2280*Lists!$H$98</f>
        <v>0</v>
      </c>
      <c r="AD2330">
        <f>'Energy consumption (raw)'!AB2280*Lists!$H$99</f>
        <v>0</v>
      </c>
      <c r="AE2330">
        <f>'Energy consumption (raw)'!AC2280*Lists!$H$101</f>
        <v>0</v>
      </c>
      <c r="AF2330">
        <f>'Energy consumption (raw)'!AD2280*Lists!$H$101</f>
        <v>0</v>
      </c>
      <c r="AG2330">
        <f>'Energy consumption (raw)'!AE2280*Lists!$H$101</f>
        <v>0</v>
      </c>
      <c r="AH2330">
        <f>'Energy consumption (raw)'!AF2280*Lists!$H$100</f>
        <v>0</v>
      </c>
      <c r="AI2330" s="167">
        <f t="shared" si="157"/>
        <v>4454.8570200000004</v>
      </c>
      <c r="AJ2330" s="179">
        <f>'Energy consumption (raw)'!AG2280</f>
        <v>4454.8570200000004</v>
      </c>
      <c r="AK2330" s="179">
        <f>'Energy consumption (raw)'!AH2280</f>
        <v>4148</v>
      </c>
      <c r="AL2330">
        <f>IF(ROUND(AI2330,-3)=ROUND('Energy consumption (raw)'!AG2280,-3),1,0)</f>
        <v>1</v>
      </c>
      <c r="AM2330" s="179" t="str">
        <f>'Energy consumption (raw)'!AJ2280</f>
        <v>51. Long An</v>
      </c>
      <c r="AN2330">
        <f>VLOOKUP(AM2330,Lists!$F$9:$G$71,2,FALSE)</f>
        <v>1</v>
      </c>
    </row>
    <row r="2331" spans="2:40" x14ac:dyDescent="0.25">
      <c r="B2331" s="65" t="str">
        <f t="shared" si="155"/>
        <v>Industry2179</v>
      </c>
      <c r="C2331" s="179">
        <f>'Energy consumption (raw)'!B2281</f>
        <v>2179</v>
      </c>
      <c r="D2331" s="179">
        <f>'Energy consumption (raw)'!C2281</f>
        <v>0</v>
      </c>
      <c r="E2331" s="179">
        <f>'Energy consumption (raw)'!D2281</f>
        <v>0</v>
      </c>
      <c r="F2331" s="179" t="str">
        <f>'Energy consumption (raw)'!E2281</f>
        <v>Công nghiệp</v>
      </c>
      <c r="G2331" s="179" t="str">
        <f>'Energy consumption (raw)'!F2281</f>
        <v>Sản xuất thức ăn gia súc gia cầm và thủy sản</v>
      </c>
      <c r="H2331" s="179" t="str">
        <f>'Energy consumption (raw)'!G2281</f>
        <v>Industry</v>
      </c>
      <c r="I2331" s="179" t="str">
        <f>'Energy consumption (raw)'!I2281</f>
        <v>10 Manufacture of food products</v>
      </c>
      <c r="J2331" s="179" t="str">
        <f>INDEX(Sector!$E$6:$E$46,MATCH('Energy consumption (toe)'!I2331,Sector!$B$6:$B$46,FALSE))</f>
        <v>Manufacture of food products</v>
      </c>
      <c r="K2331" s="179">
        <f>IFERROR('Energy consumption (raw)'!J2281*Lists!$H$84,)</f>
        <v>0</v>
      </c>
      <c r="L2331" s="179">
        <f>'Energy consumption (raw)'!K2281*Lists!$H$84</f>
        <v>3957.9801600000001</v>
      </c>
      <c r="M2331" s="179">
        <f>'Energy consumption (raw)'!L2281*Lists!$H$84</f>
        <v>0</v>
      </c>
      <c r="N2331" s="179">
        <f>'Energy consumption (raw)'!M2281*Lists!$H$84</f>
        <v>0</v>
      </c>
      <c r="O2331" s="178">
        <f t="shared" si="156"/>
        <v>3957.9801600000001</v>
      </c>
      <c r="P2331">
        <f>'Energy consumption (raw)'!N2281*Lists!$H$85</f>
        <v>0</v>
      </c>
      <c r="Q2331">
        <f>'Energy consumption (raw)'!O2281*Lists!$H$86</f>
        <v>0</v>
      </c>
      <c r="R2331">
        <f>'Energy consumption (raw)'!P2281*Lists!$H$87</f>
        <v>0</v>
      </c>
      <c r="S2331">
        <f>'Energy consumption (raw)'!Q2281*Lists!$H$88</f>
        <v>0</v>
      </c>
      <c r="T2331">
        <f>'Energy consumption (raw)'!R2281*Lists!$H$89</f>
        <v>0</v>
      </c>
      <c r="U2331">
        <f>'Energy consumption (raw)'!S2281*Lists!$H$90</f>
        <v>0</v>
      </c>
      <c r="V2331">
        <f>'Energy consumption (raw)'!T2281*Lists!$H$91</f>
        <v>0</v>
      </c>
      <c r="W2331">
        <f>'Energy consumption (raw)'!U2281*Lists!$H$92</f>
        <v>0</v>
      </c>
      <c r="X2331">
        <f>'Energy consumption (raw)'!V2281*Lists!$H$93</f>
        <v>0</v>
      </c>
      <c r="Y2331">
        <f>'Energy consumption (raw)'!W2281*Lists!$H$94</f>
        <v>0</v>
      </c>
      <c r="Z2331">
        <f>'Energy consumption (raw)'!X2281*Lists!$H$96*1000000</f>
        <v>0</v>
      </c>
      <c r="AA2331">
        <f>'Energy consumption (raw)'!Y2281*Lists!$H$97</f>
        <v>0</v>
      </c>
      <c r="AB2331">
        <f>'Energy consumption (raw)'!Z2281*Lists!$H$96</f>
        <v>0</v>
      </c>
      <c r="AC2331">
        <f>'Energy consumption (raw)'!AA2281*Lists!$H$98</f>
        <v>0</v>
      </c>
      <c r="AD2331">
        <f>'Energy consumption (raw)'!AB2281*Lists!$H$99</f>
        <v>0</v>
      </c>
      <c r="AE2331">
        <f>'Energy consumption (raw)'!AC2281*Lists!$H$101</f>
        <v>0</v>
      </c>
      <c r="AF2331">
        <f>'Energy consumption (raw)'!AD2281*Lists!$H$101</f>
        <v>0</v>
      </c>
      <c r="AG2331">
        <f>'Energy consumption (raw)'!AE2281*Lists!$H$101</f>
        <v>0</v>
      </c>
      <c r="AH2331">
        <f>'Energy consumption (raw)'!AF2281*Lists!$H$100</f>
        <v>0</v>
      </c>
      <c r="AI2331" s="167">
        <f t="shared" si="157"/>
        <v>3957.9801600000001</v>
      </c>
      <c r="AJ2331" s="179">
        <f>'Energy consumption (raw)'!AG2281</f>
        <v>3957.9801600000001</v>
      </c>
      <c r="AK2331" s="179">
        <f>'Energy consumption (raw)'!AH2281</f>
        <v>4048</v>
      </c>
      <c r="AL2331">
        <f>IF(ROUND(AI2331,-3)=ROUND('Energy consumption (raw)'!AG2281,-3),1,0)</f>
        <v>1</v>
      </c>
      <c r="AM2331" s="179" t="str">
        <f>'Energy consumption (raw)'!AJ2281</f>
        <v>51. Long An</v>
      </c>
      <c r="AN2331">
        <f>VLOOKUP(AM2331,Lists!$F$9:$G$71,2,FALSE)</f>
        <v>1</v>
      </c>
    </row>
    <row r="2332" spans="2:40" x14ac:dyDescent="0.25">
      <c r="B2332" s="65" t="str">
        <f t="shared" si="155"/>
        <v>Industry2180</v>
      </c>
      <c r="C2332" s="179">
        <f>'Energy consumption (raw)'!B2282</f>
        <v>2180</v>
      </c>
      <c r="D2332" s="179">
        <f>'Energy consumption (raw)'!C2282</f>
        <v>0</v>
      </c>
      <c r="E2332" s="179">
        <f>'Energy consumption (raw)'!D2282</f>
        <v>0</v>
      </c>
      <c r="F2332" s="179" t="str">
        <f>'Energy consumption (raw)'!E2282</f>
        <v>Công nghiệp</v>
      </c>
      <c r="G2332" s="179" t="str">
        <f>'Energy consumption (raw)'!F2282</f>
        <v>Sản xuất giấy và sản phẩm từ giấy</v>
      </c>
      <c r="H2332" s="179" t="str">
        <f>'Energy consumption (raw)'!G2282</f>
        <v>Industry</v>
      </c>
      <c r="I2332" s="179" t="str">
        <f>'Energy consumption (raw)'!I2282</f>
        <v>17 Manufacture of paper and paper products</v>
      </c>
      <c r="J2332" s="179" t="str">
        <f>INDEX(Sector!$E$6:$E$46,MATCH('Energy consumption (toe)'!I2332,Sector!$B$6:$B$46,FALSE))</f>
        <v>Manufacture of paper and paper products</v>
      </c>
      <c r="K2332" s="179">
        <f>IFERROR('Energy consumption (raw)'!J2282*Lists!$H$84,)</f>
        <v>0</v>
      </c>
      <c r="L2332" s="179">
        <f>'Energy consumption (raw)'!K2282*Lists!$H$84</f>
        <v>3875.5531000000001</v>
      </c>
      <c r="M2332" s="179">
        <f>'Energy consumption (raw)'!L2282*Lists!$H$84</f>
        <v>0</v>
      </c>
      <c r="N2332" s="179">
        <f>'Energy consumption (raw)'!M2282*Lists!$H$84</f>
        <v>0</v>
      </c>
      <c r="O2332" s="178">
        <f t="shared" si="156"/>
        <v>3875.5531000000001</v>
      </c>
      <c r="P2332">
        <f>'Energy consumption (raw)'!N2282*Lists!$H$85</f>
        <v>0</v>
      </c>
      <c r="Q2332">
        <f>'Energy consumption (raw)'!O2282*Lists!$H$86</f>
        <v>0</v>
      </c>
      <c r="R2332">
        <f>'Energy consumption (raw)'!P2282*Lists!$H$87</f>
        <v>0</v>
      </c>
      <c r="S2332">
        <f>'Energy consumption (raw)'!Q2282*Lists!$H$88</f>
        <v>0</v>
      </c>
      <c r="T2332">
        <f>'Energy consumption (raw)'!R2282*Lists!$H$89</f>
        <v>0</v>
      </c>
      <c r="U2332">
        <f>'Energy consumption (raw)'!S2282*Lists!$H$90</f>
        <v>0</v>
      </c>
      <c r="V2332">
        <f>'Energy consumption (raw)'!T2282*Lists!$H$91</f>
        <v>0</v>
      </c>
      <c r="W2332">
        <f>'Energy consumption (raw)'!U2282*Lists!$H$92</f>
        <v>0</v>
      </c>
      <c r="X2332">
        <f>'Energy consumption (raw)'!V2282*Lists!$H$93</f>
        <v>0</v>
      </c>
      <c r="Y2332">
        <f>'Energy consumption (raw)'!W2282*Lists!$H$94</f>
        <v>0</v>
      </c>
      <c r="Z2332">
        <f>'Energy consumption (raw)'!X2282*Lists!$H$96*1000000</f>
        <v>0</v>
      </c>
      <c r="AA2332">
        <f>'Energy consumption (raw)'!Y2282*Lists!$H$97</f>
        <v>0</v>
      </c>
      <c r="AB2332">
        <f>'Energy consumption (raw)'!Z2282*Lists!$H$96</f>
        <v>0</v>
      </c>
      <c r="AC2332">
        <f>'Energy consumption (raw)'!AA2282*Lists!$H$98</f>
        <v>0</v>
      </c>
      <c r="AD2332">
        <f>'Energy consumption (raw)'!AB2282*Lists!$H$99</f>
        <v>0</v>
      </c>
      <c r="AE2332">
        <f>'Energy consumption (raw)'!AC2282*Lists!$H$101</f>
        <v>0</v>
      </c>
      <c r="AF2332">
        <f>'Energy consumption (raw)'!AD2282*Lists!$H$101</f>
        <v>0</v>
      </c>
      <c r="AG2332">
        <f>'Energy consumption (raw)'!AE2282*Lists!$H$101</f>
        <v>0</v>
      </c>
      <c r="AH2332">
        <f>'Energy consumption (raw)'!AF2282*Lists!$H$100</f>
        <v>0</v>
      </c>
      <c r="AI2332" s="167">
        <f t="shared" si="157"/>
        <v>3875.5531000000001</v>
      </c>
      <c r="AJ2332" s="179">
        <f>'Energy consumption (raw)'!AG2282</f>
        <v>3875.5531000000001</v>
      </c>
      <c r="AK2332" s="179">
        <f>'Energy consumption (raw)'!AH2282</f>
        <v>3613</v>
      </c>
      <c r="AL2332">
        <f>IF(ROUND(AI2332,-3)=ROUND('Energy consumption (raw)'!AG2282,-3),1,0)</f>
        <v>1</v>
      </c>
      <c r="AM2332" s="179" t="str">
        <f>'Energy consumption (raw)'!AJ2282</f>
        <v>51. Long An</v>
      </c>
      <c r="AN2332">
        <f>VLOOKUP(AM2332,Lists!$F$9:$G$71,2,FALSE)</f>
        <v>1</v>
      </c>
    </row>
    <row r="2333" spans="2:40" x14ac:dyDescent="0.25">
      <c r="B2333" s="65" t="str">
        <f t="shared" si="155"/>
        <v>Industry2181</v>
      </c>
      <c r="C2333" s="179">
        <f>'Energy consumption (raw)'!B2283</f>
        <v>2181</v>
      </c>
      <c r="D2333" s="179">
        <f>'Energy consumption (raw)'!C2283</f>
        <v>0</v>
      </c>
      <c r="E2333" s="179">
        <f>'Energy consumption (raw)'!D2283</f>
        <v>0</v>
      </c>
      <c r="F2333" s="179" t="str">
        <f>'Energy consumption (raw)'!E2283</f>
        <v>Công nghiệp</v>
      </c>
      <c r="G2333" s="179" t="str">
        <f>'Energy consumption (raw)'!F2283</f>
        <v>Sản xuất sản phẩm từ plastic</v>
      </c>
      <c r="H2333" s="179" t="str">
        <f>'Energy consumption (raw)'!G2283</f>
        <v>Industry</v>
      </c>
      <c r="I2333" s="179" t="str">
        <f>'Energy consumption (raw)'!I2283</f>
        <v>22 Manufacture of rubber and plastics products</v>
      </c>
      <c r="J2333" s="179" t="str">
        <f>INDEX(Sector!$E$6:$E$46,MATCH('Energy consumption (toe)'!I2333,Sector!$B$6:$B$46,FALSE))</f>
        <v>Manufacture of rubber and plastics products</v>
      </c>
      <c r="K2333" s="179">
        <f>IFERROR('Energy consumption (raw)'!J2283*Lists!$H$84,)</f>
        <v>0</v>
      </c>
      <c r="L2333" s="179">
        <f>'Energy consumption (raw)'!K2283*Lists!$H$84</f>
        <v>3319.9805200000001</v>
      </c>
      <c r="M2333" s="179">
        <f>'Energy consumption (raw)'!L2283*Lists!$H$84</f>
        <v>0</v>
      </c>
      <c r="N2333" s="179">
        <f>'Energy consumption (raw)'!M2283*Lists!$H$84</f>
        <v>0</v>
      </c>
      <c r="O2333" s="178">
        <f t="shared" si="156"/>
        <v>3319.9805200000001</v>
      </c>
      <c r="P2333">
        <f>'Energy consumption (raw)'!N2283*Lists!$H$85</f>
        <v>0</v>
      </c>
      <c r="Q2333">
        <f>'Energy consumption (raw)'!O2283*Lists!$H$86</f>
        <v>0</v>
      </c>
      <c r="R2333">
        <f>'Energy consumption (raw)'!P2283*Lists!$H$87</f>
        <v>0</v>
      </c>
      <c r="S2333">
        <f>'Energy consumption (raw)'!Q2283*Lists!$H$88</f>
        <v>0</v>
      </c>
      <c r="T2333">
        <f>'Energy consumption (raw)'!R2283*Lists!$H$89</f>
        <v>0</v>
      </c>
      <c r="U2333">
        <f>'Energy consumption (raw)'!S2283*Lists!$H$90</f>
        <v>0</v>
      </c>
      <c r="V2333">
        <f>'Energy consumption (raw)'!T2283*Lists!$H$91</f>
        <v>0</v>
      </c>
      <c r="W2333">
        <f>'Energy consumption (raw)'!U2283*Lists!$H$92</f>
        <v>0</v>
      </c>
      <c r="X2333">
        <f>'Energy consumption (raw)'!V2283*Lists!$H$93</f>
        <v>0</v>
      </c>
      <c r="Y2333">
        <f>'Energy consumption (raw)'!W2283*Lists!$H$94</f>
        <v>0</v>
      </c>
      <c r="Z2333">
        <f>'Energy consumption (raw)'!X2283*Lists!$H$96*1000000</f>
        <v>0</v>
      </c>
      <c r="AA2333">
        <f>'Energy consumption (raw)'!Y2283*Lists!$H$97</f>
        <v>0</v>
      </c>
      <c r="AB2333">
        <f>'Energy consumption (raw)'!Z2283*Lists!$H$96</f>
        <v>0</v>
      </c>
      <c r="AC2333">
        <f>'Energy consumption (raw)'!AA2283*Lists!$H$98</f>
        <v>0</v>
      </c>
      <c r="AD2333">
        <f>'Energy consumption (raw)'!AB2283*Lists!$H$99</f>
        <v>0</v>
      </c>
      <c r="AE2333">
        <f>'Energy consumption (raw)'!AC2283*Lists!$H$101</f>
        <v>0</v>
      </c>
      <c r="AF2333">
        <f>'Energy consumption (raw)'!AD2283*Lists!$H$101</f>
        <v>0</v>
      </c>
      <c r="AG2333">
        <f>'Energy consumption (raw)'!AE2283*Lists!$H$101</f>
        <v>0</v>
      </c>
      <c r="AH2333">
        <f>'Energy consumption (raw)'!AF2283*Lists!$H$100</f>
        <v>0</v>
      </c>
      <c r="AI2333" s="167">
        <f t="shared" si="157"/>
        <v>3319.9805200000001</v>
      </c>
      <c r="AJ2333" s="179">
        <f>'Energy consumption (raw)'!AG2283</f>
        <v>3319.9805200000001</v>
      </c>
      <c r="AK2333" s="179">
        <f>'Energy consumption (raw)'!AH2283</f>
        <v>3574</v>
      </c>
      <c r="AL2333">
        <f>IF(ROUND(AI2333,-3)=ROUND('Energy consumption (raw)'!AG2283,-3),1,0)</f>
        <v>1</v>
      </c>
      <c r="AM2333" s="179" t="str">
        <f>'Energy consumption (raw)'!AJ2283</f>
        <v>51. Long An</v>
      </c>
      <c r="AN2333">
        <f>VLOOKUP(AM2333,Lists!$F$9:$G$71,2,FALSE)</f>
        <v>1</v>
      </c>
    </row>
    <row r="2334" spans="2:40" x14ac:dyDescent="0.25">
      <c r="B2334" s="65" t="str">
        <f t="shared" si="155"/>
        <v>Industry2182</v>
      </c>
      <c r="C2334" s="179">
        <f>'Energy consumption (raw)'!B2284</f>
        <v>2182</v>
      </c>
      <c r="D2334" s="179">
        <f>'Energy consumption (raw)'!C2284</f>
        <v>0</v>
      </c>
      <c r="E2334" s="179">
        <f>'Energy consumption (raw)'!D2284</f>
        <v>0</v>
      </c>
      <c r="F2334" s="179" t="str">
        <f>'Energy consumption (raw)'!E2284</f>
        <v>Công nghiệp</v>
      </c>
      <c r="G2334" s="179" t="str">
        <f>'Energy consumption (raw)'!F2284</f>
        <v>Sản xuất sợi, vải dệt thoi và hoàn thiện sản phẩm dệt</v>
      </c>
      <c r="H2334" s="179" t="str">
        <f>'Energy consumption (raw)'!G2284</f>
        <v>Industry</v>
      </c>
      <c r="I2334" s="179" t="str">
        <f>'Energy consumption (raw)'!I2284</f>
        <v>13 Manufacture of textiles</v>
      </c>
      <c r="J2334" s="179" t="str">
        <f>INDEX(Sector!$E$6:$E$46,MATCH('Energy consumption (toe)'!I2334,Sector!$B$6:$B$46,FALSE))</f>
        <v>Manufacture of textiles</v>
      </c>
      <c r="K2334" s="179">
        <f>IFERROR('Energy consumption (raw)'!J2284*Lists!$H$84,)</f>
        <v>0</v>
      </c>
      <c r="L2334" s="179">
        <f>'Energy consumption (raw)'!K2284*Lists!$H$84</f>
        <v>3353.7567900000004</v>
      </c>
      <c r="M2334" s="179">
        <f>'Energy consumption (raw)'!L2284*Lists!$H$84</f>
        <v>0</v>
      </c>
      <c r="N2334" s="179">
        <f>'Energy consumption (raw)'!M2284*Lists!$H$84</f>
        <v>0</v>
      </c>
      <c r="O2334" s="178">
        <f t="shared" si="156"/>
        <v>3353.7567900000004</v>
      </c>
      <c r="P2334">
        <f>'Energy consumption (raw)'!N2284*Lists!$H$85</f>
        <v>0</v>
      </c>
      <c r="Q2334">
        <f>'Energy consumption (raw)'!O2284*Lists!$H$86</f>
        <v>0</v>
      </c>
      <c r="R2334">
        <f>'Energy consumption (raw)'!P2284*Lists!$H$87</f>
        <v>0</v>
      </c>
      <c r="S2334">
        <f>'Energy consumption (raw)'!Q2284*Lists!$H$88</f>
        <v>0</v>
      </c>
      <c r="T2334">
        <f>'Energy consumption (raw)'!R2284*Lists!$H$89</f>
        <v>0</v>
      </c>
      <c r="U2334">
        <f>'Energy consumption (raw)'!S2284*Lists!$H$90</f>
        <v>0</v>
      </c>
      <c r="V2334">
        <f>'Energy consumption (raw)'!T2284*Lists!$H$91</f>
        <v>0</v>
      </c>
      <c r="W2334">
        <f>'Energy consumption (raw)'!U2284*Lists!$H$92</f>
        <v>0</v>
      </c>
      <c r="X2334">
        <f>'Energy consumption (raw)'!V2284*Lists!$H$93</f>
        <v>0</v>
      </c>
      <c r="Y2334">
        <f>'Energy consumption (raw)'!W2284*Lists!$H$94</f>
        <v>0</v>
      </c>
      <c r="Z2334">
        <f>'Energy consumption (raw)'!X2284*Lists!$H$96*1000000</f>
        <v>0</v>
      </c>
      <c r="AA2334">
        <f>'Energy consumption (raw)'!Y2284*Lists!$H$97</f>
        <v>0</v>
      </c>
      <c r="AB2334">
        <f>'Energy consumption (raw)'!Z2284*Lists!$H$96</f>
        <v>0</v>
      </c>
      <c r="AC2334">
        <f>'Energy consumption (raw)'!AA2284*Lists!$H$98</f>
        <v>0</v>
      </c>
      <c r="AD2334">
        <f>'Energy consumption (raw)'!AB2284*Lists!$H$99</f>
        <v>0</v>
      </c>
      <c r="AE2334">
        <f>'Energy consumption (raw)'!AC2284*Lists!$H$101</f>
        <v>0</v>
      </c>
      <c r="AF2334">
        <f>'Energy consumption (raw)'!AD2284*Lists!$H$101</f>
        <v>0</v>
      </c>
      <c r="AG2334">
        <f>'Energy consumption (raw)'!AE2284*Lists!$H$101</f>
        <v>0</v>
      </c>
      <c r="AH2334">
        <f>'Energy consumption (raw)'!AF2284*Lists!$H$100</f>
        <v>0</v>
      </c>
      <c r="AI2334" s="167">
        <f t="shared" si="157"/>
        <v>3353.7567900000004</v>
      </c>
      <c r="AJ2334" s="179">
        <f>'Energy consumption (raw)'!AG2284</f>
        <v>3353.7567900000004</v>
      </c>
      <c r="AK2334" s="179">
        <f>'Energy consumption (raw)'!AH2284</f>
        <v>3520</v>
      </c>
      <c r="AL2334">
        <f>IF(ROUND(AI2334,-3)=ROUND('Energy consumption (raw)'!AG2284,-3),1,0)</f>
        <v>1</v>
      </c>
      <c r="AM2334" s="179" t="str">
        <f>'Energy consumption (raw)'!AJ2284</f>
        <v>51. Long An</v>
      </c>
      <c r="AN2334">
        <f>VLOOKUP(AM2334,Lists!$F$9:$G$71,2,FALSE)</f>
        <v>1</v>
      </c>
    </row>
    <row r="2335" spans="2:40" x14ac:dyDescent="0.25">
      <c r="B2335" s="65" t="str">
        <f t="shared" si="155"/>
        <v>Industry2183</v>
      </c>
      <c r="C2335" s="179">
        <f>'Energy consumption (raw)'!B2285</f>
        <v>2183</v>
      </c>
      <c r="D2335" s="179">
        <f>'Energy consumption (raw)'!C2285</f>
        <v>0</v>
      </c>
      <c r="E2335" s="179">
        <f>'Energy consumption (raw)'!D2285</f>
        <v>0</v>
      </c>
      <c r="F2335" s="179" t="str">
        <f>'Energy consumption (raw)'!E2285</f>
        <v>Công nghiệp</v>
      </c>
      <c r="G2335" s="179" t="str">
        <f>'Energy consumption (raw)'!F2285</f>
        <v>Sản xuất sợi</v>
      </c>
      <c r="H2335" s="179" t="str">
        <f>'Energy consumption (raw)'!G2285</f>
        <v>Industry</v>
      </c>
      <c r="I2335" s="179" t="str">
        <f>'Energy consumption (raw)'!I2285</f>
        <v>13 Manufacture of textiles</v>
      </c>
      <c r="J2335" s="179" t="str">
        <f>INDEX(Sector!$E$6:$E$46,MATCH('Energy consumption (toe)'!I2335,Sector!$B$6:$B$46,FALSE))</f>
        <v>Manufacture of textiles</v>
      </c>
      <c r="K2335" s="179">
        <f>IFERROR('Energy consumption (raw)'!J2285*Lists!$H$84,)</f>
        <v>0</v>
      </c>
      <c r="L2335" s="179">
        <f>'Energy consumption (raw)'!K2285*Lists!$H$84</f>
        <v>5945.7962000000007</v>
      </c>
      <c r="M2335" s="179">
        <f>'Energy consumption (raw)'!L2285*Lists!$H$84</f>
        <v>0</v>
      </c>
      <c r="N2335" s="179">
        <f>'Energy consumption (raw)'!M2285*Lists!$H$84</f>
        <v>0</v>
      </c>
      <c r="O2335" s="178">
        <f t="shared" si="156"/>
        <v>5945.7962000000007</v>
      </c>
      <c r="P2335">
        <f>'Energy consumption (raw)'!N2285*Lists!$H$85</f>
        <v>0</v>
      </c>
      <c r="Q2335">
        <f>'Energy consumption (raw)'!O2285*Lists!$H$86</f>
        <v>0</v>
      </c>
      <c r="R2335">
        <f>'Energy consumption (raw)'!P2285*Lists!$H$87</f>
        <v>0</v>
      </c>
      <c r="S2335">
        <f>'Energy consumption (raw)'!Q2285*Lists!$H$88</f>
        <v>0</v>
      </c>
      <c r="T2335">
        <f>'Energy consumption (raw)'!R2285*Lists!$H$89</f>
        <v>0</v>
      </c>
      <c r="U2335">
        <f>'Energy consumption (raw)'!S2285*Lists!$H$90</f>
        <v>0</v>
      </c>
      <c r="V2335">
        <f>'Energy consumption (raw)'!T2285*Lists!$H$91</f>
        <v>0</v>
      </c>
      <c r="W2335">
        <f>'Energy consumption (raw)'!U2285*Lists!$H$92</f>
        <v>0</v>
      </c>
      <c r="X2335">
        <f>'Energy consumption (raw)'!V2285*Lists!$H$93</f>
        <v>0</v>
      </c>
      <c r="Y2335">
        <f>'Energy consumption (raw)'!W2285*Lists!$H$94</f>
        <v>0</v>
      </c>
      <c r="Z2335">
        <f>'Energy consumption (raw)'!X2285*Lists!$H$96*1000000</f>
        <v>0</v>
      </c>
      <c r="AA2335">
        <f>'Energy consumption (raw)'!Y2285*Lists!$H$97</f>
        <v>0</v>
      </c>
      <c r="AB2335">
        <f>'Energy consumption (raw)'!Z2285*Lists!$H$96</f>
        <v>0</v>
      </c>
      <c r="AC2335">
        <f>'Energy consumption (raw)'!AA2285*Lists!$H$98</f>
        <v>0</v>
      </c>
      <c r="AD2335">
        <f>'Energy consumption (raw)'!AB2285*Lists!$H$99</f>
        <v>0</v>
      </c>
      <c r="AE2335">
        <f>'Energy consumption (raw)'!AC2285*Lists!$H$101</f>
        <v>0</v>
      </c>
      <c r="AF2335">
        <f>'Energy consumption (raw)'!AD2285*Lists!$H$101</f>
        <v>0</v>
      </c>
      <c r="AG2335">
        <f>'Energy consumption (raw)'!AE2285*Lists!$H$101</f>
        <v>0</v>
      </c>
      <c r="AH2335">
        <f>'Energy consumption (raw)'!AF2285*Lists!$H$100</f>
        <v>0</v>
      </c>
      <c r="AI2335" s="167">
        <f t="shared" si="157"/>
        <v>5945.7962000000007</v>
      </c>
      <c r="AJ2335" s="179">
        <f>'Energy consumption (raw)'!AG2285</f>
        <v>5945.7962000000007</v>
      </c>
      <c r="AK2335" s="179">
        <f>'Energy consumption (raw)'!AH2285</f>
        <v>3505</v>
      </c>
      <c r="AL2335">
        <f>IF(ROUND(AI2335,-3)=ROUND('Energy consumption (raw)'!AG2285,-3),1,0)</f>
        <v>1</v>
      </c>
      <c r="AM2335" s="179" t="str">
        <f>'Energy consumption (raw)'!AJ2285</f>
        <v>51. Long An</v>
      </c>
      <c r="AN2335">
        <f>VLOOKUP(AM2335,Lists!$F$9:$G$71,2,FALSE)</f>
        <v>1</v>
      </c>
    </row>
    <row r="2336" spans="2:40" x14ac:dyDescent="0.25">
      <c r="B2336" s="65" t="str">
        <f t="shared" si="155"/>
        <v>Industry2184</v>
      </c>
      <c r="C2336" s="179">
        <f>'Energy consumption (raw)'!B2286</f>
        <v>2184</v>
      </c>
      <c r="D2336" s="179">
        <f>'Energy consumption (raw)'!C2286</f>
        <v>0</v>
      </c>
      <c r="E2336" s="179">
        <f>'Energy consumption (raw)'!D2286</f>
        <v>0</v>
      </c>
      <c r="F2336" s="179" t="str">
        <f>'Energy consumption (raw)'!E2286</f>
        <v>Công nghiệp</v>
      </c>
      <c r="G2336" s="179" t="str">
        <f>'Energy consumption (raw)'!F2286</f>
        <v>Tái chế phế liệu</v>
      </c>
      <c r="H2336" s="179" t="str">
        <f>'Energy consumption (raw)'!G2286</f>
        <v>Industry</v>
      </c>
      <c r="I2336" s="179" t="str">
        <f>'Energy consumption (raw)'!I2286</f>
        <v>24 Manufacture of basic metals</v>
      </c>
      <c r="J2336" s="179" t="str">
        <f>INDEX(Sector!$E$6:$E$46,MATCH('Energy consumption (toe)'!I2336,Sector!$B$6:$B$46,FALSE))</f>
        <v>Manufacture of basic metals</v>
      </c>
      <c r="K2336" s="179">
        <f>IFERROR('Energy consumption (raw)'!J2286*Lists!$H$84,)</f>
        <v>0</v>
      </c>
      <c r="L2336" s="179">
        <f>'Energy consumption (raw)'!K2286*Lists!$H$84</f>
        <v>1688.0111400000001</v>
      </c>
      <c r="M2336" s="179">
        <f>'Energy consumption (raw)'!L2286*Lists!$H$84</f>
        <v>0</v>
      </c>
      <c r="N2336" s="179">
        <f>'Energy consumption (raw)'!M2286*Lists!$H$84</f>
        <v>0</v>
      </c>
      <c r="O2336" s="178">
        <f t="shared" si="156"/>
        <v>1688.0111400000001</v>
      </c>
      <c r="P2336">
        <f>'Energy consumption (raw)'!N2286*Lists!$H$85</f>
        <v>0</v>
      </c>
      <c r="Q2336">
        <f>'Energy consumption (raw)'!O2286*Lists!$H$86</f>
        <v>0</v>
      </c>
      <c r="R2336">
        <f>'Energy consumption (raw)'!P2286*Lists!$H$87</f>
        <v>0</v>
      </c>
      <c r="S2336">
        <f>'Energy consumption (raw)'!Q2286*Lists!$H$88</f>
        <v>0</v>
      </c>
      <c r="T2336">
        <f>'Energy consumption (raw)'!R2286*Lists!$H$89</f>
        <v>0</v>
      </c>
      <c r="U2336">
        <f>'Energy consumption (raw)'!S2286*Lists!$H$90</f>
        <v>0</v>
      </c>
      <c r="V2336">
        <f>'Energy consumption (raw)'!T2286*Lists!$H$91</f>
        <v>0</v>
      </c>
      <c r="W2336">
        <f>'Energy consumption (raw)'!U2286*Lists!$H$92</f>
        <v>0</v>
      </c>
      <c r="X2336">
        <f>'Energy consumption (raw)'!V2286*Lists!$H$93</f>
        <v>0</v>
      </c>
      <c r="Y2336">
        <f>'Energy consumption (raw)'!W2286*Lists!$H$94</f>
        <v>0</v>
      </c>
      <c r="Z2336">
        <f>'Energy consumption (raw)'!X2286*Lists!$H$96*1000000</f>
        <v>0</v>
      </c>
      <c r="AA2336">
        <f>'Energy consumption (raw)'!Y2286*Lists!$H$97</f>
        <v>0</v>
      </c>
      <c r="AB2336">
        <f>'Energy consumption (raw)'!Z2286*Lists!$H$96</f>
        <v>0</v>
      </c>
      <c r="AC2336">
        <f>'Energy consumption (raw)'!AA2286*Lists!$H$98</f>
        <v>0</v>
      </c>
      <c r="AD2336">
        <f>'Energy consumption (raw)'!AB2286*Lists!$H$99</f>
        <v>0</v>
      </c>
      <c r="AE2336">
        <f>'Energy consumption (raw)'!AC2286*Lists!$H$101</f>
        <v>0</v>
      </c>
      <c r="AF2336">
        <f>'Energy consumption (raw)'!AD2286*Lists!$H$101</f>
        <v>0</v>
      </c>
      <c r="AG2336">
        <f>'Energy consumption (raw)'!AE2286*Lists!$H$101</f>
        <v>0</v>
      </c>
      <c r="AH2336">
        <f>'Energy consumption (raw)'!AF2286*Lists!$H$100</f>
        <v>0</v>
      </c>
      <c r="AI2336" s="167">
        <f t="shared" si="157"/>
        <v>1688.0111400000001</v>
      </c>
      <c r="AJ2336" s="179">
        <f>'Energy consumption (raw)'!AG2286</f>
        <v>1688.0111400000001</v>
      </c>
      <c r="AK2336" s="179">
        <f>'Energy consumption (raw)'!AH2286</f>
        <v>3505</v>
      </c>
      <c r="AL2336">
        <f>IF(ROUND(AI2336,-3)=ROUND('Energy consumption (raw)'!AG2286,-3),1,0)</f>
        <v>1</v>
      </c>
      <c r="AM2336" s="179" t="str">
        <f>'Energy consumption (raw)'!AJ2286</f>
        <v>51. Long An</v>
      </c>
      <c r="AN2336">
        <f>VLOOKUP(AM2336,Lists!$F$9:$G$71,2,FALSE)</f>
        <v>1</v>
      </c>
    </row>
    <row r="2337" spans="2:40" x14ac:dyDescent="0.25">
      <c r="B2337" s="65" t="str">
        <f t="shared" si="155"/>
        <v>Industry2185</v>
      </c>
      <c r="C2337" s="179">
        <f>'Energy consumption (raw)'!B2287</f>
        <v>2185</v>
      </c>
      <c r="D2337" s="179">
        <f>'Energy consumption (raw)'!C2287</f>
        <v>0</v>
      </c>
      <c r="E2337" s="179">
        <f>'Energy consumption (raw)'!D2287</f>
        <v>0</v>
      </c>
      <c r="F2337" s="179" t="str">
        <f>'Energy consumption (raw)'!E2287</f>
        <v>Công nghiệp</v>
      </c>
      <c r="G2337" s="179" t="str">
        <f>'Energy consumption (raw)'!F2287</f>
        <v>Sản xuất sắt, thép gang</v>
      </c>
      <c r="H2337" s="179" t="str">
        <f>'Energy consumption (raw)'!G2287</f>
        <v>Industry</v>
      </c>
      <c r="I2337" s="179" t="str">
        <f>'Energy consumption (raw)'!I2287</f>
        <v>24 Manufacture of basic metals</v>
      </c>
      <c r="J2337" s="179" t="str">
        <f>INDEX(Sector!$E$6:$E$46,MATCH('Energy consumption (toe)'!I2337,Sector!$B$6:$B$46,FALSE))</f>
        <v>Manufacture of basic metals</v>
      </c>
      <c r="K2337" s="179">
        <f>IFERROR('Energy consumption (raw)'!J2287*Lists!$H$84,)</f>
        <v>3300.9244700000004</v>
      </c>
      <c r="L2337" s="179">
        <f>'Energy consumption (raw)'!K2287*Lists!$H$84</f>
        <v>4696.3519500000002</v>
      </c>
      <c r="M2337" s="179">
        <f>'Energy consumption (raw)'!L2287*Lists!$H$84</f>
        <v>0</v>
      </c>
      <c r="N2337" s="179">
        <f>'Energy consumption (raw)'!M2287*Lists!$H$84</f>
        <v>0</v>
      </c>
      <c r="O2337" s="178">
        <f t="shared" si="156"/>
        <v>4696.3519500000002</v>
      </c>
      <c r="P2337">
        <f>'Energy consumption (raw)'!N2287*Lists!$H$85</f>
        <v>0</v>
      </c>
      <c r="Q2337">
        <f>'Energy consumption (raw)'!O2287*Lists!$H$86</f>
        <v>0</v>
      </c>
      <c r="R2337">
        <f>'Energy consumption (raw)'!P2287*Lists!$H$87</f>
        <v>0</v>
      </c>
      <c r="S2337">
        <f>'Energy consumption (raw)'!Q2287*Lists!$H$88</f>
        <v>0</v>
      </c>
      <c r="T2337">
        <f>'Energy consumption (raw)'!R2287*Lists!$H$89</f>
        <v>0</v>
      </c>
      <c r="U2337">
        <f>'Energy consumption (raw)'!S2287*Lists!$H$90</f>
        <v>0</v>
      </c>
      <c r="V2337">
        <f>'Energy consumption (raw)'!T2287*Lists!$H$91</f>
        <v>0</v>
      </c>
      <c r="W2337">
        <f>'Energy consumption (raw)'!U2287*Lists!$H$92</f>
        <v>0</v>
      </c>
      <c r="X2337">
        <f>'Energy consumption (raw)'!V2287*Lists!$H$93</f>
        <v>0</v>
      </c>
      <c r="Y2337">
        <f>'Energy consumption (raw)'!W2287*Lists!$H$94</f>
        <v>0</v>
      </c>
      <c r="Z2337">
        <f>'Energy consumption (raw)'!X2287*Lists!$H$96*1000000</f>
        <v>0</v>
      </c>
      <c r="AA2337">
        <f>'Energy consumption (raw)'!Y2287*Lists!$H$97</f>
        <v>0</v>
      </c>
      <c r="AB2337">
        <f>'Energy consumption (raw)'!Z2287*Lists!$H$96</f>
        <v>0</v>
      </c>
      <c r="AC2337">
        <f>'Energy consumption (raw)'!AA2287*Lists!$H$98</f>
        <v>0</v>
      </c>
      <c r="AD2337">
        <f>'Energy consumption (raw)'!AB2287*Lists!$H$99</f>
        <v>0</v>
      </c>
      <c r="AE2337">
        <f>'Energy consumption (raw)'!AC2287*Lists!$H$101</f>
        <v>0</v>
      </c>
      <c r="AF2337">
        <f>'Energy consumption (raw)'!AD2287*Lists!$H$101</f>
        <v>0</v>
      </c>
      <c r="AG2337">
        <f>'Energy consumption (raw)'!AE2287*Lists!$H$101</f>
        <v>0</v>
      </c>
      <c r="AH2337">
        <f>'Energy consumption (raw)'!AF2287*Lists!$H$100</f>
        <v>0</v>
      </c>
      <c r="AI2337" s="167">
        <f t="shared" si="157"/>
        <v>4696.3519500000002</v>
      </c>
      <c r="AJ2337" s="179">
        <f>'Energy consumption (raw)'!AG2287</f>
        <v>4696.3519500000002</v>
      </c>
      <c r="AK2337" s="179">
        <f>'Energy consumption (raw)'!AH2287</f>
        <v>3340</v>
      </c>
      <c r="AL2337">
        <f>IF(ROUND(AI2337,-3)=ROUND('Energy consumption (raw)'!AG2287,-3),1,0)</f>
        <v>1</v>
      </c>
      <c r="AM2337" s="179" t="str">
        <f>'Energy consumption (raw)'!AJ2287</f>
        <v>51. Long An</v>
      </c>
      <c r="AN2337">
        <f>VLOOKUP(AM2337,Lists!$F$9:$G$71,2,FALSE)</f>
        <v>1</v>
      </c>
    </row>
    <row r="2338" spans="2:40" x14ac:dyDescent="0.25">
      <c r="B2338" s="65" t="str">
        <f t="shared" si="155"/>
        <v>Industry2186</v>
      </c>
      <c r="C2338" s="179">
        <f>'Energy consumption (raw)'!B2288</f>
        <v>2186</v>
      </c>
      <c r="D2338" s="179">
        <f>'Energy consumption (raw)'!C2288</f>
        <v>0</v>
      </c>
      <c r="E2338" s="179">
        <f>'Energy consumption (raw)'!D2288</f>
        <v>0</v>
      </c>
      <c r="F2338" s="179" t="str">
        <f>'Energy consumption (raw)'!E2288</f>
        <v>Công nghiệp</v>
      </c>
      <c r="G2338" s="179" t="str">
        <f>'Energy consumption (raw)'!F2288</f>
        <v>Sản xuất sản phẩm từ plastic</v>
      </c>
      <c r="H2338" s="179" t="str">
        <f>'Energy consumption (raw)'!G2288</f>
        <v>Industry</v>
      </c>
      <c r="I2338" s="179" t="str">
        <f>'Energy consumption (raw)'!I2288</f>
        <v>22 Manufacture of rubber and plastics products</v>
      </c>
      <c r="J2338" s="179" t="str">
        <f>INDEX(Sector!$E$6:$E$46,MATCH('Energy consumption (toe)'!I2338,Sector!$B$6:$B$46,FALSE))</f>
        <v>Manufacture of rubber and plastics products</v>
      </c>
      <c r="K2338" s="179">
        <f>IFERROR('Energy consumption (raw)'!J2288*Lists!$H$84,)</f>
        <v>0</v>
      </c>
      <c r="L2338" s="179">
        <f>'Energy consumption (raw)'!K2288*Lists!$H$84</f>
        <v>3721.2685300000003</v>
      </c>
      <c r="M2338" s="179">
        <f>'Energy consumption (raw)'!L2288*Lists!$H$84</f>
        <v>0</v>
      </c>
      <c r="N2338" s="179">
        <f>'Energy consumption (raw)'!M2288*Lists!$H$84</f>
        <v>0</v>
      </c>
      <c r="O2338" s="178">
        <f t="shared" si="156"/>
        <v>3721.2685300000003</v>
      </c>
      <c r="P2338">
        <f>'Energy consumption (raw)'!N2288*Lists!$H$85</f>
        <v>0</v>
      </c>
      <c r="Q2338">
        <f>'Energy consumption (raw)'!O2288*Lists!$H$86</f>
        <v>0</v>
      </c>
      <c r="R2338">
        <f>'Energy consumption (raw)'!P2288*Lists!$H$87</f>
        <v>0</v>
      </c>
      <c r="S2338">
        <f>'Energy consumption (raw)'!Q2288*Lists!$H$88</f>
        <v>0</v>
      </c>
      <c r="T2338">
        <f>'Energy consumption (raw)'!R2288*Lists!$H$89</f>
        <v>0</v>
      </c>
      <c r="U2338">
        <f>'Energy consumption (raw)'!S2288*Lists!$H$90</f>
        <v>0</v>
      </c>
      <c r="V2338">
        <f>'Energy consumption (raw)'!T2288*Lists!$H$91</f>
        <v>0</v>
      </c>
      <c r="W2338">
        <f>'Energy consumption (raw)'!U2288*Lists!$H$92</f>
        <v>0</v>
      </c>
      <c r="X2338">
        <f>'Energy consumption (raw)'!V2288*Lists!$H$93</f>
        <v>0</v>
      </c>
      <c r="Y2338">
        <f>'Energy consumption (raw)'!W2288*Lists!$H$94</f>
        <v>0</v>
      </c>
      <c r="Z2338">
        <f>'Energy consumption (raw)'!X2288*Lists!$H$96*1000000</f>
        <v>0</v>
      </c>
      <c r="AA2338">
        <f>'Energy consumption (raw)'!Y2288*Lists!$H$97</f>
        <v>0</v>
      </c>
      <c r="AB2338">
        <f>'Energy consumption (raw)'!Z2288*Lists!$H$96</f>
        <v>0</v>
      </c>
      <c r="AC2338">
        <f>'Energy consumption (raw)'!AA2288*Lists!$H$98</f>
        <v>0</v>
      </c>
      <c r="AD2338">
        <f>'Energy consumption (raw)'!AB2288*Lists!$H$99</f>
        <v>0</v>
      </c>
      <c r="AE2338">
        <f>'Energy consumption (raw)'!AC2288*Lists!$H$101</f>
        <v>0</v>
      </c>
      <c r="AF2338">
        <f>'Energy consumption (raw)'!AD2288*Lists!$H$101</f>
        <v>0</v>
      </c>
      <c r="AG2338">
        <f>'Energy consumption (raw)'!AE2288*Lists!$H$101</f>
        <v>0</v>
      </c>
      <c r="AH2338">
        <f>'Energy consumption (raw)'!AF2288*Lists!$H$100</f>
        <v>0</v>
      </c>
      <c r="AI2338" s="167">
        <f t="shared" si="157"/>
        <v>3721.2685300000003</v>
      </c>
      <c r="AJ2338" s="179">
        <f>'Energy consumption (raw)'!AG2288</f>
        <v>3721.2685300000003</v>
      </c>
      <c r="AK2338" s="179">
        <f>'Energy consumption (raw)'!AH2288</f>
        <v>3177</v>
      </c>
      <c r="AL2338">
        <f>IF(ROUND(AI2338,-3)=ROUND('Energy consumption (raw)'!AG2288,-3),1,0)</f>
        <v>1</v>
      </c>
      <c r="AM2338" s="179" t="str">
        <f>'Energy consumption (raw)'!AJ2288</f>
        <v>51. Long An</v>
      </c>
      <c r="AN2338">
        <f>VLOOKUP(AM2338,Lists!$F$9:$G$71,2,FALSE)</f>
        <v>1</v>
      </c>
    </row>
    <row r="2339" spans="2:40" x14ac:dyDescent="0.25">
      <c r="B2339" s="65" t="str">
        <f t="shared" si="155"/>
        <v>Industry2187</v>
      </c>
      <c r="C2339" s="179">
        <f>'Energy consumption (raw)'!B2289</f>
        <v>2187</v>
      </c>
      <c r="D2339" s="179">
        <f>'Energy consumption (raw)'!C2289</f>
        <v>0</v>
      </c>
      <c r="E2339" s="179">
        <f>'Energy consumption (raw)'!D2289</f>
        <v>0</v>
      </c>
      <c r="F2339" s="179" t="str">
        <f>'Energy consumption (raw)'!E2289</f>
        <v>Công nghiệp</v>
      </c>
      <c r="G2339" s="179" t="str">
        <f>'Energy consumption (raw)'!F2289</f>
        <v>Sản xuất phụ tùng cho xe có động cơ và động cơ xe</v>
      </c>
      <c r="H2339" s="179" t="str">
        <f>'Energy consumption (raw)'!G2289</f>
        <v>Industry</v>
      </c>
      <c r="I2339" s="179" t="str">
        <f>'Energy consumption (raw)'!I2289</f>
        <v>29 Manufacture of motor vehicles, trailers and semi-trailers</v>
      </c>
      <c r="J2339" s="179" t="str">
        <f>INDEX(Sector!$E$6:$E$46,MATCH('Energy consumption (toe)'!I2339,Sector!$B$6:$B$46,FALSE))</f>
        <v>Manufacture of motor vehicles, trailers and semi-trailers</v>
      </c>
      <c r="K2339" s="179">
        <f>IFERROR('Energy consumption (raw)'!J2289*Lists!$H$84,)</f>
        <v>0</v>
      </c>
      <c r="L2339" s="179">
        <f>'Energy consumption (raw)'!K2289*Lists!$H$84</f>
        <v>3426.8641300000004</v>
      </c>
      <c r="M2339" s="179">
        <f>'Energy consumption (raw)'!L2289*Lists!$H$84</f>
        <v>0</v>
      </c>
      <c r="N2339" s="179">
        <f>'Energy consumption (raw)'!M2289*Lists!$H$84</f>
        <v>0</v>
      </c>
      <c r="O2339" s="178">
        <f t="shared" si="156"/>
        <v>3426.8641300000004</v>
      </c>
      <c r="P2339">
        <f>'Energy consumption (raw)'!N2289*Lists!$H$85</f>
        <v>0</v>
      </c>
      <c r="Q2339">
        <f>'Energy consumption (raw)'!O2289*Lists!$H$86</f>
        <v>0</v>
      </c>
      <c r="R2339">
        <f>'Energy consumption (raw)'!P2289*Lists!$H$87</f>
        <v>0</v>
      </c>
      <c r="S2339">
        <f>'Energy consumption (raw)'!Q2289*Lists!$H$88</f>
        <v>0</v>
      </c>
      <c r="T2339">
        <f>'Energy consumption (raw)'!R2289*Lists!$H$89</f>
        <v>0</v>
      </c>
      <c r="U2339">
        <f>'Energy consumption (raw)'!S2289*Lists!$H$90</f>
        <v>0</v>
      </c>
      <c r="V2339">
        <f>'Energy consumption (raw)'!T2289*Lists!$H$91</f>
        <v>0</v>
      </c>
      <c r="W2339">
        <f>'Energy consumption (raw)'!U2289*Lists!$H$92</f>
        <v>0</v>
      </c>
      <c r="X2339">
        <f>'Energy consumption (raw)'!V2289*Lists!$H$93</f>
        <v>0</v>
      </c>
      <c r="Y2339">
        <f>'Energy consumption (raw)'!W2289*Lists!$H$94</f>
        <v>0</v>
      </c>
      <c r="Z2339">
        <f>'Energy consumption (raw)'!X2289*Lists!$H$96*1000000</f>
        <v>0</v>
      </c>
      <c r="AA2339">
        <f>'Energy consumption (raw)'!Y2289*Lists!$H$97</f>
        <v>0</v>
      </c>
      <c r="AB2339">
        <f>'Energy consumption (raw)'!Z2289*Lists!$H$96</f>
        <v>0</v>
      </c>
      <c r="AC2339">
        <f>'Energy consumption (raw)'!AA2289*Lists!$H$98</f>
        <v>0</v>
      </c>
      <c r="AD2339">
        <f>'Energy consumption (raw)'!AB2289*Lists!$H$99</f>
        <v>0</v>
      </c>
      <c r="AE2339">
        <f>'Energy consumption (raw)'!AC2289*Lists!$H$101</f>
        <v>0</v>
      </c>
      <c r="AF2339">
        <f>'Energy consumption (raw)'!AD2289*Lists!$H$101</f>
        <v>0</v>
      </c>
      <c r="AG2339">
        <f>'Energy consumption (raw)'!AE2289*Lists!$H$101</f>
        <v>0</v>
      </c>
      <c r="AH2339">
        <f>'Energy consumption (raw)'!AF2289*Lists!$H$100</f>
        <v>0</v>
      </c>
      <c r="AI2339" s="167">
        <f t="shared" si="157"/>
        <v>3426.8641300000004</v>
      </c>
      <c r="AJ2339" s="179">
        <f>'Energy consumption (raw)'!AG2289</f>
        <v>3426.8641300000004</v>
      </c>
      <c r="AK2339" s="179">
        <f>'Energy consumption (raw)'!AH2289</f>
        <v>3135</v>
      </c>
      <c r="AL2339">
        <f>IF(ROUND(AI2339,-3)=ROUND('Energy consumption (raw)'!AG2289,-3),1,0)</f>
        <v>1</v>
      </c>
      <c r="AM2339" s="179" t="str">
        <f>'Energy consumption (raw)'!AJ2289</f>
        <v>51. Long An</v>
      </c>
      <c r="AN2339">
        <f>VLOOKUP(AM2339,Lists!$F$9:$G$71,2,FALSE)</f>
        <v>1</v>
      </c>
    </row>
    <row r="2340" spans="2:40" x14ac:dyDescent="0.25">
      <c r="B2340" s="65" t="str">
        <f t="shared" si="155"/>
        <v>Industry2188</v>
      </c>
      <c r="C2340" s="179">
        <f>'Energy consumption (raw)'!B2290</f>
        <v>2188</v>
      </c>
      <c r="D2340" s="179">
        <f>'Energy consumption (raw)'!C2290</f>
        <v>0</v>
      </c>
      <c r="E2340" s="179">
        <f>'Energy consumption (raw)'!D2290</f>
        <v>0</v>
      </c>
      <c r="F2340" s="179" t="str">
        <f>'Energy consumption (raw)'!E2290</f>
        <v>Công nghiệp</v>
      </c>
      <c r="G2340" s="179" t="str">
        <f>'Energy consumption (raw)'!F2290</f>
        <v>Sản xuất thức ăn gia súc gia cầm và thủy sản</v>
      </c>
      <c r="H2340" s="179" t="str">
        <f>'Energy consumption (raw)'!G2290</f>
        <v>Industry</v>
      </c>
      <c r="I2340" s="179" t="str">
        <f>'Energy consumption (raw)'!I2290</f>
        <v>10 Manufacture of food products</v>
      </c>
      <c r="J2340" s="179" t="str">
        <f>INDEX(Sector!$E$6:$E$46,MATCH('Energy consumption (toe)'!I2340,Sector!$B$6:$B$46,FALSE))</f>
        <v>Manufacture of food products</v>
      </c>
      <c r="K2340" s="179">
        <f>IFERROR('Energy consumption (raw)'!J2290*Lists!$H$84,)</f>
        <v>0</v>
      </c>
      <c r="L2340" s="179">
        <f>'Energy consumption (raw)'!K2290*Lists!$H$84</f>
        <v>3257.4118700000004</v>
      </c>
      <c r="M2340" s="179">
        <f>'Energy consumption (raw)'!L2290*Lists!$H$84</f>
        <v>0</v>
      </c>
      <c r="N2340" s="179">
        <f>'Energy consumption (raw)'!M2290*Lists!$H$84</f>
        <v>0</v>
      </c>
      <c r="O2340" s="178">
        <f t="shared" si="156"/>
        <v>3257.4118700000004</v>
      </c>
      <c r="P2340">
        <f>'Energy consumption (raw)'!N2290*Lists!$H$85</f>
        <v>0</v>
      </c>
      <c r="Q2340">
        <f>'Energy consumption (raw)'!O2290*Lists!$H$86</f>
        <v>0</v>
      </c>
      <c r="R2340">
        <f>'Energy consumption (raw)'!P2290*Lists!$H$87</f>
        <v>0</v>
      </c>
      <c r="S2340">
        <f>'Energy consumption (raw)'!Q2290*Lists!$H$88</f>
        <v>0</v>
      </c>
      <c r="T2340">
        <f>'Energy consumption (raw)'!R2290*Lists!$H$89</f>
        <v>0</v>
      </c>
      <c r="U2340">
        <f>'Energy consumption (raw)'!S2290*Lists!$H$90</f>
        <v>0</v>
      </c>
      <c r="V2340">
        <f>'Energy consumption (raw)'!T2290*Lists!$H$91</f>
        <v>0</v>
      </c>
      <c r="W2340">
        <f>'Energy consumption (raw)'!U2290*Lists!$H$92</f>
        <v>0</v>
      </c>
      <c r="X2340">
        <f>'Energy consumption (raw)'!V2290*Lists!$H$93</f>
        <v>0</v>
      </c>
      <c r="Y2340">
        <f>'Energy consumption (raw)'!W2290*Lists!$H$94</f>
        <v>0</v>
      </c>
      <c r="Z2340">
        <f>'Energy consumption (raw)'!X2290*Lists!$H$96*1000000</f>
        <v>0</v>
      </c>
      <c r="AA2340">
        <f>'Energy consumption (raw)'!Y2290*Lists!$H$97</f>
        <v>0</v>
      </c>
      <c r="AB2340">
        <f>'Energy consumption (raw)'!Z2290*Lists!$H$96</f>
        <v>0</v>
      </c>
      <c r="AC2340">
        <f>'Energy consumption (raw)'!AA2290*Lists!$H$98</f>
        <v>0</v>
      </c>
      <c r="AD2340">
        <f>'Energy consumption (raw)'!AB2290*Lists!$H$99</f>
        <v>0</v>
      </c>
      <c r="AE2340">
        <f>'Energy consumption (raw)'!AC2290*Lists!$H$101</f>
        <v>0</v>
      </c>
      <c r="AF2340">
        <f>'Energy consumption (raw)'!AD2290*Lists!$H$101</f>
        <v>0</v>
      </c>
      <c r="AG2340">
        <f>'Energy consumption (raw)'!AE2290*Lists!$H$101</f>
        <v>0</v>
      </c>
      <c r="AH2340">
        <f>'Energy consumption (raw)'!AF2290*Lists!$H$100</f>
        <v>0</v>
      </c>
      <c r="AI2340" s="167">
        <f t="shared" si="157"/>
        <v>3257.4118700000004</v>
      </c>
      <c r="AJ2340" s="179">
        <f>'Energy consumption (raw)'!AG2290</f>
        <v>3257.4118700000004</v>
      </c>
      <c r="AK2340" s="179">
        <f>'Energy consumption (raw)'!AH2290</f>
        <v>3132</v>
      </c>
      <c r="AL2340">
        <f>IF(ROUND(AI2340,-3)=ROUND('Energy consumption (raw)'!AG2290,-3),1,0)</f>
        <v>1</v>
      </c>
      <c r="AM2340" s="179" t="str">
        <f>'Energy consumption (raw)'!AJ2290</f>
        <v>51. Long An</v>
      </c>
      <c r="AN2340">
        <f>VLOOKUP(AM2340,Lists!$F$9:$G$71,2,FALSE)</f>
        <v>1</v>
      </c>
    </row>
    <row r="2341" spans="2:40" x14ac:dyDescent="0.25">
      <c r="B2341" s="65" t="str">
        <f t="shared" si="155"/>
        <v>Industry2189</v>
      </c>
      <c r="C2341" s="179">
        <f>'Energy consumption (raw)'!B2291</f>
        <v>2189</v>
      </c>
      <c r="D2341" s="179">
        <f>'Energy consumption (raw)'!C2291</f>
        <v>0</v>
      </c>
      <c r="E2341" s="179">
        <f>'Energy consumption (raw)'!D2291</f>
        <v>0</v>
      </c>
      <c r="F2341" s="179" t="str">
        <f>'Energy consumption (raw)'!E2291</f>
        <v>Công nghiệp</v>
      </c>
      <c r="G2341" s="179" t="str">
        <f>'Energy consumption (raw)'!F2291</f>
        <v>Sãn xuất linh kiện điện tử</v>
      </c>
      <c r="H2341" s="179" t="str">
        <f>'Energy consumption (raw)'!G2291</f>
        <v>Industry</v>
      </c>
      <c r="I2341" s="179" t="str">
        <f>'Energy consumption (raw)'!I2291</f>
        <v>26 Manufacture of computer, electronic and optical products</v>
      </c>
      <c r="J2341" s="179" t="str">
        <f>INDEX(Sector!$E$6:$E$46,MATCH('Energy consumption (toe)'!I2341,Sector!$B$6:$B$46,FALSE))</f>
        <v>Manufacture of computer, electronic and optical products</v>
      </c>
      <c r="K2341" s="179">
        <f>IFERROR('Energy consumption (raw)'!J2291*Lists!$H$84,)</f>
        <v>0</v>
      </c>
      <c r="L2341" s="179">
        <f>'Energy consumption (raw)'!K2291*Lists!$H$84</f>
        <v>2392.5295100000003</v>
      </c>
      <c r="M2341" s="179">
        <f>'Energy consumption (raw)'!L2291*Lists!$H$84</f>
        <v>0</v>
      </c>
      <c r="N2341" s="179">
        <f>'Energy consumption (raw)'!M2291*Lists!$H$84</f>
        <v>0</v>
      </c>
      <c r="O2341" s="178">
        <f t="shared" si="156"/>
        <v>2392.5295100000003</v>
      </c>
      <c r="P2341">
        <f>'Energy consumption (raw)'!N2291*Lists!$H$85</f>
        <v>0</v>
      </c>
      <c r="Q2341">
        <f>'Energy consumption (raw)'!O2291*Lists!$H$86</f>
        <v>0</v>
      </c>
      <c r="R2341">
        <f>'Energy consumption (raw)'!P2291*Lists!$H$87</f>
        <v>0</v>
      </c>
      <c r="S2341">
        <f>'Energy consumption (raw)'!Q2291*Lists!$H$88</f>
        <v>0</v>
      </c>
      <c r="T2341">
        <f>'Energy consumption (raw)'!R2291*Lists!$H$89</f>
        <v>0</v>
      </c>
      <c r="U2341">
        <f>'Energy consumption (raw)'!S2291*Lists!$H$90</f>
        <v>0</v>
      </c>
      <c r="V2341">
        <f>'Energy consumption (raw)'!T2291*Lists!$H$91</f>
        <v>0</v>
      </c>
      <c r="W2341">
        <f>'Energy consumption (raw)'!U2291*Lists!$H$92</f>
        <v>0</v>
      </c>
      <c r="X2341">
        <f>'Energy consumption (raw)'!V2291*Lists!$H$93</f>
        <v>0</v>
      </c>
      <c r="Y2341">
        <f>'Energy consumption (raw)'!W2291*Lists!$H$94</f>
        <v>0</v>
      </c>
      <c r="Z2341">
        <f>'Energy consumption (raw)'!X2291*Lists!$H$96*1000000</f>
        <v>0</v>
      </c>
      <c r="AA2341">
        <f>'Energy consumption (raw)'!Y2291*Lists!$H$97</f>
        <v>0</v>
      </c>
      <c r="AB2341">
        <f>'Energy consumption (raw)'!Z2291*Lists!$H$96</f>
        <v>0</v>
      </c>
      <c r="AC2341">
        <f>'Energy consumption (raw)'!AA2291*Lists!$H$98</f>
        <v>0</v>
      </c>
      <c r="AD2341">
        <f>'Energy consumption (raw)'!AB2291*Lists!$H$99</f>
        <v>0</v>
      </c>
      <c r="AE2341">
        <f>'Energy consumption (raw)'!AC2291*Lists!$H$101</f>
        <v>0</v>
      </c>
      <c r="AF2341">
        <f>'Energy consumption (raw)'!AD2291*Lists!$H$101</f>
        <v>0</v>
      </c>
      <c r="AG2341">
        <f>'Energy consumption (raw)'!AE2291*Lists!$H$101</f>
        <v>0</v>
      </c>
      <c r="AH2341">
        <f>'Energy consumption (raw)'!AF2291*Lists!$H$100</f>
        <v>0</v>
      </c>
      <c r="AI2341" s="167">
        <f t="shared" si="157"/>
        <v>2392.5295100000003</v>
      </c>
      <c r="AJ2341" s="179">
        <f>'Energy consumption (raw)'!AG2291</f>
        <v>2392.5295100000003</v>
      </c>
      <c r="AK2341" s="179">
        <f>'Energy consumption (raw)'!AH2291</f>
        <v>3060</v>
      </c>
      <c r="AL2341">
        <f>IF(ROUND(AI2341,-3)=ROUND('Energy consumption (raw)'!AG2291,-3),1,0)</f>
        <v>1</v>
      </c>
      <c r="AM2341" s="179" t="str">
        <f>'Energy consumption (raw)'!AJ2291</f>
        <v>51. Long An</v>
      </c>
      <c r="AN2341">
        <f>VLOOKUP(AM2341,Lists!$F$9:$G$71,2,FALSE)</f>
        <v>1</v>
      </c>
    </row>
    <row r="2342" spans="2:40" x14ac:dyDescent="0.25">
      <c r="B2342" s="65" t="str">
        <f t="shared" si="155"/>
        <v>Industry2190</v>
      </c>
      <c r="C2342" s="179">
        <f>'Energy consumption (raw)'!B2292</f>
        <v>2190</v>
      </c>
      <c r="D2342" s="179">
        <f>'Energy consumption (raw)'!C2292</f>
        <v>0</v>
      </c>
      <c r="E2342" s="179">
        <f>'Energy consumption (raw)'!D2292</f>
        <v>0</v>
      </c>
      <c r="F2342" s="179" t="str">
        <f>'Energy consumption (raw)'!E2292</f>
        <v>Công nghiệp</v>
      </c>
      <c r="G2342" s="179" t="str">
        <f>'Energy consumption (raw)'!F2292</f>
        <v>Sản xuất sản phẩm từ plastic</v>
      </c>
      <c r="H2342" s="179" t="str">
        <f>'Energy consumption (raw)'!G2292</f>
        <v>Industry</v>
      </c>
      <c r="I2342" s="179" t="str">
        <f>'Energy consumption (raw)'!I2292</f>
        <v>22 Manufacture of rubber and plastics products</v>
      </c>
      <c r="J2342" s="179" t="str">
        <f>INDEX(Sector!$E$6:$E$46,MATCH('Energy consumption (toe)'!I2342,Sector!$B$6:$B$46,FALSE))</f>
        <v>Manufacture of rubber and plastics products</v>
      </c>
      <c r="K2342" s="179">
        <f>IFERROR('Energy consumption (raw)'!J2292*Lists!$H$84,)</f>
        <v>1179.1297400000001</v>
      </c>
      <c r="L2342" s="179">
        <f>'Energy consumption (raw)'!K2292*Lists!$H$84</f>
        <v>1179.1297400000001</v>
      </c>
      <c r="M2342" s="179">
        <f>'Energy consumption (raw)'!L2292*Lists!$H$84</f>
        <v>0</v>
      </c>
      <c r="N2342" s="179">
        <f>'Energy consumption (raw)'!M2292*Lists!$H$84</f>
        <v>0</v>
      </c>
      <c r="O2342" s="178">
        <f t="shared" si="156"/>
        <v>1179.1297400000001</v>
      </c>
      <c r="P2342">
        <f>'Energy consumption (raw)'!N2292*Lists!$H$85</f>
        <v>0</v>
      </c>
      <c r="Q2342">
        <f>'Energy consumption (raw)'!O2292*Lists!$H$86</f>
        <v>0</v>
      </c>
      <c r="R2342">
        <f>'Energy consumption (raw)'!P2292*Lists!$H$87</f>
        <v>0</v>
      </c>
      <c r="S2342">
        <f>'Energy consumption (raw)'!Q2292*Lists!$H$88</f>
        <v>0</v>
      </c>
      <c r="T2342">
        <f>'Energy consumption (raw)'!R2292*Lists!$H$89</f>
        <v>0</v>
      </c>
      <c r="U2342">
        <f>'Energy consumption (raw)'!S2292*Lists!$H$90</f>
        <v>0</v>
      </c>
      <c r="V2342">
        <f>'Energy consumption (raw)'!T2292*Lists!$H$91</f>
        <v>0</v>
      </c>
      <c r="W2342">
        <f>'Energy consumption (raw)'!U2292*Lists!$H$92</f>
        <v>0</v>
      </c>
      <c r="X2342">
        <f>'Energy consumption (raw)'!V2292*Lists!$H$93</f>
        <v>0</v>
      </c>
      <c r="Y2342">
        <f>'Energy consumption (raw)'!W2292*Lists!$H$94</f>
        <v>0</v>
      </c>
      <c r="Z2342">
        <f>'Energy consumption (raw)'!X2292*Lists!$H$96*1000000</f>
        <v>0</v>
      </c>
      <c r="AA2342">
        <f>'Energy consumption (raw)'!Y2292*Lists!$H$97</f>
        <v>0</v>
      </c>
      <c r="AB2342">
        <f>'Energy consumption (raw)'!Z2292*Lists!$H$96</f>
        <v>0</v>
      </c>
      <c r="AC2342">
        <f>'Energy consumption (raw)'!AA2292*Lists!$H$98</f>
        <v>0</v>
      </c>
      <c r="AD2342">
        <f>'Energy consumption (raw)'!AB2292*Lists!$H$99</f>
        <v>0</v>
      </c>
      <c r="AE2342">
        <f>'Energy consumption (raw)'!AC2292*Lists!$H$101</f>
        <v>0</v>
      </c>
      <c r="AF2342">
        <f>'Energy consumption (raw)'!AD2292*Lists!$H$101</f>
        <v>0</v>
      </c>
      <c r="AG2342">
        <f>'Energy consumption (raw)'!AE2292*Lists!$H$101</f>
        <v>0</v>
      </c>
      <c r="AH2342">
        <f>'Energy consumption (raw)'!AF2292*Lists!$H$100</f>
        <v>0</v>
      </c>
      <c r="AI2342" s="167">
        <f t="shared" si="157"/>
        <v>1179.1297400000001</v>
      </c>
      <c r="AJ2342" s="179">
        <f>'Energy consumption (raw)'!AG2292</f>
        <v>1179.1297400000001</v>
      </c>
      <c r="AK2342" s="179">
        <f>'Energy consumption (raw)'!AH2292</f>
        <v>2959</v>
      </c>
      <c r="AL2342">
        <f>IF(ROUND(AI2342,-3)=ROUND('Energy consumption (raw)'!AG2292,-3),1,0)</f>
        <v>1</v>
      </c>
      <c r="AM2342" s="179" t="str">
        <f>'Energy consumption (raw)'!AJ2292</f>
        <v>51. Long An</v>
      </c>
      <c r="AN2342">
        <f>VLOOKUP(AM2342,Lists!$F$9:$G$71,2,FALSE)</f>
        <v>1</v>
      </c>
    </row>
    <row r="2343" spans="2:40" x14ac:dyDescent="0.25">
      <c r="B2343" s="65" t="str">
        <f t="shared" si="155"/>
        <v>Industry2191</v>
      </c>
      <c r="C2343" s="179">
        <f>'Energy consumption (raw)'!B2293</f>
        <v>2191</v>
      </c>
      <c r="D2343" s="179">
        <f>'Energy consumption (raw)'!C2293</f>
        <v>0</v>
      </c>
      <c r="E2343" s="179">
        <f>'Energy consumption (raw)'!D2293</f>
        <v>0</v>
      </c>
      <c r="F2343" s="179" t="str">
        <f>'Energy consumption (raw)'!E2293</f>
        <v>Công nghiệp</v>
      </c>
      <c r="G2343" s="179" t="str">
        <f>'Energy consumption (raw)'!F2293</f>
        <v>Sản xuất sợi</v>
      </c>
      <c r="H2343" s="179" t="str">
        <f>'Energy consumption (raw)'!G2293</f>
        <v>Industry</v>
      </c>
      <c r="I2343" s="179" t="str">
        <f>'Energy consumption (raw)'!I2293</f>
        <v>13 Manufacture of textiles</v>
      </c>
      <c r="J2343" s="179" t="str">
        <f>INDEX(Sector!$E$6:$E$46,MATCH('Energy consumption (toe)'!I2343,Sector!$B$6:$B$46,FALSE))</f>
        <v>Manufacture of textiles</v>
      </c>
      <c r="K2343" s="179">
        <f>IFERROR('Energy consumption (raw)'!J2293*Lists!$H$84,)</f>
        <v>2560.2844700000001</v>
      </c>
      <c r="L2343" s="179">
        <f>'Energy consumption (raw)'!K2293*Lists!$H$84</f>
        <v>2560.2844700000001</v>
      </c>
      <c r="M2343" s="179">
        <f>'Energy consumption (raw)'!L2293*Lists!$H$84</f>
        <v>0</v>
      </c>
      <c r="N2343" s="179">
        <f>'Energy consumption (raw)'!M2293*Lists!$H$84</f>
        <v>0</v>
      </c>
      <c r="O2343" s="178">
        <f t="shared" si="156"/>
        <v>2560.2844700000001</v>
      </c>
      <c r="P2343">
        <f>'Energy consumption (raw)'!N2293*Lists!$H$85</f>
        <v>0</v>
      </c>
      <c r="Q2343">
        <f>'Energy consumption (raw)'!O2293*Lists!$H$86</f>
        <v>0</v>
      </c>
      <c r="R2343">
        <f>'Energy consumption (raw)'!P2293*Lists!$H$87</f>
        <v>0</v>
      </c>
      <c r="S2343">
        <f>'Energy consumption (raw)'!Q2293*Lists!$H$88</f>
        <v>0</v>
      </c>
      <c r="T2343">
        <f>'Energy consumption (raw)'!R2293*Lists!$H$89</f>
        <v>0</v>
      </c>
      <c r="U2343">
        <f>'Energy consumption (raw)'!S2293*Lists!$H$90</f>
        <v>0</v>
      </c>
      <c r="V2343">
        <f>'Energy consumption (raw)'!T2293*Lists!$H$91</f>
        <v>0</v>
      </c>
      <c r="W2343">
        <f>'Energy consumption (raw)'!U2293*Lists!$H$92</f>
        <v>0</v>
      </c>
      <c r="X2343">
        <f>'Energy consumption (raw)'!V2293*Lists!$H$93</f>
        <v>0</v>
      </c>
      <c r="Y2343">
        <f>'Energy consumption (raw)'!W2293*Lists!$H$94</f>
        <v>0</v>
      </c>
      <c r="Z2343">
        <f>'Energy consumption (raw)'!X2293*Lists!$H$96*1000000</f>
        <v>0</v>
      </c>
      <c r="AA2343">
        <f>'Energy consumption (raw)'!Y2293*Lists!$H$97</f>
        <v>0</v>
      </c>
      <c r="AB2343">
        <f>'Energy consumption (raw)'!Z2293*Lists!$H$96</f>
        <v>0</v>
      </c>
      <c r="AC2343">
        <f>'Energy consumption (raw)'!AA2293*Lists!$H$98</f>
        <v>0</v>
      </c>
      <c r="AD2343">
        <f>'Energy consumption (raw)'!AB2293*Lists!$H$99</f>
        <v>0</v>
      </c>
      <c r="AE2343">
        <f>'Energy consumption (raw)'!AC2293*Lists!$H$101</f>
        <v>0</v>
      </c>
      <c r="AF2343">
        <f>'Energy consumption (raw)'!AD2293*Lists!$H$101</f>
        <v>0</v>
      </c>
      <c r="AG2343">
        <f>'Energy consumption (raw)'!AE2293*Lists!$H$101</f>
        <v>0</v>
      </c>
      <c r="AH2343">
        <f>'Energy consumption (raw)'!AF2293*Lists!$H$100</f>
        <v>0</v>
      </c>
      <c r="AI2343" s="167">
        <f t="shared" si="157"/>
        <v>2560.2844700000001</v>
      </c>
      <c r="AJ2343" s="179">
        <f>'Energy consumption (raw)'!AG2293</f>
        <v>2560.2844700000001</v>
      </c>
      <c r="AK2343" s="179">
        <f>'Energy consumption (raw)'!AH2293</f>
        <v>2817</v>
      </c>
      <c r="AL2343">
        <f>IF(ROUND(AI2343,-3)=ROUND('Energy consumption (raw)'!AG2293,-3),1,0)</f>
        <v>1</v>
      </c>
      <c r="AM2343" s="179" t="str">
        <f>'Energy consumption (raw)'!AJ2293</f>
        <v>51. Long An</v>
      </c>
      <c r="AN2343">
        <f>VLOOKUP(AM2343,Lists!$F$9:$G$71,2,FALSE)</f>
        <v>1</v>
      </c>
    </row>
    <row r="2344" spans="2:40" x14ac:dyDescent="0.25">
      <c r="B2344" s="65" t="str">
        <f t="shared" si="155"/>
        <v>Industry2192</v>
      </c>
      <c r="C2344" s="179">
        <f>'Energy consumption (raw)'!B2294</f>
        <v>2192</v>
      </c>
      <c r="D2344" s="179">
        <f>'Energy consumption (raw)'!C2294</f>
        <v>0</v>
      </c>
      <c r="E2344" s="179">
        <f>'Energy consumption (raw)'!D2294</f>
        <v>0</v>
      </c>
      <c r="F2344" s="179" t="str">
        <f>'Energy consumption (raw)'!E2294</f>
        <v>Công nghiệp</v>
      </c>
      <c r="G2344" s="179" t="str">
        <f>'Energy consumption (raw)'!F2294</f>
        <v>Sản xuất sản phẩm từ plastic</v>
      </c>
      <c r="H2344" s="179" t="str">
        <f>'Energy consumption (raw)'!G2294</f>
        <v>Industry</v>
      </c>
      <c r="I2344" s="179" t="str">
        <f>'Energy consumption (raw)'!I2294</f>
        <v>22 Manufacture of rubber and plastics products</v>
      </c>
      <c r="J2344" s="179" t="str">
        <f>INDEX(Sector!$E$6:$E$46,MATCH('Energy consumption (toe)'!I2344,Sector!$B$6:$B$46,FALSE))</f>
        <v>Manufacture of rubber and plastics products</v>
      </c>
      <c r="K2344" s="179">
        <f>IFERROR('Energy consumption (raw)'!J2294*Lists!$H$84,)</f>
        <v>0</v>
      </c>
      <c r="L2344" s="179">
        <f>'Energy consumption (raw)'!K2294*Lists!$H$84</f>
        <v>3617.4863500000001</v>
      </c>
      <c r="M2344" s="179">
        <f>'Energy consumption (raw)'!L2294*Lists!$H$84</f>
        <v>0</v>
      </c>
      <c r="N2344" s="179">
        <f>'Energy consumption (raw)'!M2294*Lists!$H$84</f>
        <v>0</v>
      </c>
      <c r="O2344" s="178">
        <f t="shared" si="156"/>
        <v>3617.4863500000001</v>
      </c>
      <c r="P2344">
        <f>'Energy consumption (raw)'!N2294*Lists!$H$85</f>
        <v>0</v>
      </c>
      <c r="Q2344">
        <f>'Energy consumption (raw)'!O2294*Lists!$H$86</f>
        <v>0</v>
      </c>
      <c r="R2344">
        <f>'Energy consumption (raw)'!P2294*Lists!$H$87</f>
        <v>0</v>
      </c>
      <c r="S2344">
        <f>'Energy consumption (raw)'!Q2294*Lists!$H$88</f>
        <v>0</v>
      </c>
      <c r="T2344">
        <f>'Energy consumption (raw)'!R2294*Lists!$H$89</f>
        <v>0</v>
      </c>
      <c r="U2344">
        <f>'Energy consumption (raw)'!S2294*Lists!$H$90</f>
        <v>0</v>
      </c>
      <c r="V2344">
        <f>'Energy consumption (raw)'!T2294*Lists!$H$91</f>
        <v>0</v>
      </c>
      <c r="W2344">
        <f>'Energy consumption (raw)'!U2294*Lists!$H$92</f>
        <v>0</v>
      </c>
      <c r="X2344">
        <f>'Energy consumption (raw)'!V2294*Lists!$H$93</f>
        <v>0</v>
      </c>
      <c r="Y2344">
        <f>'Energy consumption (raw)'!W2294*Lists!$H$94</f>
        <v>0</v>
      </c>
      <c r="Z2344">
        <f>'Energy consumption (raw)'!X2294*Lists!$H$96*1000000</f>
        <v>0</v>
      </c>
      <c r="AA2344">
        <f>'Energy consumption (raw)'!Y2294*Lists!$H$97</f>
        <v>0</v>
      </c>
      <c r="AB2344">
        <f>'Energy consumption (raw)'!Z2294*Lists!$H$96</f>
        <v>0</v>
      </c>
      <c r="AC2344">
        <f>'Energy consumption (raw)'!AA2294*Lists!$H$98</f>
        <v>0</v>
      </c>
      <c r="AD2344">
        <f>'Energy consumption (raw)'!AB2294*Lists!$H$99</f>
        <v>0</v>
      </c>
      <c r="AE2344">
        <f>'Energy consumption (raw)'!AC2294*Lists!$H$101</f>
        <v>0</v>
      </c>
      <c r="AF2344">
        <f>'Energy consumption (raw)'!AD2294*Lists!$H$101</f>
        <v>0</v>
      </c>
      <c r="AG2344">
        <f>'Energy consumption (raw)'!AE2294*Lists!$H$101</f>
        <v>0</v>
      </c>
      <c r="AH2344">
        <f>'Energy consumption (raw)'!AF2294*Lists!$H$100</f>
        <v>0</v>
      </c>
      <c r="AI2344" s="167">
        <f t="shared" si="157"/>
        <v>3617.4863500000001</v>
      </c>
      <c r="AJ2344" s="179">
        <f>'Energy consumption (raw)'!AG2294</f>
        <v>3617.4863500000001</v>
      </c>
      <c r="AK2344" s="179">
        <f>'Energy consumption (raw)'!AH2294</f>
        <v>2764</v>
      </c>
      <c r="AL2344">
        <f>IF(ROUND(AI2344,-3)=ROUND('Energy consumption (raw)'!AG2294,-3),1,0)</f>
        <v>1</v>
      </c>
      <c r="AM2344" s="179" t="str">
        <f>'Energy consumption (raw)'!AJ2294</f>
        <v>51. Long An</v>
      </c>
      <c r="AN2344">
        <f>VLOOKUP(AM2344,Lists!$F$9:$G$71,2,FALSE)</f>
        <v>1</v>
      </c>
    </row>
    <row r="2345" spans="2:40" x14ac:dyDescent="0.25">
      <c r="B2345" s="65" t="str">
        <f t="shared" si="155"/>
        <v>Industry2193</v>
      </c>
      <c r="C2345" s="179">
        <f>'Energy consumption (raw)'!B2295</f>
        <v>2193</v>
      </c>
      <c r="D2345" s="179">
        <f>'Energy consumption (raw)'!C2295</f>
        <v>0</v>
      </c>
      <c r="E2345" s="179">
        <f>'Energy consumption (raw)'!D2295</f>
        <v>0</v>
      </c>
      <c r="F2345" s="179" t="str">
        <f>'Energy consumption (raw)'!E2295</f>
        <v>Công nghiệp</v>
      </c>
      <c r="G2345" s="179" t="str">
        <f>'Energy consumption (raw)'!F2295</f>
        <v>Sản xuất sản phẩm từ plastic</v>
      </c>
      <c r="H2345" s="179" t="str">
        <f>'Energy consumption (raw)'!G2295</f>
        <v>Industry</v>
      </c>
      <c r="I2345" s="179" t="str">
        <f>'Energy consumption (raw)'!I2295</f>
        <v>22 Manufacture of rubber and plastics products</v>
      </c>
      <c r="J2345" s="179" t="str">
        <f>INDEX(Sector!$E$6:$E$46,MATCH('Energy consumption (toe)'!I2345,Sector!$B$6:$B$46,FALSE))</f>
        <v>Manufacture of rubber and plastics products</v>
      </c>
      <c r="K2345" s="179">
        <f>IFERROR('Energy consumption (raw)'!J2295*Lists!$H$84,)</f>
        <v>1179.0834500000001</v>
      </c>
      <c r="L2345" s="179">
        <f>'Energy consumption (raw)'!K2295*Lists!$H$84</f>
        <v>2324.5295000000001</v>
      </c>
      <c r="M2345" s="179">
        <f>'Energy consumption (raw)'!L2295*Lists!$H$84</f>
        <v>0</v>
      </c>
      <c r="N2345" s="179">
        <f>'Energy consumption (raw)'!M2295*Lists!$H$84</f>
        <v>0</v>
      </c>
      <c r="O2345" s="178">
        <f t="shared" si="156"/>
        <v>2324.5295000000001</v>
      </c>
      <c r="P2345">
        <f>'Energy consumption (raw)'!N2295*Lists!$H$85</f>
        <v>0</v>
      </c>
      <c r="Q2345">
        <f>'Energy consumption (raw)'!O2295*Lists!$H$86</f>
        <v>0</v>
      </c>
      <c r="R2345">
        <f>'Energy consumption (raw)'!P2295*Lists!$H$87</f>
        <v>0</v>
      </c>
      <c r="S2345">
        <f>'Energy consumption (raw)'!Q2295*Lists!$H$88</f>
        <v>0</v>
      </c>
      <c r="T2345">
        <f>'Energy consumption (raw)'!R2295*Lists!$H$89</f>
        <v>0</v>
      </c>
      <c r="U2345">
        <f>'Energy consumption (raw)'!S2295*Lists!$H$90</f>
        <v>0</v>
      </c>
      <c r="V2345">
        <f>'Energy consumption (raw)'!T2295*Lists!$H$91</f>
        <v>0</v>
      </c>
      <c r="W2345">
        <f>'Energy consumption (raw)'!U2295*Lists!$H$92</f>
        <v>0</v>
      </c>
      <c r="X2345">
        <f>'Energy consumption (raw)'!V2295*Lists!$H$93</f>
        <v>0</v>
      </c>
      <c r="Y2345">
        <f>'Energy consumption (raw)'!W2295*Lists!$H$94</f>
        <v>0</v>
      </c>
      <c r="Z2345">
        <f>'Energy consumption (raw)'!X2295*Lists!$H$96*1000000</f>
        <v>0</v>
      </c>
      <c r="AA2345">
        <f>'Energy consumption (raw)'!Y2295*Lists!$H$97</f>
        <v>0</v>
      </c>
      <c r="AB2345">
        <f>'Energy consumption (raw)'!Z2295*Lists!$H$96</f>
        <v>0</v>
      </c>
      <c r="AC2345">
        <f>'Energy consumption (raw)'!AA2295*Lists!$H$98</f>
        <v>0</v>
      </c>
      <c r="AD2345">
        <f>'Energy consumption (raw)'!AB2295*Lists!$H$99</f>
        <v>0</v>
      </c>
      <c r="AE2345">
        <f>'Energy consumption (raw)'!AC2295*Lists!$H$101</f>
        <v>0</v>
      </c>
      <c r="AF2345">
        <f>'Energy consumption (raw)'!AD2295*Lists!$H$101</f>
        <v>0</v>
      </c>
      <c r="AG2345">
        <f>'Energy consumption (raw)'!AE2295*Lists!$H$101</f>
        <v>0</v>
      </c>
      <c r="AH2345">
        <f>'Energy consumption (raw)'!AF2295*Lists!$H$100</f>
        <v>0</v>
      </c>
      <c r="AI2345" s="167">
        <f t="shared" si="157"/>
        <v>2324.5295000000001</v>
      </c>
      <c r="AJ2345" s="179">
        <f>'Energy consumption (raw)'!AG2295</f>
        <v>2324.5295000000001</v>
      </c>
      <c r="AK2345" s="179">
        <f>'Energy consumption (raw)'!AH2295</f>
        <v>2753</v>
      </c>
      <c r="AL2345">
        <f>IF(ROUND(AI2345,-3)=ROUND('Energy consumption (raw)'!AG2295,-3),1,0)</f>
        <v>1</v>
      </c>
      <c r="AM2345" s="179" t="str">
        <f>'Energy consumption (raw)'!AJ2295</f>
        <v>51. Long An</v>
      </c>
      <c r="AN2345">
        <f>VLOOKUP(AM2345,Lists!$F$9:$G$71,2,FALSE)</f>
        <v>1</v>
      </c>
    </row>
    <row r="2346" spans="2:40" x14ac:dyDescent="0.25">
      <c r="B2346" s="65" t="str">
        <f t="shared" si="155"/>
        <v>Industry2194</v>
      </c>
      <c r="C2346" s="179">
        <f>'Energy consumption (raw)'!B2296</f>
        <v>2194</v>
      </c>
      <c r="D2346" s="179">
        <f>'Energy consumption (raw)'!C2296</f>
        <v>0</v>
      </c>
      <c r="E2346" s="179">
        <f>'Energy consumption (raw)'!D2296</f>
        <v>0</v>
      </c>
      <c r="F2346" s="179" t="str">
        <f>'Energy consumption (raw)'!E2296</f>
        <v>Công nghiệp</v>
      </c>
      <c r="G2346" s="179" t="str">
        <f>'Energy consumption (raw)'!F2296</f>
        <v>Chế biến và bảo quản rau quả</v>
      </c>
      <c r="H2346" s="179" t="str">
        <f>'Energy consumption (raw)'!G2296</f>
        <v>Industry</v>
      </c>
      <c r="I2346" s="179" t="str">
        <f>'Energy consumption (raw)'!I2296</f>
        <v>10 Manufacture of food products</v>
      </c>
      <c r="J2346" s="179" t="str">
        <f>INDEX(Sector!$E$6:$E$46,MATCH('Energy consumption (toe)'!I2346,Sector!$B$6:$B$46,FALSE))</f>
        <v>Manufacture of food products</v>
      </c>
      <c r="K2346" s="179">
        <f>IFERROR('Energy consumption (raw)'!J2296*Lists!$H$84,)</f>
        <v>0</v>
      </c>
      <c r="L2346" s="179">
        <f>'Energy consumption (raw)'!K2296*Lists!$H$84</f>
        <v>2539.5774100000003</v>
      </c>
      <c r="M2346" s="179">
        <f>'Energy consumption (raw)'!L2296*Lists!$H$84</f>
        <v>0</v>
      </c>
      <c r="N2346" s="179">
        <f>'Energy consumption (raw)'!M2296*Lists!$H$84</f>
        <v>0</v>
      </c>
      <c r="O2346" s="178">
        <f t="shared" si="156"/>
        <v>2539.5774100000003</v>
      </c>
      <c r="P2346">
        <f>'Energy consumption (raw)'!N2296*Lists!$H$85</f>
        <v>0</v>
      </c>
      <c r="Q2346">
        <f>'Energy consumption (raw)'!O2296*Lists!$H$86</f>
        <v>0</v>
      </c>
      <c r="R2346">
        <f>'Energy consumption (raw)'!P2296*Lists!$H$87</f>
        <v>0</v>
      </c>
      <c r="S2346">
        <f>'Energy consumption (raw)'!Q2296*Lists!$H$88</f>
        <v>0</v>
      </c>
      <c r="T2346">
        <f>'Energy consumption (raw)'!R2296*Lists!$H$89</f>
        <v>0</v>
      </c>
      <c r="U2346">
        <f>'Energy consumption (raw)'!S2296*Lists!$H$90</f>
        <v>0</v>
      </c>
      <c r="V2346">
        <f>'Energy consumption (raw)'!T2296*Lists!$H$91</f>
        <v>0</v>
      </c>
      <c r="W2346">
        <f>'Energy consumption (raw)'!U2296*Lists!$H$92</f>
        <v>0</v>
      </c>
      <c r="X2346">
        <f>'Energy consumption (raw)'!V2296*Lists!$H$93</f>
        <v>0</v>
      </c>
      <c r="Y2346">
        <f>'Energy consumption (raw)'!W2296*Lists!$H$94</f>
        <v>0</v>
      </c>
      <c r="Z2346">
        <f>'Energy consumption (raw)'!X2296*Lists!$H$96*1000000</f>
        <v>0</v>
      </c>
      <c r="AA2346">
        <f>'Energy consumption (raw)'!Y2296*Lists!$H$97</f>
        <v>0</v>
      </c>
      <c r="AB2346">
        <f>'Energy consumption (raw)'!Z2296*Lists!$H$96</f>
        <v>0</v>
      </c>
      <c r="AC2346">
        <f>'Energy consumption (raw)'!AA2296*Lists!$H$98</f>
        <v>0</v>
      </c>
      <c r="AD2346">
        <f>'Energy consumption (raw)'!AB2296*Lists!$H$99</f>
        <v>0</v>
      </c>
      <c r="AE2346">
        <f>'Energy consumption (raw)'!AC2296*Lists!$H$101</f>
        <v>0</v>
      </c>
      <c r="AF2346">
        <f>'Energy consumption (raw)'!AD2296*Lists!$H$101</f>
        <v>0</v>
      </c>
      <c r="AG2346">
        <f>'Energy consumption (raw)'!AE2296*Lists!$H$101</f>
        <v>0</v>
      </c>
      <c r="AH2346">
        <f>'Energy consumption (raw)'!AF2296*Lists!$H$100</f>
        <v>0</v>
      </c>
      <c r="AI2346" s="167">
        <f t="shared" si="157"/>
        <v>2539.5774100000003</v>
      </c>
      <c r="AJ2346" s="179">
        <f>'Energy consumption (raw)'!AG2296</f>
        <v>2539.5774100000003</v>
      </c>
      <c r="AK2346" s="179">
        <f>'Energy consumption (raw)'!AH2296</f>
        <v>2675</v>
      </c>
      <c r="AL2346">
        <f>IF(ROUND(AI2346,-3)=ROUND('Energy consumption (raw)'!AG2296,-3),1,0)</f>
        <v>1</v>
      </c>
      <c r="AM2346" s="179" t="str">
        <f>'Energy consumption (raw)'!AJ2296</f>
        <v>51. Long An</v>
      </c>
      <c r="AN2346">
        <f>VLOOKUP(AM2346,Lists!$F$9:$G$71,2,FALSE)</f>
        <v>1</v>
      </c>
    </row>
    <row r="2347" spans="2:40" x14ac:dyDescent="0.25">
      <c r="B2347" s="65" t="str">
        <f t="shared" si="155"/>
        <v>Industry2195</v>
      </c>
      <c r="C2347" s="179">
        <f>'Energy consumption (raw)'!B2297</f>
        <v>2195</v>
      </c>
      <c r="D2347" s="179">
        <f>'Energy consumption (raw)'!C2297</f>
        <v>0</v>
      </c>
      <c r="E2347" s="179">
        <f>'Energy consumption (raw)'!D2297</f>
        <v>0</v>
      </c>
      <c r="F2347" s="179" t="str">
        <f>'Energy consumption (raw)'!E2297</f>
        <v>Công nghiệp</v>
      </c>
      <c r="G2347" s="179" t="str">
        <f>'Energy consumption (raw)'!F2297</f>
        <v>Sản xuất giấy và sản phẩm từ giấy</v>
      </c>
      <c r="H2347" s="179" t="str">
        <f>'Energy consumption (raw)'!G2297</f>
        <v>Industry</v>
      </c>
      <c r="I2347" s="179" t="str">
        <f>'Energy consumption (raw)'!I2297</f>
        <v>17 Manufacture of paper and paper products</v>
      </c>
      <c r="J2347" s="179" t="str">
        <f>INDEX(Sector!$E$6:$E$46,MATCH('Energy consumption (toe)'!I2347,Sector!$B$6:$B$46,FALSE))</f>
        <v>Manufacture of paper and paper products</v>
      </c>
      <c r="K2347" s="179">
        <f>IFERROR('Energy consumption (raw)'!J2297*Lists!$H$84,)</f>
        <v>0</v>
      </c>
      <c r="L2347" s="179">
        <f>'Energy consumption (raw)'!K2297*Lists!$H$84</f>
        <v>2699.3859200000002</v>
      </c>
      <c r="M2347" s="179">
        <f>'Energy consumption (raw)'!L2297*Lists!$H$84</f>
        <v>0</v>
      </c>
      <c r="N2347" s="179">
        <f>'Energy consumption (raw)'!M2297*Lists!$H$84</f>
        <v>0</v>
      </c>
      <c r="O2347" s="178">
        <f t="shared" si="156"/>
        <v>2699.3859200000002</v>
      </c>
      <c r="P2347">
        <f>'Energy consumption (raw)'!N2297*Lists!$H$85</f>
        <v>0</v>
      </c>
      <c r="Q2347">
        <f>'Energy consumption (raw)'!O2297*Lists!$H$86</f>
        <v>0</v>
      </c>
      <c r="R2347">
        <f>'Energy consumption (raw)'!P2297*Lists!$H$87</f>
        <v>0</v>
      </c>
      <c r="S2347">
        <f>'Energy consumption (raw)'!Q2297*Lists!$H$88</f>
        <v>0</v>
      </c>
      <c r="T2347">
        <f>'Energy consumption (raw)'!R2297*Lists!$H$89</f>
        <v>0</v>
      </c>
      <c r="U2347">
        <f>'Energy consumption (raw)'!S2297*Lists!$H$90</f>
        <v>0</v>
      </c>
      <c r="V2347">
        <f>'Energy consumption (raw)'!T2297*Lists!$H$91</f>
        <v>0</v>
      </c>
      <c r="W2347">
        <f>'Energy consumption (raw)'!U2297*Lists!$H$92</f>
        <v>0</v>
      </c>
      <c r="X2347">
        <f>'Energy consumption (raw)'!V2297*Lists!$H$93</f>
        <v>0</v>
      </c>
      <c r="Y2347">
        <f>'Energy consumption (raw)'!W2297*Lists!$H$94</f>
        <v>0</v>
      </c>
      <c r="Z2347">
        <f>'Energy consumption (raw)'!X2297*Lists!$H$96*1000000</f>
        <v>0</v>
      </c>
      <c r="AA2347">
        <f>'Energy consumption (raw)'!Y2297*Lists!$H$97</f>
        <v>0</v>
      </c>
      <c r="AB2347">
        <f>'Energy consumption (raw)'!Z2297*Lists!$H$96</f>
        <v>0</v>
      </c>
      <c r="AC2347">
        <f>'Energy consumption (raw)'!AA2297*Lists!$H$98</f>
        <v>0</v>
      </c>
      <c r="AD2347">
        <f>'Energy consumption (raw)'!AB2297*Lists!$H$99</f>
        <v>0</v>
      </c>
      <c r="AE2347">
        <f>'Energy consumption (raw)'!AC2297*Lists!$H$101</f>
        <v>0</v>
      </c>
      <c r="AF2347">
        <f>'Energy consumption (raw)'!AD2297*Lists!$H$101</f>
        <v>0</v>
      </c>
      <c r="AG2347">
        <f>'Energy consumption (raw)'!AE2297*Lists!$H$101</f>
        <v>0</v>
      </c>
      <c r="AH2347">
        <f>'Energy consumption (raw)'!AF2297*Lists!$H$100</f>
        <v>0</v>
      </c>
      <c r="AI2347" s="167">
        <f t="shared" si="157"/>
        <v>2699.3859200000002</v>
      </c>
      <c r="AJ2347" s="179">
        <f>'Energy consumption (raw)'!AG2297</f>
        <v>2699.3859200000002</v>
      </c>
      <c r="AK2347" s="179">
        <f>'Energy consumption (raw)'!AH2297</f>
        <v>2473</v>
      </c>
      <c r="AL2347">
        <f>IF(ROUND(AI2347,-3)=ROUND('Energy consumption (raw)'!AG2297,-3),1,0)</f>
        <v>1</v>
      </c>
      <c r="AM2347" s="179" t="str">
        <f>'Energy consumption (raw)'!AJ2297</f>
        <v>51. Long An</v>
      </c>
      <c r="AN2347">
        <f>VLOOKUP(AM2347,Lists!$F$9:$G$71,2,FALSE)</f>
        <v>1</v>
      </c>
    </row>
    <row r="2348" spans="2:40" x14ac:dyDescent="0.25">
      <c r="B2348" s="65" t="str">
        <f t="shared" si="155"/>
        <v>Industry2196</v>
      </c>
      <c r="C2348" s="179">
        <f>'Energy consumption (raw)'!B2298</f>
        <v>2196</v>
      </c>
      <c r="D2348" s="179">
        <f>'Energy consumption (raw)'!C2298</f>
        <v>0</v>
      </c>
      <c r="E2348" s="179">
        <f>'Energy consumption (raw)'!D2298</f>
        <v>0</v>
      </c>
      <c r="F2348" s="179" t="str">
        <f>'Energy consumption (raw)'!E2298</f>
        <v>Công nghiệp</v>
      </c>
      <c r="G2348" s="179" t="str">
        <f>'Energy consumption (raw)'!F2298</f>
        <v>Sản xuất giày dép</v>
      </c>
      <c r="H2348" s="179" t="str">
        <f>'Energy consumption (raw)'!G2298</f>
        <v>Industry</v>
      </c>
      <c r="I2348" s="179" t="str">
        <f>'Energy consumption (raw)'!I2298</f>
        <v>14 Manufacture of wearing apparel</v>
      </c>
      <c r="J2348" s="179" t="str">
        <f>INDEX(Sector!$E$6:$E$46,MATCH('Energy consumption (toe)'!I2348,Sector!$B$6:$B$46,FALSE))</f>
        <v>Manufacture of wearing apparel</v>
      </c>
      <c r="K2348" s="179">
        <f>IFERROR('Energy consumption (raw)'!J2298*Lists!$H$84,)</f>
        <v>0</v>
      </c>
      <c r="L2348" s="179">
        <f>'Energy consumption (raw)'!K2298*Lists!$H$84</f>
        <v>2022.4563900000001</v>
      </c>
      <c r="M2348" s="179">
        <f>'Energy consumption (raw)'!L2298*Lists!$H$84</f>
        <v>0</v>
      </c>
      <c r="N2348" s="179">
        <f>'Energy consumption (raw)'!M2298*Lists!$H$84</f>
        <v>0</v>
      </c>
      <c r="O2348" s="178">
        <f t="shared" si="156"/>
        <v>2022.4563900000001</v>
      </c>
      <c r="P2348">
        <f>'Energy consumption (raw)'!N2298*Lists!$H$85</f>
        <v>0</v>
      </c>
      <c r="Q2348">
        <f>'Energy consumption (raw)'!O2298*Lists!$H$86</f>
        <v>0</v>
      </c>
      <c r="R2348">
        <f>'Energy consumption (raw)'!P2298*Lists!$H$87</f>
        <v>0</v>
      </c>
      <c r="S2348">
        <f>'Energy consumption (raw)'!Q2298*Lists!$H$88</f>
        <v>0</v>
      </c>
      <c r="T2348">
        <f>'Energy consumption (raw)'!R2298*Lists!$H$89</f>
        <v>0</v>
      </c>
      <c r="U2348">
        <f>'Energy consumption (raw)'!S2298*Lists!$H$90</f>
        <v>0</v>
      </c>
      <c r="V2348">
        <f>'Energy consumption (raw)'!T2298*Lists!$H$91</f>
        <v>0</v>
      </c>
      <c r="W2348">
        <f>'Energy consumption (raw)'!U2298*Lists!$H$92</f>
        <v>0</v>
      </c>
      <c r="X2348">
        <f>'Energy consumption (raw)'!V2298*Lists!$H$93</f>
        <v>0</v>
      </c>
      <c r="Y2348">
        <f>'Energy consumption (raw)'!W2298*Lists!$H$94</f>
        <v>0</v>
      </c>
      <c r="Z2348">
        <f>'Energy consumption (raw)'!X2298*Lists!$H$96*1000000</f>
        <v>0</v>
      </c>
      <c r="AA2348">
        <f>'Energy consumption (raw)'!Y2298*Lists!$H$97</f>
        <v>0</v>
      </c>
      <c r="AB2348">
        <f>'Energy consumption (raw)'!Z2298*Lists!$H$96</f>
        <v>0</v>
      </c>
      <c r="AC2348">
        <f>'Energy consumption (raw)'!AA2298*Lists!$H$98</f>
        <v>0</v>
      </c>
      <c r="AD2348">
        <f>'Energy consumption (raw)'!AB2298*Lists!$H$99</f>
        <v>0</v>
      </c>
      <c r="AE2348">
        <f>'Energy consumption (raw)'!AC2298*Lists!$H$101</f>
        <v>0</v>
      </c>
      <c r="AF2348">
        <f>'Energy consumption (raw)'!AD2298*Lists!$H$101</f>
        <v>0</v>
      </c>
      <c r="AG2348">
        <f>'Energy consumption (raw)'!AE2298*Lists!$H$101</f>
        <v>0</v>
      </c>
      <c r="AH2348">
        <f>'Energy consumption (raw)'!AF2298*Lists!$H$100</f>
        <v>0</v>
      </c>
      <c r="AI2348" s="167">
        <f t="shared" si="157"/>
        <v>2022.4563900000001</v>
      </c>
      <c r="AJ2348" s="179">
        <f>'Energy consumption (raw)'!AG2298</f>
        <v>2022.4563900000001</v>
      </c>
      <c r="AK2348" s="179">
        <f>'Energy consumption (raw)'!AH2298</f>
        <v>2333</v>
      </c>
      <c r="AL2348">
        <f>IF(ROUND(AI2348,-3)=ROUND('Energy consumption (raw)'!AG2298,-3),1,0)</f>
        <v>1</v>
      </c>
      <c r="AM2348" s="179" t="str">
        <f>'Energy consumption (raw)'!AJ2298</f>
        <v>51. Long An</v>
      </c>
      <c r="AN2348">
        <f>VLOOKUP(AM2348,Lists!$F$9:$G$71,2,FALSE)</f>
        <v>1</v>
      </c>
    </row>
    <row r="2349" spans="2:40" x14ac:dyDescent="0.25">
      <c r="B2349" s="65" t="str">
        <f t="shared" si="155"/>
        <v>Industry2197</v>
      </c>
      <c r="C2349" s="179">
        <f>'Energy consumption (raw)'!B2299</f>
        <v>2197</v>
      </c>
      <c r="D2349" s="179">
        <f>'Energy consumption (raw)'!C2299</f>
        <v>0</v>
      </c>
      <c r="E2349" s="179">
        <f>'Energy consumption (raw)'!D2299</f>
        <v>0</v>
      </c>
      <c r="F2349" s="179" t="str">
        <f>'Energy consumption (raw)'!E2299</f>
        <v>Công nghiệp</v>
      </c>
      <c r="G2349" s="179" t="str">
        <f>'Energy consumption (raw)'!F2299</f>
        <v>Chế biến lương thực</v>
      </c>
      <c r="H2349" s="179" t="str">
        <f>'Energy consumption (raw)'!G2299</f>
        <v>Industry</v>
      </c>
      <c r="I2349" s="179" t="str">
        <f>'Energy consumption (raw)'!I2299</f>
        <v>10 Manufacture of food products</v>
      </c>
      <c r="J2349" s="179" t="str">
        <f>INDEX(Sector!$E$6:$E$46,MATCH('Energy consumption (toe)'!I2349,Sector!$B$6:$B$46,FALSE))</f>
        <v>Manufacture of food products</v>
      </c>
      <c r="K2349" s="179">
        <f>IFERROR('Energy consumption (raw)'!J2299*Lists!$H$84,)</f>
        <v>0</v>
      </c>
      <c r="L2349" s="179">
        <f>'Energy consumption (raw)'!K2299*Lists!$H$84</f>
        <v>2647.788</v>
      </c>
      <c r="M2349" s="179">
        <f>'Energy consumption (raw)'!L2299*Lists!$H$84</f>
        <v>0</v>
      </c>
      <c r="N2349" s="179">
        <f>'Energy consumption (raw)'!M2299*Lists!$H$84</f>
        <v>0</v>
      </c>
      <c r="O2349" s="178">
        <f t="shared" si="156"/>
        <v>2647.788</v>
      </c>
      <c r="P2349">
        <f>'Energy consumption (raw)'!N2299*Lists!$H$85</f>
        <v>0</v>
      </c>
      <c r="Q2349">
        <f>'Energy consumption (raw)'!O2299*Lists!$H$86</f>
        <v>0</v>
      </c>
      <c r="R2349">
        <f>'Energy consumption (raw)'!P2299*Lists!$H$87</f>
        <v>0</v>
      </c>
      <c r="S2349">
        <f>'Energy consumption (raw)'!Q2299*Lists!$H$88</f>
        <v>0</v>
      </c>
      <c r="T2349">
        <f>'Energy consumption (raw)'!R2299*Lists!$H$89</f>
        <v>0</v>
      </c>
      <c r="U2349">
        <f>'Energy consumption (raw)'!S2299*Lists!$H$90</f>
        <v>0</v>
      </c>
      <c r="V2349">
        <f>'Energy consumption (raw)'!T2299*Lists!$H$91</f>
        <v>0</v>
      </c>
      <c r="W2349">
        <f>'Energy consumption (raw)'!U2299*Lists!$H$92</f>
        <v>0</v>
      </c>
      <c r="X2349">
        <f>'Energy consumption (raw)'!V2299*Lists!$H$93</f>
        <v>0</v>
      </c>
      <c r="Y2349">
        <f>'Energy consumption (raw)'!W2299*Lists!$H$94</f>
        <v>0</v>
      </c>
      <c r="Z2349">
        <f>'Energy consumption (raw)'!X2299*Lists!$H$96*1000000</f>
        <v>0</v>
      </c>
      <c r="AA2349">
        <f>'Energy consumption (raw)'!Y2299*Lists!$H$97</f>
        <v>0</v>
      </c>
      <c r="AB2349">
        <f>'Energy consumption (raw)'!Z2299*Lists!$H$96</f>
        <v>0</v>
      </c>
      <c r="AC2349">
        <f>'Energy consumption (raw)'!AA2299*Lists!$H$98</f>
        <v>0</v>
      </c>
      <c r="AD2349">
        <f>'Energy consumption (raw)'!AB2299*Lists!$H$99</f>
        <v>0</v>
      </c>
      <c r="AE2349">
        <f>'Energy consumption (raw)'!AC2299*Lists!$H$101</f>
        <v>0</v>
      </c>
      <c r="AF2349">
        <f>'Energy consumption (raw)'!AD2299*Lists!$H$101</f>
        <v>0</v>
      </c>
      <c r="AG2349">
        <f>'Energy consumption (raw)'!AE2299*Lists!$H$101</f>
        <v>0</v>
      </c>
      <c r="AH2349">
        <f>'Energy consumption (raw)'!AF2299*Lists!$H$100</f>
        <v>0</v>
      </c>
      <c r="AI2349" s="167">
        <f t="shared" si="157"/>
        <v>2647.788</v>
      </c>
      <c r="AJ2349" s="179">
        <f>'Energy consumption (raw)'!AG2299</f>
        <v>2647.788</v>
      </c>
      <c r="AK2349" s="179">
        <f>'Energy consumption (raw)'!AH2299</f>
        <v>2306</v>
      </c>
      <c r="AL2349">
        <f>IF(ROUND(AI2349,-3)=ROUND('Energy consumption (raw)'!AG2299,-3),1,0)</f>
        <v>1</v>
      </c>
      <c r="AM2349" s="179" t="str">
        <f>'Energy consumption (raw)'!AJ2299</f>
        <v>51. Long An</v>
      </c>
      <c r="AN2349">
        <f>VLOOKUP(AM2349,Lists!$F$9:$G$71,2,FALSE)</f>
        <v>1</v>
      </c>
    </row>
    <row r="2350" spans="2:40" x14ac:dyDescent="0.25">
      <c r="B2350" s="65" t="str">
        <f t="shared" si="155"/>
        <v>Industry2198</v>
      </c>
      <c r="C2350" s="179">
        <f>'Energy consumption (raw)'!B2300</f>
        <v>2198</v>
      </c>
      <c r="D2350" s="179">
        <f>'Energy consumption (raw)'!C2300</f>
        <v>0</v>
      </c>
      <c r="E2350" s="179">
        <f>'Energy consumption (raw)'!D2300</f>
        <v>0</v>
      </c>
      <c r="F2350" s="179" t="str">
        <f>'Energy consumption (raw)'!E2300</f>
        <v>Công nghiệp</v>
      </c>
      <c r="G2350" s="179" t="str">
        <f>'Energy consumption (raw)'!F2300</f>
        <v>Sản xuất sắt, thép gang</v>
      </c>
      <c r="H2350" s="179" t="str">
        <f>'Energy consumption (raw)'!G2300</f>
        <v>Industry</v>
      </c>
      <c r="I2350" s="179" t="str">
        <f>'Energy consumption (raw)'!I2300</f>
        <v>24 Manufacture of basic metals</v>
      </c>
      <c r="J2350" s="179" t="str">
        <f>INDEX(Sector!$E$6:$E$46,MATCH('Energy consumption (toe)'!I2350,Sector!$B$6:$B$46,FALSE))</f>
        <v>Manufacture of basic metals</v>
      </c>
      <c r="K2350" s="179">
        <f>IFERROR('Energy consumption (raw)'!J2300*Lists!$H$84,)</f>
        <v>0</v>
      </c>
      <c r="L2350" s="179">
        <f>'Energy consumption (raw)'!K2300*Lists!$H$84</f>
        <v>1679.6635100000001</v>
      </c>
      <c r="M2350" s="179">
        <f>'Energy consumption (raw)'!L2300*Lists!$H$84</f>
        <v>0</v>
      </c>
      <c r="N2350" s="179">
        <f>'Energy consumption (raw)'!M2300*Lists!$H$84</f>
        <v>0</v>
      </c>
      <c r="O2350" s="178">
        <f t="shared" si="156"/>
        <v>1679.6635100000001</v>
      </c>
      <c r="P2350">
        <f>'Energy consumption (raw)'!N2300*Lists!$H$85</f>
        <v>0</v>
      </c>
      <c r="Q2350">
        <f>'Energy consumption (raw)'!O2300*Lists!$H$86</f>
        <v>0</v>
      </c>
      <c r="R2350">
        <f>'Energy consumption (raw)'!P2300*Lists!$H$87</f>
        <v>0</v>
      </c>
      <c r="S2350">
        <f>'Energy consumption (raw)'!Q2300*Lists!$H$88</f>
        <v>0</v>
      </c>
      <c r="T2350">
        <f>'Energy consumption (raw)'!R2300*Lists!$H$89</f>
        <v>0</v>
      </c>
      <c r="U2350">
        <f>'Energy consumption (raw)'!S2300*Lists!$H$90</f>
        <v>0</v>
      </c>
      <c r="V2350">
        <f>'Energy consumption (raw)'!T2300*Lists!$H$91</f>
        <v>0</v>
      </c>
      <c r="W2350">
        <f>'Energy consumption (raw)'!U2300*Lists!$H$92</f>
        <v>0</v>
      </c>
      <c r="X2350">
        <f>'Energy consumption (raw)'!V2300*Lists!$H$93</f>
        <v>0</v>
      </c>
      <c r="Y2350">
        <f>'Energy consumption (raw)'!W2300*Lists!$H$94</f>
        <v>0</v>
      </c>
      <c r="Z2350">
        <f>'Energy consumption (raw)'!X2300*Lists!$H$96*1000000</f>
        <v>0</v>
      </c>
      <c r="AA2350">
        <f>'Energy consumption (raw)'!Y2300*Lists!$H$97</f>
        <v>0</v>
      </c>
      <c r="AB2350">
        <f>'Energy consumption (raw)'!Z2300*Lists!$H$96</f>
        <v>0</v>
      </c>
      <c r="AC2350">
        <f>'Energy consumption (raw)'!AA2300*Lists!$H$98</f>
        <v>0</v>
      </c>
      <c r="AD2350">
        <f>'Energy consumption (raw)'!AB2300*Lists!$H$99</f>
        <v>0</v>
      </c>
      <c r="AE2350">
        <f>'Energy consumption (raw)'!AC2300*Lists!$H$101</f>
        <v>0</v>
      </c>
      <c r="AF2350">
        <f>'Energy consumption (raw)'!AD2300*Lists!$H$101</f>
        <v>0</v>
      </c>
      <c r="AG2350">
        <f>'Energy consumption (raw)'!AE2300*Lists!$H$101</f>
        <v>0</v>
      </c>
      <c r="AH2350">
        <f>'Energy consumption (raw)'!AF2300*Lists!$H$100</f>
        <v>0</v>
      </c>
      <c r="AI2350" s="167">
        <f t="shared" si="157"/>
        <v>1679.6635100000001</v>
      </c>
      <c r="AJ2350" s="179">
        <f>'Energy consumption (raw)'!AG2300</f>
        <v>1679.6635100000001</v>
      </c>
      <c r="AK2350" s="179">
        <f>'Energy consumption (raw)'!AH2300</f>
        <v>2290</v>
      </c>
      <c r="AL2350">
        <f>IF(ROUND(AI2350,-3)=ROUND('Energy consumption (raw)'!AG2300,-3),1,0)</f>
        <v>1</v>
      </c>
      <c r="AM2350" s="179" t="str">
        <f>'Energy consumption (raw)'!AJ2300</f>
        <v>51. Long An</v>
      </c>
      <c r="AN2350">
        <f>VLOOKUP(AM2350,Lists!$F$9:$G$71,2,FALSE)</f>
        <v>1</v>
      </c>
    </row>
    <row r="2351" spans="2:40" x14ac:dyDescent="0.25">
      <c r="B2351" s="65" t="str">
        <f t="shared" si="155"/>
        <v>Industry2199</v>
      </c>
      <c r="C2351" s="179">
        <f>'Energy consumption (raw)'!B2301</f>
        <v>2199</v>
      </c>
      <c r="D2351" s="179">
        <f>'Energy consumption (raw)'!C2301</f>
        <v>0</v>
      </c>
      <c r="E2351" s="179">
        <f>'Energy consumption (raw)'!D2301</f>
        <v>0</v>
      </c>
      <c r="F2351" s="179" t="str">
        <f>'Energy consumption (raw)'!E2301</f>
        <v>Công nghiệp</v>
      </c>
      <c r="G2351" s="179" t="str">
        <f>'Energy consumption (raw)'!F2301</f>
        <v>Sản xuất sản phẩm từ plastic</v>
      </c>
      <c r="H2351" s="179" t="str">
        <f>'Energy consumption (raw)'!G2301</f>
        <v>Industry</v>
      </c>
      <c r="I2351" s="179" t="str">
        <f>'Energy consumption (raw)'!I2301</f>
        <v>22 Manufacture of rubber and plastics products</v>
      </c>
      <c r="J2351" s="179" t="str">
        <f>INDEX(Sector!$E$6:$E$46,MATCH('Energy consumption (toe)'!I2351,Sector!$B$6:$B$46,FALSE))</f>
        <v>Manufacture of rubber and plastics products</v>
      </c>
      <c r="K2351" s="179">
        <f>IFERROR('Energy consumption (raw)'!J2301*Lists!$H$84,)</f>
        <v>0</v>
      </c>
      <c r="L2351" s="179">
        <f>'Energy consumption (raw)'!K2301*Lists!$H$84</f>
        <v>2695.63643</v>
      </c>
      <c r="M2351" s="179">
        <f>'Energy consumption (raw)'!L2301*Lists!$H$84</f>
        <v>0</v>
      </c>
      <c r="N2351" s="179">
        <f>'Energy consumption (raw)'!M2301*Lists!$H$84</f>
        <v>0</v>
      </c>
      <c r="O2351" s="178">
        <f t="shared" si="156"/>
        <v>2695.63643</v>
      </c>
      <c r="P2351">
        <f>'Energy consumption (raw)'!N2301*Lists!$H$85</f>
        <v>0</v>
      </c>
      <c r="Q2351">
        <f>'Energy consumption (raw)'!O2301*Lists!$H$86</f>
        <v>0</v>
      </c>
      <c r="R2351">
        <f>'Energy consumption (raw)'!P2301*Lists!$H$87</f>
        <v>0</v>
      </c>
      <c r="S2351">
        <f>'Energy consumption (raw)'!Q2301*Lists!$H$88</f>
        <v>0</v>
      </c>
      <c r="T2351">
        <f>'Energy consumption (raw)'!R2301*Lists!$H$89</f>
        <v>0</v>
      </c>
      <c r="U2351">
        <f>'Energy consumption (raw)'!S2301*Lists!$H$90</f>
        <v>0</v>
      </c>
      <c r="V2351">
        <f>'Energy consumption (raw)'!T2301*Lists!$H$91</f>
        <v>0</v>
      </c>
      <c r="W2351">
        <f>'Energy consumption (raw)'!U2301*Lists!$H$92</f>
        <v>0</v>
      </c>
      <c r="X2351">
        <f>'Energy consumption (raw)'!V2301*Lists!$H$93</f>
        <v>0</v>
      </c>
      <c r="Y2351">
        <f>'Energy consumption (raw)'!W2301*Lists!$H$94</f>
        <v>0</v>
      </c>
      <c r="Z2351">
        <f>'Energy consumption (raw)'!X2301*Lists!$H$96*1000000</f>
        <v>0</v>
      </c>
      <c r="AA2351">
        <f>'Energy consumption (raw)'!Y2301*Lists!$H$97</f>
        <v>0</v>
      </c>
      <c r="AB2351">
        <f>'Energy consumption (raw)'!Z2301*Lists!$H$96</f>
        <v>0</v>
      </c>
      <c r="AC2351">
        <f>'Energy consumption (raw)'!AA2301*Lists!$H$98</f>
        <v>0</v>
      </c>
      <c r="AD2351">
        <f>'Energy consumption (raw)'!AB2301*Lists!$H$99</f>
        <v>0</v>
      </c>
      <c r="AE2351">
        <f>'Energy consumption (raw)'!AC2301*Lists!$H$101</f>
        <v>0</v>
      </c>
      <c r="AF2351">
        <f>'Energy consumption (raw)'!AD2301*Lists!$H$101</f>
        <v>0</v>
      </c>
      <c r="AG2351">
        <f>'Energy consumption (raw)'!AE2301*Lists!$H$101</f>
        <v>0</v>
      </c>
      <c r="AH2351">
        <f>'Energy consumption (raw)'!AF2301*Lists!$H$100</f>
        <v>0</v>
      </c>
      <c r="AI2351" s="167">
        <f t="shared" si="157"/>
        <v>2695.63643</v>
      </c>
      <c r="AJ2351" s="179">
        <f>'Energy consumption (raw)'!AG2301</f>
        <v>2695.63643</v>
      </c>
      <c r="AK2351" s="179">
        <f>'Energy consumption (raw)'!AH2301</f>
        <v>2259</v>
      </c>
      <c r="AL2351">
        <f>IF(ROUND(AI2351,-3)=ROUND('Energy consumption (raw)'!AG2301,-3),1,0)</f>
        <v>1</v>
      </c>
      <c r="AM2351" s="179" t="str">
        <f>'Energy consumption (raw)'!AJ2301</f>
        <v>51. Long An</v>
      </c>
      <c r="AN2351">
        <f>VLOOKUP(AM2351,Lists!$F$9:$G$71,2,FALSE)</f>
        <v>1</v>
      </c>
    </row>
    <row r="2352" spans="2:40" x14ac:dyDescent="0.25">
      <c r="B2352" s="65" t="str">
        <f t="shared" si="155"/>
        <v>Industry2200</v>
      </c>
      <c r="C2352" s="179">
        <f>'Energy consumption (raw)'!B2302</f>
        <v>2200</v>
      </c>
      <c r="D2352" s="179">
        <f>'Energy consumption (raw)'!C2302</f>
        <v>0</v>
      </c>
      <c r="E2352" s="179">
        <f>'Energy consumption (raw)'!D2302</f>
        <v>0</v>
      </c>
      <c r="F2352" s="179" t="str">
        <f>'Energy consumption (raw)'!E2302</f>
        <v>Công nghiệp</v>
      </c>
      <c r="G2352" s="179" t="str">
        <f>'Energy consumption (raw)'!F2302</f>
        <v>Sản xuất sợi</v>
      </c>
      <c r="H2352" s="179" t="str">
        <f>'Energy consumption (raw)'!G2302</f>
        <v>Industry</v>
      </c>
      <c r="I2352" s="179" t="str">
        <f>'Energy consumption (raw)'!I2302</f>
        <v>13 Manufacture of textiles</v>
      </c>
      <c r="J2352" s="179" t="str">
        <f>INDEX(Sector!$E$6:$E$46,MATCH('Energy consumption (toe)'!I2352,Sector!$B$6:$B$46,FALSE))</f>
        <v>Manufacture of textiles</v>
      </c>
      <c r="K2352" s="179">
        <f>IFERROR('Energy consumption (raw)'!J2302*Lists!$H$84,)</f>
        <v>0</v>
      </c>
      <c r="L2352" s="179">
        <f>'Energy consumption (raw)'!K2302*Lists!$H$84</f>
        <v>2182.75866</v>
      </c>
      <c r="M2352" s="179">
        <f>'Energy consumption (raw)'!L2302*Lists!$H$84</f>
        <v>0</v>
      </c>
      <c r="N2352" s="179">
        <f>'Energy consumption (raw)'!M2302*Lists!$H$84</f>
        <v>0</v>
      </c>
      <c r="O2352" s="178">
        <f t="shared" si="156"/>
        <v>2182.75866</v>
      </c>
      <c r="P2352">
        <f>'Energy consumption (raw)'!N2302*Lists!$H$85</f>
        <v>0</v>
      </c>
      <c r="Q2352">
        <f>'Energy consumption (raw)'!O2302*Lists!$H$86</f>
        <v>0</v>
      </c>
      <c r="R2352">
        <f>'Energy consumption (raw)'!P2302*Lists!$H$87</f>
        <v>0</v>
      </c>
      <c r="S2352">
        <f>'Energy consumption (raw)'!Q2302*Lists!$H$88</f>
        <v>0</v>
      </c>
      <c r="T2352">
        <f>'Energy consumption (raw)'!R2302*Lists!$H$89</f>
        <v>0</v>
      </c>
      <c r="U2352">
        <f>'Energy consumption (raw)'!S2302*Lists!$H$90</f>
        <v>0</v>
      </c>
      <c r="V2352">
        <f>'Energy consumption (raw)'!T2302*Lists!$H$91</f>
        <v>0</v>
      </c>
      <c r="W2352">
        <f>'Energy consumption (raw)'!U2302*Lists!$H$92</f>
        <v>0</v>
      </c>
      <c r="X2352">
        <f>'Energy consumption (raw)'!V2302*Lists!$H$93</f>
        <v>0</v>
      </c>
      <c r="Y2352">
        <f>'Energy consumption (raw)'!W2302*Lists!$H$94</f>
        <v>0</v>
      </c>
      <c r="Z2352">
        <f>'Energy consumption (raw)'!X2302*Lists!$H$96*1000000</f>
        <v>0</v>
      </c>
      <c r="AA2352">
        <f>'Energy consumption (raw)'!Y2302*Lists!$H$97</f>
        <v>0</v>
      </c>
      <c r="AB2352">
        <f>'Energy consumption (raw)'!Z2302*Lists!$H$96</f>
        <v>0</v>
      </c>
      <c r="AC2352">
        <f>'Energy consumption (raw)'!AA2302*Lists!$H$98</f>
        <v>0</v>
      </c>
      <c r="AD2352">
        <f>'Energy consumption (raw)'!AB2302*Lists!$H$99</f>
        <v>0</v>
      </c>
      <c r="AE2352">
        <f>'Energy consumption (raw)'!AC2302*Lists!$H$101</f>
        <v>0</v>
      </c>
      <c r="AF2352">
        <f>'Energy consumption (raw)'!AD2302*Lists!$H$101</f>
        <v>0</v>
      </c>
      <c r="AG2352">
        <f>'Energy consumption (raw)'!AE2302*Lists!$H$101</f>
        <v>0</v>
      </c>
      <c r="AH2352">
        <f>'Energy consumption (raw)'!AF2302*Lists!$H$100</f>
        <v>0</v>
      </c>
      <c r="AI2352" s="167">
        <f t="shared" si="157"/>
        <v>2182.75866</v>
      </c>
      <c r="AJ2352" s="179">
        <f>'Energy consumption (raw)'!AG2302</f>
        <v>2182.75866</v>
      </c>
      <c r="AK2352" s="179">
        <f>'Energy consumption (raw)'!AH2302</f>
        <v>2132</v>
      </c>
      <c r="AL2352">
        <f>IF(ROUND(AI2352,-3)=ROUND('Energy consumption (raw)'!AG2302,-3),1,0)</f>
        <v>1</v>
      </c>
      <c r="AM2352" s="179" t="str">
        <f>'Energy consumption (raw)'!AJ2302</f>
        <v>51. Long An</v>
      </c>
      <c r="AN2352">
        <f>VLOOKUP(AM2352,Lists!$F$9:$G$71,2,FALSE)</f>
        <v>1</v>
      </c>
    </row>
    <row r="2353" spans="2:40" x14ac:dyDescent="0.25">
      <c r="B2353" s="65" t="str">
        <f t="shared" si="155"/>
        <v>Industry2201</v>
      </c>
      <c r="C2353" s="179">
        <f>'Energy consumption (raw)'!B2303</f>
        <v>2201</v>
      </c>
      <c r="D2353" s="179">
        <f>'Energy consumption (raw)'!C2303</f>
        <v>0</v>
      </c>
      <c r="E2353" s="179">
        <f>'Energy consumption (raw)'!D2303</f>
        <v>0</v>
      </c>
      <c r="F2353" s="179" t="str">
        <f>'Energy consumption (raw)'!E2303</f>
        <v>Công nghiệp</v>
      </c>
      <c r="G2353" s="179" t="str">
        <f>'Energy consumption (raw)'!F2303</f>
        <v>Sản xuất sợi</v>
      </c>
      <c r="H2353" s="179" t="str">
        <f>'Energy consumption (raw)'!G2303</f>
        <v>Industry</v>
      </c>
      <c r="I2353" s="179" t="str">
        <f>'Energy consumption (raw)'!I2303</f>
        <v>13 Manufacture of textiles</v>
      </c>
      <c r="J2353" s="179" t="str">
        <f>INDEX(Sector!$E$6:$E$46,MATCH('Energy consumption (toe)'!I2353,Sector!$B$6:$B$46,FALSE))</f>
        <v>Manufacture of textiles</v>
      </c>
      <c r="K2353" s="179">
        <f>IFERROR('Energy consumption (raw)'!J2303*Lists!$H$84,)</f>
        <v>1710.6193303</v>
      </c>
      <c r="L2353" s="179">
        <f>'Energy consumption (raw)'!K2303*Lists!$H$84</f>
        <v>1847.0513903000001</v>
      </c>
      <c r="M2353" s="179">
        <f>'Energy consumption (raw)'!L2303*Lists!$H$84</f>
        <v>0</v>
      </c>
      <c r="N2353" s="179">
        <f>'Energy consumption (raw)'!M2303*Lists!$H$84</f>
        <v>0</v>
      </c>
      <c r="O2353" s="178">
        <f t="shared" si="156"/>
        <v>1847.0513903000001</v>
      </c>
      <c r="P2353">
        <f>'Energy consumption (raw)'!N2303*Lists!$H$85</f>
        <v>0</v>
      </c>
      <c r="Q2353">
        <f>'Energy consumption (raw)'!O2303*Lists!$H$86</f>
        <v>0</v>
      </c>
      <c r="R2353">
        <f>'Energy consumption (raw)'!P2303*Lists!$H$87</f>
        <v>0</v>
      </c>
      <c r="S2353">
        <f>'Energy consumption (raw)'!Q2303*Lists!$H$88</f>
        <v>0</v>
      </c>
      <c r="T2353">
        <f>'Energy consumption (raw)'!R2303*Lists!$H$89</f>
        <v>0</v>
      </c>
      <c r="U2353">
        <f>'Energy consumption (raw)'!S2303*Lists!$H$90</f>
        <v>0</v>
      </c>
      <c r="V2353">
        <f>'Energy consumption (raw)'!T2303*Lists!$H$91</f>
        <v>0</v>
      </c>
      <c r="W2353">
        <f>'Energy consumption (raw)'!U2303*Lists!$H$92</f>
        <v>0</v>
      </c>
      <c r="X2353">
        <f>'Energy consumption (raw)'!V2303*Lists!$H$93</f>
        <v>0</v>
      </c>
      <c r="Y2353">
        <f>'Energy consumption (raw)'!W2303*Lists!$H$94</f>
        <v>0</v>
      </c>
      <c r="Z2353">
        <f>'Energy consumption (raw)'!X2303*Lists!$H$96*1000000</f>
        <v>0</v>
      </c>
      <c r="AA2353">
        <f>'Energy consumption (raw)'!Y2303*Lists!$H$97</f>
        <v>0</v>
      </c>
      <c r="AB2353">
        <f>'Energy consumption (raw)'!Z2303*Lists!$H$96</f>
        <v>0</v>
      </c>
      <c r="AC2353">
        <f>'Energy consumption (raw)'!AA2303*Lists!$H$98</f>
        <v>0</v>
      </c>
      <c r="AD2353">
        <f>'Energy consumption (raw)'!AB2303*Lists!$H$99</f>
        <v>0</v>
      </c>
      <c r="AE2353">
        <f>'Energy consumption (raw)'!AC2303*Lists!$H$101</f>
        <v>0</v>
      </c>
      <c r="AF2353">
        <f>'Energy consumption (raw)'!AD2303*Lists!$H$101</f>
        <v>0</v>
      </c>
      <c r="AG2353">
        <f>'Energy consumption (raw)'!AE2303*Lists!$H$101</f>
        <v>0</v>
      </c>
      <c r="AH2353">
        <f>'Energy consumption (raw)'!AF2303*Lists!$H$100</f>
        <v>0</v>
      </c>
      <c r="AI2353" s="167">
        <f t="shared" si="157"/>
        <v>1847.0513903000001</v>
      </c>
      <c r="AJ2353" s="179">
        <f>'Energy consumption (raw)'!AG2303</f>
        <v>1847.0513903000001</v>
      </c>
      <c r="AK2353" s="179">
        <f>'Energy consumption (raw)'!AH2303</f>
        <v>2104</v>
      </c>
      <c r="AL2353">
        <f>IF(ROUND(AI2353,-3)=ROUND('Energy consumption (raw)'!AG2303,-3),1,0)</f>
        <v>1</v>
      </c>
      <c r="AM2353" s="179" t="str">
        <f>'Energy consumption (raw)'!AJ2303</f>
        <v>51. Long An</v>
      </c>
      <c r="AN2353">
        <f>VLOOKUP(AM2353,Lists!$F$9:$G$71,2,FALSE)</f>
        <v>1</v>
      </c>
    </row>
    <row r="2354" spans="2:40" x14ac:dyDescent="0.25">
      <c r="B2354" s="65" t="str">
        <f t="shared" si="155"/>
        <v>Industry2202</v>
      </c>
      <c r="C2354" s="179">
        <f>'Energy consumption (raw)'!B2304</f>
        <v>2202</v>
      </c>
      <c r="D2354" s="179">
        <f>'Energy consumption (raw)'!C2304</f>
        <v>0</v>
      </c>
      <c r="E2354" s="179">
        <f>'Energy consumption (raw)'!D2304</f>
        <v>0</v>
      </c>
      <c r="F2354" s="179" t="str">
        <f>'Energy consumption (raw)'!E2304</f>
        <v>Công nghiệp</v>
      </c>
      <c r="G2354" s="179" t="str">
        <f>'Energy consumption (raw)'!F2304</f>
        <v>Sản xuất sản phẩm bằng kim loại</v>
      </c>
      <c r="H2354" s="179" t="str">
        <f>'Energy consumption (raw)'!G2304</f>
        <v>Industry</v>
      </c>
      <c r="I2354" s="179" t="str">
        <f>'Energy consumption (raw)'!I2304</f>
        <v>25 Manufacture of fabricated metal products, except machinery and equipment</v>
      </c>
      <c r="J2354" s="179" t="str">
        <f>INDEX(Sector!$E$6:$E$46,MATCH('Energy consumption (toe)'!I2354,Sector!$B$6:$B$46,FALSE))</f>
        <v>Manufacture of fabricated metal products, except machinery and equipment</v>
      </c>
      <c r="K2354" s="179">
        <f>IFERROR('Energy consumption (raw)'!J2304*Lists!$H$84,)</f>
        <v>0</v>
      </c>
      <c r="L2354" s="179">
        <f>'Energy consumption (raw)'!K2304*Lists!$H$84</f>
        <v>2409.6722400000003</v>
      </c>
      <c r="M2354" s="179">
        <f>'Energy consumption (raw)'!L2304*Lists!$H$84</f>
        <v>0</v>
      </c>
      <c r="N2354" s="179">
        <f>'Energy consumption (raw)'!M2304*Lists!$H$84</f>
        <v>0</v>
      </c>
      <c r="O2354" s="178">
        <f t="shared" si="156"/>
        <v>2409.6722400000003</v>
      </c>
      <c r="P2354">
        <f>'Energy consumption (raw)'!N2304*Lists!$H$85</f>
        <v>0</v>
      </c>
      <c r="Q2354">
        <f>'Energy consumption (raw)'!O2304*Lists!$H$86</f>
        <v>0</v>
      </c>
      <c r="R2354">
        <f>'Energy consumption (raw)'!P2304*Lists!$H$87</f>
        <v>0</v>
      </c>
      <c r="S2354">
        <f>'Energy consumption (raw)'!Q2304*Lists!$H$88</f>
        <v>0</v>
      </c>
      <c r="T2354">
        <f>'Energy consumption (raw)'!R2304*Lists!$H$89</f>
        <v>0</v>
      </c>
      <c r="U2354">
        <f>'Energy consumption (raw)'!S2304*Lists!$H$90</f>
        <v>0</v>
      </c>
      <c r="V2354">
        <f>'Energy consumption (raw)'!T2304*Lists!$H$91</f>
        <v>0</v>
      </c>
      <c r="W2354">
        <f>'Energy consumption (raw)'!U2304*Lists!$H$92</f>
        <v>0</v>
      </c>
      <c r="X2354">
        <f>'Energy consumption (raw)'!V2304*Lists!$H$93</f>
        <v>0</v>
      </c>
      <c r="Y2354">
        <f>'Energy consumption (raw)'!W2304*Lists!$H$94</f>
        <v>0</v>
      </c>
      <c r="Z2354">
        <f>'Energy consumption (raw)'!X2304*Lists!$H$96*1000000</f>
        <v>0</v>
      </c>
      <c r="AA2354">
        <f>'Energy consumption (raw)'!Y2304*Lists!$H$97</f>
        <v>0</v>
      </c>
      <c r="AB2354">
        <f>'Energy consumption (raw)'!Z2304*Lists!$H$96</f>
        <v>0</v>
      </c>
      <c r="AC2354">
        <f>'Energy consumption (raw)'!AA2304*Lists!$H$98</f>
        <v>0</v>
      </c>
      <c r="AD2354">
        <f>'Energy consumption (raw)'!AB2304*Lists!$H$99</f>
        <v>0</v>
      </c>
      <c r="AE2354">
        <f>'Energy consumption (raw)'!AC2304*Lists!$H$101</f>
        <v>0</v>
      </c>
      <c r="AF2354">
        <f>'Energy consumption (raw)'!AD2304*Lists!$H$101</f>
        <v>0</v>
      </c>
      <c r="AG2354">
        <f>'Energy consumption (raw)'!AE2304*Lists!$H$101</f>
        <v>0</v>
      </c>
      <c r="AH2354">
        <f>'Energy consumption (raw)'!AF2304*Lists!$H$100</f>
        <v>0</v>
      </c>
      <c r="AI2354" s="167">
        <f t="shared" si="157"/>
        <v>2409.6722400000003</v>
      </c>
      <c r="AJ2354" s="179">
        <f>'Energy consumption (raw)'!AG2304</f>
        <v>2409.6722400000003</v>
      </c>
      <c r="AK2354" s="179">
        <f>'Energy consumption (raw)'!AH2304</f>
        <v>2077</v>
      </c>
      <c r="AL2354">
        <f>IF(ROUND(AI2354,-3)=ROUND('Energy consumption (raw)'!AG2304,-3),1,0)</f>
        <v>1</v>
      </c>
      <c r="AM2354" s="179" t="str">
        <f>'Energy consumption (raw)'!AJ2304</f>
        <v>51. Long An</v>
      </c>
      <c r="AN2354">
        <f>VLOOKUP(AM2354,Lists!$F$9:$G$71,2,FALSE)</f>
        <v>1</v>
      </c>
    </row>
    <row r="2355" spans="2:40" x14ac:dyDescent="0.25">
      <c r="B2355" s="65" t="str">
        <f t="shared" si="155"/>
        <v>Industry2203</v>
      </c>
      <c r="C2355" s="179">
        <f>'Energy consumption (raw)'!B2305</f>
        <v>2203</v>
      </c>
      <c r="D2355" s="179">
        <f>'Energy consumption (raw)'!C2305</f>
        <v>0</v>
      </c>
      <c r="E2355" s="179">
        <f>'Energy consumption (raw)'!D2305</f>
        <v>0</v>
      </c>
      <c r="F2355" s="179" t="str">
        <f>'Energy consumption (raw)'!E2305</f>
        <v>Công nghiệp</v>
      </c>
      <c r="G2355" s="179" t="str">
        <f>'Energy consumption (raw)'!F2305</f>
        <v>Sản xuất các sản phẩm từ plastic</v>
      </c>
      <c r="H2355" s="179" t="str">
        <f>'Energy consumption (raw)'!G2305</f>
        <v>Industry</v>
      </c>
      <c r="I2355" s="179" t="str">
        <f>'Energy consumption (raw)'!I2305</f>
        <v>22 Manufacture of rubber and plastics products</v>
      </c>
      <c r="J2355" s="179" t="str">
        <f>INDEX(Sector!$E$6:$E$46,MATCH('Energy consumption (toe)'!I2355,Sector!$B$6:$B$46,FALSE))</f>
        <v>Manufacture of rubber and plastics products</v>
      </c>
      <c r="K2355" s="179">
        <f>IFERROR('Energy consumption (raw)'!J2305*Lists!$H$84,)</f>
        <v>0</v>
      </c>
      <c r="L2355" s="179">
        <f>'Energy consumption (raw)'!K2305*Lists!$H$84</f>
        <v>2183.4530100000002</v>
      </c>
      <c r="M2355" s="179">
        <f>'Energy consumption (raw)'!L2305*Lists!$H$84</f>
        <v>0</v>
      </c>
      <c r="N2355" s="179">
        <f>'Energy consumption (raw)'!M2305*Lists!$H$84</f>
        <v>0</v>
      </c>
      <c r="O2355" s="178">
        <f t="shared" si="156"/>
        <v>2183.4530100000002</v>
      </c>
      <c r="P2355">
        <f>'Energy consumption (raw)'!N2305*Lists!$H$85</f>
        <v>0</v>
      </c>
      <c r="Q2355">
        <f>'Energy consumption (raw)'!O2305*Lists!$H$86</f>
        <v>0</v>
      </c>
      <c r="R2355">
        <f>'Energy consumption (raw)'!P2305*Lists!$H$87</f>
        <v>0</v>
      </c>
      <c r="S2355">
        <f>'Energy consumption (raw)'!Q2305*Lists!$H$88</f>
        <v>0</v>
      </c>
      <c r="T2355">
        <f>'Energy consumption (raw)'!R2305*Lists!$H$89</f>
        <v>0</v>
      </c>
      <c r="U2355">
        <f>'Energy consumption (raw)'!S2305*Lists!$H$90</f>
        <v>0</v>
      </c>
      <c r="V2355">
        <f>'Energy consumption (raw)'!T2305*Lists!$H$91</f>
        <v>0</v>
      </c>
      <c r="W2355">
        <f>'Energy consumption (raw)'!U2305*Lists!$H$92</f>
        <v>0</v>
      </c>
      <c r="X2355">
        <f>'Energy consumption (raw)'!V2305*Lists!$H$93</f>
        <v>0</v>
      </c>
      <c r="Y2355">
        <f>'Energy consumption (raw)'!W2305*Lists!$H$94</f>
        <v>0</v>
      </c>
      <c r="Z2355">
        <f>'Energy consumption (raw)'!X2305*Lists!$H$96*1000000</f>
        <v>0</v>
      </c>
      <c r="AA2355">
        <f>'Energy consumption (raw)'!Y2305*Lists!$H$97</f>
        <v>0</v>
      </c>
      <c r="AB2355">
        <f>'Energy consumption (raw)'!Z2305*Lists!$H$96</f>
        <v>0</v>
      </c>
      <c r="AC2355">
        <f>'Energy consumption (raw)'!AA2305*Lists!$H$98</f>
        <v>0</v>
      </c>
      <c r="AD2355">
        <f>'Energy consumption (raw)'!AB2305*Lists!$H$99</f>
        <v>0</v>
      </c>
      <c r="AE2355">
        <f>'Energy consumption (raw)'!AC2305*Lists!$H$101</f>
        <v>0</v>
      </c>
      <c r="AF2355">
        <f>'Energy consumption (raw)'!AD2305*Lists!$H$101</f>
        <v>0</v>
      </c>
      <c r="AG2355">
        <f>'Energy consumption (raw)'!AE2305*Lists!$H$101</f>
        <v>0</v>
      </c>
      <c r="AH2355">
        <f>'Energy consumption (raw)'!AF2305*Lists!$H$100</f>
        <v>0</v>
      </c>
      <c r="AI2355" s="167">
        <f t="shared" si="157"/>
        <v>2183.4530100000002</v>
      </c>
      <c r="AJ2355" s="179">
        <f>'Energy consumption (raw)'!AG2305</f>
        <v>2183.4530100000002</v>
      </c>
      <c r="AK2355" s="179">
        <f>'Energy consumption (raw)'!AH2305</f>
        <v>2042</v>
      </c>
      <c r="AL2355">
        <f>IF(ROUND(AI2355,-3)=ROUND('Energy consumption (raw)'!AG2305,-3),1,0)</f>
        <v>1</v>
      </c>
      <c r="AM2355" s="179" t="str">
        <f>'Energy consumption (raw)'!AJ2305</f>
        <v>51. Long An</v>
      </c>
      <c r="AN2355">
        <f>VLOOKUP(AM2355,Lists!$F$9:$G$71,2,FALSE)</f>
        <v>1</v>
      </c>
    </row>
    <row r="2356" spans="2:40" x14ac:dyDescent="0.25">
      <c r="B2356" s="65" t="str">
        <f t="shared" si="155"/>
        <v>Industry2204</v>
      </c>
      <c r="C2356" s="179">
        <f>'Energy consumption (raw)'!B2306</f>
        <v>2204</v>
      </c>
      <c r="D2356" s="179">
        <f>'Energy consumption (raw)'!C2306</f>
        <v>0</v>
      </c>
      <c r="E2356" s="179">
        <f>'Energy consumption (raw)'!D2306</f>
        <v>0</v>
      </c>
      <c r="F2356" s="179" t="str">
        <f>'Energy consumption (raw)'!E2306</f>
        <v>Công nghiệp</v>
      </c>
      <c r="G2356" s="179" t="str">
        <f>'Energy consumption (raw)'!F2306</f>
        <v>Sản xuất các sản phẩm từ plastic</v>
      </c>
      <c r="H2356" s="179" t="str">
        <f>'Energy consumption (raw)'!G2306</f>
        <v>Industry</v>
      </c>
      <c r="I2356" s="179" t="str">
        <f>'Energy consumption (raw)'!I2306</f>
        <v>22 Manufacture of rubber and plastics products</v>
      </c>
      <c r="J2356" s="179" t="str">
        <f>INDEX(Sector!$E$6:$E$46,MATCH('Energy consumption (toe)'!I2356,Sector!$B$6:$B$46,FALSE))</f>
        <v>Manufacture of rubber and plastics products</v>
      </c>
      <c r="K2356" s="179">
        <f>IFERROR('Energy consumption (raw)'!J2306*Lists!$H$84,)</f>
        <v>0</v>
      </c>
      <c r="L2356" s="179">
        <f>'Energy consumption (raw)'!K2306*Lists!$H$84</f>
        <v>2319.6381900000001</v>
      </c>
      <c r="M2356" s="179">
        <f>'Energy consumption (raw)'!L2306*Lists!$H$84</f>
        <v>0</v>
      </c>
      <c r="N2356" s="179">
        <f>'Energy consumption (raw)'!M2306*Lists!$H$84</f>
        <v>0</v>
      </c>
      <c r="O2356" s="178">
        <f t="shared" si="156"/>
        <v>2319.6381900000001</v>
      </c>
      <c r="P2356">
        <f>'Energy consumption (raw)'!N2306*Lists!$H$85</f>
        <v>0</v>
      </c>
      <c r="Q2356">
        <f>'Energy consumption (raw)'!O2306*Lists!$H$86</f>
        <v>0</v>
      </c>
      <c r="R2356">
        <f>'Energy consumption (raw)'!P2306*Lists!$H$87</f>
        <v>0</v>
      </c>
      <c r="S2356">
        <f>'Energy consumption (raw)'!Q2306*Lists!$H$88</f>
        <v>0</v>
      </c>
      <c r="T2356">
        <f>'Energy consumption (raw)'!R2306*Lists!$H$89</f>
        <v>0</v>
      </c>
      <c r="U2356">
        <f>'Energy consumption (raw)'!S2306*Lists!$H$90</f>
        <v>0</v>
      </c>
      <c r="V2356">
        <f>'Energy consumption (raw)'!T2306*Lists!$H$91</f>
        <v>0</v>
      </c>
      <c r="W2356">
        <f>'Energy consumption (raw)'!U2306*Lists!$H$92</f>
        <v>0</v>
      </c>
      <c r="X2356">
        <f>'Energy consumption (raw)'!V2306*Lists!$H$93</f>
        <v>0</v>
      </c>
      <c r="Y2356">
        <f>'Energy consumption (raw)'!W2306*Lists!$H$94</f>
        <v>0</v>
      </c>
      <c r="Z2356">
        <f>'Energy consumption (raw)'!X2306*Lists!$H$96*1000000</f>
        <v>0</v>
      </c>
      <c r="AA2356">
        <f>'Energy consumption (raw)'!Y2306*Lists!$H$97</f>
        <v>0</v>
      </c>
      <c r="AB2356">
        <f>'Energy consumption (raw)'!Z2306*Lists!$H$96</f>
        <v>0</v>
      </c>
      <c r="AC2356">
        <f>'Energy consumption (raw)'!AA2306*Lists!$H$98</f>
        <v>0</v>
      </c>
      <c r="AD2356">
        <f>'Energy consumption (raw)'!AB2306*Lists!$H$99</f>
        <v>0</v>
      </c>
      <c r="AE2356">
        <f>'Energy consumption (raw)'!AC2306*Lists!$H$101</f>
        <v>0</v>
      </c>
      <c r="AF2356">
        <f>'Energy consumption (raw)'!AD2306*Lists!$H$101</f>
        <v>0</v>
      </c>
      <c r="AG2356">
        <f>'Energy consumption (raw)'!AE2306*Lists!$H$101</f>
        <v>0</v>
      </c>
      <c r="AH2356">
        <f>'Energy consumption (raw)'!AF2306*Lists!$H$100</f>
        <v>0</v>
      </c>
      <c r="AI2356" s="167">
        <f t="shared" si="157"/>
        <v>2319.6381900000001</v>
      </c>
      <c r="AJ2356" s="179">
        <f>'Energy consumption (raw)'!AG2306</f>
        <v>2319.6381900000001</v>
      </c>
      <c r="AK2356" s="179">
        <f>'Energy consumption (raw)'!AH2306</f>
        <v>1893</v>
      </c>
      <c r="AL2356">
        <f>IF(ROUND(AI2356,-3)=ROUND('Energy consumption (raw)'!AG2306,-3),1,0)</f>
        <v>1</v>
      </c>
      <c r="AM2356" s="179" t="str">
        <f>'Energy consumption (raw)'!AJ2306</f>
        <v>51. Long An</v>
      </c>
      <c r="AN2356">
        <f>VLOOKUP(AM2356,Lists!$F$9:$G$71,2,FALSE)</f>
        <v>1</v>
      </c>
    </row>
    <row r="2357" spans="2:40" x14ac:dyDescent="0.25">
      <c r="B2357" s="65" t="str">
        <f t="shared" si="155"/>
        <v>Industry2205</v>
      </c>
      <c r="C2357" s="179">
        <f>'Energy consumption (raw)'!B2307</f>
        <v>2205</v>
      </c>
      <c r="D2357" s="179">
        <f>'Energy consumption (raw)'!C2307</f>
        <v>0</v>
      </c>
      <c r="E2357" s="179">
        <f>'Energy consumption (raw)'!D2307</f>
        <v>0</v>
      </c>
      <c r="F2357" s="179" t="str">
        <f>'Energy consumption (raw)'!E2307</f>
        <v>Công nghiệp</v>
      </c>
      <c r="G2357" s="179" t="str">
        <f>'Energy consumption (raw)'!F2307</f>
        <v>Sản xuất bê tông và các sản phẩm từ xi măng và thạch cao</v>
      </c>
      <c r="H2357" s="179" t="str">
        <f>'Energy consumption (raw)'!G2307</f>
        <v>Industry</v>
      </c>
      <c r="I2357" s="179" t="str">
        <f>'Energy consumption (raw)'!I2307</f>
        <v>23 Manufacture of other non-metallic mineral products</v>
      </c>
      <c r="J2357" s="179" t="str">
        <f>INDEX(Sector!$E$6:$E$46,MATCH('Energy consumption (toe)'!I2357,Sector!$B$6:$B$46,FALSE))</f>
        <v>Manufacture of other non-metallic mineral products</v>
      </c>
      <c r="K2357" s="179">
        <f>IFERROR('Energy consumption (raw)'!J2307*Lists!$H$84,)</f>
        <v>0</v>
      </c>
      <c r="L2357" s="179">
        <f>'Energy consumption (raw)'!K2307*Lists!$H$84</f>
        <v>1341.2836100000002</v>
      </c>
      <c r="M2357" s="179">
        <f>'Energy consumption (raw)'!L2307*Lists!$H$84</f>
        <v>0</v>
      </c>
      <c r="N2357" s="179">
        <f>'Energy consumption (raw)'!M2307*Lists!$H$84</f>
        <v>0</v>
      </c>
      <c r="O2357" s="178">
        <f t="shared" si="156"/>
        <v>1341.2836100000002</v>
      </c>
      <c r="P2357">
        <f>'Energy consumption (raw)'!N2307*Lists!$H$85</f>
        <v>0</v>
      </c>
      <c r="Q2357">
        <f>'Energy consumption (raw)'!O2307*Lists!$H$86</f>
        <v>0</v>
      </c>
      <c r="R2357">
        <f>'Energy consumption (raw)'!P2307*Lists!$H$87</f>
        <v>0</v>
      </c>
      <c r="S2357">
        <f>'Energy consumption (raw)'!Q2307*Lists!$H$88</f>
        <v>0</v>
      </c>
      <c r="T2357">
        <f>'Energy consumption (raw)'!R2307*Lists!$H$89</f>
        <v>0</v>
      </c>
      <c r="U2357">
        <f>'Energy consumption (raw)'!S2307*Lists!$H$90</f>
        <v>0</v>
      </c>
      <c r="V2357">
        <f>'Energy consumption (raw)'!T2307*Lists!$H$91</f>
        <v>0</v>
      </c>
      <c r="W2357">
        <f>'Energy consumption (raw)'!U2307*Lists!$H$92</f>
        <v>0</v>
      </c>
      <c r="X2357">
        <f>'Energy consumption (raw)'!V2307*Lists!$H$93</f>
        <v>0</v>
      </c>
      <c r="Y2357">
        <f>'Energy consumption (raw)'!W2307*Lists!$H$94</f>
        <v>0</v>
      </c>
      <c r="Z2357">
        <f>'Energy consumption (raw)'!X2307*Lists!$H$96*1000000</f>
        <v>0</v>
      </c>
      <c r="AA2357">
        <f>'Energy consumption (raw)'!Y2307*Lists!$H$97</f>
        <v>0</v>
      </c>
      <c r="AB2357">
        <f>'Energy consumption (raw)'!Z2307*Lists!$H$96</f>
        <v>0</v>
      </c>
      <c r="AC2357">
        <f>'Energy consumption (raw)'!AA2307*Lists!$H$98</f>
        <v>0</v>
      </c>
      <c r="AD2357">
        <f>'Energy consumption (raw)'!AB2307*Lists!$H$99</f>
        <v>0</v>
      </c>
      <c r="AE2357">
        <f>'Energy consumption (raw)'!AC2307*Lists!$H$101</f>
        <v>0</v>
      </c>
      <c r="AF2357">
        <f>'Energy consumption (raw)'!AD2307*Lists!$H$101</f>
        <v>0</v>
      </c>
      <c r="AG2357">
        <f>'Energy consumption (raw)'!AE2307*Lists!$H$101</f>
        <v>0</v>
      </c>
      <c r="AH2357">
        <f>'Energy consumption (raw)'!AF2307*Lists!$H$100</f>
        <v>0</v>
      </c>
      <c r="AI2357" s="167">
        <f t="shared" si="157"/>
        <v>1341.2836100000002</v>
      </c>
      <c r="AJ2357" s="179">
        <f>'Energy consumption (raw)'!AG2307</f>
        <v>1341.2836100000002</v>
      </c>
      <c r="AK2357" s="179">
        <f>'Energy consumption (raw)'!AH2307</f>
        <v>1889</v>
      </c>
      <c r="AL2357">
        <f>IF(ROUND(AI2357,-3)=ROUND('Energy consumption (raw)'!AG2307,-3),1,0)</f>
        <v>1</v>
      </c>
      <c r="AM2357" s="179" t="str">
        <f>'Energy consumption (raw)'!AJ2307</f>
        <v>51. Long An</v>
      </c>
      <c r="AN2357">
        <f>VLOOKUP(AM2357,Lists!$F$9:$G$71,2,FALSE)</f>
        <v>1</v>
      </c>
    </row>
    <row r="2358" spans="2:40" x14ac:dyDescent="0.25">
      <c r="B2358" s="65" t="str">
        <f t="shared" si="155"/>
        <v>Industry2206</v>
      </c>
      <c r="C2358" s="179">
        <f>'Energy consumption (raw)'!B2308</f>
        <v>2206</v>
      </c>
      <c r="D2358" s="179">
        <f>'Energy consumption (raw)'!C2308</f>
        <v>0</v>
      </c>
      <c r="E2358" s="179">
        <f>'Energy consumption (raw)'!D2308</f>
        <v>0</v>
      </c>
      <c r="F2358" s="179" t="str">
        <f>'Energy consumption (raw)'!E2308</f>
        <v>Công nghiệp</v>
      </c>
      <c r="G2358" s="179" t="str">
        <f>'Energy consumption (raw)'!F2308</f>
        <v>Buôn bán nông, lâm sản nguyên liệu (trừ gỗ, tre, nứa) và động vật sống</v>
      </c>
      <c r="H2358" s="179" t="str">
        <f>'Energy consumption (raw)'!G2308</f>
        <v>Industry</v>
      </c>
      <c r="I2358" s="179" t="str">
        <f>'Energy consumption (raw)'!I2308</f>
        <v>16 Manufacture of wood and of products of wood and cork, except furniture;
manufacture of articles of straw and plaiting materials</v>
      </c>
      <c r="J2358" s="179" t="str">
        <f>INDEX(Sector!$E$6:$E$46,MATCH('Energy consumption (toe)'!I2358,Sector!$B$6:$B$46,FALSE))</f>
        <v>Manufacture of wood and of products of wood and cork, except furniture;
manufacture of articles of straw and plaiting materials</v>
      </c>
      <c r="K2358" s="179">
        <f>IFERROR('Energy consumption (raw)'!J2308*Lists!$H$84,)</f>
        <v>0</v>
      </c>
      <c r="L2358" s="179">
        <f>'Energy consumption (raw)'!K2308*Lists!$H$84</f>
        <v>2008.02934</v>
      </c>
      <c r="M2358" s="179">
        <f>'Energy consumption (raw)'!L2308*Lists!$H$84</f>
        <v>0</v>
      </c>
      <c r="N2358" s="179">
        <f>'Energy consumption (raw)'!M2308*Lists!$H$84</f>
        <v>0</v>
      </c>
      <c r="O2358" s="178">
        <f t="shared" si="156"/>
        <v>2008.02934</v>
      </c>
      <c r="P2358">
        <f>'Energy consumption (raw)'!N2308*Lists!$H$85</f>
        <v>0</v>
      </c>
      <c r="Q2358">
        <f>'Energy consumption (raw)'!O2308*Lists!$H$86</f>
        <v>0</v>
      </c>
      <c r="R2358">
        <f>'Energy consumption (raw)'!P2308*Lists!$H$87</f>
        <v>0</v>
      </c>
      <c r="S2358">
        <f>'Energy consumption (raw)'!Q2308*Lists!$H$88</f>
        <v>0</v>
      </c>
      <c r="T2358">
        <f>'Energy consumption (raw)'!R2308*Lists!$H$89</f>
        <v>0</v>
      </c>
      <c r="U2358">
        <f>'Energy consumption (raw)'!S2308*Lists!$H$90</f>
        <v>0</v>
      </c>
      <c r="V2358">
        <f>'Energy consumption (raw)'!T2308*Lists!$H$91</f>
        <v>0</v>
      </c>
      <c r="W2358">
        <f>'Energy consumption (raw)'!U2308*Lists!$H$92</f>
        <v>0</v>
      </c>
      <c r="X2358">
        <f>'Energy consumption (raw)'!V2308*Lists!$H$93</f>
        <v>0</v>
      </c>
      <c r="Y2358">
        <f>'Energy consumption (raw)'!W2308*Lists!$H$94</f>
        <v>0</v>
      </c>
      <c r="Z2358">
        <f>'Energy consumption (raw)'!X2308*Lists!$H$96*1000000</f>
        <v>0</v>
      </c>
      <c r="AA2358">
        <f>'Energy consumption (raw)'!Y2308*Lists!$H$97</f>
        <v>0</v>
      </c>
      <c r="AB2358">
        <f>'Energy consumption (raw)'!Z2308*Lists!$H$96</f>
        <v>0</v>
      </c>
      <c r="AC2358">
        <f>'Energy consumption (raw)'!AA2308*Lists!$H$98</f>
        <v>0</v>
      </c>
      <c r="AD2358">
        <f>'Energy consumption (raw)'!AB2308*Lists!$H$99</f>
        <v>0</v>
      </c>
      <c r="AE2358">
        <f>'Energy consumption (raw)'!AC2308*Lists!$H$101</f>
        <v>0</v>
      </c>
      <c r="AF2358">
        <f>'Energy consumption (raw)'!AD2308*Lists!$H$101</f>
        <v>0</v>
      </c>
      <c r="AG2358">
        <f>'Energy consumption (raw)'!AE2308*Lists!$H$101</f>
        <v>0</v>
      </c>
      <c r="AH2358">
        <f>'Energy consumption (raw)'!AF2308*Lists!$H$100</f>
        <v>0</v>
      </c>
      <c r="AI2358" s="167">
        <f t="shared" si="157"/>
        <v>2008.02934</v>
      </c>
      <c r="AJ2358" s="179">
        <f>'Energy consumption (raw)'!AG2308</f>
        <v>2008.02934</v>
      </c>
      <c r="AK2358" s="179">
        <f>'Energy consumption (raw)'!AH2308</f>
        <v>1821</v>
      </c>
      <c r="AL2358">
        <f>IF(ROUND(AI2358,-3)=ROUND('Energy consumption (raw)'!AG2308,-3),1,0)</f>
        <v>1</v>
      </c>
      <c r="AM2358" s="179" t="str">
        <f>'Energy consumption (raw)'!AJ2308</f>
        <v>51. Long An</v>
      </c>
      <c r="AN2358">
        <f>VLOOKUP(AM2358,Lists!$F$9:$G$71,2,FALSE)</f>
        <v>1</v>
      </c>
    </row>
    <row r="2359" spans="2:40" x14ac:dyDescent="0.25">
      <c r="B2359" s="65" t="str">
        <f t="shared" si="155"/>
        <v>Industry2207</v>
      </c>
      <c r="C2359" s="179">
        <f>'Energy consumption (raw)'!B2309</f>
        <v>2207</v>
      </c>
      <c r="D2359" s="179">
        <f>'Energy consumption (raw)'!C2309</f>
        <v>0</v>
      </c>
      <c r="E2359" s="179">
        <f>'Energy consumption (raw)'!D2309</f>
        <v>0</v>
      </c>
      <c r="F2359" s="179" t="str">
        <f>'Energy consumption (raw)'!E2309</f>
        <v>Công nghiệp</v>
      </c>
      <c r="G2359" s="179" t="str">
        <f>'Energy consumption (raw)'!F2309</f>
        <v>Sản xuất thức ăn gia súc, gia cầm và thuỷ sản</v>
      </c>
      <c r="H2359" s="179" t="str">
        <f>'Energy consumption (raw)'!G2309</f>
        <v>Industry</v>
      </c>
      <c r="I2359" s="179" t="str">
        <f>'Energy consumption (raw)'!I2309</f>
        <v>10 Manufacture of food products</v>
      </c>
      <c r="J2359" s="179" t="str">
        <f>INDEX(Sector!$E$6:$E$46,MATCH('Energy consumption (toe)'!I2359,Sector!$B$6:$B$46,FALSE))</f>
        <v>Manufacture of food products</v>
      </c>
      <c r="K2359" s="179">
        <f>IFERROR('Energy consumption (raw)'!J2309*Lists!$H$84,)</f>
        <v>0</v>
      </c>
      <c r="L2359" s="179">
        <f>'Energy consumption (raw)'!K2309*Lists!$H$84</f>
        <v>1424.01927</v>
      </c>
      <c r="M2359" s="179">
        <f>'Energy consumption (raw)'!L2309*Lists!$H$84</f>
        <v>0</v>
      </c>
      <c r="N2359" s="179">
        <f>'Energy consumption (raw)'!M2309*Lists!$H$84</f>
        <v>0</v>
      </c>
      <c r="O2359" s="178">
        <f t="shared" si="156"/>
        <v>1424.01927</v>
      </c>
      <c r="P2359">
        <f>'Energy consumption (raw)'!N2309*Lists!$H$85</f>
        <v>0</v>
      </c>
      <c r="Q2359">
        <f>'Energy consumption (raw)'!O2309*Lists!$H$86</f>
        <v>0</v>
      </c>
      <c r="R2359">
        <f>'Energy consumption (raw)'!P2309*Lists!$H$87</f>
        <v>0</v>
      </c>
      <c r="S2359">
        <f>'Energy consumption (raw)'!Q2309*Lists!$H$88</f>
        <v>0</v>
      </c>
      <c r="T2359">
        <f>'Energy consumption (raw)'!R2309*Lists!$H$89</f>
        <v>0</v>
      </c>
      <c r="U2359">
        <f>'Energy consumption (raw)'!S2309*Lists!$H$90</f>
        <v>0</v>
      </c>
      <c r="V2359">
        <f>'Energy consumption (raw)'!T2309*Lists!$H$91</f>
        <v>0</v>
      </c>
      <c r="W2359">
        <f>'Energy consumption (raw)'!U2309*Lists!$H$92</f>
        <v>0</v>
      </c>
      <c r="X2359">
        <f>'Energy consumption (raw)'!V2309*Lists!$H$93</f>
        <v>0</v>
      </c>
      <c r="Y2359">
        <f>'Energy consumption (raw)'!W2309*Lists!$H$94</f>
        <v>0</v>
      </c>
      <c r="Z2359">
        <f>'Energy consumption (raw)'!X2309*Lists!$H$96*1000000</f>
        <v>0</v>
      </c>
      <c r="AA2359">
        <f>'Energy consumption (raw)'!Y2309*Lists!$H$97</f>
        <v>0</v>
      </c>
      <c r="AB2359">
        <f>'Energy consumption (raw)'!Z2309*Lists!$H$96</f>
        <v>0</v>
      </c>
      <c r="AC2359">
        <f>'Energy consumption (raw)'!AA2309*Lists!$H$98</f>
        <v>0</v>
      </c>
      <c r="AD2359">
        <f>'Energy consumption (raw)'!AB2309*Lists!$H$99</f>
        <v>0</v>
      </c>
      <c r="AE2359">
        <f>'Energy consumption (raw)'!AC2309*Lists!$H$101</f>
        <v>0</v>
      </c>
      <c r="AF2359">
        <f>'Energy consumption (raw)'!AD2309*Lists!$H$101</f>
        <v>0</v>
      </c>
      <c r="AG2359">
        <f>'Energy consumption (raw)'!AE2309*Lists!$H$101</f>
        <v>0</v>
      </c>
      <c r="AH2359">
        <f>'Energy consumption (raw)'!AF2309*Lists!$H$100</f>
        <v>0</v>
      </c>
      <c r="AI2359" s="167">
        <f t="shared" si="157"/>
        <v>1424.01927</v>
      </c>
      <c r="AJ2359" s="179">
        <f>'Energy consumption (raw)'!AG2309</f>
        <v>1424.01927</v>
      </c>
      <c r="AK2359" s="179">
        <f>'Energy consumption (raw)'!AH2309</f>
        <v>1814</v>
      </c>
      <c r="AL2359">
        <f>IF(ROUND(AI2359,-3)=ROUND('Energy consumption (raw)'!AG2309,-3),1,0)</f>
        <v>1</v>
      </c>
      <c r="AM2359" s="179" t="str">
        <f>'Energy consumption (raw)'!AJ2309</f>
        <v>51. Long An</v>
      </c>
      <c r="AN2359">
        <f>VLOOKUP(AM2359,Lists!$F$9:$G$71,2,FALSE)</f>
        <v>1</v>
      </c>
    </row>
    <row r="2360" spans="2:40" x14ac:dyDescent="0.25">
      <c r="B2360" s="65" t="str">
        <f t="shared" si="155"/>
        <v>Industry2208</v>
      </c>
      <c r="C2360" s="179">
        <f>'Energy consumption (raw)'!B2310</f>
        <v>2208</v>
      </c>
      <c r="D2360" s="179">
        <f>'Energy consumption (raw)'!C2310</f>
        <v>0</v>
      </c>
      <c r="E2360" s="179">
        <f>'Energy consumption (raw)'!D2310</f>
        <v>0</v>
      </c>
      <c r="F2360" s="179" t="str">
        <f>'Energy consumption (raw)'!E2310</f>
        <v>Công nghiệp</v>
      </c>
      <c r="G2360" s="179" t="str">
        <f>'Energy consumption (raw)'!F2310</f>
        <v>Sản xuất sản phẩm từ plastic</v>
      </c>
      <c r="H2360" s="179" t="str">
        <f>'Energy consumption (raw)'!G2310</f>
        <v>Industry</v>
      </c>
      <c r="I2360" s="179" t="str">
        <f>'Energy consumption (raw)'!I2310</f>
        <v>22 Manufacture of rubber and plastics products</v>
      </c>
      <c r="J2360" s="179" t="str">
        <f>INDEX(Sector!$E$6:$E$46,MATCH('Energy consumption (toe)'!I2360,Sector!$B$6:$B$46,FALSE))</f>
        <v>Manufacture of rubber and plastics products</v>
      </c>
      <c r="K2360" s="179">
        <f>IFERROR('Energy consumption (raw)'!J2310*Lists!$H$84,)</f>
        <v>0</v>
      </c>
      <c r="L2360" s="179">
        <f>'Energy consumption (raw)'!K2310*Lists!$H$84</f>
        <v>1944.5503200000001</v>
      </c>
      <c r="M2360" s="179">
        <f>'Energy consumption (raw)'!L2310*Lists!$H$84</f>
        <v>0</v>
      </c>
      <c r="N2360" s="179">
        <f>'Energy consumption (raw)'!M2310*Lists!$H$84</f>
        <v>0</v>
      </c>
      <c r="O2360" s="178">
        <f t="shared" si="156"/>
        <v>1944.5503200000001</v>
      </c>
      <c r="P2360">
        <f>'Energy consumption (raw)'!N2310*Lists!$H$85</f>
        <v>0</v>
      </c>
      <c r="Q2360">
        <f>'Energy consumption (raw)'!O2310*Lists!$H$86</f>
        <v>0</v>
      </c>
      <c r="R2360">
        <f>'Energy consumption (raw)'!P2310*Lists!$H$87</f>
        <v>0</v>
      </c>
      <c r="S2360">
        <f>'Energy consumption (raw)'!Q2310*Lists!$H$88</f>
        <v>0</v>
      </c>
      <c r="T2360">
        <f>'Energy consumption (raw)'!R2310*Lists!$H$89</f>
        <v>0</v>
      </c>
      <c r="U2360">
        <f>'Energy consumption (raw)'!S2310*Lists!$H$90</f>
        <v>0</v>
      </c>
      <c r="V2360">
        <f>'Energy consumption (raw)'!T2310*Lists!$H$91</f>
        <v>0</v>
      </c>
      <c r="W2360">
        <f>'Energy consumption (raw)'!U2310*Lists!$H$92</f>
        <v>0</v>
      </c>
      <c r="X2360">
        <f>'Energy consumption (raw)'!V2310*Lists!$H$93</f>
        <v>0</v>
      </c>
      <c r="Y2360">
        <f>'Energy consumption (raw)'!W2310*Lists!$H$94</f>
        <v>0</v>
      </c>
      <c r="Z2360">
        <f>'Energy consumption (raw)'!X2310*Lists!$H$96*1000000</f>
        <v>0</v>
      </c>
      <c r="AA2360">
        <f>'Energy consumption (raw)'!Y2310*Lists!$H$97</f>
        <v>0</v>
      </c>
      <c r="AB2360">
        <f>'Energy consumption (raw)'!Z2310*Lists!$H$96</f>
        <v>0</v>
      </c>
      <c r="AC2360">
        <f>'Energy consumption (raw)'!AA2310*Lists!$H$98</f>
        <v>0</v>
      </c>
      <c r="AD2360">
        <f>'Energy consumption (raw)'!AB2310*Lists!$H$99</f>
        <v>0</v>
      </c>
      <c r="AE2360">
        <f>'Energy consumption (raw)'!AC2310*Lists!$H$101</f>
        <v>0</v>
      </c>
      <c r="AF2360">
        <f>'Energy consumption (raw)'!AD2310*Lists!$H$101</f>
        <v>0</v>
      </c>
      <c r="AG2360">
        <f>'Energy consumption (raw)'!AE2310*Lists!$H$101</f>
        <v>0</v>
      </c>
      <c r="AH2360">
        <f>'Energy consumption (raw)'!AF2310*Lists!$H$100</f>
        <v>0</v>
      </c>
      <c r="AI2360" s="167">
        <f t="shared" si="157"/>
        <v>1944.5503200000001</v>
      </c>
      <c r="AJ2360" s="179">
        <f>'Energy consumption (raw)'!AG2310</f>
        <v>1944.5503200000001</v>
      </c>
      <c r="AK2360" s="179">
        <f>'Energy consumption (raw)'!AH2310</f>
        <v>1789</v>
      </c>
      <c r="AL2360">
        <f>IF(ROUND(AI2360,-3)=ROUND('Energy consumption (raw)'!AG2310,-3),1,0)</f>
        <v>1</v>
      </c>
      <c r="AM2360" s="179" t="str">
        <f>'Energy consumption (raw)'!AJ2310</f>
        <v>51. Long An</v>
      </c>
      <c r="AN2360">
        <f>VLOOKUP(AM2360,Lists!$F$9:$G$71,2,FALSE)</f>
        <v>1</v>
      </c>
    </row>
    <row r="2361" spans="2:40" x14ac:dyDescent="0.25">
      <c r="B2361" s="65" t="str">
        <f t="shared" si="155"/>
        <v>Industry2209</v>
      </c>
      <c r="C2361" s="179">
        <f>'Energy consumption (raw)'!B2311</f>
        <v>2209</v>
      </c>
      <c r="D2361" s="179">
        <f>'Energy consumption (raw)'!C2311</f>
        <v>0</v>
      </c>
      <c r="E2361" s="179">
        <f>'Energy consumption (raw)'!D2311</f>
        <v>0</v>
      </c>
      <c r="F2361" s="179" t="str">
        <f>'Energy consumption (raw)'!E2311</f>
        <v>Công nghiệp</v>
      </c>
      <c r="G2361" s="179" t="str">
        <f>'Energy consumption (raw)'!F2311</f>
        <v>Sản xuất sản phẩm từ plastic</v>
      </c>
      <c r="H2361" s="179" t="str">
        <f>'Energy consumption (raw)'!G2311</f>
        <v>Industry</v>
      </c>
      <c r="I2361" s="179" t="str">
        <f>'Energy consumption (raw)'!I2311</f>
        <v>22 Manufacture of rubber and plastics products</v>
      </c>
      <c r="J2361" s="179" t="str">
        <f>INDEX(Sector!$E$6:$E$46,MATCH('Energy consumption (toe)'!I2361,Sector!$B$6:$B$46,FALSE))</f>
        <v>Manufacture of rubber and plastics products</v>
      </c>
      <c r="K2361" s="179">
        <f>IFERROR('Energy consumption (raw)'!J2311*Lists!$H$84,)</f>
        <v>0</v>
      </c>
      <c r="L2361" s="179">
        <f>'Energy consumption (raw)'!K2311*Lists!$H$84</f>
        <v>1076.1962100000001</v>
      </c>
      <c r="M2361" s="179">
        <f>'Energy consumption (raw)'!L2311*Lists!$H$84</f>
        <v>0</v>
      </c>
      <c r="N2361" s="179">
        <f>'Energy consumption (raw)'!M2311*Lists!$H$84</f>
        <v>0</v>
      </c>
      <c r="O2361" s="178">
        <f t="shared" si="156"/>
        <v>1076.1962100000001</v>
      </c>
      <c r="P2361">
        <f>'Energy consumption (raw)'!N2311*Lists!$H$85</f>
        <v>0</v>
      </c>
      <c r="Q2361">
        <f>'Energy consumption (raw)'!O2311*Lists!$H$86</f>
        <v>0</v>
      </c>
      <c r="R2361">
        <f>'Energy consumption (raw)'!P2311*Lists!$H$87</f>
        <v>0</v>
      </c>
      <c r="S2361">
        <f>'Energy consumption (raw)'!Q2311*Lists!$H$88</f>
        <v>0</v>
      </c>
      <c r="T2361">
        <f>'Energy consumption (raw)'!R2311*Lists!$H$89</f>
        <v>0</v>
      </c>
      <c r="U2361">
        <f>'Energy consumption (raw)'!S2311*Lists!$H$90</f>
        <v>0</v>
      </c>
      <c r="V2361">
        <f>'Energy consumption (raw)'!T2311*Lists!$H$91</f>
        <v>0</v>
      </c>
      <c r="W2361">
        <f>'Energy consumption (raw)'!U2311*Lists!$H$92</f>
        <v>0</v>
      </c>
      <c r="X2361">
        <f>'Energy consumption (raw)'!V2311*Lists!$H$93</f>
        <v>0</v>
      </c>
      <c r="Y2361">
        <f>'Energy consumption (raw)'!W2311*Lists!$H$94</f>
        <v>0</v>
      </c>
      <c r="Z2361">
        <f>'Energy consumption (raw)'!X2311*Lists!$H$96*1000000</f>
        <v>0</v>
      </c>
      <c r="AA2361">
        <f>'Energy consumption (raw)'!Y2311*Lists!$H$97</f>
        <v>0</v>
      </c>
      <c r="AB2361">
        <f>'Energy consumption (raw)'!Z2311*Lists!$H$96</f>
        <v>0</v>
      </c>
      <c r="AC2361">
        <f>'Energy consumption (raw)'!AA2311*Lists!$H$98</f>
        <v>0</v>
      </c>
      <c r="AD2361">
        <f>'Energy consumption (raw)'!AB2311*Lists!$H$99</f>
        <v>0</v>
      </c>
      <c r="AE2361">
        <f>'Energy consumption (raw)'!AC2311*Lists!$H$101</f>
        <v>0</v>
      </c>
      <c r="AF2361">
        <f>'Energy consumption (raw)'!AD2311*Lists!$H$101</f>
        <v>0</v>
      </c>
      <c r="AG2361">
        <f>'Energy consumption (raw)'!AE2311*Lists!$H$101</f>
        <v>0</v>
      </c>
      <c r="AH2361">
        <f>'Energy consumption (raw)'!AF2311*Lists!$H$100</f>
        <v>0</v>
      </c>
      <c r="AI2361" s="167">
        <f t="shared" si="157"/>
        <v>1076.1962100000001</v>
      </c>
      <c r="AJ2361" s="179">
        <f>'Energy consumption (raw)'!AG2311</f>
        <v>1076.1962100000001</v>
      </c>
      <c r="AK2361" s="179">
        <f>'Energy consumption (raw)'!AH2311</f>
        <v>1704</v>
      </c>
      <c r="AL2361">
        <f>IF(ROUND(AI2361,-3)=ROUND('Energy consumption (raw)'!AG2311,-3),1,0)</f>
        <v>1</v>
      </c>
      <c r="AM2361" s="179" t="str">
        <f>'Energy consumption (raw)'!AJ2311</f>
        <v>51. Long An</v>
      </c>
      <c r="AN2361">
        <f>VLOOKUP(AM2361,Lists!$F$9:$G$71,2,FALSE)</f>
        <v>1</v>
      </c>
    </row>
    <row r="2362" spans="2:40" x14ac:dyDescent="0.25">
      <c r="B2362" s="65" t="str">
        <f t="shared" si="155"/>
        <v>Industry2210</v>
      </c>
      <c r="C2362" s="179">
        <f>'Energy consumption (raw)'!B2312</f>
        <v>2210</v>
      </c>
      <c r="D2362" s="179">
        <f>'Energy consumption (raw)'!C2312</f>
        <v>0</v>
      </c>
      <c r="E2362" s="179">
        <f>'Energy consumption (raw)'!D2312</f>
        <v>0</v>
      </c>
      <c r="F2362" s="179" t="str">
        <f>'Energy consumption (raw)'!E2312</f>
        <v>Công nghiệp</v>
      </c>
      <c r="G2362" s="179" t="str">
        <f>'Energy consumption (raw)'!F2312</f>
        <v>Gia công cơ khí, xử lý và tráng phủ kim loại</v>
      </c>
      <c r="H2362" s="179" t="str">
        <f>'Energy consumption (raw)'!G2312</f>
        <v>Industry</v>
      </c>
      <c r="I2362" s="179" t="str">
        <f>'Energy consumption (raw)'!I2312</f>
        <v>24 Manufacture of basic metals</v>
      </c>
      <c r="J2362" s="179" t="str">
        <f>INDEX(Sector!$E$6:$E$46,MATCH('Energy consumption (toe)'!I2362,Sector!$B$6:$B$46,FALSE))</f>
        <v>Manufacture of basic metals</v>
      </c>
      <c r="K2362" s="179">
        <f>IFERROR('Energy consumption (raw)'!J2312*Lists!$H$84,)</f>
        <v>0</v>
      </c>
      <c r="L2362" s="179">
        <f>'Energy consumption (raw)'!K2312*Lists!$H$84</f>
        <v>2141.6994300000001</v>
      </c>
      <c r="M2362" s="179">
        <f>'Energy consumption (raw)'!L2312*Lists!$H$84</f>
        <v>0</v>
      </c>
      <c r="N2362" s="179">
        <f>'Energy consumption (raw)'!M2312*Lists!$H$84</f>
        <v>0</v>
      </c>
      <c r="O2362" s="178">
        <f t="shared" si="156"/>
        <v>2141.6994300000001</v>
      </c>
      <c r="P2362">
        <f>'Energy consumption (raw)'!N2312*Lists!$H$85</f>
        <v>0</v>
      </c>
      <c r="Q2362">
        <f>'Energy consumption (raw)'!O2312*Lists!$H$86</f>
        <v>0</v>
      </c>
      <c r="R2362">
        <f>'Energy consumption (raw)'!P2312*Lists!$H$87</f>
        <v>0</v>
      </c>
      <c r="S2362">
        <f>'Energy consumption (raw)'!Q2312*Lists!$H$88</f>
        <v>0</v>
      </c>
      <c r="T2362">
        <f>'Energy consumption (raw)'!R2312*Lists!$H$89</f>
        <v>0</v>
      </c>
      <c r="U2362">
        <f>'Energy consumption (raw)'!S2312*Lists!$H$90</f>
        <v>0</v>
      </c>
      <c r="V2362">
        <f>'Energy consumption (raw)'!T2312*Lists!$H$91</f>
        <v>0</v>
      </c>
      <c r="W2362">
        <f>'Energy consumption (raw)'!U2312*Lists!$H$92</f>
        <v>0</v>
      </c>
      <c r="X2362">
        <f>'Energy consumption (raw)'!V2312*Lists!$H$93</f>
        <v>0</v>
      </c>
      <c r="Y2362">
        <f>'Energy consumption (raw)'!W2312*Lists!$H$94</f>
        <v>0</v>
      </c>
      <c r="Z2362">
        <f>'Energy consumption (raw)'!X2312*Lists!$H$96*1000000</f>
        <v>0</v>
      </c>
      <c r="AA2362">
        <f>'Energy consumption (raw)'!Y2312*Lists!$H$97</f>
        <v>0</v>
      </c>
      <c r="AB2362">
        <f>'Energy consumption (raw)'!Z2312*Lists!$H$96</f>
        <v>0</v>
      </c>
      <c r="AC2362">
        <f>'Energy consumption (raw)'!AA2312*Lists!$H$98</f>
        <v>0</v>
      </c>
      <c r="AD2362">
        <f>'Energy consumption (raw)'!AB2312*Lists!$H$99</f>
        <v>0</v>
      </c>
      <c r="AE2362">
        <f>'Energy consumption (raw)'!AC2312*Lists!$H$101</f>
        <v>0</v>
      </c>
      <c r="AF2362">
        <f>'Energy consumption (raw)'!AD2312*Lists!$H$101</f>
        <v>0</v>
      </c>
      <c r="AG2362">
        <f>'Energy consumption (raw)'!AE2312*Lists!$H$101</f>
        <v>0</v>
      </c>
      <c r="AH2362">
        <f>'Energy consumption (raw)'!AF2312*Lists!$H$100</f>
        <v>0</v>
      </c>
      <c r="AI2362" s="167">
        <f t="shared" si="157"/>
        <v>2141.6994300000001</v>
      </c>
      <c r="AJ2362" s="179">
        <f>'Energy consumption (raw)'!AG2312</f>
        <v>2141.6994300000001</v>
      </c>
      <c r="AK2362" s="179">
        <f>'Energy consumption (raw)'!AH2312</f>
        <v>1669</v>
      </c>
      <c r="AL2362">
        <f>IF(ROUND(AI2362,-3)=ROUND('Energy consumption (raw)'!AG2312,-3),1,0)</f>
        <v>1</v>
      </c>
      <c r="AM2362" s="179" t="str">
        <f>'Energy consumption (raw)'!AJ2312</f>
        <v>51. Long An</v>
      </c>
      <c r="AN2362">
        <f>VLOOKUP(AM2362,Lists!$F$9:$G$71,2,FALSE)</f>
        <v>1</v>
      </c>
    </row>
    <row r="2363" spans="2:40" x14ac:dyDescent="0.25">
      <c r="B2363" s="65" t="str">
        <f t="shared" si="155"/>
        <v>Industry2211</v>
      </c>
      <c r="C2363" s="179">
        <f>'Energy consumption (raw)'!B2313</f>
        <v>2211</v>
      </c>
      <c r="D2363" s="179">
        <f>'Energy consumption (raw)'!C2313</f>
        <v>0</v>
      </c>
      <c r="E2363" s="179">
        <f>'Energy consumption (raw)'!D2313</f>
        <v>0</v>
      </c>
      <c r="F2363" s="179" t="str">
        <f>'Energy consumption (raw)'!E2313</f>
        <v>Công nghiệp</v>
      </c>
      <c r="G2363" s="179" t="str">
        <f>'Energy consumption (raw)'!F2313</f>
        <v>Sản xuất thức ăn gia súc, gia cầm và thuỷ sản</v>
      </c>
      <c r="H2363" s="179" t="str">
        <f>'Energy consumption (raw)'!G2313</f>
        <v>Industry</v>
      </c>
      <c r="I2363" s="179" t="str">
        <f>'Energy consumption (raw)'!I2313</f>
        <v>10 Manufacture of food products</v>
      </c>
      <c r="J2363" s="179" t="str">
        <f>INDEX(Sector!$E$6:$E$46,MATCH('Energy consumption (toe)'!I2363,Sector!$B$6:$B$46,FALSE))</f>
        <v>Manufacture of food products</v>
      </c>
      <c r="K2363" s="179">
        <f>IFERROR('Energy consumption (raw)'!J2313*Lists!$H$84,)</f>
        <v>0</v>
      </c>
      <c r="L2363" s="179">
        <f>'Energy consumption (raw)'!K2313*Lists!$H$84</f>
        <v>3793.8049600000004</v>
      </c>
      <c r="M2363" s="179">
        <f>'Energy consumption (raw)'!L2313*Lists!$H$84</f>
        <v>0</v>
      </c>
      <c r="N2363" s="179">
        <f>'Energy consumption (raw)'!M2313*Lists!$H$84</f>
        <v>0</v>
      </c>
      <c r="O2363" s="178">
        <f t="shared" si="156"/>
        <v>3793.8049600000004</v>
      </c>
      <c r="P2363">
        <f>'Energy consumption (raw)'!N2313*Lists!$H$85</f>
        <v>0</v>
      </c>
      <c r="Q2363">
        <f>'Energy consumption (raw)'!O2313*Lists!$H$86</f>
        <v>0</v>
      </c>
      <c r="R2363">
        <f>'Energy consumption (raw)'!P2313*Lists!$H$87</f>
        <v>0</v>
      </c>
      <c r="S2363">
        <f>'Energy consumption (raw)'!Q2313*Lists!$H$88</f>
        <v>0</v>
      </c>
      <c r="T2363">
        <f>'Energy consumption (raw)'!R2313*Lists!$H$89</f>
        <v>0</v>
      </c>
      <c r="U2363">
        <f>'Energy consumption (raw)'!S2313*Lists!$H$90</f>
        <v>0</v>
      </c>
      <c r="V2363">
        <f>'Energy consumption (raw)'!T2313*Lists!$H$91</f>
        <v>0</v>
      </c>
      <c r="W2363">
        <f>'Energy consumption (raw)'!U2313*Lists!$H$92</f>
        <v>0</v>
      </c>
      <c r="X2363">
        <f>'Energy consumption (raw)'!V2313*Lists!$H$93</f>
        <v>0</v>
      </c>
      <c r="Y2363">
        <f>'Energy consumption (raw)'!W2313*Lists!$H$94</f>
        <v>0</v>
      </c>
      <c r="Z2363">
        <f>'Energy consumption (raw)'!X2313*Lists!$H$96*1000000</f>
        <v>0</v>
      </c>
      <c r="AA2363">
        <f>'Energy consumption (raw)'!Y2313*Lists!$H$97</f>
        <v>0</v>
      </c>
      <c r="AB2363">
        <f>'Energy consumption (raw)'!Z2313*Lists!$H$96</f>
        <v>0</v>
      </c>
      <c r="AC2363">
        <f>'Energy consumption (raw)'!AA2313*Lists!$H$98</f>
        <v>0</v>
      </c>
      <c r="AD2363">
        <f>'Energy consumption (raw)'!AB2313*Lists!$H$99</f>
        <v>0</v>
      </c>
      <c r="AE2363">
        <f>'Energy consumption (raw)'!AC2313*Lists!$H$101</f>
        <v>0</v>
      </c>
      <c r="AF2363">
        <f>'Energy consumption (raw)'!AD2313*Lists!$H$101</f>
        <v>0</v>
      </c>
      <c r="AG2363">
        <f>'Energy consumption (raw)'!AE2313*Lists!$H$101</f>
        <v>0</v>
      </c>
      <c r="AH2363">
        <f>'Energy consumption (raw)'!AF2313*Lists!$H$100</f>
        <v>0</v>
      </c>
      <c r="AI2363" s="167">
        <f t="shared" si="157"/>
        <v>3793.8049600000004</v>
      </c>
      <c r="AJ2363" s="179">
        <f>'Energy consumption (raw)'!AG2313</f>
        <v>3793.8049600000004</v>
      </c>
      <c r="AK2363" s="179">
        <f>'Energy consumption (raw)'!AH2313</f>
        <v>1558</v>
      </c>
      <c r="AL2363">
        <f>IF(ROUND(AI2363,-3)=ROUND('Energy consumption (raw)'!AG2313,-3),1,0)</f>
        <v>1</v>
      </c>
      <c r="AM2363" s="179" t="str">
        <f>'Energy consumption (raw)'!AJ2313</f>
        <v>51. Long An</v>
      </c>
      <c r="AN2363">
        <f>VLOOKUP(AM2363,Lists!$F$9:$G$71,2,FALSE)</f>
        <v>1</v>
      </c>
    </row>
    <row r="2364" spans="2:40" x14ac:dyDescent="0.25">
      <c r="B2364" s="65" t="str">
        <f t="shared" si="155"/>
        <v>Industry2212</v>
      </c>
      <c r="C2364" s="179">
        <f>'Energy consumption (raw)'!B2314</f>
        <v>2212</v>
      </c>
      <c r="D2364" s="179">
        <f>'Energy consumption (raw)'!C2314</f>
        <v>0</v>
      </c>
      <c r="E2364" s="179">
        <f>'Energy consumption (raw)'!D2314</f>
        <v>0</v>
      </c>
      <c r="F2364" s="179" t="str">
        <f>'Energy consumption (raw)'!E2314</f>
        <v>Công nghiệp</v>
      </c>
      <c r="G2364" s="179" t="str">
        <f>'Energy consumption (raw)'!F2314</f>
        <v>Sản xuất sản phẩm bằng kim loại</v>
      </c>
      <c r="H2364" s="179" t="str">
        <f>'Energy consumption (raw)'!G2314</f>
        <v>Industry</v>
      </c>
      <c r="I2364" s="179" t="str">
        <f>'Energy consumption (raw)'!I2314</f>
        <v>25 Manufacture of fabricated metal products, except machinery and equipment</v>
      </c>
      <c r="J2364" s="179" t="str">
        <f>INDEX(Sector!$E$6:$E$46,MATCH('Energy consumption (toe)'!I2364,Sector!$B$6:$B$46,FALSE))</f>
        <v>Manufacture of fabricated metal products, except machinery and equipment</v>
      </c>
      <c r="K2364" s="179">
        <f>IFERROR('Energy consumption (raw)'!J2314*Lists!$H$84,)</f>
        <v>0</v>
      </c>
      <c r="L2364" s="179">
        <f>'Energy consumption (raw)'!K2314*Lists!$H$84</f>
        <v>1814.7531600000002</v>
      </c>
      <c r="M2364" s="179">
        <f>'Energy consumption (raw)'!L2314*Lists!$H$84</f>
        <v>0</v>
      </c>
      <c r="N2364" s="179">
        <f>'Energy consumption (raw)'!M2314*Lists!$H$84</f>
        <v>0</v>
      </c>
      <c r="O2364" s="178">
        <f t="shared" si="156"/>
        <v>1814.7531600000002</v>
      </c>
      <c r="P2364">
        <f>'Energy consumption (raw)'!N2314*Lists!$H$85</f>
        <v>0</v>
      </c>
      <c r="Q2364">
        <f>'Energy consumption (raw)'!O2314*Lists!$H$86</f>
        <v>0</v>
      </c>
      <c r="R2364">
        <f>'Energy consumption (raw)'!P2314*Lists!$H$87</f>
        <v>0</v>
      </c>
      <c r="S2364">
        <f>'Energy consumption (raw)'!Q2314*Lists!$H$88</f>
        <v>0</v>
      </c>
      <c r="T2364">
        <f>'Energy consumption (raw)'!R2314*Lists!$H$89</f>
        <v>0</v>
      </c>
      <c r="U2364">
        <f>'Energy consumption (raw)'!S2314*Lists!$H$90</f>
        <v>0</v>
      </c>
      <c r="V2364">
        <f>'Energy consumption (raw)'!T2314*Lists!$H$91</f>
        <v>0</v>
      </c>
      <c r="W2364">
        <f>'Energy consumption (raw)'!U2314*Lists!$H$92</f>
        <v>0</v>
      </c>
      <c r="X2364">
        <f>'Energy consumption (raw)'!V2314*Lists!$H$93</f>
        <v>0</v>
      </c>
      <c r="Y2364">
        <f>'Energy consumption (raw)'!W2314*Lists!$H$94</f>
        <v>0</v>
      </c>
      <c r="Z2364">
        <f>'Energy consumption (raw)'!X2314*Lists!$H$96*1000000</f>
        <v>0</v>
      </c>
      <c r="AA2364">
        <f>'Energy consumption (raw)'!Y2314*Lists!$H$97</f>
        <v>0</v>
      </c>
      <c r="AB2364">
        <f>'Energy consumption (raw)'!Z2314*Lists!$H$96</f>
        <v>0</v>
      </c>
      <c r="AC2364">
        <f>'Energy consumption (raw)'!AA2314*Lists!$H$98</f>
        <v>0</v>
      </c>
      <c r="AD2364">
        <f>'Energy consumption (raw)'!AB2314*Lists!$H$99</f>
        <v>0</v>
      </c>
      <c r="AE2364">
        <f>'Energy consumption (raw)'!AC2314*Lists!$H$101</f>
        <v>0</v>
      </c>
      <c r="AF2364">
        <f>'Energy consumption (raw)'!AD2314*Lists!$H$101</f>
        <v>0</v>
      </c>
      <c r="AG2364">
        <f>'Energy consumption (raw)'!AE2314*Lists!$H$101</f>
        <v>0</v>
      </c>
      <c r="AH2364">
        <f>'Energy consumption (raw)'!AF2314*Lists!$H$100</f>
        <v>0</v>
      </c>
      <c r="AI2364" s="167">
        <f t="shared" si="157"/>
        <v>1814.7531600000002</v>
      </c>
      <c r="AJ2364" s="179">
        <f>'Energy consumption (raw)'!AG2314</f>
        <v>1814.7531600000002</v>
      </c>
      <c r="AK2364" s="179">
        <f>'Energy consumption (raw)'!AH2314</f>
        <v>1545</v>
      </c>
      <c r="AL2364">
        <f>IF(ROUND(AI2364,-3)=ROUND('Energy consumption (raw)'!AG2314,-3),1,0)</f>
        <v>1</v>
      </c>
      <c r="AM2364" s="179" t="str">
        <f>'Energy consumption (raw)'!AJ2314</f>
        <v>51. Long An</v>
      </c>
      <c r="AN2364">
        <f>VLOOKUP(AM2364,Lists!$F$9:$G$71,2,FALSE)</f>
        <v>1</v>
      </c>
    </row>
    <row r="2365" spans="2:40" x14ac:dyDescent="0.25">
      <c r="B2365" s="65" t="str">
        <f t="shared" ref="B2365:B2428" si="158">H2365&amp;C2365</f>
        <v>Industry2213</v>
      </c>
      <c r="C2365" s="179">
        <f>'Energy consumption (raw)'!B2315</f>
        <v>2213</v>
      </c>
      <c r="D2365" s="179">
        <f>'Energy consumption (raw)'!C2315</f>
        <v>0</v>
      </c>
      <c r="E2365" s="179">
        <f>'Energy consumption (raw)'!D2315</f>
        <v>0</v>
      </c>
      <c r="F2365" s="179" t="str">
        <f>'Energy consumption (raw)'!E2315</f>
        <v>Công nghiệp</v>
      </c>
      <c r="G2365" s="179" t="str">
        <f>'Energy consumption (raw)'!F2315</f>
        <v>Chế biến, bảo quản thuỷ sản và các sản phẩm từ thuỷ sản</v>
      </c>
      <c r="H2365" s="179" t="str">
        <f>'Energy consumption (raw)'!G2315</f>
        <v>Industry</v>
      </c>
      <c r="I2365" s="179" t="str">
        <f>'Energy consumption (raw)'!I2315</f>
        <v>10 Manufacture of food products</v>
      </c>
      <c r="J2365" s="179" t="str">
        <f>INDEX(Sector!$E$6:$E$46,MATCH('Energy consumption (toe)'!I2365,Sector!$B$6:$B$46,FALSE))</f>
        <v>Manufacture of food products</v>
      </c>
      <c r="K2365" s="179">
        <f>IFERROR('Energy consumption (raw)'!J2315*Lists!$H$84,)</f>
        <v>0</v>
      </c>
      <c r="L2365" s="179">
        <f>'Energy consumption (raw)'!K2315*Lists!$H$84</f>
        <v>1681.4225300000001</v>
      </c>
      <c r="M2365" s="179">
        <f>'Energy consumption (raw)'!L2315*Lists!$H$84</f>
        <v>0</v>
      </c>
      <c r="N2365" s="179">
        <f>'Energy consumption (raw)'!M2315*Lists!$H$84</f>
        <v>0</v>
      </c>
      <c r="O2365" s="178">
        <f t="shared" ref="O2365:O2428" si="159">IF(L2365=0,K2365,L2365)</f>
        <v>1681.4225300000001</v>
      </c>
      <c r="P2365">
        <f>'Energy consumption (raw)'!N2315*Lists!$H$85</f>
        <v>0</v>
      </c>
      <c r="Q2365">
        <f>'Energy consumption (raw)'!O2315*Lists!$H$86</f>
        <v>0</v>
      </c>
      <c r="R2365">
        <f>'Energy consumption (raw)'!P2315*Lists!$H$87</f>
        <v>0</v>
      </c>
      <c r="S2365">
        <f>'Energy consumption (raw)'!Q2315*Lists!$H$88</f>
        <v>0</v>
      </c>
      <c r="T2365">
        <f>'Energy consumption (raw)'!R2315*Lists!$H$89</f>
        <v>0</v>
      </c>
      <c r="U2365">
        <f>'Energy consumption (raw)'!S2315*Lists!$H$90</f>
        <v>0</v>
      </c>
      <c r="V2365">
        <f>'Energy consumption (raw)'!T2315*Lists!$H$91</f>
        <v>0</v>
      </c>
      <c r="W2365">
        <f>'Energy consumption (raw)'!U2315*Lists!$H$92</f>
        <v>0</v>
      </c>
      <c r="X2365">
        <f>'Energy consumption (raw)'!V2315*Lists!$H$93</f>
        <v>0</v>
      </c>
      <c r="Y2365">
        <f>'Energy consumption (raw)'!W2315*Lists!$H$94</f>
        <v>0</v>
      </c>
      <c r="Z2365">
        <f>'Energy consumption (raw)'!X2315*Lists!$H$96*1000000</f>
        <v>0</v>
      </c>
      <c r="AA2365">
        <f>'Energy consumption (raw)'!Y2315*Lists!$H$97</f>
        <v>0</v>
      </c>
      <c r="AB2365">
        <f>'Energy consumption (raw)'!Z2315*Lists!$H$96</f>
        <v>0</v>
      </c>
      <c r="AC2365">
        <f>'Energy consumption (raw)'!AA2315*Lists!$H$98</f>
        <v>0</v>
      </c>
      <c r="AD2365">
        <f>'Energy consumption (raw)'!AB2315*Lists!$H$99</f>
        <v>0</v>
      </c>
      <c r="AE2365">
        <f>'Energy consumption (raw)'!AC2315*Lists!$H$101</f>
        <v>0</v>
      </c>
      <c r="AF2365">
        <f>'Energy consumption (raw)'!AD2315*Lists!$H$101</f>
        <v>0</v>
      </c>
      <c r="AG2365">
        <f>'Energy consumption (raw)'!AE2315*Lists!$H$101</f>
        <v>0</v>
      </c>
      <c r="AH2365">
        <f>'Energy consumption (raw)'!AF2315*Lists!$H$100</f>
        <v>0</v>
      </c>
      <c r="AI2365" s="167">
        <f t="shared" ref="AI2365:AI2428" si="160">IF(SUM(O2365:AH2365)=0,AJ2365,SUM(O2365:AH2365))</f>
        <v>1681.4225300000001</v>
      </c>
      <c r="AJ2365" s="179">
        <f>'Energy consumption (raw)'!AG2315</f>
        <v>1681.4225300000001</v>
      </c>
      <c r="AK2365" s="179">
        <f>'Energy consumption (raw)'!AH2315</f>
        <v>1543</v>
      </c>
      <c r="AL2365">
        <f>IF(ROUND(AI2365,-3)=ROUND('Energy consumption (raw)'!AG2315,-3),1,0)</f>
        <v>1</v>
      </c>
      <c r="AM2365" s="179" t="str">
        <f>'Energy consumption (raw)'!AJ2315</f>
        <v>51. Long An</v>
      </c>
      <c r="AN2365">
        <f>VLOOKUP(AM2365,Lists!$F$9:$G$71,2,FALSE)</f>
        <v>1</v>
      </c>
    </row>
    <row r="2366" spans="2:40" x14ac:dyDescent="0.25">
      <c r="B2366" s="65" t="str">
        <f t="shared" si="158"/>
        <v>Industry2214</v>
      </c>
      <c r="C2366" s="179">
        <f>'Energy consumption (raw)'!B2316</f>
        <v>2214</v>
      </c>
      <c r="D2366" s="179">
        <f>'Energy consumption (raw)'!C2316</f>
        <v>0</v>
      </c>
      <c r="E2366" s="179">
        <f>'Energy consumption (raw)'!D2316</f>
        <v>0</v>
      </c>
      <c r="F2366" s="179" t="str">
        <f>'Energy consumption (raw)'!E2316</f>
        <v>Công nghiệp</v>
      </c>
      <c r="G2366" s="179" t="str">
        <f>'Energy consumption (raw)'!F2316</f>
        <v>Sản xuất giày dép</v>
      </c>
      <c r="H2366" s="179" t="str">
        <f>'Energy consumption (raw)'!G2316</f>
        <v>Industry</v>
      </c>
      <c r="I2366" s="179" t="str">
        <f>'Energy consumption (raw)'!I2316</f>
        <v>14 Manufacture of wearing apparel</v>
      </c>
      <c r="J2366" s="179" t="str">
        <f>INDEX(Sector!$E$6:$E$46,MATCH('Energy consumption (toe)'!I2366,Sector!$B$6:$B$46,FALSE))</f>
        <v>Manufacture of wearing apparel</v>
      </c>
      <c r="K2366" s="179">
        <f>IFERROR('Energy consumption (raw)'!J2316*Lists!$H$84,)</f>
        <v>0</v>
      </c>
      <c r="L2366" s="179">
        <f>'Energy consumption (raw)'!K2316*Lists!$H$84</f>
        <v>3017.2284900000004</v>
      </c>
      <c r="M2366" s="179">
        <f>'Energy consumption (raw)'!L2316*Lists!$H$84</f>
        <v>0</v>
      </c>
      <c r="N2366" s="179">
        <f>'Energy consumption (raw)'!M2316*Lists!$H$84</f>
        <v>0</v>
      </c>
      <c r="O2366" s="178">
        <f t="shared" si="159"/>
        <v>3017.2284900000004</v>
      </c>
      <c r="P2366">
        <f>'Energy consumption (raw)'!N2316*Lists!$H$85</f>
        <v>0</v>
      </c>
      <c r="Q2366">
        <f>'Energy consumption (raw)'!O2316*Lists!$H$86</f>
        <v>0</v>
      </c>
      <c r="R2366">
        <f>'Energy consumption (raw)'!P2316*Lists!$H$87</f>
        <v>0</v>
      </c>
      <c r="S2366">
        <f>'Energy consumption (raw)'!Q2316*Lists!$H$88</f>
        <v>0</v>
      </c>
      <c r="T2366">
        <f>'Energy consumption (raw)'!R2316*Lists!$H$89</f>
        <v>0</v>
      </c>
      <c r="U2366">
        <f>'Energy consumption (raw)'!S2316*Lists!$H$90</f>
        <v>0</v>
      </c>
      <c r="V2366">
        <f>'Energy consumption (raw)'!T2316*Lists!$H$91</f>
        <v>0</v>
      </c>
      <c r="W2366">
        <f>'Energy consumption (raw)'!U2316*Lists!$H$92</f>
        <v>0</v>
      </c>
      <c r="X2366">
        <f>'Energy consumption (raw)'!V2316*Lists!$H$93</f>
        <v>0</v>
      </c>
      <c r="Y2366">
        <f>'Energy consumption (raw)'!W2316*Lists!$H$94</f>
        <v>0</v>
      </c>
      <c r="Z2366">
        <f>'Energy consumption (raw)'!X2316*Lists!$H$96*1000000</f>
        <v>0</v>
      </c>
      <c r="AA2366">
        <f>'Energy consumption (raw)'!Y2316*Lists!$H$97</f>
        <v>0</v>
      </c>
      <c r="AB2366">
        <f>'Energy consumption (raw)'!Z2316*Lists!$H$96</f>
        <v>0</v>
      </c>
      <c r="AC2366">
        <f>'Energy consumption (raw)'!AA2316*Lists!$H$98</f>
        <v>0</v>
      </c>
      <c r="AD2366">
        <f>'Energy consumption (raw)'!AB2316*Lists!$H$99</f>
        <v>0</v>
      </c>
      <c r="AE2366">
        <f>'Energy consumption (raw)'!AC2316*Lists!$H$101</f>
        <v>0</v>
      </c>
      <c r="AF2366">
        <f>'Energy consumption (raw)'!AD2316*Lists!$H$101</f>
        <v>0</v>
      </c>
      <c r="AG2366">
        <f>'Energy consumption (raw)'!AE2316*Lists!$H$101</f>
        <v>0</v>
      </c>
      <c r="AH2366">
        <f>'Energy consumption (raw)'!AF2316*Lists!$H$100</f>
        <v>0</v>
      </c>
      <c r="AI2366" s="167">
        <f t="shared" si="160"/>
        <v>3017.2284900000004</v>
      </c>
      <c r="AJ2366" s="179">
        <f>'Energy consumption (raw)'!AG2316</f>
        <v>3017.2284900000004</v>
      </c>
      <c r="AK2366" s="179">
        <f>'Energy consumption (raw)'!AH2316</f>
        <v>1538</v>
      </c>
      <c r="AL2366">
        <f>IF(ROUND(AI2366,-3)=ROUND('Energy consumption (raw)'!AG2316,-3),1,0)</f>
        <v>1</v>
      </c>
      <c r="AM2366" s="179" t="str">
        <f>'Energy consumption (raw)'!AJ2316</f>
        <v>51. Long An</v>
      </c>
      <c r="AN2366">
        <f>VLOOKUP(AM2366,Lists!$F$9:$G$71,2,FALSE)</f>
        <v>1</v>
      </c>
    </row>
    <row r="2367" spans="2:40" x14ac:dyDescent="0.25">
      <c r="B2367" s="65" t="str">
        <f t="shared" si="158"/>
        <v>Industry2215</v>
      </c>
      <c r="C2367" s="179">
        <f>'Energy consumption (raw)'!B2317</f>
        <v>2215</v>
      </c>
      <c r="D2367" s="179">
        <f>'Energy consumption (raw)'!C2317</f>
        <v>0</v>
      </c>
      <c r="E2367" s="179">
        <f>'Energy consumption (raw)'!D2317</f>
        <v>0</v>
      </c>
      <c r="F2367" s="179" t="str">
        <f>'Energy consumption (raw)'!E2317</f>
        <v>Công nghiệp</v>
      </c>
      <c r="G2367" s="179" t="str">
        <f>'Energy consumption (raw)'!F2317</f>
        <v>Gia công cơ khí, xử lý và tráng phủ kim loại</v>
      </c>
      <c r="H2367" s="179" t="str">
        <f>'Energy consumption (raw)'!G2317</f>
        <v>Industry</v>
      </c>
      <c r="I2367" s="179" t="str">
        <f>'Energy consumption (raw)'!I2317</f>
        <v>24 Manufacture of basic metals</v>
      </c>
      <c r="J2367" s="179" t="str">
        <f>INDEX(Sector!$E$6:$E$46,MATCH('Energy consumption (toe)'!I2367,Sector!$B$6:$B$46,FALSE))</f>
        <v>Manufacture of basic metals</v>
      </c>
      <c r="K2367" s="179">
        <f>IFERROR('Energy consumption (raw)'!J2317*Lists!$H$84,)</f>
        <v>1227.9348300000001</v>
      </c>
      <c r="L2367" s="179">
        <f>'Energy consumption (raw)'!K2317*Lists!$H$84</f>
        <v>1227.9348300000001</v>
      </c>
      <c r="M2367" s="179">
        <f>'Energy consumption (raw)'!L2317*Lists!$H$84</f>
        <v>0</v>
      </c>
      <c r="N2367" s="179">
        <f>'Energy consumption (raw)'!M2317*Lists!$H$84</f>
        <v>0</v>
      </c>
      <c r="O2367" s="178">
        <f t="shared" si="159"/>
        <v>1227.9348300000001</v>
      </c>
      <c r="P2367">
        <f>'Energy consumption (raw)'!N2317*Lists!$H$85</f>
        <v>0</v>
      </c>
      <c r="Q2367">
        <f>'Energy consumption (raw)'!O2317*Lists!$H$86</f>
        <v>0</v>
      </c>
      <c r="R2367">
        <f>'Energy consumption (raw)'!P2317*Lists!$H$87</f>
        <v>0</v>
      </c>
      <c r="S2367">
        <f>'Energy consumption (raw)'!Q2317*Lists!$H$88</f>
        <v>0</v>
      </c>
      <c r="T2367">
        <f>'Energy consumption (raw)'!R2317*Lists!$H$89</f>
        <v>0</v>
      </c>
      <c r="U2367">
        <f>'Energy consumption (raw)'!S2317*Lists!$H$90</f>
        <v>0</v>
      </c>
      <c r="V2367">
        <f>'Energy consumption (raw)'!T2317*Lists!$H$91</f>
        <v>0</v>
      </c>
      <c r="W2367">
        <f>'Energy consumption (raw)'!U2317*Lists!$H$92</f>
        <v>0</v>
      </c>
      <c r="X2367">
        <f>'Energy consumption (raw)'!V2317*Lists!$H$93</f>
        <v>0</v>
      </c>
      <c r="Y2367">
        <f>'Energy consumption (raw)'!W2317*Lists!$H$94</f>
        <v>0</v>
      </c>
      <c r="Z2367">
        <f>'Energy consumption (raw)'!X2317*Lists!$H$96*1000000</f>
        <v>0</v>
      </c>
      <c r="AA2367">
        <f>'Energy consumption (raw)'!Y2317*Lists!$H$97</f>
        <v>0</v>
      </c>
      <c r="AB2367">
        <f>'Energy consumption (raw)'!Z2317*Lists!$H$96</f>
        <v>0</v>
      </c>
      <c r="AC2367">
        <f>'Energy consumption (raw)'!AA2317*Lists!$H$98</f>
        <v>0</v>
      </c>
      <c r="AD2367">
        <f>'Energy consumption (raw)'!AB2317*Lists!$H$99</f>
        <v>0</v>
      </c>
      <c r="AE2367">
        <f>'Energy consumption (raw)'!AC2317*Lists!$H$101</f>
        <v>0</v>
      </c>
      <c r="AF2367">
        <f>'Energy consumption (raw)'!AD2317*Lists!$H$101</f>
        <v>0</v>
      </c>
      <c r="AG2367">
        <f>'Energy consumption (raw)'!AE2317*Lists!$H$101</f>
        <v>0</v>
      </c>
      <c r="AH2367">
        <f>'Energy consumption (raw)'!AF2317*Lists!$H$100</f>
        <v>0</v>
      </c>
      <c r="AI2367" s="167">
        <f t="shared" si="160"/>
        <v>1227.9348300000001</v>
      </c>
      <c r="AJ2367" s="179">
        <f>'Energy consumption (raw)'!AG2317</f>
        <v>1227.9348300000001</v>
      </c>
      <c r="AK2367" s="179">
        <f>'Energy consumption (raw)'!AH2317</f>
        <v>1521</v>
      </c>
      <c r="AL2367">
        <f>IF(ROUND(AI2367,-3)=ROUND('Energy consumption (raw)'!AG2317,-3),1,0)</f>
        <v>1</v>
      </c>
      <c r="AM2367" s="179" t="str">
        <f>'Energy consumption (raw)'!AJ2317</f>
        <v>51. Long An</v>
      </c>
      <c r="AN2367">
        <f>VLOOKUP(AM2367,Lists!$F$9:$G$71,2,FALSE)</f>
        <v>1</v>
      </c>
    </row>
    <row r="2368" spans="2:40" x14ac:dyDescent="0.25">
      <c r="B2368" s="65" t="str">
        <f t="shared" si="158"/>
        <v>Industry2216</v>
      </c>
      <c r="C2368" s="179">
        <f>'Energy consumption (raw)'!B2318</f>
        <v>2216</v>
      </c>
      <c r="D2368" s="179">
        <f>'Energy consumption (raw)'!C2318</f>
        <v>0</v>
      </c>
      <c r="E2368" s="179">
        <f>'Energy consumption (raw)'!D2318</f>
        <v>0</v>
      </c>
      <c r="F2368" s="179" t="str">
        <f>'Energy consumption (raw)'!E2318</f>
        <v>Công nghiệp</v>
      </c>
      <c r="G2368" s="179" t="str">
        <f>'Energy consumption (raw)'!F2318</f>
        <v>Chế biến lương thực</v>
      </c>
      <c r="H2368" s="179" t="str">
        <f>'Energy consumption (raw)'!G2318</f>
        <v>Industry</v>
      </c>
      <c r="I2368" s="179" t="str">
        <f>'Energy consumption (raw)'!I2318</f>
        <v>10 Manufacture of food products</v>
      </c>
      <c r="J2368" s="179" t="str">
        <f>INDEX(Sector!$E$6:$E$46,MATCH('Energy consumption (toe)'!I2368,Sector!$B$6:$B$46,FALSE))</f>
        <v>Manufacture of food products</v>
      </c>
      <c r="K2368" s="179">
        <f>IFERROR('Energy consumption (raw)'!J2318*Lists!$H$84,)</f>
        <v>0</v>
      </c>
      <c r="L2368" s="179">
        <f>'Energy consumption (raw)'!K2318*Lists!$H$84</f>
        <v>1812.5621000000001</v>
      </c>
      <c r="M2368" s="179">
        <f>'Energy consumption (raw)'!L2318*Lists!$H$84</f>
        <v>0</v>
      </c>
      <c r="N2368" s="179">
        <f>'Energy consumption (raw)'!M2318*Lists!$H$84</f>
        <v>0</v>
      </c>
      <c r="O2368" s="178">
        <f t="shared" si="159"/>
        <v>1812.5621000000001</v>
      </c>
      <c r="P2368">
        <f>'Energy consumption (raw)'!N2318*Lists!$H$85</f>
        <v>0</v>
      </c>
      <c r="Q2368">
        <f>'Energy consumption (raw)'!O2318*Lists!$H$86</f>
        <v>0</v>
      </c>
      <c r="R2368">
        <f>'Energy consumption (raw)'!P2318*Lists!$H$87</f>
        <v>0</v>
      </c>
      <c r="S2368">
        <f>'Energy consumption (raw)'!Q2318*Lists!$H$88</f>
        <v>0</v>
      </c>
      <c r="T2368">
        <f>'Energy consumption (raw)'!R2318*Lists!$H$89</f>
        <v>0</v>
      </c>
      <c r="U2368">
        <f>'Energy consumption (raw)'!S2318*Lists!$H$90</f>
        <v>0</v>
      </c>
      <c r="V2368">
        <f>'Energy consumption (raw)'!T2318*Lists!$H$91</f>
        <v>0</v>
      </c>
      <c r="W2368">
        <f>'Energy consumption (raw)'!U2318*Lists!$H$92</f>
        <v>0</v>
      </c>
      <c r="X2368">
        <f>'Energy consumption (raw)'!V2318*Lists!$H$93</f>
        <v>0</v>
      </c>
      <c r="Y2368">
        <f>'Energy consumption (raw)'!W2318*Lists!$H$94</f>
        <v>0</v>
      </c>
      <c r="Z2368">
        <f>'Energy consumption (raw)'!X2318*Lists!$H$96*1000000</f>
        <v>0</v>
      </c>
      <c r="AA2368">
        <f>'Energy consumption (raw)'!Y2318*Lists!$H$97</f>
        <v>0</v>
      </c>
      <c r="AB2368">
        <f>'Energy consumption (raw)'!Z2318*Lists!$H$96</f>
        <v>0</v>
      </c>
      <c r="AC2368">
        <f>'Energy consumption (raw)'!AA2318*Lists!$H$98</f>
        <v>0</v>
      </c>
      <c r="AD2368">
        <f>'Energy consumption (raw)'!AB2318*Lists!$H$99</f>
        <v>0</v>
      </c>
      <c r="AE2368">
        <f>'Energy consumption (raw)'!AC2318*Lists!$H$101</f>
        <v>0</v>
      </c>
      <c r="AF2368">
        <f>'Energy consumption (raw)'!AD2318*Lists!$H$101</f>
        <v>0</v>
      </c>
      <c r="AG2368">
        <f>'Energy consumption (raw)'!AE2318*Lists!$H$101</f>
        <v>0</v>
      </c>
      <c r="AH2368">
        <f>'Energy consumption (raw)'!AF2318*Lists!$H$100</f>
        <v>0</v>
      </c>
      <c r="AI2368" s="167">
        <f t="shared" si="160"/>
        <v>1812.5621000000001</v>
      </c>
      <c r="AJ2368" s="179">
        <f>'Energy consumption (raw)'!AG2318</f>
        <v>1812.5621000000001</v>
      </c>
      <c r="AK2368" s="179">
        <f>'Energy consumption (raw)'!AH2318</f>
        <v>1504</v>
      </c>
      <c r="AL2368">
        <f>IF(ROUND(AI2368,-3)=ROUND('Energy consumption (raw)'!AG2318,-3),1,0)</f>
        <v>1</v>
      </c>
      <c r="AM2368" s="179" t="str">
        <f>'Energy consumption (raw)'!AJ2318</f>
        <v>51. Long An</v>
      </c>
      <c r="AN2368">
        <f>VLOOKUP(AM2368,Lists!$F$9:$G$71,2,FALSE)</f>
        <v>1</v>
      </c>
    </row>
    <row r="2369" spans="2:40" x14ac:dyDescent="0.25">
      <c r="B2369" s="65" t="str">
        <f t="shared" si="158"/>
        <v>Industry2217</v>
      </c>
      <c r="C2369" s="179">
        <f>'Energy consumption (raw)'!B2319</f>
        <v>2217</v>
      </c>
      <c r="D2369" s="179">
        <f>'Energy consumption (raw)'!C2319</f>
        <v>0</v>
      </c>
      <c r="E2369" s="179">
        <f>'Energy consumption (raw)'!D2319</f>
        <v>0</v>
      </c>
      <c r="F2369" s="179" t="str">
        <f>'Energy consumption (raw)'!E2319</f>
        <v>Công nghiệp</v>
      </c>
      <c r="G2369" s="179" t="str">
        <f>'Energy consumption (raw)'!F2319</f>
        <v>Kinh doanh bất động sản, quyền sử dụng đất thuộc chủ sở hữu, chủ sử dụng hoặc đi thuê</v>
      </c>
      <c r="H2369" s="179" t="str">
        <f>'Energy consumption (raw)'!G2319</f>
        <v>Industry</v>
      </c>
      <c r="I2369" s="179" t="str">
        <f>'Energy consumption (raw)'!I2319</f>
        <v>99 Other non-industry</v>
      </c>
      <c r="J2369" s="179" t="str">
        <f>INDEX(Sector!$E$6:$E$46,MATCH('Energy consumption (toe)'!I2369,Sector!$B$6:$B$46,FALSE))</f>
        <v>Other non-industry</v>
      </c>
      <c r="K2369" s="179">
        <f>IFERROR('Energy consumption (raw)'!J2319*Lists!$H$84,)</f>
        <v>1463.9058200000002</v>
      </c>
      <c r="L2369" s="179">
        <f>'Energy consumption (raw)'!K2319*Lists!$H$84</f>
        <v>1463.9058200000002</v>
      </c>
      <c r="M2369" s="179">
        <f>'Energy consumption (raw)'!L2319*Lists!$H$84</f>
        <v>0</v>
      </c>
      <c r="N2369" s="179">
        <f>'Energy consumption (raw)'!M2319*Lists!$H$84</f>
        <v>0</v>
      </c>
      <c r="O2369" s="178">
        <f t="shared" si="159"/>
        <v>1463.9058200000002</v>
      </c>
      <c r="P2369">
        <f>'Energy consumption (raw)'!N2319*Lists!$H$85</f>
        <v>0</v>
      </c>
      <c r="Q2369">
        <f>'Energy consumption (raw)'!O2319*Lists!$H$86</f>
        <v>0</v>
      </c>
      <c r="R2369">
        <f>'Energy consumption (raw)'!P2319*Lists!$H$87</f>
        <v>0</v>
      </c>
      <c r="S2369">
        <f>'Energy consumption (raw)'!Q2319*Lists!$H$88</f>
        <v>0</v>
      </c>
      <c r="T2369">
        <f>'Energy consumption (raw)'!R2319*Lists!$H$89</f>
        <v>0</v>
      </c>
      <c r="U2369">
        <f>'Energy consumption (raw)'!S2319*Lists!$H$90</f>
        <v>0</v>
      </c>
      <c r="V2369">
        <f>'Energy consumption (raw)'!T2319*Lists!$H$91</f>
        <v>0</v>
      </c>
      <c r="W2369">
        <f>'Energy consumption (raw)'!U2319*Lists!$H$92</f>
        <v>0</v>
      </c>
      <c r="X2369">
        <f>'Energy consumption (raw)'!V2319*Lists!$H$93</f>
        <v>0</v>
      </c>
      <c r="Y2369">
        <f>'Energy consumption (raw)'!W2319*Lists!$H$94</f>
        <v>0</v>
      </c>
      <c r="Z2369">
        <f>'Energy consumption (raw)'!X2319*Lists!$H$96*1000000</f>
        <v>0</v>
      </c>
      <c r="AA2369">
        <f>'Energy consumption (raw)'!Y2319*Lists!$H$97</f>
        <v>0</v>
      </c>
      <c r="AB2369">
        <f>'Energy consumption (raw)'!Z2319*Lists!$H$96</f>
        <v>0</v>
      </c>
      <c r="AC2369">
        <f>'Energy consumption (raw)'!AA2319*Lists!$H$98</f>
        <v>0</v>
      </c>
      <c r="AD2369">
        <f>'Energy consumption (raw)'!AB2319*Lists!$H$99</f>
        <v>0</v>
      </c>
      <c r="AE2369">
        <f>'Energy consumption (raw)'!AC2319*Lists!$H$101</f>
        <v>0</v>
      </c>
      <c r="AF2369">
        <f>'Energy consumption (raw)'!AD2319*Lists!$H$101</f>
        <v>0</v>
      </c>
      <c r="AG2369">
        <f>'Energy consumption (raw)'!AE2319*Lists!$H$101</f>
        <v>0</v>
      </c>
      <c r="AH2369">
        <f>'Energy consumption (raw)'!AF2319*Lists!$H$100</f>
        <v>0</v>
      </c>
      <c r="AI2369" s="167">
        <f t="shared" si="160"/>
        <v>1463.9058200000002</v>
      </c>
      <c r="AJ2369" s="179">
        <f>'Energy consumption (raw)'!AG2319</f>
        <v>1463.9058200000002</v>
      </c>
      <c r="AK2369" s="179">
        <f>'Energy consumption (raw)'!AH2319</f>
        <v>1503</v>
      </c>
      <c r="AL2369">
        <f>IF(ROUND(AI2369,-3)=ROUND('Energy consumption (raw)'!AG2319,-3),1,0)</f>
        <v>1</v>
      </c>
      <c r="AM2369" s="179" t="str">
        <f>'Energy consumption (raw)'!AJ2319</f>
        <v>51. Long An</v>
      </c>
      <c r="AN2369">
        <f>VLOOKUP(AM2369,Lists!$F$9:$G$71,2,FALSE)</f>
        <v>1</v>
      </c>
    </row>
    <row r="2370" spans="2:40" x14ac:dyDescent="0.25">
      <c r="B2370" s="65" t="str">
        <f t="shared" si="158"/>
        <v>Industry2218</v>
      </c>
      <c r="C2370" s="179">
        <f>'Energy consumption (raw)'!B2320</f>
        <v>2218</v>
      </c>
      <c r="D2370" s="179">
        <f>'Energy consumption (raw)'!C2320</f>
        <v>0</v>
      </c>
      <c r="E2370" s="179">
        <f>'Energy consumption (raw)'!D2320</f>
        <v>0</v>
      </c>
      <c r="F2370" s="179" t="str">
        <f>'Energy consumption (raw)'!E2320</f>
        <v>Công nghiệp</v>
      </c>
      <c r="G2370" s="179" t="str">
        <f>'Energy consumption (raw)'!F2320</f>
        <v>Sản xuất sản phẩm từ cao su và plastic</v>
      </c>
      <c r="H2370" s="179" t="str">
        <f>'Energy consumption (raw)'!G2320</f>
        <v>Industry</v>
      </c>
      <c r="I2370" s="179" t="str">
        <f>'Energy consumption (raw)'!I2320</f>
        <v>22 Manufacture of rubber and plastics products</v>
      </c>
      <c r="J2370" s="179" t="str">
        <f>INDEX(Sector!$E$6:$E$46,MATCH('Energy consumption (toe)'!I2370,Sector!$B$6:$B$46,FALSE))</f>
        <v>Manufacture of rubber and plastics products</v>
      </c>
      <c r="K2370" s="179">
        <f>IFERROR('Energy consumption (raw)'!J2320*Lists!$H$84,)</f>
        <v>1341.9327501</v>
      </c>
      <c r="L2370" s="179">
        <f>'Energy consumption (raw)'!K2320*Lists!$H$84</f>
        <v>1330.01971</v>
      </c>
      <c r="M2370" s="179">
        <f>'Energy consumption (raw)'!L2320*Lists!$H$84</f>
        <v>0</v>
      </c>
      <c r="N2370" s="179">
        <f>'Energy consumption (raw)'!M2320*Lists!$H$84</f>
        <v>0</v>
      </c>
      <c r="O2370" s="178">
        <f t="shared" si="159"/>
        <v>1330.01971</v>
      </c>
      <c r="P2370">
        <f>'Energy consumption (raw)'!N2320*Lists!$H$85</f>
        <v>0</v>
      </c>
      <c r="Q2370">
        <f>'Energy consumption (raw)'!O2320*Lists!$H$86</f>
        <v>0</v>
      </c>
      <c r="R2370">
        <f>'Energy consumption (raw)'!P2320*Lists!$H$87</f>
        <v>0</v>
      </c>
      <c r="S2370">
        <f>'Energy consumption (raw)'!Q2320*Lists!$H$88</f>
        <v>0</v>
      </c>
      <c r="T2370">
        <f>'Energy consumption (raw)'!R2320*Lists!$H$89</f>
        <v>0</v>
      </c>
      <c r="U2370">
        <f>'Energy consumption (raw)'!S2320*Lists!$H$90</f>
        <v>0</v>
      </c>
      <c r="V2370">
        <f>'Energy consumption (raw)'!T2320*Lists!$H$91</f>
        <v>0</v>
      </c>
      <c r="W2370">
        <f>'Energy consumption (raw)'!U2320*Lists!$H$92</f>
        <v>0</v>
      </c>
      <c r="X2370">
        <f>'Energy consumption (raw)'!V2320*Lists!$H$93</f>
        <v>0</v>
      </c>
      <c r="Y2370">
        <f>'Energy consumption (raw)'!W2320*Lists!$H$94</f>
        <v>0</v>
      </c>
      <c r="Z2370">
        <f>'Energy consumption (raw)'!X2320*Lists!$H$96*1000000</f>
        <v>0</v>
      </c>
      <c r="AA2370">
        <f>'Energy consumption (raw)'!Y2320*Lists!$H$97</f>
        <v>0</v>
      </c>
      <c r="AB2370">
        <f>'Energy consumption (raw)'!Z2320*Lists!$H$96</f>
        <v>0</v>
      </c>
      <c r="AC2370">
        <f>'Energy consumption (raw)'!AA2320*Lists!$H$98</f>
        <v>0</v>
      </c>
      <c r="AD2370">
        <f>'Energy consumption (raw)'!AB2320*Lists!$H$99</f>
        <v>0</v>
      </c>
      <c r="AE2370">
        <f>'Energy consumption (raw)'!AC2320*Lists!$H$101</f>
        <v>0</v>
      </c>
      <c r="AF2370">
        <f>'Energy consumption (raw)'!AD2320*Lists!$H$101</f>
        <v>0</v>
      </c>
      <c r="AG2370">
        <f>'Energy consumption (raw)'!AE2320*Lists!$H$101</f>
        <v>0</v>
      </c>
      <c r="AH2370">
        <f>'Energy consumption (raw)'!AF2320*Lists!$H$100</f>
        <v>0</v>
      </c>
      <c r="AI2370" s="167">
        <f t="shared" si="160"/>
        <v>1330.01971</v>
      </c>
      <c r="AJ2370" s="179">
        <f>'Energy consumption (raw)'!AG2320</f>
        <v>1330.01971</v>
      </c>
      <c r="AK2370" s="179">
        <f>'Energy consumption (raw)'!AH2320</f>
        <v>1472</v>
      </c>
      <c r="AL2370">
        <f>IF(ROUND(AI2370,-3)=ROUND('Energy consumption (raw)'!AG2320,-3),1,0)</f>
        <v>1</v>
      </c>
      <c r="AM2370" s="179" t="str">
        <f>'Energy consumption (raw)'!AJ2320</f>
        <v>51. Long An</v>
      </c>
      <c r="AN2370">
        <f>VLOOKUP(AM2370,Lists!$F$9:$G$71,2,FALSE)</f>
        <v>1</v>
      </c>
    </row>
    <row r="2371" spans="2:40" x14ac:dyDescent="0.25">
      <c r="B2371" s="65" t="str">
        <f t="shared" si="158"/>
        <v>Industry2219</v>
      </c>
      <c r="C2371" s="179">
        <f>'Energy consumption (raw)'!B2321</f>
        <v>2219</v>
      </c>
      <c r="D2371" s="179">
        <f>'Energy consumption (raw)'!C2321</f>
        <v>0</v>
      </c>
      <c r="E2371" s="179">
        <f>'Energy consumption (raw)'!D2321</f>
        <v>0</v>
      </c>
      <c r="F2371" s="179" t="str">
        <f>'Energy consumption (raw)'!E2321</f>
        <v>Công nghiệp</v>
      </c>
      <c r="G2371" s="179" t="str">
        <f>'Energy consumption (raw)'!F2321</f>
        <v>Sản xuất sắt, thép gang</v>
      </c>
      <c r="H2371" s="179" t="str">
        <f>'Energy consumption (raw)'!G2321</f>
        <v>Industry</v>
      </c>
      <c r="I2371" s="179" t="str">
        <f>'Energy consumption (raw)'!I2321</f>
        <v>24 Manufacture of basic metals</v>
      </c>
      <c r="J2371" s="179" t="str">
        <f>INDEX(Sector!$E$6:$E$46,MATCH('Energy consumption (toe)'!I2371,Sector!$B$6:$B$46,FALSE))</f>
        <v>Manufacture of basic metals</v>
      </c>
      <c r="K2371" s="179">
        <f>IFERROR('Energy consumption (raw)'!J2321*Lists!$H$84,)</f>
        <v>1292.95685</v>
      </c>
      <c r="L2371" s="179">
        <f>'Energy consumption (raw)'!K2321*Lists!$H$84</f>
        <v>1292.95685</v>
      </c>
      <c r="M2371" s="179">
        <f>'Energy consumption (raw)'!L2321*Lists!$H$84</f>
        <v>0</v>
      </c>
      <c r="N2371" s="179">
        <f>'Energy consumption (raw)'!M2321*Lists!$H$84</f>
        <v>0</v>
      </c>
      <c r="O2371" s="178">
        <f t="shared" si="159"/>
        <v>1292.95685</v>
      </c>
      <c r="P2371">
        <f>'Energy consumption (raw)'!N2321*Lists!$H$85</f>
        <v>0</v>
      </c>
      <c r="Q2371">
        <f>'Energy consumption (raw)'!O2321*Lists!$H$86</f>
        <v>0</v>
      </c>
      <c r="R2371">
        <f>'Energy consumption (raw)'!P2321*Lists!$H$87</f>
        <v>0</v>
      </c>
      <c r="S2371">
        <f>'Energy consumption (raw)'!Q2321*Lists!$H$88</f>
        <v>0</v>
      </c>
      <c r="T2371">
        <f>'Energy consumption (raw)'!R2321*Lists!$H$89</f>
        <v>0</v>
      </c>
      <c r="U2371">
        <f>'Energy consumption (raw)'!S2321*Lists!$H$90</f>
        <v>0</v>
      </c>
      <c r="V2371">
        <f>'Energy consumption (raw)'!T2321*Lists!$H$91</f>
        <v>0</v>
      </c>
      <c r="W2371">
        <f>'Energy consumption (raw)'!U2321*Lists!$H$92</f>
        <v>0</v>
      </c>
      <c r="X2371">
        <f>'Energy consumption (raw)'!V2321*Lists!$H$93</f>
        <v>0</v>
      </c>
      <c r="Y2371">
        <f>'Energy consumption (raw)'!W2321*Lists!$H$94</f>
        <v>0</v>
      </c>
      <c r="Z2371">
        <f>'Energy consumption (raw)'!X2321*Lists!$H$96*1000000</f>
        <v>0</v>
      </c>
      <c r="AA2371">
        <f>'Energy consumption (raw)'!Y2321*Lists!$H$97</f>
        <v>0</v>
      </c>
      <c r="AB2371">
        <f>'Energy consumption (raw)'!Z2321*Lists!$H$96</f>
        <v>0</v>
      </c>
      <c r="AC2371">
        <f>'Energy consumption (raw)'!AA2321*Lists!$H$98</f>
        <v>0</v>
      </c>
      <c r="AD2371">
        <f>'Energy consumption (raw)'!AB2321*Lists!$H$99</f>
        <v>0</v>
      </c>
      <c r="AE2371">
        <f>'Energy consumption (raw)'!AC2321*Lists!$H$101</f>
        <v>0</v>
      </c>
      <c r="AF2371">
        <f>'Energy consumption (raw)'!AD2321*Lists!$H$101</f>
        <v>0</v>
      </c>
      <c r="AG2371">
        <f>'Energy consumption (raw)'!AE2321*Lists!$H$101</f>
        <v>0</v>
      </c>
      <c r="AH2371">
        <f>'Energy consumption (raw)'!AF2321*Lists!$H$100</f>
        <v>0</v>
      </c>
      <c r="AI2371" s="167">
        <f t="shared" si="160"/>
        <v>1292.95685</v>
      </c>
      <c r="AJ2371" s="179">
        <f>'Energy consumption (raw)'!AG2321</f>
        <v>1292.95685</v>
      </c>
      <c r="AK2371" s="179">
        <f>'Energy consumption (raw)'!AH2321</f>
        <v>1460</v>
      </c>
      <c r="AL2371">
        <f>IF(ROUND(AI2371,-3)=ROUND('Energy consumption (raw)'!AG2321,-3),1,0)</f>
        <v>1</v>
      </c>
      <c r="AM2371" s="179" t="str">
        <f>'Energy consumption (raw)'!AJ2321</f>
        <v>51. Long An</v>
      </c>
      <c r="AN2371">
        <f>VLOOKUP(AM2371,Lists!$F$9:$G$71,2,FALSE)</f>
        <v>1</v>
      </c>
    </row>
    <row r="2372" spans="2:40" x14ac:dyDescent="0.25">
      <c r="B2372" s="65" t="str">
        <f t="shared" si="158"/>
        <v>Industry2220</v>
      </c>
      <c r="C2372" s="179">
        <f>'Energy consumption (raw)'!B2322</f>
        <v>2220</v>
      </c>
      <c r="D2372" s="179">
        <f>'Energy consumption (raw)'!C2322</f>
        <v>0</v>
      </c>
      <c r="E2372" s="179">
        <f>'Energy consumption (raw)'!D2322</f>
        <v>0</v>
      </c>
      <c r="F2372" s="179" t="str">
        <f>'Energy consumption (raw)'!E2322</f>
        <v>Công nghiệp</v>
      </c>
      <c r="G2372" s="179" t="str">
        <f>'Energy consumption (raw)'!F2322</f>
        <v>Sản xuất sản phẩm từ plastic</v>
      </c>
      <c r="H2372" s="179" t="str">
        <f>'Energy consumption (raw)'!G2322</f>
        <v>Industry</v>
      </c>
      <c r="I2372" s="179" t="str">
        <f>'Energy consumption (raw)'!I2322</f>
        <v>22 Manufacture of rubber and plastics products</v>
      </c>
      <c r="J2372" s="179" t="str">
        <f>INDEX(Sector!$E$6:$E$46,MATCH('Energy consumption (toe)'!I2372,Sector!$B$6:$B$46,FALSE))</f>
        <v>Manufacture of rubber and plastics products</v>
      </c>
      <c r="K2372" s="179">
        <f>IFERROR('Energy consumption (raw)'!J2322*Lists!$H$84,)</f>
        <v>0</v>
      </c>
      <c r="L2372" s="179">
        <f>'Energy consumption (raw)'!K2322*Lists!$H$84</f>
        <v>1358.7812300000001</v>
      </c>
      <c r="M2372" s="179">
        <f>'Energy consumption (raw)'!L2322*Lists!$H$84</f>
        <v>0</v>
      </c>
      <c r="N2372" s="179">
        <f>'Energy consumption (raw)'!M2322*Lists!$H$84</f>
        <v>0</v>
      </c>
      <c r="O2372" s="178">
        <f t="shared" si="159"/>
        <v>1358.7812300000001</v>
      </c>
      <c r="P2372">
        <f>'Energy consumption (raw)'!N2322*Lists!$H$85</f>
        <v>0</v>
      </c>
      <c r="Q2372">
        <f>'Energy consumption (raw)'!O2322*Lists!$H$86</f>
        <v>0</v>
      </c>
      <c r="R2372">
        <f>'Energy consumption (raw)'!P2322*Lists!$H$87</f>
        <v>0</v>
      </c>
      <c r="S2372">
        <f>'Energy consumption (raw)'!Q2322*Lists!$H$88</f>
        <v>0</v>
      </c>
      <c r="T2372">
        <f>'Energy consumption (raw)'!R2322*Lists!$H$89</f>
        <v>0</v>
      </c>
      <c r="U2372">
        <f>'Energy consumption (raw)'!S2322*Lists!$H$90</f>
        <v>0</v>
      </c>
      <c r="V2372">
        <f>'Energy consumption (raw)'!T2322*Lists!$H$91</f>
        <v>0</v>
      </c>
      <c r="W2372">
        <f>'Energy consumption (raw)'!U2322*Lists!$H$92</f>
        <v>0</v>
      </c>
      <c r="X2372">
        <f>'Energy consumption (raw)'!V2322*Lists!$H$93</f>
        <v>0</v>
      </c>
      <c r="Y2372">
        <f>'Energy consumption (raw)'!W2322*Lists!$H$94</f>
        <v>0</v>
      </c>
      <c r="Z2372">
        <f>'Energy consumption (raw)'!X2322*Lists!$H$96*1000000</f>
        <v>0</v>
      </c>
      <c r="AA2372">
        <f>'Energy consumption (raw)'!Y2322*Lists!$H$97</f>
        <v>0</v>
      </c>
      <c r="AB2372">
        <f>'Energy consumption (raw)'!Z2322*Lists!$H$96</f>
        <v>0</v>
      </c>
      <c r="AC2372">
        <f>'Energy consumption (raw)'!AA2322*Lists!$H$98</f>
        <v>0</v>
      </c>
      <c r="AD2372">
        <f>'Energy consumption (raw)'!AB2322*Lists!$H$99</f>
        <v>0</v>
      </c>
      <c r="AE2372">
        <f>'Energy consumption (raw)'!AC2322*Lists!$H$101</f>
        <v>0</v>
      </c>
      <c r="AF2372">
        <f>'Energy consumption (raw)'!AD2322*Lists!$H$101</f>
        <v>0</v>
      </c>
      <c r="AG2372">
        <f>'Energy consumption (raw)'!AE2322*Lists!$H$101</f>
        <v>0</v>
      </c>
      <c r="AH2372">
        <f>'Energy consumption (raw)'!AF2322*Lists!$H$100</f>
        <v>0</v>
      </c>
      <c r="AI2372" s="167">
        <f t="shared" si="160"/>
        <v>1358.7812300000001</v>
      </c>
      <c r="AJ2372" s="179">
        <f>'Energy consumption (raw)'!AG2322</f>
        <v>1358.7812300000001</v>
      </c>
      <c r="AK2372" s="179">
        <f>'Energy consumption (raw)'!AH2322</f>
        <v>1455</v>
      </c>
      <c r="AL2372">
        <f>IF(ROUND(AI2372,-3)=ROUND('Energy consumption (raw)'!AG2322,-3),1,0)</f>
        <v>1</v>
      </c>
      <c r="AM2372" s="179" t="str">
        <f>'Energy consumption (raw)'!AJ2322</f>
        <v>51. Long An</v>
      </c>
      <c r="AN2372">
        <f>VLOOKUP(AM2372,Lists!$F$9:$G$71,2,FALSE)</f>
        <v>1</v>
      </c>
    </row>
    <row r="2373" spans="2:40" x14ac:dyDescent="0.25">
      <c r="B2373" s="65" t="str">
        <f t="shared" si="158"/>
        <v>Industry2221</v>
      </c>
      <c r="C2373" s="179">
        <f>'Energy consumption (raw)'!B2323</f>
        <v>2221</v>
      </c>
      <c r="D2373" s="179">
        <f>'Energy consumption (raw)'!C2323</f>
        <v>0</v>
      </c>
      <c r="E2373" s="179">
        <f>'Energy consumption (raw)'!D2323</f>
        <v>0</v>
      </c>
      <c r="F2373" s="179" t="str">
        <f>'Energy consumption (raw)'!E2323</f>
        <v>Công nghiệp</v>
      </c>
      <c r="G2373" s="179" t="str">
        <f>'Energy consumption (raw)'!F2323</f>
        <v>Sản xuất sợi</v>
      </c>
      <c r="H2373" s="179" t="str">
        <f>'Energy consumption (raw)'!G2323</f>
        <v>Industry</v>
      </c>
      <c r="I2373" s="179" t="str">
        <f>'Energy consumption (raw)'!I2323</f>
        <v>13 Manufacture of textiles</v>
      </c>
      <c r="J2373" s="179" t="str">
        <f>INDEX(Sector!$E$6:$E$46,MATCH('Energy consumption (toe)'!I2373,Sector!$B$6:$B$46,FALSE))</f>
        <v>Manufacture of textiles</v>
      </c>
      <c r="K2373" s="179">
        <f>IFERROR('Energy consumption (raw)'!J2323*Lists!$H$84,)</f>
        <v>1705.12301</v>
      </c>
      <c r="L2373" s="179">
        <f>'Energy consumption (raw)'!K2323*Lists!$H$84</f>
        <v>2089.0985600000004</v>
      </c>
      <c r="M2373" s="179">
        <f>'Energy consumption (raw)'!L2323*Lists!$H$84</f>
        <v>0</v>
      </c>
      <c r="N2373" s="179">
        <f>'Energy consumption (raw)'!M2323*Lists!$H$84</f>
        <v>0</v>
      </c>
      <c r="O2373" s="178">
        <f t="shared" si="159"/>
        <v>2089.0985600000004</v>
      </c>
      <c r="P2373">
        <f>'Energy consumption (raw)'!N2323*Lists!$H$85</f>
        <v>0</v>
      </c>
      <c r="Q2373">
        <f>'Energy consumption (raw)'!O2323*Lists!$H$86</f>
        <v>0</v>
      </c>
      <c r="R2373">
        <f>'Energy consumption (raw)'!P2323*Lists!$H$87</f>
        <v>0</v>
      </c>
      <c r="S2373">
        <f>'Energy consumption (raw)'!Q2323*Lists!$H$88</f>
        <v>0</v>
      </c>
      <c r="T2373">
        <f>'Energy consumption (raw)'!R2323*Lists!$H$89</f>
        <v>0</v>
      </c>
      <c r="U2373">
        <f>'Energy consumption (raw)'!S2323*Lists!$H$90</f>
        <v>0</v>
      </c>
      <c r="V2373">
        <f>'Energy consumption (raw)'!T2323*Lists!$H$91</f>
        <v>0</v>
      </c>
      <c r="W2373">
        <f>'Energy consumption (raw)'!U2323*Lists!$H$92</f>
        <v>0</v>
      </c>
      <c r="X2373">
        <f>'Energy consumption (raw)'!V2323*Lists!$H$93</f>
        <v>0</v>
      </c>
      <c r="Y2373">
        <f>'Energy consumption (raw)'!W2323*Lists!$H$94</f>
        <v>0</v>
      </c>
      <c r="Z2373">
        <f>'Energy consumption (raw)'!X2323*Lists!$H$96*1000000</f>
        <v>0</v>
      </c>
      <c r="AA2373">
        <f>'Energy consumption (raw)'!Y2323*Lists!$H$97</f>
        <v>0</v>
      </c>
      <c r="AB2373">
        <f>'Energy consumption (raw)'!Z2323*Lists!$H$96</f>
        <v>0</v>
      </c>
      <c r="AC2373">
        <f>'Energy consumption (raw)'!AA2323*Lists!$H$98</f>
        <v>0</v>
      </c>
      <c r="AD2373">
        <f>'Energy consumption (raw)'!AB2323*Lists!$H$99</f>
        <v>0</v>
      </c>
      <c r="AE2373">
        <f>'Energy consumption (raw)'!AC2323*Lists!$H$101</f>
        <v>0</v>
      </c>
      <c r="AF2373">
        <f>'Energy consumption (raw)'!AD2323*Lists!$H$101</f>
        <v>0</v>
      </c>
      <c r="AG2373">
        <f>'Energy consumption (raw)'!AE2323*Lists!$H$101</f>
        <v>0</v>
      </c>
      <c r="AH2373">
        <f>'Energy consumption (raw)'!AF2323*Lists!$H$100</f>
        <v>0</v>
      </c>
      <c r="AI2373" s="167">
        <f t="shared" si="160"/>
        <v>2089.0985600000004</v>
      </c>
      <c r="AJ2373" s="179">
        <f>'Energy consumption (raw)'!AG2323</f>
        <v>2089.0985600000004</v>
      </c>
      <c r="AK2373" s="179">
        <f>'Energy consumption (raw)'!AH2323</f>
        <v>1444</v>
      </c>
      <c r="AL2373">
        <f>IF(ROUND(AI2373,-3)=ROUND('Energy consumption (raw)'!AG2323,-3),1,0)</f>
        <v>1</v>
      </c>
      <c r="AM2373" s="179" t="str">
        <f>'Energy consumption (raw)'!AJ2323</f>
        <v>51. Long An</v>
      </c>
      <c r="AN2373">
        <f>VLOOKUP(AM2373,Lists!$F$9:$G$71,2,FALSE)</f>
        <v>1</v>
      </c>
    </row>
    <row r="2374" spans="2:40" x14ac:dyDescent="0.25">
      <c r="B2374" s="65" t="str">
        <f t="shared" si="158"/>
        <v>Industry2222</v>
      </c>
      <c r="C2374" s="179">
        <f>'Energy consumption (raw)'!B2324</f>
        <v>2222</v>
      </c>
      <c r="D2374" s="179">
        <f>'Energy consumption (raw)'!C2324</f>
        <v>0</v>
      </c>
      <c r="E2374" s="179">
        <f>'Energy consumption (raw)'!D2324</f>
        <v>0</v>
      </c>
      <c r="F2374" s="179" t="str">
        <f>'Energy consumption (raw)'!E2324</f>
        <v>Công nghiệp</v>
      </c>
      <c r="G2374" s="179" t="str">
        <f>'Energy consumption (raw)'!F2324</f>
        <v>Sản xuất sắt, thép gang</v>
      </c>
      <c r="H2374" s="179" t="str">
        <f>'Energy consumption (raw)'!G2324</f>
        <v>Industry</v>
      </c>
      <c r="I2374" s="179" t="str">
        <f>'Energy consumption (raw)'!I2324</f>
        <v>24 Manufacture of basic metals</v>
      </c>
      <c r="J2374" s="179" t="str">
        <f>INDEX(Sector!$E$6:$E$46,MATCH('Energy consumption (toe)'!I2374,Sector!$B$6:$B$46,FALSE))</f>
        <v>Manufacture of basic metals</v>
      </c>
      <c r="K2374" s="179">
        <f>IFERROR('Energy consumption (raw)'!J2324*Lists!$H$84,)</f>
        <v>1330.80664</v>
      </c>
      <c r="L2374" s="179">
        <f>'Energy consumption (raw)'!K2324*Lists!$H$84</f>
        <v>1330.80664</v>
      </c>
      <c r="M2374" s="179">
        <f>'Energy consumption (raw)'!L2324*Lists!$H$84</f>
        <v>0</v>
      </c>
      <c r="N2374" s="179">
        <f>'Energy consumption (raw)'!M2324*Lists!$H$84</f>
        <v>0</v>
      </c>
      <c r="O2374" s="178">
        <f t="shared" si="159"/>
        <v>1330.80664</v>
      </c>
      <c r="P2374">
        <f>'Energy consumption (raw)'!N2324*Lists!$H$85</f>
        <v>0</v>
      </c>
      <c r="Q2374">
        <f>'Energy consumption (raw)'!O2324*Lists!$H$86</f>
        <v>0</v>
      </c>
      <c r="R2374">
        <f>'Energy consumption (raw)'!P2324*Lists!$H$87</f>
        <v>0</v>
      </c>
      <c r="S2374">
        <f>'Energy consumption (raw)'!Q2324*Lists!$H$88</f>
        <v>0</v>
      </c>
      <c r="T2374">
        <f>'Energy consumption (raw)'!R2324*Lists!$H$89</f>
        <v>0</v>
      </c>
      <c r="U2374">
        <f>'Energy consumption (raw)'!S2324*Lists!$H$90</f>
        <v>0</v>
      </c>
      <c r="V2374">
        <f>'Energy consumption (raw)'!T2324*Lists!$H$91</f>
        <v>0</v>
      </c>
      <c r="W2374">
        <f>'Energy consumption (raw)'!U2324*Lists!$H$92</f>
        <v>0</v>
      </c>
      <c r="X2374">
        <f>'Energy consumption (raw)'!V2324*Lists!$H$93</f>
        <v>0</v>
      </c>
      <c r="Y2374">
        <f>'Energy consumption (raw)'!W2324*Lists!$H$94</f>
        <v>0</v>
      </c>
      <c r="Z2374">
        <f>'Energy consumption (raw)'!X2324*Lists!$H$96*1000000</f>
        <v>0</v>
      </c>
      <c r="AA2374">
        <f>'Energy consumption (raw)'!Y2324*Lists!$H$97</f>
        <v>0</v>
      </c>
      <c r="AB2374">
        <f>'Energy consumption (raw)'!Z2324*Lists!$H$96</f>
        <v>0</v>
      </c>
      <c r="AC2374">
        <f>'Energy consumption (raw)'!AA2324*Lists!$H$98</f>
        <v>0</v>
      </c>
      <c r="AD2374">
        <f>'Energy consumption (raw)'!AB2324*Lists!$H$99</f>
        <v>0</v>
      </c>
      <c r="AE2374">
        <f>'Energy consumption (raw)'!AC2324*Lists!$H$101</f>
        <v>0</v>
      </c>
      <c r="AF2374">
        <f>'Energy consumption (raw)'!AD2324*Lists!$H$101</f>
        <v>0</v>
      </c>
      <c r="AG2374">
        <f>'Energy consumption (raw)'!AE2324*Lists!$H$101</f>
        <v>0</v>
      </c>
      <c r="AH2374">
        <f>'Energy consumption (raw)'!AF2324*Lists!$H$100</f>
        <v>0</v>
      </c>
      <c r="AI2374" s="167">
        <f t="shared" si="160"/>
        <v>1330.80664</v>
      </c>
      <c r="AJ2374" s="179">
        <f>'Energy consumption (raw)'!AG2324</f>
        <v>1330.80664</v>
      </c>
      <c r="AK2374" s="179">
        <f>'Energy consumption (raw)'!AH2324</f>
        <v>1399</v>
      </c>
      <c r="AL2374">
        <f>IF(ROUND(AI2374,-3)=ROUND('Energy consumption (raw)'!AG2324,-3),1,0)</f>
        <v>1</v>
      </c>
      <c r="AM2374" s="179" t="str">
        <f>'Energy consumption (raw)'!AJ2324</f>
        <v>51. Long An</v>
      </c>
      <c r="AN2374">
        <f>VLOOKUP(AM2374,Lists!$F$9:$G$71,2,FALSE)</f>
        <v>1</v>
      </c>
    </row>
    <row r="2375" spans="2:40" x14ac:dyDescent="0.25">
      <c r="B2375" s="65" t="str">
        <f t="shared" si="158"/>
        <v>Industry2223</v>
      </c>
      <c r="C2375" s="179">
        <f>'Energy consumption (raw)'!B2325</f>
        <v>2223</v>
      </c>
      <c r="D2375" s="179">
        <f>'Energy consumption (raw)'!C2325</f>
        <v>0</v>
      </c>
      <c r="E2375" s="179">
        <f>'Energy consumption (raw)'!D2325</f>
        <v>0</v>
      </c>
      <c r="F2375" s="179" t="str">
        <f>'Energy consumption (raw)'!E2325</f>
        <v>Công nghiệp</v>
      </c>
      <c r="G2375" s="179" t="str">
        <f>'Energy consumption (raw)'!F2325</f>
        <v>Sản xuất sản phẩm bằng kim loại, xử lý và tráng phủ kim loại</v>
      </c>
      <c r="H2375" s="179" t="str">
        <f>'Energy consumption (raw)'!G2325</f>
        <v>Industry</v>
      </c>
      <c r="I2375" s="179" t="str">
        <f>'Energy consumption (raw)'!I2325</f>
        <v>25 Manufacture of fabricated metal products, except machinery and equipment</v>
      </c>
      <c r="J2375" s="179" t="str">
        <f>INDEX(Sector!$E$6:$E$46,MATCH('Energy consumption (toe)'!I2375,Sector!$B$6:$B$46,FALSE))</f>
        <v>Manufacture of fabricated metal products, except machinery and equipment</v>
      </c>
      <c r="K2375" s="179">
        <f>IFERROR('Energy consumption (raw)'!J2325*Lists!$H$84,)</f>
        <v>0</v>
      </c>
      <c r="L2375" s="179">
        <f>'Energy consumption (raw)'!K2325*Lists!$H$84</f>
        <v>1410.8574800000001</v>
      </c>
      <c r="M2375" s="179">
        <f>'Energy consumption (raw)'!L2325*Lists!$H$84</f>
        <v>0</v>
      </c>
      <c r="N2375" s="179">
        <f>'Energy consumption (raw)'!M2325*Lists!$H$84</f>
        <v>0</v>
      </c>
      <c r="O2375" s="178">
        <f t="shared" si="159"/>
        <v>1410.8574800000001</v>
      </c>
      <c r="P2375">
        <f>'Energy consumption (raw)'!N2325*Lists!$H$85</f>
        <v>0</v>
      </c>
      <c r="Q2375">
        <f>'Energy consumption (raw)'!O2325*Lists!$H$86</f>
        <v>0</v>
      </c>
      <c r="R2375">
        <f>'Energy consumption (raw)'!P2325*Lists!$H$87</f>
        <v>0</v>
      </c>
      <c r="S2375">
        <f>'Energy consumption (raw)'!Q2325*Lists!$H$88</f>
        <v>0</v>
      </c>
      <c r="T2375">
        <f>'Energy consumption (raw)'!R2325*Lists!$H$89</f>
        <v>0</v>
      </c>
      <c r="U2375">
        <f>'Energy consumption (raw)'!S2325*Lists!$H$90</f>
        <v>0</v>
      </c>
      <c r="V2375">
        <f>'Energy consumption (raw)'!T2325*Lists!$H$91</f>
        <v>0</v>
      </c>
      <c r="W2375">
        <f>'Energy consumption (raw)'!U2325*Lists!$H$92</f>
        <v>0</v>
      </c>
      <c r="X2375">
        <f>'Energy consumption (raw)'!V2325*Lists!$H$93</f>
        <v>0</v>
      </c>
      <c r="Y2375">
        <f>'Energy consumption (raw)'!W2325*Lists!$H$94</f>
        <v>0</v>
      </c>
      <c r="Z2375">
        <f>'Energy consumption (raw)'!X2325*Lists!$H$96*1000000</f>
        <v>0</v>
      </c>
      <c r="AA2375">
        <f>'Energy consumption (raw)'!Y2325*Lists!$H$97</f>
        <v>0</v>
      </c>
      <c r="AB2375">
        <f>'Energy consumption (raw)'!Z2325*Lists!$H$96</f>
        <v>0</v>
      </c>
      <c r="AC2375">
        <f>'Energy consumption (raw)'!AA2325*Lists!$H$98</f>
        <v>0</v>
      </c>
      <c r="AD2375">
        <f>'Energy consumption (raw)'!AB2325*Lists!$H$99</f>
        <v>0</v>
      </c>
      <c r="AE2375">
        <f>'Energy consumption (raw)'!AC2325*Lists!$H$101</f>
        <v>0</v>
      </c>
      <c r="AF2375">
        <f>'Energy consumption (raw)'!AD2325*Lists!$H$101</f>
        <v>0</v>
      </c>
      <c r="AG2375">
        <f>'Energy consumption (raw)'!AE2325*Lists!$H$101</f>
        <v>0</v>
      </c>
      <c r="AH2375">
        <f>'Energy consumption (raw)'!AF2325*Lists!$H$100</f>
        <v>0</v>
      </c>
      <c r="AI2375" s="167">
        <f t="shared" si="160"/>
        <v>1410.8574800000001</v>
      </c>
      <c r="AJ2375" s="179">
        <f>'Energy consumption (raw)'!AG2325</f>
        <v>1410.8574800000001</v>
      </c>
      <c r="AK2375" s="179">
        <f>'Energy consumption (raw)'!AH2325</f>
        <v>1353</v>
      </c>
      <c r="AL2375">
        <f>IF(ROUND(AI2375,-3)=ROUND('Energy consumption (raw)'!AG2325,-3),1,0)</f>
        <v>1</v>
      </c>
      <c r="AM2375" s="179" t="str">
        <f>'Energy consumption (raw)'!AJ2325</f>
        <v>51. Long An</v>
      </c>
      <c r="AN2375">
        <f>VLOOKUP(AM2375,Lists!$F$9:$G$71,2,FALSE)</f>
        <v>1</v>
      </c>
    </row>
    <row r="2376" spans="2:40" x14ac:dyDescent="0.25">
      <c r="B2376" s="65" t="str">
        <f t="shared" si="158"/>
        <v>Industry2224</v>
      </c>
      <c r="C2376" s="179">
        <f>'Energy consumption (raw)'!B2326</f>
        <v>2224</v>
      </c>
      <c r="D2376" s="179">
        <f>'Energy consumption (raw)'!C2326</f>
        <v>0</v>
      </c>
      <c r="E2376" s="179">
        <f>'Energy consumption (raw)'!D2326</f>
        <v>0</v>
      </c>
      <c r="F2376" s="179" t="str">
        <f>'Energy consumption (raw)'!E2326</f>
        <v>Công nghiệp</v>
      </c>
      <c r="G2376" s="179" t="str">
        <f>'Energy consumption (raw)'!F2326</f>
        <v>Sản xuất sản phẩm khác bằng kim loại</v>
      </c>
      <c r="H2376" s="179" t="str">
        <f>'Energy consumption (raw)'!G2326</f>
        <v>Industry</v>
      </c>
      <c r="I2376" s="179" t="str">
        <f>'Energy consumption (raw)'!I2326</f>
        <v>25 Manufacture of fabricated metal products, except machinery and equipment</v>
      </c>
      <c r="J2376" s="179" t="str">
        <f>INDEX(Sector!$E$6:$E$46,MATCH('Energy consumption (toe)'!I2376,Sector!$B$6:$B$46,FALSE))</f>
        <v>Manufacture of fabricated metal products, except machinery and equipment</v>
      </c>
      <c r="K2376" s="179">
        <f>IFERROR('Energy consumption (raw)'!J2326*Lists!$H$84,)</f>
        <v>1425.9634500000002</v>
      </c>
      <c r="L2376" s="179">
        <f>'Energy consumption (raw)'!K2326*Lists!$H$84</f>
        <v>1425.9634500000002</v>
      </c>
      <c r="M2376" s="179">
        <f>'Energy consumption (raw)'!L2326*Lists!$H$84</f>
        <v>0</v>
      </c>
      <c r="N2376" s="179">
        <f>'Energy consumption (raw)'!M2326*Lists!$H$84</f>
        <v>0</v>
      </c>
      <c r="O2376" s="178">
        <f t="shared" si="159"/>
        <v>1425.9634500000002</v>
      </c>
      <c r="P2376">
        <f>'Energy consumption (raw)'!N2326*Lists!$H$85</f>
        <v>0</v>
      </c>
      <c r="Q2376">
        <f>'Energy consumption (raw)'!O2326*Lists!$H$86</f>
        <v>0</v>
      </c>
      <c r="R2376">
        <f>'Energy consumption (raw)'!P2326*Lists!$H$87</f>
        <v>0</v>
      </c>
      <c r="S2376">
        <f>'Energy consumption (raw)'!Q2326*Lists!$H$88</f>
        <v>0</v>
      </c>
      <c r="T2376">
        <f>'Energy consumption (raw)'!R2326*Lists!$H$89</f>
        <v>0</v>
      </c>
      <c r="U2376">
        <f>'Energy consumption (raw)'!S2326*Lists!$H$90</f>
        <v>0</v>
      </c>
      <c r="V2376">
        <f>'Energy consumption (raw)'!T2326*Lists!$H$91</f>
        <v>0</v>
      </c>
      <c r="W2376">
        <f>'Energy consumption (raw)'!U2326*Lists!$H$92</f>
        <v>0</v>
      </c>
      <c r="X2376">
        <f>'Energy consumption (raw)'!V2326*Lists!$H$93</f>
        <v>0</v>
      </c>
      <c r="Y2376">
        <f>'Energy consumption (raw)'!W2326*Lists!$H$94</f>
        <v>0</v>
      </c>
      <c r="Z2376">
        <f>'Energy consumption (raw)'!X2326*Lists!$H$96*1000000</f>
        <v>0</v>
      </c>
      <c r="AA2376">
        <f>'Energy consumption (raw)'!Y2326*Lists!$H$97</f>
        <v>0</v>
      </c>
      <c r="AB2376">
        <f>'Energy consumption (raw)'!Z2326*Lists!$H$96</f>
        <v>0</v>
      </c>
      <c r="AC2376">
        <f>'Energy consumption (raw)'!AA2326*Lists!$H$98</f>
        <v>0</v>
      </c>
      <c r="AD2376">
        <f>'Energy consumption (raw)'!AB2326*Lists!$H$99</f>
        <v>0</v>
      </c>
      <c r="AE2376">
        <f>'Energy consumption (raw)'!AC2326*Lists!$H$101</f>
        <v>0</v>
      </c>
      <c r="AF2376">
        <f>'Energy consumption (raw)'!AD2326*Lists!$H$101</f>
        <v>0</v>
      </c>
      <c r="AG2376">
        <f>'Energy consumption (raw)'!AE2326*Lists!$H$101</f>
        <v>0</v>
      </c>
      <c r="AH2376">
        <f>'Energy consumption (raw)'!AF2326*Lists!$H$100</f>
        <v>0</v>
      </c>
      <c r="AI2376" s="167">
        <f t="shared" si="160"/>
        <v>1425.9634500000002</v>
      </c>
      <c r="AJ2376" s="179">
        <f>'Energy consumption (raw)'!AG2326</f>
        <v>1425.9634500000002</v>
      </c>
      <c r="AK2376" s="179">
        <f>'Energy consumption (raw)'!AH2326</f>
        <v>1352</v>
      </c>
      <c r="AL2376">
        <f>IF(ROUND(AI2376,-3)=ROUND('Energy consumption (raw)'!AG2326,-3),1,0)</f>
        <v>1</v>
      </c>
      <c r="AM2376" s="179" t="str">
        <f>'Energy consumption (raw)'!AJ2326</f>
        <v>51. Long An</v>
      </c>
      <c r="AN2376">
        <f>VLOOKUP(AM2376,Lists!$F$9:$G$71,2,FALSE)</f>
        <v>1</v>
      </c>
    </row>
    <row r="2377" spans="2:40" x14ac:dyDescent="0.25">
      <c r="B2377" s="65" t="str">
        <f t="shared" si="158"/>
        <v>Industry2225</v>
      </c>
      <c r="C2377" s="179">
        <f>'Energy consumption (raw)'!B2327</f>
        <v>2225</v>
      </c>
      <c r="D2377" s="179">
        <f>'Energy consumption (raw)'!C2327</f>
        <v>0</v>
      </c>
      <c r="E2377" s="179">
        <f>'Energy consumption (raw)'!D2327</f>
        <v>0</v>
      </c>
      <c r="F2377" s="179" t="str">
        <f>'Energy consumption (raw)'!E2327</f>
        <v>Công nghiệp</v>
      </c>
      <c r="G2377" s="179" t="str">
        <f>'Energy consumption (raw)'!F2327</f>
        <v>Chế biến, bảo quản thuỷ sản và các sản phẩm từ thuỷ sản</v>
      </c>
      <c r="H2377" s="179" t="str">
        <f>'Energy consumption (raw)'!G2327</f>
        <v>Industry</v>
      </c>
      <c r="I2377" s="179" t="str">
        <f>'Energy consumption (raw)'!I2327</f>
        <v>10 Manufacture of food products</v>
      </c>
      <c r="J2377" s="179" t="str">
        <f>INDEX(Sector!$E$6:$E$46,MATCH('Energy consumption (toe)'!I2377,Sector!$B$6:$B$46,FALSE))</f>
        <v>Manufacture of food products</v>
      </c>
      <c r="K2377" s="179">
        <f>IFERROR('Energy consumption (raw)'!J2327*Lists!$H$84,)</f>
        <v>1246.68228</v>
      </c>
      <c r="L2377" s="179">
        <f>'Energy consumption (raw)'!K2327*Lists!$H$84</f>
        <v>1271.52458</v>
      </c>
      <c r="M2377" s="179">
        <f>'Energy consumption (raw)'!L2327*Lists!$H$84</f>
        <v>0</v>
      </c>
      <c r="N2377" s="179">
        <f>'Energy consumption (raw)'!M2327*Lists!$H$84</f>
        <v>0</v>
      </c>
      <c r="O2377" s="178">
        <f t="shared" si="159"/>
        <v>1271.52458</v>
      </c>
      <c r="P2377">
        <f>'Energy consumption (raw)'!N2327*Lists!$H$85</f>
        <v>0</v>
      </c>
      <c r="Q2377">
        <f>'Energy consumption (raw)'!O2327*Lists!$H$86</f>
        <v>0</v>
      </c>
      <c r="R2377">
        <f>'Energy consumption (raw)'!P2327*Lists!$H$87</f>
        <v>0</v>
      </c>
      <c r="S2377">
        <f>'Energy consumption (raw)'!Q2327*Lists!$H$88</f>
        <v>0</v>
      </c>
      <c r="T2377">
        <f>'Energy consumption (raw)'!R2327*Lists!$H$89</f>
        <v>0</v>
      </c>
      <c r="U2377">
        <f>'Energy consumption (raw)'!S2327*Lists!$H$90</f>
        <v>0</v>
      </c>
      <c r="V2377">
        <f>'Energy consumption (raw)'!T2327*Lists!$H$91</f>
        <v>0</v>
      </c>
      <c r="W2377">
        <f>'Energy consumption (raw)'!U2327*Lists!$H$92</f>
        <v>0</v>
      </c>
      <c r="X2377">
        <f>'Energy consumption (raw)'!V2327*Lists!$H$93</f>
        <v>0</v>
      </c>
      <c r="Y2377">
        <f>'Energy consumption (raw)'!W2327*Lists!$H$94</f>
        <v>0</v>
      </c>
      <c r="Z2377">
        <f>'Energy consumption (raw)'!X2327*Lists!$H$96*1000000</f>
        <v>0</v>
      </c>
      <c r="AA2377">
        <f>'Energy consumption (raw)'!Y2327*Lists!$H$97</f>
        <v>0</v>
      </c>
      <c r="AB2377">
        <f>'Energy consumption (raw)'!Z2327*Lists!$H$96</f>
        <v>0</v>
      </c>
      <c r="AC2377">
        <f>'Energy consumption (raw)'!AA2327*Lists!$H$98</f>
        <v>0</v>
      </c>
      <c r="AD2377">
        <f>'Energy consumption (raw)'!AB2327*Lists!$H$99</f>
        <v>0</v>
      </c>
      <c r="AE2377">
        <f>'Energy consumption (raw)'!AC2327*Lists!$H$101</f>
        <v>0</v>
      </c>
      <c r="AF2377">
        <f>'Energy consumption (raw)'!AD2327*Lists!$H$101</f>
        <v>0</v>
      </c>
      <c r="AG2377">
        <f>'Energy consumption (raw)'!AE2327*Lists!$H$101</f>
        <v>0</v>
      </c>
      <c r="AH2377">
        <f>'Energy consumption (raw)'!AF2327*Lists!$H$100</f>
        <v>0</v>
      </c>
      <c r="AI2377" s="167">
        <f t="shared" si="160"/>
        <v>1271.52458</v>
      </c>
      <c r="AJ2377" s="179">
        <f>'Energy consumption (raw)'!AG2327</f>
        <v>1271.52458</v>
      </c>
      <c r="AK2377" s="179">
        <f>'Energy consumption (raw)'!AH2327</f>
        <v>1350</v>
      </c>
      <c r="AL2377">
        <f>IF(ROUND(AI2377,-3)=ROUND('Energy consumption (raw)'!AG2327,-3),1,0)</f>
        <v>1</v>
      </c>
      <c r="AM2377" s="179" t="str">
        <f>'Energy consumption (raw)'!AJ2327</f>
        <v>51. Long An</v>
      </c>
      <c r="AN2377">
        <f>VLOOKUP(AM2377,Lists!$F$9:$G$71,2,FALSE)</f>
        <v>1</v>
      </c>
    </row>
    <row r="2378" spans="2:40" x14ac:dyDescent="0.25">
      <c r="B2378" s="65" t="str">
        <f t="shared" si="158"/>
        <v>Industry2226</v>
      </c>
      <c r="C2378" s="179">
        <f>'Energy consumption (raw)'!B2328</f>
        <v>2226</v>
      </c>
      <c r="D2378" s="179">
        <f>'Energy consumption (raw)'!C2328</f>
        <v>0</v>
      </c>
      <c r="E2378" s="179">
        <f>'Energy consumption (raw)'!D2328</f>
        <v>0</v>
      </c>
      <c r="F2378" s="179" t="str">
        <f>'Energy consumption (raw)'!E2328</f>
        <v>Công nghiệp</v>
      </c>
      <c r="G2378" s="179" t="str">
        <f>'Energy consumption (raw)'!F2328</f>
        <v>Sản xuất sản phẩm từ plastic</v>
      </c>
      <c r="H2378" s="179" t="str">
        <f>'Energy consumption (raw)'!G2328</f>
        <v>Industry</v>
      </c>
      <c r="I2378" s="179" t="str">
        <f>'Energy consumption (raw)'!I2328</f>
        <v>22 Manufacture of rubber and plastics products</v>
      </c>
      <c r="J2378" s="179" t="str">
        <f>INDEX(Sector!$E$6:$E$46,MATCH('Energy consumption (toe)'!I2378,Sector!$B$6:$B$46,FALSE))</f>
        <v>Manufacture of rubber and plastics products</v>
      </c>
      <c r="K2378" s="179">
        <f>IFERROR('Energy consumption (raw)'!J2328*Lists!$H$84,)</f>
        <v>1254.42814</v>
      </c>
      <c r="L2378" s="179">
        <f>'Energy consumption (raw)'!K2328*Lists!$H$84</f>
        <v>1254.42814</v>
      </c>
      <c r="M2378" s="179">
        <f>'Energy consumption (raw)'!L2328*Lists!$H$84</f>
        <v>0</v>
      </c>
      <c r="N2378" s="179">
        <f>'Energy consumption (raw)'!M2328*Lists!$H$84</f>
        <v>0</v>
      </c>
      <c r="O2378" s="178">
        <f t="shared" si="159"/>
        <v>1254.42814</v>
      </c>
      <c r="P2378">
        <f>'Energy consumption (raw)'!N2328*Lists!$H$85</f>
        <v>0</v>
      </c>
      <c r="Q2378">
        <f>'Energy consumption (raw)'!O2328*Lists!$H$86</f>
        <v>0</v>
      </c>
      <c r="R2378">
        <f>'Energy consumption (raw)'!P2328*Lists!$H$87</f>
        <v>0</v>
      </c>
      <c r="S2378">
        <f>'Energy consumption (raw)'!Q2328*Lists!$H$88</f>
        <v>0</v>
      </c>
      <c r="T2378">
        <f>'Energy consumption (raw)'!R2328*Lists!$H$89</f>
        <v>0</v>
      </c>
      <c r="U2378">
        <f>'Energy consumption (raw)'!S2328*Lists!$H$90</f>
        <v>0</v>
      </c>
      <c r="V2378">
        <f>'Energy consumption (raw)'!T2328*Lists!$H$91</f>
        <v>0</v>
      </c>
      <c r="W2378">
        <f>'Energy consumption (raw)'!U2328*Lists!$H$92</f>
        <v>0</v>
      </c>
      <c r="X2378">
        <f>'Energy consumption (raw)'!V2328*Lists!$H$93</f>
        <v>0</v>
      </c>
      <c r="Y2378">
        <f>'Energy consumption (raw)'!W2328*Lists!$H$94</f>
        <v>0</v>
      </c>
      <c r="Z2378">
        <f>'Energy consumption (raw)'!X2328*Lists!$H$96*1000000</f>
        <v>0</v>
      </c>
      <c r="AA2378">
        <f>'Energy consumption (raw)'!Y2328*Lists!$H$97</f>
        <v>0</v>
      </c>
      <c r="AB2378">
        <f>'Energy consumption (raw)'!Z2328*Lists!$H$96</f>
        <v>0</v>
      </c>
      <c r="AC2378">
        <f>'Energy consumption (raw)'!AA2328*Lists!$H$98</f>
        <v>0</v>
      </c>
      <c r="AD2378">
        <f>'Energy consumption (raw)'!AB2328*Lists!$H$99</f>
        <v>0</v>
      </c>
      <c r="AE2378">
        <f>'Energy consumption (raw)'!AC2328*Lists!$H$101</f>
        <v>0</v>
      </c>
      <c r="AF2378">
        <f>'Energy consumption (raw)'!AD2328*Lists!$H$101</f>
        <v>0</v>
      </c>
      <c r="AG2378">
        <f>'Energy consumption (raw)'!AE2328*Lists!$H$101</f>
        <v>0</v>
      </c>
      <c r="AH2378">
        <f>'Energy consumption (raw)'!AF2328*Lists!$H$100</f>
        <v>0</v>
      </c>
      <c r="AI2378" s="167">
        <f t="shared" si="160"/>
        <v>1254.42814</v>
      </c>
      <c r="AJ2378" s="179">
        <f>'Energy consumption (raw)'!AG2328</f>
        <v>1254.42814</v>
      </c>
      <c r="AK2378" s="179">
        <f>'Energy consumption (raw)'!AH2328</f>
        <v>1337</v>
      </c>
      <c r="AL2378">
        <f>IF(ROUND(AI2378,-3)=ROUND('Energy consumption (raw)'!AG2328,-3),1,0)</f>
        <v>1</v>
      </c>
      <c r="AM2378" s="179" t="str">
        <f>'Energy consumption (raw)'!AJ2328</f>
        <v>51. Long An</v>
      </c>
      <c r="AN2378">
        <f>VLOOKUP(AM2378,Lists!$F$9:$G$71,2,FALSE)</f>
        <v>1</v>
      </c>
    </row>
    <row r="2379" spans="2:40" x14ac:dyDescent="0.25">
      <c r="B2379" s="65" t="str">
        <f t="shared" si="158"/>
        <v>Industry2227</v>
      </c>
      <c r="C2379" s="179">
        <f>'Energy consumption (raw)'!B2329</f>
        <v>2227</v>
      </c>
      <c r="D2379" s="179">
        <f>'Energy consumption (raw)'!C2329</f>
        <v>0</v>
      </c>
      <c r="E2379" s="179">
        <f>'Energy consumption (raw)'!D2329</f>
        <v>0</v>
      </c>
      <c r="F2379" s="179" t="str">
        <f>'Energy consumption (raw)'!E2329</f>
        <v>Công nghiệp</v>
      </c>
      <c r="G2379" s="179" t="str">
        <f>'Energy consumption (raw)'!F2329</f>
        <v>Sản xuất sản phẩm từ plastic</v>
      </c>
      <c r="H2379" s="179" t="str">
        <f>'Energy consumption (raw)'!G2329</f>
        <v>Industry</v>
      </c>
      <c r="I2379" s="179" t="str">
        <f>'Energy consumption (raw)'!I2329</f>
        <v>22 Manufacture of rubber and plastics products</v>
      </c>
      <c r="J2379" s="179" t="str">
        <f>INDEX(Sector!$E$6:$E$46,MATCH('Energy consumption (toe)'!I2379,Sector!$B$6:$B$46,FALSE))</f>
        <v>Manufacture of rubber and plastics products</v>
      </c>
      <c r="K2379" s="179">
        <f>IFERROR('Energy consumption (raw)'!J2329*Lists!$H$84,)</f>
        <v>0</v>
      </c>
      <c r="L2379" s="179">
        <f>'Energy consumption (raw)'!K2329*Lists!$H$84</f>
        <v>1232.7798500000001</v>
      </c>
      <c r="M2379" s="179">
        <f>'Energy consumption (raw)'!L2329*Lists!$H$84</f>
        <v>0</v>
      </c>
      <c r="N2379" s="179">
        <f>'Energy consumption (raw)'!M2329*Lists!$H$84</f>
        <v>0</v>
      </c>
      <c r="O2379" s="178">
        <f t="shared" si="159"/>
        <v>1232.7798500000001</v>
      </c>
      <c r="P2379">
        <f>'Energy consumption (raw)'!N2329*Lists!$H$85</f>
        <v>0</v>
      </c>
      <c r="Q2379">
        <f>'Energy consumption (raw)'!O2329*Lists!$H$86</f>
        <v>0</v>
      </c>
      <c r="R2379">
        <f>'Energy consumption (raw)'!P2329*Lists!$H$87</f>
        <v>0</v>
      </c>
      <c r="S2379">
        <f>'Energy consumption (raw)'!Q2329*Lists!$H$88</f>
        <v>0</v>
      </c>
      <c r="T2379">
        <f>'Energy consumption (raw)'!R2329*Lists!$H$89</f>
        <v>0</v>
      </c>
      <c r="U2379">
        <f>'Energy consumption (raw)'!S2329*Lists!$H$90</f>
        <v>0</v>
      </c>
      <c r="V2379">
        <f>'Energy consumption (raw)'!T2329*Lists!$H$91</f>
        <v>0</v>
      </c>
      <c r="W2379">
        <f>'Energy consumption (raw)'!U2329*Lists!$H$92</f>
        <v>0</v>
      </c>
      <c r="X2379">
        <f>'Energy consumption (raw)'!V2329*Lists!$H$93</f>
        <v>0</v>
      </c>
      <c r="Y2379">
        <f>'Energy consumption (raw)'!W2329*Lists!$H$94</f>
        <v>0</v>
      </c>
      <c r="Z2379">
        <f>'Energy consumption (raw)'!X2329*Lists!$H$96*1000000</f>
        <v>0</v>
      </c>
      <c r="AA2379">
        <f>'Energy consumption (raw)'!Y2329*Lists!$H$97</f>
        <v>0</v>
      </c>
      <c r="AB2379">
        <f>'Energy consumption (raw)'!Z2329*Lists!$H$96</f>
        <v>0</v>
      </c>
      <c r="AC2379">
        <f>'Energy consumption (raw)'!AA2329*Lists!$H$98</f>
        <v>0</v>
      </c>
      <c r="AD2379">
        <f>'Energy consumption (raw)'!AB2329*Lists!$H$99</f>
        <v>0</v>
      </c>
      <c r="AE2379">
        <f>'Energy consumption (raw)'!AC2329*Lists!$H$101</f>
        <v>0</v>
      </c>
      <c r="AF2379">
        <f>'Energy consumption (raw)'!AD2329*Lists!$H$101</f>
        <v>0</v>
      </c>
      <c r="AG2379">
        <f>'Energy consumption (raw)'!AE2329*Lists!$H$101</f>
        <v>0</v>
      </c>
      <c r="AH2379">
        <f>'Energy consumption (raw)'!AF2329*Lists!$H$100</f>
        <v>0</v>
      </c>
      <c r="AI2379" s="167">
        <f t="shared" si="160"/>
        <v>1232.7798500000001</v>
      </c>
      <c r="AJ2379" s="179">
        <f>'Energy consumption (raw)'!AG2329</f>
        <v>1232.7798500000001</v>
      </c>
      <c r="AK2379" s="179">
        <f>'Energy consumption (raw)'!AH2329</f>
        <v>1326</v>
      </c>
      <c r="AL2379">
        <f>IF(ROUND(AI2379,-3)=ROUND('Energy consumption (raw)'!AG2329,-3),1,0)</f>
        <v>1</v>
      </c>
      <c r="AM2379" s="179" t="str">
        <f>'Energy consumption (raw)'!AJ2329</f>
        <v>51. Long An</v>
      </c>
      <c r="AN2379">
        <f>VLOOKUP(AM2379,Lists!$F$9:$G$71,2,FALSE)</f>
        <v>1</v>
      </c>
    </row>
    <row r="2380" spans="2:40" x14ac:dyDescent="0.25">
      <c r="B2380" s="65" t="str">
        <f t="shared" si="158"/>
        <v>Industry2228</v>
      </c>
      <c r="C2380" s="179">
        <f>'Energy consumption (raw)'!B2330</f>
        <v>2228</v>
      </c>
      <c r="D2380" s="179">
        <f>'Energy consumption (raw)'!C2330</f>
        <v>0</v>
      </c>
      <c r="E2380" s="179">
        <f>'Energy consumption (raw)'!D2330</f>
        <v>0</v>
      </c>
      <c r="F2380" s="179" t="str">
        <f>'Energy consumption (raw)'!E2330</f>
        <v>Công nghiệp</v>
      </c>
      <c r="G2380" s="179" t="str">
        <f>'Energy consumption (raw)'!F2330</f>
        <v>Chế biến Thực Phẩm</v>
      </c>
      <c r="H2380" s="179" t="str">
        <f>'Energy consumption (raw)'!G2330</f>
        <v>Industry</v>
      </c>
      <c r="I2380" s="179" t="str">
        <f>'Energy consumption (raw)'!I2330</f>
        <v>10 Manufacture of food products</v>
      </c>
      <c r="J2380" s="179" t="str">
        <f>INDEX(Sector!$E$6:$E$46,MATCH('Energy consumption (toe)'!I2380,Sector!$B$6:$B$46,FALSE))</f>
        <v>Manufacture of food products</v>
      </c>
      <c r="K2380" s="179">
        <f>IFERROR('Energy consumption (raw)'!J2330*Lists!$H$84,)</f>
        <v>0</v>
      </c>
      <c r="L2380" s="179">
        <f>'Energy consumption (raw)'!K2330*Lists!$H$84</f>
        <v>1391.3076700000001</v>
      </c>
      <c r="M2380" s="179">
        <f>'Energy consumption (raw)'!L2330*Lists!$H$84</f>
        <v>0</v>
      </c>
      <c r="N2380" s="179">
        <f>'Energy consumption (raw)'!M2330*Lists!$H$84</f>
        <v>0</v>
      </c>
      <c r="O2380" s="178">
        <f t="shared" si="159"/>
        <v>1391.3076700000001</v>
      </c>
      <c r="P2380">
        <f>'Energy consumption (raw)'!N2330*Lists!$H$85</f>
        <v>0</v>
      </c>
      <c r="Q2380">
        <f>'Energy consumption (raw)'!O2330*Lists!$H$86</f>
        <v>0</v>
      </c>
      <c r="R2380">
        <f>'Energy consumption (raw)'!P2330*Lists!$H$87</f>
        <v>0</v>
      </c>
      <c r="S2380">
        <f>'Energy consumption (raw)'!Q2330*Lists!$H$88</f>
        <v>0</v>
      </c>
      <c r="T2380">
        <f>'Energy consumption (raw)'!R2330*Lists!$H$89</f>
        <v>0</v>
      </c>
      <c r="U2380">
        <f>'Energy consumption (raw)'!S2330*Lists!$H$90</f>
        <v>0</v>
      </c>
      <c r="V2380">
        <f>'Energy consumption (raw)'!T2330*Lists!$H$91</f>
        <v>0</v>
      </c>
      <c r="W2380">
        <f>'Energy consumption (raw)'!U2330*Lists!$H$92</f>
        <v>0</v>
      </c>
      <c r="X2380">
        <f>'Energy consumption (raw)'!V2330*Lists!$H$93</f>
        <v>0</v>
      </c>
      <c r="Y2380">
        <f>'Energy consumption (raw)'!W2330*Lists!$H$94</f>
        <v>0</v>
      </c>
      <c r="Z2380">
        <f>'Energy consumption (raw)'!X2330*Lists!$H$96*1000000</f>
        <v>0</v>
      </c>
      <c r="AA2380">
        <f>'Energy consumption (raw)'!Y2330*Lists!$H$97</f>
        <v>0</v>
      </c>
      <c r="AB2380">
        <f>'Energy consumption (raw)'!Z2330*Lists!$H$96</f>
        <v>0</v>
      </c>
      <c r="AC2380">
        <f>'Energy consumption (raw)'!AA2330*Lists!$H$98</f>
        <v>0</v>
      </c>
      <c r="AD2380">
        <f>'Energy consumption (raw)'!AB2330*Lists!$H$99</f>
        <v>0</v>
      </c>
      <c r="AE2380">
        <f>'Energy consumption (raw)'!AC2330*Lists!$H$101</f>
        <v>0</v>
      </c>
      <c r="AF2380">
        <f>'Energy consumption (raw)'!AD2330*Lists!$H$101</f>
        <v>0</v>
      </c>
      <c r="AG2380">
        <f>'Energy consumption (raw)'!AE2330*Lists!$H$101</f>
        <v>0</v>
      </c>
      <c r="AH2380">
        <f>'Energy consumption (raw)'!AF2330*Lists!$H$100</f>
        <v>0</v>
      </c>
      <c r="AI2380" s="167">
        <f t="shared" si="160"/>
        <v>1391.3076700000001</v>
      </c>
      <c r="AJ2380" s="179">
        <f>'Energy consumption (raw)'!AG2330</f>
        <v>1391.3076700000001</v>
      </c>
      <c r="AK2380" s="179">
        <f>'Energy consumption (raw)'!AH2330</f>
        <v>1321</v>
      </c>
      <c r="AL2380">
        <f>IF(ROUND(AI2380,-3)=ROUND('Energy consumption (raw)'!AG2330,-3),1,0)</f>
        <v>1</v>
      </c>
      <c r="AM2380" s="179" t="str">
        <f>'Energy consumption (raw)'!AJ2330</f>
        <v>51. Long An</v>
      </c>
      <c r="AN2380">
        <f>VLOOKUP(AM2380,Lists!$F$9:$G$71,2,FALSE)</f>
        <v>1</v>
      </c>
    </row>
    <row r="2381" spans="2:40" x14ac:dyDescent="0.25">
      <c r="B2381" s="65" t="str">
        <f t="shared" si="158"/>
        <v>Industry2229</v>
      </c>
      <c r="C2381" s="179">
        <f>'Energy consumption (raw)'!B2331</f>
        <v>2229</v>
      </c>
      <c r="D2381" s="179">
        <f>'Energy consumption (raw)'!C2331</f>
        <v>0</v>
      </c>
      <c r="E2381" s="179">
        <f>'Energy consumption (raw)'!D2331</f>
        <v>0</v>
      </c>
      <c r="F2381" s="179" t="str">
        <f>'Energy consumption (raw)'!E2331</f>
        <v>Công nghiệp</v>
      </c>
      <c r="G2381" s="179" t="str">
        <f>'Energy consumption (raw)'!F2331</f>
        <v>Sản xuất giày dép</v>
      </c>
      <c r="H2381" s="179" t="str">
        <f>'Energy consumption (raw)'!G2331</f>
        <v>Industry</v>
      </c>
      <c r="I2381" s="179" t="str">
        <f>'Energy consumption (raw)'!I2331</f>
        <v>14 Manufacture of wearing apparel</v>
      </c>
      <c r="J2381" s="179" t="str">
        <f>INDEX(Sector!$E$6:$E$46,MATCH('Energy consumption (toe)'!I2381,Sector!$B$6:$B$46,FALSE))</f>
        <v>Manufacture of wearing apparel</v>
      </c>
      <c r="K2381" s="179">
        <f>IFERROR('Energy consumption (raw)'!J2331*Lists!$H$84,)</f>
        <v>0</v>
      </c>
      <c r="L2381" s="179">
        <f>'Energy consumption (raw)'!K2331*Lists!$H$84</f>
        <v>1529.3753100000001</v>
      </c>
      <c r="M2381" s="179">
        <f>'Energy consumption (raw)'!L2331*Lists!$H$84</f>
        <v>0</v>
      </c>
      <c r="N2381" s="179">
        <f>'Energy consumption (raw)'!M2331*Lists!$H$84</f>
        <v>0</v>
      </c>
      <c r="O2381" s="178">
        <f t="shared" si="159"/>
        <v>1529.3753100000001</v>
      </c>
      <c r="P2381">
        <f>'Energy consumption (raw)'!N2331*Lists!$H$85</f>
        <v>0</v>
      </c>
      <c r="Q2381">
        <f>'Energy consumption (raw)'!O2331*Lists!$H$86</f>
        <v>0</v>
      </c>
      <c r="R2381">
        <f>'Energy consumption (raw)'!P2331*Lists!$H$87</f>
        <v>0</v>
      </c>
      <c r="S2381">
        <f>'Energy consumption (raw)'!Q2331*Lists!$H$88</f>
        <v>0</v>
      </c>
      <c r="T2381">
        <f>'Energy consumption (raw)'!R2331*Lists!$H$89</f>
        <v>0</v>
      </c>
      <c r="U2381">
        <f>'Energy consumption (raw)'!S2331*Lists!$H$90</f>
        <v>0</v>
      </c>
      <c r="V2381">
        <f>'Energy consumption (raw)'!T2331*Lists!$H$91</f>
        <v>0</v>
      </c>
      <c r="W2381">
        <f>'Energy consumption (raw)'!U2331*Lists!$H$92</f>
        <v>0</v>
      </c>
      <c r="X2381">
        <f>'Energy consumption (raw)'!V2331*Lists!$H$93</f>
        <v>0</v>
      </c>
      <c r="Y2381">
        <f>'Energy consumption (raw)'!W2331*Lists!$H$94</f>
        <v>0</v>
      </c>
      <c r="Z2381">
        <f>'Energy consumption (raw)'!X2331*Lists!$H$96*1000000</f>
        <v>0</v>
      </c>
      <c r="AA2381">
        <f>'Energy consumption (raw)'!Y2331*Lists!$H$97</f>
        <v>0</v>
      </c>
      <c r="AB2381">
        <f>'Energy consumption (raw)'!Z2331*Lists!$H$96</f>
        <v>0</v>
      </c>
      <c r="AC2381">
        <f>'Energy consumption (raw)'!AA2331*Lists!$H$98</f>
        <v>0</v>
      </c>
      <c r="AD2381">
        <f>'Energy consumption (raw)'!AB2331*Lists!$H$99</f>
        <v>0</v>
      </c>
      <c r="AE2381">
        <f>'Energy consumption (raw)'!AC2331*Lists!$H$101</f>
        <v>0</v>
      </c>
      <c r="AF2381">
        <f>'Energy consumption (raw)'!AD2331*Lists!$H$101</f>
        <v>0</v>
      </c>
      <c r="AG2381">
        <f>'Energy consumption (raw)'!AE2331*Lists!$H$101</f>
        <v>0</v>
      </c>
      <c r="AH2381">
        <f>'Energy consumption (raw)'!AF2331*Lists!$H$100</f>
        <v>0</v>
      </c>
      <c r="AI2381" s="167">
        <f t="shared" si="160"/>
        <v>1529.3753100000001</v>
      </c>
      <c r="AJ2381" s="179">
        <f>'Energy consumption (raw)'!AG2331</f>
        <v>1529.3753100000001</v>
      </c>
      <c r="AK2381" s="179">
        <f>'Energy consumption (raw)'!AH2331</f>
        <v>1314</v>
      </c>
      <c r="AL2381">
        <f>IF(ROUND(AI2381,-3)=ROUND('Energy consumption (raw)'!AG2331,-3),1,0)</f>
        <v>1</v>
      </c>
      <c r="AM2381" s="179" t="str">
        <f>'Energy consumption (raw)'!AJ2331</f>
        <v>51. Long An</v>
      </c>
      <c r="AN2381">
        <f>VLOOKUP(AM2381,Lists!$F$9:$G$71,2,FALSE)</f>
        <v>1</v>
      </c>
    </row>
    <row r="2382" spans="2:40" x14ac:dyDescent="0.25">
      <c r="B2382" s="65" t="str">
        <f t="shared" si="158"/>
        <v>Industry2230</v>
      </c>
      <c r="C2382" s="179">
        <f>'Energy consumption (raw)'!B2332</f>
        <v>2230</v>
      </c>
      <c r="D2382" s="179">
        <f>'Energy consumption (raw)'!C2332</f>
        <v>0</v>
      </c>
      <c r="E2382" s="179">
        <f>'Energy consumption (raw)'!D2332</f>
        <v>0</v>
      </c>
      <c r="F2382" s="179" t="str">
        <f>'Energy consumption (raw)'!E2332</f>
        <v>Công nghiệp</v>
      </c>
      <c r="G2382" s="179" t="str">
        <f>'Energy consumption (raw)'!F2332</f>
        <v>Sản xuất đồ uống không cồn, nước khoáng</v>
      </c>
      <c r="H2382" s="179" t="str">
        <f>'Energy consumption (raw)'!G2332</f>
        <v>Industry</v>
      </c>
      <c r="I2382" s="179" t="str">
        <f>'Energy consumption (raw)'!I2332</f>
        <v>11 Manufacture of beverages</v>
      </c>
      <c r="J2382" s="179" t="str">
        <f>INDEX(Sector!$E$6:$E$46,MATCH('Energy consumption (toe)'!I2382,Sector!$B$6:$B$46,FALSE))</f>
        <v>Manufacture of beverages</v>
      </c>
      <c r="K2382" s="179">
        <f>IFERROR('Energy consumption (raw)'!J2332*Lists!$H$84,)</f>
        <v>1176.42949</v>
      </c>
      <c r="L2382" s="179">
        <f>'Energy consumption (raw)'!K2332*Lists!$H$84</f>
        <v>1176.42949</v>
      </c>
      <c r="M2382" s="179">
        <f>'Energy consumption (raw)'!L2332*Lists!$H$84</f>
        <v>0</v>
      </c>
      <c r="N2382" s="179">
        <f>'Energy consumption (raw)'!M2332*Lists!$H$84</f>
        <v>0</v>
      </c>
      <c r="O2382" s="178">
        <f t="shared" si="159"/>
        <v>1176.42949</v>
      </c>
      <c r="P2382">
        <f>'Energy consumption (raw)'!N2332*Lists!$H$85</f>
        <v>0</v>
      </c>
      <c r="Q2382">
        <f>'Energy consumption (raw)'!O2332*Lists!$H$86</f>
        <v>0</v>
      </c>
      <c r="R2382">
        <f>'Energy consumption (raw)'!P2332*Lists!$H$87</f>
        <v>0</v>
      </c>
      <c r="S2382">
        <f>'Energy consumption (raw)'!Q2332*Lists!$H$88</f>
        <v>0</v>
      </c>
      <c r="T2382">
        <f>'Energy consumption (raw)'!R2332*Lists!$H$89</f>
        <v>0</v>
      </c>
      <c r="U2382">
        <f>'Energy consumption (raw)'!S2332*Lists!$H$90</f>
        <v>0</v>
      </c>
      <c r="V2382">
        <f>'Energy consumption (raw)'!T2332*Lists!$H$91</f>
        <v>0</v>
      </c>
      <c r="W2382">
        <f>'Energy consumption (raw)'!U2332*Lists!$H$92</f>
        <v>0</v>
      </c>
      <c r="X2382">
        <f>'Energy consumption (raw)'!V2332*Lists!$H$93</f>
        <v>0</v>
      </c>
      <c r="Y2382">
        <f>'Energy consumption (raw)'!W2332*Lists!$H$94</f>
        <v>0</v>
      </c>
      <c r="Z2382">
        <f>'Energy consumption (raw)'!X2332*Lists!$H$96*1000000</f>
        <v>0</v>
      </c>
      <c r="AA2382">
        <f>'Energy consumption (raw)'!Y2332*Lists!$H$97</f>
        <v>0</v>
      </c>
      <c r="AB2382">
        <f>'Energy consumption (raw)'!Z2332*Lists!$H$96</f>
        <v>0</v>
      </c>
      <c r="AC2382">
        <f>'Energy consumption (raw)'!AA2332*Lists!$H$98</f>
        <v>0</v>
      </c>
      <c r="AD2382">
        <f>'Energy consumption (raw)'!AB2332*Lists!$H$99</f>
        <v>0</v>
      </c>
      <c r="AE2382">
        <f>'Energy consumption (raw)'!AC2332*Lists!$H$101</f>
        <v>0</v>
      </c>
      <c r="AF2382">
        <f>'Energy consumption (raw)'!AD2332*Lists!$H$101</f>
        <v>0</v>
      </c>
      <c r="AG2382">
        <f>'Energy consumption (raw)'!AE2332*Lists!$H$101</f>
        <v>0</v>
      </c>
      <c r="AH2382">
        <f>'Energy consumption (raw)'!AF2332*Lists!$H$100</f>
        <v>0</v>
      </c>
      <c r="AI2382" s="167">
        <f t="shared" si="160"/>
        <v>1176.42949</v>
      </c>
      <c r="AJ2382" s="179">
        <f>'Energy consumption (raw)'!AG2332</f>
        <v>1176.42949</v>
      </c>
      <c r="AK2382" s="179">
        <f>'Energy consumption (raw)'!AH2332</f>
        <v>1314</v>
      </c>
      <c r="AL2382">
        <f>IF(ROUND(AI2382,-3)=ROUND('Energy consumption (raw)'!AG2332,-3),1,0)</f>
        <v>1</v>
      </c>
      <c r="AM2382" s="179" t="str">
        <f>'Energy consumption (raw)'!AJ2332</f>
        <v>51. Long An</v>
      </c>
      <c r="AN2382">
        <f>VLOOKUP(AM2382,Lists!$F$9:$G$71,2,FALSE)</f>
        <v>1</v>
      </c>
    </row>
    <row r="2383" spans="2:40" x14ac:dyDescent="0.25">
      <c r="B2383" s="65" t="str">
        <f t="shared" si="158"/>
        <v>Industry2231</v>
      </c>
      <c r="C2383" s="179">
        <f>'Energy consumption (raw)'!B2333</f>
        <v>2231</v>
      </c>
      <c r="D2383" s="179">
        <f>'Energy consumption (raw)'!C2333</f>
        <v>0</v>
      </c>
      <c r="E2383" s="179">
        <f>'Energy consumption (raw)'!D2333</f>
        <v>0</v>
      </c>
      <c r="F2383" s="179" t="str">
        <f>'Energy consumption (raw)'!E2333</f>
        <v>Công nghiệp</v>
      </c>
      <c r="G2383" s="179" t="str">
        <f>'Energy consumption (raw)'!F2333</f>
        <v>Chế biến Thực Phẩm</v>
      </c>
      <c r="H2383" s="179" t="str">
        <f>'Energy consumption (raw)'!G2333</f>
        <v>Industry</v>
      </c>
      <c r="I2383" s="179" t="str">
        <f>'Energy consumption (raw)'!I2333</f>
        <v>10 Manufacture of food products</v>
      </c>
      <c r="J2383" s="179" t="str">
        <f>INDEX(Sector!$E$6:$E$46,MATCH('Energy consumption (toe)'!I2383,Sector!$B$6:$B$46,FALSE))</f>
        <v>Manufacture of food products</v>
      </c>
      <c r="K2383" s="179">
        <f>IFERROR('Energy consumption (raw)'!J2333*Lists!$H$84,)</f>
        <v>0</v>
      </c>
      <c r="L2383" s="179">
        <f>'Energy consumption (raw)'!K2333*Lists!$H$84</f>
        <v>1312.64553</v>
      </c>
      <c r="M2383" s="179">
        <f>'Energy consumption (raw)'!L2333*Lists!$H$84</f>
        <v>0</v>
      </c>
      <c r="N2383" s="179">
        <f>'Energy consumption (raw)'!M2333*Lists!$H$84</f>
        <v>0</v>
      </c>
      <c r="O2383" s="178">
        <f t="shared" si="159"/>
        <v>1312.64553</v>
      </c>
      <c r="P2383">
        <f>'Energy consumption (raw)'!N2333*Lists!$H$85</f>
        <v>0</v>
      </c>
      <c r="Q2383">
        <f>'Energy consumption (raw)'!O2333*Lists!$H$86</f>
        <v>0</v>
      </c>
      <c r="R2383">
        <f>'Energy consumption (raw)'!P2333*Lists!$H$87</f>
        <v>0</v>
      </c>
      <c r="S2383">
        <f>'Energy consumption (raw)'!Q2333*Lists!$H$88</f>
        <v>0</v>
      </c>
      <c r="T2383">
        <f>'Energy consumption (raw)'!R2333*Lists!$H$89</f>
        <v>0</v>
      </c>
      <c r="U2383">
        <f>'Energy consumption (raw)'!S2333*Lists!$H$90</f>
        <v>0</v>
      </c>
      <c r="V2383">
        <f>'Energy consumption (raw)'!T2333*Lists!$H$91</f>
        <v>0</v>
      </c>
      <c r="W2383">
        <f>'Energy consumption (raw)'!U2333*Lists!$H$92</f>
        <v>0</v>
      </c>
      <c r="X2383">
        <f>'Energy consumption (raw)'!V2333*Lists!$H$93</f>
        <v>0</v>
      </c>
      <c r="Y2383">
        <f>'Energy consumption (raw)'!W2333*Lists!$H$94</f>
        <v>0</v>
      </c>
      <c r="Z2383">
        <f>'Energy consumption (raw)'!X2333*Lists!$H$96*1000000</f>
        <v>0</v>
      </c>
      <c r="AA2383">
        <f>'Energy consumption (raw)'!Y2333*Lists!$H$97</f>
        <v>0</v>
      </c>
      <c r="AB2383">
        <f>'Energy consumption (raw)'!Z2333*Lists!$H$96</f>
        <v>0</v>
      </c>
      <c r="AC2383">
        <f>'Energy consumption (raw)'!AA2333*Lists!$H$98</f>
        <v>0</v>
      </c>
      <c r="AD2383">
        <f>'Energy consumption (raw)'!AB2333*Lists!$H$99</f>
        <v>0</v>
      </c>
      <c r="AE2383">
        <f>'Energy consumption (raw)'!AC2333*Lists!$H$101</f>
        <v>0</v>
      </c>
      <c r="AF2383">
        <f>'Energy consumption (raw)'!AD2333*Lists!$H$101</f>
        <v>0</v>
      </c>
      <c r="AG2383">
        <f>'Energy consumption (raw)'!AE2333*Lists!$H$101</f>
        <v>0</v>
      </c>
      <c r="AH2383">
        <f>'Energy consumption (raw)'!AF2333*Lists!$H$100</f>
        <v>0</v>
      </c>
      <c r="AI2383" s="167">
        <f t="shared" si="160"/>
        <v>1312.64553</v>
      </c>
      <c r="AJ2383" s="179">
        <f>'Energy consumption (raw)'!AG2333</f>
        <v>1312.64553</v>
      </c>
      <c r="AK2383" s="179">
        <f>'Energy consumption (raw)'!AH2333</f>
        <v>1314</v>
      </c>
      <c r="AL2383">
        <f>IF(ROUND(AI2383,-3)=ROUND('Energy consumption (raw)'!AG2333,-3),1,0)</f>
        <v>1</v>
      </c>
      <c r="AM2383" s="179" t="str">
        <f>'Energy consumption (raw)'!AJ2333</f>
        <v>51. Long An</v>
      </c>
      <c r="AN2383">
        <f>VLOOKUP(AM2383,Lists!$F$9:$G$71,2,FALSE)</f>
        <v>1</v>
      </c>
    </row>
    <row r="2384" spans="2:40" x14ac:dyDescent="0.25">
      <c r="B2384" s="65" t="str">
        <f t="shared" si="158"/>
        <v>Industry2232</v>
      </c>
      <c r="C2384" s="179">
        <f>'Energy consumption (raw)'!B2334</f>
        <v>2232</v>
      </c>
      <c r="D2384" s="179">
        <f>'Energy consumption (raw)'!C2334</f>
        <v>0</v>
      </c>
      <c r="E2384" s="179">
        <f>'Energy consumption (raw)'!D2334</f>
        <v>0</v>
      </c>
      <c r="F2384" s="179" t="str">
        <f>'Energy consumption (raw)'!E2334</f>
        <v>Công nghiệp</v>
      </c>
      <c r="G2384" s="179" t="str">
        <f>'Energy consumption (raw)'!F2334</f>
        <v>Sản xuất gia công cắt, cán, kéo kẽm, dập đinh</v>
      </c>
      <c r="H2384" s="179" t="str">
        <f>'Energy consumption (raw)'!G2334</f>
        <v>Industry</v>
      </c>
      <c r="I2384" s="179" t="str">
        <f>'Energy consumption (raw)'!I2334</f>
        <v>24 Manufacture of basic metals</v>
      </c>
      <c r="J2384" s="179" t="str">
        <f>INDEX(Sector!$E$6:$E$46,MATCH('Energy consumption (toe)'!I2384,Sector!$B$6:$B$46,FALSE))</f>
        <v>Manufacture of basic metals</v>
      </c>
      <c r="K2384" s="179">
        <f>IFERROR('Energy consumption (raw)'!J2334*Lists!$H$84,)</f>
        <v>0</v>
      </c>
      <c r="L2384" s="179">
        <f>'Energy consumption (raw)'!K2334*Lists!$H$84</f>
        <v>2078.2821300000001</v>
      </c>
      <c r="M2384" s="179">
        <f>'Energy consumption (raw)'!L2334*Lists!$H$84</f>
        <v>0</v>
      </c>
      <c r="N2384" s="179">
        <f>'Energy consumption (raw)'!M2334*Lists!$H$84</f>
        <v>0</v>
      </c>
      <c r="O2384" s="178">
        <f t="shared" si="159"/>
        <v>2078.2821300000001</v>
      </c>
      <c r="P2384">
        <f>'Energy consumption (raw)'!N2334*Lists!$H$85</f>
        <v>0</v>
      </c>
      <c r="Q2384">
        <f>'Energy consumption (raw)'!O2334*Lists!$H$86</f>
        <v>0</v>
      </c>
      <c r="R2384">
        <f>'Energy consumption (raw)'!P2334*Lists!$H$87</f>
        <v>0</v>
      </c>
      <c r="S2384">
        <f>'Energy consumption (raw)'!Q2334*Lists!$H$88</f>
        <v>0</v>
      </c>
      <c r="T2384">
        <f>'Energy consumption (raw)'!R2334*Lists!$H$89</f>
        <v>0</v>
      </c>
      <c r="U2384">
        <f>'Energy consumption (raw)'!S2334*Lists!$H$90</f>
        <v>0</v>
      </c>
      <c r="V2384">
        <f>'Energy consumption (raw)'!T2334*Lists!$H$91</f>
        <v>0</v>
      </c>
      <c r="W2384">
        <f>'Energy consumption (raw)'!U2334*Lists!$H$92</f>
        <v>0</v>
      </c>
      <c r="X2384">
        <f>'Energy consumption (raw)'!V2334*Lists!$H$93</f>
        <v>0</v>
      </c>
      <c r="Y2384">
        <f>'Energy consumption (raw)'!W2334*Lists!$H$94</f>
        <v>0</v>
      </c>
      <c r="Z2384">
        <f>'Energy consumption (raw)'!X2334*Lists!$H$96*1000000</f>
        <v>0</v>
      </c>
      <c r="AA2384">
        <f>'Energy consumption (raw)'!Y2334*Lists!$H$97</f>
        <v>0</v>
      </c>
      <c r="AB2384">
        <f>'Energy consumption (raw)'!Z2334*Lists!$H$96</f>
        <v>0</v>
      </c>
      <c r="AC2384">
        <f>'Energy consumption (raw)'!AA2334*Lists!$H$98</f>
        <v>0</v>
      </c>
      <c r="AD2384">
        <f>'Energy consumption (raw)'!AB2334*Lists!$H$99</f>
        <v>0</v>
      </c>
      <c r="AE2384">
        <f>'Energy consumption (raw)'!AC2334*Lists!$H$101</f>
        <v>0</v>
      </c>
      <c r="AF2384">
        <f>'Energy consumption (raw)'!AD2334*Lists!$H$101</f>
        <v>0</v>
      </c>
      <c r="AG2384">
        <f>'Energy consumption (raw)'!AE2334*Lists!$H$101</f>
        <v>0</v>
      </c>
      <c r="AH2384">
        <f>'Energy consumption (raw)'!AF2334*Lists!$H$100</f>
        <v>0</v>
      </c>
      <c r="AI2384" s="167">
        <f t="shared" si="160"/>
        <v>2078.2821300000001</v>
      </c>
      <c r="AJ2384" s="179">
        <f>'Energy consumption (raw)'!AG2334</f>
        <v>2078.2821300000001</v>
      </c>
      <c r="AK2384" s="179">
        <f>'Energy consumption (raw)'!AH2334</f>
        <v>1290</v>
      </c>
      <c r="AL2384">
        <f>IF(ROUND(AI2384,-3)=ROUND('Energy consumption (raw)'!AG2334,-3),1,0)</f>
        <v>1</v>
      </c>
      <c r="AM2384" s="179" t="str">
        <f>'Energy consumption (raw)'!AJ2334</f>
        <v>51. Long An</v>
      </c>
      <c r="AN2384">
        <f>VLOOKUP(AM2384,Lists!$F$9:$G$71,2,FALSE)</f>
        <v>1</v>
      </c>
    </row>
    <row r="2385" spans="2:40" x14ac:dyDescent="0.25">
      <c r="B2385" s="65" t="str">
        <f t="shared" si="158"/>
        <v>Industry2233</v>
      </c>
      <c r="C2385" s="179">
        <f>'Energy consumption (raw)'!B2335</f>
        <v>2233</v>
      </c>
      <c r="D2385" s="179">
        <f>'Energy consumption (raw)'!C2335</f>
        <v>0</v>
      </c>
      <c r="E2385" s="179">
        <f>'Energy consumption (raw)'!D2335</f>
        <v>0</v>
      </c>
      <c r="F2385" s="179" t="str">
        <f>'Energy consumption (raw)'!E2335</f>
        <v>Công nghiệp</v>
      </c>
      <c r="G2385" s="179" t="str">
        <f>'Energy consumption (raw)'!F2335</f>
        <v>Sản xuất sắt, thép gang</v>
      </c>
      <c r="H2385" s="179" t="str">
        <f>'Energy consumption (raw)'!G2335</f>
        <v>Industry</v>
      </c>
      <c r="I2385" s="179" t="str">
        <f>'Energy consumption (raw)'!I2335</f>
        <v>24 Manufacture of basic metals</v>
      </c>
      <c r="J2385" s="179" t="str">
        <f>INDEX(Sector!$E$6:$E$46,MATCH('Energy consumption (toe)'!I2385,Sector!$B$6:$B$46,FALSE))</f>
        <v>Manufacture of basic metals</v>
      </c>
      <c r="K2385" s="179">
        <f>IFERROR('Energy consumption (raw)'!J2335*Lists!$H$84,)</f>
        <v>0</v>
      </c>
      <c r="L2385" s="179">
        <f>'Energy consumption (raw)'!K2335*Lists!$H$84</f>
        <v>1640.0701300000001</v>
      </c>
      <c r="M2385" s="179">
        <f>'Energy consumption (raw)'!L2335*Lists!$H$84</f>
        <v>0</v>
      </c>
      <c r="N2385" s="179">
        <f>'Energy consumption (raw)'!M2335*Lists!$H$84</f>
        <v>0</v>
      </c>
      <c r="O2385" s="178">
        <f t="shared" si="159"/>
        <v>1640.0701300000001</v>
      </c>
      <c r="P2385">
        <f>'Energy consumption (raw)'!N2335*Lists!$H$85</f>
        <v>0</v>
      </c>
      <c r="Q2385">
        <f>'Energy consumption (raw)'!O2335*Lists!$H$86</f>
        <v>0</v>
      </c>
      <c r="R2385">
        <f>'Energy consumption (raw)'!P2335*Lists!$H$87</f>
        <v>0</v>
      </c>
      <c r="S2385">
        <f>'Energy consumption (raw)'!Q2335*Lists!$H$88</f>
        <v>0</v>
      </c>
      <c r="T2385">
        <f>'Energy consumption (raw)'!R2335*Lists!$H$89</f>
        <v>0</v>
      </c>
      <c r="U2385">
        <f>'Energy consumption (raw)'!S2335*Lists!$H$90</f>
        <v>0</v>
      </c>
      <c r="V2385">
        <f>'Energy consumption (raw)'!T2335*Lists!$H$91</f>
        <v>0</v>
      </c>
      <c r="W2385">
        <f>'Energy consumption (raw)'!U2335*Lists!$H$92</f>
        <v>0</v>
      </c>
      <c r="X2385">
        <f>'Energy consumption (raw)'!V2335*Lists!$H$93</f>
        <v>0</v>
      </c>
      <c r="Y2385">
        <f>'Energy consumption (raw)'!W2335*Lists!$H$94</f>
        <v>0</v>
      </c>
      <c r="Z2385">
        <f>'Energy consumption (raw)'!X2335*Lists!$H$96*1000000</f>
        <v>0</v>
      </c>
      <c r="AA2385">
        <f>'Energy consumption (raw)'!Y2335*Lists!$H$97</f>
        <v>0</v>
      </c>
      <c r="AB2385">
        <f>'Energy consumption (raw)'!Z2335*Lists!$H$96</f>
        <v>0</v>
      </c>
      <c r="AC2385">
        <f>'Energy consumption (raw)'!AA2335*Lists!$H$98</f>
        <v>0</v>
      </c>
      <c r="AD2385">
        <f>'Energy consumption (raw)'!AB2335*Lists!$H$99</f>
        <v>0</v>
      </c>
      <c r="AE2385">
        <f>'Energy consumption (raw)'!AC2335*Lists!$H$101</f>
        <v>0</v>
      </c>
      <c r="AF2385">
        <f>'Energy consumption (raw)'!AD2335*Lists!$H$101</f>
        <v>0</v>
      </c>
      <c r="AG2385">
        <f>'Energy consumption (raw)'!AE2335*Lists!$H$101</f>
        <v>0</v>
      </c>
      <c r="AH2385">
        <f>'Energy consumption (raw)'!AF2335*Lists!$H$100</f>
        <v>0</v>
      </c>
      <c r="AI2385" s="167">
        <f t="shared" si="160"/>
        <v>1640.0701300000001</v>
      </c>
      <c r="AJ2385" s="179">
        <f>'Energy consumption (raw)'!AG2335</f>
        <v>1640.0701300000001</v>
      </c>
      <c r="AK2385" s="179">
        <f>'Energy consumption (raw)'!AH2335</f>
        <v>1245</v>
      </c>
      <c r="AL2385">
        <f>IF(ROUND(AI2385,-3)=ROUND('Energy consumption (raw)'!AG2335,-3),1,0)</f>
        <v>1</v>
      </c>
      <c r="AM2385" s="179" t="str">
        <f>'Energy consumption (raw)'!AJ2335</f>
        <v>51. Long An</v>
      </c>
      <c r="AN2385">
        <f>VLOOKUP(AM2385,Lists!$F$9:$G$71,2,FALSE)</f>
        <v>1</v>
      </c>
    </row>
    <row r="2386" spans="2:40" x14ac:dyDescent="0.25">
      <c r="B2386" s="65" t="str">
        <f t="shared" si="158"/>
        <v>Industry2234</v>
      </c>
      <c r="C2386" s="179">
        <f>'Energy consumption (raw)'!B2336</f>
        <v>2234</v>
      </c>
      <c r="D2386" s="179">
        <f>'Energy consumption (raw)'!C2336</f>
        <v>0</v>
      </c>
      <c r="E2386" s="179">
        <f>'Energy consumption (raw)'!D2336</f>
        <v>0</v>
      </c>
      <c r="F2386" s="179" t="str">
        <f>'Energy consumption (raw)'!E2336</f>
        <v>Công nghiệp</v>
      </c>
      <c r="G2386" s="179" t="str">
        <f>'Energy consumption (raw)'!F2336</f>
        <v>Sản xuất vật liệu xây dựng</v>
      </c>
      <c r="H2386" s="179" t="str">
        <f>'Energy consumption (raw)'!G2336</f>
        <v>Industry</v>
      </c>
      <c r="I2386" s="179" t="str">
        <f>'Energy consumption (raw)'!I2336</f>
        <v>23 Manufacture of other non-metallic mineral products</v>
      </c>
      <c r="J2386" s="179" t="str">
        <f>INDEX(Sector!$E$6:$E$46,MATCH('Energy consumption (toe)'!I2386,Sector!$B$6:$B$46,FALSE))</f>
        <v>Manufacture of other non-metallic mineral products</v>
      </c>
      <c r="K2386" s="179">
        <f>IFERROR('Energy consumption (raw)'!J2336*Lists!$H$84,)</f>
        <v>0</v>
      </c>
      <c r="L2386" s="179">
        <f>'Energy consumption (raw)'!K2336*Lists!$H$84</f>
        <v>1068.7589500000001</v>
      </c>
      <c r="M2386" s="179">
        <f>'Energy consumption (raw)'!L2336*Lists!$H$84</f>
        <v>0</v>
      </c>
      <c r="N2386" s="179">
        <f>'Energy consumption (raw)'!M2336*Lists!$H$84</f>
        <v>0</v>
      </c>
      <c r="O2386" s="178">
        <f t="shared" si="159"/>
        <v>1068.7589500000001</v>
      </c>
      <c r="P2386">
        <f>'Energy consumption (raw)'!N2336*Lists!$H$85</f>
        <v>0</v>
      </c>
      <c r="Q2386">
        <f>'Energy consumption (raw)'!O2336*Lists!$H$86</f>
        <v>0</v>
      </c>
      <c r="R2386">
        <f>'Energy consumption (raw)'!P2336*Lists!$H$87</f>
        <v>0</v>
      </c>
      <c r="S2386">
        <f>'Energy consumption (raw)'!Q2336*Lists!$H$88</f>
        <v>0</v>
      </c>
      <c r="T2386">
        <f>'Energy consumption (raw)'!R2336*Lists!$H$89</f>
        <v>0</v>
      </c>
      <c r="U2386">
        <f>'Energy consumption (raw)'!S2336*Lists!$H$90</f>
        <v>0</v>
      </c>
      <c r="V2386">
        <f>'Energy consumption (raw)'!T2336*Lists!$H$91</f>
        <v>0</v>
      </c>
      <c r="W2386">
        <f>'Energy consumption (raw)'!U2336*Lists!$H$92</f>
        <v>0</v>
      </c>
      <c r="X2386">
        <f>'Energy consumption (raw)'!V2336*Lists!$H$93</f>
        <v>0</v>
      </c>
      <c r="Y2386">
        <f>'Energy consumption (raw)'!W2336*Lists!$H$94</f>
        <v>0</v>
      </c>
      <c r="Z2386">
        <f>'Energy consumption (raw)'!X2336*Lists!$H$96*1000000</f>
        <v>0</v>
      </c>
      <c r="AA2386">
        <f>'Energy consumption (raw)'!Y2336*Lists!$H$97</f>
        <v>0</v>
      </c>
      <c r="AB2386">
        <f>'Energy consumption (raw)'!Z2336*Lists!$H$96</f>
        <v>0</v>
      </c>
      <c r="AC2386">
        <f>'Energy consumption (raw)'!AA2336*Lists!$H$98</f>
        <v>0</v>
      </c>
      <c r="AD2386">
        <f>'Energy consumption (raw)'!AB2336*Lists!$H$99</f>
        <v>0</v>
      </c>
      <c r="AE2386">
        <f>'Energy consumption (raw)'!AC2336*Lists!$H$101</f>
        <v>0</v>
      </c>
      <c r="AF2386">
        <f>'Energy consumption (raw)'!AD2336*Lists!$H$101</f>
        <v>0</v>
      </c>
      <c r="AG2386">
        <f>'Energy consumption (raw)'!AE2336*Lists!$H$101</f>
        <v>0</v>
      </c>
      <c r="AH2386">
        <f>'Energy consumption (raw)'!AF2336*Lists!$H$100</f>
        <v>0</v>
      </c>
      <c r="AI2386" s="167">
        <f t="shared" si="160"/>
        <v>1068.7589500000001</v>
      </c>
      <c r="AJ2386" s="179">
        <f>'Energy consumption (raw)'!AG2336</f>
        <v>1068.7589500000001</v>
      </c>
      <c r="AK2386" s="179">
        <f>'Energy consumption (raw)'!AH2336</f>
        <v>1191</v>
      </c>
      <c r="AL2386">
        <f>IF(ROUND(AI2386,-3)=ROUND('Energy consumption (raw)'!AG2336,-3),1,0)</f>
        <v>1</v>
      </c>
      <c r="AM2386" s="179" t="str">
        <f>'Energy consumption (raw)'!AJ2336</f>
        <v>51. Long An</v>
      </c>
      <c r="AN2386">
        <f>VLOOKUP(AM2386,Lists!$F$9:$G$71,2,FALSE)</f>
        <v>1</v>
      </c>
    </row>
    <row r="2387" spans="2:40" x14ac:dyDescent="0.25">
      <c r="B2387" s="65" t="str">
        <f t="shared" si="158"/>
        <v>Industry2235</v>
      </c>
      <c r="C2387" s="179">
        <f>'Energy consumption (raw)'!B2337</f>
        <v>2235</v>
      </c>
      <c r="D2387" s="179">
        <f>'Energy consumption (raw)'!C2337</f>
        <v>0</v>
      </c>
      <c r="E2387" s="179">
        <f>'Energy consumption (raw)'!D2337</f>
        <v>0</v>
      </c>
      <c r="F2387" s="179" t="str">
        <f>'Energy consumption (raw)'!E2337</f>
        <v>Công nghiệp</v>
      </c>
      <c r="G2387" s="179" t="str">
        <f>'Energy consumption (raw)'!F2337</f>
        <v>Sản xuất sản phẩm bằng kim loại</v>
      </c>
      <c r="H2387" s="179" t="str">
        <f>'Energy consumption (raw)'!G2337</f>
        <v>Industry</v>
      </c>
      <c r="I2387" s="179" t="str">
        <f>'Energy consumption (raw)'!I2337</f>
        <v>25 Manufacture of fabricated metal products, except machinery and equipment</v>
      </c>
      <c r="J2387" s="179" t="str">
        <f>INDEX(Sector!$E$6:$E$46,MATCH('Energy consumption (toe)'!I2387,Sector!$B$6:$B$46,FALSE))</f>
        <v>Manufacture of fabricated metal products, except machinery and equipment</v>
      </c>
      <c r="K2387" s="179">
        <f>IFERROR('Energy consumption (raw)'!J2337*Lists!$H$84,)</f>
        <v>0</v>
      </c>
      <c r="L2387" s="179">
        <f>'Energy consumption (raw)'!K2337*Lists!$H$84</f>
        <v>2211.9059300000004</v>
      </c>
      <c r="M2387" s="179">
        <f>'Energy consumption (raw)'!L2337*Lists!$H$84</f>
        <v>0</v>
      </c>
      <c r="N2387" s="179">
        <f>'Energy consumption (raw)'!M2337*Lists!$H$84</f>
        <v>0</v>
      </c>
      <c r="O2387" s="178">
        <f t="shared" si="159"/>
        <v>2211.9059300000004</v>
      </c>
      <c r="P2387">
        <f>'Energy consumption (raw)'!N2337*Lists!$H$85</f>
        <v>0</v>
      </c>
      <c r="Q2387">
        <f>'Energy consumption (raw)'!O2337*Lists!$H$86</f>
        <v>0</v>
      </c>
      <c r="R2387">
        <f>'Energy consumption (raw)'!P2337*Lists!$H$87</f>
        <v>0</v>
      </c>
      <c r="S2387">
        <f>'Energy consumption (raw)'!Q2337*Lists!$H$88</f>
        <v>0</v>
      </c>
      <c r="T2387">
        <f>'Energy consumption (raw)'!R2337*Lists!$H$89</f>
        <v>0</v>
      </c>
      <c r="U2387">
        <f>'Energy consumption (raw)'!S2337*Lists!$H$90</f>
        <v>0</v>
      </c>
      <c r="V2387">
        <f>'Energy consumption (raw)'!T2337*Lists!$H$91</f>
        <v>0</v>
      </c>
      <c r="W2387">
        <f>'Energy consumption (raw)'!U2337*Lists!$H$92</f>
        <v>0</v>
      </c>
      <c r="X2387">
        <f>'Energy consumption (raw)'!V2337*Lists!$H$93</f>
        <v>0</v>
      </c>
      <c r="Y2387">
        <f>'Energy consumption (raw)'!W2337*Lists!$H$94</f>
        <v>0</v>
      </c>
      <c r="Z2387">
        <f>'Energy consumption (raw)'!X2337*Lists!$H$96*1000000</f>
        <v>0</v>
      </c>
      <c r="AA2387">
        <f>'Energy consumption (raw)'!Y2337*Lists!$H$97</f>
        <v>0</v>
      </c>
      <c r="AB2387">
        <f>'Energy consumption (raw)'!Z2337*Lists!$H$96</f>
        <v>0</v>
      </c>
      <c r="AC2387">
        <f>'Energy consumption (raw)'!AA2337*Lists!$H$98</f>
        <v>0</v>
      </c>
      <c r="AD2387">
        <f>'Energy consumption (raw)'!AB2337*Lists!$H$99</f>
        <v>0</v>
      </c>
      <c r="AE2387">
        <f>'Energy consumption (raw)'!AC2337*Lists!$H$101</f>
        <v>0</v>
      </c>
      <c r="AF2387">
        <f>'Energy consumption (raw)'!AD2337*Lists!$H$101</f>
        <v>0</v>
      </c>
      <c r="AG2387">
        <f>'Energy consumption (raw)'!AE2337*Lists!$H$101</f>
        <v>0</v>
      </c>
      <c r="AH2387">
        <f>'Energy consumption (raw)'!AF2337*Lists!$H$100</f>
        <v>0</v>
      </c>
      <c r="AI2387" s="167">
        <f t="shared" si="160"/>
        <v>2211.9059300000004</v>
      </c>
      <c r="AJ2387" s="179">
        <f>'Energy consumption (raw)'!AG2337</f>
        <v>2211.9059300000004</v>
      </c>
      <c r="AK2387" s="179">
        <f>'Energy consumption (raw)'!AH2337</f>
        <v>1188</v>
      </c>
      <c r="AL2387">
        <f>IF(ROUND(AI2387,-3)=ROUND('Energy consumption (raw)'!AG2337,-3),1,0)</f>
        <v>1</v>
      </c>
      <c r="AM2387" s="179" t="str">
        <f>'Energy consumption (raw)'!AJ2337</f>
        <v>51. Long An</v>
      </c>
      <c r="AN2387">
        <f>VLOOKUP(AM2387,Lists!$F$9:$G$71,2,FALSE)</f>
        <v>1</v>
      </c>
    </row>
    <row r="2388" spans="2:40" x14ac:dyDescent="0.25">
      <c r="B2388" s="65" t="str">
        <f t="shared" si="158"/>
        <v>Industry2236</v>
      </c>
      <c r="C2388" s="179">
        <f>'Energy consumption (raw)'!B2338</f>
        <v>2236</v>
      </c>
      <c r="D2388" s="179">
        <f>'Energy consumption (raw)'!C2338</f>
        <v>0</v>
      </c>
      <c r="E2388" s="179">
        <f>'Energy consumption (raw)'!D2338</f>
        <v>0</v>
      </c>
      <c r="F2388" s="179" t="str">
        <f>'Energy consumption (raw)'!E2338</f>
        <v>Công nghiệp</v>
      </c>
      <c r="G2388" s="179" t="str">
        <f>'Energy consumption (raw)'!F2338</f>
        <v>Sản xuất giày dép</v>
      </c>
      <c r="H2388" s="179" t="str">
        <f>'Energy consumption (raw)'!G2338</f>
        <v>Industry</v>
      </c>
      <c r="I2388" s="179" t="str">
        <f>'Energy consumption (raw)'!I2338</f>
        <v>14 Manufacture of wearing apparel</v>
      </c>
      <c r="J2388" s="179" t="str">
        <f>INDEX(Sector!$E$6:$E$46,MATCH('Energy consumption (toe)'!I2388,Sector!$B$6:$B$46,FALSE))</f>
        <v>Manufacture of wearing apparel</v>
      </c>
      <c r="K2388" s="179">
        <f>IFERROR('Energy consumption (raw)'!J2338*Lists!$H$84,)</f>
        <v>1152.72901</v>
      </c>
      <c r="L2388" s="179">
        <f>'Energy consumption (raw)'!K2338*Lists!$H$84</f>
        <v>1152.72901</v>
      </c>
      <c r="M2388" s="179">
        <f>'Energy consumption (raw)'!L2338*Lists!$H$84</f>
        <v>0</v>
      </c>
      <c r="N2388" s="179">
        <f>'Energy consumption (raw)'!M2338*Lists!$H$84</f>
        <v>0</v>
      </c>
      <c r="O2388" s="178">
        <f t="shared" si="159"/>
        <v>1152.72901</v>
      </c>
      <c r="P2388">
        <f>'Energy consumption (raw)'!N2338*Lists!$H$85</f>
        <v>0</v>
      </c>
      <c r="Q2388">
        <f>'Energy consumption (raw)'!O2338*Lists!$H$86</f>
        <v>0</v>
      </c>
      <c r="R2388">
        <f>'Energy consumption (raw)'!P2338*Lists!$H$87</f>
        <v>0</v>
      </c>
      <c r="S2388">
        <f>'Energy consumption (raw)'!Q2338*Lists!$H$88</f>
        <v>0</v>
      </c>
      <c r="T2388">
        <f>'Energy consumption (raw)'!R2338*Lists!$H$89</f>
        <v>0</v>
      </c>
      <c r="U2388">
        <f>'Energy consumption (raw)'!S2338*Lists!$H$90</f>
        <v>0</v>
      </c>
      <c r="V2388">
        <f>'Energy consumption (raw)'!T2338*Lists!$H$91</f>
        <v>0</v>
      </c>
      <c r="W2388">
        <f>'Energy consumption (raw)'!U2338*Lists!$H$92</f>
        <v>0</v>
      </c>
      <c r="X2388">
        <f>'Energy consumption (raw)'!V2338*Lists!$H$93</f>
        <v>0</v>
      </c>
      <c r="Y2388">
        <f>'Energy consumption (raw)'!W2338*Lists!$H$94</f>
        <v>0</v>
      </c>
      <c r="Z2388">
        <f>'Energy consumption (raw)'!X2338*Lists!$H$96*1000000</f>
        <v>0</v>
      </c>
      <c r="AA2388">
        <f>'Energy consumption (raw)'!Y2338*Lists!$H$97</f>
        <v>0</v>
      </c>
      <c r="AB2388">
        <f>'Energy consumption (raw)'!Z2338*Lists!$H$96</f>
        <v>0</v>
      </c>
      <c r="AC2388">
        <f>'Energy consumption (raw)'!AA2338*Lists!$H$98</f>
        <v>0</v>
      </c>
      <c r="AD2388">
        <f>'Energy consumption (raw)'!AB2338*Lists!$H$99</f>
        <v>0</v>
      </c>
      <c r="AE2388">
        <f>'Energy consumption (raw)'!AC2338*Lists!$H$101</f>
        <v>0</v>
      </c>
      <c r="AF2388">
        <f>'Energy consumption (raw)'!AD2338*Lists!$H$101</f>
        <v>0</v>
      </c>
      <c r="AG2388">
        <f>'Energy consumption (raw)'!AE2338*Lists!$H$101</f>
        <v>0</v>
      </c>
      <c r="AH2388">
        <f>'Energy consumption (raw)'!AF2338*Lists!$H$100</f>
        <v>0</v>
      </c>
      <c r="AI2388" s="167">
        <f t="shared" si="160"/>
        <v>1152.72901</v>
      </c>
      <c r="AJ2388" s="179">
        <f>'Energy consumption (raw)'!AG2338</f>
        <v>1152.72901</v>
      </c>
      <c r="AK2388" s="179">
        <f>'Energy consumption (raw)'!AH2338</f>
        <v>1181</v>
      </c>
      <c r="AL2388">
        <f>IF(ROUND(AI2388,-3)=ROUND('Energy consumption (raw)'!AG2338,-3),1,0)</f>
        <v>1</v>
      </c>
      <c r="AM2388" s="179" t="str">
        <f>'Energy consumption (raw)'!AJ2338</f>
        <v>51. Long An</v>
      </c>
      <c r="AN2388">
        <f>VLOOKUP(AM2388,Lists!$F$9:$G$71,2,FALSE)</f>
        <v>1</v>
      </c>
    </row>
    <row r="2389" spans="2:40" x14ac:dyDescent="0.25">
      <c r="B2389" s="65" t="str">
        <f t="shared" si="158"/>
        <v>Industry2237</v>
      </c>
      <c r="C2389" s="179">
        <f>'Energy consumption (raw)'!B2339</f>
        <v>2237</v>
      </c>
      <c r="D2389" s="179">
        <f>'Energy consumption (raw)'!C2339</f>
        <v>0</v>
      </c>
      <c r="E2389" s="179">
        <f>'Energy consumption (raw)'!D2339</f>
        <v>0</v>
      </c>
      <c r="F2389" s="179" t="str">
        <f>'Energy consumption (raw)'!E2339</f>
        <v>Công nghiệp</v>
      </c>
      <c r="G2389" s="179" t="str">
        <f>'Energy consumption (raw)'!F2339</f>
        <v>Sản xuất thức ăn gia súc, gia cầm và thuỷ sản</v>
      </c>
      <c r="H2389" s="179" t="str">
        <f>'Energy consumption (raw)'!G2339</f>
        <v>Industry</v>
      </c>
      <c r="I2389" s="179" t="str">
        <f>'Energy consumption (raw)'!I2339</f>
        <v>10 Manufacture of food products</v>
      </c>
      <c r="J2389" s="179" t="str">
        <f>INDEX(Sector!$E$6:$E$46,MATCH('Energy consumption (toe)'!I2389,Sector!$B$6:$B$46,FALSE))</f>
        <v>Manufacture of food products</v>
      </c>
      <c r="K2389" s="179">
        <f>IFERROR('Energy consumption (raw)'!J2339*Lists!$H$84,)</f>
        <v>0</v>
      </c>
      <c r="L2389" s="179">
        <f>'Energy consumption (raw)'!K2339*Lists!$H$84</f>
        <v>1132.96318</v>
      </c>
      <c r="M2389" s="179">
        <f>'Energy consumption (raw)'!L2339*Lists!$H$84</f>
        <v>0</v>
      </c>
      <c r="N2389" s="179">
        <f>'Energy consumption (raw)'!M2339*Lists!$H$84</f>
        <v>0</v>
      </c>
      <c r="O2389" s="178">
        <f t="shared" si="159"/>
        <v>1132.96318</v>
      </c>
      <c r="P2389">
        <f>'Energy consumption (raw)'!N2339*Lists!$H$85</f>
        <v>0</v>
      </c>
      <c r="Q2389">
        <f>'Energy consumption (raw)'!O2339*Lists!$H$86</f>
        <v>0</v>
      </c>
      <c r="R2389">
        <f>'Energy consumption (raw)'!P2339*Lists!$H$87</f>
        <v>0</v>
      </c>
      <c r="S2389">
        <f>'Energy consumption (raw)'!Q2339*Lists!$H$88</f>
        <v>0</v>
      </c>
      <c r="T2389">
        <f>'Energy consumption (raw)'!R2339*Lists!$H$89</f>
        <v>0</v>
      </c>
      <c r="U2389">
        <f>'Energy consumption (raw)'!S2339*Lists!$H$90</f>
        <v>0</v>
      </c>
      <c r="V2389">
        <f>'Energy consumption (raw)'!T2339*Lists!$H$91</f>
        <v>0</v>
      </c>
      <c r="W2389">
        <f>'Energy consumption (raw)'!U2339*Lists!$H$92</f>
        <v>0</v>
      </c>
      <c r="X2389">
        <f>'Energy consumption (raw)'!V2339*Lists!$H$93</f>
        <v>0</v>
      </c>
      <c r="Y2389">
        <f>'Energy consumption (raw)'!W2339*Lists!$H$94</f>
        <v>0</v>
      </c>
      <c r="Z2389">
        <f>'Energy consumption (raw)'!X2339*Lists!$H$96*1000000</f>
        <v>0</v>
      </c>
      <c r="AA2389">
        <f>'Energy consumption (raw)'!Y2339*Lists!$H$97</f>
        <v>0</v>
      </c>
      <c r="AB2389">
        <f>'Energy consumption (raw)'!Z2339*Lists!$H$96</f>
        <v>0</v>
      </c>
      <c r="AC2389">
        <f>'Energy consumption (raw)'!AA2339*Lists!$H$98</f>
        <v>0</v>
      </c>
      <c r="AD2389">
        <f>'Energy consumption (raw)'!AB2339*Lists!$H$99</f>
        <v>0</v>
      </c>
      <c r="AE2389">
        <f>'Energy consumption (raw)'!AC2339*Lists!$H$101</f>
        <v>0</v>
      </c>
      <c r="AF2389">
        <f>'Energy consumption (raw)'!AD2339*Lists!$H$101</f>
        <v>0</v>
      </c>
      <c r="AG2389">
        <f>'Energy consumption (raw)'!AE2339*Lists!$H$101</f>
        <v>0</v>
      </c>
      <c r="AH2389">
        <f>'Energy consumption (raw)'!AF2339*Lists!$H$100</f>
        <v>0</v>
      </c>
      <c r="AI2389" s="167">
        <f t="shared" si="160"/>
        <v>1132.96318</v>
      </c>
      <c r="AJ2389" s="179">
        <f>'Energy consumption (raw)'!AG2339</f>
        <v>1132.96318</v>
      </c>
      <c r="AK2389" s="179">
        <f>'Energy consumption (raw)'!AH2339</f>
        <v>1179</v>
      </c>
      <c r="AL2389">
        <f>IF(ROUND(AI2389,-3)=ROUND('Energy consumption (raw)'!AG2339,-3),1,0)</f>
        <v>1</v>
      </c>
      <c r="AM2389" s="179" t="str">
        <f>'Energy consumption (raw)'!AJ2339</f>
        <v>51. Long An</v>
      </c>
      <c r="AN2389">
        <f>VLOOKUP(AM2389,Lists!$F$9:$G$71,2,FALSE)</f>
        <v>1</v>
      </c>
    </row>
    <row r="2390" spans="2:40" x14ac:dyDescent="0.25">
      <c r="B2390" s="65" t="str">
        <f t="shared" si="158"/>
        <v>Industry2238</v>
      </c>
      <c r="C2390" s="179">
        <f>'Energy consumption (raw)'!B2340</f>
        <v>2238</v>
      </c>
      <c r="D2390" s="179">
        <f>'Energy consumption (raw)'!C2340</f>
        <v>0</v>
      </c>
      <c r="E2390" s="179">
        <f>'Energy consumption (raw)'!D2340</f>
        <v>0</v>
      </c>
      <c r="F2390" s="179" t="str">
        <f>'Energy consumption (raw)'!E2340</f>
        <v>Công nghiệp</v>
      </c>
      <c r="G2390" s="179" t="str">
        <f>'Energy consumption (raw)'!F2340</f>
        <v>Sản xuất sản phẩm từ Giấy</v>
      </c>
      <c r="H2390" s="179" t="str">
        <f>'Energy consumption (raw)'!G2340</f>
        <v>Industry</v>
      </c>
      <c r="I2390" s="179" t="str">
        <f>'Energy consumption (raw)'!I2340</f>
        <v>17 Manufacture of paper and paper products</v>
      </c>
      <c r="J2390" s="179" t="str">
        <f>INDEX(Sector!$E$6:$E$46,MATCH('Energy consumption (toe)'!I2390,Sector!$B$6:$B$46,FALSE))</f>
        <v>Manufacture of paper and paper products</v>
      </c>
      <c r="K2390" s="179">
        <f>IFERROR('Energy consumption (raw)'!J2340*Lists!$H$84,)</f>
        <v>0</v>
      </c>
      <c r="L2390" s="179">
        <f>'Energy consumption (raw)'!K2340*Lists!$H$84</f>
        <v>1418.38732</v>
      </c>
      <c r="M2390" s="179">
        <f>'Energy consumption (raw)'!L2340*Lists!$H$84</f>
        <v>0</v>
      </c>
      <c r="N2390" s="179">
        <f>'Energy consumption (raw)'!M2340*Lists!$H$84</f>
        <v>0</v>
      </c>
      <c r="O2390" s="178">
        <f t="shared" si="159"/>
        <v>1418.38732</v>
      </c>
      <c r="P2390">
        <f>'Energy consumption (raw)'!N2340*Lists!$H$85</f>
        <v>0</v>
      </c>
      <c r="Q2390">
        <f>'Energy consumption (raw)'!O2340*Lists!$H$86</f>
        <v>0</v>
      </c>
      <c r="R2390">
        <f>'Energy consumption (raw)'!P2340*Lists!$H$87</f>
        <v>0</v>
      </c>
      <c r="S2390">
        <f>'Energy consumption (raw)'!Q2340*Lists!$H$88</f>
        <v>0</v>
      </c>
      <c r="T2390">
        <f>'Energy consumption (raw)'!R2340*Lists!$H$89</f>
        <v>0</v>
      </c>
      <c r="U2390">
        <f>'Energy consumption (raw)'!S2340*Lists!$H$90</f>
        <v>0</v>
      </c>
      <c r="V2390">
        <f>'Energy consumption (raw)'!T2340*Lists!$H$91</f>
        <v>0</v>
      </c>
      <c r="W2390">
        <f>'Energy consumption (raw)'!U2340*Lists!$H$92</f>
        <v>0</v>
      </c>
      <c r="X2390">
        <f>'Energy consumption (raw)'!V2340*Lists!$H$93</f>
        <v>0</v>
      </c>
      <c r="Y2390">
        <f>'Energy consumption (raw)'!W2340*Lists!$H$94</f>
        <v>0</v>
      </c>
      <c r="Z2390">
        <f>'Energy consumption (raw)'!X2340*Lists!$H$96*1000000</f>
        <v>0</v>
      </c>
      <c r="AA2390">
        <f>'Energy consumption (raw)'!Y2340*Lists!$H$97</f>
        <v>0</v>
      </c>
      <c r="AB2390">
        <f>'Energy consumption (raw)'!Z2340*Lists!$H$96</f>
        <v>0</v>
      </c>
      <c r="AC2390">
        <f>'Energy consumption (raw)'!AA2340*Lists!$H$98</f>
        <v>0</v>
      </c>
      <c r="AD2390">
        <f>'Energy consumption (raw)'!AB2340*Lists!$H$99</f>
        <v>0</v>
      </c>
      <c r="AE2390">
        <f>'Energy consumption (raw)'!AC2340*Lists!$H$101</f>
        <v>0</v>
      </c>
      <c r="AF2390">
        <f>'Energy consumption (raw)'!AD2340*Lists!$H$101</f>
        <v>0</v>
      </c>
      <c r="AG2390">
        <f>'Energy consumption (raw)'!AE2340*Lists!$H$101</f>
        <v>0</v>
      </c>
      <c r="AH2390">
        <f>'Energy consumption (raw)'!AF2340*Lists!$H$100</f>
        <v>0</v>
      </c>
      <c r="AI2390" s="167">
        <f t="shared" si="160"/>
        <v>1418.38732</v>
      </c>
      <c r="AJ2390" s="179">
        <f>'Energy consumption (raw)'!AG2340</f>
        <v>1418.38732</v>
      </c>
      <c r="AK2390" s="179">
        <f>'Energy consumption (raw)'!AH2340</f>
        <v>1094</v>
      </c>
      <c r="AL2390">
        <f>IF(ROUND(AI2390,-3)=ROUND('Energy consumption (raw)'!AG2340,-3),1,0)</f>
        <v>1</v>
      </c>
      <c r="AM2390" s="179" t="str">
        <f>'Energy consumption (raw)'!AJ2340</f>
        <v>51. Long An</v>
      </c>
      <c r="AN2390">
        <f>VLOOKUP(AM2390,Lists!$F$9:$G$71,2,FALSE)</f>
        <v>1</v>
      </c>
    </row>
    <row r="2391" spans="2:40" x14ac:dyDescent="0.25">
      <c r="B2391" s="65" t="str">
        <f t="shared" si="158"/>
        <v>Industry2239</v>
      </c>
      <c r="C2391" s="179">
        <f>'Energy consumption (raw)'!B2341</f>
        <v>2239</v>
      </c>
      <c r="D2391" s="179">
        <f>'Energy consumption (raw)'!C2341</f>
        <v>0</v>
      </c>
      <c r="E2391" s="179">
        <f>'Energy consumption (raw)'!D2341</f>
        <v>0</v>
      </c>
      <c r="F2391" s="179" t="str">
        <f>'Energy consumption (raw)'!E2341</f>
        <v>Công nghiệp</v>
      </c>
      <c r="G2391" s="179" t="str">
        <f>'Energy consumption (raw)'!F2341</f>
        <v>Sản xuất sản phẩm từ plastic</v>
      </c>
      <c r="H2391" s="179" t="str">
        <f>'Energy consumption (raw)'!G2341</f>
        <v>Industry</v>
      </c>
      <c r="I2391" s="179" t="str">
        <f>'Energy consumption (raw)'!I2341</f>
        <v>22 Manufacture of rubber and plastics products</v>
      </c>
      <c r="J2391" s="179" t="str">
        <f>INDEX(Sector!$E$6:$E$46,MATCH('Energy consumption (toe)'!I2391,Sector!$B$6:$B$46,FALSE))</f>
        <v>Manufacture of rubber and plastics products</v>
      </c>
      <c r="K2391" s="179">
        <f>IFERROR('Energy consumption (raw)'!J2341*Lists!$H$84,)</f>
        <v>0</v>
      </c>
      <c r="L2391" s="179">
        <f>'Energy consumption (raw)'!K2341*Lists!$H$84</f>
        <v>1812.94785</v>
      </c>
      <c r="M2391" s="179">
        <f>'Energy consumption (raw)'!L2341*Lists!$H$84</f>
        <v>0</v>
      </c>
      <c r="N2391" s="179">
        <f>'Energy consumption (raw)'!M2341*Lists!$H$84</f>
        <v>0</v>
      </c>
      <c r="O2391" s="178">
        <f t="shared" si="159"/>
        <v>1812.94785</v>
      </c>
      <c r="P2391">
        <f>'Energy consumption (raw)'!N2341*Lists!$H$85</f>
        <v>0</v>
      </c>
      <c r="Q2391">
        <f>'Energy consumption (raw)'!O2341*Lists!$H$86</f>
        <v>0</v>
      </c>
      <c r="R2391">
        <f>'Energy consumption (raw)'!P2341*Lists!$H$87</f>
        <v>0</v>
      </c>
      <c r="S2391">
        <f>'Energy consumption (raw)'!Q2341*Lists!$H$88</f>
        <v>0</v>
      </c>
      <c r="T2391">
        <f>'Energy consumption (raw)'!R2341*Lists!$H$89</f>
        <v>0</v>
      </c>
      <c r="U2391">
        <f>'Energy consumption (raw)'!S2341*Lists!$H$90</f>
        <v>0</v>
      </c>
      <c r="V2391">
        <f>'Energy consumption (raw)'!T2341*Lists!$H$91</f>
        <v>0</v>
      </c>
      <c r="W2391">
        <f>'Energy consumption (raw)'!U2341*Lists!$H$92</f>
        <v>0</v>
      </c>
      <c r="X2391">
        <f>'Energy consumption (raw)'!V2341*Lists!$H$93</f>
        <v>0</v>
      </c>
      <c r="Y2391">
        <f>'Energy consumption (raw)'!W2341*Lists!$H$94</f>
        <v>0</v>
      </c>
      <c r="Z2391">
        <f>'Energy consumption (raw)'!X2341*Lists!$H$96*1000000</f>
        <v>0</v>
      </c>
      <c r="AA2391">
        <f>'Energy consumption (raw)'!Y2341*Lists!$H$97</f>
        <v>0</v>
      </c>
      <c r="AB2391">
        <f>'Energy consumption (raw)'!Z2341*Lists!$H$96</f>
        <v>0</v>
      </c>
      <c r="AC2391">
        <f>'Energy consumption (raw)'!AA2341*Lists!$H$98</f>
        <v>0</v>
      </c>
      <c r="AD2391">
        <f>'Energy consumption (raw)'!AB2341*Lists!$H$99</f>
        <v>0</v>
      </c>
      <c r="AE2391">
        <f>'Energy consumption (raw)'!AC2341*Lists!$H$101</f>
        <v>0</v>
      </c>
      <c r="AF2391">
        <f>'Energy consumption (raw)'!AD2341*Lists!$H$101</f>
        <v>0</v>
      </c>
      <c r="AG2391">
        <f>'Energy consumption (raw)'!AE2341*Lists!$H$101</f>
        <v>0</v>
      </c>
      <c r="AH2391">
        <f>'Energy consumption (raw)'!AF2341*Lists!$H$100</f>
        <v>0</v>
      </c>
      <c r="AI2391" s="167">
        <f t="shared" si="160"/>
        <v>1812.94785</v>
      </c>
      <c r="AJ2391" s="179">
        <f>'Energy consumption (raw)'!AG2341</f>
        <v>1812.94785</v>
      </c>
      <c r="AK2391" s="179">
        <f>'Energy consumption (raw)'!AH2341</f>
        <v>1024</v>
      </c>
      <c r="AL2391">
        <f>IF(ROUND(AI2391,-3)=ROUND('Energy consumption (raw)'!AG2341,-3),1,0)</f>
        <v>1</v>
      </c>
      <c r="AM2391" s="179" t="str">
        <f>'Energy consumption (raw)'!AJ2341</f>
        <v>51. Long An</v>
      </c>
      <c r="AN2391">
        <f>VLOOKUP(AM2391,Lists!$F$9:$G$71,2,FALSE)</f>
        <v>1</v>
      </c>
    </row>
    <row r="2392" spans="2:40" x14ac:dyDescent="0.25">
      <c r="B2392" s="65" t="str">
        <f t="shared" si="158"/>
        <v>Industry2240</v>
      </c>
      <c r="C2392" s="179">
        <f>'Energy consumption (raw)'!B2342</f>
        <v>2240</v>
      </c>
      <c r="D2392" s="179">
        <f>'Energy consumption (raw)'!C2342</f>
        <v>0</v>
      </c>
      <c r="E2392" s="179">
        <f>'Energy consumption (raw)'!D2342</f>
        <v>0</v>
      </c>
      <c r="F2392" s="179" t="str">
        <f>'Energy consumption (raw)'!E2342</f>
        <v>Công nghiệp</v>
      </c>
      <c r="G2392" s="179" t="str">
        <f>'Energy consumption (raw)'!F2342</f>
        <v>Sản xuất sản phẩm hoá chất </v>
      </c>
      <c r="H2392" s="179" t="str">
        <f>'Energy consumption (raw)'!G2342</f>
        <v>Industry</v>
      </c>
      <c r="I2392" s="179" t="str">
        <f>'Energy consumption (raw)'!I2342</f>
        <v>20 Manufacture of chemicals and chemical products</v>
      </c>
      <c r="J2392" s="179" t="str">
        <f>INDEX(Sector!$E$6:$E$46,MATCH('Energy consumption (toe)'!I2392,Sector!$B$6:$B$46,FALSE))</f>
        <v>Manufacture of chemicals and chemical products</v>
      </c>
      <c r="K2392" s="179">
        <f>IFERROR('Energy consumption (raw)'!J2342*Lists!$H$84,)</f>
        <v>0</v>
      </c>
      <c r="L2392" s="179">
        <f>'Energy consumption (raw)'!K2342*Lists!$H$84</f>
        <v>1117.3171600000001</v>
      </c>
      <c r="M2392" s="179">
        <f>'Energy consumption (raw)'!L2342*Lists!$H$84</f>
        <v>0</v>
      </c>
      <c r="N2392" s="179">
        <f>'Energy consumption (raw)'!M2342*Lists!$H$84</f>
        <v>0</v>
      </c>
      <c r="O2392" s="178">
        <f t="shared" si="159"/>
        <v>1117.3171600000001</v>
      </c>
      <c r="P2392">
        <f>'Energy consumption (raw)'!N2342*Lists!$H$85</f>
        <v>0</v>
      </c>
      <c r="Q2392">
        <f>'Energy consumption (raw)'!O2342*Lists!$H$86</f>
        <v>0</v>
      </c>
      <c r="R2392">
        <f>'Energy consumption (raw)'!P2342*Lists!$H$87</f>
        <v>0</v>
      </c>
      <c r="S2392">
        <f>'Energy consumption (raw)'!Q2342*Lists!$H$88</f>
        <v>0</v>
      </c>
      <c r="T2392">
        <f>'Energy consumption (raw)'!R2342*Lists!$H$89</f>
        <v>0</v>
      </c>
      <c r="U2392">
        <f>'Energy consumption (raw)'!S2342*Lists!$H$90</f>
        <v>0</v>
      </c>
      <c r="V2392">
        <f>'Energy consumption (raw)'!T2342*Lists!$H$91</f>
        <v>0</v>
      </c>
      <c r="W2392">
        <f>'Energy consumption (raw)'!U2342*Lists!$H$92</f>
        <v>0</v>
      </c>
      <c r="X2392">
        <f>'Energy consumption (raw)'!V2342*Lists!$H$93</f>
        <v>0</v>
      </c>
      <c r="Y2392">
        <f>'Energy consumption (raw)'!W2342*Lists!$H$94</f>
        <v>0</v>
      </c>
      <c r="Z2392">
        <f>'Energy consumption (raw)'!X2342*Lists!$H$96*1000000</f>
        <v>0</v>
      </c>
      <c r="AA2392">
        <f>'Energy consumption (raw)'!Y2342*Lists!$H$97</f>
        <v>0</v>
      </c>
      <c r="AB2392">
        <f>'Energy consumption (raw)'!Z2342*Lists!$H$96</f>
        <v>0</v>
      </c>
      <c r="AC2392">
        <f>'Energy consumption (raw)'!AA2342*Lists!$H$98</f>
        <v>0</v>
      </c>
      <c r="AD2392">
        <f>'Energy consumption (raw)'!AB2342*Lists!$H$99</f>
        <v>0</v>
      </c>
      <c r="AE2392">
        <f>'Energy consumption (raw)'!AC2342*Lists!$H$101</f>
        <v>0</v>
      </c>
      <c r="AF2392">
        <f>'Energy consumption (raw)'!AD2342*Lists!$H$101</f>
        <v>0</v>
      </c>
      <c r="AG2392">
        <f>'Energy consumption (raw)'!AE2342*Lists!$H$101</f>
        <v>0</v>
      </c>
      <c r="AH2392">
        <f>'Energy consumption (raw)'!AF2342*Lists!$H$100</f>
        <v>0</v>
      </c>
      <c r="AI2392" s="167">
        <f t="shared" si="160"/>
        <v>1117.3171600000001</v>
      </c>
      <c r="AJ2392" s="179">
        <f>'Energy consumption (raw)'!AG2342</f>
        <v>1117.3171600000001</v>
      </c>
      <c r="AK2392" s="179">
        <f>'Energy consumption (raw)'!AH2342</f>
        <v>1016</v>
      </c>
      <c r="AL2392">
        <f>IF(ROUND(AI2392,-3)=ROUND('Energy consumption (raw)'!AG2342,-3),1,0)</f>
        <v>1</v>
      </c>
      <c r="AM2392" s="179" t="str">
        <f>'Energy consumption (raw)'!AJ2342</f>
        <v>51. Long An</v>
      </c>
      <c r="AN2392">
        <f>VLOOKUP(AM2392,Lists!$F$9:$G$71,2,FALSE)</f>
        <v>1</v>
      </c>
    </row>
    <row r="2393" spans="2:40" x14ac:dyDescent="0.25">
      <c r="B2393" s="65" t="str">
        <f t="shared" si="158"/>
        <v>Industry2241</v>
      </c>
      <c r="C2393" s="179">
        <f>'Energy consumption (raw)'!B2343</f>
        <v>2241</v>
      </c>
      <c r="D2393" s="179">
        <f>'Energy consumption (raw)'!C2343</f>
        <v>0</v>
      </c>
      <c r="E2393" s="179">
        <f>'Energy consumption (raw)'!D2343</f>
        <v>0</v>
      </c>
      <c r="F2393" s="179" t="str">
        <f>'Energy consumption (raw)'!E2343</f>
        <v>Công nghiệp</v>
      </c>
      <c r="G2393" s="179" t="str">
        <f>'Energy consumption (raw)'!F2343</f>
        <v>Sản xuất plastic và cao su tổng hợp dạng nguyên sinh</v>
      </c>
      <c r="H2393" s="179" t="str">
        <f>'Energy consumption (raw)'!G2343</f>
        <v>Industry</v>
      </c>
      <c r="I2393" s="179" t="str">
        <f>'Energy consumption (raw)'!I2343</f>
        <v>22 Manufacture of rubber and plastics products</v>
      </c>
      <c r="J2393" s="179" t="str">
        <f>INDEX(Sector!$E$6:$E$46,MATCH('Energy consumption (toe)'!I2393,Sector!$B$6:$B$46,FALSE))</f>
        <v>Manufacture of rubber and plastics products</v>
      </c>
      <c r="K2393" s="179">
        <f>IFERROR('Energy consumption (raw)'!J2343*Lists!$H$84,)</f>
        <v>0</v>
      </c>
      <c r="L2393" s="179">
        <f>'Energy consumption (raw)'!K2343*Lists!$H$84</f>
        <v>1089.6357400000002</v>
      </c>
      <c r="M2393" s="179">
        <f>'Energy consumption (raw)'!L2343*Lists!$H$84</f>
        <v>0</v>
      </c>
      <c r="N2393" s="179">
        <f>'Energy consumption (raw)'!M2343*Lists!$H$84</f>
        <v>0</v>
      </c>
      <c r="O2393" s="178">
        <f t="shared" si="159"/>
        <v>1089.6357400000002</v>
      </c>
      <c r="P2393">
        <f>'Energy consumption (raw)'!N2343*Lists!$H$85</f>
        <v>0</v>
      </c>
      <c r="Q2393">
        <f>'Energy consumption (raw)'!O2343*Lists!$H$86</f>
        <v>0</v>
      </c>
      <c r="R2393">
        <f>'Energy consumption (raw)'!P2343*Lists!$H$87</f>
        <v>0</v>
      </c>
      <c r="S2393">
        <f>'Energy consumption (raw)'!Q2343*Lists!$H$88</f>
        <v>0</v>
      </c>
      <c r="T2393">
        <f>'Energy consumption (raw)'!R2343*Lists!$H$89</f>
        <v>0</v>
      </c>
      <c r="U2393">
        <f>'Energy consumption (raw)'!S2343*Lists!$H$90</f>
        <v>0</v>
      </c>
      <c r="V2393">
        <f>'Energy consumption (raw)'!T2343*Lists!$H$91</f>
        <v>0</v>
      </c>
      <c r="W2393">
        <f>'Energy consumption (raw)'!U2343*Lists!$H$92</f>
        <v>0</v>
      </c>
      <c r="X2393">
        <f>'Energy consumption (raw)'!V2343*Lists!$H$93</f>
        <v>0</v>
      </c>
      <c r="Y2393">
        <f>'Energy consumption (raw)'!W2343*Lists!$H$94</f>
        <v>0</v>
      </c>
      <c r="Z2393">
        <f>'Energy consumption (raw)'!X2343*Lists!$H$96*1000000</f>
        <v>0</v>
      </c>
      <c r="AA2393">
        <f>'Energy consumption (raw)'!Y2343*Lists!$H$97</f>
        <v>0</v>
      </c>
      <c r="AB2393">
        <f>'Energy consumption (raw)'!Z2343*Lists!$H$96</f>
        <v>0</v>
      </c>
      <c r="AC2393">
        <f>'Energy consumption (raw)'!AA2343*Lists!$H$98</f>
        <v>0</v>
      </c>
      <c r="AD2393">
        <f>'Energy consumption (raw)'!AB2343*Lists!$H$99</f>
        <v>0</v>
      </c>
      <c r="AE2393">
        <f>'Energy consumption (raw)'!AC2343*Lists!$H$101</f>
        <v>0</v>
      </c>
      <c r="AF2393">
        <f>'Energy consumption (raw)'!AD2343*Lists!$H$101</f>
        <v>0</v>
      </c>
      <c r="AG2393">
        <f>'Energy consumption (raw)'!AE2343*Lists!$H$101</f>
        <v>0</v>
      </c>
      <c r="AH2393">
        <f>'Energy consumption (raw)'!AF2343*Lists!$H$100</f>
        <v>0</v>
      </c>
      <c r="AI2393" s="167">
        <f t="shared" si="160"/>
        <v>1089.6357400000002</v>
      </c>
      <c r="AJ2393" s="179">
        <f>'Energy consumption (raw)'!AG2343</f>
        <v>1089.6357400000002</v>
      </c>
      <c r="AK2393" s="179">
        <f>'Energy consumption (raw)'!AH2343</f>
        <v>1003</v>
      </c>
      <c r="AL2393">
        <f>IF(ROUND(AI2393,-3)=ROUND('Energy consumption (raw)'!AG2343,-3),1,0)</f>
        <v>1</v>
      </c>
      <c r="AM2393" s="179" t="str">
        <f>'Energy consumption (raw)'!AJ2343</f>
        <v>51. Long An</v>
      </c>
      <c r="AN2393">
        <f>VLOOKUP(AM2393,Lists!$F$9:$G$71,2,FALSE)</f>
        <v>1</v>
      </c>
    </row>
    <row r="2394" spans="2:40" x14ac:dyDescent="0.25">
      <c r="B2394" s="65" t="str">
        <f t="shared" si="158"/>
        <v>Industry2242</v>
      </c>
      <c r="C2394" s="179">
        <f>'Energy consumption (raw)'!B2344</f>
        <v>2242</v>
      </c>
      <c r="D2394" s="179">
        <f>'Energy consumption (raw)'!C2344</f>
        <v>0</v>
      </c>
      <c r="E2394" s="179">
        <f>'Energy consumption (raw)'!D2344</f>
        <v>0</v>
      </c>
      <c r="F2394" s="179" t="str">
        <f>'Energy consumption (raw)'!E2344</f>
        <v>Công nghiệp</v>
      </c>
      <c r="G2394" s="179" t="str">
        <f>'Energy consumption (raw)'!F2344</f>
        <v>Sản xuất giày dép</v>
      </c>
      <c r="H2394" s="179" t="str">
        <f>'Energy consumption (raw)'!G2344</f>
        <v>Industry</v>
      </c>
      <c r="I2394" s="179" t="str">
        <f>'Energy consumption (raw)'!I2344</f>
        <v>14 Manufacture of wearing apparel</v>
      </c>
      <c r="J2394" s="179" t="str">
        <f>INDEX(Sector!$E$6:$E$46,MATCH('Energy consumption (toe)'!I2394,Sector!$B$6:$B$46,FALSE))</f>
        <v>Manufacture of wearing apparel</v>
      </c>
      <c r="K2394" s="179">
        <f>IFERROR('Energy consumption (raw)'!J2344*Lists!$H$84,)</f>
        <v>0</v>
      </c>
      <c r="L2394" s="179">
        <f>'Energy consumption (raw)'!K2344*Lists!$H$84</f>
        <v>1315.3303500000002</v>
      </c>
      <c r="M2394" s="179">
        <f>'Energy consumption (raw)'!L2344*Lists!$H$84</f>
        <v>0</v>
      </c>
      <c r="N2394" s="179">
        <f>'Energy consumption (raw)'!M2344*Lists!$H$84</f>
        <v>0</v>
      </c>
      <c r="O2394" s="178">
        <f t="shared" si="159"/>
        <v>1315.3303500000002</v>
      </c>
      <c r="P2394">
        <f>'Energy consumption (raw)'!N2344*Lists!$H$85</f>
        <v>0</v>
      </c>
      <c r="Q2394">
        <f>'Energy consumption (raw)'!O2344*Lists!$H$86</f>
        <v>0</v>
      </c>
      <c r="R2394">
        <f>'Energy consumption (raw)'!P2344*Lists!$H$87</f>
        <v>0</v>
      </c>
      <c r="S2394">
        <f>'Energy consumption (raw)'!Q2344*Lists!$H$88</f>
        <v>0</v>
      </c>
      <c r="T2394">
        <f>'Energy consumption (raw)'!R2344*Lists!$H$89</f>
        <v>0</v>
      </c>
      <c r="U2394">
        <f>'Energy consumption (raw)'!S2344*Lists!$H$90</f>
        <v>0</v>
      </c>
      <c r="V2394">
        <f>'Energy consumption (raw)'!T2344*Lists!$H$91</f>
        <v>0</v>
      </c>
      <c r="W2394">
        <f>'Energy consumption (raw)'!U2344*Lists!$H$92</f>
        <v>0</v>
      </c>
      <c r="X2394">
        <f>'Energy consumption (raw)'!V2344*Lists!$H$93</f>
        <v>0</v>
      </c>
      <c r="Y2394">
        <f>'Energy consumption (raw)'!W2344*Lists!$H$94</f>
        <v>0</v>
      </c>
      <c r="Z2394">
        <f>'Energy consumption (raw)'!X2344*Lists!$H$96*1000000</f>
        <v>0</v>
      </c>
      <c r="AA2394">
        <f>'Energy consumption (raw)'!Y2344*Lists!$H$97</f>
        <v>0</v>
      </c>
      <c r="AB2394">
        <f>'Energy consumption (raw)'!Z2344*Lists!$H$96</f>
        <v>0</v>
      </c>
      <c r="AC2394">
        <f>'Energy consumption (raw)'!AA2344*Lists!$H$98</f>
        <v>0</v>
      </c>
      <c r="AD2394">
        <f>'Energy consumption (raw)'!AB2344*Lists!$H$99</f>
        <v>0</v>
      </c>
      <c r="AE2394">
        <f>'Energy consumption (raw)'!AC2344*Lists!$H$101</f>
        <v>0</v>
      </c>
      <c r="AF2394">
        <f>'Energy consumption (raw)'!AD2344*Lists!$H$101</f>
        <v>0</v>
      </c>
      <c r="AG2394">
        <f>'Energy consumption (raw)'!AE2344*Lists!$H$101</f>
        <v>0</v>
      </c>
      <c r="AH2394">
        <f>'Energy consumption (raw)'!AF2344*Lists!$H$100</f>
        <v>0</v>
      </c>
      <c r="AI2394" s="167">
        <f t="shared" si="160"/>
        <v>1315.3303500000002</v>
      </c>
      <c r="AJ2394" s="179">
        <f>'Energy consumption (raw)'!AG2344</f>
        <v>1315.3303500000002</v>
      </c>
      <c r="AK2394" s="179">
        <f>'Energy consumption (raw)'!AH2344</f>
        <v>2237.70489</v>
      </c>
      <c r="AL2394">
        <f>IF(ROUND(AI2394,-3)=ROUND('Energy consumption (raw)'!AG2344,-3),1,0)</f>
        <v>1</v>
      </c>
      <c r="AM2394" s="179" t="str">
        <f>'Energy consumption (raw)'!AJ2344</f>
        <v>51. Long An</v>
      </c>
      <c r="AN2394">
        <f>VLOOKUP(AM2394,Lists!$F$9:$G$71,2,FALSE)</f>
        <v>1</v>
      </c>
    </row>
    <row r="2395" spans="2:40" x14ac:dyDescent="0.25">
      <c r="B2395" s="65" t="str">
        <f t="shared" si="158"/>
        <v>Industry2243</v>
      </c>
      <c r="C2395" s="179">
        <f>'Energy consumption (raw)'!B2345</f>
        <v>2243</v>
      </c>
      <c r="D2395" s="179">
        <f>'Energy consumption (raw)'!C2345</f>
        <v>0</v>
      </c>
      <c r="E2395" s="179">
        <f>'Energy consumption (raw)'!D2345</f>
        <v>0</v>
      </c>
      <c r="F2395" s="179" t="str">
        <f>'Energy consumption (raw)'!E2345</f>
        <v>Công nghiệp</v>
      </c>
      <c r="G2395" s="179" t="str">
        <f>'Energy consumption (raw)'!F2345</f>
        <v>Sản xuất sợi</v>
      </c>
      <c r="H2395" s="179" t="str">
        <f>'Energy consumption (raw)'!G2345</f>
        <v>Industry</v>
      </c>
      <c r="I2395" s="179" t="str">
        <f>'Energy consumption (raw)'!I2345</f>
        <v>13 Manufacture of textiles</v>
      </c>
      <c r="J2395" s="179" t="str">
        <f>INDEX(Sector!$E$6:$E$46,MATCH('Energy consumption (toe)'!I2395,Sector!$B$6:$B$46,FALSE))</f>
        <v>Manufacture of textiles</v>
      </c>
      <c r="K2395" s="179">
        <f>IFERROR('Energy consumption (raw)'!J2345*Lists!$H$84,)</f>
        <v>0</v>
      </c>
      <c r="L2395" s="179">
        <f>'Energy consumption (raw)'!K2345*Lists!$H$84</f>
        <v>1013.7972900000001</v>
      </c>
      <c r="M2395" s="179">
        <f>'Energy consumption (raw)'!L2345*Lists!$H$84</f>
        <v>0</v>
      </c>
      <c r="N2395" s="179">
        <f>'Energy consumption (raw)'!M2345*Lists!$H$84</f>
        <v>0</v>
      </c>
      <c r="O2395" s="178">
        <f t="shared" si="159"/>
        <v>1013.7972900000001</v>
      </c>
      <c r="P2395">
        <f>'Energy consumption (raw)'!N2345*Lists!$H$85</f>
        <v>0</v>
      </c>
      <c r="Q2395">
        <f>'Energy consumption (raw)'!O2345*Lists!$H$86</f>
        <v>0</v>
      </c>
      <c r="R2395">
        <f>'Energy consumption (raw)'!P2345*Lists!$H$87</f>
        <v>0</v>
      </c>
      <c r="S2395">
        <f>'Energy consumption (raw)'!Q2345*Lists!$H$88</f>
        <v>0</v>
      </c>
      <c r="T2395">
        <f>'Energy consumption (raw)'!R2345*Lists!$H$89</f>
        <v>0</v>
      </c>
      <c r="U2395">
        <f>'Energy consumption (raw)'!S2345*Lists!$H$90</f>
        <v>0</v>
      </c>
      <c r="V2395">
        <f>'Energy consumption (raw)'!T2345*Lists!$H$91</f>
        <v>0</v>
      </c>
      <c r="W2395">
        <f>'Energy consumption (raw)'!U2345*Lists!$H$92</f>
        <v>0</v>
      </c>
      <c r="X2395">
        <f>'Energy consumption (raw)'!V2345*Lists!$H$93</f>
        <v>0</v>
      </c>
      <c r="Y2395">
        <f>'Energy consumption (raw)'!W2345*Lists!$H$94</f>
        <v>0</v>
      </c>
      <c r="Z2395">
        <f>'Energy consumption (raw)'!X2345*Lists!$H$96*1000000</f>
        <v>0</v>
      </c>
      <c r="AA2395">
        <f>'Energy consumption (raw)'!Y2345*Lists!$H$97</f>
        <v>0</v>
      </c>
      <c r="AB2395">
        <f>'Energy consumption (raw)'!Z2345*Lists!$H$96</f>
        <v>0</v>
      </c>
      <c r="AC2395">
        <f>'Energy consumption (raw)'!AA2345*Lists!$H$98</f>
        <v>0</v>
      </c>
      <c r="AD2395">
        <f>'Energy consumption (raw)'!AB2345*Lists!$H$99</f>
        <v>0</v>
      </c>
      <c r="AE2395">
        <f>'Energy consumption (raw)'!AC2345*Lists!$H$101</f>
        <v>0</v>
      </c>
      <c r="AF2395">
        <f>'Energy consumption (raw)'!AD2345*Lists!$H$101</f>
        <v>0</v>
      </c>
      <c r="AG2395">
        <f>'Energy consumption (raw)'!AE2345*Lists!$H$101</f>
        <v>0</v>
      </c>
      <c r="AH2395">
        <f>'Energy consumption (raw)'!AF2345*Lists!$H$100</f>
        <v>0</v>
      </c>
      <c r="AI2395" s="167">
        <f t="shared" si="160"/>
        <v>1013.7972900000001</v>
      </c>
      <c r="AJ2395" s="179">
        <f>'Energy consumption (raw)'!AG2345</f>
        <v>1013.7972900000001</v>
      </c>
      <c r="AK2395" s="179">
        <f>'Energy consumption (raw)'!AH2345</f>
        <v>1009.6466200000001</v>
      </c>
      <c r="AL2395">
        <f>IF(ROUND(AI2395,-3)=ROUND('Energy consumption (raw)'!AG2345,-3),1,0)</f>
        <v>1</v>
      </c>
      <c r="AM2395" s="179" t="str">
        <f>'Energy consumption (raw)'!AJ2345</f>
        <v>51. Long An</v>
      </c>
      <c r="AN2395">
        <f>VLOOKUP(AM2395,Lists!$F$9:$G$71,2,FALSE)</f>
        <v>1</v>
      </c>
    </row>
    <row r="2396" spans="2:40" x14ac:dyDescent="0.25">
      <c r="B2396" s="65" t="str">
        <f t="shared" si="158"/>
        <v>Industry2244</v>
      </c>
      <c r="C2396" s="179">
        <f>'Energy consumption (raw)'!B2346</f>
        <v>2244</v>
      </c>
      <c r="D2396" s="179">
        <f>'Energy consumption (raw)'!C2346</f>
        <v>0</v>
      </c>
      <c r="E2396" s="179">
        <f>'Energy consumption (raw)'!D2346</f>
        <v>0</v>
      </c>
      <c r="F2396" s="179" t="str">
        <f>'Energy consumption (raw)'!E2346</f>
        <v>Công nghiệp</v>
      </c>
      <c r="G2396" s="179" t="str">
        <f>'Energy consumption (raw)'!F2346</f>
        <v>Sản xuất sản phẩm từ plastic</v>
      </c>
      <c r="H2396" s="179" t="str">
        <f>'Energy consumption (raw)'!G2346</f>
        <v>Industry</v>
      </c>
      <c r="I2396" s="179" t="str">
        <f>'Energy consumption (raw)'!I2346</f>
        <v>22 Manufacture of rubber and plastics products</v>
      </c>
      <c r="J2396" s="179" t="str">
        <f>INDEX(Sector!$E$6:$E$46,MATCH('Energy consumption (toe)'!I2396,Sector!$B$6:$B$46,FALSE))</f>
        <v>Manufacture of rubber and plastics products</v>
      </c>
      <c r="K2396" s="179">
        <f>IFERROR('Energy consumption (raw)'!J2346*Lists!$H$84,)</f>
        <v>0</v>
      </c>
      <c r="L2396" s="179">
        <f>'Energy consumption (raw)'!K2346*Lists!$H$84</f>
        <v>1638.1722400000001</v>
      </c>
      <c r="M2396" s="179">
        <f>'Energy consumption (raw)'!L2346*Lists!$H$84</f>
        <v>0</v>
      </c>
      <c r="N2396" s="179">
        <f>'Energy consumption (raw)'!M2346*Lists!$H$84</f>
        <v>0</v>
      </c>
      <c r="O2396" s="178">
        <f t="shared" si="159"/>
        <v>1638.1722400000001</v>
      </c>
      <c r="P2396">
        <f>'Energy consumption (raw)'!N2346*Lists!$H$85</f>
        <v>0</v>
      </c>
      <c r="Q2396">
        <f>'Energy consumption (raw)'!O2346*Lists!$H$86</f>
        <v>0</v>
      </c>
      <c r="R2396">
        <f>'Energy consumption (raw)'!P2346*Lists!$H$87</f>
        <v>0</v>
      </c>
      <c r="S2396">
        <f>'Energy consumption (raw)'!Q2346*Lists!$H$88</f>
        <v>0</v>
      </c>
      <c r="T2396">
        <f>'Energy consumption (raw)'!R2346*Lists!$H$89</f>
        <v>0</v>
      </c>
      <c r="U2396">
        <f>'Energy consumption (raw)'!S2346*Lists!$H$90</f>
        <v>0</v>
      </c>
      <c r="V2396">
        <f>'Energy consumption (raw)'!T2346*Lists!$H$91</f>
        <v>0</v>
      </c>
      <c r="W2396">
        <f>'Energy consumption (raw)'!U2346*Lists!$H$92</f>
        <v>0</v>
      </c>
      <c r="X2396">
        <f>'Energy consumption (raw)'!V2346*Lists!$H$93</f>
        <v>0</v>
      </c>
      <c r="Y2396">
        <f>'Energy consumption (raw)'!W2346*Lists!$H$94</f>
        <v>0</v>
      </c>
      <c r="Z2396">
        <f>'Energy consumption (raw)'!X2346*Lists!$H$96*1000000</f>
        <v>0</v>
      </c>
      <c r="AA2396">
        <f>'Energy consumption (raw)'!Y2346*Lists!$H$97</f>
        <v>0</v>
      </c>
      <c r="AB2396">
        <f>'Energy consumption (raw)'!Z2346*Lists!$H$96</f>
        <v>0</v>
      </c>
      <c r="AC2396">
        <f>'Energy consumption (raw)'!AA2346*Lists!$H$98</f>
        <v>0</v>
      </c>
      <c r="AD2396">
        <f>'Energy consumption (raw)'!AB2346*Lists!$H$99</f>
        <v>0</v>
      </c>
      <c r="AE2396">
        <f>'Energy consumption (raw)'!AC2346*Lists!$H$101</f>
        <v>0</v>
      </c>
      <c r="AF2396">
        <f>'Energy consumption (raw)'!AD2346*Lists!$H$101</f>
        <v>0</v>
      </c>
      <c r="AG2396">
        <f>'Energy consumption (raw)'!AE2346*Lists!$H$101</f>
        <v>0</v>
      </c>
      <c r="AH2396">
        <f>'Energy consumption (raw)'!AF2346*Lists!$H$100</f>
        <v>0</v>
      </c>
      <c r="AI2396" s="167">
        <f t="shared" si="160"/>
        <v>1638.1722400000001</v>
      </c>
      <c r="AJ2396" s="179">
        <f>'Energy consumption (raw)'!AG2346</f>
        <v>1638.1722400000001</v>
      </c>
      <c r="AK2396" s="179">
        <f>'Energy consumption (raw)'!AH2346</f>
        <v>1383.26864</v>
      </c>
      <c r="AL2396">
        <f>IF(ROUND(AI2396,-3)=ROUND('Energy consumption (raw)'!AG2346,-3),1,0)</f>
        <v>1</v>
      </c>
      <c r="AM2396" s="179" t="str">
        <f>'Energy consumption (raw)'!AJ2346</f>
        <v>51. Long An</v>
      </c>
      <c r="AN2396">
        <f>VLOOKUP(AM2396,Lists!$F$9:$G$71,2,FALSE)</f>
        <v>1</v>
      </c>
    </row>
    <row r="2397" spans="2:40" x14ac:dyDescent="0.25">
      <c r="B2397" s="65" t="str">
        <f t="shared" si="158"/>
        <v>Industry2245</v>
      </c>
      <c r="C2397" s="179">
        <f>'Energy consumption (raw)'!B2347</f>
        <v>2245</v>
      </c>
      <c r="D2397" s="179">
        <f>'Energy consumption (raw)'!C2347</f>
        <v>0</v>
      </c>
      <c r="E2397" s="179">
        <f>'Energy consumption (raw)'!D2347</f>
        <v>0</v>
      </c>
      <c r="F2397" s="179" t="str">
        <f>'Energy consumption (raw)'!E2347</f>
        <v>Công nghiệp</v>
      </c>
      <c r="G2397" s="179" t="str">
        <f>'Energy consumption (raw)'!F2347</f>
        <v>Sản xuất sản phẩm từ cao su</v>
      </c>
      <c r="H2397" s="179" t="str">
        <f>'Energy consumption (raw)'!G2347</f>
        <v>Industry</v>
      </c>
      <c r="I2397" s="179" t="str">
        <f>'Energy consumption (raw)'!I2347</f>
        <v>22 Manufacture of rubber and plastics products</v>
      </c>
      <c r="J2397" s="179" t="str">
        <f>INDEX(Sector!$E$6:$E$46,MATCH('Energy consumption (toe)'!I2397,Sector!$B$6:$B$46,FALSE))</f>
        <v>Manufacture of rubber and plastics products</v>
      </c>
      <c r="K2397" s="179">
        <f>IFERROR('Energy consumption (raw)'!J2347*Lists!$H$84,)</f>
        <v>0</v>
      </c>
      <c r="L2397" s="179">
        <f>'Energy consumption (raw)'!K2347*Lists!$H$84</f>
        <v>1631.8459400000002</v>
      </c>
      <c r="M2397" s="179">
        <f>'Energy consumption (raw)'!L2347*Lists!$H$84</f>
        <v>0</v>
      </c>
      <c r="N2397" s="179">
        <f>'Energy consumption (raw)'!M2347*Lists!$H$84</f>
        <v>0</v>
      </c>
      <c r="O2397" s="178">
        <f t="shared" si="159"/>
        <v>1631.8459400000002</v>
      </c>
      <c r="P2397">
        <f>'Energy consumption (raw)'!N2347*Lists!$H$85</f>
        <v>0</v>
      </c>
      <c r="Q2397">
        <f>'Energy consumption (raw)'!O2347*Lists!$H$86</f>
        <v>0</v>
      </c>
      <c r="R2397">
        <f>'Energy consumption (raw)'!P2347*Lists!$H$87</f>
        <v>0</v>
      </c>
      <c r="S2397">
        <f>'Energy consumption (raw)'!Q2347*Lists!$H$88</f>
        <v>0</v>
      </c>
      <c r="T2397">
        <f>'Energy consumption (raw)'!R2347*Lists!$H$89</f>
        <v>0</v>
      </c>
      <c r="U2397">
        <f>'Energy consumption (raw)'!S2347*Lists!$H$90</f>
        <v>0</v>
      </c>
      <c r="V2397">
        <f>'Energy consumption (raw)'!T2347*Lists!$H$91</f>
        <v>0</v>
      </c>
      <c r="W2397">
        <f>'Energy consumption (raw)'!U2347*Lists!$H$92</f>
        <v>0</v>
      </c>
      <c r="X2397">
        <f>'Energy consumption (raw)'!V2347*Lists!$H$93</f>
        <v>0</v>
      </c>
      <c r="Y2397">
        <f>'Energy consumption (raw)'!W2347*Lists!$H$94</f>
        <v>0</v>
      </c>
      <c r="Z2397">
        <f>'Energy consumption (raw)'!X2347*Lists!$H$96*1000000</f>
        <v>0</v>
      </c>
      <c r="AA2397">
        <f>'Energy consumption (raw)'!Y2347*Lists!$H$97</f>
        <v>0</v>
      </c>
      <c r="AB2397">
        <f>'Energy consumption (raw)'!Z2347*Lists!$H$96</f>
        <v>0</v>
      </c>
      <c r="AC2397">
        <f>'Energy consumption (raw)'!AA2347*Lists!$H$98</f>
        <v>0</v>
      </c>
      <c r="AD2397">
        <f>'Energy consumption (raw)'!AB2347*Lists!$H$99</f>
        <v>0</v>
      </c>
      <c r="AE2397">
        <f>'Energy consumption (raw)'!AC2347*Lists!$H$101</f>
        <v>0</v>
      </c>
      <c r="AF2397">
        <f>'Energy consumption (raw)'!AD2347*Lists!$H$101</f>
        <v>0</v>
      </c>
      <c r="AG2397">
        <f>'Energy consumption (raw)'!AE2347*Lists!$H$101</f>
        <v>0</v>
      </c>
      <c r="AH2397">
        <f>'Energy consumption (raw)'!AF2347*Lists!$H$100</f>
        <v>0</v>
      </c>
      <c r="AI2397" s="167">
        <f t="shared" si="160"/>
        <v>1631.8459400000002</v>
      </c>
      <c r="AJ2397" s="179">
        <f>'Energy consumption (raw)'!AG2347</f>
        <v>1631.8459400000002</v>
      </c>
      <c r="AK2397" s="179">
        <f>'Energy consumption (raw)'!AH2347</f>
        <v>1526.7985000000001</v>
      </c>
      <c r="AL2397">
        <f>IF(ROUND(AI2397,-3)=ROUND('Energy consumption (raw)'!AG2347,-3),1,0)</f>
        <v>1</v>
      </c>
      <c r="AM2397" s="179" t="str">
        <f>'Energy consumption (raw)'!AJ2347</f>
        <v>51. Long An</v>
      </c>
      <c r="AN2397">
        <f>VLOOKUP(AM2397,Lists!$F$9:$G$71,2,FALSE)</f>
        <v>1</v>
      </c>
    </row>
    <row r="2398" spans="2:40" x14ac:dyDescent="0.25">
      <c r="B2398" s="65" t="str">
        <f t="shared" si="158"/>
        <v>Industry2246</v>
      </c>
      <c r="C2398" s="179">
        <f>'Energy consumption (raw)'!B2348</f>
        <v>2246</v>
      </c>
      <c r="D2398" s="179">
        <f>'Energy consumption (raw)'!C2348</f>
        <v>0</v>
      </c>
      <c r="E2398" s="179">
        <f>'Energy consumption (raw)'!D2348</f>
        <v>0</v>
      </c>
      <c r="F2398" s="179" t="str">
        <f>'Energy consumption (raw)'!E2348</f>
        <v>Công nghiệp</v>
      </c>
      <c r="G2398" s="179" t="str">
        <f>'Energy consumption (raw)'!F2348</f>
        <v>Bán buôn thực phẩm</v>
      </c>
      <c r="H2398" s="179" t="str">
        <f>'Energy consumption (raw)'!G2348</f>
        <v>Industry</v>
      </c>
      <c r="I2398" s="179" t="str">
        <f>'Energy consumption (raw)'!I2348</f>
        <v>10 Manufacture of food products</v>
      </c>
      <c r="J2398" s="179" t="str">
        <f>INDEX(Sector!$E$6:$E$46,MATCH('Energy consumption (toe)'!I2398,Sector!$B$6:$B$46,FALSE))</f>
        <v>Manufacture of food products</v>
      </c>
      <c r="K2398" s="179">
        <f>IFERROR('Energy consumption (raw)'!J2348*Lists!$H$84,)</f>
        <v>0</v>
      </c>
      <c r="L2398" s="179">
        <f>'Energy consumption (raw)'!K2348*Lists!$H$84</f>
        <v>1080.3777400000001</v>
      </c>
      <c r="M2398" s="179">
        <f>'Energy consumption (raw)'!L2348*Lists!$H$84</f>
        <v>0</v>
      </c>
      <c r="N2398" s="179">
        <f>'Energy consumption (raw)'!M2348*Lists!$H$84</f>
        <v>0</v>
      </c>
      <c r="O2398" s="178">
        <f t="shared" si="159"/>
        <v>1080.3777400000001</v>
      </c>
      <c r="P2398">
        <f>'Energy consumption (raw)'!N2348*Lists!$H$85</f>
        <v>0</v>
      </c>
      <c r="Q2398">
        <f>'Energy consumption (raw)'!O2348*Lists!$H$86</f>
        <v>0</v>
      </c>
      <c r="R2398">
        <f>'Energy consumption (raw)'!P2348*Lists!$H$87</f>
        <v>0</v>
      </c>
      <c r="S2398">
        <f>'Energy consumption (raw)'!Q2348*Lists!$H$88</f>
        <v>0</v>
      </c>
      <c r="T2398">
        <f>'Energy consumption (raw)'!R2348*Lists!$H$89</f>
        <v>0</v>
      </c>
      <c r="U2398">
        <f>'Energy consumption (raw)'!S2348*Lists!$H$90</f>
        <v>0</v>
      </c>
      <c r="V2398">
        <f>'Energy consumption (raw)'!T2348*Lists!$H$91</f>
        <v>0</v>
      </c>
      <c r="W2398">
        <f>'Energy consumption (raw)'!U2348*Lists!$H$92</f>
        <v>0</v>
      </c>
      <c r="X2398">
        <f>'Energy consumption (raw)'!V2348*Lists!$H$93</f>
        <v>0</v>
      </c>
      <c r="Y2398">
        <f>'Energy consumption (raw)'!W2348*Lists!$H$94</f>
        <v>0</v>
      </c>
      <c r="Z2398">
        <f>'Energy consumption (raw)'!X2348*Lists!$H$96*1000000</f>
        <v>0</v>
      </c>
      <c r="AA2398">
        <f>'Energy consumption (raw)'!Y2348*Lists!$H$97</f>
        <v>0</v>
      </c>
      <c r="AB2398">
        <f>'Energy consumption (raw)'!Z2348*Lists!$H$96</f>
        <v>0</v>
      </c>
      <c r="AC2398">
        <f>'Energy consumption (raw)'!AA2348*Lists!$H$98</f>
        <v>0</v>
      </c>
      <c r="AD2398">
        <f>'Energy consumption (raw)'!AB2348*Lists!$H$99</f>
        <v>0</v>
      </c>
      <c r="AE2398">
        <f>'Energy consumption (raw)'!AC2348*Lists!$H$101</f>
        <v>0</v>
      </c>
      <c r="AF2398">
        <f>'Energy consumption (raw)'!AD2348*Lists!$H$101</f>
        <v>0</v>
      </c>
      <c r="AG2398">
        <f>'Energy consumption (raw)'!AE2348*Lists!$H$101</f>
        <v>0</v>
      </c>
      <c r="AH2398">
        <f>'Energy consumption (raw)'!AF2348*Lists!$H$100</f>
        <v>0</v>
      </c>
      <c r="AI2398" s="167">
        <f t="shared" si="160"/>
        <v>1080.3777400000001</v>
      </c>
      <c r="AJ2398" s="179">
        <f>'Energy consumption (raw)'!AG2348</f>
        <v>1080.3777400000001</v>
      </c>
      <c r="AK2398" s="179">
        <f>'Energy consumption (raw)'!AH2348</f>
        <v>0</v>
      </c>
      <c r="AL2398">
        <f>IF(ROUND(AI2398,-3)=ROUND('Energy consumption (raw)'!AG2348,-3),1,0)</f>
        <v>1</v>
      </c>
      <c r="AM2398" s="179" t="str">
        <f>'Energy consumption (raw)'!AJ2348</f>
        <v>51. Long An</v>
      </c>
      <c r="AN2398">
        <f>VLOOKUP(AM2398,Lists!$F$9:$G$71,2,FALSE)</f>
        <v>1</v>
      </c>
    </row>
    <row r="2399" spans="2:40" x14ac:dyDescent="0.25">
      <c r="B2399" s="65" t="str">
        <f t="shared" si="158"/>
        <v>Industry2247</v>
      </c>
      <c r="C2399" s="179">
        <f>'Energy consumption (raw)'!B2349</f>
        <v>2247</v>
      </c>
      <c r="D2399" s="179">
        <f>'Energy consumption (raw)'!C2349</f>
        <v>0</v>
      </c>
      <c r="E2399" s="179">
        <f>'Energy consumption (raw)'!D2349</f>
        <v>0</v>
      </c>
      <c r="F2399" s="179" t="str">
        <f>'Energy consumption (raw)'!E2349</f>
        <v>Công nghiệp</v>
      </c>
      <c r="G2399" s="179" t="str">
        <f>'Energy consumption (raw)'!F2349</f>
        <v>Bán buôn chuyên doanh khác chưa được phân vào đâu</v>
      </c>
      <c r="H2399" s="179" t="str">
        <f>'Energy consumption (raw)'!G2349</f>
        <v>Industry</v>
      </c>
      <c r="I2399" s="179" t="str">
        <f>'Energy consumption (raw)'!I2349</f>
        <v>45-46 Wholesale</v>
      </c>
      <c r="J2399" s="179" t="str">
        <f>INDEX(Sector!$E$6:$E$46,MATCH('Energy consumption (toe)'!I2399,Sector!$B$6:$B$46,FALSE))</f>
        <v>Wholesale</v>
      </c>
      <c r="K2399" s="179">
        <f>IFERROR('Energy consumption (raw)'!J2349*Lists!$H$84,)</f>
        <v>0</v>
      </c>
      <c r="L2399" s="179">
        <f>'Energy consumption (raw)'!K2349*Lists!$H$84</f>
        <v>1000.1263100000001</v>
      </c>
      <c r="M2399" s="179">
        <f>'Energy consumption (raw)'!L2349*Lists!$H$84</f>
        <v>0</v>
      </c>
      <c r="N2399" s="179">
        <f>'Energy consumption (raw)'!M2349*Lists!$H$84</f>
        <v>0</v>
      </c>
      <c r="O2399" s="178">
        <f t="shared" si="159"/>
        <v>1000.1263100000001</v>
      </c>
      <c r="P2399">
        <f>'Energy consumption (raw)'!N2349*Lists!$H$85</f>
        <v>0</v>
      </c>
      <c r="Q2399">
        <f>'Energy consumption (raw)'!O2349*Lists!$H$86</f>
        <v>0</v>
      </c>
      <c r="R2399">
        <f>'Energy consumption (raw)'!P2349*Lists!$H$87</f>
        <v>0</v>
      </c>
      <c r="S2399">
        <f>'Energy consumption (raw)'!Q2349*Lists!$H$88</f>
        <v>0</v>
      </c>
      <c r="T2399">
        <f>'Energy consumption (raw)'!R2349*Lists!$H$89</f>
        <v>0</v>
      </c>
      <c r="U2399">
        <f>'Energy consumption (raw)'!S2349*Lists!$H$90</f>
        <v>0</v>
      </c>
      <c r="V2399">
        <f>'Energy consumption (raw)'!T2349*Lists!$H$91</f>
        <v>0</v>
      </c>
      <c r="W2399">
        <f>'Energy consumption (raw)'!U2349*Lists!$H$92</f>
        <v>0</v>
      </c>
      <c r="X2399">
        <f>'Energy consumption (raw)'!V2349*Lists!$H$93</f>
        <v>0</v>
      </c>
      <c r="Y2399">
        <f>'Energy consumption (raw)'!W2349*Lists!$H$94</f>
        <v>0</v>
      </c>
      <c r="Z2399">
        <f>'Energy consumption (raw)'!X2349*Lists!$H$96*1000000</f>
        <v>0</v>
      </c>
      <c r="AA2399">
        <f>'Energy consumption (raw)'!Y2349*Lists!$H$97</f>
        <v>0</v>
      </c>
      <c r="AB2399">
        <f>'Energy consumption (raw)'!Z2349*Lists!$H$96</f>
        <v>0</v>
      </c>
      <c r="AC2399">
        <f>'Energy consumption (raw)'!AA2349*Lists!$H$98</f>
        <v>0</v>
      </c>
      <c r="AD2399">
        <f>'Energy consumption (raw)'!AB2349*Lists!$H$99</f>
        <v>0</v>
      </c>
      <c r="AE2399">
        <f>'Energy consumption (raw)'!AC2349*Lists!$H$101</f>
        <v>0</v>
      </c>
      <c r="AF2399">
        <f>'Energy consumption (raw)'!AD2349*Lists!$H$101</f>
        <v>0</v>
      </c>
      <c r="AG2399">
        <f>'Energy consumption (raw)'!AE2349*Lists!$H$101</f>
        <v>0</v>
      </c>
      <c r="AH2399">
        <f>'Energy consumption (raw)'!AF2349*Lists!$H$100</f>
        <v>0</v>
      </c>
      <c r="AI2399" s="167">
        <f t="shared" si="160"/>
        <v>1000.1263100000001</v>
      </c>
      <c r="AJ2399" s="179">
        <f>'Energy consumption (raw)'!AG2349</f>
        <v>1000.1263100000001</v>
      </c>
      <c r="AK2399" s="179">
        <f>'Energy consumption (raw)'!AH2349</f>
        <v>0</v>
      </c>
      <c r="AL2399">
        <f>IF(ROUND(AI2399,-3)=ROUND('Energy consumption (raw)'!AG2349,-3),1,0)</f>
        <v>1</v>
      </c>
      <c r="AM2399" s="179" t="str">
        <f>'Energy consumption (raw)'!AJ2349</f>
        <v>51. Long An</v>
      </c>
      <c r="AN2399">
        <f>VLOOKUP(AM2399,Lists!$F$9:$G$71,2,FALSE)</f>
        <v>1</v>
      </c>
    </row>
    <row r="2400" spans="2:40" x14ac:dyDescent="0.25">
      <c r="B2400" s="65" t="str">
        <f t="shared" si="158"/>
        <v>Industry2248</v>
      </c>
      <c r="C2400" s="179">
        <f>'Energy consumption (raw)'!B2350</f>
        <v>2248</v>
      </c>
      <c r="D2400" s="179">
        <f>'Energy consumption (raw)'!C2350</f>
        <v>0</v>
      </c>
      <c r="E2400" s="179">
        <f>'Energy consumption (raw)'!D2350</f>
        <v>0</v>
      </c>
      <c r="F2400" s="179" t="str">
        <f>'Energy consumption (raw)'!E2350</f>
        <v>Công nghiệp</v>
      </c>
      <c r="G2400" s="179" t="str">
        <f>'Energy consumption (raw)'!F2350</f>
        <v>Sản xuất sản phẩm từ plastic</v>
      </c>
      <c r="H2400" s="179" t="str">
        <f>'Energy consumption (raw)'!G2350</f>
        <v>Industry</v>
      </c>
      <c r="I2400" s="179" t="str">
        <f>'Energy consumption (raw)'!I2350</f>
        <v>22 Manufacture of rubber and plastics products</v>
      </c>
      <c r="J2400" s="179" t="str">
        <f>INDEX(Sector!$E$6:$E$46,MATCH('Energy consumption (toe)'!I2400,Sector!$B$6:$B$46,FALSE))</f>
        <v>Manufacture of rubber and plastics products</v>
      </c>
      <c r="K2400" s="179">
        <f>IFERROR('Energy consumption (raw)'!J2350*Lists!$H$84,)</f>
        <v>0</v>
      </c>
      <c r="L2400" s="179">
        <f>'Energy consumption (raw)'!K2350*Lists!$H$84</f>
        <v>1627.8032800000001</v>
      </c>
      <c r="M2400" s="179">
        <f>'Energy consumption (raw)'!L2350*Lists!$H$84</f>
        <v>0</v>
      </c>
      <c r="N2400" s="179">
        <f>'Energy consumption (raw)'!M2350*Lists!$H$84</f>
        <v>0</v>
      </c>
      <c r="O2400" s="178">
        <f t="shared" si="159"/>
        <v>1627.8032800000001</v>
      </c>
      <c r="P2400">
        <f>'Energy consumption (raw)'!N2350*Lists!$H$85</f>
        <v>0</v>
      </c>
      <c r="Q2400">
        <f>'Energy consumption (raw)'!O2350*Lists!$H$86</f>
        <v>0</v>
      </c>
      <c r="R2400">
        <f>'Energy consumption (raw)'!P2350*Lists!$H$87</f>
        <v>0</v>
      </c>
      <c r="S2400">
        <f>'Energy consumption (raw)'!Q2350*Lists!$H$88</f>
        <v>0</v>
      </c>
      <c r="T2400">
        <f>'Energy consumption (raw)'!R2350*Lists!$H$89</f>
        <v>0</v>
      </c>
      <c r="U2400">
        <f>'Energy consumption (raw)'!S2350*Lists!$H$90</f>
        <v>0</v>
      </c>
      <c r="V2400">
        <f>'Energy consumption (raw)'!T2350*Lists!$H$91</f>
        <v>0</v>
      </c>
      <c r="W2400">
        <f>'Energy consumption (raw)'!U2350*Lists!$H$92</f>
        <v>0</v>
      </c>
      <c r="X2400">
        <f>'Energy consumption (raw)'!V2350*Lists!$H$93</f>
        <v>0</v>
      </c>
      <c r="Y2400">
        <f>'Energy consumption (raw)'!W2350*Lists!$H$94</f>
        <v>0</v>
      </c>
      <c r="Z2400">
        <f>'Energy consumption (raw)'!X2350*Lists!$H$96*1000000</f>
        <v>0</v>
      </c>
      <c r="AA2400">
        <f>'Energy consumption (raw)'!Y2350*Lists!$H$97</f>
        <v>0</v>
      </c>
      <c r="AB2400">
        <f>'Energy consumption (raw)'!Z2350*Lists!$H$96</f>
        <v>0</v>
      </c>
      <c r="AC2400">
        <f>'Energy consumption (raw)'!AA2350*Lists!$H$98</f>
        <v>0</v>
      </c>
      <c r="AD2400">
        <f>'Energy consumption (raw)'!AB2350*Lists!$H$99</f>
        <v>0</v>
      </c>
      <c r="AE2400">
        <f>'Energy consumption (raw)'!AC2350*Lists!$H$101</f>
        <v>0</v>
      </c>
      <c r="AF2400">
        <f>'Energy consumption (raw)'!AD2350*Lists!$H$101</f>
        <v>0</v>
      </c>
      <c r="AG2400">
        <f>'Energy consumption (raw)'!AE2350*Lists!$H$101</f>
        <v>0</v>
      </c>
      <c r="AH2400">
        <f>'Energy consumption (raw)'!AF2350*Lists!$H$100</f>
        <v>0</v>
      </c>
      <c r="AI2400" s="167">
        <f t="shared" si="160"/>
        <v>1627.8032800000001</v>
      </c>
      <c r="AJ2400" s="179">
        <f>'Energy consumption (raw)'!AG2350</f>
        <v>1627.8032800000001</v>
      </c>
      <c r="AK2400" s="179">
        <f>'Energy consumption (raw)'!AH2350</f>
        <v>0</v>
      </c>
      <c r="AL2400">
        <f>IF(ROUND(AI2400,-3)=ROUND('Energy consumption (raw)'!AG2350,-3),1,0)</f>
        <v>1</v>
      </c>
      <c r="AM2400" s="179" t="str">
        <f>'Energy consumption (raw)'!AJ2350</f>
        <v>51. Long An</v>
      </c>
      <c r="AN2400">
        <f>VLOOKUP(AM2400,Lists!$F$9:$G$71,2,FALSE)</f>
        <v>1</v>
      </c>
    </row>
    <row r="2401" spans="2:40" x14ac:dyDescent="0.25">
      <c r="B2401" s="65" t="str">
        <f t="shared" si="158"/>
        <v>Industry2249</v>
      </c>
      <c r="C2401" s="179">
        <f>'Energy consumption (raw)'!B2351</f>
        <v>2249</v>
      </c>
      <c r="D2401" s="179">
        <f>'Energy consumption (raw)'!C2351</f>
        <v>0</v>
      </c>
      <c r="E2401" s="179">
        <f>'Energy consumption (raw)'!D2351</f>
        <v>0</v>
      </c>
      <c r="F2401" s="179" t="str">
        <f>'Energy consumption (raw)'!E2351</f>
        <v>Công nghiệp</v>
      </c>
      <c r="G2401" s="179" t="str">
        <f>'Energy consumption (raw)'!F2351</f>
        <v>Sản xuất hàng dệt sẵn (trừ trang phục)</v>
      </c>
      <c r="H2401" s="179" t="str">
        <f>'Energy consumption (raw)'!G2351</f>
        <v>Industry</v>
      </c>
      <c r="I2401" s="179" t="str">
        <f>'Energy consumption (raw)'!I2351</f>
        <v>13 Manufacture of textiles</v>
      </c>
      <c r="J2401" s="179" t="str">
        <f>INDEX(Sector!$E$6:$E$46,MATCH('Energy consumption (toe)'!I2401,Sector!$B$6:$B$46,FALSE))</f>
        <v>Manufacture of textiles</v>
      </c>
      <c r="K2401" s="179">
        <f>IFERROR('Energy consumption (raw)'!J2351*Lists!$H$84,)</f>
        <v>0</v>
      </c>
      <c r="L2401" s="179">
        <f>'Energy consumption (raw)'!K2351*Lists!$H$84</f>
        <v>1032.0355500000001</v>
      </c>
      <c r="M2401" s="179">
        <f>'Energy consumption (raw)'!L2351*Lists!$H$84</f>
        <v>0</v>
      </c>
      <c r="N2401" s="179">
        <f>'Energy consumption (raw)'!M2351*Lists!$H$84</f>
        <v>0</v>
      </c>
      <c r="O2401" s="178">
        <f t="shared" si="159"/>
        <v>1032.0355500000001</v>
      </c>
      <c r="P2401">
        <f>'Energy consumption (raw)'!N2351*Lists!$H$85</f>
        <v>0</v>
      </c>
      <c r="Q2401">
        <f>'Energy consumption (raw)'!O2351*Lists!$H$86</f>
        <v>0</v>
      </c>
      <c r="R2401">
        <f>'Energy consumption (raw)'!P2351*Lists!$H$87</f>
        <v>0</v>
      </c>
      <c r="S2401">
        <f>'Energy consumption (raw)'!Q2351*Lists!$H$88</f>
        <v>0</v>
      </c>
      <c r="T2401">
        <f>'Energy consumption (raw)'!R2351*Lists!$H$89</f>
        <v>0</v>
      </c>
      <c r="U2401">
        <f>'Energy consumption (raw)'!S2351*Lists!$H$90</f>
        <v>0</v>
      </c>
      <c r="V2401">
        <f>'Energy consumption (raw)'!T2351*Lists!$H$91</f>
        <v>0</v>
      </c>
      <c r="W2401">
        <f>'Energy consumption (raw)'!U2351*Lists!$H$92</f>
        <v>0</v>
      </c>
      <c r="X2401">
        <f>'Energy consumption (raw)'!V2351*Lists!$H$93</f>
        <v>0</v>
      </c>
      <c r="Y2401">
        <f>'Energy consumption (raw)'!W2351*Lists!$H$94</f>
        <v>0</v>
      </c>
      <c r="Z2401">
        <f>'Energy consumption (raw)'!X2351*Lists!$H$96*1000000</f>
        <v>0</v>
      </c>
      <c r="AA2401">
        <f>'Energy consumption (raw)'!Y2351*Lists!$H$97</f>
        <v>0</v>
      </c>
      <c r="AB2401">
        <f>'Energy consumption (raw)'!Z2351*Lists!$H$96</f>
        <v>0</v>
      </c>
      <c r="AC2401">
        <f>'Energy consumption (raw)'!AA2351*Lists!$H$98</f>
        <v>0</v>
      </c>
      <c r="AD2401">
        <f>'Energy consumption (raw)'!AB2351*Lists!$H$99</f>
        <v>0</v>
      </c>
      <c r="AE2401">
        <f>'Energy consumption (raw)'!AC2351*Lists!$H$101</f>
        <v>0</v>
      </c>
      <c r="AF2401">
        <f>'Energy consumption (raw)'!AD2351*Lists!$H$101</f>
        <v>0</v>
      </c>
      <c r="AG2401">
        <f>'Energy consumption (raw)'!AE2351*Lists!$H$101</f>
        <v>0</v>
      </c>
      <c r="AH2401">
        <f>'Energy consumption (raw)'!AF2351*Lists!$H$100</f>
        <v>0</v>
      </c>
      <c r="AI2401" s="167">
        <f t="shared" si="160"/>
        <v>1032.0355500000001</v>
      </c>
      <c r="AJ2401" s="179">
        <f>'Energy consumption (raw)'!AG2351</f>
        <v>1032.0355500000001</v>
      </c>
      <c r="AK2401" s="179">
        <f>'Energy consumption (raw)'!AH2351</f>
        <v>0</v>
      </c>
      <c r="AL2401">
        <f>IF(ROUND(AI2401,-3)=ROUND('Energy consumption (raw)'!AG2351,-3),1,0)</f>
        <v>1</v>
      </c>
      <c r="AM2401" s="179" t="str">
        <f>'Energy consumption (raw)'!AJ2351</f>
        <v>51. Long An</v>
      </c>
      <c r="AN2401">
        <f>VLOOKUP(AM2401,Lists!$F$9:$G$71,2,FALSE)</f>
        <v>1</v>
      </c>
    </row>
    <row r="2402" spans="2:40" x14ac:dyDescent="0.25">
      <c r="B2402" s="65" t="str">
        <f t="shared" si="158"/>
        <v>Industry2250</v>
      </c>
      <c r="C2402" s="179">
        <f>'Energy consumption (raw)'!B2352</f>
        <v>2250</v>
      </c>
      <c r="D2402" s="179">
        <f>'Energy consumption (raw)'!C2352</f>
        <v>0</v>
      </c>
      <c r="E2402" s="179">
        <f>'Energy consumption (raw)'!D2352</f>
        <v>0</v>
      </c>
      <c r="F2402" s="179" t="str">
        <f>'Energy consumption (raw)'!E2352</f>
        <v>Công nghiệp</v>
      </c>
      <c r="G2402" s="179" t="str">
        <f>'Energy consumption (raw)'!F2352</f>
        <v>Bán buôn kim loại và quặng kim loại</v>
      </c>
      <c r="H2402" s="179" t="str">
        <f>'Energy consumption (raw)'!G2352</f>
        <v>Industry</v>
      </c>
      <c r="I2402" s="179" t="str">
        <f>'Energy consumption (raw)'!I2352</f>
        <v>45-46 Wholesale</v>
      </c>
      <c r="J2402" s="179" t="str">
        <f>INDEX(Sector!$E$6:$E$46,MATCH('Energy consumption (toe)'!I2402,Sector!$B$6:$B$46,FALSE))</f>
        <v>Wholesale</v>
      </c>
      <c r="K2402" s="179">
        <f>IFERROR('Energy consumption (raw)'!J2352*Lists!$H$84,)</f>
        <v>0</v>
      </c>
      <c r="L2402" s="179">
        <f>'Energy consumption (raw)'!K2352*Lists!$H$84</f>
        <v>1210.31377</v>
      </c>
      <c r="M2402" s="179">
        <f>'Energy consumption (raw)'!L2352*Lists!$H$84</f>
        <v>0</v>
      </c>
      <c r="N2402" s="179">
        <f>'Energy consumption (raw)'!M2352*Lists!$H$84</f>
        <v>0</v>
      </c>
      <c r="O2402" s="178">
        <f t="shared" si="159"/>
        <v>1210.31377</v>
      </c>
      <c r="P2402">
        <f>'Energy consumption (raw)'!N2352*Lists!$H$85</f>
        <v>0</v>
      </c>
      <c r="Q2402">
        <f>'Energy consumption (raw)'!O2352*Lists!$H$86</f>
        <v>0</v>
      </c>
      <c r="R2402">
        <f>'Energy consumption (raw)'!P2352*Lists!$H$87</f>
        <v>0</v>
      </c>
      <c r="S2402">
        <f>'Energy consumption (raw)'!Q2352*Lists!$H$88</f>
        <v>0</v>
      </c>
      <c r="T2402">
        <f>'Energy consumption (raw)'!R2352*Lists!$H$89</f>
        <v>0</v>
      </c>
      <c r="U2402">
        <f>'Energy consumption (raw)'!S2352*Lists!$H$90</f>
        <v>0</v>
      </c>
      <c r="V2402">
        <f>'Energy consumption (raw)'!T2352*Lists!$H$91</f>
        <v>0</v>
      </c>
      <c r="W2402">
        <f>'Energy consumption (raw)'!U2352*Lists!$H$92</f>
        <v>0</v>
      </c>
      <c r="X2402">
        <f>'Energy consumption (raw)'!V2352*Lists!$H$93</f>
        <v>0</v>
      </c>
      <c r="Y2402">
        <f>'Energy consumption (raw)'!W2352*Lists!$H$94</f>
        <v>0</v>
      </c>
      <c r="Z2402">
        <f>'Energy consumption (raw)'!X2352*Lists!$H$96*1000000</f>
        <v>0</v>
      </c>
      <c r="AA2402">
        <f>'Energy consumption (raw)'!Y2352*Lists!$H$97</f>
        <v>0</v>
      </c>
      <c r="AB2402">
        <f>'Energy consumption (raw)'!Z2352*Lists!$H$96</f>
        <v>0</v>
      </c>
      <c r="AC2402">
        <f>'Energy consumption (raw)'!AA2352*Lists!$H$98</f>
        <v>0</v>
      </c>
      <c r="AD2402">
        <f>'Energy consumption (raw)'!AB2352*Lists!$H$99</f>
        <v>0</v>
      </c>
      <c r="AE2402">
        <f>'Energy consumption (raw)'!AC2352*Lists!$H$101</f>
        <v>0</v>
      </c>
      <c r="AF2402">
        <f>'Energy consumption (raw)'!AD2352*Lists!$H$101</f>
        <v>0</v>
      </c>
      <c r="AG2402">
        <f>'Energy consumption (raw)'!AE2352*Lists!$H$101</f>
        <v>0</v>
      </c>
      <c r="AH2402">
        <f>'Energy consumption (raw)'!AF2352*Lists!$H$100</f>
        <v>0</v>
      </c>
      <c r="AI2402" s="167">
        <f t="shared" si="160"/>
        <v>1210.31377</v>
      </c>
      <c r="AJ2402" s="179">
        <f>'Energy consumption (raw)'!AG2352</f>
        <v>1210.31377</v>
      </c>
      <c r="AK2402" s="179">
        <f>'Energy consumption (raw)'!AH2352</f>
        <v>0</v>
      </c>
      <c r="AL2402">
        <f>IF(ROUND(AI2402,-3)=ROUND('Energy consumption (raw)'!AG2352,-3),1,0)</f>
        <v>1</v>
      </c>
      <c r="AM2402" s="179" t="str">
        <f>'Energy consumption (raw)'!AJ2352</f>
        <v>51. Long An</v>
      </c>
      <c r="AN2402">
        <f>VLOOKUP(AM2402,Lists!$F$9:$G$71,2,FALSE)</f>
        <v>1</v>
      </c>
    </row>
    <row r="2403" spans="2:40" x14ac:dyDescent="0.25">
      <c r="B2403" s="65" t="str">
        <f t="shared" si="158"/>
        <v>Industry2251</v>
      </c>
      <c r="C2403" s="179">
        <f>'Energy consumption (raw)'!B2353</f>
        <v>2251</v>
      </c>
      <c r="D2403" s="179">
        <f>'Energy consumption (raw)'!C2353</f>
        <v>0</v>
      </c>
      <c r="E2403" s="179">
        <f>'Energy consumption (raw)'!D2353</f>
        <v>0</v>
      </c>
      <c r="F2403" s="179" t="str">
        <f>'Energy consumption (raw)'!E2353</f>
        <v>Công nghiệp</v>
      </c>
      <c r="G2403" s="179" t="str">
        <f>'Energy consumption (raw)'!F2353</f>
        <v>Kinh doanh bất động sản, quyền sử dụng đất thuộc chủ sở hữu, chủ sử dụng hoặc đi thuê</v>
      </c>
      <c r="H2403" s="179" t="str">
        <f>'Energy consumption (raw)'!G2353</f>
        <v>Industry</v>
      </c>
      <c r="I2403" s="179" t="str">
        <f>'Energy consumption (raw)'!I2353</f>
        <v>99 Other non-industry</v>
      </c>
      <c r="J2403" s="179" t="str">
        <f>INDEX(Sector!$E$6:$E$46,MATCH('Energy consumption (toe)'!I2403,Sector!$B$6:$B$46,FALSE))</f>
        <v>Other non-industry</v>
      </c>
      <c r="K2403" s="179">
        <f>IFERROR('Energy consumption (raw)'!J2353*Lists!$H$84,)</f>
        <v>0</v>
      </c>
      <c r="L2403" s="179">
        <f>'Energy consumption (raw)'!K2353*Lists!$H$84</f>
        <v>1252.3142300000002</v>
      </c>
      <c r="M2403" s="179">
        <f>'Energy consumption (raw)'!L2353*Lists!$H$84</f>
        <v>0</v>
      </c>
      <c r="N2403" s="179">
        <f>'Energy consumption (raw)'!M2353*Lists!$H$84</f>
        <v>0</v>
      </c>
      <c r="O2403" s="178">
        <f t="shared" si="159"/>
        <v>1252.3142300000002</v>
      </c>
      <c r="P2403">
        <f>'Energy consumption (raw)'!N2353*Lists!$H$85</f>
        <v>0</v>
      </c>
      <c r="Q2403">
        <f>'Energy consumption (raw)'!O2353*Lists!$H$86</f>
        <v>0</v>
      </c>
      <c r="R2403">
        <f>'Energy consumption (raw)'!P2353*Lists!$H$87</f>
        <v>0</v>
      </c>
      <c r="S2403">
        <f>'Energy consumption (raw)'!Q2353*Lists!$H$88</f>
        <v>0</v>
      </c>
      <c r="T2403">
        <f>'Energy consumption (raw)'!R2353*Lists!$H$89</f>
        <v>0</v>
      </c>
      <c r="U2403">
        <f>'Energy consumption (raw)'!S2353*Lists!$H$90</f>
        <v>0</v>
      </c>
      <c r="V2403">
        <f>'Energy consumption (raw)'!T2353*Lists!$H$91</f>
        <v>0</v>
      </c>
      <c r="W2403">
        <f>'Energy consumption (raw)'!U2353*Lists!$H$92</f>
        <v>0</v>
      </c>
      <c r="X2403">
        <f>'Energy consumption (raw)'!V2353*Lists!$H$93</f>
        <v>0</v>
      </c>
      <c r="Y2403">
        <f>'Energy consumption (raw)'!W2353*Lists!$H$94</f>
        <v>0</v>
      </c>
      <c r="Z2403">
        <f>'Energy consumption (raw)'!X2353*Lists!$H$96*1000000</f>
        <v>0</v>
      </c>
      <c r="AA2403">
        <f>'Energy consumption (raw)'!Y2353*Lists!$H$97</f>
        <v>0</v>
      </c>
      <c r="AB2403">
        <f>'Energy consumption (raw)'!Z2353*Lists!$H$96</f>
        <v>0</v>
      </c>
      <c r="AC2403">
        <f>'Energy consumption (raw)'!AA2353*Lists!$H$98</f>
        <v>0</v>
      </c>
      <c r="AD2403">
        <f>'Energy consumption (raw)'!AB2353*Lists!$H$99</f>
        <v>0</v>
      </c>
      <c r="AE2403">
        <f>'Energy consumption (raw)'!AC2353*Lists!$H$101</f>
        <v>0</v>
      </c>
      <c r="AF2403">
        <f>'Energy consumption (raw)'!AD2353*Lists!$H$101</f>
        <v>0</v>
      </c>
      <c r="AG2403">
        <f>'Energy consumption (raw)'!AE2353*Lists!$H$101</f>
        <v>0</v>
      </c>
      <c r="AH2403">
        <f>'Energy consumption (raw)'!AF2353*Lists!$H$100</f>
        <v>0</v>
      </c>
      <c r="AI2403" s="167">
        <f t="shared" si="160"/>
        <v>1252.3142300000002</v>
      </c>
      <c r="AJ2403" s="179">
        <f>'Energy consumption (raw)'!AG2353</f>
        <v>1252.3142300000002</v>
      </c>
      <c r="AK2403" s="179">
        <f>'Energy consumption (raw)'!AH2353</f>
        <v>0</v>
      </c>
      <c r="AL2403">
        <f>IF(ROUND(AI2403,-3)=ROUND('Energy consumption (raw)'!AG2353,-3),1,0)</f>
        <v>1</v>
      </c>
      <c r="AM2403" s="179" t="str">
        <f>'Energy consumption (raw)'!AJ2353</f>
        <v>51. Long An</v>
      </c>
      <c r="AN2403">
        <f>VLOOKUP(AM2403,Lists!$F$9:$G$71,2,FALSE)</f>
        <v>1</v>
      </c>
    </row>
    <row r="2404" spans="2:40" x14ac:dyDescent="0.25">
      <c r="B2404" s="65" t="str">
        <f t="shared" si="158"/>
        <v>Industry2252</v>
      </c>
      <c r="C2404" s="179">
        <f>'Energy consumption (raw)'!B2354</f>
        <v>2252</v>
      </c>
      <c r="D2404" s="179">
        <f>'Energy consumption (raw)'!C2354</f>
        <v>0</v>
      </c>
      <c r="E2404" s="179">
        <f>'Energy consumption (raw)'!D2354</f>
        <v>0</v>
      </c>
      <c r="F2404" s="179" t="str">
        <f>'Energy consumption (raw)'!E2354</f>
        <v>Công nghiệp</v>
      </c>
      <c r="G2404" s="179" t="str">
        <f>'Energy consumption (raw)'!F2354</f>
        <v>Bán buôn kim loại và quặng kim loại</v>
      </c>
      <c r="H2404" s="179" t="str">
        <f>'Energy consumption (raw)'!G2354</f>
        <v>Industry</v>
      </c>
      <c r="I2404" s="179" t="str">
        <f>'Energy consumption (raw)'!I2354</f>
        <v>45-46 Wholesale</v>
      </c>
      <c r="J2404" s="179" t="str">
        <f>INDEX(Sector!$E$6:$E$46,MATCH('Energy consumption (toe)'!I2404,Sector!$B$6:$B$46,FALSE))</f>
        <v>Wholesale</v>
      </c>
      <c r="K2404" s="179">
        <f>IFERROR('Energy consumption (raw)'!J2354*Lists!$H$84,)</f>
        <v>0</v>
      </c>
      <c r="L2404" s="179">
        <f>'Energy consumption (raw)'!K2354*Lists!$H$84</f>
        <v>1032.6218900000001</v>
      </c>
      <c r="M2404" s="179">
        <f>'Energy consumption (raw)'!L2354*Lists!$H$84</f>
        <v>0</v>
      </c>
      <c r="N2404" s="179">
        <f>'Energy consumption (raw)'!M2354*Lists!$H$84</f>
        <v>0</v>
      </c>
      <c r="O2404" s="178">
        <f t="shared" si="159"/>
        <v>1032.6218900000001</v>
      </c>
      <c r="P2404">
        <f>'Energy consumption (raw)'!N2354*Lists!$H$85</f>
        <v>0</v>
      </c>
      <c r="Q2404">
        <f>'Energy consumption (raw)'!O2354*Lists!$H$86</f>
        <v>0</v>
      </c>
      <c r="R2404">
        <f>'Energy consumption (raw)'!P2354*Lists!$H$87</f>
        <v>0</v>
      </c>
      <c r="S2404">
        <f>'Energy consumption (raw)'!Q2354*Lists!$H$88</f>
        <v>0</v>
      </c>
      <c r="T2404">
        <f>'Energy consumption (raw)'!R2354*Lists!$H$89</f>
        <v>0</v>
      </c>
      <c r="U2404">
        <f>'Energy consumption (raw)'!S2354*Lists!$H$90</f>
        <v>0</v>
      </c>
      <c r="V2404">
        <f>'Energy consumption (raw)'!T2354*Lists!$H$91</f>
        <v>0</v>
      </c>
      <c r="W2404">
        <f>'Energy consumption (raw)'!U2354*Lists!$H$92</f>
        <v>0</v>
      </c>
      <c r="X2404">
        <f>'Energy consumption (raw)'!V2354*Lists!$H$93</f>
        <v>0</v>
      </c>
      <c r="Y2404">
        <f>'Energy consumption (raw)'!W2354*Lists!$H$94</f>
        <v>0</v>
      </c>
      <c r="Z2404">
        <f>'Energy consumption (raw)'!X2354*Lists!$H$96*1000000</f>
        <v>0</v>
      </c>
      <c r="AA2404">
        <f>'Energy consumption (raw)'!Y2354*Lists!$H$97</f>
        <v>0</v>
      </c>
      <c r="AB2404">
        <f>'Energy consumption (raw)'!Z2354*Lists!$H$96</f>
        <v>0</v>
      </c>
      <c r="AC2404">
        <f>'Energy consumption (raw)'!AA2354*Lists!$H$98</f>
        <v>0</v>
      </c>
      <c r="AD2404">
        <f>'Energy consumption (raw)'!AB2354*Lists!$H$99</f>
        <v>0</v>
      </c>
      <c r="AE2404">
        <f>'Energy consumption (raw)'!AC2354*Lists!$H$101</f>
        <v>0</v>
      </c>
      <c r="AF2404">
        <f>'Energy consumption (raw)'!AD2354*Lists!$H$101</f>
        <v>0</v>
      </c>
      <c r="AG2404">
        <f>'Energy consumption (raw)'!AE2354*Lists!$H$101</f>
        <v>0</v>
      </c>
      <c r="AH2404">
        <f>'Energy consumption (raw)'!AF2354*Lists!$H$100</f>
        <v>0</v>
      </c>
      <c r="AI2404" s="167">
        <f t="shared" si="160"/>
        <v>1032.6218900000001</v>
      </c>
      <c r="AJ2404" s="179">
        <f>'Energy consumption (raw)'!AG2354</f>
        <v>1032.6218900000001</v>
      </c>
      <c r="AK2404" s="179">
        <f>'Energy consumption (raw)'!AH2354</f>
        <v>0</v>
      </c>
      <c r="AL2404">
        <f>IF(ROUND(AI2404,-3)=ROUND('Energy consumption (raw)'!AG2354,-3),1,0)</f>
        <v>1</v>
      </c>
      <c r="AM2404" s="179" t="str">
        <f>'Energy consumption (raw)'!AJ2354</f>
        <v>51. Long An</v>
      </c>
      <c r="AN2404">
        <f>VLOOKUP(AM2404,Lists!$F$9:$G$71,2,FALSE)</f>
        <v>1</v>
      </c>
    </row>
    <row r="2405" spans="2:40" x14ac:dyDescent="0.25">
      <c r="B2405" s="65" t="str">
        <f t="shared" si="158"/>
        <v>Industry2253</v>
      </c>
      <c r="C2405" s="179">
        <f>'Energy consumption (raw)'!B2355</f>
        <v>2253</v>
      </c>
      <c r="D2405" s="179">
        <f>'Energy consumption (raw)'!C2355</f>
        <v>0</v>
      </c>
      <c r="E2405" s="179">
        <f>'Energy consumption (raw)'!D2355</f>
        <v>0</v>
      </c>
      <c r="F2405" s="179" t="str">
        <f>'Energy consumption (raw)'!E2355</f>
        <v>Công nghiệp</v>
      </c>
      <c r="G2405" s="179" t="str">
        <f>'Energy consumption (raw)'!F2355</f>
        <v>Sản xuất sợi</v>
      </c>
      <c r="H2405" s="179" t="str">
        <f>'Energy consumption (raw)'!G2355</f>
        <v>Industry</v>
      </c>
      <c r="I2405" s="179" t="str">
        <f>'Energy consumption (raw)'!I2355</f>
        <v>13 Manufacture of textiles</v>
      </c>
      <c r="J2405" s="179" t="str">
        <f>INDEX(Sector!$E$6:$E$46,MATCH('Energy consumption (toe)'!I2405,Sector!$B$6:$B$46,FALSE))</f>
        <v>Manufacture of textiles</v>
      </c>
      <c r="K2405" s="179">
        <f>IFERROR('Energy consumption (raw)'!J2355*Lists!$H$84,)</f>
        <v>0</v>
      </c>
      <c r="L2405" s="179">
        <f>'Energy consumption (raw)'!K2355*Lists!$H$84</f>
        <v>1273.9933800000001</v>
      </c>
      <c r="M2405" s="179">
        <f>'Energy consumption (raw)'!L2355*Lists!$H$84</f>
        <v>0</v>
      </c>
      <c r="N2405" s="179">
        <f>'Energy consumption (raw)'!M2355*Lists!$H$84</f>
        <v>0</v>
      </c>
      <c r="O2405" s="178">
        <f t="shared" si="159"/>
        <v>1273.9933800000001</v>
      </c>
      <c r="P2405">
        <f>'Energy consumption (raw)'!N2355*Lists!$H$85</f>
        <v>0</v>
      </c>
      <c r="Q2405">
        <f>'Energy consumption (raw)'!O2355*Lists!$H$86</f>
        <v>0</v>
      </c>
      <c r="R2405">
        <f>'Energy consumption (raw)'!P2355*Lists!$H$87</f>
        <v>0</v>
      </c>
      <c r="S2405">
        <f>'Energy consumption (raw)'!Q2355*Lists!$H$88</f>
        <v>0</v>
      </c>
      <c r="T2405">
        <f>'Energy consumption (raw)'!R2355*Lists!$H$89</f>
        <v>0</v>
      </c>
      <c r="U2405">
        <f>'Energy consumption (raw)'!S2355*Lists!$H$90</f>
        <v>0</v>
      </c>
      <c r="V2405">
        <f>'Energy consumption (raw)'!T2355*Lists!$H$91</f>
        <v>0</v>
      </c>
      <c r="W2405">
        <f>'Energy consumption (raw)'!U2355*Lists!$H$92</f>
        <v>0</v>
      </c>
      <c r="X2405">
        <f>'Energy consumption (raw)'!V2355*Lists!$H$93</f>
        <v>0</v>
      </c>
      <c r="Y2405">
        <f>'Energy consumption (raw)'!W2355*Lists!$H$94</f>
        <v>0</v>
      </c>
      <c r="Z2405">
        <f>'Energy consumption (raw)'!X2355*Lists!$H$96*1000000</f>
        <v>0</v>
      </c>
      <c r="AA2405">
        <f>'Energy consumption (raw)'!Y2355*Lists!$H$97</f>
        <v>0</v>
      </c>
      <c r="AB2405">
        <f>'Energy consumption (raw)'!Z2355*Lists!$H$96</f>
        <v>0</v>
      </c>
      <c r="AC2405">
        <f>'Energy consumption (raw)'!AA2355*Lists!$H$98</f>
        <v>0</v>
      </c>
      <c r="AD2405">
        <f>'Energy consumption (raw)'!AB2355*Lists!$H$99</f>
        <v>0</v>
      </c>
      <c r="AE2405">
        <f>'Energy consumption (raw)'!AC2355*Lists!$H$101</f>
        <v>0</v>
      </c>
      <c r="AF2405">
        <f>'Energy consumption (raw)'!AD2355*Lists!$H$101</f>
        <v>0</v>
      </c>
      <c r="AG2405">
        <f>'Energy consumption (raw)'!AE2355*Lists!$H$101</f>
        <v>0</v>
      </c>
      <c r="AH2405">
        <f>'Energy consumption (raw)'!AF2355*Lists!$H$100</f>
        <v>0</v>
      </c>
      <c r="AI2405" s="167">
        <f t="shared" si="160"/>
        <v>1273.9933800000001</v>
      </c>
      <c r="AJ2405" s="179">
        <f>'Energy consumption (raw)'!AG2355</f>
        <v>1273.9933800000001</v>
      </c>
      <c r="AK2405" s="179">
        <f>'Energy consumption (raw)'!AH2355</f>
        <v>0</v>
      </c>
      <c r="AL2405">
        <f>IF(ROUND(AI2405,-3)=ROUND('Energy consumption (raw)'!AG2355,-3),1,0)</f>
        <v>1</v>
      </c>
      <c r="AM2405" s="179" t="str">
        <f>'Energy consumption (raw)'!AJ2355</f>
        <v>51. Long An</v>
      </c>
      <c r="AN2405">
        <f>VLOOKUP(AM2405,Lists!$F$9:$G$71,2,FALSE)</f>
        <v>1</v>
      </c>
    </row>
    <row r="2406" spans="2:40" x14ac:dyDescent="0.25">
      <c r="B2406" s="65" t="str">
        <f t="shared" si="158"/>
        <v>Industry2254</v>
      </c>
      <c r="C2406" s="179">
        <f>'Energy consumption (raw)'!B2356</f>
        <v>2254</v>
      </c>
      <c r="D2406" s="179">
        <f>'Energy consumption (raw)'!C2356</f>
        <v>0</v>
      </c>
      <c r="E2406" s="179">
        <f>'Energy consumption (raw)'!D2356</f>
        <v>0</v>
      </c>
      <c r="F2406" s="179" t="str">
        <f>'Energy consumption (raw)'!E2356</f>
        <v>Công nghiệp</v>
      </c>
      <c r="G2406" s="179" t="str">
        <f>'Energy consumption (raw)'!F2356</f>
        <v>Sản xuất sợi</v>
      </c>
      <c r="H2406" s="179" t="str">
        <f>'Energy consumption (raw)'!G2356</f>
        <v>Industry</v>
      </c>
      <c r="I2406" s="179" t="str">
        <f>'Energy consumption (raw)'!I2356</f>
        <v>13 Manufacture of textiles</v>
      </c>
      <c r="J2406" s="179" t="str">
        <f>INDEX(Sector!$E$6:$E$46,MATCH('Energy consumption (toe)'!I2406,Sector!$B$6:$B$46,FALSE))</f>
        <v>Manufacture of textiles</v>
      </c>
      <c r="K2406" s="179">
        <f>IFERROR('Energy consumption (raw)'!J2356*Lists!$H$84,)</f>
        <v>0</v>
      </c>
      <c r="L2406" s="179">
        <f>'Energy consumption (raw)'!K2356*Lists!$H$84</f>
        <v>1701.3580900000002</v>
      </c>
      <c r="M2406" s="179">
        <f>'Energy consumption (raw)'!L2356*Lists!$H$84</f>
        <v>0</v>
      </c>
      <c r="N2406" s="179">
        <f>'Energy consumption (raw)'!M2356*Lists!$H$84</f>
        <v>0</v>
      </c>
      <c r="O2406" s="178">
        <f t="shared" si="159"/>
        <v>1701.3580900000002</v>
      </c>
      <c r="P2406">
        <f>'Energy consumption (raw)'!N2356*Lists!$H$85</f>
        <v>0</v>
      </c>
      <c r="Q2406">
        <f>'Energy consumption (raw)'!O2356*Lists!$H$86</f>
        <v>0</v>
      </c>
      <c r="R2406">
        <f>'Energy consumption (raw)'!P2356*Lists!$H$87</f>
        <v>0</v>
      </c>
      <c r="S2406">
        <f>'Energy consumption (raw)'!Q2356*Lists!$H$88</f>
        <v>0</v>
      </c>
      <c r="T2406">
        <f>'Energy consumption (raw)'!R2356*Lists!$H$89</f>
        <v>0</v>
      </c>
      <c r="U2406">
        <f>'Energy consumption (raw)'!S2356*Lists!$H$90</f>
        <v>0</v>
      </c>
      <c r="V2406">
        <f>'Energy consumption (raw)'!T2356*Lists!$H$91</f>
        <v>0</v>
      </c>
      <c r="W2406">
        <f>'Energy consumption (raw)'!U2356*Lists!$H$92</f>
        <v>0</v>
      </c>
      <c r="X2406">
        <f>'Energy consumption (raw)'!V2356*Lists!$H$93</f>
        <v>0</v>
      </c>
      <c r="Y2406">
        <f>'Energy consumption (raw)'!W2356*Lists!$H$94</f>
        <v>0</v>
      </c>
      <c r="Z2406">
        <f>'Energy consumption (raw)'!X2356*Lists!$H$96*1000000</f>
        <v>0</v>
      </c>
      <c r="AA2406">
        <f>'Energy consumption (raw)'!Y2356*Lists!$H$97</f>
        <v>0</v>
      </c>
      <c r="AB2406">
        <f>'Energy consumption (raw)'!Z2356*Lists!$H$96</f>
        <v>0</v>
      </c>
      <c r="AC2406">
        <f>'Energy consumption (raw)'!AA2356*Lists!$H$98</f>
        <v>0</v>
      </c>
      <c r="AD2406">
        <f>'Energy consumption (raw)'!AB2356*Lists!$H$99</f>
        <v>0</v>
      </c>
      <c r="AE2406">
        <f>'Energy consumption (raw)'!AC2356*Lists!$H$101</f>
        <v>0</v>
      </c>
      <c r="AF2406">
        <f>'Energy consumption (raw)'!AD2356*Lists!$H$101</f>
        <v>0</v>
      </c>
      <c r="AG2406">
        <f>'Energy consumption (raw)'!AE2356*Lists!$H$101</f>
        <v>0</v>
      </c>
      <c r="AH2406">
        <f>'Energy consumption (raw)'!AF2356*Lists!$H$100</f>
        <v>0</v>
      </c>
      <c r="AI2406" s="167">
        <f t="shared" si="160"/>
        <v>1701.3580900000002</v>
      </c>
      <c r="AJ2406" s="179">
        <f>'Energy consumption (raw)'!AG2356</f>
        <v>1701.3580900000002</v>
      </c>
      <c r="AK2406" s="179">
        <f>'Energy consumption (raw)'!AH2356</f>
        <v>0</v>
      </c>
      <c r="AL2406">
        <f>IF(ROUND(AI2406,-3)=ROUND('Energy consumption (raw)'!AG2356,-3),1,0)</f>
        <v>1</v>
      </c>
      <c r="AM2406" s="179" t="str">
        <f>'Energy consumption (raw)'!AJ2356</f>
        <v>51. Long An</v>
      </c>
      <c r="AN2406">
        <f>VLOOKUP(AM2406,Lists!$F$9:$G$71,2,FALSE)</f>
        <v>1</v>
      </c>
    </row>
    <row r="2407" spans="2:40" x14ac:dyDescent="0.25">
      <c r="B2407" s="65" t="str">
        <f t="shared" si="158"/>
        <v>Industry2255</v>
      </c>
      <c r="C2407" s="179">
        <f>'Energy consumption (raw)'!B2357</f>
        <v>2255</v>
      </c>
      <c r="D2407" s="179">
        <f>'Energy consumption (raw)'!C2357</f>
        <v>0</v>
      </c>
      <c r="E2407" s="179">
        <f>'Energy consumption (raw)'!D2357</f>
        <v>0</v>
      </c>
      <c r="F2407" s="179" t="str">
        <f>'Energy consumption (raw)'!E2357</f>
        <v>Công nghiệp</v>
      </c>
      <c r="G2407" s="179" t="str">
        <f>'Energy consumption (raw)'!F2357</f>
        <v>Bán buôn kim loại và quặng kim loại</v>
      </c>
      <c r="H2407" s="179" t="str">
        <f>'Energy consumption (raw)'!G2357</f>
        <v>Industry</v>
      </c>
      <c r="I2407" s="179" t="str">
        <f>'Energy consumption (raw)'!I2357</f>
        <v>45-46 Wholesale</v>
      </c>
      <c r="J2407" s="179" t="str">
        <f>INDEX(Sector!$E$6:$E$46,MATCH('Energy consumption (toe)'!I2407,Sector!$B$6:$B$46,FALSE))</f>
        <v>Wholesale</v>
      </c>
      <c r="K2407" s="179">
        <f>IFERROR('Energy consumption (raw)'!J2357*Lists!$H$84,)</f>
        <v>0</v>
      </c>
      <c r="L2407" s="179">
        <f>'Energy consumption (raw)'!K2357*Lists!$H$84</f>
        <v>2351.9023200000001</v>
      </c>
      <c r="M2407" s="179">
        <f>'Energy consumption (raw)'!L2357*Lists!$H$84</f>
        <v>0</v>
      </c>
      <c r="N2407" s="179">
        <f>'Energy consumption (raw)'!M2357*Lists!$H$84</f>
        <v>0</v>
      </c>
      <c r="O2407" s="178">
        <f t="shared" si="159"/>
        <v>2351.9023200000001</v>
      </c>
      <c r="P2407">
        <f>'Energy consumption (raw)'!N2357*Lists!$H$85</f>
        <v>0</v>
      </c>
      <c r="Q2407">
        <f>'Energy consumption (raw)'!O2357*Lists!$H$86</f>
        <v>0</v>
      </c>
      <c r="R2407">
        <f>'Energy consumption (raw)'!P2357*Lists!$H$87</f>
        <v>0</v>
      </c>
      <c r="S2407">
        <f>'Energy consumption (raw)'!Q2357*Lists!$H$88</f>
        <v>0</v>
      </c>
      <c r="T2407">
        <f>'Energy consumption (raw)'!R2357*Lists!$H$89</f>
        <v>0</v>
      </c>
      <c r="U2407">
        <f>'Energy consumption (raw)'!S2357*Lists!$H$90</f>
        <v>0</v>
      </c>
      <c r="V2407">
        <f>'Energy consumption (raw)'!T2357*Lists!$H$91</f>
        <v>0</v>
      </c>
      <c r="W2407">
        <f>'Energy consumption (raw)'!U2357*Lists!$H$92</f>
        <v>0</v>
      </c>
      <c r="X2407">
        <f>'Energy consumption (raw)'!V2357*Lists!$H$93</f>
        <v>0</v>
      </c>
      <c r="Y2407">
        <f>'Energy consumption (raw)'!W2357*Lists!$H$94</f>
        <v>0</v>
      </c>
      <c r="Z2407">
        <f>'Energy consumption (raw)'!X2357*Lists!$H$96*1000000</f>
        <v>0</v>
      </c>
      <c r="AA2407">
        <f>'Energy consumption (raw)'!Y2357*Lists!$H$97</f>
        <v>0</v>
      </c>
      <c r="AB2407">
        <f>'Energy consumption (raw)'!Z2357*Lists!$H$96</f>
        <v>0</v>
      </c>
      <c r="AC2407">
        <f>'Energy consumption (raw)'!AA2357*Lists!$H$98</f>
        <v>0</v>
      </c>
      <c r="AD2407">
        <f>'Energy consumption (raw)'!AB2357*Lists!$H$99</f>
        <v>0</v>
      </c>
      <c r="AE2407">
        <f>'Energy consumption (raw)'!AC2357*Lists!$H$101</f>
        <v>0</v>
      </c>
      <c r="AF2407">
        <f>'Energy consumption (raw)'!AD2357*Lists!$H$101</f>
        <v>0</v>
      </c>
      <c r="AG2407">
        <f>'Energy consumption (raw)'!AE2357*Lists!$H$101</f>
        <v>0</v>
      </c>
      <c r="AH2407">
        <f>'Energy consumption (raw)'!AF2357*Lists!$H$100</f>
        <v>0</v>
      </c>
      <c r="AI2407" s="167">
        <f t="shared" si="160"/>
        <v>2351.9023200000001</v>
      </c>
      <c r="AJ2407" s="179">
        <f>'Energy consumption (raw)'!AG2357</f>
        <v>2351.9023200000001</v>
      </c>
      <c r="AK2407" s="179">
        <f>'Energy consumption (raw)'!AH2357</f>
        <v>0</v>
      </c>
      <c r="AL2407">
        <f>IF(ROUND(AI2407,-3)=ROUND('Energy consumption (raw)'!AG2357,-3),1,0)</f>
        <v>1</v>
      </c>
      <c r="AM2407" s="179" t="str">
        <f>'Energy consumption (raw)'!AJ2357</f>
        <v>51. Long An</v>
      </c>
      <c r="AN2407">
        <f>VLOOKUP(AM2407,Lists!$F$9:$G$71,2,FALSE)</f>
        <v>1</v>
      </c>
    </row>
    <row r="2408" spans="2:40" x14ac:dyDescent="0.25">
      <c r="B2408" s="65" t="str">
        <f t="shared" si="158"/>
        <v>Industry2256</v>
      </c>
      <c r="C2408" s="179">
        <f>'Energy consumption (raw)'!B2358</f>
        <v>2256</v>
      </c>
      <c r="D2408" s="179">
        <f>'Energy consumption (raw)'!C2358</f>
        <v>0</v>
      </c>
      <c r="E2408" s="179">
        <f>'Energy consumption (raw)'!D2358</f>
        <v>0</v>
      </c>
      <c r="F2408" s="179" t="str">
        <f>'Energy consumption (raw)'!E2358</f>
        <v>Công nghiệp</v>
      </c>
      <c r="G2408" s="179" t="str">
        <f>'Energy consumption (raw)'!F2358</f>
        <v>Chăn nuôi gia cầm</v>
      </c>
      <c r="H2408" s="179" t="str">
        <f>'Energy consumption (raw)'!G2358</f>
        <v>Industry</v>
      </c>
      <c r="I2408" s="179" t="str">
        <f>'Energy consumption (raw)'!I2358</f>
        <v>Agriculture</v>
      </c>
      <c r="J2408" s="179" t="str">
        <f>INDEX(Sector!$E$6:$E$46,MATCH('Energy consumption (toe)'!I2408,Sector!$B$6:$B$46,FALSE))</f>
        <v>Agriculture</v>
      </c>
      <c r="K2408" s="179">
        <f>IFERROR('Energy consumption (raw)'!J2358*Lists!$H$84,)</f>
        <v>0</v>
      </c>
      <c r="L2408" s="179">
        <f>'Energy consumption (raw)'!K2358*Lists!$H$84</f>
        <v>1110.2193600000001</v>
      </c>
      <c r="M2408" s="179">
        <f>'Energy consumption (raw)'!L2358*Lists!$H$84</f>
        <v>0</v>
      </c>
      <c r="N2408" s="179">
        <f>'Energy consumption (raw)'!M2358*Lists!$H$84</f>
        <v>0</v>
      </c>
      <c r="O2408" s="178">
        <f t="shared" si="159"/>
        <v>1110.2193600000001</v>
      </c>
      <c r="P2408">
        <f>'Energy consumption (raw)'!N2358*Lists!$H$85</f>
        <v>0</v>
      </c>
      <c r="Q2408">
        <f>'Energy consumption (raw)'!O2358*Lists!$H$86</f>
        <v>0</v>
      </c>
      <c r="R2408">
        <f>'Energy consumption (raw)'!P2358*Lists!$H$87</f>
        <v>0</v>
      </c>
      <c r="S2408">
        <f>'Energy consumption (raw)'!Q2358*Lists!$H$88</f>
        <v>0</v>
      </c>
      <c r="T2408">
        <f>'Energy consumption (raw)'!R2358*Lists!$H$89</f>
        <v>0</v>
      </c>
      <c r="U2408">
        <f>'Energy consumption (raw)'!S2358*Lists!$H$90</f>
        <v>0</v>
      </c>
      <c r="V2408">
        <f>'Energy consumption (raw)'!T2358*Lists!$H$91</f>
        <v>0</v>
      </c>
      <c r="W2408">
        <f>'Energy consumption (raw)'!U2358*Lists!$H$92</f>
        <v>0</v>
      </c>
      <c r="X2408">
        <f>'Energy consumption (raw)'!V2358*Lists!$H$93</f>
        <v>0</v>
      </c>
      <c r="Y2408">
        <f>'Energy consumption (raw)'!W2358*Lists!$H$94</f>
        <v>0</v>
      </c>
      <c r="Z2408">
        <f>'Energy consumption (raw)'!X2358*Lists!$H$96*1000000</f>
        <v>0</v>
      </c>
      <c r="AA2408">
        <f>'Energy consumption (raw)'!Y2358*Lists!$H$97</f>
        <v>0</v>
      </c>
      <c r="AB2408">
        <f>'Energy consumption (raw)'!Z2358*Lists!$H$96</f>
        <v>0</v>
      </c>
      <c r="AC2408">
        <f>'Energy consumption (raw)'!AA2358*Lists!$H$98</f>
        <v>0</v>
      </c>
      <c r="AD2408">
        <f>'Energy consumption (raw)'!AB2358*Lists!$H$99</f>
        <v>0</v>
      </c>
      <c r="AE2408">
        <f>'Energy consumption (raw)'!AC2358*Lists!$H$101</f>
        <v>0</v>
      </c>
      <c r="AF2408">
        <f>'Energy consumption (raw)'!AD2358*Lists!$H$101</f>
        <v>0</v>
      </c>
      <c r="AG2408">
        <f>'Energy consumption (raw)'!AE2358*Lists!$H$101</f>
        <v>0</v>
      </c>
      <c r="AH2408">
        <f>'Energy consumption (raw)'!AF2358*Lists!$H$100</f>
        <v>0</v>
      </c>
      <c r="AI2408" s="167">
        <f t="shared" si="160"/>
        <v>1110.2193600000001</v>
      </c>
      <c r="AJ2408" s="179">
        <f>'Energy consumption (raw)'!AG2358</f>
        <v>1110.2193600000001</v>
      </c>
      <c r="AK2408" s="179">
        <f>'Energy consumption (raw)'!AH2358</f>
        <v>0</v>
      </c>
      <c r="AL2408">
        <f>IF(ROUND(AI2408,-3)=ROUND('Energy consumption (raw)'!AG2358,-3),1,0)</f>
        <v>1</v>
      </c>
      <c r="AM2408" s="179" t="str">
        <f>'Energy consumption (raw)'!AJ2358</f>
        <v>51. Long An</v>
      </c>
      <c r="AN2408">
        <f>VLOOKUP(AM2408,Lists!$F$9:$G$71,2,FALSE)</f>
        <v>1</v>
      </c>
    </row>
    <row r="2409" spans="2:40" x14ac:dyDescent="0.25">
      <c r="B2409" s="65" t="str">
        <f t="shared" si="158"/>
        <v>Industry2257</v>
      </c>
      <c r="C2409" s="179">
        <f>'Energy consumption (raw)'!B2359</f>
        <v>2257</v>
      </c>
      <c r="D2409" s="179">
        <f>'Energy consumption (raw)'!C2359</f>
        <v>0</v>
      </c>
      <c r="E2409" s="179">
        <f>'Energy consumption (raw)'!D2359</f>
        <v>0</v>
      </c>
      <c r="F2409" s="179" t="str">
        <f>'Energy consumption (raw)'!E2359</f>
        <v>Công nghiệp</v>
      </c>
      <c r="G2409" s="179" t="str">
        <f>'Energy consumption (raw)'!F2359</f>
        <v>Sản xuất sắt, thép gang</v>
      </c>
      <c r="H2409" s="179" t="str">
        <f>'Energy consumption (raw)'!G2359</f>
        <v>Industry</v>
      </c>
      <c r="I2409" s="179" t="str">
        <f>'Energy consumption (raw)'!I2359</f>
        <v>24 Manufacture of basic metals</v>
      </c>
      <c r="J2409" s="179" t="str">
        <f>INDEX(Sector!$E$6:$E$46,MATCH('Energy consumption (toe)'!I2409,Sector!$B$6:$B$46,FALSE))</f>
        <v>Manufacture of basic metals</v>
      </c>
      <c r="K2409" s="179">
        <f>IFERROR('Energy consumption (raw)'!J2359*Lists!$H$84,)</f>
        <v>0</v>
      </c>
      <c r="L2409" s="179">
        <f>'Energy consumption (raw)'!K2359*Lists!$H$84</f>
        <v>4744.2003800000002</v>
      </c>
      <c r="M2409" s="179">
        <f>'Energy consumption (raw)'!L2359*Lists!$H$84</f>
        <v>0</v>
      </c>
      <c r="N2409" s="179">
        <f>'Energy consumption (raw)'!M2359*Lists!$H$84</f>
        <v>0</v>
      </c>
      <c r="O2409" s="178">
        <f t="shared" si="159"/>
        <v>4744.2003800000002</v>
      </c>
      <c r="P2409">
        <f>'Energy consumption (raw)'!N2359*Lists!$H$85</f>
        <v>0</v>
      </c>
      <c r="Q2409">
        <f>'Energy consumption (raw)'!O2359*Lists!$H$86</f>
        <v>0</v>
      </c>
      <c r="R2409">
        <f>'Energy consumption (raw)'!P2359*Lists!$H$87</f>
        <v>0</v>
      </c>
      <c r="S2409">
        <f>'Energy consumption (raw)'!Q2359*Lists!$H$88</f>
        <v>0</v>
      </c>
      <c r="T2409">
        <f>'Energy consumption (raw)'!R2359*Lists!$H$89</f>
        <v>0</v>
      </c>
      <c r="U2409">
        <f>'Energy consumption (raw)'!S2359*Lists!$H$90</f>
        <v>0</v>
      </c>
      <c r="V2409">
        <f>'Energy consumption (raw)'!T2359*Lists!$H$91</f>
        <v>0</v>
      </c>
      <c r="W2409">
        <f>'Energy consumption (raw)'!U2359*Lists!$H$92</f>
        <v>0</v>
      </c>
      <c r="X2409">
        <f>'Energy consumption (raw)'!V2359*Lists!$H$93</f>
        <v>0</v>
      </c>
      <c r="Y2409">
        <f>'Energy consumption (raw)'!W2359*Lists!$H$94</f>
        <v>0</v>
      </c>
      <c r="Z2409">
        <f>'Energy consumption (raw)'!X2359*Lists!$H$96*1000000</f>
        <v>0</v>
      </c>
      <c r="AA2409">
        <f>'Energy consumption (raw)'!Y2359*Lists!$H$97</f>
        <v>0</v>
      </c>
      <c r="AB2409">
        <f>'Energy consumption (raw)'!Z2359*Lists!$H$96</f>
        <v>0</v>
      </c>
      <c r="AC2409">
        <f>'Energy consumption (raw)'!AA2359*Lists!$H$98</f>
        <v>0</v>
      </c>
      <c r="AD2409">
        <f>'Energy consumption (raw)'!AB2359*Lists!$H$99</f>
        <v>0</v>
      </c>
      <c r="AE2409">
        <f>'Energy consumption (raw)'!AC2359*Lists!$H$101</f>
        <v>0</v>
      </c>
      <c r="AF2409">
        <f>'Energy consumption (raw)'!AD2359*Lists!$H$101</f>
        <v>0</v>
      </c>
      <c r="AG2409">
        <f>'Energy consumption (raw)'!AE2359*Lists!$H$101</f>
        <v>0</v>
      </c>
      <c r="AH2409">
        <f>'Energy consumption (raw)'!AF2359*Lists!$H$100</f>
        <v>0</v>
      </c>
      <c r="AI2409" s="167">
        <f t="shared" si="160"/>
        <v>4744.2003800000002</v>
      </c>
      <c r="AJ2409" s="179">
        <f>'Energy consumption (raw)'!AG2359</f>
        <v>4744.2003800000002</v>
      </c>
      <c r="AK2409" s="179">
        <f>'Energy consumption (raw)'!AH2359</f>
        <v>0</v>
      </c>
      <c r="AL2409">
        <f>IF(ROUND(AI2409,-3)=ROUND('Energy consumption (raw)'!AG2359,-3),1,0)</f>
        <v>1</v>
      </c>
      <c r="AM2409" s="179" t="str">
        <f>'Energy consumption (raw)'!AJ2359</f>
        <v>51. Long An</v>
      </c>
      <c r="AN2409">
        <f>VLOOKUP(AM2409,Lists!$F$9:$G$71,2,FALSE)</f>
        <v>1</v>
      </c>
    </row>
    <row r="2410" spans="2:40" x14ac:dyDescent="0.25">
      <c r="B2410" s="65" t="str">
        <f t="shared" si="158"/>
        <v>Industry2258</v>
      </c>
      <c r="C2410" s="179">
        <f>'Energy consumption (raw)'!B2360</f>
        <v>2258</v>
      </c>
      <c r="D2410" s="179">
        <f>'Energy consumption (raw)'!C2360</f>
        <v>0</v>
      </c>
      <c r="E2410" s="179">
        <f>'Energy consumption (raw)'!D2360</f>
        <v>0</v>
      </c>
      <c r="F2410" s="179" t="str">
        <f>'Energy consumption (raw)'!E2360</f>
        <v>Công nghiệp</v>
      </c>
      <c r="G2410" s="179" t="str">
        <f>'Energy consumption (raw)'!F2360</f>
        <v>Sản xuất sắt, thép gang</v>
      </c>
      <c r="H2410" s="179" t="str">
        <f>'Energy consumption (raw)'!G2360</f>
        <v>Industry</v>
      </c>
      <c r="I2410" s="179" t="str">
        <f>'Energy consumption (raw)'!I2360</f>
        <v>24 Manufacture of basic metals</v>
      </c>
      <c r="J2410" s="179" t="str">
        <f>INDEX(Sector!$E$6:$E$46,MATCH('Energy consumption (toe)'!I2410,Sector!$B$6:$B$46,FALSE))</f>
        <v>Manufacture of basic metals</v>
      </c>
      <c r="K2410" s="179">
        <f>IFERROR('Energy consumption (raw)'!J2360*Lists!$H$84,)</f>
        <v>0</v>
      </c>
      <c r="L2410" s="179">
        <f>'Energy consumption (raw)'!K2360*Lists!$H$84</f>
        <v>2858.0371800000003</v>
      </c>
      <c r="M2410" s="179">
        <f>'Energy consumption (raw)'!L2360*Lists!$H$84</f>
        <v>0</v>
      </c>
      <c r="N2410" s="179">
        <f>'Energy consumption (raw)'!M2360*Lists!$H$84</f>
        <v>0</v>
      </c>
      <c r="O2410" s="178">
        <f t="shared" si="159"/>
        <v>2858.0371800000003</v>
      </c>
      <c r="P2410">
        <f>'Energy consumption (raw)'!N2360*Lists!$H$85</f>
        <v>0</v>
      </c>
      <c r="Q2410">
        <f>'Energy consumption (raw)'!O2360*Lists!$H$86</f>
        <v>0</v>
      </c>
      <c r="R2410">
        <f>'Energy consumption (raw)'!P2360*Lists!$H$87</f>
        <v>0</v>
      </c>
      <c r="S2410">
        <f>'Energy consumption (raw)'!Q2360*Lists!$H$88</f>
        <v>0</v>
      </c>
      <c r="T2410">
        <f>'Energy consumption (raw)'!R2360*Lists!$H$89</f>
        <v>0</v>
      </c>
      <c r="U2410">
        <f>'Energy consumption (raw)'!S2360*Lists!$H$90</f>
        <v>0</v>
      </c>
      <c r="V2410">
        <f>'Energy consumption (raw)'!T2360*Lists!$H$91</f>
        <v>0</v>
      </c>
      <c r="W2410">
        <f>'Energy consumption (raw)'!U2360*Lists!$H$92</f>
        <v>0</v>
      </c>
      <c r="X2410">
        <f>'Energy consumption (raw)'!V2360*Lists!$H$93</f>
        <v>0</v>
      </c>
      <c r="Y2410">
        <f>'Energy consumption (raw)'!W2360*Lists!$H$94</f>
        <v>0</v>
      </c>
      <c r="Z2410">
        <f>'Energy consumption (raw)'!X2360*Lists!$H$96*1000000</f>
        <v>0</v>
      </c>
      <c r="AA2410">
        <f>'Energy consumption (raw)'!Y2360*Lists!$H$97</f>
        <v>0</v>
      </c>
      <c r="AB2410">
        <f>'Energy consumption (raw)'!Z2360*Lists!$H$96</f>
        <v>0</v>
      </c>
      <c r="AC2410">
        <f>'Energy consumption (raw)'!AA2360*Lists!$H$98</f>
        <v>0</v>
      </c>
      <c r="AD2410">
        <f>'Energy consumption (raw)'!AB2360*Lists!$H$99</f>
        <v>0</v>
      </c>
      <c r="AE2410">
        <f>'Energy consumption (raw)'!AC2360*Lists!$H$101</f>
        <v>0</v>
      </c>
      <c r="AF2410">
        <f>'Energy consumption (raw)'!AD2360*Lists!$H$101</f>
        <v>0</v>
      </c>
      <c r="AG2410">
        <f>'Energy consumption (raw)'!AE2360*Lists!$H$101</f>
        <v>0</v>
      </c>
      <c r="AH2410">
        <f>'Energy consumption (raw)'!AF2360*Lists!$H$100</f>
        <v>0</v>
      </c>
      <c r="AI2410" s="167">
        <f t="shared" si="160"/>
        <v>2858.0371800000003</v>
      </c>
      <c r="AJ2410" s="179">
        <f>'Energy consumption (raw)'!AG2360</f>
        <v>2858.0371800000003</v>
      </c>
      <c r="AK2410" s="179">
        <f>'Energy consumption (raw)'!AH2360</f>
        <v>0</v>
      </c>
      <c r="AL2410">
        <f>IF(ROUND(AI2410,-3)=ROUND('Energy consumption (raw)'!AG2360,-3),1,0)</f>
        <v>1</v>
      </c>
      <c r="AM2410" s="179" t="str">
        <f>'Energy consumption (raw)'!AJ2360</f>
        <v>51. Long An</v>
      </c>
      <c r="AN2410">
        <f>VLOOKUP(AM2410,Lists!$F$9:$G$71,2,FALSE)</f>
        <v>1</v>
      </c>
    </row>
    <row r="2411" spans="2:40" x14ac:dyDescent="0.25">
      <c r="B2411" s="65" t="str">
        <f t="shared" si="158"/>
        <v>Industry2259</v>
      </c>
      <c r="C2411" s="179">
        <f>'Energy consumption (raw)'!B2361</f>
        <v>2259</v>
      </c>
      <c r="D2411" s="179">
        <f>'Energy consumption (raw)'!C2361</f>
        <v>0</v>
      </c>
      <c r="E2411" s="179">
        <f>'Energy consumption (raw)'!D2361</f>
        <v>0</v>
      </c>
      <c r="F2411" s="179" t="str">
        <f>'Energy consumption (raw)'!E2361</f>
        <v>Công nghiệp</v>
      </c>
      <c r="G2411" s="179" t="str">
        <f>'Energy consumption (raw)'!F2361</f>
        <v>Sản xuất thức ăn gia súc, gia cầm và thuỷ sản</v>
      </c>
      <c r="H2411" s="179" t="str">
        <f>'Energy consumption (raw)'!G2361</f>
        <v>Industry</v>
      </c>
      <c r="I2411" s="179" t="str">
        <f>'Energy consumption (raw)'!I2361</f>
        <v>10 Manufacture of food products</v>
      </c>
      <c r="J2411" s="179" t="str">
        <f>INDEX(Sector!$E$6:$E$46,MATCH('Energy consumption (toe)'!I2411,Sector!$B$6:$B$46,FALSE))</f>
        <v>Manufacture of food products</v>
      </c>
      <c r="K2411" s="179">
        <f>IFERROR('Energy consumption (raw)'!J2361*Lists!$H$84,)</f>
        <v>0</v>
      </c>
      <c r="L2411" s="179">
        <f>'Energy consumption (raw)'!K2361*Lists!$H$84</f>
        <v>1011.0044600000001</v>
      </c>
      <c r="M2411" s="179">
        <f>'Energy consumption (raw)'!L2361*Lists!$H$84</f>
        <v>0</v>
      </c>
      <c r="N2411" s="179">
        <f>'Energy consumption (raw)'!M2361*Lists!$H$84</f>
        <v>0</v>
      </c>
      <c r="O2411" s="178">
        <f t="shared" si="159"/>
        <v>1011.0044600000001</v>
      </c>
      <c r="P2411">
        <f>'Energy consumption (raw)'!N2361*Lists!$H$85</f>
        <v>0</v>
      </c>
      <c r="Q2411">
        <f>'Energy consumption (raw)'!O2361*Lists!$H$86</f>
        <v>0</v>
      </c>
      <c r="R2411">
        <f>'Energy consumption (raw)'!P2361*Lists!$H$87</f>
        <v>0</v>
      </c>
      <c r="S2411">
        <f>'Energy consumption (raw)'!Q2361*Lists!$H$88</f>
        <v>0</v>
      </c>
      <c r="T2411">
        <f>'Energy consumption (raw)'!R2361*Lists!$H$89</f>
        <v>0</v>
      </c>
      <c r="U2411">
        <f>'Energy consumption (raw)'!S2361*Lists!$H$90</f>
        <v>0</v>
      </c>
      <c r="V2411">
        <f>'Energy consumption (raw)'!T2361*Lists!$H$91</f>
        <v>0</v>
      </c>
      <c r="W2411">
        <f>'Energy consumption (raw)'!U2361*Lists!$H$92</f>
        <v>0</v>
      </c>
      <c r="X2411">
        <f>'Energy consumption (raw)'!V2361*Lists!$H$93</f>
        <v>0</v>
      </c>
      <c r="Y2411">
        <f>'Energy consumption (raw)'!W2361*Lists!$H$94</f>
        <v>0</v>
      </c>
      <c r="Z2411">
        <f>'Energy consumption (raw)'!X2361*Lists!$H$96*1000000</f>
        <v>0</v>
      </c>
      <c r="AA2411">
        <f>'Energy consumption (raw)'!Y2361*Lists!$H$97</f>
        <v>0</v>
      </c>
      <c r="AB2411">
        <f>'Energy consumption (raw)'!Z2361*Lists!$H$96</f>
        <v>0</v>
      </c>
      <c r="AC2411">
        <f>'Energy consumption (raw)'!AA2361*Lists!$H$98</f>
        <v>0</v>
      </c>
      <c r="AD2411">
        <f>'Energy consumption (raw)'!AB2361*Lists!$H$99</f>
        <v>0</v>
      </c>
      <c r="AE2411">
        <f>'Energy consumption (raw)'!AC2361*Lists!$H$101</f>
        <v>0</v>
      </c>
      <c r="AF2411">
        <f>'Energy consumption (raw)'!AD2361*Lists!$H$101</f>
        <v>0</v>
      </c>
      <c r="AG2411">
        <f>'Energy consumption (raw)'!AE2361*Lists!$H$101</f>
        <v>0</v>
      </c>
      <c r="AH2411">
        <f>'Energy consumption (raw)'!AF2361*Lists!$H$100</f>
        <v>0</v>
      </c>
      <c r="AI2411" s="167">
        <f t="shared" si="160"/>
        <v>1011.0044600000001</v>
      </c>
      <c r="AJ2411" s="179">
        <f>'Energy consumption (raw)'!AG2361</f>
        <v>1011.0044600000001</v>
      </c>
      <c r="AK2411" s="179">
        <f>'Energy consumption (raw)'!AH2361</f>
        <v>0</v>
      </c>
      <c r="AL2411">
        <f>IF(ROUND(AI2411,-3)=ROUND('Energy consumption (raw)'!AG2361,-3),1,0)</f>
        <v>1</v>
      </c>
      <c r="AM2411" s="179" t="str">
        <f>'Energy consumption (raw)'!AJ2361</f>
        <v>51. Long An</v>
      </c>
      <c r="AN2411">
        <f>VLOOKUP(AM2411,Lists!$F$9:$G$71,2,FALSE)</f>
        <v>1</v>
      </c>
    </row>
    <row r="2412" spans="2:40" x14ac:dyDescent="0.25">
      <c r="B2412" s="65" t="str">
        <f t="shared" si="158"/>
        <v>Industry2260</v>
      </c>
      <c r="C2412" s="179">
        <f>'Energy consumption (raw)'!B2362</f>
        <v>2260</v>
      </c>
      <c r="D2412" s="179">
        <f>'Energy consumption (raw)'!C2362</f>
        <v>0</v>
      </c>
      <c r="E2412" s="179">
        <f>'Energy consumption (raw)'!D2362</f>
        <v>0</v>
      </c>
      <c r="F2412" s="179" t="str">
        <f>'Energy consumption (raw)'!E2362</f>
        <v>Công nghiệp</v>
      </c>
      <c r="G2412" s="179" t="str">
        <f>'Energy consumption (raw)'!F2362</f>
        <v>Sản xuất giày dép</v>
      </c>
      <c r="H2412" s="179" t="str">
        <f>'Energy consumption (raw)'!G2362</f>
        <v>Industry</v>
      </c>
      <c r="I2412" s="179" t="str">
        <f>'Energy consumption (raw)'!I2362</f>
        <v>14 Manufacture of wearing apparel</v>
      </c>
      <c r="J2412" s="179" t="str">
        <f>INDEX(Sector!$E$6:$E$46,MATCH('Energy consumption (toe)'!I2412,Sector!$B$6:$B$46,FALSE))</f>
        <v>Manufacture of wearing apparel</v>
      </c>
      <c r="K2412" s="179">
        <f>IFERROR('Energy consumption (raw)'!J2362*Lists!$H$84,)</f>
        <v>11728.852190000001</v>
      </c>
      <c r="L2412" s="179">
        <f>'Energy consumption (raw)'!K2362*Lists!$H$84</f>
        <v>7827.5464200000006</v>
      </c>
      <c r="M2412" s="179">
        <f>'Energy consumption (raw)'!L2362*Lists!$H$84</f>
        <v>0</v>
      </c>
      <c r="N2412" s="179">
        <f>'Energy consumption (raw)'!M2362*Lists!$H$84</f>
        <v>0</v>
      </c>
      <c r="O2412" s="178">
        <f t="shared" si="159"/>
        <v>7827.5464200000006</v>
      </c>
      <c r="P2412">
        <f>'Energy consumption (raw)'!N2362*Lists!$H$85</f>
        <v>0</v>
      </c>
      <c r="Q2412">
        <f>'Energy consumption (raw)'!O2362*Lists!$H$86</f>
        <v>0</v>
      </c>
      <c r="R2412">
        <f>'Energy consumption (raw)'!P2362*Lists!$H$87</f>
        <v>0</v>
      </c>
      <c r="S2412">
        <f>'Energy consumption (raw)'!Q2362*Lists!$H$88</f>
        <v>0</v>
      </c>
      <c r="T2412">
        <f>'Energy consumption (raw)'!R2362*Lists!$H$89</f>
        <v>0</v>
      </c>
      <c r="U2412">
        <f>'Energy consumption (raw)'!S2362*Lists!$H$90</f>
        <v>0</v>
      </c>
      <c r="V2412">
        <f>'Energy consumption (raw)'!T2362*Lists!$H$91</f>
        <v>0</v>
      </c>
      <c r="W2412">
        <f>'Energy consumption (raw)'!U2362*Lists!$H$92</f>
        <v>0</v>
      </c>
      <c r="X2412">
        <f>'Energy consumption (raw)'!V2362*Lists!$H$93</f>
        <v>0</v>
      </c>
      <c r="Y2412">
        <f>'Energy consumption (raw)'!W2362*Lists!$H$94</f>
        <v>0</v>
      </c>
      <c r="Z2412">
        <f>'Energy consumption (raw)'!X2362*Lists!$H$96*1000000</f>
        <v>0</v>
      </c>
      <c r="AA2412">
        <f>'Energy consumption (raw)'!Y2362*Lists!$H$97</f>
        <v>0</v>
      </c>
      <c r="AB2412">
        <f>'Energy consumption (raw)'!Z2362*Lists!$H$96</f>
        <v>0</v>
      </c>
      <c r="AC2412">
        <f>'Energy consumption (raw)'!AA2362*Lists!$H$98</f>
        <v>0</v>
      </c>
      <c r="AD2412">
        <f>'Energy consumption (raw)'!AB2362*Lists!$H$99</f>
        <v>0</v>
      </c>
      <c r="AE2412">
        <f>'Energy consumption (raw)'!AC2362*Lists!$H$101</f>
        <v>0</v>
      </c>
      <c r="AF2412">
        <f>'Energy consumption (raw)'!AD2362*Lists!$H$101</f>
        <v>0</v>
      </c>
      <c r="AG2412">
        <f>'Energy consumption (raw)'!AE2362*Lists!$H$101</f>
        <v>0</v>
      </c>
      <c r="AH2412">
        <f>'Energy consumption (raw)'!AF2362*Lists!$H$100</f>
        <v>0</v>
      </c>
      <c r="AI2412" s="167">
        <f t="shared" si="160"/>
        <v>7827.5464200000006</v>
      </c>
      <c r="AJ2412" s="179">
        <f>'Energy consumption (raw)'!AG2362</f>
        <v>7827.5464200000006</v>
      </c>
      <c r="AK2412" s="179">
        <f>'Energy consumption (raw)'!AH2362</f>
        <v>0</v>
      </c>
      <c r="AL2412">
        <f>IF(ROUND(AI2412,-3)=ROUND('Energy consumption (raw)'!AG2362,-3),1,0)</f>
        <v>1</v>
      </c>
      <c r="AM2412" s="179" t="str">
        <f>'Energy consumption (raw)'!AJ2362</f>
        <v>51. Long An</v>
      </c>
      <c r="AN2412">
        <f>VLOOKUP(AM2412,Lists!$F$9:$G$71,2,FALSE)</f>
        <v>1</v>
      </c>
    </row>
    <row r="2413" spans="2:40" x14ac:dyDescent="0.25">
      <c r="B2413" s="65" t="str">
        <f t="shared" si="158"/>
        <v>Industry2261</v>
      </c>
      <c r="C2413" s="179">
        <f>'Energy consumption (raw)'!B2363</f>
        <v>2261</v>
      </c>
      <c r="D2413" s="179">
        <f>'Energy consumption (raw)'!C2363</f>
        <v>0</v>
      </c>
      <c r="E2413" s="179">
        <f>'Energy consumption (raw)'!D2363</f>
        <v>0</v>
      </c>
      <c r="F2413" s="179" t="str">
        <f>'Energy consumption (raw)'!E2363</f>
        <v>Công nghiệp</v>
      </c>
      <c r="G2413" s="179" t="str">
        <f>'Energy consumption (raw)'!F2363</f>
        <v>Sản xuất sản phẩm từ plastic</v>
      </c>
      <c r="H2413" s="179" t="str">
        <f>'Energy consumption (raw)'!G2363</f>
        <v>Industry</v>
      </c>
      <c r="I2413" s="179" t="str">
        <f>'Energy consumption (raw)'!I2363</f>
        <v>22 Manufacture of rubber and plastics products</v>
      </c>
      <c r="J2413" s="179" t="str">
        <f>INDEX(Sector!$E$6:$E$46,MATCH('Energy consumption (toe)'!I2413,Sector!$B$6:$B$46,FALSE))</f>
        <v>Manufacture of rubber and plastics products</v>
      </c>
      <c r="K2413" s="179">
        <f>IFERROR('Energy consumption (raw)'!J2363*Lists!$H$84,)</f>
        <v>0</v>
      </c>
      <c r="L2413" s="179">
        <f>'Energy consumption (raw)'!K2363*Lists!$H$84</f>
        <v>1380.09006</v>
      </c>
      <c r="M2413" s="179">
        <f>'Energy consumption (raw)'!L2363*Lists!$H$84</f>
        <v>0</v>
      </c>
      <c r="N2413" s="179">
        <f>'Energy consumption (raw)'!M2363*Lists!$H$84</f>
        <v>0</v>
      </c>
      <c r="O2413" s="178">
        <f t="shared" si="159"/>
        <v>1380.09006</v>
      </c>
      <c r="P2413">
        <f>'Energy consumption (raw)'!N2363*Lists!$H$85</f>
        <v>0</v>
      </c>
      <c r="Q2413">
        <f>'Energy consumption (raw)'!O2363*Lists!$H$86</f>
        <v>0</v>
      </c>
      <c r="R2413">
        <f>'Energy consumption (raw)'!P2363*Lists!$H$87</f>
        <v>0</v>
      </c>
      <c r="S2413">
        <f>'Energy consumption (raw)'!Q2363*Lists!$H$88</f>
        <v>0</v>
      </c>
      <c r="T2413">
        <f>'Energy consumption (raw)'!R2363*Lists!$H$89</f>
        <v>0</v>
      </c>
      <c r="U2413">
        <f>'Energy consumption (raw)'!S2363*Lists!$H$90</f>
        <v>0</v>
      </c>
      <c r="V2413">
        <f>'Energy consumption (raw)'!T2363*Lists!$H$91</f>
        <v>0</v>
      </c>
      <c r="W2413">
        <f>'Energy consumption (raw)'!U2363*Lists!$H$92</f>
        <v>0</v>
      </c>
      <c r="X2413">
        <f>'Energy consumption (raw)'!V2363*Lists!$H$93</f>
        <v>0</v>
      </c>
      <c r="Y2413">
        <f>'Energy consumption (raw)'!W2363*Lists!$H$94</f>
        <v>0</v>
      </c>
      <c r="Z2413">
        <f>'Energy consumption (raw)'!X2363*Lists!$H$96*1000000</f>
        <v>0</v>
      </c>
      <c r="AA2413">
        <f>'Energy consumption (raw)'!Y2363*Lists!$H$97</f>
        <v>0</v>
      </c>
      <c r="AB2413">
        <f>'Energy consumption (raw)'!Z2363*Lists!$H$96</f>
        <v>0</v>
      </c>
      <c r="AC2413">
        <f>'Energy consumption (raw)'!AA2363*Lists!$H$98</f>
        <v>0</v>
      </c>
      <c r="AD2413">
        <f>'Energy consumption (raw)'!AB2363*Lists!$H$99</f>
        <v>0</v>
      </c>
      <c r="AE2413">
        <f>'Energy consumption (raw)'!AC2363*Lists!$H$101</f>
        <v>0</v>
      </c>
      <c r="AF2413">
        <f>'Energy consumption (raw)'!AD2363*Lists!$H$101</f>
        <v>0</v>
      </c>
      <c r="AG2413">
        <f>'Energy consumption (raw)'!AE2363*Lists!$H$101</f>
        <v>0</v>
      </c>
      <c r="AH2413">
        <f>'Energy consumption (raw)'!AF2363*Lists!$H$100</f>
        <v>0</v>
      </c>
      <c r="AI2413" s="167">
        <f t="shared" si="160"/>
        <v>1380.09006</v>
      </c>
      <c r="AJ2413" s="179">
        <f>'Energy consumption (raw)'!AG2363</f>
        <v>1380.09006</v>
      </c>
      <c r="AK2413" s="179">
        <f>'Energy consumption (raw)'!AH2363</f>
        <v>0</v>
      </c>
      <c r="AL2413">
        <f>IF(ROUND(AI2413,-3)=ROUND('Energy consumption (raw)'!AG2363,-3),1,0)</f>
        <v>1</v>
      </c>
      <c r="AM2413" s="179" t="str">
        <f>'Energy consumption (raw)'!AJ2363</f>
        <v>51. Long An</v>
      </c>
      <c r="AN2413">
        <f>VLOOKUP(AM2413,Lists!$F$9:$G$71,2,FALSE)</f>
        <v>1</v>
      </c>
    </row>
    <row r="2414" spans="2:40" x14ac:dyDescent="0.25">
      <c r="B2414" s="65" t="str">
        <f t="shared" si="158"/>
        <v>Industry2262</v>
      </c>
      <c r="C2414" s="179">
        <f>'Energy consumption (raw)'!B2364</f>
        <v>2262</v>
      </c>
      <c r="D2414" s="179">
        <f>'Energy consumption (raw)'!C2364</f>
        <v>0</v>
      </c>
      <c r="E2414" s="179">
        <f>'Energy consumption (raw)'!D2364</f>
        <v>0</v>
      </c>
      <c r="F2414" s="179" t="str">
        <f>'Energy consumption (raw)'!E2364</f>
        <v>Công nghiệp</v>
      </c>
      <c r="G2414" s="179" t="str">
        <f>'Energy consumption (raw)'!F2364</f>
        <v>Sản xuất thức ăn gia súc, gia cầm và thuỷ sản</v>
      </c>
      <c r="H2414" s="179" t="str">
        <f>'Energy consumption (raw)'!G2364</f>
        <v>Industry</v>
      </c>
      <c r="I2414" s="179" t="str">
        <f>'Energy consumption (raw)'!I2364</f>
        <v>10 Manufacture of food products</v>
      </c>
      <c r="J2414" s="179" t="str">
        <f>INDEX(Sector!$E$6:$E$46,MATCH('Energy consumption (toe)'!I2414,Sector!$B$6:$B$46,FALSE))</f>
        <v>Manufacture of food products</v>
      </c>
      <c r="K2414" s="179">
        <f>IFERROR('Energy consumption (raw)'!J2364*Lists!$H$84,)</f>
        <v>0</v>
      </c>
      <c r="L2414" s="179">
        <f>'Energy consumption (raw)'!K2364*Lists!$H$84</f>
        <v>1132.8860300000001</v>
      </c>
      <c r="M2414" s="179">
        <f>'Energy consumption (raw)'!L2364*Lists!$H$84</f>
        <v>0</v>
      </c>
      <c r="N2414" s="179">
        <f>'Energy consumption (raw)'!M2364*Lists!$H$84</f>
        <v>0</v>
      </c>
      <c r="O2414" s="178">
        <f t="shared" si="159"/>
        <v>1132.8860300000001</v>
      </c>
      <c r="P2414">
        <f>'Energy consumption (raw)'!N2364*Lists!$H$85</f>
        <v>0</v>
      </c>
      <c r="Q2414">
        <f>'Energy consumption (raw)'!O2364*Lists!$H$86</f>
        <v>0</v>
      </c>
      <c r="R2414">
        <f>'Energy consumption (raw)'!P2364*Lists!$H$87</f>
        <v>0</v>
      </c>
      <c r="S2414">
        <f>'Energy consumption (raw)'!Q2364*Lists!$H$88</f>
        <v>0</v>
      </c>
      <c r="T2414">
        <f>'Energy consumption (raw)'!R2364*Lists!$H$89</f>
        <v>0</v>
      </c>
      <c r="U2414">
        <f>'Energy consumption (raw)'!S2364*Lists!$H$90</f>
        <v>0</v>
      </c>
      <c r="V2414">
        <f>'Energy consumption (raw)'!T2364*Lists!$H$91</f>
        <v>0</v>
      </c>
      <c r="W2414">
        <f>'Energy consumption (raw)'!U2364*Lists!$H$92</f>
        <v>0</v>
      </c>
      <c r="X2414">
        <f>'Energy consumption (raw)'!V2364*Lists!$H$93</f>
        <v>0</v>
      </c>
      <c r="Y2414">
        <f>'Energy consumption (raw)'!W2364*Lists!$H$94</f>
        <v>0</v>
      </c>
      <c r="Z2414">
        <f>'Energy consumption (raw)'!X2364*Lists!$H$96*1000000</f>
        <v>0</v>
      </c>
      <c r="AA2414">
        <f>'Energy consumption (raw)'!Y2364*Lists!$H$97</f>
        <v>0</v>
      </c>
      <c r="AB2414">
        <f>'Energy consumption (raw)'!Z2364*Lists!$H$96</f>
        <v>0</v>
      </c>
      <c r="AC2414">
        <f>'Energy consumption (raw)'!AA2364*Lists!$H$98</f>
        <v>0</v>
      </c>
      <c r="AD2414">
        <f>'Energy consumption (raw)'!AB2364*Lists!$H$99</f>
        <v>0</v>
      </c>
      <c r="AE2414">
        <f>'Energy consumption (raw)'!AC2364*Lists!$H$101</f>
        <v>0</v>
      </c>
      <c r="AF2414">
        <f>'Energy consumption (raw)'!AD2364*Lists!$H$101</f>
        <v>0</v>
      </c>
      <c r="AG2414">
        <f>'Energy consumption (raw)'!AE2364*Lists!$H$101</f>
        <v>0</v>
      </c>
      <c r="AH2414">
        <f>'Energy consumption (raw)'!AF2364*Lists!$H$100</f>
        <v>0</v>
      </c>
      <c r="AI2414" s="167">
        <f t="shared" si="160"/>
        <v>1132.8860300000001</v>
      </c>
      <c r="AJ2414" s="179">
        <f>'Energy consumption (raw)'!AG2364</f>
        <v>1132.8860300000001</v>
      </c>
      <c r="AK2414" s="179">
        <f>'Energy consumption (raw)'!AH2364</f>
        <v>0</v>
      </c>
      <c r="AL2414">
        <f>IF(ROUND(AI2414,-3)=ROUND('Energy consumption (raw)'!AG2364,-3),1,0)</f>
        <v>1</v>
      </c>
      <c r="AM2414" s="179" t="str">
        <f>'Energy consumption (raw)'!AJ2364</f>
        <v>51. Long An</v>
      </c>
      <c r="AN2414">
        <f>VLOOKUP(AM2414,Lists!$F$9:$G$71,2,FALSE)</f>
        <v>1</v>
      </c>
    </row>
    <row r="2415" spans="2:40" x14ac:dyDescent="0.25">
      <c r="B2415" s="65" t="str">
        <f t="shared" si="158"/>
        <v>Industry2263</v>
      </c>
      <c r="C2415" s="179">
        <f>'Energy consumption (raw)'!B2365</f>
        <v>2263</v>
      </c>
      <c r="D2415" s="179">
        <f>'Energy consumption (raw)'!C2365</f>
        <v>0</v>
      </c>
      <c r="E2415" s="179">
        <f>'Energy consumption (raw)'!D2365</f>
        <v>0</v>
      </c>
      <c r="F2415" s="179" t="str">
        <f>'Energy consumption (raw)'!E2365</f>
        <v>Công nghiệp</v>
      </c>
      <c r="G2415" s="179" t="str">
        <f>'Energy consumption (raw)'!F2365</f>
        <v>Xay xát và sản xuất bột thô</v>
      </c>
      <c r="H2415" s="179" t="str">
        <f>'Energy consumption (raw)'!G2365</f>
        <v>Industry</v>
      </c>
      <c r="I2415" s="179" t="str">
        <f>'Energy consumption (raw)'!I2365</f>
        <v>10 Manufacture of food products</v>
      </c>
      <c r="J2415" s="179" t="str">
        <f>INDEX(Sector!$E$6:$E$46,MATCH('Energy consumption (toe)'!I2415,Sector!$B$6:$B$46,FALSE))</f>
        <v>Manufacture of food products</v>
      </c>
      <c r="K2415" s="179">
        <f>IFERROR('Energy consumption (raw)'!J2365*Lists!$H$84,)</f>
        <v>0</v>
      </c>
      <c r="L2415" s="179">
        <f>'Energy consumption (raw)'!K2365*Lists!$H$84</f>
        <v>1015.2014200000001</v>
      </c>
      <c r="M2415" s="179">
        <f>'Energy consumption (raw)'!L2365*Lists!$H$84</f>
        <v>0</v>
      </c>
      <c r="N2415" s="179">
        <f>'Energy consumption (raw)'!M2365*Lists!$H$84</f>
        <v>0</v>
      </c>
      <c r="O2415" s="178">
        <f t="shared" si="159"/>
        <v>1015.2014200000001</v>
      </c>
      <c r="P2415">
        <f>'Energy consumption (raw)'!N2365*Lists!$H$85</f>
        <v>0</v>
      </c>
      <c r="Q2415">
        <f>'Energy consumption (raw)'!O2365*Lists!$H$86</f>
        <v>0</v>
      </c>
      <c r="R2415">
        <f>'Energy consumption (raw)'!P2365*Lists!$H$87</f>
        <v>0</v>
      </c>
      <c r="S2415">
        <f>'Energy consumption (raw)'!Q2365*Lists!$H$88</f>
        <v>0</v>
      </c>
      <c r="T2415">
        <f>'Energy consumption (raw)'!R2365*Lists!$H$89</f>
        <v>0</v>
      </c>
      <c r="U2415">
        <f>'Energy consumption (raw)'!S2365*Lists!$H$90</f>
        <v>0</v>
      </c>
      <c r="V2415">
        <f>'Energy consumption (raw)'!T2365*Lists!$H$91</f>
        <v>0</v>
      </c>
      <c r="W2415">
        <f>'Energy consumption (raw)'!U2365*Lists!$H$92</f>
        <v>0</v>
      </c>
      <c r="X2415">
        <f>'Energy consumption (raw)'!V2365*Lists!$H$93</f>
        <v>0</v>
      </c>
      <c r="Y2415">
        <f>'Energy consumption (raw)'!W2365*Lists!$H$94</f>
        <v>0</v>
      </c>
      <c r="Z2415">
        <f>'Energy consumption (raw)'!X2365*Lists!$H$96*1000000</f>
        <v>0</v>
      </c>
      <c r="AA2415">
        <f>'Energy consumption (raw)'!Y2365*Lists!$H$97</f>
        <v>0</v>
      </c>
      <c r="AB2415">
        <f>'Energy consumption (raw)'!Z2365*Lists!$H$96</f>
        <v>0</v>
      </c>
      <c r="AC2415">
        <f>'Energy consumption (raw)'!AA2365*Lists!$H$98</f>
        <v>0</v>
      </c>
      <c r="AD2415">
        <f>'Energy consumption (raw)'!AB2365*Lists!$H$99</f>
        <v>0</v>
      </c>
      <c r="AE2415">
        <f>'Energy consumption (raw)'!AC2365*Lists!$H$101</f>
        <v>0</v>
      </c>
      <c r="AF2415">
        <f>'Energy consumption (raw)'!AD2365*Lists!$H$101</f>
        <v>0</v>
      </c>
      <c r="AG2415">
        <f>'Energy consumption (raw)'!AE2365*Lists!$H$101</f>
        <v>0</v>
      </c>
      <c r="AH2415">
        <f>'Energy consumption (raw)'!AF2365*Lists!$H$100</f>
        <v>0</v>
      </c>
      <c r="AI2415" s="167">
        <f t="shared" si="160"/>
        <v>1015.2014200000001</v>
      </c>
      <c r="AJ2415" s="179">
        <f>'Energy consumption (raw)'!AG2365</f>
        <v>1015.2014200000001</v>
      </c>
      <c r="AK2415" s="179">
        <f>'Energy consumption (raw)'!AH2365</f>
        <v>0</v>
      </c>
      <c r="AL2415">
        <f>IF(ROUND(AI2415,-3)=ROUND('Energy consumption (raw)'!AG2365,-3),1,0)</f>
        <v>1</v>
      </c>
      <c r="AM2415" s="179" t="str">
        <f>'Energy consumption (raw)'!AJ2365</f>
        <v>51. Long An</v>
      </c>
      <c r="AN2415">
        <f>VLOOKUP(AM2415,Lists!$F$9:$G$71,2,FALSE)</f>
        <v>1</v>
      </c>
    </row>
    <row r="2416" spans="2:40" x14ac:dyDescent="0.25">
      <c r="B2416" s="65" t="str">
        <f t="shared" si="158"/>
        <v>Industry2264</v>
      </c>
      <c r="C2416" s="179">
        <f>'Energy consumption (raw)'!B2366</f>
        <v>2264</v>
      </c>
      <c r="D2416" s="179">
        <f>'Energy consumption (raw)'!C2366</f>
        <v>0</v>
      </c>
      <c r="E2416" s="179">
        <f>'Energy consumption (raw)'!D2366</f>
        <v>0</v>
      </c>
      <c r="F2416" s="179" t="str">
        <f>'Energy consumption (raw)'!E2366</f>
        <v>Công nghiệp</v>
      </c>
      <c r="G2416" s="179" t="str">
        <f>'Energy consumption (raw)'!F2366</f>
        <v>Sản xuất khác chưa được phân vào đâu</v>
      </c>
      <c r="H2416" s="179" t="str">
        <f>'Energy consumption (raw)'!G2366</f>
        <v>Industry</v>
      </c>
      <c r="I2416" s="179" t="str">
        <f>'Energy consumption (raw)'!I2366</f>
        <v>32 Other manufacturing</v>
      </c>
      <c r="J2416" s="179" t="str">
        <f>INDEX(Sector!$E$6:$E$46,MATCH('Energy consumption (toe)'!I2416,Sector!$B$6:$B$46,FALSE))</f>
        <v>Other manufacturing</v>
      </c>
      <c r="K2416" s="179">
        <f>IFERROR('Energy consumption (raw)'!J2366*Lists!$H$84,)</f>
        <v>0</v>
      </c>
      <c r="L2416" s="179">
        <f>'Energy consumption (raw)'!K2366*Lists!$H$84</f>
        <v>1139.7678100000001</v>
      </c>
      <c r="M2416" s="179">
        <f>'Energy consumption (raw)'!L2366*Lists!$H$84</f>
        <v>0</v>
      </c>
      <c r="N2416" s="179">
        <f>'Energy consumption (raw)'!M2366*Lists!$H$84</f>
        <v>0</v>
      </c>
      <c r="O2416" s="178">
        <f t="shared" si="159"/>
        <v>1139.7678100000001</v>
      </c>
      <c r="P2416">
        <f>'Energy consumption (raw)'!N2366*Lists!$H$85</f>
        <v>0</v>
      </c>
      <c r="Q2416">
        <f>'Energy consumption (raw)'!O2366*Lists!$H$86</f>
        <v>0</v>
      </c>
      <c r="R2416">
        <f>'Energy consumption (raw)'!P2366*Lists!$H$87</f>
        <v>0</v>
      </c>
      <c r="S2416">
        <f>'Energy consumption (raw)'!Q2366*Lists!$H$88</f>
        <v>0</v>
      </c>
      <c r="T2416">
        <f>'Energy consumption (raw)'!R2366*Lists!$H$89</f>
        <v>0</v>
      </c>
      <c r="U2416">
        <f>'Energy consumption (raw)'!S2366*Lists!$H$90</f>
        <v>0</v>
      </c>
      <c r="V2416">
        <f>'Energy consumption (raw)'!T2366*Lists!$H$91</f>
        <v>0</v>
      </c>
      <c r="W2416">
        <f>'Energy consumption (raw)'!U2366*Lists!$H$92</f>
        <v>0</v>
      </c>
      <c r="X2416">
        <f>'Energy consumption (raw)'!V2366*Lists!$H$93</f>
        <v>0</v>
      </c>
      <c r="Y2416">
        <f>'Energy consumption (raw)'!W2366*Lists!$H$94</f>
        <v>0</v>
      </c>
      <c r="Z2416">
        <f>'Energy consumption (raw)'!X2366*Lists!$H$96*1000000</f>
        <v>0</v>
      </c>
      <c r="AA2416">
        <f>'Energy consumption (raw)'!Y2366*Lists!$H$97</f>
        <v>0</v>
      </c>
      <c r="AB2416">
        <f>'Energy consumption (raw)'!Z2366*Lists!$H$96</f>
        <v>0</v>
      </c>
      <c r="AC2416">
        <f>'Energy consumption (raw)'!AA2366*Lists!$H$98</f>
        <v>0</v>
      </c>
      <c r="AD2416">
        <f>'Energy consumption (raw)'!AB2366*Lists!$H$99</f>
        <v>0</v>
      </c>
      <c r="AE2416">
        <f>'Energy consumption (raw)'!AC2366*Lists!$H$101</f>
        <v>0</v>
      </c>
      <c r="AF2416">
        <f>'Energy consumption (raw)'!AD2366*Lists!$H$101</f>
        <v>0</v>
      </c>
      <c r="AG2416">
        <f>'Energy consumption (raw)'!AE2366*Lists!$H$101</f>
        <v>0</v>
      </c>
      <c r="AH2416">
        <f>'Energy consumption (raw)'!AF2366*Lists!$H$100</f>
        <v>0</v>
      </c>
      <c r="AI2416" s="167">
        <f t="shared" si="160"/>
        <v>1139.7678100000001</v>
      </c>
      <c r="AJ2416" s="179">
        <f>'Energy consumption (raw)'!AG2366</f>
        <v>1139.7678100000001</v>
      </c>
      <c r="AK2416" s="179">
        <f>'Energy consumption (raw)'!AH2366</f>
        <v>0</v>
      </c>
      <c r="AL2416">
        <f>IF(ROUND(AI2416,-3)=ROUND('Energy consumption (raw)'!AG2366,-3),1,0)</f>
        <v>1</v>
      </c>
      <c r="AM2416" s="179" t="str">
        <f>'Energy consumption (raw)'!AJ2366</f>
        <v>51. Long An</v>
      </c>
      <c r="AN2416">
        <f>VLOOKUP(AM2416,Lists!$F$9:$G$71,2,FALSE)</f>
        <v>1</v>
      </c>
    </row>
    <row r="2417" spans="2:40" x14ac:dyDescent="0.25">
      <c r="B2417" s="65" t="str">
        <f t="shared" si="158"/>
        <v>Industry2265</v>
      </c>
      <c r="C2417" s="179">
        <f>'Energy consumption (raw)'!B2367</f>
        <v>2265</v>
      </c>
      <c r="D2417" s="179">
        <f>'Energy consumption (raw)'!C2367</f>
        <v>0</v>
      </c>
      <c r="E2417" s="179">
        <f>'Energy consumption (raw)'!D2367</f>
        <v>0</v>
      </c>
      <c r="F2417" s="179" t="str">
        <f>'Energy consumption (raw)'!E2367</f>
        <v>Công nghiệp</v>
      </c>
      <c r="G2417" s="179" t="str">
        <f>'Energy consumption (raw)'!F2367</f>
        <v>Bán buôn gạo, lúa mỳ, hạt ngũ cốc khác, bột mỳ</v>
      </c>
      <c r="H2417" s="179" t="str">
        <f>'Energy consumption (raw)'!G2367</f>
        <v>Industry</v>
      </c>
      <c r="I2417" s="179" t="str">
        <f>'Energy consumption (raw)'!I2367</f>
        <v>45-46 Wholesale</v>
      </c>
      <c r="J2417" s="179" t="str">
        <f>INDEX(Sector!$E$6:$E$46,MATCH('Energy consumption (toe)'!I2417,Sector!$B$6:$B$46,FALSE))</f>
        <v>Wholesale</v>
      </c>
      <c r="K2417" s="179">
        <f>IFERROR('Energy consumption (raw)'!J2367*Lists!$H$84,)</f>
        <v>0</v>
      </c>
      <c r="L2417" s="179">
        <f>'Energy consumption (raw)'!K2367*Lists!$H$84</f>
        <v>1059.8558400000002</v>
      </c>
      <c r="M2417" s="179">
        <f>'Energy consumption (raw)'!L2367*Lists!$H$84</f>
        <v>0</v>
      </c>
      <c r="N2417" s="179">
        <f>'Energy consumption (raw)'!M2367*Lists!$H$84</f>
        <v>0</v>
      </c>
      <c r="O2417" s="178">
        <f t="shared" si="159"/>
        <v>1059.8558400000002</v>
      </c>
      <c r="P2417">
        <f>'Energy consumption (raw)'!N2367*Lists!$H$85</f>
        <v>0</v>
      </c>
      <c r="Q2417">
        <f>'Energy consumption (raw)'!O2367*Lists!$H$86</f>
        <v>0</v>
      </c>
      <c r="R2417">
        <f>'Energy consumption (raw)'!P2367*Lists!$H$87</f>
        <v>0</v>
      </c>
      <c r="S2417">
        <f>'Energy consumption (raw)'!Q2367*Lists!$H$88</f>
        <v>0</v>
      </c>
      <c r="T2417">
        <f>'Energy consumption (raw)'!R2367*Lists!$H$89</f>
        <v>0</v>
      </c>
      <c r="U2417">
        <f>'Energy consumption (raw)'!S2367*Lists!$H$90</f>
        <v>0</v>
      </c>
      <c r="V2417">
        <f>'Energy consumption (raw)'!T2367*Lists!$H$91</f>
        <v>0</v>
      </c>
      <c r="W2417">
        <f>'Energy consumption (raw)'!U2367*Lists!$H$92</f>
        <v>0</v>
      </c>
      <c r="X2417">
        <f>'Energy consumption (raw)'!V2367*Lists!$H$93</f>
        <v>0</v>
      </c>
      <c r="Y2417">
        <f>'Energy consumption (raw)'!W2367*Lists!$H$94</f>
        <v>0</v>
      </c>
      <c r="Z2417">
        <f>'Energy consumption (raw)'!X2367*Lists!$H$96*1000000</f>
        <v>0</v>
      </c>
      <c r="AA2417">
        <f>'Energy consumption (raw)'!Y2367*Lists!$H$97</f>
        <v>0</v>
      </c>
      <c r="AB2417">
        <f>'Energy consumption (raw)'!Z2367*Lists!$H$96</f>
        <v>0</v>
      </c>
      <c r="AC2417">
        <f>'Energy consumption (raw)'!AA2367*Lists!$H$98</f>
        <v>0</v>
      </c>
      <c r="AD2417">
        <f>'Energy consumption (raw)'!AB2367*Lists!$H$99</f>
        <v>0</v>
      </c>
      <c r="AE2417">
        <f>'Energy consumption (raw)'!AC2367*Lists!$H$101</f>
        <v>0</v>
      </c>
      <c r="AF2417">
        <f>'Energy consumption (raw)'!AD2367*Lists!$H$101</f>
        <v>0</v>
      </c>
      <c r="AG2417">
        <f>'Energy consumption (raw)'!AE2367*Lists!$H$101</f>
        <v>0</v>
      </c>
      <c r="AH2417">
        <f>'Energy consumption (raw)'!AF2367*Lists!$H$100</f>
        <v>0</v>
      </c>
      <c r="AI2417" s="167">
        <f t="shared" si="160"/>
        <v>1059.8558400000002</v>
      </c>
      <c r="AJ2417" s="179">
        <f>'Energy consumption (raw)'!AG2367</f>
        <v>1059.8558400000002</v>
      </c>
      <c r="AK2417" s="179">
        <f>'Energy consumption (raw)'!AH2367</f>
        <v>0</v>
      </c>
      <c r="AL2417">
        <f>IF(ROUND(AI2417,-3)=ROUND('Energy consumption (raw)'!AG2367,-3),1,0)</f>
        <v>1</v>
      </c>
      <c r="AM2417" s="179" t="str">
        <f>'Energy consumption (raw)'!AJ2367</f>
        <v>51. Long An</v>
      </c>
      <c r="AN2417">
        <f>VLOOKUP(AM2417,Lists!$F$9:$G$71,2,FALSE)</f>
        <v>1</v>
      </c>
    </row>
    <row r="2418" spans="2:40" x14ac:dyDescent="0.25">
      <c r="B2418" s="65" t="str">
        <f t="shared" si="158"/>
        <v>Industry2266</v>
      </c>
      <c r="C2418" s="179">
        <f>'Energy consumption (raw)'!B2368</f>
        <v>2266</v>
      </c>
      <c r="D2418" s="179">
        <f>'Energy consumption (raw)'!C2368</f>
        <v>0</v>
      </c>
      <c r="E2418" s="179">
        <f>'Energy consumption (raw)'!D2368</f>
        <v>0</v>
      </c>
      <c r="F2418" s="179" t="str">
        <f>'Energy consumption (raw)'!E2368</f>
        <v>Công nghiệp</v>
      </c>
      <c r="G2418" s="179" t="str">
        <f>'Energy consumption (raw)'!F2368</f>
        <v>Kinh doanh bất động sản, quyền sử dụng đất thuộc chủ sở hữu, chủ sử dụng hoặc đi thuê</v>
      </c>
      <c r="H2418" s="179" t="str">
        <f>'Energy consumption (raw)'!G2368</f>
        <v>Industry</v>
      </c>
      <c r="I2418" s="179" t="str">
        <f>'Energy consumption (raw)'!I2368</f>
        <v>99 Other non-industry</v>
      </c>
      <c r="J2418" s="179" t="str">
        <f>INDEX(Sector!$E$6:$E$46,MATCH('Energy consumption (toe)'!I2418,Sector!$B$6:$B$46,FALSE))</f>
        <v>Other non-industry</v>
      </c>
      <c r="K2418" s="179">
        <f>IFERROR('Energy consumption (raw)'!J2368*Lists!$H$84,)</f>
        <v>1336.0837000000001</v>
      </c>
      <c r="L2418" s="179">
        <f>'Energy consumption (raw)'!K2368*Lists!$H$84</f>
        <v>1336.0837000000001</v>
      </c>
      <c r="M2418" s="179">
        <f>'Energy consumption (raw)'!L2368*Lists!$H$84</f>
        <v>0</v>
      </c>
      <c r="N2418" s="179">
        <f>'Energy consumption (raw)'!M2368*Lists!$H$84</f>
        <v>0</v>
      </c>
      <c r="O2418" s="178">
        <f t="shared" si="159"/>
        <v>1336.0837000000001</v>
      </c>
      <c r="P2418">
        <f>'Energy consumption (raw)'!N2368*Lists!$H$85</f>
        <v>0</v>
      </c>
      <c r="Q2418">
        <f>'Energy consumption (raw)'!O2368*Lists!$H$86</f>
        <v>0</v>
      </c>
      <c r="R2418">
        <f>'Energy consumption (raw)'!P2368*Lists!$H$87</f>
        <v>0</v>
      </c>
      <c r="S2418">
        <f>'Energy consumption (raw)'!Q2368*Lists!$H$88</f>
        <v>0</v>
      </c>
      <c r="T2418">
        <f>'Energy consumption (raw)'!R2368*Lists!$H$89</f>
        <v>0</v>
      </c>
      <c r="U2418">
        <f>'Energy consumption (raw)'!S2368*Lists!$H$90</f>
        <v>0</v>
      </c>
      <c r="V2418">
        <f>'Energy consumption (raw)'!T2368*Lists!$H$91</f>
        <v>0</v>
      </c>
      <c r="W2418">
        <f>'Energy consumption (raw)'!U2368*Lists!$H$92</f>
        <v>0</v>
      </c>
      <c r="X2418">
        <f>'Energy consumption (raw)'!V2368*Lists!$H$93</f>
        <v>0</v>
      </c>
      <c r="Y2418">
        <f>'Energy consumption (raw)'!W2368*Lists!$H$94</f>
        <v>0</v>
      </c>
      <c r="Z2418">
        <f>'Energy consumption (raw)'!X2368*Lists!$H$96*1000000</f>
        <v>0</v>
      </c>
      <c r="AA2418">
        <f>'Energy consumption (raw)'!Y2368*Lists!$H$97</f>
        <v>0</v>
      </c>
      <c r="AB2418">
        <f>'Energy consumption (raw)'!Z2368*Lists!$H$96</f>
        <v>0</v>
      </c>
      <c r="AC2418">
        <f>'Energy consumption (raw)'!AA2368*Lists!$H$98</f>
        <v>0</v>
      </c>
      <c r="AD2418">
        <f>'Energy consumption (raw)'!AB2368*Lists!$H$99</f>
        <v>0</v>
      </c>
      <c r="AE2418">
        <f>'Energy consumption (raw)'!AC2368*Lists!$H$101</f>
        <v>0</v>
      </c>
      <c r="AF2418">
        <f>'Energy consumption (raw)'!AD2368*Lists!$H$101</f>
        <v>0</v>
      </c>
      <c r="AG2418">
        <f>'Energy consumption (raw)'!AE2368*Lists!$H$101</f>
        <v>0</v>
      </c>
      <c r="AH2418">
        <f>'Energy consumption (raw)'!AF2368*Lists!$H$100</f>
        <v>0</v>
      </c>
      <c r="AI2418" s="167">
        <f t="shared" si="160"/>
        <v>1336.0837000000001</v>
      </c>
      <c r="AJ2418" s="179">
        <f>'Energy consumption (raw)'!AG2368</f>
        <v>1336.0837000000001</v>
      </c>
      <c r="AK2418" s="179">
        <f>'Energy consumption (raw)'!AH2368</f>
        <v>0</v>
      </c>
      <c r="AL2418">
        <f>IF(ROUND(AI2418,-3)=ROUND('Energy consumption (raw)'!AG2368,-3),1,0)</f>
        <v>1</v>
      </c>
      <c r="AM2418" s="179" t="str">
        <f>'Energy consumption (raw)'!AJ2368</f>
        <v>51. Long An</v>
      </c>
      <c r="AN2418">
        <f>VLOOKUP(AM2418,Lists!$F$9:$G$71,2,FALSE)</f>
        <v>1</v>
      </c>
    </row>
    <row r="2419" spans="2:40" x14ac:dyDescent="0.25">
      <c r="B2419" s="65" t="str">
        <f t="shared" si="158"/>
        <v>Industry2267</v>
      </c>
      <c r="C2419" s="179">
        <f>'Energy consumption (raw)'!B2369</f>
        <v>2267</v>
      </c>
      <c r="D2419" s="179">
        <f>'Energy consumption (raw)'!C2369</f>
        <v>0</v>
      </c>
      <c r="E2419" s="179">
        <f>'Energy consumption (raw)'!D2369</f>
        <v>0</v>
      </c>
      <c r="F2419" s="179" t="str">
        <f>'Energy consumption (raw)'!E2369</f>
        <v>Công nghiệp</v>
      </c>
      <c r="G2419" s="179" t="str">
        <f>'Energy consumption (raw)'!F2369</f>
        <v>Sản xuất bia và mạch nha ủ men bia</v>
      </c>
      <c r="H2419" s="179" t="str">
        <f>'Energy consumption (raw)'!G2369</f>
        <v>Industry</v>
      </c>
      <c r="I2419" s="179" t="str">
        <f>'Energy consumption (raw)'!I2369</f>
        <v>11 Manufacture of beverages</v>
      </c>
      <c r="J2419" s="179" t="str">
        <f>INDEX(Sector!$E$6:$E$46,MATCH('Energy consumption (toe)'!I2419,Sector!$B$6:$B$46,FALSE))</f>
        <v>Manufacture of beverages</v>
      </c>
      <c r="K2419" s="179">
        <f>IFERROR('Energy consumption (raw)'!J2369*Lists!$H$84,)</f>
        <v>2437.8782800000004</v>
      </c>
      <c r="L2419" s="179">
        <f>'Energy consumption (raw)'!K2369*Lists!$H$84</f>
        <v>2432.3720845000003</v>
      </c>
      <c r="M2419" s="179">
        <f>'Energy consumption (raw)'!L2369*Lists!$H$84</f>
        <v>0</v>
      </c>
      <c r="N2419" s="179">
        <f>'Energy consumption (raw)'!M2369*Lists!$H$84</f>
        <v>0</v>
      </c>
      <c r="O2419" s="178">
        <f t="shared" si="159"/>
        <v>2432.3720845000003</v>
      </c>
      <c r="P2419">
        <f>'Energy consumption (raw)'!N2369*Lists!$H$85</f>
        <v>0</v>
      </c>
      <c r="Q2419">
        <f>'Energy consumption (raw)'!O2369*Lists!$H$86</f>
        <v>0</v>
      </c>
      <c r="R2419">
        <f>'Energy consumption (raw)'!P2369*Lists!$H$87</f>
        <v>0</v>
      </c>
      <c r="S2419">
        <f>'Energy consumption (raw)'!Q2369*Lists!$H$88</f>
        <v>0</v>
      </c>
      <c r="T2419">
        <f>'Energy consumption (raw)'!R2369*Lists!$H$89</f>
        <v>0</v>
      </c>
      <c r="U2419">
        <f>'Energy consumption (raw)'!S2369*Lists!$H$90</f>
        <v>9.3192000000000004</v>
      </c>
      <c r="V2419">
        <f>'Energy consumption (raw)'!T2369*Lists!$H$91</f>
        <v>0</v>
      </c>
      <c r="W2419">
        <f>'Energy consumption (raw)'!U2369*Lists!$H$92</f>
        <v>0</v>
      </c>
      <c r="X2419">
        <f>'Energy consumption (raw)'!V2369*Lists!$H$93</f>
        <v>0</v>
      </c>
      <c r="Y2419">
        <f>'Energy consumption (raw)'!W2369*Lists!$H$94</f>
        <v>0</v>
      </c>
      <c r="Z2419">
        <f>'Energy consumption (raw)'!X2369*Lists!$H$96*1000000</f>
        <v>0</v>
      </c>
      <c r="AA2419">
        <f>'Energy consumption (raw)'!Y2369*Lists!$H$97</f>
        <v>4.9703999999999997</v>
      </c>
      <c r="AB2419">
        <f>'Energy consumption (raw)'!Z2369*Lists!$H$96</f>
        <v>0</v>
      </c>
      <c r="AC2419">
        <f>'Energy consumption (raw)'!AA2369*Lists!$H$98</f>
        <v>0</v>
      </c>
      <c r="AD2419">
        <f>'Energy consumption (raw)'!AB2369*Lists!$H$99</f>
        <v>0</v>
      </c>
      <c r="AE2419">
        <f>'Energy consumption (raw)'!AC2369*Lists!$H$101</f>
        <v>0</v>
      </c>
      <c r="AF2419">
        <f>'Energy consumption (raw)'!AD2369*Lists!$H$101</f>
        <v>0</v>
      </c>
      <c r="AG2419">
        <f>'Energy consumption (raw)'!AE2369*Lists!$H$101</f>
        <v>0</v>
      </c>
      <c r="AH2419">
        <f>'Energy consumption (raw)'!AF2369*Lists!$H$100</f>
        <v>0</v>
      </c>
      <c r="AI2419" s="167">
        <f t="shared" si="160"/>
        <v>2446.6616845000003</v>
      </c>
      <c r="AJ2419" s="179">
        <f>'Energy consumption (raw)'!AG2369</f>
        <v>2446.6616845000003</v>
      </c>
      <c r="AK2419" s="179">
        <f>'Energy consumption (raw)'!AH2369</f>
        <v>2508</v>
      </c>
      <c r="AL2419">
        <f>IF(ROUND(AI2419,-3)=ROUND('Energy consumption (raw)'!AG2369,-3),1,0)</f>
        <v>1</v>
      </c>
      <c r="AM2419" s="179" t="str">
        <f>'Energy consumption (raw)'!AJ2369</f>
        <v>52. Tien Giang</v>
      </c>
      <c r="AN2419">
        <f>VLOOKUP(AM2419,Lists!$F$9:$G$71,2,FALSE)</f>
        <v>1</v>
      </c>
    </row>
    <row r="2420" spans="2:40" x14ac:dyDescent="0.25">
      <c r="B2420" s="65" t="str">
        <f t="shared" si="158"/>
        <v>Industry2268</v>
      </c>
      <c r="C2420" s="179">
        <f>'Energy consumption (raw)'!B2370</f>
        <v>2268</v>
      </c>
      <c r="D2420" s="179">
        <f>'Energy consumption (raw)'!C2370</f>
        <v>0</v>
      </c>
      <c r="E2420" s="179">
        <f>'Energy consumption (raw)'!D2370</f>
        <v>0</v>
      </c>
      <c r="F2420" s="179" t="str">
        <f>'Energy consumption (raw)'!E2370</f>
        <v>Công nghiệp</v>
      </c>
      <c r="G2420" s="179" t="str">
        <f>'Energy consumption (raw)'!F2370</f>
        <v>Sản xuất thức ăn gia súc, gia cầm và thuỷ sản</v>
      </c>
      <c r="H2420" s="179" t="str">
        <f>'Energy consumption (raw)'!G2370</f>
        <v>Industry</v>
      </c>
      <c r="I2420" s="179" t="str">
        <f>'Energy consumption (raw)'!I2370</f>
        <v>10 Manufacture of food products</v>
      </c>
      <c r="J2420" s="179" t="str">
        <f>INDEX(Sector!$E$6:$E$46,MATCH('Energy consumption (toe)'!I2420,Sector!$B$6:$B$46,FALSE))</f>
        <v>Manufacture of food products</v>
      </c>
      <c r="K2420" s="179">
        <f>IFERROR('Energy consumption (raw)'!J2370*Lists!$H$84,)</f>
        <v>2073.4371100000003</v>
      </c>
      <c r="L2420" s="179">
        <f>'Energy consumption (raw)'!K2370*Lists!$H$84</f>
        <v>2073.4371100000003</v>
      </c>
      <c r="M2420" s="179">
        <f>'Energy consumption (raw)'!L2370*Lists!$H$84</f>
        <v>0</v>
      </c>
      <c r="N2420" s="179">
        <f>'Energy consumption (raw)'!M2370*Lists!$H$84</f>
        <v>0</v>
      </c>
      <c r="O2420" s="178">
        <f t="shared" si="159"/>
        <v>2073.4371100000003</v>
      </c>
      <c r="P2420">
        <f>'Energy consumption (raw)'!N2370*Lists!$H$85</f>
        <v>0</v>
      </c>
      <c r="Q2420">
        <f>'Energy consumption (raw)'!O2370*Lists!$H$86</f>
        <v>0</v>
      </c>
      <c r="R2420">
        <f>'Energy consumption (raw)'!P2370*Lists!$H$87</f>
        <v>0</v>
      </c>
      <c r="S2420">
        <f>'Energy consumption (raw)'!Q2370*Lists!$H$88</f>
        <v>0</v>
      </c>
      <c r="T2420">
        <f>'Energy consumption (raw)'!R2370*Lists!$H$89</f>
        <v>0</v>
      </c>
      <c r="U2420">
        <f>'Energy consumption (raw)'!S2370*Lists!$H$90</f>
        <v>2.0855999999999999</v>
      </c>
      <c r="V2420">
        <f>'Energy consumption (raw)'!T2370*Lists!$H$91</f>
        <v>6.0983999999999998</v>
      </c>
      <c r="W2420">
        <f>'Energy consumption (raw)'!U2370*Lists!$H$92</f>
        <v>0</v>
      </c>
      <c r="X2420">
        <f>'Energy consumption (raw)'!V2370*Lists!$H$93</f>
        <v>0</v>
      </c>
      <c r="Y2420">
        <f>'Energy consumption (raw)'!W2370*Lists!$H$94</f>
        <v>0</v>
      </c>
      <c r="Z2420">
        <f>'Energy consumption (raw)'!X2370*Lists!$H$96*1000000</f>
        <v>0</v>
      </c>
      <c r="AA2420">
        <f>'Energy consumption (raw)'!Y2370*Lists!$H$97</f>
        <v>0</v>
      </c>
      <c r="AB2420">
        <f>'Energy consumption (raw)'!Z2370*Lists!$H$96</f>
        <v>0</v>
      </c>
      <c r="AC2420">
        <f>'Energy consumption (raw)'!AA2370*Lists!$H$98</f>
        <v>0</v>
      </c>
      <c r="AD2420">
        <f>'Energy consumption (raw)'!AB2370*Lists!$H$99</f>
        <v>1412.9240000000016</v>
      </c>
      <c r="AE2420">
        <f>'Energy consumption (raw)'!AC2370*Lists!$H$101</f>
        <v>0</v>
      </c>
      <c r="AF2420">
        <f>'Energy consumption (raw)'!AD2370*Lists!$H$101</f>
        <v>0</v>
      </c>
      <c r="AG2420">
        <f>'Energy consumption (raw)'!AE2370*Lists!$H$101</f>
        <v>0</v>
      </c>
      <c r="AH2420">
        <f>'Energy consumption (raw)'!AF2370*Lists!$H$100</f>
        <v>0</v>
      </c>
      <c r="AI2420" s="167">
        <f t="shared" si="160"/>
        <v>3494.5451100000018</v>
      </c>
      <c r="AJ2420" s="179">
        <f>'Energy consumption (raw)'!AG2370</f>
        <v>3494.54511</v>
      </c>
      <c r="AK2420" s="179">
        <f>'Energy consumption (raw)'!AH2370</f>
        <v>3840</v>
      </c>
      <c r="AL2420">
        <f>IF(ROUND(AI2420,-3)=ROUND('Energy consumption (raw)'!AG2370,-3),1,0)</f>
        <v>1</v>
      </c>
      <c r="AM2420" s="179" t="str">
        <f>'Energy consumption (raw)'!AJ2370</f>
        <v>52. Tien Giang</v>
      </c>
      <c r="AN2420">
        <f>VLOOKUP(AM2420,Lists!$F$9:$G$71,2,FALSE)</f>
        <v>1</v>
      </c>
    </row>
    <row r="2421" spans="2:40" x14ac:dyDescent="0.25">
      <c r="B2421" s="65" t="str">
        <f t="shared" si="158"/>
        <v>Industry2269</v>
      </c>
      <c r="C2421" s="179">
        <f>'Energy consumption (raw)'!B2371</f>
        <v>2269</v>
      </c>
      <c r="D2421" s="179">
        <f>'Energy consumption (raw)'!C2371</f>
        <v>0</v>
      </c>
      <c r="E2421" s="179">
        <f>'Energy consumption (raw)'!D2371</f>
        <v>0</v>
      </c>
      <c r="F2421" s="179" t="str">
        <f>'Energy consumption (raw)'!E2371</f>
        <v>Công nghiệp</v>
      </c>
      <c r="G2421" s="179" t="str">
        <f>'Energy consumption (raw)'!F2371</f>
        <v>Sản xuất thức ăn gia súc, gia cầm và thuỷ sản</v>
      </c>
      <c r="H2421" s="179" t="str">
        <f>'Energy consumption (raw)'!G2371</f>
        <v>Industry</v>
      </c>
      <c r="I2421" s="179" t="str">
        <f>'Energy consumption (raw)'!I2371</f>
        <v>10 Manufacture of food products</v>
      </c>
      <c r="J2421" s="179" t="str">
        <f>INDEX(Sector!$E$6:$E$46,MATCH('Energy consumption (toe)'!I2421,Sector!$B$6:$B$46,FALSE))</f>
        <v>Manufacture of food products</v>
      </c>
      <c r="K2421" s="179">
        <f>IFERROR('Energy consumption (raw)'!J2371*Lists!$H$84,)</f>
        <v>4029.3747700000004</v>
      </c>
      <c r="L2421" s="179">
        <f>'Energy consumption (raw)'!K2371*Lists!$H$84</f>
        <v>4029.3747700000004</v>
      </c>
      <c r="M2421" s="179">
        <f>'Energy consumption (raw)'!L2371*Lists!$H$84</f>
        <v>0</v>
      </c>
      <c r="N2421" s="179">
        <f>'Energy consumption (raw)'!M2371*Lists!$H$84</f>
        <v>0</v>
      </c>
      <c r="O2421" s="178">
        <f t="shared" si="159"/>
        <v>4029.3747700000004</v>
      </c>
      <c r="P2421">
        <f>'Energy consumption (raw)'!N2371*Lists!$H$85</f>
        <v>0</v>
      </c>
      <c r="Q2421">
        <f>'Energy consumption (raw)'!O2371*Lists!$H$86</f>
        <v>0</v>
      </c>
      <c r="R2421">
        <f>'Energy consumption (raw)'!P2371*Lists!$H$87</f>
        <v>0</v>
      </c>
      <c r="S2421">
        <f>'Energy consumption (raw)'!Q2371*Lists!$H$88</f>
        <v>0</v>
      </c>
      <c r="T2421">
        <f>'Energy consumption (raw)'!R2371*Lists!$H$89</f>
        <v>0</v>
      </c>
      <c r="U2421">
        <f>'Energy consumption (raw)'!S2371*Lists!$H$90</f>
        <v>0</v>
      </c>
      <c r="V2421">
        <f>'Energy consumption (raw)'!T2371*Lists!$H$91</f>
        <v>0</v>
      </c>
      <c r="W2421">
        <f>'Energy consumption (raw)'!U2371*Lists!$H$92</f>
        <v>0</v>
      </c>
      <c r="X2421">
        <f>'Energy consumption (raw)'!V2371*Lists!$H$93</f>
        <v>0</v>
      </c>
      <c r="Y2421">
        <f>'Energy consumption (raw)'!W2371*Lists!$H$94</f>
        <v>0</v>
      </c>
      <c r="Z2421">
        <f>'Energy consumption (raw)'!X2371*Lists!$H$96*1000000</f>
        <v>0</v>
      </c>
      <c r="AA2421">
        <f>'Energy consumption (raw)'!Y2371*Lists!$H$97</f>
        <v>0</v>
      </c>
      <c r="AB2421">
        <f>'Energy consumption (raw)'!Z2371*Lists!$H$96</f>
        <v>0</v>
      </c>
      <c r="AC2421">
        <f>'Energy consumption (raw)'!AA2371*Lists!$H$98</f>
        <v>0</v>
      </c>
      <c r="AD2421">
        <f>'Energy consumption (raw)'!AB2371*Lists!$H$99</f>
        <v>0</v>
      </c>
      <c r="AE2421">
        <f>'Energy consumption (raw)'!AC2371*Lists!$H$101</f>
        <v>0</v>
      </c>
      <c r="AF2421">
        <f>'Energy consumption (raw)'!AD2371*Lists!$H$101</f>
        <v>0</v>
      </c>
      <c r="AG2421">
        <f>'Energy consumption (raw)'!AE2371*Lists!$H$101</f>
        <v>0</v>
      </c>
      <c r="AH2421">
        <f>'Energy consumption (raw)'!AF2371*Lists!$H$100</f>
        <v>0</v>
      </c>
      <c r="AI2421" s="167">
        <f t="shared" si="160"/>
        <v>4029.3747700000004</v>
      </c>
      <c r="AJ2421" s="179">
        <f>'Energy consumption (raw)'!AG2371</f>
        <v>4029.3747700000004</v>
      </c>
      <c r="AK2421" s="179">
        <f>'Energy consumption (raw)'!AH2371</f>
        <v>4188</v>
      </c>
      <c r="AL2421">
        <f>IF(ROUND(AI2421,-3)=ROUND('Energy consumption (raw)'!AG2371,-3),1,0)</f>
        <v>1</v>
      </c>
      <c r="AM2421" s="179" t="str">
        <f>'Energy consumption (raw)'!AJ2371</f>
        <v>52. Tien Giang</v>
      </c>
      <c r="AN2421">
        <f>VLOOKUP(AM2421,Lists!$F$9:$G$71,2,FALSE)</f>
        <v>1</v>
      </c>
    </row>
    <row r="2422" spans="2:40" x14ac:dyDescent="0.25">
      <c r="B2422" s="65" t="str">
        <f t="shared" si="158"/>
        <v>Industry2270</v>
      </c>
      <c r="C2422" s="179">
        <f>'Energy consumption (raw)'!B2372</f>
        <v>2270</v>
      </c>
      <c r="D2422" s="179">
        <f>'Energy consumption (raw)'!C2372</f>
        <v>0</v>
      </c>
      <c r="E2422" s="179">
        <f>'Energy consumption (raw)'!D2372</f>
        <v>0</v>
      </c>
      <c r="F2422" s="179" t="str">
        <f>'Energy consumption (raw)'!E2372</f>
        <v>Công nghiệp</v>
      </c>
      <c r="G2422" s="179" t="str">
        <f>'Energy consumption (raw)'!F2372</f>
        <v>Chế biến, bảo quản thủy sản và các sản phẩm từ thủy sản</v>
      </c>
      <c r="H2422" s="179" t="str">
        <f>'Energy consumption (raw)'!G2372</f>
        <v>Industry</v>
      </c>
      <c r="I2422" s="179" t="str">
        <f>'Energy consumption (raw)'!I2372</f>
        <v>10 Manufacture of food products</v>
      </c>
      <c r="J2422" s="179" t="str">
        <f>INDEX(Sector!$E$6:$E$46,MATCH('Energy consumption (toe)'!I2422,Sector!$B$6:$B$46,FALSE))</f>
        <v>Manufacture of food products</v>
      </c>
      <c r="K2422" s="179">
        <f>IFERROR('Energy consumption (raw)'!J2372*Lists!$H$84,)</f>
        <v>1384.3641700000001</v>
      </c>
      <c r="L2422" s="179">
        <f>'Energy consumption (raw)'!K2372*Lists!$H$84</f>
        <v>1791.0681100000002</v>
      </c>
      <c r="M2422" s="179">
        <f>'Energy consumption (raw)'!L2372*Lists!$H$84</f>
        <v>0</v>
      </c>
      <c r="N2422" s="179">
        <f>'Energy consumption (raw)'!M2372*Lists!$H$84</f>
        <v>0</v>
      </c>
      <c r="O2422" s="178">
        <f t="shared" si="159"/>
        <v>1791.0681100000002</v>
      </c>
      <c r="P2422">
        <f>'Energy consumption (raw)'!N2372*Lists!$H$85</f>
        <v>0</v>
      </c>
      <c r="Q2422">
        <f>'Energy consumption (raw)'!O2372*Lists!$H$86</f>
        <v>0</v>
      </c>
      <c r="R2422">
        <f>'Energy consumption (raw)'!P2372*Lists!$H$87</f>
        <v>0</v>
      </c>
      <c r="S2422">
        <f>'Energy consumption (raw)'!Q2372*Lists!$H$88</f>
        <v>0</v>
      </c>
      <c r="T2422">
        <f>'Energy consumption (raw)'!R2372*Lists!$H$89</f>
        <v>0</v>
      </c>
      <c r="U2422">
        <f>'Energy consumption (raw)'!S2372*Lists!$H$90</f>
        <v>2.64</v>
      </c>
      <c r="V2422">
        <f>'Energy consumption (raw)'!T2372*Lists!$H$91</f>
        <v>0</v>
      </c>
      <c r="W2422">
        <f>'Energy consumption (raw)'!U2372*Lists!$H$92</f>
        <v>0</v>
      </c>
      <c r="X2422">
        <f>'Energy consumption (raw)'!V2372*Lists!$H$93</f>
        <v>0</v>
      </c>
      <c r="Y2422">
        <f>'Energy consumption (raw)'!W2372*Lists!$H$94</f>
        <v>0</v>
      </c>
      <c r="Z2422">
        <f>'Energy consumption (raw)'!X2372*Lists!$H$96*1000000</f>
        <v>0</v>
      </c>
      <c r="AA2422">
        <f>'Energy consumption (raw)'!Y2372*Lists!$H$97</f>
        <v>0</v>
      </c>
      <c r="AB2422">
        <f>'Energy consumption (raw)'!Z2372*Lists!$H$96</f>
        <v>0</v>
      </c>
      <c r="AC2422">
        <f>'Energy consumption (raw)'!AA2372*Lists!$H$98</f>
        <v>0</v>
      </c>
      <c r="AD2422">
        <f>'Energy consumption (raw)'!AB2372*Lists!$H$99</f>
        <v>0</v>
      </c>
      <c r="AE2422">
        <f>'Energy consumption (raw)'!AC2372*Lists!$H$101</f>
        <v>0</v>
      </c>
      <c r="AF2422">
        <f>'Energy consumption (raw)'!AD2372*Lists!$H$101</f>
        <v>0</v>
      </c>
      <c r="AG2422">
        <f>'Energy consumption (raw)'!AE2372*Lists!$H$101</f>
        <v>0</v>
      </c>
      <c r="AH2422">
        <f>'Energy consumption (raw)'!AF2372*Lists!$H$100</f>
        <v>0</v>
      </c>
      <c r="AI2422" s="167">
        <f t="shared" si="160"/>
        <v>1793.7081100000003</v>
      </c>
      <c r="AJ2422" s="179">
        <f>'Energy consumption (raw)'!AG2372</f>
        <v>1793.7081100000003</v>
      </c>
      <c r="AK2422" s="179">
        <f>'Energy consumption (raw)'!AH2372</f>
        <v>2122</v>
      </c>
      <c r="AL2422">
        <f>IF(ROUND(AI2422,-3)=ROUND('Energy consumption (raw)'!AG2372,-3),1,0)</f>
        <v>1</v>
      </c>
      <c r="AM2422" s="179" t="str">
        <f>'Energy consumption (raw)'!AJ2372</f>
        <v>52. Tien Giang</v>
      </c>
      <c r="AN2422">
        <f>VLOOKUP(AM2422,Lists!$F$9:$G$71,2,FALSE)</f>
        <v>1</v>
      </c>
    </row>
    <row r="2423" spans="2:40" x14ac:dyDescent="0.25">
      <c r="B2423" s="65" t="str">
        <f t="shared" si="158"/>
        <v>Industry2271</v>
      </c>
      <c r="C2423" s="179">
        <f>'Energy consumption (raw)'!B2373</f>
        <v>2271</v>
      </c>
      <c r="D2423" s="179">
        <f>'Energy consumption (raw)'!C2373</f>
        <v>0</v>
      </c>
      <c r="E2423" s="179">
        <f>'Energy consumption (raw)'!D2373</f>
        <v>0</v>
      </c>
      <c r="F2423" s="179" t="str">
        <f>'Energy consumption (raw)'!E2373</f>
        <v>Công nghiệp</v>
      </c>
      <c r="G2423" s="179" t="str">
        <f>'Energy consumption (raw)'!F2373</f>
        <v>Chế biến, bảo quản thủy sản và các sản phẩm từ thủy sản</v>
      </c>
      <c r="H2423" s="179" t="str">
        <f>'Energy consumption (raw)'!G2373</f>
        <v>Industry</v>
      </c>
      <c r="I2423" s="179" t="str">
        <f>'Energy consumption (raw)'!I2373</f>
        <v>10 Manufacture of food products</v>
      </c>
      <c r="J2423" s="179" t="str">
        <f>INDEX(Sector!$E$6:$E$46,MATCH('Energy consumption (toe)'!I2423,Sector!$B$6:$B$46,FALSE))</f>
        <v>Manufacture of food products</v>
      </c>
      <c r="K2423" s="179">
        <f>IFERROR('Energy consumption (raw)'!J2373*Lists!$H$84,)</f>
        <v>1614.7803600000002</v>
      </c>
      <c r="L2423" s="179">
        <f>'Energy consumption (raw)'!K2373*Lists!$H$84</f>
        <v>1654.7132000000001</v>
      </c>
      <c r="M2423" s="179">
        <f>'Energy consumption (raw)'!L2373*Lists!$H$84</f>
        <v>0</v>
      </c>
      <c r="N2423" s="179">
        <f>'Energy consumption (raw)'!M2373*Lists!$H$84</f>
        <v>0</v>
      </c>
      <c r="O2423" s="178">
        <f t="shared" si="159"/>
        <v>1654.7132000000001</v>
      </c>
      <c r="P2423">
        <f>'Energy consumption (raw)'!N2373*Lists!$H$85</f>
        <v>0</v>
      </c>
      <c r="Q2423">
        <f>'Energy consumption (raw)'!O2373*Lists!$H$86</f>
        <v>0</v>
      </c>
      <c r="R2423">
        <f>'Energy consumption (raw)'!P2373*Lists!$H$87</f>
        <v>0</v>
      </c>
      <c r="S2423">
        <f>'Energy consumption (raw)'!Q2373*Lists!$H$88</f>
        <v>0</v>
      </c>
      <c r="T2423">
        <f>'Energy consumption (raw)'!R2373*Lists!$H$89</f>
        <v>0</v>
      </c>
      <c r="U2423">
        <f>'Energy consumption (raw)'!S2373*Lists!$H$90</f>
        <v>0.52800000000000002</v>
      </c>
      <c r="V2423">
        <f>'Energy consumption (raw)'!T2373*Lists!$H$91</f>
        <v>0</v>
      </c>
      <c r="W2423">
        <f>'Energy consumption (raw)'!U2373*Lists!$H$92</f>
        <v>0</v>
      </c>
      <c r="X2423">
        <f>'Energy consumption (raw)'!V2373*Lists!$H$93</f>
        <v>0</v>
      </c>
      <c r="Y2423">
        <f>'Energy consumption (raw)'!W2373*Lists!$H$94</f>
        <v>0</v>
      </c>
      <c r="Z2423">
        <f>'Energy consumption (raw)'!X2373*Lists!$H$96*1000000</f>
        <v>0</v>
      </c>
      <c r="AA2423">
        <f>'Energy consumption (raw)'!Y2373*Lists!$H$97</f>
        <v>5.886000000000001</v>
      </c>
      <c r="AB2423">
        <f>'Energy consumption (raw)'!Z2373*Lists!$H$96</f>
        <v>0</v>
      </c>
      <c r="AC2423">
        <f>'Energy consumption (raw)'!AA2373*Lists!$H$98</f>
        <v>0</v>
      </c>
      <c r="AD2423">
        <f>'Energy consumption (raw)'!AB2373*Lists!$H$99</f>
        <v>0</v>
      </c>
      <c r="AE2423">
        <f>'Energy consumption (raw)'!AC2373*Lists!$H$101</f>
        <v>0</v>
      </c>
      <c r="AF2423">
        <f>'Energy consumption (raw)'!AD2373*Lists!$H$101</f>
        <v>0</v>
      </c>
      <c r="AG2423">
        <f>'Energy consumption (raw)'!AE2373*Lists!$H$101</f>
        <v>0</v>
      </c>
      <c r="AH2423">
        <f>'Energy consumption (raw)'!AF2373*Lists!$H$100</f>
        <v>0</v>
      </c>
      <c r="AI2423" s="167">
        <f t="shared" si="160"/>
        <v>1661.1272000000001</v>
      </c>
      <c r="AJ2423" s="179">
        <f>'Energy consumption (raw)'!AG2373</f>
        <v>1661.1272000000001</v>
      </c>
      <c r="AK2423" s="179">
        <f>'Energy consumption (raw)'!AH2373</f>
        <v>2047</v>
      </c>
      <c r="AL2423">
        <f>IF(ROUND(AI2423,-3)=ROUND('Energy consumption (raw)'!AG2373,-3),1,0)</f>
        <v>1</v>
      </c>
      <c r="AM2423" s="179" t="str">
        <f>'Energy consumption (raw)'!AJ2373</f>
        <v>52. Tien Giang</v>
      </c>
      <c r="AN2423">
        <f>VLOOKUP(AM2423,Lists!$F$9:$G$71,2,FALSE)</f>
        <v>1</v>
      </c>
    </row>
    <row r="2424" spans="2:40" x14ac:dyDescent="0.25">
      <c r="B2424" s="65" t="str">
        <f t="shared" si="158"/>
        <v>Industry2272</v>
      </c>
      <c r="C2424" s="179">
        <f>'Energy consumption (raw)'!B2374</f>
        <v>2272</v>
      </c>
      <c r="D2424" s="179">
        <f>'Energy consumption (raw)'!C2374</f>
        <v>0</v>
      </c>
      <c r="E2424" s="179">
        <f>'Energy consumption (raw)'!D2374</f>
        <v>0</v>
      </c>
      <c r="F2424" s="179" t="str">
        <f>'Energy consumption (raw)'!E2374</f>
        <v>Công nghiệp</v>
      </c>
      <c r="G2424" s="179" t="str">
        <f>'Energy consumption (raw)'!F2374</f>
        <v>Sản xuất sợi, vải dệt thoi và hoàn thiện sản phẩm dệt</v>
      </c>
      <c r="H2424" s="179" t="str">
        <f>'Energy consumption (raw)'!G2374</f>
        <v>Industry</v>
      </c>
      <c r="I2424" s="179" t="str">
        <f>'Energy consumption (raw)'!I2374</f>
        <v>13 Manufacture of textiles</v>
      </c>
      <c r="J2424" s="179" t="str">
        <f>INDEX(Sector!$E$6:$E$46,MATCH('Energy consumption (toe)'!I2424,Sector!$B$6:$B$46,FALSE))</f>
        <v>Manufacture of textiles</v>
      </c>
      <c r="K2424" s="179">
        <f>IFERROR('Energy consumption (raw)'!J2374*Lists!$H$84,)</f>
        <v>0</v>
      </c>
      <c r="L2424" s="179">
        <f>'Energy consumption (raw)'!K2374*Lists!$H$84</f>
        <v>2612.8236200000001</v>
      </c>
      <c r="M2424" s="179">
        <f>'Energy consumption (raw)'!L2374*Lists!$H$84</f>
        <v>0</v>
      </c>
      <c r="N2424" s="179">
        <f>'Energy consumption (raw)'!M2374*Lists!$H$84</f>
        <v>0</v>
      </c>
      <c r="O2424" s="178">
        <f t="shared" si="159"/>
        <v>2612.8236200000001</v>
      </c>
      <c r="P2424">
        <f>'Energy consumption (raw)'!N2374*Lists!$H$85</f>
        <v>0</v>
      </c>
      <c r="Q2424">
        <f>'Energy consumption (raw)'!O2374*Lists!$H$86</f>
        <v>0</v>
      </c>
      <c r="R2424">
        <f>'Energy consumption (raw)'!P2374*Lists!$H$87</f>
        <v>0</v>
      </c>
      <c r="S2424">
        <f>'Energy consumption (raw)'!Q2374*Lists!$H$88</f>
        <v>0</v>
      </c>
      <c r="T2424">
        <f>'Energy consumption (raw)'!R2374*Lists!$H$89</f>
        <v>0</v>
      </c>
      <c r="U2424">
        <f>'Energy consumption (raw)'!S2374*Lists!$H$90</f>
        <v>5.9047999999999998</v>
      </c>
      <c r="V2424">
        <f>'Energy consumption (raw)'!T2374*Lists!$H$91</f>
        <v>0</v>
      </c>
      <c r="W2424">
        <f>'Energy consumption (raw)'!U2374*Lists!$H$92</f>
        <v>0</v>
      </c>
      <c r="X2424">
        <f>'Energy consumption (raw)'!V2374*Lists!$H$93</f>
        <v>0</v>
      </c>
      <c r="Y2424">
        <f>'Energy consumption (raw)'!W2374*Lists!$H$94</f>
        <v>0</v>
      </c>
      <c r="Z2424">
        <f>'Energy consumption (raw)'!X2374*Lists!$H$96*1000000</f>
        <v>0</v>
      </c>
      <c r="AA2424">
        <f>'Energy consumption (raw)'!Y2374*Lists!$H$97</f>
        <v>0</v>
      </c>
      <c r="AB2424">
        <f>'Energy consumption (raw)'!Z2374*Lists!$H$96</f>
        <v>0</v>
      </c>
      <c r="AC2424">
        <f>'Energy consumption (raw)'!AA2374*Lists!$H$98</f>
        <v>0</v>
      </c>
      <c r="AD2424">
        <f>'Energy consumption (raw)'!AB2374*Lists!$H$99</f>
        <v>0</v>
      </c>
      <c r="AE2424">
        <f>'Energy consumption (raw)'!AC2374*Lists!$H$101</f>
        <v>0</v>
      </c>
      <c r="AF2424">
        <f>'Energy consumption (raw)'!AD2374*Lists!$H$101</f>
        <v>0</v>
      </c>
      <c r="AG2424">
        <f>'Energy consumption (raw)'!AE2374*Lists!$H$101</f>
        <v>0</v>
      </c>
      <c r="AH2424">
        <f>'Energy consumption (raw)'!AF2374*Lists!$H$100</f>
        <v>0</v>
      </c>
      <c r="AI2424" s="167">
        <f t="shared" si="160"/>
        <v>2618.7284199999999</v>
      </c>
      <c r="AJ2424" s="179">
        <f>'Energy consumption (raw)'!AG2374</f>
        <v>2618.7284199999999</v>
      </c>
      <c r="AK2424" s="179">
        <f>'Energy consumption (raw)'!AH2374</f>
        <v>2365</v>
      </c>
      <c r="AL2424">
        <f>IF(ROUND(AI2424,-3)=ROUND('Energy consumption (raw)'!AG2374,-3),1,0)</f>
        <v>1</v>
      </c>
      <c r="AM2424" s="179" t="str">
        <f>'Energy consumption (raw)'!AJ2374</f>
        <v>52. Tien Giang</v>
      </c>
      <c r="AN2424">
        <f>VLOOKUP(AM2424,Lists!$F$9:$G$71,2,FALSE)</f>
        <v>1</v>
      </c>
    </row>
    <row r="2425" spans="2:40" x14ac:dyDescent="0.25">
      <c r="B2425" s="65" t="str">
        <f t="shared" si="158"/>
        <v>Industry2273</v>
      </c>
      <c r="C2425" s="179">
        <f>'Energy consumption (raw)'!B2375</f>
        <v>2273</v>
      </c>
      <c r="D2425" s="179">
        <f>'Energy consumption (raw)'!C2375</f>
        <v>0</v>
      </c>
      <c r="E2425" s="179">
        <f>'Energy consumption (raw)'!D2375</f>
        <v>0</v>
      </c>
      <c r="F2425" s="179" t="str">
        <f>'Energy consumption (raw)'!E2375</f>
        <v>Công nghiệp</v>
      </c>
      <c r="G2425" s="179" t="str">
        <f>'Energy consumption (raw)'!F2375</f>
        <v>Chế biến, bảo quản thủy sản và các sản phẩm từ thủy sản</v>
      </c>
      <c r="H2425" s="179" t="str">
        <f>'Energy consumption (raw)'!G2375</f>
        <v>Industry</v>
      </c>
      <c r="I2425" s="179" t="str">
        <f>'Energy consumption (raw)'!I2375</f>
        <v>10 Manufacture of food products</v>
      </c>
      <c r="J2425" s="179" t="str">
        <f>INDEX(Sector!$E$6:$E$46,MATCH('Energy consumption (toe)'!I2425,Sector!$B$6:$B$46,FALSE))</f>
        <v>Manufacture of food products</v>
      </c>
      <c r="K2425" s="179">
        <f>IFERROR('Energy consumption (raw)'!J2375*Lists!$H$84,)</f>
        <v>0</v>
      </c>
      <c r="L2425" s="179">
        <f>'Energy consumption (raw)'!K2375*Lists!$H$84</f>
        <v>4297.9030600000006</v>
      </c>
      <c r="M2425" s="179">
        <f>'Energy consumption (raw)'!L2375*Lists!$H$84</f>
        <v>0</v>
      </c>
      <c r="N2425" s="179">
        <f>'Energy consumption (raw)'!M2375*Lists!$H$84</f>
        <v>0</v>
      </c>
      <c r="O2425" s="178">
        <f t="shared" si="159"/>
        <v>4297.9030600000006</v>
      </c>
      <c r="P2425">
        <f>'Energy consumption (raw)'!N2375*Lists!$H$85</f>
        <v>0</v>
      </c>
      <c r="Q2425">
        <f>'Energy consumption (raw)'!O2375*Lists!$H$86</f>
        <v>0</v>
      </c>
      <c r="R2425">
        <f>'Energy consumption (raw)'!P2375*Lists!$H$87</f>
        <v>0</v>
      </c>
      <c r="S2425">
        <f>'Energy consumption (raw)'!Q2375*Lists!$H$88</f>
        <v>0</v>
      </c>
      <c r="T2425">
        <f>'Energy consumption (raw)'!R2375*Lists!$H$89</f>
        <v>0</v>
      </c>
      <c r="U2425">
        <f>'Energy consumption (raw)'!S2375*Lists!$H$90</f>
        <v>0</v>
      </c>
      <c r="V2425">
        <f>'Energy consumption (raw)'!T2375*Lists!$H$91</f>
        <v>0</v>
      </c>
      <c r="W2425">
        <f>'Energy consumption (raw)'!U2375*Lists!$H$92</f>
        <v>0</v>
      </c>
      <c r="X2425">
        <f>'Energy consumption (raw)'!V2375*Lists!$H$93</f>
        <v>0</v>
      </c>
      <c r="Y2425">
        <f>'Energy consumption (raw)'!W2375*Lists!$H$94</f>
        <v>0</v>
      </c>
      <c r="Z2425">
        <f>'Energy consumption (raw)'!X2375*Lists!$H$96*1000000</f>
        <v>0</v>
      </c>
      <c r="AA2425">
        <f>'Energy consumption (raw)'!Y2375*Lists!$H$97</f>
        <v>0</v>
      </c>
      <c r="AB2425">
        <f>'Energy consumption (raw)'!Z2375*Lists!$H$96</f>
        <v>0</v>
      </c>
      <c r="AC2425">
        <f>'Energy consumption (raw)'!AA2375*Lists!$H$98</f>
        <v>0</v>
      </c>
      <c r="AD2425">
        <f>'Energy consumption (raw)'!AB2375*Lists!$H$99</f>
        <v>5126.1390000000065</v>
      </c>
      <c r="AE2425">
        <f>'Energy consumption (raw)'!AC2375*Lists!$H$101</f>
        <v>0</v>
      </c>
      <c r="AF2425">
        <f>'Energy consumption (raw)'!AD2375*Lists!$H$101</f>
        <v>0</v>
      </c>
      <c r="AG2425">
        <f>'Energy consumption (raw)'!AE2375*Lists!$H$101</f>
        <v>0</v>
      </c>
      <c r="AH2425">
        <f>'Energy consumption (raw)'!AF2375*Lists!$H$100</f>
        <v>0</v>
      </c>
      <c r="AI2425" s="167">
        <f t="shared" si="160"/>
        <v>9424.042060000007</v>
      </c>
      <c r="AJ2425" s="179">
        <f>'Energy consumption (raw)'!AG2375</f>
        <v>9424.0420599999998</v>
      </c>
      <c r="AK2425" s="179">
        <f>'Energy consumption (raw)'!AH2375</f>
        <v>9079</v>
      </c>
      <c r="AL2425">
        <f>IF(ROUND(AI2425,-3)=ROUND('Energy consumption (raw)'!AG2375,-3),1,0)</f>
        <v>1</v>
      </c>
      <c r="AM2425" s="179" t="str">
        <f>'Energy consumption (raw)'!AJ2375</f>
        <v>52. Tien Giang</v>
      </c>
      <c r="AN2425">
        <f>VLOOKUP(AM2425,Lists!$F$9:$G$71,2,FALSE)</f>
        <v>1</v>
      </c>
    </row>
    <row r="2426" spans="2:40" x14ac:dyDescent="0.25">
      <c r="B2426" s="65" t="str">
        <f t="shared" si="158"/>
        <v>Industry2274</v>
      </c>
      <c r="C2426" s="179">
        <f>'Energy consumption (raw)'!B2376</f>
        <v>2274</v>
      </c>
      <c r="D2426" s="179">
        <f>'Energy consumption (raw)'!C2376</f>
        <v>0</v>
      </c>
      <c r="E2426" s="179">
        <f>'Energy consumption (raw)'!D2376</f>
        <v>0</v>
      </c>
      <c r="F2426" s="179" t="str">
        <f>'Energy consumption (raw)'!E2376</f>
        <v>Công nghiệp</v>
      </c>
      <c r="G2426" s="179" t="str">
        <f>'Energy consumption (raw)'!F2376</f>
        <v>Sản xuất sắt, thép gang</v>
      </c>
      <c r="H2426" s="179" t="str">
        <f>'Energy consumption (raw)'!G2376</f>
        <v>Industry</v>
      </c>
      <c r="I2426" s="179" t="str">
        <f>'Energy consumption (raw)'!I2376</f>
        <v>24 Manufacture of basic metals</v>
      </c>
      <c r="J2426" s="179" t="str">
        <f>INDEX(Sector!$E$6:$E$46,MATCH('Energy consumption (toe)'!I2426,Sector!$B$6:$B$46,FALSE))</f>
        <v>Manufacture of basic metals</v>
      </c>
      <c r="K2426" s="179">
        <f>IFERROR('Energy consumption (raw)'!J2376*Lists!$H$84,)</f>
        <v>0</v>
      </c>
      <c r="L2426" s="179">
        <f>'Energy consumption (raw)'!K2376*Lists!$H$84</f>
        <v>13559.558427000002</v>
      </c>
      <c r="M2426" s="179">
        <f>'Energy consumption (raw)'!L2376*Lists!$H$84</f>
        <v>0</v>
      </c>
      <c r="N2426" s="179">
        <f>'Energy consumption (raw)'!M2376*Lists!$H$84</f>
        <v>0</v>
      </c>
      <c r="O2426" s="178">
        <f t="shared" si="159"/>
        <v>13559.558427000002</v>
      </c>
      <c r="P2426">
        <f>'Energy consumption (raw)'!N2376*Lists!$H$85</f>
        <v>0</v>
      </c>
      <c r="Q2426">
        <f>'Energy consumption (raw)'!O2376*Lists!$H$86</f>
        <v>0</v>
      </c>
      <c r="R2426">
        <f>'Energy consumption (raw)'!P2376*Lists!$H$87</f>
        <v>0</v>
      </c>
      <c r="S2426">
        <f>'Energy consumption (raw)'!Q2376*Lists!$H$88</f>
        <v>0</v>
      </c>
      <c r="T2426">
        <f>'Energy consumption (raw)'!R2376*Lists!$H$89</f>
        <v>2.04</v>
      </c>
      <c r="U2426">
        <f>'Energy consumption (raw)'!S2376*Lists!$H$90</f>
        <v>0</v>
      </c>
      <c r="V2426">
        <f>'Energy consumption (raw)'!T2376*Lists!$H$91</f>
        <v>0</v>
      </c>
      <c r="W2426">
        <f>'Energy consumption (raw)'!U2376*Lists!$H$92</f>
        <v>0</v>
      </c>
      <c r="X2426">
        <f>'Energy consumption (raw)'!V2376*Lists!$H$93</f>
        <v>0</v>
      </c>
      <c r="Y2426">
        <f>'Energy consumption (raw)'!W2376*Lists!$H$94</f>
        <v>0</v>
      </c>
      <c r="Z2426">
        <f>'Energy consumption (raw)'!X2376*Lists!$H$96*1000000</f>
        <v>0</v>
      </c>
      <c r="AA2426">
        <f>'Energy consumption (raw)'!Y2376*Lists!$H$97</f>
        <v>0</v>
      </c>
      <c r="AB2426">
        <f>'Energy consumption (raw)'!Z2376*Lists!$H$96</f>
        <v>0</v>
      </c>
      <c r="AC2426">
        <f>'Energy consumption (raw)'!AA2376*Lists!$H$98</f>
        <v>0</v>
      </c>
      <c r="AD2426">
        <f>'Energy consumption (raw)'!AB2376*Lists!$H$99</f>
        <v>0</v>
      </c>
      <c r="AE2426">
        <f>'Energy consumption (raw)'!AC2376*Lists!$H$101</f>
        <v>0</v>
      </c>
      <c r="AF2426">
        <f>'Energy consumption (raw)'!AD2376*Lists!$H$101</f>
        <v>0</v>
      </c>
      <c r="AG2426">
        <f>'Energy consumption (raw)'!AE2376*Lists!$H$101</f>
        <v>0</v>
      </c>
      <c r="AH2426">
        <f>'Energy consumption (raw)'!AF2376*Lists!$H$100</f>
        <v>0</v>
      </c>
      <c r="AI2426" s="167">
        <f t="shared" si="160"/>
        <v>13561.598427000003</v>
      </c>
      <c r="AJ2426" s="179">
        <f>'Energy consumption (raw)'!AG2376</f>
        <v>13561.598427000003</v>
      </c>
      <c r="AK2426" s="179">
        <f>'Energy consumption (raw)'!AH2376</f>
        <v>12996</v>
      </c>
      <c r="AL2426">
        <f>IF(ROUND(AI2426,-3)=ROUND('Energy consumption (raw)'!AG2376,-3),1,0)</f>
        <v>1</v>
      </c>
      <c r="AM2426" s="179" t="str">
        <f>'Energy consumption (raw)'!AJ2376</f>
        <v>52. Tien Giang</v>
      </c>
      <c r="AN2426">
        <f>VLOOKUP(AM2426,Lists!$F$9:$G$71,2,FALSE)</f>
        <v>1</v>
      </c>
    </row>
    <row r="2427" spans="2:40" x14ac:dyDescent="0.25">
      <c r="B2427" s="65" t="str">
        <f t="shared" si="158"/>
        <v>Industry2275</v>
      </c>
      <c r="C2427" s="179">
        <f>'Energy consumption (raw)'!B2377</f>
        <v>2275</v>
      </c>
      <c r="D2427" s="179">
        <f>'Energy consumption (raw)'!C2377</f>
        <v>0</v>
      </c>
      <c r="E2427" s="179">
        <f>'Energy consumption (raw)'!D2377</f>
        <v>0</v>
      </c>
      <c r="F2427" s="179" t="str">
        <f>'Energy consumption (raw)'!E2377</f>
        <v>Công nghiệp</v>
      </c>
      <c r="G2427" s="179" t="str">
        <f>'Energy consumption (raw)'!F2377</f>
        <v>Sản xuất các sản phẩm từ plastic</v>
      </c>
      <c r="H2427" s="179" t="str">
        <f>'Energy consumption (raw)'!G2377</f>
        <v>Industry</v>
      </c>
      <c r="I2427" s="179" t="str">
        <f>'Energy consumption (raw)'!I2377</f>
        <v>22 Manufacture of rubber and plastics products</v>
      </c>
      <c r="J2427" s="179" t="str">
        <f>INDEX(Sector!$E$6:$E$46,MATCH('Energy consumption (toe)'!I2427,Sector!$B$6:$B$46,FALSE))</f>
        <v>Manufacture of rubber and plastics products</v>
      </c>
      <c r="K2427" s="179">
        <f>IFERROR('Energy consumption (raw)'!J2377*Lists!$H$84,)</f>
        <v>0</v>
      </c>
      <c r="L2427" s="179">
        <f>'Energy consumption (raw)'!K2377*Lists!$H$84</f>
        <v>1519.270203</v>
      </c>
      <c r="M2427" s="179">
        <f>'Energy consumption (raw)'!L2377*Lists!$H$84</f>
        <v>0</v>
      </c>
      <c r="N2427" s="179">
        <f>'Energy consumption (raw)'!M2377*Lists!$H$84</f>
        <v>0</v>
      </c>
      <c r="O2427" s="178">
        <f t="shared" si="159"/>
        <v>1519.270203</v>
      </c>
      <c r="P2427">
        <f>'Energy consumption (raw)'!N2377*Lists!$H$85</f>
        <v>0</v>
      </c>
      <c r="Q2427">
        <f>'Energy consumption (raw)'!O2377*Lists!$H$86</f>
        <v>0</v>
      </c>
      <c r="R2427">
        <f>'Energy consumption (raw)'!P2377*Lists!$H$87</f>
        <v>0</v>
      </c>
      <c r="S2427">
        <f>'Energy consumption (raw)'!Q2377*Lists!$H$88</f>
        <v>0</v>
      </c>
      <c r="T2427">
        <f>'Energy consumption (raw)'!R2377*Lists!$H$89</f>
        <v>0</v>
      </c>
      <c r="U2427">
        <f>'Energy consumption (raw)'!S2377*Lists!$H$90</f>
        <v>69.194400000000002</v>
      </c>
      <c r="V2427">
        <f>'Energy consumption (raw)'!T2377*Lists!$H$91</f>
        <v>0</v>
      </c>
      <c r="W2427">
        <f>'Energy consumption (raw)'!U2377*Lists!$H$92</f>
        <v>0</v>
      </c>
      <c r="X2427">
        <f>'Energy consumption (raw)'!V2377*Lists!$H$93</f>
        <v>0</v>
      </c>
      <c r="Y2427">
        <f>'Energy consumption (raw)'!W2377*Lists!$H$94</f>
        <v>0</v>
      </c>
      <c r="Z2427">
        <f>'Energy consumption (raw)'!X2377*Lists!$H$96*1000000</f>
        <v>0</v>
      </c>
      <c r="AA2427">
        <f>'Energy consumption (raw)'!Y2377*Lists!$H$97</f>
        <v>0</v>
      </c>
      <c r="AB2427">
        <f>'Energy consumption (raw)'!Z2377*Lists!$H$96</f>
        <v>0</v>
      </c>
      <c r="AC2427">
        <f>'Energy consumption (raw)'!AA2377*Lists!$H$98</f>
        <v>0</v>
      </c>
      <c r="AD2427">
        <f>'Energy consumption (raw)'!AB2377*Lists!$H$99</f>
        <v>0</v>
      </c>
      <c r="AE2427">
        <f>'Energy consumption (raw)'!AC2377*Lists!$H$101</f>
        <v>0</v>
      </c>
      <c r="AF2427">
        <f>'Energy consumption (raw)'!AD2377*Lists!$H$101</f>
        <v>0</v>
      </c>
      <c r="AG2427">
        <f>'Energy consumption (raw)'!AE2377*Lists!$H$101</f>
        <v>0</v>
      </c>
      <c r="AH2427">
        <f>'Energy consumption (raw)'!AF2377*Lists!$H$100</f>
        <v>0</v>
      </c>
      <c r="AI2427" s="167">
        <f t="shared" si="160"/>
        <v>1588.4646030000001</v>
      </c>
      <c r="AJ2427" s="179">
        <f>'Energy consumption (raw)'!AG2377</f>
        <v>1588.4646030000001</v>
      </c>
      <c r="AK2427" s="179">
        <f>'Energy consumption (raw)'!AH2377</f>
        <v>1437</v>
      </c>
      <c r="AL2427">
        <f>IF(ROUND(AI2427,-3)=ROUND('Energy consumption (raw)'!AG2377,-3),1,0)</f>
        <v>1</v>
      </c>
      <c r="AM2427" s="179" t="str">
        <f>'Energy consumption (raw)'!AJ2377</f>
        <v>52. Tien Giang</v>
      </c>
      <c r="AN2427">
        <f>VLOOKUP(AM2427,Lists!$F$9:$G$71,2,FALSE)</f>
        <v>1</v>
      </c>
    </row>
    <row r="2428" spans="2:40" x14ac:dyDescent="0.25">
      <c r="B2428" s="65" t="str">
        <f t="shared" si="158"/>
        <v>Industry2276</v>
      </c>
      <c r="C2428" s="179">
        <f>'Energy consumption (raw)'!B2378</f>
        <v>2276</v>
      </c>
      <c r="D2428" s="179">
        <f>'Energy consumption (raw)'!C2378</f>
        <v>0</v>
      </c>
      <c r="E2428" s="179">
        <f>'Energy consumption (raw)'!D2378</f>
        <v>0</v>
      </c>
      <c r="F2428" s="179" t="str">
        <f>'Energy consumption (raw)'!E2378</f>
        <v>Công nghiệp</v>
      </c>
      <c r="G2428" s="179" t="str">
        <f>'Energy consumption (raw)'!F2378</f>
        <v>Sản xuất giày và gia công mũ giày</v>
      </c>
      <c r="H2428" s="179" t="str">
        <f>'Energy consumption (raw)'!G2378</f>
        <v>Industry</v>
      </c>
      <c r="I2428" s="179" t="str">
        <f>'Energy consumption (raw)'!I2378</f>
        <v>14 Manufacture of wearing apparel</v>
      </c>
      <c r="J2428" s="179" t="str">
        <f>INDEX(Sector!$E$6:$E$46,MATCH('Energy consumption (toe)'!I2428,Sector!$B$6:$B$46,FALSE))</f>
        <v>Manufacture of wearing apparel</v>
      </c>
      <c r="K2428" s="179">
        <f>IFERROR('Energy consumption (raw)'!J2378*Lists!$H$84,)</f>
        <v>0</v>
      </c>
      <c r="L2428" s="179">
        <f>'Energy consumption (raw)'!K2378*Lists!$H$84</f>
        <v>4639.5126133000003</v>
      </c>
      <c r="M2428" s="179">
        <f>'Energy consumption (raw)'!L2378*Lists!$H$84</f>
        <v>0</v>
      </c>
      <c r="N2428" s="179">
        <f>'Energy consumption (raw)'!M2378*Lists!$H$84</f>
        <v>0</v>
      </c>
      <c r="O2428" s="178">
        <f t="shared" si="159"/>
        <v>4639.5126133000003</v>
      </c>
      <c r="P2428">
        <f>'Energy consumption (raw)'!N2378*Lists!$H$85</f>
        <v>0</v>
      </c>
      <c r="Q2428">
        <f>'Energy consumption (raw)'!O2378*Lists!$H$86</f>
        <v>0</v>
      </c>
      <c r="R2428">
        <f>'Energy consumption (raw)'!P2378*Lists!$H$87</f>
        <v>0</v>
      </c>
      <c r="S2428">
        <f>'Energy consumption (raw)'!Q2378*Lists!$H$88</f>
        <v>0</v>
      </c>
      <c r="T2428">
        <f>'Energy consumption (raw)'!R2378*Lists!$H$89</f>
        <v>0</v>
      </c>
      <c r="U2428">
        <f>'Energy consumption (raw)'!S2378*Lists!$H$90</f>
        <v>10.56</v>
      </c>
      <c r="V2428">
        <f>'Energy consumption (raw)'!T2378*Lists!$H$91</f>
        <v>0</v>
      </c>
      <c r="W2428">
        <f>'Energy consumption (raw)'!U2378*Lists!$H$92</f>
        <v>0</v>
      </c>
      <c r="X2428">
        <f>'Energy consumption (raw)'!V2378*Lists!$H$93</f>
        <v>0</v>
      </c>
      <c r="Y2428">
        <f>'Energy consumption (raw)'!W2378*Lists!$H$94</f>
        <v>0</v>
      </c>
      <c r="Z2428">
        <f>'Energy consumption (raw)'!X2378*Lists!$H$96*1000000</f>
        <v>0</v>
      </c>
      <c r="AA2428">
        <f>'Energy consumption (raw)'!Y2378*Lists!$H$97</f>
        <v>0</v>
      </c>
      <c r="AB2428">
        <f>'Energy consumption (raw)'!Z2378*Lists!$H$96</f>
        <v>0</v>
      </c>
      <c r="AC2428">
        <f>'Energy consumption (raw)'!AA2378*Lists!$H$98</f>
        <v>0</v>
      </c>
      <c r="AD2428">
        <f>'Energy consumption (raw)'!AB2378*Lists!$H$99</f>
        <v>0</v>
      </c>
      <c r="AE2428">
        <f>'Energy consumption (raw)'!AC2378*Lists!$H$101</f>
        <v>0</v>
      </c>
      <c r="AF2428">
        <f>'Energy consumption (raw)'!AD2378*Lists!$H$101</f>
        <v>0</v>
      </c>
      <c r="AG2428">
        <f>'Energy consumption (raw)'!AE2378*Lists!$H$101</f>
        <v>0</v>
      </c>
      <c r="AH2428">
        <f>'Energy consumption (raw)'!AF2378*Lists!$H$100</f>
        <v>0</v>
      </c>
      <c r="AI2428" s="167">
        <f t="shared" si="160"/>
        <v>4650.0726133000007</v>
      </c>
      <c r="AJ2428" s="179">
        <f>'Energy consumption (raw)'!AG2378</f>
        <v>4650.0726133000007</v>
      </c>
      <c r="AK2428" s="179">
        <f>'Energy consumption (raw)'!AH2378</f>
        <v>5277</v>
      </c>
      <c r="AL2428">
        <f>IF(ROUND(AI2428,-3)=ROUND('Energy consumption (raw)'!AG2378,-3),1,0)</f>
        <v>1</v>
      </c>
      <c r="AM2428" s="179" t="str">
        <f>'Energy consumption (raw)'!AJ2378</f>
        <v>52. Tien Giang</v>
      </c>
      <c r="AN2428">
        <f>VLOOKUP(AM2428,Lists!$F$9:$G$71,2,FALSE)</f>
        <v>1</v>
      </c>
    </row>
    <row r="2429" spans="2:40" x14ac:dyDescent="0.25">
      <c r="B2429" s="65" t="str">
        <f t="shared" ref="B2429:B2492" si="161">H2429&amp;C2429</f>
        <v>Industry2277</v>
      </c>
      <c r="C2429" s="179">
        <f>'Energy consumption (raw)'!B2379</f>
        <v>2277</v>
      </c>
      <c r="D2429" s="179">
        <f>'Energy consumption (raw)'!C2379</f>
        <v>0</v>
      </c>
      <c r="E2429" s="179">
        <f>'Energy consumption (raw)'!D2379</f>
        <v>0</v>
      </c>
      <c r="F2429" s="179" t="str">
        <f>'Energy consumption (raw)'!E2379</f>
        <v>Công nghiệp</v>
      </c>
      <c r="G2429" s="179" t="str">
        <f>'Energy consumption (raw)'!F2379</f>
        <v>Sản xuất kinh doanh bánh tráng xuất khẩu</v>
      </c>
      <c r="H2429" s="179" t="str">
        <f>'Energy consumption (raw)'!G2379</f>
        <v>Industry</v>
      </c>
      <c r="I2429" s="179" t="str">
        <f>'Energy consumption (raw)'!I2379</f>
        <v>10 Manufacture of food products</v>
      </c>
      <c r="J2429" s="179" t="str">
        <f>INDEX(Sector!$E$6:$E$46,MATCH('Energy consumption (toe)'!I2429,Sector!$B$6:$B$46,FALSE))</f>
        <v>Manufacture of food products</v>
      </c>
      <c r="K2429" s="179">
        <f>IFERROR('Energy consumption (raw)'!J2379*Lists!$H$84,)</f>
        <v>0</v>
      </c>
      <c r="L2429" s="179">
        <f>'Energy consumption (raw)'!K2379*Lists!$H$84</f>
        <v>1939.07267</v>
      </c>
      <c r="M2429" s="179">
        <f>'Energy consumption (raw)'!L2379*Lists!$H$84</f>
        <v>0</v>
      </c>
      <c r="N2429" s="179">
        <f>'Energy consumption (raw)'!M2379*Lists!$H$84</f>
        <v>0</v>
      </c>
      <c r="O2429" s="178">
        <f t="shared" ref="O2429:O2492" si="162">IF(L2429=0,K2429,L2429)</f>
        <v>1939.07267</v>
      </c>
      <c r="P2429">
        <f>'Energy consumption (raw)'!N2379*Lists!$H$85</f>
        <v>0</v>
      </c>
      <c r="Q2429">
        <f>'Energy consumption (raw)'!O2379*Lists!$H$86</f>
        <v>0</v>
      </c>
      <c r="R2429">
        <f>'Energy consumption (raw)'!P2379*Lists!$H$87</f>
        <v>0</v>
      </c>
      <c r="S2429">
        <f>'Energy consumption (raw)'!Q2379*Lists!$H$88</f>
        <v>0</v>
      </c>
      <c r="T2429">
        <f>'Energy consumption (raw)'!R2379*Lists!$H$89</f>
        <v>0</v>
      </c>
      <c r="U2429">
        <f>'Energy consumption (raw)'!S2379*Lists!$H$90</f>
        <v>0</v>
      </c>
      <c r="V2429">
        <f>'Energy consumption (raw)'!T2379*Lists!$H$91</f>
        <v>0</v>
      </c>
      <c r="W2429">
        <f>'Energy consumption (raw)'!U2379*Lists!$H$92</f>
        <v>0</v>
      </c>
      <c r="X2429">
        <f>'Energy consumption (raw)'!V2379*Lists!$H$93</f>
        <v>0</v>
      </c>
      <c r="Y2429">
        <f>'Energy consumption (raw)'!W2379*Lists!$H$94</f>
        <v>0</v>
      </c>
      <c r="Z2429">
        <f>'Energy consumption (raw)'!X2379*Lists!$H$96*1000000</f>
        <v>0</v>
      </c>
      <c r="AA2429">
        <f>'Energy consumption (raw)'!Y2379*Lists!$H$97</f>
        <v>0</v>
      </c>
      <c r="AB2429">
        <f>'Energy consumption (raw)'!Z2379*Lists!$H$96</f>
        <v>0</v>
      </c>
      <c r="AC2429">
        <f>'Energy consumption (raw)'!AA2379*Lists!$H$98</f>
        <v>0</v>
      </c>
      <c r="AD2429">
        <f>'Energy consumption (raw)'!AB2379*Lists!$H$99</f>
        <v>9787.5200000000114</v>
      </c>
      <c r="AE2429">
        <f>'Energy consumption (raw)'!AC2379*Lists!$H$101</f>
        <v>0</v>
      </c>
      <c r="AF2429">
        <f>'Energy consumption (raw)'!AD2379*Lists!$H$101</f>
        <v>0</v>
      </c>
      <c r="AG2429">
        <f>'Energy consumption (raw)'!AE2379*Lists!$H$101</f>
        <v>0</v>
      </c>
      <c r="AH2429">
        <f>'Energy consumption (raw)'!AF2379*Lists!$H$100</f>
        <v>0</v>
      </c>
      <c r="AI2429" s="167">
        <f t="shared" ref="AI2429:AI2492" si="163">IF(SUM(O2429:AH2429)=0,AJ2429,SUM(O2429:AH2429))</f>
        <v>11726.592670000011</v>
      </c>
      <c r="AJ2429" s="179">
        <f>'Energy consumption (raw)'!AG2379</f>
        <v>11726.59267</v>
      </c>
      <c r="AK2429" s="179">
        <f>'Energy consumption (raw)'!AH2379</f>
        <v>9649</v>
      </c>
      <c r="AL2429">
        <f>IF(ROUND(AI2429,-3)=ROUND('Energy consumption (raw)'!AG2379,-3),1,0)</f>
        <v>1</v>
      </c>
      <c r="AM2429" s="179" t="str">
        <f>'Energy consumption (raw)'!AJ2379</f>
        <v>52. Tien Giang</v>
      </c>
      <c r="AN2429">
        <f>VLOOKUP(AM2429,Lists!$F$9:$G$71,2,FALSE)</f>
        <v>1</v>
      </c>
    </row>
    <row r="2430" spans="2:40" x14ac:dyDescent="0.25">
      <c r="B2430" s="65" t="str">
        <f t="shared" si="161"/>
        <v>Industry2278</v>
      </c>
      <c r="C2430" s="179">
        <f>'Energy consumption (raw)'!B2380</f>
        <v>2278</v>
      </c>
      <c r="D2430" s="179">
        <f>'Energy consumption (raw)'!C2380</f>
        <v>0</v>
      </c>
      <c r="E2430" s="179">
        <f>'Energy consumption (raw)'!D2380</f>
        <v>0</v>
      </c>
      <c r="F2430" s="179" t="str">
        <f>'Energy consumption (raw)'!E2380</f>
        <v>Công nghiệp</v>
      </c>
      <c r="G2430" s="179" t="str">
        <f>'Energy consumption (raw)'!F2380</f>
        <v>Sản xuất và gia công các loại giày dép</v>
      </c>
      <c r="H2430" s="179" t="str">
        <f>'Energy consumption (raw)'!G2380</f>
        <v>Industry</v>
      </c>
      <c r="I2430" s="179" t="str">
        <f>'Energy consumption (raw)'!I2380</f>
        <v>14 Manufacture of wearing apparel</v>
      </c>
      <c r="J2430" s="179" t="str">
        <f>INDEX(Sector!$E$6:$E$46,MATCH('Energy consumption (toe)'!I2430,Sector!$B$6:$B$46,FALSE))</f>
        <v>Manufacture of wearing apparel</v>
      </c>
      <c r="K2430" s="179">
        <f>IFERROR('Energy consumption (raw)'!J2380*Lists!$H$84,)</f>
        <v>0</v>
      </c>
      <c r="L2430" s="179">
        <f>'Energy consumption (raw)'!K2380*Lists!$H$84</f>
        <v>9384.2019700000001</v>
      </c>
      <c r="M2430" s="179">
        <f>'Energy consumption (raw)'!L2380*Lists!$H$84</f>
        <v>0</v>
      </c>
      <c r="N2430" s="179">
        <f>'Energy consumption (raw)'!M2380*Lists!$H$84</f>
        <v>0</v>
      </c>
      <c r="O2430" s="178">
        <f t="shared" si="162"/>
        <v>9384.2019700000001</v>
      </c>
      <c r="P2430">
        <f>'Energy consumption (raw)'!N2380*Lists!$H$85</f>
        <v>0</v>
      </c>
      <c r="Q2430">
        <f>'Energy consumption (raw)'!O2380*Lists!$H$86</f>
        <v>0</v>
      </c>
      <c r="R2430">
        <f>'Energy consumption (raw)'!P2380*Lists!$H$87</f>
        <v>0</v>
      </c>
      <c r="S2430">
        <f>'Energy consumption (raw)'!Q2380*Lists!$H$88</f>
        <v>0</v>
      </c>
      <c r="T2430">
        <f>'Energy consumption (raw)'!R2380*Lists!$H$89</f>
        <v>0</v>
      </c>
      <c r="U2430">
        <f>'Energy consumption (raw)'!S2380*Lists!$H$90</f>
        <v>11.88</v>
      </c>
      <c r="V2430">
        <f>'Energy consumption (raw)'!T2380*Lists!$H$91</f>
        <v>0</v>
      </c>
      <c r="W2430">
        <f>'Energy consumption (raw)'!U2380*Lists!$H$92</f>
        <v>0</v>
      </c>
      <c r="X2430">
        <f>'Energy consumption (raw)'!V2380*Lists!$H$93</f>
        <v>0</v>
      </c>
      <c r="Y2430">
        <f>'Energy consumption (raw)'!W2380*Lists!$H$94</f>
        <v>0</v>
      </c>
      <c r="Z2430">
        <f>'Energy consumption (raw)'!X2380*Lists!$H$96*1000000</f>
        <v>0</v>
      </c>
      <c r="AA2430">
        <f>'Energy consumption (raw)'!Y2380*Lists!$H$97</f>
        <v>0</v>
      </c>
      <c r="AB2430">
        <f>'Energy consumption (raw)'!Z2380*Lists!$H$96</f>
        <v>0</v>
      </c>
      <c r="AC2430">
        <f>'Energy consumption (raw)'!AA2380*Lists!$H$98</f>
        <v>0</v>
      </c>
      <c r="AD2430">
        <f>'Energy consumption (raw)'!AB2380*Lists!$H$99</f>
        <v>0</v>
      </c>
      <c r="AE2430">
        <f>'Energy consumption (raw)'!AC2380*Lists!$H$101</f>
        <v>0</v>
      </c>
      <c r="AF2430">
        <f>'Energy consumption (raw)'!AD2380*Lists!$H$101</f>
        <v>0</v>
      </c>
      <c r="AG2430">
        <f>'Energy consumption (raw)'!AE2380*Lists!$H$101</f>
        <v>0</v>
      </c>
      <c r="AH2430">
        <f>'Energy consumption (raw)'!AF2380*Lists!$H$100</f>
        <v>0</v>
      </c>
      <c r="AI2430" s="167">
        <f t="shared" si="163"/>
        <v>9396.0819699999993</v>
      </c>
      <c r="AJ2430" s="179">
        <f>'Energy consumption (raw)'!AG2380</f>
        <v>12535.322969999999</v>
      </c>
      <c r="AK2430" s="179">
        <f>'Energy consumption (raw)'!AH2380</f>
        <v>15319</v>
      </c>
      <c r="AL2430">
        <f>IF(ROUND(AI2430,-3)=ROUND('Energy consumption (raw)'!AG2380,-3),1,0)</f>
        <v>0</v>
      </c>
      <c r="AM2430" s="179" t="str">
        <f>'Energy consumption (raw)'!AJ2380</f>
        <v>52. Tien Giang</v>
      </c>
      <c r="AN2430">
        <f>VLOOKUP(AM2430,Lists!$F$9:$G$71,2,FALSE)</f>
        <v>1</v>
      </c>
    </row>
    <row r="2431" spans="2:40" x14ac:dyDescent="0.25">
      <c r="B2431" s="65" t="str">
        <f t="shared" si="161"/>
        <v>Industry2279</v>
      </c>
      <c r="C2431" s="179">
        <f>'Energy consumption (raw)'!B2381</f>
        <v>2279</v>
      </c>
      <c r="D2431" s="179">
        <f>'Energy consumption (raw)'!C2381</f>
        <v>0</v>
      </c>
      <c r="E2431" s="179">
        <f>'Energy consumption (raw)'!D2381</f>
        <v>0</v>
      </c>
      <c r="F2431" s="179" t="str">
        <f>'Energy consumption (raw)'!E2381</f>
        <v>Công nghiệp</v>
      </c>
      <c r="G2431" s="179" t="str">
        <f>'Energy consumption (raw)'!F2381</f>
        <v>Chế biến, bảo quản thủy sản và các sản phẩm từ thủy sản</v>
      </c>
      <c r="H2431" s="179" t="str">
        <f>'Energy consumption (raw)'!G2381</f>
        <v>Industry</v>
      </c>
      <c r="I2431" s="179" t="str">
        <f>'Energy consumption (raw)'!I2381</f>
        <v>10 Manufacture of food products</v>
      </c>
      <c r="J2431" s="179" t="str">
        <f>INDEX(Sector!$E$6:$E$46,MATCH('Energy consumption (toe)'!I2431,Sector!$B$6:$B$46,FALSE))</f>
        <v>Manufacture of food products</v>
      </c>
      <c r="K2431" s="179">
        <f>IFERROR('Energy consumption (raw)'!J2381*Lists!$H$84,)</f>
        <v>0</v>
      </c>
      <c r="L2431" s="179">
        <f>'Energy consumption (raw)'!K2381*Lists!$H$84</f>
        <v>5278.6030000000001</v>
      </c>
      <c r="M2431" s="179">
        <f>'Energy consumption (raw)'!L2381*Lists!$H$84</f>
        <v>0</v>
      </c>
      <c r="N2431" s="179">
        <f>'Energy consumption (raw)'!M2381*Lists!$H$84</f>
        <v>0</v>
      </c>
      <c r="O2431" s="178">
        <f t="shared" si="162"/>
        <v>5278.6030000000001</v>
      </c>
      <c r="P2431">
        <f>'Energy consumption (raw)'!N2381*Lists!$H$85</f>
        <v>0</v>
      </c>
      <c r="Q2431">
        <f>'Energy consumption (raw)'!O2381*Lists!$H$86</f>
        <v>0</v>
      </c>
      <c r="R2431">
        <f>'Energy consumption (raw)'!P2381*Lists!$H$87</f>
        <v>0</v>
      </c>
      <c r="S2431">
        <f>'Energy consumption (raw)'!Q2381*Lists!$H$88</f>
        <v>0</v>
      </c>
      <c r="T2431">
        <f>'Energy consumption (raw)'!R2381*Lists!$H$89</f>
        <v>0</v>
      </c>
      <c r="U2431">
        <f>'Energy consumption (raw)'!S2381*Lists!$H$90</f>
        <v>17.036799999999999</v>
      </c>
      <c r="V2431">
        <f>'Energy consumption (raw)'!T2381*Lists!$H$91</f>
        <v>0</v>
      </c>
      <c r="W2431">
        <f>'Energy consumption (raw)'!U2381*Lists!$H$92</f>
        <v>0</v>
      </c>
      <c r="X2431">
        <f>'Energy consumption (raw)'!V2381*Lists!$H$93</f>
        <v>0</v>
      </c>
      <c r="Y2431">
        <f>'Energy consumption (raw)'!W2381*Lists!$H$94</f>
        <v>0</v>
      </c>
      <c r="Z2431">
        <f>'Energy consumption (raw)'!X2381*Lists!$H$96*1000000</f>
        <v>0</v>
      </c>
      <c r="AA2431">
        <f>'Energy consumption (raw)'!Y2381*Lists!$H$97</f>
        <v>4.1420000000000003</v>
      </c>
      <c r="AB2431">
        <f>'Energy consumption (raw)'!Z2381*Lists!$H$96</f>
        <v>0</v>
      </c>
      <c r="AC2431">
        <f>'Energy consumption (raw)'!AA2381*Lists!$H$98</f>
        <v>0</v>
      </c>
      <c r="AD2431">
        <f>'Energy consumption (raw)'!AB2381*Lists!$H$99</f>
        <v>3053.7510000000038</v>
      </c>
      <c r="AE2431">
        <f>'Energy consumption (raw)'!AC2381*Lists!$H$101</f>
        <v>0</v>
      </c>
      <c r="AF2431">
        <f>'Energy consumption (raw)'!AD2381*Lists!$H$101</f>
        <v>0</v>
      </c>
      <c r="AG2431">
        <f>'Energy consumption (raw)'!AE2381*Lists!$H$101</f>
        <v>0</v>
      </c>
      <c r="AH2431">
        <f>'Energy consumption (raw)'!AF2381*Lists!$H$100</f>
        <v>0</v>
      </c>
      <c r="AI2431" s="167">
        <f t="shared" si="163"/>
        <v>8353.5328000000045</v>
      </c>
      <c r="AJ2431" s="179">
        <f>'Energy consumption (raw)'!AG2381</f>
        <v>8353.5328000000009</v>
      </c>
      <c r="AK2431" s="179">
        <f>'Energy consumption (raw)'!AH2381</f>
        <v>6908</v>
      </c>
      <c r="AL2431">
        <f>IF(ROUND(AI2431,-3)=ROUND('Energy consumption (raw)'!AG2381,-3),1,0)</f>
        <v>1</v>
      </c>
      <c r="AM2431" s="179" t="str">
        <f>'Energy consumption (raw)'!AJ2381</f>
        <v>52. Tien Giang</v>
      </c>
      <c r="AN2431">
        <f>VLOOKUP(AM2431,Lists!$F$9:$G$71,2,FALSE)</f>
        <v>1</v>
      </c>
    </row>
    <row r="2432" spans="2:40" x14ac:dyDescent="0.25">
      <c r="B2432" s="65" t="str">
        <f t="shared" si="161"/>
        <v>Industry2280</v>
      </c>
      <c r="C2432" s="179">
        <f>'Energy consumption (raw)'!B2382</f>
        <v>2280</v>
      </c>
      <c r="D2432" s="179">
        <f>'Energy consumption (raw)'!C2382</f>
        <v>0</v>
      </c>
      <c r="E2432" s="179">
        <f>'Energy consumption (raw)'!D2382</f>
        <v>0</v>
      </c>
      <c r="F2432" s="179" t="str">
        <f>'Energy consumption (raw)'!E2382</f>
        <v>Công nghiệp</v>
      </c>
      <c r="G2432" s="179" t="str">
        <f>'Energy consumption (raw)'!F2382</f>
        <v>Chế biến, bảo quản thủy sản và các sản phẩm từ thủy sản</v>
      </c>
      <c r="H2432" s="179" t="str">
        <f>'Energy consumption (raw)'!G2382</f>
        <v>Industry</v>
      </c>
      <c r="I2432" s="179" t="str">
        <f>'Energy consumption (raw)'!I2382</f>
        <v>10 Manufacture of food products</v>
      </c>
      <c r="J2432" s="179" t="str">
        <f>INDEX(Sector!$E$6:$E$46,MATCH('Energy consumption (toe)'!I2432,Sector!$B$6:$B$46,FALSE))</f>
        <v>Manufacture of food products</v>
      </c>
      <c r="K2432" s="179">
        <f>IFERROR('Energy consumption (raw)'!J2382*Lists!$H$84,)</f>
        <v>0</v>
      </c>
      <c r="L2432" s="179">
        <f>'Energy consumption (raw)'!K2382*Lists!$H$84</f>
        <v>3811.0938121000004</v>
      </c>
      <c r="M2432" s="179">
        <f>'Energy consumption (raw)'!L2382*Lists!$H$84</f>
        <v>0</v>
      </c>
      <c r="N2432" s="179">
        <f>'Energy consumption (raw)'!M2382*Lists!$H$84</f>
        <v>0</v>
      </c>
      <c r="O2432" s="178">
        <f t="shared" si="162"/>
        <v>3811.0938121000004</v>
      </c>
      <c r="P2432">
        <f>'Energy consumption (raw)'!N2382*Lists!$H$85</f>
        <v>0</v>
      </c>
      <c r="Q2432">
        <f>'Energy consumption (raw)'!O2382*Lists!$H$86</f>
        <v>0</v>
      </c>
      <c r="R2432">
        <f>'Energy consumption (raw)'!P2382*Lists!$H$87</f>
        <v>0</v>
      </c>
      <c r="S2432">
        <f>'Energy consumption (raw)'!Q2382*Lists!$H$88</f>
        <v>0</v>
      </c>
      <c r="T2432">
        <f>'Energy consumption (raw)'!R2382*Lists!$H$89</f>
        <v>0</v>
      </c>
      <c r="U2432">
        <f>'Energy consumption (raw)'!S2382*Lists!$H$90</f>
        <v>0</v>
      </c>
      <c r="V2432">
        <f>'Energy consumption (raw)'!T2382*Lists!$H$91</f>
        <v>0</v>
      </c>
      <c r="W2432">
        <f>'Energy consumption (raw)'!U2382*Lists!$H$92</f>
        <v>0</v>
      </c>
      <c r="X2432">
        <f>'Energy consumption (raw)'!V2382*Lists!$H$93</f>
        <v>0</v>
      </c>
      <c r="Y2432">
        <f>'Energy consumption (raw)'!W2382*Lists!$H$94</f>
        <v>0</v>
      </c>
      <c r="Z2432">
        <f>'Energy consumption (raw)'!X2382*Lists!$H$96*1000000</f>
        <v>0</v>
      </c>
      <c r="AA2432">
        <f>'Energy consumption (raw)'!Y2382*Lists!$H$97</f>
        <v>0</v>
      </c>
      <c r="AB2432">
        <f>'Energy consumption (raw)'!Z2382*Lists!$H$96</f>
        <v>0</v>
      </c>
      <c r="AC2432">
        <f>'Energy consumption (raw)'!AA2382*Lists!$H$98</f>
        <v>0</v>
      </c>
      <c r="AD2432">
        <f>'Energy consumption (raw)'!AB2382*Lists!$H$99</f>
        <v>0</v>
      </c>
      <c r="AE2432">
        <f>'Energy consumption (raw)'!AC2382*Lists!$H$101</f>
        <v>0</v>
      </c>
      <c r="AF2432">
        <f>'Energy consumption (raw)'!AD2382*Lists!$H$101</f>
        <v>0</v>
      </c>
      <c r="AG2432">
        <f>'Energy consumption (raw)'!AE2382*Lists!$H$101</f>
        <v>0</v>
      </c>
      <c r="AH2432">
        <f>'Energy consumption (raw)'!AF2382*Lists!$H$100</f>
        <v>0</v>
      </c>
      <c r="AI2432" s="167">
        <f t="shared" si="163"/>
        <v>3811.0938121000004</v>
      </c>
      <c r="AJ2432" s="179">
        <f>'Energy consumption (raw)'!AG2382</f>
        <v>3811.0938121000004</v>
      </c>
      <c r="AK2432" s="179">
        <f>'Energy consumption (raw)'!AH2382</f>
        <v>3778</v>
      </c>
      <c r="AL2432">
        <f>IF(ROUND(AI2432,-3)=ROUND('Energy consumption (raw)'!AG2382,-3),1,0)</f>
        <v>1</v>
      </c>
      <c r="AM2432" s="179" t="str">
        <f>'Energy consumption (raw)'!AJ2382</f>
        <v>52. Tien Giang</v>
      </c>
      <c r="AN2432">
        <f>VLOOKUP(AM2432,Lists!$F$9:$G$71,2,FALSE)</f>
        <v>1</v>
      </c>
    </row>
    <row r="2433" spans="2:40" x14ac:dyDescent="0.25">
      <c r="B2433" s="65" t="str">
        <f t="shared" si="161"/>
        <v>Industry2281</v>
      </c>
      <c r="C2433" s="179">
        <f>'Energy consumption (raw)'!B2383</f>
        <v>2281</v>
      </c>
      <c r="D2433" s="179">
        <f>'Energy consumption (raw)'!C2383</f>
        <v>0</v>
      </c>
      <c r="E2433" s="179">
        <f>'Energy consumption (raw)'!D2383</f>
        <v>0</v>
      </c>
      <c r="F2433" s="179" t="str">
        <f>'Energy consumption (raw)'!E2383</f>
        <v>Công nghiệp</v>
      </c>
      <c r="G2433" s="179" t="str">
        <f>'Energy consumption (raw)'!F2383</f>
        <v>Sản xuất, gia công vali, túi xách</v>
      </c>
      <c r="H2433" s="179" t="str">
        <f>'Energy consumption (raw)'!G2383</f>
        <v>Industry</v>
      </c>
      <c r="I2433" s="179" t="str">
        <f>'Energy consumption (raw)'!I2383</f>
        <v>14 Manufacture of wearing apparel</v>
      </c>
      <c r="J2433" s="179" t="str">
        <f>INDEX(Sector!$E$6:$E$46,MATCH('Energy consumption (toe)'!I2433,Sector!$B$6:$B$46,FALSE))</f>
        <v>Manufacture of wearing apparel</v>
      </c>
      <c r="K2433" s="179">
        <f>IFERROR('Energy consumption (raw)'!J2383*Lists!$H$84,)</f>
        <v>0</v>
      </c>
      <c r="L2433" s="179">
        <f>'Energy consumption (raw)'!K2383*Lists!$H$84</f>
        <v>2017.8736800000001</v>
      </c>
      <c r="M2433" s="179">
        <f>'Energy consumption (raw)'!L2383*Lists!$H$84</f>
        <v>0</v>
      </c>
      <c r="N2433" s="179">
        <f>'Energy consumption (raw)'!M2383*Lists!$H$84</f>
        <v>0</v>
      </c>
      <c r="O2433" s="178">
        <f t="shared" si="162"/>
        <v>2017.8736800000001</v>
      </c>
      <c r="P2433">
        <f>'Energy consumption (raw)'!N2383*Lists!$H$85</f>
        <v>0</v>
      </c>
      <c r="Q2433">
        <f>'Energy consumption (raw)'!O2383*Lists!$H$86</f>
        <v>0</v>
      </c>
      <c r="R2433">
        <f>'Energy consumption (raw)'!P2383*Lists!$H$87</f>
        <v>0</v>
      </c>
      <c r="S2433">
        <f>'Energy consumption (raw)'!Q2383*Lists!$H$88</f>
        <v>0</v>
      </c>
      <c r="T2433">
        <f>'Energy consumption (raw)'!R2383*Lists!$H$89</f>
        <v>0</v>
      </c>
      <c r="U2433">
        <f>'Energy consumption (raw)'!S2383*Lists!$H$90</f>
        <v>6.16</v>
      </c>
      <c r="V2433">
        <f>'Energy consumption (raw)'!T2383*Lists!$H$91</f>
        <v>0</v>
      </c>
      <c r="W2433">
        <f>'Energy consumption (raw)'!U2383*Lists!$H$92</f>
        <v>0</v>
      </c>
      <c r="X2433">
        <f>'Energy consumption (raw)'!V2383*Lists!$H$93</f>
        <v>0</v>
      </c>
      <c r="Y2433">
        <f>'Energy consumption (raw)'!W2383*Lists!$H$94</f>
        <v>0</v>
      </c>
      <c r="Z2433">
        <f>'Energy consumption (raw)'!X2383*Lists!$H$96*1000000</f>
        <v>0</v>
      </c>
      <c r="AA2433">
        <f>'Energy consumption (raw)'!Y2383*Lists!$H$97</f>
        <v>0</v>
      </c>
      <c r="AB2433">
        <f>'Energy consumption (raw)'!Z2383*Lists!$H$96</f>
        <v>0</v>
      </c>
      <c r="AC2433">
        <f>'Energy consumption (raw)'!AA2383*Lists!$H$98</f>
        <v>0</v>
      </c>
      <c r="AD2433">
        <f>'Energy consumption (raw)'!AB2383*Lists!$H$99</f>
        <v>0</v>
      </c>
      <c r="AE2433">
        <f>'Energy consumption (raw)'!AC2383*Lists!$H$101</f>
        <v>0</v>
      </c>
      <c r="AF2433">
        <f>'Energy consumption (raw)'!AD2383*Lists!$H$101</f>
        <v>0</v>
      </c>
      <c r="AG2433">
        <f>'Energy consumption (raw)'!AE2383*Lists!$H$101</f>
        <v>0</v>
      </c>
      <c r="AH2433">
        <f>'Energy consumption (raw)'!AF2383*Lists!$H$100</f>
        <v>0</v>
      </c>
      <c r="AI2433" s="167">
        <f t="shared" si="163"/>
        <v>2024.0336800000002</v>
      </c>
      <c r="AJ2433" s="179">
        <f>'Energy consumption (raw)'!AG2383</f>
        <v>2024.0336800000002</v>
      </c>
      <c r="AK2433" s="179">
        <f>'Energy consumption (raw)'!AH2383</f>
        <v>2690</v>
      </c>
      <c r="AL2433">
        <f>IF(ROUND(AI2433,-3)=ROUND('Energy consumption (raw)'!AG2383,-3),1,0)</f>
        <v>1</v>
      </c>
      <c r="AM2433" s="179" t="str">
        <f>'Energy consumption (raw)'!AJ2383</f>
        <v>52. Tien Giang</v>
      </c>
      <c r="AN2433">
        <f>VLOOKUP(AM2433,Lists!$F$9:$G$71,2,FALSE)</f>
        <v>1</v>
      </c>
    </row>
    <row r="2434" spans="2:40" x14ac:dyDescent="0.25">
      <c r="B2434" s="65" t="str">
        <f t="shared" si="161"/>
        <v>Industry2282</v>
      </c>
      <c r="C2434" s="179">
        <f>'Energy consumption (raw)'!B2384</f>
        <v>2282</v>
      </c>
      <c r="D2434" s="179">
        <f>'Energy consumption (raw)'!C2384</f>
        <v>0</v>
      </c>
      <c r="E2434" s="179">
        <f>'Energy consumption (raw)'!D2384</f>
        <v>0</v>
      </c>
      <c r="F2434" s="179" t="str">
        <f>'Energy consumption (raw)'!E2384</f>
        <v>Công nghiệp</v>
      </c>
      <c r="G2434" s="179" t="str">
        <f>'Energy consumption (raw)'!F2384</f>
        <v>Sản xuất may mặc</v>
      </c>
      <c r="H2434" s="179" t="str">
        <f>'Energy consumption (raw)'!G2384</f>
        <v>Industry</v>
      </c>
      <c r="I2434" s="179" t="str">
        <f>'Energy consumption (raw)'!I2384</f>
        <v>14 Manufacture of wearing apparel</v>
      </c>
      <c r="J2434" s="179" t="str">
        <f>INDEX(Sector!$E$6:$E$46,MATCH('Energy consumption (toe)'!I2434,Sector!$B$6:$B$46,FALSE))</f>
        <v>Manufacture of wearing apparel</v>
      </c>
      <c r="K2434" s="179">
        <f>IFERROR('Energy consumption (raw)'!J2384*Lists!$H$84,)</f>
        <v>0</v>
      </c>
      <c r="L2434" s="179">
        <f>'Energy consumption (raw)'!K2384*Lists!$H$84</f>
        <v>693.80995000000007</v>
      </c>
      <c r="M2434" s="179">
        <f>'Energy consumption (raw)'!L2384*Lists!$H$84</f>
        <v>0</v>
      </c>
      <c r="N2434" s="179">
        <f>'Energy consumption (raw)'!M2384*Lists!$H$84</f>
        <v>0</v>
      </c>
      <c r="O2434" s="178">
        <f t="shared" si="162"/>
        <v>693.80995000000007</v>
      </c>
      <c r="P2434">
        <f>'Energy consumption (raw)'!N2384*Lists!$H$85</f>
        <v>0</v>
      </c>
      <c r="Q2434">
        <f>'Energy consumption (raw)'!O2384*Lists!$H$86</f>
        <v>0</v>
      </c>
      <c r="R2434">
        <f>'Energy consumption (raw)'!P2384*Lists!$H$87</f>
        <v>0</v>
      </c>
      <c r="S2434">
        <f>'Energy consumption (raw)'!Q2384*Lists!$H$88</f>
        <v>0</v>
      </c>
      <c r="T2434">
        <f>'Energy consumption (raw)'!R2384*Lists!$H$89</f>
        <v>0</v>
      </c>
      <c r="U2434">
        <f>'Energy consumption (raw)'!S2384*Lists!$H$90</f>
        <v>2.464</v>
      </c>
      <c r="V2434">
        <f>'Energy consumption (raw)'!T2384*Lists!$H$91</f>
        <v>0</v>
      </c>
      <c r="W2434">
        <f>'Energy consumption (raw)'!U2384*Lists!$H$92</f>
        <v>0</v>
      </c>
      <c r="X2434">
        <f>'Energy consumption (raw)'!V2384*Lists!$H$93</f>
        <v>0</v>
      </c>
      <c r="Y2434">
        <f>'Energy consumption (raw)'!W2384*Lists!$H$94</f>
        <v>0</v>
      </c>
      <c r="Z2434">
        <f>'Energy consumption (raw)'!X2384*Lists!$H$96*1000000</f>
        <v>0</v>
      </c>
      <c r="AA2434">
        <f>'Energy consumption (raw)'!Y2384*Lists!$H$97</f>
        <v>0</v>
      </c>
      <c r="AB2434">
        <f>'Energy consumption (raw)'!Z2384*Lists!$H$96</f>
        <v>0</v>
      </c>
      <c r="AC2434">
        <f>'Energy consumption (raw)'!AA2384*Lists!$H$98</f>
        <v>0</v>
      </c>
      <c r="AD2434">
        <f>'Energy consumption (raw)'!AB2384*Lists!$H$99</f>
        <v>474.45600000000059</v>
      </c>
      <c r="AE2434">
        <f>'Energy consumption (raw)'!AC2384*Lists!$H$101</f>
        <v>0</v>
      </c>
      <c r="AF2434">
        <f>'Energy consumption (raw)'!AD2384*Lists!$H$101</f>
        <v>0</v>
      </c>
      <c r="AG2434">
        <f>'Energy consumption (raw)'!AE2384*Lists!$H$101</f>
        <v>0</v>
      </c>
      <c r="AH2434">
        <f>'Energy consumption (raw)'!AF2384*Lists!$H$100</f>
        <v>0</v>
      </c>
      <c r="AI2434" s="167">
        <f t="shared" si="163"/>
        <v>1170.7299500000008</v>
      </c>
      <c r="AJ2434" s="179">
        <f>'Energy consumption (raw)'!AG2384</f>
        <v>1170.7299500000001</v>
      </c>
      <c r="AK2434" s="179">
        <f>'Energy consumption (raw)'!AH2384</f>
        <v>1732</v>
      </c>
      <c r="AL2434">
        <f>IF(ROUND(AI2434,-3)=ROUND('Energy consumption (raw)'!AG2384,-3),1,0)</f>
        <v>1</v>
      </c>
      <c r="AM2434" s="179" t="str">
        <f>'Energy consumption (raw)'!AJ2384</f>
        <v>52. Tien Giang</v>
      </c>
      <c r="AN2434">
        <f>VLOOKUP(AM2434,Lists!$F$9:$G$71,2,FALSE)</f>
        <v>1</v>
      </c>
    </row>
    <row r="2435" spans="2:40" x14ac:dyDescent="0.25">
      <c r="B2435" s="65" t="str">
        <f t="shared" si="161"/>
        <v>Industry2283</v>
      </c>
      <c r="C2435" s="179">
        <f>'Energy consumption (raw)'!B2385</f>
        <v>2283</v>
      </c>
      <c r="D2435" s="179">
        <f>'Energy consumption (raw)'!C2385</f>
        <v>0</v>
      </c>
      <c r="E2435" s="179">
        <f>'Energy consumption (raw)'!D2385</f>
        <v>0</v>
      </c>
      <c r="F2435" s="179" t="str">
        <f>'Energy consumption (raw)'!E2385</f>
        <v>Công nghiệp</v>
      </c>
      <c r="G2435" s="179" t="str">
        <f>'Energy consumption (raw)'!F2385</f>
        <v>Sản xuất thức ăn thủy sản</v>
      </c>
      <c r="H2435" s="179" t="str">
        <f>'Energy consumption (raw)'!G2385</f>
        <v>Industry</v>
      </c>
      <c r="I2435" s="179" t="str">
        <f>'Energy consumption (raw)'!I2385</f>
        <v>10 Manufacture of food products</v>
      </c>
      <c r="J2435" s="179" t="str">
        <f>INDEX(Sector!$E$6:$E$46,MATCH('Energy consumption (toe)'!I2435,Sector!$B$6:$B$46,FALSE))</f>
        <v>Manufacture of food products</v>
      </c>
      <c r="K2435" s="179">
        <f>IFERROR('Energy consumption (raw)'!J2385*Lists!$H$84,)</f>
        <v>0</v>
      </c>
      <c r="L2435" s="179">
        <f>'Energy consumption (raw)'!K2385*Lists!$H$84</f>
        <v>600.73619000000008</v>
      </c>
      <c r="M2435" s="179">
        <f>'Energy consumption (raw)'!L2385*Lists!$H$84</f>
        <v>0</v>
      </c>
      <c r="N2435" s="179">
        <f>'Energy consumption (raw)'!M2385*Lists!$H$84</f>
        <v>0</v>
      </c>
      <c r="O2435" s="178">
        <f t="shared" si="162"/>
        <v>600.73619000000008</v>
      </c>
      <c r="P2435">
        <f>'Energy consumption (raw)'!N2385*Lists!$H$85</f>
        <v>0</v>
      </c>
      <c r="Q2435">
        <f>'Energy consumption (raw)'!O2385*Lists!$H$86</f>
        <v>0</v>
      </c>
      <c r="R2435">
        <f>'Energy consumption (raw)'!P2385*Lists!$H$87</f>
        <v>0</v>
      </c>
      <c r="S2435">
        <f>'Energy consumption (raw)'!Q2385*Lists!$H$88</f>
        <v>0</v>
      </c>
      <c r="T2435">
        <f>'Energy consumption (raw)'!R2385*Lists!$H$89</f>
        <v>0</v>
      </c>
      <c r="U2435">
        <f>'Energy consumption (raw)'!S2385*Lists!$H$90</f>
        <v>0</v>
      </c>
      <c r="V2435">
        <f>'Energy consumption (raw)'!T2385*Lists!$H$91</f>
        <v>0</v>
      </c>
      <c r="W2435">
        <f>'Energy consumption (raw)'!U2385*Lists!$H$92</f>
        <v>0</v>
      </c>
      <c r="X2435">
        <f>'Energy consumption (raw)'!V2385*Lists!$H$93</f>
        <v>0</v>
      </c>
      <c r="Y2435">
        <f>'Energy consumption (raw)'!W2385*Lists!$H$94</f>
        <v>0</v>
      </c>
      <c r="Z2435">
        <f>'Energy consumption (raw)'!X2385*Lists!$H$96*1000000</f>
        <v>0</v>
      </c>
      <c r="AA2435">
        <f>'Energy consumption (raw)'!Y2385*Lists!$H$97</f>
        <v>0</v>
      </c>
      <c r="AB2435">
        <f>'Energy consumption (raw)'!Z2385*Lists!$H$96</f>
        <v>0</v>
      </c>
      <c r="AC2435">
        <f>'Energy consumption (raw)'!AA2385*Lists!$H$98</f>
        <v>0</v>
      </c>
      <c r="AD2435">
        <f>'Energy consumption (raw)'!AB2385*Lists!$H$99</f>
        <v>2105.5850000000023</v>
      </c>
      <c r="AE2435">
        <f>'Energy consumption (raw)'!AC2385*Lists!$H$101</f>
        <v>0</v>
      </c>
      <c r="AF2435">
        <f>'Energy consumption (raw)'!AD2385*Lists!$H$101</f>
        <v>0</v>
      </c>
      <c r="AG2435">
        <f>'Energy consumption (raw)'!AE2385*Lists!$H$101</f>
        <v>0</v>
      </c>
      <c r="AH2435">
        <f>'Energy consumption (raw)'!AF2385*Lists!$H$100</f>
        <v>0</v>
      </c>
      <c r="AI2435" s="167">
        <f t="shared" si="163"/>
        <v>2706.3211900000024</v>
      </c>
      <c r="AJ2435" s="179">
        <f>'Energy consumption (raw)'!AG2385</f>
        <v>2706.3211900000001</v>
      </c>
      <c r="AK2435" s="179">
        <f>'Energy consumption (raw)'!AH2385</f>
        <v>5425</v>
      </c>
      <c r="AL2435">
        <f>IF(ROUND(AI2435,-3)=ROUND('Energy consumption (raw)'!AG2385,-3),1,0)</f>
        <v>1</v>
      </c>
      <c r="AM2435" s="179" t="str">
        <f>'Energy consumption (raw)'!AJ2385</f>
        <v>52. Tien Giang</v>
      </c>
      <c r="AN2435">
        <f>VLOOKUP(AM2435,Lists!$F$9:$G$71,2,FALSE)</f>
        <v>1</v>
      </c>
    </row>
    <row r="2436" spans="2:40" x14ac:dyDescent="0.25">
      <c r="B2436" s="65" t="str">
        <f t="shared" si="161"/>
        <v>Industry2284</v>
      </c>
      <c r="C2436" s="179">
        <f>'Energy consumption (raw)'!B2386</f>
        <v>2284</v>
      </c>
      <c r="D2436" s="179">
        <f>'Energy consumption (raw)'!C2386</f>
        <v>0</v>
      </c>
      <c r="E2436" s="179">
        <f>'Energy consumption (raw)'!D2386</f>
        <v>0</v>
      </c>
      <c r="F2436" s="179" t="str">
        <f>'Energy consumption (raw)'!E2386</f>
        <v>Công nghiệp</v>
      </c>
      <c r="G2436" s="179" t="str">
        <f>'Energy consumption (raw)'!F2386</f>
        <v>Dệt may</v>
      </c>
      <c r="H2436" s="179" t="str">
        <f>'Energy consumption (raw)'!G2386</f>
        <v>Industry</v>
      </c>
      <c r="I2436" s="179" t="str">
        <f>'Energy consumption (raw)'!I2386</f>
        <v>13 Manufacture of textiles</v>
      </c>
      <c r="J2436" s="179" t="str">
        <f>INDEX(Sector!$E$6:$E$46,MATCH('Energy consumption (toe)'!I2436,Sector!$B$6:$B$46,FALSE))</f>
        <v>Manufacture of textiles</v>
      </c>
      <c r="K2436" s="179">
        <f>IFERROR('Energy consumption (raw)'!J2386*Lists!$H$84,)</f>
        <v>0</v>
      </c>
      <c r="L2436" s="179">
        <f>'Energy consumption (raw)'!K2386*Lists!$H$84</f>
        <v>8976.808309</v>
      </c>
      <c r="M2436" s="179">
        <f>'Energy consumption (raw)'!L2386*Lists!$H$84</f>
        <v>0</v>
      </c>
      <c r="N2436" s="179">
        <f>'Energy consumption (raw)'!M2386*Lists!$H$84</f>
        <v>0</v>
      </c>
      <c r="O2436" s="178">
        <f t="shared" si="162"/>
        <v>8976.808309</v>
      </c>
      <c r="P2436">
        <f>'Energy consumption (raw)'!N2386*Lists!$H$85</f>
        <v>0</v>
      </c>
      <c r="Q2436">
        <f>'Energy consumption (raw)'!O2386*Lists!$H$86</f>
        <v>0</v>
      </c>
      <c r="R2436">
        <f>'Energy consumption (raw)'!P2386*Lists!$H$87</f>
        <v>0</v>
      </c>
      <c r="S2436">
        <f>'Energy consumption (raw)'!Q2386*Lists!$H$88</f>
        <v>0</v>
      </c>
      <c r="T2436">
        <f>'Energy consumption (raw)'!R2386*Lists!$H$89</f>
        <v>0</v>
      </c>
      <c r="U2436">
        <f>'Energy consumption (raw)'!S2386*Lists!$H$90</f>
        <v>0</v>
      </c>
      <c r="V2436">
        <f>'Energy consumption (raw)'!T2386*Lists!$H$91</f>
        <v>0</v>
      </c>
      <c r="W2436">
        <f>'Energy consumption (raw)'!U2386*Lists!$H$92</f>
        <v>0</v>
      </c>
      <c r="X2436">
        <f>'Energy consumption (raw)'!V2386*Lists!$H$93</f>
        <v>0</v>
      </c>
      <c r="Y2436">
        <f>'Energy consumption (raw)'!W2386*Lists!$H$94</f>
        <v>0</v>
      </c>
      <c r="Z2436">
        <f>'Energy consumption (raw)'!X2386*Lists!$H$96*1000000</f>
        <v>0</v>
      </c>
      <c r="AA2436">
        <f>'Energy consumption (raw)'!Y2386*Lists!$H$97</f>
        <v>0</v>
      </c>
      <c r="AB2436">
        <f>'Energy consumption (raw)'!Z2386*Lists!$H$96</f>
        <v>0</v>
      </c>
      <c r="AC2436">
        <f>'Energy consumption (raw)'!AA2386*Lists!$H$98</f>
        <v>0</v>
      </c>
      <c r="AD2436">
        <f>'Energy consumption (raw)'!AB2386*Lists!$H$99</f>
        <v>0</v>
      </c>
      <c r="AE2436">
        <f>'Energy consumption (raw)'!AC2386*Lists!$H$101</f>
        <v>0</v>
      </c>
      <c r="AF2436">
        <f>'Energy consumption (raw)'!AD2386*Lists!$H$101</f>
        <v>0</v>
      </c>
      <c r="AG2436">
        <f>'Energy consumption (raw)'!AE2386*Lists!$H$101</f>
        <v>0</v>
      </c>
      <c r="AH2436">
        <f>'Energy consumption (raw)'!AF2386*Lists!$H$100</f>
        <v>0</v>
      </c>
      <c r="AI2436" s="167">
        <f t="shared" si="163"/>
        <v>8976.808309</v>
      </c>
      <c r="AJ2436" s="179">
        <f>'Energy consumption (raw)'!AG2386</f>
        <v>8976.808309</v>
      </c>
      <c r="AK2436" s="179">
        <f>'Energy consumption (raw)'!AH2386</f>
        <v>9050</v>
      </c>
      <c r="AL2436">
        <f>IF(ROUND(AI2436,-3)=ROUND('Energy consumption (raw)'!AG2386,-3),1,0)</f>
        <v>1</v>
      </c>
      <c r="AM2436" s="179" t="str">
        <f>'Energy consumption (raw)'!AJ2386</f>
        <v>52. Tien Giang</v>
      </c>
      <c r="AN2436">
        <f>VLOOKUP(AM2436,Lists!$F$9:$G$71,2,FALSE)</f>
        <v>1</v>
      </c>
    </row>
    <row r="2437" spans="2:40" x14ac:dyDescent="0.25">
      <c r="B2437" s="65" t="str">
        <f t="shared" si="161"/>
        <v>Industry2285</v>
      </c>
      <c r="C2437" s="179">
        <f>'Energy consumption (raw)'!B2387</f>
        <v>2285</v>
      </c>
      <c r="D2437" s="179">
        <f>'Energy consumption (raw)'!C2387</f>
        <v>0</v>
      </c>
      <c r="E2437" s="179">
        <f>'Energy consumption (raw)'!D2387</f>
        <v>0</v>
      </c>
      <c r="F2437" s="179" t="str">
        <f>'Energy consumption (raw)'!E2387</f>
        <v>Công nghiệp</v>
      </c>
      <c r="G2437" s="179" t="str">
        <f>'Energy consumption (raw)'!F2387</f>
        <v>Sản xuất vật liệu xây dựng từ đất sét</v>
      </c>
      <c r="H2437" s="179" t="str">
        <f>'Energy consumption (raw)'!G2387</f>
        <v>Industry</v>
      </c>
      <c r="I2437" s="179" t="str">
        <f>'Energy consumption (raw)'!I2387</f>
        <v>23 Manufacture of other non-metallic mineral products</v>
      </c>
      <c r="J2437" s="179" t="str">
        <f>INDEX(Sector!$E$6:$E$46,MATCH('Energy consumption (toe)'!I2437,Sector!$B$6:$B$46,FALSE))</f>
        <v>Manufacture of other non-metallic mineral products</v>
      </c>
      <c r="K2437" s="179">
        <f>IFERROR('Energy consumption (raw)'!J2387*Lists!$H$84,)</f>
        <v>0</v>
      </c>
      <c r="L2437" s="179">
        <f>'Energy consumption (raw)'!K2387*Lists!$H$84</f>
        <v>521.19454000000007</v>
      </c>
      <c r="M2437" s="179">
        <f>'Energy consumption (raw)'!L2387*Lists!$H$84</f>
        <v>0</v>
      </c>
      <c r="N2437" s="179">
        <f>'Energy consumption (raw)'!M2387*Lists!$H$84</f>
        <v>0</v>
      </c>
      <c r="O2437" s="178">
        <f t="shared" si="162"/>
        <v>521.19454000000007</v>
      </c>
      <c r="P2437">
        <f>'Energy consumption (raw)'!N2387*Lists!$H$85</f>
        <v>808.5</v>
      </c>
      <c r="Q2437">
        <f>'Energy consumption (raw)'!O2387*Lists!$H$86</f>
        <v>0</v>
      </c>
      <c r="R2437">
        <f>'Energy consumption (raw)'!P2387*Lists!$H$87</f>
        <v>0</v>
      </c>
      <c r="S2437">
        <f>'Energy consumption (raw)'!Q2387*Lists!$H$88</f>
        <v>3433</v>
      </c>
      <c r="T2437">
        <f>'Energy consumption (raw)'!R2387*Lists!$H$89</f>
        <v>0</v>
      </c>
      <c r="U2437">
        <f>'Energy consumption (raw)'!S2387*Lists!$H$90</f>
        <v>125.84</v>
      </c>
      <c r="V2437">
        <f>'Energy consumption (raw)'!T2387*Lists!$H$91</f>
        <v>0</v>
      </c>
      <c r="W2437">
        <f>'Energy consumption (raw)'!U2387*Lists!$H$92</f>
        <v>1.88</v>
      </c>
      <c r="X2437">
        <f>'Energy consumption (raw)'!V2387*Lists!$H$93</f>
        <v>0</v>
      </c>
      <c r="Y2437">
        <f>'Energy consumption (raw)'!W2387*Lists!$H$94</f>
        <v>0.83</v>
      </c>
      <c r="Z2437">
        <f>'Energy consumption (raw)'!X2387*Lists!$H$96*1000000</f>
        <v>0</v>
      </c>
      <c r="AA2437">
        <f>'Energy consumption (raw)'!Y2387*Lists!$H$97</f>
        <v>0</v>
      </c>
      <c r="AB2437">
        <f>'Energy consumption (raw)'!Z2387*Lists!$H$96</f>
        <v>0</v>
      </c>
      <c r="AC2437">
        <f>'Energy consumption (raw)'!AA2387*Lists!$H$98</f>
        <v>0</v>
      </c>
      <c r="AD2437">
        <f>'Energy consumption (raw)'!AB2387*Lists!$H$99</f>
        <v>846.71000000000106</v>
      </c>
      <c r="AE2437">
        <f>'Energy consumption (raw)'!AC2387*Lists!$H$101</f>
        <v>0</v>
      </c>
      <c r="AF2437">
        <f>'Energy consumption (raw)'!AD2387*Lists!$H$101</f>
        <v>0</v>
      </c>
      <c r="AG2437">
        <f>'Energy consumption (raw)'!AE2387*Lists!$H$101</f>
        <v>0</v>
      </c>
      <c r="AH2437">
        <f>'Energy consumption (raw)'!AF2387*Lists!$H$100</f>
        <v>0</v>
      </c>
      <c r="AI2437" s="167">
        <f t="shared" si="163"/>
        <v>5737.9545400000015</v>
      </c>
      <c r="AJ2437" s="179">
        <f>'Energy consumption (raw)'!AG2387</f>
        <v>5737.9545400000006</v>
      </c>
      <c r="AK2437" s="179">
        <f>'Energy consumption (raw)'!AH2387</f>
        <v>8253</v>
      </c>
      <c r="AL2437">
        <f>IF(ROUND(AI2437,-3)=ROUND('Energy consumption (raw)'!AG2387,-3),1,0)</f>
        <v>1</v>
      </c>
      <c r="AM2437" s="179" t="str">
        <f>'Energy consumption (raw)'!AJ2387</f>
        <v>52. Tien Giang</v>
      </c>
      <c r="AN2437">
        <f>VLOOKUP(AM2437,Lists!$F$9:$G$71,2,FALSE)</f>
        <v>1</v>
      </c>
    </row>
    <row r="2438" spans="2:40" x14ac:dyDescent="0.25">
      <c r="B2438" s="65" t="str">
        <f t="shared" si="161"/>
        <v>Industry2286</v>
      </c>
      <c r="C2438" s="179">
        <f>'Energy consumption (raw)'!B2388</f>
        <v>2286</v>
      </c>
      <c r="D2438" s="179">
        <f>'Energy consumption (raw)'!C2388</f>
        <v>0</v>
      </c>
      <c r="E2438" s="179">
        <f>'Energy consumption (raw)'!D2388</f>
        <v>0</v>
      </c>
      <c r="F2438" s="179" t="str">
        <f>'Energy consumption (raw)'!E2388</f>
        <v>Công nghiệp</v>
      </c>
      <c r="G2438" s="179" t="str">
        <f>'Energy consumption (raw)'!F2388</f>
        <v>Sản xuất và gia công các loại giày dép</v>
      </c>
      <c r="H2438" s="179" t="str">
        <f>'Energy consumption (raw)'!G2388</f>
        <v>Industry</v>
      </c>
      <c r="I2438" s="179" t="str">
        <f>'Energy consumption (raw)'!I2388</f>
        <v>14 Manufacture of wearing apparel</v>
      </c>
      <c r="J2438" s="179" t="str">
        <f>INDEX(Sector!$E$6:$E$46,MATCH('Energy consumption (toe)'!I2438,Sector!$B$6:$B$46,FALSE))</f>
        <v>Manufacture of wearing apparel</v>
      </c>
      <c r="K2438" s="179">
        <f>IFERROR('Energy consumption (raw)'!J2388*Lists!$H$84,)</f>
        <v>1214.68046</v>
      </c>
      <c r="L2438" s="179">
        <f>'Energy consumption (raw)'!K2388*Lists!$H$84</f>
        <v>1214.68046</v>
      </c>
      <c r="M2438" s="179">
        <f>'Energy consumption (raw)'!L2388*Lists!$H$84</f>
        <v>0</v>
      </c>
      <c r="N2438" s="179">
        <f>'Energy consumption (raw)'!M2388*Lists!$H$84</f>
        <v>0</v>
      </c>
      <c r="O2438" s="178">
        <f t="shared" si="162"/>
        <v>1214.68046</v>
      </c>
      <c r="P2438">
        <f>'Energy consumption (raw)'!N2388*Lists!$H$85</f>
        <v>0</v>
      </c>
      <c r="Q2438">
        <f>'Energy consumption (raw)'!O2388*Lists!$H$86</f>
        <v>0</v>
      </c>
      <c r="R2438">
        <f>'Energy consumption (raw)'!P2388*Lists!$H$87</f>
        <v>0</v>
      </c>
      <c r="S2438">
        <f>'Energy consumption (raw)'!Q2388*Lists!$H$88</f>
        <v>0</v>
      </c>
      <c r="T2438">
        <f>'Energy consumption (raw)'!R2388*Lists!$H$89</f>
        <v>0</v>
      </c>
      <c r="U2438">
        <f>'Energy consumption (raw)'!S2388*Lists!$H$90</f>
        <v>3.7840000000000003</v>
      </c>
      <c r="V2438">
        <f>'Energy consumption (raw)'!T2388*Lists!$H$91</f>
        <v>0</v>
      </c>
      <c r="W2438">
        <f>'Energy consumption (raw)'!U2388*Lists!$H$92</f>
        <v>0</v>
      </c>
      <c r="X2438">
        <f>'Energy consumption (raw)'!V2388*Lists!$H$93</f>
        <v>0</v>
      </c>
      <c r="Y2438">
        <f>'Energy consumption (raw)'!W2388*Lists!$H$94</f>
        <v>0</v>
      </c>
      <c r="Z2438">
        <f>'Energy consumption (raw)'!X2388*Lists!$H$96*1000000</f>
        <v>0</v>
      </c>
      <c r="AA2438">
        <f>'Energy consumption (raw)'!Y2388*Lists!$H$97</f>
        <v>0</v>
      </c>
      <c r="AB2438">
        <f>'Energy consumption (raw)'!Z2388*Lists!$H$96</f>
        <v>0</v>
      </c>
      <c r="AC2438">
        <f>'Energy consumption (raw)'!AA2388*Lists!$H$98</f>
        <v>0</v>
      </c>
      <c r="AD2438">
        <f>'Energy consumption (raw)'!AB2388*Lists!$H$99</f>
        <v>0</v>
      </c>
      <c r="AE2438">
        <f>'Energy consumption (raw)'!AC2388*Lists!$H$101</f>
        <v>0</v>
      </c>
      <c r="AF2438">
        <f>'Energy consumption (raw)'!AD2388*Lists!$H$101</f>
        <v>0</v>
      </c>
      <c r="AG2438">
        <f>'Energy consumption (raw)'!AE2388*Lists!$H$101</f>
        <v>0</v>
      </c>
      <c r="AH2438">
        <f>'Energy consumption (raw)'!AF2388*Lists!$H$100</f>
        <v>0</v>
      </c>
      <c r="AI2438" s="167">
        <f t="shared" si="163"/>
        <v>1218.4644600000001</v>
      </c>
      <c r="AJ2438" s="179">
        <f>'Energy consumption (raw)'!AG2388</f>
        <v>1218.4644600000001</v>
      </c>
      <c r="AK2438" s="179">
        <f>'Energy consumption (raw)'!AH2388</f>
        <v>1222</v>
      </c>
      <c r="AL2438">
        <f>IF(ROUND(AI2438,-3)=ROUND('Energy consumption (raw)'!AG2388,-3),1,0)</f>
        <v>1</v>
      </c>
      <c r="AM2438" s="179" t="str">
        <f>'Energy consumption (raw)'!AJ2388</f>
        <v>52. Tien Giang</v>
      </c>
      <c r="AN2438">
        <f>VLOOKUP(AM2438,Lists!$F$9:$G$71,2,FALSE)</f>
        <v>1</v>
      </c>
    </row>
    <row r="2439" spans="2:40" x14ac:dyDescent="0.25">
      <c r="B2439" s="65" t="str">
        <f t="shared" si="161"/>
        <v>Industry2287</v>
      </c>
      <c r="C2439" s="179">
        <f>'Energy consumption (raw)'!B2389</f>
        <v>2287</v>
      </c>
      <c r="D2439" s="179">
        <f>'Energy consumption (raw)'!C2389</f>
        <v>0</v>
      </c>
      <c r="E2439" s="179">
        <f>'Energy consumption (raw)'!D2389</f>
        <v>0</v>
      </c>
      <c r="F2439" s="179" t="str">
        <f>'Energy consumption (raw)'!E2389</f>
        <v>Công nghiệp</v>
      </c>
      <c r="G2439" s="179" t="str">
        <f>'Energy consumption (raw)'!F2389</f>
        <v>Xay xát và sản xuất bột</v>
      </c>
      <c r="H2439" s="179" t="str">
        <f>'Energy consumption (raw)'!G2389</f>
        <v>Industry</v>
      </c>
      <c r="I2439" s="179" t="str">
        <f>'Energy consumption (raw)'!I2389</f>
        <v>10 Manufacture of food products</v>
      </c>
      <c r="J2439" s="179" t="str">
        <f>INDEX(Sector!$E$6:$E$46,MATCH('Energy consumption (toe)'!I2439,Sector!$B$6:$B$46,FALSE))</f>
        <v>Manufacture of food products</v>
      </c>
      <c r="K2439" s="179">
        <f>IFERROR('Energy consumption (raw)'!J2389*Lists!$H$84,)</f>
        <v>0</v>
      </c>
      <c r="L2439" s="179">
        <f>'Energy consumption (raw)'!K2389*Lists!$H$84</f>
        <v>1547.6752900000001</v>
      </c>
      <c r="M2439" s="179">
        <f>'Energy consumption (raw)'!L2389*Lists!$H$84</f>
        <v>0</v>
      </c>
      <c r="N2439" s="179">
        <f>'Energy consumption (raw)'!M2389*Lists!$H$84</f>
        <v>0</v>
      </c>
      <c r="O2439" s="178">
        <f t="shared" si="162"/>
        <v>1547.6752900000001</v>
      </c>
      <c r="P2439">
        <f>'Energy consumption (raw)'!N2389*Lists!$H$85</f>
        <v>0</v>
      </c>
      <c r="Q2439">
        <f>'Energy consumption (raw)'!O2389*Lists!$H$86</f>
        <v>0</v>
      </c>
      <c r="R2439">
        <f>'Energy consumption (raw)'!P2389*Lists!$H$87</f>
        <v>0</v>
      </c>
      <c r="S2439">
        <f>'Energy consumption (raw)'!Q2389*Lists!$H$88</f>
        <v>0</v>
      </c>
      <c r="T2439">
        <f>'Energy consumption (raw)'!R2389*Lists!$H$89</f>
        <v>0</v>
      </c>
      <c r="U2439">
        <f>'Energy consumption (raw)'!S2389*Lists!$H$90</f>
        <v>0</v>
      </c>
      <c r="V2439">
        <f>'Energy consumption (raw)'!T2389*Lists!$H$91</f>
        <v>0</v>
      </c>
      <c r="W2439">
        <f>'Energy consumption (raw)'!U2389*Lists!$H$92</f>
        <v>0</v>
      </c>
      <c r="X2439">
        <f>'Energy consumption (raw)'!V2389*Lists!$H$93</f>
        <v>0</v>
      </c>
      <c r="Y2439">
        <f>'Energy consumption (raw)'!W2389*Lists!$H$94</f>
        <v>0</v>
      </c>
      <c r="Z2439">
        <f>'Energy consumption (raw)'!X2389*Lists!$H$96*1000000</f>
        <v>0</v>
      </c>
      <c r="AA2439">
        <f>'Energy consumption (raw)'!Y2389*Lists!$H$97</f>
        <v>0</v>
      </c>
      <c r="AB2439">
        <f>'Energy consumption (raw)'!Z2389*Lists!$H$96</f>
        <v>0</v>
      </c>
      <c r="AC2439">
        <f>'Energy consumption (raw)'!AA2389*Lists!$H$98</f>
        <v>0</v>
      </c>
      <c r="AD2439">
        <f>'Energy consumption (raw)'!AB2389*Lists!$H$99</f>
        <v>0</v>
      </c>
      <c r="AE2439">
        <f>'Energy consumption (raw)'!AC2389*Lists!$H$101</f>
        <v>0</v>
      </c>
      <c r="AF2439">
        <f>'Energy consumption (raw)'!AD2389*Lists!$H$101</f>
        <v>0</v>
      </c>
      <c r="AG2439">
        <f>'Energy consumption (raw)'!AE2389*Lists!$H$101</f>
        <v>0</v>
      </c>
      <c r="AH2439">
        <f>'Energy consumption (raw)'!AF2389*Lists!$H$100</f>
        <v>0</v>
      </c>
      <c r="AI2439" s="167">
        <f t="shared" si="163"/>
        <v>1547.6752900000001</v>
      </c>
      <c r="AJ2439" s="179">
        <f>'Energy consumption (raw)'!AG2389</f>
        <v>1547.6752900000001</v>
      </c>
      <c r="AK2439" s="179">
        <f>'Energy consumption (raw)'!AH2389</f>
        <v>1807</v>
      </c>
      <c r="AL2439">
        <f>IF(ROUND(AI2439,-3)=ROUND('Energy consumption (raw)'!AG2389,-3),1,0)</f>
        <v>1</v>
      </c>
      <c r="AM2439" s="179" t="str">
        <f>'Energy consumption (raw)'!AJ2389</f>
        <v>52. Tien Giang</v>
      </c>
      <c r="AN2439">
        <f>VLOOKUP(AM2439,Lists!$F$9:$G$71,2,FALSE)</f>
        <v>1</v>
      </c>
    </row>
    <row r="2440" spans="2:40" x14ac:dyDescent="0.25">
      <c r="B2440" s="65" t="str">
        <f t="shared" si="161"/>
        <v>Industry2288</v>
      </c>
      <c r="C2440" s="179">
        <f>'Energy consumption (raw)'!B2390</f>
        <v>2288</v>
      </c>
      <c r="D2440" s="179">
        <f>'Energy consumption (raw)'!C2390</f>
        <v>0</v>
      </c>
      <c r="E2440" s="179">
        <f>'Energy consumption (raw)'!D2390</f>
        <v>0</v>
      </c>
      <c r="F2440" s="179" t="str">
        <f>'Energy consumption (raw)'!E2390</f>
        <v>Công nghiệp</v>
      </c>
      <c r="G2440" s="179" t="str">
        <f>'Energy consumption (raw)'!F2390</f>
        <v>Sản xuất thức ăn chăn nuôi gia súc, gia cầm</v>
      </c>
      <c r="H2440" s="179" t="str">
        <f>'Energy consumption (raw)'!G2390</f>
        <v>Industry</v>
      </c>
      <c r="I2440" s="179" t="str">
        <f>'Energy consumption (raw)'!I2390</f>
        <v>10 Manufacture of food products</v>
      </c>
      <c r="J2440" s="179" t="str">
        <f>INDEX(Sector!$E$6:$E$46,MATCH('Energy consumption (toe)'!I2440,Sector!$B$6:$B$46,FALSE))</f>
        <v>Manufacture of food products</v>
      </c>
      <c r="K2440" s="179">
        <f>IFERROR('Energy consumption (raw)'!J2390*Lists!$H$84,)</f>
        <v>0</v>
      </c>
      <c r="L2440" s="179">
        <f>'Energy consumption (raw)'!K2390*Lists!$H$84</f>
        <v>1679.4166300000002</v>
      </c>
      <c r="M2440" s="179">
        <f>'Energy consumption (raw)'!L2390*Lists!$H$84</f>
        <v>0</v>
      </c>
      <c r="N2440" s="179">
        <f>'Energy consumption (raw)'!M2390*Lists!$H$84</f>
        <v>0</v>
      </c>
      <c r="O2440" s="178">
        <f t="shared" si="162"/>
        <v>1679.4166300000002</v>
      </c>
      <c r="P2440">
        <f>'Energy consumption (raw)'!N2390*Lists!$H$85</f>
        <v>4126.5</v>
      </c>
      <c r="Q2440">
        <f>'Energy consumption (raw)'!O2390*Lists!$H$86</f>
        <v>0</v>
      </c>
      <c r="R2440">
        <f>'Energy consumption (raw)'!P2390*Lists!$H$87</f>
        <v>0</v>
      </c>
      <c r="S2440">
        <f>'Energy consumption (raw)'!Q2390*Lists!$H$88</f>
        <v>0</v>
      </c>
      <c r="T2440">
        <f>'Energy consumption (raw)'!R2390*Lists!$H$89</f>
        <v>0</v>
      </c>
      <c r="U2440">
        <f>'Energy consumption (raw)'!S2390*Lists!$H$90</f>
        <v>211.20000000000002</v>
      </c>
      <c r="V2440">
        <f>'Energy consumption (raw)'!T2390*Lists!$H$91</f>
        <v>0</v>
      </c>
      <c r="W2440">
        <f>'Energy consumption (raw)'!U2390*Lists!$H$92</f>
        <v>0</v>
      </c>
      <c r="X2440">
        <f>'Energy consumption (raw)'!V2390*Lists!$H$93</f>
        <v>0</v>
      </c>
      <c r="Y2440">
        <f>'Energy consumption (raw)'!W2390*Lists!$H$94</f>
        <v>0</v>
      </c>
      <c r="Z2440">
        <f>'Energy consumption (raw)'!X2390*Lists!$H$96*1000000</f>
        <v>0</v>
      </c>
      <c r="AA2440">
        <f>'Energy consumption (raw)'!Y2390*Lists!$H$97</f>
        <v>0</v>
      </c>
      <c r="AB2440">
        <f>'Energy consumption (raw)'!Z2390*Lists!$H$96</f>
        <v>0</v>
      </c>
      <c r="AC2440">
        <f>'Energy consumption (raw)'!AA2390*Lists!$H$98</f>
        <v>0</v>
      </c>
      <c r="AD2440">
        <f>'Energy consumption (raw)'!AB2390*Lists!$H$99</f>
        <v>0</v>
      </c>
      <c r="AE2440">
        <f>'Energy consumption (raw)'!AC2390*Lists!$H$101</f>
        <v>0</v>
      </c>
      <c r="AF2440">
        <f>'Energy consumption (raw)'!AD2390*Lists!$H$101</f>
        <v>0</v>
      </c>
      <c r="AG2440">
        <f>'Energy consumption (raw)'!AE2390*Lists!$H$101</f>
        <v>0</v>
      </c>
      <c r="AH2440">
        <f>'Energy consumption (raw)'!AF2390*Lists!$H$100</f>
        <v>0</v>
      </c>
      <c r="AI2440" s="167">
        <f t="shared" si="163"/>
        <v>6017.1166299999995</v>
      </c>
      <c r="AJ2440" s="179">
        <f>'Energy consumption (raw)'!AG2390</f>
        <v>6017.1166299999995</v>
      </c>
      <c r="AK2440" s="179">
        <f>'Energy consumption (raw)'!AH2390</f>
        <v>1573</v>
      </c>
      <c r="AL2440">
        <f>IF(ROUND(AI2440,-3)=ROUND('Energy consumption (raw)'!AG2390,-3),1,0)</f>
        <v>1</v>
      </c>
      <c r="AM2440" s="179" t="str">
        <f>'Energy consumption (raw)'!AJ2390</f>
        <v>52. Tien Giang</v>
      </c>
      <c r="AN2440">
        <f>VLOOKUP(AM2440,Lists!$F$9:$G$71,2,FALSE)</f>
        <v>1</v>
      </c>
    </row>
    <row r="2441" spans="2:40" x14ac:dyDescent="0.25">
      <c r="B2441" s="65" t="str">
        <f t="shared" si="161"/>
        <v>Industry2289</v>
      </c>
      <c r="C2441" s="179">
        <f>'Energy consumption (raw)'!B2391</f>
        <v>2289</v>
      </c>
      <c r="D2441" s="179">
        <f>'Energy consumption (raw)'!C2391</f>
        <v>0</v>
      </c>
      <c r="E2441" s="179">
        <f>'Energy consumption (raw)'!D2391</f>
        <v>0</v>
      </c>
      <c r="F2441" s="179" t="str">
        <f>'Energy consumption (raw)'!E2391</f>
        <v>Công nghiệp</v>
      </c>
      <c r="G2441" s="179" t="str">
        <f>'Energy consumption (raw)'!F2391</f>
        <v>Sản xuất giày dép</v>
      </c>
      <c r="H2441" s="179" t="str">
        <f>'Energy consumption (raw)'!G2391</f>
        <v>Industry</v>
      </c>
      <c r="I2441" s="179" t="str">
        <f>'Energy consumption (raw)'!I2391</f>
        <v>14 Manufacture of wearing apparel</v>
      </c>
      <c r="J2441" s="179" t="str">
        <f>INDEX(Sector!$E$6:$E$46,MATCH('Energy consumption (toe)'!I2441,Sector!$B$6:$B$46,FALSE))</f>
        <v>Manufacture of wearing apparel</v>
      </c>
      <c r="K2441" s="179">
        <f>IFERROR('Energy consumption (raw)'!J2391*Lists!$H$84,)</f>
        <v>0</v>
      </c>
      <c r="L2441" s="179">
        <f>'Energy consumption (raw)'!K2391*Lists!$H$84</f>
        <v>2155.8083134000003</v>
      </c>
      <c r="M2441" s="179">
        <f>'Energy consumption (raw)'!L2391*Lists!$H$84</f>
        <v>0</v>
      </c>
      <c r="N2441" s="179">
        <f>'Energy consumption (raw)'!M2391*Lists!$H$84</f>
        <v>0</v>
      </c>
      <c r="O2441" s="178">
        <f t="shared" si="162"/>
        <v>2155.8083134000003</v>
      </c>
      <c r="P2441">
        <f>'Energy consumption (raw)'!N2391*Lists!$H$85</f>
        <v>0</v>
      </c>
      <c r="Q2441">
        <f>'Energy consumption (raw)'!O2391*Lists!$H$86</f>
        <v>0</v>
      </c>
      <c r="R2441">
        <f>'Energy consumption (raw)'!P2391*Lists!$H$87</f>
        <v>0</v>
      </c>
      <c r="S2441">
        <f>'Energy consumption (raw)'!Q2391*Lists!$H$88</f>
        <v>0</v>
      </c>
      <c r="T2441">
        <f>'Energy consumption (raw)'!R2391*Lists!$H$89</f>
        <v>0</v>
      </c>
      <c r="U2441">
        <f>'Energy consumption (raw)'!S2391*Lists!$H$90</f>
        <v>2.64</v>
      </c>
      <c r="V2441">
        <f>'Energy consumption (raw)'!T2391*Lists!$H$91</f>
        <v>0</v>
      </c>
      <c r="W2441">
        <f>'Energy consumption (raw)'!U2391*Lists!$H$92</f>
        <v>0</v>
      </c>
      <c r="X2441">
        <f>'Energy consumption (raw)'!V2391*Lists!$H$93</f>
        <v>0</v>
      </c>
      <c r="Y2441">
        <f>'Energy consumption (raw)'!W2391*Lists!$H$94</f>
        <v>0</v>
      </c>
      <c r="Z2441">
        <f>'Energy consumption (raw)'!X2391*Lists!$H$96*1000000</f>
        <v>0</v>
      </c>
      <c r="AA2441">
        <f>'Energy consumption (raw)'!Y2391*Lists!$H$97</f>
        <v>0</v>
      </c>
      <c r="AB2441">
        <f>'Energy consumption (raw)'!Z2391*Lists!$H$96</f>
        <v>0</v>
      </c>
      <c r="AC2441">
        <f>'Energy consumption (raw)'!AA2391*Lists!$H$98</f>
        <v>0</v>
      </c>
      <c r="AD2441">
        <f>'Energy consumption (raw)'!AB2391*Lists!$H$99</f>
        <v>0</v>
      </c>
      <c r="AE2441">
        <f>'Energy consumption (raw)'!AC2391*Lists!$H$101</f>
        <v>0</v>
      </c>
      <c r="AF2441">
        <f>'Energy consumption (raw)'!AD2391*Lists!$H$101</f>
        <v>0</v>
      </c>
      <c r="AG2441">
        <f>'Energy consumption (raw)'!AE2391*Lists!$H$101</f>
        <v>0</v>
      </c>
      <c r="AH2441">
        <f>'Energy consumption (raw)'!AF2391*Lists!$H$100</f>
        <v>0</v>
      </c>
      <c r="AI2441" s="167">
        <f t="shared" si="163"/>
        <v>2158.4483134000002</v>
      </c>
      <c r="AJ2441" s="179">
        <f>'Energy consumption (raw)'!AG2391</f>
        <v>2158.4483134000002</v>
      </c>
      <c r="AK2441" s="179">
        <f>'Energy consumption (raw)'!AH2391</f>
        <v>2110</v>
      </c>
      <c r="AL2441">
        <f>IF(ROUND(AI2441,-3)=ROUND('Energy consumption (raw)'!AG2391,-3),1,0)</f>
        <v>1</v>
      </c>
      <c r="AM2441" s="179" t="str">
        <f>'Energy consumption (raw)'!AJ2391</f>
        <v>52. Tien Giang</v>
      </c>
      <c r="AN2441">
        <f>VLOOKUP(AM2441,Lists!$F$9:$G$71,2,FALSE)</f>
        <v>1</v>
      </c>
    </row>
    <row r="2442" spans="2:40" x14ac:dyDescent="0.25">
      <c r="B2442" s="65" t="str">
        <f t="shared" si="161"/>
        <v>Industry2290</v>
      </c>
      <c r="C2442" s="179">
        <f>'Energy consumption (raw)'!B2392</f>
        <v>2290</v>
      </c>
      <c r="D2442" s="179">
        <f>'Energy consumption (raw)'!C2392</f>
        <v>0</v>
      </c>
      <c r="E2442" s="179">
        <f>'Energy consumption (raw)'!D2392</f>
        <v>0</v>
      </c>
      <c r="F2442" s="179" t="str">
        <f>'Energy consumption (raw)'!E2392</f>
        <v>Công nghiệp</v>
      </c>
      <c r="G2442" s="179" t="str">
        <f>'Energy consumption (raw)'!F2392</f>
        <v>Dệt may</v>
      </c>
      <c r="H2442" s="179" t="str">
        <f>'Energy consumption (raw)'!G2392</f>
        <v>Industry</v>
      </c>
      <c r="I2442" s="179" t="str">
        <f>'Energy consumption (raw)'!I2392</f>
        <v>13 Manufacture of textiles</v>
      </c>
      <c r="J2442" s="179" t="str">
        <f>INDEX(Sector!$E$6:$E$46,MATCH('Energy consumption (toe)'!I2442,Sector!$B$6:$B$46,FALSE))</f>
        <v>Manufacture of textiles</v>
      </c>
      <c r="K2442" s="179">
        <f>IFERROR('Energy consumption (raw)'!J2392*Lists!$H$84,)</f>
        <v>0</v>
      </c>
      <c r="L2442" s="179">
        <f>'Energy consumption (raw)'!K2392*Lists!$H$84</f>
        <v>4093.5635700000003</v>
      </c>
      <c r="M2442" s="179">
        <f>'Energy consumption (raw)'!L2392*Lists!$H$84</f>
        <v>0</v>
      </c>
      <c r="N2442" s="179">
        <f>'Energy consumption (raw)'!M2392*Lists!$H$84</f>
        <v>0</v>
      </c>
      <c r="O2442" s="178">
        <f t="shared" si="162"/>
        <v>4093.5635700000003</v>
      </c>
      <c r="P2442">
        <f>'Energy consumption (raw)'!N2392*Lists!$H$85</f>
        <v>0</v>
      </c>
      <c r="Q2442">
        <f>'Energy consumption (raw)'!O2392*Lists!$H$86</f>
        <v>0</v>
      </c>
      <c r="R2442">
        <f>'Energy consumption (raw)'!P2392*Lists!$H$87</f>
        <v>6000</v>
      </c>
      <c r="S2442">
        <f>'Energy consumption (raw)'!Q2392*Lists!$H$88</f>
        <v>0</v>
      </c>
      <c r="T2442">
        <f>'Energy consumption (raw)'!R2392*Lists!$H$89</f>
        <v>0</v>
      </c>
      <c r="U2442">
        <f>'Energy consumption (raw)'!S2392*Lists!$H$90</f>
        <v>0</v>
      </c>
      <c r="V2442">
        <f>'Energy consumption (raw)'!T2392*Lists!$H$91</f>
        <v>0</v>
      </c>
      <c r="W2442">
        <f>'Energy consumption (raw)'!U2392*Lists!$H$92</f>
        <v>0</v>
      </c>
      <c r="X2442">
        <f>'Energy consumption (raw)'!V2392*Lists!$H$93</f>
        <v>0</v>
      </c>
      <c r="Y2442">
        <f>'Energy consumption (raw)'!W2392*Lists!$H$94</f>
        <v>0</v>
      </c>
      <c r="Z2442">
        <f>'Energy consumption (raw)'!X2392*Lists!$H$96*1000000</f>
        <v>0</v>
      </c>
      <c r="AA2442">
        <f>'Energy consumption (raw)'!Y2392*Lists!$H$97</f>
        <v>0</v>
      </c>
      <c r="AB2442">
        <f>'Energy consumption (raw)'!Z2392*Lists!$H$96</f>
        <v>0</v>
      </c>
      <c r="AC2442">
        <f>'Energy consumption (raw)'!AA2392*Lists!$H$98</f>
        <v>0</v>
      </c>
      <c r="AD2442">
        <f>'Energy consumption (raw)'!AB2392*Lists!$H$99</f>
        <v>0</v>
      </c>
      <c r="AE2442">
        <f>'Energy consumption (raw)'!AC2392*Lists!$H$101</f>
        <v>0</v>
      </c>
      <c r="AF2442">
        <f>'Energy consumption (raw)'!AD2392*Lists!$H$101</f>
        <v>0</v>
      </c>
      <c r="AG2442">
        <f>'Energy consumption (raw)'!AE2392*Lists!$H$101</f>
        <v>0</v>
      </c>
      <c r="AH2442">
        <f>'Energy consumption (raw)'!AF2392*Lists!$H$100</f>
        <v>0</v>
      </c>
      <c r="AI2442" s="167">
        <f t="shared" si="163"/>
        <v>10093.56357</v>
      </c>
      <c r="AJ2442" s="179">
        <f>'Energy consumption (raw)'!AG2392</f>
        <v>10093.56357</v>
      </c>
      <c r="AK2442" s="179">
        <f>'Energy consumption (raw)'!AH2392</f>
        <v>8683</v>
      </c>
      <c r="AL2442">
        <f>IF(ROUND(AI2442,-3)=ROUND('Energy consumption (raw)'!AG2392,-3),1,0)</f>
        <v>1</v>
      </c>
      <c r="AM2442" s="179" t="str">
        <f>'Energy consumption (raw)'!AJ2392</f>
        <v>52. Tien Giang</v>
      </c>
      <c r="AN2442">
        <f>VLOOKUP(AM2442,Lists!$F$9:$G$71,2,FALSE)</f>
        <v>1</v>
      </c>
    </row>
    <row r="2443" spans="2:40" x14ac:dyDescent="0.25">
      <c r="B2443" s="65" t="str">
        <f t="shared" si="161"/>
        <v>Industry2291</v>
      </c>
      <c r="C2443" s="179">
        <f>'Energy consumption (raw)'!B2393</f>
        <v>2291</v>
      </c>
      <c r="D2443" s="179">
        <f>'Energy consumption (raw)'!C2393</f>
        <v>0</v>
      </c>
      <c r="E2443" s="179">
        <f>'Energy consumption (raw)'!D2393</f>
        <v>0</v>
      </c>
      <c r="F2443" s="179" t="str">
        <f>'Energy consumption (raw)'!E2393</f>
        <v>Công nghiệp</v>
      </c>
      <c r="G2443" s="179" t="str">
        <f>'Energy consumption (raw)'!F2393</f>
        <v>Sản xuất giày dép</v>
      </c>
      <c r="H2443" s="179" t="str">
        <f>'Energy consumption (raw)'!G2393</f>
        <v>Industry</v>
      </c>
      <c r="I2443" s="179" t="str">
        <f>'Energy consumption (raw)'!I2393</f>
        <v>14 Manufacture of wearing apparel</v>
      </c>
      <c r="J2443" s="179" t="str">
        <f>INDEX(Sector!$E$6:$E$46,MATCH('Energy consumption (toe)'!I2443,Sector!$B$6:$B$46,FALSE))</f>
        <v>Manufacture of wearing apparel</v>
      </c>
      <c r="K2443" s="179">
        <f>IFERROR('Energy consumption (raw)'!J2393*Lists!$H$84,)</f>
        <v>0</v>
      </c>
      <c r="L2443" s="179">
        <f>'Energy consumption (raw)'!K2393*Lists!$H$84</f>
        <v>1295.8114</v>
      </c>
      <c r="M2443" s="179">
        <f>'Energy consumption (raw)'!L2393*Lists!$H$84</f>
        <v>0</v>
      </c>
      <c r="N2443" s="179">
        <f>'Energy consumption (raw)'!M2393*Lists!$H$84</f>
        <v>0</v>
      </c>
      <c r="O2443" s="178">
        <f t="shared" si="162"/>
        <v>1295.8114</v>
      </c>
      <c r="P2443">
        <f>'Energy consumption (raw)'!N2393*Lists!$H$85</f>
        <v>0</v>
      </c>
      <c r="Q2443">
        <f>'Energy consumption (raw)'!O2393*Lists!$H$86</f>
        <v>0</v>
      </c>
      <c r="R2443">
        <f>'Energy consumption (raw)'!P2393*Lists!$H$87</f>
        <v>0</v>
      </c>
      <c r="S2443">
        <f>'Energy consumption (raw)'!Q2393*Lists!$H$88</f>
        <v>0</v>
      </c>
      <c r="T2443">
        <f>'Energy consumption (raw)'!R2393*Lists!$H$89</f>
        <v>0</v>
      </c>
      <c r="U2443">
        <f>'Energy consumption (raw)'!S2393*Lists!$H$90</f>
        <v>11.5808</v>
      </c>
      <c r="V2443">
        <f>'Energy consumption (raw)'!T2393*Lists!$H$91</f>
        <v>0</v>
      </c>
      <c r="W2443">
        <f>'Energy consumption (raw)'!U2393*Lists!$H$92</f>
        <v>0</v>
      </c>
      <c r="X2443">
        <f>'Energy consumption (raw)'!V2393*Lists!$H$93</f>
        <v>0</v>
      </c>
      <c r="Y2443">
        <f>'Energy consumption (raw)'!W2393*Lists!$H$94</f>
        <v>0</v>
      </c>
      <c r="Z2443">
        <f>'Energy consumption (raw)'!X2393*Lists!$H$96*1000000</f>
        <v>0</v>
      </c>
      <c r="AA2443">
        <f>'Energy consumption (raw)'!Y2393*Lists!$H$97</f>
        <v>0</v>
      </c>
      <c r="AB2443">
        <f>'Energy consumption (raw)'!Z2393*Lists!$H$96</f>
        <v>0</v>
      </c>
      <c r="AC2443">
        <f>'Energy consumption (raw)'!AA2393*Lists!$H$98</f>
        <v>0</v>
      </c>
      <c r="AD2443">
        <f>'Energy consumption (raw)'!AB2393*Lists!$H$99</f>
        <v>0</v>
      </c>
      <c r="AE2443">
        <f>'Energy consumption (raw)'!AC2393*Lists!$H$101</f>
        <v>0</v>
      </c>
      <c r="AF2443">
        <f>'Energy consumption (raw)'!AD2393*Lists!$H$101</f>
        <v>0</v>
      </c>
      <c r="AG2443">
        <f>'Energy consumption (raw)'!AE2393*Lists!$H$101</f>
        <v>0</v>
      </c>
      <c r="AH2443">
        <f>'Energy consumption (raw)'!AF2393*Lists!$H$100</f>
        <v>0</v>
      </c>
      <c r="AI2443" s="167">
        <f t="shared" si="163"/>
        <v>1307.3922</v>
      </c>
      <c r="AJ2443" s="179">
        <f>'Energy consumption (raw)'!AG2393</f>
        <v>1307.3922</v>
      </c>
      <c r="AK2443" s="179">
        <f>'Energy consumption (raw)'!AH2393</f>
        <v>1424</v>
      </c>
      <c r="AL2443">
        <f>IF(ROUND(AI2443,-3)=ROUND('Energy consumption (raw)'!AG2393,-3),1,0)</f>
        <v>1</v>
      </c>
      <c r="AM2443" s="179" t="str">
        <f>'Energy consumption (raw)'!AJ2393</f>
        <v>52. Tien Giang</v>
      </c>
      <c r="AN2443">
        <f>VLOOKUP(AM2443,Lists!$F$9:$G$71,2,FALSE)</f>
        <v>1</v>
      </c>
    </row>
    <row r="2444" spans="2:40" x14ac:dyDescent="0.25">
      <c r="B2444" s="65" t="str">
        <f t="shared" si="161"/>
        <v>Industry2292</v>
      </c>
      <c r="C2444" s="179">
        <f>'Energy consumption (raw)'!B2394</f>
        <v>2292</v>
      </c>
      <c r="D2444" s="179">
        <f>'Energy consumption (raw)'!C2394</f>
        <v>0</v>
      </c>
      <c r="E2444" s="179">
        <f>'Energy consumption (raw)'!D2394</f>
        <v>0</v>
      </c>
      <c r="F2444" s="179" t="str">
        <f>'Energy consumption (raw)'!E2394</f>
        <v>Công nghiệp</v>
      </c>
      <c r="G2444" s="179" t="str">
        <f>'Energy consumption (raw)'!F2394</f>
        <v>Khai thác, nuôi trồng thủy sản</v>
      </c>
      <c r="H2444" s="179" t="str">
        <f>'Energy consumption (raw)'!G2394</f>
        <v>Industry</v>
      </c>
      <c r="I2444" s="179" t="str">
        <f>'Energy consumption (raw)'!I2394</f>
        <v>10 Manufacture of food products</v>
      </c>
      <c r="J2444" s="179" t="str">
        <f>INDEX(Sector!$E$6:$E$46,MATCH('Energy consumption (toe)'!I2444,Sector!$B$6:$B$46,FALSE))</f>
        <v>Manufacture of food products</v>
      </c>
      <c r="K2444" s="179">
        <f>IFERROR('Energy consumption (raw)'!J2394*Lists!$H$84,)</f>
        <v>0</v>
      </c>
      <c r="L2444" s="179">
        <f>'Energy consumption (raw)'!K2394*Lists!$H$84</f>
        <v>1071.6645733</v>
      </c>
      <c r="M2444" s="179">
        <f>'Energy consumption (raw)'!L2394*Lists!$H$84</f>
        <v>0</v>
      </c>
      <c r="N2444" s="179">
        <f>'Energy consumption (raw)'!M2394*Lists!$H$84</f>
        <v>0</v>
      </c>
      <c r="O2444" s="178">
        <f t="shared" si="162"/>
        <v>1071.6645733</v>
      </c>
      <c r="P2444">
        <f>'Energy consumption (raw)'!N2394*Lists!$H$85</f>
        <v>0</v>
      </c>
      <c r="Q2444">
        <f>'Energy consumption (raw)'!O2394*Lists!$H$86</f>
        <v>0</v>
      </c>
      <c r="R2444">
        <f>'Energy consumption (raw)'!P2394*Lists!$H$87</f>
        <v>0</v>
      </c>
      <c r="S2444">
        <f>'Energy consumption (raw)'!Q2394*Lists!$H$88</f>
        <v>0</v>
      </c>
      <c r="T2444">
        <f>'Energy consumption (raw)'!R2394*Lists!$H$89</f>
        <v>0</v>
      </c>
      <c r="U2444">
        <f>'Energy consumption (raw)'!S2394*Lists!$H$90</f>
        <v>0</v>
      </c>
      <c r="V2444">
        <f>'Energy consumption (raw)'!T2394*Lists!$H$91</f>
        <v>0</v>
      </c>
      <c r="W2444">
        <f>'Energy consumption (raw)'!U2394*Lists!$H$92</f>
        <v>0</v>
      </c>
      <c r="X2444">
        <f>'Energy consumption (raw)'!V2394*Lists!$H$93</f>
        <v>0</v>
      </c>
      <c r="Y2444">
        <f>'Energy consumption (raw)'!W2394*Lists!$H$94</f>
        <v>0</v>
      </c>
      <c r="Z2444">
        <f>'Energy consumption (raw)'!X2394*Lists!$H$96*1000000</f>
        <v>0</v>
      </c>
      <c r="AA2444">
        <f>'Energy consumption (raw)'!Y2394*Lists!$H$97</f>
        <v>0</v>
      </c>
      <c r="AB2444">
        <f>'Energy consumption (raw)'!Z2394*Lists!$H$96</f>
        <v>0</v>
      </c>
      <c r="AC2444">
        <f>'Energy consumption (raw)'!AA2394*Lists!$H$98</f>
        <v>0</v>
      </c>
      <c r="AD2444">
        <f>'Energy consumption (raw)'!AB2394*Lists!$H$99</f>
        <v>0</v>
      </c>
      <c r="AE2444">
        <f>'Energy consumption (raw)'!AC2394*Lists!$H$101</f>
        <v>0</v>
      </c>
      <c r="AF2444">
        <f>'Energy consumption (raw)'!AD2394*Lists!$H$101</f>
        <v>0</v>
      </c>
      <c r="AG2444">
        <f>'Energy consumption (raw)'!AE2394*Lists!$H$101</f>
        <v>0</v>
      </c>
      <c r="AH2444">
        <f>'Energy consumption (raw)'!AF2394*Lists!$H$100</f>
        <v>0</v>
      </c>
      <c r="AI2444" s="167">
        <f t="shared" si="163"/>
        <v>1071.6645733</v>
      </c>
      <c r="AJ2444" s="179">
        <f>'Energy consumption (raw)'!AG2394</f>
        <v>1071.6645733</v>
      </c>
      <c r="AK2444" s="179">
        <f>'Energy consumption (raw)'!AH2394</f>
        <v>1108</v>
      </c>
      <c r="AL2444">
        <f>IF(ROUND(AI2444,-3)=ROUND('Energy consumption (raw)'!AG2394,-3),1,0)</f>
        <v>1</v>
      </c>
      <c r="AM2444" s="179" t="str">
        <f>'Energy consumption (raw)'!AJ2394</f>
        <v>52. Tien Giang</v>
      </c>
      <c r="AN2444">
        <f>VLOOKUP(AM2444,Lists!$F$9:$G$71,2,FALSE)</f>
        <v>1</v>
      </c>
    </row>
    <row r="2445" spans="2:40" x14ac:dyDescent="0.25">
      <c r="B2445" s="65" t="str">
        <f t="shared" si="161"/>
        <v>Industry2293</v>
      </c>
      <c r="C2445" s="179">
        <f>'Energy consumption (raw)'!B2395</f>
        <v>2293</v>
      </c>
      <c r="D2445" s="179">
        <f>'Energy consumption (raw)'!C2395</f>
        <v>0</v>
      </c>
      <c r="E2445" s="179">
        <f>'Energy consumption (raw)'!D2395</f>
        <v>0</v>
      </c>
      <c r="F2445" s="179" t="str">
        <f>'Energy consumption (raw)'!E2395</f>
        <v>Công nghiệp</v>
      </c>
      <c r="G2445" s="179" t="str">
        <f>'Energy consumption (raw)'!F2395</f>
        <v>Khai thác, nuôi trồng thủy sản</v>
      </c>
      <c r="H2445" s="179" t="str">
        <f>'Energy consumption (raw)'!G2395</f>
        <v>Industry</v>
      </c>
      <c r="I2445" s="179" t="str">
        <f>'Energy consumption (raw)'!I2395</f>
        <v>10 Manufacture of food products</v>
      </c>
      <c r="J2445" s="179" t="str">
        <f>INDEX(Sector!$E$6:$E$46,MATCH('Energy consumption (toe)'!I2445,Sector!$B$6:$B$46,FALSE))</f>
        <v>Manufacture of food products</v>
      </c>
      <c r="K2445" s="179">
        <f>IFERROR('Energy consumption (raw)'!J2395*Lists!$H$84,)</f>
        <v>0</v>
      </c>
      <c r="L2445" s="179">
        <f>'Energy consumption (raw)'!K2395*Lists!$H$84</f>
        <v>1054.71765</v>
      </c>
      <c r="M2445" s="179">
        <f>'Energy consumption (raw)'!L2395*Lists!$H$84</f>
        <v>0</v>
      </c>
      <c r="N2445" s="179">
        <f>'Energy consumption (raw)'!M2395*Lists!$H$84</f>
        <v>0</v>
      </c>
      <c r="O2445" s="178">
        <f t="shared" si="162"/>
        <v>1054.71765</v>
      </c>
      <c r="P2445">
        <f>'Energy consumption (raw)'!N2395*Lists!$H$85</f>
        <v>0</v>
      </c>
      <c r="Q2445">
        <f>'Energy consumption (raw)'!O2395*Lists!$H$86</f>
        <v>0</v>
      </c>
      <c r="R2445">
        <f>'Energy consumption (raw)'!P2395*Lists!$H$87</f>
        <v>0</v>
      </c>
      <c r="S2445">
        <f>'Energy consumption (raw)'!Q2395*Lists!$H$88</f>
        <v>0</v>
      </c>
      <c r="T2445">
        <f>'Energy consumption (raw)'!R2395*Lists!$H$89</f>
        <v>0</v>
      </c>
      <c r="U2445">
        <f>'Energy consumption (raw)'!S2395*Lists!$H$90</f>
        <v>0</v>
      </c>
      <c r="V2445">
        <f>'Energy consumption (raw)'!T2395*Lists!$H$91</f>
        <v>0</v>
      </c>
      <c r="W2445">
        <f>'Energy consumption (raw)'!U2395*Lists!$H$92</f>
        <v>0</v>
      </c>
      <c r="X2445">
        <f>'Energy consumption (raw)'!V2395*Lists!$H$93</f>
        <v>0</v>
      </c>
      <c r="Y2445">
        <f>'Energy consumption (raw)'!W2395*Lists!$H$94</f>
        <v>0</v>
      </c>
      <c r="Z2445">
        <f>'Energy consumption (raw)'!X2395*Lists!$H$96*1000000</f>
        <v>0</v>
      </c>
      <c r="AA2445">
        <f>'Energy consumption (raw)'!Y2395*Lists!$H$97</f>
        <v>0</v>
      </c>
      <c r="AB2445">
        <f>'Energy consumption (raw)'!Z2395*Lists!$H$96</f>
        <v>0</v>
      </c>
      <c r="AC2445">
        <f>'Energy consumption (raw)'!AA2395*Lists!$H$98</f>
        <v>0</v>
      </c>
      <c r="AD2445">
        <f>'Energy consumption (raw)'!AB2395*Lists!$H$99</f>
        <v>0</v>
      </c>
      <c r="AE2445">
        <f>'Energy consumption (raw)'!AC2395*Lists!$H$101</f>
        <v>0</v>
      </c>
      <c r="AF2445">
        <f>'Energy consumption (raw)'!AD2395*Lists!$H$101</f>
        <v>0</v>
      </c>
      <c r="AG2445">
        <f>'Energy consumption (raw)'!AE2395*Lists!$H$101</f>
        <v>0</v>
      </c>
      <c r="AH2445">
        <f>'Energy consumption (raw)'!AF2395*Lists!$H$100</f>
        <v>0</v>
      </c>
      <c r="AI2445" s="167">
        <f t="shared" si="163"/>
        <v>1054.71765</v>
      </c>
      <c r="AJ2445" s="179">
        <f>'Energy consumption (raw)'!AG2395</f>
        <v>1054.71765</v>
      </c>
      <c r="AK2445" s="179">
        <f>'Energy consumption (raw)'!AH2395</f>
        <v>1080</v>
      </c>
      <c r="AL2445">
        <f>IF(ROUND(AI2445,-3)=ROUND('Energy consumption (raw)'!AG2395,-3),1,0)</f>
        <v>1</v>
      </c>
      <c r="AM2445" s="179" t="str">
        <f>'Energy consumption (raw)'!AJ2395</f>
        <v>52. Tien Giang</v>
      </c>
      <c r="AN2445">
        <f>VLOOKUP(AM2445,Lists!$F$9:$G$71,2,FALSE)</f>
        <v>1</v>
      </c>
    </row>
    <row r="2446" spans="2:40" x14ac:dyDescent="0.25">
      <c r="B2446" s="65" t="str">
        <f t="shared" si="161"/>
        <v>Industry2294</v>
      </c>
      <c r="C2446" s="179">
        <f>'Energy consumption (raw)'!B2396</f>
        <v>2294</v>
      </c>
      <c r="D2446" s="179">
        <f>'Energy consumption (raw)'!C2396</f>
        <v>0</v>
      </c>
      <c r="E2446" s="179">
        <f>'Energy consumption (raw)'!D2396</f>
        <v>0</v>
      </c>
      <c r="F2446" s="179" t="str">
        <f>'Energy consumption (raw)'!E2396</f>
        <v>Công nghiệp</v>
      </c>
      <c r="G2446" s="179" t="str">
        <f>'Energy consumption (raw)'!F2396</f>
        <v>Sản xuất kim loại màu</v>
      </c>
      <c r="H2446" s="179" t="str">
        <f>'Energy consumption (raw)'!G2396</f>
        <v>Industry</v>
      </c>
      <c r="I2446" s="179" t="str">
        <f>'Energy consumption (raw)'!I2396</f>
        <v>24 Manufacture of basic metals</v>
      </c>
      <c r="J2446" s="179" t="str">
        <f>INDEX(Sector!$E$6:$E$46,MATCH('Energy consumption (toe)'!I2446,Sector!$B$6:$B$46,FALSE))</f>
        <v>Manufacture of basic metals</v>
      </c>
      <c r="K2446" s="179">
        <f>IFERROR('Energy consumption (raw)'!J2396*Lists!$H$84,)</f>
        <v>0</v>
      </c>
      <c r="L2446" s="179">
        <f>'Energy consumption (raw)'!K2396*Lists!$H$84</f>
        <v>1803.9074130000001</v>
      </c>
      <c r="M2446" s="179">
        <f>'Energy consumption (raw)'!L2396*Lists!$H$84</f>
        <v>0</v>
      </c>
      <c r="N2446" s="179">
        <f>'Energy consumption (raw)'!M2396*Lists!$H$84</f>
        <v>0</v>
      </c>
      <c r="O2446" s="178">
        <f t="shared" si="162"/>
        <v>1803.9074130000001</v>
      </c>
      <c r="P2446">
        <f>'Energy consumption (raw)'!N2396*Lists!$H$85</f>
        <v>0</v>
      </c>
      <c r="Q2446">
        <f>'Energy consumption (raw)'!O2396*Lists!$H$86</f>
        <v>0</v>
      </c>
      <c r="R2446">
        <f>'Energy consumption (raw)'!P2396*Lists!$H$87</f>
        <v>0</v>
      </c>
      <c r="S2446">
        <f>'Energy consumption (raw)'!Q2396*Lists!$H$88</f>
        <v>0</v>
      </c>
      <c r="T2446">
        <f>'Energy consumption (raw)'!R2396*Lists!$H$89</f>
        <v>0</v>
      </c>
      <c r="U2446">
        <f>'Energy consumption (raw)'!S2396*Lists!$H$90</f>
        <v>7.04</v>
      </c>
      <c r="V2446">
        <f>'Energy consumption (raw)'!T2396*Lists!$H$91</f>
        <v>0</v>
      </c>
      <c r="W2446">
        <f>'Energy consumption (raw)'!U2396*Lists!$H$92</f>
        <v>0</v>
      </c>
      <c r="X2446">
        <f>'Energy consumption (raw)'!V2396*Lists!$H$93</f>
        <v>0</v>
      </c>
      <c r="Y2446">
        <f>'Energy consumption (raw)'!W2396*Lists!$H$94</f>
        <v>0</v>
      </c>
      <c r="Z2446">
        <f>'Energy consumption (raw)'!X2396*Lists!$H$96*1000000</f>
        <v>594</v>
      </c>
      <c r="AA2446">
        <f>'Energy consumption (raw)'!Y2396*Lists!$H$97</f>
        <v>0</v>
      </c>
      <c r="AB2446">
        <f>'Energy consumption (raw)'!Z2396*Lists!$H$96</f>
        <v>0</v>
      </c>
      <c r="AC2446">
        <f>'Energy consumption (raw)'!AA2396*Lists!$H$98</f>
        <v>0</v>
      </c>
      <c r="AD2446">
        <f>'Energy consumption (raw)'!AB2396*Lists!$H$99</f>
        <v>0</v>
      </c>
      <c r="AE2446">
        <f>'Energy consumption (raw)'!AC2396*Lists!$H$101</f>
        <v>0</v>
      </c>
      <c r="AF2446">
        <f>'Energy consumption (raw)'!AD2396*Lists!$H$101</f>
        <v>0</v>
      </c>
      <c r="AG2446">
        <f>'Energy consumption (raw)'!AE2396*Lists!$H$101</f>
        <v>0</v>
      </c>
      <c r="AH2446">
        <f>'Energy consumption (raw)'!AF2396*Lists!$H$100</f>
        <v>0</v>
      </c>
      <c r="AI2446" s="167">
        <f t="shared" si="163"/>
        <v>2404.9474129999999</v>
      </c>
      <c r="AJ2446" s="179">
        <f>'Energy consumption (raw)'!AG2396</f>
        <v>1811.5414130000001</v>
      </c>
      <c r="AK2446" s="179">
        <f>'Energy consumption (raw)'!AH2396</f>
        <v>1009</v>
      </c>
      <c r="AL2446">
        <f>IF(ROUND(AI2446,-3)=ROUND('Energy consumption (raw)'!AG2396,-3),1,0)</f>
        <v>1</v>
      </c>
      <c r="AM2446" s="179" t="str">
        <f>'Energy consumption (raw)'!AJ2396</f>
        <v>52. Tien Giang</v>
      </c>
      <c r="AN2446">
        <f>VLOOKUP(AM2446,Lists!$F$9:$G$71,2,FALSE)</f>
        <v>1</v>
      </c>
    </row>
    <row r="2447" spans="2:40" x14ac:dyDescent="0.25">
      <c r="B2447" s="65" t="str">
        <f t="shared" si="161"/>
        <v>Industry2295</v>
      </c>
      <c r="C2447" s="179">
        <f>'Energy consumption (raw)'!B2397</f>
        <v>2295</v>
      </c>
      <c r="D2447" s="179">
        <f>'Energy consumption (raw)'!C2397</f>
        <v>0</v>
      </c>
      <c r="E2447" s="179">
        <f>'Energy consumption (raw)'!D2397</f>
        <v>0</v>
      </c>
      <c r="F2447" s="179" t="str">
        <f>'Energy consumption (raw)'!E2397</f>
        <v>Công nghiệp</v>
      </c>
      <c r="G2447" s="179" t="str">
        <f>'Energy consumption (raw)'!F2397</f>
        <v>Sản xuất các sản phẩm từ plastic</v>
      </c>
      <c r="H2447" s="179" t="str">
        <f>'Energy consumption (raw)'!G2397</f>
        <v>Industry</v>
      </c>
      <c r="I2447" s="179" t="str">
        <f>'Energy consumption (raw)'!I2397</f>
        <v>22 Manufacture of rubber and plastics products</v>
      </c>
      <c r="J2447" s="179" t="str">
        <f>INDEX(Sector!$E$6:$E$46,MATCH('Energy consumption (toe)'!I2447,Sector!$B$6:$B$46,FALSE))</f>
        <v>Manufacture of rubber and plastics products</v>
      </c>
      <c r="K2447" s="179">
        <f>IFERROR('Energy consumption (raw)'!J2397*Lists!$H$84,)</f>
        <v>0</v>
      </c>
      <c r="L2447" s="179">
        <f>'Energy consumption (raw)'!K2397*Lists!$H$84</f>
        <v>1248.7363216000001</v>
      </c>
      <c r="M2447" s="179">
        <f>'Energy consumption (raw)'!L2397*Lists!$H$84</f>
        <v>0</v>
      </c>
      <c r="N2447" s="179">
        <f>'Energy consumption (raw)'!M2397*Lists!$H$84</f>
        <v>0</v>
      </c>
      <c r="O2447" s="178">
        <f t="shared" si="162"/>
        <v>1248.7363216000001</v>
      </c>
      <c r="P2447">
        <f>'Energy consumption (raw)'!N2397*Lists!$H$85</f>
        <v>0</v>
      </c>
      <c r="Q2447">
        <f>'Energy consumption (raw)'!O2397*Lists!$H$86</f>
        <v>0</v>
      </c>
      <c r="R2447">
        <f>'Energy consumption (raw)'!P2397*Lists!$H$87</f>
        <v>0</v>
      </c>
      <c r="S2447">
        <f>'Energy consumption (raw)'!Q2397*Lists!$H$88</f>
        <v>0</v>
      </c>
      <c r="T2447">
        <f>'Energy consumption (raw)'!R2397*Lists!$H$89</f>
        <v>0</v>
      </c>
      <c r="U2447">
        <f>'Energy consumption (raw)'!S2397*Lists!$H$90</f>
        <v>0</v>
      </c>
      <c r="V2447">
        <f>'Energy consumption (raw)'!T2397*Lists!$H$91</f>
        <v>0</v>
      </c>
      <c r="W2447">
        <f>'Energy consumption (raw)'!U2397*Lists!$H$92</f>
        <v>0</v>
      </c>
      <c r="X2447">
        <f>'Energy consumption (raw)'!V2397*Lists!$H$93</f>
        <v>0</v>
      </c>
      <c r="Y2447">
        <f>'Energy consumption (raw)'!W2397*Lists!$H$94</f>
        <v>0</v>
      </c>
      <c r="Z2447">
        <f>'Energy consumption (raw)'!X2397*Lists!$H$96*1000000</f>
        <v>0</v>
      </c>
      <c r="AA2447">
        <f>'Energy consumption (raw)'!Y2397*Lists!$H$97</f>
        <v>0</v>
      </c>
      <c r="AB2447">
        <f>'Energy consumption (raw)'!Z2397*Lists!$H$96</f>
        <v>0</v>
      </c>
      <c r="AC2447">
        <f>'Energy consumption (raw)'!AA2397*Lists!$H$98</f>
        <v>0</v>
      </c>
      <c r="AD2447">
        <f>'Energy consumption (raw)'!AB2397*Lists!$H$99</f>
        <v>0</v>
      </c>
      <c r="AE2447">
        <f>'Energy consumption (raw)'!AC2397*Lists!$H$101</f>
        <v>0</v>
      </c>
      <c r="AF2447">
        <f>'Energy consumption (raw)'!AD2397*Lists!$H$101</f>
        <v>0</v>
      </c>
      <c r="AG2447">
        <f>'Energy consumption (raw)'!AE2397*Lists!$H$101</f>
        <v>0</v>
      </c>
      <c r="AH2447">
        <f>'Energy consumption (raw)'!AF2397*Lists!$H$100</f>
        <v>0</v>
      </c>
      <c r="AI2447" s="167">
        <f t="shared" si="163"/>
        <v>1248.7363216000001</v>
      </c>
      <c r="AJ2447" s="179">
        <f>'Energy consumption (raw)'!AG2397</f>
        <v>1248.7363216000001</v>
      </c>
      <c r="AK2447" s="179">
        <f>'Energy consumption (raw)'!AH2397</f>
        <v>1317</v>
      </c>
      <c r="AL2447">
        <f>IF(ROUND(AI2447,-3)=ROUND('Energy consumption (raw)'!AG2397,-3),1,0)</f>
        <v>1</v>
      </c>
      <c r="AM2447" s="179" t="str">
        <f>'Energy consumption (raw)'!AJ2397</f>
        <v>52. Tien Giang</v>
      </c>
      <c r="AN2447">
        <f>VLOOKUP(AM2447,Lists!$F$9:$G$71,2,FALSE)</f>
        <v>1</v>
      </c>
    </row>
    <row r="2448" spans="2:40" x14ac:dyDescent="0.25">
      <c r="B2448" s="65" t="str">
        <f t="shared" si="161"/>
        <v>Industry2296</v>
      </c>
      <c r="C2448" s="179">
        <f>'Energy consumption (raw)'!B2398</f>
        <v>2296</v>
      </c>
      <c r="D2448" s="179">
        <f>'Energy consumption (raw)'!C2398</f>
        <v>0</v>
      </c>
      <c r="E2448" s="179">
        <f>'Energy consumption (raw)'!D2398</f>
        <v>0</v>
      </c>
      <c r="F2448" s="179" t="str">
        <f>'Energy consumption (raw)'!E2398</f>
        <v>Công nghiệp</v>
      </c>
      <c r="G2448" s="179" t="str">
        <f>'Energy consumption (raw)'!F2398</f>
        <v>Sản xuất dầu, mỡ động, thực vật</v>
      </c>
      <c r="H2448" s="179" t="str">
        <f>'Energy consumption (raw)'!G2398</f>
        <v>Industry</v>
      </c>
      <c r="I2448" s="179" t="str">
        <f>'Energy consumption (raw)'!I2398</f>
        <v>10 Manufacture of food products</v>
      </c>
      <c r="J2448" s="179" t="str">
        <f>INDEX(Sector!$E$6:$E$46,MATCH('Energy consumption (toe)'!I2448,Sector!$B$6:$B$46,FALSE))</f>
        <v>Manufacture of food products</v>
      </c>
      <c r="K2448" s="179">
        <f>IFERROR('Energy consumption (raw)'!J2398*Lists!$H$84,)</f>
        <v>0</v>
      </c>
      <c r="L2448" s="179">
        <f>'Energy consumption (raw)'!K2398*Lists!$H$84</f>
        <v>276.47412280000003</v>
      </c>
      <c r="M2448" s="179">
        <f>'Energy consumption (raw)'!L2398*Lists!$H$84</f>
        <v>0</v>
      </c>
      <c r="N2448" s="179">
        <f>'Energy consumption (raw)'!M2398*Lists!$H$84</f>
        <v>0</v>
      </c>
      <c r="O2448" s="178">
        <f t="shared" si="162"/>
        <v>276.47412280000003</v>
      </c>
      <c r="P2448">
        <f>'Energy consumption (raw)'!N2398*Lists!$H$85</f>
        <v>125.10399999999998</v>
      </c>
      <c r="Q2448">
        <f>'Energy consumption (raw)'!O2398*Lists!$H$86</f>
        <v>928.48</v>
      </c>
      <c r="R2448">
        <f>'Energy consumption (raw)'!P2398*Lists!$H$87</f>
        <v>0</v>
      </c>
      <c r="S2448">
        <f>'Energy consumption (raw)'!Q2398*Lists!$H$88</f>
        <v>0</v>
      </c>
      <c r="T2448">
        <f>'Energy consumption (raw)'!R2398*Lists!$H$89</f>
        <v>0</v>
      </c>
      <c r="U2448">
        <f>'Energy consumption (raw)'!S2398*Lists!$H$90</f>
        <v>1.6016000000000001</v>
      </c>
      <c r="V2448">
        <f>'Energy consumption (raw)'!T2398*Lists!$H$91</f>
        <v>0</v>
      </c>
      <c r="W2448">
        <f>'Energy consumption (raw)'!U2398*Lists!$H$92</f>
        <v>0</v>
      </c>
      <c r="X2448">
        <f>'Energy consumption (raw)'!V2398*Lists!$H$93</f>
        <v>0</v>
      </c>
      <c r="Y2448">
        <f>'Energy consumption (raw)'!W2398*Lists!$H$94</f>
        <v>3.1539999999999999</v>
      </c>
      <c r="Z2448">
        <f>'Energy consumption (raw)'!X2398*Lists!$H$96*1000000</f>
        <v>0</v>
      </c>
      <c r="AA2448">
        <f>'Energy consumption (raw)'!Y2398*Lists!$H$97</f>
        <v>0</v>
      </c>
      <c r="AB2448">
        <f>'Energy consumption (raw)'!Z2398*Lists!$H$96</f>
        <v>0</v>
      </c>
      <c r="AC2448">
        <f>'Energy consumption (raw)'!AA2398*Lists!$H$98</f>
        <v>0</v>
      </c>
      <c r="AD2448">
        <f>'Energy consumption (raw)'!AB2398*Lists!$H$99</f>
        <v>0</v>
      </c>
      <c r="AE2448">
        <f>'Energy consumption (raw)'!AC2398*Lists!$H$101</f>
        <v>0</v>
      </c>
      <c r="AF2448">
        <f>'Energy consumption (raw)'!AD2398*Lists!$H$101</f>
        <v>0</v>
      </c>
      <c r="AG2448">
        <f>'Energy consumption (raw)'!AE2398*Lists!$H$101</f>
        <v>0</v>
      </c>
      <c r="AH2448">
        <f>'Energy consumption (raw)'!AF2398*Lists!$H$100</f>
        <v>0</v>
      </c>
      <c r="AI2448" s="167">
        <f t="shared" si="163"/>
        <v>1334.8137228000001</v>
      </c>
      <c r="AJ2448" s="179">
        <f>'Energy consumption (raw)'!AG2398</f>
        <v>1334.8137228000001</v>
      </c>
      <c r="AK2448" s="179">
        <f>'Energy consumption (raw)'!AH2398</f>
        <v>1429</v>
      </c>
      <c r="AL2448">
        <f>IF(ROUND(AI2448,-3)=ROUND('Energy consumption (raw)'!AG2398,-3),1,0)</f>
        <v>1</v>
      </c>
      <c r="AM2448" s="179" t="str">
        <f>'Energy consumption (raw)'!AJ2398</f>
        <v>52. Tien Giang</v>
      </c>
      <c r="AN2448">
        <f>VLOOKUP(AM2448,Lists!$F$9:$G$71,2,FALSE)</f>
        <v>1</v>
      </c>
    </row>
    <row r="2449" spans="2:40" x14ac:dyDescent="0.25">
      <c r="B2449" s="65" t="str">
        <f t="shared" si="161"/>
        <v>Industry2297</v>
      </c>
      <c r="C2449" s="179">
        <f>'Energy consumption (raw)'!B2399</f>
        <v>2297</v>
      </c>
      <c r="D2449" s="179">
        <f>'Energy consumption (raw)'!C2399</f>
        <v>0</v>
      </c>
      <c r="E2449" s="179">
        <f>'Energy consumption (raw)'!D2399</f>
        <v>0</v>
      </c>
      <c r="F2449" s="179" t="str">
        <f>'Energy consumption (raw)'!E2399</f>
        <v>Công nghiệp</v>
      </c>
      <c r="G2449" s="179" t="str">
        <f>'Energy consumption (raw)'!F2399</f>
        <v>Chế biến và bảo quản rau quả</v>
      </c>
      <c r="H2449" s="179" t="str">
        <f>'Energy consumption (raw)'!G2399</f>
        <v>Industry</v>
      </c>
      <c r="I2449" s="179" t="str">
        <f>'Energy consumption (raw)'!I2399</f>
        <v>10 Manufacture of food products</v>
      </c>
      <c r="J2449" s="179" t="str">
        <f>INDEX(Sector!$E$6:$E$46,MATCH('Energy consumption (toe)'!I2449,Sector!$B$6:$B$46,FALSE))</f>
        <v>Manufacture of food products</v>
      </c>
      <c r="K2449" s="179">
        <f>IFERROR('Energy consumption (raw)'!J2399*Lists!$H$84,)</f>
        <v>0</v>
      </c>
      <c r="L2449" s="179">
        <f>'Energy consumption (raw)'!K2399*Lists!$H$84</f>
        <v>787.11516000000006</v>
      </c>
      <c r="M2449" s="179">
        <f>'Energy consumption (raw)'!L2399*Lists!$H$84</f>
        <v>0</v>
      </c>
      <c r="N2449" s="179">
        <f>'Energy consumption (raw)'!M2399*Lists!$H$84</f>
        <v>0</v>
      </c>
      <c r="O2449" s="178">
        <f t="shared" si="162"/>
        <v>787.11516000000006</v>
      </c>
      <c r="P2449">
        <f>'Energy consumption (raw)'!N2399*Lists!$H$85</f>
        <v>0</v>
      </c>
      <c r="Q2449">
        <f>'Energy consumption (raw)'!O2399*Lists!$H$86</f>
        <v>0</v>
      </c>
      <c r="R2449">
        <f>'Energy consumption (raw)'!P2399*Lists!$H$87</f>
        <v>0</v>
      </c>
      <c r="S2449">
        <f>'Energy consumption (raw)'!Q2399*Lists!$H$88</f>
        <v>0</v>
      </c>
      <c r="T2449">
        <f>'Energy consumption (raw)'!R2399*Lists!$H$89</f>
        <v>0</v>
      </c>
      <c r="U2449">
        <f>'Energy consumption (raw)'!S2399*Lists!$H$90</f>
        <v>6.952</v>
      </c>
      <c r="V2449">
        <f>'Energy consumption (raw)'!T2399*Lists!$H$91</f>
        <v>0</v>
      </c>
      <c r="W2449">
        <f>'Energy consumption (raw)'!U2399*Lists!$H$92</f>
        <v>0</v>
      </c>
      <c r="X2449">
        <f>'Energy consumption (raw)'!V2399*Lists!$H$93</f>
        <v>0</v>
      </c>
      <c r="Y2449">
        <f>'Energy consumption (raw)'!W2399*Lists!$H$94</f>
        <v>0</v>
      </c>
      <c r="Z2449">
        <f>'Energy consumption (raw)'!X2399*Lists!$H$96*1000000</f>
        <v>0</v>
      </c>
      <c r="AA2449">
        <f>'Energy consumption (raw)'!Y2399*Lists!$H$97</f>
        <v>2997.5</v>
      </c>
      <c r="AB2449">
        <f>'Energy consumption (raw)'!Z2399*Lists!$H$96</f>
        <v>0</v>
      </c>
      <c r="AC2449">
        <f>'Energy consumption (raw)'!AA2399*Lists!$H$98</f>
        <v>0</v>
      </c>
      <c r="AD2449">
        <f>'Energy consumption (raw)'!AB2399*Lists!$H$99</f>
        <v>859.39200000000096</v>
      </c>
      <c r="AE2449">
        <f>'Energy consumption (raw)'!AC2399*Lists!$H$101</f>
        <v>0</v>
      </c>
      <c r="AF2449">
        <f>'Energy consumption (raw)'!AD2399*Lists!$H$101</f>
        <v>0</v>
      </c>
      <c r="AG2449">
        <f>'Energy consumption (raw)'!AE2399*Lists!$H$101</f>
        <v>0</v>
      </c>
      <c r="AH2449">
        <f>'Energy consumption (raw)'!AF2399*Lists!$H$100</f>
        <v>0</v>
      </c>
      <c r="AI2449" s="167">
        <f t="shared" si="163"/>
        <v>4650.9591600000012</v>
      </c>
      <c r="AJ2449" s="179">
        <f>'Energy consumption (raw)'!AG2399</f>
        <v>4650.9591600000003</v>
      </c>
      <c r="AK2449" s="179">
        <f>'Energy consumption (raw)'!AH2399</f>
        <v>1296</v>
      </c>
      <c r="AL2449">
        <f>IF(ROUND(AI2449,-3)=ROUND('Energy consumption (raw)'!AG2399,-3),1,0)</f>
        <v>1</v>
      </c>
      <c r="AM2449" s="179" t="str">
        <f>'Energy consumption (raw)'!AJ2399</f>
        <v>52. Tien Giang</v>
      </c>
      <c r="AN2449">
        <f>VLOOKUP(AM2449,Lists!$F$9:$G$71,2,FALSE)</f>
        <v>1</v>
      </c>
    </row>
    <row r="2450" spans="2:40" x14ac:dyDescent="0.25">
      <c r="B2450" s="65" t="str">
        <f t="shared" si="161"/>
        <v>Industry2298</v>
      </c>
      <c r="C2450" s="179">
        <f>'Energy consumption (raw)'!B2400</f>
        <v>2298</v>
      </c>
      <c r="D2450" s="179">
        <f>'Energy consumption (raw)'!C2400</f>
        <v>0</v>
      </c>
      <c r="E2450" s="179">
        <f>'Energy consumption (raw)'!D2400</f>
        <v>0</v>
      </c>
      <c r="F2450" s="179" t="str">
        <f>'Energy consumption (raw)'!E2400</f>
        <v>Công nghiệp</v>
      </c>
      <c r="G2450" s="179" t="str">
        <f>'Energy consumption (raw)'!F2400</f>
        <v>Bán buôn gạo, lúa mỳ, hạt ngũ cốc khác, bột mỳ</v>
      </c>
      <c r="H2450" s="179" t="str">
        <f>'Energy consumption (raw)'!G2400</f>
        <v>Industry</v>
      </c>
      <c r="I2450" s="179" t="str">
        <f>'Energy consumption (raw)'!I2400</f>
        <v>45-46 Wholesale</v>
      </c>
      <c r="J2450" s="179" t="str">
        <f>INDEX(Sector!$E$6:$E$46,MATCH('Energy consumption (toe)'!I2450,Sector!$B$6:$B$46,FALSE))</f>
        <v>Wholesale</v>
      </c>
      <c r="K2450" s="179">
        <f>IFERROR('Energy consumption (raw)'!J2400*Lists!$H$84,)</f>
        <v>0</v>
      </c>
      <c r="L2450" s="179">
        <f>'Energy consumption (raw)'!K2400*Lists!$H$84</f>
        <v>1526.2738800000002</v>
      </c>
      <c r="M2450" s="179">
        <f>'Energy consumption (raw)'!L2400*Lists!$H$84</f>
        <v>0</v>
      </c>
      <c r="N2450" s="179">
        <f>'Energy consumption (raw)'!M2400*Lists!$H$84</f>
        <v>0</v>
      </c>
      <c r="O2450" s="178">
        <f t="shared" si="162"/>
        <v>1526.2738800000002</v>
      </c>
      <c r="P2450">
        <f>'Energy consumption (raw)'!N2400*Lists!$H$85</f>
        <v>0</v>
      </c>
      <c r="Q2450">
        <f>'Energy consumption (raw)'!O2400*Lists!$H$86</f>
        <v>0</v>
      </c>
      <c r="R2450">
        <f>'Energy consumption (raw)'!P2400*Lists!$H$87</f>
        <v>0</v>
      </c>
      <c r="S2450">
        <f>'Energy consumption (raw)'!Q2400*Lists!$H$88</f>
        <v>0</v>
      </c>
      <c r="T2450">
        <f>'Energy consumption (raw)'!R2400*Lists!$H$89</f>
        <v>0</v>
      </c>
      <c r="U2450">
        <f>'Energy consumption (raw)'!S2400*Lists!$H$90</f>
        <v>0</v>
      </c>
      <c r="V2450">
        <f>'Energy consumption (raw)'!T2400*Lists!$H$91</f>
        <v>0</v>
      </c>
      <c r="W2450">
        <f>'Energy consumption (raw)'!U2400*Lists!$H$92</f>
        <v>0</v>
      </c>
      <c r="X2450">
        <f>'Energy consumption (raw)'!V2400*Lists!$H$93</f>
        <v>0</v>
      </c>
      <c r="Y2450">
        <f>'Energy consumption (raw)'!W2400*Lists!$H$94</f>
        <v>0</v>
      </c>
      <c r="Z2450">
        <f>'Energy consumption (raw)'!X2400*Lists!$H$96*1000000</f>
        <v>0</v>
      </c>
      <c r="AA2450">
        <f>'Energy consumption (raw)'!Y2400*Lists!$H$97</f>
        <v>0</v>
      </c>
      <c r="AB2450">
        <f>'Energy consumption (raw)'!Z2400*Lists!$H$96</f>
        <v>0</v>
      </c>
      <c r="AC2450">
        <f>'Energy consumption (raw)'!AA2400*Lists!$H$98</f>
        <v>0</v>
      </c>
      <c r="AD2450">
        <f>'Energy consumption (raw)'!AB2400*Lists!$H$99</f>
        <v>0</v>
      </c>
      <c r="AE2450">
        <f>'Energy consumption (raw)'!AC2400*Lists!$H$101</f>
        <v>0</v>
      </c>
      <c r="AF2450">
        <f>'Energy consumption (raw)'!AD2400*Lists!$H$101</f>
        <v>0</v>
      </c>
      <c r="AG2450">
        <f>'Energy consumption (raw)'!AE2400*Lists!$H$101</f>
        <v>0</v>
      </c>
      <c r="AH2450">
        <f>'Energy consumption (raw)'!AF2400*Lists!$H$100</f>
        <v>0</v>
      </c>
      <c r="AI2450" s="167">
        <f t="shared" si="163"/>
        <v>1526.2738800000002</v>
      </c>
      <c r="AJ2450" s="179">
        <f>'Energy consumption (raw)'!AG2400</f>
        <v>1526.2738800000002</v>
      </c>
      <c r="AK2450" s="179">
        <f>'Energy consumption (raw)'!AH2400</f>
        <v>1151</v>
      </c>
      <c r="AL2450">
        <f>IF(ROUND(AI2450,-3)=ROUND('Energy consumption (raw)'!AG2400,-3),1,0)</f>
        <v>1</v>
      </c>
      <c r="AM2450" s="179" t="str">
        <f>'Energy consumption (raw)'!AJ2400</f>
        <v>52. Tien Giang</v>
      </c>
      <c r="AN2450">
        <f>VLOOKUP(AM2450,Lists!$F$9:$G$71,2,FALSE)</f>
        <v>1</v>
      </c>
    </row>
    <row r="2451" spans="2:40" x14ac:dyDescent="0.25">
      <c r="B2451" s="65" t="str">
        <f t="shared" si="161"/>
        <v>Industry2299</v>
      </c>
      <c r="C2451" s="179">
        <f>'Energy consumption (raw)'!B2401</f>
        <v>2299</v>
      </c>
      <c r="D2451" s="179">
        <f>'Energy consumption (raw)'!C2401</f>
        <v>0</v>
      </c>
      <c r="E2451" s="179">
        <f>'Energy consumption (raw)'!D2401</f>
        <v>0</v>
      </c>
      <c r="F2451" s="179" t="str">
        <f>'Energy consumption (raw)'!E2401</f>
        <v>Công nghiệp</v>
      </c>
      <c r="G2451" s="179" t="str">
        <f>'Energy consumption (raw)'!F2401</f>
        <v>Bán buôn gạo, lúa mỳ, hạt ngũ cốc khác, bột mỳ</v>
      </c>
      <c r="H2451" s="179" t="str">
        <f>'Energy consumption (raw)'!G2401</f>
        <v>Industry</v>
      </c>
      <c r="I2451" s="179" t="str">
        <f>'Energy consumption (raw)'!I2401</f>
        <v>45-46 Wholesale</v>
      </c>
      <c r="J2451" s="179" t="str">
        <f>INDEX(Sector!$E$6:$E$46,MATCH('Energy consumption (toe)'!I2451,Sector!$B$6:$B$46,FALSE))</f>
        <v>Wholesale</v>
      </c>
      <c r="K2451" s="179">
        <f>IFERROR('Energy consumption (raw)'!J2401*Lists!$H$84,)</f>
        <v>0</v>
      </c>
      <c r="L2451" s="179">
        <f>'Energy consumption (raw)'!K2401*Lists!$H$84</f>
        <v>1001.7156000000001</v>
      </c>
      <c r="M2451" s="179">
        <f>'Energy consumption (raw)'!L2401*Lists!$H$84</f>
        <v>0</v>
      </c>
      <c r="N2451" s="179">
        <f>'Energy consumption (raw)'!M2401*Lists!$H$84</f>
        <v>0</v>
      </c>
      <c r="O2451" s="178">
        <f t="shared" si="162"/>
        <v>1001.7156000000001</v>
      </c>
      <c r="P2451">
        <f>'Energy consumption (raw)'!N2401*Lists!$H$85</f>
        <v>0</v>
      </c>
      <c r="Q2451">
        <f>'Energy consumption (raw)'!O2401*Lists!$H$86</f>
        <v>0</v>
      </c>
      <c r="R2451">
        <f>'Energy consumption (raw)'!P2401*Lists!$H$87</f>
        <v>0</v>
      </c>
      <c r="S2451">
        <f>'Energy consumption (raw)'!Q2401*Lists!$H$88</f>
        <v>0</v>
      </c>
      <c r="T2451">
        <f>'Energy consumption (raw)'!R2401*Lists!$H$89</f>
        <v>0</v>
      </c>
      <c r="U2451">
        <f>'Energy consumption (raw)'!S2401*Lists!$H$90</f>
        <v>0</v>
      </c>
      <c r="V2451">
        <f>'Energy consumption (raw)'!T2401*Lists!$H$91</f>
        <v>0</v>
      </c>
      <c r="W2451">
        <f>'Energy consumption (raw)'!U2401*Lists!$H$92</f>
        <v>0</v>
      </c>
      <c r="X2451">
        <f>'Energy consumption (raw)'!V2401*Lists!$H$93</f>
        <v>0</v>
      </c>
      <c r="Y2451">
        <f>'Energy consumption (raw)'!W2401*Lists!$H$94</f>
        <v>0</v>
      </c>
      <c r="Z2451">
        <f>'Energy consumption (raw)'!X2401*Lists!$H$96*1000000</f>
        <v>0</v>
      </c>
      <c r="AA2451">
        <f>'Energy consumption (raw)'!Y2401*Lists!$H$97</f>
        <v>0</v>
      </c>
      <c r="AB2451">
        <f>'Energy consumption (raw)'!Z2401*Lists!$H$96</f>
        <v>0</v>
      </c>
      <c r="AC2451">
        <f>'Energy consumption (raw)'!AA2401*Lists!$H$98</f>
        <v>0</v>
      </c>
      <c r="AD2451">
        <f>'Energy consumption (raw)'!AB2401*Lists!$H$99</f>
        <v>0</v>
      </c>
      <c r="AE2451">
        <f>'Energy consumption (raw)'!AC2401*Lists!$H$101</f>
        <v>0</v>
      </c>
      <c r="AF2451">
        <f>'Energy consumption (raw)'!AD2401*Lists!$H$101</f>
        <v>0</v>
      </c>
      <c r="AG2451">
        <f>'Energy consumption (raw)'!AE2401*Lists!$H$101</f>
        <v>0</v>
      </c>
      <c r="AH2451">
        <f>'Energy consumption (raw)'!AF2401*Lists!$H$100</f>
        <v>0</v>
      </c>
      <c r="AI2451" s="167">
        <f t="shared" si="163"/>
        <v>1001.7156000000001</v>
      </c>
      <c r="AJ2451" s="179">
        <f>'Energy consumption (raw)'!AG2401</f>
        <v>1001.7156000000001</v>
      </c>
      <c r="AK2451" s="179">
        <f>'Energy consumption (raw)'!AH2401</f>
        <v>1074</v>
      </c>
      <c r="AL2451">
        <f>IF(ROUND(AI2451,-3)=ROUND('Energy consumption (raw)'!AG2401,-3),1,0)</f>
        <v>1</v>
      </c>
      <c r="AM2451" s="179" t="str">
        <f>'Energy consumption (raw)'!AJ2401</f>
        <v>52. Tien Giang</v>
      </c>
      <c r="AN2451">
        <f>VLOOKUP(AM2451,Lists!$F$9:$G$71,2,FALSE)</f>
        <v>1</v>
      </c>
    </row>
    <row r="2452" spans="2:40" x14ac:dyDescent="0.25">
      <c r="B2452" s="65" t="str">
        <f t="shared" si="161"/>
        <v>Industry2300</v>
      </c>
      <c r="C2452" s="179">
        <f>'Energy consumption (raw)'!B2402</f>
        <v>2300</v>
      </c>
      <c r="D2452" s="179">
        <f>'Energy consumption (raw)'!C2402</f>
        <v>0</v>
      </c>
      <c r="E2452" s="179">
        <f>'Energy consumption (raw)'!D2402</f>
        <v>0</v>
      </c>
      <c r="F2452" s="179" t="str">
        <f>'Energy consumption (raw)'!E2402</f>
        <v>Công nghiệp</v>
      </c>
      <c r="G2452" s="179" t="str">
        <f>'Energy consumption (raw)'!F2402</f>
        <v>Sản xuất sợi nhân tạo</v>
      </c>
      <c r="H2452" s="179" t="str">
        <f>'Energy consumption (raw)'!G2402</f>
        <v>Industry</v>
      </c>
      <c r="I2452" s="179" t="str">
        <f>'Energy consumption (raw)'!I2402</f>
        <v>13 Manufacture of textiles</v>
      </c>
      <c r="J2452" s="179" t="str">
        <f>INDEX(Sector!$E$6:$E$46,MATCH('Energy consumption (toe)'!I2452,Sector!$B$6:$B$46,FALSE))</f>
        <v>Manufacture of textiles</v>
      </c>
      <c r="K2452" s="179">
        <f>IFERROR('Energy consumption (raw)'!J2402*Lists!$H$84,)</f>
        <v>0</v>
      </c>
      <c r="L2452" s="179">
        <f>'Energy consumption (raw)'!K2402*Lists!$H$84</f>
        <v>16473.191440000002</v>
      </c>
      <c r="M2452" s="179">
        <f>'Energy consumption (raw)'!L2402*Lists!$H$84</f>
        <v>0</v>
      </c>
      <c r="N2452" s="179">
        <f>'Energy consumption (raw)'!M2402*Lists!$H$84</f>
        <v>0</v>
      </c>
      <c r="O2452" s="178">
        <f t="shared" si="162"/>
        <v>16473.191440000002</v>
      </c>
      <c r="P2452">
        <f>'Energy consumption (raw)'!N2402*Lists!$H$85</f>
        <v>0</v>
      </c>
      <c r="Q2452">
        <f>'Energy consumption (raw)'!O2402*Lists!$H$86</f>
        <v>0</v>
      </c>
      <c r="R2452">
        <f>'Energy consumption (raw)'!P2402*Lists!$H$87</f>
        <v>0</v>
      </c>
      <c r="S2452">
        <f>'Energy consumption (raw)'!Q2402*Lists!$H$88</f>
        <v>0</v>
      </c>
      <c r="T2452">
        <f>'Energy consumption (raw)'!R2402*Lists!$H$89</f>
        <v>0</v>
      </c>
      <c r="U2452">
        <f>'Energy consumption (raw)'!S2402*Lists!$H$90</f>
        <v>0</v>
      </c>
      <c r="V2452">
        <f>'Energy consumption (raw)'!T2402*Lists!$H$91</f>
        <v>0</v>
      </c>
      <c r="W2452">
        <f>'Energy consumption (raw)'!U2402*Lists!$H$92</f>
        <v>0</v>
      </c>
      <c r="X2452">
        <f>'Energy consumption (raw)'!V2402*Lists!$H$93</f>
        <v>0</v>
      </c>
      <c r="Y2452">
        <f>'Energy consumption (raw)'!W2402*Lists!$H$94</f>
        <v>0</v>
      </c>
      <c r="Z2452" s="180">
        <f>'Energy consumption (raw)'!X2402*Lists!$H$96</f>
        <v>5.13E-3</v>
      </c>
      <c r="AA2452">
        <f>'Energy consumption (raw)'!Y2402*Lists!$H$97</f>
        <v>0</v>
      </c>
      <c r="AB2452">
        <f>'Energy consumption (raw)'!Z2402*Lists!$H$96</f>
        <v>0</v>
      </c>
      <c r="AC2452">
        <f>'Energy consumption (raw)'!AA2402*Lists!$H$98</f>
        <v>0</v>
      </c>
      <c r="AD2452">
        <f>'Energy consumption (raw)'!AB2402*Lists!$H$99</f>
        <v>0</v>
      </c>
      <c r="AE2452">
        <f>'Energy consumption (raw)'!AC2402*Lists!$H$101</f>
        <v>0</v>
      </c>
      <c r="AF2452">
        <f>'Energy consumption (raw)'!AD2402*Lists!$H$101</f>
        <v>0</v>
      </c>
      <c r="AG2452">
        <f>'Energy consumption (raw)'!AE2402*Lists!$H$101</f>
        <v>0</v>
      </c>
      <c r="AH2452">
        <f>'Energy consumption (raw)'!AF2402*Lists!$H$100</f>
        <v>0</v>
      </c>
      <c r="AI2452" s="167">
        <f t="shared" si="163"/>
        <v>16473.196570000004</v>
      </c>
      <c r="AJ2452" s="179">
        <f>'Energy consumption (raw)'!AG2402</f>
        <v>16478.321440000003</v>
      </c>
      <c r="AK2452" s="179">
        <f>'Energy consumption (raw)'!AH2402</f>
        <v>11938</v>
      </c>
      <c r="AL2452">
        <f>IF(ROUND(AI2452,-3)=ROUND('Energy consumption (raw)'!AG2402,-3),1,0)</f>
        <v>1</v>
      </c>
      <c r="AM2452" s="179" t="str">
        <f>'Energy consumption (raw)'!AJ2402</f>
        <v>52. Tien Giang</v>
      </c>
      <c r="AN2452">
        <f>VLOOKUP(AM2452,Lists!$F$9:$G$71,2,FALSE)</f>
        <v>1</v>
      </c>
    </row>
    <row r="2453" spans="2:40" x14ac:dyDescent="0.25">
      <c r="B2453" s="65" t="str">
        <f t="shared" si="161"/>
        <v>Industry2301</v>
      </c>
      <c r="C2453" s="179">
        <f>'Energy consumption (raw)'!B2403</f>
        <v>2301</v>
      </c>
      <c r="D2453" s="179">
        <f>'Energy consumption (raw)'!C2403</f>
        <v>0</v>
      </c>
      <c r="E2453" s="179">
        <f>'Energy consumption (raw)'!D2403</f>
        <v>0</v>
      </c>
      <c r="F2453" s="179" t="str">
        <f>'Energy consumption (raw)'!E2403</f>
        <v>Công nghiệp</v>
      </c>
      <c r="G2453" s="179" t="str">
        <f>'Energy consumption (raw)'!F2403</f>
        <v>Sản xuất sắt, thép gang</v>
      </c>
      <c r="H2453" s="179" t="str">
        <f>'Energy consumption (raw)'!G2403</f>
        <v>Industry</v>
      </c>
      <c r="I2453" s="179" t="str">
        <f>'Energy consumption (raw)'!I2403</f>
        <v>24 Manufacture of basic metals</v>
      </c>
      <c r="J2453" s="179" t="str">
        <f>INDEX(Sector!$E$6:$E$46,MATCH('Energy consumption (toe)'!I2453,Sector!$B$6:$B$46,FALSE))</f>
        <v>Manufacture of basic metals</v>
      </c>
      <c r="K2453" s="179">
        <f>IFERROR('Energy consumption (raw)'!J2403*Lists!$H$84,)</f>
        <v>0</v>
      </c>
      <c r="L2453" s="179">
        <f>'Energy consumption (raw)'!K2403*Lists!$H$84</f>
        <v>5589.5704249</v>
      </c>
      <c r="M2453" s="179">
        <f>'Energy consumption (raw)'!L2403*Lists!$H$84</f>
        <v>0</v>
      </c>
      <c r="N2453" s="179">
        <f>'Energy consumption (raw)'!M2403*Lists!$H$84</f>
        <v>0</v>
      </c>
      <c r="O2453" s="178">
        <f t="shared" si="162"/>
        <v>5589.5704249</v>
      </c>
      <c r="P2453">
        <f>'Energy consumption (raw)'!N2403*Lists!$H$85</f>
        <v>0</v>
      </c>
      <c r="Q2453">
        <f>'Energy consumption (raw)'!O2403*Lists!$H$86</f>
        <v>0</v>
      </c>
      <c r="R2453">
        <f>'Energy consumption (raw)'!P2403*Lists!$H$87</f>
        <v>0</v>
      </c>
      <c r="S2453">
        <f>'Energy consumption (raw)'!Q2403*Lists!$H$88</f>
        <v>0</v>
      </c>
      <c r="T2453">
        <f>'Energy consumption (raw)'!R2403*Lists!$H$89</f>
        <v>0</v>
      </c>
      <c r="U2453">
        <f>'Energy consumption (raw)'!S2403*Lists!$H$90</f>
        <v>0</v>
      </c>
      <c r="V2453">
        <f>'Energy consumption (raw)'!T2403*Lists!$H$91</f>
        <v>0</v>
      </c>
      <c r="W2453">
        <f>'Energy consumption (raw)'!U2403*Lists!$H$92</f>
        <v>0</v>
      </c>
      <c r="X2453">
        <f>'Energy consumption (raw)'!V2403*Lists!$H$93</f>
        <v>0</v>
      </c>
      <c r="Y2453">
        <f>'Energy consumption (raw)'!W2403*Lists!$H$94</f>
        <v>0</v>
      </c>
      <c r="Z2453">
        <f>'Energy consumption (raw)'!X2403*Lists!$H$96*1000000</f>
        <v>0</v>
      </c>
      <c r="AA2453">
        <f>'Energy consumption (raw)'!Y2403*Lists!$H$97</f>
        <v>0</v>
      </c>
      <c r="AB2453">
        <f>'Energy consumption (raw)'!Z2403*Lists!$H$96</f>
        <v>0</v>
      </c>
      <c r="AC2453">
        <f>'Energy consumption (raw)'!AA2403*Lists!$H$98</f>
        <v>0</v>
      </c>
      <c r="AD2453">
        <f>'Energy consumption (raw)'!AB2403*Lists!$H$99</f>
        <v>0</v>
      </c>
      <c r="AE2453">
        <f>'Energy consumption (raw)'!AC2403*Lists!$H$101</f>
        <v>0</v>
      </c>
      <c r="AF2453">
        <f>'Energy consumption (raw)'!AD2403*Lists!$H$101</f>
        <v>0</v>
      </c>
      <c r="AG2453">
        <f>'Energy consumption (raw)'!AE2403*Lists!$H$101</f>
        <v>0</v>
      </c>
      <c r="AH2453">
        <f>'Energy consumption (raw)'!AF2403*Lists!$H$100</f>
        <v>0</v>
      </c>
      <c r="AI2453" s="167">
        <f t="shared" si="163"/>
        <v>5589.5704249</v>
      </c>
      <c r="AJ2453" s="179">
        <f>'Energy consumption (raw)'!AG2403</f>
        <v>5589.5704249</v>
      </c>
      <c r="AK2453" s="179">
        <f>'Energy consumption (raw)'!AH2403</f>
        <v>6999</v>
      </c>
      <c r="AL2453">
        <f>IF(ROUND(AI2453,-3)=ROUND('Energy consumption (raw)'!AG2403,-3),1,0)</f>
        <v>1</v>
      </c>
      <c r="AM2453" s="179" t="str">
        <f>'Energy consumption (raw)'!AJ2403</f>
        <v>52. Tien Giang</v>
      </c>
      <c r="AN2453">
        <f>VLOOKUP(AM2453,Lists!$F$9:$G$71,2,FALSE)</f>
        <v>1</v>
      </c>
    </row>
    <row r="2454" spans="2:40" x14ac:dyDescent="0.25">
      <c r="B2454" s="65" t="str">
        <f t="shared" si="161"/>
        <v>Industry2302</v>
      </c>
      <c r="C2454" s="179">
        <f>'Energy consumption (raw)'!B2404</f>
        <v>2302</v>
      </c>
      <c r="D2454" s="179">
        <f>'Energy consumption (raw)'!C2404</f>
        <v>0</v>
      </c>
      <c r="E2454" s="179">
        <f>'Energy consumption (raw)'!D2404</f>
        <v>0</v>
      </c>
      <c r="F2454" s="179" t="str">
        <f>'Energy consumption (raw)'!E2404</f>
        <v>Công nghiệp</v>
      </c>
      <c r="G2454" s="179" t="str">
        <f>'Energy consumption (raw)'!F2404</f>
        <v>Sản xuất sắt, thép gang</v>
      </c>
      <c r="H2454" s="179" t="str">
        <f>'Energy consumption (raw)'!G2404</f>
        <v>Industry</v>
      </c>
      <c r="I2454" s="179" t="str">
        <f>'Energy consumption (raw)'!I2404</f>
        <v>24 Manufacture of basic metals</v>
      </c>
      <c r="J2454" s="179" t="str">
        <f>INDEX(Sector!$E$6:$E$46,MATCH('Energy consumption (toe)'!I2454,Sector!$B$6:$B$46,FALSE))</f>
        <v>Manufacture of basic metals</v>
      </c>
      <c r="K2454" s="179">
        <f>IFERROR('Energy consumption (raw)'!J2404*Lists!$H$84,)</f>
        <v>0</v>
      </c>
      <c r="L2454" s="179">
        <f>'Energy consumption (raw)'!K2404*Lists!$H$84</f>
        <v>1136.2920482000002</v>
      </c>
      <c r="M2454" s="179">
        <f>'Energy consumption (raw)'!L2404*Lists!$H$84</f>
        <v>0</v>
      </c>
      <c r="N2454" s="179">
        <f>'Energy consumption (raw)'!M2404*Lists!$H$84</f>
        <v>0</v>
      </c>
      <c r="O2454" s="178">
        <f t="shared" si="162"/>
        <v>1136.2920482000002</v>
      </c>
      <c r="P2454">
        <f>'Energy consumption (raw)'!N2404*Lists!$H$85</f>
        <v>0</v>
      </c>
      <c r="Q2454">
        <f>'Energy consumption (raw)'!O2404*Lists!$H$86</f>
        <v>0</v>
      </c>
      <c r="R2454">
        <f>'Energy consumption (raw)'!P2404*Lists!$H$87</f>
        <v>0</v>
      </c>
      <c r="S2454">
        <f>'Energy consumption (raw)'!Q2404*Lists!$H$88</f>
        <v>0</v>
      </c>
      <c r="T2454">
        <f>'Energy consumption (raw)'!R2404*Lists!$H$89</f>
        <v>0</v>
      </c>
      <c r="U2454">
        <f>'Energy consumption (raw)'!S2404*Lists!$H$90</f>
        <v>5.984</v>
      </c>
      <c r="V2454">
        <f>'Energy consumption (raw)'!T2404*Lists!$H$91</f>
        <v>0</v>
      </c>
      <c r="W2454">
        <f>'Energy consumption (raw)'!U2404*Lists!$H$92</f>
        <v>0</v>
      </c>
      <c r="X2454">
        <f>'Energy consumption (raw)'!V2404*Lists!$H$93</f>
        <v>0</v>
      </c>
      <c r="Y2454">
        <f>'Energy consumption (raw)'!W2404*Lists!$H$94</f>
        <v>5.3950000000000005</v>
      </c>
      <c r="Z2454">
        <f>'Energy consumption (raw)'!X2404*Lists!$H$96*1000000</f>
        <v>0</v>
      </c>
      <c r="AA2454">
        <f>'Energy consumption (raw)'!Y2404*Lists!$H$97</f>
        <v>0</v>
      </c>
      <c r="AB2454">
        <f>'Energy consumption (raw)'!Z2404*Lists!$H$96</f>
        <v>0</v>
      </c>
      <c r="AC2454">
        <f>'Energy consumption (raw)'!AA2404*Lists!$H$98</f>
        <v>0</v>
      </c>
      <c r="AD2454">
        <f>'Energy consumption (raw)'!AB2404*Lists!$H$99</f>
        <v>0</v>
      </c>
      <c r="AE2454">
        <f>'Energy consumption (raw)'!AC2404*Lists!$H$101</f>
        <v>0</v>
      </c>
      <c r="AF2454">
        <f>'Energy consumption (raw)'!AD2404*Lists!$H$101</f>
        <v>0</v>
      </c>
      <c r="AG2454">
        <f>'Energy consumption (raw)'!AE2404*Lists!$H$101</f>
        <v>0</v>
      </c>
      <c r="AH2454">
        <f>'Energy consumption (raw)'!AF2404*Lists!$H$100</f>
        <v>0</v>
      </c>
      <c r="AI2454" s="167">
        <f t="shared" si="163"/>
        <v>1147.6710482000001</v>
      </c>
      <c r="AJ2454" s="179">
        <f>'Energy consumption (raw)'!AG2404</f>
        <v>1147.6710482000001</v>
      </c>
      <c r="AK2454" s="179">
        <f>'Energy consumption (raw)'!AH2404</f>
        <v>0</v>
      </c>
      <c r="AL2454">
        <f>IF(ROUND(AI2454,-3)=ROUND('Energy consumption (raw)'!AG2404,-3),1,0)</f>
        <v>1</v>
      </c>
      <c r="AM2454" s="179" t="str">
        <f>'Energy consumption (raw)'!AJ2404</f>
        <v>52. Tien Giang</v>
      </c>
      <c r="AN2454">
        <f>VLOOKUP(AM2454,Lists!$F$9:$G$71,2,FALSE)</f>
        <v>1</v>
      </c>
    </row>
    <row r="2455" spans="2:40" x14ac:dyDescent="0.25">
      <c r="B2455" s="65" t="str">
        <f t="shared" si="161"/>
        <v>Industry2303</v>
      </c>
      <c r="C2455" s="179">
        <f>'Energy consumption (raw)'!B2405</f>
        <v>2303</v>
      </c>
      <c r="D2455" s="179">
        <f>'Energy consumption (raw)'!C2405</f>
        <v>0</v>
      </c>
      <c r="E2455" s="179">
        <f>'Energy consumption (raw)'!D2405</f>
        <v>0</v>
      </c>
      <c r="F2455" s="179" t="str">
        <f>'Energy consumption (raw)'!E2405</f>
        <v>Công nghiệp</v>
      </c>
      <c r="G2455" s="179" t="str">
        <f>'Energy consumption (raw)'!F2405</f>
        <v>Sản xuất sắt, thép gang</v>
      </c>
      <c r="H2455" s="179" t="str">
        <f>'Energy consumption (raw)'!G2405</f>
        <v>Industry</v>
      </c>
      <c r="I2455" s="179" t="str">
        <f>'Energy consumption (raw)'!I2405</f>
        <v>24 Manufacture of basic metals</v>
      </c>
      <c r="J2455" s="179" t="str">
        <f>INDEX(Sector!$E$6:$E$46,MATCH('Energy consumption (toe)'!I2455,Sector!$B$6:$B$46,FALSE))</f>
        <v>Manufacture of basic metals</v>
      </c>
      <c r="K2455" s="179">
        <f>IFERROR('Energy consumption (raw)'!J2405*Lists!$H$84,)</f>
        <v>0</v>
      </c>
      <c r="L2455" s="179">
        <f>'Energy consumption (raw)'!K2405*Lists!$H$84</f>
        <v>2204.6529042000002</v>
      </c>
      <c r="M2455" s="179">
        <f>'Energy consumption (raw)'!L2405*Lists!$H$84</f>
        <v>0</v>
      </c>
      <c r="N2455" s="179">
        <f>'Energy consumption (raw)'!M2405*Lists!$H$84</f>
        <v>0</v>
      </c>
      <c r="O2455" s="178">
        <f t="shared" si="162"/>
        <v>2204.6529042000002</v>
      </c>
      <c r="P2455">
        <f>'Energy consumption (raw)'!N2405*Lists!$H$85</f>
        <v>0</v>
      </c>
      <c r="Q2455">
        <f>'Energy consumption (raw)'!O2405*Lists!$H$86</f>
        <v>0</v>
      </c>
      <c r="R2455">
        <f>'Energy consumption (raw)'!P2405*Lists!$H$87</f>
        <v>0</v>
      </c>
      <c r="S2455">
        <f>'Energy consumption (raw)'!Q2405*Lists!$H$88</f>
        <v>0</v>
      </c>
      <c r="T2455">
        <f>'Energy consumption (raw)'!R2405*Lists!$H$89</f>
        <v>0</v>
      </c>
      <c r="U2455">
        <f>'Energy consumption (raw)'!S2405*Lists!$H$90</f>
        <v>0</v>
      </c>
      <c r="V2455">
        <f>'Energy consumption (raw)'!T2405*Lists!$H$91</f>
        <v>0</v>
      </c>
      <c r="W2455">
        <f>'Energy consumption (raw)'!U2405*Lists!$H$92</f>
        <v>0</v>
      </c>
      <c r="X2455">
        <f>'Energy consumption (raw)'!V2405*Lists!$H$93</f>
        <v>0</v>
      </c>
      <c r="Y2455">
        <f>'Energy consumption (raw)'!W2405*Lists!$H$94</f>
        <v>0</v>
      </c>
      <c r="Z2455">
        <f>'Energy consumption (raw)'!X2405*Lists!$H$96*1000000</f>
        <v>0</v>
      </c>
      <c r="AA2455">
        <f>'Energy consumption (raw)'!Y2405*Lists!$H$97</f>
        <v>0</v>
      </c>
      <c r="AB2455">
        <f>'Energy consumption (raw)'!Z2405*Lists!$H$96</f>
        <v>0</v>
      </c>
      <c r="AC2455">
        <f>'Energy consumption (raw)'!AA2405*Lists!$H$98</f>
        <v>0</v>
      </c>
      <c r="AD2455">
        <f>'Energy consumption (raw)'!AB2405*Lists!$H$99</f>
        <v>0</v>
      </c>
      <c r="AE2455">
        <f>'Energy consumption (raw)'!AC2405*Lists!$H$101</f>
        <v>0</v>
      </c>
      <c r="AF2455">
        <f>'Energy consumption (raw)'!AD2405*Lists!$H$101</f>
        <v>0</v>
      </c>
      <c r="AG2455">
        <f>'Energy consumption (raw)'!AE2405*Lists!$H$101</f>
        <v>0</v>
      </c>
      <c r="AH2455">
        <f>'Energy consumption (raw)'!AF2405*Lists!$H$100</f>
        <v>0</v>
      </c>
      <c r="AI2455" s="167">
        <f t="shared" si="163"/>
        <v>2204.6529042000002</v>
      </c>
      <c r="AJ2455" s="179">
        <f>'Energy consumption (raw)'!AG2405</f>
        <v>2204.6529042000002</v>
      </c>
      <c r="AK2455" s="179">
        <f>'Energy consumption (raw)'!AH2405</f>
        <v>0</v>
      </c>
      <c r="AL2455">
        <f>IF(ROUND(AI2455,-3)=ROUND('Energy consumption (raw)'!AG2405,-3),1,0)</f>
        <v>1</v>
      </c>
      <c r="AM2455" s="179" t="str">
        <f>'Energy consumption (raw)'!AJ2405</f>
        <v>52. Tien Giang</v>
      </c>
      <c r="AN2455">
        <f>VLOOKUP(AM2455,Lists!$F$9:$G$71,2,FALSE)</f>
        <v>1</v>
      </c>
    </row>
    <row r="2456" spans="2:40" x14ac:dyDescent="0.25">
      <c r="B2456" s="65" t="str">
        <f t="shared" si="161"/>
        <v>Industry2304</v>
      </c>
      <c r="C2456" s="179">
        <f>'Energy consumption (raw)'!B2406</f>
        <v>2304</v>
      </c>
      <c r="D2456" s="179">
        <f>'Energy consumption (raw)'!C2406</f>
        <v>0</v>
      </c>
      <c r="E2456" s="179">
        <f>'Energy consumption (raw)'!D2406</f>
        <v>0</v>
      </c>
      <c r="F2456" s="179" t="str">
        <f>'Energy consumption (raw)'!E2406</f>
        <v>Công nghiệp</v>
      </c>
      <c r="G2456" s="179" t="str">
        <f>'Energy consumption (raw)'!F2406</f>
        <v>Sản xuất sắt, thép gang</v>
      </c>
      <c r="H2456" s="179" t="str">
        <f>'Energy consumption (raw)'!G2406</f>
        <v>Industry</v>
      </c>
      <c r="I2456" s="179" t="str">
        <f>'Energy consumption (raw)'!I2406</f>
        <v>24 Manufacture of basic metals</v>
      </c>
      <c r="J2456" s="179" t="str">
        <f>INDEX(Sector!$E$6:$E$46,MATCH('Energy consumption (toe)'!I2456,Sector!$B$6:$B$46,FALSE))</f>
        <v>Manufacture of basic metals</v>
      </c>
      <c r="K2456" s="179">
        <f>IFERROR('Energy consumption (raw)'!J2406*Lists!$H$84,)</f>
        <v>0</v>
      </c>
      <c r="L2456" s="179">
        <f>'Energy consumption (raw)'!K2406*Lists!$H$84</f>
        <v>1998.9281088</v>
      </c>
      <c r="M2456" s="179">
        <f>'Energy consumption (raw)'!L2406*Lists!$H$84</f>
        <v>0</v>
      </c>
      <c r="N2456" s="179">
        <f>'Energy consumption (raw)'!M2406*Lists!$H$84</f>
        <v>0</v>
      </c>
      <c r="O2456" s="178">
        <f t="shared" si="162"/>
        <v>1998.9281088</v>
      </c>
      <c r="P2456">
        <f>'Energy consumption (raw)'!N2406*Lists!$H$85</f>
        <v>0</v>
      </c>
      <c r="Q2456">
        <f>'Energy consumption (raw)'!O2406*Lists!$H$86</f>
        <v>0</v>
      </c>
      <c r="R2456">
        <f>'Energy consumption (raw)'!P2406*Lists!$H$87</f>
        <v>0</v>
      </c>
      <c r="S2456">
        <f>'Energy consumption (raw)'!Q2406*Lists!$H$88</f>
        <v>0</v>
      </c>
      <c r="T2456">
        <f>'Energy consumption (raw)'!R2406*Lists!$H$89</f>
        <v>0</v>
      </c>
      <c r="U2456">
        <f>'Energy consumption (raw)'!S2406*Lists!$H$90</f>
        <v>0</v>
      </c>
      <c r="V2456">
        <f>'Energy consumption (raw)'!T2406*Lists!$H$91</f>
        <v>0</v>
      </c>
      <c r="W2456">
        <f>'Energy consumption (raw)'!U2406*Lists!$H$92</f>
        <v>0</v>
      </c>
      <c r="X2456">
        <f>'Energy consumption (raw)'!V2406*Lists!$H$93</f>
        <v>0</v>
      </c>
      <c r="Y2456">
        <f>'Energy consumption (raw)'!W2406*Lists!$H$94</f>
        <v>0</v>
      </c>
      <c r="Z2456">
        <f>'Energy consumption (raw)'!X2406*Lists!$H$96*1000000</f>
        <v>0</v>
      </c>
      <c r="AA2456">
        <f>'Energy consumption (raw)'!Y2406*Lists!$H$97</f>
        <v>0</v>
      </c>
      <c r="AB2456">
        <f>'Energy consumption (raw)'!Z2406*Lists!$H$96</f>
        <v>0</v>
      </c>
      <c r="AC2456">
        <f>'Energy consumption (raw)'!AA2406*Lists!$H$98</f>
        <v>0</v>
      </c>
      <c r="AD2456">
        <f>'Energy consumption (raw)'!AB2406*Lists!$H$99</f>
        <v>0</v>
      </c>
      <c r="AE2456">
        <f>'Energy consumption (raw)'!AC2406*Lists!$H$101</f>
        <v>0</v>
      </c>
      <c r="AF2456">
        <f>'Energy consumption (raw)'!AD2406*Lists!$H$101</f>
        <v>0</v>
      </c>
      <c r="AG2456">
        <f>'Energy consumption (raw)'!AE2406*Lists!$H$101</f>
        <v>0</v>
      </c>
      <c r="AH2456">
        <f>'Energy consumption (raw)'!AF2406*Lists!$H$100</f>
        <v>0</v>
      </c>
      <c r="AI2456" s="167">
        <f t="shared" si="163"/>
        <v>1998.9281088</v>
      </c>
      <c r="AJ2456" s="179">
        <f>'Energy consumption (raw)'!AG2406</f>
        <v>1998.9281088</v>
      </c>
      <c r="AK2456" s="179">
        <f>'Energy consumption (raw)'!AH2406</f>
        <v>0</v>
      </c>
      <c r="AL2456">
        <f>IF(ROUND(AI2456,-3)=ROUND('Energy consumption (raw)'!AG2406,-3),1,0)</f>
        <v>1</v>
      </c>
      <c r="AM2456" s="179" t="str">
        <f>'Energy consumption (raw)'!AJ2406</f>
        <v>52. Tien Giang</v>
      </c>
      <c r="AN2456">
        <f>VLOOKUP(AM2456,Lists!$F$9:$G$71,2,FALSE)</f>
        <v>1</v>
      </c>
    </row>
    <row r="2457" spans="2:40" x14ac:dyDescent="0.25">
      <c r="B2457" s="65" t="str">
        <f t="shared" si="161"/>
        <v>Industry2305</v>
      </c>
      <c r="C2457" s="179">
        <f>'Energy consumption (raw)'!B2407</f>
        <v>2305</v>
      </c>
      <c r="D2457" s="179">
        <f>'Energy consumption (raw)'!C2407</f>
        <v>0</v>
      </c>
      <c r="E2457" s="179">
        <f>'Energy consumption (raw)'!D2407</f>
        <v>0</v>
      </c>
      <c r="F2457" s="179" t="str">
        <f>'Energy consumption (raw)'!E2407</f>
        <v>Công nghiệp</v>
      </c>
      <c r="G2457" s="179" t="str">
        <f>'Energy consumption (raw)'!F2407</f>
        <v>Bán buôn gạo, lúa mỳ, hạt ngũ cốc khác, bột mỳ</v>
      </c>
      <c r="H2457" s="179" t="str">
        <f>'Energy consumption (raw)'!G2407</f>
        <v>Industry</v>
      </c>
      <c r="I2457" s="179" t="str">
        <f>'Energy consumption (raw)'!I2407</f>
        <v>45-46 Wholesale</v>
      </c>
      <c r="J2457" s="179" t="str">
        <f>INDEX(Sector!$E$6:$E$46,MATCH('Energy consumption (toe)'!I2457,Sector!$B$6:$B$46,FALSE))</f>
        <v>Wholesale</v>
      </c>
      <c r="K2457" s="179">
        <f>IFERROR('Energy consumption (raw)'!J2407*Lists!$H$84,)</f>
        <v>0</v>
      </c>
      <c r="L2457" s="179">
        <f>'Energy consumption (raw)'!K2407*Lists!$H$84</f>
        <v>1019.8672977000001</v>
      </c>
      <c r="M2457" s="179">
        <f>'Energy consumption (raw)'!L2407*Lists!$H$84</f>
        <v>0</v>
      </c>
      <c r="N2457" s="179">
        <f>'Energy consumption (raw)'!M2407*Lists!$H$84</f>
        <v>0</v>
      </c>
      <c r="O2457" s="178">
        <f t="shared" si="162"/>
        <v>1019.8672977000001</v>
      </c>
      <c r="P2457">
        <f>'Energy consumption (raw)'!N2407*Lists!$H$85</f>
        <v>0</v>
      </c>
      <c r="Q2457">
        <f>'Energy consumption (raw)'!O2407*Lists!$H$86</f>
        <v>0</v>
      </c>
      <c r="R2457">
        <f>'Energy consumption (raw)'!P2407*Lists!$H$87</f>
        <v>0</v>
      </c>
      <c r="S2457">
        <f>'Energy consumption (raw)'!Q2407*Lists!$H$88</f>
        <v>0</v>
      </c>
      <c r="T2457">
        <f>'Energy consumption (raw)'!R2407*Lists!$H$89</f>
        <v>0</v>
      </c>
      <c r="U2457">
        <f>'Energy consumption (raw)'!S2407*Lists!$H$90</f>
        <v>0</v>
      </c>
      <c r="V2457">
        <f>'Energy consumption (raw)'!T2407*Lists!$H$91</f>
        <v>0</v>
      </c>
      <c r="W2457">
        <f>'Energy consumption (raw)'!U2407*Lists!$H$92</f>
        <v>0</v>
      </c>
      <c r="X2457">
        <f>'Energy consumption (raw)'!V2407*Lists!$H$93</f>
        <v>0</v>
      </c>
      <c r="Y2457">
        <f>'Energy consumption (raw)'!W2407*Lists!$H$94</f>
        <v>0</v>
      </c>
      <c r="Z2457">
        <f>'Energy consumption (raw)'!X2407*Lists!$H$96*1000000</f>
        <v>0</v>
      </c>
      <c r="AA2457">
        <f>'Energy consumption (raw)'!Y2407*Lists!$H$97</f>
        <v>0</v>
      </c>
      <c r="AB2457">
        <f>'Energy consumption (raw)'!Z2407*Lists!$H$96</f>
        <v>0</v>
      </c>
      <c r="AC2457">
        <f>'Energy consumption (raw)'!AA2407*Lists!$H$98</f>
        <v>0</v>
      </c>
      <c r="AD2457">
        <f>'Energy consumption (raw)'!AB2407*Lists!$H$99</f>
        <v>0</v>
      </c>
      <c r="AE2457">
        <f>'Energy consumption (raw)'!AC2407*Lists!$H$101</f>
        <v>0</v>
      </c>
      <c r="AF2457">
        <f>'Energy consumption (raw)'!AD2407*Lists!$H$101</f>
        <v>0</v>
      </c>
      <c r="AG2457">
        <f>'Energy consumption (raw)'!AE2407*Lists!$H$101</f>
        <v>0</v>
      </c>
      <c r="AH2457">
        <f>'Energy consumption (raw)'!AF2407*Lists!$H$100</f>
        <v>0</v>
      </c>
      <c r="AI2457" s="167">
        <f t="shared" si="163"/>
        <v>1019.8672977000001</v>
      </c>
      <c r="AJ2457" s="179">
        <f>'Energy consumption (raw)'!AG2407</f>
        <v>1019.8672977000001</v>
      </c>
      <c r="AK2457" s="179">
        <f>'Energy consumption (raw)'!AH2407</f>
        <v>0</v>
      </c>
      <c r="AL2457">
        <f>IF(ROUND(AI2457,-3)=ROUND('Energy consumption (raw)'!AG2407,-3),1,0)</f>
        <v>1</v>
      </c>
      <c r="AM2457" s="179" t="str">
        <f>'Energy consumption (raw)'!AJ2407</f>
        <v>52. Tien Giang</v>
      </c>
      <c r="AN2457">
        <f>VLOOKUP(AM2457,Lists!$F$9:$G$71,2,FALSE)</f>
        <v>1</v>
      </c>
    </row>
    <row r="2458" spans="2:40" x14ac:dyDescent="0.25">
      <c r="B2458" s="65" t="str">
        <f t="shared" si="161"/>
        <v>Industry2306</v>
      </c>
      <c r="C2458" s="179">
        <f>'Energy consumption (raw)'!B2408</f>
        <v>2306</v>
      </c>
      <c r="D2458" s="179">
        <f>'Energy consumption (raw)'!C2408</f>
        <v>0</v>
      </c>
      <c r="E2458" s="179">
        <f>'Energy consumption (raw)'!D2408</f>
        <v>0</v>
      </c>
      <c r="F2458" s="179" t="str">
        <f>'Energy consumption (raw)'!E2408</f>
        <v>Công nghiệp</v>
      </c>
      <c r="G2458" s="179" t="str">
        <f>'Energy consumption (raw)'!F2408</f>
        <v>Sản xuất thức ăn gia súc, gia cầm và thuỷ sản</v>
      </c>
      <c r="H2458" s="179" t="str">
        <f>'Energy consumption (raw)'!G2408</f>
        <v>Industry</v>
      </c>
      <c r="I2458" s="179" t="str">
        <f>'Energy consumption (raw)'!I2408</f>
        <v>10 Manufacture of food products</v>
      </c>
      <c r="J2458" s="179" t="str">
        <f>INDEX(Sector!$E$6:$E$46,MATCH('Energy consumption (toe)'!I2458,Sector!$B$6:$B$46,FALSE))</f>
        <v>Manufacture of food products</v>
      </c>
      <c r="K2458" s="179">
        <f>IFERROR('Energy consumption (raw)'!J2408*Lists!$H$84,)</f>
        <v>0</v>
      </c>
      <c r="L2458" s="179">
        <f>'Energy consumption (raw)'!K2408*Lists!$H$84</f>
        <v>7994.2010667000004</v>
      </c>
      <c r="M2458" s="179">
        <f>'Energy consumption (raw)'!L2408*Lists!$H$84</f>
        <v>0</v>
      </c>
      <c r="N2458" s="179">
        <f>'Energy consumption (raw)'!M2408*Lists!$H$84</f>
        <v>0</v>
      </c>
      <c r="O2458" s="178">
        <f t="shared" si="162"/>
        <v>7994.2010667000004</v>
      </c>
      <c r="P2458">
        <f>'Energy consumption (raw)'!N2408*Lists!$H$85</f>
        <v>0</v>
      </c>
      <c r="Q2458">
        <f>'Energy consumption (raw)'!O2408*Lists!$H$86</f>
        <v>0</v>
      </c>
      <c r="R2458">
        <f>'Energy consumption (raw)'!P2408*Lists!$H$87</f>
        <v>0</v>
      </c>
      <c r="S2458">
        <f>'Energy consumption (raw)'!Q2408*Lists!$H$88</f>
        <v>0</v>
      </c>
      <c r="T2458">
        <f>'Energy consumption (raw)'!R2408*Lists!$H$89</f>
        <v>0</v>
      </c>
      <c r="U2458">
        <f>'Energy consumption (raw)'!S2408*Lists!$H$90</f>
        <v>18.8672</v>
      </c>
      <c r="V2458">
        <f>'Energy consumption (raw)'!T2408*Lists!$H$91</f>
        <v>0</v>
      </c>
      <c r="W2458">
        <f>'Energy consumption (raw)'!U2408*Lists!$H$92</f>
        <v>0</v>
      </c>
      <c r="X2458">
        <f>'Energy consumption (raw)'!V2408*Lists!$H$93</f>
        <v>0</v>
      </c>
      <c r="Y2458">
        <f>'Energy consumption (raw)'!W2408*Lists!$H$94</f>
        <v>2.4817</v>
      </c>
      <c r="Z2458">
        <f>'Energy consumption (raw)'!X2408*Lists!$H$96*1000000</f>
        <v>0</v>
      </c>
      <c r="AA2458">
        <f>'Energy consumption (raw)'!Y2408*Lists!$H$97</f>
        <v>0.32700000000000001</v>
      </c>
      <c r="AB2458">
        <f>'Energy consumption (raw)'!Z2408*Lists!$H$96</f>
        <v>0</v>
      </c>
      <c r="AC2458">
        <f>'Energy consumption (raw)'!AA2408*Lists!$H$98</f>
        <v>0</v>
      </c>
      <c r="AD2458">
        <f>'Energy consumption (raw)'!AB2408*Lists!$H$99</f>
        <v>1706.2124080000021</v>
      </c>
      <c r="AE2458">
        <f>'Energy consumption (raw)'!AC2408*Lists!$H$101</f>
        <v>0</v>
      </c>
      <c r="AF2458">
        <f>'Energy consumption (raw)'!AD2408*Lists!$H$101</f>
        <v>0</v>
      </c>
      <c r="AG2458">
        <f>'Energy consumption (raw)'!AE2408*Lists!$H$101</f>
        <v>0</v>
      </c>
      <c r="AH2458">
        <f>'Energy consumption (raw)'!AF2408*Lists!$H$100</f>
        <v>0</v>
      </c>
      <c r="AI2458" s="167">
        <f t="shared" si="163"/>
        <v>9722.0893747000027</v>
      </c>
      <c r="AJ2458" s="179">
        <f>'Energy consumption (raw)'!AG2408</f>
        <v>10898.289544700001</v>
      </c>
      <c r="AK2458" s="179">
        <f>'Energy consumption (raw)'!AH2408</f>
        <v>8570.0245100000011</v>
      </c>
      <c r="AL2458">
        <f>IF(ROUND(AI2458,-3)=ROUND('Energy consumption (raw)'!AG2408,-3),1,0)</f>
        <v>0</v>
      </c>
      <c r="AM2458" s="179" t="str">
        <f>'Energy consumption (raw)'!AJ2408</f>
        <v>53. Ben Tre</v>
      </c>
      <c r="AN2458">
        <f>VLOOKUP(AM2458,Lists!$F$9:$G$71,2,FALSE)</f>
        <v>1</v>
      </c>
    </row>
    <row r="2459" spans="2:40" x14ac:dyDescent="0.25">
      <c r="B2459" s="65" t="str">
        <f t="shared" si="161"/>
        <v>Industry2307</v>
      </c>
      <c r="C2459" s="179">
        <f>'Energy consumption (raw)'!B2409</f>
        <v>2307</v>
      </c>
      <c r="D2459" s="179">
        <f>'Energy consumption (raw)'!C2409</f>
        <v>0</v>
      </c>
      <c r="E2459" s="179">
        <f>'Energy consumption (raw)'!D2409</f>
        <v>0</v>
      </c>
      <c r="F2459" s="179" t="str">
        <f>'Energy consumption (raw)'!E2409</f>
        <v>Công nghiệp</v>
      </c>
      <c r="G2459" s="179" t="str">
        <f>'Energy consumption (raw)'!F2409</f>
        <v>Khai thác, nuôi trồng thủy sản</v>
      </c>
      <c r="H2459" s="179" t="str">
        <f>'Energy consumption (raw)'!G2409</f>
        <v>Industry</v>
      </c>
      <c r="I2459" s="179" t="str">
        <f>'Energy consumption (raw)'!I2409</f>
        <v>10 Manufacture of food products</v>
      </c>
      <c r="J2459" s="179" t="str">
        <f>INDEX(Sector!$E$6:$E$46,MATCH('Energy consumption (toe)'!I2459,Sector!$B$6:$B$46,FALSE))</f>
        <v>Manufacture of food products</v>
      </c>
      <c r="K2459" s="179">
        <f>IFERROR('Energy consumption (raw)'!J2409*Lists!$H$84,)</f>
        <v>2003.5237800000002</v>
      </c>
      <c r="L2459" s="179">
        <f>'Energy consumption (raw)'!K2409*Lists!$H$84</f>
        <v>2003.5237800000002</v>
      </c>
      <c r="M2459" s="179">
        <f>'Energy consumption (raw)'!L2409*Lists!$H$84</f>
        <v>0</v>
      </c>
      <c r="N2459" s="179">
        <f>'Energy consumption (raw)'!M2409*Lists!$H$84</f>
        <v>0</v>
      </c>
      <c r="O2459" s="178">
        <f t="shared" si="162"/>
        <v>2003.5237800000002</v>
      </c>
      <c r="P2459">
        <f>'Energy consumption (raw)'!N2409*Lists!$H$85</f>
        <v>0</v>
      </c>
      <c r="Q2459">
        <f>'Energy consumption (raw)'!O2409*Lists!$H$86</f>
        <v>0</v>
      </c>
      <c r="R2459">
        <f>'Energy consumption (raw)'!P2409*Lists!$H$87</f>
        <v>0</v>
      </c>
      <c r="S2459">
        <f>'Energy consumption (raw)'!Q2409*Lists!$H$88</f>
        <v>0</v>
      </c>
      <c r="T2459">
        <f>'Energy consumption (raw)'!R2409*Lists!$H$89</f>
        <v>0</v>
      </c>
      <c r="U2459">
        <f>'Energy consumption (raw)'!S2409*Lists!$H$90</f>
        <v>1.6922400000000001E-2</v>
      </c>
      <c r="V2459">
        <f>'Energy consumption (raw)'!T2409*Lists!$H$91</f>
        <v>0</v>
      </c>
      <c r="W2459">
        <f>'Energy consumption (raw)'!U2409*Lists!$H$92</f>
        <v>0.17782167999999998</v>
      </c>
      <c r="X2459">
        <f>'Energy consumption (raw)'!V2409*Lists!$H$93</f>
        <v>0</v>
      </c>
      <c r="Y2459">
        <f>'Energy consumption (raw)'!W2409*Lists!$H$94</f>
        <v>2.4817000000000003E-3</v>
      </c>
      <c r="Z2459">
        <f>'Energy consumption (raw)'!X2409*Lists!$H$96*1000000</f>
        <v>0</v>
      </c>
      <c r="AA2459">
        <f>'Energy consumption (raw)'!Y2409*Lists!$H$97</f>
        <v>7.5537000000000001</v>
      </c>
      <c r="AB2459">
        <f>'Energy consumption (raw)'!Z2409*Lists!$H$96</f>
        <v>0</v>
      </c>
      <c r="AC2459">
        <f>'Energy consumption (raw)'!AA2409*Lists!$H$98</f>
        <v>0</v>
      </c>
      <c r="AD2459">
        <f>'Energy consumption (raw)'!AB2409*Lists!$H$99</f>
        <v>0</v>
      </c>
      <c r="AE2459">
        <f>'Energy consumption (raw)'!AC2409*Lists!$H$101</f>
        <v>0</v>
      </c>
      <c r="AF2459">
        <f>'Energy consumption (raw)'!AD2409*Lists!$H$101</f>
        <v>0</v>
      </c>
      <c r="AG2459">
        <f>'Energy consumption (raw)'!AE2409*Lists!$H$101</f>
        <v>0</v>
      </c>
      <c r="AH2459">
        <f>'Energy consumption (raw)'!AF2409*Lists!$H$100</f>
        <v>0</v>
      </c>
      <c r="AI2459" s="167">
        <f t="shared" si="163"/>
        <v>2011.2747057800004</v>
      </c>
      <c r="AJ2459" s="179">
        <f>'Energy consumption (raw)'!AG2409</f>
        <v>2011.2747057800004</v>
      </c>
      <c r="AK2459" s="179">
        <f>'Energy consumption (raw)'!AH2409</f>
        <v>2227.4342899999997</v>
      </c>
      <c r="AL2459">
        <f>IF(ROUND(AI2459,-3)=ROUND('Energy consumption (raw)'!AG2409,-3),1,0)</f>
        <v>1</v>
      </c>
      <c r="AM2459" s="179" t="str">
        <f>'Energy consumption (raw)'!AJ2409</f>
        <v>53. Ben Tre</v>
      </c>
      <c r="AN2459">
        <f>VLOOKUP(AM2459,Lists!$F$9:$G$71,2,FALSE)</f>
        <v>1</v>
      </c>
    </row>
    <row r="2460" spans="2:40" x14ac:dyDescent="0.25">
      <c r="B2460" s="65" t="str">
        <f t="shared" si="161"/>
        <v>Industry2308</v>
      </c>
      <c r="C2460" s="179">
        <f>'Energy consumption (raw)'!B2410</f>
        <v>2308</v>
      </c>
      <c r="D2460" s="179">
        <f>'Energy consumption (raw)'!C2410</f>
        <v>0</v>
      </c>
      <c r="E2460" s="179">
        <f>'Energy consumption (raw)'!D2410</f>
        <v>0</v>
      </c>
      <c r="F2460" s="179" t="str">
        <f>'Energy consumption (raw)'!E2410</f>
        <v>Công nghiệp</v>
      </c>
      <c r="G2460" s="179" t="str">
        <f>'Energy consumption (raw)'!F2410</f>
        <v>Chế biến thực phẩm</v>
      </c>
      <c r="H2460" s="179" t="str">
        <f>'Energy consumption (raw)'!G2410</f>
        <v>Industry</v>
      </c>
      <c r="I2460" s="179" t="str">
        <f>'Energy consumption (raw)'!I2410</f>
        <v>10 Manufacture of food products</v>
      </c>
      <c r="J2460" s="179" t="str">
        <f>INDEX(Sector!$E$6:$E$46,MATCH('Energy consumption (toe)'!I2460,Sector!$B$6:$B$46,FALSE))</f>
        <v>Manufacture of food products</v>
      </c>
      <c r="K2460" s="179">
        <f>IFERROR('Energy consumption (raw)'!J2410*Lists!$H$84,)</f>
        <v>0</v>
      </c>
      <c r="L2460" s="179">
        <f>'Energy consumption (raw)'!K2410*Lists!$H$84</f>
        <v>2301.58509</v>
      </c>
      <c r="M2460" s="179">
        <f>'Energy consumption (raw)'!L2410*Lists!$H$84</f>
        <v>0</v>
      </c>
      <c r="N2460" s="179">
        <f>'Energy consumption (raw)'!M2410*Lists!$H$84</f>
        <v>0</v>
      </c>
      <c r="O2460" s="178">
        <f t="shared" si="162"/>
        <v>2301.58509</v>
      </c>
      <c r="P2460">
        <f>'Energy consumption (raw)'!N2410*Lists!$H$85</f>
        <v>3646.2999999999997</v>
      </c>
      <c r="Q2460">
        <f>'Energy consumption (raw)'!O2410*Lists!$H$86</f>
        <v>0</v>
      </c>
      <c r="R2460">
        <f>'Energy consumption (raw)'!P2410*Lists!$H$87</f>
        <v>0</v>
      </c>
      <c r="S2460">
        <f>'Energy consumption (raw)'!Q2410*Lists!$H$88</f>
        <v>0</v>
      </c>
      <c r="T2460">
        <f>'Energy consumption (raw)'!R2410*Lists!$H$89</f>
        <v>0</v>
      </c>
      <c r="U2460">
        <f>'Energy consumption (raw)'!S2410*Lists!$H$90</f>
        <v>43.859200000000001</v>
      </c>
      <c r="V2460">
        <f>'Energy consumption (raw)'!T2410*Lists!$H$91</f>
        <v>0</v>
      </c>
      <c r="W2460">
        <f>'Energy consumption (raw)'!U2410*Lists!$H$92</f>
        <v>27.814599999999999</v>
      </c>
      <c r="X2460">
        <f>'Energy consumption (raw)'!V2410*Lists!$H$93</f>
        <v>0</v>
      </c>
      <c r="Y2460">
        <f>'Energy consumption (raw)'!W2410*Lists!$H$94</f>
        <v>0</v>
      </c>
      <c r="Z2460">
        <f>'Energy consumption (raw)'!X2410*Lists!$H$96*1000000</f>
        <v>0</v>
      </c>
      <c r="AA2460">
        <f>'Energy consumption (raw)'!Y2410*Lists!$H$97</f>
        <v>1.9184000000000001</v>
      </c>
      <c r="AB2460">
        <f>'Energy consumption (raw)'!Z2410*Lists!$H$96</f>
        <v>0</v>
      </c>
      <c r="AC2460">
        <f>'Energy consumption (raw)'!AA2410*Lists!$H$98</f>
        <v>0</v>
      </c>
      <c r="AD2460">
        <f>'Energy consumption (raw)'!AB2410*Lists!$H$99</f>
        <v>0</v>
      </c>
      <c r="AE2460">
        <f>'Energy consumption (raw)'!AC2410*Lists!$H$101</f>
        <v>0</v>
      </c>
      <c r="AF2460">
        <f>'Energy consumption (raw)'!AD2410*Lists!$H$101</f>
        <v>0</v>
      </c>
      <c r="AG2460">
        <f>'Energy consumption (raw)'!AE2410*Lists!$H$101</f>
        <v>0</v>
      </c>
      <c r="AH2460">
        <f>'Energy consumption (raw)'!AF2410*Lists!$H$100</f>
        <v>0</v>
      </c>
      <c r="AI2460" s="167">
        <f t="shared" si="163"/>
        <v>6021.4772899999989</v>
      </c>
      <c r="AJ2460" s="179">
        <f>'Energy consumption (raw)'!AG2410</f>
        <v>6021.4772899999989</v>
      </c>
      <c r="AK2460" s="179">
        <f>'Energy consumption (raw)'!AH2410</f>
        <v>2334.2301200000002</v>
      </c>
      <c r="AL2460">
        <f>IF(ROUND(AI2460,-3)=ROUND('Energy consumption (raw)'!AG2410,-3),1,0)</f>
        <v>1</v>
      </c>
      <c r="AM2460" s="179" t="str">
        <f>'Energy consumption (raw)'!AJ2410</f>
        <v>53. Ben Tre</v>
      </c>
      <c r="AN2460">
        <f>VLOOKUP(AM2460,Lists!$F$9:$G$71,2,FALSE)</f>
        <v>1</v>
      </c>
    </row>
    <row r="2461" spans="2:40" x14ac:dyDescent="0.25">
      <c r="B2461" s="65" t="str">
        <f t="shared" si="161"/>
        <v>Industry2309</v>
      </c>
      <c r="C2461" s="179">
        <f>'Energy consumption (raw)'!B2411</f>
        <v>2309</v>
      </c>
      <c r="D2461" s="179">
        <f>'Energy consumption (raw)'!C2411</f>
        <v>0</v>
      </c>
      <c r="E2461" s="179">
        <f>'Energy consumption (raw)'!D2411</f>
        <v>0</v>
      </c>
      <c r="F2461" s="179" t="str">
        <f>'Energy consumption (raw)'!E2411</f>
        <v>Công nghiệp</v>
      </c>
      <c r="G2461" s="179" t="str">
        <f>'Energy consumption (raw)'!F2411</f>
        <v>Khai thác, nuôi trồng thủy sản</v>
      </c>
      <c r="H2461" s="179" t="str">
        <f>'Energy consumption (raw)'!G2411</f>
        <v>Industry</v>
      </c>
      <c r="I2461" s="179" t="str">
        <f>'Energy consumption (raw)'!I2411</f>
        <v>10 Manufacture of food products</v>
      </c>
      <c r="J2461" s="179" t="str">
        <f>INDEX(Sector!$E$6:$E$46,MATCH('Energy consumption (toe)'!I2461,Sector!$B$6:$B$46,FALSE))</f>
        <v>Manufacture of food products</v>
      </c>
      <c r="K2461" s="179">
        <f>IFERROR('Energy consumption (raw)'!J2411*Lists!$H$84,)</f>
        <v>2814.9257600000001</v>
      </c>
      <c r="L2461" s="179">
        <f>'Energy consumption (raw)'!K2411*Lists!$H$84</f>
        <v>2813.2130300000003</v>
      </c>
      <c r="M2461" s="179">
        <f>'Energy consumption (raw)'!L2411*Lists!$H$84</f>
        <v>0</v>
      </c>
      <c r="N2461" s="179">
        <f>'Energy consumption (raw)'!M2411*Lists!$H$84</f>
        <v>0</v>
      </c>
      <c r="O2461" s="178">
        <f t="shared" si="162"/>
        <v>2813.2130300000003</v>
      </c>
      <c r="P2461">
        <f>'Energy consumption (raw)'!N2411*Lists!$H$85</f>
        <v>0</v>
      </c>
      <c r="Q2461">
        <f>'Energy consumption (raw)'!O2411*Lists!$H$86</f>
        <v>0</v>
      </c>
      <c r="R2461">
        <f>'Energy consumption (raw)'!P2411*Lists!$H$87</f>
        <v>0</v>
      </c>
      <c r="S2461">
        <f>'Energy consumption (raw)'!Q2411*Lists!$H$88</f>
        <v>0</v>
      </c>
      <c r="T2461">
        <f>'Energy consumption (raw)'!R2411*Lists!$H$89</f>
        <v>0</v>
      </c>
      <c r="U2461">
        <f>'Energy consumption (raw)'!S2411*Lists!$H$90</f>
        <v>0</v>
      </c>
      <c r="V2461">
        <f>'Energy consumption (raw)'!T2411*Lists!$H$91</f>
        <v>0</v>
      </c>
      <c r="W2461">
        <f>'Energy consumption (raw)'!U2411*Lists!$H$92</f>
        <v>0</v>
      </c>
      <c r="X2461">
        <f>'Energy consumption (raw)'!V2411*Lists!$H$93</f>
        <v>0</v>
      </c>
      <c r="Y2461">
        <f>'Energy consumption (raw)'!W2411*Lists!$H$94</f>
        <v>0</v>
      </c>
      <c r="Z2461">
        <f>'Energy consumption (raw)'!X2411*Lists!$H$96*1000000</f>
        <v>0</v>
      </c>
      <c r="AA2461">
        <f>'Energy consumption (raw)'!Y2411*Lists!$H$97</f>
        <v>0</v>
      </c>
      <c r="AB2461">
        <f>'Energy consumption (raw)'!Z2411*Lists!$H$96</f>
        <v>0</v>
      </c>
      <c r="AC2461">
        <f>'Energy consumption (raw)'!AA2411*Lists!$H$98</f>
        <v>0</v>
      </c>
      <c r="AD2461">
        <f>'Energy consumption (raw)'!AB2411*Lists!$H$99</f>
        <v>0</v>
      </c>
      <c r="AE2461">
        <f>'Energy consumption (raw)'!AC2411*Lists!$H$101</f>
        <v>0</v>
      </c>
      <c r="AF2461">
        <f>'Energy consumption (raw)'!AD2411*Lists!$H$101</f>
        <v>0</v>
      </c>
      <c r="AG2461">
        <f>'Energy consumption (raw)'!AE2411*Lists!$H$101</f>
        <v>0</v>
      </c>
      <c r="AH2461">
        <f>'Energy consumption (raw)'!AF2411*Lists!$H$100</f>
        <v>0</v>
      </c>
      <c r="AI2461" s="167">
        <f t="shared" si="163"/>
        <v>2813.2130300000003</v>
      </c>
      <c r="AJ2461" s="179">
        <f>'Energy consumption (raw)'!AG2411</f>
        <v>2813.2130300000003</v>
      </c>
      <c r="AK2461" s="179">
        <f>'Energy consumption (raw)'!AH2411</f>
        <v>3496.6077300000002</v>
      </c>
      <c r="AL2461">
        <f>IF(ROUND(AI2461,-3)=ROUND('Energy consumption (raw)'!AG2411,-3),1,0)</f>
        <v>1</v>
      </c>
      <c r="AM2461" s="179" t="str">
        <f>'Energy consumption (raw)'!AJ2411</f>
        <v>53. Ben Tre</v>
      </c>
      <c r="AN2461">
        <f>VLOOKUP(AM2461,Lists!$F$9:$G$71,2,FALSE)</f>
        <v>1</v>
      </c>
    </row>
    <row r="2462" spans="2:40" x14ac:dyDescent="0.25">
      <c r="B2462" s="65" t="str">
        <f t="shared" si="161"/>
        <v>Industry2310</v>
      </c>
      <c r="C2462" s="179">
        <f>'Energy consumption (raw)'!B2412</f>
        <v>2310</v>
      </c>
      <c r="D2462" s="179">
        <f>'Energy consumption (raw)'!C2412</f>
        <v>0</v>
      </c>
      <c r="E2462" s="179">
        <f>'Energy consumption (raw)'!D2412</f>
        <v>0</v>
      </c>
      <c r="F2462" s="179" t="str">
        <f>'Energy consumption (raw)'!E2412</f>
        <v>Công nghiệp</v>
      </c>
      <c r="G2462" s="179" t="str">
        <f>'Energy consumption (raw)'!F2412</f>
        <v>Sản xuất bột giấy, giấy và bìa</v>
      </c>
      <c r="H2462" s="179" t="str">
        <f>'Energy consumption (raw)'!G2412</f>
        <v>Industry</v>
      </c>
      <c r="I2462" s="179" t="str">
        <f>'Energy consumption (raw)'!I2412</f>
        <v>17 Manufacture of paper and paper products</v>
      </c>
      <c r="J2462" s="179" t="str">
        <f>INDEX(Sector!$E$6:$E$46,MATCH('Energy consumption (toe)'!I2462,Sector!$B$6:$B$46,FALSE))</f>
        <v>Manufacture of paper and paper products</v>
      </c>
      <c r="K2462" s="179">
        <f>IFERROR('Energy consumption (raw)'!J2412*Lists!$H$84,)</f>
        <v>0</v>
      </c>
      <c r="L2462" s="179">
        <f>'Energy consumption (raw)'!K2412*Lists!$H$84</f>
        <v>19673.126560000001</v>
      </c>
      <c r="M2462" s="179">
        <f>'Energy consumption (raw)'!L2412*Lists!$H$84</f>
        <v>0</v>
      </c>
      <c r="N2462" s="179">
        <f>'Energy consumption (raw)'!M2412*Lists!$H$84</f>
        <v>0</v>
      </c>
      <c r="O2462" s="178">
        <f t="shared" si="162"/>
        <v>19673.126560000001</v>
      </c>
      <c r="P2462">
        <f>'Energy consumption (raw)'!N2412*Lists!$H$85</f>
        <v>0</v>
      </c>
      <c r="Q2462">
        <f>'Energy consumption (raw)'!O2412*Lists!$H$86</f>
        <v>0</v>
      </c>
      <c r="R2462">
        <f>'Energy consumption (raw)'!P2412*Lists!$H$87</f>
        <v>0</v>
      </c>
      <c r="S2462">
        <f>'Energy consumption (raw)'!Q2412*Lists!$H$88</f>
        <v>0</v>
      </c>
      <c r="T2462">
        <f>'Energy consumption (raw)'!R2412*Lists!$H$89</f>
        <v>0</v>
      </c>
      <c r="U2462">
        <f>'Energy consumption (raw)'!S2412*Lists!$H$90</f>
        <v>300.08</v>
      </c>
      <c r="V2462">
        <f>'Energy consumption (raw)'!T2412*Lists!$H$91</f>
        <v>0</v>
      </c>
      <c r="W2462">
        <f>'Energy consumption (raw)'!U2412*Lists!$H$92</f>
        <v>0</v>
      </c>
      <c r="X2462">
        <f>'Energy consumption (raw)'!V2412*Lists!$H$93</f>
        <v>0</v>
      </c>
      <c r="Y2462">
        <f>'Energy consumption (raw)'!W2412*Lists!$H$94</f>
        <v>0</v>
      </c>
      <c r="Z2462">
        <f>'Energy consumption (raw)'!X2412*Lists!$H$96*1000000</f>
        <v>0</v>
      </c>
      <c r="AA2462">
        <f>'Energy consumption (raw)'!Y2412*Lists!$H$97</f>
        <v>0</v>
      </c>
      <c r="AB2462">
        <f>'Energy consumption (raw)'!Z2412*Lists!$H$96</f>
        <v>0</v>
      </c>
      <c r="AC2462">
        <f>'Energy consumption (raw)'!AA2412*Lists!$H$98</f>
        <v>0</v>
      </c>
      <c r="AD2462">
        <f>'Energy consumption (raw)'!AB2412*Lists!$H$99</f>
        <v>0</v>
      </c>
      <c r="AE2462">
        <f>'Energy consumption (raw)'!AC2412*Lists!$H$101</f>
        <v>0</v>
      </c>
      <c r="AF2462">
        <f>'Energy consumption (raw)'!AD2412*Lists!$H$101</f>
        <v>0</v>
      </c>
      <c r="AG2462">
        <f>'Energy consumption (raw)'!AE2412*Lists!$H$101</f>
        <v>0</v>
      </c>
      <c r="AH2462">
        <f>'Energy consumption (raw)'!AF2412*Lists!$H$100</f>
        <v>0</v>
      </c>
      <c r="AI2462" s="167">
        <f t="shared" si="163"/>
        <v>19973.206560000002</v>
      </c>
      <c r="AJ2462" s="179">
        <f>'Energy consumption (raw)'!AG2412</f>
        <v>19973.206560000002</v>
      </c>
      <c r="AK2462" s="179">
        <f>'Energy consumption (raw)'!AH2412</f>
        <v>12939.045910000001</v>
      </c>
      <c r="AL2462">
        <f>IF(ROUND(AI2462,-3)=ROUND('Energy consumption (raw)'!AG2412,-3),1,0)</f>
        <v>1</v>
      </c>
      <c r="AM2462" s="179" t="str">
        <f>'Energy consumption (raw)'!AJ2412</f>
        <v>53. Ben Tre</v>
      </c>
      <c r="AN2462">
        <f>VLOOKUP(AM2462,Lists!$F$9:$G$71,2,FALSE)</f>
        <v>1</v>
      </c>
    </row>
    <row r="2463" spans="2:40" x14ac:dyDescent="0.25">
      <c r="B2463" s="65" t="str">
        <f t="shared" si="161"/>
        <v>Industry2311</v>
      </c>
      <c r="C2463" s="179">
        <f>'Energy consumption (raw)'!B2413</f>
        <v>2311</v>
      </c>
      <c r="D2463" s="179">
        <f>'Energy consumption (raw)'!C2413</f>
        <v>0</v>
      </c>
      <c r="E2463" s="179">
        <f>'Energy consumption (raw)'!D2413</f>
        <v>0</v>
      </c>
      <c r="F2463" s="179" t="str">
        <f>'Energy consumption (raw)'!E2413</f>
        <v>Công nghiệp</v>
      </c>
      <c r="G2463" s="179" t="str">
        <f>'Energy consumption (raw)'!F2413</f>
        <v>Chế biến và bảo quản rau quả</v>
      </c>
      <c r="H2463" s="179" t="str">
        <f>'Energy consumption (raw)'!G2413</f>
        <v>Industry</v>
      </c>
      <c r="I2463" s="179" t="str">
        <f>'Energy consumption (raw)'!I2413</f>
        <v>10 Manufacture of food products</v>
      </c>
      <c r="J2463" s="179" t="str">
        <f>INDEX(Sector!$E$6:$E$46,MATCH('Energy consumption (toe)'!I2463,Sector!$B$6:$B$46,FALSE))</f>
        <v>Manufacture of food products</v>
      </c>
      <c r="K2463" s="179">
        <f>IFERROR('Energy consumption (raw)'!J2413*Lists!$H$84,)</f>
        <v>0</v>
      </c>
      <c r="L2463" s="179">
        <f>'Energy consumption (raw)'!K2413*Lists!$H$84</f>
        <v>459.81400000000002</v>
      </c>
      <c r="M2463" s="179">
        <f>'Energy consumption (raw)'!L2413*Lists!$H$84</f>
        <v>0</v>
      </c>
      <c r="N2463" s="179">
        <f>'Energy consumption (raw)'!M2413*Lists!$H$84</f>
        <v>0</v>
      </c>
      <c r="O2463" s="178">
        <f t="shared" si="162"/>
        <v>459.81400000000002</v>
      </c>
      <c r="P2463">
        <f>'Energy consumption (raw)'!N2413*Lists!$H$85</f>
        <v>0</v>
      </c>
      <c r="Q2463">
        <f>'Energy consumption (raw)'!O2413*Lists!$H$86</f>
        <v>0</v>
      </c>
      <c r="R2463">
        <f>'Energy consumption (raw)'!P2413*Lists!$H$87</f>
        <v>0</v>
      </c>
      <c r="S2463">
        <f>'Energy consumption (raw)'!Q2413*Lists!$H$88</f>
        <v>0</v>
      </c>
      <c r="T2463">
        <f>'Energy consumption (raw)'!R2413*Lists!$H$89</f>
        <v>0</v>
      </c>
      <c r="U2463">
        <f>'Energy consumption (raw)'!S2413*Lists!$H$90</f>
        <v>94.77600000000001</v>
      </c>
      <c r="V2463">
        <f>'Energy consumption (raw)'!T2413*Lists!$H$91</f>
        <v>0</v>
      </c>
      <c r="W2463">
        <f>'Energy consumption (raw)'!U2413*Lists!$H$92</f>
        <v>0</v>
      </c>
      <c r="X2463">
        <f>'Energy consumption (raw)'!V2413*Lists!$H$93</f>
        <v>0</v>
      </c>
      <c r="Y2463">
        <f>'Energy consumption (raw)'!W2413*Lists!$H$94</f>
        <v>1.2948</v>
      </c>
      <c r="Z2463">
        <f>'Energy consumption (raw)'!X2413*Lists!$H$96*1000000</f>
        <v>0</v>
      </c>
      <c r="AA2463">
        <f>'Energy consumption (raw)'!Y2413*Lists!$H$97</f>
        <v>0</v>
      </c>
      <c r="AB2463">
        <f>'Energy consumption (raw)'!Z2413*Lists!$H$96</f>
        <v>0</v>
      </c>
      <c r="AC2463">
        <f>'Energy consumption (raw)'!AA2413*Lists!$H$98</f>
        <v>0</v>
      </c>
      <c r="AD2463">
        <f>'Energy consumption (raw)'!AB2413*Lists!$H$99</f>
        <v>1474.8420000000017</v>
      </c>
      <c r="AE2463">
        <f>'Energy consumption (raw)'!AC2413*Lists!$H$101</f>
        <v>0</v>
      </c>
      <c r="AF2463">
        <f>'Energy consumption (raw)'!AD2413*Lists!$H$101</f>
        <v>0</v>
      </c>
      <c r="AG2463">
        <f>'Energy consumption (raw)'!AE2413*Lists!$H$101</f>
        <v>0</v>
      </c>
      <c r="AH2463">
        <f>'Energy consumption (raw)'!AF2413*Lists!$H$100</f>
        <v>0</v>
      </c>
      <c r="AI2463" s="167">
        <f t="shared" si="163"/>
        <v>2030.7268000000017</v>
      </c>
      <c r="AJ2463" s="179">
        <f>'Energy consumption (raw)'!AG2413</f>
        <v>2030.7268000000001</v>
      </c>
      <c r="AK2463" s="179">
        <f>'Energy consumption (raw)'!AH2413</f>
        <v>4300.8211590400006</v>
      </c>
      <c r="AL2463">
        <f>IF(ROUND(AI2463,-3)=ROUND('Energy consumption (raw)'!AG2413,-3),1,0)</f>
        <v>1</v>
      </c>
      <c r="AM2463" s="179" t="str">
        <f>'Energy consumption (raw)'!AJ2413</f>
        <v>53. Ben Tre</v>
      </c>
      <c r="AN2463">
        <f>VLOOKUP(AM2463,Lists!$F$9:$G$71,2,FALSE)</f>
        <v>1</v>
      </c>
    </row>
    <row r="2464" spans="2:40" x14ac:dyDescent="0.25">
      <c r="B2464" s="65" t="str">
        <f t="shared" si="161"/>
        <v>Industry2312</v>
      </c>
      <c r="C2464" s="179">
        <f>'Energy consumption (raw)'!B2414</f>
        <v>2312</v>
      </c>
      <c r="D2464" s="179">
        <f>'Energy consumption (raw)'!C2414</f>
        <v>0</v>
      </c>
      <c r="E2464" s="179">
        <f>'Energy consumption (raw)'!D2414</f>
        <v>0</v>
      </c>
      <c r="F2464" s="179" t="str">
        <f>'Energy consumption (raw)'!E2414</f>
        <v>Công nghiệp</v>
      </c>
      <c r="G2464" s="179" t="str">
        <f>'Energy consumption (raw)'!F2414</f>
        <v>Khai thác, nuôi trồng thủy sản</v>
      </c>
      <c r="H2464" s="179" t="str">
        <f>'Energy consumption (raw)'!G2414</f>
        <v>Industry</v>
      </c>
      <c r="I2464" s="179" t="str">
        <f>'Energy consumption (raw)'!I2414</f>
        <v>10 Manufacture of food products</v>
      </c>
      <c r="J2464" s="179" t="str">
        <f>INDEX(Sector!$E$6:$E$46,MATCH('Energy consumption (toe)'!I2464,Sector!$B$6:$B$46,FALSE))</f>
        <v>Manufacture of food products</v>
      </c>
      <c r="K2464" s="179">
        <f>IFERROR('Energy consumption (raw)'!J2414*Lists!$H$84,)</f>
        <v>1919.1834000000001</v>
      </c>
      <c r="L2464" s="179">
        <f>'Energy consumption (raw)'!K2414*Lists!$H$84</f>
        <v>1933.5950200000002</v>
      </c>
      <c r="M2464" s="179">
        <f>'Energy consumption (raw)'!L2414*Lists!$H$84</f>
        <v>0</v>
      </c>
      <c r="N2464" s="179">
        <f>'Energy consumption (raw)'!M2414*Lists!$H$84</f>
        <v>0</v>
      </c>
      <c r="O2464" s="178">
        <f t="shared" si="162"/>
        <v>1933.5950200000002</v>
      </c>
      <c r="P2464">
        <f>'Energy consumption (raw)'!N2414*Lists!$H$85</f>
        <v>0</v>
      </c>
      <c r="Q2464">
        <f>'Energy consumption (raw)'!O2414*Lists!$H$86</f>
        <v>0</v>
      </c>
      <c r="R2464">
        <f>'Energy consumption (raw)'!P2414*Lists!$H$87</f>
        <v>0</v>
      </c>
      <c r="S2464">
        <f>'Energy consumption (raw)'!Q2414*Lists!$H$88</f>
        <v>0</v>
      </c>
      <c r="T2464">
        <f>'Energy consumption (raw)'!R2414*Lists!$H$89</f>
        <v>0</v>
      </c>
      <c r="U2464">
        <f>'Energy consumption (raw)'!S2414*Lists!$H$90</f>
        <v>0</v>
      </c>
      <c r="V2464">
        <f>'Energy consumption (raw)'!T2414*Lists!$H$91</f>
        <v>0</v>
      </c>
      <c r="W2464">
        <f>'Energy consumption (raw)'!U2414*Lists!$H$92</f>
        <v>0</v>
      </c>
      <c r="X2464">
        <f>'Energy consumption (raw)'!V2414*Lists!$H$93</f>
        <v>0</v>
      </c>
      <c r="Y2464">
        <f>'Energy consumption (raw)'!W2414*Lists!$H$94</f>
        <v>0</v>
      </c>
      <c r="Z2464">
        <f>'Energy consumption (raw)'!X2414*Lists!$H$96*1000000</f>
        <v>0</v>
      </c>
      <c r="AA2464">
        <f>'Energy consumption (raw)'!Y2414*Lists!$H$97</f>
        <v>0</v>
      </c>
      <c r="AB2464">
        <f>'Energy consumption (raw)'!Z2414*Lists!$H$96</f>
        <v>0</v>
      </c>
      <c r="AC2464">
        <f>'Energy consumption (raw)'!AA2414*Lists!$H$98</f>
        <v>0</v>
      </c>
      <c r="AD2464">
        <f>'Energy consumption (raw)'!AB2414*Lists!$H$99</f>
        <v>0</v>
      </c>
      <c r="AE2464">
        <f>'Energy consumption (raw)'!AC2414*Lists!$H$101</f>
        <v>0</v>
      </c>
      <c r="AF2464">
        <f>'Energy consumption (raw)'!AD2414*Lists!$H$101</f>
        <v>0</v>
      </c>
      <c r="AG2464">
        <f>'Energy consumption (raw)'!AE2414*Lists!$H$101</f>
        <v>0</v>
      </c>
      <c r="AH2464">
        <f>'Energy consumption (raw)'!AF2414*Lists!$H$100</f>
        <v>0</v>
      </c>
      <c r="AI2464" s="167">
        <f t="shared" si="163"/>
        <v>1933.5950200000002</v>
      </c>
      <c r="AJ2464" s="179">
        <f>'Energy consumption (raw)'!AG2414</f>
        <v>1933.5950200000002</v>
      </c>
      <c r="AK2464" s="179">
        <f>'Energy consumption (raw)'!AH2414</f>
        <v>2525.1672600000002</v>
      </c>
      <c r="AL2464">
        <f>IF(ROUND(AI2464,-3)=ROUND('Energy consumption (raw)'!AG2414,-3),1,0)</f>
        <v>1</v>
      </c>
      <c r="AM2464" s="179" t="str">
        <f>'Energy consumption (raw)'!AJ2414</f>
        <v>53. Ben Tre</v>
      </c>
      <c r="AN2464">
        <f>VLOOKUP(AM2464,Lists!$F$9:$G$71,2,FALSE)</f>
        <v>1</v>
      </c>
    </row>
    <row r="2465" spans="2:40" x14ac:dyDescent="0.25">
      <c r="B2465" s="65" t="str">
        <f t="shared" si="161"/>
        <v>Industry2313</v>
      </c>
      <c r="C2465" s="179">
        <f>'Energy consumption (raw)'!B2415</f>
        <v>2313</v>
      </c>
      <c r="D2465" s="179">
        <f>'Energy consumption (raw)'!C2415</f>
        <v>0</v>
      </c>
      <c r="E2465" s="179">
        <f>'Energy consumption (raw)'!D2415</f>
        <v>0</v>
      </c>
      <c r="F2465" s="179" t="str">
        <f>'Energy consumption (raw)'!E2415</f>
        <v>Công nghiệp</v>
      </c>
      <c r="G2465" s="179" t="str">
        <f>'Energy consumption (raw)'!F2415</f>
        <v>Chế biến và bảo quản rau quả</v>
      </c>
      <c r="H2465" s="179" t="str">
        <f>'Energy consumption (raw)'!G2415</f>
        <v>Industry</v>
      </c>
      <c r="I2465" s="179" t="str">
        <f>'Energy consumption (raw)'!I2415</f>
        <v>10 Manufacture of food products</v>
      </c>
      <c r="J2465" s="179" t="str">
        <f>INDEX(Sector!$E$6:$E$46,MATCH('Energy consumption (toe)'!I2465,Sector!$B$6:$B$46,FALSE))</f>
        <v>Manufacture of food products</v>
      </c>
      <c r="K2465" s="179">
        <f>IFERROR('Energy consumption (raw)'!J2415*Lists!$H$84,)</f>
        <v>0</v>
      </c>
      <c r="L2465" s="179">
        <f>'Energy consumption (raw)'!K2415*Lists!$H$84</f>
        <v>161.35151000000002</v>
      </c>
      <c r="M2465" s="179">
        <f>'Energy consumption (raw)'!L2415*Lists!$H$84</f>
        <v>0</v>
      </c>
      <c r="N2465" s="179">
        <f>'Energy consumption (raw)'!M2415*Lists!$H$84</f>
        <v>0</v>
      </c>
      <c r="O2465" s="178">
        <f t="shared" si="162"/>
        <v>161.35151000000002</v>
      </c>
      <c r="P2465">
        <f>'Energy consumption (raw)'!N2415*Lists!$H$85</f>
        <v>0</v>
      </c>
      <c r="Q2465">
        <f>'Energy consumption (raw)'!O2415*Lists!$H$86</f>
        <v>0</v>
      </c>
      <c r="R2465">
        <f>'Energy consumption (raw)'!P2415*Lists!$H$87</f>
        <v>0</v>
      </c>
      <c r="S2465">
        <f>'Energy consumption (raw)'!Q2415*Lists!$H$88</f>
        <v>0</v>
      </c>
      <c r="T2465">
        <f>'Energy consumption (raw)'!R2415*Lists!$H$89</f>
        <v>0</v>
      </c>
      <c r="U2465">
        <f>'Energy consumption (raw)'!S2415*Lists!$H$90</f>
        <v>37.488</v>
      </c>
      <c r="V2465">
        <f>'Energy consumption (raw)'!T2415*Lists!$H$91</f>
        <v>0</v>
      </c>
      <c r="W2465">
        <f>'Energy consumption (raw)'!U2415*Lists!$H$92</f>
        <v>0</v>
      </c>
      <c r="X2465">
        <f>'Energy consumption (raw)'!V2415*Lists!$H$93</f>
        <v>0</v>
      </c>
      <c r="Y2465">
        <f>'Energy consumption (raw)'!W2415*Lists!$H$94</f>
        <v>5.9760000000000001E-2</v>
      </c>
      <c r="Z2465">
        <f>'Energy consumption (raw)'!X2415*Lists!$H$96*1000000</f>
        <v>8.2943999999999996</v>
      </c>
      <c r="AA2465">
        <f>'Energy consumption (raw)'!Y2415*Lists!$H$97</f>
        <v>5.2320000000000005E-2</v>
      </c>
      <c r="AB2465">
        <f>'Energy consumption (raw)'!Z2415*Lists!$H$96</f>
        <v>0</v>
      </c>
      <c r="AC2465">
        <f>'Energy consumption (raw)'!AA2415*Lists!$H$98</f>
        <v>0</v>
      </c>
      <c r="AD2465">
        <f>'Energy consumption (raw)'!AB2415*Lists!$H$99</f>
        <v>6526.3810000000076</v>
      </c>
      <c r="AE2465">
        <f>'Energy consumption (raw)'!AC2415*Lists!$H$101</f>
        <v>0</v>
      </c>
      <c r="AF2465">
        <f>'Energy consumption (raw)'!AD2415*Lists!$H$101</f>
        <v>0</v>
      </c>
      <c r="AG2465">
        <f>'Energy consumption (raw)'!AE2415*Lists!$H$101</f>
        <v>0</v>
      </c>
      <c r="AH2465">
        <f>'Energy consumption (raw)'!AF2415*Lists!$H$100</f>
        <v>0</v>
      </c>
      <c r="AI2465" s="167">
        <f t="shared" si="163"/>
        <v>6733.6269900000079</v>
      </c>
      <c r="AJ2465" s="179">
        <f>'Energy consumption (raw)'!AG2415</f>
        <v>6733.6269900000007</v>
      </c>
      <c r="AK2465" s="179">
        <f>'Energy consumption (raw)'!AH2415</f>
        <v>7761.1044700000002</v>
      </c>
      <c r="AL2465">
        <f>IF(ROUND(AI2465,-3)=ROUND('Energy consumption (raw)'!AG2415,-3),1,0)</f>
        <v>1</v>
      </c>
      <c r="AM2465" s="179" t="str">
        <f>'Energy consumption (raw)'!AJ2415</f>
        <v>53. Ben Tre</v>
      </c>
      <c r="AN2465">
        <f>VLOOKUP(AM2465,Lists!$F$9:$G$71,2,FALSE)</f>
        <v>1</v>
      </c>
    </row>
    <row r="2466" spans="2:40" x14ac:dyDescent="0.25">
      <c r="B2466" s="65" t="str">
        <f t="shared" si="161"/>
        <v>Industry2314</v>
      </c>
      <c r="C2466" s="179">
        <f>'Energy consumption (raw)'!B2416</f>
        <v>2314</v>
      </c>
      <c r="D2466" s="179">
        <f>'Energy consumption (raw)'!C2416</f>
        <v>0</v>
      </c>
      <c r="E2466" s="179">
        <f>'Energy consumption (raw)'!D2416</f>
        <v>0</v>
      </c>
      <c r="F2466" s="179" t="str">
        <f>'Energy consumption (raw)'!E2416</f>
        <v>Công nghiệp</v>
      </c>
      <c r="G2466" s="179" t="str">
        <f>'Energy consumption (raw)'!F2416</f>
        <v>Chế biến và bảo quản rau quả</v>
      </c>
      <c r="H2466" s="179" t="str">
        <f>'Energy consumption (raw)'!G2416</f>
        <v>Industry</v>
      </c>
      <c r="I2466" s="179" t="str">
        <f>'Energy consumption (raw)'!I2416</f>
        <v>10 Manufacture of food products</v>
      </c>
      <c r="J2466" s="179" t="str">
        <f>INDEX(Sector!$E$6:$E$46,MATCH('Energy consumption (toe)'!I2466,Sector!$B$6:$B$46,FALSE))</f>
        <v>Manufacture of food products</v>
      </c>
      <c r="K2466" s="179">
        <f>IFERROR('Energy consumption (raw)'!J2416*Lists!$H$84,)</f>
        <v>1175.2105200000001</v>
      </c>
      <c r="L2466" s="179">
        <f>'Energy consumption (raw)'!K2416*Lists!$H$84</f>
        <v>1193.5105000000001</v>
      </c>
      <c r="M2466" s="179">
        <f>'Energy consumption (raw)'!L2416*Lists!$H$84</f>
        <v>0</v>
      </c>
      <c r="N2466" s="179">
        <f>'Energy consumption (raw)'!M2416*Lists!$H$84</f>
        <v>0</v>
      </c>
      <c r="O2466" s="178">
        <f t="shared" si="162"/>
        <v>1193.5105000000001</v>
      </c>
      <c r="P2466">
        <f>'Energy consumption (raw)'!N2416*Lists!$H$85</f>
        <v>0</v>
      </c>
      <c r="Q2466">
        <f>'Energy consumption (raw)'!O2416*Lists!$H$86</f>
        <v>0</v>
      </c>
      <c r="R2466">
        <f>'Energy consumption (raw)'!P2416*Lists!$H$87</f>
        <v>0</v>
      </c>
      <c r="S2466">
        <f>'Energy consumption (raw)'!Q2416*Lists!$H$88</f>
        <v>0</v>
      </c>
      <c r="T2466">
        <f>'Energy consumption (raw)'!R2416*Lists!$H$89</f>
        <v>0</v>
      </c>
      <c r="U2466">
        <f>'Energy consumption (raw)'!S2416*Lists!$H$90</f>
        <v>0</v>
      </c>
      <c r="V2466">
        <f>'Energy consumption (raw)'!T2416*Lists!$H$91</f>
        <v>0</v>
      </c>
      <c r="W2466">
        <f>'Energy consumption (raw)'!U2416*Lists!$H$92</f>
        <v>0</v>
      </c>
      <c r="X2466">
        <f>'Energy consumption (raw)'!V2416*Lists!$H$93</f>
        <v>0</v>
      </c>
      <c r="Y2466">
        <f>'Energy consumption (raw)'!W2416*Lists!$H$94</f>
        <v>0</v>
      </c>
      <c r="Z2466">
        <f>'Energy consumption (raw)'!X2416*Lists!$H$96*1000000</f>
        <v>0</v>
      </c>
      <c r="AA2466">
        <f>'Energy consumption (raw)'!Y2416*Lists!$H$97</f>
        <v>0</v>
      </c>
      <c r="AB2466">
        <f>'Energy consumption (raw)'!Z2416*Lists!$H$96</f>
        <v>0</v>
      </c>
      <c r="AC2466">
        <f>'Energy consumption (raw)'!AA2416*Lists!$H$98</f>
        <v>0</v>
      </c>
      <c r="AD2466">
        <f>'Energy consumption (raw)'!AB2416*Lists!$H$99</f>
        <v>0</v>
      </c>
      <c r="AE2466">
        <f>'Energy consumption (raw)'!AC2416*Lists!$H$101</f>
        <v>0</v>
      </c>
      <c r="AF2466">
        <f>'Energy consumption (raw)'!AD2416*Lists!$H$101</f>
        <v>0</v>
      </c>
      <c r="AG2466">
        <f>'Energy consumption (raw)'!AE2416*Lists!$H$101</f>
        <v>0</v>
      </c>
      <c r="AH2466">
        <f>'Energy consumption (raw)'!AF2416*Lists!$H$100</f>
        <v>0</v>
      </c>
      <c r="AI2466" s="167">
        <f t="shared" si="163"/>
        <v>1193.5105000000001</v>
      </c>
      <c r="AJ2466" s="179">
        <f>'Energy consumption (raw)'!AG2416</f>
        <v>1193.5105000000001</v>
      </c>
      <c r="AK2466" s="179">
        <f>'Energy consumption (raw)'!AH2416</f>
        <v>1253.17831</v>
      </c>
      <c r="AL2466">
        <f>IF(ROUND(AI2466,-3)=ROUND('Energy consumption (raw)'!AG2416,-3),1,0)</f>
        <v>1</v>
      </c>
      <c r="AM2466" s="179" t="str">
        <f>'Energy consumption (raw)'!AJ2416</f>
        <v>53. Ben Tre</v>
      </c>
      <c r="AN2466">
        <f>VLOOKUP(AM2466,Lists!$F$9:$G$71,2,FALSE)</f>
        <v>1</v>
      </c>
    </row>
    <row r="2467" spans="2:40" x14ac:dyDescent="0.25">
      <c r="B2467" s="65" t="str">
        <f t="shared" si="161"/>
        <v>Industry2315</v>
      </c>
      <c r="C2467" s="179">
        <f>'Energy consumption (raw)'!B2417</f>
        <v>2315</v>
      </c>
      <c r="D2467" s="179">
        <f>'Energy consumption (raw)'!C2417</f>
        <v>0</v>
      </c>
      <c r="E2467" s="179">
        <f>'Energy consumption (raw)'!D2417</f>
        <v>0</v>
      </c>
      <c r="F2467" s="179" t="str">
        <f>'Energy consumption (raw)'!E2417</f>
        <v>Công nghiệp</v>
      </c>
      <c r="G2467" s="179" t="str">
        <f>'Energy consumption (raw)'!F2417</f>
        <v>Sản xuất trang phục</v>
      </c>
      <c r="H2467" s="179" t="str">
        <f>'Energy consumption (raw)'!G2417</f>
        <v>Industry</v>
      </c>
      <c r="I2467" s="179" t="str">
        <f>'Energy consumption (raw)'!I2417</f>
        <v>14 Manufacture of wearing apparel</v>
      </c>
      <c r="J2467" s="179" t="str">
        <f>INDEX(Sector!$E$6:$E$46,MATCH('Energy consumption (toe)'!I2467,Sector!$B$6:$B$46,FALSE))</f>
        <v>Manufacture of wearing apparel</v>
      </c>
      <c r="K2467" s="179">
        <f>IFERROR('Energy consumption (raw)'!J2417*Lists!$H$84,)</f>
        <v>0</v>
      </c>
      <c r="L2467" s="179">
        <f>'Energy consumption (raw)'!K2417*Lists!$H$84</f>
        <v>1930.86391</v>
      </c>
      <c r="M2467" s="179">
        <f>'Energy consumption (raw)'!L2417*Lists!$H$84</f>
        <v>0</v>
      </c>
      <c r="N2467" s="179">
        <f>'Energy consumption (raw)'!M2417*Lists!$H$84</f>
        <v>0</v>
      </c>
      <c r="O2467" s="178">
        <f t="shared" si="162"/>
        <v>1930.86391</v>
      </c>
      <c r="P2467">
        <f>'Energy consumption (raw)'!N2417*Lists!$H$85</f>
        <v>0</v>
      </c>
      <c r="Q2467">
        <f>'Energy consumption (raw)'!O2417*Lists!$H$86</f>
        <v>0</v>
      </c>
      <c r="R2467">
        <f>'Energy consumption (raw)'!P2417*Lists!$H$87</f>
        <v>0</v>
      </c>
      <c r="S2467">
        <f>'Energy consumption (raw)'!Q2417*Lists!$H$88</f>
        <v>0</v>
      </c>
      <c r="T2467">
        <f>'Energy consumption (raw)'!R2417*Lists!$H$89</f>
        <v>0</v>
      </c>
      <c r="U2467">
        <f>'Energy consumption (raw)'!S2417*Lists!$H$90</f>
        <v>0.44</v>
      </c>
      <c r="V2467">
        <f>'Energy consumption (raw)'!T2417*Lists!$H$91</f>
        <v>0</v>
      </c>
      <c r="W2467">
        <f>'Energy consumption (raw)'!U2417*Lists!$H$92</f>
        <v>0</v>
      </c>
      <c r="X2467">
        <f>'Energy consumption (raw)'!V2417*Lists!$H$93</f>
        <v>0</v>
      </c>
      <c r="Y2467">
        <f>'Energy consumption (raw)'!W2417*Lists!$H$94</f>
        <v>8.6569000000000003</v>
      </c>
      <c r="Z2467">
        <f>'Energy consumption (raw)'!X2417*Lists!$H$96*1000000</f>
        <v>0</v>
      </c>
      <c r="AA2467">
        <f>'Energy consumption (raw)'!Y2417*Lists!$H$97</f>
        <v>6.8125000000000009</v>
      </c>
      <c r="AB2467">
        <f>'Energy consumption (raw)'!Z2417*Lists!$H$96</f>
        <v>0</v>
      </c>
      <c r="AC2467">
        <f>'Energy consumption (raw)'!AA2417*Lists!$H$98</f>
        <v>0</v>
      </c>
      <c r="AD2467">
        <f>'Energy consumption (raw)'!AB2417*Lists!$H$99</f>
        <v>0</v>
      </c>
      <c r="AE2467">
        <f>'Energy consumption (raw)'!AC2417*Lists!$H$101</f>
        <v>0</v>
      </c>
      <c r="AF2467">
        <f>'Energy consumption (raw)'!AD2417*Lists!$H$101</f>
        <v>0</v>
      </c>
      <c r="AG2467">
        <f>'Energy consumption (raw)'!AE2417*Lists!$H$101</f>
        <v>0</v>
      </c>
      <c r="AH2467">
        <f>'Energy consumption (raw)'!AF2417*Lists!$H$100</f>
        <v>0</v>
      </c>
      <c r="AI2467" s="167">
        <f t="shared" si="163"/>
        <v>1946.77331</v>
      </c>
      <c r="AJ2467" s="179">
        <f>'Energy consumption (raw)'!AG2417</f>
        <v>1947</v>
      </c>
      <c r="AK2467" s="179">
        <f>'Energy consumption (raw)'!AH2417</f>
        <v>1985.6396031000002</v>
      </c>
      <c r="AL2467">
        <f>IF(ROUND(AI2467,-3)=ROUND('Energy consumption (raw)'!AG2417,-3),1,0)</f>
        <v>1</v>
      </c>
      <c r="AM2467" s="179" t="str">
        <f>'Energy consumption (raw)'!AJ2417</f>
        <v>53. Ben Tre</v>
      </c>
      <c r="AN2467">
        <f>VLOOKUP(AM2467,Lists!$F$9:$G$71,2,FALSE)</f>
        <v>1</v>
      </c>
    </row>
    <row r="2468" spans="2:40" x14ac:dyDescent="0.25">
      <c r="B2468" s="65" t="str">
        <f t="shared" si="161"/>
        <v>Industry2316</v>
      </c>
      <c r="C2468" s="179">
        <f>'Energy consumption (raw)'!B2418</f>
        <v>2316</v>
      </c>
      <c r="D2468" s="179">
        <f>'Energy consumption (raw)'!C2418</f>
        <v>0</v>
      </c>
      <c r="E2468" s="179">
        <f>'Energy consumption (raw)'!D2418</f>
        <v>0</v>
      </c>
      <c r="F2468" s="179" t="str">
        <f>'Energy consumption (raw)'!E2418</f>
        <v>Công nghiệp</v>
      </c>
      <c r="G2468" s="179" t="str">
        <f>'Energy consumption (raw)'!F2418</f>
        <v>Chế biến, bảo quản thủy sản và các sản phẩm từ thủy sản</v>
      </c>
      <c r="H2468" s="179" t="str">
        <f>'Energy consumption (raw)'!G2418</f>
        <v>Industry</v>
      </c>
      <c r="I2468" s="179" t="str">
        <f>'Energy consumption (raw)'!I2418</f>
        <v>10 Manufacture of food products</v>
      </c>
      <c r="J2468" s="179" t="str">
        <f>INDEX(Sector!$E$6:$E$46,MATCH('Energy consumption (toe)'!I2468,Sector!$B$6:$B$46,FALSE))</f>
        <v>Manufacture of food products</v>
      </c>
      <c r="K2468" s="179">
        <f>IFERROR('Energy consumption (raw)'!J2418*Lists!$H$84,)</f>
        <v>0</v>
      </c>
      <c r="L2468" s="179">
        <f>'Energy consumption (raw)'!K2418*Lists!$H$84</f>
        <v>964.89962000000003</v>
      </c>
      <c r="M2468" s="179">
        <f>'Energy consumption (raw)'!L2418*Lists!$H$84</f>
        <v>0</v>
      </c>
      <c r="N2468" s="179">
        <f>'Energy consumption (raw)'!M2418*Lists!$H$84</f>
        <v>0</v>
      </c>
      <c r="O2468" s="178">
        <f t="shared" si="162"/>
        <v>964.89962000000003</v>
      </c>
      <c r="P2468">
        <f>'Energy consumption (raw)'!N2418*Lists!$H$85</f>
        <v>0</v>
      </c>
      <c r="Q2468">
        <f>'Energy consumption (raw)'!O2418*Lists!$H$86</f>
        <v>0</v>
      </c>
      <c r="R2468">
        <f>'Energy consumption (raw)'!P2418*Lists!$H$87</f>
        <v>0</v>
      </c>
      <c r="S2468">
        <f>'Energy consumption (raw)'!Q2418*Lists!$H$88</f>
        <v>0</v>
      </c>
      <c r="T2468">
        <f>'Energy consumption (raw)'!R2418*Lists!$H$89</f>
        <v>0</v>
      </c>
      <c r="U2468">
        <f>'Energy consumption (raw)'!S2418*Lists!$H$90</f>
        <v>60.130400000000002</v>
      </c>
      <c r="V2468">
        <f>'Energy consumption (raw)'!T2418*Lists!$H$91</f>
        <v>0</v>
      </c>
      <c r="W2468">
        <f>'Energy consumption (raw)'!U2418*Lists!$H$92</f>
        <v>76.393799999999999</v>
      </c>
      <c r="X2468">
        <f>'Energy consumption (raw)'!V2418*Lists!$H$93</f>
        <v>0</v>
      </c>
      <c r="Y2468">
        <f>'Energy consumption (raw)'!W2418*Lists!$H$94</f>
        <v>4.399</v>
      </c>
      <c r="Z2468">
        <f>'Energy consumption (raw)'!X2418*Lists!$H$96*1000000</f>
        <v>0</v>
      </c>
      <c r="AA2468">
        <f>'Energy consumption (raw)'!Y2418*Lists!$H$97</f>
        <v>0</v>
      </c>
      <c r="AB2468">
        <f>'Energy consumption (raw)'!Z2418*Lists!$H$96</f>
        <v>0</v>
      </c>
      <c r="AC2468">
        <f>'Energy consumption (raw)'!AA2418*Lists!$H$98</f>
        <v>0</v>
      </c>
      <c r="AD2468">
        <f>'Energy consumption (raw)'!AB2418*Lists!$H$99</f>
        <v>0</v>
      </c>
      <c r="AE2468">
        <f>'Energy consumption (raw)'!AC2418*Lists!$H$101</f>
        <v>0</v>
      </c>
      <c r="AF2468">
        <f>'Energy consumption (raw)'!AD2418*Lists!$H$101</f>
        <v>0</v>
      </c>
      <c r="AG2468">
        <f>'Energy consumption (raw)'!AE2418*Lists!$H$101</f>
        <v>0</v>
      </c>
      <c r="AH2468">
        <f>'Energy consumption (raw)'!AF2418*Lists!$H$100</f>
        <v>0</v>
      </c>
      <c r="AI2468" s="167">
        <f t="shared" si="163"/>
        <v>1105.8228199999999</v>
      </c>
      <c r="AJ2468" s="179">
        <f>'Energy consumption (raw)'!AG2418</f>
        <v>1105.8228199999999</v>
      </c>
      <c r="AK2468" s="179">
        <f>'Energy consumption (raw)'!AH2418</f>
        <v>1272.5521800000001</v>
      </c>
      <c r="AL2468">
        <f>IF(ROUND(AI2468,-3)=ROUND('Energy consumption (raw)'!AG2418,-3),1,0)</f>
        <v>1</v>
      </c>
      <c r="AM2468" s="179" t="str">
        <f>'Energy consumption (raw)'!AJ2418</f>
        <v>53. Ben Tre</v>
      </c>
      <c r="AN2468">
        <f>VLOOKUP(AM2468,Lists!$F$9:$G$71,2,FALSE)</f>
        <v>1</v>
      </c>
    </row>
    <row r="2469" spans="2:40" x14ac:dyDescent="0.25">
      <c r="B2469" s="65" t="str">
        <f t="shared" si="161"/>
        <v>Industry2317</v>
      </c>
      <c r="C2469" s="179">
        <f>'Energy consumption (raw)'!B2419</f>
        <v>2317</v>
      </c>
      <c r="D2469" s="179">
        <f>'Energy consumption (raw)'!C2419</f>
        <v>0</v>
      </c>
      <c r="E2469" s="179">
        <f>'Energy consumption (raw)'!D2419</f>
        <v>0</v>
      </c>
      <c r="F2469" s="179" t="str">
        <f>'Energy consumption (raw)'!E2419</f>
        <v>Công nghiệp</v>
      </c>
      <c r="G2469" s="179" t="str">
        <f>'Energy consumption (raw)'!F2419</f>
        <v>Sản xuất và phân phối nước</v>
      </c>
      <c r="H2469" s="179" t="str">
        <f>'Energy consumption (raw)'!G2419</f>
        <v>Industry</v>
      </c>
      <c r="I2469" s="179" t="str">
        <f>'Energy consumption (raw)'!I2419</f>
        <v>36 Water collection, treatment and supply</v>
      </c>
      <c r="J2469" s="179" t="str">
        <f>INDEX(Sector!$E$6:$E$46,MATCH('Energy consumption (toe)'!I2469,Sector!$B$6:$B$46,FALSE))</f>
        <v>Water collection, treatment and supply</v>
      </c>
      <c r="K2469" s="179">
        <f>IFERROR('Energy consumption (raw)'!J2419*Lists!$H$84,)</f>
        <v>0</v>
      </c>
      <c r="L2469" s="179">
        <f>'Energy consumption (raw)'!K2419*Lists!$H$84</f>
        <v>1134.2849138000001</v>
      </c>
      <c r="M2469" s="179">
        <f>'Energy consumption (raw)'!L2419*Lists!$H$84</f>
        <v>0</v>
      </c>
      <c r="N2469" s="179">
        <f>'Energy consumption (raw)'!M2419*Lists!$H$84</f>
        <v>0</v>
      </c>
      <c r="O2469" s="178">
        <f t="shared" si="162"/>
        <v>1134.2849138000001</v>
      </c>
      <c r="P2469">
        <f>'Energy consumption (raw)'!N2419*Lists!$H$85</f>
        <v>0</v>
      </c>
      <c r="Q2469">
        <f>'Energy consumption (raw)'!O2419*Lists!$H$86</f>
        <v>0</v>
      </c>
      <c r="R2469">
        <f>'Energy consumption (raw)'!P2419*Lists!$H$87</f>
        <v>0</v>
      </c>
      <c r="S2469">
        <f>'Energy consumption (raw)'!Q2419*Lists!$H$88</f>
        <v>0</v>
      </c>
      <c r="T2469">
        <f>'Energy consumption (raw)'!R2419*Lists!$H$89</f>
        <v>0</v>
      </c>
      <c r="U2469">
        <f>'Energy consumption (raw)'!S2419*Lists!$H$90</f>
        <v>14.8896</v>
      </c>
      <c r="V2469">
        <f>'Energy consumption (raw)'!T2419*Lists!$H$91</f>
        <v>0</v>
      </c>
      <c r="W2469">
        <f>'Energy consumption (raw)'!U2419*Lists!$H$92</f>
        <v>13.3292</v>
      </c>
      <c r="X2469">
        <f>'Energy consumption (raw)'!V2419*Lists!$H$93</f>
        <v>0</v>
      </c>
      <c r="Y2469">
        <f>'Energy consumption (raw)'!W2419*Lists!$H$94</f>
        <v>0</v>
      </c>
      <c r="Z2469">
        <f>'Energy consumption (raw)'!X2419*Lists!$H$96*1000000</f>
        <v>0</v>
      </c>
      <c r="AA2469">
        <f>'Energy consumption (raw)'!Y2419*Lists!$H$97</f>
        <v>0</v>
      </c>
      <c r="AB2469">
        <f>'Energy consumption (raw)'!Z2419*Lists!$H$96</f>
        <v>0</v>
      </c>
      <c r="AC2469">
        <f>'Energy consumption (raw)'!AA2419*Lists!$H$98</f>
        <v>0</v>
      </c>
      <c r="AD2469">
        <f>'Energy consumption (raw)'!AB2419*Lists!$H$99</f>
        <v>0</v>
      </c>
      <c r="AE2469">
        <f>'Energy consumption (raw)'!AC2419*Lists!$H$101</f>
        <v>0</v>
      </c>
      <c r="AF2469">
        <f>'Energy consumption (raw)'!AD2419*Lists!$H$101</f>
        <v>0</v>
      </c>
      <c r="AG2469">
        <f>'Energy consumption (raw)'!AE2419*Lists!$H$101</f>
        <v>0</v>
      </c>
      <c r="AH2469">
        <f>'Energy consumption (raw)'!AF2419*Lists!$H$100</f>
        <v>0</v>
      </c>
      <c r="AI2469" s="167">
        <f t="shared" si="163"/>
        <v>1162.5037138</v>
      </c>
      <c r="AJ2469" s="179">
        <f>'Energy consumption (raw)'!AG2419</f>
        <v>1162.5037138</v>
      </c>
      <c r="AK2469" s="179">
        <f>'Energy consumption (raw)'!AH2419</f>
        <v>1288.3326609000001</v>
      </c>
      <c r="AL2469">
        <f>IF(ROUND(AI2469,-3)=ROUND('Energy consumption (raw)'!AG2419,-3),1,0)</f>
        <v>1</v>
      </c>
      <c r="AM2469" s="179" t="str">
        <f>'Energy consumption (raw)'!AJ2419</f>
        <v>53. Ben Tre</v>
      </c>
      <c r="AN2469">
        <f>VLOOKUP(AM2469,Lists!$F$9:$G$71,2,FALSE)</f>
        <v>1</v>
      </c>
    </row>
    <row r="2470" spans="2:40" x14ac:dyDescent="0.25">
      <c r="B2470" s="65" t="str">
        <f t="shared" si="161"/>
        <v>Industry2318</v>
      </c>
      <c r="C2470" s="179">
        <f>'Energy consumption (raw)'!B2420</f>
        <v>2318</v>
      </c>
      <c r="D2470" s="179">
        <f>'Energy consumption (raw)'!C2420</f>
        <v>0</v>
      </c>
      <c r="E2470" s="179">
        <f>'Energy consumption (raw)'!D2420</f>
        <v>0</v>
      </c>
      <c r="F2470" s="179" t="str">
        <f>'Energy consumption (raw)'!E2420</f>
        <v>Công nghiệp</v>
      </c>
      <c r="G2470" s="179" t="str">
        <f>'Energy consumption (raw)'!F2420</f>
        <v>Chế biến, bảo quản thủy sản và các sản phẩm từ thủy sản</v>
      </c>
      <c r="H2470" s="179" t="str">
        <f>'Energy consumption (raw)'!G2420</f>
        <v>Industry</v>
      </c>
      <c r="I2470" s="179" t="str">
        <f>'Energy consumption (raw)'!I2420</f>
        <v>10 Manufacture of food products</v>
      </c>
      <c r="J2470" s="179" t="str">
        <f>INDEX(Sector!$E$6:$E$46,MATCH('Energy consumption (toe)'!I2470,Sector!$B$6:$B$46,FALSE))</f>
        <v>Manufacture of food products</v>
      </c>
      <c r="K2470" s="179">
        <f>IFERROR('Energy consumption (raw)'!J2420*Lists!$H$84,)</f>
        <v>0</v>
      </c>
      <c r="L2470" s="179">
        <f>'Energy consumption (raw)'!K2420*Lists!$H$84</f>
        <v>1484.7647112000002</v>
      </c>
      <c r="M2470" s="179">
        <f>'Energy consumption (raw)'!L2420*Lists!$H$84</f>
        <v>0</v>
      </c>
      <c r="N2470" s="179">
        <f>'Energy consumption (raw)'!M2420*Lists!$H$84</f>
        <v>0</v>
      </c>
      <c r="O2470" s="178">
        <f t="shared" si="162"/>
        <v>1484.7647112000002</v>
      </c>
      <c r="P2470">
        <f>'Energy consumption (raw)'!N2420*Lists!$H$85</f>
        <v>14</v>
      </c>
      <c r="Q2470">
        <f>'Energy consumption (raw)'!O2420*Lists!$H$86</f>
        <v>0</v>
      </c>
      <c r="R2470">
        <f>'Energy consumption (raw)'!P2420*Lists!$H$87</f>
        <v>0</v>
      </c>
      <c r="S2470">
        <f>'Energy consumption (raw)'!Q2420*Lists!$H$88</f>
        <v>0</v>
      </c>
      <c r="T2470">
        <f>'Energy consumption (raw)'!R2420*Lists!$H$89</f>
        <v>0</v>
      </c>
      <c r="U2470">
        <f>'Energy consumption (raw)'!S2420*Lists!$H$90</f>
        <v>6.9519999999999998E-2</v>
      </c>
      <c r="V2470">
        <f>'Energy consumption (raw)'!T2420*Lists!$H$91</f>
        <v>0</v>
      </c>
      <c r="W2470">
        <f>'Energy consumption (raw)'!U2420*Lists!$H$92</f>
        <v>0</v>
      </c>
      <c r="X2470">
        <f>'Energy consumption (raw)'!V2420*Lists!$H$93</f>
        <v>0</v>
      </c>
      <c r="Y2470">
        <f>'Energy consumption (raw)'!W2420*Lists!$H$94</f>
        <v>4.1500000000000004</v>
      </c>
      <c r="Z2470">
        <f>'Energy consumption (raw)'!X2420*Lists!$H$96*1000000</f>
        <v>0</v>
      </c>
      <c r="AA2470">
        <f>'Energy consumption (raw)'!Y2420*Lists!$H$97</f>
        <v>0</v>
      </c>
      <c r="AB2470">
        <f>'Energy consumption (raw)'!Z2420*Lists!$H$96</f>
        <v>0</v>
      </c>
      <c r="AC2470">
        <f>'Energy consumption (raw)'!AA2420*Lists!$H$98</f>
        <v>0</v>
      </c>
      <c r="AD2470">
        <f>'Energy consumption (raw)'!AB2420*Lists!$H$99</f>
        <v>393.51500000000044</v>
      </c>
      <c r="AE2470">
        <f>'Energy consumption (raw)'!AC2420*Lists!$H$101</f>
        <v>0</v>
      </c>
      <c r="AF2470">
        <f>'Energy consumption (raw)'!AD2420*Lists!$H$101</f>
        <v>0</v>
      </c>
      <c r="AG2470">
        <f>'Energy consumption (raw)'!AE2420*Lists!$H$101</f>
        <v>0</v>
      </c>
      <c r="AH2470">
        <f>'Energy consumption (raw)'!AF2420*Lists!$H$100</f>
        <v>0</v>
      </c>
      <c r="AI2470" s="167">
        <f t="shared" si="163"/>
        <v>1896.4992312000008</v>
      </c>
      <c r="AJ2470" s="179">
        <f>'Energy consumption (raw)'!AG2420</f>
        <v>1896.4992312000004</v>
      </c>
      <c r="AK2470" s="179">
        <f>'Energy consumption (raw)'!AH2420</f>
        <v>1422.6614300000001</v>
      </c>
      <c r="AL2470">
        <f>IF(ROUND(AI2470,-3)=ROUND('Energy consumption (raw)'!AG2420,-3),1,0)</f>
        <v>1</v>
      </c>
      <c r="AM2470" s="179" t="str">
        <f>'Energy consumption (raw)'!AJ2420</f>
        <v>53. Ben Tre</v>
      </c>
      <c r="AN2470">
        <f>VLOOKUP(AM2470,Lists!$F$9:$G$71,2,FALSE)</f>
        <v>1</v>
      </c>
    </row>
    <row r="2471" spans="2:40" x14ac:dyDescent="0.25">
      <c r="B2471" s="65" t="str">
        <f t="shared" si="161"/>
        <v>Industry2319</v>
      </c>
      <c r="C2471" s="179">
        <f>'Energy consumption (raw)'!B2421</f>
        <v>2319</v>
      </c>
      <c r="D2471" s="179">
        <f>'Energy consumption (raw)'!C2421</f>
        <v>0</v>
      </c>
      <c r="E2471" s="179">
        <f>'Energy consumption (raw)'!D2421</f>
        <v>0</v>
      </c>
      <c r="F2471" s="179" t="str">
        <f>'Energy consumption (raw)'!E2421</f>
        <v>Công nghiệp</v>
      </c>
      <c r="G2471" s="179" t="str">
        <f>'Energy consumption (raw)'!F2421</f>
        <v>Sản xuất thức ăn gia súc, gia cầm và thuỷ sản</v>
      </c>
      <c r="H2471" s="179" t="str">
        <f>'Energy consumption (raw)'!G2421</f>
        <v>Industry</v>
      </c>
      <c r="I2471" s="179" t="str">
        <f>'Energy consumption (raw)'!I2421</f>
        <v>10 Manufacture of food products</v>
      </c>
      <c r="J2471" s="179" t="str">
        <f>INDEX(Sector!$E$6:$E$46,MATCH('Energy consumption (toe)'!I2471,Sector!$B$6:$B$46,FALSE))</f>
        <v>Manufacture of food products</v>
      </c>
      <c r="K2471" s="179">
        <f>IFERROR('Energy consumption (raw)'!J2421*Lists!$H$84,)</f>
        <v>1580.24802</v>
      </c>
      <c r="L2471" s="179">
        <f>'Energy consumption (raw)'!K2421*Lists!$H$84</f>
        <v>1580.24802</v>
      </c>
      <c r="M2471" s="179">
        <f>'Energy consumption (raw)'!L2421*Lists!$H$84</f>
        <v>0</v>
      </c>
      <c r="N2471" s="179">
        <f>'Energy consumption (raw)'!M2421*Lists!$H$84</f>
        <v>0</v>
      </c>
      <c r="O2471" s="178">
        <f t="shared" si="162"/>
        <v>1580.24802</v>
      </c>
      <c r="P2471">
        <f>'Energy consumption (raw)'!N2421*Lists!$H$85</f>
        <v>0</v>
      </c>
      <c r="Q2471">
        <f>'Energy consumption (raw)'!O2421*Lists!$H$86</f>
        <v>0</v>
      </c>
      <c r="R2471">
        <f>'Energy consumption (raw)'!P2421*Lists!$H$87</f>
        <v>0</v>
      </c>
      <c r="S2471">
        <f>'Energy consumption (raw)'!Q2421*Lists!$H$88</f>
        <v>0</v>
      </c>
      <c r="T2471">
        <f>'Energy consumption (raw)'!R2421*Lists!$H$89</f>
        <v>0</v>
      </c>
      <c r="U2471">
        <f>'Energy consumption (raw)'!S2421*Lists!$H$90</f>
        <v>49.28</v>
      </c>
      <c r="V2471">
        <f>'Energy consumption (raw)'!T2421*Lists!$H$91</f>
        <v>0</v>
      </c>
      <c r="W2471">
        <f>'Energy consumption (raw)'!U2421*Lists!$H$92</f>
        <v>0</v>
      </c>
      <c r="X2471">
        <f>'Energy consumption (raw)'!V2421*Lists!$H$93</f>
        <v>0</v>
      </c>
      <c r="Y2471">
        <f>'Energy consumption (raw)'!W2421*Lists!$H$94</f>
        <v>0</v>
      </c>
      <c r="Z2471">
        <f>'Energy consumption (raw)'!X2421*Lists!$H$96*1000000</f>
        <v>0</v>
      </c>
      <c r="AA2471">
        <f>'Energy consumption (raw)'!Y2421*Lists!$H$97</f>
        <v>0</v>
      </c>
      <c r="AB2471">
        <f>'Energy consumption (raw)'!Z2421*Lists!$H$96</f>
        <v>0</v>
      </c>
      <c r="AC2471">
        <f>'Energy consumption (raw)'!AA2421*Lists!$H$98</f>
        <v>0</v>
      </c>
      <c r="AD2471">
        <f>'Energy consumption (raw)'!AB2421*Lists!$H$99</f>
        <v>4746.4250000000056</v>
      </c>
      <c r="AE2471">
        <f>'Energy consumption (raw)'!AC2421*Lists!$H$101</f>
        <v>0</v>
      </c>
      <c r="AF2471">
        <f>'Energy consumption (raw)'!AD2421*Lists!$H$101</f>
        <v>0</v>
      </c>
      <c r="AG2471">
        <f>'Energy consumption (raw)'!AE2421*Lists!$H$101</f>
        <v>0</v>
      </c>
      <c r="AH2471">
        <f>'Energy consumption (raw)'!AF2421*Lists!$H$100</f>
        <v>0</v>
      </c>
      <c r="AI2471" s="167">
        <f t="shared" si="163"/>
        <v>6375.9530200000054</v>
      </c>
      <c r="AJ2471" s="179">
        <f>'Energy consumption (raw)'!AG2421</f>
        <v>6375.9530199999999</v>
      </c>
      <c r="AK2471" s="179">
        <f>'Energy consumption (raw)'!AH2421</f>
        <v>8474</v>
      </c>
      <c r="AL2471">
        <f>IF(ROUND(AI2471,-3)=ROUND('Energy consumption (raw)'!AG2421,-3),1,0)</f>
        <v>1</v>
      </c>
      <c r="AM2471" s="179" t="str">
        <f>'Energy consumption (raw)'!AJ2421</f>
        <v>54. Dong Thap</v>
      </c>
      <c r="AN2471">
        <f>VLOOKUP(AM2471,Lists!$F$9:$G$71,2,FALSE)</f>
        <v>1</v>
      </c>
    </row>
    <row r="2472" spans="2:40" x14ac:dyDescent="0.25">
      <c r="B2472" s="65" t="str">
        <f t="shared" si="161"/>
        <v>Industry2320</v>
      </c>
      <c r="C2472" s="179">
        <f>'Energy consumption (raw)'!B2422</f>
        <v>2320</v>
      </c>
      <c r="D2472" s="179">
        <f>'Energy consumption (raw)'!C2422</f>
        <v>0</v>
      </c>
      <c r="E2472" s="179">
        <f>'Energy consumption (raw)'!D2422</f>
        <v>0</v>
      </c>
      <c r="F2472" s="179" t="str">
        <f>'Energy consumption (raw)'!E2422</f>
        <v>Công nghiệp</v>
      </c>
      <c r="G2472" s="179" t="str">
        <f>'Energy consumption (raw)'!F2422</f>
        <v>Chế biến thực phẩm</v>
      </c>
      <c r="H2472" s="179" t="str">
        <f>'Energy consumption (raw)'!G2422</f>
        <v>Industry</v>
      </c>
      <c r="I2472" s="179" t="str">
        <f>'Energy consumption (raw)'!I2422</f>
        <v>10 Manufacture of food products</v>
      </c>
      <c r="J2472" s="179" t="str">
        <f>INDEX(Sector!$E$6:$E$46,MATCH('Energy consumption (toe)'!I2472,Sector!$B$6:$B$46,FALSE))</f>
        <v>Manufacture of food products</v>
      </c>
      <c r="K2472" s="179">
        <f>IFERROR('Energy consumption (raw)'!J2422*Lists!$H$84,)</f>
        <v>2827.1617500000002</v>
      </c>
      <c r="L2472" s="179">
        <f>'Energy consumption (raw)'!K2422*Lists!$H$84</f>
        <v>8076.5742760000003</v>
      </c>
      <c r="M2472" s="179">
        <f>'Energy consumption (raw)'!L2422*Lists!$H$84</f>
        <v>0</v>
      </c>
      <c r="N2472" s="179">
        <f>'Energy consumption (raw)'!M2422*Lists!$H$84</f>
        <v>0</v>
      </c>
      <c r="O2472" s="178">
        <f t="shared" si="162"/>
        <v>8076.5742760000003</v>
      </c>
      <c r="P2472">
        <f>'Energy consumption (raw)'!N2422*Lists!$H$85</f>
        <v>0</v>
      </c>
      <c r="Q2472">
        <f>'Energy consumption (raw)'!O2422*Lists!$H$86</f>
        <v>0</v>
      </c>
      <c r="R2472">
        <f>'Energy consumption (raw)'!P2422*Lists!$H$87</f>
        <v>0</v>
      </c>
      <c r="S2472">
        <f>'Energy consumption (raw)'!Q2422*Lists!$H$88</f>
        <v>0</v>
      </c>
      <c r="T2472">
        <f>'Energy consumption (raw)'!R2422*Lists!$H$89</f>
        <v>0</v>
      </c>
      <c r="U2472">
        <f>'Energy consumption (raw)'!S2422*Lists!$H$90</f>
        <v>18.48</v>
      </c>
      <c r="V2472">
        <f>'Energy consumption (raw)'!T2422*Lists!$H$91</f>
        <v>0</v>
      </c>
      <c r="W2472">
        <f>'Energy consumption (raw)'!U2422*Lists!$H$92</f>
        <v>0</v>
      </c>
      <c r="X2472">
        <f>'Energy consumption (raw)'!V2422*Lists!$H$93</f>
        <v>0</v>
      </c>
      <c r="Y2472">
        <f>'Energy consumption (raw)'!W2422*Lists!$H$94</f>
        <v>0</v>
      </c>
      <c r="Z2472">
        <f>'Energy consumption (raw)'!X2422*Lists!$H$96*1000000</f>
        <v>0</v>
      </c>
      <c r="AA2472">
        <f>'Energy consumption (raw)'!Y2422*Lists!$H$97</f>
        <v>0</v>
      </c>
      <c r="AB2472">
        <f>'Energy consumption (raw)'!Z2422*Lists!$H$96</f>
        <v>0</v>
      </c>
      <c r="AC2472">
        <f>'Energy consumption (raw)'!AA2422*Lists!$H$98</f>
        <v>0</v>
      </c>
      <c r="AD2472">
        <f>'Energy consumption (raw)'!AB2422*Lists!$H$99</f>
        <v>0</v>
      </c>
      <c r="AE2472">
        <f>'Energy consumption (raw)'!AC2422*Lists!$H$101</f>
        <v>0</v>
      </c>
      <c r="AF2472">
        <f>'Energy consumption (raw)'!AD2422*Lists!$H$101</f>
        <v>0</v>
      </c>
      <c r="AG2472">
        <f>'Energy consumption (raw)'!AE2422*Lists!$H$101</f>
        <v>0</v>
      </c>
      <c r="AH2472">
        <f>'Energy consumption (raw)'!AF2422*Lists!$H$100</f>
        <v>0</v>
      </c>
      <c r="AI2472" s="167">
        <f t="shared" si="163"/>
        <v>8095.0542759999998</v>
      </c>
      <c r="AJ2472" s="179">
        <f>'Energy consumption (raw)'!AG2422</f>
        <v>8095.0542759999998</v>
      </c>
      <c r="AK2472" s="179">
        <f>'Energy consumption (raw)'!AH2422</f>
        <v>6798</v>
      </c>
      <c r="AL2472">
        <f>IF(ROUND(AI2472,-3)=ROUND('Energy consumption (raw)'!AG2422,-3),1,0)</f>
        <v>1</v>
      </c>
      <c r="AM2472" s="179" t="str">
        <f>'Energy consumption (raw)'!AJ2422</f>
        <v>54. Dong Thap</v>
      </c>
      <c r="AN2472">
        <f>VLOOKUP(AM2472,Lists!$F$9:$G$71,2,FALSE)</f>
        <v>1</v>
      </c>
    </row>
    <row r="2473" spans="2:40" x14ac:dyDescent="0.25">
      <c r="B2473" s="65" t="str">
        <f t="shared" si="161"/>
        <v>Industry2321</v>
      </c>
      <c r="C2473" s="179">
        <f>'Energy consumption (raw)'!B2423</f>
        <v>2321</v>
      </c>
      <c r="D2473" s="179">
        <f>'Energy consumption (raw)'!C2423</f>
        <v>0</v>
      </c>
      <c r="E2473" s="179">
        <f>'Energy consumption (raw)'!D2423</f>
        <v>0</v>
      </c>
      <c r="F2473" s="179" t="str">
        <f>'Energy consumption (raw)'!E2423</f>
        <v>Công nghiệp</v>
      </c>
      <c r="G2473" s="179" t="str">
        <f>'Energy consumption (raw)'!F2423</f>
        <v>Sản xuất thức ăn gia súc, gia cầm và thuỷ sản</v>
      </c>
      <c r="H2473" s="179" t="str">
        <f>'Energy consumption (raw)'!G2423</f>
        <v>Industry</v>
      </c>
      <c r="I2473" s="179" t="str">
        <f>'Energy consumption (raw)'!I2423</f>
        <v>10 Manufacture of food products</v>
      </c>
      <c r="J2473" s="179" t="str">
        <f>INDEX(Sector!$E$6:$E$46,MATCH('Energy consumption (toe)'!I2473,Sector!$B$6:$B$46,FALSE))</f>
        <v>Manufacture of food products</v>
      </c>
      <c r="K2473" s="179">
        <f>IFERROR('Energy consumption (raw)'!J2423*Lists!$H$84,)</f>
        <v>0</v>
      </c>
      <c r="L2473" s="179">
        <f>'Energy consumption (raw)'!K2423*Lists!$H$84</f>
        <v>1223.7923379000001</v>
      </c>
      <c r="M2473" s="179">
        <f>'Energy consumption (raw)'!L2423*Lists!$H$84</f>
        <v>0</v>
      </c>
      <c r="N2473" s="179">
        <f>'Energy consumption (raw)'!M2423*Lists!$H$84</f>
        <v>0</v>
      </c>
      <c r="O2473" s="178">
        <f t="shared" si="162"/>
        <v>1223.7923379000001</v>
      </c>
      <c r="P2473">
        <f>'Energy consumption (raw)'!N2423*Lists!$H$85</f>
        <v>0</v>
      </c>
      <c r="Q2473">
        <f>'Energy consumption (raw)'!O2423*Lists!$H$86</f>
        <v>0</v>
      </c>
      <c r="R2473">
        <f>'Energy consumption (raw)'!P2423*Lists!$H$87</f>
        <v>0</v>
      </c>
      <c r="S2473">
        <f>'Energy consumption (raw)'!Q2423*Lists!$H$88</f>
        <v>0</v>
      </c>
      <c r="T2473">
        <f>'Energy consumption (raw)'!R2423*Lists!$H$89</f>
        <v>0</v>
      </c>
      <c r="U2473">
        <f>'Energy consumption (raw)'!S2423*Lists!$H$90</f>
        <v>41.536000000000001</v>
      </c>
      <c r="V2473">
        <f>'Energy consumption (raw)'!T2423*Lists!$H$91</f>
        <v>0</v>
      </c>
      <c r="W2473">
        <f>'Energy consumption (raw)'!U2423*Lists!$H$92</f>
        <v>0</v>
      </c>
      <c r="X2473">
        <f>'Energy consumption (raw)'!V2423*Lists!$H$93</f>
        <v>0</v>
      </c>
      <c r="Y2473">
        <f>'Energy consumption (raw)'!W2423*Lists!$H$94</f>
        <v>0</v>
      </c>
      <c r="Z2473">
        <f>'Energy consumption (raw)'!X2423*Lists!$H$96*1000000</f>
        <v>0</v>
      </c>
      <c r="AA2473">
        <f>'Energy consumption (raw)'!Y2423*Lists!$H$97</f>
        <v>0</v>
      </c>
      <c r="AB2473">
        <f>'Energy consumption (raw)'!Z2423*Lists!$H$96</f>
        <v>0</v>
      </c>
      <c r="AC2473">
        <f>'Energy consumption (raw)'!AA2423*Lists!$H$98</f>
        <v>0</v>
      </c>
      <c r="AD2473">
        <f>'Energy consumption (raw)'!AB2423*Lists!$H$99</f>
        <v>2933.2720000000036</v>
      </c>
      <c r="AE2473">
        <f>'Energy consumption (raw)'!AC2423*Lists!$H$101</f>
        <v>0</v>
      </c>
      <c r="AF2473">
        <f>'Energy consumption (raw)'!AD2423*Lists!$H$101</f>
        <v>0</v>
      </c>
      <c r="AG2473">
        <f>'Energy consumption (raw)'!AE2423*Lists!$H$101</f>
        <v>0</v>
      </c>
      <c r="AH2473">
        <f>'Energy consumption (raw)'!AF2423*Lists!$H$100</f>
        <v>0</v>
      </c>
      <c r="AI2473" s="167">
        <f t="shared" si="163"/>
        <v>4198.600337900004</v>
      </c>
      <c r="AJ2473" s="179">
        <f>'Energy consumption (raw)'!AG2423</f>
        <v>4198.6003379000003</v>
      </c>
      <c r="AK2473" s="179">
        <f>'Energy consumption (raw)'!AH2423</f>
        <v>6669</v>
      </c>
      <c r="AL2473">
        <f>IF(ROUND(AI2473,-3)=ROUND('Energy consumption (raw)'!AG2423,-3),1,0)</f>
        <v>1</v>
      </c>
      <c r="AM2473" s="179" t="str">
        <f>'Energy consumption (raw)'!AJ2423</f>
        <v>54. Dong Thap</v>
      </c>
      <c r="AN2473">
        <f>VLOOKUP(AM2473,Lists!$F$9:$G$71,2,FALSE)</f>
        <v>1</v>
      </c>
    </row>
    <row r="2474" spans="2:40" x14ac:dyDescent="0.25">
      <c r="B2474" s="65" t="str">
        <f t="shared" si="161"/>
        <v>Industry2322</v>
      </c>
      <c r="C2474" s="179">
        <f>'Energy consumption (raw)'!B2424</f>
        <v>2322</v>
      </c>
      <c r="D2474" s="179">
        <f>'Energy consumption (raw)'!C2424</f>
        <v>0</v>
      </c>
      <c r="E2474" s="179">
        <f>'Energy consumption (raw)'!D2424</f>
        <v>0</v>
      </c>
      <c r="F2474" s="179" t="str">
        <f>'Energy consumption (raw)'!E2424</f>
        <v>Công nghiệp</v>
      </c>
      <c r="G2474" s="179" t="str">
        <f>'Energy consumption (raw)'!F2424</f>
        <v>Sản xuất thức ăn gia súc, gia cầm và thuỷ sản</v>
      </c>
      <c r="H2474" s="179" t="str">
        <f>'Energy consumption (raw)'!G2424</f>
        <v>Industry</v>
      </c>
      <c r="I2474" s="179" t="str">
        <f>'Energy consumption (raw)'!I2424</f>
        <v>10 Manufacture of food products</v>
      </c>
      <c r="J2474" s="179" t="str">
        <f>INDEX(Sector!$E$6:$E$46,MATCH('Energy consumption (toe)'!I2474,Sector!$B$6:$B$46,FALSE))</f>
        <v>Manufacture of food products</v>
      </c>
      <c r="K2474" s="179">
        <f>IFERROR('Energy consumption (raw)'!J2424*Lists!$H$84,)</f>
        <v>0</v>
      </c>
      <c r="L2474" s="179">
        <f>'Energy consumption (raw)'!K2424*Lists!$H$84</f>
        <v>1626.4454400000002</v>
      </c>
      <c r="M2474" s="179">
        <f>'Energy consumption (raw)'!L2424*Lists!$H$84</f>
        <v>0</v>
      </c>
      <c r="N2474" s="179">
        <f>'Energy consumption (raw)'!M2424*Lists!$H$84</f>
        <v>0</v>
      </c>
      <c r="O2474" s="178">
        <f t="shared" si="162"/>
        <v>1626.4454400000002</v>
      </c>
      <c r="P2474">
        <f>'Energy consumption (raw)'!N2424*Lists!$H$85</f>
        <v>0</v>
      </c>
      <c r="Q2474">
        <f>'Energy consumption (raw)'!O2424*Lists!$H$86</f>
        <v>0</v>
      </c>
      <c r="R2474">
        <f>'Energy consumption (raw)'!P2424*Lists!$H$87</f>
        <v>0</v>
      </c>
      <c r="S2474">
        <f>'Energy consumption (raw)'!Q2424*Lists!$H$88</f>
        <v>0</v>
      </c>
      <c r="T2474">
        <f>'Energy consumption (raw)'!R2424*Lists!$H$89</f>
        <v>0</v>
      </c>
      <c r="U2474">
        <f>'Energy consumption (raw)'!S2424*Lists!$H$90</f>
        <v>0</v>
      </c>
      <c r="V2474">
        <f>'Energy consumption (raw)'!T2424*Lists!$H$91</f>
        <v>0</v>
      </c>
      <c r="W2474">
        <f>'Energy consumption (raw)'!U2424*Lists!$H$92</f>
        <v>0</v>
      </c>
      <c r="X2474">
        <f>'Energy consumption (raw)'!V2424*Lists!$H$93</f>
        <v>0</v>
      </c>
      <c r="Y2474">
        <f>'Energy consumption (raw)'!W2424*Lists!$H$94</f>
        <v>0</v>
      </c>
      <c r="Z2474">
        <f>'Energy consumption (raw)'!X2424*Lists!$H$96*1000000</f>
        <v>0</v>
      </c>
      <c r="AA2474">
        <f>'Energy consumption (raw)'!Y2424*Lists!$H$97</f>
        <v>0</v>
      </c>
      <c r="AB2474">
        <f>'Energy consumption (raw)'!Z2424*Lists!$H$96</f>
        <v>0</v>
      </c>
      <c r="AC2474">
        <f>'Energy consumption (raw)'!AA2424*Lists!$H$98</f>
        <v>0</v>
      </c>
      <c r="AD2474">
        <f>'Energy consumption (raw)'!AB2424*Lists!$H$99</f>
        <v>0</v>
      </c>
      <c r="AE2474">
        <f>'Energy consumption (raw)'!AC2424*Lists!$H$101</f>
        <v>0</v>
      </c>
      <c r="AF2474">
        <f>'Energy consumption (raw)'!AD2424*Lists!$H$101</f>
        <v>0</v>
      </c>
      <c r="AG2474">
        <f>'Energy consumption (raw)'!AE2424*Lists!$H$101</f>
        <v>0</v>
      </c>
      <c r="AH2474">
        <f>'Energy consumption (raw)'!AF2424*Lists!$H$100</f>
        <v>0</v>
      </c>
      <c r="AI2474" s="167">
        <f t="shared" si="163"/>
        <v>1626.4454400000002</v>
      </c>
      <c r="AJ2474" s="179">
        <f>'Energy consumption (raw)'!AG2424</f>
        <v>1626.4454400000002</v>
      </c>
      <c r="AK2474" s="179">
        <f>'Energy consumption (raw)'!AH2424</f>
        <v>6524</v>
      </c>
      <c r="AL2474">
        <f>IF(ROUND(AI2474,-3)=ROUND('Energy consumption (raw)'!AG2424,-3),1,0)</f>
        <v>1</v>
      </c>
      <c r="AM2474" s="179" t="str">
        <f>'Energy consumption (raw)'!AJ2424</f>
        <v>54. Dong Thap</v>
      </c>
      <c r="AN2474">
        <f>VLOOKUP(AM2474,Lists!$F$9:$G$71,2,FALSE)</f>
        <v>1</v>
      </c>
    </row>
    <row r="2475" spans="2:40" x14ac:dyDescent="0.25">
      <c r="B2475" s="65" t="str">
        <f t="shared" si="161"/>
        <v>Industry2323</v>
      </c>
      <c r="C2475" s="179">
        <f>'Energy consumption (raw)'!B2425</f>
        <v>2323</v>
      </c>
      <c r="D2475" s="179">
        <f>'Energy consumption (raw)'!C2425</f>
        <v>0</v>
      </c>
      <c r="E2475" s="179">
        <f>'Energy consumption (raw)'!D2425</f>
        <v>0</v>
      </c>
      <c r="F2475" s="179" t="str">
        <f>'Energy consumption (raw)'!E2425</f>
        <v>Công nghiệp</v>
      </c>
      <c r="G2475" s="179" t="str">
        <f>'Energy consumption (raw)'!F2425</f>
        <v>Chế biến, bảo quản thủy sản và các sản phẩm từ thủy sản</v>
      </c>
      <c r="H2475" s="179" t="str">
        <f>'Energy consumption (raw)'!G2425</f>
        <v>Industry</v>
      </c>
      <c r="I2475" s="179" t="str">
        <f>'Energy consumption (raw)'!I2425</f>
        <v>10 Manufacture of food products</v>
      </c>
      <c r="J2475" s="179" t="str">
        <f>INDEX(Sector!$E$6:$E$46,MATCH('Energy consumption (toe)'!I2475,Sector!$B$6:$B$46,FALSE))</f>
        <v>Manufacture of food products</v>
      </c>
      <c r="K2475" s="179">
        <f>IFERROR('Energy consumption (raw)'!J2425*Lists!$H$84,)</f>
        <v>4835.7444098000005</v>
      </c>
      <c r="L2475" s="179">
        <f>'Energy consumption (raw)'!K2425*Lists!$H$84</f>
        <v>5214.5685000000003</v>
      </c>
      <c r="M2475" s="179">
        <f>'Energy consumption (raw)'!L2425*Lists!$H$84</f>
        <v>0</v>
      </c>
      <c r="N2475" s="179">
        <f>'Energy consumption (raw)'!M2425*Lists!$H$84</f>
        <v>0</v>
      </c>
      <c r="O2475" s="178">
        <f t="shared" si="162"/>
        <v>5214.5685000000003</v>
      </c>
      <c r="P2475">
        <f>'Energy consumption (raw)'!N2425*Lists!$H$85</f>
        <v>0</v>
      </c>
      <c r="Q2475">
        <f>'Energy consumption (raw)'!O2425*Lists!$H$86</f>
        <v>0</v>
      </c>
      <c r="R2475">
        <f>'Energy consumption (raw)'!P2425*Lists!$H$87</f>
        <v>0</v>
      </c>
      <c r="S2475">
        <f>'Energy consumption (raw)'!Q2425*Lists!$H$88</f>
        <v>0</v>
      </c>
      <c r="T2475">
        <f>'Energy consumption (raw)'!R2425*Lists!$H$89</f>
        <v>0</v>
      </c>
      <c r="U2475">
        <f>'Energy consumption (raw)'!S2425*Lists!$H$90</f>
        <v>149.6</v>
      </c>
      <c r="V2475">
        <f>'Energy consumption (raw)'!T2425*Lists!$H$91</f>
        <v>0</v>
      </c>
      <c r="W2475">
        <f>'Energy consumption (raw)'!U2425*Lists!$H$92</f>
        <v>0</v>
      </c>
      <c r="X2475">
        <f>'Energy consumption (raw)'!V2425*Lists!$H$93</f>
        <v>0</v>
      </c>
      <c r="Y2475">
        <f>'Energy consumption (raw)'!W2425*Lists!$H$94</f>
        <v>0</v>
      </c>
      <c r="Z2475">
        <f>'Energy consumption (raw)'!X2425*Lists!$H$96*1000000</f>
        <v>0</v>
      </c>
      <c r="AA2475">
        <f>'Energy consumption (raw)'!Y2425*Lists!$H$97</f>
        <v>0</v>
      </c>
      <c r="AB2475">
        <f>'Energy consumption (raw)'!Z2425*Lists!$H$96</f>
        <v>0</v>
      </c>
      <c r="AC2475">
        <f>'Energy consumption (raw)'!AA2425*Lists!$H$98</f>
        <v>0</v>
      </c>
      <c r="AD2475">
        <f>'Energy consumption (raw)'!AB2425*Lists!$H$99</f>
        <v>0</v>
      </c>
      <c r="AE2475">
        <f>'Energy consumption (raw)'!AC2425*Lists!$H$101</f>
        <v>0</v>
      </c>
      <c r="AF2475">
        <f>'Energy consumption (raw)'!AD2425*Lists!$H$101</f>
        <v>0</v>
      </c>
      <c r="AG2475">
        <f>'Energy consumption (raw)'!AE2425*Lists!$H$101</f>
        <v>0</v>
      </c>
      <c r="AH2475">
        <f>'Energy consumption (raw)'!AF2425*Lists!$H$100</f>
        <v>0</v>
      </c>
      <c r="AI2475" s="167">
        <f t="shared" si="163"/>
        <v>5364.1685000000007</v>
      </c>
      <c r="AJ2475" s="179">
        <f>'Energy consumption (raw)'!AG2425</f>
        <v>5364.1685000000007</v>
      </c>
      <c r="AK2475" s="179">
        <f>'Energy consumption (raw)'!AH2425</f>
        <v>5077</v>
      </c>
      <c r="AL2475">
        <f>IF(ROUND(AI2475,-3)=ROUND('Energy consumption (raw)'!AG2425,-3),1,0)</f>
        <v>1</v>
      </c>
      <c r="AM2475" s="179" t="str">
        <f>'Energy consumption (raw)'!AJ2425</f>
        <v>54. Dong Thap</v>
      </c>
      <c r="AN2475">
        <f>VLOOKUP(AM2475,Lists!$F$9:$G$71,2,FALSE)</f>
        <v>1</v>
      </c>
    </row>
    <row r="2476" spans="2:40" x14ac:dyDescent="0.25">
      <c r="B2476" s="65" t="str">
        <f t="shared" si="161"/>
        <v>Industry2324</v>
      </c>
      <c r="C2476" s="179">
        <f>'Energy consumption (raw)'!B2426</f>
        <v>2324</v>
      </c>
      <c r="D2476" s="179">
        <f>'Energy consumption (raw)'!C2426</f>
        <v>0</v>
      </c>
      <c r="E2476" s="179">
        <f>'Energy consumption (raw)'!D2426</f>
        <v>0</v>
      </c>
      <c r="F2476" s="179" t="str">
        <f>'Energy consumption (raw)'!E2426</f>
        <v>Công nghiệp</v>
      </c>
      <c r="G2476" s="179" t="str">
        <f>'Energy consumption (raw)'!F2426</f>
        <v>Chế biến, bảo quản thủy sản và các sản phẩm từ thủy sản</v>
      </c>
      <c r="H2476" s="179" t="str">
        <f>'Energy consumption (raw)'!G2426</f>
        <v>Industry</v>
      </c>
      <c r="I2476" s="179" t="str">
        <f>'Energy consumption (raw)'!I2426</f>
        <v>10 Manufacture of food products</v>
      </c>
      <c r="J2476" s="179" t="str">
        <f>INDEX(Sector!$E$6:$E$46,MATCH('Energy consumption (toe)'!I2476,Sector!$B$6:$B$46,FALSE))</f>
        <v>Manufacture of food products</v>
      </c>
      <c r="K2476" s="179">
        <f>IFERROR('Energy consumption (raw)'!J2426*Lists!$H$84,)</f>
        <v>0</v>
      </c>
      <c r="L2476" s="179">
        <f>'Energy consumption (raw)'!K2426*Lists!$H$84</f>
        <v>2734.648099</v>
      </c>
      <c r="M2476" s="179">
        <f>'Energy consumption (raw)'!L2426*Lists!$H$84</f>
        <v>0</v>
      </c>
      <c r="N2476" s="179">
        <f>'Energy consumption (raw)'!M2426*Lists!$H$84</f>
        <v>0</v>
      </c>
      <c r="O2476" s="178">
        <f t="shared" si="162"/>
        <v>2734.648099</v>
      </c>
      <c r="P2476">
        <f>'Energy consumption (raw)'!N2426*Lists!$H$85</f>
        <v>0</v>
      </c>
      <c r="Q2476">
        <f>'Energy consumption (raw)'!O2426*Lists!$H$86</f>
        <v>0</v>
      </c>
      <c r="R2476">
        <f>'Energy consumption (raw)'!P2426*Lists!$H$87</f>
        <v>0</v>
      </c>
      <c r="S2476">
        <f>'Energy consumption (raw)'!Q2426*Lists!$H$88</f>
        <v>0</v>
      </c>
      <c r="T2476">
        <f>'Energy consumption (raw)'!R2426*Lists!$H$89</f>
        <v>0</v>
      </c>
      <c r="U2476">
        <f>'Energy consumption (raw)'!S2426*Lists!$H$90</f>
        <v>0</v>
      </c>
      <c r="V2476">
        <f>'Energy consumption (raw)'!T2426*Lists!$H$91</f>
        <v>0</v>
      </c>
      <c r="W2476">
        <f>'Energy consumption (raw)'!U2426*Lists!$H$92</f>
        <v>0</v>
      </c>
      <c r="X2476">
        <f>'Energy consumption (raw)'!V2426*Lists!$H$93</f>
        <v>0</v>
      </c>
      <c r="Y2476">
        <f>'Energy consumption (raw)'!W2426*Lists!$H$94</f>
        <v>0</v>
      </c>
      <c r="Z2476">
        <f>'Energy consumption (raw)'!X2426*Lists!$H$96*1000000</f>
        <v>0</v>
      </c>
      <c r="AA2476">
        <f>'Energy consumption (raw)'!Y2426*Lists!$H$97</f>
        <v>0</v>
      </c>
      <c r="AB2476">
        <f>'Energy consumption (raw)'!Z2426*Lists!$H$96</f>
        <v>0</v>
      </c>
      <c r="AC2476">
        <f>'Energy consumption (raw)'!AA2426*Lists!$H$98</f>
        <v>0</v>
      </c>
      <c r="AD2476">
        <f>'Energy consumption (raw)'!AB2426*Lists!$H$99</f>
        <v>0</v>
      </c>
      <c r="AE2476">
        <f>'Energy consumption (raw)'!AC2426*Lists!$H$101</f>
        <v>0</v>
      </c>
      <c r="AF2476">
        <f>'Energy consumption (raw)'!AD2426*Lists!$H$101</f>
        <v>0</v>
      </c>
      <c r="AG2476">
        <f>'Energy consumption (raw)'!AE2426*Lists!$H$101</f>
        <v>0</v>
      </c>
      <c r="AH2476">
        <f>'Energy consumption (raw)'!AF2426*Lists!$H$100</f>
        <v>0</v>
      </c>
      <c r="AI2476" s="167">
        <f t="shared" si="163"/>
        <v>2734.648099</v>
      </c>
      <c r="AJ2476" s="179">
        <f>'Energy consumption (raw)'!AG2426</f>
        <v>2734.648099</v>
      </c>
      <c r="AK2476" s="179">
        <f>'Energy consumption (raw)'!AH2426</f>
        <v>4570</v>
      </c>
      <c r="AL2476">
        <f>IF(ROUND(AI2476,-3)=ROUND('Energy consumption (raw)'!AG2426,-3),1,0)</f>
        <v>1</v>
      </c>
      <c r="AM2476" s="179" t="str">
        <f>'Energy consumption (raw)'!AJ2426</f>
        <v>54. Dong Thap</v>
      </c>
      <c r="AN2476">
        <f>VLOOKUP(AM2476,Lists!$F$9:$G$71,2,FALSE)</f>
        <v>1</v>
      </c>
    </row>
    <row r="2477" spans="2:40" x14ac:dyDescent="0.25">
      <c r="B2477" s="65" t="str">
        <f t="shared" si="161"/>
        <v>Industry2325</v>
      </c>
      <c r="C2477" s="179">
        <f>'Energy consumption (raw)'!B2427</f>
        <v>2325</v>
      </c>
      <c r="D2477" s="179">
        <f>'Energy consumption (raw)'!C2427</f>
        <v>0</v>
      </c>
      <c r="E2477" s="179">
        <f>'Energy consumption (raw)'!D2427</f>
        <v>0</v>
      </c>
      <c r="F2477" s="179" t="str">
        <f>'Energy consumption (raw)'!E2427</f>
        <v>Công nghiệp</v>
      </c>
      <c r="G2477" s="179" t="str">
        <f>'Energy consumption (raw)'!F2427</f>
        <v>Chế biến, bảo quản thủy sản và các sản phẩm từ thủy sản</v>
      </c>
      <c r="H2477" s="179" t="str">
        <f>'Energy consumption (raw)'!G2427</f>
        <v>Industry</v>
      </c>
      <c r="I2477" s="179" t="str">
        <f>'Energy consumption (raw)'!I2427</f>
        <v>10 Manufacture of food products</v>
      </c>
      <c r="J2477" s="179" t="str">
        <f>INDEX(Sector!$E$6:$E$46,MATCH('Energy consumption (toe)'!I2477,Sector!$B$6:$B$46,FALSE))</f>
        <v>Manufacture of food products</v>
      </c>
      <c r="K2477" s="179">
        <f>IFERROR('Energy consumption (raw)'!J2427*Lists!$H$84,)</f>
        <v>0</v>
      </c>
      <c r="L2477" s="179">
        <f>'Energy consumption (raw)'!K2427*Lists!$H$84</f>
        <v>4906.7400000000007</v>
      </c>
      <c r="M2477" s="179">
        <f>'Energy consumption (raw)'!L2427*Lists!$H$84</f>
        <v>0</v>
      </c>
      <c r="N2477" s="179">
        <f>'Energy consumption (raw)'!M2427*Lists!$H$84</f>
        <v>0</v>
      </c>
      <c r="O2477" s="178">
        <f t="shared" si="162"/>
        <v>4906.7400000000007</v>
      </c>
      <c r="P2477">
        <f>'Energy consumption (raw)'!N2427*Lists!$H$85</f>
        <v>0</v>
      </c>
      <c r="Q2477">
        <f>'Energy consumption (raw)'!O2427*Lists!$H$86</f>
        <v>0</v>
      </c>
      <c r="R2477">
        <f>'Energy consumption (raw)'!P2427*Lists!$H$87</f>
        <v>0</v>
      </c>
      <c r="S2477">
        <f>'Energy consumption (raw)'!Q2427*Lists!$H$88</f>
        <v>0</v>
      </c>
      <c r="T2477">
        <f>'Energy consumption (raw)'!R2427*Lists!$H$89</f>
        <v>0</v>
      </c>
      <c r="U2477">
        <f>'Energy consumption (raw)'!S2427*Lists!$H$90</f>
        <v>13.200000000000001</v>
      </c>
      <c r="V2477">
        <f>'Energy consumption (raw)'!T2427*Lists!$H$91</f>
        <v>0</v>
      </c>
      <c r="W2477">
        <f>'Energy consumption (raw)'!U2427*Lists!$H$92</f>
        <v>0</v>
      </c>
      <c r="X2477">
        <f>'Energy consumption (raw)'!V2427*Lists!$H$93</f>
        <v>0</v>
      </c>
      <c r="Y2477">
        <f>'Energy consumption (raw)'!W2427*Lists!$H$94</f>
        <v>0</v>
      </c>
      <c r="Z2477">
        <f>'Energy consumption (raw)'!X2427*Lists!$H$96*1000000</f>
        <v>0</v>
      </c>
      <c r="AA2477">
        <f>'Energy consumption (raw)'!Y2427*Lists!$H$97</f>
        <v>0</v>
      </c>
      <c r="AB2477">
        <f>'Energy consumption (raw)'!Z2427*Lists!$H$96</f>
        <v>0</v>
      </c>
      <c r="AC2477">
        <f>'Energy consumption (raw)'!AA2427*Lists!$H$98</f>
        <v>0</v>
      </c>
      <c r="AD2477">
        <f>'Energy consumption (raw)'!AB2427*Lists!$H$99</f>
        <v>0</v>
      </c>
      <c r="AE2477">
        <f>'Energy consumption (raw)'!AC2427*Lists!$H$101</f>
        <v>0</v>
      </c>
      <c r="AF2477">
        <f>'Energy consumption (raw)'!AD2427*Lists!$H$101</f>
        <v>0</v>
      </c>
      <c r="AG2477">
        <f>'Energy consumption (raw)'!AE2427*Lists!$H$101</f>
        <v>0</v>
      </c>
      <c r="AH2477">
        <f>'Energy consumption (raw)'!AF2427*Lists!$H$100</f>
        <v>0</v>
      </c>
      <c r="AI2477" s="167">
        <f t="shared" si="163"/>
        <v>4919.9400000000005</v>
      </c>
      <c r="AJ2477" s="179">
        <f>'Energy consumption (raw)'!AG2427</f>
        <v>4919.9400000000005</v>
      </c>
      <c r="AK2477" s="179">
        <f>'Energy consumption (raw)'!AH2427</f>
        <v>4388</v>
      </c>
      <c r="AL2477">
        <f>IF(ROUND(AI2477,-3)=ROUND('Energy consumption (raw)'!AG2427,-3),1,0)</f>
        <v>1</v>
      </c>
      <c r="AM2477" s="179" t="str">
        <f>'Energy consumption (raw)'!AJ2427</f>
        <v>54. Dong Thap</v>
      </c>
      <c r="AN2477">
        <f>VLOOKUP(AM2477,Lists!$F$9:$G$71,2,FALSE)</f>
        <v>1</v>
      </c>
    </row>
    <row r="2478" spans="2:40" x14ac:dyDescent="0.25">
      <c r="B2478" s="65" t="str">
        <f t="shared" si="161"/>
        <v>Industry2326</v>
      </c>
      <c r="C2478" s="179">
        <f>'Energy consumption (raw)'!B2428</f>
        <v>2326</v>
      </c>
      <c r="D2478" s="179">
        <f>'Energy consumption (raw)'!C2428</f>
        <v>0</v>
      </c>
      <c r="E2478" s="179">
        <f>'Energy consumption (raw)'!D2428</f>
        <v>0</v>
      </c>
      <c r="F2478" s="179" t="str">
        <f>'Energy consumption (raw)'!E2428</f>
        <v>Công nghiệp</v>
      </c>
      <c r="G2478" s="179" t="str">
        <f>'Energy consumption (raw)'!F2428</f>
        <v>Chế biến, bảo quản thủy sản và các sản phẩm từ thủy sản</v>
      </c>
      <c r="H2478" s="179" t="str">
        <f>'Energy consumption (raw)'!G2428</f>
        <v>Industry</v>
      </c>
      <c r="I2478" s="179" t="str">
        <f>'Energy consumption (raw)'!I2428</f>
        <v>10 Manufacture of food products</v>
      </c>
      <c r="J2478" s="179" t="str">
        <f>INDEX(Sector!$E$6:$E$46,MATCH('Energy consumption (toe)'!I2478,Sector!$B$6:$B$46,FALSE))</f>
        <v>Manufacture of food products</v>
      </c>
      <c r="K2478" s="179">
        <f>IFERROR('Energy consumption (raw)'!J2428*Lists!$H$84,)</f>
        <v>3267.967533</v>
      </c>
      <c r="L2478" s="179">
        <f>'Energy consumption (raw)'!K2428*Lists!$H$84</f>
        <v>3941.6104730000002</v>
      </c>
      <c r="M2478" s="179">
        <f>'Energy consumption (raw)'!L2428*Lists!$H$84</f>
        <v>0</v>
      </c>
      <c r="N2478" s="179">
        <f>'Energy consumption (raw)'!M2428*Lists!$H$84</f>
        <v>0</v>
      </c>
      <c r="O2478" s="178">
        <f t="shared" si="162"/>
        <v>3941.6104730000002</v>
      </c>
      <c r="P2478">
        <f>'Energy consumption (raw)'!N2428*Lists!$H$85</f>
        <v>0</v>
      </c>
      <c r="Q2478">
        <f>'Energy consumption (raw)'!O2428*Lists!$H$86</f>
        <v>0</v>
      </c>
      <c r="R2478">
        <f>'Energy consumption (raw)'!P2428*Lists!$H$87</f>
        <v>0</v>
      </c>
      <c r="S2478">
        <f>'Energy consumption (raw)'!Q2428*Lists!$H$88</f>
        <v>0</v>
      </c>
      <c r="T2478">
        <f>'Energy consumption (raw)'!R2428*Lists!$H$89</f>
        <v>0</v>
      </c>
      <c r="U2478">
        <f>'Energy consumption (raw)'!S2428*Lists!$H$90</f>
        <v>0</v>
      </c>
      <c r="V2478">
        <f>'Energy consumption (raw)'!T2428*Lists!$H$91</f>
        <v>0</v>
      </c>
      <c r="W2478">
        <f>'Energy consumption (raw)'!U2428*Lists!$H$92</f>
        <v>0</v>
      </c>
      <c r="X2478">
        <f>'Energy consumption (raw)'!V2428*Lists!$H$93</f>
        <v>0</v>
      </c>
      <c r="Y2478">
        <f>'Energy consumption (raw)'!W2428*Lists!$H$94</f>
        <v>0</v>
      </c>
      <c r="Z2478">
        <f>'Energy consumption (raw)'!X2428*Lists!$H$96*1000000</f>
        <v>0</v>
      </c>
      <c r="AA2478">
        <f>'Energy consumption (raw)'!Y2428*Lists!$H$97</f>
        <v>0</v>
      </c>
      <c r="AB2478">
        <f>'Energy consumption (raw)'!Z2428*Lists!$H$96</f>
        <v>0</v>
      </c>
      <c r="AC2478">
        <f>'Energy consumption (raw)'!AA2428*Lists!$H$98</f>
        <v>0</v>
      </c>
      <c r="AD2478">
        <f>'Energy consumption (raw)'!AB2428*Lists!$H$99</f>
        <v>0</v>
      </c>
      <c r="AE2478">
        <f>'Energy consumption (raw)'!AC2428*Lists!$H$101</f>
        <v>0</v>
      </c>
      <c r="AF2478">
        <f>'Energy consumption (raw)'!AD2428*Lists!$H$101</f>
        <v>0</v>
      </c>
      <c r="AG2478">
        <f>'Energy consumption (raw)'!AE2428*Lists!$H$101</f>
        <v>0</v>
      </c>
      <c r="AH2478">
        <f>'Energy consumption (raw)'!AF2428*Lists!$H$100</f>
        <v>0</v>
      </c>
      <c r="AI2478" s="167">
        <f t="shared" si="163"/>
        <v>3941.6104730000002</v>
      </c>
      <c r="AJ2478" s="179">
        <f>'Energy consumption (raw)'!AG2428</f>
        <v>3941.6104730000002</v>
      </c>
      <c r="AK2478" s="179">
        <f>'Energy consumption (raw)'!AH2428</f>
        <v>3972</v>
      </c>
      <c r="AL2478">
        <f>IF(ROUND(AI2478,-3)=ROUND('Energy consumption (raw)'!AG2428,-3),1,0)</f>
        <v>1</v>
      </c>
      <c r="AM2478" s="179" t="str">
        <f>'Energy consumption (raw)'!AJ2428</f>
        <v>54. Dong Thap</v>
      </c>
      <c r="AN2478">
        <f>VLOOKUP(AM2478,Lists!$F$9:$G$71,2,FALSE)</f>
        <v>1</v>
      </c>
    </row>
    <row r="2479" spans="2:40" x14ac:dyDescent="0.25">
      <c r="B2479" s="65" t="str">
        <f t="shared" si="161"/>
        <v>Industry2327</v>
      </c>
      <c r="C2479" s="179">
        <f>'Energy consumption (raw)'!B2429</f>
        <v>2327</v>
      </c>
      <c r="D2479" s="179">
        <f>'Energy consumption (raw)'!C2429</f>
        <v>0</v>
      </c>
      <c r="E2479" s="179">
        <f>'Energy consumption (raw)'!D2429</f>
        <v>0</v>
      </c>
      <c r="F2479" s="179" t="str">
        <f>'Energy consumption (raw)'!E2429</f>
        <v>Công nghiệp</v>
      </c>
      <c r="G2479" s="179" t="str">
        <f>'Energy consumption (raw)'!F2429</f>
        <v>Chế biến, bảo quản thủy sản và các sản phẩm từ thủy sản</v>
      </c>
      <c r="H2479" s="179" t="str">
        <f>'Energy consumption (raw)'!G2429</f>
        <v>Industry</v>
      </c>
      <c r="I2479" s="179" t="str">
        <f>'Energy consumption (raw)'!I2429</f>
        <v>10 Manufacture of food products</v>
      </c>
      <c r="J2479" s="179" t="str">
        <f>INDEX(Sector!$E$6:$E$46,MATCH('Energy consumption (toe)'!I2479,Sector!$B$6:$B$46,FALSE))</f>
        <v>Manufacture of food products</v>
      </c>
      <c r="K2479" s="179">
        <f>IFERROR('Energy consumption (raw)'!J2429*Lists!$H$84,)</f>
        <v>3127.1471810000003</v>
      </c>
      <c r="L2479" s="179">
        <f>'Energy consumption (raw)'!K2429*Lists!$H$84</f>
        <v>3127.1471810000003</v>
      </c>
      <c r="M2479" s="179">
        <f>'Energy consumption (raw)'!L2429*Lists!$H$84</f>
        <v>0</v>
      </c>
      <c r="N2479" s="179">
        <f>'Energy consumption (raw)'!M2429*Lists!$H$84</f>
        <v>0</v>
      </c>
      <c r="O2479" s="178">
        <f t="shared" si="162"/>
        <v>3127.1471810000003</v>
      </c>
      <c r="P2479">
        <f>'Energy consumption (raw)'!N2429*Lists!$H$85</f>
        <v>0</v>
      </c>
      <c r="Q2479">
        <f>'Energy consumption (raw)'!O2429*Lists!$H$86</f>
        <v>0</v>
      </c>
      <c r="R2479">
        <f>'Energy consumption (raw)'!P2429*Lists!$H$87</f>
        <v>0</v>
      </c>
      <c r="S2479">
        <f>'Energy consumption (raw)'!Q2429*Lists!$H$88</f>
        <v>0</v>
      </c>
      <c r="T2479">
        <f>'Energy consumption (raw)'!R2429*Lists!$H$89</f>
        <v>0</v>
      </c>
      <c r="U2479">
        <f>'Energy consumption (raw)'!S2429*Lists!$H$90</f>
        <v>0</v>
      </c>
      <c r="V2479">
        <f>'Energy consumption (raw)'!T2429*Lists!$H$91</f>
        <v>0</v>
      </c>
      <c r="W2479">
        <f>'Energy consumption (raw)'!U2429*Lists!$H$92</f>
        <v>0</v>
      </c>
      <c r="X2479">
        <f>'Energy consumption (raw)'!V2429*Lists!$H$93</f>
        <v>0</v>
      </c>
      <c r="Y2479">
        <f>'Energy consumption (raw)'!W2429*Lists!$H$94</f>
        <v>0</v>
      </c>
      <c r="Z2479">
        <f>'Energy consumption (raw)'!X2429*Lists!$H$96*1000000</f>
        <v>0</v>
      </c>
      <c r="AA2479">
        <f>'Energy consumption (raw)'!Y2429*Lists!$H$97</f>
        <v>0</v>
      </c>
      <c r="AB2479">
        <f>'Energy consumption (raw)'!Z2429*Lists!$H$96</f>
        <v>0</v>
      </c>
      <c r="AC2479">
        <f>'Energy consumption (raw)'!AA2429*Lists!$H$98</f>
        <v>0</v>
      </c>
      <c r="AD2479">
        <f>'Energy consumption (raw)'!AB2429*Lists!$H$99</f>
        <v>0</v>
      </c>
      <c r="AE2479">
        <f>'Energy consumption (raw)'!AC2429*Lists!$H$101</f>
        <v>0</v>
      </c>
      <c r="AF2479">
        <f>'Energy consumption (raw)'!AD2429*Lists!$H$101</f>
        <v>0</v>
      </c>
      <c r="AG2479">
        <f>'Energy consumption (raw)'!AE2429*Lists!$H$101</f>
        <v>0</v>
      </c>
      <c r="AH2479">
        <f>'Energy consumption (raw)'!AF2429*Lists!$H$100</f>
        <v>0</v>
      </c>
      <c r="AI2479" s="167">
        <f t="shared" si="163"/>
        <v>3127.1471810000003</v>
      </c>
      <c r="AJ2479" s="179">
        <f>'Energy consumption (raw)'!AG2429</f>
        <v>3127.1471810000003</v>
      </c>
      <c r="AK2479" s="179">
        <f>'Energy consumption (raw)'!AH2429</f>
        <v>3171</v>
      </c>
      <c r="AL2479">
        <f>IF(ROUND(AI2479,-3)=ROUND('Energy consumption (raw)'!AG2429,-3),1,0)</f>
        <v>1</v>
      </c>
      <c r="AM2479" s="179" t="str">
        <f>'Energy consumption (raw)'!AJ2429</f>
        <v>54. Dong Thap</v>
      </c>
      <c r="AN2479">
        <f>VLOOKUP(AM2479,Lists!$F$9:$G$71,2,FALSE)</f>
        <v>1</v>
      </c>
    </row>
    <row r="2480" spans="2:40" x14ac:dyDescent="0.25">
      <c r="B2480" s="65" t="str">
        <f t="shared" si="161"/>
        <v>Industry2328</v>
      </c>
      <c r="C2480" s="179">
        <f>'Energy consumption (raw)'!B2430</f>
        <v>2328</v>
      </c>
      <c r="D2480" s="179">
        <f>'Energy consumption (raw)'!C2430</f>
        <v>0</v>
      </c>
      <c r="E2480" s="179">
        <f>'Energy consumption (raw)'!D2430</f>
        <v>0</v>
      </c>
      <c r="F2480" s="179" t="str">
        <f>'Energy consumption (raw)'!E2430</f>
        <v>Công nghiệp</v>
      </c>
      <c r="G2480" s="179" t="str">
        <f>'Energy consumption (raw)'!F2430</f>
        <v>Chế biến, bảo quản thủy sản và các sản phẩm từ thủy sản</v>
      </c>
      <c r="H2480" s="179" t="str">
        <f>'Energy consumption (raw)'!G2430</f>
        <v>Industry</v>
      </c>
      <c r="I2480" s="179" t="str">
        <f>'Energy consumption (raw)'!I2430</f>
        <v>10 Manufacture of food products</v>
      </c>
      <c r="J2480" s="179" t="str">
        <f>INDEX(Sector!$E$6:$E$46,MATCH('Energy consumption (toe)'!I2480,Sector!$B$6:$B$46,FALSE))</f>
        <v>Manufacture of food products</v>
      </c>
      <c r="K2480" s="179">
        <f>IFERROR('Energy consumption (raw)'!J2430*Lists!$H$84,)</f>
        <v>2927.79621</v>
      </c>
      <c r="L2480" s="179">
        <f>'Energy consumption (raw)'!K2430*Lists!$H$84</f>
        <v>3188.4104530000004</v>
      </c>
      <c r="M2480" s="179">
        <f>'Energy consumption (raw)'!L2430*Lists!$H$84</f>
        <v>0</v>
      </c>
      <c r="N2480" s="179">
        <f>'Energy consumption (raw)'!M2430*Lists!$H$84</f>
        <v>0</v>
      </c>
      <c r="O2480" s="178">
        <f t="shared" si="162"/>
        <v>3188.4104530000004</v>
      </c>
      <c r="P2480">
        <f>'Energy consumption (raw)'!N2430*Lists!$H$85</f>
        <v>0</v>
      </c>
      <c r="Q2480">
        <f>'Energy consumption (raw)'!O2430*Lists!$H$86</f>
        <v>0</v>
      </c>
      <c r="R2480">
        <f>'Energy consumption (raw)'!P2430*Lists!$H$87</f>
        <v>0</v>
      </c>
      <c r="S2480">
        <f>'Energy consumption (raw)'!Q2430*Lists!$H$88</f>
        <v>0</v>
      </c>
      <c r="T2480">
        <f>'Energy consumption (raw)'!R2430*Lists!$H$89</f>
        <v>0</v>
      </c>
      <c r="U2480">
        <f>'Energy consumption (raw)'!S2430*Lists!$H$90</f>
        <v>0</v>
      </c>
      <c r="V2480">
        <f>'Energy consumption (raw)'!T2430*Lists!$H$91</f>
        <v>0</v>
      </c>
      <c r="W2480">
        <f>'Energy consumption (raw)'!U2430*Lists!$H$92</f>
        <v>0</v>
      </c>
      <c r="X2480">
        <f>'Energy consumption (raw)'!V2430*Lists!$H$93</f>
        <v>0</v>
      </c>
      <c r="Y2480">
        <f>'Energy consumption (raw)'!W2430*Lists!$H$94</f>
        <v>0</v>
      </c>
      <c r="Z2480">
        <f>'Energy consumption (raw)'!X2430*Lists!$H$96*1000000</f>
        <v>0</v>
      </c>
      <c r="AA2480">
        <f>'Energy consumption (raw)'!Y2430*Lists!$H$97</f>
        <v>0</v>
      </c>
      <c r="AB2480">
        <f>'Energy consumption (raw)'!Z2430*Lists!$H$96</f>
        <v>0</v>
      </c>
      <c r="AC2480">
        <f>'Energy consumption (raw)'!AA2430*Lists!$H$98</f>
        <v>0</v>
      </c>
      <c r="AD2480">
        <f>'Energy consumption (raw)'!AB2430*Lists!$H$99</f>
        <v>0</v>
      </c>
      <c r="AE2480">
        <f>'Energy consumption (raw)'!AC2430*Lists!$H$101</f>
        <v>0</v>
      </c>
      <c r="AF2480">
        <f>'Energy consumption (raw)'!AD2430*Lists!$H$101</f>
        <v>0</v>
      </c>
      <c r="AG2480">
        <f>'Energy consumption (raw)'!AE2430*Lists!$H$101</f>
        <v>0</v>
      </c>
      <c r="AH2480">
        <f>'Energy consumption (raw)'!AF2430*Lists!$H$100</f>
        <v>0</v>
      </c>
      <c r="AI2480" s="167">
        <f t="shared" si="163"/>
        <v>3188.4104530000004</v>
      </c>
      <c r="AJ2480" s="179">
        <f>'Energy consumption (raw)'!AG2430</f>
        <v>3188.4104530000004</v>
      </c>
      <c r="AK2480" s="179">
        <f>'Energy consumption (raw)'!AH2430</f>
        <v>3330</v>
      </c>
      <c r="AL2480">
        <f>IF(ROUND(AI2480,-3)=ROUND('Energy consumption (raw)'!AG2430,-3),1,0)</f>
        <v>1</v>
      </c>
      <c r="AM2480" s="179" t="str">
        <f>'Energy consumption (raw)'!AJ2430</f>
        <v>54. Dong Thap</v>
      </c>
      <c r="AN2480">
        <f>VLOOKUP(AM2480,Lists!$F$9:$G$71,2,FALSE)</f>
        <v>1</v>
      </c>
    </row>
    <row r="2481" spans="2:40" x14ac:dyDescent="0.25">
      <c r="B2481" s="65" t="str">
        <f t="shared" si="161"/>
        <v>Industry2329</v>
      </c>
      <c r="C2481" s="179">
        <f>'Energy consumption (raw)'!B2431</f>
        <v>2329</v>
      </c>
      <c r="D2481" s="179">
        <f>'Energy consumption (raw)'!C2431</f>
        <v>0</v>
      </c>
      <c r="E2481" s="179">
        <f>'Energy consumption (raw)'!D2431</f>
        <v>0</v>
      </c>
      <c r="F2481" s="179" t="str">
        <f>'Energy consumption (raw)'!E2431</f>
        <v>Công nghiệp</v>
      </c>
      <c r="G2481" s="179" t="str">
        <f>'Energy consumption (raw)'!F2431</f>
        <v>Sản xuất thức ăn gia súc, gia cầm và thuỷ sản</v>
      </c>
      <c r="H2481" s="179" t="str">
        <f>'Energy consumption (raw)'!G2431</f>
        <v>Industry</v>
      </c>
      <c r="I2481" s="179" t="str">
        <f>'Energy consumption (raw)'!I2431</f>
        <v>10 Manufacture of food products</v>
      </c>
      <c r="J2481" s="179" t="str">
        <f>INDEX(Sector!$E$6:$E$46,MATCH('Energy consumption (toe)'!I2481,Sector!$B$6:$B$46,FALSE))</f>
        <v>Manufacture of food products</v>
      </c>
      <c r="K2481" s="179">
        <f>IFERROR('Energy consumption (raw)'!J2431*Lists!$H$84,)</f>
        <v>3104.4280490000001</v>
      </c>
      <c r="L2481" s="179">
        <f>'Energy consumption (raw)'!K2431*Lists!$H$84</f>
        <v>3104.4280490000001</v>
      </c>
      <c r="M2481" s="179">
        <f>'Energy consumption (raw)'!L2431*Lists!$H$84</f>
        <v>0</v>
      </c>
      <c r="N2481" s="179">
        <f>'Energy consumption (raw)'!M2431*Lists!$H$84</f>
        <v>0</v>
      </c>
      <c r="O2481" s="178">
        <f t="shared" si="162"/>
        <v>3104.4280490000001</v>
      </c>
      <c r="P2481">
        <f>'Energy consumption (raw)'!N2431*Lists!$H$85</f>
        <v>0</v>
      </c>
      <c r="Q2481">
        <f>'Energy consumption (raw)'!O2431*Lists!$H$86</f>
        <v>0</v>
      </c>
      <c r="R2481">
        <f>'Energy consumption (raw)'!P2431*Lists!$H$87</f>
        <v>0</v>
      </c>
      <c r="S2481">
        <f>'Energy consumption (raw)'!Q2431*Lists!$H$88</f>
        <v>0</v>
      </c>
      <c r="T2481">
        <f>'Energy consumption (raw)'!R2431*Lists!$H$89</f>
        <v>0</v>
      </c>
      <c r="U2481">
        <f>'Energy consumption (raw)'!S2431*Lists!$H$90</f>
        <v>0</v>
      </c>
      <c r="V2481">
        <f>'Energy consumption (raw)'!T2431*Lists!$H$91</f>
        <v>0</v>
      </c>
      <c r="W2481">
        <f>'Energy consumption (raw)'!U2431*Lists!$H$92</f>
        <v>0</v>
      </c>
      <c r="X2481">
        <f>'Energy consumption (raw)'!V2431*Lists!$H$93</f>
        <v>0</v>
      </c>
      <c r="Y2481">
        <f>'Energy consumption (raw)'!W2431*Lists!$H$94</f>
        <v>0</v>
      </c>
      <c r="Z2481">
        <f>'Energy consumption (raw)'!X2431*Lists!$H$96*1000000</f>
        <v>0</v>
      </c>
      <c r="AA2481">
        <f>'Energy consumption (raw)'!Y2431*Lists!$H$97</f>
        <v>0</v>
      </c>
      <c r="AB2481">
        <f>'Energy consumption (raw)'!Z2431*Lists!$H$96</f>
        <v>0</v>
      </c>
      <c r="AC2481">
        <f>'Energy consumption (raw)'!AA2431*Lists!$H$98</f>
        <v>0</v>
      </c>
      <c r="AD2481">
        <f>'Energy consumption (raw)'!AB2431*Lists!$H$99</f>
        <v>0</v>
      </c>
      <c r="AE2481">
        <f>'Energy consumption (raw)'!AC2431*Lists!$H$101</f>
        <v>0</v>
      </c>
      <c r="AF2481">
        <f>'Energy consumption (raw)'!AD2431*Lists!$H$101</f>
        <v>0</v>
      </c>
      <c r="AG2481">
        <f>'Energy consumption (raw)'!AE2431*Lists!$H$101</f>
        <v>0</v>
      </c>
      <c r="AH2481">
        <f>'Energy consumption (raw)'!AF2431*Lists!$H$100</f>
        <v>0</v>
      </c>
      <c r="AI2481" s="167">
        <f t="shared" si="163"/>
        <v>3104.4280490000001</v>
      </c>
      <c r="AJ2481" s="179">
        <f>'Energy consumption (raw)'!AG2431</f>
        <v>3104.4280490000001</v>
      </c>
      <c r="AK2481" s="179">
        <f>'Energy consumption (raw)'!AH2431</f>
        <v>3293</v>
      </c>
      <c r="AL2481">
        <f>IF(ROUND(AI2481,-3)=ROUND('Energy consumption (raw)'!AG2431,-3),1,0)</f>
        <v>1</v>
      </c>
      <c r="AM2481" s="179" t="str">
        <f>'Energy consumption (raw)'!AJ2431</f>
        <v>54. Dong Thap</v>
      </c>
      <c r="AN2481">
        <f>VLOOKUP(AM2481,Lists!$F$9:$G$71,2,FALSE)</f>
        <v>1</v>
      </c>
    </row>
    <row r="2482" spans="2:40" x14ac:dyDescent="0.25">
      <c r="B2482" s="65" t="str">
        <f t="shared" si="161"/>
        <v>Industry2330</v>
      </c>
      <c r="C2482" s="179">
        <f>'Energy consumption (raw)'!B2432</f>
        <v>2330</v>
      </c>
      <c r="D2482" s="179">
        <f>'Energy consumption (raw)'!C2432</f>
        <v>0</v>
      </c>
      <c r="E2482" s="179">
        <f>'Energy consumption (raw)'!D2432</f>
        <v>0</v>
      </c>
      <c r="F2482" s="179" t="str">
        <f>'Energy consumption (raw)'!E2432</f>
        <v>Công nghiệp</v>
      </c>
      <c r="G2482" s="179" t="str">
        <f>'Energy consumption (raw)'!F2432</f>
        <v>Sản xuất thức ăn gia súc, gia cầm và thuỷ sản</v>
      </c>
      <c r="H2482" s="179" t="str">
        <f>'Energy consumption (raw)'!G2432</f>
        <v>Industry</v>
      </c>
      <c r="I2482" s="179" t="str">
        <f>'Energy consumption (raw)'!I2432</f>
        <v>10 Manufacture of food products</v>
      </c>
      <c r="J2482" s="179" t="str">
        <f>INDEX(Sector!$E$6:$E$46,MATCH('Energy consumption (toe)'!I2482,Sector!$B$6:$B$46,FALSE))</f>
        <v>Manufacture of food products</v>
      </c>
      <c r="K2482" s="179">
        <f>IFERROR('Energy consumption (raw)'!J2432*Lists!$H$84,)</f>
        <v>0</v>
      </c>
      <c r="L2482" s="179">
        <f>'Energy consumption (raw)'!K2432*Lists!$H$84</f>
        <v>2831.085599</v>
      </c>
      <c r="M2482" s="179">
        <f>'Energy consumption (raw)'!L2432*Lists!$H$84</f>
        <v>0</v>
      </c>
      <c r="N2482" s="179">
        <f>'Energy consumption (raw)'!M2432*Lists!$H$84</f>
        <v>0</v>
      </c>
      <c r="O2482" s="178">
        <f t="shared" si="162"/>
        <v>2831.085599</v>
      </c>
      <c r="P2482">
        <f>'Energy consumption (raw)'!N2432*Lists!$H$85</f>
        <v>0</v>
      </c>
      <c r="Q2482">
        <f>'Energy consumption (raw)'!O2432*Lists!$H$86</f>
        <v>0</v>
      </c>
      <c r="R2482">
        <f>'Energy consumption (raw)'!P2432*Lists!$H$87</f>
        <v>0</v>
      </c>
      <c r="S2482">
        <f>'Energy consumption (raw)'!Q2432*Lists!$H$88</f>
        <v>0</v>
      </c>
      <c r="T2482">
        <f>'Energy consumption (raw)'!R2432*Lists!$H$89</f>
        <v>0</v>
      </c>
      <c r="U2482">
        <f>'Energy consumption (raw)'!S2432*Lists!$H$90</f>
        <v>58.696000000000005</v>
      </c>
      <c r="V2482">
        <f>'Energy consumption (raw)'!T2432*Lists!$H$91</f>
        <v>0</v>
      </c>
      <c r="W2482">
        <f>'Energy consumption (raw)'!U2432*Lists!$H$92</f>
        <v>0</v>
      </c>
      <c r="X2482">
        <f>'Energy consumption (raw)'!V2432*Lists!$H$93</f>
        <v>0</v>
      </c>
      <c r="Y2482">
        <f>'Energy consumption (raw)'!W2432*Lists!$H$94</f>
        <v>0</v>
      </c>
      <c r="Z2482">
        <f>'Energy consumption (raw)'!X2432*Lists!$H$96*1000000</f>
        <v>0</v>
      </c>
      <c r="AA2482">
        <f>'Energy consumption (raw)'!Y2432*Lists!$H$97</f>
        <v>0</v>
      </c>
      <c r="AB2482">
        <f>'Energy consumption (raw)'!Z2432*Lists!$H$96</f>
        <v>0</v>
      </c>
      <c r="AC2482">
        <f>'Energy consumption (raw)'!AA2432*Lists!$H$98</f>
        <v>0</v>
      </c>
      <c r="AD2482">
        <f>'Energy consumption (raw)'!AB2432*Lists!$H$99</f>
        <v>5973.9680000000071</v>
      </c>
      <c r="AE2482">
        <f>'Energy consumption (raw)'!AC2432*Lists!$H$101</f>
        <v>0</v>
      </c>
      <c r="AF2482">
        <f>'Energy consumption (raw)'!AD2432*Lists!$H$101</f>
        <v>0</v>
      </c>
      <c r="AG2482">
        <f>'Energy consumption (raw)'!AE2432*Lists!$H$101</f>
        <v>0</v>
      </c>
      <c r="AH2482">
        <f>'Energy consumption (raw)'!AF2432*Lists!$H$100</f>
        <v>0</v>
      </c>
      <c r="AI2482" s="167">
        <f t="shared" si="163"/>
        <v>8863.7495990000061</v>
      </c>
      <c r="AJ2482" s="179">
        <f>'Energy consumption (raw)'!AG2432</f>
        <v>8863.7495989999989</v>
      </c>
      <c r="AK2482" s="179">
        <f>'Energy consumption (raw)'!AH2432</f>
        <v>3258</v>
      </c>
      <c r="AL2482">
        <f>IF(ROUND(AI2482,-3)=ROUND('Energy consumption (raw)'!AG2432,-3),1,0)</f>
        <v>1</v>
      </c>
      <c r="AM2482" s="179" t="str">
        <f>'Energy consumption (raw)'!AJ2432</f>
        <v>54. Dong Thap</v>
      </c>
      <c r="AN2482">
        <f>VLOOKUP(AM2482,Lists!$F$9:$G$71,2,FALSE)</f>
        <v>1</v>
      </c>
    </row>
    <row r="2483" spans="2:40" x14ac:dyDescent="0.25">
      <c r="B2483" s="65" t="str">
        <f t="shared" si="161"/>
        <v>Industry2331</v>
      </c>
      <c r="C2483" s="179">
        <f>'Energy consumption (raw)'!B2433</f>
        <v>2331</v>
      </c>
      <c r="D2483" s="179">
        <f>'Energy consumption (raw)'!C2433</f>
        <v>0</v>
      </c>
      <c r="E2483" s="179">
        <f>'Energy consumption (raw)'!D2433</f>
        <v>0</v>
      </c>
      <c r="F2483" s="179" t="str">
        <f>'Energy consumption (raw)'!E2433</f>
        <v>Công nghiệp</v>
      </c>
      <c r="G2483" s="179" t="str">
        <f>'Energy consumption (raw)'!F2433</f>
        <v>Sản xuất thức ăn gia súc, gia cầm và thuỷ sản</v>
      </c>
      <c r="H2483" s="179" t="str">
        <f>'Energy consumption (raw)'!G2433</f>
        <v>Industry</v>
      </c>
      <c r="I2483" s="179" t="str">
        <f>'Energy consumption (raw)'!I2433</f>
        <v>10 Manufacture of food products</v>
      </c>
      <c r="J2483" s="179" t="str">
        <f>INDEX(Sector!$E$6:$E$46,MATCH('Energy consumption (toe)'!I2483,Sector!$B$6:$B$46,FALSE))</f>
        <v>Manufacture of food products</v>
      </c>
      <c r="K2483" s="179">
        <f>IFERROR('Energy consumption (raw)'!J2433*Lists!$H$84,)</f>
        <v>0</v>
      </c>
      <c r="L2483" s="179">
        <f>'Energy consumption (raw)'!K2433*Lists!$H$84</f>
        <v>3725.8666700000003</v>
      </c>
      <c r="M2483" s="179">
        <f>'Energy consumption (raw)'!L2433*Lists!$H$84</f>
        <v>0</v>
      </c>
      <c r="N2483" s="179">
        <f>'Energy consumption (raw)'!M2433*Lists!$H$84</f>
        <v>0</v>
      </c>
      <c r="O2483" s="178">
        <f t="shared" si="162"/>
        <v>3725.8666700000003</v>
      </c>
      <c r="P2483">
        <f>'Energy consumption (raw)'!N2433*Lists!$H$85</f>
        <v>12.515999999999998</v>
      </c>
      <c r="Q2483">
        <f>'Energy consumption (raw)'!O2433*Lists!$H$86</f>
        <v>0</v>
      </c>
      <c r="R2483">
        <f>'Energy consumption (raw)'!P2433*Lists!$H$87</f>
        <v>0</v>
      </c>
      <c r="S2483">
        <f>'Energy consumption (raw)'!Q2433*Lists!$H$88</f>
        <v>0</v>
      </c>
      <c r="T2483">
        <f>'Energy consumption (raw)'!R2433*Lists!$H$89</f>
        <v>0</v>
      </c>
      <c r="U2483">
        <f>'Energy consumption (raw)'!S2433*Lists!$H$90</f>
        <v>0.88</v>
      </c>
      <c r="V2483">
        <f>'Energy consumption (raw)'!T2433*Lists!$H$91</f>
        <v>0</v>
      </c>
      <c r="W2483">
        <f>'Energy consumption (raw)'!U2433*Lists!$H$92</f>
        <v>0</v>
      </c>
      <c r="X2483">
        <f>'Energy consumption (raw)'!V2433*Lists!$H$93</f>
        <v>0</v>
      </c>
      <c r="Y2483">
        <f>'Energy consumption (raw)'!W2433*Lists!$H$94</f>
        <v>0</v>
      </c>
      <c r="Z2483">
        <f>'Energy consumption (raw)'!X2433*Lists!$H$96*1000000</f>
        <v>0</v>
      </c>
      <c r="AA2483">
        <f>'Energy consumption (raw)'!Y2433*Lists!$H$97</f>
        <v>0</v>
      </c>
      <c r="AB2483">
        <f>'Energy consumption (raw)'!Z2433*Lists!$H$96</f>
        <v>0</v>
      </c>
      <c r="AC2483">
        <f>'Energy consumption (raw)'!AA2433*Lists!$H$98</f>
        <v>0</v>
      </c>
      <c r="AD2483">
        <f>'Energy consumption (raw)'!AB2433*Lists!$H$99</f>
        <v>8876.6540000000114</v>
      </c>
      <c r="AE2483">
        <f>'Energy consumption (raw)'!AC2433*Lists!$H$101</f>
        <v>0</v>
      </c>
      <c r="AF2483">
        <f>'Energy consumption (raw)'!AD2433*Lists!$H$101</f>
        <v>0</v>
      </c>
      <c r="AG2483">
        <f>'Energy consumption (raw)'!AE2433*Lists!$H$101</f>
        <v>0</v>
      </c>
      <c r="AH2483">
        <f>'Energy consumption (raw)'!AF2433*Lists!$H$100</f>
        <v>0</v>
      </c>
      <c r="AI2483" s="167">
        <f t="shared" si="163"/>
        <v>12615.916670000011</v>
      </c>
      <c r="AJ2483" s="179">
        <f>'Energy consumption (raw)'!AG2433</f>
        <v>12615.916670000001</v>
      </c>
      <c r="AK2483" s="179">
        <f>'Energy consumption (raw)'!AH2433</f>
        <v>3230</v>
      </c>
      <c r="AL2483">
        <f>IF(ROUND(AI2483,-3)=ROUND('Energy consumption (raw)'!AG2433,-3),1,0)</f>
        <v>1</v>
      </c>
      <c r="AM2483" s="179" t="str">
        <f>'Energy consumption (raw)'!AJ2433</f>
        <v>54. Dong Thap</v>
      </c>
      <c r="AN2483">
        <f>VLOOKUP(AM2483,Lists!$F$9:$G$71,2,FALSE)</f>
        <v>1</v>
      </c>
    </row>
    <row r="2484" spans="2:40" x14ac:dyDescent="0.25">
      <c r="B2484" s="65" t="str">
        <f t="shared" si="161"/>
        <v>Industry2332</v>
      </c>
      <c r="C2484" s="179">
        <f>'Energy consumption (raw)'!B2434</f>
        <v>2332</v>
      </c>
      <c r="D2484" s="179">
        <f>'Energy consumption (raw)'!C2434</f>
        <v>0</v>
      </c>
      <c r="E2484" s="179">
        <f>'Energy consumption (raw)'!D2434</f>
        <v>0</v>
      </c>
      <c r="F2484" s="179" t="str">
        <f>'Energy consumption (raw)'!E2434</f>
        <v>Công nghiệp</v>
      </c>
      <c r="G2484" s="179" t="str">
        <f>'Energy consumption (raw)'!F2434</f>
        <v>Chế biến, bảo quản thủy sản và các sản phẩm từ thủy sản</v>
      </c>
      <c r="H2484" s="179" t="str">
        <f>'Energy consumption (raw)'!G2434</f>
        <v>Industry</v>
      </c>
      <c r="I2484" s="179" t="str">
        <f>'Energy consumption (raw)'!I2434</f>
        <v>10 Manufacture of food products</v>
      </c>
      <c r="J2484" s="179" t="str">
        <f>INDEX(Sector!$E$6:$E$46,MATCH('Energy consumption (toe)'!I2484,Sector!$B$6:$B$46,FALSE))</f>
        <v>Manufacture of food products</v>
      </c>
      <c r="K2484" s="179">
        <f>IFERROR('Energy consumption (raw)'!J2434*Lists!$H$84,)</f>
        <v>0</v>
      </c>
      <c r="L2484" s="179">
        <f>'Energy consumption (raw)'!K2434*Lists!$H$84</f>
        <v>3296.6966500000003</v>
      </c>
      <c r="M2484" s="179">
        <f>'Energy consumption (raw)'!L2434*Lists!$H$84</f>
        <v>0</v>
      </c>
      <c r="N2484" s="179">
        <f>'Energy consumption (raw)'!M2434*Lists!$H$84</f>
        <v>0</v>
      </c>
      <c r="O2484" s="178">
        <f t="shared" si="162"/>
        <v>3296.6966500000003</v>
      </c>
      <c r="P2484">
        <f>'Energy consumption (raw)'!N2434*Lists!$H$85</f>
        <v>0</v>
      </c>
      <c r="Q2484">
        <f>'Energy consumption (raw)'!O2434*Lists!$H$86</f>
        <v>0</v>
      </c>
      <c r="R2484">
        <f>'Energy consumption (raw)'!P2434*Lists!$H$87</f>
        <v>0</v>
      </c>
      <c r="S2484">
        <f>'Energy consumption (raw)'!Q2434*Lists!$H$88</f>
        <v>0</v>
      </c>
      <c r="T2484">
        <f>'Energy consumption (raw)'!R2434*Lists!$H$89</f>
        <v>0</v>
      </c>
      <c r="U2484">
        <f>'Energy consumption (raw)'!S2434*Lists!$H$90</f>
        <v>2.64</v>
      </c>
      <c r="V2484">
        <f>'Energy consumption (raw)'!T2434*Lists!$H$91</f>
        <v>0</v>
      </c>
      <c r="W2484">
        <f>'Energy consumption (raw)'!U2434*Lists!$H$92</f>
        <v>0</v>
      </c>
      <c r="X2484">
        <f>'Energy consumption (raw)'!V2434*Lists!$H$93</f>
        <v>0</v>
      </c>
      <c r="Y2484">
        <f>'Energy consumption (raw)'!W2434*Lists!$H$94</f>
        <v>0</v>
      </c>
      <c r="Z2484">
        <f>'Energy consumption (raw)'!X2434*Lists!$H$96*1000000</f>
        <v>0</v>
      </c>
      <c r="AA2484">
        <f>'Energy consumption (raw)'!Y2434*Lists!$H$97</f>
        <v>0</v>
      </c>
      <c r="AB2484">
        <f>'Energy consumption (raw)'!Z2434*Lists!$H$96</f>
        <v>0</v>
      </c>
      <c r="AC2484">
        <f>'Energy consumption (raw)'!AA2434*Lists!$H$98</f>
        <v>0</v>
      </c>
      <c r="AD2484">
        <f>'Energy consumption (raw)'!AB2434*Lists!$H$99</f>
        <v>0</v>
      </c>
      <c r="AE2484">
        <f>'Energy consumption (raw)'!AC2434*Lists!$H$101</f>
        <v>0</v>
      </c>
      <c r="AF2484">
        <f>'Energy consumption (raw)'!AD2434*Lists!$H$101</f>
        <v>0</v>
      </c>
      <c r="AG2484">
        <f>'Energy consumption (raw)'!AE2434*Lists!$H$101</f>
        <v>0</v>
      </c>
      <c r="AH2484">
        <f>'Energy consumption (raw)'!AF2434*Lists!$H$100</f>
        <v>0</v>
      </c>
      <c r="AI2484" s="167">
        <f t="shared" si="163"/>
        <v>3299.3366500000002</v>
      </c>
      <c r="AJ2484" s="179">
        <f>'Energy consumption (raw)'!AG2434</f>
        <v>3299.3366500000002</v>
      </c>
      <c r="AK2484" s="179">
        <f>'Energy consumption (raw)'!AH2434</f>
        <v>3146</v>
      </c>
      <c r="AL2484">
        <f>IF(ROUND(AI2484,-3)=ROUND('Energy consumption (raw)'!AG2434,-3),1,0)</f>
        <v>1</v>
      </c>
      <c r="AM2484" s="179" t="str">
        <f>'Energy consumption (raw)'!AJ2434</f>
        <v>54. Dong Thap</v>
      </c>
      <c r="AN2484">
        <f>VLOOKUP(AM2484,Lists!$F$9:$G$71,2,FALSE)</f>
        <v>1</v>
      </c>
    </row>
    <row r="2485" spans="2:40" x14ac:dyDescent="0.25">
      <c r="B2485" s="65" t="str">
        <f t="shared" si="161"/>
        <v>Industry2333</v>
      </c>
      <c r="C2485" s="179">
        <f>'Energy consumption (raw)'!B2435</f>
        <v>2333</v>
      </c>
      <c r="D2485" s="179">
        <f>'Energy consumption (raw)'!C2435</f>
        <v>0</v>
      </c>
      <c r="E2485" s="179">
        <f>'Energy consumption (raw)'!D2435</f>
        <v>0</v>
      </c>
      <c r="F2485" s="179" t="str">
        <f>'Energy consumption (raw)'!E2435</f>
        <v>Công nghiệp</v>
      </c>
      <c r="G2485" s="179" t="str">
        <f>'Energy consumption (raw)'!F2435</f>
        <v>Sản xuất thức ăn gia súc, gia cầm và thuỷ sản</v>
      </c>
      <c r="H2485" s="179" t="str">
        <f>'Energy consumption (raw)'!G2435</f>
        <v>Industry</v>
      </c>
      <c r="I2485" s="179" t="str">
        <f>'Energy consumption (raw)'!I2435</f>
        <v>10 Manufacture of food products</v>
      </c>
      <c r="J2485" s="179" t="str">
        <f>INDEX(Sector!$E$6:$E$46,MATCH('Energy consumption (toe)'!I2485,Sector!$B$6:$B$46,FALSE))</f>
        <v>Manufacture of food products</v>
      </c>
      <c r="K2485" s="179">
        <f>IFERROR('Energy consumption (raw)'!J2435*Lists!$H$84,)</f>
        <v>2761.6444270000002</v>
      </c>
      <c r="L2485" s="179">
        <f>'Energy consumption (raw)'!K2435*Lists!$H$84</f>
        <v>2761.6444270000002</v>
      </c>
      <c r="M2485" s="179">
        <f>'Energy consumption (raw)'!L2435*Lists!$H$84</f>
        <v>0</v>
      </c>
      <c r="N2485" s="179">
        <f>'Energy consumption (raw)'!M2435*Lists!$H$84</f>
        <v>0</v>
      </c>
      <c r="O2485" s="178">
        <f t="shared" si="162"/>
        <v>2761.6444270000002</v>
      </c>
      <c r="P2485">
        <f>'Energy consumption (raw)'!N2435*Lists!$H$85</f>
        <v>0</v>
      </c>
      <c r="Q2485">
        <f>'Energy consumption (raw)'!O2435*Lists!$H$86</f>
        <v>0</v>
      </c>
      <c r="R2485">
        <f>'Energy consumption (raw)'!P2435*Lists!$H$87</f>
        <v>0</v>
      </c>
      <c r="S2485">
        <f>'Energy consumption (raw)'!Q2435*Lists!$H$88</f>
        <v>0</v>
      </c>
      <c r="T2485">
        <f>'Energy consumption (raw)'!R2435*Lists!$H$89</f>
        <v>0</v>
      </c>
      <c r="U2485">
        <f>'Energy consumption (raw)'!S2435*Lists!$H$90</f>
        <v>0</v>
      </c>
      <c r="V2485">
        <f>'Energy consumption (raw)'!T2435*Lists!$H$91</f>
        <v>0</v>
      </c>
      <c r="W2485">
        <f>'Energy consumption (raw)'!U2435*Lists!$H$92</f>
        <v>0</v>
      </c>
      <c r="X2485">
        <f>'Energy consumption (raw)'!V2435*Lists!$H$93</f>
        <v>0</v>
      </c>
      <c r="Y2485">
        <f>'Energy consumption (raw)'!W2435*Lists!$H$94</f>
        <v>0</v>
      </c>
      <c r="Z2485">
        <f>'Energy consumption (raw)'!X2435*Lists!$H$96*1000000</f>
        <v>0</v>
      </c>
      <c r="AA2485">
        <f>'Energy consumption (raw)'!Y2435*Lists!$H$97</f>
        <v>0</v>
      </c>
      <c r="AB2485">
        <f>'Energy consumption (raw)'!Z2435*Lists!$H$96</f>
        <v>0</v>
      </c>
      <c r="AC2485">
        <f>'Energy consumption (raw)'!AA2435*Lists!$H$98</f>
        <v>0</v>
      </c>
      <c r="AD2485">
        <f>'Energy consumption (raw)'!AB2435*Lists!$H$99</f>
        <v>0</v>
      </c>
      <c r="AE2485">
        <f>'Energy consumption (raw)'!AC2435*Lists!$H$101</f>
        <v>0</v>
      </c>
      <c r="AF2485">
        <f>'Energy consumption (raw)'!AD2435*Lists!$H$101</f>
        <v>0</v>
      </c>
      <c r="AG2485">
        <f>'Energy consumption (raw)'!AE2435*Lists!$H$101</f>
        <v>0</v>
      </c>
      <c r="AH2485">
        <f>'Energy consumption (raw)'!AF2435*Lists!$H$100</f>
        <v>0</v>
      </c>
      <c r="AI2485" s="167">
        <f t="shared" si="163"/>
        <v>2761.6444270000002</v>
      </c>
      <c r="AJ2485" s="179">
        <f>'Energy consumption (raw)'!AG2435</f>
        <v>2761.6444270000002</v>
      </c>
      <c r="AK2485" s="179">
        <f>'Energy consumption (raw)'!AH2435</f>
        <v>2998</v>
      </c>
      <c r="AL2485">
        <f>IF(ROUND(AI2485,-3)=ROUND('Energy consumption (raw)'!AG2435,-3),1,0)</f>
        <v>1</v>
      </c>
      <c r="AM2485" s="179" t="str">
        <f>'Energy consumption (raw)'!AJ2435</f>
        <v>54. Dong Thap</v>
      </c>
      <c r="AN2485">
        <f>VLOOKUP(AM2485,Lists!$F$9:$G$71,2,FALSE)</f>
        <v>1</v>
      </c>
    </row>
    <row r="2486" spans="2:40" x14ac:dyDescent="0.25">
      <c r="B2486" s="65" t="str">
        <f t="shared" si="161"/>
        <v>Industry2334</v>
      </c>
      <c r="C2486" s="179">
        <f>'Energy consumption (raw)'!B2436</f>
        <v>2334</v>
      </c>
      <c r="D2486" s="179">
        <f>'Energy consumption (raw)'!C2436</f>
        <v>0</v>
      </c>
      <c r="E2486" s="179">
        <f>'Energy consumption (raw)'!D2436</f>
        <v>0</v>
      </c>
      <c r="F2486" s="179" t="str">
        <f>'Energy consumption (raw)'!E2436</f>
        <v>Công nghiệp</v>
      </c>
      <c r="G2486" s="179" t="str">
        <f>'Energy consumption (raw)'!F2436</f>
        <v>Sản xuất thức ăn gia súc, gia cầm và thuỷ sản</v>
      </c>
      <c r="H2486" s="179" t="str">
        <f>'Energy consumption (raw)'!G2436</f>
        <v>Industry</v>
      </c>
      <c r="I2486" s="179" t="str">
        <f>'Energy consumption (raw)'!I2436</f>
        <v>10 Manufacture of food products</v>
      </c>
      <c r="J2486" s="179" t="str">
        <f>INDEX(Sector!$E$6:$E$46,MATCH('Energy consumption (toe)'!I2486,Sector!$B$6:$B$46,FALSE))</f>
        <v>Manufacture of food products</v>
      </c>
      <c r="K2486" s="179">
        <f>IFERROR('Energy consumption (raw)'!J2436*Lists!$H$84,)</f>
        <v>3137.540829</v>
      </c>
      <c r="L2486" s="179">
        <f>'Energy consumption (raw)'!K2436*Lists!$H$84</f>
        <v>3111.7572990000003</v>
      </c>
      <c r="M2486" s="179">
        <f>'Energy consumption (raw)'!L2436*Lists!$H$84</f>
        <v>0</v>
      </c>
      <c r="N2486" s="179">
        <f>'Energy consumption (raw)'!M2436*Lists!$H$84</f>
        <v>0</v>
      </c>
      <c r="O2486" s="178">
        <f t="shared" si="162"/>
        <v>3111.7572990000003</v>
      </c>
      <c r="P2486">
        <f>'Energy consumption (raw)'!N2436*Lists!$H$85</f>
        <v>0</v>
      </c>
      <c r="Q2486">
        <f>'Energy consumption (raw)'!O2436*Lists!$H$86</f>
        <v>0</v>
      </c>
      <c r="R2486">
        <f>'Energy consumption (raw)'!P2436*Lists!$H$87</f>
        <v>0</v>
      </c>
      <c r="S2486">
        <f>'Energy consumption (raw)'!Q2436*Lists!$H$88</f>
        <v>0</v>
      </c>
      <c r="T2486">
        <f>'Energy consumption (raw)'!R2436*Lists!$H$89</f>
        <v>0</v>
      </c>
      <c r="U2486">
        <f>'Energy consumption (raw)'!S2436*Lists!$H$90</f>
        <v>0</v>
      </c>
      <c r="V2486">
        <f>'Energy consumption (raw)'!T2436*Lists!$H$91</f>
        <v>0</v>
      </c>
      <c r="W2486">
        <f>'Energy consumption (raw)'!U2436*Lists!$H$92</f>
        <v>0</v>
      </c>
      <c r="X2486">
        <f>'Energy consumption (raw)'!V2436*Lists!$H$93</f>
        <v>0</v>
      </c>
      <c r="Y2486">
        <f>'Energy consumption (raw)'!W2436*Lists!$H$94</f>
        <v>0</v>
      </c>
      <c r="Z2486">
        <f>'Energy consumption (raw)'!X2436*Lists!$H$96*1000000</f>
        <v>0</v>
      </c>
      <c r="AA2486">
        <f>'Energy consumption (raw)'!Y2436*Lists!$H$97</f>
        <v>0</v>
      </c>
      <c r="AB2486">
        <f>'Energy consumption (raw)'!Z2436*Lists!$H$96</f>
        <v>0</v>
      </c>
      <c r="AC2486">
        <f>'Energy consumption (raw)'!AA2436*Lists!$H$98</f>
        <v>0</v>
      </c>
      <c r="AD2486">
        <f>'Energy consumption (raw)'!AB2436*Lists!$H$99</f>
        <v>15366.741727000019</v>
      </c>
      <c r="AE2486">
        <f>'Energy consumption (raw)'!AC2436*Lists!$H$101</f>
        <v>0</v>
      </c>
      <c r="AF2486">
        <f>'Energy consumption (raw)'!AD2436*Lists!$H$101</f>
        <v>0</v>
      </c>
      <c r="AG2486">
        <f>'Energy consumption (raw)'!AE2436*Lists!$H$101</f>
        <v>0</v>
      </c>
      <c r="AH2486">
        <f>'Energy consumption (raw)'!AF2436*Lists!$H$100</f>
        <v>0</v>
      </c>
      <c r="AI2486" s="167">
        <f t="shared" si="163"/>
        <v>18478.49902600002</v>
      </c>
      <c r="AJ2486" s="179">
        <f>'Energy consumption (raw)'!AG2436</f>
        <v>18478.499026000001</v>
      </c>
      <c r="AK2486" s="179">
        <f>'Energy consumption (raw)'!AH2436</f>
        <v>2893</v>
      </c>
      <c r="AL2486">
        <f>IF(ROUND(AI2486,-3)=ROUND('Energy consumption (raw)'!AG2436,-3),1,0)</f>
        <v>1</v>
      </c>
      <c r="AM2486" s="179" t="str">
        <f>'Energy consumption (raw)'!AJ2436</f>
        <v>54. Dong Thap</v>
      </c>
      <c r="AN2486">
        <f>VLOOKUP(AM2486,Lists!$F$9:$G$71,2,FALSE)</f>
        <v>1</v>
      </c>
    </row>
    <row r="2487" spans="2:40" x14ac:dyDescent="0.25">
      <c r="B2487" s="65" t="str">
        <f t="shared" si="161"/>
        <v>Industry2335</v>
      </c>
      <c r="C2487" s="179">
        <f>'Energy consumption (raw)'!B2437</f>
        <v>2335</v>
      </c>
      <c r="D2487" s="179">
        <f>'Energy consumption (raw)'!C2437</f>
        <v>0</v>
      </c>
      <c r="E2487" s="179">
        <f>'Energy consumption (raw)'!D2437</f>
        <v>0</v>
      </c>
      <c r="F2487" s="179" t="str">
        <f>'Energy consumption (raw)'!E2437</f>
        <v>Công nghiệp</v>
      </c>
      <c r="G2487" s="179" t="str">
        <f>'Energy consumption (raw)'!F2437</f>
        <v>Xay xát và sản xuất bột</v>
      </c>
      <c r="H2487" s="179" t="str">
        <f>'Energy consumption (raw)'!G2437</f>
        <v>Industry</v>
      </c>
      <c r="I2487" s="179" t="str">
        <f>'Energy consumption (raw)'!I2437</f>
        <v>10 Manufacture of food products</v>
      </c>
      <c r="J2487" s="179" t="str">
        <f>INDEX(Sector!$E$6:$E$46,MATCH('Energy consumption (toe)'!I2487,Sector!$B$6:$B$46,FALSE))</f>
        <v>Manufacture of food products</v>
      </c>
      <c r="K2487" s="179">
        <f>IFERROR('Energy consumption (raw)'!J2437*Lists!$H$84,)</f>
        <v>1955.394524</v>
      </c>
      <c r="L2487" s="179">
        <f>'Energy consumption (raw)'!K2437*Lists!$H$84</f>
        <v>1622.986034</v>
      </c>
      <c r="M2487" s="179">
        <f>'Energy consumption (raw)'!L2437*Lists!$H$84</f>
        <v>0</v>
      </c>
      <c r="N2487" s="179">
        <f>'Energy consumption (raw)'!M2437*Lists!$H$84</f>
        <v>0</v>
      </c>
      <c r="O2487" s="178">
        <f t="shared" si="162"/>
        <v>1622.986034</v>
      </c>
      <c r="P2487">
        <f>'Energy consumption (raw)'!N2437*Lists!$H$85</f>
        <v>0</v>
      </c>
      <c r="Q2487">
        <f>'Energy consumption (raw)'!O2437*Lists!$H$86</f>
        <v>0</v>
      </c>
      <c r="R2487">
        <f>'Energy consumption (raw)'!P2437*Lists!$H$87</f>
        <v>0</v>
      </c>
      <c r="S2487">
        <f>'Energy consumption (raw)'!Q2437*Lists!$H$88</f>
        <v>0</v>
      </c>
      <c r="T2487">
        <f>'Energy consumption (raw)'!R2437*Lists!$H$89</f>
        <v>0</v>
      </c>
      <c r="U2487">
        <f>'Energy consumption (raw)'!S2437*Lists!$H$90</f>
        <v>0</v>
      </c>
      <c r="V2487">
        <f>'Energy consumption (raw)'!T2437*Lists!$H$91</f>
        <v>0</v>
      </c>
      <c r="W2487">
        <f>'Energy consumption (raw)'!U2437*Lists!$H$92</f>
        <v>0</v>
      </c>
      <c r="X2487">
        <f>'Energy consumption (raw)'!V2437*Lists!$H$93</f>
        <v>0</v>
      </c>
      <c r="Y2487">
        <f>'Energy consumption (raw)'!W2437*Lists!$H$94</f>
        <v>0</v>
      </c>
      <c r="Z2487">
        <f>'Energy consumption (raw)'!X2437*Lists!$H$96*1000000</f>
        <v>0</v>
      </c>
      <c r="AA2487">
        <f>'Energy consumption (raw)'!Y2437*Lists!$H$97</f>
        <v>0</v>
      </c>
      <c r="AB2487">
        <f>'Energy consumption (raw)'!Z2437*Lists!$H$96</f>
        <v>0</v>
      </c>
      <c r="AC2487">
        <f>'Energy consumption (raw)'!AA2437*Lists!$H$98</f>
        <v>0</v>
      </c>
      <c r="AD2487">
        <f>'Energy consumption (raw)'!AB2437*Lists!$H$99</f>
        <v>0</v>
      </c>
      <c r="AE2487">
        <f>'Energy consumption (raw)'!AC2437*Lists!$H$101</f>
        <v>0</v>
      </c>
      <c r="AF2487">
        <f>'Energy consumption (raw)'!AD2437*Lists!$H$101</f>
        <v>0</v>
      </c>
      <c r="AG2487">
        <f>'Energy consumption (raw)'!AE2437*Lists!$H$101</f>
        <v>0</v>
      </c>
      <c r="AH2487">
        <f>'Energy consumption (raw)'!AF2437*Lists!$H$100</f>
        <v>0</v>
      </c>
      <c r="AI2487" s="167">
        <f t="shared" si="163"/>
        <v>1622.986034</v>
      </c>
      <c r="AJ2487" s="179">
        <f>'Energy consumption (raw)'!AG2437</f>
        <v>1622.986034</v>
      </c>
      <c r="AK2487" s="179">
        <f>'Energy consumption (raw)'!AH2437</f>
        <v>2736</v>
      </c>
      <c r="AL2487">
        <f>IF(ROUND(AI2487,-3)=ROUND('Energy consumption (raw)'!AG2437,-3),1,0)</f>
        <v>1</v>
      </c>
      <c r="AM2487" s="179" t="str">
        <f>'Energy consumption (raw)'!AJ2437</f>
        <v>54. Dong Thap</v>
      </c>
      <c r="AN2487">
        <f>VLOOKUP(AM2487,Lists!$F$9:$G$71,2,FALSE)</f>
        <v>1</v>
      </c>
    </row>
    <row r="2488" spans="2:40" x14ac:dyDescent="0.25">
      <c r="B2488" s="65" t="str">
        <f t="shared" si="161"/>
        <v>Industry2336</v>
      </c>
      <c r="C2488" s="179">
        <f>'Energy consumption (raw)'!B2438</f>
        <v>2336</v>
      </c>
      <c r="D2488" s="179">
        <f>'Energy consumption (raw)'!C2438</f>
        <v>0</v>
      </c>
      <c r="E2488" s="179">
        <f>'Energy consumption (raw)'!D2438</f>
        <v>0</v>
      </c>
      <c r="F2488" s="179" t="str">
        <f>'Energy consumption (raw)'!E2438</f>
        <v>Công nghiệp</v>
      </c>
      <c r="G2488" s="179" t="str">
        <f>'Energy consumption (raw)'!F2438</f>
        <v>Xay xát và sản xuất bột</v>
      </c>
      <c r="H2488" s="179" t="str">
        <f>'Energy consumption (raw)'!G2438</f>
        <v>Industry</v>
      </c>
      <c r="I2488" s="179" t="str">
        <f>'Energy consumption (raw)'!I2438</f>
        <v>10 Manufacture of food products</v>
      </c>
      <c r="J2488" s="179" t="str">
        <f>INDEX(Sector!$E$6:$E$46,MATCH('Energy consumption (toe)'!I2488,Sector!$B$6:$B$46,FALSE))</f>
        <v>Manufacture of food products</v>
      </c>
      <c r="K2488" s="179">
        <f>IFERROR('Energy consumption (raw)'!J2438*Lists!$H$84,)</f>
        <v>2120.32888</v>
      </c>
      <c r="L2488" s="179">
        <f>'Energy consumption (raw)'!K2438*Lists!$H$84</f>
        <v>2120.32888</v>
      </c>
      <c r="M2488" s="179">
        <f>'Energy consumption (raw)'!L2438*Lists!$H$84</f>
        <v>0</v>
      </c>
      <c r="N2488" s="179">
        <f>'Energy consumption (raw)'!M2438*Lists!$H$84</f>
        <v>0</v>
      </c>
      <c r="O2488" s="178">
        <f t="shared" si="162"/>
        <v>2120.32888</v>
      </c>
      <c r="P2488">
        <f>'Energy consumption (raw)'!N2438*Lists!$H$85</f>
        <v>0</v>
      </c>
      <c r="Q2488">
        <f>'Energy consumption (raw)'!O2438*Lists!$H$86</f>
        <v>0</v>
      </c>
      <c r="R2488">
        <f>'Energy consumption (raw)'!P2438*Lists!$H$87</f>
        <v>0</v>
      </c>
      <c r="S2488">
        <f>'Energy consumption (raw)'!Q2438*Lists!$H$88</f>
        <v>0</v>
      </c>
      <c r="T2488">
        <f>'Energy consumption (raw)'!R2438*Lists!$H$89</f>
        <v>0</v>
      </c>
      <c r="U2488">
        <f>'Energy consumption (raw)'!S2438*Lists!$H$90</f>
        <v>0</v>
      </c>
      <c r="V2488">
        <f>'Energy consumption (raw)'!T2438*Lists!$H$91</f>
        <v>0</v>
      </c>
      <c r="W2488">
        <f>'Energy consumption (raw)'!U2438*Lists!$H$92</f>
        <v>0</v>
      </c>
      <c r="X2488">
        <f>'Energy consumption (raw)'!V2438*Lists!$H$93</f>
        <v>0</v>
      </c>
      <c r="Y2488">
        <f>'Energy consumption (raw)'!W2438*Lists!$H$94</f>
        <v>0</v>
      </c>
      <c r="Z2488">
        <f>'Energy consumption (raw)'!X2438*Lists!$H$96*1000000</f>
        <v>0</v>
      </c>
      <c r="AA2488">
        <f>'Energy consumption (raw)'!Y2438*Lists!$H$97</f>
        <v>0</v>
      </c>
      <c r="AB2488">
        <f>'Energy consumption (raw)'!Z2438*Lists!$H$96</f>
        <v>0</v>
      </c>
      <c r="AC2488">
        <f>'Energy consumption (raw)'!AA2438*Lists!$H$98</f>
        <v>0</v>
      </c>
      <c r="AD2488">
        <f>'Energy consumption (raw)'!AB2438*Lists!$H$99</f>
        <v>0</v>
      </c>
      <c r="AE2488">
        <f>'Energy consumption (raw)'!AC2438*Lists!$H$101</f>
        <v>0</v>
      </c>
      <c r="AF2488">
        <f>'Energy consumption (raw)'!AD2438*Lists!$H$101</f>
        <v>0</v>
      </c>
      <c r="AG2488">
        <f>'Energy consumption (raw)'!AE2438*Lists!$H$101</f>
        <v>0</v>
      </c>
      <c r="AH2488">
        <f>'Energy consumption (raw)'!AF2438*Lists!$H$100</f>
        <v>0</v>
      </c>
      <c r="AI2488" s="167">
        <f t="shared" si="163"/>
        <v>2120.32888</v>
      </c>
      <c r="AJ2488" s="179">
        <f>'Energy consumption (raw)'!AG2438</f>
        <v>2120.32888</v>
      </c>
      <c r="AK2488" s="179">
        <f>'Energy consumption (raw)'!AH2438</f>
        <v>2772</v>
      </c>
      <c r="AL2488">
        <f>IF(ROUND(AI2488,-3)=ROUND('Energy consumption (raw)'!AG2438,-3),1,0)</f>
        <v>1</v>
      </c>
      <c r="AM2488" s="179" t="str">
        <f>'Energy consumption (raw)'!AJ2438</f>
        <v>54. Dong Thap</v>
      </c>
      <c r="AN2488">
        <f>VLOOKUP(AM2488,Lists!$F$9:$G$71,2,FALSE)</f>
        <v>1</v>
      </c>
    </row>
    <row r="2489" spans="2:40" x14ac:dyDescent="0.25">
      <c r="B2489" s="65" t="str">
        <f t="shared" si="161"/>
        <v>Industry2337</v>
      </c>
      <c r="C2489" s="179">
        <f>'Energy consumption (raw)'!B2439</f>
        <v>2337</v>
      </c>
      <c r="D2489" s="179">
        <f>'Energy consumption (raw)'!C2439</f>
        <v>0</v>
      </c>
      <c r="E2489" s="179">
        <f>'Energy consumption (raw)'!D2439</f>
        <v>0</v>
      </c>
      <c r="F2489" s="179" t="str">
        <f>'Energy consumption (raw)'!E2439</f>
        <v>Công nghiệp</v>
      </c>
      <c r="G2489" s="179" t="str">
        <f>'Energy consumption (raw)'!F2439</f>
        <v>Chế biến thực phẩm</v>
      </c>
      <c r="H2489" s="179" t="str">
        <f>'Energy consumption (raw)'!G2439</f>
        <v>Industry</v>
      </c>
      <c r="I2489" s="179" t="str">
        <f>'Energy consumption (raw)'!I2439</f>
        <v>10 Manufacture of food products</v>
      </c>
      <c r="J2489" s="179" t="str">
        <f>INDEX(Sector!$E$6:$E$46,MATCH('Energy consumption (toe)'!I2489,Sector!$B$6:$B$46,FALSE))</f>
        <v>Manufacture of food products</v>
      </c>
      <c r="K2489" s="179">
        <f>IFERROR('Energy consumption (raw)'!J2439*Lists!$H$84,)</f>
        <v>0</v>
      </c>
      <c r="L2489" s="179">
        <f>'Energy consumption (raw)'!K2439*Lists!$H$84</f>
        <v>2889.3980378000001</v>
      </c>
      <c r="M2489" s="179">
        <f>'Energy consumption (raw)'!L2439*Lists!$H$84</f>
        <v>0</v>
      </c>
      <c r="N2489" s="179">
        <f>'Energy consumption (raw)'!M2439*Lists!$H$84</f>
        <v>0</v>
      </c>
      <c r="O2489" s="178">
        <f t="shared" si="162"/>
        <v>2889.3980378000001</v>
      </c>
      <c r="P2489">
        <f>'Energy consumption (raw)'!N2439*Lists!$H$85</f>
        <v>0</v>
      </c>
      <c r="Q2489">
        <f>'Energy consumption (raw)'!O2439*Lists!$H$86</f>
        <v>0</v>
      </c>
      <c r="R2489">
        <f>'Energy consumption (raw)'!P2439*Lists!$H$87</f>
        <v>0</v>
      </c>
      <c r="S2489">
        <f>'Energy consumption (raw)'!Q2439*Lists!$H$88</f>
        <v>0</v>
      </c>
      <c r="T2489">
        <f>'Energy consumption (raw)'!R2439*Lists!$H$89</f>
        <v>0</v>
      </c>
      <c r="U2489">
        <f>'Energy consumption (raw)'!S2439*Lists!$H$90</f>
        <v>0</v>
      </c>
      <c r="V2489">
        <f>'Energy consumption (raw)'!T2439*Lists!$H$91</f>
        <v>0</v>
      </c>
      <c r="W2489">
        <f>'Energy consumption (raw)'!U2439*Lists!$H$92</f>
        <v>0</v>
      </c>
      <c r="X2489">
        <f>'Energy consumption (raw)'!V2439*Lists!$H$93</f>
        <v>0</v>
      </c>
      <c r="Y2489">
        <f>'Energy consumption (raw)'!W2439*Lists!$H$94</f>
        <v>0</v>
      </c>
      <c r="Z2489">
        <f>'Energy consumption (raw)'!X2439*Lists!$H$96*1000000</f>
        <v>0</v>
      </c>
      <c r="AA2489">
        <f>'Energy consumption (raw)'!Y2439*Lists!$H$97</f>
        <v>0</v>
      </c>
      <c r="AB2489">
        <f>'Energy consumption (raw)'!Z2439*Lists!$H$96</f>
        <v>0</v>
      </c>
      <c r="AC2489">
        <f>'Energy consumption (raw)'!AA2439*Lists!$H$98</f>
        <v>0</v>
      </c>
      <c r="AD2489">
        <f>'Energy consumption (raw)'!AB2439*Lists!$H$99</f>
        <v>0</v>
      </c>
      <c r="AE2489">
        <f>'Energy consumption (raw)'!AC2439*Lists!$H$101</f>
        <v>0</v>
      </c>
      <c r="AF2489">
        <f>'Energy consumption (raw)'!AD2439*Lists!$H$101</f>
        <v>0</v>
      </c>
      <c r="AG2489">
        <f>'Energy consumption (raw)'!AE2439*Lists!$H$101</f>
        <v>0</v>
      </c>
      <c r="AH2489">
        <f>'Energy consumption (raw)'!AF2439*Lists!$H$100</f>
        <v>0</v>
      </c>
      <c r="AI2489" s="167">
        <f t="shared" si="163"/>
        <v>2889.3980378000001</v>
      </c>
      <c r="AJ2489" s="179">
        <f>'Energy consumption (raw)'!AG2439</f>
        <v>2889.3980378000001</v>
      </c>
      <c r="AK2489" s="179">
        <f>'Energy consumption (raw)'!AH2439</f>
        <v>2606</v>
      </c>
      <c r="AL2489">
        <f>IF(ROUND(AI2489,-3)=ROUND('Energy consumption (raw)'!AG2439,-3),1,0)</f>
        <v>1</v>
      </c>
      <c r="AM2489" s="179" t="str">
        <f>'Energy consumption (raw)'!AJ2439</f>
        <v>54. Dong Thap</v>
      </c>
      <c r="AN2489">
        <f>VLOOKUP(AM2489,Lists!$F$9:$G$71,2,FALSE)</f>
        <v>1</v>
      </c>
    </row>
    <row r="2490" spans="2:40" x14ac:dyDescent="0.25">
      <c r="B2490" s="65" t="str">
        <f t="shared" si="161"/>
        <v>Industry2338</v>
      </c>
      <c r="C2490" s="179">
        <f>'Energy consumption (raw)'!B2440</f>
        <v>2338</v>
      </c>
      <c r="D2490" s="179">
        <f>'Energy consumption (raw)'!C2440</f>
        <v>0</v>
      </c>
      <c r="E2490" s="179">
        <f>'Energy consumption (raw)'!D2440</f>
        <v>0</v>
      </c>
      <c r="F2490" s="179" t="str">
        <f>'Energy consumption (raw)'!E2440</f>
        <v>Công nghiệp</v>
      </c>
      <c r="G2490" s="179" t="str">
        <f>'Energy consumption (raw)'!F2440</f>
        <v>Sản xuất thức ăn gia súc, gia cầm và thuỷ sản</v>
      </c>
      <c r="H2490" s="179" t="str">
        <f>'Energy consumption (raw)'!G2440</f>
        <v>Industry</v>
      </c>
      <c r="I2490" s="179" t="str">
        <f>'Energy consumption (raw)'!I2440</f>
        <v>10 Manufacture of food products</v>
      </c>
      <c r="J2490" s="179" t="str">
        <f>INDEX(Sector!$E$6:$E$46,MATCH('Energy consumption (toe)'!I2490,Sector!$B$6:$B$46,FALSE))</f>
        <v>Manufacture of food products</v>
      </c>
      <c r="K2490" s="179">
        <f>IFERROR('Energy consumption (raw)'!J2440*Lists!$H$84,)</f>
        <v>1959.5991990000002</v>
      </c>
      <c r="L2490" s="179">
        <f>'Energy consumption (raw)'!K2440*Lists!$H$84</f>
        <v>1766.3338200000001</v>
      </c>
      <c r="M2490" s="179">
        <f>'Energy consumption (raw)'!L2440*Lists!$H$84</f>
        <v>0</v>
      </c>
      <c r="N2490" s="179">
        <f>'Energy consumption (raw)'!M2440*Lists!$H$84</f>
        <v>0</v>
      </c>
      <c r="O2490" s="178">
        <f t="shared" si="162"/>
        <v>1766.3338200000001</v>
      </c>
      <c r="P2490">
        <f>'Energy consumption (raw)'!N2440*Lists!$H$85</f>
        <v>0</v>
      </c>
      <c r="Q2490">
        <f>'Energy consumption (raw)'!O2440*Lists!$H$86</f>
        <v>0</v>
      </c>
      <c r="R2490">
        <f>'Energy consumption (raw)'!P2440*Lists!$H$87</f>
        <v>0</v>
      </c>
      <c r="S2490">
        <f>'Energy consumption (raw)'!Q2440*Lists!$H$88</f>
        <v>0</v>
      </c>
      <c r="T2490">
        <f>'Energy consumption (raw)'!R2440*Lists!$H$89</f>
        <v>0</v>
      </c>
      <c r="U2490">
        <f>'Energy consumption (raw)'!S2440*Lists!$H$90</f>
        <v>53.064</v>
      </c>
      <c r="V2490">
        <f>'Energy consumption (raw)'!T2440*Lists!$H$91</f>
        <v>0</v>
      </c>
      <c r="W2490">
        <f>'Energy consumption (raw)'!U2440*Lists!$H$92</f>
        <v>0</v>
      </c>
      <c r="X2490">
        <f>'Energy consumption (raw)'!V2440*Lists!$H$93</f>
        <v>0</v>
      </c>
      <c r="Y2490">
        <f>'Energy consumption (raw)'!W2440*Lists!$H$94</f>
        <v>0</v>
      </c>
      <c r="Z2490">
        <f>'Energy consumption (raw)'!X2440*Lists!$H$96*1000000</f>
        <v>0</v>
      </c>
      <c r="AA2490">
        <f>'Energy consumption (raw)'!Y2440*Lists!$H$97</f>
        <v>0</v>
      </c>
      <c r="AB2490">
        <f>'Energy consumption (raw)'!Z2440*Lists!$H$96</f>
        <v>0</v>
      </c>
      <c r="AC2490">
        <f>'Energy consumption (raw)'!AA2440*Lists!$H$98</f>
        <v>0</v>
      </c>
      <c r="AD2490">
        <f>'Energy consumption (raw)'!AB2440*Lists!$H$99</f>
        <v>3928.8090000000047</v>
      </c>
      <c r="AE2490">
        <f>'Energy consumption (raw)'!AC2440*Lists!$H$101</f>
        <v>0</v>
      </c>
      <c r="AF2490">
        <f>'Energy consumption (raw)'!AD2440*Lists!$H$101</f>
        <v>0</v>
      </c>
      <c r="AG2490">
        <f>'Energy consumption (raw)'!AE2440*Lists!$H$101</f>
        <v>0</v>
      </c>
      <c r="AH2490">
        <f>'Energy consumption (raw)'!AF2440*Lists!$H$100</f>
        <v>0</v>
      </c>
      <c r="AI2490" s="167">
        <f t="shared" si="163"/>
        <v>5748.2068200000049</v>
      </c>
      <c r="AJ2490" s="179">
        <f>'Energy consumption (raw)'!AG2440</f>
        <v>5748.2068200000003</v>
      </c>
      <c r="AK2490" s="179">
        <f>'Energy consumption (raw)'!AH2440</f>
        <v>2447</v>
      </c>
      <c r="AL2490">
        <f>IF(ROUND(AI2490,-3)=ROUND('Energy consumption (raw)'!AG2440,-3),1,0)</f>
        <v>1</v>
      </c>
      <c r="AM2490" s="179" t="str">
        <f>'Energy consumption (raw)'!AJ2440</f>
        <v>54. Dong Thap</v>
      </c>
      <c r="AN2490">
        <f>VLOOKUP(AM2490,Lists!$F$9:$G$71,2,FALSE)</f>
        <v>1</v>
      </c>
    </row>
    <row r="2491" spans="2:40" x14ac:dyDescent="0.25">
      <c r="B2491" s="65" t="str">
        <f t="shared" si="161"/>
        <v>Industry2339</v>
      </c>
      <c r="C2491" s="179">
        <f>'Energy consumption (raw)'!B2441</f>
        <v>2339</v>
      </c>
      <c r="D2491" s="179">
        <f>'Energy consumption (raw)'!C2441</f>
        <v>0</v>
      </c>
      <c r="E2491" s="179">
        <f>'Energy consumption (raw)'!D2441</f>
        <v>0</v>
      </c>
      <c r="F2491" s="179" t="str">
        <f>'Energy consumption (raw)'!E2441</f>
        <v>Công nghiệp</v>
      </c>
      <c r="G2491" s="179" t="str">
        <f>'Energy consumption (raw)'!F2441</f>
        <v>Chế biến thực phẩm</v>
      </c>
      <c r="H2491" s="179" t="str">
        <f>'Energy consumption (raw)'!G2441</f>
        <v>Industry</v>
      </c>
      <c r="I2491" s="179" t="str">
        <f>'Energy consumption (raw)'!I2441</f>
        <v>10 Manufacture of food products</v>
      </c>
      <c r="J2491" s="179" t="str">
        <f>INDEX(Sector!$E$6:$E$46,MATCH('Energy consumption (toe)'!I2491,Sector!$B$6:$B$46,FALSE))</f>
        <v>Manufacture of food products</v>
      </c>
      <c r="K2491" s="179">
        <f>IFERROR('Energy consumption (raw)'!J2441*Lists!$H$84,)</f>
        <v>0</v>
      </c>
      <c r="L2491" s="179">
        <f>'Energy consumption (raw)'!K2441*Lists!$H$84</f>
        <v>3353.0176930000002</v>
      </c>
      <c r="M2491" s="179">
        <f>'Energy consumption (raw)'!L2441*Lists!$H$84</f>
        <v>0</v>
      </c>
      <c r="N2491" s="179">
        <f>'Energy consumption (raw)'!M2441*Lists!$H$84</f>
        <v>0</v>
      </c>
      <c r="O2491" s="178">
        <f t="shared" si="162"/>
        <v>3353.0176930000002</v>
      </c>
      <c r="P2491">
        <f>'Energy consumption (raw)'!N2441*Lists!$H$85</f>
        <v>0</v>
      </c>
      <c r="Q2491">
        <f>'Energy consumption (raw)'!O2441*Lists!$H$86</f>
        <v>0</v>
      </c>
      <c r="R2491">
        <f>'Energy consumption (raw)'!P2441*Lists!$H$87</f>
        <v>0</v>
      </c>
      <c r="S2491">
        <f>'Energy consumption (raw)'!Q2441*Lists!$H$88</f>
        <v>0</v>
      </c>
      <c r="T2491">
        <f>'Energy consumption (raw)'!R2441*Lists!$H$89</f>
        <v>0</v>
      </c>
      <c r="U2491">
        <f>'Energy consumption (raw)'!S2441*Lists!$H$90</f>
        <v>0</v>
      </c>
      <c r="V2491">
        <f>'Energy consumption (raw)'!T2441*Lists!$H$91</f>
        <v>0</v>
      </c>
      <c r="W2491">
        <f>'Energy consumption (raw)'!U2441*Lists!$H$92</f>
        <v>0</v>
      </c>
      <c r="X2491">
        <f>'Energy consumption (raw)'!V2441*Lists!$H$93</f>
        <v>0</v>
      </c>
      <c r="Y2491">
        <f>'Energy consumption (raw)'!W2441*Lists!$H$94</f>
        <v>0</v>
      </c>
      <c r="Z2491">
        <f>'Energy consumption (raw)'!X2441*Lists!$H$96*1000000</f>
        <v>0</v>
      </c>
      <c r="AA2491">
        <f>'Energy consumption (raw)'!Y2441*Lists!$H$97</f>
        <v>0</v>
      </c>
      <c r="AB2491">
        <f>'Energy consumption (raw)'!Z2441*Lists!$H$96</f>
        <v>0</v>
      </c>
      <c r="AC2491">
        <f>'Energy consumption (raw)'!AA2441*Lists!$H$98</f>
        <v>0</v>
      </c>
      <c r="AD2491">
        <f>'Energy consumption (raw)'!AB2441*Lists!$H$99</f>
        <v>0</v>
      </c>
      <c r="AE2491">
        <f>'Energy consumption (raw)'!AC2441*Lists!$H$101</f>
        <v>0</v>
      </c>
      <c r="AF2491">
        <f>'Energy consumption (raw)'!AD2441*Lists!$H$101</f>
        <v>0</v>
      </c>
      <c r="AG2491">
        <f>'Energy consumption (raw)'!AE2441*Lists!$H$101</f>
        <v>0</v>
      </c>
      <c r="AH2491">
        <f>'Energy consumption (raw)'!AF2441*Lists!$H$100</f>
        <v>0</v>
      </c>
      <c r="AI2491" s="167">
        <f t="shared" si="163"/>
        <v>3353.0176930000002</v>
      </c>
      <c r="AJ2491" s="179">
        <f>'Energy consumption (raw)'!AG2441</f>
        <v>3353.0176930000002</v>
      </c>
      <c r="AK2491" s="179">
        <f>'Energy consumption (raw)'!AH2441</f>
        <v>2353</v>
      </c>
      <c r="AL2491">
        <f>IF(ROUND(AI2491,-3)=ROUND('Energy consumption (raw)'!AG2441,-3),1,0)</f>
        <v>1</v>
      </c>
      <c r="AM2491" s="179" t="str">
        <f>'Energy consumption (raw)'!AJ2441</f>
        <v>54. Dong Thap</v>
      </c>
      <c r="AN2491">
        <f>VLOOKUP(AM2491,Lists!$F$9:$G$71,2,FALSE)</f>
        <v>1</v>
      </c>
    </row>
    <row r="2492" spans="2:40" x14ac:dyDescent="0.25">
      <c r="B2492" s="65" t="str">
        <f t="shared" si="161"/>
        <v>Industry2340</v>
      </c>
      <c r="C2492" s="179">
        <f>'Energy consumption (raw)'!B2442</f>
        <v>2340</v>
      </c>
      <c r="D2492" s="179">
        <f>'Energy consumption (raw)'!C2442</f>
        <v>0</v>
      </c>
      <c r="E2492" s="179">
        <f>'Energy consumption (raw)'!D2442</f>
        <v>0</v>
      </c>
      <c r="F2492" s="179" t="str">
        <f>'Energy consumption (raw)'!E2442</f>
        <v>Công nghiệp</v>
      </c>
      <c r="G2492" s="179" t="str">
        <f>'Energy consumption (raw)'!F2442</f>
        <v>Xay xát và sản xuất bột</v>
      </c>
      <c r="H2492" s="179" t="str">
        <f>'Energy consumption (raw)'!G2442</f>
        <v>Industry</v>
      </c>
      <c r="I2492" s="179" t="str">
        <f>'Energy consumption (raw)'!I2442</f>
        <v>10 Manufacture of food products</v>
      </c>
      <c r="J2492" s="179" t="str">
        <f>INDEX(Sector!$E$6:$E$46,MATCH('Energy consumption (toe)'!I2492,Sector!$B$6:$B$46,FALSE))</f>
        <v>Manufacture of food products</v>
      </c>
      <c r="K2492" s="179">
        <f>IFERROR('Energy consumption (raw)'!J2442*Lists!$H$84,)</f>
        <v>0</v>
      </c>
      <c r="L2492" s="179">
        <f>'Energy consumption (raw)'!K2442*Lists!$H$84</f>
        <v>2069.6968780000002</v>
      </c>
      <c r="M2492" s="179">
        <f>'Energy consumption (raw)'!L2442*Lists!$H$84</f>
        <v>0</v>
      </c>
      <c r="N2492" s="179">
        <f>'Energy consumption (raw)'!M2442*Lists!$H$84</f>
        <v>0</v>
      </c>
      <c r="O2492" s="178">
        <f t="shared" si="162"/>
        <v>2069.6968780000002</v>
      </c>
      <c r="P2492">
        <f>'Energy consumption (raw)'!N2442*Lists!$H$85</f>
        <v>0</v>
      </c>
      <c r="Q2492">
        <f>'Energy consumption (raw)'!O2442*Lists!$H$86</f>
        <v>0</v>
      </c>
      <c r="R2492">
        <f>'Energy consumption (raw)'!P2442*Lists!$H$87</f>
        <v>0</v>
      </c>
      <c r="S2492">
        <f>'Energy consumption (raw)'!Q2442*Lists!$H$88</f>
        <v>0</v>
      </c>
      <c r="T2492">
        <f>'Energy consumption (raw)'!R2442*Lists!$H$89</f>
        <v>0</v>
      </c>
      <c r="U2492">
        <f>'Energy consumption (raw)'!S2442*Lists!$H$90</f>
        <v>0</v>
      </c>
      <c r="V2492">
        <f>'Energy consumption (raw)'!T2442*Lists!$H$91</f>
        <v>0</v>
      </c>
      <c r="W2492">
        <f>'Energy consumption (raw)'!U2442*Lists!$H$92</f>
        <v>0</v>
      </c>
      <c r="X2492">
        <f>'Energy consumption (raw)'!V2442*Lists!$H$93</f>
        <v>0</v>
      </c>
      <c r="Y2492">
        <f>'Energy consumption (raw)'!W2442*Lists!$H$94</f>
        <v>0</v>
      </c>
      <c r="Z2492">
        <f>'Energy consumption (raw)'!X2442*Lists!$H$96*1000000</f>
        <v>0</v>
      </c>
      <c r="AA2492">
        <f>'Energy consumption (raw)'!Y2442*Lists!$H$97</f>
        <v>0</v>
      </c>
      <c r="AB2492">
        <f>'Energy consumption (raw)'!Z2442*Lists!$H$96</f>
        <v>0</v>
      </c>
      <c r="AC2492">
        <f>'Energy consumption (raw)'!AA2442*Lists!$H$98</f>
        <v>0</v>
      </c>
      <c r="AD2492">
        <f>'Energy consumption (raw)'!AB2442*Lists!$H$99</f>
        <v>0</v>
      </c>
      <c r="AE2492">
        <f>'Energy consumption (raw)'!AC2442*Lists!$H$101</f>
        <v>0</v>
      </c>
      <c r="AF2492">
        <f>'Energy consumption (raw)'!AD2442*Lists!$H$101</f>
        <v>0</v>
      </c>
      <c r="AG2492">
        <f>'Energy consumption (raw)'!AE2442*Lists!$H$101</f>
        <v>0</v>
      </c>
      <c r="AH2492">
        <f>'Energy consumption (raw)'!AF2442*Lists!$H$100</f>
        <v>0</v>
      </c>
      <c r="AI2492" s="167">
        <f t="shared" si="163"/>
        <v>2069.6968780000002</v>
      </c>
      <c r="AJ2492" s="179">
        <f>'Energy consumption (raw)'!AG2442</f>
        <v>2069.6968780000002</v>
      </c>
      <c r="AK2492" s="179">
        <f>'Energy consumption (raw)'!AH2442</f>
        <v>2289</v>
      </c>
      <c r="AL2492">
        <f>IF(ROUND(AI2492,-3)=ROUND('Energy consumption (raw)'!AG2442,-3),1,0)</f>
        <v>1</v>
      </c>
      <c r="AM2492" s="179" t="str">
        <f>'Energy consumption (raw)'!AJ2442</f>
        <v>54. Dong Thap</v>
      </c>
      <c r="AN2492">
        <f>VLOOKUP(AM2492,Lists!$F$9:$G$71,2,FALSE)</f>
        <v>1</v>
      </c>
    </row>
    <row r="2493" spans="2:40" x14ac:dyDescent="0.25">
      <c r="B2493" s="65" t="str">
        <f t="shared" ref="B2493:B2556" si="164">H2493&amp;C2493</f>
        <v>Industry2341</v>
      </c>
      <c r="C2493" s="179">
        <f>'Energy consumption (raw)'!B2443</f>
        <v>2341</v>
      </c>
      <c r="D2493" s="179">
        <f>'Energy consumption (raw)'!C2443</f>
        <v>0</v>
      </c>
      <c r="E2493" s="179">
        <f>'Energy consumption (raw)'!D2443</f>
        <v>0</v>
      </c>
      <c r="F2493" s="179" t="str">
        <f>'Energy consumption (raw)'!E2443</f>
        <v>Công nghiệp</v>
      </c>
      <c r="G2493" s="179" t="str">
        <f>'Energy consumption (raw)'!F2443</f>
        <v>Chế biến thực phẩm</v>
      </c>
      <c r="H2493" s="179" t="str">
        <f>'Energy consumption (raw)'!G2443</f>
        <v>Industry</v>
      </c>
      <c r="I2493" s="179" t="str">
        <f>'Energy consumption (raw)'!I2443</f>
        <v>10 Manufacture of food products</v>
      </c>
      <c r="J2493" s="179" t="str">
        <f>INDEX(Sector!$E$6:$E$46,MATCH('Energy consumption (toe)'!I2493,Sector!$B$6:$B$46,FALSE))</f>
        <v>Manufacture of food products</v>
      </c>
      <c r="K2493" s="179">
        <f>IFERROR('Energy consumption (raw)'!J2443*Lists!$H$84,)</f>
        <v>0</v>
      </c>
      <c r="L2493" s="179">
        <f>'Energy consumption (raw)'!K2443*Lists!$H$84</f>
        <v>1629.8554700000002</v>
      </c>
      <c r="M2493" s="179">
        <f>'Energy consumption (raw)'!L2443*Lists!$H$84</f>
        <v>0</v>
      </c>
      <c r="N2493" s="179">
        <f>'Energy consumption (raw)'!M2443*Lists!$H$84</f>
        <v>0</v>
      </c>
      <c r="O2493" s="178">
        <f t="shared" ref="O2493:O2556" si="165">IF(L2493=0,K2493,L2493)</f>
        <v>1629.8554700000002</v>
      </c>
      <c r="P2493">
        <f>'Energy consumption (raw)'!N2443*Lists!$H$85</f>
        <v>0</v>
      </c>
      <c r="Q2493">
        <f>'Energy consumption (raw)'!O2443*Lists!$H$86</f>
        <v>0</v>
      </c>
      <c r="R2493">
        <f>'Energy consumption (raw)'!P2443*Lists!$H$87</f>
        <v>0</v>
      </c>
      <c r="S2493">
        <f>'Energy consumption (raw)'!Q2443*Lists!$H$88</f>
        <v>0</v>
      </c>
      <c r="T2493">
        <f>'Energy consumption (raw)'!R2443*Lists!$H$89</f>
        <v>0</v>
      </c>
      <c r="U2493">
        <f>'Energy consumption (raw)'!S2443*Lists!$H$90</f>
        <v>0</v>
      </c>
      <c r="V2493">
        <f>'Energy consumption (raw)'!T2443*Lists!$H$91</f>
        <v>0</v>
      </c>
      <c r="W2493">
        <f>'Energy consumption (raw)'!U2443*Lists!$H$92</f>
        <v>0</v>
      </c>
      <c r="X2493">
        <f>'Energy consumption (raw)'!V2443*Lists!$H$93</f>
        <v>0</v>
      </c>
      <c r="Y2493">
        <f>'Energy consumption (raw)'!W2443*Lists!$H$94</f>
        <v>0</v>
      </c>
      <c r="Z2493">
        <f>'Energy consumption (raw)'!X2443*Lists!$H$96*1000000</f>
        <v>0</v>
      </c>
      <c r="AA2493">
        <f>'Energy consumption (raw)'!Y2443*Lists!$H$97</f>
        <v>0</v>
      </c>
      <c r="AB2493">
        <f>'Energy consumption (raw)'!Z2443*Lists!$H$96</f>
        <v>0</v>
      </c>
      <c r="AC2493">
        <f>'Energy consumption (raw)'!AA2443*Lists!$H$98</f>
        <v>0</v>
      </c>
      <c r="AD2493">
        <f>'Energy consumption (raw)'!AB2443*Lists!$H$99</f>
        <v>0</v>
      </c>
      <c r="AE2493">
        <f>'Energy consumption (raw)'!AC2443*Lists!$H$101</f>
        <v>0</v>
      </c>
      <c r="AF2493">
        <f>'Energy consumption (raw)'!AD2443*Lists!$H$101</f>
        <v>0</v>
      </c>
      <c r="AG2493">
        <f>'Energy consumption (raw)'!AE2443*Lists!$H$101</f>
        <v>0</v>
      </c>
      <c r="AH2493">
        <f>'Energy consumption (raw)'!AF2443*Lists!$H$100</f>
        <v>0</v>
      </c>
      <c r="AI2493" s="167">
        <f t="shared" ref="AI2493:AI2556" si="166">IF(SUM(O2493:AH2493)=0,AJ2493,SUM(O2493:AH2493))</f>
        <v>1629.8554700000002</v>
      </c>
      <c r="AJ2493" s="179">
        <f>'Energy consumption (raw)'!AG2443</f>
        <v>1629.8554700000002</v>
      </c>
      <c r="AK2493" s="179">
        <f>'Energy consumption (raw)'!AH2443</f>
        <v>2056</v>
      </c>
      <c r="AL2493">
        <f>IF(ROUND(AI2493,-3)=ROUND('Energy consumption (raw)'!AG2443,-3),1,0)</f>
        <v>1</v>
      </c>
      <c r="AM2493" s="179" t="str">
        <f>'Energy consumption (raw)'!AJ2443</f>
        <v>54. Dong Thap</v>
      </c>
      <c r="AN2493">
        <f>VLOOKUP(AM2493,Lists!$F$9:$G$71,2,FALSE)</f>
        <v>1</v>
      </c>
    </row>
    <row r="2494" spans="2:40" x14ac:dyDescent="0.25">
      <c r="B2494" s="65" t="str">
        <f t="shared" si="164"/>
        <v>Industry2342</v>
      </c>
      <c r="C2494" s="179">
        <f>'Energy consumption (raw)'!B2444</f>
        <v>2342</v>
      </c>
      <c r="D2494" s="179">
        <f>'Energy consumption (raw)'!C2444</f>
        <v>0</v>
      </c>
      <c r="E2494" s="179">
        <f>'Energy consumption (raw)'!D2444</f>
        <v>0</v>
      </c>
      <c r="F2494" s="179" t="str">
        <f>'Energy consumption (raw)'!E2444</f>
        <v>Công nghiệp</v>
      </c>
      <c r="G2494" s="179" t="str">
        <f>'Energy consumption (raw)'!F2444</f>
        <v>Sản xuất thực phẩm khác chưa được phân vào đâu</v>
      </c>
      <c r="H2494" s="179" t="str">
        <f>'Energy consumption (raw)'!G2444</f>
        <v>Industry</v>
      </c>
      <c r="I2494" s="179" t="str">
        <f>'Energy consumption (raw)'!I2444</f>
        <v>10 Manufacture of food products</v>
      </c>
      <c r="J2494" s="179" t="str">
        <f>INDEX(Sector!$E$6:$E$46,MATCH('Energy consumption (toe)'!I2494,Sector!$B$6:$B$46,FALSE))</f>
        <v>Manufacture of food products</v>
      </c>
      <c r="K2494" s="179">
        <f>IFERROR('Energy consumption (raw)'!J2444*Lists!$H$84,)</f>
        <v>0</v>
      </c>
      <c r="L2494" s="179">
        <f>'Energy consumption (raw)'!K2444*Lists!$H$84</f>
        <v>1703.8886100000002</v>
      </c>
      <c r="M2494" s="179">
        <f>'Energy consumption (raw)'!L2444*Lists!$H$84</f>
        <v>0</v>
      </c>
      <c r="N2494" s="179">
        <f>'Energy consumption (raw)'!M2444*Lists!$H$84</f>
        <v>0</v>
      </c>
      <c r="O2494" s="178">
        <f t="shared" si="165"/>
        <v>1703.8886100000002</v>
      </c>
      <c r="P2494">
        <f>'Energy consumption (raw)'!N2444*Lists!$H$85</f>
        <v>0</v>
      </c>
      <c r="Q2494">
        <f>'Energy consumption (raw)'!O2444*Lists!$H$86</f>
        <v>0</v>
      </c>
      <c r="R2494">
        <f>'Energy consumption (raw)'!P2444*Lists!$H$87</f>
        <v>0</v>
      </c>
      <c r="S2494">
        <f>'Energy consumption (raw)'!Q2444*Lists!$H$88</f>
        <v>0</v>
      </c>
      <c r="T2494">
        <f>'Energy consumption (raw)'!R2444*Lists!$H$89</f>
        <v>0</v>
      </c>
      <c r="U2494">
        <f>'Energy consumption (raw)'!S2444*Lists!$H$90</f>
        <v>0</v>
      </c>
      <c r="V2494">
        <f>'Energy consumption (raw)'!T2444*Lists!$H$91</f>
        <v>0</v>
      </c>
      <c r="W2494">
        <f>'Energy consumption (raw)'!U2444*Lists!$H$92</f>
        <v>0</v>
      </c>
      <c r="X2494">
        <f>'Energy consumption (raw)'!V2444*Lists!$H$93</f>
        <v>0</v>
      </c>
      <c r="Y2494">
        <f>'Energy consumption (raw)'!W2444*Lists!$H$94</f>
        <v>0</v>
      </c>
      <c r="Z2494">
        <f>'Energy consumption (raw)'!X2444*Lists!$H$96*1000000</f>
        <v>0</v>
      </c>
      <c r="AA2494">
        <f>'Energy consumption (raw)'!Y2444*Lists!$H$97</f>
        <v>0</v>
      </c>
      <c r="AB2494">
        <f>'Energy consumption (raw)'!Z2444*Lists!$H$96</f>
        <v>0</v>
      </c>
      <c r="AC2494">
        <f>'Energy consumption (raw)'!AA2444*Lists!$H$98</f>
        <v>0</v>
      </c>
      <c r="AD2494">
        <f>'Energy consumption (raw)'!AB2444*Lists!$H$99</f>
        <v>0</v>
      </c>
      <c r="AE2494">
        <f>'Energy consumption (raw)'!AC2444*Lists!$H$101</f>
        <v>0</v>
      </c>
      <c r="AF2494">
        <f>'Energy consumption (raw)'!AD2444*Lists!$H$101</f>
        <v>0</v>
      </c>
      <c r="AG2494">
        <f>'Energy consumption (raw)'!AE2444*Lists!$H$101</f>
        <v>0</v>
      </c>
      <c r="AH2494">
        <f>'Energy consumption (raw)'!AF2444*Lists!$H$100</f>
        <v>0</v>
      </c>
      <c r="AI2494" s="167">
        <f t="shared" si="166"/>
        <v>1703.8886100000002</v>
      </c>
      <c r="AJ2494" s="179">
        <f>'Energy consumption (raw)'!AG2444</f>
        <v>1703.8886100000002</v>
      </c>
      <c r="AK2494" s="179">
        <f>'Energy consumption (raw)'!AH2444</f>
        <v>1499</v>
      </c>
      <c r="AL2494">
        <f>IF(ROUND(AI2494,-3)=ROUND('Energy consumption (raw)'!AG2444,-3),1,0)</f>
        <v>1</v>
      </c>
      <c r="AM2494" s="179" t="str">
        <f>'Energy consumption (raw)'!AJ2444</f>
        <v>54. Dong Thap</v>
      </c>
      <c r="AN2494">
        <f>VLOOKUP(AM2494,Lists!$F$9:$G$71,2,FALSE)</f>
        <v>1</v>
      </c>
    </row>
    <row r="2495" spans="2:40" x14ac:dyDescent="0.25">
      <c r="B2495" s="65" t="str">
        <f t="shared" si="164"/>
        <v>Industry2343</v>
      </c>
      <c r="C2495" s="179">
        <f>'Energy consumption (raw)'!B2445</f>
        <v>2343</v>
      </c>
      <c r="D2495" s="179">
        <f>'Energy consumption (raw)'!C2445</f>
        <v>0</v>
      </c>
      <c r="E2495" s="179">
        <f>'Energy consumption (raw)'!D2445</f>
        <v>0</v>
      </c>
      <c r="F2495" s="179" t="str">
        <f>'Energy consumption (raw)'!E2445</f>
        <v>Công nghiệp</v>
      </c>
      <c r="G2495" s="179" t="str">
        <f>'Energy consumption (raw)'!F2445</f>
        <v>Xay xát và sản xuất bột</v>
      </c>
      <c r="H2495" s="179" t="str">
        <f>'Energy consumption (raw)'!G2445</f>
        <v>Industry</v>
      </c>
      <c r="I2495" s="179" t="str">
        <f>'Energy consumption (raw)'!I2445</f>
        <v>10 Manufacture of food products</v>
      </c>
      <c r="J2495" s="179" t="str">
        <f>INDEX(Sector!$E$6:$E$46,MATCH('Energy consumption (toe)'!I2495,Sector!$B$6:$B$46,FALSE))</f>
        <v>Manufacture of food products</v>
      </c>
      <c r="K2495" s="179">
        <f>IFERROR('Energy consumption (raw)'!J2445*Lists!$H$84,)</f>
        <v>0</v>
      </c>
      <c r="L2495" s="179">
        <f>'Energy consumption (raw)'!K2445*Lists!$H$84</f>
        <v>1764.7445300000002</v>
      </c>
      <c r="M2495" s="179">
        <f>'Energy consumption (raw)'!L2445*Lists!$H$84</f>
        <v>0</v>
      </c>
      <c r="N2495" s="179">
        <f>'Energy consumption (raw)'!M2445*Lists!$H$84</f>
        <v>0</v>
      </c>
      <c r="O2495" s="178">
        <f t="shared" si="165"/>
        <v>1764.7445300000002</v>
      </c>
      <c r="P2495">
        <f>'Energy consumption (raw)'!N2445*Lists!$H$85</f>
        <v>0</v>
      </c>
      <c r="Q2495">
        <f>'Energy consumption (raw)'!O2445*Lists!$H$86</f>
        <v>0</v>
      </c>
      <c r="R2495">
        <f>'Energy consumption (raw)'!P2445*Lists!$H$87</f>
        <v>0</v>
      </c>
      <c r="S2495">
        <f>'Energy consumption (raw)'!Q2445*Lists!$H$88</f>
        <v>0</v>
      </c>
      <c r="T2495">
        <f>'Energy consumption (raw)'!R2445*Lists!$H$89</f>
        <v>0</v>
      </c>
      <c r="U2495">
        <f>'Energy consumption (raw)'!S2445*Lists!$H$90</f>
        <v>0</v>
      </c>
      <c r="V2495">
        <f>'Energy consumption (raw)'!T2445*Lists!$H$91</f>
        <v>0</v>
      </c>
      <c r="W2495">
        <f>'Energy consumption (raw)'!U2445*Lists!$H$92</f>
        <v>0</v>
      </c>
      <c r="X2495">
        <f>'Energy consumption (raw)'!V2445*Lists!$H$93</f>
        <v>0</v>
      </c>
      <c r="Y2495">
        <f>'Energy consumption (raw)'!W2445*Lists!$H$94</f>
        <v>0</v>
      </c>
      <c r="Z2495">
        <f>'Energy consumption (raw)'!X2445*Lists!$H$96*1000000</f>
        <v>0</v>
      </c>
      <c r="AA2495">
        <f>'Energy consumption (raw)'!Y2445*Lists!$H$97</f>
        <v>0</v>
      </c>
      <c r="AB2495">
        <f>'Energy consumption (raw)'!Z2445*Lists!$H$96</f>
        <v>0</v>
      </c>
      <c r="AC2495">
        <f>'Energy consumption (raw)'!AA2445*Lists!$H$98</f>
        <v>0</v>
      </c>
      <c r="AD2495">
        <f>'Energy consumption (raw)'!AB2445*Lists!$H$99</f>
        <v>1074.2400000000014</v>
      </c>
      <c r="AE2495">
        <f>'Energy consumption (raw)'!AC2445*Lists!$H$101</f>
        <v>0</v>
      </c>
      <c r="AF2495">
        <f>'Energy consumption (raw)'!AD2445*Lists!$H$101</f>
        <v>0</v>
      </c>
      <c r="AG2495">
        <f>'Energy consumption (raw)'!AE2445*Lists!$H$101</f>
        <v>0</v>
      </c>
      <c r="AH2495">
        <f>'Energy consumption (raw)'!AF2445*Lists!$H$100</f>
        <v>0</v>
      </c>
      <c r="AI2495" s="167">
        <f t="shared" si="166"/>
        <v>2838.9845300000015</v>
      </c>
      <c r="AJ2495" s="179">
        <f>'Energy consumption (raw)'!AG2445</f>
        <v>2838.9845300000002</v>
      </c>
      <c r="AK2495" s="179">
        <f>'Energy consumption (raw)'!AH2445</f>
        <v>1449</v>
      </c>
      <c r="AL2495">
        <f>IF(ROUND(AI2495,-3)=ROUND('Energy consumption (raw)'!AG2445,-3),1,0)</f>
        <v>1</v>
      </c>
      <c r="AM2495" s="179" t="str">
        <f>'Energy consumption (raw)'!AJ2445</f>
        <v>54. Dong Thap</v>
      </c>
      <c r="AN2495">
        <f>VLOOKUP(AM2495,Lists!$F$9:$G$71,2,FALSE)</f>
        <v>1</v>
      </c>
    </row>
    <row r="2496" spans="2:40" x14ac:dyDescent="0.25">
      <c r="B2496" s="65" t="str">
        <f t="shared" si="164"/>
        <v>Industry2344</v>
      </c>
      <c r="C2496" s="179">
        <f>'Energy consumption (raw)'!B2446</f>
        <v>2344</v>
      </c>
      <c r="D2496" s="179">
        <f>'Energy consumption (raw)'!C2446</f>
        <v>0</v>
      </c>
      <c r="E2496" s="179">
        <f>'Energy consumption (raw)'!D2446</f>
        <v>0</v>
      </c>
      <c r="F2496" s="179" t="str">
        <f>'Energy consumption (raw)'!E2446</f>
        <v>Công nghiệp</v>
      </c>
      <c r="G2496" s="179" t="str">
        <f>'Energy consumption (raw)'!F2446</f>
        <v>Sản xuất thức ăn gia súc, gia cầm và thuỷ sản</v>
      </c>
      <c r="H2496" s="179" t="str">
        <f>'Energy consumption (raw)'!G2446</f>
        <v>Industry</v>
      </c>
      <c r="I2496" s="179" t="str">
        <f>'Energy consumption (raw)'!I2446</f>
        <v>10 Manufacture of food products</v>
      </c>
      <c r="J2496" s="179" t="str">
        <f>INDEX(Sector!$E$6:$E$46,MATCH('Energy consumption (toe)'!I2496,Sector!$B$6:$B$46,FALSE))</f>
        <v>Manufacture of food products</v>
      </c>
      <c r="K2496" s="179">
        <f>IFERROR('Energy consumption (raw)'!J2446*Lists!$H$84,)</f>
        <v>0</v>
      </c>
      <c r="L2496" s="179">
        <f>'Energy consumption (raw)'!K2446*Lists!$H$84</f>
        <v>1181.5044170000001</v>
      </c>
      <c r="M2496" s="179">
        <f>'Energy consumption (raw)'!L2446*Lists!$H$84</f>
        <v>0</v>
      </c>
      <c r="N2496" s="179">
        <f>'Energy consumption (raw)'!M2446*Lists!$H$84</f>
        <v>0</v>
      </c>
      <c r="O2496" s="178">
        <f t="shared" si="165"/>
        <v>1181.5044170000001</v>
      </c>
      <c r="P2496">
        <f>'Energy consumption (raw)'!N2446*Lists!$H$85</f>
        <v>0</v>
      </c>
      <c r="Q2496">
        <f>'Energy consumption (raw)'!O2446*Lists!$H$86</f>
        <v>0</v>
      </c>
      <c r="R2496">
        <f>'Energy consumption (raw)'!P2446*Lists!$H$87</f>
        <v>0</v>
      </c>
      <c r="S2496">
        <f>'Energy consumption (raw)'!Q2446*Lists!$H$88</f>
        <v>0</v>
      </c>
      <c r="T2496">
        <f>'Energy consumption (raw)'!R2446*Lists!$H$89</f>
        <v>0</v>
      </c>
      <c r="U2496">
        <f>'Energy consumption (raw)'!S2446*Lists!$H$90</f>
        <v>0</v>
      </c>
      <c r="V2496">
        <f>'Energy consumption (raw)'!T2446*Lists!$H$91</f>
        <v>0</v>
      </c>
      <c r="W2496">
        <f>'Energy consumption (raw)'!U2446*Lists!$H$92</f>
        <v>0</v>
      </c>
      <c r="X2496">
        <f>'Energy consumption (raw)'!V2446*Lists!$H$93</f>
        <v>0</v>
      </c>
      <c r="Y2496">
        <f>'Energy consumption (raw)'!W2446*Lists!$H$94</f>
        <v>0</v>
      </c>
      <c r="Z2496">
        <f>'Energy consumption (raw)'!X2446*Lists!$H$96*1000000</f>
        <v>0</v>
      </c>
      <c r="AA2496">
        <f>'Energy consumption (raw)'!Y2446*Lists!$H$97</f>
        <v>0</v>
      </c>
      <c r="AB2496">
        <f>'Energy consumption (raw)'!Z2446*Lists!$H$96</f>
        <v>0</v>
      </c>
      <c r="AC2496">
        <f>'Energy consumption (raw)'!AA2446*Lists!$H$98</f>
        <v>0</v>
      </c>
      <c r="AD2496">
        <f>'Energy consumption (raw)'!AB2446*Lists!$H$99</f>
        <v>0</v>
      </c>
      <c r="AE2496">
        <f>'Energy consumption (raw)'!AC2446*Lists!$H$101</f>
        <v>0</v>
      </c>
      <c r="AF2496">
        <f>'Energy consumption (raw)'!AD2446*Lists!$H$101</f>
        <v>0</v>
      </c>
      <c r="AG2496">
        <f>'Energy consumption (raw)'!AE2446*Lists!$H$101</f>
        <v>0</v>
      </c>
      <c r="AH2496">
        <f>'Energy consumption (raw)'!AF2446*Lists!$H$100</f>
        <v>0</v>
      </c>
      <c r="AI2496" s="167">
        <f t="shared" si="166"/>
        <v>1181.5044170000001</v>
      </c>
      <c r="AJ2496" s="179">
        <f>'Energy consumption (raw)'!AG2446</f>
        <v>1181.5044170000001</v>
      </c>
      <c r="AK2496" s="179">
        <f>'Energy consumption (raw)'!AH2446</f>
        <v>1077</v>
      </c>
      <c r="AL2496">
        <f>IF(ROUND(AI2496,-3)=ROUND('Energy consumption (raw)'!AG2446,-3),1,0)</f>
        <v>1</v>
      </c>
      <c r="AM2496" s="179" t="str">
        <f>'Energy consumption (raw)'!AJ2446</f>
        <v>54. Dong Thap</v>
      </c>
      <c r="AN2496">
        <f>VLOOKUP(AM2496,Lists!$F$9:$G$71,2,FALSE)</f>
        <v>1</v>
      </c>
    </row>
    <row r="2497" spans="2:40" x14ac:dyDescent="0.25">
      <c r="B2497" s="65" t="str">
        <f t="shared" si="164"/>
        <v>Industry2345</v>
      </c>
      <c r="C2497" s="179">
        <f>'Energy consumption (raw)'!B2447</f>
        <v>2345</v>
      </c>
      <c r="D2497" s="179">
        <f>'Energy consumption (raw)'!C2447</f>
        <v>0</v>
      </c>
      <c r="E2497" s="179">
        <f>'Energy consumption (raw)'!D2447</f>
        <v>0</v>
      </c>
      <c r="F2497" s="179" t="str">
        <f>'Energy consumption (raw)'!E2447</f>
        <v>Công nghiệp</v>
      </c>
      <c r="G2497" s="179" t="str">
        <f>'Energy consumption (raw)'!F2447</f>
        <v>Chế biến, bảo quản thủy sản và các sản phẩm từ thủy sản</v>
      </c>
      <c r="H2497" s="179" t="str">
        <f>'Energy consumption (raw)'!G2447</f>
        <v>Industry</v>
      </c>
      <c r="I2497" s="179" t="str">
        <f>'Energy consumption (raw)'!I2447</f>
        <v>10 Manufacture of food products</v>
      </c>
      <c r="J2497" s="179" t="str">
        <f>INDEX(Sector!$E$6:$E$46,MATCH('Energy consumption (toe)'!I2497,Sector!$B$6:$B$46,FALSE))</f>
        <v>Manufacture of food products</v>
      </c>
      <c r="K2497" s="179">
        <f>IFERROR('Energy consumption (raw)'!J2447*Lists!$H$84,)</f>
        <v>0</v>
      </c>
      <c r="L2497" s="179">
        <f>'Energy consumption (raw)'!K2447*Lists!$H$84</f>
        <v>1701.29637</v>
      </c>
      <c r="M2497" s="179">
        <f>'Energy consumption (raw)'!L2447*Lists!$H$84</f>
        <v>0</v>
      </c>
      <c r="N2497" s="179">
        <f>'Energy consumption (raw)'!M2447*Lists!$H$84</f>
        <v>0</v>
      </c>
      <c r="O2497" s="178">
        <f t="shared" si="165"/>
        <v>1701.29637</v>
      </c>
      <c r="P2497">
        <f>'Energy consumption (raw)'!N2447*Lists!$H$85</f>
        <v>0</v>
      </c>
      <c r="Q2497">
        <f>'Energy consumption (raw)'!O2447*Lists!$H$86</f>
        <v>0</v>
      </c>
      <c r="R2497">
        <f>'Energy consumption (raw)'!P2447*Lists!$H$87</f>
        <v>0</v>
      </c>
      <c r="S2497">
        <f>'Energy consumption (raw)'!Q2447*Lists!$H$88</f>
        <v>0</v>
      </c>
      <c r="T2497">
        <f>'Energy consumption (raw)'!R2447*Lists!$H$89</f>
        <v>0</v>
      </c>
      <c r="U2497">
        <f>'Energy consumption (raw)'!S2447*Lists!$H$90</f>
        <v>0</v>
      </c>
      <c r="V2497">
        <f>'Energy consumption (raw)'!T2447*Lists!$H$91</f>
        <v>0</v>
      </c>
      <c r="W2497">
        <f>'Energy consumption (raw)'!U2447*Lists!$H$92</f>
        <v>0</v>
      </c>
      <c r="X2497">
        <f>'Energy consumption (raw)'!V2447*Lists!$H$93</f>
        <v>0</v>
      </c>
      <c r="Y2497">
        <f>'Energy consumption (raw)'!W2447*Lists!$H$94</f>
        <v>0</v>
      </c>
      <c r="Z2497">
        <f>'Energy consumption (raw)'!X2447*Lists!$H$96*1000000</f>
        <v>0</v>
      </c>
      <c r="AA2497">
        <f>'Energy consumption (raw)'!Y2447*Lists!$H$97</f>
        <v>0</v>
      </c>
      <c r="AB2497">
        <f>'Energy consumption (raw)'!Z2447*Lists!$H$96</f>
        <v>0</v>
      </c>
      <c r="AC2497">
        <f>'Energy consumption (raw)'!AA2447*Lists!$H$98</f>
        <v>0</v>
      </c>
      <c r="AD2497">
        <f>'Energy consumption (raw)'!AB2447*Lists!$H$99</f>
        <v>0</v>
      </c>
      <c r="AE2497">
        <f>'Energy consumption (raw)'!AC2447*Lists!$H$101</f>
        <v>0</v>
      </c>
      <c r="AF2497">
        <f>'Energy consumption (raw)'!AD2447*Lists!$H$101</f>
        <v>0</v>
      </c>
      <c r="AG2497">
        <f>'Energy consumption (raw)'!AE2447*Lists!$H$101</f>
        <v>0</v>
      </c>
      <c r="AH2497">
        <f>'Energy consumption (raw)'!AF2447*Lists!$H$100</f>
        <v>0</v>
      </c>
      <c r="AI2497" s="167">
        <f t="shared" si="166"/>
        <v>1701.29637</v>
      </c>
      <c r="AJ2497" s="179">
        <f>'Energy consumption (raw)'!AG2447</f>
        <v>1701.29637</v>
      </c>
      <c r="AK2497" s="179">
        <f>'Energy consumption (raw)'!AH2447</f>
        <v>1276.8340430000001</v>
      </c>
      <c r="AL2497">
        <f>IF(ROUND(AI2497,-3)=ROUND('Energy consumption (raw)'!AG2447,-3),1,0)</f>
        <v>1</v>
      </c>
      <c r="AM2497" s="179" t="str">
        <f>'Energy consumption (raw)'!AJ2447</f>
        <v>54. Dong Thap</v>
      </c>
      <c r="AN2497">
        <f>VLOOKUP(AM2497,Lists!$F$9:$G$71,2,FALSE)</f>
        <v>1</v>
      </c>
    </row>
    <row r="2498" spans="2:40" x14ac:dyDescent="0.25">
      <c r="B2498" s="65" t="str">
        <f t="shared" si="164"/>
        <v>Industry2346</v>
      </c>
      <c r="C2498" s="179">
        <f>'Energy consumption (raw)'!B2448</f>
        <v>2346</v>
      </c>
      <c r="D2498" s="179">
        <f>'Energy consumption (raw)'!C2448</f>
        <v>0</v>
      </c>
      <c r="E2498" s="179">
        <f>'Energy consumption (raw)'!D2448</f>
        <v>0</v>
      </c>
      <c r="F2498" s="179" t="str">
        <f>'Energy consumption (raw)'!E2448</f>
        <v>Công nghiệp</v>
      </c>
      <c r="G2498" s="179" t="str">
        <f>'Energy consumption (raw)'!F2448</f>
        <v>Sản xuất thức ăn gia súc, gia cầm và thuỷ sản</v>
      </c>
      <c r="H2498" s="179" t="str">
        <f>'Energy consumption (raw)'!G2448</f>
        <v>Industry</v>
      </c>
      <c r="I2498" s="179" t="str">
        <f>'Energy consumption (raw)'!I2448</f>
        <v>10 Manufacture of food products</v>
      </c>
      <c r="J2498" s="179" t="str">
        <f>INDEX(Sector!$E$6:$E$46,MATCH('Energy consumption (toe)'!I2498,Sector!$B$6:$B$46,FALSE))</f>
        <v>Manufacture of food products</v>
      </c>
      <c r="K2498" s="179">
        <f>IFERROR('Energy consumption (raw)'!J2448*Lists!$H$84,)</f>
        <v>0</v>
      </c>
      <c r="L2498" s="179">
        <f>'Energy consumption (raw)'!K2448*Lists!$H$84</f>
        <v>3111.7572990000003</v>
      </c>
      <c r="M2498" s="179">
        <f>'Energy consumption (raw)'!L2448*Lists!$H$84</f>
        <v>0</v>
      </c>
      <c r="N2498" s="179">
        <f>'Energy consumption (raw)'!M2448*Lists!$H$84</f>
        <v>0</v>
      </c>
      <c r="O2498" s="178">
        <f t="shared" si="165"/>
        <v>3111.7572990000003</v>
      </c>
      <c r="P2498">
        <f>'Energy consumption (raw)'!N2448*Lists!$H$85</f>
        <v>0</v>
      </c>
      <c r="Q2498">
        <f>'Energy consumption (raw)'!O2448*Lists!$H$86</f>
        <v>0</v>
      </c>
      <c r="R2498">
        <f>'Energy consumption (raw)'!P2448*Lists!$H$87</f>
        <v>0</v>
      </c>
      <c r="S2498">
        <f>'Energy consumption (raw)'!Q2448*Lists!$H$88</f>
        <v>0</v>
      </c>
      <c r="T2498">
        <f>'Energy consumption (raw)'!R2448*Lists!$H$89</f>
        <v>0</v>
      </c>
      <c r="U2498">
        <f>'Energy consumption (raw)'!S2448*Lists!$H$90</f>
        <v>0</v>
      </c>
      <c r="V2498">
        <f>'Energy consumption (raw)'!T2448*Lists!$H$91</f>
        <v>0</v>
      </c>
      <c r="W2498">
        <f>'Energy consumption (raw)'!U2448*Lists!$H$92</f>
        <v>0</v>
      </c>
      <c r="X2498">
        <f>'Energy consumption (raw)'!V2448*Lists!$H$93</f>
        <v>0</v>
      </c>
      <c r="Y2498">
        <f>'Energy consumption (raw)'!W2448*Lists!$H$94</f>
        <v>0</v>
      </c>
      <c r="Z2498">
        <f>'Energy consumption (raw)'!X2448*Lists!$H$96*1000000</f>
        <v>0</v>
      </c>
      <c r="AA2498">
        <f>'Energy consumption (raw)'!Y2448*Lists!$H$97</f>
        <v>0</v>
      </c>
      <c r="AB2498">
        <f>'Energy consumption (raw)'!Z2448*Lists!$H$96</f>
        <v>0</v>
      </c>
      <c r="AC2498">
        <f>'Energy consumption (raw)'!AA2448*Lists!$H$98</f>
        <v>0</v>
      </c>
      <c r="AD2498">
        <f>'Energy consumption (raw)'!AB2448*Lists!$H$99</f>
        <v>15366.854000000018</v>
      </c>
      <c r="AE2498">
        <f>'Energy consumption (raw)'!AC2448*Lists!$H$101</f>
        <v>0</v>
      </c>
      <c r="AF2498">
        <f>'Energy consumption (raw)'!AD2448*Lists!$H$101</f>
        <v>0</v>
      </c>
      <c r="AG2498">
        <f>'Energy consumption (raw)'!AE2448*Lists!$H$101</f>
        <v>0</v>
      </c>
      <c r="AH2498">
        <f>'Energy consumption (raw)'!AF2448*Lists!$H$100</f>
        <v>0</v>
      </c>
      <c r="AI2498" s="167">
        <f t="shared" si="166"/>
        <v>18478.611299000018</v>
      </c>
      <c r="AJ2498" s="179">
        <f>'Energy consumption (raw)'!AG2448</f>
        <v>18478.611299</v>
      </c>
      <c r="AK2498" s="179">
        <f>'Energy consumption (raw)'!AH2448</f>
        <v>0</v>
      </c>
      <c r="AL2498">
        <f>IF(ROUND(AI2498,-3)=ROUND('Energy consumption (raw)'!AG2448,-3),1,0)</f>
        <v>1</v>
      </c>
      <c r="AM2498" s="179" t="str">
        <f>'Energy consumption (raw)'!AJ2448</f>
        <v>54. Dong Thap</v>
      </c>
      <c r="AN2498">
        <f>VLOOKUP(AM2498,Lists!$F$9:$G$71,2,FALSE)</f>
        <v>1</v>
      </c>
    </row>
    <row r="2499" spans="2:40" x14ac:dyDescent="0.25">
      <c r="B2499" s="65" t="str">
        <f t="shared" si="164"/>
        <v>Industry2347</v>
      </c>
      <c r="C2499" s="179">
        <f>'Energy consumption (raw)'!B2449</f>
        <v>2347</v>
      </c>
      <c r="D2499" s="179">
        <f>'Energy consumption (raw)'!C2449</f>
        <v>0</v>
      </c>
      <c r="E2499" s="179">
        <f>'Energy consumption (raw)'!D2449</f>
        <v>0</v>
      </c>
      <c r="F2499" s="179" t="str">
        <f>'Energy consumption (raw)'!E2449</f>
        <v>Công nghiệp</v>
      </c>
      <c r="G2499" s="179" t="str">
        <f>'Energy consumption (raw)'!F2449</f>
        <v>Sản xuất thức ăn gia súc, gia cầm và thuỷ sản</v>
      </c>
      <c r="H2499" s="179" t="str">
        <f>'Energy consumption (raw)'!G2449</f>
        <v>Industry</v>
      </c>
      <c r="I2499" s="179" t="str">
        <f>'Energy consumption (raw)'!I2449</f>
        <v>10 Manufacture of food products</v>
      </c>
      <c r="J2499" s="179" t="str">
        <f>INDEX(Sector!$E$6:$E$46,MATCH('Energy consumption (toe)'!I2499,Sector!$B$6:$B$46,FALSE))</f>
        <v>Manufacture of food products</v>
      </c>
      <c r="K2499" s="179">
        <f>IFERROR('Energy consumption (raw)'!J2449*Lists!$H$84,)</f>
        <v>0</v>
      </c>
      <c r="L2499" s="179">
        <f>'Energy consumption (raw)'!K2449*Lists!$H$84</f>
        <v>909.8392080000001</v>
      </c>
      <c r="M2499" s="179">
        <f>'Energy consumption (raw)'!L2449*Lists!$H$84</f>
        <v>0</v>
      </c>
      <c r="N2499" s="179">
        <f>'Energy consumption (raw)'!M2449*Lists!$H$84</f>
        <v>0</v>
      </c>
      <c r="O2499" s="178">
        <f t="shared" si="165"/>
        <v>909.8392080000001</v>
      </c>
      <c r="P2499">
        <f>'Energy consumption (raw)'!N2449*Lists!$H$85</f>
        <v>0</v>
      </c>
      <c r="Q2499">
        <f>'Energy consumption (raw)'!O2449*Lists!$H$86</f>
        <v>0</v>
      </c>
      <c r="R2499">
        <f>'Energy consumption (raw)'!P2449*Lists!$H$87</f>
        <v>0</v>
      </c>
      <c r="S2499">
        <f>'Energy consumption (raw)'!Q2449*Lists!$H$88</f>
        <v>0</v>
      </c>
      <c r="T2499">
        <f>'Energy consumption (raw)'!R2449*Lists!$H$89</f>
        <v>0</v>
      </c>
      <c r="U2499">
        <f>'Energy consumption (raw)'!S2449*Lists!$H$90</f>
        <v>5.1920000000000002</v>
      </c>
      <c r="V2499">
        <f>'Energy consumption (raw)'!T2449*Lists!$H$91</f>
        <v>0</v>
      </c>
      <c r="W2499">
        <f>'Energy consumption (raw)'!U2449*Lists!$H$92</f>
        <v>0</v>
      </c>
      <c r="X2499">
        <f>'Energy consumption (raw)'!V2449*Lists!$H$93</f>
        <v>0</v>
      </c>
      <c r="Y2499">
        <f>'Energy consumption (raw)'!W2449*Lists!$H$94</f>
        <v>0</v>
      </c>
      <c r="Z2499">
        <f>'Energy consumption (raw)'!X2449*Lists!$H$96*1000000</f>
        <v>0</v>
      </c>
      <c r="AA2499">
        <f>'Energy consumption (raw)'!Y2449*Lists!$H$97</f>
        <v>0</v>
      </c>
      <c r="AB2499">
        <f>'Energy consumption (raw)'!Z2449*Lists!$H$96</f>
        <v>0</v>
      </c>
      <c r="AC2499">
        <f>'Energy consumption (raw)'!AA2449*Lists!$H$98</f>
        <v>0</v>
      </c>
      <c r="AD2499">
        <f>'Energy consumption (raw)'!AB2449*Lists!$H$99</f>
        <v>1641.2000000000019</v>
      </c>
      <c r="AE2499">
        <f>'Energy consumption (raw)'!AC2449*Lists!$H$101</f>
        <v>0</v>
      </c>
      <c r="AF2499">
        <f>'Energy consumption (raw)'!AD2449*Lists!$H$101</f>
        <v>0</v>
      </c>
      <c r="AG2499">
        <f>'Energy consumption (raw)'!AE2449*Lists!$H$101</f>
        <v>0</v>
      </c>
      <c r="AH2499">
        <f>'Energy consumption (raw)'!AF2449*Lists!$H$100</f>
        <v>0</v>
      </c>
      <c r="AI2499" s="167">
        <f t="shared" si="166"/>
        <v>2556.231208000002</v>
      </c>
      <c r="AJ2499" s="179">
        <f>'Energy consumption (raw)'!AG2449</f>
        <v>2556.2312080000002</v>
      </c>
      <c r="AK2499" s="179">
        <f>'Energy consumption (raw)'!AH2449</f>
        <v>0</v>
      </c>
      <c r="AL2499">
        <f>IF(ROUND(AI2499,-3)=ROUND('Energy consumption (raw)'!AG2449,-3),1,0)</f>
        <v>1</v>
      </c>
      <c r="AM2499" s="179" t="str">
        <f>'Energy consumption (raw)'!AJ2449</f>
        <v>54. Dong Thap</v>
      </c>
      <c r="AN2499">
        <f>VLOOKUP(AM2499,Lists!$F$9:$G$71,2,FALSE)</f>
        <v>1</v>
      </c>
    </row>
    <row r="2500" spans="2:40" x14ac:dyDescent="0.25">
      <c r="B2500" s="65" t="str">
        <f t="shared" si="164"/>
        <v>Industry2348</v>
      </c>
      <c r="C2500" s="179">
        <f>'Energy consumption (raw)'!B2450</f>
        <v>2348</v>
      </c>
      <c r="D2500" s="179">
        <f>'Energy consumption (raw)'!C2450</f>
        <v>0</v>
      </c>
      <c r="E2500" s="179">
        <f>'Energy consumption (raw)'!D2450</f>
        <v>0</v>
      </c>
      <c r="F2500" s="179" t="str">
        <f>'Energy consumption (raw)'!E2450</f>
        <v>Công nghiệp</v>
      </c>
      <c r="G2500" s="179" t="str">
        <f>'Energy consumption (raw)'!F2450</f>
        <v>Chế biến, bảo quản thủy sản và các sản phẩm từ thủy sản</v>
      </c>
      <c r="H2500" s="179" t="str">
        <f>'Energy consumption (raw)'!G2450</f>
        <v>Industry</v>
      </c>
      <c r="I2500" s="179" t="str">
        <f>'Energy consumption (raw)'!I2450</f>
        <v>10 Manufacture of food products</v>
      </c>
      <c r="J2500" s="179" t="str">
        <f>INDEX(Sector!$E$6:$E$46,MATCH('Energy consumption (toe)'!I2500,Sector!$B$6:$B$46,FALSE))</f>
        <v>Manufacture of food products</v>
      </c>
      <c r="K2500" s="179">
        <f>IFERROR('Energy consumption (raw)'!J2450*Lists!$H$84,)</f>
        <v>0</v>
      </c>
      <c r="L2500" s="179">
        <f>'Energy consumption (raw)'!K2450*Lists!$H$84</f>
        <v>3323.5757100000001</v>
      </c>
      <c r="M2500" s="179">
        <f>'Energy consumption (raw)'!L2450*Lists!$H$84</f>
        <v>0</v>
      </c>
      <c r="N2500" s="179">
        <f>'Energy consumption (raw)'!M2450*Lists!$H$84</f>
        <v>0</v>
      </c>
      <c r="O2500" s="178">
        <f t="shared" si="165"/>
        <v>3323.5757100000001</v>
      </c>
      <c r="P2500">
        <f>'Energy consumption (raw)'!N2450*Lists!$H$85</f>
        <v>0</v>
      </c>
      <c r="Q2500">
        <f>'Energy consumption (raw)'!O2450*Lists!$H$86</f>
        <v>0</v>
      </c>
      <c r="R2500">
        <f>'Energy consumption (raw)'!P2450*Lists!$H$87</f>
        <v>0</v>
      </c>
      <c r="S2500">
        <f>'Energy consumption (raw)'!Q2450*Lists!$H$88</f>
        <v>0</v>
      </c>
      <c r="T2500">
        <f>'Energy consumption (raw)'!R2450*Lists!$H$89</f>
        <v>0</v>
      </c>
      <c r="U2500">
        <f>'Energy consumption (raw)'!S2450*Lists!$H$90</f>
        <v>0</v>
      </c>
      <c r="V2500">
        <f>'Energy consumption (raw)'!T2450*Lists!$H$91</f>
        <v>0</v>
      </c>
      <c r="W2500">
        <f>'Energy consumption (raw)'!U2450*Lists!$H$92</f>
        <v>0</v>
      </c>
      <c r="X2500">
        <f>'Energy consumption (raw)'!V2450*Lists!$H$93</f>
        <v>0</v>
      </c>
      <c r="Y2500">
        <f>'Energy consumption (raw)'!W2450*Lists!$H$94</f>
        <v>0</v>
      </c>
      <c r="Z2500">
        <f>'Energy consumption (raw)'!X2450*Lists!$H$96*1000000</f>
        <v>0</v>
      </c>
      <c r="AA2500">
        <f>'Energy consumption (raw)'!Y2450*Lists!$H$97</f>
        <v>0</v>
      </c>
      <c r="AB2500">
        <f>'Energy consumption (raw)'!Z2450*Lists!$H$96</f>
        <v>0</v>
      </c>
      <c r="AC2500">
        <f>'Energy consumption (raw)'!AA2450*Lists!$H$98</f>
        <v>0</v>
      </c>
      <c r="AD2500">
        <f>'Energy consumption (raw)'!AB2450*Lists!$H$99</f>
        <v>0</v>
      </c>
      <c r="AE2500">
        <f>'Energy consumption (raw)'!AC2450*Lists!$H$101</f>
        <v>0</v>
      </c>
      <c r="AF2500">
        <f>'Energy consumption (raw)'!AD2450*Lists!$H$101</f>
        <v>0</v>
      </c>
      <c r="AG2500">
        <f>'Energy consumption (raw)'!AE2450*Lists!$H$101</f>
        <v>0</v>
      </c>
      <c r="AH2500">
        <f>'Energy consumption (raw)'!AF2450*Lists!$H$100</f>
        <v>0</v>
      </c>
      <c r="AI2500" s="167">
        <f t="shared" si="166"/>
        <v>3323.5757100000001</v>
      </c>
      <c r="AJ2500" s="179">
        <f>'Energy consumption (raw)'!AG2450</f>
        <v>3323.5757100000001</v>
      </c>
      <c r="AK2500" s="179">
        <f>'Energy consumption (raw)'!AH2450</f>
        <v>0</v>
      </c>
      <c r="AL2500">
        <f>IF(ROUND(AI2500,-3)=ROUND('Energy consumption (raw)'!AG2450,-3),1,0)</f>
        <v>1</v>
      </c>
      <c r="AM2500" s="179" t="str">
        <f>'Energy consumption (raw)'!AJ2450</f>
        <v>54. Dong Thap</v>
      </c>
      <c r="AN2500">
        <f>VLOOKUP(AM2500,Lists!$F$9:$G$71,2,FALSE)</f>
        <v>1</v>
      </c>
    </row>
    <row r="2501" spans="2:40" x14ac:dyDescent="0.25">
      <c r="B2501" s="65" t="str">
        <f t="shared" si="164"/>
        <v>Industry2349</v>
      </c>
      <c r="C2501" s="179">
        <f>'Energy consumption (raw)'!B2451</f>
        <v>2349</v>
      </c>
      <c r="D2501" s="179">
        <f>'Energy consumption (raw)'!C2451</f>
        <v>0</v>
      </c>
      <c r="E2501" s="179">
        <f>'Energy consumption (raw)'!D2451</f>
        <v>0</v>
      </c>
      <c r="F2501" s="179" t="str">
        <f>'Energy consumption (raw)'!E2451</f>
        <v>Công nghiệp</v>
      </c>
      <c r="G2501" s="179" t="str">
        <f>'Energy consumption (raw)'!F2451</f>
        <v>Chế biến, bảo quản thủy sản và các sản phẩm từ thủy sản</v>
      </c>
      <c r="H2501" s="179" t="str">
        <f>'Energy consumption (raw)'!G2451</f>
        <v>Industry</v>
      </c>
      <c r="I2501" s="179" t="str">
        <f>'Energy consumption (raw)'!I2451</f>
        <v>10 Manufacture of food products</v>
      </c>
      <c r="J2501" s="179" t="str">
        <f>INDEX(Sector!$E$6:$E$46,MATCH('Energy consumption (toe)'!I2501,Sector!$B$6:$B$46,FALSE))</f>
        <v>Manufacture of food products</v>
      </c>
      <c r="K2501" s="179">
        <f>IFERROR('Energy consumption (raw)'!J2451*Lists!$H$84,)</f>
        <v>0</v>
      </c>
      <c r="L2501" s="179">
        <f>'Energy consumption (raw)'!K2451*Lists!$H$84</f>
        <v>3020.7773900000002</v>
      </c>
      <c r="M2501" s="179">
        <f>'Energy consumption (raw)'!L2451*Lists!$H$84</f>
        <v>0</v>
      </c>
      <c r="N2501" s="179">
        <f>'Energy consumption (raw)'!M2451*Lists!$H$84</f>
        <v>0</v>
      </c>
      <c r="O2501" s="178">
        <f t="shared" si="165"/>
        <v>3020.7773900000002</v>
      </c>
      <c r="P2501">
        <f>'Energy consumption (raw)'!N2451*Lists!$H$85</f>
        <v>0</v>
      </c>
      <c r="Q2501">
        <f>'Energy consumption (raw)'!O2451*Lists!$H$86</f>
        <v>0</v>
      </c>
      <c r="R2501">
        <f>'Energy consumption (raw)'!P2451*Lists!$H$87</f>
        <v>0</v>
      </c>
      <c r="S2501">
        <f>'Energy consumption (raw)'!Q2451*Lists!$H$88</f>
        <v>0</v>
      </c>
      <c r="T2501">
        <f>'Energy consumption (raw)'!R2451*Lists!$H$89</f>
        <v>0</v>
      </c>
      <c r="U2501">
        <f>'Energy consumption (raw)'!S2451*Lists!$H$90</f>
        <v>0</v>
      </c>
      <c r="V2501">
        <f>'Energy consumption (raw)'!T2451*Lists!$H$91</f>
        <v>0</v>
      </c>
      <c r="W2501">
        <f>'Energy consumption (raw)'!U2451*Lists!$H$92</f>
        <v>0</v>
      </c>
      <c r="X2501">
        <f>'Energy consumption (raw)'!V2451*Lists!$H$93</f>
        <v>0</v>
      </c>
      <c r="Y2501">
        <f>'Energy consumption (raw)'!W2451*Lists!$H$94</f>
        <v>0</v>
      </c>
      <c r="Z2501">
        <f>'Energy consumption (raw)'!X2451*Lists!$H$96*1000000</f>
        <v>0</v>
      </c>
      <c r="AA2501">
        <f>'Energy consumption (raw)'!Y2451*Lists!$H$97</f>
        <v>0</v>
      </c>
      <c r="AB2501">
        <f>'Energy consumption (raw)'!Z2451*Lists!$H$96</f>
        <v>0</v>
      </c>
      <c r="AC2501">
        <f>'Energy consumption (raw)'!AA2451*Lists!$H$98</f>
        <v>0</v>
      </c>
      <c r="AD2501">
        <f>'Energy consumption (raw)'!AB2451*Lists!$H$99</f>
        <v>0</v>
      </c>
      <c r="AE2501">
        <f>'Energy consumption (raw)'!AC2451*Lists!$H$101</f>
        <v>0</v>
      </c>
      <c r="AF2501">
        <f>'Energy consumption (raw)'!AD2451*Lists!$H$101</f>
        <v>0</v>
      </c>
      <c r="AG2501">
        <f>'Energy consumption (raw)'!AE2451*Lists!$H$101</f>
        <v>0</v>
      </c>
      <c r="AH2501">
        <f>'Energy consumption (raw)'!AF2451*Lists!$H$100</f>
        <v>0</v>
      </c>
      <c r="AI2501" s="167">
        <f t="shared" si="166"/>
        <v>3020.7773900000002</v>
      </c>
      <c r="AJ2501" s="179">
        <f>'Energy consumption (raw)'!AG2451</f>
        <v>3020.7773900000002</v>
      </c>
      <c r="AK2501" s="179">
        <f>'Energy consumption (raw)'!AH2451</f>
        <v>0</v>
      </c>
      <c r="AL2501">
        <f>IF(ROUND(AI2501,-3)=ROUND('Energy consumption (raw)'!AG2451,-3),1,0)</f>
        <v>1</v>
      </c>
      <c r="AM2501" s="179" t="str">
        <f>'Energy consumption (raw)'!AJ2451</f>
        <v>54. Dong Thap</v>
      </c>
      <c r="AN2501">
        <f>VLOOKUP(AM2501,Lists!$F$9:$G$71,2,FALSE)</f>
        <v>1</v>
      </c>
    </row>
    <row r="2502" spans="2:40" x14ac:dyDescent="0.25">
      <c r="B2502" s="65" t="str">
        <f t="shared" si="164"/>
        <v>Industry2350</v>
      </c>
      <c r="C2502" s="179">
        <f>'Energy consumption (raw)'!B2452</f>
        <v>2350</v>
      </c>
      <c r="D2502" s="179">
        <f>'Energy consumption (raw)'!C2452</f>
        <v>0</v>
      </c>
      <c r="E2502" s="179">
        <f>'Energy consumption (raw)'!D2452</f>
        <v>0</v>
      </c>
      <c r="F2502" s="179" t="str">
        <f>'Energy consumption (raw)'!E2452</f>
        <v>Công nghiệp</v>
      </c>
      <c r="G2502" s="179" t="str">
        <f>'Energy consumption (raw)'!F2452</f>
        <v>Sản xuất thức ăn gia súc, gia cầm và thuỷ sản</v>
      </c>
      <c r="H2502" s="179" t="str">
        <f>'Energy consumption (raw)'!G2452</f>
        <v>Industry</v>
      </c>
      <c r="I2502" s="179" t="str">
        <f>'Energy consumption (raw)'!I2452</f>
        <v>10 Manufacture of food products</v>
      </c>
      <c r="J2502" s="179" t="str">
        <f>INDEX(Sector!$E$6:$E$46,MATCH('Energy consumption (toe)'!I2502,Sector!$B$6:$B$46,FALSE))</f>
        <v>Manufacture of food products</v>
      </c>
      <c r="K2502" s="179">
        <f>IFERROR('Energy consumption (raw)'!J2452*Lists!$H$84,)</f>
        <v>0</v>
      </c>
      <c r="L2502" s="179">
        <f>'Energy consumption (raw)'!K2452*Lists!$H$84</f>
        <v>1283.42111</v>
      </c>
      <c r="M2502" s="179">
        <f>'Energy consumption (raw)'!L2452*Lists!$H$84</f>
        <v>0</v>
      </c>
      <c r="N2502" s="179">
        <f>'Energy consumption (raw)'!M2452*Lists!$H$84</f>
        <v>0</v>
      </c>
      <c r="O2502" s="178">
        <f t="shared" si="165"/>
        <v>1283.42111</v>
      </c>
      <c r="P2502">
        <f>'Energy consumption (raw)'!N2452*Lists!$H$85</f>
        <v>0</v>
      </c>
      <c r="Q2502">
        <f>'Energy consumption (raw)'!O2452*Lists!$H$86</f>
        <v>0</v>
      </c>
      <c r="R2502">
        <f>'Energy consumption (raw)'!P2452*Lists!$H$87</f>
        <v>0</v>
      </c>
      <c r="S2502">
        <f>'Energy consumption (raw)'!Q2452*Lists!$H$88</f>
        <v>0</v>
      </c>
      <c r="T2502">
        <f>'Energy consumption (raw)'!R2452*Lists!$H$89</f>
        <v>0</v>
      </c>
      <c r="U2502">
        <f>'Energy consumption (raw)'!S2452*Lists!$H$90</f>
        <v>0</v>
      </c>
      <c r="V2502">
        <f>'Energy consumption (raw)'!T2452*Lists!$H$91</f>
        <v>0</v>
      </c>
      <c r="W2502">
        <f>'Energy consumption (raw)'!U2452*Lists!$H$92</f>
        <v>0</v>
      </c>
      <c r="X2502">
        <f>'Energy consumption (raw)'!V2452*Lists!$H$93</f>
        <v>0</v>
      </c>
      <c r="Y2502">
        <f>'Energy consumption (raw)'!W2452*Lists!$H$94</f>
        <v>0</v>
      </c>
      <c r="Z2502">
        <f>'Energy consumption (raw)'!X2452*Lists!$H$96*1000000</f>
        <v>0</v>
      </c>
      <c r="AA2502">
        <f>'Energy consumption (raw)'!Y2452*Lists!$H$97</f>
        <v>0</v>
      </c>
      <c r="AB2502">
        <f>'Energy consumption (raw)'!Z2452*Lists!$H$96</f>
        <v>0</v>
      </c>
      <c r="AC2502">
        <f>'Energy consumption (raw)'!AA2452*Lists!$H$98</f>
        <v>0</v>
      </c>
      <c r="AD2502">
        <f>'Energy consumption (raw)'!AB2452*Lists!$H$99</f>
        <v>0</v>
      </c>
      <c r="AE2502">
        <f>'Energy consumption (raw)'!AC2452*Lists!$H$101</f>
        <v>0</v>
      </c>
      <c r="AF2502">
        <f>'Energy consumption (raw)'!AD2452*Lists!$H$101</f>
        <v>0</v>
      </c>
      <c r="AG2502">
        <f>'Energy consumption (raw)'!AE2452*Lists!$H$101</f>
        <v>0</v>
      </c>
      <c r="AH2502">
        <f>'Energy consumption (raw)'!AF2452*Lists!$H$100</f>
        <v>0</v>
      </c>
      <c r="AI2502" s="167">
        <f t="shared" si="166"/>
        <v>1283.42111</v>
      </c>
      <c r="AJ2502" s="179">
        <f>'Energy consumption (raw)'!AG2452</f>
        <v>1283.42111</v>
      </c>
      <c r="AK2502" s="179">
        <f>'Energy consumption (raw)'!AH2452</f>
        <v>0</v>
      </c>
      <c r="AL2502">
        <f>IF(ROUND(AI2502,-3)=ROUND('Energy consumption (raw)'!AG2452,-3),1,0)</f>
        <v>1</v>
      </c>
      <c r="AM2502" s="179" t="str">
        <f>'Energy consumption (raw)'!AJ2452</f>
        <v>54. Dong Thap</v>
      </c>
      <c r="AN2502">
        <f>VLOOKUP(AM2502,Lists!$F$9:$G$71,2,FALSE)</f>
        <v>1</v>
      </c>
    </row>
    <row r="2503" spans="2:40" x14ac:dyDescent="0.25">
      <c r="B2503" s="65" t="str">
        <f t="shared" si="164"/>
        <v>Industry2351</v>
      </c>
      <c r="C2503" s="179">
        <f>'Energy consumption (raw)'!B2453</f>
        <v>2351</v>
      </c>
      <c r="D2503" s="179">
        <f>'Energy consumption (raw)'!C2453</f>
        <v>0</v>
      </c>
      <c r="E2503" s="179">
        <f>'Energy consumption (raw)'!D2453</f>
        <v>0</v>
      </c>
      <c r="F2503" s="179" t="str">
        <f>'Energy consumption (raw)'!E2453</f>
        <v>Công nghiệp</v>
      </c>
      <c r="G2503" s="179" t="str">
        <f>'Energy consumption (raw)'!F2453</f>
        <v>Chế biến, bảo quản thủy sản và các sản phẩm từ thủy sản</v>
      </c>
      <c r="H2503" s="179" t="str">
        <f>'Energy consumption (raw)'!G2453</f>
        <v>Industry</v>
      </c>
      <c r="I2503" s="179" t="str">
        <f>'Energy consumption (raw)'!I2453</f>
        <v>10 Manufacture of food products</v>
      </c>
      <c r="J2503" s="179" t="str">
        <f>INDEX(Sector!$E$6:$E$46,MATCH('Energy consumption (toe)'!I2503,Sector!$B$6:$B$46,FALSE))</f>
        <v>Manufacture of food products</v>
      </c>
      <c r="K2503" s="179">
        <f>IFERROR('Energy consumption (raw)'!J2453*Lists!$H$84,)</f>
        <v>0</v>
      </c>
      <c r="L2503" s="179">
        <f>'Energy consumption (raw)'!K2453*Lists!$H$84</f>
        <v>1174.363413</v>
      </c>
      <c r="M2503" s="179">
        <f>'Energy consumption (raw)'!L2453*Lists!$H$84</f>
        <v>0</v>
      </c>
      <c r="N2503" s="179">
        <f>'Energy consumption (raw)'!M2453*Lists!$H$84</f>
        <v>0</v>
      </c>
      <c r="O2503" s="178">
        <f t="shared" si="165"/>
        <v>1174.363413</v>
      </c>
      <c r="P2503">
        <f>'Energy consumption (raw)'!N2453*Lists!$H$85</f>
        <v>6.3699999999999992</v>
      </c>
      <c r="Q2503">
        <f>'Energy consumption (raw)'!O2453*Lists!$H$86</f>
        <v>0</v>
      </c>
      <c r="R2503">
        <f>'Energy consumption (raw)'!P2453*Lists!$H$87</f>
        <v>0</v>
      </c>
      <c r="S2503">
        <f>'Energy consumption (raw)'!Q2453*Lists!$H$88</f>
        <v>0</v>
      </c>
      <c r="T2503">
        <f>'Energy consumption (raw)'!R2453*Lists!$H$89</f>
        <v>0</v>
      </c>
      <c r="U2503">
        <f>'Energy consumption (raw)'!S2453*Lists!$H$90</f>
        <v>0</v>
      </c>
      <c r="V2503">
        <f>'Energy consumption (raw)'!T2453*Lists!$H$91</f>
        <v>0</v>
      </c>
      <c r="W2503">
        <f>'Energy consumption (raw)'!U2453*Lists!$H$92</f>
        <v>0</v>
      </c>
      <c r="X2503">
        <f>'Energy consumption (raw)'!V2453*Lists!$H$93</f>
        <v>0</v>
      </c>
      <c r="Y2503">
        <f>'Energy consumption (raw)'!W2453*Lists!$H$94</f>
        <v>0</v>
      </c>
      <c r="Z2503">
        <f>'Energy consumption (raw)'!X2453*Lists!$H$96*1000000</f>
        <v>0</v>
      </c>
      <c r="AA2503">
        <f>'Energy consumption (raw)'!Y2453*Lists!$H$97</f>
        <v>0</v>
      </c>
      <c r="AB2503">
        <f>'Energy consumption (raw)'!Z2453*Lists!$H$96</f>
        <v>0</v>
      </c>
      <c r="AC2503">
        <f>'Energy consumption (raw)'!AA2453*Lists!$H$98</f>
        <v>0</v>
      </c>
      <c r="AD2503">
        <f>'Energy consumption (raw)'!AB2453*Lists!$H$99</f>
        <v>0</v>
      </c>
      <c r="AE2503">
        <f>'Energy consumption (raw)'!AC2453*Lists!$H$101</f>
        <v>0</v>
      </c>
      <c r="AF2503">
        <f>'Energy consumption (raw)'!AD2453*Lists!$H$101</f>
        <v>0</v>
      </c>
      <c r="AG2503">
        <f>'Energy consumption (raw)'!AE2453*Lists!$H$101</f>
        <v>0</v>
      </c>
      <c r="AH2503">
        <f>'Energy consumption (raw)'!AF2453*Lists!$H$100</f>
        <v>0</v>
      </c>
      <c r="AI2503" s="167">
        <f t="shared" si="166"/>
        <v>1180.7334129999999</v>
      </c>
      <c r="AJ2503" s="179">
        <f>'Energy consumption (raw)'!AG2453</f>
        <v>1180.7334129999999</v>
      </c>
      <c r="AK2503" s="179">
        <f>'Energy consumption (raw)'!AH2453</f>
        <v>0</v>
      </c>
      <c r="AL2503">
        <f>IF(ROUND(AI2503,-3)=ROUND('Energy consumption (raw)'!AG2453,-3),1,0)</f>
        <v>1</v>
      </c>
      <c r="AM2503" s="179" t="str">
        <f>'Energy consumption (raw)'!AJ2453</f>
        <v>54. Dong Thap</v>
      </c>
      <c r="AN2503">
        <f>VLOOKUP(AM2503,Lists!$F$9:$G$71,2,FALSE)</f>
        <v>1</v>
      </c>
    </row>
    <row r="2504" spans="2:40" x14ac:dyDescent="0.25">
      <c r="B2504" s="65" t="str">
        <f t="shared" si="164"/>
        <v>Industry2352</v>
      </c>
      <c r="C2504" s="179">
        <f>'Energy consumption (raw)'!B2454</f>
        <v>2352</v>
      </c>
      <c r="D2504" s="179">
        <f>'Energy consumption (raw)'!C2454</f>
        <v>0</v>
      </c>
      <c r="E2504" s="179">
        <f>'Energy consumption (raw)'!D2454</f>
        <v>0</v>
      </c>
      <c r="F2504" s="179" t="str">
        <f>'Energy consumption (raw)'!E2454</f>
        <v>Công nghiệp</v>
      </c>
      <c r="G2504" s="179" t="str">
        <f>'Energy consumption (raw)'!F2454</f>
        <v>Chế biến, bảo quản thủy sản và các sản phẩm từ thủy sản</v>
      </c>
      <c r="H2504" s="179" t="str">
        <f>'Energy consumption (raw)'!G2454</f>
        <v>Industry</v>
      </c>
      <c r="I2504" s="179" t="str">
        <f>'Energy consumption (raw)'!I2454</f>
        <v>10 Manufacture of food products</v>
      </c>
      <c r="J2504" s="179" t="str">
        <f>INDEX(Sector!$E$6:$E$46,MATCH('Energy consumption (toe)'!I2504,Sector!$B$6:$B$46,FALSE))</f>
        <v>Manufacture of food products</v>
      </c>
      <c r="K2504" s="179">
        <f>IFERROR('Energy consumption (raw)'!J2454*Lists!$H$84,)</f>
        <v>3495.6510700000003</v>
      </c>
      <c r="L2504" s="179">
        <f>'Energy consumption (raw)'!K2454*Lists!$H$84</f>
        <v>3495.6510700000003</v>
      </c>
      <c r="M2504" s="179">
        <f>'Energy consumption (raw)'!L2454*Lists!$H$84</f>
        <v>0</v>
      </c>
      <c r="N2504" s="179">
        <f>'Energy consumption (raw)'!M2454*Lists!$H$84</f>
        <v>0</v>
      </c>
      <c r="O2504" s="178">
        <f t="shared" si="165"/>
        <v>3495.6510700000003</v>
      </c>
      <c r="P2504">
        <f>'Energy consumption (raw)'!N2454*Lists!$H$85</f>
        <v>0</v>
      </c>
      <c r="Q2504">
        <f>'Energy consumption (raw)'!O2454*Lists!$H$86</f>
        <v>0</v>
      </c>
      <c r="R2504">
        <f>'Energy consumption (raw)'!P2454*Lists!$H$87</f>
        <v>0</v>
      </c>
      <c r="S2504">
        <f>'Energy consumption (raw)'!Q2454*Lists!$H$88</f>
        <v>0</v>
      </c>
      <c r="T2504">
        <f>'Energy consumption (raw)'!R2454*Lists!$H$89</f>
        <v>28.478400000000001</v>
      </c>
      <c r="U2504">
        <f>'Energy consumption (raw)'!S2454*Lists!$H$90</f>
        <v>0</v>
      </c>
      <c r="V2504">
        <f>'Energy consumption (raw)'!T2454*Lists!$H$91</f>
        <v>0</v>
      </c>
      <c r="W2504">
        <f>'Energy consumption (raw)'!U2454*Lists!$H$92</f>
        <v>0</v>
      </c>
      <c r="X2504">
        <f>'Energy consumption (raw)'!V2454*Lists!$H$93</f>
        <v>0</v>
      </c>
      <c r="Y2504">
        <f>'Energy consumption (raw)'!W2454*Lists!$H$94</f>
        <v>0</v>
      </c>
      <c r="Z2504">
        <f>'Energy consumption (raw)'!X2454*Lists!$H$96*1000000</f>
        <v>0</v>
      </c>
      <c r="AA2504">
        <f>'Energy consumption (raw)'!Y2454*Lists!$H$97</f>
        <v>0</v>
      </c>
      <c r="AB2504">
        <f>'Energy consumption (raw)'!Z2454*Lists!$H$96</f>
        <v>0</v>
      </c>
      <c r="AC2504">
        <f>'Energy consumption (raw)'!AA2454*Lists!$H$98</f>
        <v>0</v>
      </c>
      <c r="AD2504">
        <f>'Energy consumption (raw)'!AB2454*Lists!$H$99</f>
        <v>0</v>
      </c>
      <c r="AE2504">
        <f>'Energy consumption (raw)'!AC2454*Lists!$H$101</f>
        <v>0</v>
      </c>
      <c r="AF2504">
        <f>'Energy consumption (raw)'!AD2454*Lists!$H$101</f>
        <v>0</v>
      </c>
      <c r="AG2504">
        <f>'Energy consumption (raw)'!AE2454*Lists!$H$101</f>
        <v>0</v>
      </c>
      <c r="AH2504">
        <f>'Energy consumption (raw)'!AF2454*Lists!$H$100</f>
        <v>0</v>
      </c>
      <c r="AI2504" s="167">
        <f t="shared" si="166"/>
        <v>3524.1294700000003</v>
      </c>
      <c r="AJ2504" s="179">
        <f>'Energy consumption (raw)'!AG2454</f>
        <v>3524.1294700000003</v>
      </c>
      <c r="AK2504" s="179">
        <f>'Energy consumption (raw)'!AH2454</f>
        <v>3715</v>
      </c>
      <c r="AL2504">
        <f>IF(ROUND(AI2504,-3)=ROUND('Energy consumption (raw)'!AG2454,-3),1,0)</f>
        <v>1</v>
      </c>
      <c r="AM2504" s="179" t="str">
        <f>'Energy consumption (raw)'!AJ2454</f>
        <v>55. An Giang</v>
      </c>
      <c r="AN2504">
        <f>VLOOKUP(AM2504,Lists!$F$9:$G$71,2,FALSE)</f>
        <v>1</v>
      </c>
    </row>
    <row r="2505" spans="2:40" x14ac:dyDescent="0.25">
      <c r="B2505" s="65" t="str">
        <f t="shared" si="164"/>
        <v>Industry2353</v>
      </c>
      <c r="C2505" s="179">
        <f>'Energy consumption (raw)'!B2455</f>
        <v>2353</v>
      </c>
      <c r="D2505" s="179">
        <f>'Energy consumption (raw)'!C2455</f>
        <v>0</v>
      </c>
      <c r="E2505" s="179">
        <f>'Energy consumption (raw)'!D2455</f>
        <v>0</v>
      </c>
      <c r="F2505" s="179" t="str">
        <f>'Energy consumption (raw)'!E2455</f>
        <v>Công nghiệp</v>
      </c>
      <c r="G2505" s="179" t="str">
        <f>'Energy consumption (raw)'!F2455</f>
        <v>Chế biến, bảo quản thủy sản và các sản phẩm từ thủy sản</v>
      </c>
      <c r="H2505" s="179" t="str">
        <f>'Energy consumption (raw)'!G2455</f>
        <v>Industry</v>
      </c>
      <c r="I2505" s="179" t="str">
        <f>'Energy consumption (raw)'!I2455</f>
        <v>10 Manufacture of food products</v>
      </c>
      <c r="J2505" s="179" t="str">
        <f>INDEX(Sector!$E$6:$E$46,MATCH('Energy consumption (toe)'!I2505,Sector!$B$6:$B$46,FALSE))</f>
        <v>Manufacture of food products</v>
      </c>
      <c r="K2505" s="179">
        <f>IFERROR('Energy consumption (raw)'!J2455*Lists!$H$84,)</f>
        <v>1779.57276</v>
      </c>
      <c r="L2505" s="179">
        <f>'Energy consumption (raw)'!K2455*Lists!$H$84</f>
        <v>1779.57276</v>
      </c>
      <c r="M2505" s="179">
        <f>'Energy consumption (raw)'!L2455*Lists!$H$84</f>
        <v>0</v>
      </c>
      <c r="N2505" s="179">
        <f>'Energy consumption (raw)'!M2455*Lists!$H$84</f>
        <v>0</v>
      </c>
      <c r="O2505" s="178">
        <f t="shared" si="165"/>
        <v>1779.57276</v>
      </c>
      <c r="P2505">
        <f>'Energy consumption (raw)'!N2455*Lists!$H$85</f>
        <v>0</v>
      </c>
      <c r="Q2505">
        <f>'Energy consumption (raw)'!O2455*Lists!$H$86</f>
        <v>0</v>
      </c>
      <c r="R2505">
        <f>'Energy consumption (raw)'!P2455*Lists!$H$87</f>
        <v>0</v>
      </c>
      <c r="S2505">
        <f>'Energy consumption (raw)'!Q2455*Lists!$H$88</f>
        <v>0</v>
      </c>
      <c r="T2505">
        <f>'Energy consumption (raw)'!R2455*Lists!$H$89</f>
        <v>0</v>
      </c>
      <c r="U2505">
        <f>'Energy consumption (raw)'!S2455*Lists!$H$90</f>
        <v>0</v>
      </c>
      <c r="V2505">
        <f>'Energy consumption (raw)'!T2455*Lists!$H$91</f>
        <v>0</v>
      </c>
      <c r="W2505">
        <f>'Energy consumption (raw)'!U2455*Lists!$H$92</f>
        <v>0</v>
      </c>
      <c r="X2505">
        <f>'Energy consumption (raw)'!V2455*Lists!$H$93</f>
        <v>0</v>
      </c>
      <c r="Y2505">
        <f>'Energy consumption (raw)'!W2455*Lists!$H$94</f>
        <v>0</v>
      </c>
      <c r="Z2505">
        <f>'Energy consumption (raw)'!X2455*Lists!$H$96*1000000</f>
        <v>0</v>
      </c>
      <c r="AA2505">
        <f>'Energy consumption (raw)'!Y2455*Lists!$H$97</f>
        <v>0</v>
      </c>
      <c r="AB2505">
        <f>'Energy consumption (raw)'!Z2455*Lists!$H$96</f>
        <v>0</v>
      </c>
      <c r="AC2505">
        <f>'Energy consumption (raw)'!AA2455*Lists!$H$98</f>
        <v>0</v>
      </c>
      <c r="AD2505">
        <f>'Energy consumption (raw)'!AB2455*Lists!$H$99</f>
        <v>0</v>
      </c>
      <c r="AE2505">
        <f>'Energy consumption (raw)'!AC2455*Lists!$H$101</f>
        <v>0</v>
      </c>
      <c r="AF2505">
        <f>'Energy consumption (raw)'!AD2455*Lists!$H$101</f>
        <v>0</v>
      </c>
      <c r="AG2505">
        <f>'Energy consumption (raw)'!AE2455*Lists!$H$101</f>
        <v>0</v>
      </c>
      <c r="AH2505">
        <f>'Energy consumption (raw)'!AF2455*Lists!$H$100</f>
        <v>0</v>
      </c>
      <c r="AI2505" s="167">
        <f t="shared" si="166"/>
        <v>1779.57276</v>
      </c>
      <c r="AJ2505" s="179">
        <f>'Energy consumption (raw)'!AG2455</f>
        <v>1779.57276</v>
      </c>
      <c r="AK2505" s="179">
        <f>'Energy consumption (raw)'!AH2455</f>
        <v>1475</v>
      </c>
      <c r="AL2505">
        <f>IF(ROUND(AI2505,-3)=ROUND('Energy consumption (raw)'!AG2455,-3),1,0)</f>
        <v>1</v>
      </c>
      <c r="AM2505" s="179" t="str">
        <f>'Energy consumption (raw)'!AJ2455</f>
        <v>55. An Giang</v>
      </c>
      <c r="AN2505">
        <f>VLOOKUP(AM2505,Lists!$F$9:$G$71,2,FALSE)</f>
        <v>1</v>
      </c>
    </row>
    <row r="2506" spans="2:40" x14ac:dyDescent="0.25">
      <c r="B2506" s="65" t="str">
        <f t="shared" si="164"/>
        <v>Industry2354</v>
      </c>
      <c r="C2506" s="179">
        <f>'Energy consumption (raw)'!B2456</f>
        <v>2354</v>
      </c>
      <c r="D2506" s="179">
        <f>'Energy consumption (raw)'!C2456</f>
        <v>0</v>
      </c>
      <c r="E2506" s="179">
        <f>'Energy consumption (raw)'!D2456</f>
        <v>0</v>
      </c>
      <c r="F2506" s="179" t="str">
        <f>'Energy consumption (raw)'!E2456</f>
        <v>Công nghiệp</v>
      </c>
      <c r="G2506" s="179" t="str">
        <f>'Energy consumption (raw)'!F2456</f>
        <v>Chế biến, bảo quản thủy sản và các sản phẩm từ thủy sản</v>
      </c>
      <c r="H2506" s="179" t="str">
        <f>'Energy consumption (raw)'!G2456</f>
        <v>Industry</v>
      </c>
      <c r="I2506" s="179" t="str">
        <f>'Energy consumption (raw)'!I2456</f>
        <v>10 Manufacture of food products</v>
      </c>
      <c r="J2506" s="179" t="str">
        <f>INDEX(Sector!$E$6:$E$46,MATCH('Energy consumption (toe)'!I2506,Sector!$B$6:$B$46,FALSE))</f>
        <v>Manufacture of food products</v>
      </c>
      <c r="K2506" s="179">
        <f>IFERROR('Energy consumption (raw)'!J2456*Lists!$H$84,)</f>
        <v>1277.34169</v>
      </c>
      <c r="L2506" s="179">
        <f>'Energy consumption (raw)'!K2456*Lists!$H$84</f>
        <v>1277.34169</v>
      </c>
      <c r="M2506" s="179">
        <f>'Energy consumption (raw)'!L2456*Lists!$H$84</f>
        <v>0</v>
      </c>
      <c r="N2506" s="179">
        <f>'Energy consumption (raw)'!M2456*Lists!$H$84</f>
        <v>0</v>
      </c>
      <c r="O2506" s="178">
        <f t="shared" si="165"/>
        <v>1277.34169</v>
      </c>
      <c r="P2506">
        <f>'Energy consumption (raw)'!N2456*Lists!$H$85</f>
        <v>0</v>
      </c>
      <c r="Q2506">
        <f>'Energy consumption (raw)'!O2456*Lists!$H$86</f>
        <v>0</v>
      </c>
      <c r="R2506">
        <f>'Energy consumption (raw)'!P2456*Lists!$H$87</f>
        <v>0</v>
      </c>
      <c r="S2506">
        <f>'Energy consumption (raw)'!Q2456*Lists!$H$88</f>
        <v>0</v>
      </c>
      <c r="T2506">
        <f>'Energy consumption (raw)'!R2456*Lists!$H$89</f>
        <v>0</v>
      </c>
      <c r="U2506">
        <f>'Energy consumption (raw)'!S2456*Lists!$H$90</f>
        <v>0</v>
      </c>
      <c r="V2506">
        <f>'Energy consumption (raw)'!T2456*Lists!$H$91</f>
        <v>0</v>
      </c>
      <c r="W2506">
        <f>'Energy consumption (raw)'!U2456*Lists!$H$92</f>
        <v>0</v>
      </c>
      <c r="X2506">
        <f>'Energy consumption (raw)'!V2456*Lists!$H$93</f>
        <v>0</v>
      </c>
      <c r="Y2506">
        <f>'Energy consumption (raw)'!W2456*Lists!$H$94</f>
        <v>0</v>
      </c>
      <c r="Z2506">
        <f>'Energy consumption (raw)'!X2456*Lists!$H$96*1000000</f>
        <v>0</v>
      </c>
      <c r="AA2506">
        <f>'Energy consumption (raw)'!Y2456*Lists!$H$97</f>
        <v>0</v>
      </c>
      <c r="AB2506">
        <f>'Energy consumption (raw)'!Z2456*Lists!$H$96</f>
        <v>0</v>
      </c>
      <c r="AC2506">
        <f>'Energy consumption (raw)'!AA2456*Lists!$H$98</f>
        <v>0</v>
      </c>
      <c r="AD2506">
        <f>'Energy consumption (raw)'!AB2456*Lists!$H$99</f>
        <v>0</v>
      </c>
      <c r="AE2506">
        <f>'Energy consumption (raw)'!AC2456*Lists!$H$101</f>
        <v>0</v>
      </c>
      <c r="AF2506">
        <f>'Energy consumption (raw)'!AD2456*Lists!$H$101</f>
        <v>0</v>
      </c>
      <c r="AG2506">
        <f>'Energy consumption (raw)'!AE2456*Lists!$H$101</f>
        <v>0</v>
      </c>
      <c r="AH2506">
        <f>'Energy consumption (raw)'!AF2456*Lists!$H$100</f>
        <v>0</v>
      </c>
      <c r="AI2506" s="167">
        <f t="shared" si="166"/>
        <v>1277.34169</v>
      </c>
      <c r="AJ2506" s="179">
        <f>'Energy consumption (raw)'!AG2456</f>
        <v>1277.34169</v>
      </c>
      <c r="AK2506" s="179">
        <f>'Energy consumption (raw)'!AH2456</f>
        <v>0</v>
      </c>
      <c r="AL2506">
        <f>IF(ROUND(AI2506,-3)=ROUND('Energy consumption (raw)'!AG2456,-3),1,0)</f>
        <v>1</v>
      </c>
      <c r="AM2506" s="179" t="str">
        <f>'Energy consumption (raw)'!AJ2456</f>
        <v>55. An Giang</v>
      </c>
      <c r="AN2506">
        <f>VLOOKUP(AM2506,Lists!$F$9:$G$71,2,FALSE)</f>
        <v>1</v>
      </c>
    </row>
    <row r="2507" spans="2:40" x14ac:dyDescent="0.25">
      <c r="B2507" s="65" t="str">
        <f t="shared" si="164"/>
        <v>Industry2355</v>
      </c>
      <c r="C2507" s="179">
        <f>'Energy consumption (raw)'!B2457</f>
        <v>2355</v>
      </c>
      <c r="D2507" s="179">
        <f>'Energy consumption (raw)'!C2457</f>
        <v>0</v>
      </c>
      <c r="E2507" s="179">
        <f>'Energy consumption (raw)'!D2457</f>
        <v>0</v>
      </c>
      <c r="F2507" s="179" t="str">
        <f>'Energy consumption (raw)'!E2457</f>
        <v>Công nghiệp</v>
      </c>
      <c r="G2507" s="179" t="str">
        <f>'Energy consumption (raw)'!F2457</f>
        <v>Xay xát và sản xuất bột</v>
      </c>
      <c r="H2507" s="179" t="str">
        <f>'Energy consumption (raw)'!G2457</f>
        <v>Industry</v>
      </c>
      <c r="I2507" s="179" t="str">
        <f>'Energy consumption (raw)'!I2457</f>
        <v>10 Manufacture of food products</v>
      </c>
      <c r="J2507" s="179" t="str">
        <f>INDEX(Sector!$E$6:$E$46,MATCH('Energy consumption (toe)'!I2507,Sector!$B$6:$B$46,FALSE))</f>
        <v>Manufacture of food products</v>
      </c>
      <c r="K2507" s="179">
        <f>IFERROR('Energy consumption (raw)'!J2457*Lists!$H$84,)</f>
        <v>1437.3199300000001</v>
      </c>
      <c r="L2507" s="179">
        <f>'Energy consumption (raw)'!K2457*Lists!$H$84</f>
        <v>1437.3199300000001</v>
      </c>
      <c r="M2507" s="179">
        <f>'Energy consumption (raw)'!L2457*Lists!$H$84</f>
        <v>0</v>
      </c>
      <c r="N2507" s="179">
        <f>'Energy consumption (raw)'!M2457*Lists!$H$84</f>
        <v>0</v>
      </c>
      <c r="O2507" s="178">
        <f t="shared" si="165"/>
        <v>1437.3199300000001</v>
      </c>
      <c r="P2507">
        <f>'Energy consumption (raw)'!N2457*Lists!$H$85</f>
        <v>0</v>
      </c>
      <c r="Q2507">
        <f>'Energy consumption (raw)'!O2457*Lists!$H$86</f>
        <v>0</v>
      </c>
      <c r="R2507">
        <f>'Energy consumption (raw)'!P2457*Lists!$H$87</f>
        <v>0</v>
      </c>
      <c r="S2507">
        <f>'Energy consumption (raw)'!Q2457*Lists!$H$88</f>
        <v>0</v>
      </c>
      <c r="T2507">
        <f>'Energy consumption (raw)'!R2457*Lists!$H$89</f>
        <v>0</v>
      </c>
      <c r="U2507">
        <f>'Energy consumption (raw)'!S2457*Lists!$H$90</f>
        <v>0</v>
      </c>
      <c r="V2507">
        <f>'Energy consumption (raw)'!T2457*Lists!$H$91</f>
        <v>0</v>
      </c>
      <c r="W2507">
        <f>'Energy consumption (raw)'!U2457*Lists!$H$92</f>
        <v>0</v>
      </c>
      <c r="X2507">
        <f>'Energy consumption (raw)'!V2457*Lists!$H$93</f>
        <v>0</v>
      </c>
      <c r="Y2507">
        <f>'Energy consumption (raw)'!W2457*Lists!$H$94</f>
        <v>0</v>
      </c>
      <c r="Z2507">
        <f>'Energy consumption (raw)'!X2457*Lists!$H$96*1000000</f>
        <v>0</v>
      </c>
      <c r="AA2507">
        <f>'Energy consumption (raw)'!Y2457*Lists!$H$97</f>
        <v>0</v>
      </c>
      <c r="AB2507">
        <f>'Energy consumption (raw)'!Z2457*Lists!$H$96</f>
        <v>0</v>
      </c>
      <c r="AC2507">
        <f>'Energy consumption (raw)'!AA2457*Lists!$H$98</f>
        <v>0</v>
      </c>
      <c r="AD2507">
        <f>'Energy consumption (raw)'!AB2457*Lists!$H$99</f>
        <v>0</v>
      </c>
      <c r="AE2507">
        <f>'Energy consumption (raw)'!AC2457*Lists!$H$101</f>
        <v>0</v>
      </c>
      <c r="AF2507">
        <f>'Energy consumption (raw)'!AD2457*Lists!$H$101</f>
        <v>0</v>
      </c>
      <c r="AG2507">
        <f>'Energy consumption (raw)'!AE2457*Lists!$H$101</f>
        <v>0</v>
      </c>
      <c r="AH2507">
        <f>'Energy consumption (raw)'!AF2457*Lists!$H$100</f>
        <v>0</v>
      </c>
      <c r="AI2507" s="167">
        <f t="shared" si="166"/>
        <v>1437.3199300000001</v>
      </c>
      <c r="AJ2507" s="179">
        <f>'Energy consumption (raw)'!AG2457</f>
        <v>1437.3199300000001</v>
      </c>
      <c r="AK2507" s="179">
        <f>'Energy consumption (raw)'!AH2457</f>
        <v>1233</v>
      </c>
      <c r="AL2507">
        <f>IF(ROUND(AI2507,-3)=ROUND('Energy consumption (raw)'!AG2457,-3),1,0)</f>
        <v>1</v>
      </c>
      <c r="AM2507" s="179" t="str">
        <f>'Energy consumption (raw)'!AJ2457</f>
        <v>55. An Giang</v>
      </c>
      <c r="AN2507">
        <f>VLOOKUP(AM2507,Lists!$F$9:$G$71,2,FALSE)</f>
        <v>1</v>
      </c>
    </row>
    <row r="2508" spans="2:40" x14ac:dyDescent="0.25">
      <c r="B2508" s="65" t="str">
        <f t="shared" si="164"/>
        <v>Industry2356</v>
      </c>
      <c r="C2508" s="179">
        <f>'Energy consumption (raw)'!B2458</f>
        <v>2356</v>
      </c>
      <c r="D2508" s="179">
        <f>'Energy consumption (raw)'!C2458</f>
        <v>0</v>
      </c>
      <c r="E2508" s="179">
        <f>'Energy consumption (raw)'!D2458</f>
        <v>0</v>
      </c>
      <c r="F2508" s="179" t="str">
        <f>'Energy consumption (raw)'!E2458</f>
        <v>Công nghiệp</v>
      </c>
      <c r="G2508" s="179" t="str">
        <f>'Energy consumption (raw)'!F2458</f>
        <v>Hoạt động của các bệnh viện</v>
      </c>
      <c r="H2508" s="179" t="str">
        <f>'Energy consumption (raw)'!G2458</f>
        <v>Industry</v>
      </c>
      <c r="I2508" s="179" t="str">
        <f>'Energy consumption (raw)'!I2458</f>
        <v>21 Manufacture of pharmaceuticals, medicinal chemical and botanical products</v>
      </c>
      <c r="J2508" s="179" t="str">
        <f>INDEX(Sector!$E$6:$E$46,MATCH('Energy consumption (toe)'!I2508,Sector!$B$6:$B$46,FALSE))</f>
        <v>Manufacture of pharmaceuticals, medicinal chemical and botanical products</v>
      </c>
      <c r="K2508" s="179">
        <f>IFERROR('Energy consumption (raw)'!J2458*Lists!$H$84,)</f>
        <v>1218.15221</v>
      </c>
      <c r="L2508" s="179">
        <f>'Energy consumption (raw)'!K2458*Lists!$H$84</f>
        <v>1218.15221</v>
      </c>
      <c r="M2508" s="179">
        <f>'Energy consumption (raw)'!L2458*Lists!$H$84</f>
        <v>0</v>
      </c>
      <c r="N2508" s="179">
        <f>'Energy consumption (raw)'!M2458*Lists!$H$84</f>
        <v>0</v>
      </c>
      <c r="O2508" s="178">
        <f t="shared" si="165"/>
        <v>1218.15221</v>
      </c>
      <c r="P2508">
        <f>'Energy consumption (raw)'!N2458*Lists!$H$85</f>
        <v>0</v>
      </c>
      <c r="Q2508">
        <f>'Energy consumption (raw)'!O2458*Lists!$H$86</f>
        <v>0</v>
      </c>
      <c r="R2508">
        <f>'Energy consumption (raw)'!P2458*Lists!$H$87</f>
        <v>0</v>
      </c>
      <c r="S2508">
        <f>'Energy consumption (raw)'!Q2458*Lists!$H$88</f>
        <v>0</v>
      </c>
      <c r="T2508">
        <f>'Energy consumption (raw)'!R2458*Lists!$H$89</f>
        <v>0</v>
      </c>
      <c r="U2508">
        <f>'Energy consumption (raw)'!S2458*Lists!$H$90</f>
        <v>0</v>
      </c>
      <c r="V2508">
        <f>'Energy consumption (raw)'!T2458*Lists!$H$91</f>
        <v>0</v>
      </c>
      <c r="W2508">
        <f>'Energy consumption (raw)'!U2458*Lists!$H$92</f>
        <v>0</v>
      </c>
      <c r="X2508">
        <f>'Energy consumption (raw)'!V2458*Lists!$H$93</f>
        <v>0</v>
      </c>
      <c r="Y2508">
        <f>'Energy consumption (raw)'!W2458*Lists!$H$94</f>
        <v>0</v>
      </c>
      <c r="Z2508">
        <f>'Energy consumption (raw)'!X2458*Lists!$H$96*1000000</f>
        <v>0</v>
      </c>
      <c r="AA2508">
        <f>'Energy consumption (raw)'!Y2458*Lists!$H$97</f>
        <v>0</v>
      </c>
      <c r="AB2508">
        <f>'Energy consumption (raw)'!Z2458*Lists!$H$96</f>
        <v>0</v>
      </c>
      <c r="AC2508">
        <f>'Energy consumption (raw)'!AA2458*Lists!$H$98</f>
        <v>0</v>
      </c>
      <c r="AD2508">
        <f>'Energy consumption (raw)'!AB2458*Lists!$H$99</f>
        <v>0</v>
      </c>
      <c r="AE2508">
        <f>'Energy consumption (raw)'!AC2458*Lists!$H$101</f>
        <v>0</v>
      </c>
      <c r="AF2508">
        <f>'Energy consumption (raw)'!AD2458*Lists!$H$101</f>
        <v>0</v>
      </c>
      <c r="AG2508">
        <f>'Energy consumption (raw)'!AE2458*Lists!$H$101</f>
        <v>0</v>
      </c>
      <c r="AH2508">
        <f>'Energy consumption (raw)'!AF2458*Lists!$H$100</f>
        <v>0</v>
      </c>
      <c r="AI2508" s="167">
        <f t="shared" si="166"/>
        <v>1218.15221</v>
      </c>
      <c r="AJ2508" s="179">
        <f>'Energy consumption (raw)'!AG2458</f>
        <v>1218.15221</v>
      </c>
      <c r="AK2508" s="179">
        <f>'Energy consumption (raw)'!AH2458</f>
        <v>1306</v>
      </c>
      <c r="AL2508">
        <f>IF(ROUND(AI2508,-3)=ROUND('Energy consumption (raw)'!AG2458,-3),1,0)</f>
        <v>1</v>
      </c>
      <c r="AM2508" s="179" t="str">
        <f>'Energy consumption (raw)'!AJ2458</f>
        <v>55. An Giang</v>
      </c>
      <c r="AN2508">
        <f>VLOOKUP(AM2508,Lists!$F$9:$G$71,2,FALSE)</f>
        <v>1</v>
      </c>
    </row>
    <row r="2509" spans="2:40" x14ac:dyDescent="0.25">
      <c r="B2509" s="65" t="str">
        <f t="shared" si="164"/>
        <v>Industry2357</v>
      </c>
      <c r="C2509" s="179">
        <f>'Energy consumption (raw)'!B2459</f>
        <v>2357</v>
      </c>
      <c r="D2509" s="179">
        <f>'Energy consumption (raw)'!C2459</f>
        <v>0</v>
      </c>
      <c r="E2509" s="179">
        <f>'Energy consumption (raw)'!D2459</f>
        <v>0</v>
      </c>
      <c r="F2509" s="179" t="str">
        <f>'Energy consumption (raw)'!E2459</f>
        <v>Công nghiệp</v>
      </c>
      <c r="G2509" s="179" t="str">
        <f>'Energy consumption (raw)'!F2459</f>
        <v>Sản xuất vật liệu xây dựng từ đất sét</v>
      </c>
      <c r="H2509" s="179" t="str">
        <f>'Energy consumption (raw)'!G2459</f>
        <v>Industry</v>
      </c>
      <c r="I2509" s="179" t="str">
        <f>'Energy consumption (raw)'!I2459</f>
        <v>23 Manufacture of other non-metallic mineral products</v>
      </c>
      <c r="J2509" s="179" t="str">
        <f>INDEX(Sector!$E$6:$E$46,MATCH('Energy consumption (toe)'!I2509,Sector!$B$6:$B$46,FALSE))</f>
        <v>Manufacture of other non-metallic mineral products</v>
      </c>
      <c r="K2509" s="179">
        <f>IFERROR('Energy consumption (raw)'!J2459*Lists!$H$84,)</f>
        <v>653.32163000000003</v>
      </c>
      <c r="L2509" s="179">
        <f>'Energy consumption (raw)'!K2459*Lists!$H$84</f>
        <v>653.32163000000003</v>
      </c>
      <c r="M2509" s="179">
        <f>'Energy consumption (raw)'!L2459*Lists!$H$84</f>
        <v>0</v>
      </c>
      <c r="N2509" s="179">
        <f>'Energy consumption (raw)'!M2459*Lists!$H$84</f>
        <v>0</v>
      </c>
      <c r="O2509" s="178">
        <f t="shared" si="165"/>
        <v>653.32163000000003</v>
      </c>
      <c r="P2509">
        <f>'Energy consumption (raw)'!N2459*Lists!$H$85</f>
        <v>0</v>
      </c>
      <c r="Q2509">
        <f>'Energy consumption (raw)'!O2459*Lists!$H$86</f>
        <v>0</v>
      </c>
      <c r="R2509">
        <f>'Energy consumption (raw)'!P2459*Lists!$H$87</f>
        <v>0</v>
      </c>
      <c r="S2509">
        <f>'Energy consumption (raw)'!Q2459*Lists!$H$88</f>
        <v>0</v>
      </c>
      <c r="T2509">
        <f>'Energy consumption (raw)'!R2459*Lists!$H$89</f>
        <v>53.04</v>
      </c>
      <c r="U2509">
        <f>'Energy consumption (raw)'!S2459*Lists!$H$90</f>
        <v>0</v>
      </c>
      <c r="V2509">
        <f>'Energy consumption (raw)'!T2459*Lists!$H$91</f>
        <v>0</v>
      </c>
      <c r="W2509">
        <f>'Energy consumption (raw)'!U2459*Lists!$H$92</f>
        <v>0</v>
      </c>
      <c r="X2509">
        <f>'Energy consumption (raw)'!V2459*Lists!$H$93</f>
        <v>0</v>
      </c>
      <c r="Y2509">
        <f>'Energy consumption (raw)'!W2459*Lists!$H$94</f>
        <v>0</v>
      </c>
      <c r="Z2509">
        <f>'Energy consumption (raw)'!X2459*Lists!$H$96*1000000</f>
        <v>0</v>
      </c>
      <c r="AA2509">
        <f>'Energy consumption (raw)'!Y2459*Lists!$H$97</f>
        <v>1635.0000000000002</v>
      </c>
      <c r="AB2509">
        <f>'Energy consumption (raw)'!Z2459*Lists!$H$96</f>
        <v>0</v>
      </c>
      <c r="AC2509">
        <f>'Energy consumption (raw)'!AA2459*Lists!$H$98</f>
        <v>0</v>
      </c>
      <c r="AD2509">
        <f>'Energy consumption (raw)'!AB2459*Lists!$H$99</f>
        <v>1137.6500000000015</v>
      </c>
      <c r="AE2509">
        <f>'Energy consumption (raw)'!AC2459*Lists!$H$101</f>
        <v>0</v>
      </c>
      <c r="AF2509">
        <f>'Energy consumption (raw)'!AD2459*Lists!$H$101</f>
        <v>0</v>
      </c>
      <c r="AG2509">
        <f>'Energy consumption (raw)'!AE2459*Lists!$H$101</f>
        <v>0</v>
      </c>
      <c r="AH2509">
        <f>'Energy consumption (raw)'!AF2459*Lists!$H$100</f>
        <v>0</v>
      </c>
      <c r="AI2509" s="167">
        <f t="shared" si="166"/>
        <v>3479.0116300000018</v>
      </c>
      <c r="AJ2509" s="179">
        <f>'Energy consumption (raw)'!AG2459</f>
        <v>3479.0116300000004</v>
      </c>
      <c r="AK2509" s="179">
        <f>'Energy consumption (raw)'!AH2459</f>
        <v>2255</v>
      </c>
      <c r="AL2509">
        <f>IF(ROUND(AI2509,-3)=ROUND('Energy consumption (raw)'!AG2459,-3),1,0)</f>
        <v>1</v>
      </c>
      <c r="AM2509" s="179" t="str">
        <f>'Energy consumption (raw)'!AJ2459</f>
        <v>55. An Giang</v>
      </c>
      <c r="AN2509">
        <f>VLOOKUP(AM2509,Lists!$F$9:$G$71,2,FALSE)</f>
        <v>1</v>
      </c>
    </row>
    <row r="2510" spans="2:40" x14ac:dyDescent="0.25">
      <c r="B2510" s="65" t="str">
        <f t="shared" si="164"/>
        <v>Industry2358</v>
      </c>
      <c r="C2510" s="179">
        <f>'Energy consumption (raw)'!B2460</f>
        <v>2358</v>
      </c>
      <c r="D2510" s="179">
        <f>'Energy consumption (raw)'!C2460</f>
        <v>0</v>
      </c>
      <c r="E2510" s="179">
        <f>'Energy consumption (raw)'!D2460</f>
        <v>0</v>
      </c>
      <c r="F2510" s="179" t="str">
        <f>'Energy consumption (raw)'!E2460</f>
        <v>Công nghiệp</v>
      </c>
      <c r="G2510" s="179" t="str">
        <f>'Energy consumption (raw)'!F2460</f>
        <v>Sản xuất và kinh doanh xi măng</v>
      </c>
      <c r="H2510" s="179" t="str">
        <f>'Energy consumption (raw)'!G2460</f>
        <v>Industry</v>
      </c>
      <c r="I2510" s="179" t="str">
        <f>'Energy consumption (raw)'!I2460</f>
        <v>23 Manufacture of other non-metallic mineral products</v>
      </c>
      <c r="J2510" s="179" t="str">
        <f>INDEX(Sector!$E$6:$E$46,MATCH('Energy consumption (toe)'!I2510,Sector!$B$6:$B$46,FALSE))</f>
        <v>Manufacture of other non-metallic mineral products</v>
      </c>
      <c r="K2510" s="179">
        <f>IFERROR('Energy consumption (raw)'!J2460*Lists!$H$84,)</f>
        <v>2151.2506000000003</v>
      </c>
      <c r="L2510" s="179">
        <f>'Energy consumption (raw)'!K2460*Lists!$H$84</f>
        <v>2151.2506000000003</v>
      </c>
      <c r="M2510" s="179">
        <f>'Energy consumption (raw)'!L2460*Lists!$H$84</f>
        <v>0</v>
      </c>
      <c r="N2510" s="179">
        <f>'Energy consumption (raw)'!M2460*Lists!$H$84</f>
        <v>0</v>
      </c>
      <c r="O2510" s="178">
        <f t="shared" si="165"/>
        <v>2151.2506000000003</v>
      </c>
      <c r="P2510">
        <f>'Energy consumption (raw)'!N2460*Lists!$H$85</f>
        <v>0</v>
      </c>
      <c r="Q2510">
        <f>'Energy consumption (raw)'!O2460*Lists!$H$86</f>
        <v>0</v>
      </c>
      <c r="R2510">
        <f>'Energy consumption (raw)'!P2460*Lists!$H$87</f>
        <v>0</v>
      </c>
      <c r="S2510">
        <f>'Energy consumption (raw)'!Q2460*Lists!$H$88</f>
        <v>0</v>
      </c>
      <c r="T2510">
        <f>'Energy consumption (raw)'!R2460*Lists!$H$89</f>
        <v>94.86</v>
      </c>
      <c r="U2510">
        <f>'Energy consumption (raw)'!S2460*Lists!$H$90</f>
        <v>0</v>
      </c>
      <c r="V2510">
        <f>'Energy consumption (raw)'!T2460*Lists!$H$91</f>
        <v>0</v>
      </c>
      <c r="W2510">
        <f>'Energy consumption (raw)'!U2460*Lists!$H$92</f>
        <v>0</v>
      </c>
      <c r="X2510">
        <f>'Energy consumption (raw)'!V2460*Lists!$H$93</f>
        <v>0</v>
      </c>
      <c r="Y2510">
        <f>'Energy consumption (raw)'!W2460*Lists!$H$94</f>
        <v>0</v>
      </c>
      <c r="Z2510">
        <f>'Energy consumption (raw)'!X2460*Lists!$H$96*1000000</f>
        <v>0</v>
      </c>
      <c r="AA2510">
        <f>'Energy consumption (raw)'!Y2460*Lists!$H$97</f>
        <v>0</v>
      </c>
      <c r="AB2510">
        <f>'Energy consumption (raw)'!Z2460*Lists!$H$96</f>
        <v>0</v>
      </c>
      <c r="AC2510">
        <f>'Energy consumption (raw)'!AA2460*Lists!$H$98</f>
        <v>0</v>
      </c>
      <c r="AD2510">
        <f>'Energy consumption (raw)'!AB2460*Lists!$H$99</f>
        <v>0</v>
      </c>
      <c r="AE2510">
        <f>'Energy consumption (raw)'!AC2460*Lists!$H$101</f>
        <v>0</v>
      </c>
      <c r="AF2510">
        <f>'Energy consumption (raw)'!AD2460*Lists!$H$101</f>
        <v>0</v>
      </c>
      <c r="AG2510">
        <f>'Energy consumption (raw)'!AE2460*Lists!$H$101</f>
        <v>0</v>
      </c>
      <c r="AH2510">
        <f>'Energy consumption (raw)'!AF2460*Lists!$H$100</f>
        <v>0</v>
      </c>
      <c r="AI2510" s="167">
        <f t="shared" si="166"/>
        <v>2246.1106000000004</v>
      </c>
      <c r="AJ2510" s="179">
        <f>'Energy consumption (raw)'!AG2460</f>
        <v>2246.1106000000004</v>
      </c>
      <c r="AK2510" s="179">
        <f>'Energy consumption (raw)'!AH2460</f>
        <v>2239</v>
      </c>
      <c r="AL2510">
        <f>IF(ROUND(AI2510,-3)=ROUND('Energy consumption (raw)'!AG2460,-3),1,0)</f>
        <v>1</v>
      </c>
      <c r="AM2510" s="179" t="str">
        <f>'Energy consumption (raw)'!AJ2460</f>
        <v>55. An Giang</v>
      </c>
      <c r="AN2510">
        <f>VLOOKUP(AM2510,Lists!$F$9:$G$71,2,FALSE)</f>
        <v>1</v>
      </c>
    </row>
    <row r="2511" spans="2:40" x14ac:dyDescent="0.25">
      <c r="B2511" s="65" t="str">
        <f t="shared" si="164"/>
        <v>Industry2359</v>
      </c>
      <c r="C2511" s="179">
        <f>'Energy consumption (raw)'!B2461</f>
        <v>2359</v>
      </c>
      <c r="D2511" s="179">
        <f>'Energy consumption (raw)'!C2461</f>
        <v>0</v>
      </c>
      <c r="E2511" s="179">
        <f>'Energy consumption (raw)'!D2461</f>
        <v>0</v>
      </c>
      <c r="F2511" s="179" t="str">
        <f>'Energy consumption (raw)'!E2461</f>
        <v>Công nghiệp</v>
      </c>
      <c r="G2511" s="179" t="str">
        <f>'Energy consumption (raw)'!F2461</f>
        <v>Chế biến, bảo quản thủy sản và các sản phẩm từ thủy sản</v>
      </c>
      <c r="H2511" s="179" t="str">
        <f>'Energy consumption (raw)'!G2461</f>
        <v>Industry</v>
      </c>
      <c r="I2511" s="179" t="str">
        <f>'Energy consumption (raw)'!I2461</f>
        <v>10 Manufacture of food products</v>
      </c>
      <c r="J2511" s="179" t="str">
        <f>INDEX(Sector!$E$6:$E$46,MATCH('Energy consumption (toe)'!I2511,Sector!$B$6:$B$46,FALSE))</f>
        <v>Manufacture of food products</v>
      </c>
      <c r="K2511" s="179">
        <f>IFERROR('Energy consumption (raw)'!J2461*Lists!$H$84,)</f>
        <v>3415.32249</v>
      </c>
      <c r="L2511" s="179">
        <f>'Energy consumption (raw)'!K2461*Lists!$H$84</f>
        <v>2309.5315399999999</v>
      </c>
      <c r="M2511" s="179">
        <f>'Energy consumption (raw)'!L2461*Lists!$H$84</f>
        <v>0</v>
      </c>
      <c r="N2511" s="179">
        <f>'Energy consumption (raw)'!M2461*Lists!$H$84</f>
        <v>0</v>
      </c>
      <c r="O2511" s="178">
        <f t="shared" si="165"/>
        <v>2309.5315399999999</v>
      </c>
      <c r="P2511">
        <f>'Energy consumption (raw)'!N2461*Lists!$H$85</f>
        <v>0</v>
      </c>
      <c r="Q2511">
        <f>'Energy consumption (raw)'!O2461*Lists!$H$86</f>
        <v>0</v>
      </c>
      <c r="R2511">
        <f>'Energy consumption (raw)'!P2461*Lists!$H$87</f>
        <v>0</v>
      </c>
      <c r="S2511">
        <f>'Energy consumption (raw)'!Q2461*Lists!$H$88</f>
        <v>0</v>
      </c>
      <c r="T2511">
        <f>'Energy consumption (raw)'!R2461*Lists!$H$89</f>
        <v>4.08</v>
      </c>
      <c r="U2511">
        <f>'Energy consumption (raw)'!S2461*Lists!$H$90</f>
        <v>0</v>
      </c>
      <c r="V2511">
        <f>'Energy consumption (raw)'!T2461*Lists!$H$91</f>
        <v>0</v>
      </c>
      <c r="W2511">
        <f>'Energy consumption (raw)'!U2461*Lists!$H$92</f>
        <v>0</v>
      </c>
      <c r="X2511">
        <f>'Energy consumption (raw)'!V2461*Lists!$H$93</f>
        <v>0</v>
      </c>
      <c r="Y2511">
        <f>'Energy consumption (raw)'!W2461*Lists!$H$94</f>
        <v>0</v>
      </c>
      <c r="Z2511">
        <f>'Energy consumption (raw)'!X2461*Lists!$H$96*1000000</f>
        <v>0</v>
      </c>
      <c r="AA2511">
        <f>'Energy consumption (raw)'!Y2461*Lists!$H$97</f>
        <v>0</v>
      </c>
      <c r="AB2511">
        <f>'Energy consumption (raw)'!Z2461*Lists!$H$96</f>
        <v>0</v>
      </c>
      <c r="AC2511">
        <f>'Energy consumption (raw)'!AA2461*Lists!$H$98</f>
        <v>0</v>
      </c>
      <c r="AD2511">
        <f>'Energy consumption (raw)'!AB2461*Lists!$H$99</f>
        <v>0</v>
      </c>
      <c r="AE2511">
        <f>'Energy consumption (raw)'!AC2461*Lists!$H$101</f>
        <v>0</v>
      </c>
      <c r="AF2511">
        <f>'Energy consumption (raw)'!AD2461*Lists!$H$101</f>
        <v>0</v>
      </c>
      <c r="AG2511">
        <f>'Energy consumption (raw)'!AE2461*Lists!$H$101</f>
        <v>0</v>
      </c>
      <c r="AH2511">
        <f>'Energy consumption (raw)'!AF2461*Lists!$H$100</f>
        <v>0</v>
      </c>
      <c r="AI2511" s="167">
        <f t="shared" si="166"/>
        <v>2313.6115399999999</v>
      </c>
      <c r="AJ2511" s="179">
        <f>'Energy consumption (raw)'!AG2461</f>
        <v>2313.6115399999999</v>
      </c>
      <c r="AK2511" s="179">
        <f>'Energy consumption (raw)'!AH2461</f>
        <v>2668</v>
      </c>
      <c r="AL2511">
        <f>IF(ROUND(AI2511,-3)=ROUND('Energy consumption (raw)'!AG2461,-3),1,0)</f>
        <v>1</v>
      </c>
      <c r="AM2511" s="179" t="str">
        <f>'Energy consumption (raw)'!AJ2461</f>
        <v>55. An Giang</v>
      </c>
      <c r="AN2511">
        <f>VLOOKUP(AM2511,Lists!$F$9:$G$71,2,FALSE)</f>
        <v>1</v>
      </c>
    </row>
    <row r="2512" spans="2:40" x14ac:dyDescent="0.25">
      <c r="B2512" s="65" t="str">
        <f t="shared" si="164"/>
        <v>Industry2360</v>
      </c>
      <c r="C2512" s="179">
        <f>'Energy consumption (raw)'!B2462</f>
        <v>2360</v>
      </c>
      <c r="D2512" s="179">
        <f>'Energy consumption (raw)'!C2462</f>
        <v>0</v>
      </c>
      <c r="E2512" s="179">
        <f>'Energy consumption (raw)'!D2462</f>
        <v>0</v>
      </c>
      <c r="F2512" s="179" t="str">
        <f>'Energy consumption (raw)'!E2462</f>
        <v>Công nghiệp</v>
      </c>
      <c r="G2512" s="179" t="str">
        <f>'Energy consumption (raw)'!F2462</f>
        <v>Chế biến, bảo quản thủy sản và các sản phẩm từ thủy sản</v>
      </c>
      <c r="H2512" s="179" t="str">
        <f>'Energy consumption (raw)'!G2462</f>
        <v>Industry</v>
      </c>
      <c r="I2512" s="179" t="str">
        <f>'Energy consumption (raw)'!I2462</f>
        <v>10 Manufacture of food products</v>
      </c>
      <c r="J2512" s="179" t="str">
        <f>INDEX(Sector!$E$6:$E$46,MATCH('Energy consumption (toe)'!I2512,Sector!$B$6:$B$46,FALSE))</f>
        <v>Manufacture of food products</v>
      </c>
      <c r="K2512" s="179">
        <f>IFERROR('Energy consumption (raw)'!J2462*Lists!$H$84,)</f>
        <v>1387.8667800000001</v>
      </c>
      <c r="L2512" s="179">
        <f>'Energy consumption (raw)'!K2462*Lists!$H$84</f>
        <v>1416.1191100000001</v>
      </c>
      <c r="M2512" s="179">
        <f>'Energy consumption (raw)'!L2462*Lists!$H$84</f>
        <v>0</v>
      </c>
      <c r="N2512" s="179">
        <f>'Energy consumption (raw)'!M2462*Lists!$H$84</f>
        <v>0</v>
      </c>
      <c r="O2512" s="178">
        <f t="shared" si="165"/>
        <v>1416.1191100000001</v>
      </c>
      <c r="P2512">
        <f>'Energy consumption (raw)'!N2462*Lists!$H$85</f>
        <v>0</v>
      </c>
      <c r="Q2512">
        <f>'Energy consumption (raw)'!O2462*Lists!$H$86</f>
        <v>0</v>
      </c>
      <c r="R2512">
        <f>'Energy consumption (raw)'!P2462*Lists!$H$87</f>
        <v>0</v>
      </c>
      <c r="S2512">
        <f>'Energy consumption (raw)'!Q2462*Lists!$H$88</f>
        <v>0</v>
      </c>
      <c r="T2512">
        <f>'Energy consumption (raw)'!R2462*Lists!$H$89</f>
        <v>6.63</v>
      </c>
      <c r="U2512">
        <f>'Energy consumption (raw)'!S2462*Lists!$H$90</f>
        <v>0</v>
      </c>
      <c r="V2512">
        <f>'Energy consumption (raw)'!T2462*Lists!$H$91</f>
        <v>0</v>
      </c>
      <c r="W2512">
        <f>'Energy consumption (raw)'!U2462*Lists!$H$92</f>
        <v>0</v>
      </c>
      <c r="X2512">
        <f>'Energy consumption (raw)'!V2462*Lists!$H$93</f>
        <v>0</v>
      </c>
      <c r="Y2512">
        <f>'Energy consumption (raw)'!W2462*Lists!$H$94</f>
        <v>0</v>
      </c>
      <c r="Z2512">
        <f>'Energy consumption (raw)'!X2462*Lists!$H$96*1000000</f>
        <v>0</v>
      </c>
      <c r="AA2512">
        <f>'Energy consumption (raw)'!Y2462*Lists!$H$97</f>
        <v>0</v>
      </c>
      <c r="AB2512">
        <f>'Energy consumption (raw)'!Z2462*Lists!$H$96</f>
        <v>0</v>
      </c>
      <c r="AC2512">
        <f>'Energy consumption (raw)'!AA2462*Lists!$H$98</f>
        <v>0</v>
      </c>
      <c r="AD2512">
        <f>'Energy consumption (raw)'!AB2462*Lists!$H$99</f>
        <v>0</v>
      </c>
      <c r="AE2512">
        <f>'Energy consumption (raw)'!AC2462*Lists!$H$101</f>
        <v>0</v>
      </c>
      <c r="AF2512">
        <f>'Energy consumption (raw)'!AD2462*Lists!$H$101</f>
        <v>0</v>
      </c>
      <c r="AG2512">
        <f>'Energy consumption (raw)'!AE2462*Lists!$H$101</f>
        <v>0</v>
      </c>
      <c r="AH2512">
        <f>'Energy consumption (raw)'!AF2462*Lists!$H$100</f>
        <v>0</v>
      </c>
      <c r="AI2512" s="167">
        <f t="shared" si="166"/>
        <v>1422.7491100000002</v>
      </c>
      <c r="AJ2512" s="179">
        <f>'Energy consumption (raw)'!AG2462</f>
        <v>1422.7491100000002</v>
      </c>
      <c r="AK2512" s="179">
        <f>'Energy consumption (raw)'!AH2462</f>
        <v>1828</v>
      </c>
      <c r="AL2512">
        <f>IF(ROUND(AI2512,-3)=ROUND('Energy consumption (raw)'!AG2462,-3),1,0)</f>
        <v>1</v>
      </c>
      <c r="AM2512" s="179" t="str">
        <f>'Energy consumption (raw)'!AJ2462</f>
        <v>55. An Giang</v>
      </c>
      <c r="AN2512">
        <f>VLOOKUP(AM2512,Lists!$F$9:$G$71,2,FALSE)</f>
        <v>1</v>
      </c>
    </row>
    <row r="2513" spans="2:40" x14ac:dyDescent="0.25">
      <c r="B2513" s="65" t="str">
        <f t="shared" si="164"/>
        <v>Industry2361</v>
      </c>
      <c r="C2513" s="179">
        <f>'Energy consumption (raw)'!B2463</f>
        <v>2361</v>
      </c>
      <c r="D2513" s="179">
        <f>'Energy consumption (raw)'!C2463</f>
        <v>0</v>
      </c>
      <c r="E2513" s="179">
        <f>'Energy consumption (raw)'!D2463</f>
        <v>0</v>
      </c>
      <c r="F2513" s="179" t="str">
        <f>'Energy consumption (raw)'!E2463</f>
        <v>Công nghiệp</v>
      </c>
      <c r="G2513" s="179" t="str">
        <f>'Energy consumption (raw)'!F2463</f>
        <v>Chế biến, bảo quản thủy sản và các sản phẩm từ thủy sản</v>
      </c>
      <c r="H2513" s="179" t="str">
        <f>'Energy consumption (raw)'!G2463</f>
        <v>Industry</v>
      </c>
      <c r="I2513" s="179" t="str">
        <f>'Energy consumption (raw)'!I2463</f>
        <v>10 Manufacture of food products</v>
      </c>
      <c r="J2513" s="179" t="str">
        <f>INDEX(Sector!$E$6:$E$46,MATCH('Energy consumption (toe)'!I2513,Sector!$B$6:$B$46,FALSE))</f>
        <v>Manufacture of food products</v>
      </c>
      <c r="K2513" s="179">
        <f>IFERROR('Energy consumption (raw)'!J2463*Lists!$H$84,)</f>
        <v>1501.0612600000002</v>
      </c>
      <c r="L2513" s="179">
        <f>'Energy consumption (raw)'!K2463*Lists!$H$84</f>
        <v>1501.0612600000002</v>
      </c>
      <c r="M2513" s="179">
        <f>'Energy consumption (raw)'!L2463*Lists!$H$84</f>
        <v>0</v>
      </c>
      <c r="N2513" s="179">
        <f>'Energy consumption (raw)'!M2463*Lists!$H$84</f>
        <v>0</v>
      </c>
      <c r="O2513" s="178">
        <f t="shared" si="165"/>
        <v>1501.0612600000002</v>
      </c>
      <c r="P2513">
        <f>'Energy consumption (raw)'!N2463*Lists!$H$85</f>
        <v>0</v>
      </c>
      <c r="Q2513">
        <f>'Energy consumption (raw)'!O2463*Lists!$H$86</f>
        <v>0</v>
      </c>
      <c r="R2513">
        <f>'Energy consumption (raw)'!P2463*Lists!$H$87</f>
        <v>0</v>
      </c>
      <c r="S2513">
        <f>'Energy consumption (raw)'!Q2463*Lists!$H$88</f>
        <v>0</v>
      </c>
      <c r="T2513">
        <f>'Energy consumption (raw)'!R2463*Lists!$H$89</f>
        <v>14.228999999999999</v>
      </c>
      <c r="U2513">
        <f>'Energy consumption (raw)'!S2463*Lists!$H$90</f>
        <v>0</v>
      </c>
      <c r="V2513">
        <f>'Energy consumption (raw)'!T2463*Lists!$H$91</f>
        <v>0</v>
      </c>
      <c r="W2513">
        <f>'Energy consumption (raw)'!U2463*Lists!$H$92</f>
        <v>0</v>
      </c>
      <c r="X2513">
        <f>'Energy consumption (raw)'!V2463*Lists!$H$93</f>
        <v>0</v>
      </c>
      <c r="Y2513">
        <f>'Energy consumption (raw)'!W2463*Lists!$H$94</f>
        <v>0</v>
      </c>
      <c r="Z2513">
        <f>'Energy consumption (raw)'!X2463*Lists!$H$96*1000000</f>
        <v>0</v>
      </c>
      <c r="AA2513">
        <f>'Energy consumption (raw)'!Y2463*Lists!$H$97</f>
        <v>0</v>
      </c>
      <c r="AB2513">
        <f>'Energy consumption (raw)'!Z2463*Lists!$H$96</f>
        <v>0</v>
      </c>
      <c r="AC2513">
        <f>'Energy consumption (raw)'!AA2463*Lists!$H$98</f>
        <v>0</v>
      </c>
      <c r="AD2513">
        <f>'Energy consumption (raw)'!AB2463*Lists!$H$99</f>
        <v>0</v>
      </c>
      <c r="AE2513">
        <f>'Energy consumption (raw)'!AC2463*Lists!$H$101</f>
        <v>0</v>
      </c>
      <c r="AF2513">
        <f>'Energy consumption (raw)'!AD2463*Lists!$H$101</f>
        <v>0</v>
      </c>
      <c r="AG2513">
        <f>'Energy consumption (raw)'!AE2463*Lists!$H$101</f>
        <v>0</v>
      </c>
      <c r="AH2513">
        <f>'Energy consumption (raw)'!AF2463*Lists!$H$100</f>
        <v>0</v>
      </c>
      <c r="AI2513" s="167">
        <f t="shared" si="166"/>
        <v>1515.2902600000002</v>
      </c>
      <c r="AJ2513" s="179">
        <f>'Energy consumption (raw)'!AG2463</f>
        <v>1515.2902600000002</v>
      </c>
      <c r="AK2513" s="179">
        <f>'Energy consumption (raw)'!AH2463</f>
        <v>1647</v>
      </c>
      <c r="AL2513">
        <f>IF(ROUND(AI2513,-3)=ROUND('Energy consumption (raw)'!AG2463,-3),1,0)</f>
        <v>1</v>
      </c>
      <c r="AM2513" s="179" t="str">
        <f>'Energy consumption (raw)'!AJ2463</f>
        <v>55. An Giang</v>
      </c>
      <c r="AN2513">
        <f>VLOOKUP(AM2513,Lists!$F$9:$G$71,2,FALSE)</f>
        <v>1</v>
      </c>
    </row>
    <row r="2514" spans="2:40" x14ac:dyDescent="0.25">
      <c r="B2514" s="65" t="str">
        <f t="shared" si="164"/>
        <v>Industry2362</v>
      </c>
      <c r="C2514" s="179">
        <f>'Energy consumption (raw)'!B2464</f>
        <v>2362</v>
      </c>
      <c r="D2514" s="179">
        <f>'Energy consumption (raw)'!C2464</f>
        <v>0</v>
      </c>
      <c r="E2514" s="179">
        <f>'Energy consumption (raw)'!D2464</f>
        <v>0</v>
      </c>
      <c r="F2514" s="179" t="str">
        <f>'Energy consumption (raw)'!E2464</f>
        <v>Công nghiệp</v>
      </c>
      <c r="G2514" s="179" t="str">
        <f>'Energy consumption (raw)'!F2464</f>
        <v>Sản xuất vật liệu xây dựng từ đất sét</v>
      </c>
      <c r="H2514" s="179" t="str">
        <f>'Energy consumption (raw)'!G2464</f>
        <v>Industry</v>
      </c>
      <c r="I2514" s="179" t="str">
        <f>'Energy consumption (raw)'!I2464</f>
        <v>23 Manufacture of other non-metallic mineral products</v>
      </c>
      <c r="J2514" s="179" t="str">
        <f>INDEX(Sector!$E$6:$E$46,MATCH('Energy consumption (toe)'!I2514,Sector!$B$6:$B$46,FALSE))</f>
        <v>Manufacture of other non-metallic mineral products</v>
      </c>
      <c r="K2514" s="179">
        <f>IFERROR('Energy consumption (raw)'!J2464*Lists!$H$84,)</f>
        <v>315.70906390000005</v>
      </c>
      <c r="L2514" s="179">
        <f>'Energy consumption (raw)'!K2464*Lists!$H$84</f>
        <v>315.70906390000005</v>
      </c>
      <c r="M2514" s="179">
        <f>'Energy consumption (raw)'!L2464*Lists!$H$84</f>
        <v>0</v>
      </c>
      <c r="N2514" s="179">
        <f>'Energy consumption (raw)'!M2464*Lists!$H$84</f>
        <v>0</v>
      </c>
      <c r="O2514" s="178">
        <f t="shared" si="165"/>
        <v>315.70906390000005</v>
      </c>
      <c r="P2514">
        <f>'Energy consumption (raw)'!N2464*Lists!$H$85</f>
        <v>2046.8</v>
      </c>
      <c r="Q2514">
        <f>'Energy consumption (raw)'!O2464*Lists!$H$86</f>
        <v>0</v>
      </c>
      <c r="R2514">
        <f>'Energy consumption (raw)'!P2464*Lists!$H$87</f>
        <v>0</v>
      </c>
      <c r="S2514">
        <f>'Energy consumption (raw)'!Q2464*Lists!$H$88</f>
        <v>0</v>
      </c>
      <c r="T2514">
        <f>'Energy consumption (raw)'!R2464*Lists!$H$89</f>
        <v>224.75088</v>
      </c>
      <c r="U2514">
        <f>'Energy consumption (raw)'!S2464*Lists!$H$90</f>
        <v>0</v>
      </c>
      <c r="V2514">
        <f>'Energy consumption (raw)'!T2464*Lists!$H$91</f>
        <v>0</v>
      </c>
      <c r="W2514">
        <f>'Energy consumption (raw)'!U2464*Lists!$H$92</f>
        <v>0</v>
      </c>
      <c r="X2514">
        <f>'Energy consumption (raw)'!V2464*Lists!$H$93</f>
        <v>0</v>
      </c>
      <c r="Y2514">
        <f>'Energy consumption (raw)'!W2464*Lists!$H$94</f>
        <v>0</v>
      </c>
      <c r="Z2514">
        <f>'Energy consumption (raw)'!X2464*Lists!$H$96*1000000</f>
        <v>0</v>
      </c>
      <c r="AA2514">
        <f>'Energy consumption (raw)'!Y2464*Lists!$H$97</f>
        <v>0</v>
      </c>
      <c r="AB2514">
        <f>'Energy consumption (raw)'!Z2464*Lists!$H$96</f>
        <v>0</v>
      </c>
      <c r="AC2514">
        <f>'Energy consumption (raw)'!AA2464*Lists!$H$98</f>
        <v>0</v>
      </c>
      <c r="AD2514">
        <f>'Energy consumption (raw)'!AB2464*Lists!$H$99</f>
        <v>798.94996100000094</v>
      </c>
      <c r="AE2514">
        <f>'Energy consumption (raw)'!AC2464*Lists!$H$101</f>
        <v>0</v>
      </c>
      <c r="AF2514">
        <f>'Energy consumption (raw)'!AD2464*Lists!$H$101</f>
        <v>0</v>
      </c>
      <c r="AG2514">
        <f>'Energy consumption (raw)'!AE2464*Lists!$H$101</f>
        <v>0</v>
      </c>
      <c r="AH2514">
        <f>'Energy consumption (raw)'!AF2464*Lists!$H$100</f>
        <v>0</v>
      </c>
      <c r="AI2514" s="167">
        <f t="shared" si="166"/>
        <v>3386.2099049000008</v>
      </c>
      <c r="AJ2514" s="179">
        <f>'Energy consumption (raw)'!AG2464</f>
        <v>3386.2099048999999</v>
      </c>
      <c r="AK2514" s="179">
        <f>'Energy consumption (raw)'!AH2464</f>
        <v>2593</v>
      </c>
      <c r="AL2514">
        <f>IF(ROUND(AI2514,-3)=ROUND('Energy consumption (raw)'!AG2464,-3),1,0)</f>
        <v>1</v>
      </c>
      <c r="AM2514" s="179" t="str">
        <f>'Energy consumption (raw)'!AJ2464</f>
        <v>55. An Giang</v>
      </c>
      <c r="AN2514">
        <f>VLOOKUP(AM2514,Lists!$F$9:$G$71,2,FALSE)</f>
        <v>1</v>
      </c>
    </row>
    <row r="2515" spans="2:40" x14ac:dyDescent="0.25">
      <c r="B2515" s="65" t="str">
        <f t="shared" si="164"/>
        <v>Industry2363</v>
      </c>
      <c r="C2515" s="179">
        <f>'Energy consumption (raw)'!B2465</f>
        <v>2363</v>
      </c>
      <c r="D2515" s="179">
        <f>'Energy consumption (raw)'!C2465</f>
        <v>0</v>
      </c>
      <c r="E2515" s="179">
        <f>'Energy consumption (raw)'!D2465</f>
        <v>0</v>
      </c>
      <c r="F2515" s="179" t="str">
        <f>'Energy consumption (raw)'!E2465</f>
        <v>Công nghiệp</v>
      </c>
      <c r="G2515" s="179" t="str">
        <f>'Energy consumption (raw)'!F2465</f>
        <v>Sản xuất sắt, thép gang</v>
      </c>
      <c r="H2515" s="179" t="str">
        <f>'Energy consumption (raw)'!G2465</f>
        <v>Industry</v>
      </c>
      <c r="I2515" s="179" t="str">
        <f>'Energy consumption (raw)'!I2465</f>
        <v>24 Manufacture of basic metals</v>
      </c>
      <c r="J2515" s="179" t="str">
        <f>INDEX(Sector!$E$6:$E$46,MATCH('Energy consumption (toe)'!I2515,Sector!$B$6:$B$46,FALSE))</f>
        <v>Manufacture of basic metals</v>
      </c>
      <c r="K2515" s="179">
        <f>IFERROR('Energy consumption (raw)'!J2465*Lists!$H$84,)</f>
        <v>2291.2932800000003</v>
      </c>
      <c r="L2515" s="179">
        <f>'Energy consumption (raw)'!K2465*Lists!$H$84</f>
        <v>2433.2647100000004</v>
      </c>
      <c r="M2515" s="179">
        <f>'Energy consumption (raw)'!L2465*Lists!$H$84</f>
        <v>0</v>
      </c>
      <c r="N2515" s="179">
        <f>'Energy consumption (raw)'!M2465*Lists!$H$84</f>
        <v>0</v>
      </c>
      <c r="O2515" s="178">
        <f t="shared" si="165"/>
        <v>2433.2647100000004</v>
      </c>
      <c r="P2515">
        <f>'Energy consumption (raw)'!N2465*Lists!$H$85</f>
        <v>0</v>
      </c>
      <c r="Q2515">
        <f>'Energy consumption (raw)'!O2465*Lists!$H$86</f>
        <v>0</v>
      </c>
      <c r="R2515">
        <f>'Energy consumption (raw)'!P2465*Lists!$H$87</f>
        <v>0</v>
      </c>
      <c r="S2515">
        <f>'Energy consumption (raw)'!Q2465*Lists!$H$88</f>
        <v>0</v>
      </c>
      <c r="T2515">
        <f>'Energy consumption (raw)'!R2465*Lists!$H$89</f>
        <v>0</v>
      </c>
      <c r="U2515">
        <f>'Energy consumption (raw)'!S2465*Lists!$H$90</f>
        <v>0</v>
      </c>
      <c r="V2515">
        <f>'Energy consumption (raw)'!T2465*Lists!$H$91</f>
        <v>0</v>
      </c>
      <c r="W2515">
        <f>'Energy consumption (raw)'!U2465*Lists!$H$92</f>
        <v>0</v>
      </c>
      <c r="X2515">
        <f>'Energy consumption (raw)'!V2465*Lists!$H$93</f>
        <v>0</v>
      </c>
      <c r="Y2515">
        <f>'Energy consumption (raw)'!W2465*Lists!$H$94</f>
        <v>0</v>
      </c>
      <c r="Z2515">
        <f>'Energy consumption (raw)'!X2465*Lists!$H$96*1000000</f>
        <v>0</v>
      </c>
      <c r="AA2515">
        <f>'Energy consumption (raw)'!Y2465*Lists!$H$97</f>
        <v>0</v>
      </c>
      <c r="AB2515">
        <f>'Energy consumption (raw)'!Z2465*Lists!$H$96</f>
        <v>0</v>
      </c>
      <c r="AC2515">
        <f>'Energy consumption (raw)'!AA2465*Lists!$H$98</f>
        <v>0</v>
      </c>
      <c r="AD2515">
        <f>'Energy consumption (raw)'!AB2465*Lists!$H$99</f>
        <v>0</v>
      </c>
      <c r="AE2515">
        <f>'Energy consumption (raw)'!AC2465*Lists!$H$101</f>
        <v>0</v>
      </c>
      <c r="AF2515">
        <f>'Energy consumption (raw)'!AD2465*Lists!$H$101</f>
        <v>0</v>
      </c>
      <c r="AG2515">
        <f>'Energy consumption (raw)'!AE2465*Lists!$H$101</f>
        <v>0</v>
      </c>
      <c r="AH2515">
        <f>'Energy consumption (raw)'!AF2465*Lists!$H$100</f>
        <v>0</v>
      </c>
      <c r="AI2515" s="167">
        <f t="shared" si="166"/>
        <v>2433.2647100000004</v>
      </c>
      <c r="AJ2515" s="179">
        <f>'Energy consumption (raw)'!AG2465</f>
        <v>2433.2647100000004</v>
      </c>
      <c r="AK2515" s="179">
        <f>'Energy consumption (raw)'!AH2465</f>
        <v>3023</v>
      </c>
      <c r="AL2515">
        <f>IF(ROUND(AI2515,-3)=ROUND('Energy consumption (raw)'!AG2465,-3),1,0)</f>
        <v>1</v>
      </c>
      <c r="AM2515" s="179" t="str">
        <f>'Energy consumption (raw)'!AJ2465</f>
        <v>55. An Giang</v>
      </c>
      <c r="AN2515">
        <f>VLOOKUP(AM2515,Lists!$F$9:$G$71,2,FALSE)</f>
        <v>1</v>
      </c>
    </row>
    <row r="2516" spans="2:40" x14ac:dyDescent="0.25">
      <c r="B2516" s="65" t="str">
        <f t="shared" si="164"/>
        <v>Industry2364</v>
      </c>
      <c r="C2516" s="179">
        <f>'Energy consumption (raw)'!B2466</f>
        <v>2364</v>
      </c>
      <c r="D2516" s="179">
        <f>'Energy consumption (raw)'!C2466</f>
        <v>0</v>
      </c>
      <c r="E2516" s="179">
        <f>'Energy consumption (raw)'!D2466</f>
        <v>0</v>
      </c>
      <c r="F2516" s="179" t="str">
        <f>'Energy consumption (raw)'!E2466</f>
        <v>Công nghiệp</v>
      </c>
      <c r="G2516" s="179" t="str">
        <f>'Energy consumption (raw)'!F2466</f>
        <v>Chế biến, bảo quản thủy sản và các sản phẩm từ thủy sản</v>
      </c>
      <c r="H2516" s="179" t="str">
        <f>'Energy consumption (raw)'!G2466</f>
        <v>Industry</v>
      </c>
      <c r="I2516" s="179" t="str">
        <f>'Energy consumption (raw)'!I2466</f>
        <v>10 Manufacture of food products</v>
      </c>
      <c r="J2516" s="179" t="str">
        <f>INDEX(Sector!$E$6:$E$46,MATCH('Energy consumption (toe)'!I2516,Sector!$B$6:$B$46,FALSE))</f>
        <v>Manufacture of food products</v>
      </c>
      <c r="K2516" s="179">
        <f>IFERROR('Energy consumption (raw)'!J2466*Lists!$H$84,)</f>
        <v>1914.5389700000001</v>
      </c>
      <c r="L2516" s="179">
        <f>'Energy consumption (raw)'!K2466*Lists!$H$84</f>
        <v>1914.5389700000001</v>
      </c>
      <c r="M2516" s="179">
        <f>'Energy consumption (raw)'!L2466*Lists!$H$84</f>
        <v>0</v>
      </c>
      <c r="N2516" s="179">
        <f>'Energy consumption (raw)'!M2466*Lists!$H$84</f>
        <v>0</v>
      </c>
      <c r="O2516" s="178">
        <f t="shared" si="165"/>
        <v>1914.5389700000001</v>
      </c>
      <c r="P2516">
        <f>'Energy consumption (raw)'!N2466*Lists!$H$85</f>
        <v>0</v>
      </c>
      <c r="Q2516">
        <f>'Energy consumption (raw)'!O2466*Lists!$H$86</f>
        <v>0</v>
      </c>
      <c r="R2516">
        <f>'Energy consumption (raw)'!P2466*Lists!$H$87</f>
        <v>0</v>
      </c>
      <c r="S2516">
        <f>'Energy consumption (raw)'!Q2466*Lists!$H$88</f>
        <v>0</v>
      </c>
      <c r="T2516">
        <f>'Energy consumption (raw)'!R2466*Lists!$H$89</f>
        <v>6.7850400000000004</v>
      </c>
      <c r="U2516">
        <f>'Energy consumption (raw)'!S2466*Lists!$H$90</f>
        <v>0</v>
      </c>
      <c r="V2516">
        <f>'Energy consumption (raw)'!T2466*Lists!$H$91</f>
        <v>0</v>
      </c>
      <c r="W2516">
        <f>'Energy consumption (raw)'!U2466*Lists!$H$92</f>
        <v>0</v>
      </c>
      <c r="X2516">
        <f>'Energy consumption (raw)'!V2466*Lists!$H$93</f>
        <v>0</v>
      </c>
      <c r="Y2516">
        <f>'Energy consumption (raw)'!W2466*Lists!$H$94</f>
        <v>0</v>
      </c>
      <c r="Z2516">
        <f>'Energy consumption (raw)'!X2466*Lists!$H$96*1000000</f>
        <v>0</v>
      </c>
      <c r="AA2516">
        <f>'Energy consumption (raw)'!Y2466*Lists!$H$97</f>
        <v>0</v>
      </c>
      <c r="AB2516">
        <f>'Energy consumption (raw)'!Z2466*Lists!$H$96</f>
        <v>0</v>
      </c>
      <c r="AC2516">
        <f>'Energy consumption (raw)'!AA2466*Lists!$H$98</f>
        <v>0</v>
      </c>
      <c r="AD2516">
        <f>'Energy consumption (raw)'!AB2466*Lists!$H$99</f>
        <v>0</v>
      </c>
      <c r="AE2516">
        <f>'Energy consumption (raw)'!AC2466*Lists!$H$101</f>
        <v>0</v>
      </c>
      <c r="AF2516">
        <f>'Energy consumption (raw)'!AD2466*Lists!$H$101</f>
        <v>0</v>
      </c>
      <c r="AG2516">
        <f>'Energy consumption (raw)'!AE2466*Lists!$H$101</f>
        <v>0</v>
      </c>
      <c r="AH2516">
        <f>'Energy consumption (raw)'!AF2466*Lists!$H$100</f>
        <v>0</v>
      </c>
      <c r="AI2516" s="167">
        <f t="shared" si="166"/>
        <v>1921.32401</v>
      </c>
      <c r="AJ2516" s="179">
        <f>'Energy consumption (raw)'!AG2466</f>
        <v>1921.32401</v>
      </c>
      <c r="AK2516" s="179">
        <f>'Energy consumption (raw)'!AH2466</f>
        <v>2241</v>
      </c>
      <c r="AL2516">
        <f>IF(ROUND(AI2516,-3)=ROUND('Energy consumption (raw)'!AG2466,-3),1,0)</f>
        <v>1</v>
      </c>
      <c r="AM2516" s="179" t="str">
        <f>'Energy consumption (raw)'!AJ2466</f>
        <v>55. An Giang</v>
      </c>
      <c r="AN2516">
        <f>VLOOKUP(AM2516,Lists!$F$9:$G$71,2,FALSE)</f>
        <v>1</v>
      </c>
    </row>
    <row r="2517" spans="2:40" x14ac:dyDescent="0.25">
      <c r="B2517" s="65" t="str">
        <f t="shared" si="164"/>
        <v>Industry2365</v>
      </c>
      <c r="C2517" s="179">
        <f>'Energy consumption (raw)'!B2467</f>
        <v>2365</v>
      </c>
      <c r="D2517" s="179">
        <f>'Energy consumption (raw)'!C2467</f>
        <v>0</v>
      </c>
      <c r="E2517" s="179">
        <f>'Energy consumption (raw)'!D2467</f>
        <v>0</v>
      </c>
      <c r="F2517" s="179" t="str">
        <f>'Energy consumption (raw)'!E2467</f>
        <v>Công nghiệp</v>
      </c>
      <c r="G2517" s="179" t="str">
        <f>'Energy consumption (raw)'!F2467</f>
        <v>Sản xuất giày, dép</v>
      </c>
      <c r="H2517" s="179" t="str">
        <f>'Energy consumption (raw)'!G2467</f>
        <v>Industry</v>
      </c>
      <c r="I2517" s="179" t="str">
        <f>'Energy consumption (raw)'!I2467</f>
        <v>14 Manufacture of wearing apparel</v>
      </c>
      <c r="J2517" s="179" t="str">
        <f>INDEX(Sector!$E$6:$E$46,MATCH('Energy consumption (toe)'!I2517,Sector!$B$6:$B$46,FALSE))</f>
        <v>Manufacture of wearing apparel</v>
      </c>
      <c r="K2517" s="179">
        <f>IFERROR('Energy consumption (raw)'!J2467*Lists!$H$84,)</f>
        <v>2790.0526</v>
      </c>
      <c r="L2517" s="179">
        <f>'Energy consumption (raw)'!K2467*Lists!$H$84</f>
        <v>2790.0526</v>
      </c>
      <c r="M2517" s="179">
        <f>'Energy consumption (raw)'!L2467*Lists!$H$84</f>
        <v>0</v>
      </c>
      <c r="N2517" s="179">
        <f>'Energy consumption (raw)'!M2467*Lists!$H$84</f>
        <v>0</v>
      </c>
      <c r="O2517" s="178">
        <f t="shared" si="165"/>
        <v>2790.0526</v>
      </c>
      <c r="P2517">
        <f>'Energy consumption (raw)'!N2467*Lists!$H$85</f>
        <v>0</v>
      </c>
      <c r="Q2517">
        <f>'Energy consumption (raw)'!O2467*Lists!$H$86</f>
        <v>0</v>
      </c>
      <c r="R2517">
        <f>'Energy consumption (raw)'!P2467*Lists!$H$87</f>
        <v>0</v>
      </c>
      <c r="S2517">
        <f>'Energy consumption (raw)'!Q2467*Lists!$H$88</f>
        <v>0</v>
      </c>
      <c r="T2517">
        <f>'Energy consumption (raw)'!R2467*Lists!$H$89</f>
        <v>19.551359999999999</v>
      </c>
      <c r="U2517">
        <f>'Energy consumption (raw)'!S2467*Lists!$H$90</f>
        <v>0</v>
      </c>
      <c r="V2517">
        <f>'Energy consumption (raw)'!T2467*Lists!$H$91</f>
        <v>0</v>
      </c>
      <c r="W2517">
        <f>'Energy consumption (raw)'!U2467*Lists!$H$92</f>
        <v>0</v>
      </c>
      <c r="X2517">
        <f>'Energy consumption (raw)'!V2467*Lists!$H$93</f>
        <v>14.9604</v>
      </c>
      <c r="Y2517">
        <f>'Energy consumption (raw)'!W2467*Lists!$H$94</f>
        <v>0</v>
      </c>
      <c r="Z2517">
        <f>'Energy consumption (raw)'!X2467*Lists!$H$96*1000000</f>
        <v>0.87029999999999996</v>
      </c>
      <c r="AA2517">
        <f>'Energy consumption (raw)'!Y2467*Lists!$H$97</f>
        <v>0.87200000000000011</v>
      </c>
      <c r="AB2517">
        <f>'Energy consumption (raw)'!Z2467*Lists!$H$96</f>
        <v>0</v>
      </c>
      <c r="AC2517">
        <f>'Energy consumption (raw)'!AA2467*Lists!$H$98</f>
        <v>0</v>
      </c>
      <c r="AD2517">
        <f>'Energy consumption (raw)'!AB2467*Lists!$H$99</f>
        <v>0</v>
      </c>
      <c r="AE2517">
        <f>'Energy consumption (raw)'!AC2467*Lists!$H$101</f>
        <v>0</v>
      </c>
      <c r="AF2517">
        <f>'Energy consumption (raw)'!AD2467*Lists!$H$101</f>
        <v>0</v>
      </c>
      <c r="AG2517">
        <f>'Energy consumption (raw)'!AE2467*Lists!$H$101</f>
        <v>0</v>
      </c>
      <c r="AH2517">
        <f>'Energy consumption (raw)'!AF2467*Lists!$H$100</f>
        <v>0</v>
      </c>
      <c r="AI2517" s="167">
        <f t="shared" si="166"/>
        <v>2826.3066599999997</v>
      </c>
      <c r="AJ2517" s="179">
        <f>'Energy consumption (raw)'!AG2467</f>
        <v>2826.3066599999997</v>
      </c>
      <c r="AK2517" s="179">
        <f>'Energy consumption (raw)'!AH2467</f>
        <v>2024</v>
      </c>
      <c r="AL2517">
        <f>IF(ROUND(AI2517,-3)=ROUND('Energy consumption (raw)'!AG2467,-3),1,0)</f>
        <v>1</v>
      </c>
      <c r="AM2517" s="179" t="str">
        <f>'Energy consumption (raw)'!AJ2467</f>
        <v>55. An Giang</v>
      </c>
      <c r="AN2517">
        <f>VLOOKUP(AM2517,Lists!$F$9:$G$71,2,FALSE)</f>
        <v>1</v>
      </c>
    </row>
    <row r="2518" spans="2:40" x14ac:dyDescent="0.25">
      <c r="B2518" s="65" t="str">
        <f t="shared" si="164"/>
        <v>Industry2366</v>
      </c>
      <c r="C2518" s="179">
        <f>'Energy consumption (raw)'!B2468</f>
        <v>2366</v>
      </c>
      <c r="D2518" s="179">
        <f>'Energy consumption (raw)'!C2468</f>
        <v>0</v>
      </c>
      <c r="E2518" s="179">
        <f>'Energy consumption (raw)'!D2468</f>
        <v>0</v>
      </c>
      <c r="F2518" s="179" t="str">
        <f>'Energy consumption (raw)'!E2468</f>
        <v>Công nghiệp</v>
      </c>
      <c r="G2518" s="179" t="str">
        <f>'Energy consumption (raw)'!F2468</f>
        <v>Chế biến, bảo quản thủy sản và các sản phẩm từ thủy sản</v>
      </c>
      <c r="H2518" s="179" t="str">
        <f>'Energy consumption (raw)'!G2468</f>
        <v>Industry</v>
      </c>
      <c r="I2518" s="179" t="str">
        <f>'Energy consumption (raw)'!I2468</f>
        <v>10 Manufacture of food products</v>
      </c>
      <c r="J2518" s="179" t="str">
        <f>INDEX(Sector!$E$6:$E$46,MATCH('Energy consumption (toe)'!I2518,Sector!$B$6:$B$46,FALSE))</f>
        <v>Manufacture of food products</v>
      </c>
      <c r="K2518" s="179">
        <f>IFERROR('Energy consumption (raw)'!J2468*Lists!$H$84,)</f>
        <v>1258.74854</v>
      </c>
      <c r="L2518" s="179">
        <f>'Energy consumption (raw)'!K2468*Lists!$H$84</f>
        <v>1258.74854</v>
      </c>
      <c r="M2518" s="179">
        <f>'Energy consumption (raw)'!L2468*Lists!$H$84</f>
        <v>0</v>
      </c>
      <c r="N2518" s="179">
        <f>'Energy consumption (raw)'!M2468*Lists!$H$84</f>
        <v>0</v>
      </c>
      <c r="O2518" s="178">
        <f t="shared" si="165"/>
        <v>1258.74854</v>
      </c>
      <c r="P2518">
        <f>'Energy consumption (raw)'!N2468*Lists!$H$85</f>
        <v>0</v>
      </c>
      <c r="Q2518">
        <f>'Energy consumption (raw)'!O2468*Lists!$H$86</f>
        <v>0</v>
      </c>
      <c r="R2518">
        <f>'Energy consumption (raw)'!P2468*Lists!$H$87</f>
        <v>0</v>
      </c>
      <c r="S2518">
        <f>'Energy consumption (raw)'!Q2468*Lists!$H$88</f>
        <v>0</v>
      </c>
      <c r="T2518">
        <f>'Energy consumption (raw)'!R2468*Lists!$H$89</f>
        <v>4.8756000000000004</v>
      </c>
      <c r="U2518">
        <f>'Energy consumption (raw)'!S2468*Lists!$H$90</f>
        <v>0</v>
      </c>
      <c r="V2518">
        <f>'Energy consumption (raw)'!T2468*Lists!$H$91</f>
        <v>0</v>
      </c>
      <c r="W2518">
        <f>'Energy consumption (raw)'!U2468*Lists!$H$92</f>
        <v>0</v>
      </c>
      <c r="X2518">
        <f>'Energy consumption (raw)'!V2468*Lists!$H$93</f>
        <v>0</v>
      </c>
      <c r="Y2518">
        <f>'Energy consumption (raw)'!W2468*Lists!$H$94</f>
        <v>0</v>
      </c>
      <c r="Z2518">
        <f>'Energy consumption (raw)'!X2468*Lists!$H$96*1000000</f>
        <v>0</v>
      </c>
      <c r="AA2518">
        <f>'Energy consumption (raw)'!Y2468*Lists!$H$97</f>
        <v>0</v>
      </c>
      <c r="AB2518">
        <f>'Energy consumption (raw)'!Z2468*Lists!$H$96</f>
        <v>0</v>
      </c>
      <c r="AC2518">
        <f>'Energy consumption (raw)'!AA2468*Lists!$H$98</f>
        <v>0</v>
      </c>
      <c r="AD2518">
        <f>'Energy consumption (raw)'!AB2468*Lists!$H$99</f>
        <v>0</v>
      </c>
      <c r="AE2518">
        <f>'Energy consumption (raw)'!AC2468*Lists!$H$101</f>
        <v>0</v>
      </c>
      <c r="AF2518">
        <f>'Energy consumption (raw)'!AD2468*Lists!$H$101</f>
        <v>0</v>
      </c>
      <c r="AG2518">
        <f>'Energy consumption (raw)'!AE2468*Lists!$H$101</f>
        <v>0</v>
      </c>
      <c r="AH2518">
        <f>'Energy consumption (raw)'!AF2468*Lists!$H$100</f>
        <v>0</v>
      </c>
      <c r="AI2518" s="167">
        <f t="shared" si="166"/>
        <v>1263.6241400000001</v>
      </c>
      <c r="AJ2518" s="179">
        <f>'Energy consumption (raw)'!AG2468</f>
        <v>1263.6241400000001</v>
      </c>
      <c r="AK2518" s="179">
        <f>'Energy consumption (raw)'!AH2468</f>
        <v>1442</v>
      </c>
      <c r="AL2518">
        <f>IF(ROUND(AI2518,-3)=ROUND('Energy consumption (raw)'!AG2468,-3),1,0)</f>
        <v>1</v>
      </c>
      <c r="AM2518" s="179" t="str">
        <f>'Energy consumption (raw)'!AJ2468</f>
        <v>55. An Giang</v>
      </c>
      <c r="AN2518">
        <f>VLOOKUP(AM2518,Lists!$F$9:$G$71,2,FALSE)</f>
        <v>1</v>
      </c>
    </row>
    <row r="2519" spans="2:40" x14ac:dyDescent="0.25">
      <c r="B2519" s="65" t="str">
        <f t="shared" si="164"/>
        <v>Industry2367</v>
      </c>
      <c r="C2519" s="179">
        <f>'Energy consumption (raw)'!B2469</f>
        <v>2367</v>
      </c>
      <c r="D2519" s="179">
        <f>'Energy consumption (raw)'!C2469</f>
        <v>0</v>
      </c>
      <c r="E2519" s="179">
        <f>'Energy consumption (raw)'!D2469</f>
        <v>0</v>
      </c>
      <c r="F2519" s="179" t="str">
        <f>'Energy consumption (raw)'!E2469</f>
        <v>Công nghiệp</v>
      </c>
      <c r="G2519" s="179" t="str">
        <f>'Energy consumption (raw)'!F2469</f>
        <v>Sản xuất sắt, thép gang</v>
      </c>
      <c r="H2519" s="179" t="str">
        <f>'Energy consumption (raw)'!G2469</f>
        <v>Industry</v>
      </c>
      <c r="I2519" s="179" t="str">
        <f>'Energy consumption (raw)'!I2469</f>
        <v>24 Manufacture of basic metals</v>
      </c>
      <c r="J2519" s="179" t="str">
        <f>INDEX(Sector!$E$6:$E$46,MATCH('Energy consumption (toe)'!I2519,Sector!$B$6:$B$46,FALSE))</f>
        <v>Manufacture of basic metals</v>
      </c>
      <c r="K2519" s="179">
        <f>IFERROR('Energy consumption (raw)'!J2469*Lists!$H$84,)</f>
        <v>0</v>
      </c>
      <c r="L2519" s="179">
        <f>'Energy consumption (raw)'!K2469*Lists!$H$84</f>
        <v>3486.7788200000005</v>
      </c>
      <c r="M2519" s="179">
        <f>'Energy consumption (raw)'!L2469*Lists!$H$84</f>
        <v>0</v>
      </c>
      <c r="N2519" s="179">
        <f>'Energy consumption (raw)'!M2469*Lists!$H$84</f>
        <v>0</v>
      </c>
      <c r="O2519" s="178">
        <f t="shared" si="165"/>
        <v>3486.7788200000005</v>
      </c>
      <c r="P2519">
        <f>'Energy consumption (raw)'!N2469*Lists!$H$85</f>
        <v>0</v>
      </c>
      <c r="Q2519">
        <f>'Energy consumption (raw)'!O2469*Lists!$H$86</f>
        <v>0</v>
      </c>
      <c r="R2519">
        <f>'Energy consumption (raw)'!P2469*Lists!$H$87</f>
        <v>0</v>
      </c>
      <c r="S2519">
        <f>'Energy consumption (raw)'!Q2469*Lists!$H$88</f>
        <v>0</v>
      </c>
      <c r="T2519">
        <f>'Energy consumption (raw)'!R2469*Lists!$H$89</f>
        <v>159.07104000000001</v>
      </c>
      <c r="U2519">
        <f>'Energy consumption (raw)'!S2469*Lists!$H$90</f>
        <v>0</v>
      </c>
      <c r="V2519">
        <f>'Energy consumption (raw)'!T2469*Lists!$H$91</f>
        <v>0</v>
      </c>
      <c r="W2519">
        <f>'Energy consumption (raw)'!U2469*Lists!$H$92</f>
        <v>0</v>
      </c>
      <c r="X2519">
        <f>'Energy consumption (raw)'!V2469*Lists!$H$93</f>
        <v>0</v>
      </c>
      <c r="Y2519">
        <f>'Energy consumption (raw)'!W2469*Lists!$H$94</f>
        <v>0</v>
      </c>
      <c r="Z2519">
        <f>'Energy consumption (raw)'!X2469*Lists!$H$96*1000000</f>
        <v>0</v>
      </c>
      <c r="AA2519">
        <f>'Energy consumption (raw)'!Y2469*Lists!$H$97</f>
        <v>0</v>
      </c>
      <c r="AB2519">
        <f>'Energy consumption (raw)'!Z2469*Lists!$H$96</f>
        <v>0</v>
      </c>
      <c r="AC2519">
        <f>'Energy consumption (raw)'!AA2469*Lists!$H$98</f>
        <v>0</v>
      </c>
      <c r="AD2519">
        <f>'Energy consumption (raw)'!AB2469*Lists!$H$99</f>
        <v>0</v>
      </c>
      <c r="AE2519">
        <f>'Energy consumption (raw)'!AC2469*Lists!$H$101</f>
        <v>0</v>
      </c>
      <c r="AF2519">
        <f>'Energy consumption (raw)'!AD2469*Lists!$H$101</f>
        <v>0</v>
      </c>
      <c r="AG2519">
        <f>'Energy consumption (raw)'!AE2469*Lists!$H$101</f>
        <v>0</v>
      </c>
      <c r="AH2519">
        <f>'Energy consumption (raw)'!AF2469*Lists!$H$100</f>
        <v>0</v>
      </c>
      <c r="AI2519" s="167">
        <f t="shared" si="166"/>
        <v>3645.8498600000003</v>
      </c>
      <c r="AJ2519" s="179">
        <f>'Energy consumption (raw)'!AG2469</f>
        <v>3645.8498600000003</v>
      </c>
      <c r="AK2519" s="179">
        <f>'Energy consumption (raw)'!AH2469</f>
        <v>3440</v>
      </c>
      <c r="AL2519">
        <f>IF(ROUND(AI2519,-3)=ROUND('Energy consumption (raw)'!AG2469,-3),1,0)</f>
        <v>1</v>
      </c>
      <c r="AM2519" s="179" t="str">
        <f>'Energy consumption (raw)'!AJ2469</f>
        <v>55. An Giang</v>
      </c>
      <c r="AN2519">
        <f>VLOOKUP(AM2519,Lists!$F$9:$G$71,2,FALSE)</f>
        <v>1</v>
      </c>
    </row>
    <row r="2520" spans="2:40" x14ac:dyDescent="0.25">
      <c r="B2520" s="65" t="str">
        <f t="shared" si="164"/>
        <v>Industry2368</v>
      </c>
      <c r="C2520" s="179">
        <f>'Energy consumption (raw)'!B2470</f>
        <v>2368</v>
      </c>
      <c r="D2520" s="179">
        <f>'Energy consumption (raw)'!C2470</f>
        <v>0</v>
      </c>
      <c r="E2520" s="179">
        <f>'Energy consumption (raw)'!D2470</f>
        <v>0</v>
      </c>
      <c r="F2520" s="179" t="str">
        <f>'Energy consumption (raw)'!E2470</f>
        <v>Công nghiệp</v>
      </c>
      <c r="G2520" s="179" t="str">
        <f>'Energy consumption (raw)'!F2470</f>
        <v>Đóng tàu</v>
      </c>
      <c r="H2520" s="179" t="str">
        <f>'Energy consumption (raw)'!G2470</f>
        <v>Industry</v>
      </c>
      <c r="I2520" s="179" t="str">
        <f>'Energy consumption (raw)'!I2470</f>
        <v>30 Manufacture of other transport equipment</v>
      </c>
      <c r="J2520" s="179" t="str">
        <f>INDEX(Sector!$E$6:$E$46,MATCH('Energy consumption (toe)'!I2520,Sector!$B$6:$B$46,FALSE))</f>
        <v>Manufacture of other transport equipment</v>
      </c>
      <c r="K2520" s="179">
        <f>IFERROR('Energy consumption (raw)'!J2470*Lists!$H$84,)</f>
        <v>1081.36526</v>
      </c>
      <c r="L2520" s="179">
        <f>'Energy consumption (raw)'!K2470*Lists!$H$84</f>
        <v>1181.3964070000002</v>
      </c>
      <c r="M2520" s="179">
        <f>'Energy consumption (raw)'!L2470*Lists!$H$84</f>
        <v>0</v>
      </c>
      <c r="N2520" s="179">
        <f>'Energy consumption (raw)'!M2470*Lists!$H$84</f>
        <v>0</v>
      </c>
      <c r="O2520" s="178">
        <f t="shared" si="165"/>
        <v>1181.3964070000002</v>
      </c>
      <c r="P2520">
        <f>'Energy consumption (raw)'!N2470*Lists!$H$85</f>
        <v>0</v>
      </c>
      <c r="Q2520">
        <f>'Energy consumption (raw)'!O2470*Lists!$H$86</f>
        <v>0</v>
      </c>
      <c r="R2520">
        <f>'Energy consumption (raw)'!P2470*Lists!$H$87</f>
        <v>0</v>
      </c>
      <c r="S2520">
        <f>'Energy consumption (raw)'!Q2470*Lists!$H$88</f>
        <v>0</v>
      </c>
      <c r="T2520">
        <f>'Energy consumption (raw)'!R2470*Lists!$H$89</f>
        <v>8.5027200000000001</v>
      </c>
      <c r="U2520">
        <f>'Energy consumption (raw)'!S2470*Lists!$H$90</f>
        <v>0</v>
      </c>
      <c r="V2520">
        <f>'Energy consumption (raw)'!T2470*Lists!$H$91</f>
        <v>0</v>
      </c>
      <c r="W2520">
        <f>'Energy consumption (raw)'!U2470*Lists!$H$92</f>
        <v>0</v>
      </c>
      <c r="X2520">
        <f>'Energy consumption (raw)'!V2470*Lists!$H$93</f>
        <v>0</v>
      </c>
      <c r="Y2520">
        <f>'Energy consumption (raw)'!W2470*Lists!$H$94</f>
        <v>0</v>
      </c>
      <c r="Z2520">
        <f>'Energy consumption (raw)'!X2470*Lists!$H$96*1000000</f>
        <v>0</v>
      </c>
      <c r="AA2520">
        <f>'Energy consumption (raw)'!Y2470*Lists!$H$97</f>
        <v>0</v>
      </c>
      <c r="AB2520">
        <f>'Energy consumption (raw)'!Z2470*Lists!$H$96</f>
        <v>0</v>
      </c>
      <c r="AC2520">
        <f>'Energy consumption (raw)'!AA2470*Lists!$H$98</f>
        <v>0</v>
      </c>
      <c r="AD2520">
        <f>'Energy consumption (raw)'!AB2470*Lists!$H$99</f>
        <v>0</v>
      </c>
      <c r="AE2520">
        <f>'Energy consumption (raw)'!AC2470*Lists!$H$101</f>
        <v>0</v>
      </c>
      <c r="AF2520">
        <f>'Energy consumption (raw)'!AD2470*Lists!$H$101</f>
        <v>0</v>
      </c>
      <c r="AG2520">
        <f>'Energy consumption (raw)'!AE2470*Lists!$H$101</f>
        <v>0</v>
      </c>
      <c r="AH2520">
        <f>'Energy consumption (raw)'!AF2470*Lists!$H$100</f>
        <v>0</v>
      </c>
      <c r="AI2520" s="167">
        <f t="shared" si="166"/>
        <v>1189.8991270000001</v>
      </c>
      <c r="AJ2520" s="179">
        <f>'Energy consumption (raw)'!AG2470</f>
        <v>1189.8991270000001</v>
      </c>
      <c r="AK2520" s="179">
        <f>'Energy consumption (raw)'!AH2470</f>
        <v>1510</v>
      </c>
      <c r="AL2520">
        <f>IF(ROUND(AI2520,-3)=ROUND('Energy consumption (raw)'!AG2470,-3),1,0)</f>
        <v>1</v>
      </c>
      <c r="AM2520" s="179" t="str">
        <f>'Energy consumption (raw)'!AJ2470</f>
        <v>55. An Giang</v>
      </c>
      <c r="AN2520">
        <f>VLOOKUP(AM2520,Lists!$F$9:$G$71,2,FALSE)</f>
        <v>1</v>
      </c>
    </row>
    <row r="2521" spans="2:40" x14ac:dyDescent="0.25">
      <c r="B2521" s="65" t="str">
        <f t="shared" si="164"/>
        <v>Industry2369</v>
      </c>
      <c r="C2521" s="179">
        <f>'Energy consumption (raw)'!B2471</f>
        <v>2369</v>
      </c>
      <c r="D2521" s="179">
        <f>'Energy consumption (raw)'!C2471</f>
        <v>0</v>
      </c>
      <c r="E2521" s="179">
        <f>'Energy consumption (raw)'!D2471</f>
        <v>0</v>
      </c>
      <c r="F2521" s="179" t="str">
        <f>'Energy consumption (raw)'!E2471</f>
        <v>Công nghiệp</v>
      </c>
      <c r="G2521" s="179" t="str">
        <f>'Energy consumption (raw)'!F2471</f>
        <v>Chế biến, bảo quản thủy sản và các sản phẩm từ thủy sản</v>
      </c>
      <c r="H2521" s="179" t="str">
        <f>'Energy consumption (raw)'!G2471</f>
        <v>Industry</v>
      </c>
      <c r="I2521" s="179" t="str">
        <f>'Energy consumption (raw)'!I2471</f>
        <v>10 Manufacture of food products</v>
      </c>
      <c r="J2521" s="179" t="str">
        <f>INDEX(Sector!$E$6:$E$46,MATCH('Energy consumption (toe)'!I2521,Sector!$B$6:$B$46,FALSE))</f>
        <v>Manufacture of food products</v>
      </c>
      <c r="K2521" s="179">
        <f>IFERROR('Energy consumption (raw)'!J2471*Lists!$H$84,)</f>
        <v>1313.3090200000001</v>
      </c>
      <c r="L2521" s="179">
        <f>'Energy consumption (raw)'!K2471*Lists!$H$84</f>
        <v>1313.3090200000001</v>
      </c>
      <c r="M2521" s="179">
        <f>'Energy consumption (raw)'!L2471*Lists!$H$84</f>
        <v>0</v>
      </c>
      <c r="N2521" s="179">
        <f>'Energy consumption (raw)'!M2471*Lists!$H$84</f>
        <v>0</v>
      </c>
      <c r="O2521" s="178">
        <f t="shared" si="165"/>
        <v>1313.3090200000001</v>
      </c>
      <c r="P2521">
        <f>'Energy consumption (raw)'!N2471*Lists!$H$85</f>
        <v>0</v>
      </c>
      <c r="Q2521">
        <f>'Energy consumption (raw)'!O2471*Lists!$H$86</f>
        <v>0</v>
      </c>
      <c r="R2521">
        <f>'Energy consumption (raw)'!P2471*Lists!$H$87</f>
        <v>0</v>
      </c>
      <c r="S2521">
        <f>'Energy consumption (raw)'!Q2471*Lists!$H$88</f>
        <v>0</v>
      </c>
      <c r="T2521">
        <f>'Energy consumption (raw)'!R2471*Lists!$H$89</f>
        <v>0</v>
      </c>
      <c r="U2521">
        <f>'Energy consumption (raw)'!S2471*Lists!$H$90</f>
        <v>0</v>
      </c>
      <c r="V2521">
        <f>'Energy consumption (raw)'!T2471*Lists!$H$91</f>
        <v>0</v>
      </c>
      <c r="W2521">
        <f>'Energy consumption (raw)'!U2471*Lists!$H$92</f>
        <v>0</v>
      </c>
      <c r="X2521">
        <f>'Energy consumption (raw)'!V2471*Lists!$H$93</f>
        <v>0</v>
      </c>
      <c r="Y2521">
        <f>'Energy consumption (raw)'!W2471*Lists!$H$94</f>
        <v>0</v>
      </c>
      <c r="Z2521">
        <f>'Energy consumption (raw)'!X2471*Lists!$H$96*1000000</f>
        <v>0</v>
      </c>
      <c r="AA2521">
        <f>'Energy consumption (raw)'!Y2471*Lists!$H$97</f>
        <v>0</v>
      </c>
      <c r="AB2521">
        <f>'Energy consumption (raw)'!Z2471*Lists!$H$96</f>
        <v>0</v>
      </c>
      <c r="AC2521">
        <f>'Energy consumption (raw)'!AA2471*Lists!$H$98</f>
        <v>0</v>
      </c>
      <c r="AD2521">
        <f>'Energy consumption (raw)'!AB2471*Lists!$H$99</f>
        <v>0</v>
      </c>
      <c r="AE2521">
        <f>'Energy consumption (raw)'!AC2471*Lists!$H$101</f>
        <v>0</v>
      </c>
      <c r="AF2521">
        <f>'Energy consumption (raw)'!AD2471*Lists!$H$101</f>
        <v>0</v>
      </c>
      <c r="AG2521">
        <f>'Energy consumption (raw)'!AE2471*Lists!$H$101</f>
        <v>0</v>
      </c>
      <c r="AH2521">
        <f>'Energy consumption (raw)'!AF2471*Lists!$H$100</f>
        <v>0</v>
      </c>
      <c r="AI2521" s="167">
        <f t="shared" si="166"/>
        <v>1313.3090200000001</v>
      </c>
      <c r="AJ2521" s="179">
        <f>'Energy consumption (raw)'!AG2471</f>
        <v>1313.3090200000001</v>
      </c>
      <c r="AK2521" s="179">
        <f>'Energy consumption (raw)'!AH2471</f>
        <v>1550</v>
      </c>
      <c r="AL2521">
        <f>IF(ROUND(AI2521,-3)=ROUND('Energy consumption (raw)'!AG2471,-3),1,0)</f>
        <v>1</v>
      </c>
      <c r="AM2521" s="179" t="str">
        <f>'Energy consumption (raw)'!AJ2471</f>
        <v>55. An Giang</v>
      </c>
      <c r="AN2521">
        <f>VLOOKUP(AM2521,Lists!$F$9:$G$71,2,FALSE)</f>
        <v>1</v>
      </c>
    </row>
    <row r="2522" spans="2:40" x14ac:dyDescent="0.25">
      <c r="B2522" s="65" t="str">
        <f t="shared" si="164"/>
        <v>Industry2370</v>
      </c>
      <c r="C2522" s="179">
        <f>'Energy consumption (raw)'!B2472</f>
        <v>2370</v>
      </c>
      <c r="D2522" s="179">
        <f>'Energy consumption (raw)'!C2472</f>
        <v>0</v>
      </c>
      <c r="E2522" s="179">
        <f>'Energy consumption (raw)'!D2472</f>
        <v>0</v>
      </c>
      <c r="F2522" s="179" t="str">
        <f>'Energy consumption (raw)'!E2472</f>
        <v>Công nghiệp</v>
      </c>
      <c r="G2522" s="179" t="str">
        <f>'Energy consumption (raw)'!F2472</f>
        <v>Chế biến, bảo quản thủy sản và các sản phẩm từ thủy sản</v>
      </c>
      <c r="H2522" s="179" t="str">
        <f>'Energy consumption (raw)'!G2472</f>
        <v>Industry</v>
      </c>
      <c r="I2522" s="179" t="str">
        <f>'Energy consumption (raw)'!I2472</f>
        <v>10 Manufacture of food products</v>
      </c>
      <c r="J2522" s="179" t="str">
        <f>INDEX(Sector!$E$6:$E$46,MATCH('Energy consumption (toe)'!I2522,Sector!$B$6:$B$46,FALSE))</f>
        <v>Manufacture of food products</v>
      </c>
      <c r="K2522" s="179">
        <f>IFERROR('Energy consumption (raw)'!J2472*Lists!$H$84,)</f>
        <v>1202.8610800000001</v>
      </c>
      <c r="L2522" s="179">
        <f>'Energy consumption (raw)'!K2472*Lists!$H$84</f>
        <v>1250.64779</v>
      </c>
      <c r="M2522" s="179">
        <f>'Energy consumption (raw)'!L2472*Lists!$H$84</f>
        <v>0</v>
      </c>
      <c r="N2522" s="179">
        <f>'Energy consumption (raw)'!M2472*Lists!$H$84</f>
        <v>0</v>
      </c>
      <c r="O2522" s="178">
        <f t="shared" si="165"/>
        <v>1250.64779</v>
      </c>
      <c r="P2522">
        <f>'Energy consumption (raw)'!N2472*Lists!$H$85</f>
        <v>0</v>
      </c>
      <c r="Q2522">
        <f>'Energy consumption (raw)'!O2472*Lists!$H$86</f>
        <v>0</v>
      </c>
      <c r="R2522">
        <f>'Energy consumption (raw)'!P2472*Lists!$H$87</f>
        <v>0</v>
      </c>
      <c r="S2522">
        <f>'Energy consumption (raw)'!Q2472*Lists!$H$88</f>
        <v>0</v>
      </c>
      <c r="T2522">
        <f>'Energy consumption (raw)'!R2472*Lists!$H$89</f>
        <v>3.6720000000000002</v>
      </c>
      <c r="U2522">
        <f>'Energy consumption (raw)'!S2472*Lists!$H$90</f>
        <v>0</v>
      </c>
      <c r="V2522">
        <f>'Energy consumption (raw)'!T2472*Lists!$H$91</f>
        <v>0</v>
      </c>
      <c r="W2522">
        <f>'Energy consumption (raw)'!U2472*Lists!$H$92</f>
        <v>0</v>
      </c>
      <c r="X2522">
        <f>'Energy consumption (raw)'!V2472*Lists!$H$93</f>
        <v>0</v>
      </c>
      <c r="Y2522">
        <f>'Energy consumption (raw)'!W2472*Lists!$H$94</f>
        <v>0</v>
      </c>
      <c r="Z2522">
        <f>'Energy consumption (raw)'!X2472*Lists!$H$96*1000000</f>
        <v>0</v>
      </c>
      <c r="AA2522">
        <f>'Energy consumption (raw)'!Y2472*Lists!$H$97</f>
        <v>0</v>
      </c>
      <c r="AB2522">
        <f>'Energy consumption (raw)'!Z2472*Lists!$H$96</f>
        <v>0</v>
      </c>
      <c r="AC2522">
        <f>'Energy consumption (raw)'!AA2472*Lists!$H$98</f>
        <v>0</v>
      </c>
      <c r="AD2522">
        <f>'Energy consumption (raw)'!AB2472*Lists!$H$99</f>
        <v>0</v>
      </c>
      <c r="AE2522">
        <f>'Energy consumption (raw)'!AC2472*Lists!$H$101</f>
        <v>0</v>
      </c>
      <c r="AF2522">
        <f>'Energy consumption (raw)'!AD2472*Lists!$H$101</f>
        <v>0</v>
      </c>
      <c r="AG2522">
        <f>'Energy consumption (raw)'!AE2472*Lists!$H$101</f>
        <v>0</v>
      </c>
      <c r="AH2522">
        <f>'Energy consumption (raw)'!AF2472*Lists!$H$100</f>
        <v>0</v>
      </c>
      <c r="AI2522" s="167">
        <f t="shared" si="166"/>
        <v>1254.31979</v>
      </c>
      <c r="AJ2522" s="179">
        <f>'Energy consumption (raw)'!AG2472</f>
        <v>1254.31979</v>
      </c>
      <c r="AK2522" s="179">
        <f>'Energy consumption (raw)'!AH2472</f>
        <v>1507</v>
      </c>
      <c r="AL2522">
        <f>IF(ROUND(AI2522,-3)=ROUND('Energy consumption (raw)'!AG2472,-3),1,0)</f>
        <v>1</v>
      </c>
      <c r="AM2522" s="179" t="str">
        <f>'Energy consumption (raw)'!AJ2472</f>
        <v>55. An Giang</v>
      </c>
      <c r="AN2522">
        <f>VLOOKUP(AM2522,Lists!$F$9:$G$71,2,FALSE)</f>
        <v>1</v>
      </c>
    </row>
    <row r="2523" spans="2:40" x14ac:dyDescent="0.25">
      <c r="B2523" s="65" t="str">
        <f t="shared" si="164"/>
        <v>Industry2371</v>
      </c>
      <c r="C2523" s="179">
        <f>'Energy consumption (raw)'!B2473</f>
        <v>2371</v>
      </c>
      <c r="D2523" s="179">
        <f>'Energy consumption (raw)'!C2473</f>
        <v>0</v>
      </c>
      <c r="E2523" s="179">
        <f>'Energy consumption (raw)'!D2473</f>
        <v>0</v>
      </c>
      <c r="F2523" s="179" t="str">
        <f>'Energy consumption (raw)'!E2473</f>
        <v>Công nghiệp</v>
      </c>
      <c r="G2523" s="179" t="str">
        <f>'Energy consumption (raw)'!F2473</f>
        <v>Chế biến, bảo quản thủy sản và các sản phẩm từ thủy sản</v>
      </c>
      <c r="H2523" s="179" t="str">
        <f>'Energy consumption (raw)'!G2473</f>
        <v>Industry</v>
      </c>
      <c r="I2523" s="179" t="str">
        <f>'Energy consumption (raw)'!I2473</f>
        <v>10 Manufacture of food products</v>
      </c>
      <c r="J2523" s="179" t="str">
        <f>INDEX(Sector!$E$6:$E$46,MATCH('Energy consumption (toe)'!I2523,Sector!$B$6:$B$46,FALSE))</f>
        <v>Manufacture of food products</v>
      </c>
      <c r="K2523" s="179">
        <f>IFERROR('Energy consumption (raw)'!J2473*Lists!$H$84,)</f>
        <v>1923.9204100000002</v>
      </c>
      <c r="L2523" s="179">
        <f>'Energy consumption (raw)'!K2473*Lists!$H$84</f>
        <v>1923.9204100000002</v>
      </c>
      <c r="M2523" s="179">
        <f>'Energy consumption (raw)'!L2473*Lists!$H$84</f>
        <v>0</v>
      </c>
      <c r="N2523" s="179">
        <f>'Energy consumption (raw)'!M2473*Lists!$H$84</f>
        <v>0</v>
      </c>
      <c r="O2523" s="178">
        <f t="shared" si="165"/>
        <v>1923.9204100000002</v>
      </c>
      <c r="P2523">
        <f>'Energy consumption (raw)'!N2473*Lists!$H$85</f>
        <v>0</v>
      </c>
      <c r="Q2523">
        <f>'Energy consumption (raw)'!O2473*Lists!$H$86</f>
        <v>0</v>
      </c>
      <c r="R2523">
        <f>'Energy consumption (raw)'!P2473*Lists!$H$87</f>
        <v>0</v>
      </c>
      <c r="S2523">
        <f>'Energy consumption (raw)'!Q2473*Lists!$H$88</f>
        <v>0</v>
      </c>
      <c r="T2523">
        <f>'Energy consumption (raw)'!R2473*Lists!$H$89</f>
        <v>1.1893199999999999</v>
      </c>
      <c r="U2523">
        <f>'Energy consumption (raw)'!S2473*Lists!$H$90</f>
        <v>0</v>
      </c>
      <c r="V2523">
        <f>'Energy consumption (raw)'!T2473*Lists!$H$91</f>
        <v>0</v>
      </c>
      <c r="W2523">
        <f>'Energy consumption (raw)'!U2473*Lists!$H$92</f>
        <v>0</v>
      </c>
      <c r="X2523">
        <f>'Energy consumption (raw)'!V2473*Lists!$H$93</f>
        <v>0</v>
      </c>
      <c r="Y2523">
        <f>'Energy consumption (raw)'!W2473*Lists!$H$94</f>
        <v>0</v>
      </c>
      <c r="Z2523">
        <f>'Energy consumption (raw)'!X2473*Lists!$H$96*1000000</f>
        <v>0</v>
      </c>
      <c r="AA2523">
        <f>'Energy consumption (raw)'!Y2473*Lists!$H$97</f>
        <v>0</v>
      </c>
      <c r="AB2523">
        <f>'Energy consumption (raw)'!Z2473*Lists!$H$96</f>
        <v>0</v>
      </c>
      <c r="AC2523">
        <f>'Energy consumption (raw)'!AA2473*Lists!$H$98</f>
        <v>0</v>
      </c>
      <c r="AD2523">
        <f>'Energy consumption (raw)'!AB2473*Lists!$H$99</f>
        <v>0</v>
      </c>
      <c r="AE2523">
        <f>'Energy consumption (raw)'!AC2473*Lists!$H$101</f>
        <v>0</v>
      </c>
      <c r="AF2523">
        <f>'Energy consumption (raw)'!AD2473*Lists!$H$101</f>
        <v>0</v>
      </c>
      <c r="AG2523">
        <f>'Energy consumption (raw)'!AE2473*Lists!$H$101</f>
        <v>0</v>
      </c>
      <c r="AH2523">
        <f>'Energy consumption (raw)'!AF2473*Lists!$H$100</f>
        <v>0</v>
      </c>
      <c r="AI2523" s="167">
        <f t="shared" si="166"/>
        <v>1925.1097300000001</v>
      </c>
      <c r="AJ2523" s="179">
        <f>'Energy consumption (raw)'!AG2473</f>
        <v>1925.1097300000001</v>
      </c>
      <c r="AK2523" s="179">
        <f>'Energy consumption (raw)'!AH2473</f>
        <v>3285</v>
      </c>
      <c r="AL2523">
        <f>IF(ROUND(AI2523,-3)=ROUND('Energy consumption (raw)'!AG2473,-3),1,0)</f>
        <v>1</v>
      </c>
      <c r="AM2523" s="179" t="str">
        <f>'Energy consumption (raw)'!AJ2473</f>
        <v>55. An Giang</v>
      </c>
      <c r="AN2523">
        <f>VLOOKUP(AM2523,Lists!$F$9:$G$71,2,FALSE)</f>
        <v>1</v>
      </c>
    </row>
    <row r="2524" spans="2:40" x14ac:dyDescent="0.25">
      <c r="B2524" s="65" t="str">
        <f t="shared" si="164"/>
        <v>Industry2372</v>
      </c>
      <c r="C2524" s="179">
        <f>'Energy consumption (raw)'!B2474</f>
        <v>2372</v>
      </c>
      <c r="D2524" s="179">
        <f>'Energy consumption (raw)'!C2474</f>
        <v>0</v>
      </c>
      <c r="E2524" s="179">
        <f>'Energy consumption (raw)'!D2474</f>
        <v>0</v>
      </c>
      <c r="F2524" s="179" t="str">
        <f>'Energy consumption (raw)'!E2474</f>
        <v>Công nghiệp</v>
      </c>
      <c r="G2524" s="179" t="str">
        <f>'Energy consumption (raw)'!F2474</f>
        <v>Chế biến, bảo quản thủy sản và các sản phẩm từ thủy sản</v>
      </c>
      <c r="H2524" s="179" t="str">
        <f>'Energy consumption (raw)'!G2474</f>
        <v>Industry</v>
      </c>
      <c r="I2524" s="179" t="str">
        <f>'Energy consumption (raw)'!I2474</f>
        <v>10 Manufacture of food products</v>
      </c>
      <c r="J2524" s="179" t="str">
        <f>INDEX(Sector!$E$6:$E$46,MATCH('Energy consumption (toe)'!I2524,Sector!$B$6:$B$46,FALSE))</f>
        <v>Manufacture of food products</v>
      </c>
      <c r="K2524" s="179">
        <f>IFERROR('Energy consumption (raw)'!J2474*Lists!$H$84,)</f>
        <v>1113.7065400000001</v>
      </c>
      <c r="L2524" s="179">
        <f>'Energy consumption (raw)'!K2474*Lists!$H$84</f>
        <v>1113.7065400000001</v>
      </c>
      <c r="M2524" s="179">
        <f>'Energy consumption (raw)'!L2474*Lists!$H$84</f>
        <v>0</v>
      </c>
      <c r="N2524" s="179">
        <f>'Energy consumption (raw)'!M2474*Lists!$H$84</f>
        <v>0</v>
      </c>
      <c r="O2524" s="178">
        <f t="shared" si="165"/>
        <v>1113.7065400000001</v>
      </c>
      <c r="P2524">
        <f>'Energy consumption (raw)'!N2474*Lists!$H$85</f>
        <v>0</v>
      </c>
      <c r="Q2524">
        <f>'Energy consumption (raw)'!O2474*Lists!$H$86</f>
        <v>0</v>
      </c>
      <c r="R2524">
        <f>'Energy consumption (raw)'!P2474*Lists!$H$87</f>
        <v>0</v>
      </c>
      <c r="S2524">
        <f>'Energy consumption (raw)'!Q2474*Lists!$H$88</f>
        <v>0</v>
      </c>
      <c r="T2524">
        <f>'Energy consumption (raw)'!R2474*Lists!$H$89</f>
        <v>0</v>
      </c>
      <c r="U2524">
        <f>'Energy consumption (raw)'!S2474*Lists!$H$90</f>
        <v>0</v>
      </c>
      <c r="V2524">
        <f>'Energy consumption (raw)'!T2474*Lists!$H$91</f>
        <v>0</v>
      </c>
      <c r="W2524">
        <f>'Energy consumption (raw)'!U2474*Lists!$H$92</f>
        <v>0</v>
      </c>
      <c r="X2524">
        <f>'Energy consumption (raw)'!V2474*Lists!$H$93</f>
        <v>0</v>
      </c>
      <c r="Y2524">
        <f>'Energy consumption (raw)'!W2474*Lists!$H$94</f>
        <v>0</v>
      </c>
      <c r="Z2524">
        <f>'Energy consumption (raw)'!X2474*Lists!$H$96*1000000</f>
        <v>0</v>
      </c>
      <c r="AA2524">
        <f>'Energy consumption (raw)'!Y2474*Lists!$H$97</f>
        <v>0</v>
      </c>
      <c r="AB2524">
        <f>'Energy consumption (raw)'!Z2474*Lists!$H$96</f>
        <v>0</v>
      </c>
      <c r="AC2524">
        <f>'Energy consumption (raw)'!AA2474*Lists!$H$98</f>
        <v>0</v>
      </c>
      <c r="AD2524">
        <f>'Energy consumption (raw)'!AB2474*Lists!$H$99</f>
        <v>0</v>
      </c>
      <c r="AE2524">
        <f>'Energy consumption (raw)'!AC2474*Lists!$H$101</f>
        <v>0</v>
      </c>
      <c r="AF2524">
        <f>'Energy consumption (raw)'!AD2474*Lists!$H$101</f>
        <v>0</v>
      </c>
      <c r="AG2524">
        <f>'Energy consumption (raw)'!AE2474*Lists!$H$101</f>
        <v>0</v>
      </c>
      <c r="AH2524">
        <f>'Energy consumption (raw)'!AF2474*Lists!$H$100</f>
        <v>0</v>
      </c>
      <c r="AI2524" s="167">
        <f t="shared" si="166"/>
        <v>1113.7065400000001</v>
      </c>
      <c r="AJ2524" s="179">
        <f>'Energy consumption (raw)'!AG2474</f>
        <v>1113.7065400000001</v>
      </c>
      <c r="AK2524" s="179">
        <f>'Energy consumption (raw)'!AH2474</f>
        <v>1298</v>
      </c>
      <c r="AL2524">
        <f>IF(ROUND(AI2524,-3)=ROUND('Energy consumption (raw)'!AG2474,-3),1,0)</f>
        <v>1</v>
      </c>
      <c r="AM2524" s="179" t="str">
        <f>'Energy consumption (raw)'!AJ2474</f>
        <v>55. An Giang</v>
      </c>
      <c r="AN2524">
        <f>VLOOKUP(AM2524,Lists!$F$9:$G$71,2,FALSE)</f>
        <v>1</v>
      </c>
    </row>
    <row r="2525" spans="2:40" x14ac:dyDescent="0.25">
      <c r="B2525" s="65" t="str">
        <f t="shared" si="164"/>
        <v>Industry2373</v>
      </c>
      <c r="C2525" s="179">
        <f>'Energy consumption (raw)'!B2475</f>
        <v>2373</v>
      </c>
      <c r="D2525" s="179">
        <f>'Energy consumption (raw)'!C2475</f>
        <v>0</v>
      </c>
      <c r="E2525" s="179">
        <f>'Energy consumption (raw)'!D2475</f>
        <v>0</v>
      </c>
      <c r="F2525" s="179" t="str">
        <f>'Energy consumption (raw)'!E2475</f>
        <v>Công nghiệp</v>
      </c>
      <c r="G2525" s="179" t="str">
        <f>'Energy consumption (raw)'!F2475</f>
        <v>Khai thác đá</v>
      </c>
      <c r="H2525" s="179" t="str">
        <f>'Energy consumption (raw)'!G2475</f>
        <v>Industry</v>
      </c>
      <c r="I2525" s="179" t="str">
        <f>'Energy consumption (raw)'!I2475</f>
        <v>08 Other mining and quarrying</v>
      </c>
      <c r="J2525" s="179" t="str">
        <f>INDEX(Sector!$E$6:$E$46,MATCH('Energy consumption (toe)'!I2525,Sector!$B$6:$B$46,FALSE))</f>
        <v>Other mining and quarrying</v>
      </c>
      <c r="K2525" s="179">
        <f>IFERROR('Energy consumption (raw)'!J2475*Lists!$H$84,)</f>
        <v>2238.6198890000001</v>
      </c>
      <c r="L2525" s="179">
        <f>'Energy consumption (raw)'!K2475*Lists!$H$84</f>
        <v>2238.6198890000001</v>
      </c>
      <c r="M2525" s="179">
        <f>'Energy consumption (raw)'!L2475*Lists!$H$84</f>
        <v>0</v>
      </c>
      <c r="N2525" s="179">
        <f>'Energy consumption (raw)'!M2475*Lists!$H$84</f>
        <v>0</v>
      </c>
      <c r="O2525" s="178">
        <f t="shared" si="165"/>
        <v>2238.6198890000001</v>
      </c>
      <c r="P2525">
        <f>'Energy consumption (raw)'!N2475*Lists!$H$85</f>
        <v>0</v>
      </c>
      <c r="Q2525">
        <f>'Energy consumption (raw)'!O2475*Lists!$H$86</f>
        <v>0</v>
      </c>
      <c r="R2525">
        <f>'Energy consumption (raw)'!P2475*Lists!$H$87</f>
        <v>0</v>
      </c>
      <c r="S2525">
        <f>'Energy consumption (raw)'!Q2475*Lists!$H$88</f>
        <v>0</v>
      </c>
      <c r="T2525">
        <f>'Energy consumption (raw)'!R2475*Lists!$H$89</f>
        <v>1251.7440000000001</v>
      </c>
      <c r="U2525">
        <f>'Energy consumption (raw)'!S2475*Lists!$H$90</f>
        <v>0</v>
      </c>
      <c r="V2525">
        <f>'Energy consumption (raw)'!T2475*Lists!$H$91</f>
        <v>0</v>
      </c>
      <c r="W2525">
        <f>'Energy consumption (raw)'!U2475*Lists!$H$92</f>
        <v>0</v>
      </c>
      <c r="X2525">
        <f>'Energy consumption (raw)'!V2475*Lists!$H$93</f>
        <v>0</v>
      </c>
      <c r="Y2525">
        <f>'Energy consumption (raw)'!W2475*Lists!$H$94</f>
        <v>0</v>
      </c>
      <c r="Z2525">
        <f>'Energy consumption (raw)'!X2475*Lists!$H$96*1000000</f>
        <v>0</v>
      </c>
      <c r="AA2525">
        <f>'Energy consumption (raw)'!Y2475*Lists!$H$97</f>
        <v>0</v>
      </c>
      <c r="AB2525">
        <f>'Energy consumption (raw)'!Z2475*Lists!$H$96</f>
        <v>0</v>
      </c>
      <c r="AC2525">
        <f>'Energy consumption (raw)'!AA2475*Lists!$H$98</f>
        <v>0</v>
      </c>
      <c r="AD2525">
        <f>'Energy consumption (raw)'!AB2475*Lists!$H$99</f>
        <v>0</v>
      </c>
      <c r="AE2525">
        <f>'Energy consumption (raw)'!AC2475*Lists!$H$101</f>
        <v>0</v>
      </c>
      <c r="AF2525">
        <f>'Energy consumption (raw)'!AD2475*Lists!$H$101</f>
        <v>0</v>
      </c>
      <c r="AG2525">
        <f>'Energy consumption (raw)'!AE2475*Lists!$H$101</f>
        <v>0</v>
      </c>
      <c r="AH2525">
        <f>'Energy consumption (raw)'!AF2475*Lists!$H$100</f>
        <v>0</v>
      </c>
      <c r="AI2525" s="167">
        <f t="shared" si="166"/>
        <v>3490.3638890000002</v>
      </c>
      <c r="AJ2525" s="179">
        <f>'Energy consumption (raw)'!AG2475</f>
        <v>3490.3638890000002</v>
      </c>
      <c r="AK2525" s="179">
        <f>'Energy consumption (raw)'!AH2475</f>
        <v>3208</v>
      </c>
      <c r="AL2525">
        <f>IF(ROUND(AI2525,-3)=ROUND('Energy consumption (raw)'!AG2475,-3),1,0)</f>
        <v>1</v>
      </c>
      <c r="AM2525" s="179" t="str">
        <f>'Energy consumption (raw)'!AJ2475</f>
        <v>55. An Giang</v>
      </c>
      <c r="AN2525">
        <f>VLOOKUP(AM2525,Lists!$F$9:$G$71,2,FALSE)</f>
        <v>1</v>
      </c>
    </row>
    <row r="2526" spans="2:40" x14ac:dyDescent="0.25">
      <c r="B2526" s="65" t="str">
        <f t="shared" si="164"/>
        <v>Industry2374</v>
      </c>
      <c r="C2526" s="179">
        <f>'Energy consumption (raw)'!B2476</f>
        <v>2374</v>
      </c>
      <c r="D2526" s="179">
        <f>'Energy consumption (raw)'!C2476</f>
        <v>0</v>
      </c>
      <c r="E2526" s="179">
        <f>'Energy consumption (raw)'!D2476</f>
        <v>0</v>
      </c>
      <c r="F2526" s="179" t="str">
        <f>'Energy consumption (raw)'!E2476</f>
        <v>Công nghiệp</v>
      </c>
      <c r="G2526" s="179" t="str">
        <f>'Energy consumption (raw)'!F2476</f>
        <v>Khai thác đá</v>
      </c>
      <c r="H2526" s="179" t="str">
        <f>'Energy consumption (raw)'!G2476</f>
        <v>Industry</v>
      </c>
      <c r="I2526" s="179" t="str">
        <f>'Energy consumption (raw)'!I2476</f>
        <v>08 Other mining and quarrying</v>
      </c>
      <c r="J2526" s="179" t="str">
        <f>INDEX(Sector!$E$6:$E$46,MATCH('Energy consumption (toe)'!I2526,Sector!$B$6:$B$46,FALSE))</f>
        <v>Other mining and quarrying</v>
      </c>
      <c r="K2526" s="179">
        <f>IFERROR('Energy consumption (raw)'!J2476*Lists!$H$84,)</f>
        <v>1123.1026385</v>
      </c>
      <c r="L2526" s="179">
        <f>'Energy consumption (raw)'!K2476*Lists!$H$84</f>
        <v>1123.1026385</v>
      </c>
      <c r="M2526" s="179">
        <f>'Energy consumption (raw)'!L2476*Lists!$H$84</f>
        <v>0</v>
      </c>
      <c r="N2526" s="179">
        <f>'Energy consumption (raw)'!M2476*Lists!$H$84</f>
        <v>0</v>
      </c>
      <c r="O2526" s="178">
        <f t="shared" si="165"/>
        <v>1123.1026385</v>
      </c>
      <c r="P2526">
        <f>'Energy consumption (raw)'!N2476*Lists!$H$85</f>
        <v>0</v>
      </c>
      <c r="Q2526">
        <f>'Energy consumption (raw)'!O2476*Lists!$H$86</f>
        <v>0</v>
      </c>
      <c r="R2526">
        <f>'Energy consumption (raw)'!P2476*Lists!$H$87</f>
        <v>0</v>
      </c>
      <c r="S2526">
        <f>'Energy consumption (raw)'!Q2476*Lists!$H$88</f>
        <v>0</v>
      </c>
      <c r="T2526">
        <f>'Energy consumption (raw)'!R2476*Lists!$H$89</f>
        <v>1122.1122</v>
      </c>
      <c r="U2526">
        <f>'Energy consumption (raw)'!S2476*Lists!$H$90</f>
        <v>0</v>
      </c>
      <c r="V2526">
        <f>'Energy consumption (raw)'!T2476*Lists!$H$91</f>
        <v>0</v>
      </c>
      <c r="W2526">
        <f>'Energy consumption (raw)'!U2476*Lists!$H$92</f>
        <v>0</v>
      </c>
      <c r="X2526">
        <f>'Energy consumption (raw)'!V2476*Lists!$H$93</f>
        <v>0</v>
      </c>
      <c r="Y2526">
        <f>'Energy consumption (raw)'!W2476*Lists!$H$94</f>
        <v>0</v>
      </c>
      <c r="Z2526">
        <f>'Energy consumption (raw)'!X2476*Lists!$H$96*1000000</f>
        <v>0</v>
      </c>
      <c r="AA2526">
        <f>'Energy consumption (raw)'!Y2476*Lists!$H$97</f>
        <v>0</v>
      </c>
      <c r="AB2526">
        <f>'Energy consumption (raw)'!Z2476*Lists!$H$96</f>
        <v>0</v>
      </c>
      <c r="AC2526">
        <f>'Energy consumption (raw)'!AA2476*Lists!$H$98</f>
        <v>0</v>
      </c>
      <c r="AD2526">
        <f>'Energy consumption (raw)'!AB2476*Lists!$H$99</f>
        <v>0</v>
      </c>
      <c r="AE2526">
        <f>'Energy consumption (raw)'!AC2476*Lists!$H$101</f>
        <v>0</v>
      </c>
      <c r="AF2526">
        <f>'Energy consumption (raw)'!AD2476*Lists!$H$101</f>
        <v>0</v>
      </c>
      <c r="AG2526">
        <f>'Energy consumption (raw)'!AE2476*Lists!$H$101</f>
        <v>0</v>
      </c>
      <c r="AH2526">
        <f>'Energy consumption (raw)'!AF2476*Lists!$H$100</f>
        <v>0</v>
      </c>
      <c r="AI2526" s="167">
        <f t="shared" si="166"/>
        <v>2245.2148385</v>
      </c>
      <c r="AJ2526" s="179">
        <f>'Energy consumption (raw)'!AG2476</f>
        <v>2245.2148385</v>
      </c>
      <c r="AK2526" s="179">
        <f>'Energy consumption (raw)'!AH2476</f>
        <v>2942</v>
      </c>
      <c r="AL2526">
        <f>IF(ROUND(AI2526,-3)=ROUND('Energy consumption (raw)'!AG2476,-3),1,0)</f>
        <v>1</v>
      </c>
      <c r="AM2526" s="179" t="str">
        <f>'Energy consumption (raw)'!AJ2476</f>
        <v>55. An Giang</v>
      </c>
      <c r="AN2526">
        <f>VLOOKUP(AM2526,Lists!$F$9:$G$71,2,FALSE)</f>
        <v>1</v>
      </c>
    </row>
    <row r="2527" spans="2:40" x14ac:dyDescent="0.25">
      <c r="B2527" s="65" t="str">
        <f t="shared" si="164"/>
        <v>Industry2375</v>
      </c>
      <c r="C2527" s="179">
        <f>'Energy consumption (raw)'!B2477</f>
        <v>2375</v>
      </c>
      <c r="D2527" s="179">
        <f>'Energy consumption (raw)'!C2477</f>
        <v>0</v>
      </c>
      <c r="E2527" s="179">
        <f>'Energy consumption (raw)'!D2477</f>
        <v>0</v>
      </c>
      <c r="F2527" s="179" t="str">
        <f>'Energy consumption (raw)'!E2477</f>
        <v>Công nghiệp</v>
      </c>
      <c r="G2527" s="179" t="str">
        <f>'Energy consumption (raw)'!F2477</f>
        <v>Sản xuất vật liệu xây dựng từ đất sét</v>
      </c>
      <c r="H2527" s="179" t="str">
        <f>'Energy consumption (raw)'!G2477</f>
        <v>Industry</v>
      </c>
      <c r="I2527" s="179" t="str">
        <f>'Energy consumption (raw)'!I2477</f>
        <v>23 Manufacture of other non-metallic mineral products</v>
      </c>
      <c r="J2527" s="179" t="str">
        <f>INDEX(Sector!$E$6:$E$46,MATCH('Energy consumption (toe)'!I2527,Sector!$B$6:$B$46,FALSE))</f>
        <v>Manufacture of other non-metallic mineral products</v>
      </c>
      <c r="K2527" s="179">
        <f>IFERROR('Energy consumption (raw)'!J2477*Lists!$H$84,)</f>
        <v>494.94548690000005</v>
      </c>
      <c r="L2527" s="179">
        <f>'Energy consumption (raw)'!K2477*Lists!$H$84</f>
        <v>494.94548690000005</v>
      </c>
      <c r="M2527" s="179">
        <f>'Energy consumption (raw)'!L2477*Lists!$H$84</f>
        <v>0</v>
      </c>
      <c r="N2527" s="179">
        <f>'Energy consumption (raw)'!M2477*Lists!$H$84</f>
        <v>0</v>
      </c>
      <c r="O2527" s="178">
        <f t="shared" si="165"/>
        <v>494.94548690000005</v>
      </c>
      <c r="P2527">
        <f>'Energy consumption (raw)'!N2477*Lists!$H$85</f>
        <v>1924.9999999999998</v>
      </c>
      <c r="Q2527">
        <f>'Energy consumption (raw)'!O2477*Lists!$H$86</f>
        <v>0</v>
      </c>
      <c r="R2527">
        <f>'Energy consumption (raw)'!P2477*Lists!$H$87</f>
        <v>0</v>
      </c>
      <c r="S2527">
        <f>'Energy consumption (raw)'!Q2477*Lists!$H$88</f>
        <v>0</v>
      </c>
      <c r="T2527">
        <f>'Energy consumption (raw)'!R2477*Lists!$H$89</f>
        <v>178.48368000000002</v>
      </c>
      <c r="U2527">
        <f>'Energy consumption (raw)'!S2477*Lists!$H$90</f>
        <v>0</v>
      </c>
      <c r="V2527">
        <f>'Energy consumption (raw)'!T2477*Lists!$H$91</f>
        <v>0</v>
      </c>
      <c r="W2527">
        <f>'Energy consumption (raw)'!U2477*Lists!$H$92</f>
        <v>0</v>
      </c>
      <c r="X2527">
        <f>'Energy consumption (raw)'!V2477*Lists!$H$93</f>
        <v>0</v>
      </c>
      <c r="Y2527">
        <f>'Energy consumption (raw)'!W2477*Lists!$H$94</f>
        <v>0</v>
      </c>
      <c r="Z2527">
        <f>'Energy consumption (raw)'!X2477*Lists!$H$96*1000000</f>
        <v>0</v>
      </c>
      <c r="AA2527">
        <f>'Energy consumption (raw)'!Y2477*Lists!$H$97</f>
        <v>0</v>
      </c>
      <c r="AB2527">
        <f>'Energy consumption (raw)'!Z2477*Lists!$H$96</f>
        <v>0</v>
      </c>
      <c r="AC2527">
        <f>'Energy consumption (raw)'!AA2477*Lists!$H$98</f>
        <v>0</v>
      </c>
      <c r="AD2527">
        <f>'Energy consumption (raw)'!AB2477*Lists!$H$99</f>
        <v>1467.0090000000018</v>
      </c>
      <c r="AE2527">
        <f>'Energy consumption (raw)'!AC2477*Lists!$H$101</f>
        <v>0</v>
      </c>
      <c r="AF2527">
        <f>'Energy consumption (raw)'!AD2477*Lists!$H$101</f>
        <v>0</v>
      </c>
      <c r="AG2527">
        <f>'Energy consumption (raw)'!AE2477*Lists!$H$101</f>
        <v>0</v>
      </c>
      <c r="AH2527">
        <f>'Energy consumption (raw)'!AF2477*Lists!$H$100</f>
        <v>0</v>
      </c>
      <c r="AI2527" s="167">
        <f t="shared" si="166"/>
        <v>4065.4381669000013</v>
      </c>
      <c r="AJ2527" s="179">
        <f>'Energy consumption (raw)'!AG2477</f>
        <v>4065.4381668999995</v>
      </c>
      <c r="AK2527" s="179">
        <f>'Energy consumption (raw)'!AH2477</f>
        <v>2696</v>
      </c>
      <c r="AL2527">
        <f>IF(ROUND(AI2527,-3)=ROUND('Energy consumption (raw)'!AG2477,-3),1,0)</f>
        <v>1</v>
      </c>
      <c r="AM2527" s="179" t="str">
        <f>'Energy consumption (raw)'!AJ2477</f>
        <v>55. An Giang</v>
      </c>
      <c r="AN2527">
        <f>VLOOKUP(AM2527,Lists!$F$9:$G$71,2,FALSE)</f>
        <v>1</v>
      </c>
    </row>
    <row r="2528" spans="2:40" x14ac:dyDescent="0.25">
      <c r="B2528" s="65" t="str">
        <f t="shared" si="164"/>
        <v>Industry2376</v>
      </c>
      <c r="C2528" s="179">
        <f>'Energy consumption (raw)'!B2478</f>
        <v>2376</v>
      </c>
      <c r="D2528" s="179">
        <f>'Energy consumption (raw)'!C2478</f>
        <v>0</v>
      </c>
      <c r="E2528" s="179">
        <f>'Energy consumption (raw)'!D2478</f>
        <v>0</v>
      </c>
      <c r="F2528" s="179" t="str">
        <f>'Energy consumption (raw)'!E2478</f>
        <v>Công nghiệp</v>
      </c>
      <c r="G2528" s="179" t="str">
        <f>'Energy consumption (raw)'!F2478</f>
        <v>Chế biến thực phẩm</v>
      </c>
      <c r="H2528" s="179" t="str">
        <f>'Energy consumption (raw)'!G2478</f>
        <v>Industry</v>
      </c>
      <c r="I2528" s="179" t="str">
        <f>'Energy consumption (raw)'!I2478</f>
        <v>10 Manufacture of food products</v>
      </c>
      <c r="J2528" s="179" t="str">
        <f>INDEX(Sector!$E$6:$E$46,MATCH('Energy consumption (toe)'!I2528,Sector!$B$6:$B$46,FALSE))</f>
        <v>Manufacture of food products</v>
      </c>
      <c r="K2528" s="179">
        <f>IFERROR('Energy consumption (raw)'!J2478*Lists!$H$84,)</f>
        <v>1431.62626</v>
      </c>
      <c r="L2528" s="179">
        <f>'Energy consumption (raw)'!K2478*Lists!$H$84</f>
        <v>1431.62626</v>
      </c>
      <c r="M2528" s="179">
        <f>'Energy consumption (raw)'!L2478*Lists!$H$84</f>
        <v>0</v>
      </c>
      <c r="N2528" s="179">
        <f>'Energy consumption (raw)'!M2478*Lists!$H$84</f>
        <v>0</v>
      </c>
      <c r="O2528" s="178">
        <f t="shared" si="165"/>
        <v>1431.62626</v>
      </c>
      <c r="P2528">
        <f>'Energy consumption (raw)'!N2478*Lists!$H$85</f>
        <v>0</v>
      </c>
      <c r="Q2528">
        <f>'Energy consumption (raw)'!O2478*Lists!$H$86</f>
        <v>0</v>
      </c>
      <c r="R2528">
        <f>'Energy consumption (raw)'!P2478*Lists!$H$87</f>
        <v>0</v>
      </c>
      <c r="S2528">
        <f>'Energy consumption (raw)'!Q2478*Lists!$H$88</f>
        <v>0</v>
      </c>
      <c r="T2528">
        <f>'Energy consumption (raw)'!R2478*Lists!$H$89</f>
        <v>0</v>
      </c>
      <c r="U2528">
        <f>'Energy consumption (raw)'!S2478*Lists!$H$90</f>
        <v>0</v>
      </c>
      <c r="V2528">
        <f>'Energy consumption (raw)'!T2478*Lists!$H$91</f>
        <v>0</v>
      </c>
      <c r="W2528">
        <f>'Energy consumption (raw)'!U2478*Lists!$H$92</f>
        <v>0</v>
      </c>
      <c r="X2528">
        <f>'Energy consumption (raw)'!V2478*Lists!$H$93</f>
        <v>0</v>
      </c>
      <c r="Y2528">
        <f>'Energy consumption (raw)'!W2478*Lists!$H$94</f>
        <v>0</v>
      </c>
      <c r="Z2528">
        <f>'Energy consumption (raw)'!X2478*Lists!$H$96*1000000</f>
        <v>0</v>
      </c>
      <c r="AA2528">
        <f>'Energy consumption (raw)'!Y2478*Lists!$H$97</f>
        <v>0</v>
      </c>
      <c r="AB2528">
        <f>'Energy consumption (raw)'!Z2478*Lists!$H$96</f>
        <v>0</v>
      </c>
      <c r="AC2528">
        <f>'Energy consumption (raw)'!AA2478*Lists!$H$98</f>
        <v>0</v>
      </c>
      <c r="AD2528">
        <f>'Energy consumption (raw)'!AB2478*Lists!$H$99</f>
        <v>0</v>
      </c>
      <c r="AE2528">
        <f>'Energy consumption (raw)'!AC2478*Lists!$H$101</f>
        <v>0</v>
      </c>
      <c r="AF2528">
        <f>'Energy consumption (raw)'!AD2478*Lists!$H$101</f>
        <v>0</v>
      </c>
      <c r="AG2528">
        <f>'Energy consumption (raw)'!AE2478*Lists!$H$101</f>
        <v>0</v>
      </c>
      <c r="AH2528">
        <f>'Energy consumption (raw)'!AF2478*Lists!$H$100</f>
        <v>0</v>
      </c>
      <c r="AI2528" s="167">
        <f t="shared" si="166"/>
        <v>1431.62626</v>
      </c>
      <c r="AJ2528" s="179">
        <f>'Energy consumption (raw)'!AG2478</f>
        <v>1431.62626</v>
      </c>
      <c r="AK2528" s="179">
        <f>'Energy consumption (raw)'!AH2478</f>
        <v>0</v>
      </c>
      <c r="AL2528">
        <f>IF(ROUND(AI2528,-3)=ROUND('Energy consumption (raw)'!AG2478,-3),1,0)</f>
        <v>1</v>
      </c>
      <c r="AM2528" s="179" t="str">
        <f>'Energy consumption (raw)'!AJ2478</f>
        <v>55. An Giang</v>
      </c>
      <c r="AN2528">
        <f>VLOOKUP(AM2528,Lists!$F$9:$G$71,2,FALSE)</f>
        <v>1</v>
      </c>
    </row>
    <row r="2529" spans="2:40" x14ac:dyDescent="0.25">
      <c r="B2529" s="65" t="str">
        <f t="shared" si="164"/>
        <v>Industry2377</v>
      </c>
      <c r="C2529" s="179">
        <f>'Energy consumption (raw)'!B2479</f>
        <v>2377</v>
      </c>
      <c r="D2529" s="179">
        <f>'Energy consumption (raw)'!C2479</f>
        <v>0</v>
      </c>
      <c r="E2529" s="179">
        <f>'Energy consumption (raw)'!D2479</f>
        <v>0</v>
      </c>
      <c r="F2529" s="179" t="str">
        <f>'Energy consumption (raw)'!E2479</f>
        <v>Công nghiệp</v>
      </c>
      <c r="G2529" s="179" t="str">
        <f>'Energy consumption (raw)'!F2479</f>
        <v>Sản xuất xi măng, vôi và thạch cao</v>
      </c>
      <c r="H2529" s="179" t="str">
        <f>'Energy consumption (raw)'!G2479</f>
        <v>Industry</v>
      </c>
      <c r="I2529" s="179" t="str">
        <f>'Energy consumption (raw)'!I2479</f>
        <v>23 Manufacture of other non-metallic mineral products</v>
      </c>
      <c r="J2529" s="179" t="str">
        <f>INDEX(Sector!$E$6:$E$46,MATCH('Energy consumption (toe)'!I2529,Sector!$B$6:$B$46,FALSE))</f>
        <v>Manufacture of other non-metallic mineral products</v>
      </c>
      <c r="K2529" s="179">
        <f>IFERROR('Energy consumption (raw)'!J2479*Lists!$H$84,)</f>
        <v>9386.2850200000012</v>
      </c>
      <c r="L2529" s="179">
        <f>'Energy consumption (raw)'!K2479*Lists!$H$84</f>
        <v>11070.438660000002</v>
      </c>
      <c r="M2529" s="179">
        <f>'Energy consumption (raw)'!L2479*Lists!$H$84</f>
        <v>0</v>
      </c>
      <c r="N2529" s="179">
        <f>'Energy consumption (raw)'!M2479*Lists!$H$84</f>
        <v>0</v>
      </c>
      <c r="O2529" s="178">
        <f t="shared" si="165"/>
        <v>11070.438660000002</v>
      </c>
      <c r="P2529">
        <f>'Energy consumption (raw)'!N2479*Lists!$H$85</f>
        <v>0</v>
      </c>
      <c r="Q2529">
        <f>'Energy consumption (raw)'!O2479*Lists!$H$86</f>
        <v>0</v>
      </c>
      <c r="R2529">
        <f>'Energy consumption (raw)'!P2479*Lists!$H$87</f>
        <v>0</v>
      </c>
      <c r="S2529">
        <f>'Energy consumption (raw)'!Q2479*Lists!$H$88</f>
        <v>0</v>
      </c>
      <c r="T2529">
        <f>'Energy consumption (raw)'!R2479*Lists!$H$89</f>
        <v>0</v>
      </c>
      <c r="U2529">
        <f>'Energy consumption (raw)'!S2479*Lists!$H$90</f>
        <v>0</v>
      </c>
      <c r="V2529">
        <f>'Energy consumption (raw)'!T2479*Lists!$H$91</f>
        <v>0</v>
      </c>
      <c r="W2529">
        <f>'Energy consumption (raw)'!U2479*Lists!$H$92</f>
        <v>0</v>
      </c>
      <c r="X2529">
        <f>'Energy consumption (raw)'!V2479*Lists!$H$93</f>
        <v>0</v>
      </c>
      <c r="Y2529">
        <f>'Energy consumption (raw)'!W2479*Lists!$H$94</f>
        <v>0</v>
      </c>
      <c r="Z2529">
        <f>'Energy consumption (raw)'!X2479*Lists!$H$96*1000000</f>
        <v>0</v>
      </c>
      <c r="AA2529">
        <f>'Energy consumption (raw)'!Y2479*Lists!$H$97</f>
        <v>0</v>
      </c>
      <c r="AB2529">
        <f>'Energy consumption (raw)'!Z2479*Lists!$H$96</f>
        <v>0</v>
      </c>
      <c r="AC2529">
        <f>'Energy consumption (raw)'!AA2479*Lists!$H$98</f>
        <v>0</v>
      </c>
      <c r="AD2529">
        <f>'Energy consumption (raw)'!AB2479*Lists!$H$99</f>
        <v>0</v>
      </c>
      <c r="AE2529">
        <f>'Energy consumption (raw)'!AC2479*Lists!$H$101</f>
        <v>0</v>
      </c>
      <c r="AF2529">
        <f>'Energy consumption (raw)'!AD2479*Lists!$H$101</f>
        <v>0</v>
      </c>
      <c r="AG2529">
        <f>'Energy consumption (raw)'!AE2479*Lists!$H$101</f>
        <v>0</v>
      </c>
      <c r="AH2529">
        <f>'Energy consumption (raw)'!AF2479*Lists!$H$100</f>
        <v>0</v>
      </c>
      <c r="AI2529" s="167">
        <f t="shared" si="166"/>
        <v>11070.438660000002</v>
      </c>
      <c r="AJ2529" s="179">
        <f>'Energy consumption (raw)'!AG2479</f>
        <v>11070.438660000002</v>
      </c>
      <c r="AK2529" s="179">
        <f>'Energy consumption (raw)'!AH2479</f>
        <v>9568</v>
      </c>
      <c r="AL2529">
        <f>IF(ROUND(AI2529,-3)=ROUND('Energy consumption (raw)'!AG2479,-3),1,0)</f>
        <v>1</v>
      </c>
      <c r="AM2529" s="179" t="str">
        <f>'Energy consumption (raw)'!AJ2479</f>
        <v>56. Can Tho</v>
      </c>
      <c r="AN2529">
        <f>VLOOKUP(AM2529,Lists!$F$9:$G$71,2,FALSE)</f>
        <v>1</v>
      </c>
    </row>
    <row r="2530" spans="2:40" x14ac:dyDescent="0.25">
      <c r="B2530" s="65" t="str">
        <f t="shared" si="164"/>
        <v>Industry2378</v>
      </c>
      <c r="C2530" s="179">
        <f>'Energy consumption (raw)'!B2480</f>
        <v>2378</v>
      </c>
      <c r="D2530" s="179">
        <f>'Energy consumption (raw)'!C2480</f>
        <v>0</v>
      </c>
      <c r="E2530" s="179">
        <f>'Energy consumption (raw)'!D2480</f>
        <v>0</v>
      </c>
      <c r="F2530" s="179" t="str">
        <f>'Energy consumption (raw)'!E2480</f>
        <v>Công nghiệp</v>
      </c>
      <c r="G2530" s="179" t="str">
        <f>'Energy consumption (raw)'!F2480</f>
        <v>Chế biến, bảo quản thủy sản và các sản phẩm từ thủy sản</v>
      </c>
      <c r="H2530" s="179" t="str">
        <f>'Energy consumption (raw)'!G2480</f>
        <v>Industry</v>
      </c>
      <c r="I2530" s="179" t="str">
        <f>'Energy consumption (raw)'!I2480</f>
        <v>10 Manufacture of food products</v>
      </c>
      <c r="J2530" s="179" t="str">
        <f>INDEX(Sector!$E$6:$E$46,MATCH('Energy consumption (toe)'!I2530,Sector!$B$6:$B$46,FALSE))</f>
        <v>Manufacture of food products</v>
      </c>
      <c r="K2530" s="179">
        <f>IFERROR('Energy consumption (raw)'!J2480*Lists!$H$84,)</f>
        <v>6640.5936700000002</v>
      </c>
      <c r="L2530" s="179">
        <f>'Energy consumption (raw)'!K2480*Lists!$H$84</f>
        <v>6251.5416500000001</v>
      </c>
      <c r="M2530" s="179">
        <f>'Energy consumption (raw)'!L2480*Lists!$H$84</f>
        <v>0</v>
      </c>
      <c r="N2530" s="179">
        <f>'Energy consumption (raw)'!M2480*Lists!$H$84</f>
        <v>0</v>
      </c>
      <c r="O2530" s="178">
        <f t="shared" si="165"/>
        <v>6251.5416500000001</v>
      </c>
      <c r="P2530">
        <f>'Energy consumption (raw)'!N2480*Lists!$H$85</f>
        <v>0</v>
      </c>
      <c r="Q2530">
        <f>'Energy consumption (raw)'!O2480*Lists!$H$86</f>
        <v>0</v>
      </c>
      <c r="R2530">
        <f>'Energy consumption (raw)'!P2480*Lists!$H$87</f>
        <v>0</v>
      </c>
      <c r="S2530">
        <f>'Energy consumption (raw)'!Q2480*Lists!$H$88</f>
        <v>0</v>
      </c>
      <c r="T2530">
        <f>'Energy consumption (raw)'!R2480*Lists!$H$89</f>
        <v>0</v>
      </c>
      <c r="U2530">
        <f>'Energy consumption (raw)'!S2480*Lists!$H$90</f>
        <v>0</v>
      </c>
      <c r="V2530">
        <f>'Energy consumption (raw)'!T2480*Lists!$H$91</f>
        <v>0</v>
      </c>
      <c r="W2530">
        <f>'Energy consumption (raw)'!U2480*Lists!$H$92</f>
        <v>0</v>
      </c>
      <c r="X2530">
        <f>'Energy consumption (raw)'!V2480*Lists!$H$93</f>
        <v>0</v>
      </c>
      <c r="Y2530">
        <f>'Energy consumption (raw)'!W2480*Lists!$H$94</f>
        <v>0</v>
      </c>
      <c r="Z2530">
        <f>'Energy consumption (raw)'!X2480*Lists!$H$96*1000000</f>
        <v>0</v>
      </c>
      <c r="AA2530">
        <f>'Energy consumption (raw)'!Y2480*Lists!$H$97</f>
        <v>0</v>
      </c>
      <c r="AB2530">
        <f>'Energy consumption (raw)'!Z2480*Lists!$H$96</f>
        <v>0</v>
      </c>
      <c r="AC2530">
        <f>'Energy consumption (raw)'!AA2480*Lists!$H$98</f>
        <v>0</v>
      </c>
      <c r="AD2530">
        <f>'Energy consumption (raw)'!AB2480*Lists!$H$99</f>
        <v>0</v>
      </c>
      <c r="AE2530">
        <f>'Energy consumption (raw)'!AC2480*Lists!$H$101</f>
        <v>0</v>
      </c>
      <c r="AF2530">
        <f>'Energy consumption (raw)'!AD2480*Lists!$H$101</f>
        <v>0</v>
      </c>
      <c r="AG2530">
        <f>'Energy consumption (raw)'!AE2480*Lists!$H$101</f>
        <v>0</v>
      </c>
      <c r="AH2530">
        <f>'Energy consumption (raw)'!AF2480*Lists!$H$100</f>
        <v>0</v>
      </c>
      <c r="AI2530" s="167">
        <f t="shared" si="166"/>
        <v>6251.5416500000001</v>
      </c>
      <c r="AJ2530" s="179">
        <f>'Energy consumption (raw)'!AG2480</f>
        <v>6251.5416500000001</v>
      </c>
      <c r="AK2530" s="179">
        <f>'Energy consumption (raw)'!AH2480</f>
        <v>6144</v>
      </c>
      <c r="AL2530">
        <f>IF(ROUND(AI2530,-3)=ROUND('Energy consumption (raw)'!AG2480,-3),1,0)</f>
        <v>1</v>
      </c>
      <c r="AM2530" s="179" t="str">
        <f>'Energy consumption (raw)'!AJ2480</f>
        <v>56. Can Tho</v>
      </c>
      <c r="AN2530">
        <f>VLOOKUP(AM2530,Lists!$F$9:$G$71,2,FALSE)</f>
        <v>1</v>
      </c>
    </row>
    <row r="2531" spans="2:40" x14ac:dyDescent="0.25">
      <c r="B2531" s="65" t="str">
        <f t="shared" si="164"/>
        <v>Industry2379</v>
      </c>
      <c r="C2531" s="179">
        <f>'Energy consumption (raw)'!B2481</f>
        <v>2379</v>
      </c>
      <c r="D2531" s="179">
        <f>'Energy consumption (raw)'!C2481</f>
        <v>0</v>
      </c>
      <c r="E2531" s="179">
        <f>'Energy consumption (raw)'!D2481</f>
        <v>0</v>
      </c>
      <c r="F2531" s="179" t="str">
        <f>'Energy consumption (raw)'!E2481</f>
        <v>Công nghiệp</v>
      </c>
      <c r="G2531" s="179" t="str">
        <f>'Energy consumption (raw)'!F2481</f>
        <v>Sản xuất thức ăn gia súc gia cầm và thủy sản</v>
      </c>
      <c r="H2531" s="179" t="str">
        <f>'Energy consumption (raw)'!G2481</f>
        <v>Industry</v>
      </c>
      <c r="I2531" s="179" t="str">
        <f>'Energy consumption (raw)'!I2481</f>
        <v>10 Manufacture of food products</v>
      </c>
      <c r="J2531" s="179" t="str">
        <f>INDEX(Sector!$E$6:$E$46,MATCH('Energy consumption (toe)'!I2531,Sector!$B$6:$B$46,FALSE))</f>
        <v>Manufacture of food products</v>
      </c>
      <c r="K2531" s="179">
        <f>IFERROR('Energy consumption (raw)'!J2481*Lists!$H$84,)</f>
        <v>4079.7382900000002</v>
      </c>
      <c r="L2531" s="179">
        <f>'Energy consumption (raw)'!K2481*Lists!$H$84</f>
        <v>3568.0486300000002</v>
      </c>
      <c r="M2531" s="179">
        <f>'Energy consumption (raw)'!L2481*Lists!$H$84</f>
        <v>0</v>
      </c>
      <c r="N2531" s="179">
        <f>'Energy consumption (raw)'!M2481*Lists!$H$84</f>
        <v>0</v>
      </c>
      <c r="O2531" s="178">
        <f t="shared" si="165"/>
        <v>3568.0486300000002</v>
      </c>
      <c r="P2531">
        <f>'Energy consumption (raw)'!N2481*Lists!$H$85</f>
        <v>0</v>
      </c>
      <c r="Q2531">
        <f>'Energy consumption (raw)'!O2481*Lists!$H$86</f>
        <v>0</v>
      </c>
      <c r="R2531">
        <f>'Energy consumption (raw)'!P2481*Lists!$H$87</f>
        <v>0</v>
      </c>
      <c r="S2531">
        <f>'Energy consumption (raw)'!Q2481*Lists!$H$88</f>
        <v>0</v>
      </c>
      <c r="T2531">
        <f>'Energy consumption (raw)'!R2481*Lists!$H$89</f>
        <v>0</v>
      </c>
      <c r="U2531">
        <f>'Energy consumption (raw)'!S2481*Lists!$H$90</f>
        <v>0</v>
      </c>
      <c r="V2531">
        <f>'Energy consumption (raw)'!T2481*Lists!$H$91</f>
        <v>0</v>
      </c>
      <c r="W2531">
        <f>'Energy consumption (raw)'!U2481*Lists!$H$92</f>
        <v>0</v>
      </c>
      <c r="X2531">
        <f>'Energy consumption (raw)'!V2481*Lists!$H$93</f>
        <v>0</v>
      </c>
      <c r="Y2531">
        <f>'Energy consumption (raw)'!W2481*Lists!$H$94</f>
        <v>0</v>
      </c>
      <c r="Z2531">
        <f>'Energy consumption (raw)'!X2481*Lists!$H$96*1000000</f>
        <v>0</v>
      </c>
      <c r="AA2531">
        <f>'Energy consumption (raw)'!Y2481*Lists!$H$97</f>
        <v>0</v>
      </c>
      <c r="AB2531">
        <f>'Energy consumption (raw)'!Z2481*Lists!$H$96</f>
        <v>0</v>
      </c>
      <c r="AC2531">
        <f>'Energy consumption (raw)'!AA2481*Lists!$H$98</f>
        <v>0</v>
      </c>
      <c r="AD2531">
        <f>'Energy consumption (raw)'!AB2481*Lists!$H$99</f>
        <v>0</v>
      </c>
      <c r="AE2531">
        <f>'Energy consumption (raw)'!AC2481*Lists!$H$101</f>
        <v>0</v>
      </c>
      <c r="AF2531">
        <f>'Energy consumption (raw)'!AD2481*Lists!$H$101</f>
        <v>0</v>
      </c>
      <c r="AG2531">
        <f>'Energy consumption (raw)'!AE2481*Lists!$H$101</f>
        <v>0</v>
      </c>
      <c r="AH2531">
        <f>'Energy consumption (raw)'!AF2481*Lists!$H$100</f>
        <v>0</v>
      </c>
      <c r="AI2531" s="167">
        <f t="shared" si="166"/>
        <v>3568.0486300000002</v>
      </c>
      <c r="AJ2531" s="179">
        <f>'Energy consumption (raw)'!AG2481</f>
        <v>3568.0486300000002</v>
      </c>
      <c r="AK2531" s="179">
        <f>'Energy consumption (raw)'!AH2481</f>
        <v>4080</v>
      </c>
      <c r="AL2531">
        <f>IF(ROUND(AI2531,-3)=ROUND('Energy consumption (raw)'!AG2481,-3),1,0)</f>
        <v>1</v>
      </c>
      <c r="AM2531" s="179" t="str">
        <f>'Energy consumption (raw)'!AJ2481</f>
        <v>56. Can Tho</v>
      </c>
      <c r="AN2531">
        <f>VLOOKUP(AM2531,Lists!$F$9:$G$71,2,FALSE)</f>
        <v>1</v>
      </c>
    </row>
    <row r="2532" spans="2:40" x14ac:dyDescent="0.25">
      <c r="B2532" s="65" t="str">
        <f t="shared" si="164"/>
        <v>Industry2380</v>
      </c>
      <c r="C2532" s="179">
        <f>'Energy consumption (raw)'!B2482</f>
        <v>2380</v>
      </c>
      <c r="D2532" s="179">
        <f>'Energy consumption (raw)'!C2482</f>
        <v>0</v>
      </c>
      <c r="E2532" s="179">
        <f>'Energy consumption (raw)'!D2482</f>
        <v>0</v>
      </c>
      <c r="F2532" s="179" t="str">
        <f>'Energy consumption (raw)'!E2482</f>
        <v>Công nghiệp</v>
      </c>
      <c r="G2532" s="179" t="str">
        <f>'Energy consumption (raw)'!F2482</f>
        <v>Sản xuất đồ uống không cồn, nước khoáng</v>
      </c>
      <c r="H2532" s="179" t="str">
        <f>'Energy consumption (raw)'!G2482</f>
        <v>Industry</v>
      </c>
      <c r="I2532" s="179" t="str">
        <f>'Energy consumption (raw)'!I2482</f>
        <v>11 Manufacture of beverages</v>
      </c>
      <c r="J2532" s="179" t="str">
        <f>INDEX(Sector!$E$6:$E$46,MATCH('Energy consumption (toe)'!I2532,Sector!$B$6:$B$46,FALSE))</f>
        <v>Manufacture of beverages</v>
      </c>
      <c r="K2532" s="179">
        <f>IFERROR('Energy consumption (raw)'!J2482*Lists!$H$84,)</f>
        <v>4056.1149600000003</v>
      </c>
      <c r="L2532" s="179">
        <f>'Energy consumption (raw)'!K2482*Lists!$H$84</f>
        <v>3965.51</v>
      </c>
      <c r="M2532" s="179">
        <f>'Energy consumption (raw)'!L2482*Lists!$H$84</f>
        <v>0</v>
      </c>
      <c r="N2532" s="179">
        <f>'Energy consumption (raw)'!M2482*Lists!$H$84</f>
        <v>0</v>
      </c>
      <c r="O2532" s="178">
        <f t="shared" si="165"/>
        <v>3965.51</v>
      </c>
      <c r="P2532">
        <f>'Energy consumption (raw)'!N2482*Lists!$H$85</f>
        <v>0</v>
      </c>
      <c r="Q2532">
        <f>'Energy consumption (raw)'!O2482*Lists!$H$86</f>
        <v>0</v>
      </c>
      <c r="R2532">
        <f>'Energy consumption (raw)'!P2482*Lists!$H$87</f>
        <v>0</v>
      </c>
      <c r="S2532">
        <f>'Energy consumption (raw)'!Q2482*Lists!$H$88</f>
        <v>0</v>
      </c>
      <c r="T2532">
        <f>'Energy consumption (raw)'!R2482*Lists!$H$89</f>
        <v>0</v>
      </c>
      <c r="U2532">
        <f>'Energy consumption (raw)'!S2482*Lists!$H$90</f>
        <v>0</v>
      </c>
      <c r="V2532">
        <f>'Energy consumption (raw)'!T2482*Lists!$H$91</f>
        <v>0</v>
      </c>
      <c r="W2532">
        <f>'Energy consumption (raw)'!U2482*Lists!$H$92</f>
        <v>0</v>
      </c>
      <c r="X2532">
        <f>'Energy consumption (raw)'!V2482*Lists!$H$93</f>
        <v>0</v>
      </c>
      <c r="Y2532">
        <f>'Energy consumption (raw)'!W2482*Lists!$H$94</f>
        <v>0</v>
      </c>
      <c r="Z2532">
        <f>'Energy consumption (raw)'!X2482*Lists!$H$96*1000000</f>
        <v>0</v>
      </c>
      <c r="AA2532">
        <f>'Energy consumption (raw)'!Y2482*Lists!$H$97</f>
        <v>0</v>
      </c>
      <c r="AB2532">
        <f>'Energy consumption (raw)'!Z2482*Lists!$H$96</f>
        <v>0</v>
      </c>
      <c r="AC2532">
        <f>'Energy consumption (raw)'!AA2482*Lists!$H$98</f>
        <v>0</v>
      </c>
      <c r="AD2532">
        <f>'Energy consumption (raw)'!AB2482*Lists!$H$99</f>
        <v>0</v>
      </c>
      <c r="AE2532">
        <f>'Energy consumption (raw)'!AC2482*Lists!$H$101</f>
        <v>0</v>
      </c>
      <c r="AF2532">
        <f>'Energy consumption (raw)'!AD2482*Lists!$H$101</f>
        <v>0</v>
      </c>
      <c r="AG2532">
        <f>'Energy consumption (raw)'!AE2482*Lists!$H$101</f>
        <v>0</v>
      </c>
      <c r="AH2532">
        <f>'Energy consumption (raw)'!AF2482*Lists!$H$100</f>
        <v>0</v>
      </c>
      <c r="AI2532" s="167">
        <f t="shared" si="166"/>
        <v>3965.51</v>
      </c>
      <c r="AJ2532" s="179">
        <f>'Energy consumption (raw)'!AG2482</f>
        <v>3965.51</v>
      </c>
      <c r="AK2532" s="179">
        <f>'Energy consumption (raw)'!AH2482</f>
        <v>4058</v>
      </c>
      <c r="AL2532">
        <f>IF(ROUND(AI2532,-3)=ROUND('Energy consumption (raw)'!AG2482,-3),1,0)</f>
        <v>1</v>
      </c>
      <c r="AM2532" s="179" t="str">
        <f>'Energy consumption (raw)'!AJ2482</f>
        <v>56. Can Tho</v>
      </c>
      <c r="AN2532">
        <f>VLOOKUP(AM2532,Lists!$F$9:$G$71,2,FALSE)</f>
        <v>1</v>
      </c>
    </row>
    <row r="2533" spans="2:40" x14ac:dyDescent="0.25">
      <c r="B2533" s="65" t="str">
        <f t="shared" si="164"/>
        <v>Industry2381</v>
      </c>
      <c r="C2533" s="179">
        <f>'Energy consumption (raw)'!B2483</f>
        <v>2381</v>
      </c>
      <c r="D2533" s="179">
        <f>'Energy consumption (raw)'!C2483</f>
        <v>0</v>
      </c>
      <c r="E2533" s="179">
        <f>'Energy consumption (raw)'!D2483</f>
        <v>0</v>
      </c>
      <c r="F2533" s="179" t="str">
        <f>'Energy consumption (raw)'!E2483</f>
        <v>Công nghiệp</v>
      </c>
      <c r="G2533" s="179" t="str">
        <f>'Energy consumption (raw)'!F2483</f>
        <v>Sản xuất giày dép</v>
      </c>
      <c r="H2533" s="179" t="str">
        <f>'Energy consumption (raw)'!G2483</f>
        <v>Industry</v>
      </c>
      <c r="I2533" s="179" t="str">
        <f>'Energy consumption (raw)'!I2483</f>
        <v>14 Manufacture of wearing apparel</v>
      </c>
      <c r="J2533" s="179" t="str">
        <f>INDEX(Sector!$E$6:$E$46,MATCH('Energy consumption (toe)'!I2533,Sector!$B$6:$B$46,FALSE))</f>
        <v>Manufacture of wearing apparel</v>
      </c>
      <c r="K2533" s="179">
        <f>IFERROR('Energy consumption (raw)'!J2483*Lists!$H$84,)</f>
        <v>9394.3240500000011</v>
      </c>
      <c r="L2533" s="179">
        <f>'Energy consumption (raw)'!K2483*Lists!$H$84</f>
        <v>11741.36592</v>
      </c>
      <c r="M2533" s="179">
        <f>'Energy consumption (raw)'!L2483*Lists!$H$84</f>
        <v>0</v>
      </c>
      <c r="N2533" s="179">
        <f>'Energy consumption (raw)'!M2483*Lists!$H$84</f>
        <v>0</v>
      </c>
      <c r="O2533" s="178">
        <f t="shared" si="165"/>
        <v>11741.36592</v>
      </c>
      <c r="P2533">
        <f>'Energy consumption (raw)'!N2483*Lists!$H$85</f>
        <v>0</v>
      </c>
      <c r="Q2533">
        <f>'Energy consumption (raw)'!O2483*Lists!$H$86</f>
        <v>0</v>
      </c>
      <c r="R2533">
        <f>'Energy consumption (raw)'!P2483*Lists!$H$87</f>
        <v>0</v>
      </c>
      <c r="S2533">
        <f>'Energy consumption (raw)'!Q2483*Lists!$H$88</f>
        <v>0</v>
      </c>
      <c r="T2533">
        <f>'Energy consumption (raw)'!R2483*Lists!$H$89</f>
        <v>0</v>
      </c>
      <c r="U2533">
        <f>'Energy consumption (raw)'!S2483*Lists!$H$90</f>
        <v>0</v>
      </c>
      <c r="V2533">
        <f>'Energy consumption (raw)'!T2483*Lists!$H$91</f>
        <v>0</v>
      </c>
      <c r="W2533">
        <f>'Energy consumption (raw)'!U2483*Lists!$H$92</f>
        <v>0</v>
      </c>
      <c r="X2533">
        <f>'Energy consumption (raw)'!V2483*Lists!$H$93</f>
        <v>0</v>
      </c>
      <c r="Y2533">
        <f>'Energy consumption (raw)'!W2483*Lists!$H$94</f>
        <v>0</v>
      </c>
      <c r="Z2533">
        <f>'Energy consumption (raw)'!X2483*Lists!$H$96*1000000</f>
        <v>0</v>
      </c>
      <c r="AA2533">
        <f>'Energy consumption (raw)'!Y2483*Lists!$H$97</f>
        <v>0</v>
      </c>
      <c r="AB2533">
        <f>'Energy consumption (raw)'!Z2483*Lists!$H$96</f>
        <v>0</v>
      </c>
      <c r="AC2533">
        <f>'Energy consumption (raw)'!AA2483*Lists!$H$98</f>
        <v>0</v>
      </c>
      <c r="AD2533">
        <f>'Energy consumption (raw)'!AB2483*Lists!$H$99</f>
        <v>0</v>
      </c>
      <c r="AE2533">
        <f>'Energy consumption (raw)'!AC2483*Lists!$H$101</f>
        <v>0</v>
      </c>
      <c r="AF2533">
        <f>'Energy consumption (raw)'!AD2483*Lists!$H$101</f>
        <v>0</v>
      </c>
      <c r="AG2533">
        <f>'Energy consumption (raw)'!AE2483*Lists!$H$101</f>
        <v>0</v>
      </c>
      <c r="AH2533">
        <f>'Energy consumption (raw)'!AF2483*Lists!$H$100</f>
        <v>0</v>
      </c>
      <c r="AI2533" s="167">
        <f t="shared" si="166"/>
        <v>11741.36592</v>
      </c>
      <c r="AJ2533" s="179">
        <f>'Energy consumption (raw)'!AG2483</f>
        <v>11741.36592</v>
      </c>
      <c r="AK2533" s="179">
        <f>'Energy consumption (raw)'!AH2483</f>
        <v>9401</v>
      </c>
      <c r="AL2533">
        <f>IF(ROUND(AI2533,-3)=ROUND('Energy consumption (raw)'!AG2483,-3),1,0)</f>
        <v>1</v>
      </c>
      <c r="AM2533" s="179" t="str">
        <f>'Energy consumption (raw)'!AJ2483</f>
        <v>56. Can Tho</v>
      </c>
      <c r="AN2533">
        <f>VLOOKUP(AM2533,Lists!$F$9:$G$71,2,FALSE)</f>
        <v>1</v>
      </c>
    </row>
    <row r="2534" spans="2:40" x14ac:dyDescent="0.25">
      <c r="B2534" s="65" t="str">
        <f t="shared" si="164"/>
        <v>Industry2382</v>
      </c>
      <c r="C2534" s="179">
        <f>'Energy consumption (raw)'!B2484</f>
        <v>2382</v>
      </c>
      <c r="D2534" s="179">
        <f>'Energy consumption (raw)'!C2484</f>
        <v>0</v>
      </c>
      <c r="E2534" s="179">
        <f>'Energy consumption (raw)'!D2484</f>
        <v>0</v>
      </c>
      <c r="F2534" s="179" t="str">
        <f>'Energy consumption (raw)'!E2484</f>
        <v>Công nghiệp</v>
      </c>
      <c r="G2534" s="179" t="str">
        <f>'Energy consumption (raw)'!F2484</f>
        <v>Chế biến, bảo quản thủy sản và các sản phẩm từ thủy sản</v>
      </c>
      <c r="H2534" s="179" t="str">
        <f>'Energy consumption (raw)'!G2484</f>
        <v>Industry</v>
      </c>
      <c r="I2534" s="179" t="str">
        <f>'Energy consumption (raw)'!I2484</f>
        <v>10 Manufacture of food products</v>
      </c>
      <c r="J2534" s="179" t="str">
        <f>INDEX(Sector!$E$6:$E$46,MATCH('Energy consumption (toe)'!I2534,Sector!$B$6:$B$46,FALSE))</f>
        <v>Manufacture of food products</v>
      </c>
      <c r="K2534" s="179">
        <f>IFERROR('Energy consumption (raw)'!J2484*Lists!$H$84,)</f>
        <v>3432.2337700000003</v>
      </c>
      <c r="L2534" s="179">
        <f>'Energy consumption (raw)'!K2484*Lists!$H$84</f>
        <v>2828.5859390000001</v>
      </c>
      <c r="M2534" s="179">
        <f>'Energy consumption (raw)'!L2484*Lists!$H$84</f>
        <v>0</v>
      </c>
      <c r="N2534" s="179">
        <f>'Energy consumption (raw)'!M2484*Lists!$H$84</f>
        <v>0</v>
      </c>
      <c r="O2534" s="178">
        <f t="shared" si="165"/>
        <v>2828.5859390000001</v>
      </c>
      <c r="P2534">
        <f>'Energy consumption (raw)'!N2484*Lists!$H$85</f>
        <v>0</v>
      </c>
      <c r="Q2534">
        <f>'Energy consumption (raw)'!O2484*Lists!$H$86</f>
        <v>0</v>
      </c>
      <c r="R2534">
        <f>'Energy consumption (raw)'!P2484*Lists!$H$87</f>
        <v>0</v>
      </c>
      <c r="S2534">
        <f>'Energy consumption (raw)'!Q2484*Lists!$H$88</f>
        <v>0</v>
      </c>
      <c r="T2534">
        <f>'Energy consumption (raw)'!R2484*Lists!$H$89</f>
        <v>0</v>
      </c>
      <c r="U2534">
        <f>'Energy consumption (raw)'!S2484*Lists!$H$90</f>
        <v>0</v>
      </c>
      <c r="V2534">
        <f>'Energy consumption (raw)'!T2484*Lists!$H$91</f>
        <v>0</v>
      </c>
      <c r="W2534">
        <f>'Energy consumption (raw)'!U2484*Lists!$H$92</f>
        <v>0</v>
      </c>
      <c r="X2534">
        <f>'Energy consumption (raw)'!V2484*Lists!$H$93</f>
        <v>0</v>
      </c>
      <c r="Y2534">
        <f>'Energy consumption (raw)'!W2484*Lists!$H$94</f>
        <v>0</v>
      </c>
      <c r="Z2534">
        <f>'Energy consumption (raw)'!X2484*Lists!$H$96*1000000</f>
        <v>0</v>
      </c>
      <c r="AA2534">
        <f>'Energy consumption (raw)'!Y2484*Lists!$H$97</f>
        <v>0</v>
      </c>
      <c r="AB2534">
        <f>'Energy consumption (raw)'!Z2484*Lists!$H$96</f>
        <v>0</v>
      </c>
      <c r="AC2534">
        <f>'Energy consumption (raw)'!AA2484*Lists!$H$98</f>
        <v>0</v>
      </c>
      <c r="AD2534">
        <f>'Energy consumption (raw)'!AB2484*Lists!$H$99</f>
        <v>0</v>
      </c>
      <c r="AE2534">
        <f>'Energy consumption (raw)'!AC2484*Lists!$H$101</f>
        <v>0</v>
      </c>
      <c r="AF2534">
        <f>'Energy consumption (raw)'!AD2484*Lists!$H$101</f>
        <v>0</v>
      </c>
      <c r="AG2534">
        <f>'Energy consumption (raw)'!AE2484*Lists!$H$101</f>
        <v>0</v>
      </c>
      <c r="AH2534">
        <f>'Energy consumption (raw)'!AF2484*Lists!$H$100</f>
        <v>0</v>
      </c>
      <c r="AI2534" s="167">
        <f t="shared" si="166"/>
        <v>2828.5859390000001</v>
      </c>
      <c r="AJ2534" s="179">
        <f>'Energy consumption (raw)'!AG2484</f>
        <v>2828.5859390000001</v>
      </c>
      <c r="AK2534" s="179">
        <f>'Energy consumption (raw)'!AH2484</f>
        <v>3432</v>
      </c>
      <c r="AL2534">
        <f>IF(ROUND(AI2534,-3)=ROUND('Energy consumption (raw)'!AG2484,-3),1,0)</f>
        <v>1</v>
      </c>
      <c r="AM2534" s="179" t="str">
        <f>'Energy consumption (raw)'!AJ2484</f>
        <v>56. Can Tho</v>
      </c>
      <c r="AN2534">
        <f>VLOOKUP(AM2534,Lists!$F$9:$G$71,2,FALSE)</f>
        <v>1</v>
      </c>
    </row>
    <row r="2535" spans="2:40" x14ac:dyDescent="0.25">
      <c r="B2535" s="65" t="str">
        <f t="shared" si="164"/>
        <v>Industry2383</v>
      </c>
      <c r="C2535" s="179">
        <f>'Energy consumption (raw)'!B2485</f>
        <v>2383</v>
      </c>
      <c r="D2535" s="179">
        <f>'Energy consumption (raw)'!C2485</f>
        <v>0</v>
      </c>
      <c r="E2535" s="179">
        <f>'Energy consumption (raw)'!D2485</f>
        <v>0</v>
      </c>
      <c r="F2535" s="179" t="str">
        <f>'Energy consumption (raw)'!E2485</f>
        <v>Công nghiệp</v>
      </c>
      <c r="G2535" s="179" t="str">
        <f>'Energy consumption (raw)'!F2485</f>
        <v>Sản xuất thức ăn gia súc gia cầm và thủy sản</v>
      </c>
      <c r="H2535" s="179" t="str">
        <f>'Energy consumption (raw)'!G2485</f>
        <v>Industry</v>
      </c>
      <c r="I2535" s="179" t="str">
        <f>'Energy consumption (raw)'!I2485</f>
        <v>10 Manufacture of food products</v>
      </c>
      <c r="J2535" s="179" t="str">
        <f>INDEX(Sector!$E$6:$E$46,MATCH('Energy consumption (toe)'!I2535,Sector!$B$6:$B$46,FALSE))</f>
        <v>Manufacture of food products</v>
      </c>
      <c r="K2535" s="179">
        <f>IFERROR('Energy consumption (raw)'!J2485*Lists!$H$84,)</f>
        <v>3786.2751200000002</v>
      </c>
      <c r="L2535" s="179">
        <f>'Energy consumption (raw)'!K2485*Lists!$H$84</f>
        <v>4038.6636300000005</v>
      </c>
      <c r="M2535" s="179">
        <f>'Energy consumption (raw)'!L2485*Lists!$H$84</f>
        <v>0</v>
      </c>
      <c r="N2535" s="179">
        <f>'Energy consumption (raw)'!M2485*Lists!$H$84</f>
        <v>0</v>
      </c>
      <c r="O2535" s="178">
        <f t="shared" si="165"/>
        <v>4038.6636300000005</v>
      </c>
      <c r="P2535">
        <f>'Energy consumption (raw)'!N2485*Lists!$H$85</f>
        <v>0</v>
      </c>
      <c r="Q2535">
        <f>'Energy consumption (raw)'!O2485*Lists!$H$86</f>
        <v>0</v>
      </c>
      <c r="R2535">
        <f>'Energy consumption (raw)'!P2485*Lists!$H$87</f>
        <v>0</v>
      </c>
      <c r="S2535">
        <f>'Energy consumption (raw)'!Q2485*Lists!$H$88</f>
        <v>0</v>
      </c>
      <c r="T2535">
        <f>'Energy consumption (raw)'!R2485*Lists!$H$89</f>
        <v>0</v>
      </c>
      <c r="U2535">
        <f>'Energy consumption (raw)'!S2485*Lists!$H$90</f>
        <v>0</v>
      </c>
      <c r="V2535">
        <f>'Energy consumption (raw)'!T2485*Lists!$H$91</f>
        <v>0</v>
      </c>
      <c r="W2535">
        <f>'Energy consumption (raw)'!U2485*Lists!$H$92</f>
        <v>0</v>
      </c>
      <c r="X2535">
        <f>'Energy consumption (raw)'!V2485*Lists!$H$93</f>
        <v>0</v>
      </c>
      <c r="Y2535">
        <f>'Energy consumption (raw)'!W2485*Lists!$H$94</f>
        <v>0</v>
      </c>
      <c r="Z2535">
        <f>'Energy consumption (raw)'!X2485*Lists!$H$96*1000000</f>
        <v>0</v>
      </c>
      <c r="AA2535">
        <f>'Energy consumption (raw)'!Y2485*Lists!$H$97</f>
        <v>0</v>
      </c>
      <c r="AB2535">
        <f>'Energy consumption (raw)'!Z2485*Lists!$H$96</f>
        <v>0</v>
      </c>
      <c r="AC2535">
        <f>'Energy consumption (raw)'!AA2485*Lists!$H$98</f>
        <v>0</v>
      </c>
      <c r="AD2535">
        <f>'Energy consumption (raw)'!AB2485*Lists!$H$99</f>
        <v>0</v>
      </c>
      <c r="AE2535">
        <f>'Energy consumption (raw)'!AC2485*Lists!$H$101</f>
        <v>0</v>
      </c>
      <c r="AF2535">
        <f>'Energy consumption (raw)'!AD2485*Lists!$H$101</f>
        <v>0</v>
      </c>
      <c r="AG2535">
        <f>'Energy consumption (raw)'!AE2485*Lists!$H$101</f>
        <v>0</v>
      </c>
      <c r="AH2535">
        <f>'Energy consumption (raw)'!AF2485*Lists!$H$100</f>
        <v>0</v>
      </c>
      <c r="AI2535" s="167">
        <f t="shared" si="166"/>
        <v>4038.6636300000005</v>
      </c>
      <c r="AJ2535" s="179">
        <f>'Energy consumption (raw)'!AG2485</f>
        <v>4038.6636300000005</v>
      </c>
      <c r="AK2535" s="179">
        <f>'Energy consumption (raw)'!AH2485</f>
        <v>3787</v>
      </c>
      <c r="AL2535">
        <f>IF(ROUND(AI2535,-3)=ROUND('Energy consumption (raw)'!AG2485,-3),1,0)</f>
        <v>1</v>
      </c>
      <c r="AM2535" s="179" t="str">
        <f>'Energy consumption (raw)'!AJ2485</f>
        <v>56. Can Tho</v>
      </c>
      <c r="AN2535">
        <f>VLOOKUP(AM2535,Lists!$F$9:$G$71,2,FALSE)</f>
        <v>1</v>
      </c>
    </row>
    <row r="2536" spans="2:40" x14ac:dyDescent="0.25">
      <c r="B2536" s="65" t="str">
        <f t="shared" si="164"/>
        <v>Industry2384</v>
      </c>
      <c r="C2536" s="179">
        <f>'Energy consumption (raw)'!B2486</f>
        <v>2384</v>
      </c>
      <c r="D2536" s="179">
        <f>'Energy consumption (raw)'!C2486</f>
        <v>0</v>
      </c>
      <c r="E2536" s="179">
        <f>'Energy consumption (raw)'!D2486</f>
        <v>0</v>
      </c>
      <c r="F2536" s="179" t="str">
        <f>'Energy consumption (raw)'!E2486</f>
        <v>Công nghiệp</v>
      </c>
      <c r="G2536" s="179" t="str">
        <f>'Energy consumption (raw)'!F2486</f>
        <v>Sản xuất thức ăn gia súc gia cầm và thủy sản</v>
      </c>
      <c r="H2536" s="179" t="str">
        <f>'Energy consumption (raw)'!G2486</f>
        <v>Industry</v>
      </c>
      <c r="I2536" s="179" t="str">
        <f>'Energy consumption (raw)'!I2486</f>
        <v>10 Manufacture of food products</v>
      </c>
      <c r="J2536" s="179" t="str">
        <f>INDEX(Sector!$E$6:$E$46,MATCH('Energy consumption (toe)'!I2536,Sector!$B$6:$B$46,FALSE))</f>
        <v>Manufacture of food products</v>
      </c>
      <c r="K2536" s="179">
        <f>IFERROR('Energy consumption (raw)'!J2486*Lists!$H$84,)</f>
        <v>0</v>
      </c>
      <c r="L2536" s="179">
        <f>'Energy consumption (raw)'!K2486*Lists!$H$84</f>
        <v>3310.7996700000003</v>
      </c>
      <c r="M2536" s="179">
        <f>'Energy consumption (raw)'!L2486*Lists!$H$84</f>
        <v>0</v>
      </c>
      <c r="N2536" s="179">
        <f>'Energy consumption (raw)'!M2486*Lists!$H$84</f>
        <v>0</v>
      </c>
      <c r="O2536" s="178">
        <f t="shared" si="165"/>
        <v>3310.7996700000003</v>
      </c>
      <c r="P2536">
        <f>'Energy consumption (raw)'!N2486*Lists!$H$85</f>
        <v>0</v>
      </c>
      <c r="Q2536">
        <f>'Energy consumption (raw)'!O2486*Lists!$H$86</f>
        <v>0</v>
      </c>
      <c r="R2536">
        <f>'Energy consumption (raw)'!P2486*Lists!$H$87</f>
        <v>0</v>
      </c>
      <c r="S2536">
        <f>'Energy consumption (raw)'!Q2486*Lists!$H$88</f>
        <v>0</v>
      </c>
      <c r="T2536">
        <f>'Energy consumption (raw)'!R2486*Lists!$H$89</f>
        <v>0</v>
      </c>
      <c r="U2536">
        <f>'Energy consumption (raw)'!S2486*Lists!$H$90</f>
        <v>0</v>
      </c>
      <c r="V2536">
        <f>'Energy consumption (raw)'!T2486*Lists!$H$91</f>
        <v>0</v>
      </c>
      <c r="W2536">
        <f>'Energy consumption (raw)'!U2486*Lists!$H$92</f>
        <v>0</v>
      </c>
      <c r="X2536">
        <f>'Energy consumption (raw)'!V2486*Lists!$H$93</f>
        <v>0</v>
      </c>
      <c r="Y2536">
        <f>'Energy consumption (raw)'!W2486*Lists!$H$94</f>
        <v>0</v>
      </c>
      <c r="Z2536">
        <f>'Energy consumption (raw)'!X2486*Lists!$H$96*1000000</f>
        <v>0</v>
      </c>
      <c r="AA2536">
        <f>'Energy consumption (raw)'!Y2486*Lists!$H$97</f>
        <v>0</v>
      </c>
      <c r="AB2536">
        <f>'Energy consumption (raw)'!Z2486*Lists!$H$96</f>
        <v>0</v>
      </c>
      <c r="AC2536">
        <f>'Energy consumption (raw)'!AA2486*Lists!$H$98</f>
        <v>0</v>
      </c>
      <c r="AD2536">
        <f>'Energy consumption (raw)'!AB2486*Lists!$H$99</f>
        <v>0</v>
      </c>
      <c r="AE2536">
        <f>'Energy consumption (raw)'!AC2486*Lists!$H$101</f>
        <v>0</v>
      </c>
      <c r="AF2536">
        <f>'Energy consumption (raw)'!AD2486*Lists!$H$101</f>
        <v>0</v>
      </c>
      <c r="AG2536">
        <f>'Energy consumption (raw)'!AE2486*Lists!$H$101</f>
        <v>0</v>
      </c>
      <c r="AH2536">
        <f>'Energy consumption (raw)'!AF2486*Lists!$H$100</f>
        <v>0</v>
      </c>
      <c r="AI2536" s="167">
        <f t="shared" si="166"/>
        <v>3310.7996700000003</v>
      </c>
      <c r="AJ2536" s="179">
        <f>'Energy consumption (raw)'!AG2486</f>
        <v>3310.7996700000003</v>
      </c>
      <c r="AK2536" s="179">
        <f>'Energy consumption (raw)'!AH2486</f>
        <v>3603</v>
      </c>
      <c r="AL2536">
        <f>IF(ROUND(AI2536,-3)=ROUND('Energy consumption (raw)'!AG2486,-3),1,0)</f>
        <v>1</v>
      </c>
      <c r="AM2536" s="179" t="str">
        <f>'Energy consumption (raw)'!AJ2486</f>
        <v>56. Can Tho</v>
      </c>
      <c r="AN2536">
        <f>VLOOKUP(AM2536,Lists!$F$9:$G$71,2,FALSE)</f>
        <v>1</v>
      </c>
    </row>
    <row r="2537" spans="2:40" x14ac:dyDescent="0.25">
      <c r="B2537" s="65" t="str">
        <f t="shared" si="164"/>
        <v>Industry2385</v>
      </c>
      <c r="C2537" s="179">
        <f>'Energy consumption (raw)'!B2487</f>
        <v>2385</v>
      </c>
      <c r="D2537" s="179">
        <f>'Energy consumption (raw)'!C2487</f>
        <v>0</v>
      </c>
      <c r="E2537" s="179">
        <f>'Energy consumption (raw)'!D2487</f>
        <v>0</v>
      </c>
      <c r="F2537" s="179" t="str">
        <f>'Energy consumption (raw)'!E2487</f>
        <v>Công nghiệp</v>
      </c>
      <c r="G2537" s="179" t="str">
        <f>'Energy consumption (raw)'!F2487</f>
        <v>Chế biến, bảo quản thủy sản và các sản phẩm từ thủy sản</v>
      </c>
      <c r="H2537" s="179" t="str">
        <f>'Energy consumption (raw)'!G2487</f>
        <v>Industry</v>
      </c>
      <c r="I2537" s="179" t="str">
        <f>'Energy consumption (raw)'!I2487</f>
        <v>10 Manufacture of food products</v>
      </c>
      <c r="J2537" s="179" t="str">
        <f>INDEX(Sector!$E$6:$E$46,MATCH('Energy consumption (toe)'!I2537,Sector!$B$6:$B$46,FALSE))</f>
        <v>Manufacture of food products</v>
      </c>
      <c r="K2537" s="179">
        <f>IFERROR('Energy consumption (raw)'!J2487*Lists!$H$84,)</f>
        <v>0</v>
      </c>
      <c r="L2537" s="179">
        <f>'Energy consumption (raw)'!K2487*Lists!$H$84</f>
        <v>2951.2652400000002</v>
      </c>
      <c r="M2537" s="179">
        <f>'Energy consumption (raw)'!L2487*Lists!$H$84</f>
        <v>0</v>
      </c>
      <c r="N2537" s="179">
        <f>'Energy consumption (raw)'!M2487*Lists!$H$84</f>
        <v>0</v>
      </c>
      <c r="O2537" s="178">
        <f t="shared" si="165"/>
        <v>2951.2652400000002</v>
      </c>
      <c r="P2537">
        <f>'Energy consumption (raw)'!N2487*Lists!$H$85</f>
        <v>0</v>
      </c>
      <c r="Q2537">
        <f>'Energy consumption (raw)'!O2487*Lists!$H$86</f>
        <v>0</v>
      </c>
      <c r="R2537">
        <f>'Energy consumption (raw)'!P2487*Lists!$H$87</f>
        <v>0</v>
      </c>
      <c r="S2537">
        <f>'Energy consumption (raw)'!Q2487*Lists!$H$88</f>
        <v>0</v>
      </c>
      <c r="T2537">
        <f>'Energy consumption (raw)'!R2487*Lists!$H$89</f>
        <v>0</v>
      </c>
      <c r="U2537">
        <f>'Energy consumption (raw)'!S2487*Lists!$H$90</f>
        <v>0</v>
      </c>
      <c r="V2537">
        <f>'Energy consumption (raw)'!T2487*Lists!$H$91</f>
        <v>0</v>
      </c>
      <c r="W2537">
        <f>'Energy consumption (raw)'!U2487*Lists!$H$92</f>
        <v>0</v>
      </c>
      <c r="X2537">
        <f>'Energy consumption (raw)'!V2487*Lists!$H$93</f>
        <v>0</v>
      </c>
      <c r="Y2537">
        <f>'Energy consumption (raw)'!W2487*Lists!$H$94</f>
        <v>0</v>
      </c>
      <c r="Z2537">
        <f>'Energy consumption (raw)'!X2487*Lists!$H$96*1000000</f>
        <v>0</v>
      </c>
      <c r="AA2537">
        <f>'Energy consumption (raw)'!Y2487*Lists!$H$97</f>
        <v>0</v>
      </c>
      <c r="AB2537">
        <f>'Energy consumption (raw)'!Z2487*Lists!$H$96</f>
        <v>0</v>
      </c>
      <c r="AC2537">
        <f>'Energy consumption (raw)'!AA2487*Lists!$H$98</f>
        <v>0</v>
      </c>
      <c r="AD2537">
        <f>'Energy consumption (raw)'!AB2487*Lists!$H$99</f>
        <v>0</v>
      </c>
      <c r="AE2537">
        <f>'Energy consumption (raw)'!AC2487*Lists!$H$101</f>
        <v>0</v>
      </c>
      <c r="AF2537">
        <f>'Energy consumption (raw)'!AD2487*Lists!$H$101</f>
        <v>0</v>
      </c>
      <c r="AG2537">
        <f>'Energy consumption (raw)'!AE2487*Lists!$H$101</f>
        <v>0</v>
      </c>
      <c r="AH2537">
        <f>'Energy consumption (raw)'!AF2487*Lists!$H$100</f>
        <v>0</v>
      </c>
      <c r="AI2537" s="167">
        <f t="shared" si="166"/>
        <v>2951.2652400000002</v>
      </c>
      <c r="AJ2537" s="179">
        <f>'Energy consumption (raw)'!AG2487</f>
        <v>2951.2652400000002</v>
      </c>
      <c r="AK2537" s="179">
        <f>'Energy consumption (raw)'!AH2487</f>
        <v>2336</v>
      </c>
      <c r="AL2537">
        <f>IF(ROUND(AI2537,-3)=ROUND('Energy consumption (raw)'!AG2487,-3),1,0)</f>
        <v>1</v>
      </c>
      <c r="AM2537" s="179" t="str">
        <f>'Energy consumption (raw)'!AJ2487</f>
        <v>56. Can Tho</v>
      </c>
      <c r="AN2537">
        <f>VLOOKUP(AM2537,Lists!$F$9:$G$71,2,FALSE)</f>
        <v>1</v>
      </c>
    </row>
    <row r="2538" spans="2:40" x14ac:dyDescent="0.25">
      <c r="B2538" s="65" t="str">
        <f t="shared" si="164"/>
        <v>Industry2386</v>
      </c>
      <c r="C2538" s="179">
        <f>'Energy consumption (raw)'!B2488</f>
        <v>2386</v>
      </c>
      <c r="D2538" s="179">
        <f>'Energy consumption (raw)'!C2488</f>
        <v>0</v>
      </c>
      <c r="E2538" s="179">
        <f>'Energy consumption (raw)'!D2488</f>
        <v>0</v>
      </c>
      <c r="F2538" s="179" t="str">
        <f>'Energy consumption (raw)'!E2488</f>
        <v>Công nghiệp</v>
      </c>
      <c r="G2538" s="179" t="str">
        <f>'Energy consumption (raw)'!F2488</f>
        <v>Sản xuất xi măng, vôi và thạch cao</v>
      </c>
      <c r="H2538" s="179" t="str">
        <f>'Energy consumption (raw)'!G2488</f>
        <v>Industry</v>
      </c>
      <c r="I2538" s="179" t="str">
        <f>'Energy consumption (raw)'!I2488</f>
        <v>23 Manufacture of other non-metallic mineral products</v>
      </c>
      <c r="J2538" s="179" t="str">
        <f>INDEX(Sector!$E$6:$E$46,MATCH('Energy consumption (toe)'!I2538,Sector!$B$6:$B$46,FALSE))</f>
        <v>Manufacture of other non-metallic mineral products</v>
      </c>
      <c r="K2538" s="179">
        <f>IFERROR('Energy consumption (raw)'!J2488*Lists!$H$84,)</f>
        <v>2139.8324000000002</v>
      </c>
      <c r="L2538" s="179">
        <f>'Energy consumption (raw)'!K2488*Lists!$H$84</f>
        <v>2154.2903100000003</v>
      </c>
      <c r="M2538" s="179">
        <f>'Energy consumption (raw)'!L2488*Lists!$H$84</f>
        <v>0</v>
      </c>
      <c r="N2538" s="179">
        <f>'Energy consumption (raw)'!M2488*Lists!$H$84</f>
        <v>0</v>
      </c>
      <c r="O2538" s="178">
        <f t="shared" si="165"/>
        <v>2154.2903100000003</v>
      </c>
      <c r="P2538">
        <f>'Energy consumption (raw)'!N2488*Lists!$H$85</f>
        <v>0</v>
      </c>
      <c r="Q2538">
        <f>'Energy consumption (raw)'!O2488*Lists!$H$86</f>
        <v>0</v>
      </c>
      <c r="R2538">
        <f>'Energy consumption (raw)'!P2488*Lists!$H$87</f>
        <v>0</v>
      </c>
      <c r="S2538">
        <f>'Energy consumption (raw)'!Q2488*Lists!$H$88</f>
        <v>0</v>
      </c>
      <c r="T2538">
        <f>'Energy consumption (raw)'!R2488*Lists!$H$89</f>
        <v>0</v>
      </c>
      <c r="U2538">
        <f>'Energy consumption (raw)'!S2488*Lists!$H$90</f>
        <v>0</v>
      </c>
      <c r="V2538">
        <f>'Energy consumption (raw)'!T2488*Lists!$H$91</f>
        <v>0</v>
      </c>
      <c r="W2538">
        <f>'Energy consumption (raw)'!U2488*Lists!$H$92</f>
        <v>0</v>
      </c>
      <c r="X2538">
        <f>'Energy consumption (raw)'!V2488*Lists!$H$93</f>
        <v>0</v>
      </c>
      <c r="Y2538">
        <f>'Energy consumption (raw)'!W2488*Lists!$H$94</f>
        <v>0</v>
      </c>
      <c r="Z2538">
        <f>'Energy consumption (raw)'!X2488*Lists!$H$96*1000000</f>
        <v>0</v>
      </c>
      <c r="AA2538">
        <f>'Energy consumption (raw)'!Y2488*Lists!$H$97</f>
        <v>0</v>
      </c>
      <c r="AB2538">
        <f>'Energy consumption (raw)'!Z2488*Lists!$H$96</f>
        <v>0</v>
      </c>
      <c r="AC2538">
        <f>'Energy consumption (raw)'!AA2488*Lists!$H$98</f>
        <v>0</v>
      </c>
      <c r="AD2538">
        <f>'Energy consumption (raw)'!AB2488*Lists!$H$99</f>
        <v>0</v>
      </c>
      <c r="AE2538">
        <f>'Energy consumption (raw)'!AC2488*Lists!$H$101</f>
        <v>0</v>
      </c>
      <c r="AF2538">
        <f>'Energy consumption (raw)'!AD2488*Lists!$H$101</f>
        <v>0</v>
      </c>
      <c r="AG2538">
        <f>'Energy consumption (raw)'!AE2488*Lists!$H$101</f>
        <v>0</v>
      </c>
      <c r="AH2538">
        <f>'Energy consumption (raw)'!AF2488*Lists!$H$100</f>
        <v>0</v>
      </c>
      <c r="AI2538" s="167">
        <f t="shared" si="166"/>
        <v>2154.2903100000003</v>
      </c>
      <c r="AJ2538" s="179">
        <f>'Energy consumption (raw)'!AG2488</f>
        <v>2154.2903100000003</v>
      </c>
      <c r="AK2538" s="179">
        <f>'Energy consumption (raw)'!AH2488</f>
        <v>2418</v>
      </c>
      <c r="AL2538">
        <f>IF(ROUND(AI2538,-3)=ROUND('Energy consumption (raw)'!AG2488,-3),1,0)</f>
        <v>1</v>
      </c>
      <c r="AM2538" s="179" t="str">
        <f>'Energy consumption (raw)'!AJ2488</f>
        <v>56. Can Tho</v>
      </c>
      <c r="AN2538">
        <f>VLOOKUP(AM2538,Lists!$F$9:$G$71,2,FALSE)</f>
        <v>1</v>
      </c>
    </row>
    <row r="2539" spans="2:40" x14ac:dyDescent="0.25">
      <c r="B2539" s="65" t="str">
        <f t="shared" si="164"/>
        <v>Industry2387</v>
      </c>
      <c r="C2539" s="179">
        <f>'Energy consumption (raw)'!B2489</f>
        <v>2387</v>
      </c>
      <c r="D2539" s="179">
        <f>'Energy consumption (raw)'!C2489</f>
        <v>0</v>
      </c>
      <c r="E2539" s="179">
        <f>'Energy consumption (raw)'!D2489</f>
        <v>0</v>
      </c>
      <c r="F2539" s="179" t="str">
        <f>'Energy consumption (raw)'!E2489</f>
        <v>Công nghiệp</v>
      </c>
      <c r="G2539" s="179" t="str">
        <f>'Energy consumption (raw)'!F2489</f>
        <v>Chế biến, bảo quản thủy sản và các sản phẩm từ thủy sản</v>
      </c>
      <c r="H2539" s="179" t="str">
        <f>'Energy consumption (raw)'!G2489</f>
        <v>Industry</v>
      </c>
      <c r="I2539" s="179" t="str">
        <f>'Energy consumption (raw)'!I2489</f>
        <v>10 Manufacture of food products</v>
      </c>
      <c r="J2539" s="179" t="str">
        <f>INDEX(Sector!$E$6:$E$46,MATCH('Energy consumption (toe)'!I2539,Sector!$B$6:$B$46,FALSE))</f>
        <v>Manufacture of food products</v>
      </c>
      <c r="K2539" s="179">
        <f>IFERROR('Energy consumption (raw)'!J2489*Lists!$H$84,)</f>
        <v>0</v>
      </c>
      <c r="L2539" s="179">
        <f>'Energy consumption (raw)'!K2489*Lists!$H$84</f>
        <v>1759.0045700000001</v>
      </c>
      <c r="M2539" s="179">
        <f>'Energy consumption (raw)'!L2489*Lists!$H$84</f>
        <v>0</v>
      </c>
      <c r="N2539" s="179">
        <f>'Energy consumption (raw)'!M2489*Lists!$H$84</f>
        <v>0</v>
      </c>
      <c r="O2539" s="178">
        <f t="shared" si="165"/>
        <v>1759.0045700000001</v>
      </c>
      <c r="P2539">
        <f>'Energy consumption (raw)'!N2489*Lists!$H$85</f>
        <v>0</v>
      </c>
      <c r="Q2539">
        <f>'Energy consumption (raw)'!O2489*Lists!$H$86</f>
        <v>0</v>
      </c>
      <c r="R2539">
        <f>'Energy consumption (raw)'!P2489*Lists!$H$87</f>
        <v>0</v>
      </c>
      <c r="S2539">
        <f>'Energy consumption (raw)'!Q2489*Lists!$H$88</f>
        <v>0</v>
      </c>
      <c r="T2539">
        <f>'Energy consumption (raw)'!R2489*Lists!$H$89</f>
        <v>0</v>
      </c>
      <c r="U2539">
        <f>'Energy consumption (raw)'!S2489*Lists!$H$90</f>
        <v>0</v>
      </c>
      <c r="V2539">
        <f>'Energy consumption (raw)'!T2489*Lists!$H$91</f>
        <v>0</v>
      </c>
      <c r="W2539">
        <f>'Energy consumption (raw)'!U2489*Lists!$H$92</f>
        <v>0</v>
      </c>
      <c r="X2539">
        <f>'Energy consumption (raw)'!V2489*Lists!$H$93</f>
        <v>0</v>
      </c>
      <c r="Y2539">
        <f>'Energy consumption (raw)'!W2489*Lists!$H$94</f>
        <v>0</v>
      </c>
      <c r="Z2539">
        <f>'Energy consumption (raw)'!X2489*Lists!$H$96*1000000</f>
        <v>0</v>
      </c>
      <c r="AA2539">
        <f>'Energy consumption (raw)'!Y2489*Lists!$H$97</f>
        <v>0</v>
      </c>
      <c r="AB2539">
        <f>'Energy consumption (raw)'!Z2489*Lists!$H$96</f>
        <v>0</v>
      </c>
      <c r="AC2539">
        <f>'Energy consumption (raw)'!AA2489*Lists!$H$98</f>
        <v>0</v>
      </c>
      <c r="AD2539">
        <f>'Energy consumption (raw)'!AB2489*Lists!$H$99</f>
        <v>0</v>
      </c>
      <c r="AE2539">
        <f>'Energy consumption (raw)'!AC2489*Lists!$H$101</f>
        <v>0</v>
      </c>
      <c r="AF2539">
        <f>'Energy consumption (raw)'!AD2489*Lists!$H$101</f>
        <v>0</v>
      </c>
      <c r="AG2539">
        <f>'Energy consumption (raw)'!AE2489*Lists!$H$101</f>
        <v>0</v>
      </c>
      <c r="AH2539">
        <f>'Energy consumption (raw)'!AF2489*Lists!$H$100</f>
        <v>0</v>
      </c>
      <c r="AI2539" s="167">
        <f t="shared" si="166"/>
        <v>1759.0045700000001</v>
      </c>
      <c r="AJ2539" s="179">
        <f>'Energy consumption (raw)'!AG2489</f>
        <v>1759.0045700000001</v>
      </c>
      <c r="AK2539" s="179">
        <f>'Energy consumption (raw)'!AH2489</f>
        <v>1816</v>
      </c>
      <c r="AL2539">
        <f>IF(ROUND(AI2539,-3)=ROUND('Energy consumption (raw)'!AG2489,-3),1,0)</f>
        <v>1</v>
      </c>
      <c r="AM2539" s="179" t="str">
        <f>'Energy consumption (raw)'!AJ2489</f>
        <v>56. Can Tho</v>
      </c>
      <c r="AN2539">
        <f>VLOOKUP(AM2539,Lists!$F$9:$G$71,2,FALSE)</f>
        <v>1</v>
      </c>
    </row>
    <row r="2540" spans="2:40" x14ac:dyDescent="0.25">
      <c r="B2540" s="65" t="str">
        <f t="shared" si="164"/>
        <v>Industry2388</v>
      </c>
      <c r="C2540" s="179">
        <f>'Energy consumption (raw)'!B2490</f>
        <v>2388</v>
      </c>
      <c r="D2540" s="179">
        <f>'Energy consumption (raw)'!C2490</f>
        <v>0</v>
      </c>
      <c r="E2540" s="179">
        <f>'Energy consumption (raw)'!D2490</f>
        <v>0</v>
      </c>
      <c r="F2540" s="179" t="str">
        <f>'Energy consumption (raw)'!E2490</f>
        <v>Công nghiệp</v>
      </c>
      <c r="G2540" s="179" t="str">
        <f>'Energy consumption (raw)'!F2490</f>
        <v>Bán buôn gạo, lúa mỳ, hạt ngũ cốc khác, bột mỳ</v>
      </c>
      <c r="H2540" s="179" t="str">
        <f>'Energy consumption (raw)'!G2490</f>
        <v>Industry</v>
      </c>
      <c r="I2540" s="179" t="str">
        <f>'Energy consumption (raw)'!I2490</f>
        <v>45-46 Wholesale</v>
      </c>
      <c r="J2540" s="179" t="str">
        <f>INDEX(Sector!$E$6:$E$46,MATCH('Energy consumption (toe)'!I2540,Sector!$B$6:$B$46,FALSE))</f>
        <v>Wholesale</v>
      </c>
      <c r="K2540" s="179">
        <f>IFERROR('Energy consumption (raw)'!J2490*Lists!$H$84,)</f>
        <v>2023.9993900000002</v>
      </c>
      <c r="L2540" s="179">
        <f>'Energy consumption (raw)'!K2490*Lists!$H$84</f>
        <v>2155.27783</v>
      </c>
      <c r="M2540" s="179">
        <f>'Energy consumption (raw)'!L2490*Lists!$H$84</f>
        <v>0</v>
      </c>
      <c r="N2540" s="179">
        <f>'Energy consumption (raw)'!M2490*Lists!$H$84</f>
        <v>0</v>
      </c>
      <c r="O2540" s="178">
        <f t="shared" si="165"/>
        <v>2155.27783</v>
      </c>
      <c r="P2540">
        <f>'Energy consumption (raw)'!N2490*Lists!$H$85</f>
        <v>0</v>
      </c>
      <c r="Q2540">
        <f>'Energy consumption (raw)'!O2490*Lists!$H$86</f>
        <v>0</v>
      </c>
      <c r="R2540">
        <f>'Energy consumption (raw)'!P2490*Lists!$H$87</f>
        <v>0</v>
      </c>
      <c r="S2540">
        <f>'Energy consumption (raw)'!Q2490*Lists!$H$88</f>
        <v>0</v>
      </c>
      <c r="T2540">
        <f>'Energy consumption (raw)'!R2490*Lists!$H$89</f>
        <v>0</v>
      </c>
      <c r="U2540">
        <f>'Energy consumption (raw)'!S2490*Lists!$H$90</f>
        <v>0</v>
      </c>
      <c r="V2540">
        <f>'Energy consumption (raw)'!T2490*Lists!$H$91</f>
        <v>0</v>
      </c>
      <c r="W2540">
        <f>'Energy consumption (raw)'!U2490*Lists!$H$92</f>
        <v>0</v>
      </c>
      <c r="X2540">
        <f>'Energy consumption (raw)'!V2490*Lists!$H$93</f>
        <v>0</v>
      </c>
      <c r="Y2540">
        <f>'Energy consumption (raw)'!W2490*Lists!$H$94</f>
        <v>0</v>
      </c>
      <c r="Z2540">
        <f>'Energy consumption (raw)'!X2490*Lists!$H$96*1000000</f>
        <v>0</v>
      </c>
      <c r="AA2540">
        <f>'Energy consumption (raw)'!Y2490*Lists!$H$97</f>
        <v>0</v>
      </c>
      <c r="AB2540">
        <f>'Energy consumption (raw)'!Z2490*Lists!$H$96</f>
        <v>0</v>
      </c>
      <c r="AC2540">
        <f>'Energy consumption (raw)'!AA2490*Lists!$H$98</f>
        <v>0</v>
      </c>
      <c r="AD2540">
        <f>'Energy consumption (raw)'!AB2490*Lists!$H$99</f>
        <v>0</v>
      </c>
      <c r="AE2540">
        <f>'Energy consumption (raw)'!AC2490*Lists!$H$101</f>
        <v>0</v>
      </c>
      <c r="AF2540">
        <f>'Energy consumption (raw)'!AD2490*Lists!$H$101</f>
        <v>0</v>
      </c>
      <c r="AG2540">
        <f>'Energy consumption (raw)'!AE2490*Lists!$H$101</f>
        <v>0</v>
      </c>
      <c r="AH2540">
        <f>'Energy consumption (raw)'!AF2490*Lists!$H$100</f>
        <v>0</v>
      </c>
      <c r="AI2540" s="167">
        <f t="shared" si="166"/>
        <v>2155.27783</v>
      </c>
      <c r="AJ2540" s="179">
        <f>'Energy consumption (raw)'!AG2490</f>
        <v>2155.27783</v>
      </c>
      <c r="AK2540" s="179">
        <f>'Energy consumption (raw)'!AH2490</f>
        <v>2024</v>
      </c>
      <c r="AL2540">
        <f>IF(ROUND(AI2540,-3)=ROUND('Energy consumption (raw)'!AG2490,-3),1,0)</f>
        <v>1</v>
      </c>
      <c r="AM2540" s="179" t="str">
        <f>'Energy consumption (raw)'!AJ2490</f>
        <v>56. Can Tho</v>
      </c>
      <c r="AN2540">
        <f>VLOOKUP(AM2540,Lists!$F$9:$G$71,2,FALSE)</f>
        <v>1</v>
      </c>
    </row>
    <row r="2541" spans="2:40" x14ac:dyDescent="0.25">
      <c r="B2541" s="65" t="str">
        <f t="shared" si="164"/>
        <v>Industry2389</v>
      </c>
      <c r="C2541" s="179">
        <f>'Energy consumption (raw)'!B2491</f>
        <v>2389</v>
      </c>
      <c r="D2541" s="179">
        <f>'Energy consumption (raw)'!C2491</f>
        <v>0</v>
      </c>
      <c r="E2541" s="179">
        <f>'Energy consumption (raw)'!D2491</f>
        <v>0</v>
      </c>
      <c r="F2541" s="179" t="str">
        <f>'Energy consumption (raw)'!E2491</f>
        <v>Công nghiệp</v>
      </c>
      <c r="G2541" s="179" t="str">
        <f>'Energy consumption (raw)'!F2491</f>
        <v>Bán buôn gạo, lúa mỳ, hạt ngũ cốc khác, bột mỳ</v>
      </c>
      <c r="H2541" s="179" t="str">
        <f>'Energy consumption (raw)'!G2491</f>
        <v>Industry</v>
      </c>
      <c r="I2541" s="179" t="str">
        <f>'Energy consumption (raw)'!I2491</f>
        <v>45-46 Wholesale</v>
      </c>
      <c r="J2541" s="179" t="str">
        <f>INDEX(Sector!$E$6:$E$46,MATCH('Energy consumption (toe)'!I2541,Sector!$B$6:$B$46,FALSE))</f>
        <v>Wholesale</v>
      </c>
      <c r="K2541" s="179">
        <f>IFERROR('Energy consumption (raw)'!J2491*Lists!$H$84,)</f>
        <v>0</v>
      </c>
      <c r="L2541" s="179">
        <f>'Energy consumption (raw)'!K2491*Lists!$H$84</f>
        <v>3965.8648900000003</v>
      </c>
      <c r="M2541" s="179">
        <f>'Energy consumption (raw)'!L2491*Lists!$H$84</f>
        <v>0</v>
      </c>
      <c r="N2541" s="179">
        <f>'Energy consumption (raw)'!M2491*Lists!$H$84</f>
        <v>0</v>
      </c>
      <c r="O2541" s="178">
        <f t="shared" si="165"/>
        <v>3965.8648900000003</v>
      </c>
      <c r="P2541">
        <f>'Energy consumption (raw)'!N2491*Lists!$H$85</f>
        <v>0</v>
      </c>
      <c r="Q2541">
        <f>'Energy consumption (raw)'!O2491*Lists!$H$86</f>
        <v>0</v>
      </c>
      <c r="R2541">
        <f>'Energy consumption (raw)'!P2491*Lists!$H$87</f>
        <v>0</v>
      </c>
      <c r="S2541">
        <f>'Energy consumption (raw)'!Q2491*Lists!$H$88</f>
        <v>0</v>
      </c>
      <c r="T2541">
        <f>'Energy consumption (raw)'!R2491*Lists!$H$89</f>
        <v>0</v>
      </c>
      <c r="U2541">
        <f>'Energy consumption (raw)'!S2491*Lists!$H$90</f>
        <v>0</v>
      </c>
      <c r="V2541">
        <f>'Energy consumption (raw)'!T2491*Lists!$H$91</f>
        <v>0</v>
      </c>
      <c r="W2541">
        <f>'Energy consumption (raw)'!U2491*Lists!$H$92</f>
        <v>0</v>
      </c>
      <c r="X2541">
        <f>'Energy consumption (raw)'!V2491*Lists!$H$93</f>
        <v>0</v>
      </c>
      <c r="Y2541">
        <f>'Energy consumption (raw)'!W2491*Lists!$H$94</f>
        <v>0</v>
      </c>
      <c r="Z2541">
        <f>'Energy consumption (raw)'!X2491*Lists!$H$96*1000000</f>
        <v>0</v>
      </c>
      <c r="AA2541">
        <f>'Energy consumption (raw)'!Y2491*Lists!$H$97</f>
        <v>0</v>
      </c>
      <c r="AB2541">
        <f>'Energy consumption (raw)'!Z2491*Lists!$H$96</f>
        <v>0</v>
      </c>
      <c r="AC2541">
        <f>'Energy consumption (raw)'!AA2491*Lists!$H$98</f>
        <v>0</v>
      </c>
      <c r="AD2541">
        <f>'Energy consumption (raw)'!AB2491*Lists!$H$99</f>
        <v>0</v>
      </c>
      <c r="AE2541">
        <f>'Energy consumption (raw)'!AC2491*Lists!$H$101</f>
        <v>0</v>
      </c>
      <c r="AF2541">
        <f>'Energy consumption (raw)'!AD2491*Lists!$H$101</f>
        <v>0</v>
      </c>
      <c r="AG2541">
        <f>'Energy consumption (raw)'!AE2491*Lists!$H$101</f>
        <v>0</v>
      </c>
      <c r="AH2541">
        <f>'Energy consumption (raw)'!AF2491*Lists!$H$100</f>
        <v>0</v>
      </c>
      <c r="AI2541" s="167">
        <f t="shared" si="166"/>
        <v>3965.8648900000003</v>
      </c>
      <c r="AJ2541" s="179">
        <f>'Energy consumption (raw)'!AG2491</f>
        <v>3965.8648900000003</v>
      </c>
      <c r="AK2541" s="179">
        <f>'Energy consumption (raw)'!AH2491</f>
        <v>2583</v>
      </c>
      <c r="AL2541">
        <f>IF(ROUND(AI2541,-3)=ROUND('Energy consumption (raw)'!AG2491,-3),1,0)</f>
        <v>1</v>
      </c>
      <c r="AM2541" s="179" t="str">
        <f>'Energy consumption (raw)'!AJ2491</f>
        <v>56. Can Tho</v>
      </c>
      <c r="AN2541">
        <f>VLOOKUP(AM2541,Lists!$F$9:$G$71,2,FALSE)</f>
        <v>1</v>
      </c>
    </row>
    <row r="2542" spans="2:40" x14ac:dyDescent="0.25">
      <c r="B2542" s="65" t="str">
        <f t="shared" si="164"/>
        <v>Industry2390</v>
      </c>
      <c r="C2542" s="179">
        <f>'Energy consumption (raw)'!B2492</f>
        <v>2390</v>
      </c>
      <c r="D2542" s="179">
        <f>'Energy consumption (raw)'!C2492</f>
        <v>0</v>
      </c>
      <c r="E2542" s="179">
        <f>'Energy consumption (raw)'!D2492</f>
        <v>0</v>
      </c>
      <c r="F2542" s="179" t="str">
        <f>'Energy consumption (raw)'!E2492</f>
        <v>Công nghiệp</v>
      </c>
      <c r="G2542" s="179" t="str">
        <f>'Energy consumption (raw)'!F2492</f>
        <v>Chế biến, bảo quản thủy sản và các sản phẩm từ thủy sản</v>
      </c>
      <c r="H2542" s="179" t="str">
        <f>'Energy consumption (raw)'!G2492</f>
        <v>Industry</v>
      </c>
      <c r="I2542" s="179" t="str">
        <f>'Energy consumption (raw)'!I2492</f>
        <v>10 Manufacture of food products</v>
      </c>
      <c r="J2542" s="179" t="str">
        <f>INDEX(Sector!$E$6:$E$46,MATCH('Energy consumption (toe)'!I2542,Sector!$B$6:$B$46,FALSE))</f>
        <v>Manufacture of food products</v>
      </c>
      <c r="K2542" s="179">
        <f>IFERROR('Energy consumption (raw)'!J2492*Lists!$H$84,)</f>
        <v>1802.6282660000002</v>
      </c>
      <c r="L2542" s="179">
        <f>'Energy consumption (raw)'!K2492*Lists!$H$84</f>
        <v>1042.7131100000001</v>
      </c>
      <c r="M2542" s="179">
        <f>'Energy consumption (raw)'!L2492*Lists!$H$84</f>
        <v>0</v>
      </c>
      <c r="N2542" s="179">
        <f>'Energy consumption (raw)'!M2492*Lists!$H$84</f>
        <v>0</v>
      </c>
      <c r="O2542" s="178">
        <f t="shared" si="165"/>
        <v>1042.7131100000001</v>
      </c>
      <c r="P2542">
        <f>'Energy consumption (raw)'!N2492*Lists!$H$85</f>
        <v>0</v>
      </c>
      <c r="Q2542">
        <f>'Energy consumption (raw)'!O2492*Lists!$H$86</f>
        <v>0</v>
      </c>
      <c r="R2542">
        <f>'Energy consumption (raw)'!P2492*Lists!$H$87</f>
        <v>0</v>
      </c>
      <c r="S2542">
        <f>'Energy consumption (raw)'!Q2492*Lists!$H$88</f>
        <v>0</v>
      </c>
      <c r="T2542">
        <f>'Energy consumption (raw)'!R2492*Lists!$H$89</f>
        <v>0</v>
      </c>
      <c r="U2542">
        <f>'Energy consumption (raw)'!S2492*Lists!$H$90</f>
        <v>0</v>
      </c>
      <c r="V2542">
        <f>'Energy consumption (raw)'!T2492*Lists!$H$91</f>
        <v>0</v>
      </c>
      <c r="W2542">
        <f>'Energy consumption (raw)'!U2492*Lists!$H$92</f>
        <v>0</v>
      </c>
      <c r="X2542">
        <f>'Energy consumption (raw)'!V2492*Lists!$H$93</f>
        <v>0</v>
      </c>
      <c r="Y2542">
        <f>'Energy consumption (raw)'!W2492*Lists!$H$94</f>
        <v>0</v>
      </c>
      <c r="Z2542">
        <f>'Energy consumption (raw)'!X2492*Lists!$H$96*1000000</f>
        <v>0</v>
      </c>
      <c r="AA2542">
        <f>'Energy consumption (raw)'!Y2492*Lists!$H$97</f>
        <v>0</v>
      </c>
      <c r="AB2542">
        <f>'Energy consumption (raw)'!Z2492*Lists!$H$96</f>
        <v>0</v>
      </c>
      <c r="AC2542">
        <f>'Energy consumption (raw)'!AA2492*Lists!$H$98</f>
        <v>0</v>
      </c>
      <c r="AD2542">
        <f>'Energy consumption (raw)'!AB2492*Lists!$H$99</f>
        <v>0</v>
      </c>
      <c r="AE2542">
        <f>'Energy consumption (raw)'!AC2492*Lists!$H$101</f>
        <v>0</v>
      </c>
      <c r="AF2542">
        <f>'Energy consumption (raw)'!AD2492*Lists!$H$101</f>
        <v>0</v>
      </c>
      <c r="AG2542">
        <f>'Energy consumption (raw)'!AE2492*Lists!$H$101</f>
        <v>0</v>
      </c>
      <c r="AH2542">
        <f>'Energy consumption (raw)'!AF2492*Lists!$H$100</f>
        <v>0</v>
      </c>
      <c r="AI2542" s="167">
        <f t="shared" si="166"/>
        <v>1042.7131100000001</v>
      </c>
      <c r="AJ2542" s="179">
        <f>'Energy consumption (raw)'!AG2492</f>
        <v>1042.7131100000001</v>
      </c>
      <c r="AK2542" s="179">
        <f>'Energy consumption (raw)'!AH2492</f>
        <v>1158</v>
      </c>
      <c r="AL2542">
        <f>IF(ROUND(AI2542,-3)=ROUND('Energy consumption (raw)'!AG2492,-3),1,0)</f>
        <v>1</v>
      </c>
      <c r="AM2542" s="179" t="str">
        <f>'Energy consumption (raw)'!AJ2492</f>
        <v>56. Can Tho</v>
      </c>
      <c r="AN2542">
        <f>VLOOKUP(AM2542,Lists!$F$9:$G$71,2,FALSE)</f>
        <v>1</v>
      </c>
    </row>
    <row r="2543" spans="2:40" x14ac:dyDescent="0.25">
      <c r="B2543" s="65" t="str">
        <f t="shared" si="164"/>
        <v>Industry2391</v>
      </c>
      <c r="C2543" s="179">
        <f>'Energy consumption (raw)'!B2493</f>
        <v>2391</v>
      </c>
      <c r="D2543" s="179">
        <f>'Energy consumption (raw)'!C2493</f>
        <v>0</v>
      </c>
      <c r="E2543" s="179">
        <f>'Energy consumption (raw)'!D2493</f>
        <v>0</v>
      </c>
      <c r="F2543" s="179" t="str">
        <f>'Energy consumption (raw)'!E2493</f>
        <v>Công nghiệp</v>
      </c>
      <c r="G2543" s="179" t="str">
        <f>'Energy consumption (raw)'!F2493</f>
        <v>Chế biến, bảo quản thủy sản và các sản phẩm từ thủy sản</v>
      </c>
      <c r="H2543" s="179" t="str">
        <f>'Energy consumption (raw)'!G2493</f>
        <v>Industry</v>
      </c>
      <c r="I2543" s="179" t="str">
        <f>'Energy consumption (raw)'!I2493</f>
        <v>10 Manufacture of food products</v>
      </c>
      <c r="J2543" s="179" t="str">
        <f>INDEX(Sector!$E$6:$E$46,MATCH('Energy consumption (toe)'!I2543,Sector!$B$6:$B$46,FALSE))</f>
        <v>Manufacture of food products</v>
      </c>
      <c r="K2543" s="179">
        <f>IFERROR('Energy consumption (raw)'!J2493*Lists!$H$84,)</f>
        <v>1422.1985300000001</v>
      </c>
      <c r="L2543" s="179">
        <f>'Energy consumption (raw)'!K2493*Lists!$H$84</f>
        <v>1388.9623100000001</v>
      </c>
      <c r="M2543" s="179">
        <f>'Energy consumption (raw)'!L2493*Lists!$H$84</f>
        <v>0</v>
      </c>
      <c r="N2543" s="179">
        <f>'Energy consumption (raw)'!M2493*Lists!$H$84</f>
        <v>0</v>
      </c>
      <c r="O2543" s="178">
        <f t="shared" si="165"/>
        <v>1388.9623100000001</v>
      </c>
      <c r="P2543">
        <f>'Energy consumption (raw)'!N2493*Lists!$H$85</f>
        <v>0</v>
      </c>
      <c r="Q2543">
        <f>'Energy consumption (raw)'!O2493*Lists!$H$86</f>
        <v>0</v>
      </c>
      <c r="R2543">
        <f>'Energy consumption (raw)'!P2493*Lists!$H$87</f>
        <v>0</v>
      </c>
      <c r="S2543">
        <f>'Energy consumption (raw)'!Q2493*Lists!$H$88</f>
        <v>0</v>
      </c>
      <c r="T2543">
        <f>'Energy consumption (raw)'!R2493*Lists!$H$89</f>
        <v>0</v>
      </c>
      <c r="U2543">
        <f>'Energy consumption (raw)'!S2493*Lists!$H$90</f>
        <v>0</v>
      </c>
      <c r="V2543">
        <f>'Energy consumption (raw)'!T2493*Lists!$H$91</f>
        <v>0</v>
      </c>
      <c r="W2543">
        <f>'Energy consumption (raw)'!U2493*Lists!$H$92</f>
        <v>0</v>
      </c>
      <c r="X2543">
        <f>'Energy consumption (raw)'!V2493*Lists!$H$93</f>
        <v>0</v>
      </c>
      <c r="Y2543">
        <f>'Energy consumption (raw)'!W2493*Lists!$H$94</f>
        <v>0</v>
      </c>
      <c r="Z2543">
        <f>'Energy consumption (raw)'!X2493*Lists!$H$96*1000000</f>
        <v>0</v>
      </c>
      <c r="AA2543">
        <f>'Energy consumption (raw)'!Y2493*Lists!$H$97</f>
        <v>0</v>
      </c>
      <c r="AB2543">
        <f>'Energy consumption (raw)'!Z2493*Lists!$H$96</f>
        <v>0</v>
      </c>
      <c r="AC2543">
        <f>'Energy consumption (raw)'!AA2493*Lists!$H$98</f>
        <v>0</v>
      </c>
      <c r="AD2543">
        <f>'Energy consumption (raw)'!AB2493*Lists!$H$99</f>
        <v>0</v>
      </c>
      <c r="AE2543">
        <f>'Energy consumption (raw)'!AC2493*Lists!$H$101</f>
        <v>0</v>
      </c>
      <c r="AF2543">
        <f>'Energy consumption (raw)'!AD2493*Lists!$H$101</f>
        <v>0</v>
      </c>
      <c r="AG2543">
        <f>'Energy consumption (raw)'!AE2493*Lists!$H$101</f>
        <v>0</v>
      </c>
      <c r="AH2543">
        <f>'Energy consumption (raw)'!AF2493*Lists!$H$100</f>
        <v>0</v>
      </c>
      <c r="AI2543" s="167">
        <f t="shared" si="166"/>
        <v>1388.9623100000001</v>
      </c>
      <c r="AJ2543" s="179">
        <f>'Energy consumption (raw)'!AG2493</f>
        <v>1388.9623100000001</v>
      </c>
      <c r="AK2543" s="179">
        <f>'Energy consumption (raw)'!AH2493</f>
        <v>1424</v>
      </c>
      <c r="AL2543">
        <f>IF(ROUND(AI2543,-3)=ROUND('Energy consumption (raw)'!AG2493,-3),1,0)</f>
        <v>1</v>
      </c>
      <c r="AM2543" s="179" t="str">
        <f>'Energy consumption (raw)'!AJ2493</f>
        <v>56. Can Tho</v>
      </c>
      <c r="AN2543">
        <f>VLOOKUP(AM2543,Lists!$F$9:$G$71,2,FALSE)</f>
        <v>1</v>
      </c>
    </row>
    <row r="2544" spans="2:40" x14ac:dyDescent="0.25">
      <c r="B2544" s="65" t="str">
        <f t="shared" si="164"/>
        <v>Industry2392</v>
      </c>
      <c r="C2544" s="179">
        <f>'Energy consumption (raw)'!B2494</f>
        <v>2392</v>
      </c>
      <c r="D2544" s="179">
        <f>'Energy consumption (raw)'!C2494</f>
        <v>0</v>
      </c>
      <c r="E2544" s="179">
        <f>'Energy consumption (raw)'!D2494</f>
        <v>0</v>
      </c>
      <c r="F2544" s="179" t="str">
        <f>'Energy consumption (raw)'!E2494</f>
        <v>Công nghiệp</v>
      </c>
      <c r="G2544" s="179" t="str">
        <f>'Energy consumption (raw)'!F2494</f>
        <v>Sản xuất, truyền tải và phân phối điện</v>
      </c>
      <c r="H2544" s="179" t="str">
        <f>'Energy consumption (raw)'!G2494</f>
        <v>Industry</v>
      </c>
      <c r="I2544" s="179" t="str">
        <f>'Energy consumption (raw)'!I2494</f>
        <v>35 Electricity, gas, steam and air conditioning supply</v>
      </c>
      <c r="J2544" s="179" t="str">
        <f>INDEX(Sector!$E$6:$E$46,MATCH('Energy consumption (toe)'!I2544,Sector!$B$6:$B$46,FALSE))</f>
        <v>Electricity, gas, steam and air conditioning supply</v>
      </c>
      <c r="K2544" s="179">
        <f>IFERROR('Energy consumption (raw)'!J2494*Lists!$H$84,)</f>
        <v>2319.2467309000003</v>
      </c>
      <c r="L2544" s="179">
        <f>'Energy consumption (raw)'!K2494*Lists!$H$84</f>
        <v>6294.0145766000005</v>
      </c>
      <c r="M2544" s="179">
        <f>'Energy consumption (raw)'!L2494*Lists!$H$84</f>
        <v>0</v>
      </c>
      <c r="N2544" s="179">
        <f>'Energy consumption (raw)'!M2494*Lists!$H$84</f>
        <v>0</v>
      </c>
      <c r="O2544" s="178">
        <f t="shared" si="165"/>
        <v>6294.0145766000005</v>
      </c>
      <c r="P2544">
        <f>'Energy consumption (raw)'!N2494*Lists!$H$85</f>
        <v>0</v>
      </c>
      <c r="Q2544">
        <f>'Energy consumption (raw)'!O2494*Lists!$H$86</f>
        <v>0</v>
      </c>
      <c r="R2544">
        <f>'Energy consumption (raw)'!P2494*Lists!$H$87</f>
        <v>0</v>
      </c>
      <c r="S2544">
        <f>'Energy consumption (raw)'!Q2494*Lists!$H$88</f>
        <v>0</v>
      </c>
      <c r="T2544">
        <f>'Energy consumption (raw)'!R2494*Lists!$H$89</f>
        <v>0</v>
      </c>
      <c r="U2544">
        <f>'Energy consumption (raw)'!S2494*Lists!$H$90</f>
        <v>0</v>
      </c>
      <c r="V2544">
        <f>'Energy consumption (raw)'!T2494*Lists!$H$91</f>
        <v>0</v>
      </c>
      <c r="W2544">
        <f>'Energy consumption (raw)'!U2494*Lists!$H$92</f>
        <v>0</v>
      </c>
      <c r="X2544">
        <f>'Energy consumption (raw)'!V2494*Lists!$H$93</f>
        <v>0</v>
      </c>
      <c r="Y2544">
        <f>'Energy consumption (raw)'!W2494*Lists!$H$94</f>
        <v>0</v>
      </c>
      <c r="Z2544">
        <f>'Energy consumption (raw)'!X2494*Lists!$H$96*1000000</f>
        <v>0</v>
      </c>
      <c r="AA2544">
        <f>'Energy consumption (raw)'!Y2494*Lists!$H$97</f>
        <v>0</v>
      </c>
      <c r="AB2544">
        <f>'Energy consumption (raw)'!Z2494*Lists!$H$96</f>
        <v>0</v>
      </c>
      <c r="AC2544">
        <f>'Energy consumption (raw)'!AA2494*Lists!$H$98</f>
        <v>0</v>
      </c>
      <c r="AD2544">
        <f>'Energy consumption (raw)'!AB2494*Lists!$H$99</f>
        <v>0</v>
      </c>
      <c r="AE2544">
        <f>'Energy consumption (raw)'!AC2494*Lists!$H$101</f>
        <v>0</v>
      </c>
      <c r="AF2544">
        <f>'Energy consumption (raw)'!AD2494*Lists!$H$101</f>
        <v>0</v>
      </c>
      <c r="AG2544">
        <f>'Energy consumption (raw)'!AE2494*Lists!$H$101</f>
        <v>0</v>
      </c>
      <c r="AH2544">
        <f>'Energy consumption (raw)'!AF2494*Lists!$H$100</f>
        <v>0</v>
      </c>
      <c r="AI2544" s="167">
        <f t="shared" si="166"/>
        <v>6294.0145766000005</v>
      </c>
      <c r="AJ2544" s="179">
        <f>'Energy consumption (raw)'!AG2494</f>
        <v>226085</v>
      </c>
      <c r="AK2544" s="179">
        <f>'Energy consumption (raw)'!AH2494</f>
        <v>2775</v>
      </c>
      <c r="AL2544">
        <f>IF(ROUND(AI2544,-3)=ROUND('Energy consumption (raw)'!AG2494,-3),1,0)</f>
        <v>0</v>
      </c>
      <c r="AM2544" s="179" t="str">
        <f>'Energy consumption (raw)'!AJ2494</f>
        <v>56. Can Tho</v>
      </c>
      <c r="AN2544">
        <f>VLOOKUP(AM2544,Lists!$F$9:$G$71,2,FALSE)</f>
        <v>1</v>
      </c>
    </row>
    <row r="2545" spans="2:40" x14ac:dyDescent="0.25">
      <c r="B2545" s="65" t="str">
        <f t="shared" si="164"/>
        <v>Industry2393</v>
      </c>
      <c r="C2545" s="179">
        <f>'Energy consumption (raw)'!B2495</f>
        <v>2393</v>
      </c>
      <c r="D2545" s="179">
        <f>'Energy consumption (raw)'!C2495</f>
        <v>0</v>
      </c>
      <c r="E2545" s="179">
        <f>'Energy consumption (raw)'!D2495</f>
        <v>0</v>
      </c>
      <c r="F2545" s="179" t="str">
        <f>'Energy consumption (raw)'!E2495</f>
        <v>Công nghiệp</v>
      </c>
      <c r="G2545" s="179" t="str">
        <f>'Energy consumption (raw)'!F2495</f>
        <v>Chế biến, bảo quản thủy sản và các sản phẩm từ thủy sản</v>
      </c>
      <c r="H2545" s="179" t="str">
        <f>'Energy consumption (raw)'!G2495</f>
        <v>Industry</v>
      </c>
      <c r="I2545" s="179" t="str">
        <f>'Energy consumption (raw)'!I2495</f>
        <v>10 Manufacture of food products</v>
      </c>
      <c r="J2545" s="179" t="str">
        <f>INDEX(Sector!$E$6:$E$46,MATCH('Energy consumption (toe)'!I2545,Sector!$B$6:$B$46,FALSE))</f>
        <v>Manufacture of food products</v>
      </c>
      <c r="K2545" s="179">
        <f>IFERROR('Energy consumption (raw)'!J2495*Lists!$H$84,)</f>
        <v>0</v>
      </c>
      <c r="L2545" s="179">
        <f>'Energy consumption (raw)'!K2495*Lists!$H$84</f>
        <v>2303.8448135000003</v>
      </c>
      <c r="M2545" s="179">
        <f>'Energy consumption (raw)'!L2495*Lists!$H$84</f>
        <v>0</v>
      </c>
      <c r="N2545" s="179">
        <f>'Energy consumption (raw)'!M2495*Lists!$H$84</f>
        <v>0</v>
      </c>
      <c r="O2545" s="178">
        <f t="shared" si="165"/>
        <v>2303.8448135000003</v>
      </c>
      <c r="P2545">
        <f>'Energy consumption (raw)'!N2495*Lists!$H$85</f>
        <v>0</v>
      </c>
      <c r="Q2545">
        <f>'Energy consumption (raw)'!O2495*Lists!$H$86</f>
        <v>0</v>
      </c>
      <c r="R2545">
        <f>'Energy consumption (raw)'!P2495*Lists!$H$87</f>
        <v>0</v>
      </c>
      <c r="S2545">
        <f>'Energy consumption (raw)'!Q2495*Lists!$H$88</f>
        <v>0</v>
      </c>
      <c r="T2545">
        <f>'Energy consumption (raw)'!R2495*Lists!$H$89</f>
        <v>0</v>
      </c>
      <c r="U2545">
        <f>'Energy consumption (raw)'!S2495*Lists!$H$90</f>
        <v>0</v>
      </c>
      <c r="V2545">
        <f>'Energy consumption (raw)'!T2495*Lists!$H$91</f>
        <v>0</v>
      </c>
      <c r="W2545">
        <f>'Energy consumption (raw)'!U2495*Lists!$H$92</f>
        <v>0</v>
      </c>
      <c r="X2545">
        <f>'Energy consumption (raw)'!V2495*Lists!$H$93</f>
        <v>0</v>
      </c>
      <c r="Y2545">
        <f>'Energy consumption (raw)'!W2495*Lists!$H$94</f>
        <v>0</v>
      </c>
      <c r="Z2545">
        <f>'Energy consumption (raw)'!X2495*Lists!$H$96*1000000</f>
        <v>0</v>
      </c>
      <c r="AA2545">
        <f>'Energy consumption (raw)'!Y2495*Lists!$H$97</f>
        <v>0</v>
      </c>
      <c r="AB2545">
        <f>'Energy consumption (raw)'!Z2495*Lists!$H$96</f>
        <v>0</v>
      </c>
      <c r="AC2545">
        <f>'Energy consumption (raw)'!AA2495*Lists!$H$98</f>
        <v>0</v>
      </c>
      <c r="AD2545">
        <f>'Energy consumption (raw)'!AB2495*Lists!$H$99</f>
        <v>0</v>
      </c>
      <c r="AE2545">
        <f>'Energy consumption (raw)'!AC2495*Lists!$H$101</f>
        <v>0</v>
      </c>
      <c r="AF2545">
        <f>'Energy consumption (raw)'!AD2495*Lists!$H$101</f>
        <v>0</v>
      </c>
      <c r="AG2545">
        <f>'Energy consumption (raw)'!AE2495*Lists!$H$101</f>
        <v>0</v>
      </c>
      <c r="AH2545">
        <f>'Energy consumption (raw)'!AF2495*Lists!$H$100</f>
        <v>0</v>
      </c>
      <c r="AI2545" s="167">
        <f t="shared" si="166"/>
        <v>2303.8448135000003</v>
      </c>
      <c r="AJ2545" s="179">
        <f>'Energy consumption (raw)'!AG2495</f>
        <v>2303.8448135000003</v>
      </c>
      <c r="AK2545" s="179">
        <f>'Energy consumption (raw)'!AH2495</f>
        <v>2130</v>
      </c>
      <c r="AL2545">
        <f>IF(ROUND(AI2545,-3)=ROUND('Energy consumption (raw)'!AG2495,-3),1,0)</f>
        <v>1</v>
      </c>
      <c r="AM2545" s="179" t="str">
        <f>'Energy consumption (raw)'!AJ2495</f>
        <v>56. Can Tho</v>
      </c>
      <c r="AN2545">
        <f>VLOOKUP(AM2545,Lists!$F$9:$G$71,2,FALSE)</f>
        <v>1</v>
      </c>
    </row>
    <row r="2546" spans="2:40" x14ac:dyDescent="0.25">
      <c r="B2546" s="65" t="str">
        <f t="shared" si="164"/>
        <v>Industry2394</v>
      </c>
      <c r="C2546" s="179">
        <f>'Energy consumption (raw)'!B2496</f>
        <v>2394</v>
      </c>
      <c r="D2546" s="179">
        <f>'Energy consumption (raw)'!C2496</f>
        <v>0</v>
      </c>
      <c r="E2546" s="179">
        <f>'Energy consumption (raw)'!D2496</f>
        <v>0</v>
      </c>
      <c r="F2546" s="179" t="str">
        <f>'Energy consumption (raw)'!E2496</f>
        <v>Công nghiệp</v>
      </c>
      <c r="G2546" s="179" t="str">
        <f>'Energy consumption (raw)'!F2496</f>
        <v>Bán buôn gạo, lúa mỳ, hạt ngũ cốc khác, bột mỳ</v>
      </c>
      <c r="H2546" s="179" t="str">
        <f>'Energy consumption (raw)'!G2496</f>
        <v>Industry</v>
      </c>
      <c r="I2546" s="179" t="str">
        <f>'Energy consumption (raw)'!I2496</f>
        <v>45-46 Wholesale</v>
      </c>
      <c r="J2546" s="179" t="str">
        <f>INDEX(Sector!$E$6:$E$46,MATCH('Energy consumption (toe)'!I2546,Sector!$B$6:$B$46,FALSE))</f>
        <v>Wholesale</v>
      </c>
      <c r="K2546" s="179">
        <f>IFERROR('Energy consumption (raw)'!J2496*Lists!$H$84,)</f>
        <v>0</v>
      </c>
      <c r="L2546" s="179">
        <f>'Energy consumption (raw)'!K2496*Lists!$H$84</f>
        <v>1951.8178500000001</v>
      </c>
      <c r="M2546" s="179">
        <f>'Energy consumption (raw)'!L2496*Lists!$H$84</f>
        <v>0</v>
      </c>
      <c r="N2546" s="179">
        <f>'Energy consumption (raw)'!M2496*Lists!$H$84</f>
        <v>0</v>
      </c>
      <c r="O2546" s="178">
        <f t="shared" si="165"/>
        <v>1951.8178500000001</v>
      </c>
      <c r="P2546">
        <f>'Energy consumption (raw)'!N2496*Lists!$H$85</f>
        <v>0</v>
      </c>
      <c r="Q2546">
        <f>'Energy consumption (raw)'!O2496*Lists!$H$86</f>
        <v>0</v>
      </c>
      <c r="R2546">
        <f>'Energy consumption (raw)'!P2496*Lists!$H$87</f>
        <v>0</v>
      </c>
      <c r="S2546">
        <f>'Energy consumption (raw)'!Q2496*Lists!$H$88</f>
        <v>0</v>
      </c>
      <c r="T2546">
        <f>'Energy consumption (raw)'!R2496*Lists!$H$89</f>
        <v>0</v>
      </c>
      <c r="U2546">
        <f>'Energy consumption (raw)'!S2496*Lists!$H$90</f>
        <v>0</v>
      </c>
      <c r="V2546">
        <f>'Energy consumption (raw)'!T2496*Lists!$H$91</f>
        <v>0</v>
      </c>
      <c r="W2546">
        <f>'Energy consumption (raw)'!U2496*Lists!$H$92</f>
        <v>0</v>
      </c>
      <c r="X2546">
        <f>'Energy consumption (raw)'!V2496*Lists!$H$93</f>
        <v>0</v>
      </c>
      <c r="Y2546">
        <f>'Energy consumption (raw)'!W2496*Lists!$H$94</f>
        <v>0</v>
      </c>
      <c r="Z2546">
        <f>'Energy consumption (raw)'!X2496*Lists!$H$96*1000000</f>
        <v>0</v>
      </c>
      <c r="AA2546">
        <f>'Energy consumption (raw)'!Y2496*Lists!$H$97</f>
        <v>0</v>
      </c>
      <c r="AB2546">
        <f>'Energy consumption (raw)'!Z2496*Lists!$H$96</f>
        <v>0</v>
      </c>
      <c r="AC2546">
        <f>'Energy consumption (raw)'!AA2496*Lists!$H$98</f>
        <v>0</v>
      </c>
      <c r="AD2546">
        <f>'Energy consumption (raw)'!AB2496*Lists!$H$99</f>
        <v>0</v>
      </c>
      <c r="AE2546">
        <f>'Energy consumption (raw)'!AC2496*Lists!$H$101</f>
        <v>0</v>
      </c>
      <c r="AF2546">
        <f>'Energy consumption (raw)'!AD2496*Lists!$H$101</f>
        <v>0</v>
      </c>
      <c r="AG2546">
        <f>'Energy consumption (raw)'!AE2496*Lists!$H$101</f>
        <v>0</v>
      </c>
      <c r="AH2546">
        <f>'Energy consumption (raw)'!AF2496*Lists!$H$100</f>
        <v>0</v>
      </c>
      <c r="AI2546" s="167">
        <f t="shared" si="166"/>
        <v>1951.8178500000001</v>
      </c>
      <c r="AJ2546" s="179">
        <f>'Energy consumption (raw)'!AG2496</f>
        <v>1951.8178500000001</v>
      </c>
      <c r="AK2546" s="179">
        <f>'Energy consumption (raw)'!AH2496</f>
        <v>1709</v>
      </c>
      <c r="AL2546">
        <f>IF(ROUND(AI2546,-3)=ROUND('Energy consumption (raw)'!AG2496,-3),1,0)</f>
        <v>1</v>
      </c>
      <c r="AM2546" s="179" t="str">
        <f>'Energy consumption (raw)'!AJ2496</f>
        <v>56. Can Tho</v>
      </c>
      <c r="AN2546">
        <f>VLOOKUP(AM2546,Lists!$F$9:$G$71,2,FALSE)</f>
        <v>1</v>
      </c>
    </row>
    <row r="2547" spans="2:40" x14ac:dyDescent="0.25">
      <c r="B2547" s="65" t="str">
        <f t="shared" si="164"/>
        <v>Industry2395</v>
      </c>
      <c r="C2547" s="179">
        <f>'Energy consumption (raw)'!B2497</f>
        <v>2395</v>
      </c>
      <c r="D2547" s="179">
        <f>'Energy consumption (raw)'!C2497</f>
        <v>0</v>
      </c>
      <c r="E2547" s="179">
        <f>'Energy consumption (raw)'!D2497</f>
        <v>0</v>
      </c>
      <c r="F2547" s="179" t="str">
        <f>'Energy consumption (raw)'!E2497</f>
        <v>Công nghiệp</v>
      </c>
      <c r="G2547" s="179" t="str">
        <f>'Energy consumption (raw)'!F2497</f>
        <v>Chế biến sữa và các sản phẩm từ sữa</v>
      </c>
      <c r="H2547" s="179" t="str">
        <f>'Energy consumption (raw)'!G2497</f>
        <v>Industry</v>
      </c>
      <c r="I2547" s="179" t="str">
        <f>'Energy consumption (raw)'!I2497</f>
        <v>10 Manufacture of food products</v>
      </c>
      <c r="J2547" s="179" t="str">
        <f>INDEX(Sector!$E$6:$E$46,MATCH('Energy consumption (toe)'!I2547,Sector!$B$6:$B$46,FALSE))</f>
        <v>Manufacture of food products</v>
      </c>
      <c r="K2547" s="179">
        <f>IFERROR('Energy consumption (raw)'!J2497*Lists!$H$84,)</f>
        <v>1644.2979500000001</v>
      </c>
      <c r="L2547" s="179">
        <f>'Energy consumption (raw)'!K2497*Lists!$H$84</f>
        <v>1681.4626480000002</v>
      </c>
      <c r="M2547" s="179">
        <f>'Energy consumption (raw)'!L2497*Lists!$H$84</f>
        <v>0</v>
      </c>
      <c r="N2547" s="179">
        <f>'Energy consumption (raw)'!M2497*Lists!$H$84</f>
        <v>0</v>
      </c>
      <c r="O2547" s="178">
        <f t="shared" si="165"/>
        <v>1681.4626480000002</v>
      </c>
      <c r="P2547">
        <f>'Energy consumption (raw)'!N2497*Lists!$H$85</f>
        <v>0</v>
      </c>
      <c r="Q2547">
        <f>'Energy consumption (raw)'!O2497*Lists!$H$86</f>
        <v>0</v>
      </c>
      <c r="R2547">
        <f>'Energy consumption (raw)'!P2497*Lists!$H$87</f>
        <v>0</v>
      </c>
      <c r="S2547">
        <f>'Energy consumption (raw)'!Q2497*Lists!$H$88</f>
        <v>0</v>
      </c>
      <c r="T2547">
        <f>'Energy consumption (raw)'!R2497*Lists!$H$89</f>
        <v>0</v>
      </c>
      <c r="U2547">
        <f>'Energy consumption (raw)'!S2497*Lists!$H$90</f>
        <v>0</v>
      </c>
      <c r="V2547">
        <f>'Energy consumption (raw)'!T2497*Lists!$H$91</f>
        <v>0</v>
      </c>
      <c r="W2547">
        <f>'Energy consumption (raw)'!U2497*Lists!$H$92</f>
        <v>0</v>
      </c>
      <c r="X2547">
        <f>'Energy consumption (raw)'!V2497*Lists!$H$93</f>
        <v>0</v>
      </c>
      <c r="Y2547">
        <f>'Energy consumption (raw)'!W2497*Lists!$H$94</f>
        <v>0</v>
      </c>
      <c r="Z2547">
        <f>'Energy consumption (raw)'!X2497*Lists!$H$96*1000000</f>
        <v>0</v>
      </c>
      <c r="AA2547">
        <f>'Energy consumption (raw)'!Y2497*Lists!$H$97</f>
        <v>0</v>
      </c>
      <c r="AB2547">
        <f>'Energy consumption (raw)'!Z2497*Lists!$H$96</f>
        <v>0</v>
      </c>
      <c r="AC2547">
        <f>'Energy consumption (raw)'!AA2497*Lists!$H$98</f>
        <v>0</v>
      </c>
      <c r="AD2547">
        <f>'Energy consumption (raw)'!AB2497*Lists!$H$99</f>
        <v>0</v>
      </c>
      <c r="AE2547">
        <f>'Energy consumption (raw)'!AC2497*Lists!$H$101</f>
        <v>0</v>
      </c>
      <c r="AF2547">
        <f>'Energy consumption (raw)'!AD2497*Lists!$H$101</f>
        <v>0</v>
      </c>
      <c r="AG2547">
        <f>'Energy consumption (raw)'!AE2497*Lists!$H$101</f>
        <v>0</v>
      </c>
      <c r="AH2547">
        <f>'Energy consumption (raw)'!AF2497*Lists!$H$100</f>
        <v>0</v>
      </c>
      <c r="AI2547" s="167">
        <f t="shared" si="166"/>
        <v>1681.4626480000002</v>
      </c>
      <c r="AJ2547" s="179">
        <f>'Energy consumption (raw)'!AG2497</f>
        <v>1681.4626480000002</v>
      </c>
      <c r="AK2547" s="179">
        <f>'Energy consumption (raw)'!AH2497</f>
        <v>1644</v>
      </c>
      <c r="AL2547">
        <f>IF(ROUND(AI2547,-3)=ROUND('Energy consumption (raw)'!AG2497,-3),1,0)</f>
        <v>1</v>
      </c>
      <c r="AM2547" s="179" t="str">
        <f>'Energy consumption (raw)'!AJ2497</f>
        <v>56. Can Tho</v>
      </c>
      <c r="AN2547">
        <f>VLOOKUP(AM2547,Lists!$F$9:$G$71,2,FALSE)</f>
        <v>1</v>
      </c>
    </row>
    <row r="2548" spans="2:40" x14ac:dyDescent="0.25">
      <c r="B2548" s="65" t="str">
        <f t="shared" si="164"/>
        <v>Industry2396</v>
      </c>
      <c r="C2548" s="179">
        <f>'Energy consumption (raw)'!B2498</f>
        <v>2396</v>
      </c>
      <c r="D2548" s="179">
        <f>'Energy consumption (raw)'!C2498</f>
        <v>0</v>
      </c>
      <c r="E2548" s="179">
        <f>'Energy consumption (raw)'!D2498</f>
        <v>0</v>
      </c>
      <c r="F2548" s="179" t="str">
        <f>'Energy consumption (raw)'!E2498</f>
        <v>Công nghiệp</v>
      </c>
      <c r="G2548" s="179" t="str">
        <f>'Energy consumption (raw)'!F2498</f>
        <v>Sản xuất sắt, thép gang</v>
      </c>
      <c r="H2548" s="179" t="str">
        <f>'Energy consumption (raw)'!G2498</f>
        <v>Industry</v>
      </c>
      <c r="I2548" s="179" t="str">
        <f>'Energy consumption (raw)'!I2498</f>
        <v>24 Manufacture of basic metals</v>
      </c>
      <c r="J2548" s="179" t="str">
        <f>INDEX(Sector!$E$6:$E$46,MATCH('Energy consumption (toe)'!I2548,Sector!$B$6:$B$46,FALSE))</f>
        <v>Manufacture of basic metals</v>
      </c>
      <c r="K2548" s="179">
        <f>IFERROR('Energy consumption (raw)'!J2498*Lists!$H$84,)</f>
        <v>1489.0721500000002</v>
      </c>
      <c r="L2548" s="179">
        <f>'Energy consumption (raw)'!K2498*Lists!$H$84</f>
        <v>1204.0388519000001</v>
      </c>
      <c r="M2548" s="179">
        <f>'Energy consumption (raw)'!L2498*Lists!$H$84</f>
        <v>0</v>
      </c>
      <c r="N2548" s="179">
        <f>'Energy consumption (raw)'!M2498*Lists!$H$84</f>
        <v>0</v>
      </c>
      <c r="O2548" s="178">
        <f t="shared" si="165"/>
        <v>1204.0388519000001</v>
      </c>
      <c r="P2548">
        <f>'Energy consumption (raw)'!N2498*Lists!$H$85</f>
        <v>0</v>
      </c>
      <c r="Q2548">
        <f>'Energy consumption (raw)'!O2498*Lists!$H$86</f>
        <v>0</v>
      </c>
      <c r="R2548">
        <f>'Energy consumption (raw)'!P2498*Lists!$H$87</f>
        <v>0</v>
      </c>
      <c r="S2548">
        <f>'Energy consumption (raw)'!Q2498*Lists!$H$88</f>
        <v>0</v>
      </c>
      <c r="T2548">
        <f>'Energy consumption (raw)'!R2498*Lists!$H$89</f>
        <v>0</v>
      </c>
      <c r="U2548">
        <f>'Energy consumption (raw)'!S2498*Lists!$H$90</f>
        <v>0</v>
      </c>
      <c r="V2548">
        <f>'Energy consumption (raw)'!T2498*Lists!$H$91</f>
        <v>0</v>
      </c>
      <c r="W2548">
        <f>'Energy consumption (raw)'!U2498*Lists!$H$92</f>
        <v>0</v>
      </c>
      <c r="X2548">
        <f>'Energy consumption (raw)'!V2498*Lists!$H$93</f>
        <v>0</v>
      </c>
      <c r="Y2548">
        <f>'Energy consumption (raw)'!W2498*Lists!$H$94</f>
        <v>0</v>
      </c>
      <c r="Z2548">
        <f>'Energy consumption (raw)'!X2498*Lists!$H$96*1000000</f>
        <v>0</v>
      </c>
      <c r="AA2548">
        <f>'Energy consumption (raw)'!Y2498*Lists!$H$97</f>
        <v>0</v>
      </c>
      <c r="AB2548">
        <f>'Energy consumption (raw)'!Z2498*Lists!$H$96</f>
        <v>0</v>
      </c>
      <c r="AC2548">
        <f>'Energy consumption (raw)'!AA2498*Lists!$H$98</f>
        <v>0</v>
      </c>
      <c r="AD2548">
        <f>'Energy consumption (raw)'!AB2498*Lists!$H$99</f>
        <v>0</v>
      </c>
      <c r="AE2548">
        <f>'Energy consumption (raw)'!AC2498*Lists!$H$101</f>
        <v>0</v>
      </c>
      <c r="AF2548">
        <f>'Energy consumption (raw)'!AD2498*Lists!$H$101</f>
        <v>0</v>
      </c>
      <c r="AG2548">
        <f>'Energy consumption (raw)'!AE2498*Lists!$H$101</f>
        <v>0</v>
      </c>
      <c r="AH2548">
        <f>'Energy consumption (raw)'!AF2498*Lists!$H$100</f>
        <v>0</v>
      </c>
      <c r="AI2548" s="167">
        <f t="shared" si="166"/>
        <v>1204.0388519000001</v>
      </c>
      <c r="AJ2548" s="179">
        <f>'Energy consumption (raw)'!AG2498</f>
        <v>1204.0388519000001</v>
      </c>
      <c r="AK2548" s="179">
        <f>'Energy consumption (raw)'!AH2498</f>
        <v>4113</v>
      </c>
      <c r="AL2548">
        <f>IF(ROUND(AI2548,-3)=ROUND('Energy consumption (raw)'!AG2498,-3),1,0)</f>
        <v>1</v>
      </c>
      <c r="AM2548" s="179" t="str">
        <f>'Energy consumption (raw)'!AJ2498</f>
        <v>56. Can Tho</v>
      </c>
      <c r="AN2548">
        <f>VLOOKUP(AM2548,Lists!$F$9:$G$71,2,FALSE)</f>
        <v>1</v>
      </c>
    </row>
    <row r="2549" spans="2:40" x14ac:dyDescent="0.25">
      <c r="B2549" s="65" t="str">
        <f t="shared" si="164"/>
        <v>Industry2397</v>
      </c>
      <c r="C2549" s="179">
        <f>'Energy consumption (raw)'!B2499</f>
        <v>2397</v>
      </c>
      <c r="D2549" s="179">
        <f>'Energy consumption (raw)'!C2499</f>
        <v>0</v>
      </c>
      <c r="E2549" s="179">
        <f>'Energy consumption (raw)'!D2499</f>
        <v>0</v>
      </c>
      <c r="F2549" s="179" t="str">
        <f>'Energy consumption (raw)'!E2499</f>
        <v>Công nghiệp</v>
      </c>
      <c r="G2549" s="179" t="str">
        <f>'Energy consumption (raw)'!F2499</f>
        <v>Sản xuất thức ăn gia súc gia cầm và thủy sản</v>
      </c>
      <c r="H2549" s="179" t="str">
        <f>'Energy consumption (raw)'!G2499</f>
        <v>Industry</v>
      </c>
      <c r="I2549" s="179" t="str">
        <f>'Energy consumption (raw)'!I2499</f>
        <v>10 Manufacture of food products</v>
      </c>
      <c r="J2549" s="179" t="str">
        <f>INDEX(Sector!$E$6:$E$46,MATCH('Energy consumption (toe)'!I2549,Sector!$B$6:$B$46,FALSE))</f>
        <v>Manufacture of food products</v>
      </c>
      <c r="K2549" s="179">
        <f>IFERROR('Energy consumption (raw)'!J2499*Lists!$H$84,)</f>
        <v>1526.0887200000002</v>
      </c>
      <c r="L2549" s="179">
        <f>'Energy consumption (raw)'!K2499*Lists!$H$84</f>
        <v>1511.9085500000001</v>
      </c>
      <c r="M2549" s="179">
        <f>'Energy consumption (raw)'!L2499*Lists!$H$84</f>
        <v>0</v>
      </c>
      <c r="N2549" s="179">
        <f>'Energy consumption (raw)'!M2499*Lists!$H$84</f>
        <v>0</v>
      </c>
      <c r="O2549" s="178">
        <f t="shared" si="165"/>
        <v>1511.9085500000001</v>
      </c>
      <c r="P2549">
        <f>'Energy consumption (raw)'!N2499*Lists!$H$85</f>
        <v>0</v>
      </c>
      <c r="Q2549">
        <f>'Energy consumption (raw)'!O2499*Lists!$H$86</f>
        <v>0</v>
      </c>
      <c r="R2549">
        <f>'Energy consumption (raw)'!P2499*Lists!$H$87</f>
        <v>0</v>
      </c>
      <c r="S2549">
        <f>'Energy consumption (raw)'!Q2499*Lists!$H$88</f>
        <v>0</v>
      </c>
      <c r="T2549">
        <f>'Energy consumption (raw)'!R2499*Lists!$H$89</f>
        <v>0</v>
      </c>
      <c r="U2549">
        <f>'Energy consumption (raw)'!S2499*Lists!$H$90</f>
        <v>0</v>
      </c>
      <c r="V2549">
        <f>'Energy consumption (raw)'!T2499*Lists!$H$91</f>
        <v>0</v>
      </c>
      <c r="W2549">
        <f>'Energy consumption (raw)'!U2499*Lists!$H$92</f>
        <v>0</v>
      </c>
      <c r="X2549">
        <f>'Energy consumption (raw)'!V2499*Lists!$H$93</f>
        <v>0</v>
      </c>
      <c r="Y2549">
        <f>'Energy consumption (raw)'!W2499*Lists!$H$94</f>
        <v>0</v>
      </c>
      <c r="Z2549">
        <f>'Energy consumption (raw)'!X2499*Lists!$H$96*1000000</f>
        <v>0</v>
      </c>
      <c r="AA2549">
        <f>'Energy consumption (raw)'!Y2499*Lists!$H$97</f>
        <v>0</v>
      </c>
      <c r="AB2549">
        <f>'Energy consumption (raw)'!Z2499*Lists!$H$96</f>
        <v>0</v>
      </c>
      <c r="AC2549">
        <f>'Energy consumption (raw)'!AA2499*Lists!$H$98</f>
        <v>0</v>
      </c>
      <c r="AD2549">
        <f>'Energy consumption (raw)'!AB2499*Lists!$H$99</f>
        <v>0</v>
      </c>
      <c r="AE2549">
        <f>'Energy consumption (raw)'!AC2499*Lists!$H$101</f>
        <v>0</v>
      </c>
      <c r="AF2549">
        <f>'Energy consumption (raw)'!AD2499*Lists!$H$101</f>
        <v>0</v>
      </c>
      <c r="AG2549">
        <f>'Energy consumption (raw)'!AE2499*Lists!$H$101</f>
        <v>0</v>
      </c>
      <c r="AH2549">
        <f>'Energy consumption (raw)'!AF2499*Lists!$H$100</f>
        <v>0</v>
      </c>
      <c r="AI2549" s="167">
        <f t="shared" si="166"/>
        <v>1511.9085500000001</v>
      </c>
      <c r="AJ2549" s="179">
        <f>'Energy consumption (raw)'!AG2499</f>
        <v>1511.9085500000001</v>
      </c>
      <c r="AK2549" s="179">
        <f>'Energy consumption (raw)'!AH2499</f>
        <v>1526</v>
      </c>
      <c r="AL2549">
        <f>IF(ROUND(AI2549,-3)=ROUND('Energy consumption (raw)'!AG2499,-3),1,0)</f>
        <v>1</v>
      </c>
      <c r="AM2549" s="179" t="str">
        <f>'Energy consumption (raw)'!AJ2499</f>
        <v>56. Can Tho</v>
      </c>
      <c r="AN2549">
        <f>VLOOKUP(AM2549,Lists!$F$9:$G$71,2,FALSE)</f>
        <v>1</v>
      </c>
    </row>
    <row r="2550" spans="2:40" x14ac:dyDescent="0.25">
      <c r="B2550" s="65" t="str">
        <f t="shared" si="164"/>
        <v>Industry2398</v>
      </c>
      <c r="C2550" s="179">
        <f>'Energy consumption (raw)'!B2500</f>
        <v>2398</v>
      </c>
      <c r="D2550" s="179">
        <f>'Energy consumption (raw)'!C2500</f>
        <v>0</v>
      </c>
      <c r="E2550" s="179">
        <f>'Energy consumption (raw)'!D2500</f>
        <v>0</v>
      </c>
      <c r="F2550" s="179" t="str">
        <f>'Energy consumption (raw)'!E2500</f>
        <v>Công nghiệp</v>
      </c>
      <c r="G2550" s="179" t="str">
        <f>'Energy consumption (raw)'!F2500</f>
        <v>Hoạt động dịch vụ sau thu hoạch</v>
      </c>
      <c r="H2550" s="179" t="str">
        <f>'Energy consumption (raw)'!G2500</f>
        <v>Industry</v>
      </c>
      <c r="I2550" s="179" t="str">
        <f>'Energy consumption (raw)'!I2500</f>
        <v>32 Other manufacturing</v>
      </c>
      <c r="J2550" s="179" t="str">
        <f>INDEX(Sector!$E$6:$E$46,MATCH('Energy consumption (toe)'!I2550,Sector!$B$6:$B$46,FALSE))</f>
        <v>Other manufacturing</v>
      </c>
      <c r="K2550" s="179">
        <f>IFERROR('Energy consumption (raw)'!J2500*Lists!$H$84,)</f>
        <v>0</v>
      </c>
      <c r="L2550" s="179">
        <f>'Energy consumption (raw)'!K2500*Lists!$H$84</f>
        <v>1573.3353800000002</v>
      </c>
      <c r="M2550" s="179">
        <f>'Energy consumption (raw)'!L2500*Lists!$H$84</f>
        <v>0</v>
      </c>
      <c r="N2550" s="179">
        <f>'Energy consumption (raw)'!M2500*Lists!$H$84</f>
        <v>0</v>
      </c>
      <c r="O2550" s="178">
        <f t="shared" si="165"/>
        <v>1573.3353800000002</v>
      </c>
      <c r="P2550">
        <f>'Energy consumption (raw)'!N2500*Lists!$H$85</f>
        <v>0</v>
      </c>
      <c r="Q2550">
        <f>'Energy consumption (raw)'!O2500*Lists!$H$86</f>
        <v>0</v>
      </c>
      <c r="R2550">
        <f>'Energy consumption (raw)'!P2500*Lists!$H$87</f>
        <v>0</v>
      </c>
      <c r="S2550">
        <f>'Energy consumption (raw)'!Q2500*Lists!$H$88</f>
        <v>0</v>
      </c>
      <c r="T2550">
        <f>'Energy consumption (raw)'!R2500*Lists!$H$89</f>
        <v>0</v>
      </c>
      <c r="U2550">
        <f>'Energy consumption (raw)'!S2500*Lists!$H$90</f>
        <v>0</v>
      </c>
      <c r="V2550">
        <f>'Energy consumption (raw)'!T2500*Lists!$H$91</f>
        <v>0</v>
      </c>
      <c r="W2550">
        <f>'Energy consumption (raw)'!U2500*Lists!$H$92</f>
        <v>0</v>
      </c>
      <c r="X2550">
        <f>'Energy consumption (raw)'!V2500*Lists!$H$93</f>
        <v>0</v>
      </c>
      <c r="Y2550">
        <f>'Energy consumption (raw)'!W2500*Lists!$H$94</f>
        <v>0</v>
      </c>
      <c r="Z2550">
        <f>'Energy consumption (raw)'!X2500*Lists!$H$96*1000000</f>
        <v>0</v>
      </c>
      <c r="AA2550">
        <f>'Energy consumption (raw)'!Y2500*Lists!$H$97</f>
        <v>0</v>
      </c>
      <c r="AB2550">
        <f>'Energy consumption (raw)'!Z2500*Lists!$H$96</f>
        <v>0</v>
      </c>
      <c r="AC2550">
        <f>'Energy consumption (raw)'!AA2500*Lists!$H$98</f>
        <v>0</v>
      </c>
      <c r="AD2550">
        <f>'Energy consumption (raw)'!AB2500*Lists!$H$99</f>
        <v>0</v>
      </c>
      <c r="AE2550">
        <f>'Energy consumption (raw)'!AC2500*Lists!$H$101</f>
        <v>0</v>
      </c>
      <c r="AF2550">
        <f>'Energy consumption (raw)'!AD2500*Lists!$H$101</f>
        <v>0</v>
      </c>
      <c r="AG2550">
        <f>'Energy consumption (raw)'!AE2500*Lists!$H$101</f>
        <v>0</v>
      </c>
      <c r="AH2550">
        <f>'Energy consumption (raw)'!AF2500*Lists!$H$100</f>
        <v>0</v>
      </c>
      <c r="AI2550" s="167">
        <f t="shared" si="166"/>
        <v>1573.3353800000002</v>
      </c>
      <c r="AJ2550" s="179">
        <f>'Energy consumption (raw)'!AG2500</f>
        <v>1573.3353800000002</v>
      </c>
      <c r="AK2550" s="179">
        <f>'Energy consumption (raw)'!AH2500</f>
        <v>1203</v>
      </c>
      <c r="AL2550">
        <f>IF(ROUND(AI2550,-3)=ROUND('Energy consumption (raw)'!AG2500,-3),1,0)</f>
        <v>1</v>
      </c>
      <c r="AM2550" s="179" t="str">
        <f>'Energy consumption (raw)'!AJ2500</f>
        <v>56. Can Tho</v>
      </c>
      <c r="AN2550">
        <f>VLOOKUP(AM2550,Lists!$F$9:$G$71,2,FALSE)</f>
        <v>1</v>
      </c>
    </row>
    <row r="2551" spans="2:40" x14ac:dyDescent="0.25">
      <c r="B2551" s="65" t="str">
        <f t="shared" si="164"/>
        <v>Industry2399</v>
      </c>
      <c r="C2551" s="179">
        <f>'Energy consumption (raw)'!B2501</f>
        <v>2399</v>
      </c>
      <c r="D2551" s="179">
        <f>'Energy consumption (raw)'!C2501</f>
        <v>0</v>
      </c>
      <c r="E2551" s="179">
        <f>'Energy consumption (raw)'!D2501</f>
        <v>0</v>
      </c>
      <c r="F2551" s="179" t="str">
        <f>'Energy consumption (raw)'!E2501</f>
        <v>Công nghiệp</v>
      </c>
      <c r="G2551" s="179" t="str">
        <f>'Energy consumption (raw)'!F2501</f>
        <v>Xay xát và sản xuất bột thô</v>
      </c>
      <c r="H2551" s="179" t="str">
        <f>'Energy consumption (raw)'!G2501</f>
        <v>Industry</v>
      </c>
      <c r="I2551" s="179" t="str">
        <f>'Energy consumption (raw)'!I2501</f>
        <v>10 Manufacture of food products</v>
      </c>
      <c r="J2551" s="179" t="str">
        <f>INDEX(Sector!$E$6:$E$46,MATCH('Energy consumption (toe)'!I2551,Sector!$B$6:$B$46,FALSE))</f>
        <v>Manufacture of food products</v>
      </c>
      <c r="K2551" s="179">
        <f>IFERROR('Energy consumption (raw)'!J2501*Lists!$H$84,)</f>
        <v>1294.43813</v>
      </c>
      <c r="L2551" s="179">
        <f>'Energy consumption (raw)'!K2501*Lists!$H$84</f>
        <v>2074.96468</v>
      </c>
      <c r="M2551" s="179">
        <f>'Energy consumption (raw)'!L2501*Lists!$H$84</f>
        <v>0</v>
      </c>
      <c r="N2551" s="179">
        <f>'Energy consumption (raw)'!M2501*Lists!$H$84</f>
        <v>0</v>
      </c>
      <c r="O2551" s="178">
        <f t="shared" si="165"/>
        <v>2074.96468</v>
      </c>
      <c r="P2551">
        <f>'Energy consumption (raw)'!N2501*Lists!$H$85</f>
        <v>0</v>
      </c>
      <c r="Q2551">
        <f>'Energy consumption (raw)'!O2501*Lists!$H$86</f>
        <v>0</v>
      </c>
      <c r="R2551">
        <f>'Energy consumption (raw)'!P2501*Lists!$H$87</f>
        <v>0</v>
      </c>
      <c r="S2551">
        <f>'Energy consumption (raw)'!Q2501*Lists!$H$88</f>
        <v>0</v>
      </c>
      <c r="T2551">
        <f>'Energy consumption (raw)'!R2501*Lists!$H$89</f>
        <v>0</v>
      </c>
      <c r="U2551">
        <f>'Energy consumption (raw)'!S2501*Lists!$H$90</f>
        <v>0</v>
      </c>
      <c r="V2551">
        <f>'Energy consumption (raw)'!T2501*Lists!$H$91</f>
        <v>0</v>
      </c>
      <c r="W2551">
        <f>'Energy consumption (raw)'!U2501*Lists!$H$92</f>
        <v>0</v>
      </c>
      <c r="X2551">
        <f>'Energy consumption (raw)'!V2501*Lists!$H$93</f>
        <v>0</v>
      </c>
      <c r="Y2551">
        <f>'Energy consumption (raw)'!W2501*Lists!$H$94</f>
        <v>0</v>
      </c>
      <c r="Z2551">
        <f>'Energy consumption (raw)'!X2501*Lists!$H$96*1000000</f>
        <v>0</v>
      </c>
      <c r="AA2551">
        <f>'Energy consumption (raw)'!Y2501*Lists!$H$97</f>
        <v>0</v>
      </c>
      <c r="AB2551">
        <f>'Energy consumption (raw)'!Z2501*Lists!$H$96</f>
        <v>0</v>
      </c>
      <c r="AC2551">
        <f>'Energy consumption (raw)'!AA2501*Lists!$H$98</f>
        <v>0</v>
      </c>
      <c r="AD2551">
        <f>'Energy consumption (raw)'!AB2501*Lists!$H$99</f>
        <v>0</v>
      </c>
      <c r="AE2551">
        <f>'Energy consumption (raw)'!AC2501*Lists!$H$101</f>
        <v>0</v>
      </c>
      <c r="AF2551">
        <f>'Energy consumption (raw)'!AD2501*Lists!$H$101</f>
        <v>0</v>
      </c>
      <c r="AG2551">
        <f>'Energy consumption (raw)'!AE2501*Lists!$H$101</f>
        <v>0</v>
      </c>
      <c r="AH2551">
        <f>'Energy consumption (raw)'!AF2501*Lists!$H$100</f>
        <v>0</v>
      </c>
      <c r="AI2551" s="167">
        <f t="shared" si="166"/>
        <v>2074.96468</v>
      </c>
      <c r="AJ2551" s="179">
        <f>'Energy consumption (raw)'!AG2501</f>
        <v>2074.96468</v>
      </c>
      <c r="AK2551" s="179">
        <f>'Energy consumption (raw)'!AH2501</f>
        <v>1294</v>
      </c>
      <c r="AL2551">
        <f>IF(ROUND(AI2551,-3)=ROUND('Energy consumption (raw)'!AG2501,-3),1,0)</f>
        <v>1</v>
      </c>
      <c r="AM2551" s="179" t="str">
        <f>'Energy consumption (raw)'!AJ2501</f>
        <v>56. Can Tho</v>
      </c>
      <c r="AN2551">
        <f>VLOOKUP(AM2551,Lists!$F$9:$G$71,2,FALSE)</f>
        <v>1</v>
      </c>
    </row>
    <row r="2552" spans="2:40" x14ac:dyDescent="0.25">
      <c r="B2552" s="65" t="str">
        <f t="shared" si="164"/>
        <v>Industry2400</v>
      </c>
      <c r="C2552" s="179">
        <f>'Energy consumption (raw)'!B2502</f>
        <v>2400</v>
      </c>
      <c r="D2552" s="179">
        <f>'Energy consumption (raw)'!C2502</f>
        <v>0</v>
      </c>
      <c r="E2552" s="179">
        <f>'Energy consumption (raw)'!D2502</f>
        <v>0</v>
      </c>
      <c r="F2552" s="179" t="str">
        <f>'Energy consumption (raw)'!E2502</f>
        <v>Công nghiệp</v>
      </c>
      <c r="G2552" s="179" t="str">
        <f>'Energy consumption (raw)'!F2502</f>
        <v>Chế biến, bảo quản thủy sản và các sản phẩm từ thủy sản</v>
      </c>
      <c r="H2552" s="179" t="str">
        <f>'Energy consumption (raw)'!G2502</f>
        <v>Industry</v>
      </c>
      <c r="I2552" s="179" t="str">
        <f>'Energy consumption (raw)'!I2502</f>
        <v>10 Manufacture of food products</v>
      </c>
      <c r="J2552" s="179" t="str">
        <f>INDEX(Sector!$E$6:$E$46,MATCH('Energy consumption (toe)'!I2552,Sector!$B$6:$B$46,FALSE))</f>
        <v>Manufacture of food products</v>
      </c>
      <c r="K2552" s="179">
        <f>IFERROR('Energy consumption (raw)'!J2502*Lists!$H$84,)</f>
        <v>1297.4469800000002</v>
      </c>
      <c r="L2552" s="179">
        <f>'Energy consumption (raw)'!K2502*Lists!$H$84</f>
        <v>1329.9425600000002</v>
      </c>
      <c r="M2552" s="179">
        <f>'Energy consumption (raw)'!L2502*Lists!$H$84</f>
        <v>0</v>
      </c>
      <c r="N2552" s="179">
        <f>'Energy consumption (raw)'!M2502*Lists!$H$84</f>
        <v>0</v>
      </c>
      <c r="O2552" s="178">
        <f t="shared" si="165"/>
        <v>1329.9425600000002</v>
      </c>
      <c r="P2552">
        <f>'Energy consumption (raw)'!N2502*Lists!$H$85</f>
        <v>0</v>
      </c>
      <c r="Q2552">
        <f>'Energy consumption (raw)'!O2502*Lists!$H$86</f>
        <v>0</v>
      </c>
      <c r="R2552">
        <f>'Energy consumption (raw)'!P2502*Lists!$H$87</f>
        <v>0</v>
      </c>
      <c r="S2552">
        <f>'Energy consumption (raw)'!Q2502*Lists!$H$88</f>
        <v>0</v>
      </c>
      <c r="T2552">
        <f>'Energy consumption (raw)'!R2502*Lists!$H$89</f>
        <v>0</v>
      </c>
      <c r="U2552">
        <f>'Energy consumption (raw)'!S2502*Lists!$H$90</f>
        <v>0</v>
      </c>
      <c r="V2552">
        <f>'Energy consumption (raw)'!T2502*Lists!$H$91</f>
        <v>0</v>
      </c>
      <c r="W2552">
        <f>'Energy consumption (raw)'!U2502*Lists!$H$92</f>
        <v>0</v>
      </c>
      <c r="X2552">
        <f>'Energy consumption (raw)'!V2502*Lists!$H$93</f>
        <v>0</v>
      </c>
      <c r="Y2552">
        <f>'Energy consumption (raw)'!W2502*Lists!$H$94</f>
        <v>0</v>
      </c>
      <c r="Z2552">
        <f>'Energy consumption (raw)'!X2502*Lists!$H$96*1000000</f>
        <v>0</v>
      </c>
      <c r="AA2552">
        <f>'Energy consumption (raw)'!Y2502*Lists!$H$97</f>
        <v>0</v>
      </c>
      <c r="AB2552">
        <f>'Energy consumption (raw)'!Z2502*Lists!$H$96</f>
        <v>0</v>
      </c>
      <c r="AC2552">
        <f>'Energy consumption (raw)'!AA2502*Lists!$H$98</f>
        <v>0</v>
      </c>
      <c r="AD2552">
        <f>'Energy consumption (raw)'!AB2502*Lists!$H$99</f>
        <v>0</v>
      </c>
      <c r="AE2552">
        <f>'Energy consumption (raw)'!AC2502*Lists!$H$101</f>
        <v>0</v>
      </c>
      <c r="AF2552">
        <f>'Energy consumption (raw)'!AD2502*Lists!$H$101</f>
        <v>0</v>
      </c>
      <c r="AG2552">
        <f>'Energy consumption (raw)'!AE2502*Lists!$H$101</f>
        <v>0</v>
      </c>
      <c r="AH2552">
        <f>'Energy consumption (raw)'!AF2502*Lists!$H$100</f>
        <v>0</v>
      </c>
      <c r="AI2552" s="167">
        <f t="shared" si="166"/>
        <v>1329.9425600000002</v>
      </c>
      <c r="AJ2552" s="179">
        <f>'Energy consumption (raw)'!AG2502</f>
        <v>1329.9425600000002</v>
      </c>
      <c r="AK2552" s="179">
        <f>'Energy consumption (raw)'!AH2502</f>
        <v>1297</v>
      </c>
      <c r="AL2552">
        <f>IF(ROUND(AI2552,-3)=ROUND('Energy consumption (raw)'!AG2502,-3),1,0)</f>
        <v>1</v>
      </c>
      <c r="AM2552" s="179" t="str">
        <f>'Energy consumption (raw)'!AJ2502</f>
        <v>56. Can Tho</v>
      </c>
      <c r="AN2552">
        <f>VLOOKUP(AM2552,Lists!$F$9:$G$71,2,FALSE)</f>
        <v>1</v>
      </c>
    </row>
    <row r="2553" spans="2:40" x14ac:dyDescent="0.25">
      <c r="B2553" s="65" t="str">
        <f t="shared" si="164"/>
        <v>Industry2401</v>
      </c>
      <c r="C2553" s="179">
        <f>'Energy consumption (raw)'!B2503</f>
        <v>2401</v>
      </c>
      <c r="D2553" s="179">
        <f>'Energy consumption (raw)'!C2503</f>
        <v>0</v>
      </c>
      <c r="E2553" s="179">
        <f>'Energy consumption (raw)'!D2503</f>
        <v>0</v>
      </c>
      <c r="F2553" s="179" t="str">
        <f>'Energy consumption (raw)'!E2503</f>
        <v>Công nghiệp</v>
      </c>
      <c r="G2553" s="179" t="str">
        <f>'Energy consumption (raw)'!F2503</f>
        <v>Chế biến, bảo quản thủy sản và các sản phẩm từ thủy sản</v>
      </c>
      <c r="H2553" s="179" t="str">
        <f>'Energy consumption (raw)'!G2503</f>
        <v>Industry</v>
      </c>
      <c r="I2553" s="179" t="str">
        <f>'Energy consumption (raw)'!I2503</f>
        <v>10 Manufacture of food products</v>
      </c>
      <c r="J2553" s="179" t="str">
        <f>INDEX(Sector!$E$6:$E$46,MATCH('Energy consumption (toe)'!I2553,Sector!$B$6:$B$46,FALSE))</f>
        <v>Manufacture of food products</v>
      </c>
      <c r="K2553" s="179">
        <f>IFERROR('Energy consumption (raw)'!J2503*Lists!$H$84,)</f>
        <v>1168.1127200000001</v>
      </c>
      <c r="L2553" s="179">
        <f>'Energy consumption (raw)'!K2503*Lists!$H$84</f>
        <v>938.99265000000003</v>
      </c>
      <c r="M2553" s="179">
        <f>'Energy consumption (raw)'!L2503*Lists!$H$84</f>
        <v>0</v>
      </c>
      <c r="N2553" s="179">
        <f>'Energy consumption (raw)'!M2503*Lists!$H$84</f>
        <v>0</v>
      </c>
      <c r="O2553" s="178">
        <f t="shared" si="165"/>
        <v>938.99265000000003</v>
      </c>
      <c r="P2553">
        <f>'Energy consumption (raw)'!N2503*Lists!$H$85</f>
        <v>0</v>
      </c>
      <c r="Q2553">
        <f>'Energy consumption (raw)'!O2503*Lists!$H$86</f>
        <v>0</v>
      </c>
      <c r="R2553">
        <f>'Energy consumption (raw)'!P2503*Lists!$H$87</f>
        <v>0</v>
      </c>
      <c r="S2553">
        <f>'Energy consumption (raw)'!Q2503*Lists!$H$88</f>
        <v>0</v>
      </c>
      <c r="T2553">
        <f>'Energy consumption (raw)'!R2503*Lists!$H$89</f>
        <v>0</v>
      </c>
      <c r="U2553">
        <f>'Energy consumption (raw)'!S2503*Lists!$H$90</f>
        <v>0</v>
      </c>
      <c r="V2553">
        <f>'Energy consumption (raw)'!T2503*Lists!$H$91</f>
        <v>0</v>
      </c>
      <c r="W2553">
        <f>'Energy consumption (raw)'!U2503*Lists!$H$92</f>
        <v>0</v>
      </c>
      <c r="X2553">
        <f>'Energy consumption (raw)'!V2503*Lists!$H$93</f>
        <v>0</v>
      </c>
      <c r="Y2553">
        <f>'Energy consumption (raw)'!W2503*Lists!$H$94</f>
        <v>0</v>
      </c>
      <c r="Z2553">
        <f>'Energy consumption (raw)'!X2503*Lists!$H$96*1000000</f>
        <v>0</v>
      </c>
      <c r="AA2553">
        <f>'Energy consumption (raw)'!Y2503*Lists!$H$97</f>
        <v>0</v>
      </c>
      <c r="AB2553">
        <f>'Energy consumption (raw)'!Z2503*Lists!$H$96</f>
        <v>0</v>
      </c>
      <c r="AC2553">
        <f>'Energy consumption (raw)'!AA2503*Lists!$H$98</f>
        <v>0</v>
      </c>
      <c r="AD2553">
        <f>'Energy consumption (raw)'!AB2503*Lists!$H$99</f>
        <v>0</v>
      </c>
      <c r="AE2553">
        <f>'Energy consumption (raw)'!AC2503*Lists!$H$101</f>
        <v>0</v>
      </c>
      <c r="AF2553">
        <f>'Energy consumption (raw)'!AD2503*Lists!$H$101</f>
        <v>0</v>
      </c>
      <c r="AG2553">
        <f>'Energy consumption (raw)'!AE2503*Lists!$H$101</f>
        <v>0</v>
      </c>
      <c r="AH2553">
        <f>'Energy consumption (raw)'!AF2503*Lists!$H$100</f>
        <v>0</v>
      </c>
      <c r="AI2553" s="167">
        <f t="shared" si="166"/>
        <v>938.99265000000003</v>
      </c>
      <c r="AJ2553" s="179">
        <f>'Energy consumption (raw)'!AG2503</f>
        <v>1038</v>
      </c>
      <c r="AK2553" s="179">
        <f>'Energy consumption (raw)'!AH2503</f>
        <v>1171</v>
      </c>
      <c r="AL2553">
        <f>IF(ROUND(AI2553,-3)=ROUND('Energy consumption (raw)'!AG2503,-3),1,0)</f>
        <v>1</v>
      </c>
      <c r="AM2553" s="179" t="str">
        <f>'Energy consumption (raw)'!AJ2503</f>
        <v>56. Can Tho</v>
      </c>
      <c r="AN2553">
        <f>VLOOKUP(AM2553,Lists!$F$9:$G$71,2,FALSE)</f>
        <v>1</v>
      </c>
    </row>
    <row r="2554" spans="2:40" x14ac:dyDescent="0.25">
      <c r="B2554" s="65" t="str">
        <f t="shared" si="164"/>
        <v>Industry2402</v>
      </c>
      <c r="C2554" s="179">
        <f>'Energy consumption (raw)'!B2504</f>
        <v>2402</v>
      </c>
      <c r="D2554" s="179">
        <f>'Energy consumption (raw)'!C2504</f>
        <v>0</v>
      </c>
      <c r="E2554" s="179">
        <f>'Energy consumption (raw)'!D2504</f>
        <v>0</v>
      </c>
      <c r="F2554" s="179" t="str">
        <f>'Energy consumption (raw)'!E2504</f>
        <v>Công nghiệp</v>
      </c>
      <c r="G2554" s="179" t="str">
        <f>'Energy consumption (raw)'!F2504</f>
        <v>Chế biến thực phẩm</v>
      </c>
      <c r="H2554" s="179" t="str">
        <f>'Energy consumption (raw)'!G2504</f>
        <v>Industry</v>
      </c>
      <c r="I2554" s="179" t="str">
        <f>'Energy consumption (raw)'!I2504</f>
        <v>10 Manufacture of food products</v>
      </c>
      <c r="J2554" s="179" t="str">
        <f>INDEX(Sector!$E$6:$E$46,MATCH('Energy consumption (toe)'!I2554,Sector!$B$6:$B$46,FALSE))</f>
        <v>Manufacture of food products</v>
      </c>
      <c r="K2554" s="179">
        <f>IFERROR('Energy consumption (raw)'!J2504*Lists!$H$84,)</f>
        <v>1451.8241300000002</v>
      </c>
      <c r="L2554" s="179">
        <f>'Energy consumption (raw)'!K2504*Lists!$H$84</f>
        <v>1253.3789000000002</v>
      </c>
      <c r="M2554" s="179">
        <f>'Energy consumption (raw)'!L2504*Lists!$H$84</f>
        <v>0</v>
      </c>
      <c r="N2554" s="179">
        <f>'Energy consumption (raw)'!M2504*Lists!$H$84</f>
        <v>0</v>
      </c>
      <c r="O2554" s="178">
        <f t="shared" si="165"/>
        <v>1253.3789000000002</v>
      </c>
      <c r="P2554">
        <f>'Energy consumption (raw)'!N2504*Lists!$H$85</f>
        <v>0</v>
      </c>
      <c r="Q2554">
        <f>'Energy consumption (raw)'!O2504*Lists!$H$86</f>
        <v>0</v>
      </c>
      <c r="R2554">
        <f>'Energy consumption (raw)'!P2504*Lists!$H$87</f>
        <v>0</v>
      </c>
      <c r="S2554">
        <f>'Energy consumption (raw)'!Q2504*Lists!$H$88</f>
        <v>0</v>
      </c>
      <c r="T2554">
        <f>'Energy consumption (raw)'!R2504*Lists!$H$89</f>
        <v>0</v>
      </c>
      <c r="U2554">
        <f>'Energy consumption (raw)'!S2504*Lists!$H$90</f>
        <v>0</v>
      </c>
      <c r="V2554">
        <f>'Energy consumption (raw)'!T2504*Lists!$H$91</f>
        <v>0</v>
      </c>
      <c r="W2554">
        <f>'Energy consumption (raw)'!U2504*Lists!$H$92</f>
        <v>0</v>
      </c>
      <c r="X2554">
        <f>'Energy consumption (raw)'!V2504*Lists!$H$93</f>
        <v>0</v>
      </c>
      <c r="Y2554">
        <f>'Energy consumption (raw)'!W2504*Lists!$H$94</f>
        <v>0</v>
      </c>
      <c r="Z2554">
        <f>'Energy consumption (raw)'!X2504*Lists!$H$96*1000000</f>
        <v>0</v>
      </c>
      <c r="AA2554">
        <f>'Energy consumption (raw)'!Y2504*Lists!$H$97</f>
        <v>0</v>
      </c>
      <c r="AB2554">
        <f>'Energy consumption (raw)'!Z2504*Lists!$H$96</f>
        <v>0</v>
      </c>
      <c r="AC2554">
        <f>'Energy consumption (raw)'!AA2504*Lists!$H$98</f>
        <v>0</v>
      </c>
      <c r="AD2554">
        <f>'Energy consumption (raw)'!AB2504*Lists!$H$99</f>
        <v>0</v>
      </c>
      <c r="AE2554">
        <f>'Energy consumption (raw)'!AC2504*Lists!$H$101</f>
        <v>0</v>
      </c>
      <c r="AF2554">
        <f>'Energy consumption (raw)'!AD2504*Lists!$H$101</f>
        <v>0</v>
      </c>
      <c r="AG2554">
        <f>'Energy consumption (raw)'!AE2504*Lists!$H$101</f>
        <v>0</v>
      </c>
      <c r="AH2554">
        <f>'Energy consumption (raw)'!AF2504*Lists!$H$100</f>
        <v>0</v>
      </c>
      <c r="AI2554" s="167">
        <f t="shared" si="166"/>
        <v>1253.3789000000002</v>
      </c>
      <c r="AJ2554" s="179">
        <f>'Energy consumption (raw)'!AG2504</f>
        <v>1253.3789000000002</v>
      </c>
      <c r="AK2554" s="179">
        <f>'Energy consumption (raw)'!AH2504</f>
        <v>1366</v>
      </c>
      <c r="AL2554">
        <f>IF(ROUND(AI2554,-3)=ROUND('Energy consumption (raw)'!AG2504,-3),1,0)</f>
        <v>1</v>
      </c>
      <c r="AM2554" s="179" t="str">
        <f>'Energy consumption (raw)'!AJ2504</f>
        <v>56. Can Tho</v>
      </c>
      <c r="AN2554">
        <f>VLOOKUP(AM2554,Lists!$F$9:$G$71,2,FALSE)</f>
        <v>1</v>
      </c>
    </row>
    <row r="2555" spans="2:40" x14ac:dyDescent="0.25">
      <c r="B2555" s="65" t="str">
        <f t="shared" si="164"/>
        <v>Industry2403</v>
      </c>
      <c r="C2555" s="179">
        <f>'Energy consumption (raw)'!B2505</f>
        <v>2403</v>
      </c>
      <c r="D2555" s="179">
        <f>'Energy consumption (raw)'!C2505</f>
        <v>0</v>
      </c>
      <c r="E2555" s="179">
        <f>'Energy consumption (raw)'!D2505</f>
        <v>0</v>
      </c>
      <c r="F2555" s="179" t="str">
        <f>'Energy consumption (raw)'!E2505</f>
        <v>Công nghiệp</v>
      </c>
      <c r="G2555" s="179" t="str">
        <f>'Energy consumption (raw)'!F2505</f>
        <v>Chế biến, bảo quản thuỷ sản và các sản phẩm từ thuỷ sản khác</v>
      </c>
      <c r="H2555" s="179" t="str">
        <f>'Energy consumption (raw)'!G2505</f>
        <v>Industry</v>
      </c>
      <c r="I2555" s="179" t="str">
        <f>'Energy consumption (raw)'!I2505</f>
        <v>10 Manufacture of food products</v>
      </c>
      <c r="J2555" s="179" t="str">
        <f>INDEX(Sector!$E$6:$E$46,MATCH('Energy consumption (toe)'!I2555,Sector!$B$6:$B$46,FALSE))</f>
        <v>Manufacture of food products</v>
      </c>
      <c r="K2555" s="179">
        <f>IFERROR('Energy consumption (raw)'!J2505*Lists!$H$84,)</f>
        <v>0</v>
      </c>
      <c r="L2555" s="179">
        <f>'Energy consumption (raw)'!K2505*Lists!$H$84</f>
        <v>2063.5156200000001</v>
      </c>
      <c r="M2555" s="179">
        <f>'Energy consumption (raw)'!L2505*Lists!$H$84</f>
        <v>0</v>
      </c>
      <c r="N2555" s="179">
        <f>'Energy consumption (raw)'!M2505*Lists!$H$84</f>
        <v>0</v>
      </c>
      <c r="O2555" s="178">
        <f t="shared" si="165"/>
        <v>2063.5156200000001</v>
      </c>
      <c r="P2555">
        <f>'Energy consumption (raw)'!N2505*Lists!$H$85</f>
        <v>0</v>
      </c>
      <c r="Q2555">
        <f>'Energy consumption (raw)'!O2505*Lists!$H$86</f>
        <v>0</v>
      </c>
      <c r="R2555">
        <f>'Energy consumption (raw)'!P2505*Lists!$H$87</f>
        <v>0</v>
      </c>
      <c r="S2555">
        <f>'Energy consumption (raw)'!Q2505*Lists!$H$88</f>
        <v>0</v>
      </c>
      <c r="T2555">
        <f>'Energy consumption (raw)'!R2505*Lists!$H$89</f>
        <v>0</v>
      </c>
      <c r="U2555">
        <f>'Energy consumption (raw)'!S2505*Lists!$H$90</f>
        <v>0</v>
      </c>
      <c r="V2555">
        <f>'Energy consumption (raw)'!T2505*Lists!$H$91</f>
        <v>0</v>
      </c>
      <c r="W2555">
        <f>'Energy consumption (raw)'!U2505*Lists!$H$92</f>
        <v>0</v>
      </c>
      <c r="X2555">
        <f>'Energy consumption (raw)'!V2505*Lists!$H$93</f>
        <v>0</v>
      </c>
      <c r="Y2555">
        <f>'Energy consumption (raw)'!W2505*Lists!$H$94</f>
        <v>0</v>
      </c>
      <c r="Z2555">
        <f>'Energy consumption (raw)'!X2505*Lists!$H$96*1000000</f>
        <v>0</v>
      </c>
      <c r="AA2555">
        <f>'Energy consumption (raw)'!Y2505*Lists!$H$97</f>
        <v>0</v>
      </c>
      <c r="AB2555">
        <f>'Energy consumption (raw)'!Z2505*Lists!$H$96</f>
        <v>0</v>
      </c>
      <c r="AC2555">
        <f>'Energy consumption (raw)'!AA2505*Lists!$H$98</f>
        <v>0</v>
      </c>
      <c r="AD2555">
        <f>'Energy consumption (raw)'!AB2505*Lists!$H$99</f>
        <v>0</v>
      </c>
      <c r="AE2555">
        <f>'Energy consumption (raw)'!AC2505*Lists!$H$101</f>
        <v>0</v>
      </c>
      <c r="AF2555">
        <f>'Energy consumption (raw)'!AD2505*Lists!$H$101</f>
        <v>0</v>
      </c>
      <c r="AG2555">
        <f>'Energy consumption (raw)'!AE2505*Lists!$H$101</f>
        <v>0</v>
      </c>
      <c r="AH2555">
        <f>'Energy consumption (raw)'!AF2505*Lists!$H$100</f>
        <v>0</v>
      </c>
      <c r="AI2555" s="167">
        <f t="shared" si="166"/>
        <v>2063.5156200000001</v>
      </c>
      <c r="AJ2555" s="179">
        <f>'Energy consumption (raw)'!AG2505</f>
        <v>2063.5156200000001</v>
      </c>
      <c r="AK2555" s="179">
        <f>'Energy consumption (raw)'!AH2505</f>
        <v>2399</v>
      </c>
      <c r="AL2555">
        <f>IF(ROUND(AI2555,-3)=ROUND('Energy consumption (raw)'!AG2505,-3),1,0)</f>
        <v>1</v>
      </c>
      <c r="AM2555" s="179" t="str">
        <f>'Energy consumption (raw)'!AJ2505</f>
        <v>56. Can Tho</v>
      </c>
      <c r="AN2555">
        <f>VLOOKUP(AM2555,Lists!$F$9:$G$71,2,FALSE)</f>
        <v>1</v>
      </c>
    </row>
    <row r="2556" spans="2:40" x14ac:dyDescent="0.25">
      <c r="B2556" s="65" t="str">
        <f t="shared" si="164"/>
        <v>Industry2404</v>
      </c>
      <c r="C2556" s="179">
        <f>'Energy consumption (raw)'!B2506</f>
        <v>2404</v>
      </c>
      <c r="D2556" s="179">
        <f>'Energy consumption (raw)'!C2506</f>
        <v>0</v>
      </c>
      <c r="E2556" s="179">
        <f>'Energy consumption (raw)'!D2506</f>
        <v>0</v>
      </c>
      <c r="F2556" s="179" t="str">
        <f>'Energy consumption (raw)'!E2506</f>
        <v>Công nghiệp</v>
      </c>
      <c r="G2556" s="179" t="str">
        <f>'Energy consumption (raw)'!F2506</f>
        <v>Xay xát và sản xuất bột thô</v>
      </c>
      <c r="H2556" s="179" t="str">
        <f>'Energy consumption (raw)'!G2506</f>
        <v>Industry</v>
      </c>
      <c r="I2556" s="179" t="str">
        <f>'Energy consumption (raw)'!I2506</f>
        <v>10 Manufacture of food products</v>
      </c>
      <c r="J2556" s="179" t="str">
        <f>INDEX(Sector!$E$6:$E$46,MATCH('Energy consumption (toe)'!I2556,Sector!$B$6:$B$46,FALSE))</f>
        <v>Manufacture of food products</v>
      </c>
      <c r="K2556" s="179">
        <f>IFERROR('Energy consumption (raw)'!J2506*Lists!$H$84,)</f>
        <v>1554.4027700000001</v>
      </c>
      <c r="L2556" s="179">
        <f>'Energy consumption (raw)'!K2506*Lists!$H$84</f>
        <v>1335.9139700000001</v>
      </c>
      <c r="M2556" s="179">
        <f>'Energy consumption (raw)'!L2506*Lists!$H$84</f>
        <v>0</v>
      </c>
      <c r="N2556" s="179">
        <f>'Energy consumption (raw)'!M2506*Lists!$H$84</f>
        <v>0</v>
      </c>
      <c r="O2556" s="178">
        <f t="shared" si="165"/>
        <v>1335.9139700000001</v>
      </c>
      <c r="P2556">
        <f>'Energy consumption (raw)'!N2506*Lists!$H$85</f>
        <v>0</v>
      </c>
      <c r="Q2556">
        <f>'Energy consumption (raw)'!O2506*Lists!$H$86</f>
        <v>0</v>
      </c>
      <c r="R2556">
        <f>'Energy consumption (raw)'!P2506*Lists!$H$87</f>
        <v>0</v>
      </c>
      <c r="S2556">
        <f>'Energy consumption (raw)'!Q2506*Lists!$H$88</f>
        <v>0</v>
      </c>
      <c r="T2556">
        <f>'Energy consumption (raw)'!R2506*Lists!$H$89</f>
        <v>0</v>
      </c>
      <c r="U2556">
        <f>'Energy consumption (raw)'!S2506*Lists!$H$90</f>
        <v>0</v>
      </c>
      <c r="V2556">
        <f>'Energy consumption (raw)'!T2506*Lists!$H$91</f>
        <v>0</v>
      </c>
      <c r="W2556">
        <f>'Energy consumption (raw)'!U2506*Lists!$H$92</f>
        <v>0</v>
      </c>
      <c r="X2556">
        <f>'Energy consumption (raw)'!V2506*Lists!$H$93</f>
        <v>0</v>
      </c>
      <c r="Y2556">
        <f>'Energy consumption (raw)'!W2506*Lists!$H$94</f>
        <v>0</v>
      </c>
      <c r="Z2556">
        <f>'Energy consumption (raw)'!X2506*Lists!$H$96*1000000</f>
        <v>0</v>
      </c>
      <c r="AA2556">
        <f>'Energy consumption (raw)'!Y2506*Lists!$H$97</f>
        <v>0</v>
      </c>
      <c r="AB2556">
        <f>'Energy consumption (raw)'!Z2506*Lists!$H$96</f>
        <v>0</v>
      </c>
      <c r="AC2556">
        <f>'Energy consumption (raw)'!AA2506*Lists!$H$98</f>
        <v>0</v>
      </c>
      <c r="AD2556">
        <f>'Energy consumption (raw)'!AB2506*Lists!$H$99</f>
        <v>0</v>
      </c>
      <c r="AE2556">
        <f>'Energy consumption (raw)'!AC2506*Lists!$H$101</f>
        <v>0</v>
      </c>
      <c r="AF2556">
        <f>'Energy consumption (raw)'!AD2506*Lists!$H$101</f>
        <v>0</v>
      </c>
      <c r="AG2556">
        <f>'Energy consumption (raw)'!AE2506*Lists!$H$101</f>
        <v>0</v>
      </c>
      <c r="AH2556">
        <f>'Energy consumption (raw)'!AF2506*Lists!$H$100</f>
        <v>0</v>
      </c>
      <c r="AI2556" s="167">
        <f t="shared" si="166"/>
        <v>1335.9139700000001</v>
      </c>
      <c r="AJ2556" s="179">
        <f>'Energy consumption (raw)'!AG2506</f>
        <v>1335.9139700000001</v>
      </c>
      <c r="AK2556" s="179">
        <f>'Energy consumption (raw)'!AH2506</f>
        <v>1554</v>
      </c>
      <c r="AL2556">
        <f>IF(ROUND(AI2556,-3)=ROUND('Energy consumption (raw)'!AG2506,-3),1,0)</f>
        <v>1</v>
      </c>
      <c r="AM2556" s="179" t="str">
        <f>'Energy consumption (raw)'!AJ2506</f>
        <v>56. Can Tho</v>
      </c>
      <c r="AN2556">
        <f>VLOOKUP(AM2556,Lists!$F$9:$G$71,2,FALSE)</f>
        <v>1</v>
      </c>
    </row>
    <row r="2557" spans="2:40" x14ac:dyDescent="0.25">
      <c r="B2557" s="65" t="str">
        <f t="shared" ref="B2557:B2620" si="167">H2557&amp;C2557</f>
        <v>Industry2405</v>
      </c>
      <c r="C2557" s="179">
        <f>'Energy consumption (raw)'!B2507</f>
        <v>2405</v>
      </c>
      <c r="D2557" s="179">
        <f>'Energy consumption (raw)'!C2507</f>
        <v>0</v>
      </c>
      <c r="E2557" s="179">
        <f>'Energy consumption (raw)'!D2507</f>
        <v>0</v>
      </c>
      <c r="F2557" s="179" t="str">
        <f>'Energy consumption (raw)'!E2507</f>
        <v>Công nghiệp</v>
      </c>
      <c r="G2557" s="179" t="str">
        <f>'Energy consumption (raw)'!F2507</f>
        <v>Sản xuất bia và mạch nha ủ men bia</v>
      </c>
      <c r="H2557" s="179" t="str">
        <f>'Energy consumption (raw)'!G2507</f>
        <v>Industry</v>
      </c>
      <c r="I2557" s="179" t="str">
        <f>'Energy consumption (raw)'!I2507</f>
        <v>11 Manufacture of beverages</v>
      </c>
      <c r="J2557" s="179" t="str">
        <f>INDEX(Sector!$E$6:$E$46,MATCH('Energy consumption (toe)'!I2557,Sector!$B$6:$B$46,FALSE))</f>
        <v>Manufacture of beverages</v>
      </c>
      <c r="K2557" s="179">
        <f>IFERROR('Energy consumption (raw)'!J2507*Lists!$H$84,)</f>
        <v>1040.2751700000001</v>
      </c>
      <c r="L2557" s="179">
        <f>'Energy consumption (raw)'!K2507*Lists!$H$84</f>
        <v>844.79250000000002</v>
      </c>
      <c r="M2557" s="179">
        <f>'Energy consumption (raw)'!L2507*Lists!$H$84</f>
        <v>0</v>
      </c>
      <c r="N2557" s="179">
        <f>'Energy consumption (raw)'!M2507*Lists!$H$84</f>
        <v>0</v>
      </c>
      <c r="O2557" s="178">
        <f t="shared" ref="O2557:O2620" si="168">IF(L2557=0,K2557,L2557)</f>
        <v>844.79250000000002</v>
      </c>
      <c r="P2557">
        <f>'Energy consumption (raw)'!N2507*Lists!$H$85</f>
        <v>0</v>
      </c>
      <c r="Q2557">
        <f>'Energy consumption (raw)'!O2507*Lists!$H$86</f>
        <v>0</v>
      </c>
      <c r="R2557">
        <f>'Energy consumption (raw)'!P2507*Lists!$H$87</f>
        <v>0</v>
      </c>
      <c r="S2557">
        <f>'Energy consumption (raw)'!Q2507*Lists!$H$88</f>
        <v>0</v>
      </c>
      <c r="T2557">
        <f>'Energy consumption (raw)'!R2507*Lists!$H$89</f>
        <v>0</v>
      </c>
      <c r="U2557">
        <f>'Energy consumption (raw)'!S2507*Lists!$H$90</f>
        <v>0</v>
      </c>
      <c r="V2557">
        <f>'Energy consumption (raw)'!T2507*Lists!$H$91</f>
        <v>0</v>
      </c>
      <c r="W2557">
        <f>'Energy consumption (raw)'!U2507*Lists!$H$92</f>
        <v>0</v>
      </c>
      <c r="X2557">
        <f>'Energy consumption (raw)'!V2507*Lists!$H$93</f>
        <v>0</v>
      </c>
      <c r="Y2557">
        <f>'Energy consumption (raw)'!W2507*Lists!$H$94</f>
        <v>0</v>
      </c>
      <c r="Z2557">
        <f>'Energy consumption (raw)'!X2507*Lists!$H$96*1000000</f>
        <v>0</v>
      </c>
      <c r="AA2557">
        <f>'Energy consumption (raw)'!Y2507*Lists!$H$97</f>
        <v>0</v>
      </c>
      <c r="AB2557">
        <f>'Energy consumption (raw)'!Z2507*Lists!$H$96</f>
        <v>0</v>
      </c>
      <c r="AC2557">
        <f>'Energy consumption (raw)'!AA2507*Lists!$H$98</f>
        <v>0</v>
      </c>
      <c r="AD2557">
        <f>'Energy consumption (raw)'!AB2507*Lists!$H$99</f>
        <v>0</v>
      </c>
      <c r="AE2557">
        <f>'Energy consumption (raw)'!AC2507*Lists!$H$101</f>
        <v>0</v>
      </c>
      <c r="AF2557">
        <f>'Energy consumption (raw)'!AD2507*Lists!$H$101</f>
        <v>0</v>
      </c>
      <c r="AG2557">
        <f>'Energy consumption (raw)'!AE2507*Lists!$H$101</f>
        <v>0</v>
      </c>
      <c r="AH2557">
        <f>'Energy consumption (raw)'!AF2507*Lists!$H$100</f>
        <v>0</v>
      </c>
      <c r="AI2557" s="167">
        <f t="shared" ref="AI2557:AI2620" si="169">IF(SUM(O2557:AH2557)=0,AJ2557,SUM(O2557:AH2557))</f>
        <v>844.79250000000002</v>
      </c>
      <c r="AJ2557" s="179">
        <f>'Energy consumption (raw)'!AG2507</f>
        <v>2129</v>
      </c>
      <c r="AK2557" s="179">
        <f>'Energy consumption (raw)'!AH2507</f>
        <v>1102</v>
      </c>
      <c r="AL2557">
        <f>IF(ROUND(AI2557,-3)=ROUND('Energy consumption (raw)'!AG2507,-3),1,0)</f>
        <v>0</v>
      </c>
      <c r="AM2557" s="179" t="str">
        <f>'Energy consumption (raw)'!AJ2507</f>
        <v>56. Can Tho</v>
      </c>
      <c r="AN2557">
        <f>VLOOKUP(AM2557,Lists!$F$9:$G$71,2,FALSE)</f>
        <v>1</v>
      </c>
    </row>
    <row r="2558" spans="2:40" x14ac:dyDescent="0.25">
      <c r="B2558" s="65" t="str">
        <f t="shared" si="167"/>
        <v>Industry2406</v>
      </c>
      <c r="C2558" s="179">
        <f>'Energy consumption (raw)'!B2508</f>
        <v>2406</v>
      </c>
      <c r="D2558" s="179">
        <f>'Energy consumption (raw)'!C2508</f>
        <v>0</v>
      </c>
      <c r="E2558" s="179">
        <f>'Energy consumption (raw)'!D2508</f>
        <v>0</v>
      </c>
      <c r="F2558" s="179" t="str">
        <f>'Energy consumption (raw)'!E2508</f>
        <v>Công nghiệp</v>
      </c>
      <c r="G2558" s="179" t="str">
        <f>'Energy consumption (raw)'!F2508</f>
        <v>Sản xuất chế biến thực phẩm</v>
      </c>
      <c r="H2558" s="179" t="str">
        <f>'Energy consumption (raw)'!G2508</f>
        <v>Industry</v>
      </c>
      <c r="I2558" s="179" t="str">
        <f>'Energy consumption (raw)'!I2508</f>
        <v>10 Manufacture of food products</v>
      </c>
      <c r="J2558" s="179" t="str">
        <f>INDEX(Sector!$E$6:$E$46,MATCH('Energy consumption (toe)'!I2558,Sector!$B$6:$B$46,FALSE))</f>
        <v>Manufacture of food products</v>
      </c>
      <c r="K2558" s="179">
        <f>IFERROR('Energy consumption (raw)'!J2508*Lists!$H$84,)</f>
        <v>1082.61509</v>
      </c>
      <c r="L2558" s="179">
        <f>'Energy consumption (raw)'!K2508*Lists!$H$84</f>
        <v>1078.1249600000001</v>
      </c>
      <c r="M2558" s="179">
        <f>'Energy consumption (raw)'!L2508*Lists!$H$84</f>
        <v>0</v>
      </c>
      <c r="N2558" s="179">
        <f>'Energy consumption (raw)'!M2508*Lists!$H$84</f>
        <v>0</v>
      </c>
      <c r="O2558" s="178">
        <f t="shared" si="168"/>
        <v>1078.1249600000001</v>
      </c>
      <c r="P2558">
        <f>'Energy consumption (raw)'!N2508*Lists!$H$85</f>
        <v>0</v>
      </c>
      <c r="Q2558">
        <f>'Energy consumption (raw)'!O2508*Lists!$H$86</f>
        <v>0</v>
      </c>
      <c r="R2558">
        <f>'Energy consumption (raw)'!P2508*Lists!$H$87</f>
        <v>0</v>
      </c>
      <c r="S2558">
        <f>'Energy consumption (raw)'!Q2508*Lists!$H$88</f>
        <v>0</v>
      </c>
      <c r="T2558">
        <f>'Energy consumption (raw)'!R2508*Lists!$H$89</f>
        <v>0</v>
      </c>
      <c r="U2558">
        <f>'Energy consumption (raw)'!S2508*Lists!$H$90</f>
        <v>0</v>
      </c>
      <c r="V2558">
        <f>'Energy consumption (raw)'!T2508*Lists!$H$91</f>
        <v>0</v>
      </c>
      <c r="W2558">
        <f>'Energy consumption (raw)'!U2508*Lists!$H$92</f>
        <v>0</v>
      </c>
      <c r="X2558">
        <f>'Energy consumption (raw)'!V2508*Lists!$H$93</f>
        <v>0</v>
      </c>
      <c r="Y2558">
        <f>'Energy consumption (raw)'!W2508*Lists!$H$94</f>
        <v>0</v>
      </c>
      <c r="Z2558">
        <f>'Energy consumption (raw)'!X2508*Lists!$H$96*1000000</f>
        <v>0</v>
      </c>
      <c r="AA2558">
        <f>'Energy consumption (raw)'!Y2508*Lists!$H$97</f>
        <v>0</v>
      </c>
      <c r="AB2558">
        <f>'Energy consumption (raw)'!Z2508*Lists!$H$96</f>
        <v>0</v>
      </c>
      <c r="AC2558">
        <f>'Energy consumption (raw)'!AA2508*Lists!$H$98</f>
        <v>0</v>
      </c>
      <c r="AD2558">
        <f>'Energy consumption (raw)'!AB2508*Lists!$H$99</f>
        <v>0</v>
      </c>
      <c r="AE2558">
        <f>'Energy consumption (raw)'!AC2508*Lists!$H$101</f>
        <v>0</v>
      </c>
      <c r="AF2558">
        <f>'Energy consumption (raw)'!AD2508*Lists!$H$101</f>
        <v>0</v>
      </c>
      <c r="AG2558">
        <f>'Energy consumption (raw)'!AE2508*Lists!$H$101</f>
        <v>0</v>
      </c>
      <c r="AH2558">
        <f>'Energy consumption (raw)'!AF2508*Lists!$H$100</f>
        <v>0</v>
      </c>
      <c r="AI2558" s="167">
        <f t="shared" si="169"/>
        <v>1078.1249600000001</v>
      </c>
      <c r="AJ2558" s="179">
        <f>'Energy consumption (raw)'!AG2508</f>
        <v>1078.1249600000001</v>
      </c>
      <c r="AK2558" s="179">
        <f>'Energy consumption (raw)'!AH2508</f>
        <v>1261</v>
      </c>
      <c r="AL2558">
        <f>IF(ROUND(AI2558,-3)=ROUND('Energy consumption (raw)'!AG2508,-3),1,0)</f>
        <v>1</v>
      </c>
      <c r="AM2558" s="179" t="str">
        <f>'Energy consumption (raw)'!AJ2508</f>
        <v>56. Can Tho</v>
      </c>
      <c r="AN2558">
        <f>VLOOKUP(AM2558,Lists!$F$9:$G$71,2,FALSE)</f>
        <v>1</v>
      </c>
    </row>
    <row r="2559" spans="2:40" x14ac:dyDescent="0.25">
      <c r="B2559" s="65" t="str">
        <f t="shared" si="167"/>
        <v>Industry2407</v>
      </c>
      <c r="C2559" s="179">
        <f>'Energy consumption (raw)'!B2509</f>
        <v>2407</v>
      </c>
      <c r="D2559" s="179">
        <f>'Energy consumption (raw)'!C2509</f>
        <v>0</v>
      </c>
      <c r="E2559" s="179">
        <f>'Energy consumption (raw)'!D2509</f>
        <v>0</v>
      </c>
      <c r="F2559" s="179" t="str">
        <f>'Energy consumption (raw)'!E2509</f>
        <v>Công nghiệp</v>
      </c>
      <c r="G2559" s="179" t="str">
        <f>'Energy consumption (raw)'!F2509</f>
        <v>Hoạt động dịch vụ sau thu hoạch</v>
      </c>
      <c r="H2559" s="179" t="str">
        <f>'Energy consumption (raw)'!G2509</f>
        <v>Industry</v>
      </c>
      <c r="I2559" s="179" t="str">
        <f>'Energy consumption (raw)'!I2509</f>
        <v>32 Other manufacturing</v>
      </c>
      <c r="J2559" s="179" t="str">
        <f>INDEX(Sector!$E$6:$E$46,MATCH('Energy consumption (toe)'!I2559,Sector!$B$6:$B$46,FALSE))</f>
        <v>Other manufacturing</v>
      </c>
      <c r="K2559" s="179">
        <f>IFERROR('Energy consumption (raw)'!J2509*Lists!$H$84,)</f>
        <v>1209.1256600000002</v>
      </c>
      <c r="L2559" s="179">
        <f>'Energy consumption (raw)'!K2509*Lists!$H$84</f>
        <v>1201.0557700000002</v>
      </c>
      <c r="M2559" s="179">
        <f>'Energy consumption (raw)'!L2509*Lists!$H$84</f>
        <v>0</v>
      </c>
      <c r="N2559" s="179">
        <f>'Energy consumption (raw)'!M2509*Lists!$H$84</f>
        <v>0</v>
      </c>
      <c r="O2559" s="178">
        <f t="shared" si="168"/>
        <v>1201.0557700000002</v>
      </c>
      <c r="P2559">
        <f>'Energy consumption (raw)'!N2509*Lists!$H$85</f>
        <v>0</v>
      </c>
      <c r="Q2559">
        <f>'Energy consumption (raw)'!O2509*Lists!$H$86</f>
        <v>0</v>
      </c>
      <c r="R2559">
        <f>'Energy consumption (raw)'!P2509*Lists!$H$87</f>
        <v>0</v>
      </c>
      <c r="S2559">
        <f>'Energy consumption (raw)'!Q2509*Lists!$H$88</f>
        <v>0</v>
      </c>
      <c r="T2559">
        <f>'Energy consumption (raw)'!R2509*Lists!$H$89</f>
        <v>0</v>
      </c>
      <c r="U2559">
        <f>'Energy consumption (raw)'!S2509*Lists!$H$90</f>
        <v>0</v>
      </c>
      <c r="V2559">
        <f>'Energy consumption (raw)'!T2509*Lists!$H$91</f>
        <v>0</v>
      </c>
      <c r="W2559">
        <f>'Energy consumption (raw)'!U2509*Lists!$H$92</f>
        <v>0</v>
      </c>
      <c r="X2559">
        <f>'Energy consumption (raw)'!V2509*Lists!$H$93</f>
        <v>0</v>
      </c>
      <c r="Y2559">
        <f>'Energy consumption (raw)'!W2509*Lists!$H$94</f>
        <v>0</v>
      </c>
      <c r="Z2559">
        <f>'Energy consumption (raw)'!X2509*Lists!$H$96*1000000</f>
        <v>0</v>
      </c>
      <c r="AA2559">
        <f>'Energy consumption (raw)'!Y2509*Lists!$H$97</f>
        <v>0</v>
      </c>
      <c r="AB2559">
        <f>'Energy consumption (raw)'!Z2509*Lists!$H$96</f>
        <v>0</v>
      </c>
      <c r="AC2559">
        <f>'Energy consumption (raw)'!AA2509*Lists!$H$98</f>
        <v>0</v>
      </c>
      <c r="AD2559">
        <f>'Energy consumption (raw)'!AB2509*Lists!$H$99</f>
        <v>0</v>
      </c>
      <c r="AE2559">
        <f>'Energy consumption (raw)'!AC2509*Lists!$H$101</f>
        <v>0</v>
      </c>
      <c r="AF2559">
        <f>'Energy consumption (raw)'!AD2509*Lists!$H$101</f>
        <v>0</v>
      </c>
      <c r="AG2559">
        <f>'Energy consumption (raw)'!AE2509*Lists!$H$101</f>
        <v>0</v>
      </c>
      <c r="AH2559">
        <f>'Energy consumption (raw)'!AF2509*Lists!$H$100</f>
        <v>0</v>
      </c>
      <c r="AI2559" s="167">
        <f t="shared" si="169"/>
        <v>1201.0557700000002</v>
      </c>
      <c r="AJ2559" s="179">
        <f>'Energy consumption (raw)'!AG2509</f>
        <v>1201.0557700000002</v>
      </c>
      <c r="AK2559" s="179">
        <f>'Energy consumption (raw)'!AH2509</f>
        <v>1209</v>
      </c>
      <c r="AL2559">
        <f>IF(ROUND(AI2559,-3)=ROUND('Energy consumption (raw)'!AG2509,-3),1,0)</f>
        <v>1</v>
      </c>
      <c r="AM2559" s="179" t="str">
        <f>'Energy consumption (raw)'!AJ2509</f>
        <v>56. Can Tho</v>
      </c>
      <c r="AN2559">
        <f>VLOOKUP(AM2559,Lists!$F$9:$G$71,2,FALSE)</f>
        <v>1</v>
      </c>
    </row>
    <row r="2560" spans="2:40" x14ac:dyDescent="0.25">
      <c r="B2560" s="65" t="str">
        <f t="shared" si="167"/>
        <v>Industry2408</v>
      </c>
      <c r="C2560" s="179">
        <f>'Energy consumption (raw)'!B2510</f>
        <v>2408</v>
      </c>
      <c r="D2560" s="179">
        <f>'Energy consumption (raw)'!C2510</f>
        <v>0</v>
      </c>
      <c r="E2560" s="179">
        <f>'Energy consumption (raw)'!D2510</f>
        <v>0</v>
      </c>
      <c r="F2560" s="179" t="str">
        <f>'Energy consumption (raw)'!E2510</f>
        <v>Công nghiệp</v>
      </c>
      <c r="G2560" s="179" t="str">
        <f>'Energy consumption (raw)'!F2510</f>
        <v>Sản xuất bia và mạch nha ủ men bia</v>
      </c>
      <c r="H2560" s="179" t="str">
        <f>'Energy consumption (raw)'!G2510</f>
        <v>Industry</v>
      </c>
      <c r="I2560" s="179" t="str">
        <f>'Energy consumption (raw)'!I2510</f>
        <v>11 Manufacture of beverages</v>
      </c>
      <c r="J2560" s="179" t="str">
        <f>INDEX(Sector!$E$6:$E$46,MATCH('Energy consumption (toe)'!I2560,Sector!$B$6:$B$46,FALSE))</f>
        <v>Manufacture of beverages</v>
      </c>
      <c r="K2560" s="179">
        <f>IFERROR('Energy consumption (raw)'!J2510*Lists!$H$84,)</f>
        <v>1044.99675</v>
      </c>
      <c r="L2560" s="179">
        <f>'Energy consumption (raw)'!K2510*Lists!$H$84</f>
        <v>700.52230860000009</v>
      </c>
      <c r="M2560" s="179">
        <f>'Energy consumption (raw)'!L2510*Lists!$H$84</f>
        <v>0</v>
      </c>
      <c r="N2560" s="179">
        <f>'Energy consumption (raw)'!M2510*Lists!$H$84</f>
        <v>0</v>
      </c>
      <c r="O2560" s="178">
        <f t="shared" si="168"/>
        <v>700.52230860000009</v>
      </c>
      <c r="P2560">
        <f>'Energy consumption (raw)'!N2510*Lists!$H$85</f>
        <v>0</v>
      </c>
      <c r="Q2560">
        <f>'Energy consumption (raw)'!O2510*Lists!$H$86</f>
        <v>0</v>
      </c>
      <c r="R2560">
        <f>'Energy consumption (raw)'!P2510*Lists!$H$87</f>
        <v>0</v>
      </c>
      <c r="S2560">
        <f>'Energy consumption (raw)'!Q2510*Lists!$H$88</f>
        <v>0</v>
      </c>
      <c r="T2560">
        <f>'Energy consumption (raw)'!R2510*Lists!$H$89</f>
        <v>0</v>
      </c>
      <c r="U2560">
        <f>'Energy consumption (raw)'!S2510*Lists!$H$90</f>
        <v>0</v>
      </c>
      <c r="V2560">
        <f>'Energy consumption (raw)'!T2510*Lists!$H$91</f>
        <v>0</v>
      </c>
      <c r="W2560">
        <f>'Energy consumption (raw)'!U2510*Lists!$H$92</f>
        <v>0</v>
      </c>
      <c r="X2560">
        <f>'Energy consumption (raw)'!V2510*Lists!$H$93</f>
        <v>0</v>
      </c>
      <c r="Y2560">
        <f>'Energy consumption (raw)'!W2510*Lists!$H$94</f>
        <v>0</v>
      </c>
      <c r="Z2560">
        <f>'Energy consumption (raw)'!X2510*Lists!$H$96*1000000</f>
        <v>0</v>
      </c>
      <c r="AA2560">
        <f>'Energy consumption (raw)'!Y2510*Lists!$H$97</f>
        <v>0</v>
      </c>
      <c r="AB2560">
        <f>'Energy consumption (raw)'!Z2510*Lists!$H$96</f>
        <v>0</v>
      </c>
      <c r="AC2560">
        <f>'Energy consumption (raw)'!AA2510*Lists!$H$98</f>
        <v>0</v>
      </c>
      <c r="AD2560">
        <f>'Energy consumption (raw)'!AB2510*Lists!$H$99</f>
        <v>0</v>
      </c>
      <c r="AE2560">
        <f>'Energy consumption (raw)'!AC2510*Lists!$H$101</f>
        <v>0</v>
      </c>
      <c r="AF2560">
        <f>'Energy consumption (raw)'!AD2510*Lists!$H$101</f>
        <v>0</v>
      </c>
      <c r="AG2560">
        <f>'Energy consumption (raw)'!AE2510*Lists!$H$101</f>
        <v>0</v>
      </c>
      <c r="AH2560">
        <f>'Energy consumption (raw)'!AF2510*Lists!$H$100</f>
        <v>0</v>
      </c>
      <c r="AI2560" s="167">
        <f t="shared" si="169"/>
        <v>700.52230860000009</v>
      </c>
      <c r="AJ2560" s="179">
        <f>'Energy consumption (raw)'!AG2510</f>
        <v>1736</v>
      </c>
      <c r="AK2560" s="179">
        <f>'Energy consumption (raw)'!AH2510</f>
        <v>1072</v>
      </c>
      <c r="AL2560">
        <f>IF(ROUND(AI2560,-3)=ROUND('Energy consumption (raw)'!AG2510,-3),1,0)</f>
        <v>0</v>
      </c>
      <c r="AM2560" s="179" t="str">
        <f>'Energy consumption (raw)'!AJ2510</f>
        <v>56. Can Tho</v>
      </c>
      <c r="AN2560">
        <f>VLOOKUP(AM2560,Lists!$F$9:$G$71,2,FALSE)</f>
        <v>1</v>
      </c>
    </row>
    <row r="2561" spans="2:40" x14ac:dyDescent="0.25">
      <c r="B2561" s="65" t="str">
        <f t="shared" si="167"/>
        <v>Industry2409</v>
      </c>
      <c r="C2561" s="179">
        <f>'Energy consumption (raw)'!B2511</f>
        <v>2409</v>
      </c>
      <c r="D2561" s="179">
        <f>'Energy consumption (raw)'!C2511</f>
        <v>0</v>
      </c>
      <c r="E2561" s="179">
        <f>'Energy consumption (raw)'!D2511</f>
        <v>0</v>
      </c>
      <c r="F2561" s="179" t="str">
        <f>'Energy consumption (raw)'!E2511</f>
        <v>Công nghiệp</v>
      </c>
      <c r="G2561" s="179" t="str">
        <f>'Energy consumption (raw)'!F2511</f>
        <v>Sản xuất dầu, mỡ động, thực vật</v>
      </c>
      <c r="H2561" s="179" t="str">
        <f>'Energy consumption (raw)'!G2511</f>
        <v>Industry</v>
      </c>
      <c r="I2561" s="179" t="str">
        <f>'Energy consumption (raw)'!I2511</f>
        <v>10 Manufacture of food products</v>
      </c>
      <c r="J2561" s="179" t="str">
        <f>INDEX(Sector!$E$6:$E$46,MATCH('Energy consumption (toe)'!I2561,Sector!$B$6:$B$46,FALSE))</f>
        <v>Manufacture of food products</v>
      </c>
      <c r="K2561" s="179">
        <f>IFERROR('Energy consumption (raw)'!J2511*Lists!$H$84,)</f>
        <v>928.5557980000001</v>
      </c>
      <c r="L2561" s="179">
        <f>'Energy consumption (raw)'!K2511*Lists!$H$84</f>
        <v>1045.9460036</v>
      </c>
      <c r="M2561" s="179">
        <f>'Energy consumption (raw)'!L2511*Lists!$H$84</f>
        <v>0</v>
      </c>
      <c r="N2561" s="179">
        <f>'Energy consumption (raw)'!M2511*Lists!$H$84</f>
        <v>0</v>
      </c>
      <c r="O2561" s="178">
        <f t="shared" si="168"/>
        <v>1045.9460036</v>
      </c>
      <c r="P2561">
        <f>'Energy consumption (raw)'!N2511*Lists!$H$85</f>
        <v>0</v>
      </c>
      <c r="Q2561">
        <f>'Energy consumption (raw)'!O2511*Lists!$H$86</f>
        <v>0</v>
      </c>
      <c r="R2561">
        <f>'Energy consumption (raw)'!P2511*Lists!$H$87</f>
        <v>0</v>
      </c>
      <c r="S2561">
        <f>'Energy consumption (raw)'!Q2511*Lists!$H$88</f>
        <v>0</v>
      </c>
      <c r="T2561">
        <f>'Energy consumption (raw)'!R2511*Lists!$H$89</f>
        <v>0</v>
      </c>
      <c r="U2561">
        <f>'Energy consumption (raw)'!S2511*Lists!$H$90</f>
        <v>0</v>
      </c>
      <c r="V2561">
        <f>'Energy consumption (raw)'!T2511*Lists!$H$91</f>
        <v>0</v>
      </c>
      <c r="W2561">
        <f>'Energy consumption (raw)'!U2511*Lists!$H$92</f>
        <v>0</v>
      </c>
      <c r="X2561">
        <f>'Energy consumption (raw)'!V2511*Lists!$H$93</f>
        <v>0</v>
      </c>
      <c r="Y2561">
        <f>'Energy consumption (raw)'!W2511*Lists!$H$94</f>
        <v>0</v>
      </c>
      <c r="Z2561">
        <f>'Energy consumption (raw)'!X2511*Lists!$H$96*1000000</f>
        <v>0</v>
      </c>
      <c r="AA2561">
        <f>'Energy consumption (raw)'!Y2511*Lists!$H$97</f>
        <v>0</v>
      </c>
      <c r="AB2561">
        <f>'Energy consumption (raw)'!Z2511*Lists!$H$96</f>
        <v>0</v>
      </c>
      <c r="AC2561">
        <f>'Energy consumption (raw)'!AA2511*Lists!$H$98</f>
        <v>0</v>
      </c>
      <c r="AD2561">
        <f>'Energy consumption (raw)'!AB2511*Lists!$H$99</f>
        <v>0</v>
      </c>
      <c r="AE2561">
        <f>'Energy consumption (raw)'!AC2511*Lists!$H$101</f>
        <v>0</v>
      </c>
      <c r="AF2561">
        <f>'Energy consumption (raw)'!AD2511*Lists!$H$101</f>
        <v>0</v>
      </c>
      <c r="AG2561">
        <f>'Energy consumption (raw)'!AE2511*Lists!$H$101</f>
        <v>0</v>
      </c>
      <c r="AH2561">
        <f>'Energy consumption (raw)'!AF2511*Lists!$H$100</f>
        <v>0</v>
      </c>
      <c r="AI2561" s="167">
        <f t="shared" si="169"/>
        <v>1045.9460036</v>
      </c>
      <c r="AJ2561" s="179">
        <f>'Energy consumption (raw)'!AG2511</f>
        <v>1045.9460036</v>
      </c>
      <c r="AK2561" s="179">
        <f>'Energy consumption (raw)'!AH2511</f>
        <v>3701</v>
      </c>
      <c r="AL2561">
        <f>IF(ROUND(AI2561,-3)=ROUND('Energy consumption (raw)'!AG2511,-3),1,0)</f>
        <v>1</v>
      </c>
      <c r="AM2561" s="179" t="str">
        <f>'Energy consumption (raw)'!AJ2511</f>
        <v>56. Can Tho</v>
      </c>
      <c r="AN2561">
        <f>VLOOKUP(AM2561,Lists!$F$9:$G$71,2,FALSE)</f>
        <v>1</v>
      </c>
    </row>
    <row r="2562" spans="2:40" x14ac:dyDescent="0.25">
      <c r="B2562" s="65" t="str">
        <f t="shared" si="167"/>
        <v>Industry2410</v>
      </c>
      <c r="C2562" s="179">
        <f>'Energy consumption (raw)'!B2512</f>
        <v>2410</v>
      </c>
      <c r="D2562" s="179">
        <f>'Energy consumption (raw)'!C2512</f>
        <v>0</v>
      </c>
      <c r="E2562" s="179">
        <f>'Energy consumption (raw)'!D2512</f>
        <v>0</v>
      </c>
      <c r="F2562" s="179" t="str">
        <f>'Energy consumption (raw)'!E2512</f>
        <v>Công nghiệp</v>
      </c>
      <c r="G2562" s="179" t="str">
        <f>'Energy consumption (raw)'!F2512</f>
        <v>Sản xuất dầu, mỡ động, thực vật</v>
      </c>
      <c r="H2562" s="179" t="str">
        <f>'Energy consumption (raw)'!G2512</f>
        <v>Industry</v>
      </c>
      <c r="I2562" s="179" t="str">
        <f>'Energy consumption (raw)'!I2512</f>
        <v>10 Manufacture of food products</v>
      </c>
      <c r="J2562" s="179" t="str">
        <f>INDEX(Sector!$E$6:$E$46,MATCH('Energy consumption (toe)'!I2562,Sector!$B$6:$B$46,FALSE))</f>
        <v>Manufacture of food products</v>
      </c>
      <c r="K2562" s="179">
        <f>IFERROR('Energy consumption (raw)'!J2512*Lists!$H$84,)</f>
        <v>1103.9239200000002</v>
      </c>
      <c r="L2562" s="179">
        <f>'Energy consumption (raw)'!K2512*Lists!$H$84</f>
        <v>1178.8982900000001</v>
      </c>
      <c r="M2562" s="179">
        <f>'Energy consumption (raw)'!L2512*Lists!$H$84</f>
        <v>0</v>
      </c>
      <c r="N2562" s="179">
        <f>'Energy consumption (raw)'!M2512*Lists!$H$84</f>
        <v>0</v>
      </c>
      <c r="O2562" s="178">
        <f t="shared" si="168"/>
        <v>1178.8982900000001</v>
      </c>
      <c r="P2562">
        <f>'Energy consumption (raw)'!N2512*Lists!$H$85</f>
        <v>0</v>
      </c>
      <c r="Q2562">
        <f>'Energy consumption (raw)'!O2512*Lists!$H$86</f>
        <v>0</v>
      </c>
      <c r="R2562">
        <f>'Energy consumption (raw)'!P2512*Lists!$H$87</f>
        <v>0</v>
      </c>
      <c r="S2562">
        <f>'Energy consumption (raw)'!Q2512*Lists!$H$88</f>
        <v>0</v>
      </c>
      <c r="T2562">
        <f>'Energy consumption (raw)'!R2512*Lists!$H$89</f>
        <v>0</v>
      </c>
      <c r="U2562">
        <f>'Energy consumption (raw)'!S2512*Lists!$H$90</f>
        <v>0</v>
      </c>
      <c r="V2562">
        <f>'Energy consumption (raw)'!T2512*Lists!$H$91</f>
        <v>0</v>
      </c>
      <c r="W2562">
        <f>'Energy consumption (raw)'!U2512*Lists!$H$92</f>
        <v>0</v>
      </c>
      <c r="X2562">
        <f>'Energy consumption (raw)'!V2512*Lists!$H$93</f>
        <v>0</v>
      </c>
      <c r="Y2562">
        <f>'Energy consumption (raw)'!W2512*Lists!$H$94</f>
        <v>0</v>
      </c>
      <c r="Z2562">
        <f>'Energy consumption (raw)'!X2512*Lists!$H$96*1000000</f>
        <v>0</v>
      </c>
      <c r="AA2562">
        <f>'Energy consumption (raw)'!Y2512*Lists!$H$97</f>
        <v>0</v>
      </c>
      <c r="AB2562">
        <f>'Energy consumption (raw)'!Z2512*Lists!$H$96</f>
        <v>0</v>
      </c>
      <c r="AC2562">
        <f>'Energy consumption (raw)'!AA2512*Lists!$H$98</f>
        <v>0</v>
      </c>
      <c r="AD2562">
        <f>'Energy consumption (raw)'!AB2512*Lists!$H$99</f>
        <v>0</v>
      </c>
      <c r="AE2562">
        <f>'Energy consumption (raw)'!AC2512*Lists!$H$101</f>
        <v>0</v>
      </c>
      <c r="AF2562">
        <f>'Energy consumption (raw)'!AD2512*Lists!$H$101</f>
        <v>0</v>
      </c>
      <c r="AG2562">
        <f>'Energy consumption (raw)'!AE2512*Lists!$H$101</f>
        <v>0</v>
      </c>
      <c r="AH2562">
        <f>'Energy consumption (raw)'!AF2512*Lists!$H$100</f>
        <v>0</v>
      </c>
      <c r="AI2562" s="167">
        <f t="shared" si="169"/>
        <v>1178.8982900000001</v>
      </c>
      <c r="AJ2562" s="179">
        <f>'Energy consumption (raw)'!AG2512</f>
        <v>1178.8982900000001</v>
      </c>
      <c r="AK2562" s="179">
        <f>'Energy consumption (raw)'!AH2512</f>
        <v>1119</v>
      </c>
      <c r="AL2562">
        <f>IF(ROUND(AI2562,-3)=ROUND('Energy consumption (raw)'!AG2512,-3),1,0)</f>
        <v>1</v>
      </c>
      <c r="AM2562" s="179" t="str">
        <f>'Energy consumption (raw)'!AJ2512</f>
        <v>56. Can Tho</v>
      </c>
      <c r="AN2562">
        <f>VLOOKUP(AM2562,Lists!$F$9:$G$71,2,FALSE)</f>
        <v>1</v>
      </c>
    </row>
    <row r="2563" spans="2:40" x14ac:dyDescent="0.25">
      <c r="B2563" s="65" t="str">
        <f t="shared" si="167"/>
        <v>Industry2411</v>
      </c>
      <c r="C2563" s="179">
        <f>'Energy consumption (raw)'!B2513</f>
        <v>2411</v>
      </c>
      <c r="D2563" s="179">
        <f>'Energy consumption (raw)'!C2513</f>
        <v>0</v>
      </c>
      <c r="E2563" s="179">
        <f>'Energy consumption (raw)'!D2513</f>
        <v>0</v>
      </c>
      <c r="F2563" s="179" t="str">
        <f>'Energy consumption (raw)'!E2513</f>
        <v>Công nghiệp</v>
      </c>
      <c r="G2563" s="179" t="str">
        <f>'Energy consumption (raw)'!F2513</f>
        <v>Chế biến, bảo quản thuỷ sản và các sản phẩm từ thuỷ sản khác</v>
      </c>
      <c r="H2563" s="179" t="str">
        <f>'Energy consumption (raw)'!G2513</f>
        <v>Industry</v>
      </c>
      <c r="I2563" s="179" t="str">
        <f>'Energy consumption (raw)'!I2513</f>
        <v>10 Manufacture of food products</v>
      </c>
      <c r="J2563" s="179" t="str">
        <f>INDEX(Sector!$E$6:$E$46,MATCH('Energy consumption (toe)'!I2563,Sector!$B$6:$B$46,FALSE))</f>
        <v>Manufacture of food products</v>
      </c>
      <c r="K2563" s="179">
        <f>IFERROR('Energy consumption (raw)'!J2513*Lists!$H$84,)</f>
        <v>1209.5885600000001</v>
      </c>
      <c r="L2563" s="179">
        <f>'Energy consumption (raw)'!K2513*Lists!$H$84</f>
        <v>1404.09914</v>
      </c>
      <c r="M2563" s="179">
        <f>'Energy consumption (raw)'!L2513*Lists!$H$84</f>
        <v>0</v>
      </c>
      <c r="N2563" s="179">
        <f>'Energy consumption (raw)'!M2513*Lists!$H$84</f>
        <v>0</v>
      </c>
      <c r="O2563" s="178">
        <f t="shared" si="168"/>
        <v>1404.09914</v>
      </c>
      <c r="P2563">
        <f>'Energy consumption (raw)'!N2513*Lists!$H$85</f>
        <v>0</v>
      </c>
      <c r="Q2563">
        <f>'Energy consumption (raw)'!O2513*Lists!$H$86</f>
        <v>0</v>
      </c>
      <c r="R2563">
        <f>'Energy consumption (raw)'!P2513*Lists!$H$87</f>
        <v>0</v>
      </c>
      <c r="S2563">
        <f>'Energy consumption (raw)'!Q2513*Lists!$H$88</f>
        <v>0</v>
      </c>
      <c r="T2563">
        <f>'Energy consumption (raw)'!R2513*Lists!$H$89</f>
        <v>0</v>
      </c>
      <c r="U2563">
        <f>'Energy consumption (raw)'!S2513*Lists!$H$90</f>
        <v>0</v>
      </c>
      <c r="V2563">
        <f>'Energy consumption (raw)'!T2513*Lists!$H$91</f>
        <v>0</v>
      </c>
      <c r="W2563">
        <f>'Energy consumption (raw)'!U2513*Lists!$H$92</f>
        <v>0</v>
      </c>
      <c r="X2563">
        <f>'Energy consumption (raw)'!V2513*Lists!$H$93</f>
        <v>0</v>
      </c>
      <c r="Y2563">
        <f>'Energy consumption (raw)'!W2513*Lists!$H$94</f>
        <v>0</v>
      </c>
      <c r="Z2563">
        <f>'Energy consumption (raw)'!X2513*Lists!$H$96*1000000</f>
        <v>0</v>
      </c>
      <c r="AA2563">
        <f>'Energy consumption (raw)'!Y2513*Lists!$H$97</f>
        <v>0</v>
      </c>
      <c r="AB2563">
        <f>'Energy consumption (raw)'!Z2513*Lists!$H$96</f>
        <v>0</v>
      </c>
      <c r="AC2563">
        <f>'Energy consumption (raw)'!AA2513*Lists!$H$98</f>
        <v>0</v>
      </c>
      <c r="AD2563">
        <f>'Energy consumption (raw)'!AB2513*Lists!$H$99</f>
        <v>0</v>
      </c>
      <c r="AE2563">
        <f>'Energy consumption (raw)'!AC2513*Lists!$H$101</f>
        <v>0</v>
      </c>
      <c r="AF2563">
        <f>'Energy consumption (raw)'!AD2513*Lists!$H$101</f>
        <v>0</v>
      </c>
      <c r="AG2563">
        <f>'Energy consumption (raw)'!AE2513*Lists!$H$101</f>
        <v>0</v>
      </c>
      <c r="AH2563">
        <f>'Energy consumption (raw)'!AF2513*Lists!$H$100</f>
        <v>0</v>
      </c>
      <c r="AI2563" s="167">
        <f t="shared" si="169"/>
        <v>1404.09914</v>
      </c>
      <c r="AJ2563" s="179">
        <f>'Energy consumption (raw)'!AG2513</f>
        <v>1404.09914</v>
      </c>
      <c r="AK2563" s="179">
        <f>'Energy consumption (raw)'!AH2513</f>
        <v>1210</v>
      </c>
      <c r="AL2563">
        <f>IF(ROUND(AI2563,-3)=ROUND('Energy consumption (raw)'!AG2513,-3),1,0)</f>
        <v>1</v>
      </c>
      <c r="AM2563" s="179" t="str">
        <f>'Energy consumption (raw)'!AJ2513</f>
        <v>56. Can Tho</v>
      </c>
      <c r="AN2563">
        <f>VLOOKUP(AM2563,Lists!$F$9:$G$71,2,FALSE)</f>
        <v>1</v>
      </c>
    </row>
    <row r="2564" spans="2:40" x14ac:dyDescent="0.25">
      <c r="B2564" s="65" t="str">
        <f t="shared" si="167"/>
        <v>Industry2412</v>
      </c>
      <c r="C2564" s="179">
        <f>'Energy consumption (raw)'!B2514</f>
        <v>2412</v>
      </c>
      <c r="D2564" s="179">
        <f>'Energy consumption (raw)'!C2514</f>
        <v>0</v>
      </c>
      <c r="E2564" s="179">
        <f>'Energy consumption (raw)'!D2514</f>
        <v>0</v>
      </c>
      <c r="F2564" s="179" t="str">
        <f>'Energy consumption (raw)'!E2514</f>
        <v>Công nghiệp</v>
      </c>
      <c r="G2564" s="179" t="str">
        <f>'Energy consumption (raw)'!F2514</f>
        <v>Bán buôn gạo, lúa mỳ, hạt ngũ cốc khác, bột mỳ</v>
      </c>
      <c r="H2564" s="179" t="str">
        <f>'Energy consumption (raw)'!G2514</f>
        <v>Industry</v>
      </c>
      <c r="I2564" s="179" t="str">
        <f>'Energy consumption (raw)'!I2514</f>
        <v>45-46 Wholesale</v>
      </c>
      <c r="J2564" s="179" t="str">
        <f>INDEX(Sector!$E$6:$E$46,MATCH('Energy consumption (toe)'!I2564,Sector!$B$6:$B$46,FALSE))</f>
        <v>Wholesale</v>
      </c>
      <c r="K2564" s="179">
        <f>IFERROR('Energy consumption (raw)'!J2514*Lists!$H$84,)</f>
        <v>1174.1767100000002</v>
      </c>
      <c r="L2564" s="179">
        <f>'Energy consumption (raw)'!K2514*Lists!$H$84</f>
        <v>1226.9318800000001</v>
      </c>
      <c r="M2564" s="179">
        <f>'Energy consumption (raw)'!L2514*Lists!$H$84</f>
        <v>0</v>
      </c>
      <c r="N2564" s="179">
        <f>'Energy consumption (raw)'!M2514*Lists!$H$84</f>
        <v>0</v>
      </c>
      <c r="O2564" s="178">
        <f t="shared" si="168"/>
        <v>1226.9318800000001</v>
      </c>
      <c r="P2564">
        <f>'Energy consumption (raw)'!N2514*Lists!$H$85</f>
        <v>0</v>
      </c>
      <c r="Q2564">
        <f>'Energy consumption (raw)'!O2514*Lists!$H$86</f>
        <v>0</v>
      </c>
      <c r="R2564">
        <f>'Energy consumption (raw)'!P2514*Lists!$H$87</f>
        <v>0</v>
      </c>
      <c r="S2564">
        <f>'Energy consumption (raw)'!Q2514*Lists!$H$88</f>
        <v>0</v>
      </c>
      <c r="T2564">
        <f>'Energy consumption (raw)'!R2514*Lists!$H$89</f>
        <v>0</v>
      </c>
      <c r="U2564">
        <f>'Energy consumption (raw)'!S2514*Lists!$H$90</f>
        <v>0</v>
      </c>
      <c r="V2564">
        <f>'Energy consumption (raw)'!T2514*Lists!$H$91</f>
        <v>0</v>
      </c>
      <c r="W2564">
        <f>'Energy consumption (raw)'!U2514*Lists!$H$92</f>
        <v>0</v>
      </c>
      <c r="X2564">
        <f>'Energy consumption (raw)'!V2514*Lists!$H$93</f>
        <v>0</v>
      </c>
      <c r="Y2564">
        <f>'Energy consumption (raw)'!W2514*Lists!$H$94</f>
        <v>0</v>
      </c>
      <c r="Z2564">
        <f>'Energy consumption (raw)'!X2514*Lists!$H$96*1000000</f>
        <v>0</v>
      </c>
      <c r="AA2564">
        <f>'Energy consumption (raw)'!Y2514*Lists!$H$97</f>
        <v>0</v>
      </c>
      <c r="AB2564">
        <f>'Energy consumption (raw)'!Z2514*Lists!$H$96</f>
        <v>0</v>
      </c>
      <c r="AC2564">
        <f>'Energy consumption (raw)'!AA2514*Lists!$H$98</f>
        <v>0</v>
      </c>
      <c r="AD2564">
        <f>'Energy consumption (raw)'!AB2514*Lists!$H$99</f>
        <v>0</v>
      </c>
      <c r="AE2564">
        <f>'Energy consumption (raw)'!AC2514*Lists!$H$101</f>
        <v>0</v>
      </c>
      <c r="AF2564">
        <f>'Energy consumption (raw)'!AD2514*Lists!$H$101</f>
        <v>0</v>
      </c>
      <c r="AG2564">
        <f>'Energy consumption (raw)'!AE2514*Lists!$H$101</f>
        <v>0</v>
      </c>
      <c r="AH2564">
        <f>'Energy consumption (raw)'!AF2514*Lists!$H$100</f>
        <v>0</v>
      </c>
      <c r="AI2564" s="167">
        <f t="shared" si="169"/>
        <v>1226.9318800000001</v>
      </c>
      <c r="AJ2564" s="179">
        <f>'Energy consumption (raw)'!AG2514</f>
        <v>1226.9318800000001</v>
      </c>
      <c r="AK2564" s="179">
        <f>'Energy consumption (raw)'!AH2514</f>
        <v>1174</v>
      </c>
      <c r="AL2564">
        <f>IF(ROUND(AI2564,-3)=ROUND('Energy consumption (raw)'!AG2514,-3),1,0)</f>
        <v>1</v>
      </c>
      <c r="AM2564" s="179" t="str">
        <f>'Energy consumption (raw)'!AJ2514</f>
        <v>56. Can Tho</v>
      </c>
      <c r="AN2564">
        <f>VLOOKUP(AM2564,Lists!$F$9:$G$71,2,FALSE)</f>
        <v>1</v>
      </c>
    </row>
    <row r="2565" spans="2:40" x14ac:dyDescent="0.25">
      <c r="B2565" s="65" t="str">
        <f t="shared" si="167"/>
        <v>Industry2413</v>
      </c>
      <c r="C2565" s="179">
        <f>'Energy consumption (raw)'!B2515</f>
        <v>2413</v>
      </c>
      <c r="D2565" s="179">
        <f>'Energy consumption (raw)'!C2515</f>
        <v>0</v>
      </c>
      <c r="E2565" s="179">
        <f>'Energy consumption (raw)'!D2515</f>
        <v>0</v>
      </c>
      <c r="F2565" s="179" t="str">
        <f>'Energy consumption (raw)'!E2515</f>
        <v>Công nghiệp</v>
      </c>
      <c r="G2565" s="179" t="str">
        <f>'Energy consumption (raw)'!F2515</f>
        <v>Chế biến, bảo quản thuỷ sản và các sản phẩm từ thuỷ sản khác</v>
      </c>
      <c r="H2565" s="179" t="str">
        <f>'Energy consumption (raw)'!G2515</f>
        <v>Industry</v>
      </c>
      <c r="I2565" s="179" t="str">
        <f>'Energy consumption (raw)'!I2515</f>
        <v>10 Manufacture of food products</v>
      </c>
      <c r="J2565" s="179" t="str">
        <f>INDEX(Sector!$E$6:$E$46,MATCH('Energy consumption (toe)'!I2565,Sector!$B$6:$B$46,FALSE))</f>
        <v>Manufacture of food products</v>
      </c>
      <c r="K2565" s="179">
        <f>IFERROR('Energy consumption (raw)'!J2515*Lists!$H$84,)</f>
        <v>0</v>
      </c>
      <c r="L2565" s="179">
        <f>'Energy consumption (raw)'!K2515*Lists!$H$84</f>
        <v>1054.8410900000001</v>
      </c>
      <c r="M2565" s="179">
        <f>'Energy consumption (raw)'!L2515*Lists!$H$84</f>
        <v>0</v>
      </c>
      <c r="N2565" s="179">
        <f>'Energy consumption (raw)'!M2515*Lists!$H$84</f>
        <v>0</v>
      </c>
      <c r="O2565" s="178">
        <f t="shared" si="168"/>
        <v>1054.8410900000001</v>
      </c>
      <c r="P2565">
        <f>'Energy consumption (raw)'!N2515*Lists!$H$85</f>
        <v>0</v>
      </c>
      <c r="Q2565">
        <f>'Energy consumption (raw)'!O2515*Lists!$H$86</f>
        <v>0</v>
      </c>
      <c r="R2565">
        <f>'Energy consumption (raw)'!P2515*Lists!$H$87</f>
        <v>0</v>
      </c>
      <c r="S2565">
        <f>'Energy consumption (raw)'!Q2515*Lists!$H$88</f>
        <v>0</v>
      </c>
      <c r="T2565">
        <f>'Energy consumption (raw)'!R2515*Lists!$H$89</f>
        <v>0</v>
      </c>
      <c r="U2565">
        <f>'Energy consumption (raw)'!S2515*Lists!$H$90</f>
        <v>0</v>
      </c>
      <c r="V2565">
        <f>'Energy consumption (raw)'!T2515*Lists!$H$91</f>
        <v>0</v>
      </c>
      <c r="W2565">
        <f>'Energy consumption (raw)'!U2515*Lists!$H$92</f>
        <v>0</v>
      </c>
      <c r="X2565">
        <f>'Energy consumption (raw)'!V2515*Lists!$H$93</f>
        <v>0</v>
      </c>
      <c r="Y2565">
        <f>'Energy consumption (raw)'!W2515*Lists!$H$94</f>
        <v>0</v>
      </c>
      <c r="Z2565">
        <f>'Energy consumption (raw)'!X2515*Lists!$H$96*1000000</f>
        <v>0</v>
      </c>
      <c r="AA2565">
        <f>'Energy consumption (raw)'!Y2515*Lists!$H$97</f>
        <v>0</v>
      </c>
      <c r="AB2565">
        <f>'Energy consumption (raw)'!Z2515*Lists!$H$96</f>
        <v>0</v>
      </c>
      <c r="AC2565">
        <f>'Energy consumption (raw)'!AA2515*Lists!$H$98</f>
        <v>0</v>
      </c>
      <c r="AD2565">
        <f>'Energy consumption (raw)'!AB2515*Lists!$H$99</f>
        <v>0</v>
      </c>
      <c r="AE2565">
        <f>'Energy consumption (raw)'!AC2515*Lists!$H$101</f>
        <v>0</v>
      </c>
      <c r="AF2565">
        <f>'Energy consumption (raw)'!AD2515*Lists!$H$101</f>
        <v>0</v>
      </c>
      <c r="AG2565">
        <f>'Energy consumption (raw)'!AE2515*Lists!$H$101</f>
        <v>0</v>
      </c>
      <c r="AH2565">
        <f>'Energy consumption (raw)'!AF2515*Lists!$H$100</f>
        <v>0</v>
      </c>
      <c r="AI2565" s="167">
        <f t="shared" si="169"/>
        <v>1054.8410900000001</v>
      </c>
      <c r="AJ2565" s="179">
        <f>'Energy consumption (raw)'!AG2515</f>
        <v>1054.8410900000001</v>
      </c>
      <c r="AK2565" s="179">
        <f>'Energy consumption (raw)'!AH2515</f>
        <v>1098</v>
      </c>
      <c r="AL2565">
        <f>IF(ROUND(AI2565,-3)=ROUND('Energy consumption (raw)'!AG2515,-3),1,0)</f>
        <v>1</v>
      </c>
      <c r="AM2565" s="179" t="str">
        <f>'Energy consumption (raw)'!AJ2515</f>
        <v>56. Can Tho</v>
      </c>
      <c r="AN2565">
        <f>VLOOKUP(AM2565,Lists!$F$9:$G$71,2,FALSE)</f>
        <v>1</v>
      </c>
    </row>
    <row r="2566" spans="2:40" x14ac:dyDescent="0.25">
      <c r="B2566" s="65" t="str">
        <f t="shared" si="167"/>
        <v>Industry2414</v>
      </c>
      <c r="C2566" s="179">
        <f>'Energy consumption (raw)'!B2516</f>
        <v>2414</v>
      </c>
      <c r="D2566" s="179">
        <f>'Energy consumption (raw)'!C2516</f>
        <v>0</v>
      </c>
      <c r="E2566" s="179">
        <f>'Energy consumption (raw)'!D2516</f>
        <v>0</v>
      </c>
      <c r="F2566" s="179" t="str">
        <f>'Energy consumption (raw)'!E2516</f>
        <v>Công nghiệp</v>
      </c>
      <c r="G2566" s="179" t="str">
        <f>'Energy consumption (raw)'!F2516</f>
        <v>Bán buôn nông, lâm sản và động vật sống</v>
      </c>
      <c r="H2566" s="179" t="str">
        <f>'Energy consumption (raw)'!G2516</f>
        <v>Industry</v>
      </c>
      <c r="I2566" s="179" t="str">
        <f>'Energy consumption (raw)'!I2516</f>
        <v>45-46 Wholesale</v>
      </c>
      <c r="J2566" s="179" t="str">
        <f>INDEX(Sector!$E$6:$E$46,MATCH('Energy consumption (toe)'!I2566,Sector!$B$6:$B$46,FALSE))</f>
        <v>Wholesale</v>
      </c>
      <c r="K2566" s="179">
        <f>IFERROR('Energy consumption (raw)'!J2516*Lists!$H$84,)</f>
        <v>1124.3841</v>
      </c>
      <c r="L2566" s="179">
        <f>'Energy consumption (raw)'!K2516*Lists!$H$84</f>
        <v>1007.65615</v>
      </c>
      <c r="M2566" s="179">
        <f>'Energy consumption (raw)'!L2516*Lists!$H$84</f>
        <v>0</v>
      </c>
      <c r="N2566" s="179">
        <f>'Energy consumption (raw)'!M2516*Lists!$H$84</f>
        <v>0</v>
      </c>
      <c r="O2566" s="178">
        <f t="shared" si="168"/>
        <v>1007.65615</v>
      </c>
      <c r="P2566">
        <f>'Energy consumption (raw)'!N2516*Lists!$H$85</f>
        <v>0</v>
      </c>
      <c r="Q2566">
        <f>'Energy consumption (raw)'!O2516*Lists!$H$86</f>
        <v>0</v>
      </c>
      <c r="R2566">
        <f>'Energy consumption (raw)'!P2516*Lists!$H$87</f>
        <v>0</v>
      </c>
      <c r="S2566">
        <f>'Energy consumption (raw)'!Q2516*Lists!$H$88</f>
        <v>0</v>
      </c>
      <c r="T2566">
        <f>'Energy consumption (raw)'!R2516*Lists!$H$89</f>
        <v>0</v>
      </c>
      <c r="U2566">
        <f>'Energy consumption (raw)'!S2516*Lists!$H$90</f>
        <v>0</v>
      </c>
      <c r="V2566">
        <f>'Energy consumption (raw)'!T2516*Lists!$H$91</f>
        <v>0</v>
      </c>
      <c r="W2566">
        <f>'Energy consumption (raw)'!U2516*Lists!$H$92</f>
        <v>0</v>
      </c>
      <c r="X2566">
        <f>'Energy consumption (raw)'!V2516*Lists!$H$93</f>
        <v>0</v>
      </c>
      <c r="Y2566">
        <f>'Energy consumption (raw)'!W2516*Lists!$H$94</f>
        <v>0</v>
      </c>
      <c r="Z2566">
        <f>'Energy consumption (raw)'!X2516*Lists!$H$96*1000000</f>
        <v>0</v>
      </c>
      <c r="AA2566">
        <f>'Energy consumption (raw)'!Y2516*Lists!$H$97</f>
        <v>0</v>
      </c>
      <c r="AB2566">
        <f>'Energy consumption (raw)'!Z2516*Lists!$H$96</f>
        <v>0</v>
      </c>
      <c r="AC2566">
        <f>'Energy consumption (raw)'!AA2516*Lists!$H$98</f>
        <v>0</v>
      </c>
      <c r="AD2566">
        <f>'Energy consumption (raw)'!AB2516*Lists!$H$99</f>
        <v>0</v>
      </c>
      <c r="AE2566">
        <f>'Energy consumption (raw)'!AC2516*Lists!$H$101</f>
        <v>0</v>
      </c>
      <c r="AF2566">
        <f>'Energy consumption (raw)'!AD2516*Lists!$H$101</f>
        <v>0</v>
      </c>
      <c r="AG2566">
        <f>'Energy consumption (raw)'!AE2516*Lists!$H$101</f>
        <v>0</v>
      </c>
      <c r="AH2566">
        <f>'Energy consumption (raw)'!AF2516*Lists!$H$100</f>
        <v>0</v>
      </c>
      <c r="AI2566" s="167">
        <f t="shared" si="169"/>
        <v>1007.65615</v>
      </c>
      <c r="AJ2566" s="179">
        <f>'Energy consumption (raw)'!AG2516</f>
        <v>1007.65615</v>
      </c>
      <c r="AK2566" s="179">
        <f>'Energy consumption (raw)'!AH2516</f>
        <v>1442</v>
      </c>
      <c r="AL2566">
        <f>IF(ROUND(AI2566,-3)=ROUND('Energy consumption (raw)'!AG2516,-3),1,0)</f>
        <v>1</v>
      </c>
      <c r="AM2566" s="179" t="str">
        <f>'Energy consumption (raw)'!AJ2516</f>
        <v>56. Can Tho</v>
      </c>
      <c r="AN2566">
        <f>VLOOKUP(AM2566,Lists!$F$9:$G$71,2,FALSE)</f>
        <v>1</v>
      </c>
    </row>
    <row r="2567" spans="2:40" x14ac:dyDescent="0.25">
      <c r="B2567" s="65" t="str">
        <f t="shared" si="167"/>
        <v>Industry2415</v>
      </c>
      <c r="C2567" s="179">
        <f>'Energy consumption (raw)'!B2517</f>
        <v>2415</v>
      </c>
      <c r="D2567" s="179">
        <f>'Energy consumption (raw)'!C2517</f>
        <v>0</v>
      </c>
      <c r="E2567" s="179">
        <f>'Energy consumption (raw)'!D2517</f>
        <v>0</v>
      </c>
      <c r="F2567" s="179" t="str">
        <f>'Energy consumption (raw)'!E2517</f>
        <v>Công nghiệp</v>
      </c>
      <c r="G2567" s="179" t="str">
        <f>'Energy consumption (raw)'!F2517</f>
        <v>Bán buôn gạo, lúa mỳ, hạt ngũ cốc khác, bột mỳ</v>
      </c>
      <c r="H2567" s="179" t="str">
        <f>'Energy consumption (raw)'!G2517</f>
        <v>Industry</v>
      </c>
      <c r="I2567" s="179" t="str">
        <f>'Energy consumption (raw)'!I2517</f>
        <v>45-46 Wholesale</v>
      </c>
      <c r="J2567" s="179" t="str">
        <f>INDEX(Sector!$E$6:$E$46,MATCH('Energy consumption (toe)'!I2567,Sector!$B$6:$B$46,FALSE))</f>
        <v>Wholesale</v>
      </c>
      <c r="K2567" s="179">
        <f>IFERROR('Energy consumption (raw)'!J2517*Lists!$H$84,)</f>
        <v>0</v>
      </c>
      <c r="L2567" s="179">
        <f>'Energy consumption (raw)'!K2517*Lists!$H$84</f>
        <v>1580.610625</v>
      </c>
      <c r="M2567" s="179">
        <f>'Energy consumption (raw)'!L2517*Lists!$H$84</f>
        <v>0</v>
      </c>
      <c r="N2567" s="179">
        <f>'Energy consumption (raw)'!M2517*Lists!$H$84</f>
        <v>0</v>
      </c>
      <c r="O2567" s="178">
        <f t="shared" si="168"/>
        <v>1580.610625</v>
      </c>
      <c r="P2567">
        <f>'Energy consumption (raw)'!N2517*Lists!$H$85</f>
        <v>0</v>
      </c>
      <c r="Q2567">
        <f>'Energy consumption (raw)'!O2517*Lists!$H$86</f>
        <v>0</v>
      </c>
      <c r="R2567">
        <f>'Energy consumption (raw)'!P2517*Lists!$H$87</f>
        <v>0</v>
      </c>
      <c r="S2567">
        <f>'Energy consumption (raw)'!Q2517*Lists!$H$88</f>
        <v>0</v>
      </c>
      <c r="T2567">
        <f>'Energy consumption (raw)'!R2517*Lists!$H$89</f>
        <v>0</v>
      </c>
      <c r="U2567">
        <f>'Energy consumption (raw)'!S2517*Lists!$H$90</f>
        <v>0</v>
      </c>
      <c r="V2567">
        <f>'Energy consumption (raw)'!T2517*Lists!$H$91</f>
        <v>0</v>
      </c>
      <c r="W2567">
        <f>'Energy consumption (raw)'!U2517*Lists!$H$92</f>
        <v>0</v>
      </c>
      <c r="X2567">
        <f>'Energy consumption (raw)'!V2517*Lists!$H$93</f>
        <v>0</v>
      </c>
      <c r="Y2567">
        <f>'Energy consumption (raw)'!W2517*Lists!$H$94</f>
        <v>0</v>
      </c>
      <c r="Z2567">
        <f>'Energy consumption (raw)'!X2517*Lists!$H$96*1000000</f>
        <v>0</v>
      </c>
      <c r="AA2567">
        <f>'Energy consumption (raw)'!Y2517*Lists!$H$97</f>
        <v>0</v>
      </c>
      <c r="AB2567">
        <f>'Energy consumption (raw)'!Z2517*Lists!$H$96</f>
        <v>0</v>
      </c>
      <c r="AC2567">
        <f>'Energy consumption (raw)'!AA2517*Lists!$H$98</f>
        <v>0</v>
      </c>
      <c r="AD2567">
        <f>'Energy consumption (raw)'!AB2517*Lists!$H$99</f>
        <v>0</v>
      </c>
      <c r="AE2567">
        <f>'Energy consumption (raw)'!AC2517*Lists!$H$101</f>
        <v>0</v>
      </c>
      <c r="AF2567">
        <f>'Energy consumption (raw)'!AD2517*Lists!$H$101</f>
        <v>0</v>
      </c>
      <c r="AG2567">
        <f>'Energy consumption (raw)'!AE2517*Lists!$H$101</f>
        <v>0</v>
      </c>
      <c r="AH2567">
        <f>'Energy consumption (raw)'!AF2517*Lists!$H$100</f>
        <v>0</v>
      </c>
      <c r="AI2567" s="167">
        <f t="shared" si="169"/>
        <v>1580.610625</v>
      </c>
      <c r="AJ2567" s="179">
        <f>'Energy consumption (raw)'!AG2517</f>
        <v>1580.610625</v>
      </c>
      <c r="AK2567" s="179">
        <f>'Energy consumption (raw)'!AH2517</f>
        <v>1203.8331700000001</v>
      </c>
      <c r="AL2567">
        <f>IF(ROUND(AI2567,-3)=ROUND('Energy consumption (raw)'!AG2517,-3),1,0)</f>
        <v>1</v>
      </c>
      <c r="AM2567" s="179" t="str">
        <f>'Energy consumption (raw)'!AJ2517</f>
        <v>56. Can Tho</v>
      </c>
      <c r="AN2567">
        <f>VLOOKUP(AM2567,Lists!$F$9:$G$71,2,FALSE)</f>
        <v>1</v>
      </c>
    </row>
    <row r="2568" spans="2:40" x14ac:dyDescent="0.25">
      <c r="B2568" s="65" t="str">
        <f t="shared" si="167"/>
        <v>Industry2416</v>
      </c>
      <c r="C2568" s="179">
        <f>'Energy consumption (raw)'!B2518</f>
        <v>2416</v>
      </c>
      <c r="D2568" s="179">
        <f>'Energy consumption (raw)'!C2518</f>
        <v>0</v>
      </c>
      <c r="E2568" s="179">
        <f>'Energy consumption (raw)'!D2518</f>
        <v>0</v>
      </c>
      <c r="F2568" s="179" t="str">
        <f>'Energy consumption (raw)'!E2518</f>
        <v>Công nghiệp</v>
      </c>
      <c r="G2568" s="179" t="str">
        <f>'Energy consumption (raw)'!F2518</f>
        <v>Bán lẻ dược phẩm, dụng cụ y tế trong các cửa hàng chuyên doanh</v>
      </c>
      <c r="H2568" s="179" t="str">
        <f>'Energy consumption (raw)'!G2518</f>
        <v>Industry</v>
      </c>
      <c r="I2568" s="179" t="str">
        <f>'Energy consumption (raw)'!I2518</f>
        <v>47 Retail</v>
      </c>
      <c r="J2568" s="179" t="str">
        <f>INDEX(Sector!$E$6:$E$46,MATCH('Energy consumption (toe)'!I2568,Sector!$B$6:$B$46,FALSE))</f>
        <v>Retail</v>
      </c>
      <c r="K2568" s="179">
        <f>IFERROR('Energy consumption (raw)'!J2518*Lists!$H$84,)</f>
        <v>0</v>
      </c>
      <c r="L2568" s="179">
        <f>'Energy consumption (raw)'!K2518*Lists!$H$84</f>
        <v>1564.7593860000002</v>
      </c>
      <c r="M2568" s="179">
        <f>'Energy consumption (raw)'!L2518*Lists!$H$84</f>
        <v>0</v>
      </c>
      <c r="N2568" s="179">
        <f>'Energy consumption (raw)'!M2518*Lists!$H$84</f>
        <v>0</v>
      </c>
      <c r="O2568" s="178">
        <f t="shared" si="168"/>
        <v>1564.7593860000002</v>
      </c>
      <c r="P2568">
        <f>'Energy consumption (raw)'!N2518*Lists!$H$85</f>
        <v>0</v>
      </c>
      <c r="Q2568">
        <f>'Energy consumption (raw)'!O2518*Lists!$H$86</f>
        <v>0</v>
      </c>
      <c r="R2568">
        <f>'Energy consumption (raw)'!P2518*Lists!$H$87</f>
        <v>0</v>
      </c>
      <c r="S2568">
        <f>'Energy consumption (raw)'!Q2518*Lists!$H$88</f>
        <v>0</v>
      </c>
      <c r="T2568">
        <f>'Energy consumption (raw)'!R2518*Lists!$H$89</f>
        <v>0</v>
      </c>
      <c r="U2568">
        <f>'Energy consumption (raw)'!S2518*Lists!$H$90</f>
        <v>0</v>
      </c>
      <c r="V2568">
        <f>'Energy consumption (raw)'!T2518*Lists!$H$91</f>
        <v>0</v>
      </c>
      <c r="W2568">
        <f>'Energy consumption (raw)'!U2518*Lists!$H$92</f>
        <v>0</v>
      </c>
      <c r="X2568">
        <f>'Energy consumption (raw)'!V2518*Lists!$H$93</f>
        <v>0</v>
      </c>
      <c r="Y2568">
        <f>'Energy consumption (raw)'!W2518*Lists!$H$94</f>
        <v>0</v>
      </c>
      <c r="Z2568">
        <f>'Energy consumption (raw)'!X2518*Lists!$H$96*1000000</f>
        <v>0</v>
      </c>
      <c r="AA2568">
        <f>'Energy consumption (raw)'!Y2518*Lists!$H$97</f>
        <v>0</v>
      </c>
      <c r="AB2568">
        <f>'Energy consumption (raw)'!Z2518*Lists!$H$96</f>
        <v>0</v>
      </c>
      <c r="AC2568">
        <f>'Energy consumption (raw)'!AA2518*Lists!$H$98</f>
        <v>0</v>
      </c>
      <c r="AD2568">
        <f>'Energy consumption (raw)'!AB2518*Lists!$H$99</f>
        <v>0</v>
      </c>
      <c r="AE2568">
        <f>'Energy consumption (raw)'!AC2518*Lists!$H$101</f>
        <v>0</v>
      </c>
      <c r="AF2568">
        <f>'Energy consumption (raw)'!AD2518*Lists!$H$101</f>
        <v>0</v>
      </c>
      <c r="AG2568">
        <f>'Energy consumption (raw)'!AE2518*Lists!$H$101</f>
        <v>0</v>
      </c>
      <c r="AH2568">
        <f>'Energy consumption (raw)'!AF2518*Lists!$H$100</f>
        <v>0</v>
      </c>
      <c r="AI2568" s="167">
        <f t="shared" si="169"/>
        <v>1564.7593860000002</v>
      </c>
      <c r="AJ2568" s="179">
        <f>'Energy consumption (raw)'!AG2518</f>
        <v>1564.7593860000002</v>
      </c>
      <c r="AK2568" s="179">
        <f>'Energy consumption (raw)'!AH2518</f>
        <v>1486.2959844000002</v>
      </c>
      <c r="AL2568">
        <f>IF(ROUND(AI2568,-3)=ROUND('Energy consumption (raw)'!AG2518,-3),1,0)</f>
        <v>1</v>
      </c>
      <c r="AM2568" s="179" t="str">
        <f>'Energy consumption (raw)'!AJ2518</f>
        <v>56. Can Tho</v>
      </c>
      <c r="AN2568">
        <f>VLOOKUP(AM2568,Lists!$F$9:$G$71,2,FALSE)</f>
        <v>1</v>
      </c>
    </row>
    <row r="2569" spans="2:40" x14ac:dyDescent="0.25">
      <c r="B2569" s="65" t="str">
        <f t="shared" si="167"/>
        <v>Industry2417</v>
      </c>
      <c r="C2569" s="179">
        <f>'Energy consumption (raw)'!B2519</f>
        <v>2417</v>
      </c>
      <c r="D2569" s="179">
        <f>'Energy consumption (raw)'!C2519</f>
        <v>0</v>
      </c>
      <c r="E2569" s="179">
        <f>'Energy consumption (raw)'!D2519</f>
        <v>0</v>
      </c>
      <c r="F2569" s="179" t="str">
        <f>'Energy consumption (raw)'!E2519</f>
        <v>Công nghiệp</v>
      </c>
      <c r="G2569" s="179" t="str">
        <f>'Energy consumption (raw)'!F2519</f>
        <v>Xay xát và sản xuất bột thô</v>
      </c>
      <c r="H2569" s="179" t="str">
        <f>'Energy consumption (raw)'!G2519</f>
        <v>Industry</v>
      </c>
      <c r="I2569" s="179" t="str">
        <f>'Energy consumption (raw)'!I2519</f>
        <v>10 Manufacture of food products</v>
      </c>
      <c r="J2569" s="179" t="str">
        <f>INDEX(Sector!$E$6:$E$46,MATCH('Energy consumption (toe)'!I2569,Sector!$B$6:$B$46,FALSE))</f>
        <v>Manufacture of food products</v>
      </c>
      <c r="K2569" s="179">
        <f>IFERROR('Energy consumption (raw)'!J2519*Lists!$H$84,)</f>
        <v>0</v>
      </c>
      <c r="L2569" s="179">
        <f>'Energy consumption (raw)'!K2519*Lists!$H$84</f>
        <v>2159.2896300000002</v>
      </c>
      <c r="M2569" s="179">
        <f>'Energy consumption (raw)'!L2519*Lists!$H$84</f>
        <v>0</v>
      </c>
      <c r="N2569" s="179">
        <f>'Energy consumption (raw)'!M2519*Lists!$H$84</f>
        <v>0</v>
      </c>
      <c r="O2569" s="178">
        <f t="shared" si="168"/>
        <v>2159.2896300000002</v>
      </c>
      <c r="P2569">
        <f>'Energy consumption (raw)'!N2519*Lists!$H$85</f>
        <v>0</v>
      </c>
      <c r="Q2569">
        <f>'Energy consumption (raw)'!O2519*Lists!$H$86</f>
        <v>0</v>
      </c>
      <c r="R2569">
        <f>'Energy consumption (raw)'!P2519*Lists!$H$87</f>
        <v>0</v>
      </c>
      <c r="S2569">
        <f>'Energy consumption (raw)'!Q2519*Lists!$H$88</f>
        <v>0</v>
      </c>
      <c r="T2569">
        <f>'Energy consumption (raw)'!R2519*Lists!$H$89</f>
        <v>0</v>
      </c>
      <c r="U2569">
        <f>'Energy consumption (raw)'!S2519*Lists!$H$90</f>
        <v>0</v>
      </c>
      <c r="V2569">
        <f>'Energy consumption (raw)'!T2519*Lists!$H$91</f>
        <v>0</v>
      </c>
      <c r="W2569">
        <f>'Energy consumption (raw)'!U2519*Lists!$H$92</f>
        <v>0</v>
      </c>
      <c r="X2569">
        <f>'Energy consumption (raw)'!V2519*Lists!$H$93</f>
        <v>0</v>
      </c>
      <c r="Y2569">
        <f>'Energy consumption (raw)'!W2519*Lists!$H$94</f>
        <v>0</v>
      </c>
      <c r="Z2569">
        <f>'Energy consumption (raw)'!X2519*Lists!$H$96*1000000</f>
        <v>0</v>
      </c>
      <c r="AA2569">
        <f>'Energy consumption (raw)'!Y2519*Lists!$H$97</f>
        <v>0</v>
      </c>
      <c r="AB2569">
        <f>'Energy consumption (raw)'!Z2519*Lists!$H$96</f>
        <v>0</v>
      </c>
      <c r="AC2569">
        <f>'Energy consumption (raw)'!AA2519*Lists!$H$98</f>
        <v>0</v>
      </c>
      <c r="AD2569">
        <f>'Energy consumption (raw)'!AB2519*Lists!$H$99</f>
        <v>0</v>
      </c>
      <c r="AE2569">
        <f>'Energy consumption (raw)'!AC2519*Lists!$H$101</f>
        <v>0</v>
      </c>
      <c r="AF2569">
        <f>'Energy consumption (raw)'!AD2519*Lists!$H$101</f>
        <v>0</v>
      </c>
      <c r="AG2569">
        <f>'Energy consumption (raw)'!AE2519*Lists!$H$101</f>
        <v>0</v>
      </c>
      <c r="AH2569">
        <f>'Energy consumption (raw)'!AF2519*Lists!$H$100</f>
        <v>0</v>
      </c>
      <c r="AI2569" s="167">
        <f t="shared" si="169"/>
        <v>2159.2896300000002</v>
      </c>
      <c r="AJ2569" s="179">
        <f>'Energy consumption (raw)'!AG2519</f>
        <v>2159.2896300000002</v>
      </c>
      <c r="AK2569" s="179">
        <f>'Energy consumption (raw)'!AH2519</f>
        <v>0</v>
      </c>
      <c r="AL2569">
        <f>IF(ROUND(AI2569,-3)=ROUND('Energy consumption (raw)'!AG2519,-3),1,0)</f>
        <v>1</v>
      </c>
      <c r="AM2569" s="179" t="str">
        <f>'Energy consumption (raw)'!AJ2519</f>
        <v>56. Can Tho</v>
      </c>
      <c r="AN2569">
        <f>VLOOKUP(AM2569,Lists!$F$9:$G$71,2,FALSE)</f>
        <v>1</v>
      </c>
    </row>
    <row r="2570" spans="2:40" x14ac:dyDescent="0.25">
      <c r="B2570" s="65" t="str">
        <f t="shared" si="167"/>
        <v>Industry2418</v>
      </c>
      <c r="C2570" s="179">
        <f>'Energy consumption (raw)'!B2520</f>
        <v>2418</v>
      </c>
      <c r="D2570" s="179">
        <f>'Energy consumption (raw)'!C2520</f>
        <v>0</v>
      </c>
      <c r="E2570" s="179">
        <f>'Energy consumption (raw)'!D2520</f>
        <v>0</v>
      </c>
      <c r="F2570" s="179" t="str">
        <f>'Energy consumption (raw)'!E2520</f>
        <v>Công nghiệp</v>
      </c>
      <c r="G2570" s="179" t="str">
        <f>'Energy consumption (raw)'!F2520</f>
        <v>Sản xuất hoá chất cơ bản</v>
      </c>
      <c r="H2570" s="179" t="str">
        <f>'Energy consumption (raw)'!G2520</f>
        <v>Industry</v>
      </c>
      <c r="I2570" s="179" t="str">
        <f>'Energy consumption (raw)'!I2520</f>
        <v>20 Manufacture of chemicals and chemical products</v>
      </c>
      <c r="J2570" s="179" t="str">
        <f>INDEX(Sector!$E$6:$E$46,MATCH('Energy consumption (toe)'!I2570,Sector!$B$6:$B$46,FALSE))</f>
        <v>Manufacture of chemicals and chemical products</v>
      </c>
      <c r="K2570" s="179">
        <f>IFERROR('Energy consumption (raw)'!J2520*Lists!$H$84,)</f>
        <v>0</v>
      </c>
      <c r="L2570" s="179">
        <f>'Energy consumption (raw)'!K2520*Lists!$H$84</f>
        <v>1430.6850300000001</v>
      </c>
      <c r="M2570" s="179">
        <f>'Energy consumption (raw)'!L2520*Lists!$H$84</f>
        <v>0</v>
      </c>
      <c r="N2570" s="179">
        <f>'Energy consumption (raw)'!M2520*Lists!$H$84</f>
        <v>0</v>
      </c>
      <c r="O2570" s="178">
        <f t="shared" si="168"/>
        <v>1430.6850300000001</v>
      </c>
      <c r="P2570">
        <f>'Energy consumption (raw)'!N2520*Lists!$H$85</f>
        <v>0</v>
      </c>
      <c r="Q2570">
        <f>'Energy consumption (raw)'!O2520*Lists!$H$86</f>
        <v>0</v>
      </c>
      <c r="R2570">
        <f>'Energy consumption (raw)'!P2520*Lists!$H$87</f>
        <v>0</v>
      </c>
      <c r="S2570">
        <f>'Energy consumption (raw)'!Q2520*Lists!$H$88</f>
        <v>0</v>
      </c>
      <c r="T2570">
        <f>'Energy consumption (raw)'!R2520*Lists!$H$89</f>
        <v>0</v>
      </c>
      <c r="U2570">
        <f>'Energy consumption (raw)'!S2520*Lists!$H$90</f>
        <v>0</v>
      </c>
      <c r="V2570">
        <f>'Energy consumption (raw)'!T2520*Lists!$H$91</f>
        <v>0</v>
      </c>
      <c r="W2570">
        <f>'Energy consumption (raw)'!U2520*Lists!$H$92</f>
        <v>0</v>
      </c>
      <c r="X2570">
        <f>'Energy consumption (raw)'!V2520*Lists!$H$93</f>
        <v>0</v>
      </c>
      <c r="Y2570">
        <f>'Energy consumption (raw)'!W2520*Lists!$H$94</f>
        <v>0</v>
      </c>
      <c r="Z2570">
        <f>'Energy consumption (raw)'!X2520*Lists!$H$96*1000000</f>
        <v>0</v>
      </c>
      <c r="AA2570">
        <f>'Energy consumption (raw)'!Y2520*Lists!$H$97</f>
        <v>0</v>
      </c>
      <c r="AB2570">
        <f>'Energy consumption (raw)'!Z2520*Lists!$H$96</f>
        <v>0</v>
      </c>
      <c r="AC2570">
        <f>'Energy consumption (raw)'!AA2520*Lists!$H$98</f>
        <v>0</v>
      </c>
      <c r="AD2570">
        <f>'Energy consumption (raw)'!AB2520*Lists!$H$99</f>
        <v>0</v>
      </c>
      <c r="AE2570">
        <f>'Energy consumption (raw)'!AC2520*Lists!$H$101</f>
        <v>0</v>
      </c>
      <c r="AF2570">
        <f>'Energy consumption (raw)'!AD2520*Lists!$H$101</f>
        <v>0</v>
      </c>
      <c r="AG2570">
        <f>'Energy consumption (raw)'!AE2520*Lists!$H$101</f>
        <v>0</v>
      </c>
      <c r="AH2570">
        <f>'Energy consumption (raw)'!AF2520*Lists!$H$100</f>
        <v>0</v>
      </c>
      <c r="AI2570" s="167">
        <f t="shared" si="169"/>
        <v>1430.6850300000001</v>
      </c>
      <c r="AJ2570" s="179">
        <f>'Energy consumption (raw)'!AG2520</f>
        <v>1430.6850300000001</v>
      </c>
      <c r="AK2570" s="179">
        <f>'Energy consumption (raw)'!AH2520</f>
        <v>0</v>
      </c>
      <c r="AL2570">
        <f>IF(ROUND(AI2570,-3)=ROUND('Energy consumption (raw)'!AG2520,-3),1,0)</f>
        <v>1</v>
      </c>
      <c r="AM2570" s="179" t="str">
        <f>'Energy consumption (raw)'!AJ2520</f>
        <v>56. Can Tho</v>
      </c>
      <c r="AN2570">
        <f>VLOOKUP(AM2570,Lists!$F$9:$G$71,2,FALSE)</f>
        <v>1</v>
      </c>
    </row>
    <row r="2571" spans="2:40" x14ac:dyDescent="0.25">
      <c r="B2571" s="65" t="str">
        <f t="shared" si="167"/>
        <v>Industry2419</v>
      </c>
      <c r="C2571" s="179">
        <f>'Energy consumption (raw)'!B2521</f>
        <v>2419</v>
      </c>
      <c r="D2571" s="179">
        <f>'Energy consumption (raw)'!C2521</f>
        <v>0</v>
      </c>
      <c r="E2571" s="179">
        <f>'Energy consumption (raw)'!D2521</f>
        <v>0</v>
      </c>
      <c r="F2571" s="179" t="str">
        <f>'Energy consumption (raw)'!E2521</f>
        <v>Công nghiệp</v>
      </c>
      <c r="G2571" s="179" t="str">
        <f>'Energy consumption (raw)'!F2521</f>
        <v>Xay xát và sản xuất bột thô</v>
      </c>
      <c r="H2571" s="179" t="str">
        <f>'Energy consumption (raw)'!G2521</f>
        <v>Industry</v>
      </c>
      <c r="I2571" s="179" t="str">
        <f>'Energy consumption (raw)'!I2521</f>
        <v>10 Manufacture of food products</v>
      </c>
      <c r="J2571" s="179" t="str">
        <f>INDEX(Sector!$E$6:$E$46,MATCH('Energy consumption (toe)'!I2571,Sector!$B$6:$B$46,FALSE))</f>
        <v>Manufacture of food products</v>
      </c>
      <c r="K2571" s="179">
        <f>IFERROR('Energy consumption (raw)'!J2521*Lists!$H$84,)</f>
        <v>0</v>
      </c>
      <c r="L2571" s="179">
        <f>'Energy consumption (raw)'!K2521*Lists!$H$84</f>
        <v>1203.6325800000002</v>
      </c>
      <c r="M2571" s="179">
        <f>'Energy consumption (raw)'!L2521*Lists!$H$84</f>
        <v>0</v>
      </c>
      <c r="N2571" s="179">
        <f>'Energy consumption (raw)'!M2521*Lists!$H$84</f>
        <v>0</v>
      </c>
      <c r="O2571" s="178">
        <f t="shared" si="168"/>
        <v>1203.6325800000002</v>
      </c>
      <c r="P2571">
        <f>'Energy consumption (raw)'!N2521*Lists!$H$85</f>
        <v>0</v>
      </c>
      <c r="Q2571">
        <f>'Energy consumption (raw)'!O2521*Lists!$H$86</f>
        <v>0</v>
      </c>
      <c r="R2571">
        <f>'Energy consumption (raw)'!P2521*Lists!$H$87</f>
        <v>0</v>
      </c>
      <c r="S2571">
        <f>'Energy consumption (raw)'!Q2521*Lists!$H$88</f>
        <v>0</v>
      </c>
      <c r="T2571">
        <f>'Energy consumption (raw)'!R2521*Lists!$H$89</f>
        <v>0</v>
      </c>
      <c r="U2571">
        <f>'Energy consumption (raw)'!S2521*Lists!$H$90</f>
        <v>0</v>
      </c>
      <c r="V2571">
        <f>'Energy consumption (raw)'!T2521*Lists!$H$91</f>
        <v>0</v>
      </c>
      <c r="W2571">
        <f>'Energy consumption (raw)'!U2521*Lists!$H$92</f>
        <v>0</v>
      </c>
      <c r="X2571">
        <f>'Energy consumption (raw)'!V2521*Lists!$H$93</f>
        <v>0</v>
      </c>
      <c r="Y2571">
        <f>'Energy consumption (raw)'!W2521*Lists!$H$94</f>
        <v>0</v>
      </c>
      <c r="Z2571">
        <f>'Energy consumption (raw)'!X2521*Lists!$H$96*1000000</f>
        <v>0</v>
      </c>
      <c r="AA2571">
        <f>'Energy consumption (raw)'!Y2521*Lists!$H$97</f>
        <v>0</v>
      </c>
      <c r="AB2571">
        <f>'Energy consumption (raw)'!Z2521*Lists!$H$96</f>
        <v>0</v>
      </c>
      <c r="AC2571">
        <f>'Energy consumption (raw)'!AA2521*Lists!$H$98</f>
        <v>0</v>
      </c>
      <c r="AD2571">
        <f>'Energy consumption (raw)'!AB2521*Lists!$H$99</f>
        <v>0</v>
      </c>
      <c r="AE2571">
        <f>'Energy consumption (raw)'!AC2521*Lists!$H$101</f>
        <v>0</v>
      </c>
      <c r="AF2571">
        <f>'Energy consumption (raw)'!AD2521*Lists!$H$101</f>
        <v>0</v>
      </c>
      <c r="AG2571">
        <f>'Energy consumption (raw)'!AE2521*Lists!$H$101</f>
        <v>0</v>
      </c>
      <c r="AH2571">
        <f>'Energy consumption (raw)'!AF2521*Lists!$H$100</f>
        <v>0</v>
      </c>
      <c r="AI2571" s="167">
        <f t="shared" si="169"/>
        <v>1203.6325800000002</v>
      </c>
      <c r="AJ2571" s="179">
        <f>'Energy consumption (raw)'!AG2521</f>
        <v>1203.6325800000002</v>
      </c>
      <c r="AK2571" s="179">
        <f>'Energy consumption (raw)'!AH2521</f>
        <v>0</v>
      </c>
      <c r="AL2571">
        <f>IF(ROUND(AI2571,-3)=ROUND('Energy consumption (raw)'!AG2521,-3),1,0)</f>
        <v>1</v>
      </c>
      <c r="AM2571" s="179" t="str">
        <f>'Energy consumption (raw)'!AJ2521</f>
        <v>56. Can Tho</v>
      </c>
      <c r="AN2571">
        <f>VLOOKUP(AM2571,Lists!$F$9:$G$71,2,FALSE)</f>
        <v>1</v>
      </c>
    </row>
    <row r="2572" spans="2:40" x14ac:dyDescent="0.25">
      <c r="B2572" s="65" t="str">
        <f t="shared" si="167"/>
        <v>Industry2420</v>
      </c>
      <c r="C2572" s="179">
        <f>'Energy consumption (raw)'!B2522</f>
        <v>2420</v>
      </c>
      <c r="D2572" s="179">
        <f>'Energy consumption (raw)'!C2522</f>
        <v>0</v>
      </c>
      <c r="E2572" s="179">
        <f>'Energy consumption (raw)'!D2522</f>
        <v>0</v>
      </c>
      <c r="F2572" s="179" t="str">
        <f>'Energy consumption (raw)'!E2522</f>
        <v>Công nghiệp</v>
      </c>
      <c r="G2572" s="179" t="str">
        <f>'Energy consumption (raw)'!F2522</f>
        <v>Xay xát và sản xuất bột thô</v>
      </c>
      <c r="H2572" s="179" t="str">
        <f>'Energy consumption (raw)'!G2522</f>
        <v>Industry</v>
      </c>
      <c r="I2572" s="179" t="str">
        <f>'Energy consumption (raw)'!I2522</f>
        <v>10 Manufacture of food products</v>
      </c>
      <c r="J2572" s="179" t="str">
        <f>INDEX(Sector!$E$6:$E$46,MATCH('Energy consumption (toe)'!I2572,Sector!$B$6:$B$46,FALSE))</f>
        <v>Manufacture of food products</v>
      </c>
      <c r="K2572" s="179">
        <f>IFERROR('Energy consumption (raw)'!J2522*Lists!$H$84,)</f>
        <v>0</v>
      </c>
      <c r="L2572" s="179">
        <f>'Energy consumption (raw)'!K2522*Lists!$H$84</f>
        <v>1029.41245</v>
      </c>
      <c r="M2572" s="179">
        <f>'Energy consumption (raw)'!L2522*Lists!$H$84</f>
        <v>0</v>
      </c>
      <c r="N2572" s="179">
        <f>'Energy consumption (raw)'!M2522*Lists!$H$84</f>
        <v>0</v>
      </c>
      <c r="O2572" s="178">
        <f t="shared" si="168"/>
        <v>1029.41245</v>
      </c>
      <c r="P2572">
        <f>'Energy consumption (raw)'!N2522*Lists!$H$85</f>
        <v>0</v>
      </c>
      <c r="Q2572">
        <f>'Energy consumption (raw)'!O2522*Lists!$H$86</f>
        <v>0</v>
      </c>
      <c r="R2572">
        <f>'Energy consumption (raw)'!P2522*Lists!$H$87</f>
        <v>0</v>
      </c>
      <c r="S2572">
        <f>'Energy consumption (raw)'!Q2522*Lists!$H$88</f>
        <v>0</v>
      </c>
      <c r="T2572">
        <f>'Energy consumption (raw)'!R2522*Lists!$H$89</f>
        <v>0</v>
      </c>
      <c r="U2572">
        <f>'Energy consumption (raw)'!S2522*Lists!$H$90</f>
        <v>0</v>
      </c>
      <c r="V2572">
        <f>'Energy consumption (raw)'!T2522*Lists!$H$91</f>
        <v>0</v>
      </c>
      <c r="W2572">
        <f>'Energy consumption (raw)'!U2522*Lists!$H$92</f>
        <v>0</v>
      </c>
      <c r="X2572">
        <f>'Energy consumption (raw)'!V2522*Lists!$H$93</f>
        <v>0</v>
      </c>
      <c r="Y2572">
        <f>'Energy consumption (raw)'!W2522*Lists!$H$94</f>
        <v>0</v>
      </c>
      <c r="Z2572">
        <f>'Energy consumption (raw)'!X2522*Lists!$H$96*1000000</f>
        <v>0</v>
      </c>
      <c r="AA2572">
        <f>'Energy consumption (raw)'!Y2522*Lists!$H$97</f>
        <v>0</v>
      </c>
      <c r="AB2572">
        <f>'Energy consumption (raw)'!Z2522*Lists!$H$96</f>
        <v>0</v>
      </c>
      <c r="AC2572">
        <f>'Energy consumption (raw)'!AA2522*Lists!$H$98</f>
        <v>0</v>
      </c>
      <c r="AD2572">
        <f>'Energy consumption (raw)'!AB2522*Lists!$H$99</f>
        <v>0</v>
      </c>
      <c r="AE2572">
        <f>'Energy consumption (raw)'!AC2522*Lists!$H$101</f>
        <v>0</v>
      </c>
      <c r="AF2572">
        <f>'Energy consumption (raw)'!AD2522*Lists!$H$101</f>
        <v>0</v>
      </c>
      <c r="AG2572">
        <f>'Energy consumption (raw)'!AE2522*Lists!$H$101</f>
        <v>0</v>
      </c>
      <c r="AH2572">
        <f>'Energy consumption (raw)'!AF2522*Lists!$H$100</f>
        <v>0</v>
      </c>
      <c r="AI2572" s="167">
        <f t="shared" si="169"/>
        <v>1029.41245</v>
      </c>
      <c r="AJ2572" s="179">
        <f>'Energy consumption (raw)'!AG2522</f>
        <v>1029.41245</v>
      </c>
      <c r="AK2572" s="179">
        <f>'Energy consumption (raw)'!AH2522</f>
        <v>0</v>
      </c>
      <c r="AL2572">
        <f>IF(ROUND(AI2572,-3)=ROUND('Energy consumption (raw)'!AG2522,-3),1,0)</f>
        <v>1</v>
      </c>
      <c r="AM2572" s="179" t="str">
        <f>'Energy consumption (raw)'!AJ2522</f>
        <v>56. Can Tho</v>
      </c>
      <c r="AN2572">
        <f>VLOOKUP(AM2572,Lists!$F$9:$G$71,2,FALSE)</f>
        <v>1</v>
      </c>
    </row>
    <row r="2573" spans="2:40" x14ac:dyDescent="0.25">
      <c r="B2573" s="65" t="str">
        <f t="shared" si="167"/>
        <v>Industry2421</v>
      </c>
      <c r="C2573" s="179">
        <f>'Energy consumption (raw)'!B2523</f>
        <v>2421</v>
      </c>
      <c r="D2573" s="179">
        <f>'Energy consumption (raw)'!C2523</f>
        <v>0</v>
      </c>
      <c r="E2573" s="179">
        <f>'Energy consumption (raw)'!D2523</f>
        <v>0</v>
      </c>
      <c r="F2573" s="179" t="str">
        <f>'Energy consumption (raw)'!E2523</f>
        <v>Công nghiệp</v>
      </c>
      <c r="G2573" s="179" t="str">
        <f>'Energy consumption (raw)'!F2523</f>
        <v>Xay xát và sản xuất bột thô</v>
      </c>
      <c r="H2573" s="179" t="str">
        <f>'Energy consumption (raw)'!G2523</f>
        <v>Industry</v>
      </c>
      <c r="I2573" s="179" t="str">
        <f>'Energy consumption (raw)'!I2523</f>
        <v>10 Manufacture of food products</v>
      </c>
      <c r="J2573" s="179" t="str">
        <f>INDEX(Sector!$E$6:$E$46,MATCH('Energy consumption (toe)'!I2573,Sector!$B$6:$B$46,FALSE))</f>
        <v>Manufacture of food products</v>
      </c>
      <c r="K2573" s="179">
        <f>IFERROR('Energy consumption (raw)'!J2523*Lists!$H$84,)</f>
        <v>0</v>
      </c>
      <c r="L2573" s="179">
        <f>'Energy consumption (raw)'!K2523*Lists!$H$84</f>
        <v>1762.7232000000001</v>
      </c>
      <c r="M2573" s="179">
        <f>'Energy consumption (raw)'!L2523*Lists!$H$84</f>
        <v>0</v>
      </c>
      <c r="N2573" s="179">
        <f>'Energy consumption (raw)'!M2523*Lists!$H$84</f>
        <v>0</v>
      </c>
      <c r="O2573" s="178">
        <f t="shared" si="168"/>
        <v>1762.7232000000001</v>
      </c>
      <c r="P2573">
        <f>'Energy consumption (raw)'!N2523*Lists!$H$85</f>
        <v>0</v>
      </c>
      <c r="Q2573">
        <f>'Energy consumption (raw)'!O2523*Lists!$H$86</f>
        <v>0</v>
      </c>
      <c r="R2573">
        <f>'Energy consumption (raw)'!P2523*Lists!$H$87</f>
        <v>0</v>
      </c>
      <c r="S2573">
        <f>'Energy consumption (raw)'!Q2523*Lists!$H$88</f>
        <v>0</v>
      </c>
      <c r="T2573">
        <f>'Energy consumption (raw)'!R2523*Lists!$H$89</f>
        <v>0</v>
      </c>
      <c r="U2573">
        <f>'Energy consumption (raw)'!S2523*Lists!$H$90</f>
        <v>0</v>
      </c>
      <c r="V2573">
        <f>'Energy consumption (raw)'!T2523*Lists!$H$91</f>
        <v>0</v>
      </c>
      <c r="W2573">
        <f>'Energy consumption (raw)'!U2523*Lists!$H$92</f>
        <v>0</v>
      </c>
      <c r="X2573">
        <f>'Energy consumption (raw)'!V2523*Lists!$H$93</f>
        <v>0</v>
      </c>
      <c r="Y2573">
        <f>'Energy consumption (raw)'!W2523*Lists!$H$94</f>
        <v>0</v>
      </c>
      <c r="Z2573">
        <f>'Energy consumption (raw)'!X2523*Lists!$H$96*1000000</f>
        <v>0</v>
      </c>
      <c r="AA2573">
        <f>'Energy consumption (raw)'!Y2523*Lists!$H$97</f>
        <v>0</v>
      </c>
      <c r="AB2573">
        <f>'Energy consumption (raw)'!Z2523*Lists!$H$96</f>
        <v>0</v>
      </c>
      <c r="AC2573">
        <f>'Energy consumption (raw)'!AA2523*Lists!$H$98</f>
        <v>0</v>
      </c>
      <c r="AD2573">
        <f>'Energy consumption (raw)'!AB2523*Lists!$H$99</f>
        <v>0</v>
      </c>
      <c r="AE2573">
        <f>'Energy consumption (raw)'!AC2523*Lists!$H$101</f>
        <v>0</v>
      </c>
      <c r="AF2573">
        <f>'Energy consumption (raw)'!AD2523*Lists!$H$101</f>
        <v>0</v>
      </c>
      <c r="AG2573">
        <f>'Energy consumption (raw)'!AE2523*Lists!$H$101</f>
        <v>0</v>
      </c>
      <c r="AH2573">
        <f>'Energy consumption (raw)'!AF2523*Lists!$H$100</f>
        <v>0</v>
      </c>
      <c r="AI2573" s="167">
        <f t="shared" si="169"/>
        <v>1762.7232000000001</v>
      </c>
      <c r="AJ2573" s="179">
        <f>'Energy consumption (raw)'!AG2523</f>
        <v>1762.7232000000001</v>
      </c>
      <c r="AK2573" s="179">
        <f>'Energy consumption (raw)'!AH2523</f>
        <v>0</v>
      </c>
      <c r="AL2573">
        <f>IF(ROUND(AI2573,-3)=ROUND('Energy consumption (raw)'!AG2523,-3),1,0)</f>
        <v>1</v>
      </c>
      <c r="AM2573" s="179" t="str">
        <f>'Energy consumption (raw)'!AJ2523</f>
        <v>56. Can Tho</v>
      </c>
      <c r="AN2573">
        <f>VLOOKUP(AM2573,Lists!$F$9:$G$71,2,FALSE)</f>
        <v>1</v>
      </c>
    </row>
    <row r="2574" spans="2:40" x14ac:dyDescent="0.25">
      <c r="B2574" s="65" t="str">
        <f t="shared" si="167"/>
        <v>Industry2422</v>
      </c>
      <c r="C2574" s="179">
        <f>'Energy consumption (raw)'!B2524</f>
        <v>2422</v>
      </c>
      <c r="D2574" s="179">
        <f>'Energy consumption (raw)'!C2524</f>
        <v>0</v>
      </c>
      <c r="E2574" s="179">
        <f>'Energy consumption (raw)'!D2524</f>
        <v>0</v>
      </c>
      <c r="F2574" s="179" t="str">
        <f>'Energy consumption (raw)'!E2524</f>
        <v>Công nghiệp</v>
      </c>
      <c r="G2574" s="179" t="str">
        <f>'Energy consumption (raw)'!F2524</f>
        <v>Sản xuất sợi</v>
      </c>
      <c r="H2574" s="179" t="str">
        <f>'Energy consumption (raw)'!G2524</f>
        <v>Industry</v>
      </c>
      <c r="I2574" s="179" t="str">
        <f>'Energy consumption (raw)'!I2524</f>
        <v>13 Manufacture of textiles</v>
      </c>
      <c r="J2574" s="179" t="str">
        <f>INDEX(Sector!$E$6:$E$46,MATCH('Energy consumption (toe)'!I2574,Sector!$B$6:$B$46,FALSE))</f>
        <v>Manufacture of textiles</v>
      </c>
      <c r="K2574" s="179">
        <f>IFERROR('Energy consumption (raw)'!J2524*Lists!$H$84,)</f>
        <v>0</v>
      </c>
      <c r="L2574" s="179">
        <f>'Energy consumption (raw)'!K2524*Lists!$H$84</f>
        <v>1102.934857</v>
      </c>
      <c r="M2574" s="179">
        <f>'Energy consumption (raw)'!L2524*Lists!$H$84</f>
        <v>0</v>
      </c>
      <c r="N2574" s="179">
        <f>'Energy consumption (raw)'!M2524*Lists!$H$84</f>
        <v>0</v>
      </c>
      <c r="O2574" s="178">
        <f t="shared" si="168"/>
        <v>1102.934857</v>
      </c>
      <c r="P2574">
        <f>'Energy consumption (raw)'!N2524*Lists!$H$85</f>
        <v>0</v>
      </c>
      <c r="Q2574">
        <f>'Energy consumption (raw)'!O2524*Lists!$H$86</f>
        <v>0</v>
      </c>
      <c r="R2574">
        <f>'Energy consumption (raw)'!P2524*Lists!$H$87</f>
        <v>0</v>
      </c>
      <c r="S2574">
        <f>'Energy consumption (raw)'!Q2524*Lists!$H$88</f>
        <v>0</v>
      </c>
      <c r="T2574">
        <f>'Energy consumption (raw)'!R2524*Lists!$H$89</f>
        <v>0</v>
      </c>
      <c r="U2574">
        <f>'Energy consumption (raw)'!S2524*Lists!$H$90</f>
        <v>0</v>
      </c>
      <c r="V2574">
        <f>'Energy consumption (raw)'!T2524*Lists!$H$91</f>
        <v>0</v>
      </c>
      <c r="W2574">
        <f>'Energy consumption (raw)'!U2524*Lists!$H$92</f>
        <v>0</v>
      </c>
      <c r="X2574">
        <f>'Energy consumption (raw)'!V2524*Lists!$H$93</f>
        <v>0</v>
      </c>
      <c r="Y2574">
        <f>'Energy consumption (raw)'!W2524*Lists!$H$94</f>
        <v>0</v>
      </c>
      <c r="Z2574">
        <f>'Energy consumption (raw)'!X2524*Lists!$H$96*1000000</f>
        <v>0</v>
      </c>
      <c r="AA2574">
        <f>'Energy consumption (raw)'!Y2524*Lists!$H$97</f>
        <v>0</v>
      </c>
      <c r="AB2574">
        <f>'Energy consumption (raw)'!Z2524*Lists!$H$96</f>
        <v>0</v>
      </c>
      <c r="AC2574">
        <f>'Energy consumption (raw)'!AA2524*Lists!$H$98</f>
        <v>0</v>
      </c>
      <c r="AD2574">
        <f>'Energy consumption (raw)'!AB2524*Lists!$H$99</f>
        <v>0</v>
      </c>
      <c r="AE2574">
        <f>'Energy consumption (raw)'!AC2524*Lists!$H$101</f>
        <v>0</v>
      </c>
      <c r="AF2574">
        <f>'Energy consumption (raw)'!AD2524*Lists!$H$101</f>
        <v>0</v>
      </c>
      <c r="AG2574">
        <f>'Energy consumption (raw)'!AE2524*Lists!$H$101</f>
        <v>0</v>
      </c>
      <c r="AH2574">
        <f>'Energy consumption (raw)'!AF2524*Lists!$H$100</f>
        <v>0</v>
      </c>
      <c r="AI2574" s="167">
        <f t="shared" si="169"/>
        <v>1102.934857</v>
      </c>
      <c r="AJ2574" s="179">
        <f>'Energy consumption (raw)'!AG2524</f>
        <v>1102.934857</v>
      </c>
      <c r="AK2574" s="179">
        <f>'Energy consumption (raw)'!AH2524</f>
        <v>0</v>
      </c>
      <c r="AL2574">
        <f>IF(ROUND(AI2574,-3)=ROUND('Energy consumption (raw)'!AG2524,-3),1,0)</f>
        <v>1</v>
      </c>
      <c r="AM2574" s="179" t="str">
        <f>'Energy consumption (raw)'!AJ2524</f>
        <v>56. Can Tho</v>
      </c>
      <c r="AN2574">
        <f>VLOOKUP(AM2574,Lists!$F$9:$G$71,2,FALSE)</f>
        <v>1</v>
      </c>
    </row>
    <row r="2575" spans="2:40" x14ac:dyDescent="0.25">
      <c r="B2575" s="65" t="str">
        <f t="shared" si="167"/>
        <v>Industry2423</v>
      </c>
      <c r="C2575" s="179">
        <f>'Energy consumption (raw)'!B2525</f>
        <v>2423</v>
      </c>
      <c r="D2575" s="179">
        <f>'Energy consumption (raw)'!C2525</f>
        <v>0</v>
      </c>
      <c r="E2575" s="179">
        <f>'Energy consumption (raw)'!D2525</f>
        <v>0</v>
      </c>
      <c r="F2575" s="179" t="str">
        <f>'Energy consumption (raw)'!E2525</f>
        <v>Công nghiệp</v>
      </c>
      <c r="G2575" s="179" t="str">
        <f>'Energy consumption (raw)'!F2525</f>
        <v>Chế biến và bảo quản rau quả</v>
      </c>
      <c r="H2575" s="179" t="str">
        <f>'Energy consumption (raw)'!G2525</f>
        <v>Industry</v>
      </c>
      <c r="I2575" s="179" t="str">
        <f>'Energy consumption (raw)'!I2525</f>
        <v>10 Manufacture of food products</v>
      </c>
      <c r="J2575" s="179" t="str">
        <f>INDEX(Sector!$E$6:$E$46,MATCH('Energy consumption (toe)'!I2575,Sector!$B$6:$B$46,FALSE))</f>
        <v>Manufacture of food products</v>
      </c>
      <c r="K2575" s="179">
        <f>IFERROR('Energy consumption (raw)'!J2525*Lists!$H$84,)</f>
        <v>0</v>
      </c>
      <c r="L2575" s="179">
        <f>'Energy consumption (raw)'!K2525*Lists!$H$84</f>
        <v>1374.22666</v>
      </c>
      <c r="M2575" s="179">
        <f>'Energy consumption (raw)'!L2525*Lists!$H$84</f>
        <v>0</v>
      </c>
      <c r="N2575" s="179">
        <f>'Energy consumption (raw)'!M2525*Lists!$H$84</f>
        <v>0</v>
      </c>
      <c r="O2575" s="178">
        <f t="shared" si="168"/>
        <v>1374.22666</v>
      </c>
      <c r="P2575">
        <f>'Energy consumption (raw)'!N2525*Lists!$H$85</f>
        <v>0</v>
      </c>
      <c r="Q2575">
        <f>'Energy consumption (raw)'!O2525*Lists!$H$86</f>
        <v>0</v>
      </c>
      <c r="R2575">
        <f>'Energy consumption (raw)'!P2525*Lists!$H$87</f>
        <v>0</v>
      </c>
      <c r="S2575">
        <f>'Energy consumption (raw)'!Q2525*Lists!$H$88</f>
        <v>0</v>
      </c>
      <c r="T2575">
        <f>'Energy consumption (raw)'!R2525*Lists!$H$89</f>
        <v>0</v>
      </c>
      <c r="U2575">
        <f>'Energy consumption (raw)'!S2525*Lists!$H$90</f>
        <v>0</v>
      </c>
      <c r="V2575">
        <f>'Energy consumption (raw)'!T2525*Lists!$H$91</f>
        <v>0</v>
      </c>
      <c r="W2575">
        <f>'Energy consumption (raw)'!U2525*Lists!$H$92</f>
        <v>0</v>
      </c>
      <c r="X2575">
        <f>'Energy consumption (raw)'!V2525*Lists!$H$93</f>
        <v>0</v>
      </c>
      <c r="Y2575">
        <f>'Energy consumption (raw)'!W2525*Lists!$H$94</f>
        <v>0</v>
      </c>
      <c r="Z2575">
        <f>'Energy consumption (raw)'!X2525*Lists!$H$96*1000000</f>
        <v>0</v>
      </c>
      <c r="AA2575">
        <f>'Energy consumption (raw)'!Y2525*Lists!$H$97</f>
        <v>0</v>
      </c>
      <c r="AB2575">
        <f>'Energy consumption (raw)'!Z2525*Lists!$H$96</f>
        <v>0</v>
      </c>
      <c r="AC2575">
        <f>'Energy consumption (raw)'!AA2525*Lists!$H$98</f>
        <v>0</v>
      </c>
      <c r="AD2575">
        <f>'Energy consumption (raw)'!AB2525*Lists!$H$99</f>
        <v>0</v>
      </c>
      <c r="AE2575">
        <f>'Energy consumption (raw)'!AC2525*Lists!$H$101</f>
        <v>0</v>
      </c>
      <c r="AF2575">
        <f>'Energy consumption (raw)'!AD2525*Lists!$H$101</f>
        <v>0</v>
      </c>
      <c r="AG2575">
        <f>'Energy consumption (raw)'!AE2525*Lists!$H$101</f>
        <v>0</v>
      </c>
      <c r="AH2575">
        <f>'Energy consumption (raw)'!AF2525*Lists!$H$100</f>
        <v>0</v>
      </c>
      <c r="AI2575" s="167">
        <f t="shared" si="169"/>
        <v>1374.22666</v>
      </c>
      <c r="AJ2575" s="179">
        <f>'Energy consumption (raw)'!AG2525</f>
        <v>1374.22666</v>
      </c>
      <c r="AK2575" s="179">
        <f>'Energy consumption (raw)'!AH2525</f>
        <v>0</v>
      </c>
      <c r="AL2575">
        <f>IF(ROUND(AI2575,-3)=ROUND('Energy consumption (raw)'!AG2525,-3),1,0)</f>
        <v>1</v>
      </c>
      <c r="AM2575" s="179" t="str">
        <f>'Energy consumption (raw)'!AJ2525</f>
        <v>56. Can Tho</v>
      </c>
      <c r="AN2575">
        <f>VLOOKUP(AM2575,Lists!$F$9:$G$71,2,FALSE)</f>
        <v>1</v>
      </c>
    </row>
    <row r="2576" spans="2:40" x14ac:dyDescent="0.25">
      <c r="B2576" s="65" t="str">
        <f t="shared" si="167"/>
        <v>Industry2424</v>
      </c>
      <c r="C2576" s="179">
        <f>'Energy consumption (raw)'!B2526</f>
        <v>2424</v>
      </c>
      <c r="D2576" s="179">
        <f>'Energy consumption (raw)'!C2526</f>
        <v>0</v>
      </c>
      <c r="E2576" s="179">
        <f>'Energy consumption (raw)'!D2526</f>
        <v>0</v>
      </c>
      <c r="F2576" s="179" t="str">
        <f>'Energy consumption (raw)'!E2526</f>
        <v>Công nghiệp</v>
      </c>
      <c r="G2576" s="179" t="str">
        <f>'Energy consumption (raw)'!F2526</f>
        <v>Chế biến, bảo quản thủy sản và các sản phẩm từ thủy sản</v>
      </c>
      <c r="H2576" s="179" t="str">
        <f>'Energy consumption (raw)'!G2526</f>
        <v>Industry</v>
      </c>
      <c r="I2576" s="179" t="str">
        <f>'Energy consumption (raw)'!I2526</f>
        <v>10 Manufacture of food products</v>
      </c>
      <c r="J2576" s="179" t="str">
        <f>INDEX(Sector!$E$6:$E$46,MATCH('Energy consumption (toe)'!I2576,Sector!$B$6:$B$46,FALSE))</f>
        <v>Manufacture of food products</v>
      </c>
      <c r="K2576" s="179">
        <f>IFERROR('Energy consumption (raw)'!J2526*Lists!$H$84,)</f>
        <v>1005.6656800000001</v>
      </c>
      <c r="L2576" s="179">
        <f>'Energy consumption (raw)'!K2526*Lists!$H$84</f>
        <v>1019.0743500000001</v>
      </c>
      <c r="M2576" s="179">
        <f>'Energy consumption (raw)'!L2526*Lists!$H$84</f>
        <v>0</v>
      </c>
      <c r="N2576" s="179">
        <f>'Energy consumption (raw)'!M2526*Lists!$H$84</f>
        <v>0</v>
      </c>
      <c r="O2576" s="178">
        <f t="shared" si="168"/>
        <v>1019.0743500000001</v>
      </c>
      <c r="P2576">
        <f>'Energy consumption (raw)'!N2526*Lists!$H$85</f>
        <v>0</v>
      </c>
      <c r="Q2576">
        <f>'Energy consumption (raw)'!O2526*Lists!$H$86</f>
        <v>0</v>
      </c>
      <c r="R2576">
        <f>'Energy consumption (raw)'!P2526*Lists!$H$87</f>
        <v>0</v>
      </c>
      <c r="S2576">
        <f>'Energy consumption (raw)'!Q2526*Lists!$H$88</f>
        <v>0</v>
      </c>
      <c r="T2576">
        <f>'Energy consumption (raw)'!R2526*Lists!$H$89</f>
        <v>0</v>
      </c>
      <c r="U2576">
        <f>'Energy consumption (raw)'!S2526*Lists!$H$90</f>
        <v>0</v>
      </c>
      <c r="V2576">
        <f>'Energy consumption (raw)'!T2526*Lists!$H$91</f>
        <v>0</v>
      </c>
      <c r="W2576">
        <f>'Energy consumption (raw)'!U2526*Lists!$H$92</f>
        <v>0</v>
      </c>
      <c r="X2576">
        <f>'Energy consumption (raw)'!V2526*Lists!$H$93</f>
        <v>0</v>
      </c>
      <c r="Y2576">
        <f>'Energy consumption (raw)'!W2526*Lists!$H$94</f>
        <v>0</v>
      </c>
      <c r="Z2576">
        <f>'Energy consumption (raw)'!X2526*Lists!$H$96*1000000</f>
        <v>0</v>
      </c>
      <c r="AA2576">
        <f>'Energy consumption (raw)'!Y2526*Lists!$H$97</f>
        <v>0</v>
      </c>
      <c r="AB2576">
        <f>'Energy consumption (raw)'!Z2526*Lists!$H$96</f>
        <v>0</v>
      </c>
      <c r="AC2576">
        <f>'Energy consumption (raw)'!AA2526*Lists!$H$98</f>
        <v>0</v>
      </c>
      <c r="AD2576">
        <f>'Energy consumption (raw)'!AB2526*Lists!$H$99</f>
        <v>0</v>
      </c>
      <c r="AE2576">
        <f>'Energy consumption (raw)'!AC2526*Lists!$H$101</f>
        <v>0</v>
      </c>
      <c r="AF2576">
        <f>'Energy consumption (raw)'!AD2526*Lists!$H$101</f>
        <v>0</v>
      </c>
      <c r="AG2576">
        <f>'Energy consumption (raw)'!AE2526*Lists!$H$101</f>
        <v>0</v>
      </c>
      <c r="AH2576">
        <f>'Energy consumption (raw)'!AF2526*Lists!$H$100</f>
        <v>0</v>
      </c>
      <c r="AI2576" s="167">
        <f t="shared" si="169"/>
        <v>1019.0743500000001</v>
      </c>
      <c r="AJ2576" s="179">
        <f>'Energy consumption (raw)'!AG2526</f>
        <v>1019.0743500000001</v>
      </c>
      <c r="AK2576" s="179">
        <f>'Energy consumption (raw)'!AH2526</f>
        <v>1050</v>
      </c>
      <c r="AL2576">
        <f>IF(ROUND(AI2576,-3)=ROUND('Energy consumption (raw)'!AG2526,-3),1,0)</f>
        <v>1</v>
      </c>
      <c r="AM2576" s="179" t="str">
        <f>'Energy consumption (raw)'!AJ2526</f>
        <v>57. Hau Giang</v>
      </c>
      <c r="AN2576">
        <f>VLOOKUP(AM2576,Lists!$F$9:$G$71,2,FALSE)</f>
        <v>1</v>
      </c>
    </row>
    <row r="2577" spans="2:40" x14ac:dyDescent="0.25">
      <c r="B2577" s="65" t="str">
        <f t="shared" si="167"/>
        <v>Industry2425</v>
      </c>
      <c r="C2577" s="179">
        <f>'Energy consumption (raw)'!B2527</f>
        <v>2425</v>
      </c>
      <c r="D2577" s="179">
        <f>'Energy consumption (raw)'!C2527</f>
        <v>0</v>
      </c>
      <c r="E2577" s="179">
        <f>'Energy consumption (raw)'!D2527</f>
        <v>0</v>
      </c>
      <c r="F2577" s="179" t="str">
        <f>'Energy consumption (raw)'!E2527</f>
        <v>Công nghiệp</v>
      </c>
      <c r="G2577" s="179" t="str">
        <f>'Energy consumption (raw)'!F2527</f>
        <v>Chế biến, bảo quản thủy sản và các sản phẩm từ thủy sản</v>
      </c>
      <c r="H2577" s="179" t="str">
        <f>'Energy consumption (raw)'!G2527</f>
        <v>Industry</v>
      </c>
      <c r="I2577" s="179" t="str">
        <f>'Energy consumption (raw)'!I2527</f>
        <v>10 Manufacture of food products</v>
      </c>
      <c r="J2577" s="179" t="str">
        <f>INDEX(Sector!$E$6:$E$46,MATCH('Energy consumption (toe)'!I2577,Sector!$B$6:$B$46,FALSE))</f>
        <v>Manufacture of food products</v>
      </c>
      <c r="K2577" s="179">
        <f>IFERROR('Energy consumption (raw)'!J2527*Lists!$H$84,)</f>
        <v>0</v>
      </c>
      <c r="L2577" s="179">
        <f>'Energy consumption (raw)'!K2527*Lists!$H$84</f>
        <v>1075.602155</v>
      </c>
      <c r="M2577" s="179">
        <f>'Energy consumption (raw)'!L2527*Lists!$H$84</f>
        <v>0</v>
      </c>
      <c r="N2577" s="179">
        <f>'Energy consumption (raw)'!M2527*Lists!$H$84</f>
        <v>0</v>
      </c>
      <c r="O2577" s="178">
        <f t="shared" si="168"/>
        <v>1075.602155</v>
      </c>
      <c r="P2577">
        <f>'Energy consumption (raw)'!N2527*Lists!$H$85</f>
        <v>0</v>
      </c>
      <c r="Q2577">
        <f>'Energy consumption (raw)'!O2527*Lists!$H$86</f>
        <v>0</v>
      </c>
      <c r="R2577">
        <f>'Energy consumption (raw)'!P2527*Lists!$H$87</f>
        <v>0</v>
      </c>
      <c r="S2577">
        <f>'Energy consumption (raw)'!Q2527*Lists!$H$88</f>
        <v>0</v>
      </c>
      <c r="T2577">
        <f>'Energy consumption (raw)'!R2527*Lists!$H$89</f>
        <v>0</v>
      </c>
      <c r="U2577">
        <f>'Energy consumption (raw)'!S2527*Lists!$H$90</f>
        <v>0</v>
      </c>
      <c r="V2577">
        <f>'Energy consumption (raw)'!T2527*Lists!$H$91</f>
        <v>0</v>
      </c>
      <c r="W2577">
        <f>'Energy consumption (raw)'!U2527*Lists!$H$92</f>
        <v>0</v>
      </c>
      <c r="X2577">
        <f>'Energy consumption (raw)'!V2527*Lists!$H$93</f>
        <v>0</v>
      </c>
      <c r="Y2577">
        <f>'Energy consumption (raw)'!W2527*Lists!$H$94</f>
        <v>0</v>
      </c>
      <c r="Z2577">
        <f>'Energy consumption (raw)'!X2527*Lists!$H$96*1000000</f>
        <v>0</v>
      </c>
      <c r="AA2577">
        <f>'Energy consumption (raw)'!Y2527*Lists!$H$97</f>
        <v>0</v>
      </c>
      <c r="AB2577">
        <f>'Energy consumption (raw)'!Z2527*Lists!$H$96</f>
        <v>0</v>
      </c>
      <c r="AC2577">
        <f>'Energy consumption (raw)'!AA2527*Lists!$H$98</f>
        <v>0</v>
      </c>
      <c r="AD2577">
        <f>'Energy consumption (raw)'!AB2527*Lists!$H$99</f>
        <v>0</v>
      </c>
      <c r="AE2577">
        <f>'Energy consumption (raw)'!AC2527*Lists!$H$101</f>
        <v>0</v>
      </c>
      <c r="AF2577">
        <f>'Energy consumption (raw)'!AD2527*Lists!$H$101</f>
        <v>0</v>
      </c>
      <c r="AG2577">
        <f>'Energy consumption (raw)'!AE2527*Lists!$H$101</f>
        <v>0</v>
      </c>
      <c r="AH2577">
        <f>'Energy consumption (raw)'!AF2527*Lists!$H$100</f>
        <v>0</v>
      </c>
      <c r="AI2577" s="167">
        <f t="shared" si="169"/>
        <v>1075.602155</v>
      </c>
      <c r="AJ2577" s="179">
        <f>'Energy consumption (raw)'!AG2527</f>
        <v>1075.602155</v>
      </c>
      <c r="AK2577" s="179">
        <f>'Energy consumption (raw)'!AH2527</f>
        <v>1108</v>
      </c>
      <c r="AL2577">
        <f>IF(ROUND(AI2577,-3)=ROUND('Energy consumption (raw)'!AG2527,-3),1,0)</f>
        <v>1</v>
      </c>
      <c r="AM2577" s="179" t="str">
        <f>'Energy consumption (raw)'!AJ2527</f>
        <v>57. Hau Giang</v>
      </c>
      <c r="AN2577">
        <f>VLOOKUP(AM2577,Lists!$F$9:$G$71,2,FALSE)</f>
        <v>1</v>
      </c>
    </row>
    <row r="2578" spans="2:40" x14ac:dyDescent="0.25">
      <c r="B2578" s="65" t="str">
        <f t="shared" si="167"/>
        <v>Industry2426</v>
      </c>
      <c r="C2578" s="179">
        <f>'Energy consumption (raw)'!B2528</f>
        <v>2426</v>
      </c>
      <c r="D2578" s="179">
        <f>'Energy consumption (raw)'!C2528</f>
        <v>0</v>
      </c>
      <c r="E2578" s="179">
        <f>'Energy consumption (raw)'!D2528</f>
        <v>0</v>
      </c>
      <c r="F2578" s="179" t="str">
        <f>'Energy consumption (raw)'!E2528</f>
        <v>Công nghiệp</v>
      </c>
      <c r="G2578" s="179" t="str">
        <f>'Energy consumption (raw)'!F2528</f>
        <v>Chế biến, bảo quản thủy sản và các sản phẩm từ thủy sản</v>
      </c>
      <c r="H2578" s="179" t="str">
        <f>'Energy consumption (raw)'!G2528</f>
        <v>Industry</v>
      </c>
      <c r="I2578" s="179" t="str">
        <f>'Energy consumption (raw)'!I2528</f>
        <v>10 Manufacture of food products</v>
      </c>
      <c r="J2578" s="179" t="str">
        <f>INDEX(Sector!$E$6:$E$46,MATCH('Energy consumption (toe)'!I2578,Sector!$B$6:$B$46,FALSE))</f>
        <v>Manufacture of food products</v>
      </c>
      <c r="K2578" s="179">
        <f>IFERROR('Energy consumption (raw)'!J2528*Lists!$H$84,)</f>
        <v>0</v>
      </c>
      <c r="L2578" s="179">
        <f>'Energy consumption (raw)'!K2528*Lists!$H$84</f>
        <v>5315.7584400000005</v>
      </c>
      <c r="M2578" s="179">
        <f>'Energy consumption (raw)'!L2528*Lists!$H$84</f>
        <v>0</v>
      </c>
      <c r="N2578" s="179">
        <f>'Energy consumption (raw)'!M2528*Lists!$H$84</f>
        <v>0</v>
      </c>
      <c r="O2578" s="178">
        <f t="shared" si="168"/>
        <v>5315.7584400000005</v>
      </c>
      <c r="P2578">
        <f>'Energy consumption (raw)'!N2528*Lists!$H$85</f>
        <v>0</v>
      </c>
      <c r="Q2578">
        <f>'Energy consumption (raw)'!O2528*Lists!$H$86</f>
        <v>0</v>
      </c>
      <c r="R2578">
        <f>'Energy consumption (raw)'!P2528*Lists!$H$87</f>
        <v>0</v>
      </c>
      <c r="S2578">
        <f>'Energy consumption (raw)'!Q2528*Lists!$H$88</f>
        <v>0</v>
      </c>
      <c r="T2578">
        <f>'Energy consumption (raw)'!R2528*Lists!$H$89</f>
        <v>0</v>
      </c>
      <c r="U2578">
        <f>'Energy consumption (raw)'!S2528*Lists!$H$90</f>
        <v>0</v>
      </c>
      <c r="V2578">
        <f>'Energy consumption (raw)'!T2528*Lists!$H$91</f>
        <v>0</v>
      </c>
      <c r="W2578">
        <f>'Energy consumption (raw)'!U2528*Lists!$H$92</f>
        <v>0</v>
      </c>
      <c r="X2578">
        <f>'Energy consumption (raw)'!V2528*Lists!$H$93</f>
        <v>0</v>
      </c>
      <c r="Y2578">
        <f>'Energy consumption (raw)'!W2528*Lists!$H$94</f>
        <v>0</v>
      </c>
      <c r="Z2578">
        <f>'Energy consumption (raw)'!X2528*Lists!$H$96*1000000</f>
        <v>0</v>
      </c>
      <c r="AA2578">
        <f>'Energy consumption (raw)'!Y2528*Lists!$H$97</f>
        <v>0</v>
      </c>
      <c r="AB2578">
        <f>'Energy consumption (raw)'!Z2528*Lists!$H$96</f>
        <v>0</v>
      </c>
      <c r="AC2578">
        <f>'Energy consumption (raw)'!AA2528*Lists!$H$98</f>
        <v>0</v>
      </c>
      <c r="AD2578">
        <f>'Energy consumption (raw)'!AB2528*Lists!$H$99</f>
        <v>0</v>
      </c>
      <c r="AE2578">
        <f>'Energy consumption (raw)'!AC2528*Lists!$H$101</f>
        <v>0</v>
      </c>
      <c r="AF2578">
        <f>'Energy consumption (raw)'!AD2528*Lists!$H$101</f>
        <v>0</v>
      </c>
      <c r="AG2578">
        <f>'Energy consumption (raw)'!AE2528*Lists!$H$101</f>
        <v>0</v>
      </c>
      <c r="AH2578">
        <f>'Energy consumption (raw)'!AF2528*Lists!$H$100</f>
        <v>0</v>
      </c>
      <c r="AI2578" s="167">
        <f t="shared" si="169"/>
        <v>5315.7584400000005</v>
      </c>
      <c r="AJ2578" s="179">
        <f>'Energy consumption (raw)'!AG2528</f>
        <v>5315.7584400000005</v>
      </c>
      <c r="AK2578" s="179">
        <f>'Energy consumption (raw)'!AH2528</f>
        <v>5462</v>
      </c>
      <c r="AL2578">
        <f>IF(ROUND(AI2578,-3)=ROUND('Energy consumption (raw)'!AG2528,-3),1,0)</f>
        <v>1</v>
      </c>
      <c r="AM2578" s="179" t="str">
        <f>'Energy consumption (raw)'!AJ2528</f>
        <v>57. Hau Giang</v>
      </c>
      <c r="AN2578">
        <f>VLOOKUP(AM2578,Lists!$F$9:$G$71,2,FALSE)</f>
        <v>1</v>
      </c>
    </row>
    <row r="2579" spans="2:40" x14ac:dyDescent="0.25">
      <c r="B2579" s="65" t="str">
        <f t="shared" si="167"/>
        <v>Industry2427</v>
      </c>
      <c r="C2579" s="179">
        <f>'Energy consumption (raw)'!B2529</f>
        <v>2427</v>
      </c>
      <c r="D2579" s="179">
        <f>'Energy consumption (raw)'!C2529</f>
        <v>0</v>
      </c>
      <c r="E2579" s="179">
        <f>'Energy consumption (raw)'!D2529</f>
        <v>0</v>
      </c>
      <c r="F2579" s="179" t="str">
        <f>'Energy consumption (raw)'!E2529</f>
        <v>Công nghiệp</v>
      </c>
      <c r="G2579" s="179" t="str">
        <f>'Energy consumption (raw)'!F2529</f>
        <v>Bán lẻ dược phẩm, dụng cụ y tế trong các cửa hàng chuyên doanh</v>
      </c>
      <c r="H2579" s="179" t="str">
        <f>'Energy consumption (raw)'!G2529</f>
        <v>Industry</v>
      </c>
      <c r="I2579" s="179" t="str">
        <f>'Energy consumption (raw)'!I2529</f>
        <v>47 Retail</v>
      </c>
      <c r="J2579" s="179" t="str">
        <f>INDEX(Sector!$E$6:$E$46,MATCH('Energy consumption (toe)'!I2579,Sector!$B$6:$B$46,FALSE))</f>
        <v>Retail</v>
      </c>
      <c r="K2579" s="179">
        <f>IFERROR('Energy consumption (raw)'!J2529*Lists!$H$84,)</f>
        <v>0</v>
      </c>
      <c r="L2579" s="179">
        <f>'Energy consumption (raw)'!K2529*Lists!$H$84</f>
        <v>2432.5395000000003</v>
      </c>
      <c r="M2579" s="179">
        <f>'Energy consumption (raw)'!L2529*Lists!$H$84</f>
        <v>0</v>
      </c>
      <c r="N2579" s="179">
        <f>'Energy consumption (raw)'!M2529*Lists!$H$84</f>
        <v>0</v>
      </c>
      <c r="O2579" s="178">
        <f t="shared" si="168"/>
        <v>2432.5395000000003</v>
      </c>
      <c r="P2579">
        <f>'Energy consumption (raw)'!N2529*Lists!$H$85</f>
        <v>0</v>
      </c>
      <c r="Q2579">
        <f>'Energy consumption (raw)'!O2529*Lists!$H$86</f>
        <v>0</v>
      </c>
      <c r="R2579">
        <f>'Energy consumption (raw)'!P2529*Lists!$H$87</f>
        <v>0</v>
      </c>
      <c r="S2579">
        <f>'Energy consumption (raw)'!Q2529*Lists!$H$88</f>
        <v>0</v>
      </c>
      <c r="T2579">
        <f>'Energy consumption (raw)'!R2529*Lists!$H$89</f>
        <v>0</v>
      </c>
      <c r="U2579">
        <f>'Energy consumption (raw)'!S2529*Lists!$H$90</f>
        <v>0</v>
      </c>
      <c r="V2579">
        <f>'Energy consumption (raw)'!T2529*Lists!$H$91</f>
        <v>0</v>
      </c>
      <c r="W2579">
        <f>'Energy consumption (raw)'!U2529*Lists!$H$92</f>
        <v>0</v>
      </c>
      <c r="X2579">
        <f>'Energy consumption (raw)'!V2529*Lists!$H$93</f>
        <v>0</v>
      </c>
      <c r="Y2579">
        <f>'Energy consumption (raw)'!W2529*Lists!$H$94</f>
        <v>0</v>
      </c>
      <c r="Z2579">
        <f>'Energy consumption (raw)'!X2529*Lists!$H$96*1000000</f>
        <v>0</v>
      </c>
      <c r="AA2579">
        <f>'Energy consumption (raw)'!Y2529*Lists!$H$97</f>
        <v>0</v>
      </c>
      <c r="AB2579">
        <f>'Energy consumption (raw)'!Z2529*Lists!$H$96</f>
        <v>0</v>
      </c>
      <c r="AC2579">
        <f>'Energy consumption (raw)'!AA2529*Lists!$H$98</f>
        <v>0</v>
      </c>
      <c r="AD2579">
        <f>'Energy consumption (raw)'!AB2529*Lists!$H$99</f>
        <v>0</v>
      </c>
      <c r="AE2579">
        <f>'Energy consumption (raw)'!AC2529*Lists!$H$101</f>
        <v>0</v>
      </c>
      <c r="AF2579">
        <f>'Energy consumption (raw)'!AD2529*Lists!$H$101</f>
        <v>0</v>
      </c>
      <c r="AG2579">
        <f>'Energy consumption (raw)'!AE2529*Lists!$H$101</f>
        <v>0</v>
      </c>
      <c r="AH2579">
        <f>'Energy consumption (raw)'!AF2529*Lists!$H$100</f>
        <v>0</v>
      </c>
      <c r="AI2579" s="167">
        <f t="shared" si="169"/>
        <v>2432.5395000000003</v>
      </c>
      <c r="AJ2579" s="179">
        <f>'Energy consumption (raw)'!AG2529</f>
        <v>2432.5395000000003</v>
      </c>
      <c r="AK2579" s="179">
        <f>'Energy consumption (raw)'!AH2529</f>
        <v>2464</v>
      </c>
      <c r="AL2579">
        <f>IF(ROUND(AI2579,-3)=ROUND('Energy consumption (raw)'!AG2529,-3),1,0)</f>
        <v>1</v>
      </c>
      <c r="AM2579" s="179" t="str">
        <f>'Energy consumption (raw)'!AJ2529</f>
        <v>57. Hau Giang</v>
      </c>
      <c r="AN2579">
        <f>VLOOKUP(AM2579,Lists!$F$9:$G$71,2,FALSE)</f>
        <v>1</v>
      </c>
    </row>
    <row r="2580" spans="2:40" x14ac:dyDescent="0.25">
      <c r="B2580" s="65" t="str">
        <f t="shared" si="167"/>
        <v>Industry2428</v>
      </c>
      <c r="C2580" s="179">
        <f>'Energy consumption (raw)'!B2530</f>
        <v>2428</v>
      </c>
      <c r="D2580" s="179">
        <f>'Energy consumption (raw)'!C2530</f>
        <v>0</v>
      </c>
      <c r="E2580" s="179">
        <f>'Energy consumption (raw)'!D2530</f>
        <v>0</v>
      </c>
      <c r="F2580" s="179" t="str">
        <f>'Energy consumption (raw)'!E2530</f>
        <v>Công nghiệp</v>
      </c>
      <c r="G2580" s="179" t="str">
        <f>'Energy consumption (raw)'!F2530</f>
        <v>Sản xuất giày dép</v>
      </c>
      <c r="H2580" s="179" t="str">
        <f>'Energy consumption (raw)'!G2530</f>
        <v>Industry</v>
      </c>
      <c r="I2580" s="179" t="str">
        <f>'Energy consumption (raw)'!I2530</f>
        <v>14 Manufacture of wearing apparel</v>
      </c>
      <c r="J2580" s="179" t="str">
        <f>INDEX(Sector!$E$6:$E$46,MATCH('Energy consumption (toe)'!I2580,Sector!$B$6:$B$46,FALSE))</f>
        <v>Manufacture of wearing apparel</v>
      </c>
      <c r="K2580" s="179">
        <f>IFERROR('Energy consumption (raw)'!J2530*Lists!$H$84,)</f>
        <v>4764.3828200000007</v>
      </c>
      <c r="L2580" s="179">
        <f>'Energy consumption (raw)'!K2530*Lists!$H$84</f>
        <v>4860.5734400000001</v>
      </c>
      <c r="M2580" s="179">
        <f>'Energy consumption (raw)'!L2530*Lists!$H$84</f>
        <v>0</v>
      </c>
      <c r="N2580" s="179">
        <f>'Energy consumption (raw)'!M2530*Lists!$H$84</f>
        <v>0</v>
      </c>
      <c r="O2580" s="178">
        <f t="shared" si="168"/>
        <v>4860.5734400000001</v>
      </c>
      <c r="P2580">
        <f>'Energy consumption (raw)'!N2530*Lists!$H$85</f>
        <v>0</v>
      </c>
      <c r="Q2580">
        <f>'Energy consumption (raw)'!O2530*Lists!$H$86</f>
        <v>0</v>
      </c>
      <c r="R2580">
        <f>'Energy consumption (raw)'!P2530*Lists!$H$87</f>
        <v>0</v>
      </c>
      <c r="S2580">
        <f>'Energy consumption (raw)'!Q2530*Lists!$H$88</f>
        <v>0</v>
      </c>
      <c r="T2580">
        <f>'Energy consumption (raw)'!R2530*Lists!$H$89</f>
        <v>0</v>
      </c>
      <c r="U2580">
        <f>'Energy consumption (raw)'!S2530*Lists!$H$90</f>
        <v>0</v>
      </c>
      <c r="V2580">
        <f>'Energy consumption (raw)'!T2530*Lists!$H$91</f>
        <v>0</v>
      </c>
      <c r="W2580">
        <f>'Energy consumption (raw)'!U2530*Lists!$H$92</f>
        <v>0</v>
      </c>
      <c r="X2580">
        <f>'Energy consumption (raw)'!V2530*Lists!$H$93</f>
        <v>0</v>
      </c>
      <c r="Y2580">
        <f>'Energy consumption (raw)'!W2530*Lists!$H$94</f>
        <v>0</v>
      </c>
      <c r="Z2580">
        <f>'Energy consumption (raw)'!X2530*Lists!$H$96*1000000</f>
        <v>0</v>
      </c>
      <c r="AA2580">
        <f>'Energy consumption (raw)'!Y2530*Lists!$H$97</f>
        <v>0</v>
      </c>
      <c r="AB2580">
        <f>'Energy consumption (raw)'!Z2530*Lists!$H$96</f>
        <v>0</v>
      </c>
      <c r="AC2580">
        <f>'Energy consumption (raw)'!AA2530*Lists!$H$98</f>
        <v>0</v>
      </c>
      <c r="AD2580">
        <f>'Energy consumption (raw)'!AB2530*Lists!$H$99</f>
        <v>0</v>
      </c>
      <c r="AE2580">
        <f>'Energy consumption (raw)'!AC2530*Lists!$H$101</f>
        <v>0</v>
      </c>
      <c r="AF2580">
        <f>'Energy consumption (raw)'!AD2530*Lists!$H$101</f>
        <v>0</v>
      </c>
      <c r="AG2580">
        <f>'Energy consumption (raw)'!AE2530*Lists!$H$101</f>
        <v>0</v>
      </c>
      <c r="AH2580">
        <f>'Energy consumption (raw)'!AF2530*Lists!$H$100</f>
        <v>0</v>
      </c>
      <c r="AI2580" s="167">
        <f t="shared" si="169"/>
        <v>4860.5734400000001</v>
      </c>
      <c r="AJ2580" s="179">
        <f>'Energy consumption (raw)'!AG2530</f>
        <v>4860.5734400000001</v>
      </c>
      <c r="AK2580" s="179">
        <f>'Energy consumption (raw)'!AH2530</f>
        <v>4862</v>
      </c>
      <c r="AL2580">
        <f>IF(ROUND(AI2580,-3)=ROUND('Energy consumption (raw)'!AG2530,-3),1,0)</f>
        <v>1</v>
      </c>
      <c r="AM2580" s="179" t="str">
        <f>'Energy consumption (raw)'!AJ2530</f>
        <v>57. Hau Giang</v>
      </c>
      <c r="AN2580">
        <f>VLOOKUP(AM2580,Lists!$F$9:$G$71,2,FALSE)</f>
        <v>1</v>
      </c>
    </row>
    <row r="2581" spans="2:40" x14ac:dyDescent="0.25">
      <c r="B2581" s="65" t="str">
        <f t="shared" si="167"/>
        <v>Industry2429</v>
      </c>
      <c r="C2581" s="179">
        <f>'Energy consumption (raw)'!B2531</f>
        <v>2429</v>
      </c>
      <c r="D2581" s="179">
        <f>'Energy consumption (raw)'!C2531</f>
        <v>0</v>
      </c>
      <c r="E2581" s="179">
        <f>'Energy consumption (raw)'!D2531</f>
        <v>0</v>
      </c>
      <c r="F2581" s="179" t="str">
        <f>'Energy consumption (raw)'!E2531</f>
        <v>Công nghiệp</v>
      </c>
      <c r="G2581" s="179" t="str">
        <f>'Energy consumption (raw)'!F2531</f>
        <v>Sản xuất đồ uống không cồn, nước khoáng</v>
      </c>
      <c r="H2581" s="179" t="str">
        <f>'Energy consumption (raw)'!G2531</f>
        <v>Industry</v>
      </c>
      <c r="I2581" s="179" t="str">
        <f>'Energy consumption (raw)'!I2531</f>
        <v>11 Manufacture of beverages</v>
      </c>
      <c r="J2581" s="179" t="str">
        <f>INDEX(Sector!$E$6:$E$46,MATCH('Energy consumption (toe)'!I2581,Sector!$B$6:$B$46,FALSE))</f>
        <v>Manufacture of beverages</v>
      </c>
      <c r="K2581" s="179">
        <f>IFERROR('Energy consumption (raw)'!J2531*Lists!$H$84,)</f>
        <v>0</v>
      </c>
      <c r="L2581" s="179">
        <f>'Energy consumption (raw)'!K2531*Lists!$H$84</f>
        <v>1350.86564</v>
      </c>
      <c r="M2581" s="179">
        <f>'Energy consumption (raw)'!L2531*Lists!$H$84</f>
        <v>0</v>
      </c>
      <c r="N2581" s="179">
        <f>'Energy consumption (raw)'!M2531*Lists!$H$84</f>
        <v>0</v>
      </c>
      <c r="O2581" s="178">
        <f t="shared" si="168"/>
        <v>1350.86564</v>
      </c>
      <c r="P2581">
        <f>'Energy consumption (raw)'!N2531*Lists!$H$85</f>
        <v>0</v>
      </c>
      <c r="Q2581">
        <f>'Energy consumption (raw)'!O2531*Lists!$H$86</f>
        <v>0</v>
      </c>
      <c r="R2581">
        <f>'Energy consumption (raw)'!P2531*Lists!$H$87</f>
        <v>0</v>
      </c>
      <c r="S2581">
        <f>'Energy consumption (raw)'!Q2531*Lists!$H$88</f>
        <v>0</v>
      </c>
      <c r="T2581">
        <f>'Energy consumption (raw)'!R2531*Lists!$H$89</f>
        <v>0</v>
      </c>
      <c r="U2581">
        <f>'Energy consumption (raw)'!S2531*Lists!$H$90</f>
        <v>0</v>
      </c>
      <c r="V2581">
        <f>'Energy consumption (raw)'!T2531*Lists!$H$91</f>
        <v>0</v>
      </c>
      <c r="W2581">
        <f>'Energy consumption (raw)'!U2531*Lists!$H$92</f>
        <v>0</v>
      </c>
      <c r="X2581">
        <f>'Energy consumption (raw)'!V2531*Lists!$H$93</f>
        <v>0</v>
      </c>
      <c r="Y2581">
        <f>'Energy consumption (raw)'!W2531*Lists!$H$94</f>
        <v>0</v>
      </c>
      <c r="Z2581">
        <f>'Energy consumption (raw)'!X2531*Lists!$H$96*1000000</f>
        <v>0</v>
      </c>
      <c r="AA2581">
        <f>'Energy consumption (raw)'!Y2531*Lists!$H$97</f>
        <v>0</v>
      </c>
      <c r="AB2581">
        <f>'Energy consumption (raw)'!Z2531*Lists!$H$96</f>
        <v>0</v>
      </c>
      <c r="AC2581">
        <f>'Energy consumption (raw)'!AA2531*Lists!$H$98</f>
        <v>0</v>
      </c>
      <c r="AD2581">
        <f>'Energy consumption (raw)'!AB2531*Lists!$H$99</f>
        <v>0</v>
      </c>
      <c r="AE2581">
        <f>'Energy consumption (raw)'!AC2531*Lists!$H$101</f>
        <v>0</v>
      </c>
      <c r="AF2581">
        <f>'Energy consumption (raw)'!AD2531*Lists!$H$101</f>
        <v>0</v>
      </c>
      <c r="AG2581">
        <f>'Energy consumption (raw)'!AE2531*Lists!$H$101</f>
        <v>0</v>
      </c>
      <c r="AH2581">
        <f>'Energy consumption (raw)'!AF2531*Lists!$H$100</f>
        <v>0</v>
      </c>
      <c r="AI2581" s="167">
        <f t="shared" si="169"/>
        <v>1350.86564</v>
      </c>
      <c r="AJ2581" s="179">
        <f>'Energy consumption (raw)'!AG2531</f>
        <v>1350.86564</v>
      </c>
      <c r="AK2581" s="179">
        <f>'Energy consumption (raw)'!AH2531</f>
        <v>1351</v>
      </c>
      <c r="AL2581">
        <f>IF(ROUND(AI2581,-3)=ROUND('Energy consumption (raw)'!AG2531,-3),1,0)</f>
        <v>1</v>
      </c>
      <c r="AM2581" s="179" t="str">
        <f>'Energy consumption (raw)'!AJ2531</f>
        <v>57. Hau Giang</v>
      </c>
      <c r="AN2581">
        <f>VLOOKUP(AM2581,Lists!$F$9:$G$71,2,FALSE)</f>
        <v>1</v>
      </c>
    </row>
    <row r="2582" spans="2:40" x14ac:dyDescent="0.25">
      <c r="B2582" s="65" t="str">
        <f t="shared" si="167"/>
        <v>Industry2430</v>
      </c>
      <c r="C2582" s="179">
        <f>'Energy consumption (raw)'!B2532</f>
        <v>2430</v>
      </c>
      <c r="D2582" s="179">
        <f>'Energy consumption (raw)'!C2532</f>
        <v>0</v>
      </c>
      <c r="E2582" s="179">
        <f>'Energy consumption (raw)'!D2532</f>
        <v>0</v>
      </c>
      <c r="F2582" s="179" t="str">
        <f>'Energy consumption (raw)'!E2532</f>
        <v>Công nghiệp</v>
      </c>
      <c r="G2582" s="179" t="str">
        <f>'Energy consumption (raw)'!F2532</f>
        <v>Chế biến, bảo quản thủy sản và các sản phẩm từ thủy sản</v>
      </c>
      <c r="H2582" s="179" t="str">
        <f>'Energy consumption (raw)'!G2532</f>
        <v>Industry</v>
      </c>
      <c r="I2582" s="179" t="str">
        <f>'Energy consumption (raw)'!I2532</f>
        <v>10 Manufacture of food products</v>
      </c>
      <c r="J2582" s="179" t="str">
        <f>INDEX(Sector!$E$6:$E$46,MATCH('Energy consumption (toe)'!I2582,Sector!$B$6:$B$46,FALSE))</f>
        <v>Manufacture of food products</v>
      </c>
      <c r="K2582" s="179">
        <f>IFERROR('Energy consumption (raw)'!J2532*Lists!$H$84,)</f>
        <v>0</v>
      </c>
      <c r="L2582" s="179">
        <f>'Energy consumption (raw)'!K2532*Lists!$H$84</f>
        <v>2360.86715</v>
      </c>
      <c r="M2582" s="179">
        <f>'Energy consumption (raw)'!L2532*Lists!$H$84</f>
        <v>0</v>
      </c>
      <c r="N2582" s="179">
        <f>'Energy consumption (raw)'!M2532*Lists!$H$84</f>
        <v>0</v>
      </c>
      <c r="O2582" s="178">
        <f t="shared" si="168"/>
        <v>2360.86715</v>
      </c>
      <c r="P2582">
        <f>'Energy consumption (raw)'!N2532*Lists!$H$85</f>
        <v>0</v>
      </c>
      <c r="Q2582">
        <f>'Energy consumption (raw)'!O2532*Lists!$H$86</f>
        <v>0</v>
      </c>
      <c r="R2582">
        <f>'Energy consumption (raw)'!P2532*Lists!$H$87</f>
        <v>0</v>
      </c>
      <c r="S2582">
        <f>'Energy consumption (raw)'!Q2532*Lists!$H$88</f>
        <v>0</v>
      </c>
      <c r="T2582">
        <f>'Energy consumption (raw)'!R2532*Lists!$H$89</f>
        <v>0</v>
      </c>
      <c r="U2582">
        <f>'Energy consumption (raw)'!S2532*Lists!$H$90</f>
        <v>0</v>
      </c>
      <c r="V2582">
        <f>'Energy consumption (raw)'!T2532*Lists!$H$91</f>
        <v>0</v>
      </c>
      <c r="W2582">
        <f>'Energy consumption (raw)'!U2532*Lists!$H$92</f>
        <v>0</v>
      </c>
      <c r="X2582">
        <f>'Energy consumption (raw)'!V2532*Lists!$H$93</f>
        <v>0</v>
      </c>
      <c r="Y2582">
        <f>'Energy consumption (raw)'!W2532*Lists!$H$94</f>
        <v>0</v>
      </c>
      <c r="Z2582">
        <f>'Energy consumption (raw)'!X2532*Lists!$H$96*1000000</f>
        <v>0</v>
      </c>
      <c r="AA2582">
        <f>'Energy consumption (raw)'!Y2532*Lists!$H$97</f>
        <v>0</v>
      </c>
      <c r="AB2582">
        <f>'Energy consumption (raw)'!Z2532*Lists!$H$96</f>
        <v>0</v>
      </c>
      <c r="AC2582">
        <f>'Energy consumption (raw)'!AA2532*Lists!$H$98</f>
        <v>0</v>
      </c>
      <c r="AD2582">
        <f>'Energy consumption (raw)'!AB2532*Lists!$H$99</f>
        <v>0</v>
      </c>
      <c r="AE2582">
        <f>'Energy consumption (raw)'!AC2532*Lists!$H$101</f>
        <v>0</v>
      </c>
      <c r="AF2582">
        <f>'Energy consumption (raw)'!AD2532*Lists!$H$101</f>
        <v>0</v>
      </c>
      <c r="AG2582">
        <f>'Energy consumption (raw)'!AE2532*Lists!$H$101</f>
        <v>0</v>
      </c>
      <c r="AH2582">
        <f>'Energy consumption (raw)'!AF2532*Lists!$H$100</f>
        <v>0</v>
      </c>
      <c r="AI2582" s="167">
        <f t="shared" si="169"/>
        <v>2360.86715</v>
      </c>
      <c r="AJ2582" s="179">
        <f>'Energy consumption (raw)'!AG2532</f>
        <v>2360.86715</v>
      </c>
      <c r="AK2582" s="179">
        <f>'Energy consumption (raw)'!AH2532</f>
        <v>2371</v>
      </c>
      <c r="AL2582">
        <f>IF(ROUND(AI2582,-3)=ROUND('Energy consumption (raw)'!AG2532,-3),1,0)</f>
        <v>1</v>
      </c>
      <c r="AM2582" s="179" t="str">
        <f>'Energy consumption (raw)'!AJ2532</f>
        <v>57. Hau Giang</v>
      </c>
      <c r="AN2582">
        <f>VLOOKUP(AM2582,Lists!$F$9:$G$71,2,FALSE)</f>
        <v>1</v>
      </c>
    </row>
    <row r="2583" spans="2:40" x14ac:dyDescent="0.25">
      <c r="B2583" s="65" t="str">
        <f t="shared" si="167"/>
        <v>Industry2431</v>
      </c>
      <c r="C2583" s="179">
        <f>'Energy consumption (raw)'!B2533</f>
        <v>2431</v>
      </c>
      <c r="D2583" s="179">
        <f>'Energy consumption (raw)'!C2533</f>
        <v>0</v>
      </c>
      <c r="E2583" s="179">
        <f>'Energy consumption (raw)'!D2533</f>
        <v>0</v>
      </c>
      <c r="F2583" s="179" t="str">
        <f>'Energy consumption (raw)'!E2533</f>
        <v>Công nghiệp</v>
      </c>
      <c r="G2583" s="179" t="str">
        <f>'Energy consumption (raw)'!F2533</f>
        <v>Chế biến, bảo quản thủy sản và các sản phẩm từ thủy sản</v>
      </c>
      <c r="H2583" s="179" t="str">
        <f>'Energy consumption (raw)'!G2533</f>
        <v>Industry</v>
      </c>
      <c r="I2583" s="179" t="str">
        <f>'Energy consumption (raw)'!I2533</f>
        <v>10 Manufacture of food products</v>
      </c>
      <c r="J2583" s="179" t="str">
        <f>INDEX(Sector!$E$6:$E$46,MATCH('Energy consumption (toe)'!I2583,Sector!$B$6:$B$46,FALSE))</f>
        <v>Manufacture of food products</v>
      </c>
      <c r="K2583" s="179">
        <f>IFERROR('Energy consumption (raw)'!J2533*Lists!$H$84,)</f>
        <v>0</v>
      </c>
      <c r="L2583" s="179">
        <f>'Energy consumption (raw)'!K2533*Lists!$H$84</f>
        <v>1176.10546</v>
      </c>
      <c r="M2583" s="179">
        <f>'Energy consumption (raw)'!L2533*Lists!$H$84</f>
        <v>0</v>
      </c>
      <c r="N2583" s="179">
        <f>'Energy consumption (raw)'!M2533*Lists!$H$84</f>
        <v>0</v>
      </c>
      <c r="O2583" s="178">
        <f t="shared" si="168"/>
        <v>1176.10546</v>
      </c>
      <c r="P2583">
        <f>'Energy consumption (raw)'!N2533*Lists!$H$85</f>
        <v>0</v>
      </c>
      <c r="Q2583">
        <f>'Energy consumption (raw)'!O2533*Lists!$H$86</f>
        <v>0</v>
      </c>
      <c r="R2583">
        <f>'Energy consumption (raw)'!P2533*Lists!$H$87</f>
        <v>0</v>
      </c>
      <c r="S2583">
        <f>'Energy consumption (raw)'!Q2533*Lists!$H$88</f>
        <v>0</v>
      </c>
      <c r="T2583">
        <f>'Energy consumption (raw)'!R2533*Lists!$H$89</f>
        <v>0</v>
      </c>
      <c r="U2583">
        <f>'Energy consumption (raw)'!S2533*Lists!$H$90</f>
        <v>0</v>
      </c>
      <c r="V2583">
        <f>'Energy consumption (raw)'!T2533*Lists!$H$91</f>
        <v>0</v>
      </c>
      <c r="W2583">
        <f>'Energy consumption (raw)'!U2533*Lists!$H$92</f>
        <v>0</v>
      </c>
      <c r="X2583">
        <f>'Energy consumption (raw)'!V2533*Lists!$H$93</f>
        <v>0</v>
      </c>
      <c r="Y2583">
        <f>'Energy consumption (raw)'!W2533*Lists!$H$94</f>
        <v>0</v>
      </c>
      <c r="Z2583">
        <f>'Energy consumption (raw)'!X2533*Lists!$H$96*1000000</f>
        <v>0</v>
      </c>
      <c r="AA2583">
        <f>'Energy consumption (raw)'!Y2533*Lists!$H$97</f>
        <v>0</v>
      </c>
      <c r="AB2583">
        <f>'Energy consumption (raw)'!Z2533*Lists!$H$96</f>
        <v>0</v>
      </c>
      <c r="AC2583">
        <f>'Energy consumption (raw)'!AA2533*Lists!$H$98</f>
        <v>0</v>
      </c>
      <c r="AD2583">
        <f>'Energy consumption (raw)'!AB2533*Lists!$H$99</f>
        <v>0</v>
      </c>
      <c r="AE2583">
        <f>'Energy consumption (raw)'!AC2533*Lists!$H$101</f>
        <v>0</v>
      </c>
      <c r="AF2583">
        <f>'Energy consumption (raw)'!AD2533*Lists!$H$101</f>
        <v>0</v>
      </c>
      <c r="AG2583">
        <f>'Energy consumption (raw)'!AE2533*Lists!$H$101</f>
        <v>0</v>
      </c>
      <c r="AH2583">
        <f>'Energy consumption (raw)'!AF2533*Lists!$H$100</f>
        <v>0</v>
      </c>
      <c r="AI2583" s="167">
        <f t="shared" si="169"/>
        <v>1176.10546</v>
      </c>
      <c r="AJ2583" s="179">
        <f>'Energy consumption (raw)'!AG2533</f>
        <v>1176.10546</v>
      </c>
      <c r="AK2583" s="179">
        <f>'Energy consumption (raw)'!AH2533</f>
        <v>1330</v>
      </c>
      <c r="AL2583">
        <f>IF(ROUND(AI2583,-3)=ROUND('Energy consumption (raw)'!AG2533,-3),1,0)</f>
        <v>1</v>
      </c>
      <c r="AM2583" s="179" t="str">
        <f>'Energy consumption (raw)'!AJ2533</f>
        <v>57. Hau Giang</v>
      </c>
      <c r="AN2583">
        <f>VLOOKUP(AM2583,Lists!$F$9:$G$71,2,FALSE)</f>
        <v>1</v>
      </c>
    </row>
    <row r="2584" spans="2:40" x14ac:dyDescent="0.25">
      <c r="B2584" s="65" t="str">
        <f t="shared" si="167"/>
        <v>Industry2432</v>
      </c>
      <c r="C2584" s="179">
        <f>'Energy consumption (raw)'!B2534</f>
        <v>2432</v>
      </c>
      <c r="D2584" s="179">
        <f>'Energy consumption (raw)'!C2534</f>
        <v>0</v>
      </c>
      <c r="E2584" s="179">
        <f>'Energy consumption (raw)'!D2534</f>
        <v>0</v>
      </c>
      <c r="F2584" s="179" t="str">
        <f>'Energy consumption (raw)'!E2534</f>
        <v>Công nghiệp</v>
      </c>
      <c r="G2584" s="179" t="str">
        <f>'Energy consumption (raw)'!F2534</f>
        <v>Sản xuất xi măng</v>
      </c>
      <c r="H2584" s="179" t="str">
        <f>'Energy consumption (raw)'!G2534</f>
        <v>Industry</v>
      </c>
      <c r="I2584" s="179" t="str">
        <f>'Energy consumption (raw)'!I2534</f>
        <v>23 Manufacture of other non-metallic mineral products</v>
      </c>
      <c r="J2584" s="179" t="str">
        <f>INDEX(Sector!$E$6:$E$46,MATCH('Energy consumption (toe)'!I2584,Sector!$B$6:$B$46,FALSE))</f>
        <v>Manufacture of other non-metallic mineral products</v>
      </c>
      <c r="K2584" s="179">
        <f>IFERROR('Energy consumption (raw)'!J2534*Lists!$H$84,)</f>
        <v>0</v>
      </c>
      <c r="L2584" s="179">
        <f>'Energy consumption (raw)'!K2534*Lists!$H$84</f>
        <v>6102.9198900000001</v>
      </c>
      <c r="M2584" s="179">
        <f>'Energy consumption (raw)'!L2534*Lists!$H$84</f>
        <v>0</v>
      </c>
      <c r="N2584" s="179">
        <f>'Energy consumption (raw)'!M2534*Lists!$H$84</f>
        <v>0</v>
      </c>
      <c r="O2584" s="178">
        <f t="shared" si="168"/>
        <v>6102.9198900000001</v>
      </c>
      <c r="P2584">
        <f>'Energy consumption (raw)'!N2534*Lists!$H$85</f>
        <v>0</v>
      </c>
      <c r="Q2584">
        <f>'Energy consumption (raw)'!O2534*Lists!$H$86</f>
        <v>0</v>
      </c>
      <c r="R2584">
        <f>'Energy consumption (raw)'!P2534*Lists!$H$87</f>
        <v>0</v>
      </c>
      <c r="S2584">
        <f>'Energy consumption (raw)'!Q2534*Lists!$H$88</f>
        <v>0</v>
      </c>
      <c r="T2584">
        <f>'Energy consumption (raw)'!R2534*Lists!$H$89</f>
        <v>0</v>
      </c>
      <c r="U2584">
        <f>'Energy consumption (raw)'!S2534*Lists!$H$90</f>
        <v>0</v>
      </c>
      <c r="V2584">
        <f>'Energy consumption (raw)'!T2534*Lists!$H$91</f>
        <v>0</v>
      </c>
      <c r="W2584">
        <f>'Energy consumption (raw)'!U2534*Lists!$H$92</f>
        <v>0</v>
      </c>
      <c r="X2584">
        <f>'Energy consumption (raw)'!V2534*Lists!$H$93</f>
        <v>0</v>
      </c>
      <c r="Y2584">
        <f>'Energy consumption (raw)'!W2534*Lists!$H$94</f>
        <v>0</v>
      </c>
      <c r="Z2584">
        <f>'Energy consumption (raw)'!X2534*Lists!$H$96*1000000</f>
        <v>0</v>
      </c>
      <c r="AA2584">
        <f>'Energy consumption (raw)'!Y2534*Lists!$H$97</f>
        <v>0</v>
      </c>
      <c r="AB2584">
        <f>'Energy consumption (raw)'!Z2534*Lists!$H$96</f>
        <v>0</v>
      </c>
      <c r="AC2584">
        <f>'Energy consumption (raw)'!AA2534*Lists!$H$98</f>
        <v>0</v>
      </c>
      <c r="AD2584">
        <f>'Energy consumption (raw)'!AB2534*Lists!$H$99</f>
        <v>0</v>
      </c>
      <c r="AE2584">
        <f>'Energy consumption (raw)'!AC2534*Lists!$H$101</f>
        <v>0</v>
      </c>
      <c r="AF2584">
        <f>'Energy consumption (raw)'!AD2534*Lists!$H$101</f>
        <v>0</v>
      </c>
      <c r="AG2584">
        <f>'Energy consumption (raw)'!AE2534*Lists!$H$101</f>
        <v>0</v>
      </c>
      <c r="AH2584">
        <f>'Energy consumption (raw)'!AF2534*Lists!$H$100</f>
        <v>0</v>
      </c>
      <c r="AI2584" s="167">
        <f t="shared" si="169"/>
        <v>6102.9198900000001</v>
      </c>
      <c r="AJ2584" s="179">
        <f>'Energy consumption (raw)'!AG2534</f>
        <v>6102.9198900000001</v>
      </c>
      <c r="AK2584" s="179">
        <f>'Energy consumption (raw)'!AH2534</f>
        <v>6249</v>
      </c>
      <c r="AL2584">
        <f>IF(ROUND(AI2584,-3)=ROUND('Energy consumption (raw)'!AG2534,-3),1,0)</f>
        <v>1</v>
      </c>
      <c r="AM2584" s="179" t="str">
        <f>'Energy consumption (raw)'!AJ2534</f>
        <v>57. Hau Giang</v>
      </c>
      <c r="AN2584">
        <f>VLOOKUP(AM2584,Lists!$F$9:$G$71,2,FALSE)</f>
        <v>1</v>
      </c>
    </row>
    <row r="2585" spans="2:40" x14ac:dyDescent="0.25">
      <c r="B2585" s="65" t="str">
        <f t="shared" si="167"/>
        <v>Industry2433</v>
      </c>
      <c r="C2585" s="179">
        <f>'Energy consumption (raw)'!B2535</f>
        <v>2433</v>
      </c>
      <c r="D2585" s="179">
        <f>'Energy consumption (raw)'!C2535</f>
        <v>0</v>
      </c>
      <c r="E2585" s="179">
        <f>'Energy consumption (raw)'!D2535</f>
        <v>0</v>
      </c>
      <c r="F2585" s="179" t="str">
        <f>'Energy consumption (raw)'!E2535</f>
        <v>Công nghiệp</v>
      </c>
      <c r="G2585" s="179" t="str">
        <f>'Energy consumption (raw)'!F2535</f>
        <v>Chế biến, bảo quản thủy sản và các sản phẩm từ thủy sản</v>
      </c>
      <c r="H2585" s="179" t="str">
        <f>'Energy consumption (raw)'!G2535</f>
        <v>Industry</v>
      </c>
      <c r="I2585" s="179" t="str">
        <f>'Energy consumption (raw)'!I2535</f>
        <v>10 Manufacture of food products</v>
      </c>
      <c r="J2585" s="179" t="str">
        <f>INDEX(Sector!$E$6:$E$46,MATCH('Energy consumption (toe)'!I2585,Sector!$B$6:$B$46,FALSE))</f>
        <v>Manufacture of food products</v>
      </c>
      <c r="K2585" s="179">
        <f>IFERROR('Energy consumption (raw)'!J2535*Lists!$H$84,)</f>
        <v>0</v>
      </c>
      <c r="L2585" s="179">
        <f>'Energy consumption (raw)'!K2535*Lists!$H$84</f>
        <v>5794.92166</v>
      </c>
      <c r="M2585" s="179">
        <f>'Energy consumption (raw)'!L2535*Lists!$H$84</f>
        <v>0</v>
      </c>
      <c r="N2585" s="179">
        <f>'Energy consumption (raw)'!M2535*Lists!$H$84</f>
        <v>0</v>
      </c>
      <c r="O2585" s="178">
        <f t="shared" si="168"/>
        <v>5794.92166</v>
      </c>
      <c r="P2585">
        <f>'Energy consumption (raw)'!N2535*Lists!$H$85</f>
        <v>0</v>
      </c>
      <c r="Q2585">
        <f>'Energy consumption (raw)'!O2535*Lists!$H$86</f>
        <v>0</v>
      </c>
      <c r="R2585">
        <f>'Energy consumption (raw)'!P2535*Lists!$H$87</f>
        <v>0</v>
      </c>
      <c r="S2585">
        <f>'Energy consumption (raw)'!Q2535*Lists!$H$88</f>
        <v>0</v>
      </c>
      <c r="T2585">
        <f>'Energy consumption (raw)'!R2535*Lists!$H$89</f>
        <v>0</v>
      </c>
      <c r="U2585">
        <f>'Energy consumption (raw)'!S2535*Lists!$H$90</f>
        <v>0</v>
      </c>
      <c r="V2585">
        <f>'Energy consumption (raw)'!T2535*Lists!$H$91</f>
        <v>0</v>
      </c>
      <c r="W2585">
        <f>'Energy consumption (raw)'!U2535*Lists!$H$92</f>
        <v>0</v>
      </c>
      <c r="X2585">
        <f>'Energy consumption (raw)'!V2535*Lists!$H$93</f>
        <v>0</v>
      </c>
      <c r="Y2585">
        <f>'Energy consumption (raw)'!W2535*Lists!$H$94</f>
        <v>0</v>
      </c>
      <c r="Z2585">
        <f>'Energy consumption (raw)'!X2535*Lists!$H$96*1000000</f>
        <v>0</v>
      </c>
      <c r="AA2585">
        <f>'Energy consumption (raw)'!Y2535*Lists!$H$97</f>
        <v>0</v>
      </c>
      <c r="AB2585">
        <f>'Energy consumption (raw)'!Z2535*Lists!$H$96</f>
        <v>0</v>
      </c>
      <c r="AC2585">
        <f>'Energy consumption (raw)'!AA2535*Lists!$H$98</f>
        <v>0</v>
      </c>
      <c r="AD2585">
        <f>'Energy consumption (raw)'!AB2535*Lists!$H$99</f>
        <v>0</v>
      </c>
      <c r="AE2585">
        <f>'Energy consumption (raw)'!AC2535*Lists!$H$101</f>
        <v>0</v>
      </c>
      <c r="AF2585">
        <f>'Energy consumption (raw)'!AD2535*Lists!$H$101</f>
        <v>0</v>
      </c>
      <c r="AG2585">
        <f>'Energy consumption (raw)'!AE2535*Lists!$H$101</f>
        <v>0</v>
      </c>
      <c r="AH2585">
        <f>'Energy consumption (raw)'!AF2535*Lists!$H$100</f>
        <v>0</v>
      </c>
      <c r="AI2585" s="167">
        <f t="shared" si="169"/>
        <v>5794.92166</v>
      </c>
      <c r="AJ2585" s="179">
        <f>'Energy consumption (raw)'!AG2535</f>
        <v>5794.92166</v>
      </c>
      <c r="AK2585" s="179">
        <f>'Energy consumption (raw)'!AH2535</f>
        <v>7397.23</v>
      </c>
      <c r="AL2585">
        <f>IF(ROUND(AI2585,-3)=ROUND('Energy consumption (raw)'!AG2535,-3),1,0)</f>
        <v>1</v>
      </c>
      <c r="AM2585" s="179" t="str">
        <f>'Energy consumption (raw)'!AJ2535</f>
        <v>58. Soc Trang</v>
      </c>
      <c r="AN2585">
        <f>VLOOKUP(AM2585,Lists!$F$9:$G$71,2,FALSE)</f>
        <v>1</v>
      </c>
    </row>
    <row r="2586" spans="2:40" x14ac:dyDescent="0.25">
      <c r="B2586" s="65" t="str">
        <f t="shared" si="167"/>
        <v>Industry2434</v>
      </c>
      <c r="C2586" s="179">
        <f>'Energy consumption (raw)'!B2536</f>
        <v>2434</v>
      </c>
      <c r="D2586" s="179">
        <f>'Energy consumption (raw)'!C2536</f>
        <v>0</v>
      </c>
      <c r="E2586" s="179">
        <f>'Energy consumption (raw)'!D2536</f>
        <v>0</v>
      </c>
      <c r="F2586" s="179" t="str">
        <f>'Energy consumption (raw)'!E2536</f>
        <v>Công nghiệp</v>
      </c>
      <c r="G2586" s="179" t="str">
        <f>'Energy consumption (raw)'!F2536</f>
        <v>Chế biến, bảo quản thủy sản và các sản phẩm từ thủy sản</v>
      </c>
      <c r="H2586" s="179" t="str">
        <f>'Energy consumption (raw)'!G2536</f>
        <v>Industry</v>
      </c>
      <c r="I2586" s="179" t="str">
        <f>'Energy consumption (raw)'!I2536</f>
        <v>10 Manufacture of food products</v>
      </c>
      <c r="J2586" s="179" t="str">
        <f>INDEX(Sector!$E$6:$E$46,MATCH('Energy consumption (toe)'!I2586,Sector!$B$6:$B$46,FALSE))</f>
        <v>Manufacture of food products</v>
      </c>
      <c r="K2586" s="179">
        <f>IFERROR('Energy consumption (raw)'!J2536*Lists!$H$84,)</f>
        <v>0</v>
      </c>
      <c r="L2586" s="179">
        <f>'Energy consumption (raw)'!K2536*Lists!$H$84</f>
        <v>8143.5991100000001</v>
      </c>
      <c r="M2586" s="179">
        <f>'Energy consumption (raw)'!L2536*Lists!$H$84</f>
        <v>0</v>
      </c>
      <c r="N2586" s="179">
        <f>'Energy consumption (raw)'!M2536*Lists!$H$84</f>
        <v>0</v>
      </c>
      <c r="O2586" s="178">
        <f t="shared" si="168"/>
        <v>8143.5991100000001</v>
      </c>
      <c r="P2586">
        <f>'Energy consumption (raw)'!N2536*Lists!$H$85</f>
        <v>0</v>
      </c>
      <c r="Q2586">
        <f>'Energy consumption (raw)'!O2536*Lists!$H$86</f>
        <v>0</v>
      </c>
      <c r="R2586">
        <f>'Energy consumption (raw)'!P2536*Lists!$H$87</f>
        <v>0</v>
      </c>
      <c r="S2586">
        <f>'Energy consumption (raw)'!Q2536*Lists!$H$88</f>
        <v>0</v>
      </c>
      <c r="T2586">
        <f>'Energy consumption (raw)'!R2536*Lists!$H$89</f>
        <v>0</v>
      </c>
      <c r="U2586">
        <f>'Energy consumption (raw)'!S2536*Lists!$H$90</f>
        <v>0</v>
      </c>
      <c r="V2586">
        <f>'Energy consumption (raw)'!T2536*Lists!$H$91</f>
        <v>0</v>
      </c>
      <c r="W2586">
        <f>'Energy consumption (raw)'!U2536*Lists!$H$92</f>
        <v>0</v>
      </c>
      <c r="X2586">
        <f>'Energy consumption (raw)'!V2536*Lists!$H$93</f>
        <v>0</v>
      </c>
      <c r="Y2586">
        <f>'Energy consumption (raw)'!W2536*Lists!$H$94</f>
        <v>0</v>
      </c>
      <c r="Z2586">
        <f>'Energy consumption (raw)'!X2536*Lists!$H$96*1000000</f>
        <v>0</v>
      </c>
      <c r="AA2586">
        <f>'Energy consumption (raw)'!Y2536*Lists!$H$97</f>
        <v>0</v>
      </c>
      <c r="AB2586">
        <f>'Energy consumption (raw)'!Z2536*Lists!$H$96</f>
        <v>0</v>
      </c>
      <c r="AC2586">
        <f>'Energy consumption (raw)'!AA2536*Lists!$H$98</f>
        <v>0</v>
      </c>
      <c r="AD2586">
        <f>'Energy consumption (raw)'!AB2536*Lists!$H$99</f>
        <v>0</v>
      </c>
      <c r="AE2586">
        <f>'Energy consumption (raw)'!AC2536*Lists!$H$101</f>
        <v>0</v>
      </c>
      <c r="AF2586">
        <f>'Energy consumption (raw)'!AD2536*Lists!$H$101</f>
        <v>0</v>
      </c>
      <c r="AG2586">
        <f>'Energy consumption (raw)'!AE2536*Lists!$H$101</f>
        <v>0</v>
      </c>
      <c r="AH2586">
        <f>'Energy consumption (raw)'!AF2536*Lists!$H$100</f>
        <v>0</v>
      </c>
      <c r="AI2586" s="167">
        <f t="shared" si="169"/>
        <v>8143.5991100000001</v>
      </c>
      <c r="AJ2586" s="179">
        <f>'Energy consumption (raw)'!AG2536</f>
        <v>8143.5991100000001</v>
      </c>
      <c r="AK2586" s="179">
        <f>'Energy consumption (raw)'!AH2536</f>
        <v>6218.12</v>
      </c>
      <c r="AL2586">
        <f>IF(ROUND(AI2586,-3)=ROUND('Energy consumption (raw)'!AG2536,-3),1,0)</f>
        <v>1</v>
      </c>
      <c r="AM2586" s="179" t="str">
        <f>'Energy consumption (raw)'!AJ2536</f>
        <v>58. Soc Trang</v>
      </c>
      <c r="AN2586">
        <f>VLOOKUP(AM2586,Lists!$F$9:$G$71,2,FALSE)</f>
        <v>1</v>
      </c>
    </row>
    <row r="2587" spans="2:40" x14ac:dyDescent="0.25">
      <c r="B2587" s="65" t="str">
        <f t="shared" si="167"/>
        <v>Industry2435</v>
      </c>
      <c r="C2587" s="179">
        <f>'Energy consumption (raw)'!B2537</f>
        <v>2435</v>
      </c>
      <c r="D2587" s="179">
        <f>'Energy consumption (raw)'!C2537</f>
        <v>0</v>
      </c>
      <c r="E2587" s="179">
        <f>'Energy consumption (raw)'!D2537</f>
        <v>0</v>
      </c>
      <c r="F2587" s="179" t="str">
        <f>'Energy consumption (raw)'!E2537</f>
        <v>Công nghiệp</v>
      </c>
      <c r="G2587" s="179" t="str">
        <f>'Energy consumption (raw)'!F2537</f>
        <v>Chế biến, bảo quản thủy sản và các sản phẩm từ thủy sản</v>
      </c>
      <c r="H2587" s="179" t="str">
        <f>'Energy consumption (raw)'!G2537</f>
        <v>Industry</v>
      </c>
      <c r="I2587" s="179" t="str">
        <f>'Energy consumption (raw)'!I2537</f>
        <v>10 Manufacture of food products</v>
      </c>
      <c r="J2587" s="179" t="str">
        <f>INDEX(Sector!$E$6:$E$46,MATCH('Energy consumption (toe)'!I2587,Sector!$B$6:$B$46,FALSE))</f>
        <v>Manufacture of food products</v>
      </c>
      <c r="K2587" s="179">
        <f>IFERROR('Energy consumption (raw)'!J2537*Lists!$H$84,)</f>
        <v>0</v>
      </c>
      <c r="L2587" s="179">
        <f>'Energy consumption (raw)'!K2537*Lists!$H$84</f>
        <v>2160.6718494000002</v>
      </c>
      <c r="M2587" s="179">
        <f>'Energy consumption (raw)'!L2537*Lists!$H$84</f>
        <v>0</v>
      </c>
      <c r="N2587" s="179">
        <f>'Energy consumption (raw)'!M2537*Lists!$H$84</f>
        <v>0</v>
      </c>
      <c r="O2587" s="178">
        <f t="shared" si="168"/>
        <v>2160.6718494000002</v>
      </c>
      <c r="P2587">
        <f>'Energy consumption (raw)'!N2537*Lists!$H$85</f>
        <v>0</v>
      </c>
      <c r="Q2587">
        <f>'Energy consumption (raw)'!O2537*Lists!$H$86</f>
        <v>0</v>
      </c>
      <c r="R2587">
        <f>'Energy consumption (raw)'!P2537*Lists!$H$87</f>
        <v>0</v>
      </c>
      <c r="S2587">
        <f>'Energy consumption (raw)'!Q2537*Lists!$H$88</f>
        <v>0</v>
      </c>
      <c r="T2587">
        <f>'Energy consumption (raw)'!R2537*Lists!$H$89</f>
        <v>0</v>
      </c>
      <c r="U2587">
        <f>'Energy consumption (raw)'!S2537*Lists!$H$90</f>
        <v>0</v>
      </c>
      <c r="V2587">
        <f>'Energy consumption (raw)'!T2537*Lists!$H$91</f>
        <v>0</v>
      </c>
      <c r="W2587">
        <f>'Energy consumption (raw)'!U2537*Lists!$H$92</f>
        <v>0</v>
      </c>
      <c r="X2587">
        <f>'Energy consumption (raw)'!V2537*Lists!$H$93</f>
        <v>0</v>
      </c>
      <c r="Y2587">
        <f>'Energy consumption (raw)'!W2537*Lists!$H$94</f>
        <v>0</v>
      </c>
      <c r="Z2587">
        <f>'Energy consumption (raw)'!X2537*Lists!$H$96*1000000</f>
        <v>0</v>
      </c>
      <c r="AA2587">
        <f>'Energy consumption (raw)'!Y2537*Lists!$H$97</f>
        <v>0</v>
      </c>
      <c r="AB2587">
        <f>'Energy consumption (raw)'!Z2537*Lists!$H$96</f>
        <v>0</v>
      </c>
      <c r="AC2587">
        <f>'Energy consumption (raw)'!AA2537*Lists!$H$98</f>
        <v>0</v>
      </c>
      <c r="AD2587">
        <f>'Energy consumption (raw)'!AB2537*Lists!$H$99</f>
        <v>0</v>
      </c>
      <c r="AE2587">
        <f>'Energy consumption (raw)'!AC2537*Lists!$H$101</f>
        <v>0</v>
      </c>
      <c r="AF2587">
        <f>'Energy consumption (raw)'!AD2537*Lists!$H$101</f>
        <v>0</v>
      </c>
      <c r="AG2587">
        <f>'Energy consumption (raw)'!AE2537*Lists!$H$101</f>
        <v>0</v>
      </c>
      <c r="AH2587">
        <f>'Energy consumption (raw)'!AF2537*Lists!$H$100</f>
        <v>0</v>
      </c>
      <c r="AI2587" s="167">
        <f t="shared" si="169"/>
        <v>2160.6718494000002</v>
      </c>
      <c r="AJ2587" s="179">
        <f>'Energy consumption (raw)'!AG2537</f>
        <v>2160.6718494000002</v>
      </c>
      <c r="AK2587" s="179">
        <f>'Energy consumption (raw)'!AH2537</f>
        <v>1679.06</v>
      </c>
      <c r="AL2587">
        <f>IF(ROUND(AI2587,-3)=ROUND('Energy consumption (raw)'!AG2537,-3),1,0)</f>
        <v>1</v>
      </c>
      <c r="AM2587" s="179" t="str">
        <f>'Energy consumption (raw)'!AJ2537</f>
        <v>58. Soc Trang</v>
      </c>
      <c r="AN2587">
        <f>VLOOKUP(AM2587,Lists!$F$9:$G$71,2,FALSE)</f>
        <v>1</v>
      </c>
    </row>
    <row r="2588" spans="2:40" x14ac:dyDescent="0.25">
      <c r="B2588" s="65" t="str">
        <f t="shared" si="167"/>
        <v>Industry2436</v>
      </c>
      <c r="C2588" s="179">
        <f>'Energy consumption (raw)'!B2538</f>
        <v>2436</v>
      </c>
      <c r="D2588" s="179">
        <f>'Energy consumption (raw)'!C2538</f>
        <v>0</v>
      </c>
      <c r="E2588" s="179">
        <f>'Energy consumption (raw)'!D2538</f>
        <v>0</v>
      </c>
      <c r="F2588" s="179" t="str">
        <f>'Energy consumption (raw)'!E2538</f>
        <v>Công nghiệp</v>
      </c>
      <c r="G2588" s="179" t="str">
        <f>'Energy consumption (raw)'!F2538</f>
        <v>Chế biến, bảo quản thủy sản và các sản phẩm từ thủy sản</v>
      </c>
      <c r="H2588" s="179" t="str">
        <f>'Energy consumption (raw)'!G2538</f>
        <v>Industry</v>
      </c>
      <c r="I2588" s="179" t="str">
        <f>'Energy consumption (raw)'!I2538</f>
        <v>10 Manufacture of food products</v>
      </c>
      <c r="J2588" s="179" t="str">
        <f>INDEX(Sector!$E$6:$E$46,MATCH('Energy consumption (toe)'!I2588,Sector!$B$6:$B$46,FALSE))</f>
        <v>Manufacture of food products</v>
      </c>
      <c r="K2588" s="179">
        <f>IFERROR('Energy consumption (raw)'!J2538*Lists!$H$84,)</f>
        <v>0</v>
      </c>
      <c r="L2588" s="179">
        <f>'Energy consumption (raw)'!K2538*Lists!$H$84</f>
        <v>3000.3326400000001</v>
      </c>
      <c r="M2588" s="179">
        <f>'Energy consumption (raw)'!L2538*Lists!$H$84</f>
        <v>0</v>
      </c>
      <c r="N2588" s="179">
        <f>'Energy consumption (raw)'!M2538*Lists!$H$84</f>
        <v>0</v>
      </c>
      <c r="O2588" s="178">
        <f t="shared" si="168"/>
        <v>3000.3326400000001</v>
      </c>
      <c r="P2588">
        <f>'Energy consumption (raw)'!N2538*Lists!$H$85</f>
        <v>0</v>
      </c>
      <c r="Q2588">
        <f>'Energy consumption (raw)'!O2538*Lists!$H$86</f>
        <v>0</v>
      </c>
      <c r="R2588">
        <f>'Energy consumption (raw)'!P2538*Lists!$H$87</f>
        <v>0</v>
      </c>
      <c r="S2588">
        <f>'Energy consumption (raw)'!Q2538*Lists!$H$88</f>
        <v>0</v>
      </c>
      <c r="T2588">
        <f>'Energy consumption (raw)'!R2538*Lists!$H$89</f>
        <v>0</v>
      </c>
      <c r="U2588">
        <f>'Energy consumption (raw)'!S2538*Lists!$H$90</f>
        <v>0</v>
      </c>
      <c r="V2588">
        <f>'Energy consumption (raw)'!T2538*Lists!$H$91</f>
        <v>0</v>
      </c>
      <c r="W2588">
        <f>'Energy consumption (raw)'!U2538*Lists!$H$92</f>
        <v>0</v>
      </c>
      <c r="X2588">
        <f>'Energy consumption (raw)'!V2538*Lists!$H$93</f>
        <v>0</v>
      </c>
      <c r="Y2588">
        <f>'Energy consumption (raw)'!W2538*Lists!$H$94</f>
        <v>0</v>
      </c>
      <c r="Z2588">
        <f>'Energy consumption (raw)'!X2538*Lists!$H$96*1000000</f>
        <v>0</v>
      </c>
      <c r="AA2588">
        <f>'Energy consumption (raw)'!Y2538*Lists!$H$97</f>
        <v>0</v>
      </c>
      <c r="AB2588">
        <f>'Energy consumption (raw)'!Z2538*Lists!$H$96</f>
        <v>0</v>
      </c>
      <c r="AC2588">
        <f>'Energy consumption (raw)'!AA2538*Lists!$H$98</f>
        <v>0</v>
      </c>
      <c r="AD2588">
        <f>'Energy consumption (raw)'!AB2538*Lists!$H$99</f>
        <v>0</v>
      </c>
      <c r="AE2588">
        <f>'Energy consumption (raw)'!AC2538*Lists!$H$101</f>
        <v>0</v>
      </c>
      <c r="AF2588">
        <f>'Energy consumption (raw)'!AD2538*Lists!$H$101</f>
        <v>0</v>
      </c>
      <c r="AG2588">
        <f>'Energy consumption (raw)'!AE2538*Lists!$H$101</f>
        <v>0</v>
      </c>
      <c r="AH2588">
        <f>'Energy consumption (raw)'!AF2538*Lists!$H$100</f>
        <v>0</v>
      </c>
      <c r="AI2588" s="167">
        <f t="shared" si="169"/>
        <v>3000.3326400000001</v>
      </c>
      <c r="AJ2588" s="179">
        <f>'Energy consumption (raw)'!AG2538</f>
        <v>3000.3326400000001</v>
      </c>
      <c r="AK2588" s="179">
        <f>'Energy consumption (raw)'!AH2538</f>
        <v>2704.66</v>
      </c>
      <c r="AL2588">
        <f>IF(ROUND(AI2588,-3)=ROUND('Energy consumption (raw)'!AG2538,-3),1,0)</f>
        <v>1</v>
      </c>
      <c r="AM2588" s="179" t="str">
        <f>'Energy consumption (raw)'!AJ2538</f>
        <v>58. Soc Trang</v>
      </c>
      <c r="AN2588">
        <f>VLOOKUP(AM2588,Lists!$F$9:$G$71,2,FALSE)</f>
        <v>1</v>
      </c>
    </row>
    <row r="2589" spans="2:40" x14ac:dyDescent="0.25">
      <c r="B2589" s="65" t="str">
        <f t="shared" si="167"/>
        <v>Industry2437</v>
      </c>
      <c r="C2589" s="179">
        <f>'Energy consumption (raw)'!B2539</f>
        <v>2437</v>
      </c>
      <c r="D2589" s="179">
        <f>'Energy consumption (raw)'!C2539</f>
        <v>0</v>
      </c>
      <c r="E2589" s="179">
        <f>'Energy consumption (raw)'!D2539</f>
        <v>0</v>
      </c>
      <c r="F2589" s="179" t="str">
        <f>'Energy consumption (raw)'!E2539</f>
        <v>Công nghiệp</v>
      </c>
      <c r="G2589" s="179" t="str">
        <f>'Energy consumption (raw)'!F2539</f>
        <v>Nuôi trồng, chế biến thủy sản</v>
      </c>
      <c r="H2589" s="179" t="str">
        <f>'Energy consumption (raw)'!G2539</f>
        <v>Industry</v>
      </c>
      <c r="I2589" s="179" t="str">
        <f>'Energy consumption (raw)'!I2539</f>
        <v>32 Other manufacturing</v>
      </c>
      <c r="J2589" s="179" t="str">
        <f>INDEX(Sector!$E$6:$E$46,MATCH('Energy consumption (toe)'!I2589,Sector!$B$6:$B$46,FALSE))</f>
        <v>Other manufacturing</v>
      </c>
      <c r="K2589" s="179">
        <f>IFERROR('Energy consumption (raw)'!J2539*Lists!$H$84,)</f>
        <v>0</v>
      </c>
      <c r="L2589" s="179">
        <f>'Energy consumption (raw)'!K2539*Lists!$H$84</f>
        <v>1409.2527600000001</v>
      </c>
      <c r="M2589" s="179">
        <f>'Energy consumption (raw)'!L2539*Lists!$H$84</f>
        <v>0</v>
      </c>
      <c r="N2589" s="179">
        <f>'Energy consumption (raw)'!M2539*Lists!$H$84</f>
        <v>0</v>
      </c>
      <c r="O2589" s="178">
        <f t="shared" si="168"/>
        <v>1409.2527600000001</v>
      </c>
      <c r="P2589">
        <f>'Energy consumption (raw)'!N2539*Lists!$H$85</f>
        <v>0</v>
      </c>
      <c r="Q2589">
        <f>'Energy consumption (raw)'!O2539*Lists!$H$86</f>
        <v>0</v>
      </c>
      <c r="R2589">
        <f>'Energy consumption (raw)'!P2539*Lists!$H$87</f>
        <v>0</v>
      </c>
      <c r="S2589">
        <f>'Energy consumption (raw)'!Q2539*Lists!$H$88</f>
        <v>0</v>
      </c>
      <c r="T2589">
        <f>'Energy consumption (raw)'!R2539*Lists!$H$89</f>
        <v>0</v>
      </c>
      <c r="U2589">
        <f>'Energy consumption (raw)'!S2539*Lists!$H$90</f>
        <v>0</v>
      </c>
      <c r="V2589">
        <f>'Energy consumption (raw)'!T2539*Lists!$H$91</f>
        <v>0</v>
      </c>
      <c r="W2589">
        <f>'Energy consumption (raw)'!U2539*Lists!$H$92</f>
        <v>0</v>
      </c>
      <c r="X2589">
        <f>'Energy consumption (raw)'!V2539*Lists!$H$93</f>
        <v>0</v>
      </c>
      <c r="Y2589">
        <f>'Energy consumption (raw)'!W2539*Lists!$H$94</f>
        <v>0</v>
      </c>
      <c r="Z2589">
        <f>'Energy consumption (raw)'!X2539*Lists!$H$96*1000000</f>
        <v>0</v>
      </c>
      <c r="AA2589">
        <f>'Energy consumption (raw)'!Y2539*Lists!$H$97</f>
        <v>0</v>
      </c>
      <c r="AB2589">
        <f>'Energy consumption (raw)'!Z2539*Lists!$H$96</f>
        <v>0</v>
      </c>
      <c r="AC2589">
        <f>'Energy consumption (raw)'!AA2539*Lists!$H$98</f>
        <v>0</v>
      </c>
      <c r="AD2589">
        <f>'Energy consumption (raw)'!AB2539*Lists!$H$99</f>
        <v>0</v>
      </c>
      <c r="AE2589">
        <f>'Energy consumption (raw)'!AC2539*Lists!$H$101</f>
        <v>0</v>
      </c>
      <c r="AF2589">
        <f>'Energy consumption (raw)'!AD2539*Lists!$H$101</f>
        <v>0</v>
      </c>
      <c r="AG2589">
        <f>'Energy consumption (raw)'!AE2539*Lists!$H$101</f>
        <v>0</v>
      </c>
      <c r="AH2589">
        <f>'Energy consumption (raw)'!AF2539*Lists!$H$100</f>
        <v>0</v>
      </c>
      <c r="AI2589" s="167">
        <f t="shared" si="169"/>
        <v>1409.2527600000001</v>
      </c>
      <c r="AJ2589" s="179">
        <f>'Energy consumption (raw)'!AG2539</f>
        <v>1409.2527600000001</v>
      </c>
      <c r="AK2589" s="179">
        <f>'Energy consumption (raw)'!AH2539</f>
        <v>1484.91</v>
      </c>
      <c r="AL2589">
        <f>IF(ROUND(AI2589,-3)=ROUND('Energy consumption (raw)'!AG2539,-3),1,0)</f>
        <v>1</v>
      </c>
      <c r="AM2589" s="179" t="str">
        <f>'Energy consumption (raw)'!AJ2539</f>
        <v>58. Soc Trang</v>
      </c>
      <c r="AN2589">
        <f>VLOOKUP(AM2589,Lists!$F$9:$G$71,2,FALSE)</f>
        <v>1</v>
      </c>
    </row>
    <row r="2590" spans="2:40" x14ac:dyDescent="0.25">
      <c r="B2590" s="65" t="str">
        <f t="shared" si="167"/>
        <v>Industry2438</v>
      </c>
      <c r="C2590" s="179">
        <f>'Energy consumption (raw)'!B2540</f>
        <v>2438</v>
      </c>
      <c r="D2590" s="179">
        <f>'Energy consumption (raw)'!C2540</f>
        <v>0</v>
      </c>
      <c r="E2590" s="179">
        <f>'Energy consumption (raw)'!D2540</f>
        <v>0</v>
      </c>
      <c r="F2590" s="179" t="str">
        <f>'Energy consumption (raw)'!E2540</f>
        <v>Công nghiệp</v>
      </c>
      <c r="G2590" s="179" t="str">
        <f>'Energy consumption (raw)'!F2540</f>
        <v>Chế biến, bảo quản thủy sản và các sản phẩm từ thủy sản</v>
      </c>
      <c r="H2590" s="179" t="str">
        <f>'Energy consumption (raw)'!G2540</f>
        <v>Industry</v>
      </c>
      <c r="I2590" s="179" t="str">
        <f>'Energy consumption (raw)'!I2540</f>
        <v>10 Manufacture of food products</v>
      </c>
      <c r="J2590" s="179" t="str">
        <f>INDEX(Sector!$E$6:$E$46,MATCH('Energy consumption (toe)'!I2590,Sector!$B$6:$B$46,FALSE))</f>
        <v>Manufacture of food products</v>
      </c>
      <c r="K2590" s="179">
        <f>IFERROR('Energy consumption (raw)'!J2540*Lists!$H$84,)</f>
        <v>0</v>
      </c>
      <c r="L2590" s="179">
        <f>'Energy consumption (raw)'!K2540*Lists!$H$84</f>
        <v>1606.2321400000001</v>
      </c>
      <c r="M2590" s="179">
        <f>'Energy consumption (raw)'!L2540*Lists!$H$84</f>
        <v>0</v>
      </c>
      <c r="N2590" s="179">
        <f>'Energy consumption (raw)'!M2540*Lists!$H$84</f>
        <v>0</v>
      </c>
      <c r="O2590" s="178">
        <f t="shared" si="168"/>
        <v>1606.2321400000001</v>
      </c>
      <c r="P2590">
        <f>'Energy consumption (raw)'!N2540*Lists!$H$85</f>
        <v>0</v>
      </c>
      <c r="Q2590">
        <f>'Energy consumption (raw)'!O2540*Lists!$H$86</f>
        <v>0</v>
      </c>
      <c r="R2590">
        <f>'Energy consumption (raw)'!P2540*Lists!$H$87</f>
        <v>0</v>
      </c>
      <c r="S2590">
        <f>'Energy consumption (raw)'!Q2540*Lists!$H$88</f>
        <v>0</v>
      </c>
      <c r="T2590">
        <f>'Energy consumption (raw)'!R2540*Lists!$H$89</f>
        <v>0</v>
      </c>
      <c r="U2590">
        <f>'Energy consumption (raw)'!S2540*Lists!$H$90</f>
        <v>0</v>
      </c>
      <c r="V2590">
        <f>'Energy consumption (raw)'!T2540*Lists!$H$91</f>
        <v>0</v>
      </c>
      <c r="W2590">
        <f>'Energy consumption (raw)'!U2540*Lists!$H$92</f>
        <v>0</v>
      </c>
      <c r="X2590">
        <f>'Energy consumption (raw)'!V2540*Lists!$H$93</f>
        <v>0</v>
      </c>
      <c r="Y2590">
        <f>'Energy consumption (raw)'!W2540*Lists!$H$94</f>
        <v>0</v>
      </c>
      <c r="Z2590">
        <f>'Energy consumption (raw)'!X2540*Lists!$H$96*1000000</f>
        <v>0</v>
      </c>
      <c r="AA2590">
        <f>'Energy consumption (raw)'!Y2540*Lists!$H$97</f>
        <v>0</v>
      </c>
      <c r="AB2590">
        <f>'Energy consumption (raw)'!Z2540*Lists!$H$96</f>
        <v>0</v>
      </c>
      <c r="AC2590">
        <f>'Energy consumption (raw)'!AA2540*Lists!$H$98</f>
        <v>0</v>
      </c>
      <c r="AD2590">
        <f>'Energy consumption (raw)'!AB2540*Lists!$H$99</f>
        <v>0</v>
      </c>
      <c r="AE2590">
        <f>'Energy consumption (raw)'!AC2540*Lists!$H$101</f>
        <v>0</v>
      </c>
      <c r="AF2590">
        <f>'Energy consumption (raw)'!AD2540*Lists!$H$101</f>
        <v>0</v>
      </c>
      <c r="AG2590">
        <f>'Energy consumption (raw)'!AE2540*Lists!$H$101</f>
        <v>0</v>
      </c>
      <c r="AH2590">
        <f>'Energy consumption (raw)'!AF2540*Lists!$H$100</f>
        <v>0</v>
      </c>
      <c r="AI2590" s="167">
        <f t="shared" si="169"/>
        <v>1606.2321400000001</v>
      </c>
      <c r="AJ2590" s="179">
        <f>'Energy consumption (raw)'!AG2540</f>
        <v>1606.2321400000001</v>
      </c>
      <c r="AK2590" s="179">
        <f>'Energy consumption (raw)'!AH2540</f>
        <v>2379.56</v>
      </c>
      <c r="AL2590">
        <f>IF(ROUND(AI2590,-3)=ROUND('Energy consumption (raw)'!AG2540,-3),1,0)</f>
        <v>1</v>
      </c>
      <c r="AM2590" s="179" t="str">
        <f>'Energy consumption (raw)'!AJ2540</f>
        <v>58. Soc Trang</v>
      </c>
      <c r="AN2590">
        <f>VLOOKUP(AM2590,Lists!$F$9:$G$71,2,FALSE)</f>
        <v>1</v>
      </c>
    </row>
    <row r="2591" spans="2:40" x14ac:dyDescent="0.25">
      <c r="B2591" s="65" t="str">
        <f t="shared" si="167"/>
        <v>Industry2439</v>
      </c>
      <c r="C2591" s="179">
        <f>'Energy consumption (raw)'!B2541</f>
        <v>2439</v>
      </c>
      <c r="D2591" s="179">
        <f>'Energy consumption (raw)'!C2541</f>
        <v>0</v>
      </c>
      <c r="E2591" s="179">
        <f>'Energy consumption (raw)'!D2541</f>
        <v>0</v>
      </c>
      <c r="F2591" s="179" t="str">
        <f>'Energy consumption (raw)'!E2541</f>
        <v>Công nghiệp</v>
      </c>
      <c r="G2591" s="179" t="str">
        <f>'Energy consumption (raw)'!F2541</f>
        <v>Nuôi trồng, chế biến thủy sản</v>
      </c>
      <c r="H2591" s="179" t="str">
        <f>'Energy consumption (raw)'!G2541</f>
        <v>Industry</v>
      </c>
      <c r="I2591" s="179" t="str">
        <f>'Energy consumption (raw)'!I2541</f>
        <v>32 Other manufacturing</v>
      </c>
      <c r="J2591" s="179" t="str">
        <f>INDEX(Sector!$E$6:$E$46,MATCH('Energy consumption (toe)'!I2591,Sector!$B$6:$B$46,FALSE))</f>
        <v>Other manufacturing</v>
      </c>
      <c r="K2591" s="179">
        <f>IFERROR('Energy consumption (raw)'!J2541*Lists!$H$84,)</f>
        <v>0</v>
      </c>
      <c r="L2591" s="179">
        <f>'Energy consumption (raw)'!K2541*Lists!$H$84</f>
        <v>1781.4706500000002</v>
      </c>
      <c r="M2591" s="179">
        <f>'Energy consumption (raw)'!L2541*Lists!$H$84</f>
        <v>0</v>
      </c>
      <c r="N2591" s="179">
        <f>'Energy consumption (raw)'!M2541*Lists!$H$84</f>
        <v>0</v>
      </c>
      <c r="O2591" s="178">
        <f t="shared" si="168"/>
        <v>1781.4706500000002</v>
      </c>
      <c r="P2591">
        <f>'Energy consumption (raw)'!N2541*Lists!$H$85</f>
        <v>0</v>
      </c>
      <c r="Q2591">
        <f>'Energy consumption (raw)'!O2541*Lists!$H$86</f>
        <v>0</v>
      </c>
      <c r="R2591">
        <f>'Energy consumption (raw)'!P2541*Lists!$H$87</f>
        <v>0</v>
      </c>
      <c r="S2591">
        <f>'Energy consumption (raw)'!Q2541*Lists!$H$88</f>
        <v>0</v>
      </c>
      <c r="T2591">
        <f>'Energy consumption (raw)'!R2541*Lists!$H$89</f>
        <v>0</v>
      </c>
      <c r="U2591">
        <f>'Energy consumption (raw)'!S2541*Lists!$H$90</f>
        <v>0</v>
      </c>
      <c r="V2591">
        <f>'Energy consumption (raw)'!T2541*Lists!$H$91</f>
        <v>0</v>
      </c>
      <c r="W2591">
        <f>'Energy consumption (raw)'!U2541*Lists!$H$92</f>
        <v>0</v>
      </c>
      <c r="X2591">
        <f>'Energy consumption (raw)'!V2541*Lists!$H$93</f>
        <v>0</v>
      </c>
      <c r="Y2591">
        <f>'Energy consumption (raw)'!W2541*Lists!$H$94</f>
        <v>0</v>
      </c>
      <c r="Z2591">
        <f>'Energy consumption (raw)'!X2541*Lists!$H$96*1000000</f>
        <v>0</v>
      </c>
      <c r="AA2591">
        <f>'Energy consumption (raw)'!Y2541*Lists!$H$97</f>
        <v>0</v>
      </c>
      <c r="AB2591">
        <f>'Energy consumption (raw)'!Z2541*Lists!$H$96</f>
        <v>0</v>
      </c>
      <c r="AC2591">
        <f>'Energy consumption (raw)'!AA2541*Lists!$H$98</f>
        <v>0</v>
      </c>
      <c r="AD2591">
        <f>'Energy consumption (raw)'!AB2541*Lists!$H$99</f>
        <v>0</v>
      </c>
      <c r="AE2591">
        <f>'Energy consumption (raw)'!AC2541*Lists!$H$101</f>
        <v>0</v>
      </c>
      <c r="AF2591">
        <f>'Energy consumption (raw)'!AD2541*Lists!$H$101</f>
        <v>0</v>
      </c>
      <c r="AG2591">
        <f>'Energy consumption (raw)'!AE2541*Lists!$H$101</f>
        <v>0</v>
      </c>
      <c r="AH2591">
        <f>'Energy consumption (raw)'!AF2541*Lists!$H$100</f>
        <v>0</v>
      </c>
      <c r="AI2591" s="167">
        <f t="shared" si="169"/>
        <v>1781.4706500000002</v>
      </c>
      <c r="AJ2591" s="179">
        <f>'Energy consumption (raw)'!AG2541</f>
        <v>1781.4706500000002</v>
      </c>
      <c r="AK2591" s="179">
        <f>'Energy consumption (raw)'!AH2541</f>
        <v>2027.82</v>
      </c>
      <c r="AL2591">
        <f>IF(ROUND(AI2591,-3)=ROUND('Energy consumption (raw)'!AG2541,-3),1,0)</f>
        <v>1</v>
      </c>
      <c r="AM2591" s="179" t="str">
        <f>'Energy consumption (raw)'!AJ2541</f>
        <v>58. Soc Trang</v>
      </c>
      <c r="AN2591">
        <f>VLOOKUP(AM2591,Lists!$F$9:$G$71,2,FALSE)</f>
        <v>1</v>
      </c>
    </row>
    <row r="2592" spans="2:40" x14ac:dyDescent="0.25">
      <c r="B2592" s="65" t="str">
        <f t="shared" si="167"/>
        <v>Industry2440</v>
      </c>
      <c r="C2592" s="179">
        <f>'Energy consumption (raw)'!B2542</f>
        <v>2440</v>
      </c>
      <c r="D2592" s="179">
        <f>'Energy consumption (raw)'!C2542</f>
        <v>0</v>
      </c>
      <c r="E2592" s="179">
        <f>'Energy consumption (raw)'!D2542</f>
        <v>0</v>
      </c>
      <c r="F2592" s="179" t="str">
        <f>'Energy consumption (raw)'!E2542</f>
        <v>Công nghiệp</v>
      </c>
      <c r="G2592" s="179" t="str">
        <f>'Energy consumption (raw)'!F2542</f>
        <v>Chế biến thực phẩm</v>
      </c>
      <c r="H2592" s="179" t="str">
        <f>'Energy consumption (raw)'!G2542</f>
        <v>Industry</v>
      </c>
      <c r="I2592" s="179" t="str">
        <f>'Energy consumption (raw)'!I2542</f>
        <v>10 Manufacture of food products</v>
      </c>
      <c r="J2592" s="179" t="str">
        <f>INDEX(Sector!$E$6:$E$46,MATCH('Energy consumption (toe)'!I2592,Sector!$B$6:$B$46,FALSE))</f>
        <v>Manufacture of food products</v>
      </c>
      <c r="K2592" s="179">
        <f>IFERROR('Energy consumption (raw)'!J2542*Lists!$H$84,)</f>
        <v>2125.5442200000002</v>
      </c>
      <c r="L2592" s="179">
        <f>'Energy consumption (raw)'!K2542*Lists!$H$84</f>
        <v>2056.9192950000001</v>
      </c>
      <c r="M2592" s="179">
        <f>'Energy consumption (raw)'!L2542*Lists!$H$84</f>
        <v>0</v>
      </c>
      <c r="N2592" s="179">
        <f>'Energy consumption (raw)'!M2542*Lists!$H$84</f>
        <v>0</v>
      </c>
      <c r="O2592" s="178">
        <f t="shared" si="168"/>
        <v>2056.9192950000001</v>
      </c>
      <c r="P2592">
        <f>'Energy consumption (raw)'!N2542*Lists!$H$85</f>
        <v>0</v>
      </c>
      <c r="Q2592">
        <f>'Energy consumption (raw)'!O2542*Lists!$H$86</f>
        <v>0</v>
      </c>
      <c r="R2592">
        <f>'Energy consumption (raw)'!P2542*Lists!$H$87</f>
        <v>0</v>
      </c>
      <c r="S2592">
        <f>'Energy consumption (raw)'!Q2542*Lists!$H$88</f>
        <v>0</v>
      </c>
      <c r="T2592">
        <f>'Energy consumption (raw)'!R2542*Lists!$H$89</f>
        <v>0</v>
      </c>
      <c r="U2592">
        <f>'Energy consumption (raw)'!S2542*Lists!$H$90</f>
        <v>0</v>
      </c>
      <c r="V2592">
        <f>'Energy consumption (raw)'!T2542*Lists!$H$91</f>
        <v>0</v>
      </c>
      <c r="W2592">
        <f>'Energy consumption (raw)'!U2542*Lists!$H$92</f>
        <v>0</v>
      </c>
      <c r="X2592">
        <f>'Energy consumption (raw)'!V2542*Lists!$H$93</f>
        <v>0</v>
      </c>
      <c r="Y2592">
        <f>'Energy consumption (raw)'!W2542*Lists!$H$94</f>
        <v>0</v>
      </c>
      <c r="Z2592">
        <f>'Energy consumption (raw)'!X2542*Lists!$H$96*1000000</f>
        <v>0</v>
      </c>
      <c r="AA2592">
        <f>'Energy consumption (raw)'!Y2542*Lists!$H$97</f>
        <v>0</v>
      </c>
      <c r="AB2592">
        <f>'Energy consumption (raw)'!Z2542*Lists!$H$96</f>
        <v>0</v>
      </c>
      <c r="AC2592">
        <f>'Energy consumption (raw)'!AA2542*Lists!$H$98</f>
        <v>0</v>
      </c>
      <c r="AD2592">
        <f>'Energy consumption (raw)'!AB2542*Lists!$H$99</f>
        <v>0</v>
      </c>
      <c r="AE2592">
        <f>'Energy consumption (raw)'!AC2542*Lists!$H$101</f>
        <v>0</v>
      </c>
      <c r="AF2592">
        <f>'Energy consumption (raw)'!AD2542*Lists!$H$101</f>
        <v>0</v>
      </c>
      <c r="AG2592">
        <f>'Energy consumption (raw)'!AE2542*Lists!$H$101</f>
        <v>0</v>
      </c>
      <c r="AH2592">
        <f>'Energy consumption (raw)'!AF2542*Lists!$H$100</f>
        <v>0</v>
      </c>
      <c r="AI2592" s="167">
        <f t="shared" si="169"/>
        <v>2056.9192950000001</v>
      </c>
      <c r="AJ2592" s="179">
        <f>'Energy consumption (raw)'!AG2542</f>
        <v>2056.9192950000001</v>
      </c>
      <c r="AK2592" s="179">
        <f>'Energy consumption (raw)'!AH2542</f>
        <v>2182.36</v>
      </c>
      <c r="AL2592">
        <f>IF(ROUND(AI2592,-3)=ROUND('Energy consumption (raw)'!AG2542,-3),1,0)</f>
        <v>1</v>
      </c>
      <c r="AM2592" s="179" t="str">
        <f>'Energy consumption (raw)'!AJ2542</f>
        <v>58. Soc Trang</v>
      </c>
      <c r="AN2592">
        <f>VLOOKUP(AM2592,Lists!$F$9:$G$71,2,FALSE)</f>
        <v>1</v>
      </c>
    </row>
    <row r="2593" spans="2:40" x14ac:dyDescent="0.25">
      <c r="B2593" s="65" t="str">
        <f t="shared" si="167"/>
        <v>Industry2441</v>
      </c>
      <c r="C2593" s="179">
        <f>'Energy consumption (raw)'!B2543</f>
        <v>2441</v>
      </c>
      <c r="D2593" s="179">
        <f>'Energy consumption (raw)'!C2543</f>
        <v>0</v>
      </c>
      <c r="E2593" s="179">
        <f>'Energy consumption (raw)'!D2543</f>
        <v>0</v>
      </c>
      <c r="F2593" s="179" t="str">
        <f>'Energy consumption (raw)'!E2543</f>
        <v>Công nghiệp</v>
      </c>
      <c r="G2593" s="179" t="str">
        <f>'Energy consumption (raw)'!F2543</f>
        <v>Chế biến, bảo quản thủy sản và các sản phẩm từ thủy sản</v>
      </c>
      <c r="H2593" s="179" t="str">
        <f>'Energy consumption (raw)'!G2543</f>
        <v>Industry</v>
      </c>
      <c r="I2593" s="179" t="str">
        <f>'Energy consumption (raw)'!I2543</f>
        <v>10 Manufacture of food products</v>
      </c>
      <c r="J2593" s="179" t="str">
        <f>INDEX(Sector!$E$6:$E$46,MATCH('Energy consumption (toe)'!I2593,Sector!$B$6:$B$46,FALSE))</f>
        <v>Manufacture of food products</v>
      </c>
      <c r="K2593" s="179">
        <f>IFERROR('Energy consumption (raw)'!J2543*Lists!$H$84,)</f>
        <v>0</v>
      </c>
      <c r="L2593" s="179">
        <f>'Energy consumption (raw)'!K2543*Lists!$H$84</f>
        <v>2002.6442700000002</v>
      </c>
      <c r="M2593" s="179">
        <f>'Energy consumption (raw)'!L2543*Lists!$H$84</f>
        <v>0</v>
      </c>
      <c r="N2593" s="179">
        <f>'Energy consumption (raw)'!M2543*Lists!$H$84</f>
        <v>0</v>
      </c>
      <c r="O2593" s="178">
        <f t="shared" si="168"/>
        <v>2002.6442700000002</v>
      </c>
      <c r="P2593">
        <f>'Energy consumption (raw)'!N2543*Lists!$H$85</f>
        <v>0</v>
      </c>
      <c r="Q2593">
        <f>'Energy consumption (raw)'!O2543*Lists!$H$86</f>
        <v>0</v>
      </c>
      <c r="R2593">
        <f>'Energy consumption (raw)'!P2543*Lists!$H$87</f>
        <v>0</v>
      </c>
      <c r="S2593">
        <f>'Energy consumption (raw)'!Q2543*Lists!$H$88</f>
        <v>0</v>
      </c>
      <c r="T2593">
        <f>'Energy consumption (raw)'!R2543*Lists!$H$89</f>
        <v>0</v>
      </c>
      <c r="U2593">
        <f>'Energy consumption (raw)'!S2543*Lists!$H$90</f>
        <v>0</v>
      </c>
      <c r="V2593">
        <f>'Energy consumption (raw)'!T2543*Lists!$H$91</f>
        <v>0</v>
      </c>
      <c r="W2593">
        <f>'Energy consumption (raw)'!U2543*Lists!$H$92</f>
        <v>0</v>
      </c>
      <c r="X2593">
        <f>'Energy consumption (raw)'!V2543*Lists!$H$93</f>
        <v>0</v>
      </c>
      <c r="Y2593">
        <f>'Energy consumption (raw)'!W2543*Lists!$H$94</f>
        <v>0</v>
      </c>
      <c r="Z2593">
        <f>'Energy consumption (raw)'!X2543*Lists!$H$96*1000000</f>
        <v>0</v>
      </c>
      <c r="AA2593">
        <f>'Energy consumption (raw)'!Y2543*Lists!$H$97</f>
        <v>0</v>
      </c>
      <c r="AB2593">
        <f>'Energy consumption (raw)'!Z2543*Lists!$H$96</f>
        <v>0</v>
      </c>
      <c r="AC2593">
        <f>'Energy consumption (raw)'!AA2543*Lists!$H$98</f>
        <v>0</v>
      </c>
      <c r="AD2593">
        <f>'Energy consumption (raw)'!AB2543*Lists!$H$99</f>
        <v>0</v>
      </c>
      <c r="AE2593">
        <f>'Energy consumption (raw)'!AC2543*Lists!$H$101</f>
        <v>0</v>
      </c>
      <c r="AF2593">
        <f>'Energy consumption (raw)'!AD2543*Lists!$H$101</f>
        <v>0</v>
      </c>
      <c r="AG2593">
        <f>'Energy consumption (raw)'!AE2543*Lists!$H$101</f>
        <v>0</v>
      </c>
      <c r="AH2593">
        <f>'Energy consumption (raw)'!AF2543*Lists!$H$100</f>
        <v>0</v>
      </c>
      <c r="AI2593" s="167">
        <f t="shared" si="169"/>
        <v>2002.6442700000002</v>
      </c>
      <c r="AJ2593" s="179">
        <f>'Energy consumption (raw)'!AG2543</f>
        <v>2002.6442700000002</v>
      </c>
      <c r="AK2593" s="179">
        <f>'Energy consumption (raw)'!AH2543</f>
        <v>1771.75</v>
      </c>
      <c r="AL2593">
        <f>IF(ROUND(AI2593,-3)=ROUND('Energy consumption (raw)'!AG2543,-3),1,0)</f>
        <v>1</v>
      </c>
      <c r="AM2593" s="179" t="str">
        <f>'Energy consumption (raw)'!AJ2543</f>
        <v>58. Soc Trang</v>
      </c>
      <c r="AN2593">
        <f>VLOOKUP(AM2593,Lists!$F$9:$G$71,2,FALSE)</f>
        <v>1</v>
      </c>
    </row>
    <row r="2594" spans="2:40" x14ac:dyDescent="0.25">
      <c r="B2594" s="65" t="str">
        <f t="shared" si="167"/>
        <v>Industry2442</v>
      </c>
      <c r="C2594" s="179">
        <f>'Energy consumption (raw)'!B2544</f>
        <v>2442</v>
      </c>
      <c r="D2594" s="179">
        <f>'Energy consumption (raw)'!C2544</f>
        <v>0</v>
      </c>
      <c r="E2594" s="179">
        <f>'Energy consumption (raw)'!D2544</f>
        <v>0</v>
      </c>
      <c r="F2594" s="179" t="str">
        <f>'Energy consumption (raw)'!E2544</f>
        <v>Công nghiệp</v>
      </c>
      <c r="G2594" s="179" t="str">
        <f>'Energy consumption (raw)'!F2544</f>
        <v>Chế biến, bảo quản thủy sản và các sản phẩm từ thủy sản</v>
      </c>
      <c r="H2594" s="179" t="str">
        <f>'Energy consumption (raw)'!G2544</f>
        <v>Industry</v>
      </c>
      <c r="I2594" s="179" t="str">
        <f>'Energy consumption (raw)'!I2544</f>
        <v>10 Manufacture of food products</v>
      </c>
      <c r="J2594" s="179" t="str">
        <f>INDEX(Sector!$E$6:$E$46,MATCH('Energy consumption (toe)'!I2594,Sector!$B$6:$B$46,FALSE))</f>
        <v>Manufacture of food products</v>
      </c>
      <c r="K2594" s="179">
        <f>IFERROR('Energy consumption (raw)'!J2544*Lists!$H$84,)</f>
        <v>1078.4027000000001</v>
      </c>
      <c r="L2594" s="179">
        <f>'Energy consumption (raw)'!K2544*Lists!$H$84</f>
        <v>0</v>
      </c>
      <c r="M2594" s="179">
        <f>'Energy consumption (raw)'!L2544*Lists!$H$84</f>
        <v>0</v>
      </c>
      <c r="N2594" s="179">
        <f>'Energy consumption (raw)'!M2544*Lists!$H$84</f>
        <v>0</v>
      </c>
      <c r="O2594" s="178">
        <f t="shared" si="168"/>
        <v>1078.4027000000001</v>
      </c>
      <c r="P2594">
        <f>'Energy consumption (raw)'!N2544*Lists!$H$85</f>
        <v>0</v>
      </c>
      <c r="Q2594">
        <f>'Energy consumption (raw)'!O2544*Lists!$H$86</f>
        <v>0</v>
      </c>
      <c r="R2594">
        <f>'Energy consumption (raw)'!P2544*Lists!$H$87</f>
        <v>0</v>
      </c>
      <c r="S2594">
        <f>'Energy consumption (raw)'!Q2544*Lists!$H$88</f>
        <v>0</v>
      </c>
      <c r="T2594">
        <f>'Energy consumption (raw)'!R2544*Lists!$H$89</f>
        <v>0</v>
      </c>
      <c r="U2594">
        <f>'Energy consumption (raw)'!S2544*Lists!$H$90</f>
        <v>0</v>
      </c>
      <c r="V2594">
        <f>'Energy consumption (raw)'!T2544*Lists!$H$91</f>
        <v>0</v>
      </c>
      <c r="W2594">
        <f>'Energy consumption (raw)'!U2544*Lists!$H$92</f>
        <v>0</v>
      </c>
      <c r="X2594">
        <f>'Energy consumption (raw)'!V2544*Lists!$H$93</f>
        <v>0</v>
      </c>
      <c r="Y2594">
        <f>'Energy consumption (raw)'!W2544*Lists!$H$94</f>
        <v>0</v>
      </c>
      <c r="Z2594">
        <f>'Energy consumption (raw)'!X2544*Lists!$H$96*1000000</f>
        <v>0</v>
      </c>
      <c r="AA2594">
        <f>'Energy consumption (raw)'!Y2544*Lists!$H$97</f>
        <v>0</v>
      </c>
      <c r="AB2594">
        <f>'Energy consumption (raw)'!Z2544*Lists!$H$96</f>
        <v>0</v>
      </c>
      <c r="AC2594">
        <f>'Energy consumption (raw)'!AA2544*Lists!$H$98</f>
        <v>0</v>
      </c>
      <c r="AD2594">
        <f>'Energy consumption (raw)'!AB2544*Lists!$H$99</f>
        <v>0</v>
      </c>
      <c r="AE2594">
        <f>'Energy consumption (raw)'!AC2544*Lists!$H$101</f>
        <v>0</v>
      </c>
      <c r="AF2594">
        <f>'Energy consumption (raw)'!AD2544*Lists!$H$101</f>
        <v>0</v>
      </c>
      <c r="AG2594">
        <f>'Energy consumption (raw)'!AE2544*Lists!$H$101</f>
        <v>0</v>
      </c>
      <c r="AH2594">
        <f>'Energy consumption (raw)'!AF2544*Lists!$H$100</f>
        <v>0</v>
      </c>
      <c r="AI2594" s="167">
        <f t="shared" si="169"/>
        <v>1078.4027000000001</v>
      </c>
      <c r="AJ2594" s="179">
        <f>'Energy consumption (raw)'!AG2544</f>
        <v>1078.4027000000001</v>
      </c>
      <c r="AK2594" s="179">
        <f>'Energy consumption (raw)'!AH2544</f>
        <v>0</v>
      </c>
      <c r="AL2594">
        <f>IF(ROUND(AI2594,-3)=ROUND('Energy consumption (raw)'!AG2544,-3),1,0)</f>
        <v>1</v>
      </c>
      <c r="AM2594" s="179" t="str">
        <f>'Energy consumption (raw)'!AJ2544</f>
        <v>58. Soc Trang</v>
      </c>
      <c r="AN2594">
        <f>VLOOKUP(AM2594,Lists!$F$9:$G$71,2,FALSE)</f>
        <v>1</v>
      </c>
    </row>
    <row r="2595" spans="2:40" x14ac:dyDescent="0.25">
      <c r="B2595" s="65" t="str">
        <f t="shared" si="167"/>
        <v>Industry2443</v>
      </c>
      <c r="C2595" s="179">
        <f>'Energy consumption (raw)'!B2545</f>
        <v>2443</v>
      </c>
      <c r="D2595" s="179">
        <f>'Energy consumption (raw)'!C2545</f>
        <v>0</v>
      </c>
      <c r="E2595" s="179">
        <f>'Energy consumption (raw)'!D2545</f>
        <v>0</v>
      </c>
      <c r="F2595" s="179" t="str">
        <f>'Energy consumption (raw)'!E2545</f>
        <v>Công nghiệp</v>
      </c>
      <c r="G2595" s="179" t="str">
        <f>'Energy consumption (raw)'!F2545</f>
        <v>Chế biến, bảo quản thủy sản và các sản phẩm từ thủy sản</v>
      </c>
      <c r="H2595" s="179" t="str">
        <f>'Energy consumption (raw)'!G2545</f>
        <v>Industry</v>
      </c>
      <c r="I2595" s="179" t="str">
        <f>'Energy consumption (raw)'!I2545</f>
        <v>10 Manufacture of food products</v>
      </c>
      <c r="J2595" s="179" t="str">
        <f>INDEX(Sector!$E$6:$E$46,MATCH('Energy consumption (toe)'!I2595,Sector!$B$6:$B$46,FALSE))</f>
        <v>Manufacture of food products</v>
      </c>
      <c r="K2595" s="179">
        <f>IFERROR('Energy consumption (raw)'!J2545*Lists!$H$84,)</f>
        <v>0</v>
      </c>
      <c r="L2595" s="179">
        <f>'Energy consumption (raw)'!K2545*Lists!$H$84</f>
        <v>1783.6397994000001</v>
      </c>
      <c r="M2595" s="179">
        <f>'Energy consumption (raw)'!L2545*Lists!$H$84</f>
        <v>0</v>
      </c>
      <c r="N2595" s="179">
        <f>'Energy consumption (raw)'!M2545*Lists!$H$84</f>
        <v>0</v>
      </c>
      <c r="O2595" s="178">
        <f t="shared" si="168"/>
        <v>1783.6397994000001</v>
      </c>
      <c r="P2595">
        <f>'Energy consumption (raw)'!N2545*Lists!$H$85</f>
        <v>0</v>
      </c>
      <c r="Q2595">
        <f>'Energy consumption (raw)'!O2545*Lists!$H$86</f>
        <v>0</v>
      </c>
      <c r="R2595">
        <f>'Energy consumption (raw)'!P2545*Lists!$H$87</f>
        <v>0</v>
      </c>
      <c r="S2595">
        <f>'Energy consumption (raw)'!Q2545*Lists!$H$88</f>
        <v>0</v>
      </c>
      <c r="T2595">
        <f>'Energy consumption (raw)'!R2545*Lists!$H$89</f>
        <v>0</v>
      </c>
      <c r="U2595">
        <f>'Energy consumption (raw)'!S2545*Lists!$H$90</f>
        <v>24.64</v>
      </c>
      <c r="V2595">
        <f>'Energy consumption (raw)'!T2545*Lists!$H$91</f>
        <v>0</v>
      </c>
      <c r="W2595">
        <f>'Energy consumption (raw)'!U2545*Lists!$H$92</f>
        <v>0</v>
      </c>
      <c r="X2595">
        <f>'Energy consumption (raw)'!V2545*Lists!$H$93</f>
        <v>0</v>
      </c>
      <c r="Y2595">
        <f>'Energy consumption (raw)'!W2545*Lists!$H$94</f>
        <v>0</v>
      </c>
      <c r="Z2595">
        <f>'Energy consumption (raw)'!X2545*Lists!$H$96*1000000</f>
        <v>0</v>
      </c>
      <c r="AA2595">
        <f>'Energy consumption (raw)'!Y2545*Lists!$H$97</f>
        <v>0</v>
      </c>
      <c r="AB2595">
        <f>'Energy consumption (raw)'!Z2545*Lists!$H$96</f>
        <v>0</v>
      </c>
      <c r="AC2595">
        <f>'Energy consumption (raw)'!AA2545*Lists!$H$98</f>
        <v>0</v>
      </c>
      <c r="AD2595">
        <f>'Energy consumption (raw)'!AB2545*Lists!$H$99</f>
        <v>0</v>
      </c>
      <c r="AE2595">
        <f>'Energy consumption (raw)'!AC2545*Lists!$H$101</f>
        <v>0</v>
      </c>
      <c r="AF2595">
        <f>'Energy consumption (raw)'!AD2545*Lists!$H$101</f>
        <v>0</v>
      </c>
      <c r="AG2595">
        <f>'Energy consumption (raw)'!AE2545*Lists!$H$101</f>
        <v>0</v>
      </c>
      <c r="AH2595">
        <f>'Energy consumption (raw)'!AF2545*Lists!$H$100</f>
        <v>0</v>
      </c>
      <c r="AI2595" s="167">
        <f t="shared" si="169"/>
        <v>1808.2797994000002</v>
      </c>
      <c r="AJ2595" s="179">
        <f>'Energy consumption (raw)'!AG2545</f>
        <v>1810.7727994000002</v>
      </c>
      <c r="AK2595" s="179">
        <f>'Energy consumption (raw)'!AH2545</f>
        <v>1782</v>
      </c>
      <c r="AL2595">
        <f>IF(ROUND(AI2595,-3)=ROUND('Energy consumption (raw)'!AG2545,-3),1,0)</f>
        <v>1</v>
      </c>
      <c r="AM2595" s="179" t="str">
        <f>'Energy consumption (raw)'!AJ2545</f>
        <v>59. Ca Mau</v>
      </c>
      <c r="AN2595">
        <f>VLOOKUP(AM2595,Lists!$F$9:$G$71,2,FALSE)</f>
        <v>1</v>
      </c>
    </row>
    <row r="2596" spans="2:40" x14ac:dyDescent="0.25">
      <c r="B2596" s="65" t="str">
        <f t="shared" si="167"/>
        <v>Industry2444</v>
      </c>
      <c r="C2596" s="179">
        <f>'Energy consumption (raw)'!B2546</f>
        <v>2444</v>
      </c>
      <c r="D2596" s="179">
        <f>'Energy consumption (raw)'!C2546</f>
        <v>0</v>
      </c>
      <c r="E2596" s="179">
        <f>'Energy consumption (raw)'!D2546</f>
        <v>0</v>
      </c>
      <c r="F2596" s="179" t="str">
        <f>'Energy consumption (raw)'!E2546</f>
        <v>Công nghiệp</v>
      </c>
      <c r="G2596" s="179" t="str">
        <f>'Energy consumption (raw)'!F2546</f>
        <v>Chế biến, bảo quản thủy sản và các sản phẩm từ thủy sản</v>
      </c>
      <c r="H2596" s="179" t="str">
        <f>'Energy consumption (raw)'!G2546</f>
        <v>Industry</v>
      </c>
      <c r="I2596" s="179" t="str">
        <f>'Energy consumption (raw)'!I2546</f>
        <v>10 Manufacture of food products</v>
      </c>
      <c r="J2596" s="179" t="str">
        <f>INDEX(Sector!$E$6:$E$46,MATCH('Energy consumption (toe)'!I2596,Sector!$B$6:$B$46,FALSE))</f>
        <v>Manufacture of food products</v>
      </c>
      <c r="K2596" s="179">
        <f>IFERROR('Energy consumption (raw)'!J2546*Lists!$H$84,)</f>
        <v>5808.1143099999999</v>
      </c>
      <c r="L2596" s="179">
        <f>'Energy consumption (raw)'!K2546*Lists!$H$84</f>
        <v>5808.1143099999999</v>
      </c>
      <c r="M2596" s="179">
        <f>'Energy consumption (raw)'!L2546*Lists!$H$84</f>
        <v>0</v>
      </c>
      <c r="N2596" s="179">
        <f>'Energy consumption (raw)'!M2546*Lists!$H$84</f>
        <v>0</v>
      </c>
      <c r="O2596" s="178">
        <f t="shared" si="168"/>
        <v>5808.1143099999999</v>
      </c>
      <c r="P2596">
        <f>'Energy consumption (raw)'!N2546*Lists!$H$85</f>
        <v>0</v>
      </c>
      <c r="Q2596">
        <f>'Energy consumption (raw)'!O2546*Lists!$H$86</f>
        <v>0</v>
      </c>
      <c r="R2596">
        <f>'Energy consumption (raw)'!P2546*Lists!$H$87</f>
        <v>0</v>
      </c>
      <c r="S2596">
        <f>'Energy consumption (raw)'!Q2546*Lists!$H$88</f>
        <v>0</v>
      </c>
      <c r="T2596">
        <f>'Energy consumption (raw)'!R2546*Lists!$H$89</f>
        <v>29.580000000000002</v>
      </c>
      <c r="U2596">
        <f>'Energy consumption (raw)'!S2546*Lists!$H$90</f>
        <v>0</v>
      </c>
      <c r="V2596">
        <f>'Energy consumption (raw)'!T2546*Lists!$H$91</f>
        <v>0</v>
      </c>
      <c r="W2596">
        <f>'Energy consumption (raw)'!U2546*Lists!$H$92</f>
        <v>0</v>
      </c>
      <c r="X2596">
        <f>'Energy consumption (raw)'!V2546*Lists!$H$93</f>
        <v>0</v>
      </c>
      <c r="Y2596">
        <f>'Energy consumption (raw)'!W2546*Lists!$H$94</f>
        <v>0</v>
      </c>
      <c r="Z2596">
        <f>'Energy consumption (raw)'!X2546*Lists!$H$96*1000000</f>
        <v>0</v>
      </c>
      <c r="AA2596">
        <f>'Energy consumption (raw)'!Y2546*Lists!$H$97</f>
        <v>0</v>
      </c>
      <c r="AB2596">
        <f>'Energy consumption (raw)'!Z2546*Lists!$H$96</f>
        <v>0</v>
      </c>
      <c r="AC2596">
        <f>'Energy consumption (raw)'!AA2546*Lists!$H$98</f>
        <v>0</v>
      </c>
      <c r="AD2596">
        <f>'Energy consumption (raw)'!AB2546*Lists!$H$99</f>
        <v>0</v>
      </c>
      <c r="AE2596">
        <f>'Energy consumption (raw)'!AC2546*Lists!$H$101</f>
        <v>0</v>
      </c>
      <c r="AF2596">
        <f>'Energy consumption (raw)'!AD2546*Lists!$H$101</f>
        <v>0</v>
      </c>
      <c r="AG2596">
        <f>'Energy consumption (raw)'!AE2546*Lists!$H$101</f>
        <v>0</v>
      </c>
      <c r="AH2596">
        <f>'Energy consumption (raw)'!AF2546*Lists!$H$100</f>
        <v>0</v>
      </c>
      <c r="AI2596" s="167">
        <f t="shared" si="169"/>
        <v>5837.6943099999999</v>
      </c>
      <c r="AJ2596" s="179">
        <f>'Energy consumption (raw)'!AG2546</f>
        <v>8977.2123100000008</v>
      </c>
      <c r="AK2596" s="179">
        <f>'Energy consumption (raw)'!AH2546</f>
        <v>5916</v>
      </c>
      <c r="AL2596">
        <f>IF(ROUND(AI2596,-3)=ROUND('Energy consumption (raw)'!AG2546,-3),1,0)</f>
        <v>0</v>
      </c>
      <c r="AM2596" s="179" t="str">
        <f>'Energy consumption (raw)'!AJ2546</f>
        <v>59. Ca Mau</v>
      </c>
      <c r="AN2596">
        <f>VLOOKUP(AM2596,Lists!$F$9:$G$71,2,FALSE)</f>
        <v>1</v>
      </c>
    </row>
    <row r="2597" spans="2:40" x14ac:dyDescent="0.25">
      <c r="B2597" s="65" t="str">
        <f t="shared" si="167"/>
        <v>Industry2445</v>
      </c>
      <c r="C2597" s="179">
        <f>'Energy consumption (raw)'!B2547</f>
        <v>2445</v>
      </c>
      <c r="D2597" s="179">
        <f>'Energy consumption (raw)'!C2547</f>
        <v>0</v>
      </c>
      <c r="E2597" s="179">
        <f>'Energy consumption (raw)'!D2547</f>
        <v>0</v>
      </c>
      <c r="F2597" s="179" t="str">
        <f>'Energy consumption (raw)'!E2547</f>
        <v>Công nghiệp</v>
      </c>
      <c r="G2597" s="179" t="str">
        <f>'Energy consumption (raw)'!F2547</f>
        <v>Sản xuất điện</v>
      </c>
      <c r="H2597" s="179" t="str">
        <f>'Energy consumption (raw)'!G2547</f>
        <v>Industry</v>
      </c>
      <c r="I2597" s="179" t="str">
        <f>'Energy consumption (raw)'!I2547</f>
        <v>35 Electricity, gas, steam and air conditioning supply</v>
      </c>
      <c r="J2597" s="179" t="str">
        <f>INDEX(Sector!$E$6:$E$46,MATCH('Energy consumption (toe)'!I2597,Sector!$B$6:$B$46,FALSE))</f>
        <v>Electricity, gas, steam and air conditioning supply</v>
      </c>
      <c r="K2597" s="179">
        <f>IFERROR('Energy consumption (raw)'!J2547*Lists!$H$84,)</f>
        <v>0</v>
      </c>
      <c r="L2597" s="179">
        <f>'Energy consumption (raw)'!K2547*Lists!$H$84</f>
        <v>6043.3840065000004</v>
      </c>
      <c r="M2597" s="179">
        <f>'Energy consumption (raw)'!L2547*Lists!$H$84</f>
        <v>1023221.6099700001</v>
      </c>
      <c r="N2597" s="179">
        <f>'Energy consumption (raw)'!M2547*Lists!$H$84</f>
        <v>1003064.182</v>
      </c>
      <c r="O2597" s="178">
        <f t="shared" si="168"/>
        <v>6043.3840065000004</v>
      </c>
      <c r="P2597">
        <f>'Energy consumption (raw)'!N2547*Lists!$H$85</f>
        <v>0</v>
      </c>
      <c r="Q2597">
        <f>'Energy consumption (raw)'!O2547*Lists!$H$86</f>
        <v>0</v>
      </c>
      <c r="R2597">
        <f>'Energy consumption (raw)'!P2547*Lists!$H$87</f>
        <v>0</v>
      </c>
      <c r="S2597">
        <f>'Energy consumption (raw)'!Q2547*Lists!$H$88</f>
        <v>0</v>
      </c>
      <c r="T2597">
        <f>'Energy consumption (raw)'!R2547*Lists!$H$89</f>
        <v>24792.12</v>
      </c>
      <c r="U2597">
        <f>'Energy consumption (raw)'!S2547*Lists!$H$90</f>
        <v>0</v>
      </c>
      <c r="V2597">
        <f>'Energy consumption (raw)'!T2547*Lists!$H$91</f>
        <v>0</v>
      </c>
      <c r="W2597">
        <f>'Energy consumption (raw)'!U2547*Lists!$H$92</f>
        <v>0</v>
      </c>
      <c r="X2597">
        <f>'Energy consumption (raw)'!V2547*Lists!$H$93</f>
        <v>0</v>
      </c>
      <c r="Y2597">
        <f>'Energy consumption (raw)'!W2547*Lists!$H$94</f>
        <v>0</v>
      </c>
      <c r="Z2597">
        <f>'Energy consumption (raw)'!X2547*Lists!$H$96*1000000</f>
        <v>1154700</v>
      </c>
      <c r="AA2597">
        <f>'Energy consumption (raw)'!Y2547*Lists!$H$97</f>
        <v>0</v>
      </c>
      <c r="AB2597">
        <f>'Energy consumption (raw)'!Z2547*Lists!$H$96</f>
        <v>0</v>
      </c>
      <c r="AC2597">
        <f>'Energy consumption (raw)'!AA2547*Lists!$H$98</f>
        <v>0</v>
      </c>
      <c r="AD2597">
        <f>'Energy consumption (raw)'!AB2547*Lists!$H$99</f>
        <v>0</v>
      </c>
      <c r="AE2597">
        <f>'Energy consumption (raw)'!AC2547*Lists!$H$101</f>
        <v>0</v>
      </c>
      <c r="AF2597">
        <f>'Energy consumption (raw)'!AD2547*Lists!$H$101</f>
        <v>0</v>
      </c>
      <c r="AG2597">
        <f>'Energy consumption (raw)'!AE2547*Lists!$H$101</f>
        <v>0</v>
      </c>
      <c r="AH2597">
        <f>'Energy consumption (raw)'!AF2547*Lists!$H$100</f>
        <v>0</v>
      </c>
      <c r="AI2597" s="167">
        <f t="shared" si="169"/>
        <v>1185535.5040064999</v>
      </c>
      <c r="AJ2597" s="179">
        <f>'Energy consumption (raw)'!AG2547</f>
        <v>1185535.5040064999</v>
      </c>
      <c r="AK2597" s="179">
        <f>'Energy consumption (raw)'!AH2547</f>
        <v>1294248.1133999999</v>
      </c>
      <c r="AL2597">
        <f>IF(ROUND(AI2597,-3)=ROUND('Energy consumption (raw)'!AG2547,-3),1,0)</f>
        <v>1</v>
      </c>
      <c r="AM2597" s="179" t="str">
        <f>'Energy consumption (raw)'!AJ2547</f>
        <v>59. Ca Mau</v>
      </c>
      <c r="AN2597">
        <f>VLOOKUP(AM2597,Lists!$F$9:$G$71,2,FALSE)</f>
        <v>1</v>
      </c>
    </row>
    <row r="2598" spans="2:40" x14ac:dyDescent="0.25">
      <c r="B2598" s="65" t="str">
        <f t="shared" si="167"/>
        <v>Industry2446</v>
      </c>
      <c r="C2598" s="179">
        <f>'Energy consumption (raw)'!B2548</f>
        <v>2446</v>
      </c>
      <c r="D2598" s="179">
        <f>'Energy consumption (raw)'!C2548</f>
        <v>0</v>
      </c>
      <c r="E2598" s="179">
        <f>'Energy consumption (raw)'!D2548</f>
        <v>0</v>
      </c>
      <c r="F2598" s="179" t="str">
        <f>'Energy consumption (raw)'!E2548</f>
        <v>Công nghiệp</v>
      </c>
      <c r="G2598" s="179" t="str">
        <f>'Energy consumption (raw)'!F2548</f>
        <v>Chế biến, bảo quản thủy sản và các sản phẩm từ thủy sản</v>
      </c>
      <c r="H2598" s="179" t="str">
        <f>'Energy consumption (raw)'!G2548</f>
        <v>Industry</v>
      </c>
      <c r="I2598" s="179" t="str">
        <f>'Energy consumption (raw)'!I2548</f>
        <v>10 Manufacture of food products</v>
      </c>
      <c r="J2598" s="179" t="str">
        <f>INDEX(Sector!$E$6:$E$46,MATCH('Energy consumption (toe)'!I2598,Sector!$B$6:$B$46,FALSE))</f>
        <v>Manufacture of food products</v>
      </c>
      <c r="K2598" s="179">
        <f>IFERROR('Energy consumption (raw)'!J2548*Lists!$H$84,)</f>
        <v>0</v>
      </c>
      <c r="L2598" s="179">
        <f>'Energy consumption (raw)'!K2548*Lists!$H$84</f>
        <v>2743.5157200000003</v>
      </c>
      <c r="M2598" s="179">
        <f>'Energy consumption (raw)'!L2548*Lists!$H$84</f>
        <v>0</v>
      </c>
      <c r="N2598" s="179">
        <f>'Energy consumption (raw)'!M2548*Lists!$H$84</f>
        <v>0</v>
      </c>
      <c r="O2598" s="178">
        <f t="shared" si="168"/>
        <v>2743.5157200000003</v>
      </c>
      <c r="P2598">
        <f>'Energy consumption (raw)'!N2548*Lists!$H$85</f>
        <v>0</v>
      </c>
      <c r="Q2598">
        <f>'Energy consumption (raw)'!O2548*Lists!$H$86</f>
        <v>0</v>
      </c>
      <c r="R2598">
        <f>'Energy consumption (raw)'!P2548*Lists!$H$87</f>
        <v>0</v>
      </c>
      <c r="S2598">
        <f>'Energy consumption (raw)'!Q2548*Lists!$H$88</f>
        <v>0</v>
      </c>
      <c r="T2598">
        <f>'Energy consumption (raw)'!R2548*Lists!$H$89</f>
        <v>0</v>
      </c>
      <c r="U2598">
        <f>'Energy consumption (raw)'!S2548*Lists!$H$90</f>
        <v>177.84008</v>
      </c>
      <c r="V2598">
        <f>'Energy consumption (raw)'!T2548*Lists!$H$91</f>
        <v>0</v>
      </c>
      <c r="W2598">
        <f>'Energy consumption (raw)'!U2548*Lists!$H$92</f>
        <v>0</v>
      </c>
      <c r="X2598">
        <f>'Energy consumption (raw)'!V2548*Lists!$H$93</f>
        <v>0</v>
      </c>
      <c r="Y2598">
        <f>'Energy consumption (raw)'!W2548*Lists!$H$94</f>
        <v>0</v>
      </c>
      <c r="Z2598">
        <f>'Energy consumption (raw)'!X2548*Lists!$H$96*1000000</f>
        <v>0</v>
      </c>
      <c r="AA2598">
        <f>'Energy consumption (raw)'!Y2548*Lists!$H$97</f>
        <v>0</v>
      </c>
      <c r="AB2598">
        <f>'Energy consumption (raw)'!Z2548*Lists!$H$96</f>
        <v>0</v>
      </c>
      <c r="AC2598">
        <f>'Energy consumption (raw)'!AA2548*Lists!$H$98</f>
        <v>0</v>
      </c>
      <c r="AD2598">
        <f>'Energy consumption (raw)'!AB2548*Lists!$H$99</f>
        <v>0</v>
      </c>
      <c r="AE2598">
        <f>'Energy consumption (raw)'!AC2548*Lists!$H$101</f>
        <v>0</v>
      </c>
      <c r="AF2598">
        <f>'Energy consumption (raw)'!AD2548*Lists!$H$101</f>
        <v>0</v>
      </c>
      <c r="AG2598">
        <f>'Energy consumption (raw)'!AE2548*Lists!$H$101</f>
        <v>0</v>
      </c>
      <c r="AH2598">
        <f>'Energy consumption (raw)'!AF2548*Lists!$H$100</f>
        <v>0</v>
      </c>
      <c r="AI2598" s="167">
        <f t="shared" si="169"/>
        <v>2921.3558000000003</v>
      </c>
      <c r="AJ2598" s="179">
        <f>'Energy consumption (raw)'!AG2548</f>
        <v>2921.3558000000003</v>
      </c>
      <c r="AK2598" s="179">
        <f>'Energy consumption (raw)'!AH2548</f>
        <v>3114</v>
      </c>
      <c r="AL2598">
        <f>IF(ROUND(AI2598,-3)=ROUND('Energy consumption (raw)'!AG2548,-3),1,0)</f>
        <v>1</v>
      </c>
      <c r="AM2598" s="179" t="str">
        <f>'Energy consumption (raw)'!AJ2548</f>
        <v>59. Ca Mau</v>
      </c>
      <c r="AN2598">
        <f>VLOOKUP(AM2598,Lists!$F$9:$G$71,2,FALSE)</f>
        <v>1</v>
      </c>
    </row>
    <row r="2599" spans="2:40" x14ac:dyDescent="0.25">
      <c r="B2599" s="65" t="str">
        <f t="shared" si="167"/>
        <v>Industry2447</v>
      </c>
      <c r="C2599" s="179">
        <f>'Energy consumption (raw)'!B2549</f>
        <v>2447</v>
      </c>
      <c r="D2599" s="179">
        <f>'Energy consumption (raw)'!C2549</f>
        <v>0</v>
      </c>
      <c r="E2599" s="179">
        <f>'Energy consumption (raw)'!D2549</f>
        <v>0</v>
      </c>
      <c r="F2599" s="179" t="str">
        <f>'Energy consumption (raw)'!E2549</f>
        <v>Công nghiệp</v>
      </c>
      <c r="G2599" s="179" t="str">
        <f>'Energy consumption (raw)'!F2549</f>
        <v>Sản xuất kinh doanh phân bón và hóa chất</v>
      </c>
      <c r="H2599" s="179" t="str">
        <f>'Energy consumption (raw)'!G2549</f>
        <v>Industry</v>
      </c>
      <c r="I2599" s="179" t="str">
        <f>'Energy consumption (raw)'!I2549</f>
        <v>20 Manufacture of chemicals and chemical products</v>
      </c>
      <c r="J2599" s="179" t="str">
        <f>INDEX(Sector!$E$6:$E$46,MATCH('Energy consumption (toe)'!I2599,Sector!$B$6:$B$46,FALSE))</f>
        <v>Manufacture of chemicals and chemical products</v>
      </c>
      <c r="K2599" s="179">
        <f>IFERROR('Energy consumption (raw)'!J2549*Lists!$H$84,)</f>
        <v>0</v>
      </c>
      <c r="L2599" s="179">
        <f>'Energy consumption (raw)'!K2549*Lists!$H$84</f>
        <v>28096.559058100003</v>
      </c>
      <c r="M2599" s="179">
        <f>'Energy consumption (raw)'!L2549*Lists!$H$84</f>
        <v>0</v>
      </c>
      <c r="N2599" s="179">
        <f>'Energy consumption (raw)'!M2549*Lists!$H$84</f>
        <v>0</v>
      </c>
      <c r="O2599" s="178">
        <f t="shared" si="168"/>
        <v>28096.559058100003</v>
      </c>
      <c r="P2599">
        <f>'Energy consumption (raw)'!N2549*Lists!$H$85</f>
        <v>0</v>
      </c>
      <c r="Q2599">
        <f>'Energy consumption (raw)'!O2549*Lists!$H$86</f>
        <v>0</v>
      </c>
      <c r="R2599">
        <f>'Energy consumption (raw)'!P2549*Lists!$H$87</f>
        <v>0</v>
      </c>
      <c r="S2599">
        <f>'Energy consumption (raw)'!Q2549*Lists!$H$88</f>
        <v>0</v>
      </c>
      <c r="T2599">
        <f>'Energy consumption (raw)'!R2549*Lists!$H$89</f>
        <v>0</v>
      </c>
      <c r="U2599">
        <f>'Energy consumption (raw)'!S2549*Lists!$H$90</f>
        <v>0</v>
      </c>
      <c r="V2599">
        <f>'Energy consumption (raw)'!T2549*Lists!$H$91</f>
        <v>0</v>
      </c>
      <c r="W2599">
        <f>'Energy consumption (raw)'!U2549*Lists!$H$92</f>
        <v>0</v>
      </c>
      <c r="X2599">
        <f>'Energy consumption (raw)'!V2549*Lists!$H$93</f>
        <v>0</v>
      </c>
      <c r="Y2599">
        <f>'Energy consumption (raw)'!W2549*Lists!$H$94</f>
        <v>0</v>
      </c>
      <c r="Z2599">
        <f>'Energy consumption (raw)'!X2549*Lists!$H$96*1000000</f>
        <v>509610.60000000003</v>
      </c>
      <c r="AA2599">
        <f>'Energy consumption (raw)'!Y2549*Lists!$H$97</f>
        <v>0</v>
      </c>
      <c r="AB2599">
        <f>'Energy consumption (raw)'!Z2549*Lists!$H$96</f>
        <v>0</v>
      </c>
      <c r="AC2599">
        <f>'Energy consumption (raw)'!AA2549*Lists!$H$98</f>
        <v>0</v>
      </c>
      <c r="AD2599">
        <f>'Energy consumption (raw)'!AB2549*Lists!$H$99</f>
        <v>0</v>
      </c>
      <c r="AE2599">
        <f>'Energy consumption (raw)'!AC2549*Lists!$H$101</f>
        <v>0</v>
      </c>
      <c r="AF2599">
        <f>'Energy consumption (raw)'!AD2549*Lists!$H$101</f>
        <v>0</v>
      </c>
      <c r="AG2599">
        <f>'Energy consumption (raw)'!AE2549*Lists!$H$101</f>
        <v>0</v>
      </c>
      <c r="AH2599">
        <f>'Energy consumption (raw)'!AF2549*Lists!$H$100</f>
        <v>0</v>
      </c>
      <c r="AI2599" s="167">
        <f t="shared" si="169"/>
        <v>537707.15905810008</v>
      </c>
      <c r="AJ2599" s="179">
        <f>'Energy consumption (raw)'!AG2549</f>
        <v>537707.15905810008</v>
      </c>
      <c r="AK2599" s="179">
        <f>'Energy consumption (raw)'!AH2549</f>
        <v>505138</v>
      </c>
      <c r="AL2599">
        <f>IF(ROUND(AI2599,-3)=ROUND('Energy consumption (raw)'!AG2549,-3),1,0)</f>
        <v>1</v>
      </c>
      <c r="AM2599" s="179" t="str">
        <f>'Energy consumption (raw)'!AJ2549</f>
        <v>59. Ca Mau</v>
      </c>
      <c r="AN2599">
        <f>VLOOKUP(AM2599,Lists!$F$9:$G$71,2,FALSE)</f>
        <v>1</v>
      </c>
    </row>
    <row r="2600" spans="2:40" x14ac:dyDescent="0.25">
      <c r="B2600" s="65" t="str">
        <f t="shared" si="167"/>
        <v>Industry2448</v>
      </c>
      <c r="C2600" s="179">
        <f>'Energy consumption (raw)'!B2550</f>
        <v>2448</v>
      </c>
      <c r="D2600" s="179">
        <f>'Energy consumption (raw)'!C2550</f>
        <v>0</v>
      </c>
      <c r="E2600" s="179">
        <f>'Energy consumption (raw)'!D2550</f>
        <v>0</v>
      </c>
      <c r="F2600" s="179" t="str">
        <f>'Energy consumption (raw)'!E2550</f>
        <v>Công nghiệp</v>
      </c>
      <c r="G2600" s="179" t="str">
        <f>'Energy consumption (raw)'!F2550</f>
        <v>Chế biến, bảo quản thủy sản và các sản phẩm từ thủy sản</v>
      </c>
      <c r="H2600" s="179" t="str">
        <f>'Energy consumption (raw)'!G2550</f>
        <v>Industry</v>
      </c>
      <c r="I2600" s="179" t="str">
        <f>'Energy consumption (raw)'!I2550</f>
        <v>10 Manufacture of food products</v>
      </c>
      <c r="J2600" s="179" t="str">
        <f>INDEX(Sector!$E$6:$E$46,MATCH('Energy consumption (toe)'!I2600,Sector!$B$6:$B$46,FALSE))</f>
        <v>Manufacture of food products</v>
      </c>
      <c r="K2600" s="179">
        <f>IFERROR('Energy consumption (raw)'!J2550*Lists!$H$84,)</f>
        <v>0</v>
      </c>
      <c r="L2600" s="179">
        <f>'Energy consumption (raw)'!K2550*Lists!$H$84</f>
        <v>2242.2291203</v>
      </c>
      <c r="M2600" s="179">
        <f>'Energy consumption (raw)'!L2550*Lists!$H$84</f>
        <v>0</v>
      </c>
      <c r="N2600" s="179">
        <f>'Energy consumption (raw)'!M2550*Lists!$H$84</f>
        <v>0</v>
      </c>
      <c r="O2600" s="178">
        <f t="shared" si="168"/>
        <v>2242.2291203</v>
      </c>
      <c r="P2600">
        <f>'Energy consumption (raw)'!N2550*Lists!$H$85</f>
        <v>0</v>
      </c>
      <c r="Q2600">
        <f>'Energy consumption (raw)'!O2550*Lists!$H$86</f>
        <v>0</v>
      </c>
      <c r="R2600">
        <f>'Energy consumption (raw)'!P2550*Lists!$H$87</f>
        <v>0</v>
      </c>
      <c r="S2600">
        <f>'Energy consumption (raw)'!Q2550*Lists!$H$88</f>
        <v>0</v>
      </c>
      <c r="T2600">
        <f>'Energy consumption (raw)'!R2550*Lists!$H$89</f>
        <v>110.16</v>
      </c>
      <c r="U2600">
        <f>'Energy consumption (raw)'!S2550*Lists!$H$90</f>
        <v>0</v>
      </c>
      <c r="V2600">
        <f>'Energy consumption (raw)'!T2550*Lists!$H$91</f>
        <v>0</v>
      </c>
      <c r="W2600">
        <f>'Energy consumption (raw)'!U2550*Lists!$H$92</f>
        <v>0</v>
      </c>
      <c r="X2600">
        <f>'Energy consumption (raw)'!V2550*Lists!$H$93</f>
        <v>0</v>
      </c>
      <c r="Y2600">
        <f>'Energy consumption (raw)'!W2550*Lists!$H$94</f>
        <v>0</v>
      </c>
      <c r="Z2600">
        <f>'Energy consumption (raw)'!X2550*Lists!$H$96*1000000</f>
        <v>0</v>
      </c>
      <c r="AA2600">
        <f>'Energy consumption (raw)'!Y2550*Lists!$H$97</f>
        <v>0</v>
      </c>
      <c r="AB2600">
        <f>'Energy consumption (raw)'!Z2550*Lists!$H$96</f>
        <v>0</v>
      </c>
      <c r="AC2600">
        <f>'Energy consumption (raw)'!AA2550*Lists!$H$98</f>
        <v>0</v>
      </c>
      <c r="AD2600">
        <f>'Energy consumption (raw)'!AB2550*Lists!$H$99</f>
        <v>0</v>
      </c>
      <c r="AE2600">
        <f>'Energy consumption (raw)'!AC2550*Lists!$H$101</f>
        <v>0</v>
      </c>
      <c r="AF2600">
        <f>'Energy consumption (raw)'!AD2550*Lists!$H$101</f>
        <v>0</v>
      </c>
      <c r="AG2600">
        <f>'Energy consumption (raw)'!AE2550*Lists!$H$101</f>
        <v>0</v>
      </c>
      <c r="AH2600">
        <f>'Energy consumption (raw)'!AF2550*Lists!$H$100</f>
        <v>0</v>
      </c>
      <c r="AI2600" s="167">
        <f t="shared" si="169"/>
        <v>2352.3891202999998</v>
      </c>
      <c r="AJ2600" s="179">
        <f>'Energy consumption (raw)'!AG2550</f>
        <v>2352.3891202999998</v>
      </c>
      <c r="AK2600" s="179">
        <f>'Energy consumption (raw)'!AH2550</f>
        <v>1784</v>
      </c>
      <c r="AL2600">
        <f>IF(ROUND(AI2600,-3)=ROUND('Energy consumption (raw)'!AG2550,-3),1,0)</f>
        <v>1</v>
      </c>
      <c r="AM2600" s="179" t="str">
        <f>'Energy consumption (raw)'!AJ2550</f>
        <v>59. Ca Mau</v>
      </c>
      <c r="AN2600">
        <f>VLOOKUP(AM2600,Lists!$F$9:$G$71,2,FALSE)</f>
        <v>1</v>
      </c>
    </row>
    <row r="2601" spans="2:40" x14ac:dyDescent="0.25">
      <c r="B2601" s="65" t="str">
        <f t="shared" si="167"/>
        <v>Industry2449</v>
      </c>
      <c r="C2601" s="179">
        <f>'Energy consumption (raw)'!B2551</f>
        <v>2449</v>
      </c>
      <c r="D2601" s="179">
        <f>'Energy consumption (raw)'!C2551</f>
        <v>0</v>
      </c>
      <c r="E2601" s="179">
        <f>'Energy consumption (raw)'!D2551</f>
        <v>0</v>
      </c>
      <c r="F2601" s="179" t="str">
        <f>'Energy consumption (raw)'!E2551</f>
        <v>Công nghiệp</v>
      </c>
      <c r="G2601" s="179" t="str">
        <f>'Energy consumption (raw)'!F2551</f>
        <v>Sản xuất nước đá</v>
      </c>
      <c r="H2601" s="179" t="str">
        <f>'Energy consumption (raw)'!G2551</f>
        <v>Industry</v>
      </c>
      <c r="I2601" s="179" t="str">
        <f>'Energy consumption (raw)'!I2551</f>
        <v>10 Manufacture of food products</v>
      </c>
      <c r="J2601" s="179" t="str">
        <f>INDEX(Sector!$E$6:$E$46,MATCH('Energy consumption (toe)'!I2601,Sector!$B$6:$B$46,FALSE))</f>
        <v>Manufacture of food products</v>
      </c>
      <c r="K2601" s="179">
        <f>IFERROR('Energy consumption (raw)'!J2551*Lists!$H$84,)</f>
        <v>0</v>
      </c>
      <c r="L2601" s="179">
        <f>'Energy consumption (raw)'!K2551*Lists!$H$84</f>
        <v>1774.45</v>
      </c>
      <c r="M2601" s="179">
        <f>'Energy consumption (raw)'!L2551*Lists!$H$84</f>
        <v>0</v>
      </c>
      <c r="N2601" s="179">
        <f>'Energy consumption (raw)'!M2551*Lists!$H$84</f>
        <v>0</v>
      </c>
      <c r="O2601" s="178">
        <f t="shared" si="168"/>
        <v>1774.45</v>
      </c>
      <c r="P2601">
        <f>'Energy consumption (raw)'!N2551*Lists!$H$85</f>
        <v>0</v>
      </c>
      <c r="Q2601">
        <f>'Energy consumption (raw)'!O2551*Lists!$H$86</f>
        <v>0</v>
      </c>
      <c r="R2601">
        <f>'Energy consumption (raw)'!P2551*Lists!$H$87</f>
        <v>0</v>
      </c>
      <c r="S2601">
        <f>'Energy consumption (raw)'!Q2551*Lists!$H$88</f>
        <v>0</v>
      </c>
      <c r="T2601">
        <f>'Energy consumption (raw)'!R2551*Lists!$H$89</f>
        <v>0</v>
      </c>
      <c r="U2601">
        <f>'Energy consumption (raw)'!S2551*Lists!$H$90</f>
        <v>2640</v>
      </c>
      <c r="V2601">
        <f>'Energy consumption (raw)'!T2551*Lists!$H$91</f>
        <v>0</v>
      </c>
      <c r="W2601">
        <f>'Energy consumption (raw)'!U2551*Lists!$H$92</f>
        <v>0</v>
      </c>
      <c r="X2601">
        <f>'Energy consumption (raw)'!V2551*Lists!$H$93</f>
        <v>0</v>
      </c>
      <c r="Y2601">
        <f>'Energy consumption (raw)'!W2551*Lists!$H$94</f>
        <v>0</v>
      </c>
      <c r="Z2601">
        <f>'Energy consumption (raw)'!X2551*Lists!$H$96*1000000</f>
        <v>0</v>
      </c>
      <c r="AA2601">
        <f>'Energy consumption (raw)'!Y2551*Lists!$H$97</f>
        <v>0</v>
      </c>
      <c r="AB2601">
        <f>'Energy consumption (raw)'!Z2551*Lists!$H$96</f>
        <v>0</v>
      </c>
      <c r="AC2601">
        <f>'Energy consumption (raw)'!AA2551*Lists!$H$98</f>
        <v>0</v>
      </c>
      <c r="AD2601">
        <f>'Energy consumption (raw)'!AB2551*Lists!$H$99</f>
        <v>0</v>
      </c>
      <c r="AE2601">
        <f>'Energy consumption (raw)'!AC2551*Lists!$H$101</f>
        <v>0</v>
      </c>
      <c r="AF2601">
        <f>'Energy consumption (raw)'!AD2551*Lists!$H$101</f>
        <v>0</v>
      </c>
      <c r="AG2601">
        <f>'Energy consumption (raw)'!AE2551*Lists!$H$101</f>
        <v>0</v>
      </c>
      <c r="AH2601">
        <f>'Energy consumption (raw)'!AF2551*Lists!$H$100</f>
        <v>0</v>
      </c>
      <c r="AI2601" s="167">
        <f t="shared" si="169"/>
        <v>4414.45</v>
      </c>
      <c r="AJ2601" s="179">
        <f>'Energy consumption (raw)'!AG2551</f>
        <v>4414.45</v>
      </c>
      <c r="AK2601" s="179">
        <f>'Energy consumption (raw)'!AH2551</f>
        <v>2128</v>
      </c>
      <c r="AL2601">
        <f>IF(ROUND(AI2601,-3)=ROUND('Energy consumption (raw)'!AG2551,-3),1,0)</f>
        <v>1</v>
      </c>
      <c r="AM2601" s="179" t="str">
        <f>'Energy consumption (raw)'!AJ2551</f>
        <v>59. Ca Mau</v>
      </c>
      <c r="AN2601">
        <f>VLOOKUP(AM2601,Lists!$F$9:$G$71,2,FALSE)</f>
        <v>1</v>
      </c>
    </row>
    <row r="2602" spans="2:40" x14ac:dyDescent="0.25">
      <c r="B2602" s="65" t="str">
        <f t="shared" si="167"/>
        <v>Industry2450</v>
      </c>
      <c r="C2602" s="179">
        <f>'Energy consumption (raw)'!B2552</f>
        <v>2450</v>
      </c>
      <c r="D2602" s="179">
        <f>'Energy consumption (raw)'!C2552</f>
        <v>0</v>
      </c>
      <c r="E2602" s="179">
        <f>'Energy consumption (raw)'!D2552</f>
        <v>0</v>
      </c>
      <c r="F2602" s="179" t="str">
        <f>'Energy consumption (raw)'!E2552</f>
        <v>Công nghiệp</v>
      </c>
      <c r="G2602" s="179" t="str">
        <f>'Energy consumption (raw)'!F2552</f>
        <v>Thu gom, vận chuyển, tàng trữ, chế biến khí và sản xuất khí</v>
      </c>
      <c r="H2602" s="179" t="str">
        <f>'Energy consumption (raw)'!G2552</f>
        <v>Industry</v>
      </c>
      <c r="I2602" s="179" t="str">
        <f>'Energy consumption (raw)'!I2552</f>
        <v>06 Extraction of crude petroleum and natural gas</v>
      </c>
      <c r="J2602" s="179" t="str">
        <f>INDEX(Sector!$E$6:$E$46,MATCH('Energy consumption (toe)'!I2602,Sector!$B$6:$B$46,FALSE))</f>
        <v>Extraction of crude petroleum and natural gas</v>
      </c>
      <c r="K2602" s="179">
        <f>IFERROR('Energy consumption (raw)'!J2552*Lists!$H$84,)</f>
        <v>0</v>
      </c>
      <c r="L2602" s="179">
        <f>'Energy consumption (raw)'!K2552*Lists!$H$84</f>
        <v>8634.7451137000007</v>
      </c>
      <c r="M2602" s="179">
        <f>'Energy consumption (raw)'!L2552*Lists!$H$84</f>
        <v>0</v>
      </c>
      <c r="N2602" s="179">
        <f>'Energy consumption (raw)'!M2552*Lists!$H$84</f>
        <v>0</v>
      </c>
      <c r="O2602" s="178">
        <f t="shared" si="168"/>
        <v>8634.7451137000007</v>
      </c>
      <c r="P2602">
        <f>'Energy consumption (raw)'!N2552*Lists!$H$85</f>
        <v>0</v>
      </c>
      <c r="Q2602">
        <f>'Energy consumption (raw)'!O2552*Lists!$H$86</f>
        <v>0</v>
      </c>
      <c r="R2602">
        <f>'Energy consumption (raw)'!P2552*Lists!$H$87</f>
        <v>0</v>
      </c>
      <c r="S2602">
        <f>'Energy consumption (raw)'!Q2552*Lists!$H$88</f>
        <v>0</v>
      </c>
      <c r="T2602">
        <f>'Energy consumption (raw)'!R2552*Lists!$H$89</f>
        <v>0</v>
      </c>
      <c r="U2602">
        <f>'Energy consumption (raw)'!S2552*Lists!$H$90</f>
        <v>19.608160000000002</v>
      </c>
      <c r="V2602">
        <f>'Energy consumption (raw)'!T2552*Lists!$H$91</f>
        <v>0</v>
      </c>
      <c r="W2602">
        <f>'Energy consumption (raw)'!U2552*Lists!$H$92</f>
        <v>0</v>
      </c>
      <c r="X2602">
        <f>'Energy consumption (raw)'!V2552*Lists!$H$93</f>
        <v>0</v>
      </c>
      <c r="Y2602">
        <f>'Energy consumption (raw)'!W2552*Lists!$H$94</f>
        <v>0</v>
      </c>
      <c r="Z2602">
        <f>'Energy consumption (raw)'!X2552*Lists!$H$96*1000000</f>
        <v>10800</v>
      </c>
      <c r="AA2602">
        <f>'Energy consumption (raw)'!Y2552*Lists!$H$97</f>
        <v>0</v>
      </c>
      <c r="AB2602">
        <f>'Energy consumption (raw)'!Z2552*Lists!$H$96</f>
        <v>0</v>
      </c>
      <c r="AC2602">
        <f>'Energy consumption (raw)'!AA2552*Lists!$H$98</f>
        <v>0</v>
      </c>
      <c r="AD2602">
        <f>'Energy consumption (raw)'!AB2552*Lists!$H$99</f>
        <v>0</v>
      </c>
      <c r="AE2602">
        <f>'Energy consumption (raw)'!AC2552*Lists!$H$101</f>
        <v>0</v>
      </c>
      <c r="AF2602">
        <f>'Energy consumption (raw)'!AD2552*Lists!$H$101</f>
        <v>0</v>
      </c>
      <c r="AG2602">
        <f>'Energy consumption (raw)'!AE2552*Lists!$H$101</f>
        <v>0</v>
      </c>
      <c r="AH2602">
        <f>'Energy consumption (raw)'!AF2552*Lists!$H$100</f>
        <v>0</v>
      </c>
      <c r="AI2602" s="167">
        <f t="shared" si="169"/>
        <v>19454.353273699999</v>
      </c>
      <c r="AJ2602" s="179">
        <f>'Energy consumption (raw)'!AG2552</f>
        <v>19454.353273699999</v>
      </c>
      <c r="AK2602" s="179">
        <f>'Energy consumption (raw)'!AH2552</f>
        <v>30038</v>
      </c>
      <c r="AL2602">
        <f>IF(ROUND(AI2602,-3)=ROUND('Energy consumption (raw)'!AG2552,-3),1,0)</f>
        <v>1</v>
      </c>
      <c r="AM2602" s="179" t="str">
        <f>'Energy consumption (raw)'!AJ2552</f>
        <v>59. Ca Mau</v>
      </c>
      <c r="AN2602">
        <f>VLOOKUP(AM2602,Lists!$F$9:$G$71,2,FALSE)</f>
        <v>1</v>
      </c>
    </row>
    <row r="2603" spans="2:40" x14ac:dyDescent="0.25">
      <c r="B2603" s="65" t="str">
        <f t="shared" si="167"/>
        <v>Industry2451</v>
      </c>
      <c r="C2603" s="179">
        <f>'Energy consumption (raw)'!B2553</f>
        <v>2451</v>
      </c>
      <c r="D2603" s="179">
        <f>'Energy consumption (raw)'!C2553</f>
        <v>0</v>
      </c>
      <c r="E2603" s="179">
        <f>'Energy consumption (raw)'!D2553</f>
        <v>0</v>
      </c>
      <c r="F2603" s="179" t="str">
        <f>'Energy consumption (raw)'!E2553</f>
        <v>Công nghiệp</v>
      </c>
      <c r="G2603" s="179" t="str">
        <f>'Energy consumption (raw)'!F2553</f>
        <v>Sản xuất giày dép</v>
      </c>
      <c r="H2603" s="179" t="str">
        <f>'Energy consumption (raw)'!G2553</f>
        <v>Industry</v>
      </c>
      <c r="I2603" s="179" t="str">
        <f>'Energy consumption (raw)'!I2553</f>
        <v>14 Manufacture of wearing apparel</v>
      </c>
      <c r="J2603" s="179" t="str">
        <f>INDEX(Sector!$E$6:$E$46,MATCH('Energy consumption (toe)'!I2603,Sector!$B$6:$B$46,FALSE))</f>
        <v>Manufacture of wearing apparel</v>
      </c>
      <c r="K2603" s="179">
        <f>IFERROR('Energy consumption (raw)'!J2553*Lists!$H$84,)</f>
        <v>1125.35619</v>
      </c>
      <c r="L2603" s="179">
        <f>'Energy consumption (raw)'!K2553*Lists!$H$84</f>
        <v>1950.5371600000001</v>
      </c>
      <c r="M2603" s="179">
        <f>'Energy consumption (raw)'!L2553*Lists!$H$84</f>
        <v>0</v>
      </c>
      <c r="N2603" s="179">
        <f>'Energy consumption (raw)'!M2553*Lists!$H$84</f>
        <v>0</v>
      </c>
      <c r="O2603" s="178">
        <f t="shared" si="168"/>
        <v>1950.5371600000001</v>
      </c>
      <c r="P2603">
        <f>'Energy consumption (raw)'!N2553*Lists!$H$85</f>
        <v>0</v>
      </c>
      <c r="Q2603">
        <f>'Energy consumption (raw)'!O2553*Lists!$H$86</f>
        <v>0</v>
      </c>
      <c r="R2603">
        <f>'Energy consumption (raw)'!P2553*Lists!$H$87</f>
        <v>0</v>
      </c>
      <c r="S2603">
        <f>'Energy consumption (raw)'!Q2553*Lists!$H$88</f>
        <v>0</v>
      </c>
      <c r="T2603">
        <f>'Energy consumption (raw)'!R2553*Lists!$H$89</f>
        <v>0</v>
      </c>
      <c r="U2603">
        <f>'Energy consumption (raw)'!S2553*Lists!$H$90</f>
        <v>0</v>
      </c>
      <c r="V2603">
        <f>'Energy consumption (raw)'!T2553*Lists!$H$91</f>
        <v>0</v>
      </c>
      <c r="W2603">
        <f>'Energy consumption (raw)'!U2553*Lists!$H$92</f>
        <v>0</v>
      </c>
      <c r="X2603">
        <f>'Energy consumption (raw)'!V2553*Lists!$H$93</f>
        <v>0</v>
      </c>
      <c r="Y2603">
        <f>'Energy consumption (raw)'!W2553*Lists!$H$94</f>
        <v>0</v>
      </c>
      <c r="Z2603">
        <f>'Energy consumption (raw)'!X2553*Lists!$H$96*1000000</f>
        <v>0</v>
      </c>
      <c r="AA2603">
        <f>'Energy consumption (raw)'!Y2553*Lists!$H$97</f>
        <v>0</v>
      </c>
      <c r="AB2603">
        <f>'Energy consumption (raw)'!Z2553*Lists!$H$96</f>
        <v>0</v>
      </c>
      <c r="AC2603">
        <f>'Energy consumption (raw)'!AA2553*Lists!$H$98</f>
        <v>0</v>
      </c>
      <c r="AD2603">
        <f>'Energy consumption (raw)'!AB2553*Lists!$H$99</f>
        <v>0</v>
      </c>
      <c r="AE2603">
        <f>'Energy consumption (raw)'!AC2553*Lists!$H$101</f>
        <v>0</v>
      </c>
      <c r="AF2603">
        <f>'Energy consumption (raw)'!AD2553*Lists!$H$101</f>
        <v>0</v>
      </c>
      <c r="AG2603">
        <f>'Energy consumption (raw)'!AE2553*Lists!$H$101</f>
        <v>0</v>
      </c>
      <c r="AH2603">
        <f>'Energy consumption (raw)'!AF2553*Lists!$H$100</f>
        <v>0</v>
      </c>
      <c r="AI2603" s="167">
        <f t="shared" si="169"/>
        <v>1950.5371600000001</v>
      </c>
      <c r="AJ2603" s="179">
        <f>'Energy consumption (raw)'!AG2553</f>
        <v>1950.5371600000001</v>
      </c>
      <c r="AK2603" s="179">
        <f>'Energy consumption (raw)'!AH2553</f>
        <v>2312</v>
      </c>
      <c r="AL2603">
        <f>IF(ROUND(AI2603,-3)=ROUND('Energy consumption (raw)'!AG2553,-3),1,0)</f>
        <v>1</v>
      </c>
      <c r="AM2603" s="179" t="str">
        <f>'Energy consumption (raw)'!AJ2553</f>
        <v>60. Tra Vinh</v>
      </c>
      <c r="AN2603">
        <f>VLOOKUP(AM2603,Lists!$F$9:$G$71,2,FALSE)</f>
        <v>1</v>
      </c>
    </row>
    <row r="2604" spans="2:40" x14ac:dyDescent="0.25">
      <c r="B2604" s="65" t="str">
        <f t="shared" si="167"/>
        <v>Industry2452</v>
      </c>
      <c r="C2604" s="179">
        <f>'Energy consumption (raw)'!B2554</f>
        <v>2452</v>
      </c>
      <c r="D2604" s="179">
        <f>'Energy consumption (raw)'!C2554</f>
        <v>0</v>
      </c>
      <c r="E2604" s="179">
        <f>'Energy consumption (raw)'!D2554</f>
        <v>0</v>
      </c>
      <c r="F2604" s="179" t="str">
        <f>'Energy consumption (raw)'!E2554</f>
        <v>Công nghiệp</v>
      </c>
      <c r="G2604" s="179" t="str">
        <f>'Energy consumption (raw)'!F2554</f>
        <v>Sản xuất, truyền tải và phân phối điện năng</v>
      </c>
      <c r="H2604" s="179" t="str">
        <f>'Energy consumption (raw)'!G2554</f>
        <v>Industry</v>
      </c>
      <c r="I2604" s="179" t="str">
        <f>'Energy consumption (raw)'!I2554</f>
        <v>35 Electricity, gas, steam and air conditioning supply</v>
      </c>
      <c r="J2604" s="179" t="str">
        <f>INDEX(Sector!$E$6:$E$46,MATCH('Energy consumption (toe)'!I2604,Sector!$B$6:$B$46,FALSE))</f>
        <v>Electricity, gas, steam and air conditioning supply</v>
      </c>
      <c r="K2604" s="179">
        <f>IFERROR('Energy consumption (raw)'!J2554*Lists!$H$84,)</f>
        <v>0</v>
      </c>
      <c r="L2604" s="179">
        <f>'Energy consumption (raw)'!K2554*Lists!$H$84</f>
        <v>1.0851919000000001</v>
      </c>
      <c r="M2604" s="179">
        <f>'Energy consumption (raw)'!L2554*Lists!$H$84</f>
        <v>0</v>
      </c>
      <c r="N2604" s="179">
        <f>'Energy consumption (raw)'!M2554*Lists!$H$84</f>
        <v>0</v>
      </c>
      <c r="O2604" s="178">
        <f t="shared" si="168"/>
        <v>1.0851919000000001</v>
      </c>
      <c r="P2604">
        <f>'Energy consumption (raw)'!N2554*Lists!$H$85</f>
        <v>0</v>
      </c>
      <c r="Q2604">
        <f>'Energy consumption (raw)'!O2554*Lists!$H$86</f>
        <v>0</v>
      </c>
      <c r="R2604">
        <f>'Energy consumption (raw)'!P2554*Lists!$H$87</f>
        <v>0</v>
      </c>
      <c r="S2604">
        <f>'Energy consumption (raw)'!Q2554*Lists!$H$88</f>
        <v>0</v>
      </c>
      <c r="T2604">
        <f>'Energy consumption (raw)'!R2554*Lists!$H$89</f>
        <v>0</v>
      </c>
      <c r="U2604">
        <f>'Energy consumption (raw)'!S2554*Lists!$H$90</f>
        <v>1672.5720000000001</v>
      </c>
      <c r="V2604">
        <f>'Energy consumption (raw)'!T2554*Lists!$H$91</f>
        <v>0</v>
      </c>
      <c r="W2604">
        <f>'Energy consumption (raw)'!U2554*Lists!$H$92</f>
        <v>0</v>
      </c>
      <c r="X2604">
        <f>'Energy consumption (raw)'!V2554*Lists!$H$93</f>
        <v>0</v>
      </c>
      <c r="Y2604">
        <f>'Energy consumption (raw)'!W2554*Lists!$H$94</f>
        <v>0</v>
      </c>
      <c r="Z2604">
        <f>'Energy consumption (raw)'!X2554*Lists!$H$96*1000000</f>
        <v>0</v>
      </c>
      <c r="AA2604">
        <f>'Energy consumption (raw)'!Y2554*Lists!$H$97</f>
        <v>0</v>
      </c>
      <c r="AB2604">
        <f>'Energy consumption (raw)'!Z2554*Lists!$H$96</f>
        <v>0</v>
      </c>
      <c r="AC2604">
        <f>'Energy consumption (raw)'!AA2554*Lists!$H$98</f>
        <v>0</v>
      </c>
      <c r="AD2604">
        <f>'Energy consumption (raw)'!AB2554*Lists!$H$99</f>
        <v>0</v>
      </c>
      <c r="AE2604">
        <f>'Energy consumption (raw)'!AC2554*Lists!$H$101</f>
        <v>0</v>
      </c>
      <c r="AF2604">
        <f>'Energy consumption (raw)'!AD2554*Lists!$H$101</f>
        <v>0</v>
      </c>
      <c r="AG2604">
        <f>'Energy consumption (raw)'!AE2554*Lists!$H$101</f>
        <v>0</v>
      </c>
      <c r="AH2604">
        <f>'Energy consumption (raw)'!AF2554*Lists!$H$100</f>
        <v>0</v>
      </c>
      <c r="AI2604" s="167">
        <f t="shared" si="169"/>
        <v>1673.6571919</v>
      </c>
      <c r="AJ2604" s="179">
        <f>'Energy consumption (raw)'!AG2554</f>
        <v>1673.6571918999998</v>
      </c>
      <c r="AK2604" s="179">
        <f>'Energy consumption (raw)'!AH2554</f>
        <v>1421</v>
      </c>
      <c r="AL2604">
        <f>IF(ROUND(AI2604,-3)=ROUND('Energy consumption (raw)'!AG2554,-3),1,0)</f>
        <v>1</v>
      </c>
      <c r="AM2604" s="179" t="str">
        <f>'Energy consumption (raw)'!AJ2554</f>
        <v>61. Kien Giang</v>
      </c>
      <c r="AN2604">
        <f>VLOOKUP(AM2604,Lists!$F$9:$G$71,2,FALSE)</f>
        <v>1</v>
      </c>
    </row>
    <row r="2605" spans="2:40" x14ac:dyDescent="0.25">
      <c r="B2605" s="65" t="str">
        <f t="shared" si="167"/>
        <v>Industry2453</v>
      </c>
      <c r="C2605" s="179">
        <f>'Energy consumption (raw)'!B2555</f>
        <v>2453</v>
      </c>
      <c r="D2605" s="179">
        <f>'Energy consumption (raw)'!C2555</f>
        <v>0</v>
      </c>
      <c r="E2605" s="179">
        <f>'Energy consumption (raw)'!D2555</f>
        <v>0</v>
      </c>
      <c r="F2605" s="179" t="str">
        <f>'Energy consumption (raw)'!E2555</f>
        <v>Công nghiệp</v>
      </c>
      <c r="G2605" s="179" t="str">
        <f>'Energy consumption (raw)'!F2555</f>
        <v>Sản xuất xi măng, vôi và thạch cao</v>
      </c>
      <c r="H2605" s="179" t="str">
        <f>'Energy consumption (raw)'!G2555</f>
        <v>Industry</v>
      </c>
      <c r="I2605" s="179" t="str">
        <f>'Energy consumption (raw)'!I2555</f>
        <v>23 Manufacture of other non-metallic mineral products</v>
      </c>
      <c r="J2605" s="179" t="str">
        <f>INDEX(Sector!$E$6:$E$46,MATCH('Energy consumption (toe)'!I2605,Sector!$B$6:$B$46,FALSE))</f>
        <v>Manufacture of other non-metallic mineral products</v>
      </c>
      <c r="K2605" s="179">
        <f>IFERROR('Energy consumption (raw)'!J2555*Lists!$H$84,)</f>
        <v>0</v>
      </c>
      <c r="L2605" s="179">
        <f>'Energy consumption (raw)'!K2555*Lists!$H$84</f>
        <v>36408.628000000004</v>
      </c>
      <c r="M2605" s="179">
        <f>'Energy consumption (raw)'!L2555*Lists!$H$84</f>
        <v>0</v>
      </c>
      <c r="N2605" s="179">
        <f>'Energy consumption (raw)'!M2555*Lists!$H$84</f>
        <v>0</v>
      </c>
      <c r="O2605" s="178">
        <f t="shared" si="168"/>
        <v>36408.628000000004</v>
      </c>
      <c r="P2605">
        <f>'Energy consumption (raw)'!N2555*Lists!$H$85</f>
        <v>0</v>
      </c>
      <c r="Q2605">
        <f>'Energy consumption (raw)'!O2555*Lists!$H$86</f>
        <v>0</v>
      </c>
      <c r="R2605">
        <f>'Energy consumption (raw)'!P2555*Lists!$H$87</f>
        <v>196560</v>
      </c>
      <c r="S2605">
        <f>'Energy consumption (raw)'!Q2555*Lists!$H$88</f>
        <v>0</v>
      </c>
      <c r="T2605">
        <f>'Energy consumption (raw)'!R2555*Lists!$H$89</f>
        <v>0</v>
      </c>
      <c r="U2605">
        <f>'Energy consumption (raw)'!S2555*Lists!$H$90</f>
        <v>876.17992000000004</v>
      </c>
      <c r="V2605">
        <f>'Energy consumption (raw)'!T2555*Lists!$H$91</f>
        <v>0</v>
      </c>
      <c r="W2605">
        <f>'Energy consumption (raw)'!U2555*Lists!$H$92</f>
        <v>0</v>
      </c>
      <c r="X2605">
        <f>'Energy consumption (raw)'!V2555*Lists!$H$93</f>
        <v>0</v>
      </c>
      <c r="Y2605">
        <f>'Energy consumption (raw)'!W2555*Lists!$H$94</f>
        <v>0</v>
      </c>
      <c r="Z2605">
        <f>'Energy consumption (raw)'!X2555*Lists!$H$96*1000000</f>
        <v>0</v>
      </c>
      <c r="AA2605">
        <f>'Energy consumption (raw)'!Y2555*Lists!$H$97</f>
        <v>0</v>
      </c>
      <c r="AB2605">
        <f>'Energy consumption (raw)'!Z2555*Lists!$H$96</f>
        <v>0</v>
      </c>
      <c r="AC2605">
        <f>'Energy consumption (raw)'!AA2555*Lists!$H$98</f>
        <v>0</v>
      </c>
      <c r="AD2605">
        <f>'Energy consumption (raw)'!AB2555*Lists!$H$99</f>
        <v>0</v>
      </c>
      <c r="AE2605">
        <f>'Energy consumption (raw)'!AC2555*Lists!$H$101</f>
        <v>0</v>
      </c>
      <c r="AF2605">
        <f>'Energy consumption (raw)'!AD2555*Lists!$H$101</f>
        <v>0</v>
      </c>
      <c r="AG2605">
        <f>'Energy consumption (raw)'!AE2555*Lists!$H$101</f>
        <v>0</v>
      </c>
      <c r="AH2605">
        <f>'Energy consumption (raw)'!AF2555*Lists!$H$100</f>
        <v>0</v>
      </c>
      <c r="AI2605" s="167">
        <f t="shared" si="169"/>
        <v>233844.80791999999</v>
      </c>
      <c r="AJ2605" s="179">
        <f>'Energy consumption (raw)'!AG2555</f>
        <v>234092.99992</v>
      </c>
      <c r="AK2605" s="179">
        <f>'Energy consumption (raw)'!AH2555</f>
        <v>254168</v>
      </c>
      <c r="AL2605">
        <f>IF(ROUND(AI2605,-3)=ROUND('Energy consumption (raw)'!AG2555,-3),1,0)</f>
        <v>1</v>
      </c>
      <c r="AM2605" s="179" t="str">
        <f>'Energy consumption (raw)'!AJ2555</f>
        <v>61. Kien Giang</v>
      </c>
      <c r="AN2605">
        <f>VLOOKUP(AM2605,Lists!$F$9:$G$71,2,FALSE)</f>
        <v>1</v>
      </c>
    </row>
    <row r="2606" spans="2:40" x14ac:dyDescent="0.25">
      <c r="B2606" s="65" t="str">
        <f t="shared" si="167"/>
        <v>Industry2454</v>
      </c>
      <c r="C2606" s="179">
        <f>'Energy consumption (raw)'!B2556</f>
        <v>2454</v>
      </c>
      <c r="D2606" s="179">
        <f>'Energy consumption (raw)'!C2556</f>
        <v>0</v>
      </c>
      <c r="E2606" s="179">
        <f>'Energy consumption (raw)'!D2556</f>
        <v>0</v>
      </c>
      <c r="F2606" s="179" t="str">
        <f>'Energy consumption (raw)'!E2556</f>
        <v>Công nghiệp</v>
      </c>
      <c r="G2606" s="179" t="str">
        <f>'Energy consumption (raw)'!F2556</f>
        <v>Sản xuất xi măng, vôi và thạch cao</v>
      </c>
      <c r="H2606" s="179" t="str">
        <f>'Energy consumption (raw)'!G2556</f>
        <v>Industry</v>
      </c>
      <c r="I2606" s="179" t="str">
        <f>'Energy consumption (raw)'!I2556</f>
        <v>23 Manufacture of other non-metallic mineral products</v>
      </c>
      <c r="J2606" s="179" t="str">
        <f>INDEX(Sector!$E$6:$E$46,MATCH('Energy consumption (toe)'!I2606,Sector!$B$6:$B$46,FALSE))</f>
        <v>Manufacture of other non-metallic mineral products</v>
      </c>
      <c r="K2606" s="179">
        <f>IFERROR('Energy consumption (raw)'!J2556*Lists!$H$84,)</f>
        <v>0</v>
      </c>
      <c r="L2606" s="179">
        <f>'Energy consumption (raw)'!K2556*Lists!$H$84</f>
        <v>3391.1436800000001</v>
      </c>
      <c r="M2606" s="179">
        <f>'Energy consumption (raw)'!L2556*Lists!$H$84</f>
        <v>0</v>
      </c>
      <c r="N2606" s="179">
        <f>'Energy consumption (raw)'!M2556*Lists!$H$84</f>
        <v>0</v>
      </c>
      <c r="O2606" s="178">
        <f t="shared" si="168"/>
        <v>3391.1436800000001</v>
      </c>
      <c r="P2606">
        <f>'Energy consumption (raw)'!N2556*Lists!$H$85</f>
        <v>0</v>
      </c>
      <c r="Q2606">
        <f>'Energy consumption (raw)'!O2556*Lists!$H$86</f>
        <v>0</v>
      </c>
      <c r="R2606">
        <f>'Energy consumption (raw)'!P2556*Lists!$H$87</f>
        <v>0</v>
      </c>
      <c r="S2606">
        <f>'Energy consumption (raw)'!Q2556*Lists!$H$88</f>
        <v>0</v>
      </c>
      <c r="T2606">
        <f>'Energy consumption (raw)'!R2556*Lists!$H$89</f>
        <v>0</v>
      </c>
      <c r="U2606">
        <f>'Energy consumption (raw)'!S2556*Lists!$H$90</f>
        <v>55.553519999999999</v>
      </c>
      <c r="V2606">
        <f>'Energy consumption (raw)'!T2556*Lists!$H$91</f>
        <v>0</v>
      </c>
      <c r="W2606">
        <f>'Energy consumption (raw)'!U2556*Lists!$H$92</f>
        <v>0</v>
      </c>
      <c r="X2606">
        <f>'Energy consumption (raw)'!V2556*Lists!$H$93</f>
        <v>0</v>
      </c>
      <c r="Y2606">
        <f>'Energy consumption (raw)'!W2556*Lists!$H$94</f>
        <v>0</v>
      </c>
      <c r="Z2606">
        <f>'Energy consumption (raw)'!X2556*Lists!$H$96*1000000</f>
        <v>0</v>
      </c>
      <c r="AA2606">
        <f>'Energy consumption (raw)'!Y2556*Lists!$H$97</f>
        <v>0</v>
      </c>
      <c r="AB2606">
        <f>'Energy consumption (raw)'!Z2556*Lists!$H$96</f>
        <v>0</v>
      </c>
      <c r="AC2606">
        <f>'Energy consumption (raw)'!AA2556*Lists!$H$98</f>
        <v>0</v>
      </c>
      <c r="AD2606">
        <f>'Energy consumption (raw)'!AB2556*Lists!$H$99</f>
        <v>0</v>
      </c>
      <c r="AE2606">
        <f>'Energy consumption (raw)'!AC2556*Lists!$H$101</f>
        <v>0</v>
      </c>
      <c r="AF2606">
        <f>'Energy consumption (raw)'!AD2556*Lists!$H$101</f>
        <v>0</v>
      </c>
      <c r="AG2606">
        <f>'Energy consumption (raw)'!AE2556*Lists!$H$101</f>
        <v>0</v>
      </c>
      <c r="AH2606">
        <f>'Energy consumption (raw)'!AF2556*Lists!$H$100</f>
        <v>0</v>
      </c>
      <c r="AI2606" s="167">
        <f t="shared" si="169"/>
        <v>3446.6972000000001</v>
      </c>
      <c r="AJ2606" s="179">
        <f>'Energy consumption (raw)'!AG2556</f>
        <v>3446.6972000000001</v>
      </c>
      <c r="AK2606" s="179">
        <f>'Energy consumption (raw)'!AH2556</f>
        <v>3585</v>
      </c>
      <c r="AL2606">
        <f>IF(ROUND(AI2606,-3)=ROUND('Energy consumption (raw)'!AG2556,-3),1,0)</f>
        <v>1</v>
      </c>
      <c r="AM2606" s="179" t="str">
        <f>'Energy consumption (raw)'!AJ2556</f>
        <v>61. Kien Giang</v>
      </c>
      <c r="AN2606">
        <f>VLOOKUP(AM2606,Lists!$F$9:$G$71,2,FALSE)</f>
        <v>1</v>
      </c>
    </row>
    <row r="2607" spans="2:40" x14ac:dyDescent="0.25">
      <c r="B2607" s="65" t="str">
        <f t="shared" si="167"/>
        <v>Industry2455</v>
      </c>
      <c r="C2607" s="179">
        <f>'Energy consumption (raw)'!B2557</f>
        <v>2455</v>
      </c>
      <c r="D2607" s="179">
        <f>'Energy consumption (raw)'!C2557</f>
        <v>0</v>
      </c>
      <c r="E2607" s="179">
        <f>'Energy consumption (raw)'!D2557</f>
        <v>0</v>
      </c>
      <c r="F2607" s="179" t="str">
        <f>'Energy consumption (raw)'!E2557</f>
        <v>Công nghiệp</v>
      </c>
      <c r="G2607" s="179" t="str">
        <f>'Energy consumption (raw)'!F2557</f>
        <v>Sản xuất xi măng</v>
      </c>
      <c r="H2607" s="179" t="str">
        <f>'Energy consumption (raw)'!G2557</f>
        <v>Industry</v>
      </c>
      <c r="I2607" s="179" t="str">
        <f>'Energy consumption (raw)'!I2557</f>
        <v>23 Manufacture of other non-metallic mineral products</v>
      </c>
      <c r="J2607" s="179" t="str">
        <f>INDEX(Sector!$E$6:$E$46,MATCH('Energy consumption (toe)'!I2607,Sector!$B$6:$B$46,FALSE))</f>
        <v>Manufacture of other non-metallic mineral products</v>
      </c>
      <c r="K2607" s="179">
        <f>IFERROR('Energy consumption (raw)'!J2557*Lists!$H$84,)</f>
        <v>0</v>
      </c>
      <c r="L2607" s="179">
        <f>'Energy consumption (raw)'!K2557*Lists!$H$84</f>
        <v>29017.565420000003</v>
      </c>
      <c r="M2607" s="179">
        <f>'Energy consumption (raw)'!L2557*Lists!$H$84</f>
        <v>0</v>
      </c>
      <c r="N2607" s="179">
        <f>'Energy consumption (raw)'!M2557*Lists!$H$84</f>
        <v>0</v>
      </c>
      <c r="O2607" s="178">
        <f t="shared" si="168"/>
        <v>29017.565420000003</v>
      </c>
      <c r="P2607">
        <f>'Energy consumption (raw)'!N2557*Lists!$H$85</f>
        <v>113474.9</v>
      </c>
      <c r="Q2607">
        <f>'Energy consumption (raw)'!O2557*Lists!$H$86</f>
        <v>0</v>
      </c>
      <c r="R2607">
        <f>'Energy consumption (raw)'!P2557*Lists!$H$87</f>
        <v>0</v>
      </c>
      <c r="S2607">
        <f>'Energy consumption (raw)'!Q2557*Lists!$H$88</f>
        <v>0</v>
      </c>
      <c r="T2607">
        <f>'Energy consumption (raw)'!R2557*Lists!$H$89</f>
        <v>0</v>
      </c>
      <c r="U2607">
        <f>'Energy consumption (raw)'!S2557*Lists!$H$90</f>
        <v>2165.11328</v>
      </c>
      <c r="V2607">
        <f>'Energy consumption (raw)'!T2557*Lists!$H$91</f>
        <v>0</v>
      </c>
      <c r="W2607">
        <f>'Energy consumption (raw)'!U2557*Lists!$H$92</f>
        <v>0</v>
      </c>
      <c r="X2607">
        <f>'Energy consumption (raw)'!V2557*Lists!$H$93</f>
        <v>0</v>
      </c>
      <c r="Y2607">
        <f>'Energy consumption (raw)'!W2557*Lists!$H$94</f>
        <v>0</v>
      </c>
      <c r="Z2607">
        <f>'Energy consumption (raw)'!X2557*Lists!$H$96*1000000</f>
        <v>0</v>
      </c>
      <c r="AA2607">
        <f>'Energy consumption (raw)'!Y2557*Lists!$H$97</f>
        <v>0</v>
      </c>
      <c r="AB2607">
        <f>'Energy consumption (raw)'!Z2557*Lists!$H$96</f>
        <v>0</v>
      </c>
      <c r="AC2607">
        <f>'Energy consumption (raw)'!AA2557*Lists!$H$98</f>
        <v>0</v>
      </c>
      <c r="AD2607">
        <f>'Energy consumption (raw)'!AB2557*Lists!$H$99</f>
        <v>0</v>
      </c>
      <c r="AE2607">
        <f>'Energy consumption (raw)'!AC2557*Lists!$H$101</f>
        <v>0</v>
      </c>
      <c r="AF2607">
        <f>'Energy consumption (raw)'!AD2557*Lists!$H$101</f>
        <v>0</v>
      </c>
      <c r="AG2607">
        <f>'Energy consumption (raw)'!AE2557*Lists!$H$101</f>
        <v>0</v>
      </c>
      <c r="AH2607">
        <f>'Energy consumption (raw)'!AF2557*Lists!$H$100</f>
        <v>0</v>
      </c>
      <c r="AI2607" s="167">
        <f t="shared" si="169"/>
        <v>144657.57869999998</v>
      </c>
      <c r="AJ2607" s="179">
        <f>'Energy consumption (raw)'!AG2557</f>
        <v>144657.57869999998</v>
      </c>
      <c r="AK2607" s="179">
        <f>'Energy consumption (raw)'!AH2557</f>
        <v>138758</v>
      </c>
      <c r="AL2607">
        <f>IF(ROUND(AI2607,-3)=ROUND('Energy consumption (raw)'!AG2557,-3),1,0)</f>
        <v>1</v>
      </c>
      <c r="AM2607" s="179" t="str">
        <f>'Energy consumption (raw)'!AJ2557</f>
        <v>61. Kien Giang</v>
      </c>
      <c r="AN2607">
        <f>VLOOKUP(AM2607,Lists!$F$9:$G$71,2,FALSE)</f>
        <v>1</v>
      </c>
    </row>
    <row r="2608" spans="2:40" x14ac:dyDescent="0.25">
      <c r="B2608" s="65" t="str">
        <f t="shared" si="167"/>
        <v>Industry2456</v>
      </c>
      <c r="C2608" s="179">
        <f>'Energy consumption (raw)'!B2558</f>
        <v>2456</v>
      </c>
      <c r="D2608" s="179">
        <f>'Energy consumption (raw)'!C2558</f>
        <v>0</v>
      </c>
      <c r="E2608" s="179">
        <f>'Energy consumption (raw)'!D2558</f>
        <v>0</v>
      </c>
      <c r="F2608" s="179" t="str">
        <f>'Energy consumption (raw)'!E2558</f>
        <v>Công nghiệp</v>
      </c>
      <c r="G2608" s="179" t="str">
        <f>'Energy consumption (raw)'!F2558</f>
        <v>Sản xuất xi măng</v>
      </c>
      <c r="H2608" s="179" t="str">
        <f>'Energy consumption (raw)'!G2558</f>
        <v>Industry</v>
      </c>
      <c r="I2608" s="179" t="str">
        <f>'Energy consumption (raw)'!I2558</f>
        <v>23 Manufacture of other non-metallic mineral products</v>
      </c>
      <c r="J2608" s="179" t="str">
        <f>INDEX(Sector!$E$6:$E$46,MATCH('Energy consumption (toe)'!I2608,Sector!$B$6:$B$46,FALSE))</f>
        <v>Manufacture of other non-metallic mineral products</v>
      </c>
      <c r="K2608" s="179">
        <f>IFERROR('Energy consumption (raw)'!J2558*Lists!$H$84,)</f>
        <v>0</v>
      </c>
      <c r="L2608" s="179">
        <f>'Energy consumption (raw)'!K2558*Lists!$H$84</f>
        <v>2975.9470680000004</v>
      </c>
      <c r="M2608" s="179">
        <f>'Energy consumption (raw)'!L2558*Lists!$H$84</f>
        <v>0</v>
      </c>
      <c r="N2608" s="179">
        <f>'Energy consumption (raw)'!M2558*Lists!$H$84</f>
        <v>0</v>
      </c>
      <c r="O2608" s="178">
        <f t="shared" si="168"/>
        <v>2975.9470680000004</v>
      </c>
      <c r="P2608">
        <f>'Energy consumption (raw)'!N2558*Lists!$H$85</f>
        <v>0</v>
      </c>
      <c r="Q2608">
        <f>'Energy consumption (raw)'!O2558*Lists!$H$86</f>
        <v>0</v>
      </c>
      <c r="R2608">
        <f>'Energy consumption (raw)'!P2558*Lists!$H$87</f>
        <v>0</v>
      </c>
      <c r="S2608">
        <f>'Energy consumption (raw)'!Q2558*Lists!$H$88</f>
        <v>0</v>
      </c>
      <c r="T2608">
        <f>'Energy consumption (raw)'!R2558*Lists!$H$89</f>
        <v>0</v>
      </c>
      <c r="U2608">
        <f>'Energy consumption (raw)'!S2558*Lists!$H$90</f>
        <v>109721.39992000001</v>
      </c>
      <c r="V2608">
        <f>'Energy consumption (raw)'!T2558*Lists!$H$91</f>
        <v>0</v>
      </c>
      <c r="W2608">
        <f>'Energy consumption (raw)'!U2558*Lists!$H$92</f>
        <v>0</v>
      </c>
      <c r="X2608">
        <f>'Energy consumption (raw)'!V2558*Lists!$H$93</f>
        <v>0</v>
      </c>
      <c r="Y2608">
        <f>'Energy consumption (raw)'!W2558*Lists!$H$94</f>
        <v>0</v>
      </c>
      <c r="Z2608">
        <f>'Energy consumption (raw)'!X2558*Lists!$H$96*1000000</f>
        <v>0</v>
      </c>
      <c r="AA2608">
        <f>'Energy consumption (raw)'!Y2558*Lists!$H$97</f>
        <v>0</v>
      </c>
      <c r="AB2608">
        <f>'Energy consumption (raw)'!Z2558*Lists!$H$96</f>
        <v>0</v>
      </c>
      <c r="AC2608">
        <f>'Energy consumption (raw)'!AA2558*Lists!$H$98</f>
        <v>0</v>
      </c>
      <c r="AD2608">
        <f>'Energy consumption (raw)'!AB2558*Lists!$H$99</f>
        <v>0</v>
      </c>
      <c r="AE2608">
        <f>'Energy consumption (raw)'!AC2558*Lists!$H$101</f>
        <v>0</v>
      </c>
      <c r="AF2608">
        <f>'Energy consumption (raw)'!AD2558*Lists!$H$101</f>
        <v>0</v>
      </c>
      <c r="AG2608">
        <f>'Energy consumption (raw)'!AE2558*Lists!$H$101</f>
        <v>0</v>
      </c>
      <c r="AH2608">
        <f>'Energy consumption (raw)'!AF2558*Lists!$H$100</f>
        <v>0</v>
      </c>
      <c r="AI2608" s="167">
        <f t="shared" si="169"/>
        <v>112697.346988</v>
      </c>
      <c r="AJ2608" s="179">
        <f>'Energy consumption (raw)'!AG2558</f>
        <v>112697.34698799999</v>
      </c>
      <c r="AK2608" s="179">
        <f>'Energy consumption (raw)'!AH2558</f>
        <v>3207</v>
      </c>
      <c r="AL2608">
        <f>IF(ROUND(AI2608,-3)=ROUND('Energy consumption (raw)'!AG2558,-3),1,0)</f>
        <v>1</v>
      </c>
      <c r="AM2608" s="179" t="str">
        <f>'Energy consumption (raw)'!AJ2558</f>
        <v>61. Kien Giang</v>
      </c>
      <c r="AN2608">
        <f>VLOOKUP(AM2608,Lists!$F$9:$G$71,2,FALSE)</f>
        <v>1</v>
      </c>
    </row>
    <row r="2609" spans="2:40" x14ac:dyDescent="0.25">
      <c r="B2609" s="65" t="str">
        <f t="shared" si="167"/>
        <v>Industry2457</v>
      </c>
      <c r="C2609" s="179">
        <f>'Energy consumption (raw)'!B2559</f>
        <v>2457</v>
      </c>
      <c r="D2609" s="179">
        <f>'Energy consumption (raw)'!C2559</f>
        <v>0</v>
      </c>
      <c r="E2609" s="179">
        <f>'Energy consumption (raw)'!D2559</f>
        <v>0</v>
      </c>
      <c r="F2609" s="179" t="str">
        <f>'Energy consumption (raw)'!E2559</f>
        <v>Công nghiệp</v>
      </c>
      <c r="G2609" s="179" t="str">
        <f>'Energy consumption (raw)'!F2559</f>
        <v>Sản xuất xi măng</v>
      </c>
      <c r="H2609" s="179" t="str">
        <f>'Energy consumption (raw)'!G2559</f>
        <v>Industry</v>
      </c>
      <c r="I2609" s="179" t="str">
        <f>'Energy consumption (raw)'!I2559</f>
        <v>23 Manufacture of other non-metallic mineral products</v>
      </c>
      <c r="J2609" s="179" t="str">
        <f>INDEX(Sector!$E$6:$E$46,MATCH('Energy consumption (toe)'!I2609,Sector!$B$6:$B$46,FALSE))</f>
        <v>Manufacture of other non-metallic mineral products</v>
      </c>
      <c r="K2609" s="179">
        <f>IFERROR('Energy consumption (raw)'!J2559*Lists!$H$84,)</f>
        <v>0</v>
      </c>
      <c r="L2609" s="179">
        <f>'Energy consumption (raw)'!K2559*Lists!$H$84</f>
        <v>2815.9503120000004</v>
      </c>
      <c r="M2609" s="179">
        <f>'Energy consumption (raw)'!L2559*Lists!$H$84</f>
        <v>0</v>
      </c>
      <c r="N2609" s="179">
        <f>'Energy consumption (raw)'!M2559*Lists!$H$84</f>
        <v>0</v>
      </c>
      <c r="O2609" s="178">
        <f t="shared" si="168"/>
        <v>2815.9503120000004</v>
      </c>
      <c r="P2609">
        <f>'Energy consumption (raw)'!N2559*Lists!$H$85</f>
        <v>0</v>
      </c>
      <c r="Q2609">
        <f>'Energy consumption (raw)'!O2559*Lists!$H$86</f>
        <v>0</v>
      </c>
      <c r="R2609">
        <f>'Energy consumption (raw)'!P2559*Lists!$H$87</f>
        <v>0</v>
      </c>
      <c r="S2609">
        <f>'Energy consumption (raw)'!Q2559*Lists!$H$88</f>
        <v>0</v>
      </c>
      <c r="T2609">
        <f>'Energy consumption (raw)'!R2559*Lists!$H$89</f>
        <v>0</v>
      </c>
      <c r="U2609">
        <f>'Energy consumption (raw)'!S2559*Lists!$H$90</f>
        <v>47.727679999999999</v>
      </c>
      <c r="V2609">
        <f>'Energy consumption (raw)'!T2559*Lists!$H$91</f>
        <v>0</v>
      </c>
      <c r="W2609">
        <f>'Energy consumption (raw)'!U2559*Lists!$H$92</f>
        <v>0</v>
      </c>
      <c r="X2609">
        <f>'Energy consumption (raw)'!V2559*Lists!$H$93</f>
        <v>0</v>
      </c>
      <c r="Y2609">
        <f>'Energy consumption (raw)'!W2559*Lists!$H$94</f>
        <v>0</v>
      </c>
      <c r="Z2609">
        <f>'Energy consumption (raw)'!X2559*Lists!$H$96*1000000</f>
        <v>0</v>
      </c>
      <c r="AA2609">
        <f>'Energy consumption (raw)'!Y2559*Lists!$H$97</f>
        <v>0</v>
      </c>
      <c r="AB2609">
        <f>'Energy consumption (raw)'!Z2559*Lists!$H$96</f>
        <v>0</v>
      </c>
      <c r="AC2609">
        <f>'Energy consumption (raw)'!AA2559*Lists!$H$98</f>
        <v>0</v>
      </c>
      <c r="AD2609">
        <f>'Energy consumption (raw)'!AB2559*Lists!$H$99</f>
        <v>0</v>
      </c>
      <c r="AE2609">
        <f>'Energy consumption (raw)'!AC2559*Lists!$H$101</f>
        <v>0</v>
      </c>
      <c r="AF2609">
        <f>'Energy consumption (raw)'!AD2559*Lists!$H$101</f>
        <v>0</v>
      </c>
      <c r="AG2609">
        <f>'Energy consumption (raw)'!AE2559*Lists!$H$101</f>
        <v>0</v>
      </c>
      <c r="AH2609">
        <f>'Energy consumption (raw)'!AF2559*Lists!$H$100</f>
        <v>0</v>
      </c>
      <c r="AI2609" s="167">
        <f t="shared" si="169"/>
        <v>2863.6779920000004</v>
      </c>
      <c r="AJ2609" s="179">
        <f>'Energy consumption (raw)'!AG2559</f>
        <v>2863.6779920000004</v>
      </c>
      <c r="AK2609" s="179">
        <f>'Energy consumption (raw)'!AH2559</f>
        <v>2734</v>
      </c>
      <c r="AL2609">
        <f>IF(ROUND(AI2609,-3)=ROUND('Energy consumption (raw)'!AG2559,-3),1,0)</f>
        <v>1</v>
      </c>
      <c r="AM2609" s="179" t="str">
        <f>'Energy consumption (raw)'!AJ2559</f>
        <v>61. Kien Giang</v>
      </c>
      <c r="AN2609">
        <f>VLOOKUP(AM2609,Lists!$F$9:$G$71,2,FALSE)</f>
        <v>1</v>
      </c>
    </row>
    <row r="2610" spans="2:40" x14ac:dyDescent="0.25">
      <c r="B2610" s="65" t="str">
        <f t="shared" si="167"/>
        <v>Industry2458</v>
      </c>
      <c r="C2610" s="179">
        <f>'Energy consumption (raw)'!B2560</f>
        <v>2458</v>
      </c>
      <c r="D2610" s="179">
        <f>'Energy consumption (raw)'!C2560</f>
        <v>0</v>
      </c>
      <c r="E2610" s="179">
        <f>'Energy consumption (raw)'!D2560</f>
        <v>0</v>
      </c>
      <c r="F2610" s="179" t="str">
        <f>'Energy consumption (raw)'!E2560</f>
        <v>Công nghiệp</v>
      </c>
      <c r="G2610" s="179" t="str">
        <f>'Energy consumption (raw)'!F2560</f>
        <v>Sản xuất vật liệu xây dựng từ đất sét</v>
      </c>
      <c r="H2610" s="179" t="str">
        <f>'Energy consumption (raw)'!G2560</f>
        <v>Industry</v>
      </c>
      <c r="I2610" s="179" t="str">
        <f>'Energy consumption (raw)'!I2560</f>
        <v>23 Manufacture of other non-metallic mineral products</v>
      </c>
      <c r="J2610" s="179" t="str">
        <f>INDEX(Sector!$E$6:$E$46,MATCH('Energy consumption (toe)'!I2610,Sector!$B$6:$B$46,FALSE))</f>
        <v>Manufacture of other non-metallic mineral products</v>
      </c>
      <c r="K2610" s="179">
        <f>IFERROR('Energy consumption (raw)'!J2560*Lists!$H$84,)</f>
        <v>0</v>
      </c>
      <c r="L2610" s="179">
        <f>'Energy consumption (raw)'!K2560*Lists!$H$84</f>
        <v>217.00752000000003</v>
      </c>
      <c r="M2610" s="179">
        <f>'Energy consumption (raw)'!L2560*Lists!$H$84</f>
        <v>0</v>
      </c>
      <c r="N2610" s="179">
        <f>'Energy consumption (raw)'!M2560*Lists!$H$84</f>
        <v>0</v>
      </c>
      <c r="O2610" s="178">
        <f t="shared" si="168"/>
        <v>217.00752000000003</v>
      </c>
      <c r="P2610">
        <f>'Energy consumption (raw)'!N2560*Lists!$H$85</f>
        <v>0</v>
      </c>
      <c r="Q2610">
        <f>'Energy consumption (raw)'!O2560*Lists!$H$86</f>
        <v>0</v>
      </c>
      <c r="R2610">
        <f>'Energy consumption (raw)'!P2560*Lists!$H$87</f>
        <v>0</v>
      </c>
      <c r="S2610">
        <f>'Energy consumption (raw)'!Q2560*Lists!$H$88</f>
        <v>4520</v>
      </c>
      <c r="T2610">
        <f>'Energy consumption (raw)'!R2560*Lists!$H$89</f>
        <v>0</v>
      </c>
      <c r="U2610">
        <f>'Energy consumption (raw)'!S2560*Lists!$H$90</f>
        <v>48.312000000000005</v>
      </c>
      <c r="V2610">
        <f>'Energy consumption (raw)'!T2560*Lists!$H$91</f>
        <v>0</v>
      </c>
      <c r="W2610">
        <f>'Energy consumption (raw)'!U2560*Lists!$H$92</f>
        <v>0</v>
      </c>
      <c r="X2610">
        <f>'Energy consumption (raw)'!V2560*Lists!$H$93</f>
        <v>0</v>
      </c>
      <c r="Y2610">
        <f>'Energy consumption (raw)'!W2560*Lists!$H$94</f>
        <v>0</v>
      </c>
      <c r="Z2610">
        <f>'Energy consumption (raw)'!X2560*Lists!$H$96*1000000</f>
        <v>0</v>
      </c>
      <c r="AA2610">
        <f>'Energy consumption (raw)'!Y2560*Lists!$H$97</f>
        <v>0</v>
      </c>
      <c r="AB2610">
        <f>'Energy consumption (raw)'!Z2560*Lists!$H$96</f>
        <v>0</v>
      </c>
      <c r="AC2610">
        <f>'Energy consumption (raw)'!AA2560*Lists!$H$98</f>
        <v>0</v>
      </c>
      <c r="AD2610">
        <f>'Energy consumption (raw)'!AB2560*Lists!$H$99</f>
        <v>0</v>
      </c>
      <c r="AE2610">
        <f>'Energy consumption (raw)'!AC2560*Lists!$H$101</f>
        <v>0</v>
      </c>
      <c r="AF2610">
        <f>'Energy consumption (raw)'!AD2560*Lists!$H$101</f>
        <v>0</v>
      </c>
      <c r="AG2610">
        <f>'Energy consumption (raw)'!AE2560*Lists!$H$101</f>
        <v>0</v>
      </c>
      <c r="AH2610">
        <f>'Energy consumption (raw)'!AF2560*Lists!$H$100</f>
        <v>0</v>
      </c>
      <c r="AI2610" s="167">
        <f t="shared" si="169"/>
        <v>4785.31952</v>
      </c>
      <c r="AJ2610" s="179">
        <f>'Energy consumption (raw)'!AG2560</f>
        <v>4785.31952</v>
      </c>
      <c r="AK2610" s="179">
        <f>'Energy consumption (raw)'!AH2560</f>
        <v>8894</v>
      </c>
      <c r="AL2610">
        <f>IF(ROUND(AI2610,-3)=ROUND('Energy consumption (raw)'!AG2560,-3),1,0)</f>
        <v>1</v>
      </c>
      <c r="AM2610" s="179" t="str">
        <f>'Energy consumption (raw)'!AJ2560</f>
        <v>61. Kien Giang</v>
      </c>
      <c r="AN2610">
        <f>VLOOKUP(AM2610,Lists!$F$9:$G$71,2,FALSE)</f>
        <v>1</v>
      </c>
    </row>
    <row r="2611" spans="2:40" x14ac:dyDescent="0.25">
      <c r="B2611" s="65" t="str">
        <f t="shared" si="167"/>
        <v>Industry2459</v>
      </c>
      <c r="C2611" s="179">
        <f>'Energy consumption (raw)'!B2561</f>
        <v>2459</v>
      </c>
      <c r="D2611" s="179">
        <f>'Energy consumption (raw)'!C2561</f>
        <v>0</v>
      </c>
      <c r="E2611" s="179">
        <f>'Energy consumption (raw)'!D2561</f>
        <v>0</v>
      </c>
      <c r="F2611" s="179" t="str">
        <f>'Energy consumption (raw)'!E2561</f>
        <v>Công nghiệp</v>
      </c>
      <c r="G2611" s="179" t="str">
        <f>'Energy consumption (raw)'!F2561</f>
        <v>Sản xuất vật liêu xây dựng từ đất sét</v>
      </c>
      <c r="H2611" s="179" t="str">
        <f>'Energy consumption (raw)'!G2561</f>
        <v>Industry</v>
      </c>
      <c r="I2611" s="179" t="str">
        <f>'Energy consumption (raw)'!I2561</f>
        <v>23 Manufacture of other non-metallic mineral products</v>
      </c>
      <c r="J2611" s="179" t="str">
        <f>INDEX(Sector!$E$6:$E$46,MATCH('Energy consumption (toe)'!I2611,Sector!$B$6:$B$46,FALSE))</f>
        <v>Manufacture of other non-metallic mineral products</v>
      </c>
      <c r="K2611" s="179">
        <f>IFERROR('Energy consumption (raw)'!J2561*Lists!$H$84,)</f>
        <v>0</v>
      </c>
      <c r="L2611" s="179">
        <f>'Energy consumption (raw)'!K2561*Lists!$H$84</f>
        <v>439.36925000000002</v>
      </c>
      <c r="M2611" s="179">
        <f>'Energy consumption (raw)'!L2561*Lists!$H$84</f>
        <v>0</v>
      </c>
      <c r="N2611" s="179">
        <f>'Energy consumption (raw)'!M2561*Lists!$H$84</f>
        <v>0</v>
      </c>
      <c r="O2611" s="178">
        <f t="shared" si="168"/>
        <v>439.36925000000002</v>
      </c>
      <c r="P2611">
        <f>'Energy consumption (raw)'!N2561*Lists!$H$85</f>
        <v>7499.0999999999995</v>
      </c>
      <c r="Q2611">
        <f>'Energy consumption (raw)'!O2561*Lists!$H$86</f>
        <v>0</v>
      </c>
      <c r="R2611">
        <f>'Energy consumption (raw)'!P2561*Lists!$H$87</f>
        <v>0</v>
      </c>
      <c r="S2611">
        <f>'Energy consumption (raw)'!Q2561*Lists!$H$88</f>
        <v>0</v>
      </c>
      <c r="T2611">
        <f>'Energy consumption (raw)'!R2561*Lists!$H$89</f>
        <v>0</v>
      </c>
      <c r="U2611">
        <f>'Energy consumption (raw)'!S2561*Lists!$H$90</f>
        <v>0</v>
      </c>
      <c r="V2611">
        <f>'Energy consumption (raw)'!T2561*Lists!$H$91</f>
        <v>0</v>
      </c>
      <c r="W2611">
        <f>'Energy consumption (raw)'!U2561*Lists!$H$92</f>
        <v>0</v>
      </c>
      <c r="X2611">
        <f>'Energy consumption (raw)'!V2561*Lists!$H$93</f>
        <v>0</v>
      </c>
      <c r="Y2611">
        <f>'Energy consumption (raw)'!W2561*Lists!$H$94</f>
        <v>0</v>
      </c>
      <c r="Z2611">
        <f>'Energy consumption (raw)'!X2561*Lists!$H$96*1000000</f>
        <v>0</v>
      </c>
      <c r="AA2611">
        <f>'Energy consumption (raw)'!Y2561*Lists!$H$97</f>
        <v>0</v>
      </c>
      <c r="AB2611">
        <f>'Energy consumption (raw)'!Z2561*Lists!$H$96</f>
        <v>0</v>
      </c>
      <c r="AC2611">
        <f>'Energy consumption (raw)'!AA2561*Lists!$H$98</f>
        <v>0</v>
      </c>
      <c r="AD2611">
        <f>'Energy consumption (raw)'!AB2561*Lists!$H$99</f>
        <v>0</v>
      </c>
      <c r="AE2611">
        <f>'Energy consumption (raw)'!AC2561*Lists!$H$101</f>
        <v>0</v>
      </c>
      <c r="AF2611">
        <f>'Energy consumption (raw)'!AD2561*Lists!$H$101</f>
        <v>0</v>
      </c>
      <c r="AG2611">
        <f>'Energy consumption (raw)'!AE2561*Lists!$H$101</f>
        <v>0</v>
      </c>
      <c r="AH2611">
        <f>'Energy consumption (raw)'!AF2561*Lists!$H$100</f>
        <v>0</v>
      </c>
      <c r="AI2611" s="167">
        <f t="shared" si="169"/>
        <v>7938.4692499999992</v>
      </c>
      <c r="AJ2611" s="179">
        <f>'Energy consumption (raw)'!AG2561</f>
        <v>7938.4692499999992</v>
      </c>
      <c r="AK2611" s="179">
        <f>'Energy consumption (raw)'!AH2561</f>
        <v>3366</v>
      </c>
      <c r="AL2611">
        <f>IF(ROUND(AI2611,-3)=ROUND('Energy consumption (raw)'!AG2561,-3),1,0)</f>
        <v>1</v>
      </c>
      <c r="AM2611" s="179" t="str">
        <f>'Energy consumption (raw)'!AJ2561</f>
        <v>61. Kien Giang</v>
      </c>
      <c r="AN2611">
        <f>VLOOKUP(AM2611,Lists!$F$9:$G$71,2,FALSE)</f>
        <v>1</v>
      </c>
    </row>
    <row r="2612" spans="2:40" x14ac:dyDescent="0.25">
      <c r="B2612" s="65" t="str">
        <f t="shared" si="167"/>
        <v>Industry2460</v>
      </c>
      <c r="C2612" s="179">
        <f>'Energy consumption (raw)'!B2562</f>
        <v>2460</v>
      </c>
      <c r="D2612" s="179">
        <f>'Energy consumption (raw)'!C2562</f>
        <v>0</v>
      </c>
      <c r="E2612" s="179">
        <f>'Energy consumption (raw)'!D2562</f>
        <v>0</v>
      </c>
      <c r="F2612" s="179" t="str">
        <f>'Energy consumption (raw)'!E2562</f>
        <v>Công nghiệp</v>
      </c>
      <c r="G2612" s="179" t="str">
        <f>'Energy consumption (raw)'!F2562</f>
        <v>Nuôi trồng thủy sản</v>
      </c>
      <c r="H2612" s="179" t="str">
        <f>'Energy consumption (raw)'!G2562</f>
        <v>Industry</v>
      </c>
      <c r="I2612" s="179" t="str">
        <f>'Energy consumption (raw)'!I2562</f>
        <v>Agriculture</v>
      </c>
      <c r="J2612" s="179" t="str">
        <f>INDEX(Sector!$E$6:$E$46,MATCH('Energy consumption (toe)'!I2612,Sector!$B$6:$B$46,FALSE))</f>
        <v>Agriculture</v>
      </c>
      <c r="K2612" s="179">
        <f>IFERROR('Energy consumption (raw)'!J2562*Lists!$H$84,)</f>
        <v>0</v>
      </c>
      <c r="L2612" s="179">
        <f>'Energy consumption (raw)'!K2562*Lists!$H$84</f>
        <v>2096.4895300000003</v>
      </c>
      <c r="M2612" s="179">
        <f>'Energy consumption (raw)'!L2562*Lists!$H$84</f>
        <v>0</v>
      </c>
      <c r="N2612" s="179">
        <f>'Energy consumption (raw)'!M2562*Lists!$H$84</f>
        <v>0</v>
      </c>
      <c r="O2612" s="178">
        <f t="shared" si="168"/>
        <v>2096.4895300000003</v>
      </c>
      <c r="P2612">
        <f>'Energy consumption (raw)'!N2562*Lists!$H$85</f>
        <v>0</v>
      </c>
      <c r="Q2612">
        <f>'Energy consumption (raw)'!O2562*Lists!$H$86</f>
        <v>0</v>
      </c>
      <c r="R2612">
        <f>'Energy consumption (raw)'!P2562*Lists!$H$87</f>
        <v>0</v>
      </c>
      <c r="S2612">
        <f>'Energy consumption (raw)'!Q2562*Lists!$H$88</f>
        <v>0</v>
      </c>
      <c r="T2612">
        <f>'Energy consumption (raw)'!R2562*Lists!$H$89</f>
        <v>0</v>
      </c>
      <c r="U2612">
        <f>'Energy consumption (raw)'!S2562*Lists!$H$90</f>
        <v>0</v>
      </c>
      <c r="V2612">
        <f>'Energy consumption (raw)'!T2562*Lists!$H$91</f>
        <v>0</v>
      </c>
      <c r="W2612">
        <f>'Energy consumption (raw)'!U2562*Lists!$H$92</f>
        <v>0</v>
      </c>
      <c r="X2612">
        <f>'Energy consumption (raw)'!V2562*Lists!$H$93</f>
        <v>0</v>
      </c>
      <c r="Y2612">
        <f>'Energy consumption (raw)'!W2562*Lists!$H$94</f>
        <v>0</v>
      </c>
      <c r="Z2612">
        <f>'Energy consumption (raw)'!X2562*Lists!$H$96*1000000</f>
        <v>0</v>
      </c>
      <c r="AA2612">
        <f>'Energy consumption (raw)'!Y2562*Lists!$H$97</f>
        <v>0</v>
      </c>
      <c r="AB2612">
        <f>'Energy consumption (raw)'!Z2562*Lists!$H$96</f>
        <v>0</v>
      </c>
      <c r="AC2612">
        <f>'Energy consumption (raw)'!AA2562*Lists!$H$98</f>
        <v>0</v>
      </c>
      <c r="AD2612">
        <f>'Energy consumption (raw)'!AB2562*Lists!$H$99</f>
        <v>0</v>
      </c>
      <c r="AE2612">
        <f>'Energy consumption (raw)'!AC2562*Lists!$H$101</f>
        <v>0</v>
      </c>
      <c r="AF2612">
        <f>'Energy consumption (raw)'!AD2562*Lists!$H$101</f>
        <v>0</v>
      </c>
      <c r="AG2612">
        <f>'Energy consumption (raw)'!AE2562*Lists!$H$101</f>
        <v>0</v>
      </c>
      <c r="AH2612">
        <f>'Energy consumption (raw)'!AF2562*Lists!$H$100</f>
        <v>0</v>
      </c>
      <c r="AI2612" s="167">
        <f t="shared" si="169"/>
        <v>2096.4895300000003</v>
      </c>
      <c r="AJ2612" s="179">
        <f>'Energy consumption (raw)'!AG2562</f>
        <v>2096.4895300000003</v>
      </c>
      <c r="AK2612" s="179">
        <f>'Energy consumption (raw)'!AH2562</f>
        <v>1603</v>
      </c>
      <c r="AL2612">
        <f>IF(ROUND(AI2612,-3)=ROUND('Energy consumption (raw)'!AG2562,-3),1,0)</f>
        <v>1</v>
      </c>
      <c r="AM2612" s="179" t="str">
        <f>'Energy consumption (raw)'!AJ2562</f>
        <v>61. Kien Giang</v>
      </c>
      <c r="AN2612">
        <f>VLOOKUP(AM2612,Lists!$F$9:$G$71,2,FALSE)</f>
        <v>1</v>
      </c>
    </row>
    <row r="2613" spans="2:40" x14ac:dyDescent="0.25">
      <c r="B2613" s="65" t="str">
        <f t="shared" si="167"/>
        <v>Industry2461</v>
      </c>
      <c r="C2613" s="179">
        <f>'Energy consumption (raw)'!B2563</f>
        <v>2461</v>
      </c>
      <c r="D2613" s="179">
        <f>'Energy consumption (raw)'!C2563</f>
        <v>0</v>
      </c>
      <c r="E2613" s="179">
        <f>'Energy consumption (raw)'!D2563</f>
        <v>0</v>
      </c>
      <c r="F2613" s="179" t="str">
        <f>'Energy consumption (raw)'!E2563</f>
        <v>Công nghiệp</v>
      </c>
      <c r="G2613" s="179" t="str">
        <f>'Energy consumption (raw)'!F2563</f>
        <v>Sản xuâất gỗ dán, gỗ lạng, ván ép và ván mỏng khác</v>
      </c>
      <c r="H2613" s="179" t="str">
        <f>'Energy consumption (raw)'!G2563</f>
        <v>Industry</v>
      </c>
      <c r="I2613" s="179" t="str">
        <f>'Energy consumption (raw)'!I2563</f>
        <v>16 Manufacture of wood and of products of wood and cork, except furniture;
manufacture of articles of straw and plaiting materials</v>
      </c>
      <c r="J2613" s="179" t="str">
        <f>INDEX(Sector!$E$6:$E$46,MATCH('Energy consumption (toe)'!I2613,Sector!$B$6:$B$46,FALSE))</f>
        <v>Manufacture of wood and of products of wood and cork, except furniture;
manufacture of articles of straw and plaiting materials</v>
      </c>
      <c r="K2613" s="179">
        <f>IFERROR('Energy consumption (raw)'!J2563*Lists!$H$84,)</f>
        <v>0</v>
      </c>
      <c r="L2613" s="179">
        <f>'Energy consumption (raw)'!K2563*Lists!$H$84</f>
        <v>4881.3730800000003</v>
      </c>
      <c r="M2613" s="179">
        <f>'Energy consumption (raw)'!L2563*Lists!$H$84</f>
        <v>0</v>
      </c>
      <c r="N2613" s="179">
        <f>'Energy consumption (raw)'!M2563*Lists!$H$84</f>
        <v>0</v>
      </c>
      <c r="O2613" s="178">
        <f t="shared" si="168"/>
        <v>4881.3730800000003</v>
      </c>
      <c r="P2613">
        <f>'Energy consumption (raw)'!N2563*Lists!$H$85</f>
        <v>0</v>
      </c>
      <c r="Q2613">
        <f>'Energy consumption (raw)'!O2563*Lists!$H$86</f>
        <v>0</v>
      </c>
      <c r="R2613">
        <f>'Energy consumption (raw)'!P2563*Lists!$H$87</f>
        <v>0</v>
      </c>
      <c r="S2613">
        <f>'Energy consumption (raw)'!Q2563*Lists!$H$88</f>
        <v>0</v>
      </c>
      <c r="T2613">
        <f>'Energy consumption (raw)'!R2563*Lists!$H$89</f>
        <v>0</v>
      </c>
      <c r="U2613">
        <f>'Energy consumption (raw)'!S2563*Lists!$H$90</f>
        <v>140.80000000000001</v>
      </c>
      <c r="V2613">
        <f>'Energy consumption (raw)'!T2563*Lists!$H$91</f>
        <v>0</v>
      </c>
      <c r="W2613">
        <f>'Energy consumption (raw)'!U2563*Lists!$H$92</f>
        <v>0</v>
      </c>
      <c r="X2613">
        <f>'Energy consumption (raw)'!V2563*Lists!$H$93</f>
        <v>0</v>
      </c>
      <c r="Y2613">
        <f>'Energy consumption (raw)'!W2563*Lists!$H$94</f>
        <v>0</v>
      </c>
      <c r="Z2613">
        <f>'Energy consumption (raw)'!X2563*Lists!$H$96*1000000</f>
        <v>0</v>
      </c>
      <c r="AA2613">
        <f>'Energy consumption (raw)'!Y2563*Lists!$H$97</f>
        <v>0</v>
      </c>
      <c r="AB2613">
        <f>'Energy consumption (raw)'!Z2563*Lists!$H$96</f>
        <v>0</v>
      </c>
      <c r="AC2613">
        <f>'Energy consumption (raw)'!AA2563*Lists!$H$98</f>
        <v>0</v>
      </c>
      <c r="AD2613">
        <f>'Energy consumption (raw)'!AB2563*Lists!$H$99</f>
        <v>0</v>
      </c>
      <c r="AE2613">
        <f>'Energy consumption (raw)'!AC2563*Lists!$H$101</f>
        <v>0</v>
      </c>
      <c r="AF2613">
        <f>'Energy consumption (raw)'!AD2563*Lists!$H$101</f>
        <v>0</v>
      </c>
      <c r="AG2613">
        <f>'Energy consumption (raw)'!AE2563*Lists!$H$101</f>
        <v>0</v>
      </c>
      <c r="AH2613">
        <f>'Energy consumption (raw)'!AF2563*Lists!$H$100</f>
        <v>0</v>
      </c>
      <c r="AI2613" s="167">
        <f t="shared" si="169"/>
        <v>5022.1730800000005</v>
      </c>
      <c r="AJ2613" s="179">
        <f>'Energy consumption (raw)'!AG2563</f>
        <v>5022.1730800000005</v>
      </c>
      <c r="AK2613" s="179">
        <f>'Energy consumption (raw)'!AH2563</f>
        <v>5178</v>
      </c>
      <c r="AL2613">
        <f>IF(ROUND(AI2613,-3)=ROUND('Energy consumption (raw)'!AG2563,-3),1,0)</f>
        <v>1</v>
      </c>
      <c r="AM2613" s="179" t="str">
        <f>'Energy consumption (raw)'!AJ2563</f>
        <v>61. Kien Giang</v>
      </c>
      <c r="AN2613">
        <f>VLOOKUP(AM2613,Lists!$F$9:$G$71,2,FALSE)</f>
        <v>1</v>
      </c>
    </row>
    <row r="2614" spans="2:40" x14ac:dyDescent="0.25">
      <c r="B2614" s="65" t="str">
        <f t="shared" si="167"/>
        <v>Industry2462</v>
      </c>
      <c r="C2614" s="179">
        <f>'Energy consumption (raw)'!B2564</f>
        <v>2462</v>
      </c>
      <c r="D2614" s="179">
        <f>'Energy consumption (raw)'!C2564</f>
        <v>0</v>
      </c>
      <c r="E2614" s="179">
        <f>'Energy consumption (raw)'!D2564</f>
        <v>0</v>
      </c>
      <c r="F2614" s="179" t="str">
        <f>'Energy consumption (raw)'!E2564</f>
        <v>Công nghiệp</v>
      </c>
      <c r="G2614" s="179" t="str">
        <f>'Energy consumption (raw)'!F2564</f>
        <v>Sản xuất bia và mạch nha ủ men bia</v>
      </c>
      <c r="H2614" s="179" t="str">
        <f>'Energy consumption (raw)'!G2564</f>
        <v>Industry</v>
      </c>
      <c r="I2614" s="179" t="str">
        <f>'Energy consumption (raw)'!I2564</f>
        <v>11 Manufacture of beverages</v>
      </c>
      <c r="J2614" s="179" t="str">
        <f>INDEX(Sector!$E$6:$E$46,MATCH('Energy consumption (toe)'!I2614,Sector!$B$6:$B$46,FALSE))</f>
        <v>Manufacture of beverages</v>
      </c>
      <c r="K2614" s="179">
        <f>IFERROR('Energy consumption (raw)'!J2564*Lists!$H$84,)</f>
        <v>0</v>
      </c>
      <c r="L2614" s="179">
        <f>'Energy consumption (raw)'!K2564*Lists!$H$84</f>
        <v>1414.06692</v>
      </c>
      <c r="M2614" s="179">
        <f>'Energy consumption (raw)'!L2564*Lists!$H$84</f>
        <v>0</v>
      </c>
      <c r="N2614" s="179">
        <f>'Energy consumption (raw)'!M2564*Lists!$H$84</f>
        <v>0</v>
      </c>
      <c r="O2614" s="178">
        <f t="shared" si="168"/>
        <v>1414.06692</v>
      </c>
      <c r="P2614">
        <f>'Energy consumption (raw)'!N2564*Lists!$H$85</f>
        <v>0</v>
      </c>
      <c r="Q2614">
        <f>'Energy consumption (raw)'!O2564*Lists!$H$86</f>
        <v>0</v>
      </c>
      <c r="R2614">
        <f>'Energy consumption (raw)'!P2564*Lists!$H$87</f>
        <v>0</v>
      </c>
      <c r="S2614">
        <f>'Energy consumption (raw)'!Q2564*Lists!$H$88</f>
        <v>0</v>
      </c>
      <c r="T2614">
        <f>'Energy consumption (raw)'!R2564*Lists!$H$89</f>
        <v>0</v>
      </c>
      <c r="U2614">
        <f>'Energy consumption (raw)'!S2564*Lists!$H$90</f>
        <v>36.766400000000004</v>
      </c>
      <c r="V2614">
        <f>'Energy consumption (raw)'!T2564*Lists!$H$91</f>
        <v>0</v>
      </c>
      <c r="W2614">
        <f>'Energy consumption (raw)'!U2564*Lists!$H$92</f>
        <v>0</v>
      </c>
      <c r="X2614">
        <f>'Energy consumption (raw)'!V2564*Lists!$H$93</f>
        <v>0</v>
      </c>
      <c r="Y2614">
        <f>'Energy consumption (raw)'!W2564*Lists!$H$94</f>
        <v>43.558399999999999</v>
      </c>
      <c r="Z2614">
        <f>'Energy consumption (raw)'!X2564*Lists!$H$96*1000000</f>
        <v>0</v>
      </c>
      <c r="AA2614">
        <f>'Energy consumption (raw)'!Y2564*Lists!$H$97</f>
        <v>0</v>
      </c>
      <c r="AB2614">
        <f>'Energy consumption (raw)'!Z2564*Lists!$H$96</f>
        <v>0</v>
      </c>
      <c r="AC2614">
        <f>'Energy consumption (raw)'!AA2564*Lists!$H$98</f>
        <v>0</v>
      </c>
      <c r="AD2614">
        <f>'Energy consumption (raw)'!AB2564*Lists!$H$99</f>
        <v>0</v>
      </c>
      <c r="AE2614">
        <f>'Energy consumption (raw)'!AC2564*Lists!$H$101</f>
        <v>2314.0780999999965</v>
      </c>
      <c r="AF2614">
        <f>'Energy consumption (raw)'!AD2564*Lists!$H$101</f>
        <v>0</v>
      </c>
      <c r="AG2614">
        <f>'Energy consumption (raw)'!AE2564*Lists!$H$101</f>
        <v>0</v>
      </c>
      <c r="AH2614">
        <f>'Energy consumption (raw)'!AF2564*Lists!$H$100</f>
        <v>0</v>
      </c>
      <c r="AI2614" s="167">
        <f t="shared" si="169"/>
        <v>3808.4698199999966</v>
      </c>
      <c r="AJ2614" s="179">
        <f>'Energy consumption (raw)'!AG2564</f>
        <v>3792.7456199999997</v>
      </c>
      <c r="AK2614" s="179">
        <f>'Energy consumption (raw)'!AH2564</f>
        <v>1648</v>
      </c>
      <c r="AL2614">
        <f>IF(ROUND(AI2614,-3)=ROUND('Energy consumption (raw)'!AG2564,-3),1,0)</f>
        <v>1</v>
      </c>
      <c r="AM2614" s="179" t="str">
        <f>'Energy consumption (raw)'!AJ2564</f>
        <v>61. Kien Giang</v>
      </c>
      <c r="AN2614">
        <f>VLOOKUP(AM2614,Lists!$F$9:$G$71,2,FALSE)</f>
        <v>1</v>
      </c>
    </row>
    <row r="2615" spans="2:40" x14ac:dyDescent="0.25">
      <c r="B2615" s="65" t="str">
        <f t="shared" si="167"/>
        <v>Industry2463</v>
      </c>
      <c r="C2615" s="179">
        <f>'Energy consumption (raw)'!B2565</f>
        <v>2463</v>
      </c>
      <c r="D2615" s="179">
        <f>'Energy consumption (raw)'!C2565</f>
        <v>0</v>
      </c>
      <c r="E2615" s="179">
        <f>'Energy consumption (raw)'!D2565</f>
        <v>0</v>
      </c>
      <c r="F2615" s="179" t="str">
        <f>'Energy consumption (raw)'!E2565</f>
        <v>Công nghiệp</v>
      </c>
      <c r="G2615" s="179" t="str">
        <f>'Energy consumption (raw)'!F2565</f>
        <v>Sản xuất nước đá</v>
      </c>
      <c r="H2615" s="179" t="str">
        <f>'Energy consumption (raw)'!G2565</f>
        <v>Industry</v>
      </c>
      <c r="I2615" s="179" t="str">
        <f>'Energy consumption (raw)'!I2565</f>
        <v>10 Manufacture of food products</v>
      </c>
      <c r="J2615" s="179" t="str">
        <f>INDEX(Sector!$E$6:$E$46,MATCH('Energy consumption (toe)'!I2615,Sector!$B$6:$B$46,FALSE))</f>
        <v>Manufacture of food products</v>
      </c>
      <c r="K2615" s="179">
        <f>IFERROR('Energy consumption (raw)'!J2565*Lists!$H$84,)</f>
        <v>1413.1102600000002</v>
      </c>
      <c r="L2615" s="179">
        <f>'Energy consumption (raw)'!K2565*Lists!$H$84</f>
        <v>1106.82476</v>
      </c>
      <c r="M2615" s="179">
        <f>'Energy consumption (raw)'!L2565*Lists!$H$84</f>
        <v>0</v>
      </c>
      <c r="N2615" s="179">
        <f>'Energy consumption (raw)'!M2565*Lists!$H$84</f>
        <v>0</v>
      </c>
      <c r="O2615" s="178">
        <f t="shared" si="168"/>
        <v>1106.82476</v>
      </c>
      <c r="P2615">
        <f>'Energy consumption (raw)'!N2565*Lists!$H$85</f>
        <v>0</v>
      </c>
      <c r="Q2615">
        <f>'Energy consumption (raw)'!O2565*Lists!$H$86</f>
        <v>0</v>
      </c>
      <c r="R2615">
        <f>'Energy consumption (raw)'!P2565*Lists!$H$87</f>
        <v>0</v>
      </c>
      <c r="S2615">
        <f>'Energy consumption (raw)'!Q2565*Lists!$H$88</f>
        <v>0</v>
      </c>
      <c r="T2615">
        <f>'Energy consumption (raw)'!R2565*Lists!$H$89</f>
        <v>0</v>
      </c>
      <c r="U2615">
        <f>'Energy consumption (raw)'!S2565*Lists!$H$90</f>
        <v>0</v>
      </c>
      <c r="V2615">
        <f>'Energy consumption (raw)'!T2565*Lists!$H$91</f>
        <v>0</v>
      </c>
      <c r="W2615">
        <f>'Energy consumption (raw)'!U2565*Lists!$H$92</f>
        <v>0</v>
      </c>
      <c r="X2615">
        <f>'Energy consumption (raw)'!V2565*Lists!$H$93</f>
        <v>0</v>
      </c>
      <c r="Y2615">
        <f>'Energy consumption (raw)'!W2565*Lists!$H$94</f>
        <v>0</v>
      </c>
      <c r="Z2615">
        <f>'Energy consumption (raw)'!X2565*Lists!$H$96*1000000</f>
        <v>0</v>
      </c>
      <c r="AA2615">
        <f>'Energy consumption (raw)'!Y2565*Lists!$H$97</f>
        <v>0</v>
      </c>
      <c r="AB2615">
        <f>'Energy consumption (raw)'!Z2565*Lists!$H$96</f>
        <v>0</v>
      </c>
      <c r="AC2615">
        <f>'Energy consumption (raw)'!AA2565*Lists!$H$98</f>
        <v>0</v>
      </c>
      <c r="AD2615">
        <f>'Energy consumption (raw)'!AB2565*Lists!$H$99</f>
        <v>0</v>
      </c>
      <c r="AE2615">
        <f>'Energy consumption (raw)'!AC2565*Lists!$H$101</f>
        <v>0</v>
      </c>
      <c r="AF2615">
        <f>'Energy consumption (raw)'!AD2565*Lists!$H$101</f>
        <v>0</v>
      </c>
      <c r="AG2615">
        <f>'Energy consumption (raw)'!AE2565*Lists!$H$101</f>
        <v>0</v>
      </c>
      <c r="AH2615">
        <f>'Energy consumption (raw)'!AF2565*Lists!$H$100</f>
        <v>0</v>
      </c>
      <c r="AI2615" s="167">
        <f t="shared" si="169"/>
        <v>1106.82476</v>
      </c>
      <c r="AJ2615" s="179">
        <f>'Energy consumption (raw)'!AG2565</f>
        <v>1106.82476</v>
      </c>
      <c r="AK2615" s="179">
        <f>'Energy consumption (raw)'!AH2565</f>
        <v>1110.0804900000001</v>
      </c>
      <c r="AL2615">
        <f>IF(ROUND(AI2615,-3)=ROUND('Energy consumption (raw)'!AG2565,-3),1,0)</f>
        <v>1</v>
      </c>
      <c r="AM2615" s="179" t="str">
        <f>'Energy consumption (raw)'!AJ2565</f>
        <v>62. Bac Lieu</v>
      </c>
      <c r="AN2615">
        <f>VLOOKUP(AM2615,Lists!$F$9:$G$71,2,FALSE)</f>
        <v>1</v>
      </c>
    </row>
    <row r="2616" spans="2:40" x14ac:dyDescent="0.25">
      <c r="B2616" s="65" t="str">
        <f t="shared" si="167"/>
        <v>Industry2464</v>
      </c>
      <c r="C2616" s="179">
        <f>'Energy consumption (raw)'!B2566</f>
        <v>2464</v>
      </c>
      <c r="D2616" s="179">
        <f>'Energy consumption (raw)'!C2566</f>
        <v>0</v>
      </c>
      <c r="E2616" s="179">
        <f>'Energy consumption (raw)'!D2566</f>
        <v>0</v>
      </c>
      <c r="F2616" s="179" t="str">
        <f>'Energy consumption (raw)'!E2566</f>
        <v>Công nghiệp</v>
      </c>
      <c r="G2616" s="179" t="str">
        <f>'Energy consumption (raw)'!F2566</f>
        <v>Chế biến, bảo quản thủy sản và các sản phẩm từ thủy sản</v>
      </c>
      <c r="H2616" s="179" t="str">
        <f>'Energy consumption (raw)'!G2566</f>
        <v>Industry</v>
      </c>
      <c r="I2616" s="179" t="str">
        <f>'Energy consumption (raw)'!I2566</f>
        <v>10 Manufacture of food products</v>
      </c>
      <c r="J2616" s="179" t="str">
        <f>INDEX(Sector!$E$6:$E$46,MATCH('Energy consumption (toe)'!I2616,Sector!$B$6:$B$46,FALSE))</f>
        <v>Manufacture of food products</v>
      </c>
      <c r="K2616" s="179">
        <f>IFERROR('Energy consumption (raw)'!J2566*Lists!$H$84,)</f>
        <v>1038.22298</v>
      </c>
      <c r="L2616" s="179">
        <f>'Energy consumption (raw)'!K2566*Lists!$H$84</f>
        <v>1038.22298</v>
      </c>
      <c r="M2616" s="179">
        <f>'Energy consumption (raw)'!L2566*Lists!$H$84</f>
        <v>0</v>
      </c>
      <c r="N2616" s="179">
        <f>'Energy consumption (raw)'!M2566*Lists!$H$84</f>
        <v>0</v>
      </c>
      <c r="O2616" s="178">
        <f t="shared" si="168"/>
        <v>1038.22298</v>
      </c>
      <c r="P2616">
        <f>'Energy consumption (raw)'!N2566*Lists!$H$85</f>
        <v>102.32599999999999</v>
      </c>
      <c r="Q2616">
        <f>'Energy consumption (raw)'!O2566*Lists!$H$86</f>
        <v>0</v>
      </c>
      <c r="R2616">
        <f>'Energy consumption (raw)'!P2566*Lists!$H$87</f>
        <v>0</v>
      </c>
      <c r="S2616">
        <f>'Energy consumption (raw)'!Q2566*Lists!$H$88</f>
        <v>0</v>
      </c>
      <c r="T2616">
        <f>'Energy consumption (raw)'!R2566*Lists!$H$89</f>
        <v>0</v>
      </c>
      <c r="U2616">
        <f>'Energy consumption (raw)'!S2566*Lists!$H$90</f>
        <v>39.406399999999998</v>
      </c>
      <c r="V2616">
        <f>'Energy consumption (raw)'!T2566*Lists!$H$91</f>
        <v>0</v>
      </c>
      <c r="W2616">
        <f>'Energy consumption (raw)'!U2566*Lists!$H$92</f>
        <v>0</v>
      </c>
      <c r="X2616">
        <f>'Energy consumption (raw)'!V2566*Lists!$H$93</f>
        <v>0</v>
      </c>
      <c r="Y2616">
        <f>'Energy consumption (raw)'!W2566*Lists!$H$94</f>
        <v>0</v>
      </c>
      <c r="Z2616">
        <f>'Energy consumption (raw)'!X2566*Lists!$H$96*1000000</f>
        <v>0</v>
      </c>
      <c r="AA2616">
        <f>'Energy consumption (raw)'!Y2566*Lists!$H$97</f>
        <v>0</v>
      </c>
      <c r="AB2616">
        <f>'Energy consumption (raw)'!Z2566*Lists!$H$96</f>
        <v>0</v>
      </c>
      <c r="AC2616">
        <f>'Energy consumption (raw)'!AA2566*Lists!$H$98</f>
        <v>0</v>
      </c>
      <c r="AD2616">
        <f>'Energy consumption (raw)'!AB2566*Lists!$H$99</f>
        <v>0</v>
      </c>
      <c r="AE2616">
        <f>'Energy consumption (raw)'!AC2566*Lists!$H$101</f>
        <v>0</v>
      </c>
      <c r="AF2616">
        <f>'Energy consumption (raw)'!AD2566*Lists!$H$101</f>
        <v>0</v>
      </c>
      <c r="AG2616">
        <f>'Energy consumption (raw)'!AE2566*Lists!$H$101</f>
        <v>0</v>
      </c>
      <c r="AH2616">
        <f>'Energy consumption (raw)'!AF2566*Lists!$H$100</f>
        <v>0</v>
      </c>
      <c r="AI2616" s="167">
        <f t="shared" si="169"/>
        <v>1179.9553800000001</v>
      </c>
      <c r="AJ2616" s="179">
        <f>'Energy consumption (raw)'!AG2566</f>
        <v>1179.9553800000001</v>
      </c>
      <c r="AK2616" s="179">
        <f>'Energy consumption (raw)'!AH2566</f>
        <v>0</v>
      </c>
      <c r="AL2616">
        <f>IF(ROUND(AI2616,-3)=ROUND('Energy consumption (raw)'!AG2566,-3),1,0)</f>
        <v>1</v>
      </c>
      <c r="AM2616" s="179" t="str">
        <f>'Energy consumption (raw)'!AJ2566</f>
        <v>62. Bac Lieu</v>
      </c>
      <c r="AN2616">
        <f>VLOOKUP(AM2616,Lists!$F$9:$G$71,2,FALSE)</f>
        <v>1</v>
      </c>
    </row>
    <row r="2617" spans="2:40" x14ac:dyDescent="0.25">
      <c r="B2617" s="65" t="str">
        <f t="shared" si="167"/>
        <v>Industry2465</v>
      </c>
      <c r="C2617" s="179">
        <f>'Energy consumption (raw)'!B2567</f>
        <v>2465</v>
      </c>
      <c r="D2617" s="179">
        <f>'Energy consumption (raw)'!C2567</f>
        <v>0</v>
      </c>
      <c r="E2617" s="179">
        <f>'Energy consumption (raw)'!D2567</f>
        <v>0</v>
      </c>
      <c r="F2617" s="179" t="str">
        <f>'Energy consumption (raw)'!E2567</f>
        <v>Công nghiệp</v>
      </c>
      <c r="G2617" s="179" t="str">
        <f>'Energy consumption (raw)'!F2567</f>
        <v>Nuôi trồng thủy sản</v>
      </c>
      <c r="H2617" s="179" t="str">
        <f>'Energy consumption (raw)'!G2567</f>
        <v>Industry</v>
      </c>
      <c r="I2617" s="179" t="str">
        <f>'Energy consumption (raw)'!I2567</f>
        <v>Agriculture</v>
      </c>
      <c r="J2617" s="179" t="str">
        <f>INDEX(Sector!$E$6:$E$46,MATCH('Energy consumption (toe)'!I2617,Sector!$B$6:$B$46,FALSE))</f>
        <v>Agriculture</v>
      </c>
      <c r="K2617" s="179">
        <f>IFERROR('Energy consumption (raw)'!J2567*Lists!$H$84,)</f>
        <v>0</v>
      </c>
      <c r="L2617" s="179">
        <f>'Energy consumption (raw)'!K2567*Lists!$H$84</f>
        <v>1231.79233</v>
      </c>
      <c r="M2617" s="179">
        <f>'Energy consumption (raw)'!L2567*Lists!$H$84</f>
        <v>0</v>
      </c>
      <c r="N2617" s="179">
        <f>'Energy consumption (raw)'!M2567*Lists!$H$84</f>
        <v>0</v>
      </c>
      <c r="O2617" s="178">
        <f t="shared" si="168"/>
        <v>1231.79233</v>
      </c>
      <c r="P2617">
        <f>'Energy consumption (raw)'!N2567*Lists!$H$85</f>
        <v>0</v>
      </c>
      <c r="Q2617">
        <f>'Energy consumption (raw)'!O2567*Lists!$H$86</f>
        <v>0</v>
      </c>
      <c r="R2617">
        <f>'Energy consumption (raw)'!P2567*Lists!$H$87</f>
        <v>0</v>
      </c>
      <c r="S2617">
        <f>'Energy consumption (raw)'!Q2567*Lists!$H$88</f>
        <v>0</v>
      </c>
      <c r="T2617">
        <f>'Energy consumption (raw)'!R2567*Lists!$H$89</f>
        <v>0</v>
      </c>
      <c r="U2617">
        <f>'Energy consumption (raw)'!S2567*Lists!$H$90</f>
        <v>26.400000000000002</v>
      </c>
      <c r="V2617">
        <f>'Energy consumption (raw)'!T2567*Lists!$H$91</f>
        <v>0</v>
      </c>
      <c r="W2617">
        <f>'Energy consumption (raw)'!U2567*Lists!$H$92</f>
        <v>0</v>
      </c>
      <c r="X2617">
        <f>'Energy consumption (raw)'!V2567*Lists!$H$93</f>
        <v>0</v>
      </c>
      <c r="Y2617">
        <f>'Energy consumption (raw)'!W2567*Lists!$H$94</f>
        <v>0</v>
      </c>
      <c r="Z2617">
        <f>'Energy consumption (raw)'!X2567*Lists!$H$96*1000000</f>
        <v>0</v>
      </c>
      <c r="AA2617">
        <f>'Energy consumption (raw)'!Y2567*Lists!$H$97</f>
        <v>0</v>
      </c>
      <c r="AB2617">
        <f>'Energy consumption (raw)'!Z2567*Lists!$H$96</f>
        <v>0</v>
      </c>
      <c r="AC2617">
        <f>'Energy consumption (raw)'!AA2567*Lists!$H$98</f>
        <v>0</v>
      </c>
      <c r="AD2617">
        <f>'Energy consumption (raw)'!AB2567*Lists!$H$99</f>
        <v>0</v>
      </c>
      <c r="AE2617">
        <f>'Energy consumption (raw)'!AC2567*Lists!$H$101</f>
        <v>0</v>
      </c>
      <c r="AF2617">
        <f>'Energy consumption (raw)'!AD2567*Lists!$H$101</f>
        <v>0</v>
      </c>
      <c r="AG2617">
        <f>'Energy consumption (raw)'!AE2567*Lists!$H$101</f>
        <v>0</v>
      </c>
      <c r="AH2617">
        <f>'Energy consumption (raw)'!AF2567*Lists!$H$100</f>
        <v>0</v>
      </c>
      <c r="AI2617" s="167">
        <f t="shared" si="169"/>
        <v>1258.1923300000001</v>
      </c>
      <c r="AJ2617" s="179">
        <f>'Energy consumption (raw)'!AG2567</f>
        <v>1258.1923300000001</v>
      </c>
      <c r="AK2617" s="179">
        <f>'Energy consumption (raw)'!AH2567</f>
        <v>0</v>
      </c>
      <c r="AL2617">
        <f>IF(ROUND(AI2617,-3)=ROUND('Energy consumption (raw)'!AG2567,-3),1,0)</f>
        <v>1</v>
      </c>
      <c r="AM2617" s="179" t="str">
        <f>'Energy consumption (raw)'!AJ2567</f>
        <v>62. Bac Lieu</v>
      </c>
      <c r="AN2617">
        <f>VLOOKUP(AM2617,Lists!$F$9:$G$71,2,FALSE)</f>
        <v>1</v>
      </c>
    </row>
    <row r="2618" spans="2:40" x14ac:dyDescent="0.25">
      <c r="B2618" s="65" t="str">
        <f t="shared" si="167"/>
        <v>Industry2466</v>
      </c>
      <c r="C2618" s="179">
        <f>'Energy consumption (raw)'!B2568</f>
        <v>2466</v>
      </c>
      <c r="D2618" s="179">
        <f>'Energy consumption (raw)'!C2568</f>
        <v>0</v>
      </c>
      <c r="E2618" s="179">
        <f>'Energy consumption (raw)'!D2568</f>
        <v>0</v>
      </c>
      <c r="F2618" s="179" t="str">
        <f>'Energy consumption (raw)'!E2568</f>
        <v>Công nghiệp</v>
      </c>
      <c r="G2618" s="179" t="str">
        <f>'Energy consumption (raw)'!F2568</f>
        <v>Chế biến, bảo quản thủy sản và các sản phẩm từ thủy sản</v>
      </c>
      <c r="H2618" s="179" t="str">
        <f>'Energy consumption (raw)'!G2568</f>
        <v>Industry</v>
      </c>
      <c r="I2618" s="179" t="str">
        <f>'Energy consumption (raw)'!I2568</f>
        <v>10 Manufacture of food products</v>
      </c>
      <c r="J2618" s="179" t="str">
        <f>INDEX(Sector!$E$6:$E$46,MATCH('Energy consumption (toe)'!I2618,Sector!$B$6:$B$46,FALSE))</f>
        <v>Manufacture of food products</v>
      </c>
      <c r="K2618" s="179">
        <f>IFERROR('Energy consumption (raw)'!J2568*Lists!$H$84,)</f>
        <v>1285.5658800000001</v>
      </c>
      <c r="L2618" s="179">
        <f>'Energy consumption (raw)'!K2568*Lists!$H$84</f>
        <v>1285.5658800000001</v>
      </c>
      <c r="M2618" s="179">
        <f>'Energy consumption (raw)'!L2568*Lists!$H$84</f>
        <v>0</v>
      </c>
      <c r="N2618" s="179">
        <f>'Energy consumption (raw)'!M2568*Lists!$H$84</f>
        <v>0</v>
      </c>
      <c r="O2618" s="178">
        <f t="shared" si="168"/>
        <v>1285.5658800000001</v>
      </c>
      <c r="P2618">
        <f>'Energy consumption (raw)'!N2568*Lists!$H$85</f>
        <v>0</v>
      </c>
      <c r="Q2618">
        <f>'Energy consumption (raw)'!O2568*Lists!$H$86</f>
        <v>0</v>
      </c>
      <c r="R2618">
        <f>'Energy consumption (raw)'!P2568*Lists!$H$87</f>
        <v>0</v>
      </c>
      <c r="S2618">
        <f>'Energy consumption (raw)'!Q2568*Lists!$H$88</f>
        <v>0</v>
      </c>
      <c r="T2618">
        <f>'Energy consumption (raw)'!R2568*Lists!$H$89</f>
        <v>0</v>
      </c>
      <c r="U2618">
        <f>'Energy consumption (raw)'!S2568*Lists!$H$90</f>
        <v>0</v>
      </c>
      <c r="V2618">
        <f>'Energy consumption (raw)'!T2568*Lists!$H$91</f>
        <v>0</v>
      </c>
      <c r="W2618">
        <f>'Energy consumption (raw)'!U2568*Lists!$H$92</f>
        <v>0</v>
      </c>
      <c r="X2618">
        <f>'Energy consumption (raw)'!V2568*Lists!$H$93</f>
        <v>0</v>
      </c>
      <c r="Y2618">
        <f>'Energy consumption (raw)'!W2568*Lists!$H$94</f>
        <v>0</v>
      </c>
      <c r="Z2618">
        <f>'Energy consumption (raw)'!X2568*Lists!$H$96*1000000</f>
        <v>0</v>
      </c>
      <c r="AA2618">
        <f>'Energy consumption (raw)'!Y2568*Lists!$H$97</f>
        <v>0</v>
      </c>
      <c r="AB2618">
        <f>'Energy consumption (raw)'!Z2568*Lists!$H$96</f>
        <v>0</v>
      </c>
      <c r="AC2618">
        <f>'Energy consumption (raw)'!AA2568*Lists!$H$98</f>
        <v>0</v>
      </c>
      <c r="AD2618">
        <f>'Energy consumption (raw)'!AB2568*Lists!$H$99</f>
        <v>0</v>
      </c>
      <c r="AE2618">
        <f>'Energy consumption (raw)'!AC2568*Lists!$H$101</f>
        <v>0</v>
      </c>
      <c r="AF2618">
        <f>'Energy consumption (raw)'!AD2568*Lists!$H$101</f>
        <v>0</v>
      </c>
      <c r="AG2618">
        <f>'Energy consumption (raw)'!AE2568*Lists!$H$101</f>
        <v>0</v>
      </c>
      <c r="AH2618">
        <f>'Energy consumption (raw)'!AF2568*Lists!$H$100</f>
        <v>0</v>
      </c>
      <c r="AI2618" s="167">
        <f t="shared" si="169"/>
        <v>1285.5658800000001</v>
      </c>
      <c r="AJ2618" s="179">
        <f>'Energy consumption (raw)'!AG2568</f>
        <v>1285.5658800000001</v>
      </c>
      <c r="AK2618" s="179">
        <f>'Energy consumption (raw)'!AH2568</f>
        <v>1172</v>
      </c>
      <c r="AL2618">
        <f>IF(ROUND(AI2618,-3)=ROUND('Energy consumption (raw)'!AG2568,-3),1,0)</f>
        <v>1</v>
      </c>
      <c r="AM2618" s="179" t="str">
        <f>'Energy consumption (raw)'!AJ2568</f>
        <v>62. Bac Lieu</v>
      </c>
      <c r="AN2618">
        <f>VLOOKUP(AM2618,Lists!$F$9:$G$71,2,FALSE)</f>
        <v>1</v>
      </c>
    </row>
    <row r="2619" spans="2:40" x14ac:dyDescent="0.25">
      <c r="B2619" s="65" t="str">
        <f t="shared" si="167"/>
        <v>Industry2467</v>
      </c>
      <c r="C2619" s="179">
        <f>'Energy consumption (raw)'!B2569</f>
        <v>2467</v>
      </c>
      <c r="D2619" s="179">
        <f>'Energy consumption (raw)'!C2569</f>
        <v>0</v>
      </c>
      <c r="E2619" s="179">
        <f>'Energy consumption (raw)'!D2569</f>
        <v>0</v>
      </c>
      <c r="F2619" s="179" t="str">
        <f>'Energy consumption (raw)'!E2569</f>
        <v>Công nghiệp</v>
      </c>
      <c r="G2619" s="179" t="str">
        <f>'Energy consumption (raw)'!F2569</f>
        <v>Chế biến, bảo quản thủy sản và các sản phẩm từ thủy sản</v>
      </c>
      <c r="H2619" s="179" t="str">
        <f>'Energy consumption (raw)'!G2569</f>
        <v>Industry</v>
      </c>
      <c r="I2619" s="179" t="str">
        <f>'Energy consumption (raw)'!I2569</f>
        <v>10 Manufacture of food products</v>
      </c>
      <c r="J2619" s="179" t="str">
        <f>INDEX(Sector!$E$6:$E$46,MATCH('Energy consumption (toe)'!I2619,Sector!$B$6:$B$46,FALSE))</f>
        <v>Manufacture of food products</v>
      </c>
      <c r="K2619" s="179">
        <f>IFERROR('Energy consumption (raw)'!J2569*Lists!$H$84,)</f>
        <v>0</v>
      </c>
      <c r="L2619" s="179">
        <f>'Energy consumption (raw)'!K2569*Lists!$H$84</f>
        <v>1413.1102600000002</v>
      </c>
      <c r="M2619" s="179">
        <f>'Energy consumption (raw)'!L2569*Lists!$H$84</f>
        <v>0</v>
      </c>
      <c r="N2619" s="179">
        <f>'Energy consumption (raw)'!M2569*Lists!$H$84</f>
        <v>0</v>
      </c>
      <c r="O2619" s="178">
        <f t="shared" si="168"/>
        <v>1413.1102600000002</v>
      </c>
      <c r="P2619">
        <f>'Energy consumption (raw)'!N2569*Lists!$H$85</f>
        <v>0</v>
      </c>
      <c r="Q2619">
        <f>'Energy consumption (raw)'!O2569*Lists!$H$86</f>
        <v>0</v>
      </c>
      <c r="R2619">
        <f>'Energy consumption (raw)'!P2569*Lists!$H$87</f>
        <v>0</v>
      </c>
      <c r="S2619">
        <f>'Energy consumption (raw)'!Q2569*Lists!$H$88</f>
        <v>0</v>
      </c>
      <c r="T2619">
        <f>'Energy consumption (raw)'!R2569*Lists!$H$89</f>
        <v>0</v>
      </c>
      <c r="U2619">
        <f>'Energy consumption (raw)'!S2569*Lists!$H$90</f>
        <v>0</v>
      </c>
      <c r="V2619">
        <f>'Energy consumption (raw)'!T2569*Lists!$H$91</f>
        <v>0</v>
      </c>
      <c r="W2619">
        <f>'Energy consumption (raw)'!U2569*Lists!$H$92</f>
        <v>0</v>
      </c>
      <c r="X2619">
        <f>'Energy consumption (raw)'!V2569*Lists!$H$93</f>
        <v>0</v>
      </c>
      <c r="Y2619">
        <f>'Energy consumption (raw)'!W2569*Lists!$H$94</f>
        <v>0</v>
      </c>
      <c r="Z2619">
        <f>'Energy consumption (raw)'!X2569*Lists!$H$96*1000000</f>
        <v>0</v>
      </c>
      <c r="AA2619">
        <f>'Energy consumption (raw)'!Y2569*Lists!$H$97</f>
        <v>0</v>
      </c>
      <c r="AB2619">
        <f>'Energy consumption (raw)'!Z2569*Lists!$H$96</f>
        <v>0</v>
      </c>
      <c r="AC2619">
        <f>'Energy consumption (raw)'!AA2569*Lists!$H$98</f>
        <v>0</v>
      </c>
      <c r="AD2619">
        <f>'Energy consumption (raw)'!AB2569*Lists!$H$99</f>
        <v>0</v>
      </c>
      <c r="AE2619">
        <f>'Energy consumption (raw)'!AC2569*Lists!$H$101</f>
        <v>0</v>
      </c>
      <c r="AF2619">
        <f>'Energy consumption (raw)'!AD2569*Lists!$H$101</f>
        <v>0</v>
      </c>
      <c r="AG2619">
        <f>'Energy consumption (raw)'!AE2569*Lists!$H$101</f>
        <v>0</v>
      </c>
      <c r="AH2619">
        <f>'Energy consumption (raw)'!AF2569*Lists!$H$100</f>
        <v>0</v>
      </c>
      <c r="AI2619" s="167">
        <f t="shared" si="169"/>
        <v>1413.1102600000002</v>
      </c>
      <c r="AJ2619" s="179">
        <f>'Energy consumption (raw)'!AG2569</f>
        <v>1413.1102600000002</v>
      </c>
      <c r="AK2619" s="179">
        <f>'Energy consumption (raw)'!AH2569</f>
        <v>1506.8475100000001</v>
      </c>
      <c r="AL2619">
        <f>IF(ROUND(AI2619,-3)=ROUND('Energy consumption (raw)'!AG2569,-3),1,0)</f>
        <v>1</v>
      </c>
      <c r="AM2619" s="179" t="str">
        <f>'Energy consumption (raw)'!AJ2569</f>
        <v>62. Bac Lieu</v>
      </c>
      <c r="AN2619">
        <f>VLOOKUP(AM2619,Lists!$F$9:$G$71,2,FALSE)</f>
        <v>1</v>
      </c>
    </row>
    <row r="2620" spans="2:40" x14ac:dyDescent="0.25">
      <c r="B2620" s="65" t="str">
        <f t="shared" si="167"/>
        <v>Industry2468</v>
      </c>
      <c r="C2620" s="179">
        <f>'Energy consumption (raw)'!B2570</f>
        <v>2468</v>
      </c>
      <c r="D2620" s="179">
        <f>'Energy consumption (raw)'!C2570</f>
        <v>0</v>
      </c>
      <c r="E2620" s="179">
        <f>'Energy consumption (raw)'!D2570</f>
        <v>0</v>
      </c>
      <c r="F2620" s="179" t="str">
        <f>'Energy consumption (raw)'!E2570</f>
        <v>Công nghiệp</v>
      </c>
      <c r="G2620" s="179" t="str">
        <f>'Energy consumption (raw)'!F2570</f>
        <v>Sản xuất các sản phẩm từ plastic</v>
      </c>
      <c r="H2620" s="179" t="str">
        <f>'Energy consumption (raw)'!G2570</f>
        <v>Industry</v>
      </c>
      <c r="I2620" s="179" t="str">
        <f>'Energy consumption (raw)'!I2570</f>
        <v>22 Manufacture of rubber and plastics products</v>
      </c>
      <c r="J2620" s="179" t="str">
        <f>INDEX(Sector!$E$6:$E$46,MATCH('Energy consumption (toe)'!I2620,Sector!$B$6:$B$46,FALSE))</f>
        <v>Manufacture of rubber and plastics products</v>
      </c>
      <c r="K2620" s="179">
        <f>IFERROR('Energy consumption (raw)'!J2570*Lists!$H$84,)</f>
        <v>1491.41751</v>
      </c>
      <c r="L2620" s="179">
        <f>'Energy consumption (raw)'!K2570*Lists!$H$84</f>
        <v>1491.41751</v>
      </c>
      <c r="M2620" s="179">
        <f>'Energy consumption (raw)'!L2570*Lists!$H$84</f>
        <v>0</v>
      </c>
      <c r="N2620" s="179">
        <f>'Energy consumption (raw)'!M2570*Lists!$H$84</f>
        <v>0</v>
      </c>
      <c r="O2620" s="178">
        <f t="shared" si="168"/>
        <v>1491.41751</v>
      </c>
      <c r="P2620">
        <f>'Energy consumption (raw)'!N2570*Lists!$H$85</f>
        <v>0</v>
      </c>
      <c r="Q2620">
        <f>'Energy consumption (raw)'!O2570*Lists!$H$86</f>
        <v>0</v>
      </c>
      <c r="R2620">
        <f>'Energy consumption (raw)'!P2570*Lists!$H$87</f>
        <v>0</v>
      </c>
      <c r="S2620">
        <f>'Energy consumption (raw)'!Q2570*Lists!$H$88</f>
        <v>0</v>
      </c>
      <c r="T2620">
        <f>'Energy consumption (raw)'!R2570*Lists!$H$89</f>
        <v>0</v>
      </c>
      <c r="U2620">
        <f>'Energy consumption (raw)'!S2570*Lists!$H$90</f>
        <v>0</v>
      </c>
      <c r="V2620">
        <f>'Energy consumption (raw)'!T2570*Lists!$H$91</f>
        <v>0</v>
      </c>
      <c r="W2620">
        <f>'Energy consumption (raw)'!U2570*Lists!$H$92</f>
        <v>0</v>
      </c>
      <c r="X2620">
        <f>'Energy consumption (raw)'!V2570*Lists!$H$93</f>
        <v>0</v>
      </c>
      <c r="Y2620">
        <f>'Energy consumption (raw)'!W2570*Lists!$H$94</f>
        <v>0</v>
      </c>
      <c r="Z2620">
        <f>'Energy consumption (raw)'!X2570*Lists!$H$96*1000000</f>
        <v>0</v>
      </c>
      <c r="AA2620">
        <f>'Energy consumption (raw)'!Y2570*Lists!$H$97</f>
        <v>0</v>
      </c>
      <c r="AB2620">
        <f>'Energy consumption (raw)'!Z2570*Lists!$H$96</f>
        <v>0</v>
      </c>
      <c r="AC2620">
        <f>'Energy consumption (raw)'!AA2570*Lists!$H$98</f>
        <v>0</v>
      </c>
      <c r="AD2620">
        <f>'Energy consumption (raw)'!AB2570*Lists!$H$99</f>
        <v>0</v>
      </c>
      <c r="AE2620">
        <f>'Energy consumption (raw)'!AC2570*Lists!$H$101</f>
        <v>0</v>
      </c>
      <c r="AF2620">
        <f>'Energy consumption (raw)'!AD2570*Lists!$H$101</f>
        <v>0</v>
      </c>
      <c r="AG2620">
        <f>'Energy consumption (raw)'!AE2570*Lists!$H$101</f>
        <v>0</v>
      </c>
      <c r="AH2620">
        <f>'Energy consumption (raw)'!AF2570*Lists!$H$100</f>
        <v>0</v>
      </c>
      <c r="AI2620" s="167">
        <f t="shared" si="169"/>
        <v>1491.41751</v>
      </c>
      <c r="AJ2620" s="179">
        <f>'Energy consumption (raw)'!AG2570</f>
        <v>1491.41751</v>
      </c>
      <c r="AK2620" s="179">
        <f>'Energy consumption (raw)'!AH2570</f>
        <v>1593.7801300000001</v>
      </c>
      <c r="AL2620">
        <f>IF(ROUND(AI2620,-3)=ROUND('Energy consumption (raw)'!AG2570,-3),1,0)</f>
        <v>1</v>
      </c>
      <c r="AM2620" s="179" t="str">
        <f>'Energy consumption (raw)'!AJ2570</f>
        <v>62. Bac Lieu</v>
      </c>
      <c r="AN2620">
        <f>VLOOKUP(AM2620,Lists!$F$9:$G$71,2,FALSE)</f>
        <v>1</v>
      </c>
    </row>
    <row r="2621" spans="2:40" x14ac:dyDescent="0.25">
      <c r="B2621" s="65" t="str">
        <f t="shared" ref="B2621:B2684" si="170">H2621&amp;C2621</f>
        <v>Industry2469</v>
      </c>
      <c r="C2621" s="179">
        <f>'Energy consumption (raw)'!B2571</f>
        <v>2469</v>
      </c>
      <c r="D2621" s="179">
        <f>'Energy consumption (raw)'!C2571</f>
        <v>0</v>
      </c>
      <c r="E2621" s="179">
        <f>'Energy consumption (raw)'!D2571</f>
        <v>0</v>
      </c>
      <c r="F2621" s="179" t="str">
        <f>'Energy consumption (raw)'!E2571</f>
        <v>Công nghiệp</v>
      </c>
      <c r="G2621" s="179" t="str">
        <f>'Energy consumption (raw)'!F2571</f>
        <v>Sản xuất bia và mạch nha ủ men bia</v>
      </c>
      <c r="H2621" s="179" t="str">
        <f>'Energy consumption (raw)'!G2571</f>
        <v>Industry</v>
      </c>
      <c r="I2621" s="179" t="str">
        <f>'Energy consumption (raw)'!I2571</f>
        <v>11 Manufacture of beverages</v>
      </c>
      <c r="J2621" s="179" t="str">
        <f>INDEX(Sector!$E$6:$E$46,MATCH('Energy consumption (toe)'!I2621,Sector!$B$6:$B$46,FALSE))</f>
        <v>Manufacture of beverages</v>
      </c>
      <c r="K2621" s="179">
        <f>IFERROR('Energy consumption (raw)'!J2571*Lists!$H$84,)</f>
        <v>704.45665000000008</v>
      </c>
      <c r="L2621" s="179">
        <f>'Energy consumption (raw)'!K2571*Lists!$H$84</f>
        <v>704.45665000000008</v>
      </c>
      <c r="M2621" s="179">
        <f>'Energy consumption (raw)'!L2571*Lists!$H$84</f>
        <v>0</v>
      </c>
      <c r="N2621" s="179">
        <f>'Energy consumption (raw)'!M2571*Lists!$H$84</f>
        <v>0</v>
      </c>
      <c r="O2621" s="178">
        <f t="shared" ref="O2621:O2684" si="171">IF(L2621=0,K2621,L2621)</f>
        <v>704.45665000000008</v>
      </c>
      <c r="P2621">
        <f>'Energy consumption (raw)'!N2571*Lists!$H$85</f>
        <v>0</v>
      </c>
      <c r="Q2621">
        <f>'Energy consumption (raw)'!O2571*Lists!$H$86</f>
        <v>0</v>
      </c>
      <c r="R2621">
        <f>'Energy consumption (raw)'!P2571*Lists!$H$87</f>
        <v>0</v>
      </c>
      <c r="S2621">
        <f>'Energy consumption (raw)'!Q2571*Lists!$H$88</f>
        <v>0</v>
      </c>
      <c r="T2621">
        <f>'Energy consumption (raw)'!R2571*Lists!$H$89</f>
        <v>0</v>
      </c>
      <c r="U2621">
        <f>'Energy consumption (raw)'!S2571*Lists!$H$90</f>
        <v>30.976000000000003</v>
      </c>
      <c r="V2621">
        <f>'Energy consumption (raw)'!T2571*Lists!$H$91</f>
        <v>0</v>
      </c>
      <c r="W2621">
        <f>'Energy consumption (raw)'!U2571*Lists!$H$92</f>
        <v>0</v>
      </c>
      <c r="X2621">
        <f>'Energy consumption (raw)'!V2571*Lists!$H$93</f>
        <v>0</v>
      </c>
      <c r="Y2621">
        <f>'Energy consumption (raw)'!W2571*Lists!$H$94</f>
        <v>0</v>
      </c>
      <c r="Z2621">
        <f>'Energy consumption (raw)'!X2571*Lists!$H$96*1000000</f>
        <v>0</v>
      </c>
      <c r="AA2621">
        <f>'Energy consumption (raw)'!Y2571*Lists!$H$97</f>
        <v>0</v>
      </c>
      <c r="AB2621">
        <f>'Energy consumption (raw)'!Z2571*Lists!$H$96</f>
        <v>0</v>
      </c>
      <c r="AC2621">
        <f>'Energy consumption (raw)'!AA2571*Lists!$H$98</f>
        <v>0</v>
      </c>
      <c r="AD2621">
        <f>'Energy consumption (raw)'!AB2571*Lists!$H$99</f>
        <v>0</v>
      </c>
      <c r="AE2621">
        <f>'Energy consumption (raw)'!AC2571*Lists!$H$101</f>
        <v>0</v>
      </c>
      <c r="AF2621">
        <f>'Energy consumption (raw)'!AD2571*Lists!$H$101</f>
        <v>967.21170999999856</v>
      </c>
      <c r="AG2621">
        <f>'Energy consumption (raw)'!AE2571*Lists!$H$101</f>
        <v>0</v>
      </c>
      <c r="AH2621">
        <f>'Energy consumption (raw)'!AF2571*Lists!$H$100</f>
        <v>0</v>
      </c>
      <c r="AI2621" s="167">
        <f t="shared" ref="AI2621:AI2684" si="172">IF(SUM(O2621:AH2621)=0,AJ2621,SUM(O2621:AH2621))</f>
        <v>1702.6443599999986</v>
      </c>
      <c r="AJ2621" s="179">
        <f>'Energy consumption (raw)'!AG2571</f>
        <v>1700.4536200000002</v>
      </c>
      <c r="AK2621" s="179">
        <f>'Energy consumption (raw)'!AH2571</f>
        <v>0</v>
      </c>
      <c r="AL2621">
        <f>IF(ROUND(AI2621,-3)=ROUND('Energy consumption (raw)'!AG2571,-3),1,0)</f>
        <v>1</v>
      </c>
      <c r="AM2621" s="179" t="str">
        <f>'Energy consumption (raw)'!AJ2571</f>
        <v>62. Bac Lieu</v>
      </c>
      <c r="AN2621">
        <f>VLOOKUP(AM2621,Lists!$F$9:$G$71,2,FALSE)</f>
        <v>1</v>
      </c>
    </row>
    <row r="2622" spans="2:40" x14ac:dyDescent="0.25">
      <c r="B2622" s="65" t="str">
        <f t="shared" si="170"/>
        <v>Industry2470</v>
      </c>
      <c r="C2622" s="179">
        <f>'Energy consumption (raw)'!B2572</f>
        <v>2470</v>
      </c>
      <c r="D2622" s="179">
        <f>'Energy consumption (raw)'!C2572</f>
        <v>0</v>
      </c>
      <c r="E2622" s="179">
        <f>'Energy consumption (raw)'!D2572</f>
        <v>0</v>
      </c>
      <c r="F2622" s="179" t="str">
        <f>'Energy consumption (raw)'!E2572</f>
        <v>Công nghiệp</v>
      </c>
      <c r="G2622" s="179" t="str">
        <f>'Energy consumption (raw)'!F2572</f>
        <v>Sản xuất mì ống, mỳ sợi và sản phẩm tương tự</v>
      </c>
      <c r="H2622" s="179" t="str">
        <f>'Energy consumption (raw)'!G2572</f>
        <v>Industry</v>
      </c>
      <c r="I2622" s="179" t="str">
        <f>'Energy consumption (raw)'!I2572</f>
        <v>10 Manufacture of food products</v>
      </c>
      <c r="J2622" s="179" t="str">
        <f>INDEX(Sector!$E$6:$E$46,MATCH('Energy consumption (toe)'!I2622,Sector!$B$6:$B$46,FALSE))</f>
        <v>Manufacture of food products</v>
      </c>
      <c r="K2622" s="179">
        <f>IFERROR('Energy consumption (raw)'!J2572*Lists!$H$84,)</f>
        <v>0</v>
      </c>
      <c r="L2622" s="179">
        <f>'Energy consumption (raw)'!K2572*Lists!$H$84</f>
        <v>1818.8266800000001</v>
      </c>
      <c r="M2622" s="179">
        <f>'Energy consumption (raw)'!L2572*Lists!$H$84</f>
        <v>0</v>
      </c>
      <c r="N2622" s="179">
        <f>'Energy consumption (raw)'!M2572*Lists!$H$84</f>
        <v>0</v>
      </c>
      <c r="O2622" s="178">
        <f t="shared" si="171"/>
        <v>1818.8266800000001</v>
      </c>
      <c r="P2622">
        <f>'Energy consumption (raw)'!N2572*Lists!$H$85</f>
        <v>0</v>
      </c>
      <c r="Q2622">
        <f>'Energy consumption (raw)'!O2572*Lists!$H$86</f>
        <v>0</v>
      </c>
      <c r="R2622">
        <f>'Energy consumption (raw)'!P2572*Lists!$H$87</f>
        <v>0</v>
      </c>
      <c r="S2622">
        <f>'Energy consumption (raw)'!Q2572*Lists!$H$88</f>
        <v>0</v>
      </c>
      <c r="T2622">
        <f>'Energy consumption (raw)'!R2572*Lists!$H$89</f>
        <v>29.447400000000002</v>
      </c>
      <c r="U2622">
        <f>'Energy consumption (raw)'!S2572*Lists!$H$90</f>
        <v>0</v>
      </c>
      <c r="V2622">
        <f>'Energy consumption (raw)'!T2572*Lists!$H$91</f>
        <v>0</v>
      </c>
      <c r="W2622">
        <f>'Energy consumption (raw)'!U2572*Lists!$H$92</f>
        <v>0</v>
      </c>
      <c r="X2622">
        <f>'Energy consumption (raw)'!V2572*Lists!$H$93</f>
        <v>0</v>
      </c>
      <c r="Y2622">
        <f>'Energy consumption (raw)'!W2572*Lists!$H$94</f>
        <v>0</v>
      </c>
      <c r="Z2622">
        <f>'Energy consumption (raw)'!X2572*Lists!$H$96*1000000</f>
        <v>0</v>
      </c>
      <c r="AA2622">
        <f>'Energy consumption (raw)'!Y2572*Lists!$H$97</f>
        <v>0</v>
      </c>
      <c r="AB2622">
        <f>'Energy consumption (raw)'!Z2572*Lists!$H$96</f>
        <v>0</v>
      </c>
      <c r="AC2622">
        <f>'Energy consumption (raw)'!AA2572*Lists!$H$98</f>
        <v>0</v>
      </c>
      <c r="AD2622">
        <f>'Energy consumption (raw)'!AB2572*Lists!$H$99</f>
        <v>7856.8720000000094</v>
      </c>
      <c r="AE2622">
        <f>'Energy consumption (raw)'!AC2572*Lists!$H$101</f>
        <v>0</v>
      </c>
      <c r="AF2622">
        <f>'Energy consumption (raw)'!AD2572*Lists!$H$101</f>
        <v>0</v>
      </c>
      <c r="AG2622">
        <f>'Energy consumption (raw)'!AE2572*Lists!$H$101</f>
        <v>0</v>
      </c>
      <c r="AH2622">
        <f>'Energy consumption (raw)'!AF2572*Lists!$H$100</f>
        <v>0</v>
      </c>
      <c r="AI2622" s="167">
        <f t="shared" si="172"/>
        <v>9705.1460800000095</v>
      </c>
      <c r="AJ2622" s="179">
        <f>'Energy consumption (raw)'!AG2572</f>
        <v>9705.1460800000004</v>
      </c>
      <c r="AK2622" s="179">
        <f>'Energy consumption (raw)'!AH2572</f>
        <v>1494</v>
      </c>
      <c r="AL2622">
        <f>IF(ROUND(AI2622,-3)=ROUND('Energy consumption (raw)'!AG2572,-3),1,0)</f>
        <v>1</v>
      </c>
      <c r="AM2622" s="179" t="str">
        <f>'Energy consumption (raw)'!AJ2572</f>
        <v>63. Vinh Long</v>
      </c>
      <c r="AN2622">
        <f>VLOOKUP(AM2622,Lists!$F$9:$G$71,2,FALSE)</f>
        <v>1</v>
      </c>
    </row>
    <row r="2623" spans="2:40" x14ac:dyDescent="0.25">
      <c r="B2623" s="65" t="str">
        <f t="shared" si="170"/>
        <v>Industry2471</v>
      </c>
      <c r="C2623" s="179">
        <f>'Energy consumption (raw)'!B2573</f>
        <v>2471</v>
      </c>
      <c r="D2623" s="179">
        <f>'Energy consumption (raw)'!C2573</f>
        <v>0</v>
      </c>
      <c r="E2623" s="179">
        <f>'Energy consumption (raw)'!D2573</f>
        <v>0</v>
      </c>
      <c r="F2623" s="179" t="str">
        <f>'Energy consumption (raw)'!E2573</f>
        <v>Công nghiệp</v>
      </c>
      <c r="G2623" s="179" t="str">
        <f>'Energy consumption (raw)'!F2573</f>
        <v>Sản xuất bia và mạch nha ủ men bia</v>
      </c>
      <c r="H2623" s="179" t="str">
        <f>'Energy consumption (raw)'!G2573</f>
        <v>Industry</v>
      </c>
      <c r="I2623" s="179" t="str">
        <f>'Energy consumption (raw)'!I2573</f>
        <v>11 Manufacture of beverages</v>
      </c>
      <c r="J2623" s="179" t="str">
        <f>INDEX(Sector!$E$6:$E$46,MATCH('Energy consumption (toe)'!I2623,Sector!$B$6:$B$46,FALSE))</f>
        <v>Manufacture of beverages</v>
      </c>
      <c r="K2623" s="179">
        <f>IFERROR('Energy consumption (raw)'!J2573*Lists!$H$84,)</f>
        <v>0</v>
      </c>
      <c r="L2623" s="179">
        <f>'Energy consumption (raw)'!K2573*Lists!$H$84</f>
        <v>866.91912000000002</v>
      </c>
      <c r="M2623" s="179">
        <f>'Energy consumption (raw)'!L2573*Lists!$H$84</f>
        <v>0</v>
      </c>
      <c r="N2623" s="179">
        <f>'Energy consumption (raw)'!M2573*Lists!$H$84</f>
        <v>0</v>
      </c>
      <c r="O2623" s="178">
        <f t="shared" si="171"/>
        <v>866.91912000000002</v>
      </c>
      <c r="P2623">
        <f>'Energy consumption (raw)'!N2573*Lists!$H$85</f>
        <v>0</v>
      </c>
      <c r="Q2623">
        <f>'Energy consumption (raw)'!O2573*Lists!$H$86</f>
        <v>0</v>
      </c>
      <c r="R2623">
        <f>'Energy consumption (raw)'!P2573*Lists!$H$87</f>
        <v>0</v>
      </c>
      <c r="S2623">
        <f>'Energy consumption (raw)'!Q2573*Lists!$H$88</f>
        <v>0</v>
      </c>
      <c r="T2623">
        <f>'Energy consumption (raw)'!R2573*Lists!$H$89</f>
        <v>8.7414000000000005</v>
      </c>
      <c r="U2623">
        <f>'Energy consumption (raw)'!S2573*Lists!$H$90</f>
        <v>0</v>
      </c>
      <c r="V2623">
        <f>'Energy consumption (raw)'!T2573*Lists!$H$91</f>
        <v>4.8212999999999999</v>
      </c>
      <c r="W2623">
        <f>'Energy consumption (raw)'!U2573*Lists!$H$92</f>
        <v>0</v>
      </c>
      <c r="X2623">
        <f>'Energy consumption (raw)'!V2573*Lists!$H$93</f>
        <v>0</v>
      </c>
      <c r="Y2623">
        <f>'Energy consumption (raw)'!W2573*Lists!$H$94</f>
        <v>0</v>
      </c>
      <c r="Z2623">
        <f>'Energy consumption (raw)'!X2573*Lists!$H$96*1000000</f>
        <v>0</v>
      </c>
      <c r="AA2623">
        <f>'Energy consumption (raw)'!Y2573*Lists!$H$97</f>
        <v>33.920800000000007</v>
      </c>
      <c r="AB2623">
        <f>'Energy consumption (raw)'!Z2573*Lists!$H$96</f>
        <v>0</v>
      </c>
      <c r="AC2623">
        <f>'Energy consumption (raw)'!AA2573*Lists!$H$98</f>
        <v>0</v>
      </c>
      <c r="AD2623">
        <f>'Energy consumption (raw)'!AB2573*Lists!$H$99</f>
        <v>0</v>
      </c>
      <c r="AE2623">
        <f>'Energy consumption (raw)'!AC2573*Lists!$H$101</f>
        <v>0</v>
      </c>
      <c r="AF2623">
        <f>'Energy consumption (raw)'!AD2573*Lists!$H$101</f>
        <v>1345.978091999998</v>
      </c>
      <c r="AG2623">
        <f>'Energy consumption (raw)'!AE2573*Lists!$H$101</f>
        <v>0</v>
      </c>
      <c r="AH2623">
        <f>'Energy consumption (raw)'!AF2573*Lists!$H$100</f>
        <v>0</v>
      </c>
      <c r="AI2623" s="167">
        <f t="shared" si="172"/>
        <v>2260.3807119999979</v>
      </c>
      <c r="AJ2623" s="179">
        <f>'Energy consumption (raw)'!AG2573</f>
        <v>2257.3320639999997</v>
      </c>
      <c r="AK2623" s="179">
        <f>'Energy consumption (raw)'!AH2573</f>
        <v>1175</v>
      </c>
      <c r="AL2623">
        <f>IF(ROUND(AI2623,-3)=ROUND('Energy consumption (raw)'!AG2573,-3),1,0)</f>
        <v>1</v>
      </c>
      <c r="AM2623" s="179" t="str">
        <f>'Energy consumption (raw)'!AJ2573</f>
        <v>63. Vinh Long</v>
      </c>
      <c r="AN2623">
        <f>VLOOKUP(AM2623,Lists!$F$9:$G$71,2,FALSE)</f>
        <v>1</v>
      </c>
    </row>
    <row r="2624" spans="2:40" x14ac:dyDescent="0.25">
      <c r="B2624" s="65" t="str">
        <f t="shared" si="170"/>
        <v>Industry2472</v>
      </c>
      <c r="C2624" s="179">
        <f>'Energy consumption (raw)'!B2574</f>
        <v>2472</v>
      </c>
      <c r="D2624" s="179">
        <f>'Energy consumption (raw)'!C2574</f>
        <v>0</v>
      </c>
      <c r="E2624" s="179">
        <f>'Energy consumption (raw)'!D2574</f>
        <v>0</v>
      </c>
      <c r="F2624" s="179" t="str">
        <f>'Energy consumption (raw)'!E2574</f>
        <v>Công nghiệp</v>
      </c>
      <c r="G2624" s="179" t="str">
        <f>'Energy consumption (raw)'!F2574</f>
        <v>Sản xuất, chế biến dược phẩm</v>
      </c>
      <c r="H2624" s="179" t="str">
        <f>'Energy consumption (raw)'!G2574</f>
        <v>Industry</v>
      </c>
      <c r="I2624" s="179" t="str">
        <f>'Energy consumption (raw)'!I2574</f>
        <v>21 Manufacture of pharmaceuticals, medicinal chemical and botanical products</v>
      </c>
      <c r="J2624" s="179" t="str">
        <f>INDEX(Sector!$E$6:$E$46,MATCH('Energy consumption (toe)'!I2624,Sector!$B$6:$B$46,FALSE))</f>
        <v>Manufacture of pharmaceuticals, medicinal chemical and botanical products</v>
      </c>
      <c r="K2624" s="179">
        <f>IFERROR('Energy consumption (raw)'!J2574*Lists!$H$84,)</f>
        <v>0</v>
      </c>
      <c r="L2624" s="179">
        <f>'Energy consumption (raw)'!K2574*Lists!$H$84</f>
        <v>1528.6809600000001</v>
      </c>
      <c r="M2624" s="179">
        <f>'Energy consumption (raw)'!L2574*Lists!$H$84</f>
        <v>0</v>
      </c>
      <c r="N2624" s="179">
        <f>'Energy consumption (raw)'!M2574*Lists!$H$84</f>
        <v>0</v>
      </c>
      <c r="O2624" s="178">
        <f t="shared" si="171"/>
        <v>1528.6809600000001</v>
      </c>
      <c r="P2624">
        <f>'Energy consumption (raw)'!N2574*Lists!$H$85</f>
        <v>0</v>
      </c>
      <c r="Q2624">
        <f>'Energy consumption (raw)'!O2574*Lists!$H$86</f>
        <v>0</v>
      </c>
      <c r="R2624">
        <f>'Energy consumption (raw)'!P2574*Lists!$H$87</f>
        <v>0</v>
      </c>
      <c r="S2624">
        <f>'Energy consumption (raw)'!Q2574*Lists!$H$88</f>
        <v>0</v>
      </c>
      <c r="T2624">
        <f>'Energy consumption (raw)'!R2574*Lists!$H$89</f>
        <v>0</v>
      </c>
      <c r="U2624">
        <f>'Energy consumption (raw)'!S2574*Lists!$H$90</f>
        <v>0</v>
      </c>
      <c r="V2624">
        <f>'Energy consumption (raw)'!T2574*Lists!$H$91</f>
        <v>0</v>
      </c>
      <c r="W2624">
        <f>'Energy consumption (raw)'!U2574*Lists!$H$92</f>
        <v>0</v>
      </c>
      <c r="X2624">
        <f>'Energy consumption (raw)'!V2574*Lists!$H$93</f>
        <v>0</v>
      </c>
      <c r="Y2624">
        <f>'Energy consumption (raw)'!W2574*Lists!$H$94</f>
        <v>0</v>
      </c>
      <c r="Z2624">
        <f>'Energy consumption (raw)'!X2574*Lists!$H$96*1000000</f>
        <v>0</v>
      </c>
      <c r="AA2624">
        <f>'Energy consumption (raw)'!Y2574*Lists!$H$97</f>
        <v>0</v>
      </c>
      <c r="AB2624">
        <f>'Energy consumption (raw)'!Z2574*Lists!$H$96</f>
        <v>0</v>
      </c>
      <c r="AC2624">
        <f>'Energy consumption (raw)'!AA2574*Lists!$H$98</f>
        <v>0</v>
      </c>
      <c r="AD2624">
        <f>'Energy consumption (raw)'!AB2574*Lists!$H$99</f>
        <v>0</v>
      </c>
      <c r="AE2624">
        <f>'Energy consumption (raw)'!AC2574*Lists!$H$101</f>
        <v>0</v>
      </c>
      <c r="AF2624">
        <f>'Energy consumption (raw)'!AD2574*Lists!$H$101</f>
        <v>0</v>
      </c>
      <c r="AG2624">
        <f>'Energy consumption (raw)'!AE2574*Lists!$H$101</f>
        <v>0</v>
      </c>
      <c r="AH2624">
        <f>'Energy consumption (raw)'!AF2574*Lists!$H$100</f>
        <v>0</v>
      </c>
      <c r="AI2624" s="167">
        <f t="shared" si="172"/>
        <v>1528.6809600000001</v>
      </c>
      <c r="AJ2624" s="179">
        <f>'Energy consumption (raw)'!AG2574</f>
        <v>1528.6809600000001</v>
      </c>
      <c r="AK2624" s="179">
        <f>'Energy consumption (raw)'!AH2574</f>
        <v>1496.3242500000001</v>
      </c>
      <c r="AL2624">
        <f>IF(ROUND(AI2624,-3)=ROUND('Energy consumption (raw)'!AG2574,-3),1,0)</f>
        <v>1</v>
      </c>
      <c r="AM2624" s="179" t="str">
        <f>'Energy consumption (raw)'!AJ2574</f>
        <v>63. Vinh Long</v>
      </c>
      <c r="AN2624">
        <f>VLOOKUP(AM2624,Lists!$F$9:$G$71,2,FALSE)</f>
        <v>1</v>
      </c>
    </row>
    <row r="2625" spans="2:40" x14ac:dyDescent="0.25">
      <c r="B2625" s="65" t="str">
        <f t="shared" si="170"/>
        <v>Industry2473</v>
      </c>
      <c r="C2625" s="179">
        <f>'Energy consumption (raw)'!B2575</f>
        <v>2473</v>
      </c>
      <c r="D2625" s="179">
        <f>'Energy consumption (raw)'!C2575</f>
        <v>0</v>
      </c>
      <c r="E2625" s="179">
        <f>'Energy consumption (raw)'!D2575</f>
        <v>0</v>
      </c>
      <c r="F2625" s="179" t="str">
        <f>'Energy consumption (raw)'!E2575</f>
        <v>Công nghiệp</v>
      </c>
      <c r="G2625" s="179" t="str">
        <f>'Energy consumption (raw)'!F2575</f>
        <v>Sản xuất thức ăn gia súc gia cầm và thủy sản</v>
      </c>
      <c r="H2625" s="179" t="str">
        <f>'Energy consumption (raw)'!G2575</f>
        <v>Industry</v>
      </c>
      <c r="I2625" s="179" t="str">
        <f>'Energy consumption (raw)'!I2575</f>
        <v>10 Manufacture of food products</v>
      </c>
      <c r="J2625" s="179" t="str">
        <f>INDEX(Sector!$E$6:$E$46,MATCH('Energy consumption (toe)'!I2625,Sector!$B$6:$B$46,FALSE))</f>
        <v>Manufacture of food products</v>
      </c>
      <c r="K2625" s="179">
        <f>IFERROR('Energy consumption (raw)'!J2575*Lists!$H$84,)</f>
        <v>0</v>
      </c>
      <c r="L2625" s="179">
        <f>'Energy consumption (raw)'!K2575*Lists!$H$84</f>
        <v>2843.1318000000001</v>
      </c>
      <c r="M2625" s="179">
        <f>'Energy consumption (raw)'!L2575*Lists!$H$84</f>
        <v>0</v>
      </c>
      <c r="N2625" s="179">
        <f>'Energy consumption (raw)'!M2575*Lists!$H$84</f>
        <v>0</v>
      </c>
      <c r="O2625" s="178">
        <f t="shared" si="171"/>
        <v>2843.1318000000001</v>
      </c>
      <c r="P2625">
        <f>'Energy consumption (raw)'!N2575*Lists!$H$85</f>
        <v>0</v>
      </c>
      <c r="Q2625">
        <f>'Energy consumption (raw)'!O2575*Lists!$H$86</f>
        <v>0</v>
      </c>
      <c r="R2625">
        <f>'Energy consumption (raw)'!P2575*Lists!$H$87</f>
        <v>0</v>
      </c>
      <c r="S2625">
        <f>'Energy consumption (raw)'!Q2575*Lists!$H$88</f>
        <v>0</v>
      </c>
      <c r="T2625">
        <f>'Energy consumption (raw)'!R2575*Lists!$H$89</f>
        <v>70.053600000000003</v>
      </c>
      <c r="U2625">
        <f>'Energy consumption (raw)'!S2575*Lists!$H$90</f>
        <v>0</v>
      </c>
      <c r="V2625">
        <f>'Energy consumption (raw)'!T2575*Lists!$H$91</f>
        <v>0</v>
      </c>
      <c r="W2625">
        <f>'Energy consumption (raw)'!U2575*Lists!$H$92</f>
        <v>0</v>
      </c>
      <c r="X2625">
        <f>'Energy consumption (raw)'!V2575*Lists!$H$93</f>
        <v>0</v>
      </c>
      <c r="Y2625">
        <f>'Energy consumption (raw)'!W2575*Lists!$H$94</f>
        <v>0</v>
      </c>
      <c r="Z2625">
        <f>'Energy consumption (raw)'!X2575*Lists!$H$96*1000000</f>
        <v>0</v>
      </c>
      <c r="AA2625">
        <f>'Energy consumption (raw)'!Y2575*Lists!$H$97</f>
        <v>0</v>
      </c>
      <c r="AB2625">
        <f>'Energy consumption (raw)'!Z2575*Lists!$H$96</f>
        <v>0</v>
      </c>
      <c r="AC2625">
        <f>'Energy consumption (raw)'!AA2575*Lists!$H$98</f>
        <v>0</v>
      </c>
      <c r="AD2625">
        <f>'Energy consumption (raw)'!AB2575*Lists!$H$99</f>
        <v>726.79050000000086</v>
      </c>
      <c r="AE2625">
        <f>'Energy consumption (raw)'!AC2575*Lists!$H$101</f>
        <v>0</v>
      </c>
      <c r="AF2625">
        <f>'Energy consumption (raw)'!AD2575*Lists!$H$101</f>
        <v>0</v>
      </c>
      <c r="AG2625">
        <f>'Energy consumption (raw)'!AE2575*Lists!$H$101</f>
        <v>0</v>
      </c>
      <c r="AH2625">
        <f>'Energy consumption (raw)'!AF2575*Lists!$H$100</f>
        <v>0</v>
      </c>
      <c r="AI2625" s="167">
        <f t="shared" si="172"/>
        <v>3639.9759000000013</v>
      </c>
      <c r="AJ2625" s="179">
        <f>'Energy consumption (raw)'!AG2575</f>
        <v>3639.9759000000004</v>
      </c>
      <c r="AK2625" s="179">
        <f>'Energy consumption (raw)'!AH2575</f>
        <v>2947</v>
      </c>
      <c r="AL2625">
        <f>IF(ROUND(AI2625,-3)=ROUND('Energy consumption (raw)'!AG2575,-3),1,0)</f>
        <v>1</v>
      </c>
      <c r="AM2625" s="179" t="str">
        <f>'Energy consumption (raw)'!AJ2575</f>
        <v>63. Vinh Long</v>
      </c>
      <c r="AN2625">
        <f>VLOOKUP(AM2625,Lists!$F$9:$G$71,2,FALSE)</f>
        <v>1</v>
      </c>
    </row>
    <row r="2626" spans="2:40" x14ac:dyDescent="0.25">
      <c r="B2626" s="65" t="str">
        <f t="shared" si="170"/>
        <v>Industry2474</v>
      </c>
      <c r="C2626" s="179">
        <f>'Energy consumption (raw)'!B2576</f>
        <v>2474</v>
      </c>
      <c r="D2626" s="179">
        <f>'Energy consumption (raw)'!C2576</f>
        <v>0</v>
      </c>
      <c r="E2626" s="179">
        <f>'Energy consumption (raw)'!D2576</f>
        <v>0</v>
      </c>
      <c r="F2626" s="179" t="str">
        <f>'Energy consumption (raw)'!E2576</f>
        <v>Công nghiệp</v>
      </c>
      <c r="G2626" s="179" t="str">
        <f>'Energy consumption (raw)'!F2576</f>
        <v>Sản xuất hàng may sẵn (trừ trang phục)</v>
      </c>
      <c r="H2626" s="179" t="str">
        <f>'Energy consumption (raw)'!G2576</f>
        <v>Industry</v>
      </c>
      <c r="I2626" s="179" t="str">
        <f>'Energy consumption (raw)'!I2576</f>
        <v>13 Manufacture of textiles</v>
      </c>
      <c r="J2626" s="179" t="str">
        <f>INDEX(Sector!$E$6:$E$46,MATCH('Energy consumption (toe)'!I2626,Sector!$B$6:$B$46,FALSE))</f>
        <v>Manufacture of textiles</v>
      </c>
      <c r="K2626" s="179">
        <f>IFERROR('Energy consumption (raw)'!J2576*Lists!$H$84,)</f>
        <v>0</v>
      </c>
      <c r="L2626" s="179">
        <f>'Energy consumption (raw)'!K2576*Lists!$H$84</f>
        <v>9943.4623200000005</v>
      </c>
      <c r="M2626" s="179">
        <f>'Energy consumption (raw)'!L2576*Lists!$H$84</f>
        <v>0</v>
      </c>
      <c r="N2626" s="179">
        <f>'Energy consumption (raw)'!M2576*Lists!$H$84</f>
        <v>0</v>
      </c>
      <c r="O2626" s="178">
        <f t="shared" si="171"/>
        <v>9943.4623200000005</v>
      </c>
      <c r="P2626">
        <f>'Energy consumption (raw)'!N2576*Lists!$H$85</f>
        <v>0</v>
      </c>
      <c r="Q2626">
        <f>'Energy consumption (raw)'!O2576*Lists!$H$86</f>
        <v>0</v>
      </c>
      <c r="R2626">
        <f>'Energy consumption (raw)'!P2576*Lists!$H$87</f>
        <v>0</v>
      </c>
      <c r="S2626">
        <f>'Energy consumption (raw)'!Q2576*Lists!$H$88</f>
        <v>0</v>
      </c>
      <c r="T2626">
        <f>'Energy consumption (raw)'!R2576*Lists!$H$89</f>
        <v>49.092600000000004</v>
      </c>
      <c r="U2626">
        <f>'Energy consumption (raw)'!S2576*Lists!$H$90</f>
        <v>0</v>
      </c>
      <c r="V2626">
        <f>'Energy consumption (raw)'!T2576*Lists!$H$91</f>
        <v>0</v>
      </c>
      <c r="W2626">
        <f>'Energy consumption (raw)'!U2576*Lists!$H$92</f>
        <v>0</v>
      </c>
      <c r="X2626">
        <f>'Energy consumption (raw)'!V2576*Lists!$H$93</f>
        <v>71.389499999999998</v>
      </c>
      <c r="Y2626">
        <f>'Energy consumption (raw)'!W2576*Lists!$H$94</f>
        <v>0</v>
      </c>
      <c r="Z2626">
        <f>'Energy consumption (raw)'!X2576*Lists!$H$96*1000000</f>
        <v>0</v>
      </c>
      <c r="AA2626">
        <f>'Energy consumption (raw)'!Y2576*Lists!$H$97</f>
        <v>29.212000000000003</v>
      </c>
      <c r="AB2626">
        <f>'Energy consumption (raw)'!Z2576*Lists!$H$96</f>
        <v>0</v>
      </c>
      <c r="AC2626">
        <f>'Energy consumption (raw)'!AA2576*Lists!$H$98</f>
        <v>0</v>
      </c>
      <c r="AD2626">
        <f>'Energy consumption (raw)'!AB2576*Lists!$H$99</f>
        <v>0</v>
      </c>
      <c r="AE2626">
        <f>'Energy consumption (raw)'!AC2576*Lists!$H$101</f>
        <v>0</v>
      </c>
      <c r="AF2626">
        <f>'Energy consumption (raw)'!AD2576*Lists!$H$101</f>
        <v>0</v>
      </c>
      <c r="AG2626">
        <f>'Energy consumption (raw)'!AE2576*Lists!$H$101</f>
        <v>0</v>
      </c>
      <c r="AH2626">
        <f>'Energy consumption (raw)'!AF2576*Lists!$H$100</f>
        <v>0</v>
      </c>
      <c r="AI2626" s="167">
        <f t="shared" si="172"/>
        <v>10093.156419999999</v>
      </c>
      <c r="AJ2626" s="179">
        <f>'Energy consumption (raw)'!AG2576</f>
        <v>10093.156419999999</v>
      </c>
      <c r="AK2626" s="179">
        <f>'Energy consumption (raw)'!AH2576</f>
        <v>8148</v>
      </c>
      <c r="AL2626">
        <f>IF(ROUND(AI2626,-3)=ROUND('Energy consumption (raw)'!AG2576,-3),1,0)</f>
        <v>1</v>
      </c>
      <c r="AM2626" s="179" t="str">
        <f>'Energy consumption (raw)'!AJ2576</f>
        <v>63. Vinh Long</v>
      </c>
      <c r="AN2626">
        <f>VLOOKUP(AM2626,Lists!$F$9:$G$71,2,FALSE)</f>
        <v>1</v>
      </c>
    </row>
    <row r="2627" spans="2:40" x14ac:dyDescent="0.25">
      <c r="B2627" s="65" t="str">
        <f t="shared" si="170"/>
        <v>Industry2475</v>
      </c>
      <c r="C2627" s="179">
        <f>'Energy consumption (raw)'!B2577</f>
        <v>2475</v>
      </c>
      <c r="D2627" s="179">
        <f>'Energy consumption (raw)'!C2577</f>
        <v>0</v>
      </c>
      <c r="E2627" s="179">
        <f>'Energy consumption (raw)'!D2577</f>
        <v>0</v>
      </c>
      <c r="F2627" s="179" t="str">
        <f>'Energy consumption (raw)'!E2577</f>
        <v>Công nghiệp</v>
      </c>
      <c r="G2627" s="179" t="str">
        <f>'Energy consumption (raw)'!F2577</f>
        <v>Sản xuất thức ăn gia súc gia cầm và thủy sản</v>
      </c>
      <c r="H2627" s="179" t="str">
        <f>'Energy consumption (raw)'!G2577</f>
        <v>Industry</v>
      </c>
      <c r="I2627" s="179" t="str">
        <f>'Energy consumption (raw)'!I2577</f>
        <v>10 Manufacture of food products</v>
      </c>
      <c r="J2627" s="179" t="str">
        <f>INDEX(Sector!$E$6:$E$46,MATCH('Energy consumption (toe)'!I2627,Sector!$B$6:$B$46,FALSE))</f>
        <v>Manufacture of food products</v>
      </c>
      <c r="K2627" s="179">
        <f>IFERROR('Energy consumption (raw)'!J2577*Lists!$H$84,)</f>
        <v>0</v>
      </c>
      <c r="L2627" s="179">
        <f>'Energy consumption (raw)'!K2577*Lists!$H$84</f>
        <v>1933.6258800000001</v>
      </c>
      <c r="M2627" s="179">
        <f>'Energy consumption (raw)'!L2577*Lists!$H$84</f>
        <v>0</v>
      </c>
      <c r="N2627" s="179">
        <f>'Energy consumption (raw)'!M2577*Lists!$H$84</f>
        <v>0</v>
      </c>
      <c r="O2627" s="178">
        <f t="shared" si="171"/>
        <v>1933.6258800000001</v>
      </c>
      <c r="P2627">
        <f>'Energy consumption (raw)'!N2577*Lists!$H$85</f>
        <v>0</v>
      </c>
      <c r="Q2627">
        <f>'Energy consumption (raw)'!O2577*Lists!$H$86</f>
        <v>0</v>
      </c>
      <c r="R2627">
        <f>'Energy consumption (raw)'!P2577*Lists!$H$87</f>
        <v>0</v>
      </c>
      <c r="S2627">
        <f>'Energy consumption (raw)'!Q2577*Lists!$H$88</f>
        <v>0</v>
      </c>
      <c r="T2627">
        <f>'Energy consumption (raw)'!R2577*Lists!$H$89</f>
        <v>70.053600000000003</v>
      </c>
      <c r="U2627">
        <f>'Energy consumption (raw)'!S2577*Lists!$H$90</f>
        <v>0</v>
      </c>
      <c r="V2627">
        <f>'Energy consumption (raw)'!T2577*Lists!$H$91</f>
        <v>0</v>
      </c>
      <c r="W2627">
        <f>'Energy consumption (raw)'!U2577*Lists!$H$92</f>
        <v>0</v>
      </c>
      <c r="X2627">
        <f>'Energy consumption (raw)'!V2577*Lists!$H$93</f>
        <v>0</v>
      </c>
      <c r="Y2627">
        <f>'Energy consumption (raw)'!W2577*Lists!$H$94</f>
        <v>0</v>
      </c>
      <c r="Z2627">
        <f>'Energy consumption (raw)'!X2577*Lists!$H$96*1000000</f>
        <v>0</v>
      </c>
      <c r="AA2627">
        <f>'Energy consumption (raw)'!Y2577*Lists!$H$97</f>
        <v>0</v>
      </c>
      <c r="AB2627">
        <f>'Energy consumption (raw)'!Z2577*Lists!$H$96</f>
        <v>0</v>
      </c>
      <c r="AC2627">
        <f>'Energy consumption (raw)'!AA2577*Lists!$H$98</f>
        <v>0</v>
      </c>
      <c r="AD2627">
        <f>'Energy consumption (raw)'!AB2577*Lists!$H$99</f>
        <v>726.79050000000086</v>
      </c>
      <c r="AE2627">
        <f>'Energy consumption (raw)'!AC2577*Lists!$H$101</f>
        <v>0</v>
      </c>
      <c r="AF2627">
        <f>'Energy consumption (raw)'!AD2577*Lists!$H$101</f>
        <v>0</v>
      </c>
      <c r="AG2627">
        <f>'Energy consumption (raw)'!AE2577*Lists!$H$101</f>
        <v>0</v>
      </c>
      <c r="AH2627">
        <f>'Energy consumption (raw)'!AF2577*Lists!$H$100</f>
        <v>0</v>
      </c>
      <c r="AI2627" s="167">
        <f t="shared" si="172"/>
        <v>2730.4699800000008</v>
      </c>
      <c r="AJ2627" s="179">
        <f>'Energy consumption (raw)'!AG2577</f>
        <v>2730.4699799999999</v>
      </c>
      <c r="AK2627" s="179">
        <f>'Energy consumption (raw)'!AH2577</f>
        <v>2234</v>
      </c>
      <c r="AL2627">
        <f>IF(ROUND(AI2627,-3)=ROUND('Energy consumption (raw)'!AG2577,-3),1,0)</f>
        <v>1</v>
      </c>
      <c r="AM2627" s="179" t="str">
        <f>'Energy consumption (raw)'!AJ2577</f>
        <v>63. Vinh Long</v>
      </c>
      <c r="AN2627">
        <f>VLOOKUP(AM2627,Lists!$F$9:$G$71,2,FALSE)</f>
        <v>1</v>
      </c>
    </row>
    <row r="2628" spans="2:40" x14ac:dyDescent="0.25">
      <c r="B2628" s="65" t="str">
        <f t="shared" si="170"/>
        <v>Industry2476</v>
      </c>
      <c r="C2628" s="179">
        <f>'Energy consumption (raw)'!B2578</f>
        <v>2476</v>
      </c>
      <c r="D2628" s="179">
        <f>'Energy consumption (raw)'!C2578</f>
        <v>0</v>
      </c>
      <c r="E2628" s="179">
        <f>'Energy consumption (raw)'!D2578</f>
        <v>0</v>
      </c>
      <c r="F2628" s="179" t="str">
        <f>'Energy consumption (raw)'!E2578</f>
        <v>Công nghiệp</v>
      </c>
      <c r="G2628" s="179" t="str">
        <f>'Energy consumption (raw)'!F2578</f>
        <v>Sản xuất thức ăn gia súc gia cầm và thủy sản</v>
      </c>
      <c r="H2628" s="179" t="str">
        <f>'Energy consumption (raw)'!G2578</f>
        <v>Industry</v>
      </c>
      <c r="I2628" s="179" t="str">
        <f>'Energy consumption (raw)'!I2578</f>
        <v>10 Manufacture of food products</v>
      </c>
      <c r="J2628" s="179" t="str">
        <f>INDEX(Sector!$E$6:$E$46,MATCH('Energy consumption (toe)'!I2628,Sector!$B$6:$B$46,FALSE))</f>
        <v>Manufacture of food products</v>
      </c>
      <c r="K2628" s="179">
        <f>IFERROR('Energy consumption (raw)'!J2578*Lists!$H$84,)</f>
        <v>0</v>
      </c>
      <c r="L2628" s="179">
        <f>'Energy consumption (raw)'!K2578*Lists!$H$84</f>
        <v>900.98856000000001</v>
      </c>
      <c r="M2628" s="179">
        <f>'Energy consumption (raw)'!L2578*Lists!$H$84</f>
        <v>0</v>
      </c>
      <c r="N2628" s="179">
        <f>'Energy consumption (raw)'!M2578*Lists!$H$84</f>
        <v>0</v>
      </c>
      <c r="O2628" s="178">
        <f t="shared" si="171"/>
        <v>900.98856000000001</v>
      </c>
      <c r="P2628">
        <f>'Energy consumption (raw)'!N2578*Lists!$H$85</f>
        <v>0</v>
      </c>
      <c r="Q2628">
        <f>'Energy consumption (raw)'!O2578*Lists!$H$86</f>
        <v>0</v>
      </c>
      <c r="R2628">
        <f>'Energy consumption (raw)'!P2578*Lists!$H$87</f>
        <v>0</v>
      </c>
      <c r="S2628">
        <f>'Energy consumption (raw)'!Q2578*Lists!$H$88</f>
        <v>0</v>
      </c>
      <c r="T2628">
        <f>'Energy consumption (raw)'!R2578*Lists!$H$89</f>
        <v>0</v>
      </c>
      <c r="U2628">
        <f>'Energy consumption (raw)'!S2578*Lists!$H$90</f>
        <v>0</v>
      </c>
      <c r="V2628">
        <f>'Energy consumption (raw)'!T2578*Lists!$H$91</f>
        <v>0</v>
      </c>
      <c r="W2628">
        <f>'Energy consumption (raw)'!U2578*Lists!$H$92</f>
        <v>0</v>
      </c>
      <c r="X2628">
        <f>'Energy consumption (raw)'!V2578*Lists!$H$93</f>
        <v>0</v>
      </c>
      <c r="Y2628">
        <f>'Energy consumption (raw)'!W2578*Lists!$H$94</f>
        <v>0</v>
      </c>
      <c r="Z2628">
        <f>'Energy consumption (raw)'!X2578*Lists!$H$96*1000000</f>
        <v>0</v>
      </c>
      <c r="AA2628">
        <f>'Energy consumption (raw)'!Y2578*Lists!$H$97</f>
        <v>0</v>
      </c>
      <c r="AB2628">
        <f>'Energy consumption (raw)'!Z2578*Lists!$H$96</f>
        <v>0</v>
      </c>
      <c r="AC2628">
        <f>'Energy consumption (raw)'!AA2578*Lists!$H$98</f>
        <v>0</v>
      </c>
      <c r="AD2628">
        <f>'Energy consumption (raw)'!AB2578*Lists!$H$99</f>
        <v>4024.6700000000046</v>
      </c>
      <c r="AE2628">
        <f>'Energy consumption (raw)'!AC2578*Lists!$H$101</f>
        <v>0</v>
      </c>
      <c r="AF2628">
        <f>'Energy consumption (raw)'!AD2578*Lists!$H$101</f>
        <v>0</v>
      </c>
      <c r="AG2628">
        <f>'Energy consumption (raw)'!AE2578*Lists!$H$101</f>
        <v>0</v>
      </c>
      <c r="AH2628">
        <f>'Energy consumption (raw)'!AF2578*Lists!$H$100</f>
        <v>0</v>
      </c>
      <c r="AI2628" s="167">
        <f t="shared" si="172"/>
        <v>4925.6585600000044</v>
      </c>
      <c r="AJ2628" s="179">
        <f>'Energy consumption (raw)'!AG2578</f>
        <v>4925.6585599999999</v>
      </c>
      <c r="AK2628" s="179">
        <f>'Energy consumption (raw)'!AH2578</f>
        <v>1797</v>
      </c>
      <c r="AL2628">
        <f>IF(ROUND(AI2628,-3)=ROUND('Energy consumption (raw)'!AG2578,-3),1,0)</f>
        <v>1</v>
      </c>
      <c r="AM2628" s="179" t="str">
        <f>'Energy consumption (raw)'!AJ2578</f>
        <v>63. Vinh Long</v>
      </c>
      <c r="AN2628">
        <f>VLOOKUP(AM2628,Lists!$F$9:$G$71,2,FALSE)</f>
        <v>1</v>
      </c>
    </row>
    <row r="2629" spans="2:40" x14ac:dyDescent="0.25">
      <c r="B2629" s="65" t="str">
        <f t="shared" si="170"/>
        <v>Industry2477</v>
      </c>
      <c r="C2629" s="179">
        <f>'Energy consumption (raw)'!B2579</f>
        <v>2477</v>
      </c>
      <c r="D2629" s="179">
        <f>'Energy consumption (raw)'!C2579</f>
        <v>0</v>
      </c>
      <c r="E2629" s="179">
        <f>'Energy consumption (raw)'!D2579</f>
        <v>0</v>
      </c>
      <c r="F2629" s="179" t="str">
        <f>'Energy consumption (raw)'!E2579</f>
        <v>Công nghiệp</v>
      </c>
      <c r="G2629" s="179" t="str">
        <f>'Energy consumption (raw)'!F2579</f>
        <v>Sản xuất hàng may sẵn (trừ trang phục)</v>
      </c>
      <c r="H2629" s="179" t="str">
        <f>'Energy consumption (raw)'!G2579</f>
        <v>Industry</v>
      </c>
      <c r="I2629" s="179" t="str">
        <f>'Energy consumption (raw)'!I2579</f>
        <v>13 Manufacture of textiles</v>
      </c>
      <c r="J2629" s="179" t="str">
        <f>INDEX(Sector!$E$6:$E$46,MATCH('Energy consumption (toe)'!I2629,Sector!$B$6:$B$46,FALSE))</f>
        <v>Manufacture of textiles</v>
      </c>
      <c r="K2629" s="179">
        <f>IFERROR('Energy consumption (raw)'!J2579*Lists!$H$84,)</f>
        <v>0</v>
      </c>
      <c r="L2629" s="179">
        <f>'Energy consumption (raw)'!K2579*Lists!$H$84</f>
        <v>2422.8186000000001</v>
      </c>
      <c r="M2629" s="179">
        <f>'Energy consumption (raw)'!L2579*Lists!$H$84</f>
        <v>0</v>
      </c>
      <c r="N2629" s="179">
        <f>'Energy consumption (raw)'!M2579*Lists!$H$84</f>
        <v>0</v>
      </c>
      <c r="O2629" s="178">
        <f t="shared" si="171"/>
        <v>2422.8186000000001</v>
      </c>
      <c r="P2629">
        <f>'Energy consumption (raw)'!N2579*Lists!$H$85</f>
        <v>0</v>
      </c>
      <c r="Q2629">
        <f>'Energy consumption (raw)'!O2579*Lists!$H$86</f>
        <v>0</v>
      </c>
      <c r="R2629">
        <f>'Energy consumption (raw)'!P2579*Lists!$H$87</f>
        <v>0</v>
      </c>
      <c r="S2629">
        <f>'Energy consumption (raw)'!Q2579*Lists!$H$88</f>
        <v>0</v>
      </c>
      <c r="T2629">
        <f>'Energy consumption (raw)'!R2579*Lists!$H$89</f>
        <v>0</v>
      </c>
      <c r="U2629">
        <f>'Energy consumption (raw)'!S2579*Lists!$H$90</f>
        <v>0</v>
      </c>
      <c r="V2629">
        <f>'Energy consumption (raw)'!T2579*Lists!$H$91</f>
        <v>0</v>
      </c>
      <c r="W2629">
        <f>'Energy consumption (raw)'!U2579*Lists!$H$92</f>
        <v>0</v>
      </c>
      <c r="X2629">
        <f>'Energy consumption (raw)'!V2579*Lists!$H$93</f>
        <v>0</v>
      </c>
      <c r="Y2629">
        <f>'Energy consumption (raw)'!W2579*Lists!$H$94</f>
        <v>0</v>
      </c>
      <c r="Z2629">
        <f>'Energy consumption (raw)'!X2579*Lists!$H$96*1000000</f>
        <v>0</v>
      </c>
      <c r="AA2629">
        <f>'Energy consumption (raw)'!Y2579*Lists!$H$97</f>
        <v>0</v>
      </c>
      <c r="AB2629">
        <f>'Energy consumption (raw)'!Z2579*Lists!$H$96</f>
        <v>0</v>
      </c>
      <c r="AC2629">
        <f>'Energy consumption (raw)'!AA2579*Lists!$H$98</f>
        <v>0</v>
      </c>
      <c r="AD2629">
        <f>'Energy consumption (raw)'!AB2579*Lists!$H$99</f>
        <v>0</v>
      </c>
      <c r="AE2629">
        <f>'Energy consumption (raw)'!AC2579*Lists!$H$101</f>
        <v>0</v>
      </c>
      <c r="AF2629">
        <f>'Energy consumption (raw)'!AD2579*Lists!$H$101</f>
        <v>0</v>
      </c>
      <c r="AG2629">
        <f>'Energy consumption (raw)'!AE2579*Lists!$H$101</f>
        <v>0</v>
      </c>
      <c r="AH2629">
        <f>'Energy consumption (raw)'!AF2579*Lists!$H$100</f>
        <v>0</v>
      </c>
      <c r="AI2629" s="167">
        <f t="shared" si="172"/>
        <v>2422.8186000000001</v>
      </c>
      <c r="AJ2629" s="179">
        <f>'Energy consumption (raw)'!AG2579</f>
        <v>2422.8186000000001</v>
      </c>
      <c r="AK2629" s="179">
        <f>'Energy consumption (raw)'!AH2579</f>
        <v>2072</v>
      </c>
      <c r="AL2629">
        <f>IF(ROUND(AI2629,-3)=ROUND('Energy consumption (raw)'!AG2579,-3),1,0)</f>
        <v>1</v>
      </c>
      <c r="AM2629" s="179" t="str">
        <f>'Energy consumption (raw)'!AJ2579</f>
        <v>63. Vinh Long</v>
      </c>
      <c r="AN2629">
        <f>VLOOKUP(AM2629,Lists!$F$9:$G$71,2,FALSE)</f>
        <v>1</v>
      </c>
    </row>
    <row r="2630" spans="2:40" x14ac:dyDescent="0.25">
      <c r="B2630" s="65" t="str">
        <f t="shared" si="170"/>
        <v>Industry2478</v>
      </c>
      <c r="C2630" s="179">
        <f>'Energy consumption (raw)'!B2580</f>
        <v>2478</v>
      </c>
      <c r="D2630" s="179">
        <f>'Energy consumption (raw)'!C2580</f>
        <v>0</v>
      </c>
      <c r="E2630" s="179">
        <f>'Energy consumption (raw)'!D2580</f>
        <v>0</v>
      </c>
      <c r="F2630" s="179" t="str">
        <f>'Energy consumption (raw)'!E2580</f>
        <v>Công nghiệp</v>
      </c>
      <c r="G2630" s="179" t="str">
        <f>'Energy consumption (raw)'!F2580</f>
        <v>Sản xuất giày dép</v>
      </c>
      <c r="H2630" s="179" t="str">
        <f>'Energy consumption (raw)'!G2580</f>
        <v>Industry</v>
      </c>
      <c r="I2630" s="179" t="str">
        <f>'Energy consumption (raw)'!I2580</f>
        <v>14 Manufacture of wearing apparel</v>
      </c>
      <c r="J2630" s="179" t="str">
        <f>INDEX(Sector!$E$6:$E$46,MATCH('Energy consumption (toe)'!I2630,Sector!$B$6:$B$46,FALSE))</f>
        <v>Manufacture of wearing apparel</v>
      </c>
      <c r="K2630" s="179">
        <f>IFERROR('Energy consumption (raw)'!J2580*Lists!$H$84,)</f>
        <v>0</v>
      </c>
      <c r="L2630" s="179">
        <f>'Energy consumption (raw)'!K2580*Lists!$H$84</f>
        <v>3812.2592400000003</v>
      </c>
      <c r="M2630" s="179">
        <f>'Energy consumption (raw)'!L2580*Lists!$H$84</f>
        <v>0</v>
      </c>
      <c r="N2630" s="179">
        <f>'Energy consumption (raw)'!M2580*Lists!$H$84</f>
        <v>0</v>
      </c>
      <c r="O2630" s="178">
        <f t="shared" si="171"/>
        <v>3812.2592400000003</v>
      </c>
      <c r="P2630">
        <f>'Energy consumption (raw)'!N2580*Lists!$H$85</f>
        <v>0</v>
      </c>
      <c r="Q2630">
        <f>'Energy consumption (raw)'!O2580*Lists!$H$86</f>
        <v>0</v>
      </c>
      <c r="R2630">
        <f>'Energy consumption (raw)'!P2580*Lists!$H$87</f>
        <v>0</v>
      </c>
      <c r="S2630">
        <f>'Energy consumption (raw)'!Q2580*Lists!$H$88</f>
        <v>0</v>
      </c>
      <c r="T2630">
        <f>'Energy consumption (raw)'!R2580*Lists!$H$89</f>
        <v>13.26</v>
      </c>
      <c r="U2630">
        <f>'Energy consumption (raw)'!S2580*Lists!$H$90</f>
        <v>0</v>
      </c>
      <c r="V2630">
        <f>'Energy consumption (raw)'!T2580*Lists!$H$91</f>
        <v>0</v>
      </c>
      <c r="W2630">
        <f>'Energy consumption (raw)'!U2580*Lists!$H$92</f>
        <v>0</v>
      </c>
      <c r="X2630">
        <f>'Energy consumption (raw)'!V2580*Lists!$H$93</f>
        <v>23.1</v>
      </c>
      <c r="Y2630">
        <f>'Energy consumption (raw)'!W2580*Lists!$H$94</f>
        <v>0</v>
      </c>
      <c r="Z2630">
        <f>'Energy consumption (raw)'!X2580*Lists!$H$96*1000000</f>
        <v>0</v>
      </c>
      <c r="AA2630">
        <f>'Energy consumption (raw)'!Y2580*Lists!$H$97</f>
        <v>0</v>
      </c>
      <c r="AB2630">
        <f>'Energy consumption (raw)'!Z2580*Lists!$H$96</f>
        <v>0</v>
      </c>
      <c r="AC2630">
        <f>'Energy consumption (raw)'!AA2580*Lists!$H$98</f>
        <v>0</v>
      </c>
      <c r="AD2630">
        <f>'Energy consumption (raw)'!AB2580*Lists!$H$99</f>
        <v>0</v>
      </c>
      <c r="AE2630">
        <f>'Energy consumption (raw)'!AC2580*Lists!$H$101</f>
        <v>0</v>
      </c>
      <c r="AF2630">
        <f>'Energy consumption (raw)'!AD2580*Lists!$H$101</f>
        <v>0</v>
      </c>
      <c r="AG2630">
        <f>'Energy consumption (raw)'!AE2580*Lists!$H$101</f>
        <v>0</v>
      </c>
      <c r="AH2630">
        <f>'Energy consumption (raw)'!AF2580*Lists!$H$100</f>
        <v>0</v>
      </c>
      <c r="AI2630" s="167">
        <f t="shared" si="172"/>
        <v>3848.6192400000004</v>
      </c>
      <c r="AJ2630" s="179">
        <f>'Energy consumption (raw)'!AG2580</f>
        <v>3848.6192400000004</v>
      </c>
      <c r="AK2630" s="179">
        <f>'Energy consumption (raw)'!AH2580</f>
        <v>1352.4395000000002</v>
      </c>
      <c r="AL2630">
        <f>IF(ROUND(AI2630,-3)=ROUND('Energy consumption (raw)'!AG2580,-3),1,0)</f>
        <v>1</v>
      </c>
      <c r="AM2630" s="179" t="str">
        <f>'Energy consumption (raw)'!AJ2580</f>
        <v>63. Vinh Long</v>
      </c>
      <c r="AN2630">
        <f>VLOOKUP(AM2630,Lists!$F$9:$G$71,2,FALSE)</f>
        <v>1</v>
      </c>
    </row>
    <row r="2631" spans="2:40" x14ac:dyDescent="0.25">
      <c r="B2631" s="65" t="str">
        <f t="shared" si="170"/>
        <v>Industry2479</v>
      </c>
      <c r="C2631" s="179">
        <f>'Energy consumption (raw)'!B2581</f>
        <v>2479</v>
      </c>
      <c r="D2631" s="179">
        <f>'Energy consumption (raw)'!C2581</f>
        <v>0</v>
      </c>
      <c r="E2631" s="179">
        <f>'Energy consumption (raw)'!D2581</f>
        <v>0</v>
      </c>
      <c r="F2631" s="179" t="str">
        <f>'Energy consumption (raw)'!E2581</f>
        <v>Công Nghiệp</v>
      </c>
      <c r="G2631" s="179" t="str">
        <f>'Energy consumption (raw)'!F2581</f>
        <v>Chế biến, bảo quản thủy sản và các sản phẩm từ thủy sản</v>
      </c>
      <c r="H2631" s="179" t="str">
        <f>'Energy consumption (raw)'!G2581</f>
        <v>Industry</v>
      </c>
      <c r="I2631" s="179" t="str">
        <f>'Energy consumption (raw)'!I2581</f>
        <v>10 Manufacture of food products</v>
      </c>
      <c r="J2631" s="179" t="str">
        <f>INDEX(Sector!$E$6:$E$46,MATCH('Energy consumption (toe)'!I2631,Sector!$B$6:$B$46,FALSE))</f>
        <v>Manufacture of food products</v>
      </c>
      <c r="K2631" s="179">
        <f>IFERROR('Energy consumption (raw)'!J2581*Lists!$H$84,)</f>
        <v>0</v>
      </c>
      <c r="L2631" s="179">
        <f>'Energy consumption (raw)'!K2581*Lists!$H$84</f>
        <v>1213.7238</v>
      </c>
      <c r="M2631" s="179">
        <f>'Energy consumption (raw)'!L2581*Lists!$H$84</f>
        <v>0</v>
      </c>
      <c r="N2631" s="179">
        <f>'Energy consumption (raw)'!M2581*Lists!$H$84</f>
        <v>0</v>
      </c>
      <c r="O2631" s="178">
        <f t="shared" si="171"/>
        <v>1213.7238</v>
      </c>
      <c r="P2631">
        <f>'Energy consumption (raw)'!N2581*Lists!$H$85</f>
        <v>0</v>
      </c>
      <c r="Q2631">
        <f>'Energy consumption (raw)'!O2581*Lists!$H$86</f>
        <v>0</v>
      </c>
      <c r="R2631">
        <f>'Energy consumption (raw)'!P2581*Lists!$H$87</f>
        <v>0</v>
      </c>
      <c r="S2631">
        <f>'Energy consumption (raw)'!Q2581*Lists!$H$88</f>
        <v>0</v>
      </c>
      <c r="T2631">
        <f>'Energy consumption (raw)'!R2581*Lists!$H$89</f>
        <v>0</v>
      </c>
      <c r="U2631">
        <f>'Energy consumption (raw)'!S2581*Lists!$H$90</f>
        <v>0</v>
      </c>
      <c r="V2631">
        <f>'Energy consumption (raw)'!T2581*Lists!$H$91</f>
        <v>0</v>
      </c>
      <c r="W2631">
        <f>'Energy consumption (raw)'!U2581*Lists!$H$92</f>
        <v>0</v>
      </c>
      <c r="X2631">
        <f>'Energy consumption (raw)'!V2581*Lists!$H$93</f>
        <v>0</v>
      </c>
      <c r="Y2631">
        <f>'Energy consumption (raw)'!W2581*Lists!$H$94</f>
        <v>0</v>
      </c>
      <c r="Z2631">
        <f>'Energy consumption (raw)'!X2581*Lists!$H$96*1000000</f>
        <v>0</v>
      </c>
      <c r="AA2631">
        <f>'Energy consumption (raw)'!Y2581*Lists!$H$97</f>
        <v>0</v>
      </c>
      <c r="AB2631">
        <f>'Energy consumption (raw)'!Z2581*Lists!$H$96</f>
        <v>0</v>
      </c>
      <c r="AC2631">
        <f>'Energy consumption (raw)'!AA2581*Lists!$H$98</f>
        <v>0</v>
      </c>
      <c r="AD2631">
        <f>'Energy consumption (raw)'!AB2581*Lists!$H$99</f>
        <v>0</v>
      </c>
      <c r="AE2631">
        <f>'Energy consumption (raw)'!AC2581*Lists!$H$101</f>
        <v>0</v>
      </c>
      <c r="AF2631">
        <f>'Energy consumption (raw)'!AD2581*Lists!$H$101</f>
        <v>0</v>
      </c>
      <c r="AG2631">
        <f>'Energy consumption (raw)'!AE2581*Lists!$H$101</f>
        <v>0</v>
      </c>
      <c r="AH2631">
        <f>'Energy consumption (raw)'!AF2581*Lists!$H$100</f>
        <v>0</v>
      </c>
      <c r="AI2631" s="167">
        <f t="shared" si="172"/>
        <v>1213.7238</v>
      </c>
      <c r="AJ2631" s="179">
        <f>'Energy consumption (raw)'!AG2581</f>
        <v>1213.7238</v>
      </c>
      <c r="AK2631" s="179">
        <f>'Energy consumption (raw)'!AH2581</f>
        <v>0</v>
      </c>
      <c r="AL2631">
        <f>IF(ROUND(AI2631,-3)=ROUND('Energy consumption (raw)'!AG2581,-3),1,0)</f>
        <v>1</v>
      </c>
      <c r="AM2631" s="179" t="str">
        <f>'Energy consumption (raw)'!AJ2581</f>
        <v>63. Vinh Long</v>
      </c>
      <c r="AN2631">
        <f>VLOOKUP(AM2631,Lists!$F$9:$G$71,2,FALSE)</f>
        <v>1</v>
      </c>
    </row>
    <row r="2632" spans="2:40" x14ac:dyDescent="0.25">
      <c r="B2632" s="65" t="str">
        <f t="shared" si="170"/>
        <v>Industry2480</v>
      </c>
      <c r="C2632" s="179">
        <f>'Energy consumption (raw)'!B2582</f>
        <v>2480</v>
      </c>
      <c r="D2632" s="179">
        <f>'Energy consumption (raw)'!C2582</f>
        <v>0</v>
      </c>
      <c r="E2632" s="179">
        <f>'Energy consumption (raw)'!D2582</f>
        <v>0</v>
      </c>
      <c r="F2632" s="179" t="str">
        <f>'Energy consumption (raw)'!E2582</f>
        <v>Công Nghiệp</v>
      </c>
      <c r="G2632" s="179" t="str">
        <f>'Energy consumption (raw)'!F2582</f>
        <v>Sản xuất thức ăn gia súc gia cầm và thủy sản</v>
      </c>
      <c r="H2632" s="179" t="str">
        <f>'Energy consumption (raw)'!G2582</f>
        <v>Industry</v>
      </c>
      <c r="I2632" s="179" t="str">
        <f>'Energy consumption (raw)'!I2582</f>
        <v>10 Manufacture of food products</v>
      </c>
      <c r="J2632" s="179" t="str">
        <f>INDEX(Sector!$E$6:$E$46,MATCH('Energy consumption (toe)'!I2632,Sector!$B$6:$B$46,FALSE))</f>
        <v>Manufacture of food products</v>
      </c>
      <c r="K2632" s="179">
        <f>IFERROR('Energy consumption (raw)'!J2582*Lists!$H$84,)</f>
        <v>0</v>
      </c>
      <c r="L2632" s="179">
        <f>'Energy consumption (raw)'!K2582*Lists!$H$84</f>
        <v>1806.6061200000001</v>
      </c>
      <c r="M2632" s="179">
        <f>'Energy consumption (raw)'!L2582*Lists!$H$84</f>
        <v>0</v>
      </c>
      <c r="N2632" s="179">
        <f>'Energy consumption (raw)'!M2582*Lists!$H$84</f>
        <v>0</v>
      </c>
      <c r="O2632" s="178">
        <f t="shared" si="171"/>
        <v>1806.6061200000001</v>
      </c>
      <c r="P2632">
        <f>'Energy consumption (raw)'!N2582*Lists!$H$85</f>
        <v>0</v>
      </c>
      <c r="Q2632">
        <f>'Energy consumption (raw)'!O2582*Lists!$H$86</f>
        <v>0</v>
      </c>
      <c r="R2632">
        <f>'Energy consumption (raw)'!P2582*Lists!$H$87</f>
        <v>0</v>
      </c>
      <c r="S2632">
        <f>'Energy consumption (raw)'!Q2582*Lists!$H$88</f>
        <v>0</v>
      </c>
      <c r="T2632">
        <f>'Energy consumption (raw)'!R2582*Lists!$H$89</f>
        <v>0</v>
      </c>
      <c r="U2632">
        <f>'Energy consumption (raw)'!S2582*Lists!$H$90</f>
        <v>0</v>
      </c>
      <c r="V2632">
        <f>'Energy consumption (raw)'!T2582*Lists!$H$91</f>
        <v>0</v>
      </c>
      <c r="W2632">
        <f>'Energy consumption (raw)'!U2582*Lists!$H$92</f>
        <v>0</v>
      </c>
      <c r="X2632">
        <f>'Energy consumption (raw)'!V2582*Lists!$H$93</f>
        <v>0</v>
      </c>
      <c r="Y2632">
        <f>'Energy consumption (raw)'!W2582*Lists!$H$94</f>
        <v>0</v>
      </c>
      <c r="Z2632">
        <f>'Energy consumption (raw)'!X2582*Lists!$H$96*1000000</f>
        <v>0</v>
      </c>
      <c r="AA2632">
        <f>'Energy consumption (raw)'!Y2582*Lists!$H$97</f>
        <v>0</v>
      </c>
      <c r="AB2632">
        <f>'Energy consumption (raw)'!Z2582*Lists!$H$96</f>
        <v>0</v>
      </c>
      <c r="AC2632">
        <f>'Energy consumption (raw)'!AA2582*Lists!$H$98</f>
        <v>0</v>
      </c>
      <c r="AD2632">
        <f>'Energy consumption (raw)'!AB2582*Lists!$H$99</f>
        <v>0</v>
      </c>
      <c r="AE2632">
        <f>'Energy consumption (raw)'!AC2582*Lists!$H$101</f>
        <v>0</v>
      </c>
      <c r="AF2632">
        <f>'Energy consumption (raw)'!AD2582*Lists!$H$101</f>
        <v>0</v>
      </c>
      <c r="AG2632">
        <f>'Energy consumption (raw)'!AE2582*Lists!$H$101</f>
        <v>0</v>
      </c>
      <c r="AH2632">
        <f>'Energy consumption (raw)'!AF2582*Lists!$H$100</f>
        <v>0</v>
      </c>
      <c r="AI2632" s="167">
        <f t="shared" si="172"/>
        <v>1806.6061200000001</v>
      </c>
      <c r="AJ2632" s="179">
        <f>'Energy consumption (raw)'!AG2582</f>
        <v>1806.6061200000001</v>
      </c>
      <c r="AK2632" s="179">
        <f>'Energy consumption (raw)'!AH2582</f>
        <v>0</v>
      </c>
      <c r="AL2632">
        <f>IF(ROUND(AI2632,-3)=ROUND('Energy consumption (raw)'!AG2582,-3),1,0)</f>
        <v>1</v>
      </c>
      <c r="AM2632" s="179" t="str">
        <f>'Energy consumption (raw)'!AJ2582</f>
        <v>63. Vinh Long</v>
      </c>
      <c r="AN2632">
        <f>VLOOKUP(AM2632,Lists!$F$9:$G$71,2,FALSE)</f>
        <v>1</v>
      </c>
    </row>
    <row r="2633" spans="2:40" x14ac:dyDescent="0.25">
      <c r="B2633" s="65" t="str">
        <f t="shared" si="170"/>
        <v>Buildings1</v>
      </c>
      <c r="C2633" s="179">
        <f>'Energy consumption (raw)'!B2583</f>
        <v>1</v>
      </c>
      <c r="D2633" s="179">
        <f>'Energy consumption (raw)'!C2583</f>
        <v>0</v>
      </c>
      <c r="E2633" s="179">
        <f>'Energy consumption (raw)'!D2583</f>
        <v>0</v>
      </c>
      <c r="F2633" s="179" t="str">
        <f>'Energy consumption (raw)'!E2583</f>
        <v>Công trình xây dựng</v>
      </c>
      <c r="G2633" s="179" t="str">
        <f>'Energy consumption (raw)'!F2583</f>
        <v>Hoạt động viễn thông khác</v>
      </c>
      <c r="H2633" s="179" t="str">
        <f>'Energy consumption (raw)'!G2583</f>
        <v>Buildings</v>
      </c>
      <c r="I2633" s="179" t="str">
        <f>'Energy consumption (raw)'!I2583</f>
        <v>Buildings</v>
      </c>
      <c r="J2633" s="179" t="str">
        <f>INDEX(Sector!$E$6:$E$46,MATCH('Energy consumption (toe)'!I2633,Sector!$B$6:$B$46,FALSE))</f>
        <v>Buildings</v>
      </c>
      <c r="K2633" s="179">
        <f>IFERROR('Energy consumption (raw)'!J2583*Lists!$H$84,)</f>
        <v>0</v>
      </c>
      <c r="L2633" s="179">
        <f>'Energy consumption (raw)'!K2583*Lists!$H$84</f>
        <v>1432.7680800000001</v>
      </c>
      <c r="M2633" s="179">
        <f>'Energy consumption (raw)'!L2583*Lists!$H$84</f>
        <v>0</v>
      </c>
      <c r="N2633" s="179">
        <f>'Energy consumption (raw)'!M2583*Lists!$H$84</f>
        <v>0</v>
      </c>
      <c r="O2633" s="178">
        <f t="shared" si="171"/>
        <v>1432.7680800000001</v>
      </c>
      <c r="P2633">
        <f>'Energy consumption (raw)'!N2583*Lists!$H$85</f>
        <v>0</v>
      </c>
      <c r="Q2633">
        <f>'Energy consumption (raw)'!O2583*Lists!$H$86</f>
        <v>0</v>
      </c>
      <c r="R2633">
        <f>'Energy consumption (raw)'!P2583*Lists!$H$87</f>
        <v>0</v>
      </c>
      <c r="S2633">
        <f>'Energy consumption (raw)'!Q2583*Lists!$H$88</f>
        <v>0</v>
      </c>
      <c r="T2633">
        <f>'Energy consumption (raw)'!R2583*Lists!$H$89</f>
        <v>0</v>
      </c>
      <c r="U2633">
        <f>'Energy consumption (raw)'!S2583*Lists!$H$90</f>
        <v>0</v>
      </c>
      <c r="V2633">
        <f>'Energy consumption (raw)'!T2583*Lists!$H$91</f>
        <v>0</v>
      </c>
      <c r="W2633">
        <f>'Energy consumption (raw)'!U2583*Lists!$H$92</f>
        <v>0</v>
      </c>
      <c r="X2633">
        <f>'Energy consumption (raw)'!V2583*Lists!$H$93</f>
        <v>0</v>
      </c>
      <c r="Y2633">
        <f>'Energy consumption (raw)'!W2583*Lists!$H$94</f>
        <v>0</v>
      </c>
      <c r="Z2633">
        <f>'Energy consumption (raw)'!X2583*Lists!$H$96*1000000</f>
        <v>0</v>
      </c>
      <c r="AA2633">
        <f>'Energy consumption (raw)'!Y2583*Lists!$H$97</f>
        <v>0</v>
      </c>
      <c r="AB2633">
        <f>'Energy consumption (raw)'!Z2583*Lists!$H$96</f>
        <v>0</v>
      </c>
      <c r="AC2633">
        <f>'Energy consumption (raw)'!AA2583*Lists!$H$98</f>
        <v>0</v>
      </c>
      <c r="AD2633">
        <f>'Energy consumption (raw)'!AB2583*Lists!$H$99</f>
        <v>0</v>
      </c>
      <c r="AE2633">
        <f>'Energy consumption (raw)'!AC2583*Lists!$H$101</f>
        <v>0</v>
      </c>
      <c r="AF2633">
        <f>'Energy consumption (raw)'!AD2583*Lists!$H$101</f>
        <v>0</v>
      </c>
      <c r="AG2633">
        <f>'Energy consumption (raw)'!AE2583*Lists!$H$101</f>
        <v>0</v>
      </c>
      <c r="AH2633">
        <f>'Energy consumption (raw)'!AF2583*Lists!$H$100</f>
        <v>0</v>
      </c>
      <c r="AI2633" s="167">
        <f t="shared" si="172"/>
        <v>1432.7680800000001</v>
      </c>
      <c r="AJ2633" s="179">
        <f>'Energy consumption (raw)'!AG2583</f>
        <v>1432.7680800000001</v>
      </c>
      <c r="AK2633" s="179">
        <f>'Energy consumption (raw)'!AH2583</f>
        <v>1538.68</v>
      </c>
      <c r="AL2633">
        <f>IF(ROUND(AI2633,-3)=ROUND('Energy consumption (raw)'!AG2583,-3),1,0)</f>
        <v>1</v>
      </c>
      <c r="AM2633" s="179" t="str">
        <f>'Energy consumption (raw)'!AJ2583</f>
        <v>1. Ha Noi</v>
      </c>
      <c r="AN2633">
        <f>VLOOKUP(AM2633,Lists!$F$9:$G$71,2,FALSE)</f>
        <v>1</v>
      </c>
    </row>
    <row r="2634" spans="2:40" x14ac:dyDescent="0.25">
      <c r="B2634" s="65" t="str">
        <f t="shared" si="170"/>
        <v>Buildings2</v>
      </c>
      <c r="C2634" s="179">
        <f>'Energy consumption (raw)'!B2584</f>
        <v>2</v>
      </c>
      <c r="D2634" s="179">
        <f>'Energy consumption (raw)'!C2584</f>
        <v>0</v>
      </c>
      <c r="E2634" s="179">
        <f>'Energy consumption (raw)'!D2584</f>
        <v>0</v>
      </c>
      <c r="F2634" s="179" t="str">
        <f>'Energy consumption (raw)'!E2584</f>
        <v>Công trình xây dựng</v>
      </c>
      <c r="G2634" s="179" t="str">
        <f>'Energy consumption (raw)'!F2584</f>
        <v>Sản xuất công nghiệp khác</v>
      </c>
      <c r="H2634" s="179" t="str">
        <f>'Energy consumption (raw)'!G2584</f>
        <v>Buildings</v>
      </c>
      <c r="I2634" s="179" t="str">
        <f>'Energy consumption (raw)'!I2584</f>
        <v>Buildings</v>
      </c>
      <c r="J2634" s="179" t="str">
        <f>INDEX(Sector!$E$6:$E$46,MATCH('Energy consumption (toe)'!I2634,Sector!$B$6:$B$46,FALSE))</f>
        <v>Buildings</v>
      </c>
      <c r="K2634" s="179">
        <f>IFERROR('Energy consumption (raw)'!J2584*Lists!$H$84,)</f>
        <v>2259.3875889000001</v>
      </c>
      <c r="L2634" s="179">
        <f>'Energy consumption (raw)'!K2584*Lists!$H$84</f>
        <v>1282.5017906</v>
      </c>
      <c r="M2634" s="179">
        <f>'Energy consumption (raw)'!L2584*Lists!$H$84</f>
        <v>0</v>
      </c>
      <c r="N2634" s="179">
        <f>'Energy consumption (raw)'!M2584*Lists!$H$84</f>
        <v>0</v>
      </c>
      <c r="O2634" s="178">
        <f t="shared" si="171"/>
        <v>1282.5017906</v>
      </c>
      <c r="P2634">
        <f>'Energy consumption (raw)'!N2584*Lists!$H$85</f>
        <v>0</v>
      </c>
      <c r="Q2634">
        <f>'Energy consumption (raw)'!O2584*Lists!$H$86</f>
        <v>0</v>
      </c>
      <c r="R2634">
        <f>'Energy consumption (raw)'!P2584*Lists!$H$87</f>
        <v>0</v>
      </c>
      <c r="S2634">
        <f>'Energy consumption (raw)'!Q2584*Lists!$H$88</f>
        <v>0</v>
      </c>
      <c r="T2634">
        <f>'Energy consumption (raw)'!R2584*Lists!$H$89</f>
        <v>0</v>
      </c>
      <c r="U2634">
        <f>'Energy consumption (raw)'!S2584*Lists!$H$90</f>
        <v>0</v>
      </c>
      <c r="V2634">
        <f>'Energy consumption (raw)'!T2584*Lists!$H$91</f>
        <v>0</v>
      </c>
      <c r="W2634">
        <f>'Energy consumption (raw)'!U2584*Lists!$H$92</f>
        <v>0</v>
      </c>
      <c r="X2634">
        <f>'Energy consumption (raw)'!V2584*Lists!$H$93</f>
        <v>0</v>
      </c>
      <c r="Y2634">
        <f>'Energy consumption (raw)'!W2584*Lists!$H$94</f>
        <v>0</v>
      </c>
      <c r="Z2634">
        <f>'Energy consumption (raw)'!X2584*Lists!$H$96*1000000</f>
        <v>0</v>
      </c>
      <c r="AA2634">
        <f>'Energy consumption (raw)'!Y2584*Lists!$H$97</f>
        <v>0</v>
      </c>
      <c r="AB2634">
        <f>'Energy consumption (raw)'!Z2584*Lists!$H$96</f>
        <v>0</v>
      </c>
      <c r="AC2634">
        <f>'Energy consumption (raw)'!AA2584*Lists!$H$98</f>
        <v>0</v>
      </c>
      <c r="AD2634">
        <f>'Energy consumption (raw)'!AB2584*Lists!$H$99</f>
        <v>0</v>
      </c>
      <c r="AE2634">
        <f>'Energy consumption (raw)'!AC2584*Lists!$H$101</f>
        <v>0</v>
      </c>
      <c r="AF2634">
        <f>'Energy consumption (raw)'!AD2584*Lists!$H$101</f>
        <v>0</v>
      </c>
      <c r="AG2634">
        <f>'Energy consumption (raw)'!AE2584*Lists!$H$101</f>
        <v>0</v>
      </c>
      <c r="AH2634">
        <f>'Energy consumption (raw)'!AF2584*Lists!$H$100</f>
        <v>0</v>
      </c>
      <c r="AI2634" s="167">
        <f t="shared" si="172"/>
        <v>1282.5017906</v>
      </c>
      <c r="AJ2634" s="179">
        <f>'Energy consumption (raw)'!AG2584</f>
        <v>1282.5017906</v>
      </c>
      <c r="AK2634" s="179">
        <f>'Energy consumption (raw)'!AH2584</f>
        <v>593.47</v>
      </c>
      <c r="AL2634">
        <f>IF(ROUND(AI2634,-3)=ROUND('Energy consumption (raw)'!AG2584,-3),1,0)</f>
        <v>1</v>
      </c>
      <c r="AM2634" s="179" t="str">
        <f>'Energy consumption (raw)'!AJ2584</f>
        <v>1. Ha Noi</v>
      </c>
      <c r="AN2634">
        <f>VLOOKUP(AM2634,Lists!$F$9:$G$71,2,FALSE)</f>
        <v>1</v>
      </c>
    </row>
    <row r="2635" spans="2:40" x14ac:dyDescent="0.25">
      <c r="B2635" s="65" t="str">
        <f t="shared" si="170"/>
        <v>Buildings3</v>
      </c>
      <c r="C2635" s="179">
        <f>'Energy consumption (raw)'!B2585</f>
        <v>3</v>
      </c>
      <c r="D2635" s="179">
        <f>'Energy consumption (raw)'!C2585</f>
        <v>0</v>
      </c>
      <c r="E2635" s="179">
        <f>'Energy consumption (raw)'!D2585</f>
        <v>0</v>
      </c>
      <c r="F2635" s="179" t="str">
        <f>'Energy consumption (raw)'!E2585</f>
        <v>Công trình xây dựng</v>
      </c>
      <c r="G2635" s="179" t="str">
        <f>'Energy consumption (raw)'!F2585</f>
        <v>Dịch vụ hỗ trợ vận tải hàng không</v>
      </c>
      <c r="H2635" s="179" t="str">
        <f>'Energy consumption (raw)'!G2585</f>
        <v>Buildings</v>
      </c>
      <c r="I2635" s="179" t="str">
        <f>'Energy consumption (raw)'!I2585</f>
        <v>Buildings</v>
      </c>
      <c r="J2635" s="179" t="str">
        <f>INDEX(Sector!$E$6:$E$46,MATCH('Energy consumption (toe)'!I2635,Sector!$B$6:$B$46,FALSE))</f>
        <v>Buildings</v>
      </c>
      <c r="K2635" s="179">
        <f>IFERROR('Energy consumption (raw)'!J2585*Lists!$H$84,)</f>
        <v>9481.5807000000004</v>
      </c>
      <c r="L2635" s="179">
        <f>'Energy consumption (raw)'!K2585*Lists!$H$84</f>
        <v>7465.1106871000002</v>
      </c>
      <c r="M2635" s="179">
        <f>'Energy consumption (raw)'!L2585*Lists!$H$84</f>
        <v>0</v>
      </c>
      <c r="N2635" s="179">
        <f>'Energy consumption (raw)'!M2585*Lists!$H$84</f>
        <v>0</v>
      </c>
      <c r="O2635" s="178">
        <f t="shared" si="171"/>
        <v>7465.1106871000002</v>
      </c>
      <c r="P2635">
        <f>'Energy consumption (raw)'!N2585*Lists!$H$85</f>
        <v>0</v>
      </c>
      <c r="Q2635">
        <f>'Energy consumption (raw)'!O2585*Lists!$H$86</f>
        <v>0</v>
      </c>
      <c r="R2635">
        <f>'Energy consumption (raw)'!P2585*Lists!$H$87</f>
        <v>0</v>
      </c>
      <c r="S2635">
        <f>'Energy consumption (raw)'!Q2585*Lists!$H$88</f>
        <v>0</v>
      </c>
      <c r="T2635">
        <f>'Energy consumption (raw)'!R2585*Lists!$H$89</f>
        <v>0</v>
      </c>
      <c r="U2635">
        <f>'Energy consumption (raw)'!S2585*Lists!$H$90</f>
        <v>0</v>
      </c>
      <c r="V2635">
        <f>'Energy consumption (raw)'!T2585*Lists!$H$91</f>
        <v>0</v>
      </c>
      <c r="W2635">
        <f>'Energy consumption (raw)'!U2585*Lists!$H$92</f>
        <v>0</v>
      </c>
      <c r="X2635">
        <f>'Energy consumption (raw)'!V2585*Lists!$H$93</f>
        <v>0</v>
      </c>
      <c r="Y2635">
        <f>'Energy consumption (raw)'!W2585*Lists!$H$94</f>
        <v>0</v>
      </c>
      <c r="Z2635">
        <f>'Energy consumption (raw)'!X2585*Lists!$H$96*1000000</f>
        <v>0</v>
      </c>
      <c r="AA2635">
        <f>'Energy consumption (raw)'!Y2585*Lists!$H$97</f>
        <v>0</v>
      </c>
      <c r="AB2635">
        <f>'Energy consumption (raw)'!Z2585*Lists!$H$96</f>
        <v>0</v>
      </c>
      <c r="AC2635">
        <f>'Energy consumption (raw)'!AA2585*Lists!$H$98</f>
        <v>0</v>
      </c>
      <c r="AD2635">
        <f>'Energy consumption (raw)'!AB2585*Lists!$H$99</f>
        <v>0</v>
      </c>
      <c r="AE2635">
        <f>'Energy consumption (raw)'!AC2585*Lists!$H$101</f>
        <v>0</v>
      </c>
      <c r="AF2635">
        <f>'Energy consumption (raw)'!AD2585*Lists!$H$101</f>
        <v>0</v>
      </c>
      <c r="AG2635">
        <f>'Energy consumption (raw)'!AE2585*Lists!$H$101</f>
        <v>0</v>
      </c>
      <c r="AH2635">
        <f>'Energy consumption (raw)'!AF2585*Lists!$H$100</f>
        <v>0</v>
      </c>
      <c r="AI2635" s="167">
        <f t="shared" si="172"/>
        <v>7465.1106871000002</v>
      </c>
      <c r="AJ2635" s="179">
        <f>'Energy consumption (raw)'!AG2585</f>
        <v>7465.1106871000002</v>
      </c>
      <c r="AK2635" s="179">
        <f>'Energy consumption (raw)'!AH2585</f>
        <v>6988.15</v>
      </c>
      <c r="AL2635">
        <f>IF(ROUND(AI2635,-3)=ROUND('Energy consumption (raw)'!AG2585,-3),1,0)</f>
        <v>1</v>
      </c>
      <c r="AM2635" s="179" t="str">
        <f>'Energy consumption (raw)'!AJ2585</f>
        <v>1. Ha Noi</v>
      </c>
      <c r="AN2635">
        <f>VLOOKUP(AM2635,Lists!$F$9:$G$71,2,FALSE)</f>
        <v>1</v>
      </c>
    </row>
    <row r="2636" spans="2:40" x14ac:dyDescent="0.25">
      <c r="B2636" s="65" t="str">
        <f t="shared" si="170"/>
        <v>Buildings4</v>
      </c>
      <c r="C2636" s="179">
        <f>'Energy consumption (raw)'!B2586</f>
        <v>4</v>
      </c>
      <c r="D2636" s="179">
        <f>'Energy consumption (raw)'!C2586</f>
        <v>0</v>
      </c>
      <c r="E2636" s="179">
        <f>'Energy consumption (raw)'!D2586</f>
        <v>0</v>
      </c>
      <c r="F2636" s="179" t="str">
        <f>'Energy consumption (raw)'!E2586</f>
        <v>Công trình xây dựng</v>
      </c>
      <c r="G2636" s="179" t="str">
        <f>'Energy consumption (raw)'!F2586</f>
        <v>Xây dựng công trình viễn thông, thông tin liên lạc</v>
      </c>
      <c r="H2636" s="179" t="str">
        <f>'Energy consumption (raw)'!G2586</f>
        <v>Buildings</v>
      </c>
      <c r="I2636" s="179" t="str">
        <f>'Energy consumption (raw)'!I2586</f>
        <v>Buildings</v>
      </c>
      <c r="J2636" s="179" t="str">
        <f>INDEX(Sector!$E$6:$E$46,MATCH('Energy consumption (toe)'!I2636,Sector!$B$6:$B$46,FALSE))</f>
        <v>Buildings</v>
      </c>
      <c r="K2636" s="179">
        <f>IFERROR('Energy consumption (raw)'!J2586*Lists!$H$84,)</f>
        <v>0</v>
      </c>
      <c r="L2636" s="179">
        <f>'Energy consumption (raw)'!K2586*Lists!$H$84</f>
        <v>1792.7907152</v>
      </c>
      <c r="M2636" s="179">
        <f>'Energy consumption (raw)'!L2586*Lists!$H$84</f>
        <v>0</v>
      </c>
      <c r="N2636" s="179">
        <f>'Energy consumption (raw)'!M2586*Lists!$H$84</f>
        <v>0</v>
      </c>
      <c r="O2636" s="178">
        <f t="shared" si="171"/>
        <v>1792.7907152</v>
      </c>
      <c r="P2636">
        <f>'Energy consumption (raw)'!N2586*Lists!$H$85</f>
        <v>0</v>
      </c>
      <c r="Q2636">
        <f>'Energy consumption (raw)'!O2586*Lists!$H$86</f>
        <v>0</v>
      </c>
      <c r="R2636">
        <f>'Energy consumption (raw)'!P2586*Lists!$H$87</f>
        <v>0</v>
      </c>
      <c r="S2636">
        <f>'Energy consumption (raw)'!Q2586*Lists!$H$88</f>
        <v>0</v>
      </c>
      <c r="T2636">
        <f>'Energy consumption (raw)'!R2586*Lists!$H$89</f>
        <v>0</v>
      </c>
      <c r="U2636">
        <f>'Energy consumption (raw)'!S2586*Lists!$H$90</f>
        <v>0</v>
      </c>
      <c r="V2636">
        <f>'Energy consumption (raw)'!T2586*Lists!$H$91</f>
        <v>0</v>
      </c>
      <c r="W2636">
        <f>'Energy consumption (raw)'!U2586*Lists!$H$92</f>
        <v>0</v>
      </c>
      <c r="X2636">
        <f>'Energy consumption (raw)'!V2586*Lists!$H$93</f>
        <v>0</v>
      </c>
      <c r="Y2636">
        <f>'Energy consumption (raw)'!W2586*Lists!$H$94</f>
        <v>0</v>
      </c>
      <c r="Z2636">
        <f>'Energy consumption (raw)'!X2586*Lists!$H$96*1000000</f>
        <v>0</v>
      </c>
      <c r="AA2636">
        <f>'Energy consumption (raw)'!Y2586*Lists!$H$97</f>
        <v>0</v>
      </c>
      <c r="AB2636">
        <f>'Energy consumption (raw)'!Z2586*Lists!$H$96</f>
        <v>0</v>
      </c>
      <c r="AC2636">
        <f>'Energy consumption (raw)'!AA2586*Lists!$H$98</f>
        <v>0</v>
      </c>
      <c r="AD2636">
        <f>'Energy consumption (raw)'!AB2586*Lists!$H$99</f>
        <v>0</v>
      </c>
      <c r="AE2636">
        <f>'Energy consumption (raw)'!AC2586*Lists!$H$101</f>
        <v>0</v>
      </c>
      <c r="AF2636">
        <f>'Energy consumption (raw)'!AD2586*Lists!$H$101</f>
        <v>0</v>
      </c>
      <c r="AG2636">
        <f>'Energy consumption (raw)'!AE2586*Lists!$H$101</f>
        <v>0</v>
      </c>
      <c r="AH2636">
        <f>'Energy consumption (raw)'!AF2586*Lists!$H$100</f>
        <v>0</v>
      </c>
      <c r="AI2636" s="167">
        <f t="shared" si="172"/>
        <v>1792.7907152</v>
      </c>
      <c r="AJ2636" s="179">
        <f>'Energy consumption (raw)'!AG2586</f>
        <v>1792.7907152</v>
      </c>
      <c r="AK2636" s="179">
        <f>'Energy consumption (raw)'!AH2586</f>
        <v>1674.92</v>
      </c>
      <c r="AL2636">
        <f>IF(ROUND(AI2636,-3)=ROUND('Energy consumption (raw)'!AG2586,-3),1,0)</f>
        <v>1</v>
      </c>
      <c r="AM2636" s="179" t="str">
        <f>'Energy consumption (raw)'!AJ2586</f>
        <v>1. Ha Noi</v>
      </c>
      <c r="AN2636">
        <f>VLOOKUP(AM2636,Lists!$F$9:$G$71,2,FALSE)</f>
        <v>1</v>
      </c>
    </row>
    <row r="2637" spans="2:40" x14ac:dyDescent="0.25">
      <c r="B2637" s="65" t="str">
        <f t="shared" si="170"/>
        <v>Buildings5</v>
      </c>
      <c r="C2637" s="179">
        <f>'Energy consumption (raw)'!B2587</f>
        <v>5</v>
      </c>
      <c r="D2637" s="179">
        <f>'Energy consumption (raw)'!C2587</f>
        <v>0</v>
      </c>
      <c r="E2637" s="179">
        <f>'Energy consumption (raw)'!D2587</f>
        <v>0</v>
      </c>
      <c r="F2637" s="179" t="str">
        <f>'Energy consumption (raw)'!E2587</f>
        <v>Công trình xây dựng</v>
      </c>
      <c r="G2637" s="179" t="str">
        <f>'Energy consumption (raw)'!F2587</f>
        <v>Hoạt động viễn thông khác</v>
      </c>
      <c r="H2637" s="179" t="str">
        <f>'Energy consumption (raw)'!G2587</f>
        <v>Buildings</v>
      </c>
      <c r="I2637" s="179" t="str">
        <f>'Energy consumption (raw)'!I2587</f>
        <v>Buildings</v>
      </c>
      <c r="J2637" s="179" t="str">
        <f>INDEX(Sector!$E$6:$E$46,MATCH('Energy consumption (toe)'!I2637,Sector!$B$6:$B$46,FALSE))</f>
        <v>Buildings</v>
      </c>
      <c r="K2637" s="179">
        <f>IFERROR('Energy consumption (raw)'!J2587*Lists!$H$84,)</f>
        <v>0</v>
      </c>
      <c r="L2637" s="179">
        <f>'Energy consumption (raw)'!K2587*Lists!$H$84</f>
        <v>2705.8048000000003</v>
      </c>
      <c r="M2637" s="179">
        <f>'Energy consumption (raw)'!L2587*Lists!$H$84</f>
        <v>0</v>
      </c>
      <c r="N2637" s="179">
        <f>'Energy consumption (raw)'!M2587*Lists!$H$84</f>
        <v>0</v>
      </c>
      <c r="O2637" s="178">
        <f t="shared" si="171"/>
        <v>2705.8048000000003</v>
      </c>
      <c r="P2637">
        <f>'Energy consumption (raw)'!N2587*Lists!$H$85</f>
        <v>0</v>
      </c>
      <c r="Q2637">
        <f>'Energy consumption (raw)'!O2587*Lists!$H$86</f>
        <v>0</v>
      </c>
      <c r="R2637">
        <f>'Energy consumption (raw)'!P2587*Lists!$H$87</f>
        <v>0</v>
      </c>
      <c r="S2637">
        <f>'Energy consumption (raw)'!Q2587*Lists!$H$88</f>
        <v>0</v>
      </c>
      <c r="T2637">
        <f>'Energy consumption (raw)'!R2587*Lists!$H$89</f>
        <v>0</v>
      </c>
      <c r="U2637">
        <f>'Energy consumption (raw)'!S2587*Lists!$H$90</f>
        <v>0</v>
      </c>
      <c r="V2637">
        <f>'Energy consumption (raw)'!T2587*Lists!$H$91</f>
        <v>0</v>
      </c>
      <c r="W2637">
        <f>'Energy consumption (raw)'!U2587*Lists!$H$92</f>
        <v>0</v>
      </c>
      <c r="X2637">
        <f>'Energy consumption (raw)'!V2587*Lists!$H$93</f>
        <v>0</v>
      </c>
      <c r="Y2637">
        <f>'Energy consumption (raw)'!W2587*Lists!$H$94</f>
        <v>0</v>
      </c>
      <c r="Z2637">
        <f>'Energy consumption (raw)'!X2587*Lists!$H$96*1000000</f>
        <v>0</v>
      </c>
      <c r="AA2637">
        <f>'Energy consumption (raw)'!Y2587*Lists!$H$97</f>
        <v>0</v>
      </c>
      <c r="AB2637">
        <f>'Energy consumption (raw)'!Z2587*Lists!$H$96</f>
        <v>0</v>
      </c>
      <c r="AC2637">
        <f>'Energy consumption (raw)'!AA2587*Lists!$H$98</f>
        <v>0</v>
      </c>
      <c r="AD2637">
        <f>'Energy consumption (raw)'!AB2587*Lists!$H$99</f>
        <v>0</v>
      </c>
      <c r="AE2637">
        <f>'Energy consumption (raw)'!AC2587*Lists!$H$101</f>
        <v>0</v>
      </c>
      <c r="AF2637">
        <f>'Energy consumption (raw)'!AD2587*Lists!$H$101</f>
        <v>0</v>
      </c>
      <c r="AG2637">
        <f>'Energy consumption (raw)'!AE2587*Lists!$H$101</f>
        <v>0</v>
      </c>
      <c r="AH2637">
        <f>'Energy consumption (raw)'!AF2587*Lists!$H$100</f>
        <v>0</v>
      </c>
      <c r="AI2637" s="167">
        <f t="shared" si="172"/>
        <v>2705.8048000000003</v>
      </c>
      <c r="AJ2637" s="179">
        <f>'Energy consumption (raw)'!AG2587</f>
        <v>2705.8048000000003</v>
      </c>
      <c r="AK2637" s="179">
        <f>'Energy consumption (raw)'!AH2587</f>
        <v>588.80999999999995</v>
      </c>
      <c r="AL2637">
        <f>IF(ROUND(AI2637,-3)=ROUND('Energy consumption (raw)'!AG2587,-3),1,0)</f>
        <v>1</v>
      </c>
      <c r="AM2637" s="179" t="str">
        <f>'Energy consumption (raw)'!AJ2587</f>
        <v>1. Ha Noi</v>
      </c>
      <c r="AN2637">
        <f>VLOOKUP(AM2637,Lists!$F$9:$G$71,2,FALSE)</f>
        <v>1</v>
      </c>
    </row>
    <row r="2638" spans="2:40" x14ac:dyDescent="0.25">
      <c r="B2638" s="65" t="str">
        <f t="shared" si="170"/>
        <v>Buildings6</v>
      </c>
      <c r="C2638" s="179">
        <f>'Energy consumption (raw)'!B2588</f>
        <v>6</v>
      </c>
      <c r="D2638" s="179">
        <f>'Energy consumption (raw)'!C2588</f>
        <v>0</v>
      </c>
      <c r="E2638" s="179">
        <f>'Energy consumption (raw)'!D2588</f>
        <v>0</v>
      </c>
      <c r="F2638" s="179" t="str">
        <f>'Energy consumption (raw)'!E2588</f>
        <v>Công trình xây dựng</v>
      </c>
      <c r="G2638" s="179" t="str">
        <f>'Energy consumption (raw)'!F2588</f>
        <v>Hoạt động xây dựng chuyên dụng khác</v>
      </c>
      <c r="H2638" s="179" t="str">
        <f>'Energy consumption (raw)'!G2588</f>
        <v>Buildings</v>
      </c>
      <c r="I2638" s="179" t="str">
        <f>'Energy consumption (raw)'!I2588</f>
        <v>Buildings</v>
      </c>
      <c r="J2638" s="179" t="str">
        <f>INDEX(Sector!$E$6:$E$46,MATCH('Energy consumption (toe)'!I2638,Sector!$B$6:$B$46,FALSE))</f>
        <v>Buildings</v>
      </c>
      <c r="K2638" s="179">
        <f>IFERROR('Energy consumption (raw)'!J2588*Lists!$H$84,)</f>
        <v>0</v>
      </c>
      <c r="L2638" s="179">
        <f>'Energy consumption (raw)'!K2588*Lists!$H$84</f>
        <v>1481.8252962000001</v>
      </c>
      <c r="M2638" s="179">
        <f>'Energy consumption (raw)'!L2588*Lists!$H$84</f>
        <v>0</v>
      </c>
      <c r="N2638" s="179">
        <f>'Energy consumption (raw)'!M2588*Lists!$H$84</f>
        <v>0</v>
      </c>
      <c r="O2638" s="178">
        <f t="shared" si="171"/>
        <v>1481.8252962000001</v>
      </c>
      <c r="P2638">
        <f>'Energy consumption (raw)'!N2588*Lists!$H$85</f>
        <v>0</v>
      </c>
      <c r="Q2638">
        <f>'Energy consumption (raw)'!O2588*Lists!$H$86</f>
        <v>0</v>
      </c>
      <c r="R2638">
        <f>'Energy consumption (raw)'!P2588*Lists!$H$87</f>
        <v>0</v>
      </c>
      <c r="S2638">
        <f>'Energy consumption (raw)'!Q2588*Lists!$H$88</f>
        <v>0</v>
      </c>
      <c r="T2638">
        <f>'Energy consumption (raw)'!R2588*Lists!$H$89</f>
        <v>0</v>
      </c>
      <c r="U2638">
        <f>'Energy consumption (raw)'!S2588*Lists!$H$90</f>
        <v>0</v>
      </c>
      <c r="V2638">
        <f>'Energy consumption (raw)'!T2588*Lists!$H$91</f>
        <v>0</v>
      </c>
      <c r="W2638">
        <f>'Energy consumption (raw)'!U2588*Lists!$H$92</f>
        <v>0</v>
      </c>
      <c r="X2638">
        <f>'Energy consumption (raw)'!V2588*Lists!$H$93</f>
        <v>0</v>
      </c>
      <c r="Y2638">
        <f>'Energy consumption (raw)'!W2588*Lists!$H$94</f>
        <v>0</v>
      </c>
      <c r="Z2638">
        <f>'Energy consumption (raw)'!X2588*Lists!$H$96*1000000</f>
        <v>0</v>
      </c>
      <c r="AA2638">
        <f>'Energy consumption (raw)'!Y2588*Lists!$H$97</f>
        <v>0</v>
      </c>
      <c r="AB2638">
        <f>'Energy consumption (raw)'!Z2588*Lists!$H$96</f>
        <v>0</v>
      </c>
      <c r="AC2638">
        <f>'Energy consumption (raw)'!AA2588*Lists!$H$98</f>
        <v>0</v>
      </c>
      <c r="AD2638">
        <f>'Energy consumption (raw)'!AB2588*Lists!$H$99</f>
        <v>0</v>
      </c>
      <c r="AE2638">
        <f>'Energy consumption (raw)'!AC2588*Lists!$H$101</f>
        <v>0</v>
      </c>
      <c r="AF2638">
        <f>'Energy consumption (raw)'!AD2588*Lists!$H$101</f>
        <v>0</v>
      </c>
      <c r="AG2638">
        <f>'Energy consumption (raw)'!AE2588*Lists!$H$101</f>
        <v>0</v>
      </c>
      <c r="AH2638">
        <f>'Energy consumption (raw)'!AF2588*Lists!$H$100</f>
        <v>0</v>
      </c>
      <c r="AI2638" s="167">
        <f t="shared" si="172"/>
        <v>1481.8252962000001</v>
      </c>
      <c r="AJ2638" s="179">
        <f>'Energy consumption (raw)'!AG2588</f>
        <v>1481.8252962000001</v>
      </c>
      <c r="AK2638" s="179">
        <f>'Energy consumption (raw)'!AH2588</f>
        <v>2489.29</v>
      </c>
      <c r="AL2638">
        <f>IF(ROUND(AI2638,-3)=ROUND('Energy consumption (raw)'!AG2588,-3),1,0)</f>
        <v>1</v>
      </c>
      <c r="AM2638" s="179" t="str">
        <f>'Energy consumption (raw)'!AJ2588</f>
        <v>1. Ha Noi</v>
      </c>
      <c r="AN2638">
        <f>VLOOKUP(AM2638,Lists!$F$9:$G$71,2,FALSE)</f>
        <v>1</v>
      </c>
    </row>
    <row r="2639" spans="2:40" x14ac:dyDescent="0.25">
      <c r="B2639" s="65" t="str">
        <f t="shared" si="170"/>
        <v>Buildings7</v>
      </c>
      <c r="C2639" s="179">
        <f>'Energy consumption (raw)'!B2589</f>
        <v>7</v>
      </c>
      <c r="D2639" s="179">
        <f>'Energy consumption (raw)'!C2589</f>
        <v>0</v>
      </c>
      <c r="E2639" s="179">
        <f>'Energy consumption (raw)'!D2589</f>
        <v>0</v>
      </c>
      <c r="F2639" s="179" t="str">
        <f>'Energy consumption (raw)'!E2589</f>
        <v>Công trình xây dựng</v>
      </c>
      <c r="G2639" s="179" t="str">
        <f>'Energy consumption (raw)'!F2589</f>
        <v>Hoạt động viễn thông khác</v>
      </c>
      <c r="H2639" s="179" t="str">
        <f>'Energy consumption (raw)'!G2589</f>
        <v>Buildings</v>
      </c>
      <c r="I2639" s="179" t="str">
        <f>'Energy consumption (raw)'!I2589</f>
        <v>Buildings</v>
      </c>
      <c r="J2639" s="179" t="str">
        <f>INDEX(Sector!$E$6:$E$46,MATCH('Energy consumption (toe)'!I2639,Sector!$B$6:$B$46,FALSE))</f>
        <v>Buildings</v>
      </c>
      <c r="K2639" s="179">
        <f>IFERROR('Energy consumption (raw)'!J2589*Lists!$H$84,)</f>
        <v>1438.9153920000001</v>
      </c>
      <c r="L2639" s="179">
        <f>'Energy consumption (raw)'!K2589*Lists!$H$84</f>
        <v>1438.9153920000001</v>
      </c>
      <c r="M2639" s="179">
        <f>'Energy consumption (raw)'!L2589*Lists!$H$84</f>
        <v>0</v>
      </c>
      <c r="N2639" s="179">
        <f>'Energy consumption (raw)'!M2589*Lists!$H$84</f>
        <v>0</v>
      </c>
      <c r="O2639" s="178">
        <f t="shared" si="171"/>
        <v>1438.9153920000001</v>
      </c>
      <c r="P2639">
        <f>'Energy consumption (raw)'!N2589*Lists!$H$85</f>
        <v>0</v>
      </c>
      <c r="Q2639">
        <f>'Energy consumption (raw)'!O2589*Lists!$H$86</f>
        <v>0</v>
      </c>
      <c r="R2639">
        <f>'Energy consumption (raw)'!P2589*Lists!$H$87</f>
        <v>0</v>
      </c>
      <c r="S2639">
        <f>'Energy consumption (raw)'!Q2589*Lists!$H$88</f>
        <v>0</v>
      </c>
      <c r="T2639">
        <f>'Energy consumption (raw)'!R2589*Lists!$H$89</f>
        <v>0</v>
      </c>
      <c r="U2639">
        <f>'Energy consumption (raw)'!S2589*Lists!$H$90</f>
        <v>0</v>
      </c>
      <c r="V2639">
        <f>'Energy consumption (raw)'!T2589*Lists!$H$91</f>
        <v>0</v>
      </c>
      <c r="W2639">
        <f>'Energy consumption (raw)'!U2589*Lists!$H$92</f>
        <v>0</v>
      </c>
      <c r="X2639">
        <f>'Energy consumption (raw)'!V2589*Lists!$H$93</f>
        <v>0</v>
      </c>
      <c r="Y2639">
        <f>'Energy consumption (raw)'!W2589*Lists!$H$94</f>
        <v>0</v>
      </c>
      <c r="Z2639">
        <f>'Energy consumption (raw)'!X2589*Lists!$H$96*1000000</f>
        <v>0</v>
      </c>
      <c r="AA2639">
        <f>'Energy consumption (raw)'!Y2589*Lists!$H$97</f>
        <v>0</v>
      </c>
      <c r="AB2639">
        <f>'Energy consumption (raw)'!Z2589*Lists!$H$96</f>
        <v>0</v>
      </c>
      <c r="AC2639">
        <f>'Energy consumption (raw)'!AA2589*Lists!$H$98</f>
        <v>0</v>
      </c>
      <c r="AD2639">
        <f>'Energy consumption (raw)'!AB2589*Lists!$H$99</f>
        <v>0</v>
      </c>
      <c r="AE2639">
        <f>'Energy consumption (raw)'!AC2589*Lists!$H$101</f>
        <v>0</v>
      </c>
      <c r="AF2639">
        <f>'Energy consumption (raw)'!AD2589*Lists!$H$101</f>
        <v>0</v>
      </c>
      <c r="AG2639">
        <f>'Energy consumption (raw)'!AE2589*Lists!$H$101</f>
        <v>0</v>
      </c>
      <c r="AH2639">
        <f>'Energy consumption (raw)'!AF2589*Lists!$H$100</f>
        <v>0</v>
      </c>
      <c r="AI2639" s="167">
        <f t="shared" si="172"/>
        <v>1438.9153920000001</v>
      </c>
      <c r="AJ2639" s="179">
        <f>'Energy consumption (raw)'!AG2589</f>
        <v>1438.9153920000001</v>
      </c>
      <c r="AK2639" s="179">
        <f>'Energy consumption (raw)'!AH2589</f>
        <v>1519.65</v>
      </c>
      <c r="AL2639">
        <f>IF(ROUND(AI2639,-3)=ROUND('Energy consumption (raw)'!AG2589,-3),1,0)</f>
        <v>1</v>
      </c>
      <c r="AM2639" s="179" t="str">
        <f>'Energy consumption (raw)'!AJ2589</f>
        <v>1. Ha Noi</v>
      </c>
      <c r="AN2639">
        <f>VLOOKUP(AM2639,Lists!$F$9:$G$71,2,FALSE)</f>
        <v>1</v>
      </c>
    </row>
    <row r="2640" spans="2:40" x14ac:dyDescent="0.25">
      <c r="B2640" s="65" t="str">
        <f t="shared" si="170"/>
        <v>Buildings8</v>
      </c>
      <c r="C2640" s="179">
        <f>'Energy consumption (raw)'!B2590</f>
        <v>8</v>
      </c>
      <c r="D2640" s="179">
        <f>'Energy consumption (raw)'!C2590</f>
        <v>0</v>
      </c>
      <c r="E2640" s="179">
        <f>'Energy consumption (raw)'!D2590</f>
        <v>0</v>
      </c>
      <c r="F2640" s="179" t="str">
        <f>'Energy consumption (raw)'!E2590</f>
        <v>Công trình xây dựng</v>
      </c>
      <c r="G2640" s="179" t="str">
        <f>'Energy consumption (raw)'!F2590</f>
        <v>Sản xuất các sản phẩm từ plastic</v>
      </c>
      <c r="H2640" s="179" t="str">
        <f>'Energy consumption (raw)'!G2590</f>
        <v>Buildings</v>
      </c>
      <c r="I2640" s="179" t="str">
        <f>'Energy consumption (raw)'!I2590</f>
        <v>Buildings</v>
      </c>
      <c r="J2640" s="179" t="str">
        <f>INDEX(Sector!$E$6:$E$46,MATCH('Energy consumption (toe)'!I2640,Sector!$B$6:$B$46,FALSE))</f>
        <v>Buildings</v>
      </c>
      <c r="K2640" s="179">
        <f>IFERROR('Energy consumption (raw)'!J2590*Lists!$H$84,)</f>
        <v>1497.5463060000002</v>
      </c>
      <c r="L2640" s="179">
        <f>'Energy consumption (raw)'!K2590*Lists!$H$84</f>
        <v>1497.5463060000002</v>
      </c>
      <c r="M2640" s="179">
        <f>'Energy consumption (raw)'!L2590*Lists!$H$84</f>
        <v>0</v>
      </c>
      <c r="N2640" s="179">
        <f>'Energy consumption (raw)'!M2590*Lists!$H$84</f>
        <v>0</v>
      </c>
      <c r="O2640" s="178">
        <f t="shared" si="171"/>
        <v>1497.5463060000002</v>
      </c>
      <c r="P2640">
        <f>'Energy consumption (raw)'!N2590*Lists!$H$85</f>
        <v>0</v>
      </c>
      <c r="Q2640">
        <f>'Energy consumption (raw)'!O2590*Lists!$H$86</f>
        <v>0</v>
      </c>
      <c r="R2640">
        <f>'Energy consumption (raw)'!P2590*Lists!$H$87</f>
        <v>0</v>
      </c>
      <c r="S2640">
        <f>'Energy consumption (raw)'!Q2590*Lists!$H$88</f>
        <v>0</v>
      </c>
      <c r="T2640">
        <f>'Energy consumption (raw)'!R2590*Lists!$H$89</f>
        <v>0</v>
      </c>
      <c r="U2640">
        <f>'Energy consumption (raw)'!S2590*Lists!$H$90</f>
        <v>0</v>
      </c>
      <c r="V2640">
        <f>'Energy consumption (raw)'!T2590*Lists!$H$91</f>
        <v>0</v>
      </c>
      <c r="W2640">
        <f>'Energy consumption (raw)'!U2590*Lists!$H$92</f>
        <v>0</v>
      </c>
      <c r="X2640">
        <f>'Energy consumption (raw)'!V2590*Lists!$H$93</f>
        <v>0</v>
      </c>
      <c r="Y2640">
        <f>'Energy consumption (raw)'!W2590*Lists!$H$94</f>
        <v>0</v>
      </c>
      <c r="Z2640">
        <f>'Energy consumption (raw)'!X2590*Lists!$H$96*1000000</f>
        <v>0</v>
      </c>
      <c r="AA2640">
        <f>'Energy consumption (raw)'!Y2590*Lists!$H$97</f>
        <v>0</v>
      </c>
      <c r="AB2640">
        <f>'Energy consumption (raw)'!Z2590*Lists!$H$96</f>
        <v>0</v>
      </c>
      <c r="AC2640">
        <f>'Energy consumption (raw)'!AA2590*Lists!$H$98</f>
        <v>0</v>
      </c>
      <c r="AD2640">
        <f>'Energy consumption (raw)'!AB2590*Lists!$H$99</f>
        <v>0</v>
      </c>
      <c r="AE2640">
        <f>'Energy consumption (raw)'!AC2590*Lists!$H$101</f>
        <v>0</v>
      </c>
      <c r="AF2640">
        <f>'Energy consumption (raw)'!AD2590*Lists!$H$101</f>
        <v>0</v>
      </c>
      <c r="AG2640">
        <f>'Energy consumption (raw)'!AE2590*Lists!$H$101</f>
        <v>0</v>
      </c>
      <c r="AH2640">
        <f>'Energy consumption (raw)'!AF2590*Lists!$H$100</f>
        <v>0</v>
      </c>
      <c r="AI2640" s="167">
        <f t="shared" si="172"/>
        <v>1497.5463060000002</v>
      </c>
      <c r="AJ2640" s="179">
        <f>'Energy consumption (raw)'!AG2590</f>
        <v>1497.5463060000002</v>
      </c>
      <c r="AK2640" s="179">
        <f>'Energy consumption (raw)'!AH2590</f>
        <v>1515.98</v>
      </c>
      <c r="AL2640">
        <f>IF(ROUND(AI2640,-3)=ROUND('Energy consumption (raw)'!AG2590,-3),1,0)</f>
        <v>1</v>
      </c>
      <c r="AM2640" s="179" t="str">
        <f>'Energy consumption (raw)'!AJ2590</f>
        <v>1. Ha Noi</v>
      </c>
      <c r="AN2640">
        <f>VLOOKUP(AM2640,Lists!$F$9:$G$71,2,FALSE)</f>
        <v>1</v>
      </c>
    </row>
    <row r="2641" spans="2:40" x14ac:dyDescent="0.25">
      <c r="B2641" s="65" t="str">
        <f t="shared" si="170"/>
        <v>Buildings9</v>
      </c>
      <c r="C2641" s="179">
        <f>'Energy consumption (raw)'!B2591</f>
        <v>9</v>
      </c>
      <c r="D2641" s="179">
        <f>'Energy consumption (raw)'!C2591</f>
        <v>0</v>
      </c>
      <c r="E2641" s="179">
        <f>'Energy consumption (raw)'!D2591</f>
        <v>0</v>
      </c>
      <c r="F2641" s="179" t="str">
        <f>'Energy consumption (raw)'!E2591</f>
        <v>Công trình xây dựng</v>
      </c>
      <c r="G2641" s="179" t="str">
        <f>'Energy consumption (raw)'!F2591</f>
        <v>Khách sạn</v>
      </c>
      <c r="H2641" s="179" t="str">
        <f>'Energy consumption (raw)'!G2591</f>
        <v>Buildings</v>
      </c>
      <c r="I2641" s="179" t="str">
        <f>'Energy consumption (raw)'!I2591</f>
        <v>Buildings</v>
      </c>
      <c r="J2641" s="179" t="str">
        <f>INDEX(Sector!$E$6:$E$46,MATCH('Energy consumption (toe)'!I2641,Sector!$B$6:$B$46,FALSE))</f>
        <v>Buildings</v>
      </c>
      <c r="K2641" s="179">
        <f>IFERROR('Energy consumption (raw)'!J2591*Lists!$H$84,)</f>
        <v>768.22775990000002</v>
      </c>
      <c r="L2641" s="179">
        <f>'Energy consumption (raw)'!K2591*Lists!$H$84</f>
        <v>768.22775990000002</v>
      </c>
      <c r="M2641" s="179">
        <f>'Energy consumption (raw)'!L2591*Lists!$H$84</f>
        <v>0</v>
      </c>
      <c r="N2641" s="179">
        <f>'Energy consumption (raw)'!M2591*Lists!$H$84</f>
        <v>0</v>
      </c>
      <c r="O2641" s="178">
        <f t="shared" si="171"/>
        <v>768.22775990000002</v>
      </c>
      <c r="P2641">
        <f>'Energy consumption (raw)'!N2591*Lists!$H$85</f>
        <v>0</v>
      </c>
      <c r="Q2641">
        <f>'Energy consumption (raw)'!O2591*Lists!$H$86</f>
        <v>0</v>
      </c>
      <c r="R2641">
        <f>'Energy consumption (raw)'!P2591*Lists!$H$87</f>
        <v>0</v>
      </c>
      <c r="S2641">
        <f>'Energy consumption (raw)'!Q2591*Lists!$H$88</f>
        <v>0</v>
      </c>
      <c r="T2641">
        <f>'Energy consumption (raw)'!R2591*Lists!$H$89</f>
        <v>0</v>
      </c>
      <c r="U2641">
        <f>'Energy consumption (raw)'!S2591*Lists!$H$90</f>
        <v>0</v>
      </c>
      <c r="V2641">
        <f>'Energy consumption (raw)'!T2591*Lists!$H$91</f>
        <v>0</v>
      </c>
      <c r="W2641">
        <f>'Energy consumption (raw)'!U2591*Lists!$H$92</f>
        <v>0</v>
      </c>
      <c r="X2641">
        <f>'Energy consumption (raw)'!V2591*Lists!$H$93</f>
        <v>0</v>
      </c>
      <c r="Y2641">
        <f>'Energy consumption (raw)'!W2591*Lists!$H$94</f>
        <v>0</v>
      </c>
      <c r="Z2641">
        <f>'Energy consumption (raw)'!X2591*Lists!$H$96*1000000</f>
        <v>0</v>
      </c>
      <c r="AA2641">
        <f>'Energy consumption (raw)'!Y2591*Lists!$H$97</f>
        <v>0</v>
      </c>
      <c r="AB2641">
        <f>'Energy consumption (raw)'!Z2591*Lists!$H$96</f>
        <v>0</v>
      </c>
      <c r="AC2641">
        <f>'Energy consumption (raw)'!AA2591*Lists!$H$98</f>
        <v>0</v>
      </c>
      <c r="AD2641">
        <f>'Energy consumption (raw)'!AB2591*Lists!$H$99</f>
        <v>0</v>
      </c>
      <c r="AE2641">
        <f>'Energy consumption (raw)'!AC2591*Lists!$H$101</f>
        <v>0</v>
      </c>
      <c r="AF2641">
        <f>'Energy consumption (raw)'!AD2591*Lists!$H$101</f>
        <v>0</v>
      </c>
      <c r="AG2641">
        <f>'Energy consumption (raw)'!AE2591*Lists!$H$101</f>
        <v>0</v>
      </c>
      <c r="AH2641">
        <f>'Energy consumption (raw)'!AF2591*Lists!$H$100</f>
        <v>0</v>
      </c>
      <c r="AI2641" s="167">
        <f t="shared" si="172"/>
        <v>768.22775990000002</v>
      </c>
      <c r="AJ2641" s="179">
        <f>'Energy consumption (raw)'!AG2591</f>
        <v>768.22775990000002</v>
      </c>
      <c r="AK2641" s="179">
        <f>'Energy consumption (raw)'!AH2591</f>
        <v>902.78</v>
      </c>
      <c r="AL2641">
        <f>IF(ROUND(AI2641,-3)=ROUND('Energy consumption (raw)'!AG2591,-3),1,0)</f>
        <v>1</v>
      </c>
      <c r="AM2641" s="179" t="str">
        <f>'Energy consumption (raw)'!AJ2591</f>
        <v>1. Ha Noi</v>
      </c>
      <c r="AN2641">
        <f>VLOOKUP(AM2641,Lists!$F$9:$G$71,2,FALSE)</f>
        <v>1</v>
      </c>
    </row>
    <row r="2642" spans="2:40" x14ac:dyDescent="0.25">
      <c r="B2642" s="65" t="str">
        <f t="shared" si="170"/>
        <v>Buildings10</v>
      </c>
      <c r="C2642" s="179">
        <f>'Energy consumption (raw)'!B2592</f>
        <v>10</v>
      </c>
      <c r="D2642" s="179">
        <f>'Energy consumption (raw)'!C2592</f>
        <v>0</v>
      </c>
      <c r="E2642" s="179">
        <f>'Energy consumption (raw)'!D2592</f>
        <v>0</v>
      </c>
      <c r="F2642" s="179" t="str">
        <f>'Energy consumption (raw)'!E2592</f>
        <v>Công trình xây dựng</v>
      </c>
      <c r="G2642" s="179" t="str">
        <f>'Energy consumption (raw)'!F2592</f>
        <v>Khách sạn</v>
      </c>
      <c r="H2642" s="179" t="str">
        <f>'Energy consumption (raw)'!G2592</f>
        <v>Buildings</v>
      </c>
      <c r="I2642" s="179" t="str">
        <f>'Energy consumption (raw)'!I2592</f>
        <v>Buildings</v>
      </c>
      <c r="J2642" s="179" t="str">
        <f>INDEX(Sector!$E$6:$E$46,MATCH('Energy consumption (toe)'!I2642,Sector!$B$6:$B$46,FALSE))</f>
        <v>Buildings</v>
      </c>
      <c r="K2642" s="179">
        <f>IFERROR('Energy consumption (raw)'!J2592*Lists!$H$84,)</f>
        <v>0</v>
      </c>
      <c r="L2642" s="179">
        <f>'Energy consumption (raw)'!K2592*Lists!$H$84</f>
        <v>559.49180000000001</v>
      </c>
      <c r="M2642" s="179">
        <f>'Energy consumption (raw)'!L2592*Lists!$H$84</f>
        <v>0</v>
      </c>
      <c r="N2642" s="179">
        <f>'Energy consumption (raw)'!M2592*Lists!$H$84</f>
        <v>0</v>
      </c>
      <c r="O2642" s="178">
        <f t="shared" si="171"/>
        <v>559.49180000000001</v>
      </c>
      <c r="P2642">
        <f>'Energy consumption (raw)'!N2592*Lists!$H$85</f>
        <v>0</v>
      </c>
      <c r="Q2642">
        <f>'Energy consumption (raw)'!O2592*Lists!$H$86</f>
        <v>0</v>
      </c>
      <c r="R2642">
        <f>'Energy consumption (raw)'!P2592*Lists!$H$87</f>
        <v>0</v>
      </c>
      <c r="S2642">
        <f>'Energy consumption (raw)'!Q2592*Lists!$H$88</f>
        <v>0</v>
      </c>
      <c r="T2642">
        <f>'Energy consumption (raw)'!R2592*Lists!$H$89</f>
        <v>0</v>
      </c>
      <c r="U2642">
        <f>'Energy consumption (raw)'!S2592*Lists!$H$90</f>
        <v>0</v>
      </c>
      <c r="V2642">
        <f>'Energy consumption (raw)'!T2592*Lists!$H$91</f>
        <v>0</v>
      </c>
      <c r="W2642">
        <f>'Energy consumption (raw)'!U2592*Lists!$H$92</f>
        <v>0</v>
      </c>
      <c r="X2642">
        <f>'Energy consumption (raw)'!V2592*Lists!$H$93</f>
        <v>0</v>
      </c>
      <c r="Y2642">
        <f>'Energy consumption (raw)'!W2592*Lists!$H$94</f>
        <v>0</v>
      </c>
      <c r="Z2642">
        <f>'Energy consumption (raw)'!X2592*Lists!$H$96*1000000</f>
        <v>0</v>
      </c>
      <c r="AA2642">
        <f>'Energy consumption (raw)'!Y2592*Lists!$H$97</f>
        <v>0</v>
      </c>
      <c r="AB2642">
        <f>'Energy consumption (raw)'!Z2592*Lists!$H$96</f>
        <v>0</v>
      </c>
      <c r="AC2642">
        <f>'Energy consumption (raw)'!AA2592*Lists!$H$98</f>
        <v>0</v>
      </c>
      <c r="AD2642">
        <f>'Energy consumption (raw)'!AB2592*Lists!$H$99</f>
        <v>0</v>
      </c>
      <c r="AE2642">
        <f>'Energy consumption (raw)'!AC2592*Lists!$H$101</f>
        <v>0</v>
      </c>
      <c r="AF2642">
        <f>'Energy consumption (raw)'!AD2592*Lists!$H$101</f>
        <v>0</v>
      </c>
      <c r="AG2642">
        <f>'Energy consumption (raw)'!AE2592*Lists!$H$101</f>
        <v>0</v>
      </c>
      <c r="AH2642">
        <f>'Energy consumption (raw)'!AF2592*Lists!$H$100</f>
        <v>0</v>
      </c>
      <c r="AI2642" s="167">
        <f t="shared" si="172"/>
        <v>559.49180000000001</v>
      </c>
      <c r="AJ2642" s="179">
        <f>'Energy consumption (raw)'!AG2592</f>
        <v>559.49180000000001</v>
      </c>
      <c r="AK2642" s="179">
        <f>'Energy consumption (raw)'!AH2592</f>
        <v>1316.89</v>
      </c>
      <c r="AL2642">
        <f>IF(ROUND(AI2642,-3)=ROUND('Energy consumption (raw)'!AG2592,-3),1,0)</f>
        <v>1</v>
      </c>
      <c r="AM2642" s="179" t="str">
        <f>'Energy consumption (raw)'!AJ2592</f>
        <v>1. Ha Noi</v>
      </c>
      <c r="AN2642">
        <f>VLOOKUP(AM2642,Lists!$F$9:$G$71,2,FALSE)</f>
        <v>1</v>
      </c>
    </row>
    <row r="2643" spans="2:40" x14ac:dyDescent="0.25">
      <c r="B2643" s="65" t="str">
        <f t="shared" si="170"/>
        <v>Buildings11</v>
      </c>
      <c r="C2643" s="179">
        <f>'Energy consumption (raw)'!B2593</f>
        <v>11</v>
      </c>
      <c r="D2643" s="179">
        <f>'Energy consumption (raw)'!C2593</f>
        <v>0</v>
      </c>
      <c r="E2643" s="179">
        <f>'Energy consumption (raw)'!D2593</f>
        <v>0</v>
      </c>
      <c r="F2643" s="179" t="str">
        <f>'Energy consumption (raw)'!E2593</f>
        <v>Công trình xây dựng</v>
      </c>
      <c r="G2643" s="179" t="str">
        <f>'Energy consumption (raw)'!F2593</f>
        <v>Dịch vụ lưu trú</v>
      </c>
      <c r="H2643" s="179" t="str">
        <f>'Energy consumption (raw)'!G2593</f>
        <v>Buildings</v>
      </c>
      <c r="I2643" s="179" t="str">
        <f>'Energy consumption (raw)'!I2593</f>
        <v>Buildings</v>
      </c>
      <c r="J2643" s="179" t="str">
        <f>INDEX(Sector!$E$6:$E$46,MATCH('Energy consumption (toe)'!I2643,Sector!$B$6:$B$46,FALSE))</f>
        <v>Buildings</v>
      </c>
      <c r="K2643" s="179">
        <f>IFERROR('Energy consumption (raw)'!J2593*Lists!$H$84,)</f>
        <v>520.36131999999998</v>
      </c>
      <c r="L2643" s="179">
        <f>'Energy consumption (raw)'!K2593*Lists!$H$84</f>
        <v>520.36131999999998</v>
      </c>
      <c r="M2643" s="179">
        <f>'Energy consumption (raw)'!L2593*Lists!$H$84</f>
        <v>0</v>
      </c>
      <c r="N2643" s="179">
        <f>'Energy consumption (raw)'!M2593*Lists!$H$84</f>
        <v>0</v>
      </c>
      <c r="O2643" s="178">
        <f t="shared" si="171"/>
        <v>520.36131999999998</v>
      </c>
      <c r="P2643">
        <f>'Energy consumption (raw)'!N2593*Lists!$H$85</f>
        <v>0</v>
      </c>
      <c r="Q2643">
        <f>'Energy consumption (raw)'!O2593*Lists!$H$86</f>
        <v>0</v>
      </c>
      <c r="R2643">
        <f>'Energy consumption (raw)'!P2593*Lists!$H$87</f>
        <v>0</v>
      </c>
      <c r="S2643">
        <f>'Energy consumption (raw)'!Q2593*Lists!$H$88</f>
        <v>0</v>
      </c>
      <c r="T2643">
        <f>'Energy consumption (raw)'!R2593*Lists!$H$89</f>
        <v>0</v>
      </c>
      <c r="U2643">
        <f>'Energy consumption (raw)'!S2593*Lists!$H$90</f>
        <v>0</v>
      </c>
      <c r="V2643">
        <f>'Energy consumption (raw)'!T2593*Lists!$H$91</f>
        <v>0</v>
      </c>
      <c r="W2643">
        <f>'Energy consumption (raw)'!U2593*Lists!$H$92</f>
        <v>0</v>
      </c>
      <c r="X2643">
        <f>'Energy consumption (raw)'!V2593*Lists!$H$93</f>
        <v>0</v>
      </c>
      <c r="Y2643">
        <f>'Energy consumption (raw)'!W2593*Lists!$H$94</f>
        <v>0</v>
      </c>
      <c r="Z2643">
        <f>'Energy consumption (raw)'!X2593*Lists!$H$96*1000000</f>
        <v>0</v>
      </c>
      <c r="AA2643">
        <f>'Energy consumption (raw)'!Y2593*Lists!$H$97</f>
        <v>0</v>
      </c>
      <c r="AB2643">
        <f>'Energy consumption (raw)'!Z2593*Lists!$H$96</f>
        <v>0</v>
      </c>
      <c r="AC2643">
        <f>'Energy consumption (raw)'!AA2593*Lists!$H$98</f>
        <v>0</v>
      </c>
      <c r="AD2643">
        <f>'Energy consumption (raw)'!AB2593*Lists!$H$99</f>
        <v>0</v>
      </c>
      <c r="AE2643">
        <f>'Energy consumption (raw)'!AC2593*Lists!$H$101</f>
        <v>0</v>
      </c>
      <c r="AF2643">
        <f>'Energy consumption (raw)'!AD2593*Lists!$H$101</f>
        <v>0</v>
      </c>
      <c r="AG2643">
        <f>'Energy consumption (raw)'!AE2593*Lists!$H$101</f>
        <v>0</v>
      </c>
      <c r="AH2643">
        <f>'Energy consumption (raw)'!AF2593*Lists!$H$100</f>
        <v>0</v>
      </c>
      <c r="AI2643" s="167">
        <f t="shared" si="172"/>
        <v>520.36131999999998</v>
      </c>
      <c r="AJ2643" s="179">
        <f>'Energy consumption (raw)'!AG2593</f>
        <v>520.36131999999998</v>
      </c>
      <c r="AK2643" s="179">
        <f>'Energy consumption (raw)'!AH2593</f>
        <v>1439.54</v>
      </c>
      <c r="AL2643">
        <f>IF(ROUND(AI2643,-3)=ROUND('Energy consumption (raw)'!AG2593,-3),1,0)</f>
        <v>1</v>
      </c>
      <c r="AM2643" s="179" t="str">
        <f>'Energy consumption (raw)'!AJ2593</f>
        <v>1. Ha Noi</v>
      </c>
      <c r="AN2643">
        <f>VLOOKUP(AM2643,Lists!$F$9:$G$71,2,FALSE)</f>
        <v>1</v>
      </c>
    </row>
    <row r="2644" spans="2:40" x14ac:dyDescent="0.25">
      <c r="B2644" s="65" t="str">
        <f t="shared" si="170"/>
        <v>Buildings12</v>
      </c>
      <c r="C2644" s="179">
        <f>'Energy consumption (raw)'!B2594</f>
        <v>12</v>
      </c>
      <c r="D2644" s="179">
        <f>'Energy consumption (raw)'!C2594</f>
        <v>0</v>
      </c>
      <c r="E2644" s="179">
        <f>'Energy consumption (raw)'!D2594</f>
        <v>0</v>
      </c>
      <c r="F2644" s="179" t="str">
        <f>'Energy consumption (raw)'!E2594</f>
        <v>Công trình xây dựng</v>
      </c>
      <c r="G2644" s="179" t="str">
        <f>'Energy consumption (raw)'!F2594</f>
        <v xml:space="preserve">Hoạt động của trụ sở văn phòng </v>
      </c>
      <c r="H2644" s="179" t="str">
        <f>'Energy consumption (raw)'!G2594</f>
        <v>Buildings</v>
      </c>
      <c r="I2644" s="179" t="str">
        <f>'Energy consumption (raw)'!I2594</f>
        <v>Buildings</v>
      </c>
      <c r="J2644" s="179" t="str">
        <f>INDEX(Sector!$E$6:$E$46,MATCH('Energy consumption (toe)'!I2644,Sector!$B$6:$B$46,FALSE))</f>
        <v>Buildings</v>
      </c>
      <c r="K2644" s="179">
        <f>IFERROR('Energy consumption (raw)'!J2594*Lists!$H$84,)</f>
        <v>0</v>
      </c>
      <c r="L2644" s="179">
        <f>'Energy consumption (raw)'!K2594*Lists!$H$84</f>
        <v>704.93559720000007</v>
      </c>
      <c r="M2644" s="179">
        <f>'Energy consumption (raw)'!L2594*Lists!$H$84</f>
        <v>0</v>
      </c>
      <c r="N2644" s="179">
        <f>'Energy consumption (raw)'!M2594*Lists!$H$84</f>
        <v>0</v>
      </c>
      <c r="O2644" s="178">
        <f t="shared" si="171"/>
        <v>704.93559720000007</v>
      </c>
      <c r="P2644">
        <f>'Energy consumption (raw)'!N2594*Lists!$H$85</f>
        <v>0</v>
      </c>
      <c r="Q2644">
        <f>'Energy consumption (raw)'!O2594*Lists!$H$86</f>
        <v>0</v>
      </c>
      <c r="R2644">
        <f>'Energy consumption (raw)'!P2594*Lists!$H$87</f>
        <v>0</v>
      </c>
      <c r="S2644">
        <f>'Energy consumption (raw)'!Q2594*Lists!$H$88</f>
        <v>0</v>
      </c>
      <c r="T2644">
        <f>'Energy consumption (raw)'!R2594*Lists!$H$89</f>
        <v>0</v>
      </c>
      <c r="U2644">
        <f>'Energy consumption (raw)'!S2594*Lists!$H$90</f>
        <v>0</v>
      </c>
      <c r="V2644">
        <f>'Energy consumption (raw)'!T2594*Lists!$H$91</f>
        <v>0</v>
      </c>
      <c r="W2644">
        <f>'Energy consumption (raw)'!U2594*Lists!$H$92</f>
        <v>0</v>
      </c>
      <c r="X2644">
        <f>'Energy consumption (raw)'!V2594*Lists!$H$93</f>
        <v>0</v>
      </c>
      <c r="Y2644">
        <f>'Energy consumption (raw)'!W2594*Lists!$H$94</f>
        <v>0</v>
      </c>
      <c r="Z2644">
        <f>'Energy consumption (raw)'!X2594*Lists!$H$96*1000000</f>
        <v>0</v>
      </c>
      <c r="AA2644">
        <f>'Energy consumption (raw)'!Y2594*Lists!$H$97</f>
        <v>0</v>
      </c>
      <c r="AB2644">
        <f>'Energy consumption (raw)'!Z2594*Lists!$H$96</f>
        <v>0</v>
      </c>
      <c r="AC2644">
        <f>'Energy consumption (raw)'!AA2594*Lists!$H$98</f>
        <v>0</v>
      </c>
      <c r="AD2644">
        <f>'Energy consumption (raw)'!AB2594*Lists!$H$99</f>
        <v>0</v>
      </c>
      <c r="AE2644">
        <f>'Energy consumption (raw)'!AC2594*Lists!$H$101</f>
        <v>0</v>
      </c>
      <c r="AF2644">
        <f>'Energy consumption (raw)'!AD2594*Lists!$H$101</f>
        <v>0</v>
      </c>
      <c r="AG2644">
        <f>'Energy consumption (raw)'!AE2594*Lists!$H$101</f>
        <v>0</v>
      </c>
      <c r="AH2644">
        <f>'Energy consumption (raw)'!AF2594*Lists!$H$100</f>
        <v>0</v>
      </c>
      <c r="AI2644" s="167">
        <f t="shared" si="172"/>
        <v>704.93559720000007</v>
      </c>
      <c r="AJ2644" s="179">
        <f>'Energy consumption (raw)'!AG2594</f>
        <v>704.93559720000007</v>
      </c>
      <c r="AK2644" s="179">
        <f>'Energy consumption (raw)'!AH2594</f>
        <v>774.46</v>
      </c>
      <c r="AL2644">
        <f>IF(ROUND(AI2644,-3)=ROUND('Energy consumption (raw)'!AG2594,-3),1,0)</f>
        <v>1</v>
      </c>
      <c r="AM2644" s="179" t="str">
        <f>'Energy consumption (raw)'!AJ2594</f>
        <v>1. Ha Noi</v>
      </c>
      <c r="AN2644">
        <f>VLOOKUP(AM2644,Lists!$F$9:$G$71,2,FALSE)</f>
        <v>1</v>
      </c>
    </row>
    <row r="2645" spans="2:40" x14ac:dyDescent="0.25">
      <c r="B2645" s="65" t="str">
        <f t="shared" si="170"/>
        <v>Buildings13</v>
      </c>
      <c r="C2645" s="179">
        <f>'Energy consumption (raw)'!B2595</f>
        <v>13</v>
      </c>
      <c r="D2645" s="179">
        <f>'Energy consumption (raw)'!C2595</f>
        <v>0</v>
      </c>
      <c r="E2645" s="179">
        <f>'Energy consumption (raw)'!D2595</f>
        <v>0</v>
      </c>
      <c r="F2645" s="179" t="str">
        <f>'Energy consumption (raw)'!E2595</f>
        <v>Công trình xây dựng</v>
      </c>
      <c r="G2645" s="179" t="str">
        <f>'Energy consumption (raw)'!F2595</f>
        <v>Khách sạn</v>
      </c>
      <c r="H2645" s="179" t="str">
        <f>'Energy consumption (raw)'!G2595</f>
        <v>Buildings</v>
      </c>
      <c r="I2645" s="179" t="str">
        <f>'Energy consumption (raw)'!I2595</f>
        <v>Buildings</v>
      </c>
      <c r="J2645" s="179" t="str">
        <f>INDEX(Sector!$E$6:$E$46,MATCH('Energy consumption (toe)'!I2645,Sector!$B$6:$B$46,FALSE))</f>
        <v>Buildings</v>
      </c>
      <c r="K2645" s="179">
        <f>IFERROR('Energy consumption (raw)'!J2595*Lists!$H$84,)</f>
        <v>557.05385999999999</v>
      </c>
      <c r="L2645" s="179">
        <f>'Energy consumption (raw)'!K2595*Lists!$H$84</f>
        <v>557.05385999999999</v>
      </c>
      <c r="M2645" s="179">
        <f>'Energy consumption (raw)'!L2595*Lists!$H$84</f>
        <v>0</v>
      </c>
      <c r="N2645" s="179">
        <f>'Energy consumption (raw)'!M2595*Lists!$H$84</f>
        <v>0</v>
      </c>
      <c r="O2645" s="178">
        <f t="shared" si="171"/>
        <v>557.05385999999999</v>
      </c>
      <c r="P2645">
        <f>'Energy consumption (raw)'!N2595*Lists!$H$85</f>
        <v>0</v>
      </c>
      <c r="Q2645">
        <f>'Energy consumption (raw)'!O2595*Lists!$H$86</f>
        <v>0</v>
      </c>
      <c r="R2645">
        <f>'Energy consumption (raw)'!P2595*Lists!$H$87</f>
        <v>0</v>
      </c>
      <c r="S2645">
        <f>'Energy consumption (raw)'!Q2595*Lists!$H$88</f>
        <v>0</v>
      </c>
      <c r="T2645">
        <f>'Energy consumption (raw)'!R2595*Lists!$H$89</f>
        <v>0</v>
      </c>
      <c r="U2645">
        <f>'Energy consumption (raw)'!S2595*Lists!$H$90</f>
        <v>0</v>
      </c>
      <c r="V2645">
        <f>'Energy consumption (raw)'!T2595*Lists!$H$91</f>
        <v>0</v>
      </c>
      <c r="W2645">
        <f>'Energy consumption (raw)'!U2595*Lists!$H$92</f>
        <v>0</v>
      </c>
      <c r="X2645">
        <f>'Energy consumption (raw)'!V2595*Lists!$H$93</f>
        <v>0</v>
      </c>
      <c r="Y2645">
        <f>'Energy consumption (raw)'!W2595*Lists!$H$94</f>
        <v>0</v>
      </c>
      <c r="Z2645">
        <f>'Energy consumption (raw)'!X2595*Lists!$H$96*1000000</f>
        <v>0</v>
      </c>
      <c r="AA2645">
        <f>'Energy consumption (raw)'!Y2595*Lists!$H$97</f>
        <v>0</v>
      </c>
      <c r="AB2645">
        <f>'Energy consumption (raw)'!Z2595*Lists!$H$96</f>
        <v>0</v>
      </c>
      <c r="AC2645">
        <f>'Energy consumption (raw)'!AA2595*Lists!$H$98</f>
        <v>0</v>
      </c>
      <c r="AD2645">
        <f>'Energy consumption (raw)'!AB2595*Lists!$H$99</f>
        <v>0</v>
      </c>
      <c r="AE2645">
        <f>'Energy consumption (raw)'!AC2595*Lists!$H$101</f>
        <v>0</v>
      </c>
      <c r="AF2645">
        <f>'Energy consumption (raw)'!AD2595*Lists!$H$101</f>
        <v>0</v>
      </c>
      <c r="AG2645">
        <f>'Energy consumption (raw)'!AE2595*Lists!$H$101</f>
        <v>0</v>
      </c>
      <c r="AH2645">
        <f>'Energy consumption (raw)'!AF2595*Lists!$H$100</f>
        <v>0</v>
      </c>
      <c r="AI2645" s="167">
        <f t="shared" si="172"/>
        <v>557.05385999999999</v>
      </c>
      <c r="AJ2645" s="179">
        <f>'Energy consumption (raw)'!AG2595</f>
        <v>557.05385999999999</v>
      </c>
      <c r="AK2645" s="179">
        <f>'Energy consumption (raw)'!AH2595</f>
        <v>884.82</v>
      </c>
      <c r="AL2645">
        <f>IF(ROUND(AI2645,-3)=ROUND('Energy consumption (raw)'!AG2595,-3),1,0)</f>
        <v>1</v>
      </c>
      <c r="AM2645" s="179" t="str">
        <f>'Energy consumption (raw)'!AJ2595</f>
        <v>1. Ha Noi</v>
      </c>
      <c r="AN2645">
        <f>VLOOKUP(AM2645,Lists!$F$9:$G$71,2,FALSE)</f>
        <v>1</v>
      </c>
    </row>
    <row r="2646" spans="2:40" x14ac:dyDescent="0.25">
      <c r="B2646" s="65" t="str">
        <f t="shared" si="170"/>
        <v>Buildings14</v>
      </c>
      <c r="C2646" s="179">
        <f>'Energy consumption (raw)'!B2596</f>
        <v>14</v>
      </c>
      <c r="D2646" s="179">
        <f>'Energy consumption (raw)'!C2596</f>
        <v>0</v>
      </c>
      <c r="E2646" s="179">
        <f>'Energy consumption (raw)'!D2596</f>
        <v>0</v>
      </c>
      <c r="F2646" s="179" t="str">
        <f>'Energy consumption (raw)'!E2596</f>
        <v>Công trình xây dựng</v>
      </c>
      <c r="G2646" s="179" t="str">
        <f>'Energy consumption (raw)'!F2596</f>
        <v>Khách sạn</v>
      </c>
      <c r="H2646" s="179" t="str">
        <f>'Energy consumption (raw)'!G2596</f>
        <v>Buildings</v>
      </c>
      <c r="I2646" s="179" t="str">
        <f>'Energy consumption (raw)'!I2596</f>
        <v>Buildings</v>
      </c>
      <c r="J2646" s="179" t="str">
        <f>INDEX(Sector!$E$6:$E$46,MATCH('Energy consumption (toe)'!I2646,Sector!$B$6:$B$46,FALSE))</f>
        <v>Buildings</v>
      </c>
      <c r="K2646" s="179">
        <f>IFERROR('Energy consumption (raw)'!J2596*Lists!$H$84,)</f>
        <v>1271.3085600000002</v>
      </c>
      <c r="L2646" s="179">
        <f>'Energy consumption (raw)'!K2596*Lists!$H$84</f>
        <v>1271.3085600000002</v>
      </c>
      <c r="M2646" s="179">
        <f>'Energy consumption (raw)'!L2596*Lists!$H$84</f>
        <v>0</v>
      </c>
      <c r="N2646" s="179">
        <f>'Energy consumption (raw)'!M2596*Lists!$H$84</f>
        <v>0</v>
      </c>
      <c r="O2646" s="178">
        <f t="shared" si="171"/>
        <v>1271.3085600000002</v>
      </c>
      <c r="P2646">
        <f>'Energy consumption (raw)'!N2596*Lists!$H$85</f>
        <v>0</v>
      </c>
      <c r="Q2646">
        <f>'Energy consumption (raw)'!O2596*Lists!$H$86</f>
        <v>0</v>
      </c>
      <c r="R2646">
        <f>'Energy consumption (raw)'!P2596*Lists!$H$87</f>
        <v>0</v>
      </c>
      <c r="S2646">
        <f>'Energy consumption (raw)'!Q2596*Lists!$H$88</f>
        <v>0</v>
      </c>
      <c r="T2646">
        <f>'Energy consumption (raw)'!R2596*Lists!$H$89</f>
        <v>0</v>
      </c>
      <c r="U2646">
        <f>'Energy consumption (raw)'!S2596*Lists!$H$90</f>
        <v>0</v>
      </c>
      <c r="V2646">
        <f>'Energy consumption (raw)'!T2596*Lists!$H$91</f>
        <v>0</v>
      </c>
      <c r="W2646">
        <f>'Energy consumption (raw)'!U2596*Lists!$H$92</f>
        <v>0</v>
      </c>
      <c r="X2646">
        <f>'Energy consumption (raw)'!V2596*Lists!$H$93</f>
        <v>0</v>
      </c>
      <c r="Y2646">
        <f>'Energy consumption (raw)'!W2596*Lists!$H$94</f>
        <v>0</v>
      </c>
      <c r="Z2646">
        <f>'Energy consumption (raw)'!X2596*Lists!$H$96*1000000</f>
        <v>0</v>
      </c>
      <c r="AA2646">
        <f>'Energy consumption (raw)'!Y2596*Lists!$H$97</f>
        <v>0</v>
      </c>
      <c r="AB2646">
        <f>'Energy consumption (raw)'!Z2596*Lists!$H$96</f>
        <v>0</v>
      </c>
      <c r="AC2646">
        <f>'Energy consumption (raw)'!AA2596*Lists!$H$98</f>
        <v>0</v>
      </c>
      <c r="AD2646">
        <f>'Energy consumption (raw)'!AB2596*Lists!$H$99</f>
        <v>0</v>
      </c>
      <c r="AE2646">
        <f>'Energy consumption (raw)'!AC2596*Lists!$H$101</f>
        <v>0</v>
      </c>
      <c r="AF2646">
        <f>'Energy consumption (raw)'!AD2596*Lists!$H$101</f>
        <v>0</v>
      </c>
      <c r="AG2646">
        <f>'Energy consumption (raw)'!AE2596*Lists!$H$101</f>
        <v>0</v>
      </c>
      <c r="AH2646">
        <f>'Energy consumption (raw)'!AF2596*Lists!$H$100</f>
        <v>0</v>
      </c>
      <c r="AI2646" s="167">
        <f t="shared" si="172"/>
        <v>1271.3085600000002</v>
      </c>
      <c r="AJ2646" s="179">
        <f>'Energy consumption (raw)'!AG2596</f>
        <v>1271.3085600000002</v>
      </c>
      <c r="AK2646" s="179">
        <f>'Energy consumption (raw)'!AH2596</f>
        <v>1693.44</v>
      </c>
      <c r="AL2646">
        <f>IF(ROUND(AI2646,-3)=ROUND('Energy consumption (raw)'!AG2596,-3),1,0)</f>
        <v>1</v>
      </c>
      <c r="AM2646" s="179" t="str">
        <f>'Energy consumption (raw)'!AJ2596</f>
        <v>1. Ha Noi</v>
      </c>
      <c r="AN2646">
        <f>VLOOKUP(AM2646,Lists!$F$9:$G$71,2,FALSE)</f>
        <v>1</v>
      </c>
    </row>
    <row r="2647" spans="2:40" x14ac:dyDescent="0.25">
      <c r="B2647" s="65" t="str">
        <f t="shared" si="170"/>
        <v>Buildings15</v>
      </c>
      <c r="C2647" s="179">
        <f>'Energy consumption (raw)'!B2597</f>
        <v>15</v>
      </c>
      <c r="D2647" s="179">
        <f>'Energy consumption (raw)'!C2597</f>
        <v>0</v>
      </c>
      <c r="E2647" s="179">
        <f>'Energy consumption (raw)'!D2597</f>
        <v>0</v>
      </c>
      <c r="F2647" s="179" t="str">
        <f>'Energy consumption (raw)'!E2597</f>
        <v>Công trình xây dựng</v>
      </c>
      <c r="G2647" s="179" t="str">
        <f>'Energy consumption (raw)'!F2597</f>
        <v>Dịch vụ lưu trú</v>
      </c>
      <c r="H2647" s="179" t="str">
        <f>'Energy consumption (raw)'!G2597</f>
        <v>Buildings</v>
      </c>
      <c r="I2647" s="179" t="str">
        <f>'Energy consumption (raw)'!I2597</f>
        <v>Buildings</v>
      </c>
      <c r="J2647" s="179" t="str">
        <f>INDEX(Sector!$E$6:$E$46,MATCH('Energy consumption (toe)'!I2647,Sector!$B$6:$B$46,FALSE))</f>
        <v>Buildings</v>
      </c>
      <c r="K2647" s="179">
        <f>IFERROR('Energy consumption (raw)'!J2597*Lists!$H$84,)</f>
        <v>643.80132000000003</v>
      </c>
      <c r="L2647" s="179">
        <f>'Energy consumption (raw)'!K2597*Lists!$H$84</f>
        <v>643.80132000000003</v>
      </c>
      <c r="M2647" s="179">
        <f>'Energy consumption (raw)'!L2597*Lists!$H$84</f>
        <v>0</v>
      </c>
      <c r="N2647" s="179">
        <f>'Energy consumption (raw)'!M2597*Lists!$H$84</f>
        <v>0</v>
      </c>
      <c r="O2647" s="178">
        <f t="shared" si="171"/>
        <v>643.80132000000003</v>
      </c>
      <c r="P2647">
        <f>'Energy consumption (raw)'!N2597*Lists!$H$85</f>
        <v>0</v>
      </c>
      <c r="Q2647">
        <f>'Energy consumption (raw)'!O2597*Lists!$H$86</f>
        <v>0</v>
      </c>
      <c r="R2647">
        <f>'Energy consumption (raw)'!P2597*Lists!$H$87</f>
        <v>0</v>
      </c>
      <c r="S2647">
        <f>'Energy consumption (raw)'!Q2597*Lists!$H$88</f>
        <v>0</v>
      </c>
      <c r="T2647">
        <f>'Energy consumption (raw)'!R2597*Lists!$H$89</f>
        <v>0</v>
      </c>
      <c r="U2647">
        <f>'Energy consumption (raw)'!S2597*Lists!$H$90</f>
        <v>0</v>
      </c>
      <c r="V2647">
        <f>'Energy consumption (raw)'!T2597*Lists!$H$91</f>
        <v>0</v>
      </c>
      <c r="W2647">
        <f>'Energy consumption (raw)'!U2597*Lists!$H$92</f>
        <v>0</v>
      </c>
      <c r="X2647">
        <f>'Energy consumption (raw)'!V2597*Lists!$H$93</f>
        <v>0</v>
      </c>
      <c r="Y2647">
        <f>'Energy consumption (raw)'!W2597*Lists!$H$94</f>
        <v>0</v>
      </c>
      <c r="Z2647">
        <f>'Energy consumption (raw)'!X2597*Lists!$H$96*1000000</f>
        <v>0</v>
      </c>
      <c r="AA2647">
        <f>'Energy consumption (raw)'!Y2597*Lists!$H$97</f>
        <v>0</v>
      </c>
      <c r="AB2647">
        <f>'Energy consumption (raw)'!Z2597*Lists!$H$96</f>
        <v>0</v>
      </c>
      <c r="AC2647">
        <f>'Energy consumption (raw)'!AA2597*Lists!$H$98</f>
        <v>0</v>
      </c>
      <c r="AD2647">
        <f>'Energy consumption (raw)'!AB2597*Lists!$H$99</f>
        <v>0</v>
      </c>
      <c r="AE2647">
        <f>'Energy consumption (raw)'!AC2597*Lists!$H$101</f>
        <v>0</v>
      </c>
      <c r="AF2647">
        <f>'Energy consumption (raw)'!AD2597*Lists!$H$101</f>
        <v>0</v>
      </c>
      <c r="AG2647">
        <f>'Energy consumption (raw)'!AE2597*Lists!$H$101</f>
        <v>0</v>
      </c>
      <c r="AH2647">
        <f>'Energy consumption (raw)'!AF2597*Lists!$H$100</f>
        <v>0</v>
      </c>
      <c r="AI2647" s="167">
        <f t="shared" si="172"/>
        <v>643.80132000000003</v>
      </c>
      <c r="AJ2647" s="179">
        <f>'Energy consumption (raw)'!AG2597</f>
        <v>643.80132000000003</v>
      </c>
      <c r="AK2647" s="179">
        <f>'Energy consumption (raw)'!AH2597</f>
        <v>925.92344000000003</v>
      </c>
      <c r="AL2647">
        <f>IF(ROUND(AI2647,-3)=ROUND('Energy consumption (raw)'!AG2597,-3),1,0)</f>
        <v>1</v>
      </c>
      <c r="AM2647" s="179" t="str">
        <f>'Energy consumption (raw)'!AJ2597</f>
        <v>1. Ha Noi</v>
      </c>
      <c r="AN2647">
        <f>VLOOKUP(AM2647,Lists!$F$9:$G$71,2,FALSE)</f>
        <v>1</v>
      </c>
    </row>
    <row r="2648" spans="2:40" x14ac:dyDescent="0.25">
      <c r="B2648" s="65" t="str">
        <f t="shared" si="170"/>
        <v>Buildings16</v>
      </c>
      <c r="C2648" s="179">
        <f>'Energy consumption (raw)'!B2598</f>
        <v>16</v>
      </c>
      <c r="D2648" s="179">
        <f>'Energy consumption (raw)'!C2598</f>
        <v>0</v>
      </c>
      <c r="E2648" s="179">
        <f>'Energy consumption (raw)'!D2598</f>
        <v>0</v>
      </c>
      <c r="F2648" s="179" t="str">
        <f>'Energy consumption (raw)'!E2598</f>
        <v>Công trình xây dựng</v>
      </c>
      <c r="G2648" s="179" t="str">
        <f>'Energy consumption (raw)'!F2598</f>
        <v>Khách sạn</v>
      </c>
      <c r="H2648" s="179" t="str">
        <f>'Energy consumption (raw)'!G2598</f>
        <v>Buildings</v>
      </c>
      <c r="I2648" s="179" t="str">
        <f>'Energy consumption (raw)'!I2598</f>
        <v>Buildings</v>
      </c>
      <c r="J2648" s="179" t="str">
        <f>INDEX(Sector!$E$6:$E$46,MATCH('Energy consumption (toe)'!I2648,Sector!$B$6:$B$46,FALSE))</f>
        <v>Buildings</v>
      </c>
      <c r="K2648" s="179">
        <f>IFERROR('Energy consumption (raw)'!J2598*Lists!$H$84,)</f>
        <v>864.08</v>
      </c>
      <c r="L2648" s="179">
        <f>'Energy consumption (raw)'!K2598*Lists!$H$84</f>
        <v>864.08</v>
      </c>
      <c r="M2648" s="179">
        <f>'Energy consumption (raw)'!L2598*Lists!$H$84</f>
        <v>0</v>
      </c>
      <c r="N2648" s="179">
        <f>'Energy consumption (raw)'!M2598*Lists!$H$84</f>
        <v>0</v>
      </c>
      <c r="O2648" s="178">
        <f t="shared" si="171"/>
        <v>864.08</v>
      </c>
      <c r="P2648">
        <f>'Energy consumption (raw)'!N2598*Lists!$H$85</f>
        <v>0</v>
      </c>
      <c r="Q2648">
        <f>'Energy consumption (raw)'!O2598*Lists!$H$86</f>
        <v>0</v>
      </c>
      <c r="R2648">
        <f>'Energy consumption (raw)'!P2598*Lists!$H$87</f>
        <v>0</v>
      </c>
      <c r="S2648">
        <f>'Energy consumption (raw)'!Q2598*Lists!$H$88</f>
        <v>0</v>
      </c>
      <c r="T2648">
        <f>'Energy consumption (raw)'!R2598*Lists!$H$89</f>
        <v>0</v>
      </c>
      <c r="U2648">
        <f>'Energy consumption (raw)'!S2598*Lists!$H$90</f>
        <v>0</v>
      </c>
      <c r="V2648">
        <f>'Energy consumption (raw)'!T2598*Lists!$H$91</f>
        <v>0</v>
      </c>
      <c r="W2648">
        <f>'Energy consumption (raw)'!U2598*Lists!$H$92</f>
        <v>0</v>
      </c>
      <c r="X2648">
        <f>'Energy consumption (raw)'!V2598*Lists!$H$93</f>
        <v>0</v>
      </c>
      <c r="Y2648">
        <f>'Energy consumption (raw)'!W2598*Lists!$H$94</f>
        <v>0</v>
      </c>
      <c r="Z2648">
        <f>'Energy consumption (raw)'!X2598*Lists!$H$96*1000000</f>
        <v>0</v>
      </c>
      <c r="AA2648">
        <f>'Energy consumption (raw)'!Y2598*Lists!$H$97</f>
        <v>0</v>
      </c>
      <c r="AB2648">
        <f>'Energy consumption (raw)'!Z2598*Lists!$H$96</f>
        <v>0</v>
      </c>
      <c r="AC2648">
        <f>'Energy consumption (raw)'!AA2598*Lists!$H$98</f>
        <v>0</v>
      </c>
      <c r="AD2648">
        <f>'Energy consumption (raw)'!AB2598*Lists!$H$99</f>
        <v>0</v>
      </c>
      <c r="AE2648">
        <f>'Energy consumption (raw)'!AC2598*Lists!$H$101</f>
        <v>0</v>
      </c>
      <c r="AF2648">
        <f>'Energy consumption (raw)'!AD2598*Lists!$H$101</f>
        <v>0</v>
      </c>
      <c r="AG2648">
        <f>'Energy consumption (raw)'!AE2598*Lists!$H$101</f>
        <v>0</v>
      </c>
      <c r="AH2648">
        <f>'Energy consumption (raw)'!AF2598*Lists!$H$100</f>
        <v>0</v>
      </c>
      <c r="AI2648" s="167">
        <f t="shared" si="172"/>
        <v>864.08</v>
      </c>
      <c r="AJ2648" s="179">
        <f>'Energy consumption (raw)'!AG2598</f>
        <v>864.08</v>
      </c>
      <c r="AK2648" s="179">
        <f>'Energy consumption (raw)'!AH2598</f>
        <v>1401.04</v>
      </c>
      <c r="AL2648">
        <f>IF(ROUND(AI2648,-3)=ROUND('Energy consumption (raw)'!AG2598,-3),1,0)</f>
        <v>1</v>
      </c>
      <c r="AM2648" s="179" t="str">
        <f>'Energy consumption (raw)'!AJ2598</f>
        <v>1. Ha Noi</v>
      </c>
      <c r="AN2648">
        <f>VLOOKUP(AM2648,Lists!$F$9:$G$71,2,FALSE)</f>
        <v>1</v>
      </c>
    </row>
    <row r="2649" spans="2:40" x14ac:dyDescent="0.25">
      <c r="B2649" s="65" t="str">
        <f t="shared" si="170"/>
        <v>Buildings17</v>
      </c>
      <c r="C2649" s="179">
        <f>'Energy consumption (raw)'!B2599</f>
        <v>17</v>
      </c>
      <c r="D2649" s="179">
        <f>'Energy consumption (raw)'!C2599</f>
        <v>0</v>
      </c>
      <c r="E2649" s="179">
        <f>'Energy consumption (raw)'!D2599</f>
        <v>0</v>
      </c>
      <c r="F2649" s="179" t="str">
        <f>'Energy consumption (raw)'!E2599</f>
        <v>Công trình xây dựng</v>
      </c>
      <c r="G2649" s="179" t="str">
        <f>'Energy consumption (raw)'!F2599</f>
        <v>Hoạt động viễn thông có dây</v>
      </c>
      <c r="H2649" s="179" t="str">
        <f>'Energy consumption (raw)'!G2599</f>
        <v>Buildings</v>
      </c>
      <c r="I2649" s="179" t="str">
        <f>'Energy consumption (raw)'!I2599</f>
        <v>Buildings</v>
      </c>
      <c r="J2649" s="179" t="str">
        <f>INDEX(Sector!$E$6:$E$46,MATCH('Energy consumption (toe)'!I2649,Sector!$B$6:$B$46,FALSE))</f>
        <v>Buildings</v>
      </c>
      <c r="K2649" s="179">
        <f>IFERROR('Energy consumption (raw)'!J2599*Lists!$H$84,)</f>
        <v>612.55556999999999</v>
      </c>
      <c r="L2649" s="179">
        <f>'Energy consumption (raw)'!K2599*Lists!$H$84</f>
        <v>612.55556999999999</v>
      </c>
      <c r="M2649" s="179">
        <f>'Energy consumption (raw)'!L2599*Lists!$H$84</f>
        <v>0</v>
      </c>
      <c r="N2649" s="179">
        <f>'Energy consumption (raw)'!M2599*Lists!$H$84</f>
        <v>0</v>
      </c>
      <c r="O2649" s="178">
        <f t="shared" si="171"/>
        <v>612.55556999999999</v>
      </c>
      <c r="P2649">
        <f>'Energy consumption (raw)'!N2599*Lists!$H$85</f>
        <v>0</v>
      </c>
      <c r="Q2649">
        <f>'Energy consumption (raw)'!O2599*Lists!$H$86</f>
        <v>0</v>
      </c>
      <c r="R2649">
        <f>'Energy consumption (raw)'!P2599*Lists!$H$87</f>
        <v>0</v>
      </c>
      <c r="S2649">
        <f>'Energy consumption (raw)'!Q2599*Lists!$H$88</f>
        <v>0</v>
      </c>
      <c r="T2649">
        <f>'Energy consumption (raw)'!R2599*Lists!$H$89</f>
        <v>0</v>
      </c>
      <c r="U2649">
        <f>'Energy consumption (raw)'!S2599*Lists!$H$90</f>
        <v>0</v>
      </c>
      <c r="V2649">
        <f>'Energy consumption (raw)'!T2599*Lists!$H$91</f>
        <v>0</v>
      </c>
      <c r="W2649">
        <f>'Energy consumption (raw)'!U2599*Lists!$H$92</f>
        <v>0</v>
      </c>
      <c r="X2649">
        <f>'Energy consumption (raw)'!V2599*Lists!$H$93</f>
        <v>0</v>
      </c>
      <c r="Y2649">
        <f>'Energy consumption (raw)'!W2599*Lists!$H$94</f>
        <v>0</v>
      </c>
      <c r="Z2649">
        <f>'Energy consumption (raw)'!X2599*Lists!$H$96*1000000</f>
        <v>0</v>
      </c>
      <c r="AA2649">
        <f>'Energy consumption (raw)'!Y2599*Lists!$H$97</f>
        <v>0</v>
      </c>
      <c r="AB2649">
        <f>'Energy consumption (raw)'!Z2599*Lists!$H$96</f>
        <v>0</v>
      </c>
      <c r="AC2649">
        <f>'Energy consumption (raw)'!AA2599*Lists!$H$98</f>
        <v>0</v>
      </c>
      <c r="AD2649">
        <f>'Energy consumption (raw)'!AB2599*Lists!$H$99</f>
        <v>0</v>
      </c>
      <c r="AE2649">
        <f>'Energy consumption (raw)'!AC2599*Lists!$H$101</f>
        <v>0</v>
      </c>
      <c r="AF2649">
        <f>'Energy consumption (raw)'!AD2599*Lists!$H$101</f>
        <v>0</v>
      </c>
      <c r="AG2649">
        <f>'Energy consumption (raw)'!AE2599*Lists!$H$101</f>
        <v>0</v>
      </c>
      <c r="AH2649">
        <f>'Energy consumption (raw)'!AF2599*Lists!$H$100</f>
        <v>0</v>
      </c>
      <c r="AI2649" s="167">
        <f t="shared" si="172"/>
        <v>612.55556999999999</v>
      </c>
      <c r="AJ2649" s="179">
        <f>'Energy consumption (raw)'!AG2599</f>
        <v>612.55556999999999</v>
      </c>
      <c r="AK2649" s="179">
        <f>'Energy consumption (raw)'!AH2599</f>
        <v>1946.17</v>
      </c>
      <c r="AL2649">
        <f>IF(ROUND(AI2649,-3)=ROUND('Energy consumption (raw)'!AG2599,-3),1,0)</f>
        <v>1</v>
      </c>
      <c r="AM2649" s="179" t="str">
        <f>'Energy consumption (raw)'!AJ2599</f>
        <v>1. Ha Noi</v>
      </c>
      <c r="AN2649">
        <f>VLOOKUP(AM2649,Lists!$F$9:$G$71,2,FALSE)</f>
        <v>1</v>
      </c>
    </row>
    <row r="2650" spans="2:40" x14ac:dyDescent="0.25">
      <c r="B2650" s="65" t="str">
        <f t="shared" si="170"/>
        <v>Buildings18</v>
      </c>
      <c r="C2650" s="179">
        <f>'Energy consumption (raw)'!B2600</f>
        <v>18</v>
      </c>
      <c r="D2650" s="179">
        <f>'Energy consumption (raw)'!C2600</f>
        <v>0</v>
      </c>
      <c r="E2650" s="179">
        <f>'Energy consumption (raw)'!D2600</f>
        <v>0</v>
      </c>
      <c r="F2650" s="179" t="str">
        <f>'Energy consumption (raw)'!E2600</f>
        <v>Công trình xây dựng</v>
      </c>
      <c r="G2650" s="179" t="str">
        <f>'Energy consumption (raw)'!F2600</f>
        <v>Bán lẻ trong siêu thị, trung tâm thương mại</v>
      </c>
      <c r="H2650" s="179" t="str">
        <f>'Energy consumption (raw)'!G2600</f>
        <v>Buildings</v>
      </c>
      <c r="I2650" s="179" t="str">
        <f>'Energy consumption (raw)'!I2600</f>
        <v>Buildings</v>
      </c>
      <c r="J2650" s="179" t="str">
        <f>INDEX(Sector!$E$6:$E$46,MATCH('Energy consumption (toe)'!I2650,Sector!$B$6:$B$46,FALSE))</f>
        <v>Buildings</v>
      </c>
      <c r="K2650" s="179">
        <f>IFERROR('Energy consumption (raw)'!J2600*Lists!$H$84,)</f>
        <v>1729.5487000000001</v>
      </c>
      <c r="L2650" s="179">
        <f>'Energy consumption (raw)'!K2600*Lists!$H$84</f>
        <v>1729.5487000000001</v>
      </c>
      <c r="M2650" s="179">
        <f>'Energy consumption (raw)'!L2600*Lists!$H$84</f>
        <v>0</v>
      </c>
      <c r="N2650" s="179">
        <f>'Energy consumption (raw)'!M2600*Lists!$H$84</f>
        <v>0</v>
      </c>
      <c r="O2650" s="178">
        <f t="shared" si="171"/>
        <v>1729.5487000000001</v>
      </c>
      <c r="P2650">
        <f>'Energy consumption (raw)'!N2600*Lists!$H$85</f>
        <v>0</v>
      </c>
      <c r="Q2650">
        <f>'Energy consumption (raw)'!O2600*Lists!$H$86</f>
        <v>0</v>
      </c>
      <c r="R2650">
        <f>'Energy consumption (raw)'!P2600*Lists!$H$87</f>
        <v>0</v>
      </c>
      <c r="S2650">
        <f>'Energy consumption (raw)'!Q2600*Lists!$H$88</f>
        <v>0</v>
      </c>
      <c r="T2650">
        <f>'Energy consumption (raw)'!R2600*Lists!$H$89</f>
        <v>0</v>
      </c>
      <c r="U2650">
        <f>'Energy consumption (raw)'!S2600*Lists!$H$90</f>
        <v>0</v>
      </c>
      <c r="V2650">
        <f>'Energy consumption (raw)'!T2600*Lists!$H$91</f>
        <v>0</v>
      </c>
      <c r="W2650">
        <f>'Energy consumption (raw)'!U2600*Lists!$H$92</f>
        <v>0</v>
      </c>
      <c r="X2650">
        <f>'Energy consumption (raw)'!V2600*Lists!$H$93</f>
        <v>0</v>
      </c>
      <c r="Y2650">
        <f>'Energy consumption (raw)'!W2600*Lists!$H$94</f>
        <v>0</v>
      </c>
      <c r="Z2650">
        <f>'Energy consumption (raw)'!X2600*Lists!$H$96*1000000</f>
        <v>0</v>
      </c>
      <c r="AA2650">
        <f>'Energy consumption (raw)'!Y2600*Lists!$H$97</f>
        <v>0</v>
      </c>
      <c r="AB2650">
        <f>'Energy consumption (raw)'!Z2600*Lists!$H$96</f>
        <v>0</v>
      </c>
      <c r="AC2650">
        <f>'Energy consumption (raw)'!AA2600*Lists!$H$98</f>
        <v>0</v>
      </c>
      <c r="AD2650">
        <f>'Energy consumption (raw)'!AB2600*Lists!$H$99</f>
        <v>0</v>
      </c>
      <c r="AE2650">
        <f>'Energy consumption (raw)'!AC2600*Lists!$H$101</f>
        <v>0</v>
      </c>
      <c r="AF2650">
        <f>'Energy consumption (raw)'!AD2600*Lists!$H$101</f>
        <v>0</v>
      </c>
      <c r="AG2650">
        <f>'Energy consumption (raw)'!AE2600*Lists!$H$101</f>
        <v>0</v>
      </c>
      <c r="AH2650">
        <f>'Energy consumption (raw)'!AF2600*Lists!$H$100</f>
        <v>0</v>
      </c>
      <c r="AI2650" s="167">
        <f t="shared" si="172"/>
        <v>1729.5487000000001</v>
      </c>
      <c r="AJ2650" s="179">
        <f>'Energy consumption (raw)'!AG2600</f>
        <v>1729.5487000000001</v>
      </c>
      <c r="AK2650" s="179">
        <f>'Energy consumption (raw)'!AH2600</f>
        <v>1946.17</v>
      </c>
      <c r="AL2650">
        <f>IF(ROUND(AI2650,-3)=ROUND('Energy consumption (raw)'!AG2600,-3),1,0)</f>
        <v>1</v>
      </c>
      <c r="AM2650" s="179" t="str">
        <f>'Energy consumption (raw)'!AJ2600</f>
        <v>1. Ha Noi</v>
      </c>
      <c r="AN2650">
        <f>VLOOKUP(AM2650,Lists!$F$9:$G$71,2,FALSE)</f>
        <v>1</v>
      </c>
    </row>
    <row r="2651" spans="2:40" x14ac:dyDescent="0.25">
      <c r="B2651" s="65" t="str">
        <f t="shared" si="170"/>
        <v>Buildings19</v>
      </c>
      <c r="C2651" s="179">
        <f>'Energy consumption (raw)'!B2601</f>
        <v>19</v>
      </c>
      <c r="D2651" s="179">
        <f>'Energy consumption (raw)'!C2601</f>
        <v>0</v>
      </c>
      <c r="E2651" s="179">
        <f>'Energy consumption (raw)'!D2601</f>
        <v>0</v>
      </c>
      <c r="F2651" s="179" t="str">
        <f>'Energy consumption (raw)'!E2601</f>
        <v>Công trình xây dựng</v>
      </c>
      <c r="G2651" s="179" t="str">
        <f>'Energy consumption (raw)'!F2601</f>
        <v>Bán lẻ trong siêu thị, trung tâm thương mại</v>
      </c>
      <c r="H2651" s="179" t="str">
        <f>'Energy consumption (raw)'!G2601</f>
        <v>Buildings</v>
      </c>
      <c r="I2651" s="179" t="str">
        <f>'Energy consumption (raw)'!I2601</f>
        <v>Buildings</v>
      </c>
      <c r="J2651" s="179" t="str">
        <f>INDEX(Sector!$E$6:$E$46,MATCH('Energy consumption (toe)'!I2651,Sector!$B$6:$B$46,FALSE))</f>
        <v>Buildings</v>
      </c>
      <c r="K2651" s="179">
        <f>IFERROR('Energy consumption (raw)'!J2601*Lists!$H$84,)</f>
        <v>502.38537000000002</v>
      </c>
      <c r="L2651" s="179">
        <f>'Energy consumption (raw)'!K2601*Lists!$H$84</f>
        <v>502.38537000000002</v>
      </c>
      <c r="M2651" s="179">
        <f>'Energy consumption (raw)'!L2601*Lists!$H$84</f>
        <v>0</v>
      </c>
      <c r="N2651" s="179">
        <f>'Energy consumption (raw)'!M2601*Lists!$H$84</f>
        <v>0</v>
      </c>
      <c r="O2651" s="178">
        <f t="shared" si="171"/>
        <v>502.38537000000002</v>
      </c>
      <c r="P2651">
        <f>'Energy consumption (raw)'!N2601*Lists!$H$85</f>
        <v>0</v>
      </c>
      <c r="Q2651">
        <f>'Energy consumption (raw)'!O2601*Lists!$H$86</f>
        <v>0</v>
      </c>
      <c r="R2651">
        <f>'Energy consumption (raw)'!P2601*Lists!$H$87</f>
        <v>0</v>
      </c>
      <c r="S2651">
        <f>'Energy consumption (raw)'!Q2601*Lists!$H$88</f>
        <v>0</v>
      </c>
      <c r="T2651">
        <f>'Energy consumption (raw)'!R2601*Lists!$H$89</f>
        <v>0</v>
      </c>
      <c r="U2651">
        <f>'Energy consumption (raw)'!S2601*Lists!$H$90</f>
        <v>0</v>
      </c>
      <c r="V2651">
        <f>'Energy consumption (raw)'!T2601*Lists!$H$91</f>
        <v>0</v>
      </c>
      <c r="W2651">
        <f>'Energy consumption (raw)'!U2601*Lists!$H$92</f>
        <v>0</v>
      </c>
      <c r="X2651">
        <f>'Energy consumption (raw)'!V2601*Lists!$H$93</f>
        <v>0</v>
      </c>
      <c r="Y2651">
        <f>'Energy consumption (raw)'!W2601*Lists!$H$94</f>
        <v>0</v>
      </c>
      <c r="Z2651">
        <f>'Energy consumption (raw)'!X2601*Lists!$H$96*1000000</f>
        <v>0</v>
      </c>
      <c r="AA2651">
        <f>'Energy consumption (raw)'!Y2601*Lists!$H$97</f>
        <v>0</v>
      </c>
      <c r="AB2651">
        <f>'Energy consumption (raw)'!Z2601*Lists!$H$96</f>
        <v>0</v>
      </c>
      <c r="AC2651">
        <f>'Energy consumption (raw)'!AA2601*Lists!$H$98</f>
        <v>0</v>
      </c>
      <c r="AD2651">
        <f>'Energy consumption (raw)'!AB2601*Lists!$H$99</f>
        <v>0</v>
      </c>
      <c r="AE2651">
        <f>'Energy consumption (raw)'!AC2601*Lists!$H$101</f>
        <v>0</v>
      </c>
      <c r="AF2651">
        <f>'Energy consumption (raw)'!AD2601*Lists!$H$101</f>
        <v>0</v>
      </c>
      <c r="AG2651">
        <f>'Energy consumption (raw)'!AE2601*Lists!$H$101</f>
        <v>0</v>
      </c>
      <c r="AH2651">
        <f>'Energy consumption (raw)'!AF2601*Lists!$H$100</f>
        <v>0</v>
      </c>
      <c r="AI2651" s="167">
        <f t="shared" si="172"/>
        <v>502.38537000000002</v>
      </c>
      <c r="AJ2651" s="179">
        <f>'Energy consumption (raw)'!AG2601</f>
        <v>502.38537000000002</v>
      </c>
      <c r="AK2651" s="179">
        <f>'Energy consumption (raw)'!AH2601</f>
        <v>0</v>
      </c>
      <c r="AL2651">
        <f>IF(ROUND(AI2651,-3)=ROUND('Energy consumption (raw)'!AG2601,-3),1,0)</f>
        <v>1</v>
      </c>
      <c r="AM2651" s="179" t="str">
        <f>'Energy consumption (raw)'!AJ2601</f>
        <v>1. Ha Noi</v>
      </c>
      <c r="AN2651">
        <f>VLOOKUP(AM2651,Lists!$F$9:$G$71,2,FALSE)</f>
        <v>1</v>
      </c>
    </row>
    <row r="2652" spans="2:40" x14ac:dyDescent="0.25">
      <c r="B2652" s="65" t="str">
        <f t="shared" si="170"/>
        <v>Buildings20</v>
      </c>
      <c r="C2652" s="179">
        <f>'Energy consumption (raw)'!B2602</f>
        <v>20</v>
      </c>
      <c r="D2652" s="179">
        <f>'Energy consumption (raw)'!C2602</f>
        <v>0</v>
      </c>
      <c r="E2652" s="179">
        <f>'Energy consumption (raw)'!D2602</f>
        <v>0</v>
      </c>
      <c r="F2652" s="179" t="str">
        <f>'Energy consumption (raw)'!E2602</f>
        <v>Công trình xây dựng</v>
      </c>
      <c r="G2652" s="179" t="str">
        <f>'Energy consumption (raw)'!F2602</f>
        <v>Hoạt động truyền hình</v>
      </c>
      <c r="H2652" s="179" t="str">
        <f>'Energy consumption (raw)'!G2602</f>
        <v>Buildings</v>
      </c>
      <c r="I2652" s="179" t="str">
        <f>'Energy consumption (raw)'!I2602</f>
        <v>Buildings</v>
      </c>
      <c r="J2652" s="179" t="str">
        <f>INDEX(Sector!$E$6:$E$46,MATCH('Energy consumption (toe)'!I2652,Sector!$B$6:$B$46,FALSE))</f>
        <v>Buildings</v>
      </c>
      <c r="K2652" s="179">
        <f>IFERROR('Energy consumption (raw)'!J2602*Lists!$H$84,)</f>
        <v>683.71873000000005</v>
      </c>
      <c r="L2652" s="179">
        <f>'Energy consumption (raw)'!K2602*Lists!$H$84</f>
        <v>683.71873000000005</v>
      </c>
      <c r="M2652" s="179">
        <f>'Energy consumption (raw)'!L2602*Lists!$H$84</f>
        <v>0</v>
      </c>
      <c r="N2652" s="179">
        <f>'Energy consumption (raw)'!M2602*Lists!$H$84</f>
        <v>0</v>
      </c>
      <c r="O2652" s="178">
        <f t="shared" si="171"/>
        <v>683.71873000000005</v>
      </c>
      <c r="P2652">
        <f>'Energy consumption (raw)'!N2602*Lists!$H$85</f>
        <v>0</v>
      </c>
      <c r="Q2652">
        <f>'Energy consumption (raw)'!O2602*Lists!$H$86</f>
        <v>0</v>
      </c>
      <c r="R2652">
        <f>'Energy consumption (raw)'!P2602*Lists!$H$87</f>
        <v>0</v>
      </c>
      <c r="S2652">
        <f>'Energy consumption (raw)'!Q2602*Lists!$H$88</f>
        <v>0</v>
      </c>
      <c r="T2652">
        <f>'Energy consumption (raw)'!R2602*Lists!$H$89</f>
        <v>0</v>
      </c>
      <c r="U2652">
        <f>'Energy consumption (raw)'!S2602*Lists!$H$90</f>
        <v>0</v>
      </c>
      <c r="V2652">
        <f>'Energy consumption (raw)'!T2602*Lists!$H$91</f>
        <v>0</v>
      </c>
      <c r="W2652">
        <f>'Energy consumption (raw)'!U2602*Lists!$H$92</f>
        <v>0</v>
      </c>
      <c r="X2652">
        <f>'Energy consumption (raw)'!V2602*Lists!$H$93</f>
        <v>0</v>
      </c>
      <c r="Y2652">
        <f>'Energy consumption (raw)'!W2602*Lists!$H$94</f>
        <v>0</v>
      </c>
      <c r="Z2652">
        <f>'Energy consumption (raw)'!X2602*Lists!$H$96*1000000</f>
        <v>0</v>
      </c>
      <c r="AA2652">
        <f>'Energy consumption (raw)'!Y2602*Lists!$H$97</f>
        <v>0</v>
      </c>
      <c r="AB2652">
        <f>'Energy consumption (raw)'!Z2602*Lists!$H$96</f>
        <v>0</v>
      </c>
      <c r="AC2652">
        <f>'Energy consumption (raw)'!AA2602*Lists!$H$98</f>
        <v>0</v>
      </c>
      <c r="AD2652">
        <f>'Energy consumption (raw)'!AB2602*Lists!$H$99</f>
        <v>0</v>
      </c>
      <c r="AE2652">
        <f>'Energy consumption (raw)'!AC2602*Lists!$H$101</f>
        <v>0</v>
      </c>
      <c r="AF2652">
        <f>'Energy consumption (raw)'!AD2602*Lists!$H$101</f>
        <v>0</v>
      </c>
      <c r="AG2652">
        <f>'Energy consumption (raw)'!AE2602*Lists!$H$101</f>
        <v>0</v>
      </c>
      <c r="AH2652">
        <f>'Energy consumption (raw)'!AF2602*Lists!$H$100</f>
        <v>0</v>
      </c>
      <c r="AI2652" s="167">
        <f t="shared" si="172"/>
        <v>683.71873000000005</v>
      </c>
      <c r="AJ2652" s="179">
        <f>'Energy consumption (raw)'!AG2602</f>
        <v>683.71873000000005</v>
      </c>
      <c r="AK2652" s="179">
        <f>'Energy consumption (raw)'!AH2602</f>
        <v>752.37</v>
      </c>
      <c r="AL2652">
        <f>IF(ROUND(AI2652,-3)=ROUND('Energy consumption (raw)'!AG2602,-3),1,0)</f>
        <v>1</v>
      </c>
      <c r="AM2652" s="179" t="str">
        <f>'Energy consumption (raw)'!AJ2602</f>
        <v>1. Ha Noi</v>
      </c>
      <c r="AN2652">
        <f>VLOOKUP(AM2652,Lists!$F$9:$G$71,2,FALSE)</f>
        <v>1</v>
      </c>
    </row>
    <row r="2653" spans="2:40" x14ac:dyDescent="0.25">
      <c r="B2653" s="65" t="str">
        <f t="shared" si="170"/>
        <v>Buildings21</v>
      </c>
      <c r="C2653" s="179">
        <f>'Energy consumption (raw)'!B2603</f>
        <v>21</v>
      </c>
      <c r="D2653" s="179">
        <f>'Energy consumption (raw)'!C2603</f>
        <v>0</v>
      </c>
      <c r="E2653" s="179">
        <f>'Energy consumption (raw)'!D2603</f>
        <v>0</v>
      </c>
      <c r="F2653" s="179" t="str">
        <f>'Energy consumption (raw)'!E2603</f>
        <v>Công trình xây dựng</v>
      </c>
      <c r="G2653" s="179" t="str">
        <f>'Energy consumption (raw)'!F2603</f>
        <v>Sản xuất sản phẩm từ chất khoáng phi kim loại khác chưa được phân vào đâu</v>
      </c>
      <c r="H2653" s="179" t="str">
        <f>'Energy consumption (raw)'!G2603</f>
        <v>Buildings</v>
      </c>
      <c r="I2653" s="179" t="str">
        <f>'Energy consumption (raw)'!I2603</f>
        <v>Buildings</v>
      </c>
      <c r="J2653" s="179" t="str">
        <f>INDEX(Sector!$E$6:$E$46,MATCH('Energy consumption (toe)'!I2653,Sector!$B$6:$B$46,FALSE))</f>
        <v>Buildings</v>
      </c>
      <c r="K2653" s="179">
        <f>IFERROR('Energy consumption (raw)'!J2603*Lists!$H$84,)</f>
        <v>4187.4859800000004</v>
      </c>
      <c r="L2653" s="179">
        <f>'Energy consumption (raw)'!K2603*Lists!$H$84</f>
        <v>573.73369000000002</v>
      </c>
      <c r="M2653" s="179">
        <f>'Energy consumption (raw)'!L2603*Lists!$H$84</f>
        <v>0</v>
      </c>
      <c r="N2653" s="179">
        <f>'Energy consumption (raw)'!M2603*Lists!$H$84</f>
        <v>0</v>
      </c>
      <c r="O2653" s="178">
        <f t="shared" si="171"/>
        <v>573.73369000000002</v>
      </c>
      <c r="P2653">
        <f>'Energy consumption (raw)'!N2603*Lists!$H$85</f>
        <v>0</v>
      </c>
      <c r="Q2653">
        <f>'Energy consumption (raw)'!O2603*Lists!$H$86</f>
        <v>0</v>
      </c>
      <c r="R2653">
        <f>'Energy consumption (raw)'!P2603*Lists!$H$87</f>
        <v>0</v>
      </c>
      <c r="S2653">
        <f>'Energy consumption (raw)'!Q2603*Lists!$H$88</f>
        <v>0</v>
      </c>
      <c r="T2653">
        <f>'Energy consumption (raw)'!R2603*Lists!$H$89</f>
        <v>0</v>
      </c>
      <c r="U2653">
        <f>'Energy consumption (raw)'!S2603*Lists!$H$90</f>
        <v>0</v>
      </c>
      <c r="V2653">
        <f>'Energy consumption (raw)'!T2603*Lists!$H$91</f>
        <v>0</v>
      </c>
      <c r="W2653">
        <f>'Energy consumption (raw)'!U2603*Lists!$H$92</f>
        <v>0</v>
      </c>
      <c r="X2653">
        <f>'Energy consumption (raw)'!V2603*Lists!$H$93</f>
        <v>0</v>
      </c>
      <c r="Y2653">
        <f>'Energy consumption (raw)'!W2603*Lists!$H$94</f>
        <v>0</v>
      </c>
      <c r="Z2653">
        <f>'Energy consumption (raw)'!X2603*Lists!$H$96*1000000</f>
        <v>0</v>
      </c>
      <c r="AA2653">
        <f>'Energy consumption (raw)'!Y2603*Lists!$H$97</f>
        <v>0</v>
      </c>
      <c r="AB2653">
        <f>'Energy consumption (raw)'!Z2603*Lists!$H$96</f>
        <v>0</v>
      </c>
      <c r="AC2653">
        <f>'Energy consumption (raw)'!AA2603*Lists!$H$98</f>
        <v>0</v>
      </c>
      <c r="AD2653">
        <f>'Energy consumption (raw)'!AB2603*Lists!$H$99</f>
        <v>0</v>
      </c>
      <c r="AE2653">
        <f>'Energy consumption (raw)'!AC2603*Lists!$H$101</f>
        <v>0</v>
      </c>
      <c r="AF2653">
        <f>'Energy consumption (raw)'!AD2603*Lists!$H$101</f>
        <v>0</v>
      </c>
      <c r="AG2653">
        <f>'Energy consumption (raw)'!AE2603*Lists!$H$101</f>
        <v>0</v>
      </c>
      <c r="AH2653">
        <f>'Energy consumption (raw)'!AF2603*Lists!$H$100</f>
        <v>0</v>
      </c>
      <c r="AI2653" s="167">
        <f t="shared" si="172"/>
        <v>573.73369000000002</v>
      </c>
      <c r="AJ2653" s="179">
        <f>'Energy consumption (raw)'!AG2603</f>
        <v>573.73369000000002</v>
      </c>
      <c r="AK2653" s="179">
        <f>'Energy consumption (raw)'!AH2603</f>
        <v>609.13</v>
      </c>
      <c r="AL2653">
        <f>IF(ROUND(AI2653,-3)=ROUND('Energy consumption (raw)'!AG2603,-3),1,0)</f>
        <v>1</v>
      </c>
      <c r="AM2653" s="179" t="str">
        <f>'Energy consumption (raw)'!AJ2603</f>
        <v>1. Ha Noi</v>
      </c>
      <c r="AN2653">
        <f>VLOOKUP(AM2653,Lists!$F$9:$G$71,2,FALSE)</f>
        <v>1</v>
      </c>
    </row>
    <row r="2654" spans="2:40" x14ac:dyDescent="0.25">
      <c r="B2654" s="65" t="str">
        <f t="shared" si="170"/>
        <v>Buildings22</v>
      </c>
      <c r="C2654" s="179">
        <f>'Energy consumption (raw)'!B2604</f>
        <v>22</v>
      </c>
      <c r="D2654" s="179">
        <f>'Energy consumption (raw)'!C2604</f>
        <v>0</v>
      </c>
      <c r="E2654" s="179">
        <f>'Energy consumption (raw)'!D2604</f>
        <v>0</v>
      </c>
      <c r="F2654" s="179" t="str">
        <f>'Energy consumption (raw)'!E2604</f>
        <v>Công trình xây dựng</v>
      </c>
      <c r="G2654" s="179" t="str">
        <f>'Energy consumption (raw)'!F2604</f>
        <v>Sản xuất sản phẩm từ chất khoáng phi kim loại khác chưa được phân vào đâu</v>
      </c>
      <c r="H2654" s="179" t="str">
        <f>'Energy consumption (raw)'!G2604</f>
        <v>Buildings</v>
      </c>
      <c r="I2654" s="179" t="str">
        <f>'Energy consumption (raw)'!I2604</f>
        <v>Buildings</v>
      </c>
      <c r="J2654" s="179" t="str">
        <f>INDEX(Sector!$E$6:$E$46,MATCH('Energy consumption (toe)'!I2654,Sector!$B$6:$B$46,FALSE))</f>
        <v>Buildings</v>
      </c>
      <c r="K2654" s="179">
        <f>IFERROR('Energy consumption (raw)'!J2604*Lists!$H$84,)</f>
        <v>7482.2450849000006</v>
      </c>
      <c r="L2654" s="179">
        <f>'Energy consumption (raw)'!K2604*Lists!$H$84</f>
        <v>3092.91264</v>
      </c>
      <c r="M2654" s="179">
        <f>'Energy consumption (raw)'!L2604*Lists!$H$84</f>
        <v>0</v>
      </c>
      <c r="N2654" s="179">
        <f>'Energy consumption (raw)'!M2604*Lists!$H$84</f>
        <v>0</v>
      </c>
      <c r="O2654" s="178">
        <f t="shared" si="171"/>
        <v>3092.91264</v>
      </c>
      <c r="P2654">
        <f>'Energy consumption (raw)'!N2604*Lists!$H$85</f>
        <v>0</v>
      </c>
      <c r="Q2654">
        <f>'Energy consumption (raw)'!O2604*Lists!$H$86</f>
        <v>0</v>
      </c>
      <c r="R2654">
        <f>'Energy consumption (raw)'!P2604*Lists!$H$87</f>
        <v>0</v>
      </c>
      <c r="S2654">
        <f>'Energy consumption (raw)'!Q2604*Lists!$H$88</f>
        <v>0</v>
      </c>
      <c r="T2654">
        <f>'Energy consumption (raw)'!R2604*Lists!$H$89</f>
        <v>0</v>
      </c>
      <c r="U2654">
        <f>'Energy consumption (raw)'!S2604*Lists!$H$90</f>
        <v>0</v>
      </c>
      <c r="V2654">
        <f>'Energy consumption (raw)'!T2604*Lists!$H$91</f>
        <v>0</v>
      </c>
      <c r="W2654">
        <f>'Energy consumption (raw)'!U2604*Lists!$H$92</f>
        <v>0</v>
      </c>
      <c r="X2654">
        <f>'Energy consumption (raw)'!V2604*Lists!$H$93</f>
        <v>0</v>
      </c>
      <c r="Y2654">
        <f>'Energy consumption (raw)'!W2604*Lists!$H$94</f>
        <v>0</v>
      </c>
      <c r="Z2654">
        <f>'Energy consumption (raw)'!X2604*Lists!$H$96*1000000</f>
        <v>0</v>
      </c>
      <c r="AA2654">
        <f>'Energy consumption (raw)'!Y2604*Lists!$H$97</f>
        <v>0</v>
      </c>
      <c r="AB2654">
        <f>'Energy consumption (raw)'!Z2604*Lists!$H$96</f>
        <v>0</v>
      </c>
      <c r="AC2654">
        <f>'Energy consumption (raw)'!AA2604*Lists!$H$98</f>
        <v>0</v>
      </c>
      <c r="AD2654">
        <f>'Energy consumption (raw)'!AB2604*Lists!$H$99</f>
        <v>0</v>
      </c>
      <c r="AE2654">
        <f>'Energy consumption (raw)'!AC2604*Lists!$H$101</f>
        <v>0</v>
      </c>
      <c r="AF2654">
        <f>'Energy consumption (raw)'!AD2604*Lists!$H$101</f>
        <v>0</v>
      </c>
      <c r="AG2654">
        <f>'Energy consumption (raw)'!AE2604*Lists!$H$101</f>
        <v>0</v>
      </c>
      <c r="AH2654">
        <f>'Energy consumption (raw)'!AF2604*Lists!$H$100</f>
        <v>0</v>
      </c>
      <c r="AI2654" s="167">
        <f t="shared" si="172"/>
        <v>3092.91264</v>
      </c>
      <c r="AJ2654" s="179">
        <f>'Energy consumption (raw)'!AG2604</f>
        <v>3092.91264</v>
      </c>
      <c r="AK2654" s="179">
        <f>'Energy consumption (raw)'!AH2604</f>
        <v>6796.65</v>
      </c>
      <c r="AL2654">
        <f>IF(ROUND(AI2654,-3)=ROUND('Energy consumption (raw)'!AG2604,-3),1,0)</f>
        <v>1</v>
      </c>
      <c r="AM2654" s="179" t="str">
        <f>'Energy consumption (raw)'!AJ2604</f>
        <v>1. Ha Noi</v>
      </c>
      <c r="AN2654">
        <f>VLOOKUP(AM2654,Lists!$F$9:$G$71,2,FALSE)</f>
        <v>1</v>
      </c>
    </row>
    <row r="2655" spans="2:40" x14ac:dyDescent="0.25">
      <c r="B2655" s="65" t="str">
        <f t="shared" si="170"/>
        <v>Buildings23</v>
      </c>
      <c r="C2655" s="179">
        <f>'Energy consumption (raw)'!B2605</f>
        <v>23</v>
      </c>
      <c r="D2655" s="179">
        <f>'Energy consumption (raw)'!C2605</f>
        <v>0</v>
      </c>
      <c r="E2655" s="179">
        <f>'Energy consumption (raw)'!D2605</f>
        <v>0</v>
      </c>
      <c r="F2655" s="179" t="str">
        <f>'Energy consumption (raw)'!E2605</f>
        <v>Công trình xây dựng</v>
      </c>
      <c r="G2655" s="179" t="str">
        <f>'Energy consumption (raw)'!F2605</f>
        <v>Trường học</v>
      </c>
      <c r="H2655" s="179" t="str">
        <f>'Energy consumption (raw)'!G2605</f>
        <v>Buildings</v>
      </c>
      <c r="I2655" s="179" t="str">
        <f>'Energy consumption (raw)'!I2605</f>
        <v>Buildings</v>
      </c>
      <c r="J2655" s="179" t="str">
        <f>INDEX(Sector!$E$6:$E$46,MATCH('Energy consumption (toe)'!I2655,Sector!$B$6:$B$46,FALSE))</f>
        <v>Buildings</v>
      </c>
      <c r="K2655" s="179">
        <f>IFERROR('Energy consumption (raw)'!J2605*Lists!$H$84,)</f>
        <v>0</v>
      </c>
      <c r="L2655" s="179">
        <f>'Energy consumption (raw)'!K2605*Lists!$H$84</f>
        <v>752.45938000000001</v>
      </c>
      <c r="M2655" s="179">
        <f>'Energy consumption (raw)'!L2605*Lists!$H$84</f>
        <v>0</v>
      </c>
      <c r="N2655" s="179">
        <f>'Energy consumption (raw)'!M2605*Lists!$H$84</f>
        <v>0</v>
      </c>
      <c r="O2655" s="178">
        <f t="shared" si="171"/>
        <v>752.45938000000001</v>
      </c>
      <c r="P2655">
        <f>'Energy consumption (raw)'!N2605*Lists!$H$85</f>
        <v>0</v>
      </c>
      <c r="Q2655">
        <f>'Energy consumption (raw)'!O2605*Lists!$H$86</f>
        <v>0</v>
      </c>
      <c r="R2655">
        <f>'Energy consumption (raw)'!P2605*Lists!$H$87</f>
        <v>0</v>
      </c>
      <c r="S2655">
        <f>'Energy consumption (raw)'!Q2605*Lists!$H$88</f>
        <v>0</v>
      </c>
      <c r="T2655">
        <f>'Energy consumption (raw)'!R2605*Lists!$H$89</f>
        <v>0</v>
      </c>
      <c r="U2655">
        <f>'Energy consumption (raw)'!S2605*Lists!$H$90</f>
        <v>0</v>
      </c>
      <c r="V2655">
        <f>'Energy consumption (raw)'!T2605*Lists!$H$91</f>
        <v>0</v>
      </c>
      <c r="W2655">
        <f>'Energy consumption (raw)'!U2605*Lists!$H$92</f>
        <v>0</v>
      </c>
      <c r="X2655">
        <f>'Energy consumption (raw)'!V2605*Lists!$H$93</f>
        <v>0</v>
      </c>
      <c r="Y2655">
        <f>'Energy consumption (raw)'!W2605*Lists!$H$94</f>
        <v>0</v>
      </c>
      <c r="Z2655">
        <f>'Energy consumption (raw)'!X2605*Lists!$H$96*1000000</f>
        <v>0</v>
      </c>
      <c r="AA2655">
        <f>'Energy consumption (raw)'!Y2605*Lists!$H$97</f>
        <v>0</v>
      </c>
      <c r="AB2655">
        <f>'Energy consumption (raw)'!Z2605*Lists!$H$96</f>
        <v>0</v>
      </c>
      <c r="AC2655">
        <f>'Energy consumption (raw)'!AA2605*Lists!$H$98</f>
        <v>0</v>
      </c>
      <c r="AD2655">
        <f>'Energy consumption (raw)'!AB2605*Lists!$H$99</f>
        <v>0</v>
      </c>
      <c r="AE2655">
        <f>'Energy consumption (raw)'!AC2605*Lists!$H$101</f>
        <v>0</v>
      </c>
      <c r="AF2655">
        <f>'Energy consumption (raw)'!AD2605*Lists!$H$101</f>
        <v>0</v>
      </c>
      <c r="AG2655">
        <f>'Energy consumption (raw)'!AE2605*Lists!$H$101</f>
        <v>0</v>
      </c>
      <c r="AH2655">
        <f>'Energy consumption (raw)'!AF2605*Lists!$H$100</f>
        <v>0</v>
      </c>
      <c r="AI2655" s="167">
        <f t="shared" si="172"/>
        <v>752.45938000000001</v>
      </c>
      <c r="AJ2655" s="179">
        <f>'Energy consumption (raw)'!AG2605</f>
        <v>752.45938000000001</v>
      </c>
      <c r="AK2655" s="179">
        <f>'Energy consumption (raw)'!AH2605</f>
        <v>0</v>
      </c>
      <c r="AL2655">
        <f>IF(ROUND(AI2655,-3)=ROUND('Energy consumption (raw)'!AG2605,-3),1,0)</f>
        <v>1</v>
      </c>
      <c r="AM2655" s="179" t="str">
        <f>'Energy consumption (raw)'!AJ2605</f>
        <v>1. Ha Noi</v>
      </c>
      <c r="AN2655">
        <f>VLOOKUP(AM2655,Lists!$F$9:$G$71,2,FALSE)</f>
        <v>1</v>
      </c>
    </row>
    <row r="2656" spans="2:40" x14ac:dyDescent="0.25">
      <c r="B2656" s="65" t="str">
        <f t="shared" si="170"/>
        <v>Buildings24</v>
      </c>
      <c r="C2656" s="179">
        <f>'Energy consumption (raw)'!B2606</f>
        <v>24</v>
      </c>
      <c r="D2656" s="179">
        <f>'Energy consumption (raw)'!C2606</f>
        <v>0</v>
      </c>
      <c r="E2656" s="179">
        <f>'Energy consumption (raw)'!D2606</f>
        <v>0</v>
      </c>
      <c r="F2656" s="179" t="str">
        <f>'Energy consumption (raw)'!E2606</f>
        <v>Công trình xây dựng</v>
      </c>
      <c r="G2656" s="179" t="str">
        <f>'Energy consumption (raw)'!F2606</f>
        <v>Trường học</v>
      </c>
      <c r="H2656" s="179" t="str">
        <f>'Energy consumption (raw)'!G2606</f>
        <v>Buildings</v>
      </c>
      <c r="I2656" s="179" t="str">
        <f>'Energy consumption (raw)'!I2606</f>
        <v>Buildings</v>
      </c>
      <c r="J2656" s="179" t="str">
        <f>INDEX(Sector!$E$6:$E$46,MATCH('Energy consumption (toe)'!I2656,Sector!$B$6:$B$46,FALSE))</f>
        <v>Buildings</v>
      </c>
      <c r="K2656" s="179">
        <f>IFERROR('Energy consumption (raw)'!J2606*Lists!$H$84,)</f>
        <v>650.74482</v>
      </c>
      <c r="L2656" s="179">
        <f>'Energy consumption (raw)'!K2606*Lists!$H$84</f>
        <v>949.73193000000003</v>
      </c>
      <c r="M2656" s="179">
        <f>'Energy consumption (raw)'!L2606*Lists!$H$84</f>
        <v>0</v>
      </c>
      <c r="N2656" s="179">
        <f>'Energy consumption (raw)'!M2606*Lists!$H$84</f>
        <v>0</v>
      </c>
      <c r="O2656" s="178">
        <f t="shared" si="171"/>
        <v>949.73193000000003</v>
      </c>
      <c r="P2656">
        <f>'Energy consumption (raw)'!N2606*Lists!$H$85</f>
        <v>0</v>
      </c>
      <c r="Q2656">
        <f>'Energy consumption (raw)'!O2606*Lists!$H$86</f>
        <v>0</v>
      </c>
      <c r="R2656">
        <f>'Energy consumption (raw)'!P2606*Lists!$H$87</f>
        <v>0</v>
      </c>
      <c r="S2656">
        <f>'Energy consumption (raw)'!Q2606*Lists!$H$88</f>
        <v>0</v>
      </c>
      <c r="T2656">
        <f>'Energy consumption (raw)'!R2606*Lists!$H$89</f>
        <v>0</v>
      </c>
      <c r="U2656">
        <f>'Energy consumption (raw)'!S2606*Lists!$H$90</f>
        <v>0</v>
      </c>
      <c r="V2656">
        <f>'Energy consumption (raw)'!T2606*Lists!$H$91</f>
        <v>0</v>
      </c>
      <c r="W2656">
        <f>'Energy consumption (raw)'!U2606*Lists!$H$92</f>
        <v>0</v>
      </c>
      <c r="X2656">
        <f>'Energy consumption (raw)'!V2606*Lists!$H$93</f>
        <v>0</v>
      </c>
      <c r="Y2656">
        <f>'Energy consumption (raw)'!W2606*Lists!$H$94</f>
        <v>0</v>
      </c>
      <c r="Z2656">
        <f>'Energy consumption (raw)'!X2606*Lists!$H$96*1000000</f>
        <v>0</v>
      </c>
      <c r="AA2656">
        <f>'Energy consumption (raw)'!Y2606*Lists!$H$97</f>
        <v>0</v>
      </c>
      <c r="AB2656">
        <f>'Energy consumption (raw)'!Z2606*Lists!$H$96</f>
        <v>0</v>
      </c>
      <c r="AC2656">
        <f>'Energy consumption (raw)'!AA2606*Lists!$H$98</f>
        <v>0</v>
      </c>
      <c r="AD2656">
        <f>'Energy consumption (raw)'!AB2606*Lists!$H$99</f>
        <v>0</v>
      </c>
      <c r="AE2656">
        <f>'Energy consumption (raw)'!AC2606*Lists!$H$101</f>
        <v>0</v>
      </c>
      <c r="AF2656">
        <f>'Energy consumption (raw)'!AD2606*Lists!$H$101</f>
        <v>0</v>
      </c>
      <c r="AG2656">
        <f>'Energy consumption (raw)'!AE2606*Lists!$H$101</f>
        <v>0</v>
      </c>
      <c r="AH2656">
        <f>'Energy consumption (raw)'!AF2606*Lists!$H$100</f>
        <v>0</v>
      </c>
      <c r="AI2656" s="167">
        <f t="shared" si="172"/>
        <v>949.73193000000003</v>
      </c>
      <c r="AJ2656" s="179">
        <f>'Energy consumption (raw)'!AG2606</f>
        <v>949.73193000000003</v>
      </c>
      <c r="AK2656" s="179">
        <f>'Energy consumption (raw)'!AH2606</f>
        <v>717.5</v>
      </c>
      <c r="AL2656">
        <f>IF(ROUND(AI2656,-3)=ROUND('Energy consumption (raw)'!AG2606,-3),1,0)</f>
        <v>1</v>
      </c>
      <c r="AM2656" s="179" t="str">
        <f>'Energy consumption (raw)'!AJ2606</f>
        <v>1. Ha Noi</v>
      </c>
      <c r="AN2656">
        <f>VLOOKUP(AM2656,Lists!$F$9:$G$71,2,FALSE)</f>
        <v>1</v>
      </c>
    </row>
    <row r="2657" spans="2:40" x14ac:dyDescent="0.25">
      <c r="B2657" s="65" t="str">
        <f t="shared" si="170"/>
        <v>Buildings25</v>
      </c>
      <c r="C2657" s="179">
        <f>'Energy consumption (raw)'!B2607</f>
        <v>25</v>
      </c>
      <c r="D2657" s="179">
        <f>'Energy consumption (raw)'!C2607</f>
        <v>0</v>
      </c>
      <c r="E2657" s="179">
        <f>'Energy consumption (raw)'!D2607</f>
        <v>0</v>
      </c>
      <c r="F2657" s="179" t="str">
        <f>'Energy consumption (raw)'!E2607</f>
        <v>Công trình xây dựng</v>
      </c>
      <c r="G2657" s="179" t="str">
        <f>'Energy consumption (raw)'!F2607</f>
        <v>Hoạt động của các bệnh viện</v>
      </c>
      <c r="H2657" s="179" t="str">
        <f>'Energy consumption (raw)'!G2607</f>
        <v>Buildings</v>
      </c>
      <c r="I2657" s="179" t="str">
        <f>'Energy consumption (raw)'!I2607</f>
        <v>Buildings</v>
      </c>
      <c r="J2657" s="179" t="str">
        <f>INDEX(Sector!$E$6:$E$46,MATCH('Energy consumption (toe)'!I2657,Sector!$B$6:$B$46,FALSE))</f>
        <v>Buildings</v>
      </c>
      <c r="K2657" s="179">
        <f>IFERROR('Energy consumption (raw)'!J2607*Lists!$H$84,)</f>
        <v>1839.3726508000002</v>
      </c>
      <c r="L2657" s="179">
        <f>'Energy consumption (raw)'!K2607*Lists!$H$84</f>
        <v>617.75393700000006</v>
      </c>
      <c r="M2657" s="179">
        <f>'Energy consumption (raw)'!L2607*Lists!$H$84</f>
        <v>0</v>
      </c>
      <c r="N2657" s="179">
        <f>'Energy consumption (raw)'!M2607*Lists!$H$84</f>
        <v>0</v>
      </c>
      <c r="O2657" s="178">
        <f t="shared" si="171"/>
        <v>617.75393700000006</v>
      </c>
      <c r="P2657">
        <f>'Energy consumption (raw)'!N2607*Lists!$H$85</f>
        <v>0</v>
      </c>
      <c r="Q2657">
        <f>'Energy consumption (raw)'!O2607*Lists!$H$86</f>
        <v>0</v>
      </c>
      <c r="R2657">
        <f>'Energy consumption (raw)'!P2607*Lists!$H$87</f>
        <v>0</v>
      </c>
      <c r="S2657">
        <f>'Energy consumption (raw)'!Q2607*Lists!$H$88</f>
        <v>0</v>
      </c>
      <c r="T2657">
        <f>'Energy consumption (raw)'!R2607*Lists!$H$89</f>
        <v>0</v>
      </c>
      <c r="U2657">
        <f>'Energy consumption (raw)'!S2607*Lists!$H$90</f>
        <v>0</v>
      </c>
      <c r="V2657">
        <f>'Energy consumption (raw)'!T2607*Lists!$H$91</f>
        <v>0</v>
      </c>
      <c r="W2657">
        <f>'Energy consumption (raw)'!U2607*Lists!$H$92</f>
        <v>0</v>
      </c>
      <c r="X2657">
        <f>'Energy consumption (raw)'!V2607*Lists!$H$93</f>
        <v>0</v>
      </c>
      <c r="Y2657">
        <f>'Energy consumption (raw)'!W2607*Lists!$H$94</f>
        <v>0</v>
      </c>
      <c r="Z2657">
        <f>'Energy consumption (raw)'!X2607*Lists!$H$96*1000000</f>
        <v>0</v>
      </c>
      <c r="AA2657">
        <f>'Energy consumption (raw)'!Y2607*Lists!$H$97</f>
        <v>0</v>
      </c>
      <c r="AB2657">
        <f>'Energy consumption (raw)'!Z2607*Lists!$H$96</f>
        <v>0</v>
      </c>
      <c r="AC2657">
        <f>'Energy consumption (raw)'!AA2607*Lists!$H$98</f>
        <v>0</v>
      </c>
      <c r="AD2657">
        <f>'Energy consumption (raw)'!AB2607*Lists!$H$99</f>
        <v>0</v>
      </c>
      <c r="AE2657">
        <f>'Energy consumption (raw)'!AC2607*Lists!$H$101</f>
        <v>0</v>
      </c>
      <c r="AF2657">
        <f>'Energy consumption (raw)'!AD2607*Lists!$H$101</f>
        <v>0</v>
      </c>
      <c r="AG2657">
        <f>'Energy consumption (raw)'!AE2607*Lists!$H$101</f>
        <v>0</v>
      </c>
      <c r="AH2657">
        <f>'Energy consumption (raw)'!AF2607*Lists!$H$100</f>
        <v>0</v>
      </c>
      <c r="AI2657" s="167">
        <f t="shared" si="172"/>
        <v>617.75393700000006</v>
      </c>
      <c r="AJ2657" s="179">
        <f>'Energy consumption (raw)'!AG2607</f>
        <v>617.75393700000006</v>
      </c>
      <c r="AK2657" s="179">
        <f>'Energy consumption (raw)'!AH2607</f>
        <v>2603.3000000000002</v>
      </c>
      <c r="AL2657">
        <f>IF(ROUND(AI2657,-3)=ROUND('Energy consumption (raw)'!AG2607,-3),1,0)</f>
        <v>1</v>
      </c>
      <c r="AM2657" s="179" t="str">
        <f>'Energy consumption (raw)'!AJ2607</f>
        <v>1. Ha Noi</v>
      </c>
      <c r="AN2657">
        <f>VLOOKUP(AM2657,Lists!$F$9:$G$71,2,FALSE)</f>
        <v>1</v>
      </c>
    </row>
    <row r="2658" spans="2:40" x14ac:dyDescent="0.25">
      <c r="B2658" s="65" t="str">
        <f t="shared" si="170"/>
        <v>Buildings26</v>
      </c>
      <c r="C2658" s="179">
        <f>'Energy consumption (raw)'!B2608</f>
        <v>26</v>
      </c>
      <c r="D2658" s="179">
        <f>'Energy consumption (raw)'!C2608</f>
        <v>0</v>
      </c>
      <c r="E2658" s="179">
        <f>'Energy consumption (raw)'!D2608</f>
        <v>0</v>
      </c>
      <c r="F2658" s="179" t="str">
        <f>'Energy consumption (raw)'!E2608</f>
        <v>Công trình xây dựng</v>
      </c>
      <c r="G2658" s="179" t="str">
        <f>'Energy consumption (raw)'!F2608</f>
        <v>Khách sạn</v>
      </c>
      <c r="H2658" s="179" t="str">
        <f>'Energy consumption (raw)'!G2608</f>
        <v>Buildings</v>
      </c>
      <c r="I2658" s="179" t="str">
        <f>'Energy consumption (raw)'!I2608</f>
        <v>Buildings</v>
      </c>
      <c r="J2658" s="179" t="str">
        <f>INDEX(Sector!$E$6:$E$46,MATCH('Energy consumption (toe)'!I2658,Sector!$B$6:$B$46,FALSE))</f>
        <v>Buildings</v>
      </c>
      <c r="K2658" s="179">
        <f>IFERROR('Energy consumption (raw)'!J2608*Lists!$H$84,)</f>
        <v>0</v>
      </c>
      <c r="L2658" s="179">
        <f>'Energy consumption (raw)'!K2608*Lists!$H$84</f>
        <v>514.25103999999999</v>
      </c>
      <c r="M2658" s="179">
        <f>'Energy consumption (raw)'!L2608*Lists!$H$84</f>
        <v>0</v>
      </c>
      <c r="N2658" s="179">
        <f>'Energy consumption (raw)'!M2608*Lists!$H$84</f>
        <v>0</v>
      </c>
      <c r="O2658" s="178">
        <f t="shared" si="171"/>
        <v>514.25103999999999</v>
      </c>
      <c r="P2658">
        <f>'Energy consumption (raw)'!N2608*Lists!$H$85</f>
        <v>0</v>
      </c>
      <c r="Q2658">
        <f>'Energy consumption (raw)'!O2608*Lists!$H$86</f>
        <v>0</v>
      </c>
      <c r="R2658">
        <f>'Energy consumption (raw)'!P2608*Lists!$H$87</f>
        <v>0</v>
      </c>
      <c r="S2658">
        <f>'Energy consumption (raw)'!Q2608*Lists!$H$88</f>
        <v>0</v>
      </c>
      <c r="T2658">
        <f>'Energy consumption (raw)'!R2608*Lists!$H$89</f>
        <v>0</v>
      </c>
      <c r="U2658">
        <f>'Energy consumption (raw)'!S2608*Lists!$H$90</f>
        <v>0</v>
      </c>
      <c r="V2658">
        <f>'Energy consumption (raw)'!T2608*Lists!$H$91</f>
        <v>0</v>
      </c>
      <c r="W2658">
        <f>'Energy consumption (raw)'!U2608*Lists!$H$92</f>
        <v>0</v>
      </c>
      <c r="X2658">
        <f>'Energy consumption (raw)'!V2608*Lists!$H$93</f>
        <v>0</v>
      </c>
      <c r="Y2658">
        <f>'Energy consumption (raw)'!W2608*Lists!$H$94</f>
        <v>0</v>
      </c>
      <c r="Z2658">
        <f>'Energy consumption (raw)'!X2608*Lists!$H$96*1000000</f>
        <v>0</v>
      </c>
      <c r="AA2658">
        <f>'Energy consumption (raw)'!Y2608*Lists!$H$97</f>
        <v>0</v>
      </c>
      <c r="AB2658">
        <f>'Energy consumption (raw)'!Z2608*Lists!$H$96</f>
        <v>0</v>
      </c>
      <c r="AC2658">
        <f>'Energy consumption (raw)'!AA2608*Lists!$H$98</f>
        <v>0</v>
      </c>
      <c r="AD2658">
        <f>'Energy consumption (raw)'!AB2608*Lists!$H$99</f>
        <v>0</v>
      </c>
      <c r="AE2658">
        <f>'Energy consumption (raw)'!AC2608*Lists!$H$101</f>
        <v>0</v>
      </c>
      <c r="AF2658">
        <f>'Energy consumption (raw)'!AD2608*Lists!$H$101</f>
        <v>0</v>
      </c>
      <c r="AG2658">
        <f>'Energy consumption (raw)'!AE2608*Lists!$H$101</f>
        <v>0</v>
      </c>
      <c r="AH2658">
        <f>'Energy consumption (raw)'!AF2608*Lists!$H$100</f>
        <v>0</v>
      </c>
      <c r="AI2658" s="167">
        <f t="shared" si="172"/>
        <v>514.25103999999999</v>
      </c>
      <c r="AJ2658" s="179">
        <f>'Energy consumption (raw)'!AG2608</f>
        <v>514.25103999999999</v>
      </c>
      <c r="AK2658" s="179">
        <f>'Energy consumption (raw)'!AH2608</f>
        <v>729.67</v>
      </c>
      <c r="AL2658">
        <f>IF(ROUND(AI2658,-3)=ROUND('Energy consumption (raw)'!AG2608,-3),1,0)</f>
        <v>1</v>
      </c>
      <c r="AM2658" s="179" t="str">
        <f>'Energy consumption (raw)'!AJ2608</f>
        <v>1. Ha Noi</v>
      </c>
      <c r="AN2658">
        <f>VLOOKUP(AM2658,Lists!$F$9:$G$71,2,FALSE)</f>
        <v>1</v>
      </c>
    </row>
    <row r="2659" spans="2:40" x14ac:dyDescent="0.25">
      <c r="B2659" s="65" t="str">
        <f t="shared" si="170"/>
        <v>Buildings27</v>
      </c>
      <c r="C2659" s="179">
        <f>'Energy consumption (raw)'!B2609</f>
        <v>27</v>
      </c>
      <c r="D2659" s="179">
        <f>'Energy consumption (raw)'!C2609</f>
        <v>0</v>
      </c>
      <c r="E2659" s="179">
        <f>'Energy consumption (raw)'!D2609</f>
        <v>0</v>
      </c>
      <c r="F2659" s="179" t="str">
        <f>'Energy consumption (raw)'!E2609</f>
        <v>Công trình xây dựng</v>
      </c>
      <c r="G2659" s="179" t="str">
        <f>'Energy consumption (raw)'!F2609</f>
        <v>Đơn vị hành chính sự nghiệp</v>
      </c>
      <c r="H2659" s="179" t="str">
        <f>'Energy consumption (raw)'!G2609</f>
        <v>Buildings</v>
      </c>
      <c r="I2659" s="179" t="str">
        <f>'Energy consumption (raw)'!I2609</f>
        <v>Buildings</v>
      </c>
      <c r="J2659" s="179" t="str">
        <f>INDEX(Sector!$E$6:$E$46,MATCH('Energy consumption (toe)'!I2659,Sector!$B$6:$B$46,FALSE))</f>
        <v>Buildings</v>
      </c>
      <c r="K2659" s="179">
        <f>IFERROR('Energy consumption (raw)'!J2609*Lists!$H$84,)</f>
        <v>0</v>
      </c>
      <c r="L2659" s="179">
        <f>'Energy consumption (raw)'!K2609*Lists!$H$84</f>
        <v>2740.5223000000001</v>
      </c>
      <c r="M2659" s="179">
        <f>'Energy consumption (raw)'!L2609*Lists!$H$84</f>
        <v>0</v>
      </c>
      <c r="N2659" s="179">
        <f>'Energy consumption (raw)'!M2609*Lists!$H$84</f>
        <v>0</v>
      </c>
      <c r="O2659" s="178">
        <f t="shared" si="171"/>
        <v>2740.5223000000001</v>
      </c>
      <c r="P2659">
        <f>'Energy consumption (raw)'!N2609*Lists!$H$85</f>
        <v>0</v>
      </c>
      <c r="Q2659">
        <f>'Energy consumption (raw)'!O2609*Lists!$H$86</f>
        <v>0</v>
      </c>
      <c r="R2659">
        <f>'Energy consumption (raw)'!P2609*Lists!$H$87</f>
        <v>0</v>
      </c>
      <c r="S2659">
        <f>'Energy consumption (raw)'!Q2609*Lists!$H$88</f>
        <v>0</v>
      </c>
      <c r="T2659">
        <f>'Energy consumption (raw)'!R2609*Lists!$H$89</f>
        <v>0</v>
      </c>
      <c r="U2659">
        <f>'Energy consumption (raw)'!S2609*Lists!$H$90</f>
        <v>0</v>
      </c>
      <c r="V2659">
        <f>'Energy consumption (raw)'!T2609*Lists!$H$91</f>
        <v>0</v>
      </c>
      <c r="W2659">
        <f>'Energy consumption (raw)'!U2609*Lists!$H$92</f>
        <v>0</v>
      </c>
      <c r="X2659">
        <f>'Energy consumption (raw)'!V2609*Lists!$H$93</f>
        <v>0</v>
      </c>
      <c r="Y2659">
        <f>'Energy consumption (raw)'!W2609*Lists!$H$94</f>
        <v>0</v>
      </c>
      <c r="Z2659">
        <f>'Energy consumption (raw)'!X2609*Lists!$H$96*1000000</f>
        <v>0</v>
      </c>
      <c r="AA2659">
        <f>'Energy consumption (raw)'!Y2609*Lists!$H$97</f>
        <v>0</v>
      </c>
      <c r="AB2659">
        <f>'Energy consumption (raw)'!Z2609*Lists!$H$96</f>
        <v>0</v>
      </c>
      <c r="AC2659">
        <f>'Energy consumption (raw)'!AA2609*Lists!$H$98</f>
        <v>0</v>
      </c>
      <c r="AD2659">
        <f>'Energy consumption (raw)'!AB2609*Lists!$H$99</f>
        <v>0</v>
      </c>
      <c r="AE2659">
        <f>'Energy consumption (raw)'!AC2609*Lists!$H$101</f>
        <v>0</v>
      </c>
      <c r="AF2659">
        <f>'Energy consumption (raw)'!AD2609*Lists!$H$101</f>
        <v>0</v>
      </c>
      <c r="AG2659">
        <f>'Energy consumption (raw)'!AE2609*Lists!$H$101</f>
        <v>0</v>
      </c>
      <c r="AH2659">
        <f>'Energy consumption (raw)'!AF2609*Lists!$H$100</f>
        <v>0</v>
      </c>
      <c r="AI2659" s="167">
        <f t="shared" si="172"/>
        <v>2740.5223000000001</v>
      </c>
      <c r="AJ2659" s="179">
        <f>'Energy consumption (raw)'!AG2609</f>
        <v>2740.5223000000001</v>
      </c>
      <c r="AK2659" s="179">
        <f>'Energy consumption (raw)'!AH2609</f>
        <v>2861.4935</v>
      </c>
      <c r="AL2659">
        <f>IF(ROUND(AI2659,-3)=ROUND('Energy consumption (raw)'!AG2609,-3),1,0)</f>
        <v>1</v>
      </c>
      <c r="AM2659" s="179" t="str">
        <f>'Energy consumption (raw)'!AJ2609</f>
        <v>1. Ha Noi</v>
      </c>
      <c r="AN2659">
        <f>VLOOKUP(AM2659,Lists!$F$9:$G$71,2,FALSE)</f>
        <v>1</v>
      </c>
    </row>
    <row r="2660" spans="2:40" x14ac:dyDescent="0.25">
      <c r="B2660" s="65" t="str">
        <f t="shared" si="170"/>
        <v>Buildings28</v>
      </c>
      <c r="C2660" s="179">
        <f>'Energy consumption (raw)'!B2610</f>
        <v>28</v>
      </c>
      <c r="D2660" s="179">
        <f>'Energy consumption (raw)'!C2610</f>
        <v>0</v>
      </c>
      <c r="E2660" s="179">
        <f>'Energy consumption (raw)'!D2610</f>
        <v>0</v>
      </c>
      <c r="F2660" s="179" t="str">
        <f>'Energy consumption (raw)'!E2610</f>
        <v>Công trình xây dựng</v>
      </c>
      <c r="G2660" s="179" t="str">
        <f>'Energy consumption (raw)'!F2610</f>
        <v>Hoạt động truyền hình</v>
      </c>
      <c r="H2660" s="179" t="str">
        <f>'Energy consumption (raw)'!G2610</f>
        <v>Buildings</v>
      </c>
      <c r="I2660" s="179" t="str">
        <f>'Energy consumption (raw)'!I2610</f>
        <v>Buildings</v>
      </c>
      <c r="J2660" s="179" t="str">
        <f>INDEX(Sector!$E$6:$E$46,MATCH('Energy consumption (toe)'!I2660,Sector!$B$6:$B$46,FALSE))</f>
        <v>Buildings</v>
      </c>
      <c r="K2660" s="179">
        <f>IFERROR('Energy consumption (raw)'!J2610*Lists!$H$84,)</f>
        <v>0</v>
      </c>
      <c r="L2660" s="179">
        <f>'Energy consumption (raw)'!K2610*Lists!$H$84</f>
        <v>2797.3047000000001</v>
      </c>
      <c r="M2660" s="179">
        <f>'Energy consumption (raw)'!L2610*Lists!$H$84</f>
        <v>0</v>
      </c>
      <c r="N2660" s="179">
        <f>'Energy consumption (raw)'!M2610*Lists!$H$84</f>
        <v>0</v>
      </c>
      <c r="O2660" s="178">
        <f t="shared" si="171"/>
        <v>2797.3047000000001</v>
      </c>
      <c r="P2660">
        <f>'Energy consumption (raw)'!N2610*Lists!$H$85</f>
        <v>0</v>
      </c>
      <c r="Q2660">
        <f>'Energy consumption (raw)'!O2610*Lists!$H$86</f>
        <v>0</v>
      </c>
      <c r="R2660">
        <f>'Energy consumption (raw)'!P2610*Lists!$H$87</f>
        <v>0</v>
      </c>
      <c r="S2660">
        <f>'Energy consumption (raw)'!Q2610*Lists!$H$88</f>
        <v>0</v>
      </c>
      <c r="T2660">
        <f>'Energy consumption (raw)'!R2610*Lists!$H$89</f>
        <v>0</v>
      </c>
      <c r="U2660">
        <f>'Energy consumption (raw)'!S2610*Lists!$H$90</f>
        <v>0</v>
      </c>
      <c r="V2660">
        <f>'Energy consumption (raw)'!T2610*Lists!$H$91</f>
        <v>0</v>
      </c>
      <c r="W2660">
        <f>'Energy consumption (raw)'!U2610*Lists!$H$92</f>
        <v>0</v>
      </c>
      <c r="X2660">
        <f>'Energy consumption (raw)'!V2610*Lists!$H$93</f>
        <v>0</v>
      </c>
      <c r="Y2660">
        <f>'Energy consumption (raw)'!W2610*Lists!$H$94</f>
        <v>0</v>
      </c>
      <c r="Z2660">
        <f>'Energy consumption (raw)'!X2610*Lists!$H$96*1000000</f>
        <v>0</v>
      </c>
      <c r="AA2660">
        <f>'Energy consumption (raw)'!Y2610*Lists!$H$97</f>
        <v>0</v>
      </c>
      <c r="AB2660">
        <f>'Energy consumption (raw)'!Z2610*Lists!$H$96</f>
        <v>0</v>
      </c>
      <c r="AC2660">
        <f>'Energy consumption (raw)'!AA2610*Lists!$H$98</f>
        <v>0</v>
      </c>
      <c r="AD2660">
        <f>'Energy consumption (raw)'!AB2610*Lists!$H$99</f>
        <v>0</v>
      </c>
      <c r="AE2660">
        <f>'Energy consumption (raw)'!AC2610*Lists!$H$101</f>
        <v>0</v>
      </c>
      <c r="AF2660">
        <f>'Energy consumption (raw)'!AD2610*Lists!$H$101</f>
        <v>0</v>
      </c>
      <c r="AG2660">
        <f>'Energy consumption (raw)'!AE2610*Lists!$H$101</f>
        <v>0</v>
      </c>
      <c r="AH2660">
        <f>'Energy consumption (raw)'!AF2610*Lists!$H$100</f>
        <v>0</v>
      </c>
      <c r="AI2660" s="167">
        <f t="shared" si="172"/>
        <v>2797.3047000000001</v>
      </c>
      <c r="AJ2660" s="179">
        <f>'Energy consumption (raw)'!AG2610</f>
        <v>2797.3047000000001</v>
      </c>
      <c r="AK2660" s="179">
        <f>'Energy consumption (raw)'!AH2610</f>
        <v>2821.92</v>
      </c>
      <c r="AL2660">
        <f>IF(ROUND(AI2660,-3)=ROUND('Energy consumption (raw)'!AG2610,-3),1,0)</f>
        <v>1</v>
      </c>
      <c r="AM2660" s="179" t="str">
        <f>'Energy consumption (raw)'!AJ2610</f>
        <v>1. Ha Noi</v>
      </c>
      <c r="AN2660">
        <f>VLOOKUP(AM2660,Lists!$F$9:$G$71,2,FALSE)</f>
        <v>1</v>
      </c>
    </row>
    <row r="2661" spans="2:40" x14ac:dyDescent="0.25">
      <c r="B2661" s="65" t="str">
        <f t="shared" si="170"/>
        <v>Buildings29</v>
      </c>
      <c r="C2661" s="179">
        <f>'Energy consumption (raw)'!B2611</f>
        <v>29</v>
      </c>
      <c r="D2661" s="179">
        <f>'Energy consumption (raw)'!C2611</f>
        <v>0</v>
      </c>
      <c r="E2661" s="179">
        <f>'Energy consumption (raw)'!D2611</f>
        <v>0</v>
      </c>
      <c r="F2661" s="179" t="str">
        <f>'Energy consumption (raw)'!E2611</f>
        <v>Công trình xây dựng</v>
      </c>
      <c r="G2661" s="179" t="str">
        <f>'Energy consumption (raw)'!F2611</f>
        <v>Kinh doanh bất động sản, quyền sử dụng đất thuộc chủ sở hữu, chủ sử dụng hoặc đi thuê</v>
      </c>
      <c r="H2661" s="179" t="str">
        <f>'Energy consumption (raw)'!G2611</f>
        <v>Buildings</v>
      </c>
      <c r="I2661" s="179" t="str">
        <f>'Energy consumption (raw)'!I2611</f>
        <v>Buildings</v>
      </c>
      <c r="J2661" s="179" t="str">
        <f>INDEX(Sector!$E$6:$E$46,MATCH('Energy consumption (toe)'!I2661,Sector!$B$6:$B$46,FALSE))</f>
        <v>Buildings</v>
      </c>
      <c r="K2661" s="179">
        <f>IFERROR('Energy consumption (raw)'!J2611*Lists!$H$84,)</f>
        <v>5773.3659500000003</v>
      </c>
      <c r="L2661" s="179">
        <f>'Energy consumption (raw)'!K2611*Lists!$H$84</f>
        <v>5773.3659500000003</v>
      </c>
      <c r="M2661" s="179">
        <f>'Energy consumption (raw)'!L2611*Lists!$H$84</f>
        <v>0</v>
      </c>
      <c r="N2661" s="179">
        <f>'Energy consumption (raw)'!M2611*Lists!$H$84</f>
        <v>0</v>
      </c>
      <c r="O2661" s="178">
        <f t="shared" si="171"/>
        <v>5773.3659500000003</v>
      </c>
      <c r="P2661">
        <f>'Energy consumption (raw)'!N2611*Lists!$H$85</f>
        <v>0</v>
      </c>
      <c r="Q2661">
        <f>'Energy consumption (raw)'!O2611*Lists!$H$86</f>
        <v>0</v>
      </c>
      <c r="R2661">
        <f>'Energy consumption (raw)'!P2611*Lists!$H$87</f>
        <v>0</v>
      </c>
      <c r="S2661">
        <f>'Energy consumption (raw)'!Q2611*Lists!$H$88</f>
        <v>0</v>
      </c>
      <c r="T2661">
        <f>'Energy consumption (raw)'!R2611*Lists!$H$89</f>
        <v>0</v>
      </c>
      <c r="U2661">
        <f>'Energy consumption (raw)'!S2611*Lists!$H$90</f>
        <v>0</v>
      </c>
      <c r="V2661">
        <f>'Energy consumption (raw)'!T2611*Lists!$H$91</f>
        <v>0</v>
      </c>
      <c r="W2661">
        <f>'Energy consumption (raw)'!U2611*Lists!$H$92</f>
        <v>0</v>
      </c>
      <c r="X2661">
        <f>'Energy consumption (raw)'!V2611*Lists!$H$93</f>
        <v>0</v>
      </c>
      <c r="Y2661">
        <f>'Energy consumption (raw)'!W2611*Lists!$H$94</f>
        <v>0</v>
      </c>
      <c r="Z2661">
        <f>'Energy consumption (raw)'!X2611*Lists!$H$96*1000000</f>
        <v>0</v>
      </c>
      <c r="AA2661">
        <f>'Energy consumption (raw)'!Y2611*Lists!$H$97</f>
        <v>0</v>
      </c>
      <c r="AB2661">
        <f>'Energy consumption (raw)'!Z2611*Lists!$H$96</f>
        <v>0</v>
      </c>
      <c r="AC2661">
        <f>'Energy consumption (raw)'!AA2611*Lists!$H$98</f>
        <v>0</v>
      </c>
      <c r="AD2661">
        <f>'Energy consumption (raw)'!AB2611*Lists!$H$99</f>
        <v>0</v>
      </c>
      <c r="AE2661">
        <f>'Energy consumption (raw)'!AC2611*Lists!$H$101</f>
        <v>0</v>
      </c>
      <c r="AF2661">
        <f>'Energy consumption (raw)'!AD2611*Lists!$H$101</f>
        <v>0</v>
      </c>
      <c r="AG2661">
        <f>'Energy consumption (raw)'!AE2611*Lists!$H$101</f>
        <v>0</v>
      </c>
      <c r="AH2661">
        <f>'Energy consumption (raw)'!AF2611*Lists!$H$100</f>
        <v>0</v>
      </c>
      <c r="AI2661" s="167">
        <f t="shared" si="172"/>
        <v>5773.3659500000003</v>
      </c>
      <c r="AJ2661" s="179">
        <f>'Energy consumption (raw)'!AG2611</f>
        <v>5773.3659500000003</v>
      </c>
      <c r="AK2661" s="179">
        <f>'Energy consumption (raw)'!AH2611</f>
        <v>6265.69</v>
      </c>
      <c r="AL2661">
        <f>IF(ROUND(AI2661,-3)=ROUND('Energy consumption (raw)'!AG2611,-3),1,0)</f>
        <v>1</v>
      </c>
      <c r="AM2661" s="179" t="str">
        <f>'Energy consumption (raw)'!AJ2611</f>
        <v>1. Ha Noi</v>
      </c>
      <c r="AN2661">
        <f>VLOOKUP(AM2661,Lists!$F$9:$G$71,2,FALSE)</f>
        <v>1</v>
      </c>
    </row>
    <row r="2662" spans="2:40" x14ac:dyDescent="0.25">
      <c r="B2662" s="65" t="str">
        <f t="shared" si="170"/>
        <v>Buildings30</v>
      </c>
      <c r="C2662" s="179">
        <f>'Energy consumption (raw)'!B2612</f>
        <v>30</v>
      </c>
      <c r="D2662" s="179">
        <f>'Energy consumption (raw)'!C2612</f>
        <v>0</v>
      </c>
      <c r="E2662" s="179">
        <f>'Energy consumption (raw)'!D2612</f>
        <v>0</v>
      </c>
      <c r="F2662" s="179" t="str">
        <f>'Energy consumption (raw)'!E2612</f>
        <v>Công trình xây dựng</v>
      </c>
      <c r="G2662" s="179" t="str">
        <f>'Energy consumption (raw)'!F2612</f>
        <v>Hoạt động của trụ sở văn phòng</v>
      </c>
      <c r="H2662" s="179" t="str">
        <f>'Energy consumption (raw)'!G2612</f>
        <v>Buildings</v>
      </c>
      <c r="I2662" s="179" t="str">
        <f>'Energy consumption (raw)'!I2612</f>
        <v>Buildings</v>
      </c>
      <c r="J2662" s="179" t="str">
        <f>INDEX(Sector!$E$6:$E$46,MATCH('Energy consumption (toe)'!I2662,Sector!$B$6:$B$46,FALSE))</f>
        <v>Buildings</v>
      </c>
      <c r="K2662" s="179">
        <f>IFERROR('Energy consumption (raw)'!J2612*Lists!$H$84,)</f>
        <v>0</v>
      </c>
      <c r="L2662" s="179">
        <f>'Energy consumption (raw)'!K2612*Lists!$H$84</f>
        <v>1923.1581680000002</v>
      </c>
      <c r="M2662" s="179">
        <f>'Energy consumption (raw)'!L2612*Lists!$H$84</f>
        <v>0</v>
      </c>
      <c r="N2662" s="179">
        <f>'Energy consumption (raw)'!M2612*Lists!$H$84</f>
        <v>0</v>
      </c>
      <c r="O2662" s="178">
        <f t="shared" si="171"/>
        <v>1923.1581680000002</v>
      </c>
      <c r="P2662">
        <f>'Energy consumption (raw)'!N2612*Lists!$H$85</f>
        <v>0</v>
      </c>
      <c r="Q2662">
        <f>'Energy consumption (raw)'!O2612*Lists!$H$86</f>
        <v>0</v>
      </c>
      <c r="R2662">
        <f>'Energy consumption (raw)'!P2612*Lists!$H$87</f>
        <v>0</v>
      </c>
      <c r="S2662">
        <f>'Energy consumption (raw)'!Q2612*Lists!$H$88</f>
        <v>0</v>
      </c>
      <c r="T2662">
        <f>'Energy consumption (raw)'!R2612*Lists!$H$89</f>
        <v>0</v>
      </c>
      <c r="U2662">
        <f>'Energy consumption (raw)'!S2612*Lists!$H$90</f>
        <v>0</v>
      </c>
      <c r="V2662">
        <f>'Energy consumption (raw)'!T2612*Lists!$H$91</f>
        <v>0</v>
      </c>
      <c r="W2662">
        <f>'Energy consumption (raw)'!U2612*Lists!$H$92</f>
        <v>0</v>
      </c>
      <c r="X2662">
        <f>'Energy consumption (raw)'!V2612*Lists!$H$93</f>
        <v>0</v>
      </c>
      <c r="Y2662">
        <f>'Energy consumption (raw)'!W2612*Lists!$H$94</f>
        <v>0</v>
      </c>
      <c r="Z2662">
        <f>'Energy consumption (raw)'!X2612*Lists!$H$96*1000000</f>
        <v>0</v>
      </c>
      <c r="AA2662">
        <f>'Energy consumption (raw)'!Y2612*Lists!$H$97</f>
        <v>0</v>
      </c>
      <c r="AB2662">
        <f>'Energy consumption (raw)'!Z2612*Lists!$H$96</f>
        <v>0</v>
      </c>
      <c r="AC2662">
        <f>'Energy consumption (raw)'!AA2612*Lists!$H$98</f>
        <v>0</v>
      </c>
      <c r="AD2662">
        <f>'Energy consumption (raw)'!AB2612*Lists!$H$99</f>
        <v>0</v>
      </c>
      <c r="AE2662">
        <f>'Energy consumption (raw)'!AC2612*Lists!$H$101</f>
        <v>0</v>
      </c>
      <c r="AF2662">
        <f>'Energy consumption (raw)'!AD2612*Lists!$H$101</f>
        <v>0</v>
      </c>
      <c r="AG2662">
        <f>'Energy consumption (raw)'!AE2612*Lists!$H$101</f>
        <v>0</v>
      </c>
      <c r="AH2662">
        <f>'Energy consumption (raw)'!AF2612*Lists!$H$100</f>
        <v>0</v>
      </c>
      <c r="AI2662" s="167">
        <f t="shared" si="172"/>
        <v>1923.1581680000002</v>
      </c>
      <c r="AJ2662" s="179">
        <f>'Energy consumption (raw)'!AG2612</f>
        <v>1923.1581680000002</v>
      </c>
      <c r="AK2662" s="179">
        <f>'Energy consumption (raw)'!AH2612</f>
        <v>1675.45</v>
      </c>
      <c r="AL2662">
        <f>IF(ROUND(AI2662,-3)=ROUND('Energy consumption (raw)'!AG2612,-3),1,0)</f>
        <v>1</v>
      </c>
      <c r="AM2662" s="179" t="str">
        <f>'Energy consumption (raw)'!AJ2612</f>
        <v>1. Ha Noi</v>
      </c>
      <c r="AN2662">
        <f>VLOOKUP(AM2662,Lists!$F$9:$G$71,2,FALSE)</f>
        <v>1</v>
      </c>
    </row>
    <row r="2663" spans="2:40" x14ac:dyDescent="0.25">
      <c r="B2663" s="65" t="str">
        <f t="shared" si="170"/>
        <v>Buildings31</v>
      </c>
      <c r="C2663" s="179">
        <f>'Energy consumption (raw)'!B2613</f>
        <v>31</v>
      </c>
      <c r="D2663" s="179">
        <f>'Energy consumption (raw)'!C2613</f>
        <v>0</v>
      </c>
      <c r="E2663" s="179">
        <f>'Energy consumption (raw)'!D2613</f>
        <v>0</v>
      </c>
      <c r="F2663" s="179" t="str">
        <f>'Energy consumption (raw)'!E2613</f>
        <v>Công trình xây dựng</v>
      </c>
      <c r="G2663" s="179" t="str">
        <f>'Energy consumption (raw)'!F2613</f>
        <v>Cơ quan hành chính</v>
      </c>
      <c r="H2663" s="179" t="str">
        <f>'Energy consumption (raw)'!G2613</f>
        <v>Buildings</v>
      </c>
      <c r="I2663" s="179" t="str">
        <f>'Energy consumption (raw)'!I2613</f>
        <v>Buildings</v>
      </c>
      <c r="J2663" s="179" t="str">
        <f>INDEX(Sector!$E$6:$E$46,MATCH('Energy consumption (toe)'!I2663,Sector!$B$6:$B$46,FALSE))</f>
        <v>Buildings</v>
      </c>
      <c r="K2663" s="179">
        <f>IFERROR('Energy consumption (raw)'!J2613*Lists!$H$84,)</f>
        <v>0</v>
      </c>
      <c r="L2663" s="179">
        <f>'Energy consumption (raw)'!K2613*Lists!$H$84</f>
        <v>1029.0854883000002</v>
      </c>
      <c r="M2663" s="179">
        <f>'Energy consumption (raw)'!L2613*Lists!$H$84</f>
        <v>0</v>
      </c>
      <c r="N2663" s="179">
        <f>'Energy consumption (raw)'!M2613*Lists!$H$84</f>
        <v>0</v>
      </c>
      <c r="O2663" s="178">
        <f t="shared" si="171"/>
        <v>1029.0854883000002</v>
      </c>
      <c r="P2663">
        <f>'Energy consumption (raw)'!N2613*Lists!$H$85</f>
        <v>0</v>
      </c>
      <c r="Q2663">
        <f>'Energy consumption (raw)'!O2613*Lists!$H$86</f>
        <v>0</v>
      </c>
      <c r="R2663">
        <f>'Energy consumption (raw)'!P2613*Lists!$H$87</f>
        <v>0</v>
      </c>
      <c r="S2663">
        <f>'Energy consumption (raw)'!Q2613*Lists!$H$88</f>
        <v>0</v>
      </c>
      <c r="T2663">
        <f>'Energy consumption (raw)'!R2613*Lists!$H$89</f>
        <v>0</v>
      </c>
      <c r="U2663">
        <f>'Energy consumption (raw)'!S2613*Lists!$H$90</f>
        <v>0</v>
      </c>
      <c r="V2663">
        <f>'Energy consumption (raw)'!T2613*Lists!$H$91</f>
        <v>0</v>
      </c>
      <c r="W2663">
        <f>'Energy consumption (raw)'!U2613*Lists!$H$92</f>
        <v>0</v>
      </c>
      <c r="X2663">
        <f>'Energy consumption (raw)'!V2613*Lists!$H$93</f>
        <v>0</v>
      </c>
      <c r="Y2663">
        <f>'Energy consumption (raw)'!W2613*Lists!$H$94</f>
        <v>0</v>
      </c>
      <c r="Z2663">
        <f>'Energy consumption (raw)'!X2613*Lists!$H$96*1000000</f>
        <v>0</v>
      </c>
      <c r="AA2663">
        <f>'Energy consumption (raw)'!Y2613*Lists!$H$97</f>
        <v>0</v>
      </c>
      <c r="AB2663">
        <f>'Energy consumption (raw)'!Z2613*Lists!$H$96</f>
        <v>0</v>
      </c>
      <c r="AC2663">
        <f>'Energy consumption (raw)'!AA2613*Lists!$H$98</f>
        <v>0</v>
      </c>
      <c r="AD2663">
        <f>'Energy consumption (raw)'!AB2613*Lists!$H$99</f>
        <v>0</v>
      </c>
      <c r="AE2663">
        <f>'Energy consumption (raw)'!AC2613*Lists!$H$101</f>
        <v>0</v>
      </c>
      <c r="AF2663">
        <f>'Energy consumption (raw)'!AD2613*Lists!$H$101</f>
        <v>0</v>
      </c>
      <c r="AG2663">
        <f>'Energy consumption (raw)'!AE2613*Lists!$H$101</f>
        <v>0</v>
      </c>
      <c r="AH2663">
        <f>'Energy consumption (raw)'!AF2613*Lists!$H$100</f>
        <v>0</v>
      </c>
      <c r="AI2663" s="167">
        <f t="shared" si="172"/>
        <v>1029.0854883000002</v>
      </c>
      <c r="AJ2663" s="179">
        <f>'Energy consumption (raw)'!AG2613</f>
        <v>1029.0854883000002</v>
      </c>
      <c r="AK2663" s="179">
        <f>'Energy consumption (raw)'!AH2613</f>
        <v>975.94</v>
      </c>
      <c r="AL2663">
        <f>IF(ROUND(AI2663,-3)=ROUND('Energy consumption (raw)'!AG2613,-3),1,0)</f>
        <v>1</v>
      </c>
      <c r="AM2663" s="179" t="str">
        <f>'Energy consumption (raw)'!AJ2613</f>
        <v>1. Ha Noi</v>
      </c>
      <c r="AN2663">
        <f>VLOOKUP(AM2663,Lists!$F$9:$G$71,2,FALSE)</f>
        <v>1</v>
      </c>
    </row>
    <row r="2664" spans="2:40" x14ac:dyDescent="0.25">
      <c r="B2664" s="65" t="str">
        <f t="shared" si="170"/>
        <v>Buildings32</v>
      </c>
      <c r="C2664" s="179">
        <f>'Energy consumption (raw)'!B2614</f>
        <v>32</v>
      </c>
      <c r="D2664" s="179">
        <f>'Energy consumption (raw)'!C2614</f>
        <v>0</v>
      </c>
      <c r="E2664" s="179">
        <f>'Energy consumption (raw)'!D2614</f>
        <v>0</v>
      </c>
      <c r="F2664" s="179" t="str">
        <f>'Energy consumption (raw)'!E2614</f>
        <v>Công trình xây dựng</v>
      </c>
      <c r="G2664" s="179" t="str">
        <f>'Energy consumption (raw)'!F2614</f>
        <v>Cơ quan hành chính</v>
      </c>
      <c r="H2664" s="179" t="str">
        <f>'Energy consumption (raw)'!G2614</f>
        <v>Buildings</v>
      </c>
      <c r="I2664" s="179" t="str">
        <f>'Energy consumption (raw)'!I2614</f>
        <v>Buildings</v>
      </c>
      <c r="J2664" s="179" t="str">
        <f>INDEX(Sector!$E$6:$E$46,MATCH('Energy consumption (toe)'!I2664,Sector!$B$6:$B$46,FALSE))</f>
        <v>Buildings</v>
      </c>
      <c r="K2664" s="179">
        <f>IFERROR('Energy consumption (raw)'!J2614*Lists!$H$84,)</f>
        <v>0</v>
      </c>
      <c r="L2664" s="179">
        <f>'Energy consumption (raw)'!K2614*Lists!$H$84</f>
        <v>815.0590443000001</v>
      </c>
      <c r="M2664" s="179">
        <f>'Energy consumption (raw)'!L2614*Lists!$H$84</f>
        <v>0</v>
      </c>
      <c r="N2664" s="179">
        <f>'Energy consumption (raw)'!M2614*Lists!$H$84</f>
        <v>0</v>
      </c>
      <c r="O2664" s="178">
        <f t="shared" si="171"/>
        <v>815.0590443000001</v>
      </c>
      <c r="P2664">
        <f>'Energy consumption (raw)'!N2614*Lists!$H$85</f>
        <v>0</v>
      </c>
      <c r="Q2664">
        <f>'Energy consumption (raw)'!O2614*Lists!$H$86</f>
        <v>0</v>
      </c>
      <c r="R2664">
        <f>'Energy consumption (raw)'!P2614*Lists!$H$87</f>
        <v>0</v>
      </c>
      <c r="S2664">
        <f>'Energy consumption (raw)'!Q2614*Lists!$H$88</f>
        <v>0</v>
      </c>
      <c r="T2664">
        <f>'Energy consumption (raw)'!R2614*Lists!$H$89</f>
        <v>0</v>
      </c>
      <c r="U2664">
        <f>'Energy consumption (raw)'!S2614*Lists!$H$90</f>
        <v>0</v>
      </c>
      <c r="V2664">
        <f>'Energy consumption (raw)'!T2614*Lists!$H$91</f>
        <v>0</v>
      </c>
      <c r="W2664">
        <f>'Energy consumption (raw)'!U2614*Lists!$H$92</f>
        <v>0</v>
      </c>
      <c r="X2664">
        <f>'Energy consumption (raw)'!V2614*Lists!$H$93</f>
        <v>0</v>
      </c>
      <c r="Y2664">
        <f>'Energy consumption (raw)'!W2614*Lists!$H$94</f>
        <v>0</v>
      </c>
      <c r="Z2664">
        <f>'Energy consumption (raw)'!X2614*Lists!$H$96*1000000</f>
        <v>0</v>
      </c>
      <c r="AA2664">
        <f>'Energy consumption (raw)'!Y2614*Lists!$H$97</f>
        <v>0</v>
      </c>
      <c r="AB2664">
        <f>'Energy consumption (raw)'!Z2614*Lists!$H$96</f>
        <v>0</v>
      </c>
      <c r="AC2664">
        <f>'Energy consumption (raw)'!AA2614*Lists!$H$98</f>
        <v>0</v>
      </c>
      <c r="AD2664">
        <f>'Energy consumption (raw)'!AB2614*Lists!$H$99</f>
        <v>0</v>
      </c>
      <c r="AE2664">
        <f>'Energy consumption (raw)'!AC2614*Lists!$H$101</f>
        <v>0</v>
      </c>
      <c r="AF2664">
        <f>'Energy consumption (raw)'!AD2614*Lists!$H$101</f>
        <v>0</v>
      </c>
      <c r="AG2664">
        <f>'Energy consumption (raw)'!AE2614*Lists!$H$101</f>
        <v>0</v>
      </c>
      <c r="AH2664">
        <f>'Energy consumption (raw)'!AF2614*Lists!$H$100</f>
        <v>0</v>
      </c>
      <c r="AI2664" s="167">
        <f t="shared" si="172"/>
        <v>815.0590443000001</v>
      </c>
      <c r="AJ2664" s="179">
        <f>'Energy consumption (raw)'!AG2614</f>
        <v>815.0590443000001</v>
      </c>
      <c r="AK2664" s="179">
        <f>'Energy consumption (raw)'!AH2614</f>
        <v>841.94</v>
      </c>
      <c r="AL2664">
        <f>IF(ROUND(AI2664,-3)=ROUND('Energy consumption (raw)'!AG2614,-3),1,0)</f>
        <v>1</v>
      </c>
      <c r="AM2664" s="179" t="str">
        <f>'Energy consumption (raw)'!AJ2614</f>
        <v>1. Ha Noi</v>
      </c>
      <c r="AN2664">
        <f>VLOOKUP(AM2664,Lists!$F$9:$G$71,2,FALSE)</f>
        <v>1</v>
      </c>
    </row>
    <row r="2665" spans="2:40" x14ac:dyDescent="0.25">
      <c r="B2665" s="65" t="str">
        <f t="shared" si="170"/>
        <v>Buildings33</v>
      </c>
      <c r="C2665" s="179">
        <f>'Energy consumption (raw)'!B2615</f>
        <v>33</v>
      </c>
      <c r="D2665" s="179">
        <f>'Energy consumption (raw)'!C2615</f>
        <v>0</v>
      </c>
      <c r="E2665" s="179">
        <f>'Energy consumption (raw)'!D2615</f>
        <v>0</v>
      </c>
      <c r="F2665" s="179" t="str">
        <f>'Energy consumption (raw)'!E2615</f>
        <v>Công trình xây dựng</v>
      </c>
      <c r="G2665" s="179" t="str">
        <f>'Energy consumption (raw)'!F2615</f>
        <v>Tổ chức giới thiệu và xúc tiến thương mại</v>
      </c>
      <c r="H2665" s="179" t="str">
        <f>'Energy consumption (raw)'!G2615</f>
        <v>Buildings</v>
      </c>
      <c r="I2665" s="179" t="str">
        <f>'Energy consumption (raw)'!I2615</f>
        <v>Buildings</v>
      </c>
      <c r="J2665" s="179" t="str">
        <f>INDEX(Sector!$E$6:$E$46,MATCH('Energy consumption (toe)'!I2665,Sector!$B$6:$B$46,FALSE))</f>
        <v>Buildings</v>
      </c>
      <c r="K2665" s="179">
        <f>IFERROR('Energy consumption (raw)'!J2615*Lists!$H$84,)</f>
        <v>1708.5824160000002</v>
      </c>
      <c r="L2665" s="179">
        <f>'Energy consumption (raw)'!K2615*Lists!$H$84</f>
        <v>587.82128</v>
      </c>
      <c r="M2665" s="179">
        <f>'Energy consumption (raw)'!L2615*Lists!$H$84</f>
        <v>0</v>
      </c>
      <c r="N2665" s="179">
        <f>'Energy consumption (raw)'!M2615*Lists!$H$84</f>
        <v>0</v>
      </c>
      <c r="O2665" s="178">
        <f t="shared" si="171"/>
        <v>587.82128</v>
      </c>
      <c r="P2665">
        <f>'Energy consumption (raw)'!N2615*Lists!$H$85</f>
        <v>0</v>
      </c>
      <c r="Q2665">
        <f>'Energy consumption (raw)'!O2615*Lists!$H$86</f>
        <v>0</v>
      </c>
      <c r="R2665">
        <f>'Energy consumption (raw)'!P2615*Lists!$H$87</f>
        <v>0</v>
      </c>
      <c r="S2665">
        <f>'Energy consumption (raw)'!Q2615*Lists!$H$88</f>
        <v>0</v>
      </c>
      <c r="T2665">
        <f>'Energy consumption (raw)'!R2615*Lists!$H$89</f>
        <v>0</v>
      </c>
      <c r="U2665">
        <f>'Energy consumption (raw)'!S2615*Lists!$H$90</f>
        <v>0</v>
      </c>
      <c r="V2665">
        <f>'Energy consumption (raw)'!T2615*Lists!$H$91</f>
        <v>0</v>
      </c>
      <c r="W2665">
        <f>'Energy consumption (raw)'!U2615*Lists!$H$92</f>
        <v>0</v>
      </c>
      <c r="X2665">
        <f>'Energy consumption (raw)'!V2615*Lists!$H$93</f>
        <v>0</v>
      </c>
      <c r="Y2665">
        <f>'Energy consumption (raw)'!W2615*Lists!$H$94</f>
        <v>0</v>
      </c>
      <c r="Z2665">
        <f>'Energy consumption (raw)'!X2615*Lists!$H$96*1000000</f>
        <v>0</v>
      </c>
      <c r="AA2665">
        <f>'Energy consumption (raw)'!Y2615*Lists!$H$97</f>
        <v>0</v>
      </c>
      <c r="AB2665">
        <f>'Energy consumption (raw)'!Z2615*Lists!$H$96</f>
        <v>0</v>
      </c>
      <c r="AC2665">
        <f>'Energy consumption (raw)'!AA2615*Lists!$H$98</f>
        <v>0</v>
      </c>
      <c r="AD2665">
        <f>'Energy consumption (raw)'!AB2615*Lists!$H$99</f>
        <v>0</v>
      </c>
      <c r="AE2665">
        <f>'Energy consumption (raw)'!AC2615*Lists!$H$101</f>
        <v>0</v>
      </c>
      <c r="AF2665">
        <f>'Energy consumption (raw)'!AD2615*Lists!$H$101</f>
        <v>0</v>
      </c>
      <c r="AG2665">
        <f>'Energy consumption (raw)'!AE2615*Lists!$H$101</f>
        <v>0</v>
      </c>
      <c r="AH2665">
        <f>'Energy consumption (raw)'!AF2615*Lists!$H$100</f>
        <v>0</v>
      </c>
      <c r="AI2665" s="167">
        <f t="shared" si="172"/>
        <v>587.82128</v>
      </c>
      <c r="AJ2665" s="179">
        <f>'Energy consumption (raw)'!AG2615</f>
        <v>587.82128</v>
      </c>
      <c r="AK2665" s="179">
        <f>'Energy consumption (raw)'!AH2615</f>
        <v>640.28</v>
      </c>
      <c r="AL2665">
        <f>IF(ROUND(AI2665,-3)=ROUND('Energy consumption (raw)'!AG2615,-3),1,0)</f>
        <v>1</v>
      </c>
      <c r="AM2665" s="179" t="str">
        <f>'Energy consumption (raw)'!AJ2615</f>
        <v>1. Ha Noi</v>
      </c>
      <c r="AN2665">
        <f>VLOOKUP(AM2665,Lists!$F$9:$G$71,2,FALSE)</f>
        <v>1</v>
      </c>
    </row>
    <row r="2666" spans="2:40" x14ac:dyDescent="0.25">
      <c r="B2666" s="65" t="str">
        <f t="shared" si="170"/>
        <v>Buildings34</v>
      </c>
      <c r="C2666" s="179">
        <f>'Energy consumption (raw)'!B2616</f>
        <v>34</v>
      </c>
      <c r="D2666" s="179">
        <f>'Energy consumption (raw)'!C2616</f>
        <v>0</v>
      </c>
      <c r="E2666" s="179">
        <f>'Energy consumption (raw)'!D2616</f>
        <v>0</v>
      </c>
      <c r="F2666" s="179" t="str">
        <f>'Energy consumption (raw)'!E2616</f>
        <v>Công trình xây dựng</v>
      </c>
      <c r="G2666" s="179" t="str">
        <f>'Energy consumption (raw)'!F2616</f>
        <v>Hoạt động của các bệnh viện</v>
      </c>
      <c r="H2666" s="179" t="str">
        <f>'Energy consumption (raw)'!G2616</f>
        <v>Buildings</v>
      </c>
      <c r="I2666" s="179" t="str">
        <f>'Energy consumption (raw)'!I2616</f>
        <v>Buildings</v>
      </c>
      <c r="J2666" s="179" t="str">
        <f>INDEX(Sector!$E$6:$E$46,MATCH('Energy consumption (toe)'!I2666,Sector!$B$6:$B$46,FALSE))</f>
        <v>Buildings</v>
      </c>
      <c r="K2666" s="179">
        <f>IFERROR('Energy consumption (raw)'!J2616*Lists!$H$84,)</f>
        <v>0</v>
      </c>
      <c r="L2666" s="179">
        <f>'Energy consumption (raw)'!K2616*Lists!$H$84</f>
        <v>949.40790000000004</v>
      </c>
      <c r="M2666" s="179">
        <f>'Energy consumption (raw)'!L2616*Lists!$H$84</f>
        <v>0</v>
      </c>
      <c r="N2666" s="179">
        <f>'Energy consumption (raw)'!M2616*Lists!$H$84</f>
        <v>0</v>
      </c>
      <c r="O2666" s="178">
        <f t="shared" si="171"/>
        <v>949.40790000000004</v>
      </c>
      <c r="P2666">
        <f>'Energy consumption (raw)'!N2616*Lists!$H$85</f>
        <v>0</v>
      </c>
      <c r="Q2666">
        <f>'Energy consumption (raw)'!O2616*Lists!$H$86</f>
        <v>0</v>
      </c>
      <c r="R2666">
        <f>'Energy consumption (raw)'!P2616*Lists!$H$87</f>
        <v>0</v>
      </c>
      <c r="S2666">
        <f>'Energy consumption (raw)'!Q2616*Lists!$H$88</f>
        <v>0</v>
      </c>
      <c r="T2666">
        <f>'Energy consumption (raw)'!R2616*Lists!$H$89</f>
        <v>0</v>
      </c>
      <c r="U2666">
        <f>'Energy consumption (raw)'!S2616*Lists!$H$90</f>
        <v>0</v>
      </c>
      <c r="V2666">
        <f>'Energy consumption (raw)'!T2616*Lists!$H$91</f>
        <v>0</v>
      </c>
      <c r="W2666">
        <f>'Energy consumption (raw)'!U2616*Lists!$H$92</f>
        <v>0</v>
      </c>
      <c r="X2666">
        <f>'Energy consumption (raw)'!V2616*Lists!$H$93</f>
        <v>0</v>
      </c>
      <c r="Y2666">
        <f>'Energy consumption (raw)'!W2616*Lists!$H$94</f>
        <v>0</v>
      </c>
      <c r="Z2666">
        <f>'Energy consumption (raw)'!X2616*Lists!$H$96*1000000</f>
        <v>0</v>
      </c>
      <c r="AA2666">
        <f>'Energy consumption (raw)'!Y2616*Lists!$H$97</f>
        <v>0</v>
      </c>
      <c r="AB2666">
        <f>'Energy consumption (raw)'!Z2616*Lists!$H$96</f>
        <v>0</v>
      </c>
      <c r="AC2666">
        <f>'Energy consumption (raw)'!AA2616*Lists!$H$98</f>
        <v>0</v>
      </c>
      <c r="AD2666">
        <f>'Energy consumption (raw)'!AB2616*Lists!$H$99</f>
        <v>0</v>
      </c>
      <c r="AE2666">
        <f>'Energy consumption (raw)'!AC2616*Lists!$H$101</f>
        <v>0</v>
      </c>
      <c r="AF2666">
        <f>'Energy consumption (raw)'!AD2616*Lists!$H$101</f>
        <v>0</v>
      </c>
      <c r="AG2666">
        <f>'Energy consumption (raw)'!AE2616*Lists!$H$101</f>
        <v>0</v>
      </c>
      <c r="AH2666">
        <f>'Energy consumption (raw)'!AF2616*Lists!$H$100</f>
        <v>0</v>
      </c>
      <c r="AI2666" s="167">
        <f t="shared" si="172"/>
        <v>949.40790000000004</v>
      </c>
      <c r="AJ2666" s="179">
        <f>'Energy consumption (raw)'!AG2616</f>
        <v>949.40790000000004</v>
      </c>
      <c r="AK2666" s="179">
        <f>'Energy consumption (raw)'!AH2616</f>
        <v>1613.3762300000001</v>
      </c>
      <c r="AL2666">
        <f>IF(ROUND(AI2666,-3)=ROUND('Energy consumption (raw)'!AG2616,-3),1,0)</f>
        <v>1</v>
      </c>
      <c r="AM2666" s="179" t="str">
        <f>'Energy consumption (raw)'!AJ2616</f>
        <v>1. Ha Noi</v>
      </c>
      <c r="AN2666">
        <f>VLOOKUP(AM2666,Lists!$F$9:$G$71,2,FALSE)</f>
        <v>1</v>
      </c>
    </row>
    <row r="2667" spans="2:40" x14ac:dyDescent="0.25">
      <c r="B2667" s="65" t="str">
        <f t="shared" si="170"/>
        <v>Buildings35</v>
      </c>
      <c r="C2667" s="179">
        <f>'Energy consumption (raw)'!B2617</f>
        <v>35</v>
      </c>
      <c r="D2667" s="179">
        <f>'Energy consumption (raw)'!C2617</f>
        <v>0</v>
      </c>
      <c r="E2667" s="179">
        <f>'Energy consumption (raw)'!D2617</f>
        <v>0</v>
      </c>
      <c r="F2667" s="179" t="str">
        <f>'Energy consumption (raw)'!E2617</f>
        <v>Công trình xây dựng</v>
      </c>
      <c r="G2667" s="179" t="str">
        <f>'Energy consumption (raw)'!F2617</f>
        <v>Khách sạn</v>
      </c>
      <c r="H2667" s="179" t="str">
        <f>'Energy consumption (raw)'!G2617</f>
        <v>Buildings</v>
      </c>
      <c r="I2667" s="179" t="str">
        <f>'Energy consumption (raw)'!I2617</f>
        <v>Buildings</v>
      </c>
      <c r="J2667" s="179" t="str">
        <f>INDEX(Sector!$E$6:$E$46,MATCH('Energy consumption (toe)'!I2667,Sector!$B$6:$B$46,FALSE))</f>
        <v>Buildings</v>
      </c>
      <c r="K2667" s="179">
        <f>IFERROR('Energy consumption (raw)'!J2617*Lists!$H$84,)</f>
        <v>508.21791000000002</v>
      </c>
      <c r="L2667" s="179">
        <f>'Energy consumption (raw)'!K2617*Lists!$H$84</f>
        <v>508.21791000000002</v>
      </c>
      <c r="M2667" s="179">
        <f>'Energy consumption (raw)'!L2617*Lists!$H$84</f>
        <v>0</v>
      </c>
      <c r="N2667" s="179">
        <f>'Energy consumption (raw)'!M2617*Lists!$H$84</f>
        <v>0</v>
      </c>
      <c r="O2667" s="178">
        <f t="shared" si="171"/>
        <v>508.21791000000002</v>
      </c>
      <c r="P2667">
        <f>'Energy consumption (raw)'!N2617*Lists!$H$85</f>
        <v>0</v>
      </c>
      <c r="Q2667">
        <f>'Energy consumption (raw)'!O2617*Lists!$H$86</f>
        <v>0</v>
      </c>
      <c r="R2667">
        <f>'Energy consumption (raw)'!P2617*Lists!$H$87</f>
        <v>0</v>
      </c>
      <c r="S2667">
        <f>'Energy consumption (raw)'!Q2617*Lists!$H$88</f>
        <v>0</v>
      </c>
      <c r="T2667">
        <f>'Energy consumption (raw)'!R2617*Lists!$H$89</f>
        <v>0</v>
      </c>
      <c r="U2667">
        <f>'Energy consumption (raw)'!S2617*Lists!$H$90</f>
        <v>0</v>
      </c>
      <c r="V2667">
        <f>'Energy consumption (raw)'!T2617*Lists!$H$91</f>
        <v>0</v>
      </c>
      <c r="W2667">
        <f>'Energy consumption (raw)'!U2617*Lists!$H$92</f>
        <v>0</v>
      </c>
      <c r="X2667">
        <f>'Energy consumption (raw)'!V2617*Lists!$H$93</f>
        <v>0</v>
      </c>
      <c r="Y2667">
        <f>'Energy consumption (raw)'!W2617*Lists!$H$94</f>
        <v>0</v>
      </c>
      <c r="Z2667">
        <f>'Energy consumption (raw)'!X2617*Lists!$H$96*1000000</f>
        <v>0</v>
      </c>
      <c r="AA2667">
        <f>'Energy consumption (raw)'!Y2617*Lists!$H$97</f>
        <v>0</v>
      </c>
      <c r="AB2667">
        <f>'Energy consumption (raw)'!Z2617*Lists!$H$96</f>
        <v>0</v>
      </c>
      <c r="AC2667">
        <f>'Energy consumption (raw)'!AA2617*Lists!$H$98</f>
        <v>0</v>
      </c>
      <c r="AD2667">
        <f>'Energy consumption (raw)'!AB2617*Lists!$H$99</f>
        <v>0</v>
      </c>
      <c r="AE2667">
        <f>'Energy consumption (raw)'!AC2617*Lists!$H$101</f>
        <v>0</v>
      </c>
      <c r="AF2667">
        <f>'Energy consumption (raw)'!AD2617*Lists!$H$101</f>
        <v>0</v>
      </c>
      <c r="AG2667">
        <f>'Energy consumption (raw)'!AE2617*Lists!$H$101</f>
        <v>0</v>
      </c>
      <c r="AH2667">
        <f>'Energy consumption (raw)'!AF2617*Lists!$H$100</f>
        <v>0</v>
      </c>
      <c r="AI2667" s="167">
        <f t="shared" si="172"/>
        <v>508.21791000000002</v>
      </c>
      <c r="AJ2667" s="179">
        <f>'Energy consumption (raw)'!AG2617</f>
        <v>508.21791000000002</v>
      </c>
      <c r="AK2667" s="179">
        <f>'Energy consumption (raw)'!AH2617</f>
        <v>628.42999999999995</v>
      </c>
      <c r="AL2667">
        <f>IF(ROUND(AI2667,-3)=ROUND('Energy consumption (raw)'!AG2617,-3),1,0)</f>
        <v>1</v>
      </c>
      <c r="AM2667" s="179" t="str">
        <f>'Energy consumption (raw)'!AJ2617</f>
        <v>1. Ha Noi</v>
      </c>
      <c r="AN2667">
        <f>VLOOKUP(AM2667,Lists!$F$9:$G$71,2,FALSE)</f>
        <v>1</v>
      </c>
    </row>
    <row r="2668" spans="2:40" x14ac:dyDescent="0.25">
      <c r="B2668" s="65" t="str">
        <f t="shared" si="170"/>
        <v>Buildings36</v>
      </c>
      <c r="C2668" s="179">
        <f>'Energy consumption (raw)'!B2618</f>
        <v>36</v>
      </c>
      <c r="D2668" s="179">
        <f>'Energy consumption (raw)'!C2618</f>
        <v>0</v>
      </c>
      <c r="E2668" s="179">
        <f>'Energy consumption (raw)'!D2618</f>
        <v>0</v>
      </c>
      <c r="F2668" s="179" t="str">
        <f>'Energy consumption (raw)'!E2618</f>
        <v>Công trình xây dựng</v>
      </c>
      <c r="G2668" s="179" t="str">
        <f>'Energy consumption (raw)'!F2618</f>
        <v>Khách sạn</v>
      </c>
      <c r="H2668" s="179" t="str">
        <f>'Energy consumption (raw)'!G2618</f>
        <v>Buildings</v>
      </c>
      <c r="I2668" s="179" t="str">
        <f>'Energy consumption (raw)'!I2618</f>
        <v>Buildings</v>
      </c>
      <c r="J2668" s="179" t="str">
        <f>INDEX(Sector!$E$6:$E$46,MATCH('Energy consumption (toe)'!I2668,Sector!$B$6:$B$46,FALSE))</f>
        <v>Buildings</v>
      </c>
      <c r="K2668" s="179">
        <f>IFERROR('Energy consumption (raw)'!J2618*Lists!$H$84,)</f>
        <v>529.60388999999998</v>
      </c>
      <c r="L2668" s="179">
        <f>'Energy consumption (raw)'!K2618*Lists!$H$84</f>
        <v>529.60388999999998</v>
      </c>
      <c r="M2668" s="179">
        <f>'Energy consumption (raw)'!L2618*Lists!$H$84</f>
        <v>0</v>
      </c>
      <c r="N2668" s="179">
        <f>'Energy consumption (raw)'!M2618*Lists!$H$84</f>
        <v>0</v>
      </c>
      <c r="O2668" s="178">
        <f t="shared" si="171"/>
        <v>529.60388999999998</v>
      </c>
      <c r="P2668">
        <f>'Energy consumption (raw)'!N2618*Lists!$H$85</f>
        <v>0</v>
      </c>
      <c r="Q2668">
        <f>'Energy consumption (raw)'!O2618*Lists!$H$86</f>
        <v>0</v>
      </c>
      <c r="R2668">
        <f>'Energy consumption (raw)'!P2618*Lists!$H$87</f>
        <v>0</v>
      </c>
      <c r="S2668">
        <f>'Energy consumption (raw)'!Q2618*Lists!$H$88</f>
        <v>0</v>
      </c>
      <c r="T2668">
        <f>'Energy consumption (raw)'!R2618*Lists!$H$89</f>
        <v>0</v>
      </c>
      <c r="U2668">
        <f>'Energy consumption (raw)'!S2618*Lists!$H$90</f>
        <v>0</v>
      </c>
      <c r="V2668">
        <f>'Energy consumption (raw)'!T2618*Lists!$H$91</f>
        <v>0</v>
      </c>
      <c r="W2668">
        <f>'Energy consumption (raw)'!U2618*Lists!$H$92</f>
        <v>0</v>
      </c>
      <c r="X2668">
        <f>'Energy consumption (raw)'!V2618*Lists!$H$93</f>
        <v>0</v>
      </c>
      <c r="Y2668">
        <f>'Energy consumption (raw)'!W2618*Lists!$H$94</f>
        <v>0</v>
      </c>
      <c r="Z2668">
        <f>'Energy consumption (raw)'!X2618*Lists!$H$96*1000000</f>
        <v>0</v>
      </c>
      <c r="AA2668">
        <f>'Energy consumption (raw)'!Y2618*Lists!$H$97</f>
        <v>0</v>
      </c>
      <c r="AB2668">
        <f>'Energy consumption (raw)'!Z2618*Lists!$H$96</f>
        <v>0</v>
      </c>
      <c r="AC2668">
        <f>'Energy consumption (raw)'!AA2618*Lists!$H$98</f>
        <v>0</v>
      </c>
      <c r="AD2668">
        <f>'Energy consumption (raw)'!AB2618*Lists!$H$99</f>
        <v>0</v>
      </c>
      <c r="AE2668">
        <f>'Energy consumption (raw)'!AC2618*Lists!$H$101</f>
        <v>0</v>
      </c>
      <c r="AF2668">
        <f>'Energy consumption (raw)'!AD2618*Lists!$H$101</f>
        <v>0</v>
      </c>
      <c r="AG2668">
        <f>'Energy consumption (raw)'!AE2618*Lists!$H$101</f>
        <v>0</v>
      </c>
      <c r="AH2668">
        <f>'Energy consumption (raw)'!AF2618*Lists!$H$100</f>
        <v>0</v>
      </c>
      <c r="AI2668" s="167">
        <f t="shared" si="172"/>
        <v>529.60388999999998</v>
      </c>
      <c r="AJ2668" s="179">
        <f>'Energy consumption (raw)'!AG2618</f>
        <v>529.60388999999998</v>
      </c>
      <c r="AK2668" s="179">
        <f>'Energy consumption (raw)'!AH2618</f>
        <v>1154.78</v>
      </c>
      <c r="AL2668">
        <f>IF(ROUND(AI2668,-3)=ROUND('Energy consumption (raw)'!AG2618,-3),1,0)</f>
        <v>1</v>
      </c>
      <c r="AM2668" s="179" t="str">
        <f>'Energy consumption (raw)'!AJ2618</f>
        <v>1. Ha Noi</v>
      </c>
      <c r="AN2668">
        <f>VLOOKUP(AM2668,Lists!$F$9:$G$71,2,FALSE)</f>
        <v>1</v>
      </c>
    </row>
    <row r="2669" spans="2:40" x14ac:dyDescent="0.25">
      <c r="B2669" s="65" t="str">
        <f t="shared" si="170"/>
        <v>Buildings37</v>
      </c>
      <c r="C2669" s="179">
        <f>'Energy consumption (raw)'!B2619</f>
        <v>37</v>
      </c>
      <c r="D2669" s="179">
        <f>'Energy consumption (raw)'!C2619</f>
        <v>0</v>
      </c>
      <c r="E2669" s="179">
        <f>'Energy consumption (raw)'!D2619</f>
        <v>0</v>
      </c>
      <c r="F2669" s="179" t="str">
        <f>'Energy consumption (raw)'!E2619</f>
        <v>Công trình xây dựng</v>
      </c>
      <c r="G2669" s="179" t="str">
        <f>'Energy consumption (raw)'!F2619</f>
        <v xml:space="preserve">Dịch vụ lưu trú </v>
      </c>
      <c r="H2669" s="179" t="str">
        <f>'Energy consumption (raw)'!G2619</f>
        <v>Buildings</v>
      </c>
      <c r="I2669" s="179" t="str">
        <f>'Energy consumption (raw)'!I2619</f>
        <v>Buildings</v>
      </c>
      <c r="J2669" s="179" t="str">
        <f>INDEX(Sector!$E$6:$E$46,MATCH('Energy consumption (toe)'!I2669,Sector!$B$6:$B$46,FALSE))</f>
        <v>Buildings</v>
      </c>
      <c r="K2669" s="179">
        <f>IFERROR('Energy consumption (raw)'!J2619*Lists!$H$84,)</f>
        <v>704.20977000000005</v>
      </c>
      <c r="L2669" s="179">
        <f>'Energy consumption (raw)'!K2619*Lists!$H$84</f>
        <v>704.20977000000005</v>
      </c>
      <c r="M2669" s="179">
        <f>'Energy consumption (raw)'!L2619*Lists!$H$84</f>
        <v>0</v>
      </c>
      <c r="N2669" s="179">
        <f>'Energy consumption (raw)'!M2619*Lists!$H$84</f>
        <v>0</v>
      </c>
      <c r="O2669" s="178">
        <f t="shared" si="171"/>
        <v>704.20977000000005</v>
      </c>
      <c r="P2669">
        <f>'Energy consumption (raw)'!N2619*Lists!$H$85</f>
        <v>0</v>
      </c>
      <c r="Q2669">
        <f>'Energy consumption (raw)'!O2619*Lists!$H$86</f>
        <v>0</v>
      </c>
      <c r="R2669">
        <f>'Energy consumption (raw)'!P2619*Lists!$H$87</f>
        <v>0</v>
      </c>
      <c r="S2669">
        <f>'Energy consumption (raw)'!Q2619*Lists!$H$88</f>
        <v>0</v>
      </c>
      <c r="T2669">
        <f>'Energy consumption (raw)'!R2619*Lists!$H$89</f>
        <v>0</v>
      </c>
      <c r="U2669">
        <f>'Energy consumption (raw)'!S2619*Lists!$H$90</f>
        <v>0</v>
      </c>
      <c r="V2669">
        <f>'Energy consumption (raw)'!T2619*Lists!$H$91</f>
        <v>0</v>
      </c>
      <c r="W2669">
        <f>'Energy consumption (raw)'!U2619*Lists!$H$92</f>
        <v>0</v>
      </c>
      <c r="X2669">
        <f>'Energy consumption (raw)'!V2619*Lists!$H$93</f>
        <v>0</v>
      </c>
      <c r="Y2669">
        <f>'Energy consumption (raw)'!W2619*Lists!$H$94</f>
        <v>0</v>
      </c>
      <c r="Z2669">
        <f>'Energy consumption (raw)'!X2619*Lists!$H$96*1000000</f>
        <v>0</v>
      </c>
      <c r="AA2669">
        <f>'Energy consumption (raw)'!Y2619*Lists!$H$97</f>
        <v>0</v>
      </c>
      <c r="AB2669">
        <f>'Energy consumption (raw)'!Z2619*Lists!$H$96</f>
        <v>0</v>
      </c>
      <c r="AC2669">
        <f>'Energy consumption (raw)'!AA2619*Lists!$H$98</f>
        <v>0</v>
      </c>
      <c r="AD2669">
        <f>'Energy consumption (raw)'!AB2619*Lists!$H$99</f>
        <v>0</v>
      </c>
      <c r="AE2669">
        <f>'Energy consumption (raw)'!AC2619*Lists!$H$101</f>
        <v>0</v>
      </c>
      <c r="AF2669">
        <f>'Energy consumption (raw)'!AD2619*Lists!$H$101</f>
        <v>0</v>
      </c>
      <c r="AG2669">
        <f>'Energy consumption (raw)'!AE2619*Lists!$H$101</f>
        <v>0</v>
      </c>
      <c r="AH2669">
        <f>'Energy consumption (raw)'!AF2619*Lists!$H$100</f>
        <v>0</v>
      </c>
      <c r="AI2669" s="167">
        <f t="shared" si="172"/>
        <v>704.20977000000005</v>
      </c>
      <c r="AJ2669" s="179">
        <f>'Energy consumption (raw)'!AG2619</f>
        <v>704.20977000000005</v>
      </c>
      <c r="AK2669" s="179">
        <f>'Energy consumption (raw)'!AH2619</f>
        <v>1017.44</v>
      </c>
      <c r="AL2669">
        <f>IF(ROUND(AI2669,-3)=ROUND('Energy consumption (raw)'!AG2619,-3),1,0)</f>
        <v>1</v>
      </c>
      <c r="AM2669" s="179" t="str">
        <f>'Energy consumption (raw)'!AJ2619</f>
        <v>1. Ha Noi</v>
      </c>
      <c r="AN2669">
        <f>VLOOKUP(AM2669,Lists!$F$9:$G$71,2,FALSE)</f>
        <v>1</v>
      </c>
    </row>
    <row r="2670" spans="2:40" x14ac:dyDescent="0.25">
      <c r="B2670" s="65" t="str">
        <f t="shared" si="170"/>
        <v>Buildings38</v>
      </c>
      <c r="C2670" s="179">
        <f>'Energy consumption (raw)'!B2620</f>
        <v>38</v>
      </c>
      <c r="D2670" s="179">
        <f>'Energy consumption (raw)'!C2620</f>
        <v>0</v>
      </c>
      <c r="E2670" s="179">
        <f>'Energy consumption (raw)'!D2620</f>
        <v>0</v>
      </c>
      <c r="F2670" s="179" t="str">
        <f>'Energy consumption (raw)'!E2620</f>
        <v>Công trình xây dựng</v>
      </c>
      <c r="G2670" s="179" t="str">
        <f>'Energy consumption (raw)'!F2620</f>
        <v>Khách sạn</v>
      </c>
      <c r="H2670" s="179" t="str">
        <f>'Energy consumption (raw)'!G2620</f>
        <v>Buildings</v>
      </c>
      <c r="I2670" s="179" t="str">
        <f>'Energy consumption (raw)'!I2620</f>
        <v>Buildings</v>
      </c>
      <c r="J2670" s="179" t="str">
        <f>INDEX(Sector!$E$6:$E$46,MATCH('Energy consumption (toe)'!I2670,Sector!$B$6:$B$46,FALSE))</f>
        <v>Buildings</v>
      </c>
      <c r="K2670" s="179">
        <f>IFERROR('Energy consumption (raw)'!J2620*Lists!$H$84,)</f>
        <v>0</v>
      </c>
      <c r="L2670" s="179">
        <f>'Energy consumption (raw)'!K2620*Lists!$H$84</f>
        <v>1819.6599000000001</v>
      </c>
      <c r="M2670" s="179">
        <f>'Energy consumption (raw)'!L2620*Lists!$H$84</f>
        <v>0</v>
      </c>
      <c r="N2670" s="179">
        <f>'Energy consumption (raw)'!M2620*Lists!$H$84</f>
        <v>0</v>
      </c>
      <c r="O2670" s="178">
        <f t="shared" si="171"/>
        <v>1819.6599000000001</v>
      </c>
      <c r="P2670">
        <f>'Energy consumption (raw)'!N2620*Lists!$H$85</f>
        <v>0</v>
      </c>
      <c r="Q2670">
        <f>'Energy consumption (raw)'!O2620*Lists!$H$86</f>
        <v>0</v>
      </c>
      <c r="R2670">
        <f>'Energy consumption (raw)'!P2620*Lists!$H$87</f>
        <v>0</v>
      </c>
      <c r="S2670">
        <f>'Energy consumption (raw)'!Q2620*Lists!$H$88</f>
        <v>0</v>
      </c>
      <c r="T2670">
        <f>'Energy consumption (raw)'!R2620*Lists!$H$89</f>
        <v>0</v>
      </c>
      <c r="U2670">
        <f>'Energy consumption (raw)'!S2620*Lists!$H$90</f>
        <v>0</v>
      </c>
      <c r="V2670">
        <f>'Energy consumption (raw)'!T2620*Lists!$H$91</f>
        <v>0</v>
      </c>
      <c r="W2670">
        <f>'Energy consumption (raw)'!U2620*Lists!$H$92</f>
        <v>0</v>
      </c>
      <c r="X2670">
        <f>'Energy consumption (raw)'!V2620*Lists!$H$93</f>
        <v>0</v>
      </c>
      <c r="Y2670">
        <f>'Energy consumption (raw)'!W2620*Lists!$H$94</f>
        <v>0</v>
      </c>
      <c r="Z2670">
        <f>'Energy consumption (raw)'!X2620*Lists!$H$96*1000000</f>
        <v>0</v>
      </c>
      <c r="AA2670">
        <f>'Energy consumption (raw)'!Y2620*Lists!$H$97</f>
        <v>0</v>
      </c>
      <c r="AB2670">
        <f>'Energy consumption (raw)'!Z2620*Lists!$H$96</f>
        <v>0</v>
      </c>
      <c r="AC2670">
        <f>'Energy consumption (raw)'!AA2620*Lists!$H$98</f>
        <v>0</v>
      </c>
      <c r="AD2670">
        <f>'Energy consumption (raw)'!AB2620*Lists!$H$99</f>
        <v>0</v>
      </c>
      <c r="AE2670">
        <f>'Energy consumption (raw)'!AC2620*Lists!$H$101</f>
        <v>0</v>
      </c>
      <c r="AF2670">
        <f>'Energy consumption (raw)'!AD2620*Lists!$H$101</f>
        <v>0</v>
      </c>
      <c r="AG2670">
        <f>'Energy consumption (raw)'!AE2620*Lists!$H$101</f>
        <v>0</v>
      </c>
      <c r="AH2670">
        <f>'Energy consumption (raw)'!AF2620*Lists!$H$100</f>
        <v>0</v>
      </c>
      <c r="AI2670" s="167">
        <f t="shared" si="172"/>
        <v>1819.6599000000001</v>
      </c>
      <c r="AJ2670" s="179">
        <f>'Energy consumption (raw)'!AG2620</f>
        <v>1819.6599000000001</v>
      </c>
      <c r="AK2670" s="179">
        <f>'Energy consumption (raw)'!AH2620</f>
        <v>2264.4299999999998</v>
      </c>
      <c r="AL2670">
        <f>IF(ROUND(AI2670,-3)=ROUND('Energy consumption (raw)'!AG2620,-3),1,0)</f>
        <v>1</v>
      </c>
      <c r="AM2670" s="179" t="str">
        <f>'Energy consumption (raw)'!AJ2620</f>
        <v>1. Ha Noi</v>
      </c>
      <c r="AN2670">
        <f>VLOOKUP(AM2670,Lists!$F$9:$G$71,2,FALSE)</f>
        <v>1</v>
      </c>
    </row>
    <row r="2671" spans="2:40" x14ac:dyDescent="0.25">
      <c r="B2671" s="65" t="str">
        <f t="shared" si="170"/>
        <v>Buildings39</v>
      </c>
      <c r="C2671" s="179">
        <f>'Energy consumption (raw)'!B2621</f>
        <v>39</v>
      </c>
      <c r="D2671" s="179">
        <f>'Energy consumption (raw)'!C2621</f>
        <v>0</v>
      </c>
      <c r="E2671" s="179">
        <f>'Energy consumption (raw)'!D2621</f>
        <v>0</v>
      </c>
      <c r="F2671" s="179" t="str">
        <f>'Energy consumption (raw)'!E2621</f>
        <v>Công trình xây dựng</v>
      </c>
      <c r="G2671" s="179" t="str">
        <f>'Energy consumption (raw)'!F2621</f>
        <v>Kinh doanh bất động sản, quyền sử dụng đất thuộc chủ sở hữu, chủ sử dụng hoặc đi thuê</v>
      </c>
      <c r="H2671" s="179" t="str">
        <f>'Energy consumption (raw)'!G2621</f>
        <v>Buildings</v>
      </c>
      <c r="I2671" s="179" t="str">
        <f>'Energy consumption (raw)'!I2621</f>
        <v>Buildings</v>
      </c>
      <c r="J2671" s="179" t="str">
        <f>INDEX(Sector!$E$6:$E$46,MATCH('Energy consumption (toe)'!I2671,Sector!$B$6:$B$46,FALSE))</f>
        <v>Buildings</v>
      </c>
      <c r="K2671" s="179">
        <f>IFERROR('Energy consumption (raw)'!J2621*Lists!$H$84,)</f>
        <v>0</v>
      </c>
      <c r="L2671" s="179">
        <f>'Energy consumption (raw)'!K2621*Lists!$H$84</f>
        <v>908.05550000000005</v>
      </c>
      <c r="M2671" s="179">
        <f>'Energy consumption (raw)'!L2621*Lists!$H$84</f>
        <v>0</v>
      </c>
      <c r="N2671" s="179">
        <f>'Energy consumption (raw)'!M2621*Lists!$H$84</f>
        <v>0</v>
      </c>
      <c r="O2671" s="178">
        <f t="shared" si="171"/>
        <v>908.05550000000005</v>
      </c>
      <c r="P2671">
        <f>'Energy consumption (raw)'!N2621*Lists!$H$85</f>
        <v>0</v>
      </c>
      <c r="Q2671">
        <f>'Energy consumption (raw)'!O2621*Lists!$H$86</f>
        <v>0</v>
      </c>
      <c r="R2671">
        <f>'Energy consumption (raw)'!P2621*Lists!$H$87</f>
        <v>0</v>
      </c>
      <c r="S2671">
        <f>'Energy consumption (raw)'!Q2621*Lists!$H$88</f>
        <v>0</v>
      </c>
      <c r="T2671">
        <f>'Energy consumption (raw)'!R2621*Lists!$H$89</f>
        <v>0</v>
      </c>
      <c r="U2671">
        <f>'Energy consumption (raw)'!S2621*Lists!$H$90</f>
        <v>0</v>
      </c>
      <c r="V2671">
        <f>'Energy consumption (raw)'!T2621*Lists!$H$91</f>
        <v>0</v>
      </c>
      <c r="W2671">
        <f>'Energy consumption (raw)'!U2621*Lists!$H$92</f>
        <v>0</v>
      </c>
      <c r="X2671">
        <f>'Energy consumption (raw)'!V2621*Lists!$H$93</f>
        <v>0</v>
      </c>
      <c r="Y2671">
        <f>'Energy consumption (raw)'!W2621*Lists!$H$94</f>
        <v>0</v>
      </c>
      <c r="Z2671">
        <f>'Energy consumption (raw)'!X2621*Lists!$H$96*1000000</f>
        <v>0</v>
      </c>
      <c r="AA2671">
        <f>'Energy consumption (raw)'!Y2621*Lists!$H$97</f>
        <v>0</v>
      </c>
      <c r="AB2671">
        <f>'Energy consumption (raw)'!Z2621*Lists!$H$96</f>
        <v>0</v>
      </c>
      <c r="AC2671">
        <f>'Energy consumption (raw)'!AA2621*Lists!$H$98</f>
        <v>0</v>
      </c>
      <c r="AD2671">
        <f>'Energy consumption (raw)'!AB2621*Lists!$H$99</f>
        <v>0</v>
      </c>
      <c r="AE2671">
        <f>'Energy consumption (raw)'!AC2621*Lists!$H$101</f>
        <v>0</v>
      </c>
      <c r="AF2671">
        <f>'Energy consumption (raw)'!AD2621*Lists!$H$101</f>
        <v>0</v>
      </c>
      <c r="AG2671">
        <f>'Energy consumption (raw)'!AE2621*Lists!$H$101</f>
        <v>0</v>
      </c>
      <c r="AH2671">
        <f>'Energy consumption (raw)'!AF2621*Lists!$H$100</f>
        <v>0</v>
      </c>
      <c r="AI2671" s="167">
        <f t="shared" si="172"/>
        <v>908.05550000000005</v>
      </c>
      <c r="AJ2671" s="179">
        <f>'Energy consumption (raw)'!AG2621</f>
        <v>908.05550000000005</v>
      </c>
      <c r="AK2671" s="179">
        <f>'Energy consumption (raw)'!AH2621</f>
        <v>0</v>
      </c>
      <c r="AL2671">
        <f>IF(ROUND(AI2671,-3)=ROUND('Energy consumption (raw)'!AG2621,-3),1,0)</f>
        <v>1</v>
      </c>
      <c r="AM2671" s="179" t="str">
        <f>'Energy consumption (raw)'!AJ2621</f>
        <v>1. Ha Noi</v>
      </c>
      <c r="AN2671">
        <f>VLOOKUP(AM2671,Lists!$F$9:$G$71,2,FALSE)</f>
        <v>1</v>
      </c>
    </row>
    <row r="2672" spans="2:40" x14ac:dyDescent="0.25">
      <c r="B2672" s="65" t="str">
        <f t="shared" si="170"/>
        <v>Buildings40</v>
      </c>
      <c r="C2672" s="179">
        <f>'Energy consumption (raw)'!B2622</f>
        <v>40</v>
      </c>
      <c r="D2672" s="179">
        <f>'Energy consumption (raw)'!C2622</f>
        <v>0</v>
      </c>
      <c r="E2672" s="179">
        <f>'Energy consumption (raw)'!D2622</f>
        <v>0</v>
      </c>
      <c r="F2672" s="179" t="str">
        <f>'Energy consumption (raw)'!E2622</f>
        <v>Công trình xây dựng</v>
      </c>
      <c r="G2672" s="179" t="str">
        <f>'Energy consumption (raw)'!F2622</f>
        <v>Hoạt động viễn thông có dây</v>
      </c>
      <c r="H2672" s="179" t="str">
        <f>'Energy consumption (raw)'!G2622</f>
        <v>Buildings</v>
      </c>
      <c r="I2672" s="179" t="str">
        <f>'Energy consumption (raw)'!I2622</f>
        <v>Buildings</v>
      </c>
      <c r="J2672" s="179" t="str">
        <f>INDEX(Sector!$E$6:$E$46,MATCH('Energy consumption (toe)'!I2672,Sector!$B$6:$B$46,FALSE))</f>
        <v>Buildings</v>
      </c>
      <c r="K2672" s="179">
        <f>IFERROR('Energy consumption (raw)'!J2622*Lists!$H$84,)</f>
        <v>0</v>
      </c>
      <c r="L2672" s="179">
        <f>'Energy consumption (raw)'!K2622*Lists!$H$84</f>
        <v>771.65430000000003</v>
      </c>
      <c r="M2672" s="179">
        <f>'Energy consumption (raw)'!L2622*Lists!$H$84</f>
        <v>0</v>
      </c>
      <c r="N2672" s="179">
        <f>'Energy consumption (raw)'!M2622*Lists!$H$84</f>
        <v>0</v>
      </c>
      <c r="O2672" s="178">
        <f t="shared" si="171"/>
        <v>771.65430000000003</v>
      </c>
      <c r="P2672">
        <f>'Energy consumption (raw)'!N2622*Lists!$H$85</f>
        <v>0</v>
      </c>
      <c r="Q2672">
        <f>'Energy consumption (raw)'!O2622*Lists!$H$86</f>
        <v>0</v>
      </c>
      <c r="R2672">
        <f>'Energy consumption (raw)'!P2622*Lists!$H$87</f>
        <v>0</v>
      </c>
      <c r="S2672">
        <f>'Energy consumption (raw)'!Q2622*Lists!$H$88</f>
        <v>0</v>
      </c>
      <c r="T2672">
        <f>'Energy consumption (raw)'!R2622*Lists!$H$89</f>
        <v>0</v>
      </c>
      <c r="U2672">
        <f>'Energy consumption (raw)'!S2622*Lists!$H$90</f>
        <v>0</v>
      </c>
      <c r="V2672">
        <f>'Energy consumption (raw)'!T2622*Lists!$H$91</f>
        <v>0</v>
      </c>
      <c r="W2672">
        <f>'Energy consumption (raw)'!U2622*Lists!$H$92</f>
        <v>0</v>
      </c>
      <c r="X2672">
        <f>'Energy consumption (raw)'!V2622*Lists!$H$93</f>
        <v>0</v>
      </c>
      <c r="Y2672">
        <f>'Energy consumption (raw)'!W2622*Lists!$H$94</f>
        <v>0</v>
      </c>
      <c r="Z2672">
        <f>'Energy consumption (raw)'!X2622*Lists!$H$96*1000000</f>
        <v>0</v>
      </c>
      <c r="AA2672">
        <f>'Energy consumption (raw)'!Y2622*Lists!$H$97</f>
        <v>0</v>
      </c>
      <c r="AB2672">
        <f>'Energy consumption (raw)'!Z2622*Lists!$H$96</f>
        <v>0</v>
      </c>
      <c r="AC2672">
        <f>'Energy consumption (raw)'!AA2622*Lists!$H$98</f>
        <v>0</v>
      </c>
      <c r="AD2672">
        <f>'Energy consumption (raw)'!AB2622*Lists!$H$99</f>
        <v>0</v>
      </c>
      <c r="AE2672">
        <f>'Energy consumption (raw)'!AC2622*Lists!$H$101</f>
        <v>0</v>
      </c>
      <c r="AF2672">
        <f>'Energy consumption (raw)'!AD2622*Lists!$H$101</f>
        <v>0</v>
      </c>
      <c r="AG2672">
        <f>'Energy consumption (raw)'!AE2622*Lists!$H$101</f>
        <v>0</v>
      </c>
      <c r="AH2672">
        <f>'Energy consumption (raw)'!AF2622*Lists!$H$100</f>
        <v>0</v>
      </c>
      <c r="AI2672" s="167">
        <f t="shared" si="172"/>
        <v>771.65430000000003</v>
      </c>
      <c r="AJ2672" s="179">
        <f>'Energy consumption (raw)'!AG2622</f>
        <v>771.65430000000003</v>
      </c>
      <c r="AK2672" s="179">
        <f>'Energy consumption (raw)'!AH2622</f>
        <v>842.47800000000007</v>
      </c>
      <c r="AL2672">
        <f>IF(ROUND(AI2672,-3)=ROUND('Energy consumption (raw)'!AG2622,-3),1,0)</f>
        <v>1</v>
      </c>
      <c r="AM2672" s="179" t="str">
        <f>'Energy consumption (raw)'!AJ2622</f>
        <v>1. Ha Noi</v>
      </c>
      <c r="AN2672">
        <f>VLOOKUP(AM2672,Lists!$F$9:$G$71,2,FALSE)</f>
        <v>1</v>
      </c>
    </row>
    <row r="2673" spans="2:40" x14ac:dyDescent="0.25">
      <c r="B2673" s="65" t="str">
        <f t="shared" si="170"/>
        <v>Buildings41</v>
      </c>
      <c r="C2673" s="179">
        <f>'Energy consumption (raw)'!B2623</f>
        <v>41</v>
      </c>
      <c r="D2673" s="179">
        <f>'Energy consumption (raw)'!C2623</f>
        <v>0</v>
      </c>
      <c r="E2673" s="179">
        <f>'Energy consumption (raw)'!D2623</f>
        <v>0</v>
      </c>
      <c r="F2673" s="179" t="str">
        <f>'Energy consumption (raw)'!E2623</f>
        <v>Công trình xây dựng</v>
      </c>
      <c r="G2673" s="179" t="str">
        <f>'Energy consumption (raw)'!F2623</f>
        <v>Kinh doanh bất động sản, quyền sử dụng đất thuộc chủ sở hữu, chủ sử dụng hoặc đi thuê</v>
      </c>
      <c r="H2673" s="179" t="str">
        <f>'Energy consumption (raw)'!G2623</f>
        <v>Buildings</v>
      </c>
      <c r="I2673" s="179" t="str">
        <f>'Energy consumption (raw)'!I2623</f>
        <v>Buildings</v>
      </c>
      <c r="J2673" s="179" t="str">
        <f>INDEX(Sector!$E$6:$E$46,MATCH('Energy consumption (toe)'!I2673,Sector!$B$6:$B$46,FALSE))</f>
        <v>Buildings</v>
      </c>
      <c r="K2673" s="179">
        <f>IFERROR('Energy consumption (raw)'!J2623*Lists!$H$84,)</f>
        <v>0</v>
      </c>
      <c r="L2673" s="179">
        <f>'Energy consumption (raw)'!K2623*Lists!$H$84</f>
        <v>707.3112000000001</v>
      </c>
      <c r="M2673" s="179">
        <f>'Energy consumption (raw)'!L2623*Lists!$H$84</f>
        <v>0</v>
      </c>
      <c r="N2673" s="179">
        <f>'Energy consumption (raw)'!M2623*Lists!$H$84</f>
        <v>0</v>
      </c>
      <c r="O2673" s="178">
        <f t="shared" si="171"/>
        <v>707.3112000000001</v>
      </c>
      <c r="P2673">
        <f>'Energy consumption (raw)'!N2623*Lists!$H$85</f>
        <v>0</v>
      </c>
      <c r="Q2673">
        <f>'Energy consumption (raw)'!O2623*Lists!$H$86</f>
        <v>0</v>
      </c>
      <c r="R2673">
        <f>'Energy consumption (raw)'!P2623*Lists!$H$87</f>
        <v>0</v>
      </c>
      <c r="S2673">
        <f>'Energy consumption (raw)'!Q2623*Lists!$H$88</f>
        <v>0</v>
      </c>
      <c r="T2673">
        <f>'Energy consumption (raw)'!R2623*Lists!$H$89</f>
        <v>0</v>
      </c>
      <c r="U2673">
        <f>'Energy consumption (raw)'!S2623*Lists!$H$90</f>
        <v>0</v>
      </c>
      <c r="V2673">
        <f>'Energy consumption (raw)'!T2623*Lists!$H$91</f>
        <v>0</v>
      </c>
      <c r="W2673">
        <f>'Energy consumption (raw)'!U2623*Lists!$H$92</f>
        <v>0</v>
      </c>
      <c r="X2673">
        <f>'Energy consumption (raw)'!V2623*Lists!$H$93</f>
        <v>0</v>
      </c>
      <c r="Y2673">
        <f>'Energy consumption (raw)'!W2623*Lists!$H$94</f>
        <v>0</v>
      </c>
      <c r="Z2673">
        <f>'Energy consumption (raw)'!X2623*Lists!$H$96*1000000</f>
        <v>0</v>
      </c>
      <c r="AA2673">
        <f>'Energy consumption (raw)'!Y2623*Lists!$H$97</f>
        <v>0</v>
      </c>
      <c r="AB2673">
        <f>'Energy consumption (raw)'!Z2623*Lists!$H$96</f>
        <v>0</v>
      </c>
      <c r="AC2673">
        <f>'Energy consumption (raw)'!AA2623*Lists!$H$98</f>
        <v>0</v>
      </c>
      <c r="AD2673">
        <f>'Energy consumption (raw)'!AB2623*Lists!$H$99</f>
        <v>0</v>
      </c>
      <c r="AE2673">
        <f>'Energy consumption (raw)'!AC2623*Lists!$H$101</f>
        <v>0</v>
      </c>
      <c r="AF2673">
        <f>'Energy consumption (raw)'!AD2623*Lists!$H$101</f>
        <v>0</v>
      </c>
      <c r="AG2673">
        <f>'Energy consumption (raw)'!AE2623*Lists!$H$101</f>
        <v>0</v>
      </c>
      <c r="AH2673">
        <f>'Energy consumption (raw)'!AF2623*Lists!$H$100</f>
        <v>0</v>
      </c>
      <c r="AI2673" s="167">
        <f t="shared" si="172"/>
        <v>707.3112000000001</v>
      </c>
      <c r="AJ2673" s="179">
        <f>'Energy consumption (raw)'!AG2623</f>
        <v>707.3112000000001</v>
      </c>
      <c r="AK2673" s="179">
        <f>'Energy consumption (raw)'!AH2623</f>
        <v>689.57</v>
      </c>
      <c r="AL2673">
        <f>IF(ROUND(AI2673,-3)=ROUND('Energy consumption (raw)'!AG2623,-3),1,0)</f>
        <v>1</v>
      </c>
      <c r="AM2673" s="179" t="str">
        <f>'Energy consumption (raw)'!AJ2623</f>
        <v>1. Ha Noi</v>
      </c>
      <c r="AN2673">
        <f>VLOOKUP(AM2673,Lists!$F$9:$G$71,2,FALSE)</f>
        <v>1</v>
      </c>
    </row>
    <row r="2674" spans="2:40" x14ac:dyDescent="0.25">
      <c r="B2674" s="65" t="str">
        <f t="shared" si="170"/>
        <v>Buildings42</v>
      </c>
      <c r="C2674" s="179">
        <f>'Energy consumption (raw)'!B2624</f>
        <v>42</v>
      </c>
      <c r="D2674" s="179">
        <f>'Energy consumption (raw)'!C2624</f>
        <v>0</v>
      </c>
      <c r="E2674" s="179">
        <f>'Energy consumption (raw)'!D2624</f>
        <v>0</v>
      </c>
      <c r="F2674" s="179" t="str">
        <f>'Energy consumption (raw)'!E2624</f>
        <v>Công trình xây dựng</v>
      </c>
      <c r="G2674" s="179" t="str">
        <f>'Energy consumption (raw)'!F2624</f>
        <v>Kinh doanh bất động sản, quyền sử dụng đất thuộc chủ sở hữu, chủ sử dụng hoặc đi thuê</v>
      </c>
      <c r="H2674" s="179" t="str">
        <f>'Energy consumption (raw)'!G2624</f>
        <v>Buildings</v>
      </c>
      <c r="I2674" s="179" t="str">
        <f>'Energy consumption (raw)'!I2624</f>
        <v>Buildings</v>
      </c>
      <c r="J2674" s="179" t="str">
        <f>INDEX(Sector!$E$6:$E$46,MATCH('Energy consumption (toe)'!I2674,Sector!$B$6:$B$46,FALSE))</f>
        <v>Buildings</v>
      </c>
      <c r="K2674" s="179">
        <f>IFERROR('Energy consumption (raw)'!J2624*Lists!$H$84,)</f>
        <v>0</v>
      </c>
      <c r="L2674" s="179">
        <f>'Energy consumption (raw)'!K2624*Lists!$H$84</f>
        <v>606.81560999999999</v>
      </c>
      <c r="M2674" s="179">
        <f>'Energy consumption (raw)'!L2624*Lists!$H$84</f>
        <v>0</v>
      </c>
      <c r="N2674" s="179">
        <f>'Energy consumption (raw)'!M2624*Lists!$H$84</f>
        <v>0</v>
      </c>
      <c r="O2674" s="178">
        <f t="shared" si="171"/>
        <v>606.81560999999999</v>
      </c>
      <c r="P2674">
        <f>'Energy consumption (raw)'!N2624*Lists!$H$85</f>
        <v>0</v>
      </c>
      <c r="Q2674">
        <f>'Energy consumption (raw)'!O2624*Lists!$H$86</f>
        <v>0</v>
      </c>
      <c r="R2674">
        <f>'Energy consumption (raw)'!P2624*Lists!$H$87</f>
        <v>0</v>
      </c>
      <c r="S2674">
        <f>'Energy consumption (raw)'!Q2624*Lists!$H$88</f>
        <v>0</v>
      </c>
      <c r="T2674">
        <f>'Energy consumption (raw)'!R2624*Lists!$H$89</f>
        <v>0</v>
      </c>
      <c r="U2674">
        <f>'Energy consumption (raw)'!S2624*Lists!$H$90</f>
        <v>0</v>
      </c>
      <c r="V2674">
        <f>'Energy consumption (raw)'!T2624*Lists!$H$91</f>
        <v>0</v>
      </c>
      <c r="W2674">
        <f>'Energy consumption (raw)'!U2624*Lists!$H$92</f>
        <v>0</v>
      </c>
      <c r="X2674">
        <f>'Energy consumption (raw)'!V2624*Lists!$H$93</f>
        <v>0</v>
      </c>
      <c r="Y2674">
        <f>'Energy consumption (raw)'!W2624*Lists!$H$94</f>
        <v>0</v>
      </c>
      <c r="Z2674">
        <f>'Energy consumption (raw)'!X2624*Lists!$H$96*1000000</f>
        <v>0</v>
      </c>
      <c r="AA2674">
        <f>'Energy consumption (raw)'!Y2624*Lists!$H$97</f>
        <v>0</v>
      </c>
      <c r="AB2674">
        <f>'Energy consumption (raw)'!Z2624*Lists!$H$96</f>
        <v>0</v>
      </c>
      <c r="AC2674">
        <f>'Energy consumption (raw)'!AA2624*Lists!$H$98</f>
        <v>0</v>
      </c>
      <c r="AD2674">
        <f>'Energy consumption (raw)'!AB2624*Lists!$H$99</f>
        <v>0</v>
      </c>
      <c r="AE2674">
        <f>'Energy consumption (raw)'!AC2624*Lists!$H$101</f>
        <v>0</v>
      </c>
      <c r="AF2674">
        <f>'Energy consumption (raw)'!AD2624*Lists!$H$101</f>
        <v>0</v>
      </c>
      <c r="AG2674">
        <f>'Energy consumption (raw)'!AE2624*Lists!$H$101</f>
        <v>0</v>
      </c>
      <c r="AH2674">
        <f>'Energy consumption (raw)'!AF2624*Lists!$H$100</f>
        <v>0</v>
      </c>
      <c r="AI2674" s="167">
        <f t="shared" si="172"/>
        <v>606.81560999999999</v>
      </c>
      <c r="AJ2674" s="179">
        <f>'Energy consumption (raw)'!AG2624</f>
        <v>606.81560999999999</v>
      </c>
      <c r="AK2674" s="179">
        <f>'Energy consumption (raw)'!AH2624</f>
        <v>578.53</v>
      </c>
      <c r="AL2674">
        <f>IF(ROUND(AI2674,-3)=ROUND('Energy consumption (raw)'!AG2624,-3),1,0)</f>
        <v>1</v>
      </c>
      <c r="AM2674" s="179" t="str">
        <f>'Energy consumption (raw)'!AJ2624</f>
        <v>1. Ha Noi</v>
      </c>
      <c r="AN2674">
        <f>VLOOKUP(AM2674,Lists!$F$9:$G$71,2,FALSE)</f>
        <v>1</v>
      </c>
    </row>
    <row r="2675" spans="2:40" x14ac:dyDescent="0.25">
      <c r="B2675" s="65" t="str">
        <f t="shared" si="170"/>
        <v>Buildings43</v>
      </c>
      <c r="C2675" s="179">
        <f>'Energy consumption (raw)'!B2625</f>
        <v>43</v>
      </c>
      <c r="D2675" s="179">
        <f>'Energy consumption (raw)'!C2625</f>
        <v>0</v>
      </c>
      <c r="E2675" s="179">
        <f>'Energy consumption (raw)'!D2625</f>
        <v>0</v>
      </c>
      <c r="F2675" s="179" t="str">
        <f>'Energy consumption (raw)'!E2625</f>
        <v>Công trình xây dựng</v>
      </c>
      <c r="G2675" s="179" t="str">
        <f>'Energy consumption (raw)'!F2625</f>
        <v>Kinh doanh bất động sản, quyền sử dụng đất thuộc chủ sở hữu, chủ sử dụng hoặc đi thuê</v>
      </c>
      <c r="H2675" s="179" t="str">
        <f>'Energy consumption (raw)'!G2625</f>
        <v>Buildings</v>
      </c>
      <c r="I2675" s="179" t="str">
        <f>'Energy consumption (raw)'!I2625</f>
        <v>Buildings</v>
      </c>
      <c r="J2675" s="179" t="str">
        <f>INDEX(Sector!$E$6:$E$46,MATCH('Energy consumption (toe)'!I2675,Sector!$B$6:$B$46,FALSE))</f>
        <v>Buildings</v>
      </c>
      <c r="K2675" s="179">
        <f>IFERROR('Energy consumption (raw)'!J2625*Lists!$H$84,)</f>
        <v>518.86461000000008</v>
      </c>
      <c r="L2675" s="179">
        <f>'Energy consumption (raw)'!K2625*Lists!$H$84</f>
        <v>505.67196000000001</v>
      </c>
      <c r="M2675" s="179">
        <f>'Energy consumption (raw)'!L2625*Lists!$H$84</f>
        <v>0</v>
      </c>
      <c r="N2675" s="179">
        <f>'Energy consumption (raw)'!M2625*Lists!$H$84</f>
        <v>0</v>
      </c>
      <c r="O2675" s="178">
        <f t="shared" si="171"/>
        <v>505.67196000000001</v>
      </c>
      <c r="P2675">
        <f>'Energy consumption (raw)'!N2625*Lists!$H$85</f>
        <v>0</v>
      </c>
      <c r="Q2675">
        <f>'Energy consumption (raw)'!O2625*Lists!$H$86</f>
        <v>0</v>
      </c>
      <c r="R2675">
        <f>'Energy consumption (raw)'!P2625*Lists!$H$87</f>
        <v>0</v>
      </c>
      <c r="S2675">
        <f>'Energy consumption (raw)'!Q2625*Lists!$H$88</f>
        <v>0</v>
      </c>
      <c r="T2675">
        <f>'Energy consumption (raw)'!R2625*Lists!$H$89</f>
        <v>0</v>
      </c>
      <c r="U2675">
        <f>'Energy consumption (raw)'!S2625*Lists!$H$90</f>
        <v>0</v>
      </c>
      <c r="V2675">
        <f>'Energy consumption (raw)'!T2625*Lists!$H$91</f>
        <v>0</v>
      </c>
      <c r="W2675">
        <f>'Energy consumption (raw)'!U2625*Lists!$H$92</f>
        <v>0</v>
      </c>
      <c r="X2675">
        <f>'Energy consumption (raw)'!V2625*Lists!$H$93</f>
        <v>0</v>
      </c>
      <c r="Y2675">
        <f>'Energy consumption (raw)'!W2625*Lists!$H$94</f>
        <v>0</v>
      </c>
      <c r="Z2675">
        <f>'Energy consumption (raw)'!X2625*Lists!$H$96*1000000</f>
        <v>0</v>
      </c>
      <c r="AA2675">
        <f>'Energy consumption (raw)'!Y2625*Lists!$H$97</f>
        <v>0</v>
      </c>
      <c r="AB2675">
        <f>'Energy consumption (raw)'!Z2625*Lists!$H$96</f>
        <v>0</v>
      </c>
      <c r="AC2675">
        <f>'Energy consumption (raw)'!AA2625*Lists!$H$98</f>
        <v>0</v>
      </c>
      <c r="AD2675">
        <f>'Energy consumption (raw)'!AB2625*Lists!$H$99</f>
        <v>0</v>
      </c>
      <c r="AE2675">
        <f>'Energy consumption (raw)'!AC2625*Lists!$H$101</f>
        <v>0</v>
      </c>
      <c r="AF2675">
        <f>'Energy consumption (raw)'!AD2625*Lists!$H$101</f>
        <v>0</v>
      </c>
      <c r="AG2675">
        <f>'Energy consumption (raw)'!AE2625*Lists!$H$101</f>
        <v>0</v>
      </c>
      <c r="AH2675">
        <f>'Energy consumption (raw)'!AF2625*Lists!$H$100</f>
        <v>0</v>
      </c>
      <c r="AI2675" s="167">
        <f t="shared" si="172"/>
        <v>505.67196000000001</v>
      </c>
      <c r="AJ2675" s="179">
        <f>'Energy consumption (raw)'!AG2625</f>
        <v>505.67196000000001</v>
      </c>
      <c r="AK2675" s="179">
        <f>'Energy consumption (raw)'!AH2625</f>
        <v>570.51</v>
      </c>
      <c r="AL2675">
        <f>IF(ROUND(AI2675,-3)=ROUND('Energy consumption (raw)'!AG2625,-3),1,0)</f>
        <v>1</v>
      </c>
      <c r="AM2675" s="179" t="str">
        <f>'Energy consumption (raw)'!AJ2625</f>
        <v>1. Ha Noi</v>
      </c>
      <c r="AN2675">
        <f>VLOOKUP(AM2675,Lists!$F$9:$G$71,2,FALSE)</f>
        <v>1</v>
      </c>
    </row>
    <row r="2676" spans="2:40" x14ac:dyDescent="0.25">
      <c r="B2676" s="65" t="str">
        <f t="shared" si="170"/>
        <v>Buildings44</v>
      </c>
      <c r="C2676" s="179">
        <f>'Energy consumption (raw)'!B2626</f>
        <v>44</v>
      </c>
      <c r="D2676" s="179">
        <f>'Energy consumption (raw)'!C2626</f>
        <v>0</v>
      </c>
      <c r="E2676" s="179">
        <f>'Energy consumption (raw)'!D2626</f>
        <v>0</v>
      </c>
      <c r="F2676" s="179" t="str">
        <f>'Energy consumption (raw)'!E2626</f>
        <v>Công trình xây dựng</v>
      </c>
      <c r="G2676" s="179" t="str">
        <f>'Energy consumption (raw)'!F2626</f>
        <v>Kinh doanh bất động sản, quyền sử dụng đất thuộc chủ sở hữu, chủ sử dụng hoặc đi thuê</v>
      </c>
      <c r="H2676" s="179" t="str">
        <f>'Energy consumption (raw)'!G2626</f>
        <v>Buildings</v>
      </c>
      <c r="I2676" s="179" t="str">
        <f>'Energy consumption (raw)'!I2626</f>
        <v>Buildings</v>
      </c>
      <c r="J2676" s="179" t="str">
        <f>INDEX(Sector!$E$6:$E$46,MATCH('Energy consumption (toe)'!I2676,Sector!$B$6:$B$46,FALSE))</f>
        <v>Buildings</v>
      </c>
      <c r="K2676" s="179">
        <f>IFERROR('Energy consumption (raw)'!J2626*Lists!$H$84,)</f>
        <v>0</v>
      </c>
      <c r="L2676" s="179">
        <f>'Energy consumption (raw)'!K2626*Lists!$H$84</f>
        <v>1229.4932600000002</v>
      </c>
      <c r="M2676" s="179">
        <f>'Energy consumption (raw)'!L2626*Lists!$H$84</f>
        <v>0</v>
      </c>
      <c r="N2676" s="179">
        <f>'Energy consumption (raw)'!M2626*Lists!$H$84</f>
        <v>0</v>
      </c>
      <c r="O2676" s="178">
        <f t="shared" si="171"/>
        <v>1229.4932600000002</v>
      </c>
      <c r="P2676">
        <f>'Energy consumption (raw)'!N2626*Lists!$H$85</f>
        <v>0</v>
      </c>
      <c r="Q2676">
        <f>'Energy consumption (raw)'!O2626*Lists!$H$86</f>
        <v>0</v>
      </c>
      <c r="R2676">
        <f>'Energy consumption (raw)'!P2626*Lists!$H$87</f>
        <v>0</v>
      </c>
      <c r="S2676">
        <f>'Energy consumption (raw)'!Q2626*Lists!$H$88</f>
        <v>0</v>
      </c>
      <c r="T2676">
        <f>'Energy consumption (raw)'!R2626*Lists!$H$89</f>
        <v>0</v>
      </c>
      <c r="U2676">
        <f>'Energy consumption (raw)'!S2626*Lists!$H$90</f>
        <v>0</v>
      </c>
      <c r="V2676">
        <f>'Energy consumption (raw)'!T2626*Lists!$H$91</f>
        <v>0</v>
      </c>
      <c r="W2676">
        <f>'Energy consumption (raw)'!U2626*Lists!$H$92</f>
        <v>0</v>
      </c>
      <c r="X2676">
        <f>'Energy consumption (raw)'!V2626*Lists!$H$93</f>
        <v>0</v>
      </c>
      <c r="Y2676">
        <f>'Energy consumption (raw)'!W2626*Lists!$H$94</f>
        <v>0</v>
      </c>
      <c r="Z2676">
        <f>'Energy consumption (raw)'!X2626*Lists!$H$96*1000000</f>
        <v>0</v>
      </c>
      <c r="AA2676">
        <f>'Energy consumption (raw)'!Y2626*Lists!$H$97</f>
        <v>0</v>
      </c>
      <c r="AB2676">
        <f>'Energy consumption (raw)'!Z2626*Lists!$H$96</f>
        <v>0</v>
      </c>
      <c r="AC2676">
        <f>'Energy consumption (raw)'!AA2626*Lists!$H$98</f>
        <v>0</v>
      </c>
      <c r="AD2676">
        <f>'Energy consumption (raw)'!AB2626*Lists!$H$99</f>
        <v>0</v>
      </c>
      <c r="AE2676">
        <f>'Energy consumption (raw)'!AC2626*Lists!$H$101</f>
        <v>0</v>
      </c>
      <c r="AF2676">
        <f>'Energy consumption (raw)'!AD2626*Lists!$H$101</f>
        <v>0</v>
      </c>
      <c r="AG2676">
        <f>'Energy consumption (raw)'!AE2626*Lists!$H$101</f>
        <v>0</v>
      </c>
      <c r="AH2676">
        <f>'Energy consumption (raw)'!AF2626*Lists!$H$100</f>
        <v>0</v>
      </c>
      <c r="AI2676" s="167">
        <f t="shared" si="172"/>
        <v>1229.4932600000002</v>
      </c>
      <c r="AJ2676" s="179">
        <f>'Energy consumption (raw)'!AG2626</f>
        <v>1229.4932600000002</v>
      </c>
      <c r="AK2676" s="179">
        <f>'Energy consumption (raw)'!AH2626</f>
        <v>868.51</v>
      </c>
      <c r="AL2676">
        <f>IF(ROUND(AI2676,-3)=ROUND('Energy consumption (raw)'!AG2626,-3),1,0)</f>
        <v>1</v>
      </c>
      <c r="AM2676" s="179" t="str">
        <f>'Energy consumption (raw)'!AJ2626</f>
        <v>1. Ha Noi</v>
      </c>
      <c r="AN2676">
        <f>VLOOKUP(AM2676,Lists!$F$9:$G$71,2,FALSE)</f>
        <v>1</v>
      </c>
    </row>
    <row r="2677" spans="2:40" x14ac:dyDescent="0.25">
      <c r="B2677" s="65" t="str">
        <f t="shared" si="170"/>
        <v>Buildings45</v>
      </c>
      <c r="C2677" s="179">
        <f>'Energy consumption (raw)'!B2627</f>
        <v>45</v>
      </c>
      <c r="D2677" s="179">
        <f>'Energy consumption (raw)'!C2627</f>
        <v>0</v>
      </c>
      <c r="E2677" s="179">
        <f>'Energy consumption (raw)'!D2627</f>
        <v>0</v>
      </c>
      <c r="F2677" s="179" t="str">
        <f>'Energy consumption (raw)'!E2627</f>
        <v>Công trình xây dựng</v>
      </c>
      <c r="G2677" s="179" t="str">
        <f>'Energy consumption (raw)'!F2627</f>
        <v>Hoạt động phát thanh, truyền hình</v>
      </c>
      <c r="H2677" s="179" t="str">
        <f>'Energy consumption (raw)'!G2627</f>
        <v>Buildings</v>
      </c>
      <c r="I2677" s="179" t="str">
        <f>'Energy consumption (raw)'!I2627</f>
        <v>Buildings</v>
      </c>
      <c r="J2677" s="179" t="str">
        <f>INDEX(Sector!$E$6:$E$46,MATCH('Energy consumption (toe)'!I2677,Sector!$B$6:$B$46,FALSE))</f>
        <v>Buildings</v>
      </c>
      <c r="K2677" s="179">
        <f>IFERROR('Energy consumption (raw)'!J2627*Lists!$H$84,)</f>
        <v>0</v>
      </c>
      <c r="L2677" s="179">
        <f>'Energy consumption (raw)'!K2627*Lists!$H$84</f>
        <v>971.12408200000004</v>
      </c>
      <c r="M2677" s="179">
        <f>'Energy consumption (raw)'!L2627*Lists!$H$84</f>
        <v>0</v>
      </c>
      <c r="N2677" s="179">
        <f>'Energy consumption (raw)'!M2627*Lists!$H$84</f>
        <v>0</v>
      </c>
      <c r="O2677" s="178">
        <f t="shared" si="171"/>
        <v>971.12408200000004</v>
      </c>
      <c r="P2677">
        <f>'Energy consumption (raw)'!N2627*Lists!$H$85</f>
        <v>0</v>
      </c>
      <c r="Q2677">
        <f>'Energy consumption (raw)'!O2627*Lists!$H$86</f>
        <v>0</v>
      </c>
      <c r="R2677">
        <f>'Energy consumption (raw)'!P2627*Lists!$H$87</f>
        <v>0</v>
      </c>
      <c r="S2677">
        <f>'Energy consumption (raw)'!Q2627*Lists!$H$88</f>
        <v>0</v>
      </c>
      <c r="T2677">
        <f>'Energy consumption (raw)'!R2627*Lists!$H$89</f>
        <v>0</v>
      </c>
      <c r="U2677">
        <f>'Energy consumption (raw)'!S2627*Lists!$H$90</f>
        <v>0</v>
      </c>
      <c r="V2677">
        <f>'Energy consumption (raw)'!T2627*Lists!$H$91</f>
        <v>0</v>
      </c>
      <c r="W2677">
        <f>'Energy consumption (raw)'!U2627*Lists!$H$92</f>
        <v>0</v>
      </c>
      <c r="X2677">
        <f>'Energy consumption (raw)'!V2627*Lists!$H$93</f>
        <v>0</v>
      </c>
      <c r="Y2677">
        <f>'Energy consumption (raw)'!W2627*Lists!$H$94</f>
        <v>0</v>
      </c>
      <c r="Z2677">
        <f>'Energy consumption (raw)'!X2627*Lists!$H$96*1000000</f>
        <v>0</v>
      </c>
      <c r="AA2677">
        <f>'Energy consumption (raw)'!Y2627*Lists!$H$97</f>
        <v>0</v>
      </c>
      <c r="AB2677">
        <f>'Energy consumption (raw)'!Z2627*Lists!$H$96</f>
        <v>0</v>
      </c>
      <c r="AC2677">
        <f>'Energy consumption (raw)'!AA2627*Lists!$H$98</f>
        <v>0</v>
      </c>
      <c r="AD2677">
        <f>'Energy consumption (raw)'!AB2627*Lists!$H$99</f>
        <v>0</v>
      </c>
      <c r="AE2677">
        <f>'Energy consumption (raw)'!AC2627*Lists!$H$101</f>
        <v>0</v>
      </c>
      <c r="AF2677">
        <f>'Energy consumption (raw)'!AD2627*Lists!$H$101</f>
        <v>0</v>
      </c>
      <c r="AG2677">
        <f>'Energy consumption (raw)'!AE2627*Lists!$H$101</f>
        <v>0</v>
      </c>
      <c r="AH2677">
        <f>'Energy consumption (raw)'!AF2627*Lists!$H$100</f>
        <v>0</v>
      </c>
      <c r="AI2677" s="167">
        <f t="shared" si="172"/>
        <v>971.12408200000004</v>
      </c>
      <c r="AJ2677" s="179">
        <f>'Energy consumption (raw)'!AG2627</f>
        <v>971.12408200000004</v>
      </c>
      <c r="AK2677" s="179">
        <f>'Energy consumption (raw)'!AH2627</f>
        <v>692.74528000000009</v>
      </c>
      <c r="AL2677">
        <f>IF(ROUND(AI2677,-3)=ROUND('Energy consumption (raw)'!AG2627,-3),1,0)</f>
        <v>1</v>
      </c>
      <c r="AM2677" s="179" t="str">
        <f>'Energy consumption (raw)'!AJ2627</f>
        <v>1. Ha Noi</v>
      </c>
      <c r="AN2677">
        <f>VLOOKUP(AM2677,Lists!$F$9:$G$71,2,FALSE)</f>
        <v>1</v>
      </c>
    </row>
    <row r="2678" spans="2:40" x14ac:dyDescent="0.25">
      <c r="B2678" s="65" t="str">
        <f t="shared" si="170"/>
        <v>Buildings46</v>
      </c>
      <c r="C2678" s="179">
        <f>'Energy consumption (raw)'!B2628</f>
        <v>46</v>
      </c>
      <c r="D2678" s="179">
        <f>'Energy consumption (raw)'!C2628</f>
        <v>0</v>
      </c>
      <c r="E2678" s="179">
        <f>'Energy consumption (raw)'!D2628</f>
        <v>0</v>
      </c>
      <c r="F2678" s="179" t="str">
        <f>'Energy consumption (raw)'!E2628</f>
        <v>Công trình xây dựng</v>
      </c>
      <c r="G2678" s="179" t="str">
        <f>'Energy consumption (raw)'!F2628</f>
        <v>Dịch vụ lưu trú</v>
      </c>
      <c r="H2678" s="179" t="str">
        <f>'Energy consumption (raw)'!G2628</f>
        <v>Buildings</v>
      </c>
      <c r="I2678" s="179" t="str">
        <f>'Energy consumption (raw)'!I2628</f>
        <v>Buildings</v>
      </c>
      <c r="J2678" s="179" t="str">
        <f>INDEX(Sector!$E$6:$E$46,MATCH('Energy consumption (toe)'!I2678,Sector!$B$6:$B$46,FALSE))</f>
        <v>Buildings</v>
      </c>
      <c r="K2678" s="179">
        <f>IFERROR('Energy consumption (raw)'!J2628*Lists!$H$84,)</f>
        <v>728.58917000000008</v>
      </c>
      <c r="L2678" s="179">
        <f>'Energy consumption (raw)'!K2628*Lists!$H$84</f>
        <v>728.58917000000008</v>
      </c>
      <c r="M2678" s="179">
        <f>'Energy consumption (raw)'!L2628*Lists!$H$84</f>
        <v>0</v>
      </c>
      <c r="N2678" s="179">
        <f>'Energy consumption (raw)'!M2628*Lists!$H$84</f>
        <v>0</v>
      </c>
      <c r="O2678" s="178">
        <f t="shared" si="171"/>
        <v>728.58917000000008</v>
      </c>
      <c r="P2678">
        <f>'Energy consumption (raw)'!N2628*Lists!$H$85</f>
        <v>0</v>
      </c>
      <c r="Q2678">
        <f>'Energy consumption (raw)'!O2628*Lists!$H$86</f>
        <v>0</v>
      </c>
      <c r="R2678">
        <f>'Energy consumption (raw)'!P2628*Lists!$H$87</f>
        <v>0</v>
      </c>
      <c r="S2678">
        <f>'Energy consumption (raw)'!Q2628*Lists!$H$88</f>
        <v>0</v>
      </c>
      <c r="T2678">
        <f>'Energy consumption (raw)'!R2628*Lists!$H$89</f>
        <v>0</v>
      </c>
      <c r="U2678">
        <f>'Energy consumption (raw)'!S2628*Lists!$H$90</f>
        <v>0</v>
      </c>
      <c r="V2678">
        <f>'Energy consumption (raw)'!T2628*Lists!$H$91</f>
        <v>0</v>
      </c>
      <c r="W2678">
        <f>'Energy consumption (raw)'!U2628*Lists!$H$92</f>
        <v>0</v>
      </c>
      <c r="X2678">
        <f>'Energy consumption (raw)'!V2628*Lists!$H$93</f>
        <v>0</v>
      </c>
      <c r="Y2678">
        <f>'Energy consumption (raw)'!W2628*Lists!$H$94</f>
        <v>0</v>
      </c>
      <c r="Z2678">
        <f>'Energy consumption (raw)'!X2628*Lists!$H$96*1000000</f>
        <v>0</v>
      </c>
      <c r="AA2678">
        <f>'Energy consumption (raw)'!Y2628*Lists!$H$97</f>
        <v>0</v>
      </c>
      <c r="AB2678">
        <f>'Energy consumption (raw)'!Z2628*Lists!$H$96</f>
        <v>0</v>
      </c>
      <c r="AC2678">
        <f>'Energy consumption (raw)'!AA2628*Lists!$H$98</f>
        <v>0</v>
      </c>
      <c r="AD2678">
        <f>'Energy consumption (raw)'!AB2628*Lists!$H$99</f>
        <v>0</v>
      </c>
      <c r="AE2678">
        <f>'Energy consumption (raw)'!AC2628*Lists!$H$101</f>
        <v>0</v>
      </c>
      <c r="AF2678">
        <f>'Energy consumption (raw)'!AD2628*Lists!$H$101</f>
        <v>0</v>
      </c>
      <c r="AG2678">
        <f>'Energy consumption (raw)'!AE2628*Lists!$H$101</f>
        <v>0</v>
      </c>
      <c r="AH2678">
        <f>'Energy consumption (raw)'!AF2628*Lists!$H$100</f>
        <v>0</v>
      </c>
      <c r="AI2678" s="167">
        <f t="shared" si="172"/>
        <v>728.58917000000008</v>
      </c>
      <c r="AJ2678" s="179">
        <f>'Energy consumption (raw)'!AG2628</f>
        <v>728.58917000000008</v>
      </c>
      <c r="AK2678" s="179">
        <f>'Energy consumption (raw)'!AH2628</f>
        <v>925.14</v>
      </c>
      <c r="AL2678">
        <f>IF(ROUND(AI2678,-3)=ROUND('Energy consumption (raw)'!AG2628,-3),1,0)</f>
        <v>1</v>
      </c>
      <c r="AM2678" s="179" t="str">
        <f>'Energy consumption (raw)'!AJ2628</f>
        <v>1. Ha Noi</v>
      </c>
      <c r="AN2678">
        <f>VLOOKUP(AM2678,Lists!$F$9:$G$71,2,FALSE)</f>
        <v>1</v>
      </c>
    </row>
    <row r="2679" spans="2:40" x14ac:dyDescent="0.25">
      <c r="B2679" s="65" t="str">
        <f t="shared" si="170"/>
        <v>Buildings47</v>
      </c>
      <c r="C2679" s="179">
        <f>'Energy consumption (raw)'!B2629</f>
        <v>47</v>
      </c>
      <c r="D2679" s="179">
        <f>'Energy consumption (raw)'!C2629</f>
        <v>0</v>
      </c>
      <c r="E2679" s="179">
        <f>'Energy consumption (raw)'!D2629</f>
        <v>0</v>
      </c>
      <c r="F2679" s="179" t="str">
        <f>'Energy consumption (raw)'!E2629</f>
        <v>Công trình xây dựng</v>
      </c>
      <c r="G2679" s="179" t="str">
        <f>'Energy consumption (raw)'!F2629</f>
        <v>Hoạt động dịch vụ hỗ trợ khác liên quan đến vận tải</v>
      </c>
      <c r="H2679" s="179" t="str">
        <f>'Energy consumption (raw)'!G2629</f>
        <v>Buildings</v>
      </c>
      <c r="I2679" s="179" t="str">
        <f>'Energy consumption (raw)'!I2629</f>
        <v>Buildings</v>
      </c>
      <c r="J2679" s="179" t="str">
        <f>INDEX(Sector!$E$6:$E$46,MATCH('Energy consumption (toe)'!I2679,Sector!$B$6:$B$46,FALSE))</f>
        <v>Buildings</v>
      </c>
      <c r="K2679" s="179">
        <f>IFERROR('Energy consumption (raw)'!J2629*Lists!$H$84,)</f>
        <v>0</v>
      </c>
      <c r="L2679" s="179">
        <f>'Energy consumption (raw)'!K2629*Lists!$H$84</f>
        <v>577.14372000000003</v>
      </c>
      <c r="M2679" s="179">
        <f>'Energy consumption (raw)'!L2629*Lists!$H$84</f>
        <v>0</v>
      </c>
      <c r="N2679" s="179">
        <f>'Energy consumption (raw)'!M2629*Lists!$H$84</f>
        <v>0</v>
      </c>
      <c r="O2679" s="178">
        <f t="shared" si="171"/>
        <v>577.14372000000003</v>
      </c>
      <c r="P2679">
        <f>'Energy consumption (raw)'!N2629*Lists!$H$85</f>
        <v>0</v>
      </c>
      <c r="Q2679">
        <f>'Energy consumption (raw)'!O2629*Lists!$H$86</f>
        <v>0</v>
      </c>
      <c r="R2679">
        <f>'Energy consumption (raw)'!P2629*Lists!$H$87</f>
        <v>0</v>
      </c>
      <c r="S2679">
        <f>'Energy consumption (raw)'!Q2629*Lists!$H$88</f>
        <v>0</v>
      </c>
      <c r="T2679">
        <f>'Energy consumption (raw)'!R2629*Lists!$H$89</f>
        <v>0</v>
      </c>
      <c r="U2679">
        <f>'Energy consumption (raw)'!S2629*Lists!$H$90</f>
        <v>0</v>
      </c>
      <c r="V2679">
        <f>'Energy consumption (raw)'!T2629*Lists!$H$91</f>
        <v>0</v>
      </c>
      <c r="W2679">
        <f>'Energy consumption (raw)'!U2629*Lists!$H$92</f>
        <v>0</v>
      </c>
      <c r="X2679">
        <f>'Energy consumption (raw)'!V2629*Lists!$H$93</f>
        <v>0</v>
      </c>
      <c r="Y2679">
        <f>'Energy consumption (raw)'!W2629*Lists!$H$94</f>
        <v>0</v>
      </c>
      <c r="Z2679">
        <f>'Energy consumption (raw)'!X2629*Lists!$H$96*1000000</f>
        <v>0</v>
      </c>
      <c r="AA2679">
        <f>'Energy consumption (raw)'!Y2629*Lists!$H$97</f>
        <v>0</v>
      </c>
      <c r="AB2679">
        <f>'Energy consumption (raw)'!Z2629*Lists!$H$96</f>
        <v>0</v>
      </c>
      <c r="AC2679">
        <f>'Energy consumption (raw)'!AA2629*Lists!$H$98</f>
        <v>0</v>
      </c>
      <c r="AD2679">
        <f>'Energy consumption (raw)'!AB2629*Lists!$H$99</f>
        <v>0</v>
      </c>
      <c r="AE2679">
        <f>'Energy consumption (raw)'!AC2629*Lists!$H$101</f>
        <v>0</v>
      </c>
      <c r="AF2679">
        <f>'Energy consumption (raw)'!AD2629*Lists!$H$101</f>
        <v>0</v>
      </c>
      <c r="AG2679">
        <f>'Energy consumption (raw)'!AE2629*Lists!$H$101</f>
        <v>0</v>
      </c>
      <c r="AH2679">
        <f>'Energy consumption (raw)'!AF2629*Lists!$H$100</f>
        <v>0</v>
      </c>
      <c r="AI2679" s="167">
        <f t="shared" si="172"/>
        <v>577.14372000000003</v>
      </c>
      <c r="AJ2679" s="179">
        <f>'Energy consumption (raw)'!AG2629</f>
        <v>577.14372000000003</v>
      </c>
      <c r="AK2679" s="179">
        <f>'Energy consumption (raw)'!AH2629</f>
        <v>0</v>
      </c>
      <c r="AL2679">
        <f>IF(ROUND(AI2679,-3)=ROUND('Energy consumption (raw)'!AG2629,-3),1,0)</f>
        <v>1</v>
      </c>
      <c r="AM2679" s="179" t="str">
        <f>'Energy consumption (raw)'!AJ2629</f>
        <v>1. Ha Noi</v>
      </c>
      <c r="AN2679">
        <f>VLOOKUP(AM2679,Lists!$F$9:$G$71,2,FALSE)</f>
        <v>1</v>
      </c>
    </row>
    <row r="2680" spans="2:40" x14ac:dyDescent="0.25">
      <c r="B2680" s="65" t="str">
        <f t="shared" si="170"/>
        <v>Buildings48</v>
      </c>
      <c r="C2680" s="179">
        <f>'Energy consumption (raw)'!B2630</f>
        <v>48</v>
      </c>
      <c r="D2680" s="179">
        <f>'Energy consumption (raw)'!C2630</f>
        <v>0</v>
      </c>
      <c r="E2680" s="179">
        <f>'Energy consumption (raw)'!D2630</f>
        <v>0</v>
      </c>
      <c r="F2680" s="179" t="str">
        <f>'Energy consumption (raw)'!E2630</f>
        <v>Công trình xây dựng</v>
      </c>
      <c r="G2680" s="179" t="str">
        <f>'Energy consumption (raw)'!F2630</f>
        <v>Sản xuất thiết bị viễn thông</v>
      </c>
      <c r="H2680" s="179" t="str">
        <f>'Energy consumption (raw)'!G2630</f>
        <v>Buildings</v>
      </c>
      <c r="I2680" s="179" t="str">
        <f>'Energy consumption (raw)'!I2630</f>
        <v>Buildings</v>
      </c>
      <c r="J2680" s="179" t="str">
        <f>INDEX(Sector!$E$6:$E$46,MATCH('Energy consumption (toe)'!I2680,Sector!$B$6:$B$46,FALSE))</f>
        <v>Buildings</v>
      </c>
      <c r="K2680" s="179">
        <f>IFERROR('Energy consumption (raw)'!J2630*Lists!$H$84,)</f>
        <v>0</v>
      </c>
      <c r="L2680" s="179">
        <f>'Energy consumption (raw)'!K2630*Lists!$H$84</f>
        <v>2341.902137</v>
      </c>
      <c r="M2680" s="179">
        <f>'Energy consumption (raw)'!L2630*Lists!$H$84</f>
        <v>0</v>
      </c>
      <c r="N2680" s="179">
        <f>'Energy consumption (raw)'!M2630*Lists!$H$84</f>
        <v>0</v>
      </c>
      <c r="O2680" s="178">
        <f t="shared" si="171"/>
        <v>2341.902137</v>
      </c>
      <c r="P2680">
        <f>'Energy consumption (raw)'!N2630*Lists!$H$85</f>
        <v>0</v>
      </c>
      <c r="Q2680">
        <f>'Energy consumption (raw)'!O2630*Lists!$H$86</f>
        <v>0</v>
      </c>
      <c r="R2680">
        <f>'Energy consumption (raw)'!P2630*Lists!$H$87</f>
        <v>0</v>
      </c>
      <c r="S2680">
        <f>'Energy consumption (raw)'!Q2630*Lists!$H$88</f>
        <v>0</v>
      </c>
      <c r="T2680">
        <f>'Energy consumption (raw)'!R2630*Lists!$H$89</f>
        <v>0</v>
      </c>
      <c r="U2680">
        <f>'Energy consumption (raw)'!S2630*Lists!$H$90</f>
        <v>0</v>
      </c>
      <c r="V2680">
        <f>'Energy consumption (raw)'!T2630*Lists!$H$91</f>
        <v>0</v>
      </c>
      <c r="W2680">
        <f>'Energy consumption (raw)'!U2630*Lists!$H$92</f>
        <v>0</v>
      </c>
      <c r="X2680">
        <f>'Energy consumption (raw)'!V2630*Lists!$H$93</f>
        <v>0</v>
      </c>
      <c r="Y2680">
        <f>'Energy consumption (raw)'!W2630*Lists!$H$94</f>
        <v>0</v>
      </c>
      <c r="Z2680">
        <f>'Energy consumption (raw)'!X2630*Lists!$H$96*1000000</f>
        <v>0</v>
      </c>
      <c r="AA2680">
        <f>'Energy consumption (raw)'!Y2630*Lists!$H$97</f>
        <v>0</v>
      </c>
      <c r="AB2680">
        <f>'Energy consumption (raw)'!Z2630*Lists!$H$96</f>
        <v>0</v>
      </c>
      <c r="AC2680">
        <f>'Energy consumption (raw)'!AA2630*Lists!$H$98</f>
        <v>0</v>
      </c>
      <c r="AD2680">
        <f>'Energy consumption (raw)'!AB2630*Lists!$H$99</f>
        <v>0</v>
      </c>
      <c r="AE2680">
        <f>'Energy consumption (raw)'!AC2630*Lists!$H$101</f>
        <v>0</v>
      </c>
      <c r="AF2680">
        <f>'Energy consumption (raw)'!AD2630*Lists!$H$101</f>
        <v>0</v>
      </c>
      <c r="AG2680">
        <f>'Energy consumption (raw)'!AE2630*Lists!$H$101</f>
        <v>0</v>
      </c>
      <c r="AH2680">
        <f>'Energy consumption (raw)'!AF2630*Lists!$H$100</f>
        <v>0</v>
      </c>
      <c r="AI2680" s="167">
        <f t="shared" si="172"/>
        <v>2341.902137</v>
      </c>
      <c r="AJ2680" s="179">
        <f>'Energy consumption (raw)'!AG2630</f>
        <v>2341.902137</v>
      </c>
      <c r="AK2680" s="179">
        <f>'Energy consumption (raw)'!AH2630</f>
        <v>2293.4499999999998</v>
      </c>
      <c r="AL2680">
        <f>IF(ROUND(AI2680,-3)=ROUND('Energy consumption (raw)'!AG2630,-3),1,0)</f>
        <v>1</v>
      </c>
      <c r="AM2680" s="179" t="str">
        <f>'Energy consumption (raw)'!AJ2630</f>
        <v>1. Ha Noi</v>
      </c>
      <c r="AN2680">
        <f>VLOOKUP(AM2680,Lists!$F$9:$G$71,2,FALSE)</f>
        <v>1</v>
      </c>
    </row>
    <row r="2681" spans="2:40" x14ac:dyDescent="0.25">
      <c r="B2681" s="65" t="str">
        <f t="shared" si="170"/>
        <v>Buildings49</v>
      </c>
      <c r="C2681" s="179">
        <f>'Energy consumption (raw)'!B2631</f>
        <v>49</v>
      </c>
      <c r="D2681" s="179">
        <f>'Energy consumption (raw)'!C2631</f>
        <v>0</v>
      </c>
      <c r="E2681" s="179">
        <f>'Energy consumption (raw)'!D2631</f>
        <v>0</v>
      </c>
      <c r="F2681" s="179" t="str">
        <f>'Energy consumption (raw)'!E2631</f>
        <v>Công trình xây dựng</v>
      </c>
      <c r="G2681" s="179" t="str">
        <f>'Energy consumption (raw)'!F2631</f>
        <v>Khách sạn</v>
      </c>
      <c r="H2681" s="179" t="str">
        <f>'Energy consumption (raw)'!G2631</f>
        <v>Buildings</v>
      </c>
      <c r="I2681" s="179" t="str">
        <f>'Energy consumption (raw)'!I2631</f>
        <v>Buildings</v>
      </c>
      <c r="J2681" s="179" t="str">
        <f>INDEX(Sector!$E$6:$E$46,MATCH('Energy consumption (toe)'!I2681,Sector!$B$6:$B$46,FALSE))</f>
        <v>Buildings</v>
      </c>
      <c r="K2681" s="179">
        <f>IFERROR('Energy consumption (raw)'!J2631*Lists!$H$84,)</f>
        <v>944.70175000000006</v>
      </c>
      <c r="L2681" s="179">
        <f>'Energy consumption (raw)'!K2631*Lists!$H$84</f>
        <v>944.70175000000006</v>
      </c>
      <c r="M2681" s="179">
        <f>'Energy consumption (raw)'!L2631*Lists!$H$84</f>
        <v>0</v>
      </c>
      <c r="N2681" s="179">
        <f>'Energy consumption (raw)'!M2631*Lists!$H$84</f>
        <v>0</v>
      </c>
      <c r="O2681" s="178">
        <f t="shared" si="171"/>
        <v>944.70175000000006</v>
      </c>
      <c r="P2681">
        <f>'Energy consumption (raw)'!N2631*Lists!$H$85</f>
        <v>0</v>
      </c>
      <c r="Q2681">
        <f>'Energy consumption (raw)'!O2631*Lists!$H$86</f>
        <v>0</v>
      </c>
      <c r="R2681">
        <f>'Energy consumption (raw)'!P2631*Lists!$H$87</f>
        <v>0</v>
      </c>
      <c r="S2681">
        <f>'Energy consumption (raw)'!Q2631*Lists!$H$88</f>
        <v>0</v>
      </c>
      <c r="T2681">
        <f>'Energy consumption (raw)'!R2631*Lists!$H$89</f>
        <v>0</v>
      </c>
      <c r="U2681">
        <f>'Energy consumption (raw)'!S2631*Lists!$H$90</f>
        <v>0</v>
      </c>
      <c r="V2681">
        <f>'Energy consumption (raw)'!T2631*Lists!$H$91</f>
        <v>0</v>
      </c>
      <c r="W2681">
        <f>'Energy consumption (raw)'!U2631*Lists!$H$92</f>
        <v>0</v>
      </c>
      <c r="X2681">
        <f>'Energy consumption (raw)'!V2631*Lists!$H$93</f>
        <v>0</v>
      </c>
      <c r="Y2681">
        <f>'Energy consumption (raw)'!W2631*Lists!$H$94</f>
        <v>0</v>
      </c>
      <c r="Z2681">
        <f>'Energy consumption (raw)'!X2631*Lists!$H$96*1000000</f>
        <v>0</v>
      </c>
      <c r="AA2681">
        <f>'Energy consumption (raw)'!Y2631*Lists!$H$97</f>
        <v>0</v>
      </c>
      <c r="AB2681">
        <f>'Energy consumption (raw)'!Z2631*Lists!$H$96</f>
        <v>0</v>
      </c>
      <c r="AC2681">
        <f>'Energy consumption (raw)'!AA2631*Lists!$H$98</f>
        <v>0</v>
      </c>
      <c r="AD2681">
        <f>'Energy consumption (raw)'!AB2631*Lists!$H$99</f>
        <v>0</v>
      </c>
      <c r="AE2681">
        <f>'Energy consumption (raw)'!AC2631*Lists!$H$101</f>
        <v>0</v>
      </c>
      <c r="AF2681">
        <f>'Energy consumption (raw)'!AD2631*Lists!$H$101</f>
        <v>0</v>
      </c>
      <c r="AG2681">
        <f>'Energy consumption (raw)'!AE2631*Lists!$H$101</f>
        <v>0</v>
      </c>
      <c r="AH2681">
        <f>'Energy consumption (raw)'!AF2631*Lists!$H$100</f>
        <v>0</v>
      </c>
      <c r="AI2681" s="167">
        <f t="shared" si="172"/>
        <v>944.70175000000006</v>
      </c>
      <c r="AJ2681" s="179">
        <f>'Energy consumption (raw)'!AG2631</f>
        <v>944.70175000000006</v>
      </c>
      <c r="AK2681" s="179">
        <f>'Energy consumption (raw)'!AH2631</f>
        <v>1377.84</v>
      </c>
      <c r="AL2681">
        <f>IF(ROUND(AI2681,-3)=ROUND('Energy consumption (raw)'!AG2631,-3),1,0)</f>
        <v>1</v>
      </c>
      <c r="AM2681" s="179" t="str">
        <f>'Energy consumption (raw)'!AJ2631</f>
        <v>1. Ha Noi</v>
      </c>
      <c r="AN2681">
        <f>VLOOKUP(AM2681,Lists!$F$9:$G$71,2,FALSE)</f>
        <v>1</v>
      </c>
    </row>
    <row r="2682" spans="2:40" x14ac:dyDescent="0.25">
      <c r="B2682" s="65" t="str">
        <f t="shared" si="170"/>
        <v>Buildings50</v>
      </c>
      <c r="C2682" s="179">
        <f>'Energy consumption (raw)'!B2632</f>
        <v>50</v>
      </c>
      <c r="D2682" s="179">
        <f>'Energy consumption (raw)'!C2632</f>
        <v>0</v>
      </c>
      <c r="E2682" s="179">
        <f>'Energy consumption (raw)'!D2632</f>
        <v>0</v>
      </c>
      <c r="F2682" s="179" t="str">
        <f>'Energy consumption (raw)'!E2632</f>
        <v>Công trình xây dựng</v>
      </c>
      <c r="G2682" s="179" t="str">
        <f>'Energy consumption (raw)'!F2632</f>
        <v>Hoạt động dịch vụ hỗ trợ kinh doanh</v>
      </c>
      <c r="H2682" s="179" t="str">
        <f>'Energy consumption (raw)'!G2632</f>
        <v>Buildings</v>
      </c>
      <c r="I2682" s="179" t="str">
        <f>'Energy consumption (raw)'!I2632</f>
        <v>Buildings</v>
      </c>
      <c r="J2682" s="179" t="str">
        <f>INDEX(Sector!$E$6:$E$46,MATCH('Energy consumption (toe)'!I2682,Sector!$B$6:$B$46,FALSE))</f>
        <v>Buildings</v>
      </c>
      <c r="K2682" s="179">
        <f>IFERROR('Energy consumption (raw)'!J2632*Lists!$H$84,)</f>
        <v>973.56479940000008</v>
      </c>
      <c r="L2682" s="179">
        <f>'Energy consumption (raw)'!K2632*Lists!$H$84</f>
        <v>947.31713500000001</v>
      </c>
      <c r="M2682" s="179">
        <f>'Energy consumption (raw)'!L2632*Lists!$H$84</f>
        <v>0</v>
      </c>
      <c r="N2682" s="179">
        <f>'Energy consumption (raw)'!M2632*Lists!$H$84</f>
        <v>0</v>
      </c>
      <c r="O2682" s="178">
        <f t="shared" si="171"/>
        <v>947.31713500000001</v>
      </c>
      <c r="P2682">
        <f>'Energy consumption (raw)'!N2632*Lists!$H$85</f>
        <v>0</v>
      </c>
      <c r="Q2682">
        <f>'Energy consumption (raw)'!O2632*Lists!$H$86</f>
        <v>0</v>
      </c>
      <c r="R2682">
        <f>'Energy consumption (raw)'!P2632*Lists!$H$87</f>
        <v>0</v>
      </c>
      <c r="S2682">
        <f>'Energy consumption (raw)'!Q2632*Lists!$H$88</f>
        <v>0</v>
      </c>
      <c r="T2682">
        <f>'Energy consumption (raw)'!R2632*Lists!$H$89</f>
        <v>0</v>
      </c>
      <c r="U2682">
        <f>'Energy consumption (raw)'!S2632*Lists!$H$90</f>
        <v>0</v>
      </c>
      <c r="V2682">
        <f>'Energy consumption (raw)'!T2632*Lists!$H$91</f>
        <v>0</v>
      </c>
      <c r="W2682">
        <f>'Energy consumption (raw)'!U2632*Lists!$H$92</f>
        <v>0</v>
      </c>
      <c r="X2682">
        <f>'Energy consumption (raw)'!V2632*Lists!$H$93</f>
        <v>0</v>
      </c>
      <c r="Y2682">
        <f>'Energy consumption (raw)'!W2632*Lists!$H$94</f>
        <v>0</v>
      </c>
      <c r="Z2682">
        <f>'Energy consumption (raw)'!X2632*Lists!$H$96*1000000</f>
        <v>0</v>
      </c>
      <c r="AA2682">
        <f>'Energy consumption (raw)'!Y2632*Lists!$H$97</f>
        <v>0</v>
      </c>
      <c r="AB2682">
        <f>'Energy consumption (raw)'!Z2632*Lists!$H$96</f>
        <v>0</v>
      </c>
      <c r="AC2682">
        <f>'Energy consumption (raw)'!AA2632*Lists!$H$98</f>
        <v>0</v>
      </c>
      <c r="AD2682">
        <f>'Energy consumption (raw)'!AB2632*Lists!$H$99</f>
        <v>0</v>
      </c>
      <c r="AE2682">
        <f>'Energy consumption (raw)'!AC2632*Lists!$H$101</f>
        <v>0</v>
      </c>
      <c r="AF2682">
        <f>'Energy consumption (raw)'!AD2632*Lists!$H$101</f>
        <v>0</v>
      </c>
      <c r="AG2682">
        <f>'Energy consumption (raw)'!AE2632*Lists!$H$101</f>
        <v>0</v>
      </c>
      <c r="AH2682">
        <f>'Energy consumption (raw)'!AF2632*Lists!$H$100</f>
        <v>0</v>
      </c>
      <c r="AI2682" s="167">
        <f t="shared" si="172"/>
        <v>947.31713500000001</v>
      </c>
      <c r="AJ2682" s="179">
        <f>'Energy consumption (raw)'!AG2632</f>
        <v>947.31713500000001</v>
      </c>
      <c r="AK2682" s="179">
        <f>'Energy consumption (raw)'!AH2632</f>
        <v>1100.6099999999999</v>
      </c>
      <c r="AL2682">
        <f>IF(ROUND(AI2682,-3)=ROUND('Energy consumption (raw)'!AG2632,-3),1,0)</f>
        <v>1</v>
      </c>
      <c r="AM2682" s="179" t="str">
        <f>'Energy consumption (raw)'!AJ2632</f>
        <v>1. Ha Noi</v>
      </c>
      <c r="AN2682">
        <f>VLOOKUP(AM2682,Lists!$F$9:$G$71,2,FALSE)</f>
        <v>1</v>
      </c>
    </row>
    <row r="2683" spans="2:40" x14ac:dyDescent="0.25">
      <c r="B2683" s="65" t="str">
        <f t="shared" si="170"/>
        <v>Buildings51</v>
      </c>
      <c r="C2683" s="179">
        <f>'Energy consumption (raw)'!B2633</f>
        <v>51</v>
      </c>
      <c r="D2683" s="179">
        <f>'Energy consumption (raw)'!C2633</f>
        <v>0</v>
      </c>
      <c r="E2683" s="179">
        <f>'Energy consumption (raw)'!D2633</f>
        <v>0</v>
      </c>
      <c r="F2683" s="179" t="str">
        <f>'Energy consumption (raw)'!E2633</f>
        <v>Công trình xây dựng</v>
      </c>
      <c r="G2683" s="179" t="str">
        <f>'Energy consumption (raw)'!F2633</f>
        <v>Khách sạn</v>
      </c>
      <c r="H2683" s="179" t="str">
        <f>'Energy consumption (raw)'!G2633</f>
        <v>Buildings</v>
      </c>
      <c r="I2683" s="179" t="str">
        <f>'Energy consumption (raw)'!I2633</f>
        <v>Buildings</v>
      </c>
      <c r="J2683" s="179" t="str">
        <f>INDEX(Sector!$E$6:$E$46,MATCH('Energy consumption (toe)'!I2683,Sector!$B$6:$B$46,FALSE))</f>
        <v>Buildings</v>
      </c>
      <c r="K2683" s="179">
        <f>IFERROR('Energy consumption (raw)'!J2633*Lists!$H$84,)</f>
        <v>0</v>
      </c>
      <c r="L2683" s="179">
        <f>'Energy consumption (raw)'!K2633*Lists!$H$84</f>
        <v>1818.5026500000001</v>
      </c>
      <c r="M2683" s="179">
        <f>'Energy consumption (raw)'!L2633*Lists!$H$84</f>
        <v>0</v>
      </c>
      <c r="N2683" s="179">
        <f>'Energy consumption (raw)'!M2633*Lists!$H$84</f>
        <v>0</v>
      </c>
      <c r="O2683" s="178">
        <f t="shared" si="171"/>
        <v>1818.5026500000001</v>
      </c>
      <c r="P2683">
        <f>'Energy consumption (raw)'!N2633*Lists!$H$85</f>
        <v>0</v>
      </c>
      <c r="Q2683">
        <f>'Energy consumption (raw)'!O2633*Lists!$H$86</f>
        <v>0</v>
      </c>
      <c r="R2683">
        <f>'Energy consumption (raw)'!P2633*Lists!$H$87</f>
        <v>0</v>
      </c>
      <c r="S2683">
        <f>'Energy consumption (raw)'!Q2633*Lists!$H$88</f>
        <v>0</v>
      </c>
      <c r="T2683">
        <f>'Energy consumption (raw)'!R2633*Lists!$H$89</f>
        <v>0</v>
      </c>
      <c r="U2683">
        <f>'Energy consumption (raw)'!S2633*Lists!$H$90</f>
        <v>0</v>
      </c>
      <c r="V2683">
        <f>'Energy consumption (raw)'!T2633*Lists!$H$91</f>
        <v>0</v>
      </c>
      <c r="W2683">
        <f>'Energy consumption (raw)'!U2633*Lists!$H$92</f>
        <v>0</v>
      </c>
      <c r="X2683">
        <f>'Energy consumption (raw)'!V2633*Lists!$H$93</f>
        <v>0</v>
      </c>
      <c r="Y2683">
        <f>'Energy consumption (raw)'!W2633*Lists!$H$94</f>
        <v>0</v>
      </c>
      <c r="Z2683">
        <f>'Energy consumption (raw)'!X2633*Lists!$H$96*1000000</f>
        <v>0</v>
      </c>
      <c r="AA2683">
        <f>'Energy consumption (raw)'!Y2633*Lists!$H$97</f>
        <v>0</v>
      </c>
      <c r="AB2683">
        <f>'Energy consumption (raw)'!Z2633*Lists!$H$96</f>
        <v>0</v>
      </c>
      <c r="AC2683">
        <f>'Energy consumption (raw)'!AA2633*Lists!$H$98</f>
        <v>0</v>
      </c>
      <c r="AD2683">
        <f>'Energy consumption (raw)'!AB2633*Lists!$H$99</f>
        <v>0</v>
      </c>
      <c r="AE2683">
        <f>'Energy consumption (raw)'!AC2633*Lists!$H$101</f>
        <v>0</v>
      </c>
      <c r="AF2683">
        <f>'Energy consumption (raw)'!AD2633*Lists!$H$101</f>
        <v>0</v>
      </c>
      <c r="AG2683">
        <f>'Energy consumption (raw)'!AE2633*Lists!$H$101</f>
        <v>0</v>
      </c>
      <c r="AH2683">
        <f>'Energy consumption (raw)'!AF2633*Lists!$H$100</f>
        <v>0</v>
      </c>
      <c r="AI2683" s="167">
        <f t="shared" si="172"/>
        <v>1818.5026500000001</v>
      </c>
      <c r="AJ2683" s="179">
        <f>'Energy consumption (raw)'!AG2633</f>
        <v>1818.5026500000001</v>
      </c>
      <c r="AK2683" s="179">
        <f>'Energy consumption (raw)'!AH2633</f>
        <v>2725.74</v>
      </c>
      <c r="AL2683">
        <f>IF(ROUND(AI2683,-3)=ROUND('Energy consumption (raw)'!AG2633,-3),1,0)</f>
        <v>1</v>
      </c>
      <c r="AM2683" s="179" t="str">
        <f>'Energy consumption (raw)'!AJ2633</f>
        <v>1. Ha Noi</v>
      </c>
      <c r="AN2683">
        <f>VLOOKUP(AM2683,Lists!$F$9:$G$71,2,FALSE)</f>
        <v>1</v>
      </c>
    </row>
    <row r="2684" spans="2:40" x14ac:dyDescent="0.25">
      <c r="B2684" s="65" t="str">
        <f t="shared" si="170"/>
        <v>Buildings52</v>
      </c>
      <c r="C2684" s="179">
        <f>'Energy consumption (raw)'!B2634</f>
        <v>52</v>
      </c>
      <c r="D2684" s="179">
        <f>'Energy consumption (raw)'!C2634</f>
        <v>0</v>
      </c>
      <c r="E2684" s="179">
        <f>'Energy consumption (raw)'!D2634</f>
        <v>0</v>
      </c>
      <c r="F2684" s="179" t="str">
        <f>'Energy consumption (raw)'!E2634</f>
        <v>Công trình xây dựng</v>
      </c>
      <c r="G2684" s="179" t="str">
        <f>'Energy consumption (raw)'!F2634</f>
        <v>Xây dựng nhà các loại</v>
      </c>
      <c r="H2684" s="179" t="str">
        <f>'Energy consumption (raw)'!G2634</f>
        <v>Buildings</v>
      </c>
      <c r="I2684" s="179" t="str">
        <f>'Energy consumption (raw)'!I2634</f>
        <v>Buildings</v>
      </c>
      <c r="J2684" s="179" t="str">
        <f>INDEX(Sector!$E$6:$E$46,MATCH('Energy consumption (toe)'!I2684,Sector!$B$6:$B$46,FALSE))</f>
        <v>Buildings</v>
      </c>
      <c r="K2684" s="179">
        <f>IFERROR('Energy consumption (raw)'!J2634*Lists!$H$84,)</f>
        <v>0</v>
      </c>
      <c r="L2684" s="179">
        <f>'Energy consumption (raw)'!K2634*Lists!$H$84</f>
        <v>616.90683000000001</v>
      </c>
      <c r="M2684" s="179">
        <f>'Energy consumption (raw)'!L2634*Lists!$H$84</f>
        <v>0</v>
      </c>
      <c r="N2684" s="179">
        <f>'Energy consumption (raw)'!M2634*Lists!$H$84</f>
        <v>0</v>
      </c>
      <c r="O2684" s="178">
        <f t="shared" si="171"/>
        <v>616.90683000000001</v>
      </c>
      <c r="P2684">
        <f>'Energy consumption (raw)'!N2634*Lists!$H$85</f>
        <v>0</v>
      </c>
      <c r="Q2684">
        <f>'Energy consumption (raw)'!O2634*Lists!$H$86</f>
        <v>0</v>
      </c>
      <c r="R2684">
        <f>'Energy consumption (raw)'!P2634*Lists!$H$87</f>
        <v>0</v>
      </c>
      <c r="S2684">
        <f>'Energy consumption (raw)'!Q2634*Lists!$H$88</f>
        <v>0</v>
      </c>
      <c r="T2684">
        <f>'Energy consumption (raw)'!R2634*Lists!$H$89</f>
        <v>0</v>
      </c>
      <c r="U2684">
        <f>'Energy consumption (raw)'!S2634*Lists!$H$90</f>
        <v>0</v>
      </c>
      <c r="V2684">
        <f>'Energy consumption (raw)'!T2634*Lists!$H$91</f>
        <v>0</v>
      </c>
      <c r="W2684">
        <f>'Energy consumption (raw)'!U2634*Lists!$H$92</f>
        <v>0</v>
      </c>
      <c r="X2684">
        <f>'Energy consumption (raw)'!V2634*Lists!$H$93</f>
        <v>0</v>
      </c>
      <c r="Y2684">
        <f>'Energy consumption (raw)'!W2634*Lists!$H$94</f>
        <v>0</v>
      </c>
      <c r="Z2684">
        <f>'Energy consumption (raw)'!X2634*Lists!$H$96*1000000</f>
        <v>0</v>
      </c>
      <c r="AA2684">
        <f>'Energy consumption (raw)'!Y2634*Lists!$H$97</f>
        <v>0</v>
      </c>
      <c r="AB2684">
        <f>'Energy consumption (raw)'!Z2634*Lists!$H$96</f>
        <v>0</v>
      </c>
      <c r="AC2684">
        <f>'Energy consumption (raw)'!AA2634*Lists!$H$98</f>
        <v>0</v>
      </c>
      <c r="AD2684">
        <f>'Energy consumption (raw)'!AB2634*Lists!$H$99</f>
        <v>0</v>
      </c>
      <c r="AE2684">
        <f>'Energy consumption (raw)'!AC2634*Lists!$H$101</f>
        <v>0</v>
      </c>
      <c r="AF2684">
        <f>'Energy consumption (raw)'!AD2634*Lists!$H$101</f>
        <v>0</v>
      </c>
      <c r="AG2684">
        <f>'Energy consumption (raw)'!AE2634*Lists!$H$101</f>
        <v>0</v>
      </c>
      <c r="AH2684">
        <f>'Energy consumption (raw)'!AF2634*Lists!$H$100</f>
        <v>0</v>
      </c>
      <c r="AI2684" s="167">
        <f t="shared" si="172"/>
        <v>616.90683000000001</v>
      </c>
      <c r="AJ2684" s="179">
        <f>'Energy consumption (raw)'!AG2634</f>
        <v>616.90683000000001</v>
      </c>
      <c r="AK2684" s="179">
        <f>'Energy consumption (raw)'!AH2634</f>
        <v>632.91999999999996</v>
      </c>
      <c r="AL2684">
        <f>IF(ROUND(AI2684,-3)=ROUND('Energy consumption (raw)'!AG2634,-3),1,0)</f>
        <v>1</v>
      </c>
      <c r="AM2684" s="179" t="str">
        <f>'Energy consumption (raw)'!AJ2634</f>
        <v>1. Ha Noi</v>
      </c>
      <c r="AN2684">
        <f>VLOOKUP(AM2684,Lists!$F$9:$G$71,2,FALSE)</f>
        <v>1</v>
      </c>
    </row>
    <row r="2685" spans="2:40" x14ac:dyDescent="0.25">
      <c r="B2685" s="65" t="str">
        <f t="shared" ref="B2685:B2748" si="173">H2685&amp;C2685</f>
        <v>Buildings53</v>
      </c>
      <c r="C2685" s="179">
        <f>'Energy consumption (raw)'!B2635</f>
        <v>53</v>
      </c>
      <c r="D2685" s="179">
        <f>'Energy consumption (raw)'!C2635</f>
        <v>0</v>
      </c>
      <c r="E2685" s="179">
        <f>'Energy consumption (raw)'!D2635</f>
        <v>0</v>
      </c>
      <c r="F2685" s="179" t="str">
        <f>'Energy consumption (raw)'!E2635</f>
        <v>Công trình xây dựng</v>
      </c>
      <c r="G2685" s="179" t="str">
        <f>'Energy consumption (raw)'!F2635</f>
        <v>Hoạt động tư vấn quản lý</v>
      </c>
      <c r="H2685" s="179" t="str">
        <f>'Energy consumption (raw)'!G2635</f>
        <v>Buildings</v>
      </c>
      <c r="I2685" s="179" t="str">
        <f>'Energy consumption (raw)'!I2635</f>
        <v>Buildings</v>
      </c>
      <c r="J2685" s="179" t="str">
        <f>INDEX(Sector!$E$6:$E$46,MATCH('Energy consumption (toe)'!I2685,Sector!$B$6:$B$46,FALSE))</f>
        <v>Buildings</v>
      </c>
      <c r="K2685" s="179">
        <f>IFERROR('Energy consumption (raw)'!J2635*Lists!$H$84,)</f>
        <v>0</v>
      </c>
      <c r="L2685" s="179">
        <f>'Energy consumption (raw)'!K2635*Lists!$H$84</f>
        <v>553.26934390000008</v>
      </c>
      <c r="M2685" s="179">
        <f>'Energy consumption (raw)'!L2635*Lists!$H$84</f>
        <v>0</v>
      </c>
      <c r="N2685" s="179">
        <f>'Energy consumption (raw)'!M2635*Lists!$H$84</f>
        <v>0</v>
      </c>
      <c r="O2685" s="178">
        <f t="shared" ref="O2685:O2748" si="174">IF(L2685=0,K2685,L2685)</f>
        <v>553.26934390000008</v>
      </c>
      <c r="P2685">
        <f>'Energy consumption (raw)'!N2635*Lists!$H$85</f>
        <v>0</v>
      </c>
      <c r="Q2685">
        <f>'Energy consumption (raw)'!O2635*Lists!$H$86</f>
        <v>0</v>
      </c>
      <c r="R2685">
        <f>'Energy consumption (raw)'!P2635*Lists!$H$87</f>
        <v>0</v>
      </c>
      <c r="S2685">
        <f>'Energy consumption (raw)'!Q2635*Lists!$H$88</f>
        <v>0</v>
      </c>
      <c r="T2685">
        <f>'Energy consumption (raw)'!R2635*Lists!$H$89</f>
        <v>0</v>
      </c>
      <c r="U2685">
        <f>'Energy consumption (raw)'!S2635*Lists!$H$90</f>
        <v>0</v>
      </c>
      <c r="V2685">
        <f>'Energy consumption (raw)'!T2635*Lists!$H$91</f>
        <v>0</v>
      </c>
      <c r="W2685">
        <f>'Energy consumption (raw)'!U2635*Lists!$H$92</f>
        <v>0</v>
      </c>
      <c r="X2685">
        <f>'Energy consumption (raw)'!V2635*Lists!$H$93</f>
        <v>0</v>
      </c>
      <c r="Y2685">
        <f>'Energy consumption (raw)'!W2635*Lists!$H$94</f>
        <v>0</v>
      </c>
      <c r="Z2685">
        <f>'Energy consumption (raw)'!X2635*Lists!$H$96*1000000</f>
        <v>0</v>
      </c>
      <c r="AA2685">
        <f>'Energy consumption (raw)'!Y2635*Lists!$H$97</f>
        <v>0</v>
      </c>
      <c r="AB2685">
        <f>'Energy consumption (raw)'!Z2635*Lists!$H$96</f>
        <v>0</v>
      </c>
      <c r="AC2685">
        <f>'Energy consumption (raw)'!AA2635*Lists!$H$98</f>
        <v>0</v>
      </c>
      <c r="AD2685">
        <f>'Energy consumption (raw)'!AB2635*Lists!$H$99</f>
        <v>0</v>
      </c>
      <c r="AE2685">
        <f>'Energy consumption (raw)'!AC2635*Lists!$H$101</f>
        <v>0</v>
      </c>
      <c r="AF2685">
        <f>'Energy consumption (raw)'!AD2635*Lists!$H$101</f>
        <v>0</v>
      </c>
      <c r="AG2685">
        <f>'Energy consumption (raw)'!AE2635*Lists!$H$101</f>
        <v>0</v>
      </c>
      <c r="AH2685">
        <f>'Energy consumption (raw)'!AF2635*Lists!$H$100</f>
        <v>0</v>
      </c>
      <c r="AI2685" s="167">
        <f t="shared" ref="AI2685:AI2748" si="175">IF(SUM(O2685:AH2685)=0,AJ2685,SUM(O2685:AH2685))</f>
        <v>553.26934390000008</v>
      </c>
      <c r="AJ2685" s="179">
        <f>'Energy consumption (raw)'!AG2635</f>
        <v>553.26934390000008</v>
      </c>
      <c r="AK2685" s="179">
        <f>'Energy consumption (raw)'!AH2635</f>
        <v>572.64</v>
      </c>
      <c r="AL2685">
        <f>IF(ROUND(AI2685,-3)=ROUND('Energy consumption (raw)'!AG2635,-3),1,0)</f>
        <v>1</v>
      </c>
      <c r="AM2685" s="179" t="str">
        <f>'Energy consumption (raw)'!AJ2635</f>
        <v>1. Ha Noi</v>
      </c>
      <c r="AN2685">
        <f>VLOOKUP(AM2685,Lists!$F$9:$G$71,2,FALSE)</f>
        <v>1</v>
      </c>
    </row>
    <row r="2686" spans="2:40" x14ac:dyDescent="0.25">
      <c r="B2686" s="65" t="str">
        <f t="shared" si="173"/>
        <v>Buildings54</v>
      </c>
      <c r="C2686" s="179">
        <f>'Energy consumption (raw)'!B2636</f>
        <v>54</v>
      </c>
      <c r="D2686" s="179">
        <f>'Energy consumption (raw)'!C2636</f>
        <v>0</v>
      </c>
      <c r="E2686" s="179">
        <f>'Energy consumption (raw)'!D2636</f>
        <v>0</v>
      </c>
      <c r="F2686" s="179" t="str">
        <f>'Energy consumption (raw)'!E2636</f>
        <v>Công trình xây dựng</v>
      </c>
      <c r="G2686" s="179" t="str">
        <f>'Energy consumption (raw)'!F2636</f>
        <v>Xây dựng công trình kỹ thuật dân dụng</v>
      </c>
      <c r="H2686" s="179" t="str">
        <f>'Energy consumption (raw)'!G2636</f>
        <v>Buildings</v>
      </c>
      <c r="I2686" s="179" t="str">
        <f>'Energy consumption (raw)'!I2636</f>
        <v>Buildings</v>
      </c>
      <c r="J2686" s="179" t="str">
        <f>INDEX(Sector!$E$6:$E$46,MATCH('Energy consumption (toe)'!I2686,Sector!$B$6:$B$46,FALSE))</f>
        <v>Buildings</v>
      </c>
      <c r="K2686" s="179">
        <f>IFERROR('Energy consumption (raw)'!J2636*Lists!$H$84,)</f>
        <v>0</v>
      </c>
      <c r="L2686" s="179">
        <f>'Energy consumption (raw)'!K2636*Lists!$H$84</f>
        <v>589.42600000000004</v>
      </c>
      <c r="M2686" s="179">
        <f>'Energy consumption (raw)'!L2636*Lists!$H$84</f>
        <v>0</v>
      </c>
      <c r="N2686" s="179">
        <f>'Energy consumption (raw)'!M2636*Lists!$H$84</f>
        <v>0</v>
      </c>
      <c r="O2686" s="178">
        <f t="shared" si="174"/>
        <v>589.42600000000004</v>
      </c>
      <c r="P2686">
        <f>'Energy consumption (raw)'!N2636*Lists!$H$85</f>
        <v>0</v>
      </c>
      <c r="Q2686">
        <f>'Energy consumption (raw)'!O2636*Lists!$H$86</f>
        <v>0</v>
      </c>
      <c r="R2686">
        <f>'Energy consumption (raw)'!P2636*Lists!$H$87</f>
        <v>0</v>
      </c>
      <c r="S2686">
        <f>'Energy consumption (raw)'!Q2636*Lists!$H$88</f>
        <v>0</v>
      </c>
      <c r="T2686">
        <f>'Energy consumption (raw)'!R2636*Lists!$H$89</f>
        <v>0</v>
      </c>
      <c r="U2686">
        <f>'Energy consumption (raw)'!S2636*Lists!$H$90</f>
        <v>0</v>
      </c>
      <c r="V2686">
        <f>'Energy consumption (raw)'!T2636*Lists!$H$91</f>
        <v>0</v>
      </c>
      <c r="W2686">
        <f>'Energy consumption (raw)'!U2636*Lists!$H$92</f>
        <v>0</v>
      </c>
      <c r="X2686">
        <f>'Energy consumption (raw)'!V2636*Lists!$H$93</f>
        <v>0</v>
      </c>
      <c r="Y2686">
        <f>'Energy consumption (raw)'!W2636*Lists!$H$94</f>
        <v>0</v>
      </c>
      <c r="Z2686">
        <f>'Energy consumption (raw)'!X2636*Lists!$H$96*1000000</f>
        <v>0</v>
      </c>
      <c r="AA2686">
        <f>'Energy consumption (raw)'!Y2636*Lists!$H$97</f>
        <v>0</v>
      </c>
      <c r="AB2686">
        <f>'Energy consumption (raw)'!Z2636*Lists!$H$96</f>
        <v>0</v>
      </c>
      <c r="AC2686">
        <f>'Energy consumption (raw)'!AA2636*Lists!$H$98</f>
        <v>0</v>
      </c>
      <c r="AD2686">
        <f>'Energy consumption (raw)'!AB2636*Lists!$H$99</f>
        <v>0</v>
      </c>
      <c r="AE2686">
        <f>'Energy consumption (raw)'!AC2636*Lists!$H$101</f>
        <v>0</v>
      </c>
      <c r="AF2686">
        <f>'Energy consumption (raw)'!AD2636*Lists!$H$101</f>
        <v>0</v>
      </c>
      <c r="AG2686">
        <f>'Energy consumption (raw)'!AE2636*Lists!$H$101</f>
        <v>0</v>
      </c>
      <c r="AH2686">
        <f>'Energy consumption (raw)'!AF2636*Lists!$H$100</f>
        <v>0</v>
      </c>
      <c r="AI2686" s="167">
        <f t="shared" si="175"/>
        <v>589.42600000000004</v>
      </c>
      <c r="AJ2686" s="179">
        <f>'Energy consumption (raw)'!AG2636</f>
        <v>589.42600000000004</v>
      </c>
      <c r="AK2686" s="179">
        <f>'Energy consumption (raw)'!AH2636</f>
        <v>0</v>
      </c>
      <c r="AL2686">
        <f>IF(ROUND(AI2686,-3)=ROUND('Energy consumption (raw)'!AG2636,-3),1,0)</f>
        <v>1</v>
      </c>
      <c r="AM2686" s="179" t="str">
        <f>'Energy consumption (raw)'!AJ2636</f>
        <v>1. Ha Noi</v>
      </c>
      <c r="AN2686">
        <f>VLOOKUP(AM2686,Lists!$F$9:$G$71,2,FALSE)</f>
        <v>1</v>
      </c>
    </row>
    <row r="2687" spans="2:40" x14ac:dyDescent="0.25">
      <c r="B2687" s="65" t="str">
        <f t="shared" si="173"/>
        <v>Buildings55</v>
      </c>
      <c r="C2687" s="179">
        <f>'Energy consumption (raw)'!B2637</f>
        <v>55</v>
      </c>
      <c r="D2687" s="179">
        <f>'Energy consumption (raw)'!C2637</f>
        <v>0</v>
      </c>
      <c r="E2687" s="179">
        <f>'Energy consumption (raw)'!D2637</f>
        <v>0</v>
      </c>
      <c r="F2687" s="179" t="str">
        <f>'Energy consumption (raw)'!E2637</f>
        <v>Công trình xây dựng</v>
      </c>
      <c r="G2687" s="179" t="str">
        <f>'Energy consumption (raw)'!F2637</f>
        <v>Bán lẻ trong siêu thị, trung tâm thương mại</v>
      </c>
      <c r="H2687" s="179" t="str">
        <f>'Energy consumption (raw)'!G2637</f>
        <v>Buildings</v>
      </c>
      <c r="I2687" s="179" t="str">
        <f>'Energy consumption (raw)'!I2637</f>
        <v>Buildings</v>
      </c>
      <c r="J2687" s="179" t="str">
        <f>INDEX(Sector!$E$6:$E$46,MATCH('Energy consumption (toe)'!I2687,Sector!$B$6:$B$46,FALSE))</f>
        <v>Buildings</v>
      </c>
      <c r="K2687" s="179">
        <f>IFERROR('Energy consumption (raw)'!J2637*Lists!$H$84,)</f>
        <v>520.03728999999998</v>
      </c>
      <c r="L2687" s="179">
        <f>'Energy consumption (raw)'!K2637*Lists!$H$84</f>
        <v>520.03728999999998</v>
      </c>
      <c r="M2687" s="179">
        <f>'Energy consumption (raw)'!L2637*Lists!$H$84</f>
        <v>0</v>
      </c>
      <c r="N2687" s="179">
        <f>'Energy consumption (raw)'!M2637*Lists!$H$84</f>
        <v>0</v>
      </c>
      <c r="O2687" s="178">
        <f t="shared" si="174"/>
        <v>520.03728999999998</v>
      </c>
      <c r="P2687">
        <f>'Energy consumption (raw)'!N2637*Lists!$H$85</f>
        <v>0</v>
      </c>
      <c r="Q2687">
        <f>'Energy consumption (raw)'!O2637*Lists!$H$86</f>
        <v>0</v>
      </c>
      <c r="R2687">
        <f>'Energy consumption (raw)'!P2637*Lists!$H$87</f>
        <v>0</v>
      </c>
      <c r="S2687">
        <f>'Energy consumption (raw)'!Q2637*Lists!$H$88</f>
        <v>0</v>
      </c>
      <c r="T2687">
        <f>'Energy consumption (raw)'!R2637*Lists!$H$89</f>
        <v>0</v>
      </c>
      <c r="U2687">
        <f>'Energy consumption (raw)'!S2637*Lists!$H$90</f>
        <v>0</v>
      </c>
      <c r="V2687">
        <f>'Energy consumption (raw)'!T2637*Lists!$H$91</f>
        <v>0</v>
      </c>
      <c r="W2687">
        <f>'Energy consumption (raw)'!U2637*Lists!$H$92</f>
        <v>0</v>
      </c>
      <c r="X2687">
        <f>'Energy consumption (raw)'!V2637*Lists!$H$93</f>
        <v>0</v>
      </c>
      <c r="Y2687">
        <f>'Energy consumption (raw)'!W2637*Lists!$H$94</f>
        <v>0</v>
      </c>
      <c r="Z2687">
        <f>'Energy consumption (raw)'!X2637*Lists!$H$96*1000000</f>
        <v>0</v>
      </c>
      <c r="AA2687">
        <f>'Energy consumption (raw)'!Y2637*Lists!$H$97</f>
        <v>0</v>
      </c>
      <c r="AB2687">
        <f>'Energy consumption (raw)'!Z2637*Lists!$H$96</f>
        <v>0</v>
      </c>
      <c r="AC2687">
        <f>'Energy consumption (raw)'!AA2637*Lists!$H$98</f>
        <v>0</v>
      </c>
      <c r="AD2687">
        <f>'Energy consumption (raw)'!AB2637*Lists!$H$99</f>
        <v>0</v>
      </c>
      <c r="AE2687">
        <f>'Energy consumption (raw)'!AC2637*Lists!$H$101</f>
        <v>0</v>
      </c>
      <c r="AF2687">
        <f>'Energy consumption (raw)'!AD2637*Lists!$H$101</f>
        <v>0</v>
      </c>
      <c r="AG2687">
        <f>'Energy consumption (raw)'!AE2637*Lists!$H$101</f>
        <v>0</v>
      </c>
      <c r="AH2687">
        <f>'Energy consumption (raw)'!AF2637*Lists!$H$100</f>
        <v>0</v>
      </c>
      <c r="AI2687" s="167">
        <f t="shared" si="175"/>
        <v>520.03728999999998</v>
      </c>
      <c r="AJ2687" s="179">
        <f>'Energy consumption (raw)'!AG2637</f>
        <v>520.03728999999998</v>
      </c>
      <c r="AK2687" s="179">
        <f>'Energy consumption (raw)'!AH2637</f>
        <v>662.6</v>
      </c>
      <c r="AL2687">
        <f>IF(ROUND(AI2687,-3)=ROUND('Energy consumption (raw)'!AG2637,-3),1,0)</f>
        <v>1</v>
      </c>
      <c r="AM2687" s="179" t="str">
        <f>'Energy consumption (raw)'!AJ2637</f>
        <v>1. Ha Noi</v>
      </c>
      <c r="AN2687">
        <f>VLOOKUP(AM2687,Lists!$F$9:$G$71,2,FALSE)</f>
        <v>1</v>
      </c>
    </row>
    <row r="2688" spans="2:40" x14ac:dyDescent="0.25">
      <c r="B2688" s="65" t="str">
        <f t="shared" si="173"/>
        <v>Buildings56</v>
      </c>
      <c r="C2688" s="179">
        <f>'Energy consumption (raw)'!B2638</f>
        <v>56</v>
      </c>
      <c r="D2688" s="179">
        <f>'Energy consumption (raw)'!C2638</f>
        <v>0</v>
      </c>
      <c r="E2688" s="179">
        <f>'Energy consumption (raw)'!D2638</f>
        <v>0</v>
      </c>
      <c r="F2688" s="179" t="str">
        <f>'Energy consumption (raw)'!E2638</f>
        <v>Công trình xây dựng</v>
      </c>
      <c r="G2688" s="179" t="str">
        <f>'Energy consumption (raw)'!F2638</f>
        <v>Xây dựng công trình kỹ thuật dân dụng</v>
      </c>
      <c r="H2688" s="179" t="str">
        <f>'Energy consumption (raw)'!G2638</f>
        <v>Buildings</v>
      </c>
      <c r="I2688" s="179" t="str">
        <f>'Energy consumption (raw)'!I2638</f>
        <v>Buildings</v>
      </c>
      <c r="J2688" s="179" t="str">
        <f>INDEX(Sector!$E$6:$E$46,MATCH('Energy consumption (toe)'!I2688,Sector!$B$6:$B$46,FALSE))</f>
        <v>Buildings</v>
      </c>
      <c r="K2688" s="179">
        <f>IFERROR('Energy consumption (raw)'!J2638*Lists!$H$84,)</f>
        <v>0</v>
      </c>
      <c r="L2688" s="179">
        <f>'Energy consumption (raw)'!K2638*Lists!$H$84</f>
        <v>582.35906</v>
      </c>
      <c r="M2688" s="179">
        <f>'Energy consumption (raw)'!L2638*Lists!$H$84</f>
        <v>0</v>
      </c>
      <c r="N2688" s="179">
        <f>'Energy consumption (raw)'!M2638*Lists!$H$84</f>
        <v>0</v>
      </c>
      <c r="O2688" s="178">
        <f t="shared" si="174"/>
        <v>582.35906</v>
      </c>
      <c r="P2688">
        <f>'Energy consumption (raw)'!N2638*Lists!$H$85</f>
        <v>0</v>
      </c>
      <c r="Q2688">
        <f>'Energy consumption (raw)'!O2638*Lists!$H$86</f>
        <v>0</v>
      </c>
      <c r="R2688">
        <f>'Energy consumption (raw)'!P2638*Lists!$H$87</f>
        <v>0</v>
      </c>
      <c r="S2688">
        <f>'Energy consumption (raw)'!Q2638*Lists!$H$88</f>
        <v>0</v>
      </c>
      <c r="T2688">
        <f>'Energy consumption (raw)'!R2638*Lists!$H$89</f>
        <v>0</v>
      </c>
      <c r="U2688">
        <f>'Energy consumption (raw)'!S2638*Lists!$H$90</f>
        <v>0</v>
      </c>
      <c r="V2688">
        <f>'Energy consumption (raw)'!T2638*Lists!$H$91</f>
        <v>0</v>
      </c>
      <c r="W2688">
        <f>'Energy consumption (raw)'!U2638*Lists!$H$92</f>
        <v>0</v>
      </c>
      <c r="X2688">
        <f>'Energy consumption (raw)'!V2638*Lists!$H$93</f>
        <v>0</v>
      </c>
      <c r="Y2688">
        <f>'Energy consumption (raw)'!W2638*Lists!$H$94</f>
        <v>0</v>
      </c>
      <c r="Z2688">
        <f>'Energy consumption (raw)'!X2638*Lists!$H$96*1000000</f>
        <v>0</v>
      </c>
      <c r="AA2688">
        <f>'Energy consumption (raw)'!Y2638*Lists!$H$97</f>
        <v>0</v>
      </c>
      <c r="AB2688">
        <f>'Energy consumption (raw)'!Z2638*Lists!$H$96</f>
        <v>0</v>
      </c>
      <c r="AC2688">
        <f>'Energy consumption (raw)'!AA2638*Lists!$H$98</f>
        <v>0</v>
      </c>
      <c r="AD2688">
        <f>'Energy consumption (raw)'!AB2638*Lists!$H$99</f>
        <v>0</v>
      </c>
      <c r="AE2688">
        <f>'Energy consumption (raw)'!AC2638*Lists!$H$101</f>
        <v>0</v>
      </c>
      <c r="AF2688">
        <f>'Energy consumption (raw)'!AD2638*Lists!$H$101</f>
        <v>0</v>
      </c>
      <c r="AG2688">
        <f>'Energy consumption (raw)'!AE2638*Lists!$H$101</f>
        <v>0</v>
      </c>
      <c r="AH2688">
        <f>'Energy consumption (raw)'!AF2638*Lists!$H$100</f>
        <v>0</v>
      </c>
      <c r="AI2688" s="167">
        <f t="shared" si="175"/>
        <v>582.35906</v>
      </c>
      <c r="AJ2688" s="179" t="e">
        <f>'Energy consumption (raw)'!AG2638</f>
        <v>#REF!</v>
      </c>
      <c r="AK2688" s="179">
        <f>'Energy consumption (raw)'!AH2638</f>
        <v>0</v>
      </c>
      <c r="AL2688" s="180">
        <v>1</v>
      </c>
      <c r="AM2688" s="179" t="str">
        <f>'Energy consumption (raw)'!AJ2638</f>
        <v>1. Ha Noi</v>
      </c>
      <c r="AN2688">
        <f>VLOOKUP(AM2688,Lists!$F$9:$G$71,2,FALSE)</f>
        <v>1</v>
      </c>
    </row>
    <row r="2689" spans="2:40" x14ac:dyDescent="0.25">
      <c r="B2689" s="65" t="str">
        <f t="shared" si="173"/>
        <v>Buildings57</v>
      </c>
      <c r="C2689" s="179">
        <f>'Energy consumption (raw)'!B2639</f>
        <v>57</v>
      </c>
      <c r="D2689" s="179">
        <f>'Energy consumption (raw)'!C2639</f>
        <v>0</v>
      </c>
      <c r="E2689" s="179">
        <f>'Energy consumption (raw)'!D2639</f>
        <v>0</v>
      </c>
      <c r="F2689" s="179" t="str">
        <f>'Energy consumption (raw)'!E2639</f>
        <v>Công trình xây dựng</v>
      </c>
      <c r="G2689" s="179" t="str">
        <f>'Energy consumption (raw)'!F2639</f>
        <v>Hoạt động xây dựng chuyên dụng khác</v>
      </c>
      <c r="H2689" s="179" t="str">
        <f>'Energy consumption (raw)'!G2639</f>
        <v>Buildings</v>
      </c>
      <c r="I2689" s="179" t="str">
        <f>'Energy consumption (raw)'!I2639</f>
        <v>Buildings</v>
      </c>
      <c r="J2689" s="179" t="str">
        <f>INDEX(Sector!$E$6:$E$46,MATCH('Energy consumption (toe)'!I2689,Sector!$B$6:$B$46,FALSE))</f>
        <v>Buildings</v>
      </c>
      <c r="K2689" s="179">
        <f>IFERROR('Energy consumption (raw)'!J2639*Lists!$H$84,)</f>
        <v>0</v>
      </c>
      <c r="L2689" s="179">
        <f>'Energy consumption (raw)'!K2639*Lists!$H$84</f>
        <v>1102.220448</v>
      </c>
      <c r="M2689" s="179">
        <f>'Energy consumption (raw)'!L2639*Lists!$H$84</f>
        <v>0</v>
      </c>
      <c r="N2689" s="179">
        <f>'Energy consumption (raw)'!M2639*Lists!$H$84</f>
        <v>0</v>
      </c>
      <c r="O2689" s="178">
        <f t="shared" si="174"/>
        <v>1102.220448</v>
      </c>
      <c r="P2689">
        <f>'Energy consumption (raw)'!N2639*Lists!$H$85</f>
        <v>0</v>
      </c>
      <c r="Q2689">
        <f>'Energy consumption (raw)'!O2639*Lists!$H$86</f>
        <v>0</v>
      </c>
      <c r="R2689">
        <f>'Energy consumption (raw)'!P2639*Lists!$H$87</f>
        <v>0</v>
      </c>
      <c r="S2689">
        <f>'Energy consumption (raw)'!Q2639*Lists!$H$88</f>
        <v>0</v>
      </c>
      <c r="T2689">
        <f>'Energy consumption (raw)'!R2639*Lists!$H$89</f>
        <v>0</v>
      </c>
      <c r="U2689">
        <f>'Energy consumption (raw)'!S2639*Lists!$H$90</f>
        <v>0</v>
      </c>
      <c r="V2689">
        <f>'Energy consumption (raw)'!T2639*Lists!$H$91</f>
        <v>0</v>
      </c>
      <c r="W2689">
        <f>'Energy consumption (raw)'!U2639*Lists!$H$92</f>
        <v>0</v>
      </c>
      <c r="X2689">
        <f>'Energy consumption (raw)'!V2639*Lists!$H$93</f>
        <v>0</v>
      </c>
      <c r="Y2689">
        <f>'Energy consumption (raw)'!W2639*Lists!$H$94</f>
        <v>0</v>
      </c>
      <c r="Z2689">
        <f>'Energy consumption (raw)'!X2639*Lists!$H$96*1000000</f>
        <v>0</v>
      </c>
      <c r="AA2689">
        <f>'Energy consumption (raw)'!Y2639*Lists!$H$97</f>
        <v>0</v>
      </c>
      <c r="AB2689">
        <f>'Energy consumption (raw)'!Z2639*Lists!$H$96</f>
        <v>0</v>
      </c>
      <c r="AC2689">
        <f>'Energy consumption (raw)'!AA2639*Lists!$H$98</f>
        <v>0</v>
      </c>
      <c r="AD2689">
        <f>'Energy consumption (raw)'!AB2639*Lists!$H$99</f>
        <v>0</v>
      </c>
      <c r="AE2689">
        <f>'Energy consumption (raw)'!AC2639*Lists!$H$101</f>
        <v>0</v>
      </c>
      <c r="AF2689">
        <f>'Energy consumption (raw)'!AD2639*Lists!$H$101</f>
        <v>0</v>
      </c>
      <c r="AG2689">
        <f>'Energy consumption (raw)'!AE2639*Lists!$H$101</f>
        <v>0</v>
      </c>
      <c r="AH2689">
        <f>'Energy consumption (raw)'!AF2639*Lists!$H$100</f>
        <v>0</v>
      </c>
      <c r="AI2689" s="167">
        <f t="shared" si="175"/>
        <v>1102.220448</v>
      </c>
      <c r="AJ2689" s="179">
        <f>'Energy consumption (raw)'!AG2639</f>
        <v>1102.220448</v>
      </c>
      <c r="AK2689" s="179">
        <f>'Energy consumption (raw)'!AH2639</f>
        <v>0</v>
      </c>
      <c r="AL2689">
        <f>IF(ROUND(AI2689,-3)=ROUND('Energy consumption (raw)'!AG2639,-3),1,0)</f>
        <v>1</v>
      </c>
      <c r="AM2689" s="179" t="str">
        <f>'Energy consumption (raw)'!AJ2639</f>
        <v>1. Ha Noi</v>
      </c>
      <c r="AN2689">
        <f>VLOOKUP(AM2689,Lists!$F$9:$G$71,2,FALSE)</f>
        <v>1</v>
      </c>
    </row>
    <row r="2690" spans="2:40" x14ac:dyDescent="0.25">
      <c r="B2690" s="65" t="str">
        <f t="shared" si="173"/>
        <v>Buildings58</v>
      </c>
      <c r="C2690" s="179">
        <f>'Energy consumption (raw)'!B2640</f>
        <v>58</v>
      </c>
      <c r="D2690" s="179">
        <f>'Energy consumption (raw)'!C2640</f>
        <v>0</v>
      </c>
      <c r="E2690" s="179">
        <f>'Energy consumption (raw)'!D2640</f>
        <v>0</v>
      </c>
      <c r="F2690" s="179" t="str">
        <f>'Energy consumption (raw)'!E2640</f>
        <v>Công trình xây dựng</v>
      </c>
      <c r="G2690" s="179" t="str">
        <f>'Energy consumption (raw)'!F2640</f>
        <v>Hoạt động dịch vụ cá nhân khác còn lại chưa được phân vào đâu</v>
      </c>
      <c r="H2690" s="179" t="str">
        <f>'Energy consumption (raw)'!G2640</f>
        <v>Buildings</v>
      </c>
      <c r="I2690" s="179" t="str">
        <f>'Energy consumption (raw)'!I2640</f>
        <v>Buildings</v>
      </c>
      <c r="J2690" s="179" t="str">
        <f>INDEX(Sector!$E$6:$E$46,MATCH('Energy consumption (toe)'!I2690,Sector!$B$6:$B$46,FALSE))</f>
        <v>Buildings</v>
      </c>
      <c r="K2690" s="179">
        <f>IFERROR('Energy consumption (raw)'!J2640*Lists!$H$84,)</f>
        <v>0</v>
      </c>
      <c r="L2690" s="179">
        <f>'Energy consumption (raw)'!K2640*Lists!$H$84</f>
        <v>983.7859400000001</v>
      </c>
      <c r="M2690" s="179">
        <f>'Energy consumption (raw)'!L2640*Lists!$H$84</f>
        <v>0</v>
      </c>
      <c r="N2690" s="179">
        <f>'Energy consumption (raw)'!M2640*Lists!$H$84</f>
        <v>0</v>
      </c>
      <c r="O2690" s="178">
        <f t="shared" si="174"/>
        <v>983.7859400000001</v>
      </c>
      <c r="P2690">
        <f>'Energy consumption (raw)'!N2640*Lists!$H$85</f>
        <v>0</v>
      </c>
      <c r="Q2690">
        <f>'Energy consumption (raw)'!O2640*Lists!$H$86</f>
        <v>0</v>
      </c>
      <c r="R2690">
        <f>'Energy consumption (raw)'!P2640*Lists!$H$87</f>
        <v>0</v>
      </c>
      <c r="S2690">
        <f>'Energy consumption (raw)'!Q2640*Lists!$H$88</f>
        <v>0</v>
      </c>
      <c r="T2690">
        <f>'Energy consumption (raw)'!R2640*Lists!$H$89</f>
        <v>0</v>
      </c>
      <c r="U2690">
        <f>'Energy consumption (raw)'!S2640*Lists!$H$90</f>
        <v>0</v>
      </c>
      <c r="V2690">
        <f>'Energy consumption (raw)'!T2640*Lists!$H$91</f>
        <v>0</v>
      </c>
      <c r="W2690">
        <f>'Energy consumption (raw)'!U2640*Lists!$H$92</f>
        <v>0</v>
      </c>
      <c r="X2690">
        <f>'Energy consumption (raw)'!V2640*Lists!$H$93</f>
        <v>0</v>
      </c>
      <c r="Y2690">
        <f>'Energy consumption (raw)'!W2640*Lists!$H$94</f>
        <v>0</v>
      </c>
      <c r="Z2690">
        <f>'Energy consumption (raw)'!X2640*Lists!$H$96*1000000</f>
        <v>0</v>
      </c>
      <c r="AA2690">
        <f>'Energy consumption (raw)'!Y2640*Lists!$H$97</f>
        <v>0</v>
      </c>
      <c r="AB2690">
        <f>'Energy consumption (raw)'!Z2640*Lists!$H$96</f>
        <v>0</v>
      </c>
      <c r="AC2690">
        <f>'Energy consumption (raw)'!AA2640*Lists!$H$98</f>
        <v>0</v>
      </c>
      <c r="AD2690">
        <f>'Energy consumption (raw)'!AB2640*Lists!$H$99</f>
        <v>0</v>
      </c>
      <c r="AE2690">
        <f>'Energy consumption (raw)'!AC2640*Lists!$H$101</f>
        <v>0</v>
      </c>
      <c r="AF2690">
        <f>'Energy consumption (raw)'!AD2640*Lists!$H$101</f>
        <v>0</v>
      </c>
      <c r="AG2690">
        <f>'Energy consumption (raw)'!AE2640*Lists!$H$101</f>
        <v>0</v>
      </c>
      <c r="AH2690">
        <f>'Energy consumption (raw)'!AF2640*Lists!$H$100</f>
        <v>0</v>
      </c>
      <c r="AI2690" s="167">
        <f t="shared" si="175"/>
        <v>983.7859400000001</v>
      </c>
      <c r="AJ2690" s="179" t="e">
        <f>'Energy consumption (raw)'!AG2640</f>
        <v>#REF!</v>
      </c>
      <c r="AK2690" s="179">
        <f>'Energy consumption (raw)'!AH2640</f>
        <v>4214.84</v>
      </c>
      <c r="AL2690" t="e">
        <f>IF(ROUND(AI2690,-3)=ROUND('Energy consumption (raw)'!AG2640,-3),1,0)</f>
        <v>#REF!</v>
      </c>
      <c r="AM2690" s="179" t="str">
        <f>'Energy consumption (raw)'!AJ2640</f>
        <v>1. Ha Noi</v>
      </c>
      <c r="AN2690">
        <f>VLOOKUP(AM2690,Lists!$F$9:$G$71,2,FALSE)</f>
        <v>1</v>
      </c>
    </row>
    <row r="2691" spans="2:40" x14ac:dyDescent="0.25">
      <c r="B2691" s="65" t="str">
        <f t="shared" si="173"/>
        <v>Buildings59</v>
      </c>
      <c r="C2691" s="179">
        <f>'Energy consumption (raw)'!B2641</f>
        <v>59</v>
      </c>
      <c r="D2691" s="179">
        <f>'Energy consumption (raw)'!C2641</f>
        <v>0</v>
      </c>
      <c r="E2691" s="179">
        <f>'Energy consumption (raw)'!D2641</f>
        <v>0</v>
      </c>
      <c r="F2691" s="179" t="str">
        <f>'Energy consumption (raw)'!E2641</f>
        <v>Công trình xây dựng</v>
      </c>
      <c r="G2691" s="179" t="str">
        <f>'Energy consumption (raw)'!F2641</f>
        <v>Dịch vụ lưu trú</v>
      </c>
      <c r="H2691" s="179" t="str">
        <f>'Energy consumption (raw)'!G2641</f>
        <v>Buildings</v>
      </c>
      <c r="I2691" s="179" t="str">
        <f>'Energy consumption (raw)'!I2641</f>
        <v>Buildings</v>
      </c>
      <c r="J2691" s="179" t="str">
        <f>INDEX(Sector!$E$6:$E$46,MATCH('Energy consumption (toe)'!I2691,Sector!$B$6:$B$46,FALSE))</f>
        <v>Buildings</v>
      </c>
      <c r="K2691" s="179">
        <f>IFERROR('Energy consumption (raw)'!J2641*Lists!$H$84,)</f>
        <v>779.13785000000007</v>
      </c>
      <c r="L2691" s="179">
        <f>'Energy consumption (raw)'!K2641*Lists!$H$84</f>
        <v>779.13785000000007</v>
      </c>
      <c r="M2691" s="179">
        <f>'Energy consumption (raw)'!L2641*Lists!$H$84</f>
        <v>0</v>
      </c>
      <c r="N2691" s="179">
        <f>'Energy consumption (raw)'!M2641*Lists!$H$84</f>
        <v>0</v>
      </c>
      <c r="O2691" s="178">
        <f t="shared" si="174"/>
        <v>779.13785000000007</v>
      </c>
      <c r="P2691">
        <f>'Energy consumption (raw)'!N2641*Lists!$H$85</f>
        <v>0</v>
      </c>
      <c r="Q2691">
        <f>'Energy consumption (raw)'!O2641*Lists!$H$86</f>
        <v>0</v>
      </c>
      <c r="R2691">
        <f>'Energy consumption (raw)'!P2641*Lists!$H$87</f>
        <v>0</v>
      </c>
      <c r="S2691">
        <f>'Energy consumption (raw)'!Q2641*Lists!$H$88</f>
        <v>0</v>
      </c>
      <c r="T2691">
        <f>'Energy consumption (raw)'!R2641*Lists!$H$89</f>
        <v>0</v>
      </c>
      <c r="U2691">
        <f>'Energy consumption (raw)'!S2641*Lists!$H$90</f>
        <v>0</v>
      </c>
      <c r="V2691">
        <f>'Energy consumption (raw)'!T2641*Lists!$H$91</f>
        <v>0</v>
      </c>
      <c r="W2691">
        <f>'Energy consumption (raw)'!U2641*Lists!$H$92</f>
        <v>0</v>
      </c>
      <c r="X2691">
        <f>'Energy consumption (raw)'!V2641*Lists!$H$93</f>
        <v>0</v>
      </c>
      <c r="Y2691">
        <f>'Energy consumption (raw)'!W2641*Lists!$H$94</f>
        <v>0</v>
      </c>
      <c r="Z2691">
        <f>'Energy consumption (raw)'!X2641*Lists!$H$96*1000000</f>
        <v>0</v>
      </c>
      <c r="AA2691">
        <f>'Energy consumption (raw)'!Y2641*Lists!$H$97</f>
        <v>0</v>
      </c>
      <c r="AB2691">
        <f>'Energy consumption (raw)'!Z2641*Lists!$H$96</f>
        <v>0</v>
      </c>
      <c r="AC2691">
        <f>'Energy consumption (raw)'!AA2641*Lists!$H$98</f>
        <v>0</v>
      </c>
      <c r="AD2691">
        <f>'Energy consumption (raw)'!AB2641*Lists!$H$99</f>
        <v>0</v>
      </c>
      <c r="AE2691">
        <f>'Energy consumption (raw)'!AC2641*Lists!$H$101</f>
        <v>0</v>
      </c>
      <c r="AF2691">
        <f>'Energy consumption (raw)'!AD2641*Lists!$H$101</f>
        <v>0</v>
      </c>
      <c r="AG2691">
        <f>'Energy consumption (raw)'!AE2641*Lists!$H$101</f>
        <v>0</v>
      </c>
      <c r="AH2691">
        <f>'Energy consumption (raw)'!AF2641*Lists!$H$100</f>
        <v>0</v>
      </c>
      <c r="AI2691" s="167">
        <f t="shared" si="175"/>
        <v>779.13785000000007</v>
      </c>
      <c r="AJ2691" s="179" t="e">
        <f>'Energy consumption (raw)'!AG2641</f>
        <v>#REF!</v>
      </c>
      <c r="AK2691" s="179">
        <f>'Energy consumption (raw)'!AH2641</f>
        <v>911.44</v>
      </c>
      <c r="AL2691" t="e">
        <f>IF(ROUND(AI2691,-3)=ROUND('Energy consumption (raw)'!AG2641,-3),1,0)</f>
        <v>#REF!</v>
      </c>
      <c r="AM2691" s="179" t="str">
        <f>'Energy consumption (raw)'!AJ2641</f>
        <v>1. Ha Noi</v>
      </c>
      <c r="AN2691">
        <f>VLOOKUP(AM2691,Lists!$F$9:$G$71,2,FALSE)</f>
        <v>1</v>
      </c>
    </row>
    <row r="2692" spans="2:40" x14ac:dyDescent="0.25">
      <c r="B2692" s="65" t="str">
        <f t="shared" si="173"/>
        <v>Buildings60</v>
      </c>
      <c r="C2692" s="179">
        <f>'Energy consumption (raw)'!B2642</f>
        <v>60</v>
      </c>
      <c r="D2692" s="179">
        <f>'Energy consumption (raw)'!C2642</f>
        <v>0</v>
      </c>
      <c r="E2692" s="179">
        <f>'Energy consumption (raw)'!D2642</f>
        <v>0</v>
      </c>
      <c r="F2692" s="179" t="str">
        <f>'Energy consumption (raw)'!E2642</f>
        <v>Công trình xây dựng</v>
      </c>
      <c r="G2692" s="179" t="str">
        <f>'Energy consumption (raw)'!F2642</f>
        <v>Khách sạn</v>
      </c>
      <c r="H2692" s="179" t="str">
        <f>'Energy consumption (raw)'!G2642</f>
        <v>Buildings</v>
      </c>
      <c r="I2692" s="179" t="str">
        <f>'Energy consumption (raw)'!I2642</f>
        <v>Buildings</v>
      </c>
      <c r="J2692" s="179" t="str">
        <f>INDEX(Sector!$E$6:$E$46,MATCH('Energy consumption (toe)'!I2692,Sector!$B$6:$B$46,FALSE))</f>
        <v>Buildings</v>
      </c>
      <c r="K2692" s="179">
        <f>IFERROR('Energy consumption (raw)'!J2642*Lists!$H$84,)</f>
        <v>887.62618000000009</v>
      </c>
      <c r="L2692" s="179">
        <f>'Energy consumption (raw)'!K2642*Lists!$H$84</f>
        <v>887.62618000000009</v>
      </c>
      <c r="M2692" s="179">
        <f>'Energy consumption (raw)'!L2642*Lists!$H$84</f>
        <v>0</v>
      </c>
      <c r="N2692" s="179">
        <f>'Energy consumption (raw)'!M2642*Lists!$H$84</f>
        <v>0</v>
      </c>
      <c r="O2692" s="178">
        <f t="shared" si="174"/>
        <v>887.62618000000009</v>
      </c>
      <c r="P2692">
        <f>'Energy consumption (raw)'!N2642*Lists!$H$85</f>
        <v>0</v>
      </c>
      <c r="Q2692">
        <f>'Energy consumption (raw)'!O2642*Lists!$H$86</f>
        <v>0</v>
      </c>
      <c r="R2692">
        <f>'Energy consumption (raw)'!P2642*Lists!$H$87</f>
        <v>0</v>
      </c>
      <c r="S2692">
        <f>'Energy consumption (raw)'!Q2642*Lists!$H$88</f>
        <v>0</v>
      </c>
      <c r="T2692">
        <f>'Energy consumption (raw)'!R2642*Lists!$H$89</f>
        <v>0</v>
      </c>
      <c r="U2692">
        <f>'Energy consumption (raw)'!S2642*Lists!$H$90</f>
        <v>0</v>
      </c>
      <c r="V2692">
        <f>'Energy consumption (raw)'!T2642*Lists!$H$91</f>
        <v>0</v>
      </c>
      <c r="W2692">
        <f>'Energy consumption (raw)'!U2642*Lists!$H$92</f>
        <v>0</v>
      </c>
      <c r="X2692">
        <f>'Energy consumption (raw)'!V2642*Lists!$H$93</f>
        <v>0</v>
      </c>
      <c r="Y2692">
        <f>'Energy consumption (raw)'!W2642*Lists!$H$94</f>
        <v>0</v>
      </c>
      <c r="Z2692">
        <f>'Energy consumption (raw)'!X2642*Lists!$H$96*1000000</f>
        <v>0</v>
      </c>
      <c r="AA2692">
        <f>'Energy consumption (raw)'!Y2642*Lists!$H$97</f>
        <v>0</v>
      </c>
      <c r="AB2692">
        <f>'Energy consumption (raw)'!Z2642*Lists!$H$96</f>
        <v>0</v>
      </c>
      <c r="AC2692">
        <f>'Energy consumption (raw)'!AA2642*Lists!$H$98</f>
        <v>0</v>
      </c>
      <c r="AD2692">
        <f>'Energy consumption (raw)'!AB2642*Lists!$H$99</f>
        <v>0</v>
      </c>
      <c r="AE2692">
        <f>'Energy consumption (raw)'!AC2642*Lists!$H$101</f>
        <v>0</v>
      </c>
      <c r="AF2692">
        <f>'Energy consumption (raw)'!AD2642*Lists!$H$101</f>
        <v>0</v>
      </c>
      <c r="AG2692">
        <f>'Energy consumption (raw)'!AE2642*Lists!$H$101</f>
        <v>0</v>
      </c>
      <c r="AH2692">
        <f>'Energy consumption (raw)'!AF2642*Lists!$H$100</f>
        <v>0</v>
      </c>
      <c r="AI2692" s="167">
        <f t="shared" si="175"/>
        <v>887.62618000000009</v>
      </c>
      <c r="AJ2692" s="179" t="e">
        <f>'Energy consumption (raw)'!AG2642</f>
        <v>#REF!</v>
      </c>
      <c r="AK2692" s="179">
        <f>'Energy consumption (raw)'!AH2642</f>
        <v>1389.66</v>
      </c>
      <c r="AL2692" t="e">
        <f>IF(ROUND(AI2692,-3)=ROUND('Energy consumption (raw)'!AG2642,-3),1,0)</f>
        <v>#REF!</v>
      </c>
      <c r="AM2692" s="179" t="str">
        <f>'Energy consumption (raw)'!AJ2642</f>
        <v>1. Ha Noi</v>
      </c>
      <c r="AN2692">
        <f>VLOOKUP(AM2692,Lists!$F$9:$G$71,2,FALSE)</f>
        <v>1</v>
      </c>
    </row>
    <row r="2693" spans="2:40" x14ac:dyDescent="0.25">
      <c r="B2693" s="65" t="str">
        <f t="shared" si="173"/>
        <v>Buildings61</v>
      </c>
      <c r="C2693" s="179">
        <f>'Energy consumption (raw)'!B2643</f>
        <v>61</v>
      </c>
      <c r="D2693" s="179">
        <f>'Energy consumption (raw)'!C2643</f>
        <v>0</v>
      </c>
      <c r="E2693" s="179">
        <f>'Energy consumption (raw)'!D2643</f>
        <v>0</v>
      </c>
      <c r="F2693" s="179" t="str">
        <f>'Energy consumption (raw)'!E2643</f>
        <v>Công trình xây dựng</v>
      </c>
      <c r="G2693" s="179" t="str">
        <f>'Energy consumption (raw)'!F2643</f>
        <v>Hoạt động kinh doanh bất động sản</v>
      </c>
      <c r="H2693" s="179" t="str">
        <f>'Energy consumption (raw)'!G2643</f>
        <v>Buildings</v>
      </c>
      <c r="I2693" s="179" t="str">
        <f>'Energy consumption (raw)'!I2643</f>
        <v>Buildings</v>
      </c>
      <c r="J2693" s="179" t="str">
        <f>INDEX(Sector!$E$6:$E$46,MATCH('Energy consumption (toe)'!I2693,Sector!$B$6:$B$46,FALSE))</f>
        <v>Buildings</v>
      </c>
      <c r="K2693" s="179">
        <f>IFERROR('Energy consumption (raw)'!J2643*Lists!$H$84,)</f>
        <v>707.97469000000001</v>
      </c>
      <c r="L2693" s="179">
        <f>'Energy consumption (raw)'!K2643*Lists!$H$84</f>
        <v>707.97469000000001</v>
      </c>
      <c r="M2693" s="179">
        <f>'Energy consumption (raw)'!L2643*Lists!$H$84</f>
        <v>0</v>
      </c>
      <c r="N2693" s="179">
        <f>'Energy consumption (raw)'!M2643*Lists!$H$84</f>
        <v>0</v>
      </c>
      <c r="O2693" s="178">
        <f t="shared" si="174"/>
        <v>707.97469000000001</v>
      </c>
      <c r="P2693">
        <f>'Energy consumption (raw)'!N2643*Lists!$H$85</f>
        <v>0</v>
      </c>
      <c r="Q2693">
        <f>'Energy consumption (raw)'!O2643*Lists!$H$86</f>
        <v>0</v>
      </c>
      <c r="R2693">
        <f>'Energy consumption (raw)'!P2643*Lists!$H$87</f>
        <v>0</v>
      </c>
      <c r="S2693">
        <f>'Energy consumption (raw)'!Q2643*Lists!$H$88</f>
        <v>0</v>
      </c>
      <c r="T2693">
        <f>'Energy consumption (raw)'!R2643*Lists!$H$89</f>
        <v>0</v>
      </c>
      <c r="U2693">
        <f>'Energy consumption (raw)'!S2643*Lists!$H$90</f>
        <v>0</v>
      </c>
      <c r="V2693">
        <f>'Energy consumption (raw)'!T2643*Lists!$H$91</f>
        <v>0</v>
      </c>
      <c r="W2693">
        <f>'Energy consumption (raw)'!U2643*Lists!$H$92</f>
        <v>0</v>
      </c>
      <c r="X2693">
        <f>'Energy consumption (raw)'!V2643*Lists!$H$93</f>
        <v>0</v>
      </c>
      <c r="Y2693">
        <f>'Energy consumption (raw)'!W2643*Lists!$H$94</f>
        <v>0</v>
      </c>
      <c r="Z2693">
        <f>'Energy consumption (raw)'!X2643*Lists!$H$96*1000000</f>
        <v>0</v>
      </c>
      <c r="AA2693">
        <f>'Energy consumption (raw)'!Y2643*Lists!$H$97</f>
        <v>0</v>
      </c>
      <c r="AB2693">
        <f>'Energy consumption (raw)'!Z2643*Lists!$H$96</f>
        <v>0</v>
      </c>
      <c r="AC2693">
        <f>'Energy consumption (raw)'!AA2643*Lists!$H$98</f>
        <v>0</v>
      </c>
      <c r="AD2693">
        <f>'Energy consumption (raw)'!AB2643*Lists!$H$99</f>
        <v>0</v>
      </c>
      <c r="AE2693">
        <f>'Energy consumption (raw)'!AC2643*Lists!$H$101</f>
        <v>0</v>
      </c>
      <c r="AF2693">
        <f>'Energy consumption (raw)'!AD2643*Lists!$H$101</f>
        <v>0</v>
      </c>
      <c r="AG2693">
        <f>'Energy consumption (raw)'!AE2643*Lists!$H$101</f>
        <v>0</v>
      </c>
      <c r="AH2693">
        <f>'Energy consumption (raw)'!AF2643*Lists!$H$100</f>
        <v>0</v>
      </c>
      <c r="AI2693" s="167">
        <f t="shared" si="175"/>
        <v>707.97469000000001</v>
      </c>
      <c r="AJ2693" s="179" t="e">
        <f>'Energy consumption (raw)'!AG2643</f>
        <v>#REF!</v>
      </c>
      <c r="AK2693" s="179">
        <f>'Energy consumption (raw)'!AH2643</f>
        <v>790.17</v>
      </c>
      <c r="AL2693" s="180">
        <v>1</v>
      </c>
      <c r="AM2693" s="179" t="str">
        <f>'Energy consumption (raw)'!AJ2643</f>
        <v>1. Ha Noi</v>
      </c>
      <c r="AN2693">
        <f>VLOOKUP(AM2693,Lists!$F$9:$G$71,2,FALSE)</f>
        <v>1</v>
      </c>
    </row>
    <row r="2694" spans="2:40" x14ac:dyDescent="0.25">
      <c r="B2694" s="65" t="str">
        <f t="shared" si="173"/>
        <v>Buildings62</v>
      </c>
      <c r="C2694" s="179">
        <f>'Energy consumption (raw)'!B2644</f>
        <v>62</v>
      </c>
      <c r="D2694" s="179">
        <f>'Energy consumption (raw)'!C2644</f>
        <v>0</v>
      </c>
      <c r="E2694" s="179">
        <f>'Energy consumption (raw)'!D2644</f>
        <v>0</v>
      </c>
      <c r="F2694" s="179" t="str">
        <f>'Energy consumption (raw)'!E2644</f>
        <v>Công trình xây dựng</v>
      </c>
      <c r="G2694" s="179" t="str">
        <f>'Energy consumption (raw)'!F2644</f>
        <v>Dịch vụ chăm sóc và duy trì cảnh quan</v>
      </c>
      <c r="H2694" s="179" t="str">
        <f>'Energy consumption (raw)'!G2644</f>
        <v>Buildings</v>
      </c>
      <c r="I2694" s="179" t="str">
        <f>'Energy consumption (raw)'!I2644</f>
        <v>Buildings</v>
      </c>
      <c r="J2694" s="179" t="str">
        <f>INDEX(Sector!$E$6:$E$46,MATCH('Energy consumption (toe)'!I2694,Sector!$B$6:$B$46,FALSE))</f>
        <v>Buildings</v>
      </c>
      <c r="K2694" s="179">
        <f>IFERROR('Energy consumption (raw)'!J2644*Lists!$H$84,)</f>
        <v>0</v>
      </c>
      <c r="L2694" s="179">
        <f>'Energy consumption (raw)'!K2644*Lists!$H$84</f>
        <v>686.48070000000007</v>
      </c>
      <c r="M2694" s="179">
        <f>'Energy consumption (raw)'!L2644*Lists!$H$84</f>
        <v>0</v>
      </c>
      <c r="N2694" s="179">
        <f>'Energy consumption (raw)'!M2644*Lists!$H$84</f>
        <v>0</v>
      </c>
      <c r="O2694" s="178">
        <f t="shared" si="174"/>
        <v>686.48070000000007</v>
      </c>
      <c r="P2694">
        <f>'Energy consumption (raw)'!N2644*Lists!$H$85</f>
        <v>0</v>
      </c>
      <c r="Q2694">
        <f>'Energy consumption (raw)'!O2644*Lists!$H$86</f>
        <v>0</v>
      </c>
      <c r="R2694">
        <f>'Energy consumption (raw)'!P2644*Lists!$H$87</f>
        <v>0</v>
      </c>
      <c r="S2694">
        <f>'Energy consumption (raw)'!Q2644*Lists!$H$88</f>
        <v>0</v>
      </c>
      <c r="T2694">
        <f>'Energy consumption (raw)'!R2644*Lists!$H$89</f>
        <v>0</v>
      </c>
      <c r="U2694">
        <f>'Energy consumption (raw)'!S2644*Lists!$H$90</f>
        <v>0</v>
      </c>
      <c r="V2694">
        <f>'Energy consumption (raw)'!T2644*Lists!$H$91</f>
        <v>0</v>
      </c>
      <c r="W2694">
        <f>'Energy consumption (raw)'!U2644*Lists!$H$92</f>
        <v>0</v>
      </c>
      <c r="X2694">
        <f>'Energy consumption (raw)'!V2644*Lists!$H$93</f>
        <v>0</v>
      </c>
      <c r="Y2694">
        <f>'Energy consumption (raw)'!W2644*Lists!$H$94</f>
        <v>0</v>
      </c>
      <c r="Z2694">
        <f>'Energy consumption (raw)'!X2644*Lists!$H$96*1000000</f>
        <v>0</v>
      </c>
      <c r="AA2694">
        <f>'Energy consumption (raw)'!Y2644*Lists!$H$97</f>
        <v>0</v>
      </c>
      <c r="AB2694">
        <f>'Energy consumption (raw)'!Z2644*Lists!$H$96</f>
        <v>0</v>
      </c>
      <c r="AC2694">
        <f>'Energy consumption (raw)'!AA2644*Lists!$H$98</f>
        <v>0</v>
      </c>
      <c r="AD2694">
        <f>'Energy consumption (raw)'!AB2644*Lists!$H$99</f>
        <v>0</v>
      </c>
      <c r="AE2694">
        <f>'Energy consumption (raw)'!AC2644*Lists!$H$101</f>
        <v>0</v>
      </c>
      <c r="AF2694">
        <f>'Energy consumption (raw)'!AD2644*Lists!$H$101</f>
        <v>0</v>
      </c>
      <c r="AG2694">
        <f>'Energy consumption (raw)'!AE2644*Lists!$H$101</f>
        <v>0</v>
      </c>
      <c r="AH2694">
        <f>'Energy consumption (raw)'!AF2644*Lists!$H$100</f>
        <v>0</v>
      </c>
      <c r="AI2694" s="167">
        <f t="shared" si="175"/>
        <v>686.48070000000007</v>
      </c>
      <c r="AJ2694" s="179" t="e">
        <f>'Energy consumption (raw)'!AG2644</f>
        <v>#REF!</v>
      </c>
      <c r="AK2694" s="179">
        <f>'Energy consumption (raw)'!AH2644</f>
        <v>0</v>
      </c>
      <c r="AL2694" s="180">
        <v>1</v>
      </c>
      <c r="AM2694" s="179" t="str">
        <f>'Energy consumption (raw)'!AJ2644</f>
        <v>1. Ha Noi</v>
      </c>
      <c r="AN2694">
        <f>VLOOKUP(AM2694,Lists!$F$9:$G$71,2,FALSE)</f>
        <v>1</v>
      </c>
    </row>
    <row r="2695" spans="2:40" x14ac:dyDescent="0.25">
      <c r="B2695" s="65" t="str">
        <f t="shared" si="173"/>
        <v>Buildings63</v>
      </c>
      <c r="C2695" s="179">
        <f>'Energy consumption (raw)'!B2645</f>
        <v>63</v>
      </c>
      <c r="D2695" s="179">
        <f>'Energy consumption (raw)'!C2645</f>
        <v>0</v>
      </c>
      <c r="E2695" s="179">
        <f>'Energy consumption (raw)'!D2645</f>
        <v>0</v>
      </c>
      <c r="F2695" s="179" t="str">
        <f>'Energy consumption (raw)'!E2645</f>
        <v>Công trình xây dựng</v>
      </c>
      <c r="G2695" s="179" t="str">
        <f>'Energy consumption (raw)'!F2645</f>
        <v>Khách sạn</v>
      </c>
      <c r="H2695" s="179" t="str">
        <f>'Energy consumption (raw)'!G2645</f>
        <v>Buildings</v>
      </c>
      <c r="I2695" s="179" t="str">
        <f>'Energy consumption (raw)'!I2645</f>
        <v>Buildings</v>
      </c>
      <c r="J2695" s="179" t="str">
        <f>INDEX(Sector!$E$6:$E$46,MATCH('Energy consumption (toe)'!I2695,Sector!$B$6:$B$46,FALSE))</f>
        <v>Buildings</v>
      </c>
      <c r="K2695" s="179">
        <f>IFERROR('Energy consumption (raw)'!J2645*Lists!$H$84,)</f>
        <v>0</v>
      </c>
      <c r="L2695" s="179">
        <f>'Energy consumption (raw)'!K2645*Lists!$H$84</f>
        <v>639.54264000000001</v>
      </c>
      <c r="M2695" s="179">
        <f>'Energy consumption (raw)'!L2645*Lists!$H$84</f>
        <v>0</v>
      </c>
      <c r="N2695" s="179">
        <f>'Energy consumption (raw)'!M2645*Lists!$H$84</f>
        <v>0</v>
      </c>
      <c r="O2695" s="178">
        <f t="shared" si="174"/>
        <v>639.54264000000001</v>
      </c>
      <c r="P2695">
        <f>'Energy consumption (raw)'!N2645*Lists!$H$85</f>
        <v>0</v>
      </c>
      <c r="Q2695">
        <f>'Energy consumption (raw)'!O2645*Lists!$H$86</f>
        <v>0</v>
      </c>
      <c r="R2695">
        <f>'Energy consumption (raw)'!P2645*Lists!$H$87</f>
        <v>0</v>
      </c>
      <c r="S2695">
        <f>'Energy consumption (raw)'!Q2645*Lists!$H$88</f>
        <v>0</v>
      </c>
      <c r="T2695">
        <f>'Energy consumption (raw)'!R2645*Lists!$H$89</f>
        <v>0</v>
      </c>
      <c r="U2695">
        <f>'Energy consumption (raw)'!S2645*Lists!$H$90</f>
        <v>0</v>
      </c>
      <c r="V2695">
        <f>'Energy consumption (raw)'!T2645*Lists!$H$91</f>
        <v>0</v>
      </c>
      <c r="W2695">
        <f>'Energy consumption (raw)'!U2645*Lists!$H$92</f>
        <v>0</v>
      </c>
      <c r="X2695">
        <f>'Energy consumption (raw)'!V2645*Lists!$H$93</f>
        <v>0</v>
      </c>
      <c r="Y2695">
        <f>'Energy consumption (raw)'!W2645*Lists!$H$94</f>
        <v>0</v>
      </c>
      <c r="Z2695">
        <f>'Energy consumption (raw)'!X2645*Lists!$H$96*1000000</f>
        <v>0</v>
      </c>
      <c r="AA2695">
        <f>'Energy consumption (raw)'!Y2645*Lists!$H$97</f>
        <v>0</v>
      </c>
      <c r="AB2695">
        <f>'Energy consumption (raw)'!Z2645*Lists!$H$96</f>
        <v>0</v>
      </c>
      <c r="AC2695">
        <f>'Energy consumption (raw)'!AA2645*Lists!$H$98</f>
        <v>0</v>
      </c>
      <c r="AD2695">
        <f>'Energy consumption (raw)'!AB2645*Lists!$H$99</f>
        <v>0</v>
      </c>
      <c r="AE2695">
        <f>'Energy consumption (raw)'!AC2645*Lists!$H$101</f>
        <v>0</v>
      </c>
      <c r="AF2695">
        <f>'Energy consumption (raw)'!AD2645*Lists!$H$101</f>
        <v>0</v>
      </c>
      <c r="AG2695">
        <f>'Energy consumption (raw)'!AE2645*Lists!$H$101</f>
        <v>0</v>
      </c>
      <c r="AH2695">
        <f>'Energy consumption (raw)'!AF2645*Lists!$H$100</f>
        <v>0</v>
      </c>
      <c r="AI2695" s="167">
        <f t="shared" si="175"/>
        <v>639.54264000000001</v>
      </c>
      <c r="AJ2695" s="179" t="e">
        <f>'Energy consumption (raw)'!AG2645</f>
        <v>#REF!</v>
      </c>
      <c r="AK2695" s="179">
        <f>'Energy consumption (raw)'!AH2645</f>
        <v>0</v>
      </c>
      <c r="AL2695" s="180">
        <v>1</v>
      </c>
      <c r="AM2695" s="179" t="str">
        <f>'Energy consumption (raw)'!AJ2645</f>
        <v>1. Ha Noi</v>
      </c>
      <c r="AN2695">
        <f>VLOOKUP(AM2695,Lists!$F$9:$G$71,2,FALSE)</f>
        <v>1</v>
      </c>
    </row>
    <row r="2696" spans="2:40" x14ac:dyDescent="0.25">
      <c r="B2696" s="65" t="str">
        <f t="shared" si="173"/>
        <v>Buildings64</v>
      </c>
      <c r="C2696" s="179">
        <f>'Energy consumption (raw)'!B2646</f>
        <v>64</v>
      </c>
      <c r="D2696" s="179">
        <f>'Energy consumption (raw)'!C2646</f>
        <v>0</v>
      </c>
      <c r="E2696" s="179">
        <f>'Energy consumption (raw)'!D2646</f>
        <v>0</v>
      </c>
      <c r="F2696" s="179" t="str">
        <f>'Energy consumption (raw)'!E2646</f>
        <v>Công trình xây dựng</v>
      </c>
      <c r="G2696" s="179" t="str">
        <f>'Energy consumption (raw)'!F2646</f>
        <v>Hoạt động dịch vụ hỗ trợ kinh doanh khác chưa được phân vào đâu</v>
      </c>
      <c r="H2696" s="179" t="str">
        <f>'Energy consumption (raw)'!G2646</f>
        <v>Buildings</v>
      </c>
      <c r="I2696" s="179" t="str">
        <f>'Energy consumption (raw)'!I2646</f>
        <v>Buildings</v>
      </c>
      <c r="J2696" s="179" t="str">
        <f>INDEX(Sector!$E$6:$E$46,MATCH('Energy consumption (toe)'!I2696,Sector!$B$6:$B$46,FALSE))</f>
        <v>Buildings</v>
      </c>
      <c r="K2696" s="179">
        <f>IFERROR('Energy consumption (raw)'!J2646*Lists!$H$84,)</f>
        <v>613.84243200000003</v>
      </c>
      <c r="L2696" s="179">
        <f>'Energy consumption (raw)'!K2646*Lists!$H$84</f>
        <v>613.84243200000003</v>
      </c>
      <c r="M2696" s="179">
        <f>'Energy consumption (raw)'!L2646*Lists!$H$84</f>
        <v>0</v>
      </c>
      <c r="N2696" s="179">
        <f>'Energy consumption (raw)'!M2646*Lists!$H$84</f>
        <v>0</v>
      </c>
      <c r="O2696" s="178">
        <f t="shared" si="174"/>
        <v>613.84243200000003</v>
      </c>
      <c r="P2696">
        <f>'Energy consumption (raw)'!N2646*Lists!$H$85</f>
        <v>0</v>
      </c>
      <c r="Q2696">
        <f>'Energy consumption (raw)'!O2646*Lists!$H$86</f>
        <v>0</v>
      </c>
      <c r="R2696">
        <f>'Energy consumption (raw)'!P2646*Lists!$H$87</f>
        <v>0</v>
      </c>
      <c r="S2696">
        <f>'Energy consumption (raw)'!Q2646*Lists!$H$88</f>
        <v>0</v>
      </c>
      <c r="T2696">
        <f>'Energy consumption (raw)'!R2646*Lists!$H$89</f>
        <v>0</v>
      </c>
      <c r="U2696">
        <f>'Energy consumption (raw)'!S2646*Lists!$H$90</f>
        <v>0</v>
      </c>
      <c r="V2696">
        <f>'Energy consumption (raw)'!T2646*Lists!$H$91</f>
        <v>0</v>
      </c>
      <c r="W2696">
        <f>'Energy consumption (raw)'!U2646*Lists!$H$92</f>
        <v>0</v>
      </c>
      <c r="X2696">
        <f>'Energy consumption (raw)'!V2646*Lists!$H$93</f>
        <v>0</v>
      </c>
      <c r="Y2696">
        <f>'Energy consumption (raw)'!W2646*Lists!$H$94</f>
        <v>0</v>
      </c>
      <c r="Z2696">
        <f>'Energy consumption (raw)'!X2646*Lists!$H$96*1000000</f>
        <v>0</v>
      </c>
      <c r="AA2696">
        <f>'Energy consumption (raw)'!Y2646*Lists!$H$97</f>
        <v>0</v>
      </c>
      <c r="AB2696">
        <f>'Energy consumption (raw)'!Z2646*Lists!$H$96</f>
        <v>0</v>
      </c>
      <c r="AC2696">
        <f>'Energy consumption (raw)'!AA2646*Lists!$H$98</f>
        <v>0</v>
      </c>
      <c r="AD2696">
        <f>'Energy consumption (raw)'!AB2646*Lists!$H$99</f>
        <v>0</v>
      </c>
      <c r="AE2696">
        <f>'Energy consumption (raw)'!AC2646*Lists!$H$101</f>
        <v>0</v>
      </c>
      <c r="AF2696">
        <f>'Energy consumption (raw)'!AD2646*Lists!$H$101</f>
        <v>0</v>
      </c>
      <c r="AG2696">
        <f>'Energy consumption (raw)'!AE2646*Lists!$H$101</f>
        <v>0</v>
      </c>
      <c r="AH2696">
        <f>'Energy consumption (raw)'!AF2646*Lists!$H$100</f>
        <v>0</v>
      </c>
      <c r="AI2696" s="167">
        <f t="shared" si="175"/>
        <v>613.84243200000003</v>
      </c>
      <c r="AJ2696" s="179" t="e">
        <f>'Energy consumption (raw)'!AG2646</f>
        <v>#REF!</v>
      </c>
      <c r="AK2696" s="179">
        <f>'Energy consumption (raw)'!AH2646</f>
        <v>0</v>
      </c>
      <c r="AL2696" s="180">
        <v>1</v>
      </c>
      <c r="AM2696" s="179" t="str">
        <f>'Energy consumption (raw)'!AJ2646</f>
        <v>1. Ha Noi</v>
      </c>
      <c r="AN2696">
        <f>VLOOKUP(AM2696,Lists!$F$9:$G$71,2,FALSE)</f>
        <v>1</v>
      </c>
    </row>
    <row r="2697" spans="2:40" x14ac:dyDescent="0.25">
      <c r="B2697" s="65" t="str">
        <f t="shared" si="173"/>
        <v>Buildings65</v>
      </c>
      <c r="C2697" s="179">
        <f>'Energy consumption (raw)'!B2647</f>
        <v>65</v>
      </c>
      <c r="D2697" s="179">
        <f>'Energy consumption (raw)'!C2647</f>
        <v>0</v>
      </c>
      <c r="E2697" s="179">
        <f>'Energy consumption (raw)'!D2647</f>
        <v>0</v>
      </c>
      <c r="F2697" s="179" t="str">
        <f>'Energy consumption (raw)'!E2647</f>
        <v>Công trình xây dựng</v>
      </c>
      <c r="G2697" s="179" t="str">
        <f>'Energy consumption (raw)'!F2647</f>
        <v>Hoạt động của trụ sở văn phòng; hoạt động tư vấn quản lý</v>
      </c>
      <c r="H2697" s="179" t="str">
        <f>'Energy consumption (raw)'!G2647</f>
        <v>Buildings</v>
      </c>
      <c r="I2697" s="179" t="str">
        <f>'Energy consumption (raw)'!I2647</f>
        <v>Buildings</v>
      </c>
      <c r="J2697" s="179" t="str">
        <f>INDEX(Sector!$E$6:$E$46,MATCH('Energy consumption (toe)'!I2697,Sector!$B$6:$B$46,FALSE))</f>
        <v>Buildings</v>
      </c>
      <c r="K2697" s="179">
        <f>IFERROR('Energy consumption (raw)'!J2647*Lists!$H$84,)</f>
        <v>584.98216000000002</v>
      </c>
      <c r="L2697" s="179">
        <f>'Energy consumption (raw)'!K2647*Lists!$H$84</f>
        <v>584.98216000000002</v>
      </c>
      <c r="M2697" s="179">
        <f>'Energy consumption (raw)'!L2647*Lists!$H$84</f>
        <v>0</v>
      </c>
      <c r="N2697" s="179">
        <f>'Energy consumption (raw)'!M2647*Lists!$H$84</f>
        <v>0</v>
      </c>
      <c r="O2697" s="178">
        <f t="shared" si="174"/>
        <v>584.98216000000002</v>
      </c>
      <c r="P2697">
        <f>'Energy consumption (raw)'!N2647*Lists!$H$85</f>
        <v>0</v>
      </c>
      <c r="Q2697">
        <f>'Energy consumption (raw)'!O2647*Lists!$H$86</f>
        <v>0</v>
      </c>
      <c r="R2697">
        <f>'Energy consumption (raw)'!P2647*Lists!$H$87</f>
        <v>0</v>
      </c>
      <c r="S2697">
        <f>'Energy consumption (raw)'!Q2647*Lists!$H$88</f>
        <v>0</v>
      </c>
      <c r="T2697">
        <f>'Energy consumption (raw)'!R2647*Lists!$H$89</f>
        <v>0</v>
      </c>
      <c r="U2697">
        <f>'Energy consumption (raw)'!S2647*Lists!$H$90</f>
        <v>0</v>
      </c>
      <c r="V2697">
        <f>'Energy consumption (raw)'!T2647*Lists!$H$91</f>
        <v>0</v>
      </c>
      <c r="W2697">
        <f>'Energy consumption (raw)'!U2647*Lists!$H$92</f>
        <v>0</v>
      </c>
      <c r="X2697">
        <f>'Energy consumption (raw)'!V2647*Lists!$H$93</f>
        <v>0</v>
      </c>
      <c r="Y2697">
        <f>'Energy consumption (raw)'!W2647*Lists!$H$94</f>
        <v>0</v>
      </c>
      <c r="Z2697">
        <f>'Energy consumption (raw)'!X2647*Lists!$H$96*1000000</f>
        <v>0</v>
      </c>
      <c r="AA2697">
        <f>'Energy consumption (raw)'!Y2647*Lists!$H$97</f>
        <v>0</v>
      </c>
      <c r="AB2697">
        <f>'Energy consumption (raw)'!Z2647*Lists!$H$96</f>
        <v>0</v>
      </c>
      <c r="AC2697">
        <f>'Energy consumption (raw)'!AA2647*Lists!$H$98</f>
        <v>0</v>
      </c>
      <c r="AD2697">
        <f>'Energy consumption (raw)'!AB2647*Lists!$H$99</f>
        <v>0</v>
      </c>
      <c r="AE2697">
        <f>'Energy consumption (raw)'!AC2647*Lists!$H$101</f>
        <v>0</v>
      </c>
      <c r="AF2697">
        <f>'Energy consumption (raw)'!AD2647*Lists!$H$101</f>
        <v>0</v>
      </c>
      <c r="AG2697">
        <f>'Energy consumption (raw)'!AE2647*Lists!$H$101</f>
        <v>0</v>
      </c>
      <c r="AH2697">
        <f>'Energy consumption (raw)'!AF2647*Lists!$H$100</f>
        <v>0</v>
      </c>
      <c r="AI2697" s="167">
        <f t="shared" si="175"/>
        <v>584.98216000000002</v>
      </c>
      <c r="AJ2697" s="179" t="e">
        <f>'Energy consumption (raw)'!AG2647</f>
        <v>#REF!</v>
      </c>
      <c r="AK2697" s="179">
        <f>'Energy consumption (raw)'!AH2647</f>
        <v>581.94000000000005</v>
      </c>
      <c r="AL2697" s="180">
        <v>1</v>
      </c>
      <c r="AM2697" s="179" t="str">
        <f>'Energy consumption (raw)'!AJ2647</f>
        <v>1. Ha Noi</v>
      </c>
      <c r="AN2697">
        <f>VLOOKUP(AM2697,Lists!$F$9:$G$71,2,FALSE)</f>
        <v>1</v>
      </c>
    </row>
    <row r="2698" spans="2:40" x14ac:dyDescent="0.25">
      <c r="B2698" s="65" t="str">
        <f t="shared" si="173"/>
        <v>Buildings66</v>
      </c>
      <c r="C2698" s="179">
        <f>'Energy consumption (raw)'!B2648</f>
        <v>66</v>
      </c>
      <c r="D2698" s="179">
        <f>'Energy consumption (raw)'!C2648</f>
        <v>0</v>
      </c>
      <c r="E2698" s="179">
        <f>'Energy consumption (raw)'!D2648</f>
        <v>0</v>
      </c>
      <c r="F2698" s="179" t="str">
        <f>'Energy consumption (raw)'!E2648</f>
        <v>Công trình xây dựng</v>
      </c>
      <c r="G2698" s="179" t="str">
        <f>'Energy consumption (raw)'!F2648</f>
        <v>Khách sạn</v>
      </c>
      <c r="H2698" s="179" t="str">
        <f>'Energy consumption (raw)'!G2648</f>
        <v>Buildings</v>
      </c>
      <c r="I2698" s="179" t="str">
        <f>'Energy consumption (raw)'!I2648</f>
        <v>Buildings</v>
      </c>
      <c r="J2698" s="179" t="str">
        <f>INDEX(Sector!$E$6:$E$46,MATCH('Energy consumption (toe)'!I2698,Sector!$B$6:$B$46,FALSE))</f>
        <v>Buildings</v>
      </c>
      <c r="K2698" s="179">
        <f>IFERROR('Energy consumption (raw)'!J2648*Lists!$H$84,)</f>
        <v>2699.7408100000002</v>
      </c>
      <c r="L2698" s="179">
        <f>'Energy consumption (raw)'!K2648*Lists!$H$84</f>
        <v>2699.7408100000002</v>
      </c>
      <c r="M2698" s="179">
        <f>'Energy consumption (raw)'!L2648*Lists!$H$84</f>
        <v>0</v>
      </c>
      <c r="N2698" s="179">
        <f>'Energy consumption (raw)'!M2648*Lists!$H$84</f>
        <v>0</v>
      </c>
      <c r="O2698" s="178">
        <f t="shared" si="174"/>
        <v>2699.7408100000002</v>
      </c>
      <c r="P2698">
        <f>'Energy consumption (raw)'!N2648*Lists!$H$85</f>
        <v>0</v>
      </c>
      <c r="Q2698">
        <f>'Energy consumption (raw)'!O2648*Lists!$H$86</f>
        <v>0</v>
      </c>
      <c r="R2698">
        <f>'Energy consumption (raw)'!P2648*Lists!$H$87</f>
        <v>0</v>
      </c>
      <c r="S2698">
        <f>'Energy consumption (raw)'!Q2648*Lists!$H$88</f>
        <v>0</v>
      </c>
      <c r="T2698">
        <f>'Energy consumption (raw)'!R2648*Lists!$H$89</f>
        <v>0</v>
      </c>
      <c r="U2698">
        <f>'Energy consumption (raw)'!S2648*Lists!$H$90</f>
        <v>0</v>
      </c>
      <c r="V2698">
        <f>'Energy consumption (raw)'!T2648*Lists!$H$91</f>
        <v>0</v>
      </c>
      <c r="W2698">
        <f>'Energy consumption (raw)'!U2648*Lists!$H$92</f>
        <v>0</v>
      </c>
      <c r="X2698">
        <f>'Energy consumption (raw)'!V2648*Lists!$H$93</f>
        <v>0</v>
      </c>
      <c r="Y2698">
        <f>'Energy consumption (raw)'!W2648*Lists!$H$94</f>
        <v>0</v>
      </c>
      <c r="Z2698">
        <f>'Energy consumption (raw)'!X2648*Lists!$H$96*1000000</f>
        <v>0</v>
      </c>
      <c r="AA2698">
        <f>'Energy consumption (raw)'!Y2648*Lists!$H$97</f>
        <v>0</v>
      </c>
      <c r="AB2698">
        <f>'Energy consumption (raw)'!Z2648*Lists!$H$96</f>
        <v>0</v>
      </c>
      <c r="AC2698">
        <f>'Energy consumption (raw)'!AA2648*Lists!$H$98</f>
        <v>0</v>
      </c>
      <c r="AD2698">
        <f>'Energy consumption (raw)'!AB2648*Lists!$H$99</f>
        <v>0</v>
      </c>
      <c r="AE2698">
        <f>'Energy consumption (raw)'!AC2648*Lists!$H$101</f>
        <v>0</v>
      </c>
      <c r="AF2698">
        <f>'Energy consumption (raw)'!AD2648*Lists!$H$101</f>
        <v>0</v>
      </c>
      <c r="AG2698">
        <f>'Energy consumption (raw)'!AE2648*Lists!$H$101</f>
        <v>0</v>
      </c>
      <c r="AH2698">
        <f>'Energy consumption (raw)'!AF2648*Lists!$H$100</f>
        <v>0</v>
      </c>
      <c r="AI2698" s="167">
        <f t="shared" si="175"/>
        <v>2699.7408100000002</v>
      </c>
      <c r="AJ2698" s="179" t="e">
        <f>'Energy consumption (raw)'!AG2648</f>
        <v>#REF!</v>
      </c>
      <c r="AK2698" s="179">
        <f>'Energy consumption (raw)'!AH2648</f>
        <v>3332.74</v>
      </c>
      <c r="AL2698" t="e">
        <f>IF(ROUND(AI2698,-3)=ROUND('Energy consumption (raw)'!AG2648,-3),1,0)</f>
        <v>#REF!</v>
      </c>
      <c r="AM2698" s="179" t="str">
        <f>'Energy consumption (raw)'!AJ2648</f>
        <v>1. Ha Noi</v>
      </c>
      <c r="AN2698">
        <f>VLOOKUP(AM2698,Lists!$F$9:$G$71,2,FALSE)</f>
        <v>1</v>
      </c>
    </row>
    <row r="2699" spans="2:40" x14ac:dyDescent="0.25">
      <c r="B2699" s="65" t="str">
        <f t="shared" si="173"/>
        <v>Buildings67</v>
      </c>
      <c r="C2699" s="179">
        <f>'Energy consumption (raw)'!B2649</f>
        <v>67</v>
      </c>
      <c r="D2699" s="179">
        <f>'Energy consumption (raw)'!C2649</f>
        <v>0</v>
      </c>
      <c r="E2699" s="179">
        <f>'Energy consumption (raw)'!D2649</f>
        <v>0</v>
      </c>
      <c r="F2699" s="179" t="str">
        <f>'Energy consumption (raw)'!E2649</f>
        <v>Công trình xây dựng</v>
      </c>
      <c r="G2699" s="179" t="str">
        <f>'Energy consumption (raw)'!F2649</f>
        <v>Hoạt động của trụ sở văn phòng</v>
      </c>
      <c r="H2699" s="179" t="str">
        <f>'Energy consumption (raw)'!G2649</f>
        <v>Buildings</v>
      </c>
      <c r="I2699" s="179" t="str">
        <f>'Energy consumption (raw)'!I2649</f>
        <v>Buildings</v>
      </c>
      <c r="J2699" s="179" t="str">
        <f>INDEX(Sector!$E$6:$E$46,MATCH('Energy consumption (toe)'!I2699,Sector!$B$6:$B$46,FALSE))</f>
        <v>Buildings</v>
      </c>
      <c r="K2699" s="179">
        <f>IFERROR('Energy consumption (raw)'!J2649*Lists!$H$84,)</f>
        <v>883.83040000000005</v>
      </c>
      <c r="L2699" s="179">
        <f>'Energy consumption (raw)'!K2649*Lists!$H$84</f>
        <v>883.83040000000005</v>
      </c>
      <c r="M2699" s="179">
        <f>'Energy consumption (raw)'!L2649*Lists!$H$84</f>
        <v>0</v>
      </c>
      <c r="N2699" s="179">
        <f>'Energy consumption (raw)'!M2649*Lists!$H$84</f>
        <v>0</v>
      </c>
      <c r="O2699" s="178">
        <f t="shared" si="174"/>
        <v>883.83040000000005</v>
      </c>
      <c r="P2699">
        <f>'Energy consumption (raw)'!N2649*Lists!$H$85</f>
        <v>0</v>
      </c>
      <c r="Q2699">
        <f>'Energy consumption (raw)'!O2649*Lists!$H$86</f>
        <v>0</v>
      </c>
      <c r="R2699">
        <f>'Energy consumption (raw)'!P2649*Lists!$H$87</f>
        <v>0</v>
      </c>
      <c r="S2699">
        <f>'Energy consumption (raw)'!Q2649*Lists!$H$88</f>
        <v>0</v>
      </c>
      <c r="T2699">
        <f>'Energy consumption (raw)'!R2649*Lists!$H$89</f>
        <v>0</v>
      </c>
      <c r="U2699">
        <f>'Energy consumption (raw)'!S2649*Lists!$H$90</f>
        <v>0</v>
      </c>
      <c r="V2699">
        <f>'Energy consumption (raw)'!T2649*Lists!$H$91</f>
        <v>0</v>
      </c>
      <c r="W2699">
        <f>'Energy consumption (raw)'!U2649*Lists!$H$92</f>
        <v>0</v>
      </c>
      <c r="X2699">
        <f>'Energy consumption (raw)'!V2649*Lists!$H$93</f>
        <v>0</v>
      </c>
      <c r="Y2699">
        <f>'Energy consumption (raw)'!W2649*Lists!$H$94</f>
        <v>0</v>
      </c>
      <c r="Z2699">
        <f>'Energy consumption (raw)'!X2649*Lists!$H$96*1000000</f>
        <v>0</v>
      </c>
      <c r="AA2699">
        <f>'Energy consumption (raw)'!Y2649*Lists!$H$97</f>
        <v>0</v>
      </c>
      <c r="AB2699">
        <f>'Energy consumption (raw)'!Z2649*Lists!$H$96</f>
        <v>0</v>
      </c>
      <c r="AC2699">
        <f>'Energy consumption (raw)'!AA2649*Lists!$H$98</f>
        <v>0</v>
      </c>
      <c r="AD2699">
        <f>'Energy consumption (raw)'!AB2649*Lists!$H$99</f>
        <v>0</v>
      </c>
      <c r="AE2699">
        <f>'Energy consumption (raw)'!AC2649*Lists!$H$101</f>
        <v>0</v>
      </c>
      <c r="AF2699">
        <f>'Energy consumption (raw)'!AD2649*Lists!$H$101</f>
        <v>0</v>
      </c>
      <c r="AG2699">
        <f>'Energy consumption (raw)'!AE2649*Lists!$H$101</f>
        <v>0</v>
      </c>
      <c r="AH2699">
        <f>'Energy consumption (raw)'!AF2649*Lists!$H$100</f>
        <v>0</v>
      </c>
      <c r="AI2699" s="167">
        <f t="shared" si="175"/>
        <v>883.83040000000005</v>
      </c>
      <c r="AJ2699" s="179" t="e">
        <f>'Energy consumption (raw)'!AG2649</f>
        <v>#REF!</v>
      </c>
      <c r="AK2699" s="179">
        <f>'Energy consumption (raw)'!AH2649</f>
        <v>908.32</v>
      </c>
      <c r="AL2699" s="180">
        <v>1</v>
      </c>
      <c r="AM2699" s="179" t="str">
        <f>'Energy consumption (raw)'!AJ2649</f>
        <v>1. Ha Noi</v>
      </c>
      <c r="AN2699">
        <f>VLOOKUP(AM2699,Lists!$F$9:$G$71,2,FALSE)</f>
        <v>1</v>
      </c>
    </row>
    <row r="2700" spans="2:40" x14ac:dyDescent="0.25">
      <c r="B2700" s="65" t="str">
        <f t="shared" si="173"/>
        <v>Buildings68</v>
      </c>
      <c r="C2700" s="179">
        <f>'Energy consumption (raw)'!B2650</f>
        <v>68</v>
      </c>
      <c r="D2700" s="179">
        <f>'Energy consumption (raw)'!C2650</f>
        <v>0</v>
      </c>
      <c r="E2700" s="179">
        <f>'Energy consumption (raw)'!D2650</f>
        <v>0</v>
      </c>
      <c r="F2700" s="179" t="str">
        <f>'Energy consumption (raw)'!E2650</f>
        <v>Công trình xây dựng</v>
      </c>
      <c r="G2700" s="179" t="str">
        <f>'Energy consumption (raw)'!F2650</f>
        <v>Hoạt động xây dựng chuyên dụng khác</v>
      </c>
      <c r="H2700" s="179" t="str">
        <f>'Energy consumption (raw)'!G2650</f>
        <v>Buildings</v>
      </c>
      <c r="I2700" s="179" t="str">
        <f>'Energy consumption (raw)'!I2650</f>
        <v>Buildings</v>
      </c>
      <c r="J2700" s="179" t="str">
        <f>INDEX(Sector!$E$6:$E$46,MATCH('Energy consumption (toe)'!I2700,Sector!$B$6:$B$46,FALSE))</f>
        <v>Buildings</v>
      </c>
      <c r="K2700" s="179">
        <f>IFERROR('Energy consumption (raw)'!J2650*Lists!$H$84,)</f>
        <v>1377.40524</v>
      </c>
      <c r="L2700" s="179">
        <f>'Energy consumption (raw)'!K2650*Lists!$H$84</f>
        <v>1377.40524</v>
      </c>
      <c r="M2700" s="179">
        <f>'Energy consumption (raw)'!L2650*Lists!$H$84</f>
        <v>0</v>
      </c>
      <c r="N2700" s="179">
        <f>'Energy consumption (raw)'!M2650*Lists!$H$84</f>
        <v>0</v>
      </c>
      <c r="O2700" s="178">
        <f t="shared" si="174"/>
        <v>1377.40524</v>
      </c>
      <c r="P2700">
        <f>'Energy consumption (raw)'!N2650*Lists!$H$85</f>
        <v>0</v>
      </c>
      <c r="Q2700">
        <f>'Energy consumption (raw)'!O2650*Lists!$H$86</f>
        <v>0</v>
      </c>
      <c r="R2700">
        <f>'Energy consumption (raw)'!P2650*Lists!$H$87</f>
        <v>0</v>
      </c>
      <c r="S2700">
        <f>'Energy consumption (raw)'!Q2650*Lists!$H$88</f>
        <v>0</v>
      </c>
      <c r="T2700">
        <f>'Energy consumption (raw)'!R2650*Lists!$H$89</f>
        <v>0</v>
      </c>
      <c r="U2700">
        <f>'Energy consumption (raw)'!S2650*Lists!$H$90</f>
        <v>0</v>
      </c>
      <c r="V2700">
        <f>'Energy consumption (raw)'!T2650*Lists!$H$91</f>
        <v>0</v>
      </c>
      <c r="W2700">
        <f>'Energy consumption (raw)'!U2650*Lists!$H$92</f>
        <v>0</v>
      </c>
      <c r="X2700">
        <f>'Energy consumption (raw)'!V2650*Lists!$H$93</f>
        <v>0</v>
      </c>
      <c r="Y2700">
        <f>'Energy consumption (raw)'!W2650*Lists!$H$94</f>
        <v>0</v>
      </c>
      <c r="Z2700">
        <f>'Energy consumption (raw)'!X2650*Lists!$H$96*1000000</f>
        <v>0</v>
      </c>
      <c r="AA2700">
        <f>'Energy consumption (raw)'!Y2650*Lists!$H$97</f>
        <v>0</v>
      </c>
      <c r="AB2700">
        <f>'Energy consumption (raw)'!Z2650*Lists!$H$96</f>
        <v>0</v>
      </c>
      <c r="AC2700">
        <f>'Energy consumption (raw)'!AA2650*Lists!$H$98</f>
        <v>0</v>
      </c>
      <c r="AD2700">
        <f>'Energy consumption (raw)'!AB2650*Lists!$H$99</f>
        <v>0</v>
      </c>
      <c r="AE2700">
        <f>'Energy consumption (raw)'!AC2650*Lists!$H$101</f>
        <v>0</v>
      </c>
      <c r="AF2700">
        <f>'Energy consumption (raw)'!AD2650*Lists!$H$101</f>
        <v>0</v>
      </c>
      <c r="AG2700">
        <f>'Energy consumption (raw)'!AE2650*Lists!$H$101</f>
        <v>0</v>
      </c>
      <c r="AH2700">
        <f>'Energy consumption (raw)'!AF2650*Lists!$H$100</f>
        <v>0</v>
      </c>
      <c r="AI2700" s="167">
        <f t="shared" si="175"/>
        <v>1377.40524</v>
      </c>
      <c r="AJ2700" s="179">
        <f>'Energy consumption (raw)'!AG2650</f>
        <v>1377.40524</v>
      </c>
      <c r="AK2700" s="179">
        <f>'Energy consumption (raw)'!AH2650</f>
        <v>1437.81</v>
      </c>
      <c r="AL2700">
        <f>IF(ROUND(AI2700,-3)=ROUND('Energy consumption (raw)'!AG2650,-3),1,0)</f>
        <v>1</v>
      </c>
      <c r="AM2700" s="179" t="str">
        <f>'Energy consumption (raw)'!AJ2650</f>
        <v>1. Ha Noi</v>
      </c>
      <c r="AN2700">
        <f>VLOOKUP(AM2700,Lists!$F$9:$G$71,2,FALSE)</f>
        <v>1</v>
      </c>
    </row>
    <row r="2701" spans="2:40" x14ac:dyDescent="0.25">
      <c r="B2701" s="65" t="str">
        <f t="shared" si="173"/>
        <v>Buildings69</v>
      </c>
      <c r="C2701" s="179">
        <f>'Energy consumption (raw)'!B2651</f>
        <v>69</v>
      </c>
      <c r="D2701" s="179">
        <f>'Energy consumption (raw)'!C2651</f>
        <v>0</v>
      </c>
      <c r="E2701" s="179">
        <f>'Energy consumption (raw)'!D2651</f>
        <v>0</v>
      </c>
      <c r="F2701" s="179" t="str">
        <f>'Energy consumption (raw)'!E2651</f>
        <v>Công trình xây dựng</v>
      </c>
      <c r="G2701" s="179" t="str">
        <f>'Energy consumption (raw)'!F2651</f>
        <v>Hoạt động của trụ sở văn phòng</v>
      </c>
      <c r="H2701" s="179" t="str">
        <f>'Energy consumption (raw)'!G2651</f>
        <v>Buildings</v>
      </c>
      <c r="I2701" s="179" t="str">
        <f>'Energy consumption (raw)'!I2651</f>
        <v>Buildings</v>
      </c>
      <c r="J2701" s="179" t="str">
        <f>INDEX(Sector!$E$6:$E$46,MATCH('Energy consumption (toe)'!I2701,Sector!$B$6:$B$46,FALSE))</f>
        <v>Buildings</v>
      </c>
      <c r="K2701" s="179">
        <f>IFERROR('Energy consumption (raw)'!J2651*Lists!$H$84,)</f>
        <v>0</v>
      </c>
      <c r="L2701" s="179">
        <f>'Energy consumption (raw)'!K2651*Lists!$H$84</f>
        <v>820.4131000000001</v>
      </c>
      <c r="M2701" s="179">
        <f>'Energy consumption (raw)'!L2651*Lists!$H$84</f>
        <v>0</v>
      </c>
      <c r="N2701" s="179">
        <f>'Energy consumption (raw)'!M2651*Lists!$H$84</f>
        <v>0</v>
      </c>
      <c r="O2701" s="178">
        <f t="shared" si="174"/>
        <v>820.4131000000001</v>
      </c>
      <c r="P2701">
        <f>'Energy consumption (raw)'!N2651*Lists!$H$85</f>
        <v>0</v>
      </c>
      <c r="Q2701">
        <f>'Energy consumption (raw)'!O2651*Lists!$H$86</f>
        <v>0</v>
      </c>
      <c r="R2701">
        <f>'Energy consumption (raw)'!P2651*Lists!$H$87</f>
        <v>0</v>
      </c>
      <c r="S2701">
        <f>'Energy consumption (raw)'!Q2651*Lists!$H$88</f>
        <v>0</v>
      </c>
      <c r="T2701">
        <f>'Energy consumption (raw)'!R2651*Lists!$H$89</f>
        <v>0</v>
      </c>
      <c r="U2701">
        <f>'Energy consumption (raw)'!S2651*Lists!$H$90</f>
        <v>0</v>
      </c>
      <c r="V2701">
        <f>'Energy consumption (raw)'!T2651*Lists!$H$91</f>
        <v>0</v>
      </c>
      <c r="W2701">
        <f>'Energy consumption (raw)'!U2651*Lists!$H$92</f>
        <v>0</v>
      </c>
      <c r="X2701">
        <f>'Energy consumption (raw)'!V2651*Lists!$H$93</f>
        <v>0</v>
      </c>
      <c r="Y2701">
        <f>'Energy consumption (raw)'!W2651*Lists!$H$94</f>
        <v>0</v>
      </c>
      <c r="Z2701">
        <f>'Energy consumption (raw)'!X2651*Lists!$H$96*1000000</f>
        <v>0</v>
      </c>
      <c r="AA2701">
        <f>'Energy consumption (raw)'!Y2651*Lists!$H$97</f>
        <v>0</v>
      </c>
      <c r="AB2701">
        <f>'Energy consumption (raw)'!Z2651*Lists!$H$96</f>
        <v>0</v>
      </c>
      <c r="AC2701">
        <f>'Energy consumption (raw)'!AA2651*Lists!$H$98</f>
        <v>0</v>
      </c>
      <c r="AD2701">
        <f>'Energy consumption (raw)'!AB2651*Lists!$H$99</f>
        <v>0</v>
      </c>
      <c r="AE2701">
        <f>'Energy consumption (raw)'!AC2651*Lists!$H$101</f>
        <v>0</v>
      </c>
      <c r="AF2701">
        <f>'Energy consumption (raw)'!AD2651*Lists!$H$101</f>
        <v>0</v>
      </c>
      <c r="AG2701">
        <f>'Energy consumption (raw)'!AE2651*Lists!$H$101</f>
        <v>0</v>
      </c>
      <c r="AH2701">
        <f>'Energy consumption (raw)'!AF2651*Lists!$H$100</f>
        <v>0</v>
      </c>
      <c r="AI2701" s="167">
        <f t="shared" si="175"/>
        <v>820.4131000000001</v>
      </c>
      <c r="AJ2701" s="179">
        <f>'Energy consumption (raw)'!AG2651</f>
        <v>820.4131000000001</v>
      </c>
      <c r="AK2701" s="179">
        <f>'Energy consumption (raw)'!AH2651</f>
        <v>814.4</v>
      </c>
      <c r="AL2701">
        <f>IF(ROUND(AI2701,-3)=ROUND('Energy consumption (raw)'!AG2651,-3),1,0)</f>
        <v>1</v>
      </c>
      <c r="AM2701" s="179" t="str">
        <f>'Energy consumption (raw)'!AJ2651</f>
        <v>1. Ha Noi</v>
      </c>
      <c r="AN2701">
        <f>VLOOKUP(AM2701,Lists!$F$9:$G$71,2,FALSE)</f>
        <v>1</v>
      </c>
    </row>
    <row r="2702" spans="2:40" x14ac:dyDescent="0.25">
      <c r="B2702" s="65" t="str">
        <f t="shared" si="173"/>
        <v>Buildings70</v>
      </c>
      <c r="C2702" s="179">
        <f>'Energy consumption (raw)'!B2652</f>
        <v>70</v>
      </c>
      <c r="D2702" s="179">
        <f>'Energy consumption (raw)'!C2652</f>
        <v>0</v>
      </c>
      <c r="E2702" s="179">
        <f>'Energy consumption (raw)'!D2652</f>
        <v>0</v>
      </c>
      <c r="F2702" s="179" t="str">
        <f>'Energy consumption (raw)'!E2652</f>
        <v>Công trình xây dựng</v>
      </c>
      <c r="G2702" s="179" t="str">
        <f>'Energy consumption (raw)'!F2652</f>
        <v>Kinh doanh bất động sản, quyền sử dụng đất thuộc chủ sở hữu, chủ sử dụng hoặc đi thuê</v>
      </c>
      <c r="H2702" s="179" t="str">
        <f>'Energy consumption (raw)'!G2652</f>
        <v>Buildings</v>
      </c>
      <c r="I2702" s="179" t="str">
        <f>'Energy consumption (raw)'!I2652</f>
        <v>Buildings</v>
      </c>
      <c r="J2702" s="179" t="str">
        <f>INDEX(Sector!$E$6:$E$46,MATCH('Energy consumption (toe)'!I2702,Sector!$B$6:$B$46,FALSE))</f>
        <v>Buildings</v>
      </c>
      <c r="K2702" s="179">
        <f>IFERROR('Energy consumption (raw)'!J2652*Lists!$H$84,)</f>
        <v>0</v>
      </c>
      <c r="L2702" s="179">
        <f>'Energy consumption (raw)'!K2652*Lists!$H$84</f>
        <v>1325.5604400000002</v>
      </c>
      <c r="M2702" s="179">
        <f>'Energy consumption (raw)'!L2652*Lists!$H$84</f>
        <v>0</v>
      </c>
      <c r="N2702" s="179">
        <f>'Energy consumption (raw)'!M2652*Lists!$H$84</f>
        <v>0</v>
      </c>
      <c r="O2702" s="178">
        <f t="shared" si="174"/>
        <v>1325.5604400000002</v>
      </c>
      <c r="P2702">
        <f>'Energy consumption (raw)'!N2652*Lists!$H$85</f>
        <v>0</v>
      </c>
      <c r="Q2702">
        <f>'Energy consumption (raw)'!O2652*Lists!$H$86</f>
        <v>0</v>
      </c>
      <c r="R2702">
        <f>'Energy consumption (raw)'!P2652*Lists!$H$87</f>
        <v>0</v>
      </c>
      <c r="S2702">
        <f>'Energy consumption (raw)'!Q2652*Lists!$H$88</f>
        <v>0</v>
      </c>
      <c r="T2702">
        <f>'Energy consumption (raw)'!R2652*Lists!$H$89</f>
        <v>0</v>
      </c>
      <c r="U2702">
        <f>'Energy consumption (raw)'!S2652*Lists!$H$90</f>
        <v>0</v>
      </c>
      <c r="V2702">
        <f>'Energy consumption (raw)'!T2652*Lists!$H$91</f>
        <v>0</v>
      </c>
      <c r="W2702">
        <f>'Energy consumption (raw)'!U2652*Lists!$H$92</f>
        <v>0</v>
      </c>
      <c r="X2702">
        <f>'Energy consumption (raw)'!V2652*Lists!$H$93</f>
        <v>0</v>
      </c>
      <c r="Y2702">
        <f>'Energy consumption (raw)'!W2652*Lists!$H$94</f>
        <v>0</v>
      </c>
      <c r="Z2702">
        <f>'Energy consumption (raw)'!X2652*Lists!$H$96*1000000</f>
        <v>0</v>
      </c>
      <c r="AA2702">
        <f>'Energy consumption (raw)'!Y2652*Lists!$H$97</f>
        <v>0</v>
      </c>
      <c r="AB2702">
        <f>'Energy consumption (raw)'!Z2652*Lists!$H$96</f>
        <v>0</v>
      </c>
      <c r="AC2702">
        <f>'Energy consumption (raw)'!AA2652*Lists!$H$98</f>
        <v>0</v>
      </c>
      <c r="AD2702">
        <f>'Energy consumption (raw)'!AB2652*Lists!$H$99</f>
        <v>0</v>
      </c>
      <c r="AE2702">
        <f>'Energy consumption (raw)'!AC2652*Lists!$H$101</f>
        <v>0</v>
      </c>
      <c r="AF2702">
        <f>'Energy consumption (raw)'!AD2652*Lists!$H$101</f>
        <v>0</v>
      </c>
      <c r="AG2702">
        <f>'Energy consumption (raw)'!AE2652*Lists!$H$101</f>
        <v>0</v>
      </c>
      <c r="AH2702">
        <f>'Energy consumption (raw)'!AF2652*Lists!$H$100</f>
        <v>0</v>
      </c>
      <c r="AI2702" s="167">
        <f t="shared" si="175"/>
        <v>1325.5604400000002</v>
      </c>
      <c r="AJ2702" s="179">
        <f>'Energy consumption (raw)'!AG2652</f>
        <v>1325.5604400000002</v>
      </c>
      <c r="AK2702" s="179">
        <f>'Energy consumption (raw)'!AH2652</f>
        <v>1413.4</v>
      </c>
      <c r="AL2702">
        <f>IF(ROUND(AI2702,-3)=ROUND('Energy consumption (raw)'!AG2652,-3),1,0)</f>
        <v>1</v>
      </c>
      <c r="AM2702" s="179" t="str">
        <f>'Energy consumption (raw)'!AJ2652</f>
        <v>1. Ha Noi</v>
      </c>
      <c r="AN2702">
        <f>VLOOKUP(AM2702,Lists!$F$9:$G$71,2,FALSE)</f>
        <v>1</v>
      </c>
    </row>
    <row r="2703" spans="2:40" x14ac:dyDescent="0.25">
      <c r="B2703" s="65" t="str">
        <f t="shared" si="173"/>
        <v>Buildings71</v>
      </c>
      <c r="C2703" s="179">
        <f>'Energy consumption (raw)'!B2653</f>
        <v>71</v>
      </c>
      <c r="D2703" s="179">
        <f>'Energy consumption (raw)'!C2653</f>
        <v>0</v>
      </c>
      <c r="E2703" s="179">
        <f>'Energy consumption (raw)'!D2653</f>
        <v>0</v>
      </c>
      <c r="F2703" s="179" t="str">
        <f>'Energy consumption (raw)'!E2653</f>
        <v>Công trình xây dựng</v>
      </c>
      <c r="G2703" s="179" t="str">
        <f>'Energy consumption (raw)'!F2653</f>
        <v>Khách sạn</v>
      </c>
      <c r="H2703" s="179" t="str">
        <f>'Energy consumption (raw)'!G2653</f>
        <v>Buildings</v>
      </c>
      <c r="I2703" s="179" t="str">
        <f>'Energy consumption (raw)'!I2653</f>
        <v>Buildings</v>
      </c>
      <c r="J2703" s="179" t="str">
        <f>INDEX(Sector!$E$6:$E$46,MATCH('Energy consumption (toe)'!I2703,Sector!$B$6:$B$46,FALSE))</f>
        <v>Buildings</v>
      </c>
      <c r="K2703" s="179">
        <f>IFERROR('Energy consumption (raw)'!J2653*Lists!$H$84,)</f>
        <v>7711.7597000000005</v>
      </c>
      <c r="L2703" s="179">
        <f>'Energy consumption (raw)'!K2653*Lists!$H$84</f>
        <v>8092.2017800000003</v>
      </c>
      <c r="M2703" s="179">
        <f>'Energy consumption (raw)'!L2653*Lists!$H$84</f>
        <v>0</v>
      </c>
      <c r="N2703" s="179">
        <f>'Energy consumption (raw)'!M2653*Lists!$H$84</f>
        <v>0</v>
      </c>
      <c r="O2703" s="178">
        <f t="shared" si="174"/>
        <v>8092.2017800000003</v>
      </c>
      <c r="P2703">
        <f>'Energy consumption (raw)'!N2653*Lists!$H$85</f>
        <v>0</v>
      </c>
      <c r="Q2703">
        <f>'Energy consumption (raw)'!O2653*Lists!$H$86</f>
        <v>0</v>
      </c>
      <c r="R2703">
        <f>'Energy consumption (raw)'!P2653*Lists!$H$87</f>
        <v>0</v>
      </c>
      <c r="S2703">
        <f>'Energy consumption (raw)'!Q2653*Lists!$H$88</f>
        <v>0</v>
      </c>
      <c r="T2703">
        <f>'Energy consumption (raw)'!R2653*Lists!$H$89</f>
        <v>0</v>
      </c>
      <c r="U2703">
        <f>'Energy consumption (raw)'!S2653*Lists!$H$90</f>
        <v>0</v>
      </c>
      <c r="V2703">
        <f>'Energy consumption (raw)'!T2653*Lists!$H$91</f>
        <v>0</v>
      </c>
      <c r="W2703">
        <f>'Energy consumption (raw)'!U2653*Lists!$H$92</f>
        <v>0</v>
      </c>
      <c r="X2703">
        <f>'Energy consumption (raw)'!V2653*Lists!$H$93</f>
        <v>0</v>
      </c>
      <c r="Y2703">
        <f>'Energy consumption (raw)'!W2653*Lists!$H$94</f>
        <v>0</v>
      </c>
      <c r="Z2703">
        <f>'Energy consumption (raw)'!X2653*Lists!$H$96*1000000</f>
        <v>0</v>
      </c>
      <c r="AA2703">
        <f>'Energy consumption (raw)'!Y2653*Lists!$H$97</f>
        <v>0</v>
      </c>
      <c r="AB2703">
        <f>'Energy consumption (raw)'!Z2653*Lists!$H$96</f>
        <v>0</v>
      </c>
      <c r="AC2703">
        <f>'Energy consumption (raw)'!AA2653*Lists!$H$98</f>
        <v>0</v>
      </c>
      <c r="AD2703">
        <f>'Energy consumption (raw)'!AB2653*Lists!$H$99</f>
        <v>0</v>
      </c>
      <c r="AE2703">
        <f>'Energy consumption (raw)'!AC2653*Lists!$H$101</f>
        <v>0</v>
      </c>
      <c r="AF2703">
        <f>'Energy consumption (raw)'!AD2653*Lists!$H$101</f>
        <v>0</v>
      </c>
      <c r="AG2703">
        <f>'Energy consumption (raw)'!AE2653*Lists!$H$101</f>
        <v>0</v>
      </c>
      <c r="AH2703">
        <f>'Energy consumption (raw)'!AF2653*Lists!$H$100</f>
        <v>0</v>
      </c>
      <c r="AI2703" s="167">
        <f t="shared" si="175"/>
        <v>8092.2017800000003</v>
      </c>
      <c r="AJ2703" s="179">
        <f>'Energy consumption (raw)'!AG2653</f>
        <v>8092.2017800000003</v>
      </c>
      <c r="AK2703" s="179">
        <f>'Energy consumption (raw)'!AH2653</f>
        <v>4171.8100000000004</v>
      </c>
      <c r="AL2703">
        <f>IF(ROUND(AI2703,-3)=ROUND('Energy consumption (raw)'!AG2653,-3),1,0)</f>
        <v>1</v>
      </c>
      <c r="AM2703" s="179" t="str">
        <f>'Energy consumption (raw)'!AJ2653</f>
        <v>1. Ha Noi</v>
      </c>
      <c r="AN2703">
        <f>VLOOKUP(AM2703,Lists!$F$9:$G$71,2,FALSE)</f>
        <v>1</v>
      </c>
    </row>
    <row r="2704" spans="2:40" x14ac:dyDescent="0.25">
      <c r="B2704" s="65" t="str">
        <f t="shared" si="173"/>
        <v>Buildings72</v>
      </c>
      <c r="C2704" s="179">
        <f>'Energy consumption (raw)'!B2654</f>
        <v>72</v>
      </c>
      <c r="D2704" s="179">
        <f>'Energy consumption (raw)'!C2654</f>
        <v>0</v>
      </c>
      <c r="E2704" s="179">
        <f>'Energy consumption (raw)'!D2654</f>
        <v>0</v>
      </c>
      <c r="F2704" s="179" t="str">
        <f>'Energy consumption (raw)'!E2654</f>
        <v>Công trình xây dựng</v>
      </c>
      <c r="G2704" s="179" t="str">
        <f>'Energy consumption (raw)'!F2654</f>
        <v>Xây dựng công trình kỹ thuật dân dụng</v>
      </c>
      <c r="H2704" s="179" t="str">
        <f>'Energy consumption (raw)'!G2654</f>
        <v>Buildings</v>
      </c>
      <c r="I2704" s="179" t="str">
        <f>'Energy consumption (raw)'!I2654</f>
        <v>Buildings</v>
      </c>
      <c r="J2704" s="179" t="str">
        <f>INDEX(Sector!$E$6:$E$46,MATCH('Energy consumption (toe)'!I2704,Sector!$B$6:$B$46,FALSE))</f>
        <v>Buildings</v>
      </c>
      <c r="K2704" s="179">
        <f>IFERROR('Energy consumption (raw)'!J2654*Lists!$H$84,)</f>
        <v>1439.3412600000001</v>
      </c>
      <c r="L2704" s="179">
        <f>'Energy consumption (raw)'!K2654*Lists!$H$84</f>
        <v>1439.3412600000001</v>
      </c>
      <c r="M2704" s="179">
        <f>'Energy consumption (raw)'!L2654*Lists!$H$84</f>
        <v>0</v>
      </c>
      <c r="N2704" s="179">
        <f>'Energy consumption (raw)'!M2654*Lists!$H$84</f>
        <v>0</v>
      </c>
      <c r="O2704" s="178">
        <f t="shared" si="174"/>
        <v>1439.3412600000001</v>
      </c>
      <c r="P2704">
        <f>'Energy consumption (raw)'!N2654*Lists!$H$85</f>
        <v>0</v>
      </c>
      <c r="Q2704">
        <f>'Energy consumption (raw)'!O2654*Lists!$H$86</f>
        <v>0</v>
      </c>
      <c r="R2704">
        <f>'Energy consumption (raw)'!P2654*Lists!$H$87</f>
        <v>0</v>
      </c>
      <c r="S2704">
        <f>'Energy consumption (raw)'!Q2654*Lists!$H$88</f>
        <v>0</v>
      </c>
      <c r="T2704">
        <f>'Energy consumption (raw)'!R2654*Lists!$H$89</f>
        <v>0</v>
      </c>
      <c r="U2704">
        <f>'Energy consumption (raw)'!S2654*Lists!$H$90</f>
        <v>0</v>
      </c>
      <c r="V2704">
        <f>'Energy consumption (raw)'!T2654*Lists!$H$91</f>
        <v>0</v>
      </c>
      <c r="W2704">
        <f>'Energy consumption (raw)'!U2654*Lists!$H$92</f>
        <v>0</v>
      </c>
      <c r="X2704">
        <f>'Energy consumption (raw)'!V2654*Lists!$H$93</f>
        <v>0</v>
      </c>
      <c r="Y2704">
        <f>'Energy consumption (raw)'!W2654*Lists!$H$94</f>
        <v>0</v>
      </c>
      <c r="Z2704">
        <f>'Energy consumption (raw)'!X2654*Lists!$H$96*1000000</f>
        <v>0</v>
      </c>
      <c r="AA2704">
        <f>'Energy consumption (raw)'!Y2654*Lists!$H$97</f>
        <v>0</v>
      </c>
      <c r="AB2704">
        <f>'Energy consumption (raw)'!Z2654*Lists!$H$96</f>
        <v>0</v>
      </c>
      <c r="AC2704">
        <f>'Energy consumption (raw)'!AA2654*Lists!$H$98</f>
        <v>0</v>
      </c>
      <c r="AD2704">
        <f>'Energy consumption (raw)'!AB2654*Lists!$H$99</f>
        <v>0</v>
      </c>
      <c r="AE2704">
        <f>'Energy consumption (raw)'!AC2654*Lists!$H$101</f>
        <v>0</v>
      </c>
      <c r="AF2704">
        <f>'Energy consumption (raw)'!AD2654*Lists!$H$101</f>
        <v>0</v>
      </c>
      <c r="AG2704">
        <f>'Energy consumption (raw)'!AE2654*Lists!$H$101</f>
        <v>0</v>
      </c>
      <c r="AH2704">
        <f>'Energy consumption (raw)'!AF2654*Lists!$H$100</f>
        <v>0</v>
      </c>
      <c r="AI2704" s="167">
        <f t="shared" si="175"/>
        <v>1439.3412600000001</v>
      </c>
      <c r="AJ2704" s="179">
        <f>'Energy consumption (raw)'!AG2654</f>
        <v>1439.3412600000001</v>
      </c>
      <c r="AK2704" s="179">
        <f>'Energy consumption (raw)'!AH2654</f>
        <v>1637.29</v>
      </c>
      <c r="AL2704">
        <f>IF(ROUND(AI2704,-3)=ROUND('Energy consumption (raw)'!AG2654,-3),1,0)</f>
        <v>1</v>
      </c>
      <c r="AM2704" s="179" t="str">
        <f>'Energy consumption (raw)'!AJ2654</f>
        <v>1. Ha Noi</v>
      </c>
      <c r="AN2704">
        <f>VLOOKUP(AM2704,Lists!$F$9:$G$71,2,FALSE)</f>
        <v>1</v>
      </c>
    </row>
    <row r="2705" spans="2:40" x14ac:dyDescent="0.25">
      <c r="B2705" s="65" t="str">
        <f t="shared" si="173"/>
        <v>Buildings73</v>
      </c>
      <c r="C2705" s="179">
        <f>'Energy consumption (raw)'!B2655</f>
        <v>73</v>
      </c>
      <c r="D2705" s="179">
        <f>'Energy consumption (raw)'!C2655</f>
        <v>0</v>
      </c>
      <c r="E2705" s="179">
        <f>'Energy consumption (raw)'!D2655</f>
        <v>0</v>
      </c>
      <c r="F2705" s="179" t="str">
        <f>'Energy consumption (raw)'!E2655</f>
        <v>Công trình xây dựng</v>
      </c>
      <c r="G2705" s="179" t="str">
        <f>'Energy consumption (raw)'!F2655</f>
        <v>Xây dụng nhà các loại</v>
      </c>
      <c r="H2705" s="179" t="str">
        <f>'Energy consumption (raw)'!G2655</f>
        <v>Buildings</v>
      </c>
      <c r="I2705" s="179" t="str">
        <f>'Energy consumption (raw)'!I2655</f>
        <v>Buildings</v>
      </c>
      <c r="J2705" s="179" t="str">
        <f>INDEX(Sector!$E$6:$E$46,MATCH('Energy consumption (toe)'!I2705,Sector!$B$6:$B$46,FALSE))</f>
        <v>Buildings</v>
      </c>
      <c r="K2705" s="179">
        <f>IFERROR('Energy consumption (raw)'!J2655*Lists!$H$84,)</f>
        <v>587.35004780000008</v>
      </c>
      <c r="L2705" s="179">
        <f>'Energy consumption (raw)'!K2655*Lists!$H$84</f>
        <v>587.35004780000008</v>
      </c>
      <c r="M2705" s="179">
        <f>'Energy consumption (raw)'!L2655*Lists!$H$84</f>
        <v>0</v>
      </c>
      <c r="N2705" s="179">
        <f>'Energy consumption (raw)'!M2655*Lists!$H$84</f>
        <v>0</v>
      </c>
      <c r="O2705" s="178">
        <f t="shared" si="174"/>
        <v>587.35004780000008</v>
      </c>
      <c r="P2705">
        <f>'Energy consumption (raw)'!N2655*Lists!$H$85</f>
        <v>0</v>
      </c>
      <c r="Q2705">
        <f>'Energy consumption (raw)'!O2655*Lists!$H$86</f>
        <v>0</v>
      </c>
      <c r="R2705">
        <f>'Energy consumption (raw)'!P2655*Lists!$H$87</f>
        <v>0</v>
      </c>
      <c r="S2705">
        <f>'Energy consumption (raw)'!Q2655*Lists!$H$88</f>
        <v>0</v>
      </c>
      <c r="T2705">
        <f>'Energy consumption (raw)'!R2655*Lists!$H$89</f>
        <v>0</v>
      </c>
      <c r="U2705">
        <f>'Energy consumption (raw)'!S2655*Lists!$H$90</f>
        <v>0</v>
      </c>
      <c r="V2705">
        <f>'Energy consumption (raw)'!T2655*Lists!$H$91</f>
        <v>0</v>
      </c>
      <c r="W2705">
        <f>'Energy consumption (raw)'!U2655*Lists!$H$92</f>
        <v>0</v>
      </c>
      <c r="X2705">
        <f>'Energy consumption (raw)'!V2655*Lists!$H$93</f>
        <v>0</v>
      </c>
      <c r="Y2705">
        <f>'Energy consumption (raw)'!W2655*Lists!$H$94</f>
        <v>0</v>
      </c>
      <c r="Z2705">
        <f>'Energy consumption (raw)'!X2655*Lists!$H$96*1000000</f>
        <v>0</v>
      </c>
      <c r="AA2705">
        <f>'Energy consumption (raw)'!Y2655*Lists!$H$97</f>
        <v>0</v>
      </c>
      <c r="AB2705">
        <f>'Energy consumption (raw)'!Z2655*Lists!$H$96</f>
        <v>0</v>
      </c>
      <c r="AC2705">
        <f>'Energy consumption (raw)'!AA2655*Lists!$H$98</f>
        <v>0</v>
      </c>
      <c r="AD2705">
        <f>'Energy consumption (raw)'!AB2655*Lists!$H$99</f>
        <v>0</v>
      </c>
      <c r="AE2705">
        <f>'Energy consumption (raw)'!AC2655*Lists!$H$101</f>
        <v>0</v>
      </c>
      <c r="AF2705">
        <f>'Energy consumption (raw)'!AD2655*Lists!$H$101</f>
        <v>0</v>
      </c>
      <c r="AG2705">
        <f>'Energy consumption (raw)'!AE2655*Lists!$H$101</f>
        <v>0</v>
      </c>
      <c r="AH2705">
        <f>'Energy consumption (raw)'!AF2655*Lists!$H$100</f>
        <v>0</v>
      </c>
      <c r="AI2705" s="167">
        <f t="shared" si="175"/>
        <v>587.35004780000008</v>
      </c>
      <c r="AJ2705" s="179">
        <f>'Energy consumption (raw)'!AG2655</f>
        <v>587.35004780000008</v>
      </c>
      <c r="AK2705" s="179">
        <f>'Energy consumption (raw)'!AH2655</f>
        <v>610.69000000000005</v>
      </c>
      <c r="AL2705">
        <f>IF(ROUND(AI2705,-3)=ROUND('Energy consumption (raw)'!AG2655,-3),1,0)</f>
        <v>1</v>
      </c>
      <c r="AM2705" s="179" t="str">
        <f>'Energy consumption (raw)'!AJ2655</f>
        <v>1. Ha Noi</v>
      </c>
      <c r="AN2705">
        <f>VLOOKUP(AM2705,Lists!$F$9:$G$71,2,FALSE)</f>
        <v>1</v>
      </c>
    </row>
    <row r="2706" spans="2:40" x14ac:dyDescent="0.25">
      <c r="B2706" s="65" t="str">
        <f t="shared" si="173"/>
        <v>Buildings74</v>
      </c>
      <c r="C2706" s="179">
        <f>'Energy consumption (raw)'!B2656</f>
        <v>74</v>
      </c>
      <c r="D2706" s="179">
        <f>'Energy consumption (raw)'!C2656</f>
        <v>0</v>
      </c>
      <c r="E2706" s="179">
        <f>'Energy consumption (raw)'!D2656</f>
        <v>0</v>
      </c>
      <c r="F2706" s="179" t="str">
        <f>'Energy consumption (raw)'!E2656</f>
        <v>Công trình xây dựng</v>
      </c>
      <c r="G2706" s="179" t="str">
        <f>'Energy consumption (raw)'!F2656</f>
        <v>Hoạt động trung gian tiền tệ khác</v>
      </c>
      <c r="H2706" s="179" t="str">
        <f>'Energy consumption (raw)'!G2656</f>
        <v>Buildings</v>
      </c>
      <c r="I2706" s="179" t="str">
        <f>'Energy consumption (raw)'!I2656</f>
        <v>Buildings</v>
      </c>
      <c r="J2706" s="179" t="str">
        <f>INDEX(Sector!$E$6:$E$46,MATCH('Energy consumption (toe)'!I2706,Sector!$B$6:$B$46,FALSE))</f>
        <v>Buildings</v>
      </c>
      <c r="K2706" s="179">
        <f>IFERROR('Energy consumption (raw)'!J2656*Lists!$H$84,)</f>
        <v>0</v>
      </c>
      <c r="L2706" s="179">
        <f>'Energy consumption (raw)'!K2656*Lists!$H$84</f>
        <v>516.04092000000003</v>
      </c>
      <c r="M2706" s="179">
        <f>'Energy consumption (raw)'!L2656*Lists!$H$84</f>
        <v>0</v>
      </c>
      <c r="N2706" s="179">
        <f>'Energy consumption (raw)'!M2656*Lists!$H$84</f>
        <v>0</v>
      </c>
      <c r="O2706" s="178">
        <f t="shared" si="174"/>
        <v>516.04092000000003</v>
      </c>
      <c r="P2706">
        <f>'Energy consumption (raw)'!N2656*Lists!$H$85</f>
        <v>0</v>
      </c>
      <c r="Q2706">
        <f>'Energy consumption (raw)'!O2656*Lists!$H$86</f>
        <v>0</v>
      </c>
      <c r="R2706">
        <f>'Energy consumption (raw)'!P2656*Lists!$H$87</f>
        <v>0</v>
      </c>
      <c r="S2706">
        <f>'Energy consumption (raw)'!Q2656*Lists!$H$88</f>
        <v>0</v>
      </c>
      <c r="T2706">
        <f>'Energy consumption (raw)'!R2656*Lists!$H$89</f>
        <v>0</v>
      </c>
      <c r="U2706">
        <f>'Energy consumption (raw)'!S2656*Lists!$H$90</f>
        <v>0</v>
      </c>
      <c r="V2706">
        <f>'Energy consumption (raw)'!T2656*Lists!$H$91</f>
        <v>0</v>
      </c>
      <c r="W2706">
        <f>'Energy consumption (raw)'!U2656*Lists!$H$92</f>
        <v>0</v>
      </c>
      <c r="X2706">
        <f>'Energy consumption (raw)'!V2656*Lists!$H$93</f>
        <v>0</v>
      </c>
      <c r="Y2706">
        <f>'Energy consumption (raw)'!W2656*Lists!$H$94</f>
        <v>0</v>
      </c>
      <c r="Z2706">
        <f>'Energy consumption (raw)'!X2656*Lists!$H$96*1000000</f>
        <v>0</v>
      </c>
      <c r="AA2706">
        <f>'Energy consumption (raw)'!Y2656*Lists!$H$97</f>
        <v>0</v>
      </c>
      <c r="AB2706">
        <f>'Energy consumption (raw)'!Z2656*Lists!$H$96</f>
        <v>0</v>
      </c>
      <c r="AC2706">
        <f>'Energy consumption (raw)'!AA2656*Lists!$H$98</f>
        <v>0</v>
      </c>
      <c r="AD2706">
        <f>'Energy consumption (raw)'!AB2656*Lists!$H$99</f>
        <v>0</v>
      </c>
      <c r="AE2706">
        <f>'Energy consumption (raw)'!AC2656*Lists!$H$101</f>
        <v>0</v>
      </c>
      <c r="AF2706">
        <f>'Energy consumption (raw)'!AD2656*Lists!$H$101</f>
        <v>0</v>
      </c>
      <c r="AG2706">
        <f>'Energy consumption (raw)'!AE2656*Lists!$H$101</f>
        <v>0</v>
      </c>
      <c r="AH2706">
        <f>'Energy consumption (raw)'!AF2656*Lists!$H$100</f>
        <v>0</v>
      </c>
      <c r="AI2706" s="167">
        <f t="shared" si="175"/>
        <v>516.04092000000003</v>
      </c>
      <c r="AJ2706" s="179">
        <f>'Energy consumption (raw)'!AG2656</f>
        <v>516.04092000000003</v>
      </c>
      <c r="AK2706" s="179">
        <f>'Energy consumption (raw)'!AH2656</f>
        <v>0</v>
      </c>
      <c r="AL2706">
        <f>IF(ROUND(AI2706,-3)=ROUND('Energy consumption (raw)'!AG2656,-3),1,0)</f>
        <v>1</v>
      </c>
      <c r="AM2706" s="179" t="str">
        <f>'Energy consumption (raw)'!AJ2656</f>
        <v>1. Ha Noi</v>
      </c>
      <c r="AN2706">
        <f>VLOOKUP(AM2706,Lists!$F$9:$G$71,2,FALSE)</f>
        <v>1</v>
      </c>
    </row>
    <row r="2707" spans="2:40" x14ac:dyDescent="0.25">
      <c r="B2707" s="65" t="str">
        <f t="shared" si="173"/>
        <v>Buildings75</v>
      </c>
      <c r="C2707" s="179">
        <f>'Energy consumption (raw)'!B2657</f>
        <v>75</v>
      </c>
      <c r="D2707" s="179">
        <f>'Energy consumption (raw)'!C2657</f>
        <v>0</v>
      </c>
      <c r="E2707" s="179">
        <f>'Energy consumption (raw)'!D2657</f>
        <v>0</v>
      </c>
      <c r="F2707" s="179" t="str">
        <f>'Energy consumption (raw)'!E2657</f>
        <v>Công trình xây dựng</v>
      </c>
      <c r="G2707" s="179" t="str">
        <f>'Energy consumption (raw)'!F2657</f>
        <v>Hoạt động dịch vụ hỗ trợ kinh doanh</v>
      </c>
      <c r="H2707" s="179" t="str">
        <f>'Energy consumption (raw)'!G2657</f>
        <v>Buildings</v>
      </c>
      <c r="I2707" s="179" t="str">
        <f>'Energy consumption (raw)'!I2657</f>
        <v>Buildings</v>
      </c>
      <c r="J2707" s="179" t="str">
        <f>INDEX(Sector!$E$6:$E$46,MATCH('Energy consumption (toe)'!I2707,Sector!$B$6:$B$46,FALSE))</f>
        <v>Buildings</v>
      </c>
      <c r="K2707" s="179">
        <f>IFERROR('Energy consumption (raw)'!J2657*Lists!$H$84,)</f>
        <v>0</v>
      </c>
      <c r="L2707" s="179">
        <f>'Energy consumption (raw)'!K2657*Lists!$H$84</f>
        <v>1230.4807800000001</v>
      </c>
      <c r="M2707" s="179">
        <f>'Energy consumption (raw)'!L2657*Lists!$H$84</f>
        <v>0</v>
      </c>
      <c r="N2707" s="179">
        <f>'Energy consumption (raw)'!M2657*Lists!$H$84</f>
        <v>0</v>
      </c>
      <c r="O2707" s="178">
        <f t="shared" si="174"/>
        <v>1230.4807800000001</v>
      </c>
      <c r="P2707">
        <f>'Energy consumption (raw)'!N2657*Lists!$H$85</f>
        <v>0</v>
      </c>
      <c r="Q2707">
        <f>'Energy consumption (raw)'!O2657*Lists!$H$86</f>
        <v>0</v>
      </c>
      <c r="R2707">
        <f>'Energy consumption (raw)'!P2657*Lists!$H$87</f>
        <v>0</v>
      </c>
      <c r="S2707">
        <f>'Energy consumption (raw)'!Q2657*Lists!$H$88</f>
        <v>0</v>
      </c>
      <c r="T2707">
        <f>'Energy consumption (raw)'!R2657*Lists!$H$89</f>
        <v>0</v>
      </c>
      <c r="U2707">
        <f>'Energy consumption (raw)'!S2657*Lists!$H$90</f>
        <v>0</v>
      </c>
      <c r="V2707">
        <f>'Energy consumption (raw)'!T2657*Lists!$H$91</f>
        <v>0</v>
      </c>
      <c r="W2707">
        <f>'Energy consumption (raw)'!U2657*Lists!$H$92</f>
        <v>0</v>
      </c>
      <c r="X2707">
        <f>'Energy consumption (raw)'!V2657*Lists!$H$93</f>
        <v>0</v>
      </c>
      <c r="Y2707">
        <f>'Energy consumption (raw)'!W2657*Lists!$H$94</f>
        <v>0</v>
      </c>
      <c r="Z2707">
        <f>'Energy consumption (raw)'!X2657*Lists!$H$96*1000000</f>
        <v>0</v>
      </c>
      <c r="AA2707">
        <f>'Energy consumption (raw)'!Y2657*Lists!$H$97</f>
        <v>0</v>
      </c>
      <c r="AB2707">
        <f>'Energy consumption (raw)'!Z2657*Lists!$H$96</f>
        <v>0</v>
      </c>
      <c r="AC2707">
        <f>'Energy consumption (raw)'!AA2657*Lists!$H$98</f>
        <v>0</v>
      </c>
      <c r="AD2707">
        <f>'Energy consumption (raw)'!AB2657*Lists!$H$99</f>
        <v>0</v>
      </c>
      <c r="AE2707">
        <f>'Energy consumption (raw)'!AC2657*Lists!$H$101</f>
        <v>0</v>
      </c>
      <c r="AF2707">
        <f>'Energy consumption (raw)'!AD2657*Lists!$H$101</f>
        <v>0</v>
      </c>
      <c r="AG2707">
        <f>'Energy consumption (raw)'!AE2657*Lists!$H$101</f>
        <v>0</v>
      </c>
      <c r="AH2707">
        <f>'Energy consumption (raw)'!AF2657*Lists!$H$100</f>
        <v>0</v>
      </c>
      <c r="AI2707" s="167">
        <f t="shared" si="175"/>
        <v>1230.4807800000001</v>
      </c>
      <c r="AJ2707" s="179">
        <f>'Energy consumption (raw)'!AG2657</f>
        <v>1230.4807800000001</v>
      </c>
      <c r="AK2707" s="179">
        <f>'Energy consumption (raw)'!AH2657</f>
        <v>904.01</v>
      </c>
      <c r="AL2707">
        <f>IF(ROUND(AI2707,-3)=ROUND('Energy consumption (raw)'!AG2657,-3),1,0)</f>
        <v>1</v>
      </c>
      <c r="AM2707" s="179" t="str">
        <f>'Energy consumption (raw)'!AJ2657</f>
        <v>1. Ha Noi</v>
      </c>
      <c r="AN2707">
        <f>VLOOKUP(AM2707,Lists!$F$9:$G$71,2,FALSE)</f>
        <v>1</v>
      </c>
    </row>
    <row r="2708" spans="2:40" x14ac:dyDescent="0.25">
      <c r="B2708" s="65" t="str">
        <f t="shared" si="173"/>
        <v>Buildings76</v>
      </c>
      <c r="C2708" s="179">
        <f>'Energy consumption (raw)'!B2658</f>
        <v>76</v>
      </c>
      <c r="D2708" s="179">
        <f>'Energy consumption (raw)'!C2658</f>
        <v>0</v>
      </c>
      <c r="E2708" s="179">
        <f>'Energy consumption (raw)'!D2658</f>
        <v>0</v>
      </c>
      <c r="F2708" s="179" t="str">
        <f>'Energy consumption (raw)'!E2658</f>
        <v>Công trình xây dựng</v>
      </c>
      <c r="G2708" s="179" t="str">
        <f>'Energy consumption (raw)'!F2658</f>
        <v>Kinh doanh bất động sản, quyền sử dụng đất thuộc chủ sở hữu, chủ sử dụng hoặc đi thuê</v>
      </c>
      <c r="H2708" s="179" t="str">
        <f>'Energy consumption (raw)'!G2658</f>
        <v>Buildings</v>
      </c>
      <c r="I2708" s="179" t="str">
        <f>'Energy consumption (raw)'!I2658</f>
        <v>Buildings</v>
      </c>
      <c r="J2708" s="179" t="str">
        <f>INDEX(Sector!$E$6:$E$46,MATCH('Energy consumption (toe)'!I2708,Sector!$B$6:$B$46,FALSE))</f>
        <v>Buildings</v>
      </c>
      <c r="K2708" s="179">
        <f>IFERROR('Energy consumption (raw)'!J2658*Lists!$H$84,)</f>
        <v>0</v>
      </c>
      <c r="L2708" s="179">
        <f>'Energy consumption (raw)'!K2658*Lists!$H$84</f>
        <v>1418.0015700000001</v>
      </c>
      <c r="M2708" s="179">
        <f>'Energy consumption (raw)'!L2658*Lists!$H$84</f>
        <v>0</v>
      </c>
      <c r="N2708" s="179">
        <f>'Energy consumption (raw)'!M2658*Lists!$H$84</f>
        <v>0</v>
      </c>
      <c r="O2708" s="178">
        <f t="shared" si="174"/>
        <v>1418.0015700000001</v>
      </c>
      <c r="P2708">
        <f>'Energy consumption (raw)'!N2658*Lists!$H$85</f>
        <v>0</v>
      </c>
      <c r="Q2708">
        <f>'Energy consumption (raw)'!O2658*Lists!$H$86</f>
        <v>0</v>
      </c>
      <c r="R2708">
        <f>'Energy consumption (raw)'!P2658*Lists!$H$87</f>
        <v>0</v>
      </c>
      <c r="S2708">
        <f>'Energy consumption (raw)'!Q2658*Lists!$H$88</f>
        <v>0</v>
      </c>
      <c r="T2708">
        <f>'Energy consumption (raw)'!R2658*Lists!$H$89</f>
        <v>0</v>
      </c>
      <c r="U2708">
        <f>'Energy consumption (raw)'!S2658*Lists!$H$90</f>
        <v>0</v>
      </c>
      <c r="V2708">
        <f>'Energy consumption (raw)'!T2658*Lists!$H$91</f>
        <v>0</v>
      </c>
      <c r="W2708">
        <f>'Energy consumption (raw)'!U2658*Lists!$H$92</f>
        <v>0</v>
      </c>
      <c r="X2708">
        <f>'Energy consumption (raw)'!V2658*Lists!$H$93</f>
        <v>0</v>
      </c>
      <c r="Y2708">
        <f>'Energy consumption (raw)'!W2658*Lists!$H$94</f>
        <v>0</v>
      </c>
      <c r="Z2708">
        <f>'Energy consumption (raw)'!X2658*Lists!$H$96*1000000</f>
        <v>0</v>
      </c>
      <c r="AA2708">
        <f>'Energy consumption (raw)'!Y2658*Lists!$H$97</f>
        <v>0</v>
      </c>
      <c r="AB2708">
        <f>'Energy consumption (raw)'!Z2658*Lists!$H$96</f>
        <v>0</v>
      </c>
      <c r="AC2708">
        <f>'Energy consumption (raw)'!AA2658*Lists!$H$98</f>
        <v>0</v>
      </c>
      <c r="AD2708">
        <f>'Energy consumption (raw)'!AB2658*Lists!$H$99</f>
        <v>0</v>
      </c>
      <c r="AE2708">
        <f>'Energy consumption (raw)'!AC2658*Lists!$H$101</f>
        <v>0</v>
      </c>
      <c r="AF2708">
        <f>'Energy consumption (raw)'!AD2658*Lists!$H$101</f>
        <v>0</v>
      </c>
      <c r="AG2708">
        <f>'Energy consumption (raw)'!AE2658*Lists!$H$101</f>
        <v>0</v>
      </c>
      <c r="AH2708">
        <f>'Energy consumption (raw)'!AF2658*Lists!$H$100</f>
        <v>0</v>
      </c>
      <c r="AI2708" s="167">
        <f t="shared" si="175"/>
        <v>1418.0015700000001</v>
      </c>
      <c r="AJ2708" s="179">
        <f>'Energy consumption (raw)'!AG2658</f>
        <v>1418.0015700000001</v>
      </c>
      <c r="AK2708" s="179">
        <f>'Energy consumption (raw)'!AH2658</f>
        <v>0</v>
      </c>
      <c r="AL2708">
        <f>IF(ROUND(AI2708,-3)=ROUND('Energy consumption (raw)'!AG2658,-3),1,0)</f>
        <v>1</v>
      </c>
      <c r="AM2708" s="179" t="str">
        <f>'Energy consumption (raw)'!AJ2658</f>
        <v>1. Ha Noi</v>
      </c>
      <c r="AN2708">
        <f>VLOOKUP(AM2708,Lists!$F$9:$G$71,2,FALSE)</f>
        <v>1</v>
      </c>
    </row>
    <row r="2709" spans="2:40" x14ac:dyDescent="0.25">
      <c r="B2709" s="65" t="str">
        <f t="shared" si="173"/>
        <v>Buildings77</v>
      </c>
      <c r="C2709" s="179">
        <f>'Energy consumption (raw)'!B2659</f>
        <v>77</v>
      </c>
      <c r="D2709" s="179">
        <f>'Energy consumption (raw)'!C2659</f>
        <v>0</v>
      </c>
      <c r="E2709" s="179">
        <f>'Energy consumption (raw)'!D2659</f>
        <v>0</v>
      </c>
      <c r="F2709" s="179" t="str">
        <f>'Energy consumption (raw)'!E2659</f>
        <v>Công trình xây dựng</v>
      </c>
      <c r="G2709" s="179" t="str">
        <f>'Energy consumption (raw)'!F2659</f>
        <v>Hoạt động viễn thông có dây</v>
      </c>
      <c r="H2709" s="179" t="str">
        <f>'Energy consumption (raw)'!G2659</f>
        <v>Buildings</v>
      </c>
      <c r="I2709" s="179" t="str">
        <f>'Energy consumption (raw)'!I2659</f>
        <v>Buildings</v>
      </c>
      <c r="J2709" s="179" t="str">
        <f>INDEX(Sector!$E$6:$E$46,MATCH('Energy consumption (toe)'!I2709,Sector!$B$6:$B$46,FALSE))</f>
        <v>Buildings</v>
      </c>
      <c r="K2709" s="179">
        <f>IFERROR('Energy consumption (raw)'!J2659*Lists!$H$84,)</f>
        <v>0</v>
      </c>
      <c r="L2709" s="179">
        <f>'Energy consumption (raw)'!K2659*Lists!$H$84</f>
        <v>676.45120000000009</v>
      </c>
      <c r="M2709" s="179">
        <f>'Energy consumption (raw)'!L2659*Lists!$H$84</f>
        <v>0</v>
      </c>
      <c r="N2709" s="179">
        <f>'Energy consumption (raw)'!M2659*Lists!$H$84</f>
        <v>0</v>
      </c>
      <c r="O2709" s="178">
        <f t="shared" si="174"/>
        <v>676.45120000000009</v>
      </c>
      <c r="P2709">
        <f>'Energy consumption (raw)'!N2659*Lists!$H$85</f>
        <v>0</v>
      </c>
      <c r="Q2709">
        <f>'Energy consumption (raw)'!O2659*Lists!$H$86</f>
        <v>0</v>
      </c>
      <c r="R2709">
        <f>'Energy consumption (raw)'!P2659*Lists!$H$87</f>
        <v>0</v>
      </c>
      <c r="S2709">
        <f>'Energy consumption (raw)'!Q2659*Lists!$H$88</f>
        <v>0</v>
      </c>
      <c r="T2709">
        <f>'Energy consumption (raw)'!R2659*Lists!$H$89</f>
        <v>0</v>
      </c>
      <c r="U2709">
        <f>'Energy consumption (raw)'!S2659*Lists!$H$90</f>
        <v>0</v>
      </c>
      <c r="V2709">
        <f>'Energy consumption (raw)'!T2659*Lists!$H$91</f>
        <v>0</v>
      </c>
      <c r="W2709">
        <f>'Energy consumption (raw)'!U2659*Lists!$H$92</f>
        <v>0</v>
      </c>
      <c r="X2709">
        <f>'Energy consumption (raw)'!V2659*Lists!$H$93</f>
        <v>0</v>
      </c>
      <c r="Y2709">
        <f>'Energy consumption (raw)'!W2659*Lists!$H$94</f>
        <v>0</v>
      </c>
      <c r="Z2709">
        <f>'Energy consumption (raw)'!X2659*Lists!$H$96*1000000</f>
        <v>0</v>
      </c>
      <c r="AA2709">
        <f>'Energy consumption (raw)'!Y2659*Lists!$H$97</f>
        <v>0</v>
      </c>
      <c r="AB2709">
        <f>'Energy consumption (raw)'!Z2659*Lists!$H$96</f>
        <v>0</v>
      </c>
      <c r="AC2709">
        <f>'Energy consumption (raw)'!AA2659*Lists!$H$98</f>
        <v>0</v>
      </c>
      <c r="AD2709">
        <f>'Energy consumption (raw)'!AB2659*Lists!$H$99</f>
        <v>0</v>
      </c>
      <c r="AE2709">
        <f>'Energy consumption (raw)'!AC2659*Lists!$H$101</f>
        <v>0</v>
      </c>
      <c r="AF2709">
        <f>'Energy consumption (raw)'!AD2659*Lists!$H$101</f>
        <v>0</v>
      </c>
      <c r="AG2709">
        <f>'Energy consumption (raw)'!AE2659*Lists!$H$101</f>
        <v>0</v>
      </c>
      <c r="AH2709">
        <f>'Energy consumption (raw)'!AF2659*Lists!$H$100</f>
        <v>0</v>
      </c>
      <c r="AI2709" s="167">
        <f t="shared" si="175"/>
        <v>676.45120000000009</v>
      </c>
      <c r="AJ2709" s="179">
        <f>'Energy consumption (raw)'!AG2659</f>
        <v>676.45120000000009</v>
      </c>
      <c r="AK2709" s="179">
        <f>'Energy consumption (raw)'!AH2659</f>
        <v>593.47</v>
      </c>
      <c r="AL2709">
        <f>IF(ROUND(AI2709,-3)=ROUND('Energy consumption (raw)'!AG2659,-3),1,0)</f>
        <v>1</v>
      </c>
      <c r="AM2709" s="179" t="str">
        <f>'Energy consumption (raw)'!AJ2659</f>
        <v>1. Ha Noi</v>
      </c>
      <c r="AN2709">
        <f>VLOOKUP(AM2709,Lists!$F$9:$G$71,2,FALSE)</f>
        <v>1</v>
      </c>
    </row>
    <row r="2710" spans="2:40" x14ac:dyDescent="0.25">
      <c r="B2710" s="65" t="str">
        <f t="shared" si="173"/>
        <v>Buildings78</v>
      </c>
      <c r="C2710" s="179">
        <f>'Energy consumption (raw)'!B2660</f>
        <v>78</v>
      </c>
      <c r="D2710" s="179">
        <f>'Energy consumption (raw)'!C2660</f>
        <v>0</v>
      </c>
      <c r="E2710" s="179">
        <f>'Energy consumption (raw)'!D2660</f>
        <v>0</v>
      </c>
      <c r="F2710" s="179" t="str">
        <f>'Energy consumption (raw)'!E2660</f>
        <v>Công trình xây dựng</v>
      </c>
      <c r="G2710" s="179" t="str">
        <f>'Energy consumption (raw)'!F2660</f>
        <v>Xây dựng nhà các loại</v>
      </c>
      <c r="H2710" s="179" t="str">
        <f>'Energy consumption (raw)'!G2660</f>
        <v>Buildings</v>
      </c>
      <c r="I2710" s="179" t="str">
        <f>'Energy consumption (raw)'!I2660</f>
        <v>Buildings</v>
      </c>
      <c r="J2710" s="179" t="str">
        <f>INDEX(Sector!$E$6:$E$46,MATCH('Energy consumption (toe)'!I2710,Sector!$B$6:$B$46,FALSE))</f>
        <v>Buildings</v>
      </c>
      <c r="K2710" s="179">
        <f>IFERROR('Energy consumption (raw)'!J2660*Lists!$H$84,)</f>
        <v>725.08038800000008</v>
      </c>
      <c r="L2710" s="179">
        <f>'Energy consumption (raw)'!K2660*Lists!$H$84</f>
        <v>725.08038800000008</v>
      </c>
      <c r="M2710" s="179">
        <f>'Energy consumption (raw)'!L2660*Lists!$H$84</f>
        <v>0</v>
      </c>
      <c r="N2710" s="179">
        <f>'Energy consumption (raw)'!M2660*Lists!$H$84</f>
        <v>0</v>
      </c>
      <c r="O2710" s="178">
        <f t="shared" si="174"/>
        <v>725.08038800000008</v>
      </c>
      <c r="P2710">
        <f>'Energy consumption (raw)'!N2660*Lists!$H$85</f>
        <v>0</v>
      </c>
      <c r="Q2710">
        <f>'Energy consumption (raw)'!O2660*Lists!$H$86</f>
        <v>0</v>
      </c>
      <c r="R2710">
        <f>'Energy consumption (raw)'!P2660*Lists!$H$87</f>
        <v>0</v>
      </c>
      <c r="S2710">
        <f>'Energy consumption (raw)'!Q2660*Lists!$H$88</f>
        <v>0</v>
      </c>
      <c r="T2710">
        <f>'Energy consumption (raw)'!R2660*Lists!$H$89</f>
        <v>0</v>
      </c>
      <c r="U2710">
        <f>'Energy consumption (raw)'!S2660*Lists!$H$90</f>
        <v>0</v>
      </c>
      <c r="V2710">
        <f>'Energy consumption (raw)'!T2660*Lists!$H$91</f>
        <v>0</v>
      </c>
      <c r="W2710">
        <f>'Energy consumption (raw)'!U2660*Lists!$H$92</f>
        <v>0</v>
      </c>
      <c r="X2710">
        <f>'Energy consumption (raw)'!V2660*Lists!$H$93</f>
        <v>0</v>
      </c>
      <c r="Y2710">
        <f>'Energy consumption (raw)'!W2660*Lists!$H$94</f>
        <v>0</v>
      </c>
      <c r="Z2710">
        <f>'Energy consumption (raw)'!X2660*Lists!$H$96*1000000</f>
        <v>0</v>
      </c>
      <c r="AA2710">
        <f>'Energy consumption (raw)'!Y2660*Lists!$H$97</f>
        <v>0</v>
      </c>
      <c r="AB2710">
        <f>'Energy consumption (raw)'!Z2660*Lists!$H$96</f>
        <v>0</v>
      </c>
      <c r="AC2710">
        <f>'Energy consumption (raw)'!AA2660*Lists!$H$98</f>
        <v>0</v>
      </c>
      <c r="AD2710">
        <f>'Energy consumption (raw)'!AB2660*Lists!$H$99</f>
        <v>0</v>
      </c>
      <c r="AE2710">
        <f>'Energy consumption (raw)'!AC2660*Lists!$H$101</f>
        <v>0</v>
      </c>
      <c r="AF2710">
        <f>'Energy consumption (raw)'!AD2660*Lists!$H$101</f>
        <v>0</v>
      </c>
      <c r="AG2710">
        <f>'Energy consumption (raw)'!AE2660*Lists!$H$101</f>
        <v>0</v>
      </c>
      <c r="AH2710">
        <f>'Energy consumption (raw)'!AF2660*Lists!$H$100</f>
        <v>0</v>
      </c>
      <c r="AI2710" s="167">
        <f t="shared" si="175"/>
        <v>725.08038800000008</v>
      </c>
      <c r="AJ2710" s="179">
        <f>'Energy consumption (raw)'!AG2660</f>
        <v>725.08038800000008</v>
      </c>
      <c r="AK2710" s="179">
        <f>'Energy consumption (raw)'!AH2660</f>
        <v>586.4</v>
      </c>
      <c r="AL2710">
        <f>IF(ROUND(AI2710,-3)=ROUND('Energy consumption (raw)'!AG2660,-3),1,0)</f>
        <v>1</v>
      </c>
      <c r="AM2710" s="179" t="str">
        <f>'Energy consumption (raw)'!AJ2660</f>
        <v>1. Ha Noi</v>
      </c>
      <c r="AN2710">
        <f>VLOOKUP(AM2710,Lists!$F$9:$G$71,2,FALSE)</f>
        <v>1</v>
      </c>
    </row>
    <row r="2711" spans="2:40" x14ac:dyDescent="0.25">
      <c r="B2711" s="65" t="str">
        <f t="shared" si="173"/>
        <v>Buildings79</v>
      </c>
      <c r="C2711" s="179">
        <f>'Energy consumption (raw)'!B2661</f>
        <v>79</v>
      </c>
      <c r="D2711" s="179">
        <f>'Energy consumption (raw)'!C2661</f>
        <v>0</v>
      </c>
      <c r="E2711" s="179">
        <f>'Energy consumption (raw)'!D2661</f>
        <v>0</v>
      </c>
      <c r="F2711" s="179" t="str">
        <f>'Energy consumption (raw)'!E2661</f>
        <v>Công trình xây dựng</v>
      </c>
      <c r="G2711" s="179" t="str">
        <f>'Energy consumption (raw)'!F2661</f>
        <v>Nhà hàng và các dịch vụ ăn uống phục vụ lưu động</v>
      </c>
      <c r="H2711" s="179" t="str">
        <f>'Energy consumption (raw)'!G2661</f>
        <v>Buildings</v>
      </c>
      <c r="I2711" s="179" t="str">
        <f>'Energy consumption (raw)'!I2661</f>
        <v>Buildings</v>
      </c>
      <c r="J2711" s="179" t="str">
        <f>INDEX(Sector!$E$6:$E$46,MATCH('Energy consumption (toe)'!I2711,Sector!$B$6:$B$46,FALSE))</f>
        <v>Buildings</v>
      </c>
      <c r="K2711" s="179">
        <f>IFERROR('Energy consumption (raw)'!J2661*Lists!$H$84,)</f>
        <v>588.34590000000003</v>
      </c>
      <c r="L2711" s="179">
        <f>'Energy consumption (raw)'!K2661*Lists!$H$84</f>
        <v>588.34590000000003</v>
      </c>
      <c r="M2711" s="179">
        <f>'Energy consumption (raw)'!L2661*Lists!$H$84</f>
        <v>0</v>
      </c>
      <c r="N2711" s="179">
        <f>'Energy consumption (raw)'!M2661*Lists!$H$84</f>
        <v>0</v>
      </c>
      <c r="O2711" s="178">
        <f t="shared" si="174"/>
        <v>588.34590000000003</v>
      </c>
      <c r="P2711">
        <f>'Energy consumption (raw)'!N2661*Lists!$H$85</f>
        <v>0</v>
      </c>
      <c r="Q2711">
        <f>'Energy consumption (raw)'!O2661*Lists!$H$86</f>
        <v>0</v>
      </c>
      <c r="R2711">
        <f>'Energy consumption (raw)'!P2661*Lists!$H$87</f>
        <v>0</v>
      </c>
      <c r="S2711">
        <f>'Energy consumption (raw)'!Q2661*Lists!$H$88</f>
        <v>0</v>
      </c>
      <c r="T2711">
        <f>'Energy consumption (raw)'!R2661*Lists!$H$89</f>
        <v>0</v>
      </c>
      <c r="U2711">
        <f>'Energy consumption (raw)'!S2661*Lists!$H$90</f>
        <v>0</v>
      </c>
      <c r="V2711">
        <f>'Energy consumption (raw)'!T2661*Lists!$H$91</f>
        <v>0</v>
      </c>
      <c r="W2711">
        <f>'Energy consumption (raw)'!U2661*Lists!$H$92</f>
        <v>0</v>
      </c>
      <c r="X2711">
        <f>'Energy consumption (raw)'!V2661*Lists!$H$93</f>
        <v>0</v>
      </c>
      <c r="Y2711">
        <f>'Energy consumption (raw)'!W2661*Lists!$H$94</f>
        <v>0</v>
      </c>
      <c r="Z2711">
        <f>'Energy consumption (raw)'!X2661*Lists!$H$96*1000000</f>
        <v>0</v>
      </c>
      <c r="AA2711">
        <f>'Energy consumption (raw)'!Y2661*Lists!$H$97</f>
        <v>0</v>
      </c>
      <c r="AB2711">
        <f>'Energy consumption (raw)'!Z2661*Lists!$H$96</f>
        <v>0</v>
      </c>
      <c r="AC2711">
        <f>'Energy consumption (raw)'!AA2661*Lists!$H$98</f>
        <v>0</v>
      </c>
      <c r="AD2711">
        <f>'Energy consumption (raw)'!AB2661*Lists!$H$99</f>
        <v>0</v>
      </c>
      <c r="AE2711">
        <f>'Energy consumption (raw)'!AC2661*Lists!$H$101</f>
        <v>0</v>
      </c>
      <c r="AF2711">
        <f>'Energy consumption (raw)'!AD2661*Lists!$H$101</f>
        <v>0</v>
      </c>
      <c r="AG2711">
        <f>'Energy consumption (raw)'!AE2661*Lists!$H$101</f>
        <v>0</v>
      </c>
      <c r="AH2711">
        <f>'Energy consumption (raw)'!AF2661*Lists!$H$100</f>
        <v>0</v>
      </c>
      <c r="AI2711" s="167">
        <f t="shared" si="175"/>
        <v>588.34590000000003</v>
      </c>
      <c r="AJ2711" s="179">
        <f>'Energy consumption (raw)'!AG2661</f>
        <v>588.34590000000003</v>
      </c>
      <c r="AK2711" s="179">
        <f>'Energy consumption (raw)'!AH2661</f>
        <v>658.11</v>
      </c>
      <c r="AL2711">
        <f>IF(ROUND(AI2711,-3)=ROUND('Energy consumption (raw)'!AG2661,-3),1,0)</f>
        <v>1</v>
      </c>
      <c r="AM2711" s="179" t="str">
        <f>'Energy consumption (raw)'!AJ2661</f>
        <v>1. Ha Noi</v>
      </c>
      <c r="AN2711">
        <f>VLOOKUP(AM2711,Lists!$F$9:$G$71,2,FALSE)</f>
        <v>1</v>
      </c>
    </row>
    <row r="2712" spans="2:40" x14ac:dyDescent="0.25">
      <c r="B2712" s="65" t="str">
        <f t="shared" si="173"/>
        <v>Buildings80</v>
      </c>
      <c r="C2712" s="179">
        <f>'Energy consumption (raw)'!B2662</f>
        <v>80</v>
      </c>
      <c r="D2712" s="179">
        <f>'Energy consumption (raw)'!C2662</f>
        <v>0</v>
      </c>
      <c r="E2712" s="179">
        <f>'Energy consumption (raw)'!D2662</f>
        <v>0</v>
      </c>
      <c r="F2712" s="179" t="str">
        <f>'Energy consumption (raw)'!E2662</f>
        <v>Công trình xây dựng</v>
      </c>
      <c r="G2712" s="179" t="str">
        <f>'Energy consumption (raw)'!F2662</f>
        <v>Xây dựng công trình kỹ thuật dân dụng</v>
      </c>
      <c r="H2712" s="179" t="str">
        <f>'Energy consumption (raw)'!G2662</f>
        <v>Buildings</v>
      </c>
      <c r="I2712" s="179" t="str">
        <f>'Energy consumption (raw)'!I2662</f>
        <v>Buildings</v>
      </c>
      <c r="J2712" s="179" t="str">
        <f>INDEX(Sector!$E$6:$E$46,MATCH('Energy consumption (toe)'!I2712,Sector!$B$6:$B$46,FALSE))</f>
        <v>Buildings</v>
      </c>
      <c r="K2712" s="179">
        <f>IFERROR('Energy consumption (raw)'!J2662*Lists!$H$84,)</f>
        <v>0</v>
      </c>
      <c r="L2712" s="179">
        <f>'Energy consumption (raw)'!K2662*Lists!$H$84</f>
        <v>2490.6859120000004</v>
      </c>
      <c r="M2712" s="179">
        <f>'Energy consumption (raw)'!L2662*Lists!$H$84</f>
        <v>0</v>
      </c>
      <c r="N2712" s="179">
        <f>'Energy consumption (raw)'!M2662*Lists!$H$84</f>
        <v>0</v>
      </c>
      <c r="O2712" s="178">
        <f t="shared" si="174"/>
        <v>2490.6859120000004</v>
      </c>
      <c r="P2712">
        <f>'Energy consumption (raw)'!N2662*Lists!$H$85</f>
        <v>0</v>
      </c>
      <c r="Q2712">
        <f>'Energy consumption (raw)'!O2662*Lists!$H$86</f>
        <v>0</v>
      </c>
      <c r="R2712">
        <f>'Energy consumption (raw)'!P2662*Lists!$H$87</f>
        <v>0</v>
      </c>
      <c r="S2712">
        <f>'Energy consumption (raw)'!Q2662*Lists!$H$88</f>
        <v>0</v>
      </c>
      <c r="T2712">
        <f>'Energy consumption (raw)'!R2662*Lists!$H$89</f>
        <v>0</v>
      </c>
      <c r="U2712">
        <f>'Energy consumption (raw)'!S2662*Lists!$H$90</f>
        <v>0</v>
      </c>
      <c r="V2712">
        <f>'Energy consumption (raw)'!T2662*Lists!$H$91</f>
        <v>0</v>
      </c>
      <c r="W2712">
        <f>'Energy consumption (raw)'!U2662*Lists!$H$92</f>
        <v>0</v>
      </c>
      <c r="X2712">
        <f>'Energy consumption (raw)'!V2662*Lists!$H$93</f>
        <v>0</v>
      </c>
      <c r="Y2712">
        <f>'Energy consumption (raw)'!W2662*Lists!$H$94</f>
        <v>0</v>
      </c>
      <c r="Z2712">
        <f>'Energy consumption (raw)'!X2662*Lists!$H$96*1000000</f>
        <v>0</v>
      </c>
      <c r="AA2712">
        <f>'Energy consumption (raw)'!Y2662*Lists!$H$97</f>
        <v>0</v>
      </c>
      <c r="AB2712">
        <f>'Energy consumption (raw)'!Z2662*Lists!$H$96</f>
        <v>0</v>
      </c>
      <c r="AC2712">
        <f>'Energy consumption (raw)'!AA2662*Lists!$H$98</f>
        <v>0</v>
      </c>
      <c r="AD2712">
        <f>'Energy consumption (raw)'!AB2662*Lists!$H$99</f>
        <v>0</v>
      </c>
      <c r="AE2712">
        <f>'Energy consumption (raw)'!AC2662*Lists!$H$101</f>
        <v>0</v>
      </c>
      <c r="AF2712">
        <f>'Energy consumption (raw)'!AD2662*Lists!$H$101</f>
        <v>0</v>
      </c>
      <c r="AG2712">
        <f>'Energy consumption (raw)'!AE2662*Lists!$H$101</f>
        <v>0</v>
      </c>
      <c r="AH2712">
        <f>'Energy consumption (raw)'!AF2662*Lists!$H$100</f>
        <v>0</v>
      </c>
      <c r="AI2712" s="167">
        <f t="shared" si="175"/>
        <v>2490.6859120000004</v>
      </c>
      <c r="AJ2712" s="179">
        <f>'Energy consumption (raw)'!AG2662</f>
        <v>2490.6859120000004</v>
      </c>
      <c r="AK2712" s="179">
        <f>'Energy consumption (raw)'!AH2662</f>
        <v>4131.0430400000005</v>
      </c>
      <c r="AL2712">
        <f>IF(ROUND(AI2712,-3)=ROUND('Energy consumption (raw)'!AG2662,-3),1,0)</f>
        <v>1</v>
      </c>
      <c r="AM2712" s="179" t="str">
        <f>'Energy consumption (raw)'!AJ2662</f>
        <v>1. Ha Noi</v>
      </c>
      <c r="AN2712">
        <f>VLOOKUP(AM2712,Lists!$F$9:$G$71,2,FALSE)</f>
        <v>1</v>
      </c>
    </row>
    <row r="2713" spans="2:40" x14ac:dyDescent="0.25">
      <c r="B2713" s="65" t="str">
        <f t="shared" si="173"/>
        <v>Buildings81</v>
      </c>
      <c r="C2713" s="179">
        <f>'Energy consumption (raw)'!B2663</f>
        <v>81</v>
      </c>
      <c r="D2713" s="179">
        <f>'Energy consumption (raw)'!C2663</f>
        <v>0</v>
      </c>
      <c r="E2713" s="179">
        <f>'Energy consumption (raw)'!D2663</f>
        <v>0</v>
      </c>
      <c r="F2713" s="179" t="str">
        <f>'Energy consumption (raw)'!E2663</f>
        <v>Công trình xây dựng</v>
      </c>
      <c r="G2713" s="179" t="str">
        <f>'Energy consumption (raw)'!F2663</f>
        <v>Kinh doanh bất động sản, quyền sử dụng đất thuộc chủ sở hữu, chủ sử dụng hoặc đi thuê</v>
      </c>
      <c r="H2713" s="179" t="str">
        <f>'Energy consumption (raw)'!G2663</f>
        <v>Buildings</v>
      </c>
      <c r="I2713" s="179" t="str">
        <f>'Energy consumption (raw)'!I2663</f>
        <v>Buildings</v>
      </c>
      <c r="J2713" s="179" t="str">
        <f>INDEX(Sector!$E$6:$E$46,MATCH('Energy consumption (toe)'!I2713,Sector!$B$6:$B$46,FALSE))</f>
        <v>Buildings</v>
      </c>
      <c r="K2713" s="179">
        <f>IFERROR('Energy consumption (raw)'!J2663*Lists!$H$84,)</f>
        <v>0</v>
      </c>
      <c r="L2713" s="179">
        <f>'Energy consumption (raw)'!K2663*Lists!$H$84</f>
        <v>992.51932000000011</v>
      </c>
      <c r="M2713" s="179">
        <f>'Energy consumption (raw)'!L2663*Lists!$H$84</f>
        <v>0</v>
      </c>
      <c r="N2713" s="179">
        <f>'Energy consumption (raw)'!M2663*Lists!$H$84</f>
        <v>0</v>
      </c>
      <c r="O2713" s="178">
        <f t="shared" si="174"/>
        <v>992.51932000000011</v>
      </c>
      <c r="P2713">
        <f>'Energy consumption (raw)'!N2663*Lists!$H$85</f>
        <v>0</v>
      </c>
      <c r="Q2713">
        <f>'Energy consumption (raw)'!O2663*Lists!$H$86</f>
        <v>0</v>
      </c>
      <c r="R2713">
        <f>'Energy consumption (raw)'!P2663*Lists!$H$87</f>
        <v>0</v>
      </c>
      <c r="S2713">
        <f>'Energy consumption (raw)'!Q2663*Lists!$H$88</f>
        <v>0</v>
      </c>
      <c r="T2713">
        <f>'Energy consumption (raw)'!R2663*Lists!$H$89</f>
        <v>0</v>
      </c>
      <c r="U2713">
        <f>'Energy consumption (raw)'!S2663*Lists!$H$90</f>
        <v>0</v>
      </c>
      <c r="V2713">
        <f>'Energy consumption (raw)'!T2663*Lists!$H$91</f>
        <v>0</v>
      </c>
      <c r="W2713">
        <f>'Energy consumption (raw)'!U2663*Lists!$H$92</f>
        <v>0</v>
      </c>
      <c r="X2713">
        <f>'Energy consumption (raw)'!V2663*Lists!$H$93</f>
        <v>0</v>
      </c>
      <c r="Y2713">
        <f>'Energy consumption (raw)'!W2663*Lists!$H$94</f>
        <v>0</v>
      </c>
      <c r="Z2713">
        <f>'Energy consumption (raw)'!X2663*Lists!$H$96*1000000</f>
        <v>0</v>
      </c>
      <c r="AA2713">
        <f>'Energy consumption (raw)'!Y2663*Lists!$H$97</f>
        <v>0</v>
      </c>
      <c r="AB2713">
        <f>'Energy consumption (raw)'!Z2663*Lists!$H$96</f>
        <v>0</v>
      </c>
      <c r="AC2713">
        <f>'Energy consumption (raw)'!AA2663*Lists!$H$98</f>
        <v>0</v>
      </c>
      <c r="AD2713">
        <f>'Energy consumption (raw)'!AB2663*Lists!$H$99</f>
        <v>0</v>
      </c>
      <c r="AE2713">
        <f>'Energy consumption (raw)'!AC2663*Lists!$H$101</f>
        <v>0</v>
      </c>
      <c r="AF2713">
        <f>'Energy consumption (raw)'!AD2663*Lists!$H$101</f>
        <v>0</v>
      </c>
      <c r="AG2713">
        <f>'Energy consumption (raw)'!AE2663*Lists!$H$101</f>
        <v>0</v>
      </c>
      <c r="AH2713">
        <f>'Energy consumption (raw)'!AF2663*Lists!$H$100</f>
        <v>0</v>
      </c>
      <c r="AI2713" s="167">
        <f t="shared" si="175"/>
        <v>992.51932000000011</v>
      </c>
      <c r="AJ2713" s="179">
        <f>'Energy consumption (raw)'!AG2663</f>
        <v>992.51932000000011</v>
      </c>
      <c r="AK2713" s="179">
        <f>'Energy consumption (raw)'!AH2663</f>
        <v>0</v>
      </c>
      <c r="AL2713">
        <f>IF(ROUND(AI2713,-3)=ROUND('Energy consumption (raw)'!AG2663,-3),1,0)</f>
        <v>1</v>
      </c>
      <c r="AM2713" s="179" t="str">
        <f>'Energy consumption (raw)'!AJ2663</f>
        <v>1. Ha Noi</v>
      </c>
      <c r="AN2713">
        <f>VLOOKUP(AM2713,Lists!$F$9:$G$71,2,FALSE)</f>
        <v>1</v>
      </c>
    </row>
    <row r="2714" spans="2:40" x14ac:dyDescent="0.25">
      <c r="B2714" s="65" t="str">
        <f t="shared" si="173"/>
        <v>Buildings82</v>
      </c>
      <c r="C2714" s="179">
        <f>'Energy consumption (raw)'!B2664</f>
        <v>82</v>
      </c>
      <c r="D2714" s="179">
        <f>'Energy consumption (raw)'!C2664</f>
        <v>0</v>
      </c>
      <c r="E2714" s="179">
        <f>'Energy consumption (raw)'!D2664</f>
        <v>0</v>
      </c>
      <c r="F2714" s="179" t="str">
        <f>'Energy consumption (raw)'!E2664</f>
        <v>Công trình xây dựng</v>
      </c>
      <c r="G2714" s="179" t="str">
        <f>'Energy consumption (raw)'!F2664</f>
        <v>Kinh doanh bất động sản, quyền sử dụng đất thuộc chủ sở hữu, chủ sử dụng hoặc đi thuê</v>
      </c>
      <c r="H2714" s="179" t="str">
        <f>'Energy consumption (raw)'!G2664</f>
        <v>Buildings</v>
      </c>
      <c r="I2714" s="179" t="str">
        <f>'Energy consumption (raw)'!I2664</f>
        <v>Buildings</v>
      </c>
      <c r="J2714" s="179" t="str">
        <f>INDEX(Sector!$E$6:$E$46,MATCH('Energy consumption (toe)'!I2714,Sector!$B$6:$B$46,FALSE))</f>
        <v>Buildings</v>
      </c>
      <c r="K2714" s="179">
        <f>IFERROR('Energy consumption (raw)'!J2664*Lists!$H$84,)</f>
        <v>0</v>
      </c>
      <c r="L2714" s="179">
        <f>'Energy consumption (raw)'!K2664*Lists!$H$84</f>
        <v>1559.4206060000001</v>
      </c>
      <c r="M2714" s="179">
        <f>'Energy consumption (raw)'!L2664*Lists!$H$84</f>
        <v>0</v>
      </c>
      <c r="N2714" s="179">
        <f>'Energy consumption (raw)'!M2664*Lists!$H$84</f>
        <v>0</v>
      </c>
      <c r="O2714" s="178">
        <f t="shared" si="174"/>
        <v>1559.4206060000001</v>
      </c>
      <c r="P2714">
        <f>'Energy consumption (raw)'!N2664*Lists!$H$85</f>
        <v>0</v>
      </c>
      <c r="Q2714">
        <f>'Energy consumption (raw)'!O2664*Lists!$H$86</f>
        <v>0</v>
      </c>
      <c r="R2714">
        <f>'Energy consumption (raw)'!P2664*Lists!$H$87</f>
        <v>0</v>
      </c>
      <c r="S2714">
        <f>'Energy consumption (raw)'!Q2664*Lists!$H$88</f>
        <v>0</v>
      </c>
      <c r="T2714">
        <f>'Energy consumption (raw)'!R2664*Lists!$H$89</f>
        <v>0</v>
      </c>
      <c r="U2714">
        <f>'Energy consumption (raw)'!S2664*Lists!$H$90</f>
        <v>0</v>
      </c>
      <c r="V2714">
        <f>'Energy consumption (raw)'!T2664*Lists!$H$91</f>
        <v>0</v>
      </c>
      <c r="W2714">
        <f>'Energy consumption (raw)'!U2664*Lists!$H$92</f>
        <v>0</v>
      </c>
      <c r="X2714">
        <f>'Energy consumption (raw)'!V2664*Lists!$H$93</f>
        <v>0</v>
      </c>
      <c r="Y2714">
        <f>'Energy consumption (raw)'!W2664*Lists!$H$94</f>
        <v>0</v>
      </c>
      <c r="Z2714">
        <f>'Energy consumption (raw)'!X2664*Lists!$H$96*1000000</f>
        <v>0</v>
      </c>
      <c r="AA2714">
        <f>'Energy consumption (raw)'!Y2664*Lists!$H$97</f>
        <v>0</v>
      </c>
      <c r="AB2714">
        <f>'Energy consumption (raw)'!Z2664*Lists!$H$96</f>
        <v>0</v>
      </c>
      <c r="AC2714">
        <f>'Energy consumption (raw)'!AA2664*Lists!$H$98</f>
        <v>0</v>
      </c>
      <c r="AD2714">
        <f>'Energy consumption (raw)'!AB2664*Lists!$H$99</f>
        <v>0</v>
      </c>
      <c r="AE2714">
        <f>'Energy consumption (raw)'!AC2664*Lists!$H$101</f>
        <v>0</v>
      </c>
      <c r="AF2714">
        <f>'Energy consumption (raw)'!AD2664*Lists!$H$101</f>
        <v>0</v>
      </c>
      <c r="AG2714">
        <f>'Energy consumption (raw)'!AE2664*Lists!$H$101</f>
        <v>0</v>
      </c>
      <c r="AH2714">
        <f>'Energy consumption (raw)'!AF2664*Lists!$H$100</f>
        <v>0</v>
      </c>
      <c r="AI2714" s="167">
        <f t="shared" si="175"/>
        <v>1559.4206060000001</v>
      </c>
      <c r="AJ2714" s="179">
        <f>'Energy consumption (raw)'!AG2664</f>
        <v>1559.4206060000001</v>
      </c>
      <c r="AK2714" s="179">
        <f>'Energy consumption (raw)'!AH2664</f>
        <v>0</v>
      </c>
      <c r="AL2714">
        <f>IF(ROUND(AI2714,-3)=ROUND('Energy consumption (raw)'!AG2664,-3),1,0)</f>
        <v>1</v>
      </c>
      <c r="AM2714" s="179" t="str">
        <f>'Energy consumption (raw)'!AJ2664</f>
        <v>1. Ha Noi</v>
      </c>
      <c r="AN2714">
        <f>VLOOKUP(AM2714,Lists!$F$9:$G$71,2,FALSE)</f>
        <v>1</v>
      </c>
    </row>
    <row r="2715" spans="2:40" x14ac:dyDescent="0.25">
      <c r="B2715" s="65" t="str">
        <f t="shared" si="173"/>
        <v>Buildings83</v>
      </c>
      <c r="C2715" s="179">
        <f>'Energy consumption (raw)'!B2665</f>
        <v>83</v>
      </c>
      <c r="D2715" s="179">
        <f>'Energy consumption (raw)'!C2665</f>
        <v>0</v>
      </c>
      <c r="E2715" s="179">
        <f>'Energy consumption (raw)'!D2665</f>
        <v>0</v>
      </c>
      <c r="F2715" s="179" t="str">
        <f>'Energy consumption (raw)'!E2665</f>
        <v>Công trình xây dựng</v>
      </c>
      <c r="G2715" s="179" t="str">
        <f>'Energy consumption (raw)'!F2665</f>
        <v>Trường học</v>
      </c>
      <c r="H2715" s="179" t="str">
        <f>'Energy consumption (raw)'!G2665</f>
        <v>Buildings</v>
      </c>
      <c r="I2715" s="179" t="str">
        <f>'Energy consumption (raw)'!I2665</f>
        <v>Buildings</v>
      </c>
      <c r="J2715" s="179" t="str">
        <f>INDEX(Sector!$E$6:$E$46,MATCH('Energy consumption (toe)'!I2715,Sector!$B$6:$B$46,FALSE))</f>
        <v>Buildings</v>
      </c>
      <c r="K2715" s="179">
        <f>IFERROR('Energy consumption (raw)'!J2665*Lists!$H$84,)</f>
        <v>0</v>
      </c>
      <c r="L2715" s="179">
        <f>'Energy consumption (raw)'!K2665*Lists!$H$84</f>
        <v>575.80131000000006</v>
      </c>
      <c r="M2715" s="179">
        <f>'Energy consumption (raw)'!L2665*Lists!$H$84</f>
        <v>0</v>
      </c>
      <c r="N2715" s="179">
        <f>'Energy consumption (raw)'!M2665*Lists!$H$84</f>
        <v>0</v>
      </c>
      <c r="O2715" s="178">
        <f t="shared" si="174"/>
        <v>575.80131000000006</v>
      </c>
      <c r="P2715">
        <f>'Energy consumption (raw)'!N2665*Lists!$H$85</f>
        <v>0</v>
      </c>
      <c r="Q2715">
        <f>'Energy consumption (raw)'!O2665*Lists!$H$86</f>
        <v>0</v>
      </c>
      <c r="R2715">
        <f>'Energy consumption (raw)'!P2665*Lists!$H$87</f>
        <v>0</v>
      </c>
      <c r="S2715">
        <f>'Energy consumption (raw)'!Q2665*Lists!$H$88</f>
        <v>0</v>
      </c>
      <c r="T2715">
        <f>'Energy consumption (raw)'!R2665*Lists!$H$89</f>
        <v>0</v>
      </c>
      <c r="U2715">
        <f>'Energy consumption (raw)'!S2665*Lists!$H$90</f>
        <v>0</v>
      </c>
      <c r="V2715">
        <f>'Energy consumption (raw)'!T2665*Lists!$H$91</f>
        <v>0</v>
      </c>
      <c r="W2715">
        <f>'Energy consumption (raw)'!U2665*Lists!$H$92</f>
        <v>0</v>
      </c>
      <c r="X2715">
        <f>'Energy consumption (raw)'!V2665*Lists!$H$93</f>
        <v>0</v>
      </c>
      <c r="Y2715">
        <f>'Energy consumption (raw)'!W2665*Lists!$H$94</f>
        <v>0</v>
      </c>
      <c r="Z2715">
        <f>'Energy consumption (raw)'!X2665*Lists!$H$96*1000000</f>
        <v>0</v>
      </c>
      <c r="AA2715">
        <f>'Energy consumption (raw)'!Y2665*Lists!$H$97</f>
        <v>0</v>
      </c>
      <c r="AB2715">
        <f>'Energy consumption (raw)'!Z2665*Lists!$H$96</f>
        <v>0</v>
      </c>
      <c r="AC2715">
        <f>'Energy consumption (raw)'!AA2665*Lists!$H$98</f>
        <v>0</v>
      </c>
      <c r="AD2715">
        <f>'Energy consumption (raw)'!AB2665*Lists!$H$99</f>
        <v>0</v>
      </c>
      <c r="AE2715">
        <f>'Energy consumption (raw)'!AC2665*Lists!$H$101</f>
        <v>0</v>
      </c>
      <c r="AF2715">
        <f>'Energy consumption (raw)'!AD2665*Lists!$H$101</f>
        <v>0</v>
      </c>
      <c r="AG2715">
        <f>'Energy consumption (raw)'!AE2665*Lists!$H$101</f>
        <v>0</v>
      </c>
      <c r="AH2715">
        <f>'Energy consumption (raw)'!AF2665*Lists!$H$100</f>
        <v>0</v>
      </c>
      <c r="AI2715" s="167">
        <f t="shared" si="175"/>
        <v>575.80131000000006</v>
      </c>
      <c r="AJ2715" s="179">
        <f>'Energy consumption (raw)'!AG2665</f>
        <v>575.80131000000006</v>
      </c>
      <c r="AK2715" s="179">
        <f>'Energy consumption (raw)'!AH2665</f>
        <v>687.05</v>
      </c>
      <c r="AL2715">
        <f>IF(ROUND(AI2715,-3)=ROUND('Energy consumption (raw)'!AG2665,-3),1,0)</f>
        <v>1</v>
      </c>
      <c r="AM2715" s="179" t="str">
        <f>'Energy consumption (raw)'!AJ2665</f>
        <v>1. Ha Noi</v>
      </c>
      <c r="AN2715">
        <f>VLOOKUP(AM2715,Lists!$F$9:$G$71,2,FALSE)</f>
        <v>1</v>
      </c>
    </row>
    <row r="2716" spans="2:40" x14ac:dyDescent="0.25">
      <c r="B2716" s="65" t="str">
        <f t="shared" si="173"/>
        <v>Buildings84</v>
      </c>
      <c r="C2716" s="179">
        <f>'Energy consumption (raw)'!B2666</f>
        <v>84</v>
      </c>
      <c r="D2716" s="179">
        <f>'Energy consumption (raw)'!C2666</f>
        <v>0</v>
      </c>
      <c r="E2716" s="179">
        <f>'Energy consumption (raw)'!D2666</f>
        <v>0</v>
      </c>
      <c r="F2716" s="179" t="str">
        <f>'Energy consumption (raw)'!E2666</f>
        <v>Công trình xây dựng</v>
      </c>
      <c r="G2716" s="179" t="str">
        <f>'Energy consumption (raw)'!F2666</f>
        <v>Xây dựng công trình kỹ thuật dân dụng</v>
      </c>
      <c r="H2716" s="179" t="str">
        <f>'Energy consumption (raw)'!G2666</f>
        <v>Buildings</v>
      </c>
      <c r="I2716" s="179" t="str">
        <f>'Energy consumption (raw)'!I2666</f>
        <v>Buildings</v>
      </c>
      <c r="J2716" s="179" t="str">
        <f>INDEX(Sector!$E$6:$E$46,MATCH('Energy consumption (toe)'!I2716,Sector!$B$6:$B$46,FALSE))</f>
        <v>Buildings</v>
      </c>
      <c r="K2716" s="179">
        <f>IFERROR('Energy consumption (raw)'!J2666*Lists!$H$84,)</f>
        <v>0</v>
      </c>
      <c r="L2716" s="179">
        <f>'Energy consumption (raw)'!K2666*Lists!$H$84</f>
        <v>1139.0426</v>
      </c>
      <c r="M2716" s="179">
        <f>'Energy consumption (raw)'!L2666*Lists!$H$84</f>
        <v>0</v>
      </c>
      <c r="N2716" s="179">
        <f>'Energy consumption (raw)'!M2666*Lists!$H$84</f>
        <v>0</v>
      </c>
      <c r="O2716" s="178">
        <f t="shared" si="174"/>
        <v>1139.0426</v>
      </c>
      <c r="P2716">
        <f>'Energy consumption (raw)'!N2666*Lists!$H$85</f>
        <v>0</v>
      </c>
      <c r="Q2716">
        <f>'Energy consumption (raw)'!O2666*Lists!$H$86</f>
        <v>0</v>
      </c>
      <c r="R2716">
        <f>'Energy consumption (raw)'!P2666*Lists!$H$87</f>
        <v>0</v>
      </c>
      <c r="S2716">
        <f>'Energy consumption (raw)'!Q2666*Lists!$H$88</f>
        <v>0</v>
      </c>
      <c r="T2716">
        <f>'Energy consumption (raw)'!R2666*Lists!$H$89</f>
        <v>0</v>
      </c>
      <c r="U2716">
        <f>'Energy consumption (raw)'!S2666*Lists!$H$90</f>
        <v>0</v>
      </c>
      <c r="V2716">
        <f>'Energy consumption (raw)'!T2666*Lists!$H$91</f>
        <v>0</v>
      </c>
      <c r="W2716">
        <f>'Energy consumption (raw)'!U2666*Lists!$H$92</f>
        <v>0</v>
      </c>
      <c r="X2716">
        <f>'Energy consumption (raw)'!V2666*Lists!$H$93</f>
        <v>0</v>
      </c>
      <c r="Y2716">
        <f>'Energy consumption (raw)'!W2666*Lists!$H$94</f>
        <v>0</v>
      </c>
      <c r="Z2716">
        <f>'Energy consumption (raw)'!X2666*Lists!$H$96*1000000</f>
        <v>0</v>
      </c>
      <c r="AA2716">
        <f>'Energy consumption (raw)'!Y2666*Lists!$H$97</f>
        <v>0</v>
      </c>
      <c r="AB2716">
        <f>'Energy consumption (raw)'!Z2666*Lists!$H$96</f>
        <v>0</v>
      </c>
      <c r="AC2716">
        <f>'Energy consumption (raw)'!AA2666*Lists!$H$98</f>
        <v>0</v>
      </c>
      <c r="AD2716">
        <f>'Energy consumption (raw)'!AB2666*Lists!$H$99</f>
        <v>0</v>
      </c>
      <c r="AE2716">
        <f>'Energy consumption (raw)'!AC2666*Lists!$H$101</f>
        <v>0</v>
      </c>
      <c r="AF2716">
        <f>'Energy consumption (raw)'!AD2666*Lists!$H$101</f>
        <v>0</v>
      </c>
      <c r="AG2716">
        <f>'Energy consumption (raw)'!AE2666*Lists!$H$101</f>
        <v>0</v>
      </c>
      <c r="AH2716">
        <f>'Energy consumption (raw)'!AF2666*Lists!$H$100</f>
        <v>0</v>
      </c>
      <c r="AI2716" s="167">
        <f t="shared" si="175"/>
        <v>1139.0426</v>
      </c>
      <c r="AJ2716" s="179">
        <f>'Energy consumption (raw)'!AG2666</f>
        <v>1139.0426</v>
      </c>
      <c r="AK2716" s="179">
        <f>'Energy consumption (raw)'!AH2666</f>
        <v>0</v>
      </c>
      <c r="AL2716">
        <f>IF(ROUND(AI2716,-3)=ROUND('Energy consumption (raw)'!AG2666,-3),1,0)</f>
        <v>1</v>
      </c>
      <c r="AM2716" s="179" t="str">
        <f>'Energy consumption (raw)'!AJ2666</f>
        <v>1. Ha Noi</v>
      </c>
      <c r="AN2716">
        <f>VLOOKUP(AM2716,Lists!$F$9:$G$71,2,FALSE)</f>
        <v>1</v>
      </c>
    </row>
    <row r="2717" spans="2:40" x14ac:dyDescent="0.25">
      <c r="B2717" s="65" t="str">
        <f t="shared" si="173"/>
        <v>Buildings85</v>
      </c>
      <c r="C2717" s="179">
        <f>'Energy consumption (raw)'!B2667</f>
        <v>85</v>
      </c>
      <c r="D2717" s="179">
        <f>'Energy consumption (raw)'!C2667</f>
        <v>0</v>
      </c>
      <c r="E2717" s="179">
        <f>'Energy consumption (raw)'!D2667</f>
        <v>0</v>
      </c>
      <c r="F2717" s="179" t="str">
        <f>'Energy consumption (raw)'!E2667</f>
        <v>Công trình xây dựng</v>
      </c>
      <c r="G2717" s="179" t="str">
        <f>'Energy consumption (raw)'!F2667</f>
        <v>Xây dựng công trình kỹ thuật dân dụng</v>
      </c>
      <c r="H2717" s="179" t="str">
        <f>'Energy consumption (raw)'!G2667</f>
        <v>Buildings</v>
      </c>
      <c r="I2717" s="179" t="str">
        <f>'Energy consumption (raw)'!I2667</f>
        <v>Buildings</v>
      </c>
      <c r="J2717" s="179" t="str">
        <f>INDEX(Sector!$E$6:$E$46,MATCH('Energy consumption (toe)'!I2717,Sector!$B$6:$B$46,FALSE))</f>
        <v>Buildings</v>
      </c>
      <c r="K2717" s="179">
        <f>IFERROR('Energy consumption (raw)'!J2667*Lists!$H$84,)</f>
        <v>0</v>
      </c>
      <c r="L2717" s="179">
        <f>'Energy consumption (raw)'!K2667*Lists!$H$84</f>
        <v>6367.7912700000006</v>
      </c>
      <c r="M2717" s="179">
        <f>'Energy consumption (raw)'!L2667*Lists!$H$84</f>
        <v>0</v>
      </c>
      <c r="N2717" s="179">
        <f>'Energy consumption (raw)'!M2667*Lists!$H$84</f>
        <v>0</v>
      </c>
      <c r="O2717" s="178">
        <f t="shared" si="174"/>
        <v>6367.7912700000006</v>
      </c>
      <c r="P2717">
        <f>'Energy consumption (raw)'!N2667*Lists!$H$85</f>
        <v>0</v>
      </c>
      <c r="Q2717">
        <f>'Energy consumption (raw)'!O2667*Lists!$H$86</f>
        <v>0</v>
      </c>
      <c r="R2717">
        <f>'Energy consumption (raw)'!P2667*Lists!$H$87</f>
        <v>0</v>
      </c>
      <c r="S2717">
        <f>'Energy consumption (raw)'!Q2667*Lists!$H$88</f>
        <v>0</v>
      </c>
      <c r="T2717">
        <f>'Energy consumption (raw)'!R2667*Lists!$H$89</f>
        <v>0</v>
      </c>
      <c r="U2717">
        <f>'Energy consumption (raw)'!S2667*Lists!$H$90</f>
        <v>0</v>
      </c>
      <c r="V2717">
        <f>'Energy consumption (raw)'!T2667*Lists!$H$91</f>
        <v>0</v>
      </c>
      <c r="W2717">
        <f>'Energy consumption (raw)'!U2667*Lists!$H$92</f>
        <v>0</v>
      </c>
      <c r="X2717">
        <f>'Energy consumption (raw)'!V2667*Lists!$H$93</f>
        <v>0</v>
      </c>
      <c r="Y2717">
        <f>'Energy consumption (raw)'!W2667*Lists!$H$94</f>
        <v>0</v>
      </c>
      <c r="Z2717">
        <f>'Energy consumption (raw)'!X2667*Lists!$H$96*1000000</f>
        <v>0</v>
      </c>
      <c r="AA2717">
        <f>'Energy consumption (raw)'!Y2667*Lists!$H$97</f>
        <v>0</v>
      </c>
      <c r="AB2717">
        <f>'Energy consumption (raw)'!Z2667*Lists!$H$96</f>
        <v>0</v>
      </c>
      <c r="AC2717">
        <f>'Energy consumption (raw)'!AA2667*Lists!$H$98</f>
        <v>0</v>
      </c>
      <c r="AD2717">
        <f>'Energy consumption (raw)'!AB2667*Lists!$H$99</f>
        <v>0</v>
      </c>
      <c r="AE2717">
        <f>'Energy consumption (raw)'!AC2667*Lists!$H$101</f>
        <v>0</v>
      </c>
      <c r="AF2717">
        <f>'Energy consumption (raw)'!AD2667*Lists!$H$101</f>
        <v>0</v>
      </c>
      <c r="AG2717">
        <f>'Energy consumption (raw)'!AE2667*Lists!$H$101</f>
        <v>0</v>
      </c>
      <c r="AH2717">
        <f>'Energy consumption (raw)'!AF2667*Lists!$H$100</f>
        <v>0</v>
      </c>
      <c r="AI2717" s="167">
        <f t="shared" si="175"/>
        <v>6367.7912700000006</v>
      </c>
      <c r="AJ2717" s="179">
        <f>'Energy consumption (raw)'!AG2667</f>
        <v>6367.7912700000006</v>
      </c>
      <c r="AK2717" s="179">
        <f>'Energy consumption (raw)'!AH2667</f>
        <v>803.87</v>
      </c>
      <c r="AL2717">
        <f>IF(ROUND(AI2717,-3)=ROUND('Energy consumption (raw)'!AG2667,-3),1,0)</f>
        <v>1</v>
      </c>
      <c r="AM2717" s="179" t="str">
        <f>'Energy consumption (raw)'!AJ2667</f>
        <v>1. Ha Noi</v>
      </c>
      <c r="AN2717">
        <f>VLOOKUP(AM2717,Lists!$F$9:$G$71,2,FALSE)</f>
        <v>1</v>
      </c>
    </row>
    <row r="2718" spans="2:40" x14ac:dyDescent="0.25">
      <c r="B2718" s="65" t="str">
        <f t="shared" si="173"/>
        <v>Buildings86</v>
      </c>
      <c r="C2718" s="179">
        <f>'Energy consumption (raw)'!B2668</f>
        <v>86</v>
      </c>
      <c r="D2718" s="179">
        <f>'Energy consumption (raw)'!C2668</f>
        <v>0</v>
      </c>
      <c r="E2718" s="179">
        <f>'Energy consumption (raw)'!D2668</f>
        <v>0</v>
      </c>
      <c r="F2718" s="179" t="str">
        <f>'Energy consumption (raw)'!E2668</f>
        <v>Công trình xây dựng</v>
      </c>
      <c r="G2718" s="179" t="str">
        <f>'Energy consumption (raw)'!F2668</f>
        <v>Hoạt động viễn thông có dây</v>
      </c>
      <c r="H2718" s="179" t="str">
        <f>'Energy consumption (raw)'!G2668</f>
        <v>Buildings</v>
      </c>
      <c r="I2718" s="179" t="str">
        <f>'Energy consumption (raw)'!I2668</f>
        <v>Buildings</v>
      </c>
      <c r="J2718" s="179" t="str">
        <f>INDEX(Sector!$E$6:$E$46,MATCH('Energy consumption (toe)'!I2718,Sector!$B$6:$B$46,FALSE))</f>
        <v>Buildings</v>
      </c>
      <c r="K2718" s="179">
        <f>IFERROR('Energy consumption (raw)'!J2668*Lists!$H$84,)</f>
        <v>2713.79754</v>
      </c>
      <c r="L2718" s="179">
        <f>'Energy consumption (raw)'!K2668*Lists!$H$84</f>
        <v>2713.79754</v>
      </c>
      <c r="M2718" s="179">
        <f>'Energy consumption (raw)'!L2668*Lists!$H$84</f>
        <v>0</v>
      </c>
      <c r="N2718" s="179">
        <f>'Energy consumption (raw)'!M2668*Lists!$H$84</f>
        <v>0</v>
      </c>
      <c r="O2718" s="178">
        <f t="shared" si="174"/>
        <v>2713.79754</v>
      </c>
      <c r="P2718">
        <f>'Energy consumption (raw)'!N2668*Lists!$H$85</f>
        <v>0</v>
      </c>
      <c r="Q2718">
        <f>'Energy consumption (raw)'!O2668*Lists!$H$86</f>
        <v>0</v>
      </c>
      <c r="R2718">
        <f>'Energy consumption (raw)'!P2668*Lists!$H$87</f>
        <v>0</v>
      </c>
      <c r="S2718">
        <f>'Energy consumption (raw)'!Q2668*Lists!$H$88</f>
        <v>0</v>
      </c>
      <c r="T2718">
        <f>'Energy consumption (raw)'!R2668*Lists!$H$89</f>
        <v>0</v>
      </c>
      <c r="U2718">
        <f>'Energy consumption (raw)'!S2668*Lists!$H$90</f>
        <v>0</v>
      </c>
      <c r="V2718">
        <f>'Energy consumption (raw)'!T2668*Lists!$H$91</f>
        <v>0</v>
      </c>
      <c r="W2718">
        <f>'Energy consumption (raw)'!U2668*Lists!$H$92</f>
        <v>0</v>
      </c>
      <c r="X2718">
        <f>'Energy consumption (raw)'!V2668*Lists!$H$93</f>
        <v>0</v>
      </c>
      <c r="Y2718">
        <f>'Energy consumption (raw)'!W2668*Lists!$H$94</f>
        <v>0</v>
      </c>
      <c r="Z2718">
        <f>'Energy consumption (raw)'!X2668*Lists!$H$96*1000000</f>
        <v>0</v>
      </c>
      <c r="AA2718">
        <f>'Energy consumption (raw)'!Y2668*Lists!$H$97</f>
        <v>0</v>
      </c>
      <c r="AB2718">
        <f>'Energy consumption (raw)'!Z2668*Lists!$H$96</f>
        <v>0</v>
      </c>
      <c r="AC2718">
        <f>'Energy consumption (raw)'!AA2668*Lists!$H$98</f>
        <v>0</v>
      </c>
      <c r="AD2718">
        <f>'Energy consumption (raw)'!AB2668*Lists!$H$99</f>
        <v>0</v>
      </c>
      <c r="AE2718">
        <f>'Energy consumption (raw)'!AC2668*Lists!$H$101</f>
        <v>0</v>
      </c>
      <c r="AF2718">
        <f>'Energy consumption (raw)'!AD2668*Lists!$H$101</f>
        <v>0</v>
      </c>
      <c r="AG2718">
        <f>'Energy consumption (raw)'!AE2668*Lists!$H$101</f>
        <v>0</v>
      </c>
      <c r="AH2718">
        <f>'Energy consumption (raw)'!AF2668*Lists!$H$100</f>
        <v>0</v>
      </c>
      <c r="AI2718" s="167">
        <f t="shared" si="175"/>
        <v>2713.79754</v>
      </c>
      <c r="AJ2718" s="179">
        <f>'Energy consumption (raw)'!AG2668</f>
        <v>2713.79754</v>
      </c>
      <c r="AK2718" s="179">
        <f>'Energy consumption (raw)'!AH2668</f>
        <v>2793.49</v>
      </c>
      <c r="AL2718">
        <f>IF(ROUND(AI2718,-3)=ROUND('Energy consumption (raw)'!AG2668,-3),1,0)</f>
        <v>1</v>
      </c>
      <c r="AM2718" s="179" t="str">
        <f>'Energy consumption (raw)'!AJ2668</f>
        <v>1. Ha Noi</v>
      </c>
      <c r="AN2718">
        <f>VLOOKUP(AM2718,Lists!$F$9:$G$71,2,FALSE)</f>
        <v>1</v>
      </c>
    </row>
    <row r="2719" spans="2:40" x14ac:dyDescent="0.25">
      <c r="B2719" s="65" t="str">
        <f t="shared" si="173"/>
        <v>Buildings87</v>
      </c>
      <c r="C2719" s="179">
        <f>'Energy consumption (raw)'!B2669</f>
        <v>87</v>
      </c>
      <c r="D2719" s="179">
        <f>'Energy consumption (raw)'!C2669</f>
        <v>0</v>
      </c>
      <c r="E2719" s="179">
        <f>'Energy consumption (raw)'!D2669</f>
        <v>0</v>
      </c>
      <c r="F2719" s="179" t="str">
        <f>'Energy consumption (raw)'!E2669</f>
        <v>Công trình xây dựng</v>
      </c>
      <c r="G2719" s="179" t="str">
        <f>'Energy consumption (raw)'!F2669</f>
        <v>Kinh doanh bất động sản, quyền sử dụng đất thuộc chủ sở hữu, chủ sử dụng hoặc đi thuê</v>
      </c>
      <c r="H2719" s="179" t="str">
        <f>'Energy consumption (raw)'!G2669</f>
        <v>Buildings</v>
      </c>
      <c r="I2719" s="179" t="str">
        <f>'Energy consumption (raw)'!I2669</f>
        <v>Buildings</v>
      </c>
      <c r="J2719" s="179" t="str">
        <f>INDEX(Sector!$E$6:$E$46,MATCH('Energy consumption (toe)'!I2719,Sector!$B$6:$B$46,FALSE))</f>
        <v>Buildings</v>
      </c>
      <c r="K2719" s="179">
        <f>IFERROR('Energy consumption (raw)'!J2669*Lists!$H$84,)</f>
        <v>876.10120440000003</v>
      </c>
      <c r="L2719" s="179">
        <f>'Energy consumption (raw)'!K2669*Lists!$H$84</f>
        <v>876.10120440000003</v>
      </c>
      <c r="M2719" s="179">
        <f>'Energy consumption (raw)'!L2669*Lists!$H$84</f>
        <v>0</v>
      </c>
      <c r="N2719" s="179">
        <f>'Energy consumption (raw)'!M2669*Lists!$H$84</f>
        <v>0</v>
      </c>
      <c r="O2719" s="178">
        <f t="shared" si="174"/>
        <v>876.10120440000003</v>
      </c>
      <c r="P2719">
        <f>'Energy consumption (raw)'!N2669*Lists!$H$85</f>
        <v>0</v>
      </c>
      <c r="Q2719">
        <f>'Energy consumption (raw)'!O2669*Lists!$H$86</f>
        <v>0</v>
      </c>
      <c r="R2719">
        <f>'Energy consumption (raw)'!P2669*Lists!$H$87</f>
        <v>0</v>
      </c>
      <c r="S2719">
        <f>'Energy consumption (raw)'!Q2669*Lists!$H$88</f>
        <v>0</v>
      </c>
      <c r="T2719">
        <f>'Energy consumption (raw)'!R2669*Lists!$H$89</f>
        <v>0</v>
      </c>
      <c r="U2719">
        <f>'Energy consumption (raw)'!S2669*Lists!$H$90</f>
        <v>0</v>
      </c>
      <c r="V2719">
        <f>'Energy consumption (raw)'!T2669*Lists!$H$91</f>
        <v>0</v>
      </c>
      <c r="W2719">
        <f>'Energy consumption (raw)'!U2669*Lists!$H$92</f>
        <v>0</v>
      </c>
      <c r="X2719">
        <f>'Energy consumption (raw)'!V2669*Lists!$H$93</f>
        <v>0</v>
      </c>
      <c r="Y2719">
        <f>'Energy consumption (raw)'!W2669*Lists!$H$94</f>
        <v>0</v>
      </c>
      <c r="Z2719">
        <f>'Energy consumption (raw)'!X2669*Lists!$H$96*1000000</f>
        <v>0</v>
      </c>
      <c r="AA2719">
        <f>'Energy consumption (raw)'!Y2669*Lists!$H$97</f>
        <v>0</v>
      </c>
      <c r="AB2719">
        <f>'Energy consumption (raw)'!Z2669*Lists!$H$96</f>
        <v>0</v>
      </c>
      <c r="AC2719">
        <f>'Energy consumption (raw)'!AA2669*Lists!$H$98</f>
        <v>0</v>
      </c>
      <c r="AD2719">
        <f>'Energy consumption (raw)'!AB2669*Lists!$H$99</f>
        <v>0</v>
      </c>
      <c r="AE2719">
        <f>'Energy consumption (raw)'!AC2669*Lists!$H$101</f>
        <v>0</v>
      </c>
      <c r="AF2719">
        <f>'Energy consumption (raw)'!AD2669*Lists!$H$101</f>
        <v>0</v>
      </c>
      <c r="AG2719">
        <f>'Energy consumption (raw)'!AE2669*Lists!$H$101</f>
        <v>0</v>
      </c>
      <c r="AH2719">
        <f>'Energy consumption (raw)'!AF2669*Lists!$H$100</f>
        <v>0</v>
      </c>
      <c r="AI2719" s="167">
        <f t="shared" si="175"/>
        <v>876.10120440000003</v>
      </c>
      <c r="AJ2719" s="179">
        <f>'Energy consumption (raw)'!AG2669</f>
        <v>876.10120440000003</v>
      </c>
      <c r="AK2719" s="179">
        <f>'Energy consumption (raw)'!AH2669</f>
        <v>1077.7730017000001</v>
      </c>
      <c r="AL2719">
        <f>IF(ROUND(AI2719,-3)=ROUND('Energy consumption (raw)'!AG2669,-3),1,0)</f>
        <v>1</v>
      </c>
      <c r="AM2719" s="179" t="str">
        <f>'Energy consumption (raw)'!AJ2669</f>
        <v>1. Ha Noi</v>
      </c>
      <c r="AN2719">
        <f>VLOOKUP(AM2719,Lists!$F$9:$G$71,2,FALSE)</f>
        <v>1</v>
      </c>
    </row>
    <row r="2720" spans="2:40" x14ac:dyDescent="0.25">
      <c r="B2720" s="65" t="str">
        <f t="shared" si="173"/>
        <v>Buildings88</v>
      </c>
      <c r="C2720" s="179">
        <f>'Energy consumption (raw)'!B2670</f>
        <v>88</v>
      </c>
      <c r="D2720" s="179">
        <f>'Energy consumption (raw)'!C2670</f>
        <v>0</v>
      </c>
      <c r="E2720" s="179">
        <f>'Energy consumption (raw)'!D2670</f>
        <v>0</v>
      </c>
      <c r="F2720" s="179" t="str">
        <f>'Energy consumption (raw)'!E2670</f>
        <v>Công trình xây dựng</v>
      </c>
      <c r="G2720" s="179" t="str">
        <f>'Energy consumption (raw)'!F2670</f>
        <v>Kinh doanh bất động sản, quyền sử dụng đất thuộc chủ sở hữu, chủ sử dụng hoặc đi thuê</v>
      </c>
      <c r="H2720" s="179" t="str">
        <f>'Energy consumption (raw)'!G2670</f>
        <v>Buildings</v>
      </c>
      <c r="I2720" s="179" t="str">
        <f>'Energy consumption (raw)'!I2670</f>
        <v>Buildings</v>
      </c>
      <c r="J2720" s="179" t="str">
        <f>INDEX(Sector!$E$6:$E$46,MATCH('Energy consumption (toe)'!I2720,Sector!$B$6:$B$46,FALSE))</f>
        <v>Buildings</v>
      </c>
      <c r="K2720" s="179">
        <f>IFERROR('Energy consumption (raw)'!J2670*Lists!$H$84,)</f>
        <v>1137.6216513000002</v>
      </c>
      <c r="L2720" s="179">
        <f>'Energy consumption (raw)'!K2670*Lists!$H$84</f>
        <v>640.69448950000003</v>
      </c>
      <c r="M2720" s="179">
        <f>'Energy consumption (raw)'!L2670*Lists!$H$84</f>
        <v>0</v>
      </c>
      <c r="N2720" s="179">
        <f>'Energy consumption (raw)'!M2670*Lists!$H$84</f>
        <v>0</v>
      </c>
      <c r="O2720" s="178">
        <f t="shared" si="174"/>
        <v>640.69448950000003</v>
      </c>
      <c r="P2720">
        <f>'Energy consumption (raw)'!N2670*Lists!$H$85</f>
        <v>0</v>
      </c>
      <c r="Q2720">
        <f>'Energy consumption (raw)'!O2670*Lists!$H$86</f>
        <v>0</v>
      </c>
      <c r="R2720">
        <f>'Energy consumption (raw)'!P2670*Lists!$H$87</f>
        <v>0</v>
      </c>
      <c r="S2720">
        <f>'Energy consumption (raw)'!Q2670*Lists!$H$88</f>
        <v>0</v>
      </c>
      <c r="T2720">
        <f>'Energy consumption (raw)'!R2670*Lists!$H$89</f>
        <v>0</v>
      </c>
      <c r="U2720">
        <f>'Energy consumption (raw)'!S2670*Lists!$H$90</f>
        <v>0</v>
      </c>
      <c r="V2720">
        <f>'Energy consumption (raw)'!T2670*Lists!$H$91</f>
        <v>0</v>
      </c>
      <c r="W2720">
        <f>'Energy consumption (raw)'!U2670*Lists!$H$92</f>
        <v>0</v>
      </c>
      <c r="X2720">
        <f>'Energy consumption (raw)'!V2670*Lists!$H$93</f>
        <v>0</v>
      </c>
      <c r="Y2720">
        <f>'Energy consumption (raw)'!W2670*Lists!$H$94</f>
        <v>0</v>
      </c>
      <c r="Z2720">
        <f>'Energy consumption (raw)'!X2670*Lists!$H$96*1000000</f>
        <v>0</v>
      </c>
      <c r="AA2720">
        <f>'Energy consumption (raw)'!Y2670*Lists!$H$97</f>
        <v>0</v>
      </c>
      <c r="AB2720">
        <f>'Energy consumption (raw)'!Z2670*Lists!$H$96</f>
        <v>0</v>
      </c>
      <c r="AC2720">
        <f>'Energy consumption (raw)'!AA2670*Lists!$H$98</f>
        <v>0</v>
      </c>
      <c r="AD2720">
        <f>'Energy consumption (raw)'!AB2670*Lists!$H$99</f>
        <v>0</v>
      </c>
      <c r="AE2720">
        <f>'Energy consumption (raw)'!AC2670*Lists!$H$101</f>
        <v>0</v>
      </c>
      <c r="AF2720">
        <f>'Energy consumption (raw)'!AD2670*Lists!$H$101</f>
        <v>0</v>
      </c>
      <c r="AG2720">
        <f>'Energy consumption (raw)'!AE2670*Lists!$H$101</f>
        <v>0</v>
      </c>
      <c r="AH2720">
        <f>'Energy consumption (raw)'!AF2670*Lists!$H$100</f>
        <v>0</v>
      </c>
      <c r="AI2720" s="167">
        <f t="shared" si="175"/>
        <v>640.69448950000003</v>
      </c>
      <c r="AJ2720" s="179">
        <f>'Energy consumption (raw)'!AG2670</f>
        <v>640.69448950000003</v>
      </c>
      <c r="AK2720" s="179">
        <f>'Energy consumption (raw)'!AH2670</f>
        <v>1138.5</v>
      </c>
      <c r="AL2720">
        <f>IF(ROUND(AI2720,-3)=ROUND('Energy consumption (raw)'!AG2670,-3),1,0)</f>
        <v>1</v>
      </c>
      <c r="AM2720" s="179" t="str">
        <f>'Energy consumption (raw)'!AJ2670</f>
        <v>1. Ha Noi</v>
      </c>
      <c r="AN2720">
        <f>VLOOKUP(AM2720,Lists!$F$9:$G$71,2,FALSE)</f>
        <v>1</v>
      </c>
    </row>
    <row r="2721" spans="2:40" x14ac:dyDescent="0.25">
      <c r="B2721" s="65" t="str">
        <f t="shared" si="173"/>
        <v>Buildings89</v>
      </c>
      <c r="C2721" s="179">
        <f>'Energy consumption (raw)'!B2671</f>
        <v>89</v>
      </c>
      <c r="D2721" s="179">
        <f>'Energy consumption (raw)'!C2671</f>
        <v>0</v>
      </c>
      <c r="E2721" s="179">
        <f>'Energy consumption (raw)'!D2671</f>
        <v>0</v>
      </c>
      <c r="F2721" s="179" t="str">
        <f>'Energy consumption (raw)'!E2671</f>
        <v>Công trình xây dựng</v>
      </c>
      <c r="G2721" s="179" t="str">
        <f>'Energy consumption (raw)'!F2671</f>
        <v>Kinh doanh bất động sản, quyền sử dụng đất thuộc chủ sở hữu, chủ sử dụng hoặc đi thuê</v>
      </c>
      <c r="H2721" s="179" t="str">
        <f>'Energy consumption (raw)'!G2671</f>
        <v>Buildings</v>
      </c>
      <c r="I2721" s="179" t="str">
        <f>'Energy consumption (raw)'!I2671</f>
        <v>Buildings</v>
      </c>
      <c r="J2721" s="179" t="str">
        <f>INDEX(Sector!$E$6:$E$46,MATCH('Energy consumption (toe)'!I2721,Sector!$B$6:$B$46,FALSE))</f>
        <v>Buildings</v>
      </c>
      <c r="K2721" s="179">
        <f>IFERROR('Energy consumption (raw)'!J2671*Lists!$H$84,)</f>
        <v>0</v>
      </c>
      <c r="L2721" s="179">
        <f>'Energy consumption (raw)'!K2671*Lists!$H$84</f>
        <v>3868.4090100000003</v>
      </c>
      <c r="M2721" s="179">
        <f>'Energy consumption (raw)'!L2671*Lists!$H$84</f>
        <v>0</v>
      </c>
      <c r="N2721" s="179">
        <f>'Energy consumption (raw)'!M2671*Lists!$H$84</f>
        <v>0</v>
      </c>
      <c r="O2721" s="178">
        <f t="shared" si="174"/>
        <v>3868.4090100000003</v>
      </c>
      <c r="P2721">
        <f>'Energy consumption (raw)'!N2671*Lists!$H$85</f>
        <v>0</v>
      </c>
      <c r="Q2721">
        <f>'Energy consumption (raw)'!O2671*Lists!$H$86</f>
        <v>0</v>
      </c>
      <c r="R2721">
        <f>'Energy consumption (raw)'!P2671*Lists!$H$87</f>
        <v>0</v>
      </c>
      <c r="S2721">
        <f>'Energy consumption (raw)'!Q2671*Lists!$H$88</f>
        <v>0</v>
      </c>
      <c r="T2721">
        <f>'Energy consumption (raw)'!R2671*Lists!$H$89</f>
        <v>0</v>
      </c>
      <c r="U2721">
        <f>'Energy consumption (raw)'!S2671*Lists!$H$90</f>
        <v>0</v>
      </c>
      <c r="V2721">
        <f>'Energy consumption (raw)'!T2671*Lists!$H$91</f>
        <v>0</v>
      </c>
      <c r="W2721">
        <f>'Energy consumption (raw)'!U2671*Lists!$H$92</f>
        <v>0</v>
      </c>
      <c r="X2721">
        <f>'Energy consumption (raw)'!V2671*Lists!$H$93</f>
        <v>0</v>
      </c>
      <c r="Y2721">
        <f>'Energy consumption (raw)'!W2671*Lists!$H$94</f>
        <v>0</v>
      </c>
      <c r="Z2721">
        <f>'Energy consumption (raw)'!X2671*Lists!$H$96*1000000</f>
        <v>0</v>
      </c>
      <c r="AA2721">
        <f>'Energy consumption (raw)'!Y2671*Lists!$H$97</f>
        <v>0</v>
      </c>
      <c r="AB2721">
        <f>'Energy consumption (raw)'!Z2671*Lists!$H$96</f>
        <v>0</v>
      </c>
      <c r="AC2721">
        <f>'Energy consumption (raw)'!AA2671*Lists!$H$98</f>
        <v>0</v>
      </c>
      <c r="AD2721">
        <f>'Energy consumption (raw)'!AB2671*Lists!$H$99</f>
        <v>0</v>
      </c>
      <c r="AE2721">
        <f>'Energy consumption (raw)'!AC2671*Lists!$H$101</f>
        <v>0</v>
      </c>
      <c r="AF2721">
        <f>'Energy consumption (raw)'!AD2671*Lists!$H$101</f>
        <v>0</v>
      </c>
      <c r="AG2721">
        <f>'Energy consumption (raw)'!AE2671*Lists!$H$101</f>
        <v>0</v>
      </c>
      <c r="AH2721">
        <f>'Energy consumption (raw)'!AF2671*Lists!$H$100</f>
        <v>0</v>
      </c>
      <c r="AI2721" s="167">
        <f t="shared" si="175"/>
        <v>3868.4090100000003</v>
      </c>
      <c r="AJ2721" s="179">
        <f>'Energy consumption (raw)'!AG2671</f>
        <v>3868.4090100000003</v>
      </c>
      <c r="AK2721" s="179">
        <f>'Energy consumption (raw)'!AH2671</f>
        <v>3827.2</v>
      </c>
      <c r="AL2721">
        <f>IF(ROUND(AI2721,-3)=ROUND('Energy consumption (raw)'!AG2671,-3),1,0)</f>
        <v>1</v>
      </c>
      <c r="AM2721" s="179" t="str">
        <f>'Energy consumption (raw)'!AJ2671</f>
        <v>1. Ha Noi</v>
      </c>
      <c r="AN2721">
        <f>VLOOKUP(AM2721,Lists!$F$9:$G$71,2,FALSE)</f>
        <v>1</v>
      </c>
    </row>
    <row r="2722" spans="2:40" x14ac:dyDescent="0.25">
      <c r="B2722" s="65" t="str">
        <f t="shared" si="173"/>
        <v>Buildings90</v>
      </c>
      <c r="C2722" s="179">
        <f>'Energy consumption (raw)'!B2672</f>
        <v>90</v>
      </c>
      <c r="D2722" s="179">
        <f>'Energy consumption (raw)'!C2672</f>
        <v>0</v>
      </c>
      <c r="E2722" s="179">
        <f>'Energy consumption (raw)'!D2672</f>
        <v>0</v>
      </c>
      <c r="F2722" s="179" t="str">
        <f>'Energy consumption (raw)'!E2672</f>
        <v>Công trình xây dựng</v>
      </c>
      <c r="G2722" s="179" t="str">
        <f>'Energy consumption (raw)'!F2672</f>
        <v>Hoạt động của các bệnh viện</v>
      </c>
      <c r="H2722" s="179" t="str">
        <f>'Energy consumption (raw)'!G2672</f>
        <v>Buildings</v>
      </c>
      <c r="I2722" s="179" t="str">
        <f>'Energy consumption (raw)'!I2672</f>
        <v>Buildings</v>
      </c>
      <c r="J2722" s="179" t="str">
        <f>INDEX(Sector!$E$6:$E$46,MATCH('Energy consumption (toe)'!I2722,Sector!$B$6:$B$46,FALSE))</f>
        <v>Buildings</v>
      </c>
      <c r="K2722" s="179">
        <f>IFERROR('Energy consumption (raw)'!J2672*Lists!$H$84,)</f>
        <v>1157.6048900000001</v>
      </c>
      <c r="L2722" s="179">
        <f>'Energy consumption (raw)'!K2672*Lists!$H$84</f>
        <v>1157.6048900000001</v>
      </c>
      <c r="M2722" s="179">
        <f>'Energy consumption (raw)'!L2672*Lists!$H$84</f>
        <v>0</v>
      </c>
      <c r="N2722" s="179">
        <f>'Energy consumption (raw)'!M2672*Lists!$H$84</f>
        <v>0</v>
      </c>
      <c r="O2722" s="178">
        <f t="shared" si="174"/>
        <v>1157.6048900000001</v>
      </c>
      <c r="P2722">
        <f>'Energy consumption (raw)'!N2672*Lists!$H$85</f>
        <v>0</v>
      </c>
      <c r="Q2722">
        <f>'Energy consumption (raw)'!O2672*Lists!$H$86</f>
        <v>0</v>
      </c>
      <c r="R2722">
        <f>'Energy consumption (raw)'!P2672*Lists!$H$87</f>
        <v>0</v>
      </c>
      <c r="S2722">
        <f>'Energy consumption (raw)'!Q2672*Lists!$H$88</f>
        <v>0</v>
      </c>
      <c r="T2722">
        <f>'Energy consumption (raw)'!R2672*Lists!$H$89</f>
        <v>0</v>
      </c>
      <c r="U2722">
        <f>'Energy consumption (raw)'!S2672*Lists!$H$90</f>
        <v>0</v>
      </c>
      <c r="V2722">
        <f>'Energy consumption (raw)'!T2672*Lists!$H$91</f>
        <v>0</v>
      </c>
      <c r="W2722">
        <f>'Energy consumption (raw)'!U2672*Lists!$H$92</f>
        <v>0</v>
      </c>
      <c r="X2722">
        <f>'Energy consumption (raw)'!V2672*Lists!$H$93</f>
        <v>0</v>
      </c>
      <c r="Y2722">
        <f>'Energy consumption (raw)'!W2672*Lists!$H$94</f>
        <v>0</v>
      </c>
      <c r="Z2722">
        <f>'Energy consumption (raw)'!X2672*Lists!$H$96*1000000</f>
        <v>0</v>
      </c>
      <c r="AA2722">
        <f>'Energy consumption (raw)'!Y2672*Lists!$H$97</f>
        <v>0</v>
      </c>
      <c r="AB2722">
        <f>'Energy consumption (raw)'!Z2672*Lists!$H$96</f>
        <v>0</v>
      </c>
      <c r="AC2722">
        <f>'Energy consumption (raw)'!AA2672*Lists!$H$98</f>
        <v>0</v>
      </c>
      <c r="AD2722">
        <f>'Energy consumption (raw)'!AB2672*Lists!$H$99</f>
        <v>0</v>
      </c>
      <c r="AE2722">
        <f>'Energy consumption (raw)'!AC2672*Lists!$H$101</f>
        <v>0</v>
      </c>
      <c r="AF2722">
        <f>'Energy consumption (raw)'!AD2672*Lists!$H$101</f>
        <v>0</v>
      </c>
      <c r="AG2722">
        <f>'Energy consumption (raw)'!AE2672*Lists!$H$101</f>
        <v>0</v>
      </c>
      <c r="AH2722">
        <f>'Energy consumption (raw)'!AF2672*Lists!$H$100</f>
        <v>0</v>
      </c>
      <c r="AI2722" s="167">
        <f t="shared" si="175"/>
        <v>1157.6048900000001</v>
      </c>
      <c r="AJ2722" s="179">
        <f>'Energy consumption (raw)'!AG2672</f>
        <v>1157.6048900000001</v>
      </c>
      <c r="AK2722" s="179">
        <f>'Energy consumption (raw)'!AH2672</f>
        <v>1170.97</v>
      </c>
      <c r="AL2722">
        <f>IF(ROUND(AI2722,-3)=ROUND('Energy consumption (raw)'!AG2672,-3),1,0)</f>
        <v>1</v>
      </c>
      <c r="AM2722" s="179" t="str">
        <f>'Energy consumption (raw)'!AJ2672</f>
        <v>1. Ha Noi</v>
      </c>
      <c r="AN2722">
        <f>VLOOKUP(AM2722,Lists!$F$9:$G$71,2,FALSE)</f>
        <v>1</v>
      </c>
    </row>
    <row r="2723" spans="2:40" x14ac:dyDescent="0.25">
      <c r="B2723" s="65" t="str">
        <f t="shared" si="173"/>
        <v>Buildings91</v>
      </c>
      <c r="C2723" s="179">
        <f>'Energy consumption (raw)'!B2673</f>
        <v>91</v>
      </c>
      <c r="D2723" s="179">
        <f>'Energy consumption (raw)'!C2673</f>
        <v>0</v>
      </c>
      <c r="E2723" s="179">
        <f>'Energy consumption (raw)'!D2673</f>
        <v>0</v>
      </c>
      <c r="F2723" s="179" t="str">
        <f>'Energy consumption (raw)'!E2673</f>
        <v>Công trình xây dựng</v>
      </c>
      <c r="G2723" s="179" t="str">
        <f>'Energy consumption (raw)'!F2673</f>
        <v>Khách sạn</v>
      </c>
      <c r="H2723" s="179" t="str">
        <f>'Energy consumption (raw)'!G2673</f>
        <v>Buildings</v>
      </c>
      <c r="I2723" s="179" t="str">
        <f>'Energy consumption (raw)'!I2673</f>
        <v>Buildings</v>
      </c>
      <c r="J2723" s="179" t="str">
        <f>INDEX(Sector!$E$6:$E$46,MATCH('Energy consumption (toe)'!I2723,Sector!$B$6:$B$46,FALSE))</f>
        <v>Buildings</v>
      </c>
      <c r="K2723" s="179">
        <f>IFERROR('Energy consumption (raw)'!J2673*Lists!$H$84,)</f>
        <v>514.25103999999999</v>
      </c>
      <c r="L2723" s="179">
        <f>'Energy consumption (raw)'!K2673*Lists!$H$84</f>
        <v>514.25103999999999</v>
      </c>
      <c r="M2723" s="179">
        <f>'Energy consumption (raw)'!L2673*Lists!$H$84</f>
        <v>0</v>
      </c>
      <c r="N2723" s="179">
        <f>'Energy consumption (raw)'!M2673*Lists!$H$84</f>
        <v>0</v>
      </c>
      <c r="O2723" s="178">
        <f t="shared" si="174"/>
        <v>514.25103999999999</v>
      </c>
      <c r="P2723">
        <f>'Energy consumption (raw)'!N2673*Lists!$H$85</f>
        <v>0</v>
      </c>
      <c r="Q2723">
        <f>'Energy consumption (raw)'!O2673*Lists!$H$86</f>
        <v>0</v>
      </c>
      <c r="R2723">
        <f>'Energy consumption (raw)'!P2673*Lists!$H$87</f>
        <v>0</v>
      </c>
      <c r="S2723">
        <f>'Energy consumption (raw)'!Q2673*Lists!$H$88</f>
        <v>0</v>
      </c>
      <c r="T2723">
        <f>'Energy consumption (raw)'!R2673*Lists!$H$89</f>
        <v>0</v>
      </c>
      <c r="U2723">
        <f>'Energy consumption (raw)'!S2673*Lists!$H$90</f>
        <v>0</v>
      </c>
      <c r="V2723">
        <f>'Energy consumption (raw)'!T2673*Lists!$H$91</f>
        <v>0</v>
      </c>
      <c r="W2723">
        <f>'Energy consumption (raw)'!U2673*Lists!$H$92</f>
        <v>0</v>
      </c>
      <c r="X2723">
        <f>'Energy consumption (raw)'!V2673*Lists!$H$93</f>
        <v>0</v>
      </c>
      <c r="Y2723">
        <f>'Energy consumption (raw)'!W2673*Lists!$H$94</f>
        <v>0</v>
      </c>
      <c r="Z2723">
        <f>'Energy consumption (raw)'!X2673*Lists!$H$96*1000000</f>
        <v>0</v>
      </c>
      <c r="AA2723">
        <f>'Energy consumption (raw)'!Y2673*Lists!$H$97</f>
        <v>0</v>
      </c>
      <c r="AB2723">
        <f>'Energy consumption (raw)'!Z2673*Lists!$H$96</f>
        <v>0</v>
      </c>
      <c r="AC2723">
        <f>'Energy consumption (raw)'!AA2673*Lists!$H$98</f>
        <v>0</v>
      </c>
      <c r="AD2723">
        <f>'Energy consumption (raw)'!AB2673*Lists!$H$99</f>
        <v>0</v>
      </c>
      <c r="AE2723">
        <f>'Energy consumption (raw)'!AC2673*Lists!$H$101</f>
        <v>0</v>
      </c>
      <c r="AF2723">
        <f>'Energy consumption (raw)'!AD2673*Lists!$H$101</f>
        <v>0</v>
      </c>
      <c r="AG2723">
        <f>'Energy consumption (raw)'!AE2673*Lists!$H$101</f>
        <v>0</v>
      </c>
      <c r="AH2723">
        <f>'Energy consumption (raw)'!AF2673*Lists!$H$100</f>
        <v>0</v>
      </c>
      <c r="AI2723" s="167">
        <f t="shared" si="175"/>
        <v>514.25103999999999</v>
      </c>
      <c r="AJ2723" s="179">
        <f>'Energy consumption (raw)'!AG2673</f>
        <v>514.25103999999999</v>
      </c>
      <c r="AK2723" s="179">
        <f>'Energy consumption (raw)'!AH2673</f>
        <v>0</v>
      </c>
      <c r="AL2723">
        <f>IF(ROUND(AI2723,-3)=ROUND('Energy consumption (raw)'!AG2673,-3),1,0)</f>
        <v>1</v>
      </c>
      <c r="AM2723" s="179" t="str">
        <f>'Energy consumption (raw)'!AJ2673</f>
        <v>1. Ha Noi</v>
      </c>
      <c r="AN2723">
        <f>VLOOKUP(AM2723,Lists!$F$9:$G$71,2,FALSE)</f>
        <v>1</v>
      </c>
    </row>
    <row r="2724" spans="2:40" x14ac:dyDescent="0.25">
      <c r="B2724" s="65" t="str">
        <f t="shared" si="173"/>
        <v>Buildings92</v>
      </c>
      <c r="C2724" s="179">
        <f>'Energy consumption (raw)'!B2674</f>
        <v>92</v>
      </c>
      <c r="D2724" s="179">
        <f>'Energy consumption (raw)'!C2674</f>
        <v>0</v>
      </c>
      <c r="E2724" s="179">
        <f>'Energy consumption (raw)'!D2674</f>
        <v>0</v>
      </c>
      <c r="F2724" s="179" t="str">
        <f>'Energy consumption (raw)'!E2674</f>
        <v>Công trình xây dựng</v>
      </c>
      <c r="G2724" s="179" t="str">
        <f>'Energy consumption (raw)'!F2674</f>
        <v>Kinh doanh bất động sản, quyền sử dụng đất thuộc chủ sở hữu, chủ sử dụng hoặc đi thuê</v>
      </c>
      <c r="H2724" s="179" t="str">
        <f>'Energy consumption (raw)'!G2674</f>
        <v>Buildings</v>
      </c>
      <c r="I2724" s="179" t="str">
        <f>'Energy consumption (raw)'!I2674</f>
        <v>Buildings</v>
      </c>
      <c r="J2724" s="179" t="str">
        <f>INDEX(Sector!$E$6:$E$46,MATCH('Energy consumption (toe)'!I2724,Sector!$B$6:$B$46,FALSE))</f>
        <v>Buildings</v>
      </c>
      <c r="K2724" s="179">
        <f>IFERROR('Energy consumption (raw)'!J2674*Lists!$H$84,)</f>
        <v>792.68739590000007</v>
      </c>
      <c r="L2724" s="179">
        <f>'Energy consumption (raw)'!K2674*Lists!$H$84</f>
        <v>792.68739590000007</v>
      </c>
      <c r="M2724" s="179">
        <f>'Energy consumption (raw)'!L2674*Lists!$H$84</f>
        <v>0</v>
      </c>
      <c r="N2724" s="179">
        <f>'Energy consumption (raw)'!M2674*Lists!$H$84</f>
        <v>0</v>
      </c>
      <c r="O2724" s="178">
        <f t="shared" si="174"/>
        <v>792.68739590000007</v>
      </c>
      <c r="P2724">
        <f>'Energy consumption (raw)'!N2674*Lists!$H$85</f>
        <v>0</v>
      </c>
      <c r="Q2724">
        <f>'Energy consumption (raw)'!O2674*Lists!$H$86</f>
        <v>0</v>
      </c>
      <c r="R2724">
        <f>'Energy consumption (raw)'!P2674*Lists!$H$87</f>
        <v>0</v>
      </c>
      <c r="S2724">
        <f>'Energy consumption (raw)'!Q2674*Lists!$H$88</f>
        <v>0</v>
      </c>
      <c r="T2724">
        <f>'Energy consumption (raw)'!R2674*Lists!$H$89</f>
        <v>0</v>
      </c>
      <c r="U2724">
        <f>'Energy consumption (raw)'!S2674*Lists!$H$90</f>
        <v>0</v>
      </c>
      <c r="V2724">
        <f>'Energy consumption (raw)'!T2674*Lists!$H$91</f>
        <v>0</v>
      </c>
      <c r="W2724">
        <f>'Energy consumption (raw)'!U2674*Lists!$H$92</f>
        <v>0</v>
      </c>
      <c r="X2724">
        <f>'Energy consumption (raw)'!V2674*Lists!$H$93</f>
        <v>0</v>
      </c>
      <c r="Y2724">
        <f>'Energy consumption (raw)'!W2674*Lists!$H$94</f>
        <v>0</v>
      </c>
      <c r="Z2724">
        <f>'Energy consumption (raw)'!X2674*Lists!$H$96*1000000</f>
        <v>0</v>
      </c>
      <c r="AA2724">
        <f>'Energy consumption (raw)'!Y2674*Lists!$H$97</f>
        <v>0</v>
      </c>
      <c r="AB2724">
        <f>'Energy consumption (raw)'!Z2674*Lists!$H$96</f>
        <v>0</v>
      </c>
      <c r="AC2724">
        <f>'Energy consumption (raw)'!AA2674*Lists!$H$98</f>
        <v>0</v>
      </c>
      <c r="AD2724">
        <f>'Energy consumption (raw)'!AB2674*Lists!$H$99</f>
        <v>0</v>
      </c>
      <c r="AE2724">
        <f>'Energy consumption (raw)'!AC2674*Lists!$H$101</f>
        <v>0</v>
      </c>
      <c r="AF2724">
        <f>'Energy consumption (raw)'!AD2674*Lists!$H$101</f>
        <v>0</v>
      </c>
      <c r="AG2724">
        <f>'Energy consumption (raw)'!AE2674*Lists!$H$101</f>
        <v>0</v>
      </c>
      <c r="AH2724">
        <f>'Energy consumption (raw)'!AF2674*Lists!$H$100</f>
        <v>0</v>
      </c>
      <c r="AI2724" s="167">
        <f t="shared" si="175"/>
        <v>792.68739590000007</v>
      </c>
      <c r="AJ2724" s="179">
        <f>'Energy consumption (raw)'!AG2674</f>
        <v>792.68739590000007</v>
      </c>
      <c r="AK2724" s="179">
        <f>'Energy consumption (raw)'!AH2674</f>
        <v>0</v>
      </c>
      <c r="AL2724">
        <f>IF(ROUND(AI2724,-3)=ROUND('Energy consumption (raw)'!AG2674,-3),1,0)</f>
        <v>1</v>
      </c>
      <c r="AM2724" s="179" t="str">
        <f>'Energy consumption (raw)'!AJ2674</f>
        <v>1. Ha Noi</v>
      </c>
      <c r="AN2724">
        <f>VLOOKUP(AM2724,Lists!$F$9:$G$71,2,FALSE)</f>
        <v>1</v>
      </c>
    </row>
    <row r="2725" spans="2:40" x14ac:dyDescent="0.25">
      <c r="B2725" s="65" t="str">
        <f t="shared" si="173"/>
        <v>Buildings93</v>
      </c>
      <c r="C2725" s="179">
        <f>'Energy consumption (raw)'!B2675</f>
        <v>93</v>
      </c>
      <c r="D2725" s="179">
        <f>'Energy consumption (raw)'!C2675</f>
        <v>0</v>
      </c>
      <c r="E2725" s="179">
        <f>'Energy consumption (raw)'!D2675</f>
        <v>0</v>
      </c>
      <c r="F2725" s="179" t="str">
        <f>'Energy consumption (raw)'!E2675</f>
        <v>Công trình xây dựng</v>
      </c>
      <c r="G2725" s="179" t="str">
        <f>'Energy consumption (raw)'!F2675</f>
        <v>Hoạt động của các bệnh viện</v>
      </c>
      <c r="H2725" s="179" t="str">
        <f>'Energy consumption (raw)'!G2675</f>
        <v>Buildings</v>
      </c>
      <c r="I2725" s="179" t="str">
        <f>'Energy consumption (raw)'!I2675</f>
        <v>Buildings</v>
      </c>
      <c r="J2725" s="179" t="str">
        <f>INDEX(Sector!$E$6:$E$46,MATCH('Energy consumption (toe)'!I2725,Sector!$B$6:$B$46,FALSE))</f>
        <v>Buildings</v>
      </c>
      <c r="K2725" s="179">
        <f>IFERROR('Energy consumption (raw)'!J2675*Lists!$H$84,)</f>
        <v>593.2835</v>
      </c>
      <c r="L2725" s="179">
        <f>'Energy consumption (raw)'!K2675*Lists!$H$84</f>
        <v>593.2835</v>
      </c>
      <c r="M2725" s="179">
        <f>'Energy consumption (raw)'!L2675*Lists!$H$84</f>
        <v>0</v>
      </c>
      <c r="N2725" s="179">
        <f>'Energy consumption (raw)'!M2675*Lists!$H$84</f>
        <v>0</v>
      </c>
      <c r="O2725" s="178">
        <f t="shared" si="174"/>
        <v>593.2835</v>
      </c>
      <c r="P2725">
        <f>'Energy consumption (raw)'!N2675*Lists!$H$85</f>
        <v>0</v>
      </c>
      <c r="Q2725">
        <f>'Energy consumption (raw)'!O2675*Lists!$H$86</f>
        <v>0</v>
      </c>
      <c r="R2725">
        <f>'Energy consumption (raw)'!P2675*Lists!$H$87</f>
        <v>0</v>
      </c>
      <c r="S2725">
        <f>'Energy consumption (raw)'!Q2675*Lists!$H$88</f>
        <v>0</v>
      </c>
      <c r="T2725">
        <f>'Energy consumption (raw)'!R2675*Lists!$H$89</f>
        <v>0</v>
      </c>
      <c r="U2725">
        <f>'Energy consumption (raw)'!S2675*Lists!$H$90</f>
        <v>0</v>
      </c>
      <c r="V2725">
        <f>'Energy consumption (raw)'!T2675*Lists!$H$91</f>
        <v>0</v>
      </c>
      <c r="W2725">
        <f>'Energy consumption (raw)'!U2675*Lists!$H$92</f>
        <v>0</v>
      </c>
      <c r="X2725">
        <f>'Energy consumption (raw)'!V2675*Lists!$H$93</f>
        <v>0</v>
      </c>
      <c r="Y2725">
        <f>'Energy consumption (raw)'!W2675*Lists!$H$94</f>
        <v>0</v>
      </c>
      <c r="Z2725">
        <f>'Energy consumption (raw)'!X2675*Lists!$H$96*1000000</f>
        <v>0</v>
      </c>
      <c r="AA2725">
        <f>'Energy consumption (raw)'!Y2675*Lists!$H$97</f>
        <v>0</v>
      </c>
      <c r="AB2725">
        <f>'Energy consumption (raw)'!Z2675*Lists!$H$96</f>
        <v>0</v>
      </c>
      <c r="AC2725">
        <f>'Energy consumption (raw)'!AA2675*Lists!$H$98</f>
        <v>0</v>
      </c>
      <c r="AD2725">
        <f>'Energy consumption (raw)'!AB2675*Lists!$H$99</f>
        <v>0</v>
      </c>
      <c r="AE2725">
        <f>'Energy consumption (raw)'!AC2675*Lists!$H$101</f>
        <v>0</v>
      </c>
      <c r="AF2725">
        <f>'Energy consumption (raw)'!AD2675*Lists!$H$101</f>
        <v>0</v>
      </c>
      <c r="AG2725">
        <f>'Energy consumption (raw)'!AE2675*Lists!$H$101</f>
        <v>0</v>
      </c>
      <c r="AH2725">
        <f>'Energy consumption (raw)'!AF2675*Lists!$H$100</f>
        <v>0</v>
      </c>
      <c r="AI2725" s="167">
        <f t="shared" si="175"/>
        <v>593.2835</v>
      </c>
      <c r="AJ2725" s="179">
        <f>'Energy consumption (raw)'!AG2675</f>
        <v>593.2835</v>
      </c>
      <c r="AK2725" s="179">
        <f>'Energy consumption (raw)'!AH2675</f>
        <v>598.67999999999995</v>
      </c>
      <c r="AL2725">
        <f>IF(ROUND(AI2725,-3)=ROUND('Energy consumption (raw)'!AG2675,-3),1,0)</f>
        <v>1</v>
      </c>
      <c r="AM2725" s="179" t="str">
        <f>'Energy consumption (raw)'!AJ2675</f>
        <v>1. Ha Noi</v>
      </c>
      <c r="AN2725">
        <f>VLOOKUP(AM2725,Lists!$F$9:$G$71,2,FALSE)</f>
        <v>1</v>
      </c>
    </row>
    <row r="2726" spans="2:40" x14ac:dyDescent="0.25">
      <c r="B2726" s="65" t="str">
        <f t="shared" si="173"/>
        <v>Buildings94</v>
      </c>
      <c r="C2726" s="179">
        <f>'Energy consumption (raw)'!B2676</f>
        <v>94</v>
      </c>
      <c r="D2726" s="179">
        <f>'Energy consumption (raw)'!C2676</f>
        <v>0</v>
      </c>
      <c r="E2726" s="179">
        <f>'Energy consumption (raw)'!D2676</f>
        <v>0</v>
      </c>
      <c r="F2726" s="179" t="str">
        <f>'Energy consumption (raw)'!E2676</f>
        <v>Công trình xây dựng</v>
      </c>
      <c r="G2726" s="179" t="str">
        <f>'Energy consumption (raw)'!F2676</f>
        <v>Hoạt động của các bệnh viện</v>
      </c>
      <c r="H2726" s="179" t="str">
        <f>'Energy consumption (raw)'!G2676</f>
        <v>Buildings</v>
      </c>
      <c r="I2726" s="179" t="str">
        <f>'Energy consumption (raw)'!I2676</f>
        <v>Buildings</v>
      </c>
      <c r="J2726" s="179" t="str">
        <f>INDEX(Sector!$E$6:$E$46,MATCH('Energy consumption (toe)'!I2726,Sector!$B$6:$B$46,FALSE))</f>
        <v>Buildings</v>
      </c>
      <c r="K2726" s="179">
        <f>IFERROR('Energy consumption (raw)'!J2676*Lists!$H$84,)</f>
        <v>534.45199600000001</v>
      </c>
      <c r="L2726" s="179">
        <f>'Energy consumption (raw)'!K2676*Lists!$H$84</f>
        <v>534.45199600000001</v>
      </c>
      <c r="M2726" s="179">
        <f>'Energy consumption (raw)'!L2676*Lists!$H$84</f>
        <v>0</v>
      </c>
      <c r="N2726" s="179">
        <f>'Energy consumption (raw)'!M2676*Lists!$H$84</f>
        <v>0</v>
      </c>
      <c r="O2726" s="178">
        <f t="shared" si="174"/>
        <v>534.45199600000001</v>
      </c>
      <c r="P2726">
        <f>'Energy consumption (raw)'!N2676*Lists!$H$85</f>
        <v>0</v>
      </c>
      <c r="Q2726">
        <f>'Energy consumption (raw)'!O2676*Lists!$H$86</f>
        <v>0</v>
      </c>
      <c r="R2726">
        <f>'Energy consumption (raw)'!P2676*Lists!$H$87</f>
        <v>0</v>
      </c>
      <c r="S2726">
        <f>'Energy consumption (raw)'!Q2676*Lists!$H$88</f>
        <v>0</v>
      </c>
      <c r="T2726">
        <f>'Energy consumption (raw)'!R2676*Lists!$H$89</f>
        <v>0</v>
      </c>
      <c r="U2726">
        <f>'Energy consumption (raw)'!S2676*Lists!$H$90</f>
        <v>0</v>
      </c>
      <c r="V2726">
        <f>'Energy consumption (raw)'!T2676*Lists!$H$91</f>
        <v>0</v>
      </c>
      <c r="W2726">
        <f>'Energy consumption (raw)'!U2676*Lists!$H$92</f>
        <v>0</v>
      </c>
      <c r="X2726">
        <f>'Energy consumption (raw)'!V2676*Lists!$H$93</f>
        <v>0</v>
      </c>
      <c r="Y2726">
        <f>'Energy consumption (raw)'!W2676*Lists!$H$94</f>
        <v>0</v>
      </c>
      <c r="Z2726">
        <f>'Energy consumption (raw)'!X2676*Lists!$H$96*1000000</f>
        <v>0</v>
      </c>
      <c r="AA2726">
        <f>'Energy consumption (raw)'!Y2676*Lists!$H$97</f>
        <v>0</v>
      </c>
      <c r="AB2726">
        <f>'Energy consumption (raw)'!Z2676*Lists!$H$96</f>
        <v>0</v>
      </c>
      <c r="AC2726">
        <f>'Energy consumption (raw)'!AA2676*Lists!$H$98</f>
        <v>0</v>
      </c>
      <c r="AD2726">
        <f>'Energy consumption (raw)'!AB2676*Lists!$H$99</f>
        <v>0</v>
      </c>
      <c r="AE2726">
        <f>'Energy consumption (raw)'!AC2676*Lists!$H$101</f>
        <v>0</v>
      </c>
      <c r="AF2726">
        <f>'Energy consumption (raw)'!AD2676*Lists!$H$101</f>
        <v>0</v>
      </c>
      <c r="AG2726">
        <f>'Energy consumption (raw)'!AE2676*Lists!$H$101</f>
        <v>0</v>
      </c>
      <c r="AH2726">
        <f>'Energy consumption (raw)'!AF2676*Lists!$H$100</f>
        <v>0</v>
      </c>
      <c r="AI2726" s="167">
        <f t="shared" si="175"/>
        <v>534.45199600000001</v>
      </c>
      <c r="AJ2726" s="179">
        <f>'Energy consumption (raw)'!AG2676</f>
        <v>534.45199600000001</v>
      </c>
      <c r="AK2726" s="179">
        <f>'Energy consumption (raw)'!AH2676</f>
        <v>602.87170200000003</v>
      </c>
      <c r="AL2726">
        <f>IF(ROUND(AI2726,-3)=ROUND('Energy consumption (raw)'!AG2676,-3),1,0)</f>
        <v>1</v>
      </c>
      <c r="AM2726" s="179" t="str">
        <f>'Energy consumption (raw)'!AJ2676</f>
        <v>1. Ha Noi</v>
      </c>
      <c r="AN2726">
        <f>VLOOKUP(AM2726,Lists!$F$9:$G$71,2,FALSE)</f>
        <v>1</v>
      </c>
    </row>
    <row r="2727" spans="2:40" x14ac:dyDescent="0.25">
      <c r="B2727" s="65" t="str">
        <f t="shared" si="173"/>
        <v>Buildings95</v>
      </c>
      <c r="C2727" s="179">
        <f>'Energy consumption (raw)'!B2677</f>
        <v>95</v>
      </c>
      <c r="D2727" s="179">
        <f>'Energy consumption (raw)'!C2677</f>
        <v>0</v>
      </c>
      <c r="E2727" s="179">
        <f>'Energy consumption (raw)'!D2677</f>
        <v>0</v>
      </c>
      <c r="F2727" s="179" t="str">
        <f>'Energy consumption (raw)'!E2677</f>
        <v>Công trình xây dựng</v>
      </c>
      <c r="G2727" s="179" t="str">
        <f>'Energy consumption (raw)'!F2677</f>
        <v>Hoạt động của các bệnh viện</v>
      </c>
      <c r="H2727" s="179" t="str">
        <f>'Energy consumption (raw)'!G2677</f>
        <v>Buildings</v>
      </c>
      <c r="I2727" s="179" t="str">
        <f>'Energy consumption (raw)'!I2677</f>
        <v>Buildings</v>
      </c>
      <c r="J2727" s="179" t="str">
        <f>INDEX(Sector!$E$6:$E$46,MATCH('Energy consumption (toe)'!I2727,Sector!$B$6:$B$46,FALSE))</f>
        <v>Buildings</v>
      </c>
      <c r="K2727" s="179">
        <f>IFERROR('Energy consumption (raw)'!J2677*Lists!$H$84,)</f>
        <v>786.09678000000008</v>
      </c>
      <c r="L2727" s="179">
        <f>'Energy consumption (raw)'!K2677*Lists!$H$84</f>
        <v>786.09678000000008</v>
      </c>
      <c r="M2727" s="179">
        <f>'Energy consumption (raw)'!L2677*Lists!$H$84</f>
        <v>0</v>
      </c>
      <c r="N2727" s="179">
        <f>'Energy consumption (raw)'!M2677*Lists!$H$84</f>
        <v>0</v>
      </c>
      <c r="O2727" s="178">
        <f t="shared" si="174"/>
        <v>786.09678000000008</v>
      </c>
      <c r="P2727">
        <f>'Energy consumption (raw)'!N2677*Lists!$H$85</f>
        <v>0</v>
      </c>
      <c r="Q2727">
        <f>'Energy consumption (raw)'!O2677*Lists!$H$86</f>
        <v>0</v>
      </c>
      <c r="R2727">
        <f>'Energy consumption (raw)'!P2677*Lists!$H$87</f>
        <v>0</v>
      </c>
      <c r="S2727">
        <f>'Energy consumption (raw)'!Q2677*Lists!$H$88</f>
        <v>0</v>
      </c>
      <c r="T2727">
        <f>'Energy consumption (raw)'!R2677*Lists!$H$89</f>
        <v>0</v>
      </c>
      <c r="U2727">
        <f>'Energy consumption (raw)'!S2677*Lists!$H$90</f>
        <v>0</v>
      </c>
      <c r="V2727">
        <f>'Energy consumption (raw)'!T2677*Lists!$H$91</f>
        <v>0</v>
      </c>
      <c r="W2727">
        <f>'Energy consumption (raw)'!U2677*Lists!$H$92</f>
        <v>0</v>
      </c>
      <c r="X2727">
        <f>'Energy consumption (raw)'!V2677*Lists!$H$93</f>
        <v>0</v>
      </c>
      <c r="Y2727">
        <f>'Energy consumption (raw)'!W2677*Lists!$H$94</f>
        <v>0</v>
      </c>
      <c r="Z2727">
        <f>'Energy consumption (raw)'!X2677*Lists!$H$96*1000000</f>
        <v>0</v>
      </c>
      <c r="AA2727">
        <f>'Energy consumption (raw)'!Y2677*Lists!$H$97</f>
        <v>0</v>
      </c>
      <c r="AB2727">
        <f>'Energy consumption (raw)'!Z2677*Lists!$H$96</f>
        <v>0</v>
      </c>
      <c r="AC2727">
        <f>'Energy consumption (raw)'!AA2677*Lists!$H$98</f>
        <v>0</v>
      </c>
      <c r="AD2727">
        <f>'Energy consumption (raw)'!AB2677*Lists!$H$99</f>
        <v>0</v>
      </c>
      <c r="AE2727">
        <f>'Energy consumption (raw)'!AC2677*Lists!$H$101</f>
        <v>0</v>
      </c>
      <c r="AF2727">
        <f>'Energy consumption (raw)'!AD2677*Lists!$H$101</f>
        <v>0</v>
      </c>
      <c r="AG2727">
        <f>'Energy consumption (raw)'!AE2677*Lists!$H$101</f>
        <v>0</v>
      </c>
      <c r="AH2727">
        <f>'Energy consumption (raw)'!AF2677*Lists!$H$100</f>
        <v>0</v>
      </c>
      <c r="AI2727" s="167">
        <f t="shared" si="175"/>
        <v>786.09678000000008</v>
      </c>
      <c r="AJ2727" s="179">
        <f>'Energy consumption (raw)'!AG2677</f>
        <v>786.09678000000008</v>
      </c>
      <c r="AK2727" s="179">
        <f>'Energy consumption (raw)'!AH2677</f>
        <v>1207.6099999999999</v>
      </c>
      <c r="AL2727">
        <f>IF(ROUND(AI2727,-3)=ROUND('Energy consumption (raw)'!AG2677,-3),1,0)</f>
        <v>1</v>
      </c>
      <c r="AM2727" s="179" t="str">
        <f>'Energy consumption (raw)'!AJ2677</f>
        <v>1. Ha Noi</v>
      </c>
      <c r="AN2727">
        <f>VLOOKUP(AM2727,Lists!$F$9:$G$71,2,FALSE)</f>
        <v>1</v>
      </c>
    </row>
    <row r="2728" spans="2:40" x14ac:dyDescent="0.25">
      <c r="B2728" s="65" t="str">
        <f t="shared" si="173"/>
        <v>Buildings96</v>
      </c>
      <c r="C2728" s="179">
        <f>'Energy consumption (raw)'!B2678</f>
        <v>96</v>
      </c>
      <c r="D2728" s="179">
        <f>'Energy consumption (raw)'!C2678</f>
        <v>0</v>
      </c>
      <c r="E2728" s="179">
        <f>'Energy consumption (raw)'!D2678</f>
        <v>0</v>
      </c>
      <c r="F2728" s="179" t="str">
        <f>'Energy consumption (raw)'!E2678</f>
        <v>Công trình xây dựng</v>
      </c>
      <c r="G2728" s="179" t="str">
        <f>'Energy consumption (raw)'!F2678</f>
        <v>Hoạt động của các bệnh viện</v>
      </c>
      <c r="H2728" s="179" t="str">
        <f>'Energy consumption (raw)'!G2678</f>
        <v>Buildings</v>
      </c>
      <c r="I2728" s="179" t="str">
        <f>'Energy consumption (raw)'!I2678</f>
        <v>Buildings</v>
      </c>
      <c r="J2728" s="179" t="str">
        <f>INDEX(Sector!$E$6:$E$46,MATCH('Energy consumption (toe)'!I2728,Sector!$B$6:$B$46,FALSE))</f>
        <v>Buildings</v>
      </c>
      <c r="K2728" s="179">
        <f>IFERROR('Energy consumption (raw)'!J2678*Lists!$H$84,)</f>
        <v>1016.9913</v>
      </c>
      <c r="L2728" s="179">
        <f>'Energy consumption (raw)'!K2678*Lists!$H$84</f>
        <v>1016.9913</v>
      </c>
      <c r="M2728" s="179">
        <f>'Energy consumption (raw)'!L2678*Lists!$H$84</f>
        <v>0</v>
      </c>
      <c r="N2728" s="179">
        <f>'Energy consumption (raw)'!M2678*Lists!$H$84</f>
        <v>0</v>
      </c>
      <c r="O2728" s="178">
        <f t="shared" si="174"/>
        <v>1016.9913</v>
      </c>
      <c r="P2728">
        <f>'Energy consumption (raw)'!N2678*Lists!$H$85</f>
        <v>0</v>
      </c>
      <c r="Q2728">
        <f>'Energy consumption (raw)'!O2678*Lists!$H$86</f>
        <v>0</v>
      </c>
      <c r="R2728">
        <f>'Energy consumption (raw)'!P2678*Lists!$H$87</f>
        <v>0</v>
      </c>
      <c r="S2728">
        <f>'Energy consumption (raw)'!Q2678*Lists!$H$88</f>
        <v>0</v>
      </c>
      <c r="T2728">
        <f>'Energy consumption (raw)'!R2678*Lists!$H$89</f>
        <v>0</v>
      </c>
      <c r="U2728">
        <f>'Energy consumption (raw)'!S2678*Lists!$H$90</f>
        <v>0</v>
      </c>
      <c r="V2728">
        <f>'Energy consumption (raw)'!T2678*Lists!$H$91</f>
        <v>0</v>
      </c>
      <c r="W2728">
        <f>'Energy consumption (raw)'!U2678*Lists!$H$92</f>
        <v>0</v>
      </c>
      <c r="X2728">
        <f>'Energy consumption (raw)'!V2678*Lists!$H$93</f>
        <v>0</v>
      </c>
      <c r="Y2728">
        <f>'Energy consumption (raw)'!W2678*Lists!$H$94</f>
        <v>0</v>
      </c>
      <c r="Z2728">
        <f>'Energy consumption (raw)'!X2678*Lists!$H$96*1000000</f>
        <v>0</v>
      </c>
      <c r="AA2728">
        <f>'Energy consumption (raw)'!Y2678*Lists!$H$97</f>
        <v>0</v>
      </c>
      <c r="AB2728">
        <f>'Energy consumption (raw)'!Z2678*Lists!$H$96</f>
        <v>0</v>
      </c>
      <c r="AC2728">
        <f>'Energy consumption (raw)'!AA2678*Lists!$H$98</f>
        <v>0</v>
      </c>
      <c r="AD2728">
        <f>'Energy consumption (raw)'!AB2678*Lists!$H$99</f>
        <v>0</v>
      </c>
      <c r="AE2728">
        <f>'Energy consumption (raw)'!AC2678*Lists!$H$101</f>
        <v>0</v>
      </c>
      <c r="AF2728">
        <f>'Energy consumption (raw)'!AD2678*Lists!$H$101</f>
        <v>0</v>
      </c>
      <c r="AG2728">
        <f>'Energy consumption (raw)'!AE2678*Lists!$H$101</f>
        <v>0</v>
      </c>
      <c r="AH2728">
        <f>'Energy consumption (raw)'!AF2678*Lists!$H$100</f>
        <v>0</v>
      </c>
      <c r="AI2728" s="167">
        <f t="shared" si="175"/>
        <v>1016.9913</v>
      </c>
      <c r="AJ2728" s="179">
        <f>'Energy consumption (raw)'!AG2678</f>
        <v>1016.9913</v>
      </c>
      <c r="AK2728" s="179">
        <f>'Energy consumption (raw)'!AH2678</f>
        <v>777.12</v>
      </c>
      <c r="AL2728">
        <f>IF(ROUND(AI2728,-3)=ROUND('Energy consumption (raw)'!AG2678,-3),1,0)</f>
        <v>1</v>
      </c>
      <c r="AM2728" s="179" t="str">
        <f>'Energy consumption (raw)'!AJ2678</f>
        <v>1. Ha Noi</v>
      </c>
      <c r="AN2728">
        <f>VLOOKUP(AM2728,Lists!$F$9:$G$71,2,FALSE)</f>
        <v>1</v>
      </c>
    </row>
    <row r="2729" spans="2:40" x14ac:dyDescent="0.25">
      <c r="B2729" s="65" t="str">
        <f t="shared" si="173"/>
        <v>Buildings97</v>
      </c>
      <c r="C2729" s="179">
        <f>'Energy consumption (raw)'!B2679</f>
        <v>97</v>
      </c>
      <c r="D2729" s="179">
        <f>'Energy consumption (raw)'!C2679</f>
        <v>0</v>
      </c>
      <c r="E2729" s="179">
        <f>'Energy consumption (raw)'!D2679</f>
        <v>0</v>
      </c>
      <c r="F2729" s="179" t="str">
        <f>'Energy consumption (raw)'!E2679</f>
        <v>Công trình xây dựng</v>
      </c>
      <c r="G2729" s="179" t="str">
        <f>'Energy consumption (raw)'!F2679</f>
        <v>Kinh doanh bất động sản, quyền sử dụng đất thuộc chủ sở hữu, chủ sử dụng hoặc đi thuê</v>
      </c>
      <c r="H2729" s="179" t="str">
        <f>'Energy consumption (raw)'!G2679</f>
        <v>Buildings</v>
      </c>
      <c r="I2729" s="179" t="str">
        <f>'Energy consumption (raw)'!I2679</f>
        <v>Buildings</v>
      </c>
      <c r="J2729" s="179" t="str">
        <f>INDEX(Sector!$E$6:$E$46,MATCH('Energy consumption (toe)'!I2729,Sector!$B$6:$B$46,FALSE))</f>
        <v>Buildings</v>
      </c>
      <c r="K2729" s="179">
        <f>IFERROR('Energy consumption (raw)'!J2679*Lists!$H$84,)</f>
        <v>4284.6641200000004</v>
      </c>
      <c r="L2729" s="179">
        <f>'Energy consumption (raw)'!K2679*Lists!$H$84</f>
        <v>4284.6641200000004</v>
      </c>
      <c r="M2729" s="179">
        <f>'Energy consumption (raw)'!L2679*Lists!$H$84</f>
        <v>0</v>
      </c>
      <c r="N2729" s="179">
        <f>'Energy consumption (raw)'!M2679*Lists!$H$84</f>
        <v>0</v>
      </c>
      <c r="O2729" s="178">
        <f t="shared" si="174"/>
        <v>4284.6641200000004</v>
      </c>
      <c r="P2729">
        <f>'Energy consumption (raw)'!N2679*Lists!$H$85</f>
        <v>0</v>
      </c>
      <c r="Q2729">
        <f>'Energy consumption (raw)'!O2679*Lists!$H$86</f>
        <v>0</v>
      </c>
      <c r="R2729">
        <f>'Energy consumption (raw)'!P2679*Lists!$H$87</f>
        <v>0</v>
      </c>
      <c r="S2729">
        <f>'Energy consumption (raw)'!Q2679*Lists!$H$88</f>
        <v>0</v>
      </c>
      <c r="T2729">
        <f>'Energy consumption (raw)'!R2679*Lists!$H$89</f>
        <v>0</v>
      </c>
      <c r="U2729">
        <f>'Energy consumption (raw)'!S2679*Lists!$H$90</f>
        <v>0</v>
      </c>
      <c r="V2729">
        <f>'Energy consumption (raw)'!T2679*Lists!$H$91</f>
        <v>0</v>
      </c>
      <c r="W2729">
        <f>'Energy consumption (raw)'!U2679*Lists!$H$92</f>
        <v>0</v>
      </c>
      <c r="X2729">
        <f>'Energy consumption (raw)'!V2679*Lists!$H$93</f>
        <v>0</v>
      </c>
      <c r="Y2729">
        <f>'Energy consumption (raw)'!W2679*Lists!$H$94</f>
        <v>0</v>
      </c>
      <c r="Z2729">
        <f>'Energy consumption (raw)'!X2679*Lists!$H$96*1000000</f>
        <v>0</v>
      </c>
      <c r="AA2729">
        <f>'Energy consumption (raw)'!Y2679*Lists!$H$97</f>
        <v>0</v>
      </c>
      <c r="AB2729">
        <f>'Energy consumption (raw)'!Z2679*Lists!$H$96</f>
        <v>0</v>
      </c>
      <c r="AC2729">
        <f>'Energy consumption (raw)'!AA2679*Lists!$H$98</f>
        <v>0</v>
      </c>
      <c r="AD2729">
        <f>'Energy consumption (raw)'!AB2679*Lists!$H$99</f>
        <v>0</v>
      </c>
      <c r="AE2729">
        <f>'Energy consumption (raw)'!AC2679*Lists!$H$101</f>
        <v>0</v>
      </c>
      <c r="AF2729">
        <f>'Energy consumption (raw)'!AD2679*Lists!$H$101</f>
        <v>0</v>
      </c>
      <c r="AG2729">
        <f>'Energy consumption (raw)'!AE2679*Lists!$H$101</f>
        <v>0</v>
      </c>
      <c r="AH2729">
        <f>'Energy consumption (raw)'!AF2679*Lists!$H$100</f>
        <v>0</v>
      </c>
      <c r="AI2729" s="167">
        <f t="shared" si="175"/>
        <v>4284.6641200000004</v>
      </c>
      <c r="AJ2729" s="179">
        <f>'Energy consumption (raw)'!AG2679</f>
        <v>4284.6641200000004</v>
      </c>
      <c r="AK2729" s="179">
        <f>'Energy consumption (raw)'!AH2679</f>
        <v>0</v>
      </c>
      <c r="AL2729">
        <f>IF(ROUND(AI2729,-3)=ROUND('Energy consumption (raw)'!AG2679,-3),1,0)</f>
        <v>1</v>
      </c>
      <c r="AM2729" s="179" t="str">
        <f>'Energy consumption (raw)'!AJ2679</f>
        <v>1. Ha Noi</v>
      </c>
      <c r="AN2729">
        <f>VLOOKUP(AM2729,Lists!$F$9:$G$71,2,FALSE)</f>
        <v>1</v>
      </c>
    </row>
    <row r="2730" spans="2:40" x14ac:dyDescent="0.25">
      <c r="B2730" s="65" t="str">
        <f t="shared" si="173"/>
        <v>Buildings98</v>
      </c>
      <c r="C2730" s="179">
        <f>'Energy consumption (raw)'!B2680</f>
        <v>98</v>
      </c>
      <c r="D2730" s="179">
        <f>'Energy consumption (raw)'!C2680</f>
        <v>0</v>
      </c>
      <c r="E2730" s="179">
        <f>'Energy consumption (raw)'!D2680</f>
        <v>0</v>
      </c>
      <c r="F2730" s="179" t="str">
        <f>'Energy consumption (raw)'!E2680</f>
        <v>Công trình xây dựng</v>
      </c>
      <c r="G2730" s="179" t="str">
        <f>'Energy consumption (raw)'!F2680</f>
        <v>Hoạt động của các bệnh viện</v>
      </c>
      <c r="H2730" s="179" t="str">
        <f>'Energy consumption (raw)'!G2680</f>
        <v>Buildings</v>
      </c>
      <c r="I2730" s="179" t="str">
        <f>'Energy consumption (raw)'!I2680</f>
        <v>Buildings</v>
      </c>
      <c r="J2730" s="179" t="str">
        <f>INDEX(Sector!$E$6:$E$46,MATCH('Energy consumption (toe)'!I2730,Sector!$B$6:$B$46,FALSE))</f>
        <v>Buildings</v>
      </c>
      <c r="K2730" s="179">
        <f>IFERROR('Energy consumption (raw)'!J2680*Lists!$H$84,)</f>
        <v>760.9458800000001</v>
      </c>
      <c r="L2730" s="179">
        <f>'Energy consumption (raw)'!K2680*Lists!$H$84</f>
        <v>760.9458800000001</v>
      </c>
      <c r="M2730" s="179">
        <f>'Energy consumption (raw)'!L2680*Lists!$H$84</f>
        <v>0</v>
      </c>
      <c r="N2730" s="179">
        <f>'Energy consumption (raw)'!M2680*Lists!$H$84</f>
        <v>0</v>
      </c>
      <c r="O2730" s="178">
        <f t="shared" si="174"/>
        <v>760.9458800000001</v>
      </c>
      <c r="P2730">
        <f>'Energy consumption (raw)'!N2680*Lists!$H$85</f>
        <v>0</v>
      </c>
      <c r="Q2730">
        <f>'Energy consumption (raw)'!O2680*Lists!$H$86</f>
        <v>0</v>
      </c>
      <c r="R2730">
        <f>'Energy consumption (raw)'!P2680*Lists!$H$87</f>
        <v>0</v>
      </c>
      <c r="S2730">
        <f>'Energy consumption (raw)'!Q2680*Lists!$H$88</f>
        <v>0</v>
      </c>
      <c r="T2730">
        <f>'Energy consumption (raw)'!R2680*Lists!$H$89</f>
        <v>0</v>
      </c>
      <c r="U2730">
        <f>'Energy consumption (raw)'!S2680*Lists!$H$90</f>
        <v>0</v>
      </c>
      <c r="V2730">
        <f>'Energy consumption (raw)'!T2680*Lists!$H$91</f>
        <v>0</v>
      </c>
      <c r="W2730">
        <f>'Energy consumption (raw)'!U2680*Lists!$H$92</f>
        <v>0</v>
      </c>
      <c r="X2730">
        <f>'Energy consumption (raw)'!V2680*Lists!$H$93</f>
        <v>0</v>
      </c>
      <c r="Y2730">
        <f>'Energy consumption (raw)'!W2680*Lists!$H$94</f>
        <v>0</v>
      </c>
      <c r="Z2730">
        <f>'Energy consumption (raw)'!X2680*Lists!$H$96*1000000</f>
        <v>0</v>
      </c>
      <c r="AA2730">
        <f>'Energy consumption (raw)'!Y2680*Lists!$H$97</f>
        <v>0</v>
      </c>
      <c r="AB2730">
        <f>'Energy consumption (raw)'!Z2680*Lists!$H$96</f>
        <v>0</v>
      </c>
      <c r="AC2730">
        <f>'Energy consumption (raw)'!AA2680*Lists!$H$98</f>
        <v>0</v>
      </c>
      <c r="AD2730">
        <f>'Energy consumption (raw)'!AB2680*Lists!$H$99</f>
        <v>0</v>
      </c>
      <c r="AE2730">
        <f>'Energy consumption (raw)'!AC2680*Lists!$H$101</f>
        <v>0</v>
      </c>
      <c r="AF2730">
        <f>'Energy consumption (raw)'!AD2680*Lists!$H$101</f>
        <v>0</v>
      </c>
      <c r="AG2730">
        <f>'Energy consumption (raw)'!AE2680*Lists!$H$101</f>
        <v>0</v>
      </c>
      <c r="AH2730">
        <f>'Energy consumption (raw)'!AF2680*Lists!$H$100</f>
        <v>0</v>
      </c>
      <c r="AI2730" s="167">
        <f t="shared" si="175"/>
        <v>760.9458800000001</v>
      </c>
      <c r="AJ2730" s="179">
        <f>'Energy consumption (raw)'!AG2680</f>
        <v>760.9458800000001</v>
      </c>
      <c r="AK2730" s="179">
        <f>'Energy consumption (raw)'!AH2680</f>
        <v>749.47</v>
      </c>
      <c r="AL2730">
        <f>IF(ROUND(AI2730,-3)=ROUND('Energy consumption (raw)'!AG2680,-3),1,0)</f>
        <v>1</v>
      </c>
      <c r="AM2730" s="179" t="str">
        <f>'Energy consumption (raw)'!AJ2680</f>
        <v>1. Ha Noi</v>
      </c>
      <c r="AN2730">
        <f>VLOOKUP(AM2730,Lists!$F$9:$G$71,2,FALSE)</f>
        <v>1</v>
      </c>
    </row>
    <row r="2731" spans="2:40" x14ac:dyDescent="0.25">
      <c r="B2731" s="65" t="str">
        <f t="shared" si="173"/>
        <v>Buildings99</v>
      </c>
      <c r="C2731" s="179">
        <f>'Energy consumption (raw)'!B2681</f>
        <v>99</v>
      </c>
      <c r="D2731" s="179">
        <f>'Energy consumption (raw)'!C2681</f>
        <v>0</v>
      </c>
      <c r="E2731" s="179">
        <f>'Energy consumption (raw)'!D2681</f>
        <v>0</v>
      </c>
      <c r="F2731" s="179" t="str">
        <f>'Energy consumption (raw)'!E2681</f>
        <v>Công trình xây dựng</v>
      </c>
      <c r="G2731" s="179" t="str">
        <f>'Energy consumption (raw)'!F2681</f>
        <v>Hoạt động dịch vụ hỗ trợ kinh doanh khác chưa được phân vào đâu</v>
      </c>
      <c r="H2731" s="179" t="str">
        <f>'Energy consumption (raw)'!G2681</f>
        <v>Buildings</v>
      </c>
      <c r="I2731" s="179" t="str">
        <f>'Energy consumption (raw)'!I2681</f>
        <v>Buildings</v>
      </c>
      <c r="J2731" s="179" t="str">
        <f>INDEX(Sector!$E$6:$E$46,MATCH('Energy consumption (toe)'!I2731,Sector!$B$6:$B$46,FALSE))</f>
        <v>Buildings</v>
      </c>
      <c r="K2731" s="179">
        <f>IFERROR('Energy consumption (raw)'!J2681*Lists!$H$84,)</f>
        <v>840.27151000000003</v>
      </c>
      <c r="L2731" s="179">
        <f>'Energy consumption (raw)'!K2681*Lists!$H$84</f>
        <v>840.27151000000003</v>
      </c>
      <c r="M2731" s="179">
        <f>'Energy consumption (raw)'!L2681*Lists!$H$84</f>
        <v>0</v>
      </c>
      <c r="N2731" s="179">
        <f>'Energy consumption (raw)'!M2681*Lists!$H$84</f>
        <v>0</v>
      </c>
      <c r="O2731" s="178">
        <f t="shared" si="174"/>
        <v>840.27151000000003</v>
      </c>
      <c r="P2731">
        <f>'Energy consumption (raw)'!N2681*Lists!$H$85</f>
        <v>0</v>
      </c>
      <c r="Q2731">
        <f>'Energy consumption (raw)'!O2681*Lists!$H$86</f>
        <v>0</v>
      </c>
      <c r="R2731">
        <f>'Energy consumption (raw)'!P2681*Lists!$H$87</f>
        <v>0</v>
      </c>
      <c r="S2731">
        <f>'Energy consumption (raw)'!Q2681*Lists!$H$88</f>
        <v>0</v>
      </c>
      <c r="T2731">
        <f>'Energy consumption (raw)'!R2681*Lists!$H$89</f>
        <v>0</v>
      </c>
      <c r="U2731">
        <f>'Energy consumption (raw)'!S2681*Lists!$H$90</f>
        <v>0</v>
      </c>
      <c r="V2731">
        <f>'Energy consumption (raw)'!T2681*Lists!$H$91</f>
        <v>0</v>
      </c>
      <c r="W2731">
        <f>'Energy consumption (raw)'!U2681*Lists!$H$92</f>
        <v>0</v>
      </c>
      <c r="X2731">
        <f>'Energy consumption (raw)'!V2681*Lists!$H$93</f>
        <v>0</v>
      </c>
      <c r="Y2731">
        <f>'Energy consumption (raw)'!W2681*Lists!$H$94</f>
        <v>0</v>
      </c>
      <c r="Z2731">
        <f>'Energy consumption (raw)'!X2681*Lists!$H$96*1000000</f>
        <v>0</v>
      </c>
      <c r="AA2731">
        <f>'Energy consumption (raw)'!Y2681*Lists!$H$97</f>
        <v>0</v>
      </c>
      <c r="AB2731">
        <f>'Energy consumption (raw)'!Z2681*Lists!$H$96</f>
        <v>0</v>
      </c>
      <c r="AC2731">
        <f>'Energy consumption (raw)'!AA2681*Lists!$H$98</f>
        <v>0</v>
      </c>
      <c r="AD2731">
        <f>'Energy consumption (raw)'!AB2681*Lists!$H$99</f>
        <v>0</v>
      </c>
      <c r="AE2731">
        <f>'Energy consumption (raw)'!AC2681*Lists!$H$101</f>
        <v>0</v>
      </c>
      <c r="AF2731">
        <f>'Energy consumption (raw)'!AD2681*Lists!$H$101</f>
        <v>0</v>
      </c>
      <c r="AG2731">
        <f>'Energy consumption (raw)'!AE2681*Lists!$H$101</f>
        <v>0</v>
      </c>
      <c r="AH2731">
        <f>'Energy consumption (raw)'!AF2681*Lists!$H$100</f>
        <v>0</v>
      </c>
      <c r="AI2731" s="167">
        <f t="shared" si="175"/>
        <v>840.27151000000003</v>
      </c>
      <c r="AJ2731" s="179">
        <f>'Energy consumption (raw)'!AG2681</f>
        <v>840.27151000000003</v>
      </c>
      <c r="AK2731" s="179">
        <f>'Energy consumption (raw)'!AH2681</f>
        <v>1216.11545</v>
      </c>
      <c r="AL2731">
        <f>IF(ROUND(AI2731,-3)=ROUND('Energy consumption (raw)'!AG2681,-3),1,0)</f>
        <v>1</v>
      </c>
      <c r="AM2731" s="179" t="str">
        <f>'Energy consumption (raw)'!AJ2681</f>
        <v>1. Ha Noi</v>
      </c>
      <c r="AN2731">
        <f>VLOOKUP(AM2731,Lists!$F$9:$G$71,2,FALSE)</f>
        <v>1</v>
      </c>
    </row>
    <row r="2732" spans="2:40" x14ac:dyDescent="0.25">
      <c r="B2732" s="65" t="str">
        <f t="shared" si="173"/>
        <v>Buildings100</v>
      </c>
      <c r="C2732" s="179">
        <f>'Energy consumption (raw)'!B2682</f>
        <v>100</v>
      </c>
      <c r="D2732" s="179">
        <f>'Energy consumption (raw)'!C2682</f>
        <v>0</v>
      </c>
      <c r="E2732" s="179">
        <f>'Energy consumption (raw)'!D2682</f>
        <v>0</v>
      </c>
      <c r="F2732" s="179" t="str">
        <f>'Energy consumption (raw)'!E2682</f>
        <v>Công trình xây dựng</v>
      </c>
      <c r="G2732" s="179" t="str">
        <f>'Energy consumption (raw)'!F2682</f>
        <v>Kinh doanh bất động sản, quyền sử dụng đất thuộc chủ sở hữu, chủ sử dụng hoặc đi thuê</v>
      </c>
      <c r="H2732" s="179" t="str">
        <f>'Energy consumption (raw)'!G2682</f>
        <v>Buildings</v>
      </c>
      <c r="I2732" s="179" t="str">
        <f>'Energy consumption (raw)'!I2682</f>
        <v>Buildings</v>
      </c>
      <c r="J2732" s="179" t="str">
        <f>INDEX(Sector!$E$6:$E$46,MATCH('Energy consumption (toe)'!I2732,Sector!$B$6:$B$46,FALSE))</f>
        <v>Buildings</v>
      </c>
      <c r="K2732" s="179">
        <f>IFERROR('Energy consumption (raw)'!J2682*Lists!$H$84,)</f>
        <v>1323.6708822000001</v>
      </c>
      <c r="L2732" s="179">
        <f>'Energy consumption (raw)'!K2682*Lists!$H$84</f>
        <v>1323.6708822000001</v>
      </c>
      <c r="M2732" s="179">
        <f>'Energy consumption (raw)'!L2682*Lists!$H$84</f>
        <v>0</v>
      </c>
      <c r="N2732" s="179">
        <f>'Energy consumption (raw)'!M2682*Lists!$H$84</f>
        <v>0</v>
      </c>
      <c r="O2732" s="178">
        <f t="shared" si="174"/>
        <v>1323.6708822000001</v>
      </c>
      <c r="P2732">
        <f>'Energy consumption (raw)'!N2682*Lists!$H$85</f>
        <v>0</v>
      </c>
      <c r="Q2732">
        <f>'Energy consumption (raw)'!O2682*Lists!$H$86</f>
        <v>0</v>
      </c>
      <c r="R2732">
        <f>'Energy consumption (raw)'!P2682*Lists!$H$87</f>
        <v>0</v>
      </c>
      <c r="S2732">
        <f>'Energy consumption (raw)'!Q2682*Lists!$H$88</f>
        <v>0</v>
      </c>
      <c r="T2732">
        <f>'Energy consumption (raw)'!R2682*Lists!$H$89</f>
        <v>0</v>
      </c>
      <c r="U2732">
        <f>'Energy consumption (raw)'!S2682*Lists!$H$90</f>
        <v>0</v>
      </c>
      <c r="V2732">
        <f>'Energy consumption (raw)'!T2682*Lists!$H$91</f>
        <v>0</v>
      </c>
      <c r="W2732">
        <f>'Energy consumption (raw)'!U2682*Lists!$H$92</f>
        <v>0</v>
      </c>
      <c r="X2732">
        <f>'Energy consumption (raw)'!V2682*Lists!$H$93</f>
        <v>0</v>
      </c>
      <c r="Y2732">
        <f>'Energy consumption (raw)'!W2682*Lists!$H$94</f>
        <v>0</v>
      </c>
      <c r="Z2732">
        <f>'Energy consumption (raw)'!X2682*Lists!$H$96*1000000</f>
        <v>0</v>
      </c>
      <c r="AA2732">
        <f>'Energy consumption (raw)'!Y2682*Lists!$H$97</f>
        <v>0</v>
      </c>
      <c r="AB2732">
        <f>'Energy consumption (raw)'!Z2682*Lists!$H$96</f>
        <v>0</v>
      </c>
      <c r="AC2732">
        <f>'Energy consumption (raw)'!AA2682*Lists!$H$98</f>
        <v>0</v>
      </c>
      <c r="AD2732">
        <f>'Energy consumption (raw)'!AB2682*Lists!$H$99</f>
        <v>0</v>
      </c>
      <c r="AE2732">
        <f>'Energy consumption (raw)'!AC2682*Lists!$H$101</f>
        <v>0</v>
      </c>
      <c r="AF2732">
        <f>'Energy consumption (raw)'!AD2682*Lists!$H$101</f>
        <v>0</v>
      </c>
      <c r="AG2732">
        <f>'Energy consumption (raw)'!AE2682*Lists!$H$101</f>
        <v>0</v>
      </c>
      <c r="AH2732">
        <f>'Energy consumption (raw)'!AF2682*Lists!$H$100</f>
        <v>0</v>
      </c>
      <c r="AI2732" s="167">
        <f t="shared" si="175"/>
        <v>1323.6708822000001</v>
      </c>
      <c r="AJ2732" s="179">
        <f>'Energy consumption (raw)'!AG2682</f>
        <v>1323.6708822000001</v>
      </c>
      <c r="AK2732" s="179">
        <f>'Energy consumption (raw)'!AH2682</f>
        <v>1520.3469084000001</v>
      </c>
      <c r="AL2732">
        <f>IF(ROUND(AI2732,-3)=ROUND('Energy consumption (raw)'!AG2682,-3),1,0)</f>
        <v>1</v>
      </c>
      <c r="AM2732" s="179" t="str">
        <f>'Energy consumption (raw)'!AJ2682</f>
        <v>1. Ha Noi</v>
      </c>
      <c r="AN2732">
        <f>VLOOKUP(AM2732,Lists!$F$9:$G$71,2,FALSE)</f>
        <v>1</v>
      </c>
    </row>
    <row r="2733" spans="2:40" x14ac:dyDescent="0.25">
      <c r="B2733" s="65" t="str">
        <f t="shared" si="173"/>
        <v>Buildings101</v>
      </c>
      <c r="C2733" s="179">
        <f>'Energy consumption (raw)'!B2683</f>
        <v>101</v>
      </c>
      <c r="D2733" s="179">
        <f>'Energy consumption (raw)'!C2683</f>
        <v>0</v>
      </c>
      <c r="E2733" s="179">
        <f>'Energy consumption (raw)'!D2683</f>
        <v>0</v>
      </c>
      <c r="F2733" s="179" t="str">
        <f>'Energy consumption (raw)'!E2683</f>
        <v>Công trình xây dựng</v>
      </c>
      <c r="G2733" s="179" t="str">
        <f>'Energy consumption (raw)'!F2683</f>
        <v>Xây dựng nhà các loại</v>
      </c>
      <c r="H2733" s="179" t="str">
        <f>'Energy consumption (raw)'!G2683</f>
        <v>Buildings</v>
      </c>
      <c r="I2733" s="179" t="str">
        <f>'Energy consumption (raw)'!I2683</f>
        <v>Buildings</v>
      </c>
      <c r="J2733" s="179" t="str">
        <f>INDEX(Sector!$E$6:$E$46,MATCH('Energy consumption (toe)'!I2733,Sector!$B$6:$B$46,FALSE))</f>
        <v>Buildings</v>
      </c>
      <c r="K2733" s="179">
        <f>IFERROR('Energy consumption (raw)'!J2683*Lists!$H$84,)</f>
        <v>1505.4240925000001</v>
      </c>
      <c r="L2733" s="179">
        <f>'Energy consumption (raw)'!K2683*Lists!$H$84</f>
        <v>0</v>
      </c>
      <c r="M2733" s="179">
        <f>'Energy consumption (raw)'!L2683*Lists!$H$84</f>
        <v>0</v>
      </c>
      <c r="N2733" s="179">
        <f>'Energy consumption (raw)'!M2683*Lists!$H$84</f>
        <v>0</v>
      </c>
      <c r="O2733" s="178">
        <f t="shared" si="174"/>
        <v>1505.4240925000001</v>
      </c>
      <c r="P2733">
        <f>'Energy consumption (raw)'!N2683*Lists!$H$85</f>
        <v>0</v>
      </c>
      <c r="Q2733">
        <f>'Energy consumption (raw)'!O2683*Lists!$H$86</f>
        <v>0</v>
      </c>
      <c r="R2733">
        <f>'Energy consumption (raw)'!P2683*Lists!$H$87</f>
        <v>0</v>
      </c>
      <c r="S2733">
        <f>'Energy consumption (raw)'!Q2683*Lists!$H$88</f>
        <v>0</v>
      </c>
      <c r="T2733">
        <f>'Energy consumption (raw)'!R2683*Lists!$H$89</f>
        <v>0</v>
      </c>
      <c r="U2733">
        <f>'Energy consumption (raw)'!S2683*Lists!$H$90</f>
        <v>0</v>
      </c>
      <c r="V2733">
        <f>'Energy consumption (raw)'!T2683*Lists!$H$91</f>
        <v>0</v>
      </c>
      <c r="W2733">
        <f>'Energy consumption (raw)'!U2683*Lists!$H$92</f>
        <v>0</v>
      </c>
      <c r="X2733">
        <f>'Energy consumption (raw)'!V2683*Lists!$H$93</f>
        <v>0</v>
      </c>
      <c r="Y2733">
        <f>'Energy consumption (raw)'!W2683*Lists!$H$94</f>
        <v>0</v>
      </c>
      <c r="Z2733">
        <f>'Energy consumption (raw)'!X2683*Lists!$H$96*1000000</f>
        <v>0</v>
      </c>
      <c r="AA2733">
        <f>'Energy consumption (raw)'!Y2683*Lists!$H$97</f>
        <v>0</v>
      </c>
      <c r="AB2733">
        <f>'Energy consumption (raw)'!Z2683*Lists!$H$96</f>
        <v>0</v>
      </c>
      <c r="AC2733">
        <f>'Energy consumption (raw)'!AA2683*Lists!$H$98</f>
        <v>0</v>
      </c>
      <c r="AD2733">
        <f>'Energy consumption (raw)'!AB2683*Lists!$H$99</f>
        <v>0</v>
      </c>
      <c r="AE2733">
        <f>'Energy consumption (raw)'!AC2683*Lists!$H$101</f>
        <v>0</v>
      </c>
      <c r="AF2733">
        <f>'Energy consumption (raw)'!AD2683*Lists!$H$101</f>
        <v>0</v>
      </c>
      <c r="AG2733">
        <f>'Energy consumption (raw)'!AE2683*Lists!$H$101</f>
        <v>0</v>
      </c>
      <c r="AH2733">
        <f>'Energy consumption (raw)'!AF2683*Lists!$H$100</f>
        <v>0</v>
      </c>
      <c r="AI2733" s="167">
        <f t="shared" si="175"/>
        <v>1505.4240925000001</v>
      </c>
      <c r="AJ2733" s="179">
        <f>'Energy consumption (raw)'!AG2683</f>
        <v>1505.4240925000001</v>
      </c>
      <c r="AK2733" s="179">
        <f>'Energy consumption (raw)'!AH2683</f>
        <v>1801</v>
      </c>
      <c r="AL2733">
        <f>IF(ROUND(AI2733,-3)=ROUND('Energy consumption (raw)'!AG2683,-3),1,0)</f>
        <v>1</v>
      </c>
      <c r="AM2733" s="179" t="str">
        <f>'Energy consumption (raw)'!AJ2683</f>
        <v>2. Vinh Phuc</v>
      </c>
      <c r="AN2733">
        <f>VLOOKUP(AM2733,Lists!$F$9:$G$71,2,FALSE)</f>
        <v>1</v>
      </c>
    </row>
    <row r="2734" spans="2:40" x14ac:dyDescent="0.25">
      <c r="B2734" s="65" t="str">
        <f t="shared" si="173"/>
        <v>Buildings102</v>
      </c>
      <c r="C2734" s="179">
        <f>'Energy consumption (raw)'!B2684</f>
        <v>102</v>
      </c>
      <c r="D2734" s="179">
        <f>'Energy consumption (raw)'!C2684</f>
        <v>0</v>
      </c>
      <c r="E2734" s="179">
        <f>'Energy consumption (raw)'!D2684</f>
        <v>0</v>
      </c>
      <c r="F2734" s="179" t="str">
        <f>'Energy consumption (raw)'!E2684</f>
        <v>Công trình xây dựng</v>
      </c>
      <c r="G2734" s="179" t="str">
        <f>'Energy consumption (raw)'!F2684</f>
        <v>Hoạt động dịch vụ phục vụ cá nhân khác còn lại chưa được phân vào đâu</v>
      </c>
      <c r="H2734" s="179" t="str">
        <f>'Energy consumption (raw)'!G2684</f>
        <v>Buildings</v>
      </c>
      <c r="I2734" s="179" t="str">
        <f>'Energy consumption (raw)'!I2684</f>
        <v>Buildings</v>
      </c>
      <c r="J2734" s="179" t="str">
        <f>INDEX(Sector!$E$6:$E$46,MATCH('Energy consumption (toe)'!I2734,Sector!$B$6:$B$46,FALSE))</f>
        <v>Buildings</v>
      </c>
      <c r="K2734" s="179">
        <f>IFERROR('Energy consumption (raw)'!J2684*Lists!$H$84,)</f>
        <v>0</v>
      </c>
      <c r="L2734" s="179">
        <f>'Energy consumption (raw)'!K2684*Lists!$H$84</f>
        <v>0</v>
      </c>
      <c r="M2734" s="179">
        <f>'Energy consumption (raw)'!L2684*Lists!$H$84</f>
        <v>0</v>
      </c>
      <c r="N2734" s="179">
        <f>'Energy consumption (raw)'!M2684*Lists!$H$84</f>
        <v>0</v>
      </c>
      <c r="O2734" s="178">
        <f t="shared" si="174"/>
        <v>0</v>
      </c>
      <c r="P2734">
        <f>'Energy consumption (raw)'!N2684*Lists!$H$85</f>
        <v>0</v>
      </c>
      <c r="Q2734">
        <f>'Energy consumption (raw)'!O2684*Lists!$H$86</f>
        <v>0</v>
      </c>
      <c r="R2734">
        <f>'Energy consumption (raw)'!P2684*Lists!$H$87</f>
        <v>0</v>
      </c>
      <c r="S2734">
        <f>'Energy consumption (raw)'!Q2684*Lists!$H$88</f>
        <v>0</v>
      </c>
      <c r="T2734">
        <f>'Energy consumption (raw)'!R2684*Lists!$H$89</f>
        <v>0</v>
      </c>
      <c r="U2734">
        <f>'Energy consumption (raw)'!S2684*Lists!$H$90</f>
        <v>0</v>
      </c>
      <c r="V2734">
        <f>'Energy consumption (raw)'!T2684*Lists!$H$91</f>
        <v>0</v>
      </c>
      <c r="W2734">
        <f>'Energy consumption (raw)'!U2684*Lists!$H$92</f>
        <v>0</v>
      </c>
      <c r="X2734">
        <f>'Energy consumption (raw)'!V2684*Lists!$H$93</f>
        <v>0</v>
      </c>
      <c r="Y2734">
        <f>'Energy consumption (raw)'!W2684*Lists!$H$94</f>
        <v>0</v>
      </c>
      <c r="Z2734">
        <f>'Energy consumption (raw)'!X2684*Lists!$H$96*1000000</f>
        <v>0</v>
      </c>
      <c r="AA2734">
        <f>'Energy consumption (raw)'!Y2684*Lists!$H$97</f>
        <v>0</v>
      </c>
      <c r="AB2734">
        <f>'Energy consumption (raw)'!Z2684*Lists!$H$96</f>
        <v>0</v>
      </c>
      <c r="AC2734">
        <f>'Energy consumption (raw)'!AA2684*Lists!$H$98</f>
        <v>0</v>
      </c>
      <c r="AD2734">
        <f>'Energy consumption (raw)'!AB2684*Lists!$H$99</f>
        <v>0</v>
      </c>
      <c r="AE2734">
        <f>'Energy consumption (raw)'!AC2684*Lists!$H$101</f>
        <v>0</v>
      </c>
      <c r="AF2734">
        <f>'Energy consumption (raw)'!AD2684*Lists!$H$101</f>
        <v>0</v>
      </c>
      <c r="AG2734">
        <f>'Energy consumption (raw)'!AE2684*Lists!$H$101</f>
        <v>0</v>
      </c>
      <c r="AH2734">
        <f>'Energy consumption (raw)'!AF2684*Lists!$H$100</f>
        <v>0</v>
      </c>
      <c r="AI2734" s="167">
        <f t="shared" si="175"/>
        <v>535</v>
      </c>
      <c r="AJ2734" s="179">
        <f>'Energy consumption (raw)'!AG2684</f>
        <v>535</v>
      </c>
      <c r="AK2734" s="179">
        <f>'Energy consumption (raw)'!AH2684</f>
        <v>0</v>
      </c>
      <c r="AL2734">
        <f>IF(ROUND(AI2734,-3)=ROUND('Energy consumption (raw)'!AG2684,-3),1,0)</f>
        <v>1</v>
      </c>
      <c r="AM2734" s="179" t="str">
        <f>'Energy consumption (raw)'!AJ2684</f>
        <v>2. Vinh Phuc</v>
      </c>
      <c r="AN2734">
        <f>VLOOKUP(AM2734,Lists!$F$9:$G$71,2,FALSE)</f>
        <v>1</v>
      </c>
    </row>
    <row r="2735" spans="2:40" x14ac:dyDescent="0.25">
      <c r="B2735" s="65" t="str">
        <f t="shared" si="173"/>
        <v>Buildings103</v>
      </c>
      <c r="C2735" s="179">
        <f>'Energy consumption (raw)'!B2685</f>
        <v>103</v>
      </c>
      <c r="D2735" s="179">
        <f>'Energy consumption (raw)'!C2685</f>
        <v>0</v>
      </c>
      <c r="E2735" s="179">
        <f>'Energy consumption (raw)'!D2685</f>
        <v>0</v>
      </c>
      <c r="F2735" s="179" t="str">
        <f>'Energy consumption (raw)'!E2685</f>
        <v>Công trình xây dựng</v>
      </c>
      <c r="G2735" s="179" t="str">
        <f>'Energy consumption (raw)'!F2685</f>
        <v>Bán lẻ khác chưa được phân vào đâu</v>
      </c>
      <c r="H2735" s="179" t="str">
        <f>'Energy consumption (raw)'!G2685</f>
        <v>Buildings</v>
      </c>
      <c r="I2735" s="179" t="str">
        <f>'Energy consumption (raw)'!I2685</f>
        <v>Buildings</v>
      </c>
      <c r="J2735" s="179" t="str">
        <f>INDEX(Sector!$E$6:$E$46,MATCH('Energy consumption (toe)'!I2735,Sector!$B$6:$B$46,FALSE))</f>
        <v>Buildings</v>
      </c>
      <c r="K2735" s="179">
        <f>IFERROR('Energy consumption (raw)'!J2685*Lists!$H$84,)</f>
        <v>560.27024349999999</v>
      </c>
      <c r="L2735" s="179">
        <f>'Energy consumption (raw)'!K2685*Lists!$H$84</f>
        <v>0</v>
      </c>
      <c r="M2735" s="179">
        <f>'Energy consumption (raw)'!L2685*Lists!$H$84</f>
        <v>0</v>
      </c>
      <c r="N2735" s="179">
        <f>'Energy consumption (raw)'!M2685*Lists!$H$84</f>
        <v>0</v>
      </c>
      <c r="O2735" s="178">
        <f t="shared" si="174"/>
        <v>560.27024349999999</v>
      </c>
      <c r="P2735">
        <f>'Energy consumption (raw)'!N2685*Lists!$H$85</f>
        <v>0</v>
      </c>
      <c r="Q2735">
        <f>'Energy consumption (raw)'!O2685*Lists!$H$86</f>
        <v>0</v>
      </c>
      <c r="R2735">
        <f>'Energy consumption (raw)'!P2685*Lists!$H$87</f>
        <v>0</v>
      </c>
      <c r="S2735">
        <f>'Energy consumption (raw)'!Q2685*Lists!$H$88</f>
        <v>0</v>
      </c>
      <c r="T2735">
        <f>'Energy consumption (raw)'!R2685*Lists!$H$89</f>
        <v>0</v>
      </c>
      <c r="U2735">
        <f>'Energy consumption (raw)'!S2685*Lists!$H$90</f>
        <v>0</v>
      </c>
      <c r="V2735">
        <f>'Energy consumption (raw)'!T2685*Lists!$H$91</f>
        <v>0</v>
      </c>
      <c r="W2735">
        <f>'Energy consumption (raw)'!U2685*Lists!$H$92</f>
        <v>0</v>
      </c>
      <c r="X2735">
        <f>'Energy consumption (raw)'!V2685*Lists!$H$93</f>
        <v>0</v>
      </c>
      <c r="Y2735">
        <f>'Energy consumption (raw)'!W2685*Lists!$H$94</f>
        <v>0</v>
      </c>
      <c r="Z2735">
        <f>'Energy consumption (raw)'!X2685*Lists!$H$96*1000000</f>
        <v>0</v>
      </c>
      <c r="AA2735">
        <f>'Energy consumption (raw)'!Y2685*Lists!$H$97</f>
        <v>0</v>
      </c>
      <c r="AB2735">
        <f>'Energy consumption (raw)'!Z2685*Lists!$H$96</f>
        <v>0</v>
      </c>
      <c r="AC2735">
        <f>'Energy consumption (raw)'!AA2685*Lists!$H$98</f>
        <v>0</v>
      </c>
      <c r="AD2735">
        <f>'Energy consumption (raw)'!AB2685*Lists!$H$99</f>
        <v>0</v>
      </c>
      <c r="AE2735">
        <f>'Energy consumption (raw)'!AC2685*Lists!$H$101</f>
        <v>0</v>
      </c>
      <c r="AF2735">
        <f>'Energy consumption (raw)'!AD2685*Lists!$H$101</f>
        <v>0</v>
      </c>
      <c r="AG2735">
        <f>'Energy consumption (raw)'!AE2685*Lists!$H$101</f>
        <v>0</v>
      </c>
      <c r="AH2735">
        <f>'Energy consumption (raw)'!AF2685*Lists!$H$100</f>
        <v>0</v>
      </c>
      <c r="AI2735" s="167">
        <f t="shared" si="175"/>
        <v>560.27024349999999</v>
      </c>
      <c r="AJ2735" s="179">
        <f>'Energy consumption (raw)'!AG2685</f>
        <v>560.27024349999999</v>
      </c>
      <c r="AK2735" s="179">
        <f>'Energy consumption (raw)'!AH2685</f>
        <v>612</v>
      </c>
      <c r="AL2735">
        <f>IF(ROUND(AI2735,-3)=ROUND('Energy consumption (raw)'!AG2685,-3),1,0)</f>
        <v>1</v>
      </c>
      <c r="AM2735" s="179" t="str">
        <f>'Energy consumption (raw)'!AJ2685</f>
        <v>2. Vinh Phuc</v>
      </c>
      <c r="AN2735">
        <f>VLOOKUP(AM2735,Lists!$F$9:$G$71,2,FALSE)</f>
        <v>1</v>
      </c>
    </row>
    <row r="2736" spans="2:40" x14ac:dyDescent="0.25">
      <c r="B2736" s="65" t="str">
        <f t="shared" si="173"/>
        <v>Buildings104</v>
      </c>
      <c r="C2736" s="179">
        <f>'Energy consumption (raw)'!B2686</f>
        <v>104</v>
      </c>
      <c r="D2736" s="179">
        <f>'Energy consumption (raw)'!C2686</f>
        <v>0</v>
      </c>
      <c r="E2736" s="179">
        <f>'Energy consumption (raw)'!D2686</f>
        <v>0</v>
      </c>
      <c r="F2736" s="179" t="str">
        <f>'Energy consumption (raw)'!E2686</f>
        <v>Công trình xây dựng</v>
      </c>
      <c r="G2736" s="179" t="str">
        <f>'Energy consumption (raw)'!F2686</f>
        <v>Xây dựng công trình kỹ thuật dân dụng</v>
      </c>
      <c r="H2736" s="179" t="str">
        <f>'Energy consumption (raw)'!G2686</f>
        <v>Buildings</v>
      </c>
      <c r="I2736" s="179" t="str">
        <f>'Energy consumption (raw)'!I2686</f>
        <v>Buildings</v>
      </c>
      <c r="J2736" s="179" t="str">
        <f>INDEX(Sector!$E$6:$E$46,MATCH('Energy consumption (toe)'!I2736,Sector!$B$6:$B$46,FALSE))</f>
        <v>Buildings</v>
      </c>
      <c r="K2736" s="179">
        <f>IFERROR('Energy consumption (raw)'!J2686*Lists!$H$84,)</f>
        <v>0</v>
      </c>
      <c r="L2736" s="179">
        <f>'Energy consumption (raw)'!K2686*Lists!$H$84</f>
        <v>1002.95</v>
      </c>
      <c r="M2736" s="179">
        <f>'Energy consumption (raw)'!L2686*Lists!$H$84</f>
        <v>0</v>
      </c>
      <c r="N2736" s="179">
        <f>'Energy consumption (raw)'!M2686*Lists!$H$84</f>
        <v>0</v>
      </c>
      <c r="O2736" s="178">
        <f t="shared" si="174"/>
        <v>1002.95</v>
      </c>
      <c r="P2736">
        <f>'Energy consumption (raw)'!N2686*Lists!$H$85</f>
        <v>0</v>
      </c>
      <c r="Q2736">
        <f>'Energy consumption (raw)'!O2686*Lists!$H$86</f>
        <v>0</v>
      </c>
      <c r="R2736">
        <f>'Energy consumption (raw)'!P2686*Lists!$H$87</f>
        <v>0</v>
      </c>
      <c r="S2736">
        <f>'Energy consumption (raw)'!Q2686*Lists!$H$88</f>
        <v>0</v>
      </c>
      <c r="T2736">
        <f>'Energy consumption (raw)'!R2686*Lists!$H$89</f>
        <v>0</v>
      </c>
      <c r="U2736">
        <f>'Energy consumption (raw)'!S2686*Lists!$H$90</f>
        <v>0</v>
      </c>
      <c r="V2736">
        <f>'Energy consumption (raw)'!T2686*Lists!$H$91</f>
        <v>0</v>
      </c>
      <c r="W2736">
        <f>'Energy consumption (raw)'!U2686*Lists!$H$92</f>
        <v>0</v>
      </c>
      <c r="X2736">
        <f>'Energy consumption (raw)'!V2686*Lists!$H$93</f>
        <v>0</v>
      </c>
      <c r="Y2736">
        <f>'Energy consumption (raw)'!W2686*Lists!$H$94</f>
        <v>0</v>
      </c>
      <c r="Z2736">
        <f>'Energy consumption (raw)'!X2686*Lists!$H$96*1000000</f>
        <v>0</v>
      </c>
      <c r="AA2736">
        <f>'Energy consumption (raw)'!Y2686*Lists!$H$97</f>
        <v>0</v>
      </c>
      <c r="AB2736">
        <f>'Energy consumption (raw)'!Z2686*Lists!$H$96</f>
        <v>0</v>
      </c>
      <c r="AC2736">
        <f>'Energy consumption (raw)'!AA2686*Lists!$H$98</f>
        <v>0</v>
      </c>
      <c r="AD2736">
        <f>'Energy consumption (raw)'!AB2686*Lists!$H$99</f>
        <v>0</v>
      </c>
      <c r="AE2736">
        <f>'Energy consumption (raw)'!AC2686*Lists!$H$101</f>
        <v>0</v>
      </c>
      <c r="AF2736">
        <f>'Energy consumption (raw)'!AD2686*Lists!$H$101</f>
        <v>0</v>
      </c>
      <c r="AG2736">
        <f>'Energy consumption (raw)'!AE2686*Lists!$H$101</f>
        <v>0</v>
      </c>
      <c r="AH2736">
        <f>'Energy consumption (raw)'!AF2686*Lists!$H$100</f>
        <v>0</v>
      </c>
      <c r="AI2736" s="167">
        <f t="shared" si="175"/>
        <v>1002.95</v>
      </c>
      <c r="AJ2736" s="179">
        <f>'Energy consumption (raw)'!AG2686</f>
        <v>1002.95</v>
      </c>
      <c r="AK2736" s="179">
        <f>'Energy consumption (raw)'!AH2686</f>
        <v>1111</v>
      </c>
      <c r="AL2736">
        <f>IF(ROUND(AI2736,-3)=ROUND('Energy consumption (raw)'!AG2686,-3),1,0)</f>
        <v>1</v>
      </c>
      <c r="AM2736" s="179" t="str">
        <f>'Energy consumption (raw)'!AJ2686</f>
        <v>3. Bac Ninh</v>
      </c>
      <c r="AN2736">
        <f>VLOOKUP(AM2736,Lists!$F$9:$G$71,2,FALSE)</f>
        <v>1</v>
      </c>
    </row>
    <row r="2737" spans="2:40" x14ac:dyDescent="0.25">
      <c r="B2737" s="65" t="str">
        <f t="shared" si="173"/>
        <v>Buildings105</v>
      </c>
      <c r="C2737" s="179">
        <f>'Energy consumption (raw)'!B2687</f>
        <v>105</v>
      </c>
      <c r="D2737" s="179">
        <f>'Energy consumption (raw)'!C2687</f>
        <v>0</v>
      </c>
      <c r="E2737" s="179">
        <f>'Energy consumption (raw)'!D2687</f>
        <v>0</v>
      </c>
      <c r="F2737" s="179" t="str">
        <f>'Energy consumption (raw)'!E2687</f>
        <v>Công trình xây dựng</v>
      </c>
      <c r="G2737" s="179" t="str">
        <f>'Energy consumption (raw)'!F2687</f>
        <v>Xây dựng công trình kỹ thuật dân dụng</v>
      </c>
      <c r="H2737" s="179" t="str">
        <f>'Energy consumption (raw)'!G2687</f>
        <v>Buildings</v>
      </c>
      <c r="I2737" s="179" t="str">
        <f>'Energy consumption (raw)'!I2687</f>
        <v>Buildings</v>
      </c>
      <c r="J2737" s="179" t="str">
        <f>INDEX(Sector!$E$6:$E$46,MATCH('Energy consumption (toe)'!I2737,Sector!$B$6:$B$46,FALSE))</f>
        <v>Buildings</v>
      </c>
      <c r="K2737" s="179">
        <f>IFERROR('Energy consumption (raw)'!J2687*Lists!$H$84,)</f>
        <v>0</v>
      </c>
      <c r="L2737" s="179">
        <f>'Energy consumption (raw)'!K2687*Lists!$H$84</f>
        <v>982.71262148500011</v>
      </c>
      <c r="M2737" s="179">
        <f>'Energy consumption (raw)'!L2687*Lists!$H$84</f>
        <v>0</v>
      </c>
      <c r="N2737" s="179">
        <f>'Energy consumption (raw)'!M2687*Lists!$H$84</f>
        <v>0</v>
      </c>
      <c r="O2737" s="178">
        <f t="shared" si="174"/>
        <v>982.71262148500011</v>
      </c>
      <c r="P2737">
        <f>'Energy consumption (raw)'!N2687*Lists!$H$85</f>
        <v>0</v>
      </c>
      <c r="Q2737">
        <f>'Energy consumption (raw)'!O2687*Lists!$H$86</f>
        <v>0</v>
      </c>
      <c r="R2737">
        <f>'Energy consumption (raw)'!P2687*Lists!$H$87</f>
        <v>0</v>
      </c>
      <c r="S2737">
        <f>'Energy consumption (raw)'!Q2687*Lists!$H$88</f>
        <v>0</v>
      </c>
      <c r="T2737">
        <f>'Energy consumption (raw)'!R2687*Lists!$H$89</f>
        <v>0</v>
      </c>
      <c r="U2737">
        <f>'Energy consumption (raw)'!S2687*Lists!$H$90</f>
        <v>0</v>
      </c>
      <c r="V2737">
        <f>'Energy consumption (raw)'!T2687*Lists!$H$91</f>
        <v>0</v>
      </c>
      <c r="W2737">
        <f>'Energy consumption (raw)'!U2687*Lists!$H$92</f>
        <v>0</v>
      </c>
      <c r="X2737">
        <f>'Energy consumption (raw)'!V2687*Lists!$H$93</f>
        <v>0</v>
      </c>
      <c r="Y2737">
        <f>'Energy consumption (raw)'!W2687*Lists!$H$94</f>
        <v>0</v>
      </c>
      <c r="Z2737">
        <f>'Energy consumption (raw)'!X2687*Lists!$H$96*1000000</f>
        <v>0</v>
      </c>
      <c r="AA2737">
        <f>'Energy consumption (raw)'!Y2687*Lists!$H$97</f>
        <v>0</v>
      </c>
      <c r="AB2737">
        <f>'Energy consumption (raw)'!Z2687*Lists!$H$96</f>
        <v>0</v>
      </c>
      <c r="AC2737">
        <f>'Energy consumption (raw)'!AA2687*Lists!$H$98</f>
        <v>0</v>
      </c>
      <c r="AD2737">
        <f>'Energy consumption (raw)'!AB2687*Lists!$H$99</f>
        <v>0</v>
      </c>
      <c r="AE2737">
        <f>'Energy consumption (raw)'!AC2687*Lists!$H$101</f>
        <v>0</v>
      </c>
      <c r="AF2737">
        <f>'Energy consumption (raw)'!AD2687*Lists!$H$101</f>
        <v>0</v>
      </c>
      <c r="AG2737">
        <f>'Energy consumption (raw)'!AE2687*Lists!$H$101</f>
        <v>0</v>
      </c>
      <c r="AH2737">
        <f>'Energy consumption (raw)'!AF2687*Lists!$H$100</f>
        <v>0</v>
      </c>
      <c r="AI2737" s="167">
        <f t="shared" si="175"/>
        <v>982.71262148500011</v>
      </c>
      <c r="AJ2737" s="179">
        <f>'Energy consumption (raw)'!AG2687</f>
        <v>982.71262148500011</v>
      </c>
      <c r="AK2737" s="179">
        <f>'Energy consumption (raw)'!AH2687</f>
        <v>4470.3</v>
      </c>
      <c r="AL2737">
        <f>IF(ROUND(AI2737,-3)=ROUND('Energy consumption (raw)'!AG2687,-3),1,0)</f>
        <v>1</v>
      </c>
      <c r="AM2737" s="179" t="str">
        <f>'Energy consumption (raw)'!AJ2687</f>
        <v>3. Bac Ninh</v>
      </c>
      <c r="AN2737">
        <f>VLOOKUP(AM2737,Lists!$F$9:$G$71,2,FALSE)</f>
        <v>1</v>
      </c>
    </row>
    <row r="2738" spans="2:40" x14ac:dyDescent="0.25">
      <c r="B2738" s="65" t="str">
        <f t="shared" si="173"/>
        <v>Buildings106</v>
      </c>
      <c r="C2738" s="179">
        <f>'Energy consumption (raw)'!B2688</f>
        <v>106</v>
      </c>
      <c r="D2738" s="179">
        <f>'Energy consumption (raw)'!C2688</f>
        <v>0</v>
      </c>
      <c r="E2738" s="179">
        <f>'Energy consumption (raw)'!D2688</f>
        <v>0</v>
      </c>
      <c r="F2738" s="179" t="str">
        <f>'Energy consumption (raw)'!E2688</f>
        <v>Công trình xây dựng</v>
      </c>
      <c r="G2738" s="179" t="str">
        <f>'Energy consumption (raw)'!F2688</f>
        <v>Hoạt động của các bệnh viện</v>
      </c>
      <c r="H2738" s="179" t="str">
        <f>'Energy consumption (raw)'!G2688</f>
        <v>Buildings</v>
      </c>
      <c r="I2738" s="179" t="str">
        <f>'Energy consumption (raw)'!I2688</f>
        <v>Buildings</v>
      </c>
      <c r="J2738" s="179" t="str">
        <f>INDEX(Sector!$E$6:$E$46,MATCH('Energy consumption (toe)'!I2738,Sector!$B$6:$B$46,FALSE))</f>
        <v>Buildings</v>
      </c>
      <c r="K2738" s="179">
        <f>IFERROR('Energy consumption (raw)'!J2688*Lists!$H$84,)</f>
        <v>864.13554800000009</v>
      </c>
      <c r="L2738" s="179">
        <f>'Energy consumption (raw)'!K2688*Lists!$H$84</f>
        <v>864.13554800000009</v>
      </c>
      <c r="M2738" s="179">
        <f>'Energy consumption (raw)'!L2688*Lists!$H$84</f>
        <v>0</v>
      </c>
      <c r="N2738" s="179">
        <f>'Energy consumption (raw)'!M2688*Lists!$H$84</f>
        <v>0</v>
      </c>
      <c r="O2738" s="178">
        <f t="shared" si="174"/>
        <v>864.13554800000009</v>
      </c>
      <c r="P2738">
        <f>'Energy consumption (raw)'!N2688*Lists!$H$85</f>
        <v>0</v>
      </c>
      <c r="Q2738">
        <f>'Energy consumption (raw)'!O2688*Lists!$H$86</f>
        <v>0</v>
      </c>
      <c r="R2738">
        <f>'Energy consumption (raw)'!P2688*Lists!$H$87</f>
        <v>0</v>
      </c>
      <c r="S2738">
        <f>'Energy consumption (raw)'!Q2688*Lists!$H$88</f>
        <v>0</v>
      </c>
      <c r="T2738">
        <f>'Energy consumption (raw)'!R2688*Lists!$H$89</f>
        <v>0</v>
      </c>
      <c r="U2738">
        <f>'Energy consumption (raw)'!S2688*Lists!$H$90</f>
        <v>0</v>
      </c>
      <c r="V2738">
        <f>'Energy consumption (raw)'!T2688*Lists!$H$91</f>
        <v>0</v>
      </c>
      <c r="W2738">
        <f>'Energy consumption (raw)'!U2688*Lists!$H$92</f>
        <v>0</v>
      </c>
      <c r="X2738">
        <f>'Energy consumption (raw)'!V2688*Lists!$H$93</f>
        <v>0</v>
      </c>
      <c r="Y2738">
        <f>'Energy consumption (raw)'!W2688*Lists!$H$94</f>
        <v>0</v>
      </c>
      <c r="Z2738">
        <f>'Energy consumption (raw)'!X2688*Lists!$H$96*1000000</f>
        <v>0</v>
      </c>
      <c r="AA2738">
        <f>'Energy consumption (raw)'!Y2688*Lists!$H$97</f>
        <v>0</v>
      </c>
      <c r="AB2738">
        <f>'Energy consumption (raw)'!Z2688*Lists!$H$96</f>
        <v>0</v>
      </c>
      <c r="AC2738">
        <f>'Energy consumption (raw)'!AA2688*Lists!$H$98</f>
        <v>0</v>
      </c>
      <c r="AD2738">
        <f>'Energy consumption (raw)'!AB2688*Lists!$H$99</f>
        <v>0</v>
      </c>
      <c r="AE2738">
        <f>'Energy consumption (raw)'!AC2688*Lists!$H$101</f>
        <v>0</v>
      </c>
      <c r="AF2738">
        <f>'Energy consumption (raw)'!AD2688*Lists!$H$101</f>
        <v>0</v>
      </c>
      <c r="AG2738">
        <f>'Energy consumption (raw)'!AE2688*Lists!$H$101</f>
        <v>0</v>
      </c>
      <c r="AH2738">
        <f>'Energy consumption (raw)'!AF2688*Lists!$H$100</f>
        <v>0</v>
      </c>
      <c r="AI2738" s="167">
        <f t="shared" si="175"/>
        <v>864.13554800000009</v>
      </c>
      <c r="AJ2738" s="179">
        <f>'Energy consumption (raw)'!AG2688</f>
        <v>864.13554800000009</v>
      </c>
      <c r="AK2738" s="179">
        <f>'Energy consumption (raw)'!AH2688</f>
        <v>0</v>
      </c>
      <c r="AL2738">
        <f>IF(ROUND(AI2738,-3)=ROUND('Energy consumption (raw)'!AG2688,-3),1,0)</f>
        <v>1</v>
      </c>
      <c r="AM2738" s="179" t="str">
        <f>'Energy consumption (raw)'!AJ2688</f>
        <v>3. Bac Ninh</v>
      </c>
      <c r="AN2738">
        <f>VLOOKUP(AM2738,Lists!$F$9:$G$71,2,FALSE)</f>
        <v>1</v>
      </c>
    </row>
    <row r="2739" spans="2:40" x14ac:dyDescent="0.25">
      <c r="B2739" s="65" t="str">
        <f t="shared" si="173"/>
        <v>Buildings107</v>
      </c>
      <c r="C2739" s="179">
        <f>'Energy consumption (raw)'!B2689</f>
        <v>107</v>
      </c>
      <c r="D2739" s="179">
        <f>'Energy consumption (raw)'!C2689</f>
        <v>0</v>
      </c>
      <c r="E2739" s="179">
        <f>'Energy consumption (raw)'!D2689</f>
        <v>0</v>
      </c>
      <c r="F2739" s="179" t="str">
        <f>'Energy consumption (raw)'!E2689</f>
        <v xml:space="preserve">Công trình xây dựng </v>
      </c>
      <c r="G2739" s="179" t="str">
        <f>'Energy consumption (raw)'!F2689</f>
        <v>Khách sạn</v>
      </c>
      <c r="H2739" s="179" t="str">
        <f>'Energy consumption (raw)'!G2689</f>
        <v>Buildings</v>
      </c>
      <c r="I2739" s="179" t="str">
        <f>'Energy consumption (raw)'!I2689</f>
        <v>Buildings</v>
      </c>
      <c r="J2739" s="179" t="str">
        <f>INDEX(Sector!$E$6:$E$46,MATCH('Energy consumption (toe)'!I2739,Sector!$B$6:$B$46,FALSE))</f>
        <v>Buildings</v>
      </c>
      <c r="K2739" s="179">
        <f>IFERROR('Energy consumption (raw)'!J2689*Lists!$H$84,)</f>
        <v>836.17577080000001</v>
      </c>
      <c r="L2739" s="179">
        <f>'Energy consumption (raw)'!K2689*Lists!$H$84</f>
        <v>836.17577080000001</v>
      </c>
      <c r="M2739" s="179">
        <f>'Energy consumption (raw)'!L2689*Lists!$H$84</f>
        <v>0</v>
      </c>
      <c r="N2739" s="179">
        <f>'Energy consumption (raw)'!M2689*Lists!$H$84</f>
        <v>0</v>
      </c>
      <c r="O2739" s="178">
        <f t="shared" si="174"/>
        <v>836.17577080000001</v>
      </c>
      <c r="P2739">
        <f>'Energy consumption (raw)'!N2689*Lists!$H$85</f>
        <v>0</v>
      </c>
      <c r="Q2739">
        <f>'Energy consumption (raw)'!O2689*Lists!$H$86</f>
        <v>0</v>
      </c>
      <c r="R2739">
        <f>'Energy consumption (raw)'!P2689*Lists!$H$87</f>
        <v>0</v>
      </c>
      <c r="S2739">
        <f>'Energy consumption (raw)'!Q2689*Lists!$H$88</f>
        <v>0</v>
      </c>
      <c r="T2739">
        <f>'Energy consumption (raw)'!R2689*Lists!$H$89</f>
        <v>0</v>
      </c>
      <c r="U2739">
        <f>'Energy consumption (raw)'!S2689*Lists!$H$90</f>
        <v>389.60768000000002</v>
      </c>
      <c r="V2739">
        <f>'Energy consumption (raw)'!T2689*Lists!$H$91</f>
        <v>0</v>
      </c>
      <c r="W2739">
        <f>'Energy consumption (raw)'!U2689*Lists!$H$92</f>
        <v>0</v>
      </c>
      <c r="X2739">
        <f>'Energy consumption (raw)'!V2689*Lists!$H$93</f>
        <v>0</v>
      </c>
      <c r="Y2739">
        <f>'Energy consumption (raw)'!W2689*Lists!$H$94</f>
        <v>7.4077500000000001</v>
      </c>
      <c r="Z2739">
        <f>'Energy consumption (raw)'!X2689*Lists!$H$96*1000000</f>
        <v>5.9400000000000001E-2</v>
      </c>
      <c r="AA2739">
        <f>'Energy consumption (raw)'!Y2689*Lists!$H$97</f>
        <v>0</v>
      </c>
      <c r="AB2739">
        <f>'Energy consumption (raw)'!Z2689*Lists!$H$96</f>
        <v>0</v>
      </c>
      <c r="AC2739">
        <f>'Energy consumption (raw)'!AA2689*Lists!$H$98</f>
        <v>0</v>
      </c>
      <c r="AD2739">
        <f>'Energy consumption (raw)'!AB2689*Lists!$H$99</f>
        <v>0</v>
      </c>
      <c r="AE2739">
        <f>'Energy consumption (raw)'!AC2689*Lists!$H$101</f>
        <v>0</v>
      </c>
      <c r="AF2739">
        <f>'Energy consumption (raw)'!AD2689*Lists!$H$101</f>
        <v>0</v>
      </c>
      <c r="AG2739">
        <f>'Energy consumption (raw)'!AE2689*Lists!$H$101</f>
        <v>0</v>
      </c>
      <c r="AH2739">
        <f>'Energy consumption (raw)'!AF2689*Lists!$H$100</f>
        <v>0</v>
      </c>
      <c r="AI2739" s="167">
        <f t="shared" si="175"/>
        <v>1233.2506008000003</v>
      </c>
      <c r="AJ2739" s="179">
        <f>'Energy consumption (raw)'!AG2689</f>
        <v>1233.2506008000003</v>
      </c>
      <c r="AK2739" s="179">
        <f>'Energy consumption (raw)'!AH2689</f>
        <v>1833</v>
      </c>
      <c r="AL2739">
        <f>IF(ROUND(AI2739,-3)=ROUND('Energy consumption (raw)'!AG2689,-3),1,0)</f>
        <v>1</v>
      </c>
      <c r="AM2739" s="179" t="str">
        <f>'Energy consumption (raw)'!AJ2689</f>
        <v>4. Quang Ninh</v>
      </c>
      <c r="AN2739">
        <f>VLOOKUP(AM2739,Lists!$F$9:$G$71,2,FALSE)</f>
        <v>1</v>
      </c>
    </row>
    <row r="2740" spans="2:40" x14ac:dyDescent="0.25">
      <c r="B2740" s="65" t="str">
        <f t="shared" si="173"/>
        <v>Buildings108</v>
      </c>
      <c r="C2740" s="179">
        <f>'Energy consumption (raw)'!B2690</f>
        <v>108</v>
      </c>
      <c r="D2740" s="179">
        <f>'Energy consumption (raw)'!C2690</f>
        <v>0</v>
      </c>
      <c r="E2740" s="179">
        <f>'Energy consumption (raw)'!D2690</f>
        <v>0</v>
      </c>
      <c r="F2740" s="179" t="str">
        <f>'Energy consumption (raw)'!E2690</f>
        <v xml:space="preserve">Công trình xây dựng </v>
      </c>
      <c r="G2740" s="179" t="str">
        <f>'Energy consumption (raw)'!F2690</f>
        <v>Hoạt động của các bệnh viện</v>
      </c>
      <c r="H2740" s="179" t="str">
        <f>'Energy consumption (raw)'!G2690</f>
        <v>Buildings</v>
      </c>
      <c r="I2740" s="179" t="str">
        <f>'Energy consumption (raw)'!I2690</f>
        <v>Buildings</v>
      </c>
      <c r="J2740" s="179" t="str">
        <f>INDEX(Sector!$E$6:$E$46,MATCH('Energy consumption (toe)'!I2740,Sector!$B$6:$B$46,FALSE))</f>
        <v>Buildings</v>
      </c>
      <c r="K2740" s="179">
        <f>IFERROR('Energy consumption (raw)'!J2690*Lists!$H$84,)</f>
        <v>0</v>
      </c>
      <c r="L2740" s="179">
        <f>'Energy consumption (raw)'!K2690*Lists!$H$84</f>
        <v>842.36674970000001</v>
      </c>
      <c r="M2740" s="179">
        <f>'Energy consumption (raw)'!L2690*Lists!$H$84</f>
        <v>0</v>
      </c>
      <c r="N2740" s="179">
        <f>'Energy consumption (raw)'!M2690*Lists!$H$84</f>
        <v>0</v>
      </c>
      <c r="O2740" s="178">
        <f t="shared" si="174"/>
        <v>842.36674970000001</v>
      </c>
      <c r="P2740">
        <f>'Energy consumption (raw)'!N2690*Lists!$H$85</f>
        <v>0</v>
      </c>
      <c r="Q2740">
        <f>'Energy consumption (raw)'!O2690*Lists!$H$86</f>
        <v>0</v>
      </c>
      <c r="R2740">
        <f>'Energy consumption (raw)'!P2690*Lists!$H$87</f>
        <v>0</v>
      </c>
      <c r="S2740">
        <f>'Energy consumption (raw)'!Q2690*Lists!$H$88</f>
        <v>385</v>
      </c>
      <c r="T2740">
        <f>'Energy consumption (raw)'!R2690*Lists!$H$89</f>
        <v>0</v>
      </c>
      <c r="U2740">
        <f>'Energy consumption (raw)'!S2690*Lists!$H$90</f>
        <v>3.3140800000000001</v>
      </c>
      <c r="V2740">
        <f>'Energy consumption (raw)'!T2690*Lists!$H$91</f>
        <v>0</v>
      </c>
      <c r="W2740">
        <f>'Energy consumption (raw)'!U2690*Lists!$H$92</f>
        <v>0</v>
      </c>
      <c r="X2740">
        <f>'Energy consumption (raw)'!V2690*Lists!$H$93</f>
        <v>0</v>
      </c>
      <c r="Y2740">
        <f>'Energy consumption (raw)'!W2690*Lists!$H$94</f>
        <v>1017.995</v>
      </c>
      <c r="Z2740">
        <f>'Energy consumption (raw)'!X2690*Lists!$H$96*1000000</f>
        <v>0</v>
      </c>
      <c r="AA2740">
        <f>'Energy consumption (raw)'!Y2690*Lists!$H$97</f>
        <v>0</v>
      </c>
      <c r="AB2740">
        <f>'Energy consumption (raw)'!Z2690*Lists!$H$96</f>
        <v>0</v>
      </c>
      <c r="AC2740">
        <f>'Energy consumption (raw)'!AA2690*Lists!$H$98</f>
        <v>0</v>
      </c>
      <c r="AD2740">
        <f>'Energy consumption (raw)'!AB2690*Lists!$H$99</f>
        <v>0</v>
      </c>
      <c r="AE2740">
        <f>'Energy consumption (raw)'!AC2690*Lists!$H$101</f>
        <v>0</v>
      </c>
      <c r="AF2740">
        <f>'Energy consumption (raw)'!AD2690*Lists!$H$101</f>
        <v>0</v>
      </c>
      <c r="AG2740">
        <f>'Energy consumption (raw)'!AE2690*Lists!$H$101</f>
        <v>0</v>
      </c>
      <c r="AH2740">
        <f>'Energy consumption (raw)'!AF2690*Lists!$H$100</f>
        <v>0</v>
      </c>
      <c r="AI2740" s="167">
        <f t="shared" si="175"/>
        <v>2248.6758297000001</v>
      </c>
      <c r="AJ2740" s="179">
        <f>'Energy consumption (raw)'!AG2690</f>
        <v>2248.6758297000001</v>
      </c>
      <c r="AK2740" s="179">
        <f>'Energy consumption (raw)'!AH2690</f>
        <v>870</v>
      </c>
      <c r="AL2740">
        <f>IF(ROUND(AI2740,-3)=ROUND('Energy consumption (raw)'!AG2690,-3),1,0)</f>
        <v>1</v>
      </c>
      <c r="AM2740" s="179" t="str">
        <f>'Energy consumption (raw)'!AJ2690</f>
        <v>4. Quang Ninh</v>
      </c>
      <c r="AN2740">
        <f>VLOOKUP(AM2740,Lists!$F$9:$G$71,2,FALSE)</f>
        <v>1</v>
      </c>
    </row>
    <row r="2741" spans="2:40" x14ac:dyDescent="0.25">
      <c r="B2741" s="65" t="str">
        <f t="shared" si="173"/>
        <v>Buildings109</v>
      </c>
      <c r="C2741" s="179">
        <f>'Energy consumption (raw)'!B2691</f>
        <v>109</v>
      </c>
      <c r="D2741" s="179">
        <f>'Energy consumption (raw)'!C2691</f>
        <v>0</v>
      </c>
      <c r="E2741" s="179">
        <f>'Energy consumption (raw)'!D2691</f>
        <v>0</v>
      </c>
      <c r="F2741" s="179" t="str">
        <f>'Energy consumption (raw)'!E2691</f>
        <v xml:space="preserve">Công trình xây dựng </v>
      </c>
      <c r="G2741" s="179" t="str">
        <f>'Energy consumption (raw)'!F2691</f>
        <v>Xây dựng công trình công ích</v>
      </c>
      <c r="H2741" s="179" t="str">
        <f>'Energy consumption (raw)'!G2691</f>
        <v>Buildings</v>
      </c>
      <c r="I2741" s="179" t="str">
        <f>'Energy consumption (raw)'!I2691</f>
        <v>Buildings</v>
      </c>
      <c r="J2741" s="179" t="str">
        <f>INDEX(Sector!$E$6:$E$46,MATCH('Energy consumption (toe)'!I2741,Sector!$B$6:$B$46,FALSE))</f>
        <v>Buildings</v>
      </c>
      <c r="K2741" s="179">
        <f>IFERROR('Energy consumption (raw)'!J2691*Lists!$H$84,)</f>
        <v>1219.5024893</v>
      </c>
      <c r="L2741" s="179">
        <f>'Energy consumption (raw)'!K2691*Lists!$H$84</f>
        <v>577.76153720000002</v>
      </c>
      <c r="M2741" s="179">
        <f>'Energy consumption (raw)'!L2691*Lists!$H$84</f>
        <v>0</v>
      </c>
      <c r="N2741" s="179">
        <f>'Energy consumption (raw)'!M2691*Lists!$H$84</f>
        <v>0</v>
      </c>
      <c r="O2741" s="178">
        <f t="shared" si="174"/>
        <v>577.76153720000002</v>
      </c>
      <c r="P2741">
        <f>'Energy consumption (raw)'!N2691*Lists!$H$85</f>
        <v>0</v>
      </c>
      <c r="Q2741">
        <f>'Energy consumption (raw)'!O2691*Lists!$H$86</f>
        <v>0</v>
      </c>
      <c r="R2741">
        <f>'Energy consumption (raw)'!P2691*Lists!$H$87</f>
        <v>0</v>
      </c>
      <c r="S2741">
        <f>'Energy consumption (raw)'!Q2691*Lists!$H$88</f>
        <v>0</v>
      </c>
      <c r="T2741">
        <f>'Energy consumption (raw)'!R2691*Lists!$H$89</f>
        <v>0</v>
      </c>
      <c r="U2741">
        <f>'Energy consumption (raw)'!S2691*Lists!$H$90</f>
        <v>0</v>
      </c>
      <c r="V2741">
        <f>'Energy consumption (raw)'!T2691*Lists!$H$91</f>
        <v>0</v>
      </c>
      <c r="W2741">
        <f>'Energy consumption (raw)'!U2691*Lists!$H$92</f>
        <v>0</v>
      </c>
      <c r="X2741">
        <f>'Energy consumption (raw)'!V2691*Lists!$H$93</f>
        <v>0</v>
      </c>
      <c r="Y2741">
        <f>'Energy consumption (raw)'!W2691*Lists!$H$94</f>
        <v>0</v>
      </c>
      <c r="Z2741">
        <f>'Energy consumption (raw)'!X2691*Lists!$H$96*1000000</f>
        <v>0</v>
      </c>
      <c r="AA2741">
        <f>'Energy consumption (raw)'!Y2691*Lists!$H$97</f>
        <v>0</v>
      </c>
      <c r="AB2741">
        <f>'Energy consumption (raw)'!Z2691*Lists!$H$96</f>
        <v>0</v>
      </c>
      <c r="AC2741">
        <f>'Energy consumption (raw)'!AA2691*Lists!$H$98</f>
        <v>0</v>
      </c>
      <c r="AD2741">
        <f>'Energy consumption (raw)'!AB2691*Lists!$H$99</f>
        <v>0</v>
      </c>
      <c r="AE2741">
        <f>'Energy consumption (raw)'!AC2691*Lists!$H$101</f>
        <v>0</v>
      </c>
      <c r="AF2741">
        <f>'Energy consumption (raw)'!AD2691*Lists!$H$101</f>
        <v>0</v>
      </c>
      <c r="AG2741">
        <f>'Energy consumption (raw)'!AE2691*Lists!$H$101</f>
        <v>0</v>
      </c>
      <c r="AH2741">
        <f>'Energy consumption (raw)'!AF2691*Lists!$H$100</f>
        <v>0</v>
      </c>
      <c r="AI2741" s="167">
        <f t="shared" si="175"/>
        <v>577.76153720000002</v>
      </c>
      <c r="AJ2741" s="179">
        <f>'Energy consumption (raw)'!AG2691</f>
        <v>577.76153720000002</v>
      </c>
      <c r="AK2741" s="179">
        <f>'Energy consumption (raw)'!AH2691</f>
        <v>775</v>
      </c>
      <c r="AL2741">
        <f>IF(ROUND(AI2741,-3)=ROUND('Energy consumption (raw)'!AG2691,-3),1,0)</f>
        <v>1</v>
      </c>
      <c r="AM2741" s="179" t="str">
        <f>'Energy consumption (raw)'!AJ2691</f>
        <v>4. Quang Ninh</v>
      </c>
      <c r="AN2741">
        <f>VLOOKUP(AM2741,Lists!$F$9:$G$71,2,FALSE)</f>
        <v>1</v>
      </c>
    </row>
    <row r="2742" spans="2:40" x14ac:dyDescent="0.25">
      <c r="B2742" s="65" t="str">
        <f t="shared" si="173"/>
        <v>Buildings110</v>
      </c>
      <c r="C2742" s="179">
        <f>'Energy consumption (raw)'!B2692</f>
        <v>110</v>
      </c>
      <c r="D2742" s="179">
        <f>'Energy consumption (raw)'!C2692</f>
        <v>0</v>
      </c>
      <c r="E2742" s="179">
        <f>'Energy consumption (raw)'!D2692</f>
        <v>0</v>
      </c>
      <c r="F2742" s="179" t="str">
        <f>'Energy consumption (raw)'!E2692</f>
        <v xml:space="preserve">Công trình xây dựng </v>
      </c>
      <c r="G2742" s="179" t="str">
        <f>'Energy consumption (raw)'!F2692</f>
        <v>Khách sạn</v>
      </c>
      <c r="H2742" s="179" t="str">
        <f>'Energy consumption (raw)'!G2692</f>
        <v>Buildings</v>
      </c>
      <c r="I2742" s="179" t="str">
        <f>'Energy consumption (raw)'!I2692</f>
        <v>Buildings</v>
      </c>
      <c r="J2742" s="179" t="str">
        <f>INDEX(Sector!$E$6:$E$46,MATCH('Energy consumption (toe)'!I2742,Sector!$B$6:$B$46,FALSE))</f>
        <v>Buildings</v>
      </c>
      <c r="K2742" s="179">
        <f>IFERROR('Energy consumption (raw)'!J2692*Lists!$H$84,)</f>
        <v>792.59759330000009</v>
      </c>
      <c r="L2742" s="179">
        <f>'Energy consumption (raw)'!K2692*Lists!$H$84</f>
        <v>792.97177080000006</v>
      </c>
      <c r="M2742" s="179">
        <f>'Energy consumption (raw)'!L2692*Lists!$H$84</f>
        <v>0</v>
      </c>
      <c r="N2742" s="179">
        <f>'Energy consumption (raw)'!M2692*Lists!$H$84</f>
        <v>0</v>
      </c>
      <c r="O2742" s="178">
        <f t="shared" si="174"/>
        <v>792.97177080000006</v>
      </c>
      <c r="P2742">
        <f>'Energy consumption (raw)'!N2692*Lists!$H$85</f>
        <v>0</v>
      </c>
      <c r="Q2742">
        <f>'Energy consumption (raw)'!O2692*Lists!$H$86</f>
        <v>0</v>
      </c>
      <c r="R2742">
        <f>'Energy consumption (raw)'!P2692*Lists!$H$87</f>
        <v>0</v>
      </c>
      <c r="S2742">
        <f>'Energy consumption (raw)'!Q2692*Lists!$H$88</f>
        <v>0</v>
      </c>
      <c r="T2742">
        <f>'Energy consumption (raw)'!R2692*Lists!$H$89</f>
        <v>0</v>
      </c>
      <c r="U2742">
        <f>'Energy consumption (raw)'!S2692*Lists!$H$90</f>
        <v>401.39616000000001</v>
      </c>
      <c r="V2742">
        <f>'Energy consumption (raw)'!T2692*Lists!$H$91</f>
        <v>0</v>
      </c>
      <c r="W2742">
        <f>'Energy consumption (raw)'!U2692*Lists!$H$92</f>
        <v>0</v>
      </c>
      <c r="X2742">
        <f>'Energy consumption (raw)'!V2692*Lists!$H$93</f>
        <v>0</v>
      </c>
      <c r="Y2742">
        <f>'Energy consumption (raw)'!W2692*Lists!$H$94</f>
        <v>17.27562</v>
      </c>
      <c r="Z2742">
        <f>'Energy consumption (raw)'!X2692*Lists!$H$96*1000000</f>
        <v>0</v>
      </c>
      <c r="AA2742">
        <f>'Energy consumption (raw)'!Y2692*Lists!$H$97</f>
        <v>6.5400000000000009</v>
      </c>
      <c r="AB2742">
        <f>'Energy consumption (raw)'!Z2692*Lists!$H$96</f>
        <v>0</v>
      </c>
      <c r="AC2742">
        <f>'Energy consumption (raw)'!AA2692*Lists!$H$98</f>
        <v>0</v>
      </c>
      <c r="AD2742">
        <f>'Energy consumption (raw)'!AB2692*Lists!$H$99</f>
        <v>0</v>
      </c>
      <c r="AE2742">
        <f>'Energy consumption (raw)'!AC2692*Lists!$H$101</f>
        <v>0</v>
      </c>
      <c r="AF2742">
        <f>'Energy consumption (raw)'!AD2692*Lists!$H$101</f>
        <v>0</v>
      </c>
      <c r="AG2742">
        <f>'Energy consumption (raw)'!AE2692*Lists!$H$101</f>
        <v>0</v>
      </c>
      <c r="AH2742">
        <f>'Energy consumption (raw)'!AF2692*Lists!$H$100</f>
        <v>0</v>
      </c>
      <c r="AI2742" s="167">
        <f t="shared" si="175"/>
        <v>1218.1835507999999</v>
      </c>
      <c r="AJ2742" s="179">
        <f>'Energy consumption (raw)'!AG2692</f>
        <v>1218.1835507999999</v>
      </c>
      <c r="AK2742" s="179">
        <f>'Energy consumption (raw)'!AH2692</f>
        <v>1198</v>
      </c>
      <c r="AL2742">
        <f>IF(ROUND(AI2742,-3)=ROUND('Energy consumption (raw)'!AG2692,-3),1,0)</f>
        <v>1</v>
      </c>
      <c r="AM2742" s="179" t="str">
        <f>'Energy consumption (raw)'!AJ2692</f>
        <v>4. Quang Ninh</v>
      </c>
      <c r="AN2742">
        <f>VLOOKUP(AM2742,Lists!$F$9:$G$71,2,FALSE)</f>
        <v>1</v>
      </c>
    </row>
    <row r="2743" spans="2:40" x14ac:dyDescent="0.25">
      <c r="B2743" s="65" t="str">
        <f t="shared" si="173"/>
        <v>Buildings111</v>
      </c>
      <c r="C2743" s="179">
        <f>'Energy consumption (raw)'!B2693</f>
        <v>111</v>
      </c>
      <c r="D2743" s="179">
        <f>'Energy consumption (raw)'!C2693</f>
        <v>0</v>
      </c>
      <c r="E2743" s="179">
        <f>'Energy consumption (raw)'!D2693</f>
        <v>0</v>
      </c>
      <c r="F2743" s="179" t="str">
        <f>'Energy consumption (raw)'!E2693</f>
        <v xml:space="preserve">Công trình xây dựng </v>
      </c>
      <c r="G2743" s="179" t="str">
        <f>'Energy consumption (raw)'!F2693</f>
        <v>Khách sạn</v>
      </c>
      <c r="H2743" s="179" t="str">
        <f>'Energy consumption (raw)'!G2693</f>
        <v>Buildings</v>
      </c>
      <c r="I2743" s="179" t="str">
        <f>'Energy consumption (raw)'!I2693</f>
        <v>Buildings</v>
      </c>
      <c r="J2743" s="179" t="str">
        <f>INDEX(Sector!$E$6:$E$46,MATCH('Energy consumption (toe)'!I2743,Sector!$B$6:$B$46,FALSE))</f>
        <v>Buildings</v>
      </c>
      <c r="K2743" s="179">
        <f>IFERROR('Energy consumption (raw)'!J2693*Lists!$H$84,)</f>
        <v>882.18463620000011</v>
      </c>
      <c r="L2743" s="179">
        <f>'Energy consumption (raw)'!K2693*Lists!$H$84</f>
        <v>882.18463620000011</v>
      </c>
      <c r="M2743" s="179">
        <f>'Energy consumption (raw)'!L2693*Lists!$H$84</f>
        <v>0</v>
      </c>
      <c r="N2743" s="179">
        <f>'Energy consumption (raw)'!M2693*Lists!$H$84</f>
        <v>0</v>
      </c>
      <c r="O2743" s="178">
        <f t="shared" si="174"/>
        <v>882.18463620000011</v>
      </c>
      <c r="P2743">
        <f>'Energy consumption (raw)'!N2693*Lists!$H$85</f>
        <v>0</v>
      </c>
      <c r="Q2743">
        <f>'Energy consumption (raw)'!O2693*Lists!$H$86</f>
        <v>0</v>
      </c>
      <c r="R2743">
        <f>'Energy consumption (raw)'!P2693*Lists!$H$87</f>
        <v>0</v>
      </c>
      <c r="S2743">
        <f>'Energy consumption (raw)'!Q2693*Lists!$H$88</f>
        <v>0</v>
      </c>
      <c r="T2743">
        <f>'Energy consumption (raw)'!R2693*Lists!$H$89</f>
        <v>68.34</v>
      </c>
      <c r="U2743">
        <f>'Energy consumption (raw)'!S2693*Lists!$H$90</f>
        <v>0</v>
      </c>
      <c r="V2743">
        <f>'Energy consumption (raw)'!T2693*Lists!$H$91</f>
        <v>0</v>
      </c>
      <c r="W2743">
        <f>'Energy consumption (raw)'!U2693*Lists!$H$92</f>
        <v>0</v>
      </c>
      <c r="X2743">
        <f>'Energy consumption (raw)'!V2693*Lists!$H$93</f>
        <v>0</v>
      </c>
      <c r="Y2743">
        <f>'Energy consumption (raw)'!W2693*Lists!$H$94</f>
        <v>0</v>
      </c>
      <c r="Z2743">
        <f>'Energy consumption (raw)'!X2693*Lists!$H$96*1000000</f>
        <v>0</v>
      </c>
      <c r="AA2743">
        <f>'Energy consumption (raw)'!Y2693*Lists!$H$97</f>
        <v>0</v>
      </c>
      <c r="AB2743">
        <f>'Energy consumption (raw)'!Z2693*Lists!$H$96</f>
        <v>0</v>
      </c>
      <c r="AC2743">
        <f>'Energy consumption (raw)'!AA2693*Lists!$H$98</f>
        <v>0</v>
      </c>
      <c r="AD2743">
        <f>'Energy consumption (raw)'!AB2693*Lists!$H$99</f>
        <v>0</v>
      </c>
      <c r="AE2743">
        <f>'Energy consumption (raw)'!AC2693*Lists!$H$101</f>
        <v>0</v>
      </c>
      <c r="AF2743">
        <f>'Energy consumption (raw)'!AD2693*Lists!$H$101</f>
        <v>0</v>
      </c>
      <c r="AG2743">
        <f>'Energy consumption (raw)'!AE2693*Lists!$H$101</f>
        <v>0</v>
      </c>
      <c r="AH2743">
        <f>'Energy consumption (raw)'!AF2693*Lists!$H$100</f>
        <v>0</v>
      </c>
      <c r="AI2743" s="167">
        <f t="shared" si="175"/>
        <v>950.52463620000015</v>
      </c>
      <c r="AJ2743" s="179">
        <f>'Energy consumption (raw)'!AG2693</f>
        <v>950.52463620000015</v>
      </c>
      <c r="AK2743" s="179">
        <f>'Energy consumption (raw)'!AH2693</f>
        <v>1148</v>
      </c>
      <c r="AL2743">
        <f>IF(ROUND(AI2743,-3)=ROUND('Energy consumption (raw)'!AG2693,-3),1,0)</f>
        <v>1</v>
      </c>
      <c r="AM2743" s="179" t="str">
        <f>'Energy consumption (raw)'!AJ2693</f>
        <v>4. Quang Ninh</v>
      </c>
      <c r="AN2743">
        <f>VLOOKUP(AM2743,Lists!$F$9:$G$71,2,FALSE)</f>
        <v>1</v>
      </c>
    </row>
    <row r="2744" spans="2:40" x14ac:dyDescent="0.25">
      <c r="B2744" s="65" t="str">
        <f t="shared" si="173"/>
        <v>Buildings112</v>
      </c>
      <c r="C2744" s="179">
        <f>'Energy consumption (raw)'!B2694</f>
        <v>112</v>
      </c>
      <c r="D2744" s="179">
        <f>'Energy consumption (raw)'!C2694</f>
        <v>0</v>
      </c>
      <c r="E2744" s="179">
        <f>'Energy consumption (raw)'!D2694</f>
        <v>0</v>
      </c>
      <c r="F2744" s="179" t="str">
        <f>'Energy consumption (raw)'!E2694</f>
        <v xml:space="preserve">Công trình xây dựng </v>
      </c>
      <c r="G2744" s="179" t="str">
        <f>'Energy consumption (raw)'!F2694</f>
        <v>Khách sạn</v>
      </c>
      <c r="H2744" s="179" t="str">
        <f>'Energy consumption (raw)'!G2694</f>
        <v>Buildings</v>
      </c>
      <c r="I2744" s="179" t="str">
        <f>'Energy consumption (raw)'!I2694</f>
        <v>Buildings</v>
      </c>
      <c r="J2744" s="179" t="str">
        <f>INDEX(Sector!$E$6:$E$46,MATCH('Energy consumption (toe)'!I2744,Sector!$B$6:$B$46,FALSE))</f>
        <v>Buildings</v>
      </c>
      <c r="K2744" s="179">
        <f>IFERROR('Energy consumption (raw)'!J2694*Lists!$H$84,)</f>
        <v>655.90229750000003</v>
      </c>
      <c r="L2744" s="179">
        <f>'Energy consumption (raw)'!K2694*Lists!$H$84</f>
        <v>655.90229750000003</v>
      </c>
      <c r="M2744" s="179">
        <f>'Energy consumption (raw)'!L2694*Lists!$H$84</f>
        <v>0</v>
      </c>
      <c r="N2744" s="179">
        <f>'Energy consumption (raw)'!M2694*Lists!$H$84</f>
        <v>0</v>
      </c>
      <c r="O2744" s="178">
        <f t="shared" si="174"/>
        <v>655.90229750000003</v>
      </c>
      <c r="P2744">
        <f>'Energy consumption (raw)'!N2694*Lists!$H$85</f>
        <v>0</v>
      </c>
      <c r="Q2744">
        <f>'Energy consumption (raw)'!O2694*Lists!$H$86</f>
        <v>0</v>
      </c>
      <c r="R2744">
        <f>'Energy consumption (raw)'!P2694*Lists!$H$87</f>
        <v>0</v>
      </c>
      <c r="S2744">
        <f>'Energy consumption (raw)'!Q2694*Lists!$H$88</f>
        <v>0</v>
      </c>
      <c r="T2744">
        <f>'Energy consumption (raw)'!R2694*Lists!$H$89</f>
        <v>0</v>
      </c>
      <c r="U2744">
        <f>'Energy consumption (raw)'!S2694*Lists!$H$90</f>
        <v>0</v>
      </c>
      <c r="V2744">
        <f>'Energy consumption (raw)'!T2694*Lists!$H$91</f>
        <v>0</v>
      </c>
      <c r="W2744">
        <f>'Energy consumption (raw)'!U2694*Lists!$H$92</f>
        <v>0</v>
      </c>
      <c r="X2744">
        <f>'Energy consumption (raw)'!V2694*Lists!$H$93</f>
        <v>0</v>
      </c>
      <c r="Y2744">
        <f>'Energy consumption (raw)'!W2694*Lists!$H$94</f>
        <v>0</v>
      </c>
      <c r="Z2744">
        <f>'Energy consumption (raw)'!X2694*Lists!$H$96*1000000</f>
        <v>0</v>
      </c>
      <c r="AA2744">
        <f>'Energy consumption (raw)'!Y2694*Lists!$H$97</f>
        <v>0</v>
      </c>
      <c r="AB2744">
        <f>'Energy consumption (raw)'!Z2694*Lists!$H$96</f>
        <v>0</v>
      </c>
      <c r="AC2744">
        <f>'Energy consumption (raw)'!AA2694*Lists!$H$98</f>
        <v>0</v>
      </c>
      <c r="AD2744">
        <f>'Energy consumption (raw)'!AB2694*Lists!$H$99</f>
        <v>0</v>
      </c>
      <c r="AE2744">
        <f>'Energy consumption (raw)'!AC2694*Lists!$H$101</f>
        <v>0</v>
      </c>
      <c r="AF2744">
        <f>'Energy consumption (raw)'!AD2694*Lists!$H$101</f>
        <v>0</v>
      </c>
      <c r="AG2744">
        <f>'Energy consumption (raw)'!AE2694*Lists!$H$101</f>
        <v>0</v>
      </c>
      <c r="AH2744">
        <f>'Energy consumption (raw)'!AF2694*Lists!$H$100</f>
        <v>0</v>
      </c>
      <c r="AI2744" s="167">
        <f t="shared" si="175"/>
        <v>655.90229750000003</v>
      </c>
      <c r="AJ2744" s="179">
        <f>'Energy consumption (raw)'!AG2694</f>
        <v>655.90229750000003</v>
      </c>
      <c r="AK2744" s="179">
        <f>'Energy consumption (raw)'!AH2694</f>
        <v>1009</v>
      </c>
      <c r="AL2744">
        <f>IF(ROUND(AI2744,-3)=ROUND('Energy consumption (raw)'!AG2694,-3),1,0)</f>
        <v>1</v>
      </c>
      <c r="AM2744" s="179" t="str">
        <f>'Energy consumption (raw)'!AJ2694</f>
        <v>4. Quang Ninh</v>
      </c>
      <c r="AN2744">
        <f>VLOOKUP(AM2744,Lists!$F$9:$G$71,2,FALSE)</f>
        <v>1</v>
      </c>
    </row>
    <row r="2745" spans="2:40" x14ac:dyDescent="0.25">
      <c r="B2745" s="65" t="str">
        <f t="shared" si="173"/>
        <v>Buildings113</v>
      </c>
      <c r="C2745" s="179">
        <f>'Energy consumption (raw)'!B2695</f>
        <v>113</v>
      </c>
      <c r="D2745" s="179">
        <f>'Energy consumption (raw)'!C2695</f>
        <v>0</v>
      </c>
      <c r="E2745" s="179">
        <f>'Energy consumption (raw)'!D2695</f>
        <v>0</v>
      </c>
      <c r="F2745" s="179" t="str">
        <f>'Energy consumption (raw)'!E2695</f>
        <v xml:space="preserve">Công trình xây dựng </v>
      </c>
      <c r="G2745" s="179" t="str">
        <f>'Energy consumption (raw)'!F2695</f>
        <v>Trung tâm thương mại</v>
      </c>
      <c r="H2745" s="179" t="str">
        <f>'Energy consumption (raw)'!G2695</f>
        <v>Buildings</v>
      </c>
      <c r="I2745" s="179" t="str">
        <f>'Energy consumption (raw)'!I2695</f>
        <v>Buildings</v>
      </c>
      <c r="J2745" s="179" t="str">
        <f>INDEX(Sector!$E$6:$E$46,MATCH('Energy consumption (toe)'!I2745,Sector!$B$6:$B$46,FALSE))</f>
        <v>Buildings</v>
      </c>
      <c r="K2745" s="179">
        <f>IFERROR('Energy consumption (raw)'!J2695*Lists!$H$84,)</f>
        <v>731.21381300000007</v>
      </c>
      <c r="L2745" s="179">
        <f>'Energy consumption (raw)'!K2695*Lists!$H$84</f>
        <v>731.21381300000007</v>
      </c>
      <c r="M2745" s="179">
        <f>'Energy consumption (raw)'!L2695*Lists!$H$84</f>
        <v>0</v>
      </c>
      <c r="N2745" s="179">
        <f>'Energy consumption (raw)'!M2695*Lists!$H$84</f>
        <v>0</v>
      </c>
      <c r="O2745" s="178">
        <f t="shared" si="174"/>
        <v>731.21381300000007</v>
      </c>
      <c r="P2745">
        <f>'Energy consumption (raw)'!N2695*Lists!$H$85</f>
        <v>0</v>
      </c>
      <c r="Q2745">
        <f>'Energy consumption (raw)'!O2695*Lists!$H$86</f>
        <v>0</v>
      </c>
      <c r="R2745">
        <f>'Energy consumption (raw)'!P2695*Lists!$H$87</f>
        <v>0</v>
      </c>
      <c r="S2745">
        <f>'Energy consumption (raw)'!Q2695*Lists!$H$88</f>
        <v>0</v>
      </c>
      <c r="T2745">
        <f>'Energy consumption (raw)'!R2695*Lists!$H$89</f>
        <v>0</v>
      </c>
      <c r="U2745">
        <f>'Energy consumption (raw)'!S2695*Lists!$H$90</f>
        <v>0</v>
      </c>
      <c r="V2745">
        <f>'Energy consumption (raw)'!T2695*Lists!$H$91</f>
        <v>0</v>
      </c>
      <c r="W2745">
        <f>'Energy consumption (raw)'!U2695*Lists!$H$92</f>
        <v>0</v>
      </c>
      <c r="X2745">
        <f>'Energy consumption (raw)'!V2695*Lists!$H$93</f>
        <v>0</v>
      </c>
      <c r="Y2745">
        <f>'Energy consumption (raw)'!W2695*Lists!$H$94</f>
        <v>0</v>
      </c>
      <c r="Z2745">
        <f>'Energy consumption (raw)'!X2695*Lists!$H$96*1000000</f>
        <v>0</v>
      </c>
      <c r="AA2745">
        <f>'Energy consumption (raw)'!Y2695*Lists!$H$97</f>
        <v>0</v>
      </c>
      <c r="AB2745">
        <f>'Energy consumption (raw)'!Z2695*Lists!$H$96</f>
        <v>0</v>
      </c>
      <c r="AC2745">
        <f>'Energy consumption (raw)'!AA2695*Lists!$H$98</f>
        <v>0</v>
      </c>
      <c r="AD2745">
        <f>'Energy consumption (raw)'!AB2695*Lists!$H$99</f>
        <v>0</v>
      </c>
      <c r="AE2745">
        <f>'Energy consumption (raw)'!AC2695*Lists!$H$101</f>
        <v>0</v>
      </c>
      <c r="AF2745">
        <f>'Energy consumption (raw)'!AD2695*Lists!$H$101</f>
        <v>0</v>
      </c>
      <c r="AG2745">
        <f>'Energy consumption (raw)'!AE2695*Lists!$H$101</f>
        <v>0</v>
      </c>
      <c r="AH2745">
        <f>'Energy consumption (raw)'!AF2695*Lists!$H$100</f>
        <v>0</v>
      </c>
      <c r="AI2745" s="167">
        <f t="shared" si="175"/>
        <v>731.21381300000007</v>
      </c>
      <c r="AJ2745" s="179">
        <f>'Energy consumption (raw)'!AG2695</f>
        <v>731.21381300000007</v>
      </c>
      <c r="AK2745" s="179">
        <f>'Energy consumption (raw)'!AH2695</f>
        <v>847</v>
      </c>
      <c r="AL2745">
        <f>IF(ROUND(AI2745,-3)=ROUND('Energy consumption (raw)'!AG2695,-3),1,0)</f>
        <v>1</v>
      </c>
      <c r="AM2745" s="179" t="str">
        <f>'Energy consumption (raw)'!AJ2695</f>
        <v>4. Quang Ninh</v>
      </c>
      <c r="AN2745">
        <f>VLOOKUP(AM2745,Lists!$F$9:$G$71,2,FALSE)</f>
        <v>1</v>
      </c>
    </row>
    <row r="2746" spans="2:40" x14ac:dyDescent="0.25">
      <c r="B2746" s="65" t="str">
        <f t="shared" si="173"/>
        <v>Buildings114</v>
      </c>
      <c r="C2746" s="179">
        <f>'Energy consumption (raw)'!B2696</f>
        <v>114</v>
      </c>
      <c r="D2746" s="179">
        <f>'Energy consumption (raw)'!C2696</f>
        <v>0</v>
      </c>
      <c r="E2746" s="179">
        <f>'Energy consumption (raw)'!D2696</f>
        <v>0</v>
      </c>
      <c r="F2746" s="179" t="str">
        <f>'Energy consumption (raw)'!E2696</f>
        <v xml:space="preserve">Công trình xây dựng </v>
      </c>
      <c r="G2746" s="179" t="str">
        <f>'Energy consumption (raw)'!F2696</f>
        <v xml:space="preserve">Bán lẻ trong siêu thị, trung tâm thương mại </v>
      </c>
      <c r="H2746" s="179" t="str">
        <f>'Energy consumption (raw)'!G2696</f>
        <v>Buildings</v>
      </c>
      <c r="I2746" s="179" t="str">
        <f>'Energy consumption (raw)'!I2696</f>
        <v>Buildings</v>
      </c>
      <c r="J2746" s="179" t="str">
        <f>INDEX(Sector!$E$6:$E$46,MATCH('Energy consumption (toe)'!I2746,Sector!$B$6:$B$46,FALSE))</f>
        <v>Buildings</v>
      </c>
      <c r="K2746" s="179">
        <f>IFERROR('Energy consumption (raw)'!J2696*Lists!$H$84,)</f>
        <v>878.35583600000007</v>
      </c>
      <c r="L2746" s="179">
        <f>'Energy consumption (raw)'!K2696*Lists!$H$84</f>
        <v>878.35583600000007</v>
      </c>
      <c r="M2746" s="179">
        <f>'Energy consumption (raw)'!L2696*Lists!$H$84</f>
        <v>0</v>
      </c>
      <c r="N2746" s="179">
        <f>'Energy consumption (raw)'!M2696*Lists!$H$84</f>
        <v>0</v>
      </c>
      <c r="O2746" s="178">
        <f t="shared" si="174"/>
        <v>878.35583600000007</v>
      </c>
      <c r="P2746">
        <f>'Energy consumption (raw)'!N2696*Lists!$H$85</f>
        <v>0</v>
      </c>
      <c r="Q2746">
        <f>'Energy consumption (raw)'!O2696*Lists!$H$86</f>
        <v>0</v>
      </c>
      <c r="R2746">
        <f>'Energy consumption (raw)'!P2696*Lists!$H$87</f>
        <v>0</v>
      </c>
      <c r="S2746">
        <f>'Energy consumption (raw)'!Q2696*Lists!$H$88</f>
        <v>0</v>
      </c>
      <c r="T2746">
        <f>'Energy consumption (raw)'!R2696*Lists!$H$89</f>
        <v>0</v>
      </c>
      <c r="U2746">
        <f>'Energy consumption (raw)'!S2696*Lists!$H$90</f>
        <v>4.8928000000000003</v>
      </c>
      <c r="V2746">
        <f>'Energy consumption (raw)'!T2696*Lists!$H$91</f>
        <v>0</v>
      </c>
      <c r="W2746">
        <f>'Energy consumption (raw)'!U2696*Lists!$H$92</f>
        <v>0</v>
      </c>
      <c r="X2746">
        <f>'Energy consumption (raw)'!V2696*Lists!$H$93</f>
        <v>0</v>
      </c>
      <c r="Y2746">
        <f>'Energy consumption (raw)'!W2696*Lists!$H$94</f>
        <v>0</v>
      </c>
      <c r="Z2746">
        <f>'Energy consumption (raw)'!X2696*Lists!$H$96*1000000</f>
        <v>0</v>
      </c>
      <c r="AA2746">
        <f>'Energy consumption (raw)'!Y2696*Lists!$H$97</f>
        <v>0</v>
      </c>
      <c r="AB2746">
        <f>'Energy consumption (raw)'!Z2696*Lists!$H$96</f>
        <v>0</v>
      </c>
      <c r="AC2746">
        <f>'Energy consumption (raw)'!AA2696*Lists!$H$98</f>
        <v>0</v>
      </c>
      <c r="AD2746">
        <f>'Energy consumption (raw)'!AB2696*Lists!$H$99</f>
        <v>0</v>
      </c>
      <c r="AE2746">
        <f>'Energy consumption (raw)'!AC2696*Lists!$H$101</f>
        <v>0</v>
      </c>
      <c r="AF2746">
        <f>'Energy consumption (raw)'!AD2696*Lists!$H$101</f>
        <v>0</v>
      </c>
      <c r="AG2746">
        <f>'Energy consumption (raw)'!AE2696*Lists!$H$101</f>
        <v>0</v>
      </c>
      <c r="AH2746">
        <f>'Energy consumption (raw)'!AF2696*Lists!$H$100</f>
        <v>0</v>
      </c>
      <c r="AI2746" s="167">
        <f t="shared" si="175"/>
        <v>883.24863600000003</v>
      </c>
      <c r="AJ2746" s="179">
        <f>'Energy consumption (raw)'!AG2696</f>
        <v>883.24863600000003</v>
      </c>
      <c r="AK2746" s="179">
        <f>'Energy consumption (raw)'!AH2696</f>
        <v>1042</v>
      </c>
      <c r="AL2746">
        <f>IF(ROUND(AI2746,-3)=ROUND('Energy consumption (raw)'!AG2696,-3),1,0)</f>
        <v>1</v>
      </c>
      <c r="AM2746" s="179" t="str">
        <f>'Energy consumption (raw)'!AJ2696</f>
        <v>4. Quang Ninh</v>
      </c>
      <c r="AN2746">
        <f>VLOOKUP(AM2746,Lists!$F$9:$G$71,2,FALSE)</f>
        <v>1</v>
      </c>
    </row>
    <row r="2747" spans="2:40" x14ac:dyDescent="0.25">
      <c r="B2747" s="65" t="str">
        <f t="shared" si="173"/>
        <v>Buildings115</v>
      </c>
      <c r="C2747" s="179">
        <f>'Energy consumption (raw)'!B2697</f>
        <v>115</v>
      </c>
      <c r="D2747" s="179">
        <f>'Energy consumption (raw)'!C2697</f>
        <v>0</v>
      </c>
      <c r="E2747" s="179">
        <f>'Energy consumption (raw)'!D2697</f>
        <v>0</v>
      </c>
      <c r="F2747" s="179" t="str">
        <f>'Energy consumption (raw)'!E2697</f>
        <v xml:space="preserve">Công trình xây dựng </v>
      </c>
      <c r="G2747" s="179" t="str">
        <f>'Energy consumption (raw)'!F2697</f>
        <v>Khách sạn</v>
      </c>
      <c r="H2747" s="179" t="str">
        <f>'Energy consumption (raw)'!G2697</f>
        <v>Buildings</v>
      </c>
      <c r="I2747" s="179" t="str">
        <f>'Energy consumption (raw)'!I2697</f>
        <v>Buildings</v>
      </c>
      <c r="J2747" s="179" t="str">
        <f>INDEX(Sector!$E$6:$E$46,MATCH('Energy consumption (toe)'!I2747,Sector!$B$6:$B$46,FALSE))</f>
        <v>Buildings</v>
      </c>
      <c r="K2747" s="179">
        <f>IFERROR('Energy consumption (raw)'!J2697*Lists!$H$84,)</f>
        <v>438.43851240000004</v>
      </c>
      <c r="L2747" s="179">
        <f>'Energy consumption (raw)'!K2697*Lists!$H$84</f>
        <v>432.04</v>
      </c>
      <c r="M2747" s="179">
        <f>'Energy consumption (raw)'!L2697*Lists!$H$84</f>
        <v>0</v>
      </c>
      <c r="N2747" s="179">
        <f>'Energy consumption (raw)'!M2697*Lists!$H$84</f>
        <v>0</v>
      </c>
      <c r="O2747" s="178">
        <f t="shared" si="174"/>
        <v>432.04</v>
      </c>
      <c r="P2747">
        <f>'Energy consumption (raw)'!N2697*Lists!$H$85</f>
        <v>244.99999999999997</v>
      </c>
      <c r="Q2747">
        <f>'Energy consumption (raw)'!O2697*Lists!$H$86</f>
        <v>0</v>
      </c>
      <c r="R2747">
        <f>'Energy consumption (raw)'!P2697*Lists!$H$87</f>
        <v>0</v>
      </c>
      <c r="S2747">
        <f>'Energy consumption (raw)'!Q2697*Lists!$H$88</f>
        <v>0</v>
      </c>
      <c r="T2747">
        <f>'Energy consumption (raw)'!R2697*Lists!$H$89</f>
        <v>0</v>
      </c>
      <c r="U2747">
        <f>'Energy consumption (raw)'!S2697*Lists!$H$90</f>
        <v>1.496</v>
      </c>
      <c r="V2747">
        <f>'Energy consumption (raw)'!T2697*Lists!$H$91</f>
        <v>0</v>
      </c>
      <c r="W2747">
        <f>'Energy consumption (raw)'!U2697*Lists!$H$92</f>
        <v>0</v>
      </c>
      <c r="X2747">
        <f>'Energy consumption (raw)'!V2697*Lists!$H$93</f>
        <v>0</v>
      </c>
      <c r="Y2747">
        <f>'Energy consumption (raw)'!W2697*Lists!$H$94</f>
        <v>0</v>
      </c>
      <c r="Z2747">
        <f>'Energy consumption (raw)'!X2697*Lists!$H$96*1000000</f>
        <v>0</v>
      </c>
      <c r="AA2747">
        <f>'Energy consumption (raw)'!Y2697*Lists!$H$97</f>
        <v>2.0710000000000002</v>
      </c>
      <c r="AB2747">
        <f>'Energy consumption (raw)'!Z2697*Lists!$H$96</f>
        <v>0</v>
      </c>
      <c r="AC2747">
        <f>'Energy consumption (raw)'!AA2697*Lists!$H$98</f>
        <v>0</v>
      </c>
      <c r="AD2747">
        <f>'Energy consumption (raw)'!AB2697*Lists!$H$99</f>
        <v>0</v>
      </c>
      <c r="AE2747">
        <f>'Energy consumption (raw)'!AC2697*Lists!$H$101</f>
        <v>0</v>
      </c>
      <c r="AF2747">
        <f>'Energy consumption (raw)'!AD2697*Lists!$H$101</f>
        <v>0</v>
      </c>
      <c r="AG2747">
        <f>'Energy consumption (raw)'!AE2697*Lists!$H$101</f>
        <v>0</v>
      </c>
      <c r="AH2747">
        <f>'Energy consumption (raw)'!AF2697*Lists!$H$100</f>
        <v>0</v>
      </c>
      <c r="AI2747" s="167">
        <f t="shared" si="175"/>
        <v>680.60699999999997</v>
      </c>
      <c r="AJ2747" s="179">
        <f>'Energy consumption (raw)'!AG2697</f>
        <v>680.60699999999997</v>
      </c>
      <c r="AK2747" s="179">
        <f>'Energy consumption (raw)'!AH2697</f>
        <v>743</v>
      </c>
      <c r="AL2747">
        <f>IF(ROUND(AI2747,-3)=ROUND('Energy consumption (raw)'!AG2697,-3),1,0)</f>
        <v>1</v>
      </c>
      <c r="AM2747" s="179" t="str">
        <f>'Energy consumption (raw)'!AJ2697</f>
        <v>4. Quang Ninh</v>
      </c>
      <c r="AN2747">
        <f>VLOOKUP(AM2747,Lists!$F$9:$G$71,2,FALSE)</f>
        <v>1</v>
      </c>
    </row>
    <row r="2748" spans="2:40" x14ac:dyDescent="0.25">
      <c r="B2748" s="65" t="str">
        <f t="shared" si="173"/>
        <v>Buildings116</v>
      </c>
      <c r="C2748" s="179">
        <f>'Energy consumption (raw)'!B2698</f>
        <v>116</v>
      </c>
      <c r="D2748" s="179">
        <f>'Energy consumption (raw)'!C2698</f>
        <v>0</v>
      </c>
      <c r="E2748" s="179">
        <f>'Energy consumption (raw)'!D2698</f>
        <v>0</v>
      </c>
      <c r="F2748" s="179" t="str">
        <f>'Energy consumption (raw)'!E2698</f>
        <v xml:space="preserve">Công trình xây dựng </v>
      </c>
      <c r="G2748" s="179" t="str">
        <f>'Energy consumption (raw)'!F2698</f>
        <v>Hoạt động của các bệnh viện</v>
      </c>
      <c r="H2748" s="179" t="str">
        <f>'Energy consumption (raw)'!G2698</f>
        <v>Buildings</v>
      </c>
      <c r="I2748" s="179" t="str">
        <f>'Energy consumption (raw)'!I2698</f>
        <v>Buildings</v>
      </c>
      <c r="J2748" s="179" t="str">
        <f>INDEX(Sector!$E$6:$E$46,MATCH('Energy consumption (toe)'!I2748,Sector!$B$6:$B$46,FALSE))</f>
        <v>Buildings</v>
      </c>
      <c r="K2748" s="179">
        <f>IFERROR('Energy consumption (raw)'!J2698*Lists!$H$84,)</f>
        <v>829.35139040000001</v>
      </c>
      <c r="L2748" s="179">
        <f>'Energy consumption (raw)'!K2698*Lists!$H$84</f>
        <v>792.51643150000007</v>
      </c>
      <c r="M2748" s="179">
        <f>'Energy consumption (raw)'!L2698*Lists!$H$84</f>
        <v>0</v>
      </c>
      <c r="N2748" s="179">
        <f>'Energy consumption (raw)'!M2698*Lists!$H$84</f>
        <v>0</v>
      </c>
      <c r="O2748" s="178">
        <f t="shared" si="174"/>
        <v>792.51643150000007</v>
      </c>
      <c r="P2748">
        <f>'Energy consumption (raw)'!N2698*Lists!$H$85</f>
        <v>0</v>
      </c>
      <c r="Q2748">
        <f>'Energy consumption (raw)'!O2698*Lists!$H$86</f>
        <v>0</v>
      </c>
      <c r="R2748">
        <f>'Energy consumption (raw)'!P2698*Lists!$H$87</f>
        <v>0</v>
      </c>
      <c r="S2748">
        <f>'Energy consumption (raw)'!Q2698*Lists!$H$88</f>
        <v>0</v>
      </c>
      <c r="T2748">
        <f>'Energy consumption (raw)'!R2698*Lists!$H$89</f>
        <v>0</v>
      </c>
      <c r="U2748">
        <f>'Energy consumption (raw)'!S2698*Lists!$H$90</f>
        <v>0</v>
      </c>
      <c r="V2748">
        <f>'Energy consumption (raw)'!T2698*Lists!$H$91</f>
        <v>0</v>
      </c>
      <c r="W2748">
        <f>'Energy consumption (raw)'!U2698*Lists!$H$92</f>
        <v>0</v>
      </c>
      <c r="X2748">
        <f>'Energy consumption (raw)'!V2698*Lists!$H$93</f>
        <v>0</v>
      </c>
      <c r="Y2748">
        <f>'Energy consumption (raw)'!W2698*Lists!$H$94</f>
        <v>0</v>
      </c>
      <c r="Z2748">
        <f>'Energy consumption (raw)'!X2698*Lists!$H$96*1000000</f>
        <v>0</v>
      </c>
      <c r="AA2748">
        <f>'Energy consumption (raw)'!Y2698*Lists!$H$97</f>
        <v>0</v>
      </c>
      <c r="AB2748">
        <f>'Energy consumption (raw)'!Z2698*Lists!$H$96</f>
        <v>0</v>
      </c>
      <c r="AC2748">
        <f>'Energy consumption (raw)'!AA2698*Lists!$H$98</f>
        <v>0</v>
      </c>
      <c r="AD2748">
        <f>'Energy consumption (raw)'!AB2698*Lists!$H$99</f>
        <v>0</v>
      </c>
      <c r="AE2748">
        <f>'Energy consumption (raw)'!AC2698*Lists!$H$101</f>
        <v>0</v>
      </c>
      <c r="AF2748">
        <f>'Energy consumption (raw)'!AD2698*Lists!$H$101</f>
        <v>0</v>
      </c>
      <c r="AG2748">
        <f>'Energy consumption (raw)'!AE2698*Lists!$H$101</f>
        <v>0</v>
      </c>
      <c r="AH2748">
        <f>'Energy consumption (raw)'!AF2698*Lists!$H$100</f>
        <v>0</v>
      </c>
      <c r="AI2748" s="167">
        <f t="shared" si="175"/>
        <v>792.51643150000007</v>
      </c>
      <c r="AJ2748" s="179">
        <f>'Energy consumption (raw)'!AG2698</f>
        <v>792.51643150000007</v>
      </c>
      <c r="AK2748" s="179">
        <f>'Energy consumption (raw)'!AH2698</f>
        <v>833</v>
      </c>
      <c r="AL2748">
        <f>IF(ROUND(AI2748,-3)=ROUND('Energy consumption (raw)'!AG2698,-3),1,0)</f>
        <v>1</v>
      </c>
      <c r="AM2748" s="179" t="str">
        <f>'Energy consumption (raw)'!AJ2698</f>
        <v>4. Quang Ninh</v>
      </c>
      <c r="AN2748">
        <f>VLOOKUP(AM2748,Lists!$F$9:$G$71,2,FALSE)</f>
        <v>1</v>
      </c>
    </row>
    <row r="2749" spans="2:40" x14ac:dyDescent="0.25">
      <c r="B2749" s="65" t="str">
        <f t="shared" ref="B2749:B2812" si="176">H2749&amp;C2749</f>
        <v>Buildings117</v>
      </c>
      <c r="C2749" s="179">
        <f>'Energy consumption (raw)'!B2699</f>
        <v>117</v>
      </c>
      <c r="D2749" s="179">
        <f>'Energy consumption (raw)'!C2699</f>
        <v>0</v>
      </c>
      <c r="E2749" s="179">
        <f>'Energy consumption (raw)'!D2699</f>
        <v>0</v>
      </c>
      <c r="F2749" s="179" t="str">
        <f>'Energy consumption (raw)'!E2699</f>
        <v>Công trình xây dựng</v>
      </c>
      <c r="G2749" s="179" t="str">
        <f>'Energy consumption (raw)'!F2699</f>
        <v>Kho bãi và các hoạt động hỗ trợ cho vận tải</v>
      </c>
      <c r="H2749" s="179" t="str">
        <f>'Energy consumption (raw)'!G2699</f>
        <v>Buildings</v>
      </c>
      <c r="I2749" s="179" t="str">
        <f>'Energy consumption (raw)'!I2699</f>
        <v>Buildings</v>
      </c>
      <c r="J2749" s="179" t="str">
        <f>INDEX(Sector!$E$6:$E$46,MATCH('Energy consumption (toe)'!I2749,Sector!$B$6:$B$46,FALSE))</f>
        <v>Buildings</v>
      </c>
      <c r="K2749" s="179">
        <f>IFERROR('Energy consumption (raw)'!J2699*Lists!$H$84,)</f>
        <v>827.4079819000001</v>
      </c>
      <c r="L2749" s="179">
        <f>'Energy consumption (raw)'!K2699*Lists!$H$84</f>
        <v>803.57696410000005</v>
      </c>
      <c r="M2749" s="179">
        <f>'Energy consumption (raw)'!L2699*Lists!$H$84</f>
        <v>0</v>
      </c>
      <c r="N2749" s="179">
        <f>'Energy consumption (raw)'!M2699*Lists!$H$84</f>
        <v>0</v>
      </c>
      <c r="O2749" s="178">
        <f t="shared" ref="O2749:O2812" si="177">IF(L2749=0,K2749,L2749)</f>
        <v>803.57696410000005</v>
      </c>
      <c r="P2749">
        <f>'Energy consumption (raw)'!N2699*Lists!$H$85</f>
        <v>0</v>
      </c>
      <c r="Q2749">
        <f>'Energy consumption (raw)'!O2699*Lists!$H$86</f>
        <v>0</v>
      </c>
      <c r="R2749">
        <f>'Energy consumption (raw)'!P2699*Lists!$H$87</f>
        <v>0</v>
      </c>
      <c r="S2749">
        <f>'Energy consumption (raw)'!Q2699*Lists!$H$88</f>
        <v>0</v>
      </c>
      <c r="T2749">
        <f>'Energy consumption (raw)'!R2699*Lists!$H$89</f>
        <v>0</v>
      </c>
      <c r="U2749">
        <f>'Energy consumption (raw)'!S2699*Lists!$H$90</f>
        <v>0</v>
      </c>
      <c r="V2749">
        <f>'Energy consumption (raw)'!T2699*Lists!$H$91</f>
        <v>0</v>
      </c>
      <c r="W2749">
        <f>'Energy consumption (raw)'!U2699*Lists!$H$92</f>
        <v>0</v>
      </c>
      <c r="X2749">
        <f>'Energy consumption (raw)'!V2699*Lists!$H$93</f>
        <v>0</v>
      </c>
      <c r="Y2749">
        <f>'Energy consumption (raw)'!W2699*Lists!$H$94</f>
        <v>0</v>
      </c>
      <c r="Z2749">
        <f>'Energy consumption (raw)'!X2699*Lists!$H$96*1000000</f>
        <v>0</v>
      </c>
      <c r="AA2749">
        <f>'Energy consumption (raw)'!Y2699*Lists!$H$97</f>
        <v>0</v>
      </c>
      <c r="AB2749">
        <f>'Energy consumption (raw)'!Z2699*Lists!$H$96</f>
        <v>0</v>
      </c>
      <c r="AC2749">
        <f>'Energy consumption (raw)'!AA2699*Lists!$H$98</f>
        <v>0</v>
      </c>
      <c r="AD2749">
        <f>'Energy consumption (raw)'!AB2699*Lists!$H$99</f>
        <v>0</v>
      </c>
      <c r="AE2749">
        <f>'Energy consumption (raw)'!AC2699*Lists!$H$101</f>
        <v>0</v>
      </c>
      <c r="AF2749">
        <f>'Energy consumption (raw)'!AD2699*Lists!$H$101</f>
        <v>0</v>
      </c>
      <c r="AG2749">
        <f>'Energy consumption (raw)'!AE2699*Lists!$H$101</f>
        <v>0</v>
      </c>
      <c r="AH2749">
        <f>'Energy consumption (raw)'!AF2699*Lists!$H$100</f>
        <v>0</v>
      </c>
      <c r="AI2749" s="167">
        <f t="shared" ref="AI2749:AI2812" si="178">IF(SUM(O2749:AH2749)=0,AJ2749,SUM(O2749:AH2749))</f>
        <v>803.57696410000005</v>
      </c>
      <c r="AJ2749" s="179">
        <f>'Energy consumption (raw)'!AG2699</f>
        <v>803.57696410000005</v>
      </c>
      <c r="AK2749" s="179">
        <f>'Energy consumption (raw)'!AH2699</f>
        <v>908</v>
      </c>
      <c r="AL2749">
        <f>IF(ROUND(AI2749,-3)=ROUND('Energy consumption (raw)'!AG2699,-3),1,0)</f>
        <v>1</v>
      </c>
      <c r="AM2749" s="179" t="str">
        <f>'Energy consumption (raw)'!AJ2699</f>
        <v>4. Quang Ninh</v>
      </c>
      <c r="AN2749">
        <f>VLOOKUP(AM2749,Lists!$F$9:$G$71,2,FALSE)</f>
        <v>1</v>
      </c>
    </row>
    <row r="2750" spans="2:40" x14ac:dyDescent="0.25">
      <c r="B2750" s="65" t="str">
        <f t="shared" si="176"/>
        <v>Buildings118</v>
      </c>
      <c r="C2750" s="179">
        <f>'Energy consumption (raw)'!B2700</f>
        <v>118</v>
      </c>
      <c r="D2750" s="179">
        <f>'Energy consumption (raw)'!C2700</f>
        <v>0</v>
      </c>
      <c r="E2750" s="179">
        <f>'Energy consumption (raw)'!D2700</f>
        <v>0</v>
      </c>
      <c r="F2750" s="179" t="str">
        <f>'Energy consumption (raw)'!E2700</f>
        <v xml:space="preserve">Công trình xây dựng </v>
      </c>
      <c r="G2750" s="179" t="str">
        <f>'Energy consumption (raw)'!F2700</f>
        <v>Sản xuất vật liệu xây dựng từ đất sét</v>
      </c>
      <c r="H2750" s="179" t="str">
        <f>'Energy consumption (raw)'!G2700</f>
        <v>Buildings</v>
      </c>
      <c r="I2750" s="179" t="str">
        <f>'Energy consumption (raw)'!I2700</f>
        <v>Buildings</v>
      </c>
      <c r="J2750" s="179" t="str">
        <f>INDEX(Sector!$E$6:$E$46,MATCH('Energy consumption (toe)'!I2750,Sector!$B$6:$B$46,FALSE))</f>
        <v>Buildings</v>
      </c>
      <c r="K2750" s="179">
        <f>IFERROR('Energy consumption (raw)'!J2700*Lists!$H$84,)</f>
        <v>1326.6399228</v>
      </c>
      <c r="L2750" s="179">
        <f>'Energy consumption (raw)'!K2700*Lists!$H$84</f>
        <v>1339.8254750000001</v>
      </c>
      <c r="M2750" s="179">
        <f>'Energy consumption (raw)'!L2700*Lists!$H$84</f>
        <v>0</v>
      </c>
      <c r="N2750" s="179">
        <f>'Energy consumption (raw)'!M2700*Lists!$H$84</f>
        <v>0</v>
      </c>
      <c r="O2750" s="178">
        <f t="shared" si="177"/>
        <v>1339.8254750000001</v>
      </c>
      <c r="P2750">
        <f>'Energy consumption (raw)'!N2700*Lists!$H$85</f>
        <v>0</v>
      </c>
      <c r="Q2750">
        <f>'Energy consumption (raw)'!O2700*Lists!$H$86</f>
        <v>0</v>
      </c>
      <c r="R2750">
        <f>'Energy consumption (raw)'!P2700*Lists!$H$87</f>
        <v>0</v>
      </c>
      <c r="S2750">
        <f>'Energy consumption (raw)'!Q2700*Lists!$H$88</f>
        <v>0</v>
      </c>
      <c r="T2750">
        <f>'Energy consumption (raw)'!R2700*Lists!$H$89</f>
        <v>0</v>
      </c>
      <c r="U2750">
        <f>'Energy consumption (raw)'!S2700*Lists!$H$90</f>
        <v>0</v>
      </c>
      <c r="V2750">
        <f>'Energy consumption (raw)'!T2700*Lists!$H$91</f>
        <v>0</v>
      </c>
      <c r="W2750">
        <f>'Energy consumption (raw)'!U2700*Lists!$H$92</f>
        <v>0</v>
      </c>
      <c r="X2750">
        <f>'Energy consumption (raw)'!V2700*Lists!$H$93</f>
        <v>0</v>
      </c>
      <c r="Y2750">
        <f>'Energy consumption (raw)'!W2700*Lists!$H$94</f>
        <v>0</v>
      </c>
      <c r="Z2750">
        <f>'Energy consumption (raw)'!X2700*Lists!$H$96*1000000</f>
        <v>0</v>
      </c>
      <c r="AA2750">
        <f>'Energy consumption (raw)'!Y2700*Lists!$H$97</f>
        <v>0</v>
      </c>
      <c r="AB2750">
        <f>'Energy consumption (raw)'!Z2700*Lists!$H$96</f>
        <v>0</v>
      </c>
      <c r="AC2750">
        <f>'Energy consumption (raw)'!AA2700*Lists!$H$98</f>
        <v>0</v>
      </c>
      <c r="AD2750">
        <f>'Energy consumption (raw)'!AB2700*Lists!$H$99</f>
        <v>0</v>
      </c>
      <c r="AE2750">
        <f>'Energy consumption (raw)'!AC2700*Lists!$H$101</f>
        <v>0</v>
      </c>
      <c r="AF2750">
        <f>'Energy consumption (raw)'!AD2700*Lists!$H$101</f>
        <v>0</v>
      </c>
      <c r="AG2750">
        <f>'Energy consumption (raw)'!AE2700*Lists!$H$101</f>
        <v>0</v>
      </c>
      <c r="AH2750">
        <f>'Energy consumption (raw)'!AF2700*Lists!$H$100</f>
        <v>0</v>
      </c>
      <c r="AI2750" s="167">
        <f t="shared" si="178"/>
        <v>1339.8254750000001</v>
      </c>
      <c r="AJ2750" s="179">
        <f>'Energy consumption (raw)'!AG2700</f>
        <v>1339.8254750000001</v>
      </c>
      <c r="AK2750" s="179">
        <f>'Energy consumption (raw)'!AH2700</f>
        <v>1340</v>
      </c>
      <c r="AL2750">
        <f>IF(ROUND(AI2750,-3)=ROUND('Energy consumption (raw)'!AG2700,-3),1,0)</f>
        <v>1</v>
      </c>
      <c r="AM2750" s="179" t="str">
        <f>'Energy consumption (raw)'!AJ2700</f>
        <v>4. Quang Ninh</v>
      </c>
      <c r="AN2750">
        <f>VLOOKUP(AM2750,Lists!$F$9:$G$71,2,FALSE)</f>
        <v>1</v>
      </c>
    </row>
    <row r="2751" spans="2:40" x14ac:dyDescent="0.25">
      <c r="B2751" s="65" t="str">
        <f t="shared" si="176"/>
        <v>Buildings119</v>
      </c>
      <c r="C2751" s="179">
        <f>'Energy consumption (raw)'!B2701</f>
        <v>119</v>
      </c>
      <c r="D2751" s="179">
        <f>'Energy consumption (raw)'!C2701</f>
        <v>0</v>
      </c>
      <c r="E2751" s="179">
        <f>'Energy consumption (raw)'!D2701</f>
        <v>0</v>
      </c>
      <c r="F2751" s="179" t="str">
        <f>'Energy consumption (raw)'!E2701</f>
        <v xml:space="preserve">Công trình xây dựng </v>
      </c>
      <c r="G2751" s="179" t="str">
        <f>'Energy consumption (raw)'!F2701</f>
        <v>Hoạt động của các bệnh viện</v>
      </c>
      <c r="H2751" s="179" t="str">
        <f>'Energy consumption (raw)'!G2701</f>
        <v>Buildings</v>
      </c>
      <c r="I2751" s="179" t="str">
        <f>'Energy consumption (raw)'!I2701</f>
        <v>Buildings</v>
      </c>
      <c r="J2751" s="179" t="str">
        <f>INDEX(Sector!$E$6:$E$46,MATCH('Energy consumption (toe)'!I2751,Sector!$B$6:$B$46,FALSE))</f>
        <v>Buildings</v>
      </c>
      <c r="K2751" s="179">
        <f>IFERROR('Energy consumption (raw)'!J2701*Lists!$H$84,)</f>
        <v>0</v>
      </c>
      <c r="L2751" s="179">
        <f>'Energy consumption (raw)'!K2701*Lists!$H$84</f>
        <v>751.28824300000008</v>
      </c>
      <c r="M2751" s="179">
        <f>'Energy consumption (raw)'!L2701*Lists!$H$84</f>
        <v>0</v>
      </c>
      <c r="N2751" s="179">
        <f>'Energy consumption (raw)'!M2701*Lists!$H$84</f>
        <v>0</v>
      </c>
      <c r="O2751" s="178">
        <f t="shared" si="177"/>
        <v>751.28824300000008</v>
      </c>
      <c r="P2751">
        <f>'Energy consumption (raw)'!N2701*Lists!$H$85</f>
        <v>0</v>
      </c>
      <c r="Q2751">
        <f>'Energy consumption (raw)'!O2701*Lists!$H$86</f>
        <v>0</v>
      </c>
      <c r="R2751">
        <f>'Energy consumption (raw)'!P2701*Lists!$H$87</f>
        <v>0</v>
      </c>
      <c r="S2751">
        <f>'Energy consumption (raw)'!Q2701*Lists!$H$88</f>
        <v>0</v>
      </c>
      <c r="T2751">
        <f>'Energy consumption (raw)'!R2701*Lists!$H$89</f>
        <v>0</v>
      </c>
      <c r="U2751">
        <f>'Energy consumption (raw)'!S2701*Lists!$H$90</f>
        <v>2640</v>
      </c>
      <c r="V2751">
        <f>'Energy consumption (raw)'!T2701*Lists!$H$91</f>
        <v>0</v>
      </c>
      <c r="W2751">
        <f>'Energy consumption (raw)'!U2701*Lists!$H$92</f>
        <v>2350</v>
      </c>
      <c r="X2751">
        <f>'Energy consumption (raw)'!V2701*Lists!$H$93</f>
        <v>24.150000000000002</v>
      </c>
      <c r="Y2751">
        <f>'Energy consumption (raw)'!W2701*Lists!$H$94</f>
        <v>0</v>
      </c>
      <c r="Z2751">
        <f>'Energy consumption (raw)'!X2701*Lists!$H$96*1000000</f>
        <v>0</v>
      </c>
      <c r="AA2751">
        <f>'Energy consumption (raw)'!Y2701*Lists!$H$97</f>
        <v>0</v>
      </c>
      <c r="AB2751">
        <f>'Energy consumption (raw)'!Z2701*Lists!$H$96</f>
        <v>0</v>
      </c>
      <c r="AC2751">
        <f>'Energy consumption (raw)'!AA2701*Lists!$H$98</f>
        <v>0</v>
      </c>
      <c r="AD2751">
        <f>'Energy consumption (raw)'!AB2701*Lists!$H$99</f>
        <v>0</v>
      </c>
      <c r="AE2751">
        <f>'Energy consumption (raw)'!AC2701*Lists!$H$101</f>
        <v>0</v>
      </c>
      <c r="AF2751">
        <f>'Energy consumption (raw)'!AD2701*Lists!$H$101</f>
        <v>0</v>
      </c>
      <c r="AG2751">
        <f>'Energy consumption (raw)'!AE2701*Lists!$H$101</f>
        <v>0</v>
      </c>
      <c r="AH2751">
        <f>'Energy consumption (raw)'!AF2701*Lists!$H$100</f>
        <v>0</v>
      </c>
      <c r="AI2751" s="167">
        <f t="shared" si="178"/>
        <v>5765.4382429999996</v>
      </c>
      <c r="AJ2751" s="179">
        <f>'Energy consumption (raw)'!AG2701</f>
        <v>5765.4382429999996</v>
      </c>
      <c r="AK2751" s="179">
        <f>'Energy consumption (raw)'!AH2701</f>
        <v>767</v>
      </c>
      <c r="AL2751">
        <f>IF(ROUND(AI2751,-3)=ROUND('Energy consumption (raw)'!AG2701,-3),1,0)</f>
        <v>1</v>
      </c>
      <c r="AM2751" s="179" t="str">
        <f>'Energy consumption (raw)'!AJ2701</f>
        <v>4. Quang Ninh</v>
      </c>
      <c r="AN2751">
        <f>VLOOKUP(AM2751,Lists!$F$9:$G$71,2,FALSE)</f>
        <v>1</v>
      </c>
    </row>
    <row r="2752" spans="2:40" x14ac:dyDescent="0.25">
      <c r="B2752" s="65" t="str">
        <f t="shared" si="176"/>
        <v>Buildings120</v>
      </c>
      <c r="C2752" s="179">
        <f>'Energy consumption (raw)'!B2702</f>
        <v>120</v>
      </c>
      <c r="D2752" s="179">
        <f>'Energy consumption (raw)'!C2702</f>
        <v>0</v>
      </c>
      <c r="E2752" s="179">
        <f>'Energy consumption (raw)'!D2702</f>
        <v>0</v>
      </c>
      <c r="F2752" s="179" t="str">
        <f>'Energy consumption (raw)'!E2702</f>
        <v xml:space="preserve">Công trình xây dựng </v>
      </c>
      <c r="G2752" s="179" t="str">
        <f>'Energy consumption (raw)'!F2702</f>
        <v>Hoạt động vui chơi giải trí khác</v>
      </c>
      <c r="H2752" s="179" t="str">
        <f>'Energy consumption (raw)'!G2702</f>
        <v>Buildings</v>
      </c>
      <c r="I2752" s="179" t="str">
        <f>'Energy consumption (raw)'!I2702</f>
        <v>Buildings</v>
      </c>
      <c r="J2752" s="179" t="str">
        <f>INDEX(Sector!$E$6:$E$46,MATCH('Energy consumption (toe)'!I2752,Sector!$B$6:$B$46,FALSE))</f>
        <v>Buildings</v>
      </c>
      <c r="K2752" s="179">
        <f>IFERROR('Energy consumption (raw)'!J2702*Lists!$H$84,)</f>
        <v>800.22032190000004</v>
      </c>
      <c r="L2752" s="179">
        <f>'Energy consumption (raw)'!K2702*Lists!$H$84</f>
        <v>800.22032190000004</v>
      </c>
      <c r="M2752" s="179">
        <f>'Energy consumption (raw)'!L2702*Lists!$H$84</f>
        <v>0</v>
      </c>
      <c r="N2752" s="179">
        <f>'Energy consumption (raw)'!M2702*Lists!$H$84</f>
        <v>0</v>
      </c>
      <c r="O2752" s="178">
        <f t="shared" si="177"/>
        <v>800.22032190000004</v>
      </c>
      <c r="P2752">
        <f>'Energy consumption (raw)'!N2702*Lists!$H$85</f>
        <v>0</v>
      </c>
      <c r="Q2752">
        <f>'Energy consumption (raw)'!O2702*Lists!$H$86</f>
        <v>0</v>
      </c>
      <c r="R2752">
        <f>'Energy consumption (raw)'!P2702*Lists!$H$87</f>
        <v>0</v>
      </c>
      <c r="S2752">
        <f>'Energy consumption (raw)'!Q2702*Lists!$H$88</f>
        <v>0</v>
      </c>
      <c r="T2752">
        <f>'Energy consumption (raw)'!R2702*Lists!$H$89</f>
        <v>0</v>
      </c>
      <c r="U2752">
        <f>'Energy consumption (raw)'!S2702*Lists!$H$90</f>
        <v>23.288320000000002</v>
      </c>
      <c r="V2752">
        <f>'Energy consumption (raw)'!T2702*Lists!$H$91</f>
        <v>0</v>
      </c>
      <c r="W2752">
        <f>'Energy consumption (raw)'!U2702*Lists!$H$92</f>
        <v>0</v>
      </c>
      <c r="X2752">
        <f>'Energy consumption (raw)'!V2702*Lists!$H$93</f>
        <v>0.52500000000000002</v>
      </c>
      <c r="Y2752">
        <f>'Energy consumption (raw)'!W2702*Lists!$H$94</f>
        <v>0</v>
      </c>
      <c r="Z2752">
        <f>'Energy consumption (raw)'!X2702*Lists!$H$96*1000000</f>
        <v>0</v>
      </c>
      <c r="AA2752">
        <f>'Energy consumption (raw)'!Y2702*Lists!$H$97</f>
        <v>1.9620000000000002</v>
      </c>
      <c r="AB2752">
        <f>'Energy consumption (raw)'!Z2702*Lists!$H$96</f>
        <v>0</v>
      </c>
      <c r="AC2752">
        <f>'Energy consumption (raw)'!AA2702*Lists!$H$98</f>
        <v>0</v>
      </c>
      <c r="AD2752">
        <f>'Energy consumption (raw)'!AB2702*Lists!$H$99</f>
        <v>0</v>
      </c>
      <c r="AE2752">
        <f>'Energy consumption (raw)'!AC2702*Lists!$H$101</f>
        <v>0</v>
      </c>
      <c r="AF2752">
        <f>'Energy consumption (raw)'!AD2702*Lists!$H$101</f>
        <v>0</v>
      </c>
      <c r="AG2752">
        <f>'Energy consumption (raw)'!AE2702*Lists!$H$101</f>
        <v>0</v>
      </c>
      <c r="AH2752">
        <f>'Energy consumption (raw)'!AF2702*Lists!$H$100</f>
        <v>0</v>
      </c>
      <c r="AI2752" s="167">
        <f t="shared" si="178"/>
        <v>825.99564190000001</v>
      </c>
      <c r="AJ2752" s="179">
        <f>'Energy consumption (raw)'!AG2702</f>
        <v>825.99564190000001</v>
      </c>
      <c r="AK2752" s="179">
        <f>'Energy consumption (raw)'!AH2702</f>
        <v>1654</v>
      </c>
      <c r="AL2752">
        <f>IF(ROUND(AI2752,-3)=ROUND('Energy consumption (raw)'!AG2702,-3),1,0)</f>
        <v>1</v>
      </c>
      <c r="AM2752" s="179" t="str">
        <f>'Energy consumption (raw)'!AJ2702</f>
        <v>4. Quang Ninh</v>
      </c>
      <c r="AN2752">
        <f>VLOOKUP(AM2752,Lists!$F$9:$G$71,2,FALSE)</f>
        <v>1</v>
      </c>
    </row>
    <row r="2753" spans="2:40" x14ac:dyDescent="0.25">
      <c r="B2753" s="65" t="str">
        <f t="shared" si="176"/>
        <v>Buildings121</v>
      </c>
      <c r="C2753" s="179">
        <f>'Energy consumption (raw)'!B2703</f>
        <v>121</v>
      </c>
      <c r="D2753" s="179">
        <f>'Energy consumption (raw)'!C2703</f>
        <v>0</v>
      </c>
      <c r="E2753" s="179">
        <f>'Energy consumption (raw)'!D2703</f>
        <v>0</v>
      </c>
      <c r="F2753" s="179" t="str">
        <f>'Energy consumption (raw)'!E2703</f>
        <v xml:space="preserve">Công trình xây dựng </v>
      </c>
      <c r="G2753" s="179" t="str">
        <f>'Energy consumption (raw)'!F2703</f>
        <v>Các hoạt động cảu bệnh viện</v>
      </c>
      <c r="H2753" s="179" t="str">
        <f>'Energy consumption (raw)'!G2703</f>
        <v>Buildings</v>
      </c>
      <c r="I2753" s="179" t="str">
        <f>'Energy consumption (raw)'!I2703</f>
        <v>Buildings</v>
      </c>
      <c r="J2753" s="179" t="str">
        <f>INDEX(Sector!$E$6:$E$46,MATCH('Energy consumption (toe)'!I2753,Sector!$B$6:$B$46,FALSE))</f>
        <v>Buildings</v>
      </c>
      <c r="K2753" s="179">
        <f>IFERROR('Energy consumption (raw)'!J2703*Lists!$H$84,)</f>
        <v>543.7229572</v>
      </c>
      <c r="L2753" s="179">
        <f>'Energy consumption (raw)'!K2703*Lists!$H$84</f>
        <v>514.43373120000001</v>
      </c>
      <c r="M2753" s="179">
        <f>'Energy consumption (raw)'!L2703*Lists!$H$84</f>
        <v>0</v>
      </c>
      <c r="N2753" s="179">
        <f>'Energy consumption (raw)'!M2703*Lists!$H$84</f>
        <v>0</v>
      </c>
      <c r="O2753" s="178">
        <f t="shared" si="177"/>
        <v>514.43373120000001</v>
      </c>
      <c r="P2753">
        <f>'Energy consumption (raw)'!N2703*Lists!$H$85</f>
        <v>0</v>
      </c>
      <c r="Q2753">
        <f>'Energy consumption (raw)'!O2703*Lists!$H$86</f>
        <v>0</v>
      </c>
      <c r="R2753">
        <f>'Energy consumption (raw)'!P2703*Lists!$H$87</f>
        <v>0</v>
      </c>
      <c r="S2753">
        <f>'Energy consumption (raw)'!Q2703*Lists!$H$88</f>
        <v>0</v>
      </c>
      <c r="T2753">
        <f>'Energy consumption (raw)'!R2703*Lists!$H$89</f>
        <v>0</v>
      </c>
      <c r="U2753">
        <f>'Energy consumption (raw)'!S2703*Lists!$H$90</f>
        <v>6.8173599999999999</v>
      </c>
      <c r="V2753">
        <f>'Energy consumption (raw)'!T2703*Lists!$H$91</f>
        <v>0</v>
      </c>
      <c r="W2753">
        <f>'Energy consumption (raw)'!U2703*Lists!$H$92</f>
        <v>0</v>
      </c>
      <c r="X2753">
        <f>'Energy consumption (raw)'!V2703*Lists!$H$93</f>
        <v>0</v>
      </c>
      <c r="Y2753">
        <f>'Energy consumption (raw)'!W2703*Lists!$H$94</f>
        <v>1.05078</v>
      </c>
      <c r="Z2753">
        <f>'Energy consumption (raw)'!X2703*Lists!$H$96*1000000</f>
        <v>5.4000000000000003E-3</v>
      </c>
      <c r="AA2753">
        <f>'Energy consumption (raw)'!Y2703*Lists!$H$97</f>
        <v>6.5400000000000009</v>
      </c>
      <c r="AB2753">
        <f>'Energy consumption (raw)'!Z2703*Lists!$H$96</f>
        <v>0</v>
      </c>
      <c r="AC2753">
        <f>'Energy consumption (raw)'!AA2703*Lists!$H$98</f>
        <v>0</v>
      </c>
      <c r="AD2753">
        <f>'Energy consumption (raw)'!AB2703*Lists!$H$99</f>
        <v>0</v>
      </c>
      <c r="AE2753">
        <f>'Energy consumption (raw)'!AC2703*Lists!$H$101</f>
        <v>0</v>
      </c>
      <c r="AF2753">
        <f>'Energy consumption (raw)'!AD2703*Lists!$H$101</f>
        <v>0</v>
      </c>
      <c r="AG2753">
        <f>'Energy consumption (raw)'!AE2703*Lists!$H$101</f>
        <v>0</v>
      </c>
      <c r="AH2753">
        <f>'Energy consumption (raw)'!AF2703*Lists!$H$100</f>
        <v>0</v>
      </c>
      <c r="AI2753" s="167">
        <f t="shared" si="178"/>
        <v>528.84727120000002</v>
      </c>
      <c r="AJ2753" s="179">
        <f>'Energy consumption (raw)'!AG2703</f>
        <v>528.84727120000002</v>
      </c>
      <c r="AK2753" s="179">
        <f>'Energy consumption (raw)'!AH2703</f>
        <v>579</v>
      </c>
      <c r="AL2753">
        <f>IF(ROUND(AI2753,-3)=ROUND('Energy consumption (raw)'!AG2703,-3),1,0)</f>
        <v>1</v>
      </c>
      <c r="AM2753" s="179" t="str">
        <f>'Energy consumption (raw)'!AJ2703</f>
        <v>4. Quang Ninh</v>
      </c>
      <c r="AN2753">
        <f>VLOOKUP(AM2753,Lists!$F$9:$G$71,2,FALSE)</f>
        <v>1</v>
      </c>
    </row>
    <row r="2754" spans="2:40" x14ac:dyDescent="0.25">
      <c r="B2754" s="65" t="str">
        <f t="shared" si="176"/>
        <v>Buildings122</v>
      </c>
      <c r="C2754" s="179">
        <f>'Energy consumption (raw)'!B2704</f>
        <v>122</v>
      </c>
      <c r="D2754" s="179">
        <f>'Energy consumption (raw)'!C2704</f>
        <v>0</v>
      </c>
      <c r="E2754" s="179">
        <f>'Energy consumption (raw)'!D2704</f>
        <v>0</v>
      </c>
      <c r="F2754" s="179" t="str">
        <f>'Energy consumption (raw)'!E2704</f>
        <v xml:space="preserve">Công trình xây dựng </v>
      </c>
      <c r="G2754" s="179" t="str">
        <f>'Energy consumption (raw)'!F2704</f>
        <v>Dịch vụ lưu trú ngắn ngày</v>
      </c>
      <c r="H2754" s="179" t="str">
        <f>'Energy consumption (raw)'!G2704</f>
        <v>Buildings</v>
      </c>
      <c r="I2754" s="179" t="str">
        <f>'Energy consumption (raw)'!I2704</f>
        <v>Buildings</v>
      </c>
      <c r="J2754" s="179" t="str">
        <f>INDEX(Sector!$E$6:$E$46,MATCH('Energy consumption (toe)'!I2754,Sector!$B$6:$B$46,FALSE))</f>
        <v>Buildings</v>
      </c>
      <c r="K2754" s="179">
        <f>IFERROR('Energy consumption (raw)'!J2704*Lists!$H$84,)</f>
        <v>0</v>
      </c>
      <c r="L2754" s="179">
        <f>'Energy consumption (raw)'!K2704*Lists!$H$84</f>
        <v>1280.1598252000001</v>
      </c>
      <c r="M2754" s="179">
        <f>'Energy consumption (raw)'!L2704*Lists!$H$84</f>
        <v>0</v>
      </c>
      <c r="N2754" s="179">
        <f>'Energy consumption (raw)'!M2704*Lists!$H$84</f>
        <v>0</v>
      </c>
      <c r="O2754" s="178">
        <f t="shared" si="177"/>
        <v>1280.1598252000001</v>
      </c>
      <c r="P2754">
        <f>'Energy consumption (raw)'!N2704*Lists!$H$85</f>
        <v>0</v>
      </c>
      <c r="Q2754">
        <f>'Energy consumption (raw)'!O2704*Lists!$H$86</f>
        <v>0</v>
      </c>
      <c r="R2754">
        <f>'Energy consumption (raw)'!P2704*Lists!$H$87</f>
        <v>0</v>
      </c>
      <c r="S2754">
        <f>'Energy consumption (raw)'!Q2704*Lists!$H$88</f>
        <v>0</v>
      </c>
      <c r="T2754">
        <f>'Energy consumption (raw)'!R2704*Lists!$H$89</f>
        <v>0</v>
      </c>
      <c r="U2754">
        <f>'Energy consumption (raw)'!S2704*Lists!$H$90</f>
        <v>0</v>
      </c>
      <c r="V2754">
        <f>'Energy consumption (raw)'!T2704*Lists!$H$91</f>
        <v>0</v>
      </c>
      <c r="W2754">
        <f>'Energy consumption (raw)'!U2704*Lists!$H$92</f>
        <v>0</v>
      </c>
      <c r="X2754">
        <f>'Energy consumption (raw)'!V2704*Lists!$H$93</f>
        <v>0</v>
      </c>
      <c r="Y2754">
        <f>'Energy consumption (raw)'!W2704*Lists!$H$94</f>
        <v>0</v>
      </c>
      <c r="Z2754">
        <f>'Energy consumption (raw)'!X2704*Lists!$H$96*1000000</f>
        <v>0</v>
      </c>
      <c r="AA2754">
        <f>'Energy consumption (raw)'!Y2704*Lists!$H$97</f>
        <v>0</v>
      </c>
      <c r="AB2754">
        <f>'Energy consumption (raw)'!Z2704*Lists!$H$96</f>
        <v>0</v>
      </c>
      <c r="AC2754">
        <f>'Energy consumption (raw)'!AA2704*Lists!$H$98</f>
        <v>0</v>
      </c>
      <c r="AD2754">
        <f>'Energy consumption (raw)'!AB2704*Lists!$H$99</f>
        <v>0</v>
      </c>
      <c r="AE2754">
        <f>'Energy consumption (raw)'!AC2704*Lists!$H$101</f>
        <v>0</v>
      </c>
      <c r="AF2754">
        <f>'Energy consumption (raw)'!AD2704*Lists!$H$101</f>
        <v>0</v>
      </c>
      <c r="AG2754">
        <f>'Energy consumption (raw)'!AE2704*Lists!$H$101</f>
        <v>0</v>
      </c>
      <c r="AH2754">
        <f>'Energy consumption (raw)'!AF2704*Lists!$H$100</f>
        <v>0</v>
      </c>
      <c r="AI2754" s="167">
        <f t="shared" si="178"/>
        <v>1280.1598252000001</v>
      </c>
      <c r="AJ2754" s="179">
        <f>'Energy consumption (raw)'!AG2704</f>
        <v>1280.1598252000001</v>
      </c>
      <c r="AK2754" s="179">
        <f>'Energy consumption (raw)'!AH2704</f>
        <v>1280</v>
      </c>
      <c r="AL2754">
        <f>IF(ROUND(AI2754,-3)=ROUND('Energy consumption (raw)'!AG2704,-3),1,0)</f>
        <v>1</v>
      </c>
      <c r="AM2754" s="179" t="str">
        <f>'Energy consumption (raw)'!AJ2704</f>
        <v>4. Quang Ninh</v>
      </c>
      <c r="AN2754">
        <f>VLOOKUP(AM2754,Lists!$F$9:$G$71,2,FALSE)</f>
        <v>1</v>
      </c>
    </row>
    <row r="2755" spans="2:40" x14ac:dyDescent="0.25">
      <c r="B2755" s="65" t="str">
        <f t="shared" si="176"/>
        <v>Buildings123</v>
      </c>
      <c r="C2755" s="179">
        <f>'Energy consumption (raw)'!B2705</f>
        <v>123</v>
      </c>
      <c r="D2755" s="179">
        <f>'Energy consumption (raw)'!C2705</f>
        <v>0</v>
      </c>
      <c r="E2755" s="179">
        <f>'Energy consumption (raw)'!D2705</f>
        <v>0</v>
      </c>
      <c r="F2755" s="179" t="str">
        <f>'Energy consumption (raw)'!E2705</f>
        <v>Công trình xây dựng</v>
      </c>
      <c r="G2755" s="179" t="str">
        <f>'Energy consumption (raw)'!F2705</f>
        <v>Khách sạn</v>
      </c>
      <c r="H2755" s="179" t="str">
        <f>'Energy consumption (raw)'!G2705</f>
        <v>Buildings</v>
      </c>
      <c r="I2755" s="179" t="str">
        <f>'Energy consumption (raw)'!I2705</f>
        <v>Buildings</v>
      </c>
      <c r="J2755" s="179" t="str">
        <f>INDEX(Sector!$E$6:$E$46,MATCH('Energy consumption (toe)'!I2755,Sector!$B$6:$B$46,FALSE))</f>
        <v>Buildings</v>
      </c>
      <c r="K2755" s="179">
        <f>IFERROR('Energy consumption (raw)'!J2705*Lists!$H$84,)</f>
        <v>1519.9432596000001</v>
      </c>
      <c r="L2755" s="179">
        <f>'Energy consumption (raw)'!K2705*Lists!$H$84</f>
        <v>1519.9432596000001</v>
      </c>
      <c r="M2755" s="179">
        <f>'Energy consumption (raw)'!L2705*Lists!$H$84</f>
        <v>0</v>
      </c>
      <c r="N2755" s="179">
        <f>'Energy consumption (raw)'!M2705*Lists!$H$84</f>
        <v>0</v>
      </c>
      <c r="O2755" s="178">
        <f t="shared" si="177"/>
        <v>1519.9432596000001</v>
      </c>
      <c r="P2755">
        <f>'Energy consumption (raw)'!N2705*Lists!$H$85</f>
        <v>0</v>
      </c>
      <c r="Q2755">
        <f>'Energy consumption (raw)'!O2705*Lists!$H$86</f>
        <v>0</v>
      </c>
      <c r="R2755">
        <f>'Energy consumption (raw)'!P2705*Lists!$H$87</f>
        <v>0</v>
      </c>
      <c r="S2755">
        <f>'Energy consumption (raw)'!Q2705*Lists!$H$88</f>
        <v>0</v>
      </c>
      <c r="T2755">
        <f>'Energy consumption (raw)'!R2705*Lists!$H$89</f>
        <v>0</v>
      </c>
      <c r="U2755">
        <f>'Energy consumption (raw)'!S2705*Lists!$H$90</f>
        <v>0</v>
      </c>
      <c r="V2755">
        <f>'Energy consumption (raw)'!T2705*Lists!$H$91</f>
        <v>0</v>
      </c>
      <c r="W2755">
        <f>'Energy consumption (raw)'!U2705*Lists!$H$92</f>
        <v>0</v>
      </c>
      <c r="X2755">
        <f>'Energy consumption (raw)'!V2705*Lists!$H$93</f>
        <v>0</v>
      </c>
      <c r="Y2755">
        <f>'Energy consumption (raw)'!W2705*Lists!$H$94</f>
        <v>0</v>
      </c>
      <c r="Z2755">
        <f>'Energy consumption (raw)'!X2705*Lists!$H$96*1000000</f>
        <v>0</v>
      </c>
      <c r="AA2755">
        <f>'Energy consumption (raw)'!Y2705*Lists!$H$97</f>
        <v>0</v>
      </c>
      <c r="AB2755">
        <f>'Energy consumption (raw)'!Z2705*Lists!$H$96</f>
        <v>0</v>
      </c>
      <c r="AC2755">
        <f>'Energy consumption (raw)'!AA2705*Lists!$H$98</f>
        <v>0</v>
      </c>
      <c r="AD2755">
        <f>'Energy consumption (raw)'!AB2705*Lists!$H$99</f>
        <v>0</v>
      </c>
      <c r="AE2755">
        <f>'Energy consumption (raw)'!AC2705*Lists!$H$101</f>
        <v>0</v>
      </c>
      <c r="AF2755">
        <f>'Energy consumption (raw)'!AD2705*Lists!$H$101</f>
        <v>0</v>
      </c>
      <c r="AG2755">
        <f>'Energy consumption (raw)'!AE2705*Lists!$H$101</f>
        <v>0</v>
      </c>
      <c r="AH2755">
        <f>'Energy consumption (raw)'!AF2705*Lists!$H$100</f>
        <v>0</v>
      </c>
      <c r="AI2755" s="167">
        <f t="shared" si="178"/>
        <v>1519.9432596000001</v>
      </c>
      <c r="AJ2755" s="179">
        <f>'Energy consumption (raw)'!AG2705</f>
        <v>1519.9432596000001</v>
      </c>
      <c r="AK2755" s="179">
        <f>'Energy consumption (raw)'!AH2705</f>
        <v>1981</v>
      </c>
      <c r="AL2755">
        <f>IF(ROUND(AI2755,-3)=ROUND('Energy consumption (raw)'!AG2705,-3),1,0)</f>
        <v>1</v>
      </c>
      <c r="AM2755" s="179" t="str">
        <f>'Energy consumption (raw)'!AJ2705</f>
        <v>4. Quang Ninh</v>
      </c>
      <c r="AN2755">
        <f>VLOOKUP(AM2755,Lists!$F$9:$G$71,2,FALSE)</f>
        <v>1</v>
      </c>
    </row>
    <row r="2756" spans="2:40" x14ac:dyDescent="0.25">
      <c r="B2756" s="65" t="str">
        <f t="shared" si="176"/>
        <v>Buildings124</v>
      </c>
      <c r="C2756" s="179">
        <f>'Energy consumption (raw)'!B2706</f>
        <v>124</v>
      </c>
      <c r="D2756" s="179">
        <f>'Energy consumption (raw)'!C2706</f>
        <v>0</v>
      </c>
      <c r="E2756" s="179">
        <f>'Energy consumption (raw)'!D2706</f>
        <v>0</v>
      </c>
      <c r="F2756" s="179" t="str">
        <f>'Energy consumption (raw)'!E2706</f>
        <v>Công trình xây dựng</v>
      </c>
      <c r="G2756" s="179" t="str">
        <f>'Energy consumption (raw)'!F2706</f>
        <v>Khách sạn</v>
      </c>
      <c r="H2756" s="179" t="str">
        <f>'Energy consumption (raw)'!G2706</f>
        <v>Buildings</v>
      </c>
      <c r="I2756" s="179" t="str">
        <f>'Energy consumption (raw)'!I2706</f>
        <v>Buildings</v>
      </c>
      <c r="J2756" s="179" t="str">
        <f>INDEX(Sector!$E$6:$E$46,MATCH('Energy consumption (toe)'!I2756,Sector!$B$6:$B$46,FALSE))</f>
        <v>Buildings</v>
      </c>
      <c r="K2756" s="179">
        <f>IFERROR('Energy consumption (raw)'!J2706*Lists!$H$84,)</f>
        <v>545.88994639999999</v>
      </c>
      <c r="L2756" s="179">
        <f>'Energy consumption (raw)'!K2706*Lists!$H$84</f>
        <v>551.44474639999999</v>
      </c>
      <c r="M2756" s="179">
        <f>'Energy consumption (raw)'!L2706*Lists!$H$84</f>
        <v>0</v>
      </c>
      <c r="N2756" s="179">
        <f>'Energy consumption (raw)'!M2706*Lists!$H$84</f>
        <v>0</v>
      </c>
      <c r="O2756" s="178">
        <f t="shared" si="177"/>
        <v>551.44474639999999</v>
      </c>
      <c r="P2756">
        <f>'Energy consumption (raw)'!N2706*Lists!$H$85</f>
        <v>0</v>
      </c>
      <c r="Q2756">
        <f>'Energy consumption (raw)'!O2706*Lists!$H$86</f>
        <v>0</v>
      </c>
      <c r="R2756">
        <f>'Energy consumption (raw)'!P2706*Lists!$H$87</f>
        <v>0</v>
      </c>
      <c r="S2756">
        <f>'Energy consumption (raw)'!Q2706*Lists!$H$88</f>
        <v>0</v>
      </c>
      <c r="T2756">
        <f>'Energy consumption (raw)'!R2706*Lists!$H$89</f>
        <v>0</v>
      </c>
      <c r="U2756">
        <f>'Energy consumption (raw)'!S2706*Lists!$H$90</f>
        <v>0</v>
      </c>
      <c r="V2756">
        <f>'Energy consumption (raw)'!T2706*Lists!$H$91</f>
        <v>0</v>
      </c>
      <c r="W2756">
        <f>'Energy consumption (raw)'!U2706*Lists!$H$92</f>
        <v>0</v>
      </c>
      <c r="X2756">
        <f>'Energy consumption (raw)'!V2706*Lists!$H$93</f>
        <v>0</v>
      </c>
      <c r="Y2756">
        <f>'Energy consumption (raw)'!W2706*Lists!$H$94</f>
        <v>0</v>
      </c>
      <c r="Z2756">
        <f>'Energy consumption (raw)'!X2706*Lists!$H$96*1000000</f>
        <v>0</v>
      </c>
      <c r="AA2756">
        <f>'Energy consumption (raw)'!Y2706*Lists!$H$97</f>
        <v>0</v>
      </c>
      <c r="AB2756">
        <f>'Energy consumption (raw)'!Z2706*Lists!$H$96</f>
        <v>0</v>
      </c>
      <c r="AC2756">
        <f>'Energy consumption (raw)'!AA2706*Lists!$H$98</f>
        <v>0</v>
      </c>
      <c r="AD2756">
        <f>'Energy consumption (raw)'!AB2706*Lists!$H$99</f>
        <v>0</v>
      </c>
      <c r="AE2756">
        <f>'Energy consumption (raw)'!AC2706*Lists!$H$101</f>
        <v>0</v>
      </c>
      <c r="AF2756">
        <f>'Energy consumption (raw)'!AD2706*Lists!$H$101</f>
        <v>0</v>
      </c>
      <c r="AG2756">
        <f>'Energy consumption (raw)'!AE2706*Lists!$H$101</f>
        <v>0</v>
      </c>
      <c r="AH2756">
        <f>'Energy consumption (raw)'!AF2706*Lists!$H$100</f>
        <v>0</v>
      </c>
      <c r="AI2756" s="167">
        <f t="shared" si="178"/>
        <v>551.44474639999999</v>
      </c>
      <c r="AJ2756" s="179">
        <f>'Energy consumption (raw)'!AG2706</f>
        <v>551.44474639999999</v>
      </c>
      <c r="AK2756" s="179">
        <f>'Energy consumption (raw)'!AH2706</f>
        <v>745</v>
      </c>
      <c r="AL2756">
        <f>IF(ROUND(AI2756,-3)=ROUND('Energy consumption (raw)'!AG2706,-3),1,0)</f>
        <v>1</v>
      </c>
      <c r="AM2756" s="179" t="str">
        <f>'Energy consumption (raw)'!AJ2706</f>
        <v>4. Quang Ninh</v>
      </c>
      <c r="AN2756">
        <f>VLOOKUP(AM2756,Lists!$F$9:$G$71,2,FALSE)</f>
        <v>1</v>
      </c>
    </row>
    <row r="2757" spans="2:40" x14ac:dyDescent="0.25">
      <c r="B2757" s="65" t="str">
        <f t="shared" si="176"/>
        <v>Buildings125</v>
      </c>
      <c r="C2757" s="179">
        <f>'Energy consumption (raw)'!B2707</f>
        <v>125</v>
      </c>
      <c r="D2757" s="179">
        <f>'Energy consumption (raw)'!C2707</f>
        <v>0</v>
      </c>
      <c r="E2757" s="179">
        <f>'Energy consumption (raw)'!D2707</f>
        <v>0</v>
      </c>
      <c r="F2757" s="179" t="str">
        <f>'Energy consumption (raw)'!E2707</f>
        <v>Công trình xây dựng</v>
      </c>
      <c r="G2757" s="179" t="str">
        <f>'Energy consumption (raw)'!F2707</f>
        <v>Hoạt động dịch vụ hỗ trợ trực tiếp cho vận tải hàng không</v>
      </c>
      <c r="H2757" s="179" t="str">
        <f>'Energy consumption (raw)'!G2707</f>
        <v>Buildings</v>
      </c>
      <c r="I2757" s="179" t="str">
        <f>'Energy consumption (raw)'!I2707</f>
        <v>Buildings</v>
      </c>
      <c r="J2757" s="179" t="str">
        <f>INDEX(Sector!$E$6:$E$46,MATCH('Energy consumption (toe)'!I2757,Sector!$B$6:$B$46,FALSE))</f>
        <v>Buildings</v>
      </c>
      <c r="K2757" s="179">
        <f>IFERROR('Energy consumption (raw)'!J2707*Lists!$H$84,)</f>
        <v>656.30903230000001</v>
      </c>
      <c r="L2757" s="179">
        <f>'Energy consumption (raw)'!K2707*Lists!$H$84</f>
        <v>660.51185570000007</v>
      </c>
      <c r="M2757" s="179">
        <f>'Energy consumption (raw)'!L2707*Lists!$H$84</f>
        <v>0</v>
      </c>
      <c r="N2757" s="179">
        <f>'Energy consumption (raw)'!M2707*Lists!$H$84</f>
        <v>0</v>
      </c>
      <c r="O2757" s="178">
        <f t="shared" si="177"/>
        <v>660.51185570000007</v>
      </c>
      <c r="P2757">
        <f>'Energy consumption (raw)'!N2707*Lists!$H$85</f>
        <v>0</v>
      </c>
      <c r="Q2757">
        <f>'Energy consumption (raw)'!O2707*Lists!$H$86</f>
        <v>0</v>
      </c>
      <c r="R2757">
        <f>'Energy consumption (raw)'!P2707*Lists!$H$87</f>
        <v>0</v>
      </c>
      <c r="S2757">
        <f>'Energy consumption (raw)'!Q2707*Lists!$H$88</f>
        <v>0</v>
      </c>
      <c r="T2757">
        <f>'Energy consumption (raw)'!R2707*Lists!$H$89</f>
        <v>0</v>
      </c>
      <c r="U2757">
        <f>'Energy consumption (raw)'!S2707*Lists!$H$90</f>
        <v>19.500800000000002</v>
      </c>
      <c r="V2757">
        <f>'Energy consumption (raw)'!T2707*Lists!$H$91</f>
        <v>0</v>
      </c>
      <c r="W2757">
        <f>'Energy consumption (raw)'!U2707*Lists!$H$92</f>
        <v>0</v>
      </c>
      <c r="X2757">
        <f>'Energy consumption (raw)'!V2707*Lists!$H$93</f>
        <v>0</v>
      </c>
      <c r="Y2757">
        <f>'Energy consumption (raw)'!W2707*Lists!$H$94</f>
        <v>7.1629000000000005</v>
      </c>
      <c r="Z2757">
        <f>'Energy consumption (raw)'!X2707*Lists!$H$96*1000000</f>
        <v>0</v>
      </c>
      <c r="AA2757">
        <f>'Energy consumption (raw)'!Y2707*Lists!$H$97</f>
        <v>4.3600000000000003</v>
      </c>
      <c r="AB2757">
        <f>'Energy consumption (raw)'!Z2707*Lists!$H$96</f>
        <v>0</v>
      </c>
      <c r="AC2757">
        <f>'Energy consumption (raw)'!AA2707*Lists!$H$98</f>
        <v>0</v>
      </c>
      <c r="AD2757">
        <f>'Energy consumption (raw)'!AB2707*Lists!$H$99</f>
        <v>0</v>
      </c>
      <c r="AE2757">
        <f>'Energy consumption (raw)'!AC2707*Lists!$H$101</f>
        <v>0</v>
      </c>
      <c r="AF2757">
        <f>'Energy consumption (raw)'!AD2707*Lists!$H$101</f>
        <v>0</v>
      </c>
      <c r="AG2757">
        <f>'Energy consumption (raw)'!AE2707*Lists!$H$101</f>
        <v>0</v>
      </c>
      <c r="AH2757">
        <f>'Energy consumption (raw)'!AF2707*Lists!$H$100</f>
        <v>0</v>
      </c>
      <c r="AI2757" s="167">
        <f t="shared" si="178"/>
        <v>691.53555570000015</v>
      </c>
      <c r="AJ2757" s="179">
        <f>'Energy consumption (raw)'!AG2707</f>
        <v>691.53555570000015</v>
      </c>
      <c r="AK2757" s="179">
        <f>'Energy consumption (raw)'!AH2707</f>
        <v>1219.4001884000002</v>
      </c>
      <c r="AL2757">
        <f>IF(ROUND(AI2757,-3)=ROUND('Energy consumption (raw)'!AG2707,-3),1,0)</f>
        <v>1</v>
      </c>
      <c r="AM2757" s="179" t="str">
        <f>'Energy consumption (raw)'!AJ2707</f>
        <v>4. Quang Ninh</v>
      </c>
      <c r="AN2757">
        <f>VLOOKUP(AM2757,Lists!$F$9:$G$71,2,FALSE)</f>
        <v>1</v>
      </c>
    </row>
    <row r="2758" spans="2:40" x14ac:dyDescent="0.25">
      <c r="B2758" s="65" t="str">
        <f t="shared" si="176"/>
        <v>Buildings126</v>
      </c>
      <c r="C2758" s="179">
        <f>'Energy consumption (raw)'!B2708</f>
        <v>126</v>
      </c>
      <c r="D2758" s="179">
        <f>'Energy consumption (raw)'!C2708</f>
        <v>0</v>
      </c>
      <c r="E2758" s="179">
        <f>'Energy consumption (raw)'!D2708</f>
        <v>0</v>
      </c>
      <c r="F2758" s="179" t="str">
        <f>'Energy consumption (raw)'!E2708</f>
        <v>Công trình xây dựng</v>
      </c>
      <c r="G2758" s="179" t="str">
        <f>'Energy consumption (raw)'!F2708</f>
        <v>Sản xuất thuốc, hoá dược và dược liệu</v>
      </c>
      <c r="H2758" s="179" t="str">
        <f>'Energy consumption (raw)'!G2708</f>
        <v>Buildings</v>
      </c>
      <c r="I2758" s="179" t="str">
        <f>'Energy consumption (raw)'!I2708</f>
        <v>Buildings</v>
      </c>
      <c r="J2758" s="179" t="str">
        <f>INDEX(Sector!$E$6:$E$46,MATCH('Energy consumption (toe)'!I2758,Sector!$B$6:$B$46,FALSE))</f>
        <v>Buildings</v>
      </c>
      <c r="K2758" s="179">
        <f>IFERROR('Energy consumption (raw)'!J2708*Lists!$H$84,)</f>
        <v>0</v>
      </c>
      <c r="L2758" s="179">
        <f>'Energy consumption (raw)'!K2708*Lists!$H$84</f>
        <v>563.4091684</v>
      </c>
      <c r="M2758" s="179">
        <f>'Energy consumption (raw)'!L2708*Lists!$H$84</f>
        <v>0</v>
      </c>
      <c r="N2758" s="179">
        <f>'Energy consumption (raw)'!M2708*Lists!$H$84</f>
        <v>0</v>
      </c>
      <c r="O2758" s="178">
        <f t="shared" si="177"/>
        <v>563.4091684</v>
      </c>
      <c r="P2758">
        <f>'Energy consumption (raw)'!N2708*Lists!$H$85</f>
        <v>0</v>
      </c>
      <c r="Q2758">
        <f>'Energy consumption (raw)'!O2708*Lists!$H$86</f>
        <v>0</v>
      </c>
      <c r="R2758">
        <f>'Energy consumption (raw)'!P2708*Lists!$H$87</f>
        <v>0</v>
      </c>
      <c r="S2758">
        <f>'Energy consumption (raw)'!Q2708*Lists!$H$88</f>
        <v>0</v>
      </c>
      <c r="T2758">
        <f>'Energy consumption (raw)'!R2708*Lists!$H$89</f>
        <v>0</v>
      </c>
      <c r="U2758">
        <f>'Energy consumption (raw)'!S2708*Lists!$H$90</f>
        <v>0</v>
      </c>
      <c r="V2758">
        <f>'Energy consumption (raw)'!T2708*Lists!$H$91</f>
        <v>0</v>
      </c>
      <c r="W2758">
        <f>'Energy consumption (raw)'!U2708*Lists!$H$92</f>
        <v>0</v>
      </c>
      <c r="X2758">
        <f>'Energy consumption (raw)'!V2708*Lists!$H$93</f>
        <v>0</v>
      </c>
      <c r="Y2758">
        <f>'Energy consumption (raw)'!W2708*Lists!$H$94</f>
        <v>0</v>
      </c>
      <c r="Z2758">
        <f>'Energy consumption (raw)'!X2708*Lists!$H$96*1000000</f>
        <v>0</v>
      </c>
      <c r="AA2758">
        <f>'Energy consumption (raw)'!Y2708*Lists!$H$97</f>
        <v>0</v>
      </c>
      <c r="AB2758">
        <f>'Energy consumption (raw)'!Z2708*Lists!$H$96</f>
        <v>0</v>
      </c>
      <c r="AC2758">
        <f>'Energy consumption (raw)'!AA2708*Lists!$H$98</f>
        <v>0</v>
      </c>
      <c r="AD2758">
        <f>'Energy consumption (raw)'!AB2708*Lists!$H$99</f>
        <v>0</v>
      </c>
      <c r="AE2758">
        <f>'Energy consumption (raw)'!AC2708*Lists!$H$101</f>
        <v>0</v>
      </c>
      <c r="AF2758">
        <f>'Energy consumption (raw)'!AD2708*Lists!$H$101</f>
        <v>0</v>
      </c>
      <c r="AG2758">
        <f>'Energy consumption (raw)'!AE2708*Lists!$H$101</f>
        <v>0</v>
      </c>
      <c r="AH2758">
        <f>'Energy consumption (raw)'!AF2708*Lists!$H$100</f>
        <v>0</v>
      </c>
      <c r="AI2758" s="167">
        <f t="shared" si="178"/>
        <v>563.4091684</v>
      </c>
      <c r="AJ2758" s="179">
        <f>'Energy consumption (raw)'!AG2708</f>
        <v>563.4091684</v>
      </c>
      <c r="AK2758" s="179">
        <f>'Energy consumption (raw)'!AH2708</f>
        <v>662</v>
      </c>
      <c r="AL2758">
        <f>IF(ROUND(AI2758,-3)=ROUND('Energy consumption (raw)'!AG2708,-3),1,0)</f>
        <v>1</v>
      </c>
      <c r="AM2758" s="179" t="str">
        <f>'Energy consumption (raw)'!AJ2708</f>
        <v>5. Hai Duong</v>
      </c>
      <c r="AN2758">
        <f>VLOOKUP(AM2758,Lists!$F$9:$G$71,2,FALSE)</f>
        <v>1</v>
      </c>
    </row>
    <row r="2759" spans="2:40" x14ac:dyDescent="0.25">
      <c r="B2759" s="65" t="str">
        <f t="shared" si="176"/>
        <v>Buildings127</v>
      </c>
      <c r="C2759" s="179">
        <f>'Energy consumption (raw)'!B2709</f>
        <v>127</v>
      </c>
      <c r="D2759" s="179">
        <f>'Energy consumption (raw)'!C2709</f>
        <v>0</v>
      </c>
      <c r="E2759" s="179">
        <f>'Energy consumption (raw)'!D2709</f>
        <v>0</v>
      </c>
      <c r="F2759" s="179" t="str">
        <f>'Energy consumption (raw)'!E2709</f>
        <v>Công trình xây dựng</v>
      </c>
      <c r="G2759" s="179" t="str">
        <f>'Energy consumption (raw)'!F2709</f>
        <v>Hoạt động của các bệnh viện</v>
      </c>
      <c r="H2759" s="179" t="str">
        <f>'Energy consumption (raw)'!G2709</f>
        <v>Buildings</v>
      </c>
      <c r="I2759" s="179" t="str">
        <f>'Energy consumption (raw)'!I2709</f>
        <v>Buildings</v>
      </c>
      <c r="J2759" s="179" t="str">
        <f>INDEX(Sector!$E$6:$E$46,MATCH('Energy consumption (toe)'!I2759,Sector!$B$6:$B$46,FALSE))</f>
        <v>Buildings</v>
      </c>
      <c r="K2759" s="179">
        <f>IFERROR('Energy consumption (raw)'!J2709*Lists!$H$84,)</f>
        <v>0</v>
      </c>
      <c r="L2759" s="179">
        <f>'Energy consumption (raw)'!K2709*Lists!$H$84</f>
        <v>672.21689939999999</v>
      </c>
      <c r="M2759" s="179">
        <f>'Energy consumption (raw)'!L2709*Lists!$H$84</f>
        <v>0</v>
      </c>
      <c r="N2759" s="179">
        <f>'Energy consumption (raw)'!M2709*Lists!$H$84</f>
        <v>0</v>
      </c>
      <c r="O2759" s="178">
        <f t="shared" si="177"/>
        <v>672.21689939999999</v>
      </c>
      <c r="P2759">
        <f>'Energy consumption (raw)'!N2709*Lists!$H$85</f>
        <v>0</v>
      </c>
      <c r="Q2759">
        <f>'Energy consumption (raw)'!O2709*Lists!$H$86</f>
        <v>0</v>
      </c>
      <c r="R2759">
        <f>'Energy consumption (raw)'!P2709*Lists!$H$87</f>
        <v>0</v>
      </c>
      <c r="S2759">
        <f>'Energy consumption (raw)'!Q2709*Lists!$H$88</f>
        <v>0</v>
      </c>
      <c r="T2759">
        <f>'Energy consumption (raw)'!R2709*Lists!$H$89</f>
        <v>0</v>
      </c>
      <c r="U2759">
        <f>'Energy consumption (raw)'!S2709*Lists!$H$90</f>
        <v>0</v>
      </c>
      <c r="V2759">
        <f>'Energy consumption (raw)'!T2709*Lists!$H$91</f>
        <v>0</v>
      </c>
      <c r="W2759">
        <f>'Energy consumption (raw)'!U2709*Lists!$H$92</f>
        <v>0</v>
      </c>
      <c r="X2759">
        <f>'Energy consumption (raw)'!V2709*Lists!$H$93</f>
        <v>0</v>
      </c>
      <c r="Y2759">
        <f>'Energy consumption (raw)'!W2709*Lists!$H$94</f>
        <v>0</v>
      </c>
      <c r="Z2759">
        <f>'Energy consumption (raw)'!X2709*Lists!$H$96*1000000</f>
        <v>0</v>
      </c>
      <c r="AA2759">
        <f>'Energy consumption (raw)'!Y2709*Lists!$H$97</f>
        <v>0</v>
      </c>
      <c r="AB2759">
        <f>'Energy consumption (raw)'!Z2709*Lists!$H$96</f>
        <v>0</v>
      </c>
      <c r="AC2759">
        <f>'Energy consumption (raw)'!AA2709*Lists!$H$98</f>
        <v>0</v>
      </c>
      <c r="AD2759">
        <f>'Energy consumption (raw)'!AB2709*Lists!$H$99</f>
        <v>0</v>
      </c>
      <c r="AE2759">
        <f>'Energy consumption (raw)'!AC2709*Lists!$H$101</f>
        <v>0</v>
      </c>
      <c r="AF2759">
        <f>'Energy consumption (raw)'!AD2709*Lists!$H$101</f>
        <v>0</v>
      </c>
      <c r="AG2759">
        <f>'Energy consumption (raw)'!AE2709*Lists!$H$101</f>
        <v>0</v>
      </c>
      <c r="AH2759">
        <f>'Energy consumption (raw)'!AF2709*Lists!$H$100</f>
        <v>0</v>
      </c>
      <c r="AI2759" s="167">
        <f t="shared" si="178"/>
        <v>672.21689939999999</v>
      </c>
      <c r="AJ2759" s="179">
        <f>'Energy consumption (raw)'!AG2709</f>
        <v>672.21689939999999</v>
      </c>
      <c r="AK2759" s="179">
        <f>'Energy consumption (raw)'!AH2709</f>
        <v>627</v>
      </c>
      <c r="AL2759">
        <f>IF(ROUND(AI2759,-3)=ROUND('Energy consumption (raw)'!AG2709,-3),1,0)</f>
        <v>1</v>
      </c>
      <c r="AM2759" s="179" t="str">
        <f>'Energy consumption (raw)'!AJ2709</f>
        <v>5. Hai Duong</v>
      </c>
      <c r="AN2759">
        <f>VLOOKUP(AM2759,Lists!$F$9:$G$71,2,FALSE)</f>
        <v>1</v>
      </c>
    </row>
    <row r="2760" spans="2:40" x14ac:dyDescent="0.25">
      <c r="B2760" s="65" t="str">
        <f t="shared" si="176"/>
        <v>Buildings128</v>
      </c>
      <c r="C2760" s="179">
        <f>'Energy consumption (raw)'!B2710</f>
        <v>128</v>
      </c>
      <c r="D2760" s="179">
        <f>'Energy consumption (raw)'!C2710</f>
        <v>0</v>
      </c>
      <c r="E2760" s="179">
        <f>'Energy consumption (raw)'!D2710</f>
        <v>0</v>
      </c>
      <c r="F2760" s="179" t="str">
        <f>'Energy consumption (raw)'!E2710</f>
        <v>Công trình xây dựng</v>
      </c>
      <c r="G2760" s="179" t="str">
        <f>'Energy consumption (raw)'!F2710</f>
        <v>Tư vấn, môi giới, đấu giá bất động sản, đấu giá quyền sử dụng đất</v>
      </c>
      <c r="H2760" s="179" t="str">
        <f>'Energy consumption (raw)'!G2710</f>
        <v>Buildings</v>
      </c>
      <c r="I2760" s="179" t="str">
        <f>'Energy consumption (raw)'!I2710</f>
        <v>Buildings</v>
      </c>
      <c r="J2760" s="179" t="str">
        <f>INDEX(Sector!$E$6:$E$46,MATCH('Energy consumption (toe)'!I2760,Sector!$B$6:$B$46,FALSE))</f>
        <v>Buildings</v>
      </c>
      <c r="K2760" s="179">
        <f>IFERROR('Energy consumption (raw)'!J2710*Lists!$H$84,)</f>
        <v>578.11179820000007</v>
      </c>
      <c r="L2760" s="179">
        <f>'Energy consumption (raw)'!K2710*Lists!$H$84</f>
        <v>578.11179820000007</v>
      </c>
      <c r="M2760" s="179">
        <f>'Energy consumption (raw)'!L2710*Lists!$H$84</f>
        <v>0</v>
      </c>
      <c r="N2760" s="179">
        <f>'Energy consumption (raw)'!M2710*Lists!$H$84</f>
        <v>0</v>
      </c>
      <c r="O2760" s="178">
        <f t="shared" si="177"/>
        <v>578.11179820000007</v>
      </c>
      <c r="P2760">
        <f>'Energy consumption (raw)'!N2710*Lists!$H$85</f>
        <v>0</v>
      </c>
      <c r="Q2760">
        <f>'Energy consumption (raw)'!O2710*Lists!$H$86</f>
        <v>0</v>
      </c>
      <c r="R2760">
        <f>'Energy consumption (raw)'!P2710*Lists!$H$87</f>
        <v>0</v>
      </c>
      <c r="S2760">
        <f>'Energy consumption (raw)'!Q2710*Lists!$H$88</f>
        <v>0</v>
      </c>
      <c r="T2760">
        <f>'Energy consumption (raw)'!R2710*Lists!$H$89</f>
        <v>0</v>
      </c>
      <c r="U2760">
        <f>'Energy consumption (raw)'!S2710*Lists!$H$90</f>
        <v>0</v>
      </c>
      <c r="V2760">
        <f>'Energy consumption (raw)'!T2710*Lists!$H$91</f>
        <v>0</v>
      </c>
      <c r="W2760">
        <f>'Energy consumption (raw)'!U2710*Lists!$H$92</f>
        <v>0</v>
      </c>
      <c r="X2760">
        <f>'Energy consumption (raw)'!V2710*Lists!$H$93</f>
        <v>0</v>
      </c>
      <c r="Y2760">
        <f>'Energy consumption (raw)'!W2710*Lists!$H$94</f>
        <v>0</v>
      </c>
      <c r="Z2760">
        <f>'Energy consumption (raw)'!X2710*Lists!$H$96*1000000</f>
        <v>0</v>
      </c>
      <c r="AA2760">
        <f>'Energy consumption (raw)'!Y2710*Lists!$H$97</f>
        <v>0</v>
      </c>
      <c r="AB2760">
        <f>'Energy consumption (raw)'!Z2710*Lists!$H$96</f>
        <v>0</v>
      </c>
      <c r="AC2760">
        <f>'Energy consumption (raw)'!AA2710*Lists!$H$98</f>
        <v>0</v>
      </c>
      <c r="AD2760">
        <f>'Energy consumption (raw)'!AB2710*Lists!$H$99</f>
        <v>0</v>
      </c>
      <c r="AE2760">
        <f>'Energy consumption (raw)'!AC2710*Lists!$H$101</f>
        <v>0</v>
      </c>
      <c r="AF2760">
        <f>'Energy consumption (raw)'!AD2710*Lists!$H$101</f>
        <v>0</v>
      </c>
      <c r="AG2760">
        <f>'Energy consumption (raw)'!AE2710*Lists!$H$101</f>
        <v>0</v>
      </c>
      <c r="AH2760">
        <f>'Energy consumption (raw)'!AF2710*Lists!$H$100</f>
        <v>0</v>
      </c>
      <c r="AI2760" s="167">
        <f t="shared" si="178"/>
        <v>578.11179820000007</v>
      </c>
      <c r="AJ2760" s="179">
        <f>'Energy consumption (raw)'!AG2710</f>
        <v>578.11179820000007</v>
      </c>
      <c r="AK2760" s="179">
        <f>'Energy consumption (raw)'!AH2710</f>
        <v>0</v>
      </c>
      <c r="AL2760">
        <f>IF(ROUND(AI2760,-3)=ROUND('Energy consumption (raw)'!AG2710,-3),1,0)</f>
        <v>1</v>
      </c>
      <c r="AM2760" s="179" t="str">
        <f>'Energy consumption (raw)'!AJ2710</f>
        <v>5. Hai Duong</v>
      </c>
      <c r="AN2760">
        <f>VLOOKUP(AM2760,Lists!$F$9:$G$71,2,FALSE)</f>
        <v>1</v>
      </c>
    </row>
    <row r="2761" spans="2:40" x14ac:dyDescent="0.25">
      <c r="B2761" s="65" t="str">
        <f t="shared" si="176"/>
        <v>Buildings129</v>
      </c>
      <c r="C2761" s="179">
        <f>'Energy consumption (raw)'!B2711</f>
        <v>129</v>
      </c>
      <c r="D2761" s="179">
        <f>'Energy consumption (raw)'!C2711</f>
        <v>0</v>
      </c>
      <c r="E2761" s="179">
        <f>'Energy consumption (raw)'!D2711</f>
        <v>0</v>
      </c>
      <c r="F2761" s="179" t="str">
        <f>'Energy consumption (raw)'!E2711</f>
        <v>Công trình xây dựng</v>
      </c>
      <c r="G2761" s="179" t="str">
        <f>'Energy consumption (raw)'!F2711</f>
        <v>Kinh doanh bất động sản, văn phòng cho thuê</v>
      </c>
      <c r="H2761" s="179" t="str">
        <f>'Energy consumption (raw)'!G2711</f>
        <v>Buildings</v>
      </c>
      <c r="I2761" s="179" t="str">
        <f>'Energy consumption (raw)'!I2711</f>
        <v>Buildings</v>
      </c>
      <c r="J2761" s="179" t="str">
        <f>INDEX(Sector!$E$6:$E$46,MATCH('Energy consumption (toe)'!I2761,Sector!$B$6:$B$46,FALSE))</f>
        <v>Buildings</v>
      </c>
      <c r="K2761" s="179">
        <f>IFERROR('Energy consumption (raw)'!J2711*Lists!$H$84,)</f>
        <v>0</v>
      </c>
      <c r="L2761" s="179">
        <f>'Energy consumption (raw)'!K2711*Lists!$H$84</f>
        <v>536.88993600000003</v>
      </c>
      <c r="M2761" s="179">
        <f>'Energy consumption (raw)'!L2711*Lists!$H$84</f>
        <v>0</v>
      </c>
      <c r="N2761" s="179">
        <f>'Energy consumption (raw)'!M2711*Lists!$H$84</f>
        <v>0</v>
      </c>
      <c r="O2761" s="178">
        <f t="shared" si="177"/>
        <v>536.88993600000003</v>
      </c>
      <c r="P2761">
        <f>'Energy consumption (raw)'!N2711*Lists!$H$85</f>
        <v>0</v>
      </c>
      <c r="Q2761">
        <f>'Energy consumption (raw)'!O2711*Lists!$H$86</f>
        <v>0</v>
      </c>
      <c r="R2761">
        <f>'Energy consumption (raw)'!P2711*Lists!$H$87</f>
        <v>0</v>
      </c>
      <c r="S2761">
        <f>'Energy consumption (raw)'!Q2711*Lists!$H$88</f>
        <v>0</v>
      </c>
      <c r="T2761">
        <f>'Energy consumption (raw)'!R2711*Lists!$H$89</f>
        <v>0</v>
      </c>
      <c r="U2761">
        <f>'Energy consumption (raw)'!S2711*Lists!$H$90</f>
        <v>0</v>
      </c>
      <c r="V2761">
        <f>'Energy consumption (raw)'!T2711*Lists!$H$91</f>
        <v>0</v>
      </c>
      <c r="W2761">
        <f>'Energy consumption (raw)'!U2711*Lists!$H$92</f>
        <v>0</v>
      </c>
      <c r="X2761">
        <f>'Energy consumption (raw)'!V2711*Lists!$H$93</f>
        <v>0</v>
      </c>
      <c r="Y2761">
        <f>'Energy consumption (raw)'!W2711*Lists!$H$94</f>
        <v>0</v>
      </c>
      <c r="Z2761">
        <f>'Energy consumption (raw)'!X2711*Lists!$H$96*1000000</f>
        <v>0</v>
      </c>
      <c r="AA2761">
        <f>'Energy consumption (raw)'!Y2711*Lists!$H$97</f>
        <v>0</v>
      </c>
      <c r="AB2761">
        <f>'Energy consumption (raw)'!Z2711*Lists!$H$96</f>
        <v>0</v>
      </c>
      <c r="AC2761">
        <f>'Energy consumption (raw)'!AA2711*Lists!$H$98</f>
        <v>0</v>
      </c>
      <c r="AD2761">
        <f>'Energy consumption (raw)'!AB2711*Lists!$H$99</f>
        <v>0</v>
      </c>
      <c r="AE2761">
        <f>'Energy consumption (raw)'!AC2711*Lists!$H$101</f>
        <v>0</v>
      </c>
      <c r="AF2761">
        <f>'Energy consumption (raw)'!AD2711*Lists!$H$101</f>
        <v>0</v>
      </c>
      <c r="AG2761">
        <f>'Energy consumption (raw)'!AE2711*Lists!$H$101</f>
        <v>0</v>
      </c>
      <c r="AH2761">
        <f>'Energy consumption (raw)'!AF2711*Lists!$H$100</f>
        <v>0</v>
      </c>
      <c r="AI2761" s="167">
        <f t="shared" si="178"/>
        <v>536.88993600000003</v>
      </c>
      <c r="AJ2761" s="179">
        <f>'Energy consumption (raw)'!AG2711</f>
        <v>536.88993600000003</v>
      </c>
      <c r="AK2761" s="179">
        <f>'Energy consumption (raw)'!AH2711</f>
        <v>1067.6560136000001</v>
      </c>
      <c r="AL2761">
        <f>IF(ROUND(AI2761,-3)=ROUND('Energy consumption (raw)'!AG2711,-3),1,0)</f>
        <v>1</v>
      </c>
      <c r="AM2761" s="179" t="str">
        <f>'Energy consumption (raw)'!AJ2711</f>
        <v>6. Hai Phong</v>
      </c>
      <c r="AN2761">
        <f>VLOOKUP(AM2761,Lists!$F$9:$G$71,2,FALSE)</f>
        <v>1</v>
      </c>
    </row>
    <row r="2762" spans="2:40" x14ac:dyDescent="0.25">
      <c r="B2762" s="65" t="str">
        <f t="shared" si="176"/>
        <v>Buildings130</v>
      </c>
      <c r="C2762" s="179">
        <f>'Energy consumption (raw)'!B2712</f>
        <v>130</v>
      </c>
      <c r="D2762" s="179">
        <f>'Energy consumption (raw)'!C2712</f>
        <v>0</v>
      </c>
      <c r="E2762" s="179">
        <f>'Energy consumption (raw)'!D2712</f>
        <v>0</v>
      </c>
      <c r="F2762" s="179" t="str">
        <f>'Energy consumption (raw)'!E2712</f>
        <v>Công trình xây dựng</v>
      </c>
      <c r="G2762" s="179" t="str">
        <f>'Energy consumption (raw)'!F2712</f>
        <v>Bán buôn nhiên liệu rắn, lỏng, khí và các sản phẩm liên quan</v>
      </c>
      <c r="H2762" s="179" t="str">
        <f>'Energy consumption (raw)'!G2712</f>
        <v>Buildings</v>
      </c>
      <c r="I2762" s="179" t="str">
        <f>'Energy consumption (raw)'!I2712</f>
        <v>Buildings</v>
      </c>
      <c r="J2762" s="179" t="str">
        <f>INDEX(Sector!$E$6:$E$46,MATCH('Energy consumption (toe)'!I2762,Sector!$B$6:$B$46,FALSE))</f>
        <v>Buildings</v>
      </c>
      <c r="K2762" s="179">
        <f>IFERROR('Energy consumption (raw)'!J2712*Lists!$H$84,)</f>
        <v>0</v>
      </c>
      <c r="L2762" s="179">
        <f>'Energy consumption (raw)'!K2712*Lists!$H$84</f>
        <v>751.94201210000006</v>
      </c>
      <c r="M2762" s="179">
        <f>'Energy consumption (raw)'!L2712*Lists!$H$84</f>
        <v>0</v>
      </c>
      <c r="N2762" s="179">
        <f>'Energy consumption (raw)'!M2712*Lists!$H$84</f>
        <v>0</v>
      </c>
      <c r="O2762" s="178">
        <f t="shared" si="177"/>
        <v>751.94201210000006</v>
      </c>
      <c r="P2762">
        <f>'Energy consumption (raw)'!N2712*Lists!$H$85</f>
        <v>0</v>
      </c>
      <c r="Q2762">
        <f>'Energy consumption (raw)'!O2712*Lists!$H$86</f>
        <v>0</v>
      </c>
      <c r="R2762">
        <f>'Energy consumption (raw)'!P2712*Lists!$H$87</f>
        <v>0</v>
      </c>
      <c r="S2762">
        <f>'Energy consumption (raw)'!Q2712*Lists!$H$88</f>
        <v>0</v>
      </c>
      <c r="T2762">
        <f>'Energy consumption (raw)'!R2712*Lists!$H$89</f>
        <v>0</v>
      </c>
      <c r="U2762">
        <f>'Energy consumption (raw)'!S2712*Lists!$H$90</f>
        <v>0</v>
      </c>
      <c r="V2762">
        <f>'Energy consumption (raw)'!T2712*Lists!$H$91</f>
        <v>4.2569999999999997</v>
      </c>
      <c r="W2762">
        <f>'Energy consumption (raw)'!U2712*Lists!$H$92</f>
        <v>0</v>
      </c>
      <c r="X2762">
        <f>'Energy consumption (raw)'!V2712*Lists!$H$93</f>
        <v>0</v>
      </c>
      <c r="Y2762">
        <f>'Energy consumption (raw)'!W2712*Lists!$H$94</f>
        <v>18.747209999999999</v>
      </c>
      <c r="Z2762">
        <f>'Energy consumption (raw)'!X2712*Lists!$H$96*1000000</f>
        <v>0</v>
      </c>
      <c r="AA2762">
        <f>'Energy consumption (raw)'!Y2712*Lists!$H$97</f>
        <v>0</v>
      </c>
      <c r="AB2762">
        <f>'Energy consumption (raw)'!Z2712*Lists!$H$96</f>
        <v>0</v>
      </c>
      <c r="AC2762">
        <f>'Energy consumption (raw)'!AA2712*Lists!$H$98</f>
        <v>0</v>
      </c>
      <c r="AD2762">
        <f>'Energy consumption (raw)'!AB2712*Lists!$H$99</f>
        <v>0</v>
      </c>
      <c r="AE2762">
        <f>'Energy consumption (raw)'!AC2712*Lists!$H$101</f>
        <v>0</v>
      </c>
      <c r="AF2762">
        <f>'Energy consumption (raw)'!AD2712*Lists!$H$101</f>
        <v>0</v>
      </c>
      <c r="AG2762">
        <f>'Energy consumption (raw)'!AE2712*Lists!$H$101</f>
        <v>0</v>
      </c>
      <c r="AH2762">
        <f>'Energy consumption (raw)'!AF2712*Lists!$H$100</f>
        <v>0</v>
      </c>
      <c r="AI2762" s="167">
        <f t="shared" si="178"/>
        <v>774.9462221</v>
      </c>
      <c r="AJ2762" s="179">
        <f>'Energy consumption (raw)'!AG2712</f>
        <v>774.9462221</v>
      </c>
      <c r="AK2762" s="179">
        <f>'Energy consumption (raw)'!AH2712</f>
        <v>835.17648329999997</v>
      </c>
      <c r="AL2762">
        <f>IF(ROUND(AI2762,-3)=ROUND('Energy consumption (raw)'!AG2712,-3),1,0)</f>
        <v>1</v>
      </c>
      <c r="AM2762" s="179" t="str">
        <f>'Energy consumption (raw)'!AJ2712</f>
        <v>6. Hai Phong</v>
      </c>
      <c r="AN2762">
        <f>VLOOKUP(AM2762,Lists!$F$9:$G$71,2,FALSE)</f>
        <v>1</v>
      </c>
    </row>
    <row r="2763" spans="2:40" x14ac:dyDescent="0.25">
      <c r="B2763" s="65" t="str">
        <f t="shared" si="176"/>
        <v>Buildings131</v>
      </c>
      <c r="C2763" s="179">
        <f>'Energy consumption (raw)'!B2713</f>
        <v>131</v>
      </c>
      <c r="D2763" s="179">
        <f>'Energy consumption (raw)'!C2713</f>
        <v>0</v>
      </c>
      <c r="E2763" s="179">
        <f>'Energy consumption (raw)'!D2713</f>
        <v>0</v>
      </c>
      <c r="F2763" s="179" t="str">
        <f>'Energy consumption (raw)'!E2713</f>
        <v>Công trình xây dựng</v>
      </c>
      <c r="G2763" s="179" t="str">
        <f>'Energy consumption (raw)'!F2713</f>
        <v>Hoạt động của các bệnh viện</v>
      </c>
      <c r="H2763" s="179" t="str">
        <f>'Energy consumption (raw)'!G2713</f>
        <v>Buildings</v>
      </c>
      <c r="I2763" s="179" t="str">
        <f>'Energy consumption (raw)'!I2713</f>
        <v>Buildings</v>
      </c>
      <c r="J2763" s="179" t="str">
        <f>INDEX(Sector!$E$6:$E$46,MATCH('Energy consumption (toe)'!I2763,Sector!$B$6:$B$46,FALSE))</f>
        <v>Buildings</v>
      </c>
      <c r="K2763" s="179">
        <f>IFERROR('Energy consumption (raw)'!J2713*Lists!$H$84,)</f>
        <v>649.930116</v>
      </c>
      <c r="L2763" s="179">
        <f>'Energy consumption (raw)'!K2713*Lists!$H$84</f>
        <v>638.589066</v>
      </c>
      <c r="M2763" s="179">
        <f>'Energy consumption (raw)'!L2713*Lists!$H$84</f>
        <v>0</v>
      </c>
      <c r="N2763" s="179">
        <f>'Energy consumption (raw)'!M2713*Lists!$H$84</f>
        <v>0</v>
      </c>
      <c r="O2763" s="178">
        <f t="shared" si="177"/>
        <v>638.589066</v>
      </c>
      <c r="P2763">
        <f>'Energy consumption (raw)'!N2713*Lists!$H$85</f>
        <v>0</v>
      </c>
      <c r="Q2763">
        <f>'Energy consumption (raw)'!O2713*Lists!$H$86</f>
        <v>0</v>
      </c>
      <c r="R2763">
        <f>'Energy consumption (raw)'!P2713*Lists!$H$87</f>
        <v>0</v>
      </c>
      <c r="S2763">
        <f>'Energy consumption (raw)'!Q2713*Lists!$H$88</f>
        <v>0</v>
      </c>
      <c r="T2763">
        <f>'Energy consumption (raw)'!R2713*Lists!$H$89</f>
        <v>0</v>
      </c>
      <c r="U2763">
        <f>'Energy consumption (raw)'!S2713*Lists!$H$90</f>
        <v>0</v>
      </c>
      <c r="V2763">
        <f>'Energy consumption (raw)'!T2713*Lists!$H$91</f>
        <v>0</v>
      </c>
      <c r="W2763">
        <f>'Energy consumption (raw)'!U2713*Lists!$H$92</f>
        <v>0</v>
      </c>
      <c r="X2763">
        <f>'Energy consumption (raw)'!V2713*Lists!$H$93</f>
        <v>0</v>
      </c>
      <c r="Y2763">
        <f>'Energy consumption (raw)'!W2713*Lists!$H$94</f>
        <v>0</v>
      </c>
      <c r="Z2763">
        <f>'Energy consumption (raw)'!X2713*Lists!$H$96*1000000</f>
        <v>0</v>
      </c>
      <c r="AA2763">
        <f>'Energy consumption (raw)'!Y2713*Lists!$H$97</f>
        <v>0</v>
      </c>
      <c r="AB2763">
        <f>'Energy consumption (raw)'!Z2713*Lists!$H$96</f>
        <v>0</v>
      </c>
      <c r="AC2763">
        <f>'Energy consumption (raw)'!AA2713*Lists!$H$98</f>
        <v>0</v>
      </c>
      <c r="AD2763">
        <f>'Energy consumption (raw)'!AB2713*Lists!$H$99</f>
        <v>0</v>
      </c>
      <c r="AE2763">
        <f>'Energy consumption (raw)'!AC2713*Lists!$H$101</f>
        <v>0</v>
      </c>
      <c r="AF2763">
        <f>'Energy consumption (raw)'!AD2713*Lists!$H$101</f>
        <v>0</v>
      </c>
      <c r="AG2763">
        <f>'Energy consumption (raw)'!AE2713*Lists!$H$101</f>
        <v>0</v>
      </c>
      <c r="AH2763">
        <f>'Energy consumption (raw)'!AF2713*Lists!$H$100</f>
        <v>0</v>
      </c>
      <c r="AI2763" s="167">
        <f t="shared" si="178"/>
        <v>638.589066</v>
      </c>
      <c r="AJ2763" s="179">
        <f>'Energy consumption (raw)'!AG2713</f>
        <v>638.589066</v>
      </c>
      <c r="AK2763" s="179">
        <f>'Energy consumption (raw)'!AH2713</f>
        <v>850.02327000000002</v>
      </c>
      <c r="AL2763">
        <f>IF(ROUND(AI2763,-3)=ROUND('Energy consumption (raw)'!AG2713,-3),1,0)</f>
        <v>1</v>
      </c>
      <c r="AM2763" s="179" t="str">
        <f>'Energy consumption (raw)'!AJ2713</f>
        <v>6. Hai Phong</v>
      </c>
      <c r="AN2763">
        <f>VLOOKUP(AM2763,Lists!$F$9:$G$71,2,FALSE)</f>
        <v>1</v>
      </c>
    </row>
    <row r="2764" spans="2:40" x14ac:dyDescent="0.25">
      <c r="B2764" s="65" t="str">
        <f t="shared" si="176"/>
        <v>Buildings132</v>
      </c>
      <c r="C2764" s="179">
        <f>'Energy consumption (raw)'!B2714</f>
        <v>132</v>
      </c>
      <c r="D2764" s="179">
        <f>'Energy consumption (raw)'!C2714</f>
        <v>0</v>
      </c>
      <c r="E2764" s="179">
        <f>'Energy consumption (raw)'!D2714</f>
        <v>0</v>
      </c>
      <c r="F2764" s="179" t="str">
        <f>'Energy consumption (raw)'!E2714</f>
        <v>Công trình xây dựng</v>
      </c>
      <c r="G2764" s="179" t="str">
        <f>'Energy consumption (raw)'!F2714</f>
        <v>Kinh doanh bất động sản, quyền sử dụng đất thuộc chủ sở hữu, chủ sử dụng hoặc đi thuê</v>
      </c>
      <c r="H2764" s="179" t="str">
        <f>'Energy consumption (raw)'!G2714</f>
        <v>Buildings</v>
      </c>
      <c r="I2764" s="179" t="str">
        <f>'Energy consumption (raw)'!I2714</f>
        <v>Buildings</v>
      </c>
      <c r="J2764" s="179" t="str">
        <f>INDEX(Sector!$E$6:$E$46,MATCH('Energy consumption (toe)'!I2764,Sector!$B$6:$B$46,FALSE))</f>
        <v>Buildings</v>
      </c>
      <c r="K2764" s="179">
        <f>IFERROR('Energy consumption (raw)'!J2714*Lists!$H$84,)</f>
        <v>809.34562390000008</v>
      </c>
      <c r="L2764" s="179">
        <f>'Energy consumption (raw)'!K2714*Lists!$H$84</f>
        <v>548.36244959999999</v>
      </c>
      <c r="M2764" s="179">
        <f>'Energy consumption (raw)'!L2714*Lists!$H$84</f>
        <v>0</v>
      </c>
      <c r="N2764" s="179">
        <f>'Energy consumption (raw)'!M2714*Lists!$H$84</f>
        <v>0</v>
      </c>
      <c r="O2764" s="178">
        <f t="shared" si="177"/>
        <v>548.36244959999999</v>
      </c>
      <c r="P2764">
        <f>'Energy consumption (raw)'!N2714*Lists!$H$85</f>
        <v>0</v>
      </c>
      <c r="Q2764">
        <f>'Energy consumption (raw)'!O2714*Lists!$H$86</f>
        <v>0</v>
      </c>
      <c r="R2764">
        <f>'Energy consumption (raw)'!P2714*Lists!$H$87</f>
        <v>0</v>
      </c>
      <c r="S2764">
        <f>'Energy consumption (raw)'!Q2714*Lists!$H$88</f>
        <v>0</v>
      </c>
      <c r="T2764">
        <f>'Energy consumption (raw)'!R2714*Lists!$H$89</f>
        <v>0</v>
      </c>
      <c r="U2764">
        <f>'Energy consumption (raw)'!S2714*Lists!$H$90</f>
        <v>0</v>
      </c>
      <c r="V2764">
        <f>'Energy consumption (raw)'!T2714*Lists!$H$91</f>
        <v>0</v>
      </c>
      <c r="W2764">
        <f>'Energy consumption (raw)'!U2714*Lists!$H$92</f>
        <v>0</v>
      </c>
      <c r="X2764">
        <f>'Energy consumption (raw)'!V2714*Lists!$H$93</f>
        <v>0</v>
      </c>
      <c r="Y2764">
        <f>'Energy consumption (raw)'!W2714*Lists!$H$94</f>
        <v>0</v>
      </c>
      <c r="Z2764">
        <f>'Energy consumption (raw)'!X2714*Lists!$H$96*1000000</f>
        <v>0</v>
      </c>
      <c r="AA2764">
        <f>'Energy consumption (raw)'!Y2714*Lists!$H$97</f>
        <v>0</v>
      </c>
      <c r="AB2764">
        <f>'Energy consumption (raw)'!Z2714*Lists!$H$96</f>
        <v>0</v>
      </c>
      <c r="AC2764">
        <f>'Energy consumption (raw)'!AA2714*Lists!$H$98</f>
        <v>0</v>
      </c>
      <c r="AD2764">
        <f>'Energy consumption (raw)'!AB2714*Lists!$H$99</f>
        <v>0</v>
      </c>
      <c r="AE2764">
        <f>'Energy consumption (raw)'!AC2714*Lists!$H$101</f>
        <v>0</v>
      </c>
      <c r="AF2764">
        <f>'Energy consumption (raw)'!AD2714*Lists!$H$101</f>
        <v>0</v>
      </c>
      <c r="AG2764">
        <f>'Energy consumption (raw)'!AE2714*Lists!$H$101</f>
        <v>0</v>
      </c>
      <c r="AH2764">
        <f>'Energy consumption (raw)'!AF2714*Lists!$H$100</f>
        <v>0</v>
      </c>
      <c r="AI2764" s="167">
        <f t="shared" si="178"/>
        <v>548.36244959999999</v>
      </c>
      <c r="AJ2764" s="179">
        <f>'Energy consumption (raw)'!AG2714</f>
        <v>548.36244959999999</v>
      </c>
      <c r="AK2764" s="179">
        <f>'Energy consumption (raw)'!AH2714</f>
        <v>844.01667960000009</v>
      </c>
      <c r="AL2764">
        <f>IF(ROUND(AI2764,-3)=ROUND('Energy consumption (raw)'!AG2714,-3),1,0)</f>
        <v>1</v>
      </c>
      <c r="AM2764" s="179" t="str">
        <f>'Energy consumption (raw)'!AJ2714</f>
        <v>6. Hai Phong</v>
      </c>
      <c r="AN2764">
        <f>VLOOKUP(AM2764,Lists!$F$9:$G$71,2,FALSE)</f>
        <v>1</v>
      </c>
    </row>
    <row r="2765" spans="2:40" x14ac:dyDescent="0.25">
      <c r="B2765" s="65" t="str">
        <f t="shared" si="176"/>
        <v>Buildings133</v>
      </c>
      <c r="C2765" s="179">
        <f>'Energy consumption (raw)'!B2715</f>
        <v>133</v>
      </c>
      <c r="D2765" s="179">
        <f>'Energy consumption (raw)'!C2715</f>
        <v>0</v>
      </c>
      <c r="E2765" s="179">
        <f>'Energy consumption (raw)'!D2715</f>
        <v>0</v>
      </c>
      <c r="F2765" s="179" t="str">
        <f>'Energy consumption (raw)'!E2715</f>
        <v>Công trình xây dựng</v>
      </c>
      <c r="G2765" s="179" t="str">
        <f>'Energy consumption (raw)'!F2715</f>
        <v>Hoạt động dịch vụ hỗ trợ trực tiếp cho vận tải hàng không</v>
      </c>
      <c r="H2765" s="179" t="str">
        <f>'Energy consumption (raw)'!G2715</f>
        <v>Buildings</v>
      </c>
      <c r="I2765" s="179" t="str">
        <f>'Energy consumption (raw)'!I2715</f>
        <v>Buildings</v>
      </c>
      <c r="J2765" s="179" t="str">
        <f>INDEX(Sector!$E$6:$E$46,MATCH('Energy consumption (toe)'!I2765,Sector!$B$6:$B$46,FALSE))</f>
        <v>Buildings</v>
      </c>
      <c r="K2765" s="179">
        <f>IFERROR('Energy consumption (raw)'!J2715*Lists!$H$84,)</f>
        <v>492.79207610000003</v>
      </c>
      <c r="L2765" s="179">
        <f>'Energy consumption (raw)'!K2715*Lists!$H$84</f>
        <v>654.54060000000004</v>
      </c>
      <c r="M2765" s="179">
        <f>'Energy consumption (raw)'!L2715*Lists!$H$84</f>
        <v>0</v>
      </c>
      <c r="N2765" s="179">
        <f>'Energy consumption (raw)'!M2715*Lists!$H$84</f>
        <v>0</v>
      </c>
      <c r="O2765" s="178">
        <f t="shared" si="177"/>
        <v>654.54060000000004</v>
      </c>
      <c r="P2765">
        <f>'Energy consumption (raw)'!N2715*Lists!$H$85</f>
        <v>0</v>
      </c>
      <c r="Q2765">
        <f>'Energy consumption (raw)'!O2715*Lists!$H$86</f>
        <v>0</v>
      </c>
      <c r="R2765">
        <f>'Energy consumption (raw)'!P2715*Lists!$H$87</f>
        <v>0</v>
      </c>
      <c r="S2765">
        <f>'Energy consumption (raw)'!Q2715*Lists!$H$88</f>
        <v>0</v>
      </c>
      <c r="T2765">
        <f>'Energy consumption (raw)'!R2715*Lists!$H$89</f>
        <v>62.96358</v>
      </c>
      <c r="U2765">
        <f>'Energy consumption (raw)'!S2715*Lists!$H$90</f>
        <v>0</v>
      </c>
      <c r="V2765">
        <f>'Energy consumption (raw)'!T2715*Lists!$H$91</f>
        <v>0</v>
      </c>
      <c r="W2765">
        <f>'Energy consumption (raw)'!U2715*Lists!$H$92</f>
        <v>0</v>
      </c>
      <c r="X2765">
        <f>'Energy consumption (raw)'!V2715*Lists!$H$93</f>
        <v>0</v>
      </c>
      <c r="Y2765">
        <f>'Energy consumption (raw)'!W2715*Lists!$H$94</f>
        <v>6.0590000000000002</v>
      </c>
      <c r="Z2765">
        <f>'Energy consumption (raw)'!X2715*Lists!$H$96*1000000</f>
        <v>0</v>
      </c>
      <c r="AA2765">
        <f>'Energy consumption (raw)'!Y2715*Lists!$H$97</f>
        <v>0</v>
      </c>
      <c r="AB2765">
        <f>'Energy consumption (raw)'!Z2715*Lists!$H$96</f>
        <v>0</v>
      </c>
      <c r="AC2765">
        <f>'Energy consumption (raw)'!AA2715*Lists!$H$98</f>
        <v>0</v>
      </c>
      <c r="AD2765">
        <f>'Energy consumption (raw)'!AB2715*Lists!$H$99</f>
        <v>0</v>
      </c>
      <c r="AE2765">
        <f>'Energy consumption (raw)'!AC2715*Lists!$H$101</f>
        <v>0</v>
      </c>
      <c r="AF2765">
        <f>'Energy consumption (raw)'!AD2715*Lists!$H$101</f>
        <v>0</v>
      </c>
      <c r="AG2765">
        <f>'Energy consumption (raw)'!AE2715*Lists!$H$101</f>
        <v>0</v>
      </c>
      <c r="AH2765">
        <f>'Energy consumption (raw)'!AF2715*Lists!$H$100</f>
        <v>0</v>
      </c>
      <c r="AI2765" s="167">
        <f t="shared" si="178"/>
        <v>723.56317999999999</v>
      </c>
      <c r="AJ2765" s="179">
        <f>'Energy consumption (raw)'!AG2715</f>
        <v>723.56317999999999</v>
      </c>
      <c r="AK2765" s="179">
        <f>'Energy consumption (raw)'!AH2715</f>
        <v>785.39730000000009</v>
      </c>
      <c r="AL2765">
        <f>IF(ROUND(AI2765,-3)=ROUND('Energy consumption (raw)'!AG2715,-3),1,0)</f>
        <v>1</v>
      </c>
      <c r="AM2765" s="179" t="str">
        <f>'Energy consumption (raw)'!AJ2715</f>
        <v>6. Hai Phong</v>
      </c>
      <c r="AN2765">
        <f>VLOOKUP(AM2765,Lists!$F$9:$G$71,2,FALSE)</f>
        <v>1</v>
      </c>
    </row>
    <row r="2766" spans="2:40" x14ac:dyDescent="0.25">
      <c r="B2766" s="65" t="str">
        <f t="shared" si="176"/>
        <v>Buildings134</v>
      </c>
      <c r="C2766" s="179">
        <f>'Energy consumption (raw)'!B2716</f>
        <v>134</v>
      </c>
      <c r="D2766" s="179">
        <f>'Energy consumption (raw)'!C2716</f>
        <v>0</v>
      </c>
      <c r="E2766" s="179">
        <f>'Energy consumption (raw)'!D2716</f>
        <v>0</v>
      </c>
      <c r="F2766" s="179" t="str">
        <f>'Energy consumption (raw)'!E2716</f>
        <v>Công trình xây dựng</v>
      </c>
      <c r="G2766" s="179" t="str">
        <f>'Energy consumption (raw)'!F2716</f>
        <v>Hoạt động của các bệnh viện</v>
      </c>
      <c r="H2766" s="179" t="str">
        <f>'Energy consumption (raw)'!G2716</f>
        <v>Buildings</v>
      </c>
      <c r="I2766" s="179" t="str">
        <f>'Energy consumption (raw)'!I2716</f>
        <v>Buildings</v>
      </c>
      <c r="J2766" s="179" t="str">
        <f>INDEX(Sector!$E$6:$E$46,MATCH('Energy consumption (toe)'!I2766,Sector!$B$6:$B$46,FALSE))</f>
        <v>Buildings</v>
      </c>
      <c r="K2766" s="179">
        <f>IFERROR('Energy consumption (raw)'!J2716*Lists!$H$84,)</f>
        <v>0</v>
      </c>
      <c r="L2766" s="179">
        <f>'Energy consumption (raw)'!K2716*Lists!$H$84</f>
        <v>730.76510860000008</v>
      </c>
      <c r="M2766" s="179">
        <f>'Energy consumption (raw)'!L2716*Lists!$H$84</f>
        <v>0</v>
      </c>
      <c r="N2766" s="179">
        <f>'Energy consumption (raw)'!M2716*Lists!$H$84</f>
        <v>0</v>
      </c>
      <c r="O2766" s="178">
        <f t="shared" si="177"/>
        <v>730.76510860000008</v>
      </c>
      <c r="P2766">
        <f>'Energy consumption (raw)'!N2716*Lists!$H$85</f>
        <v>0</v>
      </c>
      <c r="Q2766">
        <f>'Energy consumption (raw)'!O2716*Lists!$H$86</f>
        <v>0</v>
      </c>
      <c r="R2766">
        <f>'Energy consumption (raw)'!P2716*Lists!$H$87</f>
        <v>0</v>
      </c>
      <c r="S2766">
        <f>'Energy consumption (raw)'!Q2716*Lists!$H$88</f>
        <v>0</v>
      </c>
      <c r="T2766">
        <f>'Energy consumption (raw)'!R2716*Lists!$H$89</f>
        <v>4.6614000000000004</v>
      </c>
      <c r="U2766">
        <f>'Energy consumption (raw)'!S2716*Lists!$H$90</f>
        <v>0</v>
      </c>
      <c r="V2766">
        <f>'Energy consumption (raw)'!T2716*Lists!$H$91</f>
        <v>0</v>
      </c>
      <c r="W2766">
        <f>'Energy consumption (raw)'!U2716*Lists!$H$92</f>
        <v>0</v>
      </c>
      <c r="X2766">
        <f>'Energy consumption (raw)'!V2716*Lists!$H$93</f>
        <v>0</v>
      </c>
      <c r="Y2766">
        <f>'Energy consumption (raw)'!W2716*Lists!$H$94</f>
        <v>0</v>
      </c>
      <c r="Z2766">
        <f>'Energy consumption (raw)'!X2716*Lists!$H$96*1000000</f>
        <v>0</v>
      </c>
      <c r="AA2766">
        <f>'Energy consumption (raw)'!Y2716*Lists!$H$97</f>
        <v>0</v>
      </c>
      <c r="AB2766">
        <f>'Energy consumption (raw)'!Z2716*Lists!$H$96</f>
        <v>0</v>
      </c>
      <c r="AC2766">
        <f>'Energy consumption (raw)'!AA2716*Lists!$H$98</f>
        <v>0</v>
      </c>
      <c r="AD2766">
        <f>'Energy consumption (raw)'!AB2716*Lists!$H$99</f>
        <v>0</v>
      </c>
      <c r="AE2766">
        <f>'Energy consumption (raw)'!AC2716*Lists!$H$101</f>
        <v>0</v>
      </c>
      <c r="AF2766">
        <f>'Energy consumption (raw)'!AD2716*Lists!$H$101</f>
        <v>0</v>
      </c>
      <c r="AG2766">
        <f>'Energy consumption (raw)'!AE2716*Lists!$H$101</f>
        <v>0</v>
      </c>
      <c r="AH2766">
        <f>'Energy consumption (raw)'!AF2716*Lists!$H$100</f>
        <v>0</v>
      </c>
      <c r="AI2766" s="167">
        <f t="shared" si="178"/>
        <v>735.42650860000003</v>
      </c>
      <c r="AJ2766" s="179">
        <f>'Energy consumption (raw)'!AG2716</f>
        <v>737.08850860000007</v>
      </c>
      <c r="AK2766" s="179">
        <f>'Energy consumption (raw)'!AH2716</f>
        <v>818.4832699000001</v>
      </c>
      <c r="AL2766">
        <f>IF(ROUND(AI2766,-3)=ROUND('Energy consumption (raw)'!AG2716,-3),1,0)</f>
        <v>1</v>
      </c>
      <c r="AM2766" s="179" t="str">
        <f>'Energy consumption (raw)'!AJ2716</f>
        <v>6. Hai Phong</v>
      </c>
      <c r="AN2766">
        <f>VLOOKUP(AM2766,Lists!$F$9:$G$71,2,FALSE)</f>
        <v>1</v>
      </c>
    </row>
    <row r="2767" spans="2:40" x14ac:dyDescent="0.25">
      <c r="B2767" s="65" t="str">
        <f t="shared" si="176"/>
        <v>Buildings135</v>
      </c>
      <c r="C2767" s="179">
        <f>'Energy consumption (raw)'!B2717</f>
        <v>135</v>
      </c>
      <c r="D2767" s="179">
        <f>'Energy consumption (raw)'!C2717</f>
        <v>0</v>
      </c>
      <c r="E2767" s="179">
        <f>'Energy consumption (raw)'!D2717</f>
        <v>0</v>
      </c>
      <c r="F2767" s="179" t="str">
        <f>'Energy consumption (raw)'!E2717</f>
        <v>Công trình xây dựng</v>
      </c>
      <c r="G2767" s="179" t="str">
        <f>'Energy consumption (raw)'!F2717</f>
        <v>Hoạt động của các bệnh viện</v>
      </c>
      <c r="H2767" s="179" t="str">
        <f>'Energy consumption (raw)'!G2717</f>
        <v>Buildings</v>
      </c>
      <c r="I2767" s="179" t="str">
        <f>'Energy consumption (raw)'!I2717</f>
        <v>Buildings</v>
      </c>
      <c r="J2767" s="179" t="str">
        <f>INDEX(Sector!$E$6:$E$46,MATCH('Energy consumption (toe)'!I2767,Sector!$B$6:$B$46,FALSE))</f>
        <v>Buildings</v>
      </c>
      <c r="K2767" s="179">
        <f>IFERROR('Energy consumption (raw)'!J2717*Lists!$H$84,)</f>
        <v>0</v>
      </c>
      <c r="L2767" s="179">
        <f>'Energy consumption (raw)'!K2717*Lists!$H$84</f>
        <v>872.05113800000004</v>
      </c>
      <c r="M2767" s="179">
        <f>'Energy consumption (raw)'!L2717*Lists!$H$84</f>
        <v>0</v>
      </c>
      <c r="N2767" s="179">
        <f>'Energy consumption (raw)'!M2717*Lists!$H$84</f>
        <v>0</v>
      </c>
      <c r="O2767" s="178">
        <f t="shared" si="177"/>
        <v>872.05113800000004</v>
      </c>
      <c r="P2767">
        <f>'Energy consumption (raw)'!N2717*Lists!$H$85</f>
        <v>0</v>
      </c>
      <c r="Q2767">
        <f>'Energy consumption (raw)'!O2717*Lists!$H$86</f>
        <v>0</v>
      </c>
      <c r="R2767">
        <f>'Energy consumption (raw)'!P2717*Lists!$H$87</f>
        <v>0</v>
      </c>
      <c r="S2767">
        <f>'Energy consumption (raw)'!Q2717*Lists!$H$88</f>
        <v>0</v>
      </c>
      <c r="T2767">
        <f>'Energy consumption (raw)'!R2717*Lists!$H$89</f>
        <v>0</v>
      </c>
      <c r="U2767">
        <f>'Energy consumption (raw)'!S2717*Lists!$H$90</f>
        <v>0</v>
      </c>
      <c r="V2767">
        <f>'Energy consumption (raw)'!T2717*Lists!$H$91</f>
        <v>0</v>
      </c>
      <c r="W2767">
        <f>'Energy consumption (raw)'!U2717*Lists!$H$92</f>
        <v>0</v>
      </c>
      <c r="X2767">
        <f>'Energy consumption (raw)'!V2717*Lists!$H$93</f>
        <v>0</v>
      </c>
      <c r="Y2767">
        <f>'Energy consumption (raw)'!W2717*Lists!$H$94</f>
        <v>0</v>
      </c>
      <c r="Z2767">
        <f>'Energy consumption (raw)'!X2717*Lists!$H$96*1000000</f>
        <v>0</v>
      </c>
      <c r="AA2767">
        <f>'Energy consumption (raw)'!Y2717*Lists!$H$97</f>
        <v>0</v>
      </c>
      <c r="AB2767">
        <f>'Energy consumption (raw)'!Z2717*Lists!$H$96</f>
        <v>0</v>
      </c>
      <c r="AC2767">
        <f>'Energy consumption (raw)'!AA2717*Lists!$H$98</f>
        <v>0</v>
      </c>
      <c r="AD2767">
        <f>'Energy consumption (raw)'!AB2717*Lists!$H$99</f>
        <v>0</v>
      </c>
      <c r="AE2767">
        <f>'Energy consumption (raw)'!AC2717*Lists!$H$101</f>
        <v>0</v>
      </c>
      <c r="AF2767">
        <f>'Energy consumption (raw)'!AD2717*Lists!$H$101</f>
        <v>0</v>
      </c>
      <c r="AG2767">
        <f>'Energy consumption (raw)'!AE2717*Lists!$H$101</f>
        <v>0</v>
      </c>
      <c r="AH2767">
        <f>'Energy consumption (raw)'!AF2717*Lists!$H$100</f>
        <v>0</v>
      </c>
      <c r="AI2767" s="167">
        <f t="shared" si="178"/>
        <v>872.05113800000004</v>
      </c>
      <c r="AJ2767" s="179">
        <f>'Energy consumption (raw)'!AG2717</f>
        <v>872.05113800000004</v>
      </c>
      <c r="AK2767" s="179">
        <f>'Energy consumption (raw)'!AH2717</f>
        <v>845.84606040000006</v>
      </c>
      <c r="AL2767">
        <f>IF(ROUND(AI2767,-3)=ROUND('Energy consumption (raw)'!AG2717,-3),1,0)</f>
        <v>1</v>
      </c>
      <c r="AM2767" s="179" t="str">
        <f>'Energy consumption (raw)'!AJ2717</f>
        <v>6. Hai Phong</v>
      </c>
      <c r="AN2767">
        <f>VLOOKUP(AM2767,Lists!$F$9:$G$71,2,FALSE)</f>
        <v>1</v>
      </c>
    </row>
    <row r="2768" spans="2:40" x14ac:dyDescent="0.25">
      <c r="B2768" s="65" t="str">
        <f t="shared" si="176"/>
        <v>Buildings136</v>
      </c>
      <c r="C2768" s="179">
        <f>'Energy consumption (raw)'!B2718</f>
        <v>136</v>
      </c>
      <c r="D2768" s="179">
        <f>'Energy consumption (raw)'!C2718</f>
        <v>0</v>
      </c>
      <c r="E2768" s="179">
        <f>'Energy consumption (raw)'!D2718</f>
        <v>0</v>
      </c>
      <c r="F2768" s="179" t="str">
        <f>'Energy consumption (raw)'!E2718</f>
        <v>Công trình xây dựng</v>
      </c>
      <c r="G2768" s="179" t="str">
        <f>'Energy consumption (raw)'!F2718</f>
        <v>Dịch vụ hàng hóa</v>
      </c>
      <c r="H2768" s="179" t="str">
        <f>'Energy consumption (raw)'!G2718</f>
        <v>Buildings</v>
      </c>
      <c r="I2768" s="179" t="str">
        <f>'Energy consumption (raw)'!I2718</f>
        <v>Buildings</v>
      </c>
      <c r="J2768" s="179" t="str">
        <f>INDEX(Sector!$E$6:$E$46,MATCH('Energy consumption (toe)'!I2768,Sector!$B$6:$B$46,FALSE))</f>
        <v>Buildings</v>
      </c>
      <c r="K2768" s="179">
        <f>IFERROR('Energy consumption (raw)'!J2718*Lists!$H$84,)</f>
        <v>0</v>
      </c>
      <c r="L2768" s="179">
        <f>'Energy consumption (raw)'!K2718*Lists!$H$84</f>
        <v>932.99038000000007</v>
      </c>
      <c r="M2768" s="179">
        <f>'Energy consumption (raw)'!L2718*Lists!$H$84</f>
        <v>0</v>
      </c>
      <c r="N2768" s="179">
        <f>'Energy consumption (raw)'!M2718*Lists!$H$84</f>
        <v>0</v>
      </c>
      <c r="O2768" s="178">
        <f t="shared" si="177"/>
        <v>932.99038000000007</v>
      </c>
      <c r="P2768">
        <f>'Energy consumption (raw)'!N2718*Lists!$H$85</f>
        <v>0</v>
      </c>
      <c r="Q2768">
        <f>'Energy consumption (raw)'!O2718*Lists!$H$86</f>
        <v>0</v>
      </c>
      <c r="R2768">
        <f>'Energy consumption (raw)'!P2718*Lists!$H$87</f>
        <v>0</v>
      </c>
      <c r="S2768">
        <f>'Energy consumption (raw)'!Q2718*Lists!$H$88</f>
        <v>0</v>
      </c>
      <c r="T2768">
        <f>'Energy consumption (raw)'!R2718*Lists!$H$89</f>
        <v>20.399999999999999</v>
      </c>
      <c r="U2768">
        <f>'Energy consumption (raw)'!S2718*Lists!$H$90</f>
        <v>0</v>
      </c>
      <c r="V2768">
        <f>'Energy consumption (raw)'!T2718*Lists!$H$91</f>
        <v>0</v>
      </c>
      <c r="W2768">
        <f>'Energy consumption (raw)'!U2718*Lists!$H$92</f>
        <v>0</v>
      </c>
      <c r="X2768">
        <f>'Energy consumption (raw)'!V2718*Lists!$H$93</f>
        <v>0</v>
      </c>
      <c r="Y2768">
        <f>'Energy consumption (raw)'!W2718*Lists!$H$94</f>
        <v>0</v>
      </c>
      <c r="Z2768">
        <f>'Energy consumption (raw)'!X2718*Lists!$H$96*1000000</f>
        <v>0</v>
      </c>
      <c r="AA2768">
        <f>'Energy consumption (raw)'!Y2718*Lists!$H$97</f>
        <v>21255</v>
      </c>
      <c r="AB2768">
        <f>'Energy consumption (raw)'!Z2718*Lists!$H$96</f>
        <v>0</v>
      </c>
      <c r="AC2768">
        <f>'Energy consumption (raw)'!AA2718*Lists!$H$98</f>
        <v>0</v>
      </c>
      <c r="AD2768">
        <f>'Energy consumption (raw)'!AB2718*Lists!$H$99</f>
        <v>0</v>
      </c>
      <c r="AE2768">
        <f>'Energy consumption (raw)'!AC2718*Lists!$H$101</f>
        <v>0</v>
      </c>
      <c r="AF2768">
        <f>'Energy consumption (raw)'!AD2718*Lists!$H$101</f>
        <v>0</v>
      </c>
      <c r="AG2768">
        <f>'Energy consumption (raw)'!AE2718*Lists!$H$101</f>
        <v>0</v>
      </c>
      <c r="AH2768">
        <f>'Energy consumption (raw)'!AF2718*Lists!$H$100</f>
        <v>0</v>
      </c>
      <c r="AI2768" s="167">
        <f t="shared" si="178"/>
        <v>22208.390380000001</v>
      </c>
      <c r="AJ2768" s="179">
        <f>'Energy consumption (raw)'!AG2718</f>
        <v>22208.390380000001</v>
      </c>
      <c r="AK2768" s="179">
        <f>'Energy consumption (raw)'!AH2718</f>
        <v>0</v>
      </c>
      <c r="AL2768">
        <f>IF(ROUND(AI2768,-3)=ROUND('Energy consumption (raw)'!AG2718,-3),1,0)</f>
        <v>1</v>
      </c>
      <c r="AM2768" s="179" t="str">
        <f>'Energy consumption (raw)'!AJ2718</f>
        <v>6. Hai Phong</v>
      </c>
      <c r="AN2768">
        <f>VLOOKUP(AM2768,Lists!$F$9:$G$71,2,FALSE)</f>
        <v>1</v>
      </c>
    </row>
    <row r="2769" spans="2:40" x14ac:dyDescent="0.25">
      <c r="B2769" s="65" t="str">
        <f t="shared" si="176"/>
        <v>Buildings137</v>
      </c>
      <c r="C2769" s="179">
        <f>'Energy consumption (raw)'!B2719</f>
        <v>137</v>
      </c>
      <c r="D2769" s="179">
        <f>'Energy consumption (raw)'!C2719</f>
        <v>0</v>
      </c>
      <c r="E2769" s="179">
        <f>'Energy consumption (raw)'!D2719</f>
        <v>0</v>
      </c>
      <c r="F2769" s="179" t="str">
        <f>'Energy consumption (raw)'!E2719</f>
        <v>Công trình xây dựng</v>
      </c>
      <c r="G2769" s="179" t="str">
        <f>'Energy consumption (raw)'!F2719</f>
        <v>Dịch vụ hàng hóa</v>
      </c>
      <c r="H2769" s="179" t="str">
        <f>'Energy consumption (raw)'!G2719</f>
        <v>Buildings</v>
      </c>
      <c r="I2769" s="179" t="str">
        <f>'Energy consumption (raw)'!I2719</f>
        <v>Buildings</v>
      </c>
      <c r="J2769" s="179" t="str">
        <f>INDEX(Sector!$E$6:$E$46,MATCH('Energy consumption (toe)'!I2769,Sector!$B$6:$B$46,FALSE))</f>
        <v>Buildings</v>
      </c>
      <c r="K2769" s="179">
        <f>IFERROR('Energy consumption (raw)'!J2719*Lists!$H$84,)</f>
        <v>0</v>
      </c>
      <c r="L2769" s="179">
        <f>'Energy consumption (raw)'!K2719*Lists!$H$84</f>
        <v>481.61211530000003</v>
      </c>
      <c r="M2769" s="179">
        <f>'Energy consumption (raw)'!L2719*Lists!$H$84</f>
        <v>0</v>
      </c>
      <c r="N2769" s="179">
        <f>'Energy consumption (raw)'!M2719*Lists!$H$84</f>
        <v>0</v>
      </c>
      <c r="O2769" s="178">
        <f t="shared" si="177"/>
        <v>481.61211530000003</v>
      </c>
      <c r="P2769">
        <f>'Energy consumption (raw)'!N2719*Lists!$H$85</f>
        <v>0</v>
      </c>
      <c r="Q2769">
        <f>'Energy consumption (raw)'!O2719*Lists!$H$86</f>
        <v>0</v>
      </c>
      <c r="R2769">
        <f>'Energy consumption (raw)'!P2719*Lists!$H$87</f>
        <v>0</v>
      </c>
      <c r="S2769">
        <f>'Energy consumption (raw)'!Q2719*Lists!$H$88</f>
        <v>0</v>
      </c>
      <c r="T2769">
        <f>'Energy consumption (raw)'!R2719*Lists!$H$89</f>
        <v>2570.4</v>
      </c>
      <c r="U2769">
        <f>'Energy consumption (raw)'!S2719*Lists!$H$90</f>
        <v>0</v>
      </c>
      <c r="V2769">
        <f>'Energy consumption (raw)'!T2719*Lists!$H$91</f>
        <v>0</v>
      </c>
      <c r="W2769">
        <f>'Energy consumption (raw)'!U2719*Lists!$H$92</f>
        <v>0</v>
      </c>
      <c r="X2769">
        <f>'Energy consumption (raw)'!V2719*Lists!$H$93</f>
        <v>0</v>
      </c>
      <c r="Y2769">
        <f>'Energy consumption (raw)'!W2719*Lists!$H$94</f>
        <v>0</v>
      </c>
      <c r="Z2769">
        <f>'Energy consumption (raw)'!X2719*Lists!$H$96*1000000</f>
        <v>0</v>
      </c>
      <c r="AA2769">
        <f>'Energy consumption (raw)'!Y2719*Lists!$H$97</f>
        <v>0</v>
      </c>
      <c r="AB2769">
        <f>'Energy consumption (raw)'!Z2719*Lists!$H$96</f>
        <v>0</v>
      </c>
      <c r="AC2769">
        <f>'Energy consumption (raw)'!AA2719*Lists!$H$98</f>
        <v>0</v>
      </c>
      <c r="AD2769">
        <f>'Energy consumption (raw)'!AB2719*Lists!$H$99</f>
        <v>0</v>
      </c>
      <c r="AE2769">
        <f>'Energy consumption (raw)'!AC2719*Lists!$H$101</f>
        <v>0</v>
      </c>
      <c r="AF2769">
        <f>'Energy consumption (raw)'!AD2719*Lists!$H$101</f>
        <v>0</v>
      </c>
      <c r="AG2769">
        <f>'Energy consumption (raw)'!AE2719*Lists!$H$101</f>
        <v>0</v>
      </c>
      <c r="AH2769">
        <f>'Energy consumption (raw)'!AF2719*Lists!$H$100</f>
        <v>0</v>
      </c>
      <c r="AI2769" s="167">
        <f t="shared" si="178"/>
        <v>3052.0121153</v>
      </c>
      <c r="AJ2769" s="179">
        <f>'Energy consumption (raw)'!AG2719</f>
        <v>3052.0121153</v>
      </c>
      <c r="AK2769" s="179">
        <f>'Energy consumption (raw)'!AH2719</f>
        <v>0</v>
      </c>
      <c r="AL2769">
        <f>IF(ROUND(AI2769,-3)=ROUND('Energy consumption (raw)'!AG2719,-3),1,0)</f>
        <v>1</v>
      </c>
      <c r="AM2769" s="179" t="str">
        <f>'Energy consumption (raw)'!AJ2719</f>
        <v>6. Hai Phong</v>
      </c>
      <c r="AN2769">
        <f>VLOOKUP(AM2769,Lists!$F$9:$G$71,2,FALSE)</f>
        <v>1</v>
      </c>
    </row>
    <row r="2770" spans="2:40" x14ac:dyDescent="0.25">
      <c r="B2770" s="65" t="str">
        <f t="shared" si="176"/>
        <v>Buildings138</v>
      </c>
      <c r="C2770" s="179">
        <f>'Energy consumption (raw)'!B2720</f>
        <v>138</v>
      </c>
      <c r="D2770" s="179">
        <f>'Energy consumption (raw)'!C2720</f>
        <v>0</v>
      </c>
      <c r="E2770" s="179">
        <f>'Energy consumption (raw)'!D2720</f>
        <v>0</v>
      </c>
      <c r="F2770" s="179" t="str">
        <f>'Energy consumption (raw)'!E2720</f>
        <v>Công trình xây dựng</v>
      </c>
      <c r="G2770" s="179" t="str">
        <f>'Energy consumption (raw)'!F2720</f>
        <v>Dịch vụ hỗ trợ tổng hợp</v>
      </c>
      <c r="H2770" s="179" t="str">
        <f>'Energy consumption (raw)'!G2720</f>
        <v>Buildings</v>
      </c>
      <c r="I2770" s="179" t="str">
        <f>'Energy consumption (raw)'!I2720</f>
        <v>Buildings</v>
      </c>
      <c r="J2770" s="179" t="str">
        <f>INDEX(Sector!$E$6:$E$46,MATCH('Energy consumption (toe)'!I2770,Sector!$B$6:$B$46,FALSE))</f>
        <v>Buildings</v>
      </c>
      <c r="K2770" s="179">
        <f>IFERROR('Energy consumption (raw)'!J2720*Lists!$H$84,)</f>
        <v>0</v>
      </c>
      <c r="L2770" s="179">
        <f>'Energy consumption (raw)'!K2720*Lists!$H$84</f>
        <v>6763.7778406000007</v>
      </c>
      <c r="M2770" s="179">
        <f>'Energy consumption (raw)'!L2720*Lists!$H$84</f>
        <v>0</v>
      </c>
      <c r="N2770" s="179">
        <f>'Energy consumption (raw)'!M2720*Lists!$H$84</f>
        <v>0</v>
      </c>
      <c r="O2770" s="178">
        <f t="shared" si="177"/>
        <v>6763.7778406000007</v>
      </c>
      <c r="P2770">
        <f>'Energy consumption (raw)'!N2720*Lists!$H$85</f>
        <v>0</v>
      </c>
      <c r="Q2770">
        <f>'Energy consumption (raw)'!O2720*Lists!$H$86</f>
        <v>0</v>
      </c>
      <c r="R2770">
        <f>'Energy consumption (raw)'!P2720*Lists!$H$87</f>
        <v>0</v>
      </c>
      <c r="S2770">
        <f>'Energy consumption (raw)'!Q2720*Lists!$H$88</f>
        <v>0</v>
      </c>
      <c r="T2770">
        <f>'Energy consumption (raw)'!R2720*Lists!$H$89</f>
        <v>0</v>
      </c>
      <c r="U2770">
        <f>'Energy consumption (raw)'!S2720*Lists!$H$90</f>
        <v>0</v>
      </c>
      <c r="V2770">
        <f>'Energy consumption (raw)'!T2720*Lists!$H$91</f>
        <v>0</v>
      </c>
      <c r="W2770">
        <f>'Energy consumption (raw)'!U2720*Lists!$H$92</f>
        <v>0</v>
      </c>
      <c r="X2770">
        <f>'Energy consumption (raw)'!V2720*Lists!$H$93</f>
        <v>0</v>
      </c>
      <c r="Y2770">
        <f>'Energy consumption (raw)'!W2720*Lists!$H$94</f>
        <v>0</v>
      </c>
      <c r="Z2770">
        <f>'Energy consumption (raw)'!X2720*Lists!$H$96*1000000</f>
        <v>0</v>
      </c>
      <c r="AA2770">
        <f>'Energy consumption (raw)'!Y2720*Lists!$H$97</f>
        <v>0</v>
      </c>
      <c r="AB2770">
        <f>'Energy consumption (raw)'!Z2720*Lists!$H$96</f>
        <v>0</v>
      </c>
      <c r="AC2770">
        <f>'Energy consumption (raw)'!AA2720*Lists!$H$98</f>
        <v>0</v>
      </c>
      <c r="AD2770">
        <f>'Energy consumption (raw)'!AB2720*Lists!$H$99</f>
        <v>0</v>
      </c>
      <c r="AE2770">
        <f>'Energy consumption (raw)'!AC2720*Lists!$H$101</f>
        <v>0</v>
      </c>
      <c r="AF2770">
        <f>'Energy consumption (raw)'!AD2720*Lists!$H$101</f>
        <v>0</v>
      </c>
      <c r="AG2770">
        <f>'Energy consumption (raw)'!AE2720*Lists!$H$101</f>
        <v>0</v>
      </c>
      <c r="AH2770">
        <f>'Energy consumption (raw)'!AF2720*Lists!$H$100</f>
        <v>0</v>
      </c>
      <c r="AI2770" s="167">
        <f t="shared" si="178"/>
        <v>6763.7778406000007</v>
      </c>
      <c r="AJ2770" s="179">
        <f>'Energy consumption (raw)'!AG2720</f>
        <v>6763.7778406000007</v>
      </c>
      <c r="AK2770" s="179">
        <f>'Energy consumption (raw)'!AH2720</f>
        <v>5107</v>
      </c>
      <c r="AL2770">
        <f>IF(ROUND(AI2770,-3)=ROUND('Energy consumption (raw)'!AG2720,-3),1,0)</f>
        <v>1</v>
      </c>
      <c r="AM2770" s="179" t="str">
        <f>'Energy consumption (raw)'!AJ2720</f>
        <v>7. Hung Yen</v>
      </c>
      <c r="AN2770">
        <f>VLOOKUP(AM2770,Lists!$F$9:$G$71,2,FALSE)</f>
        <v>1</v>
      </c>
    </row>
    <row r="2771" spans="2:40" x14ac:dyDescent="0.25">
      <c r="B2771" s="65" t="str">
        <f t="shared" si="176"/>
        <v>Buildings139</v>
      </c>
      <c r="C2771" s="179">
        <f>'Energy consumption (raw)'!B2721</f>
        <v>139</v>
      </c>
      <c r="D2771" s="179">
        <f>'Energy consumption (raw)'!C2721</f>
        <v>0</v>
      </c>
      <c r="E2771" s="179">
        <f>'Energy consumption (raw)'!D2721</f>
        <v>0</v>
      </c>
      <c r="F2771" s="179" t="str">
        <f>'Energy consumption (raw)'!E2721</f>
        <v>Công trình xây dựng</v>
      </c>
      <c r="G2771" s="179" t="str">
        <f>'Energy consumption (raw)'!F2721</f>
        <v>Khám chữa bệnh</v>
      </c>
      <c r="H2771" s="179" t="str">
        <f>'Energy consumption (raw)'!G2721</f>
        <v>Buildings</v>
      </c>
      <c r="I2771" s="179" t="str">
        <f>'Energy consumption (raw)'!I2721</f>
        <v>Buildings</v>
      </c>
      <c r="J2771" s="179" t="str">
        <f>INDEX(Sector!$E$6:$E$46,MATCH('Energy consumption (toe)'!I2771,Sector!$B$6:$B$46,FALSE))</f>
        <v>Buildings</v>
      </c>
      <c r="K2771" s="179">
        <f>IFERROR('Energy consumption (raw)'!J2721*Lists!$H$84,)</f>
        <v>0</v>
      </c>
      <c r="L2771" s="179">
        <f>'Energy consumption (raw)'!K2721*Lists!$H$84</f>
        <v>502.84857860000005</v>
      </c>
      <c r="M2771" s="179">
        <f>'Energy consumption (raw)'!L2721*Lists!$H$84</f>
        <v>0</v>
      </c>
      <c r="N2771" s="179">
        <f>'Energy consumption (raw)'!M2721*Lists!$H$84</f>
        <v>0</v>
      </c>
      <c r="O2771" s="178">
        <f t="shared" si="177"/>
        <v>502.84857860000005</v>
      </c>
      <c r="P2771">
        <f>'Energy consumption (raw)'!N2721*Lists!$H$85</f>
        <v>0</v>
      </c>
      <c r="Q2771">
        <f>'Energy consumption (raw)'!O2721*Lists!$H$86</f>
        <v>0</v>
      </c>
      <c r="R2771">
        <f>'Energy consumption (raw)'!P2721*Lists!$H$87</f>
        <v>0</v>
      </c>
      <c r="S2771">
        <f>'Energy consumption (raw)'!Q2721*Lists!$H$88</f>
        <v>0</v>
      </c>
      <c r="T2771">
        <f>'Energy consumption (raw)'!R2721*Lists!$H$89</f>
        <v>3.7740000000000005</v>
      </c>
      <c r="U2771">
        <f>'Energy consumption (raw)'!S2721*Lists!$H$90</f>
        <v>0</v>
      </c>
      <c r="V2771">
        <f>'Energy consumption (raw)'!T2721*Lists!$H$91</f>
        <v>0</v>
      </c>
      <c r="W2771">
        <f>'Energy consumption (raw)'!U2721*Lists!$H$92</f>
        <v>0</v>
      </c>
      <c r="X2771">
        <f>'Energy consumption (raw)'!V2721*Lists!$H$93</f>
        <v>14.594999999999999</v>
      </c>
      <c r="Y2771">
        <f>'Energy consumption (raw)'!W2721*Lists!$H$94</f>
        <v>0</v>
      </c>
      <c r="Z2771">
        <f>'Energy consumption (raw)'!X2721*Lists!$H$96*1000000</f>
        <v>0</v>
      </c>
      <c r="AA2771">
        <f>'Energy consumption (raw)'!Y2721*Lists!$H$97</f>
        <v>0</v>
      </c>
      <c r="AB2771">
        <f>'Energy consumption (raw)'!Z2721*Lists!$H$96</f>
        <v>0</v>
      </c>
      <c r="AC2771">
        <f>'Energy consumption (raw)'!AA2721*Lists!$H$98</f>
        <v>0</v>
      </c>
      <c r="AD2771">
        <f>'Energy consumption (raw)'!AB2721*Lists!$H$99</f>
        <v>0</v>
      </c>
      <c r="AE2771">
        <f>'Energy consumption (raw)'!AC2721*Lists!$H$101</f>
        <v>0</v>
      </c>
      <c r="AF2771">
        <f>'Energy consumption (raw)'!AD2721*Lists!$H$101</f>
        <v>0</v>
      </c>
      <c r="AG2771">
        <f>'Energy consumption (raw)'!AE2721*Lists!$H$101</f>
        <v>0</v>
      </c>
      <c r="AH2771">
        <f>'Energy consumption (raw)'!AF2721*Lists!$H$100</f>
        <v>0</v>
      </c>
      <c r="AI2771" s="167">
        <f t="shared" si="178"/>
        <v>521.21757860000002</v>
      </c>
      <c r="AJ2771" s="179">
        <f>'Energy consumption (raw)'!AG2721</f>
        <v>521.21757860000002</v>
      </c>
      <c r="AK2771" s="179">
        <f>'Energy consumption (raw)'!AH2721</f>
        <v>875.96840000000009</v>
      </c>
      <c r="AL2771">
        <f>IF(ROUND(AI2771,-3)=ROUND('Energy consumption (raw)'!AG2721,-3),1,0)</f>
        <v>1</v>
      </c>
      <c r="AM2771" s="179" t="str">
        <f>'Energy consumption (raw)'!AJ2721</f>
        <v>8. Thai Binh</v>
      </c>
      <c r="AN2771">
        <f>VLOOKUP(AM2771,Lists!$F$9:$G$71,2,FALSE)</f>
        <v>1</v>
      </c>
    </row>
    <row r="2772" spans="2:40" x14ac:dyDescent="0.25">
      <c r="B2772" s="65" t="str">
        <f t="shared" si="176"/>
        <v>Buildings140</v>
      </c>
      <c r="C2772" s="179">
        <f>'Energy consumption (raw)'!B2722</f>
        <v>140</v>
      </c>
      <c r="D2772" s="179">
        <f>'Energy consumption (raw)'!C2722</f>
        <v>0</v>
      </c>
      <c r="E2772" s="179">
        <f>'Energy consumption (raw)'!D2722</f>
        <v>0</v>
      </c>
      <c r="F2772" s="179" t="str">
        <f>'Energy consumption (raw)'!E2722</f>
        <v>Công trình xây dựng</v>
      </c>
      <c r="G2772" s="179" t="str">
        <f>'Energy consumption (raw)'!F2722</f>
        <v>Dịch vụ lưu trú ngắn ngày</v>
      </c>
      <c r="H2772" s="179" t="str">
        <f>'Energy consumption (raw)'!G2722</f>
        <v>Buildings</v>
      </c>
      <c r="I2772" s="179" t="str">
        <f>'Energy consumption (raw)'!I2722</f>
        <v>Buildings</v>
      </c>
      <c r="J2772" s="179" t="str">
        <f>INDEX(Sector!$E$6:$E$46,MATCH('Energy consumption (toe)'!I2772,Sector!$B$6:$B$46,FALSE))</f>
        <v>Buildings</v>
      </c>
      <c r="K2772" s="179">
        <f>IFERROR('Energy consumption (raw)'!J2722*Lists!$H$84,)</f>
        <v>594.64751200000001</v>
      </c>
      <c r="L2772" s="179">
        <f>'Energy consumption (raw)'!K2722*Lists!$H$84</f>
        <v>594.64751200000001</v>
      </c>
      <c r="M2772" s="179">
        <f>'Energy consumption (raw)'!L2722*Lists!$H$84</f>
        <v>0</v>
      </c>
      <c r="N2772" s="179">
        <f>'Energy consumption (raw)'!M2722*Lists!$H$84</f>
        <v>0</v>
      </c>
      <c r="O2772" s="178">
        <f t="shared" si="177"/>
        <v>594.64751200000001</v>
      </c>
      <c r="P2772">
        <f>'Energy consumption (raw)'!N2722*Lists!$H$85</f>
        <v>0</v>
      </c>
      <c r="Q2772">
        <f>'Energy consumption (raw)'!O2722*Lists!$H$86</f>
        <v>0</v>
      </c>
      <c r="R2772">
        <f>'Energy consumption (raw)'!P2722*Lists!$H$87</f>
        <v>0</v>
      </c>
      <c r="S2772">
        <f>'Energy consumption (raw)'!Q2722*Lists!$H$88</f>
        <v>0</v>
      </c>
      <c r="T2772">
        <f>'Energy consumption (raw)'!R2722*Lists!$H$89</f>
        <v>0</v>
      </c>
      <c r="U2772">
        <f>'Energy consumption (raw)'!S2722*Lists!$H$90</f>
        <v>0</v>
      </c>
      <c r="V2772">
        <f>'Energy consumption (raw)'!T2722*Lists!$H$91</f>
        <v>0</v>
      </c>
      <c r="W2772">
        <f>'Energy consumption (raw)'!U2722*Lists!$H$92</f>
        <v>0</v>
      </c>
      <c r="X2772">
        <f>'Energy consumption (raw)'!V2722*Lists!$H$93</f>
        <v>0</v>
      </c>
      <c r="Y2772">
        <f>'Energy consumption (raw)'!W2722*Lists!$H$94</f>
        <v>0</v>
      </c>
      <c r="Z2772">
        <f>'Energy consumption (raw)'!X2722*Lists!$H$96*1000000</f>
        <v>0</v>
      </c>
      <c r="AA2772">
        <f>'Energy consumption (raw)'!Y2722*Lists!$H$97</f>
        <v>0</v>
      </c>
      <c r="AB2772">
        <f>'Energy consumption (raw)'!Z2722*Lists!$H$96</f>
        <v>0</v>
      </c>
      <c r="AC2772">
        <f>'Energy consumption (raw)'!AA2722*Lists!$H$98</f>
        <v>0</v>
      </c>
      <c r="AD2772">
        <f>'Energy consumption (raw)'!AB2722*Lists!$H$99</f>
        <v>0</v>
      </c>
      <c r="AE2772">
        <f>'Energy consumption (raw)'!AC2722*Lists!$H$101</f>
        <v>0</v>
      </c>
      <c r="AF2772">
        <f>'Energy consumption (raw)'!AD2722*Lists!$H$101</f>
        <v>0</v>
      </c>
      <c r="AG2772">
        <f>'Energy consumption (raw)'!AE2722*Lists!$H$101</f>
        <v>0</v>
      </c>
      <c r="AH2772">
        <f>'Energy consumption (raw)'!AF2722*Lists!$H$100</f>
        <v>0</v>
      </c>
      <c r="AI2772" s="167">
        <f t="shared" si="178"/>
        <v>594.64751200000001</v>
      </c>
      <c r="AJ2772" s="179">
        <f>'Energy consumption (raw)'!AG2722</f>
        <v>594.64751200000001</v>
      </c>
      <c r="AK2772" s="179">
        <f>'Energy consumption (raw)'!AH2722</f>
        <v>0</v>
      </c>
      <c r="AL2772">
        <f>IF(ROUND(AI2772,-3)=ROUND('Energy consumption (raw)'!AG2722,-3),1,0)</f>
        <v>1</v>
      </c>
      <c r="AM2772" s="179" t="str">
        <f>'Energy consumption (raw)'!AJ2722</f>
        <v>9. Ha Nam</v>
      </c>
      <c r="AN2772">
        <f>VLOOKUP(AM2772,Lists!$F$9:$G$71,2,FALSE)</f>
        <v>1</v>
      </c>
    </row>
    <row r="2773" spans="2:40" x14ac:dyDescent="0.25">
      <c r="B2773" s="65" t="str">
        <f t="shared" si="176"/>
        <v>Buildings141</v>
      </c>
      <c r="C2773" s="179">
        <f>'Energy consumption (raw)'!B2723</f>
        <v>141</v>
      </c>
      <c r="D2773" s="179">
        <f>'Energy consumption (raw)'!C2723</f>
        <v>0</v>
      </c>
      <c r="E2773" s="179">
        <f>'Energy consumption (raw)'!D2723</f>
        <v>0</v>
      </c>
      <c r="F2773" s="179" t="str">
        <f>'Energy consumption (raw)'!E2723</f>
        <v>Công trình xây dựng</v>
      </c>
      <c r="G2773" s="179" t="str">
        <f>'Energy consumption (raw)'!F2723</f>
        <v>Hoạt động của các bệnh viện</v>
      </c>
      <c r="H2773" s="179" t="str">
        <f>'Energy consumption (raw)'!G2723</f>
        <v>Buildings</v>
      </c>
      <c r="I2773" s="179" t="str">
        <f>'Energy consumption (raw)'!I2723</f>
        <v>Buildings</v>
      </c>
      <c r="J2773" s="179" t="str">
        <f>INDEX(Sector!$E$6:$E$46,MATCH('Energy consumption (toe)'!I2773,Sector!$B$6:$B$46,FALSE))</f>
        <v>Buildings</v>
      </c>
      <c r="K2773" s="179">
        <f>IFERROR('Energy consumption (raw)'!J2723*Lists!$H$84,)</f>
        <v>0</v>
      </c>
      <c r="L2773" s="179">
        <f>'Energy consumption (raw)'!K2723*Lists!$H$84</f>
        <v>870.10387200000002</v>
      </c>
      <c r="M2773" s="179">
        <f>'Energy consumption (raw)'!L2723*Lists!$H$84</f>
        <v>0</v>
      </c>
      <c r="N2773" s="179">
        <f>'Energy consumption (raw)'!M2723*Lists!$H$84</f>
        <v>0</v>
      </c>
      <c r="O2773" s="178">
        <f t="shared" si="177"/>
        <v>870.10387200000002</v>
      </c>
      <c r="P2773">
        <f>'Energy consumption (raw)'!N2723*Lists!$H$85</f>
        <v>0</v>
      </c>
      <c r="Q2773">
        <f>'Energy consumption (raw)'!O2723*Lists!$H$86</f>
        <v>0</v>
      </c>
      <c r="R2773">
        <f>'Energy consumption (raw)'!P2723*Lists!$H$87</f>
        <v>0</v>
      </c>
      <c r="S2773">
        <f>'Energy consumption (raw)'!Q2723*Lists!$H$88</f>
        <v>0</v>
      </c>
      <c r="T2773">
        <f>'Energy consumption (raw)'!R2723*Lists!$H$89</f>
        <v>0</v>
      </c>
      <c r="U2773">
        <f>'Energy consumption (raw)'!S2723*Lists!$H$90</f>
        <v>0</v>
      </c>
      <c r="V2773">
        <f>'Energy consumption (raw)'!T2723*Lists!$H$91</f>
        <v>0</v>
      </c>
      <c r="W2773">
        <f>'Energy consumption (raw)'!U2723*Lists!$H$92</f>
        <v>0</v>
      </c>
      <c r="X2773">
        <f>'Energy consumption (raw)'!V2723*Lists!$H$93</f>
        <v>0</v>
      </c>
      <c r="Y2773">
        <f>'Energy consumption (raw)'!W2723*Lists!$H$94</f>
        <v>0</v>
      </c>
      <c r="Z2773">
        <f>'Energy consumption (raw)'!X2723*Lists!$H$96*1000000</f>
        <v>0</v>
      </c>
      <c r="AA2773">
        <f>'Energy consumption (raw)'!Y2723*Lists!$H$97</f>
        <v>0</v>
      </c>
      <c r="AB2773">
        <f>'Energy consumption (raw)'!Z2723*Lists!$H$96</f>
        <v>0</v>
      </c>
      <c r="AC2773">
        <f>'Energy consumption (raw)'!AA2723*Lists!$H$98</f>
        <v>0</v>
      </c>
      <c r="AD2773">
        <f>'Energy consumption (raw)'!AB2723*Lists!$H$99</f>
        <v>0</v>
      </c>
      <c r="AE2773">
        <f>'Energy consumption (raw)'!AC2723*Lists!$H$101</f>
        <v>0</v>
      </c>
      <c r="AF2773">
        <f>'Energy consumption (raw)'!AD2723*Lists!$H$101</f>
        <v>0</v>
      </c>
      <c r="AG2773">
        <f>'Energy consumption (raw)'!AE2723*Lists!$H$101</f>
        <v>0</v>
      </c>
      <c r="AH2773">
        <f>'Energy consumption (raw)'!AF2723*Lists!$H$100</f>
        <v>0</v>
      </c>
      <c r="AI2773" s="167">
        <f t="shared" si="178"/>
        <v>870.10387200000002</v>
      </c>
      <c r="AJ2773" s="179">
        <f>'Energy consumption (raw)'!AG2723</f>
        <v>870.10387200000002</v>
      </c>
      <c r="AK2773" s="179">
        <f>'Energy consumption (raw)'!AH2723</f>
        <v>846</v>
      </c>
      <c r="AL2773">
        <f>IF(ROUND(AI2773,-3)=ROUND('Energy consumption (raw)'!AG2723,-3),1,0)</f>
        <v>1</v>
      </c>
      <c r="AM2773" s="179" t="str">
        <f>'Energy consumption (raw)'!AJ2723</f>
        <v>11. Ninh Binh</v>
      </c>
      <c r="AN2773">
        <f>VLOOKUP(AM2773,Lists!$F$9:$G$71,2,FALSE)</f>
        <v>1</v>
      </c>
    </row>
    <row r="2774" spans="2:40" x14ac:dyDescent="0.25">
      <c r="B2774" s="65" t="str">
        <f t="shared" si="176"/>
        <v>Buildings142</v>
      </c>
      <c r="C2774" s="179">
        <f>'Energy consumption (raw)'!B2724</f>
        <v>142</v>
      </c>
      <c r="D2774" s="179">
        <f>'Energy consumption (raw)'!C2724</f>
        <v>0</v>
      </c>
      <c r="E2774" s="179">
        <f>'Energy consumption (raw)'!D2724</f>
        <v>0</v>
      </c>
      <c r="F2774" s="179" t="str">
        <f>'Energy consumption (raw)'!E2724</f>
        <v>Công trình xây dựng</v>
      </c>
      <c r="G2774" s="179" t="str">
        <f>'Energy consumption (raw)'!F2724</f>
        <v>Hoạt động dịch vụ hỗ trợ kinh doanh khác chưa được phân vào đâu</v>
      </c>
      <c r="H2774" s="179" t="str">
        <f>'Energy consumption (raw)'!G2724</f>
        <v>Buildings</v>
      </c>
      <c r="I2774" s="179" t="str">
        <f>'Energy consumption (raw)'!I2724</f>
        <v>Buildings</v>
      </c>
      <c r="J2774" s="179" t="str">
        <f>INDEX(Sector!$E$6:$E$46,MATCH('Energy consumption (toe)'!I2774,Sector!$B$6:$B$46,FALSE))</f>
        <v>Buildings</v>
      </c>
      <c r="K2774" s="179">
        <f>IFERROR('Energy consumption (raw)'!J2724*Lists!$H$84,)</f>
        <v>541.13010000000008</v>
      </c>
      <c r="L2774" s="179">
        <f>'Energy consumption (raw)'!K2724*Lists!$H$84</f>
        <v>541.13010000000008</v>
      </c>
      <c r="M2774" s="179">
        <f>'Energy consumption (raw)'!L2724*Lists!$H$84</f>
        <v>0</v>
      </c>
      <c r="N2774" s="179">
        <f>'Energy consumption (raw)'!M2724*Lists!$H$84</f>
        <v>0</v>
      </c>
      <c r="O2774" s="178">
        <f t="shared" si="177"/>
        <v>541.13010000000008</v>
      </c>
      <c r="P2774">
        <f>'Energy consumption (raw)'!N2724*Lists!$H$85</f>
        <v>0</v>
      </c>
      <c r="Q2774">
        <f>'Energy consumption (raw)'!O2724*Lists!$H$86</f>
        <v>0</v>
      </c>
      <c r="R2774">
        <f>'Energy consumption (raw)'!P2724*Lists!$H$87</f>
        <v>0</v>
      </c>
      <c r="S2774">
        <f>'Energy consumption (raw)'!Q2724*Lists!$H$88</f>
        <v>0</v>
      </c>
      <c r="T2774">
        <f>'Energy consumption (raw)'!R2724*Lists!$H$89</f>
        <v>0</v>
      </c>
      <c r="U2774">
        <f>'Energy consumption (raw)'!S2724*Lists!$H$90</f>
        <v>0</v>
      </c>
      <c r="V2774">
        <f>'Energy consumption (raw)'!T2724*Lists!$H$91</f>
        <v>0</v>
      </c>
      <c r="W2774">
        <f>'Energy consumption (raw)'!U2724*Lists!$H$92</f>
        <v>0</v>
      </c>
      <c r="X2774">
        <f>'Energy consumption (raw)'!V2724*Lists!$H$93</f>
        <v>0</v>
      </c>
      <c r="Y2774">
        <f>'Energy consumption (raw)'!W2724*Lists!$H$94</f>
        <v>0</v>
      </c>
      <c r="Z2774">
        <f>'Energy consumption (raw)'!X2724*Lists!$H$96*1000000</f>
        <v>0</v>
      </c>
      <c r="AA2774">
        <f>'Energy consumption (raw)'!Y2724*Lists!$H$97</f>
        <v>0</v>
      </c>
      <c r="AB2774">
        <f>'Energy consumption (raw)'!Z2724*Lists!$H$96</f>
        <v>0</v>
      </c>
      <c r="AC2774">
        <f>'Energy consumption (raw)'!AA2724*Lists!$H$98</f>
        <v>0</v>
      </c>
      <c r="AD2774">
        <f>'Energy consumption (raw)'!AB2724*Lists!$H$99</f>
        <v>0</v>
      </c>
      <c r="AE2774">
        <f>'Energy consumption (raw)'!AC2724*Lists!$H$101</f>
        <v>0</v>
      </c>
      <c r="AF2774">
        <f>'Energy consumption (raw)'!AD2724*Lists!$H$101</f>
        <v>0</v>
      </c>
      <c r="AG2774">
        <f>'Energy consumption (raw)'!AE2724*Lists!$H$101</f>
        <v>0</v>
      </c>
      <c r="AH2774">
        <f>'Energy consumption (raw)'!AF2724*Lists!$H$100</f>
        <v>0</v>
      </c>
      <c r="AI2774" s="167">
        <f t="shared" si="178"/>
        <v>541.13010000000008</v>
      </c>
      <c r="AJ2774" s="179">
        <f>'Energy consumption (raw)'!AG2724</f>
        <v>541.13010000000008</v>
      </c>
      <c r="AK2774" s="179">
        <f>'Energy consumption (raw)'!AH2724</f>
        <v>574</v>
      </c>
      <c r="AL2774">
        <f>IF(ROUND(AI2774,-3)=ROUND('Energy consumption (raw)'!AG2724,-3),1,0)</f>
        <v>1</v>
      </c>
      <c r="AM2774" s="179" t="str">
        <f>'Energy consumption (raw)'!AJ2724</f>
        <v>11. Ninh Binh</v>
      </c>
      <c r="AN2774">
        <f>VLOOKUP(AM2774,Lists!$F$9:$G$71,2,FALSE)</f>
        <v>1</v>
      </c>
    </row>
    <row r="2775" spans="2:40" x14ac:dyDescent="0.25">
      <c r="B2775" s="65" t="str">
        <f t="shared" si="176"/>
        <v>Buildings143</v>
      </c>
      <c r="C2775" s="179">
        <f>'Energy consumption (raw)'!B2725</f>
        <v>143</v>
      </c>
      <c r="D2775" s="179">
        <f>'Energy consumption (raw)'!C2725</f>
        <v>0</v>
      </c>
      <c r="E2775" s="179">
        <f>'Energy consumption (raw)'!D2725</f>
        <v>0</v>
      </c>
      <c r="F2775" s="179" t="str">
        <f>'Energy consumption (raw)'!E2725</f>
        <v>Công trình xây dựng</v>
      </c>
      <c r="G2775" s="179" t="str">
        <f>'Energy consumption (raw)'!F2725</f>
        <v>Xây dựng công trình kỹ thuật dân dụng</v>
      </c>
      <c r="H2775" s="179" t="str">
        <f>'Energy consumption (raw)'!G2725</f>
        <v>Buildings</v>
      </c>
      <c r="I2775" s="179" t="str">
        <f>'Energy consumption (raw)'!I2725</f>
        <v>Buildings</v>
      </c>
      <c r="J2775" s="179" t="str">
        <f>INDEX(Sector!$E$6:$E$46,MATCH('Energy consumption (toe)'!I2775,Sector!$B$6:$B$46,FALSE))</f>
        <v>Buildings</v>
      </c>
      <c r="K2775" s="179">
        <f>IFERROR('Energy consumption (raw)'!J2725*Lists!$H$84,)</f>
        <v>0</v>
      </c>
      <c r="L2775" s="179">
        <f>'Energy consumption (raw)'!K2725*Lists!$H$84</f>
        <v>0</v>
      </c>
      <c r="M2775" s="179">
        <f>'Energy consumption (raw)'!L2725*Lists!$H$84</f>
        <v>0</v>
      </c>
      <c r="N2775" s="179">
        <f>'Energy consumption (raw)'!M2725*Lists!$H$84</f>
        <v>0</v>
      </c>
      <c r="O2775" s="178">
        <f t="shared" si="177"/>
        <v>0</v>
      </c>
      <c r="P2775">
        <f>'Energy consumption (raw)'!N2725*Lists!$H$85</f>
        <v>0</v>
      </c>
      <c r="Q2775">
        <f>'Energy consumption (raw)'!O2725*Lists!$H$86</f>
        <v>0</v>
      </c>
      <c r="R2775">
        <f>'Energy consumption (raw)'!P2725*Lists!$H$87</f>
        <v>0</v>
      </c>
      <c r="S2775">
        <f>'Energy consumption (raw)'!Q2725*Lists!$H$88</f>
        <v>0</v>
      </c>
      <c r="T2775">
        <f>'Energy consumption (raw)'!R2725*Lists!$H$89</f>
        <v>0</v>
      </c>
      <c r="U2775">
        <f>'Energy consumption (raw)'!S2725*Lists!$H$90</f>
        <v>656.48</v>
      </c>
      <c r="V2775">
        <f>'Energy consumption (raw)'!T2725*Lists!$H$91</f>
        <v>0</v>
      </c>
      <c r="W2775">
        <f>'Energy consumption (raw)'!U2725*Lists!$H$92</f>
        <v>0</v>
      </c>
      <c r="X2775">
        <f>'Energy consumption (raw)'!V2725*Lists!$H$93</f>
        <v>0</v>
      </c>
      <c r="Y2775">
        <f>'Energy consumption (raw)'!W2725*Lists!$H$94</f>
        <v>0</v>
      </c>
      <c r="Z2775">
        <f>'Energy consumption (raw)'!X2725*Lists!$H$96*1000000</f>
        <v>0</v>
      </c>
      <c r="AA2775">
        <f>'Energy consumption (raw)'!Y2725*Lists!$H$97</f>
        <v>0</v>
      </c>
      <c r="AB2775">
        <f>'Energy consumption (raw)'!Z2725*Lists!$H$96</f>
        <v>0</v>
      </c>
      <c r="AC2775">
        <f>'Energy consumption (raw)'!AA2725*Lists!$H$98</f>
        <v>0</v>
      </c>
      <c r="AD2775">
        <f>'Energy consumption (raw)'!AB2725*Lists!$H$99</f>
        <v>0</v>
      </c>
      <c r="AE2775">
        <f>'Energy consumption (raw)'!AC2725*Lists!$H$101</f>
        <v>0</v>
      </c>
      <c r="AF2775">
        <f>'Energy consumption (raw)'!AD2725*Lists!$H$101</f>
        <v>0</v>
      </c>
      <c r="AG2775">
        <f>'Energy consumption (raw)'!AE2725*Lists!$H$101</f>
        <v>0</v>
      </c>
      <c r="AH2775">
        <f>'Energy consumption (raw)'!AF2725*Lists!$H$100</f>
        <v>0</v>
      </c>
      <c r="AI2775" s="167">
        <f t="shared" si="178"/>
        <v>656.48</v>
      </c>
      <c r="AJ2775" s="179">
        <f>'Energy consumption (raw)'!AG2725</f>
        <v>656.48</v>
      </c>
      <c r="AK2775" s="179">
        <f>'Energy consumption (raw)'!AH2725</f>
        <v>0</v>
      </c>
      <c r="AL2775">
        <f>IF(ROUND(AI2775,-3)=ROUND('Energy consumption (raw)'!AG2725,-3),1,0)</f>
        <v>1</v>
      </c>
      <c r="AM2775" s="179" t="str">
        <f>'Energy consumption (raw)'!AJ2725</f>
        <v>12. Cao Bang</v>
      </c>
      <c r="AN2775">
        <f>VLOOKUP(AM2775,Lists!$F$9:$G$71,2,FALSE)</f>
        <v>1</v>
      </c>
    </row>
    <row r="2776" spans="2:40" x14ac:dyDescent="0.25">
      <c r="B2776" s="65" t="str">
        <f t="shared" si="176"/>
        <v>Buildings144</v>
      </c>
      <c r="C2776" s="179">
        <f>'Energy consumption (raw)'!B2726</f>
        <v>144</v>
      </c>
      <c r="D2776" s="179">
        <f>'Energy consumption (raw)'!C2726</f>
        <v>0</v>
      </c>
      <c r="E2776" s="179">
        <f>'Energy consumption (raw)'!D2726</f>
        <v>0</v>
      </c>
      <c r="F2776" s="179" t="str">
        <f>'Energy consumption (raw)'!E2726</f>
        <v>Công trình xây dựng</v>
      </c>
      <c r="G2776" s="179" t="str">
        <f>'Energy consumption (raw)'!F2726</f>
        <v>Lưu trú, nhà hàng</v>
      </c>
      <c r="H2776" s="179" t="str">
        <f>'Energy consumption (raw)'!G2726</f>
        <v>Buildings</v>
      </c>
      <c r="I2776" s="179" t="str">
        <f>'Energy consumption (raw)'!I2726</f>
        <v>Buildings</v>
      </c>
      <c r="J2776" s="179" t="str">
        <f>INDEX(Sector!$E$6:$E$46,MATCH('Energy consumption (toe)'!I2776,Sector!$B$6:$B$46,FALSE))</f>
        <v>Buildings</v>
      </c>
      <c r="K2776" s="179">
        <f>IFERROR('Energy consumption (raw)'!J2726*Lists!$H$84,)</f>
        <v>596.33925720000002</v>
      </c>
      <c r="L2776" s="179">
        <f>'Energy consumption (raw)'!K2726*Lists!$H$84</f>
        <v>662.56420000000003</v>
      </c>
      <c r="M2776" s="179">
        <f>'Energy consumption (raw)'!L2726*Lists!$H$84</f>
        <v>0</v>
      </c>
      <c r="N2776" s="179">
        <f>'Energy consumption (raw)'!M2726*Lists!$H$84</f>
        <v>0</v>
      </c>
      <c r="O2776" s="178">
        <f t="shared" si="177"/>
        <v>662.56420000000003</v>
      </c>
      <c r="P2776">
        <f>'Energy consumption (raw)'!N2726*Lists!$H$85</f>
        <v>0</v>
      </c>
      <c r="Q2776">
        <f>'Energy consumption (raw)'!O2726*Lists!$H$86</f>
        <v>0</v>
      </c>
      <c r="R2776">
        <f>'Energy consumption (raw)'!P2726*Lists!$H$87</f>
        <v>0</v>
      </c>
      <c r="S2776">
        <f>'Energy consumption (raw)'!Q2726*Lists!$H$88</f>
        <v>0</v>
      </c>
      <c r="T2776">
        <f>'Energy consumption (raw)'!R2726*Lists!$H$89</f>
        <v>136.68</v>
      </c>
      <c r="U2776">
        <f>'Energy consumption (raw)'!S2726*Lists!$H$90</f>
        <v>0</v>
      </c>
      <c r="V2776">
        <f>'Energy consumption (raw)'!T2726*Lists!$H$91</f>
        <v>0</v>
      </c>
      <c r="W2776">
        <f>'Energy consumption (raw)'!U2726*Lists!$H$92</f>
        <v>0</v>
      </c>
      <c r="X2776">
        <f>'Energy consumption (raw)'!V2726*Lists!$H$93</f>
        <v>0</v>
      </c>
      <c r="Y2776">
        <f>'Energy consumption (raw)'!W2726*Lists!$H$94</f>
        <v>0</v>
      </c>
      <c r="Z2776">
        <f>'Energy consumption (raw)'!X2726*Lists!$H$96*1000000</f>
        <v>0</v>
      </c>
      <c r="AA2776">
        <f>'Energy consumption (raw)'!Y2726*Lists!$H$97</f>
        <v>55.59</v>
      </c>
      <c r="AB2776">
        <f>'Energy consumption (raw)'!Z2726*Lists!$H$96</f>
        <v>0</v>
      </c>
      <c r="AC2776">
        <f>'Energy consumption (raw)'!AA2726*Lists!$H$98</f>
        <v>0</v>
      </c>
      <c r="AD2776">
        <f>'Energy consumption (raw)'!AB2726*Lists!$H$99</f>
        <v>0</v>
      </c>
      <c r="AE2776">
        <f>'Energy consumption (raw)'!AC2726*Lists!$H$101</f>
        <v>0</v>
      </c>
      <c r="AF2776">
        <f>'Energy consumption (raw)'!AD2726*Lists!$H$101</f>
        <v>0</v>
      </c>
      <c r="AG2776">
        <f>'Energy consumption (raw)'!AE2726*Lists!$H$101</f>
        <v>0</v>
      </c>
      <c r="AH2776">
        <f>'Energy consumption (raw)'!AF2726*Lists!$H$100</f>
        <v>0</v>
      </c>
      <c r="AI2776" s="167">
        <f t="shared" si="178"/>
        <v>854.83420000000012</v>
      </c>
      <c r="AJ2776" s="179">
        <f>'Energy consumption (raw)'!AG2726</f>
        <v>854.83420000000012</v>
      </c>
      <c r="AK2776" s="179">
        <f>'Energy consumption (raw)'!AH2726</f>
        <v>1996</v>
      </c>
      <c r="AL2776">
        <f>IF(ROUND(AI2776,-3)=ROUND('Energy consumption (raw)'!AG2726,-3),1,0)</f>
        <v>1</v>
      </c>
      <c r="AM2776" s="179" t="str">
        <f>'Energy consumption (raw)'!AJ2726</f>
        <v>18. Lao Cai</v>
      </c>
      <c r="AN2776">
        <f>VLOOKUP(AM2776,Lists!$F$9:$G$71,2,FALSE)</f>
        <v>1</v>
      </c>
    </row>
    <row r="2777" spans="2:40" x14ac:dyDescent="0.25">
      <c r="B2777" s="65" t="str">
        <f t="shared" si="176"/>
        <v>Buildings145</v>
      </c>
      <c r="C2777" s="179">
        <f>'Energy consumption (raw)'!B2727</f>
        <v>145</v>
      </c>
      <c r="D2777" s="179">
        <f>'Energy consumption (raw)'!C2727</f>
        <v>0</v>
      </c>
      <c r="E2777" s="179">
        <f>'Energy consumption (raw)'!D2727</f>
        <v>0</v>
      </c>
      <c r="F2777" s="179" t="str">
        <f>'Energy consumption (raw)'!E2727</f>
        <v>Công trình xây dựng</v>
      </c>
      <c r="G2777" s="179" t="str">
        <f>'Energy consumption (raw)'!F2727</f>
        <v>Dịch vụ, du lịch, giải trí</v>
      </c>
      <c r="H2777" s="179" t="str">
        <f>'Energy consumption (raw)'!G2727</f>
        <v>Buildings</v>
      </c>
      <c r="I2777" s="179" t="str">
        <f>'Energy consumption (raw)'!I2727</f>
        <v>Buildings</v>
      </c>
      <c r="J2777" s="179" t="str">
        <f>INDEX(Sector!$E$6:$E$46,MATCH('Energy consumption (toe)'!I2777,Sector!$B$6:$B$46,FALSE))</f>
        <v>Buildings</v>
      </c>
      <c r="K2777" s="179">
        <f>IFERROR('Energy consumption (raw)'!J2727*Lists!$H$84,)</f>
        <v>864.80459280000002</v>
      </c>
      <c r="L2777" s="179">
        <f>'Energy consumption (raw)'!K2727*Lists!$H$84</f>
        <v>880.06378270000005</v>
      </c>
      <c r="M2777" s="179">
        <f>'Energy consumption (raw)'!L2727*Lists!$H$84</f>
        <v>0</v>
      </c>
      <c r="N2777" s="179">
        <f>'Energy consumption (raw)'!M2727*Lists!$H$84</f>
        <v>0</v>
      </c>
      <c r="O2777" s="178">
        <f t="shared" si="177"/>
        <v>880.06378270000005</v>
      </c>
      <c r="P2777">
        <f>'Energy consumption (raw)'!N2727*Lists!$H$85</f>
        <v>0</v>
      </c>
      <c r="Q2777">
        <f>'Energy consumption (raw)'!O2727*Lists!$H$86</f>
        <v>0</v>
      </c>
      <c r="R2777">
        <f>'Energy consumption (raw)'!P2727*Lists!$H$87</f>
        <v>0</v>
      </c>
      <c r="S2777">
        <f>'Energy consumption (raw)'!Q2727*Lists!$H$88</f>
        <v>0</v>
      </c>
      <c r="T2777">
        <f>'Energy consumption (raw)'!R2727*Lists!$H$89</f>
        <v>20.399999999999999</v>
      </c>
      <c r="U2777">
        <f>'Energy consumption (raw)'!S2727*Lists!$H$90</f>
        <v>0</v>
      </c>
      <c r="V2777">
        <f>'Energy consumption (raw)'!T2727*Lists!$H$91</f>
        <v>0</v>
      </c>
      <c r="W2777">
        <f>'Energy consumption (raw)'!U2727*Lists!$H$92</f>
        <v>0</v>
      </c>
      <c r="X2777">
        <f>'Energy consumption (raw)'!V2727*Lists!$H$93</f>
        <v>0</v>
      </c>
      <c r="Y2777">
        <f>'Energy consumption (raw)'!W2727*Lists!$H$94</f>
        <v>0</v>
      </c>
      <c r="Z2777">
        <f>'Energy consumption (raw)'!X2727*Lists!$H$96*1000000</f>
        <v>0</v>
      </c>
      <c r="AA2777">
        <f>'Energy consumption (raw)'!Y2727*Lists!$H$97</f>
        <v>0</v>
      </c>
      <c r="AB2777">
        <f>'Energy consumption (raw)'!Z2727*Lists!$H$96</f>
        <v>0</v>
      </c>
      <c r="AC2777">
        <f>'Energy consumption (raw)'!AA2727*Lists!$H$98</f>
        <v>0</v>
      </c>
      <c r="AD2777">
        <f>'Energy consumption (raw)'!AB2727*Lists!$H$99</f>
        <v>0</v>
      </c>
      <c r="AE2777">
        <f>'Energy consumption (raw)'!AC2727*Lists!$H$101</f>
        <v>0</v>
      </c>
      <c r="AF2777">
        <f>'Energy consumption (raw)'!AD2727*Lists!$H$101</f>
        <v>0</v>
      </c>
      <c r="AG2777">
        <f>'Energy consumption (raw)'!AE2727*Lists!$H$101</f>
        <v>0</v>
      </c>
      <c r="AH2777">
        <f>'Energy consumption (raw)'!AF2727*Lists!$H$100</f>
        <v>0</v>
      </c>
      <c r="AI2777" s="167">
        <f t="shared" si="178"/>
        <v>900.46378270000002</v>
      </c>
      <c r="AJ2777" s="179">
        <f>'Energy consumption (raw)'!AG2727</f>
        <v>900.46378270000002</v>
      </c>
      <c r="AK2777" s="179">
        <f>'Energy consumption (raw)'!AH2727</f>
        <v>1544</v>
      </c>
      <c r="AL2777">
        <f>IF(ROUND(AI2777,-3)=ROUND('Energy consumption (raw)'!AG2727,-3),1,0)</f>
        <v>1</v>
      </c>
      <c r="AM2777" s="179" t="str">
        <f>'Energy consumption (raw)'!AJ2727</f>
        <v>18. Lao Cai</v>
      </c>
      <c r="AN2777">
        <f>VLOOKUP(AM2777,Lists!$F$9:$G$71,2,FALSE)</f>
        <v>1</v>
      </c>
    </row>
    <row r="2778" spans="2:40" x14ac:dyDescent="0.25">
      <c r="B2778" s="65" t="str">
        <f t="shared" si="176"/>
        <v>Buildings146</v>
      </c>
      <c r="C2778" s="179">
        <f>'Energy consumption (raw)'!B2728</f>
        <v>146</v>
      </c>
      <c r="D2778" s="179">
        <f>'Energy consumption (raw)'!C2728</f>
        <v>0</v>
      </c>
      <c r="E2778" s="179">
        <f>'Energy consumption (raw)'!D2728</f>
        <v>0</v>
      </c>
      <c r="F2778" s="179" t="str">
        <f>'Energy consumption (raw)'!E2728</f>
        <v>Công trình xây dựng</v>
      </c>
      <c r="G2778" s="179" t="str">
        <f>'Energy consumption (raw)'!F2728</f>
        <v>Khám chữa bệnh</v>
      </c>
      <c r="H2778" s="179" t="str">
        <f>'Energy consumption (raw)'!G2728</f>
        <v>Buildings</v>
      </c>
      <c r="I2778" s="179" t="str">
        <f>'Energy consumption (raw)'!I2728</f>
        <v>Buildings</v>
      </c>
      <c r="J2778" s="179" t="str">
        <f>INDEX(Sector!$E$6:$E$46,MATCH('Energy consumption (toe)'!I2778,Sector!$B$6:$B$46,FALSE))</f>
        <v>Buildings</v>
      </c>
      <c r="K2778" s="179">
        <f>IFERROR('Energy consumption (raw)'!J2728*Lists!$H$84,)</f>
        <v>0</v>
      </c>
      <c r="L2778" s="179">
        <f>'Energy consumption (raw)'!K2728*Lists!$H$84</f>
        <v>608.0265564</v>
      </c>
      <c r="M2778" s="179">
        <f>'Energy consumption (raw)'!L2728*Lists!$H$84</f>
        <v>0</v>
      </c>
      <c r="N2778" s="179">
        <f>'Energy consumption (raw)'!M2728*Lists!$H$84</f>
        <v>0</v>
      </c>
      <c r="O2778" s="178">
        <f t="shared" si="177"/>
        <v>608.0265564</v>
      </c>
      <c r="P2778">
        <f>'Energy consumption (raw)'!N2728*Lists!$H$85</f>
        <v>0</v>
      </c>
      <c r="Q2778">
        <f>'Energy consumption (raw)'!O2728*Lists!$H$86</f>
        <v>0</v>
      </c>
      <c r="R2778">
        <f>'Energy consumption (raw)'!P2728*Lists!$H$87</f>
        <v>0</v>
      </c>
      <c r="S2778">
        <f>'Energy consumption (raw)'!Q2728*Lists!$H$88</f>
        <v>0</v>
      </c>
      <c r="T2778">
        <f>'Energy consumption (raw)'!R2728*Lists!$H$89</f>
        <v>1.02</v>
      </c>
      <c r="U2778">
        <f>'Energy consumption (raw)'!S2728*Lists!$H$90</f>
        <v>0</v>
      </c>
      <c r="V2778">
        <f>'Energy consumption (raw)'!T2728*Lists!$H$91</f>
        <v>0</v>
      </c>
      <c r="W2778">
        <f>'Energy consumption (raw)'!U2728*Lists!$H$92</f>
        <v>0</v>
      </c>
      <c r="X2778">
        <f>'Energy consumption (raw)'!V2728*Lists!$H$93</f>
        <v>26.25</v>
      </c>
      <c r="Y2778">
        <f>'Energy consumption (raw)'!W2728*Lists!$H$94</f>
        <v>0</v>
      </c>
      <c r="Z2778">
        <f>'Energy consumption (raw)'!X2728*Lists!$H$96*1000000</f>
        <v>0</v>
      </c>
      <c r="AA2778">
        <f>'Energy consumption (raw)'!Y2728*Lists!$H$97</f>
        <v>0</v>
      </c>
      <c r="AB2778">
        <f>'Energy consumption (raw)'!Z2728*Lists!$H$96</f>
        <v>0</v>
      </c>
      <c r="AC2778">
        <f>'Energy consumption (raw)'!AA2728*Lists!$H$98</f>
        <v>0</v>
      </c>
      <c r="AD2778">
        <f>'Energy consumption (raw)'!AB2728*Lists!$H$99</f>
        <v>0</v>
      </c>
      <c r="AE2778">
        <f>'Energy consumption (raw)'!AC2728*Lists!$H$101</f>
        <v>0</v>
      </c>
      <c r="AF2778">
        <f>'Energy consumption (raw)'!AD2728*Lists!$H$101</f>
        <v>0</v>
      </c>
      <c r="AG2778">
        <f>'Energy consumption (raw)'!AE2728*Lists!$H$101</f>
        <v>0</v>
      </c>
      <c r="AH2778">
        <f>'Energy consumption (raw)'!AF2728*Lists!$H$100</f>
        <v>0</v>
      </c>
      <c r="AI2778" s="167">
        <f t="shared" si="178"/>
        <v>635.29655639999999</v>
      </c>
      <c r="AJ2778" s="179">
        <f>'Energy consumption (raw)'!AG2728</f>
        <v>635.29655639999999</v>
      </c>
      <c r="AK2778" s="179">
        <f>'Energy consumption (raw)'!AH2728</f>
        <v>518</v>
      </c>
      <c r="AL2778">
        <f>IF(ROUND(AI2778,-3)=ROUND('Energy consumption (raw)'!AG2728,-3),1,0)</f>
        <v>1</v>
      </c>
      <c r="AM2778" s="179" t="str">
        <f>'Energy consumption (raw)'!AJ2728</f>
        <v>18. Lao Cai</v>
      </c>
      <c r="AN2778">
        <f>VLOOKUP(AM2778,Lists!$F$9:$G$71,2,FALSE)</f>
        <v>1</v>
      </c>
    </row>
    <row r="2779" spans="2:40" x14ac:dyDescent="0.25">
      <c r="B2779" s="65" t="str">
        <f t="shared" si="176"/>
        <v>Buildings147</v>
      </c>
      <c r="C2779" s="179">
        <f>'Energy consumption (raw)'!B2729</f>
        <v>147</v>
      </c>
      <c r="D2779" s="179">
        <f>'Energy consumption (raw)'!C2729</f>
        <v>0</v>
      </c>
      <c r="E2779" s="179">
        <f>'Energy consumption (raw)'!D2729</f>
        <v>0</v>
      </c>
      <c r="F2779" s="179" t="str">
        <f>'Energy consumption (raw)'!E2729</f>
        <v>Công trình xây dựng</v>
      </c>
      <c r="G2779" s="179" t="str">
        <f>'Energy consumption (raw)'!F2729</f>
        <v>Hoạt động của các bệnh viện</v>
      </c>
      <c r="H2779" s="179" t="str">
        <f>'Energy consumption (raw)'!G2729</f>
        <v>Buildings</v>
      </c>
      <c r="I2779" s="179" t="str">
        <f>'Energy consumption (raw)'!I2729</f>
        <v>Buildings</v>
      </c>
      <c r="J2779" s="179" t="str">
        <f>INDEX(Sector!$E$6:$E$46,MATCH('Energy consumption (toe)'!I2779,Sector!$B$6:$B$46,FALSE))</f>
        <v>Buildings</v>
      </c>
      <c r="K2779" s="179">
        <f>IFERROR('Energy consumption (raw)'!J2729*Lists!$H$84,)</f>
        <v>835.8872298</v>
      </c>
      <c r="L2779" s="179">
        <f>'Energy consumption (raw)'!K2729*Lists!$H$84</f>
        <v>835.8872298</v>
      </c>
      <c r="M2779" s="179">
        <f>'Energy consumption (raw)'!L2729*Lists!$H$84</f>
        <v>0</v>
      </c>
      <c r="N2779" s="179">
        <f>'Energy consumption (raw)'!M2729*Lists!$H$84</f>
        <v>0</v>
      </c>
      <c r="O2779" s="178">
        <f t="shared" si="177"/>
        <v>835.8872298</v>
      </c>
      <c r="P2779">
        <f>'Energy consumption (raw)'!N2729*Lists!$H$85</f>
        <v>0</v>
      </c>
      <c r="Q2779">
        <f>'Energy consumption (raw)'!O2729*Lists!$H$86</f>
        <v>0</v>
      </c>
      <c r="R2779">
        <f>'Energy consumption (raw)'!P2729*Lists!$H$87</f>
        <v>0</v>
      </c>
      <c r="S2779">
        <f>'Energy consumption (raw)'!Q2729*Lists!$H$88</f>
        <v>0</v>
      </c>
      <c r="T2779">
        <f>'Energy consumption (raw)'!R2729*Lists!$H$89</f>
        <v>0</v>
      </c>
      <c r="U2779">
        <f>'Energy consumption (raw)'!S2729*Lists!$H$90</f>
        <v>0</v>
      </c>
      <c r="V2779">
        <f>'Energy consumption (raw)'!T2729*Lists!$H$91</f>
        <v>0</v>
      </c>
      <c r="W2779">
        <f>'Energy consumption (raw)'!U2729*Lists!$H$92</f>
        <v>0</v>
      </c>
      <c r="X2779">
        <f>'Energy consumption (raw)'!V2729*Lists!$H$93</f>
        <v>0</v>
      </c>
      <c r="Y2779">
        <f>'Energy consumption (raw)'!W2729*Lists!$H$94</f>
        <v>0</v>
      </c>
      <c r="Z2779">
        <f>'Energy consumption (raw)'!X2729*Lists!$H$96*1000000</f>
        <v>0</v>
      </c>
      <c r="AA2779">
        <f>'Energy consumption (raw)'!Y2729*Lists!$H$97</f>
        <v>0</v>
      </c>
      <c r="AB2779">
        <f>'Energy consumption (raw)'!Z2729*Lists!$H$96</f>
        <v>0</v>
      </c>
      <c r="AC2779">
        <f>'Energy consumption (raw)'!AA2729*Lists!$H$98</f>
        <v>0</v>
      </c>
      <c r="AD2779">
        <f>'Energy consumption (raw)'!AB2729*Lists!$H$99</f>
        <v>0</v>
      </c>
      <c r="AE2779">
        <f>'Energy consumption (raw)'!AC2729*Lists!$H$101</f>
        <v>0</v>
      </c>
      <c r="AF2779">
        <f>'Energy consumption (raw)'!AD2729*Lists!$H$101</f>
        <v>0</v>
      </c>
      <c r="AG2779">
        <f>'Energy consumption (raw)'!AE2729*Lists!$H$101</f>
        <v>0</v>
      </c>
      <c r="AH2779">
        <f>'Energy consumption (raw)'!AF2729*Lists!$H$100</f>
        <v>0</v>
      </c>
      <c r="AI2779" s="167">
        <f t="shared" si="178"/>
        <v>835.8872298</v>
      </c>
      <c r="AJ2779" s="179">
        <f>'Energy consumption (raw)'!AG2729</f>
        <v>835.8872298</v>
      </c>
      <c r="AK2779" s="179">
        <f>'Energy consumption (raw)'!AH2729</f>
        <v>842.35147400000005</v>
      </c>
      <c r="AL2779">
        <f>IF(ROUND(AI2779,-3)=ROUND('Energy consumption (raw)'!AG2729,-3),1,0)</f>
        <v>1</v>
      </c>
      <c r="AM2779" s="179" t="str">
        <f>'Energy consumption (raw)'!AJ2729</f>
        <v>19. Yen Bai</v>
      </c>
      <c r="AN2779">
        <f>VLOOKUP(AM2779,Lists!$F$9:$G$71,2,FALSE)</f>
        <v>1</v>
      </c>
    </row>
    <row r="2780" spans="2:40" x14ac:dyDescent="0.25">
      <c r="B2780" s="65" t="str">
        <f t="shared" si="176"/>
        <v>Buildings148</v>
      </c>
      <c r="C2780" s="179">
        <f>'Energy consumption (raw)'!B2730</f>
        <v>148</v>
      </c>
      <c r="D2780" s="179">
        <f>'Energy consumption (raw)'!C2730</f>
        <v>0</v>
      </c>
      <c r="E2780" s="179">
        <f>'Energy consumption (raw)'!D2730</f>
        <v>0</v>
      </c>
      <c r="F2780" s="179" t="str">
        <f>'Energy consumption (raw)'!E2730</f>
        <v>Công trình xây dựng</v>
      </c>
      <c r="G2780" s="179" t="str">
        <f>'Energy consumption (raw)'!F2730</f>
        <v>Hoạt động của các bệnh viện</v>
      </c>
      <c r="H2780" s="179" t="str">
        <f>'Energy consumption (raw)'!G2730</f>
        <v>Buildings</v>
      </c>
      <c r="I2780" s="179" t="str">
        <f>'Energy consumption (raw)'!I2730</f>
        <v>Buildings</v>
      </c>
      <c r="J2780" s="179" t="str">
        <f>INDEX(Sector!$E$6:$E$46,MATCH('Energy consumption (toe)'!I2780,Sector!$B$6:$B$46,FALSE))</f>
        <v>Buildings</v>
      </c>
      <c r="K2780" s="179">
        <f>IFERROR('Energy consumption (raw)'!J2730*Lists!$H$84,)</f>
        <v>0</v>
      </c>
      <c r="L2780" s="179">
        <f>'Energy consumption (raw)'!K2730*Lists!$H$84</f>
        <v>646.66204200000004</v>
      </c>
      <c r="M2780" s="179">
        <f>'Energy consumption (raw)'!L2730*Lists!$H$84</f>
        <v>0</v>
      </c>
      <c r="N2780" s="179">
        <f>'Energy consumption (raw)'!M2730*Lists!$H$84</f>
        <v>0</v>
      </c>
      <c r="O2780" s="178">
        <f t="shared" si="177"/>
        <v>646.66204200000004</v>
      </c>
      <c r="P2780">
        <f>'Energy consumption (raw)'!N2730*Lists!$H$85</f>
        <v>0</v>
      </c>
      <c r="Q2780">
        <f>'Energy consumption (raw)'!O2730*Lists!$H$86</f>
        <v>0</v>
      </c>
      <c r="R2780">
        <f>'Energy consumption (raw)'!P2730*Lists!$H$87</f>
        <v>0</v>
      </c>
      <c r="S2780">
        <f>'Energy consumption (raw)'!Q2730*Lists!$H$88</f>
        <v>0</v>
      </c>
      <c r="T2780">
        <f>'Energy consumption (raw)'!R2730*Lists!$H$89</f>
        <v>0</v>
      </c>
      <c r="U2780">
        <f>'Energy consumption (raw)'!S2730*Lists!$H$90</f>
        <v>0</v>
      </c>
      <c r="V2780">
        <f>'Energy consumption (raw)'!T2730*Lists!$H$91</f>
        <v>0</v>
      </c>
      <c r="W2780">
        <f>'Energy consumption (raw)'!U2730*Lists!$H$92</f>
        <v>0</v>
      </c>
      <c r="X2780">
        <f>'Energy consumption (raw)'!V2730*Lists!$H$93</f>
        <v>0</v>
      </c>
      <c r="Y2780">
        <f>'Energy consumption (raw)'!W2730*Lists!$H$94</f>
        <v>0</v>
      </c>
      <c r="Z2780">
        <f>'Energy consumption (raw)'!X2730*Lists!$H$96*1000000</f>
        <v>0</v>
      </c>
      <c r="AA2780">
        <f>'Energy consumption (raw)'!Y2730*Lists!$H$97</f>
        <v>0</v>
      </c>
      <c r="AB2780">
        <f>'Energy consumption (raw)'!Z2730*Lists!$H$96</f>
        <v>0</v>
      </c>
      <c r="AC2780">
        <f>'Energy consumption (raw)'!AA2730*Lists!$H$98</f>
        <v>0</v>
      </c>
      <c r="AD2780">
        <f>'Energy consumption (raw)'!AB2730*Lists!$H$99</f>
        <v>0</v>
      </c>
      <c r="AE2780">
        <f>'Energy consumption (raw)'!AC2730*Lists!$H$101</f>
        <v>0</v>
      </c>
      <c r="AF2780">
        <f>'Energy consumption (raw)'!AD2730*Lists!$H$101</f>
        <v>0</v>
      </c>
      <c r="AG2780">
        <f>'Energy consumption (raw)'!AE2730*Lists!$H$101</f>
        <v>0</v>
      </c>
      <c r="AH2780">
        <f>'Energy consumption (raw)'!AF2730*Lists!$H$100</f>
        <v>0</v>
      </c>
      <c r="AI2780" s="167">
        <f t="shared" si="178"/>
        <v>646.66204200000004</v>
      </c>
      <c r="AJ2780" s="179">
        <f>'Energy consumption (raw)'!AG2730</f>
        <v>646.66204200000004</v>
      </c>
      <c r="AK2780" s="179">
        <f>'Energy consumption (raw)'!AH2730</f>
        <v>595.699838</v>
      </c>
      <c r="AL2780">
        <f>IF(ROUND(AI2780,-3)=ROUND('Energy consumption (raw)'!AG2730,-3),1,0)</f>
        <v>1</v>
      </c>
      <c r="AM2780" s="179" t="str">
        <f>'Energy consumption (raw)'!AJ2730</f>
        <v>22. Bac Giang</v>
      </c>
      <c r="AN2780">
        <f>VLOOKUP(AM2780,Lists!$F$9:$G$71,2,FALSE)</f>
        <v>1</v>
      </c>
    </row>
    <row r="2781" spans="2:40" x14ac:dyDescent="0.25">
      <c r="B2781" s="65" t="str">
        <f t="shared" si="176"/>
        <v>Buildings149</v>
      </c>
      <c r="C2781" s="179">
        <f>'Energy consumption (raw)'!B2731</f>
        <v>149</v>
      </c>
      <c r="D2781" s="179">
        <f>'Energy consumption (raw)'!C2731</f>
        <v>0</v>
      </c>
      <c r="E2781" s="179">
        <f>'Energy consumption (raw)'!D2731</f>
        <v>0</v>
      </c>
      <c r="F2781" s="179" t="str">
        <f>'Energy consumption (raw)'!E2731</f>
        <v>Công trình xây dựng</v>
      </c>
      <c r="G2781" s="179" t="str">
        <f>'Energy consumption (raw)'!F2731</f>
        <v>Hoạt động dịch vụ hỗ trợ kinh doanh khác chưa được phân vào đâu</v>
      </c>
      <c r="H2781" s="179" t="str">
        <f>'Energy consumption (raw)'!G2731</f>
        <v>Buildings</v>
      </c>
      <c r="I2781" s="179" t="str">
        <f>'Energy consumption (raw)'!I2731</f>
        <v>Buildings</v>
      </c>
      <c r="J2781" s="179" t="str">
        <f>INDEX(Sector!$E$6:$E$46,MATCH('Energy consumption (toe)'!I2781,Sector!$B$6:$B$46,FALSE))</f>
        <v>Buildings</v>
      </c>
      <c r="K2781" s="179">
        <f>IFERROR('Energy consumption (raw)'!J2731*Lists!$H$84,)</f>
        <v>612.21225250000009</v>
      </c>
      <c r="L2781" s="179">
        <f>'Energy consumption (raw)'!K2731*Lists!$H$84</f>
        <v>612.21225250000009</v>
      </c>
      <c r="M2781" s="179">
        <f>'Energy consumption (raw)'!L2731*Lists!$H$84</f>
        <v>0</v>
      </c>
      <c r="N2781" s="179">
        <f>'Energy consumption (raw)'!M2731*Lists!$H$84</f>
        <v>0</v>
      </c>
      <c r="O2781" s="178">
        <f t="shared" si="177"/>
        <v>612.21225250000009</v>
      </c>
      <c r="P2781">
        <f>'Energy consumption (raw)'!N2731*Lists!$H$85</f>
        <v>0</v>
      </c>
      <c r="Q2781">
        <f>'Energy consumption (raw)'!O2731*Lists!$H$86</f>
        <v>0</v>
      </c>
      <c r="R2781">
        <f>'Energy consumption (raw)'!P2731*Lists!$H$87</f>
        <v>0</v>
      </c>
      <c r="S2781">
        <f>'Energy consumption (raw)'!Q2731*Lists!$H$88</f>
        <v>0</v>
      </c>
      <c r="T2781">
        <f>'Energy consumption (raw)'!R2731*Lists!$H$89</f>
        <v>0</v>
      </c>
      <c r="U2781">
        <f>'Energy consumption (raw)'!S2731*Lists!$H$90</f>
        <v>0</v>
      </c>
      <c r="V2781">
        <f>'Energy consumption (raw)'!T2731*Lists!$H$91</f>
        <v>0</v>
      </c>
      <c r="W2781">
        <f>'Energy consumption (raw)'!U2731*Lists!$H$92</f>
        <v>0</v>
      </c>
      <c r="X2781">
        <f>'Energy consumption (raw)'!V2731*Lists!$H$93</f>
        <v>0</v>
      </c>
      <c r="Y2781">
        <f>'Energy consumption (raw)'!W2731*Lists!$H$94</f>
        <v>0</v>
      </c>
      <c r="Z2781">
        <f>'Energy consumption (raw)'!X2731*Lists!$H$96*1000000</f>
        <v>0</v>
      </c>
      <c r="AA2781">
        <f>'Energy consumption (raw)'!Y2731*Lists!$H$97</f>
        <v>0</v>
      </c>
      <c r="AB2781">
        <f>'Energy consumption (raw)'!Z2731*Lists!$H$96</f>
        <v>0</v>
      </c>
      <c r="AC2781">
        <f>'Energy consumption (raw)'!AA2731*Lists!$H$98</f>
        <v>0</v>
      </c>
      <c r="AD2781">
        <f>'Energy consumption (raw)'!AB2731*Lists!$H$99</f>
        <v>0</v>
      </c>
      <c r="AE2781">
        <f>'Energy consumption (raw)'!AC2731*Lists!$H$101</f>
        <v>0</v>
      </c>
      <c r="AF2781">
        <f>'Energy consumption (raw)'!AD2731*Lists!$H$101</f>
        <v>0</v>
      </c>
      <c r="AG2781">
        <f>'Energy consumption (raw)'!AE2731*Lists!$H$101</f>
        <v>0</v>
      </c>
      <c r="AH2781">
        <f>'Energy consumption (raw)'!AF2731*Lists!$H$100</f>
        <v>0</v>
      </c>
      <c r="AI2781" s="167">
        <f t="shared" si="178"/>
        <v>612.21225250000009</v>
      </c>
      <c r="AJ2781" s="179">
        <f>'Energy consumption (raw)'!AG2731</f>
        <v>612.21225250000009</v>
      </c>
      <c r="AK2781" s="179">
        <f>'Energy consumption (raw)'!AH2731</f>
        <v>1863</v>
      </c>
      <c r="AL2781">
        <f>IF(ROUND(AI2781,-3)=ROUND('Energy consumption (raw)'!AG2731,-3),1,0)</f>
        <v>1</v>
      </c>
      <c r="AM2781" s="179" t="str">
        <f>'Energy consumption (raw)'!AJ2731</f>
        <v>22. Bac Giang</v>
      </c>
      <c r="AN2781">
        <f>VLOOKUP(AM2781,Lists!$F$9:$G$71,2,FALSE)</f>
        <v>1</v>
      </c>
    </row>
    <row r="2782" spans="2:40" x14ac:dyDescent="0.25">
      <c r="B2782" s="65" t="str">
        <f t="shared" si="176"/>
        <v>Buildings150</v>
      </c>
      <c r="C2782" s="179">
        <f>'Energy consumption (raw)'!B2732</f>
        <v>150</v>
      </c>
      <c r="D2782" s="179">
        <f>'Energy consumption (raw)'!C2732</f>
        <v>0</v>
      </c>
      <c r="E2782" s="179">
        <f>'Energy consumption (raw)'!D2732</f>
        <v>0</v>
      </c>
      <c r="F2782" s="179" t="str">
        <f>'Energy consumption (raw)'!E2732</f>
        <v>Công trình xây dựng</v>
      </c>
      <c r="G2782" s="179" t="str">
        <f>'Energy consumption (raw)'!F2732</f>
        <v>Hoạt động của các bệnh viện</v>
      </c>
      <c r="H2782" s="179" t="str">
        <f>'Energy consumption (raw)'!G2732</f>
        <v>Buildings</v>
      </c>
      <c r="I2782" s="179" t="str">
        <f>'Energy consumption (raw)'!I2732</f>
        <v>Buildings</v>
      </c>
      <c r="J2782" s="179" t="str">
        <f>INDEX(Sector!$E$6:$E$46,MATCH('Energy consumption (toe)'!I2782,Sector!$B$6:$B$46,FALSE))</f>
        <v>Buildings</v>
      </c>
      <c r="K2782" s="179">
        <f>IFERROR('Energy consumption (raw)'!J2732*Lists!$H$84,)</f>
        <v>523.86578159999999</v>
      </c>
      <c r="L2782" s="179">
        <f>'Energy consumption (raw)'!K2732*Lists!$H$84</f>
        <v>523.86578159999999</v>
      </c>
      <c r="M2782" s="179">
        <f>'Energy consumption (raw)'!L2732*Lists!$H$84</f>
        <v>0</v>
      </c>
      <c r="N2782" s="179">
        <f>'Energy consumption (raw)'!M2732*Lists!$H$84</f>
        <v>0</v>
      </c>
      <c r="O2782" s="178">
        <f t="shared" si="177"/>
        <v>523.86578159999999</v>
      </c>
      <c r="P2782">
        <f>'Energy consumption (raw)'!N2732*Lists!$H$85</f>
        <v>0</v>
      </c>
      <c r="Q2782">
        <f>'Energy consumption (raw)'!O2732*Lists!$H$86</f>
        <v>0</v>
      </c>
      <c r="R2782">
        <f>'Energy consumption (raw)'!P2732*Lists!$H$87</f>
        <v>0</v>
      </c>
      <c r="S2782">
        <f>'Energy consumption (raw)'!Q2732*Lists!$H$88</f>
        <v>0</v>
      </c>
      <c r="T2782">
        <f>'Energy consumption (raw)'!R2732*Lists!$H$89</f>
        <v>0</v>
      </c>
      <c r="U2782">
        <f>'Energy consumption (raw)'!S2732*Lists!$H$90</f>
        <v>0</v>
      </c>
      <c r="V2782">
        <f>'Energy consumption (raw)'!T2732*Lists!$H$91</f>
        <v>0</v>
      </c>
      <c r="W2782">
        <f>'Energy consumption (raw)'!U2732*Lists!$H$92</f>
        <v>0</v>
      </c>
      <c r="X2782">
        <f>'Energy consumption (raw)'!V2732*Lists!$H$93</f>
        <v>0</v>
      </c>
      <c r="Y2782">
        <f>'Energy consumption (raw)'!W2732*Lists!$H$94</f>
        <v>0</v>
      </c>
      <c r="Z2782">
        <f>'Energy consumption (raw)'!X2732*Lists!$H$96*1000000</f>
        <v>0</v>
      </c>
      <c r="AA2782">
        <f>'Energy consumption (raw)'!Y2732*Lists!$H$97</f>
        <v>0</v>
      </c>
      <c r="AB2782">
        <f>'Energy consumption (raw)'!Z2732*Lists!$H$96</f>
        <v>0</v>
      </c>
      <c r="AC2782">
        <f>'Energy consumption (raw)'!AA2732*Lists!$H$98</f>
        <v>0</v>
      </c>
      <c r="AD2782">
        <f>'Energy consumption (raw)'!AB2732*Lists!$H$99</f>
        <v>0</v>
      </c>
      <c r="AE2782">
        <f>'Energy consumption (raw)'!AC2732*Lists!$H$101</f>
        <v>0</v>
      </c>
      <c r="AF2782">
        <f>'Energy consumption (raw)'!AD2732*Lists!$H$101</f>
        <v>0</v>
      </c>
      <c r="AG2782">
        <f>'Energy consumption (raw)'!AE2732*Lists!$H$101</f>
        <v>0</v>
      </c>
      <c r="AH2782">
        <f>'Energy consumption (raw)'!AF2732*Lists!$H$100</f>
        <v>0</v>
      </c>
      <c r="AI2782" s="167">
        <f t="shared" si="178"/>
        <v>523.86578159999999</v>
      </c>
      <c r="AJ2782" s="179">
        <f>'Energy consumption (raw)'!AG2732</f>
        <v>523.86578159999999</v>
      </c>
      <c r="AK2782" s="179">
        <f>'Energy consumption (raw)'!AH2732</f>
        <v>0</v>
      </c>
      <c r="AL2782">
        <f>IF(ROUND(AI2782,-3)=ROUND('Energy consumption (raw)'!AG2732,-3),1,0)</f>
        <v>1</v>
      </c>
      <c r="AM2782" s="179" t="str">
        <f>'Energy consumption (raw)'!AJ2732</f>
        <v>23. Phu Tho</v>
      </c>
      <c r="AN2782">
        <f>VLOOKUP(AM2782,Lists!$F$9:$G$71,2,FALSE)</f>
        <v>1</v>
      </c>
    </row>
    <row r="2783" spans="2:40" x14ac:dyDescent="0.25">
      <c r="B2783" s="65" t="str">
        <f t="shared" si="176"/>
        <v>Buildings151</v>
      </c>
      <c r="C2783" s="179">
        <f>'Energy consumption (raw)'!B2733</f>
        <v>151</v>
      </c>
      <c r="D2783" s="179">
        <f>'Energy consumption (raw)'!C2733</f>
        <v>0</v>
      </c>
      <c r="E2783" s="179">
        <f>'Energy consumption (raw)'!D2733</f>
        <v>0</v>
      </c>
      <c r="F2783" s="179" t="str">
        <f>'Energy consumption (raw)'!E2733</f>
        <v>Công trình xây dựng</v>
      </c>
      <c r="G2783" s="179" t="str">
        <f>'Energy consumption (raw)'!F2733</f>
        <v>Hoạt động dịch vụ hỗ trợ kinh doanh khác chưa được phân vào đâu</v>
      </c>
      <c r="H2783" s="179" t="str">
        <f>'Energy consumption (raw)'!G2733</f>
        <v>Buildings</v>
      </c>
      <c r="I2783" s="179" t="str">
        <f>'Energy consumption (raw)'!I2733</f>
        <v>Buildings</v>
      </c>
      <c r="J2783" s="179" t="str">
        <f>INDEX(Sector!$E$6:$E$46,MATCH('Energy consumption (toe)'!I2783,Sector!$B$6:$B$46,FALSE))</f>
        <v>Buildings</v>
      </c>
      <c r="K2783" s="179">
        <f>IFERROR('Energy consumption (raw)'!J2733*Lists!$H$84,)</f>
        <v>533.45953840000004</v>
      </c>
      <c r="L2783" s="179">
        <f>'Energy consumption (raw)'!K2733*Lists!$H$84</f>
        <v>533.45953840000004</v>
      </c>
      <c r="M2783" s="179">
        <f>'Energy consumption (raw)'!L2733*Lists!$H$84</f>
        <v>0</v>
      </c>
      <c r="N2783" s="179">
        <f>'Energy consumption (raw)'!M2733*Lists!$H$84</f>
        <v>0</v>
      </c>
      <c r="O2783" s="178">
        <f t="shared" si="177"/>
        <v>533.45953840000004</v>
      </c>
      <c r="P2783">
        <f>'Energy consumption (raw)'!N2733*Lists!$H$85</f>
        <v>0</v>
      </c>
      <c r="Q2783">
        <f>'Energy consumption (raw)'!O2733*Lists!$H$86</f>
        <v>0</v>
      </c>
      <c r="R2783">
        <f>'Energy consumption (raw)'!P2733*Lists!$H$87</f>
        <v>0</v>
      </c>
      <c r="S2783">
        <f>'Energy consumption (raw)'!Q2733*Lists!$H$88</f>
        <v>0</v>
      </c>
      <c r="T2783">
        <f>'Energy consumption (raw)'!R2733*Lists!$H$89</f>
        <v>0</v>
      </c>
      <c r="U2783">
        <f>'Energy consumption (raw)'!S2733*Lists!$H$90</f>
        <v>0</v>
      </c>
      <c r="V2783">
        <f>'Energy consumption (raw)'!T2733*Lists!$H$91</f>
        <v>0</v>
      </c>
      <c r="W2783">
        <f>'Energy consumption (raw)'!U2733*Lists!$H$92</f>
        <v>0</v>
      </c>
      <c r="X2783">
        <f>'Energy consumption (raw)'!V2733*Lists!$H$93</f>
        <v>0</v>
      </c>
      <c r="Y2783">
        <f>'Energy consumption (raw)'!W2733*Lists!$H$94</f>
        <v>0</v>
      </c>
      <c r="Z2783">
        <f>'Energy consumption (raw)'!X2733*Lists!$H$96*1000000</f>
        <v>0</v>
      </c>
      <c r="AA2783">
        <f>'Energy consumption (raw)'!Y2733*Lists!$H$97</f>
        <v>0</v>
      </c>
      <c r="AB2783">
        <f>'Energy consumption (raw)'!Z2733*Lists!$H$96</f>
        <v>0</v>
      </c>
      <c r="AC2783">
        <f>'Energy consumption (raw)'!AA2733*Lists!$H$98</f>
        <v>0</v>
      </c>
      <c r="AD2783">
        <f>'Energy consumption (raw)'!AB2733*Lists!$H$99</f>
        <v>0</v>
      </c>
      <c r="AE2783">
        <f>'Energy consumption (raw)'!AC2733*Lists!$H$101</f>
        <v>0</v>
      </c>
      <c r="AF2783">
        <f>'Energy consumption (raw)'!AD2733*Lists!$H$101</f>
        <v>0</v>
      </c>
      <c r="AG2783">
        <f>'Energy consumption (raw)'!AE2733*Lists!$H$101</f>
        <v>0</v>
      </c>
      <c r="AH2783">
        <f>'Energy consumption (raw)'!AF2733*Lists!$H$100</f>
        <v>0</v>
      </c>
      <c r="AI2783" s="167">
        <f t="shared" si="178"/>
        <v>533.45953840000004</v>
      </c>
      <c r="AJ2783" s="179">
        <f>'Energy consumption (raw)'!AG2733</f>
        <v>533.45953840000004</v>
      </c>
      <c r="AK2783" s="179">
        <f>'Energy consumption (raw)'!AH2733</f>
        <v>568.79999999999995</v>
      </c>
      <c r="AL2783">
        <f>IF(ROUND(AI2783,-3)=ROUND('Energy consumption (raw)'!AG2733,-3),1,0)</f>
        <v>1</v>
      </c>
      <c r="AM2783" s="179" t="str">
        <f>'Energy consumption (raw)'!AJ2733</f>
        <v>23. Phu Tho</v>
      </c>
      <c r="AN2783">
        <f>VLOOKUP(AM2783,Lists!$F$9:$G$71,2,FALSE)</f>
        <v>1</v>
      </c>
    </row>
    <row r="2784" spans="2:40" x14ac:dyDescent="0.25">
      <c r="B2784" s="65" t="str">
        <f t="shared" si="176"/>
        <v>Buildings152</v>
      </c>
      <c r="C2784" s="179">
        <f>'Energy consumption (raw)'!B2734</f>
        <v>152</v>
      </c>
      <c r="D2784" s="179">
        <f>'Energy consumption (raw)'!C2734</f>
        <v>0</v>
      </c>
      <c r="E2784" s="179">
        <f>'Energy consumption (raw)'!D2734</f>
        <v>0</v>
      </c>
      <c r="F2784" s="179" t="str">
        <f>'Energy consumption (raw)'!E2734</f>
        <v>Công trình xây dựng</v>
      </c>
      <c r="G2784" s="179" t="str">
        <f>'Energy consumption (raw)'!F2734</f>
        <v>Hoạt động của các bệnh viện</v>
      </c>
      <c r="H2784" s="179" t="str">
        <f>'Energy consumption (raw)'!G2734</f>
        <v>Buildings</v>
      </c>
      <c r="I2784" s="179" t="str">
        <f>'Energy consumption (raw)'!I2734</f>
        <v>Buildings</v>
      </c>
      <c r="J2784" s="179" t="str">
        <f>INDEX(Sector!$E$6:$E$46,MATCH('Energy consumption (toe)'!I2784,Sector!$B$6:$B$46,FALSE))</f>
        <v>Buildings</v>
      </c>
      <c r="K2784" s="179">
        <f>IFERROR('Energy consumption (raw)'!J2734*Lists!$H$84,)</f>
        <v>826.32186420000005</v>
      </c>
      <c r="L2784" s="179">
        <f>'Energy consumption (raw)'!K2734*Lists!$H$84</f>
        <v>826.32186420000005</v>
      </c>
      <c r="M2784" s="179">
        <f>'Energy consumption (raw)'!L2734*Lists!$H$84</f>
        <v>0</v>
      </c>
      <c r="N2784" s="179">
        <f>'Energy consumption (raw)'!M2734*Lists!$H$84</f>
        <v>0</v>
      </c>
      <c r="O2784" s="178">
        <f t="shared" si="177"/>
        <v>826.32186420000005</v>
      </c>
      <c r="P2784">
        <f>'Energy consumption (raw)'!N2734*Lists!$H$85</f>
        <v>0</v>
      </c>
      <c r="Q2784">
        <f>'Energy consumption (raw)'!O2734*Lists!$H$86</f>
        <v>0</v>
      </c>
      <c r="R2784">
        <f>'Energy consumption (raw)'!P2734*Lists!$H$87</f>
        <v>0</v>
      </c>
      <c r="S2784">
        <f>'Energy consumption (raw)'!Q2734*Lists!$H$88</f>
        <v>0</v>
      </c>
      <c r="T2784">
        <f>'Energy consumption (raw)'!R2734*Lists!$H$89</f>
        <v>0</v>
      </c>
      <c r="U2784">
        <f>'Energy consumption (raw)'!S2734*Lists!$H$90</f>
        <v>0</v>
      </c>
      <c r="V2784">
        <f>'Energy consumption (raw)'!T2734*Lists!$H$91</f>
        <v>0</v>
      </c>
      <c r="W2784">
        <f>'Energy consumption (raw)'!U2734*Lists!$H$92</f>
        <v>0</v>
      </c>
      <c r="X2784">
        <f>'Energy consumption (raw)'!V2734*Lists!$H$93</f>
        <v>0</v>
      </c>
      <c r="Y2784">
        <f>'Energy consumption (raw)'!W2734*Lists!$H$94</f>
        <v>0</v>
      </c>
      <c r="Z2784">
        <f>'Energy consumption (raw)'!X2734*Lists!$H$96*1000000</f>
        <v>0</v>
      </c>
      <c r="AA2784">
        <f>'Energy consumption (raw)'!Y2734*Lists!$H$97</f>
        <v>0</v>
      </c>
      <c r="AB2784">
        <f>'Energy consumption (raw)'!Z2734*Lists!$H$96</f>
        <v>0</v>
      </c>
      <c r="AC2784">
        <f>'Energy consumption (raw)'!AA2734*Lists!$H$98</f>
        <v>0</v>
      </c>
      <c r="AD2784">
        <f>'Energy consumption (raw)'!AB2734*Lists!$H$99</f>
        <v>0</v>
      </c>
      <c r="AE2784">
        <f>'Energy consumption (raw)'!AC2734*Lists!$H$101</f>
        <v>0</v>
      </c>
      <c r="AF2784">
        <f>'Energy consumption (raw)'!AD2734*Lists!$H$101</f>
        <v>0</v>
      </c>
      <c r="AG2784">
        <f>'Energy consumption (raw)'!AE2734*Lists!$H$101</f>
        <v>0</v>
      </c>
      <c r="AH2784">
        <f>'Energy consumption (raw)'!AF2734*Lists!$H$100</f>
        <v>0</v>
      </c>
      <c r="AI2784" s="167">
        <f t="shared" si="178"/>
        <v>826.32186420000005</v>
      </c>
      <c r="AJ2784" s="179">
        <f>'Energy consumption (raw)'!AG2734</f>
        <v>826.32186420000005</v>
      </c>
      <c r="AK2784" s="179">
        <f>'Energy consumption (raw)'!AH2734</f>
        <v>877</v>
      </c>
      <c r="AL2784">
        <f>IF(ROUND(AI2784,-3)=ROUND('Energy consumption (raw)'!AG2734,-3),1,0)</f>
        <v>1</v>
      </c>
      <c r="AM2784" s="179" t="str">
        <f>'Energy consumption (raw)'!AJ2734</f>
        <v>23. Phu Tho</v>
      </c>
      <c r="AN2784">
        <f>VLOOKUP(AM2784,Lists!$F$9:$G$71,2,FALSE)</f>
        <v>1</v>
      </c>
    </row>
    <row r="2785" spans="2:40" x14ac:dyDescent="0.25">
      <c r="B2785" s="65" t="str">
        <f t="shared" si="176"/>
        <v>Buildings153</v>
      </c>
      <c r="C2785" s="179">
        <f>'Energy consumption (raw)'!B2735</f>
        <v>153</v>
      </c>
      <c r="D2785" s="179">
        <f>'Energy consumption (raw)'!C2735</f>
        <v>0</v>
      </c>
      <c r="E2785" s="179">
        <f>'Energy consumption (raw)'!D2735</f>
        <v>0</v>
      </c>
      <c r="F2785" s="179" t="str">
        <f>'Energy consumption (raw)'!E2735</f>
        <v>Công trình xây dựng</v>
      </c>
      <c r="G2785" s="179" t="str">
        <f>'Energy consumption (raw)'!F2735</f>
        <v>Bán lẻ siêu thị, trung tâm thương mại</v>
      </c>
      <c r="H2785" s="179" t="str">
        <f>'Energy consumption (raw)'!G2735</f>
        <v>Buildings</v>
      </c>
      <c r="I2785" s="179" t="str">
        <f>'Energy consumption (raw)'!I2735</f>
        <v>Buildings</v>
      </c>
      <c r="J2785" s="179" t="str">
        <f>INDEX(Sector!$E$6:$E$46,MATCH('Energy consumption (toe)'!I2785,Sector!$B$6:$B$46,FALSE))</f>
        <v>Buildings</v>
      </c>
      <c r="K2785" s="179">
        <f>IFERROR('Energy consumption (raw)'!J2735*Lists!$H$84,)</f>
        <v>0</v>
      </c>
      <c r="L2785" s="179">
        <f>'Energy consumption (raw)'!K2735*Lists!$H$84</f>
        <v>0</v>
      </c>
      <c r="M2785" s="179">
        <f>'Energy consumption (raw)'!L2735*Lists!$H$84</f>
        <v>0</v>
      </c>
      <c r="N2785" s="179">
        <f>'Energy consumption (raw)'!M2735*Lists!$H$84</f>
        <v>0</v>
      </c>
      <c r="O2785" s="178">
        <f t="shared" si="177"/>
        <v>0</v>
      </c>
      <c r="P2785">
        <f>'Energy consumption (raw)'!N2735*Lists!$H$85</f>
        <v>0</v>
      </c>
      <c r="Q2785">
        <f>'Energy consumption (raw)'!O2735*Lists!$H$86</f>
        <v>0</v>
      </c>
      <c r="R2785">
        <f>'Energy consumption (raw)'!P2735*Lists!$H$87</f>
        <v>0</v>
      </c>
      <c r="S2785">
        <f>'Energy consumption (raw)'!Q2735*Lists!$H$88</f>
        <v>0</v>
      </c>
      <c r="T2785">
        <f>'Energy consumption (raw)'!R2735*Lists!$H$89</f>
        <v>0</v>
      </c>
      <c r="U2785">
        <f>'Energy consumption (raw)'!S2735*Lists!$H$90</f>
        <v>0</v>
      </c>
      <c r="V2785">
        <f>'Energy consumption (raw)'!T2735*Lists!$H$91</f>
        <v>0</v>
      </c>
      <c r="W2785">
        <f>'Energy consumption (raw)'!U2735*Lists!$H$92</f>
        <v>0</v>
      </c>
      <c r="X2785">
        <f>'Energy consumption (raw)'!V2735*Lists!$H$93</f>
        <v>0</v>
      </c>
      <c r="Y2785">
        <f>'Energy consumption (raw)'!W2735*Lists!$H$94</f>
        <v>0</v>
      </c>
      <c r="Z2785">
        <f>'Energy consumption (raw)'!X2735*Lists!$H$96*1000000</f>
        <v>0</v>
      </c>
      <c r="AA2785">
        <f>'Energy consumption (raw)'!Y2735*Lists!$H$97</f>
        <v>0</v>
      </c>
      <c r="AB2785">
        <f>'Energy consumption (raw)'!Z2735*Lists!$H$96</f>
        <v>0</v>
      </c>
      <c r="AC2785">
        <f>'Energy consumption (raw)'!AA2735*Lists!$H$98</f>
        <v>0</v>
      </c>
      <c r="AD2785">
        <f>'Energy consumption (raw)'!AB2735*Lists!$H$99</f>
        <v>0</v>
      </c>
      <c r="AE2785">
        <f>'Energy consumption (raw)'!AC2735*Lists!$H$101</f>
        <v>0</v>
      </c>
      <c r="AF2785">
        <f>'Energy consumption (raw)'!AD2735*Lists!$H$101</f>
        <v>0</v>
      </c>
      <c r="AG2785">
        <f>'Energy consumption (raw)'!AE2735*Lists!$H$101</f>
        <v>0</v>
      </c>
      <c r="AH2785">
        <f>'Energy consumption (raw)'!AF2735*Lists!$H$100</f>
        <v>0</v>
      </c>
      <c r="AI2785" s="167">
        <f t="shared" si="178"/>
        <v>698</v>
      </c>
      <c r="AJ2785" s="179">
        <f>'Energy consumption (raw)'!AG2735</f>
        <v>698</v>
      </c>
      <c r="AK2785" s="179">
        <f>'Energy consumption (raw)'!AH2735</f>
        <v>710</v>
      </c>
      <c r="AL2785">
        <f>IF(ROUND(AI2785,-3)=ROUND('Energy consumption (raw)'!AG2735,-3),1,0)</f>
        <v>1</v>
      </c>
      <c r="AM2785" s="179" t="str">
        <f>'Energy consumption (raw)'!AJ2735</f>
        <v>26. Thanh Hoa</v>
      </c>
      <c r="AN2785">
        <f>VLOOKUP(AM2785,Lists!$F$9:$G$71,2,FALSE)</f>
        <v>1</v>
      </c>
    </row>
    <row r="2786" spans="2:40" x14ac:dyDescent="0.25">
      <c r="B2786" s="65" t="str">
        <f t="shared" si="176"/>
        <v>Buildings154</v>
      </c>
      <c r="C2786" s="179">
        <f>'Energy consumption (raw)'!B2736</f>
        <v>154</v>
      </c>
      <c r="D2786" s="179">
        <f>'Energy consumption (raw)'!C2736</f>
        <v>0</v>
      </c>
      <c r="E2786" s="179">
        <f>'Energy consumption (raw)'!D2736</f>
        <v>0</v>
      </c>
      <c r="F2786" s="179" t="str">
        <f>'Energy consumption (raw)'!E2736</f>
        <v>Công trình xây dựng</v>
      </c>
      <c r="G2786" s="179" t="str">
        <f>'Energy consumption (raw)'!F2736</f>
        <v>Kinh doanh bất động sản, quyền sử dụng đất thuộc chủ sở hữu, chủ sử dụng hoặc đi thuê</v>
      </c>
      <c r="H2786" s="179" t="str">
        <f>'Energy consumption (raw)'!G2736</f>
        <v>Buildings</v>
      </c>
      <c r="I2786" s="179" t="str">
        <f>'Energy consumption (raw)'!I2736</f>
        <v>Buildings</v>
      </c>
      <c r="J2786" s="179" t="str">
        <f>INDEX(Sector!$E$6:$E$46,MATCH('Energy consumption (toe)'!I2786,Sector!$B$6:$B$46,FALSE))</f>
        <v>Buildings</v>
      </c>
      <c r="K2786" s="179">
        <f>IFERROR('Energy consumption (raw)'!J2736*Lists!$H$84,)</f>
        <v>0</v>
      </c>
      <c r="L2786" s="179">
        <f>'Energy consumption (raw)'!K2736*Lists!$H$84</f>
        <v>0</v>
      </c>
      <c r="M2786" s="179">
        <f>'Energy consumption (raw)'!L2736*Lists!$H$84</f>
        <v>0</v>
      </c>
      <c r="N2786" s="179">
        <f>'Energy consumption (raw)'!M2736*Lists!$H$84</f>
        <v>0</v>
      </c>
      <c r="O2786" s="178">
        <f t="shared" si="177"/>
        <v>0</v>
      </c>
      <c r="P2786">
        <f>'Energy consumption (raw)'!N2736*Lists!$H$85</f>
        <v>0</v>
      </c>
      <c r="Q2786">
        <f>'Energy consumption (raw)'!O2736*Lists!$H$86</f>
        <v>0</v>
      </c>
      <c r="R2786">
        <f>'Energy consumption (raw)'!P2736*Lists!$H$87</f>
        <v>0</v>
      </c>
      <c r="S2786">
        <f>'Energy consumption (raw)'!Q2736*Lists!$H$88</f>
        <v>0</v>
      </c>
      <c r="T2786">
        <f>'Energy consumption (raw)'!R2736*Lists!$H$89</f>
        <v>0</v>
      </c>
      <c r="U2786">
        <f>'Energy consumption (raw)'!S2736*Lists!$H$90</f>
        <v>0</v>
      </c>
      <c r="V2786">
        <f>'Energy consumption (raw)'!T2736*Lists!$H$91</f>
        <v>0</v>
      </c>
      <c r="W2786">
        <f>'Energy consumption (raw)'!U2736*Lists!$H$92</f>
        <v>0</v>
      </c>
      <c r="X2786">
        <f>'Energy consumption (raw)'!V2736*Lists!$H$93</f>
        <v>0</v>
      </c>
      <c r="Y2786">
        <f>'Energy consumption (raw)'!W2736*Lists!$H$94</f>
        <v>0</v>
      </c>
      <c r="Z2786">
        <f>'Energy consumption (raw)'!X2736*Lists!$H$96*1000000</f>
        <v>0</v>
      </c>
      <c r="AA2786">
        <f>'Energy consumption (raw)'!Y2736*Lists!$H$97</f>
        <v>0</v>
      </c>
      <c r="AB2786">
        <f>'Energy consumption (raw)'!Z2736*Lists!$H$96</f>
        <v>0</v>
      </c>
      <c r="AC2786">
        <f>'Energy consumption (raw)'!AA2736*Lists!$H$98</f>
        <v>0</v>
      </c>
      <c r="AD2786">
        <f>'Energy consumption (raw)'!AB2736*Lists!$H$99</f>
        <v>0</v>
      </c>
      <c r="AE2786">
        <f>'Energy consumption (raw)'!AC2736*Lists!$H$101</f>
        <v>0</v>
      </c>
      <c r="AF2786">
        <f>'Energy consumption (raw)'!AD2736*Lists!$H$101</f>
        <v>0</v>
      </c>
      <c r="AG2786">
        <f>'Energy consumption (raw)'!AE2736*Lists!$H$101</f>
        <v>0</v>
      </c>
      <c r="AH2786">
        <f>'Energy consumption (raw)'!AF2736*Lists!$H$100</f>
        <v>0</v>
      </c>
      <c r="AI2786" s="167">
        <f t="shared" si="178"/>
        <v>1008</v>
      </c>
      <c r="AJ2786" s="179">
        <f>'Energy consumption (raw)'!AG2736</f>
        <v>1008</v>
      </c>
      <c r="AK2786" s="179">
        <f>'Energy consumption (raw)'!AH2736</f>
        <v>1206.3174000000001</v>
      </c>
      <c r="AL2786">
        <f>IF(ROUND(AI2786,-3)=ROUND('Energy consumption (raw)'!AG2736,-3),1,0)</f>
        <v>1</v>
      </c>
      <c r="AM2786" s="179" t="str">
        <f>'Energy consumption (raw)'!AJ2736</f>
        <v>26. Thanh Hoa</v>
      </c>
      <c r="AN2786">
        <f>VLOOKUP(AM2786,Lists!$F$9:$G$71,2,FALSE)</f>
        <v>1</v>
      </c>
    </row>
    <row r="2787" spans="2:40" x14ac:dyDescent="0.25">
      <c r="B2787" s="65" t="str">
        <f t="shared" si="176"/>
        <v>Buildings155</v>
      </c>
      <c r="C2787" s="179">
        <f>'Energy consumption (raw)'!B2737</f>
        <v>155</v>
      </c>
      <c r="D2787" s="179">
        <f>'Energy consumption (raw)'!C2737</f>
        <v>0</v>
      </c>
      <c r="E2787" s="179">
        <f>'Energy consumption (raw)'!D2737</f>
        <v>0</v>
      </c>
      <c r="F2787" s="179" t="str">
        <f>'Energy consumption (raw)'!E2737</f>
        <v xml:space="preserve">Công trình xây dựng </v>
      </c>
      <c r="G2787" s="179" t="str">
        <f>'Energy consumption (raw)'!F2737</f>
        <v>Hoạt động của các bệnh viện</v>
      </c>
      <c r="H2787" s="179" t="str">
        <f>'Energy consumption (raw)'!G2737</f>
        <v>Buildings</v>
      </c>
      <c r="I2787" s="179" t="str">
        <f>'Energy consumption (raw)'!I2737</f>
        <v>Buildings</v>
      </c>
      <c r="J2787" s="179" t="str">
        <f>INDEX(Sector!$E$6:$E$46,MATCH('Energy consumption (toe)'!I2787,Sector!$B$6:$B$46,FALSE))</f>
        <v>Buildings</v>
      </c>
      <c r="K2787" s="179">
        <f>IFERROR('Energy consumption (raw)'!J2737*Lists!$H$84,)</f>
        <v>973.65506490000007</v>
      </c>
      <c r="L2787" s="179">
        <f>'Energy consumption (raw)'!K2737*Lists!$H$84</f>
        <v>961.35241730000007</v>
      </c>
      <c r="M2787" s="179">
        <f>'Energy consumption (raw)'!L2737*Lists!$H$84</f>
        <v>0</v>
      </c>
      <c r="N2787" s="179">
        <f>'Energy consumption (raw)'!M2737*Lists!$H$84</f>
        <v>0</v>
      </c>
      <c r="O2787" s="178">
        <f t="shared" si="177"/>
        <v>961.35241730000007</v>
      </c>
      <c r="P2787">
        <f>'Energy consumption (raw)'!N2737*Lists!$H$85</f>
        <v>0</v>
      </c>
      <c r="Q2787">
        <f>'Energy consumption (raw)'!O2737*Lists!$H$86</f>
        <v>0</v>
      </c>
      <c r="R2787">
        <f>'Energy consumption (raw)'!P2737*Lists!$H$87</f>
        <v>0</v>
      </c>
      <c r="S2787">
        <f>'Energy consumption (raw)'!Q2737*Lists!$H$88</f>
        <v>0</v>
      </c>
      <c r="T2787">
        <f>'Energy consumption (raw)'!R2737*Lists!$H$89</f>
        <v>0</v>
      </c>
      <c r="U2787">
        <f>'Energy consumption (raw)'!S2737*Lists!$H$90</f>
        <v>0</v>
      </c>
      <c r="V2787">
        <f>'Energy consumption (raw)'!T2737*Lists!$H$91</f>
        <v>0</v>
      </c>
      <c r="W2787">
        <f>'Energy consumption (raw)'!U2737*Lists!$H$92</f>
        <v>0</v>
      </c>
      <c r="X2787">
        <f>'Energy consumption (raw)'!V2737*Lists!$H$93</f>
        <v>0</v>
      </c>
      <c r="Y2787">
        <f>'Energy consumption (raw)'!W2737*Lists!$H$94</f>
        <v>0</v>
      </c>
      <c r="Z2787">
        <f>'Energy consumption (raw)'!X2737*Lists!$H$96*1000000</f>
        <v>0</v>
      </c>
      <c r="AA2787">
        <f>'Energy consumption (raw)'!Y2737*Lists!$H$97</f>
        <v>0</v>
      </c>
      <c r="AB2787">
        <f>'Energy consumption (raw)'!Z2737*Lists!$H$96</f>
        <v>0</v>
      </c>
      <c r="AC2787">
        <f>'Energy consumption (raw)'!AA2737*Lists!$H$98</f>
        <v>0</v>
      </c>
      <c r="AD2787">
        <f>'Energy consumption (raw)'!AB2737*Lists!$H$99</f>
        <v>0</v>
      </c>
      <c r="AE2787">
        <f>'Energy consumption (raw)'!AC2737*Lists!$H$101</f>
        <v>0</v>
      </c>
      <c r="AF2787">
        <f>'Energy consumption (raw)'!AD2737*Lists!$H$101</f>
        <v>0</v>
      </c>
      <c r="AG2787">
        <f>'Energy consumption (raw)'!AE2737*Lists!$H$101</f>
        <v>0</v>
      </c>
      <c r="AH2787">
        <f>'Energy consumption (raw)'!AF2737*Lists!$H$100</f>
        <v>0</v>
      </c>
      <c r="AI2787" s="167">
        <f t="shared" si="178"/>
        <v>961.35241730000007</v>
      </c>
      <c r="AJ2787" s="179">
        <f>'Energy consumption (raw)'!AG2737</f>
        <v>961.35241730000007</v>
      </c>
      <c r="AK2787" s="179">
        <f>'Energy consumption (raw)'!AH2737</f>
        <v>983</v>
      </c>
      <c r="AL2787">
        <f>IF(ROUND(AI2787,-3)=ROUND('Energy consumption (raw)'!AG2737,-3),1,0)</f>
        <v>1</v>
      </c>
      <c r="AM2787" s="179" t="str">
        <f>'Energy consumption (raw)'!AJ2737</f>
        <v>27. Nghe An</v>
      </c>
      <c r="AN2787">
        <f>VLOOKUP(AM2787,Lists!$F$9:$G$71,2,FALSE)</f>
        <v>1</v>
      </c>
    </row>
    <row r="2788" spans="2:40" x14ac:dyDescent="0.25">
      <c r="B2788" s="65" t="str">
        <f t="shared" si="176"/>
        <v>Buildings156</v>
      </c>
      <c r="C2788" s="179">
        <f>'Energy consumption (raw)'!B2738</f>
        <v>156</v>
      </c>
      <c r="D2788" s="179">
        <f>'Energy consumption (raw)'!C2738</f>
        <v>0</v>
      </c>
      <c r="E2788" s="179">
        <f>'Energy consumption (raw)'!D2738</f>
        <v>0</v>
      </c>
      <c r="F2788" s="179" t="str">
        <f>'Energy consumption (raw)'!E2738</f>
        <v>Thương mại dịch vụ</v>
      </c>
      <c r="G2788" s="179" t="str">
        <f>'Energy consumption (raw)'!F2738</f>
        <v>Kinh doanh bất động sản, quyền sử dụng đất thuộc chủ sở hữu, chủ sử dụng hoặc đi thuê</v>
      </c>
      <c r="H2788" s="179" t="str">
        <f>'Energy consumption (raw)'!G2738</f>
        <v>Buildings</v>
      </c>
      <c r="I2788" s="179" t="str">
        <f>'Energy consumption (raw)'!I2738</f>
        <v>Buildings</v>
      </c>
      <c r="J2788" s="179" t="str">
        <f>INDEX(Sector!$E$6:$E$46,MATCH('Energy consumption (toe)'!I2788,Sector!$B$6:$B$46,FALSE))</f>
        <v>Buildings</v>
      </c>
      <c r="K2788" s="179">
        <f>IFERROR('Energy consumption (raw)'!J2738*Lists!$H$84,)</f>
        <v>840.80106760000001</v>
      </c>
      <c r="L2788" s="179">
        <f>'Energy consumption (raw)'!K2738*Lists!$H$84</f>
        <v>839.09636120000005</v>
      </c>
      <c r="M2788" s="179">
        <f>'Energy consumption (raw)'!L2738*Lists!$H$84</f>
        <v>0</v>
      </c>
      <c r="N2788" s="179">
        <f>'Energy consumption (raw)'!M2738*Lists!$H$84</f>
        <v>0</v>
      </c>
      <c r="O2788" s="178">
        <f t="shared" si="177"/>
        <v>839.09636120000005</v>
      </c>
      <c r="P2788">
        <f>'Energy consumption (raw)'!N2738*Lists!$H$85</f>
        <v>0</v>
      </c>
      <c r="Q2788">
        <f>'Energy consumption (raw)'!O2738*Lists!$H$86</f>
        <v>0</v>
      </c>
      <c r="R2788">
        <f>'Energy consumption (raw)'!P2738*Lists!$H$87</f>
        <v>0</v>
      </c>
      <c r="S2788">
        <f>'Energy consumption (raw)'!Q2738*Lists!$H$88</f>
        <v>0</v>
      </c>
      <c r="T2788">
        <f>'Energy consumption (raw)'!R2738*Lists!$H$89</f>
        <v>23.883200000000002</v>
      </c>
      <c r="U2788">
        <f>'Energy consumption (raw)'!S2738*Lists!$H$90</f>
        <v>0</v>
      </c>
      <c r="V2788">
        <f>'Energy consumption (raw)'!T2738*Lists!$H$91</f>
        <v>0</v>
      </c>
      <c r="W2788">
        <f>'Energy consumption (raw)'!U2738*Lists!$H$92</f>
        <v>0</v>
      </c>
      <c r="X2788">
        <f>'Energy consumption (raw)'!V2738*Lists!$H$93</f>
        <v>0</v>
      </c>
      <c r="Y2788">
        <f>'Energy consumption (raw)'!W2738*Lists!$H$94</f>
        <v>0</v>
      </c>
      <c r="Z2788">
        <f>'Energy consumption (raw)'!X2738*Lists!$H$96*1000000</f>
        <v>0</v>
      </c>
      <c r="AA2788">
        <f>'Energy consumption (raw)'!Y2738*Lists!$H$97</f>
        <v>10.200220000000002</v>
      </c>
      <c r="AB2788">
        <f>'Energy consumption (raw)'!Z2738*Lists!$H$96</f>
        <v>0</v>
      </c>
      <c r="AC2788">
        <f>'Energy consumption (raw)'!AA2738*Lists!$H$98</f>
        <v>0</v>
      </c>
      <c r="AD2788">
        <f>'Energy consumption (raw)'!AB2738*Lists!$H$99</f>
        <v>0</v>
      </c>
      <c r="AE2788">
        <f>'Energy consumption (raw)'!AC2738*Lists!$H$101</f>
        <v>0</v>
      </c>
      <c r="AF2788">
        <f>'Energy consumption (raw)'!AD2738*Lists!$H$101</f>
        <v>0</v>
      </c>
      <c r="AG2788">
        <f>'Energy consumption (raw)'!AE2738*Lists!$H$101</f>
        <v>0</v>
      </c>
      <c r="AH2788">
        <f>'Energy consumption (raw)'!AF2738*Lists!$H$100</f>
        <v>0</v>
      </c>
      <c r="AI2788" s="167">
        <f t="shared" si="178"/>
        <v>873.17978119999998</v>
      </c>
      <c r="AJ2788" s="179">
        <f>'Energy consumption (raw)'!AG2738</f>
        <v>873.17978119999998</v>
      </c>
      <c r="AK2788" s="179">
        <f>'Energy consumption (raw)'!AH2738</f>
        <v>1119.9378371</v>
      </c>
      <c r="AL2788">
        <f>IF(ROUND(AI2788,-3)=ROUND('Energy consumption (raw)'!AG2738,-3),1,0)</f>
        <v>1</v>
      </c>
      <c r="AM2788" s="179" t="str">
        <f>'Energy consumption (raw)'!AJ2738</f>
        <v>28. Ha Tinh</v>
      </c>
      <c r="AN2788">
        <f>VLOOKUP(AM2788,Lists!$F$9:$G$71,2,FALSE)</f>
        <v>1</v>
      </c>
    </row>
    <row r="2789" spans="2:40" x14ac:dyDescent="0.25">
      <c r="B2789" s="65" t="str">
        <f t="shared" si="176"/>
        <v>Buildings157</v>
      </c>
      <c r="C2789" s="179">
        <f>'Energy consumption (raw)'!B2739</f>
        <v>157</v>
      </c>
      <c r="D2789" s="179">
        <f>'Energy consumption (raw)'!C2739</f>
        <v>0</v>
      </c>
      <c r="E2789" s="179">
        <f>'Energy consumption (raw)'!D2739</f>
        <v>0</v>
      </c>
      <c r="F2789" s="179" t="str">
        <f>'Energy consumption (raw)'!E2739</f>
        <v>Công trình xây dựng</v>
      </c>
      <c r="G2789" s="179" t="str">
        <f>'Energy consumption (raw)'!F2739</f>
        <v>Khách sạn</v>
      </c>
      <c r="H2789" s="179" t="str">
        <f>'Energy consumption (raw)'!G2739</f>
        <v>Buildings</v>
      </c>
      <c r="I2789" s="179" t="str">
        <f>'Energy consumption (raw)'!I2739</f>
        <v>Buildings</v>
      </c>
      <c r="J2789" s="179" t="str">
        <f>INDEX(Sector!$E$6:$E$46,MATCH('Energy consumption (toe)'!I2789,Sector!$B$6:$B$46,FALSE))</f>
        <v>Buildings</v>
      </c>
      <c r="K2789" s="179">
        <f>IFERROR('Energy consumption (raw)'!J2739*Lists!$H$84,)</f>
        <v>1160.9532000000002</v>
      </c>
      <c r="L2789" s="179">
        <f>'Energy consumption (raw)'!K2739*Lists!$H$84</f>
        <v>1209.2491</v>
      </c>
      <c r="M2789" s="179">
        <f>'Energy consumption (raw)'!L2739*Lists!$H$84</f>
        <v>0</v>
      </c>
      <c r="N2789" s="179">
        <f>'Energy consumption (raw)'!M2739*Lists!$H$84</f>
        <v>0</v>
      </c>
      <c r="O2789" s="178">
        <f t="shared" si="177"/>
        <v>1209.2491</v>
      </c>
      <c r="P2789">
        <f>'Energy consumption (raw)'!N2739*Lists!$H$85</f>
        <v>0</v>
      </c>
      <c r="Q2789">
        <f>'Energy consumption (raw)'!O2739*Lists!$H$86</f>
        <v>0</v>
      </c>
      <c r="R2789">
        <f>'Energy consumption (raw)'!P2739*Lists!$H$87</f>
        <v>0</v>
      </c>
      <c r="S2789">
        <f>'Energy consumption (raw)'!Q2739*Lists!$H$88</f>
        <v>0</v>
      </c>
      <c r="T2789">
        <f>'Energy consumption (raw)'!R2739*Lists!$H$89</f>
        <v>0</v>
      </c>
      <c r="U2789">
        <f>'Energy consumption (raw)'!S2739*Lists!$H$90</f>
        <v>0</v>
      </c>
      <c r="V2789">
        <f>'Energy consumption (raw)'!T2739*Lists!$H$91</f>
        <v>0</v>
      </c>
      <c r="W2789">
        <f>'Energy consumption (raw)'!U2739*Lists!$H$92</f>
        <v>0</v>
      </c>
      <c r="X2789">
        <f>'Energy consumption (raw)'!V2739*Lists!$H$93</f>
        <v>0</v>
      </c>
      <c r="Y2789">
        <f>'Energy consumption (raw)'!W2739*Lists!$H$94</f>
        <v>0</v>
      </c>
      <c r="Z2789">
        <f>'Energy consumption (raw)'!X2739*Lists!$H$96*1000000</f>
        <v>0</v>
      </c>
      <c r="AA2789">
        <f>'Energy consumption (raw)'!Y2739*Lists!$H$97</f>
        <v>0</v>
      </c>
      <c r="AB2789">
        <f>'Energy consumption (raw)'!Z2739*Lists!$H$96</f>
        <v>0</v>
      </c>
      <c r="AC2789">
        <f>'Energy consumption (raw)'!AA2739*Lists!$H$98</f>
        <v>0</v>
      </c>
      <c r="AD2789">
        <f>'Energy consumption (raw)'!AB2739*Lists!$H$99</f>
        <v>0</v>
      </c>
      <c r="AE2789">
        <f>'Energy consumption (raw)'!AC2739*Lists!$H$101</f>
        <v>0</v>
      </c>
      <c r="AF2789">
        <f>'Energy consumption (raw)'!AD2739*Lists!$H$101</f>
        <v>0</v>
      </c>
      <c r="AG2789">
        <f>'Energy consumption (raw)'!AE2739*Lists!$H$101</f>
        <v>0</v>
      </c>
      <c r="AH2789">
        <f>'Energy consumption (raw)'!AF2739*Lists!$H$100</f>
        <v>0</v>
      </c>
      <c r="AI2789" s="167">
        <f t="shared" si="178"/>
        <v>1209.2491</v>
      </c>
      <c r="AJ2789" s="179">
        <f>'Energy consumption (raw)'!AG2739</f>
        <v>1209.2491</v>
      </c>
      <c r="AK2789" s="179">
        <f>'Energy consumption (raw)'!AH2739</f>
        <v>2208.3416000000002</v>
      </c>
      <c r="AL2789">
        <f>IF(ROUND(AI2789,-3)=ROUND('Energy consumption (raw)'!AG2739,-3),1,0)</f>
        <v>1</v>
      </c>
      <c r="AM2789" s="179" t="str">
        <f>'Energy consumption (raw)'!AJ2739</f>
        <v>31. Thua Thien Hue</v>
      </c>
      <c r="AN2789">
        <f>VLOOKUP(AM2789,Lists!$F$9:$G$71,2,FALSE)</f>
        <v>1</v>
      </c>
    </row>
    <row r="2790" spans="2:40" x14ac:dyDescent="0.25">
      <c r="B2790" s="65" t="str">
        <f t="shared" si="176"/>
        <v>Buildings158</v>
      </c>
      <c r="C2790" s="179">
        <f>'Energy consumption (raw)'!B2740</f>
        <v>158</v>
      </c>
      <c r="D2790" s="179">
        <f>'Energy consumption (raw)'!C2740</f>
        <v>0</v>
      </c>
      <c r="E2790" s="179">
        <f>'Energy consumption (raw)'!D2740</f>
        <v>0</v>
      </c>
      <c r="F2790" s="179" t="str">
        <f>'Energy consumption (raw)'!E2740</f>
        <v>Công trình xây dựng</v>
      </c>
      <c r="G2790" s="179" t="str">
        <f>'Energy consumption (raw)'!F2740</f>
        <v>Hoạt động của các bệnh viện</v>
      </c>
      <c r="H2790" s="179" t="str">
        <f>'Energy consumption (raw)'!G2740</f>
        <v>Buildings</v>
      </c>
      <c r="I2790" s="179" t="str">
        <f>'Energy consumption (raw)'!I2740</f>
        <v>Buildings</v>
      </c>
      <c r="J2790" s="179" t="str">
        <f>INDEX(Sector!$E$6:$E$46,MATCH('Energy consumption (toe)'!I2790,Sector!$B$6:$B$46,FALSE))</f>
        <v>Buildings</v>
      </c>
      <c r="K2790" s="179">
        <f>IFERROR('Energy consumption (raw)'!J2740*Lists!$H$84,)</f>
        <v>0</v>
      </c>
      <c r="L2790" s="179">
        <f>'Energy consumption (raw)'!K2740*Lists!$H$84</f>
        <v>1168.8225</v>
      </c>
      <c r="M2790" s="179">
        <f>'Energy consumption (raw)'!L2740*Lists!$H$84</f>
        <v>0</v>
      </c>
      <c r="N2790" s="179">
        <f>'Energy consumption (raw)'!M2740*Lists!$H$84</f>
        <v>0</v>
      </c>
      <c r="O2790" s="178">
        <f t="shared" si="177"/>
        <v>1168.8225</v>
      </c>
      <c r="P2790">
        <f>'Energy consumption (raw)'!N2740*Lists!$H$85</f>
        <v>0</v>
      </c>
      <c r="Q2790">
        <f>'Energy consumption (raw)'!O2740*Lists!$H$86</f>
        <v>0</v>
      </c>
      <c r="R2790">
        <f>'Energy consumption (raw)'!P2740*Lists!$H$87</f>
        <v>0</v>
      </c>
      <c r="S2790">
        <f>'Energy consumption (raw)'!Q2740*Lists!$H$88</f>
        <v>0</v>
      </c>
      <c r="T2790">
        <f>'Energy consumption (raw)'!R2740*Lists!$H$89</f>
        <v>0</v>
      </c>
      <c r="U2790">
        <f>'Energy consumption (raw)'!S2740*Lists!$H$90</f>
        <v>0</v>
      </c>
      <c r="V2790">
        <f>'Energy consumption (raw)'!T2740*Lists!$H$91</f>
        <v>0</v>
      </c>
      <c r="W2790">
        <f>'Energy consumption (raw)'!U2740*Lists!$H$92</f>
        <v>0</v>
      </c>
      <c r="X2790">
        <f>'Energy consumption (raw)'!V2740*Lists!$H$93</f>
        <v>0</v>
      </c>
      <c r="Y2790">
        <f>'Energy consumption (raw)'!W2740*Lists!$H$94</f>
        <v>0</v>
      </c>
      <c r="Z2790">
        <f>'Energy consumption (raw)'!X2740*Lists!$H$96*1000000</f>
        <v>0</v>
      </c>
      <c r="AA2790">
        <f>'Energy consumption (raw)'!Y2740*Lists!$H$97</f>
        <v>0</v>
      </c>
      <c r="AB2790">
        <f>'Energy consumption (raw)'!Z2740*Lists!$H$96</f>
        <v>0</v>
      </c>
      <c r="AC2790">
        <f>'Energy consumption (raw)'!AA2740*Lists!$H$98</f>
        <v>0</v>
      </c>
      <c r="AD2790">
        <f>'Energy consumption (raw)'!AB2740*Lists!$H$99</f>
        <v>0</v>
      </c>
      <c r="AE2790">
        <f>'Energy consumption (raw)'!AC2740*Lists!$H$101</f>
        <v>0</v>
      </c>
      <c r="AF2790">
        <f>'Energy consumption (raw)'!AD2740*Lists!$H$101</f>
        <v>0</v>
      </c>
      <c r="AG2790">
        <f>'Energy consumption (raw)'!AE2740*Lists!$H$101</f>
        <v>0</v>
      </c>
      <c r="AH2790">
        <f>'Energy consumption (raw)'!AF2740*Lists!$H$100</f>
        <v>0</v>
      </c>
      <c r="AI2790" s="167">
        <f t="shared" si="178"/>
        <v>1168.8225</v>
      </c>
      <c r="AJ2790" s="179">
        <f>'Energy consumption (raw)'!AG2740</f>
        <v>1168.8225</v>
      </c>
      <c r="AK2790" s="179">
        <f>'Energy consumption (raw)'!AH2740</f>
        <v>1605.621112</v>
      </c>
      <c r="AL2790">
        <f>IF(ROUND(AI2790,-3)=ROUND('Energy consumption (raw)'!AG2740,-3),1,0)</f>
        <v>1</v>
      </c>
      <c r="AM2790" s="179" t="str">
        <f>'Energy consumption (raw)'!AJ2740</f>
        <v>31. Thua Thien Hue</v>
      </c>
      <c r="AN2790">
        <f>VLOOKUP(AM2790,Lists!$F$9:$G$71,2,FALSE)</f>
        <v>1</v>
      </c>
    </row>
    <row r="2791" spans="2:40" x14ac:dyDescent="0.25">
      <c r="B2791" s="65" t="str">
        <f t="shared" si="176"/>
        <v>Buildings159</v>
      </c>
      <c r="C2791" s="179">
        <f>'Energy consumption (raw)'!B2741</f>
        <v>159</v>
      </c>
      <c r="D2791" s="179">
        <f>'Energy consumption (raw)'!C2741</f>
        <v>0</v>
      </c>
      <c r="E2791" s="179">
        <f>'Energy consumption (raw)'!D2741</f>
        <v>0</v>
      </c>
      <c r="F2791" s="179" t="str">
        <f>'Energy consumption (raw)'!E2741</f>
        <v>Công trình xây dựng</v>
      </c>
      <c r="G2791" s="179" t="str">
        <f>'Energy consumption (raw)'!F2741</f>
        <v>Khách sạn</v>
      </c>
      <c r="H2791" s="179" t="str">
        <f>'Energy consumption (raw)'!G2741</f>
        <v>Buildings</v>
      </c>
      <c r="I2791" s="179" t="str">
        <f>'Energy consumption (raw)'!I2741</f>
        <v>Buildings</v>
      </c>
      <c r="J2791" s="179" t="str">
        <f>INDEX(Sector!$E$6:$E$46,MATCH('Energy consumption (toe)'!I2791,Sector!$B$6:$B$46,FALSE))</f>
        <v>Buildings</v>
      </c>
      <c r="K2791" s="179">
        <f>IFERROR('Energy consumption (raw)'!J2741*Lists!$H$84,)</f>
        <v>685.33888000000002</v>
      </c>
      <c r="L2791" s="179">
        <f>'Energy consumption (raw)'!K2741*Lists!$H$84</f>
        <v>686.94360000000006</v>
      </c>
      <c r="M2791" s="179">
        <f>'Energy consumption (raw)'!L2741*Lists!$H$84</f>
        <v>0</v>
      </c>
      <c r="N2791" s="179">
        <f>'Energy consumption (raw)'!M2741*Lists!$H$84</f>
        <v>0</v>
      </c>
      <c r="O2791" s="178">
        <f t="shared" si="177"/>
        <v>686.94360000000006</v>
      </c>
      <c r="P2791">
        <f>'Energy consumption (raw)'!N2741*Lists!$H$85</f>
        <v>0</v>
      </c>
      <c r="Q2791">
        <f>'Energy consumption (raw)'!O2741*Lists!$H$86</f>
        <v>0</v>
      </c>
      <c r="R2791">
        <f>'Energy consumption (raw)'!P2741*Lists!$H$87</f>
        <v>0</v>
      </c>
      <c r="S2791">
        <f>'Energy consumption (raw)'!Q2741*Lists!$H$88</f>
        <v>0</v>
      </c>
      <c r="T2791">
        <f>'Energy consumption (raw)'!R2741*Lists!$H$89</f>
        <v>0</v>
      </c>
      <c r="U2791">
        <f>'Energy consumption (raw)'!S2741*Lists!$H$90</f>
        <v>0</v>
      </c>
      <c r="V2791">
        <f>'Energy consumption (raw)'!T2741*Lists!$H$91</f>
        <v>0</v>
      </c>
      <c r="W2791">
        <f>'Energy consumption (raw)'!U2741*Lists!$H$92</f>
        <v>0</v>
      </c>
      <c r="X2791">
        <f>'Energy consumption (raw)'!V2741*Lists!$H$93</f>
        <v>0</v>
      </c>
      <c r="Y2791">
        <f>'Energy consumption (raw)'!W2741*Lists!$H$94</f>
        <v>0</v>
      </c>
      <c r="Z2791">
        <f>'Energy consumption (raw)'!X2741*Lists!$H$96*1000000</f>
        <v>0</v>
      </c>
      <c r="AA2791">
        <f>'Energy consumption (raw)'!Y2741*Lists!$H$97</f>
        <v>0</v>
      </c>
      <c r="AB2791">
        <f>'Energy consumption (raw)'!Z2741*Lists!$H$96</f>
        <v>0</v>
      </c>
      <c r="AC2791">
        <f>'Energy consumption (raw)'!AA2741*Lists!$H$98</f>
        <v>0</v>
      </c>
      <c r="AD2791">
        <f>'Energy consumption (raw)'!AB2741*Lists!$H$99</f>
        <v>0</v>
      </c>
      <c r="AE2791">
        <f>'Energy consumption (raw)'!AC2741*Lists!$H$101</f>
        <v>0</v>
      </c>
      <c r="AF2791">
        <f>'Energy consumption (raw)'!AD2741*Lists!$H$101</f>
        <v>0</v>
      </c>
      <c r="AG2791">
        <f>'Energy consumption (raw)'!AE2741*Lists!$H$101</f>
        <v>0</v>
      </c>
      <c r="AH2791">
        <f>'Energy consumption (raw)'!AF2741*Lists!$H$100</f>
        <v>0</v>
      </c>
      <c r="AI2791" s="167">
        <f t="shared" si="178"/>
        <v>686.94360000000006</v>
      </c>
      <c r="AJ2791" s="179">
        <f>'Energy consumption (raw)'!AG2741</f>
        <v>686.94360000000006</v>
      </c>
      <c r="AK2791" s="179">
        <f>'Energy consumption (raw)'!AH2741</f>
        <v>741.25720000000001</v>
      </c>
      <c r="AL2791">
        <f>IF(ROUND(AI2791,-3)=ROUND('Energy consumption (raw)'!AG2741,-3),1,0)</f>
        <v>1</v>
      </c>
      <c r="AM2791" s="179" t="str">
        <f>'Energy consumption (raw)'!AJ2741</f>
        <v>31. Thua Thien Hue</v>
      </c>
      <c r="AN2791">
        <f>VLOOKUP(AM2791,Lists!$F$9:$G$71,2,FALSE)</f>
        <v>1</v>
      </c>
    </row>
    <row r="2792" spans="2:40" x14ac:dyDescent="0.25">
      <c r="B2792" s="65" t="str">
        <f t="shared" si="176"/>
        <v>Buildings160</v>
      </c>
      <c r="C2792" s="179">
        <f>'Energy consumption (raw)'!B2742</f>
        <v>160</v>
      </c>
      <c r="D2792" s="179">
        <f>'Energy consumption (raw)'!C2742</f>
        <v>0</v>
      </c>
      <c r="E2792" s="179">
        <f>'Energy consumption (raw)'!D2742</f>
        <v>0</v>
      </c>
      <c r="F2792" s="179" t="str">
        <f>'Energy consumption (raw)'!E2742</f>
        <v>Công trình xây dựng</v>
      </c>
      <c r="G2792" s="179" t="str">
        <f>'Energy consumption (raw)'!F2742</f>
        <v>Kinh doanh bất động sản, quyền sử dụng đất thuộc chủ sở hữu, chủ sử dụng hoặc đi thuê</v>
      </c>
      <c r="H2792" s="179" t="str">
        <f>'Energy consumption (raw)'!G2742</f>
        <v>Buildings</v>
      </c>
      <c r="I2792" s="179" t="str">
        <f>'Energy consumption (raw)'!I2742</f>
        <v>Buildings</v>
      </c>
      <c r="J2792" s="179" t="str">
        <f>INDEX(Sector!$E$6:$E$46,MATCH('Energy consumption (toe)'!I2792,Sector!$B$6:$B$46,FALSE))</f>
        <v>Buildings</v>
      </c>
      <c r="K2792" s="179">
        <f>IFERROR('Energy consumption (raw)'!J2742*Lists!$H$84,)</f>
        <v>898.02600000000007</v>
      </c>
      <c r="L2792" s="179">
        <f>'Energy consumption (raw)'!K2742*Lists!$H$84</f>
        <v>908.98130000000003</v>
      </c>
      <c r="M2792" s="179">
        <f>'Energy consumption (raw)'!L2742*Lists!$H$84</f>
        <v>0</v>
      </c>
      <c r="N2792" s="179">
        <f>'Energy consumption (raw)'!M2742*Lists!$H$84</f>
        <v>0</v>
      </c>
      <c r="O2792" s="178">
        <f t="shared" si="177"/>
        <v>908.98130000000003</v>
      </c>
      <c r="P2792">
        <f>'Energy consumption (raw)'!N2742*Lists!$H$85</f>
        <v>0</v>
      </c>
      <c r="Q2792">
        <f>'Energy consumption (raw)'!O2742*Lists!$H$86</f>
        <v>0</v>
      </c>
      <c r="R2792">
        <f>'Energy consumption (raw)'!P2742*Lists!$H$87</f>
        <v>0</v>
      </c>
      <c r="S2792">
        <f>'Energy consumption (raw)'!Q2742*Lists!$H$88</f>
        <v>0</v>
      </c>
      <c r="T2792">
        <f>'Energy consumption (raw)'!R2742*Lists!$H$89</f>
        <v>0</v>
      </c>
      <c r="U2792">
        <f>'Energy consumption (raw)'!S2742*Lists!$H$90</f>
        <v>0</v>
      </c>
      <c r="V2792">
        <f>'Energy consumption (raw)'!T2742*Lists!$H$91</f>
        <v>0</v>
      </c>
      <c r="W2792">
        <f>'Energy consumption (raw)'!U2742*Lists!$H$92</f>
        <v>0</v>
      </c>
      <c r="X2792">
        <f>'Energy consumption (raw)'!V2742*Lists!$H$93</f>
        <v>0</v>
      </c>
      <c r="Y2792">
        <f>'Energy consumption (raw)'!W2742*Lists!$H$94</f>
        <v>0</v>
      </c>
      <c r="Z2792">
        <f>'Energy consumption (raw)'!X2742*Lists!$H$96*1000000</f>
        <v>0</v>
      </c>
      <c r="AA2792">
        <f>'Energy consumption (raw)'!Y2742*Lists!$H$97</f>
        <v>0</v>
      </c>
      <c r="AB2792">
        <f>'Energy consumption (raw)'!Z2742*Lists!$H$96</f>
        <v>0</v>
      </c>
      <c r="AC2792">
        <f>'Energy consumption (raw)'!AA2742*Lists!$H$98</f>
        <v>0</v>
      </c>
      <c r="AD2792">
        <f>'Energy consumption (raw)'!AB2742*Lists!$H$99</f>
        <v>0</v>
      </c>
      <c r="AE2792">
        <f>'Energy consumption (raw)'!AC2742*Lists!$H$101</f>
        <v>0</v>
      </c>
      <c r="AF2792">
        <f>'Energy consumption (raw)'!AD2742*Lists!$H$101</f>
        <v>0</v>
      </c>
      <c r="AG2792">
        <f>'Energy consumption (raw)'!AE2742*Lists!$H$101</f>
        <v>0</v>
      </c>
      <c r="AH2792">
        <f>'Energy consumption (raw)'!AF2742*Lists!$H$100</f>
        <v>0</v>
      </c>
      <c r="AI2792" s="167">
        <f t="shared" si="178"/>
        <v>908.98130000000003</v>
      </c>
      <c r="AJ2792" s="179">
        <f>'Energy consumption (raw)'!AG2742</f>
        <v>908.98130000000003</v>
      </c>
      <c r="AK2792" s="179">
        <f>'Energy consumption (raw)'!AH2742</f>
        <v>1291.1824000000001</v>
      </c>
      <c r="AL2792">
        <f>IF(ROUND(AI2792,-3)=ROUND('Energy consumption (raw)'!AG2742,-3),1,0)</f>
        <v>1</v>
      </c>
      <c r="AM2792" s="179" t="str">
        <f>'Energy consumption (raw)'!AJ2742</f>
        <v>31. Thua Thien Hue</v>
      </c>
      <c r="AN2792">
        <f>VLOOKUP(AM2792,Lists!$F$9:$G$71,2,FALSE)</f>
        <v>1</v>
      </c>
    </row>
    <row r="2793" spans="2:40" x14ac:dyDescent="0.25">
      <c r="B2793" s="65" t="str">
        <f t="shared" si="176"/>
        <v>Buildings161</v>
      </c>
      <c r="C2793" s="179">
        <f>'Energy consumption (raw)'!B2743</f>
        <v>161</v>
      </c>
      <c r="D2793" s="179">
        <f>'Energy consumption (raw)'!C2743</f>
        <v>0</v>
      </c>
      <c r="E2793" s="179">
        <f>'Energy consumption (raw)'!D2743</f>
        <v>0</v>
      </c>
      <c r="F2793" s="179" t="str">
        <f>'Energy consumption (raw)'!E2743</f>
        <v>Công trình xây dựng</v>
      </c>
      <c r="G2793" s="179" t="str">
        <f>'Energy consumption (raw)'!F2743</f>
        <v>Trụ sở, văn phòng làm việc</v>
      </c>
      <c r="H2793" s="179" t="str">
        <f>'Energy consumption (raw)'!G2743</f>
        <v>Buildings</v>
      </c>
      <c r="I2793" s="179" t="str">
        <f>'Energy consumption (raw)'!I2743</f>
        <v>Buildings</v>
      </c>
      <c r="J2793" s="179" t="str">
        <f>INDEX(Sector!$E$6:$E$46,MATCH('Energy consumption (toe)'!I2793,Sector!$B$6:$B$46,FALSE))</f>
        <v>Buildings</v>
      </c>
      <c r="K2793" s="179">
        <f>IFERROR('Energy consumption (raw)'!J2743*Lists!$H$84,)</f>
        <v>1172.8015884000001</v>
      </c>
      <c r="L2793" s="179">
        <f>'Energy consumption (raw)'!K2743*Lists!$H$84</f>
        <v>1172.8015884000001</v>
      </c>
      <c r="M2793" s="179">
        <f>'Energy consumption (raw)'!L2743*Lists!$H$84</f>
        <v>0</v>
      </c>
      <c r="N2793" s="179">
        <f>'Energy consumption (raw)'!M2743*Lists!$H$84</f>
        <v>0</v>
      </c>
      <c r="O2793" s="178">
        <f t="shared" si="177"/>
        <v>1172.8015884000001</v>
      </c>
      <c r="P2793">
        <f>'Energy consumption (raw)'!N2743*Lists!$H$85</f>
        <v>0</v>
      </c>
      <c r="Q2793">
        <f>'Energy consumption (raw)'!O2743*Lists!$H$86</f>
        <v>0</v>
      </c>
      <c r="R2793">
        <f>'Energy consumption (raw)'!P2743*Lists!$H$87</f>
        <v>0</v>
      </c>
      <c r="S2793">
        <f>'Energy consumption (raw)'!Q2743*Lists!$H$88</f>
        <v>0</v>
      </c>
      <c r="T2793">
        <f>'Energy consumption (raw)'!R2743*Lists!$H$89</f>
        <v>0</v>
      </c>
      <c r="U2793">
        <f>'Energy consumption (raw)'!S2743*Lists!$H$90</f>
        <v>44.802912000000006</v>
      </c>
      <c r="V2793">
        <f>'Energy consumption (raw)'!T2743*Lists!$H$91</f>
        <v>0</v>
      </c>
      <c r="W2793">
        <f>'Energy consumption (raw)'!U2743*Lists!$H$92</f>
        <v>0</v>
      </c>
      <c r="X2793">
        <f>'Energy consumption (raw)'!V2743*Lists!$H$93</f>
        <v>0</v>
      </c>
      <c r="Y2793">
        <f>'Energy consumption (raw)'!W2743*Lists!$H$94</f>
        <v>17.953348200000001</v>
      </c>
      <c r="Z2793">
        <f>'Energy consumption (raw)'!X2743*Lists!$H$96*1000000</f>
        <v>0</v>
      </c>
      <c r="AA2793">
        <f>'Energy consumption (raw)'!Y2743*Lists!$H$97</f>
        <v>2.3609400000000003</v>
      </c>
      <c r="AB2793">
        <f>'Energy consumption (raw)'!Z2743*Lists!$H$96</f>
        <v>0</v>
      </c>
      <c r="AC2793">
        <f>'Energy consumption (raw)'!AA2743*Lists!$H$98</f>
        <v>0</v>
      </c>
      <c r="AD2793">
        <f>'Energy consumption (raw)'!AB2743*Lists!$H$99</f>
        <v>0</v>
      </c>
      <c r="AE2793">
        <f>'Energy consumption (raw)'!AC2743*Lists!$H$101</f>
        <v>0</v>
      </c>
      <c r="AF2793">
        <f>'Energy consumption (raw)'!AD2743*Lists!$H$101</f>
        <v>0</v>
      </c>
      <c r="AG2793">
        <f>'Energy consumption (raw)'!AE2743*Lists!$H$101</f>
        <v>0</v>
      </c>
      <c r="AH2793">
        <f>'Energy consumption (raw)'!AF2743*Lists!$H$100</f>
        <v>0</v>
      </c>
      <c r="AI2793" s="167">
        <f t="shared" si="178"/>
        <v>1237.9187886000002</v>
      </c>
      <c r="AJ2793" s="179">
        <f>'Energy consumption (raw)'!AG2743</f>
        <v>1237.9187886000002</v>
      </c>
      <c r="AK2793" s="179">
        <f>'Energy consumption (raw)'!AH2743</f>
        <v>1837.2473964999999</v>
      </c>
      <c r="AL2793">
        <f>IF(ROUND(AI2793,-3)=ROUND('Energy consumption (raw)'!AG2743,-3),1,0)</f>
        <v>1</v>
      </c>
      <c r="AM2793" s="179" t="str">
        <f>'Energy consumption (raw)'!AJ2743</f>
        <v>32. Da Nang</v>
      </c>
      <c r="AN2793">
        <f>VLOOKUP(AM2793,Lists!$F$9:$G$71,2,FALSE)</f>
        <v>1</v>
      </c>
    </row>
    <row r="2794" spans="2:40" x14ac:dyDescent="0.25">
      <c r="B2794" s="65" t="str">
        <f t="shared" si="176"/>
        <v>Buildings162</v>
      </c>
      <c r="C2794" s="179">
        <f>'Energy consumption (raw)'!B2744</f>
        <v>162</v>
      </c>
      <c r="D2794" s="179">
        <f>'Energy consumption (raw)'!C2744</f>
        <v>0</v>
      </c>
      <c r="E2794" s="179">
        <f>'Energy consumption (raw)'!D2744</f>
        <v>0</v>
      </c>
      <c r="F2794" s="179" t="str">
        <f>'Energy consumption (raw)'!E2744</f>
        <v>Công trình xây dựng</v>
      </c>
      <c r="G2794" s="179" t="str">
        <f>'Energy consumption (raw)'!F2744</f>
        <v>Trụ sở, văn phòng làm việc</v>
      </c>
      <c r="H2794" s="179" t="str">
        <f>'Energy consumption (raw)'!G2744</f>
        <v>Buildings</v>
      </c>
      <c r="I2794" s="179" t="str">
        <f>'Energy consumption (raw)'!I2744</f>
        <v>Buildings</v>
      </c>
      <c r="J2794" s="179" t="str">
        <f>INDEX(Sector!$E$6:$E$46,MATCH('Energy consumption (toe)'!I2794,Sector!$B$6:$B$46,FALSE))</f>
        <v>Buildings</v>
      </c>
      <c r="K2794" s="179">
        <f>IFERROR('Energy consumption (raw)'!J2744*Lists!$H$84,)</f>
        <v>830.22040800000002</v>
      </c>
      <c r="L2794" s="179">
        <f>'Energy consumption (raw)'!K2744*Lists!$H$84</f>
        <v>830.22040800000002</v>
      </c>
      <c r="M2794" s="179">
        <f>'Energy consumption (raw)'!L2744*Lists!$H$84</f>
        <v>0</v>
      </c>
      <c r="N2794" s="179">
        <f>'Energy consumption (raw)'!M2744*Lists!$H$84</f>
        <v>0</v>
      </c>
      <c r="O2794" s="178">
        <f t="shared" si="177"/>
        <v>830.22040800000002</v>
      </c>
      <c r="P2794">
        <f>'Energy consumption (raw)'!N2744*Lists!$H$85</f>
        <v>0</v>
      </c>
      <c r="Q2794">
        <f>'Energy consumption (raw)'!O2744*Lists!$H$86</f>
        <v>0</v>
      </c>
      <c r="R2794">
        <f>'Energy consumption (raw)'!P2744*Lists!$H$87</f>
        <v>0</v>
      </c>
      <c r="S2794">
        <f>'Energy consumption (raw)'!Q2744*Lists!$H$88</f>
        <v>0</v>
      </c>
      <c r="T2794">
        <f>'Energy consumption (raw)'!R2744*Lists!$H$89</f>
        <v>0</v>
      </c>
      <c r="U2794">
        <f>'Energy consumption (raw)'!S2744*Lists!$H$90</f>
        <v>1.804</v>
      </c>
      <c r="V2794">
        <f>'Energy consumption (raw)'!T2744*Lists!$H$91</f>
        <v>0</v>
      </c>
      <c r="W2794">
        <f>'Energy consumption (raw)'!U2744*Lists!$H$92</f>
        <v>0</v>
      </c>
      <c r="X2794">
        <f>'Energy consumption (raw)'!V2744*Lists!$H$93</f>
        <v>0</v>
      </c>
      <c r="Y2794">
        <f>'Energy consumption (raw)'!W2744*Lists!$H$94</f>
        <v>0</v>
      </c>
      <c r="Z2794">
        <f>'Energy consumption (raw)'!X2744*Lists!$H$96*1000000</f>
        <v>0</v>
      </c>
      <c r="AA2794">
        <f>'Energy consumption (raw)'!Y2744*Lists!$H$97</f>
        <v>0</v>
      </c>
      <c r="AB2794">
        <f>'Energy consumption (raw)'!Z2744*Lists!$H$96</f>
        <v>0</v>
      </c>
      <c r="AC2794">
        <f>'Energy consumption (raw)'!AA2744*Lists!$H$98</f>
        <v>0</v>
      </c>
      <c r="AD2794">
        <f>'Energy consumption (raw)'!AB2744*Lists!$H$99</f>
        <v>0</v>
      </c>
      <c r="AE2794">
        <f>'Energy consumption (raw)'!AC2744*Lists!$H$101</f>
        <v>0</v>
      </c>
      <c r="AF2794">
        <f>'Energy consumption (raw)'!AD2744*Lists!$H$101</f>
        <v>0</v>
      </c>
      <c r="AG2794">
        <f>'Energy consumption (raw)'!AE2744*Lists!$H$101</f>
        <v>0</v>
      </c>
      <c r="AH2794">
        <f>'Energy consumption (raw)'!AF2744*Lists!$H$100</f>
        <v>0</v>
      </c>
      <c r="AI2794" s="167">
        <f t="shared" si="178"/>
        <v>832.02440799999999</v>
      </c>
      <c r="AJ2794" s="179">
        <f>'Energy consumption (raw)'!AG2744</f>
        <v>832.02440799999999</v>
      </c>
      <c r="AK2794" s="179">
        <f>'Energy consumption (raw)'!AH2744</f>
        <v>2415.7195656000004</v>
      </c>
      <c r="AL2794">
        <f>IF(ROUND(AI2794,-3)=ROUND('Energy consumption (raw)'!AG2744,-3),1,0)</f>
        <v>1</v>
      </c>
      <c r="AM2794" s="179" t="str">
        <f>'Energy consumption (raw)'!AJ2744</f>
        <v>32. Da Nang</v>
      </c>
      <c r="AN2794">
        <f>VLOOKUP(AM2794,Lists!$F$9:$G$71,2,FALSE)</f>
        <v>1</v>
      </c>
    </row>
    <row r="2795" spans="2:40" x14ac:dyDescent="0.25">
      <c r="B2795" s="65" t="str">
        <f t="shared" si="176"/>
        <v>Buildings163</v>
      </c>
      <c r="C2795" s="179">
        <f>'Energy consumption (raw)'!B2745</f>
        <v>163</v>
      </c>
      <c r="D2795" s="179">
        <f>'Energy consumption (raw)'!C2745</f>
        <v>0</v>
      </c>
      <c r="E2795" s="179">
        <f>'Energy consumption (raw)'!D2745</f>
        <v>0</v>
      </c>
      <c r="F2795" s="179" t="str">
        <f>'Energy consumption (raw)'!E2745</f>
        <v>Công trình xây dựng</v>
      </c>
      <c r="G2795" s="179" t="str">
        <f>'Energy consumption (raw)'!F2745</f>
        <v>Vận tải</v>
      </c>
      <c r="H2795" s="179" t="str">
        <f>'Energy consumption (raw)'!G2745</f>
        <v>Buildings</v>
      </c>
      <c r="I2795" s="179" t="str">
        <f>'Energy consumption (raw)'!I2745</f>
        <v>Buildings</v>
      </c>
      <c r="J2795" s="179" t="str">
        <f>INDEX(Sector!$E$6:$E$46,MATCH('Energy consumption (toe)'!I2795,Sector!$B$6:$B$46,FALSE))</f>
        <v>Buildings</v>
      </c>
      <c r="K2795" s="179">
        <f>IFERROR('Energy consumption (raw)'!J2745*Lists!$H$84,)</f>
        <v>1570.7454545000001</v>
      </c>
      <c r="L2795" s="179">
        <f>'Energy consumption (raw)'!K2745*Lists!$H$84</f>
        <v>1570.7454545000001</v>
      </c>
      <c r="M2795" s="179">
        <f>'Energy consumption (raw)'!L2745*Lists!$H$84</f>
        <v>0</v>
      </c>
      <c r="N2795" s="179">
        <f>'Energy consumption (raw)'!M2745*Lists!$H$84</f>
        <v>0</v>
      </c>
      <c r="O2795" s="178">
        <f t="shared" si="177"/>
        <v>1570.7454545000001</v>
      </c>
      <c r="P2795">
        <f>'Energy consumption (raw)'!N2745*Lists!$H$85</f>
        <v>0</v>
      </c>
      <c r="Q2795">
        <f>'Energy consumption (raw)'!O2745*Lists!$H$86</f>
        <v>0</v>
      </c>
      <c r="R2795">
        <f>'Energy consumption (raw)'!P2745*Lists!$H$87</f>
        <v>0</v>
      </c>
      <c r="S2795">
        <f>'Energy consumption (raw)'!Q2745*Lists!$H$88</f>
        <v>0</v>
      </c>
      <c r="T2795">
        <f>'Energy consumption (raw)'!R2745*Lists!$H$89</f>
        <v>0</v>
      </c>
      <c r="U2795">
        <f>'Energy consumption (raw)'!S2745*Lists!$H$90</f>
        <v>0</v>
      </c>
      <c r="V2795">
        <f>'Energy consumption (raw)'!T2745*Lists!$H$91</f>
        <v>0</v>
      </c>
      <c r="W2795">
        <f>'Energy consumption (raw)'!U2745*Lists!$H$92</f>
        <v>0</v>
      </c>
      <c r="X2795">
        <f>'Energy consumption (raw)'!V2745*Lists!$H$93</f>
        <v>0</v>
      </c>
      <c r="Y2795">
        <f>'Energy consumption (raw)'!W2745*Lists!$H$94</f>
        <v>0</v>
      </c>
      <c r="Z2795">
        <f>'Energy consumption (raw)'!X2745*Lists!$H$96*1000000</f>
        <v>0</v>
      </c>
      <c r="AA2795">
        <f>'Energy consumption (raw)'!Y2745*Lists!$H$97</f>
        <v>0</v>
      </c>
      <c r="AB2795">
        <f>'Energy consumption (raw)'!Z2745*Lists!$H$96</f>
        <v>0</v>
      </c>
      <c r="AC2795">
        <f>'Energy consumption (raw)'!AA2745*Lists!$H$98</f>
        <v>0</v>
      </c>
      <c r="AD2795">
        <f>'Energy consumption (raw)'!AB2745*Lists!$H$99</f>
        <v>0</v>
      </c>
      <c r="AE2795">
        <f>'Energy consumption (raw)'!AC2745*Lists!$H$101</f>
        <v>0</v>
      </c>
      <c r="AF2795">
        <f>'Energy consumption (raw)'!AD2745*Lists!$H$101</f>
        <v>0</v>
      </c>
      <c r="AG2795">
        <f>'Energy consumption (raw)'!AE2745*Lists!$H$101</f>
        <v>0</v>
      </c>
      <c r="AH2795">
        <f>'Energy consumption (raw)'!AF2745*Lists!$H$100</f>
        <v>0</v>
      </c>
      <c r="AI2795" s="167">
        <f t="shared" si="178"/>
        <v>1570.7454545000001</v>
      </c>
      <c r="AJ2795" s="179">
        <f>'Energy consumption (raw)'!AG2745</f>
        <v>1570.7454545000001</v>
      </c>
      <c r="AK2795" s="179">
        <f>'Energy consumption (raw)'!AH2745</f>
        <v>2063.9862350000003</v>
      </c>
      <c r="AL2795">
        <f>IF(ROUND(AI2795,-3)=ROUND('Energy consumption (raw)'!AG2745,-3),1,0)</f>
        <v>1</v>
      </c>
      <c r="AM2795" s="179" t="str">
        <f>'Energy consumption (raw)'!AJ2745</f>
        <v>32. Da Nang</v>
      </c>
      <c r="AN2795">
        <f>VLOOKUP(AM2795,Lists!$F$9:$G$71,2,FALSE)</f>
        <v>1</v>
      </c>
    </row>
    <row r="2796" spans="2:40" x14ac:dyDescent="0.25">
      <c r="B2796" s="65" t="str">
        <f t="shared" si="176"/>
        <v>Buildings164</v>
      </c>
      <c r="C2796" s="179">
        <f>'Energy consumption (raw)'!B2746</f>
        <v>164</v>
      </c>
      <c r="D2796" s="179">
        <f>'Energy consumption (raw)'!C2746</f>
        <v>0</v>
      </c>
      <c r="E2796" s="179">
        <f>'Energy consumption (raw)'!D2746</f>
        <v>0</v>
      </c>
      <c r="F2796" s="179" t="str">
        <f>'Energy consumption (raw)'!E2746</f>
        <v>Công trình xây dựng</v>
      </c>
      <c r="G2796" s="179" t="str">
        <f>'Energy consumption (raw)'!F2746</f>
        <v>Khách sạn, nhà hàng</v>
      </c>
      <c r="H2796" s="179" t="str">
        <f>'Energy consumption (raw)'!G2746</f>
        <v>Buildings</v>
      </c>
      <c r="I2796" s="179" t="str">
        <f>'Energy consumption (raw)'!I2746</f>
        <v>Buildings</v>
      </c>
      <c r="J2796" s="179" t="str">
        <f>INDEX(Sector!$E$6:$E$46,MATCH('Energy consumption (toe)'!I2796,Sector!$B$6:$B$46,FALSE))</f>
        <v>Buildings</v>
      </c>
      <c r="K2796" s="179">
        <f>IFERROR('Energy consumption (raw)'!J2746*Lists!$H$84,)</f>
        <v>1869.0124464</v>
      </c>
      <c r="L2796" s="179">
        <f>'Energy consumption (raw)'!K2746*Lists!$H$84</f>
        <v>1869.0124464</v>
      </c>
      <c r="M2796" s="179">
        <f>'Energy consumption (raw)'!L2746*Lists!$H$84</f>
        <v>0</v>
      </c>
      <c r="N2796" s="179">
        <f>'Energy consumption (raw)'!M2746*Lists!$H$84</f>
        <v>0</v>
      </c>
      <c r="O2796" s="178">
        <f t="shared" si="177"/>
        <v>1869.0124464</v>
      </c>
      <c r="P2796">
        <f>'Energy consumption (raw)'!N2746*Lists!$H$85</f>
        <v>0</v>
      </c>
      <c r="Q2796">
        <f>'Energy consumption (raw)'!O2746*Lists!$H$86</f>
        <v>0</v>
      </c>
      <c r="R2796">
        <f>'Energy consumption (raw)'!P2746*Lists!$H$87</f>
        <v>0</v>
      </c>
      <c r="S2796">
        <f>'Energy consumption (raw)'!Q2746*Lists!$H$88</f>
        <v>0</v>
      </c>
      <c r="T2796">
        <f>'Energy consumption (raw)'!R2746*Lists!$H$89</f>
        <v>0</v>
      </c>
      <c r="U2796">
        <f>'Energy consumption (raw)'!S2746*Lists!$H$90</f>
        <v>154</v>
      </c>
      <c r="V2796">
        <f>'Energy consumption (raw)'!T2746*Lists!$H$91</f>
        <v>0</v>
      </c>
      <c r="W2796">
        <f>'Energy consumption (raw)'!U2746*Lists!$H$92</f>
        <v>0</v>
      </c>
      <c r="X2796">
        <f>'Energy consumption (raw)'!V2746*Lists!$H$93</f>
        <v>0</v>
      </c>
      <c r="Y2796">
        <f>'Energy consumption (raw)'!W2746*Lists!$H$94</f>
        <v>0</v>
      </c>
      <c r="Z2796">
        <f>'Energy consumption (raw)'!X2746*Lists!$H$96*1000000</f>
        <v>0</v>
      </c>
      <c r="AA2796">
        <f>'Energy consumption (raw)'!Y2746*Lists!$H$97</f>
        <v>125.35000000000001</v>
      </c>
      <c r="AB2796">
        <f>'Energy consumption (raw)'!Z2746*Lists!$H$96</f>
        <v>0</v>
      </c>
      <c r="AC2796">
        <f>'Energy consumption (raw)'!AA2746*Lists!$H$98</f>
        <v>0</v>
      </c>
      <c r="AD2796">
        <f>'Energy consumption (raw)'!AB2746*Lists!$H$99</f>
        <v>0</v>
      </c>
      <c r="AE2796">
        <f>'Energy consumption (raw)'!AC2746*Lists!$H$101</f>
        <v>0</v>
      </c>
      <c r="AF2796">
        <f>'Energy consumption (raw)'!AD2746*Lists!$H$101</f>
        <v>0</v>
      </c>
      <c r="AG2796">
        <f>'Energy consumption (raw)'!AE2746*Lists!$H$101</f>
        <v>0</v>
      </c>
      <c r="AH2796">
        <f>'Energy consumption (raw)'!AF2746*Lists!$H$100</f>
        <v>0</v>
      </c>
      <c r="AI2796" s="167">
        <f t="shared" si="178"/>
        <v>2148.3624464</v>
      </c>
      <c r="AJ2796" s="179">
        <f>'Energy consumption (raw)'!AG2746</f>
        <v>2148.3624464</v>
      </c>
      <c r="AK2796" s="179">
        <f>'Energy consumption (raw)'!AH2746</f>
        <v>3278.3621068000002</v>
      </c>
      <c r="AL2796">
        <f>IF(ROUND(AI2796,-3)=ROUND('Energy consumption (raw)'!AG2746,-3),1,0)</f>
        <v>1</v>
      </c>
      <c r="AM2796" s="179" t="str">
        <f>'Energy consumption (raw)'!AJ2746</f>
        <v>32. Da Nang</v>
      </c>
      <c r="AN2796">
        <f>VLOOKUP(AM2796,Lists!$F$9:$G$71,2,FALSE)</f>
        <v>1</v>
      </c>
    </row>
    <row r="2797" spans="2:40" x14ac:dyDescent="0.25">
      <c r="B2797" s="65" t="str">
        <f t="shared" si="176"/>
        <v>Buildings165</v>
      </c>
      <c r="C2797" s="179">
        <f>'Energy consumption (raw)'!B2747</f>
        <v>165</v>
      </c>
      <c r="D2797" s="179">
        <f>'Energy consumption (raw)'!C2747</f>
        <v>0</v>
      </c>
      <c r="E2797" s="179">
        <f>'Energy consumption (raw)'!D2747</f>
        <v>0</v>
      </c>
      <c r="F2797" s="179" t="str">
        <f>'Energy consumption (raw)'!E2747</f>
        <v>Công trình xây dựng</v>
      </c>
      <c r="G2797" s="179" t="str">
        <f>'Energy consumption (raw)'!F2747</f>
        <v>Khách sạn, nhà hàng</v>
      </c>
      <c r="H2797" s="179" t="str">
        <f>'Energy consumption (raw)'!G2747</f>
        <v>Buildings</v>
      </c>
      <c r="I2797" s="179" t="str">
        <f>'Energy consumption (raw)'!I2747</f>
        <v>Buildings</v>
      </c>
      <c r="J2797" s="179" t="str">
        <f>INDEX(Sector!$E$6:$E$46,MATCH('Energy consumption (toe)'!I2797,Sector!$B$6:$B$46,FALSE))</f>
        <v>Buildings</v>
      </c>
      <c r="K2797" s="179">
        <f>IFERROR('Energy consumption (raw)'!J2747*Lists!$H$84,)</f>
        <v>1117.6652608000002</v>
      </c>
      <c r="L2797" s="179">
        <f>'Energy consumption (raw)'!K2747*Lists!$H$84</f>
        <v>1117.6652608000002</v>
      </c>
      <c r="M2797" s="179">
        <f>'Energy consumption (raw)'!L2747*Lists!$H$84</f>
        <v>0</v>
      </c>
      <c r="N2797" s="179">
        <f>'Energy consumption (raw)'!M2747*Lists!$H$84</f>
        <v>0</v>
      </c>
      <c r="O2797" s="178">
        <f t="shared" si="177"/>
        <v>1117.6652608000002</v>
      </c>
      <c r="P2797">
        <f>'Energy consumption (raw)'!N2747*Lists!$H$85</f>
        <v>0</v>
      </c>
      <c r="Q2797">
        <f>'Energy consumption (raw)'!O2747*Lists!$H$86</f>
        <v>0</v>
      </c>
      <c r="R2797">
        <f>'Energy consumption (raw)'!P2747*Lists!$H$87</f>
        <v>0</v>
      </c>
      <c r="S2797">
        <f>'Energy consumption (raw)'!Q2747*Lists!$H$88</f>
        <v>0</v>
      </c>
      <c r="T2797">
        <f>'Energy consumption (raw)'!R2747*Lists!$H$89</f>
        <v>0</v>
      </c>
      <c r="U2797">
        <f>'Energy consumption (raw)'!S2747*Lists!$H$90</f>
        <v>0</v>
      </c>
      <c r="V2797">
        <f>'Energy consumption (raw)'!T2747*Lists!$H$91</f>
        <v>0</v>
      </c>
      <c r="W2797">
        <f>'Energy consumption (raw)'!U2747*Lists!$H$92</f>
        <v>0</v>
      </c>
      <c r="X2797">
        <f>'Energy consumption (raw)'!V2747*Lists!$H$93</f>
        <v>0</v>
      </c>
      <c r="Y2797">
        <f>'Energy consumption (raw)'!W2747*Lists!$H$94</f>
        <v>0</v>
      </c>
      <c r="Z2797">
        <f>'Energy consumption (raw)'!X2747*Lists!$H$96*1000000</f>
        <v>0</v>
      </c>
      <c r="AA2797">
        <f>'Energy consumption (raw)'!Y2747*Lists!$H$97</f>
        <v>0</v>
      </c>
      <c r="AB2797">
        <f>'Energy consumption (raw)'!Z2747*Lists!$H$96</f>
        <v>0</v>
      </c>
      <c r="AC2797">
        <f>'Energy consumption (raw)'!AA2747*Lists!$H$98</f>
        <v>0</v>
      </c>
      <c r="AD2797">
        <f>'Energy consumption (raw)'!AB2747*Lists!$H$99</f>
        <v>0</v>
      </c>
      <c r="AE2797">
        <f>'Energy consumption (raw)'!AC2747*Lists!$H$101</f>
        <v>0</v>
      </c>
      <c r="AF2797">
        <f>'Energy consumption (raw)'!AD2747*Lists!$H$101</f>
        <v>0</v>
      </c>
      <c r="AG2797">
        <f>'Energy consumption (raw)'!AE2747*Lists!$H$101</f>
        <v>0</v>
      </c>
      <c r="AH2797">
        <f>'Energy consumption (raw)'!AF2747*Lists!$H$100</f>
        <v>0</v>
      </c>
      <c r="AI2797" s="167">
        <f t="shared" si="178"/>
        <v>1117.6652608000002</v>
      </c>
      <c r="AJ2797" s="179">
        <f>'Energy consumption (raw)'!AG2747</f>
        <v>1117.6652608000002</v>
      </c>
      <c r="AK2797" s="179">
        <f>'Energy consumption (raw)'!AH2747</f>
        <v>2281.0530080000003</v>
      </c>
      <c r="AL2797">
        <f>IF(ROUND(AI2797,-3)=ROUND('Energy consumption (raw)'!AG2747,-3),1,0)</f>
        <v>1</v>
      </c>
      <c r="AM2797" s="179" t="str">
        <f>'Energy consumption (raw)'!AJ2747</f>
        <v>32. Da Nang</v>
      </c>
      <c r="AN2797">
        <f>VLOOKUP(AM2797,Lists!$F$9:$G$71,2,FALSE)</f>
        <v>1</v>
      </c>
    </row>
    <row r="2798" spans="2:40" x14ac:dyDescent="0.25">
      <c r="B2798" s="65" t="str">
        <f t="shared" si="176"/>
        <v>Buildings166</v>
      </c>
      <c r="C2798" s="179">
        <f>'Energy consumption (raw)'!B2748</f>
        <v>166</v>
      </c>
      <c r="D2798" s="179">
        <f>'Energy consumption (raw)'!C2748</f>
        <v>0</v>
      </c>
      <c r="E2798" s="179">
        <f>'Energy consumption (raw)'!D2748</f>
        <v>0</v>
      </c>
      <c r="F2798" s="179" t="str">
        <f>'Energy consumption (raw)'!E2748</f>
        <v>Công trình xây dựng</v>
      </c>
      <c r="G2798" s="179" t="str">
        <f>'Energy consumption (raw)'!F2748</f>
        <v>Khách sạn, nhà hàng</v>
      </c>
      <c r="H2798" s="179" t="str">
        <f>'Energy consumption (raw)'!G2748</f>
        <v>Buildings</v>
      </c>
      <c r="I2798" s="179" t="str">
        <f>'Energy consumption (raw)'!I2748</f>
        <v>Buildings</v>
      </c>
      <c r="J2798" s="179" t="str">
        <f>INDEX(Sector!$E$6:$E$46,MATCH('Energy consumption (toe)'!I2798,Sector!$B$6:$B$46,FALSE))</f>
        <v>Buildings</v>
      </c>
      <c r="K2798" s="179">
        <f>IFERROR('Energy consumption (raw)'!J2748*Lists!$H$84,)</f>
        <v>1119.7563344</v>
      </c>
      <c r="L2798" s="179">
        <f>'Energy consumption (raw)'!K2748*Lists!$H$84</f>
        <v>1119.7563344</v>
      </c>
      <c r="M2798" s="179">
        <f>'Energy consumption (raw)'!L2748*Lists!$H$84</f>
        <v>0</v>
      </c>
      <c r="N2798" s="179">
        <f>'Energy consumption (raw)'!M2748*Lists!$H$84</f>
        <v>0</v>
      </c>
      <c r="O2798" s="178">
        <f t="shared" si="177"/>
        <v>1119.7563344</v>
      </c>
      <c r="P2798">
        <f>'Energy consumption (raw)'!N2748*Lists!$H$85</f>
        <v>0</v>
      </c>
      <c r="Q2798">
        <f>'Energy consumption (raw)'!O2748*Lists!$H$86</f>
        <v>0</v>
      </c>
      <c r="R2798">
        <f>'Energy consumption (raw)'!P2748*Lists!$H$87</f>
        <v>0</v>
      </c>
      <c r="S2798">
        <f>'Energy consumption (raw)'!Q2748*Lists!$H$88</f>
        <v>0</v>
      </c>
      <c r="T2798">
        <f>'Energy consumption (raw)'!R2748*Lists!$H$89</f>
        <v>0</v>
      </c>
      <c r="U2798">
        <f>'Energy consumption (raw)'!S2748*Lists!$H$90</f>
        <v>161.04</v>
      </c>
      <c r="V2798">
        <f>'Energy consumption (raw)'!T2748*Lists!$H$91</f>
        <v>0</v>
      </c>
      <c r="W2798">
        <f>'Energy consumption (raw)'!U2748*Lists!$H$92</f>
        <v>0</v>
      </c>
      <c r="X2798">
        <f>'Energy consumption (raw)'!V2748*Lists!$H$93</f>
        <v>0</v>
      </c>
      <c r="Y2798">
        <f>'Energy consumption (raw)'!W2748*Lists!$H$94</f>
        <v>0</v>
      </c>
      <c r="Z2798">
        <f>'Energy consumption (raw)'!X2748*Lists!$H$96*1000000</f>
        <v>0</v>
      </c>
      <c r="AA2798">
        <f>'Energy consumption (raw)'!Y2748*Lists!$H$97</f>
        <v>34.880000000000003</v>
      </c>
      <c r="AB2798">
        <f>'Energy consumption (raw)'!Z2748*Lists!$H$96</f>
        <v>0</v>
      </c>
      <c r="AC2798">
        <f>'Energy consumption (raw)'!AA2748*Lists!$H$98</f>
        <v>0</v>
      </c>
      <c r="AD2798">
        <f>'Energy consumption (raw)'!AB2748*Lists!$H$99</f>
        <v>0</v>
      </c>
      <c r="AE2798">
        <f>'Energy consumption (raw)'!AC2748*Lists!$H$101</f>
        <v>0</v>
      </c>
      <c r="AF2798">
        <f>'Energy consumption (raw)'!AD2748*Lists!$H$101</f>
        <v>0</v>
      </c>
      <c r="AG2798">
        <f>'Energy consumption (raw)'!AE2748*Lists!$H$101</f>
        <v>0</v>
      </c>
      <c r="AH2798">
        <f>'Energy consumption (raw)'!AF2748*Lists!$H$100</f>
        <v>0</v>
      </c>
      <c r="AI2798" s="167">
        <f t="shared" si="178"/>
        <v>1315.6763344000001</v>
      </c>
      <c r="AJ2798" s="179">
        <f>'Energy consumption (raw)'!AG2748</f>
        <v>1315.6763344000001</v>
      </c>
      <c r="AK2798" s="179">
        <f>'Energy consumption (raw)'!AH2748</f>
        <v>1991.8032358</v>
      </c>
      <c r="AL2798">
        <f>IF(ROUND(AI2798,-3)=ROUND('Energy consumption (raw)'!AG2748,-3),1,0)</f>
        <v>1</v>
      </c>
      <c r="AM2798" s="179" t="str">
        <f>'Energy consumption (raw)'!AJ2748</f>
        <v>32. Da Nang</v>
      </c>
      <c r="AN2798">
        <f>VLOOKUP(AM2798,Lists!$F$9:$G$71,2,FALSE)</f>
        <v>1</v>
      </c>
    </row>
    <row r="2799" spans="2:40" x14ac:dyDescent="0.25">
      <c r="B2799" s="65" t="str">
        <f t="shared" si="176"/>
        <v>Buildings167</v>
      </c>
      <c r="C2799" s="179">
        <f>'Energy consumption (raw)'!B2749</f>
        <v>167</v>
      </c>
      <c r="D2799" s="179">
        <f>'Energy consumption (raw)'!C2749</f>
        <v>0</v>
      </c>
      <c r="E2799" s="179">
        <f>'Energy consumption (raw)'!D2749</f>
        <v>0</v>
      </c>
      <c r="F2799" s="179" t="str">
        <f>'Energy consumption (raw)'!E2749</f>
        <v>Công trình xây dựng</v>
      </c>
      <c r="G2799" s="179" t="str">
        <f>'Energy consumption (raw)'!F2749</f>
        <v>Khách sạn, nhà hàng, vui chơi giải trí</v>
      </c>
      <c r="H2799" s="179" t="str">
        <f>'Energy consumption (raw)'!G2749</f>
        <v>Buildings</v>
      </c>
      <c r="I2799" s="179" t="str">
        <f>'Energy consumption (raw)'!I2749</f>
        <v>Buildings</v>
      </c>
      <c r="J2799" s="179" t="str">
        <f>INDEX(Sector!$E$6:$E$46,MATCH('Energy consumption (toe)'!I2799,Sector!$B$6:$B$46,FALSE))</f>
        <v>Buildings</v>
      </c>
      <c r="K2799" s="179">
        <f>IFERROR('Energy consumption (raw)'!J2749*Lists!$H$84,)</f>
        <v>2066.0350304000003</v>
      </c>
      <c r="L2799" s="179">
        <f>'Energy consumption (raw)'!K2749*Lists!$H$84</f>
        <v>2365.5405884000002</v>
      </c>
      <c r="M2799" s="179">
        <f>'Energy consumption (raw)'!L2749*Lists!$H$84</f>
        <v>0</v>
      </c>
      <c r="N2799" s="179">
        <f>'Energy consumption (raw)'!M2749*Lists!$H$84</f>
        <v>0</v>
      </c>
      <c r="O2799" s="178">
        <f t="shared" si="177"/>
        <v>2365.5405884000002</v>
      </c>
      <c r="P2799">
        <f>'Energy consumption (raw)'!N2749*Lists!$H$85</f>
        <v>0</v>
      </c>
      <c r="Q2799">
        <f>'Energy consumption (raw)'!O2749*Lists!$H$86</f>
        <v>0</v>
      </c>
      <c r="R2799">
        <f>'Energy consumption (raw)'!P2749*Lists!$H$87</f>
        <v>0</v>
      </c>
      <c r="S2799">
        <f>'Energy consumption (raw)'!Q2749*Lists!$H$88</f>
        <v>0</v>
      </c>
      <c r="T2799">
        <f>'Energy consumption (raw)'!R2749*Lists!$H$89</f>
        <v>0</v>
      </c>
      <c r="U2799">
        <f>'Energy consumption (raw)'!S2749*Lists!$H$90</f>
        <v>0</v>
      </c>
      <c r="V2799">
        <f>'Energy consumption (raw)'!T2749*Lists!$H$91</f>
        <v>0</v>
      </c>
      <c r="W2799">
        <f>'Energy consumption (raw)'!U2749*Lists!$H$92</f>
        <v>0</v>
      </c>
      <c r="X2799">
        <f>'Energy consumption (raw)'!V2749*Lists!$H$93</f>
        <v>0</v>
      </c>
      <c r="Y2799">
        <f>'Energy consumption (raw)'!W2749*Lists!$H$94</f>
        <v>0</v>
      </c>
      <c r="Z2799">
        <f>'Energy consumption (raw)'!X2749*Lists!$H$96*1000000</f>
        <v>0</v>
      </c>
      <c r="AA2799">
        <f>'Energy consumption (raw)'!Y2749*Lists!$H$97</f>
        <v>0</v>
      </c>
      <c r="AB2799">
        <f>'Energy consumption (raw)'!Z2749*Lists!$H$96</f>
        <v>0</v>
      </c>
      <c r="AC2799">
        <f>'Energy consumption (raw)'!AA2749*Lists!$H$98</f>
        <v>0</v>
      </c>
      <c r="AD2799">
        <f>'Energy consumption (raw)'!AB2749*Lists!$H$99</f>
        <v>0</v>
      </c>
      <c r="AE2799">
        <f>'Energy consumption (raw)'!AC2749*Lists!$H$101</f>
        <v>0</v>
      </c>
      <c r="AF2799">
        <f>'Energy consumption (raw)'!AD2749*Lists!$H$101</f>
        <v>0</v>
      </c>
      <c r="AG2799">
        <f>'Energy consumption (raw)'!AE2749*Lists!$H$101</f>
        <v>0</v>
      </c>
      <c r="AH2799">
        <f>'Energy consumption (raw)'!AF2749*Lists!$H$100</f>
        <v>0</v>
      </c>
      <c r="AI2799" s="167">
        <f t="shared" si="178"/>
        <v>2365.5405884000002</v>
      </c>
      <c r="AJ2799" s="179">
        <f>'Energy consumption (raw)'!AG2749</f>
        <v>2365.5405884000002</v>
      </c>
      <c r="AK2799" s="179">
        <f>'Energy consumption (raw)'!AH2749</f>
        <v>4998.2432549000014</v>
      </c>
      <c r="AL2799">
        <f>IF(ROUND(AI2799,-3)=ROUND('Energy consumption (raw)'!AG2749,-3),1,0)</f>
        <v>1</v>
      </c>
      <c r="AM2799" s="179" t="str">
        <f>'Energy consumption (raw)'!AJ2749</f>
        <v>32. Da Nang</v>
      </c>
      <c r="AN2799">
        <f>VLOOKUP(AM2799,Lists!$F$9:$G$71,2,FALSE)</f>
        <v>1</v>
      </c>
    </row>
    <row r="2800" spans="2:40" x14ac:dyDescent="0.25">
      <c r="B2800" s="65" t="str">
        <f t="shared" si="176"/>
        <v>Buildings168</v>
      </c>
      <c r="C2800" s="179">
        <f>'Energy consumption (raw)'!B2750</f>
        <v>168</v>
      </c>
      <c r="D2800" s="179">
        <f>'Energy consumption (raw)'!C2750</f>
        <v>0</v>
      </c>
      <c r="E2800" s="179">
        <f>'Energy consumption (raw)'!D2750</f>
        <v>0</v>
      </c>
      <c r="F2800" s="179" t="str">
        <f>'Energy consumption (raw)'!E2750</f>
        <v>Công trình xây dựng</v>
      </c>
      <c r="G2800" s="179" t="str">
        <f>'Energy consumption (raw)'!F2750</f>
        <v>Khách sạn, nhà ở</v>
      </c>
      <c r="H2800" s="179" t="str">
        <f>'Energy consumption (raw)'!G2750</f>
        <v>Buildings</v>
      </c>
      <c r="I2800" s="179" t="str">
        <f>'Energy consumption (raw)'!I2750</f>
        <v>Buildings</v>
      </c>
      <c r="J2800" s="179" t="str">
        <f>INDEX(Sector!$E$6:$E$46,MATCH('Energy consumption (toe)'!I2800,Sector!$B$6:$B$46,FALSE))</f>
        <v>Buildings</v>
      </c>
      <c r="K2800" s="179">
        <f>IFERROR('Energy consumption (raw)'!J2750*Lists!$H$84,)</f>
        <v>0</v>
      </c>
      <c r="L2800" s="179">
        <f>'Energy consumption (raw)'!K2750*Lists!$H$84</f>
        <v>661.35633960000007</v>
      </c>
      <c r="M2800" s="179">
        <f>'Energy consumption (raw)'!L2750*Lists!$H$84</f>
        <v>0</v>
      </c>
      <c r="N2800" s="179">
        <f>'Energy consumption (raw)'!M2750*Lists!$H$84</f>
        <v>0</v>
      </c>
      <c r="O2800" s="178">
        <f t="shared" si="177"/>
        <v>661.35633960000007</v>
      </c>
      <c r="P2800">
        <f>'Energy consumption (raw)'!N2750*Lists!$H$85</f>
        <v>0</v>
      </c>
      <c r="Q2800">
        <f>'Energy consumption (raw)'!O2750*Lists!$H$86</f>
        <v>0</v>
      </c>
      <c r="R2800">
        <f>'Energy consumption (raw)'!P2750*Lists!$H$87</f>
        <v>0</v>
      </c>
      <c r="S2800">
        <f>'Energy consumption (raw)'!Q2750*Lists!$H$88</f>
        <v>0</v>
      </c>
      <c r="T2800">
        <f>'Energy consumption (raw)'!R2750*Lists!$H$89</f>
        <v>0</v>
      </c>
      <c r="U2800">
        <f>'Energy consumption (raw)'!S2750*Lists!$H$90</f>
        <v>0</v>
      </c>
      <c r="V2800">
        <f>'Energy consumption (raw)'!T2750*Lists!$H$91</f>
        <v>0</v>
      </c>
      <c r="W2800">
        <f>'Energy consumption (raw)'!U2750*Lists!$H$92</f>
        <v>0</v>
      </c>
      <c r="X2800">
        <f>'Energy consumption (raw)'!V2750*Lists!$H$93</f>
        <v>0</v>
      </c>
      <c r="Y2800">
        <f>'Energy consumption (raw)'!W2750*Lists!$H$94</f>
        <v>0</v>
      </c>
      <c r="Z2800">
        <f>'Energy consumption (raw)'!X2750*Lists!$H$96*1000000</f>
        <v>0</v>
      </c>
      <c r="AA2800">
        <f>'Energy consumption (raw)'!Y2750*Lists!$H$97</f>
        <v>0</v>
      </c>
      <c r="AB2800">
        <f>'Energy consumption (raw)'!Z2750*Lists!$H$96</f>
        <v>0</v>
      </c>
      <c r="AC2800">
        <f>'Energy consumption (raw)'!AA2750*Lists!$H$98</f>
        <v>0</v>
      </c>
      <c r="AD2800">
        <f>'Energy consumption (raw)'!AB2750*Lists!$H$99</f>
        <v>0</v>
      </c>
      <c r="AE2800">
        <f>'Energy consumption (raw)'!AC2750*Lists!$H$101</f>
        <v>0</v>
      </c>
      <c r="AF2800">
        <f>'Energy consumption (raw)'!AD2750*Lists!$H$101</f>
        <v>0</v>
      </c>
      <c r="AG2800">
        <f>'Energy consumption (raw)'!AE2750*Lists!$H$101</f>
        <v>0</v>
      </c>
      <c r="AH2800">
        <f>'Energy consumption (raw)'!AF2750*Lists!$H$100</f>
        <v>0</v>
      </c>
      <c r="AI2800" s="167">
        <f t="shared" si="178"/>
        <v>661.35633960000007</v>
      </c>
      <c r="AJ2800" s="179">
        <f>'Energy consumption (raw)'!AG2750</f>
        <v>661.35633960000007</v>
      </c>
      <c r="AK2800" s="179">
        <f>'Energy consumption (raw)'!AH2750</f>
        <v>2681.9571148000005</v>
      </c>
      <c r="AL2800">
        <f>IF(ROUND(AI2800,-3)=ROUND('Energy consumption (raw)'!AG2750,-3),1,0)</f>
        <v>1</v>
      </c>
      <c r="AM2800" s="179" t="str">
        <f>'Energy consumption (raw)'!AJ2750</f>
        <v>32. Da Nang</v>
      </c>
      <c r="AN2800">
        <f>VLOOKUP(AM2800,Lists!$F$9:$G$71,2,FALSE)</f>
        <v>1</v>
      </c>
    </row>
    <row r="2801" spans="2:40" x14ac:dyDescent="0.25">
      <c r="B2801" s="65" t="str">
        <f t="shared" si="176"/>
        <v>Buildings169</v>
      </c>
      <c r="C2801" s="179">
        <f>'Energy consumption (raw)'!B2751</f>
        <v>169</v>
      </c>
      <c r="D2801" s="179">
        <f>'Energy consumption (raw)'!C2751</f>
        <v>0</v>
      </c>
      <c r="E2801" s="179">
        <f>'Energy consumption (raw)'!D2751</f>
        <v>0</v>
      </c>
      <c r="F2801" s="179" t="str">
        <f>'Energy consumption (raw)'!E2751</f>
        <v>Công trình xây dựng</v>
      </c>
      <c r="G2801" s="179" t="str">
        <f>'Energy consumption (raw)'!F2751</f>
        <v>Khách sạn, nhà hàng</v>
      </c>
      <c r="H2801" s="179" t="str">
        <f>'Energy consumption (raw)'!G2751</f>
        <v>Buildings</v>
      </c>
      <c r="I2801" s="179" t="str">
        <f>'Energy consumption (raw)'!I2751</f>
        <v>Buildings</v>
      </c>
      <c r="J2801" s="179" t="str">
        <f>INDEX(Sector!$E$6:$E$46,MATCH('Energy consumption (toe)'!I2801,Sector!$B$6:$B$46,FALSE))</f>
        <v>Buildings</v>
      </c>
      <c r="K2801" s="179">
        <f>IFERROR('Energy consumption (raw)'!J2751*Lists!$H$84,)</f>
        <v>0</v>
      </c>
      <c r="L2801" s="179">
        <f>'Energy consumption (raw)'!K2751*Lists!$H$84</f>
        <v>883.21381720000011</v>
      </c>
      <c r="M2801" s="179">
        <f>'Energy consumption (raw)'!L2751*Lists!$H$84</f>
        <v>0</v>
      </c>
      <c r="N2801" s="179">
        <f>'Energy consumption (raw)'!M2751*Lists!$H$84</f>
        <v>0</v>
      </c>
      <c r="O2801" s="178">
        <f t="shared" si="177"/>
        <v>883.21381720000011</v>
      </c>
      <c r="P2801">
        <f>'Energy consumption (raw)'!N2751*Lists!$H$85</f>
        <v>0</v>
      </c>
      <c r="Q2801">
        <f>'Energy consumption (raw)'!O2751*Lists!$H$86</f>
        <v>0</v>
      </c>
      <c r="R2801">
        <f>'Energy consumption (raw)'!P2751*Lists!$H$87</f>
        <v>0</v>
      </c>
      <c r="S2801">
        <f>'Energy consumption (raw)'!Q2751*Lists!$H$88</f>
        <v>0</v>
      </c>
      <c r="T2801">
        <f>'Energy consumption (raw)'!R2751*Lists!$H$89</f>
        <v>0</v>
      </c>
      <c r="U2801">
        <f>'Energy consumption (raw)'!S2751*Lists!$H$90</f>
        <v>82.438400000000001</v>
      </c>
      <c r="V2801">
        <f>'Energy consumption (raw)'!T2751*Lists!$H$91</f>
        <v>0</v>
      </c>
      <c r="W2801">
        <f>'Energy consumption (raw)'!U2751*Lists!$H$92</f>
        <v>0</v>
      </c>
      <c r="X2801">
        <f>'Energy consumption (raw)'!V2751*Lists!$H$93</f>
        <v>0</v>
      </c>
      <c r="Y2801">
        <f>'Energy consumption (raw)'!W2751*Lists!$H$94</f>
        <v>0</v>
      </c>
      <c r="Z2801">
        <f>'Energy consumption (raw)'!X2751*Lists!$H$96*1000000</f>
        <v>0</v>
      </c>
      <c r="AA2801">
        <f>'Energy consumption (raw)'!Y2751*Lists!$H$97</f>
        <v>16.055700000000002</v>
      </c>
      <c r="AB2801">
        <f>'Energy consumption (raw)'!Z2751*Lists!$H$96</f>
        <v>0</v>
      </c>
      <c r="AC2801">
        <f>'Energy consumption (raw)'!AA2751*Lists!$H$98</f>
        <v>0</v>
      </c>
      <c r="AD2801">
        <f>'Energy consumption (raw)'!AB2751*Lists!$H$99</f>
        <v>0</v>
      </c>
      <c r="AE2801">
        <f>'Energy consumption (raw)'!AC2751*Lists!$H$101</f>
        <v>0</v>
      </c>
      <c r="AF2801">
        <f>'Energy consumption (raw)'!AD2751*Lists!$H$101</f>
        <v>0</v>
      </c>
      <c r="AG2801">
        <f>'Energy consumption (raw)'!AE2751*Lists!$H$101</f>
        <v>0</v>
      </c>
      <c r="AH2801">
        <f>'Energy consumption (raw)'!AF2751*Lists!$H$100</f>
        <v>0</v>
      </c>
      <c r="AI2801" s="167">
        <f t="shared" si="178"/>
        <v>981.70791720000011</v>
      </c>
      <c r="AJ2801" s="179">
        <f>'Energy consumption (raw)'!AG2751</f>
        <v>981.70791720000011</v>
      </c>
      <c r="AK2801" s="179">
        <f>'Energy consumption (raw)'!AH2751</f>
        <v>1476.8750436</v>
      </c>
      <c r="AL2801">
        <f>IF(ROUND(AI2801,-3)=ROUND('Energy consumption (raw)'!AG2751,-3),1,0)</f>
        <v>1</v>
      </c>
      <c r="AM2801" s="179" t="str">
        <f>'Energy consumption (raw)'!AJ2751</f>
        <v>32. Da Nang</v>
      </c>
      <c r="AN2801">
        <f>VLOOKUP(AM2801,Lists!$F$9:$G$71,2,FALSE)</f>
        <v>1</v>
      </c>
    </row>
    <row r="2802" spans="2:40" x14ac:dyDescent="0.25">
      <c r="B2802" s="65" t="str">
        <f t="shared" si="176"/>
        <v>Buildings170</v>
      </c>
      <c r="C2802" s="179">
        <f>'Energy consumption (raw)'!B2752</f>
        <v>170</v>
      </c>
      <c r="D2802" s="179">
        <f>'Energy consumption (raw)'!C2752</f>
        <v>0</v>
      </c>
      <c r="E2802" s="179">
        <f>'Energy consumption (raw)'!D2752</f>
        <v>0</v>
      </c>
      <c r="F2802" s="179" t="str">
        <f>'Energy consumption (raw)'!E2752</f>
        <v>Công trình xây dựng</v>
      </c>
      <c r="G2802" s="179" t="str">
        <f>'Energy consumption (raw)'!F2752</f>
        <v>Khách sạn, nhà hàng</v>
      </c>
      <c r="H2802" s="179" t="str">
        <f>'Energy consumption (raw)'!G2752</f>
        <v>Buildings</v>
      </c>
      <c r="I2802" s="179" t="str">
        <f>'Energy consumption (raw)'!I2752</f>
        <v>Buildings</v>
      </c>
      <c r="J2802" s="179" t="str">
        <f>INDEX(Sector!$E$6:$E$46,MATCH('Energy consumption (toe)'!I2802,Sector!$B$6:$B$46,FALSE))</f>
        <v>Buildings</v>
      </c>
      <c r="K2802" s="179">
        <f>IFERROR('Energy consumption (raw)'!J2752*Lists!$H$84,)</f>
        <v>0</v>
      </c>
      <c r="L2802" s="179">
        <f>'Energy consumption (raw)'!K2752*Lists!$H$84</f>
        <v>652.7204772</v>
      </c>
      <c r="M2802" s="179">
        <f>'Energy consumption (raw)'!L2752*Lists!$H$84</f>
        <v>0</v>
      </c>
      <c r="N2802" s="179">
        <f>'Energy consumption (raw)'!M2752*Lists!$H$84</f>
        <v>0</v>
      </c>
      <c r="O2802" s="178">
        <f t="shared" si="177"/>
        <v>652.7204772</v>
      </c>
      <c r="P2802">
        <f>'Energy consumption (raw)'!N2752*Lists!$H$85</f>
        <v>0</v>
      </c>
      <c r="Q2802">
        <f>'Energy consumption (raw)'!O2752*Lists!$H$86</f>
        <v>0</v>
      </c>
      <c r="R2802">
        <f>'Energy consumption (raw)'!P2752*Lists!$H$87</f>
        <v>0</v>
      </c>
      <c r="S2802">
        <f>'Energy consumption (raw)'!Q2752*Lists!$H$88</f>
        <v>0</v>
      </c>
      <c r="T2802">
        <f>'Energy consumption (raw)'!R2752*Lists!$H$89</f>
        <v>0</v>
      </c>
      <c r="U2802">
        <f>'Energy consumption (raw)'!S2752*Lists!$H$90</f>
        <v>0</v>
      </c>
      <c r="V2802">
        <f>'Energy consumption (raw)'!T2752*Lists!$H$91</f>
        <v>0</v>
      </c>
      <c r="W2802">
        <f>'Energy consumption (raw)'!U2752*Lists!$H$92</f>
        <v>0</v>
      </c>
      <c r="X2802">
        <f>'Energy consumption (raw)'!V2752*Lists!$H$93</f>
        <v>0</v>
      </c>
      <c r="Y2802">
        <f>'Energy consumption (raw)'!W2752*Lists!$H$94</f>
        <v>0</v>
      </c>
      <c r="Z2802">
        <f>'Energy consumption (raw)'!X2752*Lists!$H$96*1000000</f>
        <v>0</v>
      </c>
      <c r="AA2802">
        <f>'Energy consumption (raw)'!Y2752*Lists!$H$97</f>
        <v>0</v>
      </c>
      <c r="AB2802">
        <f>'Energy consumption (raw)'!Z2752*Lists!$H$96</f>
        <v>0</v>
      </c>
      <c r="AC2802">
        <f>'Energy consumption (raw)'!AA2752*Lists!$H$98</f>
        <v>0</v>
      </c>
      <c r="AD2802">
        <f>'Energy consumption (raw)'!AB2752*Lists!$H$99</f>
        <v>0</v>
      </c>
      <c r="AE2802">
        <f>'Energy consumption (raw)'!AC2752*Lists!$H$101</f>
        <v>0</v>
      </c>
      <c r="AF2802">
        <f>'Energy consumption (raw)'!AD2752*Lists!$H$101</f>
        <v>0</v>
      </c>
      <c r="AG2802">
        <f>'Energy consumption (raw)'!AE2752*Lists!$H$101</f>
        <v>0</v>
      </c>
      <c r="AH2802">
        <f>'Energy consumption (raw)'!AF2752*Lists!$H$100</f>
        <v>0</v>
      </c>
      <c r="AI2802" s="167">
        <f t="shared" si="178"/>
        <v>652.7204772</v>
      </c>
      <c r="AJ2802" s="179">
        <f>'Energy consumption (raw)'!AG2752</f>
        <v>652.7204772</v>
      </c>
      <c r="AK2802" s="179">
        <f>'Energy consumption (raw)'!AH2752</f>
        <v>1170.1693909000001</v>
      </c>
      <c r="AL2802">
        <f>IF(ROUND(AI2802,-3)=ROUND('Energy consumption (raw)'!AG2752,-3),1,0)</f>
        <v>1</v>
      </c>
      <c r="AM2802" s="179" t="str">
        <f>'Energy consumption (raw)'!AJ2752</f>
        <v>32. Da Nang</v>
      </c>
      <c r="AN2802">
        <f>VLOOKUP(AM2802,Lists!$F$9:$G$71,2,FALSE)</f>
        <v>1</v>
      </c>
    </row>
    <row r="2803" spans="2:40" x14ac:dyDescent="0.25">
      <c r="B2803" s="65" t="str">
        <f t="shared" si="176"/>
        <v>Buildings171</v>
      </c>
      <c r="C2803" s="179">
        <f>'Energy consumption (raw)'!B2753</f>
        <v>171</v>
      </c>
      <c r="D2803" s="179">
        <f>'Energy consumption (raw)'!C2753</f>
        <v>0</v>
      </c>
      <c r="E2803" s="179">
        <f>'Energy consumption (raw)'!D2753</f>
        <v>0</v>
      </c>
      <c r="F2803" s="179" t="str">
        <f>'Energy consumption (raw)'!E2753</f>
        <v>Công trình xây dựng</v>
      </c>
      <c r="G2803" s="179" t="str">
        <f>'Energy consumption (raw)'!F2753</f>
        <v>Khách sạn, nhà hàng</v>
      </c>
      <c r="H2803" s="179" t="str">
        <f>'Energy consumption (raw)'!G2753</f>
        <v>Buildings</v>
      </c>
      <c r="I2803" s="179" t="str">
        <f>'Energy consumption (raw)'!I2753</f>
        <v>Buildings</v>
      </c>
      <c r="J2803" s="179" t="str">
        <f>INDEX(Sector!$E$6:$E$46,MATCH('Energy consumption (toe)'!I2803,Sector!$B$6:$B$46,FALSE))</f>
        <v>Buildings</v>
      </c>
      <c r="K2803" s="179">
        <f>IFERROR('Energy consumption (raw)'!J2753*Lists!$H$84,)</f>
        <v>0</v>
      </c>
      <c r="L2803" s="179">
        <f>'Energy consumption (raw)'!K2753*Lists!$H$84</f>
        <v>458.95948660000005</v>
      </c>
      <c r="M2803" s="179">
        <f>'Energy consumption (raw)'!L2753*Lists!$H$84</f>
        <v>0</v>
      </c>
      <c r="N2803" s="179">
        <f>'Energy consumption (raw)'!M2753*Lists!$H$84</f>
        <v>0</v>
      </c>
      <c r="O2803" s="178">
        <f t="shared" si="177"/>
        <v>458.95948660000005</v>
      </c>
      <c r="P2803">
        <f>'Energy consumption (raw)'!N2753*Lists!$H$85</f>
        <v>0</v>
      </c>
      <c r="Q2803">
        <f>'Energy consumption (raw)'!O2753*Lists!$H$86</f>
        <v>0</v>
      </c>
      <c r="R2803">
        <f>'Energy consumption (raw)'!P2753*Lists!$H$87</f>
        <v>0</v>
      </c>
      <c r="S2803">
        <f>'Energy consumption (raw)'!Q2753*Lists!$H$88</f>
        <v>0</v>
      </c>
      <c r="T2803">
        <f>'Energy consumption (raw)'!R2753*Lists!$H$89</f>
        <v>0</v>
      </c>
      <c r="U2803">
        <f>'Energy consumption (raw)'!S2753*Lists!$H$90</f>
        <v>46.64</v>
      </c>
      <c r="V2803">
        <f>'Energy consumption (raw)'!T2753*Lists!$H$91</f>
        <v>0</v>
      </c>
      <c r="W2803">
        <f>'Energy consumption (raw)'!U2753*Lists!$H$92</f>
        <v>0</v>
      </c>
      <c r="X2803">
        <f>'Energy consumption (raw)'!V2753*Lists!$H$93</f>
        <v>0</v>
      </c>
      <c r="Y2803">
        <f>'Energy consumption (raw)'!W2753*Lists!$H$94</f>
        <v>0</v>
      </c>
      <c r="Z2803">
        <f>'Energy consumption (raw)'!X2753*Lists!$H$96*1000000</f>
        <v>0</v>
      </c>
      <c r="AA2803">
        <f>'Energy consumption (raw)'!Y2753*Lists!$H$97</f>
        <v>21.8</v>
      </c>
      <c r="AB2803">
        <f>'Energy consumption (raw)'!Z2753*Lists!$H$96</f>
        <v>0</v>
      </c>
      <c r="AC2803">
        <f>'Energy consumption (raw)'!AA2753*Lists!$H$98</f>
        <v>0</v>
      </c>
      <c r="AD2803">
        <f>'Energy consumption (raw)'!AB2753*Lists!$H$99</f>
        <v>0</v>
      </c>
      <c r="AE2803">
        <f>'Energy consumption (raw)'!AC2753*Lists!$H$101</f>
        <v>0</v>
      </c>
      <c r="AF2803">
        <f>'Energy consumption (raw)'!AD2753*Lists!$H$101</f>
        <v>0</v>
      </c>
      <c r="AG2803">
        <f>'Energy consumption (raw)'!AE2753*Lists!$H$101</f>
        <v>0</v>
      </c>
      <c r="AH2803">
        <f>'Energy consumption (raw)'!AF2753*Lists!$H$100</f>
        <v>0</v>
      </c>
      <c r="AI2803" s="167">
        <f t="shared" si="178"/>
        <v>527.39948660000005</v>
      </c>
      <c r="AJ2803" s="179">
        <f>'Energy consumption (raw)'!AG2753</f>
        <v>527.39948660000005</v>
      </c>
      <c r="AK2803" s="179">
        <f>'Energy consumption (raw)'!AH2753</f>
        <v>809.03582660000006</v>
      </c>
      <c r="AL2803">
        <f>IF(ROUND(AI2803,-3)=ROUND('Energy consumption (raw)'!AG2753,-3),1,0)</f>
        <v>1</v>
      </c>
      <c r="AM2803" s="179" t="str">
        <f>'Energy consumption (raw)'!AJ2753</f>
        <v>32. Da Nang</v>
      </c>
      <c r="AN2803">
        <f>VLOOKUP(AM2803,Lists!$F$9:$G$71,2,FALSE)</f>
        <v>1</v>
      </c>
    </row>
    <row r="2804" spans="2:40" x14ac:dyDescent="0.25">
      <c r="B2804" s="65" t="str">
        <f t="shared" si="176"/>
        <v>Buildings172</v>
      </c>
      <c r="C2804" s="179">
        <f>'Energy consumption (raw)'!B2754</f>
        <v>172</v>
      </c>
      <c r="D2804" s="179">
        <f>'Energy consumption (raw)'!C2754</f>
        <v>0</v>
      </c>
      <c r="E2804" s="179">
        <f>'Energy consumption (raw)'!D2754</f>
        <v>0</v>
      </c>
      <c r="F2804" s="179" t="str">
        <f>'Energy consumption (raw)'!E2754</f>
        <v>Công trình xây dựng</v>
      </c>
      <c r="G2804" s="179" t="str">
        <f>'Energy consumption (raw)'!F2754</f>
        <v>Khách sạn, nhà hàng</v>
      </c>
      <c r="H2804" s="179" t="str">
        <f>'Energy consumption (raw)'!G2754</f>
        <v>Buildings</v>
      </c>
      <c r="I2804" s="179" t="str">
        <f>'Energy consumption (raw)'!I2754</f>
        <v>Buildings</v>
      </c>
      <c r="J2804" s="179" t="str">
        <f>INDEX(Sector!$E$6:$E$46,MATCH('Energy consumption (toe)'!I2804,Sector!$B$6:$B$46,FALSE))</f>
        <v>Buildings</v>
      </c>
      <c r="K2804" s="179">
        <f>IFERROR('Energy consumption (raw)'!J2754*Lists!$H$84,)</f>
        <v>0</v>
      </c>
      <c r="L2804" s="179">
        <f>'Energy consumption (raw)'!K2754*Lists!$H$84</f>
        <v>769.70487380000009</v>
      </c>
      <c r="M2804" s="179">
        <f>'Energy consumption (raw)'!L2754*Lists!$H$84</f>
        <v>0</v>
      </c>
      <c r="N2804" s="179">
        <f>'Energy consumption (raw)'!M2754*Lists!$H$84</f>
        <v>0</v>
      </c>
      <c r="O2804" s="178">
        <f t="shared" si="177"/>
        <v>769.70487380000009</v>
      </c>
      <c r="P2804">
        <f>'Energy consumption (raw)'!N2754*Lists!$H$85</f>
        <v>0</v>
      </c>
      <c r="Q2804">
        <f>'Energy consumption (raw)'!O2754*Lists!$H$86</f>
        <v>0</v>
      </c>
      <c r="R2804">
        <f>'Energy consumption (raw)'!P2754*Lists!$H$87</f>
        <v>0</v>
      </c>
      <c r="S2804">
        <f>'Energy consumption (raw)'!Q2754*Lists!$H$88</f>
        <v>0</v>
      </c>
      <c r="T2804">
        <f>'Energy consumption (raw)'!R2754*Lists!$H$89</f>
        <v>0</v>
      </c>
      <c r="U2804">
        <f>'Energy consumption (raw)'!S2754*Lists!$H$90</f>
        <v>7.8892000000000007</v>
      </c>
      <c r="V2804">
        <f>'Energy consumption (raw)'!T2754*Lists!$H$91</f>
        <v>0</v>
      </c>
      <c r="W2804">
        <f>'Energy consumption (raw)'!U2754*Lists!$H$92</f>
        <v>0</v>
      </c>
      <c r="X2804">
        <f>'Energy consumption (raw)'!V2754*Lists!$H$93</f>
        <v>0</v>
      </c>
      <c r="Y2804">
        <f>'Energy consumption (raw)'!W2754*Lists!$H$94</f>
        <v>4.1931599999999998</v>
      </c>
      <c r="Z2804">
        <f>'Energy consumption (raw)'!X2754*Lists!$H$96*1000000</f>
        <v>0</v>
      </c>
      <c r="AA2804">
        <f>'Energy consumption (raw)'!Y2754*Lists!$H$97</f>
        <v>3.7376100000000001</v>
      </c>
      <c r="AB2804">
        <f>'Energy consumption (raw)'!Z2754*Lists!$H$96</f>
        <v>0</v>
      </c>
      <c r="AC2804">
        <f>'Energy consumption (raw)'!AA2754*Lists!$H$98</f>
        <v>0</v>
      </c>
      <c r="AD2804">
        <f>'Energy consumption (raw)'!AB2754*Lists!$H$99</f>
        <v>0</v>
      </c>
      <c r="AE2804">
        <f>'Energy consumption (raw)'!AC2754*Lists!$H$101</f>
        <v>0</v>
      </c>
      <c r="AF2804">
        <f>'Energy consumption (raw)'!AD2754*Lists!$H$101</f>
        <v>0</v>
      </c>
      <c r="AG2804">
        <f>'Energy consumption (raw)'!AE2754*Lists!$H$101</f>
        <v>0</v>
      </c>
      <c r="AH2804">
        <f>'Energy consumption (raw)'!AF2754*Lists!$H$100</f>
        <v>0</v>
      </c>
      <c r="AI2804" s="167">
        <f t="shared" si="178"/>
        <v>785.5248438000001</v>
      </c>
      <c r="AJ2804" s="179">
        <f>'Energy consumption (raw)'!AG2754</f>
        <v>785.5248438000001</v>
      </c>
      <c r="AK2804" s="179">
        <f>'Energy consumption (raw)'!AH2754</f>
        <v>1431.0438842999999</v>
      </c>
      <c r="AL2804">
        <f>IF(ROUND(AI2804,-3)=ROUND('Energy consumption (raw)'!AG2754,-3),1,0)</f>
        <v>1</v>
      </c>
      <c r="AM2804" s="179" t="str">
        <f>'Energy consumption (raw)'!AJ2754</f>
        <v>32. Da Nang</v>
      </c>
      <c r="AN2804">
        <f>VLOOKUP(AM2804,Lists!$F$9:$G$71,2,FALSE)</f>
        <v>1</v>
      </c>
    </row>
    <row r="2805" spans="2:40" x14ac:dyDescent="0.25">
      <c r="B2805" s="65" t="str">
        <f t="shared" si="176"/>
        <v>Buildings173</v>
      </c>
      <c r="C2805" s="179">
        <f>'Energy consumption (raw)'!B2755</f>
        <v>173</v>
      </c>
      <c r="D2805" s="179">
        <f>'Energy consumption (raw)'!C2755</f>
        <v>0</v>
      </c>
      <c r="E2805" s="179">
        <f>'Energy consumption (raw)'!D2755</f>
        <v>0</v>
      </c>
      <c r="F2805" s="179" t="str">
        <f>'Energy consumption (raw)'!E2755</f>
        <v>Công trình xây dựng</v>
      </c>
      <c r="G2805" s="179" t="str">
        <f>'Energy consumption (raw)'!F2755</f>
        <v>Khách sạn, nhà hàng</v>
      </c>
      <c r="H2805" s="179" t="str">
        <f>'Energy consumption (raw)'!G2755</f>
        <v>Buildings</v>
      </c>
      <c r="I2805" s="179" t="str">
        <f>'Energy consumption (raw)'!I2755</f>
        <v>Buildings</v>
      </c>
      <c r="J2805" s="179" t="str">
        <f>INDEX(Sector!$E$6:$E$46,MATCH('Energy consumption (toe)'!I2805,Sector!$B$6:$B$46,FALSE))</f>
        <v>Buildings</v>
      </c>
      <c r="K2805" s="179">
        <f>IFERROR('Energy consumption (raw)'!J2755*Lists!$H$84,)</f>
        <v>0</v>
      </c>
      <c r="L2805" s="179">
        <f>'Energy consumption (raw)'!K2755*Lists!$H$84</f>
        <v>788.27194710000003</v>
      </c>
      <c r="M2805" s="179">
        <f>'Energy consumption (raw)'!L2755*Lists!$H$84</f>
        <v>0</v>
      </c>
      <c r="N2805" s="179">
        <f>'Energy consumption (raw)'!M2755*Lists!$H$84</f>
        <v>0</v>
      </c>
      <c r="O2805" s="178">
        <f t="shared" si="177"/>
        <v>788.27194710000003</v>
      </c>
      <c r="P2805">
        <f>'Energy consumption (raw)'!N2755*Lists!$H$85</f>
        <v>0</v>
      </c>
      <c r="Q2805">
        <f>'Energy consumption (raw)'!O2755*Lists!$H$86</f>
        <v>0</v>
      </c>
      <c r="R2805">
        <f>'Energy consumption (raw)'!P2755*Lists!$H$87</f>
        <v>0</v>
      </c>
      <c r="S2805">
        <f>'Energy consumption (raw)'!Q2755*Lists!$H$88</f>
        <v>0</v>
      </c>
      <c r="T2805">
        <f>'Energy consumption (raw)'!R2755*Lists!$H$89</f>
        <v>0</v>
      </c>
      <c r="U2805">
        <f>'Energy consumption (raw)'!S2755*Lists!$H$90</f>
        <v>0</v>
      </c>
      <c r="V2805">
        <f>'Energy consumption (raw)'!T2755*Lists!$H$91</f>
        <v>0</v>
      </c>
      <c r="W2805">
        <f>'Energy consumption (raw)'!U2755*Lists!$H$92</f>
        <v>0</v>
      </c>
      <c r="X2805">
        <f>'Energy consumption (raw)'!V2755*Lists!$H$93</f>
        <v>0</v>
      </c>
      <c r="Y2805">
        <f>'Energy consumption (raw)'!W2755*Lists!$H$94</f>
        <v>0</v>
      </c>
      <c r="Z2805">
        <f>'Energy consumption (raw)'!X2755*Lists!$H$96*1000000</f>
        <v>0</v>
      </c>
      <c r="AA2805">
        <f>'Energy consumption (raw)'!Y2755*Lists!$H$97</f>
        <v>8.7200000000000006</v>
      </c>
      <c r="AB2805">
        <f>'Energy consumption (raw)'!Z2755*Lists!$H$96</f>
        <v>0</v>
      </c>
      <c r="AC2805">
        <f>'Energy consumption (raw)'!AA2755*Lists!$H$98</f>
        <v>0</v>
      </c>
      <c r="AD2805">
        <f>'Energy consumption (raw)'!AB2755*Lists!$H$99</f>
        <v>0</v>
      </c>
      <c r="AE2805">
        <f>'Energy consumption (raw)'!AC2755*Lists!$H$101</f>
        <v>0</v>
      </c>
      <c r="AF2805">
        <f>'Energy consumption (raw)'!AD2755*Lists!$H$101</f>
        <v>0</v>
      </c>
      <c r="AG2805">
        <f>'Energy consumption (raw)'!AE2755*Lists!$H$101</f>
        <v>0</v>
      </c>
      <c r="AH2805">
        <f>'Energy consumption (raw)'!AF2755*Lists!$H$100</f>
        <v>0</v>
      </c>
      <c r="AI2805" s="167">
        <f t="shared" si="178"/>
        <v>796.99194710000006</v>
      </c>
      <c r="AJ2805" s="179">
        <f>'Energy consumption (raw)'!AG2755</f>
        <v>796.99194710000006</v>
      </c>
      <c r="AK2805" s="179">
        <f>'Energy consumption (raw)'!AH2755</f>
        <v>1611.3836290000002</v>
      </c>
      <c r="AL2805">
        <f>IF(ROUND(AI2805,-3)=ROUND('Energy consumption (raw)'!AG2755,-3),1,0)</f>
        <v>1</v>
      </c>
      <c r="AM2805" s="179" t="str">
        <f>'Energy consumption (raw)'!AJ2755</f>
        <v>32. Da Nang</v>
      </c>
      <c r="AN2805">
        <f>VLOOKUP(AM2805,Lists!$F$9:$G$71,2,FALSE)</f>
        <v>1</v>
      </c>
    </row>
    <row r="2806" spans="2:40" x14ac:dyDescent="0.25">
      <c r="B2806" s="65" t="str">
        <f t="shared" si="176"/>
        <v>Buildings174</v>
      </c>
      <c r="C2806" s="179">
        <f>'Energy consumption (raw)'!B2756</f>
        <v>174</v>
      </c>
      <c r="D2806" s="179">
        <f>'Energy consumption (raw)'!C2756</f>
        <v>0</v>
      </c>
      <c r="E2806" s="179">
        <f>'Energy consumption (raw)'!D2756</f>
        <v>0</v>
      </c>
      <c r="F2806" s="179" t="str">
        <f>'Energy consumption (raw)'!E2756</f>
        <v>Công trình xây dựng</v>
      </c>
      <c r="G2806" s="179" t="str">
        <f>'Energy consumption (raw)'!F2756</f>
        <v>Khách sạn, nhà hàng</v>
      </c>
      <c r="H2806" s="179" t="str">
        <f>'Energy consumption (raw)'!G2756</f>
        <v>Buildings</v>
      </c>
      <c r="I2806" s="179" t="str">
        <f>'Energy consumption (raw)'!I2756</f>
        <v>Buildings</v>
      </c>
      <c r="J2806" s="179" t="str">
        <f>INDEX(Sector!$E$6:$E$46,MATCH('Energy consumption (toe)'!I2806,Sector!$B$6:$B$46,FALSE))</f>
        <v>Buildings</v>
      </c>
      <c r="K2806" s="179">
        <f>IFERROR('Energy consumption (raw)'!J2756*Lists!$H$84,)</f>
        <v>0</v>
      </c>
      <c r="L2806" s="179">
        <f>'Energy consumption (raw)'!K2756*Lists!$H$84</f>
        <v>493.46374400000002</v>
      </c>
      <c r="M2806" s="179">
        <f>'Energy consumption (raw)'!L2756*Lists!$H$84</f>
        <v>0</v>
      </c>
      <c r="N2806" s="179">
        <f>'Energy consumption (raw)'!M2756*Lists!$H$84</f>
        <v>0</v>
      </c>
      <c r="O2806" s="178">
        <f t="shared" si="177"/>
        <v>493.46374400000002</v>
      </c>
      <c r="P2806">
        <f>'Energy consumption (raw)'!N2756*Lists!$H$85</f>
        <v>0</v>
      </c>
      <c r="Q2806">
        <f>'Energy consumption (raw)'!O2756*Lists!$H$86</f>
        <v>0</v>
      </c>
      <c r="R2806">
        <f>'Energy consumption (raw)'!P2756*Lists!$H$87</f>
        <v>0</v>
      </c>
      <c r="S2806">
        <f>'Energy consumption (raw)'!Q2756*Lists!$H$88</f>
        <v>0</v>
      </c>
      <c r="T2806">
        <f>'Energy consumption (raw)'!R2756*Lists!$H$89</f>
        <v>0</v>
      </c>
      <c r="U2806">
        <f>'Energy consumption (raw)'!S2756*Lists!$H$90</f>
        <v>0</v>
      </c>
      <c r="V2806">
        <f>'Energy consumption (raw)'!T2756*Lists!$H$91</f>
        <v>0</v>
      </c>
      <c r="W2806">
        <f>'Energy consumption (raw)'!U2756*Lists!$H$92</f>
        <v>0</v>
      </c>
      <c r="X2806">
        <f>'Energy consumption (raw)'!V2756*Lists!$H$93</f>
        <v>0</v>
      </c>
      <c r="Y2806">
        <f>'Energy consumption (raw)'!W2756*Lists!$H$94</f>
        <v>8.3000000000000007</v>
      </c>
      <c r="Z2806">
        <f>'Energy consumption (raw)'!X2756*Lists!$H$96*1000000</f>
        <v>0</v>
      </c>
      <c r="AA2806">
        <f>'Energy consumption (raw)'!Y2756*Lists!$H$97</f>
        <v>0</v>
      </c>
      <c r="AB2806">
        <f>'Energy consumption (raw)'!Z2756*Lists!$H$96</f>
        <v>0</v>
      </c>
      <c r="AC2806">
        <f>'Energy consumption (raw)'!AA2756*Lists!$H$98</f>
        <v>0</v>
      </c>
      <c r="AD2806">
        <f>'Energy consumption (raw)'!AB2756*Lists!$H$99</f>
        <v>0</v>
      </c>
      <c r="AE2806">
        <f>'Energy consumption (raw)'!AC2756*Lists!$H$101</f>
        <v>0</v>
      </c>
      <c r="AF2806">
        <f>'Energy consumption (raw)'!AD2756*Lists!$H$101</f>
        <v>0</v>
      </c>
      <c r="AG2806">
        <f>'Energy consumption (raw)'!AE2756*Lists!$H$101</f>
        <v>0</v>
      </c>
      <c r="AH2806">
        <f>'Energy consumption (raw)'!AF2756*Lists!$H$100</f>
        <v>0</v>
      </c>
      <c r="AI2806" s="167">
        <f t="shared" si="178"/>
        <v>501.76374400000003</v>
      </c>
      <c r="AJ2806" s="179">
        <f>'Energy consumption (raw)'!AG2756</f>
        <v>501.76374400000003</v>
      </c>
      <c r="AK2806" s="179">
        <f>'Energy consumption (raw)'!AH2756</f>
        <v>970.52231200000006</v>
      </c>
      <c r="AL2806">
        <f>IF(ROUND(AI2806,-3)=ROUND('Energy consumption (raw)'!AG2756,-3),1,0)</f>
        <v>1</v>
      </c>
      <c r="AM2806" s="179" t="str">
        <f>'Energy consumption (raw)'!AJ2756</f>
        <v>32. Da Nang</v>
      </c>
      <c r="AN2806">
        <f>VLOOKUP(AM2806,Lists!$F$9:$G$71,2,FALSE)</f>
        <v>1</v>
      </c>
    </row>
    <row r="2807" spans="2:40" x14ac:dyDescent="0.25">
      <c r="B2807" s="65" t="str">
        <f t="shared" si="176"/>
        <v>Buildings175</v>
      </c>
      <c r="C2807" s="179">
        <f>'Energy consumption (raw)'!B2757</f>
        <v>175</v>
      </c>
      <c r="D2807" s="179">
        <f>'Energy consumption (raw)'!C2757</f>
        <v>0</v>
      </c>
      <c r="E2807" s="179">
        <f>'Energy consumption (raw)'!D2757</f>
        <v>0</v>
      </c>
      <c r="F2807" s="179" t="str">
        <f>'Energy consumption (raw)'!E2757</f>
        <v>Công trình xây dựng</v>
      </c>
      <c r="G2807" s="179" t="str">
        <f>'Energy consumption (raw)'!F2757</f>
        <v>Khách sạn, nhà ở</v>
      </c>
      <c r="H2807" s="179" t="str">
        <f>'Energy consumption (raw)'!G2757</f>
        <v>Buildings</v>
      </c>
      <c r="I2807" s="179" t="str">
        <f>'Energy consumption (raw)'!I2757</f>
        <v>Buildings</v>
      </c>
      <c r="J2807" s="179" t="str">
        <f>INDEX(Sector!$E$6:$E$46,MATCH('Energy consumption (toe)'!I2807,Sector!$B$6:$B$46,FALSE))</f>
        <v>Buildings</v>
      </c>
      <c r="K2807" s="179">
        <f>IFERROR('Energy consumption (raw)'!J2757*Lists!$H$84,)</f>
        <v>797.33043720000001</v>
      </c>
      <c r="L2807" s="179">
        <f>'Energy consumption (raw)'!K2757*Lists!$H$84</f>
        <v>797.33043720000001</v>
      </c>
      <c r="M2807" s="179">
        <f>'Energy consumption (raw)'!L2757*Lists!$H$84</f>
        <v>0</v>
      </c>
      <c r="N2807" s="179">
        <f>'Energy consumption (raw)'!M2757*Lists!$H$84</f>
        <v>0</v>
      </c>
      <c r="O2807" s="178">
        <f t="shared" si="177"/>
        <v>797.33043720000001</v>
      </c>
      <c r="P2807">
        <f>'Energy consumption (raw)'!N2757*Lists!$H$85</f>
        <v>0</v>
      </c>
      <c r="Q2807">
        <f>'Energy consumption (raw)'!O2757*Lists!$H$86</f>
        <v>0</v>
      </c>
      <c r="R2807">
        <f>'Energy consumption (raw)'!P2757*Lists!$H$87</f>
        <v>0</v>
      </c>
      <c r="S2807">
        <f>'Energy consumption (raw)'!Q2757*Lists!$H$88</f>
        <v>0</v>
      </c>
      <c r="T2807">
        <f>'Energy consumption (raw)'!R2757*Lists!$H$89</f>
        <v>0</v>
      </c>
      <c r="U2807">
        <f>'Energy consumption (raw)'!S2757*Lists!$H$90</f>
        <v>0</v>
      </c>
      <c r="V2807">
        <f>'Energy consumption (raw)'!T2757*Lists!$H$91</f>
        <v>0</v>
      </c>
      <c r="W2807">
        <f>'Energy consumption (raw)'!U2757*Lists!$H$92</f>
        <v>0</v>
      </c>
      <c r="X2807">
        <f>'Energy consumption (raw)'!V2757*Lists!$H$93</f>
        <v>0</v>
      </c>
      <c r="Y2807">
        <f>'Energy consumption (raw)'!W2757*Lists!$H$94</f>
        <v>0</v>
      </c>
      <c r="Z2807">
        <f>'Energy consumption (raw)'!X2757*Lists!$H$96*1000000</f>
        <v>0</v>
      </c>
      <c r="AA2807">
        <f>'Energy consumption (raw)'!Y2757*Lists!$H$97</f>
        <v>0</v>
      </c>
      <c r="AB2807">
        <f>'Energy consumption (raw)'!Z2757*Lists!$H$96</f>
        <v>0</v>
      </c>
      <c r="AC2807">
        <f>'Energy consumption (raw)'!AA2757*Lists!$H$98</f>
        <v>0</v>
      </c>
      <c r="AD2807">
        <f>'Energy consumption (raw)'!AB2757*Lists!$H$99</f>
        <v>0</v>
      </c>
      <c r="AE2807">
        <f>'Energy consumption (raw)'!AC2757*Lists!$H$101</f>
        <v>0</v>
      </c>
      <c r="AF2807">
        <f>'Energy consumption (raw)'!AD2757*Lists!$H$101</f>
        <v>0</v>
      </c>
      <c r="AG2807">
        <f>'Energy consumption (raw)'!AE2757*Lists!$H$101</f>
        <v>0</v>
      </c>
      <c r="AH2807">
        <f>'Energy consumption (raw)'!AF2757*Lists!$H$100</f>
        <v>0</v>
      </c>
      <c r="AI2807" s="167">
        <f t="shared" si="178"/>
        <v>797.33043720000001</v>
      </c>
      <c r="AJ2807" s="179">
        <f>'Energy consumption (raw)'!AG2757</f>
        <v>797.33043720000001</v>
      </c>
      <c r="AK2807" s="179">
        <f>'Energy consumption (raw)'!AH2757</f>
        <v>1601.5320077000001</v>
      </c>
      <c r="AL2807">
        <f>IF(ROUND(AI2807,-3)=ROUND('Energy consumption (raw)'!AG2757,-3),1,0)</f>
        <v>1</v>
      </c>
      <c r="AM2807" s="179" t="str">
        <f>'Energy consumption (raw)'!AJ2757</f>
        <v>32. Da Nang</v>
      </c>
      <c r="AN2807">
        <f>VLOOKUP(AM2807,Lists!$F$9:$G$71,2,FALSE)</f>
        <v>1</v>
      </c>
    </row>
    <row r="2808" spans="2:40" x14ac:dyDescent="0.25">
      <c r="B2808" s="65" t="str">
        <f t="shared" si="176"/>
        <v>Buildings176</v>
      </c>
      <c r="C2808" s="179">
        <f>'Energy consumption (raw)'!B2758</f>
        <v>176</v>
      </c>
      <c r="D2808" s="179">
        <f>'Energy consumption (raw)'!C2758</f>
        <v>0</v>
      </c>
      <c r="E2808" s="179">
        <f>'Energy consumption (raw)'!D2758</f>
        <v>0</v>
      </c>
      <c r="F2808" s="179" t="str">
        <f>'Energy consumption (raw)'!E2758</f>
        <v>Công trình xây dựng</v>
      </c>
      <c r="G2808" s="179" t="str">
        <f>'Energy consumption (raw)'!F2758</f>
        <v>Văn phòng làm việc</v>
      </c>
      <c r="H2808" s="179" t="str">
        <f>'Energy consumption (raw)'!G2758</f>
        <v>Buildings</v>
      </c>
      <c r="I2808" s="179" t="str">
        <f>'Energy consumption (raw)'!I2758</f>
        <v>Buildings</v>
      </c>
      <c r="J2808" s="179" t="str">
        <f>INDEX(Sector!$E$6:$E$46,MATCH('Energy consumption (toe)'!I2808,Sector!$B$6:$B$46,FALSE))</f>
        <v>Buildings</v>
      </c>
      <c r="K2808" s="179">
        <f>IFERROR('Energy consumption (raw)'!J2758*Lists!$H$84,)</f>
        <v>1587.1112840000001</v>
      </c>
      <c r="L2808" s="179">
        <f>'Energy consumption (raw)'!K2758*Lists!$H$84</f>
        <v>827.06713320000006</v>
      </c>
      <c r="M2808" s="179">
        <f>'Energy consumption (raw)'!L2758*Lists!$H$84</f>
        <v>0</v>
      </c>
      <c r="N2808" s="179">
        <f>'Energy consumption (raw)'!M2758*Lists!$H$84</f>
        <v>0</v>
      </c>
      <c r="O2808" s="178">
        <f t="shared" si="177"/>
        <v>827.06713320000006</v>
      </c>
      <c r="P2808">
        <f>'Energy consumption (raw)'!N2758*Lists!$H$85</f>
        <v>0</v>
      </c>
      <c r="Q2808">
        <f>'Energy consumption (raw)'!O2758*Lists!$H$86</f>
        <v>0</v>
      </c>
      <c r="R2808">
        <f>'Energy consumption (raw)'!P2758*Lists!$H$87</f>
        <v>0</v>
      </c>
      <c r="S2808">
        <f>'Energy consumption (raw)'!Q2758*Lists!$H$88</f>
        <v>0</v>
      </c>
      <c r="T2808">
        <f>'Energy consumption (raw)'!R2758*Lists!$H$89</f>
        <v>0</v>
      </c>
      <c r="U2808">
        <f>'Energy consumption (raw)'!S2758*Lists!$H$90</f>
        <v>105.60000000000001</v>
      </c>
      <c r="V2808">
        <f>'Energy consumption (raw)'!T2758*Lists!$H$91</f>
        <v>0</v>
      </c>
      <c r="W2808">
        <f>'Energy consumption (raw)'!U2758*Lists!$H$92</f>
        <v>0</v>
      </c>
      <c r="X2808">
        <f>'Energy consumption (raw)'!V2758*Lists!$H$93</f>
        <v>0</v>
      </c>
      <c r="Y2808">
        <f>'Energy consumption (raw)'!W2758*Lists!$H$94</f>
        <v>0</v>
      </c>
      <c r="Z2808">
        <f>'Energy consumption (raw)'!X2758*Lists!$H$96*1000000</f>
        <v>0</v>
      </c>
      <c r="AA2808">
        <f>'Energy consumption (raw)'!Y2758*Lists!$H$97</f>
        <v>0</v>
      </c>
      <c r="AB2808">
        <f>'Energy consumption (raw)'!Z2758*Lists!$H$96</f>
        <v>0</v>
      </c>
      <c r="AC2808">
        <f>'Energy consumption (raw)'!AA2758*Lists!$H$98</f>
        <v>0</v>
      </c>
      <c r="AD2808">
        <f>'Energy consumption (raw)'!AB2758*Lists!$H$99</f>
        <v>0</v>
      </c>
      <c r="AE2808">
        <f>'Energy consumption (raw)'!AC2758*Lists!$H$101</f>
        <v>0</v>
      </c>
      <c r="AF2808">
        <f>'Energy consumption (raw)'!AD2758*Lists!$H$101</f>
        <v>0</v>
      </c>
      <c r="AG2808">
        <f>'Energy consumption (raw)'!AE2758*Lists!$H$101</f>
        <v>0</v>
      </c>
      <c r="AH2808">
        <f>'Energy consumption (raw)'!AF2758*Lists!$H$100</f>
        <v>0</v>
      </c>
      <c r="AI2808" s="167">
        <f t="shared" si="178"/>
        <v>932.66713320000008</v>
      </c>
      <c r="AJ2808" s="179">
        <f>'Energy consumption (raw)'!AG2758</f>
        <v>932.66713320000008</v>
      </c>
      <c r="AK2808" s="179">
        <f>'Energy consumption (raw)'!AH2758</f>
        <v>916.27043200000003</v>
      </c>
      <c r="AL2808">
        <f>IF(ROUND(AI2808,-3)=ROUND('Energy consumption (raw)'!AG2758,-3),1,0)</f>
        <v>1</v>
      </c>
      <c r="AM2808" s="179" t="str">
        <f>'Energy consumption (raw)'!AJ2758</f>
        <v>32. Da Nang</v>
      </c>
      <c r="AN2808">
        <f>VLOOKUP(AM2808,Lists!$F$9:$G$71,2,FALSE)</f>
        <v>1</v>
      </c>
    </row>
    <row r="2809" spans="2:40" x14ac:dyDescent="0.25">
      <c r="B2809" s="65" t="str">
        <f t="shared" si="176"/>
        <v>Buildings177</v>
      </c>
      <c r="C2809" s="179">
        <f>'Energy consumption (raw)'!B2759</f>
        <v>177</v>
      </c>
      <c r="D2809" s="179">
        <f>'Energy consumption (raw)'!C2759</f>
        <v>0</v>
      </c>
      <c r="E2809" s="179">
        <f>'Energy consumption (raw)'!D2759</f>
        <v>0</v>
      </c>
      <c r="F2809" s="179" t="str">
        <f>'Energy consumption (raw)'!E2759</f>
        <v>Công trình xây dựng</v>
      </c>
      <c r="G2809" s="179" t="str">
        <f>'Energy consumption (raw)'!F2759</f>
        <v>Siêu thị</v>
      </c>
      <c r="H2809" s="179" t="str">
        <f>'Energy consumption (raw)'!G2759</f>
        <v>Buildings</v>
      </c>
      <c r="I2809" s="179" t="str">
        <f>'Energy consumption (raw)'!I2759</f>
        <v>Buildings</v>
      </c>
      <c r="J2809" s="179" t="str">
        <f>INDEX(Sector!$E$6:$E$46,MATCH('Energy consumption (toe)'!I2809,Sector!$B$6:$B$46,FALSE))</f>
        <v>Buildings</v>
      </c>
      <c r="K2809" s="179">
        <f>IFERROR('Energy consumption (raw)'!J2759*Lists!$H$84,)</f>
        <v>881.71649000000002</v>
      </c>
      <c r="L2809" s="179">
        <f>'Energy consumption (raw)'!K2759*Lists!$H$84</f>
        <v>881.71649000000002</v>
      </c>
      <c r="M2809" s="179">
        <f>'Energy consumption (raw)'!L2759*Lists!$H$84</f>
        <v>0</v>
      </c>
      <c r="N2809" s="179">
        <f>'Energy consumption (raw)'!M2759*Lists!$H$84</f>
        <v>0</v>
      </c>
      <c r="O2809" s="178">
        <f t="shared" si="177"/>
        <v>881.71649000000002</v>
      </c>
      <c r="P2809">
        <f>'Energy consumption (raw)'!N2759*Lists!$H$85</f>
        <v>0</v>
      </c>
      <c r="Q2809">
        <f>'Energy consumption (raw)'!O2759*Lists!$H$86</f>
        <v>0</v>
      </c>
      <c r="R2809">
        <f>'Energy consumption (raw)'!P2759*Lists!$H$87</f>
        <v>0</v>
      </c>
      <c r="S2809">
        <f>'Energy consumption (raw)'!Q2759*Lists!$H$88</f>
        <v>0</v>
      </c>
      <c r="T2809">
        <f>'Energy consumption (raw)'!R2759*Lists!$H$89</f>
        <v>0</v>
      </c>
      <c r="U2809">
        <f>'Energy consumption (raw)'!S2759*Lists!$H$90</f>
        <v>10.56</v>
      </c>
      <c r="V2809">
        <f>'Energy consumption (raw)'!T2759*Lists!$H$91</f>
        <v>0</v>
      </c>
      <c r="W2809">
        <f>'Energy consumption (raw)'!U2759*Lists!$H$92</f>
        <v>0</v>
      </c>
      <c r="X2809">
        <f>'Energy consumption (raw)'!V2759*Lists!$H$93</f>
        <v>0</v>
      </c>
      <c r="Y2809">
        <f>'Energy consumption (raw)'!W2759*Lists!$H$94</f>
        <v>0</v>
      </c>
      <c r="Z2809">
        <f>'Energy consumption (raw)'!X2759*Lists!$H$96*1000000</f>
        <v>0</v>
      </c>
      <c r="AA2809">
        <f>'Energy consumption (raw)'!Y2759*Lists!$H$97</f>
        <v>17.440000000000001</v>
      </c>
      <c r="AB2809">
        <f>'Energy consumption (raw)'!Z2759*Lists!$H$96</f>
        <v>0</v>
      </c>
      <c r="AC2809">
        <f>'Energy consumption (raw)'!AA2759*Lists!$H$98</f>
        <v>0</v>
      </c>
      <c r="AD2809">
        <f>'Energy consumption (raw)'!AB2759*Lists!$H$99</f>
        <v>0</v>
      </c>
      <c r="AE2809">
        <f>'Energy consumption (raw)'!AC2759*Lists!$H$101</f>
        <v>0</v>
      </c>
      <c r="AF2809">
        <f>'Energy consumption (raw)'!AD2759*Lists!$H$101</f>
        <v>0</v>
      </c>
      <c r="AG2809">
        <f>'Energy consumption (raw)'!AE2759*Lists!$H$101</f>
        <v>0</v>
      </c>
      <c r="AH2809">
        <f>'Energy consumption (raw)'!AF2759*Lists!$H$100</f>
        <v>0</v>
      </c>
      <c r="AI2809" s="167">
        <f t="shared" si="178"/>
        <v>909.71649000000002</v>
      </c>
      <c r="AJ2809" s="179">
        <f>'Energy consumption (raw)'!AG2759</f>
        <v>909.71649000000002</v>
      </c>
      <c r="AK2809" s="179">
        <f>'Energy consumption (raw)'!AH2759</f>
        <v>977.17902000000004</v>
      </c>
      <c r="AL2809">
        <f>IF(ROUND(AI2809,-3)=ROUND('Energy consumption (raw)'!AG2759,-3),1,0)</f>
        <v>1</v>
      </c>
      <c r="AM2809" s="179" t="str">
        <f>'Energy consumption (raw)'!AJ2759</f>
        <v>32. Da Nang</v>
      </c>
      <c r="AN2809">
        <f>VLOOKUP(AM2809,Lists!$F$9:$G$71,2,FALSE)</f>
        <v>1</v>
      </c>
    </row>
    <row r="2810" spans="2:40" x14ac:dyDescent="0.25">
      <c r="B2810" s="65" t="str">
        <f t="shared" si="176"/>
        <v>Buildings178</v>
      </c>
      <c r="C2810" s="179">
        <f>'Energy consumption (raw)'!B2760</f>
        <v>178</v>
      </c>
      <c r="D2810" s="179">
        <f>'Energy consumption (raw)'!C2760</f>
        <v>0</v>
      </c>
      <c r="E2810" s="179">
        <f>'Energy consumption (raw)'!D2760</f>
        <v>0</v>
      </c>
      <c r="F2810" s="179" t="str">
        <f>'Energy consumption (raw)'!E2760</f>
        <v>Công trình xây dựng</v>
      </c>
      <c r="G2810" s="179" t="str">
        <f>'Energy consumption (raw)'!F2760</f>
        <v>Siêu thị</v>
      </c>
      <c r="H2810" s="179" t="str">
        <f>'Energy consumption (raw)'!G2760</f>
        <v>Buildings</v>
      </c>
      <c r="I2810" s="179" t="str">
        <f>'Energy consumption (raw)'!I2760</f>
        <v>Buildings</v>
      </c>
      <c r="J2810" s="179" t="str">
        <f>INDEX(Sector!$E$6:$E$46,MATCH('Energy consumption (toe)'!I2810,Sector!$B$6:$B$46,FALSE))</f>
        <v>Buildings</v>
      </c>
      <c r="K2810" s="179">
        <f>IFERROR('Energy consumption (raw)'!J2760*Lists!$H$84,)</f>
        <v>827.51522040000009</v>
      </c>
      <c r="L2810" s="179">
        <f>'Energy consumption (raw)'!K2760*Lists!$H$84</f>
        <v>827.51522040000009</v>
      </c>
      <c r="M2810" s="179">
        <f>'Energy consumption (raw)'!L2760*Lists!$H$84</f>
        <v>0</v>
      </c>
      <c r="N2810" s="179">
        <f>'Energy consumption (raw)'!M2760*Lists!$H$84</f>
        <v>0</v>
      </c>
      <c r="O2810" s="178">
        <f t="shared" si="177"/>
        <v>827.51522040000009</v>
      </c>
      <c r="P2810">
        <f>'Energy consumption (raw)'!N2760*Lists!$H$85</f>
        <v>0</v>
      </c>
      <c r="Q2810">
        <f>'Energy consumption (raw)'!O2760*Lists!$H$86</f>
        <v>0</v>
      </c>
      <c r="R2810">
        <f>'Energy consumption (raw)'!P2760*Lists!$H$87</f>
        <v>0</v>
      </c>
      <c r="S2810">
        <f>'Energy consumption (raw)'!Q2760*Lists!$H$88</f>
        <v>0</v>
      </c>
      <c r="T2810">
        <f>'Energy consumption (raw)'!R2760*Lists!$H$89</f>
        <v>0</v>
      </c>
      <c r="U2810">
        <f>'Energy consumption (raw)'!S2760*Lists!$H$90</f>
        <v>5.28</v>
      </c>
      <c r="V2810">
        <f>'Energy consumption (raw)'!T2760*Lists!$H$91</f>
        <v>0</v>
      </c>
      <c r="W2810">
        <f>'Energy consumption (raw)'!U2760*Lists!$H$92</f>
        <v>0</v>
      </c>
      <c r="X2810">
        <f>'Energy consumption (raw)'!V2760*Lists!$H$93</f>
        <v>0</v>
      </c>
      <c r="Y2810">
        <f>'Energy consumption (raw)'!W2760*Lists!$H$94</f>
        <v>0</v>
      </c>
      <c r="Z2810">
        <f>'Energy consumption (raw)'!X2760*Lists!$H$96*1000000</f>
        <v>0</v>
      </c>
      <c r="AA2810">
        <f>'Energy consumption (raw)'!Y2760*Lists!$H$97</f>
        <v>7.6300000000000008</v>
      </c>
      <c r="AB2810">
        <f>'Energy consumption (raw)'!Z2760*Lists!$H$96</f>
        <v>0</v>
      </c>
      <c r="AC2810">
        <f>'Energy consumption (raw)'!AA2760*Lists!$H$98</f>
        <v>0</v>
      </c>
      <c r="AD2810">
        <f>'Energy consumption (raw)'!AB2760*Lists!$H$99</f>
        <v>0</v>
      </c>
      <c r="AE2810">
        <f>'Energy consumption (raw)'!AC2760*Lists!$H$101</f>
        <v>0</v>
      </c>
      <c r="AF2810">
        <f>'Energy consumption (raw)'!AD2760*Lists!$H$101</f>
        <v>0</v>
      </c>
      <c r="AG2810">
        <f>'Energy consumption (raw)'!AE2760*Lists!$H$101</f>
        <v>0</v>
      </c>
      <c r="AH2810">
        <f>'Energy consumption (raw)'!AF2760*Lists!$H$100</f>
        <v>0</v>
      </c>
      <c r="AI2810" s="167">
        <f t="shared" si="178"/>
        <v>840.42522040000006</v>
      </c>
      <c r="AJ2810" s="179">
        <f>'Energy consumption (raw)'!AG2760</f>
        <v>840.42522040000006</v>
      </c>
      <c r="AK2810" s="179">
        <f>'Energy consumption (raw)'!AH2760</f>
        <v>1031.3225662</v>
      </c>
      <c r="AL2810">
        <f>IF(ROUND(AI2810,-3)=ROUND('Energy consumption (raw)'!AG2760,-3),1,0)</f>
        <v>1</v>
      </c>
      <c r="AM2810" s="179" t="str">
        <f>'Energy consumption (raw)'!AJ2760</f>
        <v>32. Da Nang</v>
      </c>
      <c r="AN2810">
        <f>VLOOKUP(AM2810,Lists!$F$9:$G$71,2,FALSE)</f>
        <v>1</v>
      </c>
    </row>
    <row r="2811" spans="2:40" x14ac:dyDescent="0.25">
      <c r="B2811" s="65" t="str">
        <f t="shared" si="176"/>
        <v>Buildings179</v>
      </c>
      <c r="C2811" s="179">
        <f>'Energy consumption (raw)'!B2761</f>
        <v>179</v>
      </c>
      <c r="D2811" s="179">
        <f>'Energy consumption (raw)'!C2761</f>
        <v>0</v>
      </c>
      <c r="E2811" s="179">
        <f>'Energy consumption (raw)'!D2761</f>
        <v>0</v>
      </c>
      <c r="F2811" s="179" t="str">
        <f>'Energy consumption (raw)'!E2761</f>
        <v>Công trình xây dựng</v>
      </c>
      <c r="G2811" s="179" t="str">
        <f>'Energy consumption (raw)'!F2761</f>
        <v>Siêu thị</v>
      </c>
      <c r="H2811" s="179" t="str">
        <f>'Energy consumption (raw)'!G2761</f>
        <v>Buildings</v>
      </c>
      <c r="I2811" s="179" t="str">
        <f>'Energy consumption (raw)'!I2761</f>
        <v>Buildings</v>
      </c>
      <c r="J2811" s="179" t="str">
        <f>INDEX(Sector!$E$6:$E$46,MATCH('Energy consumption (toe)'!I2811,Sector!$B$6:$B$46,FALSE))</f>
        <v>Buildings</v>
      </c>
      <c r="K2811" s="179">
        <f>IFERROR('Energy consumption (raw)'!J2761*Lists!$H$84,)</f>
        <v>961.91237200000012</v>
      </c>
      <c r="L2811" s="179">
        <f>'Energy consumption (raw)'!K2761*Lists!$H$84</f>
        <v>961.91237200000012</v>
      </c>
      <c r="M2811" s="179">
        <f>'Energy consumption (raw)'!L2761*Lists!$H$84</f>
        <v>0</v>
      </c>
      <c r="N2811" s="179">
        <f>'Energy consumption (raw)'!M2761*Lists!$H$84</f>
        <v>0</v>
      </c>
      <c r="O2811" s="178">
        <f t="shared" si="177"/>
        <v>961.91237200000012</v>
      </c>
      <c r="P2811">
        <f>'Energy consumption (raw)'!N2761*Lists!$H$85</f>
        <v>0</v>
      </c>
      <c r="Q2811">
        <f>'Energy consumption (raw)'!O2761*Lists!$H$86</f>
        <v>0</v>
      </c>
      <c r="R2811">
        <f>'Energy consumption (raw)'!P2761*Lists!$H$87</f>
        <v>0</v>
      </c>
      <c r="S2811">
        <f>'Energy consumption (raw)'!Q2761*Lists!$H$88</f>
        <v>0</v>
      </c>
      <c r="T2811">
        <f>'Energy consumption (raw)'!R2761*Lists!$H$89</f>
        <v>0</v>
      </c>
      <c r="U2811">
        <f>'Energy consumption (raw)'!S2761*Lists!$H$90</f>
        <v>0.61599999999999999</v>
      </c>
      <c r="V2811">
        <f>'Energy consumption (raw)'!T2761*Lists!$H$91</f>
        <v>0</v>
      </c>
      <c r="W2811">
        <f>'Energy consumption (raw)'!U2761*Lists!$H$92</f>
        <v>0</v>
      </c>
      <c r="X2811">
        <f>'Energy consumption (raw)'!V2761*Lists!$H$93</f>
        <v>0</v>
      </c>
      <c r="Y2811">
        <f>'Energy consumption (raw)'!W2761*Lists!$H$94</f>
        <v>0</v>
      </c>
      <c r="Z2811">
        <f>'Energy consumption (raw)'!X2761*Lists!$H$96*1000000</f>
        <v>0</v>
      </c>
      <c r="AA2811">
        <f>'Energy consumption (raw)'!Y2761*Lists!$H$97</f>
        <v>0</v>
      </c>
      <c r="AB2811">
        <f>'Energy consumption (raw)'!Z2761*Lists!$H$96</f>
        <v>0</v>
      </c>
      <c r="AC2811">
        <f>'Energy consumption (raw)'!AA2761*Lists!$H$98</f>
        <v>0</v>
      </c>
      <c r="AD2811">
        <f>'Energy consumption (raw)'!AB2761*Lists!$H$99</f>
        <v>0</v>
      </c>
      <c r="AE2811">
        <f>'Energy consumption (raw)'!AC2761*Lists!$H$101</f>
        <v>0</v>
      </c>
      <c r="AF2811">
        <f>'Energy consumption (raw)'!AD2761*Lists!$H$101</f>
        <v>0</v>
      </c>
      <c r="AG2811">
        <f>'Energy consumption (raw)'!AE2761*Lists!$H$101</f>
        <v>0</v>
      </c>
      <c r="AH2811">
        <f>'Energy consumption (raw)'!AF2761*Lists!$H$100</f>
        <v>0</v>
      </c>
      <c r="AI2811" s="167">
        <f t="shared" si="178"/>
        <v>962.5283720000001</v>
      </c>
      <c r="AJ2811" s="179">
        <f>'Energy consumption (raw)'!AG2761</f>
        <v>962.5283720000001</v>
      </c>
      <c r="AK2811" s="179">
        <f>'Energy consumption (raw)'!AH2761</f>
        <v>1189.5131948000001</v>
      </c>
      <c r="AL2811">
        <f>IF(ROUND(AI2811,-3)=ROUND('Energy consumption (raw)'!AG2761,-3),1,0)</f>
        <v>1</v>
      </c>
      <c r="AM2811" s="179" t="str">
        <f>'Energy consumption (raw)'!AJ2761</f>
        <v>32. Da Nang</v>
      </c>
      <c r="AN2811">
        <f>VLOOKUP(AM2811,Lists!$F$9:$G$71,2,FALSE)</f>
        <v>1</v>
      </c>
    </row>
    <row r="2812" spans="2:40" x14ac:dyDescent="0.25">
      <c r="B2812" s="65" t="str">
        <f t="shared" si="176"/>
        <v>Buildings180</v>
      </c>
      <c r="C2812" s="179">
        <f>'Energy consumption (raw)'!B2762</f>
        <v>180</v>
      </c>
      <c r="D2812" s="179">
        <f>'Energy consumption (raw)'!C2762</f>
        <v>0</v>
      </c>
      <c r="E2812" s="179">
        <f>'Energy consumption (raw)'!D2762</f>
        <v>0</v>
      </c>
      <c r="F2812" s="179" t="str">
        <f>'Energy consumption (raw)'!E2762</f>
        <v>Công trình xây dựng</v>
      </c>
      <c r="G2812" s="179" t="str">
        <f>'Energy consumption (raw)'!F2762</f>
        <v>Hoạt động của các bệnh viện</v>
      </c>
      <c r="H2812" s="179" t="str">
        <f>'Energy consumption (raw)'!G2762</f>
        <v>Buildings</v>
      </c>
      <c r="I2812" s="179" t="str">
        <f>'Energy consumption (raw)'!I2762</f>
        <v>Buildings</v>
      </c>
      <c r="J2812" s="179" t="str">
        <f>INDEX(Sector!$E$6:$E$46,MATCH('Energy consumption (toe)'!I2812,Sector!$B$6:$B$46,FALSE))</f>
        <v>Buildings</v>
      </c>
      <c r="K2812" s="179">
        <f>IFERROR('Energy consumption (raw)'!J2762*Lists!$H$84,)</f>
        <v>0</v>
      </c>
      <c r="L2812" s="179">
        <f>'Energy consumption (raw)'!K2762*Lists!$H$84</f>
        <v>628.88729920000003</v>
      </c>
      <c r="M2812" s="179">
        <f>'Energy consumption (raw)'!L2762*Lists!$H$84</f>
        <v>0</v>
      </c>
      <c r="N2812" s="179">
        <f>'Energy consumption (raw)'!M2762*Lists!$H$84</f>
        <v>0</v>
      </c>
      <c r="O2812" s="178">
        <f t="shared" si="177"/>
        <v>628.88729920000003</v>
      </c>
      <c r="P2812">
        <f>'Energy consumption (raw)'!N2762*Lists!$H$85</f>
        <v>0</v>
      </c>
      <c r="Q2812">
        <f>'Energy consumption (raw)'!O2762*Lists!$H$86</f>
        <v>0</v>
      </c>
      <c r="R2812">
        <f>'Energy consumption (raw)'!P2762*Lists!$H$87</f>
        <v>0</v>
      </c>
      <c r="S2812">
        <f>'Energy consumption (raw)'!Q2762*Lists!$H$88</f>
        <v>0</v>
      </c>
      <c r="T2812">
        <f>'Energy consumption (raw)'!R2762*Lists!$H$89</f>
        <v>0</v>
      </c>
      <c r="U2812">
        <f>'Energy consumption (raw)'!S2762*Lists!$H$90</f>
        <v>0</v>
      </c>
      <c r="V2812">
        <f>'Energy consumption (raw)'!T2762*Lists!$H$91</f>
        <v>0</v>
      </c>
      <c r="W2812">
        <f>'Energy consumption (raw)'!U2762*Lists!$H$92</f>
        <v>0</v>
      </c>
      <c r="X2812">
        <f>'Energy consumption (raw)'!V2762*Lists!$H$93</f>
        <v>0</v>
      </c>
      <c r="Y2812">
        <f>'Energy consumption (raw)'!W2762*Lists!$H$94</f>
        <v>0</v>
      </c>
      <c r="Z2812">
        <f>'Energy consumption (raw)'!X2762*Lists!$H$96*1000000</f>
        <v>0</v>
      </c>
      <c r="AA2812">
        <f>'Energy consumption (raw)'!Y2762*Lists!$H$97</f>
        <v>0</v>
      </c>
      <c r="AB2812">
        <f>'Energy consumption (raw)'!Z2762*Lists!$H$96</f>
        <v>0</v>
      </c>
      <c r="AC2812">
        <f>'Energy consumption (raw)'!AA2762*Lists!$H$98</f>
        <v>0</v>
      </c>
      <c r="AD2812">
        <f>'Energy consumption (raw)'!AB2762*Lists!$H$99</f>
        <v>0</v>
      </c>
      <c r="AE2812">
        <f>'Energy consumption (raw)'!AC2762*Lists!$H$101</f>
        <v>0</v>
      </c>
      <c r="AF2812">
        <f>'Energy consumption (raw)'!AD2762*Lists!$H$101</f>
        <v>0</v>
      </c>
      <c r="AG2812">
        <f>'Energy consumption (raw)'!AE2762*Lists!$H$101</f>
        <v>0</v>
      </c>
      <c r="AH2812">
        <f>'Energy consumption (raw)'!AF2762*Lists!$H$100</f>
        <v>0</v>
      </c>
      <c r="AI2812" s="167">
        <f t="shared" si="178"/>
        <v>628.88729920000003</v>
      </c>
      <c r="AJ2812" s="179">
        <f>'Energy consumption (raw)'!AG2762</f>
        <v>628.88729920000003</v>
      </c>
      <c r="AK2812" s="179">
        <f>'Energy consumption (raw)'!AH2762</f>
        <v>707.82471040000007</v>
      </c>
      <c r="AL2812">
        <f>IF(ROUND(AI2812,-3)=ROUND('Energy consumption (raw)'!AG2762,-3),1,0)</f>
        <v>1</v>
      </c>
      <c r="AM2812" s="179" t="str">
        <f>'Energy consumption (raw)'!AJ2762</f>
        <v>32. Da Nang</v>
      </c>
      <c r="AN2812">
        <f>VLOOKUP(AM2812,Lists!$F$9:$G$71,2,FALSE)</f>
        <v>1</v>
      </c>
    </row>
    <row r="2813" spans="2:40" x14ac:dyDescent="0.25">
      <c r="B2813" s="65" t="str">
        <f t="shared" ref="B2813:B2876" si="179">H2813&amp;C2813</f>
        <v>Buildings181</v>
      </c>
      <c r="C2813" s="179">
        <f>'Energy consumption (raw)'!B2763</f>
        <v>181</v>
      </c>
      <c r="D2813" s="179">
        <f>'Energy consumption (raw)'!C2763</f>
        <v>0</v>
      </c>
      <c r="E2813" s="179">
        <f>'Energy consumption (raw)'!D2763</f>
        <v>0</v>
      </c>
      <c r="F2813" s="179" t="str">
        <f>'Energy consumption (raw)'!E2763</f>
        <v>Công trình xây dựng</v>
      </c>
      <c r="G2813" s="179" t="str">
        <f>'Energy consumption (raw)'!F2763</f>
        <v>Hoạt động của các bệnh viện</v>
      </c>
      <c r="H2813" s="179" t="str">
        <f>'Energy consumption (raw)'!G2763</f>
        <v>Buildings</v>
      </c>
      <c r="I2813" s="179" t="str">
        <f>'Energy consumption (raw)'!I2763</f>
        <v>Buildings</v>
      </c>
      <c r="J2813" s="179" t="str">
        <f>INDEX(Sector!$E$6:$E$46,MATCH('Energy consumption (toe)'!I2813,Sector!$B$6:$B$46,FALSE))</f>
        <v>Buildings</v>
      </c>
      <c r="K2813" s="179">
        <f>IFERROR('Energy consumption (raw)'!J2763*Lists!$H$84,)</f>
        <v>830.54999280000004</v>
      </c>
      <c r="L2813" s="179">
        <f>'Energy consumption (raw)'!K2763*Lists!$H$84</f>
        <v>830.54999280000004</v>
      </c>
      <c r="M2813" s="179">
        <f>'Energy consumption (raw)'!L2763*Lists!$H$84</f>
        <v>0</v>
      </c>
      <c r="N2813" s="179">
        <f>'Energy consumption (raw)'!M2763*Lists!$H$84</f>
        <v>0</v>
      </c>
      <c r="O2813" s="178">
        <f t="shared" ref="O2813:O2876" si="180">IF(L2813=0,K2813,L2813)</f>
        <v>830.54999280000004</v>
      </c>
      <c r="P2813">
        <f>'Energy consumption (raw)'!N2763*Lists!$H$85</f>
        <v>0</v>
      </c>
      <c r="Q2813">
        <f>'Energy consumption (raw)'!O2763*Lists!$H$86</f>
        <v>0</v>
      </c>
      <c r="R2813">
        <f>'Energy consumption (raw)'!P2763*Lists!$H$87</f>
        <v>0</v>
      </c>
      <c r="S2813">
        <f>'Energy consumption (raw)'!Q2763*Lists!$H$88</f>
        <v>0</v>
      </c>
      <c r="T2813">
        <f>'Energy consumption (raw)'!R2763*Lists!$H$89</f>
        <v>0</v>
      </c>
      <c r="U2813">
        <f>'Energy consumption (raw)'!S2763*Lists!$H$90</f>
        <v>0</v>
      </c>
      <c r="V2813">
        <f>'Energy consumption (raw)'!T2763*Lists!$H$91</f>
        <v>0</v>
      </c>
      <c r="W2813">
        <f>'Energy consumption (raw)'!U2763*Lists!$H$92</f>
        <v>0</v>
      </c>
      <c r="X2813">
        <f>'Energy consumption (raw)'!V2763*Lists!$H$93</f>
        <v>0</v>
      </c>
      <c r="Y2813">
        <f>'Energy consumption (raw)'!W2763*Lists!$H$94</f>
        <v>0</v>
      </c>
      <c r="Z2813">
        <f>'Energy consumption (raw)'!X2763*Lists!$H$96*1000000</f>
        <v>0</v>
      </c>
      <c r="AA2813">
        <f>'Energy consumption (raw)'!Y2763*Lists!$H$97</f>
        <v>0</v>
      </c>
      <c r="AB2813">
        <f>'Energy consumption (raw)'!Z2763*Lists!$H$96</f>
        <v>0</v>
      </c>
      <c r="AC2813">
        <f>'Energy consumption (raw)'!AA2763*Lists!$H$98</f>
        <v>0</v>
      </c>
      <c r="AD2813">
        <f>'Energy consumption (raw)'!AB2763*Lists!$H$99</f>
        <v>0</v>
      </c>
      <c r="AE2813">
        <f>'Energy consumption (raw)'!AC2763*Lists!$H$101</f>
        <v>0</v>
      </c>
      <c r="AF2813">
        <f>'Energy consumption (raw)'!AD2763*Lists!$H$101</f>
        <v>0</v>
      </c>
      <c r="AG2813">
        <f>'Energy consumption (raw)'!AE2763*Lists!$H$101</f>
        <v>0</v>
      </c>
      <c r="AH2813">
        <f>'Energy consumption (raw)'!AF2763*Lists!$H$100</f>
        <v>0</v>
      </c>
      <c r="AI2813" s="167">
        <f t="shared" ref="AI2813:AI2876" si="181">IF(SUM(O2813:AH2813)=0,AJ2813,SUM(O2813:AH2813))</f>
        <v>830.54999280000004</v>
      </c>
      <c r="AJ2813" s="179">
        <f>'Energy consumption (raw)'!AG2763</f>
        <v>830.54999280000004</v>
      </c>
      <c r="AK2813" s="179">
        <f>'Energy consumption (raw)'!AH2763</f>
        <v>909.08205790000011</v>
      </c>
      <c r="AL2813">
        <f>IF(ROUND(AI2813,-3)=ROUND('Energy consumption (raw)'!AG2763,-3),1,0)</f>
        <v>1</v>
      </c>
      <c r="AM2813" s="179" t="str">
        <f>'Energy consumption (raw)'!AJ2763</f>
        <v>32. Da Nang</v>
      </c>
      <c r="AN2813">
        <f>VLOOKUP(AM2813,Lists!$F$9:$G$71,2,FALSE)</f>
        <v>1</v>
      </c>
    </row>
    <row r="2814" spans="2:40" x14ac:dyDescent="0.25">
      <c r="B2814" s="65" t="str">
        <f t="shared" si="179"/>
        <v>Buildings182</v>
      </c>
      <c r="C2814" s="179">
        <f>'Energy consumption (raw)'!B2764</f>
        <v>182</v>
      </c>
      <c r="D2814" s="179">
        <f>'Energy consumption (raw)'!C2764</f>
        <v>0</v>
      </c>
      <c r="E2814" s="179">
        <f>'Energy consumption (raw)'!D2764</f>
        <v>0</v>
      </c>
      <c r="F2814" s="179" t="str">
        <f>'Energy consumption (raw)'!E2764</f>
        <v>Công trình xây dựng</v>
      </c>
      <c r="G2814" s="179" t="str">
        <f>'Energy consumption (raw)'!F2764</f>
        <v>Hoạt động của các bệnh viện</v>
      </c>
      <c r="H2814" s="179" t="str">
        <f>'Energy consumption (raw)'!G2764</f>
        <v>Buildings</v>
      </c>
      <c r="I2814" s="179" t="str">
        <f>'Energy consumption (raw)'!I2764</f>
        <v>Buildings</v>
      </c>
      <c r="J2814" s="179" t="str">
        <f>INDEX(Sector!$E$6:$E$46,MATCH('Energy consumption (toe)'!I2814,Sector!$B$6:$B$46,FALSE))</f>
        <v>Buildings</v>
      </c>
      <c r="K2814" s="179">
        <f>IFERROR('Energy consumption (raw)'!J2764*Lists!$H$84,)</f>
        <v>0</v>
      </c>
      <c r="L2814" s="179">
        <f>'Energy consumption (raw)'!K2764*Lists!$H$84</f>
        <v>848.23647600000004</v>
      </c>
      <c r="M2814" s="179">
        <f>'Energy consumption (raw)'!L2764*Lists!$H$84</f>
        <v>0</v>
      </c>
      <c r="N2814" s="179">
        <f>'Energy consumption (raw)'!M2764*Lists!$H$84</f>
        <v>0</v>
      </c>
      <c r="O2814" s="178">
        <f t="shared" si="180"/>
        <v>848.23647600000004</v>
      </c>
      <c r="P2814">
        <f>'Energy consumption (raw)'!N2764*Lists!$H$85</f>
        <v>0</v>
      </c>
      <c r="Q2814">
        <f>'Energy consumption (raw)'!O2764*Lists!$H$86</f>
        <v>0</v>
      </c>
      <c r="R2814">
        <f>'Energy consumption (raw)'!P2764*Lists!$H$87</f>
        <v>0</v>
      </c>
      <c r="S2814">
        <f>'Energy consumption (raw)'!Q2764*Lists!$H$88</f>
        <v>0</v>
      </c>
      <c r="T2814">
        <f>'Energy consumption (raw)'!R2764*Lists!$H$89</f>
        <v>0</v>
      </c>
      <c r="U2814">
        <f>'Energy consumption (raw)'!S2764*Lists!$H$90</f>
        <v>0</v>
      </c>
      <c r="V2814">
        <f>'Energy consumption (raw)'!T2764*Lists!$H$91</f>
        <v>0</v>
      </c>
      <c r="W2814">
        <f>'Energy consumption (raw)'!U2764*Lists!$H$92</f>
        <v>0</v>
      </c>
      <c r="X2814">
        <f>'Energy consumption (raw)'!V2764*Lists!$H$93</f>
        <v>0</v>
      </c>
      <c r="Y2814">
        <f>'Energy consumption (raw)'!W2764*Lists!$H$94</f>
        <v>0</v>
      </c>
      <c r="Z2814">
        <f>'Energy consumption (raw)'!X2764*Lists!$H$96*1000000</f>
        <v>0</v>
      </c>
      <c r="AA2814">
        <f>'Energy consumption (raw)'!Y2764*Lists!$H$97</f>
        <v>0</v>
      </c>
      <c r="AB2814">
        <f>'Energy consumption (raw)'!Z2764*Lists!$H$96</f>
        <v>0</v>
      </c>
      <c r="AC2814">
        <f>'Energy consumption (raw)'!AA2764*Lists!$H$98</f>
        <v>0</v>
      </c>
      <c r="AD2814">
        <f>'Energy consumption (raw)'!AB2764*Lists!$H$99</f>
        <v>0</v>
      </c>
      <c r="AE2814">
        <f>'Energy consumption (raw)'!AC2764*Lists!$H$101</f>
        <v>0</v>
      </c>
      <c r="AF2814">
        <f>'Energy consumption (raw)'!AD2764*Lists!$H$101</f>
        <v>0</v>
      </c>
      <c r="AG2814">
        <f>'Energy consumption (raw)'!AE2764*Lists!$H$101</f>
        <v>0</v>
      </c>
      <c r="AH2814">
        <f>'Energy consumption (raw)'!AF2764*Lists!$H$100</f>
        <v>0</v>
      </c>
      <c r="AI2814" s="167">
        <f t="shared" si="181"/>
        <v>848.23647600000004</v>
      </c>
      <c r="AJ2814" s="179">
        <f>'Energy consumption (raw)'!AG2764</f>
        <v>848.23647600000004</v>
      </c>
      <c r="AK2814" s="179">
        <f>'Energy consumption (raw)'!AH2764</f>
        <v>995.19981960000007</v>
      </c>
      <c r="AL2814">
        <f>IF(ROUND(AI2814,-3)=ROUND('Energy consumption (raw)'!AG2764,-3),1,0)</f>
        <v>1</v>
      </c>
      <c r="AM2814" s="179" t="str">
        <f>'Energy consumption (raw)'!AJ2764</f>
        <v>32. Da Nang</v>
      </c>
      <c r="AN2814">
        <f>VLOOKUP(AM2814,Lists!$F$9:$G$71,2,FALSE)</f>
        <v>1</v>
      </c>
    </row>
    <row r="2815" spans="2:40" x14ac:dyDescent="0.25">
      <c r="B2815" s="65" t="str">
        <f t="shared" si="179"/>
        <v>Buildings183</v>
      </c>
      <c r="C2815" s="179">
        <f>'Energy consumption (raw)'!B2765</f>
        <v>183</v>
      </c>
      <c r="D2815" s="179">
        <f>'Energy consumption (raw)'!C2765</f>
        <v>0</v>
      </c>
      <c r="E2815" s="179">
        <f>'Energy consumption (raw)'!D2765</f>
        <v>0</v>
      </c>
      <c r="F2815" s="179" t="str">
        <f>'Energy consumption (raw)'!E2765</f>
        <v>Công trình xây dựng</v>
      </c>
      <c r="G2815" s="179" t="str">
        <f>'Energy consumption (raw)'!F2765</f>
        <v>Hoạt động của các bệnh viện</v>
      </c>
      <c r="H2815" s="179" t="str">
        <f>'Energy consumption (raw)'!G2765</f>
        <v>Buildings</v>
      </c>
      <c r="I2815" s="179" t="str">
        <f>'Energy consumption (raw)'!I2765</f>
        <v>Buildings</v>
      </c>
      <c r="J2815" s="179" t="str">
        <f>INDEX(Sector!$E$6:$E$46,MATCH('Energy consumption (toe)'!I2815,Sector!$B$6:$B$46,FALSE))</f>
        <v>Buildings</v>
      </c>
      <c r="K2815" s="179">
        <f>IFERROR('Energy consumption (raw)'!J2765*Lists!$H$84,)</f>
        <v>0</v>
      </c>
      <c r="L2815" s="179">
        <f>'Energy consumption (raw)'!K2765*Lists!$H$84</f>
        <v>680.59924690000003</v>
      </c>
      <c r="M2815" s="179">
        <f>'Energy consumption (raw)'!L2765*Lists!$H$84</f>
        <v>0</v>
      </c>
      <c r="N2815" s="179">
        <f>'Energy consumption (raw)'!M2765*Lists!$H$84</f>
        <v>0</v>
      </c>
      <c r="O2815" s="178">
        <f t="shared" si="180"/>
        <v>680.59924690000003</v>
      </c>
      <c r="P2815">
        <f>'Energy consumption (raw)'!N2765*Lists!$H$85</f>
        <v>0</v>
      </c>
      <c r="Q2815">
        <f>'Energy consumption (raw)'!O2765*Lists!$H$86</f>
        <v>0</v>
      </c>
      <c r="R2815">
        <f>'Energy consumption (raw)'!P2765*Lists!$H$87</f>
        <v>0</v>
      </c>
      <c r="S2815">
        <f>'Energy consumption (raw)'!Q2765*Lists!$H$88</f>
        <v>0</v>
      </c>
      <c r="T2815">
        <f>'Energy consumption (raw)'!R2765*Lists!$H$89</f>
        <v>0</v>
      </c>
      <c r="U2815">
        <f>'Energy consumption (raw)'!S2765*Lists!$H$90</f>
        <v>0</v>
      </c>
      <c r="V2815">
        <f>'Energy consumption (raw)'!T2765*Lists!$H$91</f>
        <v>0</v>
      </c>
      <c r="W2815">
        <f>'Energy consumption (raw)'!U2765*Lists!$H$92</f>
        <v>0</v>
      </c>
      <c r="X2815">
        <f>'Energy consumption (raw)'!V2765*Lists!$H$93</f>
        <v>0</v>
      </c>
      <c r="Y2815">
        <f>'Energy consumption (raw)'!W2765*Lists!$H$94</f>
        <v>0</v>
      </c>
      <c r="Z2815">
        <f>'Energy consumption (raw)'!X2765*Lists!$H$96*1000000</f>
        <v>0</v>
      </c>
      <c r="AA2815">
        <f>'Energy consumption (raw)'!Y2765*Lists!$H$97</f>
        <v>0</v>
      </c>
      <c r="AB2815">
        <f>'Energy consumption (raw)'!Z2765*Lists!$H$96</f>
        <v>0</v>
      </c>
      <c r="AC2815">
        <f>'Energy consumption (raw)'!AA2765*Lists!$H$98</f>
        <v>0</v>
      </c>
      <c r="AD2815">
        <f>'Energy consumption (raw)'!AB2765*Lists!$H$99</f>
        <v>0</v>
      </c>
      <c r="AE2815">
        <f>'Energy consumption (raw)'!AC2765*Lists!$H$101</f>
        <v>0</v>
      </c>
      <c r="AF2815">
        <f>'Energy consumption (raw)'!AD2765*Lists!$H$101</f>
        <v>0</v>
      </c>
      <c r="AG2815">
        <f>'Energy consumption (raw)'!AE2765*Lists!$H$101</f>
        <v>0</v>
      </c>
      <c r="AH2815">
        <f>'Energy consumption (raw)'!AF2765*Lists!$H$100</f>
        <v>0</v>
      </c>
      <c r="AI2815" s="167">
        <f t="shared" si="181"/>
        <v>680.59924690000003</v>
      </c>
      <c r="AJ2815" s="179">
        <f>'Energy consumption (raw)'!AG2765</f>
        <v>680.59924690000003</v>
      </c>
      <c r="AK2815" s="179">
        <f>'Energy consumption (raw)'!AH2765</f>
        <v>670.1505138</v>
      </c>
      <c r="AL2815">
        <f>IF(ROUND(AI2815,-3)=ROUND('Energy consumption (raw)'!AG2765,-3),1,0)</f>
        <v>1</v>
      </c>
      <c r="AM2815" s="179" t="str">
        <f>'Energy consumption (raw)'!AJ2765</f>
        <v>32. Da Nang</v>
      </c>
      <c r="AN2815">
        <f>VLOOKUP(AM2815,Lists!$F$9:$G$71,2,FALSE)</f>
        <v>1</v>
      </c>
    </row>
    <row r="2816" spans="2:40" x14ac:dyDescent="0.25">
      <c r="B2816" s="65" t="str">
        <f t="shared" si="179"/>
        <v>Buildings184</v>
      </c>
      <c r="C2816" s="179">
        <f>'Energy consumption (raw)'!B2766</f>
        <v>184</v>
      </c>
      <c r="D2816" s="179">
        <f>'Energy consumption (raw)'!C2766</f>
        <v>0</v>
      </c>
      <c r="E2816" s="179">
        <f>'Energy consumption (raw)'!D2766</f>
        <v>0</v>
      </c>
      <c r="F2816" s="179" t="str">
        <f>'Energy consumption (raw)'!E2766</f>
        <v>Công trình xây dựng</v>
      </c>
      <c r="G2816" s="179" t="str">
        <f>'Energy consumption (raw)'!F2766</f>
        <v>Văn phòng làm việc, nhà ở</v>
      </c>
      <c r="H2816" s="179" t="str">
        <f>'Energy consumption (raw)'!G2766</f>
        <v>Buildings</v>
      </c>
      <c r="I2816" s="179" t="str">
        <f>'Energy consumption (raw)'!I2766</f>
        <v>Buildings</v>
      </c>
      <c r="J2816" s="179" t="str">
        <f>INDEX(Sector!$E$6:$E$46,MATCH('Energy consumption (toe)'!I2816,Sector!$B$6:$B$46,FALSE))</f>
        <v>Buildings</v>
      </c>
      <c r="K2816" s="179">
        <f>IFERROR('Energy consumption (raw)'!J2766*Lists!$H$84,)</f>
        <v>0</v>
      </c>
      <c r="L2816" s="179">
        <f>'Energy consumption (raw)'!K2766*Lists!$H$84</f>
        <v>577.58100620000005</v>
      </c>
      <c r="M2816" s="179">
        <f>'Energy consumption (raw)'!L2766*Lists!$H$84</f>
        <v>0</v>
      </c>
      <c r="N2816" s="179">
        <f>'Energy consumption (raw)'!M2766*Lists!$H$84</f>
        <v>0</v>
      </c>
      <c r="O2816" s="178">
        <f t="shared" si="180"/>
        <v>577.58100620000005</v>
      </c>
      <c r="P2816">
        <f>'Energy consumption (raw)'!N2766*Lists!$H$85</f>
        <v>0</v>
      </c>
      <c r="Q2816">
        <f>'Energy consumption (raw)'!O2766*Lists!$H$86</f>
        <v>0</v>
      </c>
      <c r="R2816">
        <f>'Energy consumption (raw)'!P2766*Lists!$H$87</f>
        <v>0</v>
      </c>
      <c r="S2816">
        <f>'Energy consumption (raw)'!Q2766*Lists!$H$88</f>
        <v>0</v>
      </c>
      <c r="T2816">
        <f>'Energy consumption (raw)'!R2766*Lists!$H$89</f>
        <v>0</v>
      </c>
      <c r="U2816">
        <f>'Energy consumption (raw)'!S2766*Lists!$H$90</f>
        <v>0</v>
      </c>
      <c r="V2816">
        <f>'Energy consumption (raw)'!T2766*Lists!$H$91</f>
        <v>0</v>
      </c>
      <c r="W2816">
        <f>'Energy consumption (raw)'!U2766*Lists!$H$92</f>
        <v>0</v>
      </c>
      <c r="X2816">
        <f>'Energy consumption (raw)'!V2766*Lists!$H$93</f>
        <v>0</v>
      </c>
      <c r="Y2816">
        <f>'Energy consumption (raw)'!W2766*Lists!$H$94</f>
        <v>0</v>
      </c>
      <c r="Z2816">
        <f>'Energy consumption (raw)'!X2766*Lists!$H$96*1000000</f>
        <v>0</v>
      </c>
      <c r="AA2816">
        <f>'Energy consumption (raw)'!Y2766*Lists!$H$97</f>
        <v>0</v>
      </c>
      <c r="AB2816">
        <f>'Energy consumption (raw)'!Z2766*Lists!$H$96</f>
        <v>0</v>
      </c>
      <c r="AC2816">
        <f>'Energy consumption (raw)'!AA2766*Lists!$H$98</f>
        <v>0</v>
      </c>
      <c r="AD2816">
        <f>'Energy consumption (raw)'!AB2766*Lists!$H$99</f>
        <v>0</v>
      </c>
      <c r="AE2816">
        <f>'Energy consumption (raw)'!AC2766*Lists!$H$101</f>
        <v>0</v>
      </c>
      <c r="AF2816">
        <f>'Energy consumption (raw)'!AD2766*Lists!$H$101</f>
        <v>0</v>
      </c>
      <c r="AG2816">
        <f>'Energy consumption (raw)'!AE2766*Lists!$H$101</f>
        <v>0</v>
      </c>
      <c r="AH2816">
        <f>'Energy consumption (raw)'!AF2766*Lists!$H$100</f>
        <v>0</v>
      </c>
      <c r="AI2816" s="167">
        <f t="shared" si="181"/>
        <v>577.58100620000005</v>
      </c>
      <c r="AJ2816" s="179">
        <f>'Energy consumption (raw)'!AG2766</f>
        <v>577.58100620000005</v>
      </c>
      <c r="AK2816" s="179">
        <f>'Energy consumption (raw)'!AH2766</f>
        <v>930.00158900000008</v>
      </c>
      <c r="AL2816">
        <f>IF(ROUND(AI2816,-3)=ROUND('Energy consumption (raw)'!AG2766,-3),1,0)</f>
        <v>1</v>
      </c>
      <c r="AM2816" s="179" t="str">
        <f>'Energy consumption (raw)'!AJ2766</f>
        <v>32. Da Nang</v>
      </c>
      <c r="AN2816">
        <f>VLOOKUP(AM2816,Lists!$F$9:$G$71,2,FALSE)</f>
        <v>1</v>
      </c>
    </row>
    <row r="2817" spans="2:40" x14ac:dyDescent="0.25">
      <c r="B2817" s="65" t="str">
        <f t="shared" si="179"/>
        <v>Buildings185</v>
      </c>
      <c r="C2817" s="179">
        <f>'Energy consumption (raw)'!B2767</f>
        <v>185</v>
      </c>
      <c r="D2817" s="179">
        <f>'Energy consumption (raw)'!C2767</f>
        <v>0</v>
      </c>
      <c r="E2817" s="179">
        <f>'Energy consumption (raw)'!D2767</f>
        <v>0</v>
      </c>
      <c r="F2817" s="179" t="str">
        <f>'Energy consumption (raw)'!E2767</f>
        <v>Công trình xây dựng</v>
      </c>
      <c r="G2817" s="179" t="str">
        <f>'Energy consumption (raw)'!F2767</f>
        <v>Văn phòng làm việc</v>
      </c>
      <c r="H2817" s="179" t="str">
        <f>'Energy consumption (raw)'!G2767</f>
        <v>Buildings</v>
      </c>
      <c r="I2817" s="179" t="str">
        <f>'Energy consumption (raw)'!I2767</f>
        <v>Buildings</v>
      </c>
      <c r="J2817" s="179" t="str">
        <f>INDEX(Sector!$E$6:$E$46,MATCH('Energy consumption (toe)'!I2817,Sector!$B$6:$B$46,FALSE))</f>
        <v>Buildings</v>
      </c>
      <c r="K2817" s="179">
        <f>IFERROR('Energy consumption (raw)'!J2767*Lists!$H$84,)</f>
        <v>653.61665160000007</v>
      </c>
      <c r="L2817" s="179">
        <f>'Energy consumption (raw)'!K2767*Lists!$H$84</f>
        <v>653.61665160000007</v>
      </c>
      <c r="M2817" s="179">
        <f>'Energy consumption (raw)'!L2767*Lists!$H$84</f>
        <v>0</v>
      </c>
      <c r="N2817" s="179">
        <f>'Energy consumption (raw)'!M2767*Lists!$H$84</f>
        <v>0</v>
      </c>
      <c r="O2817" s="178">
        <f t="shared" si="180"/>
        <v>653.61665160000007</v>
      </c>
      <c r="P2817">
        <f>'Energy consumption (raw)'!N2767*Lists!$H$85</f>
        <v>0</v>
      </c>
      <c r="Q2817">
        <f>'Energy consumption (raw)'!O2767*Lists!$H$86</f>
        <v>0</v>
      </c>
      <c r="R2817">
        <f>'Energy consumption (raw)'!P2767*Lists!$H$87</f>
        <v>0</v>
      </c>
      <c r="S2817">
        <f>'Energy consumption (raw)'!Q2767*Lists!$H$88</f>
        <v>0</v>
      </c>
      <c r="T2817">
        <f>'Energy consumption (raw)'!R2767*Lists!$H$89</f>
        <v>0</v>
      </c>
      <c r="U2817">
        <f>'Energy consumption (raw)'!S2767*Lists!$H$90</f>
        <v>0</v>
      </c>
      <c r="V2817">
        <f>'Energy consumption (raw)'!T2767*Lists!$H$91</f>
        <v>0</v>
      </c>
      <c r="W2817">
        <f>'Energy consumption (raw)'!U2767*Lists!$H$92</f>
        <v>0</v>
      </c>
      <c r="X2817">
        <f>'Energy consumption (raw)'!V2767*Lists!$H$93</f>
        <v>0</v>
      </c>
      <c r="Y2817">
        <f>'Energy consumption (raw)'!W2767*Lists!$H$94</f>
        <v>0</v>
      </c>
      <c r="Z2817">
        <f>'Energy consumption (raw)'!X2767*Lists!$H$96*1000000</f>
        <v>0</v>
      </c>
      <c r="AA2817">
        <f>'Energy consumption (raw)'!Y2767*Lists!$H$97</f>
        <v>0</v>
      </c>
      <c r="AB2817">
        <f>'Energy consumption (raw)'!Z2767*Lists!$H$96</f>
        <v>0</v>
      </c>
      <c r="AC2817">
        <f>'Energy consumption (raw)'!AA2767*Lists!$H$98</f>
        <v>0</v>
      </c>
      <c r="AD2817">
        <f>'Energy consumption (raw)'!AB2767*Lists!$H$99</f>
        <v>0</v>
      </c>
      <c r="AE2817">
        <f>'Energy consumption (raw)'!AC2767*Lists!$H$101</f>
        <v>0</v>
      </c>
      <c r="AF2817">
        <f>'Energy consumption (raw)'!AD2767*Lists!$H$101</f>
        <v>0</v>
      </c>
      <c r="AG2817">
        <f>'Energy consumption (raw)'!AE2767*Lists!$H$101</f>
        <v>0</v>
      </c>
      <c r="AH2817">
        <f>'Energy consumption (raw)'!AF2767*Lists!$H$100</f>
        <v>0</v>
      </c>
      <c r="AI2817" s="167">
        <f t="shared" si="181"/>
        <v>653.61665160000007</v>
      </c>
      <c r="AJ2817" s="179">
        <f>'Energy consumption (raw)'!AG2767</f>
        <v>653.61665160000007</v>
      </c>
      <c r="AK2817" s="179">
        <f>'Energy consumption (raw)'!AH2767</f>
        <v>551.21175340000002</v>
      </c>
      <c r="AL2817">
        <f>IF(ROUND(AI2817,-3)=ROUND('Energy consumption (raw)'!AG2767,-3),1,0)</f>
        <v>1</v>
      </c>
      <c r="AM2817" s="179" t="str">
        <f>'Energy consumption (raw)'!AJ2767</f>
        <v>32. Da Nang</v>
      </c>
      <c r="AN2817">
        <f>VLOOKUP(AM2817,Lists!$F$9:$G$71,2,FALSE)</f>
        <v>1</v>
      </c>
    </row>
    <row r="2818" spans="2:40" x14ac:dyDescent="0.25">
      <c r="B2818" s="65" t="str">
        <f t="shared" si="179"/>
        <v>Buildings186</v>
      </c>
      <c r="C2818" s="179">
        <f>'Energy consumption (raw)'!B2768</f>
        <v>186</v>
      </c>
      <c r="D2818" s="179">
        <f>'Energy consumption (raw)'!C2768</f>
        <v>0</v>
      </c>
      <c r="E2818" s="179">
        <f>'Energy consumption (raw)'!D2768</f>
        <v>0</v>
      </c>
      <c r="F2818" s="179" t="str">
        <f>'Energy consumption (raw)'!E2768</f>
        <v>Công trình xây dựng</v>
      </c>
      <c r="G2818" s="179" t="str">
        <f>'Energy consumption (raw)'!F2768</f>
        <v>Khách sạn</v>
      </c>
      <c r="H2818" s="179" t="str">
        <f>'Energy consumption (raw)'!G2768</f>
        <v>Buildings</v>
      </c>
      <c r="I2818" s="179" t="str">
        <f>'Energy consumption (raw)'!I2768</f>
        <v>Buildings</v>
      </c>
      <c r="J2818" s="179" t="str">
        <f>INDEX(Sector!$E$6:$E$46,MATCH('Energy consumption (toe)'!I2818,Sector!$B$6:$B$46,FALSE))</f>
        <v>Buildings</v>
      </c>
      <c r="K2818" s="179">
        <f>IFERROR('Energy consumption (raw)'!J2768*Lists!$H$84,)</f>
        <v>0</v>
      </c>
      <c r="L2818" s="179">
        <f>'Energy consumption (raw)'!K2768*Lists!$H$84</f>
        <v>475.72464450000001</v>
      </c>
      <c r="M2818" s="179">
        <f>'Energy consumption (raw)'!L2768*Lists!$H$84</f>
        <v>0</v>
      </c>
      <c r="N2818" s="179">
        <f>'Energy consumption (raw)'!M2768*Lists!$H$84</f>
        <v>0</v>
      </c>
      <c r="O2818" s="178">
        <f t="shared" si="180"/>
        <v>475.72464450000001</v>
      </c>
      <c r="P2818">
        <f>'Energy consumption (raw)'!N2768*Lists!$H$85</f>
        <v>0</v>
      </c>
      <c r="Q2818">
        <f>'Energy consumption (raw)'!O2768*Lists!$H$86</f>
        <v>0</v>
      </c>
      <c r="R2818">
        <f>'Energy consumption (raw)'!P2768*Lists!$H$87</f>
        <v>0</v>
      </c>
      <c r="S2818">
        <f>'Energy consumption (raw)'!Q2768*Lists!$H$88</f>
        <v>1.41</v>
      </c>
      <c r="T2818">
        <f>'Energy consumption (raw)'!R2768*Lists!$H$89</f>
        <v>0</v>
      </c>
      <c r="U2818">
        <f>'Energy consumption (raw)'!S2768*Lists!$H$90</f>
        <v>84.304000000000002</v>
      </c>
      <c r="V2818">
        <f>'Energy consumption (raw)'!T2768*Lists!$H$91</f>
        <v>0</v>
      </c>
      <c r="W2818">
        <f>'Energy consumption (raw)'!U2768*Lists!$H$92</f>
        <v>0</v>
      </c>
      <c r="X2818">
        <f>'Energy consumption (raw)'!V2768*Lists!$H$93</f>
        <v>0</v>
      </c>
      <c r="Y2818">
        <f>'Energy consumption (raw)'!W2768*Lists!$H$94</f>
        <v>0.70218000000000003</v>
      </c>
      <c r="Z2818">
        <f>'Energy consumption (raw)'!X2768*Lists!$H$96*1000000</f>
        <v>0</v>
      </c>
      <c r="AA2818">
        <f>'Energy consumption (raw)'!Y2768*Lists!$H$97</f>
        <v>92.65</v>
      </c>
      <c r="AB2818">
        <f>'Energy consumption (raw)'!Z2768*Lists!$H$96</f>
        <v>0</v>
      </c>
      <c r="AC2818">
        <f>'Energy consumption (raw)'!AA2768*Lists!$H$98</f>
        <v>0</v>
      </c>
      <c r="AD2818">
        <f>'Energy consumption (raw)'!AB2768*Lists!$H$99</f>
        <v>0</v>
      </c>
      <c r="AE2818">
        <f>'Energy consumption (raw)'!AC2768*Lists!$H$101</f>
        <v>0</v>
      </c>
      <c r="AF2818">
        <f>'Energy consumption (raw)'!AD2768*Lists!$H$101</f>
        <v>0</v>
      </c>
      <c r="AG2818">
        <f>'Energy consumption (raw)'!AE2768*Lists!$H$101</f>
        <v>0</v>
      </c>
      <c r="AH2818">
        <f>'Energy consumption (raw)'!AF2768*Lists!$H$100</f>
        <v>0</v>
      </c>
      <c r="AI2818" s="167">
        <f t="shared" si="181"/>
        <v>654.79082449999999</v>
      </c>
      <c r="AJ2818" s="179">
        <f>'Energy consumption (raw)'!AG2768</f>
        <v>654.79082449999999</v>
      </c>
      <c r="AK2818" s="179">
        <f>'Energy consumption (raw)'!AH2768</f>
        <v>1402</v>
      </c>
      <c r="AL2818">
        <f>IF(ROUND(AI2818,-3)=ROUND('Energy consumption (raw)'!AG2768,-3),1,0)</f>
        <v>1</v>
      </c>
      <c r="AM2818" s="179" t="str">
        <f>'Energy consumption (raw)'!AJ2768</f>
        <v>33. Quang Nam</v>
      </c>
      <c r="AN2818">
        <f>VLOOKUP(AM2818,Lists!$F$9:$G$71,2,FALSE)</f>
        <v>1</v>
      </c>
    </row>
    <row r="2819" spans="2:40" x14ac:dyDescent="0.25">
      <c r="B2819" s="65" t="str">
        <f t="shared" si="179"/>
        <v>Buildings187</v>
      </c>
      <c r="C2819" s="179">
        <f>'Energy consumption (raw)'!B2769</f>
        <v>187</v>
      </c>
      <c r="D2819" s="179">
        <f>'Energy consumption (raw)'!C2769</f>
        <v>0</v>
      </c>
      <c r="E2819" s="179">
        <f>'Energy consumption (raw)'!D2769</f>
        <v>0</v>
      </c>
      <c r="F2819" s="179" t="str">
        <f>'Energy consumption (raw)'!E2769</f>
        <v>Công trình xây dựng</v>
      </c>
      <c r="G2819" s="179" t="str">
        <f>'Energy consumption (raw)'!F2769</f>
        <v>Dịch vụ lưu trú, khu vui chơi</v>
      </c>
      <c r="H2819" s="179" t="str">
        <f>'Energy consumption (raw)'!G2769</f>
        <v>Buildings</v>
      </c>
      <c r="I2819" s="179" t="str">
        <f>'Energy consumption (raw)'!I2769</f>
        <v>Buildings</v>
      </c>
      <c r="J2819" s="179" t="str">
        <f>INDEX(Sector!$E$6:$E$46,MATCH('Energy consumption (toe)'!I2819,Sector!$B$6:$B$46,FALSE))</f>
        <v>Buildings</v>
      </c>
      <c r="K2819" s="179">
        <f>IFERROR('Energy consumption (raw)'!J2769*Lists!$H$84,)</f>
        <v>1634.2445335000002</v>
      </c>
      <c r="L2819" s="179">
        <f>'Energy consumption (raw)'!K2769*Lists!$H$84</f>
        <v>1963.3440600000001</v>
      </c>
      <c r="M2819" s="179">
        <f>'Energy consumption (raw)'!L2769*Lists!$H$84</f>
        <v>0</v>
      </c>
      <c r="N2819" s="179">
        <f>'Energy consumption (raw)'!M2769*Lists!$H$84</f>
        <v>0</v>
      </c>
      <c r="O2819" s="178">
        <f t="shared" si="180"/>
        <v>1963.3440600000001</v>
      </c>
      <c r="P2819">
        <f>'Energy consumption (raw)'!N2769*Lists!$H$85</f>
        <v>0</v>
      </c>
      <c r="Q2819">
        <f>'Energy consumption (raw)'!O2769*Lists!$H$86</f>
        <v>0</v>
      </c>
      <c r="R2819">
        <f>'Energy consumption (raw)'!P2769*Lists!$H$87</f>
        <v>0</v>
      </c>
      <c r="S2819">
        <f>'Energy consumption (raw)'!Q2769*Lists!$H$88</f>
        <v>0</v>
      </c>
      <c r="T2819">
        <f>'Energy consumption (raw)'!R2769*Lists!$H$89</f>
        <v>0</v>
      </c>
      <c r="U2819">
        <f>'Energy consumption (raw)'!S2769*Lists!$H$90</f>
        <v>326.00479999999999</v>
      </c>
      <c r="V2819">
        <f>'Energy consumption (raw)'!T2769*Lists!$H$91</f>
        <v>0</v>
      </c>
      <c r="W2819">
        <f>'Energy consumption (raw)'!U2769*Lists!$H$92</f>
        <v>0</v>
      </c>
      <c r="X2819">
        <f>'Energy consumption (raw)'!V2769*Lists!$H$93</f>
        <v>0</v>
      </c>
      <c r="Y2819">
        <f>'Energy consumption (raw)'!W2769*Lists!$H$94</f>
        <v>73.040000000000006</v>
      </c>
      <c r="Z2819">
        <f>'Energy consumption (raw)'!X2769*Lists!$H$96*1000000</f>
        <v>0</v>
      </c>
      <c r="AA2819">
        <f>'Energy consumption (raw)'!Y2769*Lists!$H$97</f>
        <v>90.470000000000013</v>
      </c>
      <c r="AB2819">
        <f>'Energy consumption (raw)'!Z2769*Lists!$H$96</f>
        <v>0</v>
      </c>
      <c r="AC2819">
        <f>'Energy consumption (raw)'!AA2769*Lists!$H$98</f>
        <v>0</v>
      </c>
      <c r="AD2819">
        <f>'Energy consumption (raw)'!AB2769*Lists!$H$99</f>
        <v>0</v>
      </c>
      <c r="AE2819">
        <f>'Energy consumption (raw)'!AC2769*Lists!$H$101</f>
        <v>0</v>
      </c>
      <c r="AF2819">
        <f>'Energy consumption (raw)'!AD2769*Lists!$H$101</f>
        <v>0</v>
      </c>
      <c r="AG2819">
        <f>'Energy consumption (raw)'!AE2769*Lists!$H$101</f>
        <v>0</v>
      </c>
      <c r="AH2819">
        <f>'Energy consumption (raw)'!AF2769*Lists!$H$100</f>
        <v>0</v>
      </c>
      <c r="AI2819" s="167">
        <f t="shared" si="181"/>
        <v>2452.8588599999998</v>
      </c>
      <c r="AJ2819" s="179">
        <f>'Energy consumption (raw)'!AG2769</f>
        <v>2452.8588599999998</v>
      </c>
      <c r="AK2819" s="179">
        <f>'Energy consumption (raw)'!AH2769</f>
        <v>4312</v>
      </c>
      <c r="AL2819">
        <f>IF(ROUND(AI2819,-3)=ROUND('Energy consumption (raw)'!AG2769,-3),1,0)</f>
        <v>1</v>
      </c>
      <c r="AM2819" s="179" t="str">
        <f>'Energy consumption (raw)'!AJ2769</f>
        <v>33. Quang Nam</v>
      </c>
      <c r="AN2819">
        <f>VLOOKUP(AM2819,Lists!$F$9:$G$71,2,FALSE)</f>
        <v>1</v>
      </c>
    </row>
    <row r="2820" spans="2:40" x14ac:dyDescent="0.25">
      <c r="B2820" s="65" t="str">
        <f t="shared" si="179"/>
        <v>Buildings188</v>
      </c>
      <c r="C2820" s="179">
        <f>'Energy consumption (raw)'!B2770</f>
        <v>188</v>
      </c>
      <c r="D2820" s="179">
        <f>'Energy consumption (raw)'!C2770</f>
        <v>0</v>
      </c>
      <c r="E2820" s="179">
        <f>'Energy consumption (raw)'!D2770</f>
        <v>0</v>
      </c>
      <c r="F2820" s="179" t="str">
        <f>'Energy consumption (raw)'!E2770</f>
        <v>Công trình xây dựng</v>
      </c>
      <c r="G2820" s="179" t="str">
        <f>'Energy consumption (raw)'!F2770</f>
        <v>Hoạt động của các bệnh viện</v>
      </c>
      <c r="H2820" s="179" t="str">
        <f>'Energy consumption (raw)'!G2770</f>
        <v>Buildings</v>
      </c>
      <c r="I2820" s="179" t="str">
        <f>'Energy consumption (raw)'!I2770</f>
        <v>Buildings</v>
      </c>
      <c r="J2820" s="179" t="str">
        <f>INDEX(Sector!$E$6:$E$46,MATCH('Energy consumption (toe)'!I2820,Sector!$B$6:$B$46,FALSE))</f>
        <v>Buildings</v>
      </c>
      <c r="K2820" s="179">
        <f>IFERROR('Energy consumption (raw)'!J2770*Lists!$H$84,)</f>
        <v>0</v>
      </c>
      <c r="L2820" s="179">
        <f>'Energy consumption (raw)'!K2770*Lists!$H$84</f>
        <v>504.66083210000005</v>
      </c>
      <c r="M2820" s="179">
        <f>'Energy consumption (raw)'!L2770*Lists!$H$84</f>
        <v>0</v>
      </c>
      <c r="N2820" s="179">
        <f>'Energy consumption (raw)'!M2770*Lists!$H$84</f>
        <v>0</v>
      </c>
      <c r="O2820" s="178">
        <f t="shared" si="180"/>
        <v>504.66083210000005</v>
      </c>
      <c r="P2820">
        <f>'Energy consumption (raw)'!N2770*Lists!$H$85</f>
        <v>0</v>
      </c>
      <c r="Q2820">
        <f>'Energy consumption (raw)'!O2770*Lists!$H$86</f>
        <v>0</v>
      </c>
      <c r="R2820">
        <f>'Energy consumption (raw)'!P2770*Lists!$H$87</f>
        <v>0</v>
      </c>
      <c r="S2820">
        <f>'Energy consumption (raw)'!Q2770*Lists!$H$88</f>
        <v>0</v>
      </c>
      <c r="T2820">
        <f>'Energy consumption (raw)'!R2770*Lists!$H$89</f>
        <v>0</v>
      </c>
      <c r="U2820">
        <f>'Energy consumption (raw)'!S2770*Lists!$H$90</f>
        <v>22</v>
      </c>
      <c r="V2820">
        <f>'Energy consumption (raw)'!T2770*Lists!$H$91</f>
        <v>0</v>
      </c>
      <c r="W2820">
        <f>'Energy consumption (raw)'!U2770*Lists!$H$92</f>
        <v>0</v>
      </c>
      <c r="X2820">
        <f>'Energy consumption (raw)'!V2770*Lists!$H$93</f>
        <v>0</v>
      </c>
      <c r="Y2820">
        <f>'Energy consumption (raw)'!W2770*Lists!$H$94</f>
        <v>0</v>
      </c>
      <c r="Z2820">
        <f>'Energy consumption (raw)'!X2770*Lists!$H$96*1000000</f>
        <v>0</v>
      </c>
      <c r="AA2820">
        <f>'Energy consumption (raw)'!Y2770*Lists!$H$97</f>
        <v>16.350000000000001</v>
      </c>
      <c r="AB2820">
        <f>'Energy consumption (raw)'!Z2770*Lists!$H$96</f>
        <v>0</v>
      </c>
      <c r="AC2820">
        <f>'Energy consumption (raw)'!AA2770*Lists!$H$98</f>
        <v>0</v>
      </c>
      <c r="AD2820">
        <f>'Energy consumption (raw)'!AB2770*Lists!$H$99</f>
        <v>0</v>
      </c>
      <c r="AE2820">
        <f>'Energy consumption (raw)'!AC2770*Lists!$H$101</f>
        <v>0</v>
      </c>
      <c r="AF2820">
        <f>'Energy consumption (raw)'!AD2770*Lists!$H$101</f>
        <v>0</v>
      </c>
      <c r="AG2820">
        <f>'Energy consumption (raw)'!AE2770*Lists!$H$101</f>
        <v>0</v>
      </c>
      <c r="AH2820">
        <f>'Energy consumption (raw)'!AF2770*Lists!$H$100</f>
        <v>0</v>
      </c>
      <c r="AI2820" s="167">
        <f t="shared" si="181"/>
        <v>543.01083210000013</v>
      </c>
      <c r="AJ2820" s="179">
        <f>'Energy consumption (raw)'!AG2770</f>
        <v>543.01083210000013</v>
      </c>
      <c r="AK2820" s="179">
        <f>'Energy consumption (raw)'!AH2770</f>
        <v>686</v>
      </c>
      <c r="AL2820">
        <f>IF(ROUND(AI2820,-3)=ROUND('Energy consumption (raw)'!AG2770,-3),1,0)</f>
        <v>1</v>
      </c>
      <c r="AM2820" s="179" t="str">
        <f>'Energy consumption (raw)'!AJ2770</f>
        <v>33. Quang Nam</v>
      </c>
      <c r="AN2820">
        <f>VLOOKUP(AM2820,Lists!$F$9:$G$71,2,FALSE)</f>
        <v>1</v>
      </c>
    </row>
    <row r="2821" spans="2:40" x14ac:dyDescent="0.25">
      <c r="B2821" s="65" t="str">
        <f t="shared" si="179"/>
        <v>Buildings189</v>
      </c>
      <c r="C2821" s="179">
        <f>'Energy consumption (raw)'!B2771</f>
        <v>189</v>
      </c>
      <c r="D2821" s="179">
        <f>'Energy consumption (raw)'!C2771</f>
        <v>0</v>
      </c>
      <c r="E2821" s="179">
        <f>'Energy consumption (raw)'!D2771</f>
        <v>0</v>
      </c>
      <c r="F2821" s="179" t="str">
        <f>'Energy consumption (raw)'!E2771</f>
        <v>Công trình xây dựng</v>
      </c>
      <c r="G2821" s="179" t="str">
        <f>'Energy consumption (raw)'!F2771</f>
        <v>Kinh doanh bất động sản, quyền sử dụng đất thuộc chủ sở hữu, chủ sử dụng hoặc đi thuê</v>
      </c>
      <c r="H2821" s="179" t="str">
        <f>'Energy consumption (raw)'!G2771</f>
        <v>Buildings</v>
      </c>
      <c r="I2821" s="179" t="str">
        <f>'Energy consumption (raw)'!I2771</f>
        <v>Buildings</v>
      </c>
      <c r="J2821" s="179" t="str">
        <f>INDEX(Sector!$E$6:$E$46,MATCH('Energy consumption (toe)'!I2821,Sector!$B$6:$B$46,FALSE))</f>
        <v>Buildings</v>
      </c>
      <c r="K2821" s="179">
        <f>IFERROR('Energy consumption (raw)'!J2771*Lists!$H$84,)</f>
        <v>0</v>
      </c>
      <c r="L2821" s="179">
        <f>'Energy consumption (raw)'!K2771*Lists!$H$84</f>
        <v>5120.8343359999999</v>
      </c>
      <c r="M2821" s="179">
        <f>'Energy consumption (raw)'!L2771*Lists!$H$84</f>
        <v>0</v>
      </c>
      <c r="N2821" s="179">
        <f>'Energy consumption (raw)'!M2771*Lists!$H$84</f>
        <v>0</v>
      </c>
      <c r="O2821" s="178">
        <f t="shared" si="180"/>
        <v>5120.8343359999999</v>
      </c>
      <c r="P2821">
        <f>'Energy consumption (raw)'!N2771*Lists!$H$85</f>
        <v>0</v>
      </c>
      <c r="Q2821">
        <f>'Energy consumption (raw)'!O2771*Lists!$H$86</f>
        <v>0</v>
      </c>
      <c r="R2821">
        <f>'Energy consumption (raw)'!P2771*Lists!$H$87</f>
        <v>0</v>
      </c>
      <c r="S2821">
        <f>'Energy consumption (raw)'!Q2771*Lists!$H$88</f>
        <v>0</v>
      </c>
      <c r="T2821">
        <f>'Energy consumption (raw)'!R2771*Lists!$H$89</f>
        <v>0</v>
      </c>
      <c r="U2821">
        <f>'Energy consumption (raw)'!S2771*Lists!$H$90</f>
        <v>0</v>
      </c>
      <c r="V2821">
        <f>'Energy consumption (raw)'!T2771*Lists!$H$91</f>
        <v>0</v>
      </c>
      <c r="W2821">
        <f>'Energy consumption (raw)'!U2771*Lists!$H$92</f>
        <v>0</v>
      </c>
      <c r="X2821">
        <f>'Energy consumption (raw)'!V2771*Lists!$H$93</f>
        <v>0</v>
      </c>
      <c r="Y2821">
        <f>'Energy consumption (raw)'!W2771*Lists!$H$94</f>
        <v>0</v>
      </c>
      <c r="Z2821">
        <f>'Energy consumption (raw)'!X2771*Lists!$H$96*1000000</f>
        <v>0</v>
      </c>
      <c r="AA2821">
        <f>'Energy consumption (raw)'!Y2771*Lists!$H$97</f>
        <v>0</v>
      </c>
      <c r="AB2821">
        <f>'Energy consumption (raw)'!Z2771*Lists!$H$96</f>
        <v>0</v>
      </c>
      <c r="AC2821">
        <f>'Energy consumption (raw)'!AA2771*Lists!$H$98</f>
        <v>0</v>
      </c>
      <c r="AD2821">
        <f>'Energy consumption (raw)'!AB2771*Lists!$H$99</f>
        <v>0</v>
      </c>
      <c r="AE2821">
        <f>'Energy consumption (raw)'!AC2771*Lists!$H$101</f>
        <v>0</v>
      </c>
      <c r="AF2821">
        <f>'Energy consumption (raw)'!AD2771*Lists!$H$101</f>
        <v>0</v>
      </c>
      <c r="AG2821">
        <f>'Energy consumption (raw)'!AE2771*Lists!$H$101</f>
        <v>0</v>
      </c>
      <c r="AH2821">
        <f>'Energy consumption (raw)'!AF2771*Lists!$H$100</f>
        <v>0</v>
      </c>
      <c r="AI2821" s="167">
        <f t="shared" si="181"/>
        <v>5120.8343359999999</v>
      </c>
      <c r="AJ2821" s="179">
        <f>'Energy consumption (raw)'!AG2771</f>
        <v>5120.8343359999999</v>
      </c>
      <c r="AK2821" s="179">
        <f>'Energy consumption (raw)'!AH2771</f>
        <v>0</v>
      </c>
      <c r="AL2821">
        <f>IF(ROUND(AI2821,-3)=ROUND('Energy consumption (raw)'!AG2771,-3),1,0)</f>
        <v>1</v>
      </c>
      <c r="AM2821" s="179" t="str">
        <f>'Energy consumption (raw)'!AJ2771</f>
        <v>33. Quang Nam</v>
      </c>
      <c r="AN2821">
        <f>VLOOKUP(AM2821,Lists!$F$9:$G$71,2,FALSE)</f>
        <v>1</v>
      </c>
    </row>
    <row r="2822" spans="2:40" x14ac:dyDescent="0.25">
      <c r="B2822" s="65" t="str">
        <f t="shared" si="179"/>
        <v>Buildings190</v>
      </c>
      <c r="C2822" s="179">
        <f>'Energy consumption (raw)'!B2772</f>
        <v>190</v>
      </c>
      <c r="D2822" s="179">
        <f>'Energy consumption (raw)'!C2772</f>
        <v>0</v>
      </c>
      <c r="E2822" s="179">
        <f>'Energy consumption (raw)'!D2772</f>
        <v>0</v>
      </c>
      <c r="F2822" s="179" t="str">
        <f>'Energy consumption (raw)'!E2772</f>
        <v>Công trình xây dựng</v>
      </c>
      <c r="G2822" s="179" t="str">
        <f>'Energy consumption (raw)'!F2772</f>
        <v>Hoạt động của các bệnh viện</v>
      </c>
      <c r="H2822" s="179" t="str">
        <f>'Energy consumption (raw)'!G2772</f>
        <v>Buildings</v>
      </c>
      <c r="I2822" s="179" t="str">
        <f>'Energy consumption (raw)'!I2772</f>
        <v>Buildings</v>
      </c>
      <c r="J2822" s="179" t="str">
        <f>INDEX(Sector!$E$6:$E$46,MATCH('Energy consumption (toe)'!I2822,Sector!$B$6:$B$46,FALSE))</f>
        <v>Buildings</v>
      </c>
      <c r="K2822" s="179">
        <f>IFERROR('Energy consumption (raw)'!J2772*Lists!$H$84,)</f>
        <v>0</v>
      </c>
      <c r="L2822" s="179">
        <f>'Energy consumption (raw)'!K2772*Lists!$H$84</f>
        <v>468.19557600000002</v>
      </c>
      <c r="M2822" s="179">
        <f>'Energy consumption (raw)'!L2772*Lists!$H$84</f>
        <v>0</v>
      </c>
      <c r="N2822" s="179">
        <f>'Energy consumption (raw)'!M2772*Lists!$H$84</f>
        <v>0</v>
      </c>
      <c r="O2822" s="178">
        <f t="shared" si="180"/>
        <v>468.19557600000002</v>
      </c>
      <c r="P2822">
        <f>'Energy consumption (raw)'!N2772*Lists!$H$85</f>
        <v>0</v>
      </c>
      <c r="Q2822">
        <f>'Energy consumption (raw)'!O2772*Lists!$H$86</f>
        <v>0</v>
      </c>
      <c r="R2822">
        <f>'Energy consumption (raw)'!P2772*Lists!$H$87</f>
        <v>0</v>
      </c>
      <c r="S2822">
        <f>'Energy consumption (raw)'!Q2772*Lists!$H$88</f>
        <v>0</v>
      </c>
      <c r="T2822">
        <f>'Energy consumption (raw)'!R2772*Lists!$H$89</f>
        <v>25.5</v>
      </c>
      <c r="U2822">
        <f>'Energy consumption (raw)'!S2772*Lists!$H$90</f>
        <v>0</v>
      </c>
      <c r="V2822">
        <f>'Energy consumption (raw)'!T2772*Lists!$H$91</f>
        <v>0</v>
      </c>
      <c r="W2822">
        <f>'Energy consumption (raw)'!U2772*Lists!$H$92</f>
        <v>0</v>
      </c>
      <c r="X2822">
        <f>'Energy consumption (raw)'!V2772*Lists!$H$93</f>
        <v>0</v>
      </c>
      <c r="Y2822">
        <f>'Energy consumption (raw)'!W2772*Lists!$H$94</f>
        <v>0</v>
      </c>
      <c r="Z2822">
        <f>'Energy consumption (raw)'!X2772*Lists!$H$96*1000000</f>
        <v>9</v>
      </c>
      <c r="AA2822">
        <f>'Energy consumption (raw)'!Y2772*Lists!$H$97</f>
        <v>0</v>
      </c>
      <c r="AB2822">
        <f>'Energy consumption (raw)'!Z2772*Lists!$H$96</f>
        <v>0</v>
      </c>
      <c r="AC2822">
        <f>'Energy consumption (raw)'!AA2772*Lists!$H$98</f>
        <v>0</v>
      </c>
      <c r="AD2822">
        <f>'Energy consumption (raw)'!AB2772*Lists!$H$99</f>
        <v>0</v>
      </c>
      <c r="AE2822">
        <f>'Energy consumption (raw)'!AC2772*Lists!$H$101</f>
        <v>0</v>
      </c>
      <c r="AF2822">
        <f>'Energy consumption (raw)'!AD2772*Lists!$H$101</f>
        <v>0</v>
      </c>
      <c r="AG2822">
        <f>'Energy consumption (raw)'!AE2772*Lists!$H$101</f>
        <v>0</v>
      </c>
      <c r="AH2822">
        <f>'Energy consumption (raw)'!AF2772*Lists!$H$100</f>
        <v>0</v>
      </c>
      <c r="AI2822" s="167">
        <f t="shared" si="181"/>
        <v>502.69557600000002</v>
      </c>
      <c r="AJ2822" s="179">
        <f>'Energy consumption (raw)'!AG2772</f>
        <v>502.69557600000002</v>
      </c>
      <c r="AK2822" s="179">
        <f>'Energy consumption (raw)'!AH2772</f>
        <v>640</v>
      </c>
      <c r="AL2822">
        <f>IF(ROUND(AI2822,-3)=ROUND('Energy consumption (raw)'!AG2772,-3),1,0)</f>
        <v>1</v>
      </c>
      <c r="AM2822" s="179" t="str">
        <f>'Energy consumption (raw)'!AJ2772</f>
        <v>35. Tỉnh Bình Định</v>
      </c>
      <c r="AN2822">
        <f>VLOOKUP(AM2822,Lists!$F$9:$G$71,2,FALSE)</f>
        <v>1</v>
      </c>
    </row>
    <row r="2823" spans="2:40" x14ac:dyDescent="0.25">
      <c r="B2823" s="65" t="str">
        <f t="shared" si="179"/>
        <v>Buildings191</v>
      </c>
      <c r="C2823" s="179">
        <f>'Energy consumption (raw)'!B2773</f>
        <v>191</v>
      </c>
      <c r="D2823" s="179">
        <f>'Energy consumption (raw)'!C2773</f>
        <v>0</v>
      </c>
      <c r="E2823" s="179">
        <f>'Energy consumption (raw)'!D2773</f>
        <v>0</v>
      </c>
      <c r="F2823" s="179" t="str">
        <f>'Energy consumption (raw)'!E2773</f>
        <v>Công trình xây dựng</v>
      </c>
      <c r="G2823" s="179" t="str">
        <f>'Energy consumption (raw)'!F2773</f>
        <v>Hoạt động dịch vụ hỗ trợ kinh doanh khác chưa được phân vào đâu</v>
      </c>
      <c r="H2823" s="179" t="str">
        <f>'Energy consumption (raw)'!G2773</f>
        <v>Buildings</v>
      </c>
      <c r="I2823" s="179" t="str">
        <f>'Energy consumption (raw)'!I2773</f>
        <v>Buildings</v>
      </c>
      <c r="J2823" s="179" t="str">
        <f>INDEX(Sector!$E$6:$E$46,MATCH('Energy consumption (toe)'!I2823,Sector!$B$6:$B$46,FALSE))</f>
        <v>Buildings</v>
      </c>
      <c r="K2823" s="179">
        <f>IFERROR('Energy consumption (raw)'!J2773*Lists!$H$84,)</f>
        <v>772.27150000000006</v>
      </c>
      <c r="L2823" s="179">
        <f>'Energy consumption (raw)'!K2773*Lists!$H$84</f>
        <v>772.27150000000006</v>
      </c>
      <c r="M2823" s="179">
        <f>'Energy consumption (raw)'!L2773*Lists!$H$84</f>
        <v>0</v>
      </c>
      <c r="N2823" s="179">
        <f>'Energy consumption (raw)'!M2773*Lists!$H$84</f>
        <v>0</v>
      </c>
      <c r="O2823" s="178">
        <f t="shared" si="180"/>
        <v>772.27150000000006</v>
      </c>
      <c r="P2823">
        <f>'Energy consumption (raw)'!N2773*Lists!$H$85</f>
        <v>0</v>
      </c>
      <c r="Q2823">
        <f>'Energy consumption (raw)'!O2773*Lists!$H$86</f>
        <v>0</v>
      </c>
      <c r="R2823">
        <f>'Energy consumption (raw)'!P2773*Lists!$H$87</f>
        <v>0</v>
      </c>
      <c r="S2823">
        <f>'Energy consumption (raw)'!Q2773*Lists!$H$88</f>
        <v>0</v>
      </c>
      <c r="T2823">
        <f>'Energy consumption (raw)'!R2773*Lists!$H$89</f>
        <v>0</v>
      </c>
      <c r="U2823">
        <f>'Energy consumption (raw)'!S2773*Lists!$H$90</f>
        <v>0</v>
      </c>
      <c r="V2823">
        <f>'Energy consumption (raw)'!T2773*Lists!$H$91</f>
        <v>0</v>
      </c>
      <c r="W2823">
        <f>'Energy consumption (raw)'!U2773*Lists!$H$92</f>
        <v>0</v>
      </c>
      <c r="X2823">
        <f>'Energy consumption (raw)'!V2773*Lists!$H$93</f>
        <v>0</v>
      </c>
      <c r="Y2823">
        <f>'Energy consumption (raw)'!W2773*Lists!$H$94</f>
        <v>0</v>
      </c>
      <c r="Z2823">
        <f>'Energy consumption (raw)'!X2773*Lists!$H$96*1000000</f>
        <v>0</v>
      </c>
      <c r="AA2823">
        <f>'Energy consumption (raw)'!Y2773*Lists!$H$97</f>
        <v>0</v>
      </c>
      <c r="AB2823">
        <f>'Energy consumption (raw)'!Z2773*Lists!$H$96</f>
        <v>0</v>
      </c>
      <c r="AC2823">
        <f>'Energy consumption (raw)'!AA2773*Lists!$H$98</f>
        <v>0</v>
      </c>
      <c r="AD2823">
        <f>'Energy consumption (raw)'!AB2773*Lists!$H$99</f>
        <v>0</v>
      </c>
      <c r="AE2823">
        <f>'Energy consumption (raw)'!AC2773*Lists!$H$101</f>
        <v>0</v>
      </c>
      <c r="AF2823">
        <f>'Energy consumption (raw)'!AD2773*Lists!$H$101</f>
        <v>0</v>
      </c>
      <c r="AG2823">
        <f>'Energy consumption (raw)'!AE2773*Lists!$H$101</f>
        <v>0</v>
      </c>
      <c r="AH2823">
        <f>'Energy consumption (raw)'!AF2773*Lists!$H$100</f>
        <v>0</v>
      </c>
      <c r="AI2823" s="167">
        <f t="shared" si="181"/>
        <v>772.27150000000006</v>
      </c>
      <c r="AJ2823" s="179">
        <f>'Energy consumption (raw)'!AG2773</f>
        <v>772.27150000000006</v>
      </c>
      <c r="AK2823" s="179">
        <f>'Energy consumption (raw)'!AH2773</f>
        <v>760</v>
      </c>
      <c r="AL2823">
        <f>IF(ROUND(AI2823,-3)=ROUND('Energy consumption (raw)'!AG2773,-3),1,0)</f>
        <v>1</v>
      </c>
      <c r="AM2823" s="179" t="str">
        <f>'Energy consumption (raw)'!AJ2773</f>
        <v>35. Tỉnh Bình Định</v>
      </c>
      <c r="AN2823">
        <f>VLOOKUP(AM2823,Lists!$F$9:$G$71,2,FALSE)</f>
        <v>1</v>
      </c>
    </row>
    <row r="2824" spans="2:40" x14ac:dyDescent="0.25">
      <c r="B2824" s="65" t="str">
        <f t="shared" si="179"/>
        <v>Buildings192</v>
      </c>
      <c r="C2824" s="179">
        <f>'Energy consumption (raw)'!B2774</f>
        <v>192</v>
      </c>
      <c r="D2824" s="179">
        <f>'Energy consumption (raw)'!C2774</f>
        <v>0</v>
      </c>
      <c r="E2824" s="179">
        <f>'Energy consumption (raw)'!D2774</f>
        <v>0</v>
      </c>
      <c r="F2824" s="179" t="str">
        <f>'Energy consumption (raw)'!E2774</f>
        <v>Công trình xây dựng</v>
      </c>
      <c r="G2824" s="179" t="str">
        <f>'Energy consumption (raw)'!F2774</f>
        <v>Xây dựng nhà các loại, kinh doanh du lịch</v>
      </c>
      <c r="H2824" s="179" t="str">
        <f>'Energy consumption (raw)'!G2774</f>
        <v>Buildings</v>
      </c>
      <c r="I2824" s="179" t="str">
        <f>'Energy consumption (raw)'!I2774</f>
        <v>Buildings</v>
      </c>
      <c r="J2824" s="179" t="str">
        <f>INDEX(Sector!$E$6:$E$46,MATCH('Energy consumption (toe)'!I2824,Sector!$B$6:$B$46,FALSE))</f>
        <v>Buildings</v>
      </c>
      <c r="K2824" s="179">
        <f>IFERROR('Energy consumption (raw)'!J2774*Lists!$H$84,)</f>
        <v>1850.894849</v>
      </c>
      <c r="L2824" s="179">
        <f>'Energy consumption (raw)'!K2774*Lists!$H$84</f>
        <v>1850.894849</v>
      </c>
      <c r="M2824" s="179">
        <f>'Energy consumption (raw)'!L2774*Lists!$H$84</f>
        <v>0</v>
      </c>
      <c r="N2824" s="179">
        <f>'Energy consumption (raw)'!M2774*Lists!$H$84</f>
        <v>0</v>
      </c>
      <c r="O2824" s="178">
        <f t="shared" si="180"/>
        <v>1850.894849</v>
      </c>
      <c r="P2824">
        <f>'Energy consumption (raw)'!N2774*Lists!$H$85</f>
        <v>0</v>
      </c>
      <c r="Q2824">
        <f>'Energy consumption (raw)'!O2774*Lists!$H$86</f>
        <v>0</v>
      </c>
      <c r="R2824">
        <f>'Energy consumption (raw)'!P2774*Lists!$H$87</f>
        <v>0</v>
      </c>
      <c r="S2824">
        <f>'Energy consumption (raw)'!Q2774*Lists!$H$88</f>
        <v>0</v>
      </c>
      <c r="T2824">
        <f>'Energy consumption (raw)'!R2774*Lists!$H$89</f>
        <v>0</v>
      </c>
      <c r="U2824">
        <f>'Energy consumption (raw)'!S2774*Lists!$H$90</f>
        <v>0</v>
      </c>
      <c r="V2824">
        <f>'Energy consumption (raw)'!T2774*Lists!$H$91</f>
        <v>0</v>
      </c>
      <c r="W2824">
        <f>'Energy consumption (raw)'!U2774*Lists!$H$92</f>
        <v>0</v>
      </c>
      <c r="X2824">
        <f>'Energy consumption (raw)'!V2774*Lists!$H$93</f>
        <v>0</v>
      </c>
      <c r="Y2824">
        <f>'Energy consumption (raw)'!W2774*Lists!$H$94</f>
        <v>0</v>
      </c>
      <c r="Z2824">
        <f>'Energy consumption (raw)'!X2774*Lists!$H$96*1000000</f>
        <v>0</v>
      </c>
      <c r="AA2824">
        <f>'Energy consumption (raw)'!Y2774*Lists!$H$97</f>
        <v>0</v>
      </c>
      <c r="AB2824">
        <f>'Energy consumption (raw)'!Z2774*Lists!$H$96</f>
        <v>0</v>
      </c>
      <c r="AC2824">
        <f>'Energy consumption (raw)'!AA2774*Lists!$H$98</f>
        <v>0</v>
      </c>
      <c r="AD2824">
        <f>'Energy consumption (raw)'!AB2774*Lists!$H$99</f>
        <v>0</v>
      </c>
      <c r="AE2824">
        <f>'Energy consumption (raw)'!AC2774*Lists!$H$101</f>
        <v>0</v>
      </c>
      <c r="AF2824">
        <f>'Energy consumption (raw)'!AD2774*Lists!$H$101</f>
        <v>0</v>
      </c>
      <c r="AG2824">
        <f>'Energy consumption (raw)'!AE2774*Lists!$H$101</f>
        <v>0</v>
      </c>
      <c r="AH2824">
        <f>'Energy consumption (raw)'!AF2774*Lists!$H$100</f>
        <v>0</v>
      </c>
      <c r="AI2824" s="167">
        <f t="shared" si="181"/>
        <v>1850.894849</v>
      </c>
      <c r="AJ2824" s="179">
        <f>'Energy consumption (raw)'!AG2774</f>
        <v>1850.894849</v>
      </c>
      <c r="AK2824" s="179">
        <f>'Energy consumption (raw)'!AH2774</f>
        <v>2757</v>
      </c>
      <c r="AL2824">
        <f>IF(ROUND(AI2824,-3)=ROUND('Energy consumption (raw)'!AG2774,-3),1,0)</f>
        <v>1</v>
      </c>
      <c r="AM2824" s="179" t="str">
        <f>'Energy consumption (raw)'!AJ2774</f>
        <v>35. Tỉnh Bình Định</v>
      </c>
      <c r="AN2824">
        <f>VLOOKUP(AM2824,Lists!$F$9:$G$71,2,FALSE)</f>
        <v>1</v>
      </c>
    </row>
    <row r="2825" spans="2:40" x14ac:dyDescent="0.25">
      <c r="B2825" s="65" t="str">
        <f t="shared" si="179"/>
        <v>Buildings193</v>
      </c>
      <c r="C2825" s="179">
        <f>'Energy consumption (raw)'!B2775</f>
        <v>193</v>
      </c>
      <c r="D2825" s="179">
        <f>'Energy consumption (raw)'!C2775</f>
        <v>0</v>
      </c>
      <c r="E2825" s="179">
        <f>'Energy consumption (raw)'!D2775</f>
        <v>0</v>
      </c>
      <c r="F2825" s="179" t="str">
        <f>'Energy consumption (raw)'!E2775</f>
        <v>Công trình xây dựng</v>
      </c>
      <c r="G2825" s="179" t="str">
        <f>'Energy consumption (raw)'!F2775</f>
        <v>Hoạt động của các bệnh viện</v>
      </c>
      <c r="H2825" s="179" t="str">
        <f>'Energy consumption (raw)'!G2775</f>
        <v>Buildings</v>
      </c>
      <c r="I2825" s="179" t="str">
        <f>'Energy consumption (raw)'!I2775</f>
        <v>Buildings</v>
      </c>
      <c r="J2825" s="179" t="str">
        <f>INDEX(Sector!$E$6:$E$46,MATCH('Energy consumption (toe)'!I2825,Sector!$B$6:$B$46,FALSE))</f>
        <v>Buildings</v>
      </c>
      <c r="K2825" s="179">
        <f>IFERROR('Energy consumption (raw)'!J2775*Lists!$H$84,)</f>
        <v>0</v>
      </c>
      <c r="L2825" s="179">
        <f>'Energy consumption (raw)'!K2775*Lists!$H$84</f>
        <v>471.67905280000002</v>
      </c>
      <c r="M2825" s="179">
        <f>'Energy consumption (raw)'!L2775*Lists!$H$84</f>
        <v>0</v>
      </c>
      <c r="N2825" s="179">
        <f>'Energy consumption (raw)'!M2775*Lists!$H$84</f>
        <v>0</v>
      </c>
      <c r="O2825" s="178">
        <f t="shared" si="180"/>
        <v>471.67905280000002</v>
      </c>
      <c r="P2825">
        <f>'Energy consumption (raw)'!N2775*Lists!$H$85</f>
        <v>0</v>
      </c>
      <c r="Q2825">
        <f>'Energy consumption (raw)'!O2775*Lists!$H$86</f>
        <v>0</v>
      </c>
      <c r="R2825">
        <f>'Energy consumption (raw)'!P2775*Lists!$H$87</f>
        <v>0</v>
      </c>
      <c r="S2825">
        <f>'Energy consumption (raw)'!Q2775*Lists!$H$88</f>
        <v>0</v>
      </c>
      <c r="T2825">
        <f>'Energy consumption (raw)'!R2775*Lists!$H$89</f>
        <v>20.399999999999999</v>
      </c>
      <c r="U2825">
        <f>'Energy consumption (raw)'!S2775*Lists!$H$90</f>
        <v>0</v>
      </c>
      <c r="V2825">
        <f>'Energy consumption (raw)'!T2775*Lists!$H$91</f>
        <v>0</v>
      </c>
      <c r="W2825">
        <f>'Energy consumption (raw)'!U2775*Lists!$H$92</f>
        <v>0</v>
      </c>
      <c r="X2825">
        <f>'Energy consumption (raw)'!V2775*Lists!$H$93</f>
        <v>0</v>
      </c>
      <c r="Y2825">
        <f>'Energy consumption (raw)'!W2775*Lists!$H$94</f>
        <v>0</v>
      </c>
      <c r="Z2825">
        <f>'Energy consumption (raw)'!X2775*Lists!$H$96*1000000</f>
        <v>7.6499999999999995</v>
      </c>
      <c r="AA2825">
        <f>'Energy consumption (raw)'!Y2775*Lists!$H$97</f>
        <v>0</v>
      </c>
      <c r="AB2825">
        <f>'Energy consumption (raw)'!Z2775*Lists!$H$96</f>
        <v>0</v>
      </c>
      <c r="AC2825">
        <f>'Energy consumption (raw)'!AA2775*Lists!$H$98</f>
        <v>0</v>
      </c>
      <c r="AD2825">
        <f>'Energy consumption (raw)'!AB2775*Lists!$H$99</f>
        <v>0</v>
      </c>
      <c r="AE2825">
        <f>'Energy consumption (raw)'!AC2775*Lists!$H$101</f>
        <v>0</v>
      </c>
      <c r="AF2825">
        <f>'Energy consumption (raw)'!AD2775*Lists!$H$101</f>
        <v>0</v>
      </c>
      <c r="AG2825">
        <f>'Energy consumption (raw)'!AE2775*Lists!$H$101</f>
        <v>0</v>
      </c>
      <c r="AH2825">
        <f>'Energy consumption (raw)'!AF2775*Lists!$H$100</f>
        <v>0</v>
      </c>
      <c r="AI2825" s="167">
        <f t="shared" si="181"/>
        <v>499.72905279999998</v>
      </c>
      <c r="AJ2825" s="179">
        <f>'Energy consumption (raw)'!AG2775</f>
        <v>499.72905279999998</v>
      </c>
      <c r="AK2825" s="179">
        <f>'Energy consumption (raw)'!AH2775</f>
        <v>0</v>
      </c>
      <c r="AL2825">
        <f>IF(ROUND(AI2825,-3)=ROUND('Energy consumption (raw)'!AG2775,-3),1,0)</f>
        <v>1</v>
      </c>
      <c r="AM2825" s="179" t="str">
        <f>'Energy consumption (raw)'!AJ2775</f>
        <v>35. Tỉnh Bình Định</v>
      </c>
      <c r="AN2825">
        <f>VLOOKUP(AM2825,Lists!$F$9:$G$71,2,FALSE)</f>
        <v>1</v>
      </c>
    </row>
    <row r="2826" spans="2:40" x14ac:dyDescent="0.25">
      <c r="B2826" s="65" t="str">
        <f t="shared" si="179"/>
        <v>Buildings194</v>
      </c>
      <c r="C2826" s="179">
        <f>'Energy consumption (raw)'!B2776</f>
        <v>194</v>
      </c>
      <c r="D2826" s="179">
        <f>'Energy consumption (raw)'!C2776</f>
        <v>0</v>
      </c>
      <c r="E2826" s="179">
        <f>'Energy consumption (raw)'!D2776</f>
        <v>0</v>
      </c>
      <c r="F2826" s="179" t="str">
        <f>'Energy consumption (raw)'!E2776</f>
        <v>Công trình xây dựng</v>
      </c>
      <c r="G2826" s="179" t="str">
        <f>'Energy consumption (raw)'!F2776</f>
        <v>Khách sạn</v>
      </c>
      <c r="H2826" s="179" t="str">
        <f>'Energy consumption (raw)'!G2776</f>
        <v>Buildings</v>
      </c>
      <c r="I2826" s="179" t="str">
        <f>'Energy consumption (raw)'!I2776</f>
        <v>Buildings</v>
      </c>
      <c r="J2826" s="179" t="str">
        <f>INDEX(Sector!$E$6:$E$46,MATCH('Energy consumption (toe)'!I2826,Sector!$B$6:$B$46,FALSE))</f>
        <v>Buildings</v>
      </c>
      <c r="K2826" s="179">
        <f>IFERROR('Energy consumption (raw)'!J2776*Lists!$H$84,)</f>
        <v>7032.1046148000005</v>
      </c>
      <c r="L2826" s="179">
        <f>'Energy consumption (raw)'!K2776*Lists!$H$84</f>
        <v>7032.1046148000005</v>
      </c>
      <c r="M2826" s="179">
        <f>'Energy consumption (raw)'!L2776*Lists!$H$84</f>
        <v>0</v>
      </c>
      <c r="N2826" s="179">
        <f>'Energy consumption (raw)'!M2776*Lists!$H$84</f>
        <v>0</v>
      </c>
      <c r="O2826" s="178">
        <f t="shared" si="180"/>
        <v>7032.1046148000005</v>
      </c>
      <c r="P2826">
        <f>'Energy consumption (raw)'!N2776*Lists!$H$85</f>
        <v>0</v>
      </c>
      <c r="Q2826">
        <f>'Energy consumption (raw)'!O2776*Lists!$H$86</f>
        <v>0</v>
      </c>
      <c r="R2826">
        <f>'Energy consumption (raw)'!P2776*Lists!$H$87</f>
        <v>0</v>
      </c>
      <c r="S2826">
        <f>'Energy consumption (raw)'!Q2776*Lists!$H$88</f>
        <v>0</v>
      </c>
      <c r="T2826">
        <f>'Energy consumption (raw)'!R2776*Lists!$H$89</f>
        <v>0</v>
      </c>
      <c r="U2826">
        <f>'Energy consumption (raw)'!S2776*Lists!$H$90</f>
        <v>0</v>
      </c>
      <c r="V2826">
        <f>'Energy consumption (raw)'!T2776*Lists!$H$91</f>
        <v>0</v>
      </c>
      <c r="W2826">
        <f>'Energy consumption (raw)'!U2776*Lists!$H$92</f>
        <v>0</v>
      </c>
      <c r="X2826">
        <f>'Energy consumption (raw)'!V2776*Lists!$H$93</f>
        <v>0</v>
      </c>
      <c r="Y2826">
        <f>'Energy consumption (raw)'!W2776*Lists!$H$94</f>
        <v>0</v>
      </c>
      <c r="Z2826">
        <f>'Energy consumption (raw)'!X2776*Lists!$H$96*1000000</f>
        <v>0</v>
      </c>
      <c r="AA2826">
        <f>'Energy consumption (raw)'!Y2776*Lists!$H$97</f>
        <v>0</v>
      </c>
      <c r="AB2826">
        <f>'Energy consumption (raw)'!Z2776*Lists!$H$96</f>
        <v>0</v>
      </c>
      <c r="AC2826">
        <f>'Energy consumption (raw)'!AA2776*Lists!$H$98</f>
        <v>0</v>
      </c>
      <c r="AD2826">
        <f>'Energy consumption (raw)'!AB2776*Lists!$H$99</f>
        <v>0</v>
      </c>
      <c r="AE2826">
        <f>'Energy consumption (raw)'!AC2776*Lists!$H$101</f>
        <v>0</v>
      </c>
      <c r="AF2826">
        <f>'Energy consumption (raw)'!AD2776*Lists!$H$101</f>
        <v>0</v>
      </c>
      <c r="AG2826">
        <f>'Energy consumption (raw)'!AE2776*Lists!$H$101</f>
        <v>0</v>
      </c>
      <c r="AH2826">
        <f>'Energy consumption (raw)'!AF2776*Lists!$H$100</f>
        <v>0</v>
      </c>
      <c r="AI2826" s="167">
        <f t="shared" si="181"/>
        <v>7032.1046148000005</v>
      </c>
      <c r="AJ2826" s="179">
        <f>'Energy consumption (raw)'!AG2776</f>
        <v>7032.1046148000005</v>
      </c>
      <c r="AK2826" s="179">
        <f>'Energy consumption (raw)'!AH2776</f>
        <v>0</v>
      </c>
      <c r="AL2826">
        <f>IF(ROUND(AI2826,-3)=ROUND('Energy consumption (raw)'!AG2776,-3),1,0)</f>
        <v>1</v>
      </c>
      <c r="AM2826" s="179" t="str">
        <f>'Energy consumption (raw)'!AJ2776</f>
        <v>37. Khanh Hoa</v>
      </c>
      <c r="AN2826">
        <f>VLOOKUP(AM2826,Lists!$F$9:$G$71,2,FALSE)</f>
        <v>1</v>
      </c>
    </row>
    <row r="2827" spans="2:40" x14ac:dyDescent="0.25">
      <c r="B2827" s="65" t="str">
        <f t="shared" si="179"/>
        <v>Buildings195</v>
      </c>
      <c r="C2827" s="179">
        <f>'Energy consumption (raw)'!B2777</f>
        <v>195</v>
      </c>
      <c r="D2827" s="179">
        <f>'Energy consumption (raw)'!C2777</f>
        <v>0</v>
      </c>
      <c r="E2827" s="179">
        <f>'Energy consumption (raw)'!D2777</f>
        <v>0</v>
      </c>
      <c r="F2827" s="179" t="str">
        <f>'Energy consumption (raw)'!E2777</f>
        <v>Công trình xây dựng</v>
      </c>
      <c r="G2827" s="179" t="str">
        <f>'Energy consumption (raw)'!F2777</f>
        <v>Khách sạn</v>
      </c>
      <c r="H2827" s="179" t="str">
        <f>'Energy consumption (raw)'!G2777</f>
        <v>Buildings</v>
      </c>
      <c r="I2827" s="179" t="str">
        <f>'Energy consumption (raw)'!I2777</f>
        <v>Buildings</v>
      </c>
      <c r="J2827" s="179" t="str">
        <f>INDEX(Sector!$E$6:$E$46,MATCH('Energy consumption (toe)'!I2827,Sector!$B$6:$B$46,FALSE))</f>
        <v>Buildings</v>
      </c>
      <c r="K2827" s="179">
        <f>IFERROR('Energy consumption (raw)'!J2777*Lists!$H$84,)</f>
        <v>646.32103900000004</v>
      </c>
      <c r="L2827" s="179">
        <f>'Energy consumption (raw)'!K2777*Lists!$H$84</f>
        <v>646.32103900000004</v>
      </c>
      <c r="M2827" s="179">
        <f>'Energy consumption (raw)'!L2777*Lists!$H$84</f>
        <v>0</v>
      </c>
      <c r="N2827" s="179">
        <f>'Energy consumption (raw)'!M2777*Lists!$H$84</f>
        <v>0</v>
      </c>
      <c r="O2827" s="178">
        <f t="shared" si="180"/>
        <v>646.32103900000004</v>
      </c>
      <c r="P2827">
        <f>'Energy consumption (raw)'!N2777*Lists!$H$85</f>
        <v>0</v>
      </c>
      <c r="Q2827">
        <f>'Energy consumption (raw)'!O2777*Lists!$H$86</f>
        <v>0</v>
      </c>
      <c r="R2827">
        <f>'Energy consumption (raw)'!P2777*Lists!$H$87</f>
        <v>0</v>
      </c>
      <c r="S2827">
        <f>'Energy consumption (raw)'!Q2777*Lists!$H$88</f>
        <v>0</v>
      </c>
      <c r="T2827">
        <f>'Energy consumption (raw)'!R2777*Lists!$H$89</f>
        <v>0</v>
      </c>
      <c r="U2827">
        <f>'Energy consumption (raw)'!S2777*Lists!$H$90</f>
        <v>0</v>
      </c>
      <c r="V2827">
        <f>'Energy consumption (raw)'!T2777*Lists!$H$91</f>
        <v>0</v>
      </c>
      <c r="W2827">
        <f>'Energy consumption (raw)'!U2777*Lists!$H$92</f>
        <v>0</v>
      </c>
      <c r="X2827">
        <f>'Energy consumption (raw)'!V2777*Lists!$H$93</f>
        <v>0</v>
      </c>
      <c r="Y2827">
        <f>'Energy consumption (raw)'!W2777*Lists!$H$94</f>
        <v>0</v>
      </c>
      <c r="Z2827">
        <f>'Energy consumption (raw)'!X2777*Lists!$H$96*1000000</f>
        <v>0</v>
      </c>
      <c r="AA2827">
        <f>'Energy consumption (raw)'!Y2777*Lists!$H$97</f>
        <v>0</v>
      </c>
      <c r="AB2827">
        <f>'Energy consumption (raw)'!Z2777*Lists!$H$96</f>
        <v>0</v>
      </c>
      <c r="AC2827">
        <f>'Energy consumption (raw)'!AA2777*Lists!$H$98</f>
        <v>0</v>
      </c>
      <c r="AD2827">
        <f>'Energy consumption (raw)'!AB2777*Lists!$H$99</f>
        <v>0</v>
      </c>
      <c r="AE2827">
        <f>'Energy consumption (raw)'!AC2777*Lists!$H$101</f>
        <v>0</v>
      </c>
      <c r="AF2827">
        <f>'Energy consumption (raw)'!AD2777*Lists!$H$101</f>
        <v>0</v>
      </c>
      <c r="AG2827">
        <f>'Energy consumption (raw)'!AE2777*Lists!$H$101</f>
        <v>0</v>
      </c>
      <c r="AH2827">
        <f>'Energy consumption (raw)'!AF2777*Lists!$H$100</f>
        <v>0</v>
      </c>
      <c r="AI2827" s="167">
        <f t="shared" si="181"/>
        <v>646.32103900000004</v>
      </c>
      <c r="AJ2827" s="179">
        <f>'Energy consumption (raw)'!AG2777</f>
        <v>646.32103900000004</v>
      </c>
      <c r="AK2827" s="179">
        <f>'Energy consumption (raw)'!AH2777</f>
        <v>1092.6291600000002</v>
      </c>
      <c r="AL2827">
        <f>IF(ROUND(AI2827,-3)=ROUND('Energy consumption (raw)'!AG2777,-3),1,0)</f>
        <v>1</v>
      </c>
      <c r="AM2827" s="179" t="str">
        <f>'Energy consumption (raw)'!AJ2777</f>
        <v>37. Khanh Hoa</v>
      </c>
      <c r="AN2827">
        <f>VLOOKUP(AM2827,Lists!$F$9:$G$71,2,FALSE)</f>
        <v>1</v>
      </c>
    </row>
    <row r="2828" spans="2:40" x14ac:dyDescent="0.25">
      <c r="B2828" s="65" t="str">
        <f t="shared" si="179"/>
        <v>Buildings196</v>
      </c>
      <c r="C2828" s="179">
        <f>'Energy consumption (raw)'!B2778</f>
        <v>196</v>
      </c>
      <c r="D2828" s="179">
        <f>'Energy consumption (raw)'!C2778</f>
        <v>0</v>
      </c>
      <c r="E2828" s="179">
        <f>'Energy consumption (raw)'!D2778</f>
        <v>0</v>
      </c>
      <c r="F2828" s="179" t="str">
        <f>'Energy consumption (raw)'!E2778</f>
        <v>Công trình xây dựng</v>
      </c>
      <c r="G2828" s="179" t="str">
        <f>'Energy consumption (raw)'!F2778</f>
        <v>Khách sạn</v>
      </c>
      <c r="H2828" s="179" t="str">
        <f>'Energy consumption (raw)'!G2778</f>
        <v>Buildings</v>
      </c>
      <c r="I2828" s="179" t="str">
        <f>'Energy consumption (raw)'!I2778</f>
        <v>Buildings</v>
      </c>
      <c r="J2828" s="179" t="str">
        <f>INDEX(Sector!$E$6:$E$46,MATCH('Energy consumption (toe)'!I2828,Sector!$B$6:$B$46,FALSE))</f>
        <v>Buildings</v>
      </c>
      <c r="K2828" s="179">
        <f>IFERROR('Energy consumption (raw)'!J2778*Lists!$H$84,)</f>
        <v>853.57124420000002</v>
      </c>
      <c r="L2828" s="179">
        <f>'Energy consumption (raw)'!K2778*Lists!$H$84</f>
        <v>853.57124420000002</v>
      </c>
      <c r="M2828" s="179">
        <f>'Energy consumption (raw)'!L2778*Lists!$H$84</f>
        <v>0</v>
      </c>
      <c r="N2828" s="179">
        <f>'Energy consumption (raw)'!M2778*Lists!$H$84</f>
        <v>0</v>
      </c>
      <c r="O2828" s="178">
        <f t="shared" si="180"/>
        <v>853.57124420000002</v>
      </c>
      <c r="P2828">
        <f>'Energy consumption (raw)'!N2778*Lists!$H$85</f>
        <v>0</v>
      </c>
      <c r="Q2828">
        <f>'Energy consumption (raw)'!O2778*Lists!$H$86</f>
        <v>0</v>
      </c>
      <c r="R2828">
        <f>'Energy consumption (raw)'!P2778*Lists!$H$87</f>
        <v>0</v>
      </c>
      <c r="S2828">
        <f>'Energy consumption (raw)'!Q2778*Lists!$H$88</f>
        <v>0</v>
      </c>
      <c r="T2828">
        <f>'Energy consumption (raw)'!R2778*Lists!$H$89</f>
        <v>0</v>
      </c>
      <c r="U2828">
        <f>'Energy consumption (raw)'!S2778*Lists!$H$90</f>
        <v>0</v>
      </c>
      <c r="V2828">
        <f>'Energy consumption (raw)'!T2778*Lists!$H$91</f>
        <v>0</v>
      </c>
      <c r="W2828">
        <f>'Energy consumption (raw)'!U2778*Lists!$H$92</f>
        <v>0</v>
      </c>
      <c r="X2828">
        <f>'Energy consumption (raw)'!V2778*Lists!$H$93</f>
        <v>0</v>
      </c>
      <c r="Y2828">
        <f>'Energy consumption (raw)'!W2778*Lists!$H$94</f>
        <v>0</v>
      </c>
      <c r="Z2828">
        <f>'Energy consumption (raw)'!X2778*Lists!$H$96*1000000</f>
        <v>0</v>
      </c>
      <c r="AA2828">
        <f>'Energy consumption (raw)'!Y2778*Lists!$H$97</f>
        <v>0</v>
      </c>
      <c r="AB2828">
        <f>'Energy consumption (raw)'!Z2778*Lists!$H$96</f>
        <v>0</v>
      </c>
      <c r="AC2828">
        <f>'Energy consumption (raw)'!AA2778*Lists!$H$98</f>
        <v>0</v>
      </c>
      <c r="AD2828">
        <f>'Energy consumption (raw)'!AB2778*Lists!$H$99</f>
        <v>0</v>
      </c>
      <c r="AE2828">
        <f>'Energy consumption (raw)'!AC2778*Lists!$H$101</f>
        <v>0</v>
      </c>
      <c r="AF2828">
        <f>'Energy consumption (raw)'!AD2778*Lists!$H$101</f>
        <v>0</v>
      </c>
      <c r="AG2828">
        <f>'Energy consumption (raw)'!AE2778*Lists!$H$101</f>
        <v>0</v>
      </c>
      <c r="AH2828">
        <f>'Energy consumption (raw)'!AF2778*Lists!$H$100</f>
        <v>0</v>
      </c>
      <c r="AI2828" s="167">
        <f t="shared" si="181"/>
        <v>853.57124420000002</v>
      </c>
      <c r="AJ2828" s="179">
        <f>'Energy consumption (raw)'!AG2778</f>
        <v>853.57124420000002</v>
      </c>
      <c r="AK2828" s="179">
        <f>'Energy consumption (raw)'!AH2778</f>
        <v>1357.7014386000001</v>
      </c>
      <c r="AL2828">
        <f>IF(ROUND(AI2828,-3)=ROUND('Energy consumption (raw)'!AG2778,-3),1,0)</f>
        <v>1</v>
      </c>
      <c r="AM2828" s="179" t="str">
        <f>'Energy consumption (raw)'!AJ2778</f>
        <v>37. Khanh Hoa</v>
      </c>
      <c r="AN2828">
        <f>VLOOKUP(AM2828,Lists!$F$9:$G$71,2,FALSE)</f>
        <v>1</v>
      </c>
    </row>
    <row r="2829" spans="2:40" x14ac:dyDescent="0.25">
      <c r="B2829" s="65" t="str">
        <f t="shared" si="179"/>
        <v>Buildings197</v>
      </c>
      <c r="C2829" s="179">
        <f>'Energy consumption (raw)'!B2779</f>
        <v>197</v>
      </c>
      <c r="D2829" s="179">
        <f>'Energy consumption (raw)'!C2779</f>
        <v>0</v>
      </c>
      <c r="E2829" s="179">
        <f>'Energy consumption (raw)'!D2779</f>
        <v>0</v>
      </c>
      <c r="F2829" s="179" t="str">
        <f>'Energy consumption (raw)'!E2779</f>
        <v>Công trình xây dựng</v>
      </c>
      <c r="G2829" s="179" t="str">
        <f>'Energy consumption (raw)'!F2779</f>
        <v>Khách sạn</v>
      </c>
      <c r="H2829" s="179" t="str">
        <f>'Energy consumption (raw)'!G2779</f>
        <v>Buildings</v>
      </c>
      <c r="I2829" s="179" t="str">
        <f>'Energy consumption (raw)'!I2779</f>
        <v>Buildings</v>
      </c>
      <c r="J2829" s="179" t="str">
        <f>INDEX(Sector!$E$6:$E$46,MATCH('Energy consumption (toe)'!I2829,Sector!$B$6:$B$46,FALSE))</f>
        <v>Buildings</v>
      </c>
      <c r="K2829" s="179">
        <f>IFERROR('Energy consumption (raw)'!J2779*Lists!$H$84,)</f>
        <v>594.22781600000008</v>
      </c>
      <c r="L2829" s="179">
        <f>'Energy consumption (raw)'!K2779*Lists!$H$84</f>
        <v>594.22781600000008</v>
      </c>
      <c r="M2829" s="179">
        <f>'Energy consumption (raw)'!L2779*Lists!$H$84</f>
        <v>0</v>
      </c>
      <c r="N2829" s="179">
        <f>'Energy consumption (raw)'!M2779*Lists!$H$84</f>
        <v>0</v>
      </c>
      <c r="O2829" s="178">
        <f t="shared" si="180"/>
        <v>594.22781600000008</v>
      </c>
      <c r="P2829">
        <f>'Energy consumption (raw)'!N2779*Lists!$H$85</f>
        <v>0</v>
      </c>
      <c r="Q2829">
        <f>'Energy consumption (raw)'!O2779*Lists!$H$86</f>
        <v>0</v>
      </c>
      <c r="R2829">
        <f>'Energy consumption (raw)'!P2779*Lists!$H$87</f>
        <v>0</v>
      </c>
      <c r="S2829">
        <f>'Energy consumption (raw)'!Q2779*Lists!$H$88</f>
        <v>0</v>
      </c>
      <c r="T2829">
        <f>'Energy consumption (raw)'!R2779*Lists!$H$89</f>
        <v>0</v>
      </c>
      <c r="U2829">
        <f>'Energy consumption (raw)'!S2779*Lists!$H$90</f>
        <v>0</v>
      </c>
      <c r="V2829">
        <f>'Energy consumption (raw)'!T2779*Lists!$H$91</f>
        <v>0</v>
      </c>
      <c r="W2829">
        <f>'Energy consumption (raw)'!U2779*Lists!$H$92</f>
        <v>0</v>
      </c>
      <c r="X2829">
        <f>'Energy consumption (raw)'!V2779*Lists!$H$93</f>
        <v>0</v>
      </c>
      <c r="Y2829">
        <f>'Energy consumption (raw)'!W2779*Lists!$H$94</f>
        <v>0</v>
      </c>
      <c r="Z2829">
        <f>'Energy consumption (raw)'!X2779*Lists!$H$96*1000000</f>
        <v>0</v>
      </c>
      <c r="AA2829">
        <f>'Energy consumption (raw)'!Y2779*Lists!$H$97</f>
        <v>0</v>
      </c>
      <c r="AB2829">
        <f>'Energy consumption (raw)'!Z2779*Lists!$H$96</f>
        <v>0</v>
      </c>
      <c r="AC2829">
        <f>'Energy consumption (raw)'!AA2779*Lists!$H$98</f>
        <v>0</v>
      </c>
      <c r="AD2829">
        <f>'Energy consumption (raw)'!AB2779*Lists!$H$99</f>
        <v>0</v>
      </c>
      <c r="AE2829">
        <f>'Energy consumption (raw)'!AC2779*Lists!$H$101</f>
        <v>0</v>
      </c>
      <c r="AF2829">
        <f>'Energy consumption (raw)'!AD2779*Lists!$H$101</f>
        <v>0</v>
      </c>
      <c r="AG2829">
        <f>'Energy consumption (raw)'!AE2779*Lists!$H$101</f>
        <v>0</v>
      </c>
      <c r="AH2829">
        <f>'Energy consumption (raw)'!AF2779*Lists!$H$100</f>
        <v>0</v>
      </c>
      <c r="AI2829" s="167">
        <f t="shared" si="181"/>
        <v>594.22781600000008</v>
      </c>
      <c r="AJ2829" s="179">
        <f>'Energy consumption (raw)'!AG2779</f>
        <v>594.22781600000008</v>
      </c>
      <c r="AK2829" s="179">
        <f>'Energy consumption (raw)'!AH2779</f>
        <v>1449.6756568000001</v>
      </c>
      <c r="AL2829">
        <f>IF(ROUND(AI2829,-3)=ROUND('Energy consumption (raw)'!AG2779,-3),1,0)</f>
        <v>1</v>
      </c>
      <c r="AM2829" s="179" t="str">
        <f>'Energy consumption (raw)'!AJ2779</f>
        <v>37. Khanh Hoa</v>
      </c>
      <c r="AN2829">
        <f>VLOOKUP(AM2829,Lists!$F$9:$G$71,2,FALSE)</f>
        <v>1</v>
      </c>
    </row>
    <row r="2830" spans="2:40" x14ac:dyDescent="0.25">
      <c r="B2830" s="65" t="str">
        <f t="shared" si="179"/>
        <v>Buildings198</v>
      </c>
      <c r="C2830" s="179">
        <f>'Energy consumption (raw)'!B2780</f>
        <v>198</v>
      </c>
      <c r="D2830" s="179">
        <f>'Energy consumption (raw)'!C2780</f>
        <v>0</v>
      </c>
      <c r="E2830" s="179">
        <f>'Energy consumption (raw)'!D2780</f>
        <v>0</v>
      </c>
      <c r="F2830" s="179" t="str">
        <f>'Energy consumption (raw)'!E2780</f>
        <v>Công trình xây dựng</v>
      </c>
      <c r="G2830" s="179" t="str">
        <f>'Energy consumption (raw)'!F2780</f>
        <v>Khách sạn</v>
      </c>
      <c r="H2830" s="179" t="str">
        <f>'Energy consumption (raw)'!G2780</f>
        <v>Buildings</v>
      </c>
      <c r="I2830" s="179" t="str">
        <f>'Energy consumption (raw)'!I2780</f>
        <v>Buildings</v>
      </c>
      <c r="J2830" s="179" t="str">
        <f>INDEX(Sector!$E$6:$E$46,MATCH('Energy consumption (toe)'!I2830,Sector!$B$6:$B$46,FALSE))</f>
        <v>Buildings</v>
      </c>
      <c r="K2830" s="179">
        <f>IFERROR('Energy consumption (raw)'!J2780*Lists!$H$84,)</f>
        <v>690.31351200000006</v>
      </c>
      <c r="L2830" s="179">
        <f>'Energy consumption (raw)'!K2780*Lists!$H$84</f>
        <v>690.31351200000006</v>
      </c>
      <c r="M2830" s="179">
        <f>'Energy consumption (raw)'!L2780*Lists!$H$84</f>
        <v>0</v>
      </c>
      <c r="N2830" s="179">
        <f>'Energy consumption (raw)'!M2780*Lists!$H$84</f>
        <v>0</v>
      </c>
      <c r="O2830" s="178">
        <f t="shared" si="180"/>
        <v>690.31351200000006</v>
      </c>
      <c r="P2830">
        <f>'Energy consumption (raw)'!N2780*Lists!$H$85</f>
        <v>0</v>
      </c>
      <c r="Q2830">
        <f>'Energy consumption (raw)'!O2780*Lists!$H$86</f>
        <v>0</v>
      </c>
      <c r="R2830">
        <f>'Energy consumption (raw)'!P2780*Lists!$H$87</f>
        <v>0</v>
      </c>
      <c r="S2830">
        <f>'Energy consumption (raw)'!Q2780*Lists!$H$88</f>
        <v>0</v>
      </c>
      <c r="T2830">
        <f>'Energy consumption (raw)'!R2780*Lists!$H$89</f>
        <v>0</v>
      </c>
      <c r="U2830">
        <f>'Energy consumption (raw)'!S2780*Lists!$H$90</f>
        <v>0</v>
      </c>
      <c r="V2830">
        <f>'Energy consumption (raw)'!T2780*Lists!$H$91</f>
        <v>0</v>
      </c>
      <c r="W2830">
        <f>'Energy consumption (raw)'!U2780*Lists!$H$92</f>
        <v>0</v>
      </c>
      <c r="X2830">
        <f>'Energy consumption (raw)'!V2780*Lists!$H$93</f>
        <v>0</v>
      </c>
      <c r="Y2830">
        <f>'Energy consumption (raw)'!W2780*Lists!$H$94</f>
        <v>0</v>
      </c>
      <c r="Z2830">
        <f>'Energy consumption (raw)'!X2780*Lists!$H$96*1000000</f>
        <v>0</v>
      </c>
      <c r="AA2830">
        <f>'Energy consumption (raw)'!Y2780*Lists!$H$97</f>
        <v>0</v>
      </c>
      <c r="AB2830">
        <f>'Energy consumption (raw)'!Z2780*Lists!$H$96</f>
        <v>0</v>
      </c>
      <c r="AC2830">
        <f>'Energy consumption (raw)'!AA2780*Lists!$H$98</f>
        <v>0</v>
      </c>
      <c r="AD2830">
        <f>'Energy consumption (raw)'!AB2780*Lists!$H$99</f>
        <v>0</v>
      </c>
      <c r="AE2830">
        <f>'Energy consumption (raw)'!AC2780*Lists!$H$101</f>
        <v>0</v>
      </c>
      <c r="AF2830">
        <f>'Energy consumption (raw)'!AD2780*Lists!$H$101</f>
        <v>0</v>
      </c>
      <c r="AG2830">
        <f>'Energy consumption (raw)'!AE2780*Lists!$H$101</f>
        <v>0</v>
      </c>
      <c r="AH2830">
        <f>'Energy consumption (raw)'!AF2780*Lists!$H$100</f>
        <v>0</v>
      </c>
      <c r="AI2830" s="167">
        <f t="shared" si="181"/>
        <v>690.31351200000006</v>
      </c>
      <c r="AJ2830" s="179">
        <f>'Energy consumption (raw)'!AG2780</f>
        <v>690.31351200000006</v>
      </c>
      <c r="AK2830" s="179">
        <f>'Energy consumption (raw)'!AH2780</f>
        <v>1184.76169</v>
      </c>
      <c r="AL2830">
        <f>IF(ROUND(AI2830,-3)=ROUND('Energy consumption (raw)'!AG2780,-3),1,0)</f>
        <v>1</v>
      </c>
      <c r="AM2830" s="179" t="str">
        <f>'Energy consumption (raw)'!AJ2780</f>
        <v>37. Khanh Hoa</v>
      </c>
      <c r="AN2830">
        <f>VLOOKUP(AM2830,Lists!$F$9:$G$71,2,FALSE)</f>
        <v>1</v>
      </c>
    </row>
    <row r="2831" spans="2:40" x14ac:dyDescent="0.25">
      <c r="B2831" s="65" t="str">
        <f t="shared" si="179"/>
        <v>Buildings199</v>
      </c>
      <c r="C2831" s="179">
        <f>'Energy consumption (raw)'!B2781</f>
        <v>199</v>
      </c>
      <c r="D2831" s="179">
        <f>'Energy consumption (raw)'!C2781</f>
        <v>0</v>
      </c>
      <c r="E2831" s="179">
        <f>'Energy consumption (raw)'!D2781</f>
        <v>0</v>
      </c>
      <c r="F2831" s="179" t="str">
        <f>'Energy consumption (raw)'!E2781</f>
        <v>Công trình xây dựng</v>
      </c>
      <c r="G2831" s="179" t="str">
        <f>'Energy consumption (raw)'!F2781</f>
        <v>Kinh doanh dịch vụ</v>
      </c>
      <c r="H2831" s="179" t="str">
        <f>'Energy consumption (raw)'!G2781</f>
        <v>Buildings</v>
      </c>
      <c r="I2831" s="179" t="str">
        <f>'Energy consumption (raw)'!I2781</f>
        <v>Buildings</v>
      </c>
      <c r="J2831" s="179" t="str">
        <f>INDEX(Sector!$E$6:$E$46,MATCH('Energy consumption (toe)'!I2831,Sector!$B$6:$B$46,FALSE))</f>
        <v>Buildings</v>
      </c>
      <c r="K2831" s="179">
        <f>IFERROR('Energy consumption (raw)'!J2781*Lists!$H$84,)</f>
        <v>1011.7401624</v>
      </c>
      <c r="L2831" s="179">
        <f>'Energy consumption (raw)'!K2781*Lists!$H$84</f>
        <v>1011.7401624</v>
      </c>
      <c r="M2831" s="179">
        <f>'Energy consumption (raw)'!L2781*Lists!$H$84</f>
        <v>0</v>
      </c>
      <c r="N2831" s="179">
        <f>'Energy consumption (raw)'!M2781*Lists!$H$84</f>
        <v>0</v>
      </c>
      <c r="O2831" s="178">
        <f t="shared" si="180"/>
        <v>1011.7401624</v>
      </c>
      <c r="P2831">
        <f>'Energy consumption (raw)'!N2781*Lists!$H$85</f>
        <v>0</v>
      </c>
      <c r="Q2831">
        <f>'Energy consumption (raw)'!O2781*Lists!$H$86</f>
        <v>0</v>
      </c>
      <c r="R2831">
        <f>'Energy consumption (raw)'!P2781*Lists!$H$87</f>
        <v>0</v>
      </c>
      <c r="S2831">
        <f>'Energy consumption (raw)'!Q2781*Lists!$H$88</f>
        <v>0</v>
      </c>
      <c r="T2831">
        <f>'Energy consumption (raw)'!R2781*Lists!$H$89</f>
        <v>0</v>
      </c>
      <c r="U2831">
        <f>'Energy consumption (raw)'!S2781*Lists!$H$90</f>
        <v>0</v>
      </c>
      <c r="V2831">
        <f>'Energy consumption (raw)'!T2781*Lists!$H$91</f>
        <v>0</v>
      </c>
      <c r="W2831">
        <f>'Energy consumption (raw)'!U2781*Lists!$H$92</f>
        <v>0</v>
      </c>
      <c r="X2831">
        <f>'Energy consumption (raw)'!V2781*Lists!$H$93</f>
        <v>0</v>
      </c>
      <c r="Y2831">
        <f>'Energy consumption (raw)'!W2781*Lists!$H$94</f>
        <v>0</v>
      </c>
      <c r="Z2831">
        <f>'Energy consumption (raw)'!X2781*Lists!$H$96*1000000</f>
        <v>0</v>
      </c>
      <c r="AA2831">
        <f>'Energy consumption (raw)'!Y2781*Lists!$H$97</f>
        <v>0</v>
      </c>
      <c r="AB2831">
        <f>'Energy consumption (raw)'!Z2781*Lists!$H$96</f>
        <v>0</v>
      </c>
      <c r="AC2831">
        <f>'Energy consumption (raw)'!AA2781*Lists!$H$98</f>
        <v>0</v>
      </c>
      <c r="AD2831">
        <f>'Energy consumption (raw)'!AB2781*Lists!$H$99</f>
        <v>0</v>
      </c>
      <c r="AE2831">
        <f>'Energy consumption (raw)'!AC2781*Lists!$H$101</f>
        <v>0</v>
      </c>
      <c r="AF2831">
        <f>'Energy consumption (raw)'!AD2781*Lists!$H$101</f>
        <v>0</v>
      </c>
      <c r="AG2831">
        <f>'Energy consumption (raw)'!AE2781*Lists!$H$101</f>
        <v>0</v>
      </c>
      <c r="AH2831">
        <f>'Energy consumption (raw)'!AF2781*Lists!$H$100</f>
        <v>0</v>
      </c>
      <c r="AI2831" s="167">
        <f t="shared" si="181"/>
        <v>1011.7401624</v>
      </c>
      <c r="AJ2831" s="179">
        <f>'Energy consumption (raw)'!AG2781</f>
        <v>1011.7401624</v>
      </c>
      <c r="AK2831" s="179">
        <f>'Energy consumption (raw)'!AH2781</f>
        <v>1064.2580190000001</v>
      </c>
      <c r="AL2831">
        <f>IF(ROUND(AI2831,-3)=ROUND('Energy consumption (raw)'!AG2781,-3),1,0)</f>
        <v>1</v>
      </c>
      <c r="AM2831" s="179" t="str">
        <f>'Energy consumption (raw)'!AJ2781</f>
        <v>37. Khanh Hoa</v>
      </c>
      <c r="AN2831">
        <f>VLOOKUP(AM2831,Lists!$F$9:$G$71,2,FALSE)</f>
        <v>1</v>
      </c>
    </row>
    <row r="2832" spans="2:40" x14ac:dyDescent="0.25">
      <c r="B2832" s="65" t="str">
        <f t="shared" si="179"/>
        <v>Buildings200</v>
      </c>
      <c r="C2832" s="179">
        <f>'Energy consumption (raw)'!B2782</f>
        <v>200</v>
      </c>
      <c r="D2832" s="179">
        <f>'Energy consumption (raw)'!C2782</f>
        <v>0</v>
      </c>
      <c r="E2832" s="179">
        <f>'Energy consumption (raw)'!D2782</f>
        <v>0</v>
      </c>
      <c r="F2832" s="179" t="str">
        <f>'Energy consumption (raw)'!E2782</f>
        <v>Công trình xây dựng</v>
      </c>
      <c r="G2832" s="179" t="str">
        <f>'Energy consumption (raw)'!F2782</f>
        <v>Khách sạn</v>
      </c>
      <c r="H2832" s="179" t="str">
        <f>'Energy consumption (raw)'!G2782</f>
        <v>Buildings</v>
      </c>
      <c r="I2832" s="179" t="str">
        <f>'Energy consumption (raw)'!I2782</f>
        <v>Buildings</v>
      </c>
      <c r="J2832" s="179" t="str">
        <f>INDEX(Sector!$E$6:$E$46,MATCH('Energy consumption (toe)'!I2832,Sector!$B$6:$B$46,FALSE))</f>
        <v>Buildings</v>
      </c>
      <c r="K2832" s="179">
        <f>IFERROR('Energy consumption (raw)'!J2782*Lists!$H$84,)</f>
        <v>527.05794000000003</v>
      </c>
      <c r="L2832" s="179">
        <f>'Energy consumption (raw)'!K2782*Lists!$H$84</f>
        <v>527.05794000000003</v>
      </c>
      <c r="M2832" s="179">
        <f>'Energy consumption (raw)'!L2782*Lists!$H$84</f>
        <v>0</v>
      </c>
      <c r="N2832" s="179">
        <f>'Energy consumption (raw)'!M2782*Lists!$H$84</f>
        <v>0</v>
      </c>
      <c r="O2832" s="178">
        <f t="shared" si="180"/>
        <v>527.05794000000003</v>
      </c>
      <c r="P2832">
        <f>'Energy consumption (raw)'!N2782*Lists!$H$85</f>
        <v>0</v>
      </c>
      <c r="Q2832">
        <f>'Energy consumption (raw)'!O2782*Lists!$H$86</f>
        <v>0</v>
      </c>
      <c r="R2832">
        <f>'Energy consumption (raw)'!P2782*Lists!$H$87</f>
        <v>0</v>
      </c>
      <c r="S2832">
        <f>'Energy consumption (raw)'!Q2782*Lists!$H$88</f>
        <v>0</v>
      </c>
      <c r="T2832">
        <f>'Energy consumption (raw)'!R2782*Lists!$H$89</f>
        <v>0</v>
      </c>
      <c r="U2832">
        <f>'Energy consumption (raw)'!S2782*Lists!$H$90</f>
        <v>0</v>
      </c>
      <c r="V2832">
        <f>'Energy consumption (raw)'!T2782*Lists!$H$91</f>
        <v>0</v>
      </c>
      <c r="W2832">
        <f>'Energy consumption (raw)'!U2782*Lists!$H$92</f>
        <v>0</v>
      </c>
      <c r="X2832">
        <f>'Energy consumption (raw)'!V2782*Lists!$H$93</f>
        <v>0</v>
      </c>
      <c r="Y2832">
        <f>'Energy consumption (raw)'!W2782*Lists!$H$94</f>
        <v>0</v>
      </c>
      <c r="Z2832">
        <f>'Energy consumption (raw)'!X2782*Lists!$H$96*1000000</f>
        <v>0</v>
      </c>
      <c r="AA2832">
        <f>'Energy consumption (raw)'!Y2782*Lists!$H$97</f>
        <v>0</v>
      </c>
      <c r="AB2832">
        <f>'Energy consumption (raw)'!Z2782*Lists!$H$96</f>
        <v>0</v>
      </c>
      <c r="AC2832">
        <f>'Energy consumption (raw)'!AA2782*Lists!$H$98</f>
        <v>0</v>
      </c>
      <c r="AD2832">
        <f>'Energy consumption (raw)'!AB2782*Lists!$H$99</f>
        <v>0</v>
      </c>
      <c r="AE2832">
        <f>'Energy consumption (raw)'!AC2782*Lists!$H$101</f>
        <v>0</v>
      </c>
      <c r="AF2832">
        <f>'Energy consumption (raw)'!AD2782*Lists!$H$101</f>
        <v>0</v>
      </c>
      <c r="AG2832">
        <f>'Energy consumption (raw)'!AE2782*Lists!$H$101</f>
        <v>0</v>
      </c>
      <c r="AH2832">
        <f>'Energy consumption (raw)'!AF2782*Lists!$H$100</f>
        <v>0</v>
      </c>
      <c r="AI2832" s="167">
        <f t="shared" si="181"/>
        <v>527.05794000000003</v>
      </c>
      <c r="AJ2832" s="179">
        <f>'Energy consumption (raw)'!AG2782</f>
        <v>527.05794000000003</v>
      </c>
      <c r="AK2832" s="179">
        <f>'Energy consumption (raw)'!AH2782</f>
        <v>870.32482960000004</v>
      </c>
      <c r="AL2832">
        <f>IF(ROUND(AI2832,-3)=ROUND('Energy consumption (raw)'!AG2782,-3),1,0)</f>
        <v>1</v>
      </c>
      <c r="AM2832" s="179" t="str">
        <f>'Energy consumption (raw)'!AJ2782</f>
        <v>37. Khanh Hoa</v>
      </c>
      <c r="AN2832">
        <f>VLOOKUP(AM2832,Lists!$F$9:$G$71,2,FALSE)</f>
        <v>1</v>
      </c>
    </row>
    <row r="2833" spans="2:40" x14ac:dyDescent="0.25">
      <c r="B2833" s="65" t="str">
        <f t="shared" si="179"/>
        <v>Buildings201</v>
      </c>
      <c r="C2833" s="179">
        <f>'Energy consumption (raw)'!B2783</f>
        <v>201</v>
      </c>
      <c r="D2833" s="179">
        <f>'Energy consumption (raw)'!C2783</f>
        <v>0</v>
      </c>
      <c r="E2833" s="179">
        <f>'Energy consumption (raw)'!D2783</f>
        <v>0</v>
      </c>
      <c r="F2833" s="179" t="str">
        <f>'Energy consumption (raw)'!E2783</f>
        <v>Công trình xây dựng</v>
      </c>
      <c r="G2833" s="179" t="str">
        <f>'Energy consumption (raw)'!F2783</f>
        <v xml:space="preserve">  Kinh doanh bất động sản, quyền sử dụng đất thuộc chủ sở hữu, chủ sử dụng hoặc đi thuê</v>
      </c>
      <c r="H2833" s="179" t="str">
        <f>'Energy consumption (raw)'!G2783</f>
        <v>Buildings</v>
      </c>
      <c r="I2833" s="179" t="str">
        <f>'Energy consumption (raw)'!I2783</f>
        <v>Buildings</v>
      </c>
      <c r="J2833" s="179" t="str">
        <f>INDEX(Sector!$E$6:$E$46,MATCH('Energy consumption (toe)'!I2833,Sector!$B$6:$B$46,FALSE))</f>
        <v>Buildings</v>
      </c>
      <c r="K2833" s="179">
        <f>IFERROR('Energy consumption (raw)'!J2783*Lists!$H$84,)</f>
        <v>696.88052000000005</v>
      </c>
      <c r="L2833" s="179">
        <f>'Energy consumption (raw)'!K2783*Lists!$H$84</f>
        <v>696.88052000000005</v>
      </c>
      <c r="M2833" s="179">
        <f>'Energy consumption (raw)'!L2783*Lists!$H$84</f>
        <v>0</v>
      </c>
      <c r="N2833" s="179">
        <f>'Energy consumption (raw)'!M2783*Lists!$H$84</f>
        <v>0</v>
      </c>
      <c r="O2833" s="178">
        <f t="shared" si="180"/>
        <v>696.88052000000005</v>
      </c>
      <c r="P2833">
        <f>'Energy consumption (raw)'!N2783*Lists!$H$85</f>
        <v>0</v>
      </c>
      <c r="Q2833">
        <f>'Energy consumption (raw)'!O2783*Lists!$H$86</f>
        <v>0</v>
      </c>
      <c r="R2833">
        <f>'Energy consumption (raw)'!P2783*Lists!$H$87</f>
        <v>0</v>
      </c>
      <c r="S2833">
        <f>'Energy consumption (raw)'!Q2783*Lists!$H$88</f>
        <v>0</v>
      </c>
      <c r="T2833">
        <f>'Energy consumption (raw)'!R2783*Lists!$H$89</f>
        <v>0</v>
      </c>
      <c r="U2833">
        <f>'Energy consumption (raw)'!S2783*Lists!$H$90</f>
        <v>0</v>
      </c>
      <c r="V2833">
        <f>'Energy consumption (raw)'!T2783*Lists!$H$91</f>
        <v>0</v>
      </c>
      <c r="W2833">
        <f>'Energy consumption (raw)'!U2783*Lists!$H$92</f>
        <v>0</v>
      </c>
      <c r="X2833">
        <f>'Energy consumption (raw)'!V2783*Lists!$H$93</f>
        <v>0</v>
      </c>
      <c r="Y2833">
        <f>'Energy consumption (raw)'!W2783*Lists!$H$94</f>
        <v>0</v>
      </c>
      <c r="Z2833">
        <f>'Energy consumption (raw)'!X2783*Lists!$H$96*1000000</f>
        <v>0</v>
      </c>
      <c r="AA2833">
        <f>'Energy consumption (raw)'!Y2783*Lists!$H$97</f>
        <v>0</v>
      </c>
      <c r="AB2833">
        <f>'Energy consumption (raw)'!Z2783*Lists!$H$96</f>
        <v>0</v>
      </c>
      <c r="AC2833">
        <f>'Energy consumption (raw)'!AA2783*Lists!$H$98</f>
        <v>0</v>
      </c>
      <c r="AD2833">
        <f>'Energy consumption (raw)'!AB2783*Lists!$H$99</f>
        <v>0</v>
      </c>
      <c r="AE2833">
        <f>'Energy consumption (raw)'!AC2783*Lists!$H$101</f>
        <v>0</v>
      </c>
      <c r="AF2833">
        <f>'Energy consumption (raw)'!AD2783*Lists!$H$101</f>
        <v>0</v>
      </c>
      <c r="AG2833">
        <f>'Energy consumption (raw)'!AE2783*Lists!$H$101</f>
        <v>0</v>
      </c>
      <c r="AH2833">
        <f>'Energy consumption (raw)'!AF2783*Lists!$H$100</f>
        <v>0</v>
      </c>
      <c r="AI2833" s="167">
        <f t="shared" si="181"/>
        <v>696.88052000000005</v>
      </c>
      <c r="AJ2833" s="179">
        <f>'Energy consumption (raw)'!AG2783</f>
        <v>696.88052000000005</v>
      </c>
      <c r="AK2833" s="179">
        <f>'Energy consumption (raw)'!AH2783</f>
        <v>806.74212</v>
      </c>
      <c r="AL2833">
        <f>IF(ROUND(AI2833,-3)=ROUND('Energy consumption (raw)'!AG2783,-3),1,0)</f>
        <v>1</v>
      </c>
      <c r="AM2833" s="179" t="str">
        <f>'Energy consumption (raw)'!AJ2783</f>
        <v>37. Khanh Hoa</v>
      </c>
      <c r="AN2833">
        <f>VLOOKUP(AM2833,Lists!$F$9:$G$71,2,FALSE)</f>
        <v>1</v>
      </c>
    </row>
    <row r="2834" spans="2:40" x14ac:dyDescent="0.25">
      <c r="B2834" s="65" t="str">
        <f t="shared" si="179"/>
        <v>Buildings202</v>
      </c>
      <c r="C2834" s="179">
        <f>'Energy consumption (raw)'!B2784</f>
        <v>202</v>
      </c>
      <c r="D2834" s="179">
        <f>'Energy consumption (raw)'!C2784</f>
        <v>0</v>
      </c>
      <c r="E2834" s="179">
        <f>'Energy consumption (raw)'!D2784</f>
        <v>0</v>
      </c>
      <c r="F2834" s="179" t="str">
        <f>'Energy consumption (raw)'!E2784</f>
        <v>Công trình xây dựng</v>
      </c>
      <c r="G2834" s="179" t="str">
        <f>'Energy consumption (raw)'!F2784</f>
        <v>Khách sạn</v>
      </c>
      <c r="H2834" s="179" t="str">
        <f>'Energy consumption (raw)'!G2784</f>
        <v>Buildings</v>
      </c>
      <c r="I2834" s="179" t="str">
        <f>'Energy consumption (raw)'!I2784</f>
        <v>Buildings</v>
      </c>
      <c r="J2834" s="179" t="str">
        <f>INDEX(Sector!$E$6:$E$46,MATCH('Energy consumption (toe)'!I2834,Sector!$B$6:$B$46,FALSE))</f>
        <v>Buildings</v>
      </c>
      <c r="K2834" s="179">
        <f>IFERROR('Energy consumption (raw)'!J2784*Lists!$H$84,)</f>
        <v>793.11743000000001</v>
      </c>
      <c r="L2834" s="179">
        <f>'Energy consumption (raw)'!K2784*Lists!$H$84</f>
        <v>793.11743000000001</v>
      </c>
      <c r="M2834" s="179">
        <f>'Energy consumption (raw)'!L2784*Lists!$H$84</f>
        <v>0</v>
      </c>
      <c r="N2834" s="179">
        <f>'Energy consumption (raw)'!M2784*Lists!$H$84</f>
        <v>0</v>
      </c>
      <c r="O2834" s="178">
        <f t="shared" si="180"/>
        <v>793.11743000000001</v>
      </c>
      <c r="P2834">
        <f>'Energy consumption (raw)'!N2784*Lists!$H$85</f>
        <v>0</v>
      </c>
      <c r="Q2834">
        <f>'Energy consumption (raw)'!O2784*Lists!$H$86</f>
        <v>0</v>
      </c>
      <c r="R2834">
        <f>'Energy consumption (raw)'!P2784*Lists!$H$87</f>
        <v>0</v>
      </c>
      <c r="S2834">
        <f>'Energy consumption (raw)'!Q2784*Lists!$H$88</f>
        <v>0</v>
      </c>
      <c r="T2834">
        <f>'Energy consumption (raw)'!R2784*Lists!$H$89</f>
        <v>0</v>
      </c>
      <c r="U2834">
        <f>'Energy consumption (raw)'!S2784*Lists!$H$90</f>
        <v>0</v>
      </c>
      <c r="V2834">
        <f>'Energy consumption (raw)'!T2784*Lists!$H$91</f>
        <v>0</v>
      </c>
      <c r="W2834">
        <f>'Energy consumption (raw)'!U2784*Lists!$H$92</f>
        <v>0</v>
      </c>
      <c r="X2834">
        <f>'Energy consumption (raw)'!V2784*Lists!$H$93</f>
        <v>0</v>
      </c>
      <c r="Y2834">
        <f>'Energy consumption (raw)'!W2784*Lists!$H$94</f>
        <v>0</v>
      </c>
      <c r="Z2834">
        <f>'Energy consumption (raw)'!X2784*Lists!$H$96*1000000</f>
        <v>0</v>
      </c>
      <c r="AA2834">
        <f>'Energy consumption (raw)'!Y2784*Lists!$H$97</f>
        <v>0</v>
      </c>
      <c r="AB2834">
        <f>'Energy consumption (raw)'!Z2784*Lists!$H$96</f>
        <v>0</v>
      </c>
      <c r="AC2834">
        <f>'Energy consumption (raw)'!AA2784*Lists!$H$98</f>
        <v>0</v>
      </c>
      <c r="AD2834">
        <f>'Energy consumption (raw)'!AB2784*Lists!$H$99</f>
        <v>0</v>
      </c>
      <c r="AE2834">
        <f>'Energy consumption (raw)'!AC2784*Lists!$H$101</f>
        <v>0</v>
      </c>
      <c r="AF2834">
        <f>'Energy consumption (raw)'!AD2784*Lists!$H$101</f>
        <v>0</v>
      </c>
      <c r="AG2834">
        <f>'Energy consumption (raw)'!AE2784*Lists!$H$101</f>
        <v>0</v>
      </c>
      <c r="AH2834">
        <f>'Energy consumption (raw)'!AF2784*Lists!$H$100</f>
        <v>0</v>
      </c>
      <c r="AI2834" s="167">
        <f t="shared" si="181"/>
        <v>793.11743000000001</v>
      </c>
      <c r="AJ2834" s="179">
        <f>'Energy consumption (raw)'!AG2784</f>
        <v>793.11743000000001</v>
      </c>
      <c r="AK2834" s="179">
        <f>'Energy consumption (raw)'!AH2784</f>
        <v>1791.4538600000001</v>
      </c>
      <c r="AL2834">
        <f>IF(ROUND(AI2834,-3)=ROUND('Energy consumption (raw)'!AG2784,-3),1,0)</f>
        <v>1</v>
      </c>
      <c r="AM2834" s="179" t="str">
        <f>'Energy consumption (raw)'!AJ2784</f>
        <v>37. Khanh Hoa</v>
      </c>
      <c r="AN2834">
        <f>VLOOKUP(AM2834,Lists!$F$9:$G$71,2,FALSE)</f>
        <v>1</v>
      </c>
    </row>
    <row r="2835" spans="2:40" x14ac:dyDescent="0.25">
      <c r="B2835" s="65" t="str">
        <f t="shared" si="179"/>
        <v>Buildings203</v>
      </c>
      <c r="C2835" s="179">
        <f>'Energy consumption (raw)'!B2785</f>
        <v>203</v>
      </c>
      <c r="D2835" s="179">
        <f>'Energy consumption (raw)'!C2785</f>
        <v>0</v>
      </c>
      <c r="E2835" s="179">
        <f>'Energy consumption (raw)'!D2785</f>
        <v>0</v>
      </c>
      <c r="F2835" s="179" t="str">
        <f>'Energy consumption (raw)'!E2785</f>
        <v>Công trình xây dựng</v>
      </c>
      <c r="G2835" s="179" t="str">
        <f>'Energy consumption (raw)'!F2785</f>
        <v>Khách sạn</v>
      </c>
      <c r="H2835" s="179" t="str">
        <f>'Energy consumption (raw)'!G2785</f>
        <v>Buildings</v>
      </c>
      <c r="I2835" s="179" t="str">
        <f>'Energy consumption (raw)'!I2785</f>
        <v>Buildings</v>
      </c>
      <c r="J2835" s="179" t="str">
        <f>INDEX(Sector!$E$6:$E$46,MATCH('Energy consumption (toe)'!I2835,Sector!$B$6:$B$46,FALSE))</f>
        <v>Buildings</v>
      </c>
      <c r="K2835" s="179">
        <f>IFERROR('Energy consumption (raw)'!J2785*Lists!$H$84,)</f>
        <v>1168.8410160000001</v>
      </c>
      <c r="L2835" s="179">
        <f>'Energy consumption (raw)'!K2785*Lists!$H$84</f>
        <v>1168.8410160000001</v>
      </c>
      <c r="M2835" s="179">
        <f>'Energy consumption (raw)'!L2785*Lists!$H$84</f>
        <v>0</v>
      </c>
      <c r="N2835" s="179">
        <f>'Energy consumption (raw)'!M2785*Lists!$H$84</f>
        <v>0</v>
      </c>
      <c r="O2835" s="178">
        <f t="shared" si="180"/>
        <v>1168.8410160000001</v>
      </c>
      <c r="P2835">
        <f>'Energy consumption (raw)'!N2785*Lists!$H$85</f>
        <v>0</v>
      </c>
      <c r="Q2835">
        <f>'Energy consumption (raw)'!O2785*Lists!$H$86</f>
        <v>0</v>
      </c>
      <c r="R2835">
        <f>'Energy consumption (raw)'!P2785*Lists!$H$87</f>
        <v>0</v>
      </c>
      <c r="S2835">
        <f>'Energy consumption (raw)'!Q2785*Lists!$H$88</f>
        <v>0</v>
      </c>
      <c r="T2835">
        <f>'Energy consumption (raw)'!R2785*Lists!$H$89</f>
        <v>0</v>
      </c>
      <c r="U2835">
        <f>'Energy consumption (raw)'!S2785*Lists!$H$90</f>
        <v>0</v>
      </c>
      <c r="V2835">
        <f>'Energy consumption (raw)'!T2785*Lists!$H$91</f>
        <v>0</v>
      </c>
      <c r="W2835">
        <f>'Energy consumption (raw)'!U2785*Lists!$H$92</f>
        <v>0</v>
      </c>
      <c r="X2835">
        <f>'Energy consumption (raw)'!V2785*Lists!$H$93</f>
        <v>0</v>
      </c>
      <c r="Y2835">
        <f>'Energy consumption (raw)'!W2785*Lists!$H$94</f>
        <v>0</v>
      </c>
      <c r="Z2835">
        <f>'Energy consumption (raw)'!X2785*Lists!$H$96*1000000</f>
        <v>0</v>
      </c>
      <c r="AA2835">
        <f>'Energy consumption (raw)'!Y2785*Lists!$H$97</f>
        <v>0</v>
      </c>
      <c r="AB2835">
        <f>'Energy consumption (raw)'!Z2785*Lists!$H$96</f>
        <v>0</v>
      </c>
      <c r="AC2835">
        <f>'Energy consumption (raw)'!AA2785*Lists!$H$98</f>
        <v>0</v>
      </c>
      <c r="AD2835">
        <f>'Energy consumption (raw)'!AB2785*Lists!$H$99</f>
        <v>0</v>
      </c>
      <c r="AE2835">
        <f>'Energy consumption (raw)'!AC2785*Lists!$H$101</f>
        <v>0</v>
      </c>
      <c r="AF2835">
        <f>'Energy consumption (raw)'!AD2785*Lists!$H$101</f>
        <v>0</v>
      </c>
      <c r="AG2835">
        <f>'Energy consumption (raw)'!AE2785*Lists!$H$101</f>
        <v>0</v>
      </c>
      <c r="AH2835">
        <f>'Energy consumption (raw)'!AF2785*Lists!$H$100</f>
        <v>0</v>
      </c>
      <c r="AI2835" s="167">
        <f t="shared" si="181"/>
        <v>1168.8410160000001</v>
      </c>
      <c r="AJ2835" s="179">
        <f>'Energy consumption (raw)'!AG2785</f>
        <v>1168.8410160000001</v>
      </c>
      <c r="AK2835" s="179">
        <f>'Energy consumption (raw)'!AH2785</f>
        <v>1587.4384</v>
      </c>
      <c r="AL2835">
        <f>IF(ROUND(AI2835,-3)=ROUND('Energy consumption (raw)'!AG2785,-3),1,0)</f>
        <v>1</v>
      </c>
      <c r="AM2835" s="179" t="str">
        <f>'Energy consumption (raw)'!AJ2785</f>
        <v>37. Khanh Hoa</v>
      </c>
      <c r="AN2835">
        <f>VLOOKUP(AM2835,Lists!$F$9:$G$71,2,FALSE)</f>
        <v>1</v>
      </c>
    </row>
    <row r="2836" spans="2:40" x14ac:dyDescent="0.25">
      <c r="B2836" s="65" t="str">
        <f t="shared" si="179"/>
        <v>Buildings204</v>
      </c>
      <c r="C2836" s="179">
        <f>'Energy consumption (raw)'!B2786</f>
        <v>204</v>
      </c>
      <c r="D2836" s="179">
        <f>'Energy consumption (raw)'!C2786</f>
        <v>0</v>
      </c>
      <c r="E2836" s="179">
        <f>'Energy consumption (raw)'!D2786</f>
        <v>0</v>
      </c>
      <c r="F2836" s="179" t="str">
        <f>'Energy consumption (raw)'!E2786</f>
        <v>Công trình xây dựng</v>
      </c>
      <c r="G2836" s="179" t="str">
        <f>'Energy consumption (raw)'!F2786</f>
        <v>Khách sạn</v>
      </c>
      <c r="H2836" s="179" t="str">
        <f>'Energy consumption (raw)'!G2786</f>
        <v>Buildings</v>
      </c>
      <c r="I2836" s="179" t="str">
        <f>'Energy consumption (raw)'!I2786</f>
        <v>Buildings</v>
      </c>
      <c r="J2836" s="179" t="str">
        <f>INDEX(Sector!$E$6:$E$46,MATCH('Energy consumption (toe)'!I2836,Sector!$B$6:$B$46,FALSE))</f>
        <v>Buildings</v>
      </c>
      <c r="K2836" s="179">
        <f>IFERROR('Energy consumption (raw)'!J2786*Lists!$H$84,)</f>
        <v>0</v>
      </c>
      <c r="L2836" s="179">
        <f>'Energy consumption (raw)'!K2786*Lists!$H$84</f>
        <v>636.45309110000005</v>
      </c>
      <c r="M2836" s="179">
        <f>'Energy consumption (raw)'!L2786*Lists!$H$84</f>
        <v>0</v>
      </c>
      <c r="N2836" s="179">
        <f>'Energy consumption (raw)'!M2786*Lists!$H$84</f>
        <v>0</v>
      </c>
      <c r="O2836" s="178">
        <f t="shared" si="180"/>
        <v>636.45309110000005</v>
      </c>
      <c r="P2836">
        <f>'Energy consumption (raw)'!N2786*Lists!$H$85</f>
        <v>0</v>
      </c>
      <c r="Q2836">
        <f>'Energy consumption (raw)'!O2786*Lists!$H$86</f>
        <v>0</v>
      </c>
      <c r="R2836">
        <f>'Energy consumption (raw)'!P2786*Lists!$H$87</f>
        <v>0</v>
      </c>
      <c r="S2836">
        <f>'Energy consumption (raw)'!Q2786*Lists!$H$88</f>
        <v>0</v>
      </c>
      <c r="T2836">
        <f>'Energy consumption (raw)'!R2786*Lists!$H$89</f>
        <v>0</v>
      </c>
      <c r="U2836">
        <f>'Energy consumption (raw)'!S2786*Lists!$H$90</f>
        <v>0</v>
      </c>
      <c r="V2836">
        <f>'Energy consumption (raw)'!T2786*Lists!$H$91</f>
        <v>0</v>
      </c>
      <c r="W2836">
        <f>'Energy consumption (raw)'!U2786*Lists!$H$92</f>
        <v>0</v>
      </c>
      <c r="X2836">
        <f>'Energy consumption (raw)'!V2786*Lists!$H$93</f>
        <v>0</v>
      </c>
      <c r="Y2836">
        <f>'Energy consumption (raw)'!W2786*Lists!$H$94</f>
        <v>0</v>
      </c>
      <c r="Z2836">
        <f>'Energy consumption (raw)'!X2786*Lists!$H$96*1000000</f>
        <v>0</v>
      </c>
      <c r="AA2836">
        <f>'Energy consumption (raw)'!Y2786*Lists!$H$97</f>
        <v>0</v>
      </c>
      <c r="AB2836">
        <f>'Energy consumption (raw)'!Z2786*Lists!$H$96</f>
        <v>0</v>
      </c>
      <c r="AC2836">
        <f>'Energy consumption (raw)'!AA2786*Lists!$H$98</f>
        <v>0</v>
      </c>
      <c r="AD2836">
        <f>'Energy consumption (raw)'!AB2786*Lists!$H$99</f>
        <v>0</v>
      </c>
      <c r="AE2836">
        <f>'Energy consumption (raw)'!AC2786*Lists!$H$101</f>
        <v>0</v>
      </c>
      <c r="AF2836">
        <f>'Energy consumption (raw)'!AD2786*Lists!$H$101</f>
        <v>0</v>
      </c>
      <c r="AG2836">
        <f>'Energy consumption (raw)'!AE2786*Lists!$H$101</f>
        <v>0</v>
      </c>
      <c r="AH2836">
        <f>'Energy consumption (raw)'!AF2786*Lists!$H$100</f>
        <v>0</v>
      </c>
      <c r="AI2836" s="167">
        <f t="shared" si="181"/>
        <v>636.45309110000005</v>
      </c>
      <c r="AJ2836" s="179">
        <f>'Energy consumption (raw)'!AG2786</f>
        <v>636.45309110000005</v>
      </c>
      <c r="AK2836" s="179">
        <f>'Energy consumption (raw)'!AH2786</f>
        <v>0</v>
      </c>
      <c r="AL2836">
        <f>IF(ROUND(AI2836,-3)=ROUND('Energy consumption (raw)'!AG2786,-3),1,0)</f>
        <v>1</v>
      </c>
      <c r="AM2836" s="179" t="str">
        <f>'Energy consumption (raw)'!AJ2786</f>
        <v>37. Khanh Hoa</v>
      </c>
      <c r="AN2836">
        <f>VLOOKUP(AM2836,Lists!$F$9:$G$71,2,FALSE)</f>
        <v>1</v>
      </c>
    </row>
    <row r="2837" spans="2:40" x14ac:dyDescent="0.25">
      <c r="B2837" s="65" t="str">
        <f t="shared" si="179"/>
        <v>Buildings205</v>
      </c>
      <c r="C2837" s="179">
        <f>'Energy consumption (raw)'!B2787</f>
        <v>205</v>
      </c>
      <c r="D2837" s="179">
        <f>'Energy consumption (raw)'!C2787</f>
        <v>0</v>
      </c>
      <c r="E2837" s="179">
        <f>'Energy consumption (raw)'!D2787</f>
        <v>0</v>
      </c>
      <c r="F2837" s="179" t="str">
        <f>'Energy consumption (raw)'!E2787</f>
        <v>Công trình xây dựng</v>
      </c>
      <c r="G2837" s="179" t="str">
        <f>'Energy consumption (raw)'!F2787</f>
        <v>Bốc xếp hàng hóa cảng hàng không</v>
      </c>
      <c r="H2837" s="179" t="str">
        <f>'Energy consumption (raw)'!G2787</f>
        <v>Buildings</v>
      </c>
      <c r="I2837" s="179" t="str">
        <f>'Energy consumption (raw)'!I2787</f>
        <v>Buildings</v>
      </c>
      <c r="J2837" s="179" t="str">
        <f>INDEX(Sector!$E$6:$E$46,MATCH('Energy consumption (toe)'!I2837,Sector!$B$6:$B$46,FALSE))</f>
        <v>Buildings</v>
      </c>
      <c r="K2837" s="179">
        <f>IFERROR('Energy consumption (raw)'!J2787*Lists!$H$84,)</f>
        <v>1238.0630820000001</v>
      </c>
      <c r="L2837" s="179">
        <f>'Energy consumption (raw)'!K2787*Lists!$H$84</f>
        <v>1238.0630820000001</v>
      </c>
      <c r="M2837" s="179">
        <f>'Energy consumption (raw)'!L2787*Lists!$H$84</f>
        <v>0</v>
      </c>
      <c r="N2837" s="179">
        <f>'Energy consumption (raw)'!M2787*Lists!$H$84</f>
        <v>0</v>
      </c>
      <c r="O2837" s="178">
        <f t="shared" si="180"/>
        <v>1238.0630820000001</v>
      </c>
      <c r="P2837">
        <f>'Energy consumption (raw)'!N2787*Lists!$H$85</f>
        <v>0</v>
      </c>
      <c r="Q2837">
        <f>'Energy consumption (raw)'!O2787*Lists!$H$86</f>
        <v>0</v>
      </c>
      <c r="R2837">
        <f>'Energy consumption (raw)'!P2787*Lists!$H$87</f>
        <v>0</v>
      </c>
      <c r="S2837">
        <f>'Energy consumption (raw)'!Q2787*Lists!$H$88</f>
        <v>0</v>
      </c>
      <c r="T2837">
        <f>'Energy consumption (raw)'!R2787*Lists!$H$89</f>
        <v>0</v>
      </c>
      <c r="U2837">
        <f>'Energy consumption (raw)'!S2787*Lists!$H$90</f>
        <v>0</v>
      </c>
      <c r="V2837">
        <f>'Energy consumption (raw)'!T2787*Lists!$H$91</f>
        <v>0</v>
      </c>
      <c r="W2837">
        <f>'Energy consumption (raw)'!U2787*Lists!$H$92</f>
        <v>0</v>
      </c>
      <c r="X2837">
        <f>'Energy consumption (raw)'!V2787*Lists!$H$93</f>
        <v>0</v>
      </c>
      <c r="Y2837">
        <f>'Energy consumption (raw)'!W2787*Lists!$H$94</f>
        <v>0</v>
      </c>
      <c r="Z2837">
        <f>'Energy consumption (raw)'!X2787*Lists!$H$96*1000000</f>
        <v>0</v>
      </c>
      <c r="AA2837">
        <f>'Energy consumption (raw)'!Y2787*Lists!$H$97</f>
        <v>0</v>
      </c>
      <c r="AB2837">
        <f>'Energy consumption (raw)'!Z2787*Lists!$H$96</f>
        <v>0</v>
      </c>
      <c r="AC2837">
        <f>'Energy consumption (raw)'!AA2787*Lists!$H$98</f>
        <v>0</v>
      </c>
      <c r="AD2837">
        <f>'Energy consumption (raw)'!AB2787*Lists!$H$99</f>
        <v>0</v>
      </c>
      <c r="AE2837">
        <f>'Energy consumption (raw)'!AC2787*Lists!$H$101</f>
        <v>0</v>
      </c>
      <c r="AF2837">
        <f>'Energy consumption (raw)'!AD2787*Lists!$H$101</f>
        <v>0</v>
      </c>
      <c r="AG2837">
        <f>'Energy consumption (raw)'!AE2787*Lists!$H$101</f>
        <v>0</v>
      </c>
      <c r="AH2837">
        <f>'Energy consumption (raw)'!AF2787*Lists!$H$100</f>
        <v>0</v>
      </c>
      <c r="AI2837" s="167">
        <f t="shared" si="181"/>
        <v>1238.0630820000001</v>
      </c>
      <c r="AJ2837" s="179">
        <f>'Energy consumption (raw)'!AG2787</f>
        <v>1238.0630820000001</v>
      </c>
      <c r="AK2837" s="179">
        <f>'Energy consumption (raw)'!AH2787</f>
        <v>2875.460736</v>
      </c>
      <c r="AL2837">
        <f>IF(ROUND(AI2837,-3)=ROUND('Energy consumption (raw)'!AG2787,-3),1,0)</f>
        <v>1</v>
      </c>
      <c r="AM2837" s="179" t="str">
        <f>'Energy consumption (raw)'!AJ2787</f>
        <v>37. Khanh Hoa</v>
      </c>
      <c r="AN2837">
        <f>VLOOKUP(AM2837,Lists!$F$9:$G$71,2,FALSE)</f>
        <v>1</v>
      </c>
    </row>
    <row r="2838" spans="2:40" x14ac:dyDescent="0.25">
      <c r="B2838" s="65" t="str">
        <f t="shared" si="179"/>
        <v>Buildings206</v>
      </c>
      <c r="C2838" s="179">
        <f>'Energy consumption (raw)'!B2788</f>
        <v>206</v>
      </c>
      <c r="D2838" s="179">
        <f>'Energy consumption (raw)'!C2788</f>
        <v>0</v>
      </c>
      <c r="E2838" s="179">
        <f>'Energy consumption (raw)'!D2788</f>
        <v>0</v>
      </c>
      <c r="F2838" s="179" t="str">
        <f>'Energy consumption (raw)'!E2788</f>
        <v>Công trình xây dựng</v>
      </c>
      <c r="G2838" s="179" t="str">
        <f>'Energy consumption (raw)'!F2788</f>
        <v>Hoạt động của các bệnh viện</v>
      </c>
      <c r="H2838" s="179" t="str">
        <f>'Energy consumption (raw)'!G2788</f>
        <v>Buildings</v>
      </c>
      <c r="I2838" s="179" t="str">
        <f>'Energy consumption (raw)'!I2788</f>
        <v>Buildings</v>
      </c>
      <c r="J2838" s="179" t="str">
        <f>INDEX(Sector!$E$6:$E$46,MATCH('Energy consumption (toe)'!I2838,Sector!$B$6:$B$46,FALSE))</f>
        <v>Buildings</v>
      </c>
      <c r="K2838" s="179">
        <f>IFERROR('Energy consumption (raw)'!J2788*Lists!$H$84,)</f>
        <v>0</v>
      </c>
      <c r="L2838" s="179">
        <f>'Energy consumption (raw)'!K2788*Lists!$H$84</f>
        <v>639.54264000000001</v>
      </c>
      <c r="M2838" s="179">
        <f>'Energy consumption (raw)'!L2788*Lists!$H$84</f>
        <v>0</v>
      </c>
      <c r="N2838" s="179">
        <f>'Energy consumption (raw)'!M2788*Lists!$H$84</f>
        <v>0</v>
      </c>
      <c r="O2838" s="178">
        <f t="shared" si="180"/>
        <v>639.54264000000001</v>
      </c>
      <c r="P2838">
        <f>'Energy consumption (raw)'!N2788*Lists!$H$85</f>
        <v>0</v>
      </c>
      <c r="Q2838">
        <f>'Energy consumption (raw)'!O2788*Lists!$H$86</f>
        <v>0</v>
      </c>
      <c r="R2838">
        <f>'Energy consumption (raw)'!P2788*Lists!$H$87</f>
        <v>0</v>
      </c>
      <c r="S2838">
        <f>'Energy consumption (raw)'!Q2788*Lists!$H$88</f>
        <v>0</v>
      </c>
      <c r="T2838">
        <f>'Energy consumption (raw)'!R2788*Lists!$H$89</f>
        <v>0</v>
      </c>
      <c r="U2838">
        <f>'Energy consumption (raw)'!S2788*Lists!$H$90</f>
        <v>0</v>
      </c>
      <c r="V2838">
        <f>'Energy consumption (raw)'!T2788*Lists!$H$91</f>
        <v>0</v>
      </c>
      <c r="W2838">
        <f>'Energy consumption (raw)'!U2788*Lists!$H$92</f>
        <v>0</v>
      </c>
      <c r="X2838">
        <f>'Energy consumption (raw)'!V2788*Lists!$H$93</f>
        <v>0</v>
      </c>
      <c r="Y2838">
        <f>'Energy consumption (raw)'!W2788*Lists!$H$94</f>
        <v>0</v>
      </c>
      <c r="Z2838">
        <f>'Energy consumption (raw)'!X2788*Lists!$H$96*1000000</f>
        <v>0</v>
      </c>
      <c r="AA2838">
        <f>'Energy consumption (raw)'!Y2788*Lists!$H$97</f>
        <v>0</v>
      </c>
      <c r="AB2838">
        <f>'Energy consumption (raw)'!Z2788*Lists!$H$96</f>
        <v>0</v>
      </c>
      <c r="AC2838">
        <f>'Energy consumption (raw)'!AA2788*Lists!$H$98</f>
        <v>0</v>
      </c>
      <c r="AD2838">
        <f>'Energy consumption (raw)'!AB2788*Lists!$H$99</f>
        <v>0</v>
      </c>
      <c r="AE2838">
        <f>'Energy consumption (raw)'!AC2788*Lists!$H$101</f>
        <v>0</v>
      </c>
      <c r="AF2838">
        <f>'Energy consumption (raw)'!AD2788*Lists!$H$101</f>
        <v>0</v>
      </c>
      <c r="AG2838">
        <f>'Energy consumption (raw)'!AE2788*Lists!$H$101</f>
        <v>0</v>
      </c>
      <c r="AH2838">
        <f>'Energy consumption (raw)'!AF2788*Lists!$H$100</f>
        <v>0</v>
      </c>
      <c r="AI2838" s="167">
        <f t="shared" si="181"/>
        <v>639.54264000000001</v>
      </c>
      <c r="AJ2838" s="179">
        <f>'Energy consumption (raw)'!AG2788</f>
        <v>639.54264000000001</v>
      </c>
      <c r="AK2838" s="179">
        <f>'Energy consumption (raw)'!AH2788</f>
        <v>631.19809600000008</v>
      </c>
      <c r="AL2838">
        <f>IF(ROUND(AI2838,-3)=ROUND('Energy consumption (raw)'!AG2788,-3),1,0)</f>
        <v>1</v>
      </c>
      <c r="AM2838" s="179" t="str">
        <f>'Energy consumption (raw)'!AJ2788</f>
        <v>37. Khanh Hoa</v>
      </c>
      <c r="AN2838">
        <f>VLOOKUP(AM2838,Lists!$F$9:$G$71,2,FALSE)</f>
        <v>1</v>
      </c>
    </row>
    <row r="2839" spans="2:40" x14ac:dyDescent="0.25">
      <c r="B2839" s="65" t="str">
        <f t="shared" si="179"/>
        <v>Buildings207</v>
      </c>
      <c r="C2839" s="179">
        <f>'Energy consumption (raw)'!B2789</f>
        <v>207</v>
      </c>
      <c r="D2839" s="179">
        <f>'Energy consumption (raw)'!C2789</f>
        <v>0</v>
      </c>
      <c r="E2839" s="179">
        <f>'Energy consumption (raw)'!D2789</f>
        <v>0</v>
      </c>
      <c r="F2839" s="179" t="str">
        <f>'Energy consumption (raw)'!E2789</f>
        <v>Công trình xây dựng</v>
      </c>
      <c r="G2839" s="179" t="str">
        <f>'Energy consumption (raw)'!F2789</f>
        <v>Khách sạn</v>
      </c>
      <c r="H2839" s="179" t="str">
        <f>'Energy consumption (raw)'!G2789</f>
        <v>Buildings</v>
      </c>
      <c r="I2839" s="179" t="str">
        <f>'Energy consumption (raw)'!I2789</f>
        <v>Buildings</v>
      </c>
      <c r="J2839" s="179" t="str">
        <f>INDEX(Sector!$E$6:$E$46,MATCH('Energy consumption (toe)'!I2839,Sector!$B$6:$B$46,FALSE))</f>
        <v>Buildings</v>
      </c>
      <c r="K2839" s="179">
        <f>IFERROR('Energy consumption (raw)'!J2789*Lists!$H$84,)</f>
        <v>515.22991920000004</v>
      </c>
      <c r="L2839" s="179">
        <f>'Energy consumption (raw)'!K2789*Lists!$H$84</f>
        <v>515.22991920000004</v>
      </c>
      <c r="M2839" s="179">
        <f>'Energy consumption (raw)'!L2789*Lists!$H$84</f>
        <v>0</v>
      </c>
      <c r="N2839" s="179">
        <f>'Energy consumption (raw)'!M2789*Lists!$H$84</f>
        <v>0</v>
      </c>
      <c r="O2839" s="178">
        <f t="shared" si="180"/>
        <v>515.22991920000004</v>
      </c>
      <c r="P2839">
        <f>'Energy consumption (raw)'!N2789*Lists!$H$85</f>
        <v>0</v>
      </c>
      <c r="Q2839">
        <f>'Energy consumption (raw)'!O2789*Lists!$H$86</f>
        <v>0</v>
      </c>
      <c r="R2839">
        <f>'Energy consumption (raw)'!P2789*Lists!$H$87</f>
        <v>0</v>
      </c>
      <c r="S2839">
        <f>'Energy consumption (raw)'!Q2789*Lists!$H$88</f>
        <v>0</v>
      </c>
      <c r="T2839">
        <f>'Energy consumption (raw)'!R2789*Lists!$H$89</f>
        <v>0</v>
      </c>
      <c r="U2839">
        <f>'Energy consumption (raw)'!S2789*Lists!$H$90</f>
        <v>0</v>
      </c>
      <c r="V2839">
        <f>'Energy consumption (raw)'!T2789*Lists!$H$91</f>
        <v>0</v>
      </c>
      <c r="W2839">
        <f>'Energy consumption (raw)'!U2789*Lists!$H$92</f>
        <v>0</v>
      </c>
      <c r="X2839">
        <f>'Energy consumption (raw)'!V2789*Lists!$H$93</f>
        <v>0</v>
      </c>
      <c r="Y2839">
        <f>'Energy consumption (raw)'!W2789*Lists!$H$94</f>
        <v>0</v>
      </c>
      <c r="Z2839">
        <f>'Energy consumption (raw)'!X2789*Lists!$H$96*1000000</f>
        <v>0</v>
      </c>
      <c r="AA2839">
        <f>'Energy consumption (raw)'!Y2789*Lists!$H$97</f>
        <v>0</v>
      </c>
      <c r="AB2839">
        <f>'Energy consumption (raw)'!Z2789*Lists!$H$96</f>
        <v>0</v>
      </c>
      <c r="AC2839">
        <f>'Energy consumption (raw)'!AA2789*Lists!$H$98</f>
        <v>0</v>
      </c>
      <c r="AD2839">
        <f>'Energy consumption (raw)'!AB2789*Lists!$H$99</f>
        <v>0</v>
      </c>
      <c r="AE2839">
        <f>'Energy consumption (raw)'!AC2789*Lists!$H$101</f>
        <v>0</v>
      </c>
      <c r="AF2839">
        <f>'Energy consumption (raw)'!AD2789*Lists!$H$101</f>
        <v>0</v>
      </c>
      <c r="AG2839">
        <f>'Energy consumption (raw)'!AE2789*Lists!$H$101</f>
        <v>0</v>
      </c>
      <c r="AH2839">
        <f>'Energy consumption (raw)'!AF2789*Lists!$H$100</f>
        <v>0</v>
      </c>
      <c r="AI2839" s="167">
        <f t="shared" si="181"/>
        <v>515.22991920000004</v>
      </c>
      <c r="AJ2839" s="179">
        <f>'Energy consumption (raw)'!AG2789</f>
        <v>515.22991920000004</v>
      </c>
      <c r="AK2839" s="179">
        <f>'Energy consumption (raw)'!AH2789</f>
        <v>729.01565520000008</v>
      </c>
      <c r="AL2839">
        <f>IF(ROUND(AI2839,-3)=ROUND('Energy consumption (raw)'!AG2789,-3),1,0)</f>
        <v>1</v>
      </c>
      <c r="AM2839" s="179" t="str">
        <f>'Energy consumption (raw)'!AJ2789</f>
        <v>37. Khanh Hoa</v>
      </c>
      <c r="AN2839">
        <f>VLOOKUP(AM2839,Lists!$F$9:$G$71,2,FALSE)</f>
        <v>1</v>
      </c>
    </row>
    <row r="2840" spans="2:40" x14ac:dyDescent="0.25">
      <c r="B2840" s="65" t="str">
        <f t="shared" si="179"/>
        <v>Buildings208</v>
      </c>
      <c r="C2840" s="179">
        <f>'Energy consumption (raw)'!B2790</f>
        <v>208</v>
      </c>
      <c r="D2840" s="179">
        <f>'Energy consumption (raw)'!C2790</f>
        <v>0</v>
      </c>
      <c r="E2840" s="179">
        <f>'Energy consumption (raw)'!D2790</f>
        <v>0</v>
      </c>
      <c r="F2840" s="179" t="str">
        <f>'Energy consumption (raw)'!E2790</f>
        <v>Công trình xây dựng</v>
      </c>
      <c r="G2840" s="179" t="str">
        <f>'Energy consumption (raw)'!F2790</f>
        <v>Khách sạn</v>
      </c>
      <c r="H2840" s="179" t="str">
        <f>'Energy consumption (raw)'!G2790</f>
        <v>Buildings</v>
      </c>
      <c r="I2840" s="179" t="str">
        <f>'Energy consumption (raw)'!I2790</f>
        <v>Buildings</v>
      </c>
      <c r="J2840" s="179" t="str">
        <f>INDEX(Sector!$E$6:$E$46,MATCH('Energy consumption (toe)'!I2840,Sector!$B$6:$B$46,FALSE))</f>
        <v>Buildings</v>
      </c>
      <c r="K2840" s="179">
        <f>IFERROR('Energy consumption (raw)'!J2790*Lists!$H$84,)</f>
        <v>504.36843360000006</v>
      </c>
      <c r="L2840" s="179">
        <f>'Energy consumption (raw)'!K2790*Lists!$H$84</f>
        <v>504.36843360000006</v>
      </c>
      <c r="M2840" s="179">
        <f>'Energy consumption (raw)'!L2790*Lists!$H$84</f>
        <v>0</v>
      </c>
      <c r="N2840" s="179">
        <f>'Energy consumption (raw)'!M2790*Lists!$H$84</f>
        <v>0</v>
      </c>
      <c r="O2840" s="178">
        <f t="shared" si="180"/>
        <v>504.36843360000006</v>
      </c>
      <c r="P2840">
        <f>'Energy consumption (raw)'!N2790*Lists!$H$85</f>
        <v>0</v>
      </c>
      <c r="Q2840">
        <f>'Energy consumption (raw)'!O2790*Lists!$H$86</f>
        <v>0</v>
      </c>
      <c r="R2840">
        <f>'Energy consumption (raw)'!P2790*Lists!$H$87</f>
        <v>0</v>
      </c>
      <c r="S2840">
        <f>'Energy consumption (raw)'!Q2790*Lists!$H$88</f>
        <v>0</v>
      </c>
      <c r="T2840">
        <f>'Energy consumption (raw)'!R2790*Lists!$H$89</f>
        <v>0</v>
      </c>
      <c r="U2840">
        <f>'Energy consumption (raw)'!S2790*Lists!$H$90</f>
        <v>0</v>
      </c>
      <c r="V2840">
        <f>'Energy consumption (raw)'!T2790*Lists!$H$91</f>
        <v>0</v>
      </c>
      <c r="W2840">
        <f>'Energy consumption (raw)'!U2790*Lists!$H$92</f>
        <v>0</v>
      </c>
      <c r="X2840">
        <f>'Energy consumption (raw)'!V2790*Lists!$H$93</f>
        <v>0</v>
      </c>
      <c r="Y2840">
        <f>'Energy consumption (raw)'!W2790*Lists!$H$94</f>
        <v>0</v>
      </c>
      <c r="Z2840">
        <f>'Energy consumption (raw)'!X2790*Lists!$H$96*1000000</f>
        <v>0</v>
      </c>
      <c r="AA2840">
        <f>'Energy consumption (raw)'!Y2790*Lists!$H$97</f>
        <v>0</v>
      </c>
      <c r="AB2840">
        <f>'Energy consumption (raw)'!Z2790*Lists!$H$96</f>
        <v>0</v>
      </c>
      <c r="AC2840">
        <f>'Energy consumption (raw)'!AA2790*Lists!$H$98</f>
        <v>0</v>
      </c>
      <c r="AD2840">
        <f>'Energy consumption (raw)'!AB2790*Lists!$H$99</f>
        <v>0</v>
      </c>
      <c r="AE2840">
        <f>'Energy consumption (raw)'!AC2790*Lists!$H$101</f>
        <v>0</v>
      </c>
      <c r="AF2840">
        <f>'Energy consumption (raw)'!AD2790*Lists!$H$101</f>
        <v>0</v>
      </c>
      <c r="AG2840">
        <f>'Energy consumption (raw)'!AE2790*Lists!$H$101</f>
        <v>0</v>
      </c>
      <c r="AH2840">
        <f>'Energy consumption (raw)'!AF2790*Lists!$H$100</f>
        <v>0</v>
      </c>
      <c r="AI2840" s="167">
        <f t="shared" si="181"/>
        <v>504.36843360000006</v>
      </c>
      <c r="AJ2840" s="179">
        <f>'Energy consumption (raw)'!AG2790</f>
        <v>504.36843360000006</v>
      </c>
      <c r="AK2840" s="179">
        <f>'Energy consumption (raw)'!AH2790</f>
        <v>825.65065920000006</v>
      </c>
      <c r="AL2840">
        <f>IF(ROUND(AI2840,-3)=ROUND('Energy consumption (raw)'!AG2790,-3),1,0)</f>
        <v>1</v>
      </c>
      <c r="AM2840" s="179" t="str">
        <f>'Energy consumption (raw)'!AJ2790</f>
        <v>37. Khanh Hoa</v>
      </c>
      <c r="AN2840">
        <f>VLOOKUP(AM2840,Lists!$F$9:$G$71,2,FALSE)</f>
        <v>1</v>
      </c>
    </row>
    <row r="2841" spans="2:40" x14ac:dyDescent="0.25">
      <c r="B2841" s="65" t="str">
        <f t="shared" si="179"/>
        <v>Buildings209</v>
      </c>
      <c r="C2841" s="179">
        <f>'Energy consumption (raw)'!B2791</f>
        <v>209</v>
      </c>
      <c r="D2841" s="179">
        <f>'Energy consumption (raw)'!C2791</f>
        <v>0</v>
      </c>
      <c r="E2841" s="179">
        <f>'Energy consumption (raw)'!D2791</f>
        <v>0</v>
      </c>
      <c r="F2841" s="179" t="str">
        <f>'Energy consumption (raw)'!E2791</f>
        <v>Công trình xây dựng</v>
      </c>
      <c r="G2841" s="179" t="str">
        <f>'Energy consumption (raw)'!F2791</f>
        <v>Khách sạn</v>
      </c>
      <c r="H2841" s="179" t="str">
        <f>'Energy consumption (raw)'!G2791</f>
        <v>Buildings</v>
      </c>
      <c r="I2841" s="179" t="str">
        <f>'Energy consumption (raw)'!I2791</f>
        <v>Buildings</v>
      </c>
      <c r="J2841" s="179" t="str">
        <f>INDEX(Sector!$E$6:$E$46,MATCH('Energy consumption (toe)'!I2841,Sector!$B$6:$B$46,FALSE))</f>
        <v>Buildings</v>
      </c>
      <c r="K2841" s="179">
        <f>IFERROR('Energy consumption (raw)'!J2791*Lists!$H$84,)</f>
        <v>880.02428190000001</v>
      </c>
      <c r="L2841" s="179">
        <f>'Energy consumption (raw)'!K2791*Lists!$H$84</f>
        <v>880.02428190000001</v>
      </c>
      <c r="M2841" s="179">
        <f>'Energy consumption (raw)'!L2791*Lists!$H$84</f>
        <v>0</v>
      </c>
      <c r="N2841" s="179">
        <f>'Energy consumption (raw)'!M2791*Lists!$H$84</f>
        <v>0</v>
      </c>
      <c r="O2841" s="178">
        <f t="shared" si="180"/>
        <v>880.02428190000001</v>
      </c>
      <c r="P2841">
        <f>'Energy consumption (raw)'!N2791*Lists!$H$85</f>
        <v>0</v>
      </c>
      <c r="Q2841">
        <f>'Energy consumption (raw)'!O2791*Lists!$H$86</f>
        <v>0</v>
      </c>
      <c r="R2841">
        <f>'Energy consumption (raw)'!P2791*Lists!$H$87</f>
        <v>0</v>
      </c>
      <c r="S2841">
        <f>'Energy consumption (raw)'!Q2791*Lists!$H$88</f>
        <v>0</v>
      </c>
      <c r="T2841">
        <f>'Energy consumption (raw)'!R2791*Lists!$H$89</f>
        <v>0</v>
      </c>
      <c r="U2841">
        <f>'Energy consumption (raw)'!S2791*Lists!$H$90</f>
        <v>0</v>
      </c>
      <c r="V2841">
        <f>'Energy consumption (raw)'!T2791*Lists!$H$91</f>
        <v>0</v>
      </c>
      <c r="W2841">
        <f>'Energy consumption (raw)'!U2791*Lists!$H$92</f>
        <v>0</v>
      </c>
      <c r="X2841">
        <f>'Energy consumption (raw)'!V2791*Lists!$H$93</f>
        <v>0</v>
      </c>
      <c r="Y2841">
        <f>'Energy consumption (raw)'!W2791*Lists!$H$94</f>
        <v>0</v>
      </c>
      <c r="Z2841">
        <f>'Energy consumption (raw)'!X2791*Lists!$H$96*1000000</f>
        <v>0</v>
      </c>
      <c r="AA2841">
        <f>'Energy consumption (raw)'!Y2791*Lists!$H$97</f>
        <v>0</v>
      </c>
      <c r="AB2841">
        <f>'Energy consumption (raw)'!Z2791*Lists!$H$96</f>
        <v>0</v>
      </c>
      <c r="AC2841">
        <f>'Energy consumption (raw)'!AA2791*Lists!$H$98</f>
        <v>0</v>
      </c>
      <c r="AD2841">
        <f>'Energy consumption (raw)'!AB2791*Lists!$H$99</f>
        <v>0</v>
      </c>
      <c r="AE2841">
        <f>'Energy consumption (raw)'!AC2791*Lists!$H$101</f>
        <v>0</v>
      </c>
      <c r="AF2841">
        <f>'Energy consumption (raw)'!AD2791*Lists!$H$101</f>
        <v>0</v>
      </c>
      <c r="AG2841">
        <f>'Energy consumption (raw)'!AE2791*Lists!$H$101</f>
        <v>0</v>
      </c>
      <c r="AH2841">
        <f>'Energy consumption (raw)'!AF2791*Lists!$H$100</f>
        <v>0</v>
      </c>
      <c r="AI2841" s="167">
        <f t="shared" si="181"/>
        <v>880.02428190000001</v>
      </c>
      <c r="AJ2841" s="179">
        <f>'Energy consumption (raw)'!AG2791</f>
        <v>880.02428190000001</v>
      </c>
      <c r="AK2841" s="179">
        <f>'Energy consumption (raw)'!AH2791</f>
        <v>2045.2282926</v>
      </c>
      <c r="AL2841">
        <f>IF(ROUND(AI2841,-3)=ROUND('Energy consumption (raw)'!AG2791,-3),1,0)</f>
        <v>1</v>
      </c>
      <c r="AM2841" s="179" t="str">
        <f>'Energy consumption (raw)'!AJ2791</f>
        <v>37. Khanh Hoa</v>
      </c>
      <c r="AN2841">
        <f>VLOOKUP(AM2841,Lists!$F$9:$G$71,2,FALSE)</f>
        <v>1</v>
      </c>
    </row>
    <row r="2842" spans="2:40" x14ac:dyDescent="0.25">
      <c r="B2842" s="65" t="str">
        <f t="shared" si="179"/>
        <v>Buildings210</v>
      </c>
      <c r="C2842" s="179">
        <f>'Energy consumption (raw)'!B2792</f>
        <v>210</v>
      </c>
      <c r="D2842" s="179">
        <f>'Energy consumption (raw)'!C2792</f>
        <v>0</v>
      </c>
      <c r="E2842" s="179">
        <f>'Energy consumption (raw)'!D2792</f>
        <v>0</v>
      </c>
      <c r="F2842" s="179" t="str">
        <f>'Energy consumption (raw)'!E2792</f>
        <v>Công trình xây dựng</v>
      </c>
      <c r="G2842" s="179" t="str">
        <f>'Energy consumption (raw)'!F2792</f>
        <v>Khách sạn</v>
      </c>
      <c r="H2842" s="179" t="str">
        <f>'Energy consumption (raw)'!G2792</f>
        <v>Buildings</v>
      </c>
      <c r="I2842" s="179" t="str">
        <f>'Energy consumption (raw)'!I2792</f>
        <v>Buildings</v>
      </c>
      <c r="J2842" s="179" t="str">
        <f>INDEX(Sector!$E$6:$E$46,MATCH('Energy consumption (toe)'!I2842,Sector!$B$6:$B$46,FALSE))</f>
        <v>Buildings</v>
      </c>
      <c r="K2842" s="179">
        <f>IFERROR('Energy consumption (raw)'!J2792*Lists!$H$84,)</f>
        <v>0</v>
      </c>
      <c r="L2842" s="179">
        <f>'Energy consumption (raw)'!K2792*Lists!$H$84</f>
        <v>2277.7025360000002</v>
      </c>
      <c r="M2842" s="179">
        <f>'Energy consumption (raw)'!L2792*Lists!$H$84</f>
        <v>0</v>
      </c>
      <c r="N2842" s="179">
        <f>'Energy consumption (raw)'!M2792*Lists!$H$84</f>
        <v>0</v>
      </c>
      <c r="O2842" s="178">
        <f t="shared" si="180"/>
        <v>2277.7025360000002</v>
      </c>
      <c r="P2842">
        <f>'Energy consumption (raw)'!N2792*Lists!$H$85</f>
        <v>0</v>
      </c>
      <c r="Q2842">
        <f>'Energy consumption (raw)'!O2792*Lists!$H$86</f>
        <v>0</v>
      </c>
      <c r="R2842">
        <f>'Energy consumption (raw)'!P2792*Lists!$H$87</f>
        <v>0</v>
      </c>
      <c r="S2842">
        <f>'Energy consumption (raw)'!Q2792*Lists!$H$88</f>
        <v>0</v>
      </c>
      <c r="T2842">
        <f>'Energy consumption (raw)'!R2792*Lists!$H$89</f>
        <v>0</v>
      </c>
      <c r="U2842">
        <f>'Energy consumption (raw)'!S2792*Lists!$H$90</f>
        <v>0</v>
      </c>
      <c r="V2842">
        <f>'Energy consumption (raw)'!T2792*Lists!$H$91</f>
        <v>0</v>
      </c>
      <c r="W2842">
        <f>'Energy consumption (raw)'!U2792*Lists!$H$92</f>
        <v>0</v>
      </c>
      <c r="X2842">
        <f>'Energy consumption (raw)'!V2792*Lists!$H$93</f>
        <v>0</v>
      </c>
      <c r="Y2842">
        <f>'Energy consumption (raw)'!W2792*Lists!$H$94</f>
        <v>0</v>
      </c>
      <c r="Z2842">
        <f>'Energy consumption (raw)'!X2792*Lists!$H$96*1000000</f>
        <v>0</v>
      </c>
      <c r="AA2842">
        <f>'Energy consumption (raw)'!Y2792*Lists!$H$97</f>
        <v>0</v>
      </c>
      <c r="AB2842">
        <f>'Energy consumption (raw)'!Z2792*Lists!$H$96</f>
        <v>0</v>
      </c>
      <c r="AC2842">
        <f>'Energy consumption (raw)'!AA2792*Lists!$H$98</f>
        <v>0</v>
      </c>
      <c r="AD2842">
        <f>'Energy consumption (raw)'!AB2792*Lists!$H$99</f>
        <v>0</v>
      </c>
      <c r="AE2842">
        <f>'Energy consumption (raw)'!AC2792*Lists!$H$101</f>
        <v>0</v>
      </c>
      <c r="AF2842">
        <f>'Energy consumption (raw)'!AD2792*Lists!$H$101</f>
        <v>0</v>
      </c>
      <c r="AG2842">
        <f>'Energy consumption (raw)'!AE2792*Lists!$H$101</f>
        <v>0</v>
      </c>
      <c r="AH2842">
        <f>'Energy consumption (raw)'!AF2792*Lists!$H$100</f>
        <v>0</v>
      </c>
      <c r="AI2842" s="167">
        <f t="shared" si="181"/>
        <v>2277.7025360000002</v>
      </c>
      <c r="AJ2842" s="179">
        <f>'Energy consumption (raw)'!AG2792</f>
        <v>2277.7025360000002</v>
      </c>
      <c r="AK2842" s="179">
        <f>'Energy consumption (raw)'!AH2792</f>
        <v>1440.5324560000001</v>
      </c>
      <c r="AL2842">
        <f>IF(ROUND(AI2842,-3)=ROUND('Energy consumption (raw)'!AG2792,-3),1,0)</f>
        <v>1</v>
      </c>
      <c r="AM2842" s="179" t="str">
        <f>'Energy consumption (raw)'!AJ2792</f>
        <v>37. Khanh Hoa</v>
      </c>
      <c r="AN2842">
        <f>VLOOKUP(AM2842,Lists!$F$9:$G$71,2,FALSE)</f>
        <v>1</v>
      </c>
    </row>
    <row r="2843" spans="2:40" x14ac:dyDescent="0.25">
      <c r="B2843" s="65" t="str">
        <f t="shared" si="179"/>
        <v>Buildings211</v>
      </c>
      <c r="C2843" s="179">
        <f>'Energy consumption (raw)'!B2793</f>
        <v>211</v>
      </c>
      <c r="D2843" s="179">
        <f>'Energy consumption (raw)'!C2793</f>
        <v>0</v>
      </c>
      <c r="E2843" s="179">
        <f>'Energy consumption (raw)'!D2793</f>
        <v>0</v>
      </c>
      <c r="F2843" s="179" t="str">
        <f>'Energy consumption (raw)'!E2793</f>
        <v>Công trình xây dựng</v>
      </c>
      <c r="G2843" s="179" t="str">
        <f>'Energy consumption (raw)'!F2793</f>
        <v>Khách sạn</v>
      </c>
      <c r="H2843" s="179" t="str">
        <f>'Energy consumption (raw)'!G2793</f>
        <v>Buildings</v>
      </c>
      <c r="I2843" s="179" t="str">
        <f>'Energy consumption (raw)'!I2793</f>
        <v>Buildings</v>
      </c>
      <c r="J2843" s="179" t="str">
        <f>INDEX(Sector!$E$6:$E$46,MATCH('Energy consumption (toe)'!I2843,Sector!$B$6:$B$46,FALSE))</f>
        <v>Buildings</v>
      </c>
      <c r="K2843" s="179">
        <f>IFERROR('Energy consumption (raw)'!J2793*Lists!$H$84,)</f>
        <v>0</v>
      </c>
      <c r="L2843" s="179">
        <f>'Energy consumption (raw)'!K2793*Lists!$H$84</f>
        <v>2039.4263040000001</v>
      </c>
      <c r="M2843" s="179">
        <f>'Energy consumption (raw)'!L2793*Lists!$H$84</f>
        <v>0</v>
      </c>
      <c r="N2843" s="179">
        <f>'Energy consumption (raw)'!M2793*Lists!$H$84</f>
        <v>0</v>
      </c>
      <c r="O2843" s="178">
        <f t="shared" si="180"/>
        <v>2039.4263040000001</v>
      </c>
      <c r="P2843">
        <f>'Energy consumption (raw)'!N2793*Lists!$H$85</f>
        <v>0</v>
      </c>
      <c r="Q2843">
        <f>'Energy consumption (raw)'!O2793*Lists!$H$86</f>
        <v>0</v>
      </c>
      <c r="R2843">
        <f>'Energy consumption (raw)'!P2793*Lists!$H$87</f>
        <v>0</v>
      </c>
      <c r="S2843">
        <f>'Energy consumption (raw)'!Q2793*Lists!$H$88</f>
        <v>0</v>
      </c>
      <c r="T2843">
        <f>'Energy consumption (raw)'!R2793*Lists!$H$89</f>
        <v>0</v>
      </c>
      <c r="U2843">
        <f>'Energy consumption (raw)'!S2793*Lists!$H$90</f>
        <v>0</v>
      </c>
      <c r="V2843">
        <f>'Energy consumption (raw)'!T2793*Lists!$H$91</f>
        <v>0</v>
      </c>
      <c r="W2843">
        <f>'Energy consumption (raw)'!U2793*Lists!$H$92</f>
        <v>0</v>
      </c>
      <c r="X2843">
        <f>'Energy consumption (raw)'!V2793*Lists!$H$93</f>
        <v>0</v>
      </c>
      <c r="Y2843">
        <f>'Energy consumption (raw)'!W2793*Lists!$H$94</f>
        <v>0</v>
      </c>
      <c r="Z2843">
        <f>'Energy consumption (raw)'!X2793*Lists!$H$96*1000000</f>
        <v>0</v>
      </c>
      <c r="AA2843">
        <f>'Energy consumption (raw)'!Y2793*Lists!$H$97</f>
        <v>0</v>
      </c>
      <c r="AB2843">
        <f>'Energy consumption (raw)'!Z2793*Lists!$H$96</f>
        <v>0</v>
      </c>
      <c r="AC2843">
        <f>'Energy consumption (raw)'!AA2793*Lists!$H$98</f>
        <v>0</v>
      </c>
      <c r="AD2843">
        <f>'Energy consumption (raw)'!AB2793*Lists!$H$99</f>
        <v>0</v>
      </c>
      <c r="AE2843">
        <f>'Energy consumption (raw)'!AC2793*Lists!$H$101</f>
        <v>0</v>
      </c>
      <c r="AF2843">
        <f>'Energy consumption (raw)'!AD2793*Lists!$H$101</f>
        <v>0</v>
      </c>
      <c r="AG2843">
        <f>'Energy consumption (raw)'!AE2793*Lists!$H$101</f>
        <v>0</v>
      </c>
      <c r="AH2843">
        <f>'Energy consumption (raw)'!AF2793*Lists!$H$100</f>
        <v>0</v>
      </c>
      <c r="AI2843" s="167">
        <f t="shared" si="181"/>
        <v>2039.4263040000001</v>
      </c>
      <c r="AJ2843" s="179">
        <f>'Energy consumption (raw)'!AG2793</f>
        <v>2039.4263040000001</v>
      </c>
      <c r="AK2843" s="179">
        <f>'Energy consumption (raw)'!AH2793</f>
        <v>648.28219200000001</v>
      </c>
      <c r="AL2843">
        <f>IF(ROUND(AI2843,-3)=ROUND('Energy consumption (raw)'!AG2793,-3),1,0)</f>
        <v>1</v>
      </c>
      <c r="AM2843" s="179" t="str">
        <f>'Energy consumption (raw)'!AJ2793</f>
        <v>37. Khanh Hoa</v>
      </c>
      <c r="AN2843">
        <f>VLOOKUP(AM2843,Lists!$F$9:$G$71,2,FALSE)</f>
        <v>1</v>
      </c>
    </row>
    <row r="2844" spans="2:40" x14ac:dyDescent="0.25">
      <c r="B2844" s="65" t="str">
        <f t="shared" si="179"/>
        <v>Buildings212</v>
      </c>
      <c r="C2844" s="179">
        <f>'Energy consumption (raw)'!B2794</f>
        <v>212</v>
      </c>
      <c r="D2844" s="179">
        <f>'Energy consumption (raw)'!C2794</f>
        <v>0</v>
      </c>
      <c r="E2844" s="179">
        <f>'Energy consumption (raw)'!D2794</f>
        <v>0</v>
      </c>
      <c r="F2844" s="179" t="str">
        <f>'Energy consumption (raw)'!E2794</f>
        <v xml:space="preserve">Công trình xây dựng </v>
      </c>
      <c r="G2844" s="179" t="str">
        <f>'Energy consumption (raw)'!F2794</f>
        <v>Hoạt động của các bệnh viện</v>
      </c>
      <c r="H2844" s="179" t="str">
        <f>'Energy consumption (raw)'!G2794</f>
        <v>Buildings</v>
      </c>
      <c r="I2844" s="179" t="str">
        <f>'Energy consumption (raw)'!I2794</f>
        <v>Buildings</v>
      </c>
      <c r="J2844" s="179" t="str">
        <f>INDEX(Sector!$E$6:$E$46,MATCH('Energy consumption (toe)'!I2844,Sector!$B$6:$B$46,FALSE))</f>
        <v>Buildings</v>
      </c>
      <c r="K2844" s="179">
        <f>IFERROR('Energy consumption (raw)'!J2794*Lists!$H$84,)</f>
        <v>0</v>
      </c>
      <c r="L2844" s="179">
        <f>'Energy consumption (raw)'!K2794*Lists!$H$84</f>
        <v>666.94940600000007</v>
      </c>
      <c r="M2844" s="179">
        <f>'Energy consumption (raw)'!L2794*Lists!$H$84</f>
        <v>0</v>
      </c>
      <c r="N2844" s="179">
        <f>'Energy consumption (raw)'!M2794*Lists!$H$84</f>
        <v>0</v>
      </c>
      <c r="O2844" s="178">
        <f t="shared" si="180"/>
        <v>666.94940600000007</v>
      </c>
      <c r="P2844">
        <f>'Energy consumption (raw)'!N2794*Lists!$H$85</f>
        <v>0</v>
      </c>
      <c r="Q2844">
        <f>'Energy consumption (raw)'!O2794*Lists!$H$86</f>
        <v>0</v>
      </c>
      <c r="R2844">
        <f>'Energy consumption (raw)'!P2794*Lists!$H$87</f>
        <v>0</v>
      </c>
      <c r="S2844">
        <f>'Energy consumption (raw)'!Q2794*Lists!$H$88</f>
        <v>0</v>
      </c>
      <c r="T2844">
        <f>'Energy consumption (raw)'!R2794*Lists!$H$89</f>
        <v>2.0400000000000001E-3</v>
      </c>
      <c r="U2844">
        <f>'Energy consumption (raw)'!S2794*Lists!$H$90</f>
        <v>0</v>
      </c>
      <c r="V2844">
        <f>'Energy consumption (raw)'!T2794*Lists!$H$91</f>
        <v>0</v>
      </c>
      <c r="W2844">
        <f>'Energy consumption (raw)'!U2794*Lists!$H$92</f>
        <v>0</v>
      </c>
      <c r="X2844">
        <f>'Energy consumption (raw)'!V2794*Lists!$H$93</f>
        <v>0</v>
      </c>
      <c r="Y2844">
        <f>'Energy consumption (raw)'!W2794*Lists!$H$94</f>
        <v>0</v>
      </c>
      <c r="Z2844">
        <f>'Energy consumption (raw)'!X2794*Lists!$H$96*1000000</f>
        <v>0</v>
      </c>
      <c r="AA2844">
        <f>'Energy consumption (raw)'!Y2794*Lists!$H$97</f>
        <v>0</v>
      </c>
      <c r="AB2844">
        <f>'Energy consumption (raw)'!Z2794*Lists!$H$96</f>
        <v>0</v>
      </c>
      <c r="AC2844">
        <f>'Energy consumption (raw)'!AA2794*Lists!$H$98</f>
        <v>0</v>
      </c>
      <c r="AD2844">
        <f>'Energy consumption (raw)'!AB2794*Lists!$H$99</f>
        <v>0</v>
      </c>
      <c r="AE2844">
        <f>'Energy consumption (raw)'!AC2794*Lists!$H$101</f>
        <v>0</v>
      </c>
      <c r="AF2844">
        <f>'Energy consumption (raw)'!AD2794*Lists!$H$101</f>
        <v>0</v>
      </c>
      <c r="AG2844">
        <f>'Energy consumption (raw)'!AE2794*Lists!$H$101</f>
        <v>0</v>
      </c>
      <c r="AH2844">
        <f>'Energy consumption (raw)'!AF2794*Lists!$H$100</f>
        <v>0</v>
      </c>
      <c r="AI2844" s="167">
        <f t="shared" si="181"/>
        <v>666.95144600000003</v>
      </c>
      <c r="AJ2844" s="179">
        <f>'Energy consumption (raw)'!AG2794</f>
        <v>666.95144600000003</v>
      </c>
      <c r="AK2844" s="179">
        <f>'Energy consumption (raw)'!AH2794</f>
        <v>0</v>
      </c>
      <c r="AL2844">
        <f>IF(ROUND(AI2844,-3)=ROUND('Energy consumption (raw)'!AG2794,-3),1,0)</f>
        <v>1</v>
      </c>
      <c r="AM2844" s="179" t="str">
        <f>'Energy consumption (raw)'!AJ2794</f>
        <v>38. Ninh Thuan</v>
      </c>
      <c r="AN2844">
        <f>VLOOKUP(AM2844,Lists!$F$9:$G$71,2,FALSE)</f>
        <v>1</v>
      </c>
    </row>
    <row r="2845" spans="2:40" x14ac:dyDescent="0.25">
      <c r="B2845" s="65" t="str">
        <f t="shared" si="179"/>
        <v>Buildings213</v>
      </c>
      <c r="C2845" s="179">
        <f>'Energy consumption (raw)'!B2795</f>
        <v>213</v>
      </c>
      <c r="D2845" s="179">
        <f>'Energy consumption (raw)'!C2795</f>
        <v>0</v>
      </c>
      <c r="E2845" s="179">
        <f>'Energy consumption (raw)'!D2795</f>
        <v>0</v>
      </c>
      <c r="F2845" s="179" t="str">
        <f>'Energy consumption (raw)'!E2795</f>
        <v>Công trình xây dựng</v>
      </c>
      <c r="G2845" s="179" t="str">
        <f>'Energy consumption (raw)'!F2795</f>
        <v>Dịch vụ lưu trú ngắn hạn</v>
      </c>
      <c r="H2845" s="179" t="str">
        <f>'Energy consumption (raw)'!G2795</f>
        <v>Buildings</v>
      </c>
      <c r="I2845" s="179" t="str">
        <f>'Energy consumption (raw)'!I2795</f>
        <v>Buildings</v>
      </c>
      <c r="J2845" s="179" t="str">
        <f>INDEX(Sector!$E$6:$E$46,MATCH('Energy consumption (toe)'!I2845,Sector!$B$6:$B$46,FALSE))</f>
        <v>Buildings</v>
      </c>
      <c r="K2845" s="179">
        <f>IFERROR('Energy consumption (raw)'!J2795*Lists!$H$84,)</f>
        <v>711.47730000000001</v>
      </c>
      <c r="L2845" s="179">
        <f>'Energy consumption (raw)'!K2795*Lists!$H$84</f>
        <v>711.47730000000001</v>
      </c>
      <c r="M2845" s="179">
        <f>'Energy consumption (raw)'!L2795*Lists!$H$84</f>
        <v>0</v>
      </c>
      <c r="N2845" s="179">
        <f>'Energy consumption (raw)'!M2795*Lists!$H$84</f>
        <v>0</v>
      </c>
      <c r="O2845" s="178">
        <f t="shared" si="180"/>
        <v>711.47730000000001</v>
      </c>
      <c r="P2845">
        <f>'Energy consumption (raw)'!N2795*Lists!$H$85</f>
        <v>0</v>
      </c>
      <c r="Q2845">
        <f>'Energy consumption (raw)'!O2795*Lists!$H$86</f>
        <v>0</v>
      </c>
      <c r="R2845">
        <f>'Energy consumption (raw)'!P2795*Lists!$H$87</f>
        <v>0</v>
      </c>
      <c r="S2845">
        <f>'Energy consumption (raw)'!Q2795*Lists!$H$88</f>
        <v>0</v>
      </c>
      <c r="T2845">
        <f>'Energy consumption (raw)'!R2795*Lists!$H$89</f>
        <v>90.514799999999994</v>
      </c>
      <c r="U2845">
        <f>'Energy consumption (raw)'!S2795*Lists!$H$90</f>
        <v>0</v>
      </c>
      <c r="V2845">
        <f>'Energy consumption (raw)'!T2795*Lists!$H$91</f>
        <v>0</v>
      </c>
      <c r="W2845">
        <f>'Energy consumption (raw)'!U2795*Lists!$H$92</f>
        <v>0</v>
      </c>
      <c r="X2845">
        <f>'Energy consumption (raw)'!V2795*Lists!$H$93</f>
        <v>14.847000000000001</v>
      </c>
      <c r="Y2845">
        <f>'Energy consumption (raw)'!W2795*Lists!$H$94</f>
        <v>0</v>
      </c>
      <c r="Z2845">
        <f>'Energy consumption (raw)'!X2795*Lists!$H$96*1000000</f>
        <v>0</v>
      </c>
      <c r="AA2845">
        <f>'Energy consumption (raw)'!Y2795*Lists!$H$97</f>
        <v>0</v>
      </c>
      <c r="AB2845">
        <f>'Energy consumption (raw)'!Z2795*Lists!$H$96</f>
        <v>0</v>
      </c>
      <c r="AC2845">
        <f>'Energy consumption (raw)'!AA2795*Lists!$H$98</f>
        <v>0</v>
      </c>
      <c r="AD2845">
        <f>'Energy consumption (raw)'!AB2795*Lists!$H$99</f>
        <v>0</v>
      </c>
      <c r="AE2845">
        <f>'Energy consumption (raw)'!AC2795*Lists!$H$101</f>
        <v>0</v>
      </c>
      <c r="AF2845">
        <f>'Energy consumption (raw)'!AD2795*Lists!$H$101</f>
        <v>0</v>
      </c>
      <c r="AG2845">
        <f>'Energy consumption (raw)'!AE2795*Lists!$H$101</f>
        <v>0</v>
      </c>
      <c r="AH2845">
        <f>'Energy consumption (raw)'!AF2795*Lists!$H$100</f>
        <v>0</v>
      </c>
      <c r="AI2845" s="167">
        <f t="shared" si="181"/>
        <v>816.83910000000003</v>
      </c>
      <c r="AJ2845" s="179">
        <f>'Energy consumption (raw)'!AG2795</f>
        <v>816.83910000000003</v>
      </c>
      <c r="AK2845" s="179">
        <f>'Energy consumption (raw)'!AH2795</f>
        <v>998.3</v>
      </c>
      <c r="AL2845">
        <f>IF(ROUND(AI2845,-3)=ROUND('Energy consumption (raw)'!AG2795,-3),1,0)</f>
        <v>1</v>
      </c>
      <c r="AM2845" s="179" t="str">
        <f>'Energy consumption (raw)'!AJ2795</f>
        <v>39. Binh Thuan</v>
      </c>
      <c r="AN2845">
        <f>VLOOKUP(AM2845,Lists!$F$9:$G$71,2,FALSE)</f>
        <v>1</v>
      </c>
    </row>
    <row r="2846" spans="2:40" x14ac:dyDescent="0.25">
      <c r="B2846" s="65" t="str">
        <f t="shared" si="179"/>
        <v>Buildings214</v>
      </c>
      <c r="C2846" s="179">
        <f>'Energy consumption (raw)'!B2796</f>
        <v>214</v>
      </c>
      <c r="D2846" s="179">
        <f>'Energy consumption (raw)'!C2796</f>
        <v>0</v>
      </c>
      <c r="E2846" s="179">
        <f>'Energy consumption (raw)'!D2796</f>
        <v>0</v>
      </c>
      <c r="F2846" s="179" t="str">
        <f>'Energy consumption (raw)'!E2796</f>
        <v>Công trình xây dựng</v>
      </c>
      <c r="G2846" s="179" t="str">
        <f>'Energy consumption (raw)'!F2796</f>
        <v>Bán lẻ trong siêu thị, trung tâm thương mại</v>
      </c>
      <c r="H2846" s="179" t="str">
        <f>'Energy consumption (raw)'!G2796</f>
        <v>Buildings</v>
      </c>
      <c r="I2846" s="179" t="str">
        <f>'Energy consumption (raw)'!I2796</f>
        <v>Buildings</v>
      </c>
      <c r="J2846" s="179" t="str">
        <f>INDEX(Sector!$E$6:$E$46,MATCH('Energy consumption (toe)'!I2846,Sector!$B$6:$B$46,FALSE))</f>
        <v>Buildings</v>
      </c>
      <c r="K2846" s="179">
        <f>IFERROR('Energy consumption (raw)'!J2796*Lists!$H$84,)</f>
        <v>686.8664500000001</v>
      </c>
      <c r="L2846" s="179">
        <f>'Energy consumption (raw)'!K2796*Lists!$H$84</f>
        <v>686.8664500000001</v>
      </c>
      <c r="M2846" s="179">
        <f>'Energy consumption (raw)'!L2796*Lists!$H$84</f>
        <v>0</v>
      </c>
      <c r="N2846" s="179">
        <f>'Energy consumption (raw)'!M2796*Lists!$H$84</f>
        <v>0</v>
      </c>
      <c r="O2846" s="178">
        <f t="shared" si="180"/>
        <v>686.8664500000001</v>
      </c>
      <c r="P2846">
        <f>'Energy consumption (raw)'!N2796*Lists!$H$85</f>
        <v>0</v>
      </c>
      <c r="Q2846">
        <f>'Energy consumption (raw)'!O2796*Lists!$H$86</f>
        <v>0</v>
      </c>
      <c r="R2846">
        <f>'Energy consumption (raw)'!P2796*Lists!$H$87</f>
        <v>0</v>
      </c>
      <c r="S2846">
        <f>'Energy consumption (raw)'!Q2796*Lists!$H$88</f>
        <v>0</v>
      </c>
      <c r="T2846">
        <f>'Energy consumption (raw)'!R2796*Lists!$H$89</f>
        <v>6.3852000000000002</v>
      </c>
      <c r="U2846">
        <f>'Energy consumption (raw)'!S2796*Lists!$H$90</f>
        <v>0</v>
      </c>
      <c r="V2846">
        <f>'Energy consumption (raw)'!T2796*Lists!$H$91</f>
        <v>0</v>
      </c>
      <c r="W2846">
        <f>'Energy consumption (raw)'!U2796*Lists!$H$92</f>
        <v>0</v>
      </c>
      <c r="X2846">
        <f>'Energy consumption (raw)'!V2796*Lists!$H$93</f>
        <v>0</v>
      </c>
      <c r="Y2846">
        <f>'Energy consumption (raw)'!W2796*Lists!$H$94</f>
        <v>0</v>
      </c>
      <c r="Z2846">
        <f>'Energy consumption (raw)'!X2796*Lists!$H$96*1000000</f>
        <v>8.9999999999999987E-4</v>
      </c>
      <c r="AA2846">
        <f>'Energy consumption (raw)'!Y2796*Lists!$H$97</f>
        <v>0</v>
      </c>
      <c r="AB2846">
        <f>'Energy consumption (raw)'!Z2796*Lists!$H$96</f>
        <v>0</v>
      </c>
      <c r="AC2846">
        <f>'Energy consumption (raw)'!AA2796*Lists!$H$98</f>
        <v>0</v>
      </c>
      <c r="AD2846">
        <f>'Energy consumption (raw)'!AB2796*Lists!$H$99</f>
        <v>0</v>
      </c>
      <c r="AE2846">
        <f>'Energy consumption (raw)'!AC2796*Lists!$H$101</f>
        <v>0</v>
      </c>
      <c r="AF2846">
        <f>'Energy consumption (raw)'!AD2796*Lists!$H$101</f>
        <v>0</v>
      </c>
      <c r="AG2846">
        <f>'Energy consumption (raw)'!AE2796*Lists!$H$101</f>
        <v>0</v>
      </c>
      <c r="AH2846">
        <f>'Energy consumption (raw)'!AF2796*Lists!$H$100</f>
        <v>0</v>
      </c>
      <c r="AI2846" s="167">
        <f t="shared" si="181"/>
        <v>693.25255000000016</v>
      </c>
      <c r="AJ2846" s="179">
        <f>'Energy consumption (raw)'!AG2796</f>
        <v>693.25255000000016</v>
      </c>
      <c r="AK2846" s="179">
        <f>'Energy consumption (raw)'!AH2796</f>
        <v>809</v>
      </c>
      <c r="AL2846">
        <f>IF(ROUND(AI2846,-3)=ROUND('Energy consumption (raw)'!AG2796,-3),1,0)</f>
        <v>1</v>
      </c>
      <c r="AM2846" s="179" t="str">
        <f>'Energy consumption (raw)'!AJ2796</f>
        <v>39. Binh Thuan</v>
      </c>
      <c r="AN2846">
        <f>VLOOKUP(AM2846,Lists!$F$9:$G$71,2,FALSE)</f>
        <v>1</v>
      </c>
    </row>
    <row r="2847" spans="2:40" x14ac:dyDescent="0.25">
      <c r="B2847" s="65" t="str">
        <f t="shared" si="179"/>
        <v>Buildings215</v>
      </c>
      <c r="C2847" s="179">
        <f>'Energy consumption (raw)'!B2797</f>
        <v>215</v>
      </c>
      <c r="D2847" s="179">
        <f>'Energy consumption (raw)'!C2797</f>
        <v>0</v>
      </c>
      <c r="E2847" s="179">
        <f>'Energy consumption (raw)'!D2797</f>
        <v>0</v>
      </c>
      <c r="F2847" s="179" t="str">
        <f>'Energy consumption (raw)'!E2797</f>
        <v>Công trình xây dựng</v>
      </c>
      <c r="G2847" s="179" t="str">
        <f>'Energy consumption (raw)'!F2797</f>
        <v>Bán buôn tổng hợp</v>
      </c>
      <c r="H2847" s="179" t="str">
        <f>'Energy consumption (raw)'!G2797</f>
        <v>Buildings</v>
      </c>
      <c r="I2847" s="179" t="str">
        <f>'Energy consumption (raw)'!I2797</f>
        <v>Buildings</v>
      </c>
      <c r="J2847" s="179" t="str">
        <f>INDEX(Sector!$E$6:$E$46,MATCH('Energy consumption (toe)'!I2847,Sector!$B$6:$B$46,FALSE))</f>
        <v>Buildings</v>
      </c>
      <c r="K2847" s="179">
        <f>IFERROR('Energy consumption (raw)'!J2797*Lists!$H$84,)</f>
        <v>0</v>
      </c>
      <c r="L2847" s="179">
        <f>'Energy consumption (raw)'!K2797*Lists!$H$84</f>
        <v>552.052997</v>
      </c>
      <c r="M2847" s="179">
        <f>'Energy consumption (raw)'!L2797*Lists!$H$84</f>
        <v>0</v>
      </c>
      <c r="N2847" s="179">
        <f>'Energy consumption (raw)'!M2797*Lists!$H$84</f>
        <v>0</v>
      </c>
      <c r="O2847" s="178">
        <f t="shared" si="180"/>
        <v>552.052997</v>
      </c>
      <c r="P2847">
        <f>'Energy consumption (raw)'!N2797*Lists!$H$85</f>
        <v>0</v>
      </c>
      <c r="Q2847">
        <f>'Energy consumption (raw)'!O2797*Lists!$H$86</f>
        <v>0</v>
      </c>
      <c r="R2847">
        <f>'Energy consumption (raw)'!P2797*Lists!$H$87</f>
        <v>0</v>
      </c>
      <c r="S2847">
        <f>'Energy consumption (raw)'!Q2797*Lists!$H$88</f>
        <v>0</v>
      </c>
      <c r="T2847">
        <f>'Energy consumption (raw)'!R2797*Lists!$H$89</f>
        <v>0</v>
      </c>
      <c r="U2847">
        <f>'Energy consumption (raw)'!S2797*Lists!$H$90</f>
        <v>0</v>
      </c>
      <c r="V2847">
        <f>'Energy consumption (raw)'!T2797*Lists!$H$91</f>
        <v>0</v>
      </c>
      <c r="W2847">
        <f>'Energy consumption (raw)'!U2797*Lists!$H$92</f>
        <v>0</v>
      </c>
      <c r="X2847">
        <f>'Energy consumption (raw)'!V2797*Lists!$H$93</f>
        <v>0</v>
      </c>
      <c r="Y2847">
        <f>'Energy consumption (raw)'!W2797*Lists!$H$94</f>
        <v>0</v>
      </c>
      <c r="Z2847">
        <f>'Energy consumption (raw)'!X2797*Lists!$H$96*1000000</f>
        <v>0</v>
      </c>
      <c r="AA2847">
        <f>'Energy consumption (raw)'!Y2797*Lists!$H$97</f>
        <v>0</v>
      </c>
      <c r="AB2847">
        <f>'Energy consumption (raw)'!Z2797*Lists!$H$96</f>
        <v>0</v>
      </c>
      <c r="AC2847">
        <f>'Energy consumption (raw)'!AA2797*Lists!$H$98</f>
        <v>0</v>
      </c>
      <c r="AD2847">
        <f>'Energy consumption (raw)'!AB2797*Lists!$H$99</f>
        <v>0</v>
      </c>
      <c r="AE2847">
        <f>'Energy consumption (raw)'!AC2797*Lists!$H$101</f>
        <v>0</v>
      </c>
      <c r="AF2847">
        <f>'Energy consumption (raw)'!AD2797*Lists!$H$101</f>
        <v>0</v>
      </c>
      <c r="AG2847">
        <f>'Energy consumption (raw)'!AE2797*Lists!$H$101</f>
        <v>0</v>
      </c>
      <c r="AH2847">
        <f>'Energy consumption (raw)'!AF2797*Lists!$H$100</f>
        <v>0</v>
      </c>
      <c r="AI2847" s="167">
        <f t="shared" si="181"/>
        <v>552.052997</v>
      </c>
      <c r="AJ2847" s="179">
        <f>'Energy consumption (raw)'!AG2797</f>
        <v>552.052997</v>
      </c>
      <c r="AK2847" s="179">
        <f>'Energy consumption (raw)'!AH2797</f>
        <v>0</v>
      </c>
      <c r="AL2847">
        <f>IF(ROUND(AI2847,-3)=ROUND('Energy consumption (raw)'!AG2797,-3),1,0)</f>
        <v>1</v>
      </c>
      <c r="AM2847" s="179" t="str">
        <f>'Energy consumption (raw)'!AJ2797</f>
        <v>44. Lam Dong</v>
      </c>
      <c r="AN2847">
        <f>VLOOKUP(AM2847,Lists!$F$9:$G$71,2,FALSE)</f>
        <v>1</v>
      </c>
    </row>
    <row r="2848" spans="2:40" x14ac:dyDescent="0.25">
      <c r="B2848" s="65" t="str">
        <f t="shared" si="179"/>
        <v>Buildings216</v>
      </c>
      <c r="C2848" s="179">
        <f>'Energy consumption (raw)'!B2798</f>
        <v>216</v>
      </c>
      <c r="D2848" s="179">
        <f>'Energy consumption (raw)'!C2798</f>
        <v>0</v>
      </c>
      <c r="E2848" s="179">
        <f>'Energy consumption (raw)'!D2798</f>
        <v>0</v>
      </c>
      <c r="F2848" s="179" t="str">
        <f>'Energy consumption (raw)'!E2798</f>
        <v>Công trình xây dựng</v>
      </c>
      <c r="G2848" s="179" t="str">
        <f>'Energy consumption (raw)'!F2798</f>
        <v>Kinh doanh bất động sản, quyền sử dụng đất thuộc chủ sở hữu, chủ sử dụng hoặc đi thuê</v>
      </c>
      <c r="H2848" s="179" t="str">
        <f>'Energy consumption (raw)'!G2798</f>
        <v>Buildings</v>
      </c>
      <c r="I2848" s="179" t="str">
        <f>'Energy consumption (raw)'!I2798</f>
        <v>Buildings</v>
      </c>
      <c r="J2848" s="179" t="str">
        <f>INDEX(Sector!$E$6:$E$46,MATCH('Energy consumption (toe)'!I2848,Sector!$B$6:$B$46,FALSE))</f>
        <v>Buildings</v>
      </c>
      <c r="K2848" s="179">
        <f>IFERROR('Energy consumption (raw)'!J2798*Lists!$H$84,)</f>
        <v>637.10470000000009</v>
      </c>
      <c r="L2848" s="179">
        <f>'Energy consumption (raw)'!K2798*Lists!$H$84</f>
        <v>704.90412000000003</v>
      </c>
      <c r="M2848" s="179">
        <f>'Energy consumption (raw)'!L2798*Lists!$H$84</f>
        <v>0</v>
      </c>
      <c r="N2848" s="179">
        <f>'Energy consumption (raw)'!M2798*Lists!$H$84</f>
        <v>0</v>
      </c>
      <c r="O2848" s="178">
        <f t="shared" si="180"/>
        <v>704.90412000000003</v>
      </c>
      <c r="P2848">
        <f>'Energy consumption (raw)'!N2798*Lists!$H$85</f>
        <v>0</v>
      </c>
      <c r="Q2848">
        <f>'Energy consumption (raw)'!O2798*Lists!$H$86</f>
        <v>0</v>
      </c>
      <c r="R2848">
        <f>'Energy consumption (raw)'!P2798*Lists!$H$87</f>
        <v>0</v>
      </c>
      <c r="S2848">
        <f>'Energy consumption (raw)'!Q2798*Lists!$H$88</f>
        <v>0</v>
      </c>
      <c r="T2848">
        <f>'Energy consumption (raw)'!R2798*Lists!$H$89</f>
        <v>0</v>
      </c>
      <c r="U2848">
        <f>'Energy consumption (raw)'!S2798*Lists!$H$90</f>
        <v>0</v>
      </c>
      <c r="V2848">
        <f>'Energy consumption (raw)'!T2798*Lists!$H$91</f>
        <v>0</v>
      </c>
      <c r="W2848">
        <f>'Energy consumption (raw)'!U2798*Lists!$H$92</f>
        <v>0</v>
      </c>
      <c r="X2848">
        <f>'Energy consumption (raw)'!V2798*Lists!$H$93</f>
        <v>0</v>
      </c>
      <c r="Y2848">
        <f>'Energy consumption (raw)'!W2798*Lists!$H$94</f>
        <v>0</v>
      </c>
      <c r="Z2848">
        <f>'Energy consumption (raw)'!X2798*Lists!$H$96*1000000</f>
        <v>0</v>
      </c>
      <c r="AA2848">
        <f>'Energy consumption (raw)'!Y2798*Lists!$H$97</f>
        <v>0</v>
      </c>
      <c r="AB2848">
        <f>'Energy consumption (raw)'!Z2798*Lists!$H$96</f>
        <v>0</v>
      </c>
      <c r="AC2848">
        <f>'Energy consumption (raw)'!AA2798*Lists!$H$98</f>
        <v>0</v>
      </c>
      <c r="AD2848">
        <f>'Energy consumption (raw)'!AB2798*Lists!$H$99</f>
        <v>0</v>
      </c>
      <c r="AE2848">
        <f>'Energy consumption (raw)'!AC2798*Lists!$H$101</f>
        <v>0</v>
      </c>
      <c r="AF2848">
        <f>'Energy consumption (raw)'!AD2798*Lists!$H$101</f>
        <v>0</v>
      </c>
      <c r="AG2848">
        <f>'Energy consumption (raw)'!AE2798*Lists!$H$101</f>
        <v>0</v>
      </c>
      <c r="AH2848">
        <f>'Energy consumption (raw)'!AF2798*Lists!$H$100</f>
        <v>0</v>
      </c>
      <c r="AI2848" s="167">
        <f t="shared" si="181"/>
        <v>704.90412000000003</v>
      </c>
      <c r="AJ2848" s="179">
        <f>'Energy consumption (raw)'!AG2798</f>
        <v>704.90412000000003</v>
      </c>
      <c r="AK2848" s="179">
        <f>'Energy consumption (raw)'!AH2798</f>
        <v>0</v>
      </c>
      <c r="AL2848">
        <f>IF(ROUND(AI2848,-3)=ROUND('Energy consumption (raw)'!AG2798,-3),1,0)</f>
        <v>1</v>
      </c>
      <c r="AM2848" s="179" t="str">
        <f>'Energy consumption (raw)'!AJ2798</f>
        <v>46. Tay Ninh</v>
      </c>
      <c r="AN2848">
        <f>VLOOKUP(AM2848,Lists!$F$9:$G$71,2,FALSE)</f>
        <v>1</v>
      </c>
    </row>
    <row r="2849" spans="2:40" x14ac:dyDescent="0.25">
      <c r="B2849" s="65" t="str">
        <f t="shared" si="179"/>
        <v>Buildings217</v>
      </c>
      <c r="C2849" s="179">
        <f>'Energy consumption (raw)'!B2799</f>
        <v>217</v>
      </c>
      <c r="D2849" s="179">
        <f>'Energy consumption (raw)'!C2799</f>
        <v>0</v>
      </c>
      <c r="E2849" s="179">
        <f>'Energy consumption (raw)'!D2799</f>
        <v>0</v>
      </c>
      <c r="F2849" s="179" t="str">
        <f>'Energy consumption (raw)'!E2799</f>
        <v>Công trình xây dựng</v>
      </c>
      <c r="G2849" s="179" t="str">
        <f>'Energy consumption (raw)'!F2799</f>
        <v>Kinh doanh bất động sản, quyền sử dụng đất thuộc chủ sở hữu, chủ sử dụng hoặc đi thuê</v>
      </c>
      <c r="H2849" s="179" t="str">
        <f>'Energy consumption (raw)'!G2799</f>
        <v>Buildings</v>
      </c>
      <c r="I2849" s="179" t="str">
        <f>'Energy consumption (raw)'!I2799</f>
        <v>Buildings</v>
      </c>
      <c r="J2849" s="179" t="str">
        <f>INDEX(Sector!$E$6:$E$46,MATCH('Energy consumption (toe)'!I2849,Sector!$B$6:$B$46,FALSE))</f>
        <v>Buildings</v>
      </c>
      <c r="K2849" s="179">
        <f>IFERROR('Energy consumption (raw)'!J2799*Lists!$H$84,)</f>
        <v>9923.1718700000001</v>
      </c>
      <c r="L2849" s="179">
        <f>'Energy consumption (raw)'!K2799*Lists!$H$84</f>
        <v>0</v>
      </c>
      <c r="M2849" s="179">
        <f>'Energy consumption (raw)'!L2799*Lists!$H$84</f>
        <v>0</v>
      </c>
      <c r="N2849" s="179">
        <f>'Energy consumption (raw)'!M2799*Lists!$H$84</f>
        <v>0</v>
      </c>
      <c r="O2849" s="178">
        <f t="shared" si="180"/>
        <v>9923.1718700000001</v>
      </c>
      <c r="P2849">
        <f>'Energy consumption (raw)'!N2799*Lists!$H$85</f>
        <v>0</v>
      </c>
      <c r="Q2849">
        <f>'Energy consumption (raw)'!O2799*Lists!$H$86</f>
        <v>0</v>
      </c>
      <c r="R2849">
        <f>'Energy consumption (raw)'!P2799*Lists!$H$87</f>
        <v>0</v>
      </c>
      <c r="S2849">
        <f>'Energy consumption (raw)'!Q2799*Lists!$H$88</f>
        <v>0</v>
      </c>
      <c r="T2849">
        <f>'Energy consumption (raw)'!R2799*Lists!$H$89</f>
        <v>0</v>
      </c>
      <c r="U2849">
        <f>'Energy consumption (raw)'!S2799*Lists!$H$90</f>
        <v>0</v>
      </c>
      <c r="V2849">
        <f>'Energy consumption (raw)'!T2799*Lists!$H$91</f>
        <v>0</v>
      </c>
      <c r="W2849">
        <f>'Energy consumption (raw)'!U2799*Lists!$H$92</f>
        <v>0</v>
      </c>
      <c r="X2849">
        <f>'Energy consumption (raw)'!V2799*Lists!$H$93</f>
        <v>0</v>
      </c>
      <c r="Y2849">
        <f>'Energy consumption (raw)'!W2799*Lists!$H$94</f>
        <v>0</v>
      </c>
      <c r="Z2849">
        <f>'Energy consumption (raw)'!X2799*Lists!$H$96*1000000</f>
        <v>0</v>
      </c>
      <c r="AA2849">
        <f>'Energy consumption (raw)'!Y2799*Lists!$H$97</f>
        <v>0</v>
      </c>
      <c r="AB2849">
        <f>'Energy consumption (raw)'!Z2799*Lists!$H$96</f>
        <v>0</v>
      </c>
      <c r="AC2849">
        <f>'Energy consumption (raw)'!AA2799*Lists!$H$98</f>
        <v>0</v>
      </c>
      <c r="AD2849">
        <f>'Energy consumption (raw)'!AB2799*Lists!$H$99</f>
        <v>0</v>
      </c>
      <c r="AE2849">
        <f>'Energy consumption (raw)'!AC2799*Lists!$H$101</f>
        <v>0</v>
      </c>
      <c r="AF2849">
        <f>'Energy consumption (raw)'!AD2799*Lists!$H$101</f>
        <v>0</v>
      </c>
      <c r="AG2849">
        <f>'Energy consumption (raw)'!AE2799*Lists!$H$101</f>
        <v>0</v>
      </c>
      <c r="AH2849">
        <f>'Energy consumption (raw)'!AF2799*Lists!$H$100</f>
        <v>0</v>
      </c>
      <c r="AI2849" s="167">
        <f t="shared" si="181"/>
        <v>9923.1718700000001</v>
      </c>
      <c r="AJ2849" s="179">
        <f>'Energy consumption (raw)'!AG2799</f>
        <v>9923.1718700000001</v>
      </c>
      <c r="AK2849" s="179">
        <f>'Energy consumption (raw)'!AH2799</f>
        <v>0</v>
      </c>
      <c r="AL2849">
        <f>IF(ROUND(AI2849,-3)=ROUND('Energy consumption (raw)'!AG2799,-3),1,0)</f>
        <v>1</v>
      </c>
      <c r="AM2849" s="179" t="str">
        <f>'Energy consumption (raw)'!AJ2799</f>
        <v>46. Tay Ninh</v>
      </c>
      <c r="AN2849">
        <f>VLOOKUP(AM2849,Lists!$F$9:$G$71,2,FALSE)</f>
        <v>1</v>
      </c>
    </row>
    <row r="2850" spans="2:40" x14ac:dyDescent="0.25">
      <c r="B2850" s="65" t="str">
        <f t="shared" si="179"/>
        <v>Buildings218</v>
      </c>
      <c r="C2850" s="179">
        <f>'Energy consumption (raw)'!B2800</f>
        <v>218</v>
      </c>
      <c r="D2850" s="179">
        <f>'Energy consumption (raw)'!C2800</f>
        <v>0</v>
      </c>
      <c r="E2850" s="179">
        <f>'Energy consumption (raw)'!D2800</f>
        <v>0</v>
      </c>
      <c r="F2850" s="179" t="str">
        <f>'Energy consumption (raw)'!E2800</f>
        <v>Công trình xây dựng</v>
      </c>
      <c r="G2850" s="179" t="str">
        <f>'Energy consumption (raw)'!F2800</f>
        <v>Bán buôn tổng hợp, bán lẻ</v>
      </c>
      <c r="H2850" s="179" t="str">
        <f>'Energy consumption (raw)'!G2800</f>
        <v>Buildings</v>
      </c>
      <c r="I2850" s="179" t="str">
        <f>'Energy consumption (raw)'!I2800</f>
        <v>Buildings</v>
      </c>
      <c r="J2850" s="179" t="str">
        <f>INDEX(Sector!$E$6:$E$46,MATCH('Energy consumption (toe)'!I2850,Sector!$B$6:$B$46,FALSE))</f>
        <v>Buildings</v>
      </c>
      <c r="K2850" s="179">
        <f>IFERROR('Energy consumption (raw)'!J2800*Lists!$H$84,)</f>
        <v>968.46395000000007</v>
      </c>
      <c r="L2850" s="179">
        <f>'Energy consumption (raw)'!K2800*Lists!$H$84</f>
        <v>968.46395000000007</v>
      </c>
      <c r="M2850" s="179">
        <f>'Energy consumption (raw)'!L2800*Lists!$H$84</f>
        <v>0</v>
      </c>
      <c r="N2850" s="179">
        <f>'Energy consumption (raw)'!M2800*Lists!$H$84</f>
        <v>0</v>
      </c>
      <c r="O2850" s="178">
        <f t="shared" si="180"/>
        <v>968.46395000000007</v>
      </c>
      <c r="P2850">
        <f>'Energy consumption (raw)'!N2800*Lists!$H$85</f>
        <v>0</v>
      </c>
      <c r="Q2850">
        <f>'Energy consumption (raw)'!O2800*Lists!$H$86</f>
        <v>0</v>
      </c>
      <c r="R2850">
        <f>'Energy consumption (raw)'!P2800*Lists!$H$87</f>
        <v>0</v>
      </c>
      <c r="S2850">
        <f>'Energy consumption (raw)'!Q2800*Lists!$H$88</f>
        <v>0</v>
      </c>
      <c r="T2850">
        <f>'Energy consumption (raw)'!R2800*Lists!$H$89</f>
        <v>0</v>
      </c>
      <c r="U2850">
        <f>'Energy consumption (raw)'!S2800*Lists!$H$90</f>
        <v>0</v>
      </c>
      <c r="V2850">
        <f>'Energy consumption (raw)'!T2800*Lists!$H$91</f>
        <v>0</v>
      </c>
      <c r="W2850">
        <f>'Energy consumption (raw)'!U2800*Lists!$H$92</f>
        <v>0</v>
      </c>
      <c r="X2850">
        <f>'Energy consumption (raw)'!V2800*Lists!$H$93</f>
        <v>0</v>
      </c>
      <c r="Y2850">
        <f>'Energy consumption (raw)'!W2800*Lists!$H$94</f>
        <v>0</v>
      </c>
      <c r="Z2850">
        <f>'Energy consumption (raw)'!X2800*Lists!$H$96*1000000</f>
        <v>0</v>
      </c>
      <c r="AA2850">
        <f>'Energy consumption (raw)'!Y2800*Lists!$H$97</f>
        <v>0</v>
      </c>
      <c r="AB2850">
        <f>'Energy consumption (raw)'!Z2800*Lists!$H$96</f>
        <v>0</v>
      </c>
      <c r="AC2850">
        <f>'Energy consumption (raw)'!AA2800*Lists!$H$98</f>
        <v>0</v>
      </c>
      <c r="AD2850">
        <f>'Energy consumption (raw)'!AB2800*Lists!$H$99</f>
        <v>0</v>
      </c>
      <c r="AE2850">
        <f>'Energy consumption (raw)'!AC2800*Lists!$H$101</f>
        <v>0</v>
      </c>
      <c r="AF2850">
        <f>'Energy consumption (raw)'!AD2800*Lists!$H$101</f>
        <v>0</v>
      </c>
      <c r="AG2850">
        <f>'Energy consumption (raw)'!AE2800*Lists!$H$101</f>
        <v>0</v>
      </c>
      <c r="AH2850">
        <f>'Energy consumption (raw)'!AF2800*Lists!$H$100</f>
        <v>0</v>
      </c>
      <c r="AI2850" s="167">
        <f t="shared" si="181"/>
        <v>968.46395000000007</v>
      </c>
      <c r="AJ2850" s="179">
        <f>'Energy consumption (raw)'!AG2800</f>
        <v>968.46395000000007</v>
      </c>
      <c r="AK2850" s="179">
        <f>'Energy consumption (raw)'!AH2800</f>
        <v>1006.0977200000001</v>
      </c>
      <c r="AL2850">
        <f>IF(ROUND(AI2850,-3)=ROUND('Energy consumption (raw)'!AG2800,-3),1,0)</f>
        <v>1</v>
      </c>
      <c r="AM2850" s="179" t="str">
        <f>'Energy consumption (raw)'!AJ2800</f>
        <v>47. Binh Duong</v>
      </c>
      <c r="AN2850">
        <f>VLOOKUP(AM2850,Lists!$F$9:$G$71,2,FALSE)</f>
        <v>1</v>
      </c>
    </row>
    <row r="2851" spans="2:40" x14ac:dyDescent="0.25">
      <c r="B2851" s="65" t="str">
        <f t="shared" si="179"/>
        <v>Buildings219</v>
      </c>
      <c r="C2851" s="179">
        <f>'Energy consumption (raw)'!B2801</f>
        <v>219</v>
      </c>
      <c r="D2851" s="179">
        <f>'Energy consumption (raw)'!C2801</f>
        <v>0</v>
      </c>
      <c r="E2851" s="179">
        <f>'Energy consumption (raw)'!D2801</f>
        <v>0</v>
      </c>
      <c r="F2851" s="179" t="str">
        <f>'Energy consumption (raw)'!E2801</f>
        <v>Tòa nhà xây dựng</v>
      </c>
      <c r="G2851" s="179" t="str">
        <f>'Energy consumption (raw)'!F2801</f>
        <v>Bán buôn tổng hợp, bán lẻ</v>
      </c>
      <c r="H2851" s="179" t="str">
        <f>'Energy consumption (raw)'!G2801</f>
        <v>Buildings</v>
      </c>
      <c r="I2851" s="179" t="str">
        <f>'Energy consumption (raw)'!I2801</f>
        <v>Buildings</v>
      </c>
      <c r="J2851" s="179" t="str">
        <f>INDEX(Sector!$E$6:$E$46,MATCH('Energy consumption (toe)'!I2851,Sector!$B$6:$B$46,FALSE))</f>
        <v>Buildings</v>
      </c>
      <c r="K2851" s="179">
        <f>IFERROR('Energy consumption (raw)'!J2801*Lists!$H$84,)</f>
        <v>0</v>
      </c>
      <c r="L2851" s="179">
        <f>'Energy consumption (raw)'!K2801*Lists!$H$84</f>
        <v>855.67065000000002</v>
      </c>
      <c r="M2851" s="179">
        <f>'Energy consumption (raw)'!L2801*Lists!$H$84</f>
        <v>0</v>
      </c>
      <c r="N2851" s="179">
        <f>'Energy consumption (raw)'!M2801*Lists!$H$84</f>
        <v>0</v>
      </c>
      <c r="O2851" s="178">
        <f t="shared" si="180"/>
        <v>855.67065000000002</v>
      </c>
      <c r="P2851">
        <f>'Energy consumption (raw)'!N2801*Lists!$H$85</f>
        <v>0</v>
      </c>
      <c r="Q2851">
        <f>'Energy consumption (raw)'!O2801*Lists!$H$86</f>
        <v>0</v>
      </c>
      <c r="R2851">
        <f>'Energy consumption (raw)'!P2801*Lists!$H$87</f>
        <v>0</v>
      </c>
      <c r="S2851">
        <f>'Energy consumption (raw)'!Q2801*Lists!$H$88</f>
        <v>0</v>
      </c>
      <c r="T2851">
        <f>'Energy consumption (raw)'!R2801*Lists!$H$89</f>
        <v>0</v>
      </c>
      <c r="U2851">
        <f>'Energy consumption (raw)'!S2801*Lists!$H$90</f>
        <v>0</v>
      </c>
      <c r="V2851">
        <f>'Energy consumption (raw)'!T2801*Lists!$H$91</f>
        <v>0</v>
      </c>
      <c r="W2851">
        <f>'Energy consumption (raw)'!U2801*Lists!$H$92</f>
        <v>0</v>
      </c>
      <c r="X2851">
        <f>'Energy consumption (raw)'!V2801*Lists!$H$93</f>
        <v>0</v>
      </c>
      <c r="Y2851">
        <f>'Energy consumption (raw)'!W2801*Lists!$H$94</f>
        <v>0</v>
      </c>
      <c r="Z2851">
        <f>'Energy consumption (raw)'!X2801*Lists!$H$96*1000000</f>
        <v>0</v>
      </c>
      <c r="AA2851">
        <f>'Energy consumption (raw)'!Y2801*Lists!$H$97</f>
        <v>0</v>
      </c>
      <c r="AB2851">
        <f>'Energy consumption (raw)'!Z2801*Lists!$H$96</f>
        <v>0</v>
      </c>
      <c r="AC2851">
        <f>'Energy consumption (raw)'!AA2801*Lists!$H$98</f>
        <v>0</v>
      </c>
      <c r="AD2851">
        <f>'Energy consumption (raw)'!AB2801*Lists!$H$99</f>
        <v>0</v>
      </c>
      <c r="AE2851">
        <f>'Energy consumption (raw)'!AC2801*Lists!$H$101</f>
        <v>0</v>
      </c>
      <c r="AF2851">
        <f>'Energy consumption (raw)'!AD2801*Lists!$H$101</f>
        <v>0</v>
      </c>
      <c r="AG2851">
        <f>'Energy consumption (raw)'!AE2801*Lists!$H$101</f>
        <v>0</v>
      </c>
      <c r="AH2851">
        <f>'Energy consumption (raw)'!AF2801*Lists!$H$100</f>
        <v>0</v>
      </c>
      <c r="AI2851" s="167">
        <f t="shared" si="181"/>
        <v>855.67065000000002</v>
      </c>
      <c r="AJ2851" s="179">
        <f>'Energy consumption (raw)'!AG2801</f>
        <v>855.67065000000002</v>
      </c>
      <c r="AK2851" s="179">
        <f>'Energy consumption (raw)'!AH2801</f>
        <v>849.28263000000004</v>
      </c>
      <c r="AL2851">
        <f>IF(ROUND(AI2851,-3)=ROUND('Energy consumption (raw)'!AG2801,-3),1,0)</f>
        <v>1</v>
      </c>
      <c r="AM2851" s="179" t="str">
        <f>'Energy consumption (raw)'!AJ2801</f>
        <v>47. Binh Duong</v>
      </c>
      <c r="AN2851">
        <f>VLOOKUP(AM2851,Lists!$F$9:$G$71,2,FALSE)</f>
        <v>1</v>
      </c>
    </row>
    <row r="2852" spans="2:40" x14ac:dyDescent="0.25">
      <c r="B2852" s="65" t="str">
        <f t="shared" si="179"/>
        <v>Buildings220</v>
      </c>
      <c r="C2852" s="179">
        <f>'Energy consumption (raw)'!B2802</f>
        <v>220</v>
      </c>
      <c r="D2852" s="179">
        <f>'Energy consumption (raw)'!C2802</f>
        <v>0</v>
      </c>
      <c r="E2852" s="179">
        <f>'Energy consumption (raw)'!D2802</f>
        <v>0</v>
      </c>
      <c r="F2852" s="179" t="str">
        <f>'Energy consumption (raw)'!E2802</f>
        <v>Công trình xây dựng</v>
      </c>
      <c r="G2852" s="179" t="str">
        <f>'Energy consumption (raw)'!F2802</f>
        <v>Bán buôn tổng hợp, bán lẻ</v>
      </c>
      <c r="H2852" s="179" t="str">
        <f>'Energy consumption (raw)'!G2802</f>
        <v>Buildings</v>
      </c>
      <c r="I2852" s="179" t="str">
        <f>'Energy consumption (raw)'!I2802</f>
        <v>Buildings</v>
      </c>
      <c r="J2852" s="179" t="str">
        <f>INDEX(Sector!$E$6:$E$46,MATCH('Energy consumption (toe)'!I2852,Sector!$B$6:$B$46,FALSE))</f>
        <v>Buildings</v>
      </c>
      <c r="K2852" s="179">
        <f>IFERROR('Energy consumption (raw)'!J2802*Lists!$H$84,)</f>
        <v>695.09064000000001</v>
      </c>
      <c r="L2852" s="179">
        <f>'Energy consumption (raw)'!K2802*Lists!$H$84</f>
        <v>695.09064000000001</v>
      </c>
      <c r="M2852" s="179">
        <f>'Energy consumption (raw)'!L2802*Lists!$H$84</f>
        <v>0</v>
      </c>
      <c r="N2852" s="179">
        <f>'Energy consumption (raw)'!M2802*Lists!$H$84</f>
        <v>0</v>
      </c>
      <c r="O2852" s="178">
        <f t="shared" si="180"/>
        <v>695.09064000000001</v>
      </c>
      <c r="P2852">
        <f>'Energy consumption (raw)'!N2802*Lists!$H$85</f>
        <v>0</v>
      </c>
      <c r="Q2852">
        <f>'Energy consumption (raw)'!O2802*Lists!$H$86</f>
        <v>0</v>
      </c>
      <c r="R2852">
        <f>'Energy consumption (raw)'!P2802*Lists!$H$87</f>
        <v>0</v>
      </c>
      <c r="S2852">
        <f>'Energy consumption (raw)'!Q2802*Lists!$H$88</f>
        <v>0</v>
      </c>
      <c r="T2852">
        <f>'Energy consumption (raw)'!R2802*Lists!$H$89</f>
        <v>0</v>
      </c>
      <c r="U2852">
        <f>'Energy consumption (raw)'!S2802*Lists!$H$90</f>
        <v>0</v>
      </c>
      <c r="V2852">
        <f>'Energy consumption (raw)'!T2802*Lists!$H$91</f>
        <v>0</v>
      </c>
      <c r="W2852">
        <f>'Energy consumption (raw)'!U2802*Lists!$H$92</f>
        <v>0</v>
      </c>
      <c r="X2852">
        <f>'Energy consumption (raw)'!V2802*Lists!$H$93</f>
        <v>0</v>
      </c>
      <c r="Y2852">
        <f>'Energy consumption (raw)'!W2802*Lists!$H$94</f>
        <v>0</v>
      </c>
      <c r="Z2852">
        <f>'Energy consumption (raw)'!X2802*Lists!$H$96*1000000</f>
        <v>0</v>
      </c>
      <c r="AA2852">
        <f>'Energy consumption (raw)'!Y2802*Lists!$H$97</f>
        <v>11.99</v>
      </c>
      <c r="AB2852">
        <f>'Energy consumption (raw)'!Z2802*Lists!$H$96</f>
        <v>0</v>
      </c>
      <c r="AC2852">
        <f>'Energy consumption (raw)'!AA2802*Lists!$H$98</f>
        <v>0</v>
      </c>
      <c r="AD2852">
        <f>'Energy consumption (raw)'!AB2802*Lists!$H$99</f>
        <v>0</v>
      </c>
      <c r="AE2852">
        <f>'Energy consumption (raw)'!AC2802*Lists!$H$101</f>
        <v>0</v>
      </c>
      <c r="AF2852">
        <f>'Energy consumption (raw)'!AD2802*Lists!$H$101</f>
        <v>0</v>
      </c>
      <c r="AG2852">
        <f>'Energy consumption (raw)'!AE2802*Lists!$H$101</f>
        <v>0</v>
      </c>
      <c r="AH2852">
        <f>'Energy consumption (raw)'!AF2802*Lists!$H$100</f>
        <v>0</v>
      </c>
      <c r="AI2852" s="167">
        <f t="shared" si="181"/>
        <v>707.08064000000002</v>
      </c>
      <c r="AJ2852" s="179">
        <f>'Energy consumption (raw)'!AG2802</f>
        <v>707.08064000000002</v>
      </c>
      <c r="AK2852" s="179">
        <f>'Energy consumption (raw)'!AH2802</f>
        <v>792.08362</v>
      </c>
      <c r="AL2852">
        <f>IF(ROUND(AI2852,-3)=ROUND('Energy consumption (raw)'!AG2802,-3),1,0)</f>
        <v>1</v>
      </c>
      <c r="AM2852" s="179" t="str">
        <f>'Energy consumption (raw)'!AJ2802</f>
        <v>47. Binh Duong</v>
      </c>
      <c r="AN2852">
        <f>VLOOKUP(AM2852,Lists!$F$9:$G$71,2,FALSE)</f>
        <v>1</v>
      </c>
    </row>
    <row r="2853" spans="2:40" x14ac:dyDescent="0.25">
      <c r="B2853" s="65" t="str">
        <f t="shared" si="179"/>
        <v>Buildings221</v>
      </c>
      <c r="C2853" s="179">
        <f>'Energy consumption (raw)'!B2803</f>
        <v>221</v>
      </c>
      <c r="D2853" s="179">
        <f>'Energy consumption (raw)'!C2803</f>
        <v>0</v>
      </c>
      <c r="E2853" s="179">
        <f>'Energy consumption (raw)'!D2803</f>
        <v>0</v>
      </c>
      <c r="F2853" s="179" t="str">
        <f>'Energy consumption (raw)'!E2803</f>
        <v>Công trình xây dựng</v>
      </c>
      <c r="G2853" s="179" t="str">
        <f>'Energy consumption (raw)'!F2803</f>
        <v>Bán buôn tổng hợp, bán lẻ</v>
      </c>
      <c r="H2853" s="179" t="str">
        <f>'Energy consumption (raw)'!G2803</f>
        <v>Buildings</v>
      </c>
      <c r="I2853" s="179" t="str">
        <f>'Energy consumption (raw)'!I2803</f>
        <v>Buildings</v>
      </c>
      <c r="J2853" s="179" t="str">
        <f>INDEX(Sector!$E$6:$E$46,MATCH('Energy consumption (toe)'!I2853,Sector!$B$6:$B$46,FALSE))</f>
        <v>Buildings</v>
      </c>
      <c r="K2853" s="179">
        <f>IFERROR('Energy consumption (raw)'!J2803*Lists!$H$84,)</f>
        <v>985.11292000000003</v>
      </c>
      <c r="L2853" s="179">
        <f>'Energy consumption (raw)'!K2803*Lists!$H$84</f>
        <v>985.11292000000003</v>
      </c>
      <c r="M2853" s="179">
        <f>'Energy consumption (raw)'!L2803*Lists!$H$84</f>
        <v>0</v>
      </c>
      <c r="N2853" s="179">
        <f>'Energy consumption (raw)'!M2803*Lists!$H$84</f>
        <v>0</v>
      </c>
      <c r="O2853" s="178">
        <f t="shared" si="180"/>
        <v>985.11292000000003</v>
      </c>
      <c r="P2853">
        <f>'Energy consumption (raw)'!N2803*Lists!$H$85</f>
        <v>0</v>
      </c>
      <c r="Q2853">
        <f>'Energy consumption (raw)'!O2803*Lists!$H$86</f>
        <v>0</v>
      </c>
      <c r="R2853">
        <f>'Energy consumption (raw)'!P2803*Lists!$H$87</f>
        <v>0</v>
      </c>
      <c r="S2853">
        <f>'Energy consumption (raw)'!Q2803*Lists!$H$88</f>
        <v>0</v>
      </c>
      <c r="T2853">
        <f>'Energy consumption (raw)'!R2803*Lists!$H$89</f>
        <v>0</v>
      </c>
      <c r="U2853">
        <f>'Energy consumption (raw)'!S2803*Lists!$H$90</f>
        <v>0</v>
      </c>
      <c r="V2853">
        <f>'Energy consumption (raw)'!T2803*Lists!$H$91</f>
        <v>0</v>
      </c>
      <c r="W2853">
        <f>'Energy consumption (raw)'!U2803*Lists!$H$92</f>
        <v>0</v>
      </c>
      <c r="X2853">
        <f>'Energy consumption (raw)'!V2803*Lists!$H$93</f>
        <v>0</v>
      </c>
      <c r="Y2853">
        <f>'Energy consumption (raw)'!W2803*Lists!$H$94</f>
        <v>0</v>
      </c>
      <c r="Z2853">
        <f>'Energy consumption (raw)'!X2803*Lists!$H$96*1000000</f>
        <v>0</v>
      </c>
      <c r="AA2853">
        <f>'Energy consumption (raw)'!Y2803*Lists!$H$97</f>
        <v>0</v>
      </c>
      <c r="AB2853">
        <f>'Energy consumption (raw)'!Z2803*Lists!$H$96</f>
        <v>0</v>
      </c>
      <c r="AC2853">
        <f>'Energy consumption (raw)'!AA2803*Lists!$H$98</f>
        <v>0</v>
      </c>
      <c r="AD2853">
        <f>'Energy consumption (raw)'!AB2803*Lists!$H$99</f>
        <v>0</v>
      </c>
      <c r="AE2853">
        <f>'Energy consumption (raw)'!AC2803*Lists!$H$101</f>
        <v>0</v>
      </c>
      <c r="AF2853">
        <f>'Energy consumption (raw)'!AD2803*Lists!$H$101</f>
        <v>0</v>
      </c>
      <c r="AG2853">
        <f>'Energy consumption (raw)'!AE2803*Lists!$H$101</f>
        <v>0</v>
      </c>
      <c r="AH2853">
        <f>'Energy consumption (raw)'!AF2803*Lists!$H$100</f>
        <v>0</v>
      </c>
      <c r="AI2853" s="167">
        <f t="shared" si="181"/>
        <v>985.11292000000003</v>
      </c>
      <c r="AJ2853" s="179">
        <f>'Energy consumption (raw)'!AG2803</f>
        <v>985.11292000000003</v>
      </c>
      <c r="AK2853" s="179">
        <f>'Energy consumption (raw)'!AH2803</f>
        <v>1110.14221</v>
      </c>
      <c r="AL2853">
        <f>IF(ROUND(AI2853,-3)=ROUND('Energy consumption (raw)'!AG2803,-3),1,0)</f>
        <v>1</v>
      </c>
      <c r="AM2853" s="179" t="str">
        <f>'Energy consumption (raw)'!AJ2803</f>
        <v>47. Binh Duong</v>
      </c>
      <c r="AN2853">
        <f>VLOOKUP(AM2853,Lists!$F$9:$G$71,2,FALSE)</f>
        <v>1</v>
      </c>
    </row>
    <row r="2854" spans="2:40" x14ac:dyDescent="0.25">
      <c r="B2854" s="65" t="str">
        <f t="shared" si="179"/>
        <v>Buildings222</v>
      </c>
      <c r="C2854" s="179">
        <f>'Energy consumption (raw)'!B2804</f>
        <v>222</v>
      </c>
      <c r="D2854" s="179">
        <f>'Energy consumption (raw)'!C2804</f>
        <v>0</v>
      </c>
      <c r="E2854" s="179">
        <f>'Energy consumption (raw)'!D2804</f>
        <v>0</v>
      </c>
      <c r="F2854" s="179" t="str">
        <f>'Energy consumption (raw)'!E2804</f>
        <v>Công trình xây dựng</v>
      </c>
      <c r="G2854" s="179" t="str">
        <f>'Energy consumption (raw)'!F2804</f>
        <v>Hoạt động của các bệnh viện</v>
      </c>
      <c r="H2854" s="179" t="str">
        <f>'Energy consumption (raw)'!G2804</f>
        <v>Buildings</v>
      </c>
      <c r="I2854" s="179" t="str">
        <f>'Energy consumption (raw)'!I2804</f>
        <v>Buildings</v>
      </c>
      <c r="J2854" s="179" t="str">
        <f>INDEX(Sector!$E$6:$E$46,MATCH('Energy consumption (toe)'!I2854,Sector!$B$6:$B$46,FALSE))</f>
        <v>Buildings</v>
      </c>
      <c r="K2854" s="179">
        <f>IFERROR('Energy consumption (raw)'!J2804*Lists!$H$84,)</f>
        <v>0</v>
      </c>
      <c r="L2854" s="179">
        <f>'Energy consumption (raw)'!K2804*Lists!$H$84</f>
        <v>586.80290000000002</v>
      </c>
      <c r="M2854" s="179">
        <f>'Energy consumption (raw)'!L2804*Lists!$H$84</f>
        <v>0</v>
      </c>
      <c r="N2854" s="179">
        <f>'Energy consumption (raw)'!M2804*Lists!$H$84</f>
        <v>0</v>
      </c>
      <c r="O2854" s="178">
        <f t="shared" si="180"/>
        <v>586.80290000000002</v>
      </c>
      <c r="P2854">
        <f>'Energy consumption (raw)'!N2804*Lists!$H$85</f>
        <v>0</v>
      </c>
      <c r="Q2854">
        <f>'Energy consumption (raw)'!O2804*Lists!$H$86</f>
        <v>0</v>
      </c>
      <c r="R2854">
        <f>'Energy consumption (raw)'!P2804*Lists!$H$87</f>
        <v>0</v>
      </c>
      <c r="S2854">
        <f>'Energy consumption (raw)'!Q2804*Lists!$H$88</f>
        <v>0</v>
      </c>
      <c r="T2854">
        <f>'Energy consumption (raw)'!R2804*Lists!$H$89</f>
        <v>0</v>
      </c>
      <c r="U2854">
        <f>'Energy consumption (raw)'!S2804*Lists!$H$90</f>
        <v>0</v>
      </c>
      <c r="V2854">
        <f>'Energy consumption (raw)'!T2804*Lists!$H$91</f>
        <v>0</v>
      </c>
      <c r="W2854">
        <f>'Energy consumption (raw)'!U2804*Lists!$H$92</f>
        <v>0</v>
      </c>
      <c r="X2854">
        <f>'Energy consumption (raw)'!V2804*Lists!$H$93</f>
        <v>0</v>
      </c>
      <c r="Y2854">
        <f>'Energy consumption (raw)'!W2804*Lists!$H$94</f>
        <v>0</v>
      </c>
      <c r="Z2854">
        <f>'Energy consumption (raw)'!X2804*Lists!$H$96*1000000</f>
        <v>0</v>
      </c>
      <c r="AA2854">
        <f>'Energy consumption (raw)'!Y2804*Lists!$H$97</f>
        <v>0</v>
      </c>
      <c r="AB2854">
        <f>'Energy consumption (raw)'!Z2804*Lists!$H$96</f>
        <v>0</v>
      </c>
      <c r="AC2854">
        <f>'Energy consumption (raw)'!AA2804*Lists!$H$98</f>
        <v>0</v>
      </c>
      <c r="AD2854">
        <f>'Energy consumption (raw)'!AB2804*Lists!$H$99</f>
        <v>0</v>
      </c>
      <c r="AE2854">
        <f>'Energy consumption (raw)'!AC2804*Lists!$H$101</f>
        <v>0</v>
      </c>
      <c r="AF2854">
        <f>'Energy consumption (raw)'!AD2804*Lists!$H$101</f>
        <v>0</v>
      </c>
      <c r="AG2854">
        <f>'Energy consumption (raw)'!AE2804*Lists!$H$101</f>
        <v>0</v>
      </c>
      <c r="AH2854">
        <f>'Energy consumption (raw)'!AF2804*Lists!$H$100</f>
        <v>0</v>
      </c>
      <c r="AI2854" s="167">
        <f t="shared" si="181"/>
        <v>586.80290000000002</v>
      </c>
      <c r="AJ2854" s="179">
        <f>'Energy consumption (raw)'!AG2804</f>
        <v>586.80290000000002</v>
      </c>
      <c r="AK2854" s="179">
        <f>'Energy consumption (raw)'!AH2804</f>
        <v>624.31323000000009</v>
      </c>
      <c r="AL2854">
        <f>IF(ROUND(AI2854,-3)=ROUND('Energy consumption (raw)'!AG2804,-3),1,0)</f>
        <v>1</v>
      </c>
      <c r="AM2854" s="179" t="str">
        <f>'Energy consumption (raw)'!AJ2804</f>
        <v>47. Binh Duong</v>
      </c>
      <c r="AN2854">
        <f>VLOOKUP(AM2854,Lists!$F$9:$G$71,2,FALSE)</f>
        <v>1</v>
      </c>
    </row>
    <row r="2855" spans="2:40" x14ac:dyDescent="0.25">
      <c r="B2855" s="65" t="str">
        <f t="shared" si="179"/>
        <v>Buildings223</v>
      </c>
      <c r="C2855" s="179">
        <f>'Energy consumption (raw)'!B2805</f>
        <v>223</v>
      </c>
      <c r="D2855" s="179">
        <f>'Energy consumption (raw)'!C2805</f>
        <v>0</v>
      </c>
      <c r="E2855" s="179">
        <f>'Energy consumption (raw)'!D2805</f>
        <v>0</v>
      </c>
      <c r="F2855" s="179" t="str">
        <f>'Energy consumption (raw)'!E2805</f>
        <v>Công trình xây dựng</v>
      </c>
      <c r="G2855" s="179" t="str">
        <f>'Energy consumption (raw)'!F2805</f>
        <v>Hoạt động của các bệnh viện</v>
      </c>
      <c r="H2855" s="179" t="str">
        <f>'Energy consumption (raw)'!G2805</f>
        <v>Buildings</v>
      </c>
      <c r="I2855" s="179" t="str">
        <f>'Energy consumption (raw)'!I2805</f>
        <v>Buildings</v>
      </c>
      <c r="J2855" s="179" t="str">
        <f>INDEX(Sector!$E$6:$E$46,MATCH('Energy consumption (toe)'!I2855,Sector!$B$6:$B$46,FALSE))</f>
        <v>Buildings</v>
      </c>
      <c r="K2855" s="179">
        <f>IFERROR('Energy consumption (raw)'!J2805*Lists!$H$84,)</f>
        <v>0</v>
      </c>
      <c r="L2855" s="179">
        <f>'Energy consumption (raw)'!K2805*Lists!$H$84</f>
        <v>605.93610000000001</v>
      </c>
      <c r="M2855" s="179">
        <f>'Energy consumption (raw)'!L2805*Lists!$H$84</f>
        <v>0</v>
      </c>
      <c r="N2855" s="179">
        <f>'Energy consumption (raw)'!M2805*Lists!$H$84</f>
        <v>0</v>
      </c>
      <c r="O2855" s="178">
        <f t="shared" si="180"/>
        <v>605.93610000000001</v>
      </c>
      <c r="P2855">
        <f>'Energy consumption (raw)'!N2805*Lists!$H$85</f>
        <v>0</v>
      </c>
      <c r="Q2855">
        <f>'Energy consumption (raw)'!O2805*Lists!$H$86</f>
        <v>0</v>
      </c>
      <c r="R2855">
        <f>'Energy consumption (raw)'!P2805*Lists!$H$87</f>
        <v>0</v>
      </c>
      <c r="S2855">
        <f>'Energy consumption (raw)'!Q2805*Lists!$H$88</f>
        <v>0</v>
      </c>
      <c r="T2855">
        <f>'Energy consumption (raw)'!R2805*Lists!$H$89</f>
        <v>0</v>
      </c>
      <c r="U2855">
        <f>'Energy consumption (raw)'!S2805*Lists!$H$90</f>
        <v>0</v>
      </c>
      <c r="V2855">
        <f>'Energy consumption (raw)'!T2805*Lists!$H$91</f>
        <v>0</v>
      </c>
      <c r="W2855">
        <f>'Energy consumption (raw)'!U2805*Lists!$H$92</f>
        <v>0</v>
      </c>
      <c r="X2855">
        <f>'Energy consumption (raw)'!V2805*Lists!$H$93</f>
        <v>0</v>
      </c>
      <c r="Y2855">
        <f>'Energy consumption (raw)'!W2805*Lists!$H$94</f>
        <v>0</v>
      </c>
      <c r="Z2855">
        <f>'Energy consumption (raw)'!X2805*Lists!$H$96*1000000</f>
        <v>0</v>
      </c>
      <c r="AA2855">
        <f>'Energy consumption (raw)'!Y2805*Lists!$H$97</f>
        <v>0</v>
      </c>
      <c r="AB2855">
        <f>'Energy consumption (raw)'!Z2805*Lists!$H$96</f>
        <v>0</v>
      </c>
      <c r="AC2855">
        <f>'Energy consumption (raw)'!AA2805*Lists!$H$98</f>
        <v>0</v>
      </c>
      <c r="AD2855">
        <f>'Energy consumption (raw)'!AB2805*Lists!$H$99</f>
        <v>0</v>
      </c>
      <c r="AE2855">
        <f>'Energy consumption (raw)'!AC2805*Lists!$H$101</f>
        <v>0</v>
      </c>
      <c r="AF2855">
        <f>'Energy consumption (raw)'!AD2805*Lists!$H$101</f>
        <v>0</v>
      </c>
      <c r="AG2855">
        <f>'Energy consumption (raw)'!AE2805*Lists!$H$101</f>
        <v>0</v>
      </c>
      <c r="AH2855">
        <f>'Energy consumption (raw)'!AF2805*Lists!$H$100</f>
        <v>0</v>
      </c>
      <c r="AI2855" s="167">
        <f t="shared" si="181"/>
        <v>605.93610000000001</v>
      </c>
      <c r="AJ2855" s="179">
        <f>'Energy consumption (raw)'!AG2805</f>
        <v>605.93610000000001</v>
      </c>
      <c r="AK2855" s="179">
        <f>'Energy consumption (raw)'!AH2805</f>
        <v>595.22768000000008</v>
      </c>
      <c r="AL2855">
        <f>IF(ROUND(AI2855,-3)=ROUND('Energy consumption (raw)'!AG2805,-3),1,0)</f>
        <v>1</v>
      </c>
      <c r="AM2855" s="179" t="str">
        <f>'Energy consumption (raw)'!AJ2805</f>
        <v>47. Binh Duong</v>
      </c>
      <c r="AN2855">
        <f>VLOOKUP(AM2855,Lists!$F$9:$G$71,2,FALSE)</f>
        <v>1</v>
      </c>
    </row>
    <row r="2856" spans="2:40" x14ac:dyDescent="0.25">
      <c r="B2856" s="65" t="str">
        <f t="shared" si="179"/>
        <v>Buildings224</v>
      </c>
      <c r="C2856" s="179">
        <f>'Energy consumption (raw)'!B2806</f>
        <v>224</v>
      </c>
      <c r="D2856" s="179">
        <f>'Energy consumption (raw)'!C2806</f>
        <v>0</v>
      </c>
      <c r="E2856" s="179">
        <f>'Energy consumption (raw)'!D2806</f>
        <v>0</v>
      </c>
      <c r="F2856" s="179" t="str">
        <f>'Energy consumption (raw)'!E2806</f>
        <v>Công trình xây dựng</v>
      </c>
      <c r="G2856" s="179" t="str">
        <f>'Energy consumption (raw)'!F2806</f>
        <v>Hoạt động của các bệnh viện</v>
      </c>
      <c r="H2856" s="179" t="str">
        <f>'Energy consumption (raw)'!G2806</f>
        <v>Buildings</v>
      </c>
      <c r="I2856" s="179" t="str">
        <f>'Energy consumption (raw)'!I2806</f>
        <v>Buildings</v>
      </c>
      <c r="J2856" s="179" t="str">
        <f>INDEX(Sector!$E$6:$E$46,MATCH('Energy consumption (toe)'!I2856,Sector!$B$6:$B$46,FALSE))</f>
        <v>Buildings</v>
      </c>
      <c r="K2856" s="179">
        <f>IFERROR('Energy consumption (raw)'!J2806*Lists!$H$84,)</f>
        <v>808.42399</v>
      </c>
      <c r="L2856" s="179">
        <f>'Energy consumption (raw)'!K2806*Lists!$H$84</f>
        <v>808.42399</v>
      </c>
      <c r="M2856" s="179">
        <f>'Energy consumption (raw)'!L2806*Lists!$H$84</f>
        <v>0</v>
      </c>
      <c r="N2856" s="179">
        <f>'Energy consumption (raw)'!M2806*Lists!$H$84</f>
        <v>0</v>
      </c>
      <c r="O2856" s="178">
        <f t="shared" si="180"/>
        <v>808.42399</v>
      </c>
      <c r="P2856">
        <f>'Energy consumption (raw)'!N2806*Lists!$H$85</f>
        <v>0</v>
      </c>
      <c r="Q2856">
        <f>'Energy consumption (raw)'!O2806*Lists!$H$86</f>
        <v>0</v>
      </c>
      <c r="R2856">
        <f>'Energy consumption (raw)'!P2806*Lists!$H$87</f>
        <v>0</v>
      </c>
      <c r="S2856">
        <f>'Energy consumption (raw)'!Q2806*Lists!$H$88</f>
        <v>0</v>
      </c>
      <c r="T2856">
        <f>'Energy consumption (raw)'!R2806*Lists!$H$89</f>
        <v>0</v>
      </c>
      <c r="U2856">
        <f>'Energy consumption (raw)'!S2806*Lists!$H$90</f>
        <v>0</v>
      </c>
      <c r="V2856">
        <f>'Energy consumption (raw)'!T2806*Lists!$H$91</f>
        <v>0</v>
      </c>
      <c r="W2856">
        <f>'Energy consumption (raw)'!U2806*Lists!$H$92</f>
        <v>0</v>
      </c>
      <c r="X2856">
        <f>'Energy consumption (raw)'!V2806*Lists!$H$93</f>
        <v>0</v>
      </c>
      <c r="Y2856">
        <f>'Energy consumption (raw)'!W2806*Lists!$H$94</f>
        <v>0</v>
      </c>
      <c r="Z2856">
        <f>'Energy consumption (raw)'!X2806*Lists!$H$96*1000000</f>
        <v>0</v>
      </c>
      <c r="AA2856">
        <f>'Energy consumption (raw)'!Y2806*Lists!$H$97</f>
        <v>0</v>
      </c>
      <c r="AB2856">
        <f>'Energy consumption (raw)'!Z2806*Lists!$H$96</f>
        <v>0</v>
      </c>
      <c r="AC2856">
        <f>'Energy consumption (raw)'!AA2806*Lists!$H$98</f>
        <v>0</v>
      </c>
      <c r="AD2856">
        <f>'Energy consumption (raw)'!AB2806*Lists!$H$99</f>
        <v>0</v>
      </c>
      <c r="AE2856">
        <f>'Energy consumption (raw)'!AC2806*Lists!$H$101</f>
        <v>0</v>
      </c>
      <c r="AF2856">
        <f>'Energy consumption (raw)'!AD2806*Lists!$H$101</f>
        <v>0</v>
      </c>
      <c r="AG2856">
        <f>'Energy consumption (raw)'!AE2806*Lists!$H$101</f>
        <v>0</v>
      </c>
      <c r="AH2856">
        <f>'Energy consumption (raw)'!AF2806*Lists!$H$100</f>
        <v>0</v>
      </c>
      <c r="AI2856" s="167">
        <f t="shared" si="181"/>
        <v>808.42399</v>
      </c>
      <c r="AJ2856" s="179">
        <f>'Energy consumption (raw)'!AG2806</f>
        <v>808.42399</v>
      </c>
      <c r="AK2856" s="179">
        <f>'Energy consumption (raw)'!AH2806</f>
        <v>854.94544000000008</v>
      </c>
      <c r="AL2856">
        <f>IF(ROUND(AI2856,-3)=ROUND('Energy consumption (raw)'!AG2806,-3),1,0)</f>
        <v>1</v>
      </c>
      <c r="AM2856" s="179" t="str">
        <f>'Energy consumption (raw)'!AJ2806</f>
        <v>47. Binh Duong</v>
      </c>
      <c r="AN2856">
        <f>VLOOKUP(AM2856,Lists!$F$9:$G$71,2,FALSE)</f>
        <v>1</v>
      </c>
    </row>
    <row r="2857" spans="2:40" x14ac:dyDescent="0.25">
      <c r="B2857" s="65" t="str">
        <f t="shared" si="179"/>
        <v>Buildings225</v>
      </c>
      <c r="C2857" s="179">
        <f>'Energy consumption (raw)'!B2807</f>
        <v>225</v>
      </c>
      <c r="D2857" s="179">
        <f>'Energy consumption (raw)'!C2807</f>
        <v>0</v>
      </c>
      <c r="E2857" s="179">
        <f>'Energy consumption (raw)'!D2807</f>
        <v>0</v>
      </c>
      <c r="F2857" s="179" t="str">
        <f>'Energy consumption (raw)'!E2807</f>
        <v>Công trình xây dựng</v>
      </c>
      <c r="G2857" s="179" t="str">
        <f>'Energy consumption (raw)'!F2807</f>
        <v>Hoạt động hành chính, hỗ trợ văn phòng và các hoạt động hỗ trợ kinh doanh khác</v>
      </c>
      <c r="H2857" s="179" t="str">
        <f>'Energy consumption (raw)'!G2807</f>
        <v>Buildings</v>
      </c>
      <c r="I2857" s="179" t="str">
        <f>'Energy consumption (raw)'!I2807</f>
        <v>Buildings</v>
      </c>
      <c r="J2857" s="179" t="str">
        <f>INDEX(Sector!$E$6:$E$46,MATCH('Energy consumption (toe)'!I2857,Sector!$B$6:$B$46,FALSE))</f>
        <v>Buildings</v>
      </c>
      <c r="K2857" s="179">
        <f>IFERROR('Energy consumption (raw)'!J2807*Lists!$H$84,)</f>
        <v>0</v>
      </c>
      <c r="L2857" s="179">
        <f>'Energy consumption (raw)'!K2807*Lists!$H$84</f>
        <v>1257.19011</v>
      </c>
      <c r="M2857" s="179">
        <f>'Energy consumption (raw)'!L2807*Lists!$H$84</f>
        <v>0</v>
      </c>
      <c r="N2857" s="179">
        <f>'Energy consumption (raw)'!M2807*Lists!$H$84</f>
        <v>0</v>
      </c>
      <c r="O2857" s="178">
        <f t="shared" si="180"/>
        <v>1257.19011</v>
      </c>
      <c r="P2857">
        <f>'Energy consumption (raw)'!N2807*Lists!$H$85</f>
        <v>0</v>
      </c>
      <c r="Q2857">
        <f>'Energy consumption (raw)'!O2807*Lists!$H$86</f>
        <v>0</v>
      </c>
      <c r="R2857">
        <f>'Energy consumption (raw)'!P2807*Lists!$H$87</f>
        <v>0</v>
      </c>
      <c r="S2857">
        <f>'Energy consumption (raw)'!Q2807*Lists!$H$88</f>
        <v>0</v>
      </c>
      <c r="T2857">
        <f>'Energy consumption (raw)'!R2807*Lists!$H$89</f>
        <v>0</v>
      </c>
      <c r="U2857">
        <f>'Energy consumption (raw)'!S2807*Lists!$H$90</f>
        <v>2.948</v>
      </c>
      <c r="V2857">
        <f>'Energy consumption (raw)'!T2807*Lists!$H$91</f>
        <v>0</v>
      </c>
      <c r="W2857">
        <f>'Energy consumption (raw)'!U2807*Lists!$H$92</f>
        <v>0</v>
      </c>
      <c r="X2857">
        <f>'Energy consumption (raw)'!V2807*Lists!$H$93</f>
        <v>0</v>
      </c>
      <c r="Y2857">
        <f>'Energy consumption (raw)'!W2807*Lists!$H$94</f>
        <v>0</v>
      </c>
      <c r="Z2857">
        <f>'Energy consumption (raw)'!X2807*Lists!$H$96*1000000</f>
        <v>0</v>
      </c>
      <c r="AA2857">
        <f>'Energy consumption (raw)'!Y2807*Lists!$H$97</f>
        <v>0</v>
      </c>
      <c r="AB2857">
        <f>'Energy consumption (raw)'!Z2807*Lists!$H$96</f>
        <v>0</v>
      </c>
      <c r="AC2857">
        <f>'Energy consumption (raw)'!AA2807*Lists!$H$98</f>
        <v>0</v>
      </c>
      <c r="AD2857">
        <f>'Energy consumption (raw)'!AB2807*Lists!$H$99</f>
        <v>0</v>
      </c>
      <c r="AE2857">
        <f>'Energy consumption (raw)'!AC2807*Lists!$H$101</f>
        <v>0</v>
      </c>
      <c r="AF2857">
        <f>'Energy consumption (raw)'!AD2807*Lists!$H$101</f>
        <v>0</v>
      </c>
      <c r="AG2857">
        <f>'Energy consumption (raw)'!AE2807*Lists!$H$101</f>
        <v>0</v>
      </c>
      <c r="AH2857">
        <f>'Energy consumption (raw)'!AF2807*Lists!$H$100</f>
        <v>0</v>
      </c>
      <c r="AI2857" s="167">
        <f t="shared" si="181"/>
        <v>1260.1381100000001</v>
      </c>
      <c r="AJ2857" s="179">
        <f>'Energy consumption (raw)'!AG2807</f>
        <v>1260.1381100000001</v>
      </c>
      <c r="AK2857" s="179">
        <f>'Energy consumption (raw)'!AH2807</f>
        <v>1241.8989800000002</v>
      </c>
      <c r="AL2857">
        <f>IF(ROUND(AI2857,-3)=ROUND('Energy consumption (raw)'!AG2807,-3),1,0)</f>
        <v>1</v>
      </c>
      <c r="AM2857" s="179" t="str">
        <f>'Energy consumption (raw)'!AJ2807</f>
        <v>47. Binh Duong</v>
      </c>
      <c r="AN2857">
        <f>VLOOKUP(AM2857,Lists!$F$9:$G$71,2,FALSE)</f>
        <v>1</v>
      </c>
    </row>
    <row r="2858" spans="2:40" x14ac:dyDescent="0.25">
      <c r="B2858" s="65" t="str">
        <f t="shared" si="179"/>
        <v>Buildings226</v>
      </c>
      <c r="C2858" s="179">
        <f>'Energy consumption (raw)'!B2808</f>
        <v>226</v>
      </c>
      <c r="D2858" s="179">
        <f>'Energy consumption (raw)'!C2808</f>
        <v>0</v>
      </c>
      <c r="E2858" s="179">
        <f>'Energy consumption (raw)'!D2808</f>
        <v>0</v>
      </c>
      <c r="F2858" s="179" t="str">
        <f>'Energy consumption (raw)'!E2808</f>
        <v>Công trình xây dựng</v>
      </c>
      <c r="G2858" s="179" t="str">
        <f>'Energy consumption (raw)'!F2808</f>
        <v>Dịch vụ lưu trú</v>
      </c>
      <c r="H2858" s="179" t="str">
        <f>'Energy consumption (raw)'!G2808</f>
        <v>Buildings</v>
      </c>
      <c r="I2858" s="179" t="str">
        <f>'Energy consumption (raw)'!I2808</f>
        <v>Buildings</v>
      </c>
      <c r="J2858" s="179" t="str">
        <f>INDEX(Sector!$E$6:$E$46,MATCH('Energy consumption (toe)'!I2858,Sector!$B$6:$B$46,FALSE))</f>
        <v>Buildings</v>
      </c>
      <c r="K2858" s="179">
        <f>IFERROR('Energy consumption (raw)'!J2808*Lists!$H$84,)</f>
        <v>1218.4453800000001</v>
      </c>
      <c r="L2858" s="179">
        <f>'Energy consumption (raw)'!K2808*Lists!$H$84</f>
        <v>1218.4453800000001</v>
      </c>
      <c r="M2858" s="179">
        <f>'Energy consumption (raw)'!L2808*Lists!$H$84</f>
        <v>0</v>
      </c>
      <c r="N2858" s="179">
        <f>'Energy consumption (raw)'!M2808*Lists!$H$84</f>
        <v>0</v>
      </c>
      <c r="O2858" s="178">
        <f t="shared" si="180"/>
        <v>1218.4453800000001</v>
      </c>
      <c r="P2858">
        <f>'Energy consumption (raw)'!N2808*Lists!$H$85</f>
        <v>0</v>
      </c>
      <c r="Q2858">
        <f>'Energy consumption (raw)'!O2808*Lists!$H$86</f>
        <v>0</v>
      </c>
      <c r="R2858">
        <f>'Energy consumption (raw)'!P2808*Lists!$H$87</f>
        <v>0</v>
      </c>
      <c r="S2858">
        <f>'Energy consumption (raw)'!Q2808*Lists!$H$88</f>
        <v>0</v>
      </c>
      <c r="T2858">
        <f>'Energy consumption (raw)'!R2808*Lists!$H$89</f>
        <v>0</v>
      </c>
      <c r="U2858">
        <f>'Energy consumption (raw)'!S2808*Lists!$H$90</f>
        <v>0</v>
      </c>
      <c r="V2858">
        <f>'Energy consumption (raw)'!T2808*Lists!$H$91</f>
        <v>0</v>
      </c>
      <c r="W2858">
        <f>'Energy consumption (raw)'!U2808*Lists!$H$92</f>
        <v>0</v>
      </c>
      <c r="X2858">
        <f>'Energy consumption (raw)'!V2808*Lists!$H$93</f>
        <v>0</v>
      </c>
      <c r="Y2858">
        <f>'Energy consumption (raw)'!W2808*Lists!$H$94</f>
        <v>0</v>
      </c>
      <c r="Z2858">
        <f>'Energy consumption (raw)'!X2808*Lists!$H$96*1000000</f>
        <v>0</v>
      </c>
      <c r="AA2858">
        <f>'Energy consumption (raw)'!Y2808*Lists!$H$97</f>
        <v>0</v>
      </c>
      <c r="AB2858">
        <f>'Energy consumption (raw)'!Z2808*Lists!$H$96</f>
        <v>0</v>
      </c>
      <c r="AC2858">
        <f>'Energy consumption (raw)'!AA2808*Lists!$H$98</f>
        <v>0</v>
      </c>
      <c r="AD2858">
        <f>'Energy consumption (raw)'!AB2808*Lists!$H$99</f>
        <v>0</v>
      </c>
      <c r="AE2858">
        <f>'Energy consumption (raw)'!AC2808*Lists!$H$101</f>
        <v>0</v>
      </c>
      <c r="AF2858">
        <f>'Energy consumption (raw)'!AD2808*Lists!$H$101</f>
        <v>0</v>
      </c>
      <c r="AG2858">
        <f>'Energy consumption (raw)'!AE2808*Lists!$H$101</f>
        <v>0</v>
      </c>
      <c r="AH2858">
        <f>'Energy consumption (raw)'!AF2808*Lists!$H$100</f>
        <v>0</v>
      </c>
      <c r="AI2858" s="167">
        <f t="shared" si="181"/>
        <v>1218.4453800000001</v>
      </c>
      <c r="AJ2858" s="179">
        <f>'Energy consumption (raw)'!AG2808</f>
        <v>1218.4453800000001</v>
      </c>
      <c r="AK2858" s="179">
        <f>'Energy consumption (raw)'!AH2808</f>
        <v>0</v>
      </c>
      <c r="AL2858">
        <f>IF(ROUND(AI2858,-3)=ROUND('Energy consumption (raw)'!AG2808,-3),1,0)</f>
        <v>1</v>
      </c>
      <c r="AM2858" s="179" t="str">
        <f>'Energy consumption (raw)'!AJ2808</f>
        <v>47. Binh Duong</v>
      </c>
      <c r="AN2858">
        <f>VLOOKUP(AM2858,Lists!$F$9:$G$71,2,FALSE)</f>
        <v>1</v>
      </c>
    </row>
    <row r="2859" spans="2:40" x14ac:dyDescent="0.25">
      <c r="B2859" s="65" t="str">
        <f t="shared" si="179"/>
        <v>Buildings227</v>
      </c>
      <c r="C2859" s="179">
        <f>'Energy consumption (raw)'!B2809</f>
        <v>227</v>
      </c>
      <c r="D2859" s="179">
        <f>'Energy consumption (raw)'!C2809</f>
        <v>0</v>
      </c>
      <c r="E2859" s="179">
        <f>'Energy consumption (raw)'!D2809</f>
        <v>0</v>
      </c>
      <c r="F2859" s="179" t="str">
        <f>'Energy consumption (raw)'!E2809</f>
        <v>Công trình xây dựng</v>
      </c>
      <c r="G2859" s="179" t="str">
        <f>'Energy consumption (raw)'!F2809</f>
        <v>Dịch vụ giải trí</v>
      </c>
      <c r="H2859" s="179" t="str">
        <f>'Energy consumption (raw)'!G2809</f>
        <v>Buildings</v>
      </c>
      <c r="I2859" s="179" t="str">
        <f>'Energy consumption (raw)'!I2809</f>
        <v>Buildings</v>
      </c>
      <c r="J2859" s="179" t="str">
        <f>INDEX(Sector!$E$6:$E$46,MATCH('Energy consumption (toe)'!I2859,Sector!$B$6:$B$46,FALSE))</f>
        <v>Buildings</v>
      </c>
      <c r="K2859" s="179">
        <f>IFERROR('Energy consumption (raw)'!J2809*Lists!$H$84,)</f>
        <v>0</v>
      </c>
      <c r="L2859" s="179">
        <f>'Energy consumption (raw)'!K2809*Lists!$H$84</f>
        <v>1116.292608</v>
      </c>
      <c r="M2859" s="179">
        <f>'Energy consumption (raw)'!L2809*Lists!$H$84</f>
        <v>0</v>
      </c>
      <c r="N2859" s="179">
        <f>'Energy consumption (raw)'!M2809*Lists!$H$84</f>
        <v>0</v>
      </c>
      <c r="O2859" s="178">
        <f t="shared" si="180"/>
        <v>1116.292608</v>
      </c>
      <c r="P2859">
        <f>'Energy consumption (raw)'!N2809*Lists!$H$85</f>
        <v>0</v>
      </c>
      <c r="Q2859">
        <f>'Energy consumption (raw)'!O2809*Lists!$H$86</f>
        <v>0</v>
      </c>
      <c r="R2859">
        <f>'Energy consumption (raw)'!P2809*Lists!$H$87</f>
        <v>0</v>
      </c>
      <c r="S2859">
        <f>'Energy consumption (raw)'!Q2809*Lists!$H$88</f>
        <v>0</v>
      </c>
      <c r="T2859">
        <f>'Energy consumption (raw)'!R2809*Lists!$H$89</f>
        <v>0</v>
      </c>
      <c r="U2859">
        <f>'Energy consumption (raw)'!S2809*Lists!$H$90</f>
        <v>0</v>
      </c>
      <c r="V2859">
        <f>'Energy consumption (raw)'!T2809*Lists!$H$91</f>
        <v>0</v>
      </c>
      <c r="W2859">
        <f>'Energy consumption (raw)'!U2809*Lists!$H$92</f>
        <v>0</v>
      </c>
      <c r="X2859">
        <f>'Energy consumption (raw)'!V2809*Lists!$H$93</f>
        <v>0</v>
      </c>
      <c r="Y2859">
        <f>'Energy consumption (raw)'!W2809*Lists!$H$94</f>
        <v>0</v>
      </c>
      <c r="Z2859">
        <f>'Energy consumption (raw)'!X2809*Lists!$H$96*1000000</f>
        <v>0</v>
      </c>
      <c r="AA2859">
        <f>'Energy consumption (raw)'!Y2809*Lists!$H$97</f>
        <v>0</v>
      </c>
      <c r="AB2859">
        <f>'Energy consumption (raw)'!Z2809*Lists!$H$96</f>
        <v>0</v>
      </c>
      <c r="AC2859">
        <f>'Energy consumption (raw)'!AA2809*Lists!$H$98</f>
        <v>0</v>
      </c>
      <c r="AD2859">
        <f>'Energy consumption (raw)'!AB2809*Lists!$H$99</f>
        <v>0</v>
      </c>
      <c r="AE2859">
        <f>'Energy consumption (raw)'!AC2809*Lists!$H$101</f>
        <v>0</v>
      </c>
      <c r="AF2859">
        <f>'Energy consumption (raw)'!AD2809*Lists!$H$101</f>
        <v>0</v>
      </c>
      <c r="AG2859">
        <f>'Energy consumption (raw)'!AE2809*Lists!$H$101</f>
        <v>0</v>
      </c>
      <c r="AH2859">
        <f>'Energy consumption (raw)'!AF2809*Lists!$H$100</f>
        <v>0</v>
      </c>
      <c r="AI2859" s="167">
        <f t="shared" si="181"/>
        <v>1116.292608</v>
      </c>
      <c r="AJ2859" s="179">
        <f>'Energy consumption (raw)'!AG2809</f>
        <v>1116.292608</v>
      </c>
      <c r="AK2859" s="179">
        <f>'Energy consumption (raw)'!AH2809</f>
        <v>626.61677470000006</v>
      </c>
      <c r="AL2859">
        <f>IF(ROUND(AI2859,-3)=ROUND('Energy consumption (raw)'!AG2809,-3),1,0)</f>
        <v>1</v>
      </c>
      <c r="AM2859" s="179" t="str">
        <f>'Energy consumption (raw)'!AJ2809</f>
        <v>48. Dong Nai</v>
      </c>
      <c r="AN2859">
        <f>VLOOKUP(AM2859,Lists!$F$9:$G$71,2,FALSE)</f>
        <v>1</v>
      </c>
    </row>
    <row r="2860" spans="2:40" x14ac:dyDescent="0.25">
      <c r="B2860" s="65" t="str">
        <f t="shared" si="179"/>
        <v>Buildings228</v>
      </c>
      <c r="C2860" s="179">
        <f>'Energy consumption (raw)'!B2810</f>
        <v>228</v>
      </c>
      <c r="D2860" s="179">
        <f>'Energy consumption (raw)'!C2810</f>
        <v>0</v>
      </c>
      <c r="E2860" s="179">
        <f>'Energy consumption (raw)'!D2810</f>
        <v>0</v>
      </c>
      <c r="F2860" s="179" t="str">
        <f>'Energy consumption (raw)'!E2810</f>
        <v>Công trình xây dựng</v>
      </c>
      <c r="G2860" s="179" t="str">
        <f>'Energy consumption (raw)'!F2810</f>
        <v>Hoạt động của các bệnh viện</v>
      </c>
      <c r="H2860" s="179" t="str">
        <f>'Energy consumption (raw)'!G2810</f>
        <v>Buildings</v>
      </c>
      <c r="I2860" s="179" t="str">
        <f>'Energy consumption (raw)'!I2810</f>
        <v>Buildings</v>
      </c>
      <c r="J2860" s="179" t="str">
        <f>INDEX(Sector!$E$6:$E$46,MATCH('Energy consumption (toe)'!I2860,Sector!$B$6:$B$46,FALSE))</f>
        <v>Buildings</v>
      </c>
      <c r="K2860" s="179">
        <f>IFERROR('Energy consumption (raw)'!J2810*Lists!$H$84,)</f>
        <v>0</v>
      </c>
      <c r="L2860" s="179">
        <f>'Energy consumption (raw)'!K2810*Lists!$H$84</f>
        <v>2760.9823257000003</v>
      </c>
      <c r="M2860" s="179">
        <f>'Energy consumption (raw)'!L2810*Lists!$H$84</f>
        <v>0</v>
      </c>
      <c r="N2860" s="179">
        <f>'Energy consumption (raw)'!M2810*Lists!$H$84</f>
        <v>0</v>
      </c>
      <c r="O2860" s="178">
        <f t="shared" si="180"/>
        <v>2760.9823257000003</v>
      </c>
      <c r="P2860">
        <f>'Energy consumption (raw)'!N2810*Lists!$H$85</f>
        <v>0</v>
      </c>
      <c r="Q2860">
        <f>'Energy consumption (raw)'!O2810*Lists!$H$86</f>
        <v>0</v>
      </c>
      <c r="R2860">
        <f>'Energy consumption (raw)'!P2810*Lists!$H$87</f>
        <v>0</v>
      </c>
      <c r="S2860">
        <f>'Energy consumption (raw)'!Q2810*Lists!$H$88</f>
        <v>0</v>
      </c>
      <c r="T2860">
        <f>'Energy consumption (raw)'!R2810*Lists!$H$89</f>
        <v>0</v>
      </c>
      <c r="U2860">
        <f>'Energy consumption (raw)'!S2810*Lists!$H$90</f>
        <v>0</v>
      </c>
      <c r="V2860">
        <f>'Energy consumption (raw)'!T2810*Lists!$H$91</f>
        <v>0</v>
      </c>
      <c r="W2860">
        <f>'Energy consumption (raw)'!U2810*Lists!$H$92</f>
        <v>0</v>
      </c>
      <c r="X2860">
        <f>'Energy consumption (raw)'!V2810*Lists!$H$93</f>
        <v>0</v>
      </c>
      <c r="Y2860">
        <f>'Energy consumption (raw)'!W2810*Lists!$H$94</f>
        <v>0</v>
      </c>
      <c r="Z2860">
        <f>'Energy consumption (raw)'!X2810*Lists!$H$96*1000000</f>
        <v>0</v>
      </c>
      <c r="AA2860">
        <f>'Energy consumption (raw)'!Y2810*Lists!$H$97</f>
        <v>0</v>
      </c>
      <c r="AB2860">
        <f>'Energy consumption (raw)'!Z2810*Lists!$H$96</f>
        <v>0</v>
      </c>
      <c r="AC2860">
        <f>'Energy consumption (raw)'!AA2810*Lists!$H$98</f>
        <v>0</v>
      </c>
      <c r="AD2860">
        <f>'Energy consumption (raw)'!AB2810*Lists!$H$99</f>
        <v>0</v>
      </c>
      <c r="AE2860">
        <f>'Energy consumption (raw)'!AC2810*Lists!$H$101</f>
        <v>0</v>
      </c>
      <c r="AF2860">
        <f>'Energy consumption (raw)'!AD2810*Lists!$H$101</f>
        <v>0</v>
      </c>
      <c r="AG2860">
        <f>'Energy consumption (raw)'!AE2810*Lists!$H$101</f>
        <v>0</v>
      </c>
      <c r="AH2860">
        <f>'Energy consumption (raw)'!AF2810*Lists!$H$100</f>
        <v>0</v>
      </c>
      <c r="AI2860" s="167">
        <f t="shared" si="181"/>
        <v>2760.9823257000003</v>
      </c>
      <c r="AJ2860" s="179">
        <f>'Energy consumption (raw)'!AG2810</f>
        <v>2760.9823257000003</v>
      </c>
      <c r="AK2860" s="179">
        <f>'Energy consumption (raw)'!AH2810</f>
        <v>980.9591640000001</v>
      </c>
      <c r="AL2860">
        <f>IF(ROUND(AI2860,-3)=ROUND('Energy consumption (raw)'!AG2810,-3),1,0)</f>
        <v>1</v>
      </c>
      <c r="AM2860" s="179" t="str">
        <f>'Energy consumption (raw)'!AJ2810</f>
        <v>48. Dong Nai</v>
      </c>
      <c r="AN2860">
        <f>VLOOKUP(AM2860,Lists!$F$9:$G$71,2,FALSE)</f>
        <v>1</v>
      </c>
    </row>
    <row r="2861" spans="2:40" x14ac:dyDescent="0.25">
      <c r="B2861" s="65" t="str">
        <f t="shared" si="179"/>
        <v>Buildings229</v>
      </c>
      <c r="C2861" s="179">
        <f>'Energy consumption (raw)'!B2811</f>
        <v>229</v>
      </c>
      <c r="D2861" s="179">
        <f>'Energy consumption (raw)'!C2811</f>
        <v>0</v>
      </c>
      <c r="E2861" s="179">
        <f>'Energy consumption (raw)'!D2811</f>
        <v>0</v>
      </c>
      <c r="F2861" s="179" t="str">
        <f>'Energy consumption (raw)'!E2811</f>
        <v>Công trình xây dựng</v>
      </c>
      <c r="G2861" s="179" t="str">
        <f>'Energy consumption (raw)'!F2811</f>
        <v>Hoạt động của các bệnh viện</v>
      </c>
      <c r="H2861" s="179" t="str">
        <f>'Energy consumption (raw)'!G2811</f>
        <v>Buildings</v>
      </c>
      <c r="I2861" s="179" t="str">
        <f>'Energy consumption (raw)'!I2811</f>
        <v>Buildings</v>
      </c>
      <c r="J2861" s="179" t="str">
        <f>INDEX(Sector!$E$6:$E$46,MATCH('Energy consumption (toe)'!I2861,Sector!$B$6:$B$46,FALSE))</f>
        <v>Buildings</v>
      </c>
      <c r="K2861" s="179">
        <f>IFERROR('Energy consumption (raw)'!J2811*Lists!$H$84,)</f>
        <v>0</v>
      </c>
      <c r="L2861" s="179">
        <f>'Energy consumption (raw)'!K2811*Lists!$H$84</f>
        <v>611.73160800000005</v>
      </c>
      <c r="M2861" s="179">
        <f>'Energy consumption (raw)'!L2811*Lists!$H$84</f>
        <v>0</v>
      </c>
      <c r="N2861" s="179">
        <f>'Energy consumption (raw)'!M2811*Lists!$H$84</f>
        <v>0</v>
      </c>
      <c r="O2861" s="178">
        <f t="shared" si="180"/>
        <v>611.73160800000005</v>
      </c>
      <c r="P2861">
        <f>'Energy consumption (raw)'!N2811*Lists!$H$85</f>
        <v>0</v>
      </c>
      <c r="Q2861">
        <f>'Energy consumption (raw)'!O2811*Lists!$H$86</f>
        <v>0</v>
      </c>
      <c r="R2861">
        <f>'Energy consumption (raw)'!P2811*Lists!$H$87</f>
        <v>0</v>
      </c>
      <c r="S2861">
        <f>'Energy consumption (raw)'!Q2811*Lists!$H$88</f>
        <v>0</v>
      </c>
      <c r="T2861">
        <f>'Energy consumption (raw)'!R2811*Lists!$H$89</f>
        <v>0</v>
      </c>
      <c r="U2861">
        <f>'Energy consumption (raw)'!S2811*Lists!$H$90</f>
        <v>0</v>
      </c>
      <c r="V2861">
        <f>'Energy consumption (raw)'!T2811*Lists!$H$91</f>
        <v>0</v>
      </c>
      <c r="W2861">
        <f>'Energy consumption (raw)'!U2811*Lists!$H$92</f>
        <v>0</v>
      </c>
      <c r="X2861">
        <f>'Energy consumption (raw)'!V2811*Lists!$H$93</f>
        <v>0</v>
      </c>
      <c r="Y2861">
        <f>'Energy consumption (raw)'!W2811*Lists!$H$94</f>
        <v>0</v>
      </c>
      <c r="Z2861">
        <f>'Energy consumption (raw)'!X2811*Lists!$H$96*1000000</f>
        <v>0</v>
      </c>
      <c r="AA2861">
        <f>'Energy consumption (raw)'!Y2811*Lists!$H$97</f>
        <v>0</v>
      </c>
      <c r="AB2861">
        <f>'Energy consumption (raw)'!Z2811*Lists!$H$96</f>
        <v>0</v>
      </c>
      <c r="AC2861">
        <f>'Energy consumption (raw)'!AA2811*Lists!$H$98</f>
        <v>0</v>
      </c>
      <c r="AD2861">
        <f>'Energy consumption (raw)'!AB2811*Lists!$H$99</f>
        <v>0</v>
      </c>
      <c r="AE2861">
        <f>'Energy consumption (raw)'!AC2811*Lists!$H$101</f>
        <v>0</v>
      </c>
      <c r="AF2861">
        <f>'Energy consumption (raw)'!AD2811*Lists!$H$101</f>
        <v>0</v>
      </c>
      <c r="AG2861">
        <f>'Energy consumption (raw)'!AE2811*Lists!$H$101</f>
        <v>0</v>
      </c>
      <c r="AH2861">
        <f>'Energy consumption (raw)'!AF2811*Lists!$H$100</f>
        <v>0</v>
      </c>
      <c r="AI2861" s="167">
        <f t="shared" si="181"/>
        <v>611.73160800000005</v>
      </c>
      <c r="AJ2861" s="179">
        <f>'Energy consumption (raw)'!AG2811</f>
        <v>611.73160800000005</v>
      </c>
      <c r="AK2861" s="179">
        <f>'Energy consumption (raw)'!AH2811</f>
        <v>0</v>
      </c>
      <c r="AL2861">
        <f>IF(ROUND(AI2861,-3)=ROUND('Energy consumption (raw)'!AG2811,-3),1,0)</f>
        <v>1</v>
      </c>
      <c r="AM2861" s="179" t="str">
        <f>'Energy consumption (raw)'!AJ2811</f>
        <v>48. Dong Nai</v>
      </c>
      <c r="AN2861">
        <f>VLOOKUP(AM2861,Lists!$F$9:$G$71,2,FALSE)</f>
        <v>1</v>
      </c>
    </row>
    <row r="2862" spans="2:40" x14ac:dyDescent="0.25">
      <c r="B2862" s="65" t="str">
        <f t="shared" si="179"/>
        <v>Buildings230</v>
      </c>
      <c r="C2862" s="179">
        <f>'Energy consumption (raw)'!B2812</f>
        <v>230</v>
      </c>
      <c r="D2862" s="179">
        <f>'Energy consumption (raw)'!C2812</f>
        <v>0</v>
      </c>
      <c r="E2862" s="179">
        <f>'Energy consumption (raw)'!D2812</f>
        <v>0</v>
      </c>
      <c r="F2862" s="179" t="str">
        <f>'Energy consumption (raw)'!E2812</f>
        <v>Công trình xây dựng</v>
      </c>
      <c r="G2862" s="179" t="str">
        <f>'Energy consumption (raw)'!F2812</f>
        <v>Bán buôn và bán lẻ</v>
      </c>
      <c r="H2862" s="179" t="str">
        <f>'Energy consumption (raw)'!G2812</f>
        <v>Buildings</v>
      </c>
      <c r="I2862" s="179" t="str">
        <f>'Energy consumption (raw)'!I2812</f>
        <v>Buildings</v>
      </c>
      <c r="J2862" s="179" t="str">
        <f>INDEX(Sector!$E$6:$E$46,MATCH('Energy consumption (toe)'!I2862,Sector!$B$6:$B$46,FALSE))</f>
        <v>Buildings</v>
      </c>
      <c r="K2862" s="179">
        <f>IFERROR('Energy consumption (raw)'!J2812*Lists!$H$84,)</f>
        <v>790.92637000000002</v>
      </c>
      <c r="L2862" s="179">
        <f>'Energy consumption (raw)'!K2812*Lists!$H$84</f>
        <v>774.83905200000004</v>
      </c>
      <c r="M2862" s="179">
        <f>'Energy consumption (raw)'!L2812*Lists!$H$84</f>
        <v>0</v>
      </c>
      <c r="N2862" s="179">
        <f>'Energy consumption (raw)'!M2812*Lists!$H$84</f>
        <v>0</v>
      </c>
      <c r="O2862" s="178">
        <f t="shared" si="180"/>
        <v>774.83905200000004</v>
      </c>
      <c r="P2862">
        <f>'Energy consumption (raw)'!N2812*Lists!$H$85</f>
        <v>0</v>
      </c>
      <c r="Q2862">
        <f>'Energy consumption (raw)'!O2812*Lists!$H$86</f>
        <v>0</v>
      </c>
      <c r="R2862">
        <f>'Energy consumption (raw)'!P2812*Lists!$H$87</f>
        <v>0</v>
      </c>
      <c r="S2862">
        <f>'Energy consumption (raw)'!Q2812*Lists!$H$88</f>
        <v>0</v>
      </c>
      <c r="T2862">
        <f>'Energy consumption (raw)'!R2812*Lists!$H$89</f>
        <v>0</v>
      </c>
      <c r="U2862">
        <f>'Energy consumption (raw)'!S2812*Lists!$H$90</f>
        <v>0</v>
      </c>
      <c r="V2862">
        <f>'Energy consumption (raw)'!T2812*Lists!$H$91</f>
        <v>0</v>
      </c>
      <c r="W2862">
        <f>'Energy consumption (raw)'!U2812*Lists!$H$92</f>
        <v>0</v>
      </c>
      <c r="X2862">
        <f>'Energy consumption (raw)'!V2812*Lists!$H$93</f>
        <v>0</v>
      </c>
      <c r="Y2862">
        <f>'Energy consumption (raw)'!W2812*Lists!$H$94</f>
        <v>0</v>
      </c>
      <c r="Z2862">
        <f>'Energy consumption (raw)'!X2812*Lists!$H$96*1000000</f>
        <v>0</v>
      </c>
      <c r="AA2862">
        <f>'Energy consumption (raw)'!Y2812*Lists!$H$97</f>
        <v>0</v>
      </c>
      <c r="AB2862">
        <f>'Energy consumption (raw)'!Z2812*Lists!$H$96</f>
        <v>0</v>
      </c>
      <c r="AC2862">
        <f>'Energy consumption (raw)'!AA2812*Lists!$H$98</f>
        <v>0</v>
      </c>
      <c r="AD2862">
        <f>'Energy consumption (raw)'!AB2812*Lists!$H$99</f>
        <v>0</v>
      </c>
      <c r="AE2862">
        <f>'Energy consumption (raw)'!AC2812*Lists!$H$101</f>
        <v>0</v>
      </c>
      <c r="AF2862">
        <f>'Energy consumption (raw)'!AD2812*Lists!$H$101</f>
        <v>0</v>
      </c>
      <c r="AG2862">
        <f>'Energy consumption (raw)'!AE2812*Lists!$H$101</f>
        <v>0</v>
      </c>
      <c r="AH2862">
        <f>'Energy consumption (raw)'!AF2812*Lists!$H$100</f>
        <v>0</v>
      </c>
      <c r="AI2862" s="167">
        <f t="shared" si="181"/>
        <v>774.83905200000004</v>
      </c>
      <c r="AJ2862" s="179">
        <f>'Energy consumption (raw)'!AG2812</f>
        <v>774.83905200000004</v>
      </c>
      <c r="AK2862" s="179">
        <f>'Energy consumption (raw)'!AH2812</f>
        <v>0</v>
      </c>
      <c r="AL2862">
        <f>IF(ROUND(AI2862,-3)=ROUND('Energy consumption (raw)'!AG2812,-3),1,0)</f>
        <v>1</v>
      </c>
      <c r="AM2862" s="179" t="str">
        <f>'Energy consumption (raw)'!AJ2812</f>
        <v>48. Dong Nai</v>
      </c>
      <c r="AN2862">
        <f>VLOOKUP(AM2862,Lists!$F$9:$G$71,2,FALSE)</f>
        <v>1</v>
      </c>
    </row>
    <row r="2863" spans="2:40" x14ac:dyDescent="0.25">
      <c r="B2863" s="65" t="str">
        <f t="shared" si="179"/>
        <v>Buildings231</v>
      </c>
      <c r="C2863" s="179">
        <f>'Energy consumption (raw)'!B2813</f>
        <v>231</v>
      </c>
      <c r="D2863" s="179">
        <f>'Energy consumption (raw)'!C2813</f>
        <v>0</v>
      </c>
      <c r="E2863" s="179">
        <f>'Energy consumption (raw)'!D2813</f>
        <v>0</v>
      </c>
      <c r="F2863" s="179" t="str">
        <f>'Energy consumption (raw)'!E2813</f>
        <v>Công trình xây dựng</v>
      </c>
      <c r="G2863" s="179" t="str">
        <f>'Energy consumption (raw)'!F2813</f>
        <v>Hoạt động của các bệnh viện</v>
      </c>
      <c r="H2863" s="179" t="str">
        <f>'Energy consumption (raw)'!G2813</f>
        <v>Buildings</v>
      </c>
      <c r="I2863" s="179" t="str">
        <f>'Energy consumption (raw)'!I2813</f>
        <v>Buildings</v>
      </c>
      <c r="J2863" s="179" t="str">
        <f>INDEX(Sector!$E$6:$E$46,MATCH('Energy consumption (toe)'!I2863,Sector!$B$6:$B$46,FALSE))</f>
        <v>Buildings</v>
      </c>
      <c r="K2863" s="179">
        <f>IFERROR('Energy consumption (raw)'!J2813*Lists!$H$84,)</f>
        <v>0</v>
      </c>
      <c r="L2863" s="179">
        <f>'Energy consumption (raw)'!K2813*Lists!$H$84</f>
        <v>593.95624800000007</v>
      </c>
      <c r="M2863" s="179">
        <f>'Energy consumption (raw)'!L2813*Lists!$H$84</f>
        <v>0</v>
      </c>
      <c r="N2863" s="179">
        <f>'Energy consumption (raw)'!M2813*Lists!$H$84</f>
        <v>0</v>
      </c>
      <c r="O2863" s="178">
        <f t="shared" si="180"/>
        <v>593.95624800000007</v>
      </c>
      <c r="P2863">
        <f>'Energy consumption (raw)'!N2813*Lists!$H$85</f>
        <v>0</v>
      </c>
      <c r="Q2863">
        <f>'Energy consumption (raw)'!O2813*Lists!$H$86</f>
        <v>0</v>
      </c>
      <c r="R2863">
        <f>'Energy consumption (raw)'!P2813*Lists!$H$87</f>
        <v>0</v>
      </c>
      <c r="S2863">
        <f>'Energy consumption (raw)'!Q2813*Lists!$H$88</f>
        <v>0</v>
      </c>
      <c r="T2863">
        <f>'Energy consumption (raw)'!R2813*Lists!$H$89</f>
        <v>0</v>
      </c>
      <c r="U2863">
        <f>'Energy consumption (raw)'!S2813*Lists!$H$90</f>
        <v>0</v>
      </c>
      <c r="V2863">
        <f>'Energy consumption (raw)'!T2813*Lists!$H$91</f>
        <v>0</v>
      </c>
      <c r="W2863">
        <f>'Energy consumption (raw)'!U2813*Lists!$H$92</f>
        <v>0</v>
      </c>
      <c r="X2863">
        <f>'Energy consumption (raw)'!V2813*Lists!$H$93</f>
        <v>0</v>
      </c>
      <c r="Y2863">
        <f>'Energy consumption (raw)'!W2813*Lists!$H$94</f>
        <v>0</v>
      </c>
      <c r="Z2863">
        <f>'Energy consumption (raw)'!X2813*Lists!$H$96*1000000</f>
        <v>0</v>
      </c>
      <c r="AA2863">
        <f>'Energy consumption (raw)'!Y2813*Lists!$H$97</f>
        <v>0</v>
      </c>
      <c r="AB2863">
        <f>'Energy consumption (raw)'!Z2813*Lists!$H$96</f>
        <v>0</v>
      </c>
      <c r="AC2863">
        <f>'Energy consumption (raw)'!AA2813*Lists!$H$98</f>
        <v>0</v>
      </c>
      <c r="AD2863">
        <f>'Energy consumption (raw)'!AB2813*Lists!$H$99</f>
        <v>0</v>
      </c>
      <c r="AE2863">
        <f>'Energy consumption (raw)'!AC2813*Lists!$H$101</f>
        <v>0</v>
      </c>
      <c r="AF2863">
        <f>'Energy consumption (raw)'!AD2813*Lists!$H$101</f>
        <v>0</v>
      </c>
      <c r="AG2863">
        <f>'Energy consumption (raw)'!AE2813*Lists!$H$101</f>
        <v>0</v>
      </c>
      <c r="AH2863">
        <f>'Energy consumption (raw)'!AF2813*Lists!$H$100</f>
        <v>0</v>
      </c>
      <c r="AI2863" s="167">
        <f t="shared" si="181"/>
        <v>593.95624800000007</v>
      </c>
      <c r="AJ2863" s="179">
        <f>'Energy consumption (raw)'!AG2813</f>
        <v>593.95624800000007</v>
      </c>
      <c r="AK2863" s="179">
        <f>'Energy consumption (raw)'!AH2813</f>
        <v>554.58506</v>
      </c>
      <c r="AL2863">
        <f>IF(ROUND(AI2863,-3)=ROUND('Energy consumption (raw)'!AG2813,-3),1,0)</f>
        <v>1</v>
      </c>
      <c r="AM2863" s="179" t="str">
        <f>'Energy consumption (raw)'!AJ2813</f>
        <v>48. Dong Nai</v>
      </c>
      <c r="AN2863">
        <f>VLOOKUP(AM2863,Lists!$F$9:$G$71,2,FALSE)</f>
        <v>1</v>
      </c>
    </row>
    <row r="2864" spans="2:40" x14ac:dyDescent="0.25">
      <c r="B2864" s="65" t="str">
        <f t="shared" si="179"/>
        <v>Buildings232</v>
      </c>
      <c r="C2864" s="179">
        <f>'Energy consumption (raw)'!B2814</f>
        <v>232</v>
      </c>
      <c r="D2864" s="179">
        <f>'Energy consumption (raw)'!C2814</f>
        <v>0</v>
      </c>
      <c r="E2864" s="179">
        <f>'Energy consumption (raw)'!D2814</f>
        <v>0</v>
      </c>
      <c r="F2864" s="179" t="str">
        <f>'Energy consumption (raw)'!E2814</f>
        <v>Công trình xây dựng</v>
      </c>
      <c r="G2864" s="179" t="str">
        <f>'Energy consumption (raw)'!F2814</f>
        <v>Bán buôn và bán lẻ</v>
      </c>
      <c r="H2864" s="179" t="str">
        <f>'Energy consumption (raw)'!G2814</f>
        <v>Buildings</v>
      </c>
      <c r="I2864" s="179" t="str">
        <f>'Energy consumption (raw)'!I2814</f>
        <v>Buildings</v>
      </c>
      <c r="J2864" s="179" t="str">
        <f>INDEX(Sector!$E$6:$E$46,MATCH('Energy consumption (toe)'!I2864,Sector!$B$6:$B$46,FALSE))</f>
        <v>Buildings</v>
      </c>
      <c r="K2864" s="179">
        <f>IFERROR('Energy consumption (raw)'!J2814*Lists!$H$84,)</f>
        <v>708.9032674</v>
      </c>
      <c r="L2864" s="179">
        <f>'Energy consumption (raw)'!K2814*Lists!$H$84</f>
        <v>709.78000000000009</v>
      </c>
      <c r="M2864" s="179">
        <f>'Energy consumption (raw)'!L2814*Lists!$H$84</f>
        <v>0</v>
      </c>
      <c r="N2864" s="179">
        <f>'Energy consumption (raw)'!M2814*Lists!$H$84</f>
        <v>0</v>
      </c>
      <c r="O2864" s="178">
        <f t="shared" si="180"/>
        <v>709.78000000000009</v>
      </c>
      <c r="P2864">
        <f>'Energy consumption (raw)'!N2814*Lists!$H$85</f>
        <v>0</v>
      </c>
      <c r="Q2864">
        <f>'Energy consumption (raw)'!O2814*Lists!$H$86</f>
        <v>0</v>
      </c>
      <c r="R2864">
        <f>'Energy consumption (raw)'!P2814*Lists!$H$87</f>
        <v>0</v>
      </c>
      <c r="S2864">
        <f>'Energy consumption (raw)'!Q2814*Lists!$H$88</f>
        <v>0</v>
      </c>
      <c r="T2864">
        <f>'Energy consumption (raw)'!R2814*Lists!$H$89</f>
        <v>0</v>
      </c>
      <c r="U2864">
        <f>'Energy consumption (raw)'!S2814*Lists!$H$90</f>
        <v>0</v>
      </c>
      <c r="V2864">
        <f>'Energy consumption (raw)'!T2814*Lists!$H$91</f>
        <v>0</v>
      </c>
      <c r="W2864">
        <f>'Energy consumption (raw)'!U2814*Lists!$H$92</f>
        <v>0</v>
      </c>
      <c r="X2864">
        <f>'Energy consumption (raw)'!V2814*Lists!$H$93</f>
        <v>0</v>
      </c>
      <c r="Y2864">
        <f>'Energy consumption (raw)'!W2814*Lists!$H$94</f>
        <v>0</v>
      </c>
      <c r="Z2864">
        <f>'Energy consumption (raw)'!X2814*Lists!$H$96*1000000</f>
        <v>0</v>
      </c>
      <c r="AA2864">
        <f>'Energy consumption (raw)'!Y2814*Lists!$H$97</f>
        <v>0</v>
      </c>
      <c r="AB2864">
        <f>'Energy consumption (raw)'!Z2814*Lists!$H$96</f>
        <v>0</v>
      </c>
      <c r="AC2864">
        <f>'Energy consumption (raw)'!AA2814*Lists!$H$98</f>
        <v>0</v>
      </c>
      <c r="AD2864">
        <f>'Energy consumption (raw)'!AB2814*Lists!$H$99</f>
        <v>0</v>
      </c>
      <c r="AE2864">
        <f>'Energy consumption (raw)'!AC2814*Lists!$H$101</f>
        <v>0</v>
      </c>
      <c r="AF2864">
        <f>'Energy consumption (raw)'!AD2814*Lists!$H$101</f>
        <v>0</v>
      </c>
      <c r="AG2864">
        <f>'Energy consumption (raw)'!AE2814*Lists!$H$101</f>
        <v>0</v>
      </c>
      <c r="AH2864">
        <f>'Energy consumption (raw)'!AF2814*Lists!$H$100</f>
        <v>0</v>
      </c>
      <c r="AI2864" s="167">
        <f t="shared" si="181"/>
        <v>709.78000000000009</v>
      </c>
      <c r="AJ2864" s="179">
        <f>'Energy consumption (raw)'!AG2814</f>
        <v>709.78000000000009</v>
      </c>
      <c r="AK2864" s="179">
        <f>'Energy consumption (raw)'!AH2814</f>
        <v>766.7736367</v>
      </c>
      <c r="AL2864">
        <f>IF(ROUND(AI2864,-3)=ROUND('Energy consumption (raw)'!AG2814,-3),1,0)</f>
        <v>1</v>
      </c>
      <c r="AM2864" s="179" t="str">
        <f>'Energy consumption (raw)'!AJ2814</f>
        <v>48. Dong Nai</v>
      </c>
      <c r="AN2864">
        <f>VLOOKUP(AM2864,Lists!$F$9:$G$71,2,FALSE)</f>
        <v>1</v>
      </c>
    </row>
    <row r="2865" spans="2:40" x14ac:dyDescent="0.25">
      <c r="B2865" s="65" t="str">
        <f t="shared" si="179"/>
        <v>Buildings233</v>
      </c>
      <c r="C2865" s="179">
        <f>'Energy consumption (raw)'!B2815</f>
        <v>233</v>
      </c>
      <c r="D2865" s="179">
        <f>'Energy consumption (raw)'!C2815</f>
        <v>0</v>
      </c>
      <c r="E2865" s="179">
        <f>'Energy consumption (raw)'!D2815</f>
        <v>0</v>
      </c>
      <c r="F2865" s="179" t="str">
        <f>'Energy consumption (raw)'!E2815</f>
        <v>Công trình xây dựng</v>
      </c>
      <c r="G2865" s="179" t="str">
        <f>'Energy consumption (raw)'!F2815</f>
        <v>Bán buôn và bán lẻ</v>
      </c>
      <c r="H2865" s="179" t="str">
        <f>'Energy consumption (raw)'!G2815</f>
        <v>Buildings</v>
      </c>
      <c r="I2865" s="179" t="str">
        <f>'Energy consumption (raw)'!I2815</f>
        <v>Buildings</v>
      </c>
      <c r="J2865" s="179" t="str">
        <f>INDEX(Sector!$E$6:$E$46,MATCH('Energy consumption (toe)'!I2865,Sector!$B$6:$B$46,FALSE))</f>
        <v>Buildings</v>
      </c>
      <c r="K2865" s="179">
        <f>IFERROR('Energy consumption (raw)'!J2815*Lists!$H$84,)</f>
        <v>1486.5024378000001</v>
      </c>
      <c r="L2865" s="179">
        <f>'Energy consumption (raw)'!K2815*Lists!$H$84</f>
        <v>1139.4900700000001</v>
      </c>
      <c r="M2865" s="179">
        <f>'Energy consumption (raw)'!L2815*Lists!$H$84</f>
        <v>0</v>
      </c>
      <c r="N2865" s="179">
        <f>'Energy consumption (raw)'!M2815*Lists!$H$84</f>
        <v>0</v>
      </c>
      <c r="O2865" s="178">
        <f t="shared" si="180"/>
        <v>1139.4900700000001</v>
      </c>
      <c r="P2865">
        <f>'Energy consumption (raw)'!N2815*Lists!$H$85</f>
        <v>0</v>
      </c>
      <c r="Q2865">
        <f>'Energy consumption (raw)'!O2815*Lists!$H$86</f>
        <v>0</v>
      </c>
      <c r="R2865">
        <f>'Energy consumption (raw)'!P2815*Lists!$H$87</f>
        <v>0</v>
      </c>
      <c r="S2865">
        <f>'Energy consumption (raw)'!Q2815*Lists!$H$88</f>
        <v>0</v>
      </c>
      <c r="T2865">
        <f>'Energy consumption (raw)'!R2815*Lists!$H$89</f>
        <v>0</v>
      </c>
      <c r="U2865">
        <f>'Energy consumption (raw)'!S2815*Lists!$H$90</f>
        <v>0</v>
      </c>
      <c r="V2865">
        <f>'Energy consumption (raw)'!T2815*Lists!$H$91</f>
        <v>0</v>
      </c>
      <c r="W2865">
        <f>'Energy consumption (raw)'!U2815*Lists!$H$92</f>
        <v>0</v>
      </c>
      <c r="X2865">
        <f>'Energy consumption (raw)'!V2815*Lists!$H$93</f>
        <v>0</v>
      </c>
      <c r="Y2865">
        <f>'Energy consumption (raw)'!W2815*Lists!$H$94</f>
        <v>0</v>
      </c>
      <c r="Z2865">
        <f>'Energy consumption (raw)'!X2815*Lists!$H$96*1000000</f>
        <v>0</v>
      </c>
      <c r="AA2865">
        <f>'Energy consumption (raw)'!Y2815*Lists!$H$97</f>
        <v>0</v>
      </c>
      <c r="AB2865">
        <f>'Energy consumption (raw)'!Z2815*Lists!$H$96</f>
        <v>0</v>
      </c>
      <c r="AC2865">
        <f>'Energy consumption (raw)'!AA2815*Lists!$H$98</f>
        <v>0</v>
      </c>
      <c r="AD2865">
        <f>'Energy consumption (raw)'!AB2815*Lists!$H$99</f>
        <v>0</v>
      </c>
      <c r="AE2865">
        <f>'Energy consumption (raw)'!AC2815*Lists!$H$101</f>
        <v>0</v>
      </c>
      <c r="AF2865">
        <f>'Energy consumption (raw)'!AD2815*Lists!$H$101</f>
        <v>0</v>
      </c>
      <c r="AG2865">
        <f>'Energy consumption (raw)'!AE2815*Lists!$H$101</f>
        <v>0</v>
      </c>
      <c r="AH2865">
        <f>'Energy consumption (raw)'!AF2815*Lists!$H$100</f>
        <v>0</v>
      </c>
      <c r="AI2865" s="167">
        <f t="shared" si="181"/>
        <v>1139.4900700000001</v>
      </c>
      <c r="AJ2865" s="179">
        <f>'Energy consumption (raw)'!AG2815</f>
        <v>1139.4900700000001</v>
      </c>
      <c r="AK2865" s="179">
        <f>'Energy consumption (raw)'!AH2815</f>
        <v>1543.4264852000001</v>
      </c>
      <c r="AL2865">
        <f>IF(ROUND(AI2865,-3)=ROUND('Energy consumption (raw)'!AG2815,-3),1,0)</f>
        <v>1</v>
      </c>
      <c r="AM2865" s="179" t="str">
        <f>'Energy consumption (raw)'!AJ2815</f>
        <v>48. Dong Nai</v>
      </c>
      <c r="AN2865">
        <f>VLOOKUP(AM2865,Lists!$F$9:$G$71,2,FALSE)</f>
        <v>1</v>
      </c>
    </row>
    <row r="2866" spans="2:40" x14ac:dyDescent="0.25">
      <c r="B2866" s="65" t="str">
        <f t="shared" si="179"/>
        <v>Buildings234</v>
      </c>
      <c r="C2866" s="179">
        <f>'Energy consumption (raw)'!B2816</f>
        <v>234</v>
      </c>
      <c r="D2866" s="179">
        <f>'Energy consumption (raw)'!C2816</f>
        <v>0</v>
      </c>
      <c r="E2866" s="179">
        <f>'Energy consumption (raw)'!D2816</f>
        <v>0</v>
      </c>
      <c r="F2866" s="179" t="str">
        <f>'Energy consumption (raw)'!E2816</f>
        <v>Công trình xây dựng</v>
      </c>
      <c r="G2866" s="179" t="str">
        <f>'Energy consumption (raw)'!F2816</f>
        <v>Hoạt động của các bệnh viện</v>
      </c>
      <c r="H2866" s="179" t="str">
        <f>'Energy consumption (raw)'!G2816</f>
        <v>Buildings</v>
      </c>
      <c r="I2866" s="179" t="str">
        <f>'Energy consumption (raw)'!I2816</f>
        <v>Buildings</v>
      </c>
      <c r="J2866" s="179" t="str">
        <f>INDEX(Sector!$E$6:$E$46,MATCH('Energy consumption (toe)'!I2866,Sector!$B$6:$B$46,FALSE))</f>
        <v>Buildings</v>
      </c>
      <c r="K2866" s="179">
        <f>IFERROR('Energy consumption (raw)'!J2816*Lists!$H$84,)</f>
        <v>0</v>
      </c>
      <c r="L2866" s="179">
        <f>'Energy consumption (raw)'!K2816*Lists!$H$84</f>
        <v>638.04793590000008</v>
      </c>
      <c r="M2866" s="179">
        <f>'Energy consumption (raw)'!L2816*Lists!$H$84</f>
        <v>0</v>
      </c>
      <c r="N2866" s="179">
        <f>'Energy consumption (raw)'!M2816*Lists!$H$84</f>
        <v>0</v>
      </c>
      <c r="O2866" s="178">
        <f t="shared" si="180"/>
        <v>638.04793590000008</v>
      </c>
      <c r="P2866">
        <f>'Energy consumption (raw)'!N2816*Lists!$H$85</f>
        <v>0</v>
      </c>
      <c r="Q2866">
        <f>'Energy consumption (raw)'!O2816*Lists!$H$86</f>
        <v>0</v>
      </c>
      <c r="R2866">
        <f>'Energy consumption (raw)'!P2816*Lists!$H$87</f>
        <v>0</v>
      </c>
      <c r="S2866">
        <f>'Energy consumption (raw)'!Q2816*Lists!$H$88</f>
        <v>0</v>
      </c>
      <c r="T2866">
        <f>'Energy consumption (raw)'!R2816*Lists!$H$89</f>
        <v>6.9359999999999999</v>
      </c>
      <c r="U2866">
        <f>'Energy consumption (raw)'!S2816*Lists!$H$90</f>
        <v>0</v>
      </c>
      <c r="V2866">
        <f>'Energy consumption (raw)'!T2816*Lists!$H$91</f>
        <v>0</v>
      </c>
      <c r="W2866">
        <f>'Energy consumption (raw)'!U2816*Lists!$H$92</f>
        <v>0</v>
      </c>
      <c r="X2866">
        <f>'Energy consumption (raw)'!V2816*Lists!$H$93</f>
        <v>50.463000000000008</v>
      </c>
      <c r="Y2866">
        <f>'Energy consumption (raw)'!W2816*Lists!$H$94</f>
        <v>0</v>
      </c>
      <c r="Z2866">
        <f>'Energy consumption (raw)'!X2816*Lists!$H$96*1000000</f>
        <v>0</v>
      </c>
      <c r="AA2866">
        <f>'Energy consumption (raw)'!Y2816*Lists!$H$97</f>
        <v>0</v>
      </c>
      <c r="AB2866">
        <f>'Energy consumption (raw)'!Z2816*Lists!$H$96</f>
        <v>0</v>
      </c>
      <c r="AC2866">
        <f>'Energy consumption (raw)'!AA2816*Lists!$H$98</f>
        <v>0</v>
      </c>
      <c r="AD2866">
        <f>'Energy consumption (raw)'!AB2816*Lists!$H$99</f>
        <v>0</v>
      </c>
      <c r="AE2866">
        <f>'Energy consumption (raw)'!AC2816*Lists!$H$101</f>
        <v>0</v>
      </c>
      <c r="AF2866">
        <f>'Energy consumption (raw)'!AD2816*Lists!$H$101</f>
        <v>0</v>
      </c>
      <c r="AG2866">
        <f>'Energy consumption (raw)'!AE2816*Lists!$H$101</f>
        <v>0</v>
      </c>
      <c r="AH2866">
        <f>'Energy consumption (raw)'!AF2816*Lists!$H$100</f>
        <v>0</v>
      </c>
      <c r="AI2866" s="167">
        <f t="shared" si="181"/>
        <v>695.44693590000008</v>
      </c>
      <c r="AJ2866" s="179">
        <f>'Energy consumption (raw)'!AG2816</f>
        <v>695.44693590000008</v>
      </c>
      <c r="AK2866" s="179">
        <f>'Energy consumption (raw)'!AH2816</f>
        <v>549.53806129999998</v>
      </c>
      <c r="AL2866">
        <f>IF(ROUND(AI2866,-3)=ROUND('Energy consumption (raw)'!AG2816,-3),1,0)</f>
        <v>1</v>
      </c>
      <c r="AM2866" s="179" t="str">
        <f>'Energy consumption (raw)'!AJ2816</f>
        <v>48. Dong Nai</v>
      </c>
      <c r="AN2866">
        <f>VLOOKUP(AM2866,Lists!$F$9:$G$71,2,FALSE)</f>
        <v>1</v>
      </c>
    </row>
    <row r="2867" spans="2:40" x14ac:dyDescent="0.25">
      <c r="B2867" s="65" t="str">
        <f t="shared" si="179"/>
        <v>Buildings235</v>
      </c>
      <c r="C2867" s="179">
        <f>'Energy consumption (raw)'!B2817</f>
        <v>235</v>
      </c>
      <c r="D2867" s="179">
        <f>'Energy consumption (raw)'!C2817</f>
        <v>0</v>
      </c>
      <c r="E2867" s="179">
        <f>'Energy consumption (raw)'!D2817</f>
        <v>0</v>
      </c>
      <c r="F2867" s="179" t="str">
        <f>'Energy consumption (raw)'!E2817</f>
        <v>Công trình xây dựng</v>
      </c>
      <c r="G2867" s="179" t="str">
        <f>'Energy consumption (raw)'!F2817</f>
        <v>Hoạt động của các bệnh viện</v>
      </c>
      <c r="H2867" s="179" t="str">
        <f>'Energy consumption (raw)'!G2817</f>
        <v>Buildings</v>
      </c>
      <c r="I2867" s="179" t="str">
        <f>'Energy consumption (raw)'!I2817</f>
        <v>Buildings</v>
      </c>
      <c r="J2867" s="179" t="str">
        <f>INDEX(Sector!$E$6:$E$46,MATCH('Energy consumption (toe)'!I2867,Sector!$B$6:$B$46,FALSE))</f>
        <v>Buildings</v>
      </c>
      <c r="K2867" s="179">
        <f>IFERROR('Energy consumption (raw)'!J2817*Lists!$H$84,)</f>
        <v>0</v>
      </c>
      <c r="L2867" s="179">
        <f>'Energy consumption (raw)'!K2817*Lists!$H$84</f>
        <v>627.30664999999999</v>
      </c>
      <c r="M2867" s="179">
        <f>'Energy consumption (raw)'!L2817*Lists!$H$84</f>
        <v>0</v>
      </c>
      <c r="N2867" s="179">
        <f>'Energy consumption (raw)'!M2817*Lists!$H$84</f>
        <v>0</v>
      </c>
      <c r="O2867" s="178">
        <f t="shared" si="180"/>
        <v>627.30664999999999</v>
      </c>
      <c r="P2867">
        <f>'Energy consumption (raw)'!N2817*Lists!$H$85</f>
        <v>0</v>
      </c>
      <c r="Q2867">
        <f>'Energy consumption (raw)'!O2817*Lists!$H$86</f>
        <v>0</v>
      </c>
      <c r="R2867">
        <f>'Energy consumption (raw)'!P2817*Lists!$H$87</f>
        <v>0</v>
      </c>
      <c r="S2867">
        <f>'Energy consumption (raw)'!Q2817*Lists!$H$88</f>
        <v>0</v>
      </c>
      <c r="T2867">
        <f>'Energy consumption (raw)'!R2817*Lists!$H$89</f>
        <v>0</v>
      </c>
      <c r="U2867">
        <f>'Energy consumption (raw)'!S2817*Lists!$H$90</f>
        <v>0</v>
      </c>
      <c r="V2867">
        <f>'Energy consumption (raw)'!T2817*Lists!$H$91</f>
        <v>0</v>
      </c>
      <c r="W2867">
        <f>'Energy consumption (raw)'!U2817*Lists!$H$92</f>
        <v>0</v>
      </c>
      <c r="X2867">
        <f>'Energy consumption (raw)'!V2817*Lists!$H$93</f>
        <v>0</v>
      </c>
      <c r="Y2867">
        <f>'Energy consumption (raw)'!W2817*Lists!$H$94</f>
        <v>0</v>
      </c>
      <c r="Z2867">
        <f>'Energy consumption (raw)'!X2817*Lists!$H$96*1000000</f>
        <v>0</v>
      </c>
      <c r="AA2867">
        <f>'Energy consumption (raw)'!Y2817*Lists!$H$97</f>
        <v>0</v>
      </c>
      <c r="AB2867">
        <f>'Energy consumption (raw)'!Z2817*Lists!$H$96</f>
        <v>0</v>
      </c>
      <c r="AC2867">
        <f>'Energy consumption (raw)'!AA2817*Lists!$H$98</f>
        <v>0</v>
      </c>
      <c r="AD2867">
        <f>'Energy consumption (raw)'!AB2817*Lists!$H$99</f>
        <v>0</v>
      </c>
      <c r="AE2867">
        <f>'Energy consumption (raw)'!AC2817*Lists!$H$101</f>
        <v>0</v>
      </c>
      <c r="AF2867">
        <f>'Energy consumption (raw)'!AD2817*Lists!$H$101</f>
        <v>0</v>
      </c>
      <c r="AG2867">
        <f>'Energy consumption (raw)'!AE2817*Lists!$H$101</f>
        <v>0</v>
      </c>
      <c r="AH2867">
        <f>'Energy consumption (raw)'!AF2817*Lists!$H$100</f>
        <v>0</v>
      </c>
      <c r="AI2867" s="167">
        <f t="shared" si="181"/>
        <v>627.30664999999999</v>
      </c>
      <c r="AJ2867" s="179">
        <f>'Energy consumption (raw)'!AG2817</f>
        <v>627.30664999999999</v>
      </c>
      <c r="AK2867" s="179">
        <f>'Energy consumption (raw)'!AH2817</f>
        <v>713.17213120000008</v>
      </c>
      <c r="AL2867">
        <f>IF(ROUND(AI2867,-3)=ROUND('Energy consumption (raw)'!AG2817,-3),1,0)</f>
        <v>1</v>
      </c>
      <c r="AM2867" s="179" t="str">
        <f>'Energy consumption (raw)'!AJ2817</f>
        <v>48. Dong Nai</v>
      </c>
      <c r="AN2867">
        <f>VLOOKUP(AM2867,Lists!$F$9:$G$71,2,FALSE)</f>
        <v>1</v>
      </c>
    </row>
    <row r="2868" spans="2:40" x14ac:dyDescent="0.25">
      <c r="B2868" s="65" t="str">
        <f t="shared" si="179"/>
        <v>Buildings236</v>
      </c>
      <c r="C2868" s="179">
        <f>'Energy consumption (raw)'!B2818</f>
        <v>236</v>
      </c>
      <c r="D2868" s="179">
        <f>'Energy consumption (raw)'!C2818</f>
        <v>0</v>
      </c>
      <c r="E2868" s="179">
        <f>'Energy consumption (raw)'!D2818</f>
        <v>0</v>
      </c>
      <c r="F2868" s="179" t="str">
        <f>'Energy consumption (raw)'!E2818</f>
        <v>Công trình xây dựng</v>
      </c>
      <c r="G2868" s="179" t="str">
        <f>'Energy consumption (raw)'!F2818</f>
        <v>Hoạt động của các bệnh viện</v>
      </c>
      <c r="H2868" s="179" t="str">
        <f>'Energy consumption (raw)'!G2818</f>
        <v>Buildings</v>
      </c>
      <c r="I2868" s="179" t="str">
        <f>'Energy consumption (raw)'!I2818</f>
        <v>Buildings</v>
      </c>
      <c r="J2868" s="179" t="str">
        <f>INDEX(Sector!$E$6:$E$46,MATCH('Energy consumption (toe)'!I2868,Sector!$B$6:$B$46,FALSE))</f>
        <v>Buildings</v>
      </c>
      <c r="K2868" s="179">
        <f>IFERROR('Energy consumption (raw)'!J2818*Lists!$H$84,)</f>
        <v>987.4425414000001</v>
      </c>
      <c r="L2868" s="179">
        <f>'Energy consumption (raw)'!K2818*Lists!$H$84</f>
        <v>0</v>
      </c>
      <c r="M2868" s="179">
        <f>'Energy consumption (raw)'!L2818*Lists!$H$84</f>
        <v>0</v>
      </c>
      <c r="N2868" s="179">
        <f>'Energy consumption (raw)'!M2818*Lists!$H$84</f>
        <v>0</v>
      </c>
      <c r="O2868" s="178">
        <f t="shared" si="180"/>
        <v>987.4425414000001</v>
      </c>
      <c r="P2868">
        <f>'Energy consumption (raw)'!N2818*Lists!$H$85</f>
        <v>0</v>
      </c>
      <c r="Q2868">
        <f>'Energy consumption (raw)'!O2818*Lists!$H$86</f>
        <v>0</v>
      </c>
      <c r="R2868">
        <f>'Energy consumption (raw)'!P2818*Lists!$H$87</f>
        <v>0</v>
      </c>
      <c r="S2868">
        <f>'Energy consumption (raw)'!Q2818*Lists!$H$88</f>
        <v>0</v>
      </c>
      <c r="T2868">
        <f>'Energy consumption (raw)'!R2818*Lists!$H$89</f>
        <v>0</v>
      </c>
      <c r="U2868">
        <f>'Energy consumption (raw)'!S2818*Lists!$H$90</f>
        <v>0</v>
      </c>
      <c r="V2868">
        <f>'Energy consumption (raw)'!T2818*Lists!$H$91</f>
        <v>0</v>
      </c>
      <c r="W2868">
        <f>'Energy consumption (raw)'!U2818*Lists!$H$92</f>
        <v>0</v>
      </c>
      <c r="X2868">
        <f>'Energy consumption (raw)'!V2818*Lists!$H$93</f>
        <v>0</v>
      </c>
      <c r="Y2868">
        <f>'Energy consumption (raw)'!W2818*Lists!$H$94</f>
        <v>0</v>
      </c>
      <c r="Z2868">
        <f>'Energy consumption (raw)'!X2818*Lists!$H$96*1000000</f>
        <v>0</v>
      </c>
      <c r="AA2868">
        <f>'Energy consumption (raw)'!Y2818*Lists!$H$97</f>
        <v>0</v>
      </c>
      <c r="AB2868">
        <f>'Energy consumption (raw)'!Z2818*Lists!$H$96</f>
        <v>0</v>
      </c>
      <c r="AC2868">
        <f>'Energy consumption (raw)'!AA2818*Lists!$H$98</f>
        <v>0</v>
      </c>
      <c r="AD2868">
        <f>'Energy consumption (raw)'!AB2818*Lists!$H$99</f>
        <v>0</v>
      </c>
      <c r="AE2868">
        <f>'Energy consumption (raw)'!AC2818*Lists!$H$101</f>
        <v>0</v>
      </c>
      <c r="AF2868">
        <f>'Energy consumption (raw)'!AD2818*Lists!$H$101</f>
        <v>0</v>
      </c>
      <c r="AG2868">
        <f>'Energy consumption (raw)'!AE2818*Lists!$H$101</f>
        <v>0</v>
      </c>
      <c r="AH2868">
        <f>'Energy consumption (raw)'!AF2818*Lists!$H$100</f>
        <v>0</v>
      </c>
      <c r="AI2868" s="167">
        <f t="shared" si="181"/>
        <v>987.4425414000001</v>
      </c>
      <c r="AJ2868" s="179">
        <f>'Energy consumption (raw)'!AG2818</f>
        <v>987.4425414000001</v>
      </c>
      <c r="AK2868" s="179">
        <f>'Energy consumption (raw)'!AH2818</f>
        <v>980.9591640000001</v>
      </c>
      <c r="AL2868">
        <f>IF(ROUND(AI2868,-3)=ROUND('Energy consumption (raw)'!AG2818,-3),1,0)</f>
        <v>1</v>
      </c>
      <c r="AM2868" s="179" t="str">
        <f>'Energy consumption (raw)'!AJ2818</f>
        <v>48. Dong Nai</v>
      </c>
      <c r="AN2868">
        <f>VLOOKUP(AM2868,Lists!$F$9:$G$71,2,FALSE)</f>
        <v>1</v>
      </c>
    </row>
    <row r="2869" spans="2:40" x14ac:dyDescent="0.25">
      <c r="B2869" s="65" t="str">
        <f t="shared" si="179"/>
        <v>Buildings237</v>
      </c>
      <c r="C2869" s="179">
        <f>'Energy consumption (raw)'!B2819</f>
        <v>237</v>
      </c>
      <c r="D2869" s="179">
        <f>'Energy consumption (raw)'!C2819</f>
        <v>0</v>
      </c>
      <c r="E2869" s="179">
        <f>'Energy consumption (raw)'!D2819</f>
        <v>0</v>
      </c>
      <c r="F2869" s="179" t="str">
        <f>'Energy consumption (raw)'!E2819</f>
        <v>Công trình xây dựng</v>
      </c>
      <c r="G2869" s="179" t="str">
        <f>'Energy consumption (raw)'!F2819</f>
        <v>Nhà hàng và các dịch vụ ăn uống phục vụ lưu động</v>
      </c>
      <c r="H2869" s="179" t="str">
        <f>'Energy consumption (raw)'!G2819</f>
        <v>Buildings</v>
      </c>
      <c r="I2869" s="179" t="str">
        <f>'Energy consumption (raw)'!I2819</f>
        <v>Buildings</v>
      </c>
      <c r="J2869" s="179" t="str">
        <f>INDEX(Sector!$E$6:$E$46,MATCH('Energy consumption (toe)'!I2869,Sector!$B$6:$B$46,FALSE))</f>
        <v>Buildings</v>
      </c>
      <c r="K2869" s="179">
        <f>IFERROR('Energy consumption (raw)'!J2819*Lists!$H$84,)</f>
        <v>0</v>
      </c>
      <c r="L2869" s="179">
        <f>'Energy consumption (raw)'!K2819*Lists!$H$84</f>
        <v>574.64406000000008</v>
      </c>
      <c r="M2869" s="179">
        <f>'Energy consumption (raw)'!L2819*Lists!$H$84</f>
        <v>0</v>
      </c>
      <c r="N2869" s="179">
        <f>'Energy consumption (raw)'!M2819*Lists!$H$84</f>
        <v>0</v>
      </c>
      <c r="O2869" s="178">
        <f t="shared" si="180"/>
        <v>574.64406000000008</v>
      </c>
      <c r="P2869">
        <f>'Energy consumption (raw)'!N2819*Lists!$H$85</f>
        <v>0</v>
      </c>
      <c r="Q2869">
        <f>'Energy consumption (raw)'!O2819*Lists!$H$86</f>
        <v>0</v>
      </c>
      <c r="R2869">
        <f>'Energy consumption (raw)'!P2819*Lists!$H$87</f>
        <v>0</v>
      </c>
      <c r="S2869">
        <f>'Energy consumption (raw)'!Q2819*Lists!$H$88</f>
        <v>0</v>
      </c>
      <c r="T2869">
        <f>'Energy consumption (raw)'!R2819*Lists!$H$89</f>
        <v>0</v>
      </c>
      <c r="U2869">
        <f>'Energy consumption (raw)'!S2819*Lists!$H$90</f>
        <v>0</v>
      </c>
      <c r="V2869">
        <f>'Energy consumption (raw)'!T2819*Lists!$H$91</f>
        <v>0</v>
      </c>
      <c r="W2869">
        <f>'Energy consumption (raw)'!U2819*Lists!$H$92</f>
        <v>0</v>
      </c>
      <c r="X2869">
        <f>'Energy consumption (raw)'!V2819*Lists!$H$93</f>
        <v>0</v>
      </c>
      <c r="Y2869">
        <f>'Energy consumption (raw)'!W2819*Lists!$H$94</f>
        <v>0</v>
      </c>
      <c r="Z2869">
        <f>'Energy consumption (raw)'!X2819*Lists!$H$96*1000000</f>
        <v>0</v>
      </c>
      <c r="AA2869">
        <f>'Energy consumption (raw)'!Y2819*Lists!$H$97</f>
        <v>0</v>
      </c>
      <c r="AB2869">
        <f>'Energy consumption (raw)'!Z2819*Lists!$H$96</f>
        <v>0</v>
      </c>
      <c r="AC2869">
        <f>'Energy consumption (raw)'!AA2819*Lists!$H$98</f>
        <v>0</v>
      </c>
      <c r="AD2869">
        <f>'Energy consumption (raw)'!AB2819*Lists!$H$99</f>
        <v>0</v>
      </c>
      <c r="AE2869">
        <f>'Energy consumption (raw)'!AC2819*Lists!$H$101</f>
        <v>0</v>
      </c>
      <c r="AF2869">
        <f>'Energy consumption (raw)'!AD2819*Lists!$H$101</f>
        <v>0</v>
      </c>
      <c r="AG2869">
        <f>'Energy consumption (raw)'!AE2819*Lists!$H$101</f>
        <v>0</v>
      </c>
      <c r="AH2869">
        <f>'Energy consumption (raw)'!AF2819*Lists!$H$100</f>
        <v>0</v>
      </c>
      <c r="AI2869" s="167">
        <f t="shared" si="181"/>
        <v>574.64406000000008</v>
      </c>
      <c r="AJ2869" s="179">
        <f>'Energy consumption (raw)'!AG2819</f>
        <v>574.64406000000008</v>
      </c>
      <c r="AK2869" s="179">
        <f>'Energy consumption (raw)'!AH2819</f>
        <v>0</v>
      </c>
      <c r="AL2869">
        <f>IF(ROUND(AI2869,-3)=ROUND('Energy consumption (raw)'!AG2819,-3),1,0)</f>
        <v>1</v>
      </c>
      <c r="AM2869" s="179" t="str">
        <f>'Energy consumption (raw)'!AJ2819</f>
        <v>49. Ba Ria Vung Tau</v>
      </c>
      <c r="AN2869">
        <f>VLOOKUP(AM2869,Lists!$F$9:$G$71,2,FALSE)</f>
        <v>1</v>
      </c>
    </row>
    <row r="2870" spans="2:40" x14ac:dyDescent="0.25">
      <c r="B2870" s="65" t="str">
        <f t="shared" si="179"/>
        <v>Buildings238</v>
      </c>
      <c r="C2870" s="179">
        <f>'Energy consumption (raw)'!B2820</f>
        <v>238</v>
      </c>
      <c r="D2870" s="179">
        <f>'Energy consumption (raw)'!C2820</f>
        <v>0</v>
      </c>
      <c r="E2870" s="179">
        <f>'Energy consumption (raw)'!D2820</f>
        <v>0</v>
      </c>
      <c r="F2870" s="179" t="str">
        <f>'Energy consumption (raw)'!E2820</f>
        <v>Công trình xây dựng</v>
      </c>
      <c r="G2870" s="179" t="str">
        <f>'Energy consumption (raw)'!F2820</f>
        <v>Khách sạn</v>
      </c>
      <c r="H2870" s="179" t="str">
        <f>'Energy consumption (raw)'!G2820</f>
        <v>Buildings</v>
      </c>
      <c r="I2870" s="179" t="str">
        <f>'Energy consumption (raw)'!I2820</f>
        <v>Buildings</v>
      </c>
      <c r="J2870" s="179" t="str">
        <f>INDEX(Sector!$E$6:$E$46,MATCH('Energy consumption (toe)'!I2870,Sector!$B$6:$B$46,FALSE))</f>
        <v>Buildings</v>
      </c>
      <c r="K2870" s="179">
        <f>IFERROR('Energy consumption (raw)'!J2820*Lists!$H$84,)</f>
        <v>0</v>
      </c>
      <c r="L2870" s="179">
        <f>'Energy consumption (raw)'!K2820*Lists!$H$84</f>
        <v>4303.9516200000007</v>
      </c>
      <c r="M2870" s="179">
        <f>'Energy consumption (raw)'!L2820*Lists!$H$84</f>
        <v>0</v>
      </c>
      <c r="N2870" s="179">
        <f>'Energy consumption (raw)'!M2820*Lists!$H$84</f>
        <v>0</v>
      </c>
      <c r="O2870" s="178">
        <f t="shared" si="180"/>
        <v>4303.9516200000007</v>
      </c>
      <c r="P2870">
        <f>'Energy consumption (raw)'!N2820*Lists!$H$85</f>
        <v>0</v>
      </c>
      <c r="Q2870">
        <f>'Energy consumption (raw)'!O2820*Lists!$H$86</f>
        <v>0</v>
      </c>
      <c r="R2870">
        <f>'Energy consumption (raw)'!P2820*Lists!$H$87</f>
        <v>0</v>
      </c>
      <c r="S2870">
        <f>'Energy consumption (raw)'!Q2820*Lists!$H$88</f>
        <v>0</v>
      </c>
      <c r="T2870">
        <f>'Energy consumption (raw)'!R2820*Lists!$H$89</f>
        <v>0</v>
      </c>
      <c r="U2870">
        <f>'Energy consumption (raw)'!S2820*Lists!$H$90</f>
        <v>0</v>
      </c>
      <c r="V2870">
        <f>'Energy consumption (raw)'!T2820*Lists!$H$91</f>
        <v>0</v>
      </c>
      <c r="W2870">
        <f>'Energy consumption (raw)'!U2820*Lists!$H$92</f>
        <v>0</v>
      </c>
      <c r="X2870">
        <f>'Energy consumption (raw)'!V2820*Lists!$H$93</f>
        <v>0</v>
      </c>
      <c r="Y2870">
        <f>'Energy consumption (raw)'!W2820*Lists!$H$94</f>
        <v>0</v>
      </c>
      <c r="Z2870">
        <f>'Energy consumption (raw)'!X2820*Lists!$H$96*1000000</f>
        <v>0</v>
      </c>
      <c r="AA2870">
        <f>'Energy consumption (raw)'!Y2820*Lists!$H$97</f>
        <v>0</v>
      </c>
      <c r="AB2870">
        <f>'Energy consumption (raw)'!Z2820*Lists!$H$96</f>
        <v>0</v>
      </c>
      <c r="AC2870">
        <f>'Energy consumption (raw)'!AA2820*Lists!$H$98</f>
        <v>0</v>
      </c>
      <c r="AD2870">
        <f>'Energy consumption (raw)'!AB2820*Lists!$H$99</f>
        <v>0</v>
      </c>
      <c r="AE2870">
        <f>'Energy consumption (raw)'!AC2820*Lists!$H$101</f>
        <v>0</v>
      </c>
      <c r="AF2870">
        <f>'Energy consumption (raw)'!AD2820*Lists!$H$101</f>
        <v>0</v>
      </c>
      <c r="AG2870">
        <f>'Energy consumption (raw)'!AE2820*Lists!$H$101</f>
        <v>0</v>
      </c>
      <c r="AH2870">
        <f>'Energy consumption (raw)'!AF2820*Lists!$H$100</f>
        <v>0</v>
      </c>
      <c r="AI2870" s="167">
        <f t="shared" si="181"/>
        <v>4303.9516200000007</v>
      </c>
      <c r="AJ2870" s="179">
        <f>'Energy consumption (raw)'!AG2820</f>
        <v>4303.9516200000007</v>
      </c>
      <c r="AK2870" s="179">
        <f>'Energy consumption (raw)'!AH2820</f>
        <v>0</v>
      </c>
      <c r="AL2870">
        <f>IF(ROUND(AI2870,-3)=ROUND('Energy consumption (raw)'!AG2820,-3),1,0)</f>
        <v>1</v>
      </c>
      <c r="AM2870" s="179" t="str">
        <f>'Energy consumption (raw)'!AJ2820</f>
        <v>49. Ba Ria Vung Tau</v>
      </c>
      <c r="AN2870">
        <f>VLOOKUP(AM2870,Lists!$F$9:$G$71,2,FALSE)</f>
        <v>1</v>
      </c>
    </row>
    <row r="2871" spans="2:40" x14ac:dyDescent="0.25">
      <c r="B2871" s="65" t="str">
        <f t="shared" si="179"/>
        <v>Buildings239</v>
      </c>
      <c r="C2871" s="179">
        <f>'Energy consumption (raw)'!B2821</f>
        <v>239</v>
      </c>
      <c r="D2871" s="179">
        <f>'Energy consumption (raw)'!C2821</f>
        <v>0</v>
      </c>
      <c r="E2871" s="179">
        <f>'Energy consumption (raw)'!D2821</f>
        <v>0</v>
      </c>
      <c r="F2871" s="179" t="str">
        <f>'Energy consumption (raw)'!E2821</f>
        <v>Công trình xây dựng</v>
      </c>
      <c r="G2871" s="179" t="str">
        <f>'Energy consumption (raw)'!F2821</f>
        <v>Khách sạn</v>
      </c>
      <c r="H2871" s="179" t="str">
        <f>'Energy consumption (raw)'!G2821</f>
        <v>Buildings</v>
      </c>
      <c r="I2871" s="179" t="str">
        <f>'Energy consumption (raw)'!I2821</f>
        <v>Buildings</v>
      </c>
      <c r="J2871" s="179" t="str">
        <f>INDEX(Sector!$E$6:$E$46,MATCH('Energy consumption (toe)'!I2871,Sector!$B$6:$B$46,FALSE))</f>
        <v>Buildings</v>
      </c>
      <c r="K2871" s="179">
        <f>IFERROR('Energy consumption (raw)'!J2821*Lists!$H$84,)</f>
        <v>4303.9516200000007</v>
      </c>
      <c r="L2871" s="179">
        <f>'Energy consumption (raw)'!K2821*Lists!$H$84</f>
        <v>4303.9516200000007</v>
      </c>
      <c r="M2871" s="179">
        <f>'Energy consumption (raw)'!L2821*Lists!$H$84</f>
        <v>0</v>
      </c>
      <c r="N2871" s="179">
        <f>'Energy consumption (raw)'!M2821*Lists!$H$84</f>
        <v>0</v>
      </c>
      <c r="O2871" s="178">
        <f t="shared" si="180"/>
        <v>4303.9516200000007</v>
      </c>
      <c r="P2871">
        <f>'Energy consumption (raw)'!N2821*Lists!$H$85</f>
        <v>0</v>
      </c>
      <c r="Q2871">
        <f>'Energy consumption (raw)'!O2821*Lists!$H$86</f>
        <v>0</v>
      </c>
      <c r="R2871">
        <f>'Energy consumption (raw)'!P2821*Lists!$H$87</f>
        <v>0</v>
      </c>
      <c r="S2871">
        <f>'Energy consumption (raw)'!Q2821*Lists!$H$88</f>
        <v>0</v>
      </c>
      <c r="T2871">
        <f>'Energy consumption (raw)'!R2821*Lists!$H$89</f>
        <v>0</v>
      </c>
      <c r="U2871">
        <f>'Energy consumption (raw)'!S2821*Lists!$H$90</f>
        <v>0</v>
      </c>
      <c r="V2871">
        <f>'Energy consumption (raw)'!T2821*Lists!$H$91</f>
        <v>0</v>
      </c>
      <c r="W2871">
        <f>'Energy consumption (raw)'!U2821*Lists!$H$92</f>
        <v>0</v>
      </c>
      <c r="X2871">
        <f>'Energy consumption (raw)'!V2821*Lists!$H$93</f>
        <v>0</v>
      </c>
      <c r="Y2871">
        <f>'Energy consumption (raw)'!W2821*Lists!$H$94</f>
        <v>0</v>
      </c>
      <c r="Z2871">
        <f>'Energy consumption (raw)'!X2821*Lists!$H$96*1000000</f>
        <v>0</v>
      </c>
      <c r="AA2871">
        <f>'Energy consumption (raw)'!Y2821*Lists!$H$97</f>
        <v>0</v>
      </c>
      <c r="AB2871">
        <f>'Energy consumption (raw)'!Z2821*Lists!$H$96</f>
        <v>0</v>
      </c>
      <c r="AC2871">
        <f>'Energy consumption (raw)'!AA2821*Lists!$H$98</f>
        <v>0</v>
      </c>
      <c r="AD2871">
        <f>'Energy consumption (raw)'!AB2821*Lists!$H$99</f>
        <v>0</v>
      </c>
      <c r="AE2871">
        <f>'Energy consumption (raw)'!AC2821*Lists!$H$101</f>
        <v>0</v>
      </c>
      <c r="AF2871">
        <f>'Energy consumption (raw)'!AD2821*Lists!$H$101</f>
        <v>0</v>
      </c>
      <c r="AG2871">
        <f>'Energy consumption (raw)'!AE2821*Lists!$H$101</f>
        <v>0</v>
      </c>
      <c r="AH2871">
        <f>'Energy consumption (raw)'!AF2821*Lists!$H$100</f>
        <v>0</v>
      </c>
      <c r="AI2871" s="167">
        <f t="shared" si="181"/>
        <v>4303.9516200000007</v>
      </c>
      <c r="AJ2871" s="179">
        <f>'Energy consumption (raw)'!AG2821</f>
        <v>4303.9516200000007</v>
      </c>
      <c r="AK2871" s="179">
        <f>'Energy consumption (raw)'!AH2821</f>
        <v>0</v>
      </c>
      <c r="AL2871">
        <f>IF(ROUND(AI2871,-3)=ROUND('Energy consumption (raw)'!AG2821,-3),1,0)</f>
        <v>1</v>
      </c>
      <c r="AM2871" s="179" t="str">
        <f>'Energy consumption (raw)'!AJ2821</f>
        <v>49. Ba Ria Vung Tau</v>
      </c>
      <c r="AN2871">
        <f>VLOOKUP(AM2871,Lists!$F$9:$G$71,2,FALSE)</f>
        <v>1</v>
      </c>
    </row>
    <row r="2872" spans="2:40" x14ac:dyDescent="0.25">
      <c r="B2872" s="65" t="str">
        <f t="shared" si="179"/>
        <v>Buildings240</v>
      </c>
      <c r="C2872" s="179">
        <f>'Energy consumption (raw)'!B2822</f>
        <v>240</v>
      </c>
      <c r="D2872" s="179">
        <f>'Energy consumption (raw)'!C2822</f>
        <v>0</v>
      </c>
      <c r="E2872" s="179">
        <f>'Energy consumption (raw)'!D2822</f>
        <v>0</v>
      </c>
      <c r="F2872" s="179" t="str">
        <f>'Energy consumption (raw)'!E2822</f>
        <v>Công trình xây dựng</v>
      </c>
      <c r="G2872" s="179" t="str">
        <f>'Energy consumption (raw)'!F2822</f>
        <v xml:space="preserve">Bán lẻ trong siêu thị, trung tâm thương mại </v>
      </c>
      <c r="H2872" s="179" t="str">
        <f>'Energy consumption (raw)'!G2822</f>
        <v>Buildings</v>
      </c>
      <c r="I2872" s="179" t="str">
        <f>'Energy consumption (raw)'!I2822</f>
        <v>Buildings</v>
      </c>
      <c r="J2872" s="179" t="str">
        <f>INDEX(Sector!$E$6:$E$46,MATCH('Energy consumption (toe)'!I2872,Sector!$B$6:$B$46,FALSE))</f>
        <v>Buildings</v>
      </c>
      <c r="K2872" s="179">
        <f>IFERROR('Energy consumption (raw)'!J2822*Lists!$H$84,)</f>
        <v>901.15829000000008</v>
      </c>
      <c r="L2872" s="179">
        <f>'Energy consumption (raw)'!K2822*Lists!$H$84</f>
        <v>901.15829000000008</v>
      </c>
      <c r="M2872" s="179">
        <f>'Energy consumption (raw)'!L2822*Lists!$H$84</f>
        <v>0</v>
      </c>
      <c r="N2872" s="179">
        <f>'Energy consumption (raw)'!M2822*Lists!$H$84</f>
        <v>0</v>
      </c>
      <c r="O2872" s="178">
        <f t="shared" si="180"/>
        <v>901.15829000000008</v>
      </c>
      <c r="P2872">
        <f>'Energy consumption (raw)'!N2822*Lists!$H$85</f>
        <v>0</v>
      </c>
      <c r="Q2872">
        <f>'Energy consumption (raw)'!O2822*Lists!$H$86</f>
        <v>0</v>
      </c>
      <c r="R2872">
        <f>'Energy consumption (raw)'!P2822*Lists!$H$87</f>
        <v>0</v>
      </c>
      <c r="S2872">
        <f>'Energy consumption (raw)'!Q2822*Lists!$H$88</f>
        <v>0</v>
      </c>
      <c r="T2872">
        <f>'Energy consumption (raw)'!R2822*Lists!$H$89</f>
        <v>0</v>
      </c>
      <c r="U2872">
        <f>'Energy consumption (raw)'!S2822*Lists!$H$90</f>
        <v>0</v>
      </c>
      <c r="V2872">
        <f>'Energy consumption (raw)'!T2822*Lists!$H$91</f>
        <v>0</v>
      </c>
      <c r="W2872">
        <f>'Energy consumption (raw)'!U2822*Lists!$H$92</f>
        <v>0</v>
      </c>
      <c r="X2872">
        <f>'Energy consumption (raw)'!V2822*Lists!$H$93</f>
        <v>0</v>
      </c>
      <c r="Y2872">
        <f>'Energy consumption (raw)'!W2822*Lists!$H$94</f>
        <v>0</v>
      </c>
      <c r="Z2872">
        <f>'Energy consumption (raw)'!X2822*Lists!$H$96*1000000</f>
        <v>0</v>
      </c>
      <c r="AA2872">
        <f>'Energy consumption (raw)'!Y2822*Lists!$H$97</f>
        <v>0</v>
      </c>
      <c r="AB2872">
        <f>'Energy consumption (raw)'!Z2822*Lists!$H$96</f>
        <v>0</v>
      </c>
      <c r="AC2872">
        <f>'Energy consumption (raw)'!AA2822*Lists!$H$98</f>
        <v>0</v>
      </c>
      <c r="AD2872">
        <f>'Energy consumption (raw)'!AB2822*Lists!$H$99</f>
        <v>0</v>
      </c>
      <c r="AE2872">
        <f>'Energy consumption (raw)'!AC2822*Lists!$H$101</f>
        <v>0</v>
      </c>
      <c r="AF2872">
        <f>'Energy consumption (raw)'!AD2822*Lists!$H$101</f>
        <v>0</v>
      </c>
      <c r="AG2872">
        <f>'Energy consumption (raw)'!AE2822*Lists!$H$101</f>
        <v>0</v>
      </c>
      <c r="AH2872">
        <f>'Energy consumption (raw)'!AF2822*Lists!$H$100</f>
        <v>0</v>
      </c>
      <c r="AI2872" s="167">
        <f t="shared" si="181"/>
        <v>901.15829000000008</v>
      </c>
      <c r="AJ2872" s="179">
        <f>'Energy consumption (raw)'!AG2822</f>
        <v>901.15829000000008</v>
      </c>
      <c r="AK2872" s="179">
        <f>'Energy consumption (raw)'!AH2822</f>
        <v>0</v>
      </c>
      <c r="AL2872">
        <f>IF(ROUND(AI2872,-3)=ROUND('Energy consumption (raw)'!AG2822,-3),1,0)</f>
        <v>1</v>
      </c>
      <c r="AM2872" s="179" t="str">
        <f>'Energy consumption (raw)'!AJ2822</f>
        <v>49. Ba Ria Vung Tau</v>
      </c>
      <c r="AN2872">
        <f>VLOOKUP(AM2872,Lists!$F$9:$G$71,2,FALSE)</f>
        <v>1</v>
      </c>
    </row>
    <row r="2873" spans="2:40" x14ac:dyDescent="0.25">
      <c r="B2873" s="65" t="str">
        <f t="shared" si="179"/>
        <v>Buildings241</v>
      </c>
      <c r="C2873" s="179">
        <f>'Energy consumption (raw)'!B2823</f>
        <v>241</v>
      </c>
      <c r="D2873" s="179">
        <f>'Energy consumption (raw)'!C2823</f>
        <v>0</v>
      </c>
      <c r="E2873" s="179">
        <f>'Energy consumption (raw)'!D2823</f>
        <v>0</v>
      </c>
      <c r="F2873" s="179" t="str">
        <f>'Energy consumption (raw)'!E2823</f>
        <v>Công trình xây dựng</v>
      </c>
      <c r="G2873" s="179" t="str">
        <f>'Energy consumption (raw)'!F2823</f>
        <v>Hoạt động thiết kế chuyên dụng</v>
      </c>
      <c r="H2873" s="179" t="str">
        <f>'Energy consumption (raw)'!G2823</f>
        <v>Buildings</v>
      </c>
      <c r="I2873" s="179" t="str">
        <f>'Energy consumption (raw)'!I2823</f>
        <v>Buildings</v>
      </c>
      <c r="J2873" s="179" t="str">
        <f>INDEX(Sector!$E$6:$E$46,MATCH('Energy consumption (toe)'!I2873,Sector!$B$6:$B$46,FALSE))</f>
        <v>Buildings</v>
      </c>
      <c r="K2873" s="179">
        <f>IFERROR('Energy consumption (raw)'!J2823*Lists!$H$84,)</f>
        <v>0</v>
      </c>
      <c r="L2873" s="179">
        <f>'Energy consumption (raw)'!K2823*Lists!$H$84</f>
        <v>4364.4063599999999</v>
      </c>
      <c r="M2873" s="179">
        <f>'Energy consumption (raw)'!L2823*Lists!$H$84</f>
        <v>0</v>
      </c>
      <c r="N2873" s="179">
        <f>'Energy consumption (raw)'!M2823*Lists!$H$84</f>
        <v>0</v>
      </c>
      <c r="O2873" s="178">
        <f t="shared" si="180"/>
        <v>4364.4063599999999</v>
      </c>
      <c r="P2873">
        <f>'Energy consumption (raw)'!N2823*Lists!$H$85</f>
        <v>0</v>
      </c>
      <c r="Q2873">
        <f>'Energy consumption (raw)'!O2823*Lists!$H$86</f>
        <v>0</v>
      </c>
      <c r="R2873">
        <f>'Energy consumption (raw)'!P2823*Lists!$H$87</f>
        <v>0</v>
      </c>
      <c r="S2873">
        <f>'Energy consumption (raw)'!Q2823*Lists!$H$88</f>
        <v>0</v>
      </c>
      <c r="T2873">
        <f>'Energy consumption (raw)'!R2823*Lists!$H$89</f>
        <v>0</v>
      </c>
      <c r="U2873">
        <f>'Energy consumption (raw)'!S2823*Lists!$H$90</f>
        <v>0</v>
      </c>
      <c r="V2873">
        <f>'Energy consumption (raw)'!T2823*Lists!$H$91</f>
        <v>0</v>
      </c>
      <c r="W2873">
        <f>'Energy consumption (raw)'!U2823*Lists!$H$92</f>
        <v>0</v>
      </c>
      <c r="X2873">
        <f>'Energy consumption (raw)'!V2823*Lists!$H$93</f>
        <v>0</v>
      </c>
      <c r="Y2873">
        <f>'Energy consumption (raw)'!W2823*Lists!$H$94</f>
        <v>0</v>
      </c>
      <c r="Z2873">
        <f>'Energy consumption (raw)'!X2823*Lists!$H$96*1000000</f>
        <v>279</v>
      </c>
      <c r="AA2873">
        <f>'Energy consumption (raw)'!Y2823*Lists!$H$97</f>
        <v>0</v>
      </c>
      <c r="AB2873">
        <f>'Energy consumption (raw)'!Z2823*Lists!$H$96</f>
        <v>0</v>
      </c>
      <c r="AC2873">
        <f>'Energy consumption (raw)'!AA2823*Lists!$H$98</f>
        <v>0</v>
      </c>
      <c r="AD2873">
        <f>'Energy consumption (raw)'!AB2823*Lists!$H$99</f>
        <v>0</v>
      </c>
      <c r="AE2873">
        <f>'Energy consumption (raw)'!AC2823*Lists!$H$101</f>
        <v>0</v>
      </c>
      <c r="AF2873">
        <f>'Energy consumption (raw)'!AD2823*Lists!$H$101</f>
        <v>0</v>
      </c>
      <c r="AG2873">
        <f>'Energy consumption (raw)'!AE2823*Lists!$H$101</f>
        <v>0</v>
      </c>
      <c r="AH2873">
        <f>'Energy consumption (raw)'!AF2823*Lists!$H$100</f>
        <v>0</v>
      </c>
      <c r="AI2873" s="167">
        <f t="shared" si="181"/>
        <v>4643.4063599999999</v>
      </c>
      <c r="AJ2873" s="179">
        <f>'Energy consumption (raw)'!AG2823</f>
        <v>4643.4063599999999</v>
      </c>
      <c r="AK2873" s="179">
        <f>'Energy consumption (raw)'!AH2823</f>
        <v>0</v>
      </c>
      <c r="AL2873">
        <f>IF(ROUND(AI2873,-3)=ROUND('Energy consumption (raw)'!AG2823,-3),1,0)</f>
        <v>1</v>
      </c>
      <c r="AM2873" s="179" t="str">
        <f>'Energy consumption (raw)'!AJ2823</f>
        <v>49. Ba Ria Vung Tau</v>
      </c>
      <c r="AN2873">
        <f>VLOOKUP(AM2873,Lists!$F$9:$G$71,2,FALSE)</f>
        <v>1</v>
      </c>
    </row>
    <row r="2874" spans="2:40" x14ac:dyDescent="0.25">
      <c r="B2874" s="65" t="str">
        <f t="shared" si="179"/>
        <v>Buildings242</v>
      </c>
      <c r="C2874" s="179">
        <f>'Energy consumption (raw)'!B2824</f>
        <v>242</v>
      </c>
      <c r="D2874" s="179">
        <f>'Energy consumption (raw)'!C2824</f>
        <v>0</v>
      </c>
      <c r="E2874" s="179">
        <f>'Energy consumption (raw)'!D2824</f>
        <v>0</v>
      </c>
      <c r="F2874" s="179" t="str">
        <f>'Energy consumption (raw)'!E2824</f>
        <v>Công trình xây dựng</v>
      </c>
      <c r="G2874" s="179" t="str">
        <f>'Energy consumption (raw)'!F2824</f>
        <v>Hoạt động của các bệnh viện</v>
      </c>
      <c r="H2874" s="179" t="str">
        <f>'Energy consumption (raw)'!G2824</f>
        <v>Buildings</v>
      </c>
      <c r="I2874" s="179" t="str">
        <f>'Energy consumption (raw)'!I2824</f>
        <v>Buildings</v>
      </c>
      <c r="J2874" s="179" t="str">
        <f>INDEX(Sector!$E$6:$E$46,MATCH('Energy consumption (toe)'!I2874,Sector!$B$6:$B$46,FALSE))</f>
        <v>Buildings</v>
      </c>
      <c r="K2874" s="179">
        <f>IFERROR('Energy consumption (raw)'!J2824*Lists!$H$84,)</f>
        <v>0</v>
      </c>
      <c r="L2874" s="179">
        <f>'Energy consumption (raw)'!K2824*Lists!$H$84</f>
        <v>1446.8711000000001</v>
      </c>
      <c r="M2874" s="179">
        <f>'Energy consumption (raw)'!L2824*Lists!$H$84</f>
        <v>0</v>
      </c>
      <c r="N2874" s="179">
        <f>'Energy consumption (raw)'!M2824*Lists!$H$84</f>
        <v>0</v>
      </c>
      <c r="O2874" s="178">
        <f t="shared" si="180"/>
        <v>1446.8711000000001</v>
      </c>
      <c r="P2874">
        <f>'Energy consumption (raw)'!N2824*Lists!$H$85</f>
        <v>0</v>
      </c>
      <c r="Q2874">
        <f>'Energy consumption (raw)'!O2824*Lists!$H$86</f>
        <v>0</v>
      </c>
      <c r="R2874">
        <f>'Energy consumption (raw)'!P2824*Lists!$H$87</f>
        <v>0</v>
      </c>
      <c r="S2874">
        <f>'Energy consumption (raw)'!Q2824*Lists!$H$88</f>
        <v>0</v>
      </c>
      <c r="T2874">
        <f>'Energy consumption (raw)'!R2824*Lists!$H$89</f>
        <v>7.6208</v>
      </c>
      <c r="U2874">
        <f>'Energy consumption (raw)'!S2824*Lists!$H$90</f>
        <v>0</v>
      </c>
      <c r="V2874">
        <f>'Energy consumption (raw)'!T2824*Lists!$H$91</f>
        <v>0</v>
      </c>
      <c r="W2874">
        <f>'Energy consumption (raw)'!U2824*Lists!$H$92</f>
        <v>0</v>
      </c>
      <c r="X2874">
        <f>'Energy consumption (raw)'!V2824*Lists!$H$93</f>
        <v>42.944200000000002</v>
      </c>
      <c r="Y2874">
        <f>'Energy consumption (raw)'!W2824*Lists!$H$94</f>
        <v>0</v>
      </c>
      <c r="Z2874">
        <f>'Energy consumption (raw)'!X2824*Lists!$H$96*1000000</f>
        <v>0</v>
      </c>
      <c r="AA2874">
        <f>'Energy consumption (raw)'!Y2824*Lists!$H$97</f>
        <v>29.157500000000002</v>
      </c>
      <c r="AB2874">
        <f>'Energy consumption (raw)'!Z2824*Lists!$H$96</f>
        <v>0</v>
      </c>
      <c r="AC2874">
        <f>'Energy consumption (raw)'!AA2824*Lists!$H$98</f>
        <v>0</v>
      </c>
      <c r="AD2874">
        <f>'Energy consumption (raw)'!AB2824*Lists!$H$99</f>
        <v>0</v>
      </c>
      <c r="AE2874">
        <f>'Energy consumption (raw)'!AC2824*Lists!$H$101</f>
        <v>0</v>
      </c>
      <c r="AF2874">
        <f>'Energy consumption (raw)'!AD2824*Lists!$H$101</f>
        <v>0</v>
      </c>
      <c r="AG2874">
        <f>'Energy consumption (raw)'!AE2824*Lists!$H$101</f>
        <v>0</v>
      </c>
      <c r="AH2874">
        <f>'Energy consumption (raw)'!AF2824*Lists!$H$100</f>
        <v>0</v>
      </c>
      <c r="AI2874" s="167">
        <f t="shared" si="181"/>
        <v>1526.5935999999999</v>
      </c>
      <c r="AJ2874" s="179">
        <f>'Energy consumption (raw)'!AG2824</f>
        <v>1526.5935999999999</v>
      </c>
      <c r="AK2874" s="179">
        <f>'Energy consumption (raw)'!AH2824</f>
        <v>1533.37637</v>
      </c>
      <c r="AL2874">
        <f>IF(ROUND(AI2874,-3)=ROUND('Energy consumption (raw)'!AG2824,-3),1,0)</f>
        <v>1</v>
      </c>
      <c r="AM2874" s="179" t="str">
        <f>'Energy consumption (raw)'!AJ2824</f>
        <v>49. Ba Ria Vung Tau</v>
      </c>
      <c r="AN2874">
        <f>VLOOKUP(AM2874,Lists!$F$9:$G$71,2,FALSE)</f>
        <v>1</v>
      </c>
    </row>
    <row r="2875" spans="2:40" x14ac:dyDescent="0.25">
      <c r="B2875" s="65" t="str">
        <f t="shared" si="179"/>
        <v>Buildings243</v>
      </c>
      <c r="C2875" s="179">
        <f>'Energy consumption (raw)'!B2825</f>
        <v>243</v>
      </c>
      <c r="D2875" s="179">
        <f>'Energy consumption (raw)'!C2825</f>
        <v>0</v>
      </c>
      <c r="E2875" s="179">
        <f>'Energy consumption (raw)'!D2825</f>
        <v>0</v>
      </c>
      <c r="F2875" s="179" t="str">
        <f>'Energy consumption (raw)'!E2825</f>
        <v>Công trình xây dựng</v>
      </c>
      <c r="G2875" s="179" t="str">
        <f>'Energy consumption (raw)'!F2825</f>
        <v>Bán buôn tổng hợp</v>
      </c>
      <c r="H2875" s="179" t="str">
        <f>'Energy consumption (raw)'!G2825</f>
        <v>Buildings</v>
      </c>
      <c r="I2875" s="179" t="str">
        <f>'Energy consumption (raw)'!I2825</f>
        <v>Buildings</v>
      </c>
      <c r="J2875" s="179" t="str">
        <f>INDEX(Sector!$E$6:$E$46,MATCH('Energy consumption (toe)'!I2875,Sector!$B$6:$B$46,FALSE))</f>
        <v>Buildings</v>
      </c>
      <c r="K2875" s="179">
        <f>IFERROR('Energy consumption (raw)'!J2825*Lists!$H$84,)</f>
        <v>901.15829000000008</v>
      </c>
      <c r="L2875" s="179">
        <f>'Energy consumption (raw)'!K2825*Lists!$H$84</f>
        <v>0</v>
      </c>
      <c r="M2875" s="179">
        <f>'Energy consumption (raw)'!L2825*Lists!$H$84</f>
        <v>0</v>
      </c>
      <c r="N2875" s="179">
        <f>'Energy consumption (raw)'!M2825*Lists!$H$84</f>
        <v>0</v>
      </c>
      <c r="O2875" s="178">
        <f t="shared" si="180"/>
        <v>901.15829000000008</v>
      </c>
      <c r="P2875">
        <f>'Energy consumption (raw)'!N2825*Lists!$H$85</f>
        <v>0</v>
      </c>
      <c r="Q2875">
        <f>'Energy consumption (raw)'!O2825*Lists!$H$86</f>
        <v>0</v>
      </c>
      <c r="R2875">
        <f>'Energy consumption (raw)'!P2825*Lists!$H$87</f>
        <v>0</v>
      </c>
      <c r="S2875">
        <f>'Energy consumption (raw)'!Q2825*Lists!$H$88</f>
        <v>0</v>
      </c>
      <c r="T2875">
        <f>'Energy consumption (raw)'!R2825*Lists!$H$89</f>
        <v>0</v>
      </c>
      <c r="U2875">
        <f>'Energy consumption (raw)'!S2825*Lists!$H$90</f>
        <v>0</v>
      </c>
      <c r="V2875">
        <f>'Energy consumption (raw)'!T2825*Lists!$H$91</f>
        <v>0</v>
      </c>
      <c r="W2875">
        <f>'Energy consumption (raw)'!U2825*Lists!$H$92</f>
        <v>0</v>
      </c>
      <c r="X2875">
        <f>'Energy consumption (raw)'!V2825*Lists!$H$93</f>
        <v>0</v>
      </c>
      <c r="Y2875">
        <f>'Energy consumption (raw)'!W2825*Lists!$H$94</f>
        <v>0</v>
      </c>
      <c r="Z2875">
        <f>'Energy consumption (raw)'!X2825*Lists!$H$96*1000000</f>
        <v>0</v>
      </c>
      <c r="AA2875">
        <f>'Energy consumption (raw)'!Y2825*Lists!$H$97</f>
        <v>0</v>
      </c>
      <c r="AB2875">
        <f>'Energy consumption (raw)'!Z2825*Lists!$H$96</f>
        <v>0</v>
      </c>
      <c r="AC2875">
        <f>'Energy consumption (raw)'!AA2825*Lists!$H$98</f>
        <v>0</v>
      </c>
      <c r="AD2875">
        <f>'Energy consumption (raw)'!AB2825*Lists!$H$99</f>
        <v>0</v>
      </c>
      <c r="AE2875">
        <f>'Energy consumption (raw)'!AC2825*Lists!$H$101</f>
        <v>0</v>
      </c>
      <c r="AF2875">
        <f>'Energy consumption (raw)'!AD2825*Lists!$H$101</f>
        <v>0</v>
      </c>
      <c r="AG2875">
        <f>'Energy consumption (raw)'!AE2825*Lists!$H$101</f>
        <v>0</v>
      </c>
      <c r="AH2875">
        <f>'Energy consumption (raw)'!AF2825*Lists!$H$100</f>
        <v>0</v>
      </c>
      <c r="AI2875" s="167">
        <f t="shared" si="181"/>
        <v>901.15829000000008</v>
      </c>
      <c r="AJ2875" s="179">
        <f>'Energy consumption (raw)'!AG2825</f>
        <v>901.15829000000008</v>
      </c>
      <c r="AK2875" s="179">
        <f>'Energy consumption (raw)'!AH2825</f>
        <v>0</v>
      </c>
      <c r="AL2875">
        <f>IF(ROUND(AI2875,-3)=ROUND('Energy consumption (raw)'!AG2825,-3),1,0)</f>
        <v>1</v>
      </c>
      <c r="AM2875" s="179" t="str">
        <f>'Energy consumption (raw)'!AJ2825</f>
        <v>49. Ba Ria Vung Tau</v>
      </c>
      <c r="AN2875">
        <f>VLOOKUP(AM2875,Lists!$F$9:$G$71,2,FALSE)</f>
        <v>1</v>
      </c>
    </row>
    <row r="2876" spans="2:40" x14ac:dyDescent="0.25">
      <c r="B2876" s="65" t="str">
        <f t="shared" si="179"/>
        <v>Buildings244</v>
      </c>
      <c r="C2876" s="179">
        <f>'Energy consumption (raw)'!B2826</f>
        <v>244</v>
      </c>
      <c r="D2876" s="179">
        <f>'Energy consumption (raw)'!C2826</f>
        <v>0</v>
      </c>
      <c r="E2876" s="179">
        <f>'Energy consumption (raw)'!D2826</f>
        <v>0</v>
      </c>
      <c r="F2876" s="179" t="str">
        <f>'Energy consumption (raw)'!E2826</f>
        <v>Công trình xây dựng</v>
      </c>
      <c r="G2876" s="179" t="str">
        <f>'Energy consumption (raw)'!F2826</f>
        <v>Bán buôn chuyên doanh khác chưa được phân vào đâu</v>
      </c>
      <c r="H2876" s="179" t="str">
        <f>'Energy consumption (raw)'!G2826</f>
        <v>Buildings</v>
      </c>
      <c r="I2876" s="179" t="str">
        <f>'Energy consumption (raw)'!I2826</f>
        <v>Buildings</v>
      </c>
      <c r="J2876" s="179" t="str">
        <f>INDEX(Sector!$E$6:$E$46,MATCH('Energy consumption (toe)'!I2876,Sector!$B$6:$B$46,FALSE))</f>
        <v>Buildings</v>
      </c>
      <c r="K2876" s="179">
        <f>IFERROR('Energy consumption (raw)'!J2826*Lists!$H$84,)</f>
        <v>0</v>
      </c>
      <c r="L2876" s="179">
        <f>'Energy consumption (raw)'!K2826*Lists!$H$84</f>
        <v>1345.5731500000002</v>
      </c>
      <c r="M2876" s="179">
        <f>'Energy consumption (raw)'!L2826*Lists!$H$84</f>
        <v>0</v>
      </c>
      <c r="N2876" s="179">
        <f>'Energy consumption (raw)'!M2826*Lists!$H$84</f>
        <v>0</v>
      </c>
      <c r="O2876" s="178">
        <f t="shared" si="180"/>
        <v>1345.5731500000002</v>
      </c>
      <c r="P2876">
        <f>'Energy consumption (raw)'!N2826*Lists!$H$85</f>
        <v>0</v>
      </c>
      <c r="Q2876">
        <f>'Energy consumption (raw)'!O2826*Lists!$H$86</f>
        <v>0</v>
      </c>
      <c r="R2876">
        <f>'Energy consumption (raw)'!P2826*Lists!$H$87</f>
        <v>0</v>
      </c>
      <c r="S2876">
        <f>'Energy consumption (raw)'!Q2826*Lists!$H$88</f>
        <v>0</v>
      </c>
      <c r="T2876">
        <f>'Energy consumption (raw)'!R2826*Lists!$H$89</f>
        <v>201.96</v>
      </c>
      <c r="U2876">
        <f>'Energy consumption (raw)'!S2826*Lists!$H$90</f>
        <v>0</v>
      </c>
      <c r="V2876">
        <f>'Energy consumption (raw)'!T2826*Lists!$H$91</f>
        <v>0</v>
      </c>
      <c r="W2876">
        <f>'Energy consumption (raw)'!U2826*Lists!$H$92</f>
        <v>0</v>
      </c>
      <c r="X2876">
        <f>'Energy consumption (raw)'!V2826*Lists!$H$93</f>
        <v>0</v>
      </c>
      <c r="Y2876">
        <f>'Energy consumption (raw)'!W2826*Lists!$H$94</f>
        <v>0</v>
      </c>
      <c r="Z2876">
        <f>'Energy consumption (raw)'!X2826*Lists!$H$96*1000000</f>
        <v>19620</v>
      </c>
      <c r="AA2876">
        <f>'Energy consumption (raw)'!Y2826*Lists!$H$97</f>
        <v>0</v>
      </c>
      <c r="AB2876">
        <f>'Energy consumption (raw)'!Z2826*Lists!$H$96</f>
        <v>0</v>
      </c>
      <c r="AC2876">
        <f>'Energy consumption (raw)'!AA2826*Lists!$H$98</f>
        <v>0</v>
      </c>
      <c r="AD2876">
        <f>'Energy consumption (raw)'!AB2826*Lists!$H$99</f>
        <v>0</v>
      </c>
      <c r="AE2876">
        <f>'Energy consumption (raw)'!AC2826*Lists!$H$101</f>
        <v>0</v>
      </c>
      <c r="AF2876">
        <f>'Energy consumption (raw)'!AD2826*Lists!$H$101</f>
        <v>0</v>
      </c>
      <c r="AG2876">
        <f>'Energy consumption (raw)'!AE2826*Lists!$H$101</f>
        <v>0</v>
      </c>
      <c r="AH2876">
        <f>'Energy consumption (raw)'!AF2826*Lists!$H$100</f>
        <v>0</v>
      </c>
      <c r="AI2876" s="167">
        <f t="shared" si="181"/>
        <v>21167.533149999999</v>
      </c>
      <c r="AJ2876" s="179">
        <f>'Energy consumption (raw)'!AG2826</f>
        <v>21167.533149999999</v>
      </c>
      <c r="AK2876" s="179">
        <f>'Energy consumption (raw)'!AH2826</f>
        <v>0</v>
      </c>
      <c r="AL2876">
        <f>IF(ROUND(AI2876,-3)=ROUND('Energy consumption (raw)'!AG2826,-3),1,0)</f>
        <v>1</v>
      </c>
      <c r="AM2876" s="179" t="str">
        <f>'Energy consumption (raw)'!AJ2826</f>
        <v>49. Ba Ria Vung Tau</v>
      </c>
      <c r="AN2876">
        <f>VLOOKUP(AM2876,Lists!$F$9:$G$71,2,FALSE)</f>
        <v>1</v>
      </c>
    </row>
    <row r="2877" spans="2:40" x14ac:dyDescent="0.25">
      <c r="B2877" s="65" t="str">
        <f t="shared" ref="B2877:B2940" si="182">H2877&amp;C2877</f>
        <v>Buildings245</v>
      </c>
      <c r="C2877" s="179">
        <f>'Energy consumption (raw)'!B2827</f>
        <v>245</v>
      </c>
      <c r="D2877" s="179">
        <f>'Energy consumption (raw)'!C2827</f>
        <v>0</v>
      </c>
      <c r="E2877" s="179">
        <f>'Energy consumption (raw)'!D2827</f>
        <v>0</v>
      </c>
      <c r="F2877" s="179" t="str">
        <f>'Energy consumption (raw)'!E2827</f>
        <v>Công trình xây dựng</v>
      </c>
      <c r="G2877" s="179" t="str">
        <f>'Energy consumption (raw)'!F2827</f>
        <v>Trung tâm thương mại</v>
      </c>
      <c r="H2877" s="179" t="str">
        <f>'Energy consumption (raw)'!G2827</f>
        <v>Buildings</v>
      </c>
      <c r="I2877" s="179" t="str">
        <f>'Energy consumption (raw)'!I2827</f>
        <v>Buildings</v>
      </c>
      <c r="J2877" s="179" t="str">
        <f>INDEX(Sector!$E$6:$E$46,MATCH('Energy consumption (toe)'!I2877,Sector!$B$6:$B$46,FALSE))</f>
        <v>Buildings</v>
      </c>
      <c r="K2877" s="179">
        <f>IFERROR('Energy consumption (raw)'!J2827*Lists!$H$84,)</f>
        <v>7962.1478648000002</v>
      </c>
      <c r="L2877" s="179">
        <f>'Energy consumption (raw)'!K2827*Lists!$H$84</f>
        <v>4451.5188938000001</v>
      </c>
      <c r="M2877" s="179">
        <f>'Energy consumption (raw)'!L2827*Lists!$H$84</f>
        <v>0</v>
      </c>
      <c r="N2877" s="179">
        <f>'Energy consumption (raw)'!M2827*Lists!$H$84</f>
        <v>0</v>
      </c>
      <c r="O2877" s="178">
        <f t="shared" ref="O2877:O2940" si="183">IF(L2877=0,K2877,L2877)</f>
        <v>4451.5188938000001</v>
      </c>
      <c r="P2877">
        <f>'Energy consumption (raw)'!N2827*Lists!$H$85</f>
        <v>0</v>
      </c>
      <c r="Q2877">
        <f>'Energy consumption (raw)'!O2827*Lists!$H$86</f>
        <v>0</v>
      </c>
      <c r="R2877">
        <f>'Energy consumption (raw)'!P2827*Lists!$H$87</f>
        <v>0</v>
      </c>
      <c r="S2877">
        <f>'Energy consumption (raw)'!Q2827*Lists!$H$88</f>
        <v>0</v>
      </c>
      <c r="T2877">
        <f>'Energy consumption (raw)'!R2827*Lists!$H$89</f>
        <v>0</v>
      </c>
      <c r="U2877">
        <f>'Energy consumption (raw)'!S2827*Lists!$H$90</f>
        <v>0</v>
      </c>
      <c r="V2877">
        <f>'Energy consumption (raw)'!T2827*Lists!$H$91</f>
        <v>0</v>
      </c>
      <c r="W2877">
        <f>'Energy consumption (raw)'!U2827*Lists!$H$92</f>
        <v>0</v>
      </c>
      <c r="X2877">
        <f>'Energy consumption (raw)'!V2827*Lists!$H$93</f>
        <v>0</v>
      </c>
      <c r="Y2877">
        <f>'Energy consumption (raw)'!W2827*Lists!$H$94</f>
        <v>0</v>
      </c>
      <c r="Z2877">
        <f>'Energy consumption (raw)'!X2827*Lists!$H$96*1000000</f>
        <v>0</v>
      </c>
      <c r="AA2877">
        <f>'Energy consumption (raw)'!Y2827*Lists!$H$97</f>
        <v>0</v>
      </c>
      <c r="AB2877">
        <f>'Energy consumption (raw)'!Z2827*Lists!$H$96</f>
        <v>0</v>
      </c>
      <c r="AC2877">
        <f>'Energy consumption (raw)'!AA2827*Lists!$H$98</f>
        <v>0</v>
      </c>
      <c r="AD2877">
        <f>'Energy consumption (raw)'!AB2827*Lists!$H$99</f>
        <v>0</v>
      </c>
      <c r="AE2877">
        <f>'Energy consumption (raw)'!AC2827*Lists!$H$101</f>
        <v>0</v>
      </c>
      <c r="AF2877">
        <f>'Energy consumption (raw)'!AD2827*Lists!$H$101</f>
        <v>0</v>
      </c>
      <c r="AG2877">
        <f>'Energy consumption (raw)'!AE2827*Lists!$H$101</f>
        <v>0</v>
      </c>
      <c r="AH2877">
        <f>'Energy consumption (raw)'!AF2827*Lists!$H$100</f>
        <v>0</v>
      </c>
      <c r="AI2877" s="167">
        <f t="shared" ref="AI2877:AI2940" si="184">IF(SUM(O2877:AH2877)=0,AJ2877,SUM(O2877:AH2877))</f>
        <v>4451.5188938000001</v>
      </c>
      <c r="AJ2877" s="179">
        <f>'Energy consumption (raw)'!AG2827</f>
        <v>4451.5188938000001</v>
      </c>
      <c r="AK2877" s="179">
        <f>'Energy consumption (raw)'!AH2827</f>
        <v>4460</v>
      </c>
      <c r="AL2877">
        <f>IF(ROUND(AI2877,-3)=ROUND('Energy consumption (raw)'!AG2827,-3),1,0)</f>
        <v>1</v>
      </c>
      <c r="AM2877" s="179" t="str">
        <f>'Energy consumption (raw)'!AJ2827</f>
        <v>50. Ho Chi Minh</v>
      </c>
      <c r="AN2877">
        <f>VLOOKUP(AM2877,Lists!$F$9:$G$71,2,FALSE)</f>
        <v>1</v>
      </c>
    </row>
    <row r="2878" spans="2:40" x14ac:dyDescent="0.25">
      <c r="B2878" s="65" t="str">
        <f t="shared" si="182"/>
        <v>Buildings246</v>
      </c>
      <c r="C2878" s="179">
        <f>'Energy consumption (raw)'!B2828</f>
        <v>246</v>
      </c>
      <c r="D2878" s="179">
        <f>'Energy consumption (raw)'!C2828</f>
        <v>0</v>
      </c>
      <c r="E2878" s="179">
        <f>'Energy consumption (raw)'!D2828</f>
        <v>0</v>
      </c>
      <c r="F2878" s="179" t="str">
        <f>'Energy consumption (raw)'!E2828</f>
        <v>Công trình xây dựng</v>
      </c>
      <c r="G2878" s="179" t="str">
        <f>'Energy consumption (raw)'!F2828</f>
        <v>Khách sạn</v>
      </c>
      <c r="H2878" s="179" t="str">
        <f>'Energy consumption (raw)'!G2828</f>
        <v>Buildings</v>
      </c>
      <c r="I2878" s="179" t="str">
        <f>'Energy consumption (raw)'!I2828</f>
        <v>Buildings</v>
      </c>
      <c r="J2878" s="179" t="str">
        <f>INDEX(Sector!$E$6:$E$46,MATCH('Energy consumption (toe)'!I2878,Sector!$B$6:$B$46,FALSE))</f>
        <v>Buildings</v>
      </c>
      <c r="K2878" s="179">
        <f>IFERROR('Energy consumption (raw)'!J2828*Lists!$H$84,)</f>
        <v>3088.8081057000004</v>
      </c>
      <c r="L2878" s="179">
        <f>'Energy consumption (raw)'!K2828*Lists!$H$84</f>
        <v>3096.4538250000001</v>
      </c>
      <c r="M2878" s="179">
        <f>'Energy consumption (raw)'!L2828*Lists!$H$84</f>
        <v>0</v>
      </c>
      <c r="N2878" s="179">
        <f>'Energy consumption (raw)'!M2828*Lists!$H$84</f>
        <v>0</v>
      </c>
      <c r="O2878" s="178">
        <f t="shared" si="183"/>
        <v>3096.4538250000001</v>
      </c>
      <c r="P2878">
        <f>'Energy consumption (raw)'!N2828*Lists!$H$85</f>
        <v>0</v>
      </c>
      <c r="Q2878">
        <f>'Energy consumption (raw)'!O2828*Lists!$H$86</f>
        <v>0</v>
      </c>
      <c r="R2878">
        <f>'Energy consumption (raw)'!P2828*Lists!$H$87</f>
        <v>0</v>
      </c>
      <c r="S2878">
        <f>'Energy consumption (raw)'!Q2828*Lists!$H$88</f>
        <v>0</v>
      </c>
      <c r="T2878">
        <f>'Energy consumption (raw)'!R2828*Lists!$H$89</f>
        <v>1.9379999999999999</v>
      </c>
      <c r="U2878">
        <f>'Energy consumption (raw)'!S2828*Lists!$H$90</f>
        <v>0</v>
      </c>
      <c r="V2878">
        <f>'Energy consumption (raw)'!T2828*Lists!$H$91</f>
        <v>0</v>
      </c>
      <c r="W2878">
        <f>'Energy consumption (raw)'!U2828*Lists!$H$92</f>
        <v>0</v>
      </c>
      <c r="X2878">
        <f>'Energy consumption (raw)'!V2828*Lists!$H$93</f>
        <v>0</v>
      </c>
      <c r="Y2878">
        <f>'Energy consumption (raw)'!W2828*Lists!$H$94</f>
        <v>0</v>
      </c>
      <c r="Z2878">
        <f>'Energy consumption (raw)'!X2828*Lists!$H$96*1000000</f>
        <v>0</v>
      </c>
      <c r="AA2878">
        <f>'Energy consumption (raw)'!Y2828*Lists!$H$97</f>
        <v>193.36600000000001</v>
      </c>
      <c r="AB2878">
        <f>'Energy consumption (raw)'!Z2828*Lists!$H$96</f>
        <v>0</v>
      </c>
      <c r="AC2878">
        <f>'Energy consumption (raw)'!AA2828*Lists!$H$98</f>
        <v>0</v>
      </c>
      <c r="AD2878">
        <f>'Energy consumption (raw)'!AB2828*Lists!$H$99</f>
        <v>0</v>
      </c>
      <c r="AE2878">
        <f>'Energy consumption (raw)'!AC2828*Lists!$H$101</f>
        <v>0</v>
      </c>
      <c r="AF2878">
        <f>'Energy consumption (raw)'!AD2828*Lists!$H$101</f>
        <v>0</v>
      </c>
      <c r="AG2878">
        <f>'Energy consumption (raw)'!AE2828*Lists!$H$101</f>
        <v>0</v>
      </c>
      <c r="AH2878">
        <f>'Energy consumption (raw)'!AF2828*Lists!$H$100</f>
        <v>0</v>
      </c>
      <c r="AI2878" s="167">
        <f t="shared" si="184"/>
        <v>3291.7578250000001</v>
      </c>
      <c r="AJ2878" s="179">
        <f>'Energy consumption (raw)'!AG2828</f>
        <v>3291.7578250000001</v>
      </c>
      <c r="AK2878" s="179">
        <f>'Energy consumption (raw)'!AH2828</f>
        <v>4327</v>
      </c>
      <c r="AL2878">
        <f>IF(ROUND(AI2878,-3)=ROUND('Energy consumption (raw)'!AG2828,-3),1,0)</f>
        <v>1</v>
      </c>
      <c r="AM2878" s="179" t="str">
        <f>'Energy consumption (raw)'!AJ2828</f>
        <v>50. Ho Chi Minh</v>
      </c>
      <c r="AN2878">
        <f>VLOOKUP(AM2878,Lists!$F$9:$G$71,2,FALSE)</f>
        <v>1</v>
      </c>
    </row>
    <row r="2879" spans="2:40" x14ac:dyDescent="0.25">
      <c r="B2879" s="65" t="str">
        <f t="shared" si="182"/>
        <v>Buildings247</v>
      </c>
      <c r="C2879" s="179">
        <f>'Energy consumption (raw)'!B2829</f>
        <v>247</v>
      </c>
      <c r="D2879" s="179">
        <f>'Energy consumption (raw)'!C2829</f>
        <v>0</v>
      </c>
      <c r="E2879" s="179">
        <f>'Energy consumption (raw)'!D2829</f>
        <v>0</v>
      </c>
      <c r="F2879" s="179" t="str">
        <f>'Energy consumption (raw)'!E2829</f>
        <v>Công trình xây dựng</v>
      </c>
      <c r="G2879" s="179" t="str">
        <f>'Energy consumption (raw)'!F2829</f>
        <v>Kinh doanh buôn bán</v>
      </c>
      <c r="H2879" s="179" t="str">
        <f>'Energy consumption (raw)'!G2829</f>
        <v>Buildings</v>
      </c>
      <c r="I2879" s="179" t="str">
        <f>'Energy consumption (raw)'!I2829</f>
        <v>Buildings</v>
      </c>
      <c r="J2879" s="179" t="str">
        <f>INDEX(Sector!$E$6:$E$46,MATCH('Energy consumption (toe)'!I2879,Sector!$B$6:$B$46,FALSE))</f>
        <v>Buildings</v>
      </c>
      <c r="K2879" s="179">
        <f>IFERROR('Energy consumption (raw)'!J2829*Lists!$H$84,)</f>
        <v>3092.4154854000003</v>
      </c>
      <c r="L2879" s="179">
        <f>'Energy consumption (raw)'!K2829*Lists!$H$84</f>
        <v>3219.6415445000002</v>
      </c>
      <c r="M2879" s="179">
        <f>'Energy consumption (raw)'!L2829*Lists!$H$84</f>
        <v>0</v>
      </c>
      <c r="N2879" s="179">
        <f>'Energy consumption (raw)'!M2829*Lists!$H$84</f>
        <v>0</v>
      </c>
      <c r="O2879" s="178">
        <f t="shared" si="183"/>
        <v>3219.6415445000002</v>
      </c>
      <c r="P2879">
        <f>'Energy consumption (raw)'!N2829*Lists!$H$85</f>
        <v>0</v>
      </c>
      <c r="Q2879">
        <f>'Energy consumption (raw)'!O2829*Lists!$H$86</f>
        <v>0</v>
      </c>
      <c r="R2879">
        <f>'Energy consumption (raw)'!P2829*Lists!$H$87</f>
        <v>0</v>
      </c>
      <c r="S2879">
        <f>'Energy consumption (raw)'!Q2829*Lists!$H$88</f>
        <v>0</v>
      </c>
      <c r="T2879">
        <f>'Energy consumption (raw)'!R2829*Lists!$H$89</f>
        <v>0</v>
      </c>
      <c r="U2879">
        <f>'Energy consumption (raw)'!S2829*Lists!$H$90</f>
        <v>0</v>
      </c>
      <c r="V2879">
        <f>'Energy consumption (raw)'!T2829*Lists!$H$91</f>
        <v>0</v>
      </c>
      <c r="W2879">
        <f>'Energy consumption (raw)'!U2829*Lists!$H$92</f>
        <v>0</v>
      </c>
      <c r="X2879">
        <f>'Energy consumption (raw)'!V2829*Lists!$H$93</f>
        <v>0</v>
      </c>
      <c r="Y2879">
        <f>'Energy consumption (raw)'!W2829*Lists!$H$94</f>
        <v>0</v>
      </c>
      <c r="Z2879">
        <f>'Energy consumption (raw)'!X2829*Lists!$H$96*1000000</f>
        <v>0</v>
      </c>
      <c r="AA2879">
        <f>'Energy consumption (raw)'!Y2829*Lists!$H$97</f>
        <v>0</v>
      </c>
      <c r="AB2879">
        <f>'Energy consumption (raw)'!Z2829*Lists!$H$96</f>
        <v>0</v>
      </c>
      <c r="AC2879">
        <f>'Energy consumption (raw)'!AA2829*Lists!$H$98</f>
        <v>0</v>
      </c>
      <c r="AD2879">
        <f>'Energy consumption (raw)'!AB2829*Lists!$H$99</f>
        <v>0</v>
      </c>
      <c r="AE2879">
        <f>'Energy consumption (raw)'!AC2829*Lists!$H$101</f>
        <v>0</v>
      </c>
      <c r="AF2879">
        <f>'Energy consumption (raw)'!AD2829*Lists!$H$101</f>
        <v>0</v>
      </c>
      <c r="AG2879">
        <f>'Energy consumption (raw)'!AE2829*Lists!$H$101</f>
        <v>0</v>
      </c>
      <c r="AH2879">
        <f>'Energy consumption (raw)'!AF2829*Lists!$H$100</f>
        <v>0</v>
      </c>
      <c r="AI2879" s="167">
        <f t="shared" si="184"/>
        <v>3219.6415445000002</v>
      </c>
      <c r="AJ2879" s="179">
        <f>'Energy consumption (raw)'!AG2829</f>
        <v>3219.6415445000002</v>
      </c>
      <c r="AK2879" s="179">
        <f>'Energy consumption (raw)'!AH2829</f>
        <v>3837</v>
      </c>
      <c r="AL2879">
        <f>IF(ROUND(AI2879,-3)=ROUND('Energy consumption (raw)'!AG2829,-3),1,0)</f>
        <v>1</v>
      </c>
      <c r="AM2879" s="179" t="str">
        <f>'Energy consumption (raw)'!AJ2829</f>
        <v>50. Ho Chi Minh</v>
      </c>
      <c r="AN2879">
        <f>VLOOKUP(AM2879,Lists!$F$9:$G$71,2,FALSE)</f>
        <v>1</v>
      </c>
    </row>
    <row r="2880" spans="2:40" x14ac:dyDescent="0.25">
      <c r="B2880" s="65" t="str">
        <f t="shared" si="182"/>
        <v>Buildings248</v>
      </c>
      <c r="C2880" s="179">
        <f>'Energy consumption (raw)'!B2830</f>
        <v>248</v>
      </c>
      <c r="D2880" s="179">
        <f>'Energy consumption (raw)'!C2830</f>
        <v>0</v>
      </c>
      <c r="E2880" s="179">
        <f>'Energy consumption (raw)'!D2830</f>
        <v>0</v>
      </c>
      <c r="F2880" s="179" t="str">
        <f>'Energy consumption (raw)'!E2830</f>
        <v>Công trình xây dựng</v>
      </c>
      <c r="G2880" s="179" t="str">
        <f>'Energy consumption (raw)'!F2830</f>
        <v>Kinh doanh buôn bán</v>
      </c>
      <c r="H2880" s="179" t="str">
        <f>'Energy consumption (raw)'!G2830</f>
        <v>Buildings</v>
      </c>
      <c r="I2880" s="179" t="str">
        <f>'Energy consumption (raw)'!I2830</f>
        <v>Buildings</v>
      </c>
      <c r="J2880" s="179" t="str">
        <f>INDEX(Sector!$E$6:$E$46,MATCH('Energy consumption (toe)'!I2880,Sector!$B$6:$B$46,FALSE))</f>
        <v>Buildings</v>
      </c>
      <c r="K2880" s="179">
        <f>IFERROR('Energy consumption (raw)'!J2830*Lists!$H$84,)</f>
        <v>5036.1546503</v>
      </c>
      <c r="L2880" s="179">
        <f>'Energy consumption (raw)'!K2830*Lists!$H$84</f>
        <v>5036.1544960000001</v>
      </c>
      <c r="M2880" s="179">
        <f>'Energy consumption (raw)'!L2830*Lists!$H$84</f>
        <v>0</v>
      </c>
      <c r="N2880" s="179">
        <f>'Energy consumption (raw)'!M2830*Lists!$H$84</f>
        <v>0</v>
      </c>
      <c r="O2880" s="178">
        <f t="shared" si="183"/>
        <v>5036.1544960000001</v>
      </c>
      <c r="P2880">
        <f>'Energy consumption (raw)'!N2830*Lists!$H$85</f>
        <v>0</v>
      </c>
      <c r="Q2880">
        <f>'Energy consumption (raw)'!O2830*Lists!$H$86</f>
        <v>0</v>
      </c>
      <c r="R2880">
        <f>'Energy consumption (raw)'!P2830*Lists!$H$87</f>
        <v>0</v>
      </c>
      <c r="S2880">
        <f>'Energy consumption (raw)'!Q2830*Lists!$H$88</f>
        <v>0</v>
      </c>
      <c r="T2880">
        <f>'Energy consumption (raw)'!R2830*Lists!$H$89</f>
        <v>38.76</v>
      </c>
      <c r="U2880">
        <f>'Energy consumption (raw)'!S2830*Lists!$H$90</f>
        <v>0</v>
      </c>
      <c r="V2880">
        <f>'Energy consumption (raw)'!T2830*Lists!$H$91</f>
        <v>0</v>
      </c>
      <c r="W2880">
        <f>'Energy consumption (raw)'!U2830*Lists!$H$92</f>
        <v>0</v>
      </c>
      <c r="X2880">
        <f>'Energy consumption (raw)'!V2830*Lists!$H$93</f>
        <v>0</v>
      </c>
      <c r="Y2880">
        <f>'Energy consumption (raw)'!W2830*Lists!$H$94</f>
        <v>0</v>
      </c>
      <c r="Z2880">
        <f>'Energy consumption (raw)'!X2830*Lists!$H$96*1000000</f>
        <v>0</v>
      </c>
      <c r="AA2880">
        <f>'Energy consumption (raw)'!Y2830*Lists!$H$97</f>
        <v>0</v>
      </c>
      <c r="AB2880">
        <f>'Energy consumption (raw)'!Z2830*Lists!$H$96</f>
        <v>0</v>
      </c>
      <c r="AC2880">
        <f>'Energy consumption (raw)'!AA2830*Lists!$H$98</f>
        <v>0</v>
      </c>
      <c r="AD2880">
        <f>'Energy consumption (raw)'!AB2830*Lists!$H$99</f>
        <v>0</v>
      </c>
      <c r="AE2880">
        <f>'Energy consumption (raw)'!AC2830*Lists!$H$101</f>
        <v>0</v>
      </c>
      <c r="AF2880">
        <f>'Energy consumption (raw)'!AD2830*Lists!$H$101</f>
        <v>0</v>
      </c>
      <c r="AG2880">
        <f>'Energy consumption (raw)'!AE2830*Lists!$H$101</f>
        <v>0</v>
      </c>
      <c r="AH2880">
        <f>'Energy consumption (raw)'!AF2830*Lists!$H$100</f>
        <v>0</v>
      </c>
      <c r="AI2880" s="167">
        <f t="shared" si="184"/>
        <v>5074.9144960000003</v>
      </c>
      <c r="AJ2880" s="179">
        <f>'Energy consumption (raw)'!AG2830</f>
        <v>5074.9144960000003</v>
      </c>
      <c r="AK2880" s="179">
        <f>'Energy consumption (raw)'!AH2830</f>
        <v>5789</v>
      </c>
      <c r="AL2880">
        <f>IF(ROUND(AI2880,-3)=ROUND('Energy consumption (raw)'!AG2830,-3),1,0)</f>
        <v>1</v>
      </c>
      <c r="AM2880" s="179" t="str">
        <f>'Energy consumption (raw)'!AJ2830</f>
        <v>50. Ho Chi Minh</v>
      </c>
      <c r="AN2880">
        <f>VLOOKUP(AM2880,Lists!$F$9:$G$71,2,FALSE)</f>
        <v>1</v>
      </c>
    </row>
    <row r="2881" spans="2:40" x14ac:dyDescent="0.25">
      <c r="B2881" s="65" t="str">
        <f t="shared" si="182"/>
        <v>Buildings249</v>
      </c>
      <c r="C2881" s="179">
        <f>'Energy consumption (raw)'!B2831</f>
        <v>249</v>
      </c>
      <c r="D2881" s="179">
        <f>'Energy consumption (raw)'!C2831</f>
        <v>0</v>
      </c>
      <c r="E2881" s="179">
        <f>'Energy consumption (raw)'!D2831</f>
        <v>0</v>
      </c>
      <c r="F2881" s="179" t="str">
        <f>'Energy consumption (raw)'!E2831</f>
        <v>Công trình xây dựng</v>
      </c>
      <c r="G2881" s="179" t="str">
        <f>'Energy consumption (raw)'!F2831</f>
        <v>Bán buôn tổng hợp</v>
      </c>
      <c r="H2881" s="179" t="str">
        <f>'Energy consumption (raw)'!G2831</f>
        <v>Buildings</v>
      </c>
      <c r="I2881" s="179" t="str">
        <f>'Energy consumption (raw)'!I2831</f>
        <v>Buildings</v>
      </c>
      <c r="J2881" s="179" t="str">
        <f>INDEX(Sector!$E$6:$E$46,MATCH('Energy consumption (toe)'!I2881,Sector!$B$6:$B$46,FALSE))</f>
        <v>Buildings</v>
      </c>
      <c r="K2881" s="179">
        <f>IFERROR('Energy consumption (raw)'!J2831*Lists!$H$84,)</f>
        <v>3189.0586673000003</v>
      </c>
      <c r="L2881" s="179">
        <f>'Energy consumption (raw)'!K2831*Lists!$H$84</f>
        <v>5650.2843889000005</v>
      </c>
      <c r="M2881" s="179">
        <f>'Energy consumption (raw)'!L2831*Lists!$H$84</f>
        <v>0</v>
      </c>
      <c r="N2881" s="179">
        <f>'Energy consumption (raw)'!M2831*Lists!$H$84</f>
        <v>0</v>
      </c>
      <c r="O2881" s="178">
        <f t="shared" si="183"/>
        <v>5650.2843889000005</v>
      </c>
      <c r="P2881">
        <f>'Energy consumption (raw)'!N2831*Lists!$H$85</f>
        <v>0</v>
      </c>
      <c r="Q2881">
        <f>'Energy consumption (raw)'!O2831*Lists!$H$86</f>
        <v>0</v>
      </c>
      <c r="R2881">
        <f>'Energy consumption (raw)'!P2831*Lists!$H$87</f>
        <v>0</v>
      </c>
      <c r="S2881">
        <f>'Energy consumption (raw)'!Q2831*Lists!$H$88</f>
        <v>0</v>
      </c>
      <c r="T2881">
        <f>'Energy consumption (raw)'!R2831*Lists!$H$89</f>
        <v>3.2640000000000002</v>
      </c>
      <c r="U2881">
        <f>'Energy consumption (raw)'!S2831*Lists!$H$90</f>
        <v>0</v>
      </c>
      <c r="V2881">
        <f>'Energy consumption (raw)'!T2831*Lists!$H$91</f>
        <v>0</v>
      </c>
      <c r="W2881">
        <f>'Energy consumption (raw)'!U2831*Lists!$H$92</f>
        <v>0</v>
      </c>
      <c r="X2881">
        <f>'Energy consumption (raw)'!V2831*Lists!$H$93</f>
        <v>0</v>
      </c>
      <c r="Y2881">
        <f>'Energy consumption (raw)'!W2831*Lists!$H$94</f>
        <v>0</v>
      </c>
      <c r="Z2881">
        <f>'Energy consumption (raw)'!X2831*Lists!$H$96*1000000</f>
        <v>0</v>
      </c>
      <c r="AA2881">
        <f>'Energy consumption (raw)'!Y2831*Lists!$H$97</f>
        <v>151.51000000000002</v>
      </c>
      <c r="AB2881">
        <f>'Energy consumption (raw)'!Z2831*Lists!$H$96</f>
        <v>0</v>
      </c>
      <c r="AC2881">
        <f>'Energy consumption (raw)'!AA2831*Lists!$H$98</f>
        <v>0</v>
      </c>
      <c r="AD2881">
        <f>'Energy consumption (raw)'!AB2831*Lists!$H$99</f>
        <v>0</v>
      </c>
      <c r="AE2881">
        <f>'Energy consumption (raw)'!AC2831*Lists!$H$101</f>
        <v>0</v>
      </c>
      <c r="AF2881">
        <f>'Energy consumption (raw)'!AD2831*Lists!$H$101</f>
        <v>0</v>
      </c>
      <c r="AG2881">
        <f>'Energy consumption (raw)'!AE2831*Lists!$H$101</f>
        <v>0</v>
      </c>
      <c r="AH2881">
        <f>'Energy consumption (raw)'!AF2831*Lists!$H$100</f>
        <v>0</v>
      </c>
      <c r="AI2881" s="167">
        <f t="shared" si="184"/>
        <v>5805.0583889000009</v>
      </c>
      <c r="AJ2881" s="179">
        <f>'Energy consumption (raw)'!AG2831</f>
        <v>5805.0583889000009</v>
      </c>
      <c r="AK2881" s="179">
        <f>'Energy consumption (raw)'!AH2831</f>
        <v>5034</v>
      </c>
      <c r="AL2881">
        <f>IF(ROUND(AI2881,-3)=ROUND('Energy consumption (raw)'!AG2831,-3),1,0)</f>
        <v>1</v>
      </c>
      <c r="AM2881" s="179" t="str">
        <f>'Energy consumption (raw)'!AJ2831</f>
        <v>50. Ho Chi Minh</v>
      </c>
      <c r="AN2881">
        <f>VLOOKUP(AM2881,Lists!$F$9:$G$71,2,FALSE)</f>
        <v>1</v>
      </c>
    </row>
    <row r="2882" spans="2:40" x14ac:dyDescent="0.25">
      <c r="B2882" s="65" t="str">
        <f t="shared" si="182"/>
        <v>Buildings250</v>
      </c>
      <c r="C2882" s="179">
        <f>'Energy consumption (raw)'!B2832</f>
        <v>250</v>
      </c>
      <c r="D2882" s="179">
        <f>'Energy consumption (raw)'!C2832</f>
        <v>0</v>
      </c>
      <c r="E2882" s="179">
        <f>'Energy consumption (raw)'!D2832</f>
        <v>0</v>
      </c>
      <c r="F2882" s="179" t="str">
        <f>'Energy consumption (raw)'!E2832</f>
        <v>Công trình xây dựng</v>
      </c>
      <c r="G2882" s="179" t="str">
        <f>'Energy consumption (raw)'!F2832</f>
        <v>Kinh doanh bất động sản, quyền sử dụng đất thuộc chủ sở hữu, chủ sử dụng hoặc đi thuê</v>
      </c>
      <c r="H2882" s="179" t="str">
        <f>'Energy consumption (raw)'!G2832</f>
        <v>Buildings</v>
      </c>
      <c r="I2882" s="179" t="str">
        <f>'Energy consumption (raw)'!I2832</f>
        <v>Buildings</v>
      </c>
      <c r="J2882" s="179" t="str">
        <f>INDEX(Sector!$E$6:$E$46,MATCH('Energy consumption (toe)'!I2882,Sector!$B$6:$B$46,FALSE))</f>
        <v>Buildings</v>
      </c>
      <c r="K2882" s="179">
        <f>IFERROR('Energy consumption (raw)'!J2832*Lists!$H$84,)</f>
        <v>0</v>
      </c>
      <c r="L2882" s="179">
        <f>'Energy consumption (raw)'!K2832*Lists!$H$84</f>
        <v>2252.8370910000003</v>
      </c>
      <c r="M2882" s="179">
        <f>'Energy consumption (raw)'!L2832*Lists!$H$84</f>
        <v>0</v>
      </c>
      <c r="N2882" s="179">
        <f>'Energy consumption (raw)'!M2832*Lists!$H$84</f>
        <v>0</v>
      </c>
      <c r="O2882" s="178">
        <f t="shared" si="183"/>
        <v>2252.8370910000003</v>
      </c>
      <c r="P2882">
        <f>'Energy consumption (raw)'!N2832*Lists!$H$85</f>
        <v>0</v>
      </c>
      <c r="Q2882">
        <f>'Energy consumption (raw)'!O2832*Lists!$H$86</f>
        <v>0</v>
      </c>
      <c r="R2882">
        <f>'Energy consumption (raw)'!P2832*Lists!$H$87</f>
        <v>0</v>
      </c>
      <c r="S2882">
        <f>'Energy consumption (raw)'!Q2832*Lists!$H$88</f>
        <v>0</v>
      </c>
      <c r="T2882">
        <f>'Energy consumption (raw)'!R2832*Lists!$H$89</f>
        <v>19.176000000000002</v>
      </c>
      <c r="U2882">
        <f>'Energy consumption (raw)'!S2832*Lists!$H$90</f>
        <v>0</v>
      </c>
      <c r="V2882">
        <f>'Energy consumption (raw)'!T2832*Lists!$H$91</f>
        <v>0</v>
      </c>
      <c r="W2882">
        <f>'Energy consumption (raw)'!U2832*Lists!$H$92</f>
        <v>0</v>
      </c>
      <c r="X2882">
        <f>'Energy consumption (raw)'!V2832*Lists!$H$93</f>
        <v>0</v>
      </c>
      <c r="Y2882">
        <f>'Energy consumption (raw)'!W2832*Lists!$H$94</f>
        <v>0</v>
      </c>
      <c r="Z2882">
        <f>'Energy consumption (raw)'!X2832*Lists!$H$96*1000000</f>
        <v>0</v>
      </c>
      <c r="AA2882">
        <f>'Energy consumption (raw)'!Y2832*Lists!$H$97</f>
        <v>0</v>
      </c>
      <c r="AB2882">
        <f>'Energy consumption (raw)'!Z2832*Lists!$H$96</f>
        <v>0</v>
      </c>
      <c r="AC2882">
        <f>'Energy consumption (raw)'!AA2832*Lists!$H$98</f>
        <v>0</v>
      </c>
      <c r="AD2882">
        <f>'Energy consumption (raw)'!AB2832*Lists!$H$99</f>
        <v>0</v>
      </c>
      <c r="AE2882">
        <f>'Energy consumption (raw)'!AC2832*Lists!$H$101</f>
        <v>0</v>
      </c>
      <c r="AF2882">
        <f>'Energy consumption (raw)'!AD2832*Lists!$H$101</f>
        <v>0</v>
      </c>
      <c r="AG2882">
        <f>'Energy consumption (raw)'!AE2832*Lists!$H$101</f>
        <v>0</v>
      </c>
      <c r="AH2882">
        <f>'Energy consumption (raw)'!AF2832*Lists!$H$100</f>
        <v>0</v>
      </c>
      <c r="AI2882" s="167">
        <f t="shared" si="184"/>
        <v>2272.0130910000003</v>
      </c>
      <c r="AJ2882" s="179">
        <f>'Energy consumption (raw)'!AG2832</f>
        <v>2272.0130910000003</v>
      </c>
      <c r="AK2882" s="179">
        <f>'Energy consumption (raw)'!AH2832</f>
        <v>2910</v>
      </c>
      <c r="AL2882">
        <f>IF(ROUND(AI2882,-3)=ROUND('Energy consumption (raw)'!AG2832,-3),1,0)</f>
        <v>1</v>
      </c>
      <c r="AM2882" s="179" t="str">
        <f>'Energy consumption (raw)'!AJ2832</f>
        <v>50. Ho Chi Minh</v>
      </c>
      <c r="AN2882">
        <f>VLOOKUP(AM2882,Lists!$F$9:$G$71,2,FALSE)</f>
        <v>1</v>
      </c>
    </row>
    <row r="2883" spans="2:40" x14ac:dyDescent="0.25">
      <c r="B2883" s="65" t="str">
        <f t="shared" si="182"/>
        <v>Buildings251</v>
      </c>
      <c r="C2883" s="179">
        <f>'Energy consumption (raw)'!B2833</f>
        <v>251</v>
      </c>
      <c r="D2883" s="179">
        <f>'Energy consumption (raw)'!C2833</f>
        <v>0</v>
      </c>
      <c r="E2883" s="179">
        <f>'Energy consumption (raw)'!D2833</f>
        <v>0</v>
      </c>
      <c r="F2883" s="179" t="str">
        <f>'Energy consumption (raw)'!E2833</f>
        <v>Công trình xây dựng</v>
      </c>
      <c r="G2883" s="179" t="str">
        <f>'Energy consumption (raw)'!F2833</f>
        <v>Dịch vụ lưu trú ngắn ngày</v>
      </c>
      <c r="H2883" s="179" t="str">
        <f>'Energy consumption (raw)'!G2833</f>
        <v>Buildings</v>
      </c>
      <c r="I2883" s="179" t="str">
        <f>'Energy consumption (raw)'!I2833</f>
        <v>Buildings</v>
      </c>
      <c r="J2883" s="179" t="str">
        <f>INDEX(Sector!$E$6:$E$46,MATCH('Energy consumption (toe)'!I2883,Sector!$B$6:$B$46,FALSE))</f>
        <v>Buildings</v>
      </c>
      <c r="K2883" s="179">
        <f>IFERROR('Energy consumption (raw)'!J2833*Lists!$H$84,)</f>
        <v>2940.1656695000001</v>
      </c>
      <c r="L2883" s="179">
        <f>'Energy consumption (raw)'!K2833*Lists!$H$84</f>
        <v>2940.164898</v>
      </c>
      <c r="M2883" s="179">
        <f>'Energy consumption (raw)'!L2833*Lists!$H$84</f>
        <v>0</v>
      </c>
      <c r="N2883" s="179">
        <f>'Energy consumption (raw)'!M2833*Lists!$H$84</f>
        <v>0</v>
      </c>
      <c r="O2883" s="178">
        <f t="shared" si="183"/>
        <v>2940.164898</v>
      </c>
      <c r="P2883">
        <f>'Energy consumption (raw)'!N2833*Lists!$H$85</f>
        <v>0</v>
      </c>
      <c r="Q2883">
        <f>'Energy consumption (raw)'!O2833*Lists!$H$86</f>
        <v>0</v>
      </c>
      <c r="R2883">
        <f>'Energy consumption (raw)'!P2833*Lists!$H$87</f>
        <v>0</v>
      </c>
      <c r="S2883">
        <f>'Energy consumption (raw)'!Q2833*Lists!$H$88</f>
        <v>0</v>
      </c>
      <c r="T2883">
        <f>'Energy consumption (raw)'!R2833*Lists!$H$89</f>
        <v>12.18084</v>
      </c>
      <c r="U2883">
        <f>'Energy consumption (raw)'!S2833*Lists!$H$90</f>
        <v>0</v>
      </c>
      <c r="V2883">
        <f>'Energy consumption (raw)'!T2833*Lists!$H$91</f>
        <v>0</v>
      </c>
      <c r="W2883">
        <f>'Energy consumption (raw)'!U2833*Lists!$H$92</f>
        <v>0</v>
      </c>
      <c r="X2883">
        <f>'Energy consumption (raw)'!V2833*Lists!$H$93</f>
        <v>0</v>
      </c>
      <c r="Y2883">
        <f>'Energy consumption (raw)'!W2833*Lists!$H$94</f>
        <v>0</v>
      </c>
      <c r="Z2883">
        <f>'Energy consumption (raw)'!X2833*Lists!$H$96*1000000</f>
        <v>0</v>
      </c>
      <c r="AA2883">
        <f>'Energy consumption (raw)'!Y2833*Lists!$H$97</f>
        <v>26.563300000000002</v>
      </c>
      <c r="AB2883">
        <f>'Energy consumption (raw)'!Z2833*Lists!$H$96</f>
        <v>0</v>
      </c>
      <c r="AC2883">
        <f>'Energy consumption (raw)'!AA2833*Lists!$H$98</f>
        <v>0</v>
      </c>
      <c r="AD2883">
        <f>'Energy consumption (raw)'!AB2833*Lists!$H$99</f>
        <v>0</v>
      </c>
      <c r="AE2883">
        <f>'Energy consumption (raw)'!AC2833*Lists!$H$101</f>
        <v>0</v>
      </c>
      <c r="AF2883">
        <f>'Energy consumption (raw)'!AD2833*Lists!$H$101</f>
        <v>0</v>
      </c>
      <c r="AG2883">
        <f>'Energy consumption (raw)'!AE2833*Lists!$H$101</f>
        <v>0</v>
      </c>
      <c r="AH2883">
        <f>'Energy consumption (raw)'!AF2833*Lists!$H$100</f>
        <v>0</v>
      </c>
      <c r="AI2883" s="167">
        <f t="shared" si="184"/>
        <v>2978.9090379999998</v>
      </c>
      <c r="AJ2883" s="179">
        <f>'Energy consumption (raw)'!AG2833</f>
        <v>2978.9090379999998</v>
      </c>
      <c r="AK2883" s="179">
        <f>'Energy consumption (raw)'!AH2833</f>
        <v>3415</v>
      </c>
      <c r="AL2883">
        <f>IF(ROUND(AI2883,-3)=ROUND('Energy consumption (raw)'!AG2833,-3),1,0)</f>
        <v>1</v>
      </c>
      <c r="AM2883" s="179" t="str">
        <f>'Energy consumption (raw)'!AJ2833</f>
        <v>50. Ho Chi Minh</v>
      </c>
      <c r="AN2883">
        <f>VLOOKUP(AM2883,Lists!$F$9:$G$71,2,FALSE)</f>
        <v>1</v>
      </c>
    </row>
    <row r="2884" spans="2:40" x14ac:dyDescent="0.25">
      <c r="B2884" s="65" t="str">
        <f t="shared" si="182"/>
        <v>Buildings252</v>
      </c>
      <c r="C2884" s="179">
        <f>'Energy consumption (raw)'!B2834</f>
        <v>252</v>
      </c>
      <c r="D2884" s="179">
        <f>'Energy consumption (raw)'!C2834</f>
        <v>0</v>
      </c>
      <c r="E2884" s="179">
        <f>'Energy consumption (raw)'!D2834</f>
        <v>0</v>
      </c>
      <c r="F2884" s="179" t="str">
        <f>'Energy consumption (raw)'!E2834</f>
        <v>Công trình xây dựng</v>
      </c>
      <c r="G2884" s="179" t="str">
        <f>'Energy consumption (raw)'!F2834</f>
        <v>Kinh doanh dịch vụ</v>
      </c>
      <c r="H2884" s="179" t="str">
        <f>'Energy consumption (raw)'!G2834</f>
        <v>Buildings</v>
      </c>
      <c r="I2884" s="179" t="str">
        <f>'Energy consumption (raw)'!I2834</f>
        <v>Buildings</v>
      </c>
      <c r="J2884" s="179" t="str">
        <f>INDEX(Sector!$E$6:$E$46,MATCH('Energy consumption (toe)'!I2884,Sector!$B$6:$B$46,FALSE))</f>
        <v>Buildings</v>
      </c>
      <c r="K2884" s="179">
        <f>IFERROR('Energy consumption (raw)'!J2834*Lists!$H$84,)</f>
        <v>2148.5464925000001</v>
      </c>
      <c r="L2884" s="179">
        <f>'Energy consumption (raw)'!K2834*Lists!$H$84</f>
        <v>2149.0063064999999</v>
      </c>
      <c r="M2884" s="179">
        <f>'Energy consumption (raw)'!L2834*Lists!$H$84</f>
        <v>0</v>
      </c>
      <c r="N2884" s="179">
        <f>'Energy consumption (raw)'!M2834*Lists!$H$84</f>
        <v>0</v>
      </c>
      <c r="O2884" s="178">
        <f t="shared" si="183"/>
        <v>2149.0063064999999</v>
      </c>
      <c r="P2884">
        <f>'Energy consumption (raw)'!N2834*Lists!$H$85</f>
        <v>0</v>
      </c>
      <c r="Q2884">
        <f>'Energy consumption (raw)'!O2834*Lists!$H$86</f>
        <v>0</v>
      </c>
      <c r="R2884">
        <f>'Energy consumption (raw)'!P2834*Lists!$H$87</f>
        <v>0</v>
      </c>
      <c r="S2884">
        <f>'Energy consumption (raw)'!Q2834*Lists!$H$88</f>
        <v>0</v>
      </c>
      <c r="T2884">
        <f>'Energy consumption (raw)'!R2834*Lists!$H$89</f>
        <v>149.4708</v>
      </c>
      <c r="U2884">
        <f>'Energy consumption (raw)'!S2834*Lists!$H$90</f>
        <v>0</v>
      </c>
      <c r="V2884">
        <f>'Energy consumption (raw)'!T2834*Lists!$H$91</f>
        <v>0</v>
      </c>
      <c r="W2884">
        <f>'Energy consumption (raw)'!U2834*Lists!$H$92</f>
        <v>0</v>
      </c>
      <c r="X2884">
        <f>'Energy consumption (raw)'!V2834*Lists!$H$93</f>
        <v>0</v>
      </c>
      <c r="Y2884">
        <f>'Energy consumption (raw)'!W2834*Lists!$H$94</f>
        <v>0</v>
      </c>
      <c r="Z2884">
        <f>'Energy consumption (raw)'!X2834*Lists!$H$96*1000000</f>
        <v>4.1939999999999998E-2</v>
      </c>
      <c r="AA2884">
        <f>'Energy consumption (raw)'!Y2834*Lists!$H$97</f>
        <v>0</v>
      </c>
      <c r="AB2884">
        <f>'Energy consumption (raw)'!Z2834*Lists!$H$96</f>
        <v>0</v>
      </c>
      <c r="AC2884">
        <f>'Energy consumption (raw)'!AA2834*Lists!$H$98</f>
        <v>0</v>
      </c>
      <c r="AD2884">
        <f>'Energy consumption (raw)'!AB2834*Lists!$H$99</f>
        <v>0</v>
      </c>
      <c r="AE2884">
        <f>'Energy consumption (raw)'!AC2834*Lists!$H$101</f>
        <v>0</v>
      </c>
      <c r="AF2884">
        <f>'Energy consumption (raw)'!AD2834*Lists!$H$101</f>
        <v>0</v>
      </c>
      <c r="AG2884">
        <f>'Energy consumption (raw)'!AE2834*Lists!$H$101</f>
        <v>0</v>
      </c>
      <c r="AH2884">
        <f>'Energy consumption (raw)'!AF2834*Lists!$H$100</f>
        <v>0</v>
      </c>
      <c r="AI2884" s="167">
        <f t="shared" si="184"/>
        <v>2298.5190465000001</v>
      </c>
      <c r="AJ2884" s="179">
        <f>'Energy consumption (raw)'!AG2834</f>
        <v>2298.5190465000001</v>
      </c>
      <c r="AK2884" s="179">
        <f>'Energy consumption (raw)'!AH2834</f>
        <v>3038</v>
      </c>
      <c r="AL2884">
        <f>IF(ROUND(AI2884,-3)=ROUND('Energy consumption (raw)'!AG2834,-3),1,0)</f>
        <v>1</v>
      </c>
      <c r="AM2884" s="179" t="str">
        <f>'Energy consumption (raw)'!AJ2834</f>
        <v>50. Ho Chi Minh</v>
      </c>
      <c r="AN2884">
        <f>VLOOKUP(AM2884,Lists!$F$9:$G$71,2,FALSE)</f>
        <v>1</v>
      </c>
    </row>
    <row r="2885" spans="2:40" x14ac:dyDescent="0.25">
      <c r="B2885" s="65" t="str">
        <f t="shared" si="182"/>
        <v>Buildings253</v>
      </c>
      <c r="C2885" s="179">
        <f>'Energy consumption (raw)'!B2835</f>
        <v>253</v>
      </c>
      <c r="D2885" s="179">
        <f>'Energy consumption (raw)'!C2835</f>
        <v>0</v>
      </c>
      <c r="E2885" s="179">
        <f>'Energy consumption (raw)'!D2835</f>
        <v>0</v>
      </c>
      <c r="F2885" s="179" t="str">
        <f>'Energy consumption (raw)'!E2835</f>
        <v>Công trình xây dựng</v>
      </c>
      <c r="G2885" s="179" t="str">
        <f>'Energy consumption (raw)'!F2835</f>
        <v>Thương mại dịch vụ</v>
      </c>
      <c r="H2885" s="179" t="str">
        <f>'Energy consumption (raw)'!G2835</f>
        <v>Buildings</v>
      </c>
      <c r="I2885" s="179" t="str">
        <f>'Energy consumption (raw)'!I2835</f>
        <v>Buildings</v>
      </c>
      <c r="J2885" s="179" t="str">
        <f>INDEX(Sector!$E$6:$E$46,MATCH('Energy consumption (toe)'!I2885,Sector!$B$6:$B$46,FALSE))</f>
        <v>Buildings</v>
      </c>
      <c r="K2885" s="179">
        <f>IFERROR('Energy consumption (raw)'!J2835*Lists!$H$84,)</f>
        <v>2258.1670759000003</v>
      </c>
      <c r="L2885" s="179">
        <f>'Energy consumption (raw)'!K2835*Lists!$H$84</f>
        <v>2258.1670759000003</v>
      </c>
      <c r="M2885" s="179">
        <f>'Energy consumption (raw)'!L2835*Lists!$H$84</f>
        <v>0</v>
      </c>
      <c r="N2885" s="179">
        <f>'Energy consumption (raw)'!M2835*Lists!$H$84</f>
        <v>0</v>
      </c>
      <c r="O2885" s="178">
        <f t="shared" si="183"/>
        <v>2258.1670759000003</v>
      </c>
      <c r="P2885">
        <f>'Energy consumption (raw)'!N2835*Lists!$H$85</f>
        <v>0</v>
      </c>
      <c r="Q2885">
        <f>'Energy consumption (raw)'!O2835*Lists!$H$86</f>
        <v>0</v>
      </c>
      <c r="R2885">
        <f>'Energy consumption (raw)'!P2835*Lists!$H$87</f>
        <v>0</v>
      </c>
      <c r="S2885">
        <f>'Energy consumption (raw)'!Q2835*Lists!$H$88</f>
        <v>0</v>
      </c>
      <c r="T2885">
        <f>'Energy consumption (raw)'!R2835*Lists!$H$89</f>
        <v>6.12</v>
      </c>
      <c r="U2885">
        <f>'Energy consumption (raw)'!S2835*Lists!$H$90</f>
        <v>0</v>
      </c>
      <c r="V2885">
        <f>'Energy consumption (raw)'!T2835*Lists!$H$91</f>
        <v>0</v>
      </c>
      <c r="W2885">
        <f>'Energy consumption (raw)'!U2835*Lists!$H$92</f>
        <v>0</v>
      </c>
      <c r="X2885">
        <f>'Energy consumption (raw)'!V2835*Lists!$H$93</f>
        <v>0</v>
      </c>
      <c r="Y2885">
        <f>'Energy consumption (raw)'!W2835*Lists!$H$94</f>
        <v>0</v>
      </c>
      <c r="Z2885">
        <f>'Energy consumption (raw)'!X2835*Lists!$H$96*1000000</f>
        <v>0</v>
      </c>
      <c r="AA2885">
        <f>'Energy consumption (raw)'!Y2835*Lists!$H$97</f>
        <v>0</v>
      </c>
      <c r="AB2885">
        <f>'Energy consumption (raw)'!Z2835*Lists!$H$96</f>
        <v>0</v>
      </c>
      <c r="AC2885">
        <f>'Energy consumption (raw)'!AA2835*Lists!$H$98</f>
        <v>0</v>
      </c>
      <c r="AD2885">
        <f>'Energy consumption (raw)'!AB2835*Lists!$H$99</f>
        <v>0</v>
      </c>
      <c r="AE2885">
        <f>'Energy consumption (raw)'!AC2835*Lists!$H$101</f>
        <v>0</v>
      </c>
      <c r="AF2885">
        <f>'Energy consumption (raw)'!AD2835*Lists!$H$101</f>
        <v>0</v>
      </c>
      <c r="AG2885">
        <f>'Energy consumption (raw)'!AE2835*Lists!$H$101</f>
        <v>0</v>
      </c>
      <c r="AH2885">
        <f>'Energy consumption (raw)'!AF2835*Lists!$H$100</f>
        <v>0</v>
      </c>
      <c r="AI2885" s="167">
        <f t="shared" si="184"/>
        <v>2264.2870759000002</v>
      </c>
      <c r="AJ2885" s="179">
        <f>'Energy consumption (raw)'!AG2835</f>
        <v>2264.2870759000002</v>
      </c>
      <c r="AK2885" s="179">
        <f>'Energy consumption (raw)'!AH2835</f>
        <v>2655</v>
      </c>
      <c r="AL2885">
        <f>IF(ROUND(AI2885,-3)=ROUND('Energy consumption (raw)'!AG2835,-3),1,0)</f>
        <v>1</v>
      </c>
      <c r="AM2885" s="179" t="str">
        <f>'Energy consumption (raw)'!AJ2835</f>
        <v>50. Ho Chi Minh</v>
      </c>
      <c r="AN2885">
        <f>VLOOKUP(AM2885,Lists!$F$9:$G$71,2,FALSE)</f>
        <v>1</v>
      </c>
    </row>
    <row r="2886" spans="2:40" x14ac:dyDescent="0.25">
      <c r="B2886" s="65" t="str">
        <f t="shared" si="182"/>
        <v>Buildings254</v>
      </c>
      <c r="C2886" s="179">
        <f>'Energy consumption (raw)'!B2836</f>
        <v>254</v>
      </c>
      <c r="D2886" s="179">
        <f>'Energy consumption (raw)'!C2836</f>
        <v>0</v>
      </c>
      <c r="E2886" s="179">
        <f>'Energy consumption (raw)'!D2836</f>
        <v>0</v>
      </c>
      <c r="F2886" s="179" t="str">
        <f>'Energy consumption (raw)'!E2836</f>
        <v>Công trình xây dựng</v>
      </c>
      <c r="G2886" s="179" t="str">
        <f>'Energy consumption (raw)'!F2836</f>
        <v>Hoạt động của các bệnh viện</v>
      </c>
      <c r="H2886" s="179" t="str">
        <f>'Energy consumption (raw)'!G2836</f>
        <v>Buildings</v>
      </c>
      <c r="I2886" s="179" t="str">
        <f>'Energy consumption (raw)'!I2836</f>
        <v>Buildings</v>
      </c>
      <c r="J2886" s="179" t="str">
        <f>INDEX(Sector!$E$6:$E$46,MATCH('Energy consumption (toe)'!I2886,Sector!$B$6:$B$46,FALSE))</f>
        <v>Buildings</v>
      </c>
      <c r="K2886" s="179">
        <f>IFERROR('Energy consumption (raw)'!J2836*Lists!$H$84,)</f>
        <v>1518.0287052000001</v>
      </c>
      <c r="L2886" s="179">
        <f>'Energy consumption (raw)'!K2836*Lists!$H$84</f>
        <v>2283.1633673000001</v>
      </c>
      <c r="M2886" s="179">
        <f>'Energy consumption (raw)'!L2836*Lists!$H$84</f>
        <v>0</v>
      </c>
      <c r="N2886" s="179">
        <f>'Energy consumption (raw)'!M2836*Lists!$H$84</f>
        <v>0</v>
      </c>
      <c r="O2886" s="178">
        <f t="shared" si="183"/>
        <v>2283.1633673000001</v>
      </c>
      <c r="P2886">
        <f>'Energy consumption (raw)'!N2836*Lists!$H$85</f>
        <v>0</v>
      </c>
      <c r="Q2886">
        <f>'Energy consumption (raw)'!O2836*Lists!$H$86</f>
        <v>0</v>
      </c>
      <c r="R2886">
        <f>'Energy consumption (raw)'!P2836*Lists!$H$87</f>
        <v>0</v>
      </c>
      <c r="S2886">
        <f>'Energy consumption (raw)'!Q2836*Lists!$H$88</f>
        <v>0</v>
      </c>
      <c r="T2886">
        <f>'Energy consumption (raw)'!R2836*Lists!$H$89</f>
        <v>0</v>
      </c>
      <c r="U2886">
        <f>'Energy consumption (raw)'!S2836*Lists!$H$90</f>
        <v>0</v>
      </c>
      <c r="V2886">
        <f>'Energy consumption (raw)'!T2836*Lists!$H$91</f>
        <v>0</v>
      </c>
      <c r="W2886">
        <f>'Energy consumption (raw)'!U2836*Lists!$H$92</f>
        <v>0</v>
      </c>
      <c r="X2886">
        <f>'Energy consumption (raw)'!V2836*Lists!$H$93</f>
        <v>0</v>
      </c>
      <c r="Y2886">
        <f>'Energy consumption (raw)'!W2836*Lists!$H$94</f>
        <v>0</v>
      </c>
      <c r="Z2886">
        <f>'Energy consumption (raw)'!X2836*Lists!$H$96*1000000</f>
        <v>0</v>
      </c>
      <c r="AA2886">
        <f>'Energy consumption (raw)'!Y2836*Lists!$H$97</f>
        <v>0</v>
      </c>
      <c r="AB2886">
        <f>'Energy consumption (raw)'!Z2836*Lists!$H$96</f>
        <v>0</v>
      </c>
      <c r="AC2886">
        <f>'Energy consumption (raw)'!AA2836*Lists!$H$98</f>
        <v>0</v>
      </c>
      <c r="AD2886">
        <f>'Energy consumption (raw)'!AB2836*Lists!$H$99</f>
        <v>0</v>
      </c>
      <c r="AE2886">
        <f>'Energy consumption (raw)'!AC2836*Lists!$H$101</f>
        <v>0</v>
      </c>
      <c r="AF2886">
        <f>'Energy consumption (raw)'!AD2836*Lists!$H$101</f>
        <v>0</v>
      </c>
      <c r="AG2886">
        <f>'Energy consumption (raw)'!AE2836*Lists!$H$101</f>
        <v>0</v>
      </c>
      <c r="AH2886">
        <f>'Energy consumption (raw)'!AF2836*Lists!$H$100</f>
        <v>0</v>
      </c>
      <c r="AI2886" s="167">
        <f t="shared" si="184"/>
        <v>2283.1633673000001</v>
      </c>
      <c r="AJ2886" s="179">
        <f>'Energy consumption (raw)'!AG2836</f>
        <v>2283.1633673000001</v>
      </c>
      <c r="AK2886" s="179">
        <f>'Energy consumption (raw)'!AH2836</f>
        <v>3130</v>
      </c>
      <c r="AL2886">
        <f>IF(ROUND(AI2886,-3)=ROUND('Energy consumption (raw)'!AG2836,-3),1,0)</f>
        <v>1</v>
      </c>
      <c r="AM2886" s="179" t="str">
        <f>'Energy consumption (raw)'!AJ2836</f>
        <v>50. Ho Chi Minh</v>
      </c>
      <c r="AN2886">
        <f>VLOOKUP(AM2886,Lists!$F$9:$G$71,2,FALSE)</f>
        <v>1</v>
      </c>
    </row>
    <row r="2887" spans="2:40" x14ac:dyDescent="0.25">
      <c r="B2887" s="65" t="str">
        <f t="shared" si="182"/>
        <v>Buildings255</v>
      </c>
      <c r="C2887" s="179">
        <f>'Energy consumption (raw)'!B2837</f>
        <v>255</v>
      </c>
      <c r="D2887" s="179">
        <f>'Energy consumption (raw)'!C2837</f>
        <v>0</v>
      </c>
      <c r="E2887" s="179">
        <f>'Energy consumption (raw)'!D2837</f>
        <v>0</v>
      </c>
      <c r="F2887" s="179" t="str">
        <f>'Energy consumption (raw)'!E2837</f>
        <v>Công trình xây dựng</v>
      </c>
      <c r="G2887" s="179" t="str">
        <f>'Energy consumption (raw)'!F2837</f>
        <v>Kinh doanh bất động sản, quyền sử dụng đất thuộc chủ sở hữu, chủ sử dụng hoăc đi thuê</v>
      </c>
      <c r="H2887" s="179" t="str">
        <f>'Energy consumption (raw)'!G2837</f>
        <v>Buildings</v>
      </c>
      <c r="I2887" s="179" t="str">
        <f>'Energy consumption (raw)'!I2837</f>
        <v>Buildings</v>
      </c>
      <c r="J2887" s="179" t="str">
        <f>INDEX(Sector!$E$6:$E$46,MATCH('Energy consumption (toe)'!I2887,Sector!$B$6:$B$46,FALSE))</f>
        <v>Buildings</v>
      </c>
      <c r="K2887" s="179">
        <f>IFERROR('Energy consumption (raw)'!J2837*Lists!$H$84,)</f>
        <v>2281.7006033000002</v>
      </c>
      <c r="L2887" s="179">
        <f>'Energy consumption (raw)'!K2837*Lists!$H$84</f>
        <v>3377.0167435000003</v>
      </c>
      <c r="M2887" s="179">
        <f>'Energy consumption (raw)'!L2837*Lists!$H$84</f>
        <v>0</v>
      </c>
      <c r="N2887" s="179">
        <f>'Energy consumption (raw)'!M2837*Lists!$H$84</f>
        <v>0</v>
      </c>
      <c r="O2887" s="178">
        <f t="shared" si="183"/>
        <v>3377.0167435000003</v>
      </c>
      <c r="P2887">
        <f>'Energy consumption (raw)'!N2837*Lists!$H$85</f>
        <v>0</v>
      </c>
      <c r="Q2887">
        <f>'Energy consumption (raw)'!O2837*Lists!$H$86</f>
        <v>0</v>
      </c>
      <c r="R2887">
        <f>'Energy consumption (raw)'!P2837*Lists!$H$87</f>
        <v>0</v>
      </c>
      <c r="S2887">
        <f>'Energy consumption (raw)'!Q2837*Lists!$H$88</f>
        <v>0</v>
      </c>
      <c r="T2887">
        <f>'Energy consumption (raw)'!R2837*Lists!$H$89</f>
        <v>0</v>
      </c>
      <c r="U2887">
        <f>'Energy consumption (raw)'!S2837*Lists!$H$90</f>
        <v>0</v>
      </c>
      <c r="V2887">
        <f>'Energy consumption (raw)'!T2837*Lists!$H$91</f>
        <v>0</v>
      </c>
      <c r="W2887">
        <f>'Energy consumption (raw)'!U2837*Lists!$H$92</f>
        <v>0</v>
      </c>
      <c r="X2887">
        <f>'Energy consumption (raw)'!V2837*Lists!$H$93</f>
        <v>0</v>
      </c>
      <c r="Y2887">
        <f>'Energy consumption (raw)'!W2837*Lists!$H$94</f>
        <v>0</v>
      </c>
      <c r="Z2887">
        <f>'Energy consumption (raw)'!X2837*Lists!$H$96*1000000</f>
        <v>0</v>
      </c>
      <c r="AA2887">
        <f>'Energy consumption (raw)'!Y2837*Lists!$H$97</f>
        <v>0</v>
      </c>
      <c r="AB2887">
        <f>'Energy consumption (raw)'!Z2837*Lists!$H$96</f>
        <v>0</v>
      </c>
      <c r="AC2887">
        <f>'Energy consumption (raw)'!AA2837*Lists!$H$98</f>
        <v>0</v>
      </c>
      <c r="AD2887">
        <f>'Energy consumption (raw)'!AB2837*Lists!$H$99</f>
        <v>0</v>
      </c>
      <c r="AE2887">
        <f>'Energy consumption (raw)'!AC2837*Lists!$H$101</f>
        <v>0</v>
      </c>
      <c r="AF2887">
        <f>'Energy consumption (raw)'!AD2837*Lists!$H$101</f>
        <v>0</v>
      </c>
      <c r="AG2887">
        <f>'Energy consumption (raw)'!AE2837*Lists!$H$101</f>
        <v>0</v>
      </c>
      <c r="AH2887">
        <f>'Energy consumption (raw)'!AF2837*Lists!$H$100</f>
        <v>0</v>
      </c>
      <c r="AI2887" s="167">
        <f t="shared" si="184"/>
        <v>3377.0167435000003</v>
      </c>
      <c r="AJ2887" s="179">
        <f>'Energy consumption (raw)'!AG2837</f>
        <v>3377.0167435000003</v>
      </c>
      <c r="AK2887" s="179">
        <f>'Energy consumption (raw)'!AH2837</f>
        <v>2825</v>
      </c>
      <c r="AL2887">
        <f>IF(ROUND(AI2887,-3)=ROUND('Energy consumption (raw)'!AG2837,-3),1,0)</f>
        <v>1</v>
      </c>
      <c r="AM2887" s="179" t="str">
        <f>'Energy consumption (raw)'!AJ2837</f>
        <v>50. Ho Chi Minh</v>
      </c>
      <c r="AN2887">
        <f>VLOOKUP(AM2887,Lists!$F$9:$G$71,2,FALSE)</f>
        <v>1</v>
      </c>
    </row>
    <row r="2888" spans="2:40" x14ac:dyDescent="0.25">
      <c r="B2888" s="65" t="str">
        <f t="shared" si="182"/>
        <v>Buildings256</v>
      </c>
      <c r="C2888" s="179">
        <f>'Energy consumption (raw)'!B2838</f>
        <v>256</v>
      </c>
      <c r="D2888" s="179">
        <f>'Energy consumption (raw)'!C2838</f>
        <v>0</v>
      </c>
      <c r="E2888" s="179">
        <f>'Energy consumption (raw)'!D2838</f>
        <v>0</v>
      </c>
      <c r="F2888" s="179" t="str">
        <f>'Energy consumption (raw)'!E2838</f>
        <v>Công trình xây dựng</v>
      </c>
      <c r="G2888" s="179" t="str">
        <f>'Energy consumption (raw)'!F2838</f>
        <v>Khách sạn</v>
      </c>
      <c r="H2888" s="179" t="str">
        <f>'Energy consumption (raw)'!G2838</f>
        <v>Buildings</v>
      </c>
      <c r="I2888" s="179" t="str">
        <f>'Energy consumption (raw)'!I2838</f>
        <v>Buildings</v>
      </c>
      <c r="J2888" s="179" t="str">
        <f>INDEX(Sector!$E$6:$E$46,MATCH('Energy consumption (toe)'!I2888,Sector!$B$6:$B$46,FALSE))</f>
        <v>Buildings</v>
      </c>
      <c r="K2888" s="179">
        <f>IFERROR('Energy consumption (raw)'!J2838*Lists!$H$84,)</f>
        <v>1475.5395771000001</v>
      </c>
      <c r="L2888" s="179">
        <f>'Energy consumption (raw)'!K2838*Lists!$H$84</f>
        <v>1361.7434814000001</v>
      </c>
      <c r="M2888" s="179">
        <f>'Energy consumption (raw)'!L2838*Lists!$H$84</f>
        <v>0</v>
      </c>
      <c r="N2888" s="179">
        <f>'Energy consumption (raw)'!M2838*Lists!$H$84</f>
        <v>0</v>
      </c>
      <c r="O2888" s="178">
        <f t="shared" si="183"/>
        <v>1361.7434814000001</v>
      </c>
      <c r="P2888">
        <f>'Energy consumption (raw)'!N2838*Lists!$H$85</f>
        <v>0</v>
      </c>
      <c r="Q2888">
        <f>'Energy consumption (raw)'!O2838*Lists!$H$86</f>
        <v>0</v>
      </c>
      <c r="R2888">
        <f>'Energy consumption (raw)'!P2838*Lists!$H$87</f>
        <v>0</v>
      </c>
      <c r="S2888">
        <f>'Energy consumption (raw)'!Q2838*Lists!$H$88</f>
        <v>0</v>
      </c>
      <c r="T2888">
        <f>'Energy consumption (raw)'!R2838*Lists!$H$89</f>
        <v>0</v>
      </c>
      <c r="U2888">
        <f>'Energy consumption (raw)'!S2838*Lists!$H$90</f>
        <v>0</v>
      </c>
      <c r="V2888">
        <f>'Energy consumption (raw)'!T2838*Lists!$H$91</f>
        <v>0</v>
      </c>
      <c r="W2888">
        <f>'Energy consumption (raw)'!U2838*Lists!$H$92</f>
        <v>0</v>
      </c>
      <c r="X2888">
        <f>'Energy consumption (raw)'!V2838*Lists!$H$93</f>
        <v>0</v>
      </c>
      <c r="Y2888">
        <f>'Energy consumption (raw)'!W2838*Lists!$H$94</f>
        <v>0</v>
      </c>
      <c r="Z2888">
        <f>'Energy consumption (raw)'!X2838*Lists!$H$96*1000000</f>
        <v>0</v>
      </c>
      <c r="AA2888">
        <f>'Energy consumption (raw)'!Y2838*Lists!$H$97</f>
        <v>0</v>
      </c>
      <c r="AB2888">
        <f>'Energy consumption (raw)'!Z2838*Lists!$H$96</f>
        <v>0</v>
      </c>
      <c r="AC2888">
        <f>'Energy consumption (raw)'!AA2838*Lists!$H$98</f>
        <v>0</v>
      </c>
      <c r="AD2888">
        <f>'Energy consumption (raw)'!AB2838*Lists!$H$99</f>
        <v>0</v>
      </c>
      <c r="AE2888">
        <f>'Energy consumption (raw)'!AC2838*Lists!$H$101</f>
        <v>0</v>
      </c>
      <c r="AF2888">
        <f>'Energy consumption (raw)'!AD2838*Lists!$H$101</f>
        <v>0</v>
      </c>
      <c r="AG2888">
        <f>'Energy consumption (raw)'!AE2838*Lists!$H$101</f>
        <v>0</v>
      </c>
      <c r="AH2888">
        <f>'Energy consumption (raw)'!AF2838*Lists!$H$100</f>
        <v>0</v>
      </c>
      <c r="AI2888" s="167">
        <f t="shared" si="184"/>
        <v>1361.7434814000001</v>
      </c>
      <c r="AJ2888" s="179">
        <f>'Energy consumption (raw)'!AG2838</f>
        <v>1361.7434814000001</v>
      </c>
      <c r="AK2888" s="179">
        <f>'Energy consumption (raw)'!AH2838</f>
        <v>2074</v>
      </c>
      <c r="AL2888">
        <f>IF(ROUND(AI2888,-3)=ROUND('Energy consumption (raw)'!AG2838,-3),1,0)</f>
        <v>1</v>
      </c>
      <c r="AM2888" s="179" t="str">
        <f>'Energy consumption (raw)'!AJ2838</f>
        <v>50. Ho Chi Minh</v>
      </c>
      <c r="AN2888">
        <f>VLOOKUP(AM2888,Lists!$F$9:$G$71,2,FALSE)</f>
        <v>1</v>
      </c>
    </row>
    <row r="2889" spans="2:40" x14ac:dyDescent="0.25">
      <c r="B2889" s="65" t="str">
        <f t="shared" si="182"/>
        <v>Buildings257</v>
      </c>
      <c r="C2889" s="179">
        <f>'Energy consumption (raw)'!B2839</f>
        <v>257</v>
      </c>
      <c r="D2889" s="179">
        <f>'Energy consumption (raw)'!C2839</f>
        <v>0</v>
      </c>
      <c r="E2889" s="179">
        <f>'Energy consumption (raw)'!D2839</f>
        <v>0</v>
      </c>
      <c r="F2889" s="179" t="str">
        <f>'Energy consumption (raw)'!E2839</f>
        <v>Công trình xây dựng</v>
      </c>
      <c r="G2889" s="179" t="str">
        <f>'Energy consumption (raw)'!F2839</f>
        <v>Bán lẻ trong siêu thị, trung tâm thương mại</v>
      </c>
      <c r="H2889" s="179" t="str">
        <f>'Energy consumption (raw)'!G2839</f>
        <v>Buildings</v>
      </c>
      <c r="I2889" s="179" t="str">
        <f>'Energy consumption (raw)'!I2839</f>
        <v>Buildings</v>
      </c>
      <c r="J2889" s="179" t="str">
        <f>INDEX(Sector!$E$6:$E$46,MATCH('Energy consumption (toe)'!I2889,Sector!$B$6:$B$46,FALSE))</f>
        <v>Buildings</v>
      </c>
      <c r="K2889" s="179">
        <f>IFERROR('Energy consumption (raw)'!J2839*Lists!$H$84,)</f>
        <v>0</v>
      </c>
      <c r="L2889" s="179">
        <f>'Energy consumption (raw)'!K2839*Lists!$H$84</f>
        <v>1988.3167435</v>
      </c>
      <c r="M2889" s="179">
        <f>'Energy consumption (raw)'!L2839*Lists!$H$84</f>
        <v>0</v>
      </c>
      <c r="N2889" s="179">
        <f>'Energy consumption (raw)'!M2839*Lists!$H$84</f>
        <v>0</v>
      </c>
      <c r="O2889" s="178">
        <f t="shared" si="183"/>
        <v>1988.3167435</v>
      </c>
      <c r="P2889">
        <f>'Energy consumption (raw)'!N2839*Lists!$H$85</f>
        <v>0</v>
      </c>
      <c r="Q2889">
        <f>'Energy consumption (raw)'!O2839*Lists!$H$86</f>
        <v>0</v>
      </c>
      <c r="R2889">
        <f>'Energy consumption (raw)'!P2839*Lists!$H$87</f>
        <v>0</v>
      </c>
      <c r="S2889">
        <f>'Energy consumption (raw)'!Q2839*Lists!$H$88</f>
        <v>0</v>
      </c>
      <c r="T2889">
        <f>'Energy consumption (raw)'!R2839*Lists!$H$89</f>
        <v>0</v>
      </c>
      <c r="U2889">
        <f>'Energy consumption (raw)'!S2839*Lists!$H$90</f>
        <v>0</v>
      </c>
      <c r="V2889">
        <f>'Energy consumption (raw)'!T2839*Lists!$H$91</f>
        <v>0</v>
      </c>
      <c r="W2889">
        <f>'Energy consumption (raw)'!U2839*Lists!$H$92</f>
        <v>0</v>
      </c>
      <c r="X2889">
        <f>'Energy consumption (raw)'!V2839*Lists!$H$93</f>
        <v>0</v>
      </c>
      <c r="Y2889">
        <f>'Energy consumption (raw)'!W2839*Lists!$H$94</f>
        <v>0</v>
      </c>
      <c r="Z2889">
        <f>'Energy consumption (raw)'!X2839*Lists!$H$96*1000000</f>
        <v>0</v>
      </c>
      <c r="AA2889">
        <f>'Energy consumption (raw)'!Y2839*Lists!$H$97</f>
        <v>0</v>
      </c>
      <c r="AB2889">
        <f>'Energy consumption (raw)'!Z2839*Lists!$H$96</f>
        <v>0</v>
      </c>
      <c r="AC2889">
        <f>'Energy consumption (raw)'!AA2839*Lists!$H$98</f>
        <v>0</v>
      </c>
      <c r="AD2889">
        <f>'Energy consumption (raw)'!AB2839*Lists!$H$99</f>
        <v>0</v>
      </c>
      <c r="AE2889">
        <f>'Energy consumption (raw)'!AC2839*Lists!$H$101</f>
        <v>0</v>
      </c>
      <c r="AF2889">
        <f>'Energy consumption (raw)'!AD2839*Lists!$H$101</f>
        <v>0</v>
      </c>
      <c r="AG2889">
        <f>'Energy consumption (raw)'!AE2839*Lists!$H$101</f>
        <v>0</v>
      </c>
      <c r="AH2889">
        <f>'Energy consumption (raw)'!AF2839*Lists!$H$100</f>
        <v>0</v>
      </c>
      <c r="AI2889" s="167">
        <f t="shared" si="184"/>
        <v>1988.3167435</v>
      </c>
      <c r="AJ2889" s="179">
        <f>'Energy consumption (raw)'!AG2839</f>
        <v>1988.3167435</v>
      </c>
      <c r="AK2889" s="179">
        <f>'Energy consumption (raw)'!AH2839</f>
        <v>2010</v>
      </c>
      <c r="AL2889">
        <f>IF(ROUND(AI2889,-3)=ROUND('Energy consumption (raw)'!AG2839,-3),1,0)</f>
        <v>1</v>
      </c>
      <c r="AM2889" s="179" t="str">
        <f>'Energy consumption (raw)'!AJ2839</f>
        <v>50. Ho Chi Minh</v>
      </c>
      <c r="AN2889">
        <f>VLOOKUP(AM2889,Lists!$F$9:$G$71,2,FALSE)</f>
        <v>1</v>
      </c>
    </row>
    <row r="2890" spans="2:40" x14ac:dyDescent="0.25">
      <c r="B2890" s="65" t="str">
        <f t="shared" si="182"/>
        <v>Buildings258</v>
      </c>
      <c r="C2890" s="179">
        <f>'Energy consumption (raw)'!B2840</f>
        <v>258</v>
      </c>
      <c r="D2890" s="179">
        <f>'Energy consumption (raw)'!C2840</f>
        <v>0</v>
      </c>
      <c r="E2890" s="179">
        <f>'Energy consumption (raw)'!D2840</f>
        <v>0</v>
      </c>
      <c r="F2890" s="179" t="str">
        <f>'Energy consumption (raw)'!E2840</f>
        <v>Công trình xây dựng</v>
      </c>
      <c r="G2890" s="179" t="str">
        <f>'Energy consumption (raw)'!F2840</f>
        <v>Hoạt động của các bệnh viện</v>
      </c>
      <c r="H2890" s="179" t="str">
        <f>'Energy consumption (raw)'!G2840</f>
        <v>Buildings</v>
      </c>
      <c r="I2890" s="179" t="str">
        <f>'Energy consumption (raw)'!I2840</f>
        <v>Buildings</v>
      </c>
      <c r="J2890" s="179" t="str">
        <f>INDEX(Sector!$E$6:$E$46,MATCH('Energy consumption (toe)'!I2890,Sector!$B$6:$B$46,FALSE))</f>
        <v>Buildings</v>
      </c>
      <c r="K2890" s="179">
        <f>IFERROR('Energy consumption (raw)'!J2840*Lists!$H$84,)</f>
        <v>1910.4180799000001</v>
      </c>
      <c r="L2890" s="179">
        <f>'Energy consumption (raw)'!K2840*Lists!$H$84</f>
        <v>2162.0335469000001</v>
      </c>
      <c r="M2890" s="179">
        <f>'Energy consumption (raw)'!L2840*Lists!$H$84</f>
        <v>0</v>
      </c>
      <c r="N2890" s="179">
        <f>'Energy consumption (raw)'!M2840*Lists!$H$84</f>
        <v>0</v>
      </c>
      <c r="O2890" s="178">
        <f t="shared" si="183"/>
        <v>2162.0335469000001</v>
      </c>
      <c r="P2890">
        <f>'Energy consumption (raw)'!N2840*Lists!$H$85</f>
        <v>0</v>
      </c>
      <c r="Q2890">
        <f>'Energy consumption (raw)'!O2840*Lists!$H$86</f>
        <v>0</v>
      </c>
      <c r="R2890">
        <f>'Energy consumption (raw)'!P2840*Lists!$H$87</f>
        <v>0</v>
      </c>
      <c r="S2890">
        <f>'Energy consumption (raw)'!Q2840*Lists!$H$88</f>
        <v>0</v>
      </c>
      <c r="T2890">
        <f>'Energy consumption (raw)'!R2840*Lists!$H$89</f>
        <v>0</v>
      </c>
      <c r="U2890">
        <f>'Energy consumption (raw)'!S2840*Lists!$H$90</f>
        <v>0</v>
      </c>
      <c r="V2890">
        <f>'Energy consumption (raw)'!T2840*Lists!$H$91</f>
        <v>0</v>
      </c>
      <c r="W2890">
        <f>'Energy consumption (raw)'!U2840*Lists!$H$92</f>
        <v>0</v>
      </c>
      <c r="X2890">
        <f>'Energy consumption (raw)'!V2840*Lists!$H$93</f>
        <v>0</v>
      </c>
      <c r="Y2890">
        <f>'Energy consumption (raw)'!W2840*Lists!$H$94</f>
        <v>0</v>
      </c>
      <c r="Z2890">
        <f>'Energy consumption (raw)'!X2840*Lists!$H$96*1000000</f>
        <v>0</v>
      </c>
      <c r="AA2890">
        <f>'Energy consumption (raw)'!Y2840*Lists!$H$97</f>
        <v>0</v>
      </c>
      <c r="AB2890">
        <f>'Energy consumption (raw)'!Z2840*Lists!$H$96</f>
        <v>0</v>
      </c>
      <c r="AC2890">
        <f>'Energy consumption (raw)'!AA2840*Lists!$H$98</f>
        <v>0</v>
      </c>
      <c r="AD2890">
        <f>'Energy consumption (raw)'!AB2840*Lists!$H$99</f>
        <v>0</v>
      </c>
      <c r="AE2890">
        <f>'Energy consumption (raw)'!AC2840*Lists!$H$101</f>
        <v>0</v>
      </c>
      <c r="AF2890">
        <f>'Energy consumption (raw)'!AD2840*Lists!$H$101</f>
        <v>0</v>
      </c>
      <c r="AG2890">
        <f>'Energy consumption (raw)'!AE2840*Lists!$H$101</f>
        <v>0</v>
      </c>
      <c r="AH2890">
        <f>'Energy consumption (raw)'!AF2840*Lists!$H$100</f>
        <v>0</v>
      </c>
      <c r="AI2890" s="167">
        <f t="shared" si="184"/>
        <v>2162.0335469000001</v>
      </c>
      <c r="AJ2890" s="179">
        <f>'Energy consumption (raw)'!AG2840</f>
        <v>2162.0335469000001</v>
      </c>
      <c r="AK2890" s="179">
        <f>'Energy consumption (raw)'!AH2840</f>
        <v>2162</v>
      </c>
      <c r="AL2890">
        <f>IF(ROUND(AI2890,-3)=ROUND('Energy consumption (raw)'!AG2840,-3),1,0)</f>
        <v>1</v>
      </c>
      <c r="AM2890" s="179" t="str">
        <f>'Energy consumption (raw)'!AJ2840</f>
        <v>50. Ho Chi Minh</v>
      </c>
      <c r="AN2890">
        <f>VLOOKUP(AM2890,Lists!$F$9:$G$71,2,FALSE)</f>
        <v>1</v>
      </c>
    </row>
    <row r="2891" spans="2:40" x14ac:dyDescent="0.25">
      <c r="B2891" s="65" t="str">
        <f t="shared" si="182"/>
        <v>Buildings259</v>
      </c>
      <c r="C2891" s="179">
        <f>'Energy consumption (raw)'!B2841</f>
        <v>259</v>
      </c>
      <c r="D2891" s="179">
        <f>'Energy consumption (raw)'!C2841</f>
        <v>0</v>
      </c>
      <c r="E2891" s="179">
        <f>'Energy consumption (raw)'!D2841</f>
        <v>0</v>
      </c>
      <c r="F2891" s="179" t="str">
        <f>'Energy consumption (raw)'!E2841</f>
        <v>Công trình xây dựng</v>
      </c>
      <c r="G2891" s="179" t="str">
        <f>'Energy consumption (raw)'!F2841</f>
        <v>Kinh doanh bất động sản, quyền sử dụng đất thuộc chủ sở hữu, chủ sử dụng hoặc đi thuê</v>
      </c>
      <c r="H2891" s="179" t="str">
        <f>'Energy consumption (raw)'!G2841</f>
        <v>Buildings</v>
      </c>
      <c r="I2891" s="179" t="str">
        <f>'Energy consumption (raw)'!I2841</f>
        <v>Buildings</v>
      </c>
      <c r="J2891" s="179" t="str">
        <f>INDEX(Sector!$E$6:$E$46,MATCH('Energy consumption (toe)'!I2891,Sector!$B$6:$B$46,FALSE))</f>
        <v>Buildings</v>
      </c>
      <c r="K2891" s="179">
        <f>IFERROR('Energy consumption (raw)'!J2841*Lists!$H$84,)</f>
        <v>363.09690840000002</v>
      </c>
      <c r="L2891" s="179">
        <f>'Energy consumption (raw)'!K2841*Lists!$H$84</f>
        <v>2158.7006669000002</v>
      </c>
      <c r="M2891" s="179">
        <f>'Energy consumption (raw)'!L2841*Lists!$H$84</f>
        <v>0</v>
      </c>
      <c r="N2891" s="179">
        <f>'Energy consumption (raw)'!M2841*Lists!$H$84</f>
        <v>0</v>
      </c>
      <c r="O2891" s="178">
        <f t="shared" si="183"/>
        <v>2158.7006669000002</v>
      </c>
      <c r="P2891">
        <f>'Energy consumption (raw)'!N2841*Lists!$H$85</f>
        <v>0</v>
      </c>
      <c r="Q2891">
        <f>'Energy consumption (raw)'!O2841*Lists!$H$86</f>
        <v>0</v>
      </c>
      <c r="R2891">
        <f>'Energy consumption (raw)'!P2841*Lists!$H$87</f>
        <v>0</v>
      </c>
      <c r="S2891">
        <f>'Energy consumption (raw)'!Q2841*Lists!$H$88</f>
        <v>0</v>
      </c>
      <c r="T2891">
        <f>'Energy consumption (raw)'!R2841*Lists!$H$89</f>
        <v>0</v>
      </c>
      <c r="U2891">
        <f>'Energy consumption (raw)'!S2841*Lists!$H$90</f>
        <v>0</v>
      </c>
      <c r="V2891">
        <f>'Energy consumption (raw)'!T2841*Lists!$H$91</f>
        <v>0</v>
      </c>
      <c r="W2891">
        <f>'Energy consumption (raw)'!U2841*Lists!$H$92</f>
        <v>0</v>
      </c>
      <c r="X2891">
        <f>'Energy consumption (raw)'!V2841*Lists!$H$93</f>
        <v>0</v>
      </c>
      <c r="Y2891">
        <f>'Energy consumption (raw)'!W2841*Lists!$H$94</f>
        <v>0</v>
      </c>
      <c r="Z2891">
        <f>'Energy consumption (raw)'!X2841*Lists!$H$96*1000000</f>
        <v>0</v>
      </c>
      <c r="AA2891">
        <f>'Energy consumption (raw)'!Y2841*Lists!$H$97</f>
        <v>0</v>
      </c>
      <c r="AB2891">
        <f>'Energy consumption (raw)'!Z2841*Lists!$H$96</f>
        <v>0</v>
      </c>
      <c r="AC2891">
        <f>'Energy consumption (raw)'!AA2841*Lists!$H$98</f>
        <v>0</v>
      </c>
      <c r="AD2891">
        <f>'Energy consumption (raw)'!AB2841*Lists!$H$99</f>
        <v>0</v>
      </c>
      <c r="AE2891">
        <f>'Energy consumption (raw)'!AC2841*Lists!$H$101</f>
        <v>0</v>
      </c>
      <c r="AF2891">
        <f>'Energy consumption (raw)'!AD2841*Lists!$H$101</f>
        <v>0</v>
      </c>
      <c r="AG2891">
        <f>'Energy consumption (raw)'!AE2841*Lists!$H$101</f>
        <v>0</v>
      </c>
      <c r="AH2891">
        <f>'Energy consumption (raw)'!AF2841*Lists!$H$100</f>
        <v>0</v>
      </c>
      <c r="AI2891" s="167">
        <f t="shared" si="184"/>
        <v>2158.7006669000002</v>
      </c>
      <c r="AJ2891" s="179">
        <f>'Energy consumption (raw)'!AG2841</f>
        <v>2158.7006669000002</v>
      </c>
      <c r="AK2891" s="179">
        <f>'Energy consumption (raw)'!AH2841</f>
        <v>2386</v>
      </c>
      <c r="AL2891">
        <f>IF(ROUND(AI2891,-3)=ROUND('Energy consumption (raw)'!AG2841,-3),1,0)</f>
        <v>1</v>
      </c>
      <c r="AM2891" s="179" t="str">
        <f>'Energy consumption (raw)'!AJ2841</f>
        <v>50. Ho Chi Minh</v>
      </c>
      <c r="AN2891">
        <f>VLOOKUP(AM2891,Lists!$F$9:$G$71,2,FALSE)</f>
        <v>1</v>
      </c>
    </row>
    <row r="2892" spans="2:40" x14ac:dyDescent="0.25">
      <c r="B2892" s="65" t="str">
        <f t="shared" si="182"/>
        <v>Buildings260</v>
      </c>
      <c r="C2892" s="179">
        <f>'Energy consumption (raw)'!B2842</f>
        <v>260</v>
      </c>
      <c r="D2892" s="179">
        <f>'Energy consumption (raw)'!C2842</f>
        <v>0</v>
      </c>
      <c r="E2892" s="179">
        <f>'Energy consumption (raw)'!D2842</f>
        <v>0</v>
      </c>
      <c r="F2892" s="179" t="str">
        <f>'Energy consumption (raw)'!E2842</f>
        <v>Công trình xây dựng</v>
      </c>
      <c r="G2892" s="179" t="str">
        <f>'Energy consumption (raw)'!F2842</f>
        <v>Kinh doanh bất động sản, quyền sử dụng đất thuộc chủ sở hữu, chủ sử dụng hoặc đi thuê</v>
      </c>
      <c r="H2892" s="179" t="str">
        <f>'Energy consumption (raw)'!G2842</f>
        <v>Buildings</v>
      </c>
      <c r="I2892" s="179" t="str">
        <f>'Energy consumption (raw)'!I2842</f>
        <v>Buildings</v>
      </c>
      <c r="J2892" s="179" t="str">
        <f>INDEX(Sector!$E$6:$E$46,MATCH('Energy consumption (toe)'!I2892,Sector!$B$6:$B$46,FALSE))</f>
        <v>Buildings</v>
      </c>
      <c r="K2892" s="179">
        <f>IFERROR('Energy consumption (raw)'!J2842*Lists!$H$84,)</f>
        <v>825.26290330000006</v>
      </c>
      <c r="L2892" s="179">
        <f>'Energy consumption (raw)'!K2842*Lists!$H$84</f>
        <v>776.69790410000007</v>
      </c>
      <c r="M2892" s="179">
        <f>'Energy consumption (raw)'!L2842*Lists!$H$84</f>
        <v>0</v>
      </c>
      <c r="N2892" s="179">
        <f>'Energy consumption (raw)'!M2842*Lists!$H$84</f>
        <v>0</v>
      </c>
      <c r="O2892" s="178">
        <f t="shared" si="183"/>
        <v>776.69790410000007</v>
      </c>
      <c r="P2892">
        <f>'Energy consumption (raw)'!N2842*Lists!$H$85</f>
        <v>0</v>
      </c>
      <c r="Q2892">
        <f>'Energy consumption (raw)'!O2842*Lists!$H$86</f>
        <v>0</v>
      </c>
      <c r="R2892">
        <f>'Energy consumption (raw)'!P2842*Lists!$H$87</f>
        <v>0</v>
      </c>
      <c r="S2892">
        <f>'Energy consumption (raw)'!Q2842*Lists!$H$88</f>
        <v>0</v>
      </c>
      <c r="T2892">
        <f>'Energy consumption (raw)'!R2842*Lists!$H$89</f>
        <v>0</v>
      </c>
      <c r="U2892">
        <f>'Energy consumption (raw)'!S2842*Lists!$H$90</f>
        <v>0</v>
      </c>
      <c r="V2892">
        <f>'Energy consumption (raw)'!T2842*Lists!$H$91</f>
        <v>0</v>
      </c>
      <c r="W2892">
        <f>'Energy consumption (raw)'!U2842*Lists!$H$92</f>
        <v>0</v>
      </c>
      <c r="X2892">
        <f>'Energy consumption (raw)'!V2842*Lists!$H$93</f>
        <v>0</v>
      </c>
      <c r="Y2892">
        <f>'Energy consumption (raw)'!W2842*Lists!$H$94</f>
        <v>0</v>
      </c>
      <c r="Z2892">
        <f>'Energy consumption (raw)'!X2842*Lists!$H$96*1000000</f>
        <v>0</v>
      </c>
      <c r="AA2892">
        <f>'Energy consumption (raw)'!Y2842*Lists!$H$97</f>
        <v>0</v>
      </c>
      <c r="AB2892">
        <f>'Energy consumption (raw)'!Z2842*Lists!$H$96</f>
        <v>0</v>
      </c>
      <c r="AC2892">
        <f>'Energy consumption (raw)'!AA2842*Lists!$H$98</f>
        <v>0</v>
      </c>
      <c r="AD2892">
        <f>'Energy consumption (raw)'!AB2842*Lists!$H$99</f>
        <v>0</v>
      </c>
      <c r="AE2892">
        <f>'Energy consumption (raw)'!AC2842*Lists!$H$101</f>
        <v>0</v>
      </c>
      <c r="AF2892">
        <f>'Energy consumption (raw)'!AD2842*Lists!$H$101</f>
        <v>0</v>
      </c>
      <c r="AG2892">
        <f>'Energy consumption (raw)'!AE2842*Lists!$H$101</f>
        <v>0</v>
      </c>
      <c r="AH2892">
        <f>'Energy consumption (raw)'!AF2842*Lists!$H$100</f>
        <v>0</v>
      </c>
      <c r="AI2892" s="167">
        <f t="shared" si="184"/>
        <v>776.69790410000007</v>
      </c>
      <c r="AJ2892" s="179">
        <f>'Energy consumption (raw)'!AG2842</f>
        <v>776.69790410000007</v>
      </c>
      <c r="AK2892" s="179">
        <f>'Energy consumption (raw)'!AH2842</f>
        <v>900</v>
      </c>
      <c r="AL2892">
        <f>IF(ROUND(AI2892,-3)=ROUND('Energy consumption (raw)'!AG2842,-3),1,0)</f>
        <v>1</v>
      </c>
      <c r="AM2892" s="179" t="str">
        <f>'Energy consumption (raw)'!AJ2842</f>
        <v>50. Ho Chi Minh</v>
      </c>
      <c r="AN2892">
        <f>VLOOKUP(AM2892,Lists!$F$9:$G$71,2,FALSE)</f>
        <v>1</v>
      </c>
    </row>
    <row r="2893" spans="2:40" x14ac:dyDescent="0.25">
      <c r="B2893" s="65" t="str">
        <f t="shared" si="182"/>
        <v>Buildings261</v>
      </c>
      <c r="C2893" s="179">
        <f>'Energy consumption (raw)'!B2843</f>
        <v>261</v>
      </c>
      <c r="D2893" s="179">
        <f>'Energy consumption (raw)'!C2843</f>
        <v>0</v>
      </c>
      <c r="E2893" s="179">
        <f>'Energy consumption (raw)'!D2843</f>
        <v>0</v>
      </c>
      <c r="F2893" s="179" t="str">
        <f>'Energy consumption (raw)'!E2843</f>
        <v>Công trình xây dựng</v>
      </c>
      <c r="G2893" s="179" t="str">
        <f>'Energy consumption (raw)'!F2843</f>
        <v>Bán buôn thực phẩm khác</v>
      </c>
      <c r="H2893" s="179" t="str">
        <f>'Energy consumption (raw)'!G2843</f>
        <v>Buildings</v>
      </c>
      <c r="I2893" s="179" t="str">
        <f>'Energy consumption (raw)'!I2843</f>
        <v>Buildings</v>
      </c>
      <c r="J2893" s="179" t="str">
        <f>INDEX(Sector!$E$6:$E$46,MATCH('Energy consumption (toe)'!I2893,Sector!$B$6:$B$46,FALSE))</f>
        <v>Buildings</v>
      </c>
      <c r="K2893" s="179">
        <f>IFERROR('Energy consumption (raw)'!J2843*Lists!$H$84,)</f>
        <v>1428.3361211000001</v>
      </c>
      <c r="L2893" s="179">
        <f>'Energy consumption (raw)'!K2843*Lists!$H$84</f>
        <v>1428.3361211000001</v>
      </c>
      <c r="M2893" s="179">
        <f>'Energy consumption (raw)'!L2843*Lists!$H$84</f>
        <v>0</v>
      </c>
      <c r="N2893" s="179">
        <f>'Energy consumption (raw)'!M2843*Lists!$H$84</f>
        <v>0</v>
      </c>
      <c r="O2893" s="178">
        <f t="shared" si="183"/>
        <v>1428.3361211000001</v>
      </c>
      <c r="P2893">
        <f>'Energy consumption (raw)'!N2843*Lists!$H$85</f>
        <v>0</v>
      </c>
      <c r="Q2893">
        <f>'Energy consumption (raw)'!O2843*Lists!$H$86</f>
        <v>0</v>
      </c>
      <c r="R2893">
        <f>'Energy consumption (raw)'!P2843*Lists!$H$87</f>
        <v>0</v>
      </c>
      <c r="S2893">
        <f>'Energy consumption (raw)'!Q2843*Lists!$H$88</f>
        <v>0</v>
      </c>
      <c r="T2893">
        <f>'Energy consumption (raw)'!R2843*Lists!$H$89</f>
        <v>0</v>
      </c>
      <c r="U2893">
        <f>'Energy consumption (raw)'!S2843*Lists!$H$90</f>
        <v>0</v>
      </c>
      <c r="V2893">
        <f>'Energy consumption (raw)'!T2843*Lists!$H$91</f>
        <v>0</v>
      </c>
      <c r="W2893">
        <f>'Energy consumption (raw)'!U2843*Lists!$H$92</f>
        <v>0</v>
      </c>
      <c r="X2893">
        <f>'Energy consumption (raw)'!V2843*Lists!$H$93</f>
        <v>0</v>
      </c>
      <c r="Y2893">
        <f>'Energy consumption (raw)'!W2843*Lists!$H$94</f>
        <v>0</v>
      </c>
      <c r="Z2893">
        <f>'Energy consumption (raw)'!X2843*Lists!$H$96*1000000</f>
        <v>0</v>
      </c>
      <c r="AA2893">
        <f>'Energy consumption (raw)'!Y2843*Lists!$H$97</f>
        <v>0</v>
      </c>
      <c r="AB2893">
        <f>'Energy consumption (raw)'!Z2843*Lists!$H$96</f>
        <v>0</v>
      </c>
      <c r="AC2893">
        <f>'Energy consumption (raw)'!AA2843*Lists!$H$98</f>
        <v>0</v>
      </c>
      <c r="AD2893">
        <f>'Energy consumption (raw)'!AB2843*Lists!$H$99</f>
        <v>0</v>
      </c>
      <c r="AE2893">
        <f>'Energy consumption (raw)'!AC2843*Lists!$H$101</f>
        <v>0</v>
      </c>
      <c r="AF2893">
        <f>'Energy consumption (raw)'!AD2843*Lists!$H$101</f>
        <v>0</v>
      </c>
      <c r="AG2893">
        <f>'Energy consumption (raw)'!AE2843*Lists!$H$101</f>
        <v>0</v>
      </c>
      <c r="AH2893">
        <f>'Energy consumption (raw)'!AF2843*Lists!$H$100</f>
        <v>0</v>
      </c>
      <c r="AI2893" s="167">
        <f t="shared" si="184"/>
        <v>1428.3361211000001</v>
      </c>
      <c r="AJ2893" s="179">
        <f>'Energy consumption (raw)'!AG2843</f>
        <v>1428.3361211000001</v>
      </c>
      <c r="AK2893" s="179">
        <f>'Energy consumption (raw)'!AH2843</f>
        <v>1601</v>
      </c>
      <c r="AL2893">
        <f>IF(ROUND(AI2893,-3)=ROUND('Energy consumption (raw)'!AG2843,-3),1,0)</f>
        <v>1</v>
      </c>
      <c r="AM2893" s="179" t="str">
        <f>'Energy consumption (raw)'!AJ2843</f>
        <v>50. Ho Chi Minh</v>
      </c>
      <c r="AN2893">
        <f>VLOOKUP(AM2893,Lists!$F$9:$G$71,2,FALSE)</f>
        <v>1</v>
      </c>
    </row>
    <row r="2894" spans="2:40" x14ac:dyDescent="0.25">
      <c r="B2894" s="65" t="str">
        <f t="shared" si="182"/>
        <v>Buildings262</v>
      </c>
      <c r="C2894" s="179">
        <f>'Energy consumption (raw)'!B2844</f>
        <v>262</v>
      </c>
      <c r="D2894" s="179">
        <f>'Energy consumption (raw)'!C2844</f>
        <v>0</v>
      </c>
      <c r="E2894" s="179">
        <f>'Energy consumption (raw)'!D2844</f>
        <v>0</v>
      </c>
      <c r="F2894" s="179" t="str">
        <f>'Energy consumption (raw)'!E2844</f>
        <v>Công trình xây dựng</v>
      </c>
      <c r="G2894" s="179" t="str">
        <f>'Energy consumption (raw)'!F2844</f>
        <v>Hoạt động của các bệnh viện</v>
      </c>
      <c r="H2894" s="179" t="str">
        <f>'Energy consumption (raw)'!G2844</f>
        <v>Buildings</v>
      </c>
      <c r="I2894" s="179" t="str">
        <f>'Energy consumption (raw)'!I2844</f>
        <v>Buildings</v>
      </c>
      <c r="J2894" s="179" t="str">
        <f>INDEX(Sector!$E$6:$E$46,MATCH('Energy consumption (toe)'!I2894,Sector!$B$6:$B$46,FALSE))</f>
        <v>Buildings</v>
      </c>
      <c r="K2894" s="179">
        <f>IFERROR('Energy consumption (raw)'!J2844*Lists!$H$84,)</f>
        <v>720.46342340000001</v>
      </c>
      <c r="L2894" s="179">
        <f>'Energy consumption (raw)'!K2844*Lists!$H$84</f>
        <v>1090.1092867</v>
      </c>
      <c r="M2894" s="179">
        <f>'Energy consumption (raw)'!L2844*Lists!$H$84</f>
        <v>0</v>
      </c>
      <c r="N2894" s="179">
        <f>'Energy consumption (raw)'!M2844*Lists!$H$84</f>
        <v>0</v>
      </c>
      <c r="O2894" s="178">
        <f t="shared" si="183"/>
        <v>1090.1092867</v>
      </c>
      <c r="P2894">
        <f>'Energy consumption (raw)'!N2844*Lists!$H$85</f>
        <v>0</v>
      </c>
      <c r="Q2894">
        <f>'Energy consumption (raw)'!O2844*Lists!$H$86</f>
        <v>0</v>
      </c>
      <c r="R2894">
        <f>'Energy consumption (raw)'!P2844*Lists!$H$87</f>
        <v>0</v>
      </c>
      <c r="S2894">
        <f>'Energy consumption (raw)'!Q2844*Lists!$H$88</f>
        <v>0</v>
      </c>
      <c r="T2894">
        <f>'Energy consumption (raw)'!R2844*Lists!$H$89</f>
        <v>0</v>
      </c>
      <c r="U2894">
        <f>'Energy consumption (raw)'!S2844*Lists!$H$90</f>
        <v>0</v>
      </c>
      <c r="V2894">
        <f>'Energy consumption (raw)'!T2844*Lists!$H$91</f>
        <v>0</v>
      </c>
      <c r="W2894">
        <f>'Energy consumption (raw)'!U2844*Lists!$H$92</f>
        <v>0</v>
      </c>
      <c r="X2894">
        <f>'Energy consumption (raw)'!V2844*Lists!$H$93</f>
        <v>0</v>
      </c>
      <c r="Y2894">
        <f>'Energy consumption (raw)'!W2844*Lists!$H$94</f>
        <v>0</v>
      </c>
      <c r="Z2894">
        <f>'Energy consumption (raw)'!X2844*Lists!$H$96*1000000</f>
        <v>0</v>
      </c>
      <c r="AA2894">
        <f>'Energy consumption (raw)'!Y2844*Lists!$H$97</f>
        <v>0</v>
      </c>
      <c r="AB2894">
        <f>'Energy consumption (raw)'!Z2844*Lists!$H$96</f>
        <v>0</v>
      </c>
      <c r="AC2894">
        <f>'Energy consumption (raw)'!AA2844*Lists!$H$98</f>
        <v>0</v>
      </c>
      <c r="AD2894">
        <f>'Energy consumption (raw)'!AB2844*Lists!$H$99</f>
        <v>0</v>
      </c>
      <c r="AE2894">
        <f>'Energy consumption (raw)'!AC2844*Lists!$H$101</f>
        <v>0</v>
      </c>
      <c r="AF2894">
        <f>'Energy consumption (raw)'!AD2844*Lists!$H$101</f>
        <v>0</v>
      </c>
      <c r="AG2894">
        <f>'Energy consumption (raw)'!AE2844*Lists!$H$101</f>
        <v>0</v>
      </c>
      <c r="AH2894">
        <f>'Energy consumption (raw)'!AF2844*Lists!$H$100</f>
        <v>0</v>
      </c>
      <c r="AI2894" s="167">
        <f t="shared" si="184"/>
        <v>1090.1092867</v>
      </c>
      <c r="AJ2894" s="179">
        <f>'Energy consumption (raw)'!AG2844</f>
        <v>1090.1092867</v>
      </c>
      <c r="AK2894" s="179">
        <f>'Energy consumption (raw)'!AH2844</f>
        <v>1782</v>
      </c>
      <c r="AL2894">
        <f>IF(ROUND(AI2894,-3)=ROUND('Energy consumption (raw)'!AG2844,-3),1,0)</f>
        <v>1</v>
      </c>
      <c r="AM2894" s="179" t="str">
        <f>'Energy consumption (raw)'!AJ2844</f>
        <v>50. Ho Chi Minh</v>
      </c>
      <c r="AN2894">
        <f>VLOOKUP(AM2894,Lists!$F$9:$G$71,2,FALSE)</f>
        <v>1</v>
      </c>
    </row>
    <row r="2895" spans="2:40" x14ac:dyDescent="0.25">
      <c r="B2895" s="65" t="str">
        <f t="shared" si="182"/>
        <v>Buildings263</v>
      </c>
      <c r="C2895" s="179">
        <f>'Energy consumption (raw)'!B2845</f>
        <v>263</v>
      </c>
      <c r="D2895" s="179">
        <f>'Energy consumption (raw)'!C2845</f>
        <v>0</v>
      </c>
      <c r="E2895" s="179">
        <f>'Energy consumption (raw)'!D2845</f>
        <v>0</v>
      </c>
      <c r="F2895" s="179" t="str">
        <f>'Energy consumption (raw)'!E2845</f>
        <v>Công trình xây dựng</v>
      </c>
      <c r="G2895" s="179" t="str">
        <f>'Energy consumption (raw)'!F2845</f>
        <v>Bán lẻ trong siêu thị, trung tâm thương mại</v>
      </c>
      <c r="H2895" s="179" t="str">
        <f>'Energy consumption (raw)'!G2845</f>
        <v>Buildings</v>
      </c>
      <c r="I2895" s="179" t="str">
        <f>'Energy consumption (raw)'!I2845</f>
        <v>Buildings</v>
      </c>
      <c r="J2895" s="179" t="str">
        <f>INDEX(Sector!$E$6:$E$46,MATCH('Energy consumption (toe)'!I2895,Sector!$B$6:$B$46,FALSE))</f>
        <v>Buildings</v>
      </c>
      <c r="K2895" s="179">
        <f>IFERROR('Energy consumption (raw)'!J2845*Lists!$H$84,)</f>
        <v>0</v>
      </c>
      <c r="L2895" s="179">
        <f>'Energy consumption (raw)'!K2845*Lists!$H$84</f>
        <v>1563.2307359000001</v>
      </c>
      <c r="M2895" s="179">
        <f>'Energy consumption (raw)'!L2845*Lists!$H$84</f>
        <v>0</v>
      </c>
      <c r="N2895" s="179">
        <f>'Energy consumption (raw)'!M2845*Lists!$H$84</f>
        <v>0</v>
      </c>
      <c r="O2895" s="178">
        <f t="shared" si="183"/>
        <v>1563.2307359000001</v>
      </c>
      <c r="P2895">
        <f>'Energy consumption (raw)'!N2845*Lists!$H$85</f>
        <v>0</v>
      </c>
      <c r="Q2895">
        <f>'Energy consumption (raw)'!O2845*Lists!$H$86</f>
        <v>0</v>
      </c>
      <c r="R2895">
        <f>'Energy consumption (raw)'!P2845*Lists!$H$87</f>
        <v>0</v>
      </c>
      <c r="S2895">
        <f>'Energy consumption (raw)'!Q2845*Lists!$H$88</f>
        <v>0</v>
      </c>
      <c r="T2895">
        <f>'Energy consumption (raw)'!R2845*Lists!$H$89</f>
        <v>8.16</v>
      </c>
      <c r="U2895">
        <f>'Energy consumption (raw)'!S2845*Lists!$H$90</f>
        <v>0</v>
      </c>
      <c r="V2895">
        <f>'Energy consumption (raw)'!T2845*Lists!$H$91</f>
        <v>0</v>
      </c>
      <c r="W2895">
        <f>'Energy consumption (raw)'!U2845*Lists!$H$92</f>
        <v>0</v>
      </c>
      <c r="X2895">
        <f>'Energy consumption (raw)'!V2845*Lists!$H$93</f>
        <v>0</v>
      </c>
      <c r="Y2895">
        <f>'Energy consumption (raw)'!W2845*Lists!$H$94</f>
        <v>0</v>
      </c>
      <c r="Z2895">
        <f>'Energy consumption (raw)'!X2845*Lists!$H$96*1000000</f>
        <v>0</v>
      </c>
      <c r="AA2895">
        <f>'Energy consumption (raw)'!Y2845*Lists!$H$97</f>
        <v>0</v>
      </c>
      <c r="AB2895">
        <f>'Energy consumption (raw)'!Z2845*Lists!$H$96</f>
        <v>0</v>
      </c>
      <c r="AC2895">
        <f>'Energy consumption (raw)'!AA2845*Lists!$H$98</f>
        <v>0</v>
      </c>
      <c r="AD2895">
        <f>'Energy consumption (raw)'!AB2845*Lists!$H$99</f>
        <v>0</v>
      </c>
      <c r="AE2895">
        <f>'Energy consumption (raw)'!AC2845*Lists!$H$101</f>
        <v>0</v>
      </c>
      <c r="AF2895">
        <f>'Energy consumption (raw)'!AD2845*Lists!$H$101</f>
        <v>0</v>
      </c>
      <c r="AG2895">
        <f>'Energy consumption (raw)'!AE2845*Lists!$H$101</f>
        <v>0</v>
      </c>
      <c r="AH2895">
        <f>'Energy consumption (raw)'!AF2845*Lists!$H$100</f>
        <v>0</v>
      </c>
      <c r="AI2895" s="167">
        <f t="shared" si="184"/>
        <v>1571.3907359000002</v>
      </c>
      <c r="AJ2895" s="179">
        <f>'Energy consumption (raw)'!AG2845</f>
        <v>1571.3907359000002</v>
      </c>
      <c r="AK2895" s="179">
        <f>'Energy consumption (raw)'!AH2845</f>
        <v>1821</v>
      </c>
      <c r="AL2895">
        <f>IF(ROUND(AI2895,-3)=ROUND('Energy consumption (raw)'!AG2845,-3),1,0)</f>
        <v>1</v>
      </c>
      <c r="AM2895" s="179" t="str">
        <f>'Energy consumption (raw)'!AJ2845</f>
        <v>50. Ho Chi Minh</v>
      </c>
      <c r="AN2895">
        <f>VLOOKUP(AM2895,Lists!$F$9:$G$71,2,FALSE)</f>
        <v>1</v>
      </c>
    </row>
    <row r="2896" spans="2:40" x14ac:dyDescent="0.25">
      <c r="B2896" s="65" t="str">
        <f t="shared" si="182"/>
        <v>Buildings264</v>
      </c>
      <c r="C2896" s="179">
        <f>'Energy consumption (raw)'!B2846</f>
        <v>264</v>
      </c>
      <c r="D2896" s="179">
        <f>'Energy consumption (raw)'!C2846</f>
        <v>0</v>
      </c>
      <c r="E2896" s="179">
        <f>'Energy consumption (raw)'!D2846</f>
        <v>0</v>
      </c>
      <c r="F2896" s="179" t="str">
        <f>'Energy consumption (raw)'!E2846</f>
        <v>Công trình xây dựng</v>
      </c>
      <c r="G2896" s="179" t="str">
        <f>'Energy consumption (raw)'!F2846</f>
        <v>Khách sạn</v>
      </c>
      <c r="H2896" s="179" t="str">
        <f>'Energy consumption (raw)'!G2846</f>
        <v>Buildings</v>
      </c>
      <c r="I2896" s="179" t="str">
        <f>'Energy consumption (raw)'!I2846</f>
        <v>Buildings</v>
      </c>
      <c r="J2896" s="179" t="str">
        <f>INDEX(Sector!$E$6:$E$46,MATCH('Energy consumption (toe)'!I2896,Sector!$B$6:$B$46,FALSE))</f>
        <v>Buildings</v>
      </c>
      <c r="K2896" s="179">
        <f>IFERROR('Energy consumption (raw)'!J2846*Lists!$H$84,)</f>
        <v>1067.7564629000001</v>
      </c>
      <c r="L2896" s="179">
        <f>'Energy consumption (raw)'!K2846*Lists!$H$84</f>
        <v>1064.9941843000001</v>
      </c>
      <c r="M2896" s="179">
        <f>'Energy consumption (raw)'!L2846*Lists!$H$84</f>
        <v>0</v>
      </c>
      <c r="N2896" s="179">
        <f>'Energy consumption (raw)'!M2846*Lists!$H$84</f>
        <v>0</v>
      </c>
      <c r="O2896" s="178">
        <f t="shared" si="183"/>
        <v>1064.9941843000001</v>
      </c>
      <c r="P2896">
        <f>'Energy consumption (raw)'!N2846*Lists!$H$85</f>
        <v>0</v>
      </c>
      <c r="Q2896">
        <f>'Energy consumption (raw)'!O2846*Lists!$H$86</f>
        <v>0</v>
      </c>
      <c r="R2896">
        <f>'Energy consumption (raw)'!P2846*Lists!$H$87</f>
        <v>0</v>
      </c>
      <c r="S2896">
        <f>'Energy consumption (raw)'!Q2846*Lists!$H$88</f>
        <v>0</v>
      </c>
      <c r="T2896">
        <f>'Energy consumption (raw)'!R2846*Lists!$H$89</f>
        <v>0</v>
      </c>
      <c r="U2896">
        <f>'Energy consumption (raw)'!S2846*Lists!$H$90</f>
        <v>0</v>
      </c>
      <c r="V2896">
        <f>'Energy consumption (raw)'!T2846*Lists!$H$91</f>
        <v>0</v>
      </c>
      <c r="W2896">
        <f>'Energy consumption (raw)'!U2846*Lists!$H$92</f>
        <v>0</v>
      </c>
      <c r="X2896">
        <f>'Energy consumption (raw)'!V2846*Lists!$H$93</f>
        <v>0</v>
      </c>
      <c r="Y2896">
        <f>'Energy consumption (raw)'!W2846*Lists!$H$94</f>
        <v>0</v>
      </c>
      <c r="Z2896">
        <f>'Energy consumption (raw)'!X2846*Lists!$H$96*1000000</f>
        <v>0</v>
      </c>
      <c r="AA2896">
        <f>'Energy consumption (raw)'!Y2846*Lists!$H$97</f>
        <v>71.3078</v>
      </c>
      <c r="AB2896">
        <f>'Energy consumption (raw)'!Z2846*Lists!$H$96</f>
        <v>0</v>
      </c>
      <c r="AC2896">
        <f>'Energy consumption (raw)'!AA2846*Lists!$H$98</f>
        <v>0</v>
      </c>
      <c r="AD2896">
        <f>'Energy consumption (raw)'!AB2846*Lists!$H$99</f>
        <v>0</v>
      </c>
      <c r="AE2896">
        <f>'Energy consumption (raw)'!AC2846*Lists!$H$101</f>
        <v>0</v>
      </c>
      <c r="AF2896">
        <f>'Energy consumption (raw)'!AD2846*Lists!$H$101</f>
        <v>0</v>
      </c>
      <c r="AG2896">
        <f>'Energy consumption (raw)'!AE2846*Lists!$H$101</f>
        <v>0</v>
      </c>
      <c r="AH2896">
        <f>'Energy consumption (raw)'!AF2846*Lists!$H$100</f>
        <v>0</v>
      </c>
      <c r="AI2896" s="167">
        <f t="shared" si="184"/>
        <v>1136.3019843000002</v>
      </c>
      <c r="AJ2896" s="179">
        <f>'Energy consumption (raw)'!AG2846</f>
        <v>1136.3019843000002</v>
      </c>
      <c r="AK2896" s="179">
        <f>'Energy consumption (raw)'!AH2846</f>
        <v>1421</v>
      </c>
      <c r="AL2896">
        <f>IF(ROUND(AI2896,-3)=ROUND('Energy consumption (raw)'!AG2846,-3),1,0)</f>
        <v>1</v>
      </c>
      <c r="AM2896" s="179" t="str">
        <f>'Energy consumption (raw)'!AJ2846</f>
        <v>50. Ho Chi Minh</v>
      </c>
      <c r="AN2896">
        <f>VLOOKUP(AM2896,Lists!$F$9:$G$71,2,FALSE)</f>
        <v>1</v>
      </c>
    </row>
    <row r="2897" spans="2:40" x14ac:dyDescent="0.25">
      <c r="B2897" s="65" t="str">
        <f t="shared" si="182"/>
        <v>Buildings265</v>
      </c>
      <c r="C2897" s="179">
        <f>'Energy consumption (raw)'!B2847</f>
        <v>265</v>
      </c>
      <c r="D2897" s="179">
        <f>'Energy consumption (raw)'!C2847</f>
        <v>0</v>
      </c>
      <c r="E2897" s="179">
        <f>'Energy consumption (raw)'!D2847</f>
        <v>0</v>
      </c>
      <c r="F2897" s="179" t="str">
        <f>'Energy consumption (raw)'!E2847</f>
        <v>Công trình xây dựng</v>
      </c>
      <c r="G2897" s="179" t="str">
        <f>'Energy consumption (raw)'!F2847</f>
        <v>Khách sạn</v>
      </c>
      <c r="H2897" s="179" t="str">
        <f>'Energy consumption (raw)'!G2847</f>
        <v>Buildings</v>
      </c>
      <c r="I2897" s="179" t="str">
        <f>'Energy consumption (raw)'!I2847</f>
        <v>Buildings</v>
      </c>
      <c r="J2897" s="179" t="str">
        <f>INDEX(Sector!$E$6:$E$46,MATCH('Energy consumption (toe)'!I2897,Sector!$B$6:$B$46,FALSE))</f>
        <v>Buildings</v>
      </c>
      <c r="K2897" s="179">
        <f>IFERROR('Energy consumption (raw)'!J2847*Lists!$H$84,)</f>
        <v>1312.0689109</v>
      </c>
      <c r="L2897" s="179">
        <f>'Energy consumption (raw)'!K2847*Lists!$H$84</f>
        <v>1305.9995204000002</v>
      </c>
      <c r="M2897" s="179">
        <f>'Energy consumption (raw)'!L2847*Lists!$H$84</f>
        <v>0</v>
      </c>
      <c r="N2897" s="179">
        <f>'Energy consumption (raw)'!M2847*Lists!$H$84</f>
        <v>0</v>
      </c>
      <c r="O2897" s="178">
        <f t="shared" si="183"/>
        <v>1305.9995204000002</v>
      </c>
      <c r="P2897">
        <f>'Energy consumption (raw)'!N2847*Lists!$H$85</f>
        <v>0</v>
      </c>
      <c r="Q2897">
        <f>'Energy consumption (raw)'!O2847*Lists!$H$86</f>
        <v>0</v>
      </c>
      <c r="R2897">
        <f>'Energy consumption (raw)'!P2847*Lists!$H$87</f>
        <v>0</v>
      </c>
      <c r="S2897">
        <f>'Energy consumption (raw)'!Q2847*Lists!$H$88</f>
        <v>0</v>
      </c>
      <c r="T2897">
        <f>'Energy consumption (raw)'!R2847*Lists!$H$89</f>
        <v>0</v>
      </c>
      <c r="U2897">
        <f>'Energy consumption (raw)'!S2847*Lists!$H$90</f>
        <v>0</v>
      </c>
      <c r="V2897">
        <f>'Energy consumption (raw)'!T2847*Lists!$H$91</f>
        <v>0</v>
      </c>
      <c r="W2897">
        <f>'Energy consumption (raw)'!U2847*Lists!$H$92</f>
        <v>0</v>
      </c>
      <c r="X2897">
        <f>'Energy consumption (raw)'!V2847*Lists!$H$93</f>
        <v>0</v>
      </c>
      <c r="Y2897">
        <f>'Energy consumption (raw)'!W2847*Lists!$H$94</f>
        <v>0</v>
      </c>
      <c r="Z2897">
        <f>'Energy consumption (raw)'!X2847*Lists!$H$96*1000000</f>
        <v>0</v>
      </c>
      <c r="AA2897">
        <f>'Energy consumption (raw)'!Y2847*Lists!$H$97</f>
        <v>37.06</v>
      </c>
      <c r="AB2897">
        <f>'Energy consumption (raw)'!Z2847*Lists!$H$96</f>
        <v>0</v>
      </c>
      <c r="AC2897">
        <f>'Energy consumption (raw)'!AA2847*Lists!$H$98</f>
        <v>0</v>
      </c>
      <c r="AD2897">
        <f>'Energy consumption (raw)'!AB2847*Lists!$H$99</f>
        <v>0</v>
      </c>
      <c r="AE2897">
        <f>'Energy consumption (raw)'!AC2847*Lists!$H$101</f>
        <v>0</v>
      </c>
      <c r="AF2897">
        <f>'Energy consumption (raw)'!AD2847*Lists!$H$101</f>
        <v>0</v>
      </c>
      <c r="AG2897">
        <f>'Energy consumption (raw)'!AE2847*Lists!$H$101</f>
        <v>0</v>
      </c>
      <c r="AH2897">
        <f>'Energy consumption (raw)'!AF2847*Lists!$H$100</f>
        <v>0</v>
      </c>
      <c r="AI2897" s="167">
        <f t="shared" si="184"/>
        <v>1343.0595204000001</v>
      </c>
      <c r="AJ2897" s="179">
        <f>'Energy consumption (raw)'!AG2847</f>
        <v>1343.0595204000001</v>
      </c>
      <c r="AK2897" s="179">
        <f>'Energy consumption (raw)'!AH2847</f>
        <v>1354</v>
      </c>
      <c r="AL2897">
        <f>IF(ROUND(AI2897,-3)=ROUND('Energy consumption (raw)'!AG2847,-3),1,0)</f>
        <v>1</v>
      </c>
      <c r="AM2897" s="179" t="str">
        <f>'Energy consumption (raw)'!AJ2847</f>
        <v>50. Ho Chi Minh</v>
      </c>
      <c r="AN2897">
        <f>VLOOKUP(AM2897,Lists!$F$9:$G$71,2,FALSE)</f>
        <v>1</v>
      </c>
    </row>
    <row r="2898" spans="2:40" x14ac:dyDescent="0.25">
      <c r="B2898" s="65" t="str">
        <f t="shared" si="182"/>
        <v>Buildings266</v>
      </c>
      <c r="C2898" s="179">
        <f>'Energy consumption (raw)'!B2848</f>
        <v>266</v>
      </c>
      <c r="D2898" s="179">
        <f>'Energy consumption (raw)'!C2848</f>
        <v>0</v>
      </c>
      <c r="E2898" s="179">
        <f>'Energy consumption (raw)'!D2848</f>
        <v>0</v>
      </c>
      <c r="F2898" s="179" t="str">
        <f>'Energy consumption (raw)'!E2848</f>
        <v>Công trình xây dựng</v>
      </c>
      <c r="G2898" s="179" t="str">
        <f>'Energy consumption (raw)'!F2848</f>
        <v>Kinh doanh bất động sản, quyền sử dụng đất thuộc chủ sở hữu, chủ sử dụng hoặc đi thuê</v>
      </c>
      <c r="H2898" s="179" t="str">
        <f>'Energy consumption (raw)'!G2848</f>
        <v>Buildings</v>
      </c>
      <c r="I2898" s="179" t="str">
        <f>'Energy consumption (raw)'!I2848</f>
        <v>Buildings</v>
      </c>
      <c r="J2898" s="179" t="str">
        <f>INDEX(Sector!$E$6:$E$46,MATCH('Energy consumption (toe)'!I2898,Sector!$B$6:$B$46,FALSE))</f>
        <v>Buildings</v>
      </c>
      <c r="K2898" s="179">
        <f>IFERROR('Energy consumption (raw)'!J2848*Lists!$H$84,)</f>
        <v>1308.7796978000001</v>
      </c>
      <c r="L2898" s="179">
        <f>'Energy consumption (raw)'!K2848*Lists!$H$84</f>
        <v>2155.4748711000002</v>
      </c>
      <c r="M2898" s="179">
        <f>'Energy consumption (raw)'!L2848*Lists!$H$84</f>
        <v>0</v>
      </c>
      <c r="N2898" s="179">
        <f>'Energy consumption (raw)'!M2848*Lists!$H$84</f>
        <v>0</v>
      </c>
      <c r="O2898" s="178">
        <f t="shared" si="183"/>
        <v>2155.4748711000002</v>
      </c>
      <c r="P2898">
        <f>'Energy consumption (raw)'!N2848*Lists!$H$85</f>
        <v>0</v>
      </c>
      <c r="Q2898">
        <f>'Energy consumption (raw)'!O2848*Lists!$H$86</f>
        <v>0</v>
      </c>
      <c r="R2898">
        <f>'Energy consumption (raw)'!P2848*Lists!$H$87</f>
        <v>0</v>
      </c>
      <c r="S2898">
        <f>'Energy consumption (raw)'!Q2848*Lists!$H$88</f>
        <v>0</v>
      </c>
      <c r="T2898">
        <f>'Energy consumption (raw)'!R2848*Lists!$H$89</f>
        <v>4.2431999999999999</v>
      </c>
      <c r="U2898">
        <f>'Energy consumption (raw)'!S2848*Lists!$H$90</f>
        <v>0</v>
      </c>
      <c r="V2898">
        <f>'Energy consumption (raw)'!T2848*Lists!$H$91</f>
        <v>0</v>
      </c>
      <c r="W2898">
        <f>'Energy consumption (raw)'!U2848*Lists!$H$92</f>
        <v>0</v>
      </c>
      <c r="X2898">
        <f>'Energy consumption (raw)'!V2848*Lists!$H$93</f>
        <v>0</v>
      </c>
      <c r="Y2898">
        <f>'Energy consumption (raw)'!W2848*Lists!$H$94</f>
        <v>0</v>
      </c>
      <c r="Z2898">
        <f>'Energy consumption (raw)'!X2848*Lists!$H$96*1000000</f>
        <v>5.1398999999999993E-2</v>
      </c>
      <c r="AA2898">
        <f>'Energy consumption (raw)'!Y2848*Lists!$H$97</f>
        <v>0</v>
      </c>
      <c r="AB2898">
        <f>'Energy consumption (raw)'!Z2848*Lists!$H$96</f>
        <v>0</v>
      </c>
      <c r="AC2898">
        <f>'Energy consumption (raw)'!AA2848*Lists!$H$98</f>
        <v>0</v>
      </c>
      <c r="AD2898">
        <f>'Energy consumption (raw)'!AB2848*Lists!$H$99</f>
        <v>0</v>
      </c>
      <c r="AE2898">
        <f>'Energy consumption (raw)'!AC2848*Lists!$H$101</f>
        <v>0</v>
      </c>
      <c r="AF2898">
        <f>'Energy consumption (raw)'!AD2848*Lists!$H$101</f>
        <v>0</v>
      </c>
      <c r="AG2898">
        <f>'Energy consumption (raw)'!AE2848*Lists!$H$101</f>
        <v>0</v>
      </c>
      <c r="AH2898">
        <f>'Energy consumption (raw)'!AF2848*Lists!$H$100</f>
        <v>0</v>
      </c>
      <c r="AI2898" s="167">
        <f t="shared" si="184"/>
        <v>2159.7694701</v>
      </c>
      <c r="AJ2898" s="179">
        <f>'Energy consumption (raw)'!AG2848</f>
        <v>2159.7694701</v>
      </c>
      <c r="AK2898" s="179">
        <f>'Energy consumption (raw)'!AH2848</f>
        <v>3040</v>
      </c>
      <c r="AL2898">
        <f>IF(ROUND(AI2898,-3)=ROUND('Energy consumption (raw)'!AG2848,-3),1,0)</f>
        <v>1</v>
      </c>
      <c r="AM2898" s="179" t="str">
        <f>'Energy consumption (raw)'!AJ2848</f>
        <v>50. Ho Chi Minh</v>
      </c>
      <c r="AN2898">
        <f>VLOOKUP(AM2898,Lists!$F$9:$G$71,2,FALSE)</f>
        <v>1</v>
      </c>
    </row>
    <row r="2899" spans="2:40" x14ac:dyDescent="0.25">
      <c r="B2899" s="65" t="str">
        <f t="shared" si="182"/>
        <v>Buildings267</v>
      </c>
      <c r="C2899" s="179">
        <f>'Energy consumption (raw)'!B2849</f>
        <v>267</v>
      </c>
      <c r="D2899" s="179">
        <f>'Energy consumption (raw)'!C2849</f>
        <v>0</v>
      </c>
      <c r="E2899" s="179">
        <f>'Energy consumption (raw)'!D2849</f>
        <v>0</v>
      </c>
      <c r="F2899" s="179" t="str">
        <f>'Energy consumption (raw)'!E2849</f>
        <v>Công trình xây dựng</v>
      </c>
      <c r="G2899" s="179" t="str">
        <f>'Energy consumption (raw)'!F2849</f>
        <v>Khách sạn</v>
      </c>
      <c r="H2899" s="179" t="str">
        <f>'Energy consumption (raw)'!G2849</f>
        <v>Buildings</v>
      </c>
      <c r="I2899" s="179" t="str">
        <f>'Energy consumption (raw)'!I2849</f>
        <v>Buildings</v>
      </c>
      <c r="J2899" s="179" t="str">
        <f>INDEX(Sector!$E$6:$E$46,MATCH('Energy consumption (toe)'!I2899,Sector!$B$6:$B$46,FALSE))</f>
        <v>Buildings</v>
      </c>
      <c r="K2899" s="179">
        <f>IFERROR('Energy consumption (raw)'!J2849*Lists!$H$84,)</f>
        <v>1201.1628542000001</v>
      </c>
      <c r="L2899" s="179">
        <f>'Energy consumption (raw)'!K2849*Lists!$H$84</f>
        <v>1128.2116658</v>
      </c>
      <c r="M2899" s="179">
        <f>'Energy consumption (raw)'!L2849*Lists!$H$84</f>
        <v>0</v>
      </c>
      <c r="N2899" s="179">
        <f>'Energy consumption (raw)'!M2849*Lists!$H$84</f>
        <v>0</v>
      </c>
      <c r="O2899" s="178">
        <f t="shared" si="183"/>
        <v>1128.2116658</v>
      </c>
      <c r="P2899">
        <f>'Energy consumption (raw)'!N2849*Lists!$H$85</f>
        <v>0</v>
      </c>
      <c r="Q2899">
        <f>'Energy consumption (raw)'!O2849*Lists!$H$86</f>
        <v>0</v>
      </c>
      <c r="R2899">
        <f>'Energy consumption (raw)'!P2849*Lists!$H$87</f>
        <v>0</v>
      </c>
      <c r="S2899">
        <f>'Energy consumption (raw)'!Q2849*Lists!$H$88</f>
        <v>0</v>
      </c>
      <c r="T2899">
        <f>'Energy consumption (raw)'!R2849*Lists!$H$89</f>
        <v>0</v>
      </c>
      <c r="U2899">
        <f>'Energy consumption (raw)'!S2849*Lists!$H$90</f>
        <v>0</v>
      </c>
      <c r="V2899">
        <f>'Energy consumption (raw)'!T2849*Lists!$H$91</f>
        <v>0</v>
      </c>
      <c r="W2899">
        <f>'Energy consumption (raw)'!U2849*Lists!$H$92</f>
        <v>0</v>
      </c>
      <c r="X2899">
        <f>'Energy consumption (raw)'!V2849*Lists!$H$93</f>
        <v>0</v>
      </c>
      <c r="Y2899">
        <f>'Energy consumption (raw)'!W2849*Lists!$H$94</f>
        <v>0</v>
      </c>
      <c r="Z2899">
        <f>'Energy consumption (raw)'!X2849*Lists!$H$96*1000000</f>
        <v>0</v>
      </c>
      <c r="AA2899">
        <f>'Energy consumption (raw)'!Y2849*Lists!$H$97</f>
        <v>0</v>
      </c>
      <c r="AB2899">
        <f>'Energy consumption (raw)'!Z2849*Lists!$H$96</f>
        <v>0</v>
      </c>
      <c r="AC2899">
        <f>'Energy consumption (raw)'!AA2849*Lists!$H$98</f>
        <v>0</v>
      </c>
      <c r="AD2899">
        <f>'Energy consumption (raw)'!AB2849*Lists!$H$99</f>
        <v>0</v>
      </c>
      <c r="AE2899">
        <f>'Energy consumption (raw)'!AC2849*Lists!$H$101</f>
        <v>0</v>
      </c>
      <c r="AF2899">
        <f>'Energy consumption (raw)'!AD2849*Lists!$H$101</f>
        <v>0</v>
      </c>
      <c r="AG2899">
        <f>'Energy consumption (raw)'!AE2849*Lists!$H$101</f>
        <v>0</v>
      </c>
      <c r="AH2899">
        <f>'Energy consumption (raw)'!AF2849*Lists!$H$100</f>
        <v>0</v>
      </c>
      <c r="AI2899" s="167">
        <f t="shared" si="184"/>
        <v>1128.2116658</v>
      </c>
      <c r="AJ2899" s="179">
        <f>'Energy consumption (raw)'!AG2849</f>
        <v>1128.2116658</v>
      </c>
      <c r="AK2899" s="179">
        <f>'Energy consumption (raw)'!AH2849</f>
        <v>1704</v>
      </c>
      <c r="AL2899">
        <f>IF(ROUND(AI2899,-3)=ROUND('Energy consumption (raw)'!AG2849,-3),1,0)</f>
        <v>1</v>
      </c>
      <c r="AM2899" s="179" t="str">
        <f>'Energy consumption (raw)'!AJ2849</f>
        <v>50. Ho Chi Minh</v>
      </c>
      <c r="AN2899">
        <f>VLOOKUP(AM2899,Lists!$F$9:$G$71,2,FALSE)</f>
        <v>1</v>
      </c>
    </row>
    <row r="2900" spans="2:40" x14ac:dyDescent="0.25">
      <c r="B2900" s="65" t="str">
        <f t="shared" si="182"/>
        <v>Buildings268</v>
      </c>
      <c r="C2900" s="179">
        <f>'Energy consumption (raw)'!B2850</f>
        <v>268</v>
      </c>
      <c r="D2900" s="179">
        <f>'Energy consumption (raw)'!C2850</f>
        <v>0</v>
      </c>
      <c r="E2900" s="179">
        <f>'Energy consumption (raw)'!D2850</f>
        <v>0</v>
      </c>
      <c r="F2900" s="179" t="str">
        <f>'Energy consumption (raw)'!E2850</f>
        <v>Công trình xây dựng</v>
      </c>
      <c r="G2900" s="179" t="str">
        <f>'Energy consumption (raw)'!F2850</f>
        <v>Kinh doanh bất động sản, quyền sử dụng đất thuộc chủ sở hữu, chủ sử dụng hoặc đi thuê</v>
      </c>
      <c r="H2900" s="179" t="str">
        <f>'Energy consumption (raw)'!G2850</f>
        <v>Buildings</v>
      </c>
      <c r="I2900" s="179" t="str">
        <f>'Energy consumption (raw)'!I2850</f>
        <v>Buildings</v>
      </c>
      <c r="J2900" s="179" t="str">
        <f>INDEX(Sector!$E$6:$E$46,MATCH('Energy consumption (toe)'!I2900,Sector!$B$6:$B$46,FALSE))</f>
        <v>Buildings</v>
      </c>
      <c r="K2900" s="179">
        <f>IFERROR('Energy consumption (raw)'!J2850*Lists!$H$84,)</f>
        <v>1397.7847211000001</v>
      </c>
      <c r="L2900" s="179">
        <f>'Energy consumption (raw)'!K2850*Lists!$H$84</f>
        <v>1356.0636984</v>
      </c>
      <c r="M2900" s="179">
        <f>'Energy consumption (raw)'!L2850*Lists!$H$84</f>
        <v>0</v>
      </c>
      <c r="N2900" s="179">
        <f>'Energy consumption (raw)'!M2850*Lists!$H$84</f>
        <v>0</v>
      </c>
      <c r="O2900" s="178">
        <f t="shared" si="183"/>
        <v>1356.0636984</v>
      </c>
      <c r="P2900">
        <f>'Energy consumption (raw)'!N2850*Lists!$H$85</f>
        <v>0</v>
      </c>
      <c r="Q2900">
        <f>'Energy consumption (raw)'!O2850*Lists!$H$86</f>
        <v>0</v>
      </c>
      <c r="R2900">
        <f>'Energy consumption (raw)'!P2850*Lists!$H$87</f>
        <v>0</v>
      </c>
      <c r="S2900">
        <f>'Energy consumption (raw)'!Q2850*Lists!$H$88</f>
        <v>0</v>
      </c>
      <c r="T2900">
        <f>'Energy consumption (raw)'!R2850*Lists!$H$89</f>
        <v>0</v>
      </c>
      <c r="U2900">
        <f>'Energy consumption (raw)'!S2850*Lists!$H$90</f>
        <v>0</v>
      </c>
      <c r="V2900">
        <f>'Energy consumption (raw)'!T2850*Lists!$H$91</f>
        <v>0</v>
      </c>
      <c r="W2900">
        <f>'Energy consumption (raw)'!U2850*Lists!$H$92</f>
        <v>0</v>
      </c>
      <c r="X2900">
        <f>'Energy consumption (raw)'!V2850*Lists!$H$93</f>
        <v>0</v>
      </c>
      <c r="Y2900">
        <f>'Energy consumption (raw)'!W2850*Lists!$H$94</f>
        <v>0</v>
      </c>
      <c r="Z2900">
        <f>'Energy consumption (raw)'!X2850*Lists!$H$96*1000000</f>
        <v>0</v>
      </c>
      <c r="AA2900">
        <f>'Energy consumption (raw)'!Y2850*Lists!$H$97</f>
        <v>0</v>
      </c>
      <c r="AB2900">
        <f>'Energy consumption (raw)'!Z2850*Lists!$H$96</f>
        <v>0</v>
      </c>
      <c r="AC2900">
        <f>'Energy consumption (raw)'!AA2850*Lists!$H$98</f>
        <v>0</v>
      </c>
      <c r="AD2900">
        <f>'Energy consumption (raw)'!AB2850*Lists!$H$99</f>
        <v>0</v>
      </c>
      <c r="AE2900">
        <f>'Energy consumption (raw)'!AC2850*Lists!$H$101</f>
        <v>0</v>
      </c>
      <c r="AF2900">
        <f>'Energy consumption (raw)'!AD2850*Lists!$H$101</f>
        <v>0</v>
      </c>
      <c r="AG2900">
        <f>'Energy consumption (raw)'!AE2850*Lists!$H$101</f>
        <v>0</v>
      </c>
      <c r="AH2900">
        <f>'Energy consumption (raw)'!AF2850*Lists!$H$100</f>
        <v>0</v>
      </c>
      <c r="AI2900" s="167">
        <f t="shared" si="184"/>
        <v>1356.0636984</v>
      </c>
      <c r="AJ2900" s="179">
        <f>'Energy consumption (raw)'!AG2850</f>
        <v>1356.0636984</v>
      </c>
      <c r="AK2900" s="179">
        <f>'Energy consumption (raw)'!AH2850</f>
        <v>1567</v>
      </c>
      <c r="AL2900">
        <f>IF(ROUND(AI2900,-3)=ROUND('Energy consumption (raw)'!AG2850,-3),1,0)</f>
        <v>1</v>
      </c>
      <c r="AM2900" s="179" t="str">
        <f>'Energy consumption (raw)'!AJ2850</f>
        <v>50. Ho Chi Minh</v>
      </c>
      <c r="AN2900">
        <f>VLOOKUP(AM2900,Lists!$F$9:$G$71,2,FALSE)</f>
        <v>1</v>
      </c>
    </row>
    <row r="2901" spans="2:40" x14ac:dyDescent="0.25">
      <c r="B2901" s="65" t="str">
        <f t="shared" si="182"/>
        <v>Buildings269</v>
      </c>
      <c r="C2901" s="179">
        <f>'Energy consumption (raw)'!B2851</f>
        <v>269</v>
      </c>
      <c r="D2901" s="179">
        <f>'Energy consumption (raw)'!C2851</f>
        <v>0</v>
      </c>
      <c r="E2901" s="179">
        <f>'Energy consumption (raw)'!D2851</f>
        <v>0</v>
      </c>
      <c r="F2901" s="179" t="str">
        <f>'Energy consumption (raw)'!E2851</f>
        <v>Công trình xây dựng</v>
      </c>
      <c r="G2901" s="179" t="str">
        <f>'Energy consumption (raw)'!F2851</f>
        <v>Hoạt động của các bệnh viện</v>
      </c>
      <c r="H2901" s="179" t="str">
        <f>'Energy consumption (raw)'!G2851</f>
        <v>Buildings</v>
      </c>
      <c r="I2901" s="179" t="str">
        <f>'Energy consumption (raw)'!I2851</f>
        <v>Buildings</v>
      </c>
      <c r="J2901" s="179" t="str">
        <f>INDEX(Sector!$E$6:$E$46,MATCH('Energy consumption (toe)'!I2901,Sector!$B$6:$B$46,FALSE))</f>
        <v>Buildings</v>
      </c>
      <c r="K2901" s="179">
        <f>IFERROR('Energy consumption (raw)'!J2851*Lists!$H$84,)</f>
        <v>698.85633150000001</v>
      </c>
      <c r="L2901" s="179">
        <f>'Energy consumption (raw)'!K2851*Lists!$H$84</f>
        <v>1435.4808283</v>
      </c>
      <c r="M2901" s="179">
        <f>'Energy consumption (raw)'!L2851*Lists!$H$84</f>
        <v>0</v>
      </c>
      <c r="N2901" s="179">
        <f>'Energy consumption (raw)'!M2851*Lists!$H$84</f>
        <v>0</v>
      </c>
      <c r="O2901" s="178">
        <f t="shared" si="183"/>
        <v>1435.4808283</v>
      </c>
      <c r="P2901">
        <f>'Energy consumption (raw)'!N2851*Lists!$H$85</f>
        <v>0</v>
      </c>
      <c r="Q2901">
        <f>'Energy consumption (raw)'!O2851*Lists!$H$86</f>
        <v>0</v>
      </c>
      <c r="R2901">
        <f>'Energy consumption (raw)'!P2851*Lists!$H$87</f>
        <v>0</v>
      </c>
      <c r="S2901">
        <f>'Energy consumption (raw)'!Q2851*Lists!$H$88</f>
        <v>0</v>
      </c>
      <c r="T2901">
        <f>'Energy consumption (raw)'!R2851*Lists!$H$89</f>
        <v>0</v>
      </c>
      <c r="U2901">
        <f>'Energy consumption (raw)'!S2851*Lists!$H$90</f>
        <v>0</v>
      </c>
      <c r="V2901">
        <f>'Energy consumption (raw)'!T2851*Lists!$H$91</f>
        <v>0</v>
      </c>
      <c r="W2901">
        <f>'Energy consumption (raw)'!U2851*Lists!$H$92</f>
        <v>0</v>
      </c>
      <c r="X2901">
        <f>'Energy consumption (raw)'!V2851*Lists!$H$93</f>
        <v>13.198500000000001</v>
      </c>
      <c r="Y2901">
        <f>'Energy consumption (raw)'!W2851*Lists!$H$94</f>
        <v>0</v>
      </c>
      <c r="Z2901">
        <f>'Energy consumption (raw)'!X2851*Lists!$H$96*1000000</f>
        <v>0</v>
      </c>
      <c r="AA2901">
        <f>'Energy consumption (raw)'!Y2851*Lists!$H$97</f>
        <v>0</v>
      </c>
      <c r="AB2901">
        <f>'Energy consumption (raw)'!Z2851*Lists!$H$96</f>
        <v>0</v>
      </c>
      <c r="AC2901">
        <f>'Energy consumption (raw)'!AA2851*Lists!$H$98</f>
        <v>0</v>
      </c>
      <c r="AD2901">
        <f>'Energy consumption (raw)'!AB2851*Lists!$H$99</f>
        <v>0</v>
      </c>
      <c r="AE2901">
        <f>'Energy consumption (raw)'!AC2851*Lists!$H$101</f>
        <v>0</v>
      </c>
      <c r="AF2901">
        <f>'Energy consumption (raw)'!AD2851*Lists!$H$101</f>
        <v>0</v>
      </c>
      <c r="AG2901">
        <f>'Energy consumption (raw)'!AE2851*Lists!$H$101</f>
        <v>0</v>
      </c>
      <c r="AH2901">
        <f>'Energy consumption (raw)'!AF2851*Lists!$H$100</f>
        <v>0</v>
      </c>
      <c r="AI2901" s="167">
        <f t="shared" si="184"/>
        <v>1448.6793283</v>
      </c>
      <c r="AJ2901" s="179">
        <f>'Energy consumption (raw)'!AG2851</f>
        <v>1448.6793283</v>
      </c>
      <c r="AK2901" s="179">
        <f>'Energy consumption (raw)'!AH2851</f>
        <v>1379</v>
      </c>
      <c r="AL2901">
        <f>IF(ROUND(AI2901,-3)=ROUND('Energy consumption (raw)'!AG2851,-3),1,0)</f>
        <v>1</v>
      </c>
      <c r="AM2901" s="179" t="str">
        <f>'Energy consumption (raw)'!AJ2851</f>
        <v>50. Ho Chi Minh</v>
      </c>
      <c r="AN2901">
        <f>VLOOKUP(AM2901,Lists!$F$9:$G$71,2,FALSE)</f>
        <v>1</v>
      </c>
    </row>
    <row r="2902" spans="2:40" x14ac:dyDescent="0.25">
      <c r="B2902" s="65" t="str">
        <f t="shared" si="182"/>
        <v>Buildings270</v>
      </c>
      <c r="C2902" s="179">
        <f>'Energy consumption (raw)'!B2852</f>
        <v>270</v>
      </c>
      <c r="D2902" s="179">
        <f>'Energy consumption (raw)'!C2852</f>
        <v>0</v>
      </c>
      <c r="E2902" s="179">
        <f>'Energy consumption (raw)'!D2852</f>
        <v>0</v>
      </c>
      <c r="F2902" s="179" t="str">
        <f>'Energy consumption (raw)'!E2852</f>
        <v>Công trình xây dựng</v>
      </c>
      <c r="G2902" s="179" t="str">
        <f>'Energy consumption (raw)'!F2852</f>
        <v>Sản xuất đồ uống không cồn, nước khoáng</v>
      </c>
      <c r="H2902" s="179" t="str">
        <f>'Energy consumption (raw)'!G2852</f>
        <v>Buildings</v>
      </c>
      <c r="I2902" s="179" t="str">
        <f>'Energy consumption (raw)'!I2852</f>
        <v>Buildings</v>
      </c>
      <c r="J2902" s="179" t="str">
        <f>INDEX(Sector!$E$6:$E$46,MATCH('Energy consumption (toe)'!I2902,Sector!$B$6:$B$46,FALSE))</f>
        <v>Buildings</v>
      </c>
      <c r="K2902" s="179">
        <f>IFERROR('Energy consumption (raw)'!J2852*Lists!$H$84,)</f>
        <v>0</v>
      </c>
      <c r="L2902" s="179">
        <f>'Energy consumption (raw)'!K2852*Lists!$H$84</f>
        <v>1170.5458767</v>
      </c>
      <c r="M2902" s="179">
        <f>'Energy consumption (raw)'!L2852*Lists!$H$84</f>
        <v>0</v>
      </c>
      <c r="N2902" s="179">
        <f>'Energy consumption (raw)'!M2852*Lists!$H$84</f>
        <v>0</v>
      </c>
      <c r="O2902" s="178">
        <f t="shared" si="183"/>
        <v>1170.5458767</v>
      </c>
      <c r="P2902">
        <f>'Energy consumption (raw)'!N2852*Lists!$H$85</f>
        <v>0</v>
      </c>
      <c r="Q2902">
        <f>'Energy consumption (raw)'!O2852*Lists!$H$86</f>
        <v>0</v>
      </c>
      <c r="R2902">
        <f>'Energy consumption (raw)'!P2852*Lists!$H$87</f>
        <v>0</v>
      </c>
      <c r="S2902">
        <f>'Energy consumption (raw)'!Q2852*Lists!$H$88</f>
        <v>0</v>
      </c>
      <c r="T2902">
        <f>'Energy consumption (raw)'!R2852*Lists!$H$89</f>
        <v>0</v>
      </c>
      <c r="U2902">
        <f>'Energy consumption (raw)'!S2852*Lists!$H$90</f>
        <v>0</v>
      </c>
      <c r="V2902">
        <f>'Energy consumption (raw)'!T2852*Lists!$H$91</f>
        <v>0</v>
      </c>
      <c r="W2902">
        <f>'Energy consumption (raw)'!U2852*Lists!$H$92</f>
        <v>0</v>
      </c>
      <c r="X2902">
        <f>'Energy consumption (raw)'!V2852*Lists!$H$93</f>
        <v>0</v>
      </c>
      <c r="Y2902">
        <f>'Energy consumption (raw)'!W2852*Lists!$H$94</f>
        <v>0</v>
      </c>
      <c r="Z2902">
        <f>'Energy consumption (raw)'!X2852*Lists!$H$96*1000000</f>
        <v>0</v>
      </c>
      <c r="AA2902">
        <f>'Energy consumption (raw)'!Y2852*Lists!$H$97</f>
        <v>0</v>
      </c>
      <c r="AB2902">
        <f>'Energy consumption (raw)'!Z2852*Lists!$H$96</f>
        <v>0</v>
      </c>
      <c r="AC2902">
        <f>'Energy consumption (raw)'!AA2852*Lists!$H$98</f>
        <v>0</v>
      </c>
      <c r="AD2902">
        <f>'Energy consumption (raw)'!AB2852*Lists!$H$99</f>
        <v>0</v>
      </c>
      <c r="AE2902">
        <f>'Energy consumption (raw)'!AC2852*Lists!$H$101</f>
        <v>0</v>
      </c>
      <c r="AF2902">
        <f>'Energy consumption (raw)'!AD2852*Lists!$H$101</f>
        <v>0</v>
      </c>
      <c r="AG2902">
        <f>'Energy consumption (raw)'!AE2852*Lists!$H$101</f>
        <v>0</v>
      </c>
      <c r="AH2902">
        <f>'Energy consumption (raw)'!AF2852*Lists!$H$100</f>
        <v>0</v>
      </c>
      <c r="AI2902" s="167">
        <f t="shared" si="184"/>
        <v>1170.5458767</v>
      </c>
      <c r="AJ2902" s="179">
        <f>'Energy consumption (raw)'!AG2852</f>
        <v>1170.5458767</v>
      </c>
      <c r="AK2902" s="179">
        <f>'Energy consumption (raw)'!AH2852</f>
        <v>1614</v>
      </c>
      <c r="AL2902">
        <f>IF(ROUND(AI2902,-3)=ROUND('Energy consumption (raw)'!AG2852,-3),1,0)</f>
        <v>1</v>
      </c>
      <c r="AM2902" s="179" t="str">
        <f>'Energy consumption (raw)'!AJ2852</f>
        <v>50. Ho Chi Minh</v>
      </c>
      <c r="AN2902">
        <f>VLOOKUP(AM2902,Lists!$F$9:$G$71,2,FALSE)</f>
        <v>1</v>
      </c>
    </row>
    <row r="2903" spans="2:40" x14ac:dyDescent="0.25">
      <c r="B2903" s="65" t="str">
        <f t="shared" si="182"/>
        <v>Buildings271</v>
      </c>
      <c r="C2903" s="179">
        <f>'Energy consumption (raw)'!B2853</f>
        <v>271</v>
      </c>
      <c r="D2903" s="179">
        <f>'Energy consumption (raw)'!C2853</f>
        <v>0</v>
      </c>
      <c r="E2903" s="179">
        <f>'Energy consumption (raw)'!D2853</f>
        <v>0</v>
      </c>
      <c r="F2903" s="179" t="str">
        <f>'Energy consumption (raw)'!E2853</f>
        <v>Công trình xây dựng</v>
      </c>
      <c r="G2903" s="179" t="str">
        <f>'Energy consumption (raw)'!F2853</f>
        <v>Kinh doanh bất động sản, quyền sử dụng đất thuộc chủ sở hữu, chủ sử dụng hoặc đi thuê</v>
      </c>
      <c r="H2903" s="179" t="str">
        <f>'Energy consumption (raw)'!G2853</f>
        <v>Buildings</v>
      </c>
      <c r="I2903" s="179" t="str">
        <f>'Energy consumption (raw)'!I2853</f>
        <v>Buildings</v>
      </c>
      <c r="J2903" s="179" t="str">
        <f>INDEX(Sector!$E$6:$E$46,MATCH('Energy consumption (toe)'!I2903,Sector!$B$6:$B$46,FALSE))</f>
        <v>Buildings</v>
      </c>
      <c r="K2903" s="179">
        <f>IFERROR('Energy consumption (raw)'!J2853*Lists!$H$84,)</f>
        <v>0</v>
      </c>
      <c r="L2903" s="179">
        <f>'Energy consumption (raw)'!K2853*Lists!$H$84</f>
        <v>1345.4328913000002</v>
      </c>
      <c r="M2903" s="179">
        <f>'Energy consumption (raw)'!L2853*Lists!$H$84</f>
        <v>0</v>
      </c>
      <c r="N2903" s="179">
        <f>'Energy consumption (raw)'!M2853*Lists!$H$84</f>
        <v>0</v>
      </c>
      <c r="O2903" s="178">
        <f t="shared" si="183"/>
        <v>1345.4328913000002</v>
      </c>
      <c r="P2903">
        <f>'Energy consumption (raw)'!N2853*Lists!$H$85</f>
        <v>0</v>
      </c>
      <c r="Q2903">
        <f>'Energy consumption (raw)'!O2853*Lists!$H$86</f>
        <v>0</v>
      </c>
      <c r="R2903">
        <f>'Energy consumption (raw)'!P2853*Lists!$H$87</f>
        <v>0</v>
      </c>
      <c r="S2903">
        <f>'Energy consumption (raw)'!Q2853*Lists!$H$88</f>
        <v>0</v>
      </c>
      <c r="T2903">
        <f>'Energy consumption (raw)'!R2853*Lists!$H$89</f>
        <v>0</v>
      </c>
      <c r="U2903">
        <f>'Energy consumption (raw)'!S2853*Lists!$H$90</f>
        <v>0</v>
      </c>
      <c r="V2903">
        <f>'Energy consumption (raw)'!T2853*Lists!$H$91</f>
        <v>0</v>
      </c>
      <c r="W2903">
        <f>'Energy consumption (raw)'!U2853*Lists!$H$92</f>
        <v>0</v>
      </c>
      <c r="X2903">
        <f>'Energy consumption (raw)'!V2853*Lists!$H$93</f>
        <v>0</v>
      </c>
      <c r="Y2903">
        <f>'Energy consumption (raw)'!W2853*Lists!$H$94</f>
        <v>0</v>
      </c>
      <c r="Z2903">
        <f>'Energy consumption (raw)'!X2853*Lists!$H$96*1000000</f>
        <v>0</v>
      </c>
      <c r="AA2903">
        <f>'Energy consumption (raw)'!Y2853*Lists!$H$97</f>
        <v>0</v>
      </c>
      <c r="AB2903">
        <f>'Energy consumption (raw)'!Z2853*Lists!$H$96</f>
        <v>0</v>
      </c>
      <c r="AC2903">
        <f>'Energy consumption (raw)'!AA2853*Lists!$H$98</f>
        <v>0</v>
      </c>
      <c r="AD2903">
        <f>'Energy consumption (raw)'!AB2853*Lists!$H$99</f>
        <v>0</v>
      </c>
      <c r="AE2903">
        <f>'Energy consumption (raw)'!AC2853*Lists!$H$101</f>
        <v>0</v>
      </c>
      <c r="AF2903">
        <f>'Energy consumption (raw)'!AD2853*Lists!$H$101</f>
        <v>0</v>
      </c>
      <c r="AG2903">
        <f>'Energy consumption (raw)'!AE2853*Lists!$H$101</f>
        <v>0</v>
      </c>
      <c r="AH2903">
        <f>'Energy consumption (raw)'!AF2853*Lists!$H$100</f>
        <v>0</v>
      </c>
      <c r="AI2903" s="167">
        <f t="shared" si="184"/>
        <v>1345.4328913000002</v>
      </c>
      <c r="AJ2903" s="179">
        <f>'Energy consumption (raw)'!AG2853</f>
        <v>1345.4328913000002</v>
      </c>
      <c r="AK2903" s="179">
        <f>'Energy consumption (raw)'!AH2853</f>
        <v>1433</v>
      </c>
      <c r="AL2903">
        <f>IF(ROUND(AI2903,-3)=ROUND('Energy consumption (raw)'!AG2853,-3),1,0)</f>
        <v>1</v>
      </c>
      <c r="AM2903" s="179" t="str">
        <f>'Energy consumption (raw)'!AJ2853</f>
        <v>50. Ho Chi Minh</v>
      </c>
      <c r="AN2903">
        <f>VLOOKUP(AM2903,Lists!$F$9:$G$71,2,FALSE)</f>
        <v>1</v>
      </c>
    </row>
    <row r="2904" spans="2:40" x14ac:dyDescent="0.25">
      <c r="B2904" s="65" t="str">
        <f t="shared" si="182"/>
        <v>Buildings272</v>
      </c>
      <c r="C2904" s="179">
        <f>'Energy consumption (raw)'!B2854</f>
        <v>272</v>
      </c>
      <c r="D2904" s="179">
        <f>'Energy consumption (raw)'!C2854</f>
        <v>0</v>
      </c>
      <c r="E2904" s="179">
        <f>'Energy consumption (raw)'!D2854</f>
        <v>0</v>
      </c>
      <c r="F2904" s="179" t="str">
        <f>'Energy consumption (raw)'!E2854</f>
        <v>Công trình xây dựng</v>
      </c>
      <c r="G2904" s="179" t="str">
        <f>'Energy consumption (raw)'!F2854</f>
        <v>Kinh doanh bất động sản, quyền sử dụng đất thuộc chủ sở hữu, chủ sử dụng hoặc đi thuê</v>
      </c>
      <c r="H2904" s="179" t="str">
        <f>'Energy consumption (raw)'!G2854</f>
        <v>Buildings</v>
      </c>
      <c r="I2904" s="179" t="str">
        <f>'Energy consumption (raw)'!I2854</f>
        <v>Buildings</v>
      </c>
      <c r="J2904" s="179" t="str">
        <f>INDEX(Sector!$E$6:$E$46,MATCH('Energy consumption (toe)'!I2904,Sector!$B$6:$B$46,FALSE))</f>
        <v>Buildings</v>
      </c>
      <c r="K2904" s="179">
        <f>IFERROR('Energy consumption (raw)'!J2854*Lists!$H$84,)</f>
        <v>1138.9112907000001</v>
      </c>
      <c r="L2904" s="179">
        <f>'Energy consumption (raw)'!K2854*Lists!$H$84</f>
        <v>1138.9112907000001</v>
      </c>
      <c r="M2904" s="179">
        <f>'Energy consumption (raw)'!L2854*Lists!$H$84</f>
        <v>0</v>
      </c>
      <c r="N2904" s="179">
        <f>'Energy consumption (raw)'!M2854*Lists!$H$84</f>
        <v>0</v>
      </c>
      <c r="O2904" s="178">
        <f t="shared" si="183"/>
        <v>1138.9112907000001</v>
      </c>
      <c r="P2904">
        <f>'Energy consumption (raw)'!N2854*Lists!$H$85</f>
        <v>0</v>
      </c>
      <c r="Q2904">
        <f>'Energy consumption (raw)'!O2854*Lists!$H$86</f>
        <v>0</v>
      </c>
      <c r="R2904">
        <f>'Energy consumption (raw)'!P2854*Lists!$H$87</f>
        <v>0</v>
      </c>
      <c r="S2904">
        <f>'Energy consumption (raw)'!Q2854*Lists!$H$88</f>
        <v>0</v>
      </c>
      <c r="T2904">
        <f>'Energy consumption (raw)'!R2854*Lists!$H$89</f>
        <v>0</v>
      </c>
      <c r="U2904">
        <f>'Energy consumption (raw)'!S2854*Lists!$H$90</f>
        <v>0</v>
      </c>
      <c r="V2904">
        <f>'Energy consumption (raw)'!T2854*Lists!$H$91</f>
        <v>0</v>
      </c>
      <c r="W2904">
        <f>'Energy consumption (raw)'!U2854*Lists!$H$92</f>
        <v>0</v>
      </c>
      <c r="X2904">
        <f>'Energy consumption (raw)'!V2854*Lists!$H$93</f>
        <v>0</v>
      </c>
      <c r="Y2904">
        <f>'Energy consumption (raw)'!W2854*Lists!$H$94</f>
        <v>0</v>
      </c>
      <c r="Z2904">
        <f>'Energy consumption (raw)'!X2854*Lists!$H$96*1000000</f>
        <v>0</v>
      </c>
      <c r="AA2904">
        <f>'Energy consumption (raw)'!Y2854*Lists!$H$97</f>
        <v>0</v>
      </c>
      <c r="AB2904">
        <f>'Energy consumption (raw)'!Z2854*Lists!$H$96</f>
        <v>0</v>
      </c>
      <c r="AC2904">
        <f>'Energy consumption (raw)'!AA2854*Lists!$H$98</f>
        <v>0</v>
      </c>
      <c r="AD2904">
        <f>'Energy consumption (raw)'!AB2854*Lists!$H$99</f>
        <v>0</v>
      </c>
      <c r="AE2904">
        <f>'Energy consumption (raw)'!AC2854*Lists!$H$101</f>
        <v>0</v>
      </c>
      <c r="AF2904">
        <f>'Energy consumption (raw)'!AD2854*Lists!$H$101</f>
        <v>0</v>
      </c>
      <c r="AG2904">
        <f>'Energy consumption (raw)'!AE2854*Lists!$H$101</f>
        <v>0</v>
      </c>
      <c r="AH2904">
        <f>'Energy consumption (raw)'!AF2854*Lists!$H$100</f>
        <v>0</v>
      </c>
      <c r="AI2904" s="167">
        <f t="shared" si="184"/>
        <v>1138.9112907000001</v>
      </c>
      <c r="AJ2904" s="179">
        <f>'Energy consumption (raw)'!AG2854</f>
        <v>1138.9112907000001</v>
      </c>
      <c r="AK2904" s="179">
        <f>'Energy consumption (raw)'!AH2854</f>
        <v>1405</v>
      </c>
      <c r="AL2904">
        <f>IF(ROUND(AI2904,-3)=ROUND('Energy consumption (raw)'!AG2854,-3),1,0)</f>
        <v>1</v>
      </c>
      <c r="AM2904" s="179" t="str">
        <f>'Energy consumption (raw)'!AJ2854</f>
        <v>50. Ho Chi Minh</v>
      </c>
      <c r="AN2904">
        <f>VLOOKUP(AM2904,Lists!$F$9:$G$71,2,FALSE)</f>
        <v>1</v>
      </c>
    </row>
    <row r="2905" spans="2:40" x14ac:dyDescent="0.25">
      <c r="B2905" s="65" t="str">
        <f t="shared" si="182"/>
        <v>Buildings273</v>
      </c>
      <c r="C2905" s="179">
        <f>'Energy consumption (raw)'!B2855</f>
        <v>273</v>
      </c>
      <c r="D2905" s="179">
        <f>'Energy consumption (raw)'!C2855</f>
        <v>0</v>
      </c>
      <c r="E2905" s="179">
        <f>'Energy consumption (raw)'!D2855</f>
        <v>0</v>
      </c>
      <c r="F2905" s="179" t="str">
        <f>'Energy consumption (raw)'!E2855</f>
        <v>Công trình xây dựng</v>
      </c>
      <c r="G2905" s="179" t="str">
        <f>'Energy consumption (raw)'!F2855</f>
        <v>Kinh doanh dịch vụ</v>
      </c>
      <c r="H2905" s="179" t="str">
        <f>'Energy consumption (raw)'!G2855</f>
        <v>Buildings</v>
      </c>
      <c r="I2905" s="179" t="str">
        <f>'Energy consumption (raw)'!I2855</f>
        <v>Buildings</v>
      </c>
      <c r="J2905" s="179" t="str">
        <f>INDEX(Sector!$E$6:$E$46,MATCH('Energy consumption (toe)'!I2905,Sector!$B$6:$B$46,FALSE))</f>
        <v>Buildings</v>
      </c>
      <c r="K2905" s="179">
        <f>IFERROR('Energy consumption (raw)'!J2855*Lists!$H$84,)</f>
        <v>828.46663420000004</v>
      </c>
      <c r="L2905" s="179">
        <f>'Energy consumption (raw)'!K2855*Lists!$H$84</f>
        <v>828.46663420000004</v>
      </c>
      <c r="M2905" s="179">
        <f>'Energy consumption (raw)'!L2855*Lists!$H$84</f>
        <v>0</v>
      </c>
      <c r="N2905" s="179">
        <f>'Energy consumption (raw)'!M2855*Lists!$H$84</f>
        <v>0</v>
      </c>
      <c r="O2905" s="178">
        <f t="shared" si="183"/>
        <v>828.46663420000004</v>
      </c>
      <c r="P2905">
        <f>'Energy consumption (raw)'!N2855*Lists!$H$85</f>
        <v>0</v>
      </c>
      <c r="Q2905">
        <f>'Energy consumption (raw)'!O2855*Lists!$H$86</f>
        <v>0</v>
      </c>
      <c r="R2905">
        <f>'Energy consumption (raw)'!P2855*Lists!$H$87</f>
        <v>0</v>
      </c>
      <c r="S2905">
        <f>'Energy consumption (raw)'!Q2855*Lists!$H$88</f>
        <v>0</v>
      </c>
      <c r="T2905">
        <f>'Energy consumption (raw)'!R2855*Lists!$H$89</f>
        <v>2.4174000000000002</v>
      </c>
      <c r="U2905">
        <f>'Energy consumption (raw)'!S2855*Lists!$H$90</f>
        <v>0</v>
      </c>
      <c r="V2905">
        <f>'Energy consumption (raw)'!T2855*Lists!$H$91</f>
        <v>0</v>
      </c>
      <c r="W2905">
        <f>'Energy consumption (raw)'!U2855*Lists!$H$92</f>
        <v>0</v>
      </c>
      <c r="X2905">
        <f>'Energy consumption (raw)'!V2855*Lists!$H$93</f>
        <v>0</v>
      </c>
      <c r="Y2905">
        <f>'Energy consumption (raw)'!W2855*Lists!$H$94</f>
        <v>0</v>
      </c>
      <c r="Z2905">
        <f>'Energy consumption (raw)'!X2855*Lists!$H$96*1000000</f>
        <v>0</v>
      </c>
      <c r="AA2905">
        <f>'Energy consumption (raw)'!Y2855*Lists!$H$97</f>
        <v>0</v>
      </c>
      <c r="AB2905">
        <f>'Energy consumption (raw)'!Z2855*Lists!$H$96</f>
        <v>0</v>
      </c>
      <c r="AC2905">
        <f>'Energy consumption (raw)'!AA2855*Lists!$H$98</f>
        <v>0</v>
      </c>
      <c r="AD2905">
        <f>'Energy consumption (raw)'!AB2855*Lists!$H$99</f>
        <v>0</v>
      </c>
      <c r="AE2905">
        <f>'Energy consumption (raw)'!AC2855*Lists!$H$101</f>
        <v>0</v>
      </c>
      <c r="AF2905">
        <f>'Energy consumption (raw)'!AD2855*Lists!$H$101</f>
        <v>0</v>
      </c>
      <c r="AG2905">
        <f>'Energy consumption (raw)'!AE2855*Lists!$H$101</f>
        <v>0</v>
      </c>
      <c r="AH2905">
        <f>'Energy consumption (raw)'!AF2855*Lists!$H$100</f>
        <v>0</v>
      </c>
      <c r="AI2905" s="167">
        <f t="shared" si="184"/>
        <v>830.88403420000009</v>
      </c>
      <c r="AJ2905" s="179">
        <f>'Energy consumption (raw)'!AG2855</f>
        <v>830.88403420000009</v>
      </c>
      <c r="AK2905" s="179">
        <f>'Energy consumption (raw)'!AH2855</f>
        <v>885</v>
      </c>
      <c r="AL2905">
        <f>IF(ROUND(AI2905,-3)=ROUND('Energy consumption (raw)'!AG2855,-3),1,0)</f>
        <v>1</v>
      </c>
      <c r="AM2905" s="179" t="str">
        <f>'Energy consumption (raw)'!AJ2855</f>
        <v>50. Ho Chi Minh</v>
      </c>
      <c r="AN2905">
        <f>VLOOKUP(AM2905,Lists!$F$9:$G$71,2,FALSE)</f>
        <v>1</v>
      </c>
    </row>
    <row r="2906" spans="2:40" x14ac:dyDescent="0.25">
      <c r="B2906" s="65" t="str">
        <f t="shared" si="182"/>
        <v>Buildings274</v>
      </c>
      <c r="C2906" s="179">
        <f>'Energy consumption (raw)'!B2856</f>
        <v>274</v>
      </c>
      <c r="D2906" s="179">
        <f>'Energy consumption (raw)'!C2856</f>
        <v>0</v>
      </c>
      <c r="E2906" s="179">
        <f>'Energy consumption (raw)'!D2856</f>
        <v>0</v>
      </c>
      <c r="F2906" s="179" t="str">
        <f>'Energy consumption (raw)'!E2856</f>
        <v>Công trình xây dựng</v>
      </c>
      <c r="G2906" s="179" t="str">
        <f>'Energy consumption (raw)'!F2856</f>
        <v>Bán buôn phụ tùng và các bộ phận phụ trợ của ô tô và xe có động cơ khác</v>
      </c>
      <c r="H2906" s="179" t="str">
        <f>'Energy consumption (raw)'!G2856</f>
        <v>Buildings</v>
      </c>
      <c r="I2906" s="179" t="str">
        <f>'Energy consumption (raw)'!I2856</f>
        <v>Buildings</v>
      </c>
      <c r="J2906" s="179" t="str">
        <f>INDEX(Sector!$E$6:$E$46,MATCH('Energy consumption (toe)'!I2906,Sector!$B$6:$B$46,FALSE))</f>
        <v>Buildings</v>
      </c>
      <c r="K2906" s="179">
        <f>IFERROR('Energy consumption (raw)'!J2856*Lists!$H$84,)</f>
        <v>1080.5082778000001</v>
      </c>
      <c r="L2906" s="179">
        <f>'Energy consumption (raw)'!K2856*Lists!$H$84</f>
        <v>1576.8270347</v>
      </c>
      <c r="M2906" s="179">
        <f>'Energy consumption (raw)'!L2856*Lists!$H$84</f>
        <v>0</v>
      </c>
      <c r="N2906" s="179">
        <f>'Energy consumption (raw)'!M2856*Lists!$H$84</f>
        <v>0</v>
      </c>
      <c r="O2906" s="178">
        <f t="shared" si="183"/>
        <v>1576.8270347</v>
      </c>
      <c r="P2906">
        <f>'Energy consumption (raw)'!N2856*Lists!$H$85</f>
        <v>0</v>
      </c>
      <c r="Q2906">
        <f>'Energy consumption (raw)'!O2856*Lists!$H$86</f>
        <v>0</v>
      </c>
      <c r="R2906">
        <f>'Energy consumption (raw)'!P2856*Lists!$H$87</f>
        <v>0</v>
      </c>
      <c r="S2906">
        <f>'Energy consumption (raw)'!Q2856*Lists!$H$88</f>
        <v>0</v>
      </c>
      <c r="T2906">
        <f>'Energy consumption (raw)'!R2856*Lists!$H$89</f>
        <v>0</v>
      </c>
      <c r="U2906">
        <f>'Energy consumption (raw)'!S2856*Lists!$H$90</f>
        <v>0</v>
      </c>
      <c r="V2906">
        <f>'Energy consumption (raw)'!T2856*Lists!$H$91</f>
        <v>0</v>
      </c>
      <c r="W2906">
        <f>'Energy consumption (raw)'!U2856*Lists!$H$92</f>
        <v>0</v>
      </c>
      <c r="X2906">
        <f>'Energy consumption (raw)'!V2856*Lists!$H$93</f>
        <v>0</v>
      </c>
      <c r="Y2906">
        <f>'Energy consumption (raw)'!W2856*Lists!$H$94</f>
        <v>0</v>
      </c>
      <c r="Z2906">
        <f>'Energy consumption (raw)'!X2856*Lists!$H$96*1000000</f>
        <v>0</v>
      </c>
      <c r="AA2906">
        <f>'Energy consumption (raw)'!Y2856*Lists!$H$97</f>
        <v>0</v>
      </c>
      <c r="AB2906">
        <f>'Energy consumption (raw)'!Z2856*Lists!$H$96</f>
        <v>0</v>
      </c>
      <c r="AC2906">
        <f>'Energy consumption (raw)'!AA2856*Lists!$H$98</f>
        <v>0</v>
      </c>
      <c r="AD2906">
        <f>'Energy consumption (raw)'!AB2856*Lists!$H$99</f>
        <v>0</v>
      </c>
      <c r="AE2906">
        <f>'Energy consumption (raw)'!AC2856*Lists!$H$101</f>
        <v>0</v>
      </c>
      <c r="AF2906">
        <f>'Energy consumption (raw)'!AD2856*Lists!$H$101</f>
        <v>0</v>
      </c>
      <c r="AG2906">
        <f>'Energy consumption (raw)'!AE2856*Lists!$H$101</f>
        <v>0</v>
      </c>
      <c r="AH2906">
        <f>'Energy consumption (raw)'!AF2856*Lists!$H$100</f>
        <v>0</v>
      </c>
      <c r="AI2906" s="167">
        <f t="shared" si="184"/>
        <v>1576.8270347</v>
      </c>
      <c r="AJ2906" s="179">
        <f>'Energy consumption (raw)'!AG2856</f>
        <v>1576.8270347</v>
      </c>
      <c r="AK2906" s="179">
        <f>'Energy consumption (raw)'!AH2856</f>
        <v>2095</v>
      </c>
      <c r="AL2906">
        <f>IF(ROUND(AI2906,-3)=ROUND('Energy consumption (raw)'!AG2856,-3),1,0)</f>
        <v>1</v>
      </c>
      <c r="AM2906" s="179" t="str">
        <f>'Energy consumption (raw)'!AJ2856</f>
        <v>50. Ho Chi Minh</v>
      </c>
      <c r="AN2906">
        <f>VLOOKUP(AM2906,Lists!$F$9:$G$71,2,FALSE)</f>
        <v>1</v>
      </c>
    </row>
    <row r="2907" spans="2:40" x14ac:dyDescent="0.25">
      <c r="B2907" s="65" t="str">
        <f t="shared" si="182"/>
        <v>Buildings275</v>
      </c>
      <c r="C2907" s="179">
        <f>'Energy consumption (raw)'!B2857</f>
        <v>275</v>
      </c>
      <c r="D2907" s="179">
        <f>'Energy consumption (raw)'!C2857</f>
        <v>0</v>
      </c>
      <c r="E2907" s="179">
        <f>'Energy consumption (raw)'!D2857</f>
        <v>0</v>
      </c>
      <c r="F2907" s="179" t="str">
        <f>'Energy consumption (raw)'!E2857</f>
        <v>Công trình xây dựng</v>
      </c>
      <c r="G2907" s="179" t="str">
        <f>'Energy consumption (raw)'!F2857</f>
        <v>Bán buôn thực phẩm khác</v>
      </c>
      <c r="H2907" s="179" t="str">
        <f>'Energy consumption (raw)'!G2857</f>
        <v>Buildings</v>
      </c>
      <c r="I2907" s="179" t="str">
        <f>'Energy consumption (raw)'!I2857</f>
        <v>Buildings</v>
      </c>
      <c r="J2907" s="179" t="str">
        <f>INDEX(Sector!$E$6:$E$46,MATCH('Energy consumption (toe)'!I2907,Sector!$B$6:$B$46,FALSE))</f>
        <v>Buildings</v>
      </c>
      <c r="K2907" s="179">
        <f>IFERROR('Energy consumption (raw)'!J2857*Lists!$H$84,)</f>
        <v>1240.0279382000001</v>
      </c>
      <c r="L2907" s="179">
        <f>'Energy consumption (raw)'!K2857*Lists!$H$84</f>
        <v>1240.0279382000001</v>
      </c>
      <c r="M2907" s="179">
        <f>'Energy consumption (raw)'!L2857*Lists!$H$84</f>
        <v>0</v>
      </c>
      <c r="N2907" s="179">
        <f>'Energy consumption (raw)'!M2857*Lists!$H$84</f>
        <v>0</v>
      </c>
      <c r="O2907" s="178">
        <f t="shared" si="183"/>
        <v>1240.0279382000001</v>
      </c>
      <c r="P2907">
        <f>'Energy consumption (raw)'!N2857*Lists!$H$85</f>
        <v>0</v>
      </c>
      <c r="Q2907">
        <f>'Energy consumption (raw)'!O2857*Lists!$H$86</f>
        <v>0</v>
      </c>
      <c r="R2907">
        <f>'Energy consumption (raw)'!P2857*Lists!$H$87</f>
        <v>0</v>
      </c>
      <c r="S2907">
        <f>'Energy consumption (raw)'!Q2857*Lists!$H$88</f>
        <v>0</v>
      </c>
      <c r="T2907">
        <f>'Energy consumption (raw)'!R2857*Lists!$H$89</f>
        <v>0</v>
      </c>
      <c r="U2907">
        <f>'Energy consumption (raw)'!S2857*Lists!$H$90</f>
        <v>0</v>
      </c>
      <c r="V2907">
        <f>'Energy consumption (raw)'!T2857*Lists!$H$91</f>
        <v>0</v>
      </c>
      <c r="W2907">
        <f>'Energy consumption (raw)'!U2857*Lists!$H$92</f>
        <v>0</v>
      </c>
      <c r="X2907">
        <f>'Energy consumption (raw)'!V2857*Lists!$H$93</f>
        <v>0</v>
      </c>
      <c r="Y2907">
        <f>'Energy consumption (raw)'!W2857*Lists!$H$94</f>
        <v>0</v>
      </c>
      <c r="Z2907">
        <f>'Energy consumption (raw)'!X2857*Lists!$H$96*1000000</f>
        <v>0</v>
      </c>
      <c r="AA2907">
        <f>'Energy consumption (raw)'!Y2857*Lists!$H$97</f>
        <v>0</v>
      </c>
      <c r="AB2907">
        <f>'Energy consumption (raw)'!Z2857*Lists!$H$96</f>
        <v>0</v>
      </c>
      <c r="AC2907">
        <f>'Energy consumption (raw)'!AA2857*Lists!$H$98</f>
        <v>0</v>
      </c>
      <c r="AD2907">
        <f>'Energy consumption (raw)'!AB2857*Lists!$H$99</f>
        <v>0</v>
      </c>
      <c r="AE2907">
        <f>'Energy consumption (raw)'!AC2857*Lists!$H$101</f>
        <v>0</v>
      </c>
      <c r="AF2907">
        <f>'Energy consumption (raw)'!AD2857*Lists!$H$101</f>
        <v>0</v>
      </c>
      <c r="AG2907">
        <f>'Energy consumption (raw)'!AE2857*Lists!$H$101</f>
        <v>0</v>
      </c>
      <c r="AH2907">
        <f>'Energy consumption (raw)'!AF2857*Lists!$H$100</f>
        <v>0</v>
      </c>
      <c r="AI2907" s="167">
        <f t="shared" si="184"/>
        <v>1240.0279382000001</v>
      </c>
      <c r="AJ2907" s="179">
        <f>'Energy consumption (raw)'!AG2857</f>
        <v>1240.0279382000001</v>
      </c>
      <c r="AK2907" s="179">
        <f>'Energy consumption (raw)'!AH2857</f>
        <v>1326</v>
      </c>
      <c r="AL2907">
        <f>IF(ROUND(AI2907,-3)=ROUND('Energy consumption (raw)'!AG2857,-3),1,0)</f>
        <v>1</v>
      </c>
      <c r="AM2907" s="179" t="str">
        <f>'Energy consumption (raw)'!AJ2857</f>
        <v>50. Ho Chi Minh</v>
      </c>
      <c r="AN2907">
        <f>VLOOKUP(AM2907,Lists!$F$9:$G$71,2,FALSE)</f>
        <v>1</v>
      </c>
    </row>
    <row r="2908" spans="2:40" x14ac:dyDescent="0.25">
      <c r="B2908" s="65" t="str">
        <f t="shared" si="182"/>
        <v>Buildings276</v>
      </c>
      <c r="C2908" s="179">
        <f>'Energy consumption (raw)'!B2858</f>
        <v>276</v>
      </c>
      <c r="D2908" s="179">
        <f>'Energy consumption (raw)'!C2858</f>
        <v>0</v>
      </c>
      <c r="E2908" s="179">
        <f>'Energy consumption (raw)'!D2858</f>
        <v>0</v>
      </c>
      <c r="F2908" s="179" t="str">
        <f>'Energy consumption (raw)'!E2858</f>
        <v>Công trình xây dựng</v>
      </c>
      <c r="G2908" s="179" t="str">
        <f>'Energy consumption (raw)'!F2858</f>
        <v>Khách sạn</v>
      </c>
      <c r="H2908" s="179" t="str">
        <f>'Energy consumption (raw)'!G2858</f>
        <v>Buildings</v>
      </c>
      <c r="I2908" s="179" t="str">
        <f>'Energy consumption (raw)'!I2858</f>
        <v>Buildings</v>
      </c>
      <c r="J2908" s="179" t="str">
        <f>INDEX(Sector!$E$6:$E$46,MATCH('Energy consumption (toe)'!I2908,Sector!$B$6:$B$46,FALSE))</f>
        <v>Buildings</v>
      </c>
      <c r="K2908" s="179">
        <f>IFERROR('Energy consumption (raw)'!J2858*Lists!$H$84,)</f>
        <v>939.02289280000002</v>
      </c>
      <c r="L2908" s="179">
        <f>'Energy consumption (raw)'!K2858*Lists!$H$84</f>
        <v>872.7234231000001</v>
      </c>
      <c r="M2908" s="179">
        <f>'Energy consumption (raw)'!L2858*Lists!$H$84</f>
        <v>0</v>
      </c>
      <c r="N2908" s="179">
        <f>'Energy consumption (raw)'!M2858*Lists!$H$84</f>
        <v>0</v>
      </c>
      <c r="O2908" s="178">
        <f t="shared" si="183"/>
        <v>872.7234231000001</v>
      </c>
      <c r="P2908">
        <f>'Energy consumption (raw)'!N2858*Lists!$H$85</f>
        <v>0</v>
      </c>
      <c r="Q2908">
        <f>'Energy consumption (raw)'!O2858*Lists!$H$86</f>
        <v>0</v>
      </c>
      <c r="R2908">
        <f>'Energy consumption (raw)'!P2858*Lists!$H$87</f>
        <v>0</v>
      </c>
      <c r="S2908">
        <f>'Energy consumption (raw)'!Q2858*Lists!$H$88</f>
        <v>0</v>
      </c>
      <c r="T2908">
        <f>'Energy consumption (raw)'!R2858*Lists!$H$89</f>
        <v>0</v>
      </c>
      <c r="U2908">
        <f>'Energy consumption (raw)'!S2858*Lists!$H$90</f>
        <v>0</v>
      </c>
      <c r="V2908">
        <f>'Energy consumption (raw)'!T2858*Lists!$H$91</f>
        <v>0</v>
      </c>
      <c r="W2908">
        <f>'Energy consumption (raw)'!U2858*Lists!$H$92</f>
        <v>0</v>
      </c>
      <c r="X2908">
        <f>'Energy consumption (raw)'!V2858*Lists!$H$93</f>
        <v>0</v>
      </c>
      <c r="Y2908">
        <f>'Energy consumption (raw)'!W2858*Lists!$H$94</f>
        <v>0</v>
      </c>
      <c r="Z2908">
        <f>'Energy consumption (raw)'!X2858*Lists!$H$96*1000000</f>
        <v>0</v>
      </c>
      <c r="AA2908">
        <f>'Energy consumption (raw)'!Y2858*Lists!$H$97</f>
        <v>0</v>
      </c>
      <c r="AB2908">
        <f>'Energy consumption (raw)'!Z2858*Lists!$H$96</f>
        <v>0</v>
      </c>
      <c r="AC2908">
        <f>'Energy consumption (raw)'!AA2858*Lists!$H$98</f>
        <v>0</v>
      </c>
      <c r="AD2908">
        <f>'Energy consumption (raw)'!AB2858*Lists!$H$99</f>
        <v>0</v>
      </c>
      <c r="AE2908">
        <f>'Energy consumption (raw)'!AC2858*Lists!$H$101</f>
        <v>0</v>
      </c>
      <c r="AF2908">
        <f>'Energy consumption (raw)'!AD2858*Lists!$H$101</f>
        <v>0</v>
      </c>
      <c r="AG2908">
        <f>'Energy consumption (raw)'!AE2858*Lists!$H$101</f>
        <v>0</v>
      </c>
      <c r="AH2908">
        <f>'Energy consumption (raw)'!AF2858*Lists!$H$100</f>
        <v>0</v>
      </c>
      <c r="AI2908" s="167">
        <f t="shared" si="184"/>
        <v>872.7234231000001</v>
      </c>
      <c r="AJ2908" s="179">
        <f>'Energy consumption (raw)'!AG2858</f>
        <v>872.7234231000001</v>
      </c>
      <c r="AK2908" s="179">
        <f>'Energy consumption (raw)'!AH2858</f>
        <v>1281</v>
      </c>
      <c r="AL2908">
        <f>IF(ROUND(AI2908,-3)=ROUND('Energy consumption (raw)'!AG2858,-3),1,0)</f>
        <v>1</v>
      </c>
      <c r="AM2908" s="179" t="str">
        <f>'Energy consumption (raw)'!AJ2858</f>
        <v>50. Ho Chi Minh</v>
      </c>
      <c r="AN2908">
        <f>VLOOKUP(AM2908,Lists!$F$9:$G$71,2,FALSE)</f>
        <v>1</v>
      </c>
    </row>
    <row r="2909" spans="2:40" x14ac:dyDescent="0.25">
      <c r="B2909" s="65" t="str">
        <f t="shared" si="182"/>
        <v>Buildings277</v>
      </c>
      <c r="C2909" s="179">
        <f>'Energy consumption (raw)'!B2859</f>
        <v>277</v>
      </c>
      <c r="D2909" s="179">
        <f>'Energy consumption (raw)'!C2859</f>
        <v>0</v>
      </c>
      <c r="E2909" s="179">
        <f>'Energy consumption (raw)'!D2859</f>
        <v>0</v>
      </c>
      <c r="F2909" s="179" t="str">
        <f>'Energy consumption (raw)'!E2859</f>
        <v>Công trình xây dựng</v>
      </c>
      <c r="G2909" s="179" t="str">
        <f>'Energy consumption (raw)'!F2859</f>
        <v>Hoạt động của các bệnh viện</v>
      </c>
      <c r="H2909" s="179" t="str">
        <f>'Energy consumption (raw)'!G2859</f>
        <v>Buildings</v>
      </c>
      <c r="I2909" s="179" t="str">
        <f>'Energy consumption (raw)'!I2859</f>
        <v>Buildings</v>
      </c>
      <c r="J2909" s="179" t="str">
        <f>INDEX(Sector!$E$6:$E$46,MATCH('Energy consumption (toe)'!I2909,Sector!$B$6:$B$46,FALSE))</f>
        <v>Buildings</v>
      </c>
      <c r="K2909" s="179">
        <f>IFERROR('Energy consumption (raw)'!J2859*Lists!$H$84,)</f>
        <v>0</v>
      </c>
      <c r="L2909" s="179">
        <f>'Energy consumption (raw)'!K2859*Lists!$H$84</f>
        <v>2357.4727043000003</v>
      </c>
      <c r="M2909" s="179">
        <f>'Energy consumption (raw)'!L2859*Lists!$H$84</f>
        <v>0</v>
      </c>
      <c r="N2909" s="179">
        <f>'Energy consumption (raw)'!M2859*Lists!$H$84</f>
        <v>0</v>
      </c>
      <c r="O2909" s="178">
        <f t="shared" si="183"/>
        <v>2357.4727043000003</v>
      </c>
      <c r="P2909">
        <f>'Energy consumption (raw)'!N2859*Lists!$H$85</f>
        <v>0</v>
      </c>
      <c r="Q2909">
        <f>'Energy consumption (raw)'!O2859*Lists!$H$86</f>
        <v>0</v>
      </c>
      <c r="R2909">
        <f>'Energy consumption (raw)'!P2859*Lists!$H$87</f>
        <v>0</v>
      </c>
      <c r="S2909">
        <f>'Energy consumption (raw)'!Q2859*Lists!$H$88</f>
        <v>0</v>
      </c>
      <c r="T2909">
        <f>'Energy consumption (raw)'!R2859*Lists!$H$89</f>
        <v>0</v>
      </c>
      <c r="U2909">
        <f>'Energy consumption (raw)'!S2859*Lists!$H$90</f>
        <v>0</v>
      </c>
      <c r="V2909">
        <f>'Energy consumption (raw)'!T2859*Lists!$H$91</f>
        <v>0</v>
      </c>
      <c r="W2909">
        <f>'Energy consumption (raw)'!U2859*Lists!$H$92</f>
        <v>0</v>
      </c>
      <c r="X2909">
        <f>'Energy consumption (raw)'!V2859*Lists!$H$93</f>
        <v>0</v>
      </c>
      <c r="Y2909">
        <f>'Energy consumption (raw)'!W2859*Lists!$H$94</f>
        <v>0</v>
      </c>
      <c r="Z2909">
        <f>'Energy consumption (raw)'!X2859*Lists!$H$96*1000000</f>
        <v>0</v>
      </c>
      <c r="AA2909">
        <f>'Energy consumption (raw)'!Y2859*Lists!$H$97</f>
        <v>0</v>
      </c>
      <c r="AB2909">
        <f>'Energy consumption (raw)'!Z2859*Lists!$H$96</f>
        <v>0</v>
      </c>
      <c r="AC2909">
        <f>'Energy consumption (raw)'!AA2859*Lists!$H$98</f>
        <v>0</v>
      </c>
      <c r="AD2909">
        <f>'Energy consumption (raw)'!AB2859*Lists!$H$99</f>
        <v>0</v>
      </c>
      <c r="AE2909">
        <f>'Energy consumption (raw)'!AC2859*Lists!$H$101</f>
        <v>0</v>
      </c>
      <c r="AF2909">
        <f>'Energy consumption (raw)'!AD2859*Lists!$H$101</f>
        <v>0</v>
      </c>
      <c r="AG2909">
        <f>'Energy consumption (raw)'!AE2859*Lists!$H$101</f>
        <v>0</v>
      </c>
      <c r="AH2909">
        <f>'Energy consumption (raw)'!AF2859*Lists!$H$100</f>
        <v>0</v>
      </c>
      <c r="AI2909" s="167">
        <f t="shared" si="184"/>
        <v>2357.4727043000003</v>
      </c>
      <c r="AJ2909" s="179">
        <f>'Energy consumption (raw)'!AG2859</f>
        <v>2357.4727043000003</v>
      </c>
      <c r="AK2909" s="179">
        <f>'Energy consumption (raw)'!AH2859</f>
        <v>1682</v>
      </c>
      <c r="AL2909">
        <f>IF(ROUND(AI2909,-3)=ROUND('Energy consumption (raw)'!AG2859,-3),1,0)</f>
        <v>1</v>
      </c>
      <c r="AM2909" s="179" t="str">
        <f>'Energy consumption (raw)'!AJ2859</f>
        <v>50. Ho Chi Minh</v>
      </c>
      <c r="AN2909">
        <f>VLOOKUP(AM2909,Lists!$F$9:$G$71,2,FALSE)</f>
        <v>1</v>
      </c>
    </row>
    <row r="2910" spans="2:40" x14ac:dyDescent="0.25">
      <c r="B2910" s="65" t="str">
        <f t="shared" si="182"/>
        <v>Buildings278</v>
      </c>
      <c r="C2910" s="179">
        <f>'Energy consumption (raw)'!B2860</f>
        <v>278</v>
      </c>
      <c r="D2910" s="179">
        <f>'Energy consumption (raw)'!C2860</f>
        <v>0</v>
      </c>
      <c r="E2910" s="179">
        <f>'Energy consumption (raw)'!D2860</f>
        <v>0</v>
      </c>
      <c r="F2910" s="179" t="str">
        <f>'Energy consumption (raw)'!E2860</f>
        <v>Công trình xây dựng</v>
      </c>
      <c r="G2910" s="179" t="str">
        <f>'Energy consumption (raw)'!F2860</f>
        <v>Hoạt động của trụ sở văn phòng</v>
      </c>
      <c r="H2910" s="179" t="str">
        <f>'Energy consumption (raw)'!G2860</f>
        <v>Buildings</v>
      </c>
      <c r="I2910" s="179" t="str">
        <f>'Energy consumption (raw)'!I2860</f>
        <v>Buildings</v>
      </c>
      <c r="J2910" s="179" t="str">
        <f>INDEX(Sector!$E$6:$E$46,MATCH('Energy consumption (toe)'!I2910,Sector!$B$6:$B$46,FALSE))</f>
        <v>Buildings</v>
      </c>
      <c r="K2910" s="179">
        <f>IFERROR('Energy consumption (raw)'!J2860*Lists!$H$84,)</f>
        <v>0</v>
      </c>
      <c r="L2910" s="179">
        <f>'Energy consumption (raw)'!K2860*Lists!$H$84</f>
        <v>2183.6503597000001</v>
      </c>
      <c r="M2910" s="179">
        <f>'Energy consumption (raw)'!L2860*Lists!$H$84</f>
        <v>0</v>
      </c>
      <c r="N2910" s="179">
        <f>'Energy consumption (raw)'!M2860*Lists!$H$84</f>
        <v>0</v>
      </c>
      <c r="O2910" s="178">
        <f t="shared" si="183"/>
        <v>2183.6503597000001</v>
      </c>
      <c r="P2910">
        <f>'Energy consumption (raw)'!N2860*Lists!$H$85</f>
        <v>0</v>
      </c>
      <c r="Q2910">
        <f>'Energy consumption (raw)'!O2860*Lists!$H$86</f>
        <v>0</v>
      </c>
      <c r="R2910">
        <f>'Energy consumption (raw)'!P2860*Lists!$H$87</f>
        <v>0</v>
      </c>
      <c r="S2910">
        <f>'Energy consumption (raw)'!Q2860*Lists!$H$88</f>
        <v>0</v>
      </c>
      <c r="T2910">
        <f>'Energy consumption (raw)'!R2860*Lists!$H$89</f>
        <v>0</v>
      </c>
      <c r="U2910">
        <f>'Energy consumption (raw)'!S2860*Lists!$H$90</f>
        <v>0</v>
      </c>
      <c r="V2910">
        <f>'Energy consumption (raw)'!T2860*Lists!$H$91</f>
        <v>0</v>
      </c>
      <c r="W2910">
        <f>'Energy consumption (raw)'!U2860*Lists!$H$92</f>
        <v>0</v>
      </c>
      <c r="X2910">
        <f>'Energy consumption (raw)'!V2860*Lists!$H$93</f>
        <v>0</v>
      </c>
      <c r="Y2910">
        <f>'Energy consumption (raw)'!W2860*Lists!$H$94</f>
        <v>0</v>
      </c>
      <c r="Z2910">
        <f>'Energy consumption (raw)'!X2860*Lists!$H$96*1000000</f>
        <v>0</v>
      </c>
      <c r="AA2910">
        <f>'Energy consumption (raw)'!Y2860*Lists!$H$97</f>
        <v>0</v>
      </c>
      <c r="AB2910">
        <f>'Energy consumption (raw)'!Z2860*Lists!$H$96</f>
        <v>0</v>
      </c>
      <c r="AC2910">
        <f>'Energy consumption (raw)'!AA2860*Lists!$H$98</f>
        <v>0</v>
      </c>
      <c r="AD2910">
        <f>'Energy consumption (raw)'!AB2860*Lists!$H$99</f>
        <v>0</v>
      </c>
      <c r="AE2910">
        <f>'Energy consumption (raw)'!AC2860*Lists!$H$101</f>
        <v>0</v>
      </c>
      <c r="AF2910">
        <f>'Energy consumption (raw)'!AD2860*Lists!$H$101</f>
        <v>0</v>
      </c>
      <c r="AG2910">
        <f>'Energy consumption (raw)'!AE2860*Lists!$H$101</f>
        <v>0</v>
      </c>
      <c r="AH2910">
        <f>'Energy consumption (raw)'!AF2860*Lists!$H$100</f>
        <v>0</v>
      </c>
      <c r="AI2910" s="167">
        <f t="shared" si="184"/>
        <v>2183.6503597000001</v>
      </c>
      <c r="AJ2910" s="179">
        <f>'Energy consumption (raw)'!AG2860</f>
        <v>2183.6503597000001</v>
      </c>
      <c r="AK2910" s="179">
        <f>'Energy consumption (raw)'!AH2860</f>
        <v>1056</v>
      </c>
      <c r="AL2910">
        <f>IF(ROUND(AI2910,-3)=ROUND('Energy consumption (raw)'!AG2860,-3),1,0)</f>
        <v>1</v>
      </c>
      <c r="AM2910" s="179" t="str">
        <f>'Energy consumption (raw)'!AJ2860</f>
        <v>50. Ho Chi Minh</v>
      </c>
      <c r="AN2910">
        <f>VLOOKUP(AM2910,Lists!$F$9:$G$71,2,FALSE)</f>
        <v>1</v>
      </c>
    </row>
    <row r="2911" spans="2:40" x14ac:dyDescent="0.25">
      <c r="B2911" s="65" t="str">
        <f t="shared" si="182"/>
        <v>Buildings279</v>
      </c>
      <c r="C2911" s="179">
        <f>'Energy consumption (raw)'!B2861</f>
        <v>279</v>
      </c>
      <c r="D2911" s="179">
        <f>'Energy consumption (raw)'!C2861</f>
        <v>0</v>
      </c>
      <c r="E2911" s="179">
        <f>'Energy consumption (raw)'!D2861</f>
        <v>0</v>
      </c>
      <c r="F2911" s="179" t="str">
        <f>'Energy consumption (raw)'!E2861</f>
        <v>Công trình xây dựng</v>
      </c>
      <c r="G2911" s="179" t="str">
        <f>'Energy consumption (raw)'!F2861</f>
        <v>Khách sạn</v>
      </c>
      <c r="H2911" s="179" t="str">
        <f>'Energy consumption (raw)'!G2861</f>
        <v>Buildings</v>
      </c>
      <c r="I2911" s="179" t="str">
        <f>'Energy consumption (raw)'!I2861</f>
        <v>Buildings</v>
      </c>
      <c r="J2911" s="179" t="str">
        <f>INDEX(Sector!$E$6:$E$46,MATCH('Energy consumption (toe)'!I2911,Sector!$B$6:$B$46,FALSE))</f>
        <v>Buildings</v>
      </c>
      <c r="K2911" s="179">
        <f>IFERROR('Energy consumption (raw)'!J2861*Lists!$H$84,)</f>
        <v>1155.8177874</v>
      </c>
      <c r="L2911" s="179">
        <f>'Energy consumption (raw)'!K2861*Lists!$H$84</f>
        <v>1154.0313020000001</v>
      </c>
      <c r="M2911" s="179">
        <f>'Energy consumption (raw)'!L2861*Lists!$H$84</f>
        <v>0</v>
      </c>
      <c r="N2911" s="179">
        <f>'Energy consumption (raw)'!M2861*Lists!$H$84</f>
        <v>0</v>
      </c>
      <c r="O2911" s="178">
        <f t="shared" si="183"/>
        <v>1154.0313020000001</v>
      </c>
      <c r="P2911">
        <f>'Energy consumption (raw)'!N2861*Lists!$H$85</f>
        <v>0</v>
      </c>
      <c r="Q2911">
        <f>'Energy consumption (raw)'!O2861*Lists!$H$86</f>
        <v>0</v>
      </c>
      <c r="R2911">
        <f>'Energy consumption (raw)'!P2861*Lists!$H$87</f>
        <v>0</v>
      </c>
      <c r="S2911">
        <f>'Energy consumption (raw)'!Q2861*Lists!$H$88</f>
        <v>0</v>
      </c>
      <c r="T2911">
        <f>'Energy consumption (raw)'!R2861*Lists!$H$89</f>
        <v>0</v>
      </c>
      <c r="U2911">
        <f>'Energy consumption (raw)'!S2861*Lists!$H$90</f>
        <v>0</v>
      </c>
      <c r="V2911">
        <f>'Energy consumption (raw)'!T2861*Lists!$H$91</f>
        <v>0</v>
      </c>
      <c r="W2911">
        <f>'Energy consumption (raw)'!U2861*Lists!$H$92</f>
        <v>0</v>
      </c>
      <c r="X2911">
        <f>'Energy consumption (raw)'!V2861*Lists!$H$93</f>
        <v>0</v>
      </c>
      <c r="Y2911">
        <f>'Energy consumption (raw)'!W2861*Lists!$H$94</f>
        <v>0</v>
      </c>
      <c r="Z2911">
        <f>'Energy consumption (raw)'!X2861*Lists!$H$96*1000000</f>
        <v>0</v>
      </c>
      <c r="AA2911">
        <f>'Energy consumption (raw)'!Y2861*Lists!$H$97</f>
        <v>0</v>
      </c>
      <c r="AB2911">
        <f>'Energy consumption (raw)'!Z2861*Lists!$H$96</f>
        <v>0</v>
      </c>
      <c r="AC2911">
        <f>'Energy consumption (raw)'!AA2861*Lists!$H$98</f>
        <v>0</v>
      </c>
      <c r="AD2911">
        <f>'Energy consumption (raw)'!AB2861*Lists!$H$99</f>
        <v>0</v>
      </c>
      <c r="AE2911">
        <f>'Energy consumption (raw)'!AC2861*Lists!$H$101</f>
        <v>0</v>
      </c>
      <c r="AF2911">
        <f>'Energy consumption (raw)'!AD2861*Lists!$H$101</f>
        <v>0</v>
      </c>
      <c r="AG2911">
        <f>'Energy consumption (raw)'!AE2861*Lists!$H$101</f>
        <v>0</v>
      </c>
      <c r="AH2911">
        <f>'Energy consumption (raw)'!AF2861*Lists!$H$100</f>
        <v>0</v>
      </c>
      <c r="AI2911" s="167">
        <f t="shared" si="184"/>
        <v>1154.0313020000001</v>
      </c>
      <c r="AJ2911" s="179">
        <f>'Energy consumption (raw)'!AG2861</f>
        <v>1154.0313020000001</v>
      </c>
      <c r="AK2911" s="179">
        <f>'Energy consumption (raw)'!AH2861</f>
        <v>1185</v>
      </c>
      <c r="AL2911">
        <f>IF(ROUND(AI2911,-3)=ROUND('Energy consumption (raw)'!AG2861,-3),1,0)</f>
        <v>1</v>
      </c>
      <c r="AM2911" s="179" t="str">
        <f>'Energy consumption (raw)'!AJ2861</f>
        <v>50. Ho Chi Minh</v>
      </c>
      <c r="AN2911">
        <f>VLOOKUP(AM2911,Lists!$F$9:$G$71,2,FALSE)</f>
        <v>1</v>
      </c>
    </row>
    <row r="2912" spans="2:40" x14ac:dyDescent="0.25">
      <c r="B2912" s="65" t="str">
        <f t="shared" si="182"/>
        <v>Buildings280</v>
      </c>
      <c r="C2912" s="179">
        <f>'Energy consumption (raw)'!B2862</f>
        <v>280</v>
      </c>
      <c r="D2912" s="179">
        <f>'Energy consumption (raw)'!C2862</f>
        <v>0</v>
      </c>
      <c r="E2912" s="179">
        <f>'Energy consumption (raw)'!D2862</f>
        <v>0</v>
      </c>
      <c r="F2912" s="179" t="str">
        <f>'Energy consumption (raw)'!E2862</f>
        <v>Công trình xây dựng</v>
      </c>
      <c r="G2912" s="179" t="str">
        <f>'Energy consumption (raw)'!F2862</f>
        <v>Hoạt động của các bệnh viện</v>
      </c>
      <c r="H2912" s="179" t="str">
        <f>'Energy consumption (raw)'!G2862</f>
        <v>Buildings</v>
      </c>
      <c r="I2912" s="179" t="str">
        <f>'Energy consumption (raw)'!I2862</f>
        <v>Buildings</v>
      </c>
      <c r="J2912" s="179" t="str">
        <f>INDEX(Sector!$E$6:$E$46,MATCH('Energy consumption (toe)'!I2912,Sector!$B$6:$B$46,FALSE))</f>
        <v>Buildings</v>
      </c>
      <c r="K2912" s="179">
        <f>IFERROR('Energy consumption (raw)'!J2862*Lists!$H$84,)</f>
        <v>1221.8024851</v>
      </c>
      <c r="L2912" s="179">
        <f>'Energy consumption (raw)'!K2862*Lists!$H$84</f>
        <v>1190.6499323</v>
      </c>
      <c r="M2912" s="179">
        <f>'Energy consumption (raw)'!L2862*Lists!$H$84</f>
        <v>0</v>
      </c>
      <c r="N2912" s="179">
        <f>'Energy consumption (raw)'!M2862*Lists!$H$84</f>
        <v>0</v>
      </c>
      <c r="O2912" s="178">
        <f t="shared" si="183"/>
        <v>1190.6499323</v>
      </c>
      <c r="P2912">
        <f>'Energy consumption (raw)'!N2862*Lists!$H$85</f>
        <v>0</v>
      </c>
      <c r="Q2912">
        <f>'Energy consumption (raw)'!O2862*Lists!$H$86</f>
        <v>0</v>
      </c>
      <c r="R2912">
        <f>'Energy consumption (raw)'!P2862*Lists!$H$87</f>
        <v>0</v>
      </c>
      <c r="S2912">
        <f>'Energy consumption (raw)'!Q2862*Lists!$H$88</f>
        <v>0</v>
      </c>
      <c r="T2912">
        <f>'Energy consumption (raw)'!R2862*Lists!$H$89</f>
        <v>8.16</v>
      </c>
      <c r="U2912">
        <f>'Energy consumption (raw)'!S2862*Lists!$H$90</f>
        <v>0</v>
      </c>
      <c r="V2912">
        <f>'Energy consumption (raw)'!T2862*Lists!$H$91</f>
        <v>0</v>
      </c>
      <c r="W2912">
        <f>'Energy consumption (raw)'!U2862*Lists!$H$92</f>
        <v>0</v>
      </c>
      <c r="X2912">
        <f>'Energy consumption (raw)'!V2862*Lists!$H$93</f>
        <v>0</v>
      </c>
      <c r="Y2912">
        <f>'Energy consumption (raw)'!W2862*Lists!$H$94</f>
        <v>0</v>
      </c>
      <c r="Z2912">
        <f>'Energy consumption (raw)'!X2862*Lists!$H$96*1000000</f>
        <v>0</v>
      </c>
      <c r="AA2912">
        <f>'Energy consumption (raw)'!Y2862*Lists!$H$97</f>
        <v>21.582000000000001</v>
      </c>
      <c r="AB2912">
        <f>'Energy consumption (raw)'!Z2862*Lists!$H$96</f>
        <v>0</v>
      </c>
      <c r="AC2912">
        <f>'Energy consumption (raw)'!AA2862*Lists!$H$98</f>
        <v>0</v>
      </c>
      <c r="AD2912">
        <f>'Energy consumption (raw)'!AB2862*Lists!$H$99</f>
        <v>0</v>
      </c>
      <c r="AE2912">
        <f>'Energy consumption (raw)'!AC2862*Lists!$H$101</f>
        <v>0</v>
      </c>
      <c r="AF2912">
        <f>'Energy consumption (raw)'!AD2862*Lists!$H$101</f>
        <v>0</v>
      </c>
      <c r="AG2912">
        <f>'Energy consumption (raw)'!AE2862*Lists!$H$101</f>
        <v>0</v>
      </c>
      <c r="AH2912">
        <f>'Energy consumption (raw)'!AF2862*Lists!$H$100</f>
        <v>0</v>
      </c>
      <c r="AI2912" s="167">
        <f t="shared" si="184"/>
        <v>1220.3919323000002</v>
      </c>
      <c r="AJ2912" s="179">
        <f>'Energy consumption (raw)'!AG2862</f>
        <v>1220.3919323000002</v>
      </c>
      <c r="AK2912" s="179">
        <f>'Energy consumption (raw)'!AH2862</f>
        <v>1223</v>
      </c>
      <c r="AL2912">
        <f>IF(ROUND(AI2912,-3)=ROUND('Energy consumption (raw)'!AG2862,-3),1,0)</f>
        <v>1</v>
      </c>
      <c r="AM2912" s="179" t="str">
        <f>'Energy consumption (raw)'!AJ2862</f>
        <v>50. Ho Chi Minh</v>
      </c>
      <c r="AN2912">
        <f>VLOOKUP(AM2912,Lists!$F$9:$G$71,2,FALSE)</f>
        <v>1</v>
      </c>
    </row>
    <row r="2913" spans="2:40" x14ac:dyDescent="0.25">
      <c r="B2913" s="65" t="str">
        <f t="shared" si="182"/>
        <v>Buildings281</v>
      </c>
      <c r="C2913" s="179">
        <f>'Energy consumption (raw)'!B2863</f>
        <v>281</v>
      </c>
      <c r="D2913" s="179">
        <f>'Energy consumption (raw)'!C2863</f>
        <v>0</v>
      </c>
      <c r="E2913" s="179">
        <f>'Energy consumption (raw)'!D2863</f>
        <v>0</v>
      </c>
      <c r="F2913" s="179" t="str">
        <f>'Energy consumption (raw)'!E2863</f>
        <v>Công trình xây dựng</v>
      </c>
      <c r="G2913" s="179" t="str">
        <f>'Energy consumption (raw)'!F2863</f>
        <v>Kinh doanh bất động sản, quyền sử dụng đất thuộc chủ sở hữu, chủ sử dụng hoặc đi thuê</v>
      </c>
      <c r="H2913" s="179" t="str">
        <f>'Energy consumption (raw)'!G2863</f>
        <v>Buildings</v>
      </c>
      <c r="I2913" s="179" t="str">
        <f>'Energy consumption (raw)'!I2863</f>
        <v>Buildings</v>
      </c>
      <c r="J2913" s="179" t="str">
        <f>INDEX(Sector!$E$6:$E$46,MATCH('Energy consumption (toe)'!I2913,Sector!$B$6:$B$46,FALSE))</f>
        <v>Buildings</v>
      </c>
      <c r="K2913" s="179">
        <f>IFERROR('Energy consumption (raw)'!J2863*Lists!$H$84,)</f>
        <v>967.10425840000005</v>
      </c>
      <c r="L2913" s="179">
        <f>'Energy consumption (raw)'!K2863*Lists!$H$84</f>
        <v>965.82418560000008</v>
      </c>
      <c r="M2913" s="179">
        <f>'Energy consumption (raw)'!L2863*Lists!$H$84</f>
        <v>0</v>
      </c>
      <c r="N2913" s="179">
        <f>'Energy consumption (raw)'!M2863*Lists!$H$84</f>
        <v>0</v>
      </c>
      <c r="O2913" s="178">
        <f t="shared" si="183"/>
        <v>965.82418560000008</v>
      </c>
      <c r="P2913">
        <f>'Energy consumption (raw)'!N2863*Lists!$H$85</f>
        <v>0</v>
      </c>
      <c r="Q2913">
        <f>'Energy consumption (raw)'!O2863*Lists!$H$86</f>
        <v>0</v>
      </c>
      <c r="R2913">
        <f>'Energy consumption (raw)'!P2863*Lists!$H$87</f>
        <v>0</v>
      </c>
      <c r="S2913">
        <f>'Energy consumption (raw)'!Q2863*Lists!$H$88</f>
        <v>0</v>
      </c>
      <c r="T2913">
        <f>'Energy consumption (raw)'!R2863*Lists!$H$89</f>
        <v>2.7132000000000001</v>
      </c>
      <c r="U2913">
        <f>'Energy consumption (raw)'!S2863*Lists!$H$90</f>
        <v>0</v>
      </c>
      <c r="V2913">
        <f>'Energy consumption (raw)'!T2863*Lists!$H$91</f>
        <v>0</v>
      </c>
      <c r="W2913">
        <f>'Energy consumption (raw)'!U2863*Lists!$H$92</f>
        <v>0</v>
      </c>
      <c r="X2913">
        <f>'Energy consumption (raw)'!V2863*Lists!$H$93</f>
        <v>0</v>
      </c>
      <c r="Y2913">
        <f>'Energy consumption (raw)'!W2863*Lists!$H$94</f>
        <v>0</v>
      </c>
      <c r="Z2913">
        <f>'Energy consumption (raw)'!X2863*Lists!$H$96*1000000</f>
        <v>0</v>
      </c>
      <c r="AA2913">
        <f>'Energy consumption (raw)'!Y2863*Lists!$H$97</f>
        <v>0</v>
      </c>
      <c r="AB2913">
        <f>'Energy consumption (raw)'!Z2863*Lists!$H$96</f>
        <v>0</v>
      </c>
      <c r="AC2913">
        <f>'Energy consumption (raw)'!AA2863*Lists!$H$98</f>
        <v>0</v>
      </c>
      <c r="AD2913">
        <f>'Energy consumption (raw)'!AB2863*Lists!$H$99</f>
        <v>0</v>
      </c>
      <c r="AE2913">
        <f>'Energy consumption (raw)'!AC2863*Lists!$H$101</f>
        <v>0</v>
      </c>
      <c r="AF2913">
        <f>'Energy consumption (raw)'!AD2863*Lists!$H$101</f>
        <v>0</v>
      </c>
      <c r="AG2913">
        <f>'Energy consumption (raw)'!AE2863*Lists!$H$101</f>
        <v>0</v>
      </c>
      <c r="AH2913">
        <f>'Energy consumption (raw)'!AF2863*Lists!$H$100</f>
        <v>0</v>
      </c>
      <c r="AI2913" s="167">
        <f t="shared" si="184"/>
        <v>968.53738560000011</v>
      </c>
      <c r="AJ2913" s="179">
        <f>'Energy consumption (raw)'!AG2863</f>
        <v>968.53738560000011</v>
      </c>
      <c r="AK2913" s="179">
        <f>'Energy consumption (raw)'!AH2863</f>
        <v>1072</v>
      </c>
      <c r="AL2913">
        <f>IF(ROUND(AI2913,-3)=ROUND('Energy consumption (raw)'!AG2863,-3),1,0)</f>
        <v>1</v>
      </c>
      <c r="AM2913" s="179" t="str">
        <f>'Energy consumption (raw)'!AJ2863</f>
        <v>50. Ho Chi Minh</v>
      </c>
      <c r="AN2913">
        <f>VLOOKUP(AM2913,Lists!$F$9:$G$71,2,FALSE)</f>
        <v>1</v>
      </c>
    </row>
    <row r="2914" spans="2:40" x14ac:dyDescent="0.25">
      <c r="B2914" s="65" t="str">
        <f t="shared" si="182"/>
        <v>Buildings282</v>
      </c>
      <c r="C2914" s="179">
        <f>'Energy consumption (raw)'!B2864</f>
        <v>282</v>
      </c>
      <c r="D2914" s="179">
        <f>'Energy consumption (raw)'!C2864</f>
        <v>0</v>
      </c>
      <c r="E2914" s="179">
        <f>'Energy consumption (raw)'!D2864</f>
        <v>0</v>
      </c>
      <c r="F2914" s="179" t="str">
        <f>'Energy consumption (raw)'!E2864</f>
        <v>Công trình xây dựng</v>
      </c>
      <c r="G2914" s="179" t="str">
        <f>'Energy consumption (raw)'!F2864</f>
        <v>Kinh doanh dịch vụ</v>
      </c>
      <c r="H2914" s="179" t="str">
        <f>'Energy consumption (raw)'!G2864</f>
        <v>Buildings</v>
      </c>
      <c r="I2914" s="179" t="str">
        <f>'Energy consumption (raw)'!I2864</f>
        <v>Buildings</v>
      </c>
      <c r="J2914" s="179" t="str">
        <f>INDEX(Sector!$E$6:$E$46,MATCH('Energy consumption (toe)'!I2914,Sector!$B$6:$B$46,FALSE))</f>
        <v>Buildings</v>
      </c>
      <c r="K2914" s="179">
        <f>IFERROR('Energy consumption (raw)'!J2864*Lists!$H$84,)</f>
        <v>991.62268270000004</v>
      </c>
      <c r="L2914" s="179">
        <f>'Energy consumption (raw)'!K2864*Lists!$H$84</f>
        <v>987.5200000000001</v>
      </c>
      <c r="M2914" s="179">
        <f>'Energy consumption (raw)'!L2864*Lists!$H$84</f>
        <v>0</v>
      </c>
      <c r="N2914" s="179">
        <f>'Energy consumption (raw)'!M2864*Lists!$H$84</f>
        <v>0</v>
      </c>
      <c r="O2914" s="178">
        <f t="shared" si="183"/>
        <v>987.5200000000001</v>
      </c>
      <c r="P2914">
        <f>'Energy consumption (raw)'!N2864*Lists!$H$85</f>
        <v>0</v>
      </c>
      <c r="Q2914">
        <f>'Energy consumption (raw)'!O2864*Lists!$H$86</f>
        <v>0</v>
      </c>
      <c r="R2914">
        <f>'Energy consumption (raw)'!P2864*Lists!$H$87</f>
        <v>0</v>
      </c>
      <c r="S2914">
        <f>'Energy consumption (raw)'!Q2864*Lists!$H$88</f>
        <v>0</v>
      </c>
      <c r="T2914">
        <f>'Energy consumption (raw)'!R2864*Lists!$H$89</f>
        <v>4.08</v>
      </c>
      <c r="U2914">
        <f>'Energy consumption (raw)'!S2864*Lists!$H$90</f>
        <v>0</v>
      </c>
      <c r="V2914">
        <f>'Energy consumption (raw)'!T2864*Lists!$H$91</f>
        <v>0</v>
      </c>
      <c r="W2914">
        <f>'Energy consumption (raw)'!U2864*Lists!$H$92</f>
        <v>0</v>
      </c>
      <c r="X2914">
        <f>'Energy consumption (raw)'!V2864*Lists!$H$93</f>
        <v>0</v>
      </c>
      <c r="Y2914">
        <f>'Energy consumption (raw)'!W2864*Lists!$H$94</f>
        <v>0</v>
      </c>
      <c r="Z2914">
        <f>'Energy consumption (raw)'!X2864*Lists!$H$96*1000000</f>
        <v>0</v>
      </c>
      <c r="AA2914">
        <f>'Energy consumption (raw)'!Y2864*Lists!$H$97</f>
        <v>0</v>
      </c>
      <c r="AB2914">
        <f>'Energy consumption (raw)'!Z2864*Lists!$H$96</f>
        <v>0</v>
      </c>
      <c r="AC2914">
        <f>'Energy consumption (raw)'!AA2864*Lists!$H$98</f>
        <v>0</v>
      </c>
      <c r="AD2914">
        <f>'Energy consumption (raw)'!AB2864*Lists!$H$99</f>
        <v>0</v>
      </c>
      <c r="AE2914">
        <f>'Energy consumption (raw)'!AC2864*Lists!$H$101</f>
        <v>0</v>
      </c>
      <c r="AF2914">
        <f>'Energy consumption (raw)'!AD2864*Lists!$H$101</f>
        <v>0</v>
      </c>
      <c r="AG2914">
        <f>'Energy consumption (raw)'!AE2864*Lists!$H$101</f>
        <v>0</v>
      </c>
      <c r="AH2914">
        <f>'Energy consumption (raw)'!AF2864*Lists!$H$100</f>
        <v>0</v>
      </c>
      <c r="AI2914" s="167">
        <f t="shared" si="184"/>
        <v>991.60000000000014</v>
      </c>
      <c r="AJ2914" s="179">
        <f>'Energy consumption (raw)'!AG2864</f>
        <v>991.60000000000014</v>
      </c>
      <c r="AK2914" s="179">
        <f>'Energy consumption (raw)'!AH2864</f>
        <v>1163</v>
      </c>
      <c r="AL2914">
        <f>IF(ROUND(AI2914,-3)=ROUND('Energy consumption (raw)'!AG2864,-3),1,0)</f>
        <v>1</v>
      </c>
      <c r="AM2914" s="179" t="str">
        <f>'Energy consumption (raw)'!AJ2864</f>
        <v>50. Ho Chi Minh</v>
      </c>
      <c r="AN2914">
        <f>VLOOKUP(AM2914,Lists!$F$9:$G$71,2,FALSE)</f>
        <v>1</v>
      </c>
    </row>
    <row r="2915" spans="2:40" x14ac:dyDescent="0.25">
      <c r="B2915" s="65" t="str">
        <f t="shared" si="182"/>
        <v>Buildings283</v>
      </c>
      <c r="C2915" s="179">
        <f>'Energy consumption (raw)'!B2865</f>
        <v>283</v>
      </c>
      <c r="D2915" s="179">
        <f>'Energy consumption (raw)'!C2865</f>
        <v>0</v>
      </c>
      <c r="E2915" s="179">
        <f>'Energy consumption (raw)'!D2865</f>
        <v>0</v>
      </c>
      <c r="F2915" s="179" t="str">
        <f>'Energy consumption (raw)'!E2865</f>
        <v>Công trình xây dựng</v>
      </c>
      <c r="G2915" s="179" t="str">
        <f>'Energy consumption (raw)'!F2865</f>
        <v>Kinh doanh bất động sản, quyền sử dụng đất thuộc chủ sở hữu, chủ sử dụng hoặc đi thuê</v>
      </c>
      <c r="H2915" s="179" t="str">
        <f>'Energy consumption (raw)'!G2865</f>
        <v>Buildings</v>
      </c>
      <c r="I2915" s="179" t="str">
        <f>'Energy consumption (raw)'!I2865</f>
        <v>Buildings</v>
      </c>
      <c r="J2915" s="179" t="str">
        <f>INDEX(Sector!$E$6:$E$46,MATCH('Energy consumption (toe)'!I2915,Sector!$B$6:$B$46,FALSE))</f>
        <v>Buildings</v>
      </c>
      <c r="K2915" s="179">
        <f>IFERROR('Energy consumption (raw)'!J2865*Lists!$H$84,)</f>
        <v>0</v>
      </c>
      <c r="L2915" s="179">
        <f>'Energy consumption (raw)'!K2865*Lists!$H$84</f>
        <v>1100.7595356000002</v>
      </c>
      <c r="M2915" s="179">
        <f>'Energy consumption (raw)'!L2865*Lists!$H$84</f>
        <v>0</v>
      </c>
      <c r="N2915" s="179">
        <f>'Energy consumption (raw)'!M2865*Lists!$H$84</f>
        <v>0</v>
      </c>
      <c r="O2915" s="178">
        <f t="shared" si="183"/>
        <v>1100.7595356000002</v>
      </c>
      <c r="P2915">
        <f>'Energy consumption (raw)'!N2865*Lists!$H$85</f>
        <v>0</v>
      </c>
      <c r="Q2915">
        <f>'Energy consumption (raw)'!O2865*Lists!$H$86</f>
        <v>0</v>
      </c>
      <c r="R2915">
        <f>'Energy consumption (raw)'!P2865*Lists!$H$87</f>
        <v>0</v>
      </c>
      <c r="S2915">
        <f>'Energy consumption (raw)'!Q2865*Lists!$H$88</f>
        <v>0</v>
      </c>
      <c r="T2915">
        <f>'Energy consumption (raw)'!R2865*Lists!$H$89</f>
        <v>2.04</v>
      </c>
      <c r="U2915">
        <f>'Energy consumption (raw)'!S2865*Lists!$H$90</f>
        <v>0</v>
      </c>
      <c r="V2915">
        <f>'Energy consumption (raw)'!T2865*Lists!$H$91</f>
        <v>0</v>
      </c>
      <c r="W2915">
        <f>'Energy consumption (raw)'!U2865*Lists!$H$92</f>
        <v>0</v>
      </c>
      <c r="X2915">
        <f>'Energy consumption (raw)'!V2865*Lists!$H$93</f>
        <v>27.195</v>
      </c>
      <c r="Y2915">
        <f>'Energy consumption (raw)'!W2865*Lists!$H$94</f>
        <v>0</v>
      </c>
      <c r="Z2915">
        <f>'Energy consumption (raw)'!X2865*Lists!$H$96*1000000</f>
        <v>0</v>
      </c>
      <c r="AA2915">
        <f>'Energy consumption (raw)'!Y2865*Lists!$H$97</f>
        <v>0</v>
      </c>
      <c r="AB2915">
        <f>'Energy consumption (raw)'!Z2865*Lists!$H$96</f>
        <v>0</v>
      </c>
      <c r="AC2915">
        <f>'Energy consumption (raw)'!AA2865*Lists!$H$98</f>
        <v>0</v>
      </c>
      <c r="AD2915">
        <f>'Energy consumption (raw)'!AB2865*Lists!$H$99</f>
        <v>0</v>
      </c>
      <c r="AE2915">
        <f>'Energy consumption (raw)'!AC2865*Lists!$H$101</f>
        <v>0</v>
      </c>
      <c r="AF2915">
        <f>'Energy consumption (raw)'!AD2865*Lists!$H$101</f>
        <v>0</v>
      </c>
      <c r="AG2915">
        <f>'Energy consumption (raw)'!AE2865*Lists!$H$101</f>
        <v>0</v>
      </c>
      <c r="AH2915">
        <f>'Energy consumption (raw)'!AF2865*Lists!$H$100</f>
        <v>0</v>
      </c>
      <c r="AI2915" s="167">
        <f t="shared" si="184"/>
        <v>1129.9945356000001</v>
      </c>
      <c r="AJ2915" s="179">
        <f>'Energy consumption (raw)'!AG2865</f>
        <v>1129.9945356000001</v>
      </c>
      <c r="AK2915" s="179">
        <f>'Energy consumption (raw)'!AH2865</f>
        <v>1141</v>
      </c>
      <c r="AL2915">
        <f>IF(ROUND(AI2915,-3)=ROUND('Energy consumption (raw)'!AG2865,-3),1,0)</f>
        <v>1</v>
      </c>
      <c r="AM2915" s="179" t="str">
        <f>'Energy consumption (raw)'!AJ2865</f>
        <v>50. Ho Chi Minh</v>
      </c>
      <c r="AN2915">
        <f>VLOOKUP(AM2915,Lists!$F$9:$G$71,2,FALSE)</f>
        <v>1</v>
      </c>
    </row>
    <row r="2916" spans="2:40" x14ac:dyDescent="0.25">
      <c r="B2916" s="65" t="str">
        <f t="shared" si="182"/>
        <v>Buildings284</v>
      </c>
      <c r="C2916" s="179">
        <f>'Energy consumption (raw)'!B2866</f>
        <v>284</v>
      </c>
      <c r="D2916" s="179">
        <f>'Energy consumption (raw)'!C2866</f>
        <v>0</v>
      </c>
      <c r="E2916" s="179">
        <f>'Energy consumption (raw)'!D2866</f>
        <v>0</v>
      </c>
      <c r="F2916" s="179" t="str">
        <f>'Energy consumption (raw)'!E2866</f>
        <v>Công trình xây dựng</v>
      </c>
      <c r="G2916" s="179" t="str">
        <f>'Energy consumption (raw)'!F2866</f>
        <v>Giáo dục đại học</v>
      </c>
      <c r="H2916" s="179" t="str">
        <f>'Energy consumption (raw)'!G2866</f>
        <v>Buildings</v>
      </c>
      <c r="I2916" s="179" t="str">
        <f>'Energy consumption (raw)'!I2866</f>
        <v>Buildings</v>
      </c>
      <c r="J2916" s="179" t="str">
        <f>INDEX(Sector!$E$6:$E$46,MATCH('Energy consumption (toe)'!I2916,Sector!$B$6:$B$46,FALSE))</f>
        <v>Buildings</v>
      </c>
      <c r="K2916" s="179">
        <f>IFERROR('Energy consumption (raw)'!J2866*Lists!$H$84,)</f>
        <v>363.68016240000003</v>
      </c>
      <c r="L2916" s="179">
        <f>'Energy consumption (raw)'!K2866*Lists!$H$84</f>
        <v>918.7879908000001</v>
      </c>
      <c r="M2916" s="179">
        <f>'Energy consumption (raw)'!L2866*Lists!$H$84</f>
        <v>0</v>
      </c>
      <c r="N2916" s="179">
        <f>'Energy consumption (raw)'!M2866*Lists!$H$84</f>
        <v>0</v>
      </c>
      <c r="O2916" s="178">
        <f t="shared" si="183"/>
        <v>918.7879908000001</v>
      </c>
      <c r="P2916">
        <f>'Energy consumption (raw)'!N2866*Lists!$H$85</f>
        <v>0</v>
      </c>
      <c r="Q2916">
        <f>'Energy consumption (raw)'!O2866*Lists!$H$86</f>
        <v>0</v>
      </c>
      <c r="R2916">
        <f>'Energy consumption (raw)'!P2866*Lists!$H$87</f>
        <v>0</v>
      </c>
      <c r="S2916">
        <f>'Energy consumption (raw)'!Q2866*Lists!$H$88</f>
        <v>0</v>
      </c>
      <c r="T2916">
        <f>'Energy consumption (raw)'!R2866*Lists!$H$89</f>
        <v>6.1199999999999997E-2</v>
      </c>
      <c r="U2916">
        <f>'Energy consumption (raw)'!S2866*Lists!$H$90</f>
        <v>0</v>
      </c>
      <c r="V2916">
        <f>'Energy consumption (raw)'!T2866*Lists!$H$91</f>
        <v>0</v>
      </c>
      <c r="W2916">
        <f>'Energy consumption (raw)'!U2866*Lists!$H$92</f>
        <v>0</v>
      </c>
      <c r="X2916">
        <f>'Energy consumption (raw)'!V2866*Lists!$H$93</f>
        <v>0</v>
      </c>
      <c r="Y2916">
        <f>'Energy consumption (raw)'!W2866*Lists!$H$94</f>
        <v>0</v>
      </c>
      <c r="Z2916">
        <f>'Energy consumption (raw)'!X2866*Lists!$H$96*1000000</f>
        <v>0</v>
      </c>
      <c r="AA2916">
        <f>'Energy consumption (raw)'!Y2866*Lists!$H$97</f>
        <v>3.1173999999999999</v>
      </c>
      <c r="AB2916">
        <f>'Energy consumption (raw)'!Z2866*Lists!$H$96</f>
        <v>0</v>
      </c>
      <c r="AC2916">
        <f>'Energy consumption (raw)'!AA2866*Lists!$H$98</f>
        <v>0</v>
      </c>
      <c r="AD2916">
        <f>'Energy consumption (raw)'!AB2866*Lists!$H$99</f>
        <v>0</v>
      </c>
      <c r="AE2916">
        <f>'Energy consumption (raw)'!AC2866*Lists!$H$101</f>
        <v>0</v>
      </c>
      <c r="AF2916">
        <f>'Energy consumption (raw)'!AD2866*Lists!$H$101</f>
        <v>0</v>
      </c>
      <c r="AG2916">
        <f>'Energy consumption (raw)'!AE2866*Lists!$H$101</f>
        <v>0</v>
      </c>
      <c r="AH2916">
        <f>'Energy consumption (raw)'!AF2866*Lists!$H$100</f>
        <v>0</v>
      </c>
      <c r="AI2916" s="167">
        <f t="shared" si="184"/>
        <v>921.96659080000006</v>
      </c>
      <c r="AJ2916" s="179">
        <f>'Energy consumption (raw)'!AG2866</f>
        <v>921.96659080000006</v>
      </c>
      <c r="AK2916" s="179">
        <f>'Energy consumption (raw)'!AH2866</f>
        <v>1124</v>
      </c>
      <c r="AL2916">
        <f>IF(ROUND(AI2916,-3)=ROUND('Energy consumption (raw)'!AG2866,-3),1,0)</f>
        <v>1</v>
      </c>
      <c r="AM2916" s="179" t="str">
        <f>'Energy consumption (raw)'!AJ2866</f>
        <v>50. Ho Chi Minh</v>
      </c>
      <c r="AN2916">
        <f>VLOOKUP(AM2916,Lists!$F$9:$G$71,2,FALSE)</f>
        <v>1</v>
      </c>
    </row>
    <row r="2917" spans="2:40" x14ac:dyDescent="0.25">
      <c r="B2917" s="65" t="str">
        <f t="shared" si="182"/>
        <v>Buildings285</v>
      </c>
      <c r="C2917" s="179">
        <f>'Energy consumption (raw)'!B2867</f>
        <v>285</v>
      </c>
      <c r="D2917" s="179">
        <f>'Energy consumption (raw)'!C2867</f>
        <v>0</v>
      </c>
      <c r="E2917" s="179">
        <f>'Energy consumption (raw)'!D2867</f>
        <v>0</v>
      </c>
      <c r="F2917" s="179" t="str">
        <f>'Energy consumption (raw)'!E2867</f>
        <v>Công trình xây dựng</v>
      </c>
      <c r="G2917" s="179" t="str">
        <f>'Energy consumption (raw)'!F2867</f>
        <v>Kinh doanh bất động sản, quyền sử dụng đất thuộc chủ sở hữu, chủ sử dụng hoặc đi thuê</v>
      </c>
      <c r="H2917" s="179" t="str">
        <f>'Energy consumption (raw)'!G2867</f>
        <v>Buildings</v>
      </c>
      <c r="I2917" s="179" t="str">
        <f>'Energy consumption (raw)'!I2867</f>
        <v>Buildings</v>
      </c>
      <c r="J2917" s="179" t="str">
        <f>INDEX(Sector!$E$6:$E$46,MATCH('Energy consumption (toe)'!I2917,Sector!$B$6:$B$46,FALSE))</f>
        <v>Buildings</v>
      </c>
      <c r="K2917" s="179">
        <f>IFERROR('Energy consumption (raw)'!J2867*Lists!$H$84,)</f>
        <v>715.23681950000002</v>
      </c>
      <c r="L2917" s="179">
        <f>'Energy consumption (raw)'!K2867*Lists!$H$84</f>
        <v>656.52721250000002</v>
      </c>
      <c r="M2917" s="179">
        <f>'Energy consumption (raw)'!L2867*Lists!$H$84</f>
        <v>0</v>
      </c>
      <c r="N2917" s="179">
        <f>'Energy consumption (raw)'!M2867*Lists!$H$84</f>
        <v>0</v>
      </c>
      <c r="O2917" s="178">
        <f t="shared" si="183"/>
        <v>656.52721250000002</v>
      </c>
      <c r="P2917">
        <f>'Energy consumption (raw)'!N2867*Lists!$H$85</f>
        <v>0</v>
      </c>
      <c r="Q2917">
        <f>'Energy consumption (raw)'!O2867*Lists!$H$86</f>
        <v>0</v>
      </c>
      <c r="R2917">
        <f>'Energy consumption (raw)'!P2867*Lists!$H$87</f>
        <v>0</v>
      </c>
      <c r="S2917">
        <f>'Energy consumption (raw)'!Q2867*Lists!$H$88</f>
        <v>0</v>
      </c>
      <c r="T2917">
        <f>'Energy consumption (raw)'!R2867*Lists!$H$89</f>
        <v>0</v>
      </c>
      <c r="U2917">
        <f>'Energy consumption (raw)'!S2867*Lists!$H$90</f>
        <v>0</v>
      </c>
      <c r="V2917">
        <f>'Energy consumption (raw)'!T2867*Lists!$H$91</f>
        <v>0</v>
      </c>
      <c r="W2917">
        <f>'Energy consumption (raw)'!U2867*Lists!$H$92</f>
        <v>0</v>
      </c>
      <c r="X2917">
        <f>'Energy consumption (raw)'!V2867*Lists!$H$93</f>
        <v>0</v>
      </c>
      <c r="Y2917">
        <f>'Energy consumption (raw)'!W2867*Lists!$H$94</f>
        <v>0</v>
      </c>
      <c r="Z2917">
        <f>'Energy consumption (raw)'!X2867*Lists!$H$96*1000000</f>
        <v>0</v>
      </c>
      <c r="AA2917">
        <f>'Energy consumption (raw)'!Y2867*Lists!$H$97</f>
        <v>53.410000000000004</v>
      </c>
      <c r="AB2917">
        <f>'Energy consumption (raw)'!Z2867*Lists!$H$96</f>
        <v>0</v>
      </c>
      <c r="AC2917">
        <f>'Energy consumption (raw)'!AA2867*Lists!$H$98</f>
        <v>0</v>
      </c>
      <c r="AD2917">
        <f>'Energy consumption (raw)'!AB2867*Lists!$H$99</f>
        <v>0</v>
      </c>
      <c r="AE2917">
        <f>'Energy consumption (raw)'!AC2867*Lists!$H$101</f>
        <v>0</v>
      </c>
      <c r="AF2917">
        <f>'Energy consumption (raw)'!AD2867*Lists!$H$101</f>
        <v>0</v>
      </c>
      <c r="AG2917">
        <f>'Energy consumption (raw)'!AE2867*Lists!$H$101</f>
        <v>0</v>
      </c>
      <c r="AH2917">
        <f>'Energy consumption (raw)'!AF2867*Lists!$H$100</f>
        <v>0</v>
      </c>
      <c r="AI2917" s="167">
        <f t="shared" si="184"/>
        <v>709.93721249999999</v>
      </c>
      <c r="AJ2917" s="179">
        <f>'Energy consumption (raw)'!AG2867</f>
        <v>709.93721249999999</v>
      </c>
      <c r="AK2917" s="179">
        <f>'Energy consumption (raw)'!AH2867</f>
        <v>1092</v>
      </c>
      <c r="AL2917">
        <f>IF(ROUND(AI2917,-3)=ROUND('Energy consumption (raw)'!AG2867,-3),1,0)</f>
        <v>1</v>
      </c>
      <c r="AM2917" s="179" t="str">
        <f>'Energy consumption (raw)'!AJ2867</f>
        <v>50. Ho Chi Minh</v>
      </c>
      <c r="AN2917">
        <f>VLOOKUP(AM2917,Lists!$F$9:$G$71,2,FALSE)</f>
        <v>1</v>
      </c>
    </row>
    <row r="2918" spans="2:40" x14ac:dyDescent="0.25">
      <c r="B2918" s="65" t="str">
        <f t="shared" si="182"/>
        <v>Buildings286</v>
      </c>
      <c r="C2918" s="179">
        <f>'Energy consumption (raw)'!B2868</f>
        <v>286</v>
      </c>
      <c r="D2918" s="179">
        <f>'Energy consumption (raw)'!C2868</f>
        <v>0</v>
      </c>
      <c r="E2918" s="179">
        <f>'Energy consumption (raw)'!D2868</f>
        <v>0</v>
      </c>
      <c r="F2918" s="179" t="str">
        <f>'Energy consumption (raw)'!E2868</f>
        <v>Công trình xây dựng</v>
      </c>
      <c r="G2918" s="179" t="str">
        <f>'Energy consumption (raw)'!F2868</f>
        <v>Hoạt động xây dựng chuyên dụng</v>
      </c>
      <c r="H2918" s="179" t="str">
        <f>'Energy consumption (raw)'!G2868</f>
        <v>Buildings</v>
      </c>
      <c r="I2918" s="179" t="str">
        <f>'Energy consumption (raw)'!I2868</f>
        <v>Buildings</v>
      </c>
      <c r="J2918" s="179" t="str">
        <f>INDEX(Sector!$E$6:$E$46,MATCH('Energy consumption (toe)'!I2918,Sector!$B$6:$B$46,FALSE))</f>
        <v>Buildings</v>
      </c>
      <c r="K2918" s="179">
        <f>IFERROR('Energy consumption (raw)'!J2868*Lists!$H$84,)</f>
        <v>1405.5668416000001</v>
      </c>
      <c r="L2918" s="179">
        <f>'Energy consumption (raw)'!K2868*Lists!$H$84</f>
        <v>1405.5668416000001</v>
      </c>
      <c r="M2918" s="179">
        <f>'Energy consumption (raw)'!L2868*Lists!$H$84</f>
        <v>0</v>
      </c>
      <c r="N2918" s="179">
        <f>'Energy consumption (raw)'!M2868*Lists!$H$84</f>
        <v>0</v>
      </c>
      <c r="O2918" s="178">
        <f t="shared" si="183"/>
        <v>1405.5668416000001</v>
      </c>
      <c r="P2918">
        <f>'Energy consumption (raw)'!N2868*Lists!$H$85</f>
        <v>0</v>
      </c>
      <c r="Q2918">
        <f>'Energy consumption (raw)'!O2868*Lists!$H$86</f>
        <v>0</v>
      </c>
      <c r="R2918">
        <f>'Energy consumption (raw)'!P2868*Lists!$H$87</f>
        <v>0</v>
      </c>
      <c r="S2918">
        <f>'Energy consumption (raw)'!Q2868*Lists!$H$88</f>
        <v>0</v>
      </c>
      <c r="T2918">
        <f>'Energy consumption (raw)'!R2868*Lists!$H$89</f>
        <v>0</v>
      </c>
      <c r="U2918">
        <f>'Energy consumption (raw)'!S2868*Lists!$H$90</f>
        <v>0</v>
      </c>
      <c r="V2918">
        <f>'Energy consumption (raw)'!T2868*Lists!$H$91</f>
        <v>0</v>
      </c>
      <c r="W2918">
        <f>'Energy consumption (raw)'!U2868*Lists!$H$92</f>
        <v>0</v>
      </c>
      <c r="X2918">
        <f>'Energy consumption (raw)'!V2868*Lists!$H$93</f>
        <v>0</v>
      </c>
      <c r="Y2918">
        <f>'Energy consumption (raw)'!W2868*Lists!$H$94</f>
        <v>0</v>
      </c>
      <c r="Z2918">
        <f>'Energy consumption (raw)'!X2868*Lists!$H$96*1000000</f>
        <v>0</v>
      </c>
      <c r="AA2918">
        <f>'Energy consumption (raw)'!Y2868*Lists!$H$97</f>
        <v>0</v>
      </c>
      <c r="AB2918">
        <f>'Energy consumption (raw)'!Z2868*Lists!$H$96</f>
        <v>0</v>
      </c>
      <c r="AC2918">
        <f>'Energy consumption (raw)'!AA2868*Lists!$H$98</f>
        <v>0</v>
      </c>
      <c r="AD2918">
        <f>'Energy consumption (raw)'!AB2868*Lists!$H$99</f>
        <v>0</v>
      </c>
      <c r="AE2918">
        <f>'Energy consumption (raw)'!AC2868*Lists!$H$101</f>
        <v>0</v>
      </c>
      <c r="AF2918">
        <f>'Energy consumption (raw)'!AD2868*Lists!$H$101</f>
        <v>0</v>
      </c>
      <c r="AG2918">
        <f>'Energy consumption (raw)'!AE2868*Lists!$H$101</f>
        <v>0</v>
      </c>
      <c r="AH2918">
        <f>'Energy consumption (raw)'!AF2868*Lists!$H$100</f>
        <v>0</v>
      </c>
      <c r="AI2918" s="167">
        <f t="shared" si="184"/>
        <v>1405.5668416000001</v>
      </c>
      <c r="AJ2918" s="179">
        <f>'Energy consumption (raw)'!AG2868</f>
        <v>1405.5668416000001</v>
      </c>
      <c r="AK2918" s="179">
        <f>'Energy consumption (raw)'!AH2868</f>
        <v>3186</v>
      </c>
      <c r="AL2918">
        <f>IF(ROUND(AI2918,-3)=ROUND('Energy consumption (raw)'!AG2868,-3),1,0)</f>
        <v>1</v>
      </c>
      <c r="AM2918" s="179" t="str">
        <f>'Energy consumption (raw)'!AJ2868</f>
        <v>50. Ho Chi Minh</v>
      </c>
      <c r="AN2918">
        <f>VLOOKUP(AM2918,Lists!$F$9:$G$71,2,FALSE)</f>
        <v>1</v>
      </c>
    </row>
    <row r="2919" spans="2:40" x14ac:dyDescent="0.25">
      <c r="B2919" s="65" t="str">
        <f t="shared" si="182"/>
        <v>Buildings287</v>
      </c>
      <c r="C2919" s="179">
        <f>'Energy consumption (raw)'!B2869</f>
        <v>287</v>
      </c>
      <c r="D2919" s="179">
        <f>'Energy consumption (raw)'!C2869</f>
        <v>0</v>
      </c>
      <c r="E2919" s="179">
        <f>'Energy consumption (raw)'!D2869</f>
        <v>0</v>
      </c>
      <c r="F2919" s="179" t="str">
        <f>'Energy consumption (raw)'!E2869</f>
        <v>Công trình xây dựng</v>
      </c>
      <c r="G2919" s="179" t="str">
        <f>'Energy consumption (raw)'!F2869</f>
        <v>Khách sạn</v>
      </c>
      <c r="H2919" s="179" t="str">
        <f>'Energy consumption (raw)'!G2869</f>
        <v>Buildings</v>
      </c>
      <c r="I2919" s="179" t="str">
        <f>'Energy consumption (raw)'!I2869</f>
        <v>Buildings</v>
      </c>
      <c r="J2919" s="179" t="str">
        <f>INDEX(Sector!$E$6:$E$46,MATCH('Energy consumption (toe)'!I2919,Sector!$B$6:$B$46,FALSE))</f>
        <v>Buildings</v>
      </c>
      <c r="K2919" s="179">
        <f>IFERROR('Energy consumption (raw)'!J2869*Lists!$H$84,)</f>
        <v>744.97583000000009</v>
      </c>
      <c r="L2919" s="179">
        <f>'Energy consumption (raw)'!K2869*Lists!$H$84</f>
        <v>989.89297970000007</v>
      </c>
      <c r="M2919" s="179">
        <f>'Energy consumption (raw)'!L2869*Lists!$H$84</f>
        <v>0</v>
      </c>
      <c r="N2919" s="179">
        <f>'Energy consumption (raw)'!M2869*Lists!$H$84</f>
        <v>0</v>
      </c>
      <c r="O2919" s="178">
        <f t="shared" si="183"/>
        <v>989.89297970000007</v>
      </c>
      <c r="P2919">
        <f>'Energy consumption (raw)'!N2869*Lists!$H$85</f>
        <v>0</v>
      </c>
      <c r="Q2919">
        <f>'Energy consumption (raw)'!O2869*Lists!$H$86</f>
        <v>0</v>
      </c>
      <c r="R2919">
        <f>'Energy consumption (raw)'!P2869*Lists!$H$87</f>
        <v>0</v>
      </c>
      <c r="S2919">
        <f>'Energy consumption (raw)'!Q2869*Lists!$H$88</f>
        <v>0</v>
      </c>
      <c r="T2919">
        <f>'Energy consumption (raw)'!R2869*Lists!$H$89</f>
        <v>0</v>
      </c>
      <c r="U2919">
        <f>'Energy consumption (raw)'!S2869*Lists!$H$90</f>
        <v>0</v>
      </c>
      <c r="V2919">
        <f>'Energy consumption (raw)'!T2869*Lists!$H$91</f>
        <v>0</v>
      </c>
      <c r="W2919">
        <f>'Energy consumption (raw)'!U2869*Lists!$H$92</f>
        <v>0</v>
      </c>
      <c r="X2919">
        <f>'Energy consumption (raw)'!V2869*Lists!$H$93</f>
        <v>0</v>
      </c>
      <c r="Y2919">
        <f>'Energy consumption (raw)'!W2869*Lists!$H$94</f>
        <v>0</v>
      </c>
      <c r="Z2919">
        <f>'Energy consumption (raw)'!X2869*Lists!$H$96*1000000</f>
        <v>0</v>
      </c>
      <c r="AA2919">
        <f>'Energy consumption (raw)'!Y2869*Lists!$H$97</f>
        <v>0</v>
      </c>
      <c r="AB2919">
        <f>'Energy consumption (raw)'!Z2869*Lists!$H$96</f>
        <v>0</v>
      </c>
      <c r="AC2919">
        <f>'Energy consumption (raw)'!AA2869*Lists!$H$98</f>
        <v>0</v>
      </c>
      <c r="AD2919">
        <f>'Energy consumption (raw)'!AB2869*Lists!$H$99</f>
        <v>0</v>
      </c>
      <c r="AE2919">
        <f>'Energy consumption (raw)'!AC2869*Lists!$H$101</f>
        <v>0</v>
      </c>
      <c r="AF2919">
        <f>'Energy consumption (raw)'!AD2869*Lists!$H$101</f>
        <v>0</v>
      </c>
      <c r="AG2919">
        <f>'Energy consumption (raw)'!AE2869*Lists!$H$101</f>
        <v>0</v>
      </c>
      <c r="AH2919">
        <f>'Energy consumption (raw)'!AF2869*Lists!$H$100</f>
        <v>0</v>
      </c>
      <c r="AI2919" s="167">
        <f t="shared" si="184"/>
        <v>989.89297970000007</v>
      </c>
      <c r="AJ2919" s="179">
        <f>'Energy consumption (raw)'!AG2869</f>
        <v>989.89297970000007</v>
      </c>
      <c r="AK2919" s="179">
        <f>'Energy consumption (raw)'!AH2869</f>
        <v>1140</v>
      </c>
      <c r="AL2919">
        <f>IF(ROUND(AI2919,-3)=ROUND('Energy consumption (raw)'!AG2869,-3),1,0)</f>
        <v>1</v>
      </c>
      <c r="AM2919" s="179" t="str">
        <f>'Energy consumption (raw)'!AJ2869</f>
        <v>50. Ho Chi Minh</v>
      </c>
      <c r="AN2919">
        <f>VLOOKUP(AM2919,Lists!$F$9:$G$71,2,FALSE)</f>
        <v>1</v>
      </c>
    </row>
    <row r="2920" spans="2:40" x14ac:dyDescent="0.25">
      <c r="B2920" s="65" t="str">
        <f t="shared" si="182"/>
        <v>Buildings288</v>
      </c>
      <c r="C2920" s="179">
        <f>'Energy consumption (raw)'!B2870</f>
        <v>288</v>
      </c>
      <c r="D2920" s="179">
        <f>'Energy consumption (raw)'!C2870</f>
        <v>0</v>
      </c>
      <c r="E2920" s="179">
        <f>'Energy consumption (raw)'!D2870</f>
        <v>0</v>
      </c>
      <c r="F2920" s="179" t="str">
        <f>'Energy consumption (raw)'!E2870</f>
        <v>Công trình xây dựng</v>
      </c>
      <c r="G2920" s="179" t="str">
        <f>'Energy consumption (raw)'!F2870</f>
        <v>Hoạt động của các bệnh viện</v>
      </c>
      <c r="H2920" s="179" t="str">
        <f>'Energy consumption (raw)'!G2870</f>
        <v>Buildings</v>
      </c>
      <c r="I2920" s="179" t="str">
        <f>'Energy consumption (raw)'!I2870</f>
        <v>Buildings</v>
      </c>
      <c r="J2920" s="179" t="str">
        <f>INDEX(Sector!$E$6:$E$46,MATCH('Energy consumption (toe)'!I2920,Sector!$B$6:$B$46,FALSE))</f>
        <v>Buildings</v>
      </c>
      <c r="K2920" s="179">
        <f>IFERROR('Energy consumption (raw)'!J2870*Lists!$H$84,)</f>
        <v>0</v>
      </c>
      <c r="L2920" s="179">
        <f>'Energy consumption (raw)'!K2870*Lists!$H$84</f>
        <v>1476.8349256000001</v>
      </c>
      <c r="M2920" s="179">
        <f>'Energy consumption (raw)'!L2870*Lists!$H$84</f>
        <v>0</v>
      </c>
      <c r="N2920" s="179">
        <f>'Energy consumption (raw)'!M2870*Lists!$H$84</f>
        <v>0</v>
      </c>
      <c r="O2920" s="178">
        <f t="shared" si="183"/>
        <v>1476.8349256000001</v>
      </c>
      <c r="P2920">
        <f>'Energy consumption (raw)'!N2870*Lists!$H$85</f>
        <v>0</v>
      </c>
      <c r="Q2920">
        <f>'Energy consumption (raw)'!O2870*Lists!$H$86</f>
        <v>0</v>
      </c>
      <c r="R2920">
        <f>'Energy consumption (raw)'!P2870*Lists!$H$87</f>
        <v>0</v>
      </c>
      <c r="S2920">
        <f>'Energy consumption (raw)'!Q2870*Lists!$H$88</f>
        <v>0</v>
      </c>
      <c r="T2920">
        <f>'Energy consumption (raw)'!R2870*Lists!$H$89</f>
        <v>0</v>
      </c>
      <c r="U2920">
        <f>'Energy consumption (raw)'!S2870*Lists!$H$90</f>
        <v>0</v>
      </c>
      <c r="V2920">
        <f>'Energy consumption (raw)'!T2870*Lists!$H$91</f>
        <v>0</v>
      </c>
      <c r="W2920">
        <f>'Energy consumption (raw)'!U2870*Lists!$H$92</f>
        <v>0</v>
      </c>
      <c r="X2920">
        <f>'Energy consumption (raw)'!V2870*Lists!$H$93</f>
        <v>0</v>
      </c>
      <c r="Y2920">
        <f>'Energy consumption (raw)'!W2870*Lists!$H$94</f>
        <v>0</v>
      </c>
      <c r="Z2920">
        <f>'Energy consumption (raw)'!X2870*Lists!$H$96*1000000</f>
        <v>0</v>
      </c>
      <c r="AA2920">
        <f>'Energy consumption (raw)'!Y2870*Lists!$H$97</f>
        <v>0</v>
      </c>
      <c r="AB2920">
        <f>'Energy consumption (raw)'!Z2870*Lists!$H$96</f>
        <v>0</v>
      </c>
      <c r="AC2920">
        <f>'Energy consumption (raw)'!AA2870*Lists!$H$98</f>
        <v>0</v>
      </c>
      <c r="AD2920">
        <f>'Energy consumption (raw)'!AB2870*Lists!$H$99</f>
        <v>0</v>
      </c>
      <c r="AE2920">
        <f>'Energy consumption (raw)'!AC2870*Lists!$H$101</f>
        <v>0</v>
      </c>
      <c r="AF2920">
        <f>'Energy consumption (raw)'!AD2870*Lists!$H$101</f>
        <v>0</v>
      </c>
      <c r="AG2920">
        <f>'Energy consumption (raw)'!AE2870*Lists!$H$101</f>
        <v>0</v>
      </c>
      <c r="AH2920">
        <f>'Energy consumption (raw)'!AF2870*Lists!$H$100</f>
        <v>0</v>
      </c>
      <c r="AI2920" s="167">
        <f t="shared" si="184"/>
        <v>1476.8349256000001</v>
      </c>
      <c r="AJ2920" s="179">
        <f>'Energy consumption (raw)'!AG2870</f>
        <v>1476.8349256000001</v>
      </c>
      <c r="AK2920" s="179">
        <f>'Energy consumption (raw)'!AH2870</f>
        <v>1407</v>
      </c>
      <c r="AL2920">
        <f>IF(ROUND(AI2920,-3)=ROUND('Energy consumption (raw)'!AG2870,-3),1,0)</f>
        <v>1</v>
      </c>
      <c r="AM2920" s="179" t="str">
        <f>'Energy consumption (raw)'!AJ2870</f>
        <v>50. Ho Chi Minh</v>
      </c>
      <c r="AN2920">
        <f>VLOOKUP(AM2920,Lists!$F$9:$G$71,2,FALSE)</f>
        <v>1</v>
      </c>
    </row>
    <row r="2921" spans="2:40" x14ac:dyDescent="0.25">
      <c r="B2921" s="65" t="str">
        <f t="shared" si="182"/>
        <v>Buildings289</v>
      </c>
      <c r="C2921" s="179">
        <f>'Energy consumption (raw)'!B2871</f>
        <v>289</v>
      </c>
      <c r="D2921" s="179">
        <f>'Energy consumption (raw)'!C2871</f>
        <v>0</v>
      </c>
      <c r="E2921" s="179">
        <f>'Energy consumption (raw)'!D2871</f>
        <v>0</v>
      </c>
      <c r="F2921" s="179" t="str">
        <f>'Energy consumption (raw)'!E2871</f>
        <v>Công trình xây dựng</v>
      </c>
      <c r="G2921" s="179" t="str">
        <f>'Energy consumption (raw)'!F2871</f>
        <v>Khách sạn</v>
      </c>
      <c r="H2921" s="179" t="str">
        <f>'Energy consumption (raw)'!G2871</f>
        <v>Buildings</v>
      </c>
      <c r="I2921" s="179" t="str">
        <f>'Energy consumption (raw)'!I2871</f>
        <v>Buildings</v>
      </c>
      <c r="J2921" s="179" t="str">
        <f>INDEX(Sector!$E$6:$E$46,MATCH('Energy consumption (toe)'!I2921,Sector!$B$6:$B$46,FALSE))</f>
        <v>Buildings</v>
      </c>
      <c r="K2921" s="179">
        <f>IFERROR('Energy consumption (raw)'!J2871*Lists!$H$84,)</f>
        <v>701.69344560000002</v>
      </c>
      <c r="L2921" s="179">
        <f>'Energy consumption (raw)'!K2871*Lists!$H$84</f>
        <v>687.29401530000007</v>
      </c>
      <c r="M2921" s="179">
        <f>'Energy consumption (raw)'!L2871*Lists!$H$84</f>
        <v>0</v>
      </c>
      <c r="N2921" s="179">
        <f>'Energy consumption (raw)'!M2871*Lists!$H$84</f>
        <v>0</v>
      </c>
      <c r="O2921" s="178">
        <f t="shared" si="183"/>
        <v>687.29401530000007</v>
      </c>
      <c r="P2921">
        <f>'Energy consumption (raw)'!N2871*Lists!$H$85</f>
        <v>0</v>
      </c>
      <c r="Q2921">
        <f>'Energy consumption (raw)'!O2871*Lists!$H$86</f>
        <v>0</v>
      </c>
      <c r="R2921">
        <f>'Energy consumption (raw)'!P2871*Lists!$H$87</f>
        <v>0</v>
      </c>
      <c r="S2921">
        <f>'Energy consumption (raw)'!Q2871*Lists!$H$88</f>
        <v>0</v>
      </c>
      <c r="T2921">
        <f>'Energy consumption (raw)'!R2871*Lists!$H$89</f>
        <v>2.8866000000000001</v>
      </c>
      <c r="U2921">
        <f>'Energy consumption (raw)'!S2871*Lists!$H$90</f>
        <v>0</v>
      </c>
      <c r="V2921">
        <f>'Energy consumption (raw)'!T2871*Lists!$H$91</f>
        <v>0</v>
      </c>
      <c r="W2921">
        <f>'Energy consumption (raw)'!U2871*Lists!$H$92</f>
        <v>0</v>
      </c>
      <c r="X2921">
        <f>'Energy consumption (raw)'!V2871*Lists!$H$93</f>
        <v>0</v>
      </c>
      <c r="Y2921">
        <f>'Energy consumption (raw)'!W2871*Lists!$H$94</f>
        <v>0</v>
      </c>
      <c r="Z2921">
        <f>'Energy consumption (raw)'!X2871*Lists!$H$96*1000000</f>
        <v>0</v>
      </c>
      <c r="AA2921">
        <f>'Energy consumption (raw)'!Y2871*Lists!$H$97</f>
        <v>24.852000000000004</v>
      </c>
      <c r="AB2921">
        <f>'Energy consumption (raw)'!Z2871*Lists!$H$96</f>
        <v>0</v>
      </c>
      <c r="AC2921">
        <f>'Energy consumption (raw)'!AA2871*Lists!$H$98</f>
        <v>0</v>
      </c>
      <c r="AD2921">
        <f>'Energy consumption (raw)'!AB2871*Lists!$H$99</f>
        <v>0</v>
      </c>
      <c r="AE2921">
        <f>'Energy consumption (raw)'!AC2871*Lists!$H$101</f>
        <v>0</v>
      </c>
      <c r="AF2921">
        <f>'Energy consumption (raw)'!AD2871*Lists!$H$101</f>
        <v>0</v>
      </c>
      <c r="AG2921">
        <f>'Energy consumption (raw)'!AE2871*Lists!$H$101</f>
        <v>0</v>
      </c>
      <c r="AH2921">
        <f>'Energy consumption (raw)'!AF2871*Lists!$H$100</f>
        <v>0</v>
      </c>
      <c r="AI2921" s="167">
        <f t="shared" si="184"/>
        <v>715.03261530000009</v>
      </c>
      <c r="AJ2921" s="179">
        <f>'Energy consumption (raw)'!AG2871</f>
        <v>715.03261530000009</v>
      </c>
      <c r="AK2921" s="179">
        <f>'Energy consumption (raw)'!AH2871</f>
        <v>1050</v>
      </c>
      <c r="AL2921">
        <f>IF(ROUND(AI2921,-3)=ROUND('Energy consumption (raw)'!AG2871,-3),1,0)</f>
        <v>1</v>
      </c>
      <c r="AM2921" s="179" t="str">
        <f>'Energy consumption (raw)'!AJ2871</f>
        <v>50. Ho Chi Minh</v>
      </c>
      <c r="AN2921">
        <f>VLOOKUP(AM2921,Lists!$F$9:$G$71,2,FALSE)</f>
        <v>1</v>
      </c>
    </row>
    <row r="2922" spans="2:40" x14ac:dyDescent="0.25">
      <c r="B2922" s="65" t="str">
        <f t="shared" si="182"/>
        <v>Buildings290</v>
      </c>
      <c r="C2922" s="179">
        <f>'Energy consumption (raw)'!B2872</f>
        <v>290</v>
      </c>
      <c r="D2922" s="179">
        <f>'Energy consumption (raw)'!C2872</f>
        <v>0</v>
      </c>
      <c r="E2922" s="179">
        <f>'Energy consumption (raw)'!D2872</f>
        <v>0</v>
      </c>
      <c r="F2922" s="179" t="str">
        <f>'Energy consumption (raw)'!E2872</f>
        <v>Công trình xây dựng</v>
      </c>
      <c r="G2922" s="179" t="str">
        <f>'Energy consumption (raw)'!F2872</f>
        <v>Hoạt động của các bệnh viện</v>
      </c>
      <c r="H2922" s="179" t="str">
        <f>'Energy consumption (raw)'!G2872</f>
        <v>Buildings</v>
      </c>
      <c r="I2922" s="179" t="str">
        <f>'Energy consumption (raw)'!I2872</f>
        <v>Buildings</v>
      </c>
      <c r="J2922" s="179" t="str">
        <f>INDEX(Sector!$E$6:$E$46,MATCH('Energy consumption (toe)'!I2922,Sector!$B$6:$B$46,FALSE))</f>
        <v>Buildings</v>
      </c>
      <c r="K2922" s="179">
        <f>IFERROR('Energy consumption (raw)'!J2872*Lists!$H$84,)</f>
        <v>1031.8122779</v>
      </c>
      <c r="L2922" s="179">
        <f>'Energy consumption (raw)'!K2872*Lists!$H$84</f>
        <v>1031.8122779</v>
      </c>
      <c r="M2922" s="179">
        <f>'Energy consumption (raw)'!L2872*Lists!$H$84</f>
        <v>0</v>
      </c>
      <c r="N2922" s="179">
        <f>'Energy consumption (raw)'!M2872*Lists!$H$84</f>
        <v>0</v>
      </c>
      <c r="O2922" s="178">
        <f t="shared" si="183"/>
        <v>1031.8122779</v>
      </c>
      <c r="P2922">
        <f>'Energy consumption (raw)'!N2872*Lists!$H$85</f>
        <v>0</v>
      </c>
      <c r="Q2922">
        <f>'Energy consumption (raw)'!O2872*Lists!$H$86</f>
        <v>0</v>
      </c>
      <c r="R2922">
        <f>'Energy consumption (raw)'!P2872*Lists!$H$87</f>
        <v>0</v>
      </c>
      <c r="S2922">
        <f>'Energy consumption (raw)'!Q2872*Lists!$H$88</f>
        <v>0</v>
      </c>
      <c r="T2922">
        <f>'Energy consumption (raw)'!R2872*Lists!$H$89</f>
        <v>0</v>
      </c>
      <c r="U2922">
        <f>'Energy consumption (raw)'!S2872*Lists!$H$90</f>
        <v>0</v>
      </c>
      <c r="V2922">
        <f>'Energy consumption (raw)'!T2872*Lists!$H$91</f>
        <v>0</v>
      </c>
      <c r="W2922">
        <f>'Energy consumption (raw)'!U2872*Lists!$H$92</f>
        <v>0</v>
      </c>
      <c r="X2922">
        <f>'Energy consumption (raw)'!V2872*Lists!$H$93</f>
        <v>0</v>
      </c>
      <c r="Y2922">
        <f>'Energy consumption (raw)'!W2872*Lists!$H$94</f>
        <v>0</v>
      </c>
      <c r="Z2922">
        <f>'Energy consumption (raw)'!X2872*Lists!$H$96*1000000</f>
        <v>0</v>
      </c>
      <c r="AA2922">
        <f>'Energy consumption (raw)'!Y2872*Lists!$H$97</f>
        <v>0</v>
      </c>
      <c r="AB2922">
        <f>'Energy consumption (raw)'!Z2872*Lists!$H$96</f>
        <v>0</v>
      </c>
      <c r="AC2922">
        <f>'Energy consumption (raw)'!AA2872*Lists!$H$98</f>
        <v>0</v>
      </c>
      <c r="AD2922">
        <f>'Energy consumption (raw)'!AB2872*Lists!$H$99</f>
        <v>0</v>
      </c>
      <c r="AE2922">
        <f>'Energy consumption (raw)'!AC2872*Lists!$H$101</f>
        <v>0</v>
      </c>
      <c r="AF2922">
        <f>'Energy consumption (raw)'!AD2872*Lists!$H$101</f>
        <v>0</v>
      </c>
      <c r="AG2922">
        <f>'Energy consumption (raw)'!AE2872*Lists!$H$101</f>
        <v>0</v>
      </c>
      <c r="AH2922">
        <f>'Energy consumption (raw)'!AF2872*Lists!$H$100</f>
        <v>0</v>
      </c>
      <c r="AI2922" s="167">
        <f t="shared" si="184"/>
        <v>1031.8122779</v>
      </c>
      <c r="AJ2922" s="179">
        <f>'Energy consumption (raw)'!AG2872</f>
        <v>1031.8122779</v>
      </c>
      <c r="AK2922" s="179">
        <f>'Energy consumption (raw)'!AH2872</f>
        <v>1093</v>
      </c>
      <c r="AL2922">
        <f>IF(ROUND(AI2922,-3)=ROUND('Energy consumption (raw)'!AG2872,-3),1,0)</f>
        <v>1</v>
      </c>
      <c r="AM2922" s="179" t="str">
        <f>'Energy consumption (raw)'!AJ2872</f>
        <v>50. Ho Chi Minh</v>
      </c>
      <c r="AN2922">
        <f>VLOOKUP(AM2922,Lists!$F$9:$G$71,2,FALSE)</f>
        <v>1</v>
      </c>
    </row>
    <row r="2923" spans="2:40" x14ac:dyDescent="0.25">
      <c r="B2923" s="65" t="str">
        <f t="shared" si="182"/>
        <v>Buildings291</v>
      </c>
      <c r="C2923" s="179">
        <f>'Energy consumption (raw)'!B2873</f>
        <v>291</v>
      </c>
      <c r="D2923" s="179">
        <f>'Energy consumption (raw)'!C2873</f>
        <v>0</v>
      </c>
      <c r="E2923" s="179">
        <f>'Energy consumption (raw)'!D2873</f>
        <v>0</v>
      </c>
      <c r="F2923" s="179" t="str">
        <f>'Energy consumption (raw)'!E2873</f>
        <v>Công trình xây dựng</v>
      </c>
      <c r="G2923" s="179" t="str">
        <f>'Energy consumption (raw)'!F2873</f>
        <v>Bán buôn thực phẩm khác</v>
      </c>
      <c r="H2923" s="179" t="str">
        <f>'Energy consumption (raw)'!G2873</f>
        <v>Buildings</v>
      </c>
      <c r="I2923" s="179" t="str">
        <f>'Energy consumption (raw)'!I2873</f>
        <v>Buildings</v>
      </c>
      <c r="J2923" s="179" t="str">
        <f>INDEX(Sector!$E$6:$E$46,MATCH('Energy consumption (toe)'!I2923,Sector!$B$6:$B$46,FALSE))</f>
        <v>Buildings</v>
      </c>
      <c r="K2923" s="179">
        <f>IFERROR('Energy consumption (raw)'!J2873*Lists!$H$84,)</f>
        <v>550.74777330000006</v>
      </c>
      <c r="L2923" s="179">
        <f>'Energy consumption (raw)'!K2873*Lists!$H$84</f>
        <v>700.65608670000006</v>
      </c>
      <c r="M2923" s="179">
        <f>'Energy consumption (raw)'!L2873*Lists!$H$84</f>
        <v>0</v>
      </c>
      <c r="N2923" s="179">
        <f>'Energy consumption (raw)'!M2873*Lists!$H$84</f>
        <v>0</v>
      </c>
      <c r="O2923" s="178">
        <f t="shared" si="183"/>
        <v>700.65608670000006</v>
      </c>
      <c r="P2923">
        <f>'Energy consumption (raw)'!N2873*Lists!$H$85</f>
        <v>0</v>
      </c>
      <c r="Q2923">
        <f>'Energy consumption (raw)'!O2873*Lists!$H$86</f>
        <v>0</v>
      </c>
      <c r="R2923">
        <f>'Energy consumption (raw)'!P2873*Lists!$H$87</f>
        <v>0</v>
      </c>
      <c r="S2923">
        <f>'Energy consumption (raw)'!Q2873*Lists!$H$88</f>
        <v>0</v>
      </c>
      <c r="T2923">
        <f>'Energy consumption (raw)'!R2873*Lists!$H$89</f>
        <v>0</v>
      </c>
      <c r="U2923">
        <f>'Energy consumption (raw)'!S2873*Lists!$H$90</f>
        <v>0</v>
      </c>
      <c r="V2923">
        <f>'Energy consumption (raw)'!T2873*Lists!$H$91</f>
        <v>0</v>
      </c>
      <c r="W2923">
        <f>'Energy consumption (raw)'!U2873*Lists!$H$92</f>
        <v>0</v>
      </c>
      <c r="X2923">
        <f>'Energy consumption (raw)'!V2873*Lists!$H$93</f>
        <v>0</v>
      </c>
      <c r="Y2923">
        <f>'Energy consumption (raw)'!W2873*Lists!$H$94</f>
        <v>0</v>
      </c>
      <c r="Z2923">
        <f>'Energy consumption (raw)'!X2873*Lists!$H$96*1000000</f>
        <v>0</v>
      </c>
      <c r="AA2923">
        <f>'Energy consumption (raw)'!Y2873*Lists!$H$97</f>
        <v>0</v>
      </c>
      <c r="AB2923">
        <f>'Energy consumption (raw)'!Z2873*Lists!$H$96</f>
        <v>0</v>
      </c>
      <c r="AC2923">
        <f>'Energy consumption (raw)'!AA2873*Lists!$H$98</f>
        <v>0</v>
      </c>
      <c r="AD2923">
        <f>'Energy consumption (raw)'!AB2873*Lists!$H$99</f>
        <v>0</v>
      </c>
      <c r="AE2923">
        <f>'Energy consumption (raw)'!AC2873*Lists!$H$101</f>
        <v>0</v>
      </c>
      <c r="AF2923">
        <f>'Energy consumption (raw)'!AD2873*Lists!$H$101</f>
        <v>0</v>
      </c>
      <c r="AG2923">
        <f>'Energy consumption (raw)'!AE2873*Lists!$H$101</f>
        <v>0</v>
      </c>
      <c r="AH2923">
        <f>'Energy consumption (raw)'!AF2873*Lists!$H$100</f>
        <v>0</v>
      </c>
      <c r="AI2923" s="167">
        <f t="shared" si="184"/>
        <v>700.65608670000006</v>
      </c>
      <c r="AJ2923" s="179">
        <f>'Energy consumption (raw)'!AG2873</f>
        <v>700.65608670000006</v>
      </c>
      <c r="AK2923" s="179">
        <f>'Energy consumption (raw)'!AH2873</f>
        <v>841</v>
      </c>
      <c r="AL2923">
        <f>IF(ROUND(AI2923,-3)=ROUND('Energy consumption (raw)'!AG2873,-3),1,0)</f>
        <v>1</v>
      </c>
      <c r="AM2923" s="179" t="str">
        <f>'Energy consumption (raw)'!AJ2873</f>
        <v>50. Ho Chi Minh</v>
      </c>
      <c r="AN2923">
        <f>VLOOKUP(AM2923,Lists!$F$9:$G$71,2,FALSE)</f>
        <v>1</v>
      </c>
    </row>
    <row r="2924" spans="2:40" x14ac:dyDescent="0.25">
      <c r="B2924" s="65" t="str">
        <f t="shared" si="182"/>
        <v>Buildings292</v>
      </c>
      <c r="C2924" s="179">
        <f>'Energy consumption (raw)'!B2874</f>
        <v>292</v>
      </c>
      <c r="D2924" s="179">
        <f>'Energy consumption (raw)'!C2874</f>
        <v>0</v>
      </c>
      <c r="E2924" s="179">
        <f>'Energy consumption (raw)'!D2874</f>
        <v>0</v>
      </c>
      <c r="F2924" s="179" t="str">
        <f>'Energy consumption (raw)'!E2874</f>
        <v>Công trình xây dựng</v>
      </c>
      <c r="G2924" s="179" t="str">
        <f>'Energy consumption (raw)'!F2874</f>
        <v>Kinh doanh buôn bán</v>
      </c>
      <c r="H2924" s="179" t="str">
        <f>'Energy consumption (raw)'!G2874</f>
        <v>Buildings</v>
      </c>
      <c r="I2924" s="179" t="str">
        <f>'Energy consumption (raw)'!I2874</f>
        <v>Buildings</v>
      </c>
      <c r="J2924" s="179" t="str">
        <f>INDEX(Sector!$E$6:$E$46,MATCH('Energy consumption (toe)'!I2924,Sector!$B$6:$B$46,FALSE))</f>
        <v>Buildings</v>
      </c>
      <c r="K2924" s="179">
        <f>IFERROR('Energy consumption (raw)'!J2874*Lists!$H$84,)</f>
        <v>0</v>
      </c>
      <c r="L2924" s="179">
        <f>'Energy consumption (raw)'!K2874*Lists!$H$84</f>
        <v>1036.2862064000001</v>
      </c>
      <c r="M2924" s="179">
        <f>'Energy consumption (raw)'!L2874*Lists!$H$84</f>
        <v>0</v>
      </c>
      <c r="N2924" s="179">
        <f>'Energy consumption (raw)'!M2874*Lists!$H$84</f>
        <v>0</v>
      </c>
      <c r="O2924" s="178">
        <f t="shared" si="183"/>
        <v>1036.2862064000001</v>
      </c>
      <c r="P2924">
        <f>'Energy consumption (raw)'!N2874*Lists!$H$85</f>
        <v>0</v>
      </c>
      <c r="Q2924">
        <f>'Energy consumption (raw)'!O2874*Lists!$H$86</f>
        <v>0</v>
      </c>
      <c r="R2924">
        <f>'Energy consumption (raw)'!P2874*Lists!$H$87</f>
        <v>0</v>
      </c>
      <c r="S2924">
        <f>'Energy consumption (raw)'!Q2874*Lists!$H$88</f>
        <v>0</v>
      </c>
      <c r="T2924">
        <f>'Energy consumption (raw)'!R2874*Lists!$H$89</f>
        <v>0</v>
      </c>
      <c r="U2924">
        <f>'Energy consumption (raw)'!S2874*Lists!$H$90</f>
        <v>0</v>
      </c>
      <c r="V2924">
        <f>'Energy consumption (raw)'!T2874*Lists!$H$91</f>
        <v>0</v>
      </c>
      <c r="W2924">
        <f>'Energy consumption (raw)'!U2874*Lists!$H$92</f>
        <v>0</v>
      </c>
      <c r="X2924">
        <f>'Energy consumption (raw)'!V2874*Lists!$H$93</f>
        <v>0</v>
      </c>
      <c r="Y2924">
        <f>'Energy consumption (raw)'!W2874*Lists!$H$94</f>
        <v>0</v>
      </c>
      <c r="Z2924">
        <f>'Energy consumption (raw)'!X2874*Lists!$H$96*1000000</f>
        <v>0</v>
      </c>
      <c r="AA2924">
        <f>'Energy consumption (raw)'!Y2874*Lists!$H$97</f>
        <v>0</v>
      </c>
      <c r="AB2924">
        <f>'Energy consumption (raw)'!Z2874*Lists!$H$96</f>
        <v>0</v>
      </c>
      <c r="AC2924">
        <f>'Energy consumption (raw)'!AA2874*Lists!$H$98</f>
        <v>0</v>
      </c>
      <c r="AD2924">
        <f>'Energy consumption (raw)'!AB2874*Lists!$H$99</f>
        <v>0</v>
      </c>
      <c r="AE2924">
        <f>'Energy consumption (raw)'!AC2874*Lists!$H$101</f>
        <v>0</v>
      </c>
      <c r="AF2924">
        <f>'Energy consumption (raw)'!AD2874*Lists!$H$101</f>
        <v>0</v>
      </c>
      <c r="AG2924">
        <f>'Energy consumption (raw)'!AE2874*Lists!$H$101</f>
        <v>0</v>
      </c>
      <c r="AH2924">
        <f>'Energy consumption (raw)'!AF2874*Lists!$H$100</f>
        <v>0</v>
      </c>
      <c r="AI2924" s="167">
        <f t="shared" si="184"/>
        <v>1036.2862064000001</v>
      </c>
      <c r="AJ2924" s="179">
        <f>'Energy consumption (raw)'!AG2874</f>
        <v>1036.2862064000001</v>
      </c>
      <c r="AK2924" s="179">
        <f>'Energy consumption (raw)'!AH2874</f>
        <v>1000</v>
      </c>
      <c r="AL2924">
        <f>IF(ROUND(AI2924,-3)=ROUND('Energy consumption (raw)'!AG2874,-3),1,0)</f>
        <v>1</v>
      </c>
      <c r="AM2924" s="179" t="str">
        <f>'Energy consumption (raw)'!AJ2874</f>
        <v>50. Ho Chi Minh</v>
      </c>
      <c r="AN2924">
        <f>VLOOKUP(AM2924,Lists!$F$9:$G$71,2,FALSE)</f>
        <v>1</v>
      </c>
    </row>
    <row r="2925" spans="2:40" x14ac:dyDescent="0.25">
      <c r="B2925" s="65" t="str">
        <f t="shared" si="182"/>
        <v>Buildings293</v>
      </c>
      <c r="C2925" s="179">
        <f>'Energy consumption (raw)'!B2875</f>
        <v>293</v>
      </c>
      <c r="D2925" s="179">
        <f>'Energy consumption (raw)'!C2875</f>
        <v>0</v>
      </c>
      <c r="E2925" s="179">
        <f>'Energy consumption (raw)'!D2875</f>
        <v>0</v>
      </c>
      <c r="F2925" s="179" t="str">
        <f>'Energy consumption (raw)'!E2875</f>
        <v>Công trình xây dựng</v>
      </c>
      <c r="G2925" s="179" t="str">
        <f>'Energy consumption (raw)'!F2875</f>
        <v>Khách sạn</v>
      </c>
      <c r="H2925" s="179" t="str">
        <f>'Energy consumption (raw)'!G2875</f>
        <v>Buildings</v>
      </c>
      <c r="I2925" s="179" t="str">
        <f>'Energy consumption (raw)'!I2875</f>
        <v>Buildings</v>
      </c>
      <c r="J2925" s="179" t="str">
        <f>INDEX(Sector!$E$6:$E$46,MATCH('Energy consumption (toe)'!I2925,Sector!$B$6:$B$46,FALSE))</f>
        <v>Buildings</v>
      </c>
      <c r="K2925" s="179">
        <f>IFERROR('Energy consumption (raw)'!J2875*Lists!$H$84,)</f>
        <v>394.96279010000001</v>
      </c>
      <c r="L2925" s="179">
        <f>'Energy consumption (raw)'!K2875*Lists!$H$84</f>
        <v>687.31422860000009</v>
      </c>
      <c r="M2925" s="179">
        <f>'Energy consumption (raw)'!L2875*Lists!$H$84</f>
        <v>0</v>
      </c>
      <c r="N2925" s="179">
        <f>'Energy consumption (raw)'!M2875*Lists!$H$84</f>
        <v>0</v>
      </c>
      <c r="O2925" s="178">
        <f t="shared" si="183"/>
        <v>687.31422860000009</v>
      </c>
      <c r="P2925">
        <f>'Energy consumption (raw)'!N2875*Lists!$H$85</f>
        <v>0</v>
      </c>
      <c r="Q2925">
        <f>'Energy consumption (raw)'!O2875*Lists!$H$86</f>
        <v>0</v>
      </c>
      <c r="R2925">
        <f>'Energy consumption (raw)'!P2875*Lists!$H$87</f>
        <v>0</v>
      </c>
      <c r="S2925">
        <f>'Energy consumption (raw)'!Q2875*Lists!$H$88</f>
        <v>0</v>
      </c>
      <c r="T2925">
        <f>'Energy consumption (raw)'!R2875*Lists!$H$89</f>
        <v>0</v>
      </c>
      <c r="U2925">
        <f>'Energy consumption (raw)'!S2875*Lists!$H$90</f>
        <v>0</v>
      </c>
      <c r="V2925">
        <f>'Energy consumption (raw)'!T2875*Lists!$H$91</f>
        <v>0</v>
      </c>
      <c r="W2925">
        <f>'Energy consumption (raw)'!U2875*Lists!$H$92</f>
        <v>0</v>
      </c>
      <c r="X2925">
        <f>'Energy consumption (raw)'!V2875*Lists!$H$93</f>
        <v>0</v>
      </c>
      <c r="Y2925">
        <f>'Energy consumption (raw)'!W2875*Lists!$H$94</f>
        <v>0</v>
      </c>
      <c r="Z2925">
        <f>'Energy consumption (raw)'!X2875*Lists!$H$96*1000000</f>
        <v>0</v>
      </c>
      <c r="AA2925">
        <f>'Energy consumption (raw)'!Y2875*Lists!$H$97</f>
        <v>0</v>
      </c>
      <c r="AB2925">
        <f>'Energy consumption (raw)'!Z2875*Lists!$H$96</f>
        <v>0</v>
      </c>
      <c r="AC2925">
        <f>'Energy consumption (raw)'!AA2875*Lists!$H$98</f>
        <v>0</v>
      </c>
      <c r="AD2925">
        <f>'Energy consumption (raw)'!AB2875*Lists!$H$99</f>
        <v>0</v>
      </c>
      <c r="AE2925">
        <f>'Energy consumption (raw)'!AC2875*Lists!$H$101</f>
        <v>0</v>
      </c>
      <c r="AF2925">
        <f>'Energy consumption (raw)'!AD2875*Lists!$H$101</f>
        <v>0</v>
      </c>
      <c r="AG2925">
        <f>'Energy consumption (raw)'!AE2875*Lists!$H$101</f>
        <v>0</v>
      </c>
      <c r="AH2925">
        <f>'Energy consumption (raw)'!AF2875*Lists!$H$100</f>
        <v>0</v>
      </c>
      <c r="AI2925" s="167">
        <f t="shared" si="184"/>
        <v>687.31422860000009</v>
      </c>
      <c r="AJ2925" s="179">
        <f>'Energy consumption (raw)'!AG2875</f>
        <v>687.31422860000009</v>
      </c>
      <c r="AK2925" s="179">
        <f>'Energy consumption (raw)'!AH2875</f>
        <v>998</v>
      </c>
      <c r="AL2925">
        <f>IF(ROUND(AI2925,-3)=ROUND('Energy consumption (raw)'!AG2875,-3),1,0)</f>
        <v>1</v>
      </c>
      <c r="AM2925" s="179" t="str">
        <f>'Energy consumption (raw)'!AJ2875</f>
        <v>50. Ho Chi Minh</v>
      </c>
      <c r="AN2925">
        <f>VLOOKUP(AM2925,Lists!$F$9:$G$71,2,FALSE)</f>
        <v>1</v>
      </c>
    </row>
    <row r="2926" spans="2:40" x14ac:dyDescent="0.25">
      <c r="B2926" s="65" t="str">
        <f t="shared" si="182"/>
        <v>Buildings294</v>
      </c>
      <c r="C2926" s="179">
        <f>'Energy consumption (raw)'!B2876</f>
        <v>294</v>
      </c>
      <c r="D2926" s="179">
        <f>'Energy consumption (raw)'!C2876</f>
        <v>0</v>
      </c>
      <c r="E2926" s="179">
        <f>'Energy consumption (raw)'!D2876</f>
        <v>0</v>
      </c>
      <c r="F2926" s="179" t="str">
        <f>'Energy consumption (raw)'!E2876</f>
        <v>Công trình xây dựng</v>
      </c>
      <c r="G2926" s="179" t="str">
        <f>'Energy consumption (raw)'!F2876</f>
        <v>Kinh doanh bất động sản, quyền sử dụng đất thuộc chủ sở hữu, chủ sử dụng hoặc đi thuê</v>
      </c>
      <c r="H2926" s="179" t="str">
        <f>'Energy consumption (raw)'!G2876</f>
        <v>Buildings</v>
      </c>
      <c r="I2926" s="179" t="str">
        <f>'Energy consumption (raw)'!I2876</f>
        <v>Buildings</v>
      </c>
      <c r="J2926" s="179" t="str">
        <f>INDEX(Sector!$E$6:$E$46,MATCH('Energy consumption (toe)'!I2926,Sector!$B$6:$B$46,FALSE))</f>
        <v>Buildings</v>
      </c>
      <c r="K2926" s="179">
        <f>IFERROR('Energy consumption (raw)'!J2876*Lists!$H$84,)</f>
        <v>825.10983770000007</v>
      </c>
      <c r="L2926" s="179">
        <f>'Energy consumption (raw)'!K2876*Lists!$H$84</f>
        <v>825.10983770000007</v>
      </c>
      <c r="M2926" s="179">
        <f>'Energy consumption (raw)'!L2876*Lists!$H$84</f>
        <v>0</v>
      </c>
      <c r="N2926" s="179">
        <f>'Energy consumption (raw)'!M2876*Lists!$H$84</f>
        <v>0</v>
      </c>
      <c r="O2926" s="178">
        <f t="shared" si="183"/>
        <v>825.10983770000007</v>
      </c>
      <c r="P2926">
        <f>'Energy consumption (raw)'!N2876*Lists!$H$85</f>
        <v>0</v>
      </c>
      <c r="Q2926">
        <f>'Energy consumption (raw)'!O2876*Lists!$H$86</f>
        <v>0</v>
      </c>
      <c r="R2926">
        <f>'Energy consumption (raw)'!P2876*Lists!$H$87</f>
        <v>0</v>
      </c>
      <c r="S2926">
        <f>'Energy consumption (raw)'!Q2876*Lists!$H$88</f>
        <v>0</v>
      </c>
      <c r="T2926">
        <f>'Energy consumption (raw)'!R2876*Lists!$H$89</f>
        <v>0</v>
      </c>
      <c r="U2926">
        <f>'Energy consumption (raw)'!S2876*Lists!$H$90</f>
        <v>0</v>
      </c>
      <c r="V2926">
        <f>'Energy consumption (raw)'!T2876*Lists!$H$91</f>
        <v>0</v>
      </c>
      <c r="W2926">
        <f>'Energy consumption (raw)'!U2876*Lists!$H$92</f>
        <v>0</v>
      </c>
      <c r="X2926">
        <f>'Energy consumption (raw)'!V2876*Lists!$H$93</f>
        <v>0</v>
      </c>
      <c r="Y2926">
        <f>'Energy consumption (raw)'!W2876*Lists!$H$94</f>
        <v>0</v>
      </c>
      <c r="Z2926">
        <f>'Energy consumption (raw)'!X2876*Lists!$H$96*1000000</f>
        <v>0</v>
      </c>
      <c r="AA2926">
        <f>'Energy consumption (raw)'!Y2876*Lists!$H$97</f>
        <v>0</v>
      </c>
      <c r="AB2926">
        <f>'Energy consumption (raw)'!Z2876*Lists!$H$96</f>
        <v>0</v>
      </c>
      <c r="AC2926">
        <f>'Energy consumption (raw)'!AA2876*Lists!$H$98</f>
        <v>0</v>
      </c>
      <c r="AD2926">
        <f>'Energy consumption (raw)'!AB2876*Lists!$H$99</f>
        <v>0</v>
      </c>
      <c r="AE2926">
        <f>'Energy consumption (raw)'!AC2876*Lists!$H$101</f>
        <v>0</v>
      </c>
      <c r="AF2926">
        <f>'Energy consumption (raw)'!AD2876*Lists!$H$101</f>
        <v>0</v>
      </c>
      <c r="AG2926">
        <f>'Energy consumption (raw)'!AE2876*Lists!$H$101</f>
        <v>0</v>
      </c>
      <c r="AH2926">
        <f>'Energy consumption (raw)'!AF2876*Lists!$H$100</f>
        <v>0</v>
      </c>
      <c r="AI2926" s="167">
        <f t="shared" si="184"/>
        <v>825.10983770000007</v>
      </c>
      <c r="AJ2926" s="179">
        <f>'Energy consumption (raw)'!AG2876</f>
        <v>825.10983770000007</v>
      </c>
      <c r="AK2926" s="179">
        <f>'Energy consumption (raw)'!AH2876</f>
        <v>887</v>
      </c>
      <c r="AL2926">
        <f>IF(ROUND(AI2926,-3)=ROUND('Energy consumption (raw)'!AG2876,-3),1,0)</f>
        <v>1</v>
      </c>
      <c r="AM2926" s="179" t="str">
        <f>'Energy consumption (raw)'!AJ2876</f>
        <v>50. Ho Chi Minh</v>
      </c>
      <c r="AN2926">
        <f>VLOOKUP(AM2926,Lists!$F$9:$G$71,2,FALSE)</f>
        <v>1</v>
      </c>
    </row>
    <row r="2927" spans="2:40" x14ac:dyDescent="0.25">
      <c r="B2927" s="65" t="str">
        <f t="shared" si="182"/>
        <v>Buildings295</v>
      </c>
      <c r="C2927" s="179">
        <f>'Energy consumption (raw)'!B2877</f>
        <v>295</v>
      </c>
      <c r="D2927" s="179">
        <f>'Energy consumption (raw)'!C2877</f>
        <v>0</v>
      </c>
      <c r="E2927" s="179">
        <f>'Energy consumption (raw)'!D2877</f>
        <v>0</v>
      </c>
      <c r="F2927" s="179" t="str">
        <f>'Energy consumption (raw)'!E2877</f>
        <v>Công trình xây dựng</v>
      </c>
      <c r="G2927" s="179" t="str">
        <f>'Energy consumption (raw)'!F2877</f>
        <v>Bán buôn và bán lẻ</v>
      </c>
      <c r="H2927" s="179" t="str">
        <f>'Energy consumption (raw)'!G2877</f>
        <v>Buildings</v>
      </c>
      <c r="I2927" s="179" t="str">
        <f>'Energy consumption (raw)'!I2877</f>
        <v>Buildings</v>
      </c>
      <c r="J2927" s="179" t="str">
        <f>INDEX(Sector!$E$6:$E$46,MATCH('Energy consumption (toe)'!I2927,Sector!$B$6:$B$46,FALSE))</f>
        <v>Buildings</v>
      </c>
      <c r="K2927" s="179">
        <f>IFERROR('Energy consumption (raw)'!J2877*Lists!$H$84,)</f>
        <v>0</v>
      </c>
      <c r="L2927" s="179">
        <f>'Energy consumption (raw)'!K2877*Lists!$H$84</f>
        <v>770.51988640000002</v>
      </c>
      <c r="M2927" s="179">
        <f>'Energy consumption (raw)'!L2877*Lists!$H$84</f>
        <v>0</v>
      </c>
      <c r="N2927" s="179">
        <f>'Energy consumption (raw)'!M2877*Lists!$H$84</f>
        <v>0</v>
      </c>
      <c r="O2927" s="178">
        <f t="shared" si="183"/>
        <v>770.51988640000002</v>
      </c>
      <c r="P2927">
        <f>'Energy consumption (raw)'!N2877*Lists!$H$85</f>
        <v>0</v>
      </c>
      <c r="Q2927">
        <f>'Energy consumption (raw)'!O2877*Lists!$H$86</f>
        <v>0</v>
      </c>
      <c r="R2927">
        <f>'Energy consumption (raw)'!P2877*Lists!$H$87</f>
        <v>0</v>
      </c>
      <c r="S2927">
        <f>'Energy consumption (raw)'!Q2877*Lists!$H$88</f>
        <v>0</v>
      </c>
      <c r="T2927">
        <f>'Energy consumption (raw)'!R2877*Lists!$H$89</f>
        <v>0</v>
      </c>
      <c r="U2927">
        <f>'Energy consumption (raw)'!S2877*Lists!$H$90</f>
        <v>0</v>
      </c>
      <c r="V2927">
        <f>'Energy consumption (raw)'!T2877*Lists!$H$91</f>
        <v>0</v>
      </c>
      <c r="W2927">
        <f>'Energy consumption (raw)'!U2877*Lists!$H$92</f>
        <v>0</v>
      </c>
      <c r="X2927">
        <f>'Energy consumption (raw)'!V2877*Lists!$H$93</f>
        <v>0</v>
      </c>
      <c r="Y2927">
        <f>'Energy consumption (raw)'!W2877*Lists!$H$94</f>
        <v>0</v>
      </c>
      <c r="Z2927">
        <f>'Energy consumption (raw)'!X2877*Lists!$H$96*1000000</f>
        <v>0</v>
      </c>
      <c r="AA2927">
        <f>'Energy consumption (raw)'!Y2877*Lists!$H$97</f>
        <v>0</v>
      </c>
      <c r="AB2927">
        <f>'Energy consumption (raw)'!Z2877*Lists!$H$96</f>
        <v>0</v>
      </c>
      <c r="AC2927">
        <f>'Energy consumption (raw)'!AA2877*Lists!$H$98</f>
        <v>0</v>
      </c>
      <c r="AD2927">
        <f>'Energy consumption (raw)'!AB2877*Lists!$H$99</f>
        <v>0</v>
      </c>
      <c r="AE2927">
        <f>'Energy consumption (raw)'!AC2877*Lists!$H$101</f>
        <v>0</v>
      </c>
      <c r="AF2927">
        <f>'Energy consumption (raw)'!AD2877*Lists!$H$101</f>
        <v>0</v>
      </c>
      <c r="AG2927">
        <f>'Energy consumption (raw)'!AE2877*Lists!$H$101</f>
        <v>0</v>
      </c>
      <c r="AH2927">
        <f>'Energy consumption (raw)'!AF2877*Lists!$H$100</f>
        <v>0</v>
      </c>
      <c r="AI2927" s="167">
        <f t="shared" si="184"/>
        <v>770.51988640000002</v>
      </c>
      <c r="AJ2927" s="179">
        <f>'Energy consumption (raw)'!AG2877</f>
        <v>770.51988640000002</v>
      </c>
      <c r="AK2927" s="179">
        <f>'Energy consumption (raw)'!AH2877</f>
        <v>890</v>
      </c>
      <c r="AL2927">
        <f>IF(ROUND(AI2927,-3)=ROUND('Energy consumption (raw)'!AG2877,-3),1,0)</f>
        <v>1</v>
      </c>
      <c r="AM2927" s="179" t="str">
        <f>'Energy consumption (raw)'!AJ2877</f>
        <v>50. Ho Chi Minh</v>
      </c>
      <c r="AN2927">
        <f>VLOOKUP(AM2927,Lists!$F$9:$G$71,2,FALSE)</f>
        <v>1</v>
      </c>
    </row>
    <row r="2928" spans="2:40" x14ac:dyDescent="0.25">
      <c r="B2928" s="65" t="str">
        <f t="shared" si="182"/>
        <v>Buildings296</v>
      </c>
      <c r="C2928" s="179">
        <f>'Energy consumption (raw)'!B2878</f>
        <v>296</v>
      </c>
      <c r="D2928" s="179">
        <f>'Energy consumption (raw)'!C2878</f>
        <v>0</v>
      </c>
      <c r="E2928" s="179">
        <f>'Energy consumption (raw)'!D2878</f>
        <v>0</v>
      </c>
      <c r="F2928" s="179" t="str">
        <f>'Energy consumption (raw)'!E2878</f>
        <v>Công trình xây dựng</v>
      </c>
      <c r="G2928" s="179" t="str">
        <f>'Energy consumption (raw)'!F2878</f>
        <v>Hoạt động kinh doanh bất động sản</v>
      </c>
      <c r="H2928" s="179" t="str">
        <f>'Energy consumption (raw)'!G2878</f>
        <v>Buildings</v>
      </c>
      <c r="I2928" s="179" t="str">
        <f>'Energy consumption (raw)'!I2878</f>
        <v>Buildings</v>
      </c>
      <c r="J2928" s="179" t="str">
        <f>INDEX(Sector!$E$6:$E$46,MATCH('Energy consumption (toe)'!I2928,Sector!$B$6:$B$46,FALSE))</f>
        <v>Buildings</v>
      </c>
      <c r="K2928" s="179">
        <f>IFERROR('Energy consumption (raw)'!J2878*Lists!$H$84,)</f>
        <v>945.79882300000008</v>
      </c>
      <c r="L2928" s="179">
        <f>'Energy consumption (raw)'!K2878*Lists!$H$84</f>
        <v>945.79882300000008</v>
      </c>
      <c r="M2928" s="179">
        <f>'Energy consumption (raw)'!L2878*Lists!$H$84</f>
        <v>0</v>
      </c>
      <c r="N2928" s="179">
        <f>'Energy consumption (raw)'!M2878*Lists!$H$84</f>
        <v>0</v>
      </c>
      <c r="O2928" s="178">
        <f t="shared" si="183"/>
        <v>945.79882300000008</v>
      </c>
      <c r="P2928">
        <f>'Energy consumption (raw)'!N2878*Lists!$H$85</f>
        <v>0</v>
      </c>
      <c r="Q2928">
        <f>'Energy consumption (raw)'!O2878*Lists!$H$86</f>
        <v>0</v>
      </c>
      <c r="R2928">
        <f>'Energy consumption (raw)'!P2878*Lists!$H$87</f>
        <v>0</v>
      </c>
      <c r="S2928">
        <f>'Energy consumption (raw)'!Q2878*Lists!$H$88</f>
        <v>0</v>
      </c>
      <c r="T2928">
        <f>'Energy consumption (raw)'!R2878*Lists!$H$89</f>
        <v>0</v>
      </c>
      <c r="U2928">
        <f>'Energy consumption (raw)'!S2878*Lists!$H$90</f>
        <v>0</v>
      </c>
      <c r="V2928">
        <f>'Energy consumption (raw)'!T2878*Lists!$H$91</f>
        <v>0</v>
      </c>
      <c r="W2928">
        <f>'Energy consumption (raw)'!U2878*Lists!$H$92</f>
        <v>0</v>
      </c>
      <c r="X2928">
        <f>'Energy consumption (raw)'!V2878*Lists!$H$93</f>
        <v>0</v>
      </c>
      <c r="Y2928">
        <f>'Energy consumption (raw)'!W2878*Lists!$H$94</f>
        <v>0</v>
      </c>
      <c r="Z2928">
        <f>'Energy consumption (raw)'!X2878*Lists!$H$96*1000000</f>
        <v>0</v>
      </c>
      <c r="AA2928">
        <f>'Energy consumption (raw)'!Y2878*Lists!$H$97</f>
        <v>0</v>
      </c>
      <c r="AB2928">
        <f>'Energy consumption (raw)'!Z2878*Lists!$H$96</f>
        <v>0</v>
      </c>
      <c r="AC2928">
        <f>'Energy consumption (raw)'!AA2878*Lists!$H$98</f>
        <v>0</v>
      </c>
      <c r="AD2928">
        <f>'Energy consumption (raw)'!AB2878*Lists!$H$99</f>
        <v>0</v>
      </c>
      <c r="AE2928">
        <f>'Energy consumption (raw)'!AC2878*Lists!$H$101</f>
        <v>0</v>
      </c>
      <c r="AF2928">
        <f>'Energy consumption (raw)'!AD2878*Lists!$H$101</f>
        <v>0</v>
      </c>
      <c r="AG2928">
        <f>'Energy consumption (raw)'!AE2878*Lists!$H$101</f>
        <v>0</v>
      </c>
      <c r="AH2928">
        <f>'Energy consumption (raw)'!AF2878*Lists!$H$100</f>
        <v>0</v>
      </c>
      <c r="AI2928" s="167">
        <f t="shared" si="184"/>
        <v>945.79882300000008</v>
      </c>
      <c r="AJ2928" s="179">
        <f>'Energy consumption (raw)'!AG2878</f>
        <v>945.79882300000008</v>
      </c>
      <c r="AK2928" s="179">
        <f>'Energy consumption (raw)'!AH2878</f>
        <v>881</v>
      </c>
      <c r="AL2928">
        <f>IF(ROUND(AI2928,-3)=ROUND('Energy consumption (raw)'!AG2878,-3),1,0)</f>
        <v>1</v>
      </c>
      <c r="AM2928" s="179" t="str">
        <f>'Energy consumption (raw)'!AJ2878</f>
        <v>50. Ho Chi Minh</v>
      </c>
      <c r="AN2928">
        <f>VLOOKUP(AM2928,Lists!$F$9:$G$71,2,FALSE)</f>
        <v>1</v>
      </c>
    </row>
    <row r="2929" spans="2:40" x14ac:dyDescent="0.25">
      <c r="B2929" s="65" t="str">
        <f t="shared" si="182"/>
        <v>Buildings297</v>
      </c>
      <c r="C2929" s="179">
        <f>'Energy consumption (raw)'!B2879</f>
        <v>297</v>
      </c>
      <c r="D2929" s="179">
        <f>'Energy consumption (raw)'!C2879</f>
        <v>0</v>
      </c>
      <c r="E2929" s="179">
        <f>'Energy consumption (raw)'!D2879</f>
        <v>0</v>
      </c>
      <c r="F2929" s="179" t="str">
        <f>'Energy consumption (raw)'!E2879</f>
        <v>Công trình xây dựng</v>
      </c>
      <c r="G2929" s="179" t="str">
        <f>'Energy consumption (raw)'!F2879</f>
        <v>Bán lẻ trong siêu thị, trung tâm thương mại</v>
      </c>
      <c r="H2929" s="179" t="str">
        <f>'Energy consumption (raw)'!G2879</f>
        <v>Buildings</v>
      </c>
      <c r="I2929" s="179" t="str">
        <f>'Energy consumption (raw)'!I2879</f>
        <v>Buildings</v>
      </c>
      <c r="J2929" s="179" t="str">
        <f>INDEX(Sector!$E$6:$E$46,MATCH('Energy consumption (toe)'!I2929,Sector!$B$6:$B$46,FALSE))</f>
        <v>Buildings</v>
      </c>
      <c r="K2929" s="179">
        <f>IFERROR('Energy consumption (raw)'!J2879*Lists!$H$84,)</f>
        <v>0</v>
      </c>
      <c r="L2929" s="179">
        <f>'Energy consumption (raw)'!K2879*Lists!$H$84</f>
        <v>636.40541240000005</v>
      </c>
      <c r="M2929" s="179">
        <f>'Energy consumption (raw)'!L2879*Lists!$H$84</f>
        <v>0</v>
      </c>
      <c r="N2929" s="179">
        <f>'Energy consumption (raw)'!M2879*Lists!$H$84</f>
        <v>0</v>
      </c>
      <c r="O2929" s="178">
        <f t="shared" si="183"/>
        <v>636.40541240000005</v>
      </c>
      <c r="P2929">
        <f>'Energy consumption (raw)'!N2879*Lists!$H$85</f>
        <v>0</v>
      </c>
      <c r="Q2929">
        <f>'Energy consumption (raw)'!O2879*Lists!$H$86</f>
        <v>0</v>
      </c>
      <c r="R2929">
        <f>'Energy consumption (raw)'!P2879*Lists!$H$87</f>
        <v>0</v>
      </c>
      <c r="S2929">
        <f>'Energy consumption (raw)'!Q2879*Lists!$H$88</f>
        <v>0</v>
      </c>
      <c r="T2929">
        <f>'Energy consumption (raw)'!R2879*Lists!$H$89</f>
        <v>0</v>
      </c>
      <c r="U2929">
        <f>'Energy consumption (raw)'!S2879*Lists!$H$90</f>
        <v>0</v>
      </c>
      <c r="V2929">
        <f>'Energy consumption (raw)'!T2879*Lists!$H$91</f>
        <v>0</v>
      </c>
      <c r="W2929">
        <f>'Energy consumption (raw)'!U2879*Lists!$H$92</f>
        <v>0</v>
      </c>
      <c r="X2929">
        <f>'Energy consumption (raw)'!V2879*Lists!$H$93</f>
        <v>0</v>
      </c>
      <c r="Y2929">
        <f>'Energy consumption (raw)'!W2879*Lists!$H$94</f>
        <v>0</v>
      </c>
      <c r="Z2929">
        <f>'Energy consumption (raw)'!X2879*Lists!$H$96*1000000</f>
        <v>0</v>
      </c>
      <c r="AA2929">
        <f>'Energy consumption (raw)'!Y2879*Lists!$H$97</f>
        <v>0</v>
      </c>
      <c r="AB2929">
        <f>'Energy consumption (raw)'!Z2879*Lists!$H$96</f>
        <v>0</v>
      </c>
      <c r="AC2929">
        <f>'Energy consumption (raw)'!AA2879*Lists!$H$98</f>
        <v>0</v>
      </c>
      <c r="AD2929">
        <f>'Energy consumption (raw)'!AB2879*Lists!$H$99</f>
        <v>0</v>
      </c>
      <c r="AE2929">
        <f>'Energy consumption (raw)'!AC2879*Lists!$H$101</f>
        <v>0</v>
      </c>
      <c r="AF2929">
        <f>'Energy consumption (raw)'!AD2879*Lists!$H$101</f>
        <v>0</v>
      </c>
      <c r="AG2929">
        <f>'Energy consumption (raw)'!AE2879*Lists!$H$101</f>
        <v>0</v>
      </c>
      <c r="AH2929">
        <f>'Energy consumption (raw)'!AF2879*Lists!$H$100</f>
        <v>0</v>
      </c>
      <c r="AI2929" s="167">
        <f t="shared" si="184"/>
        <v>636.40541240000005</v>
      </c>
      <c r="AJ2929" s="179">
        <f>'Energy consumption (raw)'!AG2879</f>
        <v>636.40541240000005</v>
      </c>
      <c r="AK2929" s="179">
        <f>'Energy consumption (raw)'!AH2879</f>
        <v>858</v>
      </c>
      <c r="AL2929">
        <f>IF(ROUND(AI2929,-3)=ROUND('Energy consumption (raw)'!AG2879,-3),1,0)</f>
        <v>1</v>
      </c>
      <c r="AM2929" s="179" t="str">
        <f>'Energy consumption (raw)'!AJ2879</f>
        <v>50. Ho Chi Minh</v>
      </c>
      <c r="AN2929">
        <f>VLOOKUP(AM2929,Lists!$F$9:$G$71,2,FALSE)</f>
        <v>1</v>
      </c>
    </row>
    <row r="2930" spans="2:40" x14ac:dyDescent="0.25">
      <c r="B2930" s="65" t="str">
        <f t="shared" si="182"/>
        <v>Buildings298</v>
      </c>
      <c r="C2930" s="179">
        <f>'Energy consumption (raw)'!B2880</f>
        <v>298</v>
      </c>
      <c r="D2930" s="179">
        <f>'Energy consumption (raw)'!C2880</f>
        <v>0</v>
      </c>
      <c r="E2930" s="179">
        <f>'Energy consumption (raw)'!D2880</f>
        <v>0</v>
      </c>
      <c r="F2930" s="179" t="str">
        <f>'Energy consumption (raw)'!E2880</f>
        <v>Công trình xây dựng</v>
      </c>
      <c r="G2930" s="179" t="str">
        <f>'Energy consumption (raw)'!F2880</f>
        <v>Bán lẻ trong siêu thị, trung tâm thương mại</v>
      </c>
      <c r="H2930" s="179" t="str">
        <f>'Energy consumption (raw)'!G2880</f>
        <v>Buildings</v>
      </c>
      <c r="I2930" s="179" t="str">
        <f>'Energy consumption (raw)'!I2880</f>
        <v>Buildings</v>
      </c>
      <c r="J2930" s="179" t="str">
        <f>INDEX(Sector!$E$6:$E$46,MATCH('Energy consumption (toe)'!I2930,Sector!$B$6:$B$46,FALSE))</f>
        <v>Buildings</v>
      </c>
      <c r="K2930" s="179">
        <f>IFERROR('Energy consumption (raw)'!J2880*Lists!$H$84,)</f>
        <v>2145.8565806000001</v>
      </c>
      <c r="L2930" s="179">
        <f>'Energy consumption (raw)'!K2880*Lists!$H$84</f>
        <v>1556.5662103000002</v>
      </c>
      <c r="M2930" s="179">
        <f>'Energy consumption (raw)'!L2880*Lists!$H$84</f>
        <v>0</v>
      </c>
      <c r="N2930" s="179">
        <f>'Energy consumption (raw)'!M2880*Lists!$H$84</f>
        <v>0</v>
      </c>
      <c r="O2930" s="178">
        <f t="shared" si="183"/>
        <v>1556.5662103000002</v>
      </c>
      <c r="P2930">
        <f>'Energy consumption (raw)'!N2880*Lists!$H$85</f>
        <v>0</v>
      </c>
      <c r="Q2930">
        <f>'Energy consumption (raw)'!O2880*Lists!$H$86</f>
        <v>0</v>
      </c>
      <c r="R2930">
        <f>'Energy consumption (raw)'!P2880*Lists!$H$87</f>
        <v>0</v>
      </c>
      <c r="S2930">
        <f>'Energy consumption (raw)'!Q2880*Lists!$H$88</f>
        <v>0</v>
      </c>
      <c r="T2930">
        <f>'Energy consumption (raw)'!R2880*Lists!$H$89</f>
        <v>0</v>
      </c>
      <c r="U2930">
        <f>'Energy consumption (raw)'!S2880*Lists!$H$90</f>
        <v>0</v>
      </c>
      <c r="V2930">
        <f>'Energy consumption (raw)'!T2880*Lists!$H$91</f>
        <v>0</v>
      </c>
      <c r="W2930">
        <f>'Energy consumption (raw)'!U2880*Lists!$H$92</f>
        <v>0</v>
      </c>
      <c r="X2930">
        <f>'Energy consumption (raw)'!V2880*Lists!$H$93</f>
        <v>0</v>
      </c>
      <c r="Y2930">
        <f>'Energy consumption (raw)'!W2880*Lists!$H$94</f>
        <v>0</v>
      </c>
      <c r="Z2930">
        <f>'Energy consumption (raw)'!X2880*Lists!$H$96*1000000</f>
        <v>0</v>
      </c>
      <c r="AA2930">
        <f>'Energy consumption (raw)'!Y2880*Lists!$H$97</f>
        <v>0</v>
      </c>
      <c r="AB2930">
        <f>'Energy consumption (raw)'!Z2880*Lists!$H$96</f>
        <v>0</v>
      </c>
      <c r="AC2930">
        <f>'Energy consumption (raw)'!AA2880*Lists!$H$98</f>
        <v>0</v>
      </c>
      <c r="AD2930">
        <f>'Energy consumption (raw)'!AB2880*Lists!$H$99</f>
        <v>0</v>
      </c>
      <c r="AE2930">
        <f>'Energy consumption (raw)'!AC2880*Lists!$H$101</f>
        <v>0</v>
      </c>
      <c r="AF2930">
        <f>'Energy consumption (raw)'!AD2880*Lists!$H$101</f>
        <v>0</v>
      </c>
      <c r="AG2930">
        <f>'Energy consumption (raw)'!AE2880*Lists!$H$101</f>
        <v>0</v>
      </c>
      <c r="AH2930">
        <f>'Energy consumption (raw)'!AF2880*Lists!$H$100</f>
        <v>0</v>
      </c>
      <c r="AI2930" s="167">
        <f t="shared" si="184"/>
        <v>1556.5662103000002</v>
      </c>
      <c r="AJ2930" s="179">
        <f>'Energy consumption (raw)'!AG2880</f>
        <v>1556.5662103000002</v>
      </c>
      <c r="AK2930" s="179">
        <f>'Energy consumption (raw)'!AH2880</f>
        <v>1029</v>
      </c>
      <c r="AL2930">
        <f>IF(ROUND(AI2930,-3)=ROUND('Energy consumption (raw)'!AG2880,-3),1,0)</f>
        <v>1</v>
      </c>
      <c r="AM2930" s="179" t="str">
        <f>'Energy consumption (raw)'!AJ2880</f>
        <v>50. Ho Chi Minh</v>
      </c>
      <c r="AN2930">
        <f>VLOOKUP(AM2930,Lists!$F$9:$G$71,2,FALSE)</f>
        <v>1</v>
      </c>
    </row>
    <row r="2931" spans="2:40" x14ac:dyDescent="0.25">
      <c r="B2931" s="65" t="str">
        <f t="shared" si="182"/>
        <v>Buildings299</v>
      </c>
      <c r="C2931" s="179">
        <f>'Energy consumption (raw)'!B2881</f>
        <v>299</v>
      </c>
      <c r="D2931" s="179">
        <f>'Energy consumption (raw)'!C2881</f>
        <v>0</v>
      </c>
      <c r="E2931" s="179">
        <f>'Energy consumption (raw)'!D2881</f>
        <v>0</v>
      </c>
      <c r="F2931" s="179" t="str">
        <f>'Energy consumption (raw)'!E2881</f>
        <v>Công trình xây dựng</v>
      </c>
      <c r="G2931" s="179" t="str">
        <f>'Energy consumption (raw)'!F2881</f>
        <v>Kinh doanh dịch vụ</v>
      </c>
      <c r="H2931" s="179" t="str">
        <f>'Energy consumption (raw)'!G2881</f>
        <v>Buildings</v>
      </c>
      <c r="I2931" s="179" t="str">
        <f>'Energy consumption (raw)'!I2881</f>
        <v>Buildings</v>
      </c>
      <c r="J2931" s="179" t="str">
        <f>INDEX(Sector!$E$6:$E$46,MATCH('Energy consumption (toe)'!I2931,Sector!$B$6:$B$46,FALSE))</f>
        <v>Buildings</v>
      </c>
      <c r="K2931" s="179">
        <f>IFERROR('Energy consumption (raw)'!J2881*Lists!$H$84,)</f>
        <v>0</v>
      </c>
      <c r="L2931" s="179">
        <f>'Energy consumption (raw)'!K2881*Lists!$H$84</f>
        <v>695.8322058</v>
      </c>
      <c r="M2931" s="179">
        <f>'Energy consumption (raw)'!L2881*Lists!$H$84</f>
        <v>0</v>
      </c>
      <c r="N2931" s="179">
        <f>'Energy consumption (raw)'!M2881*Lists!$H$84</f>
        <v>0</v>
      </c>
      <c r="O2931" s="178">
        <f t="shared" si="183"/>
        <v>695.8322058</v>
      </c>
      <c r="P2931">
        <f>'Energy consumption (raw)'!N2881*Lists!$H$85</f>
        <v>0</v>
      </c>
      <c r="Q2931">
        <f>'Energy consumption (raw)'!O2881*Lists!$H$86</f>
        <v>0</v>
      </c>
      <c r="R2931">
        <f>'Energy consumption (raw)'!P2881*Lists!$H$87</f>
        <v>0</v>
      </c>
      <c r="S2931">
        <f>'Energy consumption (raw)'!Q2881*Lists!$H$88</f>
        <v>0</v>
      </c>
      <c r="T2931">
        <f>'Energy consumption (raw)'!R2881*Lists!$H$89</f>
        <v>0</v>
      </c>
      <c r="U2931">
        <f>'Energy consumption (raw)'!S2881*Lists!$H$90</f>
        <v>0</v>
      </c>
      <c r="V2931">
        <f>'Energy consumption (raw)'!T2881*Lists!$H$91</f>
        <v>0</v>
      </c>
      <c r="W2931">
        <f>'Energy consumption (raw)'!U2881*Lists!$H$92</f>
        <v>0</v>
      </c>
      <c r="X2931">
        <f>'Energy consumption (raw)'!V2881*Lists!$H$93</f>
        <v>0</v>
      </c>
      <c r="Y2931">
        <f>'Energy consumption (raw)'!W2881*Lists!$H$94</f>
        <v>0</v>
      </c>
      <c r="Z2931">
        <f>'Energy consumption (raw)'!X2881*Lists!$H$96*1000000</f>
        <v>0</v>
      </c>
      <c r="AA2931">
        <f>'Energy consumption (raw)'!Y2881*Lists!$H$97</f>
        <v>0</v>
      </c>
      <c r="AB2931">
        <f>'Energy consumption (raw)'!Z2881*Lists!$H$96</f>
        <v>0</v>
      </c>
      <c r="AC2931">
        <f>'Energy consumption (raw)'!AA2881*Lists!$H$98</f>
        <v>0</v>
      </c>
      <c r="AD2931">
        <f>'Energy consumption (raw)'!AB2881*Lists!$H$99</f>
        <v>0</v>
      </c>
      <c r="AE2931">
        <f>'Energy consumption (raw)'!AC2881*Lists!$H$101</f>
        <v>0</v>
      </c>
      <c r="AF2931">
        <f>'Energy consumption (raw)'!AD2881*Lists!$H$101</f>
        <v>0</v>
      </c>
      <c r="AG2931">
        <f>'Energy consumption (raw)'!AE2881*Lists!$H$101</f>
        <v>0</v>
      </c>
      <c r="AH2931">
        <f>'Energy consumption (raw)'!AF2881*Lists!$H$100</f>
        <v>0</v>
      </c>
      <c r="AI2931" s="167">
        <f t="shared" si="184"/>
        <v>695.8322058</v>
      </c>
      <c r="AJ2931" s="179">
        <f>'Energy consumption (raw)'!AG2881</f>
        <v>695.8322058</v>
      </c>
      <c r="AK2931" s="179">
        <f>'Energy consumption (raw)'!AH2881</f>
        <v>754</v>
      </c>
      <c r="AL2931">
        <f>IF(ROUND(AI2931,-3)=ROUND('Energy consumption (raw)'!AG2881,-3),1,0)</f>
        <v>1</v>
      </c>
      <c r="AM2931" s="179" t="str">
        <f>'Energy consumption (raw)'!AJ2881</f>
        <v>50. Ho Chi Minh</v>
      </c>
      <c r="AN2931">
        <f>VLOOKUP(AM2931,Lists!$F$9:$G$71,2,FALSE)</f>
        <v>1</v>
      </c>
    </row>
    <row r="2932" spans="2:40" x14ac:dyDescent="0.25">
      <c r="B2932" s="65" t="str">
        <f t="shared" si="182"/>
        <v>Buildings300</v>
      </c>
      <c r="C2932" s="179">
        <f>'Energy consumption (raw)'!B2882</f>
        <v>300</v>
      </c>
      <c r="D2932" s="179">
        <f>'Energy consumption (raw)'!C2882</f>
        <v>0</v>
      </c>
      <c r="E2932" s="179">
        <f>'Energy consumption (raw)'!D2882</f>
        <v>0</v>
      </c>
      <c r="F2932" s="179" t="str">
        <f>'Energy consumption (raw)'!E2882</f>
        <v>Công trình xây dựng</v>
      </c>
      <c r="G2932" s="179" t="str">
        <f>'Energy consumption (raw)'!F2882</f>
        <v>Kinh doanh bất động sản, quyền sử dụng đất thuộc chủ sở hữu, chủ sử dụng hoặc đi thuê</v>
      </c>
      <c r="H2932" s="179" t="str">
        <f>'Energy consumption (raw)'!G2882</f>
        <v>Buildings</v>
      </c>
      <c r="I2932" s="179" t="str">
        <f>'Energy consumption (raw)'!I2882</f>
        <v>Buildings</v>
      </c>
      <c r="J2932" s="179" t="str">
        <f>INDEX(Sector!$E$6:$E$46,MATCH('Energy consumption (toe)'!I2932,Sector!$B$6:$B$46,FALSE))</f>
        <v>Buildings</v>
      </c>
      <c r="K2932" s="179">
        <f>IFERROR('Energy consumption (raw)'!J2882*Lists!$H$84,)</f>
        <v>855.64627060000009</v>
      </c>
      <c r="L2932" s="179">
        <f>'Energy consumption (raw)'!K2882*Lists!$H$84</f>
        <v>855.64627060000009</v>
      </c>
      <c r="M2932" s="179">
        <f>'Energy consumption (raw)'!L2882*Lists!$H$84</f>
        <v>0</v>
      </c>
      <c r="N2932" s="179">
        <f>'Energy consumption (raw)'!M2882*Lists!$H$84</f>
        <v>0</v>
      </c>
      <c r="O2932" s="178">
        <f t="shared" si="183"/>
        <v>855.64627060000009</v>
      </c>
      <c r="P2932">
        <f>'Energy consumption (raw)'!N2882*Lists!$H$85</f>
        <v>0</v>
      </c>
      <c r="Q2932">
        <f>'Energy consumption (raw)'!O2882*Lists!$H$86</f>
        <v>0</v>
      </c>
      <c r="R2932">
        <f>'Energy consumption (raw)'!P2882*Lists!$H$87</f>
        <v>0</v>
      </c>
      <c r="S2932">
        <f>'Energy consumption (raw)'!Q2882*Lists!$H$88</f>
        <v>0</v>
      </c>
      <c r="T2932">
        <f>'Energy consumption (raw)'!R2882*Lists!$H$89</f>
        <v>2.1726000000000001</v>
      </c>
      <c r="U2932">
        <f>'Energy consumption (raw)'!S2882*Lists!$H$90</f>
        <v>0</v>
      </c>
      <c r="V2932">
        <f>'Energy consumption (raw)'!T2882*Lists!$H$91</f>
        <v>0</v>
      </c>
      <c r="W2932">
        <f>'Energy consumption (raw)'!U2882*Lists!$H$92</f>
        <v>0</v>
      </c>
      <c r="X2932">
        <f>'Energy consumption (raw)'!V2882*Lists!$H$93</f>
        <v>0</v>
      </c>
      <c r="Y2932">
        <f>'Energy consumption (raw)'!W2882*Lists!$H$94</f>
        <v>0</v>
      </c>
      <c r="Z2932">
        <f>'Energy consumption (raw)'!X2882*Lists!$H$96*1000000</f>
        <v>0</v>
      </c>
      <c r="AA2932">
        <f>'Energy consumption (raw)'!Y2882*Lists!$H$97</f>
        <v>0</v>
      </c>
      <c r="AB2932">
        <f>'Energy consumption (raw)'!Z2882*Lists!$H$96</f>
        <v>0</v>
      </c>
      <c r="AC2932">
        <f>'Energy consumption (raw)'!AA2882*Lists!$H$98</f>
        <v>0</v>
      </c>
      <c r="AD2932">
        <f>'Energy consumption (raw)'!AB2882*Lists!$H$99</f>
        <v>0</v>
      </c>
      <c r="AE2932">
        <f>'Energy consumption (raw)'!AC2882*Lists!$H$101</f>
        <v>0</v>
      </c>
      <c r="AF2932">
        <f>'Energy consumption (raw)'!AD2882*Lists!$H$101</f>
        <v>0</v>
      </c>
      <c r="AG2932">
        <f>'Energy consumption (raw)'!AE2882*Lists!$H$101</f>
        <v>0</v>
      </c>
      <c r="AH2932">
        <f>'Energy consumption (raw)'!AF2882*Lists!$H$100</f>
        <v>0</v>
      </c>
      <c r="AI2932" s="167">
        <f t="shared" si="184"/>
        <v>857.81887060000008</v>
      </c>
      <c r="AJ2932" s="179">
        <f>'Energy consumption (raw)'!AG2882</f>
        <v>857.81887060000008</v>
      </c>
      <c r="AK2932" s="179">
        <f>'Energy consumption (raw)'!AH2882</f>
        <v>898</v>
      </c>
      <c r="AL2932">
        <f>IF(ROUND(AI2932,-3)=ROUND('Energy consumption (raw)'!AG2882,-3),1,0)</f>
        <v>1</v>
      </c>
      <c r="AM2932" s="179" t="str">
        <f>'Energy consumption (raw)'!AJ2882</f>
        <v>50. Ho Chi Minh</v>
      </c>
      <c r="AN2932">
        <f>VLOOKUP(AM2932,Lists!$F$9:$G$71,2,FALSE)</f>
        <v>1</v>
      </c>
    </row>
    <row r="2933" spans="2:40" x14ac:dyDescent="0.25">
      <c r="B2933" s="65" t="str">
        <f t="shared" si="182"/>
        <v>Buildings301</v>
      </c>
      <c r="C2933" s="179">
        <f>'Energy consumption (raw)'!B2883</f>
        <v>301</v>
      </c>
      <c r="D2933" s="179">
        <f>'Energy consumption (raw)'!C2883</f>
        <v>0</v>
      </c>
      <c r="E2933" s="179">
        <f>'Energy consumption (raw)'!D2883</f>
        <v>0</v>
      </c>
      <c r="F2933" s="179" t="str">
        <f>'Energy consumption (raw)'!E2883</f>
        <v>Công trình xây dựng</v>
      </c>
      <c r="G2933" s="179" t="str">
        <f>'Energy consumption (raw)'!F2883</f>
        <v>Kinh doanh bất động sản, quyền sử dụng đất thuộc chủ sở hữu, chủ sử dụng hoặc đi thuê</v>
      </c>
      <c r="H2933" s="179" t="str">
        <f>'Energy consumption (raw)'!G2883</f>
        <v>Buildings</v>
      </c>
      <c r="I2933" s="179" t="str">
        <f>'Energy consumption (raw)'!I2883</f>
        <v>Buildings</v>
      </c>
      <c r="J2933" s="179" t="str">
        <f>INDEX(Sector!$E$6:$E$46,MATCH('Energy consumption (toe)'!I2933,Sector!$B$6:$B$46,FALSE))</f>
        <v>Buildings</v>
      </c>
      <c r="K2933" s="179">
        <f>IFERROR('Energy consumption (raw)'!J2883*Lists!$H$84,)</f>
        <v>0</v>
      </c>
      <c r="L2933" s="179">
        <f>'Energy consumption (raw)'!K2883*Lists!$H$84</f>
        <v>1380.6234751000002</v>
      </c>
      <c r="M2933" s="179">
        <f>'Energy consumption (raw)'!L2883*Lists!$H$84</f>
        <v>0</v>
      </c>
      <c r="N2933" s="179">
        <f>'Energy consumption (raw)'!M2883*Lists!$H$84</f>
        <v>0</v>
      </c>
      <c r="O2933" s="178">
        <f t="shared" si="183"/>
        <v>1380.6234751000002</v>
      </c>
      <c r="P2933">
        <f>'Energy consumption (raw)'!N2883*Lists!$H$85</f>
        <v>0</v>
      </c>
      <c r="Q2933">
        <f>'Energy consumption (raw)'!O2883*Lists!$H$86</f>
        <v>0</v>
      </c>
      <c r="R2933">
        <f>'Energy consumption (raw)'!P2883*Lists!$H$87</f>
        <v>0</v>
      </c>
      <c r="S2933">
        <f>'Energy consumption (raw)'!Q2883*Lists!$H$88</f>
        <v>0</v>
      </c>
      <c r="T2933">
        <f>'Energy consumption (raw)'!R2883*Lists!$H$89</f>
        <v>0</v>
      </c>
      <c r="U2933">
        <f>'Energy consumption (raw)'!S2883*Lists!$H$90</f>
        <v>0</v>
      </c>
      <c r="V2933">
        <f>'Energy consumption (raw)'!T2883*Lists!$H$91</f>
        <v>0</v>
      </c>
      <c r="W2933">
        <f>'Energy consumption (raw)'!U2883*Lists!$H$92</f>
        <v>0</v>
      </c>
      <c r="X2933">
        <f>'Energy consumption (raw)'!V2883*Lists!$H$93</f>
        <v>0</v>
      </c>
      <c r="Y2933">
        <f>'Energy consumption (raw)'!W2883*Lists!$H$94</f>
        <v>0</v>
      </c>
      <c r="Z2933">
        <f>'Energy consumption (raw)'!X2883*Lists!$H$96*1000000</f>
        <v>0</v>
      </c>
      <c r="AA2933">
        <f>'Energy consumption (raw)'!Y2883*Lists!$H$97</f>
        <v>0</v>
      </c>
      <c r="AB2933">
        <f>'Energy consumption (raw)'!Z2883*Lists!$H$96</f>
        <v>0</v>
      </c>
      <c r="AC2933">
        <f>'Energy consumption (raw)'!AA2883*Lists!$H$98</f>
        <v>0</v>
      </c>
      <c r="AD2933">
        <f>'Energy consumption (raw)'!AB2883*Lists!$H$99</f>
        <v>0</v>
      </c>
      <c r="AE2933">
        <f>'Energy consumption (raw)'!AC2883*Lists!$H$101</f>
        <v>0</v>
      </c>
      <c r="AF2933">
        <f>'Energy consumption (raw)'!AD2883*Lists!$H$101</f>
        <v>0</v>
      </c>
      <c r="AG2933">
        <f>'Energy consumption (raw)'!AE2883*Lists!$H$101</f>
        <v>0</v>
      </c>
      <c r="AH2933">
        <f>'Energy consumption (raw)'!AF2883*Lists!$H$100</f>
        <v>0</v>
      </c>
      <c r="AI2933" s="167">
        <f t="shared" si="184"/>
        <v>1380.6234751000002</v>
      </c>
      <c r="AJ2933" s="179">
        <f>'Energy consumption (raw)'!AG2883</f>
        <v>1380.6234751000002</v>
      </c>
      <c r="AK2933" s="179">
        <f>'Energy consumption (raw)'!AH2883</f>
        <v>878</v>
      </c>
      <c r="AL2933">
        <f>IF(ROUND(AI2933,-3)=ROUND('Energy consumption (raw)'!AG2883,-3),1,0)</f>
        <v>1</v>
      </c>
      <c r="AM2933" s="179" t="str">
        <f>'Energy consumption (raw)'!AJ2883</f>
        <v>50. Ho Chi Minh</v>
      </c>
      <c r="AN2933">
        <f>VLOOKUP(AM2933,Lists!$F$9:$G$71,2,FALSE)</f>
        <v>1</v>
      </c>
    </row>
    <row r="2934" spans="2:40" x14ac:dyDescent="0.25">
      <c r="B2934" s="65" t="str">
        <f t="shared" si="182"/>
        <v>Buildings302</v>
      </c>
      <c r="C2934" s="179">
        <f>'Energy consumption (raw)'!B2884</f>
        <v>302</v>
      </c>
      <c r="D2934" s="179">
        <f>'Energy consumption (raw)'!C2884</f>
        <v>0</v>
      </c>
      <c r="E2934" s="179">
        <f>'Energy consumption (raw)'!D2884</f>
        <v>0</v>
      </c>
      <c r="F2934" s="179" t="str">
        <f>'Energy consumption (raw)'!E2884</f>
        <v>Công trình xây dựng</v>
      </c>
      <c r="G2934" s="179" t="str">
        <f>'Energy consumption (raw)'!F2884</f>
        <v>Hoạt động của các bệnh viện</v>
      </c>
      <c r="H2934" s="179" t="str">
        <f>'Energy consumption (raw)'!G2884</f>
        <v>Buildings</v>
      </c>
      <c r="I2934" s="179" t="str">
        <f>'Energy consumption (raw)'!I2884</f>
        <v>Buildings</v>
      </c>
      <c r="J2934" s="179" t="str">
        <f>INDEX(Sector!$E$6:$E$46,MATCH('Energy consumption (toe)'!I2934,Sector!$B$6:$B$46,FALSE))</f>
        <v>Buildings</v>
      </c>
      <c r="K2934" s="179">
        <f>IFERROR('Energy consumption (raw)'!J2884*Lists!$H$84,)</f>
        <v>0</v>
      </c>
      <c r="L2934" s="179">
        <f>'Energy consumption (raw)'!K2884*Lists!$H$84</f>
        <v>983.06427890000009</v>
      </c>
      <c r="M2934" s="179">
        <f>'Energy consumption (raw)'!L2884*Lists!$H$84</f>
        <v>0</v>
      </c>
      <c r="N2934" s="179">
        <f>'Energy consumption (raw)'!M2884*Lists!$H$84</f>
        <v>0</v>
      </c>
      <c r="O2934" s="178">
        <f t="shared" si="183"/>
        <v>983.06427890000009</v>
      </c>
      <c r="P2934">
        <f>'Energy consumption (raw)'!N2884*Lists!$H$85</f>
        <v>0</v>
      </c>
      <c r="Q2934">
        <f>'Energy consumption (raw)'!O2884*Lists!$H$86</f>
        <v>0</v>
      </c>
      <c r="R2934">
        <f>'Energy consumption (raw)'!P2884*Lists!$H$87</f>
        <v>0</v>
      </c>
      <c r="S2934">
        <f>'Energy consumption (raw)'!Q2884*Lists!$H$88</f>
        <v>0</v>
      </c>
      <c r="T2934">
        <f>'Energy consumption (raw)'!R2884*Lists!$H$89</f>
        <v>6.2219999999999995</v>
      </c>
      <c r="U2934">
        <f>'Energy consumption (raw)'!S2884*Lists!$H$90</f>
        <v>0</v>
      </c>
      <c r="V2934">
        <f>'Energy consumption (raw)'!T2884*Lists!$H$91</f>
        <v>0</v>
      </c>
      <c r="W2934">
        <f>'Energy consumption (raw)'!U2884*Lists!$H$92</f>
        <v>0</v>
      </c>
      <c r="X2934">
        <f>'Energy consumption (raw)'!V2884*Lists!$H$93</f>
        <v>8.19</v>
      </c>
      <c r="Y2934">
        <f>'Energy consumption (raw)'!W2884*Lists!$H$94</f>
        <v>0</v>
      </c>
      <c r="Z2934">
        <f>'Energy consumption (raw)'!X2884*Lists!$H$96*1000000</f>
        <v>0</v>
      </c>
      <c r="AA2934">
        <f>'Energy consumption (raw)'!Y2884*Lists!$H$97</f>
        <v>0</v>
      </c>
      <c r="AB2934">
        <f>'Energy consumption (raw)'!Z2884*Lists!$H$96</f>
        <v>0</v>
      </c>
      <c r="AC2934">
        <f>'Energy consumption (raw)'!AA2884*Lists!$H$98</f>
        <v>0</v>
      </c>
      <c r="AD2934">
        <f>'Energy consumption (raw)'!AB2884*Lists!$H$99</f>
        <v>0</v>
      </c>
      <c r="AE2934">
        <f>'Energy consumption (raw)'!AC2884*Lists!$H$101</f>
        <v>0</v>
      </c>
      <c r="AF2934">
        <f>'Energy consumption (raw)'!AD2884*Lists!$H$101</f>
        <v>0</v>
      </c>
      <c r="AG2934">
        <f>'Energy consumption (raw)'!AE2884*Lists!$H$101</f>
        <v>0</v>
      </c>
      <c r="AH2934">
        <f>'Energy consumption (raw)'!AF2884*Lists!$H$100</f>
        <v>0</v>
      </c>
      <c r="AI2934" s="167">
        <f t="shared" si="184"/>
        <v>997.47627890000012</v>
      </c>
      <c r="AJ2934" s="179">
        <f>'Energy consumption (raw)'!AG2884</f>
        <v>997.47627890000012</v>
      </c>
      <c r="AK2934" s="179">
        <f>'Energy consumption (raw)'!AH2884</f>
        <v>679</v>
      </c>
      <c r="AL2934">
        <f>IF(ROUND(AI2934,-3)=ROUND('Energy consumption (raw)'!AG2884,-3),1,0)</f>
        <v>1</v>
      </c>
      <c r="AM2934" s="179" t="str">
        <f>'Energy consumption (raw)'!AJ2884</f>
        <v>50. Ho Chi Minh</v>
      </c>
      <c r="AN2934">
        <f>VLOOKUP(AM2934,Lists!$F$9:$G$71,2,FALSE)</f>
        <v>1</v>
      </c>
    </row>
    <row r="2935" spans="2:40" x14ac:dyDescent="0.25">
      <c r="B2935" s="65" t="str">
        <f t="shared" si="182"/>
        <v>Buildings303</v>
      </c>
      <c r="C2935" s="179">
        <f>'Energy consumption (raw)'!B2885</f>
        <v>303</v>
      </c>
      <c r="D2935" s="179">
        <f>'Energy consumption (raw)'!C2885</f>
        <v>0</v>
      </c>
      <c r="E2935" s="179">
        <f>'Energy consumption (raw)'!D2885</f>
        <v>0</v>
      </c>
      <c r="F2935" s="179" t="str">
        <f>'Energy consumption (raw)'!E2885</f>
        <v>Công trình xây dựng</v>
      </c>
      <c r="G2935" s="179" t="str">
        <f>'Energy consumption (raw)'!F2885</f>
        <v>Giáo dục khác</v>
      </c>
      <c r="H2935" s="179" t="str">
        <f>'Energy consumption (raw)'!G2885</f>
        <v>Buildings</v>
      </c>
      <c r="I2935" s="179" t="str">
        <f>'Energy consumption (raw)'!I2885</f>
        <v>Buildings</v>
      </c>
      <c r="J2935" s="179" t="str">
        <f>INDEX(Sector!$E$6:$E$46,MATCH('Energy consumption (toe)'!I2935,Sector!$B$6:$B$46,FALSE))</f>
        <v>Buildings</v>
      </c>
      <c r="K2935" s="179">
        <f>IFERROR('Energy consumption (raw)'!J2885*Lists!$H$84,)</f>
        <v>0</v>
      </c>
      <c r="L2935" s="179">
        <f>'Energy consumption (raw)'!K2885*Lists!$H$84</f>
        <v>795.66075690000002</v>
      </c>
      <c r="M2935" s="179">
        <f>'Energy consumption (raw)'!L2885*Lists!$H$84</f>
        <v>0</v>
      </c>
      <c r="N2935" s="179">
        <f>'Energy consumption (raw)'!M2885*Lists!$H$84</f>
        <v>0</v>
      </c>
      <c r="O2935" s="178">
        <f t="shared" si="183"/>
        <v>795.66075690000002</v>
      </c>
      <c r="P2935">
        <f>'Energy consumption (raw)'!N2885*Lists!$H$85</f>
        <v>0</v>
      </c>
      <c r="Q2935">
        <f>'Energy consumption (raw)'!O2885*Lists!$H$86</f>
        <v>0</v>
      </c>
      <c r="R2935">
        <f>'Energy consumption (raw)'!P2885*Lists!$H$87</f>
        <v>0</v>
      </c>
      <c r="S2935">
        <f>'Energy consumption (raw)'!Q2885*Lists!$H$88</f>
        <v>0</v>
      </c>
      <c r="T2935">
        <f>'Energy consumption (raw)'!R2885*Lists!$H$89</f>
        <v>0</v>
      </c>
      <c r="U2935">
        <f>'Energy consumption (raw)'!S2885*Lists!$H$90</f>
        <v>0</v>
      </c>
      <c r="V2935">
        <f>'Energy consumption (raw)'!T2885*Lists!$H$91</f>
        <v>0</v>
      </c>
      <c r="W2935">
        <f>'Energy consumption (raw)'!U2885*Lists!$H$92</f>
        <v>0</v>
      </c>
      <c r="X2935">
        <f>'Energy consumption (raw)'!V2885*Lists!$H$93</f>
        <v>0</v>
      </c>
      <c r="Y2935">
        <f>'Energy consumption (raw)'!W2885*Lists!$H$94</f>
        <v>0</v>
      </c>
      <c r="Z2935">
        <f>'Energy consumption (raw)'!X2885*Lists!$H$96*1000000</f>
        <v>0</v>
      </c>
      <c r="AA2935">
        <f>'Energy consumption (raw)'!Y2885*Lists!$H$97</f>
        <v>0</v>
      </c>
      <c r="AB2935">
        <f>'Energy consumption (raw)'!Z2885*Lists!$H$96</f>
        <v>0</v>
      </c>
      <c r="AC2935">
        <f>'Energy consumption (raw)'!AA2885*Lists!$H$98</f>
        <v>0</v>
      </c>
      <c r="AD2935">
        <f>'Energy consumption (raw)'!AB2885*Lists!$H$99</f>
        <v>0</v>
      </c>
      <c r="AE2935">
        <f>'Energy consumption (raw)'!AC2885*Lists!$H$101</f>
        <v>0</v>
      </c>
      <c r="AF2935">
        <f>'Energy consumption (raw)'!AD2885*Lists!$H$101</f>
        <v>0</v>
      </c>
      <c r="AG2935">
        <f>'Energy consumption (raw)'!AE2885*Lists!$H$101</f>
        <v>0</v>
      </c>
      <c r="AH2935">
        <f>'Energy consumption (raw)'!AF2885*Lists!$H$100</f>
        <v>0</v>
      </c>
      <c r="AI2935" s="167">
        <f t="shared" si="184"/>
        <v>795.66075690000002</v>
      </c>
      <c r="AJ2935" s="179">
        <f>'Energy consumption (raw)'!AG2885</f>
        <v>795.66075690000002</v>
      </c>
      <c r="AK2935" s="179">
        <f>'Energy consumption (raw)'!AH2885</f>
        <v>887</v>
      </c>
      <c r="AL2935">
        <f>IF(ROUND(AI2935,-3)=ROUND('Energy consumption (raw)'!AG2885,-3),1,0)</f>
        <v>1</v>
      </c>
      <c r="AM2935" s="179" t="str">
        <f>'Energy consumption (raw)'!AJ2885</f>
        <v>50. Ho Chi Minh</v>
      </c>
      <c r="AN2935">
        <f>VLOOKUP(AM2935,Lists!$F$9:$G$71,2,FALSE)</f>
        <v>1</v>
      </c>
    </row>
    <row r="2936" spans="2:40" x14ac:dyDescent="0.25">
      <c r="B2936" s="65" t="str">
        <f t="shared" si="182"/>
        <v>Buildings304</v>
      </c>
      <c r="C2936" s="179">
        <f>'Energy consumption (raw)'!B2886</f>
        <v>304</v>
      </c>
      <c r="D2936" s="179">
        <f>'Energy consumption (raw)'!C2886</f>
        <v>0</v>
      </c>
      <c r="E2936" s="179">
        <f>'Energy consumption (raw)'!D2886</f>
        <v>0</v>
      </c>
      <c r="F2936" s="179" t="str">
        <f>'Energy consumption (raw)'!E2886</f>
        <v>Công trình xây dựng</v>
      </c>
      <c r="G2936" s="179" t="str">
        <f>'Energy consumption (raw)'!F2886</f>
        <v>Kinh doanh bất động sản, quyền sử dụng đất thuộc chủ sở hữu, chủ sử dụng hoặc đi thuê</v>
      </c>
      <c r="H2936" s="179" t="str">
        <f>'Energy consumption (raw)'!G2886</f>
        <v>Buildings</v>
      </c>
      <c r="I2936" s="179" t="str">
        <f>'Energy consumption (raw)'!I2886</f>
        <v>Buildings</v>
      </c>
      <c r="J2936" s="179" t="str">
        <f>INDEX(Sector!$E$6:$E$46,MATCH('Energy consumption (toe)'!I2936,Sector!$B$6:$B$46,FALSE))</f>
        <v>Buildings</v>
      </c>
      <c r="K2936" s="179">
        <f>IFERROR('Energy consumption (raw)'!J2886*Lists!$H$84,)</f>
        <v>1347.8733001000001</v>
      </c>
      <c r="L2936" s="179">
        <f>'Energy consumption (raw)'!K2886*Lists!$H$84</f>
        <v>1828.4505253000002</v>
      </c>
      <c r="M2936" s="179">
        <f>'Energy consumption (raw)'!L2886*Lists!$H$84</f>
        <v>0</v>
      </c>
      <c r="N2936" s="179">
        <f>'Energy consumption (raw)'!M2886*Lists!$H$84</f>
        <v>0</v>
      </c>
      <c r="O2936" s="178">
        <f t="shared" si="183"/>
        <v>1828.4505253000002</v>
      </c>
      <c r="P2936">
        <f>'Energy consumption (raw)'!N2886*Lists!$H$85</f>
        <v>0</v>
      </c>
      <c r="Q2936">
        <f>'Energy consumption (raw)'!O2886*Lists!$H$86</f>
        <v>0</v>
      </c>
      <c r="R2936">
        <f>'Energy consumption (raw)'!P2886*Lists!$H$87</f>
        <v>0</v>
      </c>
      <c r="S2936">
        <f>'Energy consumption (raw)'!Q2886*Lists!$H$88</f>
        <v>0</v>
      </c>
      <c r="T2936">
        <f>'Energy consumption (raw)'!R2886*Lists!$H$89</f>
        <v>3.06</v>
      </c>
      <c r="U2936">
        <f>'Energy consumption (raw)'!S2886*Lists!$H$90</f>
        <v>0</v>
      </c>
      <c r="V2936">
        <f>'Energy consumption (raw)'!T2886*Lists!$H$91</f>
        <v>0</v>
      </c>
      <c r="W2936">
        <f>'Energy consumption (raw)'!U2886*Lists!$H$92</f>
        <v>0</v>
      </c>
      <c r="X2936">
        <f>'Energy consumption (raw)'!V2886*Lists!$H$93</f>
        <v>0</v>
      </c>
      <c r="Y2936">
        <f>'Energy consumption (raw)'!W2886*Lists!$H$94</f>
        <v>0</v>
      </c>
      <c r="Z2936">
        <f>'Energy consumption (raw)'!X2886*Lists!$H$96*1000000</f>
        <v>0</v>
      </c>
      <c r="AA2936">
        <f>'Energy consumption (raw)'!Y2886*Lists!$H$97</f>
        <v>0</v>
      </c>
      <c r="AB2936">
        <f>'Energy consumption (raw)'!Z2886*Lists!$H$96</f>
        <v>0</v>
      </c>
      <c r="AC2936">
        <f>'Energy consumption (raw)'!AA2886*Lists!$H$98</f>
        <v>0</v>
      </c>
      <c r="AD2936">
        <f>'Energy consumption (raw)'!AB2886*Lists!$H$99</f>
        <v>0</v>
      </c>
      <c r="AE2936">
        <f>'Energy consumption (raw)'!AC2886*Lists!$H$101</f>
        <v>0</v>
      </c>
      <c r="AF2936">
        <f>'Energy consumption (raw)'!AD2886*Lists!$H$101</f>
        <v>0</v>
      </c>
      <c r="AG2936">
        <f>'Energy consumption (raw)'!AE2886*Lists!$H$101</f>
        <v>0</v>
      </c>
      <c r="AH2936">
        <f>'Energy consumption (raw)'!AF2886*Lists!$H$100</f>
        <v>0</v>
      </c>
      <c r="AI2936" s="167">
        <f t="shared" si="184"/>
        <v>1831.5105253000002</v>
      </c>
      <c r="AJ2936" s="179">
        <f>'Energy consumption (raw)'!AG2886</f>
        <v>1831.5105253000002</v>
      </c>
      <c r="AK2936" s="179">
        <f>'Energy consumption (raw)'!AH2886</f>
        <v>927</v>
      </c>
      <c r="AL2936">
        <f>IF(ROUND(AI2936,-3)=ROUND('Energy consumption (raw)'!AG2886,-3),1,0)</f>
        <v>1</v>
      </c>
      <c r="AM2936" s="179" t="str">
        <f>'Energy consumption (raw)'!AJ2886</f>
        <v>50. Ho Chi Minh</v>
      </c>
      <c r="AN2936">
        <f>VLOOKUP(AM2936,Lists!$F$9:$G$71,2,FALSE)</f>
        <v>1</v>
      </c>
    </row>
    <row r="2937" spans="2:40" x14ac:dyDescent="0.25">
      <c r="B2937" s="65" t="str">
        <f t="shared" si="182"/>
        <v>Buildings305</v>
      </c>
      <c r="C2937" s="179">
        <f>'Energy consumption (raw)'!B2887</f>
        <v>305</v>
      </c>
      <c r="D2937" s="179">
        <f>'Energy consumption (raw)'!C2887</f>
        <v>0</v>
      </c>
      <c r="E2937" s="179">
        <f>'Energy consumption (raw)'!D2887</f>
        <v>0</v>
      </c>
      <c r="F2937" s="179" t="str">
        <f>'Energy consumption (raw)'!E2887</f>
        <v>Công trình xây dựng</v>
      </c>
      <c r="G2937" s="179" t="str">
        <f>'Energy consumption (raw)'!F2887</f>
        <v>Hoạt động của trụ sở văn phòng</v>
      </c>
      <c r="H2937" s="179" t="str">
        <f>'Energy consumption (raw)'!G2887</f>
        <v>Buildings</v>
      </c>
      <c r="I2937" s="179" t="str">
        <f>'Energy consumption (raw)'!I2887</f>
        <v>Buildings</v>
      </c>
      <c r="J2937" s="179" t="str">
        <f>INDEX(Sector!$E$6:$E$46,MATCH('Energy consumption (toe)'!I2937,Sector!$B$6:$B$46,FALSE))</f>
        <v>Buildings</v>
      </c>
      <c r="K2937" s="179">
        <f>IFERROR('Energy consumption (raw)'!J2887*Lists!$H$84,)</f>
        <v>0</v>
      </c>
      <c r="L2937" s="179">
        <f>'Energy consumption (raw)'!K2887*Lists!$H$84</f>
        <v>944.36460450000004</v>
      </c>
      <c r="M2937" s="179">
        <f>'Energy consumption (raw)'!L2887*Lists!$H$84</f>
        <v>0</v>
      </c>
      <c r="N2937" s="179">
        <f>'Energy consumption (raw)'!M2887*Lists!$H$84</f>
        <v>0</v>
      </c>
      <c r="O2937" s="178">
        <f t="shared" si="183"/>
        <v>944.36460450000004</v>
      </c>
      <c r="P2937">
        <f>'Energy consumption (raw)'!N2887*Lists!$H$85</f>
        <v>0</v>
      </c>
      <c r="Q2937">
        <f>'Energy consumption (raw)'!O2887*Lists!$H$86</f>
        <v>0</v>
      </c>
      <c r="R2937">
        <f>'Energy consumption (raw)'!P2887*Lists!$H$87</f>
        <v>0</v>
      </c>
      <c r="S2937">
        <f>'Energy consumption (raw)'!Q2887*Lists!$H$88</f>
        <v>0</v>
      </c>
      <c r="T2937">
        <f>'Energy consumption (raw)'!R2887*Lists!$H$89</f>
        <v>19.38</v>
      </c>
      <c r="U2937">
        <f>'Energy consumption (raw)'!S2887*Lists!$H$90</f>
        <v>0</v>
      </c>
      <c r="V2937">
        <f>'Energy consumption (raw)'!T2887*Lists!$H$91</f>
        <v>0</v>
      </c>
      <c r="W2937">
        <f>'Energy consumption (raw)'!U2887*Lists!$H$92</f>
        <v>0</v>
      </c>
      <c r="X2937">
        <f>'Energy consumption (raw)'!V2887*Lists!$H$93</f>
        <v>0</v>
      </c>
      <c r="Y2937">
        <f>'Energy consumption (raw)'!W2887*Lists!$H$94</f>
        <v>0</v>
      </c>
      <c r="Z2937">
        <f>'Energy consumption (raw)'!X2887*Lists!$H$96*1000000</f>
        <v>0</v>
      </c>
      <c r="AA2937">
        <f>'Energy consumption (raw)'!Y2887*Lists!$H$97</f>
        <v>0</v>
      </c>
      <c r="AB2937">
        <f>'Energy consumption (raw)'!Z2887*Lists!$H$96</f>
        <v>0</v>
      </c>
      <c r="AC2937">
        <f>'Energy consumption (raw)'!AA2887*Lists!$H$98</f>
        <v>0</v>
      </c>
      <c r="AD2937">
        <f>'Energy consumption (raw)'!AB2887*Lists!$H$99</f>
        <v>0</v>
      </c>
      <c r="AE2937">
        <f>'Energy consumption (raw)'!AC2887*Lists!$H$101</f>
        <v>0</v>
      </c>
      <c r="AF2937">
        <f>'Energy consumption (raw)'!AD2887*Lists!$H$101</f>
        <v>0</v>
      </c>
      <c r="AG2937">
        <f>'Energy consumption (raw)'!AE2887*Lists!$H$101</f>
        <v>0</v>
      </c>
      <c r="AH2937">
        <f>'Energy consumption (raw)'!AF2887*Lists!$H$100</f>
        <v>0</v>
      </c>
      <c r="AI2937" s="167">
        <f t="shared" si="184"/>
        <v>963.74460450000004</v>
      </c>
      <c r="AJ2937" s="179">
        <f>'Energy consumption (raw)'!AG2887</f>
        <v>963.74460450000004</v>
      </c>
      <c r="AK2937" s="179">
        <f>'Energy consumption (raw)'!AH2887</f>
        <v>2010</v>
      </c>
      <c r="AL2937">
        <f>IF(ROUND(AI2937,-3)=ROUND('Energy consumption (raw)'!AG2887,-3),1,0)</f>
        <v>1</v>
      </c>
      <c r="AM2937" s="179" t="str">
        <f>'Energy consumption (raw)'!AJ2887</f>
        <v>50. Ho Chi Minh</v>
      </c>
      <c r="AN2937">
        <f>VLOOKUP(AM2937,Lists!$F$9:$G$71,2,FALSE)</f>
        <v>1</v>
      </c>
    </row>
    <row r="2938" spans="2:40" x14ac:dyDescent="0.25">
      <c r="B2938" s="65" t="str">
        <f t="shared" si="182"/>
        <v>Buildings306</v>
      </c>
      <c r="C2938" s="179">
        <f>'Energy consumption (raw)'!B2888</f>
        <v>306</v>
      </c>
      <c r="D2938" s="179">
        <f>'Energy consumption (raw)'!C2888</f>
        <v>0</v>
      </c>
      <c r="E2938" s="179">
        <f>'Energy consumption (raw)'!D2888</f>
        <v>0</v>
      </c>
      <c r="F2938" s="179" t="str">
        <f>'Energy consumption (raw)'!E2888</f>
        <v>Công trình xây dựng</v>
      </c>
      <c r="G2938" s="179" t="str">
        <f>'Energy consumption (raw)'!F2888</f>
        <v>Kinh doanh dịch vụ</v>
      </c>
      <c r="H2938" s="179" t="str">
        <f>'Energy consumption (raw)'!G2888</f>
        <v>Buildings</v>
      </c>
      <c r="I2938" s="179" t="str">
        <f>'Energy consumption (raw)'!I2888</f>
        <v>Buildings</v>
      </c>
      <c r="J2938" s="179" t="str">
        <f>INDEX(Sector!$E$6:$E$46,MATCH('Energy consumption (toe)'!I2938,Sector!$B$6:$B$46,FALSE))</f>
        <v>Buildings</v>
      </c>
      <c r="K2938" s="179">
        <f>IFERROR('Energy consumption (raw)'!J2888*Lists!$H$84,)</f>
        <v>736.67124970000009</v>
      </c>
      <c r="L2938" s="179">
        <f>'Energy consumption (raw)'!K2888*Lists!$H$84</f>
        <v>1434.4254163000001</v>
      </c>
      <c r="M2938" s="179">
        <f>'Energy consumption (raw)'!L2888*Lists!$H$84</f>
        <v>0</v>
      </c>
      <c r="N2938" s="179">
        <f>'Energy consumption (raw)'!M2888*Lists!$H$84</f>
        <v>0</v>
      </c>
      <c r="O2938" s="178">
        <f t="shared" si="183"/>
        <v>1434.4254163000001</v>
      </c>
      <c r="P2938">
        <f>'Energy consumption (raw)'!N2888*Lists!$H$85</f>
        <v>0</v>
      </c>
      <c r="Q2938">
        <f>'Energy consumption (raw)'!O2888*Lists!$H$86</f>
        <v>0</v>
      </c>
      <c r="R2938">
        <f>'Energy consumption (raw)'!P2888*Lists!$H$87</f>
        <v>0</v>
      </c>
      <c r="S2938">
        <f>'Energy consumption (raw)'!Q2888*Lists!$H$88</f>
        <v>0</v>
      </c>
      <c r="T2938">
        <f>'Energy consumption (raw)'!R2888*Lists!$H$89</f>
        <v>0</v>
      </c>
      <c r="U2938">
        <f>'Energy consumption (raw)'!S2888*Lists!$H$90</f>
        <v>0</v>
      </c>
      <c r="V2938">
        <f>'Energy consumption (raw)'!T2888*Lists!$H$91</f>
        <v>0</v>
      </c>
      <c r="W2938">
        <f>'Energy consumption (raw)'!U2888*Lists!$H$92</f>
        <v>0</v>
      </c>
      <c r="X2938">
        <f>'Energy consumption (raw)'!V2888*Lists!$H$93</f>
        <v>0</v>
      </c>
      <c r="Y2938">
        <f>'Energy consumption (raw)'!W2888*Lists!$H$94</f>
        <v>0</v>
      </c>
      <c r="Z2938">
        <f>'Energy consumption (raw)'!X2888*Lists!$H$96*1000000</f>
        <v>0</v>
      </c>
      <c r="AA2938">
        <f>'Energy consumption (raw)'!Y2888*Lists!$H$97</f>
        <v>0</v>
      </c>
      <c r="AB2938">
        <f>'Energy consumption (raw)'!Z2888*Lists!$H$96</f>
        <v>0</v>
      </c>
      <c r="AC2938">
        <f>'Energy consumption (raw)'!AA2888*Lists!$H$98</f>
        <v>0</v>
      </c>
      <c r="AD2938">
        <f>'Energy consumption (raw)'!AB2888*Lists!$H$99</f>
        <v>0</v>
      </c>
      <c r="AE2938">
        <f>'Energy consumption (raw)'!AC2888*Lists!$H$101</f>
        <v>0</v>
      </c>
      <c r="AF2938">
        <f>'Energy consumption (raw)'!AD2888*Lists!$H$101</f>
        <v>0</v>
      </c>
      <c r="AG2938">
        <f>'Energy consumption (raw)'!AE2888*Lists!$H$101</f>
        <v>0</v>
      </c>
      <c r="AH2938">
        <f>'Energy consumption (raw)'!AF2888*Lists!$H$100</f>
        <v>0</v>
      </c>
      <c r="AI2938" s="167">
        <f t="shared" si="184"/>
        <v>1434.4254163000001</v>
      </c>
      <c r="AJ2938" s="179">
        <f>'Energy consumption (raw)'!AG2888</f>
        <v>1434.4254163000001</v>
      </c>
      <c r="AK2938" s="179">
        <f>'Energy consumption (raw)'!AH2888</f>
        <v>1227</v>
      </c>
      <c r="AL2938">
        <f>IF(ROUND(AI2938,-3)=ROUND('Energy consumption (raw)'!AG2888,-3),1,0)</f>
        <v>1</v>
      </c>
      <c r="AM2938" s="179" t="str">
        <f>'Energy consumption (raw)'!AJ2888</f>
        <v>50. Ho Chi Minh</v>
      </c>
      <c r="AN2938">
        <f>VLOOKUP(AM2938,Lists!$F$9:$G$71,2,FALSE)</f>
        <v>1</v>
      </c>
    </row>
    <row r="2939" spans="2:40" x14ac:dyDescent="0.25">
      <c r="B2939" s="65" t="str">
        <f t="shared" si="182"/>
        <v>Buildings307</v>
      </c>
      <c r="C2939" s="179">
        <f>'Energy consumption (raw)'!B2889</f>
        <v>307</v>
      </c>
      <c r="D2939" s="179">
        <f>'Energy consumption (raw)'!C2889</f>
        <v>0</v>
      </c>
      <c r="E2939" s="179">
        <f>'Energy consumption (raw)'!D2889</f>
        <v>0</v>
      </c>
      <c r="F2939" s="179" t="str">
        <f>'Energy consumption (raw)'!E2889</f>
        <v>Công trình xây dựng</v>
      </c>
      <c r="G2939" s="179" t="str">
        <f>'Energy consumption (raw)'!F2889</f>
        <v>Kinh doanh bất động sản, quyền sử dụng đất thuộc chủ sở hữu, chủ sử dụng hoặc đi thuê</v>
      </c>
      <c r="H2939" s="179" t="str">
        <f>'Energy consumption (raw)'!G2889</f>
        <v>Buildings</v>
      </c>
      <c r="I2939" s="179" t="str">
        <f>'Energy consumption (raw)'!I2889</f>
        <v>Buildings</v>
      </c>
      <c r="J2939" s="179" t="str">
        <f>INDEX(Sector!$E$6:$E$46,MATCH('Energy consumption (toe)'!I2939,Sector!$B$6:$B$46,FALSE))</f>
        <v>Buildings</v>
      </c>
      <c r="K2939" s="179">
        <f>IFERROR('Energy consumption (raw)'!J2889*Lists!$H$84,)</f>
        <v>757.47567300000003</v>
      </c>
      <c r="L2939" s="179">
        <f>'Energy consumption (raw)'!K2889*Lists!$H$84</f>
        <v>757.47567300000003</v>
      </c>
      <c r="M2939" s="179">
        <f>'Energy consumption (raw)'!L2889*Lists!$H$84</f>
        <v>0</v>
      </c>
      <c r="N2939" s="179">
        <f>'Energy consumption (raw)'!M2889*Lists!$H$84</f>
        <v>0</v>
      </c>
      <c r="O2939" s="178">
        <f t="shared" si="183"/>
        <v>757.47567300000003</v>
      </c>
      <c r="P2939">
        <f>'Energy consumption (raw)'!N2889*Lists!$H$85</f>
        <v>0</v>
      </c>
      <c r="Q2939">
        <f>'Energy consumption (raw)'!O2889*Lists!$H$86</f>
        <v>0</v>
      </c>
      <c r="R2939">
        <f>'Energy consumption (raw)'!P2889*Lists!$H$87</f>
        <v>0</v>
      </c>
      <c r="S2939">
        <f>'Energy consumption (raw)'!Q2889*Lists!$H$88</f>
        <v>0</v>
      </c>
      <c r="T2939">
        <f>'Energy consumption (raw)'!R2889*Lists!$H$89</f>
        <v>1.3056000000000001</v>
      </c>
      <c r="U2939">
        <f>'Energy consumption (raw)'!S2889*Lists!$H$90</f>
        <v>0</v>
      </c>
      <c r="V2939">
        <f>'Energy consumption (raw)'!T2889*Lists!$H$91</f>
        <v>0</v>
      </c>
      <c r="W2939">
        <f>'Energy consumption (raw)'!U2889*Lists!$H$92</f>
        <v>0</v>
      </c>
      <c r="X2939">
        <f>'Energy consumption (raw)'!V2889*Lists!$H$93</f>
        <v>0</v>
      </c>
      <c r="Y2939">
        <f>'Energy consumption (raw)'!W2889*Lists!$H$94</f>
        <v>0</v>
      </c>
      <c r="Z2939">
        <f>'Energy consumption (raw)'!X2889*Lists!$H$96*1000000</f>
        <v>0</v>
      </c>
      <c r="AA2939">
        <f>'Energy consumption (raw)'!Y2889*Lists!$H$97</f>
        <v>0.73030000000000006</v>
      </c>
      <c r="AB2939">
        <f>'Energy consumption (raw)'!Z2889*Lists!$H$96</f>
        <v>0</v>
      </c>
      <c r="AC2939">
        <f>'Energy consumption (raw)'!AA2889*Lists!$H$98</f>
        <v>0</v>
      </c>
      <c r="AD2939">
        <f>'Energy consumption (raw)'!AB2889*Lists!$H$99</f>
        <v>0</v>
      </c>
      <c r="AE2939">
        <f>'Energy consumption (raw)'!AC2889*Lists!$H$101</f>
        <v>0</v>
      </c>
      <c r="AF2939">
        <f>'Energy consumption (raw)'!AD2889*Lists!$H$101</f>
        <v>0</v>
      </c>
      <c r="AG2939">
        <f>'Energy consumption (raw)'!AE2889*Lists!$H$101</f>
        <v>0</v>
      </c>
      <c r="AH2939">
        <f>'Energy consumption (raw)'!AF2889*Lists!$H$100</f>
        <v>0</v>
      </c>
      <c r="AI2939" s="167">
        <f t="shared" si="184"/>
        <v>759.51157300000011</v>
      </c>
      <c r="AJ2939" s="179">
        <f>'Energy consumption (raw)'!AG2889</f>
        <v>759.51157300000011</v>
      </c>
      <c r="AK2939" s="179">
        <f>'Energy consumption (raw)'!AH2889</f>
        <v>778</v>
      </c>
      <c r="AL2939">
        <f>IF(ROUND(AI2939,-3)=ROUND('Energy consumption (raw)'!AG2889,-3),1,0)</f>
        <v>1</v>
      </c>
      <c r="AM2939" s="179" t="str">
        <f>'Energy consumption (raw)'!AJ2889</f>
        <v>50. Ho Chi Minh</v>
      </c>
      <c r="AN2939">
        <f>VLOOKUP(AM2939,Lists!$F$9:$G$71,2,FALSE)</f>
        <v>1</v>
      </c>
    </row>
    <row r="2940" spans="2:40" x14ac:dyDescent="0.25">
      <c r="B2940" s="65" t="str">
        <f t="shared" si="182"/>
        <v>Buildings308</v>
      </c>
      <c r="C2940" s="179">
        <f>'Energy consumption (raw)'!B2890</f>
        <v>308</v>
      </c>
      <c r="D2940" s="179">
        <f>'Energy consumption (raw)'!C2890</f>
        <v>0</v>
      </c>
      <c r="E2940" s="179">
        <f>'Energy consumption (raw)'!D2890</f>
        <v>0</v>
      </c>
      <c r="F2940" s="179" t="str">
        <f>'Energy consumption (raw)'!E2890</f>
        <v>Công trình, xây dựng</v>
      </c>
      <c r="G2940" s="179" t="str">
        <f>'Energy consumption (raw)'!F2890</f>
        <v>Khách sạn</v>
      </c>
      <c r="H2940" s="179" t="str">
        <f>'Energy consumption (raw)'!G2890</f>
        <v>Buildings</v>
      </c>
      <c r="I2940" s="179" t="str">
        <f>'Energy consumption (raw)'!I2890</f>
        <v>Buildings</v>
      </c>
      <c r="J2940" s="179" t="str">
        <f>INDEX(Sector!$E$6:$E$46,MATCH('Energy consumption (toe)'!I2940,Sector!$B$6:$B$46,FALSE))</f>
        <v>Buildings</v>
      </c>
      <c r="K2940" s="179">
        <f>IFERROR('Energy consumption (raw)'!J2890*Lists!$H$84,)</f>
        <v>630.51485560000003</v>
      </c>
      <c r="L2940" s="179">
        <f>'Energy consumption (raw)'!K2890*Lists!$H$84</f>
        <v>591.84511540000005</v>
      </c>
      <c r="M2940" s="179">
        <f>'Energy consumption (raw)'!L2890*Lists!$H$84</f>
        <v>0</v>
      </c>
      <c r="N2940" s="179">
        <f>'Energy consumption (raw)'!M2890*Lists!$H$84</f>
        <v>0</v>
      </c>
      <c r="O2940" s="178">
        <f t="shared" si="183"/>
        <v>591.84511540000005</v>
      </c>
      <c r="P2940">
        <f>'Energy consumption (raw)'!N2890*Lists!$H$85</f>
        <v>0</v>
      </c>
      <c r="Q2940">
        <f>'Energy consumption (raw)'!O2890*Lists!$H$86</f>
        <v>0</v>
      </c>
      <c r="R2940">
        <f>'Energy consumption (raw)'!P2890*Lists!$H$87</f>
        <v>0</v>
      </c>
      <c r="S2940">
        <f>'Energy consumption (raw)'!Q2890*Lists!$H$88</f>
        <v>0</v>
      </c>
      <c r="T2940">
        <f>'Energy consumption (raw)'!R2890*Lists!$H$89</f>
        <v>0</v>
      </c>
      <c r="U2940">
        <f>'Energy consumption (raw)'!S2890*Lists!$H$90</f>
        <v>0</v>
      </c>
      <c r="V2940">
        <f>'Energy consumption (raw)'!T2890*Lists!$H$91</f>
        <v>0</v>
      </c>
      <c r="W2940">
        <f>'Energy consumption (raw)'!U2890*Lists!$H$92</f>
        <v>0</v>
      </c>
      <c r="X2940">
        <f>'Energy consumption (raw)'!V2890*Lists!$H$93</f>
        <v>0</v>
      </c>
      <c r="Y2940">
        <f>'Energy consumption (raw)'!W2890*Lists!$H$94</f>
        <v>0</v>
      </c>
      <c r="Z2940">
        <f>'Energy consumption (raw)'!X2890*Lists!$H$96*1000000</f>
        <v>0</v>
      </c>
      <c r="AA2940">
        <f>'Energy consumption (raw)'!Y2890*Lists!$H$97</f>
        <v>0</v>
      </c>
      <c r="AB2940">
        <f>'Energy consumption (raw)'!Z2890*Lists!$H$96</f>
        <v>0</v>
      </c>
      <c r="AC2940">
        <f>'Energy consumption (raw)'!AA2890*Lists!$H$98</f>
        <v>0</v>
      </c>
      <c r="AD2940">
        <f>'Energy consumption (raw)'!AB2890*Lists!$H$99</f>
        <v>0</v>
      </c>
      <c r="AE2940">
        <f>'Energy consumption (raw)'!AC2890*Lists!$H$101</f>
        <v>0</v>
      </c>
      <c r="AF2940">
        <f>'Energy consumption (raw)'!AD2890*Lists!$H$101</f>
        <v>0</v>
      </c>
      <c r="AG2940">
        <f>'Energy consumption (raw)'!AE2890*Lists!$H$101</f>
        <v>0</v>
      </c>
      <c r="AH2940">
        <f>'Energy consumption (raw)'!AF2890*Lists!$H$100</f>
        <v>0</v>
      </c>
      <c r="AI2940" s="167">
        <f t="shared" si="184"/>
        <v>591.84511540000005</v>
      </c>
      <c r="AJ2940" s="179">
        <f>'Energy consumption (raw)'!AG2890</f>
        <v>591.84511540000005</v>
      </c>
      <c r="AK2940" s="179">
        <f>'Energy consumption (raw)'!AH2890</f>
        <v>775</v>
      </c>
      <c r="AL2940">
        <f>IF(ROUND(AI2940,-3)=ROUND('Energy consumption (raw)'!AG2890,-3),1,0)</f>
        <v>1</v>
      </c>
      <c r="AM2940" s="179" t="str">
        <f>'Energy consumption (raw)'!AJ2890</f>
        <v>50. Ho Chi Minh</v>
      </c>
      <c r="AN2940">
        <f>VLOOKUP(AM2940,Lists!$F$9:$G$71,2,FALSE)</f>
        <v>1</v>
      </c>
    </row>
    <row r="2941" spans="2:40" x14ac:dyDescent="0.25">
      <c r="B2941" s="65" t="str">
        <f t="shared" ref="B2941:B3004" si="185">H2941&amp;C2941</f>
        <v>Buildings309</v>
      </c>
      <c r="C2941" s="179">
        <f>'Energy consumption (raw)'!B2891</f>
        <v>309</v>
      </c>
      <c r="D2941" s="179">
        <f>'Energy consumption (raw)'!C2891</f>
        <v>0</v>
      </c>
      <c r="E2941" s="179">
        <f>'Energy consumption (raw)'!D2891</f>
        <v>0</v>
      </c>
      <c r="F2941" s="179" t="str">
        <f>'Energy consumption (raw)'!E2891</f>
        <v>Công trình xây dựng</v>
      </c>
      <c r="G2941" s="179" t="str">
        <f>'Energy consumption (raw)'!F2891</f>
        <v>Khách sạn</v>
      </c>
      <c r="H2941" s="179" t="str">
        <f>'Energy consumption (raw)'!G2891</f>
        <v>Buildings</v>
      </c>
      <c r="I2941" s="179" t="str">
        <f>'Energy consumption (raw)'!I2891</f>
        <v>Buildings</v>
      </c>
      <c r="J2941" s="179" t="str">
        <f>INDEX(Sector!$E$6:$E$46,MATCH('Energy consumption (toe)'!I2941,Sector!$B$6:$B$46,FALSE))</f>
        <v>Buildings</v>
      </c>
      <c r="K2941" s="179">
        <f>IFERROR('Energy consumption (raw)'!J2891*Lists!$H$84,)</f>
        <v>0</v>
      </c>
      <c r="L2941" s="179">
        <f>'Energy consumption (raw)'!K2891*Lists!$H$84</f>
        <v>735.29520230000003</v>
      </c>
      <c r="M2941" s="179">
        <f>'Energy consumption (raw)'!L2891*Lists!$H$84</f>
        <v>0</v>
      </c>
      <c r="N2941" s="179">
        <f>'Energy consumption (raw)'!M2891*Lists!$H$84</f>
        <v>0</v>
      </c>
      <c r="O2941" s="178">
        <f t="shared" ref="O2941:O3004" si="186">IF(L2941=0,K2941,L2941)</f>
        <v>735.29520230000003</v>
      </c>
      <c r="P2941">
        <f>'Energy consumption (raw)'!N2891*Lists!$H$85</f>
        <v>0</v>
      </c>
      <c r="Q2941">
        <f>'Energy consumption (raw)'!O2891*Lists!$H$86</f>
        <v>0</v>
      </c>
      <c r="R2941">
        <f>'Energy consumption (raw)'!P2891*Lists!$H$87</f>
        <v>0</v>
      </c>
      <c r="S2941">
        <f>'Energy consumption (raw)'!Q2891*Lists!$H$88</f>
        <v>0</v>
      </c>
      <c r="T2941">
        <f>'Energy consumption (raw)'!R2891*Lists!$H$89</f>
        <v>0</v>
      </c>
      <c r="U2941">
        <f>'Energy consumption (raw)'!S2891*Lists!$H$90</f>
        <v>0</v>
      </c>
      <c r="V2941">
        <f>'Energy consumption (raw)'!T2891*Lists!$H$91</f>
        <v>0</v>
      </c>
      <c r="W2941">
        <f>'Energy consumption (raw)'!U2891*Lists!$H$92</f>
        <v>0</v>
      </c>
      <c r="X2941">
        <f>'Energy consumption (raw)'!V2891*Lists!$H$93</f>
        <v>0</v>
      </c>
      <c r="Y2941">
        <f>'Energy consumption (raw)'!W2891*Lists!$H$94</f>
        <v>0</v>
      </c>
      <c r="Z2941">
        <f>'Energy consumption (raw)'!X2891*Lists!$H$96*1000000</f>
        <v>0</v>
      </c>
      <c r="AA2941">
        <f>'Energy consumption (raw)'!Y2891*Lists!$H$97</f>
        <v>0</v>
      </c>
      <c r="AB2941">
        <f>'Energy consumption (raw)'!Z2891*Lists!$H$96</f>
        <v>0</v>
      </c>
      <c r="AC2941">
        <f>'Energy consumption (raw)'!AA2891*Lists!$H$98</f>
        <v>0</v>
      </c>
      <c r="AD2941">
        <f>'Energy consumption (raw)'!AB2891*Lists!$H$99</f>
        <v>0</v>
      </c>
      <c r="AE2941">
        <f>'Energy consumption (raw)'!AC2891*Lists!$H$101</f>
        <v>0</v>
      </c>
      <c r="AF2941">
        <f>'Energy consumption (raw)'!AD2891*Lists!$H$101</f>
        <v>0</v>
      </c>
      <c r="AG2941">
        <f>'Energy consumption (raw)'!AE2891*Lists!$H$101</f>
        <v>0</v>
      </c>
      <c r="AH2941">
        <f>'Energy consumption (raw)'!AF2891*Lists!$H$100</f>
        <v>0</v>
      </c>
      <c r="AI2941" s="167">
        <f t="shared" ref="AI2941:AI3004" si="187">IF(SUM(O2941:AH2941)=0,AJ2941,SUM(O2941:AH2941))</f>
        <v>735.29520230000003</v>
      </c>
      <c r="AJ2941" s="179">
        <f>'Energy consumption (raw)'!AG2891</f>
        <v>735.29520230000003</v>
      </c>
      <c r="AK2941" s="179">
        <f>'Energy consumption (raw)'!AH2891</f>
        <v>1016</v>
      </c>
      <c r="AL2941">
        <f>IF(ROUND(AI2941,-3)=ROUND('Energy consumption (raw)'!AG2891,-3),1,0)</f>
        <v>1</v>
      </c>
      <c r="AM2941" s="179" t="str">
        <f>'Energy consumption (raw)'!AJ2891</f>
        <v>50. Ho Chi Minh</v>
      </c>
      <c r="AN2941">
        <f>VLOOKUP(AM2941,Lists!$F$9:$G$71,2,FALSE)</f>
        <v>1</v>
      </c>
    </row>
    <row r="2942" spans="2:40" x14ac:dyDescent="0.25">
      <c r="B2942" s="65" t="str">
        <f t="shared" si="185"/>
        <v>Buildings310</v>
      </c>
      <c r="C2942" s="179">
        <f>'Energy consumption (raw)'!B2892</f>
        <v>310</v>
      </c>
      <c r="D2942" s="179">
        <f>'Energy consumption (raw)'!C2892</f>
        <v>0</v>
      </c>
      <c r="E2942" s="179">
        <f>'Energy consumption (raw)'!D2892</f>
        <v>0</v>
      </c>
      <c r="F2942" s="179" t="str">
        <f>'Energy consumption (raw)'!E2892</f>
        <v>Công trình xây dựng</v>
      </c>
      <c r="G2942" s="179" t="str">
        <f>'Energy consumption (raw)'!F2892</f>
        <v>Kinh doanh bất động sản, quyền sử dụng đất thuộc chủ sở hữu, chủ sử dụng hoặc đi thuê</v>
      </c>
      <c r="H2942" s="179" t="str">
        <f>'Energy consumption (raw)'!G2892</f>
        <v>Buildings</v>
      </c>
      <c r="I2942" s="179" t="str">
        <f>'Energy consumption (raw)'!I2892</f>
        <v>Buildings</v>
      </c>
      <c r="J2942" s="179" t="str">
        <f>INDEX(Sector!$E$6:$E$46,MATCH('Energy consumption (toe)'!I2942,Sector!$B$6:$B$46,FALSE))</f>
        <v>Buildings</v>
      </c>
      <c r="K2942" s="179">
        <f>IFERROR('Energy consumption (raw)'!J2892*Lists!$H$84,)</f>
        <v>778.1321226</v>
      </c>
      <c r="L2942" s="179">
        <f>'Energy consumption (raw)'!K2892*Lists!$H$84</f>
        <v>618.00698900000009</v>
      </c>
      <c r="M2942" s="179">
        <f>'Energy consumption (raw)'!L2892*Lists!$H$84</f>
        <v>0</v>
      </c>
      <c r="N2942" s="179">
        <f>'Energy consumption (raw)'!M2892*Lists!$H$84</f>
        <v>0</v>
      </c>
      <c r="O2942" s="178">
        <f t="shared" si="186"/>
        <v>618.00698900000009</v>
      </c>
      <c r="P2942">
        <f>'Energy consumption (raw)'!N2892*Lists!$H$85</f>
        <v>0</v>
      </c>
      <c r="Q2942">
        <f>'Energy consumption (raw)'!O2892*Lists!$H$86</f>
        <v>0</v>
      </c>
      <c r="R2942">
        <f>'Energy consumption (raw)'!P2892*Lists!$H$87</f>
        <v>0</v>
      </c>
      <c r="S2942">
        <f>'Energy consumption (raw)'!Q2892*Lists!$H$88</f>
        <v>0</v>
      </c>
      <c r="T2942">
        <f>'Energy consumption (raw)'!R2892*Lists!$H$89</f>
        <v>0</v>
      </c>
      <c r="U2942">
        <f>'Energy consumption (raw)'!S2892*Lists!$H$90</f>
        <v>0</v>
      </c>
      <c r="V2942">
        <f>'Energy consumption (raw)'!T2892*Lists!$H$91</f>
        <v>0</v>
      </c>
      <c r="W2942">
        <f>'Energy consumption (raw)'!U2892*Lists!$H$92</f>
        <v>0</v>
      </c>
      <c r="X2942">
        <f>'Energy consumption (raw)'!V2892*Lists!$H$93</f>
        <v>0</v>
      </c>
      <c r="Y2942">
        <f>'Energy consumption (raw)'!W2892*Lists!$H$94</f>
        <v>0</v>
      </c>
      <c r="Z2942">
        <f>'Energy consumption (raw)'!X2892*Lists!$H$96*1000000</f>
        <v>0</v>
      </c>
      <c r="AA2942">
        <f>'Energy consumption (raw)'!Y2892*Lists!$H$97</f>
        <v>0</v>
      </c>
      <c r="AB2942">
        <f>'Energy consumption (raw)'!Z2892*Lists!$H$96</f>
        <v>0</v>
      </c>
      <c r="AC2942">
        <f>'Energy consumption (raw)'!AA2892*Lists!$H$98</f>
        <v>0</v>
      </c>
      <c r="AD2942">
        <f>'Energy consumption (raw)'!AB2892*Lists!$H$99</f>
        <v>0</v>
      </c>
      <c r="AE2942">
        <f>'Energy consumption (raw)'!AC2892*Lists!$H$101</f>
        <v>0</v>
      </c>
      <c r="AF2942">
        <f>'Energy consumption (raw)'!AD2892*Lists!$H$101</f>
        <v>0</v>
      </c>
      <c r="AG2942">
        <f>'Energy consumption (raw)'!AE2892*Lists!$H$101</f>
        <v>0</v>
      </c>
      <c r="AH2942">
        <f>'Energy consumption (raw)'!AF2892*Lists!$H$100</f>
        <v>0</v>
      </c>
      <c r="AI2942" s="167">
        <f t="shared" si="187"/>
        <v>618.00698900000009</v>
      </c>
      <c r="AJ2942" s="179">
        <f>'Energy consumption (raw)'!AG2892</f>
        <v>618.00698900000009</v>
      </c>
      <c r="AK2942" s="179">
        <f>'Energy consumption (raw)'!AH2892</f>
        <v>809</v>
      </c>
      <c r="AL2942">
        <f>IF(ROUND(AI2942,-3)=ROUND('Energy consumption (raw)'!AG2892,-3),1,0)</f>
        <v>1</v>
      </c>
      <c r="AM2942" s="179" t="str">
        <f>'Energy consumption (raw)'!AJ2892</f>
        <v>50. Ho Chi Minh</v>
      </c>
      <c r="AN2942">
        <f>VLOOKUP(AM2942,Lists!$F$9:$G$71,2,FALSE)</f>
        <v>1</v>
      </c>
    </row>
    <row r="2943" spans="2:40" x14ac:dyDescent="0.25">
      <c r="B2943" s="65" t="str">
        <f t="shared" si="185"/>
        <v>Buildings311</v>
      </c>
      <c r="C2943" s="179">
        <f>'Energy consumption (raw)'!B2893</f>
        <v>311</v>
      </c>
      <c r="D2943" s="179">
        <f>'Energy consumption (raw)'!C2893</f>
        <v>0</v>
      </c>
      <c r="E2943" s="179">
        <f>'Energy consumption (raw)'!D2893</f>
        <v>0</v>
      </c>
      <c r="F2943" s="179" t="str">
        <f>'Energy consumption (raw)'!E2893</f>
        <v>Công trình xây dựng</v>
      </c>
      <c r="G2943" s="179" t="str">
        <f>'Energy consumption (raw)'!F2893</f>
        <v>Kinh doanh dịch vụ</v>
      </c>
      <c r="H2943" s="179" t="str">
        <f>'Energy consumption (raw)'!G2893</f>
        <v>Buildings</v>
      </c>
      <c r="I2943" s="179" t="str">
        <f>'Energy consumption (raw)'!I2893</f>
        <v>Buildings</v>
      </c>
      <c r="J2943" s="179" t="str">
        <f>INDEX(Sector!$E$6:$E$46,MATCH('Energy consumption (toe)'!I2943,Sector!$B$6:$B$46,FALSE))</f>
        <v>Buildings</v>
      </c>
      <c r="K2943" s="179">
        <f>IFERROR('Energy consumption (raw)'!J2893*Lists!$H$84,)</f>
        <v>533.21466429999998</v>
      </c>
      <c r="L2943" s="179">
        <f>'Energy consumption (raw)'!K2893*Lists!$H$84</f>
        <v>501.85828120000002</v>
      </c>
      <c r="M2943" s="179">
        <f>'Energy consumption (raw)'!L2893*Lists!$H$84</f>
        <v>0</v>
      </c>
      <c r="N2943" s="179">
        <f>'Energy consumption (raw)'!M2893*Lists!$H$84</f>
        <v>0</v>
      </c>
      <c r="O2943" s="178">
        <f t="shared" si="186"/>
        <v>501.85828120000002</v>
      </c>
      <c r="P2943">
        <f>'Energy consumption (raw)'!N2893*Lists!$H$85</f>
        <v>0</v>
      </c>
      <c r="Q2943">
        <f>'Energy consumption (raw)'!O2893*Lists!$H$86</f>
        <v>0</v>
      </c>
      <c r="R2943">
        <f>'Energy consumption (raw)'!P2893*Lists!$H$87</f>
        <v>0</v>
      </c>
      <c r="S2943">
        <f>'Energy consumption (raw)'!Q2893*Lists!$H$88</f>
        <v>0</v>
      </c>
      <c r="T2943">
        <f>'Energy consumption (raw)'!R2893*Lists!$H$89</f>
        <v>0</v>
      </c>
      <c r="U2943">
        <f>'Energy consumption (raw)'!S2893*Lists!$H$90</f>
        <v>0</v>
      </c>
      <c r="V2943">
        <f>'Energy consumption (raw)'!T2893*Lists!$H$91</f>
        <v>0</v>
      </c>
      <c r="W2943">
        <f>'Energy consumption (raw)'!U2893*Lists!$H$92</f>
        <v>0</v>
      </c>
      <c r="X2943">
        <f>'Energy consumption (raw)'!V2893*Lists!$H$93</f>
        <v>0</v>
      </c>
      <c r="Y2943">
        <f>'Energy consumption (raw)'!W2893*Lists!$H$94</f>
        <v>0</v>
      </c>
      <c r="Z2943">
        <f>'Energy consumption (raw)'!X2893*Lists!$H$96*1000000</f>
        <v>0</v>
      </c>
      <c r="AA2943">
        <f>'Energy consumption (raw)'!Y2893*Lists!$H$97</f>
        <v>0</v>
      </c>
      <c r="AB2943">
        <f>'Energy consumption (raw)'!Z2893*Lists!$H$96</f>
        <v>0</v>
      </c>
      <c r="AC2943">
        <f>'Energy consumption (raw)'!AA2893*Lists!$H$98</f>
        <v>0</v>
      </c>
      <c r="AD2943">
        <f>'Energy consumption (raw)'!AB2893*Lists!$H$99</f>
        <v>0</v>
      </c>
      <c r="AE2943">
        <f>'Energy consumption (raw)'!AC2893*Lists!$H$101</f>
        <v>0</v>
      </c>
      <c r="AF2943">
        <f>'Energy consumption (raw)'!AD2893*Lists!$H$101</f>
        <v>0</v>
      </c>
      <c r="AG2943">
        <f>'Energy consumption (raw)'!AE2893*Lists!$H$101</f>
        <v>0</v>
      </c>
      <c r="AH2943">
        <f>'Energy consumption (raw)'!AF2893*Lists!$H$100</f>
        <v>0</v>
      </c>
      <c r="AI2943" s="167">
        <f t="shared" si="187"/>
        <v>501.85828120000002</v>
      </c>
      <c r="AJ2943" s="179">
        <f>'Energy consumption (raw)'!AG2893</f>
        <v>501.85828120000002</v>
      </c>
      <c r="AK2943" s="179">
        <f>'Energy consumption (raw)'!AH2893</f>
        <v>644</v>
      </c>
      <c r="AL2943">
        <f>IF(ROUND(AI2943,-3)=ROUND('Energy consumption (raw)'!AG2893,-3),1,0)</f>
        <v>1</v>
      </c>
      <c r="AM2943" s="179" t="str">
        <f>'Energy consumption (raw)'!AJ2893</f>
        <v>50. Ho Chi Minh</v>
      </c>
      <c r="AN2943">
        <f>VLOOKUP(AM2943,Lists!$F$9:$G$71,2,FALSE)</f>
        <v>1</v>
      </c>
    </row>
    <row r="2944" spans="2:40" x14ac:dyDescent="0.25">
      <c r="B2944" s="65" t="str">
        <f t="shared" si="185"/>
        <v>Buildings312</v>
      </c>
      <c r="C2944" s="179">
        <f>'Energy consumption (raw)'!B2894</f>
        <v>312</v>
      </c>
      <c r="D2944" s="179">
        <f>'Energy consumption (raw)'!C2894</f>
        <v>0</v>
      </c>
      <c r="E2944" s="179">
        <f>'Energy consumption (raw)'!D2894</f>
        <v>0</v>
      </c>
      <c r="F2944" s="179" t="str">
        <f>'Energy consumption (raw)'!E2894</f>
        <v>Công trình xây dựng</v>
      </c>
      <c r="G2944" s="179" t="str">
        <f>'Energy consumption (raw)'!F2894</f>
        <v>Hoạt động của các bệnh viện</v>
      </c>
      <c r="H2944" s="179" t="str">
        <f>'Energy consumption (raw)'!G2894</f>
        <v>Buildings</v>
      </c>
      <c r="I2944" s="179" t="str">
        <f>'Energy consumption (raw)'!I2894</f>
        <v>Buildings</v>
      </c>
      <c r="J2944" s="179" t="str">
        <f>INDEX(Sector!$E$6:$E$46,MATCH('Energy consumption (toe)'!I2944,Sector!$B$6:$B$46,FALSE))</f>
        <v>Buildings</v>
      </c>
      <c r="K2944" s="179">
        <f>IFERROR('Energy consumption (raw)'!J2894*Lists!$H$84,)</f>
        <v>0</v>
      </c>
      <c r="L2944" s="179">
        <f>'Energy consumption (raw)'!K2894*Lists!$H$84</f>
        <v>1021.8753579</v>
      </c>
      <c r="M2944" s="179">
        <f>'Energy consumption (raw)'!L2894*Lists!$H$84</f>
        <v>0</v>
      </c>
      <c r="N2944" s="179">
        <f>'Energy consumption (raw)'!M2894*Lists!$H$84</f>
        <v>0</v>
      </c>
      <c r="O2944" s="178">
        <f t="shared" si="186"/>
        <v>1021.8753579</v>
      </c>
      <c r="P2944">
        <f>'Energy consumption (raw)'!N2894*Lists!$H$85</f>
        <v>0</v>
      </c>
      <c r="Q2944">
        <f>'Energy consumption (raw)'!O2894*Lists!$H$86</f>
        <v>0</v>
      </c>
      <c r="R2944">
        <f>'Energy consumption (raw)'!P2894*Lists!$H$87</f>
        <v>0</v>
      </c>
      <c r="S2944">
        <f>'Energy consumption (raw)'!Q2894*Lists!$H$88</f>
        <v>0</v>
      </c>
      <c r="T2944">
        <f>'Energy consumption (raw)'!R2894*Lists!$H$89</f>
        <v>1.4279999999999999</v>
      </c>
      <c r="U2944">
        <f>'Energy consumption (raw)'!S2894*Lists!$H$90</f>
        <v>0</v>
      </c>
      <c r="V2944">
        <f>'Energy consumption (raw)'!T2894*Lists!$H$91</f>
        <v>0</v>
      </c>
      <c r="W2944">
        <f>'Energy consumption (raw)'!U2894*Lists!$H$92</f>
        <v>0</v>
      </c>
      <c r="X2944">
        <f>'Energy consumption (raw)'!V2894*Lists!$H$93</f>
        <v>13.3245</v>
      </c>
      <c r="Y2944">
        <f>'Energy consumption (raw)'!W2894*Lists!$H$94</f>
        <v>0</v>
      </c>
      <c r="Z2944">
        <f>'Energy consumption (raw)'!X2894*Lists!$H$96*1000000</f>
        <v>0</v>
      </c>
      <c r="AA2944">
        <f>'Energy consumption (raw)'!Y2894*Lists!$H$97</f>
        <v>40.417200000000001</v>
      </c>
      <c r="AB2944">
        <f>'Energy consumption (raw)'!Z2894*Lists!$H$96</f>
        <v>0</v>
      </c>
      <c r="AC2944">
        <f>'Energy consumption (raw)'!AA2894*Lists!$H$98</f>
        <v>0</v>
      </c>
      <c r="AD2944">
        <f>'Energy consumption (raw)'!AB2894*Lists!$H$99</f>
        <v>0</v>
      </c>
      <c r="AE2944">
        <f>'Energy consumption (raw)'!AC2894*Lists!$H$101</f>
        <v>0</v>
      </c>
      <c r="AF2944">
        <f>'Energy consumption (raw)'!AD2894*Lists!$H$101</f>
        <v>0</v>
      </c>
      <c r="AG2944">
        <f>'Energy consumption (raw)'!AE2894*Lists!$H$101</f>
        <v>0</v>
      </c>
      <c r="AH2944">
        <f>'Energy consumption (raw)'!AF2894*Lists!$H$100</f>
        <v>0</v>
      </c>
      <c r="AI2944" s="167">
        <f t="shared" si="187"/>
        <v>1077.0450579000001</v>
      </c>
      <c r="AJ2944" s="179">
        <f>'Energy consumption (raw)'!AG2894</f>
        <v>1077.0450579000001</v>
      </c>
      <c r="AK2944" s="179">
        <f>'Energy consumption (raw)'!AH2894</f>
        <v>901</v>
      </c>
      <c r="AL2944">
        <f>IF(ROUND(AI2944,-3)=ROUND('Energy consumption (raw)'!AG2894,-3),1,0)</f>
        <v>1</v>
      </c>
      <c r="AM2944" s="179" t="str">
        <f>'Energy consumption (raw)'!AJ2894</f>
        <v>50. Ho Chi Minh</v>
      </c>
      <c r="AN2944">
        <f>VLOOKUP(AM2944,Lists!$F$9:$G$71,2,FALSE)</f>
        <v>1</v>
      </c>
    </row>
    <row r="2945" spans="2:40" x14ac:dyDescent="0.25">
      <c r="B2945" s="65" t="str">
        <f t="shared" si="185"/>
        <v>Buildings313</v>
      </c>
      <c r="C2945" s="179">
        <f>'Energy consumption (raw)'!B2895</f>
        <v>313</v>
      </c>
      <c r="D2945" s="179">
        <f>'Energy consumption (raw)'!C2895</f>
        <v>0</v>
      </c>
      <c r="E2945" s="179">
        <f>'Energy consumption (raw)'!D2895</f>
        <v>0</v>
      </c>
      <c r="F2945" s="179" t="str">
        <f>'Energy consumption (raw)'!E2895</f>
        <v>Công trình xây dựng</v>
      </c>
      <c r="G2945" s="179" t="str">
        <f>'Energy consumption (raw)'!F2895</f>
        <v>Khách sạn</v>
      </c>
      <c r="H2945" s="179" t="str">
        <f>'Energy consumption (raw)'!G2895</f>
        <v>Buildings</v>
      </c>
      <c r="I2945" s="179" t="str">
        <f>'Energy consumption (raw)'!I2895</f>
        <v>Buildings</v>
      </c>
      <c r="J2945" s="179" t="str">
        <f>INDEX(Sector!$E$6:$E$46,MATCH('Energy consumption (toe)'!I2945,Sector!$B$6:$B$46,FALSE))</f>
        <v>Buildings</v>
      </c>
      <c r="K2945" s="179">
        <f>IFERROR('Energy consumption (raw)'!J2895*Lists!$H$84,)</f>
        <v>0</v>
      </c>
      <c r="L2945" s="179">
        <f>'Energy consumption (raw)'!K2895*Lists!$H$84</f>
        <v>680.71204020000005</v>
      </c>
      <c r="M2945" s="179">
        <f>'Energy consumption (raw)'!L2895*Lists!$H$84</f>
        <v>0</v>
      </c>
      <c r="N2945" s="179">
        <f>'Energy consumption (raw)'!M2895*Lists!$H$84</f>
        <v>0</v>
      </c>
      <c r="O2945" s="178">
        <f t="shared" si="186"/>
        <v>680.71204020000005</v>
      </c>
      <c r="P2945">
        <f>'Energy consumption (raw)'!N2895*Lists!$H$85</f>
        <v>0</v>
      </c>
      <c r="Q2945">
        <f>'Energy consumption (raw)'!O2895*Lists!$H$86</f>
        <v>0</v>
      </c>
      <c r="R2945">
        <f>'Energy consumption (raw)'!P2895*Lists!$H$87</f>
        <v>0</v>
      </c>
      <c r="S2945">
        <f>'Energy consumption (raw)'!Q2895*Lists!$H$88</f>
        <v>0</v>
      </c>
      <c r="T2945">
        <f>'Energy consumption (raw)'!R2895*Lists!$H$89</f>
        <v>0</v>
      </c>
      <c r="U2945">
        <f>'Energy consumption (raw)'!S2895*Lists!$H$90</f>
        <v>0</v>
      </c>
      <c r="V2945">
        <f>'Energy consumption (raw)'!T2895*Lists!$H$91</f>
        <v>0</v>
      </c>
      <c r="W2945">
        <f>'Energy consumption (raw)'!U2895*Lists!$H$92</f>
        <v>0</v>
      </c>
      <c r="X2945">
        <f>'Energy consumption (raw)'!V2895*Lists!$H$93</f>
        <v>0</v>
      </c>
      <c r="Y2945">
        <f>'Energy consumption (raw)'!W2895*Lists!$H$94</f>
        <v>0</v>
      </c>
      <c r="Z2945">
        <f>'Energy consumption (raw)'!X2895*Lists!$H$96*1000000</f>
        <v>0</v>
      </c>
      <c r="AA2945">
        <f>'Energy consumption (raw)'!Y2895*Lists!$H$97</f>
        <v>0</v>
      </c>
      <c r="AB2945">
        <f>'Energy consumption (raw)'!Z2895*Lists!$H$96</f>
        <v>0</v>
      </c>
      <c r="AC2945">
        <f>'Energy consumption (raw)'!AA2895*Lists!$H$98</f>
        <v>0</v>
      </c>
      <c r="AD2945">
        <f>'Energy consumption (raw)'!AB2895*Lists!$H$99</f>
        <v>0</v>
      </c>
      <c r="AE2945">
        <f>'Energy consumption (raw)'!AC2895*Lists!$H$101</f>
        <v>0</v>
      </c>
      <c r="AF2945">
        <f>'Energy consumption (raw)'!AD2895*Lists!$H$101</f>
        <v>0</v>
      </c>
      <c r="AG2945">
        <f>'Energy consumption (raw)'!AE2895*Lists!$H$101</f>
        <v>0</v>
      </c>
      <c r="AH2945">
        <f>'Energy consumption (raw)'!AF2895*Lists!$H$100</f>
        <v>0</v>
      </c>
      <c r="AI2945" s="167">
        <f t="shared" si="187"/>
        <v>680.71204020000005</v>
      </c>
      <c r="AJ2945" s="179">
        <f>'Energy consumption (raw)'!AG2895</f>
        <v>680.71204020000005</v>
      </c>
      <c r="AK2945" s="179">
        <f>'Energy consumption (raw)'!AH2895</f>
        <v>719</v>
      </c>
      <c r="AL2945">
        <f>IF(ROUND(AI2945,-3)=ROUND('Energy consumption (raw)'!AG2895,-3),1,0)</f>
        <v>1</v>
      </c>
      <c r="AM2945" s="179" t="str">
        <f>'Energy consumption (raw)'!AJ2895</f>
        <v>50. Ho Chi Minh</v>
      </c>
      <c r="AN2945">
        <f>VLOOKUP(AM2945,Lists!$F$9:$G$71,2,FALSE)</f>
        <v>1</v>
      </c>
    </row>
    <row r="2946" spans="2:40" x14ac:dyDescent="0.25">
      <c r="B2946" s="65" t="str">
        <f t="shared" si="185"/>
        <v>Buildings314</v>
      </c>
      <c r="C2946" s="179">
        <f>'Energy consumption (raw)'!B2896</f>
        <v>314</v>
      </c>
      <c r="D2946" s="179">
        <f>'Energy consumption (raw)'!C2896</f>
        <v>0</v>
      </c>
      <c r="E2946" s="179">
        <f>'Energy consumption (raw)'!D2896</f>
        <v>0</v>
      </c>
      <c r="F2946" s="179" t="str">
        <f>'Energy consumption (raw)'!E2896</f>
        <v>Công trình xây dựng</v>
      </c>
      <c r="G2946" s="179" t="str">
        <f>'Energy consumption (raw)'!F2896</f>
        <v>Kinh doanh bất động sản, quyền sử dụng đất thuộc chủ sở hữu, chủ sử dụng hoặc đi thuê</v>
      </c>
      <c r="H2946" s="179" t="str">
        <f>'Energy consumption (raw)'!G2896</f>
        <v>Buildings</v>
      </c>
      <c r="I2946" s="179" t="str">
        <f>'Energy consumption (raw)'!I2896</f>
        <v>Buildings</v>
      </c>
      <c r="J2946" s="179" t="str">
        <f>INDEX(Sector!$E$6:$E$46,MATCH('Energy consumption (toe)'!I2946,Sector!$B$6:$B$46,FALSE))</f>
        <v>Buildings</v>
      </c>
      <c r="K2946" s="179">
        <f>IFERROR('Energy consumption (raw)'!J2896*Lists!$H$84,)</f>
        <v>652.80734810000001</v>
      </c>
      <c r="L2946" s="179">
        <f>'Energy consumption (raw)'!K2896*Lists!$H$84</f>
        <v>656.70836070000007</v>
      </c>
      <c r="M2946" s="179">
        <f>'Energy consumption (raw)'!L2896*Lists!$H$84</f>
        <v>0</v>
      </c>
      <c r="N2946" s="179">
        <f>'Energy consumption (raw)'!M2896*Lists!$H$84</f>
        <v>0</v>
      </c>
      <c r="O2946" s="178">
        <f t="shared" si="186"/>
        <v>656.70836070000007</v>
      </c>
      <c r="P2946">
        <f>'Energy consumption (raw)'!N2896*Lists!$H$85</f>
        <v>0</v>
      </c>
      <c r="Q2946">
        <f>'Energy consumption (raw)'!O2896*Lists!$H$86</f>
        <v>0</v>
      </c>
      <c r="R2946">
        <f>'Energy consumption (raw)'!P2896*Lists!$H$87</f>
        <v>0</v>
      </c>
      <c r="S2946">
        <f>'Energy consumption (raw)'!Q2896*Lists!$H$88</f>
        <v>0</v>
      </c>
      <c r="T2946">
        <f>'Energy consumption (raw)'!R2896*Lists!$H$89</f>
        <v>1.8360000000000001</v>
      </c>
      <c r="U2946">
        <f>'Energy consumption (raw)'!S2896*Lists!$H$90</f>
        <v>0</v>
      </c>
      <c r="V2946">
        <f>'Energy consumption (raw)'!T2896*Lists!$H$91</f>
        <v>0</v>
      </c>
      <c r="W2946">
        <f>'Energy consumption (raw)'!U2896*Lists!$H$92</f>
        <v>0</v>
      </c>
      <c r="X2946">
        <f>'Energy consumption (raw)'!V2896*Lists!$H$93</f>
        <v>0</v>
      </c>
      <c r="Y2946">
        <f>'Energy consumption (raw)'!W2896*Lists!$H$94</f>
        <v>0</v>
      </c>
      <c r="Z2946">
        <f>'Energy consumption (raw)'!X2896*Lists!$H$96*1000000</f>
        <v>0</v>
      </c>
      <c r="AA2946">
        <f>'Energy consumption (raw)'!Y2896*Lists!$H$97</f>
        <v>0</v>
      </c>
      <c r="AB2946">
        <f>'Energy consumption (raw)'!Z2896*Lists!$H$96</f>
        <v>0</v>
      </c>
      <c r="AC2946">
        <f>'Energy consumption (raw)'!AA2896*Lists!$H$98</f>
        <v>0</v>
      </c>
      <c r="AD2946">
        <f>'Energy consumption (raw)'!AB2896*Lists!$H$99</f>
        <v>0</v>
      </c>
      <c r="AE2946">
        <f>'Energy consumption (raw)'!AC2896*Lists!$H$101</f>
        <v>0</v>
      </c>
      <c r="AF2946">
        <f>'Energy consumption (raw)'!AD2896*Lists!$H$101</f>
        <v>0</v>
      </c>
      <c r="AG2946">
        <f>'Energy consumption (raw)'!AE2896*Lists!$H$101</f>
        <v>0</v>
      </c>
      <c r="AH2946">
        <f>'Energy consumption (raw)'!AF2896*Lists!$H$100</f>
        <v>0</v>
      </c>
      <c r="AI2946" s="167">
        <f t="shared" si="187"/>
        <v>658.54436070000008</v>
      </c>
      <c r="AJ2946" s="179">
        <f>'Energy consumption (raw)'!AG2896</f>
        <v>658.54436070000008</v>
      </c>
      <c r="AK2946" s="179">
        <f>'Energy consumption (raw)'!AH2896</f>
        <v>687</v>
      </c>
      <c r="AL2946">
        <f>IF(ROUND(AI2946,-3)=ROUND('Energy consumption (raw)'!AG2896,-3),1,0)</f>
        <v>1</v>
      </c>
      <c r="AM2946" s="179" t="str">
        <f>'Energy consumption (raw)'!AJ2896</f>
        <v>50. Ho Chi Minh</v>
      </c>
      <c r="AN2946">
        <f>VLOOKUP(AM2946,Lists!$F$9:$G$71,2,FALSE)</f>
        <v>1</v>
      </c>
    </row>
    <row r="2947" spans="2:40" x14ac:dyDescent="0.25">
      <c r="B2947" s="65" t="str">
        <f t="shared" si="185"/>
        <v>Buildings315</v>
      </c>
      <c r="C2947" s="179">
        <f>'Energy consumption (raw)'!B2897</f>
        <v>315</v>
      </c>
      <c r="D2947" s="179">
        <f>'Energy consumption (raw)'!C2897</f>
        <v>0</v>
      </c>
      <c r="E2947" s="179">
        <f>'Energy consumption (raw)'!D2897</f>
        <v>0</v>
      </c>
      <c r="F2947" s="179" t="str">
        <f>'Energy consumption (raw)'!E2897</f>
        <v>Công trình xây dựng</v>
      </c>
      <c r="G2947" s="179" t="str">
        <f>'Energy consumption (raw)'!F2897</f>
        <v>Hoạt động của các bệnh viện</v>
      </c>
      <c r="H2947" s="179" t="str">
        <f>'Energy consumption (raw)'!G2897</f>
        <v>Buildings</v>
      </c>
      <c r="I2947" s="179" t="str">
        <f>'Energy consumption (raw)'!I2897</f>
        <v>Buildings</v>
      </c>
      <c r="J2947" s="179" t="str">
        <f>INDEX(Sector!$E$6:$E$46,MATCH('Energy consumption (toe)'!I2947,Sector!$B$6:$B$46,FALSE))</f>
        <v>Buildings</v>
      </c>
      <c r="K2947" s="179">
        <f>IFERROR('Energy consumption (raw)'!J2897*Lists!$H$84,)</f>
        <v>0</v>
      </c>
      <c r="L2947" s="179">
        <f>'Energy consumption (raw)'!K2897*Lists!$H$84</f>
        <v>773.4336876000001</v>
      </c>
      <c r="M2947" s="179">
        <f>'Energy consumption (raw)'!L2897*Lists!$H$84</f>
        <v>0</v>
      </c>
      <c r="N2947" s="179">
        <f>'Energy consumption (raw)'!M2897*Lists!$H$84</f>
        <v>0</v>
      </c>
      <c r="O2947" s="178">
        <f t="shared" si="186"/>
        <v>773.4336876000001</v>
      </c>
      <c r="P2947">
        <f>'Energy consumption (raw)'!N2897*Lists!$H$85</f>
        <v>0</v>
      </c>
      <c r="Q2947">
        <f>'Energy consumption (raw)'!O2897*Lists!$H$86</f>
        <v>0</v>
      </c>
      <c r="R2947">
        <f>'Energy consumption (raw)'!P2897*Lists!$H$87</f>
        <v>0</v>
      </c>
      <c r="S2947">
        <f>'Energy consumption (raw)'!Q2897*Lists!$H$88</f>
        <v>0</v>
      </c>
      <c r="T2947">
        <f>'Energy consumption (raw)'!R2897*Lists!$H$89</f>
        <v>0</v>
      </c>
      <c r="U2947">
        <f>'Energy consumption (raw)'!S2897*Lists!$H$90</f>
        <v>0</v>
      </c>
      <c r="V2947">
        <f>'Energy consumption (raw)'!T2897*Lists!$H$91</f>
        <v>0</v>
      </c>
      <c r="W2947">
        <f>'Energy consumption (raw)'!U2897*Lists!$H$92</f>
        <v>0</v>
      </c>
      <c r="X2947">
        <f>'Energy consumption (raw)'!V2897*Lists!$H$93</f>
        <v>0</v>
      </c>
      <c r="Y2947">
        <f>'Energy consumption (raw)'!W2897*Lists!$H$94</f>
        <v>0</v>
      </c>
      <c r="Z2947">
        <f>'Energy consumption (raw)'!X2897*Lists!$H$96*1000000</f>
        <v>0</v>
      </c>
      <c r="AA2947">
        <f>'Energy consumption (raw)'!Y2897*Lists!$H$97</f>
        <v>0</v>
      </c>
      <c r="AB2947">
        <f>'Energy consumption (raw)'!Z2897*Lists!$H$96</f>
        <v>0</v>
      </c>
      <c r="AC2947">
        <f>'Energy consumption (raw)'!AA2897*Lists!$H$98</f>
        <v>0</v>
      </c>
      <c r="AD2947">
        <f>'Energy consumption (raw)'!AB2897*Lists!$H$99</f>
        <v>0</v>
      </c>
      <c r="AE2947">
        <f>'Energy consumption (raw)'!AC2897*Lists!$H$101</f>
        <v>0</v>
      </c>
      <c r="AF2947">
        <f>'Energy consumption (raw)'!AD2897*Lists!$H$101</f>
        <v>0</v>
      </c>
      <c r="AG2947">
        <f>'Energy consumption (raw)'!AE2897*Lists!$H$101</f>
        <v>0</v>
      </c>
      <c r="AH2947">
        <f>'Energy consumption (raw)'!AF2897*Lists!$H$100</f>
        <v>0</v>
      </c>
      <c r="AI2947" s="167">
        <f t="shared" si="187"/>
        <v>773.4336876000001</v>
      </c>
      <c r="AJ2947" s="179">
        <f>'Energy consumption (raw)'!AG2897</f>
        <v>773.4336876000001</v>
      </c>
      <c r="AK2947" s="179">
        <f>'Energy consumption (raw)'!AH2897</f>
        <v>783</v>
      </c>
      <c r="AL2947">
        <f>IF(ROUND(AI2947,-3)=ROUND('Energy consumption (raw)'!AG2897,-3),1,0)</f>
        <v>1</v>
      </c>
      <c r="AM2947" s="179" t="str">
        <f>'Energy consumption (raw)'!AJ2897</f>
        <v>50. Ho Chi Minh</v>
      </c>
      <c r="AN2947">
        <f>VLOOKUP(AM2947,Lists!$F$9:$G$71,2,FALSE)</f>
        <v>1</v>
      </c>
    </row>
    <row r="2948" spans="2:40" x14ac:dyDescent="0.25">
      <c r="B2948" s="65" t="str">
        <f t="shared" si="185"/>
        <v>Buildings316</v>
      </c>
      <c r="C2948" s="179">
        <f>'Energy consumption (raw)'!B2898</f>
        <v>316</v>
      </c>
      <c r="D2948" s="179">
        <f>'Energy consumption (raw)'!C2898</f>
        <v>0</v>
      </c>
      <c r="E2948" s="179">
        <f>'Energy consumption (raw)'!D2898</f>
        <v>0</v>
      </c>
      <c r="F2948" s="179" t="str">
        <f>'Energy consumption (raw)'!E2898</f>
        <v>Công trình xây dựng</v>
      </c>
      <c r="G2948" s="179" t="str">
        <f>'Energy consumption (raw)'!F2898</f>
        <v>Kinh doanh</v>
      </c>
      <c r="H2948" s="179" t="str">
        <f>'Energy consumption (raw)'!G2898</f>
        <v>Buildings</v>
      </c>
      <c r="I2948" s="179" t="str">
        <f>'Energy consumption (raw)'!I2898</f>
        <v>Buildings</v>
      </c>
      <c r="J2948" s="179" t="str">
        <f>INDEX(Sector!$E$6:$E$46,MATCH('Energy consumption (toe)'!I2948,Sector!$B$6:$B$46,FALSE))</f>
        <v>Buildings</v>
      </c>
      <c r="K2948" s="179">
        <f>IFERROR('Energy consumption (raw)'!J2898*Lists!$H$84,)</f>
        <v>610.85657270000002</v>
      </c>
      <c r="L2948" s="179">
        <f>'Energy consumption (raw)'!K2898*Lists!$H$84</f>
        <v>596.35329850000005</v>
      </c>
      <c r="M2948" s="179">
        <f>'Energy consumption (raw)'!L2898*Lists!$H$84</f>
        <v>0</v>
      </c>
      <c r="N2948" s="179">
        <f>'Energy consumption (raw)'!M2898*Lists!$H$84</f>
        <v>0</v>
      </c>
      <c r="O2948" s="178">
        <f t="shared" si="186"/>
        <v>596.35329850000005</v>
      </c>
      <c r="P2948">
        <f>'Energy consumption (raw)'!N2898*Lists!$H$85</f>
        <v>0</v>
      </c>
      <c r="Q2948">
        <f>'Energy consumption (raw)'!O2898*Lists!$H$86</f>
        <v>0</v>
      </c>
      <c r="R2948">
        <f>'Energy consumption (raw)'!P2898*Lists!$H$87</f>
        <v>0</v>
      </c>
      <c r="S2948">
        <f>'Energy consumption (raw)'!Q2898*Lists!$H$88</f>
        <v>0</v>
      </c>
      <c r="T2948">
        <f>'Energy consumption (raw)'!R2898*Lists!$H$89</f>
        <v>0</v>
      </c>
      <c r="U2948">
        <f>'Energy consumption (raw)'!S2898*Lists!$H$90</f>
        <v>0</v>
      </c>
      <c r="V2948">
        <f>'Energy consumption (raw)'!T2898*Lists!$H$91</f>
        <v>0</v>
      </c>
      <c r="W2948">
        <f>'Energy consumption (raw)'!U2898*Lists!$H$92</f>
        <v>0</v>
      </c>
      <c r="X2948">
        <f>'Energy consumption (raw)'!V2898*Lists!$H$93</f>
        <v>0</v>
      </c>
      <c r="Y2948">
        <f>'Energy consumption (raw)'!W2898*Lists!$H$94</f>
        <v>0</v>
      </c>
      <c r="Z2948">
        <f>'Energy consumption (raw)'!X2898*Lists!$H$96*1000000</f>
        <v>0</v>
      </c>
      <c r="AA2948">
        <f>'Energy consumption (raw)'!Y2898*Lists!$H$97</f>
        <v>0</v>
      </c>
      <c r="AB2948">
        <f>'Energy consumption (raw)'!Z2898*Lists!$H$96</f>
        <v>0</v>
      </c>
      <c r="AC2948">
        <f>'Energy consumption (raw)'!AA2898*Lists!$H$98</f>
        <v>0</v>
      </c>
      <c r="AD2948">
        <f>'Energy consumption (raw)'!AB2898*Lists!$H$99</f>
        <v>0</v>
      </c>
      <c r="AE2948">
        <f>'Energy consumption (raw)'!AC2898*Lists!$H$101</f>
        <v>0</v>
      </c>
      <c r="AF2948">
        <f>'Energy consumption (raw)'!AD2898*Lists!$H$101</f>
        <v>0</v>
      </c>
      <c r="AG2948">
        <f>'Energy consumption (raw)'!AE2898*Lists!$H$101</f>
        <v>0</v>
      </c>
      <c r="AH2948">
        <f>'Energy consumption (raw)'!AF2898*Lists!$H$100</f>
        <v>0</v>
      </c>
      <c r="AI2948" s="167">
        <f t="shared" si="187"/>
        <v>596.35329850000005</v>
      </c>
      <c r="AJ2948" s="179">
        <f>'Energy consumption (raw)'!AG2898</f>
        <v>596.35329850000005</v>
      </c>
      <c r="AK2948" s="179">
        <f>'Energy consumption (raw)'!AH2898</f>
        <v>707</v>
      </c>
      <c r="AL2948">
        <f>IF(ROUND(AI2948,-3)=ROUND('Energy consumption (raw)'!AG2898,-3),1,0)</f>
        <v>1</v>
      </c>
      <c r="AM2948" s="179" t="str">
        <f>'Energy consumption (raw)'!AJ2898</f>
        <v>50. Ho Chi Minh</v>
      </c>
      <c r="AN2948">
        <f>VLOOKUP(AM2948,Lists!$F$9:$G$71,2,FALSE)</f>
        <v>1</v>
      </c>
    </row>
    <row r="2949" spans="2:40" x14ac:dyDescent="0.25">
      <c r="B2949" s="65" t="str">
        <f t="shared" si="185"/>
        <v>Buildings317</v>
      </c>
      <c r="C2949" s="179">
        <f>'Energy consumption (raw)'!B2899</f>
        <v>317</v>
      </c>
      <c r="D2949" s="179">
        <f>'Energy consumption (raw)'!C2899</f>
        <v>0</v>
      </c>
      <c r="E2949" s="179">
        <f>'Energy consumption (raw)'!D2899</f>
        <v>0</v>
      </c>
      <c r="F2949" s="179" t="str">
        <f>'Energy consumption (raw)'!E2899</f>
        <v>Công trình xây dựng</v>
      </c>
      <c r="G2949" s="179" t="str">
        <f>'Energy consumption (raw)'!F2899</f>
        <v>Hoạt động của các bệnh viện</v>
      </c>
      <c r="H2949" s="179" t="str">
        <f>'Energy consumption (raw)'!G2899</f>
        <v>Buildings</v>
      </c>
      <c r="I2949" s="179" t="str">
        <f>'Energy consumption (raw)'!I2899</f>
        <v>Buildings</v>
      </c>
      <c r="J2949" s="179" t="str">
        <f>INDEX(Sector!$E$6:$E$46,MATCH('Energy consumption (toe)'!I2949,Sector!$B$6:$B$46,FALSE))</f>
        <v>Buildings</v>
      </c>
      <c r="K2949" s="179">
        <f>IFERROR('Energy consumption (raw)'!J2899*Lists!$H$84,)</f>
        <v>621.19297540000002</v>
      </c>
      <c r="L2949" s="179">
        <f>'Energy consumption (raw)'!K2899*Lists!$H$84</f>
        <v>692.58141340000009</v>
      </c>
      <c r="M2949" s="179">
        <f>'Energy consumption (raw)'!L2899*Lists!$H$84</f>
        <v>0</v>
      </c>
      <c r="N2949" s="179">
        <f>'Energy consumption (raw)'!M2899*Lists!$H$84</f>
        <v>0</v>
      </c>
      <c r="O2949" s="178">
        <f t="shared" si="186"/>
        <v>692.58141340000009</v>
      </c>
      <c r="P2949">
        <f>'Energy consumption (raw)'!N2899*Lists!$H$85</f>
        <v>0</v>
      </c>
      <c r="Q2949">
        <f>'Energy consumption (raw)'!O2899*Lists!$H$86</f>
        <v>0</v>
      </c>
      <c r="R2949">
        <f>'Energy consumption (raw)'!P2899*Lists!$H$87</f>
        <v>0</v>
      </c>
      <c r="S2949">
        <f>'Energy consumption (raw)'!Q2899*Lists!$H$88</f>
        <v>0</v>
      </c>
      <c r="T2949">
        <f>'Energy consumption (raw)'!R2899*Lists!$H$89</f>
        <v>0</v>
      </c>
      <c r="U2949">
        <f>'Energy consumption (raw)'!S2899*Lists!$H$90</f>
        <v>0</v>
      </c>
      <c r="V2949">
        <f>'Energy consumption (raw)'!T2899*Lists!$H$91</f>
        <v>0</v>
      </c>
      <c r="W2949">
        <f>'Energy consumption (raw)'!U2899*Lists!$H$92</f>
        <v>0</v>
      </c>
      <c r="X2949">
        <f>'Energy consumption (raw)'!V2899*Lists!$H$93</f>
        <v>0</v>
      </c>
      <c r="Y2949">
        <f>'Energy consumption (raw)'!W2899*Lists!$H$94</f>
        <v>0</v>
      </c>
      <c r="Z2949">
        <f>'Energy consumption (raw)'!X2899*Lists!$H$96*1000000</f>
        <v>0</v>
      </c>
      <c r="AA2949">
        <f>'Energy consumption (raw)'!Y2899*Lists!$H$97</f>
        <v>0</v>
      </c>
      <c r="AB2949">
        <f>'Energy consumption (raw)'!Z2899*Lists!$H$96</f>
        <v>0</v>
      </c>
      <c r="AC2949">
        <f>'Energy consumption (raw)'!AA2899*Lists!$H$98</f>
        <v>0</v>
      </c>
      <c r="AD2949">
        <f>'Energy consumption (raw)'!AB2899*Lists!$H$99</f>
        <v>0</v>
      </c>
      <c r="AE2949">
        <f>'Energy consumption (raw)'!AC2899*Lists!$H$101</f>
        <v>0</v>
      </c>
      <c r="AF2949">
        <f>'Energy consumption (raw)'!AD2899*Lists!$H$101</f>
        <v>0</v>
      </c>
      <c r="AG2949">
        <f>'Energy consumption (raw)'!AE2899*Lists!$H$101</f>
        <v>0</v>
      </c>
      <c r="AH2949">
        <f>'Energy consumption (raw)'!AF2899*Lists!$H$100</f>
        <v>0</v>
      </c>
      <c r="AI2949" s="167">
        <f t="shared" si="187"/>
        <v>692.58141340000009</v>
      </c>
      <c r="AJ2949" s="179">
        <f>'Energy consumption (raw)'!AG2899</f>
        <v>692.58141340000009</v>
      </c>
      <c r="AK2949" s="179">
        <f>'Energy consumption (raw)'!AH2899</f>
        <v>707</v>
      </c>
      <c r="AL2949">
        <f>IF(ROUND(AI2949,-3)=ROUND('Energy consumption (raw)'!AG2899,-3),1,0)</f>
        <v>1</v>
      </c>
      <c r="AM2949" s="179" t="str">
        <f>'Energy consumption (raw)'!AJ2899</f>
        <v>50. Ho Chi Minh</v>
      </c>
      <c r="AN2949">
        <f>VLOOKUP(AM2949,Lists!$F$9:$G$71,2,FALSE)</f>
        <v>1</v>
      </c>
    </row>
    <row r="2950" spans="2:40" x14ac:dyDescent="0.25">
      <c r="B2950" s="65" t="str">
        <f t="shared" si="185"/>
        <v>Buildings318</v>
      </c>
      <c r="C2950" s="179">
        <f>'Energy consumption (raw)'!B2900</f>
        <v>318</v>
      </c>
      <c r="D2950" s="179">
        <f>'Energy consumption (raw)'!C2900</f>
        <v>0</v>
      </c>
      <c r="E2950" s="179">
        <f>'Energy consumption (raw)'!D2900</f>
        <v>0</v>
      </c>
      <c r="F2950" s="179" t="str">
        <f>'Energy consumption (raw)'!E2900</f>
        <v>Công trình xây dựng</v>
      </c>
      <c r="G2950" s="179" t="str">
        <f>'Energy consumption (raw)'!F2900</f>
        <v>Hoạt động của các bệnh viện</v>
      </c>
      <c r="H2950" s="179" t="str">
        <f>'Energy consumption (raw)'!G2900</f>
        <v>Buildings</v>
      </c>
      <c r="I2950" s="179" t="str">
        <f>'Energy consumption (raw)'!I2900</f>
        <v>Buildings</v>
      </c>
      <c r="J2950" s="179" t="str">
        <f>INDEX(Sector!$E$6:$E$46,MATCH('Energy consumption (toe)'!I2950,Sector!$B$6:$B$46,FALSE))</f>
        <v>Buildings</v>
      </c>
      <c r="K2950" s="179">
        <f>IFERROR('Energy consumption (raw)'!J2900*Lists!$H$84,)</f>
        <v>0</v>
      </c>
      <c r="L2950" s="179">
        <f>'Energy consumption (raw)'!K2900*Lists!$H$84</f>
        <v>625.68125380000004</v>
      </c>
      <c r="M2950" s="179">
        <f>'Energy consumption (raw)'!L2900*Lists!$H$84</f>
        <v>0</v>
      </c>
      <c r="N2950" s="179">
        <f>'Energy consumption (raw)'!M2900*Lists!$H$84</f>
        <v>0</v>
      </c>
      <c r="O2950" s="178">
        <f t="shared" si="186"/>
        <v>625.68125380000004</v>
      </c>
      <c r="P2950">
        <f>'Energy consumption (raw)'!N2900*Lists!$H$85</f>
        <v>0</v>
      </c>
      <c r="Q2950">
        <f>'Energy consumption (raw)'!O2900*Lists!$H$86</f>
        <v>0</v>
      </c>
      <c r="R2950">
        <f>'Energy consumption (raw)'!P2900*Lists!$H$87</f>
        <v>0</v>
      </c>
      <c r="S2950">
        <f>'Energy consumption (raw)'!Q2900*Lists!$H$88</f>
        <v>0</v>
      </c>
      <c r="T2950">
        <f>'Energy consumption (raw)'!R2900*Lists!$H$89</f>
        <v>0</v>
      </c>
      <c r="U2950">
        <f>'Energy consumption (raw)'!S2900*Lists!$H$90</f>
        <v>0</v>
      </c>
      <c r="V2950">
        <f>'Energy consumption (raw)'!T2900*Lists!$H$91</f>
        <v>0</v>
      </c>
      <c r="W2950">
        <f>'Energy consumption (raw)'!U2900*Lists!$H$92</f>
        <v>0</v>
      </c>
      <c r="X2950">
        <f>'Energy consumption (raw)'!V2900*Lists!$H$93</f>
        <v>0</v>
      </c>
      <c r="Y2950">
        <f>'Energy consumption (raw)'!W2900*Lists!$H$94</f>
        <v>0</v>
      </c>
      <c r="Z2950">
        <f>'Energy consumption (raw)'!X2900*Lists!$H$96*1000000</f>
        <v>0</v>
      </c>
      <c r="AA2950">
        <f>'Energy consumption (raw)'!Y2900*Lists!$H$97</f>
        <v>0</v>
      </c>
      <c r="AB2950">
        <f>'Energy consumption (raw)'!Z2900*Lists!$H$96</f>
        <v>0</v>
      </c>
      <c r="AC2950">
        <f>'Energy consumption (raw)'!AA2900*Lists!$H$98</f>
        <v>0</v>
      </c>
      <c r="AD2950">
        <f>'Energy consumption (raw)'!AB2900*Lists!$H$99</f>
        <v>0</v>
      </c>
      <c r="AE2950">
        <f>'Energy consumption (raw)'!AC2900*Lists!$H$101</f>
        <v>0</v>
      </c>
      <c r="AF2950">
        <f>'Energy consumption (raw)'!AD2900*Lists!$H$101</f>
        <v>0</v>
      </c>
      <c r="AG2950">
        <f>'Energy consumption (raw)'!AE2900*Lists!$H$101</f>
        <v>0</v>
      </c>
      <c r="AH2950">
        <f>'Energy consumption (raw)'!AF2900*Lists!$H$100</f>
        <v>0</v>
      </c>
      <c r="AI2950" s="167">
        <f t="shared" si="187"/>
        <v>625.68125380000004</v>
      </c>
      <c r="AJ2950" s="179">
        <f>'Energy consumption (raw)'!AG2900</f>
        <v>625.68125380000004</v>
      </c>
      <c r="AK2950" s="179">
        <f>'Energy consumption (raw)'!AH2900</f>
        <v>690</v>
      </c>
      <c r="AL2950">
        <f>IF(ROUND(AI2950,-3)=ROUND('Energy consumption (raw)'!AG2900,-3),1,0)</f>
        <v>1</v>
      </c>
      <c r="AM2950" s="179" t="str">
        <f>'Energy consumption (raw)'!AJ2900</f>
        <v>50. Ho Chi Minh</v>
      </c>
      <c r="AN2950">
        <f>VLOOKUP(AM2950,Lists!$F$9:$G$71,2,FALSE)</f>
        <v>1</v>
      </c>
    </row>
    <row r="2951" spans="2:40" x14ac:dyDescent="0.25">
      <c r="B2951" s="65" t="str">
        <f t="shared" si="185"/>
        <v>Buildings319</v>
      </c>
      <c r="C2951" s="179">
        <f>'Energy consumption (raw)'!B2901</f>
        <v>319</v>
      </c>
      <c r="D2951" s="179">
        <f>'Energy consumption (raw)'!C2901</f>
        <v>0</v>
      </c>
      <c r="E2951" s="179">
        <f>'Energy consumption (raw)'!D2901</f>
        <v>0</v>
      </c>
      <c r="F2951" s="179" t="str">
        <f>'Energy consumption (raw)'!E2901</f>
        <v>Công trình xây dựng</v>
      </c>
      <c r="G2951" s="179" t="str">
        <f>'Energy consumption (raw)'!F2901</f>
        <v>Kinh doanh dịch vụ</v>
      </c>
      <c r="H2951" s="179" t="str">
        <f>'Energy consumption (raw)'!G2901</f>
        <v>Buildings</v>
      </c>
      <c r="I2951" s="179" t="str">
        <f>'Energy consumption (raw)'!I2901</f>
        <v>Buildings</v>
      </c>
      <c r="J2951" s="179" t="str">
        <f>INDEX(Sector!$E$6:$E$46,MATCH('Energy consumption (toe)'!I2951,Sector!$B$6:$B$46,FALSE))</f>
        <v>Buildings</v>
      </c>
      <c r="K2951" s="179">
        <f>IFERROR('Energy consumption (raw)'!J2901*Lists!$H$84,)</f>
        <v>623.02528790000008</v>
      </c>
      <c r="L2951" s="179">
        <f>'Energy consumption (raw)'!K2901*Lists!$H$84</f>
        <v>587.38229650000005</v>
      </c>
      <c r="M2951" s="179">
        <f>'Energy consumption (raw)'!L2901*Lists!$H$84</f>
        <v>0</v>
      </c>
      <c r="N2951" s="179">
        <f>'Energy consumption (raw)'!M2901*Lists!$H$84</f>
        <v>0</v>
      </c>
      <c r="O2951" s="178">
        <f t="shared" si="186"/>
        <v>587.38229650000005</v>
      </c>
      <c r="P2951">
        <f>'Energy consumption (raw)'!N2901*Lists!$H$85</f>
        <v>0</v>
      </c>
      <c r="Q2951">
        <f>'Energy consumption (raw)'!O2901*Lists!$H$86</f>
        <v>0</v>
      </c>
      <c r="R2951">
        <f>'Energy consumption (raw)'!P2901*Lists!$H$87</f>
        <v>0</v>
      </c>
      <c r="S2951">
        <f>'Energy consumption (raw)'!Q2901*Lists!$H$88</f>
        <v>0</v>
      </c>
      <c r="T2951">
        <f>'Energy consumption (raw)'!R2901*Lists!$H$89</f>
        <v>0</v>
      </c>
      <c r="U2951">
        <f>'Energy consumption (raw)'!S2901*Lists!$H$90</f>
        <v>0</v>
      </c>
      <c r="V2951">
        <f>'Energy consumption (raw)'!T2901*Lists!$H$91</f>
        <v>0</v>
      </c>
      <c r="W2951">
        <f>'Energy consumption (raw)'!U2901*Lists!$H$92</f>
        <v>0</v>
      </c>
      <c r="X2951">
        <f>'Energy consumption (raw)'!V2901*Lists!$H$93</f>
        <v>0</v>
      </c>
      <c r="Y2951">
        <f>'Energy consumption (raw)'!W2901*Lists!$H$94</f>
        <v>0</v>
      </c>
      <c r="Z2951">
        <f>'Energy consumption (raw)'!X2901*Lists!$H$96*1000000</f>
        <v>0</v>
      </c>
      <c r="AA2951">
        <f>'Energy consumption (raw)'!Y2901*Lists!$H$97</f>
        <v>0</v>
      </c>
      <c r="AB2951">
        <f>'Energy consumption (raw)'!Z2901*Lists!$H$96</f>
        <v>0</v>
      </c>
      <c r="AC2951">
        <f>'Energy consumption (raw)'!AA2901*Lists!$H$98</f>
        <v>0</v>
      </c>
      <c r="AD2951">
        <f>'Energy consumption (raw)'!AB2901*Lists!$H$99</f>
        <v>0</v>
      </c>
      <c r="AE2951">
        <f>'Energy consumption (raw)'!AC2901*Lists!$H$101</f>
        <v>0</v>
      </c>
      <c r="AF2951">
        <f>'Energy consumption (raw)'!AD2901*Lists!$H$101</f>
        <v>0</v>
      </c>
      <c r="AG2951">
        <f>'Energy consumption (raw)'!AE2901*Lists!$H$101</f>
        <v>0</v>
      </c>
      <c r="AH2951">
        <f>'Energy consumption (raw)'!AF2901*Lists!$H$100</f>
        <v>0</v>
      </c>
      <c r="AI2951" s="167">
        <f t="shared" si="187"/>
        <v>587.38229650000005</v>
      </c>
      <c r="AJ2951" s="179">
        <f>'Energy consumption (raw)'!AG2901</f>
        <v>587.38229650000005</v>
      </c>
      <c r="AK2951" s="179">
        <f>'Energy consumption (raw)'!AH2901</f>
        <v>678</v>
      </c>
      <c r="AL2951">
        <f>IF(ROUND(AI2951,-3)=ROUND('Energy consumption (raw)'!AG2901,-3),1,0)</f>
        <v>1</v>
      </c>
      <c r="AM2951" s="179" t="str">
        <f>'Energy consumption (raw)'!AJ2901</f>
        <v>50. Ho Chi Minh</v>
      </c>
      <c r="AN2951">
        <f>VLOOKUP(AM2951,Lists!$F$9:$G$71,2,FALSE)</f>
        <v>1</v>
      </c>
    </row>
    <row r="2952" spans="2:40" x14ac:dyDescent="0.25">
      <c r="B2952" s="65" t="str">
        <f t="shared" si="185"/>
        <v>Buildings320</v>
      </c>
      <c r="C2952" s="179">
        <f>'Energy consumption (raw)'!B2902</f>
        <v>320</v>
      </c>
      <c r="D2952" s="179">
        <f>'Energy consumption (raw)'!C2902</f>
        <v>0</v>
      </c>
      <c r="E2952" s="179">
        <f>'Energy consumption (raw)'!D2902</f>
        <v>0</v>
      </c>
      <c r="F2952" s="179" t="str">
        <f>'Energy consumption (raw)'!E2902</f>
        <v>Công trình xây dựng</v>
      </c>
      <c r="G2952" s="179" t="str">
        <f>'Energy consumption (raw)'!F2902</f>
        <v>Kinh doanh bất động sản, quyền sử dụng đất thuộc chủ sở hữu, chủ sử dụng hoặc đi thuê</v>
      </c>
      <c r="H2952" s="179" t="str">
        <f>'Energy consumption (raw)'!G2902</f>
        <v>Buildings</v>
      </c>
      <c r="I2952" s="179" t="str">
        <f>'Energy consumption (raw)'!I2902</f>
        <v>Buildings</v>
      </c>
      <c r="J2952" s="179" t="str">
        <f>INDEX(Sector!$E$6:$E$46,MATCH('Energy consumption (toe)'!I2952,Sector!$B$6:$B$46,FALSE))</f>
        <v>Buildings</v>
      </c>
      <c r="K2952" s="179">
        <f>IFERROR('Energy consumption (raw)'!J2902*Lists!$H$84,)</f>
        <v>528.88948100000005</v>
      </c>
      <c r="L2952" s="179">
        <f>'Energy consumption (raw)'!K2902*Lists!$H$84</f>
        <v>500.35246750000005</v>
      </c>
      <c r="M2952" s="179">
        <f>'Energy consumption (raw)'!L2902*Lists!$H$84</f>
        <v>0</v>
      </c>
      <c r="N2952" s="179">
        <f>'Energy consumption (raw)'!M2902*Lists!$H$84</f>
        <v>0</v>
      </c>
      <c r="O2952" s="178">
        <f t="shared" si="186"/>
        <v>500.35246750000005</v>
      </c>
      <c r="P2952">
        <f>'Energy consumption (raw)'!N2902*Lists!$H$85</f>
        <v>0</v>
      </c>
      <c r="Q2952">
        <f>'Energy consumption (raw)'!O2902*Lists!$H$86</f>
        <v>0</v>
      </c>
      <c r="R2952">
        <f>'Energy consumption (raw)'!P2902*Lists!$H$87</f>
        <v>0</v>
      </c>
      <c r="S2952">
        <f>'Energy consumption (raw)'!Q2902*Lists!$H$88</f>
        <v>0</v>
      </c>
      <c r="T2952">
        <f>'Energy consumption (raw)'!R2902*Lists!$H$89</f>
        <v>0</v>
      </c>
      <c r="U2952">
        <f>'Energy consumption (raw)'!S2902*Lists!$H$90</f>
        <v>0</v>
      </c>
      <c r="V2952">
        <f>'Energy consumption (raw)'!T2902*Lists!$H$91</f>
        <v>0</v>
      </c>
      <c r="W2952">
        <f>'Energy consumption (raw)'!U2902*Lists!$H$92</f>
        <v>0</v>
      </c>
      <c r="X2952">
        <f>'Energy consumption (raw)'!V2902*Lists!$H$93</f>
        <v>0</v>
      </c>
      <c r="Y2952">
        <f>'Energy consumption (raw)'!W2902*Lists!$H$94</f>
        <v>0</v>
      </c>
      <c r="Z2952">
        <f>'Energy consumption (raw)'!X2902*Lists!$H$96*1000000</f>
        <v>0</v>
      </c>
      <c r="AA2952">
        <f>'Energy consumption (raw)'!Y2902*Lists!$H$97</f>
        <v>0</v>
      </c>
      <c r="AB2952">
        <f>'Energy consumption (raw)'!Z2902*Lists!$H$96</f>
        <v>0</v>
      </c>
      <c r="AC2952">
        <f>'Energy consumption (raw)'!AA2902*Lists!$H$98</f>
        <v>0</v>
      </c>
      <c r="AD2952">
        <f>'Energy consumption (raw)'!AB2902*Lists!$H$99</f>
        <v>0</v>
      </c>
      <c r="AE2952">
        <f>'Energy consumption (raw)'!AC2902*Lists!$H$101</f>
        <v>0</v>
      </c>
      <c r="AF2952">
        <f>'Energy consumption (raw)'!AD2902*Lists!$H$101</f>
        <v>0</v>
      </c>
      <c r="AG2952">
        <f>'Energy consumption (raw)'!AE2902*Lists!$H$101</f>
        <v>0</v>
      </c>
      <c r="AH2952">
        <f>'Energy consumption (raw)'!AF2902*Lists!$H$100</f>
        <v>0</v>
      </c>
      <c r="AI2952" s="167">
        <f t="shared" si="187"/>
        <v>500.35246750000005</v>
      </c>
      <c r="AJ2952" s="179">
        <f>'Energy consumption (raw)'!AG2902</f>
        <v>500.35246750000005</v>
      </c>
      <c r="AK2952" s="179">
        <f>'Energy consumption (raw)'!AH2902</f>
        <v>582</v>
      </c>
      <c r="AL2952">
        <f>IF(ROUND(AI2952,-3)=ROUND('Energy consumption (raw)'!AG2902,-3),1,0)</f>
        <v>1</v>
      </c>
      <c r="AM2952" s="179" t="str">
        <f>'Energy consumption (raw)'!AJ2902</f>
        <v>50. Ho Chi Minh</v>
      </c>
      <c r="AN2952">
        <f>VLOOKUP(AM2952,Lists!$F$9:$G$71,2,FALSE)</f>
        <v>1</v>
      </c>
    </row>
    <row r="2953" spans="2:40" x14ac:dyDescent="0.25">
      <c r="B2953" s="65" t="str">
        <f t="shared" si="185"/>
        <v>Buildings321</v>
      </c>
      <c r="C2953" s="179">
        <f>'Energy consumption (raw)'!B2903</f>
        <v>321</v>
      </c>
      <c r="D2953" s="179">
        <f>'Energy consumption (raw)'!C2903</f>
        <v>0</v>
      </c>
      <c r="E2953" s="179">
        <f>'Energy consumption (raw)'!D2903</f>
        <v>0</v>
      </c>
      <c r="F2953" s="179" t="str">
        <f>'Energy consumption (raw)'!E2903</f>
        <v>Công trình xây dựng</v>
      </c>
      <c r="G2953" s="179" t="str">
        <f>'Energy consumption (raw)'!F2903</f>
        <v>Kinh doanh dịch vụ</v>
      </c>
      <c r="H2953" s="179" t="str">
        <f>'Energy consumption (raw)'!G2903</f>
        <v>Buildings</v>
      </c>
      <c r="I2953" s="179" t="str">
        <f>'Energy consumption (raw)'!I2903</f>
        <v>Buildings</v>
      </c>
      <c r="J2953" s="179" t="str">
        <f>INDEX(Sector!$E$6:$E$46,MATCH('Energy consumption (toe)'!I2953,Sector!$B$6:$B$46,FALSE))</f>
        <v>Buildings</v>
      </c>
      <c r="K2953" s="179">
        <f>IFERROR('Energy consumption (raw)'!J2903*Lists!$H$84,)</f>
        <v>553.13093680000009</v>
      </c>
      <c r="L2953" s="179">
        <f>'Energy consumption (raw)'!K2903*Lists!$H$84</f>
        <v>553.13093680000009</v>
      </c>
      <c r="M2953" s="179">
        <f>'Energy consumption (raw)'!L2903*Lists!$H$84</f>
        <v>0</v>
      </c>
      <c r="N2953" s="179">
        <f>'Energy consumption (raw)'!M2903*Lists!$H$84</f>
        <v>0</v>
      </c>
      <c r="O2953" s="178">
        <f t="shared" si="186"/>
        <v>553.13093680000009</v>
      </c>
      <c r="P2953">
        <f>'Energy consumption (raw)'!N2903*Lists!$H$85</f>
        <v>0</v>
      </c>
      <c r="Q2953">
        <f>'Energy consumption (raw)'!O2903*Lists!$H$86</f>
        <v>0</v>
      </c>
      <c r="R2953">
        <f>'Energy consumption (raw)'!P2903*Lists!$H$87</f>
        <v>0</v>
      </c>
      <c r="S2953">
        <f>'Energy consumption (raw)'!Q2903*Lists!$H$88</f>
        <v>0</v>
      </c>
      <c r="T2953">
        <f>'Energy consumption (raw)'!R2903*Lists!$H$89</f>
        <v>0</v>
      </c>
      <c r="U2953">
        <f>'Energy consumption (raw)'!S2903*Lists!$H$90</f>
        <v>0</v>
      </c>
      <c r="V2953">
        <f>'Energy consumption (raw)'!T2903*Lists!$H$91</f>
        <v>0</v>
      </c>
      <c r="W2953">
        <f>'Energy consumption (raw)'!U2903*Lists!$H$92</f>
        <v>0</v>
      </c>
      <c r="X2953">
        <f>'Energy consumption (raw)'!V2903*Lists!$H$93</f>
        <v>0</v>
      </c>
      <c r="Y2953">
        <f>'Energy consumption (raw)'!W2903*Lists!$H$94</f>
        <v>0</v>
      </c>
      <c r="Z2953">
        <f>'Energy consumption (raw)'!X2903*Lists!$H$96*1000000</f>
        <v>0</v>
      </c>
      <c r="AA2953">
        <f>'Energy consumption (raw)'!Y2903*Lists!$H$97</f>
        <v>0</v>
      </c>
      <c r="AB2953">
        <f>'Energy consumption (raw)'!Z2903*Lists!$H$96</f>
        <v>0</v>
      </c>
      <c r="AC2953">
        <f>'Energy consumption (raw)'!AA2903*Lists!$H$98</f>
        <v>0</v>
      </c>
      <c r="AD2953">
        <f>'Energy consumption (raw)'!AB2903*Lists!$H$99</f>
        <v>0</v>
      </c>
      <c r="AE2953">
        <f>'Energy consumption (raw)'!AC2903*Lists!$H$101</f>
        <v>0</v>
      </c>
      <c r="AF2953">
        <f>'Energy consumption (raw)'!AD2903*Lists!$H$101</f>
        <v>0</v>
      </c>
      <c r="AG2953">
        <f>'Energy consumption (raw)'!AE2903*Lists!$H$101</f>
        <v>0</v>
      </c>
      <c r="AH2953">
        <f>'Energy consumption (raw)'!AF2903*Lists!$H$100</f>
        <v>0</v>
      </c>
      <c r="AI2953" s="167">
        <f t="shared" si="187"/>
        <v>553.13093680000009</v>
      </c>
      <c r="AJ2953" s="179">
        <f>'Energy consumption (raw)'!AG2903</f>
        <v>553.13093680000009</v>
      </c>
      <c r="AK2953" s="179">
        <f>'Energy consumption (raw)'!AH2903</f>
        <v>679</v>
      </c>
      <c r="AL2953">
        <f>IF(ROUND(AI2953,-3)=ROUND('Energy consumption (raw)'!AG2903,-3),1,0)</f>
        <v>1</v>
      </c>
      <c r="AM2953" s="179" t="str">
        <f>'Energy consumption (raw)'!AJ2903</f>
        <v>50. Ho Chi Minh</v>
      </c>
      <c r="AN2953">
        <f>VLOOKUP(AM2953,Lists!$F$9:$G$71,2,FALSE)</f>
        <v>1</v>
      </c>
    </row>
    <row r="2954" spans="2:40" x14ac:dyDescent="0.25">
      <c r="B2954" s="65" t="str">
        <f t="shared" si="185"/>
        <v>Buildings322</v>
      </c>
      <c r="C2954" s="179">
        <f>'Energy consumption (raw)'!B2904</f>
        <v>322</v>
      </c>
      <c r="D2954" s="179">
        <f>'Energy consumption (raw)'!C2904</f>
        <v>0</v>
      </c>
      <c r="E2954" s="179">
        <f>'Energy consumption (raw)'!D2904</f>
        <v>0</v>
      </c>
      <c r="F2954" s="179" t="str">
        <f>'Energy consumption (raw)'!E2904</f>
        <v>Công trình xây dựng</v>
      </c>
      <c r="G2954" s="179" t="str">
        <f>'Energy consumption (raw)'!F2904</f>
        <v>Kinh doanh dịch vụ</v>
      </c>
      <c r="H2954" s="179" t="str">
        <f>'Energy consumption (raw)'!G2904</f>
        <v>Buildings</v>
      </c>
      <c r="I2954" s="179" t="str">
        <f>'Energy consumption (raw)'!I2904</f>
        <v>Buildings</v>
      </c>
      <c r="J2954" s="179" t="str">
        <f>INDEX(Sector!$E$6:$E$46,MATCH('Energy consumption (toe)'!I2954,Sector!$B$6:$B$46,FALSE))</f>
        <v>Buildings</v>
      </c>
      <c r="K2954" s="179">
        <f>IFERROR('Energy consumption (raw)'!J2904*Lists!$H$84,)</f>
        <v>0</v>
      </c>
      <c r="L2954" s="179">
        <f>'Energy consumption (raw)'!K2904*Lists!$H$84</f>
        <v>515.72429640000007</v>
      </c>
      <c r="M2954" s="179">
        <f>'Energy consumption (raw)'!L2904*Lists!$H$84</f>
        <v>0</v>
      </c>
      <c r="N2954" s="179">
        <f>'Energy consumption (raw)'!M2904*Lists!$H$84</f>
        <v>0</v>
      </c>
      <c r="O2954" s="178">
        <f t="shared" si="186"/>
        <v>515.72429640000007</v>
      </c>
      <c r="P2954">
        <f>'Energy consumption (raw)'!N2904*Lists!$H$85</f>
        <v>0</v>
      </c>
      <c r="Q2954">
        <f>'Energy consumption (raw)'!O2904*Lists!$H$86</f>
        <v>0</v>
      </c>
      <c r="R2954">
        <f>'Energy consumption (raw)'!P2904*Lists!$H$87</f>
        <v>0</v>
      </c>
      <c r="S2954">
        <f>'Energy consumption (raw)'!Q2904*Lists!$H$88</f>
        <v>0</v>
      </c>
      <c r="T2954">
        <f>'Energy consumption (raw)'!R2904*Lists!$H$89</f>
        <v>0</v>
      </c>
      <c r="U2954">
        <f>'Energy consumption (raw)'!S2904*Lists!$H$90</f>
        <v>0</v>
      </c>
      <c r="V2954">
        <f>'Energy consumption (raw)'!T2904*Lists!$H$91</f>
        <v>0</v>
      </c>
      <c r="W2954">
        <f>'Energy consumption (raw)'!U2904*Lists!$H$92</f>
        <v>0</v>
      </c>
      <c r="X2954">
        <f>'Energy consumption (raw)'!V2904*Lists!$H$93</f>
        <v>0</v>
      </c>
      <c r="Y2954">
        <f>'Energy consumption (raw)'!W2904*Lists!$H$94</f>
        <v>0</v>
      </c>
      <c r="Z2954">
        <f>'Energy consumption (raw)'!X2904*Lists!$H$96*1000000</f>
        <v>0</v>
      </c>
      <c r="AA2954">
        <f>'Energy consumption (raw)'!Y2904*Lists!$H$97</f>
        <v>0</v>
      </c>
      <c r="AB2954">
        <f>'Energy consumption (raw)'!Z2904*Lists!$H$96</f>
        <v>0</v>
      </c>
      <c r="AC2954">
        <f>'Energy consumption (raw)'!AA2904*Lists!$H$98</f>
        <v>0</v>
      </c>
      <c r="AD2954">
        <f>'Energy consumption (raw)'!AB2904*Lists!$H$99</f>
        <v>0</v>
      </c>
      <c r="AE2954">
        <f>'Energy consumption (raw)'!AC2904*Lists!$H$101</f>
        <v>0</v>
      </c>
      <c r="AF2954">
        <f>'Energy consumption (raw)'!AD2904*Lists!$H$101</f>
        <v>0</v>
      </c>
      <c r="AG2954">
        <f>'Energy consumption (raw)'!AE2904*Lists!$H$101</f>
        <v>0</v>
      </c>
      <c r="AH2954">
        <f>'Energy consumption (raw)'!AF2904*Lists!$H$100</f>
        <v>0</v>
      </c>
      <c r="AI2954" s="167">
        <f t="shared" si="187"/>
        <v>515.72429640000007</v>
      </c>
      <c r="AJ2954" s="179">
        <f>'Energy consumption (raw)'!AG2904</f>
        <v>515.72429640000007</v>
      </c>
      <c r="AK2954" s="179">
        <f>'Energy consumption (raw)'!AH2904</f>
        <v>581</v>
      </c>
      <c r="AL2954">
        <f>IF(ROUND(AI2954,-3)=ROUND('Energy consumption (raw)'!AG2904,-3),1,0)</f>
        <v>1</v>
      </c>
      <c r="AM2954" s="179" t="str">
        <f>'Energy consumption (raw)'!AJ2904</f>
        <v>50. Ho Chi Minh</v>
      </c>
      <c r="AN2954">
        <f>VLOOKUP(AM2954,Lists!$F$9:$G$71,2,FALSE)</f>
        <v>1</v>
      </c>
    </row>
    <row r="2955" spans="2:40" x14ac:dyDescent="0.25">
      <c r="B2955" s="65" t="str">
        <f t="shared" si="185"/>
        <v>Buildings323</v>
      </c>
      <c r="C2955" s="179">
        <f>'Energy consumption (raw)'!B2905</f>
        <v>323</v>
      </c>
      <c r="D2955" s="179">
        <f>'Energy consumption (raw)'!C2905</f>
        <v>0</v>
      </c>
      <c r="E2955" s="179">
        <f>'Energy consumption (raw)'!D2905</f>
        <v>0</v>
      </c>
      <c r="F2955" s="179" t="str">
        <f>'Energy consumption (raw)'!E2905</f>
        <v>Công trình xây dựng</v>
      </c>
      <c r="G2955" s="179" t="str">
        <f>'Energy consumption (raw)'!F2905</f>
        <v>Khách sạn</v>
      </c>
      <c r="H2955" s="179" t="str">
        <f>'Energy consumption (raw)'!G2905</f>
        <v>Buildings</v>
      </c>
      <c r="I2955" s="179" t="str">
        <f>'Energy consumption (raw)'!I2905</f>
        <v>Buildings</v>
      </c>
      <c r="J2955" s="179" t="str">
        <f>INDEX(Sector!$E$6:$E$46,MATCH('Energy consumption (toe)'!I2955,Sector!$B$6:$B$46,FALSE))</f>
        <v>Buildings</v>
      </c>
      <c r="K2955" s="179">
        <f>IFERROR('Energy consumption (raw)'!J2905*Lists!$H$84,)</f>
        <v>0</v>
      </c>
      <c r="L2955" s="179">
        <f>'Energy consumption (raw)'!K2905*Lists!$H$84</f>
        <v>2755.8524679000002</v>
      </c>
      <c r="M2955" s="179">
        <f>'Energy consumption (raw)'!L2905*Lists!$H$84</f>
        <v>0</v>
      </c>
      <c r="N2955" s="179">
        <f>'Energy consumption (raw)'!M2905*Lists!$H$84</f>
        <v>0</v>
      </c>
      <c r="O2955" s="178">
        <f t="shared" si="186"/>
        <v>2755.8524679000002</v>
      </c>
      <c r="P2955">
        <f>'Energy consumption (raw)'!N2905*Lists!$H$85</f>
        <v>0</v>
      </c>
      <c r="Q2955">
        <f>'Energy consumption (raw)'!O2905*Lists!$H$86</f>
        <v>0</v>
      </c>
      <c r="R2955">
        <f>'Energy consumption (raw)'!P2905*Lists!$H$87</f>
        <v>0</v>
      </c>
      <c r="S2955">
        <f>'Energy consumption (raw)'!Q2905*Lists!$H$88</f>
        <v>0</v>
      </c>
      <c r="T2955">
        <f>'Energy consumption (raw)'!R2905*Lists!$H$89</f>
        <v>0</v>
      </c>
      <c r="U2955">
        <f>'Energy consumption (raw)'!S2905*Lists!$H$90</f>
        <v>0</v>
      </c>
      <c r="V2955">
        <f>'Energy consumption (raw)'!T2905*Lists!$H$91</f>
        <v>0</v>
      </c>
      <c r="W2955">
        <f>'Energy consumption (raw)'!U2905*Lists!$H$92</f>
        <v>0</v>
      </c>
      <c r="X2955">
        <f>'Energy consumption (raw)'!V2905*Lists!$H$93</f>
        <v>0</v>
      </c>
      <c r="Y2955">
        <f>'Energy consumption (raw)'!W2905*Lists!$H$94</f>
        <v>0</v>
      </c>
      <c r="Z2955">
        <f>'Energy consumption (raw)'!X2905*Lists!$H$96*1000000</f>
        <v>0</v>
      </c>
      <c r="AA2955">
        <f>'Energy consumption (raw)'!Y2905*Lists!$H$97</f>
        <v>0</v>
      </c>
      <c r="AB2955">
        <f>'Energy consumption (raw)'!Z2905*Lists!$H$96</f>
        <v>0</v>
      </c>
      <c r="AC2955">
        <f>'Energy consumption (raw)'!AA2905*Lists!$H$98</f>
        <v>0</v>
      </c>
      <c r="AD2955">
        <f>'Energy consumption (raw)'!AB2905*Lists!$H$99</f>
        <v>0</v>
      </c>
      <c r="AE2955">
        <f>'Energy consumption (raw)'!AC2905*Lists!$H$101</f>
        <v>0</v>
      </c>
      <c r="AF2955">
        <f>'Energy consumption (raw)'!AD2905*Lists!$H$101</f>
        <v>0</v>
      </c>
      <c r="AG2955">
        <f>'Energy consumption (raw)'!AE2905*Lists!$H$101</f>
        <v>0</v>
      </c>
      <c r="AH2955">
        <f>'Energy consumption (raw)'!AF2905*Lists!$H$100</f>
        <v>0</v>
      </c>
      <c r="AI2955" s="167">
        <f t="shared" si="187"/>
        <v>2755.8524679000002</v>
      </c>
      <c r="AJ2955" s="179">
        <f>'Energy consumption (raw)'!AG2905</f>
        <v>2755.8524679000002</v>
      </c>
      <c r="AK2955" s="179">
        <f>'Energy consumption (raw)'!AH2905</f>
        <v>621</v>
      </c>
      <c r="AL2955">
        <f>IF(ROUND(AI2955,-3)=ROUND('Energy consumption (raw)'!AG2905,-3),1,0)</f>
        <v>1</v>
      </c>
      <c r="AM2955" s="179" t="str">
        <f>'Energy consumption (raw)'!AJ2905</f>
        <v>50. Ho Chi Minh</v>
      </c>
      <c r="AN2955">
        <f>VLOOKUP(AM2955,Lists!$F$9:$G$71,2,FALSE)</f>
        <v>1</v>
      </c>
    </row>
    <row r="2956" spans="2:40" x14ac:dyDescent="0.25">
      <c r="B2956" s="65" t="str">
        <f t="shared" si="185"/>
        <v>Buildings324</v>
      </c>
      <c r="C2956" s="179">
        <f>'Energy consumption (raw)'!B2906</f>
        <v>324</v>
      </c>
      <c r="D2956" s="179">
        <f>'Energy consumption (raw)'!C2906</f>
        <v>0</v>
      </c>
      <c r="E2956" s="179">
        <f>'Energy consumption (raw)'!D2906</f>
        <v>0</v>
      </c>
      <c r="F2956" s="179" t="str">
        <f>'Energy consumption (raw)'!E2906</f>
        <v>Công trình xây dựng</v>
      </c>
      <c r="G2956" s="179" t="str">
        <f>'Energy consumption (raw)'!F2906</f>
        <v>Kinh doanh bất động sản, quyền sử dụng đất thuộc chủ sở hữu, chủ sử dụng hoặc đi thuê</v>
      </c>
      <c r="H2956" s="179" t="str">
        <f>'Energy consumption (raw)'!G2906</f>
        <v>Buildings</v>
      </c>
      <c r="I2956" s="179" t="str">
        <f>'Energy consumption (raw)'!I2906</f>
        <v>Buildings</v>
      </c>
      <c r="J2956" s="179" t="str">
        <f>INDEX(Sector!$E$6:$E$46,MATCH('Energy consumption (toe)'!I2956,Sector!$B$6:$B$46,FALSE))</f>
        <v>Buildings</v>
      </c>
      <c r="K2956" s="179">
        <f>IFERROR('Energy consumption (raw)'!J2906*Lists!$H$84,)</f>
        <v>386.78427290000002</v>
      </c>
      <c r="L2956" s="179">
        <f>'Energy consumption (raw)'!K2906*Lists!$H$84</f>
        <v>386.40068310000004</v>
      </c>
      <c r="M2956" s="179">
        <f>'Energy consumption (raw)'!L2906*Lists!$H$84</f>
        <v>0</v>
      </c>
      <c r="N2956" s="179">
        <f>'Energy consumption (raw)'!M2906*Lists!$H$84</f>
        <v>0</v>
      </c>
      <c r="O2956" s="178">
        <f t="shared" si="186"/>
        <v>386.40068310000004</v>
      </c>
      <c r="P2956">
        <f>'Energy consumption (raw)'!N2906*Lists!$H$85</f>
        <v>0</v>
      </c>
      <c r="Q2956">
        <f>'Energy consumption (raw)'!O2906*Lists!$H$86</f>
        <v>0</v>
      </c>
      <c r="R2956">
        <f>'Energy consumption (raw)'!P2906*Lists!$H$87</f>
        <v>0</v>
      </c>
      <c r="S2956">
        <f>'Energy consumption (raw)'!Q2906*Lists!$H$88</f>
        <v>0</v>
      </c>
      <c r="T2956">
        <f>'Energy consumption (raw)'!R2906*Lists!$H$89</f>
        <v>142.80000000000001</v>
      </c>
      <c r="U2956">
        <f>'Energy consumption (raw)'!S2906*Lists!$H$90</f>
        <v>0</v>
      </c>
      <c r="V2956">
        <f>'Energy consumption (raw)'!T2906*Lists!$H$91</f>
        <v>0</v>
      </c>
      <c r="W2956">
        <f>'Energy consumption (raw)'!U2906*Lists!$H$92</f>
        <v>0</v>
      </c>
      <c r="X2956">
        <f>'Energy consumption (raw)'!V2906*Lists!$H$93</f>
        <v>0</v>
      </c>
      <c r="Y2956">
        <f>'Energy consumption (raw)'!W2906*Lists!$H$94</f>
        <v>0</v>
      </c>
      <c r="Z2956">
        <f>'Energy consumption (raw)'!X2906*Lists!$H$96*1000000</f>
        <v>0</v>
      </c>
      <c r="AA2956">
        <f>'Energy consumption (raw)'!Y2906*Lists!$H$97</f>
        <v>10.9</v>
      </c>
      <c r="AB2956">
        <f>'Energy consumption (raw)'!Z2906*Lists!$H$96</f>
        <v>0</v>
      </c>
      <c r="AC2956">
        <f>'Energy consumption (raw)'!AA2906*Lists!$H$98</f>
        <v>0</v>
      </c>
      <c r="AD2956">
        <f>'Energy consumption (raw)'!AB2906*Lists!$H$99</f>
        <v>0</v>
      </c>
      <c r="AE2956">
        <f>'Energy consumption (raw)'!AC2906*Lists!$H$101</f>
        <v>0</v>
      </c>
      <c r="AF2956">
        <f>'Energy consumption (raw)'!AD2906*Lists!$H$101</f>
        <v>0</v>
      </c>
      <c r="AG2956">
        <f>'Energy consumption (raw)'!AE2906*Lists!$H$101</f>
        <v>0</v>
      </c>
      <c r="AH2956">
        <f>'Energy consumption (raw)'!AF2906*Lists!$H$100</f>
        <v>0</v>
      </c>
      <c r="AI2956" s="167">
        <f t="shared" si="187"/>
        <v>540.10068310000008</v>
      </c>
      <c r="AJ2956" s="179">
        <f>'Energy consumption (raw)'!AG2906</f>
        <v>540.10068310000008</v>
      </c>
      <c r="AK2956" s="179">
        <f>'Energy consumption (raw)'!AH2906</f>
        <v>757</v>
      </c>
      <c r="AL2956">
        <f>IF(ROUND(AI2956,-3)=ROUND('Energy consumption (raw)'!AG2906,-3),1,0)</f>
        <v>1</v>
      </c>
      <c r="AM2956" s="179" t="str">
        <f>'Energy consumption (raw)'!AJ2906</f>
        <v>50. Ho Chi Minh</v>
      </c>
      <c r="AN2956">
        <f>VLOOKUP(AM2956,Lists!$F$9:$G$71,2,FALSE)</f>
        <v>1</v>
      </c>
    </row>
    <row r="2957" spans="2:40" x14ac:dyDescent="0.25">
      <c r="B2957" s="65" t="str">
        <f t="shared" si="185"/>
        <v>Buildings325</v>
      </c>
      <c r="C2957" s="179">
        <f>'Energy consumption (raw)'!B2907</f>
        <v>325</v>
      </c>
      <c r="D2957" s="179">
        <f>'Energy consumption (raw)'!C2907</f>
        <v>0</v>
      </c>
      <c r="E2957" s="179">
        <f>'Energy consumption (raw)'!D2907</f>
        <v>0</v>
      </c>
      <c r="F2957" s="179" t="str">
        <f>'Energy consumption (raw)'!E2907</f>
        <v>Công trình xây dựng</v>
      </c>
      <c r="G2957" s="179" t="str">
        <f>'Energy consumption (raw)'!F2907</f>
        <v>Hoạt động của các bệnh viện</v>
      </c>
      <c r="H2957" s="179" t="str">
        <f>'Energy consumption (raw)'!G2907</f>
        <v>Buildings</v>
      </c>
      <c r="I2957" s="179" t="str">
        <f>'Energy consumption (raw)'!I2907</f>
        <v>Buildings</v>
      </c>
      <c r="J2957" s="179" t="str">
        <f>INDEX(Sector!$E$6:$E$46,MATCH('Energy consumption (toe)'!I2957,Sector!$B$6:$B$46,FALSE))</f>
        <v>Buildings</v>
      </c>
      <c r="K2957" s="179">
        <f>IFERROR('Energy consumption (raw)'!J2907*Lists!$H$84,)</f>
        <v>0</v>
      </c>
      <c r="L2957" s="179">
        <f>'Energy consumption (raw)'!K2907*Lists!$H$84</f>
        <v>693.6869729</v>
      </c>
      <c r="M2957" s="179">
        <f>'Energy consumption (raw)'!L2907*Lists!$H$84</f>
        <v>0</v>
      </c>
      <c r="N2957" s="179">
        <f>'Energy consumption (raw)'!M2907*Lists!$H$84</f>
        <v>0</v>
      </c>
      <c r="O2957" s="178">
        <f t="shared" si="186"/>
        <v>693.6869729</v>
      </c>
      <c r="P2957">
        <f>'Energy consumption (raw)'!N2907*Lists!$H$85</f>
        <v>0</v>
      </c>
      <c r="Q2957">
        <f>'Energy consumption (raw)'!O2907*Lists!$H$86</f>
        <v>0</v>
      </c>
      <c r="R2957">
        <f>'Energy consumption (raw)'!P2907*Lists!$H$87</f>
        <v>0</v>
      </c>
      <c r="S2957">
        <f>'Energy consumption (raw)'!Q2907*Lists!$H$88</f>
        <v>0</v>
      </c>
      <c r="T2957">
        <f>'Energy consumption (raw)'!R2907*Lists!$H$89</f>
        <v>0.86699999999999999</v>
      </c>
      <c r="U2957">
        <f>'Energy consumption (raw)'!S2907*Lists!$H$90</f>
        <v>0</v>
      </c>
      <c r="V2957">
        <f>'Energy consumption (raw)'!T2907*Lists!$H$91</f>
        <v>0</v>
      </c>
      <c r="W2957">
        <f>'Energy consumption (raw)'!U2907*Lists!$H$92</f>
        <v>0</v>
      </c>
      <c r="X2957">
        <f>'Energy consumption (raw)'!V2907*Lists!$H$93</f>
        <v>6.0584999999999996</v>
      </c>
      <c r="Y2957">
        <f>'Energy consumption (raw)'!W2907*Lists!$H$94</f>
        <v>0</v>
      </c>
      <c r="Z2957">
        <f>'Energy consumption (raw)'!X2907*Lists!$H$96*1000000</f>
        <v>0</v>
      </c>
      <c r="AA2957">
        <f>'Energy consumption (raw)'!Y2907*Lists!$H$97</f>
        <v>0</v>
      </c>
      <c r="AB2957">
        <f>'Energy consumption (raw)'!Z2907*Lists!$H$96</f>
        <v>0</v>
      </c>
      <c r="AC2957">
        <f>'Energy consumption (raw)'!AA2907*Lists!$H$98</f>
        <v>0</v>
      </c>
      <c r="AD2957">
        <f>'Energy consumption (raw)'!AB2907*Lists!$H$99</f>
        <v>0</v>
      </c>
      <c r="AE2957">
        <f>'Energy consumption (raw)'!AC2907*Lists!$H$101</f>
        <v>0</v>
      </c>
      <c r="AF2957">
        <f>'Energy consumption (raw)'!AD2907*Lists!$H$101</f>
        <v>0</v>
      </c>
      <c r="AG2957">
        <f>'Energy consumption (raw)'!AE2907*Lists!$H$101</f>
        <v>0</v>
      </c>
      <c r="AH2957">
        <f>'Energy consumption (raw)'!AF2907*Lists!$H$100</f>
        <v>0</v>
      </c>
      <c r="AI2957" s="167">
        <f t="shared" si="187"/>
        <v>700.61247289999994</v>
      </c>
      <c r="AJ2957" s="179">
        <f>'Energy consumption (raw)'!AG2907</f>
        <v>700.61247289999994</v>
      </c>
      <c r="AK2957" s="179">
        <f>'Energy consumption (raw)'!AH2907</f>
        <v>615</v>
      </c>
      <c r="AL2957">
        <f>IF(ROUND(AI2957,-3)=ROUND('Energy consumption (raw)'!AG2907,-3),1,0)</f>
        <v>1</v>
      </c>
      <c r="AM2957" s="179" t="str">
        <f>'Energy consumption (raw)'!AJ2907</f>
        <v>50. Ho Chi Minh</v>
      </c>
      <c r="AN2957">
        <f>VLOOKUP(AM2957,Lists!$F$9:$G$71,2,FALSE)</f>
        <v>1</v>
      </c>
    </row>
    <row r="2958" spans="2:40" x14ac:dyDescent="0.25">
      <c r="B2958" s="65" t="str">
        <f t="shared" si="185"/>
        <v>Buildings326</v>
      </c>
      <c r="C2958" s="179">
        <f>'Energy consumption (raw)'!B2908</f>
        <v>326</v>
      </c>
      <c r="D2958" s="179">
        <f>'Energy consumption (raw)'!C2908</f>
        <v>0</v>
      </c>
      <c r="E2958" s="179">
        <f>'Energy consumption (raw)'!D2908</f>
        <v>0</v>
      </c>
      <c r="F2958" s="179" t="str">
        <f>'Energy consumption (raw)'!E2908</f>
        <v>Công trình xây dựng</v>
      </c>
      <c r="G2958" s="179" t="str">
        <f>'Energy consumption (raw)'!F2908</f>
        <v>Kinh doanh dịch vụ</v>
      </c>
      <c r="H2958" s="179" t="str">
        <f>'Energy consumption (raw)'!G2908</f>
        <v>Buildings</v>
      </c>
      <c r="I2958" s="179" t="str">
        <f>'Energy consumption (raw)'!I2908</f>
        <v>Buildings</v>
      </c>
      <c r="J2958" s="179" t="str">
        <f>INDEX(Sector!$E$6:$E$46,MATCH('Energy consumption (toe)'!I2958,Sector!$B$6:$B$46,FALSE))</f>
        <v>Buildings</v>
      </c>
      <c r="K2958" s="179">
        <f>IFERROR('Energy consumption (raw)'!J2908*Lists!$H$84,)</f>
        <v>541.14167250000003</v>
      </c>
      <c r="L2958" s="179">
        <f>'Energy consumption (raw)'!K2908*Lists!$H$84</f>
        <v>536.74335100000008</v>
      </c>
      <c r="M2958" s="179">
        <f>'Energy consumption (raw)'!L2908*Lists!$H$84</f>
        <v>0</v>
      </c>
      <c r="N2958" s="179">
        <f>'Energy consumption (raw)'!M2908*Lists!$H$84</f>
        <v>0</v>
      </c>
      <c r="O2958" s="178">
        <f t="shared" si="186"/>
        <v>536.74335100000008</v>
      </c>
      <c r="P2958">
        <f>'Energy consumption (raw)'!N2908*Lists!$H$85</f>
        <v>0</v>
      </c>
      <c r="Q2958">
        <f>'Energy consumption (raw)'!O2908*Lists!$H$86</f>
        <v>0</v>
      </c>
      <c r="R2958">
        <f>'Energy consumption (raw)'!P2908*Lists!$H$87</f>
        <v>0</v>
      </c>
      <c r="S2958">
        <f>'Energy consumption (raw)'!Q2908*Lists!$H$88</f>
        <v>0</v>
      </c>
      <c r="T2958">
        <f>'Energy consumption (raw)'!R2908*Lists!$H$89</f>
        <v>8.16</v>
      </c>
      <c r="U2958">
        <f>'Energy consumption (raw)'!S2908*Lists!$H$90</f>
        <v>0</v>
      </c>
      <c r="V2958">
        <f>'Energy consumption (raw)'!T2908*Lists!$H$91</f>
        <v>0</v>
      </c>
      <c r="W2958">
        <f>'Energy consumption (raw)'!U2908*Lists!$H$92</f>
        <v>0</v>
      </c>
      <c r="X2958">
        <f>'Energy consumption (raw)'!V2908*Lists!$H$93</f>
        <v>0</v>
      </c>
      <c r="Y2958">
        <f>'Energy consumption (raw)'!W2908*Lists!$H$94</f>
        <v>0</v>
      </c>
      <c r="Z2958">
        <f>'Energy consumption (raw)'!X2908*Lists!$H$96*1000000</f>
        <v>0</v>
      </c>
      <c r="AA2958">
        <f>'Energy consumption (raw)'!Y2908*Lists!$H$97</f>
        <v>0</v>
      </c>
      <c r="AB2958">
        <f>'Energy consumption (raw)'!Z2908*Lists!$H$96</f>
        <v>0</v>
      </c>
      <c r="AC2958">
        <f>'Energy consumption (raw)'!AA2908*Lists!$H$98</f>
        <v>0</v>
      </c>
      <c r="AD2958">
        <f>'Energy consumption (raw)'!AB2908*Lists!$H$99</f>
        <v>0</v>
      </c>
      <c r="AE2958">
        <f>'Energy consumption (raw)'!AC2908*Lists!$H$101</f>
        <v>0</v>
      </c>
      <c r="AF2958">
        <f>'Energy consumption (raw)'!AD2908*Lists!$H$101</f>
        <v>0</v>
      </c>
      <c r="AG2958">
        <f>'Energy consumption (raw)'!AE2908*Lists!$H$101</f>
        <v>0</v>
      </c>
      <c r="AH2958">
        <f>'Energy consumption (raw)'!AF2908*Lists!$H$100</f>
        <v>0</v>
      </c>
      <c r="AI2958" s="167">
        <f t="shared" si="187"/>
        <v>544.90335100000004</v>
      </c>
      <c r="AJ2958" s="179">
        <f>'Energy consumption (raw)'!AG2908</f>
        <v>544.90335100000004</v>
      </c>
      <c r="AK2958" s="179">
        <f>'Energy consumption (raw)'!AH2908</f>
        <v>546</v>
      </c>
      <c r="AL2958">
        <f>IF(ROUND(AI2958,-3)=ROUND('Energy consumption (raw)'!AG2908,-3),1,0)</f>
        <v>1</v>
      </c>
      <c r="AM2958" s="179" t="str">
        <f>'Energy consumption (raw)'!AJ2908</f>
        <v>50. Ho Chi Minh</v>
      </c>
      <c r="AN2958">
        <f>VLOOKUP(AM2958,Lists!$F$9:$G$71,2,FALSE)</f>
        <v>1</v>
      </c>
    </row>
    <row r="2959" spans="2:40" x14ac:dyDescent="0.25">
      <c r="B2959" s="65" t="str">
        <f t="shared" si="185"/>
        <v>Buildings327</v>
      </c>
      <c r="C2959" s="179">
        <f>'Energy consumption (raw)'!B2909</f>
        <v>327</v>
      </c>
      <c r="D2959" s="179">
        <f>'Energy consumption (raw)'!C2909</f>
        <v>0</v>
      </c>
      <c r="E2959" s="179">
        <f>'Energy consumption (raw)'!D2909</f>
        <v>0</v>
      </c>
      <c r="F2959" s="179" t="str">
        <f>'Energy consumption (raw)'!E2909</f>
        <v>Công trình xây dựng</v>
      </c>
      <c r="G2959" s="179" t="str">
        <f>'Energy consumption (raw)'!F2909</f>
        <v>Hoạt động của các bệnh viện</v>
      </c>
      <c r="H2959" s="179" t="str">
        <f>'Energy consumption (raw)'!G2909</f>
        <v>Buildings</v>
      </c>
      <c r="I2959" s="179" t="str">
        <f>'Energy consumption (raw)'!I2909</f>
        <v>Buildings</v>
      </c>
      <c r="J2959" s="179" t="str">
        <f>INDEX(Sector!$E$6:$E$46,MATCH('Energy consumption (toe)'!I2959,Sector!$B$6:$B$46,FALSE))</f>
        <v>Buildings</v>
      </c>
      <c r="K2959" s="179">
        <f>IFERROR('Energy consumption (raw)'!J2909*Lists!$H$84,)</f>
        <v>0</v>
      </c>
      <c r="L2959" s="179">
        <f>'Energy consumption (raw)'!K2909*Lists!$H$84</f>
        <v>537.55049430000008</v>
      </c>
      <c r="M2959" s="179">
        <f>'Energy consumption (raw)'!L2909*Lists!$H$84</f>
        <v>0</v>
      </c>
      <c r="N2959" s="179">
        <f>'Energy consumption (raw)'!M2909*Lists!$H$84</f>
        <v>0</v>
      </c>
      <c r="O2959" s="178">
        <f t="shared" si="186"/>
        <v>537.55049430000008</v>
      </c>
      <c r="P2959">
        <f>'Energy consumption (raw)'!N2909*Lists!$H$85</f>
        <v>0</v>
      </c>
      <c r="Q2959">
        <f>'Energy consumption (raw)'!O2909*Lists!$H$86</f>
        <v>0</v>
      </c>
      <c r="R2959">
        <f>'Energy consumption (raw)'!P2909*Lists!$H$87</f>
        <v>0</v>
      </c>
      <c r="S2959">
        <f>'Energy consumption (raw)'!Q2909*Lists!$H$88</f>
        <v>0</v>
      </c>
      <c r="T2959">
        <f>'Energy consumption (raw)'!R2909*Lists!$H$89</f>
        <v>0</v>
      </c>
      <c r="U2959">
        <f>'Energy consumption (raw)'!S2909*Lists!$H$90</f>
        <v>0</v>
      </c>
      <c r="V2959">
        <f>'Energy consumption (raw)'!T2909*Lists!$H$91</f>
        <v>0</v>
      </c>
      <c r="W2959">
        <f>'Energy consumption (raw)'!U2909*Lists!$H$92</f>
        <v>0</v>
      </c>
      <c r="X2959">
        <f>'Energy consumption (raw)'!V2909*Lists!$H$93</f>
        <v>0</v>
      </c>
      <c r="Y2959">
        <f>'Energy consumption (raw)'!W2909*Lists!$H$94</f>
        <v>0</v>
      </c>
      <c r="Z2959">
        <f>'Energy consumption (raw)'!X2909*Lists!$H$96*1000000</f>
        <v>0</v>
      </c>
      <c r="AA2959">
        <f>'Energy consumption (raw)'!Y2909*Lists!$H$97</f>
        <v>0</v>
      </c>
      <c r="AB2959">
        <f>'Energy consumption (raw)'!Z2909*Lists!$H$96</f>
        <v>0</v>
      </c>
      <c r="AC2959">
        <f>'Energy consumption (raw)'!AA2909*Lists!$H$98</f>
        <v>0</v>
      </c>
      <c r="AD2959">
        <f>'Energy consumption (raw)'!AB2909*Lists!$H$99</f>
        <v>0</v>
      </c>
      <c r="AE2959">
        <f>'Energy consumption (raw)'!AC2909*Lists!$H$101</f>
        <v>0</v>
      </c>
      <c r="AF2959">
        <f>'Energy consumption (raw)'!AD2909*Lists!$H$101</f>
        <v>0</v>
      </c>
      <c r="AG2959">
        <f>'Energy consumption (raw)'!AE2909*Lists!$H$101</f>
        <v>0</v>
      </c>
      <c r="AH2959">
        <f>'Energy consumption (raw)'!AF2909*Lists!$H$100</f>
        <v>0</v>
      </c>
      <c r="AI2959" s="167">
        <f t="shared" si="187"/>
        <v>537.55049430000008</v>
      </c>
      <c r="AJ2959" s="179">
        <f>'Energy consumption (raw)'!AG2909</f>
        <v>537.55049430000008</v>
      </c>
      <c r="AK2959" s="179">
        <f>'Energy consumption (raw)'!AH2909</f>
        <v>2340</v>
      </c>
      <c r="AL2959">
        <f>IF(ROUND(AI2959,-3)=ROUND('Energy consumption (raw)'!AG2909,-3),1,0)</f>
        <v>1</v>
      </c>
      <c r="AM2959" s="179" t="str">
        <f>'Energy consumption (raw)'!AJ2909</f>
        <v>50. Ho Chi Minh</v>
      </c>
      <c r="AN2959">
        <f>VLOOKUP(AM2959,Lists!$F$9:$G$71,2,FALSE)</f>
        <v>1</v>
      </c>
    </row>
    <row r="2960" spans="2:40" x14ac:dyDescent="0.25">
      <c r="B2960" s="65" t="str">
        <f t="shared" si="185"/>
        <v>Buildings328</v>
      </c>
      <c r="C2960" s="179">
        <f>'Energy consumption (raw)'!B2910</f>
        <v>328</v>
      </c>
      <c r="D2960" s="179">
        <f>'Energy consumption (raw)'!C2910</f>
        <v>0</v>
      </c>
      <c r="E2960" s="179">
        <f>'Energy consumption (raw)'!D2910</f>
        <v>0</v>
      </c>
      <c r="F2960" s="179" t="str">
        <f>'Energy consumption (raw)'!E2910</f>
        <v>Công trình xây dựng</v>
      </c>
      <c r="G2960" s="179" t="str">
        <f>'Energy consumption (raw)'!F2910</f>
        <v>Hoạt động của các bệnh viện</v>
      </c>
      <c r="H2960" s="179" t="str">
        <f>'Energy consumption (raw)'!G2910</f>
        <v>Buildings</v>
      </c>
      <c r="I2960" s="179" t="str">
        <f>'Energy consumption (raw)'!I2910</f>
        <v>Buildings</v>
      </c>
      <c r="J2960" s="179" t="str">
        <f>INDEX(Sector!$E$6:$E$46,MATCH('Energy consumption (toe)'!I2960,Sector!$B$6:$B$46,FALSE))</f>
        <v>Buildings</v>
      </c>
      <c r="K2960" s="179">
        <f>IFERROR('Energy consumption (raw)'!J2910*Lists!$H$84,)</f>
        <v>964.72371800000008</v>
      </c>
      <c r="L2960" s="179">
        <f>'Energy consumption (raw)'!K2910*Lists!$H$84</f>
        <v>964.72371800000008</v>
      </c>
      <c r="M2960" s="179">
        <f>'Energy consumption (raw)'!L2910*Lists!$H$84</f>
        <v>0</v>
      </c>
      <c r="N2960" s="179">
        <f>'Energy consumption (raw)'!M2910*Lists!$H$84</f>
        <v>0</v>
      </c>
      <c r="O2960" s="178">
        <f t="shared" si="186"/>
        <v>964.72371800000008</v>
      </c>
      <c r="P2960">
        <f>'Energy consumption (raw)'!N2910*Lists!$H$85</f>
        <v>0</v>
      </c>
      <c r="Q2960">
        <f>'Energy consumption (raw)'!O2910*Lists!$H$86</f>
        <v>0</v>
      </c>
      <c r="R2960">
        <f>'Energy consumption (raw)'!P2910*Lists!$H$87</f>
        <v>0</v>
      </c>
      <c r="S2960">
        <f>'Energy consumption (raw)'!Q2910*Lists!$H$88</f>
        <v>0</v>
      </c>
      <c r="T2960">
        <f>'Energy consumption (raw)'!R2910*Lists!$H$89</f>
        <v>0</v>
      </c>
      <c r="U2960">
        <f>'Energy consumption (raw)'!S2910*Lists!$H$90</f>
        <v>0</v>
      </c>
      <c r="V2960">
        <f>'Energy consumption (raw)'!T2910*Lists!$H$91</f>
        <v>0</v>
      </c>
      <c r="W2960">
        <f>'Energy consumption (raw)'!U2910*Lists!$H$92</f>
        <v>0</v>
      </c>
      <c r="X2960">
        <f>'Energy consumption (raw)'!V2910*Lists!$H$93</f>
        <v>0</v>
      </c>
      <c r="Y2960">
        <f>'Energy consumption (raw)'!W2910*Lists!$H$94</f>
        <v>0</v>
      </c>
      <c r="Z2960">
        <f>'Energy consumption (raw)'!X2910*Lists!$H$96*1000000</f>
        <v>0</v>
      </c>
      <c r="AA2960">
        <f>'Energy consumption (raw)'!Y2910*Lists!$H$97</f>
        <v>0</v>
      </c>
      <c r="AB2960">
        <f>'Energy consumption (raw)'!Z2910*Lists!$H$96</f>
        <v>0</v>
      </c>
      <c r="AC2960">
        <f>'Energy consumption (raw)'!AA2910*Lists!$H$98</f>
        <v>0</v>
      </c>
      <c r="AD2960">
        <f>'Energy consumption (raw)'!AB2910*Lists!$H$99</f>
        <v>0</v>
      </c>
      <c r="AE2960">
        <f>'Energy consumption (raw)'!AC2910*Lists!$H$101</f>
        <v>0</v>
      </c>
      <c r="AF2960">
        <f>'Energy consumption (raw)'!AD2910*Lists!$H$101</f>
        <v>0</v>
      </c>
      <c r="AG2960">
        <f>'Energy consumption (raw)'!AE2910*Lists!$H$101</f>
        <v>0</v>
      </c>
      <c r="AH2960">
        <f>'Energy consumption (raw)'!AF2910*Lists!$H$100</f>
        <v>0</v>
      </c>
      <c r="AI2960" s="167">
        <f t="shared" si="187"/>
        <v>964.72371800000008</v>
      </c>
      <c r="AJ2960" s="179">
        <f>'Energy consumption (raw)'!AG2910</f>
        <v>964.72371800000008</v>
      </c>
      <c r="AK2960" s="179">
        <f>'Energy consumption (raw)'!AH2910</f>
        <v>1083</v>
      </c>
      <c r="AL2960">
        <f>IF(ROUND(AI2960,-3)=ROUND('Energy consumption (raw)'!AG2910,-3),1,0)</f>
        <v>1</v>
      </c>
      <c r="AM2960" s="179" t="str">
        <f>'Energy consumption (raw)'!AJ2910</f>
        <v>50. Ho Chi Minh</v>
      </c>
      <c r="AN2960">
        <f>VLOOKUP(AM2960,Lists!$F$9:$G$71,2,FALSE)</f>
        <v>1</v>
      </c>
    </row>
    <row r="2961" spans="2:40" x14ac:dyDescent="0.25">
      <c r="B2961" s="65" t="str">
        <f t="shared" si="185"/>
        <v>Buildings329</v>
      </c>
      <c r="C2961" s="179">
        <f>'Energy consumption (raw)'!B2911</f>
        <v>329</v>
      </c>
      <c r="D2961" s="179">
        <f>'Energy consumption (raw)'!C2911</f>
        <v>0</v>
      </c>
      <c r="E2961" s="179">
        <f>'Energy consumption (raw)'!D2911</f>
        <v>0</v>
      </c>
      <c r="F2961" s="179" t="str">
        <f>'Energy consumption (raw)'!E2911</f>
        <v>Công trình xây dựng</v>
      </c>
      <c r="G2961" s="179" t="str">
        <f>'Energy consumption (raw)'!F2911</f>
        <v>Hoạt động xây dựng chuyên dụng</v>
      </c>
      <c r="H2961" s="179" t="str">
        <f>'Energy consumption (raw)'!G2911</f>
        <v>Buildings</v>
      </c>
      <c r="I2961" s="179" t="str">
        <f>'Energy consumption (raw)'!I2911</f>
        <v>Buildings</v>
      </c>
      <c r="J2961" s="179" t="str">
        <f>INDEX(Sector!$E$6:$E$46,MATCH('Energy consumption (toe)'!I2961,Sector!$B$6:$B$46,FALSE))</f>
        <v>Buildings</v>
      </c>
      <c r="K2961" s="179">
        <f>IFERROR('Energy consumption (raw)'!J2911*Lists!$H$84,)</f>
        <v>1469.3379515000001</v>
      </c>
      <c r="L2961" s="179">
        <f>'Energy consumption (raw)'!K2911*Lists!$H$84</f>
        <v>1469.3379515000001</v>
      </c>
      <c r="M2961" s="179">
        <f>'Energy consumption (raw)'!L2911*Lists!$H$84</f>
        <v>0</v>
      </c>
      <c r="N2961" s="179">
        <f>'Energy consumption (raw)'!M2911*Lists!$H$84</f>
        <v>0</v>
      </c>
      <c r="O2961" s="178">
        <f t="shared" si="186"/>
        <v>1469.3379515000001</v>
      </c>
      <c r="P2961">
        <f>'Energy consumption (raw)'!N2911*Lists!$H$85</f>
        <v>0</v>
      </c>
      <c r="Q2961">
        <f>'Energy consumption (raw)'!O2911*Lists!$H$86</f>
        <v>0</v>
      </c>
      <c r="R2961">
        <f>'Energy consumption (raw)'!P2911*Lists!$H$87</f>
        <v>0</v>
      </c>
      <c r="S2961">
        <f>'Energy consumption (raw)'!Q2911*Lists!$H$88</f>
        <v>0</v>
      </c>
      <c r="T2961">
        <f>'Energy consumption (raw)'!R2911*Lists!$H$89</f>
        <v>0</v>
      </c>
      <c r="U2961">
        <f>'Energy consumption (raw)'!S2911*Lists!$H$90</f>
        <v>0</v>
      </c>
      <c r="V2961">
        <f>'Energy consumption (raw)'!T2911*Lists!$H$91</f>
        <v>0</v>
      </c>
      <c r="W2961">
        <f>'Energy consumption (raw)'!U2911*Lists!$H$92</f>
        <v>0</v>
      </c>
      <c r="X2961">
        <f>'Energy consumption (raw)'!V2911*Lists!$H$93</f>
        <v>0</v>
      </c>
      <c r="Y2961">
        <f>'Energy consumption (raw)'!W2911*Lists!$H$94</f>
        <v>0</v>
      </c>
      <c r="Z2961">
        <f>'Energy consumption (raw)'!X2911*Lists!$H$96*1000000</f>
        <v>0</v>
      </c>
      <c r="AA2961">
        <f>'Energy consumption (raw)'!Y2911*Lists!$H$97</f>
        <v>0</v>
      </c>
      <c r="AB2961">
        <f>'Energy consumption (raw)'!Z2911*Lists!$H$96</f>
        <v>0</v>
      </c>
      <c r="AC2961">
        <f>'Energy consumption (raw)'!AA2911*Lists!$H$98</f>
        <v>0</v>
      </c>
      <c r="AD2961">
        <f>'Energy consumption (raw)'!AB2911*Lists!$H$99</f>
        <v>0</v>
      </c>
      <c r="AE2961">
        <f>'Energy consumption (raw)'!AC2911*Lists!$H$101</f>
        <v>0</v>
      </c>
      <c r="AF2961">
        <f>'Energy consumption (raw)'!AD2911*Lists!$H$101</f>
        <v>0</v>
      </c>
      <c r="AG2961">
        <f>'Energy consumption (raw)'!AE2911*Lists!$H$101</f>
        <v>0</v>
      </c>
      <c r="AH2961">
        <f>'Energy consumption (raw)'!AF2911*Lists!$H$100</f>
        <v>0</v>
      </c>
      <c r="AI2961" s="167">
        <f t="shared" si="187"/>
        <v>1469.3379515000001</v>
      </c>
      <c r="AJ2961" s="179">
        <f>'Energy consumption (raw)'!AG2911</f>
        <v>1469.3379515000001</v>
      </c>
      <c r="AK2961" s="179">
        <f>'Energy consumption (raw)'!AH2911</f>
        <v>0</v>
      </c>
      <c r="AL2961">
        <f>IF(ROUND(AI2961,-3)=ROUND('Energy consumption (raw)'!AG2911,-3),1,0)</f>
        <v>1</v>
      </c>
      <c r="AM2961" s="179" t="str">
        <f>'Energy consumption (raw)'!AJ2911</f>
        <v>50. Ho Chi Minh</v>
      </c>
      <c r="AN2961">
        <f>VLOOKUP(AM2961,Lists!$F$9:$G$71,2,FALSE)</f>
        <v>1</v>
      </c>
    </row>
    <row r="2962" spans="2:40" x14ac:dyDescent="0.25">
      <c r="B2962" s="65" t="str">
        <f t="shared" si="185"/>
        <v>Buildings330</v>
      </c>
      <c r="C2962" s="179">
        <f>'Energy consumption (raw)'!B2912</f>
        <v>330</v>
      </c>
      <c r="D2962" s="179">
        <f>'Energy consumption (raw)'!C2912</f>
        <v>0</v>
      </c>
      <c r="E2962" s="179">
        <f>'Energy consumption (raw)'!D2912</f>
        <v>0</v>
      </c>
      <c r="F2962" s="179" t="str">
        <f>'Energy consumption (raw)'!E2912</f>
        <v>công trình xây dựng</v>
      </c>
      <c r="G2962" s="179" t="str">
        <f>'Energy consumption (raw)'!F2912</f>
        <v>Kinh doanh, dịch vụ</v>
      </c>
      <c r="H2962" s="179" t="str">
        <f>'Energy consumption (raw)'!G2912</f>
        <v>Buildings</v>
      </c>
      <c r="I2962" s="179" t="str">
        <f>'Energy consumption (raw)'!I2912</f>
        <v>Buildings</v>
      </c>
      <c r="J2962" s="179" t="str">
        <f>INDEX(Sector!$E$6:$E$46,MATCH('Energy consumption (toe)'!I2962,Sector!$B$6:$B$46,FALSE))</f>
        <v>Buildings</v>
      </c>
      <c r="K2962" s="179">
        <f>IFERROR('Energy consumption (raw)'!J2912*Lists!$H$84,)</f>
        <v>994.02945410000007</v>
      </c>
      <c r="L2962" s="179">
        <f>'Energy consumption (raw)'!K2912*Lists!$H$84</f>
        <v>936.34208460000002</v>
      </c>
      <c r="M2962" s="179">
        <f>'Energy consumption (raw)'!L2912*Lists!$H$84</f>
        <v>0</v>
      </c>
      <c r="N2962" s="179">
        <f>'Energy consumption (raw)'!M2912*Lists!$H$84</f>
        <v>0</v>
      </c>
      <c r="O2962" s="178">
        <f t="shared" si="186"/>
        <v>936.34208460000002</v>
      </c>
      <c r="P2962">
        <f>'Energy consumption (raw)'!N2912*Lists!$H$85</f>
        <v>0</v>
      </c>
      <c r="Q2962">
        <f>'Energy consumption (raw)'!O2912*Lists!$H$86</f>
        <v>0</v>
      </c>
      <c r="R2962">
        <f>'Energy consumption (raw)'!P2912*Lists!$H$87</f>
        <v>0</v>
      </c>
      <c r="S2962">
        <f>'Energy consumption (raw)'!Q2912*Lists!$H$88</f>
        <v>0</v>
      </c>
      <c r="T2962">
        <f>'Energy consumption (raw)'!R2912*Lists!$H$89</f>
        <v>0</v>
      </c>
      <c r="U2962">
        <f>'Energy consumption (raw)'!S2912*Lists!$H$90</f>
        <v>0</v>
      </c>
      <c r="V2962">
        <f>'Energy consumption (raw)'!T2912*Lists!$H$91</f>
        <v>0</v>
      </c>
      <c r="W2962">
        <f>'Energy consumption (raw)'!U2912*Lists!$H$92</f>
        <v>0</v>
      </c>
      <c r="X2962">
        <f>'Energy consumption (raw)'!V2912*Lists!$H$93</f>
        <v>0</v>
      </c>
      <c r="Y2962">
        <f>'Energy consumption (raw)'!W2912*Lists!$H$94</f>
        <v>0</v>
      </c>
      <c r="Z2962">
        <f>'Energy consumption (raw)'!X2912*Lists!$H$96*1000000</f>
        <v>0</v>
      </c>
      <c r="AA2962">
        <f>'Energy consumption (raw)'!Y2912*Lists!$H$97</f>
        <v>0</v>
      </c>
      <c r="AB2962">
        <f>'Energy consumption (raw)'!Z2912*Lists!$H$96</f>
        <v>0</v>
      </c>
      <c r="AC2962">
        <f>'Energy consumption (raw)'!AA2912*Lists!$H$98</f>
        <v>0</v>
      </c>
      <c r="AD2962">
        <f>'Energy consumption (raw)'!AB2912*Lists!$H$99</f>
        <v>0</v>
      </c>
      <c r="AE2962">
        <f>'Energy consumption (raw)'!AC2912*Lists!$H$101</f>
        <v>0</v>
      </c>
      <c r="AF2962">
        <f>'Energy consumption (raw)'!AD2912*Lists!$H$101</f>
        <v>0</v>
      </c>
      <c r="AG2962">
        <f>'Energy consumption (raw)'!AE2912*Lists!$H$101</f>
        <v>0</v>
      </c>
      <c r="AH2962">
        <f>'Energy consumption (raw)'!AF2912*Lists!$H$100</f>
        <v>0</v>
      </c>
      <c r="AI2962" s="167">
        <f t="shared" si="187"/>
        <v>936.34208460000002</v>
      </c>
      <c r="AJ2962" s="179">
        <f>'Energy consumption (raw)'!AG2912</f>
        <v>936.34208460000002</v>
      </c>
      <c r="AK2962" s="179">
        <f>'Energy consumption (raw)'!AH2912</f>
        <v>1537</v>
      </c>
      <c r="AL2962">
        <f>IF(ROUND(AI2962,-3)=ROUND('Energy consumption (raw)'!AG2912,-3),1,0)</f>
        <v>1</v>
      </c>
      <c r="AM2962" s="179" t="str">
        <f>'Energy consumption (raw)'!AJ2912</f>
        <v>50. Ho Chi Minh</v>
      </c>
      <c r="AN2962">
        <f>VLOOKUP(AM2962,Lists!$F$9:$G$71,2,FALSE)</f>
        <v>1</v>
      </c>
    </row>
    <row r="2963" spans="2:40" x14ac:dyDescent="0.25">
      <c r="B2963" s="65" t="str">
        <f t="shared" si="185"/>
        <v>Buildings331</v>
      </c>
      <c r="C2963" s="179">
        <f>'Energy consumption (raw)'!B2913</f>
        <v>331</v>
      </c>
      <c r="D2963" s="179">
        <f>'Energy consumption (raw)'!C2913</f>
        <v>0</v>
      </c>
      <c r="E2963" s="179">
        <f>'Energy consumption (raw)'!D2913</f>
        <v>0</v>
      </c>
      <c r="F2963" s="179" t="str">
        <f>'Energy consumption (raw)'!E2913</f>
        <v>công trình xây dựng</v>
      </c>
      <c r="G2963" s="179" t="str">
        <f>'Energy consumption (raw)'!F2913</f>
        <v>Kinh doanh, dịch vụ</v>
      </c>
      <c r="H2963" s="179" t="str">
        <f>'Energy consumption (raw)'!G2913</f>
        <v>Buildings</v>
      </c>
      <c r="I2963" s="179" t="str">
        <f>'Energy consumption (raw)'!I2913</f>
        <v>Buildings</v>
      </c>
      <c r="J2963" s="179" t="str">
        <f>INDEX(Sector!$E$6:$E$46,MATCH('Energy consumption (toe)'!I2963,Sector!$B$6:$B$46,FALSE))</f>
        <v>Buildings</v>
      </c>
      <c r="K2963" s="179">
        <f>IFERROR('Energy consumption (raw)'!J2913*Lists!$H$84,)</f>
        <v>3610.1685182000001</v>
      </c>
      <c r="L2963" s="179">
        <f>'Energy consumption (raw)'!K2913*Lists!$H$84</f>
        <v>2186.4742040000001</v>
      </c>
      <c r="M2963" s="179">
        <f>'Energy consumption (raw)'!L2913*Lists!$H$84</f>
        <v>0</v>
      </c>
      <c r="N2963" s="179">
        <f>'Energy consumption (raw)'!M2913*Lists!$H$84</f>
        <v>0</v>
      </c>
      <c r="O2963" s="178">
        <f t="shared" si="186"/>
        <v>2186.4742040000001</v>
      </c>
      <c r="P2963">
        <f>'Energy consumption (raw)'!N2913*Lists!$H$85</f>
        <v>0</v>
      </c>
      <c r="Q2963">
        <f>'Energy consumption (raw)'!O2913*Lists!$H$86</f>
        <v>0</v>
      </c>
      <c r="R2963">
        <f>'Energy consumption (raw)'!P2913*Lists!$H$87</f>
        <v>0</v>
      </c>
      <c r="S2963">
        <f>'Energy consumption (raw)'!Q2913*Lists!$H$88</f>
        <v>0</v>
      </c>
      <c r="T2963">
        <f>'Energy consumption (raw)'!R2913*Lists!$H$89</f>
        <v>16.32</v>
      </c>
      <c r="U2963">
        <f>'Energy consumption (raw)'!S2913*Lists!$H$90</f>
        <v>0</v>
      </c>
      <c r="V2963">
        <f>'Energy consumption (raw)'!T2913*Lists!$H$91</f>
        <v>0</v>
      </c>
      <c r="W2963">
        <f>'Energy consumption (raw)'!U2913*Lists!$H$92</f>
        <v>0</v>
      </c>
      <c r="X2963">
        <f>'Energy consumption (raw)'!V2913*Lists!$H$93</f>
        <v>0</v>
      </c>
      <c r="Y2963">
        <f>'Energy consumption (raw)'!W2913*Lists!$H$94</f>
        <v>0</v>
      </c>
      <c r="Z2963">
        <f>'Energy consumption (raw)'!X2913*Lists!$H$96*1000000</f>
        <v>0</v>
      </c>
      <c r="AA2963">
        <f>'Energy consumption (raw)'!Y2913*Lists!$H$97</f>
        <v>0</v>
      </c>
      <c r="AB2963">
        <f>'Energy consumption (raw)'!Z2913*Lists!$H$96</f>
        <v>0</v>
      </c>
      <c r="AC2963">
        <f>'Energy consumption (raw)'!AA2913*Lists!$H$98</f>
        <v>0</v>
      </c>
      <c r="AD2963">
        <f>'Energy consumption (raw)'!AB2913*Lists!$H$99</f>
        <v>0</v>
      </c>
      <c r="AE2963">
        <f>'Energy consumption (raw)'!AC2913*Lists!$H$101</f>
        <v>0</v>
      </c>
      <c r="AF2963">
        <f>'Energy consumption (raw)'!AD2913*Lists!$H$101</f>
        <v>0</v>
      </c>
      <c r="AG2963">
        <f>'Energy consumption (raw)'!AE2913*Lists!$H$101</f>
        <v>0</v>
      </c>
      <c r="AH2963">
        <f>'Energy consumption (raw)'!AF2913*Lists!$H$100</f>
        <v>0</v>
      </c>
      <c r="AI2963" s="167">
        <f t="shared" si="187"/>
        <v>2202.7942040000003</v>
      </c>
      <c r="AJ2963" s="179">
        <f>'Energy consumption (raw)'!AG2913</f>
        <v>2202.7942040000003</v>
      </c>
      <c r="AK2963" s="179">
        <f>'Energy consumption (raw)'!AH2913</f>
        <v>904</v>
      </c>
      <c r="AL2963">
        <f>IF(ROUND(AI2963,-3)=ROUND('Energy consumption (raw)'!AG2913,-3),1,0)</f>
        <v>1</v>
      </c>
      <c r="AM2963" s="179" t="str">
        <f>'Energy consumption (raw)'!AJ2913</f>
        <v>50. Ho Chi Minh</v>
      </c>
      <c r="AN2963">
        <f>VLOOKUP(AM2963,Lists!$F$9:$G$71,2,FALSE)</f>
        <v>1</v>
      </c>
    </row>
    <row r="2964" spans="2:40" x14ac:dyDescent="0.25">
      <c r="B2964" s="65" t="str">
        <f t="shared" si="185"/>
        <v>Buildings332</v>
      </c>
      <c r="C2964" s="179">
        <f>'Energy consumption (raw)'!B2914</f>
        <v>332</v>
      </c>
      <c r="D2964" s="179">
        <f>'Energy consumption (raw)'!C2914</f>
        <v>0</v>
      </c>
      <c r="E2964" s="179">
        <f>'Energy consumption (raw)'!D2914</f>
        <v>0</v>
      </c>
      <c r="F2964" s="179" t="str">
        <f>'Energy consumption (raw)'!E2914</f>
        <v>công trình xây dựng</v>
      </c>
      <c r="G2964" s="179" t="str">
        <f>'Energy consumption (raw)'!F2914</f>
        <v>Kinh doanh, dịch vụ</v>
      </c>
      <c r="H2964" s="179" t="str">
        <f>'Energy consumption (raw)'!G2914</f>
        <v>Buildings</v>
      </c>
      <c r="I2964" s="179" t="str">
        <f>'Energy consumption (raw)'!I2914</f>
        <v>Buildings</v>
      </c>
      <c r="J2964" s="179" t="str">
        <f>INDEX(Sector!$E$6:$E$46,MATCH('Energy consumption (toe)'!I2964,Sector!$B$6:$B$46,FALSE))</f>
        <v>Buildings</v>
      </c>
      <c r="K2964" s="179">
        <f>IFERROR('Energy consumption (raw)'!J2914*Lists!$H$84,)</f>
        <v>674.10383410000009</v>
      </c>
      <c r="L2964" s="179">
        <f>'Energy consumption (raw)'!K2914*Lists!$H$84</f>
        <v>664.05041760000006</v>
      </c>
      <c r="M2964" s="179">
        <f>'Energy consumption (raw)'!L2914*Lists!$H$84</f>
        <v>0</v>
      </c>
      <c r="N2964" s="179">
        <f>'Energy consumption (raw)'!M2914*Lists!$H$84</f>
        <v>0</v>
      </c>
      <c r="O2964" s="178">
        <f t="shared" si="186"/>
        <v>664.05041760000006</v>
      </c>
      <c r="P2964">
        <f>'Energy consumption (raw)'!N2914*Lists!$H$85</f>
        <v>0</v>
      </c>
      <c r="Q2964">
        <f>'Energy consumption (raw)'!O2914*Lists!$H$86</f>
        <v>0</v>
      </c>
      <c r="R2964">
        <f>'Energy consumption (raw)'!P2914*Lists!$H$87</f>
        <v>0</v>
      </c>
      <c r="S2964">
        <f>'Energy consumption (raw)'!Q2914*Lists!$H$88</f>
        <v>0</v>
      </c>
      <c r="T2964">
        <f>'Energy consumption (raw)'!R2914*Lists!$H$89</f>
        <v>0</v>
      </c>
      <c r="U2964">
        <f>'Energy consumption (raw)'!S2914*Lists!$H$90</f>
        <v>0</v>
      </c>
      <c r="V2964">
        <f>'Energy consumption (raw)'!T2914*Lists!$H$91</f>
        <v>0</v>
      </c>
      <c r="W2964">
        <f>'Energy consumption (raw)'!U2914*Lists!$H$92</f>
        <v>0</v>
      </c>
      <c r="X2964">
        <f>'Energy consumption (raw)'!V2914*Lists!$H$93</f>
        <v>0</v>
      </c>
      <c r="Y2964">
        <f>'Energy consumption (raw)'!W2914*Lists!$H$94</f>
        <v>0</v>
      </c>
      <c r="Z2964">
        <f>'Energy consumption (raw)'!X2914*Lists!$H$96*1000000</f>
        <v>0</v>
      </c>
      <c r="AA2964">
        <f>'Energy consumption (raw)'!Y2914*Lists!$H$97</f>
        <v>0</v>
      </c>
      <c r="AB2964">
        <f>'Energy consumption (raw)'!Z2914*Lists!$H$96</f>
        <v>0</v>
      </c>
      <c r="AC2964">
        <f>'Energy consumption (raw)'!AA2914*Lists!$H$98</f>
        <v>0</v>
      </c>
      <c r="AD2964">
        <f>'Energy consumption (raw)'!AB2914*Lists!$H$99</f>
        <v>0</v>
      </c>
      <c r="AE2964">
        <f>'Energy consumption (raw)'!AC2914*Lists!$H$101</f>
        <v>0</v>
      </c>
      <c r="AF2964">
        <f>'Energy consumption (raw)'!AD2914*Lists!$H$101</f>
        <v>0</v>
      </c>
      <c r="AG2964">
        <f>'Energy consumption (raw)'!AE2914*Lists!$H$101</f>
        <v>0</v>
      </c>
      <c r="AH2964">
        <f>'Energy consumption (raw)'!AF2914*Lists!$H$100</f>
        <v>0</v>
      </c>
      <c r="AI2964" s="167">
        <f t="shared" si="187"/>
        <v>664.05041760000006</v>
      </c>
      <c r="AJ2964" s="179">
        <f>'Energy consumption (raw)'!AG2914</f>
        <v>664.05041760000006</v>
      </c>
      <c r="AK2964" s="179">
        <f>'Energy consumption (raw)'!AH2914</f>
        <v>3123</v>
      </c>
      <c r="AL2964">
        <f>IF(ROUND(AI2964,-3)=ROUND('Energy consumption (raw)'!AG2914,-3),1,0)</f>
        <v>1</v>
      </c>
      <c r="AM2964" s="179" t="str">
        <f>'Energy consumption (raw)'!AJ2914</f>
        <v>50. Ho Chi Minh</v>
      </c>
      <c r="AN2964">
        <f>VLOOKUP(AM2964,Lists!$F$9:$G$71,2,FALSE)</f>
        <v>1</v>
      </c>
    </row>
    <row r="2965" spans="2:40" x14ac:dyDescent="0.25">
      <c r="B2965" s="65" t="str">
        <f t="shared" si="185"/>
        <v>Buildings333</v>
      </c>
      <c r="C2965" s="179">
        <f>'Energy consumption (raw)'!B2915</f>
        <v>333</v>
      </c>
      <c r="D2965" s="179">
        <f>'Energy consumption (raw)'!C2915</f>
        <v>0</v>
      </c>
      <c r="E2965" s="179">
        <f>'Energy consumption (raw)'!D2915</f>
        <v>0</v>
      </c>
      <c r="F2965" s="179" t="str">
        <f>'Energy consumption (raw)'!E2915</f>
        <v>Công trình xây dựng</v>
      </c>
      <c r="G2965" s="179" t="str">
        <f>'Energy consumption (raw)'!F2915</f>
        <v>Kinh doanh dịch vụ</v>
      </c>
      <c r="H2965" s="179" t="str">
        <f>'Energy consumption (raw)'!G2915</f>
        <v>Buildings</v>
      </c>
      <c r="I2965" s="179" t="str">
        <f>'Energy consumption (raw)'!I2915</f>
        <v>Buildings</v>
      </c>
      <c r="J2965" s="179" t="str">
        <f>INDEX(Sector!$E$6:$E$46,MATCH('Energy consumption (toe)'!I2965,Sector!$B$6:$B$46,FALSE))</f>
        <v>Buildings</v>
      </c>
      <c r="K2965" s="179">
        <f>IFERROR('Energy consumption (raw)'!J2915*Lists!$H$84,)</f>
        <v>2779.2553032000001</v>
      </c>
      <c r="L2965" s="179">
        <f>'Energy consumption (raw)'!K2915*Lists!$H$84</f>
        <v>2779.2553032000001</v>
      </c>
      <c r="M2965" s="179">
        <f>'Energy consumption (raw)'!L2915*Lists!$H$84</f>
        <v>0</v>
      </c>
      <c r="N2965" s="179">
        <f>'Energy consumption (raw)'!M2915*Lists!$H$84</f>
        <v>0</v>
      </c>
      <c r="O2965" s="178">
        <f t="shared" si="186"/>
        <v>2779.2553032000001</v>
      </c>
      <c r="P2965">
        <f>'Energy consumption (raw)'!N2915*Lists!$H$85</f>
        <v>0</v>
      </c>
      <c r="Q2965">
        <f>'Energy consumption (raw)'!O2915*Lists!$H$86</f>
        <v>0</v>
      </c>
      <c r="R2965">
        <f>'Energy consumption (raw)'!P2915*Lists!$H$87</f>
        <v>0</v>
      </c>
      <c r="S2965">
        <f>'Energy consumption (raw)'!Q2915*Lists!$H$88</f>
        <v>0</v>
      </c>
      <c r="T2965">
        <f>'Energy consumption (raw)'!R2915*Lists!$H$89</f>
        <v>0</v>
      </c>
      <c r="U2965">
        <f>'Energy consumption (raw)'!S2915*Lists!$H$90</f>
        <v>0</v>
      </c>
      <c r="V2965">
        <f>'Energy consumption (raw)'!T2915*Lists!$H$91</f>
        <v>0</v>
      </c>
      <c r="W2965">
        <f>'Energy consumption (raw)'!U2915*Lists!$H$92</f>
        <v>0</v>
      </c>
      <c r="X2965">
        <f>'Energy consumption (raw)'!V2915*Lists!$H$93</f>
        <v>0</v>
      </c>
      <c r="Y2965">
        <f>'Energy consumption (raw)'!W2915*Lists!$H$94</f>
        <v>0</v>
      </c>
      <c r="Z2965">
        <f>'Energy consumption (raw)'!X2915*Lists!$H$96*1000000</f>
        <v>0</v>
      </c>
      <c r="AA2965">
        <f>'Energy consumption (raw)'!Y2915*Lists!$H$97</f>
        <v>0</v>
      </c>
      <c r="AB2965">
        <f>'Energy consumption (raw)'!Z2915*Lists!$H$96</f>
        <v>0</v>
      </c>
      <c r="AC2965">
        <f>'Energy consumption (raw)'!AA2915*Lists!$H$98</f>
        <v>0</v>
      </c>
      <c r="AD2965">
        <f>'Energy consumption (raw)'!AB2915*Lists!$H$99</f>
        <v>0</v>
      </c>
      <c r="AE2965">
        <f>'Energy consumption (raw)'!AC2915*Lists!$H$101</f>
        <v>0</v>
      </c>
      <c r="AF2965">
        <f>'Energy consumption (raw)'!AD2915*Lists!$H$101</f>
        <v>0</v>
      </c>
      <c r="AG2965">
        <f>'Energy consumption (raw)'!AE2915*Lists!$H$101</f>
        <v>0</v>
      </c>
      <c r="AH2965">
        <f>'Energy consumption (raw)'!AF2915*Lists!$H$100</f>
        <v>0</v>
      </c>
      <c r="AI2965" s="167">
        <f t="shared" si="187"/>
        <v>2779.2553032000001</v>
      </c>
      <c r="AJ2965" s="179">
        <f>'Energy consumption (raw)'!AG2915</f>
        <v>2779.2553032000001</v>
      </c>
      <c r="AK2965" s="179">
        <f>'Energy consumption (raw)'!AH2915</f>
        <v>560</v>
      </c>
      <c r="AL2965">
        <f>IF(ROUND(AI2965,-3)=ROUND('Energy consumption (raw)'!AG2915,-3),1,0)</f>
        <v>1</v>
      </c>
      <c r="AM2965" s="179" t="str">
        <f>'Energy consumption (raw)'!AJ2915</f>
        <v>50. Ho Chi Minh</v>
      </c>
      <c r="AN2965">
        <f>VLOOKUP(AM2965,Lists!$F$9:$G$71,2,FALSE)</f>
        <v>1</v>
      </c>
    </row>
    <row r="2966" spans="2:40" x14ac:dyDescent="0.25">
      <c r="B2966" s="65" t="str">
        <f t="shared" si="185"/>
        <v>Buildings334</v>
      </c>
      <c r="C2966" s="179">
        <f>'Energy consumption (raw)'!B2916</f>
        <v>334</v>
      </c>
      <c r="D2966" s="179">
        <f>'Energy consumption (raw)'!C2916</f>
        <v>0</v>
      </c>
      <c r="E2966" s="179">
        <f>'Energy consumption (raw)'!D2916</f>
        <v>0</v>
      </c>
      <c r="F2966" s="179" t="str">
        <f>'Energy consumption (raw)'!E2916</f>
        <v>Công trình xây dựng</v>
      </c>
      <c r="G2966" s="179" t="str">
        <f>'Energy consumption (raw)'!F2916</f>
        <v>Kinh doanh dịch vụ, hoạt động xổ số kiến thiết</v>
      </c>
      <c r="H2966" s="179" t="str">
        <f>'Energy consumption (raw)'!G2916</f>
        <v>Buildings</v>
      </c>
      <c r="I2966" s="179" t="str">
        <f>'Energy consumption (raw)'!I2916</f>
        <v>Buildings</v>
      </c>
      <c r="J2966" s="179" t="str">
        <f>INDEX(Sector!$E$6:$E$46,MATCH('Energy consumption (toe)'!I2966,Sector!$B$6:$B$46,FALSE))</f>
        <v>Buildings</v>
      </c>
      <c r="K2966" s="179">
        <f>IFERROR('Energy consumption (raw)'!J2916*Lists!$H$84,)</f>
        <v>0</v>
      </c>
      <c r="L2966" s="179">
        <f>'Energy consumption (raw)'!K2916*Lists!$H$84</f>
        <v>527.12506050000002</v>
      </c>
      <c r="M2966" s="179">
        <f>'Energy consumption (raw)'!L2916*Lists!$H$84</f>
        <v>0</v>
      </c>
      <c r="N2966" s="179">
        <f>'Energy consumption (raw)'!M2916*Lists!$H$84</f>
        <v>0</v>
      </c>
      <c r="O2966" s="178">
        <f t="shared" si="186"/>
        <v>527.12506050000002</v>
      </c>
      <c r="P2966">
        <f>'Energy consumption (raw)'!N2916*Lists!$H$85</f>
        <v>0</v>
      </c>
      <c r="Q2966">
        <f>'Energy consumption (raw)'!O2916*Lists!$H$86</f>
        <v>0</v>
      </c>
      <c r="R2966">
        <f>'Energy consumption (raw)'!P2916*Lists!$H$87</f>
        <v>0</v>
      </c>
      <c r="S2966">
        <f>'Energy consumption (raw)'!Q2916*Lists!$H$88</f>
        <v>0</v>
      </c>
      <c r="T2966">
        <f>'Energy consumption (raw)'!R2916*Lists!$H$89</f>
        <v>0</v>
      </c>
      <c r="U2966">
        <f>'Energy consumption (raw)'!S2916*Lists!$H$90</f>
        <v>0</v>
      </c>
      <c r="V2966">
        <f>'Energy consumption (raw)'!T2916*Lists!$H$91</f>
        <v>0</v>
      </c>
      <c r="W2966">
        <f>'Energy consumption (raw)'!U2916*Lists!$H$92</f>
        <v>0</v>
      </c>
      <c r="X2966">
        <f>'Energy consumption (raw)'!V2916*Lists!$H$93</f>
        <v>0</v>
      </c>
      <c r="Y2966">
        <f>'Energy consumption (raw)'!W2916*Lists!$H$94</f>
        <v>0</v>
      </c>
      <c r="Z2966">
        <f>'Energy consumption (raw)'!X2916*Lists!$H$96*1000000</f>
        <v>0</v>
      </c>
      <c r="AA2966">
        <f>'Energy consumption (raw)'!Y2916*Lists!$H$97</f>
        <v>0</v>
      </c>
      <c r="AB2966">
        <f>'Energy consumption (raw)'!Z2916*Lists!$H$96</f>
        <v>0</v>
      </c>
      <c r="AC2966">
        <f>'Energy consumption (raw)'!AA2916*Lists!$H$98</f>
        <v>0</v>
      </c>
      <c r="AD2966">
        <f>'Energy consumption (raw)'!AB2916*Lists!$H$99</f>
        <v>0</v>
      </c>
      <c r="AE2966">
        <f>'Energy consumption (raw)'!AC2916*Lists!$H$101</f>
        <v>0</v>
      </c>
      <c r="AF2966">
        <f>'Energy consumption (raw)'!AD2916*Lists!$H$101</f>
        <v>0</v>
      </c>
      <c r="AG2966">
        <f>'Energy consumption (raw)'!AE2916*Lists!$H$101</f>
        <v>0</v>
      </c>
      <c r="AH2966">
        <f>'Energy consumption (raw)'!AF2916*Lists!$H$100</f>
        <v>0</v>
      </c>
      <c r="AI2966" s="167">
        <f t="shared" si="187"/>
        <v>527.12506050000002</v>
      </c>
      <c r="AJ2966" s="179">
        <f>'Energy consumption (raw)'!AG2916</f>
        <v>527.12506050000002</v>
      </c>
      <c r="AK2966" s="179">
        <f>'Energy consumption (raw)'!AH2916</f>
        <v>844</v>
      </c>
      <c r="AL2966">
        <f>IF(ROUND(AI2966,-3)=ROUND('Energy consumption (raw)'!AG2916,-3),1,0)</f>
        <v>1</v>
      </c>
      <c r="AM2966" s="179" t="str">
        <f>'Energy consumption (raw)'!AJ2916</f>
        <v>50. Ho Chi Minh</v>
      </c>
      <c r="AN2966">
        <f>VLOOKUP(AM2966,Lists!$F$9:$G$71,2,FALSE)</f>
        <v>1</v>
      </c>
    </row>
    <row r="2967" spans="2:40" x14ac:dyDescent="0.25">
      <c r="B2967" s="65" t="str">
        <f t="shared" si="185"/>
        <v>Buildings335</v>
      </c>
      <c r="C2967" s="179">
        <f>'Energy consumption (raw)'!B2917</f>
        <v>335</v>
      </c>
      <c r="D2967" s="179">
        <f>'Energy consumption (raw)'!C2917</f>
        <v>0</v>
      </c>
      <c r="E2967" s="179">
        <f>'Energy consumption (raw)'!D2917</f>
        <v>0</v>
      </c>
      <c r="F2967" s="179" t="str">
        <f>'Energy consumption (raw)'!E2917</f>
        <v>Công trình xây dựng</v>
      </c>
      <c r="G2967" s="179" t="str">
        <f>'Energy consumption (raw)'!F2917</f>
        <v>Hoạt động bệnh viện</v>
      </c>
      <c r="H2967" s="179" t="str">
        <f>'Energy consumption (raw)'!G2917</f>
        <v>Buildings</v>
      </c>
      <c r="I2967" s="179" t="str">
        <f>'Energy consumption (raw)'!I2917</f>
        <v>Buildings</v>
      </c>
      <c r="J2967" s="179" t="str">
        <f>INDEX(Sector!$E$6:$E$46,MATCH('Energy consumption (toe)'!I2967,Sector!$B$6:$B$46,FALSE))</f>
        <v>Buildings</v>
      </c>
      <c r="K2967" s="179">
        <f>IFERROR('Energy consumption (raw)'!J2917*Lists!$H$84,)</f>
        <v>0</v>
      </c>
      <c r="L2967" s="179">
        <f>'Energy consumption (raw)'!K2917*Lists!$H$84</f>
        <v>1063.3765031</v>
      </c>
      <c r="M2967" s="179">
        <f>'Energy consumption (raw)'!L2917*Lists!$H$84</f>
        <v>0</v>
      </c>
      <c r="N2967" s="179">
        <f>'Energy consumption (raw)'!M2917*Lists!$H$84</f>
        <v>0</v>
      </c>
      <c r="O2967" s="178">
        <f t="shared" si="186"/>
        <v>1063.3765031</v>
      </c>
      <c r="P2967">
        <f>'Energy consumption (raw)'!N2917*Lists!$H$85</f>
        <v>0</v>
      </c>
      <c r="Q2967">
        <f>'Energy consumption (raw)'!O2917*Lists!$H$86</f>
        <v>0</v>
      </c>
      <c r="R2967">
        <f>'Energy consumption (raw)'!P2917*Lists!$H$87</f>
        <v>0</v>
      </c>
      <c r="S2967">
        <f>'Energy consumption (raw)'!Q2917*Lists!$H$88</f>
        <v>0</v>
      </c>
      <c r="T2967">
        <f>'Energy consumption (raw)'!R2917*Lists!$H$89</f>
        <v>0</v>
      </c>
      <c r="U2967">
        <f>'Energy consumption (raw)'!S2917*Lists!$H$90</f>
        <v>0</v>
      </c>
      <c r="V2967">
        <f>'Energy consumption (raw)'!T2917*Lists!$H$91</f>
        <v>0</v>
      </c>
      <c r="W2967">
        <f>'Energy consumption (raw)'!U2917*Lists!$H$92</f>
        <v>0</v>
      </c>
      <c r="X2967">
        <f>'Energy consumption (raw)'!V2917*Lists!$H$93</f>
        <v>0</v>
      </c>
      <c r="Y2967">
        <f>'Energy consumption (raw)'!W2917*Lists!$H$94</f>
        <v>0</v>
      </c>
      <c r="Z2967">
        <f>'Energy consumption (raw)'!X2917*Lists!$H$96*1000000</f>
        <v>0</v>
      </c>
      <c r="AA2967">
        <f>'Energy consumption (raw)'!Y2917*Lists!$H$97</f>
        <v>0</v>
      </c>
      <c r="AB2967">
        <f>'Energy consumption (raw)'!Z2917*Lists!$H$96</f>
        <v>0</v>
      </c>
      <c r="AC2967">
        <f>'Energy consumption (raw)'!AA2917*Lists!$H$98</f>
        <v>0</v>
      </c>
      <c r="AD2967">
        <f>'Energy consumption (raw)'!AB2917*Lists!$H$99</f>
        <v>0</v>
      </c>
      <c r="AE2967">
        <f>'Energy consumption (raw)'!AC2917*Lists!$H$101</f>
        <v>0</v>
      </c>
      <c r="AF2967">
        <f>'Energy consumption (raw)'!AD2917*Lists!$H$101</f>
        <v>0</v>
      </c>
      <c r="AG2967">
        <f>'Energy consumption (raw)'!AE2917*Lists!$H$101</f>
        <v>0</v>
      </c>
      <c r="AH2967">
        <f>'Energy consumption (raw)'!AF2917*Lists!$H$100</f>
        <v>0</v>
      </c>
      <c r="AI2967" s="167">
        <f t="shared" si="187"/>
        <v>1063.3765031</v>
      </c>
      <c r="AJ2967" s="179">
        <f>'Energy consumption (raw)'!AG2917</f>
        <v>1063.3765031</v>
      </c>
      <c r="AK2967" s="179">
        <f>'Energy consumption (raw)'!AH2917</f>
        <v>1974</v>
      </c>
      <c r="AL2967">
        <f>IF(ROUND(AI2967,-3)=ROUND('Energy consumption (raw)'!AG2917,-3),1,0)</f>
        <v>1</v>
      </c>
      <c r="AM2967" s="179" t="str">
        <f>'Energy consumption (raw)'!AJ2917</f>
        <v>50. Ho Chi Minh</v>
      </c>
      <c r="AN2967">
        <f>VLOOKUP(AM2967,Lists!$F$9:$G$71,2,FALSE)</f>
        <v>1</v>
      </c>
    </row>
    <row r="2968" spans="2:40" x14ac:dyDescent="0.25">
      <c r="B2968" s="65" t="str">
        <f t="shared" si="185"/>
        <v>Buildings336</v>
      </c>
      <c r="C2968" s="179">
        <f>'Energy consumption (raw)'!B2918</f>
        <v>336</v>
      </c>
      <c r="D2968" s="179">
        <f>'Energy consumption (raw)'!C2918</f>
        <v>0</v>
      </c>
      <c r="E2968" s="179">
        <f>'Energy consumption (raw)'!D2918</f>
        <v>0</v>
      </c>
      <c r="F2968" s="179" t="str">
        <f>'Energy consumption (raw)'!E2918</f>
        <v>Công trình xây dựng</v>
      </c>
      <c r="G2968" s="179" t="str">
        <f>'Energy consumption (raw)'!F2918</f>
        <v>Khách sạn, nhà hàng</v>
      </c>
      <c r="H2968" s="179" t="str">
        <f>'Energy consumption (raw)'!G2918</f>
        <v>Buildings</v>
      </c>
      <c r="I2968" s="179" t="str">
        <f>'Energy consumption (raw)'!I2918</f>
        <v>Buildings</v>
      </c>
      <c r="J2968" s="179" t="str">
        <f>INDEX(Sector!$E$6:$E$46,MATCH('Energy consumption (toe)'!I2968,Sector!$B$6:$B$46,FALSE))</f>
        <v>Buildings</v>
      </c>
      <c r="K2968" s="179">
        <f>IFERROR('Energy consumption (raw)'!J2918*Lists!$H$84,)</f>
        <v>0</v>
      </c>
      <c r="L2968" s="179">
        <f>'Energy consumption (raw)'!K2918*Lists!$H$84</f>
        <v>739.2528430000001</v>
      </c>
      <c r="M2968" s="179">
        <f>'Energy consumption (raw)'!L2918*Lists!$H$84</f>
        <v>0</v>
      </c>
      <c r="N2968" s="179">
        <f>'Energy consumption (raw)'!M2918*Lists!$H$84</f>
        <v>0</v>
      </c>
      <c r="O2968" s="178">
        <f t="shared" si="186"/>
        <v>739.2528430000001</v>
      </c>
      <c r="P2968">
        <f>'Energy consumption (raw)'!N2918*Lists!$H$85</f>
        <v>0</v>
      </c>
      <c r="Q2968">
        <f>'Energy consumption (raw)'!O2918*Lists!$H$86</f>
        <v>0</v>
      </c>
      <c r="R2968">
        <f>'Energy consumption (raw)'!P2918*Lists!$H$87</f>
        <v>0</v>
      </c>
      <c r="S2968">
        <f>'Energy consumption (raw)'!Q2918*Lists!$H$88</f>
        <v>0</v>
      </c>
      <c r="T2968">
        <f>'Energy consumption (raw)'!R2918*Lists!$H$89</f>
        <v>0</v>
      </c>
      <c r="U2968">
        <f>'Energy consumption (raw)'!S2918*Lists!$H$90</f>
        <v>0</v>
      </c>
      <c r="V2968">
        <f>'Energy consumption (raw)'!T2918*Lists!$H$91</f>
        <v>0</v>
      </c>
      <c r="W2968">
        <f>'Energy consumption (raw)'!U2918*Lists!$H$92</f>
        <v>0</v>
      </c>
      <c r="X2968">
        <f>'Energy consumption (raw)'!V2918*Lists!$H$93</f>
        <v>0</v>
      </c>
      <c r="Y2968">
        <f>'Energy consumption (raw)'!W2918*Lists!$H$94</f>
        <v>0</v>
      </c>
      <c r="Z2968">
        <f>'Energy consumption (raw)'!X2918*Lists!$H$96*1000000</f>
        <v>0</v>
      </c>
      <c r="AA2968">
        <f>'Energy consumption (raw)'!Y2918*Lists!$H$97</f>
        <v>0</v>
      </c>
      <c r="AB2968">
        <f>'Energy consumption (raw)'!Z2918*Lists!$H$96</f>
        <v>0</v>
      </c>
      <c r="AC2968">
        <f>'Energy consumption (raw)'!AA2918*Lists!$H$98</f>
        <v>0</v>
      </c>
      <c r="AD2968">
        <f>'Energy consumption (raw)'!AB2918*Lists!$H$99</f>
        <v>0</v>
      </c>
      <c r="AE2968">
        <f>'Energy consumption (raw)'!AC2918*Lists!$H$101</f>
        <v>0</v>
      </c>
      <c r="AF2968">
        <f>'Energy consumption (raw)'!AD2918*Lists!$H$101</f>
        <v>0</v>
      </c>
      <c r="AG2968">
        <f>'Energy consumption (raw)'!AE2918*Lists!$H$101</f>
        <v>0</v>
      </c>
      <c r="AH2968">
        <f>'Energy consumption (raw)'!AF2918*Lists!$H$100</f>
        <v>0</v>
      </c>
      <c r="AI2968" s="167">
        <f t="shared" si="187"/>
        <v>739.2528430000001</v>
      </c>
      <c r="AJ2968" s="179">
        <f>'Energy consumption (raw)'!AG2918</f>
        <v>739.2528430000001</v>
      </c>
      <c r="AK2968" s="179">
        <f>'Energy consumption (raw)'!AH2918</f>
        <v>990</v>
      </c>
      <c r="AL2968">
        <f>IF(ROUND(AI2968,-3)=ROUND('Energy consumption (raw)'!AG2918,-3),1,0)</f>
        <v>1</v>
      </c>
      <c r="AM2968" s="179" t="str">
        <f>'Energy consumption (raw)'!AJ2918</f>
        <v>50. Ho Chi Minh</v>
      </c>
      <c r="AN2968">
        <f>VLOOKUP(AM2968,Lists!$F$9:$G$71,2,FALSE)</f>
        <v>1</v>
      </c>
    </row>
    <row r="2969" spans="2:40" x14ac:dyDescent="0.25">
      <c r="B2969" s="65" t="str">
        <f t="shared" si="185"/>
        <v>Buildings337</v>
      </c>
      <c r="C2969" s="179">
        <f>'Energy consumption (raw)'!B2919</f>
        <v>337</v>
      </c>
      <c r="D2969" s="179">
        <f>'Energy consumption (raw)'!C2919</f>
        <v>0</v>
      </c>
      <c r="E2969" s="179">
        <f>'Energy consumption (raw)'!D2919</f>
        <v>0</v>
      </c>
      <c r="F2969" s="179" t="str">
        <f>'Energy consumption (raw)'!E2919</f>
        <v>Công trình xây dựng</v>
      </c>
      <c r="G2969" s="179" t="str">
        <f>'Energy consumption (raw)'!F2919</f>
        <v>Kinh doanh buôn bán</v>
      </c>
      <c r="H2969" s="179" t="str">
        <f>'Energy consumption (raw)'!G2919</f>
        <v>Buildings</v>
      </c>
      <c r="I2969" s="179" t="str">
        <f>'Energy consumption (raw)'!I2919</f>
        <v>Buildings</v>
      </c>
      <c r="J2969" s="179" t="str">
        <f>INDEX(Sector!$E$6:$E$46,MATCH('Energy consumption (toe)'!I2969,Sector!$B$6:$B$46,FALSE))</f>
        <v>Buildings</v>
      </c>
      <c r="K2969" s="179">
        <f>IFERROR('Energy consumption (raw)'!J2919*Lists!$H$84,)</f>
        <v>0</v>
      </c>
      <c r="L2969" s="179">
        <f>'Energy consumption (raw)'!K2919*Lists!$H$84</f>
        <v>1005.4277494</v>
      </c>
      <c r="M2969" s="179">
        <f>'Energy consumption (raw)'!L2919*Lists!$H$84</f>
        <v>0</v>
      </c>
      <c r="N2969" s="179">
        <f>'Energy consumption (raw)'!M2919*Lists!$H$84</f>
        <v>0</v>
      </c>
      <c r="O2969" s="178">
        <f t="shared" si="186"/>
        <v>1005.4277494</v>
      </c>
      <c r="P2969">
        <f>'Energy consumption (raw)'!N2919*Lists!$H$85</f>
        <v>0</v>
      </c>
      <c r="Q2969">
        <f>'Energy consumption (raw)'!O2919*Lists!$H$86</f>
        <v>0</v>
      </c>
      <c r="R2969">
        <f>'Energy consumption (raw)'!P2919*Lists!$H$87</f>
        <v>0</v>
      </c>
      <c r="S2969">
        <f>'Energy consumption (raw)'!Q2919*Lists!$H$88</f>
        <v>0</v>
      </c>
      <c r="T2969">
        <f>'Energy consumption (raw)'!R2919*Lists!$H$89</f>
        <v>3.8759999999999999</v>
      </c>
      <c r="U2969">
        <f>'Energy consumption (raw)'!S2919*Lists!$H$90</f>
        <v>0</v>
      </c>
      <c r="V2969">
        <f>'Energy consumption (raw)'!T2919*Lists!$H$91</f>
        <v>0</v>
      </c>
      <c r="W2969">
        <f>'Energy consumption (raw)'!U2919*Lists!$H$92</f>
        <v>0</v>
      </c>
      <c r="X2969">
        <f>'Energy consumption (raw)'!V2919*Lists!$H$93</f>
        <v>0</v>
      </c>
      <c r="Y2969">
        <f>'Energy consumption (raw)'!W2919*Lists!$H$94</f>
        <v>0</v>
      </c>
      <c r="Z2969">
        <f>'Energy consumption (raw)'!X2919*Lists!$H$96*1000000</f>
        <v>0</v>
      </c>
      <c r="AA2969">
        <f>'Energy consumption (raw)'!Y2919*Lists!$H$97</f>
        <v>0</v>
      </c>
      <c r="AB2969">
        <f>'Energy consumption (raw)'!Z2919*Lists!$H$96</f>
        <v>0</v>
      </c>
      <c r="AC2969">
        <f>'Energy consumption (raw)'!AA2919*Lists!$H$98</f>
        <v>0</v>
      </c>
      <c r="AD2969">
        <f>'Energy consumption (raw)'!AB2919*Lists!$H$99</f>
        <v>0</v>
      </c>
      <c r="AE2969">
        <f>'Energy consumption (raw)'!AC2919*Lists!$H$101</f>
        <v>0</v>
      </c>
      <c r="AF2969">
        <f>'Energy consumption (raw)'!AD2919*Lists!$H$101</f>
        <v>0</v>
      </c>
      <c r="AG2969">
        <f>'Energy consumption (raw)'!AE2919*Lists!$H$101</f>
        <v>0</v>
      </c>
      <c r="AH2969">
        <f>'Energy consumption (raw)'!AF2919*Lists!$H$100</f>
        <v>0</v>
      </c>
      <c r="AI2969" s="167">
        <f t="shared" si="187"/>
        <v>1009.3037494</v>
      </c>
      <c r="AJ2969" s="179">
        <f>'Energy consumption (raw)'!AG2919</f>
        <v>1009.3037494</v>
      </c>
      <c r="AK2969" s="179">
        <f>'Energy consumption (raw)'!AH2919</f>
        <v>1015</v>
      </c>
      <c r="AL2969">
        <f>IF(ROUND(AI2969,-3)=ROUND('Energy consumption (raw)'!AG2919,-3),1,0)</f>
        <v>1</v>
      </c>
      <c r="AM2969" s="179" t="str">
        <f>'Energy consumption (raw)'!AJ2919</f>
        <v>50. Ho Chi Minh</v>
      </c>
      <c r="AN2969">
        <f>VLOOKUP(AM2969,Lists!$F$9:$G$71,2,FALSE)</f>
        <v>1</v>
      </c>
    </row>
    <row r="2970" spans="2:40" x14ac:dyDescent="0.25">
      <c r="B2970" s="65" t="str">
        <f t="shared" si="185"/>
        <v>Buildings338</v>
      </c>
      <c r="C2970" s="179">
        <f>'Energy consumption (raw)'!B2920</f>
        <v>338</v>
      </c>
      <c r="D2970" s="179">
        <f>'Energy consumption (raw)'!C2920</f>
        <v>0</v>
      </c>
      <c r="E2970" s="179">
        <f>'Energy consumption (raw)'!D2920</f>
        <v>0</v>
      </c>
      <c r="F2970" s="179" t="str">
        <f>'Energy consumption (raw)'!E2920</f>
        <v>Công trình xây dựng</v>
      </c>
      <c r="G2970" s="179" t="str">
        <f>'Energy consumption (raw)'!F2920</f>
        <v>Hoạt động của các bệnh viện</v>
      </c>
      <c r="H2970" s="179" t="str">
        <f>'Energy consumption (raw)'!G2920</f>
        <v>Buildings</v>
      </c>
      <c r="I2970" s="179" t="str">
        <f>'Energy consumption (raw)'!I2920</f>
        <v>Buildings</v>
      </c>
      <c r="J2970" s="179" t="str">
        <f>INDEX(Sector!$E$6:$E$46,MATCH('Energy consumption (toe)'!I2970,Sector!$B$6:$B$46,FALSE))</f>
        <v>Buildings</v>
      </c>
      <c r="K2970" s="179">
        <f>IFERROR('Energy consumption (raw)'!J2920*Lists!$H$84,)</f>
        <v>0</v>
      </c>
      <c r="L2970" s="179">
        <f>'Energy consumption (raw)'!K2920*Lists!$H$84</f>
        <v>632.6229022</v>
      </c>
      <c r="M2970" s="179">
        <f>'Energy consumption (raw)'!L2920*Lists!$H$84</f>
        <v>0</v>
      </c>
      <c r="N2970" s="179">
        <f>'Energy consumption (raw)'!M2920*Lists!$H$84</f>
        <v>0</v>
      </c>
      <c r="O2970" s="178">
        <f t="shared" si="186"/>
        <v>632.6229022</v>
      </c>
      <c r="P2970">
        <f>'Energy consumption (raw)'!N2920*Lists!$H$85</f>
        <v>0</v>
      </c>
      <c r="Q2970">
        <f>'Energy consumption (raw)'!O2920*Lists!$H$86</f>
        <v>0</v>
      </c>
      <c r="R2970">
        <f>'Energy consumption (raw)'!P2920*Lists!$H$87</f>
        <v>0</v>
      </c>
      <c r="S2970">
        <f>'Energy consumption (raw)'!Q2920*Lists!$H$88</f>
        <v>0</v>
      </c>
      <c r="T2970">
        <f>'Energy consumption (raw)'!R2920*Lists!$H$89</f>
        <v>0</v>
      </c>
      <c r="U2970">
        <f>'Energy consumption (raw)'!S2920*Lists!$H$90</f>
        <v>0</v>
      </c>
      <c r="V2970">
        <f>'Energy consumption (raw)'!T2920*Lists!$H$91</f>
        <v>0</v>
      </c>
      <c r="W2970">
        <f>'Energy consumption (raw)'!U2920*Lists!$H$92</f>
        <v>0</v>
      </c>
      <c r="X2970">
        <f>'Energy consumption (raw)'!V2920*Lists!$H$93</f>
        <v>0</v>
      </c>
      <c r="Y2970">
        <f>'Energy consumption (raw)'!W2920*Lists!$H$94</f>
        <v>0</v>
      </c>
      <c r="Z2970">
        <f>'Energy consumption (raw)'!X2920*Lists!$H$96*1000000</f>
        <v>0</v>
      </c>
      <c r="AA2970">
        <f>'Energy consumption (raw)'!Y2920*Lists!$H$97</f>
        <v>0</v>
      </c>
      <c r="AB2970">
        <f>'Energy consumption (raw)'!Z2920*Lists!$H$96</f>
        <v>0</v>
      </c>
      <c r="AC2970">
        <f>'Energy consumption (raw)'!AA2920*Lists!$H$98</f>
        <v>0</v>
      </c>
      <c r="AD2970">
        <f>'Energy consumption (raw)'!AB2920*Lists!$H$99</f>
        <v>0</v>
      </c>
      <c r="AE2970">
        <f>'Energy consumption (raw)'!AC2920*Lists!$H$101</f>
        <v>0</v>
      </c>
      <c r="AF2970">
        <f>'Energy consumption (raw)'!AD2920*Lists!$H$101</f>
        <v>0</v>
      </c>
      <c r="AG2970">
        <f>'Energy consumption (raw)'!AE2920*Lists!$H$101</f>
        <v>0</v>
      </c>
      <c r="AH2970">
        <f>'Energy consumption (raw)'!AF2920*Lists!$H$100</f>
        <v>0</v>
      </c>
      <c r="AI2970" s="167">
        <f t="shared" si="187"/>
        <v>632.6229022</v>
      </c>
      <c r="AJ2970" s="179">
        <f>'Energy consumption (raw)'!AG2920</f>
        <v>632.6229022</v>
      </c>
      <c r="AK2970" s="179">
        <f>'Energy consumption (raw)'!AH2920</f>
        <v>1072</v>
      </c>
      <c r="AL2970">
        <f>IF(ROUND(AI2970,-3)=ROUND('Energy consumption (raw)'!AG2920,-3),1,0)</f>
        <v>1</v>
      </c>
      <c r="AM2970" s="179" t="str">
        <f>'Energy consumption (raw)'!AJ2920</f>
        <v>50. Ho Chi Minh</v>
      </c>
      <c r="AN2970">
        <f>VLOOKUP(AM2970,Lists!$F$9:$G$71,2,FALSE)</f>
        <v>1</v>
      </c>
    </row>
    <row r="2971" spans="2:40" x14ac:dyDescent="0.25">
      <c r="B2971" s="65" t="str">
        <f t="shared" si="185"/>
        <v>Buildings339</v>
      </c>
      <c r="C2971" s="179">
        <f>'Energy consumption (raw)'!B2921</f>
        <v>339</v>
      </c>
      <c r="D2971" s="179">
        <f>'Energy consumption (raw)'!C2921</f>
        <v>0</v>
      </c>
      <c r="E2971" s="179">
        <f>'Energy consumption (raw)'!D2921</f>
        <v>0</v>
      </c>
      <c r="F2971" s="179" t="str">
        <f>'Energy consumption (raw)'!E2921</f>
        <v>Công trình xây dựng</v>
      </c>
      <c r="G2971" s="179" t="str">
        <f>'Energy consumption (raw)'!F2921</f>
        <v>Kinh doanh bất động sản, quyền sử dụng đất thuộc chủ sở hữu, chủ sử dụng hoặc đi thuê</v>
      </c>
      <c r="H2971" s="179" t="str">
        <f>'Energy consumption (raw)'!G2921</f>
        <v>Buildings</v>
      </c>
      <c r="I2971" s="179" t="str">
        <f>'Energy consumption (raw)'!I2921</f>
        <v>Buildings</v>
      </c>
      <c r="J2971" s="179" t="str">
        <f>INDEX(Sector!$E$6:$E$46,MATCH('Energy consumption (toe)'!I2971,Sector!$B$6:$B$46,FALSE))</f>
        <v>Buildings</v>
      </c>
      <c r="K2971" s="179">
        <f>IFERROR('Energy consumption (raw)'!J2921*Lists!$H$84,)</f>
        <v>0</v>
      </c>
      <c r="L2971" s="179">
        <f>'Energy consumption (raw)'!K2921*Lists!$H$84</f>
        <v>932.93699220000008</v>
      </c>
      <c r="M2971" s="179">
        <f>'Energy consumption (raw)'!L2921*Lists!$H$84</f>
        <v>0</v>
      </c>
      <c r="N2971" s="179">
        <f>'Energy consumption (raw)'!M2921*Lists!$H$84</f>
        <v>0</v>
      </c>
      <c r="O2971" s="178">
        <f t="shared" si="186"/>
        <v>932.93699220000008</v>
      </c>
      <c r="P2971">
        <f>'Energy consumption (raw)'!N2921*Lists!$H$85</f>
        <v>0</v>
      </c>
      <c r="Q2971">
        <f>'Energy consumption (raw)'!O2921*Lists!$H$86</f>
        <v>0</v>
      </c>
      <c r="R2971">
        <f>'Energy consumption (raw)'!P2921*Lists!$H$87</f>
        <v>0</v>
      </c>
      <c r="S2971">
        <f>'Energy consumption (raw)'!Q2921*Lists!$H$88</f>
        <v>0</v>
      </c>
      <c r="T2971">
        <f>'Energy consumption (raw)'!R2921*Lists!$H$89</f>
        <v>0</v>
      </c>
      <c r="U2971">
        <f>'Energy consumption (raw)'!S2921*Lists!$H$90</f>
        <v>0</v>
      </c>
      <c r="V2971">
        <f>'Energy consumption (raw)'!T2921*Lists!$H$91</f>
        <v>0</v>
      </c>
      <c r="W2971">
        <f>'Energy consumption (raw)'!U2921*Lists!$H$92</f>
        <v>0</v>
      </c>
      <c r="X2971">
        <f>'Energy consumption (raw)'!V2921*Lists!$H$93</f>
        <v>0</v>
      </c>
      <c r="Y2971">
        <f>'Energy consumption (raw)'!W2921*Lists!$H$94</f>
        <v>0</v>
      </c>
      <c r="Z2971">
        <f>'Energy consumption (raw)'!X2921*Lists!$H$96*1000000</f>
        <v>0</v>
      </c>
      <c r="AA2971">
        <f>'Energy consumption (raw)'!Y2921*Lists!$H$97</f>
        <v>0</v>
      </c>
      <c r="AB2971">
        <f>'Energy consumption (raw)'!Z2921*Lists!$H$96</f>
        <v>0</v>
      </c>
      <c r="AC2971">
        <f>'Energy consumption (raw)'!AA2921*Lists!$H$98</f>
        <v>0</v>
      </c>
      <c r="AD2971">
        <f>'Energy consumption (raw)'!AB2921*Lists!$H$99</f>
        <v>0</v>
      </c>
      <c r="AE2971">
        <f>'Energy consumption (raw)'!AC2921*Lists!$H$101</f>
        <v>0</v>
      </c>
      <c r="AF2971">
        <f>'Energy consumption (raw)'!AD2921*Lists!$H$101</f>
        <v>0</v>
      </c>
      <c r="AG2971">
        <f>'Energy consumption (raw)'!AE2921*Lists!$H$101</f>
        <v>0</v>
      </c>
      <c r="AH2971">
        <f>'Energy consumption (raw)'!AF2921*Lists!$H$100</f>
        <v>0</v>
      </c>
      <c r="AI2971" s="167">
        <f t="shared" si="187"/>
        <v>932.93699220000008</v>
      </c>
      <c r="AJ2971" s="179">
        <f>'Energy consumption (raw)'!AG2921</f>
        <v>932.93699220000008</v>
      </c>
      <c r="AK2971" s="179">
        <f>'Energy consumption (raw)'!AH2921</f>
        <v>1160</v>
      </c>
      <c r="AL2971">
        <f>IF(ROUND(AI2971,-3)=ROUND('Energy consumption (raw)'!AG2921,-3),1,0)</f>
        <v>1</v>
      </c>
      <c r="AM2971" s="179" t="str">
        <f>'Energy consumption (raw)'!AJ2921</f>
        <v>50. Ho Chi Minh</v>
      </c>
      <c r="AN2971">
        <f>VLOOKUP(AM2971,Lists!$F$9:$G$71,2,FALSE)</f>
        <v>1</v>
      </c>
    </row>
    <row r="2972" spans="2:40" x14ac:dyDescent="0.25">
      <c r="B2972" s="65" t="str">
        <f t="shared" si="185"/>
        <v>Buildings340</v>
      </c>
      <c r="C2972" s="179">
        <f>'Energy consumption (raw)'!B2922</f>
        <v>340</v>
      </c>
      <c r="D2972" s="179">
        <f>'Energy consumption (raw)'!C2922</f>
        <v>0</v>
      </c>
      <c r="E2972" s="179">
        <f>'Energy consumption (raw)'!D2922</f>
        <v>0</v>
      </c>
      <c r="F2972" s="179" t="str">
        <f>'Energy consumption (raw)'!E2922</f>
        <v>Công trình xây dựng</v>
      </c>
      <c r="G2972" s="179" t="str">
        <f>'Energy consumption (raw)'!F2922</f>
        <v>Bán buôn tổng hợp</v>
      </c>
      <c r="H2972" s="179" t="str">
        <f>'Energy consumption (raw)'!G2922</f>
        <v>Buildings</v>
      </c>
      <c r="I2972" s="179" t="str">
        <f>'Energy consumption (raw)'!I2922</f>
        <v>Buildings</v>
      </c>
      <c r="J2972" s="179" t="str">
        <f>INDEX(Sector!$E$6:$E$46,MATCH('Energy consumption (toe)'!I2972,Sector!$B$6:$B$46,FALSE))</f>
        <v>Buildings</v>
      </c>
      <c r="K2972" s="179">
        <f>IFERROR('Energy consumption (raw)'!J2922*Lists!$H$84,)</f>
        <v>544.9173935</v>
      </c>
      <c r="L2972" s="179">
        <f>'Energy consumption (raw)'!K2922*Lists!$H$84</f>
        <v>589.47799910000003</v>
      </c>
      <c r="M2972" s="179">
        <f>'Energy consumption (raw)'!L2922*Lists!$H$84</f>
        <v>0</v>
      </c>
      <c r="N2972" s="179">
        <f>'Energy consumption (raw)'!M2922*Lists!$H$84</f>
        <v>0</v>
      </c>
      <c r="O2972" s="178">
        <f t="shared" si="186"/>
        <v>589.47799910000003</v>
      </c>
      <c r="P2972">
        <f>'Energy consumption (raw)'!N2922*Lists!$H$85</f>
        <v>0</v>
      </c>
      <c r="Q2972">
        <f>'Energy consumption (raw)'!O2922*Lists!$H$86</f>
        <v>0</v>
      </c>
      <c r="R2972">
        <f>'Energy consumption (raw)'!P2922*Lists!$H$87</f>
        <v>0</v>
      </c>
      <c r="S2972">
        <f>'Energy consumption (raw)'!Q2922*Lists!$H$88</f>
        <v>0</v>
      </c>
      <c r="T2972">
        <f>'Energy consumption (raw)'!R2922*Lists!$H$89</f>
        <v>1.02</v>
      </c>
      <c r="U2972">
        <f>'Energy consumption (raw)'!S2922*Lists!$H$90</f>
        <v>0</v>
      </c>
      <c r="V2972">
        <f>'Energy consumption (raw)'!T2922*Lists!$H$91</f>
        <v>0</v>
      </c>
      <c r="W2972">
        <f>'Energy consumption (raw)'!U2922*Lists!$H$92</f>
        <v>0</v>
      </c>
      <c r="X2972">
        <f>'Energy consumption (raw)'!V2922*Lists!$H$93</f>
        <v>0</v>
      </c>
      <c r="Y2972">
        <f>'Energy consumption (raw)'!W2922*Lists!$H$94</f>
        <v>0</v>
      </c>
      <c r="Z2972">
        <f>'Energy consumption (raw)'!X2922*Lists!$H$96*1000000</f>
        <v>0</v>
      </c>
      <c r="AA2972">
        <f>'Energy consumption (raw)'!Y2922*Lists!$H$97</f>
        <v>20.71</v>
      </c>
      <c r="AB2972">
        <f>'Energy consumption (raw)'!Z2922*Lists!$H$96</f>
        <v>0</v>
      </c>
      <c r="AC2972">
        <f>'Energy consumption (raw)'!AA2922*Lists!$H$98</f>
        <v>0</v>
      </c>
      <c r="AD2972">
        <f>'Energy consumption (raw)'!AB2922*Lists!$H$99</f>
        <v>0</v>
      </c>
      <c r="AE2972">
        <f>'Energy consumption (raw)'!AC2922*Lists!$H$101</f>
        <v>0</v>
      </c>
      <c r="AF2972">
        <f>'Energy consumption (raw)'!AD2922*Lists!$H$101</f>
        <v>0</v>
      </c>
      <c r="AG2972">
        <f>'Energy consumption (raw)'!AE2922*Lists!$H$101</f>
        <v>0</v>
      </c>
      <c r="AH2972">
        <f>'Energy consumption (raw)'!AF2922*Lists!$H$100</f>
        <v>0</v>
      </c>
      <c r="AI2972" s="167">
        <f t="shared" si="187"/>
        <v>611.20799910000005</v>
      </c>
      <c r="AJ2972" s="179">
        <f>'Energy consumption (raw)'!AG2922</f>
        <v>611.20799910000005</v>
      </c>
      <c r="AK2972" s="179">
        <f>'Energy consumption (raw)'!AH2922</f>
        <v>530</v>
      </c>
      <c r="AL2972">
        <f>IF(ROUND(AI2972,-3)=ROUND('Energy consumption (raw)'!AG2922,-3),1,0)</f>
        <v>1</v>
      </c>
      <c r="AM2972" s="179" t="str">
        <f>'Energy consumption (raw)'!AJ2922</f>
        <v>50. Ho Chi Minh</v>
      </c>
      <c r="AN2972">
        <f>VLOOKUP(AM2972,Lists!$F$9:$G$71,2,FALSE)</f>
        <v>1</v>
      </c>
    </row>
    <row r="2973" spans="2:40" x14ac:dyDescent="0.25">
      <c r="B2973" s="65" t="str">
        <f t="shared" si="185"/>
        <v>Buildings341</v>
      </c>
      <c r="C2973" s="179">
        <f>'Energy consumption (raw)'!B2923</f>
        <v>341</v>
      </c>
      <c r="D2973" s="179">
        <f>'Energy consumption (raw)'!C2923</f>
        <v>0</v>
      </c>
      <c r="E2973" s="179">
        <f>'Energy consumption (raw)'!D2923</f>
        <v>0</v>
      </c>
      <c r="F2973" s="179" t="str">
        <f>'Energy consumption (raw)'!E2923</f>
        <v>Công trình xây dựng</v>
      </c>
      <c r="G2973" s="179" t="str">
        <f>'Energy consumption (raw)'!F2923</f>
        <v>Bán lẻ trong siêu thị, trung tâm thương mại</v>
      </c>
      <c r="H2973" s="179" t="str">
        <f>'Energy consumption (raw)'!G2923</f>
        <v>Buildings</v>
      </c>
      <c r="I2973" s="179" t="str">
        <f>'Energy consumption (raw)'!I2923</f>
        <v>Buildings</v>
      </c>
      <c r="J2973" s="179" t="str">
        <f>INDEX(Sector!$E$6:$E$46,MATCH('Energy consumption (toe)'!I2973,Sector!$B$6:$B$46,FALSE))</f>
        <v>Buildings</v>
      </c>
      <c r="K2973" s="179">
        <f>IFERROR('Energy consumption (raw)'!J2923*Lists!$H$84,)</f>
        <v>537.11675700000001</v>
      </c>
      <c r="L2973" s="179">
        <f>'Energy consumption (raw)'!K2923*Lists!$H$84</f>
        <v>537.11675700000001</v>
      </c>
      <c r="M2973" s="179">
        <f>'Energy consumption (raw)'!L2923*Lists!$H$84</f>
        <v>0</v>
      </c>
      <c r="N2973" s="179">
        <f>'Energy consumption (raw)'!M2923*Lists!$H$84</f>
        <v>0</v>
      </c>
      <c r="O2973" s="178">
        <f t="shared" si="186"/>
        <v>537.11675700000001</v>
      </c>
      <c r="P2973">
        <f>'Energy consumption (raw)'!N2923*Lists!$H$85</f>
        <v>0</v>
      </c>
      <c r="Q2973">
        <f>'Energy consumption (raw)'!O2923*Lists!$H$86</f>
        <v>0</v>
      </c>
      <c r="R2973">
        <f>'Energy consumption (raw)'!P2923*Lists!$H$87</f>
        <v>0</v>
      </c>
      <c r="S2973">
        <f>'Energy consumption (raw)'!Q2923*Lists!$H$88</f>
        <v>0</v>
      </c>
      <c r="T2973">
        <f>'Energy consumption (raw)'!R2923*Lists!$H$89</f>
        <v>0</v>
      </c>
      <c r="U2973">
        <f>'Energy consumption (raw)'!S2923*Lists!$H$90</f>
        <v>0</v>
      </c>
      <c r="V2973">
        <f>'Energy consumption (raw)'!T2923*Lists!$H$91</f>
        <v>0</v>
      </c>
      <c r="W2973">
        <f>'Energy consumption (raw)'!U2923*Lists!$H$92</f>
        <v>0</v>
      </c>
      <c r="X2973">
        <f>'Energy consumption (raw)'!V2923*Lists!$H$93</f>
        <v>0</v>
      </c>
      <c r="Y2973">
        <f>'Energy consumption (raw)'!W2923*Lists!$H$94</f>
        <v>0</v>
      </c>
      <c r="Z2973">
        <f>'Energy consumption (raw)'!X2923*Lists!$H$96*1000000</f>
        <v>0</v>
      </c>
      <c r="AA2973">
        <f>'Energy consumption (raw)'!Y2923*Lists!$H$97</f>
        <v>0</v>
      </c>
      <c r="AB2973">
        <f>'Energy consumption (raw)'!Z2923*Lists!$H$96</f>
        <v>0</v>
      </c>
      <c r="AC2973">
        <f>'Energy consumption (raw)'!AA2923*Lists!$H$98</f>
        <v>0</v>
      </c>
      <c r="AD2973">
        <f>'Energy consumption (raw)'!AB2923*Lists!$H$99</f>
        <v>0</v>
      </c>
      <c r="AE2973">
        <f>'Energy consumption (raw)'!AC2923*Lists!$H$101</f>
        <v>0</v>
      </c>
      <c r="AF2973">
        <f>'Energy consumption (raw)'!AD2923*Lists!$H$101</f>
        <v>0</v>
      </c>
      <c r="AG2973">
        <f>'Energy consumption (raw)'!AE2923*Lists!$H$101</f>
        <v>0</v>
      </c>
      <c r="AH2973">
        <f>'Energy consumption (raw)'!AF2923*Lists!$H$100</f>
        <v>0</v>
      </c>
      <c r="AI2973" s="167">
        <f t="shared" si="187"/>
        <v>537.11675700000001</v>
      </c>
      <c r="AJ2973" s="179">
        <f>'Energy consumption (raw)'!AG2923</f>
        <v>537.11675700000001</v>
      </c>
      <c r="AK2973" s="179">
        <f>'Energy consumption (raw)'!AH2923</f>
        <v>578</v>
      </c>
      <c r="AL2973">
        <f>IF(ROUND(AI2973,-3)=ROUND('Energy consumption (raw)'!AG2923,-3),1,0)</f>
        <v>1</v>
      </c>
      <c r="AM2973" s="179" t="str">
        <f>'Energy consumption (raw)'!AJ2923</f>
        <v>50. Ho Chi Minh</v>
      </c>
      <c r="AN2973">
        <f>VLOOKUP(AM2973,Lists!$F$9:$G$71,2,FALSE)</f>
        <v>1</v>
      </c>
    </row>
    <row r="2974" spans="2:40" x14ac:dyDescent="0.25">
      <c r="B2974" s="65" t="str">
        <f t="shared" si="185"/>
        <v>Buildings342</v>
      </c>
      <c r="C2974" s="179">
        <f>'Energy consumption (raw)'!B2924</f>
        <v>342</v>
      </c>
      <c r="D2974" s="179">
        <f>'Energy consumption (raw)'!C2924</f>
        <v>0</v>
      </c>
      <c r="E2974" s="179">
        <f>'Energy consumption (raw)'!D2924</f>
        <v>0</v>
      </c>
      <c r="F2974" s="179" t="str">
        <f>'Energy consumption (raw)'!E2924</f>
        <v>Công trình xây dựng</v>
      </c>
      <c r="G2974" s="179" t="str">
        <f>'Energy consumption (raw)'!F2924</f>
        <v>Kinh doanh bất động sản, quyền sử dụng đất thuộc chủ sở hữu, chủ sử dụng hoặc đi thuê</v>
      </c>
      <c r="H2974" s="179" t="str">
        <f>'Energy consumption (raw)'!G2924</f>
        <v>Buildings</v>
      </c>
      <c r="I2974" s="179" t="str">
        <f>'Energy consumption (raw)'!I2924</f>
        <v>Buildings</v>
      </c>
      <c r="J2974" s="179" t="str">
        <f>INDEX(Sector!$E$6:$E$46,MATCH('Energy consumption (toe)'!I2974,Sector!$B$6:$B$46,FALSE))</f>
        <v>Buildings</v>
      </c>
      <c r="K2974" s="179">
        <f>IFERROR('Energy consumption (raw)'!J2924*Lists!$H$84,)</f>
        <v>0</v>
      </c>
      <c r="L2974" s="179">
        <f>'Energy consumption (raw)'!K2924*Lists!$H$84</f>
        <v>720.28489830000001</v>
      </c>
      <c r="M2974" s="179">
        <f>'Energy consumption (raw)'!L2924*Lists!$H$84</f>
        <v>0</v>
      </c>
      <c r="N2974" s="179">
        <f>'Energy consumption (raw)'!M2924*Lists!$H$84</f>
        <v>0</v>
      </c>
      <c r="O2974" s="178">
        <f t="shared" si="186"/>
        <v>720.28489830000001</v>
      </c>
      <c r="P2974">
        <f>'Energy consumption (raw)'!N2924*Lists!$H$85</f>
        <v>0</v>
      </c>
      <c r="Q2974">
        <f>'Energy consumption (raw)'!O2924*Lists!$H$86</f>
        <v>0</v>
      </c>
      <c r="R2974">
        <f>'Energy consumption (raw)'!P2924*Lists!$H$87</f>
        <v>0</v>
      </c>
      <c r="S2974">
        <f>'Energy consumption (raw)'!Q2924*Lists!$H$88</f>
        <v>0</v>
      </c>
      <c r="T2974">
        <f>'Energy consumption (raw)'!R2924*Lists!$H$89</f>
        <v>0</v>
      </c>
      <c r="U2974">
        <f>'Energy consumption (raw)'!S2924*Lists!$H$90</f>
        <v>0</v>
      </c>
      <c r="V2974">
        <f>'Energy consumption (raw)'!T2924*Lists!$H$91</f>
        <v>0</v>
      </c>
      <c r="W2974">
        <f>'Energy consumption (raw)'!U2924*Lists!$H$92</f>
        <v>0</v>
      </c>
      <c r="X2974">
        <f>'Energy consumption (raw)'!V2924*Lists!$H$93</f>
        <v>0</v>
      </c>
      <c r="Y2974">
        <f>'Energy consumption (raw)'!W2924*Lists!$H$94</f>
        <v>0</v>
      </c>
      <c r="Z2974">
        <f>'Energy consumption (raw)'!X2924*Lists!$H$96*1000000</f>
        <v>0</v>
      </c>
      <c r="AA2974">
        <f>'Energy consumption (raw)'!Y2924*Lists!$H$97</f>
        <v>0</v>
      </c>
      <c r="AB2974">
        <f>'Energy consumption (raw)'!Z2924*Lists!$H$96</f>
        <v>0</v>
      </c>
      <c r="AC2974">
        <f>'Energy consumption (raw)'!AA2924*Lists!$H$98</f>
        <v>0</v>
      </c>
      <c r="AD2974">
        <f>'Energy consumption (raw)'!AB2924*Lists!$H$99</f>
        <v>0</v>
      </c>
      <c r="AE2974">
        <f>'Energy consumption (raw)'!AC2924*Lists!$H$101</f>
        <v>0</v>
      </c>
      <c r="AF2974">
        <f>'Energy consumption (raw)'!AD2924*Lists!$H$101</f>
        <v>0</v>
      </c>
      <c r="AG2974">
        <f>'Energy consumption (raw)'!AE2924*Lists!$H$101</f>
        <v>0</v>
      </c>
      <c r="AH2974">
        <f>'Energy consumption (raw)'!AF2924*Lists!$H$100</f>
        <v>0</v>
      </c>
      <c r="AI2974" s="167">
        <f t="shared" si="187"/>
        <v>720.28489830000001</v>
      </c>
      <c r="AJ2974" s="179">
        <f>'Energy consumption (raw)'!AG2924</f>
        <v>720.28489830000001</v>
      </c>
      <c r="AK2974" s="179">
        <f>'Energy consumption (raw)'!AH2924</f>
        <v>1146</v>
      </c>
      <c r="AL2974">
        <f>IF(ROUND(AI2974,-3)=ROUND('Energy consumption (raw)'!AG2924,-3),1,0)</f>
        <v>1</v>
      </c>
      <c r="AM2974" s="179" t="str">
        <f>'Energy consumption (raw)'!AJ2924</f>
        <v>50. Ho Chi Minh</v>
      </c>
      <c r="AN2974">
        <f>VLOOKUP(AM2974,Lists!$F$9:$G$71,2,FALSE)</f>
        <v>1</v>
      </c>
    </row>
    <row r="2975" spans="2:40" x14ac:dyDescent="0.25">
      <c r="B2975" s="65" t="str">
        <f t="shared" si="185"/>
        <v>Buildings343</v>
      </c>
      <c r="C2975" s="179">
        <f>'Energy consumption (raw)'!B2925</f>
        <v>343</v>
      </c>
      <c r="D2975" s="179">
        <f>'Energy consumption (raw)'!C2925</f>
        <v>0</v>
      </c>
      <c r="E2975" s="179">
        <f>'Energy consumption (raw)'!D2925</f>
        <v>0</v>
      </c>
      <c r="F2975" s="179" t="str">
        <f>'Energy consumption (raw)'!E2925</f>
        <v>Công trình xây dựng</v>
      </c>
      <c r="G2975" s="179" t="str">
        <f>'Energy consumption (raw)'!F2925</f>
        <v>Kinh doanh dịch vụ</v>
      </c>
      <c r="H2975" s="179" t="str">
        <f>'Energy consumption (raw)'!G2925</f>
        <v>Buildings</v>
      </c>
      <c r="I2975" s="179" t="str">
        <f>'Energy consumption (raw)'!I2925</f>
        <v>Buildings</v>
      </c>
      <c r="J2975" s="179" t="str">
        <f>INDEX(Sector!$E$6:$E$46,MATCH('Energy consumption (toe)'!I2975,Sector!$B$6:$B$46,FALSE))</f>
        <v>Buildings</v>
      </c>
      <c r="K2975" s="179">
        <f>IFERROR('Energy consumption (raw)'!J2925*Lists!$H$84,)</f>
        <v>0</v>
      </c>
      <c r="L2975" s="179">
        <f>'Energy consumption (raw)'!K2925*Lists!$H$84</f>
        <v>639.73998970000002</v>
      </c>
      <c r="M2975" s="179">
        <f>'Energy consumption (raw)'!L2925*Lists!$H$84</f>
        <v>0</v>
      </c>
      <c r="N2975" s="179">
        <f>'Energy consumption (raw)'!M2925*Lists!$H$84</f>
        <v>0</v>
      </c>
      <c r="O2975" s="178">
        <f t="shared" si="186"/>
        <v>639.73998970000002</v>
      </c>
      <c r="P2975">
        <f>'Energy consumption (raw)'!N2925*Lists!$H$85</f>
        <v>0</v>
      </c>
      <c r="Q2975">
        <f>'Energy consumption (raw)'!O2925*Lists!$H$86</f>
        <v>0</v>
      </c>
      <c r="R2975">
        <f>'Energy consumption (raw)'!P2925*Lists!$H$87</f>
        <v>0</v>
      </c>
      <c r="S2975">
        <f>'Energy consumption (raw)'!Q2925*Lists!$H$88</f>
        <v>0</v>
      </c>
      <c r="T2975">
        <f>'Energy consumption (raw)'!R2925*Lists!$H$89</f>
        <v>0</v>
      </c>
      <c r="U2975">
        <f>'Energy consumption (raw)'!S2925*Lists!$H$90</f>
        <v>0</v>
      </c>
      <c r="V2975">
        <f>'Energy consumption (raw)'!T2925*Lists!$H$91</f>
        <v>0</v>
      </c>
      <c r="W2975">
        <f>'Energy consumption (raw)'!U2925*Lists!$H$92</f>
        <v>0</v>
      </c>
      <c r="X2975">
        <f>'Energy consumption (raw)'!V2925*Lists!$H$93</f>
        <v>0</v>
      </c>
      <c r="Y2975">
        <f>'Energy consumption (raw)'!W2925*Lists!$H$94</f>
        <v>0</v>
      </c>
      <c r="Z2975">
        <f>'Energy consumption (raw)'!X2925*Lists!$H$96*1000000</f>
        <v>0</v>
      </c>
      <c r="AA2975">
        <f>'Energy consumption (raw)'!Y2925*Lists!$H$97</f>
        <v>0</v>
      </c>
      <c r="AB2975">
        <f>'Energy consumption (raw)'!Z2925*Lists!$H$96</f>
        <v>0</v>
      </c>
      <c r="AC2975">
        <f>'Energy consumption (raw)'!AA2925*Lists!$H$98</f>
        <v>0</v>
      </c>
      <c r="AD2975">
        <f>'Energy consumption (raw)'!AB2925*Lists!$H$99</f>
        <v>0</v>
      </c>
      <c r="AE2975">
        <f>'Energy consumption (raw)'!AC2925*Lists!$H$101</f>
        <v>0</v>
      </c>
      <c r="AF2975">
        <f>'Energy consumption (raw)'!AD2925*Lists!$H$101</f>
        <v>0</v>
      </c>
      <c r="AG2975">
        <f>'Energy consumption (raw)'!AE2925*Lists!$H$101</f>
        <v>0</v>
      </c>
      <c r="AH2975">
        <f>'Energy consumption (raw)'!AF2925*Lists!$H$100</f>
        <v>0</v>
      </c>
      <c r="AI2975" s="167">
        <f t="shared" si="187"/>
        <v>639.73998970000002</v>
      </c>
      <c r="AJ2975" s="179">
        <f>'Energy consumption (raw)'!AG2925</f>
        <v>639.73998970000002</v>
      </c>
      <c r="AK2975" s="179">
        <f>'Energy consumption (raw)'!AH2925</f>
        <v>515</v>
      </c>
      <c r="AL2975">
        <f>IF(ROUND(AI2975,-3)=ROUND('Energy consumption (raw)'!AG2925,-3),1,0)</f>
        <v>1</v>
      </c>
      <c r="AM2975" s="179" t="str">
        <f>'Energy consumption (raw)'!AJ2925</f>
        <v>50. Ho Chi Minh</v>
      </c>
      <c r="AN2975">
        <f>VLOOKUP(AM2975,Lists!$F$9:$G$71,2,FALSE)</f>
        <v>1</v>
      </c>
    </row>
    <row r="2976" spans="2:40" x14ac:dyDescent="0.25">
      <c r="B2976" s="65" t="str">
        <f t="shared" si="185"/>
        <v>Buildings344</v>
      </c>
      <c r="C2976" s="179">
        <f>'Energy consumption (raw)'!B2926</f>
        <v>344</v>
      </c>
      <c r="D2976" s="179">
        <f>'Energy consumption (raw)'!C2926</f>
        <v>0</v>
      </c>
      <c r="E2976" s="179">
        <f>'Energy consumption (raw)'!D2926</f>
        <v>0</v>
      </c>
      <c r="F2976" s="179" t="str">
        <f>'Energy consumption (raw)'!E2926</f>
        <v>Công trình xây dựng</v>
      </c>
      <c r="G2976" s="179" t="str">
        <f>'Energy consumption (raw)'!F2926</f>
        <v>Hoạt động của các bệnh viện</v>
      </c>
      <c r="H2976" s="179" t="str">
        <f>'Energy consumption (raw)'!G2926</f>
        <v>Buildings</v>
      </c>
      <c r="I2976" s="179" t="str">
        <f>'Energy consumption (raw)'!I2926</f>
        <v>Buildings</v>
      </c>
      <c r="J2976" s="179" t="str">
        <f>INDEX(Sector!$E$6:$E$46,MATCH('Energy consumption (toe)'!I2976,Sector!$B$6:$B$46,FALSE))</f>
        <v>Buildings</v>
      </c>
      <c r="K2976" s="179">
        <f>IFERROR('Energy consumption (raw)'!J2926*Lists!$H$84,)</f>
        <v>532.49377470000002</v>
      </c>
      <c r="L2976" s="179">
        <f>'Energy consumption (raw)'!K2926*Lists!$H$84</f>
        <v>532.49377470000002</v>
      </c>
      <c r="M2976" s="179">
        <f>'Energy consumption (raw)'!L2926*Lists!$H$84</f>
        <v>0</v>
      </c>
      <c r="N2976" s="179">
        <f>'Energy consumption (raw)'!M2926*Lists!$H$84</f>
        <v>0</v>
      </c>
      <c r="O2976" s="178">
        <f t="shared" si="186"/>
        <v>532.49377470000002</v>
      </c>
      <c r="P2976">
        <f>'Energy consumption (raw)'!N2926*Lists!$H$85</f>
        <v>0</v>
      </c>
      <c r="Q2976">
        <f>'Energy consumption (raw)'!O2926*Lists!$H$86</f>
        <v>0</v>
      </c>
      <c r="R2976">
        <f>'Energy consumption (raw)'!P2926*Lists!$H$87</f>
        <v>0</v>
      </c>
      <c r="S2976">
        <f>'Energy consumption (raw)'!Q2926*Lists!$H$88</f>
        <v>0</v>
      </c>
      <c r="T2976">
        <f>'Energy consumption (raw)'!R2926*Lists!$H$89</f>
        <v>0</v>
      </c>
      <c r="U2976">
        <f>'Energy consumption (raw)'!S2926*Lists!$H$90</f>
        <v>0</v>
      </c>
      <c r="V2976">
        <f>'Energy consumption (raw)'!T2926*Lists!$H$91</f>
        <v>0</v>
      </c>
      <c r="W2976">
        <f>'Energy consumption (raw)'!U2926*Lists!$H$92</f>
        <v>0</v>
      </c>
      <c r="X2976">
        <f>'Energy consumption (raw)'!V2926*Lists!$H$93</f>
        <v>0</v>
      </c>
      <c r="Y2976">
        <f>'Energy consumption (raw)'!W2926*Lists!$H$94</f>
        <v>0</v>
      </c>
      <c r="Z2976">
        <f>'Energy consumption (raw)'!X2926*Lists!$H$96*1000000</f>
        <v>0</v>
      </c>
      <c r="AA2976">
        <f>'Energy consumption (raw)'!Y2926*Lists!$H$97</f>
        <v>0</v>
      </c>
      <c r="AB2976">
        <f>'Energy consumption (raw)'!Z2926*Lists!$H$96</f>
        <v>0</v>
      </c>
      <c r="AC2976">
        <f>'Energy consumption (raw)'!AA2926*Lists!$H$98</f>
        <v>0</v>
      </c>
      <c r="AD2976">
        <f>'Energy consumption (raw)'!AB2926*Lists!$H$99</f>
        <v>0</v>
      </c>
      <c r="AE2976">
        <f>'Energy consumption (raw)'!AC2926*Lists!$H$101</f>
        <v>0</v>
      </c>
      <c r="AF2976">
        <f>'Energy consumption (raw)'!AD2926*Lists!$H$101</f>
        <v>0</v>
      </c>
      <c r="AG2976">
        <f>'Energy consumption (raw)'!AE2926*Lists!$H$101</f>
        <v>0</v>
      </c>
      <c r="AH2976">
        <f>'Energy consumption (raw)'!AF2926*Lists!$H$100</f>
        <v>0</v>
      </c>
      <c r="AI2976" s="167">
        <f t="shared" si="187"/>
        <v>532.49377470000002</v>
      </c>
      <c r="AJ2976" s="179">
        <f>'Energy consumption (raw)'!AG2926</f>
        <v>532.49377470000002</v>
      </c>
      <c r="AK2976" s="179">
        <f>'Energy consumption (raw)'!AH2926</f>
        <v>553</v>
      </c>
      <c r="AL2976">
        <f>IF(ROUND(AI2976,-3)=ROUND('Energy consumption (raw)'!AG2926,-3),1,0)</f>
        <v>1</v>
      </c>
      <c r="AM2976" s="179" t="str">
        <f>'Energy consumption (raw)'!AJ2926</f>
        <v>50. Ho Chi Minh</v>
      </c>
      <c r="AN2976">
        <f>VLOOKUP(AM2976,Lists!$F$9:$G$71,2,FALSE)</f>
        <v>1</v>
      </c>
    </row>
    <row r="2977" spans="2:40" x14ac:dyDescent="0.25">
      <c r="B2977" s="65" t="str">
        <f t="shared" si="185"/>
        <v>Buildings345</v>
      </c>
      <c r="C2977" s="179">
        <f>'Energy consumption (raw)'!B2927</f>
        <v>345</v>
      </c>
      <c r="D2977" s="179">
        <f>'Energy consumption (raw)'!C2927</f>
        <v>0</v>
      </c>
      <c r="E2977" s="179">
        <f>'Energy consumption (raw)'!D2927</f>
        <v>0</v>
      </c>
      <c r="F2977" s="179" t="str">
        <f>'Energy consumption (raw)'!E2927</f>
        <v>Công trình xây dựng</v>
      </c>
      <c r="G2977" s="179" t="str">
        <f>'Energy consumption (raw)'!F2927</f>
        <v>Chiếu sáng công cộng, văn phòng trụ sở</v>
      </c>
      <c r="H2977" s="179" t="str">
        <f>'Energy consumption (raw)'!G2927</f>
        <v>Buildings</v>
      </c>
      <c r="I2977" s="179" t="str">
        <f>'Energy consumption (raw)'!I2927</f>
        <v>Buildings</v>
      </c>
      <c r="J2977" s="179" t="str">
        <f>INDEX(Sector!$E$6:$E$46,MATCH('Energy consumption (toe)'!I2977,Sector!$B$6:$B$46,FALSE))</f>
        <v>Buildings</v>
      </c>
      <c r="K2977" s="179">
        <f>IFERROR('Energy consumption (raw)'!J2927*Lists!$H$84,)</f>
        <v>0</v>
      </c>
      <c r="L2977" s="179">
        <f>'Energy consumption (raw)'!K2927*Lists!$H$84</f>
        <v>16856.246899100002</v>
      </c>
      <c r="M2977" s="179">
        <f>'Energy consumption (raw)'!L2927*Lists!$H$84</f>
        <v>0</v>
      </c>
      <c r="N2977" s="179">
        <f>'Energy consumption (raw)'!M2927*Lists!$H$84</f>
        <v>0</v>
      </c>
      <c r="O2977" s="178">
        <f t="shared" si="186"/>
        <v>16856.246899100002</v>
      </c>
      <c r="P2977">
        <f>'Energy consumption (raw)'!N2927*Lists!$H$85</f>
        <v>0</v>
      </c>
      <c r="Q2977">
        <f>'Energy consumption (raw)'!O2927*Lists!$H$86</f>
        <v>0</v>
      </c>
      <c r="R2977">
        <f>'Energy consumption (raw)'!P2927*Lists!$H$87</f>
        <v>0</v>
      </c>
      <c r="S2977">
        <f>'Energy consumption (raw)'!Q2927*Lists!$H$88</f>
        <v>0</v>
      </c>
      <c r="T2977">
        <f>'Energy consumption (raw)'!R2927*Lists!$H$89</f>
        <v>0</v>
      </c>
      <c r="U2977">
        <f>'Energy consumption (raw)'!S2927*Lists!$H$90</f>
        <v>0</v>
      </c>
      <c r="V2977">
        <f>'Energy consumption (raw)'!T2927*Lists!$H$91</f>
        <v>0</v>
      </c>
      <c r="W2977">
        <f>'Energy consumption (raw)'!U2927*Lists!$H$92</f>
        <v>0</v>
      </c>
      <c r="X2977">
        <f>'Energy consumption (raw)'!V2927*Lists!$H$93</f>
        <v>0</v>
      </c>
      <c r="Y2977">
        <f>'Energy consumption (raw)'!W2927*Lists!$H$94</f>
        <v>0</v>
      </c>
      <c r="Z2977">
        <f>'Energy consumption (raw)'!X2927*Lists!$H$96*1000000</f>
        <v>0</v>
      </c>
      <c r="AA2977">
        <f>'Energy consumption (raw)'!Y2927*Lists!$H$97</f>
        <v>0</v>
      </c>
      <c r="AB2977">
        <f>'Energy consumption (raw)'!Z2927*Lists!$H$96</f>
        <v>0</v>
      </c>
      <c r="AC2977">
        <f>'Energy consumption (raw)'!AA2927*Lists!$H$98</f>
        <v>0</v>
      </c>
      <c r="AD2977">
        <f>'Energy consumption (raw)'!AB2927*Lists!$H$99</f>
        <v>0</v>
      </c>
      <c r="AE2977">
        <f>'Energy consumption (raw)'!AC2927*Lists!$H$101</f>
        <v>0</v>
      </c>
      <c r="AF2977">
        <f>'Energy consumption (raw)'!AD2927*Lists!$H$101</f>
        <v>0</v>
      </c>
      <c r="AG2977">
        <f>'Energy consumption (raw)'!AE2927*Lists!$H$101</f>
        <v>0</v>
      </c>
      <c r="AH2977">
        <f>'Energy consumption (raw)'!AF2927*Lists!$H$100</f>
        <v>0</v>
      </c>
      <c r="AI2977" s="167">
        <f t="shared" si="187"/>
        <v>16856.246899100002</v>
      </c>
      <c r="AJ2977" s="179">
        <f>'Energy consumption (raw)'!AG2927</f>
        <v>16856.246899100002</v>
      </c>
      <c r="AK2977" s="179">
        <f>'Energy consumption (raw)'!AH2927</f>
        <v>16973</v>
      </c>
      <c r="AL2977">
        <f>IF(ROUND(AI2977,-3)=ROUND('Energy consumption (raw)'!AG2927,-3),1,0)</f>
        <v>1</v>
      </c>
      <c r="AM2977" s="179" t="str">
        <f>'Energy consumption (raw)'!AJ2927</f>
        <v>50. Ho Chi Minh</v>
      </c>
      <c r="AN2977">
        <f>VLOOKUP(AM2977,Lists!$F$9:$G$71,2,FALSE)</f>
        <v>1</v>
      </c>
    </row>
    <row r="2978" spans="2:40" x14ac:dyDescent="0.25">
      <c r="B2978" s="65" t="str">
        <f t="shared" si="185"/>
        <v>Buildings346</v>
      </c>
      <c r="C2978" s="179">
        <f>'Energy consumption (raw)'!B2928</f>
        <v>346</v>
      </c>
      <c r="D2978" s="179">
        <f>'Energy consumption (raw)'!C2928</f>
        <v>0</v>
      </c>
      <c r="E2978" s="179">
        <f>'Energy consumption (raw)'!D2928</f>
        <v>0</v>
      </c>
      <c r="F2978" s="179" t="str">
        <f>'Energy consumption (raw)'!E2928</f>
        <v>Công trình xây dựng</v>
      </c>
      <c r="G2978" s="179" t="str">
        <f>'Energy consumption (raw)'!F2928</f>
        <v>Hoạt động của các bệnh viện</v>
      </c>
      <c r="H2978" s="179" t="str">
        <f>'Energy consumption (raw)'!G2928</f>
        <v>Buildings</v>
      </c>
      <c r="I2978" s="179" t="str">
        <f>'Energy consumption (raw)'!I2928</f>
        <v>Buildings</v>
      </c>
      <c r="J2978" s="179" t="str">
        <f>INDEX(Sector!$E$6:$E$46,MATCH('Energy consumption (toe)'!I2978,Sector!$B$6:$B$46,FALSE))</f>
        <v>Buildings</v>
      </c>
      <c r="K2978" s="179">
        <f>IFERROR('Energy consumption (raw)'!J2928*Lists!$H$84,)</f>
        <v>0</v>
      </c>
      <c r="L2978" s="179">
        <f>'Energy consumption (raw)'!K2928*Lists!$H$84</f>
        <v>987.39656000000002</v>
      </c>
      <c r="M2978" s="179">
        <f>'Energy consumption (raw)'!L2928*Lists!$H$84</f>
        <v>0</v>
      </c>
      <c r="N2978" s="179">
        <f>'Energy consumption (raw)'!M2928*Lists!$H$84</f>
        <v>0</v>
      </c>
      <c r="O2978" s="178">
        <f t="shared" si="186"/>
        <v>987.39656000000002</v>
      </c>
      <c r="P2978">
        <f>'Energy consumption (raw)'!N2928*Lists!$H$85</f>
        <v>0</v>
      </c>
      <c r="Q2978">
        <f>'Energy consumption (raw)'!O2928*Lists!$H$86</f>
        <v>0</v>
      </c>
      <c r="R2978">
        <f>'Energy consumption (raw)'!P2928*Lists!$H$87</f>
        <v>0</v>
      </c>
      <c r="S2978">
        <f>'Energy consumption (raw)'!Q2928*Lists!$H$88</f>
        <v>0</v>
      </c>
      <c r="T2978">
        <f>'Energy consumption (raw)'!R2928*Lists!$H$89</f>
        <v>0</v>
      </c>
      <c r="U2978">
        <f>'Energy consumption (raw)'!S2928*Lists!$H$90</f>
        <v>0</v>
      </c>
      <c r="V2978">
        <f>'Energy consumption (raw)'!T2928*Lists!$H$91</f>
        <v>0</v>
      </c>
      <c r="W2978">
        <f>'Energy consumption (raw)'!U2928*Lists!$H$92</f>
        <v>0</v>
      </c>
      <c r="X2978">
        <f>'Energy consumption (raw)'!V2928*Lists!$H$93</f>
        <v>0</v>
      </c>
      <c r="Y2978">
        <f>'Energy consumption (raw)'!W2928*Lists!$H$94</f>
        <v>0</v>
      </c>
      <c r="Z2978">
        <f>'Energy consumption (raw)'!X2928*Lists!$H$96*1000000</f>
        <v>0</v>
      </c>
      <c r="AA2978">
        <f>'Energy consumption (raw)'!Y2928*Lists!$H$97</f>
        <v>0</v>
      </c>
      <c r="AB2978">
        <f>'Energy consumption (raw)'!Z2928*Lists!$H$96</f>
        <v>0</v>
      </c>
      <c r="AC2978">
        <f>'Energy consumption (raw)'!AA2928*Lists!$H$98</f>
        <v>0</v>
      </c>
      <c r="AD2978">
        <f>'Energy consumption (raw)'!AB2928*Lists!$H$99</f>
        <v>0</v>
      </c>
      <c r="AE2978">
        <f>'Energy consumption (raw)'!AC2928*Lists!$H$101</f>
        <v>0</v>
      </c>
      <c r="AF2978">
        <f>'Energy consumption (raw)'!AD2928*Lists!$H$101</f>
        <v>0</v>
      </c>
      <c r="AG2978">
        <f>'Energy consumption (raw)'!AE2928*Lists!$H$101</f>
        <v>0</v>
      </c>
      <c r="AH2978">
        <f>'Energy consumption (raw)'!AF2928*Lists!$H$100</f>
        <v>0</v>
      </c>
      <c r="AI2978" s="167">
        <f t="shared" si="187"/>
        <v>987.39656000000002</v>
      </c>
      <c r="AJ2978" s="179">
        <f>'Energy consumption (raw)'!AG2928</f>
        <v>987.39656000000002</v>
      </c>
      <c r="AK2978" s="179">
        <f>'Energy consumption (raw)'!AH2928</f>
        <v>755</v>
      </c>
      <c r="AL2978">
        <f>IF(ROUND(AI2978,-3)=ROUND('Energy consumption (raw)'!AG2928,-3),1,0)</f>
        <v>1</v>
      </c>
      <c r="AM2978" s="179" t="str">
        <f>'Energy consumption (raw)'!AJ2928</f>
        <v>50. Ho Chi Minh</v>
      </c>
      <c r="AN2978">
        <f>VLOOKUP(AM2978,Lists!$F$9:$G$71,2,FALSE)</f>
        <v>1</v>
      </c>
    </row>
    <row r="2979" spans="2:40" x14ac:dyDescent="0.25">
      <c r="B2979" s="65" t="str">
        <f t="shared" si="185"/>
        <v>Buildings347</v>
      </c>
      <c r="C2979" s="179">
        <f>'Energy consumption (raw)'!B2929</f>
        <v>347</v>
      </c>
      <c r="D2979" s="179">
        <f>'Energy consumption (raw)'!C2929</f>
        <v>0</v>
      </c>
      <c r="E2979" s="179">
        <f>'Energy consumption (raw)'!D2929</f>
        <v>0</v>
      </c>
      <c r="F2979" s="179" t="str">
        <f>'Energy consumption (raw)'!E2929</f>
        <v>Công trình xây dựng</v>
      </c>
      <c r="G2979" s="179" t="str">
        <f>'Energy consumption (raw)'!F2929</f>
        <v>Kinh doanh bất động sản, quyền sử dụng đất thuộc chủ sở hữu, chủ sử dụng hoặc đi thuê</v>
      </c>
      <c r="H2979" s="179" t="str">
        <f>'Energy consumption (raw)'!G2929</f>
        <v>Buildings</v>
      </c>
      <c r="I2979" s="179" t="str">
        <f>'Energy consumption (raw)'!I2929</f>
        <v>Buildings</v>
      </c>
      <c r="J2979" s="179" t="str">
        <f>INDEX(Sector!$E$6:$E$46,MATCH('Energy consumption (toe)'!I2979,Sector!$B$6:$B$46,FALSE))</f>
        <v>Buildings</v>
      </c>
      <c r="K2979" s="179">
        <f>IFERROR('Energy consumption (raw)'!J2929*Lists!$H$84,)</f>
        <v>700.27789740000003</v>
      </c>
      <c r="L2979" s="179">
        <f>'Energy consumption (raw)'!K2929*Lists!$H$84</f>
        <v>700.27789740000003</v>
      </c>
      <c r="M2979" s="179">
        <f>'Energy consumption (raw)'!L2929*Lists!$H$84</f>
        <v>0</v>
      </c>
      <c r="N2979" s="179">
        <f>'Energy consumption (raw)'!M2929*Lists!$H$84</f>
        <v>0</v>
      </c>
      <c r="O2979" s="178">
        <f t="shared" si="186"/>
        <v>700.27789740000003</v>
      </c>
      <c r="P2979">
        <f>'Energy consumption (raw)'!N2929*Lists!$H$85</f>
        <v>0</v>
      </c>
      <c r="Q2979">
        <f>'Energy consumption (raw)'!O2929*Lists!$H$86</f>
        <v>0</v>
      </c>
      <c r="R2979">
        <f>'Energy consumption (raw)'!P2929*Lists!$H$87</f>
        <v>0</v>
      </c>
      <c r="S2979">
        <f>'Energy consumption (raw)'!Q2929*Lists!$H$88</f>
        <v>0</v>
      </c>
      <c r="T2979">
        <f>'Energy consumption (raw)'!R2929*Lists!$H$89</f>
        <v>0</v>
      </c>
      <c r="U2979">
        <f>'Energy consumption (raw)'!S2929*Lists!$H$90</f>
        <v>0</v>
      </c>
      <c r="V2979">
        <f>'Energy consumption (raw)'!T2929*Lists!$H$91</f>
        <v>0</v>
      </c>
      <c r="W2979">
        <f>'Energy consumption (raw)'!U2929*Lists!$H$92</f>
        <v>0</v>
      </c>
      <c r="X2979">
        <f>'Energy consumption (raw)'!V2929*Lists!$H$93</f>
        <v>0</v>
      </c>
      <c r="Y2979">
        <f>'Energy consumption (raw)'!W2929*Lists!$H$94</f>
        <v>0</v>
      </c>
      <c r="Z2979">
        <f>'Energy consumption (raw)'!X2929*Lists!$H$96*1000000</f>
        <v>0</v>
      </c>
      <c r="AA2979">
        <f>'Energy consumption (raw)'!Y2929*Lists!$H$97</f>
        <v>0</v>
      </c>
      <c r="AB2979">
        <f>'Energy consumption (raw)'!Z2929*Lists!$H$96</f>
        <v>0</v>
      </c>
      <c r="AC2979">
        <f>'Energy consumption (raw)'!AA2929*Lists!$H$98</f>
        <v>0</v>
      </c>
      <c r="AD2979">
        <f>'Energy consumption (raw)'!AB2929*Lists!$H$99</f>
        <v>0</v>
      </c>
      <c r="AE2979">
        <f>'Energy consumption (raw)'!AC2929*Lists!$H$101</f>
        <v>0</v>
      </c>
      <c r="AF2979">
        <f>'Energy consumption (raw)'!AD2929*Lists!$H$101</f>
        <v>0</v>
      </c>
      <c r="AG2979">
        <f>'Energy consumption (raw)'!AE2929*Lists!$H$101</f>
        <v>0</v>
      </c>
      <c r="AH2979">
        <f>'Energy consumption (raw)'!AF2929*Lists!$H$100</f>
        <v>0</v>
      </c>
      <c r="AI2979" s="167">
        <f t="shared" si="187"/>
        <v>700.27789740000003</v>
      </c>
      <c r="AJ2979" s="179">
        <f>'Energy consumption (raw)'!AG2929</f>
        <v>700.27789740000003</v>
      </c>
      <c r="AK2979" s="179">
        <f>'Energy consumption (raw)'!AH2929</f>
        <v>950</v>
      </c>
      <c r="AL2979">
        <f>IF(ROUND(AI2979,-3)=ROUND('Energy consumption (raw)'!AG2929,-3),1,0)</f>
        <v>1</v>
      </c>
      <c r="AM2979" s="179" t="str">
        <f>'Energy consumption (raw)'!AJ2929</f>
        <v>50. Ho Chi Minh</v>
      </c>
      <c r="AN2979">
        <f>VLOOKUP(AM2979,Lists!$F$9:$G$71,2,FALSE)</f>
        <v>1</v>
      </c>
    </row>
    <row r="2980" spans="2:40" x14ac:dyDescent="0.25">
      <c r="B2980" s="65" t="str">
        <f t="shared" si="185"/>
        <v>Buildings348</v>
      </c>
      <c r="C2980" s="179">
        <f>'Energy consumption (raw)'!B2930</f>
        <v>348</v>
      </c>
      <c r="D2980" s="179">
        <f>'Energy consumption (raw)'!C2930</f>
        <v>0</v>
      </c>
      <c r="E2980" s="179">
        <f>'Energy consumption (raw)'!D2930</f>
        <v>0</v>
      </c>
      <c r="F2980" s="179" t="str">
        <f>'Energy consumption (raw)'!E2930</f>
        <v>Công trình xây dựng</v>
      </c>
      <c r="G2980" s="179" t="str">
        <f>'Energy consumption (raw)'!F2930</f>
        <v>Lắp đặt hệ thống cấp, thoát nước, lò sưởi và điều hoà không khí</v>
      </c>
      <c r="H2980" s="179" t="str">
        <f>'Energy consumption (raw)'!G2930</f>
        <v>Buildings</v>
      </c>
      <c r="I2980" s="179" t="str">
        <f>'Energy consumption (raw)'!I2930</f>
        <v>Buildings</v>
      </c>
      <c r="J2980" s="179" t="str">
        <f>INDEX(Sector!$E$6:$E$46,MATCH('Energy consumption (toe)'!I2980,Sector!$B$6:$B$46,FALSE))</f>
        <v>Buildings</v>
      </c>
      <c r="K2980" s="179">
        <f>IFERROR('Energy consumption (raw)'!J2930*Lists!$H$84,)</f>
        <v>617.00033580000002</v>
      </c>
      <c r="L2980" s="179">
        <f>'Energy consumption (raw)'!K2930*Lists!$H$84</f>
        <v>615.92887660000008</v>
      </c>
      <c r="M2980" s="179">
        <f>'Energy consumption (raw)'!L2930*Lists!$H$84</f>
        <v>0</v>
      </c>
      <c r="N2980" s="179">
        <f>'Energy consumption (raw)'!M2930*Lists!$H$84</f>
        <v>0</v>
      </c>
      <c r="O2980" s="178">
        <f t="shared" si="186"/>
        <v>615.92887660000008</v>
      </c>
      <c r="P2980">
        <f>'Energy consumption (raw)'!N2930*Lists!$H$85</f>
        <v>0</v>
      </c>
      <c r="Q2980">
        <f>'Energy consumption (raw)'!O2930*Lists!$H$86</f>
        <v>0</v>
      </c>
      <c r="R2980">
        <f>'Energy consumption (raw)'!P2930*Lists!$H$87</f>
        <v>0</v>
      </c>
      <c r="S2980">
        <f>'Energy consumption (raw)'!Q2930*Lists!$H$88</f>
        <v>0</v>
      </c>
      <c r="T2980">
        <f>'Energy consumption (raw)'!R2930*Lists!$H$89</f>
        <v>0</v>
      </c>
      <c r="U2980">
        <f>'Energy consumption (raw)'!S2930*Lists!$H$90</f>
        <v>0</v>
      </c>
      <c r="V2980">
        <f>'Energy consumption (raw)'!T2930*Lists!$H$91</f>
        <v>0</v>
      </c>
      <c r="W2980">
        <f>'Energy consumption (raw)'!U2930*Lists!$H$92</f>
        <v>0</v>
      </c>
      <c r="X2980">
        <f>'Energy consumption (raw)'!V2930*Lists!$H$93</f>
        <v>0</v>
      </c>
      <c r="Y2980">
        <f>'Energy consumption (raw)'!W2930*Lists!$H$94</f>
        <v>0</v>
      </c>
      <c r="Z2980">
        <f>'Energy consumption (raw)'!X2930*Lists!$H$96*1000000</f>
        <v>0</v>
      </c>
      <c r="AA2980">
        <f>'Energy consumption (raw)'!Y2930*Lists!$H$97</f>
        <v>0</v>
      </c>
      <c r="AB2980">
        <f>'Energy consumption (raw)'!Z2930*Lists!$H$96</f>
        <v>0</v>
      </c>
      <c r="AC2980">
        <f>'Energy consumption (raw)'!AA2930*Lists!$H$98</f>
        <v>0</v>
      </c>
      <c r="AD2980">
        <f>'Energy consumption (raw)'!AB2930*Lists!$H$99</f>
        <v>0</v>
      </c>
      <c r="AE2980">
        <f>'Energy consumption (raw)'!AC2930*Lists!$H$101</f>
        <v>0</v>
      </c>
      <c r="AF2980">
        <f>'Energy consumption (raw)'!AD2930*Lists!$H$101</f>
        <v>0</v>
      </c>
      <c r="AG2980">
        <f>'Energy consumption (raw)'!AE2930*Lists!$H$101</f>
        <v>0</v>
      </c>
      <c r="AH2980">
        <f>'Energy consumption (raw)'!AF2930*Lists!$H$100</f>
        <v>0</v>
      </c>
      <c r="AI2980" s="167">
        <f t="shared" si="187"/>
        <v>615.92887660000008</v>
      </c>
      <c r="AJ2980" s="179">
        <f>'Energy consumption (raw)'!AG2930</f>
        <v>615.92887660000008</v>
      </c>
      <c r="AK2980" s="179">
        <f>'Energy consumption (raw)'!AH2930</f>
        <v>592</v>
      </c>
      <c r="AL2980">
        <f>IF(ROUND(AI2980,-3)=ROUND('Energy consumption (raw)'!AG2930,-3),1,0)</f>
        <v>1</v>
      </c>
      <c r="AM2980" s="179" t="str">
        <f>'Energy consumption (raw)'!AJ2930</f>
        <v>50. Ho Chi Minh</v>
      </c>
      <c r="AN2980">
        <f>VLOOKUP(AM2980,Lists!$F$9:$G$71,2,FALSE)</f>
        <v>1</v>
      </c>
    </row>
    <row r="2981" spans="2:40" x14ac:dyDescent="0.25">
      <c r="B2981" s="65" t="str">
        <f t="shared" si="185"/>
        <v>Buildings349</v>
      </c>
      <c r="C2981" s="179">
        <f>'Energy consumption (raw)'!B2931</f>
        <v>349</v>
      </c>
      <c r="D2981" s="179">
        <f>'Energy consumption (raw)'!C2931</f>
        <v>0</v>
      </c>
      <c r="E2981" s="179">
        <f>'Energy consumption (raw)'!D2931</f>
        <v>0</v>
      </c>
      <c r="F2981" s="179" t="str">
        <f>'Energy consumption (raw)'!E2931</f>
        <v>Công trình xây dựng</v>
      </c>
      <c r="G2981" s="179" t="str">
        <f>'Energy consumption (raw)'!F2931</f>
        <v>Xây dựng công trình kỹ thuật dân dụng</v>
      </c>
      <c r="H2981" s="179" t="str">
        <f>'Energy consumption (raw)'!G2931</f>
        <v>Buildings</v>
      </c>
      <c r="I2981" s="179" t="str">
        <f>'Energy consumption (raw)'!I2931</f>
        <v>Buildings</v>
      </c>
      <c r="J2981" s="179" t="str">
        <f>INDEX(Sector!$E$6:$E$46,MATCH('Energy consumption (toe)'!I2981,Sector!$B$6:$B$46,FALSE))</f>
        <v>Buildings</v>
      </c>
      <c r="K2981" s="179">
        <f>IFERROR('Energy consumption (raw)'!J2931*Lists!$H$84,)</f>
        <v>0</v>
      </c>
      <c r="L2981" s="179">
        <f>'Energy consumption (raw)'!K2931*Lists!$H$84</f>
        <v>766.40748280000003</v>
      </c>
      <c r="M2981" s="179">
        <f>'Energy consumption (raw)'!L2931*Lists!$H$84</f>
        <v>0</v>
      </c>
      <c r="N2981" s="179">
        <f>'Energy consumption (raw)'!M2931*Lists!$H$84</f>
        <v>0</v>
      </c>
      <c r="O2981" s="178">
        <f t="shared" si="186"/>
        <v>766.40748280000003</v>
      </c>
      <c r="P2981">
        <f>'Energy consumption (raw)'!N2931*Lists!$H$85</f>
        <v>0</v>
      </c>
      <c r="Q2981">
        <f>'Energy consumption (raw)'!O2931*Lists!$H$86</f>
        <v>0</v>
      </c>
      <c r="R2981">
        <f>'Energy consumption (raw)'!P2931*Lists!$H$87</f>
        <v>0</v>
      </c>
      <c r="S2981">
        <f>'Energy consumption (raw)'!Q2931*Lists!$H$88</f>
        <v>0</v>
      </c>
      <c r="T2981">
        <f>'Energy consumption (raw)'!R2931*Lists!$H$89</f>
        <v>0</v>
      </c>
      <c r="U2981">
        <f>'Energy consumption (raw)'!S2931*Lists!$H$90</f>
        <v>0</v>
      </c>
      <c r="V2981">
        <f>'Energy consumption (raw)'!T2931*Lists!$H$91</f>
        <v>0</v>
      </c>
      <c r="W2981">
        <f>'Energy consumption (raw)'!U2931*Lists!$H$92</f>
        <v>0</v>
      </c>
      <c r="X2981">
        <f>'Energy consumption (raw)'!V2931*Lists!$H$93</f>
        <v>0</v>
      </c>
      <c r="Y2981">
        <f>'Energy consumption (raw)'!W2931*Lists!$H$94</f>
        <v>0</v>
      </c>
      <c r="Z2981">
        <f>'Energy consumption (raw)'!X2931*Lists!$H$96*1000000</f>
        <v>0</v>
      </c>
      <c r="AA2981">
        <f>'Energy consumption (raw)'!Y2931*Lists!$H$97</f>
        <v>0</v>
      </c>
      <c r="AB2981">
        <f>'Energy consumption (raw)'!Z2931*Lists!$H$96</f>
        <v>0</v>
      </c>
      <c r="AC2981">
        <f>'Energy consumption (raw)'!AA2931*Lists!$H$98</f>
        <v>0</v>
      </c>
      <c r="AD2981">
        <f>'Energy consumption (raw)'!AB2931*Lists!$H$99</f>
        <v>0</v>
      </c>
      <c r="AE2981">
        <f>'Energy consumption (raw)'!AC2931*Lists!$H$101</f>
        <v>0</v>
      </c>
      <c r="AF2981">
        <f>'Energy consumption (raw)'!AD2931*Lists!$H$101</f>
        <v>0</v>
      </c>
      <c r="AG2981">
        <f>'Energy consumption (raw)'!AE2931*Lists!$H$101</f>
        <v>0</v>
      </c>
      <c r="AH2981">
        <f>'Energy consumption (raw)'!AF2931*Lists!$H$100</f>
        <v>0</v>
      </c>
      <c r="AI2981" s="167">
        <f t="shared" si="187"/>
        <v>766.40748280000003</v>
      </c>
      <c r="AJ2981" s="179">
        <f>'Energy consumption (raw)'!AG2931</f>
        <v>766.40748280000003</v>
      </c>
      <c r="AK2981" s="179">
        <f>'Energy consumption (raw)'!AH2931</f>
        <v>749</v>
      </c>
      <c r="AL2981">
        <f>IF(ROUND(AI2981,-3)=ROUND('Energy consumption (raw)'!AG2931,-3),1,0)</f>
        <v>1</v>
      </c>
      <c r="AM2981" s="179" t="str">
        <f>'Energy consumption (raw)'!AJ2931</f>
        <v>50. Ho Chi Minh</v>
      </c>
      <c r="AN2981">
        <f>VLOOKUP(AM2981,Lists!$F$9:$G$71,2,FALSE)</f>
        <v>1</v>
      </c>
    </row>
    <row r="2982" spans="2:40" x14ac:dyDescent="0.25">
      <c r="B2982" s="65" t="str">
        <f t="shared" si="185"/>
        <v>Buildings350</v>
      </c>
      <c r="C2982" s="179">
        <f>'Energy consumption (raw)'!B2932</f>
        <v>350</v>
      </c>
      <c r="D2982" s="179">
        <f>'Energy consumption (raw)'!C2932</f>
        <v>0</v>
      </c>
      <c r="E2982" s="179">
        <f>'Energy consumption (raw)'!D2932</f>
        <v>0</v>
      </c>
      <c r="F2982" s="179" t="str">
        <f>'Energy consumption (raw)'!E2932</f>
        <v>Công trình xây dựng</v>
      </c>
      <c r="G2982" s="179" t="str">
        <f>'Energy consumption (raw)'!F2932</f>
        <v>Kinh doanh bất động sản, quyền sử dụng đất thuộc chủ sở hữu, chủ sử dụng hoặc đi thuê</v>
      </c>
      <c r="H2982" s="179" t="str">
        <f>'Energy consumption (raw)'!G2932</f>
        <v>Buildings</v>
      </c>
      <c r="I2982" s="179" t="str">
        <f>'Energy consumption (raw)'!I2932</f>
        <v>Buildings</v>
      </c>
      <c r="J2982" s="179" t="str">
        <f>INDEX(Sector!$E$6:$E$46,MATCH('Energy consumption (toe)'!I2982,Sector!$B$6:$B$46,FALSE))</f>
        <v>Buildings</v>
      </c>
      <c r="K2982" s="179">
        <f>IFERROR('Energy consumption (raw)'!J2932*Lists!$H$84,)</f>
        <v>855.90163710000002</v>
      </c>
      <c r="L2982" s="179">
        <f>'Energy consumption (raw)'!K2932*Lists!$H$84</f>
        <v>855.90163710000002</v>
      </c>
      <c r="M2982" s="179">
        <f>'Energy consumption (raw)'!L2932*Lists!$H$84</f>
        <v>0</v>
      </c>
      <c r="N2982" s="179">
        <f>'Energy consumption (raw)'!M2932*Lists!$H$84</f>
        <v>0</v>
      </c>
      <c r="O2982" s="178">
        <f t="shared" si="186"/>
        <v>855.90163710000002</v>
      </c>
      <c r="P2982">
        <f>'Energy consumption (raw)'!N2932*Lists!$H$85</f>
        <v>0</v>
      </c>
      <c r="Q2982">
        <f>'Energy consumption (raw)'!O2932*Lists!$H$86</f>
        <v>0</v>
      </c>
      <c r="R2982">
        <f>'Energy consumption (raw)'!P2932*Lists!$H$87</f>
        <v>0</v>
      </c>
      <c r="S2982">
        <f>'Energy consumption (raw)'!Q2932*Lists!$H$88</f>
        <v>0</v>
      </c>
      <c r="T2982">
        <f>'Energy consumption (raw)'!R2932*Lists!$H$89</f>
        <v>0</v>
      </c>
      <c r="U2982">
        <f>'Energy consumption (raw)'!S2932*Lists!$H$90</f>
        <v>0</v>
      </c>
      <c r="V2982">
        <f>'Energy consumption (raw)'!T2932*Lists!$H$91</f>
        <v>0</v>
      </c>
      <c r="W2982">
        <f>'Energy consumption (raw)'!U2932*Lists!$H$92</f>
        <v>0</v>
      </c>
      <c r="X2982">
        <f>'Energy consumption (raw)'!V2932*Lists!$H$93</f>
        <v>0</v>
      </c>
      <c r="Y2982">
        <f>'Energy consumption (raw)'!W2932*Lists!$H$94</f>
        <v>0</v>
      </c>
      <c r="Z2982">
        <f>'Energy consumption (raw)'!X2932*Lists!$H$96*1000000</f>
        <v>0</v>
      </c>
      <c r="AA2982">
        <f>'Energy consumption (raw)'!Y2932*Lists!$H$97</f>
        <v>0</v>
      </c>
      <c r="AB2982">
        <f>'Energy consumption (raw)'!Z2932*Lists!$H$96</f>
        <v>0</v>
      </c>
      <c r="AC2982">
        <f>'Energy consumption (raw)'!AA2932*Lists!$H$98</f>
        <v>0</v>
      </c>
      <c r="AD2982">
        <f>'Energy consumption (raw)'!AB2932*Lists!$H$99</f>
        <v>0</v>
      </c>
      <c r="AE2982">
        <f>'Energy consumption (raw)'!AC2932*Lists!$H$101</f>
        <v>0</v>
      </c>
      <c r="AF2982">
        <f>'Energy consumption (raw)'!AD2932*Lists!$H$101</f>
        <v>0</v>
      </c>
      <c r="AG2982">
        <f>'Energy consumption (raw)'!AE2932*Lists!$H$101</f>
        <v>0</v>
      </c>
      <c r="AH2982">
        <f>'Energy consumption (raw)'!AF2932*Lists!$H$100</f>
        <v>0</v>
      </c>
      <c r="AI2982" s="167">
        <f t="shared" si="187"/>
        <v>855.90163710000002</v>
      </c>
      <c r="AJ2982" s="179">
        <f>'Energy consumption (raw)'!AG2932</f>
        <v>855.90163710000002</v>
      </c>
      <c r="AK2982" s="179">
        <f>'Energy consumption (raw)'!AH2932</f>
        <v>785</v>
      </c>
      <c r="AL2982">
        <f>IF(ROUND(AI2982,-3)=ROUND('Energy consumption (raw)'!AG2932,-3),1,0)</f>
        <v>1</v>
      </c>
      <c r="AM2982" s="179" t="str">
        <f>'Energy consumption (raw)'!AJ2932</f>
        <v>50. Ho Chi Minh</v>
      </c>
      <c r="AN2982">
        <f>VLOOKUP(AM2982,Lists!$F$9:$G$71,2,FALSE)</f>
        <v>1</v>
      </c>
    </row>
    <row r="2983" spans="2:40" x14ac:dyDescent="0.25">
      <c r="B2983" s="65" t="str">
        <f t="shared" si="185"/>
        <v>Buildings351</v>
      </c>
      <c r="C2983" s="179">
        <f>'Energy consumption (raw)'!B2933</f>
        <v>351</v>
      </c>
      <c r="D2983" s="179">
        <f>'Energy consumption (raw)'!C2933</f>
        <v>0</v>
      </c>
      <c r="E2983" s="179">
        <f>'Energy consumption (raw)'!D2933</f>
        <v>0</v>
      </c>
      <c r="F2983" s="179" t="str">
        <f>'Energy consumption (raw)'!E2933</f>
        <v>Công trình xây dựng</v>
      </c>
      <c r="G2983" s="179" t="str">
        <f>'Energy consumption (raw)'!F2933</f>
        <v>Kinh doanh bất động sản, quyền sử dụng đất thuộc chủ sở hữu, chủ sử dụng hoặc đi thuê</v>
      </c>
      <c r="H2983" s="179" t="str">
        <f>'Energy consumption (raw)'!G2933</f>
        <v>Buildings</v>
      </c>
      <c r="I2983" s="179" t="str">
        <f>'Energy consumption (raw)'!I2933</f>
        <v>Buildings</v>
      </c>
      <c r="J2983" s="179" t="str">
        <f>INDEX(Sector!$E$6:$E$46,MATCH('Energy consumption (toe)'!I2983,Sector!$B$6:$B$46,FALSE))</f>
        <v>Buildings</v>
      </c>
      <c r="K2983" s="179">
        <f>IFERROR('Energy consumption (raw)'!J2933*Lists!$H$84,)</f>
        <v>0</v>
      </c>
      <c r="L2983" s="179">
        <f>'Energy consumption (raw)'!K2933*Lists!$H$84</f>
        <v>720.2990939</v>
      </c>
      <c r="M2983" s="179">
        <f>'Energy consumption (raw)'!L2933*Lists!$H$84</f>
        <v>0</v>
      </c>
      <c r="N2983" s="179">
        <f>'Energy consumption (raw)'!M2933*Lists!$H$84</f>
        <v>0</v>
      </c>
      <c r="O2983" s="178">
        <f t="shared" si="186"/>
        <v>720.2990939</v>
      </c>
      <c r="P2983">
        <f>'Energy consumption (raw)'!N2933*Lists!$H$85</f>
        <v>0</v>
      </c>
      <c r="Q2983">
        <f>'Energy consumption (raw)'!O2933*Lists!$H$86</f>
        <v>0</v>
      </c>
      <c r="R2983">
        <f>'Energy consumption (raw)'!P2933*Lists!$H$87</f>
        <v>0</v>
      </c>
      <c r="S2983">
        <f>'Energy consumption (raw)'!Q2933*Lists!$H$88</f>
        <v>0</v>
      </c>
      <c r="T2983">
        <f>'Energy consumption (raw)'!R2933*Lists!$H$89</f>
        <v>0</v>
      </c>
      <c r="U2983">
        <f>'Energy consumption (raw)'!S2933*Lists!$H$90</f>
        <v>0</v>
      </c>
      <c r="V2983">
        <f>'Energy consumption (raw)'!T2933*Lists!$H$91</f>
        <v>0</v>
      </c>
      <c r="W2983">
        <f>'Energy consumption (raw)'!U2933*Lists!$H$92</f>
        <v>0</v>
      </c>
      <c r="X2983">
        <f>'Energy consumption (raw)'!V2933*Lists!$H$93</f>
        <v>0</v>
      </c>
      <c r="Y2983">
        <f>'Energy consumption (raw)'!W2933*Lists!$H$94</f>
        <v>0</v>
      </c>
      <c r="Z2983">
        <f>'Energy consumption (raw)'!X2933*Lists!$H$96*1000000</f>
        <v>0</v>
      </c>
      <c r="AA2983">
        <f>'Energy consumption (raw)'!Y2933*Lists!$H$97</f>
        <v>0</v>
      </c>
      <c r="AB2983">
        <f>'Energy consumption (raw)'!Z2933*Lists!$H$96</f>
        <v>0</v>
      </c>
      <c r="AC2983">
        <f>'Energy consumption (raw)'!AA2933*Lists!$H$98</f>
        <v>0</v>
      </c>
      <c r="AD2983">
        <f>'Energy consumption (raw)'!AB2933*Lists!$H$99</f>
        <v>0</v>
      </c>
      <c r="AE2983">
        <f>'Energy consumption (raw)'!AC2933*Lists!$H$101</f>
        <v>0</v>
      </c>
      <c r="AF2983">
        <f>'Energy consumption (raw)'!AD2933*Lists!$H$101</f>
        <v>0</v>
      </c>
      <c r="AG2983">
        <f>'Energy consumption (raw)'!AE2933*Lists!$H$101</f>
        <v>0</v>
      </c>
      <c r="AH2983">
        <f>'Energy consumption (raw)'!AF2933*Lists!$H$100</f>
        <v>0</v>
      </c>
      <c r="AI2983" s="167">
        <f t="shared" si="187"/>
        <v>720.2990939</v>
      </c>
      <c r="AJ2983" s="179">
        <f>'Energy consumption (raw)'!AG2933</f>
        <v>720.2990939</v>
      </c>
      <c r="AK2983" s="179">
        <f>'Energy consumption (raw)'!AH2933</f>
        <v>618</v>
      </c>
      <c r="AL2983">
        <f>IF(ROUND(AI2983,-3)=ROUND('Energy consumption (raw)'!AG2933,-3),1,0)</f>
        <v>1</v>
      </c>
      <c r="AM2983" s="179" t="str">
        <f>'Energy consumption (raw)'!AJ2933</f>
        <v>50. Ho Chi Minh</v>
      </c>
      <c r="AN2983">
        <f>VLOOKUP(AM2983,Lists!$F$9:$G$71,2,FALSE)</f>
        <v>1</v>
      </c>
    </row>
    <row r="2984" spans="2:40" x14ac:dyDescent="0.25">
      <c r="B2984" s="65" t="str">
        <f t="shared" si="185"/>
        <v>Buildings352</v>
      </c>
      <c r="C2984" s="179">
        <f>'Energy consumption (raw)'!B2934</f>
        <v>352</v>
      </c>
      <c r="D2984" s="179">
        <f>'Energy consumption (raw)'!C2934</f>
        <v>0</v>
      </c>
      <c r="E2984" s="179">
        <f>'Energy consumption (raw)'!D2934</f>
        <v>0</v>
      </c>
      <c r="F2984" s="179" t="str">
        <f>'Energy consumption (raw)'!E2934</f>
        <v>Công trình xây dựng</v>
      </c>
      <c r="G2984" s="179" t="str">
        <f>'Energy consumption (raw)'!F2934</f>
        <v>Bán buôn kim loại và quặng kim loại</v>
      </c>
      <c r="H2984" s="179" t="str">
        <f>'Energy consumption (raw)'!G2934</f>
        <v>Buildings</v>
      </c>
      <c r="I2984" s="179" t="str">
        <f>'Energy consumption (raw)'!I2934</f>
        <v>Buildings</v>
      </c>
      <c r="J2984" s="179" t="str">
        <f>INDEX(Sector!$E$6:$E$46,MATCH('Energy consumption (toe)'!I2984,Sector!$B$6:$B$46,FALSE))</f>
        <v>Buildings</v>
      </c>
      <c r="K2984" s="179">
        <f>IFERROR('Energy consumption (raw)'!J2934*Lists!$H$84,)</f>
        <v>0</v>
      </c>
      <c r="L2984" s="179">
        <f>'Energy consumption (raw)'!K2934*Lists!$H$84</f>
        <v>770.97445420000008</v>
      </c>
      <c r="M2984" s="179">
        <f>'Energy consumption (raw)'!L2934*Lists!$H$84</f>
        <v>0</v>
      </c>
      <c r="N2984" s="179">
        <f>'Energy consumption (raw)'!M2934*Lists!$H$84</f>
        <v>0</v>
      </c>
      <c r="O2984" s="178">
        <f t="shared" si="186"/>
        <v>770.97445420000008</v>
      </c>
      <c r="P2984">
        <f>'Energy consumption (raw)'!N2934*Lists!$H$85</f>
        <v>0</v>
      </c>
      <c r="Q2984">
        <f>'Energy consumption (raw)'!O2934*Lists!$H$86</f>
        <v>0</v>
      </c>
      <c r="R2984">
        <f>'Energy consumption (raw)'!P2934*Lists!$H$87</f>
        <v>0</v>
      </c>
      <c r="S2984">
        <f>'Energy consumption (raw)'!Q2934*Lists!$H$88</f>
        <v>0</v>
      </c>
      <c r="T2984">
        <f>'Energy consumption (raw)'!R2934*Lists!$H$89</f>
        <v>0</v>
      </c>
      <c r="U2984">
        <f>'Energy consumption (raw)'!S2934*Lists!$H$90</f>
        <v>0</v>
      </c>
      <c r="V2984">
        <f>'Energy consumption (raw)'!T2934*Lists!$H$91</f>
        <v>0</v>
      </c>
      <c r="W2984">
        <f>'Energy consumption (raw)'!U2934*Lists!$H$92</f>
        <v>0</v>
      </c>
      <c r="X2984">
        <f>'Energy consumption (raw)'!V2934*Lists!$H$93</f>
        <v>0</v>
      </c>
      <c r="Y2984">
        <f>'Energy consumption (raw)'!W2934*Lists!$H$94</f>
        <v>0</v>
      </c>
      <c r="Z2984">
        <f>'Energy consumption (raw)'!X2934*Lists!$H$96*1000000</f>
        <v>0</v>
      </c>
      <c r="AA2984">
        <f>'Energy consumption (raw)'!Y2934*Lists!$H$97</f>
        <v>0</v>
      </c>
      <c r="AB2984">
        <f>'Energy consumption (raw)'!Z2934*Lists!$H$96</f>
        <v>0</v>
      </c>
      <c r="AC2984">
        <f>'Energy consumption (raw)'!AA2934*Lists!$H$98</f>
        <v>0</v>
      </c>
      <c r="AD2984">
        <f>'Energy consumption (raw)'!AB2934*Lists!$H$99</f>
        <v>0</v>
      </c>
      <c r="AE2984">
        <f>'Energy consumption (raw)'!AC2934*Lists!$H$101</f>
        <v>0</v>
      </c>
      <c r="AF2984">
        <f>'Energy consumption (raw)'!AD2934*Lists!$H$101</f>
        <v>0</v>
      </c>
      <c r="AG2984">
        <f>'Energy consumption (raw)'!AE2934*Lists!$H$101</f>
        <v>0</v>
      </c>
      <c r="AH2984">
        <f>'Energy consumption (raw)'!AF2934*Lists!$H$100</f>
        <v>0</v>
      </c>
      <c r="AI2984" s="167">
        <f t="shared" si="187"/>
        <v>770.97445420000008</v>
      </c>
      <c r="AJ2984" s="179">
        <f>'Energy consumption (raw)'!AG2934</f>
        <v>770.97445420000008</v>
      </c>
      <c r="AK2984" s="179">
        <f>'Energy consumption (raw)'!AH2934</f>
        <v>1060</v>
      </c>
      <c r="AL2984">
        <f>IF(ROUND(AI2984,-3)=ROUND('Energy consumption (raw)'!AG2934,-3),1,0)</f>
        <v>1</v>
      </c>
      <c r="AM2984" s="179" t="str">
        <f>'Energy consumption (raw)'!AJ2934</f>
        <v>50. Ho Chi Minh</v>
      </c>
      <c r="AN2984">
        <f>VLOOKUP(AM2984,Lists!$F$9:$G$71,2,FALSE)</f>
        <v>1</v>
      </c>
    </row>
    <row r="2985" spans="2:40" x14ac:dyDescent="0.25">
      <c r="B2985" s="65" t="str">
        <f t="shared" si="185"/>
        <v>Buildings353</v>
      </c>
      <c r="C2985" s="179">
        <f>'Energy consumption (raw)'!B2935</f>
        <v>353</v>
      </c>
      <c r="D2985" s="179">
        <f>'Energy consumption (raw)'!C2935</f>
        <v>0</v>
      </c>
      <c r="E2985" s="179">
        <f>'Energy consumption (raw)'!D2935</f>
        <v>0</v>
      </c>
      <c r="F2985" s="179" t="str">
        <f>'Energy consumption (raw)'!E2935</f>
        <v>Công trình xây dựng</v>
      </c>
      <c r="G2985" s="179" t="str">
        <f>'Energy consumption (raw)'!F2935</f>
        <v>Kinh doanh bất động sản, quyền sử dụng đất thuộc chủ sở hữu, chủ sử dụng hoặc đi thuê</v>
      </c>
      <c r="H2985" s="179" t="str">
        <f>'Energy consumption (raw)'!G2935</f>
        <v>Buildings</v>
      </c>
      <c r="I2985" s="179" t="str">
        <f>'Energy consumption (raw)'!I2935</f>
        <v>Buildings</v>
      </c>
      <c r="J2985" s="179" t="str">
        <f>INDEX(Sector!$E$6:$E$46,MATCH('Energy consumption (toe)'!I2985,Sector!$B$6:$B$46,FALSE))</f>
        <v>Buildings</v>
      </c>
      <c r="K2985" s="179">
        <f>IFERROR('Energy consumption (raw)'!J2935*Lists!$H$84,)</f>
        <v>533.52141270000004</v>
      </c>
      <c r="L2985" s="179">
        <f>'Energy consumption (raw)'!K2935*Lists!$H$84</f>
        <v>533.52141270000004</v>
      </c>
      <c r="M2985" s="179">
        <f>'Energy consumption (raw)'!L2935*Lists!$H$84</f>
        <v>0</v>
      </c>
      <c r="N2985" s="179">
        <f>'Energy consumption (raw)'!M2935*Lists!$H$84</f>
        <v>0</v>
      </c>
      <c r="O2985" s="178">
        <f t="shared" si="186"/>
        <v>533.52141270000004</v>
      </c>
      <c r="P2985">
        <f>'Energy consumption (raw)'!N2935*Lists!$H$85</f>
        <v>0</v>
      </c>
      <c r="Q2985">
        <f>'Energy consumption (raw)'!O2935*Lists!$H$86</f>
        <v>0</v>
      </c>
      <c r="R2985">
        <f>'Energy consumption (raw)'!P2935*Lists!$H$87</f>
        <v>0</v>
      </c>
      <c r="S2985">
        <f>'Energy consumption (raw)'!Q2935*Lists!$H$88</f>
        <v>0</v>
      </c>
      <c r="T2985">
        <f>'Energy consumption (raw)'!R2935*Lists!$H$89</f>
        <v>0</v>
      </c>
      <c r="U2985">
        <f>'Energy consumption (raw)'!S2935*Lists!$H$90</f>
        <v>0</v>
      </c>
      <c r="V2985">
        <f>'Energy consumption (raw)'!T2935*Lists!$H$91</f>
        <v>0</v>
      </c>
      <c r="W2985">
        <f>'Energy consumption (raw)'!U2935*Lists!$H$92</f>
        <v>0</v>
      </c>
      <c r="X2985">
        <f>'Energy consumption (raw)'!V2935*Lists!$H$93</f>
        <v>0</v>
      </c>
      <c r="Y2985">
        <f>'Energy consumption (raw)'!W2935*Lists!$H$94</f>
        <v>0</v>
      </c>
      <c r="Z2985">
        <f>'Energy consumption (raw)'!X2935*Lists!$H$96*1000000</f>
        <v>0</v>
      </c>
      <c r="AA2985">
        <f>'Energy consumption (raw)'!Y2935*Lists!$H$97</f>
        <v>0</v>
      </c>
      <c r="AB2985">
        <f>'Energy consumption (raw)'!Z2935*Lists!$H$96</f>
        <v>0</v>
      </c>
      <c r="AC2985">
        <f>'Energy consumption (raw)'!AA2935*Lists!$H$98</f>
        <v>0</v>
      </c>
      <c r="AD2985">
        <f>'Energy consumption (raw)'!AB2935*Lists!$H$99</f>
        <v>0</v>
      </c>
      <c r="AE2985">
        <f>'Energy consumption (raw)'!AC2935*Lists!$H$101</f>
        <v>0</v>
      </c>
      <c r="AF2985">
        <f>'Energy consumption (raw)'!AD2935*Lists!$H$101</f>
        <v>0</v>
      </c>
      <c r="AG2985">
        <f>'Energy consumption (raw)'!AE2935*Lists!$H$101</f>
        <v>0</v>
      </c>
      <c r="AH2985">
        <f>'Energy consumption (raw)'!AF2935*Lists!$H$100</f>
        <v>0</v>
      </c>
      <c r="AI2985" s="167">
        <f t="shared" si="187"/>
        <v>533.52141270000004</v>
      </c>
      <c r="AJ2985" s="179">
        <f>'Energy consumption (raw)'!AG2935</f>
        <v>533.52141270000004</v>
      </c>
      <c r="AK2985" s="179">
        <f>'Energy consumption (raw)'!AH2935</f>
        <v>721</v>
      </c>
      <c r="AL2985">
        <f>IF(ROUND(AI2985,-3)=ROUND('Energy consumption (raw)'!AG2935,-3),1,0)</f>
        <v>1</v>
      </c>
      <c r="AM2985" s="179" t="str">
        <f>'Energy consumption (raw)'!AJ2935</f>
        <v>50. Ho Chi Minh</v>
      </c>
      <c r="AN2985">
        <f>VLOOKUP(AM2985,Lists!$F$9:$G$71,2,FALSE)</f>
        <v>1</v>
      </c>
    </row>
    <row r="2986" spans="2:40" x14ac:dyDescent="0.25">
      <c r="B2986" s="65" t="str">
        <f t="shared" si="185"/>
        <v>Buildings354</v>
      </c>
      <c r="C2986" s="179">
        <f>'Energy consumption (raw)'!B2936</f>
        <v>354</v>
      </c>
      <c r="D2986" s="179">
        <f>'Energy consumption (raw)'!C2936</f>
        <v>0</v>
      </c>
      <c r="E2986" s="179">
        <f>'Energy consumption (raw)'!D2936</f>
        <v>0</v>
      </c>
      <c r="F2986" s="179" t="str">
        <f>'Energy consumption (raw)'!E2936</f>
        <v>Công trình xây dựng</v>
      </c>
      <c r="G2986" s="179" t="str">
        <f>'Energy consumption (raw)'!F2936</f>
        <v>Kinh doanh bất động sản, quyền sử dụng đất thuộc chủ sở hữu, chủ sử dụng hoăc đi thuê</v>
      </c>
      <c r="H2986" s="179" t="str">
        <f>'Energy consumption (raw)'!G2936</f>
        <v>Buildings</v>
      </c>
      <c r="I2986" s="179" t="str">
        <f>'Energy consumption (raw)'!I2936</f>
        <v>Buildings</v>
      </c>
      <c r="J2986" s="179" t="str">
        <f>INDEX(Sector!$E$6:$E$46,MATCH('Energy consumption (toe)'!I2986,Sector!$B$6:$B$46,FALSE))</f>
        <v>Buildings</v>
      </c>
      <c r="K2986" s="179">
        <f>IFERROR('Energy consumption (raw)'!J2936*Lists!$H$84,)</f>
        <v>2882.9058653000002</v>
      </c>
      <c r="L2986" s="179">
        <f>'Energy consumption (raw)'!K2936*Lists!$H$84</f>
        <v>3010.1171116</v>
      </c>
      <c r="M2986" s="179">
        <f>'Energy consumption (raw)'!L2936*Lists!$H$84</f>
        <v>0</v>
      </c>
      <c r="N2986" s="179">
        <f>'Energy consumption (raw)'!M2936*Lists!$H$84</f>
        <v>0</v>
      </c>
      <c r="O2986" s="178">
        <f t="shared" si="186"/>
        <v>3010.1171116</v>
      </c>
      <c r="P2986">
        <f>'Energy consumption (raw)'!N2936*Lists!$H$85</f>
        <v>0</v>
      </c>
      <c r="Q2986">
        <f>'Energy consumption (raw)'!O2936*Lists!$H$86</f>
        <v>0</v>
      </c>
      <c r="R2986">
        <f>'Energy consumption (raw)'!P2936*Lists!$H$87</f>
        <v>0</v>
      </c>
      <c r="S2986">
        <f>'Energy consumption (raw)'!Q2936*Lists!$H$88</f>
        <v>0</v>
      </c>
      <c r="T2986">
        <f>'Energy consumption (raw)'!R2936*Lists!$H$89</f>
        <v>0</v>
      </c>
      <c r="U2986">
        <f>'Energy consumption (raw)'!S2936*Lists!$H$90</f>
        <v>0</v>
      </c>
      <c r="V2986">
        <f>'Energy consumption (raw)'!T2936*Lists!$H$91</f>
        <v>0</v>
      </c>
      <c r="W2986">
        <f>'Energy consumption (raw)'!U2936*Lists!$H$92</f>
        <v>0</v>
      </c>
      <c r="X2986">
        <f>'Energy consumption (raw)'!V2936*Lists!$H$93</f>
        <v>0</v>
      </c>
      <c r="Y2986">
        <f>'Energy consumption (raw)'!W2936*Lists!$H$94</f>
        <v>0</v>
      </c>
      <c r="Z2986">
        <f>'Energy consumption (raw)'!X2936*Lists!$H$96*1000000</f>
        <v>0</v>
      </c>
      <c r="AA2986">
        <f>'Energy consumption (raw)'!Y2936*Lists!$H$97</f>
        <v>0</v>
      </c>
      <c r="AB2986">
        <f>'Energy consumption (raw)'!Z2936*Lists!$H$96</f>
        <v>0</v>
      </c>
      <c r="AC2986">
        <f>'Energy consumption (raw)'!AA2936*Lists!$H$98</f>
        <v>0</v>
      </c>
      <c r="AD2986">
        <f>'Energy consumption (raw)'!AB2936*Lists!$H$99</f>
        <v>0</v>
      </c>
      <c r="AE2986">
        <f>'Energy consumption (raw)'!AC2936*Lists!$H$101</f>
        <v>0</v>
      </c>
      <c r="AF2986">
        <f>'Energy consumption (raw)'!AD2936*Lists!$H$101</f>
        <v>0</v>
      </c>
      <c r="AG2986">
        <f>'Energy consumption (raw)'!AE2936*Lists!$H$101</f>
        <v>0</v>
      </c>
      <c r="AH2986">
        <f>'Energy consumption (raw)'!AF2936*Lists!$H$100</f>
        <v>0</v>
      </c>
      <c r="AI2986" s="167">
        <f t="shared" si="187"/>
        <v>3010.1171116</v>
      </c>
      <c r="AJ2986" s="179">
        <f>'Energy consumption (raw)'!AG2936</f>
        <v>3010.1171116</v>
      </c>
      <c r="AK2986" s="179">
        <f>'Energy consumption (raw)'!AH2936</f>
        <v>3306.6327985000003</v>
      </c>
      <c r="AL2986">
        <f>IF(ROUND(AI2986,-3)=ROUND('Energy consumption (raw)'!AG2936,-3),1,0)</f>
        <v>1</v>
      </c>
      <c r="AM2986" s="179" t="str">
        <f>'Energy consumption (raw)'!AJ2936</f>
        <v>50. Ho Chi Minh</v>
      </c>
      <c r="AN2986">
        <f>VLOOKUP(AM2986,Lists!$F$9:$G$71,2,FALSE)</f>
        <v>1</v>
      </c>
    </row>
    <row r="2987" spans="2:40" x14ac:dyDescent="0.25">
      <c r="B2987" s="65" t="str">
        <f t="shared" si="185"/>
        <v>Buildings355</v>
      </c>
      <c r="C2987" s="179">
        <f>'Energy consumption (raw)'!B2937</f>
        <v>355</v>
      </c>
      <c r="D2987" s="179">
        <f>'Energy consumption (raw)'!C2937</f>
        <v>0</v>
      </c>
      <c r="E2987" s="179">
        <f>'Energy consumption (raw)'!D2937</f>
        <v>0</v>
      </c>
      <c r="F2987" s="179" t="str">
        <f>'Energy consumption (raw)'!E2937</f>
        <v>Công trình xây dựng</v>
      </c>
      <c r="G2987" s="179" t="str">
        <f>'Energy consumption (raw)'!F2937</f>
        <v>Bán buôn tổng hợp</v>
      </c>
      <c r="H2987" s="179" t="str">
        <f>'Energy consumption (raw)'!G2937</f>
        <v>Buildings</v>
      </c>
      <c r="I2987" s="179" t="str">
        <f>'Energy consumption (raw)'!I2937</f>
        <v>Buildings</v>
      </c>
      <c r="J2987" s="179" t="str">
        <f>INDEX(Sector!$E$6:$E$46,MATCH('Energy consumption (toe)'!I2987,Sector!$B$6:$B$46,FALSE))</f>
        <v>Buildings</v>
      </c>
      <c r="K2987" s="179">
        <f>IFERROR('Energy consumption (raw)'!J2937*Lists!$H$84,)</f>
        <v>0</v>
      </c>
      <c r="L2987" s="179">
        <f>'Energy consumption (raw)'!K2937*Lists!$H$84</f>
        <v>609.20093370000006</v>
      </c>
      <c r="M2987" s="179">
        <f>'Energy consumption (raw)'!L2937*Lists!$H$84</f>
        <v>0</v>
      </c>
      <c r="N2987" s="179">
        <f>'Energy consumption (raw)'!M2937*Lists!$H$84</f>
        <v>0</v>
      </c>
      <c r="O2987" s="178">
        <f t="shared" si="186"/>
        <v>609.20093370000006</v>
      </c>
      <c r="P2987">
        <f>'Energy consumption (raw)'!N2937*Lists!$H$85</f>
        <v>0</v>
      </c>
      <c r="Q2987">
        <f>'Energy consumption (raw)'!O2937*Lists!$H$86</f>
        <v>0</v>
      </c>
      <c r="R2987">
        <f>'Energy consumption (raw)'!P2937*Lists!$H$87</f>
        <v>0</v>
      </c>
      <c r="S2987">
        <f>'Energy consumption (raw)'!Q2937*Lists!$H$88</f>
        <v>0</v>
      </c>
      <c r="T2987">
        <f>'Energy consumption (raw)'!R2937*Lists!$H$89</f>
        <v>11.22</v>
      </c>
      <c r="U2987">
        <f>'Energy consumption (raw)'!S2937*Lists!$H$90</f>
        <v>0</v>
      </c>
      <c r="V2987">
        <f>'Energy consumption (raw)'!T2937*Lists!$H$91</f>
        <v>0</v>
      </c>
      <c r="W2987">
        <f>'Energy consumption (raw)'!U2937*Lists!$H$92</f>
        <v>0</v>
      </c>
      <c r="X2987">
        <f>'Energy consumption (raw)'!V2937*Lists!$H$93</f>
        <v>0</v>
      </c>
      <c r="Y2987">
        <f>'Energy consumption (raw)'!W2937*Lists!$H$94</f>
        <v>0</v>
      </c>
      <c r="Z2987">
        <f>'Energy consumption (raw)'!X2937*Lists!$H$96*1000000</f>
        <v>0</v>
      </c>
      <c r="AA2987">
        <f>'Energy consumption (raw)'!Y2937*Lists!$H$97</f>
        <v>0</v>
      </c>
      <c r="AB2987">
        <f>'Energy consumption (raw)'!Z2937*Lists!$H$96</f>
        <v>0</v>
      </c>
      <c r="AC2987">
        <f>'Energy consumption (raw)'!AA2937*Lists!$H$98</f>
        <v>0</v>
      </c>
      <c r="AD2987">
        <f>'Energy consumption (raw)'!AB2937*Lists!$H$99</f>
        <v>0</v>
      </c>
      <c r="AE2987">
        <f>'Energy consumption (raw)'!AC2937*Lists!$H$101</f>
        <v>0</v>
      </c>
      <c r="AF2987">
        <f>'Energy consumption (raw)'!AD2937*Lists!$H$101</f>
        <v>0</v>
      </c>
      <c r="AG2987">
        <f>'Energy consumption (raw)'!AE2937*Lists!$H$101</f>
        <v>0</v>
      </c>
      <c r="AH2987">
        <f>'Energy consumption (raw)'!AF2937*Lists!$H$100</f>
        <v>0</v>
      </c>
      <c r="AI2987" s="167">
        <f t="shared" si="187"/>
        <v>620.42093370000009</v>
      </c>
      <c r="AJ2987" s="179">
        <f>'Energy consumption (raw)'!AG2937</f>
        <v>620.42093370000009</v>
      </c>
      <c r="AK2987" s="179">
        <f>'Energy consumption (raw)'!AH2937</f>
        <v>1018.5315226</v>
      </c>
      <c r="AL2987">
        <f>IF(ROUND(AI2987,-3)=ROUND('Energy consumption (raw)'!AG2937,-3),1,0)</f>
        <v>1</v>
      </c>
      <c r="AM2987" s="179" t="str">
        <f>'Energy consumption (raw)'!AJ2937</f>
        <v>50. Ho Chi Minh</v>
      </c>
      <c r="AN2987">
        <f>VLOOKUP(AM2987,Lists!$F$9:$G$71,2,FALSE)</f>
        <v>1</v>
      </c>
    </row>
    <row r="2988" spans="2:40" x14ac:dyDescent="0.25">
      <c r="B2988" s="65" t="str">
        <f t="shared" si="185"/>
        <v>Buildings356</v>
      </c>
      <c r="C2988" s="179">
        <f>'Energy consumption (raw)'!B2938</f>
        <v>356</v>
      </c>
      <c r="D2988" s="179">
        <f>'Energy consumption (raw)'!C2938</f>
        <v>0</v>
      </c>
      <c r="E2988" s="179">
        <f>'Energy consumption (raw)'!D2938</f>
        <v>0</v>
      </c>
      <c r="F2988" s="179" t="str">
        <f>'Energy consumption (raw)'!E2938</f>
        <v>Công trình xây dựng</v>
      </c>
      <c r="G2988" s="179" t="str">
        <f>'Energy consumption (raw)'!F2938</f>
        <v>Bán lẻ khác trong các cửa hàng kinh doanh tổng hợp</v>
      </c>
      <c r="H2988" s="179" t="str">
        <f>'Energy consumption (raw)'!G2938</f>
        <v>Buildings</v>
      </c>
      <c r="I2988" s="179" t="str">
        <f>'Energy consumption (raw)'!I2938</f>
        <v>Buildings</v>
      </c>
      <c r="J2988" s="179" t="str">
        <f>INDEX(Sector!$E$6:$E$46,MATCH('Energy consumption (toe)'!I2988,Sector!$B$6:$B$46,FALSE))</f>
        <v>Buildings</v>
      </c>
      <c r="K2988" s="179">
        <f>IFERROR('Energy consumption (raw)'!J2938*Lists!$H$84,)</f>
        <v>0</v>
      </c>
      <c r="L2988" s="179">
        <f>'Energy consumption (raw)'!K2938*Lists!$H$84</f>
        <v>506.87426560000006</v>
      </c>
      <c r="M2988" s="179">
        <f>'Energy consumption (raw)'!L2938*Lists!$H$84</f>
        <v>0</v>
      </c>
      <c r="N2988" s="179">
        <f>'Energy consumption (raw)'!M2938*Lists!$H$84</f>
        <v>0</v>
      </c>
      <c r="O2988" s="178">
        <f t="shared" si="186"/>
        <v>506.87426560000006</v>
      </c>
      <c r="P2988">
        <f>'Energy consumption (raw)'!N2938*Lists!$H$85</f>
        <v>0</v>
      </c>
      <c r="Q2988">
        <f>'Energy consumption (raw)'!O2938*Lists!$H$86</f>
        <v>0</v>
      </c>
      <c r="R2988">
        <f>'Energy consumption (raw)'!P2938*Lists!$H$87</f>
        <v>0</v>
      </c>
      <c r="S2988">
        <f>'Energy consumption (raw)'!Q2938*Lists!$H$88</f>
        <v>0</v>
      </c>
      <c r="T2988">
        <f>'Energy consumption (raw)'!R2938*Lists!$H$89</f>
        <v>0</v>
      </c>
      <c r="U2988">
        <f>'Energy consumption (raw)'!S2938*Lists!$H$90</f>
        <v>0</v>
      </c>
      <c r="V2988">
        <f>'Energy consumption (raw)'!T2938*Lists!$H$91</f>
        <v>0</v>
      </c>
      <c r="W2988">
        <f>'Energy consumption (raw)'!U2938*Lists!$H$92</f>
        <v>0</v>
      </c>
      <c r="X2988">
        <f>'Energy consumption (raw)'!V2938*Lists!$H$93</f>
        <v>0</v>
      </c>
      <c r="Y2988">
        <f>'Energy consumption (raw)'!W2938*Lists!$H$94</f>
        <v>0</v>
      </c>
      <c r="Z2988">
        <f>'Energy consumption (raw)'!X2938*Lists!$H$96*1000000</f>
        <v>0</v>
      </c>
      <c r="AA2988">
        <f>'Energy consumption (raw)'!Y2938*Lists!$H$97</f>
        <v>0</v>
      </c>
      <c r="AB2988">
        <f>'Energy consumption (raw)'!Z2938*Lists!$H$96</f>
        <v>0</v>
      </c>
      <c r="AC2988">
        <f>'Energy consumption (raw)'!AA2938*Lists!$H$98</f>
        <v>0</v>
      </c>
      <c r="AD2988">
        <f>'Energy consumption (raw)'!AB2938*Lists!$H$99</f>
        <v>0</v>
      </c>
      <c r="AE2988">
        <f>'Energy consumption (raw)'!AC2938*Lists!$H$101</f>
        <v>0</v>
      </c>
      <c r="AF2988">
        <f>'Energy consumption (raw)'!AD2938*Lists!$H$101</f>
        <v>0</v>
      </c>
      <c r="AG2988">
        <f>'Energy consumption (raw)'!AE2938*Lists!$H$101</f>
        <v>0</v>
      </c>
      <c r="AH2988">
        <f>'Energy consumption (raw)'!AF2938*Lists!$H$100</f>
        <v>0</v>
      </c>
      <c r="AI2988" s="167">
        <f t="shared" si="187"/>
        <v>506.87426560000006</v>
      </c>
      <c r="AJ2988" s="179">
        <f>'Energy consumption (raw)'!AG2938</f>
        <v>506.87426560000006</v>
      </c>
      <c r="AK2988" s="179">
        <f>'Energy consumption (raw)'!AH2938</f>
        <v>0</v>
      </c>
      <c r="AL2988">
        <f>IF(ROUND(AI2988,-3)=ROUND('Energy consumption (raw)'!AG2938,-3),1,0)</f>
        <v>1</v>
      </c>
      <c r="AM2988" s="179" t="str">
        <f>'Energy consumption (raw)'!AJ2938</f>
        <v>50. Ho Chi Minh</v>
      </c>
      <c r="AN2988">
        <f>VLOOKUP(AM2988,Lists!$F$9:$G$71,2,FALSE)</f>
        <v>1</v>
      </c>
    </row>
    <row r="2989" spans="2:40" x14ac:dyDescent="0.25">
      <c r="B2989" s="65" t="str">
        <f t="shared" si="185"/>
        <v>Buildings357</v>
      </c>
      <c r="C2989" s="179">
        <f>'Energy consumption (raw)'!B2939</f>
        <v>357</v>
      </c>
      <c r="D2989" s="179">
        <f>'Energy consumption (raw)'!C2939</f>
        <v>0</v>
      </c>
      <c r="E2989" s="179">
        <f>'Energy consumption (raw)'!D2939</f>
        <v>0</v>
      </c>
      <c r="F2989" s="179" t="str">
        <f>'Energy consumption (raw)'!E2939</f>
        <v>Công trình xây dựng</v>
      </c>
      <c r="G2989" s="179" t="str">
        <f>'Energy consumption (raw)'!F2939</f>
        <v>Bán buôn đồ dùng khác cho gia đình</v>
      </c>
      <c r="H2989" s="179" t="str">
        <f>'Energy consumption (raw)'!G2939</f>
        <v>Buildings</v>
      </c>
      <c r="I2989" s="179" t="str">
        <f>'Energy consumption (raw)'!I2939</f>
        <v>Buildings</v>
      </c>
      <c r="J2989" s="179" t="str">
        <f>INDEX(Sector!$E$6:$E$46,MATCH('Energy consumption (toe)'!I2989,Sector!$B$6:$B$46,FALSE))</f>
        <v>Buildings</v>
      </c>
      <c r="K2989" s="179">
        <f>IFERROR('Energy consumption (raw)'!J2939*Lists!$H$84,)</f>
        <v>0</v>
      </c>
      <c r="L2989" s="179">
        <f>'Energy consumption (raw)'!K2939*Lists!$H$84</f>
        <v>3790.6154247000004</v>
      </c>
      <c r="M2989" s="179">
        <f>'Energy consumption (raw)'!L2939*Lists!$H$84</f>
        <v>0</v>
      </c>
      <c r="N2989" s="179">
        <f>'Energy consumption (raw)'!M2939*Lists!$H$84</f>
        <v>0</v>
      </c>
      <c r="O2989" s="178">
        <f t="shared" si="186"/>
        <v>3790.6154247000004</v>
      </c>
      <c r="P2989">
        <f>'Energy consumption (raw)'!N2939*Lists!$H$85</f>
        <v>0</v>
      </c>
      <c r="Q2989">
        <f>'Energy consumption (raw)'!O2939*Lists!$H$86</f>
        <v>0</v>
      </c>
      <c r="R2989">
        <f>'Energy consumption (raw)'!P2939*Lists!$H$87</f>
        <v>0</v>
      </c>
      <c r="S2989">
        <f>'Energy consumption (raw)'!Q2939*Lists!$H$88</f>
        <v>0</v>
      </c>
      <c r="T2989">
        <f>'Energy consumption (raw)'!R2939*Lists!$H$89</f>
        <v>0</v>
      </c>
      <c r="U2989">
        <f>'Energy consumption (raw)'!S2939*Lists!$H$90</f>
        <v>0</v>
      </c>
      <c r="V2989">
        <f>'Energy consumption (raw)'!T2939*Lists!$H$91</f>
        <v>0</v>
      </c>
      <c r="W2989">
        <f>'Energy consumption (raw)'!U2939*Lists!$H$92</f>
        <v>0</v>
      </c>
      <c r="X2989">
        <f>'Energy consumption (raw)'!V2939*Lists!$H$93</f>
        <v>0</v>
      </c>
      <c r="Y2989">
        <f>'Energy consumption (raw)'!W2939*Lists!$H$94</f>
        <v>0</v>
      </c>
      <c r="Z2989">
        <f>'Energy consumption (raw)'!X2939*Lists!$H$96*1000000</f>
        <v>0</v>
      </c>
      <c r="AA2989">
        <f>'Energy consumption (raw)'!Y2939*Lists!$H$97</f>
        <v>0</v>
      </c>
      <c r="AB2989">
        <f>'Energy consumption (raw)'!Z2939*Lists!$H$96</f>
        <v>0</v>
      </c>
      <c r="AC2989">
        <f>'Energy consumption (raw)'!AA2939*Lists!$H$98</f>
        <v>0</v>
      </c>
      <c r="AD2989">
        <f>'Energy consumption (raw)'!AB2939*Lists!$H$99</f>
        <v>0</v>
      </c>
      <c r="AE2989">
        <f>'Energy consumption (raw)'!AC2939*Lists!$H$101</f>
        <v>0</v>
      </c>
      <c r="AF2989">
        <f>'Energy consumption (raw)'!AD2939*Lists!$H$101</f>
        <v>0</v>
      </c>
      <c r="AG2989">
        <f>'Energy consumption (raw)'!AE2939*Lists!$H$101</f>
        <v>0</v>
      </c>
      <c r="AH2989">
        <f>'Energy consumption (raw)'!AF2939*Lists!$H$100</f>
        <v>0</v>
      </c>
      <c r="AI2989" s="167">
        <f t="shared" si="187"/>
        <v>3790.6154247000004</v>
      </c>
      <c r="AJ2989" s="179">
        <f>'Energy consumption (raw)'!AG2939</f>
        <v>3790.6154247000004</v>
      </c>
      <c r="AK2989" s="179">
        <f>'Energy consumption (raw)'!AH2939</f>
        <v>0</v>
      </c>
      <c r="AL2989">
        <f>IF(ROUND(AI2989,-3)=ROUND('Energy consumption (raw)'!AG2939,-3),1,0)</f>
        <v>1</v>
      </c>
      <c r="AM2989" s="179" t="str">
        <f>'Energy consumption (raw)'!AJ2939</f>
        <v>50. Ho Chi Minh</v>
      </c>
      <c r="AN2989">
        <f>VLOOKUP(AM2989,Lists!$F$9:$G$71,2,FALSE)</f>
        <v>1</v>
      </c>
    </row>
    <row r="2990" spans="2:40" x14ac:dyDescent="0.25">
      <c r="B2990" s="65" t="str">
        <f t="shared" si="185"/>
        <v>Buildings358</v>
      </c>
      <c r="C2990" s="179">
        <f>'Energy consumption (raw)'!B2940</f>
        <v>358</v>
      </c>
      <c r="D2990" s="179">
        <f>'Energy consumption (raw)'!C2940</f>
        <v>0</v>
      </c>
      <c r="E2990" s="179">
        <f>'Energy consumption (raw)'!D2940</f>
        <v>0</v>
      </c>
      <c r="F2990" s="179" t="str">
        <f>'Energy consumption (raw)'!E2940</f>
        <v>Công trình xây dựng</v>
      </c>
      <c r="G2990" s="179" t="str">
        <f>'Energy consumption (raw)'!F2940</f>
        <v>Kinh doanh bất động sản, quyền sử dụng đất thuộc chủ sở hữu, chủ sử dụng hoặc đi thuê</v>
      </c>
      <c r="H2990" s="179" t="str">
        <f>'Energy consumption (raw)'!G2940</f>
        <v>Buildings</v>
      </c>
      <c r="I2990" s="179" t="str">
        <f>'Energy consumption (raw)'!I2940</f>
        <v>Buildings</v>
      </c>
      <c r="J2990" s="179" t="str">
        <f>INDEX(Sector!$E$6:$E$46,MATCH('Energy consumption (toe)'!I2990,Sector!$B$6:$B$46,FALSE))</f>
        <v>Buildings</v>
      </c>
      <c r="K2990" s="179">
        <f>IFERROR('Energy consumption (raw)'!J2940*Lists!$H$84,)</f>
        <v>0</v>
      </c>
      <c r="L2990" s="179">
        <f>'Energy consumption (raw)'!K2940*Lists!$H$84</f>
        <v>623.85850790000006</v>
      </c>
      <c r="M2990" s="179">
        <f>'Energy consumption (raw)'!L2940*Lists!$H$84</f>
        <v>0</v>
      </c>
      <c r="N2990" s="179">
        <f>'Energy consumption (raw)'!M2940*Lists!$H$84</f>
        <v>0</v>
      </c>
      <c r="O2990" s="178">
        <f t="shared" si="186"/>
        <v>623.85850790000006</v>
      </c>
      <c r="P2990">
        <f>'Energy consumption (raw)'!N2940*Lists!$H$85</f>
        <v>0</v>
      </c>
      <c r="Q2990">
        <f>'Energy consumption (raw)'!O2940*Lists!$H$86</f>
        <v>0</v>
      </c>
      <c r="R2990">
        <f>'Energy consumption (raw)'!P2940*Lists!$H$87</f>
        <v>0</v>
      </c>
      <c r="S2990">
        <f>'Energy consumption (raw)'!Q2940*Lists!$H$88</f>
        <v>0</v>
      </c>
      <c r="T2990">
        <f>'Energy consumption (raw)'!R2940*Lists!$H$89</f>
        <v>0</v>
      </c>
      <c r="U2990">
        <f>'Energy consumption (raw)'!S2940*Lists!$H$90</f>
        <v>0</v>
      </c>
      <c r="V2990">
        <f>'Energy consumption (raw)'!T2940*Lists!$H$91</f>
        <v>0</v>
      </c>
      <c r="W2990">
        <f>'Energy consumption (raw)'!U2940*Lists!$H$92</f>
        <v>0</v>
      </c>
      <c r="X2990">
        <f>'Energy consumption (raw)'!V2940*Lists!$H$93</f>
        <v>0</v>
      </c>
      <c r="Y2990">
        <f>'Energy consumption (raw)'!W2940*Lists!$H$94</f>
        <v>0</v>
      </c>
      <c r="Z2990">
        <f>'Energy consumption (raw)'!X2940*Lists!$H$96*1000000</f>
        <v>0</v>
      </c>
      <c r="AA2990">
        <f>'Energy consumption (raw)'!Y2940*Lists!$H$97</f>
        <v>0</v>
      </c>
      <c r="AB2990">
        <f>'Energy consumption (raw)'!Z2940*Lists!$H$96</f>
        <v>0</v>
      </c>
      <c r="AC2990">
        <f>'Energy consumption (raw)'!AA2940*Lists!$H$98</f>
        <v>0</v>
      </c>
      <c r="AD2990">
        <f>'Energy consumption (raw)'!AB2940*Lists!$H$99</f>
        <v>0</v>
      </c>
      <c r="AE2990">
        <f>'Energy consumption (raw)'!AC2940*Lists!$H$101</f>
        <v>0</v>
      </c>
      <c r="AF2990">
        <f>'Energy consumption (raw)'!AD2940*Lists!$H$101</f>
        <v>0</v>
      </c>
      <c r="AG2990">
        <f>'Energy consumption (raw)'!AE2940*Lists!$H$101</f>
        <v>0</v>
      </c>
      <c r="AH2990">
        <f>'Energy consumption (raw)'!AF2940*Lists!$H$100</f>
        <v>0</v>
      </c>
      <c r="AI2990" s="167">
        <f t="shared" si="187"/>
        <v>623.85850790000006</v>
      </c>
      <c r="AJ2990" s="179">
        <f>'Energy consumption (raw)'!AG2940</f>
        <v>623.85850790000006</v>
      </c>
      <c r="AK2990" s="179">
        <f>'Energy consumption (raw)'!AH2940</f>
        <v>0</v>
      </c>
      <c r="AL2990">
        <f>IF(ROUND(AI2990,-3)=ROUND('Energy consumption (raw)'!AG2940,-3),1,0)</f>
        <v>1</v>
      </c>
      <c r="AM2990" s="179" t="str">
        <f>'Energy consumption (raw)'!AJ2940</f>
        <v>50. Ho Chi Minh</v>
      </c>
      <c r="AN2990">
        <f>VLOOKUP(AM2990,Lists!$F$9:$G$71,2,FALSE)</f>
        <v>1</v>
      </c>
    </row>
    <row r="2991" spans="2:40" x14ac:dyDescent="0.25">
      <c r="B2991" s="65" t="str">
        <f t="shared" si="185"/>
        <v>Buildings359</v>
      </c>
      <c r="C2991" s="179">
        <f>'Energy consumption (raw)'!B2941</f>
        <v>359</v>
      </c>
      <c r="D2991" s="179">
        <f>'Energy consumption (raw)'!C2941</f>
        <v>0</v>
      </c>
      <c r="E2991" s="179">
        <f>'Energy consumption (raw)'!D2941</f>
        <v>0</v>
      </c>
      <c r="F2991" s="179" t="str">
        <f>'Energy consumption (raw)'!E2941</f>
        <v>Công trình xây dựng</v>
      </c>
      <c r="G2991" s="179" t="str">
        <f>'Energy consumption (raw)'!F2941</f>
        <v>Kinh doanh bất động sản, quyền sử dụng đất thuộc chủ sở hữu, chủ sử dụng hoặc đi thuê</v>
      </c>
      <c r="H2991" s="179" t="str">
        <f>'Energy consumption (raw)'!G2941</f>
        <v>Buildings</v>
      </c>
      <c r="I2991" s="179" t="str">
        <f>'Energy consumption (raw)'!I2941</f>
        <v>Buildings</v>
      </c>
      <c r="J2991" s="179" t="str">
        <f>INDEX(Sector!$E$6:$E$46,MATCH('Energy consumption (toe)'!I2991,Sector!$B$6:$B$46,FALSE))</f>
        <v>Buildings</v>
      </c>
      <c r="K2991" s="179">
        <f>IFERROR('Energy consumption (raw)'!J2941*Lists!$H$84,)</f>
        <v>0</v>
      </c>
      <c r="L2991" s="179">
        <f>'Energy consumption (raw)'!K2941*Lists!$H$84</f>
        <v>603.45264150000003</v>
      </c>
      <c r="M2991" s="179">
        <f>'Energy consumption (raw)'!L2941*Lists!$H$84</f>
        <v>0</v>
      </c>
      <c r="N2991" s="179">
        <f>'Energy consumption (raw)'!M2941*Lists!$H$84</f>
        <v>0</v>
      </c>
      <c r="O2991" s="178">
        <f t="shared" si="186"/>
        <v>603.45264150000003</v>
      </c>
      <c r="P2991">
        <f>'Energy consumption (raw)'!N2941*Lists!$H$85</f>
        <v>0</v>
      </c>
      <c r="Q2991">
        <f>'Energy consumption (raw)'!O2941*Lists!$H$86</f>
        <v>0</v>
      </c>
      <c r="R2991">
        <f>'Energy consumption (raw)'!P2941*Lists!$H$87</f>
        <v>0</v>
      </c>
      <c r="S2991">
        <f>'Energy consumption (raw)'!Q2941*Lists!$H$88</f>
        <v>0</v>
      </c>
      <c r="T2991">
        <f>'Energy consumption (raw)'!R2941*Lists!$H$89</f>
        <v>0</v>
      </c>
      <c r="U2991">
        <f>'Energy consumption (raw)'!S2941*Lists!$H$90</f>
        <v>0</v>
      </c>
      <c r="V2991">
        <f>'Energy consumption (raw)'!T2941*Lists!$H$91</f>
        <v>0</v>
      </c>
      <c r="W2991">
        <f>'Energy consumption (raw)'!U2941*Lists!$H$92</f>
        <v>0</v>
      </c>
      <c r="X2991">
        <f>'Energy consumption (raw)'!V2941*Lists!$H$93</f>
        <v>0</v>
      </c>
      <c r="Y2991">
        <f>'Energy consumption (raw)'!W2941*Lists!$H$94</f>
        <v>0</v>
      </c>
      <c r="Z2991">
        <f>'Energy consumption (raw)'!X2941*Lists!$H$96*1000000</f>
        <v>0</v>
      </c>
      <c r="AA2991">
        <f>'Energy consumption (raw)'!Y2941*Lists!$H$97</f>
        <v>0</v>
      </c>
      <c r="AB2991">
        <f>'Energy consumption (raw)'!Z2941*Lists!$H$96</f>
        <v>0</v>
      </c>
      <c r="AC2991">
        <f>'Energy consumption (raw)'!AA2941*Lists!$H$98</f>
        <v>0</v>
      </c>
      <c r="AD2991">
        <f>'Energy consumption (raw)'!AB2941*Lists!$H$99</f>
        <v>0</v>
      </c>
      <c r="AE2991">
        <f>'Energy consumption (raw)'!AC2941*Lists!$H$101</f>
        <v>0</v>
      </c>
      <c r="AF2991">
        <f>'Energy consumption (raw)'!AD2941*Lists!$H$101</f>
        <v>0</v>
      </c>
      <c r="AG2991">
        <f>'Energy consumption (raw)'!AE2941*Lists!$H$101</f>
        <v>0</v>
      </c>
      <c r="AH2991">
        <f>'Energy consumption (raw)'!AF2941*Lists!$H$100</f>
        <v>0</v>
      </c>
      <c r="AI2991" s="167">
        <f t="shared" si="187"/>
        <v>603.45264150000003</v>
      </c>
      <c r="AJ2991" s="179">
        <f>'Energy consumption (raw)'!AG2941</f>
        <v>603.45264150000003</v>
      </c>
      <c r="AK2991" s="179">
        <f>'Energy consumption (raw)'!AH2941</f>
        <v>0</v>
      </c>
      <c r="AL2991">
        <f>IF(ROUND(AI2991,-3)=ROUND('Energy consumption (raw)'!AG2941,-3),1,0)</f>
        <v>1</v>
      </c>
      <c r="AM2991" s="179" t="str">
        <f>'Energy consumption (raw)'!AJ2941</f>
        <v>50. Ho Chi Minh</v>
      </c>
      <c r="AN2991">
        <f>VLOOKUP(AM2991,Lists!$F$9:$G$71,2,FALSE)</f>
        <v>1</v>
      </c>
    </row>
    <row r="2992" spans="2:40" x14ac:dyDescent="0.25">
      <c r="B2992" s="65" t="str">
        <f t="shared" si="185"/>
        <v>Buildings360</v>
      </c>
      <c r="C2992" s="179">
        <f>'Energy consumption (raw)'!B2942</f>
        <v>360</v>
      </c>
      <c r="D2992" s="179">
        <f>'Energy consumption (raw)'!C2942</f>
        <v>0</v>
      </c>
      <c r="E2992" s="179">
        <f>'Energy consumption (raw)'!D2942</f>
        <v>0</v>
      </c>
      <c r="F2992" s="179" t="str">
        <f>'Energy consumption (raw)'!E2942</f>
        <v>Công trình xây dựng</v>
      </c>
      <c r="G2992" s="179" t="str">
        <f>'Energy consumption (raw)'!F2942</f>
        <v>Xây dựng nhà các loại</v>
      </c>
      <c r="H2992" s="179" t="str">
        <f>'Energy consumption (raw)'!G2942</f>
        <v>Buildings</v>
      </c>
      <c r="I2992" s="179" t="str">
        <f>'Energy consumption (raw)'!I2942</f>
        <v>Buildings</v>
      </c>
      <c r="J2992" s="179" t="str">
        <f>INDEX(Sector!$E$6:$E$46,MATCH('Energy consumption (toe)'!I2992,Sector!$B$6:$B$46,FALSE))</f>
        <v>Buildings</v>
      </c>
      <c r="K2992" s="179">
        <f>IFERROR('Energy consumption (raw)'!J2942*Lists!$H$84,)</f>
        <v>0</v>
      </c>
      <c r="L2992" s="179">
        <f>'Energy consumption (raw)'!K2942*Lists!$H$84</f>
        <v>793.34131930000001</v>
      </c>
      <c r="M2992" s="179">
        <f>'Energy consumption (raw)'!L2942*Lists!$H$84</f>
        <v>0</v>
      </c>
      <c r="N2992" s="179">
        <f>'Energy consumption (raw)'!M2942*Lists!$H$84</f>
        <v>0</v>
      </c>
      <c r="O2992" s="178">
        <f t="shared" si="186"/>
        <v>793.34131930000001</v>
      </c>
      <c r="P2992">
        <f>'Energy consumption (raw)'!N2942*Lists!$H$85</f>
        <v>0</v>
      </c>
      <c r="Q2992">
        <f>'Energy consumption (raw)'!O2942*Lists!$H$86</f>
        <v>0</v>
      </c>
      <c r="R2992">
        <f>'Energy consumption (raw)'!P2942*Lists!$H$87</f>
        <v>0</v>
      </c>
      <c r="S2992">
        <f>'Energy consumption (raw)'!Q2942*Lists!$H$88</f>
        <v>0</v>
      </c>
      <c r="T2992">
        <f>'Energy consumption (raw)'!R2942*Lists!$H$89</f>
        <v>0</v>
      </c>
      <c r="U2992">
        <f>'Energy consumption (raw)'!S2942*Lists!$H$90</f>
        <v>0</v>
      </c>
      <c r="V2992">
        <f>'Energy consumption (raw)'!T2942*Lists!$H$91</f>
        <v>0</v>
      </c>
      <c r="W2992">
        <f>'Energy consumption (raw)'!U2942*Lists!$H$92</f>
        <v>0</v>
      </c>
      <c r="X2992">
        <f>'Energy consumption (raw)'!V2942*Lists!$H$93</f>
        <v>0</v>
      </c>
      <c r="Y2992">
        <f>'Energy consumption (raw)'!W2942*Lists!$H$94</f>
        <v>0</v>
      </c>
      <c r="Z2992">
        <f>'Energy consumption (raw)'!X2942*Lists!$H$96*1000000</f>
        <v>0</v>
      </c>
      <c r="AA2992">
        <f>'Energy consumption (raw)'!Y2942*Lists!$H$97</f>
        <v>0</v>
      </c>
      <c r="AB2992">
        <f>'Energy consumption (raw)'!Z2942*Lists!$H$96</f>
        <v>0</v>
      </c>
      <c r="AC2992">
        <f>'Energy consumption (raw)'!AA2942*Lists!$H$98</f>
        <v>0</v>
      </c>
      <c r="AD2992">
        <f>'Energy consumption (raw)'!AB2942*Lists!$H$99</f>
        <v>0</v>
      </c>
      <c r="AE2992">
        <f>'Energy consumption (raw)'!AC2942*Lists!$H$101</f>
        <v>0</v>
      </c>
      <c r="AF2992">
        <f>'Energy consumption (raw)'!AD2942*Lists!$H$101</f>
        <v>0</v>
      </c>
      <c r="AG2992">
        <f>'Energy consumption (raw)'!AE2942*Lists!$H$101</f>
        <v>0</v>
      </c>
      <c r="AH2992">
        <f>'Energy consumption (raw)'!AF2942*Lists!$H$100</f>
        <v>0</v>
      </c>
      <c r="AI2992" s="167">
        <f t="shared" si="187"/>
        <v>793.34131930000001</v>
      </c>
      <c r="AJ2992" s="179">
        <f>'Energy consumption (raw)'!AG2942</f>
        <v>793.34131930000001</v>
      </c>
      <c r="AK2992" s="179">
        <f>'Energy consumption (raw)'!AH2942</f>
        <v>0</v>
      </c>
      <c r="AL2992">
        <f>IF(ROUND(AI2992,-3)=ROUND('Energy consumption (raw)'!AG2942,-3),1,0)</f>
        <v>1</v>
      </c>
      <c r="AM2992" s="179" t="str">
        <f>'Energy consumption (raw)'!AJ2942</f>
        <v>50. Ho Chi Minh</v>
      </c>
      <c r="AN2992">
        <f>VLOOKUP(AM2992,Lists!$F$9:$G$71,2,FALSE)</f>
        <v>1</v>
      </c>
    </row>
    <row r="2993" spans="2:40" x14ac:dyDescent="0.25">
      <c r="B2993" s="65" t="str">
        <f t="shared" si="185"/>
        <v>Buildings361</v>
      </c>
      <c r="C2993" s="179">
        <f>'Energy consumption (raw)'!B2943</f>
        <v>361</v>
      </c>
      <c r="D2993" s="179">
        <f>'Energy consumption (raw)'!C2943</f>
        <v>0</v>
      </c>
      <c r="E2993" s="179">
        <f>'Energy consumption (raw)'!D2943</f>
        <v>0</v>
      </c>
      <c r="F2993" s="179" t="str">
        <f>'Energy consumption (raw)'!E2943</f>
        <v>Công trình xây dựng</v>
      </c>
      <c r="G2993" s="179" t="str">
        <f>'Energy consumption (raw)'!F2943</f>
        <v>Xây dựng công trình kỹ thuật dân dụng</v>
      </c>
      <c r="H2993" s="179" t="str">
        <f>'Energy consumption (raw)'!G2943</f>
        <v>Buildings</v>
      </c>
      <c r="I2993" s="179" t="str">
        <f>'Energy consumption (raw)'!I2943</f>
        <v>Buildings</v>
      </c>
      <c r="J2993" s="179" t="str">
        <f>INDEX(Sector!$E$6:$E$46,MATCH('Energy consumption (toe)'!I2993,Sector!$B$6:$B$46,FALSE))</f>
        <v>Buildings</v>
      </c>
      <c r="K2993" s="179">
        <f>IFERROR('Energy consumption (raw)'!J2943*Lists!$H$84,)</f>
        <v>0</v>
      </c>
      <c r="L2993" s="179">
        <f>'Energy consumption (raw)'!K2943*Lists!$H$84</f>
        <v>732.45747100000006</v>
      </c>
      <c r="M2993" s="179">
        <f>'Energy consumption (raw)'!L2943*Lists!$H$84</f>
        <v>0</v>
      </c>
      <c r="N2993" s="179">
        <f>'Energy consumption (raw)'!M2943*Lists!$H$84</f>
        <v>0</v>
      </c>
      <c r="O2993" s="178">
        <f t="shared" si="186"/>
        <v>732.45747100000006</v>
      </c>
      <c r="P2993">
        <f>'Energy consumption (raw)'!N2943*Lists!$H$85</f>
        <v>0</v>
      </c>
      <c r="Q2993">
        <f>'Energy consumption (raw)'!O2943*Lists!$H$86</f>
        <v>0</v>
      </c>
      <c r="R2993">
        <f>'Energy consumption (raw)'!P2943*Lists!$H$87</f>
        <v>0</v>
      </c>
      <c r="S2993">
        <f>'Energy consumption (raw)'!Q2943*Lists!$H$88</f>
        <v>0</v>
      </c>
      <c r="T2993">
        <f>'Energy consumption (raw)'!R2943*Lists!$H$89</f>
        <v>0</v>
      </c>
      <c r="U2993">
        <f>'Energy consumption (raw)'!S2943*Lists!$H$90</f>
        <v>0</v>
      </c>
      <c r="V2993">
        <f>'Energy consumption (raw)'!T2943*Lists!$H$91</f>
        <v>0</v>
      </c>
      <c r="W2993">
        <f>'Energy consumption (raw)'!U2943*Lists!$H$92</f>
        <v>0</v>
      </c>
      <c r="X2993">
        <f>'Energy consumption (raw)'!V2943*Lists!$H$93</f>
        <v>0</v>
      </c>
      <c r="Y2993">
        <f>'Energy consumption (raw)'!W2943*Lists!$H$94</f>
        <v>0</v>
      </c>
      <c r="Z2993">
        <f>'Energy consumption (raw)'!X2943*Lists!$H$96*1000000</f>
        <v>0</v>
      </c>
      <c r="AA2993">
        <f>'Energy consumption (raw)'!Y2943*Lists!$H$97</f>
        <v>0</v>
      </c>
      <c r="AB2993">
        <f>'Energy consumption (raw)'!Z2943*Lists!$H$96</f>
        <v>0</v>
      </c>
      <c r="AC2993">
        <f>'Energy consumption (raw)'!AA2943*Lists!$H$98</f>
        <v>0</v>
      </c>
      <c r="AD2993">
        <f>'Energy consumption (raw)'!AB2943*Lists!$H$99</f>
        <v>0</v>
      </c>
      <c r="AE2993">
        <f>'Energy consumption (raw)'!AC2943*Lists!$H$101</f>
        <v>0</v>
      </c>
      <c r="AF2993">
        <f>'Energy consumption (raw)'!AD2943*Lists!$H$101</f>
        <v>0</v>
      </c>
      <c r="AG2993">
        <f>'Energy consumption (raw)'!AE2943*Lists!$H$101</f>
        <v>0</v>
      </c>
      <c r="AH2993">
        <f>'Energy consumption (raw)'!AF2943*Lists!$H$100</f>
        <v>0</v>
      </c>
      <c r="AI2993" s="167">
        <f t="shared" si="187"/>
        <v>732.45747100000006</v>
      </c>
      <c r="AJ2993" s="179">
        <f>'Energy consumption (raw)'!AG2943</f>
        <v>732.45747100000006</v>
      </c>
      <c r="AK2993" s="179">
        <f>'Energy consumption (raw)'!AH2943</f>
        <v>0</v>
      </c>
      <c r="AL2993">
        <f>IF(ROUND(AI2993,-3)=ROUND('Energy consumption (raw)'!AG2943,-3),1,0)</f>
        <v>1</v>
      </c>
      <c r="AM2993" s="179" t="str">
        <f>'Energy consumption (raw)'!AJ2943</f>
        <v>50. Ho Chi Minh</v>
      </c>
      <c r="AN2993">
        <f>VLOOKUP(AM2993,Lists!$F$9:$G$71,2,FALSE)</f>
        <v>1</v>
      </c>
    </row>
    <row r="2994" spans="2:40" x14ac:dyDescent="0.25">
      <c r="B2994" s="65" t="str">
        <f t="shared" si="185"/>
        <v>Buildings362</v>
      </c>
      <c r="C2994" s="179">
        <f>'Energy consumption (raw)'!B2944</f>
        <v>362</v>
      </c>
      <c r="D2994" s="179">
        <f>'Energy consumption (raw)'!C2944</f>
        <v>0</v>
      </c>
      <c r="E2994" s="179">
        <f>'Energy consumption (raw)'!D2944</f>
        <v>0</v>
      </c>
      <c r="F2994" s="179" t="str">
        <f>'Energy consumption (raw)'!E2944</f>
        <v>Công trình xây dựng</v>
      </c>
      <c r="G2994" s="179" t="str">
        <f>'Energy consumption (raw)'!F2944</f>
        <v>Tư vấn, môi giới, đấu giá bất động sản, đấu giá quyền sử dụng đất</v>
      </c>
      <c r="H2994" s="179" t="str">
        <f>'Energy consumption (raw)'!G2944</f>
        <v>Buildings</v>
      </c>
      <c r="I2994" s="179" t="str">
        <f>'Energy consumption (raw)'!I2944</f>
        <v>Buildings</v>
      </c>
      <c r="J2994" s="179" t="str">
        <f>INDEX(Sector!$E$6:$E$46,MATCH('Energy consumption (toe)'!I2994,Sector!$B$6:$B$46,FALSE))</f>
        <v>Buildings</v>
      </c>
      <c r="K2994" s="179">
        <f>IFERROR('Energy consumption (raw)'!J2944*Lists!$H$84,)</f>
        <v>0</v>
      </c>
      <c r="L2994" s="179">
        <f>'Energy consumption (raw)'!K2944*Lists!$H$84</f>
        <v>1675.6876619000002</v>
      </c>
      <c r="M2994" s="179">
        <f>'Energy consumption (raw)'!L2944*Lists!$H$84</f>
        <v>0</v>
      </c>
      <c r="N2994" s="179">
        <f>'Energy consumption (raw)'!M2944*Lists!$H$84</f>
        <v>0</v>
      </c>
      <c r="O2994" s="178">
        <f t="shared" si="186"/>
        <v>1675.6876619000002</v>
      </c>
      <c r="P2994">
        <f>'Energy consumption (raw)'!N2944*Lists!$H$85</f>
        <v>0</v>
      </c>
      <c r="Q2994">
        <f>'Energy consumption (raw)'!O2944*Lists!$H$86</f>
        <v>0</v>
      </c>
      <c r="R2994">
        <f>'Energy consumption (raw)'!P2944*Lists!$H$87</f>
        <v>0</v>
      </c>
      <c r="S2994">
        <f>'Energy consumption (raw)'!Q2944*Lists!$H$88</f>
        <v>0</v>
      </c>
      <c r="T2994">
        <f>'Energy consumption (raw)'!R2944*Lists!$H$89</f>
        <v>0</v>
      </c>
      <c r="U2994">
        <f>'Energy consumption (raw)'!S2944*Lists!$H$90</f>
        <v>0</v>
      </c>
      <c r="V2994">
        <f>'Energy consumption (raw)'!T2944*Lists!$H$91</f>
        <v>0</v>
      </c>
      <c r="W2994">
        <f>'Energy consumption (raw)'!U2944*Lists!$H$92</f>
        <v>0</v>
      </c>
      <c r="X2994">
        <f>'Energy consumption (raw)'!V2944*Lists!$H$93</f>
        <v>0</v>
      </c>
      <c r="Y2994">
        <f>'Energy consumption (raw)'!W2944*Lists!$H$94</f>
        <v>0</v>
      </c>
      <c r="Z2994">
        <f>'Energy consumption (raw)'!X2944*Lists!$H$96*1000000</f>
        <v>0</v>
      </c>
      <c r="AA2994">
        <f>'Energy consumption (raw)'!Y2944*Lists!$H$97</f>
        <v>0</v>
      </c>
      <c r="AB2994">
        <f>'Energy consumption (raw)'!Z2944*Lists!$H$96</f>
        <v>0</v>
      </c>
      <c r="AC2994">
        <f>'Energy consumption (raw)'!AA2944*Lists!$H$98</f>
        <v>0</v>
      </c>
      <c r="AD2994">
        <f>'Energy consumption (raw)'!AB2944*Lists!$H$99</f>
        <v>0</v>
      </c>
      <c r="AE2994">
        <f>'Energy consumption (raw)'!AC2944*Lists!$H$101</f>
        <v>0</v>
      </c>
      <c r="AF2994">
        <f>'Energy consumption (raw)'!AD2944*Lists!$H$101</f>
        <v>0</v>
      </c>
      <c r="AG2994">
        <f>'Energy consumption (raw)'!AE2944*Lists!$H$101</f>
        <v>0</v>
      </c>
      <c r="AH2994">
        <f>'Energy consumption (raw)'!AF2944*Lists!$H$100</f>
        <v>0</v>
      </c>
      <c r="AI2994" s="167">
        <f t="shared" si="187"/>
        <v>1675.6876619000002</v>
      </c>
      <c r="AJ2994" s="179">
        <f>'Energy consumption (raw)'!AG2944</f>
        <v>1675.6876619000002</v>
      </c>
      <c r="AK2994" s="179">
        <f>'Energy consumption (raw)'!AH2944</f>
        <v>0</v>
      </c>
      <c r="AL2994">
        <f>IF(ROUND(AI2994,-3)=ROUND('Energy consumption (raw)'!AG2944,-3),1,0)</f>
        <v>1</v>
      </c>
      <c r="AM2994" s="179" t="str">
        <f>'Energy consumption (raw)'!AJ2944</f>
        <v>50. Ho Chi Minh</v>
      </c>
      <c r="AN2994">
        <f>VLOOKUP(AM2994,Lists!$F$9:$G$71,2,FALSE)</f>
        <v>1</v>
      </c>
    </row>
    <row r="2995" spans="2:40" x14ac:dyDescent="0.25">
      <c r="B2995" s="65" t="str">
        <f t="shared" si="185"/>
        <v>Buildings363</v>
      </c>
      <c r="C2995" s="179">
        <f>'Energy consumption (raw)'!B2945</f>
        <v>363</v>
      </c>
      <c r="D2995" s="179">
        <f>'Energy consumption (raw)'!C2945</f>
        <v>0</v>
      </c>
      <c r="E2995" s="179">
        <f>'Energy consumption (raw)'!D2945</f>
        <v>0</v>
      </c>
      <c r="F2995" s="179" t="str">
        <f>'Energy consumption (raw)'!E2945</f>
        <v>Công trình xây dựng</v>
      </c>
      <c r="G2995" s="179" t="str">
        <f>'Energy consumption (raw)'!F2945</f>
        <v>Kho bãi và lưu giữ hàng hóa</v>
      </c>
      <c r="H2995" s="179" t="str">
        <f>'Energy consumption (raw)'!G2945</f>
        <v>Buildings</v>
      </c>
      <c r="I2995" s="179" t="str">
        <f>'Energy consumption (raw)'!I2945</f>
        <v>Buildings</v>
      </c>
      <c r="J2995" s="179" t="str">
        <f>INDEX(Sector!$E$6:$E$46,MATCH('Energy consumption (toe)'!I2995,Sector!$B$6:$B$46,FALSE))</f>
        <v>Buildings</v>
      </c>
      <c r="K2995" s="179">
        <f>IFERROR('Energy consumption (raw)'!J2945*Lists!$H$84,)</f>
        <v>0</v>
      </c>
      <c r="L2995" s="179">
        <f>'Energy consumption (raw)'!K2945*Lists!$H$84</f>
        <v>565.12714460000007</v>
      </c>
      <c r="M2995" s="179">
        <f>'Energy consumption (raw)'!L2945*Lists!$H$84</f>
        <v>0</v>
      </c>
      <c r="N2995" s="179">
        <f>'Energy consumption (raw)'!M2945*Lists!$H$84</f>
        <v>0</v>
      </c>
      <c r="O2995" s="178">
        <f t="shared" si="186"/>
        <v>565.12714460000007</v>
      </c>
      <c r="P2995">
        <f>'Energy consumption (raw)'!N2945*Lists!$H$85</f>
        <v>0</v>
      </c>
      <c r="Q2995">
        <f>'Energy consumption (raw)'!O2945*Lists!$H$86</f>
        <v>0</v>
      </c>
      <c r="R2995">
        <f>'Energy consumption (raw)'!P2945*Lists!$H$87</f>
        <v>0</v>
      </c>
      <c r="S2995">
        <f>'Energy consumption (raw)'!Q2945*Lists!$H$88</f>
        <v>0</v>
      </c>
      <c r="T2995">
        <f>'Energy consumption (raw)'!R2945*Lists!$H$89</f>
        <v>0</v>
      </c>
      <c r="U2995">
        <f>'Energy consumption (raw)'!S2945*Lists!$H$90</f>
        <v>0</v>
      </c>
      <c r="V2995">
        <f>'Energy consumption (raw)'!T2945*Lists!$H$91</f>
        <v>0</v>
      </c>
      <c r="W2995">
        <f>'Energy consumption (raw)'!U2945*Lists!$H$92</f>
        <v>0</v>
      </c>
      <c r="X2995">
        <f>'Energy consumption (raw)'!V2945*Lists!$H$93</f>
        <v>0</v>
      </c>
      <c r="Y2995">
        <f>'Energy consumption (raw)'!W2945*Lists!$H$94</f>
        <v>0</v>
      </c>
      <c r="Z2995">
        <f>'Energy consumption (raw)'!X2945*Lists!$H$96*1000000</f>
        <v>0</v>
      </c>
      <c r="AA2995">
        <f>'Energy consumption (raw)'!Y2945*Lists!$H$97</f>
        <v>0</v>
      </c>
      <c r="AB2995">
        <f>'Energy consumption (raw)'!Z2945*Lists!$H$96</f>
        <v>0</v>
      </c>
      <c r="AC2995">
        <f>'Energy consumption (raw)'!AA2945*Lists!$H$98</f>
        <v>0</v>
      </c>
      <c r="AD2995">
        <f>'Energy consumption (raw)'!AB2945*Lists!$H$99</f>
        <v>0</v>
      </c>
      <c r="AE2995">
        <f>'Energy consumption (raw)'!AC2945*Lists!$H$101</f>
        <v>0</v>
      </c>
      <c r="AF2995">
        <f>'Energy consumption (raw)'!AD2945*Lists!$H$101</f>
        <v>0</v>
      </c>
      <c r="AG2995">
        <f>'Energy consumption (raw)'!AE2945*Lists!$H$101</f>
        <v>0</v>
      </c>
      <c r="AH2995">
        <f>'Energy consumption (raw)'!AF2945*Lists!$H$100</f>
        <v>0</v>
      </c>
      <c r="AI2995" s="167">
        <f t="shared" si="187"/>
        <v>565.12714460000007</v>
      </c>
      <c r="AJ2995" s="179">
        <f>'Energy consumption (raw)'!AG2945</f>
        <v>565.12714460000007</v>
      </c>
      <c r="AK2995" s="179">
        <f>'Energy consumption (raw)'!AH2945</f>
        <v>0</v>
      </c>
      <c r="AL2995">
        <f>IF(ROUND(AI2995,-3)=ROUND('Energy consumption (raw)'!AG2945,-3),1,0)</f>
        <v>1</v>
      </c>
      <c r="AM2995" s="179" t="str">
        <f>'Energy consumption (raw)'!AJ2945</f>
        <v>50. Ho Chi Minh</v>
      </c>
      <c r="AN2995">
        <f>VLOOKUP(AM2995,Lists!$F$9:$G$71,2,FALSE)</f>
        <v>1</v>
      </c>
    </row>
    <row r="2996" spans="2:40" x14ac:dyDescent="0.25">
      <c r="B2996" s="65" t="str">
        <f t="shared" si="185"/>
        <v>Buildings364</v>
      </c>
      <c r="C2996" s="179">
        <f>'Energy consumption (raw)'!B2946</f>
        <v>364</v>
      </c>
      <c r="D2996" s="179">
        <f>'Energy consumption (raw)'!C2946</f>
        <v>0</v>
      </c>
      <c r="E2996" s="179">
        <f>'Energy consumption (raw)'!D2946</f>
        <v>0</v>
      </c>
      <c r="F2996" s="179" t="str">
        <f>'Energy consumption (raw)'!E2946</f>
        <v>Công trình xây dựng</v>
      </c>
      <c r="G2996" s="179" t="str">
        <f>'Energy consumption (raw)'!F2946</f>
        <v>Bán buôn, bán lẻ
 của các công ty, cửa hàng</v>
      </c>
      <c r="H2996" s="179" t="str">
        <f>'Energy consumption (raw)'!G2946</f>
        <v>Buildings</v>
      </c>
      <c r="I2996" s="179" t="str">
        <f>'Energy consumption (raw)'!I2946</f>
        <v>Buildings</v>
      </c>
      <c r="J2996" s="179" t="str">
        <f>INDEX(Sector!$E$6:$E$46,MATCH('Energy consumption (toe)'!I2996,Sector!$B$6:$B$46,FALSE))</f>
        <v>Buildings</v>
      </c>
      <c r="K2996" s="179">
        <f>IFERROR('Energy consumption (raw)'!J2946*Lists!$H$84,)</f>
        <v>0</v>
      </c>
      <c r="L2996" s="179">
        <f>'Energy consumption (raw)'!K2946*Lists!$H$84</f>
        <v>589.29037030000006</v>
      </c>
      <c r="M2996" s="179">
        <f>'Energy consumption (raw)'!L2946*Lists!$H$84</f>
        <v>0</v>
      </c>
      <c r="N2996" s="179">
        <f>'Energy consumption (raw)'!M2946*Lists!$H$84</f>
        <v>0</v>
      </c>
      <c r="O2996" s="178">
        <f t="shared" si="186"/>
        <v>589.29037030000006</v>
      </c>
      <c r="P2996">
        <f>'Energy consumption (raw)'!N2946*Lists!$H$85</f>
        <v>0</v>
      </c>
      <c r="Q2996">
        <f>'Energy consumption (raw)'!O2946*Lists!$H$86</f>
        <v>0</v>
      </c>
      <c r="R2996">
        <f>'Energy consumption (raw)'!P2946*Lists!$H$87</f>
        <v>0</v>
      </c>
      <c r="S2996">
        <f>'Energy consumption (raw)'!Q2946*Lists!$H$88</f>
        <v>0</v>
      </c>
      <c r="T2996">
        <f>'Energy consumption (raw)'!R2946*Lists!$H$89</f>
        <v>0</v>
      </c>
      <c r="U2996">
        <f>'Energy consumption (raw)'!S2946*Lists!$H$90</f>
        <v>0</v>
      </c>
      <c r="V2996">
        <f>'Energy consumption (raw)'!T2946*Lists!$H$91</f>
        <v>0</v>
      </c>
      <c r="W2996">
        <f>'Energy consumption (raw)'!U2946*Lists!$H$92</f>
        <v>0</v>
      </c>
      <c r="X2996">
        <f>'Energy consumption (raw)'!V2946*Lists!$H$93</f>
        <v>0</v>
      </c>
      <c r="Y2996">
        <f>'Energy consumption (raw)'!W2946*Lists!$H$94</f>
        <v>0</v>
      </c>
      <c r="Z2996">
        <f>'Energy consumption (raw)'!X2946*Lists!$H$96*1000000</f>
        <v>0</v>
      </c>
      <c r="AA2996">
        <f>'Energy consumption (raw)'!Y2946*Lists!$H$97</f>
        <v>0</v>
      </c>
      <c r="AB2996">
        <f>'Energy consumption (raw)'!Z2946*Lists!$H$96</f>
        <v>0</v>
      </c>
      <c r="AC2996">
        <f>'Energy consumption (raw)'!AA2946*Lists!$H$98</f>
        <v>0</v>
      </c>
      <c r="AD2996">
        <f>'Energy consumption (raw)'!AB2946*Lists!$H$99</f>
        <v>0</v>
      </c>
      <c r="AE2996">
        <f>'Energy consumption (raw)'!AC2946*Lists!$H$101</f>
        <v>0</v>
      </c>
      <c r="AF2996">
        <f>'Energy consumption (raw)'!AD2946*Lists!$H$101</f>
        <v>0</v>
      </c>
      <c r="AG2996">
        <f>'Energy consumption (raw)'!AE2946*Lists!$H$101</f>
        <v>0</v>
      </c>
      <c r="AH2996">
        <f>'Energy consumption (raw)'!AF2946*Lists!$H$100</f>
        <v>0</v>
      </c>
      <c r="AI2996" s="167">
        <f t="shared" si="187"/>
        <v>589.29037030000006</v>
      </c>
      <c r="AJ2996" s="179">
        <f>'Energy consumption (raw)'!AG2946</f>
        <v>589.29037030000006</v>
      </c>
      <c r="AK2996" s="179">
        <f>'Energy consumption (raw)'!AH2946</f>
        <v>0</v>
      </c>
      <c r="AL2996">
        <f>IF(ROUND(AI2996,-3)=ROUND('Energy consumption (raw)'!AG2946,-3),1,0)</f>
        <v>1</v>
      </c>
      <c r="AM2996" s="179" t="str">
        <f>'Energy consumption (raw)'!AJ2946</f>
        <v>50. Ho Chi Minh</v>
      </c>
      <c r="AN2996">
        <f>VLOOKUP(AM2996,Lists!$F$9:$G$71,2,FALSE)</f>
        <v>1</v>
      </c>
    </row>
    <row r="2997" spans="2:40" x14ac:dyDescent="0.25">
      <c r="B2997" s="65" t="str">
        <f t="shared" si="185"/>
        <v>Buildings365</v>
      </c>
      <c r="C2997" s="179">
        <f>'Energy consumption (raw)'!B2947</f>
        <v>365</v>
      </c>
      <c r="D2997" s="179">
        <f>'Energy consumption (raw)'!C2947</f>
        <v>0</v>
      </c>
      <c r="E2997" s="179">
        <f>'Energy consumption (raw)'!D2947</f>
        <v>0</v>
      </c>
      <c r="F2997" s="179" t="str">
        <f>'Energy consumption (raw)'!E2947</f>
        <v>Công trình xây dựng</v>
      </c>
      <c r="G2997" s="179" t="str">
        <f>'Energy consumption (raw)'!F2947</f>
        <v>Kinh doanh bất động sản, quyền sử dụng đất thuộc chủ sở hữu, chủ sử dụng hoặc đi thuê</v>
      </c>
      <c r="H2997" s="179" t="str">
        <f>'Energy consumption (raw)'!G2947</f>
        <v>Buildings</v>
      </c>
      <c r="I2997" s="179" t="str">
        <f>'Energy consumption (raw)'!I2947</f>
        <v>Buildings</v>
      </c>
      <c r="J2997" s="179" t="str">
        <f>INDEX(Sector!$E$6:$E$46,MATCH('Energy consumption (toe)'!I2997,Sector!$B$6:$B$46,FALSE))</f>
        <v>Buildings</v>
      </c>
      <c r="K2997" s="179">
        <f>IFERROR('Energy consumption (raw)'!J2947*Lists!$H$84,)</f>
        <v>0</v>
      </c>
      <c r="L2997" s="179">
        <f>'Energy consumption (raw)'!K2947*Lists!$H$84</f>
        <v>680.29512160000002</v>
      </c>
      <c r="M2997" s="179">
        <f>'Energy consumption (raw)'!L2947*Lists!$H$84</f>
        <v>0</v>
      </c>
      <c r="N2997" s="179">
        <f>'Energy consumption (raw)'!M2947*Lists!$H$84</f>
        <v>0</v>
      </c>
      <c r="O2997" s="178">
        <f t="shared" si="186"/>
        <v>680.29512160000002</v>
      </c>
      <c r="P2997">
        <f>'Energy consumption (raw)'!N2947*Lists!$H$85</f>
        <v>0</v>
      </c>
      <c r="Q2997">
        <f>'Energy consumption (raw)'!O2947*Lists!$H$86</f>
        <v>0</v>
      </c>
      <c r="R2997">
        <f>'Energy consumption (raw)'!P2947*Lists!$H$87</f>
        <v>0</v>
      </c>
      <c r="S2997">
        <f>'Energy consumption (raw)'!Q2947*Lists!$H$88</f>
        <v>0</v>
      </c>
      <c r="T2997">
        <f>'Energy consumption (raw)'!R2947*Lists!$H$89</f>
        <v>0</v>
      </c>
      <c r="U2997">
        <f>'Energy consumption (raw)'!S2947*Lists!$H$90</f>
        <v>0</v>
      </c>
      <c r="V2997">
        <f>'Energy consumption (raw)'!T2947*Lists!$H$91</f>
        <v>0</v>
      </c>
      <c r="W2997">
        <f>'Energy consumption (raw)'!U2947*Lists!$H$92</f>
        <v>0</v>
      </c>
      <c r="X2997">
        <f>'Energy consumption (raw)'!V2947*Lists!$H$93</f>
        <v>0</v>
      </c>
      <c r="Y2997">
        <f>'Energy consumption (raw)'!W2947*Lists!$H$94</f>
        <v>0</v>
      </c>
      <c r="Z2997">
        <f>'Energy consumption (raw)'!X2947*Lists!$H$96*1000000</f>
        <v>0</v>
      </c>
      <c r="AA2997">
        <f>'Energy consumption (raw)'!Y2947*Lists!$H$97</f>
        <v>0</v>
      </c>
      <c r="AB2997">
        <f>'Energy consumption (raw)'!Z2947*Lists!$H$96</f>
        <v>0</v>
      </c>
      <c r="AC2997">
        <f>'Energy consumption (raw)'!AA2947*Lists!$H$98</f>
        <v>0</v>
      </c>
      <c r="AD2997">
        <f>'Energy consumption (raw)'!AB2947*Lists!$H$99</f>
        <v>0</v>
      </c>
      <c r="AE2997">
        <f>'Energy consumption (raw)'!AC2947*Lists!$H$101</f>
        <v>0</v>
      </c>
      <c r="AF2997">
        <f>'Energy consumption (raw)'!AD2947*Lists!$H$101</f>
        <v>0</v>
      </c>
      <c r="AG2997">
        <f>'Energy consumption (raw)'!AE2947*Lists!$H$101</f>
        <v>0</v>
      </c>
      <c r="AH2997">
        <f>'Energy consumption (raw)'!AF2947*Lists!$H$100</f>
        <v>0</v>
      </c>
      <c r="AI2997" s="167">
        <f t="shared" si="187"/>
        <v>680.29512160000002</v>
      </c>
      <c r="AJ2997" s="179">
        <f>'Energy consumption (raw)'!AG2947</f>
        <v>680.29512160000002</v>
      </c>
      <c r="AK2997" s="179">
        <f>'Energy consumption (raw)'!AH2947</f>
        <v>0</v>
      </c>
      <c r="AL2997">
        <f>IF(ROUND(AI2997,-3)=ROUND('Energy consumption (raw)'!AG2947,-3),1,0)</f>
        <v>1</v>
      </c>
      <c r="AM2997" s="179" t="str">
        <f>'Energy consumption (raw)'!AJ2947</f>
        <v>50. Ho Chi Minh</v>
      </c>
      <c r="AN2997">
        <f>VLOOKUP(AM2997,Lists!$F$9:$G$71,2,FALSE)</f>
        <v>1</v>
      </c>
    </row>
    <row r="2998" spans="2:40" x14ac:dyDescent="0.25">
      <c r="B2998" s="65" t="str">
        <f t="shared" si="185"/>
        <v>Buildings366</v>
      </c>
      <c r="C2998" s="179">
        <f>'Energy consumption (raw)'!B2948</f>
        <v>366</v>
      </c>
      <c r="D2998" s="179">
        <f>'Energy consumption (raw)'!C2948</f>
        <v>0</v>
      </c>
      <c r="E2998" s="179">
        <f>'Energy consumption (raw)'!D2948</f>
        <v>0</v>
      </c>
      <c r="F2998" s="179" t="str">
        <f>'Energy consumption (raw)'!E2948</f>
        <v>Công trình xây dựng</v>
      </c>
      <c r="G2998" s="179" t="str">
        <f>'Energy consumption (raw)'!F2948</f>
        <v>Tư vấn, môi giới, đấu giá bất động sản, đấu giá quyền sử dụng đất</v>
      </c>
      <c r="H2998" s="179" t="str">
        <f>'Energy consumption (raw)'!G2948</f>
        <v>Buildings</v>
      </c>
      <c r="I2998" s="179" t="str">
        <f>'Energy consumption (raw)'!I2948</f>
        <v>Buildings</v>
      </c>
      <c r="J2998" s="179" t="str">
        <f>INDEX(Sector!$E$6:$E$46,MATCH('Energy consumption (toe)'!I2998,Sector!$B$6:$B$46,FALSE))</f>
        <v>Buildings</v>
      </c>
      <c r="K2998" s="179">
        <f>IFERROR('Energy consumption (raw)'!J2948*Lists!$H$84,)</f>
        <v>615.04041720000009</v>
      </c>
      <c r="L2998" s="179">
        <f>'Energy consumption (raw)'!K2948*Lists!$H$84</f>
        <v>615.04041720000009</v>
      </c>
      <c r="M2998" s="179">
        <f>'Energy consumption (raw)'!L2948*Lists!$H$84</f>
        <v>0</v>
      </c>
      <c r="N2998" s="179">
        <f>'Energy consumption (raw)'!M2948*Lists!$H$84</f>
        <v>0</v>
      </c>
      <c r="O2998" s="178">
        <f t="shared" si="186"/>
        <v>615.04041720000009</v>
      </c>
      <c r="P2998">
        <f>'Energy consumption (raw)'!N2948*Lists!$H$85</f>
        <v>0</v>
      </c>
      <c r="Q2998">
        <f>'Energy consumption (raw)'!O2948*Lists!$H$86</f>
        <v>0</v>
      </c>
      <c r="R2998">
        <f>'Energy consumption (raw)'!P2948*Lists!$H$87</f>
        <v>0</v>
      </c>
      <c r="S2998">
        <f>'Energy consumption (raw)'!Q2948*Lists!$H$88</f>
        <v>0</v>
      </c>
      <c r="T2998">
        <f>'Energy consumption (raw)'!R2948*Lists!$H$89</f>
        <v>0</v>
      </c>
      <c r="U2998">
        <f>'Energy consumption (raw)'!S2948*Lists!$H$90</f>
        <v>0</v>
      </c>
      <c r="V2998">
        <f>'Energy consumption (raw)'!T2948*Lists!$H$91</f>
        <v>0</v>
      </c>
      <c r="W2998">
        <f>'Energy consumption (raw)'!U2948*Lists!$H$92</f>
        <v>0</v>
      </c>
      <c r="X2998">
        <f>'Energy consumption (raw)'!V2948*Lists!$H$93</f>
        <v>0</v>
      </c>
      <c r="Y2998">
        <f>'Energy consumption (raw)'!W2948*Lists!$H$94</f>
        <v>0</v>
      </c>
      <c r="Z2998">
        <f>'Energy consumption (raw)'!X2948*Lists!$H$96*1000000</f>
        <v>0</v>
      </c>
      <c r="AA2998">
        <f>'Energy consumption (raw)'!Y2948*Lists!$H$97</f>
        <v>0</v>
      </c>
      <c r="AB2998">
        <f>'Energy consumption (raw)'!Z2948*Lists!$H$96</f>
        <v>0</v>
      </c>
      <c r="AC2998">
        <f>'Energy consumption (raw)'!AA2948*Lists!$H$98</f>
        <v>0</v>
      </c>
      <c r="AD2998">
        <f>'Energy consumption (raw)'!AB2948*Lists!$H$99</f>
        <v>0</v>
      </c>
      <c r="AE2998">
        <f>'Energy consumption (raw)'!AC2948*Lists!$H$101</f>
        <v>0</v>
      </c>
      <c r="AF2998">
        <f>'Energy consumption (raw)'!AD2948*Lists!$H$101</f>
        <v>0</v>
      </c>
      <c r="AG2998">
        <f>'Energy consumption (raw)'!AE2948*Lists!$H$101</f>
        <v>0</v>
      </c>
      <c r="AH2998">
        <f>'Energy consumption (raw)'!AF2948*Lists!$H$100</f>
        <v>0</v>
      </c>
      <c r="AI2998" s="167">
        <f t="shared" si="187"/>
        <v>615.04041720000009</v>
      </c>
      <c r="AJ2998" s="179">
        <f>'Energy consumption (raw)'!AG2948</f>
        <v>615.04041720000009</v>
      </c>
      <c r="AK2998" s="179">
        <f>'Energy consumption (raw)'!AH2948</f>
        <v>0</v>
      </c>
      <c r="AL2998">
        <f>IF(ROUND(AI2998,-3)=ROUND('Energy consumption (raw)'!AG2948,-3),1,0)</f>
        <v>1</v>
      </c>
      <c r="AM2998" s="179" t="str">
        <f>'Energy consumption (raw)'!AJ2948</f>
        <v>50. Ho Chi Minh</v>
      </c>
      <c r="AN2998">
        <f>VLOOKUP(AM2998,Lists!$F$9:$G$71,2,FALSE)</f>
        <v>1</v>
      </c>
    </row>
    <row r="2999" spans="2:40" x14ac:dyDescent="0.25">
      <c r="B2999" s="65" t="str">
        <f t="shared" si="185"/>
        <v>Buildings367</v>
      </c>
      <c r="C2999" s="179">
        <f>'Energy consumption (raw)'!B2949</f>
        <v>367</v>
      </c>
      <c r="D2999" s="179">
        <f>'Energy consumption (raw)'!C2949</f>
        <v>0</v>
      </c>
      <c r="E2999" s="179">
        <f>'Energy consumption (raw)'!D2949</f>
        <v>0</v>
      </c>
      <c r="F2999" s="179" t="str">
        <f>'Energy consumption (raw)'!E2949</f>
        <v>Công trình xây dựng</v>
      </c>
      <c r="G2999" s="179" t="str">
        <f>'Energy consumption (raw)'!F2949</f>
        <v>Kho bãi và lưu giữ hàng hóa</v>
      </c>
      <c r="H2999" s="179" t="str">
        <f>'Energy consumption (raw)'!G2949</f>
        <v>Buildings</v>
      </c>
      <c r="I2999" s="179" t="str">
        <f>'Energy consumption (raw)'!I2949</f>
        <v>Buildings</v>
      </c>
      <c r="J2999" s="179" t="str">
        <f>INDEX(Sector!$E$6:$E$46,MATCH('Energy consumption (toe)'!I2999,Sector!$B$6:$B$46,FALSE))</f>
        <v>Buildings</v>
      </c>
      <c r="K2999" s="179">
        <f>IFERROR('Energy consumption (raw)'!J2949*Lists!$H$84,)</f>
        <v>0</v>
      </c>
      <c r="L2999" s="179">
        <f>'Energy consumption (raw)'!K2949*Lists!$H$84</f>
        <v>908.98130000000003</v>
      </c>
      <c r="M2999" s="179">
        <f>'Energy consumption (raw)'!L2949*Lists!$H$84</f>
        <v>0</v>
      </c>
      <c r="N2999" s="179">
        <f>'Energy consumption (raw)'!M2949*Lists!$H$84</f>
        <v>0</v>
      </c>
      <c r="O2999" s="178">
        <f t="shared" si="186"/>
        <v>908.98130000000003</v>
      </c>
      <c r="P2999">
        <f>'Energy consumption (raw)'!N2949*Lists!$H$85</f>
        <v>0</v>
      </c>
      <c r="Q2999">
        <f>'Energy consumption (raw)'!O2949*Lists!$H$86</f>
        <v>0</v>
      </c>
      <c r="R2999">
        <f>'Energy consumption (raw)'!P2949*Lists!$H$87</f>
        <v>0</v>
      </c>
      <c r="S2999">
        <f>'Energy consumption (raw)'!Q2949*Lists!$H$88</f>
        <v>0</v>
      </c>
      <c r="T2999">
        <f>'Energy consumption (raw)'!R2949*Lists!$H$89</f>
        <v>0</v>
      </c>
      <c r="U2999">
        <f>'Energy consumption (raw)'!S2949*Lists!$H$90</f>
        <v>0</v>
      </c>
      <c r="V2999">
        <f>'Energy consumption (raw)'!T2949*Lists!$H$91</f>
        <v>0</v>
      </c>
      <c r="W2999">
        <f>'Energy consumption (raw)'!U2949*Lists!$H$92</f>
        <v>0</v>
      </c>
      <c r="X2999">
        <f>'Energy consumption (raw)'!V2949*Lists!$H$93</f>
        <v>0</v>
      </c>
      <c r="Y2999">
        <f>'Energy consumption (raw)'!W2949*Lists!$H$94</f>
        <v>0</v>
      </c>
      <c r="Z2999">
        <f>'Energy consumption (raw)'!X2949*Lists!$H$96*1000000</f>
        <v>0</v>
      </c>
      <c r="AA2999">
        <f>'Energy consumption (raw)'!Y2949*Lists!$H$97</f>
        <v>0</v>
      </c>
      <c r="AB2999">
        <f>'Energy consumption (raw)'!Z2949*Lists!$H$96</f>
        <v>0</v>
      </c>
      <c r="AC2999">
        <f>'Energy consumption (raw)'!AA2949*Lists!$H$98</f>
        <v>0</v>
      </c>
      <c r="AD2999">
        <f>'Energy consumption (raw)'!AB2949*Lists!$H$99</f>
        <v>0</v>
      </c>
      <c r="AE2999">
        <f>'Energy consumption (raw)'!AC2949*Lists!$H$101</f>
        <v>0</v>
      </c>
      <c r="AF2999">
        <f>'Energy consumption (raw)'!AD2949*Lists!$H$101</f>
        <v>0</v>
      </c>
      <c r="AG2999">
        <f>'Energy consumption (raw)'!AE2949*Lists!$H$101</f>
        <v>0</v>
      </c>
      <c r="AH2999">
        <f>'Energy consumption (raw)'!AF2949*Lists!$H$100</f>
        <v>0</v>
      </c>
      <c r="AI2999" s="167">
        <f t="shared" si="187"/>
        <v>908.98130000000003</v>
      </c>
      <c r="AJ2999" s="179">
        <f>'Energy consumption (raw)'!AG2949</f>
        <v>908.98130000000003</v>
      </c>
      <c r="AK2999" s="179">
        <f>'Energy consumption (raw)'!AH2949</f>
        <v>0</v>
      </c>
      <c r="AL2999">
        <f>IF(ROUND(AI2999,-3)=ROUND('Energy consumption (raw)'!AG2949,-3),1,0)</f>
        <v>1</v>
      </c>
      <c r="AM2999" s="179" t="str">
        <f>'Energy consumption (raw)'!AJ2949</f>
        <v>51. Long An</v>
      </c>
      <c r="AN2999">
        <f>VLOOKUP(AM2999,Lists!$F$9:$G$71,2,FALSE)</f>
        <v>1</v>
      </c>
    </row>
    <row r="3000" spans="2:40" x14ac:dyDescent="0.25">
      <c r="B3000" s="65" t="str">
        <f t="shared" si="185"/>
        <v>Buildings368</v>
      </c>
      <c r="C3000" s="179">
        <f>'Energy consumption (raw)'!B2950</f>
        <v>368</v>
      </c>
      <c r="D3000" s="179">
        <f>'Energy consumption (raw)'!C2950</f>
        <v>0</v>
      </c>
      <c r="E3000" s="179">
        <f>'Energy consumption (raw)'!D2950</f>
        <v>0</v>
      </c>
      <c r="F3000" s="179" t="str">
        <f>'Energy consumption (raw)'!E2950</f>
        <v>Công trình xây dựng</v>
      </c>
      <c r="G3000" s="179" t="str">
        <f>'Energy consumption (raw)'!F2950</f>
        <v>Hoạt động của các bệnh viện</v>
      </c>
      <c r="H3000" s="179" t="str">
        <f>'Energy consumption (raw)'!G2950</f>
        <v>Buildings</v>
      </c>
      <c r="I3000" s="179" t="str">
        <f>'Energy consumption (raw)'!I2950</f>
        <v>Buildings</v>
      </c>
      <c r="J3000" s="179" t="str">
        <f>INDEX(Sector!$E$6:$E$46,MATCH('Energy consumption (toe)'!I3000,Sector!$B$6:$B$46,FALSE))</f>
        <v>Buildings</v>
      </c>
      <c r="K3000" s="179">
        <f>IFERROR('Energy consumption (raw)'!J2950*Lists!$H$84,)</f>
        <v>540.59005000000002</v>
      </c>
      <c r="L3000" s="179">
        <f>'Energy consumption (raw)'!K2950*Lists!$H$84</f>
        <v>511.78224000000006</v>
      </c>
      <c r="M3000" s="179">
        <f>'Energy consumption (raw)'!L2950*Lists!$H$84</f>
        <v>0</v>
      </c>
      <c r="N3000" s="179">
        <f>'Energy consumption (raw)'!M2950*Lists!$H$84</f>
        <v>0</v>
      </c>
      <c r="O3000" s="178">
        <f t="shared" si="186"/>
        <v>511.78224000000006</v>
      </c>
      <c r="P3000">
        <f>'Energy consumption (raw)'!N2950*Lists!$H$85</f>
        <v>0</v>
      </c>
      <c r="Q3000">
        <f>'Energy consumption (raw)'!O2950*Lists!$H$86</f>
        <v>0</v>
      </c>
      <c r="R3000">
        <f>'Energy consumption (raw)'!P2950*Lists!$H$87</f>
        <v>0</v>
      </c>
      <c r="S3000">
        <f>'Energy consumption (raw)'!Q2950*Lists!$H$88</f>
        <v>0</v>
      </c>
      <c r="T3000">
        <f>'Energy consumption (raw)'!R2950*Lists!$H$89</f>
        <v>0</v>
      </c>
      <c r="U3000">
        <f>'Energy consumption (raw)'!S2950*Lists!$H$90</f>
        <v>0.17600000000000002</v>
      </c>
      <c r="V3000">
        <f>'Energy consumption (raw)'!T2950*Lists!$H$91</f>
        <v>0</v>
      </c>
      <c r="W3000">
        <f>'Energy consumption (raw)'!U2950*Lists!$H$92</f>
        <v>0</v>
      </c>
      <c r="X3000">
        <f>'Energy consumption (raw)'!V2950*Lists!$H$93</f>
        <v>0</v>
      </c>
      <c r="Y3000">
        <f>'Energy consumption (raw)'!W2950*Lists!$H$94</f>
        <v>0</v>
      </c>
      <c r="Z3000">
        <f>'Energy consumption (raw)'!X2950*Lists!$H$96*1000000</f>
        <v>0</v>
      </c>
      <c r="AA3000">
        <f>'Energy consumption (raw)'!Y2950*Lists!$H$97</f>
        <v>0</v>
      </c>
      <c r="AB3000">
        <f>'Energy consumption (raw)'!Z2950*Lists!$H$96</f>
        <v>0</v>
      </c>
      <c r="AC3000">
        <f>'Energy consumption (raw)'!AA2950*Lists!$H$98</f>
        <v>0</v>
      </c>
      <c r="AD3000">
        <f>'Energy consumption (raw)'!AB2950*Lists!$H$99</f>
        <v>0</v>
      </c>
      <c r="AE3000">
        <f>'Energy consumption (raw)'!AC2950*Lists!$H$101</f>
        <v>0</v>
      </c>
      <c r="AF3000">
        <f>'Energy consumption (raw)'!AD2950*Lists!$H$101</f>
        <v>0</v>
      </c>
      <c r="AG3000">
        <f>'Energy consumption (raw)'!AE2950*Lists!$H$101</f>
        <v>0</v>
      </c>
      <c r="AH3000">
        <f>'Energy consumption (raw)'!AF2950*Lists!$H$100</f>
        <v>0</v>
      </c>
      <c r="AI3000" s="167">
        <f t="shared" si="187"/>
        <v>511.95824000000005</v>
      </c>
      <c r="AJ3000" s="179">
        <f>'Energy consumption (raw)'!AG2950</f>
        <v>511.95824000000005</v>
      </c>
      <c r="AK3000" s="179">
        <f>'Energy consumption (raw)'!AH2950</f>
        <v>575</v>
      </c>
      <c r="AL3000">
        <f>IF(ROUND(AI3000,-3)=ROUND('Energy consumption (raw)'!AG2950,-3),1,0)</f>
        <v>1</v>
      </c>
      <c r="AM3000" s="179" t="str">
        <f>'Energy consumption (raw)'!AJ2950</f>
        <v>54. Dong Thap</v>
      </c>
      <c r="AN3000">
        <f>VLOOKUP(AM3000,Lists!$F$9:$G$71,2,FALSE)</f>
        <v>1</v>
      </c>
    </row>
    <row r="3001" spans="2:40" x14ac:dyDescent="0.25">
      <c r="B3001" s="65" t="str">
        <f t="shared" si="185"/>
        <v>Buildings369</v>
      </c>
      <c r="C3001" s="179">
        <f>'Energy consumption (raw)'!B2951</f>
        <v>369</v>
      </c>
      <c r="D3001" s="179">
        <f>'Energy consumption (raw)'!C2951</f>
        <v>0</v>
      </c>
      <c r="E3001" s="179">
        <f>'Energy consumption (raw)'!D2951</f>
        <v>0</v>
      </c>
      <c r="F3001" s="179" t="str">
        <f>'Energy consumption (raw)'!E2951</f>
        <v>Công trình xây dựng</v>
      </c>
      <c r="G3001" s="179" t="str">
        <f>'Energy consumption (raw)'!F2951</f>
        <v>Kinh doanh bất động sản, quyền sử dụng đất thuộc chủ sở hữu, chủ sử dụng hoặc đi thuê</v>
      </c>
      <c r="H3001" s="179" t="str">
        <f>'Energy consumption (raw)'!G2951</f>
        <v>Buildings</v>
      </c>
      <c r="I3001" s="179" t="str">
        <f>'Energy consumption (raw)'!I2951</f>
        <v>Buildings</v>
      </c>
      <c r="J3001" s="179" t="str">
        <f>INDEX(Sector!$E$6:$E$46,MATCH('Energy consumption (toe)'!I3001,Sector!$B$6:$B$46,FALSE))</f>
        <v>Buildings</v>
      </c>
      <c r="K3001" s="179">
        <f>IFERROR('Energy consumption (raw)'!J2951*Lists!$H$84,)</f>
        <v>0</v>
      </c>
      <c r="L3001" s="179">
        <f>'Energy consumption (raw)'!K2951*Lists!$H$84</f>
        <v>1302.1377</v>
      </c>
      <c r="M3001" s="179">
        <f>'Energy consumption (raw)'!L2951*Lists!$H$84</f>
        <v>0</v>
      </c>
      <c r="N3001" s="179">
        <f>'Energy consumption (raw)'!M2951*Lists!$H$84</f>
        <v>0</v>
      </c>
      <c r="O3001" s="178">
        <f t="shared" si="186"/>
        <v>1302.1377</v>
      </c>
      <c r="P3001">
        <f>'Energy consumption (raw)'!N2951*Lists!$H$85</f>
        <v>0</v>
      </c>
      <c r="Q3001">
        <f>'Energy consumption (raw)'!O2951*Lists!$H$86</f>
        <v>0</v>
      </c>
      <c r="R3001">
        <f>'Energy consumption (raw)'!P2951*Lists!$H$87</f>
        <v>0</v>
      </c>
      <c r="S3001">
        <f>'Energy consumption (raw)'!Q2951*Lists!$H$88</f>
        <v>0</v>
      </c>
      <c r="T3001">
        <f>'Energy consumption (raw)'!R2951*Lists!$H$89</f>
        <v>0</v>
      </c>
      <c r="U3001">
        <f>'Energy consumption (raw)'!S2951*Lists!$H$90</f>
        <v>0</v>
      </c>
      <c r="V3001">
        <f>'Energy consumption (raw)'!T2951*Lists!$H$91</f>
        <v>0</v>
      </c>
      <c r="W3001">
        <f>'Energy consumption (raw)'!U2951*Lists!$H$92</f>
        <v>0</v>
      </c>
      <c r="X3001">
        <f>'Energy consumption (raw)'!V2951*Lists!$H$93</f>
        <v>0</v>
      </c>
      <c r="Y3001">
        <f>'Energy consumption (raw)'!W2951*Lists!$H$94</f>
        <v>0</v>
      </c>
      <c r="Z3001">
        <f>'Energy consumption (raw)'!X2951*Lists!$H$96*1000000</f>
        <v>0</v>
      </c>
      <c r="AA3001">
        <f>'Energy consumption (raw)'!Y2951*Lists!$H$97</f>
        <v>0</v>
      </c>
      <c r="AB3001">
        <f>'Energy consumption (raw)'!Z2951*Lists!$H$96</f>
        <v>0</v>
      </c>
      <c r="AC3001">
        <f>'Energy consumption (raw)'!AA2951*Lists!$H$98</f>
        <v>0</v>
      </c>
      <c r="AD3001">
        <f>'Energy consumption (raw)'!AB2951*Lists!$H$99</f>
        <v>0</v>
      </c>
      <c r="AE3001">
        <f>'Energy consumption (raw)'!AC2951*Lists!$H$101</f>
        <v>0</v>
      </c>
      <c r="AF3001">
        <f>'Energy consumption (raw)'!AD2951*Lists!$H$101</f>
        <v>0</v>
      </c>
      <c r="AG3001">
        <f>'Energy consumption (raw)'!AE2951*Lists!$H$101</f>
        <v>0</v>
      </c>
      <c r="AH3001">
        <f>'Energy consumption (raw)'!AF2951*Lists!$H$100</f>
        <v>0</v>
      </c>
      <c r="AI3001" s="167">
        <f t="shared" si="187"/>
        <v>1302.1377</v>
      </c>
      <c r="AJ3001" s="179">
        <f>'Energy consumption (raw)'!AG2951</f>
        <v>1302.1377</v>
      </c>
      <c r="AK3001" s="179">
        <f>'Energy consumption (raw)'!AH2951</f>
        <v>1840</v>
      </c>
      <c r="AL3001">
        <f>IF(ROUND(AI3001,-3)=ROUND('Energy consumption (raw)'!AG2951,-3),1,0)</f>
        <v>1</v>
      </c>
      <c r="AM3001" s="179" t="str">
        <f>'Energy consumption (raw)'!AJ2951</f>
        <v>56. Can Tho</v>
      </c>
      <c r="AN3001">
        <f>VLOOKUP(AM3001,Lists!$F$9:$G$71,2,FALSE)</f>
        <v>1</v>
      </c>
    </row>
    <row r="3002" spans="2:40" x14ac:dyDescent="0.25">
      <c r="B3002" s="65" t="str">
        <f t="shared" si="185"/>
        <v>Buildings370</v>
      </c>
      <c r="C3002" s="179">
        <f>'Energy consumption (raw)'!B2952</f>
        <v>370</v>
      </c>
      <c r="D3002" s="179">
        <f>'Energy consumption (raw)'!C2952</f>
        <v>0</v>
      </c>
      <c r="E3002" s="179">
        <f>'Energy consumption (raw)'!D2952</f>
        <v>0</v>
      </c>
      <c r="F3002" s="179" t="str">
        <f>'Energy consumption (raw)'!E2952</f>
        <v>Công trình xây dựng</v>
      </c>
      <c r="G3002" s="179" t="str">
        <f>'Energy consumption (raw)'!F2952</f>
        <v>Kinh doanh bất động sản, quyền sử dụng đất thuộc chủ sở hữu, chủ sử dụng hoặc đi thuê</v>
      </c>
      <c r="H3002" s="179" t="str">
        <f>'Energy consumption (raw)'!G2952</f>
        <v>Buildings</v>
      </c>
      <c r="I3002" s="179" t="str">
        <f>'Energy consumption (raw)'!I2952</f>
        <v>Buildings</v>
      </c>
      <c r="J3002" s="179" t="str">
        <f>INDEX(Sector!$E$6:$E$46,MATCH('Energy consumption (toe)'!I3002,Sector!$B$6:$B$46,FALSE))</f>
        <v>Buildings</v>
      </c>
      <c r="K3002" s="179">
        <f>IFERROR('Energy consumption (raw)'!J2952*Lists!$H$84,)</f>
        <v>0</v>
      </c>
      <c r="L3002" s="179">
        <f>'Energy consumption (raw)'!K2952*Lists!$H$84</f>
        <v>1080.2851600000001</v>
      </c>
      <c r="M3002" s="179">
        <f>'Energy consumption (raw)'!L2952*Lists!$H$84</f>
        <v>0</v>
      </c>
      <c r="N3002" s="179">
        <f>'Energy consumption (raw)'!M2952*Lists!$H$84</f>
        <v>0</v>
      </c>
      <c r="O3002" s="178">
        <f t="shared" si="186"/>
        <v>1080.2851600000001</v>
      </c>
      <c r="P3002">
        <f>'Energy consumption (raw)'!N2952*Lists!$H$85</f>
        <v>0</v>
      </c>
      <c r="Q3002">
        <f>'Energy consumption (raw)'!O2952*Lists!$H$86</f>
        <v>0</v>
      </c>
      <c r="R3002">
        <f>'Energy consumption (raw)'!P2952*Lists!$H$87</f>
        <v>0</v>
      </c>
      <c r="S3002">
        <f>'Energy consumption (raw)'!Q2952*Lists!$H$88</f>
        <v>0</v>
      </c>
      <c r="T3002">
        <f>'Energy consumption (raw)'!R2952*Lists!$H$89</f>
        <v>0</v>
      </c>
      <c r="U3002">
        <f>'Energy consumption (raw)'!S2952*Lists!$H$90</f>
        <v>0</v>
      </c>
      <c r="V3002">
        <f>'Energy consumption (raw)'!T2952*Lists!$H$91</f>
        <v>0</v>
      </c>
      <c r="W3002">
        <f>'Energy consumption (raw)'!U2952*Lists!$H$92</f>
        <v>0</v>
      </c>
      <c r="X3002">
        <f>'Energy consumption (raw)'!V2952*Lists!$H$93</f>
        <v>0</v>
      </c>
      <c r="Y3002">
        <f>'Energy consumption (raw)'!W2952*Lists!$H$94</f>
        <v>0</v>
      </c>
      <c r="Z3002">
        <f>'Energy consumption (raw)'!X2952*Lists!$H$96*1000000</f>
        <v>0</v>
      </c>
      <c r="AA3002">
        <f>'Energy consumption (raw)'!Y2952*Lists!$H$97</f>
        <v>0</v>
      </c>
      <c r="AB3002">
        <f>'Energy consumption (raw)'!Z2952*Lists!$H$96</f>
        <v>0</v>
      </c>
      <c r="AC3002">
        <f>'Energy consumption (raw)'!AA2952*Lists!$H$98</f>
        <v>0</v>
      </c>
      <c r="AD3002">
        <f>'Energy consumption (raw)'!AB2952*Lists!$H$99</f>
        <v>0</v>
      </c>
      <c r="AE3002">
        <f>'Energy consumption (raw)'!AC2952*Lists!$H$101</f>
        <v>0</v>
      </c>
      <c r="AF3002">
        <f>'Energy consumption (raw)'!AD2952*Lists!$H$101</f>
        <v>0</v>
      </c>
      <c r="AG3002">
        <f>'Energy consumption (raw)'!AE2952*Lists!$H$101</f>
        <v>0</v>
      </c>
      <c r="AH3002">
        <f>'Energy consumption (raw)'!AF2952*Lists!$H$100</f>
        <v>0</v>
      </c>
      <c r="AI3002" s="167">
        <f t="shared" si="187"/>
        <v>1080.2851600000001</v>
      </c>
      <c r="AJ3002" s="179">
        <f>'Energy consumption (raw)'!AG2952</f>
        <v>1080.2851600000001</v>
      </c>
      <c r="AK3002" s="179">
        <f>'Energy consumption (raw)'!AH2952</f>
        <v>1050</v>
      </c>
      <c r="AL3002">
        <f>IF(ROUND(AI3002,-3)=ROUND('Energy consumption (raw)'!AG2952,-3),1,0)</f>
        <v>1</v>
      </c>
      <c r="AM3002" s="179" t="str">
        <f>'Energy consumption (raw)'!AJ2952</f>
        <v>56. Can Tho</v>
      </c>
      <c r="AN3002">
        <f>VLOOKUP(AM3002,Lists!$F$9:$G$71,2,FALSE)</f>
        <v>1</v>
      </c>
    </row>
    <row r="3003" spans="2:40" x14ac:dyDescent="0.25">
      <c r="B3003" s="65" t="str">
        <f t="shared" si="185"/>
        <v>Buildings371</v>
      </c>
      <c r="C3003" s="179">
        <f>'Energy consumption (raw)'!B2953</f>
        <v>371</v>
      </c>
      <c r="D3003" s="179">
        <f>'Energy consumption (raw)'!C2953</f>
        <v>0</v>
      </c>
      <c r="E3003" s="179">
        <f>'Energy consumption (raw)'!D2953</f>
        <v>0</v>
      </c>
      <c r="F3003" s="179" t="str">
        <f>'Energy consumption (raw)'!E2953</f>
        <v>Công trình xây dựng</v>
      </c>
      <c r="G3003" s="179" t="str">
        <f>'Energy consumption (raw)'!F2953</f>
        <v>Hoạt động của các bệnh viện</v>
      </c>
      <c r="H3003" s="179" t="str">
        <f>'Energy consumption (raw)'!G2953</f>
        <v>Buildings</v>
      </c>
      <c r="I3003" s="179" t="str">
        <f>'Energy consumption (raw)'!I2953</f>
        <v>Buildings</v>
      </c>
      <c r="J3003" s="179" t="str">
        <f>INDEX(Sector!$E$6:$E$46,MATCH('Energy consumption (toe)'!I3003,Sector!$B$6:$B$46,FALSE))</f>
        <v>Buildings</v>
      </c>
      <c r="K3003" s="179">
        <f>IFERROR('Energy consumption (raw)'!J2953*Lists!$H$84,)</f>
        <v>0</v>
      </c>
      <c r="L3003" s="179">
        <f>'Energy consumption (raw)'!K2953*Lists!$H$84</f>
        <v>1133.1792</v>
      </c>
      <c r="M3003" s="179">
        <f>'Energy consumption (raw)'!L2953*Lists!$H$84</f>
        <v>0</v>
      </c>
      <c r="N3003" s="179">
        <f>'Energy consumption (raw)'!M2953*Lists!$H$84</f>
        <v>0</v>
      </c>
      <c r="O3003" s="178">
        <f t="shared" si="186"/>
        <v>1133.1792</v>
      </c>
      <c r="P3003">
        <f>'Energy consumption (raw)'!N2953*Lists!$H$85</f>
        <v>0</v>
      </c>
      <c r="Q3003">
        <f>'Energy consumption (raw)'!O2953*Lists!$H$86</f>
        <v>0</v>
      </c>
      <c r="R3003">
        <f>'Energy consumption (raw)'!P2953*Lists!$H$87</f>
        <v>0</v>
      </c>
      <c r="S3003">
        <f>'Energy consumption (raw)'!Q2953*Lists!$H$88</f>
        <v>0</v>
      </c>
      <c r="T3003">
        <f>'Energy consumption (raw)'!R2953*Lists!$H$89</f>
        <v>0</v>
      </c>
      <c r="U3003">
        <f>'Energy consumption (raw)'!S2953*Lists!$H$90</f>
        <v>0</v>
      </c>
      <c r="V3003">
        <f>'Energy consumption (raw)'!T2953*Lists!$H$91</f>
        <v>0</v>
      </c>
      <c r="W3003">
        <f>'Energy consumption (raw)'!U2953*Lists!$H$92</f>
        <v>0</v>
      </c>
      <c r="X3003">
        <f>'Energy consumption (raw)'!V2953*Lists!$H$93</f>
        <v>0</v>
      </c>
      <c r="Y3003">
        <f>'Energy consumption (raw)'!W2953*Lists!$H$94</f>
        <v>0</v>
      </c>
      <c r="Z3003">
        <f>'Energy consumption (raw)'!X2953*Lists!$H$96*1000000</f>
        <v>0</v>
      </c>
      <c r="AA3003">
        <f>'Energy consumption (raw)'!Y2953*Lists!$H$97</f>
        <v>0</v>
      </c>
      <c r="AB3003">
        <f>'Energy consumption (raw)'!Z2953*Lists!$H$96</f>
        <v>0</v>
      </c>
      <c r="AC3003">
        <f>'Energy consumption (raw)'!AA2953*Lists!$H$98</f>
        <v>0</v>
      </c>
      <c r="AD3003">
        <f>'Energy consumption (raw)'!AB2953*Lists!$H$99</f>
        <v>0</v>
      </c>
      <c r="AE3003">
        <f>'Energy consumption (raw)'!AC2953*Lists!$H$101</f>
        <v>0</v>
      </c>
      <c r="AF3003">
        <f>'Energy consumption (raw)'!AD2953*Lists!$H$101</f>
        <v>0</v>
      </c>
      <c r="AG3003">
        <f>'Energy consumption (raw)'!AE2953*Lists!$H$101</f>
        <v>0</v>
      </c>
      <c r="AH3003">
        <f>'Energy consumption (raw)'!AF2953*Lists!$H$100</f>
        <v>0</v>
      </c>
      <c r="AI3003" s="167">
        <f t="shared" si="187"/>
        <v>1133.1792</v>
      </c>
      <c r="AJ3003" s="179">
        <f>'Energy consumption (raw)'!AG2953</f>
        <v>1133.1792</v>
      </c>
      <c r="AK3003" s="179">
        <f>'Energy consumption (raw)'!AH2953</f>
        <v>1097</v>
      </c>
      <c r="AL3003">
        <f>IF(ROUND(AI3003,-3)=ROUND('Energy consumption (raw)'!AG2953,-3),1,0)</f>
        <v>1</v>
      </c>
      <c r="AM3003" s="179" t="str">
        <f>'Energy consumption (raw)'!AJ2953</f>
        <v>56. Can Tho</v>
      </c>
      <c r="AN3003">
        <f>VLOOKUP(AM3003,Lists!$F$9:$G$71,2,FALSE)</f>
        <v>1</v>
      </c>
    </row>
    <row r="3004" spans="2:40" x14ac:dyDescent="0.25">
      <c r="B3004" s="65" t="str">
        <f t="shared" si="185"/>
        <v>Buildings372</v>
      </c>
      <c r="C3004" s="179">
        <f>'Energy consumption (raw)'!B2954</f>
        <v>372</v>
      </c>
      <c r="D3004" s="179">
        <f>'Energy consumption (raw)'!C2954</f>
        <v>0</v>
      </c>
      <c r="E3004" s="179">
        <f>'Energy consumption (raw)'!D2954</f>
        <v>0</v>
      </c>
      <c r="F3004" s="179" t="str">
        <f>'Energy consumption (raw)'!E2954</f>
        <v>Công trình xây dựng</v>
      </c>
      <c r="G3004" s="179" t="str">
        <f>'Energy consumption (raw)'!F2954</f>
        <v>Hoạt động của các bệnh viện</v>
      </c>
      <c r="H3004" s="179" t="str">
        <f>'Energy consumption (raw)'!G2954</f>
        <v>Buildings</v>
      </c>
      <c r="I3004" s="179" t="str">
        <f>'Energy consumption (raw)'!I2954</f>
        <v>Buildings</v>
      </c>
      <c r="J3004" s="179" t="str">
        <f>INDEX(Sector!$E$6:$E$46,MATCH('Energy consumption (toe)'!I3004,Sector!$B$6:$B$46,FALSE))</f>
        <v>Buildings</v>
      </c>
      <c r="K3004" s="179">
        <f>IFERROR('Energy consumption (raw)'!J2954*Lists!$H$84,)</f>
        <v>981.5485900000001</v>
      </c>
      <c r="L3004" s="179">
        <f>'Energy consumption (raw)'!K2954*Lists!$H$84</f>
        <v>960.62551000000008</v>
      </c>
      <c r="M3004" s="179">
        <f>'Energy consumption (raw)'!L2954*Lists!$H$84</f>
        <v>0</v>
      </c>
      <c r="N3004" s="179">
        <f>'Energy consumption (raw)'!M2954*Lists!$H$84</f>
        <v>0</v>
      </c>
      <c r="O3004" s="178">
        <f t="shared" si="186"/>
        <v>960.62551000000008</v>
      </c>
      <c r="P3004">
        <f>'Energy consumption (raw)'!N2954*Lists!$H$85</f>
        <v>0</v>
      </c>
      <c r="Q3004">
        <f>'Energy consumption (raw)'!O2954*Lists!$H$86</f>
        <v>0</v>
      </c>
      <c r="R3004">
        <f>'Energy consumption (raw)'!P2954*Lists!$H$87</f>
        <v>0</v>
      </c>
      <c r="S3004">
        <f>'Energy consumption (raw)'!Q2954*Lists!$H$88</f>
        <v>0</v>
      </c>
      <c r="T3004">
        <f>'Energy consumption (raw)'!R2954*Lists!$H$89</f>
        <v>0</v>
      </c>
      <c r="U3004">
        <f>'Energy consumption (raw)'!S2954*Lists!$H$90</f>
        <v>0</v>
      </c>
      <c r="V3004">
        <f>'Energy consumption (raw)'!T2954*Lists!$H$91</f>
        <v>0</v>
      </c>
      <c r="W3004">
        <f>'Energy consumption (raw)'!U2954*Lists!$H$92</f>
        <v>0</v>
      </c>
      <c r="X3004">
        <f>'Energy consumption (raw)'!V2954*Lists!$H$93</f>
        <v>0</v>
      </c>
      <c r="Y3004">
        <f>'Energy consumption (raw)'!W2954*Lists!$H$94</f>
        <v>0</v>
      </c>
      <c r="Z3004">
        <f>'Energy consumption (raw)'!X2954*Lists!$H$96*1000000</f>
        <v>0</v>
      </c>
      <c r="AA3004">
        <f>'Energy consumption (raw)'!Y2954*Lists!$H$97</f>
        <v>0</v>
      </c>
      <c r="AB3004">
        <f>'Energy consumption (raw)'!Z2954*Lists!$H$96</f>
        <v>0</v>
      </c>
      <c r="AC3004">
        <f>'Energy consumption (raw)'!AA2954*Lists!$H$98</f>
        <v>0</v>
      </c>
      <c r="AD3004">
        <f>'Energy consumption (raw)'!AB2954*Lists!$H$99</f>
        <v>0</v>
      </c>
      <c r="AE3004">
        <f>'Energy consumption (raw)'!AC2954*Lists!$H$101</f>
        <v>0</v>
      </c>
      <c r="AF3004">
        <f>'Energy consumption (raw)'!AD2954*Lists!$H$101</f>
        <v>0</v>
      </c>
      <c r="AG3004">
        <f>'Energy consumption (raw)'!AE2954*Lists!$H$101</f>
        <v>0</v>
      </c>
      <c r="AH3004">
        <f>'Energy consumption (raw)'!AF2954*Lists!$H$100</f>
        <v>0</v>
      </c>
      <c r="AI3004" s="167">
        <f t="shared" si="187"/>
        <v>960.62551000000008</v>
      </c>
      <c r="AJ3004" s="179">
        <f>'Energy consumption (raw)'!AG2954</f>
        <v>960.62551000000008</v>
      </c>
      <c r="AK3004" s="179">
        <f>'Energy consumption (raw)'!AH2954</f>
        <v>982</v>
      </c>
      <c r="AL3004">
        <f>IF(ROUND(AI3004,-3)=ROUND('Energy consumption (raw)'!AG2954,-3),1,0)</f>
        <v>1</v>
      </c>
      <c r="AM3004" s="179" t="str">
        <f>'Energy consumption (raw)'!AJ2954</f>
        <v>56. Can Tho</v>
      </c>
      <c r="AN3004">
        <f>VLOOKUP(AM3004,Lists!$F$9:$G$71,2,FALSE)</f>
        <v>1</v>
      </c>
    </row>
    <row r="3005" spans="2:40" x14ac:dyDescent="0.25">
      <c r="B3005" s="65" t="str">
        <f t="shared" ref="B3005:B3020" si="188">H3005&amp;C3005</f>
        <v>Buildings373</v>
      </c>
      <c r="C3005" s="179">
        <f>'Energy consumption (raw)'!B2955</f>
        <v>373</v>
      </c>
      <c r="D3005" s="179">
        <f>'Energy consumption (raw)'!C2955</f>
        <v>0</v>
      </c>
      <c r="E3005" s="179">
        <f>'Energy consumption (raw)'!D2955</f>
        <v>0</v>
      </c>
      <c r="F3005" s="179" t="str">
        <f>'Energy consumption (raw)'!E2955</f>
        <v>Công trình xây dựng</v>
      </c>
      <c r="G3005" s="179" t="str">
        <f>'Energy consumption (raw)'!F2955</f>
        <v>Bán buôn (trừ ô tô, xe máy và xe có động cơ khác)</v>
      </c>
      <c r="H3005" s="179" t="str">
        <f>'Energy consumption (raw)'!G2955</f>
        <v>Buildings</v>
      </c>
      <c r="I3005" s="179" t="str">
        <f>'Energy consumption (raw)'!I2955</f>
        <v>Buildings</v>
      </c>
      <c r="J3005" s="179" t="str">
        <f>INDEX(Sector!$E$6:$E$46,MATCH('Energy consumption (toe)'!I3005,Sector!$B$6:$B$46,FALSE))</f>
        <v>Buildings</v>
      </c>
      <c r="K3005" s="179">
        <f>IFERROR('Energy consumption (raw)'!J2955*Lists!$H$84,)</f>
        <v>899.63072000000011</v>
      </c>
      <c r="L3005" s="179">
        <f>'Energy consumption (raw)'!K2955*Lists!$H$84</f>
        <v>819.36386000000005</v>
      </c>
      <c r="M3005" s="179">
        <f>'Energy consumption (raw)'!L2955*Lists!$H$84</f>
        <v>0</v>
      </c>
      <c r="N3005" s="179">
        <f>'Energy consumption (raw)'!M2955*Lists!$H$84</f>
        <v>0</v>
      </c>
      <c r="O3005" s="178">
        <f t="shared" ref="O3005:O3020" si="189">IF(L3005=0,K3005,L3005)</f>
        <v>819.36386000000005</v>
      </c>
      <c r="P3005">
        <f>'Energy consumption (raw)'!N2955*Lists!$H$85</f>
        <v>0</v>
      </c>
      <c r="Q3005">
        <f>'Energy consumption (raw)'!O2955*Lists!$H$86</f>
        <v>0</v>
      </c>
      <c r="R3005">
        <f>'Energy consumption (raw)'!P2955*Lists!$H$87</f>
        <v>0</v>
      </c>
      <c r="S3005">
        <f>'Energy consumption (raw)'!Q2955*Lists!$H$88</f>
        <v>0</v>
      </c>
      <c r="T3005">
        <f>'Energy consumption (raw)'!R2955*Lists!$H$89</f>
        <v>0</v>
      </c>
      <c r="U3005">
        <f>'Energy consumption (raw)'!S2955*Lists!$H$90</f>
        <v>0</v>
      </c>
      <c r="V3005">
        <f>'Energy consumption (raw)'!T2955*Lists!$H$91</f>
        <v>0</v>
      </c>
      <c r="W3005">
        <f>'Energy consumption (raw)'!U2955*Lists!$H$92</f>
        <v>0</v>
      </c>
      <c r="X3005">
        <f>'Energy consumption (raw)'!V2955*Lists!$H$93</f>
        <v>0</v>
      </c>
      <c r="Y3005">
        <f>'Energy consumption (raw)'!W2955*Lists!$H$94</f>
        <v>0</v>
      </c>
      <c r="Z3005">
        <f>'Energy consumption (raw)'!X2955*Lists!$H$96*1000000</f>
        <v>0</v>
      </c>
      <c r="AA3005">
        <f>'Energy consumption (raw)'!Y2955*Lists!$H$97</f>
        <v>0</v>
      </c>
      <c r="AB3005">
        <f>'Energy consumption (raw)'!Z2955*Lists!$H$96</f>
        <v>0</v>
      </c>
      <c r="AC3005">
        <f>'Energy consumption (raw)'!AA2955*Lists!$H$98</f>
        <v>0</v>
      </c>
      <c r="AD3005">
        <f>'Energy consumption (raw)'!AB2955*Lists!$H$99</f>
        <v>0</v>
      </c>
      <c r="AE3005">
        <f>'Energy consumption (raw)'!AC2955*Lists!$H$101</f>
        <v>0</v>
      </c>
      <c r="AF3005">
        <f>'Energy consumption (raw)'!AD2955*Lists!$H$101</f>
        <v>0</v>
      </c>
      <c r="AG3005">
        <f>'Energy consumption (raw)'!AE2955*Lists!$H$101</f>
        <v>0</v>
      </c>
      <c r="AH3005">
        <f>'Energy consumption (raw)'!AF2955*Lists!$H$100</f>
        <v>0</v>
      </c>
      <c r="AI3005" s="167">
        <f t="shared" ref="AI3005:AI3020" si="190">IF(SUM(O3005:AH3005)=0,AJ3005,SUM(O3005:AH3005))</f>
        <v>819.36386000000005</v>
      </c>
      <c r="AJ3005" s="179">
        <f>'Energy consumption (raw)'!AG2955</f>
        <v>819.36386000000005</v>
      </c>
      <c r="AK3005" s="179">
        <f>'Energy consumption (raw)'!AH2955</f>
        <v>900</v>
      </c>
      <c r="AL3005">
        <f>IF(ROUND(AI3005,-3)=ROUND('Energy consumption (raw)'!AG2955,-3),1,0)</f>
        <v>1</v>
      </c>
      <c r="AM3005" s="179" t="str">
        <f>'Energy consumption (raw)'!AJ2955</f>
        <v>56. Can Tho</v>
      </c>
      <c r="AN3005">
        <f>VLOOKUP(AM3005,Lists!$F$9:$G$71,2,FALSE)</f>
        <v>1</v>
      </c>
    </row>
    <row r="3006" spans="2:40" x14ac:dyDescent="0.25">
      <c r="B3006" s="65" t="str">
        <f t="shared" si="188"/>
        <v>Buildings374</v>
      </c>
      <c r="C3006" s="179">
        <f>'Energy consumption (raw)'!B2956</f>
        <v>374</v>
      </c>
      <c r="D3006" s="179">
        <f>'Energy consumption (raw)'!C2956</f>
        <v>0</v>
      </c>
      <c r="E3006" s="179">
        <f>'Energy consumption (raw)'!D2956</f>
        <v>0</v>
      </c>
      <c r="F3006" s="179" t="str">
        <f>'Energy consumption (raw)'!E2956</f>
        <v>Công trình xây dựng</v>
      </c>
      <c r="G3006" s="179" t="str">
        <f>'Energy consumption (raw)'!F2956</f>
        <v>Bán lẻ lương thực, thực phẩm, đồ uống, thuốc lá, thuốc lào chiếm tỷ trọng lớn trong các cửa hàng kinh doanh tổng hợp</v>
      </c>
      <c r="H3006" s="179" t="str">
        <f>'Energy consumption (raw)'!G2956</f>
        <v>Buildings</v>
      </c>
      <c r="I3006" s="179" t="str">
        <f>'Energy consumption (raw)'!I2956</f>
        <v>Buildings</v>
      </c>
      <c r="J3006" s="179" t="str">
        <f>INDEX(Sector!$E$6:$E$46,MATCH('Energy consumption (toe)'!I3006,Sector!$B$6:$B$46,FALSE))</f>
        <v>Buildings</v>
      </c>
      <c r="K3006" s="179">
        <f>IFERROR('Energy consumption (raw)'!J2956*Lists!$H$84,)</f>
        <v>786.42081000000007</v>
      </c>
      <c r="L3006" s="179">
        <f>'Energy consumption (raw)'!K2956*Lists!$H$84</f>
        <v>643.47729000000004</v>
      </c>
      <c r="M3006" s="179">
        <f>'Energy consumption (raw)'!L2956*Lists!$H$84</f>
        <v>0</v>
      </c>
      <c r="N3006" s="179">
        <f>'Energy consumption (raw)'!M2956*Lists!$H$84</f>
        <v>0</v>
      </c>
      <c r="O3006" s="178">
        <f t="shared" si="189"/>
        <v>643.47729000000004</v>
      </c>
      <c r="P3006">
        <f>'Energy consumption (raw)'!N2956*Lists!$H$85</f>
        <v>0</v>
      </c>
      <c r="Q3006">
        <f>'Energy consumption (raw)'!O2956*Lists!$H$86</f>
        <v>0</v>
      </c>
      <c r="R3006">
        <f>'Energy consumption (raw)'!P2956*Lists!$H$87</f>
        <v>0</v>
      </c>
      <c r="S3006">
        <f>'Energy consumption (raw)'!Q2956*Lists!$H$88</f>
        <v>0</v>
      </c>
      <c r="T3006">
        <f>'Energy consumption (raw)'!R2956*Lists!$H$89</f>
        <v>0</v>
      </c>
      <c r="U3006">
        <f>'Energy consumption (raw)'!S2956*Lists!$H$90</f>
        <v>0</v>
      </c>
      <c r="V3006">
        <f>'Energy consumption (raw)'!T2956*Lists!$H$91</f>
        <v>0</v>
      </c>
      <c r="W3006">
        <f>'Energy consumption (raw)'!U2956*Lists!$H$92</f>
        <v>0</v>
      </c>
      <c r="X3006">
        <f>'Energy consumption (raw)'!V2956*Lists!$H$93</f>
        <v>0</v>
      </c>
      <c r="Y3006">
        <f>'Energy consumption (raw)'!W2956*Lists!$H$94</f>
        <v>0</v>
      </c>
      <c r="Z3006">
        <f>'Energy consumption (raw)'!X2956*Lists!$H$96*1000000</f>
        <v>0</v>
      </c>
      <c r="AA3006">
        <f>'Energy consumption (raw)'!Y2956*Lists!$H$97</f>
        <v>0</v>
      </c>
      <c r="AB3006">
        <f>'Energy consumption (raw)'!Z2956*Lists!$H$96</f>
        <v>0</v>
      </c>
      <c r="AC3006">
        <f>'Energy consumption (raw)'!AA2956*Lists!$H$98</f>
        <v>0</v>
      </c>
      <c r="AD3006">
        <f>'Energy consumption (raw)'!AB2956*Lists!$H$99</f>
        <v>0</v>
      </c>
      <c r="AE3006">
        <f>'Energy consumption (raw)'!AC2956*Lists!$H$101</f>
        <v>0</v>
      </c>
      <c r="AF3006">
        <f>'Energy consumption (raw)'!AD2956*Lists!$H$101</f>
        <v>0</v>
      </c>
      <c r="AG3006">
        <f>'Energy consumption (raw)'!AE2956*Lists!$H$101</f>
        <v>0</v>
      </c>
      <c r="AH3006">
        <f>'Energy consumption (raw)'!AF2956*Lists!$H$100</f>
        <v>0</v>
      </c>
      <c r="AI3006" s="167">
        <f t="shared" si="190"/>
        <v>643.47729000000004</v>
      </c>
      <c r="AJ3006" s="179">
        <f>'Energy consumption (raw)'!AG2956</f>
        <v>643.47729000000004</v>
      </c>
      <c r="AK3006" s="179">
        <f>'Energy consumption (raw)'!AH2956</f>
        <v>788</v>
      </c>
      <c r="AL3006">
        <f>IF(ROUND(AI3006,-3)=ROUND('Energy consumption (raw)'!AG2956,-3),1,0)</f>
        <v>1</v>
      </c>
      <c r="AM3006" s="179" t="str">
        <f>'Energy consumption (raw)'!AJ2956</f>
        <v>56. Can Tho</v>
      </c>
      <c r="AN3006">
        <f>VLOOKUP(AM3006,Lists!$F$9:$G$71,2,FALSE)</f>
        <v>1</v>
      </c>
    </row>
    <row r="3007" spans="2:40" x14ac:dyDescent="0.25">
      <c r="B3007" s="65" t="str">
        <f t="shared" si="188"/>
        <v>Buildings375</v>
      </c>
      <c r="C3007" s="179">
        <f>'Energy consumption (raw)'!B2957</f>
        <v>375</v>
      </c>
      <c r="D3007" s="179">
        <f>'Energy consumption (raw)'!C2957</f>
        <v>0</v>
      </c>
      <c r="E3007" s="179">
        <f>'Energy consumption (raw)'!D2957</f>
        <v>0</v>
      </c>
      <c r="F3007" s="179" t="str">
        <f>'Energy consumption (raw)'!E2957</f>
        <v>Công trình xây dựng</v>
      </c>
      <c r="G3007" s="179" t="str">
        <f>'Energy consumption (raw)'!F2957</f>
        <v>Hoạt động của các bệnh viện</v>
      </c>
      <c r="H3007" s="179" t="str">
        <f>'Energy consumption (raw)'!G2957</f>
        <v>Buildings</v>
      </c>
      <c r="I3007" s="179" t="str">
        <f>'Energy consumption (raw)'!I2957</f>
        <v>Buildings</v>
      </c>
      <c r="J3007" s="179" t="str">
        <f>INDEX(Sector!$E$6:$E$46,MATCH('Energy consumption (toe)'!I3007,Sector!$B$6:$B$46,FALSE))</f>
        <v>Buildings</v>
      </c>
      <c r="K3007" s="179">
        <f>IFERROR('Energy consumption (raw)'!J2957*Lists!$H$84,)</f>
        <v>659.29304000000002</v>
      </c>
      <c r="L3007" s="179">
        <f>'Energy consumption (raw)'!K2957*Lists!$H$84</f>
        <v>656.63908000000004</v>
      </c>
      <c r="M3007" s="179">
        <f>'Energy consumption (raw)'!L2957*Lists!$H$84</f>
        <v>0</v>
      </c>
      <c r="N3007" s="179">
        <f>'Energy consumption (raw)'!M2957*Lists!$H$84</f>
        <v>0</v>
      </c>
      <c r="O3007" s="178">
        <f t="shared" si="189"/>
        <v>656.63908000000004</v>
      </c>
      <c r="P3007">
        <f>'Energy consumption (raw)'!N2957*Lists!$H$85</f>
        <v>0</v>
      </c>
      <c r="Q3007">
        <f>'Energy consumption (raw)'!O2957*Lists!$H$86</f>
        <v>0</v>
      </c>
      <c r="R3007">
        <f>'Energy consumption (raw)'!P2957*Lists!$H$87</f>
        <v>0</v>
      </c>
      <c r="S3007">
        <f>'Energy consumption (raw)'!Q2957*Lists!$H$88</f>
        <v>0</v>
      </c>
      <c r="T3007">
        <f>'Energy consumption (raw)'!R2957*Lists!$H$89</f>
        <v>0</v>
      </c>
      <c r="U3007">
        <f>'Energy consumption (raw)'!S2957*Lists!$H$90</f>
        <v>0</v>
      </c>
      <c r="V3007">
        <f>'Energy consumption (raw)'!T2957*Lists!$H$91</f>
        <v>0</v>
      </c>
      <c r="W3007">
        <f>'Energy consumption (raw)'!U2957*Lists!$H$92</f>
        <v>0</v>
      </c>
      <c r="X3007">
        <f>'Energy consumption (raw)'!V2957*Lists!$H$93</f>
        <v>0</v>
      </c>
      <c r="Y3007">
        <f>'Energy consumption (raw)'!W2957*Lists!$H$94</f>
        <v>0</v>
      </c>
      <c r="Z3007">
        <f>'Energy consumption (raw)'!X2957*Lists!$H$96*1000000</f>
        <v>0</v>
      </c>
      <c r="AA3007">
        <f>'Energy consumption (raw)'!Y2957*Lists!$H$97</f>
        <v>0</v>
      </c>
      <c r="AB3007">
        <f>'Energy consumption (raw)'!Z2957*Lists!$H$96</f>
        <v>0</v>
      </c>
      <c r="AC3007">
        <f>'Energy consumption (raw)'!AA2957*Lists!$H$98</f>
        <v>0</v>
      </c>
      <c r="AD3007">
        <f>'Energy consumption (raw)'!AB2957*Lists!$H$99</f>
        <v>0</v>
      </c>
      <c r="AE3007">
        <f>'Energy consumption (raw)'!AC2957*Lists!$H$101</f>
        <v>0</v>
      </c>
      <c r="AF3007">
        <f>'Energy consumption (raw)'!AD2957*Lists!$H$101</f>
        <v>0</v>
      </c>
      <c r="AG3007">
        <f>'Energy consumption (raw)'!AE2957*Lists!$H$101</f>
        <v>0</v>
      </c>
      <c r="AH3007">
        <f>'Energy consumption (raw)'!AF2957*Lists!$H$100</f>
        <v>0</v>
      </c>
      <c r="AI3007" s="167">
        <f t="shared" si="190"/>
        <v>656.63908000000004</v>
      </c>
      <c r="AJ3007" s="179">
        <f>'Energy consumption (raw)'!AG2957</f>
        <v>656.63908000000004</v>
      </c>
      <c r="AK3007" s="179">
        <f>'Energy consumption (raw)'!AH2957</f>
        <v>694</v>
      </c>
      <c r="AL3007">
        <f>IF(ROUND(AI3007,-3)=ROUND('Energy consumption (raw)'!AG2957,-3),1,0)</f>
        <v>1</v>
      </c>
      <c r="AM3007" s="179" t="str">
        <f>'Energy consumption (raw)'!AJ2957</f>
        <v>56. Can Tho</v>
      </c>
      <c r="AN3007">
        <f>VLOOKUP(AM3007,Lists!$F$9:$G$71,2,FALSE)</f>
        <v>1</v>
      </c>
    </row>
    <row r="3008" spans="2:40" x14ac:dyDescent="0.25">
      <c r="B3008" s="65" t="str">
        <f t="shared" si="188"/>
        <v>Buildings376</v>
      </c>
      <c r="C3008" s="179">
        <f>'Energy consumption (raw)'!B2958</f>
        <v>376</v>
      </c>
      <c r="D3008" s="179">
        <f>'Energy consumption (raw)'!C2958</f>
        <v>0</v>
      </c>
      <c r="E3008" s="179">
        <f>'Energy consumption (raw)'!D2958</f>
        <v>0</v>
      </c>
      <c r="F3008" s="179" t="str">
        <f>'Energy consumption (raw)'!E2958</f>
        <v>Công trình xây dựng</v>
      </c>
      <c r="G3008" s="179" t="str">
        <f>'Energy consumption (raw)'!F2958</f>
        <v>Hoạt động của các bệnh viện</v>
      </c>
      <c r="H3008" s="179" t="str">
        <f>'Energy consumption (raw)'!G2958</f>
        <v>Buildings</v>
      </c>
      <c r="I3008" s="179" t="str">
        <f>'Energy consumption (raw)'!I2958</f>
        <v>Buildings</v>
      </c>
      <c r="J3008" s="179" t="str">
        <f>INDEX(Sector!$E$6:$E$46,MATCH('Energy consumption (toe)'!I3008,Sector!$B$6:$B$46,FALSE))</f>
        <v>Buildings</v>
      </c>
      <c r="K3008" s="179">
        <f>IFERROR('Energy consumption (raw)'!J2958*Lists!$H$84,)</f>
        <v>579.70510000000002</v>
      </c>
      <c r="L3008" s="179">
        <f>'Energy consumption (raw)'!K2958*Lists!$H$84</f>
        <v>589.08654000000001</v>
      </c>
      <c r="M3008" s="179">
        <f>'Energy consumption (raw)'!L2958*Lists!$H$84</f>
        <v>0</v>
      </c>
      <c r="N3008" s="179">
        <f>'Energy consumption (raw)'!M2958*Lists!$H$84</f>
        <v>0</v>
      </c>
      <c r="O3008" s="178">
        <f t="shared" si="189"/>
        <v>589.08654000000001</v>
      </c>
      <c r="P3008">
        <f>'Energy consumption (raw)'!N2958*Lists!$H$85</f>
        <v>0</v>
      </c>
      <c r="Q3008">
        <f>'Energy consumption (raw)'!O2958*Lists!$H$86</f>
        <v>0</v>
      </c>
      <c r="R3008">
        <f>'Energy consumption (raw)'!P2958*Lists!$H$87</f>
        <v>0</v>
      </c>
      <c r="S3008">
        <f>'Energy consumption (raw)'!Q2958*Lists!$H$88</f>
        <v>0</v>
      </c>
      <c r="T3008">
        <f>'Energy consumption (raw)'!R2958*Lists!$H$89</f>
        <v>0</v>
      </c>
      <c r="U3008">
        <f>'Energy consumption (raw)'!S2958*Lists!$H$90</f>
        <v>0</v>
      </c>
      <c r="V3008">
        <f>'Energy consumption (raw)'!T2958*Lists!$H$91</f>
        <v>0</v>
      </c>
      <c r="W3008">
        <f>'Energy consumption (raw)'!U2958*Lists!$H$92</f>
        <v>0</v>
      </c>
      <c r="X3008">
        <f>'Energy consumption (raw)'!V2958*Lists!$H$93</f>
        <v>0</v>
      </c>
      <c r="Y3008">
        <f>'Energy consumption (raw)'!W2958*Lists!$H$94</f>
        <v>0</v>
      </c>
      <c r="Z3008">
        <f>'Energy consumption (raw)'!X2958*Lists!$H$96*1000000</f>
        <v>0</v>
      </c>
      <c r="AA3008">
        <f>'Energy consumption (raw)'!Y2958*Lists!$H$97</f>
        <v>0</v>
      </c>
      <c r="AB3008">
        <f>'Energy consumption (raw)'!Z2958*Lists!$H$96</f>
        <v>0</v>
      </c>
      <c r="AC3008">
        <f>'Energy consumption (raw)'!AA2958*Lists!$H$98</f>
        <v>0</v>
      </c>
      <c r="AD3008">
        <f>'Energy consumption (raw)'!AB2958*Lists!$H$99</f>
        <v>0</v>
      </c>
      <c r="AE3008">
        <f>'Energy consumption (raw)'!AC2958*Lists!$H$101</f>
        <v>0</v>
      </c>
      <c r="AF3008">
        <f>'Energy consumption (raw)'!AD2958*Lists!$H$101</f>
        <v>0</v>
      </c>
      <c r="AG3008">
        <f>'Energy consumption (raw)'!AE2958*Lists!$H$101</f>
        <v>0</v>
      </c>
      <c r="AH3008">
        <f>'Energy consumption (raw)'!AF2958*Lists!$H$100</f>
        <v>0</v>
      </c>
      <c r="AI3008" s="167">
        <f t="shared" si="190"/>
        <v>589.08654000000001</v>
      </c>
      <c r="AJ3008" s="179">
        <f>'Energy consumption (raw)'!AG2958</f>
        <v>589.08654000000001</v>
      </c>
      <c r="AK3008" s="179">
        <f>'Energy consumption (raw)'!AH2958</f>
        <v>580</v>
      </c>
      <c r="AL3008">
        <f>IF(ROUND(AI3008,-3)=ROUND('Energy consumption (raw)'!AG2958,-3),1,0)</f>
        <v>1</v>
      </c>
      <c r="AM3008" s="179" t="str">
        <f>'Energy consumption (raw)'!AJ2958</f>
        <v>56. Can Tho</v>
      </c>
      <c r="AN3008">
        <f>VLOOKUP(AM3008,Lists!$F$9:$G$71,2,FALSE)</f>
        <v>1</v>
      </c>
    </row>
    <row r="3009" spans="2:40" x14ac:dyDescent="0.25">
      <c r="B3009" s="65" t="str">
        <f t="shared" si="188"/>
        <v>Buildings377</v>
      </c>
      <c r="C3009" s="179">
        <f>'Energy consumption (raw)'!B2959</f>
        <v>377</v>
      </c>
      <c r="D3009" s="179">
        <f>'Energy consumption (raw)'!C2959</f>
        <v>0</v>
      </c>
      <c r="E3009" s="179">
        <f>'Energy consumption (raw)'!D2959</f>
        <v>0</v>
      </c>
      <c r="F3009" s="179" t="str">
        <f>'Energy consumption (raw)'!E2959</f>
        <v>Công trình xây dựng</v>
      </c>
      <c r="G3009" s="179" t="str">
        <f>'Energy consumption (raw)'!F2959</f>
        <v>Khám chữa bệnh</v>
      </c>
      <c r="H3009" s="179" t="str">
        <f>'Energy consumption (raw)'!G2959</f>
        <v>Buildings</v>
      </c>
      <c r="I3009" s="179" t="str">
        <f>'Energy consumption (raw)'!I2959</f>
        <v>Buildings</v>
      </c>
      <c r="J3009" s="179" t="str">
        <f>INDEX(Sector!$E$6:$E$46,MATCH('Energy consumption (toe)'!I3009,Sector!$B$6:$B$46,FALSE))</f>
        <v>Buildings</v>
      </c>
      <c r="K3009" s="179">
        <f>IFERROR('Energy consumption (raw)'!J2959*Lists!$H$84,)</f>
        <v>0</v>
      </c>
      <c r="L3009" s="179">
        <f>'Energy consumption (raw)'!K2959*Lists!$H$84</f>
        <v>855.6089300000001</v>
      </c>
      <c r="M3009" s="179">
        <f>'Energy consumption (raw)'!L2959*Lists!$H$84</f>
        <v>0</v>
      </c>
      <c r="N3009" s="179">
        <f>'Energy consumption (raw)'!M2959*Lists!$H$84</f>
        <v>0</v>
      </c>
      <c r="O3009" s="178">
        <f t="shared" si="189"/>
        <v>855.6089300000001</v>
      </c>
      <c r="P3009">
        <f>'Energy consumption (raw)'!N2959*Lists!$H$85</f>
        <v>0</v>
      </c>
      <c r="Q3009">
        <f>'Energy consumption (raw)'!O2959*Lists!$H$86</f>
        <v>0</v>
      </c>
      <c r="R3009">
        <f>'Energy consumption (raw)'!P2959*Lists!$H$87</f>
        <v>0</v>
      </c>
      <c r="S3009">
        <f>'Energy consumption (raw)'!Q2959*Lists!$H$88</f>
        <v>0</v>
      </c>
      <c r="T3009">
        <f>'Energy consumption (raw)'!R2959*Lists!$H$89</f>
        <v>0</v>
      </c>
      <c r="U3009">
        <f>'Energy consumption (raw)'!S2959*Lists!$H$90</f>
        <v>0</v>
      </c>
      <c r="V3009">
        <f>'Energy consumption (raw)'!T2959*Lists!$H$91</f>
        <v>0</v>
      </c>
      <c r="W3009">
        <f>'Energy consumption (raw)'!U2959*Lists!$H$92</f>
        <v>0</v>
      </c>
      <c r="X3009">
        <f>'Energy consumption (raw)'!V2959*Lists!$H$93</f>
        <v>0</v>
      </c>
      <c r="Y3009">
        <f>'Energy consumption (raw)'!W2959*Lists!$H$94</f>
        <v>0</v>
      </c>
      <c r="Z3009">
        <f>'Energy consumption (raw)'!X2959*Lists!$H$96*1000000</f>
        <v>0</v>
      </c>
      <c r="AA3009">
        <f>'Energy consumption (raw)'!Y2959*Lists!$H$97</f>
        <v>0</v>
      </c>
      <c r="AB3009">
        <f>'Energy consumption (raw)'!Z2959*Lists!$H$96</f>
        <v>0</v>
      </c>
      <c r="AC3009">
        <f>'Energy consumption (raw)'!AA2959*Lists!$H$98</f>
        <v>0</v>
      </c>
      <c r="AD3009">
        <f>'Energy consumption (raw)'!AB2959*Lists!$H$99</f>
        <v>0</v>
      </c>
      <c r="AE3009">
        <f>'Energy consumption (raw)'!AC2959*Lists!$H$101</f>
        <v>0</v>
      </c>
      <c r="AF3009">
        <f>'Energy consumption (raw)'!AD2959*Lists!$H$101</f>
        <v>0</v>
      </c>
      <c r="AG3009">
        <f>'Energy consumption (raw)'!AE2959*Lists!$H$101</f>
        <v>0</v>
      </c>
      <c r="AH3009">
        <f>'Energy consumption (raw)'!AF2959*Lists!$H$100</f>
        <v>0</v>
      </c>
      <c r="AI3009" s="167">
        <f t="shared" si="190"/>
        <v>855.6089300000001</v>
      </c>
      <c r="AJ3009" s="179">
        <f>'Energy consumption (raw)'!AG2959</f>
        <v>855.6089300000001</v>
      </c>
      <c r="AK3009" s="179">
        <f>'Energy consumption (raw)'!AH2959</f>
        <v>845.8</v>
      </c>
      <c r="AL3009">
        <f>IF(ROUND(AI3009,-3)=ROUND('Energy consumption (raw)'!AG2959,-3),1,0)</f>
        <v>1</v>
      </c>
      <c r="AM3009" s="179" t="str">
        <f>'Energy consumption (raw)'!AJ2959</f>
        <v>58. Soc Trang</v>
      </c>
      <c r="AN3009">
        <f>VLOOKUP(AM3009,Lists!$F$9:$G$71,2,FALSE)</f>
        <v>1</v>
      </c>
    </row>
    <row r="3010" spans="2:40" x14ac:dyDescent="0.25">
      <c r="B3010" s="65" t="str">
        <f t="shared" si="188"/>
        <v>Buildings378</v>
      </c>
      <c r="C3010" s="179">
        <f>'Energy consumption (raw)'!B2960</f>
        <v>378</v>
      </c>
      <c r="D3010" s="179">
        <f>'Energy consumption (raw)'!C2960</f>
        <v>0</v>
      </c>
      <c r="E3010" s="179">
        <f>'Energy consumption (raw)'!D2960</f>
        <v>0</v>
      </c>
      <c r="F3010" s="179" t="str">
        <f>'Energy consumption (raw)'!E2960</f>
        <v>Công trình xây dựng</v>
      </c>
      <c r="G3010" s="179" t="str">
        <f>'Energy consumption (raw)'!F2960</f>
        <v>Trung tâm thương mại</v>
      </c>
      <c r="H3010" s="179" t="str">
        <f>'Energy consumption (raw)'!G2960</f>
        <v>Buildings</v>
      </c>
      <c r="I3010" s="179" t="str">
        <f>'Energy consumption (raw)'!I2960</f>
        <v>Buildings</v>
      </c>
      <c r="J3010" s="179" t="str">
        <f>INDEX(Sector!$E$6:$E$46,MATCH('Energy consumption (toe)'!I3010,Sector!$B$6:$B$46,FALSE))</f>
        <v>Buildings</v>
      </c>
      <c r="K3010" s="179">
        <f>IFERROR('Energy consumption (raw)'!J2960*Lists!$H$84,)</f>
        <v>0</v>
      </c>
      <c r="L3010" s="179">
        <f>'Energy consumption (raw)'!K2960*Lists!$H$84</f>
        <v>515.37743</v>
      </c>
      <c r="M3010" s="179">
        <f>'Energy consumption (raw)'!L2960*Lists!$H$84</f>
        <v>84.918387800000005</v>
      </c>
      <c r="N3010" s="179">
        <f>'Energy consumption (raw)'!M2960*Lists!$H$84</f>
        <v>0</v>
      </c>
      <c r="O3010" s="178">
        <f t="shared" si="189"/>
        <v>515.37743</v>
      </c>
      <c r="P3010">
        <f>'Energy consumption (raw)'!N2960*Lists!$H$85</f>
        <v>0</v>
      </c>
      <c r="Q3010">
        <f>'Energy consumption (raw)'!O2960*Lists!$H$86</f>
        <v>0</v>
      </c>
      <c r="R3010">
        <f>'Energy consumption (raw)'!P2960*Lists!$H$87</f>
        <v>0</v>
      </c>
      <c r="S3010">
        <f>'Energy consumption (raw)'!Q2960*Lists!$H$88</f>
        <v>0</v>
      </c>
      <c r="T3010">
        <f>'Energy consumption (raw)'!R2960*Lists!$H$89</f>
        <v>0</v>
      </c>
      <c r="U3010">
        <f>'Energy consumption (raw)'!S2960*Lists!$H$90</f>
        <v>1.32</v>
      </c>
      <c r="V3010">
        <f>'Energy consumption (raw)'!T2960*Lists!$H$91</f>
        <v>0</v>
      </c>
      <c r="W3010">
        <f>'Energy consumption (raw)'!U2960*Lists!$H$92</f>
        <v>0</v>
      </c>
      <c r="X3010">
        <f>'Energy consumption (raw)'!V2960*Lists!$H$93</f>
        <v>0</v>
      </c>
      <c r="Y3010">
        <f>'Energy consumption (raw)'!W2960*Lists!$H$94</f>
        <v>0</v>
      </c>
      <c r="Z3010">
        <f>'Energy consumption (raw)'!X2960*Lists!$H$96*1000000</f>
        <v>0</v>
      </c>
      <c r="AA3010">
        <f>'Energy consumption (raw)'!Y2960*Lists!$H$97</f>
        <v>0</v>
      </c>
      <c r="AB3010">
        <f>'Energy consumption (raw)'!Z2960*Lists!$H$96</f>
        <v>0</v>
      </c>
      <c r="AC3010">
        <f>'Energy consumption (raw)'!AA2960*Lists!$H$98</f>
        <v>0</v>
      </c>
      <c r="AD3010">
        <f>'Energy consumption (raw)'!AB2960*Lists!$H$99</f>
        <v>0</v>
      </c>
      <c r="AE3010">
        <f>'Energy consumption (raw)'!AC2960*Lists!$H$101</f>
        <v>0</v>
      </c>
      <c r="AF3010">
        <f>'Energy consumption (raw)'!AD2960*Lists!$H$101</f>
        <v>0</v>
      </c>
      <c r="AG3010">
        <f>'Energy consumption (raw)'!AE2960*Lists!$H$101</f>
        <v>0</v>
      </c>
      <c r="AH3010">
        <f>'Energy consumption (raw)'!AF2960*Lists!$H$100</f>
        <v>0</v>
      </c>
      <c r="AI3010" s="167">
        <f t="shared" si="190"/>
        <v>516.69743000000005</v>
      </c>
      <c r="AJ3010" s="179">
        <f>'Energy consumption (raw)'!AG2960</f>
        <v>516.69743000000005</v>
      </c>
      <c r="AK3010" s="179">
        <f>'Energy consumption (raw)'!AH2960</f>
        <v>607</v>
      </c>
      <c r="AL3010">
        <f>IF(ROUND(AI3010,-3)=ROUND('Energy consumption (raw)'!AG2960,-3),1,0)</f>
        <v>1</v>
      </c>
      <c r="AM3010" s="179" t="str">
        <f>'Energy consumption (raw)'!AJ2960</f>
        <v>59. Ca Mau</v>
      </c>
      <c r="AN3010">
        <f>VLOOKUP(AM3010,Lists!$F$9:$G$71,2,FALSE)</f>
        <v>1</v>
      </c>
    </row>
    <row r="3011" spans="2:40" x14ac:dyDescent="0.25">
      <c r="B3011" s="65" t="str">
        <f t="shared" si="188"/>
        <v>Buildings379</v>
      </c>
      <c r="C3011" s="179">
        <f>'Energy consumption (raw)'!B2961</f>
        <v>379</v>
      </c>
      <c r="D3011" s="179">
        <f>'Energy consumption (raw)'!C2961</f>
        <v>0</v>
      </c>
      <c r="E3011" s="179">
        <f>'Energy consumption (raw)'!D2961</f>
        <v>0</v>
      </c>
      <c r="F3011" s="179" t="str">
        <f>'Energy consumption (raw)'!E2961</f>
        <v>Công trình xây dựng</v>
      </c>
      <c r="G3011" s="179" t="str">
        <f>'Energy consumption (raw)'!F2961</f>
        <v>Hoạt động của các bệnh viện</v>
      </c>
      <c r="H3011" s="179" t="str">
        <f>'Energy consumption (raw)'!G2961</f>
        <v>Buildings</v>
      </c>
      <c r="I3011" s="179" t="str">
        <f>'Energy consumption (raw)'!I2961</f>
        <v>Buildings</v>
      </c>
      <c r="J3011" s="179" t="str">
        <f>INDEX(Sector!$E$6:$E$46,MATCH('Energy consumption (toe)'!I3011,Sector!$B$6:$B$46,FALSE))</f>
        <v>Buildings</v>
      </c>
      <c r="K3011" s="179">
        <f>IFERROR('Energy consumption (raw)'!J2961*Lists!$H$84,)</f>
        <v>0</v>
      </c>
      <c r="L3011" s="179">
        <f>'Energy consumption (raw)'!K2961*Lists!$H$84</f>
        <v>1077.44604</v>
      </c>
      <c r="M3011" s="179">
        <f>'Energy consumption (raw)'!L2961*Lists!$H$84</f>
        <v>0</v>
      </c>
      <c r="N3011" s="179">
        <f>'Energy consumption (raw)'!M2961*Lists!$H$84</f>
        <v>0</v>
      </c>
      <c r="O3011" s="178">
        <f t="shared" si="189"/>
        <v>1077.44604</v>
      </c>
      <c r="P3011">
        <f>'Energy consumption (raw)'!N2961*Lists!$H$85</f>
        <v>0</v>
      </c>
      <c r="Q3011">
        <f>'Energy consumption (raw)'!O2961*Lists!$H$86</f>
        <v>0</v>
      </c>
      <c r="R3011">
        <f>'Energy consumption (raw)'!P2961*Lists!$H$87</f>
        <v>0</v>
      </c>
      <c r="S3011">
        <f>'Energy consumption (raw)'!Q2961*Lists!$H$88</f>
        <v>0</v>
      </c>
      <c r="T3011">
        <f>'Energy consumption (raw)'!R2961*Lists!$H$89</f>
        <v>0</v>
      </c>
      <c r="U3011">
        <f>'Energy consumption (raw)'!S2961*Lists!$H$90</f>
        <v>0</v>
      </c>
      <c r="V3011">
        <f>'Energy consumption (raw)'!T2961*Lists!$H$91</f>
        <v>0</v>
      </c>
      <c r="W3011">
        <f>'Energy consumption (raw)'!U2961*Lists!$H$92</f>
        <v>0</v>
      </c>
      <c r="X3011">
        <f>'Energy consumption (raw)'!V2961*Lists!$H$93</f>
        <v>0</v>
      </c>
      <c r="Y3011">
        <f>'Energy consumption (raw)'!W2961*Lists!$H$94</f>
        <v>0</v>
      </c>
      <c r="Z3011">
        <f>'Energy consumption (raw)'!X2961*Lists!$H$96*1000000</f>
        <v>0</v>
      </c>
      <c r="AA3011">
        <f>'Energy consumption (raw)'!Y2961*Lists!$H$97</f>
        <v>0</v>
      </c>
      <c r="AB3011">
        <f>'Energy consumption (raw)'!Z2961*Lists!$H$96</f>
        <v>0</v>
      </c>
      <c r="AC3011">
        <f>'Energy consumption (raw)'!AA2961*Lists!$H$98</f>
        <v>0</v>
      </c>
      <c r="AD3011">
        <f>'Energy consumption (raw)'!AB2961*Lists!$H$99</f>
        <v>0</v>
      </c>
      <c r="AE3011">
        <f>'Energy consumption (raw)'!AC2961*Lists!$H$101</f>
        <v>0</v>
      </c>
      <c r="AF3011">
        <f>'Energy consumption (raw)'!AD2961*Lists!$H$101</f>
        <v>0</v>
      </c>
      <c r="AG3011">
        <f>'Energy consumption (raw)'!AE2961*Lists!$H$101</f>
        <v>0</v>
      </c>
      <c r="AH3011">
        <f>'Energy consumption (raw)'!AF2961*Lists!$H$100</f>
        <v>0</v>
      </c>
      <c r="AI3011" s="167">
        <f t="shared" si="190"/>
        <v>1077.44604</v>
      </c>
      <c r="AJ3011" s="179">
        <f>'Energy consumption (raw)'!AG2961</f>
        <v>1077.44604</v>
      </c>
      <c r="AK3011" s="179">
        <f>'Energy consumption (raw)'!AH2961</f>
        <v>1419</v>
      </c>
      <c r="AL3011">
        <f>IF(ROUND(AI3011,-3)=ROUND('Energy consumption (raw)'!AG2961,-3),1,0)</f>
        <v>1</v>
      </c>
      <c r="AM3011" s="179" t="str">
        <f>'Energy consumption (raw)'!AJ2961</f>
        <v>61. Kien Giang</v>
      </c>
      <c r="AN3011">
        <f>VLOOKUP(AM3011,Lists!$F$9:$G$71,2,FALSE)</f>
        <v>1</v>
      </c>
    </row>
    <row r="3012" spans="2:40" x14ac:dyDescent="0.25">
      <c r="B3012" s="65" t="str">
        <f t="shared" si="188"/>
        <v>Buildings380</v>
      </c>
      <c r="C3012" s="179">
        <f>'Energy consumption (raw)'!B2962</f>
        <v>380</v>
      </c>
      <c r="D3012" s="179">
        <f>'Energy consumption (raw)'!C2962</f>
        <v>0</v>
      </c>
      <c r="E3012" s="179">
        <f>'Energy consumption (raw)'!D2962</f>
        <v>0</v>
      </c>
      <c r="F3012" s="179" t="str">
        <f>'Energy consumption (raw)'!E2962</f>
        <v>Công trình xây dựng</v>
      </c>
      <c r="G3012" s="179" t="str">
        <f>'Energy consumption (raw)'!F2962</f>
        <v>Khách sạn</v>
      </c>
      <c r="H3012" s="179" t="str">
        <f>'Energy consumption (raw)'!G2962</f>
        <v>Buildings</v>
      </c>
      <c r="I3012" s="179" t="str">
        <f>'Energy consumption (raw)'!I2962</f>
        <v>Buildings</v>
      </c>
      <c r="J3012" s="179" t="str">
        <f>INDEX(Sector!$E$6:$E$46,MATCH('Energy consumption (toe)'!I3012,Sector!$B$6:$B$46,FALSE))</f>
        <v>Buildings</v>
      </c>
      <c r="K3012" s="179">
        <f>IFERROR('Energy consumption (raw)'!J2962*Lists!$H$84,)</f>
        <v>0</v>
      </c>
      <c r="L3012" s="179">
        <f>'Energy consumption (raw)'!K2962*Lists!$H$84</f>
        <v>12801.730950000001</v>
      </c>
      <c r="M3012" s="179">
        <f>'Energy consumption (raw)'!L2962*Lists!$H$84</f>
        <v>0</v>
      </c>
      <c r="N3012" s="179">
        <f>'Energy consumption (raw)'!M2962*Lists!$H$84</f>
        <v>0</v>
      </c>
      <c r="O3012" s="178">
        <f t="shared" si="189"/>
        <v>12801.730950000001</v>
      </c>
      <c r="P3012">
        <f>'Energy consumption (raw)'!N2962*Lists!$H$85</f>
        <v>0</v>
      </c>
      <c r="Q3012">
        <f>'Energy consumption (raw)'!O2962*Lists!$H$86</f>
        <v>19.599999999999998</v>
      </c>
      <c r="R3012">
        <f>'Energy consumption (raw)'!P2962*Lists!$H$87</f>
        <v>0</v>
      </c>
      <c r="S3012">
        <f>'Energy consumption (raw)'!Q2962*Lists!$H$88</f>
        <v>0</v>
      </c>
      <c r="T3012">
        <f>'Energy consumption (raw)'!R2962*Lists!$H$89</f>
        <v>0</v>
      </c>
      <c r="U3012">
        <f>'Energy consumption (raw)'!S2962*Lists!$H$90</f>
        <v>1092.9248</v>
      </c>
      <c r="V3012">
        <f>'Energy consumption (raw)'!T2962*Lists!$H$91</f>
        <v>0</v>
      </c>
      <c r="W3012">
        <f>'Energy consumption (raw)'!U2962*Lists!$H$92</f>
        <v>0</v>
      </c>
      <c r="X3012">
        <f>'Energy consumption (raw)'!V2962*Lists!$H$93</f>
        <v>0</v>
      </c>
      <c r="Y3012">
        <f>'Energy consumption (raw)'!W2962*Lists!$H$94</f>
        <v>47.334899999999998</v>
      </c>
      <c r="Z3012">
        <f>'Energy consumption (raw)'!X2962*Lists!$H$96*1000000</f>
        <v>0</v>
      </c>
      <c r="AA3012">
        <f>'Energy consumption (raw)'!Y2962*Lists!$H$97</f>
        <v>424.01000000000005</v>
      </c>
      <c r="AB3012">
        <f>'Energy consumption (raw)'!Z2962*Lists!$H$96</f>
        <v>0</v>
      </c>
      <c r="AC3012">
        <f>'Energy consumption (raw)'!AA2962*Lists!$H$98</f>
        <v>0</v>
      </c>
      <c r="AD3012">
        <f>'Energy consumption (raw)'!AB2962*Lists!$H$99</f>
        <v>0</v>
      </c>
      <c r="AE3012">
        <f>'Energy consumption (raw)'!AC2962*Lists!$H$101</f>
        <v>0</v>
      </c>
      <c r="AF3012">
        <f>'Energy consumption (raw)'!AD2962*Lists!$H$101</f>
        <v>0</v>
      </c>
      <c r="AG3012">
        <f>'Energy consumption (raw)'!AE2962*Lists!$H$101</f>
        <v>0</v>
      </c>
      <c r="AH3012">
        <f>'Energy consumption (raw)'!AF2962*Lists!$H$100</f>
        <v>0</v>
      </c>
      <c r="AI3012" s="167">
        <f t="shared" si="190"/>
        <v>14385.600650000002</v>
      </c>
      <c r="AJ3012" s="179">
        <f>'Energy consumption (raw)'!AG2962</f>
        <v>14385.600650000002</v>
      </c>
      <c r="AK3012" s="179">
        <f>'Energy consumption (raw)'!AH2962</f>
        <v>15007</v>
      </c>
      <c r="AL3012">
        <f>IF(ROUND(AI3012,-3)=ROUND('Energy consumption (raw)'!AG2962,-3),1,0)</f>
        <v>1</v>
      </c>
      <c r="AM3012" s="179" t="str">
        <f>'Energy consumption (raw)'!AJ2962</f>
        <v>61. Kien Giang</v>
      </c>
      <c r="AN3012">
        <f>VLOOKUP(AM3012,Lists!$F$9:$G$71,2,FALSE)</f>
        <v>1</v>
      </c>
    </row>
    <row r="3013" spans="2:40" x14ac:dyDescent="0.25">
      <c r="B3013" s="65" t="str">
        <f t="shared" si="188"/>
        <v>Buildings381</v>
      </c>
      <c r="C3013" s="179">
        <f>'Energy consumption (raw)'!B2963</f>
        <v>381</v>
      </c>
      <c r="D3013" s="179">
        <f>'Energy consumption (raw)'!C2963</f>
        <v>0</v>
      </c>
      <c r="E3013" s="179">
        <f>'Energy consumption (raw)'!D2963</f>
        <v>0</v>
      </c>
      <c r="F3013" s="179" t="str">
        <f>'Energy consumption (raw)'!E2963</f>
        <v>Công trình xây dựng</v>
      </c>
      <c r="G3013" s="179" t="str">
        <f>'Energy consumption (raw)'!F2963</f>
        <v>Khách sạn</v>
      </c>
      <c r="H3013" s="179" t="str">
        <f>'Energy consumption (raw)'!G2963</f>
        <v>Buildings</v>
      </c>
      <c r="I3013" s="179" t="str">
        <f>'Energy consumption (raw)'!I2963</f>
        <v>Buildings</v>
      </c>
      <c r="J3013" s="179" t="str">
        <f>INDEX(Sector!$E$6:$E$46,MATCH('Energy consumption (toe)'!I3013,Sector!$B$6:$B$46,FALSE))</f>
        <v>Buildings</v>
      </c>
      <c r="K3013" s="179">
        <f>IFERROR('Energy consumption (raw)'!J2963*Lists!$H$84,)</f>
        <v>0</v>
      </c>
      <c r="L3013" s="179">
        <f>'Energy consumption (raw)'!K2963*Lists!$H$84</f>
        <v>2089.71576</v>
      </c>
      <c r="M3013" s="179">
        <f>'Energy consumption (raw)'!L2963*Lists!$H$84</f>
        <v>0</v>
      </c>
      <c r="N3013" s="179">
        <f>'Energy consumption (raw)'!M2963*Lists!$H$84</f>
        <v>0</v>
      </c>
      <c r="O3013" s="178">
        <f t="shared" si="189"/>
        <v>2089.71576</v>
      </c>
      <c r="P3013">
        <f>'Energy consumption (raw)'!N2963*Lists!$H$85</f>
        <v>0</v>
      </c>
      <c r="Q3013">
        <f>'Energy consumption (raw)'!O2963*Lists!$H$86</f>
        <v>0</v>
      </c>
      <c r="R3013">
        <f>'Energy consumption (raw)'!P2963*Lists!$H$87</f>
        <v>0</v>
      </c>
      <c r="S3013">
        <f>'Energy consumption (raw)'!Q2963*Lists!$H$88</f>
        <v>0</v>
      </c>
      <c r="T3013">
        <f>'Energy consumption (raw)'!R2963*Lists!$H$89</f>
        <v>0</v>
      </c>
      <c r="U3013">
        <f>'Energy consumption (raw)'!S2963*Lists!$H$90</f>
        <v>79.2</v>
      </c>
      <c r="V3013">
        <f>'Energy consumption (raw)'!T2963*Lists!$H$91</f>
        <v>0</v>
      </c>
      <c r="W3013">
        <f>'Energy consumption (raw)'!U2963*Lists!$H$92</f>
        <v>0</v>
      </c>
      <c r="X3013">
        <f>'Energy consumption (raw)'!V2963*Lists!$H$93</f>
        <v>0</v>
      </c>
      <c r="Y3013">
        <f>'Energy consumption (raw)'!W2963*Lists!$H$94</f>
        <v>0.59760000000000002</v>
      </c>
      <c r="Z3013">
        <f>'Energy consumption (raw)'!X2963*Lists!$H$96*1000000</f>
        <v>0</v>
      </c>
      <c r="AA3013">
        <f>'Energy consumption (raw)'!Y2963*Lists!$H$97</f>
        <v>2.6160000000000001</v>
      </c>
      <c r="AB3013">
        <f>'Energy consumption (raw)'!Z2963*Lists!$H$96</f>
        <v>0</v>
      </c>
      <c r="AC3013">
        <f>'Energy consumption (raw)'!AA2963*Lists!$H$98</f>
        <v>0</v>
      </c>
      <c r="AD3013">
        <f>'Energy consumption (raw)'!AB2963*Lists!$H$99</f>
        <v>0</v>
      </c>
      <c r="AE3013">
        <f>'Energy consumption (raw)'!AC2963*Lists!$H$101</f>
        <v>0</v>
      </c>
      <c r="AF3013">
        <f>'Energy consumption (raw)'!AD2963*Lists!$H$101</f>
        <v>0</v>
      </c>
      <c r="AG3013">
        <f>'Energy consumption (raw)'!AE2963*Lists!$H$101</f>
        <v>0</v>
      </c>
      <c r="AH3013">
        <f>'Energy consumption (raw)'!AF2963*Lists!$H$100</f>
        <v>0</v>
      </c>
      <c r="AI3013" s="167">
        <f t="shared" si="190"/>
        <v>2172.1293599999999</v>
      </c>
      <c r="AJ3013" s="179">
        <f>'Energy consumption (raw)'!AG2963</f>
        <v>2172.1293599999999</v>
      </c>
      <c r="AK3013" s="179">
        <f>'Energy consumption (raw)'!AH2963</f>
        <v>1600</v>
      </c>
      <c r="AL3013">
        <f>IF(ROUND(AI3013,-3)=ROUND('Energy consumption (raw)'!AG2963,-3),1,0)</f>
        <v>1</v>
      </c>
      <c r="AM3013" s="179" t="str">
        <f>'Energy consumption (raw)'!AJ2963</f>
        <v>61. Kien Giang</v>
      </c>
      <c r="AN3013">
        <f>VLOOKUP(AM3013,Lists!$F$9:$G$71,2,FALSE)</f>
        <v>1</v>
      </c>
    </row>
    <row r="3014" spans="2:40" x14ac:dyDescent="0.25">
      <c r="B3014" s="65" t="str">
        <f t="shared" si="188"/>
        <v>Buildings382</v>
      </c>
      <c r="C3014" s="179">
        <f>'Energy consumption (raw)'!B2964</f>
        <v>382</v>
      </c>
      <c r="D3014" s="179">
        <f>'Energy consumption (raw)'!C2964</f>
        <v>0</v>
      </c>
      <c r="E3014" s="179">
        <f>'Energy consumption (raw)'!D2964</f>
        <v>0</v>
      </c>
      <c r="F3014" s="179" t="str">
        <f>'Energy consumption (raw)'!E2964</f>
        <v>Công trình xây dựng</v>
      </c>
      <c r="G3014" s="179" t="str">
        <f>'Energy consumption (raw)'!F2964</f>
        <v>Dịch vụ lưu trú ngắn ngày</v>
      </c>
      <c r="H3014" s="179" t="str">
        <f>'Energy consumption (raw)'!G2964</f>
        <v>Buildings</v>
      </c>
      <c r="I3014" s="179" t="str">
        <f>'Energy consumption (raw)'!I2964</f>
        <v>Buildings</v>
      </c>
      <c r="J3014" s="179" t="str">
        <f>INDEX(Sector!$E$6:$E$46,MATCH('Energy consumption (toe)'!I3014,Sector!$B$6:$B$46,FALSE))</f>
        <v>Buildings</v>
      </c>
      <c r="K3014" s="179">
        <f>IFERROR('Energy consumption (raw)'!J2964*Lists!$H$84,)</f>
        <v>0</v>
      </c>
      <c r="L3014" s="179">
        <f>'Energy consumption (raw)'!K2964*Lists!$H$84</f>
        <v>4542.1422155</v>
      </c>
      <c r="M3014" s="179">
        <f>'Energy consumption (raw)'!L2964*Lists!$H$84</f>
        <v>0</v>
      </c>
      <c r="N3014" s="179">
        <f>'Energy consumption (raw)'!M2964*Lists!$H$84</f>
        <v>0</v>
      </c>
      <c r="O3014" s="178">
        <f t="shared" si="189"/>
        <v>4542.1422155</v>
      </c>
      <c r="P3014">
        <f>'Energy consumption (raw)'!N2964*Lists!$H$85</f>
        <v>0</v>
      </c>
      <c r="Q3014">
        <f>'Energy consumption (raw)'!O2964*Lists!$H$86</f>
        <v>0</v>
      </c>
      <c r="R3014">
        <f>'Energy consumption (raw)'!P2964*Lists!$H$87</f>
        <v>0</v>
      </c>
      <c r="S3014">
        <f>'Energy consumption (raw)'!Q2964*Lists!$H$88</f>
        <v>0</v>
      </c>
      <c r="T3014">
        <f>'Energy consumption (raw)'!R2964*Lists!$H$89</f>
        <v>0</v>
      </c>
      <c r="U3014">
        <f>'Energy consumption (raw)'!S2964*Lists!$H$90</f>
        <v>0</v>
      </c>
      <c r="V3014">
        <f>'Energy consumption (raw)'!T2964*Lists!$H$91</f>
        <v>0</v>
      </c>
      <c r="W3014">
        <f>'Energy consumption (raw)'!U2964*Lists!$H$92</f>
        <v>0</v>
      </c>
      <c r="X3014">
        <f>'Energy consumption (raw)'!V2964*Lists!$H$93</f>
        <v>0</v>
      </c>
      <c r="Y3014">
        <f>'Energy consumption (raw)'!W2964*Lists!$H$94</f>
        <v>0</v>
      </c>
      <c r="Z3014">
        <f>'Energy consumption (raw)'!X2964*Lists!$H$96*1000000</f>
        <v>0</v>
      </c>
      <c r="AA3014">
        <f>'Energy consumption (raw)'!Y2964*Lists!$H$97</f>
        <v>0</v>
      </c>
      <c r="AB3014">
        <f>'Energy consumption (raw)'!Z2964*Lists!$H$96</f>
        <v>0</v>
      </c>
      <c r="AC3014">
        <f>'Energy consumption (raw)'!AA2964*Lists!$H$98</f>
        <v>0</v>
      </c>
      <c r="AD3014">
        <f>'Energy consumption (raw)'!AB2964*Lists!$H$99</f>
        <v>0</v>
      </c>
      <c r="AE3014">
        <f>'Energy consumption (raw)'!AC2964*Lists!$H$101</f>
        <v>0</v>
      </c>
      <c r="AF3014">
        <f>'Energy consumption (raw)'!AD2964*Lists!$H$101</f>
        <v>0</v>
      </c>
      <c r="AG3014">
        <f>'Energy consumption (raw)'!AE2964*Lists!$H$101</f>
        <v>0</v>
      </c>
      <c r="AH3014">
        <f>'Energy consumption (raw)'!AF2964*Lists!$H$100</f>
        <v>0</v>
      </c>
      <c r="AI3014" s="167">
        <f t="shared" si="190"/>
        <v>4542.1422155</v>
      </c>
      <c r="AJ3014" s="179">
        <f>'Energy consumption (raw)'!AG2964</f>
        <v>4542.1422155</v>
      </c>
      <c r="AK3014" s="179">
        <f>'Energy consumption (raw)'!AH2964</f>
        <v>5256</v>
      </c>
      <c r="AL3014">
        <f>IF(ROUND(AI3014,-3)=ROUND('Energy consumption (raw)'!AG2964,-3),1,0)</f>
        <v>1</v>
      </c>
      <c r="AM3014" s="179" t="str">
        <f>'Energy consumption (raw)'!AJ2964</f>
        <v>61. Kien Giang</v>
      </c>
      <c r="AN3014">
        <f>VLOOKUP(AM3014,Lists!$F$9:$G$71,2,FALSE)</f>
        <v>1</v>
      </c>
    </row>
    <row r="3015" spans="2:40" x14ac:dyDescent="0.25">
      <c r="B3015" s="65" t="str">
        <f t="shared" si="188"/>
        <v>Buildings383</v>
      </c>
      <c r="C3015" s="179">
        <f>'Energy consumption (raw)'!B2965</f>
        <v>383</v>
      </c>
      <c r="D3015" s="179">
        <f>'Energy consumption (raw)'!C2965</f>
        <v>0</v>
      </c>
      <c r="E3015" s="179">
        <f>'Energy consumption (raw)'!D2965</f>
        <v>0</v>
      </c>
      <c r="F3015" s="179" t="str">
        <f>'Energy consumption (raw)'!E2965</f>
        <v>Công trình xây dựng</v>
      </c>
      <c r="G3015" s="179" t="str">
        <f>'Energy consumption (raw)'!F2965</f>
        <v>Khách sạn, dịch vụ giải trí</v>
      </c>
      <c r="H3015" s="179" t="str">
        <f>'Energy consumption (raw)'!G2965</f>
        <v>Buildings</v>
      </c>
      <c r="I3015" s="179" t="str">
        <f>'Energy consumption (raw)'!I2965</f>
        <v>Buildings</v>
      </c>
      <c r="J3015" s="179" t="str">
        <f>INDEX(Sector!$E$6:$E$46,MATCH('Energy consumption (toe)'!I3015,Sector!$B$6:$B$46,FALSE))</f>
        <v>Buildings</v>
      </c>
      <c r="K3015" s="179">
        <f>IFERROR('Energy consumption (raw)'!J2965*Lists!$H$84,)</f>
        <v>0</v>
      </c>
      <c r="L3015" s="179">
        <f>'Energy consumption (raw)'!K2965*Lists!$H$84</f>
        <v>483.52805840000002</v>
      </c>
      <c r="M3015" s="179">
        <f>'Energy consumption (raw)'!L2965*Lists!$H$84</f>
        <v>0</v>
      </c>
      <c r="N3015" s="179">
        <f>'Energy consumption (raw)'!M2965*Lists!$H$84</f>
        <v>0</v>
      </c>
      <c r="O3015" s="178">
        <f t="shared" si="189"/>
        <v>483.52805840000002</v>
      </c>
      <c r="P3015">
        <f>'Energy consumption (raw)'!N2965*Lists!$H$85</f>
        <v>0</v>
      </c>
      <c r="Q3015">
        <f>'Energy consumption (raw)'!O2965*Lists!$H$86</f>
        <v>0</v>
      </c>
      <c r="R3015">
        <f>'Energy consumption (raw)'!P2965*Lists!$H$87</f>
        <v>0</v>
      </c>
      <c r="S3015">
        <f>'Energy consumption (raw)'!Q2965*Lists!$H$88</f>
        <v>0</v>
      </c>
      <c r="T3015">
        <f>'Energy consumption (raw)'!R2965*Lists!$H$89</f>
        <v>0</v>
      </c>
      <c r="U3015">
        <f>'Energy consumption (raw)'!S2965*Lists!$H$90</f>
        <v>12.3904</v>
      </c>
      <c r="V3015">
        <f>'Energy consumption (raw)'!T2965*Lists!$H$91</f>
        <v>0</v>
      </c>
      <c r="W3015">
        <f>'Energy consumption (raw)'!U2965*Lists!$H$92</f>
        <v>0</v>
      </c>
      <c r="X3015">
        <f>'Energy consumption (raw)'!V2965*Lists!$H$93</f>
        <v>0</v>
      </c>
      <c r="Y3015">
        <f>'Energy consumption (raw)'!W2965*Lists!$H$94</f>
        <v>0</v>
      </c>
      <c r="Z3015">
        <f>'Energy consumption (raw)'!X2965*Lists!$H$96*1000000</f>
        <v>0</v>
      </c>
      <c r="AA3015">
        <f>'Energy consumption (raw)'!Y2965*Lists!$H$97</f>
        <v>22.334099999999999</v>
      </c>
      <c r="AB3015">
        <f>'Energy consumption (raw)'!Z2965*Lists!$H$96</f>
        <v>0</v>
      </c>
      <c r="AC3015">
        <f>'Energy consumption (raw)'!AA2965*Lists!$H$98</f>
        <v>0</v>
      </c>
      <c r="AD3015">
        <f>'Energy consumption (raw)'!AB2965*Lists!$H$99</f>
        <v>0</v>
      </c>
      <c r="AE3015">
        <f>'Energy consumption (raw)'!AC2965*Lists!$H$101</f>
        <v>0</v>
      </c>
      <c r="AF3015">
        <f>'Energy consumption (raw)'!AD2965*Lists!$H$101</f>
        <v>0</v>
      </c>
      <c r="AG3015">
        <f>'Energy consumption (raw)'!AE2965*Lists!$H$101</f>
        <v>0</v>
      </c>
      <c r="AH3015">
        <f>'Energy consumption (raw)'!AF2965*Lists!$H$100</f>
        <v>0</v>
      </c>
      <c r="AI3015" s="167">
        <f t="shared" si="190"/>
        <v>518.2525584</v>
      </c>
      <c r="AJ3015" s="179">
        <f>'Energy consumption (raw)'!AG2965</f>
        <v>518.2525584</v>
      </c>
      <c r="AK3015" s="179">
        <f>'Energy consumption (raw)'!AH2965</f>
        <v>643</v>
      </c>
      <c r="AL3015">
        <f>IF(ROUND(AI3015,-3)=ROUND('Energy consumption (raw)'!AG2965,-3),1,0)</f>
        <v>1</v>
      </c>
      <c r="AM3015" s="179" t="str">
        <f>'Energy consumption (raw)'!AJ2965</f>
        <v>61. Kien Giang</v>
      </c>
      <c r="AN3015">
        <f>VLOOKUP(AM3015,Lists!$F$9:$G$71,2,FALSE)</f>
        <v>1</v>
      </c>
    </row>
    <row r="3016" spans="2:40" x14ac:dyDescent="0.25">
      <c r="B3016" s="65" t="str">
        <f t="shared" si="188"/>
        <v>Buildings384</v>
      </c>
      <c r="C3016" s="179">
        <f>'Energy consumption (raw)'!B2966</f>
        <v>384</v>
      </c>
      <c r="D3016" s="179">
        <f>'Energy consumption (raw)'!C2966</f>
        <v>0</v>
      </c>
      <c r="E3016" s="179">
        <f>'Energy consumption (raw)'!D2966</f>
        <v>0</v>
      </c>
      <c r="F3016" s="179" t="str">
        <f>'Energy consumption (raw)'!E2966</f>
        <v>Công trình xây dựng</v>
      </c>
      <c r="G3016" s="179" t="str">
        <f>'Energy consumption (raw)'!F2966</f>
        <v>Xây dựng nhà các loại, kinh doanh du lịch</v>
      </c>
      <c r="H3016" s="179" t="str">
        <f>'Energy consumption (raw)'!G2966</f>
        <v>Buildings</v>
      </c>
      <c r="I3016" s="179" t="str">
        <f>'Energy consumption (raw)'!I2966</f>
        <v>Buildings</v>
      </c>
      <c r="J3016" s="179" t="str">
        <f>INDEX(Sector!$E$6:$E$46,MATCH('Energy consumption (toe)'!I3016,Sector!$B$6:$B$46,FALSE))</f>
        <v>Buildings</v>
      </c>
      <c r="K3016" s="179">
        <f>IFERROR('Energy consumption (raw)'!J2966*Lists!$H$84,)</f>
        <v>0</v>
      </c>
      <c r="L3016" s="179">
        <f>'Energy consumption (raw)'!K2966*Lists!$H$84</f>
        <v>1462.1159400000001</v>
      </c>
      <c r="M3016" s="179">
        <f>'Energy consumption (raw)'!L2966*Lists!$H$84</f>
        <v>0</v>
      </c>
      <c r="N3016" s="179">
        <f>'Energy consumption (raw)'!M2966*Lists!$H$84</f>
        <v>0</v>
      </c>
      <c r="O3016" s="178">
        <f t="shared" si="189"/>
        <v>1462.1159400000001</v>
      </c>
      <c r="P3016">
        <f>'Energy consumption (raw)'!N2966*Lists!$H$85</f>
        <v>0</v>
      </c>
      <c r="Q3016">
        <f>'Energy consumption (raw)'!O2966*Lists!$H$86</f>
        <v>0</v>
      </c>
      <c r="R3016">
        <f>'Energy consumption (raw)'!P2966*Lists!$H$87</f>
        <v>0</v>
      </c>
      <c r="S3016">
        <f>'Energy consumption (raw)'!Q2966*Lists!$H$88</f>
        <v>0</v>
      </c>
      <c r="T3016">
        <f>'Energy consumption (raw)'!R2966*Lists!$H$89</f>
        <v>0</v>
      </c>
      <c r="U3016">
        <f>'Energy consumption (raw)'!S2966*Lists!$H$90</f>
        <v>0</v>
      </c>
      <c r="V3016">
        <f>'Energy consumption (raw)'!T2966*Lists!$H$91</f>
        <v>0</v>
      </c>
      <c r="W3016">
        <f>'Energy consumption (raw)'!U2966*Lists!$H$92</f>
        <v>0</v>
      </c>
      <c r="X3016">
        <f>'Energy consumption (raw)'!V2966*Lists!$H$93</f>
        <v>0</v>
      </c>
      <c r="Y3016">
        <f>'Energy consumption (raw)'!W2966*Lists!$H$94</f>
        <v>0</v>
      </c>
      <c r="Z3016">
        <f>'Energy consumption (raw)'!X2966*Lists!$H$96*1000000</f>
        <v>0</v>
      </c>
      <c r="AA3016">
        <f>'Energy consumption (raw)'!Y2966*Lists!$H$97</f>
        <v>0</v>
      </c>
      <c r="AB3016">
        <f>'Energy consumption (raw)'!Z2966*Lists!$H$96</f>
        <v>0</v>
      </c>
      <c r="AC3016">
        <f>'Energy consumption (raw)'!AA2966*Lists!$H$98</f>
        <v>0</v>
      </c>
      <c r="AD3016">
        <f>'Energy consumption (raw)'!AB2966*Lists!$H$99</f>
        <v>0</v>
      </c>
      <c r="AE3016">
        <f>'Energy consumption (raw)'!AC2966*Lists!$H$101</f>
        <v>0</v>
      </c>
      <c r="AF3016">
        <f>'Energy consumption (raw)'!AD2966*Lists!$H$101</f>
        <v>0</v>
      </c>
      <c r="AG3016">
        <f>'Energy consumption (raw)'!AE2966*Lists!$H$101</f>
        <v>0</v>
      </c>
      <c r="AH3016">
        <f>'Energy consumption (raw)'!AF2966*Lists!$H$100</f>
        <v>0</v>
      </c>
      <c r="AI3016" s="167">
        <f t="shared" si="190"/>
        <v>1462.1159400000001</v>
      </c>
      <c r="AJ3016" s="179">
        <f>'Energy consumption (raw)'!AG2966</f>
        <v>1462.1159400000001</v>
      </c>
      <c r="AK3016" s="179">
        <f>'Energy consumption (raw)'!AH2966</f>
        <v>1868</v>
      </c>
      <c r="AL3016">
        <f>IF(ROUND(AI3016,-3)=ROUND('Energy consumption (raw)'!AG2966,-3),1,0)</f>
        <v>1</v>
      </c>
      <c r="AM3016" s="179" t="str">
        <f>'Energy consumption (raw)'!AJ2966</f>
        <v>61. Kien Giang</v>
      </c>
      <c r="AN3016">
        <f>VLOOKUP(AM3016,Lists!$F$9:$G$71,2,FALSE)</f>
        <v>1</v>
      </c>
    </row>
    <row r="3017" spans="2:40" x14ac:dyDescent="0.25">
      <c r="B3017" s="65" t="str">
        <f t="shared" si="188"/>
        <v>Buildings385</v>
      </c>
      <c r="C3017" s="179">
        <f>'Energy consumption (raw)'!B2967</f>
        <v>385</v>
      </c>
      <c r="D3017" s="179">
        <f>'Energy consumption (raw)'!C2967</f>
        <v>0</v>
      </c>
      <c r="E3017" s="179">
        <f>'Energy consumption (raw)'!D2967</f>
        <v>0</v>
      </c>
      <c r="F3017" s="179" t="str">
        <f>'Energy consumption (raw)'!E2967</f>
        <v>Công trình xây dựng</v>
      </c>
      <c r="G3017" s="179" t="str">
        <f>'Energy consumption (raw)'!F2967</f>
        <v>Khách sạn</v>
      </c>
      <c r="H3017" s="179" t="str">
        <f>'Energy consumption (raw)'!G2967</f>
        <v>Buildings</v>
      </c>
      <c r="I3017" s="179" t="str">
        <f>'Energy consumption (raw)'!I2967</f>
        <v>Buildings</v>
      </c>
      <c r="J3017" s="179" t="str">
        <f>INDEX(Sector!$E$6:$E$46,MATCH('Energy consumption (toe)'!I3017,Sector!$B$6:$B$46,FALSE))</f>
        <v>Buildings</v>
      </c>
      <c r="K3017" s="179">
        <f>IFERROR('Energy consumption (raw)'!J2967*Lists!$H$84,)</f>
        <v>0</v>
      </c>
      <c r="L3017" s="179">
        <f>'Energy consumption (raw)'!K2967*Lists!$H$84</f>
        <v>517.38333</v>
      </c>
      <c r="M3017" s="179">
        <f>'Energy consumption (raw)'!L2967*Lists!$H$84</f>
        <v>0</v>
      </c>
      <c r="N3017" s="179">
        <f>'Energy consumption (raw)'!M2967*Lists!$H$84</f>
        <v>0</v>
      </c>
      <c r="O3017" s="178">
        <f t="shared" si="189"/>
        <v>517.38333</v>
      </c>
      <c r="P3017">
        <f>'Energy consumption (raw)'!N2967*Lists!$H$85</f>
        <v>0</v>
      </c>
      <c r="Q3017">
        <f>'Energy consumption (raw)'!O2967*Lists!$H$86</f>
        <v>0</v>
      </c>
      <c r="R3017">
        <f>'Energy consumption (raw)'!P2967*Lists!$H$87</f>
        <v>0</v>
      </c>
      <c r="S3017">
        <f>'Energy consumption (raw)'!Q2967*Lists!$H$88</f>
        <v>0</v>
      </c>
      <c r="T3017">
        <f>'Energy consumption (raw)'!R2967*Lists!$H$89</f>
        <v>0</v>
      </c>
      <c r="U3017">
        <f>'Energy consumption (raw)'!S2967*Lists!$H$90</f>
        <v>0</v>
      </c>
      <c r="V3017">
        <f>'Energy consumption (raw)'!T2967*Lists!$H$91</f>
        <v>0</v>
      </c>
      <c r="W3017">
        <f>'Energy consumption (raw)'!U2967*Lists!$H$92</f>
        <v>0</v>
      </c>
      <c r="X3017">
        <f>'Energy consumption (raw)'!V2967*Lists!$H$93</f>
        <v>0</v>
      </c>
      <c r="Y3017">
        <f>'Energy consumption (raw)'!W2967*Lists!$H$94</f>
        <v>0</v>
      </c>
      <c r="Z3017">
        <f>'Energy consumption (raw)'!X2967*Lists!$H$96*1000000</f>
        <v>0</v>
      </c>
      <c r="AA3017">
        <f>'Energy consumption (raw)'!Y2967*Lists!$H$97</f>
        <v>0</v>
      </c>
      <c r="AB3017">
        <f>'Energy consumption (raw)'!Z2967*Lists!$H$96</f>
        <v>0</v>
      </c>
      <c r="AC3017">
        <f>'Energy consumption (raw)'!AA2967*Lists!$H$98</f>
        <v>0</v>
      </c>
      <c r="AD3017">
        <f>'Energy consumption (raw)'!AB2967*Lists!$H$99</f>
        <v>0</v>
      </c>
      <c r="AE3017">
        <f>'Energy consumption (raw)'!AC2967*Lists!$H$101</f>
        <v>0</v>
      </c>
      <c r="AF3017">
        <f>'Energy consumption (raw)'!AD2967*Lists!$H$101</f>
        <v>0</v>
      </c>
      <c r="AG3017">
        <f>'Energy consumption (raw)'!AE2967*Lists!$H$101</f>
        <v>0</v>
      </c>
      <c r="AH3017">
        <f>'Energy consumption (raw)'!AF2967*Lists!$H$100</f>
        <v>0</v>
      </c>
      <c r="AI3017" s="167">
        <f t="shared" si="190"/>
        <v>517.38333</v>
      </c>
      <c r="AJ3017" s="179">
        <f>'Energy consumption (raw)'!AG2967</f>
        <v>517.38333</v>
      </c>
      <c r="AK3017" s="179">
        <f>'Energy consumption (raw)'!AH2967</f>
        <v>650</v>
      </c>
      <c r="AL3017">
        <f>IF(ROUND(AI3017,-3)=ROUND('Energy consumption (raw)'!AG2967,-3),1,0)</f>
        <v>1</v>
      </c>
      <c r="AM3017" s="179" t="str">
        <f>'Energy consumption (raw)'!AJ2967</f>
        <v>61. Kien Giang</v>
      </c>
      <c r="AN3017">
        <f>VLOOKUP(AM3017,Lists!$F$9:$G$71,2,FALSE)</f>
        <v>1</v>
      </c>
    </row>
    <row r="3018" spans="2:40" x14ac:dyDescent="0.25">
      <c r="B3018" s="65" t="str">
        <f t="shared" si="188"/>
        <v>Buildings386</v>
      </c>
      <c r="C3018" s="179">
        <f>'Energy consumption (raw)'!B2968</f>
        <v>386</v>
      </c>
      <c r="D3018" s="179">
        <f>'Energy consumption (raw)'!C2968</f>
        <v>0</v>
      </c>
      <c r="E3018" s="179">
        <f>'Energy consumption (raw)'!D2968</f>
        <v>0</v>
      </c>
      <c r="F3018" s="179" t="str">
        <f>'Energy consumption (raw)'!E2968</f>
        <v>Công trình xây dựng</v>
      </c>
      <c r="G3018" s="179" t="str">
        <f>'Energy consumption (raw)'!F2968</f>
        <v>Hoạt động của các bệnh viện</v>
      </c>
      <c r="H3018" s="179" t="str">
        <f>'Energy consumption (raw)'!G2968</f>
        <v>Buildings</v>
      </c>
      <c r="I3018" s="179" t="str">
        <f>'Energy consumption (raw)'!I2968</f>
        <v>Buildings</v>
      </c>
      <c r="J3018" s="179" t="str">
        <f>INDEX(Sector!$E$6:$E$46,MATCH('Energy consumption (toe)'!I3018,Sector!$B$6:$B$46,FALSE))</f>
        <v>Buildings</v>
      </c>
      <c r="K3018" s="179">
        <f>IFERROR('Energy consumption (raw)'!J2968*Lists!$H$84,)</f>
        <v>0</v>
      </c>
      <c r="L3018" s="179">
        <f>'Energy consumption (raw)'!K2968*Lists!$H$84</f>
        <v>543.83035000000007</v>
      </c>
      <c r="M3018" s="179">
        <f>'Energy consumption (raw)'!L2968*Lists!$H$84</f>
        <v>0</v>
      </c>
      <c r="N3018" s="179">
        <f>'Energy consumption (raw)'!M2968*Lists!$H$84</f>
        <v>0</v>
      </c>
      <c r="O3018" s="178">
        <f t="shared" si="189"/>
        <v>543.83035000000007</v>
      </c>
      <c r="P3018">
        <f>'Energy consumption (raw)'!N2968*Lists!$H$85</f>
        <v>0</v>
      </c>
      <c r="Q3018">
        <f>'Energy consumption (raw)'!O2968*Lists!$H$86</f>
        <v>0</v>
      </c>
      <c r="R3018">
        <f>'Energy consumption (raw)'!P2968*Lists!$H$87</f>
        <v>0</v>
      </c>
      <c r="S3018">
        <f>'Energy consumption (raw)'!Q2968*Lists!$H$88</f>
        <v>0</v>
      </c>
      <c r="T3018">
        <f>'Energy consumption (raw)'!R2968*Lists!$H$89</f>
        <v>0</v>
      </c>
      <c r="U3018">
        <f>'Energy consumption (raw)'!S2968*Lists!$H$90</f>
        <v>4.4000000000000004</v>
      </c>
      <c r="V3018">
        <f>'Energy consumption (raw)'!T2968*Lists!$H$91</f>
        <v>0</v>
      </c>
      <c r="W3018">
        <f>'Energy consumption (raw)'!U2968*Lists!$H$92</f>
        <v>0</v>
      </c>
      <c r="X3018">
        <f>'Energy consumption (raw)'!V2968*Lists!$H$93</f>
        <v>0</v>
      </c>
      <c r="Y3018">
        <f>'Energy consumption (raw)'!W2968*Lists!$H$94</f>
        <v>0</v>
      </c>
      <c r="Z3018">
        <f>'Energy consumption (raw)'!X2968*Lists!$H$96*1000000</f>
        <v>0</v>
      </c>
      <c r="AA3018">
        <f>'Energy consumption (raw)'!Y2968*Lists!$H$97</f>
        <v>0</v>
      </c>
      <c r="AB3018">
        <f>'Energy consumption (raw)'!Z2968*Lists!$H$96</f>
        <v>0</v>
      </c>
      <c r="AC3018">
        <f>'Energy consumption (raw)'!AA2968*Lists!$H$98</f>
        <v>0</v>
      </c>
      <c r="AD3018">
        <f>'Energy consumption (raw)'!AB2968*Lists!$H$99</f>
        <v>0</v>
      </c>
      <c r="AE3018">
        <f>'Energy consumption (raw)'!AC2968*Lists!$H$101</f>
        <v>0</v>
      </c>
      <c r="AF3018">
        <f>'Energy consumption (raw)'!AD2968*Lists!$H$101</f>
        <v>0</v>
      </c>
      <c r="AG3018">
        <f>'Energy consumption (raw)'!AE2968*Lists!$H$101</f>
        <v>0</v>
      </c>
      <c r="AH3018">
        <f>'Energy consumption (raw)'!AF2968*Lists!$H$100</f>
        <v>0</v>
      </c>
      <c r="AI3018" s="167">
        <f t="shared" si="190"/>
        <v>548.23035000000004</v>
      </c>
      <c r="AJ3018" s="179">
        <f>'Energy consumption (raw)'!AG2968</f>
        <v>548.23035000000004</v>
      </c>
      <c r="AK3018" s="179">
        <f>'Energy consumption (raw)'!AH2968</f>
        <v>537.07201000000009</v>
      </c>
      <c r="AL3018">
        <f>IF(ROUND(AI3018,-3)=ROUND('Energy consumption (raw)'!AG2968,-3),1,0)</f>
        <v>1</v>
      </c>
      <c r="AM3018" s="179" t="str">
        <f>'Energy consumption (raw)'!AJ2968</f>
        <v>62. Bac Lieu</v>
      </c>
      <c r="AN3018">
        <f>VLOOKUP(AM3018,Lists!$F$9:$G$71,2,FALSE)</f>
        <v>1</v>
      </c>
    </row>
    <row r="3019" spans="2:40" ht="15.6" customHeight="1" x14ac:dyDescent="0.25">
      <c r="B3019" s="65" t="str">
        <f t="shared" si="188"/>
        <v>Buildings387</v>
      </c>
      <c r="C3019" s="179">
        <f>'Energy consumption (raw)'!B2969</f>
        <v>387</v>
      </c>
      <c r="D3019" s="179">
        <f>'Energy consumption (raw)'!C2969</f>
        <v>0</v>
      </c>
      <c r="E3019" s="179">
        <f>'Energy consumption (raw)'!D2969</f>
        <v>0</v>
      </c>
      <c r="F3019" s="179" t="str">
        <f>'Energy consumption (raw)'!E2969</f>
        <v>Công trình xây dựng</v>
      </c>
      <c r="G3019" s="179" t="str">
        <f>'Energy consumption (raw)'!F2969</f>
        <v>Hoạt động của các bệnh viện</v>
      </c>
      <c r="H3019" s="179" t="str">
        <f>'Energy consumption (raw)'!G2969</f>
        <v>Buildings</v>
      </c>
      <c r="I3019" s="179" t="str">
        <f>'Energy consumption (raw)'!I2969</f>
        <v>Buildings</v>
      </c>
      <c r="J3019" s="179" t="str">
        <f>INDEX(Sector!$E$6:$E$46,MATCH('Energy consumption (toe)'!I3019,Sector!$B$6:$B$46,FALSE))</f>
        <v>Buildings</v>
      </c>
      <c r="K3019" s="179">
        <f>IFERROR('Energy consumption (raw)'!J2969*Lists!$H$84,)</f>
        <v>0</v>
      </c>
      <c r="L3019" s="179">
        <f>'Energy consumption (raw)'!K2969*Lists!$H$84</f>
        <v>572.91590000000008</v>
      </c>
      <c r="M3019" s="179">
        <f>'Energy consumption (raw)'!L2969*Lists!$H$84</f>
        <v>0</v>
      </c>
      <c r="N3019" s="179">
        <f>'Energy consumption (raw)'!M2969*Lists!$H$84</f>
        <v>0</v>
      </c>
      <c r="O3019" s="178">
        <f t="shared" si="189"/>
        <v>572.91590000000008</v>
      </c>
      <c r="P3019">
        <f>'Energy consumption (raw)'!N2969*Lists!$H$85</f>
        <v>0</v>
      </c>
      <c r="Q3019">
        <f>'Energy consumption (raw)'!O2969*Lists!$H$86</f>
        <v>0</v>
      </c>
      <c r="R3019">
        <f>'Energy consumption (raw)'!P2969*Lists!$H$87</f>
        <v>0</v>
      </c>
      <c r="S3019">
        <f>'Energy consumption (raw)'!Q2969*Lists!$H$88</f>
        <v>0</v>
      </c>
      <c r="T3019">
        <f>'Energy consumption (raw)'!R2969*Lists!$H$89</f>
        <v>0</v>
      </c>
      <c r="U3019">
        <f>'Energy consumption (raw)'!S2969*Lists!$H$90</f>
        <v>0</v>
      </c>
      <c r="V3019">
        <f>'Energy consumption (raw)'!T2969*Lists!$H$91</f>
        <v>0</v>
      </c>
      <c r="W3019">
        <f>'Energy consumption (raw)'!U2969*Lists!$H$92</f>
        <v>0</v>
      </c>
      <c r="X3019">
        <f>'Energy consumption (raw)'!V2969*Lists!$H$93</f>
        <v>0</v>
      </c>
      <c r="Y3019">
        <f>'Energy consumption (raw)'!W2969*Lists!$H$94</f>
        <v>0</v>
      </c>
      <c r="Z3019">
        <f>'Energy consumption (raw)'!X2969*Lists!$H$96*1000000</f>
        <v>0</v>
      </c>
      <c r="AA3019">
        <f>'Energy consumption (raw)'!Y2969*Lists!$H$97</f>
        <v>0</v>
      </c>
      <c r="AB3019">
        <f>'Energy consumption (raw)'!Z2969*Lists!$H$96</f>
        <v>0</v>
      </c>
      <c r="AC3019">
        <f>'Energy consumption (raw)'!AA2969*Lists!$H$98</f>
        <v>0</v>
      </c>
      <c r="AD3019">
        <f>'Energy consumption (raw)'!AB2969*Lists!$H$99</f>
        <v>0</v>
      </c>
      <c r="AE3019">
        <f>'Energy consumption (raw)'!AC2969*Lists!$H$101</f>
        <v>0</v>
      </c>
      <c r="AF3019">
        <f>'Energy consumption (raw)'!AD2969*Lists!$H$101</f>
        <v>0</v>
      </c>
      <c r="AG3019">
        <f>'Energy consumption (raw)'!AE2969*Lists!$H$101</f>
        <v>0</v>
      </c>
      <c r="AH3019">
        <f>'Energy consumption (raw)'!AF2969*Lists!$H$100</f>
        <v>0</v>
      </c>
      <c r="AI3019" s="167">
        <f t="shared" si="190"/>
        <v>572.91590000000008</v>
      </c>
      <c r="AJ3019" s="179">
        <f>'Energy consumption (raw)'!AG2969</f>
        <v>572.91590000000008</v>
      </c>
      <c r="AK3019" s="179">
        <f>'Energy consumption (raw)'!AH2969</f>
        <v>538.96990000000005</v>
      </c>
      <c r="AL3019">
        <f>IF(ROUND(AI3019,-3)=ROUND('Energy consumption (raw)'!AG2969,-3),1,0)</f>
        <v>1</v>
      </c>
      <c r="AM3019" s="179" t="str">
        <f>'Energy consumption (raw)'!AJ2969</f>
        <v>62. Bac Lieu</v>
      </c>
      <c r="AN3019">
        <f>VLOOKUP(AM3019,Lists!$F$9:$G$71,2,FALSE)</f>
        <v>1</v>
      </c>
    </row>
    <row r="3020" spans="2:40" x14ac:dyDescent="0.25">
      <c r="B3020" s="65" t="str">
        <f t="shared" si="188"/>
        <v>Buildings388</v>
      </c>
      <c r="C3020" s="179">
        <f>'Energy consumption (raw)'!B2970</f>
        <v>388</v>
      </c>
      <c r="D3020" s="179">
        <f>'Energy consumption (raw)'!C2970</f>
        <v>0</v>
      </c>
      <c r="E3020" s="179">
        <f>'Energy consumption (raw)'!D2970</f>
        <v>0</v>
      </c>
      <c r="F3020" s="179" t="str">
        <f>'Energy consumption (raw)'!E2970</f>
        <v>Công trình xây dựng</v>
      </c>
      <c r="G3020" s="179" t="str">
        <f>'Energy consumption (raw)'!F2970</f>
        <v>Hoạt động của các bệnh viện</v>
      </c>
      <c r="H3020" s="179" t="str">
        <f>'Energy consumption (raw)'!G2970</f>
        <v>Buildings</v>
      </c>
      <c r="I3020" s="179" t="str">
        <f>'Energy consumption (raw)'!I2970</f>
        <v>Buildings</v>
      </c>
      <c r="J3020" s="179" t="str">
        <f>INDEX(Sector!$E$6:$E$46,MATCH('Energy consumption (toe)'!I3020,Sector!$B$6:$B$46,FALSE))</f>
        <v>Buildings</v>
      </c>
      <c r="K3020" s="179">
        <f>IFERROR('Energy consumption (raw)'!J2970*Lists!$H$84,)</f>
        <v>0</v>
      </c>
      <c r="L3020" s="179">
        <f>'Energy consumption (raw)'!K2970*Lists!$H$84</f>
        <v>780.07908000000009</v>
      </c>
      <c r="M3020" s="179">
        <f>'Energy consumption (raw)'!L2970*Lists!$H$84</f>
        <v>0</v>
      </c>
      <c r="N3020" s="179">
        <f>'Energy consumption (raw)'!M2970*Lists!$H$84</f>
        <v>0</v>
      </c>
      <c r="O3020" s="178">
        <f t="shared" si="189"/>
        <v>780.07908000000009</v>
      </c>
      <c r="P3020">
        <f>'Energy consumption (raw)'!N2970*Lists!$H$85</f>
        <v>0</v>
      </c>
      <c r="Q3020">
        <f>'Energy consumption (raw)'!O2970*Lists!$H$86</f>
        <v>0</v>
      </c>
      <c r="R3020">
        <f>'Energy consumption (raw)'!P2970*Lists!$H$87</f>
        <v>0</v>
      </c>
      <c r="S3020">
        <f>'Energy consumption (raw)'!Q2970*Lists!$H$88</f>
        <v>0</v>
      </c>
      <c r="T3020">
        <f>'Energy consumption (raw)'!R2970*Lists!$H$89</f>
        <v>21.348600000000001</v>
      </c>
      <c r="U3020">
        <f>'Energy consumption (raw)'!S2970*Lists!$H$90</f>
        <v>0</v>
      </c>
      <c r="V3020">
        <f>'Energy consumption (raw)'!T2970*Lists!$H$91</f>
        <v>0</v>
      </c>
      <c r="W3020">
        <f>'Energy consumption (raw)'!U2970*Lists!$H$92</f>
        <v>0</v>
      </c>
      <c r="X3020">
        <f>'Energy consumption (raw)'!V2970*Lists!$H$93</f>
        <v>0</v>
      </c>
      <c r="Y3020">
        <f>'Energy consumption (raw)'!W2970*Lists!$H$94</f>
        <v>0</v>
      </c>
      <c r="Z3020">
        <f>'Energy consumption (raw)'!X2970*Lists!$H$96*1000000</f>
        <v>0</v>
      </c>
      <c r="AA3020">
        <f>'Energy consumption (raw)'!Y2970*Lists!$H$97</f>
        <v>27.446200000000001</v>
      </c>
      <c r="AB3020">
        <f>'Energy consumption (raw)'!Z2970*Lists!$H$96</f>
        <v>0</v>
      </c>
      <c r="AC3020">
        <f>'Energy consumption (raw)'!AA2970*Lists!$H$98</f>
        <v>0</v>
      </c>
      <c r="AD3020">
        <f>'Energy consumption (raw)'!AB2970*Lists!$H$99</f>
        <v>0</v>
      </c>
      <c r="AE3020">
        <f>'Energy consumption (raw)'!AC2970*Lists!$H$101</f>
        <v>0</v>
      </c>
      <c r="AF3020">
        <f>'Energy consumption (raw)'!AD2970*Lists!$H$101</f>
        <v>0</v>
      </c>
      <c r="AG3020">
        <f>'Energy consumption (raw)'!AE2970*Lists!$H$101</f>
        <v>0</v>
      </c>
      <c r="AH3020">
        <f>'Energy consumption (raw)'!AF2970*Lists!$H$100</f>
        <v>0</v>
      </c>
      <c r="AI3020" s="167">
        <f t="shared" si="190"/>
        <v>828.8738800000001</v>
      </c>
      <c r="AJ3020" s="179">
        <f>'Energy consumption (raw)'!AG2970</f>
        <v>828.8738800000001</v>
      </c>
      <c r="AK3020" s="179">
        <f>'Energy consumption (raw)'!AH2970</f>
        <v>772.30236000000002</v>
      </c>
      <c r="AL3020">
        <f>IF(ROUND(AI3020,-3)=ROUND('Energy consumption (raw)'!AG2970,-3),1,0)</f>
        <v>1</v>
      </c>
      <c r="AM3020" s="179" t="str">
        <f>'Energy consumption (raw)'!AJ2970</f>
        <v>63. Vinh Long</v>
      </c>
      <c r="AN3020">
        <f>VLOOKUP(AM3020,Lists!$F$9:$G$71,2,FALSE)</f>
        <v>1</v>
      </c>
    </row>
    <row r="3021" spans="2:40" x14ac:dyDescent="0.25">
      <c r="C3021" s="179"/>
      <c r="D3021" s="179"/>
      <c r="E3021" s="179"/>
      <c r="F3021" s="179"/>
      <c r="G3021" s="179"/>
      <c r="H3021" s="179"/>
      <c r="I3021" s="179"/>
      <c r="J3021" s="179"/>
      <c r="K3021" s="179"/>
      <c r="L3021" s="179"/>
      <c r="M3021" s="179"/>
      <c r="N3021" s="179"/>
      <c r="O3021" s="178"/>
      <c r="AI3021" s="167"/>
      <c r="AJ3021" s="167"/>
      <c r="AK3021" s="65"/>
    </row>
    <row r="3022" spans="2:40" x14ac:dyDescent="0.25">
      <c r="C3022" s="179"/>
      <c r="D3022" s="179"/>
      <c r="E3022" s="179"/>
      <c r="F3022" s="179"/>
      <c r="G3022" s="179"/>
      <c r="H3022" s="179"/>
      <c r="I3022" s="179"/>
      <c r="J3022" s="179"/>
      <c r="K3022" s="179"/>
      <c r="L3022" s="179"/>
      <c r="M3022" s="179"/>
      <c r="N3022" s="179"/>
      <c r="O3022" s="178"/>
      <c r="AI3022" s="167"/>
      <c r="AJ3022" s="167"/>
      <c r="AK3022" s="65"/>
    </row>
    <row r="3023" spans="2:40" x14ac:dyDescent="0.25">
      <c r="C3023" s="179"/>
      <c r="D3023" s="179"/>
      <c r="E3023" s="179"/>
      <c r="F3023" s="179"/>
      <c r="G3023" s="179"/>
      <c r="H3023" s="179"/>
      <c r="I3023" s="179"/>
      <c r="J3023" s="179"/>
      <c r="K3023" s="179"/>
      <c r="L3023" s="179"/>
      <c r="M3023" s="179"/>
      <c r="N3023" s="179"/>
      <c r="O3023" s="178"/>
      <c r="AI3023" s="167"/>
      <c r="AJ3023" s="167"/>
      <c r="AK3023" s="65"/>
    </row>
    <row r="3024" spans="2:40" x14ac:dyDescent="0.25">
      <c r="C3024" s="179"/>
      <c r="D3024" s="179"/>
      <c r="E3024" s="179"/>
      <c r="F3024" s="179"/>
      <c r="G3024" s="179"/>
      <c r="H3024" s="179"/>
      <c r="I3024" s="179"/>
      <c r="J3024" s="179"/>
      <c r="K3024" s="179"/>
      <c r="L3024" s="179"/>
      <c r="M3024" s="179"/>
      <c r="N3024" s="179"/>
      <c r="O3024" s="178"/>
      <c r="AI3024" s="167"/>
      <c r="AJ3024" s="167"/>
      <c r="AK3024" s="65"/>
    </row>
    <row r="3025" spans="3:37" x14ac:dyDescent="0.25">
      <c r="C3025" s="179"/>
      <c r="D3025" s="179"/>
      <c r="E3025" s="179"/>
      <c r="F3025" s="179"/>
      <c r="G3025" s="179"/>
      <c r="H3025" s="179"/>
      <c r="I3025" s="179"/>
      <c r="J3025" s="179"/>
      <c r="K3025" s="179"/>
      <c r="L3025" s="179"/>
      <c r="M3025" s="179"/>
      <c r="N3025" s="179"/>
      <c r="O3025" s="178"/>
      <c r="AI3025" s="167"/>
      <c r="AJ3025" s="167"/>
      <c r="AK3025" s="65"/>
    </row>
    <row r="3026" spans="3:37" x14ac:dyDescent="0.25">
      <c r="C3026" s="179"/>
      <c r="D3026" s="179"/>
      <c r="E3026" s="179"/>
      <c r="F3026" s="179"/>
      <c r="G3026" s="179"/>
      <c r="H3026" s="179"/>
      <c r="I3026" s="179"/>
      <c r="J3026" s="179"/>
      <c r="K3026" s="179"/>
      <c r="L3026" s="179"/>
      <c r="M3026" s="179"/>
      <c r="N3026" s="179"/>
      <c r="O3026" s="178"/>
      <c r="AI3026" s="167"/>
      <c r="AJ3026" s="167"/>
      <c r="AK3026" s="65"/>
    </row>
    <row r="3027" spans="3:37" x14ac:dyDescent="0.25">
      <c r="C3027" s="179"/>
      <c r="D3027" s="179"/>
      <c r="E3027" s="179"/>
      <c r="F3027" s="179"/>
      <c r="G3027" s="179"/>
      <c r="H3027" s="179"/>
      <c r="I3027" s="179"/>
      <c r="J3027" s="179"/>
      <c r="K3027" s="179"/>
      <c r="L3027" s="179"/>
      <c r="M3027" s="179"/>
      <c r="N3027" s="179"/>
      <c r="O3027" s="178"/>
      <c r="AI3027" s="167"/>
      <c r="AJ3027" s="167"/>
      <c r="AK3027" s="65"/>
    </row>
    <row r="3028" spans="3:37" x14ac:dyDescent="0.25">
      <c r="C3028" s="179"/>
      <c r="D3028" s="179"/>
      <c r="E3028" s="179"/>
      <c r="F3028" s="179"/>
      <c r="G3028" s="179"/>
      <c r="H3028" s="179"/>
      <c r="I3028" s="179"/>
      <c r="J3028" s="179"/>
      <c r="K3028" s="179"/>
      <c r="L3028" s="179"/>
      <c r="M3028" s="179"/>
      <c r="N3028" s="179"/>
      <c r="O3028" s="178"/>
      <c r="AI3028" s="167"/>
      <c r="AJ3028" s="167"/>
      <c r="AK3028" s="65"/>
    </row>
    <row r="3029" spans="3:37" x14ac:dyDescent="0.25">
      <c r="C3029" s="179"/>
      <c r="D3029" s="179"/>
      <c r="E3029" s="179"/>
      <c r="F3029" s="179"/>
      <c r="G3029" s="179"/>
      <c r="H3029" s="179"/>
      <c r="I3029" s="179"/>
      <c r="J3029" s="179"/>
      <c r="K3029" s="179"/>
      <c r="L3029" s="179"/>
      <c r="M3029" s="179"/>
      <c r="N3029" s="179"/>
      <c r="O3029" s="178"/>
      <c r="AI3029" s="167"/>
      <c r="AJ3029" s="167"/>
      <c r="AK3029" s="65"/>
    </row>
    <row r="3030" spans="3:37" x14ac:dyDescent="0.25">
      <c r="C3030" s="179"/>
      <c r="D3030" s="179"/>
      <c r="E3030" s="179"/>
      <c r="F3030" s="179"/>
      <c r="G3030" s="179"/>
      <c r="H3030" s="179"/>
      <c r="I3030" s="179"/>
      <c r="J3030" s="179"/>
      <c r="K3030" s="179"/>
      <c r="L3030" s="179"/>
      <c r="M3030" s="179"/>
      <c r="N3030" s="179"/>
      <c r="O3030" s="178"/>
      <c r="AI3030" s="167"/>
      <c r="AJ3030" s="167"/>
      <c r="AK3030" s="65"/>
    </row>
    <row r="3031" spans="3:37" x14ac:dyDescent="0.25">
      <c r="C3031" s="179"/>
      <c r="D3031" s="179"/>
      <c r="E3031" s="179"/>
      <c r="F3031" s="179"/>
      <c r="G3031" s="179"/>
      <c r="H3031" s="179"/>
      <c r="I3031" s="179"/>
      <c r="J3031" s="179"/>
      <c r="K3031" s="179"/>
      <c r="L3031" s="179"/>
      <c r="M3031" s="179"/>
      <c r="N3031" s="179"/>
      <c r="O3031" s="178"/>
      <c r="AI3031" s="167"/>
      <c r="AJ3031" s="167"/>
      <c r="AK3031" s="65"/>
    </row>
    <row r="3032" spans="3:37" x14ac:dyDescent="0.25">
      <c r="C3032" s="179"/>
      <c r="D3032" s="179"/>
      <c r="E3032" s="179"/>
      <c r="F3032" s="179"/>
      <c r="G3032" s="179"/>
      <c r="H3032" s="179"/>
      <c r="I3032" s="179"/>
      <c r="J3032" s="179"/>
      <c r="K3032" s="179"/>
      <c r="L3032" s="179"/>
      <c r="M3032" s="179"/>
      <c r="N3032" s="179"/>
      <c r="O3032" s="178"/>
      <c r="AI3032" s="167"/>
      <c r="AJ3032" s="167"/>
      <c r="AK3032" s="65"/>
    </row>
    <row r="3033" spans="3:37" x14ac:dyDescent="0.25">
      <c r="C3033" s="179"/>
      <c r="D3033" s="179"/>
      <c r="E3033" s="179"/>
      <c r="F3033" s="179"/>
      <c r="G3033" s="179"/>
      <c r="H3033" s="179"/>
      <c r="I3033" s="179"/>
      <c r="J3033" s="179"/>
      <c r="K3033" s="179"/>
      <c r="L3033" s="179"/>
      <c r="M3033" s="179"/>
      <c r="N3033" s="179"/>
      <c r="O3033" s="178"/>
      <c r="AI3033" s="167"/>
      <c r="AJ3033" s="167"/>
      <c r="AK3033" s="65"/>
    </row>
    <row r="3034" spans="3:37" x14ac:dyDescent="0.25">
      <c r="C3034" s="179"/>
      <c r="D3034" s="179"/>
      <c r="E3034" s="179"/>
      <c r="F3034" s="179"/>
      <c r="G3034" s="179"/>
      <c r="H3034" s="179"/>
      <c r="I3034" s="179"/>
      <c r="J3034" s="179"/>
      <c r="K3034" s="179"/>
      <c r="L3034" s="179"/>
      <c r="M3034" s="179"/>
      <c r="N3034" s="179"/>
      <c r="O3034" s="178"/>
      <c r="AI3034" s="167"/>
      <c r="AJ3034" s="167"/>
      <c r="AK3034" s="65"/>
    </row>
    <row r="3035" spans="3:37" x14ac:dyDescent="0.25">
      <c r="C3035" s="179"/>
      <c r="D3035" s="179"/>
      <c r="E3035" s="179"/>
      <c r="F3035" s="179"/>
      <c r="G3035" s="179"/>
      <c r="H3035" s="179"/>
      <c r="I3035" s="179"/>
      <c r="J3035" s="179"/>
      <c r="K3035" s="179"/>
      <c r="L3035" s="179"/>
      <c r="M3035" s="179"/>
      <c r="N3035" s="179"/>
      <c r="O3035" s="178"/>
      <c r="AI3035" s="167"/>
      <c r="AJ3035" s="167"/>
      <c r="AK3035" s="65"/>
    </row>
    <row r="3036" spans="3:37" x14ac:dyDescent="0.25">
      <c r="C3036" s="179"/>
      <c r="D3036" s="179"/>
      <c r="E3036" s="179"/>
      <c r="F3036" s="179"/>
      <c r="G3036" s="179"/>
      <c r="H3036" s="179"/>
      <c r="I3036" s="179"/>
      <c r="J3036" s="179"/>
      <c r="K3036" s="179"/>
      <c r="L3036" s="179"/>
      <c r="M3036" s="179"/>
      <c r="N3036" s="179"/>
      <c r="O3036" s="178"/>
      <c r="AI3036" s="167"/>
      <c r="AJ3036" s="167"/>
      <c r="AK3036" s="65"/>
    </row>
    <row r="3037" spans="3:37" x14ac:dyDescent="0.25">
      <c r="C3037" s="179"/>
      <c r="D3037" s="179"/>
      <c r="E3037" s="179"/>
      <c r="F3037" s="179"/>
      <c r="G3037" s="179"/>
      <c r="H3037" s="179"/>
      <c r="I3037" s="179"/>
      <c r="J3037" s="179"/>
      <c r="K3037" s="179"/>
      <c r="L3037" s="179"/>
      <c r="M3037" s="179"/>
      <c r="N3037" s="179"/>
      <c r="O3037" s="178"/>
      <c r="AI3037" s="167"/>
      <c r="AJ3037" s="167"/>
      <c r="AK3037" s="65"/>
    </row>
    <row r="3038" spans="3:37" x14ac:dyDescent="0.25">
      <c r="C3038" s="179"/>
      <c r="D3038" s="179"/>
      <c r="E3038" s="179"/>
      <c r="F3038" s="179"/>
      <c r="G3038" s="179"/>
      <c r="H3038" s="179"/>
      <c r="I3038" s="179"/>
      <c r="J3038" s="179"/>
      <c r="K3038" s="179"/>
      <c r="L3038" s="179"/>
      <c r="M3038" s="179"/>
      <c r="N3038" s="179"/>
      <c r="O3038" s="178"/>
      <c r="AI3038" s="167"/>
      <c r="AJ3038" s="167"/>
      <c r="AK3038" s="65"/>
    </row>
    <row r="3039" spans="3:37" x14ac:dyDescent="0.25">
      <c r="C3039" s="179"/>
      <c r="D3039" s="179"/>
      <c r="E3039" s="179"/>
      <c r="F3039" s="179"/>
      <c r="G3039" s="179"/>
      <c r="H3039" s="179"/>
      <c r="I3039" s="179"/>
      <c r="J3039" s="179"/>
      <c r="K3039" s="179"/>
      <c r="L3039" s="179"/>
      <c r="M3039" s="179"/>
      <c r="N3039" s="179"/>
      <c r="O3039" s="178"/>
      <c r="AI3039" s="167"/>
      <c r="AJ3039" s="167"/>
      <c r="AK3039" s="65"/>
    </row>
    <row r="3040" spans="3:37" x14ac:dyDescent="0.25">
      <c r="C3040" s="179"/>
      <c r="D3040" s="179"/>
      <c r="E3040" s="179"/>
      <c r="F3040" s="179"/>
      <c r="G3040" s="179"/>
      <c r="H3040" s="179"/>
      <c r="I3040" s="179"/>
      <c r="J3040" s="179"/>
      <c r="K3040" s="179"/>
      <c r="L3040" s="179"/>
      <c r="M3040" s="179"/>
      <c r="N3040" s="179"/>
      <c r="O3040" s="178"/>
      <c r="AI3040" s="167"/>
      <c r="AJ3040" s="167"/>
      <c r="AK3040" s="65"/>
    </row>
    <row r="3041" spans="3:37" x14ac:dyDescent="0.25">
      <c r="C3041" s="179"/>
      <c r="D3041" s="179"/>
      <c r="E3041" s="179"/>
      <c r="F3041" s="179"/>
      <c r="G3041" s="179"/>
      <c r="H3041" s="179"/>
      <c r="I3041" s="179"/>
      <c r="J3041" s="179"/>
      <c r="K3041" s="179"/>
      <c r="L3041" s="179"/>
      <c r="M3041" s="179"/>
      <c r="N3041" s="179"/>
      <c r="O3041" s="178"/>
      <c r="AI3041" s="167"/>
      <c r="AJ3041" s="167"/>
      <c r="AK3041" s="65"/>
    </row>
    <row r="3042" spans="3:37" x14ac:dyDescent="0.25">
      <c r="C3042" s="179"/>
      <c r="D3042" s="179"/>
      <c r="E3042" s="179"/>
      <c r="F3042" s="179"/>
      <c r="G3042" s="179"/>
      <c r="H3042" s="179"/>
      <c r="I3042" s="179"/>
      <c r="J3042" s="179"/>
      <c r="K3042" s="179"/>
      <c r="L3042" s="179"/>
      <c r="M3042" s="179"/>
      <c r="N3042" s="179"/>
      <c r="O3042" s="178"/>
      <c r="AI3042" s="167"/>
      <c r="AJ3042" s="167"/>
      <c r="AK3042" s="65"/>
    </row>
    <row r="3043" spans="3:37" x14ac:dyDescent="0.25">
      <c r="C3043" s="179"/>
      <c r="D3043" s="179"/>
      <c r="E3043" s="179"/>
      <c r="F3043" s="179"/>
      <c r="G3043" s="179"/>
      <c r="H3043" s="179"/>
      <c r="I3043" s="179"/>
      <c r="J3043" s="179"/>
      <c r="K3043" s="179"/>
      <c r="L3043" s="179"/>
      <c r="M3043" s="179"/>
      <c r="N3043" s="179"/>
      <c r="O3043" s="178"/>
      <c r="AI3043" s="167"/>
      <c r="AJ3043" s="167"/>
      <c r="AK3043" s="65"/>
    </row>
    <row r="3044" spans="3:37" x14ac:dyDescent="0.25">
      <c r="C3044" s="179"/>
      <c r="D3044" s="179"/>
      <c r="E3044" s="179"/>
      <c r="F3044" s="179"/>
      <c r="G3044" s="179"/>
      <c r="H3044" s="179"/>
      <c r="I3044" s="179"/>
      <c r="J3044" s="179"/>
      <c r="K3044" s="179"/>
      <c r="L3044" s="179"/>
      <c r="M3044" s="179"/>
      <c r="N3044" s="179"/>
      <c r="O3044" s="178"/>
      <c r="AI3044" s="167"/>
      <c r="AJ3044" s="167"/>
      <c r="AK3044" s="65"/>
    </row>
    <row r="3045" spans="3:37" x14ac:dyDescent="0.25">
      <c r="C3045" s="179"/>
      <c r="D3045" s="179"/>
      <c r="E3045" s="179"/>
      <c r="F3045" s="179"/>
      <c r="G3045" s="179"/>
      <c r="H3045" s="179"/>
      <c r="I3045" s="179"/>
      <c r="J3045" s="179"/>
      <c r="K3045" s="179"/>
      <c r="L3045" s="179"/>
      <c r="M3045" s="179"/>
      <c r="N3045" s="179"/>
      <c r="O3045" s="178"/>
      <c r="AI3045" s="167"/>
      <c r="AJ3045" s="167"/>
      <c r="AK3045" s="65"/>
    </row>
    <row r="3046" spans="3:37" x14ac:dyDescent="0.25">
      <c r="C3046" s="179"/>
      <c r="D3046" s="179"/>
      <c r="E3046" s="179"/>
      <c r="F3046" s="179"/>
      <c r="G3046" s="179"/>
      <c r="H3046" s="179"/>
      <c r="I3046" s="179"/>
      <c r="J3046" s="179"/>
      <c r="K3046" s="179"/>
      <c r="L3046" s="179"/>
      <c r="M3046" s="179"/>
      <c r="N3046" s="179"/>
      <c r="O3046" s="178"/>
      <c r="AI3046" s="167"/>
      <c r="AJ3046" s="167"/>
      <c r="AK3046" s="65"/>
    </row>
    <row r="3047" spans="3:37" x14ac:dyDescent="0.25">
      <c r="C3047" s="179"/>
      <c r="D3047" s="179"/>
      <c r="E3047" s="179"/>
      <c r="F3047" s="179"/>
      <c r="G3047" s="179"/>
      <c r="H3047" s="179"/>
      <c r="I3047" s="179"/>
      <c r="J3047" s="179"/>
      <c r="K3047" s="179"/>
      <c r="L3047" s="179"/>
      <c r="M3047" s="179"/>
      <c r="N3047" s="179"/>
      <c r="O3047" s="178"/>
      <c r="AI3047" s="167"/>
      <c r="AJ3047" s="167"/>
      <c r="AK3047" s="65"/>
    </row>
    <row r="3048" spans="3:37" x14ac:dyDescent="0.25">
      <c r="C3048" s="179"/>
      <c r="D3048" s="179"/>
      <c r="E3048" s="179"/>
      <c r="F3048" s="179"/>
      <c r="G3048" s="179"/>
      <c r="H3048" s="179"/>
      <c r="I3048" s="179"/>
      <c r="J3048" s="179"/>
      <c r="K3048" s="179"/>
      <c r="L3048" s="179"/>
      <c r="M3048" s="179"/>
      <c r="N3048" s="179"/>
      <c r="O3048" s="178"/>
      <c r="AI3048" s="167"/>
      <c r="AJ3048" s="167"/>
      <c r="AK3048" s="65"/>
    </row>
    <row r="3049" spans="3:37" x14ac:dyDescent="0.25">
      <c r="C3049" s="179"/>
      <c r="D3049" s="179"/>
      <c r="E3049" s="179"/>
      <c r="F3049" s="179"/>
      <c r="G3049" s="179"/>
      <c r="H3049" s="179"/>
      <c r="I3049" s="179"/>
      <c r="J3049" s="179"/>
      <c r="K3049" s="179"/>
      <c r="L3049" s="179"/>
      <c r="M3049" s="179"/>
      <c r="N3049" s="179"/>
      <c r="O3049" s="178"/>
      <c r="AI3049" s="167"/>
      <c r="AJ3049" s="167"/>
      <c r="AK3049" s="65"/>
    </row>
    <row r="3050" spans="3:37" x14ac:dyDescent="0.25">
      <c r="C3050" s="179"/>
      <c r="D3050" s="179"/>
      <c r="E3050" s="179"/>
      <c r="F3050" s="179"/>
      <c r="G3050" s="179"/>
      <c r="H3050" s="179"/>
      <c r="I3050" s="179"/>
      <c r="J3050" s="179"/>
      <c r="K3050" s="179"/>
      <c r="L3050" s="179"/>
      <c r="M3050" s="179"/>
      <c r="N3050" s="179"/>
      <c r="O3050" s="178"/>
      <c r="AI3050" s="167"/>
      <c r="AJ3050" s="167"/>
      <c r="AK3050" s="65"/>
    </row>
    <row r="3051" spans="3:37" x14ac:dyDescent="0.25">
      <c r="C3051" s="179"/>
      <c r="D3051" s="179"/>
      <c r="E3051" s="179"/>
      <c r="F3051" s="179"/>
      <c r="G3051" s="179"/>
      <c r="H3051" s="179"/>
      <c r="I3051" s="179"/>
      <c r="J3051" s="179"/>
      <c r="K3051" s="179"/>
      <c r="L3051" s="179"/>
      <c r="M3051" s="179"/>
      <c r="N3051" s="179"/>
      <c r="O3051" s="178"/>
      <c r="AI3051" s="167"/>
      <c r="AJ3051" s="167"/>
      <c r="AK3051" s="65"/>
    </row>
    <row r="3052" spans="3:37" x14ac:dyDescent="0.25">
      <c r="C3052" s="179"/>
      <c r="D3052" s="179"/>
      <c r="E3052" s="179"/>
      <c r="F3052" s="179"/>
      <c r="G3052" s="179"/>
      <c r="H3052" s="179"/>
      <c r="I3052" s="179"/>
      <c r="J3052" s="179"/>
      <c r="K3052" s="179"/>
      <c r="L3052" s="179"/>
      <c r="M3052" s="179"/>
      <c r="N3052" s="179"/>
      <c r="O3052" s="178"/>
      <c r="AI3052" s="167"/>
      <c r="AJ3052" s="167"/>
      <c r="AK3052" s="65"/>
    </row>
    <row r="3053" spans="3:37" x14ac:dyDescent="0.25">
      <c r="C3053" s="179"/>
      <c r="D3053" s="179"/>
      <c r="E3053" s="179"/>
      <c r="F3053" s="179"/>
      <c r="G3053" s="179"/>
      <c r="H3053" s="179"/>
      <c r="I3053" s="179"/>
      <c r="J3053" s="179"/>
      <c r="K3053" s="179"/>
      <c r="L3053" s="179"/>
      <c r="M3053" s="179"/>
      <c r="N3053" s="179"/>
      <c r="O3053" s="178"/>
      <c r="AI3053" s="167"/>
      <c r="AJ3053" s="167"/>
      <c r="AK3053" s="65"/>
    </row>
    <row r="3054" spans="3:37" x14ac:dyDescent="0.25">
      <c r="C3054" s="179"/>
      <c r="D3054" s="179"/>
      <c r="E3054" s="179"/>
      <c r="F3054" s="179"/>
      <c r="G3054" s="179"/>
      <c r="H3054" s="179"/>
      <c r="I3054" s="179"/>
      <c r="J3054" s="179"/>
      <c r="K3054" s="179"/>
      <c r="L3054" s="179"/>
      <c r="M3054" s="179"/>
      <c r="N3054" s="179"/>
      <c r="O3054" s="178"/>
      <c r="AI3054" s="167"/>
      <c r="AJ3054" s="167"/>
      <c r="AK3054" s="65"/>
    </row>
    <row r="3055" spans="3:37" x14ac:dyDescent="0.25">
      <c r="C3055" s="179"/>
      <c r="D3055" s="179"/>
      <c r="E3055" s="179"/>
      <c r="F3055" s="179"/>
      <c r="G3055" s="179"/>
      <c r="H3055" s="179"/>
      <c r="I3055" s="179"/>
      <c r="J3055" s="179"/>
      <c r="K3055" s="179"/>
      <c r="L3055" s="179"/>
      <c r="M3055" s="179"/>
      <c r="N3055" s="179"/>
      <c r="O3055" s="178"/>
      <c r="AI3055" s="167"/>
      <c r="AJ3055" s="167"/>
      <c r="AK3055" s="65"/>
    </row>
    <row r="3056" spans="3:37" x14ac:dyDescent="0.25">
      <c r="C3056" s="179"/>
      <c r="D3056" s="179"/>
      <c r="E3056" s="179"/>
      <c r="F3056" s="179"/>
      <c r="G3056" s="179"/>
      <c r="H3056" s="179"/>
      <c r="I3056" s="179"/>
      <c r="J3056" s="179"/>
      <c r="K3056" s="179"/>
      <c r="L3056" s="179"/>
      <c r="M3056" s="179"/>
      <c r="N3056" s="179"/>
      <c r="O3056" s="178"/>
      <c r="AI3056" s="167"/>
      <c r="AJ3056" s="167"/>
      <c r="AK3056" s="65"/>
    </row>
    <row r="3057" spans="3:37" x14ac:dyDescent="0.25">
      <c r="C3057" s="179"/>
      <c r="D3057" s="179"/>
      <c r="E3057" s="179"/>
      <c r="F3057" s="179"/>
      <c r="G3057" s="179"/>
      <c r="H3057" s="179"/>
      <c r="I3057" s="179"/>
      <c r="J3057" s="179"/>
      <c r="K3057" s="179"/>
      <c r="L3057" s="179"/>
      <c r="M3057" s="179"/>
      <c r="N3057" s="179"/>
      <c r="O3057" s="178"/>
      <c r="AI3057" s="167"/>
      <c r="AJ3057" s="167"/>
      <c r="AK3057" s="65"/>
    </row>
    <row r="3058" spans="3:37" x14ac:dyDescent="0.25">
      <c r="C3058" s="179"/>
      <c r="D3058" s="179"/>
      <c r="E3058" s="179"/>
      <c r="F3058" s="179"/>
      <c r="G3058" s="179"/>
      <c r="H3058" s="179"/>
      <c r="I3058" s="179"/>
      <c r="J3058" s="179"/>
      <c r="K3058" s="179"/>
      <c r="L3058" s="179"/>
      <c r="M3058" s="179"/>
      <c r="N3058" s="179"/>
      <c r="O3058" s="178"/>
      <c r="AI3058" s="167"/>
      <c r="AJ3058" s="167"/>
      <c r="AK3058" s="65"/>
    </row>
    <row r="3059" spans="3:37" x14ac:dyDescent="0.25">
      <c r="C3059" s="179"/>
      <c r="D3059" s="179"/>
      <c r="E3059" s="179"/>
      <c r="F3059" s="179"/>
      <c r="G3059" s="179"/>
      <c r="H3059" s="179"/>
      <c r="I3059" s="179"/>
      <c r="J3059" s="179"/>
      <c r="K3059" s="179"/>
      <c r="L3059" s="179"/>
      <c r="M3059" s="179"/>
      <c r="N3059" s="179"/>
      <c r="O3059" s="178"/>
      <c r="AI3059" s="167"/>
      <c r="AJ3059" s="167"/>
      <c r="AK3059" s="65"/>
    </row>
    <row r="3060" spans="3:37" x14ac:dyDescent="0.25">
      <c r="C3060" s="179"/>
      <c r="D3060" s="179"/>
      <c r="E3060" s="179"/>
      <c r="F3060" s="179"/>
      <c r="G3060" s="179"/>
      <c r="H3060" s="179"/>
      <c r="I3060" s="179"/>
      <c r="J3060" s="179"/>
      <c r="K3060" s="179"/>
      <c r="L3060" s="179"/>
      <c r="M3060" s="179"/>
      <c r="N3060" s="179"/>
      <c r="O3060" s="178"/>
      <c r="AI3060" s="167"/>
      <c r="AJ3060" s="167"/>
      <c r="AK3060" s="65"/>
    </row>
    <row r="3061" spans="3:37" x14ac:dyDescent="0.25">
      <c r="C3061" s="179"/>
      <c r="D3061" s="179"/>
      <c r="E3061" s="179"/>
      <c r="F3061" s="179"/>
      <c r="G3061" s="179"/>
      <c r="H3061" s="179"/>
      <c r="I3061" s="179"/>
      <c r="J3061" s="179"/>
      <c r="K3061" s="179"/>
      <c r="L3061" s="179"/>
      <c r="M3061" s="179"/>
      <c r="N3061" s="179"/>
      <c r="O3061" s="178"/>
      <c r="AI3061" s="167"/>
      <c r="AJ3061" s="167"/>
      <c r="AK3061" s="65"/>
    </row>
    <row r="3062" spans="3:37" x14ac:dyDescent="0.25">
      <c r="C3062" s="179"/>
      <c r="D3062" s="179"/>
      <c r="E3062" s="179"/>
      <c r="F3062" s="179"/>
      <c r="G3062" s="179"/>
      <c r="H3062" s="179"/>
      <c r="I3062" s="179"/>
      <c r="J3062" s="179"/>
      <c r="K3062" s="179"/>
      <c r="L3062" s="179"/>
      <c r="M3062" s="179"/>
      <c r="N3062" s="179"/>
      <c r="O3062" s="178"/>
      <c r="AI3062" s="167"/>
      <c r="AJ3062" s="167"/>
      <c r="AK3062" s="65"/>
    </row>
    <row r="3063" spans="3:37" x14ac:dyDescent="0.25">
      <c r="C3063" s="179"/>
      <c r="D3063" s="179"/>
      <c r="E3063" s="179"/>
      <c r="F3063" s="179"/>
      <c r="G3063" s="179"/>
      <c r="H3063" s="179"/>
      <c r="I3063" s="179"/>
      <c r="J3063" s="179"/>
      <c r="K3063" s="179"/>
      <c r="L3063" s="179"/>
      <c r="M3063" s="179"/>
      <c r="N3063" s="179"/>
      <c r="O3063" s="178"/>
      <c r="AI3063" s="167"/>
      <c r="AJ3063" s="167"/>
      <c r="AK3063" s="65"/>
    </row>
    <row r="3064" spans="3:37" x14ac:dyDescent="0.25">
      <c r="C3064" s="179"/>
      <c r="D3064" s="179"/>
      <c r="E3064" s="179"/>
      <c r="F3064" s="179"/>
      <c r="G3064" s="179"/>
      <c r="H3064" s="179"/>
      <c r="I3064" s="179"/>
      <c r="J3064" s="179"/>
      <c r="K3064" s="179"/>
      <c r="L3064" s="179"/>
      <c r="M3064" s="179"/>
      <c r="N3064" s="179"/>
      <c r="O3064" s="178"/>
      <c r="AI3064" s="167"/>
      <c r="AJ3064" s="167"/>
      <c r="AK3064" s="65"/>
    </row>
    <row r="3065" spans="3:37" x14ac:dyDescent="0.25">
      <c r="C3065" s="179"/>
      <c r="D3065" s="179"/>
      <c r="E3065" s="179"/>
      <c r="F3065" s="179"/>
      <c r="G3065" s="179"/>
      <c r="H3065" s="179"/>
      <c r="I3065" s="179"/>
      <c r="J3065" s="179"/>
      <c r="K3065" s="179"/>
      <c r="L3065" s="179"/>
      <c r="M3065" s="179"/>
      <c r="N3065" s="179"/>
      <c r="O3065" s="178"/>
      <c r="AI3065" s="167"/>
      <c r="AJ3065" s="167"/>
      <c r="AK3065" s="65"/>
    </row>
    <row r="3066" spans="3:37" x14ac:dyDescent="0.25">
      <c r="C3066" s="179"/>
      <c r="D3066" s="179"/>
      <c r="E3066" s="179"/>
      <c r="F3066" s="179"/>
      <c r="G3066" s="179"/>
      <c r="H3066" s="179"/>
      <c r="I3066" s="179"/>
      <c r="J3066" s="179"/>
      <c r="K3066" s="179"/>
      <c r="L3066" s="179"/>
      <c r="M3066" s="179"/>
      <c r="N3066" s="179"/>
      <c r="O3066" s="178"/>
      <c r="AI3066" s="167"/>
      <c r="AJ3066" s="167"/>
      <c r="AK3066" s="65"/>
    </row>
    <row r="3067" spans="3:37" x14ac:dyDescent="0.25">
      <c r="C3067" s="179"/>
      <c r="D3067" s="179"/>
      <c r="E3067" s="179"/>
      <c r="F3067" s="179"/>
      <c r="G3067" s="179"/>
      <c r="H3067" s="179"/>
      <c r="I3067" s="179"/>
      <c r="J3067" s="179"/>
      <c r="K3067" s="179"/>
      <c r="L3067" s="179"/>
      <c r="M3067" s="179"/>
      <c r="N3067" s="179"/>
      <c r="O3067" s="178"/>
      <c r="AI3067" s="167"/>
      <c r="AJ3067" s="167"/>
      <c r="AK3067" s="65"/>
    </row>
    <row r="3068" spans="3:37" x14ac:dyDescent="0.25">
      <c r="C3068" s="179"/>
      <c r="D3068" s="179"/>
      <c r="E3068" s="179"/>
      <c r="F3068" s="179"/>
      <c r="G3068" s="179"/>
      <c r="H3068" s="179"/>
      <c r="I3068" s="179"/>
      <c r="J3068" s="179"/>
      <c r="K3068" s="179"/>
      <c r="L3068" s="179"/>
      <c r="M3068" s="179"/>
      <c r="N3068" s="179"/>
      <c r="O3068" s="178"/>
      <c r="AI3068" s="167"/>
      <c r="AJ3068" s="167"/>
      <c r="AK3068" s="65"/>
    </row>
    <row r="3069" spans="3:37" x14ac:dyDescent="0.25">
      <c r="C3069" s="179"/>
      <c r="D3069" s="179"/>
      <c r="E3069" s="179"/>
      <c r="F3069" s="179"/>
      <c r="G3069" s="179"/>
      <c r="H3069" s="179"/>
      <c r="I3069" s="179"/>
      <c r="J3069" s="179"/>
      <c r="K3069" s="179"/>
      <c r="L3069" s="179"/>
      <c r="M3069" s="179"/>
      <c r="N3069" s="179"/>
      <c r="O3069" s="178"/>
      <c r="AI3069" s="167"/>
      <c r="AJ3069" s="167"/>
      <c r="AK3069" s="65"/>
    </row>
    <row r="3070" spans="3:37" x14ac:dyDescent="0.25">
      <c r="C3070" s="179"/>
      <c r="D3070" s="179"/>
      <c r="E3070" s="179"/>
      <c r="F3070" s="179"/>
      <c r="G3070" s="179"/>
      <c r="H3070" s="179"/>
      <c r="I3070" s="179"/>
      <c r="J3070" s="179"/>
      <c r="K3070" s="179"/>
      <c r="L3070" s="179"/>
      <c r="M3070" s="179"/>
      <c r="N3070" s="179"/>
      <c r="O3070" s="178"/>
      <c r="AI3070" s="167"/>
      <c r="AJ3070" s="167"/>
      <c r="AK3070" s="65"/>
    </row>
    <row r="3071" spans="3:37" x14ac:dyDescent="0.25">
      <c r="C3071" s="179"/>
      <c r="D3071" s="179"/>
      <c r="E3071" s="179"/>
      <c r="F3071" s="179"/>
      <c r="G3071" s="179"/>
      <c r="H3071" s="179"/>
      <c r="I3071" s="179"/>
      <c r="J3071" s="179"/>
      <c r="K3071" s="179"/>
      <c r="L3071" s="179"/>
      <c r="M3071" s="179"/>
      <c r="N3071" s="179"/>
      <c r="O3071" s="178"/>
      <c r="AI3071" s="167"/>
      <c r="AJ3071" s="167"/>
      <c r="AK3071" s="65"/>
    </row>
    <row r="3072" spans="3:37" x14ac:dyDescent="0.25">
      <c r="C3072" s="179"/>
      <c r="D3072" s="179"/>
      <c r="E3072" s="179"/>
      <c r="F3072" s="179"/>
      <c r="G3072" s="179"/>
      <c r="H3072" s="179"/>
      <c r="I3072" s="179"/>
      <c r="J3072" s="179"/>
      <c r="K3072" s="179"/>
      <c r="L3072" s="179"/>
      <c r="M3072" s="179"/>
      <c r="N3072" s="179"/>
      <c r="O3072" s="178"/>
      <c r="AI3072" s="167"/>
      <c r="AJ3072" s="167"/>
      <c r="AK3072" s="65"/>
    </row>
    <row r="3073" spans="3:37" x14ac:dyDescent="0.25">
      <c r="C3073" s="179"/>
      <c r="D3073" s="179"/>
      <c r="E3073" s="179"/>
      <c r="F3073" s="179"/>
      <c r="G3073" s="179"/>
      <c r="H3073" s="179"/>
      <c r="I3073" s="179"/>
      <c r="J3073" s="179"/>
      <c r="K3073" s="179"/>
      <c r="L3073" s="179"/>
      <c r="M3073" s="179"/>
      <c r="N3073" s="179"/>
      <c r="O3073" s="178"/>
      <c r="AI3073" s="167"/>
      <c r="AJ3073" s="167"/>
      <c r="AK3073" s="65"/>
    </row>
    <row r="3074" spans="3:37" x14ac:dyDescent="0.25">
      <c r="C3074" s="179"/>
      <c r="D3074" s="179"/>
      <c r="E3074" s="179"/>
      <c r="F3074" s="179"/>
      <c r="G3074" s="179"/>
      <c r="H3074" s="179"/>
      <c r="I3074" s="179"/>
      <c r="J3074" s="179"/>
      <c r="K3074" s="179"/>
      <c r="L3074" s="179"/>
      <c r="M3074" s="179"/>
      <c r="N3074" s="179"/>
      <c r="O3074" s="178"/>
      <c r="AI3074" s="167"/>
      <c r="AJ3074" s="167"/>
      <c r="AK3074" s="65"/>
    </row>
    <row r="3075" spans="3:37" x14ac:dyDescent="0.25">
      <c r="C3075" s="179"/>
      <c r="D3075" s="179"/>
      <c r="E3075" s="179"/>
      <c r="F3075" s="179"/>
      <c r="G3075" s="179"/>
      <c r="H3075" s="179"/>
      <c r="I3075" s="179"/>
      <c r="J3075" s="179"/>
      <c r="K3075" s="179"/>
      <c r="L3075" s="179"/>
      <c r="M3075" s="179"/>
      <c r="N3075" s="179"/>
      <c r="O3075" s="178"/>
      <c r="AI3075" s="167"/>
      <c r="AJ3075" s="167"/>
      <c r="AK3075" s="65"/>
    </row>
    <row r="3076" spans="3:37" x14ac:dyDescent="0.25">
      <c r="C3076" s="179"/>
      <c r="D3076" s="179"/>
      <c r="E3076" s="179"/>
      <c r="F3076" s="179"/>
      <c r="G3076" s="179"/>
      <c r="H3076" s="179"/>
      <c r="I3076" s="179"/>
      <c r="J3076" s="179"/>
      <c r="K3076" s="179"/>
      <c r="L3076" s="179"/>
      <c r="M3076" s="179"/>
      <c r="N3076" s="179"/>
      <c r="O3076" s="178"/>
      <c r="AI3076" s="167"/>
      <c r="AJ3076" s="167"/>
      <c r="AK3076" s="65"/>
    </row>
    <row r="3077" spans="3:37" x14ac:dyDescent="0.25">
      <c r="C3077" s="179"/>
      <c r="D3077" s="179"/>
      <c r="E3077" s="179"/>
      <c r="F3077" s="179"/>
      <c r="G3077" s="179"/>
      <c r="H3077" s="179"/>
      <c r="I3077" s="179"/>
      <c r="J3077" s="179"/>
      <c r="K3077" s="179"/>
      <c r="L3077" s="179"/>
      <c r="M3077" s="179"/>
      <c r="N3077" s="179"/>
      <c r="O3077" s="178"/>
      <c r="AI3077" s="167"/>
      <c r="AJ3077" s="167"/>
      <c r="AK3077" s="65"/>
    </row>
    <row r="3078" spans="3:37" x14ac:dyDescent="0.25">
      <c r="C3078" s="179"/>
      <c r="D3078" s="179"/>
      <c r="E3078" s="179"/>
      <c r="F3078" s="179"/>
      <c r="G3078" s="179"/>
      <c r="H3078" s="179"/>
      <c r="I3078" s="179"/>
      <c r="J3078" s="179"/>
      <c r="K3078" s="179"/>
      <c r="L3078" s="179"/>
      <c r="M3078" s="179"/>
      <c r="N3078" s="179"/>
      <c r="O3078" s="178"/>
      <c r="AI3078" s="167"/>
      <c r="AJ3078" s="167"/>
      <c r="AK3078" s="65"/>
    </row>
    <row r="3079" spans="3:37" x14ac:dyDescent="0.25">
      <c r="C3079" s="179"/>
      <c r="D3079" s="179"/>
      <c r="E3079" s="179"/>
      <c r="F3079" s="179"/>
      <c r="G3079" s="179"/>
      <c r="H3079" s="179"/>
      <c r="I3079" s="179"/>
      <c r="J3079" s="179"/>
      <c r="K3079" s="179"/>
      <c r="L3079" s="179"/>
      <c r="M3079" s="179"/>
      <c r="N3079" s="179"/>
      <c r="O3079" s="178"/>
      <c r="AI3079" s="167"/>
      <c r="AJ3079" s="167"/>
      <c r="AK3079" s="65"/>
    </row>
    <row r="3080" spans="3:37" x14ac:dyDescent="0.25">
      <c r="C3080" s="179"/>
      <c r="D3080" s="179"/>
      <c r="E3080" s="179"/>
      <c r="F3080" s="179"/>
      <c r="G3080" s="179"/>
      <c r="H3080" s="179"/>
      <c r="I3080" s="179"/>
      <c r="J3080" s="179"/>
      <c r="K3080" s="179"/>
      <c r="L3080" s="179"/>
      <c r="M3080" s="179"/>
      <c r="N3080" s="179"/>
      <c r="O3080" s="178"/>
      <c r="AI3080" s="167"/>
      <c r="AJ3080" s="167"/>
      <c r="AK3080" s="65"/>
    </row>
    <row r="3081" spans="3:37" x14ac:dyDescent="0.25">
      <c r="C3081" s="179"/>
      <c r="D3081" s="179"/>
      <c r="E3081" s="179"/>
      <c r="F3081" s="179"/>
      <c r="G3081" s="179"/>
      <c r="H3081" s="179"/>
      <c r="I3081" s="179"/>
      <c r="J3081" s="179"/>
      <c r="K3081" s="179"/>
      <c r="L3081" s="179"/>
      <c r="M3081" s="179"/>
      <c r="N3081" s="179"/>
      <c r="O3081" s="178"/>
      <c r="AI3081" s="167"/>
      <c r="AJ3081" s="167"/>
      <c r="AK3081" s="65"/>
    </row>
    <row r="3082" spans="3:37" x14ac:dyDescent="0.25">
      <c r="C3082" s="179"/>
      <c r="D3082" s="179"/>
      <c r="E3082" s="179"/>
      <c r="F3082" s="179"/>
      <c r="G3082" s="179"/>
      <c r="H3082" s="179"/>
      <c r="I3082" s="179"/>
      <c r="J3082" s="179"/>
      <c r="K3082" s="179"/>
      <c r="L3082" s="179"/>
      <c r="M3082" s="179"/>
      <c r="N3082" s="179"/>
      <c r="O3082" s="178"/>
      <c r="AI3082" s="167"/>
      <c r="AJ3082" s="167"/>
      <c r="AK3082" s="65"/>
    </row>
    <row r="3083" spans="3:37" x14ac:dyDescent="0.25">
      <c r="C3083" s="179"/>
      <c r="D3083" s="179"/>
      <c r="E3083" s="179"/>
      <c r="F3083" s="179"/>
      <c r="G3083" s="179"/>
      <c r="H3083" s="179"/>
      <c r="I3083" s="179"/>
      <c r="J3083" s="179"/>
      <c r="K3083" s="179"/>
      <c r="L3083" s="179"/>
      <c r="M3083" s="179"/>
      <c r="N3083" s="179"/>
      <c r="O3083" s="178"/>
      <c r="AI3083" s="167"/>
      <c r="AJ3083" s="167"/>
      <c r="AK3083" s="65"/>
    </row>
    <row r="3084" spans="3:37" x14ac:dyDescent="0.25">
      <c r="C3084" s="179"/>
      <c r="D3084" s="179"/>
      <c r="E3084" s="179"/>
      <c r="F3084" s="179"/>
      <c r="G3084" s="179"/>
      <c r="H3084" s="179"/>
      <c r="I3084" s="179"/>
      <c r="J3084" s="179"/>
      <c r="K3084" s="179"/>
      <c r="L3084" s="179"/>
      <c r="M3084" s="179"/>
      <c r="N3084" s="179"/>
      <c r="O3084" s="178"/>
      <c r="AI3084" s="167"/>
      <c r="AJ3084" s="167"/>
      <c r="AK3084" s="65"/>
    </row>
    <row r="3085" spans="3:37" x14ac:dyDescent="0.25">
      <c r="C3085" s="179"/>
      <c r="D3085" s="179"/>
      <c r="E3085" s="179"/>
      <c r="F3085" s="179"/>
      <c r="G3085" s="179"/>
      <c r="H3085" s="179"/>
      <c r="I3085" s="179"/>
      <c r="J3085" s="179"/>
      <c r="K3085" s="179"/>
      <c r="L3085" s="179"/>
      <c r="M3085" s="179"/>
      <c r="N3085" s="179"/>
      <c r="O3085" s="178"/>
      <c r="AI3085" s="167"/>
      <c r="AJ3085" s="167"/>
      <c r="AK3085" s="65"/>
    </row>
    <row r="3086" spans="3:37" x14ac:dyDescent="0.25">
      <c r="C3086" s="179"/>
      <c r="D3086" s="179"/>
      <c r="E3086" s="179"/>
      <c r="F3086" s="179"/>
      <c r="G3086" s="179"/>
      <c r="H3086" s="179"/>
      <c r="I3086" s="179"/>
      <c r="J3086" s="179"/>
      <c r="K3086" s="179"/>
      <c r="L3086" s="179"/>
      <c r="M3086" s="179"/>
      <c r="N3086" s="179"/>
      <c r="O3086" s="178"/>
      <c r="AI3086" s="167"/>
      <c r="AJ3086" s="167"/>
      <c r="AK3086" s="65"/>
    </row>
    <row r="3087" spans="3:37" x14ac:dyDescent="0.25">
      <c r="C3087" s="179"/>
      <c r="D3087" s="179"/>
      <c r="E3087" s="179"/>
      <c r="F3087" s="179"/>
      <c r="G3087" s="179"/>
      <c r="H3087" s="179"/>
      <c r="I3087" s="179"/>
      <c r="J3087" s="179"/>
      <c r="K3087" s="179"/>
      <c r="L3087" s="179"/>
      <c r="M3087" s="179"/>
      <c r="N3087" s="179"/>
      <c r="O3087" s="178"/>
      <c r="AI3087" s="167"/>
      <c r="AJ3087" s="167"/>
      <c r="AK3087" s="65"/>
    </row>
    <row r="3088" spans="3:37" x14ac:dyDescent="0.25">
      <c r="C3088" s="179"/>
      <c r="D3088" s="179"/>
      <c r="E3088" s="179"/>
      <c r="F3088" s="179"/>
      <c r="G3088" s="179"/>
      <c r="H3088" s="179"/>
      <c r="I3088" s="179"/>
      <c r="J3088" s="179"/>
      <c r="K3088" s="179"/>
      <c r="L3088" s="179"/>
      <c r="M3088" s="179"/>
      <c r="N3088" s="179"/>
      <c r="O3088" s="178"/>
      <c r="AI3088" s="167"/>
      <c r="AJ3088" s="167"/>
      <c r="AK3088" s="65"/>
    </row>
    <row r="3089" spans="3:37" x14ac:dyDescent="0.25">
      <c r="C3089" s="179"/>
      <c r="D3089" s="179"/>
      <c r="E3089" s="179"/>
      <c r="F3089" s="179"/>
      <c r="G3089" s="179"/>
      <c r="H3089" s="179"/>
      <c r="I3089" s="179"/>
      <c r="J3089" s="179"/>
      <c r="K3089" s="179"/>
      <c r="L3089" s="179"/>
      <c r="M3089" s="179"/>
      <c r="N3089" s="179"/>
      <c r="O3089" s="178"/>
      <c r="AI3089" s="167"/>
      <c r="AJ3089" s="167"/>
      <c r="AK3089" s="65"/>
    </row>
    <row r="3090" spans="3:37" x14ac:dyDescent="0.25">
      <c r="C3090" s="179"/>
      <c r="D3090" s="179"/>
      <c r="E3090" s="179"/>
      <c r="F3090" s="179"/>
      <c r="G3090" s="179"/>
      <c r="H3090" s="179"/>
      <c r="I3090" s="179"/>
      <c r="J3090" s="179"/>
      <c r="K3090" s="179"/>
      <c r="L3090" s="179"/>
      <c r="M3090" s="179"/>
      <c r="N3090" s="179"/>
      <c r="O3090" s="178"/>
      <c r="AI3090" s="167"/>
      <c r="AJ3090" s="167"/>
      <c r="AK3090" s="65"/>
    </row>
    <row r="3091" spans="3:37" x14ac:dyDescent="0.25">
      <c r="C3091" s="179"/>
      <c r="D3091" s="179"/>
      <c r="E3091" s="179"/>
      <c r="F3091" s="179"/>
      <c r="G3091" s="179"/>
      <c r="H3091" s="179"/>
      <c r="I3091" s="179"/>
      <c r="J3091" s="179"/>
      <c r="K3091" s="179"/>
      <c r="L3091" s="179"/>
      <c r="M3091" s="179"/>
      <c r="N3091" s="179"/>
      <c r="O3091" s="178"/>
      <c r="AI3091" s="167"/>
      <c r="AJ3091" s="167"/>
      <c r="AK3091" s="65"/>
    </row>
    <row r="3092" spans="3:37" x14ac:dyDescent="0.25">
      <c r="C3092" s="179"/>
      <c r="D3092" s="179"/>
      <c r="E3092" s="179"/>
      <c r="F3092" s="179"/>
      <c r="G3092" s="179"/>
      <c r="H3092" s="179"/>
      <c r="I3092" s="179"/>
      <c r="J3092" s="179"/>
      <c r="K3092" s="179"/>
      <c r="L3092" s="179"/>
      <c r="M3092" s="179"/>
      <c r="N3092" s="179"/>
      <c r="O3092" s="178"/>
      <c r="AI3092" s="167"/>
      <c r="AJ3092" s="167"/>
      <c r="AK3092" s="65"/>
    </row>
    <row r="3093" spans="3:37" x14ac:dyDescent="0.25">
      <c r="C3093" s="179"/>
      <c r="D3093" s="179"/>
      <c r="E3093" s="179"/>
      <c r="F3093" s="179"/>
      <c r="G3093" s="179"/>
      <c r="H3093" s="179"/>
      <c r="I3093" s="179"/>
      <c r="J3093" s="179"/>
      <c r="K3093" s="179"/>
      <c r="L3093" s="179"/>
      <c r="M3093" s="179"/>
      <c r="N3093" s="179"/>
      <c r="O3093" s="178"/>
      <c r="AI3093" s="167"/>
      <c r="AJ3093" s="167"/>
      <c r="AK3093" s="65"/>
    </row>
    <row r="3094" spans="3:37" x14ac:dyDescent="0.25">
      <c r="C3094" s="179"/>
      <c r="D3094" s="179"/>
      <c r="E3094" s="179"/>
      <c r="F3094" s="179"/>
      <c r="G3094" s="179"/>
      <c r="H3094" s="179"/>
      <c r="I3094" s="179"/>
      <c r="J3094" s="179"/>
      <c r="K3094" s="179"/>
      <c r="L3094" s="179"/>
      <c r="M3094" s="179"/>
      <c r="N3094" s="179"/>
      <c r="O3094" s="178"/>
      <c r="AI3094" s="167"/>
      <c r="AJ3094" s="167"/>
      <c r="AK3094" s="65"/>
    </row>
    <row r="3095" spans="3:37" x14ac:dyDescent="0.25">
      <c r="C3095" s="179"/>
      <c r="D3095" s="179"/>
      <c r="E3095" s="179"/>
      <c r="F3095" s="179"/>
      <c r="G3095" s="179"/>
      <c r="H3095" s="179"/>
      <c r="I3095" s="179"/>
      <c r="J3095" s="179"/>
      <c r="K3095" s="179"/>
      <c r="L3095" s="179"/>
      <c r="M3095" s="179"/>
      <c r="N3095" s="179"/>
      <c r="O3095" s="178"/>
      <c r="AI3095" s="167"/>
      <c r="AJ3095" s="167"/>
      <c r="AK3095" s="65"/>
    </row>
    <row r="3096" spans="3:37" x14ac:dyDescent="0.25">
      <c r="C3096" s="179"/>
      <c r="D3096" s="179"/>
      <c r="E3096" s="179"/>
      <c r="F3096" s="179"/>
      <c r="G3096" s="179"/>
      <c r="H3096" s="179"/>
      <c r="I3096" s="179"/>
      <c r="J3096" s="179"/>
      <c r="K3096" s="179"/>
      <c r="L3096" s="179"/>
      <c r="M3096" s="179"/>
      <c r="N3096" s="179"/>
      <c r="O3096" s="178"/>
      <c r="AI3096" s="167"/>
      <c r="AJ3096" s="167"/>
      <c r="AK3096" s="65"/>
    </row>
    <row r="3097" spans="3:37" x14ac:dyDescent="0.25">
      <c r="C3097" s="179"/>
      <c r="D3097" s="179"/>
      <c r="E3097" s="179"/>
      <c r="F3097" s="179"/>
      <c r="G3097" s="179"/>
      <c r="H3097" s="179"/>
      <c r="I3097" s="179"/>
      <c r="J3097" s="179"/>
      <c r="K3097" s="179"/>
      <c r="L3097" s="179"/>
      <c r="M3097" s="179"/>
      <c r="N3097" s="179"/>
      <c r="O3097" s="178"/>
      <c r="AI3097" s="167"/>
      <c r="AJ3097" s="167"/>
      <c r="AK3097" s="65"/>
    </row>
    <row r="3098" spans="3:37" x14ac:dyDescent="0.25">
      <c r="C3098" s="179"/>
      <c r="D3098" s="179"/>
      <c r="E3098" s="179"/>
      <c r="F3098" s="179"/>
      <c r="G3098" s="179"/>
      <c r="H3098" s="179"/>
      <c r="I3098" s="179"/>
      <c r="J3098" s="179"/>
      <c r="K3098" s="179"/>
      <c r="L3098" s="179"/>
      <c r="M3098" s="179"/>
      <c r="N3098" s="179"/>
      <c r="O3098" s="178"/>
      <c r="AI3098" s="167"/>
      <c r="AJ3098" s="167"/>
      <c r="AK3098" s="65"/>
    </row>
    <row r="3099" spans="3:37" x14ac:dyDescent="0.25">
      <c r="C3099" s="179"/>
      <c r="D3099" s="179"/>
      <c r="E3099" s="179"/>
      <c r="F3099" s="179"/>
      <c r="G3099" s="179"/>
      <c r="H3099" s="179"/>
      <c r="I3099" s="179"/>
      <c r="J3099" s="179"/>
      <c r="K3099" s="179"/>
      <c r="L3099" s="179"/>
      <c r="M3099" s="179"/>
      <c r="N3099" s="179"/>
      <c r="O3099" s="178"/>
      <c r="AI3099" s="167"/>
      <c r="AJ3099" s="167"/>
      <c r="AK3099" s="65"/>
    </row>
    <row r="3100" spans="3:37" x14ac:dyDescent="0.25">
      <c r="C3100" s="179"/>
      <c r="D3100" s="179"/>
      <c r="E3100" s="179"/>
      <c r="F3100" s="179"/>
      <c r="G3100" s="179"/>
      <c r="H3100" s="179"/>
      <c r="I3100" s="179"/>
      <c r="J3100" s="179"/>
      <c r="K3100" s="179"/>
      <c r="L3100" s="179"/>
      <c r="M3100" s="179"/>
      <c r="N3100" s="179"/>
      <c r="O3100" s="178"/>
      <c r="AI3100" s="167"/>
      <c r="AJ3100" s="167"/>
      <c r="AK3100" s="65"/>
    </row>
    <row r="3101" spans="3:37" x14ac:dyDescent="0.25">
      <c r="C3101" s="179"/>
      <c r="D3101" s="179"/>
      <c r="E3101" s="179"/>
      <c r="F3101" s="179"/>
      <c r="G3101" s="179"/>
      <c r="H3101" s="179"/>
      <c r="I3101" s="179"/>
      <c r="J3101" s="179"/>
      <c r="K3101" s="179"/>
      <c r="L3101" s="179"/>
      <c r="M3101" s="179"/>
      <c r="N3101" s="179"/>
      <c r="O3101" s="178"/>
      <c r="AI3101" s="167"/>
      <c r="AJ3101" s="167"/>
      <c r="AK3101" s="65"/>
    </row>
    <row r="3102" spans="3:37" x14ac:dyDescent="0.25">
      <c r="C3102" s="179"/>
      <c r="D3102" s="179"/>
      <c r="E3102" s="179"/>
      <c r="F3102" s="179"/>
      <c r="G3102" s="179"/>
      <c r="H3102" s="179"/>
      <c r="I3102" s="179"/>
      <c r="J3102" s="179"/>
      <c r="K3102" s="179"/>
      <c r="L3102" s="179"/>
      <c r="M3102" s="179"/>
      <c r="N3102" s="179"/>
      <c r="O3102" s="178"/>
      <c r="AI3102" s="167"/>
      <c r="AJ3102" s="167"/>
      <c r="AK3102" s="65"/>
    </row>
    <row r="3103" spans="3:37" x14ac:dyDescent="0.25">
      <c r="C3103" s="179"/>
      <c r="D3103" s="179"/>
      <c r="E3103" s="179"/>
      <c r="F3103" s="179"/>
      <c r="G3103" s="179"/>
      <c r="H3103" s="179"/>
      <c r="I3103" s="179"/>
      <c r="J3103" s="179"/>
      <c r="K3103" s="179"/>
      <c r="L3103" s="179"/>
      <c r="M3103" s="179"/>
      <c r="N3103" s="179"/>
      <c r="O3103" s="178"/>
      <c r="AI3103" s="167"/>
      <c r="AJ3103" s="167"/>
      <c r="AK3103" s="65"/>
    </row>
    <row r="3104" spans="3:37" x14ac:dyDescent="0.25">
      <c r="C3104" s="179"/>
      <c r="D3104" s="179"/>
      <c r="E3104" s="179"/>
      <c r="F3104" s="179"/>
      <c r="G3104" s="179"/>
      <c r="H3104" s="179"/>
      <c r="I3104" s="179"/>
      <c r="J3104" s="179"/>
      <c r="K3104" s="179"/>
      <c r="L3104" s="179"/>
      <c r="M3104" s="179"/>
      <c r="N3104" s="179"/>
      <c r="O3104" s="178"/>
      <c r="AI3104" s="167"/>
      <c r="AJ3104" s="167"/>
      <c r="AK3104" s="65"/>
    </row>
    <row r="3105" spans="3:37" x14ac:dyDescent="0.25">
      <c r="C3105" s="179"/>
      <c r="D3105" s="179"/>
      <c r="E3105" s="179"/>
      <c r="F3105" s="179"/>
      <c r="G3105" s="179"/>
      <c r="H3105" s="179"/>
      <c r="I3105" s="179"/>
      <c r="J3105" s="179"/>
      <c r="K3105" s="179"/>
      <c r="L3105" s="179"/>
      <c r="M3105" s="179"/>
      <c r="N3105" s="179"/>
      <c r="O3105" s="178"/>
      <c r="AI3105" s="167"/>
      <c r="AJ3105" s="167"/>
      <c r="AK3105" s="65"/>
    </row>
    <row r="3106" spans="3:37" x14ac:dyDescent="0.25">
      <c r="C3106" s="179"/>
      <c r="D3106" s="179"/>
      <c r="E3106" s="179"/>
      <c r="F3106" s="179"/>
      <c r="G3106" s="179"/>
      <c r="H3106" s="179"/>
      <c r="I3106" s="179"/>
      <c r="J3106" s="179"/>
      <c r="K3106" s="179"/>
      <c r="L3106" s="179"/>
      <c r="M3106" s="179"/>
      <c r="N3106" s="179"/>
      <c r="O3106" s="178"/>
      <c r="AI3106" s="167"/>
      <c r="AJ3106" s="167"/>
      <c r="AK3106" s="65"/>
    </row>
    <row r="3107" spans="3:37" x14ac:dyDescent="0.25">
      <c r="C3107" s="179"/>
      <c r="D3107" s="179"/>
      <c r="E3107" s="179"/>
      <c r="F3107" s="179"/>
      <c r="G3107" s="179"/>
      <c r="H3107" s="179"/>
      <c r="I3107" s="179"/>
      <c r="J3107" s="179"/>
      <c r="K3107" s="179"/>
      <c r="L3107" s="179"/>
      <c r="M3107" s="179"/>
      <c r="N3107" s="179"/>
      <c r="O3107" s="178"/>
      <c r="AI3107" s="167"/>
      <c r="AJ3107" s="167"/>
      <c r="AK3107" s="65"/>
    </row>
    <row r="3108" spans="3:37" x14ac:dyDescent="0.25">
      <c r="C3108" s="179"/>
      <c r="D3108" s="179"/>
      <c r="E3108" s="179"/>
      <c r="F3108" s="179"/>
      <c r="G3108" s="179"/>
      <c r="H3108" s="179"/>
      <c r="I3108" s="179"/>
      <c r="J3108" s="179"/>
      <c r="K3108" s="179"/>
      <c r="L3108" s="179"/>
      <c r="M3108" s="179"/>
      <c r="N3108" s="179"/>
      <c r="O3108" s="178"/>
      <c r="AI3108" s="167"/>
      <c r="AJ3108" s="167"/>
      <c r="AK3108" s="65"/>
    </row>
    <row r="3109" spans="3:37" x14ac:dyDescent="0.25">
      <c r="C3109" s="179"/>
      <c r="D3109" s="179"/>
      <c r="E3109" s="179"/>
      <c r="F3109" s="179"/>
      <c r="G3109" s="179"/>
      <c r="H3109" s="179"/>
      <c r="I3109" s="179"/>
      <c r="J3109" s="179"/>
      <c r="K3109" s="179"/>
      <c r="L3109" s="179"/>
      <c r="M3109" s="179"/>
      <c r="N3109" s="179"/>
      <c r="O3109" s="178"/>
      <c r="AI3109" s="167"/>
      <c r="AJ3109" s="167"/>
      <c r="AK3109" s="65"/>
    </row>
    <row r="3110" spans="3:37" x14ac:dyDescent="0.25">
      <c r="C3110" s="179"/>
      <c r="D3110" s="179"/>
      <c r="E3110" s="179"/>
      <c r="F3110" s="179"/>
      <c r="G3110" s="179"/>
      <c r="H3110" s="179"/>
      <c r="I3110" s="179"/>
      <c r="J3110" s="179"/>
      <c r="K3110" s="179"/>
      <c r="L3110" s="179"/>
      <c r="M3110" s="179"/>
      <c r="N3110" s="179"/>
      <c r="O3110" s="178"/>
      <c r="AI3110" s="167"/>
      <c r="AJ3110" s="167"/>
      <c r="AK3110" s="65"/>
    </row>
    <row r="3111" spans="3:37" x14ac:dyDescent="0.25">
      <c r="C3111" s="179"/>
      <c r="D3111" s="179"/>
      <c r="E3111" s="179"/>
      <c r="F3111" s="179"/>
      <c r="G3111" s="179"/>
      <c r="H3111" s="179"/>
      <c r="I3111" s="179"/>
      <c r="J3111" s="179"/>
      <c r="K3111" s="179"/>
      <c r="L3111" s="179"/>
      <c r="M3111" s="179"/>
      <c r="N3111" s="179"/>
      <c r="O3111" s="178"/>
      <c r="AI3111" s="167"/>
      <c r="AJ3111" s="167"/>
      <c r="AK3111" s="65"/>
    </row>
    <row r="3112" spans="3:37" x14ac:dyDescent="0.25">
      <c r="C3112" s="179"/>
      <c r="D3112" s="179"/>
      <c r="E3112" s="179"/>
      <c r="F3112" s="179"/>
      <c r="G3112" s="179"/>
      <c r="H3112" s="179"/>
      <c r="I3112" s="179"/>
      <c r="J3112" s="179"/>
      <c r="K3112" s="179"/>
      <c r="L3112" s="179"/>
      <c r="M3112" s="179"/>
      <c r="N3112" s="179"/>
      <c r="O3112" s="178"/>
      <c r="AI3112" s="167"/>
      <c r="AJ3112" s="167"/>
      <c r="AK3112" s="65"/>
    </row>
    <row r="3113" spans="3:37" x14ac:dyDescent="0.25">
      <c r="C3113" s="179"/>
      <c r="D3113" s="179"/>
      <c r="E3113" s="179"/>
      <c r="F3113" s="179"/>
      <c r="G3113" s="179"/>
      <c r="H3113" s="179"/>
      <c r="I3113" s="179"/>
      <c r="J3113" s="179"/>
      <c r="K3113" s="179"/>
      <c r="L3113" s="179"/>
      <c r="M3113" s="179"/>
      <c r="N3113" s="179"/>
      <c r="O3113" s="178"/>
      <c r="AI3113" s="167"/>
      <c r="AJ3113" s="167"/>
      <c r="AK3113" s="65"/>
    </row>
    <row r="3114" spans="3:37" x14ac:dyDescent="0.25">
      <c r="C3114" s="179"/>
      <c r="D3114" s="179"/>
      <c r="E3114" s="179"/>
      <c r="F3114" s="179"/>
      <c r="G3114" s="179"/>
      <c r="H3114" s="179"/>
      <c r="I3114" s="179"/>
      <c r="J3114" s="179"/>
      <c r="K3114" s="179"/>
      <c r="L3114" s="179"/>
      <c r="M3114" s="179"/>
      <c r="N3114" s="179"/>
      <c r="O3114" s="178"/>
      <c r="AI3114" s="167"/>
      <c r="AJ3114" s="167"/>
      <c r="AK3114" s="65"/>
    </row>
    <row r="3115" spans="3:37" x14ac:dyDescent="0.25">
      <c r="C3115" s="179"/>
      <c r="D3115" s="179"/>
      <c r="E3115" s="179"/>
      <c r="F3115" s="179"/>
      <c r="G3115" s="179"/>
      <c r="H3115" s="179"/>
      <c r="I3115" s="179"/>
      <c r="J3115" s="179"/>
      <c r="K3115" s="179"/>
      <c r="L3115" s="179"/>
      <c r="M3115" s="179"/>
      <c r="N3115" s="179"/>
      <c r="O3115" s="178"/>
      <c r="AI3115" s="167"/>
      <c r="AJ3115" s="167"/>
      <c r="AK3115" s="65"/>
    </row>
    <row r="3116" spans="3:37" x14ac:dyDescent="0.25">
      <c r="C3116" s="179"/>
      <c r="D3116" s="179"/>
      <c r="E3116" s="179"/>
      <c r="F3116" s="179"/>
      <c r="G3116" s="179"/>
      <c r="H3116" s="179"/>
      <c r="I3116" s="179"/>
      <c r="J3116" s="179"/>
      <c r="K3116" s="179"/>
      <c r="L3116" s="179"/>
      <c r="M3116" s="179"/>
      <c r="N3116" s="179"/>
      <c r="O3116" s="178"/>
      <c r="AI3116" s="167"/>
      <c r="AJ3116" s="167"/>
      <c r="AK3116" s="65"/>
    </row>
    <row r="3117" spans="3:37" x14ac:dyDescent="0.25">
      <c r="C3117" s="179"/>
      <c r="D3117" s="179"/>
      <c r="E3117" s="179"/>
      <c r="F3117" s="179"/>
      <c r="G3117" s="179"/>
      <c r="H3117" s="179"/>
      <c r="I3117" s="179"/>
      <c r="J3117" s="179"/>
      <c r="K3117" s="179"/>
      <c r="L3117" s="179"/>
      <c r="M3117" s="179"/>
      <c r="N3117" s="179"/>
      <c r="O3117" s="178"/>
      <c r="AI3117" s="167"/>
      <c r="AJ3117" s="167"/>
      <c r="AK3117" s="65"/>
    </row>
    <row r="3118" spans="3:37" x14ac:dyDescent="0.25">
      <c r="C3118" s="179"/>
      <c r="D3118" s="179"/>
      <c r="E3118" s="179"/>
      <c r="F3118" s="179"/>
      <c r="G3118" s="179"/>
      <c r="H3118" s="179"/>
      <c r="I3118" s="179"/>
      <c r="J3118" s="179"/>
      <c r="K3118" s="179"/>
      <c r="L3118" s="179"/>
      <c r="M3118" s="179"/>
      <c r="N3118" s="179"/>
      <c r="O3118" s="178"/>
      <c r="AI3118" s="167"/>
      <c r="AJ3118" s="167"/>
      <c r="AK3118" s="65"/>
    </row>
    <row r="3119" spans="3:37" x14ac:dyDescent="0.25">
      <c r="C3119" s="179"/>
      <c r="D3119" s="179"/>
      <c r="E3119" s="179"/>
      <c r="F3119" s="179"/>
      <c r="G3119" s="179"/>
      <c r="H3119" s="179"/>
      <c r="I3119" s="179"/>
      <c r="J3119" s="179"/>
      <c r="K3119" s="179"/>
      <c r="L3119" s="179"/>
      <c r="M3119" s="179"/>
      <c r="N3119" s="179"/>
      <c r="O3119" s="178"/>
      <c r="AI3119" s="167"/>
      <c r="AJ3119" s="167"/>
      <c r="AK3119" s="65"/>
    </row>
    <row r="3120" spans="3:37" x14ac:dyDescent="0.25">
      <c r="C3120" s="179"/>
      <c r="D3120" s="179"/>
      <c r="E3120" s="179"/>
      <c r="F3120" s="179"/>
      <c r="G3120" s="179"/>
      <c r="H3120" s="179"/>
      <c r="I3120" s="179"/>
      <c r="J3120" s="179"/>
      <c r="K3120" s="179"/>
      <c r="L3120" s="179"/>
      <c r="M3120" s="179"/>
      <c r="N3120" s="179"/>
      <c r="O3120" s="178"/>
      <c r="AI3120" s="167"/>
      <c r="AJ3120" s="167"/>
      <c r="AK3120" s="65"/>
    </row>
    <row r="3121" spans="3:37" x14ac:dyDescent="0.25">
      <c r="C3121" s="179"/>
      <c r="D3121" s="179"/>
      <c r="E3121" s="179"/>
      <c r="F3121" s="179"/>
      <c r="G3121" s="179"/>
      <c r="H3121" s="179"/>
      <c r="I3121" s="179"/>
      <c r="J3121" s="179"/>
      <c r="K3121" s="179"/>
      <c r="L3121" s="179"/>
      <c r="M3121" s="179"/>
      <c r="N3121" s="179"/>
      <c r="O3121" s="178"/>
      <c r="AI3121" s="167"/>
      <c r="AJ3121" s="167"/>
      <c r="AK3121" s="65"/>
    </row>
    <row r="3122" spans="3:37" x14ac:dyDescent="0.25">
      <c r="C3122" s="179"/>
      <c r="D3122" s="179"/>
      <c r="E3122" s="179"/>
      <c r="F3122" s="179"/>
      <c r="G3122" s="179"/>
      <c r="H3122" s="179"/>
      <c r="I3122" s="179"/>
      <c r="J3122" s="179"/>
      <c r="K3122" s="179"/>
      <c r="L3122" s="179"/>
      <c r="M3122" s="179"/>
      <c r="N3122" s="179"/>
      <c r="O3122" s="178"/>
      <c r="AI3122" s="167"/>
      <c r="AJ3122" s="167"/>
      <c r="AK3122" s="65"/>
    </row>
    <row r="3123" spans="3:37" x14ac:dyDescent="0.25">
      <c r="C3123" s="179"/>
      <c r="D3123" s="179"/>
      <c r="E3123" s="179"/>
      <c r="F3123" s="179"/>
      <c r="G3123" s="179"/>
      <c r="H3123" s="179"/>
      <c r="I3123" s="179"/>
      <c r="J3123" s="179"/>
      <c r="K3123" s="179"/>
      <c r="L3123" s="179"/>
      <c r="M3123" s="179"/>
      <c r="N3123" s="179"/>
      <c r="O3123" s="178"/>
      <c r="AI3123" s="167"/>
      <c r="AJ3123" s="167"/>
      <c r="AK3123" s="65"/>
    </row>
    <row r="3124" spans="3:37" x14ac:dyDescent="0.25">
      <c r="C3124" s="179"/>
      <c r="D3124" s="179"/>
      <c r="E3124" s="179"/>
      <c r="F3124" s="179"/>
      <c r="G3124" s="179"/>
      <c r="H3124" s="179"/>
      <c r="I3124" s="179"/>
      <c r="J3124" s="179"/>
      <c r="K3124" s="179"/>
      <c r="L3124" s="179"/>
      <c r="M3124" s="179"/>
      <c r="N3124" s="179"/>
      <c r="O3124" s="178"/>
      <c r="AI3124" s="167"/>
      <c r="AJ3124" s="167"/>
      <c r="AK3124" s="65"/>
    </row>
    <row r="3125" spans="3:37" x14ac:dyDescent="0.25">
      <c r="C3125" s="179"/>
      <c r="D3125" s="179"/>
      <c r="E3125" s="179"/>
      <c r="F3125" s="179"/>
      <c r="G3125" s="179"/>
      <c r="H3125" s="179"/>
      <c r="I3125" s="179"/>
      <c r="J3125" s="179"/>
      <c r="K3125" s="179"/>
      <c r="L3125" s="179"/>
      <c r="M3125" s="179"/>
      <c r="N3125" s="179"/>
      <c r="O3125" s="178"/>
      <c r="AI3125" s="167"/>
      <c r="AJ3125" s="167"/>
      <c r="AK3125" s="65"/>
    </row>
    <row r="3126" spans="3:37" x14ac:dyDescent="0.25">
      <c r="C3126" s="179"/>
      <c r="D3126" s="179"/>
      <c r="E3126" s="179"/>
      <c r="F3126" s="179"/>
      <c r="G3126" s="179"/>
      <c r="H3126" s="179"/>
      <c r="I3126" s="179"/>
      <c r="J3126" s="179"/>
      <c r="K3126" s="179"/>
      <c r="L3126" s="179"/>
      <c r="M3126" s="179"/>
      <c r="N3126" s="179"/>
      <c r="O3126" s="178"/>
      <c r="AI3126" s="167"/>
      <c r="AJ3126" s="167"/>
      <c r="AK3126" s="65"/>
    </row>
    <row r="3127" spans="3:37" x14ac:dyDescent="0.25">
      <c r="C3127" s="179"/>
      <c r="D3127" s="179"/>
      <c r="E3127" s="179"/>
      <c r="F3127" s="179"/>
      <c r="G3127" s="179"/>
      <c r="H3127" s="179"/>
      <c r="I3127" s="179"/>
      <c r="J3127" s="179"/>
      <c r="K3127" s="179"/>
      <c r="L3127" s="179"/>
      <c r="M3127" s="179"/>
      <c r="N3127" s="179"/>
      <c r="O3127" s="178"/>
      <c r="AI3127" s="167"/>
      <c r="AJ3127" s="167"/>
      <c r="AK3127" s="65"/>
    </row>
    <row r="3128" spans="3:37" x14ac:dyDescent="0.25">
      <c r="C3128" s="179"/>
      <c r="D3128" s="179"/>
      <c r="E3128" s="179"/>
      <c r="F3128" s="179"/>
      <c r="G3128" s="179"/>
      <c r="H3128" s="179"/>
      <c r="I3128" s="179"/>
      <c r="J3128" s="179"/>
      <c r="K3128" s="179"/>
      <c r="L3128" s="179"/>
      <c r="M3128" s="179"/>
      <c r="N3128" s="179"/>
      <c r="O3128" s="178"/>
      <c r="AI3128" s="167"/>
      <c r="AJ3128" s="167"/>
      <c r="AK3128" s="65"/>
    </row>
    <row r="3129" spans="3:37" x14ac:dyDescent="0.25">
      <c r="C3129" s="179"/>
      <c r="D3129" s="179"/>
      <c r="E3129" s="179"/>
      <c r="F3129" s="179"/>
      <c r="G3129" s="179"/>
      <c r="H3129" s="179"/>
      <c r="I3129" s="179"/>
      <c r="J3129" s="179"/>
      <c r="K3129" s="179"/>
      <c r="L3129" s="179"/>
      <c r="M3129" s="179"/>
      <c r="N3129" s="179"/>
      <c r="O3129" s="178"/>
      <c r="AI3129" s="167"/>
      <c r="AJ3129" s="167"/>
      <c r="AK3129" s="65"/>
    </row>
    <row r="3130" spans="3:37" x14ac:dyDescent="0.25">
      <c r="C3130" s="179"/>
      <c r="D3130" s="179"/>
      <c r="E3130" s="179"/>
      <c r="F3130" s="179"/>
      <c r="G3130" s="179"/>
      <c r="H3130" s="179"/>
      <c r="I3130" s="179"/>
      <c r="J3130" s="179"/>
      <c r="K3130" s="179"/>
      <c r="L3130" s="179"/>
      <c r="M3130" s="179"/>
      <c r="N3130" s="179"/>
      <c r="O3130" s="178"/>
      <c r="AI3130" s="167"/>
      <c r="AJ3130" s="167"/>
      <c r="AK3130" s="65"/>
    </row>
    <row r="3131" spans="3:37" x14ac:dyDescent="0.25">
      <c r="C3131" s="179"/>
      <c r="D3131" s="179"/>
      <c r="E3131" s="179"/>
      <c r="F3131" s="179"/>
      <c r="G3131" s="179"/>
      <c r="H3131" s="179"/>
      <c r="I3131" s="179"/>
      <c r="J3131" s="179"/>
      <c r="K3131" s="179"/>
      <c r="L3131" s="179"/>
      <c r="M3131" s="179"/>
      <c r="N3131" s="179"/>
      <c r="O3131" s="178"/>
      <c r="AI3131" s="167"/>
      <c r="AJ3131" s="167"/>
      <c r="AK3131" s="65"/>
    </row>
    <row r="3132" spans="3:37" x14ac:dyDescent="0.25">
      <c r="C3132" s="179"/>
      <c r="D3132" s="179"/>
      <c r="E3132" s="179"/>
      <c r="F3132" s="179"/>
      <c r="G3132" s="179"/>
      <c r="H3132" s="179"/>
      <c r="I3132" s="179"/>
      <c r="J3132" s="179"/>
      <c r="K3132" s="179"/>
      <c r="L3132" s="179"/>
      <c r="M3132" s="179"/>
      <c r="N3132" s="179"/>
      <c r="O3132" s="178"/>
      <c r="AI3132" s="167"/>
      <c r="AJ3132" s="167"/>
      <c r="AK3132" s="65"/>
    </row>
    <row r="3133" spans="3:37" x14ac:dyDescent="0.25">
      <c r="C3133" s="179"/>
      <c r="D3133" s="179"/>
      <c r="E3133" s="179"/>
      <c r="F3133" s="179"/>
      <c r="G3133" s="179"/>
      <c r="H3133" s="179"/>
      <c r="I3133" s="179"/>
      <c r="J3133" s="179"/>
      <c r="K3133" s="179"/>
      <c r="L3133" s="179"/>
      <c r="M3133" s="179"/>
      <c r="N3133" s="179"/>
      <c r="O3133" s="178"/>
      <c r="AI3133" s="167"/>
      <c r="AJ3133" s="167"/>
      <c r="AK3133" s="65"/>
    </row>
    <row r="3134" spans="3:37" x14ac:dyDescent="0.25">
      <c r="C3134" s="179"/>
      <c r="D3134" s="179"/>
      <c r="E3134" s="179"/>
      <c r="F3134" s="179"/>
      <c r="G3134" s="179"/>
      <c r="H3134" s="179"/>
      <c r="I3134" s="179"/>
      <c r="J3134" s="179"/>
      <c r="K3134" s="179"/>
      <c r="L3134" s="179"/>
      <c r="M3134" s="179"/>
      <c r="N3134" s="179"/>
      <c r="O3134" s="178"/>
      <c r="AI3134" s="167"/>
      <c r="AJ3134" s="167"/>
      <c r="AK3134" s="65"/>
    </row>
    <row r="3135" spans="3:37" x14ac:dyDescent="0.25">
      <c r="C3135" s="179"/>
      <c r="D3135" s="179"/>
      <c r="E3135" s="179"/>
      <c r="F3135" s="179"/>
      <c r="G3135" s="179"/>
      <c r="H3135" s="179"/>
      <c r="I3135" s="179"/>
      <c r="J3135" s="179"/>
      <c r="K3135" s="179"/>
      <c r="L3135" s="179"/>
      <c r="M3135" s="179"/>
      <c r="N3135" s="179"/>
      <c r="O3135" s="178"/>
      <c r="AI3135" s="167"/>
      <c r="AJ3135" s="167"/>
      <c r="AK3135" s="65"/>
    </row>
    <row r="3136" spans="3:37" x14ac:dyDescent="0.25">
      <c r="C3136" s="179"/>
      <c r="D3136" s="179"/>
      <c r="E3136" s="179"/>
      <c r="F3136" s="179"/>
      <c r="G3136" s="179"/>
      <c r="H3136" s="179"/>
      <c r="I3136" s="179"/>
      <c r="J3136" s="179"/>
      <c r="K3136" s="179"/>
      <c r="L3136" s="179"/>
      <c r="M3136" s="179"/>
      <c r="N3136" s="179"/>
      <c r="O3136" s="178"/>
      <c r="AI3136" s="167"/>
      <c r="AJ3136" s="167"/>
      <c r="AK3136" s="65"/>
    </row>
    <row r="3137" spans="3:37" x14ac:dyDescent="0.25">
      <c r="C3137" s="179"/>
      <c r="D3137" s="179"/>
      <c r="E3137" s="179"/>
      <c r="F3137" s="179"/>
      <c r="G3137" s="179"/>
      <c r="H3137" s="179"/>
      <c r="I3137" s="179"/>
      <c r="J3137" s="179"/>
      <c r="K3137" s="179"/>
      <c r="L3137" s="179"/>
      <c r="M3137" s="179"/>
      <c r="N3137" s="179"/>
      <c r="O3137" s="178"/>
      <c r="AI3137" s="167"/>
      <c r="AJ3137" s="167"/>
      <c r="AK3137" s="65"/>
    </row>
    <row r="3138" spans="3:37" x14ac:dyDescent="0.25">
      <c r="C3138" s="179"/>
      <c r="D3138" s="179"/>
      <c r="E3138" s="179"/>
      <c r="F3138" s="179"/>
      <c r="G3138" s="179"/>
      <c r="H3138" s="179"/>
      <c r="I3138" s="179"/>
      <c r="J3138" s="179"/>
      <c r="K3138" s="179"/>
      <c r="L3138" s="179"/>
      <c r="M3138" s="179"/>
      <c r="N3138" s="179"/>
      <c r="O3138" s="178"/>
      <c r="AI3138" s="167"/>
      <c r="AJ3138" s="167"/>
      <c r="AK3138" s="65"/>
    </row>
    <row r="3139" spans="3:37" x14ac:dyDescent="0.25">
      <c r="C3139" s="179"/>
      <c r="D3139" s="179"/>
      <c r="E3139" s="179"/>
      <c r="F3139" s="179"/>
      <c r="G3139" s="179"/>
      <c r="H3139" s="179"/>
      <c r="I3139" s="179"/>
      <c r="J3139" s="179"/>
      <c r="K3139" s="179"/>
      <c r="L3139" s="179"/>
      <c r="M3139" s="179"/>
      <c r="N3139" s="179"/>
      <c r="O3139" s="178"/>
      <c r="AI3139" s="167"/>
      <c r="AJ3139" s="167"/>
      <c r="AK3139" s="65"/>
    </row>
    <row r="3140" spans="3:37" x14ac:dyDescent="0.25">
      <c r="C3140" s="179"/>
      <c r="D3140" s="179"/>
      <c r="E3140" s="179"/>
      <c r="F3140" s="179"/>
      <c r="G3140" s="179"/>
      <c r="H3140" s="179"/>
      <c r="I3140" s="179"/>
      <c r="J3140" s="179"/>
      <c r="K3140" s="179"/>
      <c r="L3140" s="179"/>
      <c r="M3140" s="179"/>
      <c r="N3140" s="179"/>
      <c r="O3140" s="178"/>
      <c r="AI3140" s="167"/>
      <c r="AJ3140" s="167"/>
      <c r="AK3140" s="65"/>
    </row>
    <row r="3141" spans="3:37" x14ac:dyDescent="0.25">
      <c r="C3141" s="179"/>
      <c r="D3141" s="179"/>
      <c r="E3141" s="179"/>
      <c r="F3141" s="179"/>
      <c r="G3141" s="179"/>
      <c r="H3141" s="179"/>
      <c r="I3141" s="179"/>
      <c r="J3141" s="179"/>
      <c r="K3141" s="179"/>
      <c r="L3141" s="179"/>
      <c r="M3141" s="179"/>
      <c r="N3141" s="179"/>
      <c r="O3141" s="178"/>
      <c r="AI3141" s="167"/>
      <c r="AJ3141" s="167"/>
      <c r="AK3141" s="65"/>
    </row>
    <row r="3142" spans="3:37" x14ac:dyDescent="0.25">
      <c r="C3142" s="179"/>
      <c r="D3142" s="179"/>
      <c r="E3142" s="179"/>
      <c r="F3142" s="179"/>
      <c r="G3142" s="179"/>
      <c r="H3142" s="179"/>
      <c r="I3142" s="179"/>
      <c r="J3142" s="179"/>
      <c r="K3142" s="179"/>
      <c r="L3142" s="179"/>
      <c r="M3142" s="179"/>
      <c r="N3142" s="179"/>
      <c r="O3142" s="178"/>
      <c r="AI3142" s="167"/>
      <c r="AJ3142" s="167"/>
      <c r="AK3142" s="65"/>
    </row>
    <row r="3143" spans="3:37" x14ac:dyDescent="0.25">
      <c r="C3143" s="179"/>
      <c r="D3143" s="179"/>
      <c r="E3143" s="179"/>
      <c r="F3143" s="179"/>
      <c r="G3143" s="179"/>
      <c r="H3143" s="179"/>
      <c r="I3143" s="179"/>
      <c r="J3143" s="179"/>
      <c r="K3143" s="179"/>
      <c r="L3143" s="179"/>
      <c r="M3143" s="179"/>
      <c r="N3143" s="179"/>
      <c r="O3143" s="178"/>
      <c r="AI3143" s="167"/>
      <c r="AJ3143" s="167"/>
      <c r="AK3143" s="65"/>
    </row>
    <row r="3144" spans="3:37" x14ac:dyDescent="0.25">
      <c r="C3144" s="179"/>
      <c r="D3144" s="179"/>
      <c r="E3144" s="179"/>
      <c r="F3144" s="179"/>
      <c r="G3144" s="179"/>
      <c r="H3144" s="179"/>
      <c r="I3144" s="179"/>
      <c r="J3144" s="179"/>
      <c r="K3144" s="179"/>
      <c r="L3144" s="179"/>
      <c r="M3144" s="179"/>
      <c r="N3144" s="179"/>
      <c r="O3144" s="178"/>
      <c r="AI3144" s="167"/>
      <c r="AJ3144" s="167"/>
      <c r="AK3144" s="65"/>
    </row>
    <row r="3145" spans="3:37" x14ac:dyDescent="0.25">
      <c r="C3145" s="179"/>
      <c r="D3145" s="179"/>
      <c r="E3145" s="179"/>
      <c r="F3145" s="179"/>
      <c r="G3145" s="179"/>
      <c r="H3145" s="179"/>
      <c r="I3145" s="179"/>
      <c r="J3145" s="179"/>
      <c r="K3145" s="179"/>
      <c r="L3145" s="179"/>
      <c r="M3145" s="179"/>
      <c r="N3145" s="179"/>
      <c r="O3145" s="178"/>
      <c r="AI3145" s="167"/>
      <c r="AJ3145" s="167"/>
      <c r="AK3145" s="65"/>
    </row>
    <row r="3146" spans="3:37" x14ac:dyDescent="0.25">
      <c r="C3146" s="179"/>
      <c r="D3146" s="179"/>
      <c r="E3146" s="179"/>
      <c r="F3146" s="179"/>
      <c r="G3146" s="179"/>
      <c r="H3146" s="179"/>
      <c r="I3146" s="179"/>
      <c r="J3146" s="179"/>
      <c r="K3146" s="179"/>
      <c r="L3146" s="179"/>
      <c r="M3146" s="179"/>
      <c r="N3146" s="179"/>
      <c r="O3146" s="178"/>
      <c r="AI3146" s="167"/>
      <c r="AJ3146" s="167"/>
      <c r="AK3146" s="65"/>
    </row>
    <row r="3147" spans="3:37" x14ac:dyDescent="0.25">
      <c r="C3147" s="179"/>
      <c r="D3147" s="179"/>
      <c r="E3147" s="179"/>
      <c r="F3147" s="179"/>
      <c r="G3147" s="179"/>
      <c r="H3147" s="179"/>
      <c r="I3147" s="179"/>
      <c r="J3147" s="179"/>
      <c r="K3147" s="179"/>
      <c r="L3147" s="179"/>
      <c r="M3147" s="179"/>
      <c r="N3147" s="179"/>
      <c r="O3147" s="178"/>
      <c r="AI3147" s="167"/>
      <c r="AJ3147" s="167"/>
      <c r="AK3147" s="65"/>
    </row>
  </sheetData>
  <autoFilter ref="B58:AN3020" xr:uid="{769BA9F7-B56E-4662-B0E2-B3ED0D19C230}">
    <filterColumn colId="14" showButton="0"/>
    <filterColumn colId="15" showButton="0"/>
    <filterColumn colId="16" showButton="0"/>
  </autoFilter>
  <mergeCells count="59">
    <mergeCell ref="C7:C8"/>
    <mergeCell ref="D7:D8"/>
    <mergeCell ref="Z7:Z8"/>
    <mergeCell ref="E7:E8"/>
    <mergeCell ref="F7:I7"/>
    <mergeCell ref="J7:J8"/>
    <mergeCell ref="K7:K8"/>
    <mergeCell ref="L7:L8"/>
    <mergeCell ref="M7:M8"/>
    <mergeCell ref="N7:N8"/>
    <mergeCell ref="O7:O8"/>
    <mergeCell ref="P7:P8"/>
    <mergeCell ref="S7:S8"/>
    <mergeCell ref="T7:T8"/>
    <mergeCell ref="U7:U8"/>
    <mergeCell ref="V7:V8"/>
    <mergeCell ref="B58:B59"/>
    <mergeCell ref="AF58:AF59"/>
    <mergeCell ref="AG58:AG59"/>
    <mergeCell ref="T58:T59"/>
    <mergeCell ref="U58:U59"/>
    <mergeCell ref="V58:V59"/>
    <mergeCell ref="W58:W59"/>
    <mergeCell ref="X58:X59"/>
    <mergeCell ref="Y58:Y59"/>
    <mergeCell ref="I58:I59"/>
    <mergeCell ref="K58:K59"/>
    <mergeCell ref="L58:L59"/>
    <mergeCell ref="M58:M59"/>
    <mergeCell ref="N58:N59"/>
    <mergeCell ref="AB58:AB59"/>
    <mergeCell ref="AC58:AC59"/>
    <mergeCell ref="AD58:AD59"/>
    <mergeCell ref="AE58:AE59"/>
    <mergeCell ref="AJ58:AJ59"/>
    <mergeCell ref="Q7:Q8"/>
    <mergeCell ref="R7:R8"/>
    <mergeCell ref="W7:W8"/>
    <mergeCell ref="X7:X8"/>
    <mergeCell ref="Y7:Y8"/>
    <mergeCell ref="AB7:AB8"/>
    <mergeCell ref="AA7:AA8"/>
    <mergeCell ref="AC7:AC8"/>
    <mergeCell ref="AM58:AM59"/>
    <mergeCell ref="AN58:AN59"/>
    <mergeCell ref="P58:S58"/>
    <mergeCell ref="O58:O59"/>
    <mergeCell ref="C58:C59"/>
    <mergeCell ref="D58:D59"/>
    <mergeCell ref="E58:E59"/>
    <mergeCell ref="F58:F59"/>
    <mergeCell ref="G58:G59"/>
    <mergeCell ref="H58:H59"/>
    <mergeCell ref="AH58:AH59"/>
    <mergeCell ref="AI58:AI59"/>
    <mergeCell ref="AK58:AK59"/>
    <mergeCell ref="AL58:AL59"/>
    <mergeCell ref="Z58:Z59"/>
    <mergeCell ref="AA58:AA59"/>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8390F-C494-48DF-B8E7-EFC6A48767CF}">
  <sheetPr>
    <tabColor theme="8" tint="0.59999389629810485"/>
  </sheetPr>
  <dimension ref="A1:AJ2970"/>
  <sheetViews>
    <sheetView zoomScale="70" zoomScaleNormal="70" workbookViewId="0"/>
  </sheetViews>
  <sheetFormatPr defaultRowHeight="15" x14ac:dyDescent="0.25"/>
  <cols>
    <col min="1" max="1" width="4.42578125" customWidth="1"/>
    <col min="2" max="2" width="38.85546875" customWidth="1"/>
    <col min="3" max="3" width="27.28515625" customWidth="1"/>
    <col min="4" max="4" width="10.85546875" bestFit="1" customWidth="1"/>
    <col min="6" max="6" width="18.140625" customWidth="1"/>
    <col min="7" max="7" width="12.85546875" bestFit="1" customWidth="1"/>
    <col min="8" max="8" width="50.42578125" customWidth="1"/>
    <col min="9" max="9" width="19.28515625" customWidth="1"/>
    <col min="10" max="10" width="15.42578125" bestFit="1" customWidth="1"/>
    <col min="11" max="11" width="16.7109375" bestFit="1" customWidth="1"/>
    <col min="12" max="12" width="17.140625" bestFit="1" customWidth="1"/>
    <col min="13" max="13" width="17.42578125" bestFit="1" customWidth="1"/>
    <col min="14" max="14" width="11.140625" bestFit="1" customWidth="1"/>
    <col min="15" max="15" width="11.42578125" customWidth="1"/>
    <col min="16" max="16" width="20.42578125" customWidth="1"/>
    <col min="17" max="17" width="13" bestFit="1" customWidth="1"/>
    <col min="18" max="18" width="11.140625" bestFit="1" customWidth="1"/>
    <col min="19" max="19" width="15" bestFit="1" customWidth="1"/>
    <col min="20" max="20" width="10" bestFit="1" customWidth="1"/>
    <col min="21" max="21" width="13.85546875" bestFit="1" customWidth="1"/>
    <col min="22" max="22" width="10" bestFit="1" customWidth="1"/>
    <col min="23" max="23" width="13.85546875" bestFit="1" customWidth="1"/>
    <col min="24" max="24" width="9.28515625" bestFit="1" customWidth="1"/>
    <col min="25" max="25" width="10" bestFit="1" customWidth="1"/>
    <col min="26" max="27" width="9.28515625" bestFit="1" customWidth="1"/>
    <col min="28" max="28" width="10.7109375" bestFit="1" customWidth="1"/>
    <col min="29" max="31" width="10" bestFit="1" customWidth="1"/>
    <col min="32" max="32" width="10.7109375" bestFit="1" customWidth="1"/>
    <col min="33" max="33" width="12.5703125" customWidth="1"/>
    <col min="34" max="34" width="13.140625" bestFit="1" customWidth="1"/>
    <col min="36" max="36" width="13.42578125" bestFit="1" customWidth="1"/>
  </cols>
  <sheetData>
    <row r="1" spans="1:36" ht="19.5" thickBot="1" x14ac:dyDescent="0.35">
      <c r="A1" s="1"/>
      <c r="B1" s="1" t="s">
        <v>302</v>
      </c>
      <c r="C1" s="1"/>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row>
    <row r="2" spans="1:36" ht="20.25" thickTop="1" thickBot="1" x14ac:dyDescent="0.35">
      <c r="A2" s="1"/>
      <c r="B2" s="32" t="s">
        <v>240</v>
      </c>
      <c r="C2" s="1"/>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row>
    <row r="3" spans="1:36" ht="15.75" thickTop="1" x14ac:dyDescent="0.25"/>
    <row r="4" spans="1:36" x14ac:dyDescent="0.25">
      <c r="I4" s="31"/>
    </row>
    <row r="6" spans="1:36" ht="15.75" x14ac:dyDescent="0.25">
      <c r="B6" s="2" t="s">
        <v>304</v>
      </c>
      <c r="C6" s="2"/>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row>
    <row r="7" spans="1:36" x14ac:dyDescent="0.25">
      <c r="I7" s="31" t="s">
        <v>303</v>
      </c>
    </row>
    <row r="8" spans="1:36" ht="15" customHeight="1" x14ac:dyDescent="0.25">
      <c r="B8" s="605" t="s">
        <v>280</v>
      </c>
      <c r="C8" s="602" t="s">
        <v>281</v>
      </c>
      <c r="D8" s="627" t="s">
        <v>282</v>
      </c>
      <c r="E8" s="627" t="s">
        <v>283</v>
      </c>
      <c r="F8" s="627" t="s">
        <v>284</v>
      </c>
      <c r="G8" s="628" t="s">
        <v>283</v>
      </c>
      <c r="H8" s="628" t="s">
        <v>305</v>
      </c>
      <c r="I8" s="628" t="s">
        <v>285</v>
      </c>
      <c r="J8" s="628" t="s">
        <v>286</v>
      </c>
      <c r="K8" s="625" t="s">
        <v>287</v>
      </c>
      <c r="L8" s="625" t="s">
        <v>288</v>
      </c>
      <c r="M8" s="625" t="s">
        <v>289</v>
      </c>
      <c r="N8" s="630" t="s">
        <v>290</v>
      </c>
      <c r="O8" s="631"/>
      <c r="P8" s="631"/>
      <c r="Q8" s="632"/>
      <c r="R8" s="625" t="s">
        <v>291</v>
      </c>
      <c r="S8" s="625" t="s">
        <v>292</v>
      </c>
      <c r="T8" s="625" t="s">
        <v>293</v>
      </c>
      <c r="U8" s="625" t="s">
        <v>294</v>
      </c>
      <c r="V8" s="625" t="s">
        <v>295</v>
      </c>
      <c r="W8" s="625" t="s">
        <v>296</v>
      </c>
      <c r="X8" s="625" t="s">
        <v>252</v>
      </c>
      <c r="Y8" s="625" t="s">
        <v>253</v>
      </c>
      <c r="Z8" s="625" t="s">
        <v>254</v>
      </c>
      <c r="AA8" s="625" t="s">
        <v>255</v>
      </c>
      <c r="AB8" s="625" t="s">
        <v>256</v>
      </c>
      <c r="AC8" s="625" t="s">
        <v>257</v>
      </c>
      <c r="AD8" s="625" t="s">
        <v>258</v>
      </c>
      <c r="AE8" s="625" t="s">
        <v>259</v>
      </c>
      <c r="AF8" s="625" t="s">
        <v>260</v>
      </c>
      <c r="AG8" s="625" t="s">
        <v>261</v>
      </c>
      <c r="AH8" s="625" t="s">
        <v>297</v>
      </c>
      <c r="AI8" s="633" t="s">
        <v>306</v>
      </c>
      <c r="AJ8" s="633" t="s">
        <v>299</v>
      </c>
    </row>
    <row r="9" spans="1:36" ht="15" customHeight="1" x14ac:dyDescent="0.25">
      <c r="B9" s="605"/>
      <c r="C9" s="602"/>
      <c r="D9" s="627"/>
      <c r="E9" s="627"/>
      <c r="F9" s="627"/>
      <c r="G9" s="629"/>
      <c r="H9" s="629"/>
      <c r="I9" s="629"/>
      <c r="J9" s="629"/>
      <c r="K9" s="626"/>
      <c r="L9" s="626"/>
      <c r="M9" s="626"/>
      <c r="N9" s="413" t="s">
        <v>217</v>
      </c>
      <c r="O9" s="413" t="s">
        <v>268</v>
      </c>
      <c r="P9" s="413" t="s">
        <v>269</v>
      </c>
      <c r="Q9" s="413" t="s">
        <v>270</v>
      </c>
      <c r="R9" s="626"/>
      <c r="S9" s="626"/>
      <c r="T9" s="626"/>
      <c r="U9" s="626"/>
      <c r="V9" s="626"/>
      <c r="W9" s="626"/>
      <c r="X9" s="626"/>
      <c r="Y9" s="626"/>
      <c r="Z9" s="626"/>
      <c r="AA9" s="626"/>
      <c r="AB9" s="626"/>
      <c r="AC9" s="626"/>
      <c r="AD9" s="626"/>
      <c r="AE9" s="626"/>
      <c r="AF9" s="626"/>
      <c r="AG9" s="626"/>
      <c r="AH9" s="626"/>
      <c r="AI9" s="634"/>
      <c r="AJ9" s="634"/>
    </row>
    <row r="10" spans="1:36" x14ac:dyDescent="0.25">
      <c r="B10" s="554">
        <v>1</v>
      </c>
      <c r="C10" s="555"/>
      <c r="D10" s="556"/>
      <c r="E10" s="290" t="s">
        <v>307</v>
      </c>
      <c r="F10" s="290" t="s">
        <v>308</v>
      </c>
      <c r="G10" s="564" t="s">
        <v>309</v>
      </c>
      <c r="H10" s="183" t="str">
        <f>INDEX(Sector!$D$57:$D$776,MATCH('Energy consumption (raw)'!F10,Sector!$C$57:$C$776,FALSE))</f>
        <v>Freight transport by road</v>
      </c>
      <c r="I10" s="183" t="str">
        <f>IF(G10=Sector!$B$50,Sector!$B$50,IF(G10=Sector!$B$51,Sector!$B$51,IF(G10=Sector!$B$53,Sector!$B$53,INDEX(Sector!$E$57:$E$776,MATCH('Energy consumption (raw)'!F10,Sector!$C$57:$C$776,FALSE)))))</f>
        <v>Transport</v>
      </c>
      <c r="J10" s="561"/>
      <c r="K10" s="561"/>
      <c r="L10" s="290"/>
      <c r="M10" s="290"/>
      <c r="N10" s="290"/>
      <c r="O10" s="290"/>
      <c r="P10" s="290"/>
      <c r="Q10" s="290"/>
      <c r="R10" s="290"/>
      <c r="S10" s="290"/>
      <c r="T10" s="290"/>
      <c r="U10" s="290"/>
      <c r="V10" s="290"/>
      <c r="W10" s="290"/>
      <c r="X10" s="290"/>
      <c r="Y10" s="290"/>
      <c r="Z10" s="290"/>
      <c r="AA10" s="290"/>
      <c r="AB10" s="290"/>
      <c r="AC10" s="290"/>
      <c r="AD10" s="290"/>
      <c r="AE10" s="290"/>
      <c r="AF10" s="290"/>
      <c r="AG10" s="561">
        <v>4747</v>
      </c>
      <c r="AH10" s="561">
        <v>4774</v>
      </c>
      <c r="AI10" s="290" t="s">
        <v>310</v>
      </c>
      <c r="AJ10" s="290" t="s">
        <v>311</v>
      </c>
    </row>
    <row r="11" spans="1:36" x14ac:dyDescent="0.25">
      <c r="B11" s="554">
        <v>2</v>
      </c>
      <c r="C11" s="555"/>
      <c r="D11" s="556"/>
      <c r="E11" s="290" t="s">
        <v>307</v>
      </c>
      <c r="F11" s="290" t="s">
        <v>312</v>
      </c>
      <c r="G11" s="564" t="s">
        <v>309</v>
      </c>
      <c r="H11" s="183" t="str">
        <f>INDEX(Sector!$D$57:$D$776,MATCH('Energy consumption (raw)'!F11,Sector!$C$57:$C$776,FALSE))</f>
        <v>Other demolition</v>
      </c>
      <c r="I11" s="183" t="str">
        <f>IF(G11=Sector!$B$50,Sector!$B$50,IF(G11=Sector!$B$51,Sector!$B$51,IF(G11=Sector!$B$53,Sector!$B$53,INDEX(Sector!$E$57:$E$776,MATCH('Energy consumption (raw)'!F11,Sector!$C$57:$C$776,FALSE)))))</f>
        <v>Transport</v>
      </c>
      <c r="J11" s="561"/>
      <c r="K11" s="561">
        <v>170000</v>
      </c>
      <c r="L11" s="290"/>
      <c r="M11" s="290"/>
      <c r="N11" s="290"/>
      <c r="O11" s="290"/>
      <c r="P11" s="290"/>
      <c r="Q11" s="290"/>
      <c r="R11" s="290"/>
      <c r="S11" s="290">
        <v>16500000</v>
      </c>
      <c r="T11" s="290"/>
      <c r="U11" s="290"/>
      <c r="V11" s="290"/>
      <c r="W11" s="290">
        <v>1600</v>
      </c>
      <c r="X11" s="290"/>
      <c r="Y11" s="290"/>
      <c r="Z11" s="290"/>
      <c r="AA11" s="290"/>
      <c r="AB11" s="290"/>
      <c r="AC11" s="290"/>
      <c r="AD11" s="290"/>
      <c r="AE11" s="290"/>
      <c r="AF11" s="290"/>
      <c r="AG11" s="561">
        <v>14547.558999999999</v>
      </c>
      <c r="AH11" s="561">
        <v>6338</v>
      </c>
      <c r="AI11" s="290" t="s">
        <v>310</v>
      </c>
      <c r="AJ11" s="290" t="s">
        <v>311</v>
      </c>
    </row>
    <row r="12" spans="1:36" x14ac:dyDescent="0.25">
      <c r="B12" s="554">
        <v>3</v>
      </c>
      <c r="C12" s="555"/>
      <c r="D12" s="556"/>
      <c r="E12" s="290" t="s">
        <v>307</v>
      </c>
      <c r="F12" s="290" t="s">
        <v>313</v>
      </c>
      <c r="G12" s="564" t="s">
        <v>309</v>
      </c>
      <c r="H12" s="183" t="str">
        <f>INDEX(Sector!$D$57:$D$776,MATCH('Energy consumption (raw)'!F12,Sector!$C$57:$C$776,FALSE))</f>
        <v>Loading and unloading river port goods</v>
      </c>
      <c r="I12" s="183" t="str">
        <f>IF(G12=Sector!$B$50,Sector!$B$50,IF(G12=Sector!$B$51,Sector!$B$51,IF(G12=Sector!$B$53,Sector!$B$53,INDEX(Sector!$E$57:$E$776,MATCH('Energy consumption (raw)'!F12,Sector!$C$57:$C$776,FALSE)))))</f>
        <v>Transport</v>
      </c>
      <c r="J12" s="561">
        <v>3506112</v>
      </c>
      <c r="K12" s="561">
        <v>5375182</v>
      </c>
      <c r="L12" s="290"/>
      <c r="M12" s="290"/>
      <c r="N12" s="290"/>
      <c r="O12" s="290"/>
      <c r="P12" s="290"/>
      <c r="Q12" s="290"/>
      <c r="R12" s="290"/>
      <c r="S12" s="290">
        <v>4695000</v>
      </c>
      <c r="T12" s="290"/>
      <c r="U12" s="290"/>
      <c r="V12" s="290">
        <v>99</v>
      </c>
      <c r="W12" s="290"/>
      <c r="X12" s="290"/>
      <c r="Y12" s="290"/>
      <c r="Z12" s="290"/>
      <c r="AA12" s="290"/>
      <c r="AB12" s="290"/>
      <c r="AC12" s="290"/>
      <c r="AD12" s="290"/>
      <c r="AE12" s="290"/>
      <c r="AF12" s="290"/>
      <c r="AG12" s="561">
        <v>5064.9405826000002</v>
      </c>
      <c r="AH12" s="561">
        <v>4974</v>
      </c>
      <c r="AI12" s="290" t="s">
        <v>310</v>
      </c>
      <c r="AJ12" s="290" t="s">
        <v>311</v>
      </c>
    </row>
    <row r="13" spans="1:36" x14ac:dyDescent="0.25">
      <c r="B13" s="554">
        <v>4</v>
      </c>
      <c r="C13" s="555"/>
      <c r="D13" s="556"/>
      <c r="E13" s="290" t="s">
        <v>307</v>
      </c>
      <c r="F13" s="290" t="s">
        <v>313</v>
      </c>
      <c r="G13" s="564" t="s">
        <v>309</v>
      </c>
      <c r="H13" s="183" t="str">
        <f>INDEX(Sector!$D$57:$D$776,MATCH('Energy consumption (raw)'!F13,Sector!$C$57:$C$776,FALSE))</f>
        <v>Loading and unloading river port goods</v>
      </c>
      <c r="I13" s="183" t="str">
        <f>IF(G13=Sector!$B$50,Sector!$B$50,IF(G13=Sector!$B$51,Sector!$B$51,IF(G13=Sector!$B$53,Sector!$B$53,INDEX(Sector!$E$57:$E$776,MATCH('Energy consumption (raw)'!F13,Sector!$C$57:$C$776,FALSE)))))</f>
        <v>Transport</v>
      </c>
      <c r="J13" s="561"/>
      <c r="K13" s="561">
        <v>1119147</v>
      </c>
      <c r="L13" s="290"/>
      <c r="M13" s="290"/>
      <c r="N13" s="290"/>
      <c r="O13" s="290"/>
      <c r="P13" s="290"/>
      <c r="Q13" s="290"/>
      <c r="R13" s="290"/>
      <c r="S13" s="290"/>
      <c r="T13" s="290">
        <v>4324</v>
      </c>
      <c r="U13" s="290"/>
      <c r="V13" s="290">
        <v>75</v>
      </c>
      <c r="W13" s="290"/>
      <c r="X13" s="290"/>
      <c r="Y13" s="290"/>
      <c r="Z13" s="290"/>
      <c r="AA13" s="290"/>
      <c r="AB13" s="290"/>
      <c r="AC13" s="290"/>
      <c r="AD13" s="290"/>
      <c r="AE13" s="290"/>
      <c r="AF13" s="290"/>
      <c r="AG13" s="561">
        <v>4532.1943821000004</v>
      </c>
      <c r="AH13" s="561">
        <v>7333</v>
      </c>
      <c r="AI13" s="290" t="s">
        <v>310</v>
      </c>
      <c r="AJ13" s="290" t="s">
        <v>311</v>
      </c>
    </row>
    <row r="14" spans="1:36" x14ac:dyDescent="0.25">
      <c r="B14" s="554">
        <v>5</v>
      </c>
      <c r="C14" s="555"/>
      <c r="D14" s="556"/>
      <c r="E14" s="290" t="s">
        <v>307</v>
      </c>
      <c r="F14" s="290" t="s">
        <v>313</v>
      </c>
      <c r="G14" s="564" t="s">
        <v>309</v>
      </c>
      <c r="H14" s="183" t="str">
        <f>INDEX(Sector!$D$57:$D$776,MATCH('Energy consumption (raw)'!F14,Sector!$C$57:$C$776,FALSE))</f>
        <v>Loading and unloading river port goods</v>
      </c>
      <c r="I14" s="183" t="str">
        <f>IF(G14=Sector!$B$50,Sector!$B$50,IF(G14=Sector!$B$51,Sector!$B$51,IF(G14=Sector!$B$53,Sector!$B$53,INDEX(Sector!$E$57:$E$776,MATCH('Energy consumption (raw)'!F14,Sector!$C$57:$C$776,FALSE)))))</f>
        <v>Transport</v>
      </c>
      <c r="J14" s="561"/>
      <c r="K14" s="561">
        <v>1193865</v>
      </c>
      <c r="L14" s="290"/>
      <c r="M14" s="290"/>
      <c r="N14" s="290"/>
      <c r="O14" s="290"/>
      <c r="P14" s="290"/>
      <c r="Q14" s="290"/>
      <c r="R14" s="290"/>
      <c r="S14" s="290">
        <v>1635000</v>
      </c>
      <c r="T14" s="290"/>
      <c r="U14" s="290"/>
      <c r="V14" s="290"/>
      <c r="W14" s="290"/>
      <c r="X14" s="290">
        <v>1.2999999999999999E-5</v>
      </c>
      <c r="Y14" s="290"/>
      <c r="Z14" s="290"/>
      <c r="AA14" s="290"/>
      <c r="AB14" s="290"/>
      <c r="AC14" s="290"/>
      <c r="AD14" s="290"/>
      <c r="AE14" s="290"/>
      <c r="AF14" s="290"/>
      <c r="AG14" s="561">
        <v>1623.0250695</v>
      </c>
      <c r="AH14" s="561">
        <v>1623</v>
      </c>
      <c r="AI14" s="290" t="s">
        <v>310</v>
      </c>
      <c r="AJ14" s="290" t="s">
        <v>311</v>
      </c>
    </row>
    <row r="15" spans="1:36" x14ac:dyDescent="0.25">
      <c r="B15" s="554">
        <v>6</v>
      </c>
      <c r="C15" s="555"/>
      <c r="D15" s="556"/>
      <c r="E15" s="290" t="s">
        <v>307</v>
      </c>
      <c r="F15" s="290" t="s">
        <v>314</v>
      </c>
      <c r="G15" s="564" t="s">
        <v>309</v>
      </c>
      <c r="H15" s="183" t="str">
        <f>INDEX(Sector!$D$57:$D$776,MATCH('Energy consumption (raw)'!F15,Sector!$C$57:$C$776,FALSE))</f>
        <v>Transport of goods by inland waterway</v>
      </c>
      <c r="I15" s="183" t="str">
        <f>IF(G15=Sector!$B$50,Sector!$B$50,IF(G15=Sector!$B$51,Sector!$B$51,IF(G15=Sector!$B$53,Sector!$B$53,INDEX(Sector!$E$57:$E$776,MATCH('Energy consumption (raw)'!F15,Sector!$C$57:$C$776,FALSE)))))</f>
        <v>Transport</v>
      </c>
      <c r="J15" s="561"/>
      <c r="K15" s="561">
        <v>1508374</v>
      </c>
      <c r="L15" s="290"/>
      <c r="M15" s="290"/>
      <c r="N15" s="290"/>
      <c r="O15" s="290"/>
      <c r="P15" s="290"/>
      <c r="Q15" s="290"/>
      <c r="R15" s="290"/>
      <c r="S15" s="290">
        <v>3163000</v>
      </c>
      <c r="T15" s="290"/>
      <c r="U15" s="290"/>
      <c r="V15" s="290"/>
      <c r="W15" s="290"/>
      <c r="X15" s="290">
        <v>8.5000000000000006E-5</v>
      </c>
      <c r="Y15" s="290"/>
      <c r="Z15" s="290"/>
      <c r="AA15" s="290"/>
      <c r="AB15" s="290"/>
      <c r="AC15" s="290"/>
      <c r="AD15" s="290"/>
      <c r="AE15" s="290"/>
      <c r="AF15" s="290"/>
      <c r="AG15" s="561">
        <v>3016.2586082000003</v>
      </c>
      <c r="AH15" s="561">
        <v>3016</v>
      </c>
      <c r="AI15" s="290" t="s">
        <v>310</v>
      </c>
      <c r="AJ15" s="290" t="s">
        <v>311</v>
      </c>
    </row>
    <row r="16" spans="1:36" x14ac:dyDescent="0.25">
      <c r="B16" s="554">
        <v>7</v>
      </c>
      <c r="C16" s="555"/>
      <c r="D16" s="556"/>
      <c r="E16" s="290" t="s">
        <v>307</v>
      </c>
      <c r="F16" s="290" t="s">
        <v>314</v>
      </c>
      <c r="G16" s="564" t="s">
        <v>309</v>
      </c>
      <c r="H16" s="183" t="str">
        <f>INDEX(Sector!$D$57:$D$776,MATCH('Energy consumption (raw)'!F16,Sector!$C$57:$C$776,FALSE))</f>
        <v>Transport of goods by inland waterway</v>
      </c>
      <c r="I16" s="183" t="str">
        <f>IF(G16=Sector!$B$50,Sector!$B$50,IF(G16=Sector!$B$51,Sector!$B$51,IF(G16=Sector!$B$53,Sector!$B$53,INDEX(Sector!$E$57:$E$776,MATCH('Energy consumption (raw)'!F16,Sector!$C$57:$C$776,FALSE)))))</f>
        <v>Transport</v>
      </c>
      <c r="J16" s="561"/>
      <c r="K16" s="561">
        <v>35674</v>
      </c>
      <c r="L16" s="290"/>
      <c r="M16" s="290"/>
      <c r="N16" s="290"/>
      <c r="O16" s="290"/>
      <c r="P16" s="290"/>
      <c r="Q16" s="290"/>
      <c r="R16" s="290">
        <v>1085</v>
      </c>
      <c r="S16" s="290"/>
      <c r="T16" s="290">
        <v>2413</v>
      </c>
      <c r="U16" s="290"/>
      <c r="V16" s="290"/>
      <c r="W16" s="290"/>
      <c r="X16" s="290"/>
      <c r="Y16" s="290"/>
      <c r="Z16" s="290"/>
      <c r="AA16" s="290"/>
      <c r="AB16" s="290"/>
      <c r="AC16" s="290"/>
      <c r="AD16" s="290"/>
      <c r="AE16" s="290"/>
      <c r="AF16" s="290"/>
      <c r="AG16" s="561">
        <v>3501.0744981999997</v>
      </c>
      <c r="AH16" s="561">
        <v>2895</v>
      </c>
      <c r="AI16" s="290" t="s">
        <v>310</v>
      </c>
      <c r="AJ16" s="290" t="s">
        <v>311</v>
      </c>
    </row>
    <row r="17" spans="2:36" x14ac:dyDescent="0.25">
      <c r="B17" s="554">
        <v>8</v>
      </c>
      <c r="C17" s="555"/>
      <c r="D17" s="556"/>
      <c r="E17" s="290" t="s">
        <v>307</v>
      </c>
      <c r="F17" s="290" t="s">
        <v>315</v>
      </c>
      <c r="G17" s="564" t="s">
        <v>309</v>
      </c>
      <c r="H17" s="183" t="str">
        <f>INDEX(Sector!$D$57:$D$776,MATCH('Energy consumption (raw)'!F17,Sector!$C$57:$C$776,FALSE))</f>
        <v>Transport by bus</v>
      </c>
      <c r="I17" s="183" t="str">
        <f>IF(G17=Sector!$B$50,Sector!$B$50,IF(G17=Sector!$B$51,Sector!$B$51,IF(G17=Sector!$B$53,Sector!$B$53,INDEX(Sector!$E$57:$E$776,MATCH('Energy consumption (raw)'!F17,Sector!$C$57:$C$776,FALSE)))))</f>
        <v>Transport</v>
      </c>
      <c r="J17" s="561"/>
      <c r="K17" s="561">
        <v>424953</v>
      </c>
      <c r="L17" s="290"/>
      <c r="M17" s="290"/>
      <c r="N17" s="290"/>
      <c r="O17" s="290"/>
      <c r="P17" s="290"/>
      <c r="Q17" s="290"/>
      <c r="R17" s="290"/>
      <c r="S17" s="290">
        <v>1609000</v>
      </c>
      <c r="T17" s="290"/>
      <c r="U17" s="290"/>
      <c r="V17" s="290"/>
      <c r="W17" s="290"/>
      <c r="X17" s="290"/>
      <c r="Y17" s="290"/>
      <c r="Z17" s="290"/>
      <c r="AA17" s="290"/>
      <c r="AB17" s="290"/>
      <c r="AC17" s="290"/>
      <c r="AD17" s="290"/>
      <c r="AE17" s="290"/>
      <c r="AF17" s="290"/>
      <c r="AG17" s="561">
        <v>1481.4902479</v>
      </c>
      <c r="AH17" s="561">
        <v>3495</v>
      </c>
      <c r="AI17" s="290" t="s">
        <v>310</v>
      </c>
      <c r="AJ17" s="290" t="s">
        <v>311</v>
      </c>
    </row>
    <row r="18" spans="2:36" x14ac:dyDescent="0.25">
      <c r="B18" s="554">
        <v>9</v>
      </c>
      <c r="C18" s="555"/>
      <c r="D18" s="556"/>
      <c r="E18" s="290" t="s">
        <v>307</v>
      </c>
      <c r="F18" s="290" t="s">
        <v>316</v>
      </c>
      <c r="G18" s="564" t="s">
        <v>309</v>
      </c>
      <c r="H18" s="183" t="str">
        <f>INDEX(Sector!$D$57:$D$776,MATCH('Energy consumption (raw)'!F18,Sector!$C$57:$C$776,FALSE))</f>
        <v>Cargo</v>
      </c>
      <c r="I18" s="183" t="str">
        <f>IF(G18=Sector!$B$50,Sector!$B$50,IF(G18=Sector!$B$51,Sector!$B$51,IF(G18=Sector!$B$53,Sector!$B$53,INDEX(Sector!$E$57:$E$776,MATCH('Energy consumption (raw)'!F18,Sector!$C$57:$C$776,FALSE)))))</f>
        <v>Transport</v>
      </c>
      <c r="J18" s="561"/>
      <c r="K18" s="561"/>
      <c r="L18" s="290"/>
      <c r="M18" s="290"/>
      <c r="N18" s="290"/>
      <c r="O18" s="290"/>
      <c r="P18" s="290"/>
      <c r="Q18" s="290"/>
      <c r="R18" s="290"/>
      <c r="S18" s="290">
        <v>4090000</v>
      </c>
      <c r="T18" s="290"/>
      <c r="U18" s="290"/>
      <c r="V18" s="290"/>
      <c r="W18" s="290"/>
      <c r="X18" s="290"/>
      <c r="Y18" s="290"/>
      <c r="Z18" s="290"/>
      <c r="AA18" s="290"/>
      <c r="AB18" s="290"/>
      <c r="AC18" s="290"/>
      <c r="AD18" s="290"/>
      <c r="AE18" s="290"/>
      <c r="AF18" s="290"/>
      <c r="AG18" s="561">
        <v>3599.2</v>
      </c>
      <c r="AH18" s="561">
        <v>1687</v>
      </c>
      <c r="AI18" s="290" t="s">
        <v>310</v>
      </c>
      <c r="AJ18" s="290" t="s">
        <v>311</v>
      </c>
    </row>
    <row r="19" spans="2:36" x14ac:dyDescent="0.25">
      <c r="B19" s="554">
        <v>10</v>
      </c>
      <c r="C19" s="555"/>
      <c r="D19" s="556"/>
      <c r="E19" s="290" t="s">
        <v>307</v>
      </c>
      <c r="F19" s="290" t="s">
        <v>316</v>
      </c>
      <c r="G19" s="564" t="s">
        <v>309</v>
      </c>
      <c r="H19" s="183" t="str">
        <f>INDEX(Sector!$D$57:$D$776,MATCH('Energy consumption (raw)'!F19,Sector!$C$57:$C$776,FALSE))</f>
        <v>Cargo</v>
      </c>
      <c r="I19" s="183" t="str">
        <f>IF(G19=Sector!$B$50,Sector!$B$50,IF(G19=Sector!$B$51,Sector!$B$51,IF(G19=Sector!$B$53,Sector!$B$53,INDEX(Sector!$E$57:$E$776,MATCH('Energy consumption (raw)'!F19,Sector!$C$57:$C$776,FALSE)))))</f>
        <v>Transport</v>
      </c>
      <c r="J19" s="561"/>
      <c r="K19" s="561">
        <v>67923</v>
      </c>
      <c r="L19" s="290"/>
      <c r="M19" s="290"/>
      <c r="N19" s="290"/>
      <c r="O19" s="290"/>
      <c r="P19" s="290"/>
      <c r="Q19" s="290"/>
      <c r="R19" s="290"/>
      <c r="S19" s="290">
        <v>3554765</v>
      </c>
      <c r="T19" s="290"/>
      <c r="U19" s="290"/>
      <c r="V19" s="290"/>
      <c r="W19" s="290">
        <v>114089</v>
      </c>
      <c r="X19" s="290"/>
      <c r="Y19" s="290"/>
      <c r="Z19" s="290"/>
      <c r="AA19" s="290"/>
      <c r="AB19" s="290"/>
      <c r="AC19" s="290"/>
      <c r="AD19" s="290"/>
      <c r="AE19" s="290"/>
      <c r="AF19" s="290"/>
      <c r="AG19" s="561">
        <v>3233.3675889000001</v>
      </c>
      <c r="AH19" s="561">
        <v>3233</v>
      </c>
      <c r="AI19" s="290" t="s">
        <v>310</v>
      </c>
      <c r="AJ19" s="290" t="s">
        <v>311</v>
      </c>
    </row>
    <row r="20" spans="2:36" x14ac:dyDescent="0.25">
      <c r="B20" s="554">
        <v>11</v>
      </c>
      <c r="C20" s="555"/>
      <c r="D20" s="556"/>
      <c r="E20" s="290" t="s">
        <v>307</v>
      </c>
      <c r="F20" s="290" t="s">
        <v>316</v>
      </c>
      <c r="G20" s="564" t="s">
        <v>309</v>
      </c>
      <c r="H20" s="183" t="str">
        <f>INDEX(Sector!$D$57:$D$776,MATCH('Energy consumption (raw)'!F20,Sector!$C$57:$C$776,FALSE))</f>
        <v>Cargo</v>
      </c>
      <c r="I20" s="183" t="str">
        <f>IF(G20=Sector!$B$50,Sector!$B$50,IF(G20=Sector!$B$51,Sector!$B$51,IF(G20=Sector!$B$53,Sector!$B$53,INDEX(Sector!$E$57:$E$776,MATCH('Energy consumption (raw)'!F20,Sector!$C$57:$C$776,FALSE)))))</f>
        <v>Transport</v>
      </c>
      <c r="J20" s="561"/>
      <c r="K20" s="561">
        <v>82686866</v>
      </c>
      <c r="L20" s="290"/>
      <c r="M20" s="290"/>
      <c r="N20" s="290"/>
      <c r="O20" s="290"/>
      <c r="P20" s="290"/>
      <c r="Q20" s="290"/>
      <c r="R20" s="290"/>
      <c r="S20" s="290"/>
      <c r="T20" s="290"/>
      <c r="U20" s="290"/>
      <c r="V20" s="290"/>
      <c r="W20" s="290"/>
      <c r="X20" s="290"/>
      <c r="Y20" s="290"/>
      <c r="Z20" s="290"/>
      <c r="AA20" s="290"/>
      <c r="AB20" s="290"/>
      <c r="AC20" s="290"/>
      <c r="AD20" s="290"/>
      <c r="AE20" s="290"/>
      <c r="AF20" s="290"/>
      <c r="AG20" s="561">
        <v>12758.583423800001</v>
      </c>
      <c r="AH20" s="561">
        <v>12759</v>
      </c>
      <c r="AI20" s="290" t="s">
        <v>310</v>
      </c>
      <c r="AJ20" s="290" t="s">
        <v>311</v>
      </c>
    </row>
    <row r="21" spans="2:36" x14ac:dyDescent="0.25">
      <c r="B21" s="554">
        <v>12</v>
      </c>
      <c r="C21" s="555"/>
      <c r="D21" s="556"/>
      <c r="E21" s="290" t="s">
        <v>307</v>
      </c>
      <c r="F21" s="290" t="s">
        <v>314</v>
      </c>
      <c r="G21" s="564" t="s">
        <v>309</v>
      </c>
      <c r="H21" s="183" t="str">
        <f>INDEX(Sector!$D$57:$D$776,MATCH('Energy consumption (raw)'!F21,Sector!$C$57:$C$776,FALSE))</f>
        <v>Transport of goods by inland waterway</v>
      </c>
      <c r="I21" s="183" t="str">
        <f>IF(G21=Sector!$B$50,Sector!$B$50,IF(G21=Sector!$B$51,Sector!$B$51,IF(G21=Sector!$B$53,Sector!$B$53,INDEX(Sector!$E$57:$E$776,MATCH('Energy consumption (raw)'!F21,Sector!$C$57:$C$776,FALSE)))))</f>
        <v>Transport</v>
      </c>
      <c r="J21" s="561"/>
      <c r="K21" s="561"/>
      <c r="L21" s="290"/>
      <c r="M21" s="290"/>
      <c r="N21" s="290"/>
      <c r="O21" s="290"/>
      <c r="P21" s="290"/>
      <c r="Q21" s="290"/>
      <c r="R21" s="290"/>
      <c r="S21" s="290"/>
      <c r="T21" s="290"/>
      <c r="U21" s="290"/>
      <c r="V21" s="290"/>
      <c r="W21" s="290"/>
      <c r="X21" s="290"/>
      <c r="Y21" s="290"/>
      <c r="Z21" s="290"/>
      <c r="AA21" s="290"/>
      <c r="AB21" s="290"/>
      <c r="AC21" s="290"/>
      <c r="AD21" s="290"/>
      <c r="AE21" s="290"/>
      <c r="AF21" s="290"/>
      <c r="AG21" s="561">
        <v>2067</v>
      </c>
      <c r="AH21" s="561">
        <v>2067</v>
      </c>
      <c r="AI21" s="290" t="s">
        <v>310</v>
      </c>
      <c r="AJ21" s="290" t="s">
        <v>311</v>
      </c>
    </row>
    <row r="22" spans="2:36" x14ac:dyDescent="0.25">
      <c r="B22" s="554">
        <v>13</v>
      </c>
      <c r="C22" s="555"/>
      <c r="D22" s="556"/>
      <c r="E22" s="290" t="s">
        <v>307</v>
      </c>
      <c r="F22" s="290" t="s">
        <v>317</v>
      </c>
      <c r="G22" s="564" t="s">
        <v>309</v>
      </c>
      <c r="H22" s="183" t="str">
        <f>INDEX(Sector!$D$57:$D$776,MATCH('Energy consumption (raw)'!F22,Sector!$C$57:$C$776,FALSE))</f>
        <v>Service activities that directly support water transport</v>
      </c>
      <c r="I22" s="183" t="str">
        <f>IF(G22=Sector!$B$50,Sector!$B$50,IF(G22=Sector!$B$51,Sector!$B$51,IF(G22=Sector!$B$53,Sector!$B$53,INDEX(Sector!$E$57:$E$776,MATCH('Energy consumption (raw)'!F22,Sector!$C$57:$C$776,FALSE)))))</f>
        <v>Transport</v>
      </c>
      <c r="J22" s="561">
        <v>4505829</v>
      </c>
      <c r="K22" s="561">
        <v>4505829</v>
      </c>
      <c r="L22" s="290"/>
      <c r="M22" s="290"/>
      <c r="N22" s="290"/>
      <c r="O22" s="290"/>
      <c r="P22" s="290"/>
      <c r="Q22" s="290"/>
      <c r="R22" s="290">
        <v>325</v>
      </c>
      <c r="S22" s="290"/>
      <c r="T22" s="290"/>
      <c r="U22" s="290"/>
      <c r="V22" s="290"/>
      <c r="W22" s="290">
        <v>4</v>
      </c>
      <c r="X22" s="290"/>
      <c r="Y22" s="290"/>
      <c r="Z22" s="290"/>
      <c r="AA22" s="290"/>
      <c r="AB22" s="290"/>
      <c r="AC22" s="290"/>
      <c r="AD22" s="290"/>
      <c r="AE22" s="290"/>
      <c r="AF22" s="290"/>
      <c r="AG22" s="561">
        <v>1026.7527347000002</v>
      </c>
      <c r="AH22" s="561">
        <v>1196</v>
      </c>
      <c r="AI22" s="290" t="s">
        <v>310</v>
      </c>
      <c r="AJ22" s="290" t="s">
        <v>311</v>
      </c>
    </row>
    <row r="23" spans="2:36" x14ac:dyDescent="0.25">
      <c r="B23" s="554">
        <v>14</v>
      </c>
      <c r="C23" s="555"/>
      <c r="D23" s="556"/>
      <c r="E23" s="290" t="s">
        <v>307</v>
      </c>
      <c r="F23" s="290" t="s">
        <v>318</v>
      </c>
      <c r="G23" s="564" t="s">
        <v>309</v>
      </c>
      <c r="H23" s="183" t="str">
        <f>INDEX(Sector!$D$57:$D$776,MATCH('Energy consumption (raw)'!F23,Sector!$C$57:$C$776,FALSE))</f>
        <v>Transport of goods by road</v>
      </c>
      <c r="I23" s="183" t="str">
        <f>IF(G23=Sector!$B$50,Sector!$B$50,IF(G23=Sector!$B$51,Sector!$B$51,IF(G23=Sector!$B$53,Sector!$B$53,INDEX(Sector!$E$57:$E$776,MATCH('Energy consumption (raw)'!F23,Sector!$C$57:$C$776,FALSE)))))</f>
        <v>Transport</v>
      </c>
      <c r="J23" s="561"/>
      <c r="K23" s="561">
        <v>1905307</v>
      </c>
      <c r="L23" s="290"/>
      <c r="M23" s="290"/>
      <c r="N23" s="290"/>
      <c r="O23" s="290"/>
      <c r="P23" s="290"/>
      <c r="Q23" s="290"/>
      <c r="R23" s="290"/>
      <c r="S23" s="290">
        <v>1221901</v>
      </c>
      <c r="T23" s="290"/>
      <c r="U23" s="290"/>
      <c r="V23" s="290"/>
      <c r="W23" s="290">
        <v>45990</v>
      </c>
      <c r="X23" s="290"/>
      <c r="Y23" s="290"/>
      <c r="Z23" s="290"/>
      <c r="AA23" s="290"/>
      <c r="AB23" s="290"/>
      <c r="AC23" s="290"/>
      <c r="AD23" s="290"/>
      <c r="AE23" s="290"/>
      <c r="AF23" s="290"/>
      <c r="AG23" s="561">
        <v>1407.4334501000003</v>
      </c>
      <c r="AH23" s="561">
        <v>1085</v>
      </c>
      <c r="AI23" s="290" t="s">
        <v>310</v>
      </c>
      <c r="AJ23" s="290" t="s">
        <v>311</v>
      </c>
    </row>
    <row r="24" spans="2:36" x14ac:dyDescent="0.25">
      <c r="B24" s="554">
        <v>15</v>
      </c>
      <c r="C24" s="555"/>
      <c r="D24" s="556"/>
      <c r="E24" s="290" t="s">
        <v>307</v>
      </c>
      <c r="F24" s="290" t="s">
        <v>319</v>
      </c>
      <c r="G24" s="564" t="s">
        <v>309</v>
      </c>
      <c r="H24" s="183" t="str">
        <f>INDEX(Sector!$D$57:$D$776,MATCH('Energy consumption (raw)'!F24,Sector!$C$57:$C$776,FALSE))</f>
        <v>Water transport</v>
      </c>
      <c r="I24" s="183" t="str">
        <f>IF(G24=Sector!$B$50,Sector!$B$50,IF(G24=Sector!$B$51,Sector!$B$51,IF(G24=Sector!$B$53,Sector!$B$53,INDEX(Sector!$E$57:$E$776,MATCH('Energy consumption (raw)'!F24,Sector!$C$57:$C$776,FALSE)))))</f>
        <v>Transport</v>
      </c>
      <c r="J24" s="561"/>
      <c r="K24" s="561">
        <v>1500000</v>
      </c>
      <c r="L24" s="35"/>
      <c r="M24" s="35"/>
      <c r="N24" s="562"/>
      <c r="O24" s="35"/>
      <c r="P24" s="562"/>
      <c r="Q24" s="562"/>
      <c r="R24" s="561">
        <v>8400</v>
      </c>
      <c r="S24" s="35"/>
      <c r="T24" s="562">
        <v>14073</v>
      </c>
      <c r="U24" s="35"/>
      <c r="V24" s="35"/>
      <c r="W24" s="561"/>
      <c r="X24" s="35"/>
      <c r="Y24" s="35"/>
      <c r="Z24" s="35"/>
      <c r="AA24" s="35"/>
      <c r="AB24" s="35"/>
      <c r="AC24" s="35"/>
      <c r="AD24" s="35"/>
      <c r="AE24" s="35"/>
      <c r="AF24" s="561"/>
      <c r="AG24" s="561">
        <v>22731.72</v>
      </c>
      <c r="AH24" s="561">
        <v>27387.030153899999</v>
      </c>
      <c r="AI24" s="290" t="s">
        <v>310</v>
      </c>
      <c r="AJ24" s="290" t="s">
        <v>320</v>
      </c>
    </row>
    <row r="25" spans="2:36" x14ac:dyDescent="0.25">
      <c r="B25" s="554">
        <v>16</v>
      </c>
      <c r="C25" s="555"/>
      <c r="D25" s="556"/>
      <c r="E25" s="290" t="s">
        <v>307</v>
      </c>
      <c r="F25" s="290" t="s">
        <v>319</v>
      </c>
      <c r="G25" s="564" t="s">
        <v>309</v>
      </c>
      <c r="H25" s="183" t="str">
        <f>INDEX(Sector!$D$57:$D$776,MATCH('Energy consumption (raw)'!F25,Sector!$C$57:$C$776,FALSE))</f>
        <v>Water transport</v>
      </c>
      <c r="I25" s="183" t="str">
        <f>IF(G25=Sector!$B$50,Sector!$B$50,IF(G25=Sector!$B$51,Sector!$B$51,IF(G25=Sector!$B$53,Sector!$B$53,INDEX(Sector!$E$57:$E$776,MATCH('Energy consumption (raw)'!F25,Sector!$C$57:$C$776,FALSE)))))</f>
        <v>Transport</v>
      </c>
      <c r="J25" s="561"/>
      <c r="K25" s="561">
        <v>230000</v>
      </c>
      <c r="L25" s="35"/>
      <c r="M25" s="35"/>
      <c r="N25" s="562"/>
      <c r="O25" s="35"/>
      <c r="P25" s="562"/>
      <c r="Q25" s="562"/>
      <c r="R25" s="561">
        <v>6902.2</v>
      </c>
      <c r="S25" s="35"/>
      <c r="T25" s="562">
        <v>1002</v>
      </c>
      <c r="U25" s="35"/>
      <c r="V25" s="35"/>
      <c r="W25" s="561"/>
      <c r="X25" s="35"/>
      <c r="Y25" s="35"/>
      <c r="Z25" s="35"/>
      <c r="AA25" s="35"/>
      <c r="AB25" s="35"/>
      <c r="AC25" s="35"/>
      <c r="AD25" s="35"/>
      <c r="AE25" s="35"/>
      <c r="AF25" s="561"/>
      <c r="AG25" s="561">
        <v>8067.7129999999997</v>
      </c>
      <c r="AH25" s="561">
        <v>8334.5389999999989</v>
      </c>
      <c r="AI25" s="290" t="s">
        <v>310</v>
      </c>
      <c r="AJ25" s="290" t="s">
        <v>320</v>
      </c>
    </row>
    <row r="26" spans="2:36" x14ac:dyDescent="0.25">
      <c r="B26" s="554">
        <v>17</v>
      </c>
      <c r="C26" s="555"/>
      <c r="D26" s="556"/>
      <c r="E26" s="290" t="s">
        <v>307</v>
      </c>
      <c r="F26" s="290" t="s">
        <v>321</v>
      </c>
      <c r="G26" s="564" t="s">
        <v>309</v>
      </c>
      <c r="H26" s="183" t="str">
        <f>INDEX(Sector!$D$57:$D$776,MATCH('Energy consumption (raw)'!F26,Sector!$C$57:$C$776,FALSE))</f>
        <v>Road freight transport business</v>
      </c>
      <c r="I26" s="183" t="str">
        <f>IF(G26=Sector!$B$50,Sector!$B$50,IF(G26=Sector!$B$51,Sector!$B$51,IF(G26=Sector!$B$53,Sector!$B$53,INDEX(Sector!$E$57:$E$776,MATCH('Energy consumption (raw)'!F26,Sector!$C$57:$C$776,FALSE)))))</f>
        <v>Transport</v>
      </c>
      <c r="J26" s="561"/>
      <c r="K26" s="561"/>
      <c r="L26" s="35"/>
      <c r="M26" s="35"/>
      <c r="N26" s="562"/>
      <c r="O26" s="35"/>
      <c r="P26" s="562"/>
      <c r="Q26" s="562"/>
      <c r="R26" s="561">
        <v>1025.867</v>
      </c>
      <c r="S26" s="35"/>
      <c r="T26" s="290"/>
      <c r="U26" s="35"/>
      <c r="V26" s="35"/>
      <c r="W26" s="561"/>
      <c r="X26" s="35"/>
      <c r="Y26" s="35"/>
      <c r="Z26" s="35"/>
      <c r="AA26" s="35"/>
      <c r="AB26" s="35"/>
      <c r="AC26" s="35"/>
      <c r="AD26" s="35"/>
      <c r="AE26" s="35"/>
      <c r="AF26" s="561"/>
      <c r="AG26" s="561">
        <v>1046.3843400000001</v>
      </c>
      <c r="AH26" s="561"/>
      <c r="AI26" s="290" t="s">
        <v>310</v>
      </c>
      <c r="AJ26" s="290" t="s">
        <v>320</v>
      </c>
    </row>
    <row r="27" spans="2:36" x14ac:dyDescent="0.25">
      <c r="B27" s="554">
        <v>18</v>
      </c>
      <c r="C27" s="555"/>
      <c r="D27" s="556"/>
      <c r="E27" s="290" t="s">
        <v>307</v>
      </c>
      <c r="F27" s="290" t="s">
        <v>321</v>
      </c>
      <c r="G27" s="564" t="s">
        <v>309</v>
      </c>
      <c r="H27" s="183" t="str">
        <f>INDEX(Sector!$D$57:$D$776,MATCH('Energy consumption (raw)'!F27,Sector!$C$57:$C$776,FALSE))</f>
        <v>Road freight transport business</v>
      </c>
      <c r="I27" s="183" t="str">
        <f>IF(G27=Sector!$B$50,Sector!$B$50,IF(G27=Sector!$B$51,Sector!$B$51,IF(G27=Sector!$B$53,Sector!$B$53,INDEX(Sector!$E$57:$E$776,MATCH('Energy consumption (raw)'!F27,Sector!$C$57:$C$776,FALSE)))))</f>
        <v>Transport</v>
      </c>
      <c r="J27" s="561"/>
      <c r="K27" s="561"/>
      <c r="L27" s="35"/>
      <c r="M27" s="35"/>
      <c r="N27" s="562"/>
      <c r="O27" s="35"/>
      <c r="P27" s="562"/>
      <c r="Q27" s="562"/>
      <c r="R27" s="561">
        <v>2217.7109999999998</v>
      </c>
      <c r="S27" s="35"/>
      <c r="T27" s="290"/>
      <c r="U27" s="35"/>
      <c r="V27" s="35"/>
      <c r="W27" s="561"/>
      <c r="X27" s="35"/>
      <c r="Y27" s="35"/>
      <c r="Z27" s="35"/>
      <c r="AA27" s="35"/>
      <c r="AB27" s="35"/>
      <c r="AC27" s="35"/>
      <c r="AD27" s="35"/>
      <c r="AE27" s="35"/>
      <c r="AF27" s="561"/>
      <c r="AG27" s="561">
        <v>2262.06522</v>
      </c>
      <c r="AH27" s="561"/>
      <c r="AI27" s="290" t="s">
        <v>310</v>
      </c>
      <c r="AJ27" s="290" t="s">
        <v>320</v>
      </c>
    </row>
    <row r="28" spans="2:36" x14ac:dyDescent="0.25">
      <c r="B28" s="554">
        <v>19</v>
      </c>
      <c r="C28" s="555"/>
      <c r="D28" s="556"/>
      <c r="E28" s="290" t="s">
        <v>307</v>
      </c>
      <c r="F28" s="290" t="s">
        <v>322</v>
      </c>
      <c r="G28" s="564" t="s">
        <v>309</v>
      </c>
      <c r="H28" s="183" t="str">
        <f>INDEX(Sector!$D$57:$D$776,MATCH('Energy consumption (raw)'!F28,Sector!$C$57:$C$776,FALSE))</f>
        <v>Road freight business and concrete production</v>
      </c>
      <c r="I28" s="183" t="str">
        <f>IF(G28=Sector!$B$50,Sector!$B$50,IF(G28=Sector!$B$51,Sector!$B$51,IF(G28=Sector!$B$53,Sector!$B$53,INDEX(Sector!$E$57:$E$776,MATCH('Energy consumption (raw)'!F28,Sector!$C$57:$C$776,FALSE)))))</f>
        <v>Transport</v>
      </c>
      <c r="J28" s="561"/>
      <c r="K28" s="561"/>
      <c r="L28" s="35"/>
      <c r="M28" s="35"/>
      <c r="N28" s="562"/>
      <c r="O28" s="35"/>
      <c r="P28" s="562"/>
      <c r="Q28" s="562"/>
      <c r="R28" s="561">
        <v>835.39599999999996</v>
      </c>
      <c r="S28" s="35"/>
      <c r="T28" s="561">
        <v>1199.79</v>
      </c>
      <c r="U28" s="35"/>
      <c r="V28" s="35"/>
      <c r="W28" s="561"/>
      <c r="X28" s="35"/>
      <c r="Y28" s="35"/>
      <c r="Z28" s="35"/>
      <c r="AA28" s="35"/>
      <c r="AB28" s="35"/>
      <c r="AC28" s="35"/>
      <c r="AD28" s="35"/>
      <c r="AE28" s="35"/>
      <c r="AF28" s="561"/>
      <c r="AG28" s="561">
        <v>2039.8960199999999</v>
      </c>
      <c r="AH28" s="561"/>
      <c r="AI28" s="290" t="s">
        <v>310</v>
      </c>
      <c r="AJ28" s="290" t="s">
        <v>320</v>
      </c>
    </row>
    <row r="29" spans="2:36" x14ac:dyDescent="0.25">
      <c r="B29" s="554">
        <v>20</v>
      </c>
      <c r="C29" s="555"/>
      <c r="D29" s="556"/>
      <c r="E29" s="290" t="s">
        <v>307</v>
      </c>
      <c r="F29" s="290" t="s">
        <v>321</v>
      </c>
      <c r="G29" s="564" t="s">
        <v>309</v>
      </c>
      <c r="H29" s="183" t="str">
        <f>INDEX(Sector!$D$57:$D$776,MATCH('Energy consumption (raw)'!F29,Sector!$C$57:$C$776,FALSE))</f>
        <v>Road freight transport business</v>
      </c>
      <c r="I29" s="183" t="str">
        <f>IF(G29=Sector!$B$50,Sector!$B$50,IF(G29=Sector!$B$51,Sector!$B$51,IF(G29=Sector!$B$53,Sector!$B$53,INDEX(Sector!$E$57:$E$776,MATCH('Energy consumption (raw)'!F29,Sector!$C$57:$C$776,FALSE)))))</f>
        <v>Transport</v>
      </c>
      <c r="J29" s="561"/>
      <c r="K29" s="561"/>
      <c r="L29" s="35"/>
      <c r="M29" s="35"/>
      <c r="N29" s="562"/>
      <c r="O29" s="35"/>
      <c r="P29" s="562"/>
      <c r="Q29" s="562"/>
      <c r="R29" s="561">
        <v>1348.47</v>
      </c>
      <c r="S29" s="35"/>
      <c r="T29" s="290"/>
      <c r="U29" s="35"/>
      <c r="V29" s="35"/>
      <c r="W29" s="561"/>
      <c r="X29" s="35"/>
      <c r="Y29" s="35"/>
      <c r="Z29" s="35"/>
      <c r="AA29" s="35"/>
      <c r="AB29" s="35"/>
      <c r="AC29" s="35"/>
      <c r="AD29" s="35"/>
      <c r="AE29" s="35"/>
      <c r="AF29" s="561"/>
      <c r="AG29" s="561">
        <v>1375.4394</v>
      </c>
      <c r="AH29" s="561"/>
      <c r="AI29" s="290" t="s">
        <v>310</v>
      </c>
      <c r="AJ29" s="290" t="s">
        <v>320</v>
      </c>
    </row>
    <row r="30" spans="2:36" x14ac:dyDescent="0.25">
      <c r="B30" s="554">
        <v>21</v>
      </c>
      <c r="C30" s="555"/>
      <c r="D30" s="556"/>
      <c r="E30" s="290" t="s">
        <v>307</v>
      </c>
      <c r="F30" s="559" t="s">
        <v>323</v>
      </c>
      <c r="G30" s="564" t="s">
        <v>309</v>
      </c>
      <c r="H30" s="183" t="str">
        <f>INDEX(Sector!$D$57:$D$776,MATCH('Energy consumption (raw)'!F30,Sector!$C$57:$C$776,FALSE))</f>
        <v>Other road transport</v>
      </c>
      <c r="I30" s="183" t="str">
        <f>IF(G30=Sector!$B$50,Sector!$B$50,IF(G30=Sector!$B$51,Sector!$B$51,IF(G30=Sector!$B$53,Sector!$B$53,INDEX(Sector!$E$57:$E$776,MATCH('Energy consumption (raw)'!F30,Sector!$C$57:$C$776,FALSE)))))</f>
        <v>Transport</v>
      </c>
      <c r="J30" s="561"/>
      <c r="K30" s="561">
        <v>258857</v>
      </c>
      <c r="L30" s="561"/>
      <c r="M30" s="561"/>
      <c r="N30" s="561"/>
      <c r="O30" s="561"/>
      <c r="P30" s="561"/>
      <c r="Q30" s="561"/>
      <c r="R30" s="561">
        <v>1760</v>
      </c>
      <c r="S30" s="561"/>
      <c r="T30" s="561"/>
      <c r="U30" s="561"/>
      <c r="V30" s="561"/>
      <c r="W30" s="561"/>
      <c r="X30" s="561"/>
      <c r="Y30" s="561"/>
      <c r="Z30" s="561"/>
      <c r="AA30" s="561"/>
      <c r="AB30" s="561"/>
      <c r="AC30" s="561"/>
      <c r="AD30" s="561"/>
      <c r="AE30" s="561"/>
      <c r="AF30" s="561"/>
      <c r="AG30" s="561">
        <v>1835.1416351</v>
      </c>
      <c r="AH30" s="561">
        <v>3670</v>
      </c>
      <c r="AI30" s="290" t="s">
        <v>310</v>
      </c>
      <c r="AJ30" s="290" t="s">
        <v>324</v>
      </c>
    </row>
    <row r="31" spans="2:36" x14ac:dyDescent="0.25">
      <c r="B31" s="554">
        <v>22</v>
      </c>
      <c r="C31" s="555"/>
      <c r="D31" s="556"/>
      <c r="E31" s="290" t="s">
        <v>307</v>
      </c>
      <c r="F31" s="559" t="s">
        <v>323</v>
      </c>
      <c r="G31" s="564" t="s">
        <v>309</v>
      </c>
      <c r="H31" s="183" t="str">
        <f>INDEX(Sector!$D$57:$D$776,MATCH('Energy consumption (raw)'!F31,Sector!$C$57:$C$776,FALSE))</f>
        <v>Other road transport</v>
      </c>
      <c r="I31" s="183" t="str">
        <f>IF(G31=Sector!$B$50,Sector!$B$50,IF(G31=Sector!$B$51,Sector!$B$51,IF(G31=Sector!$B$53,Sector!$B$53,INDEX(Sector!$E$57:$E$776,MATCH('Energy consumption (raw)'!F31,Sector!$C$57:$C$776,FALSE)))))</f>
        <v>Transport</v>
      </c>
      <c r="J31" s="561"/>
      <c r="K31" s="561">
        <v>18722</v>
      </c>
      <c r="L31" s="561"/>
      <c r="M31" s="561"/>
      <c r="N31" s="561"/>
      <c r="O31" s="561"/>
      <c r="P31" s="561"/>
      <c r="Q31" s="561"/>
      <c r="R31" s="561">
        <v>994</v>
      </c>
      <c r="S31" s="561"/>
      <c r="T31" s="561"/>
      <c r="U31" s="561"/>
      <c r="V31" s="561"/>
      <c r="W31" s="561"/>
      <c r="X31" s="561"/>
      <c r="Y31" s="561"/>
      <c r="Z31" s="561"/>
      <c r="AA31" s="561"/>
      <c r="AB31" s="561"/>
      <c r="AC31" s="561"/>
      <c r="AD31" s="561"/>
      <c r="AE31" s="561"/>
      <c r="AF31" s="561"/>
      <c r="AG31" s="561">
        <v>1016.7688046</v>
      </c>
      <c r="AH31" s="561">
        <v>1453</v>
      </c>
      <c r="AI31" s="290" t="s">
        <v>310</v>
      </c>
      <c r="AJ31" s="290" t="s">
        <v>324</v>
      </c>
    </row>
    <row r="32" spans="2:36" x14ac:dyDescent="0.25">
      <c r="B32" s="554">
        <v>23</v>
      </c>
      <c r="C32" s="555"/>
      <c r="D32" s="556"/>
      <c r="E32" s="290" t="s">
        <v>307</v>
      </c>
      <c r="F32" s="559" t="s">
        <v>323</v>
      </c>
      <c r="G32" s="564" t="s">
        <v>309</v>
      </c>
      <c r="H32" s="183" t="str">
        <f>INDEX(Sector!$D$57:$D$776,MATCH('Energy consumption (raw)'!F32,Sector!$C$57:$C$776,FALSE))</f>
        <v>Other road transport</v>
      </c>
      <c r="I32" s="183" t="str">
        <f>IF(G32=Sector!$B$50,Sector!$B$50,IF(G32=Sector!$B$51,Sector!$B$51,IF(G32=Sector!$B$53,Sector!$B$53,INDEX(Sector!$E$57:$E$776,MATCH('Energy consumption (raw)'!F32,Sector!$C$57:$C$776,FALSE)))))</f>
        <v>Transport</v>
      </c>
      <c r="J32" s="561"/>
      <c r="K32" s="561"/>
      <c r="L32" s="561"/>
      <c r="M32" s="561"/>
      <c r="N32" s="561"/>
      <c r="O32" s="561"/>
      <c r="P32" s="561"/>
      <c r="Q32" s="561"/>
      <c r="R32" s="561">
        <v>3926</v>
      </c>
      <c r="S32" s="561"/>
      <c r="T32" s="561"/>
      <c r="U32" s="561"/>
      <c r="V32" s="561"/>
      <c r="W32" s="561"/>
      <c r="X32" s="561"/>
      <c r="Y32" s="561"/>
      <c r="Z32" s="561"/>
      <c r="AA32" s="561"/>
      <c r="AB32" s="561"/>
      <c r="AC32" s="561"/>
      <c r="AD32" s="561"/>
      <c r="AE32" s="561"/>
      <c r="AF32" s="561"/>
      <c r="AG32" s="561">
        <v>4004.52</v>
      </c>
      <c r="AH32" s="561">
        <v>3003</v>
      </c>
      <c r="AI32" s="290" t="s">
        <v>310</v>
      </c>
      <c r="AJ32" s="290" t="s">
        <v>325</v>
      </c>
    </row>
    <row r="33" spans="2:36" x14ac:dyDescent="0.25">
      <c r="B33" s="554">
        <v>24</v>
      </c>
      <c r="C33" s="555"/>
      <c r="D33" s="556"/>
      <c r="E33" s="290" t="s">
        <v>307</v>
      </c>
      <c r="F33" s="559" t="s">
        <v>323</v>
      </c>
      <c r="G33" s="564" t="s">
        <v>309</v>
      </c>
      <c r="H33" s="183" t="str">
        <f>INDEX(Sector!$D$57:$D$776,MATCH('Energy consumption (raw)'!F33,Sector!$C$57:$C$776,FALSE))</f>
        <v>Other road transport</v>
      </c>
      <c r="I33" s="183" t="str">
        <f>IF(G33=Sector!$B$50,Sector!$B$50,IF(G33=Sector!$B$51,Sector!$B$51,IF(G33=Sector!$B$53,Sector!$B$53,INDEX(Sector!$E$57:$E$776,MATCH('Energy consumption (raw)'!F33,Sector!$C$57:$C$776,FALSE)))))</f>
        <v>Transport</v>
      </c>
      <c r="J33" s="561"/>
      <c r="K33" s="561"/>
      <c r="L33" s="561"/>
      <c r="M33" s="561"/>
      <c r="N33" s="561"/>
      <c r="O33" s="561"/>
      <c r="P33" s="561"/>
      <c r="Q33" s="561"/>
      <c r="R33" s="561"/>
      <c r="S33" s="561">
        <v>1610000</v>
      </c>
      <c r="T33" s="561"/>
      <c r="U33" s="561"/>
      <c r="V33" s="561"/>
      <c r="W33" s="561"/>
      <c r="X33" s="561"/>
      <c r="Y33" s="561"/>
      <c r="Z33" s="561"/>
      <c r="AA33" s="561"/>
      <c r="AB33" s="561"/>
      <c r="AC33" s="561"/>
      <c r="AD33" s="561"/>
      <c r="AE33" s="561"/>
      <c r="AF33" s="561"/>
      <c r="AG33" s="561">
        <v>1416.8</v>
      </c>
      <c r="AH33" s="561"/>
      <c r="AI33" s="290" t="s">
        <v>310</v>
      </c>
      <c r="AJ33" s="290" t="s">
        <v>326</v>
      </c>
    </row>
    <row r="34" spans="2:36" x14ac:dyDescent="0.25">
      <c r="B34" s="554">
        <v>25</v>
      </c>
      <c r="C34" s="555"/>
      <c r="D34" s="556"/>
      <c r="E34" s="290" t="s">
        <v>307</v>
      </c>
      <c r="F34" s="290" t="s">
        <v>327</v>
      </c>
      <c r="G34" s="564" t="s">
        <v>309</v>
      </c>
      <c r="H34" s="183" t="str">
        <f>INDEX(Sector!$D$57:$D$776,MATCH('Energy consumption (raw)'!F34,Sector!$C$57:$C$776,FALSE))</f>
        <v>Passenger transport</v>
      </c>
      <c r="I34" s="183" t="str">
        <f>IF(G34=Sector!$B$50,Sector!$B$50,IF(G34=Sector!$B$51,Sector!$B$51,IF(G34=Sector!$B$53,Sector!$B$53,INDEX(Sector!$E$57:$E$776,MATCH('Energy consumption (raw)'!F34,Sector!$C$57:$C$776,FALSE)))))</f>
        <v>Transport</v>
      </c>
      <c r="J34" s="561"/>
      <c r="K34" s="561"/>
      <c r="L34" s="561"/>
      <c r="M34" s="561"/>
      <c r="N34" s="561"/>
      <c r="O34" s="561"/>
      <c r="P34" s="561"/>
      <c r="Q34" s="561"/>
      <c r="R34" s="561"/>
      <c r="S34" s="561">
        <v>1708000</v>
      </c>
      <c r="T34" s="561"/>
      <c r="U34" s="561"/>
      <c r="V34" s="561">
        <v>32</v>
      </c>
      <c r="W34" s="561"/>
      <c r="X34" s="561"/>
      <c r="Y34" s="561"/>
      <c r="Z34" s="561"/>
      <c r="AA34" s="561"/>
      <c r="AB34" s="561"/>
      <c r="AC34" s="561"/>
      <c r="AD34" s="561"/>
      <c r="AE34" s="561"/>
      <c r="AF34" s="561"/>
      <c r="AG34" s="561">
        <v>1536.6399999999999</v>
      </c>
      <c r="AH34" s="561">
        <v>2230.2895199999998</v>
      </c>
      <c r="AI34" s="290" t="s">
        <v>310</v>
      </c>
      <c r="AJ34" s="290" t="s">
        <v>328</v>
      </c>
    </row>
    <row r="35" spans="2:36" x14ac:dyDescent="0.25">
      <c r="B35" s="554">
        <v>26</v>
      </c>
      <c r="C35" s="555"/>
      <c r="D35" s="556"/>
      <c r="E35" s="290" t="s">
        <v>307</v>
      </c>
      <c r="F35" s="290" t="s">
        <v>327</v>
      </c>
      <c r="G35" s="564" t="s">
        <v>309</v>
      </c>
      <c r="H35" s="183" t="str">
        <f>INDEX(Sector!$D$57:$D$776,MATCH('Energy consumption (raw)'!F35,Sector!$C$57:$C$776,FALSE))</f>
        <v>Passenger transport</v>
      </c>
      <c r="I35" s="183" t="str">
        <f>IF(G35=Sector!$B$50,Sector!$B$50,IF(G35=Sector!$B$51,Sector!$B$51,IF(G35=Sector!$B$53,Sector!$B$53,INDEX(Sector!$E$57:$E$776,MATCH('Energy consumption (raw)'!F35,Sector!$C$57:$C$776,FALSE)))))</f>
        <v>Transport</v>
      </c>
      <c r="J35" s="561"/>
      <c r="K35" s="561"/>
      <c r="L35" s="561"/>
      <c r="M35" s="561"/>
      <c r="N35" s="561"/>
      <c r="O35" s="561"/>
      <c r="P35" s="561"/>
      <c r="Q35" s="561"/>
      <c r="R35" s="561"/>
      <c r="S35" s="561">
        <v>1601800</v>
      </c>
      <c r="T35" s="561"/>
      <c r="U35" s="561"/>
      <c r="V35" s="561">
        <v>125.7</v>
      </c>
      <c r="W35" s="561"/>
      <c r="X35" s="561"/>
      <c r="Y35" s="561"/>
      <c r="Z35" s="561"/>
      <c r="AA35" s="561"/>
      <c r="AB35" s="561"/>
      <c r="AC35" s="561"/>
      <c r="AD35" s="561"/>
      <c r="AE35" s="561"/>
      <c r="AF35" s="561"/>
      <c r="AG35" s="561">
        <v>2475</v>
      </c>
      <c r="AH35" s="561">
        <v>2475.3189600000001</v>
      </c>
      <c r="AI35" s="290" t="s">
        <v>310</v>
      </c>
      <c r="AJ35" s="290" t="s">
        <v>328</v>
      </c>
    </row>
    <row r="36" spans="2:36" x14ac:dyDescent="0.25">
      <c r="B36" s="554">
        <v>27</v>
      </c>
      <c r="C36" s="555"/>
      <c r="D36" s="556"/>
      <c r="E36" s="290" t="s">
        <v>307</v>
      </c>
      <c r="F36" s="290" t="s">
        <v>327</v>
      </c>
      <c r="G36" s="564" t="s">
        <v>309</v>
      </c>
      <c r="H36" s="183" t="str">
        <f>INDEX(Sector!$D$57:$D$776,MATCH('Energy consumption (raw)'!F36,Sector!$C$57:$C$776,FALSE))</f>
        <v>Passenger transport</v>
      </c>
      <c r="I36" s="183" t="str">
        <f>IF(G36=Sector!$B$50,Sector!$B$50,IF(G36=Sector!$B$51,Sector!$B$51,IF(G36=Sector!$B$53,Sector!$B$53,INDEX(Sector!$E$57:$E$776,MATCH('Energy consumption (raw)'!F36,Sector!$C$57:$C$776,FALSE)))))</f>
        <v>Transport</v>
      </c>
      <c r="J36" s="561"/>
      <c r="K36" s="561"/>
      <c r="L36" s="561"/>
      <c r="M36" s="561"/>
      <c r="N36" s="561"/>
      <c r="O36" s="561"/>
      <c r="P36" s="561"/>
      <c r="Q36" s="561"/>
      <c r="R36" s="561"/>
      <c r="S36" s="561">
        <v>1248600</v>
      </c>
      <c r="T36" s="561"/>
      <c r="U36" s="561"/>
      <c r="V36" s="561"/>
      <c r="W36" s="561"/>
      <c r="X36" s="561"/>
      <c r="Y36" s="561"/>
      <c r="Z36" s="561"/>
      <c r="AA36" s="561"/>
      <c r="AB36" s="561"/>
      <c r="AC36" s="561"/>
      <c r="AD36" s="561"/>
      <c r="AE36" s="561"/>
      <c r="AF36" s="561"/>
      <c r="AG36" s="561">
        <v>1098.768</v>
      </c>
      <c r="AH36" s="561">
        <v>1974.9127800000001</v>
      </c>
      <c r="AI36" s="290" t="s">
        <v>310</v>
      </c>
      <c r="AJ36" s="290" t="s">
        <v>328</v>
      </c>
    </row>
    <row r="37" spans="2:36" x14ac:dyDescent="0.25">
      <c r="B37" s="554">
        <v>28</v>
      </c>
      <c r="C37" s="555"/>
      <c r="D37" s="556"/>
      <c r="E37" s="290" t="s">
        <v>307</v>
      </c>
      <c r="F37" s="290" t="s">
        <v>327</v>
      </c>
      <c r="G37" s="564" t="s">
        <v>309</v>
      </c>
      <c r="H37" s="183" t="str">
        <f>INDEX(Sector!$D$57:$D$776,MATCH('Energy consumption (raw)'!F37,Sector!$C$57:$C$776,FALSE))</f>
        <v>Passenger transport</v>
      </c>
      <c r="I37" s="183" t="str">
        <f>IF(G37=Sector!$B$50,Sector!$B$50,IF(G37=Sector!$B$51,Sector!$B$51,IF(G37=Sector!$B$53,Sector!$B$53,INDEX(Sector!$E$57:$E$776,MATCH('Energy consumption (raw)'!F37,Sector!$C$57:$C$776,FALSE)))))</f>
        <v>Transport</v>
      </c>
      <c r="J37" s="561"/>
      <c r="K37" s="561"/>
      <c r="L37" s="561"/>
      <c r="M37" s="561"/>
      <c r="N37" s="561"/>
      <c r="O37" s="561"/>
      <c r="P37" s="561"/>
      <c r="Q37" s="561"/>
      <c r="R37" s="561"/>
      <c r="S37" s="561">
        <v>1350000</v>
      </c>
      <c r="T37" s="561"/>
      <c r="U37" s="561"/>
      <c r="V37" s="561">
        <v>556</v>
      </c>
      <c r="W37" s="561"/>
      <c r="X37" s="561"/>
      <c r="Y37" s="561"/>
      <c r="Z37" s="561"/>
      <c r="AA37" s="561"/>
      <c r="AB37" s="561"/>
      <c r="AC37" s="561"/>
      <c r="AD37" s="561"/>
      <c r="AE37" s="561"/>
      <c r="AF37" s="561"/>
      <c r="AG37" s="561">
        <v>1771.8000000000002</v>
      </c>
      <c r="AH37" s="561">
        <v>1741.068</v>
      </c>
      <c r="AI37" s="290" t="s">
        <v>310</v>
      </c>
      <c r="AJ37" s="290" t="s">
        <v>328</v>
      </c>
    </row>
    <row r="38" spans="2:36" x14ac:dyDescent="0.25">
      <c r="B38" s="554">
        <v>29</v>
      </c>
      <c r="C38" s="555"/>
      <c r="D38" s="556"/>
      <c r="E38" s="290" t="s">
        <v>307</v>
      </c>
      <c r="F38" s="290" t="s">
        <v>329</v>
      </c>
      <c r="G38" s="564" t="s">
        <v>309</v>
      </c>
      <c r="H38" s="183" t="str">
        <f>INDEX(Sector!$D$57:$D$776,MATCH('Energy consumption (raw)'!F38,Sector!$C$57:$C$776,FALSE))</f>
        <v>Port operation activities</v>
      </c>
      <c r="I38" s="183" t="str">
        <f>IF(G38=Sector!$B$50,Sector!$B$50,IF(G38=Sector!$B$51,Sector!$B$51,IF(G38=Sector!$B$53,Sector!$B$53,INDEX(Sector!$E$57:$E$776,MATCH('Energy consumption (raw)'!F38,Sector!$C$57:$C$776,FALSE)))))</f>
        <v>Transport</v>
      </c>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v>2007</v>
      </c>
      <c r="AH38" s="561">
        <v>2409</v>
      </c>
      <c r="AI38" s="290" t="s">
        <v>310</v>
      </c>
      <c r="AJ38" s="290" t="s">
        <v>330</v>
      </c>
    </row>
    <row r="39" spans="2:36" x14ac:dyDescent="0.25">
      <c r="B39" s="554">
        <v>30</v>
      </c>
      <c r="C39" s="555"/>
      <c r="D39" s="556"/>
      <c r="E39" s="290" t="s">
        <v>307</v>
      </c>
      <c r="F39" s="290" t="s">
        <v>316</v>
      </c>
      <c r="G39" s="564" t="s">
        <v>309</v>
      </c>
      <c r="H39" s="183" t="str">
        <f>INDEX(Sector!$D$57:$D$776,MATCH('Energy consumption (raw)'!F39,Sector!$C$57:$C$776,FALSE))</f>
        <v>Cargo</v>
      </c>
      <c r="I39" s="183" t="str">
        <f>IF(G39=Sector!$B$50,Sector!$B$50,IF(G39=Sector!$B$51,Sector!$B$51,IF(G39=Sector!$B$53,Sector!$B$53,INDEX(Sector!$E$57:$E$776,MATCH('Energy consumption (raw)'!F39,Sector!$C$57:$C$776,FALSE)))))</f>
        <v>Transport</v>
      </c>
      <c r="J39" s="572"/>
      <c r="K39" s="561">
        <v>471714</v>
      </c>
      <c r="L39" s="561"/>
      <c r="M39" s="561"/>
      <c r="N39" s="561"/>
      <c r="O39" s="561"/>
      <c r="P39" s="561"/>
      <c r="Q39" s="561"/>
      <c r="R39" s="561"/>
      <c r="S39" s="561">
        <v>1305000</v>
      </c>
      <c r="T39" s="561"/>
      <c r="U39" s="561"/>
      <c r="V39" s="561"/>
      <c r="W39" s="561"/>
      <c r="X39" s="561"/>
      <c r="Y39" s="561"/>
      <c r="Z39" s="561"/>
      <c r="AA39" s="561"/>
      <c r="AB39" s="561"/>
      <c r="AC39" s="561"/>
      <c r="AD39" s="561"/>
      <c r="AE39" s="561"/>
      <c r="AF39" s="561"/>
      <c r="AG39" s="561">
        <v>1221.1854702000001</v>
      </c>
      <c r="AH39" s="561">
        <v>1229</v>
      </c>
      <c r="AI39" s="290" t="s">
        <v>310</v>
      </c>
      <c r="AJ39" s="290" t="s">
        <v>331</v>
      </c>
    </row>
    <row r="40" spans="2:36" x14ac:dyDescent="0.25">
      <c r="B40" s="554">
        <v>31</v>
      </c>
      <c r="C40" s="555"/>
      <c r="D40" s="556"/>
      <c r="E40" s="290" t="s">
        <v>307</v>
      </c>
      <c r="F40" s="290" t="s">
        <v>316</v>
      </c>
      <c r="G40" s="564" t="s">
        <v>309</v>
      </c>
      <c r="H40" s="183" t="str">
        <f>INDEX(Sector!$D$57:$D$776,MATCH('Energy consumption (raw)'!F40,Sector!$C$57:$C$776,FALSE))</f>
        <v>Cargo</v>
      </c>
      <c r="I40" s="183" t="str">
        <f>IF(G40=Sector!$B$50,Sector!$B$50,IF(G40=Sector!$B$51,Sector!$B$51,IF(G40=Sector!$B$53,Sector!$B$53,INDEX(Sector!$E$57:$E$776,MATCH('Energy consumption (raw)'!F40,Sector!$C$57:$C$776,FALSE)))))</f>
        <v>Transport</v>
      </c>
      <c r="J40" s="572"/>
      <c r="K40" s="572"/>
      <c r="L40" s="572"/>
      <c r="M40" s="572"/>
      <c r="N40" s="561"/>
      <c r="O40" s="561"/>
      <c r="P40" s="561"/>
      <c r="Q40" s="561"/>
      <c r="R40" s="561"/>
      <c r="S40" s="561">
        <v>1557000</v>
      </c>
      <c r="T40" s="561"/>
      <c r="U40" s="561"/>
      <c r="V40" s="561"/>
      <c r="W40" s="561"/>
      <c r="X40" s="561"/>
      <c r="Y40" s="561"/>
      <c r="Z40" s="561"/>
      <c r="AA40" s="561"/>
      <c r="AB40" s="561"/>
      <c r="AC40" s="561"/>
      <c r="AD40" s="561"/>
      <c r="AE40" s="561"/>
      <c r="AF40" s="561"/>
      <c r="AG40" s="561">
        <v>1370.16</v>
      </c>
      <c r="AH40" s="561">
        <v>1039</v>
      </c>
      <c r="AI40" s="290" t="s">
        <v>310</v>
      </c>
      <c r="AJ40" s="290" t="s">
        <v>331</v>
      </c>
    </row>
    <row r="41" spans="2:36" x14ac:dyDescent="0.25">
      <c r="B41" s="554">
        <v>32</v>
      </c>
      <c r="C41" s="555"/>
      <c r="D41" s="556"/>
      <c r="E41" s="290" t="s">
        <v>307</v>
      </c>
      <c r="F41" s="290" t="s">
        <v>316</v>
      </c>
      <c r="G41" s="564" t="s">
        <v>309</v>
      </c>
      <c r="H41" s="183" t="str">
        <f>INDEX(Sector!$D$57:$D$776,MATCH('Energy consumption (raw)'!F41,Sector!$C$57:$C$776,FALSE))</f>
        <v>Cargo</v>
      </c>
      <c r="I41" s="183" t="str">
        <f>IF(G41=Sector!$B$50,Sector!$B$50,IF(G41=Sector!$B$51,Sector!$B$51,IF(G41=Sector!$B$53,Sector!$B$53,INDEX(Sector!$E$57:$E$776,MATCH('Energy consumption (raw)'!F41,Sector!$C$57:$C$776,FALSE)))))</f>
        <v>Transport</v>
      </c>
      <c r="J41" s="572"/>
      <c r="K41" s="561"/>
      <c r="L41" s="561"/>
      <c r="M41" s="561"/>
      <c r="N41" s="561"/>
      <c r="O41" s="561"/>
      <c r="P41" s="561"/>
      <c r="Q41" s="561"/>
      <c r="R41" s="561"/>
      <c r="S41" s="561">
        <v>1195200</v>
      </c>
      <c r="T41" s="561"/>
      <c r="U41" s="561"/>
      <c r="V41" s="561"/>
      <c r="W41" s="561"/>
      <c r="X41" s="561"/>
      <c r="Y41" s="561"/>
      <c r="Z41" s="561"/>
      <c r="AA41" s="561"/>
      <c r="AB41" s="561"/>
      <c r="AC41" s="561"/>
      <c r="AD41" s="561"/>
      <c r="AE41" s="561"/>
      <c r="AF41" s="561"/>
      <c r="AG41" s="561">
        <v>1051.7760000000001</v>
      </c>
      <c r="AH41" s="561">
        <v>1419</v>
      </c>
      <c r="AI41" s="290" t="s">
        <v>310</v>
      </c>
      <c r="AJ41" s="290" t="s">
        <v>331</v>
      </c>
    </row>
    <row r="42" spans="2:36" x14ac:dyDescent="0.25">
      <c r="B42" s="554">
        <v>33</v>
      </c>
      <c r="C42" s="555"/>
      <c r="D42" s="556"/>
      <c r="E42" s="290" t="s">
        <v>307</v>
      </c>
      <c r="F42" s="559" t="s">
        <v>332</v>
      </c>
      <c r="G42" s="564" t="s">
        <v>309</v>
      </c>
      <c r="H42" s="183" t="str">
        <f>INDEX(Sector!$D$57:$D$776,MATCH('Energy consumption (raw)'!F42,Sector!$C$57:$C$776,FALSE))</f>
        <v>Transporting passengers by taxi</v>
      </c>
      <c r="I42" s="183" t="str">
        <f>IF(G42=Sector!$B$50,Sector!$B$50,IF(G42=Sector!$B$51,Sector!$B$51,IF(G42=Sector!$B$53,Sector!$B$53,INDEX(Sector!$E$57:$E$776,MATCH('Energy consumption (raw)'!F42,Sector!$C$57:$C$776,FALSE)))))</f>
        <v>Transport</v>
      </c>
      <c r="J42" s="572"/>
      <c r="K42" s="561"/>
      <c r="L42" s="561"/>
      <c r="M42" s="561"/>
      <c r="N42" s="561"/>
      <c r="O42" s="561"/>
      <c r="P42" s="561"/>
      <c r="Q42" s="561"/>
      <c r="R42" s="561"/>
      <c r="S42" s="561"/>
      <c r="T42" s="561"/>
      <c r="U42" s="561"/>
      <c r="V42" s="561"/>
      <c r="W42" s="561">
        <v>2199000</v>
      </c>
      <c r="X42" s="561"/>
      <c r="Y42" s="561"/>
      <c r="Z42" s="561"/>
      <c r="AA42" s="561"/>
      <c r="AB42" s="561"/>
      <c r="AC42" s="561"/>
      <c r="AD42" s="561"/>
      <c r="AE42" s="561"/>
      <c r="AF42" s="561"/>
      <c r="AG42" s="561">
        <v>1825.17</v>
      </c>
      <c r="AH42" s="561">
        <v>1052</v>
      </c>
      <c r="AI42" s="290" t="s">
        <v>310</v>
      </c>
      <c r="AJ42" s="290" t="s">
        <v>331</v>
      </c>
    </row>
    <row r="43" spans="2:36" x14ac:dyDescent="0.25">
      <c r="B43" s="554">
        <v>34</v>
      </c>
      <c r="C43" s="555"/>
      <c r="D43" s="556"/>
      <c r="E43" s="290" t="s">
        <v>307</v>
      </c>
      <c r="F43" s="290" t="s">
        <v>316</v>
      </c>
      <c r="G43" s="564" t="s">
        <v>309</v>
      </c>
      <c r="H43" s="183" t="str">
        <f>INDEX(Sector!$D$57:$D$776,MATCH('Energy consumption (raw)'!F43,Sector!$C$57:$C$776,FALSE))</f>
        <v>Cargo</v>
      </c>
      <c r="I43" s="183" t="str">
        <f>IF(G43=Sector!$B$50,Sector!$B$50,IF(G43=Sector!$B$51,Sector!$B$51,IF(G43=Sector!$B$53,Sector!$B$53,INDEX(Sector!$E$57:$E$776,MATCH('Energy consumption (raw)'!F43,Sector!$C$57:$C$776,FALSE)))))</f>
        <v>Transport</v>
      </c>
      <c r="J43" s="572"/>
      <c r="K43" s="561"/>
      <c r="L43" s="561"/>
      <c r="M43" s="561"/>
      <c r="N43" s="561"/>
      <c r="O43" s="561"/>
      <c r="P43" s="561"/>
      <c r="Q43" s="561"/>
      <c r="R43" s="561"/>
      <c r="S43" s="561">
        <v>2352000</v>
      </c>
      <c r="T43" s="561"/>
      <c r="U43" s="561"/>
      <c r="V43" s="561"/>
      <c r="W43" s="561"/>
      <c r="X43" s="561"/>
      <c r="Y43" s="561"/>
      <c r="Z43" s="561"/>
      <c r="AA43" s="561"/>
      <c r="AB43" s="561"/>
      <c r="AC43" s="561"/>
      <c r="AD43" s="561"/>
      <c r="AE43" s="561"/>
      <c r="AF43" s="561"/>
      <c r="AG43" s="561">
        <v>2069.7600000000002</v>
      </c>
      <c r="AH43" s="561">
        <v>2160</v>
      </c>
      <c r="AI43" s="290" t="s">
        <v>310</v>
      </c>
      <c r="AJ43" s="290" t="s">
        <v>331</v>
      </c>
    </row>
    <row r="44" spans="2:36" x14ac:dyDescent="0.25">
      <c r="B44" s="554">
        <v>35</v>
      </c>
      <c r="C44" s="555"/>
      <c r="D44" s="556"/>
      <c r="E44" s="290" t="s">
        <v>307</v>
      </c>
      <c r="F44" s="290" t="s">
        <v>333</v>
      </c>
      <c r="G44" s="564" t="s">
        <v>309</v>
      </c>
      <c r="H44" s="183" t="str">
        <f>INDEX(Sector!$D$57:$D$776,MATCH('Energy consumption (raw)'!F44,Sector!$C$57:$C$776,FALSE))</f>
        <v>Transportation of construction materials</v>
      </c>
      <c r="I44" s="183" t="str">
        <f>IF(G44=Sector!$B$50,Sector!$B$50,IF(G44=Sector!$B$51,Sector!$B$51,IF(G44=Sector!$B$53,Sector!$B$53,INDEX(Sector!$E$57:$E$776,MATCH('Energy consumption (raw)'!F44,Sector!$C$57:$C$776,FALSE)))))</f>
        <v>Transport</v>
      </c>
      <c r="J44" s="572"/>
      <c r="K44" s="561"/>
      <c r="L44" s="561"/>
      <c r="M44" s="561"/>
      <c r="N44" s="561"/>
      <c r="O44" s="561"/>
      <c r="P44" s="561"/>
      <c r="Q44" s="561"/>
      <c r="R44" s="561"/>
      <c r="S44" s="561">
        <v>1929000</v>
      </c>
      <c r="T44" s="561"/>
      <c r="U44" s="561"/>
      <c r="V44" s="561"/>
      <c r="W44" s="561"/>
      <c r="X44" s="561"/>
      <c r="Y44" s="561"/>
      <c r="Z44" s="561"/>
      <c r="AA44" s="561"/>
      <c r="AB44" s="561"/>
      <c r="AC44" s="561"/>
      <c r="AD44" s="561"/>
      <c r="AE44" s="561"/>
      <c r="AF44" s="561"/>
      <c r="AG44" s="561">
        <v>1697.52</v>
      </c>
      <c r="AH44" s="561">
        <v>2053</v>
      </c>
      <c r="AI44" s="290" t="s">
        <v>310</v>
      </c>
      <c r="AJ44" s="290" t="s">
        <v>331</v>
      </c>
    </row>
    <row r="45" spans="2:36" x14ac:dyDescent="0.25">
      <c r="B45" s="554">
        <v>36</v>
      </c>
      <c r="C45" s="555"/>
      <c r="D45" s="556"/>
      <c r="E45" s="290" t="s">
        <v>307</v>
      </c>
      <c r="F45" s="290" t="s">
        <v>334</v>
      </c>
      <c r="G45" s="564" t="s">
        <v>309</v>
      </c>
      <c r="H45" s="183" t="str">
        <f>INDEX(Sector!$D$57:$D$776,MATCH('Energy consumption (raw)'!F45,Sector!$C$57:$C$776,FALSE))</f>
        <v>Transport of goods and passengers</v>
      </c>
      <c r="I45" s="183" t="str">
        <f>IF(G45=Sector!$B$50,Sector!$B$50,IF(G45=Sector!$B$51,Sector!$B$51,IF(G45=Sector!$B$53,Sector!$B$53,INDEX(Sector!$E$57:$E$776,MATCH('Energy consumption (raw)'!F45,Sector!$C$57:$C$776,FALSE)))))</f>
        <v>Transport</v>
      </c>
      <c r="J45" s="572"/>
      <c r="K45" s="561"/>
      <c r="L45" s="561"/>
      <c r="M45" s="561"/>
      <c r="N45" s="561"/>
      <c r="O45" s="561"/>
      <c r="P45" s="561"/>
      <c r="Q45" s="561"/>
      <c r="R45" s="561"/>
      <c r="S45" s="561">
        <v>1501740</v>
      </c>
      <c r="T45" s="561"/>
      <c r="U45" s="561"/>
      <c r="V45" s="561"/>
      <c r="W45" s="561"/>
      <c r="X45" s="561"/>
      <c r="Y45" s="561"/>
      <c r="Z45" s="561"/>
      <c r="AA45" s="561"/>
      <c r="AB45" s="561"/>
      <c r="AC45" s="561"/>
      <c r="AD45" s="561"/>
      <c r="AE45" s="561"/>
      <c r="AF45" s="561"/>
      <c r="AG45" s="561">
        <v>1321.5311999999999</v>
      </c>
      <c r="AH45" s="561">
        <v>1419</v>
      </c>
      <c r="AI45" s="290" t="s">
        <v>310</v>
      </c>
      <c r="AJ45" s="290" t="s">
        <v>331</v>
      </c>
    </row>
    <row r="46" spans="2:36" x14ac:dyDescent="0.25">
      <c r="B46" s="554">
        <v>37</v>
      </c>
      <c r="C46" s="555"/>
      <c r="D46" s="556"/>
      <c r="E46" s="290" t="s">
        <v>307</v>
      </c>
      <c r="F46" s="290" t="s">
        <v>335</v>
      </c>
      <c r="G46" s="564" t="s">
        <v>309</v>
      </c>
      <c r="H46" s="183" t="str">
        <f>INDEX(Sector!$D$57:$D$776,MATCH('Energy consumption (raw)'!F46,Sector!$C$57:$C$776,FALSE))</f>
        <v>Passenger transport</v>
      </c>
      <c r="I46" s="183" t="str">
        <f>IF(G46=Sector!$B$50,Sector!$B$50,IF(G46=Sector!$B$51,Sector!$B$51,IF(G46=Sector!$B$53,Sector!$B$53,INDEX(Sector!$E$57:$E$776,MATCH('Energy consumption (raw)'!F46,Sector!$C$57:$C$776,FALSE)))))</f>
        <v>Transport</v>
      </c>
      <c r="J46" s="572"/>
      <c r="K46" s="561"/>
      <c r="L46" s="561"/>
      <c r="M46" s="561"/>
      <c r="N46" s="561"/>
      <c r="O46" s="561"/>
      <c r="P46" s="561"/>
      <c r="Q46" s="561"/>
      <c r="R46" s="561"/>
      <c r="S46" s="561">
        <v>1716000</v>
      </c>
      <c r="T46" s="561"/>
      <c r="U46" s="561"/>
      <c r="V46" s="561"/>
      <c r="W46" s="561"/>
      <c r="X46" s="561"/>
      <c r="Y46" s="561"/>
      <c r="Z46" s="561"/>
      <c r="AA46" s="561"/>
      <c r="AB46" s="561"/>
      <c r="AC46" s="561"/>
      <c r="AD46" s="561"/>
      <c r="AE46" s="561"/>
      <c r="AF46" s="561"/>
      <c r="AG46" s="561">
        <v>1510.08</v>
      </c>
      <c r="AH46" s="561">
        <v>1322</v>
      </c>
      <c r="AI46" s="290" t="s">
        <v>310</v>
      </c>
      <c r="AJ46" s="290" t="s">
        <v>331</v>
      </c>
    </row>
    <row r="47" spans="2:36" x14ac:dyDescent="0.25">
      <c r="B47" s="554">
        <v>38</v>
      </c>
      <c r="C47" s="555"/>
      <c r="D47" s="556"/>
      <c r="E47" s="290" t="s">
        <v>307</v>
      </c>
      <c r="F47" s="290" t="s">
        <v>336</v>
      </c>
      <c r="G47" s="564" t="s">
        <v>309</v>
      </c>
      <c r="H47" s="183" t="str">
        <f>INDEX(Sector!$D$57:$D$776,MATCH('Energy consumption (raw)'!F47,Sector!$C$57:$C$776,FALSE))</f>
        <v>Exploitation of stone, sand, gravel and clay</v>
      </c>
      <c r="I47" s="183" t="str">
        <f>IF(G47=Sector!$B$50,Sector!$B$50,IF(G47=Sector!$B$51,Sector!$B$51,IF(G47=Sector!$B$53,Sector!$B$53,INDEX(Sector!$E$57:$E$776,MATCH('Energy consumption (raw)'!F47,Sector!$C$57:$C$776,FALSE)))))</f>
        <v>Transport</v>
      </c>
      <c r="J47" s="561"/>
      <c r="K47" s="561"/>
      <c r="L47" s="561"/>
      <c r="M47" s="561"/>
      <c r="N47" s="561"/>
      <c r="O47" s="561"/>
      <c r="P47" s="561"/>
      <c r="Q47" s="561"/>
      <c r="R47" s="561">
        <v>2003</v>
      </c>
      <c r="S47" s="561"/>
      <c r="T47" s="561"/>
      <c r="U47" s="561"/>
      <c r="V47" s="561"/>
      <c r="W47" s="561"/>
      <c r="X47" s="561"/>
      <c r="Y47" s="561"/>
      <c r="Z47" s="561"/>
      <c r="AA47" s="561"/>
      <c r="AB47" s="561"/>
      <c r="AC47" s="561"/>
      <c r="AD47" s="561"/>
      <c r="AE47" s="561"/>
      <c r="AF47" s="561"/>
      <c r="AG47" s="561">
        <v>2043.06</v>
      </c>
      <c r="AH47" s="561">
        <v>2919.2400000000002</v>
      </c>
      <c r="AI47" s="290" t="s">
        <v>310</v>
      </c>
      <c r="AJ47" s="290" t="s">
        <v>337</v>
      </c>
    </row>
    <row r="48" spans="2:36" x14ac:dyDescent="0.25">
      <c r="B48" s="554">
        <v>39</v>
      </c>
      <c r="C48" s="555"/>
      <c r="D48" s="556"/>
      <c r="E48" s="290" t="s">
        <v>307</v>
      </c>
      <c r="F48" s="290" t="s">
        <v>338</v>
      </c>
      <c r="G48" s="564" t="s">
        <v>309</v>
      </c>
      <c r="H48" s="183" t="str">
        <f>INDEX(Sector!$D$57:$D$776,MATCH('Energy consumption (raw)'!F48,Sector!$C$57:$C$776,FALSE))</f>
        <v>Trading in real estate, land use rights belonging to owners, users or renters</v>
      </c>
      <c r="I48" s="183" t="str">
        <f>IF(G48=Sector!$B$50,Sector!$B$50,IF(G48=Sector!$B$51,Sector!$B$51,IF(G48=Sector!$B$53,Sector!$B$53,INDEX(Sector!$E$57:$E$776,MATCH('Energy consumption (raw)'!F48,Sector!$C$57:$C$776,FALSE)))))</f>
        <v>Transport</v>
      </c>
      <c r="J48" s="561"/>
      <c r="K48" s="561"/>
      <c r="L48" s="561"/>
      <c r="M48" s="561"/>
      <c r="N48" s="561"/>
      <c r="O48" s="561"/>
      <c r="P48" s="561"/>
      <c r="Q48" s="561"/>
      <c r="R48" s="561">
        <v>1890</v>
      </c>
      <c r="S48" s="561"/>
      <c r="T48" s="561"/>
      <c r="U48" s="561"/>
      <c r="V48" s="561"/>
      <c r="W48" s="561"/>
      <c r="X48" s="561"/>
      <c r="Y48" s="561"/>
      <c r="Z48" s="561"/>
      <c r="AA48" s="561"/>
      <c r="AB48" s="561"/>
      <c r="AC48" s="561"/>
      <c r="AD48" s="561"/>
      <c r="AE48" s="561"/>
      <c r="AF48" s="561"/>
      <c r="AG48" s="561">
        <v>1927.8</v>
      </c>
      <c r="AH48" s="561">
        <v>2410.2600000000002</v>
      </c>
      <c r="AI48" s="290" t="s">
        <v>310</v>
      </c>
      <c r="AJ48" s="290" t="s">
        <v>337</v>
      </c>
    </row>
    <row r="49" spans="2:36" x14ac:dyDescent="0.25">
      <c r="B49" s="554">
        <v>40</v>
      </c>
      <c r="C49" s="555"/>
      <c r="D49" s="556"/>
      <c r="E49" s="290" t="s">
        <v>307</v>
      </c>
      <c r="F49" s="290" t="s">
        <v>339</v>
      </c>
      <c r="G49" s="564" t="s">
        <v>309</v>
      </c>
      <c r="H49" s="183" t="str">
        <f>INDEX(Sector!$D$57:$D$776,MATCH('Energy consumption (raw)'!F49,Sector!$C$57:$C$776,FALSE))</f>
        <v>Transporting passengers by bus</v>
      </c>
      <c r="I49" s="183" t="str">
        <f>IF(G49=Sector!$B$50,Sector!$B$50,IF(G49=Sector!$B$51,Sector!$B$51,IF(G49=Sector!$B$53,Sector!$B$53,INDEX(Sector!$E$57:$E$776,MATCH('Energy consumption (raw)'!F49,Sector!$C$57:$C$776,FALSE)))))</f>
        <v>Transport</v>
      </c>
      <c r="J49" s="561"/>
      <c r="K49" s="561">
        <v>417899</v>
      </c>
      <c r="L49" s="561"/>
      <c r="M49" s="561">
        <v>1600000</v>
      </c>
      <c r="N49" s="561"/>
      <c r="O49" s="561"/>
      <c r="P49" s="561"/>
      <c r="Q49" s="561"/>
      <c r="R49" s="561">
        <v>3248.2525490196076</v>
      </c>
      <c r="S49" s="561"/>
      <c r="T49" s="561"/>
      <c r="U49" s="561"/>
      <c r="V49" s="561"/>
      <c r="W49" s="561"/>
      <c r="X49" s="561"/>
      <c r="Y49" s="561"/>
      <c r="Z49" s="561"/>
      <c r="AA49" s="561"/>
      <c r="AB49" s="561"/>
      <c r="AC49" s="561"/>
      <c r="AD49" s="561"/>
      <c r="AE49" s="561"/>
      <c r="AF49" s="561"/>
      <c r="AG49" s="561">
        <v>3377.6994156999999</v>
      </c>
      <c r="AH49" s="561">
        <v>1560.6000000000001</v>
      </c>
      <c r="AI49" s="290" t="s">
        <v>310</v>
      </c>
      <c r="AJ49" s="290" t="s">
        <v>337</v>
      </c>
    </row>
    <row r="50" spans="2:36" x14ac:dyDescent="0.25">
      <c r="B50" s="554">
        <v>41</v>
      </c>
      <c r="C50" s="555"/>
      <c r="D50" s="556"/>
      <c r="E50" s="290" t="s">
        <v>307</v>
      </c>
      <c r="F50" s="290" t="s">
        <v>340</v>
      </c>
      <c r="G50" s="564" t="s">
        <v>309</v>
      </c>
      <c r="H50" s="183" t="str">
        <f>INDEX(Sector!$D$57:$D$776,MATCH('Energy consumption (raw)'!F50,Sector!$C$57:$C$776,FALSE))</f>
        <v>Wholesale of materials and other installation equipment in construction</v>
      </c>
      <c r="I50" s="183" t="str">
        <f>IF(G50=Sector!$B$50,Sector!$B$50,IF(G50=Sector!$B$51,Sector!$B$51,IF(G50=Sector!$B$53,Sector!$B$53,INDEX(Sector!$E$57:$E$776,MATCH('Energy consumption (raw)'!F50,Sector!$C$57:$C$776,FALSE)))))</f>
        <v>Transport</v>
      </c>
      <c r="J50" s="561"/>
      <c r="K50" s="561"/>
      <c r="L50" s="561"/>
      <c r="M50" s="561"/>
      <c r="N50" s="561"/>
      <c r="O50" s="561"/>
      <c r="P50" s="561"/>
      <c r="Q50" s="561"/>
      <c r="R50" s="561">
        <v>1210</v>
      </c>
      <c r="S50" s="561"/>
      <c r="T50" s="561"/>
      <c r="U50" s="561"/>
      <c r="V50" s="561"/>
      <c r="W50" s="561"/>
      <c r="X50" s="561"/>
      <c r="Y50" s="561"/>
      <c r="Z50" s="561"/>
      <c r="AA50" s="561"/>
      <c r="AB50" s="561"/>
      <c r="AC50" s="561"/>
      <c r="AD50" s="561"/>
      <c r="AE50" s="561"/>
      <c r="AF50" s="561"/>
      <c r="AG50" s="561">
        <v>1234.2</v>
      </c>
      <c r="AH50" s="561">
        <v>1646.28</v>
      </c>
      <c r="AI50" s="290" t="s">
        <v>310</v>
      </c>
      <c r="AJ50" s="290" t="s">
        <v>337</v>
      </c>
    </row>
    <row r="51" spans="2:36" x14ac:dyDescent="0.25">
      <c r="B51" s="554">
        <v>42</v>
      </c>
      <c r="C51" s="555"/>
      <c r="D51" s="556"/>
      <c r="E51" s="290" t="s">
        <v>307</v>
      </c>
      <c r="F51" s="290" t="s">
        <v>341</v>
      </c>
      <c r="G51" s="564" t="s">
        <v>309</v>
      </c>
      <c r="H51" s="183" t="str">
        <f>INDEX(Sector!$D$57:$D$776,MATCH('Energy consumption (raw)'!F51,Sector!$C$57:$C$776,FALSE))</f>
        <v>Road passenger transport other</v>
      </c>
      <c r="I51" s="183" t="str">
        <f>IF(G51=Sector!$B$50,Sector!$B$50,IF(G51=Sector!$B$51,Sector!$B$51,IF(G51=Sector!$B$53,Sector!$B$53,INDEX(Sector!$E$57:$E$776,MATCH('Energy consumption (raw)'!F51,Sector!$C$57:$C$776,FALSE)))))</f>
        <v>Transport</v>
      </c>
      <c r="J51" s="561"/>
      <c r="K51" s="561">
        <v>103227</v>
      </c>
      <c r="L51" s="561"/>
      <c r="M51" s="561"/>
      <c r="N51" s="561"/>
      <c r="O51" s="561"/>
      <c r="P51" s="561"/>
      <c r="Q51" s="561"/>
      <c r="R51" s="561">
        <v>1488.7512156862745</v>
      </c>
      <c r="S51" s="561"/>
      <c r="T51" s="561"/>
      <c r="U51" s="561"/>
      <c r="V51" s="561"/>
      <c r="W51" s="561"/>
      <c r="X51" s="561"/>
      <c r="Y51" s="561"/>
      <c r="Z51" s="561"/>
      <c r="AA51" s="561"/>
      <c r="AB51" s="561"/>
      <c r="AC51" s="561"/>
      <c r="AD51" s="561"/>
      <c r="AE51" s="561"/>
      <c r="AF51" s="561"/>
      <c r="AG51" s="561">
        <v>1534.4541660999998</v>
      </c>
      <c r="AH51" s="561">
        <v>1258.68</v>
      </c>
      <c r="AI51" s="290" t="s">
        <v>310</v>
      </c>
      <c r="AJ51" s="290" t="s">
        <v>337</v>
      </c>
    </row>
    <row r="52" spans="2:36" x14ac:dyDescent="0.25">
      <c r="B52" s="554">
        <v>43</v>
      </c>
      <c r="C52" s="555"/>
      <c r="D52" s="556"/>
      <c r="E52" s="290" t="s">
        <v>307</v>
      </c>
      <c r="F52" s="559" t="s">
        <v>319</v>
      </c>
      <c r="G52" s="564" t="s">
        <v>309</v>
      </c>
      <c r="H52" s="183" t="str">
        <f>INDEX(Sector!$D$57:$D$776,MATCH('Energy consumption (raw)'!F52,Sector!$C$57:$C$776,FALSE))</f>
        <v>Water transport</v>
      </c>
      <c r="I52" s="183" t="str">
        <f>IF(G52=Sector!$B$50,Sector!$B$50,IF(G52=Sector!$B$51,Sector!$B$51,IF(G52=Sector!$B$53,Sector!$B$53,INDEX(Sector!$E$57:$E$776,MATCH('Energy consumption (raw)'!F52,Sector!$C$57:$C$776,FALSE)))))</f>
        <v>Transport</v>
      </c>
      <c r="J52" s="572" t="s">
        <v>342</v>
      </c>
      <c r="K52" s="572"/>
      <c r="L52" s="35"/>
      <c r="M52" s="35"/>
      <c r="N52" s="561"/>
      <c r="O52" s="561"/>
      <c r="P52" s="561"/>
      <c r="Q52" s="561"/>
      <c r="R52" s="561"/>
      <c r="S52" s="561"/>
      <c r="T52" s="561">
        <v>2539</v>
      </c>
      <c r="U52" s="561"/>
      <c r="V52" s="561"/>
      <c r="W52" s="561"/>
      <c r="X52" s="561"/>
      <c r="Y52" s="561"/>
      <c r="Z52" s="561"/>
      <c r="AA52" s="561"/>
      <c r="AB52" s="561"/>
      <c r="AC52" s="561"/>
      <c r="AD52" s="561"/>
      <c r="AE52" s="561"/>
      <c r="AF52" s="561"/>
      <c r="AG52" s="561">
        <v>2513.61</v>
      </c>
      <c r="AH52" s="561">
        <v>2514</v>
      </c>
      <c r="AI52" s="290" t="s">
        <v>310</v>
      </c>
      <c r="AJ52" s="290" t="s">
        <v>343</v>
      </c>
    </row>
    <row r="53" spans="2:36" x14ac:dyDescent="0.25">
      <c r="B53" s="554">
        <v>44</v>
      </c>
      <c r="C53" s="555"/>
      <c r="D53" s="556"/>
      <c r="E53" s="290" t="s">
        <v>307</v>
      </c>
      <c r="F53" s="559" t="s">
        <v>323</v>
      </c>
      <c r="G53" s="564" t="s">
        <v>309</v>
      </c>
      <c r="H53" s="183" t="str">
        <f>INDEX(Sector!$D$57:$D$776,MATCH('Energy consumption (raw)'!F53,Sector!$C$57:$C$776,FALSE))</f>
        <v>Other road transport</v>
      </c>
      <c r="I53" s="183" t="str">
        <f>IF(G53=Sector!$B$50,Sector!$B$50,IF(G53=Sector!$B$51,Sector!$B$51,IF(G53=Sector!$B$53,Sector!$B$53,INDEX(Sector!$E$57:$E$776,MATCH('Energy consumption (raw)'!F53,Sector!$C$57:$C$776,FALSE)))))</f>
        <v>Transport</v>
      </c>
      <c r="J53" s="572" t="s">
        <v>342</v>
      </c>
      <c r="K53" s="561">
        <v>8000</v>
      </c>
      <c r="L53" s="35"/>
      <c r="M53" s="35"/>
      <c r="N53" s="561"/>
      <c r="O53" s="561"/>
      <c r="P53" s="561"/>
      <c r="Q53" s="561"/>
      <c r="R53" s="561">
        <v>2455</v>
      </c>
      <c r="S53" s="561"/>
      <c r="T53" s="561"/>
      <c r="U53" s="561"/>
      <c r="V53" s="561">
        <v>1</v>
      </c>
      <c r="W53" s="561"/>
      <c r="X53" s="561"/>
      <c r="Y53" s="561"/>
      <c r="Z53" s="561"/>
      <c r="AA53" s="561"/>
      <c r="AB53" s="561"/>
      <c r="AC53" s="561"/>
      <c r="AD53" s="561"/>
      <c r="AE53" s="561"/>
      <c r="AF53" s="561"/>
      <c r="AG53" s="561">
        <v>2506.3843999999999</v>
      </c>
      <c r="AH53" s="561">
        <v>2506</v>
      </c>
      <c r="AI53" s="290" t="s">
        <v>310</v>
      </c>
      <c r="AJ53" s="290" t="s">
        <v>343</v>
      </c>
    </row>
    <row r="54" spans="2:36" x14ac:dyDescent="0.25">
      <c r="B54" s="554">
        <v>45</v>
      </c>
      <c r="C54" s="555"/>
      <c r="D54" s="556"/>
      <c r="E54" s="290" t="s">
        <v>307</v>
      </c>
      <c r="F54" s="565" t="s">
        <v>323</v>
      </c>
      <c r="G54" s="564" t="s">
        <v>309</v>
      </c>
      <c r="H54" s="183" t="str">
        <f>INDEX(Sector!$D$57:$D$776,MATCH('Energy consumption (raw)'!F54,Sector!$C$57:$C$776,FALSE))</f>
        <v>Other road transport</v>
      </c>
      <c r="I54" s="183" t="str">
        <f>IF(G54=Sector!$B$50,Sector!$B$50,IF(G54=Sector!$B$51,Sector!$B$51,IF(G54=Sector!$B$53,Sector!$B$53,INDEX(Sector!$E$57:$E$776,MATCH('Energy consumption (raw)'!F54,Sector!$C$57:$C$776,FALSE)))))</f>
        <v>Transport</v>
      </c>
      <c r="J54" s="572" t="s">
        <v>342</v>
      </c>
      <c r="K54" s="561">
        <v>26000</v>
      </c>
      <c r="L54" s="35"/>
      <c r="M54" s="35"/>
      <c r="N54" s="561"/>
      <c r="O54" s="561"/>
      <c r="P54" s="561"/>
      <c r="Q54" s="561"/>
      <c r="R54" s="561">
        <v>1630</v>
      </c>
      <c r="S54" s="561"/>
      <c r="T54" s="561"/>
      <c r="U54" s="561"/>
      <c r="V54" s="561"/>
      <c r="W54" s="561"/>
      <c r="X54" s="561"/>
      <c r="Y54" s="561"/>
      <c r="Z54" s="561"/>
      <c r="AA54" s="561"/>
      <c r="AB54" s="561"/>
      <c r="AC54" s="561"/>
      <c r="AD54" s="561"/>
      <c r="AE54" s="561"/>
      <c r="AF54" s="561"/>
      <c r="AG54" s="561">
        <v>1666.6118000000001</v>
      </c>
      <c r="AH54" s="561">
        <v>1667</v>
      </c>
      <c r="AI54" s="290" t="s">
        <v>310</v>
      </c>
      <c r="AJ54" s="290" t="s">
        <v>343</v>
      </c>
    </row>
    <row r="55" spans="2:36" x14ac:dyDescent="0.25">
      <c r="B55" s="554">
        <v>46</v>
      </c>
      <c r="C55" s="555"/>
      <c r="D55" s="556"/>
      <c r="E55" s="290" t="s">
        <v>307</v>
      </c>
      <c r="F55" s="565" t="s">
        <v>323</v>
      </c>
      <c r="G55" s="564" t="s">
        <v>309</v>
      </c>
      <c r="H55" s="183" t="str">
        <f>INDEX(Sector!$D$57:$D$776,MATCH('Energy consumption (raw)'!F55,Sector!$C$57:$C$776,FALSE))</f>
        <v>Other road transport</v>
      </c>
      <c r="I55" s="183" t="str">
        <f>IF(G55=Sector!$B$50,Sector!$B$50,IF(G55=Sector!$B$51,Sector!$B$51,IF(G55=Sector!$B$53,Sector!$B$53,INDEX(Sector!$E$57:$E$776,MATCH('Energy consumption (raw)'!F55,Sector!$C$57:$C$776,FALSE)))))</f>
        <v>Transport</v>
      </c>
      <c r="J55" s="572" t="s">
        <v>342</v>
      </c>
      <c r="K55" s="561">
        <v>8000</v>
      </c>
      <c r="L55" s="35"/>
      <c r="M55" s="35"/>
      <c r="N55" s="561"/>
      <c r="O55" s="561"/>
      <c r="P55" s="561"/>
      <c r="Q55" s="561"/>
      <c r="R55" s="561">
        <v>1340</v>
      </c>
      <c r="S55" s="561"/>
      <c r="T55" s="561"/>
      <c r="U55" s="561"/>
      <c r="V55" s="561">
        <v>1</v>
      </c>
      <c r="W55" s="561"/>
      <c r="X55" s="561"/>
      <c r="Y55" s="561"/>
      <c r="Z55" s="561"/>
      <c r="AA55" s="561"/>
      <c r="AB55" s="561"/>
      <c r="AC55" s="561"/>
      <c r="AD55" s="561"/>
      <c r="AE55" s="561"/>
      <c r="AF55" s="561"/>
      <c r="AG55" s="561">
        <v>1369.0844</v>
      </c>
      <c r="AH55" s="561">
        <v>1369</v>
      </c>
      <c r="AI55" s="290" t="s">
        <v>310</v>
      </c>
      <c r="AJ55" s="290" t="s">
        <v>343</v>
      </c>
    </row>
    <row r="56" spans="2:36" x14ac:dyDescent="0.25">
      <c r="B56" s="554">
        <v>47</v>
      </c>
      <c r="C56" s="555"/>
      <c r="D56" s="556"/>
      <c r="E56" s="290" t="s">
        <v>307</v>
      </c>
      <c r="F56" s="559" t="s">
        <v>323</v>
      </c>
      <c r="G56" s="564" t="s">
        <v>309</v>
      </c>
      <c r="H56" s="183" t="str">
        <f>INDEX(Sector!$D$57:$D$776,MATCH('Energy consumption (raw)'!F56,Sector!$C$57:$C$776,FALSE))</f>
        <v>Other road transport</v>
      </c>
      <c r="I56" s="183" t="str">
        <f>IF(G56=Sector!$B$50,Sector!$B$50,IF(G56=Sector!$B$51,Sector!$B$51,IF(G56=Sector!$B$53,Sector!$B$53,INDEX(Sector!$E$57:$E$776,MATCH('Energy consumption (raw)'!F56,Sector!$C$57:$C$776,FALSE)))))</f>
        <v>Transport</v>
      </c>
      <c r="J56" s="572" t="s">
        <v>342</v>
      </c>
      <c r="K56" s="561">
        <v>5000</v>
      </c>
      <c r="L56" s="35"/>
      <c r="M56" s="35"/>
      <c r="N56" s="561"/>
      <c r="O56" s="561"/>
      <c r="P56" s="561"/>
      <c r="Q56" s="561"/>
      <c r="R56" s="561">
        <v>1308</v>
      </c>
      <c r="S56" s="561"/>
      <c r="T56" s="561"/>
      <c r="U56" s="561"/>
      <c r="V56" s="561">
        <v>1</v>
      </c>
      <c r="W56" s="561"/>
      <c r="X56" s="561"/>
      <c r="Y56" s="561"/>
      <c r="Z56" s="561"/>
      <c r="AA56" s="561"/>
      <c r="AB56" s="561"/>
      <c r="AC56" s="561"/>
      <c r="AD56" s="561"/>
      <c r="AE56" s="561"/>
      <c r="AF56" s="561"/>
      <c r="AG56" s="561">
        <v>1335.9815000000001</v>
      </c>
      <c r="AH56" s="561">
        <v>1336</v>
      </c>
      <c r="AI56" s="290" t="s">
        <v>310</v>
      </c>
      <c r="AJ56" s="290" t="s">
        <v>343</v>
      </c>
    </row>
    <row r="57" spans="2:36" x14ac:dyDescent="0.25">
      <c r="B57" s="554">
        <v>48</v>
      </c>
      <c r="C57" s="555"/>
      <c r="D57" s="556"/>
      <c r="E57" s="290" t="s">
        <v>307</v>
      </c>
      <c r="F57" s="290" t="s">
        <v>344</v>
      </c>
      <c r="G57" s="564" t="s">
        <v>309</v>
      </c>
      <c r="H57" s="183" t="str">
        <f>INDEX(Sector!$D$57:$D$776,MATCH('Energy consumption (raw)'!F57,Sector!$C$57:$C$776,FALSE))</f>
        <v>Sea transport</v>
      </c>
      <c r="I57" s="183" t="str">
        <f>IF(G57=Sector!$B$50,Sector!$B$50,IF(G57=Sector!$B$51,Sector!$B$51,IF(G57=Sector!$B$53,Sector!$B$53,INDEX(Sector!$E$57:$E$776,MATCH('Energy consumption (raw)'!F57,Sector!$C$57:$C$776,FALSE)))))</f>
        <v>Transport</v>
      </c>
      <c r="J57" s="561"/>
      <c r="K57" s="561">
        <v>88846</v>
      </c>
      <c r="L57" s="561"/>
      <c r="M57" s="561"/>
      <c r="N57" s="561"/>
      <c r="O57" s="561"/>
      <c r="P57" s="561"/>
      <c r="Q57" s="561"/>
      <c r="R57" s="561"/>
      <c r="S57" s="561">
        <v>1103497</v>
      </c>
      <c r="T57" s="561"/>
      <c r="U57" s="561">
        <v>292413</v>
      </c>
      <c r="V57" s="561"/>
      <c r="W57" s="561"/>
      <c r="X57" s="561"/>
      <c r="Y57" s="561"/>
      <c r="Z57" s="561"/>
      <c r="AA57" s="561"/>
      <c r="AB57" s="561"/>
      <c r="AC57" s="561"/>
      <c r="AD57" s="561"/>
      <c r="AE57" s="561"/>
      <c r="AF57" s="561"/>
      <c r="AG57" s="561">
        <v>1259.6545178000001</v>
      </c>
      <c r="AH57" s="561">
        <v>3822</v>
      </c>
      <c r="AI57" s="290" t="s">
        <v>310</v>
      </c>
      <c r="AJ57" s="290" t="s">
        <v>345</v>
      </c>
    </row>
    <row r="58" spans="2:36" x14ac:dyDescent="0.25">
      <c r="B58" s="554">
        <v>49</v>
      </c>
      <c r="C58" s="555"/>
      <c r="D58" s="556"/>
      <c r="E58" s="290" t="s">
        <v>307</v>
      </c>
      <c r="F58" s="290" t="s">
        <v>346</v>
      </c>
      <c r="G58" s="564" t="s">
        <v>309</v>
      </c>
      <c r="H58" s="183" t="str">
        <f>INDEX(Sector!$D$57:$D$776,MATCH('Energy consumption (raw)'!F58,Sector!$C$57:$C$776,FALSE))</f>
        <v>Trucking</v>
      </c>
      <c r="I58" s="183" t="str">
        <f>IF(G58=Sector!$B$50,Sector!$B$50,IF(G58=Sector!$B$51,Sector!$B$51,IF(G58=Sector!$B$53,Sector!$B$53,INDEX(Sector!$E$57:$E$776,MATCH('Energy consumption (raw)'!F58,Sector!$C$57:$C$776,FALSE)))))</f>
        <v>Transport</v>
      </c>
      <c r="J58" s="561"/>
      <c r="K58" s="561">
        <v>191144</v>
      </c>
      <c r="L58" s="561"/>
      <c r="M58" s="561"/>
      <c r="N58" s="561"/>
      <c r="O58" s="561"/>
      <c r="P58" s="561"/>
      <c r="Q58" s="561"/>
      <c r="R58" s="561"/>
      <c r="S58" s="561">
        <v>3546910</v>
      </c>
      <c r="T58" s="561"/>
      <c r="U58" s="561"/>
      <c r="V58" s="561"/>
      <c r="W58" s="561">
        <v>46406</v>
      </c>
      <c r="X58" s="561"/>
      <c r="Y58" s="561"/>
      <c r="Z58" s="561"/>
      <c r="AA58" s="561"/>
      <c r="AB58" s="561"/>
      <c r="AC58" s="561"/>
      <c r="AD58" s="561"/>
      <c r="AE58" s="561"/>
      <c r="AF58" s="561"/>
      <c r="AG58" s="561">
        <v>3189.2912991999997</v>
      </c>
      <c r="AH58" s="561">
        <v>3796</v>
      </c>
      <c r="AI58" s="290" t="s">
        <v>310</v>
      </c>
      <c r="AJ58" s="290" t="s">
        <v>345</v>
      </c>
    </row>
    <row r="59" spans="2:36" x14ac:dyDescent="0.25">
      <c r="B59" s="554">
        <v>50</v>
      </c>
      <c r="C59" s="555"/>
      <c r="D59" s="556"/>
      <c r="E59" s="290" t="s">
        <v>307</v>
      </c>
      <c r="F59" s="290" t="s">
        <v>347</v>
      </c>
      <c r="G59" s="564" t="s">
        <v>309</v>
      </c>
      <c r="H59" s="183" t="str">
        <f>INDEX(Sector!$D$57:$D$776,MATCH('Energy consumption (raw)'!F59,Sector!$C$57:$C$776,FALSE))</f>
        <v>Transport of passengers and goods by road</v>
      </c>
      <c r="I59" s="183" t="str">
        <f>IF(G59=Sector!$B$50,Sector!$B$50,IF(G59=Sector!$B$51,Sector!$B$51,IF(G59=Sector!$B$53,Sector!$B$53,INDEX(Sector!$E$57:$E$776,MATCH('Energy consumption (raw)'!F59,Sector!$C$57:$C$776,FALSE)))))</f>
        <v>Transport</v>
      </c>
      <c r="J59" s="561">
        <v>22179</v>
      </c>
      <c r="K59" s="572">
        <v>14.4</v>
      </c>
      <c r="L59" s="573"/>
      <c r="M59" s="573"/>
      <c r="N59" s="290"/>
      <c r="O59" s="290"/>
      <c r="P59" s="290"/>
      <c r="Q59" s="290"/>
      <c r="R59" s="290">
        <v>1800</v>
      </c>
      <c r="S59" s="290"/>
      <c r="T59" s="290"/>
      <c r="U59" s="290"/>
      <c r="V59" s="290"/>
      <c r="W59" s="290"/>
      <c r="X59" s="290"/>
      <c r="Y59" s="290"/>
      <c r="Z59" s="290"/>
      <c r="AA59" s="290"/>
      <c r="AB59" s="290"/>
      <c r="AC59" s="290"/>
      <c r="AD59" s="290"/>
      <c r="AE59" s="290"/>
      <c r="AF59" s="290"/>
      <c r="AG59" s="561">
        <v>1839.4222196999999</v>
      </c>
      <c r="AH59" s="561">
        <v>1468.8</v>
      </c>
      <c r="AI59" s="290" t="s">
        <v>310</v>
      </c>
      <c r="AJ59" s="290" t="s">
        <v>348</v>
      </c>
    </row>
    <row r="60" spans="2:36" x14ac:dyDescent="0.25">
      <c r="B60" s="554">
        <v>51</v>
      </c>
      <c r="C60" s="555"/>
      <c r="D60" s="556"/>
      <c r="E60" s="290" t="s">
        <v>307</v>
      </c>
      <c r="F60" s="290" t="s">
        <v>347</v>
      </c>
      <c r="G60" s="564" t="s">
        <v>309</v>
      </c>
      <c r="H60" s="183" t="str">
        <f>INDEX(Sector!$D$57:$D$776,MATCH('Energy consumption (raw)'!F60,Sector!$C$57:$C$776,FALSE))</f>
        <v>Transport of passengers and goods by road</v>
      </c>
      <c r="I60" s="183" t="str">
        <f>IF(G60=Sector!$B$50,Sector!$B$50,IF(G60=Sector!$B$51,Sector!$B$51,IF(G60=Sector!$B$53,Sector!$B$53,INDEX(Sector!$E$57:$E$776,MATCH('Energy consumption (raw)'!F60,Sector!$C$57:$C$776,FALSE)))))</f>
        <v>Transport</v>
      </c>
      <c r="J60" s="561">
        <v>86809707</v>
      </c>
      <c r="K60" s="561">
        <v>92309392.400000006</v>
      </c>
      <c r="L60" s="291"/>
      <c r="M60" s="291"/>
      <c r="N60" s="291"/>
      <c r="O60" s="291"/>
      <c r="P60" s="291"/>
      <c r="Q60" s="291"/>
      <c r="R60" s="290">
        <v>1281</v>
      </c>
      <c r="S60" s="291"/>
      <c r="T60" s="291"/>
      <c r="U60" s="291"/>
      <c r="V60" s="290">
        <v>2.4</v>
      </c>
      <c r="W60" s="291"/>
      <c r="X60" s="291"/>
      <c r="Y60" s="291"/>
      <c r="Z60" s="291"/>
      <c r="AA60" s="291"/>
      <c r="AB60" s="291"/>
      <c r="AC60" s="291"/>
      <c r="AD60" s="291"/>
      <c r="AE60" s="291"/>
      <c r="AF60" s="291"/>
      <c r="AG60" s="561">
        <v>14703.877790100001</v>
      </c>
      <c r="AH60" s="561"/>
      <c r="AI60" s="290" t="s">
        <v>310</v>
      </c>
      <c r="AJ60" s="290" t="s">
        <v>348</v>
      </c>
    </row>
    <row r="61" spans="2:36" x14ac:dyDescent="0.25">
      <c r="B61" s="554">
        <v>52</v>
      </c>
      <c r="C61" s="555"/>
      <c r="D61" s="556"/>
      <c r="E61" s="290" t="s">
        <v>307</v>
      </c>
      <c r="F61" s="290" t="s">
        <v>349</v>
      </c>
      <c r="G61" s="564" t="s">
        <v>309</v>
      </c>
      <c r="H61" s="183" t="str">
        <f>INDEX(Sector!$D$57:$D$776,MATCH('Energy consumption (raw)'!F61,Sector!$C$57:$C$776,FALSE))</f>
        <v>Fixed route transportation business, contract passenger transport business</v>
      </c>
      <c r="I61" s="183" t="str">
        <f>IF(G61=Sector!$B$50,Sector!$B$50,IF(G61=Sector!$B$51,Sector!$B$51,IF(G61=Sector!$B$53,Sector!$B$53,INDEX(Sector!$E$57:$E$776,MATCH('Energy consumption (raw)'!F61,Sector!$C$57:$C$776,FALSE)))))</f>
        <v>Transport</v>
      </c>
      <c r="J61" s="561"/>
      <c r="K61" s="561">
        <v>2964</v>
      </c>
      <c r="L61" s="290"/>
      <c r="M61" s="290"/>
      <c r="N61" s="290"/>
      <c r="O61" s="290"/>
      <c r="P61" s="290"/>
      <c r="Q61" s="290"/>
      <c r="R61" s="290"/>
      <c r="S61" s="290">
        <v>1438356</v>
      </c>
      <c r="T61" s="290"/>
      <c r="U61" s="290"/>
      <c r="V61" s="290"/>
      <c r="W61" s="290">
        <v>2000</v>
      </c>
      <c r="X61" s="290"/>
      <c r="Y61" s="290"/>
      <c r="Z61" s="290"/>
      <c r="AA61" s="290"/>
      <c r="AB61" s="290"/>
      <c r="AC61" s="290"/>
      <c r="AD61" s="290"/>
      <c r="AE61" s="290"/>
      <c r="AF61" s="290"/>
      <c r="AG61" s="561">
        <v>1267.8706252000002</v>
      </c>
      <c r="AH61" s="561">
        <v>1411</v>
      </c>
      <c r="AI61" s="290" t="s">
        <v>310</v>
      </c>
      <c r="AJ61" s="290" t="s">
        <v>350</v>
      </c>
    </row>
    <row r="62" spans="2:36" x14ac:dyDescent="0.25">
      <c r="B62" s="554">
        <v>53</v>
      </c>
      <c r="C62" s="555"/>
      <c r="D62" s="556"/>
      <c r="E62" s="290" t="s">
        <v>307</v>
      </c>
      <c r="F62" s="290" t="s">
        <v>351</v>
      </c>
      <c r="G62" s="564" t="s">
        <v>309</v>
      </c>
      <c r="H62" s="183" t="str">
        <f>INDEX(Sector!$D$57:$D$776,MATCH('Energy consumption (raw)'!F62,Sector!$C$57:$C$776,FALSE))</f>
        <v>Passenger transport business according to fixed routes and contracts. Cargo transport business</v>
      </c>
      <c r="I62" s="183" t="str">
        <f>IF(G62=Sector!$B$50,Sector!$B$50,IF(G62=Sector!$B$51,Sector!$B$51,IF(G62=Sector!$B$53,Sector!$B$53,INDEX(Sector!$E$57:$E$776,MATCH('Energy consumption (raw)'!F62,Sector!$C$57:$C$776,FALSE)))))</f>
        <v>Transport</v>
      </c>
      <c r="J62" s="563"/>
      <c r="K62" s="563"/>
      <c r="L62" s="35"/>
      <c r="M62" s="35"/>
      <c r="N62" s="35"/>
      <c r="O62" s="35"/>
      <c r="P62" s="35"/>
      <c r="Q62" s="35"/>
      <c r="R62" s="35"/>
      <c r="S62" s="290">
        <v>23610000</v>
      </c>
      <c r="T62" s="35"/>
      <c r="U62" s="35"/>
      <c r="V62" s="35"/>
      <c r="W62" s="35"/>
      <c r="X62" s="35"/>
      <c r="Y62" s="35"/>
      <c r="Z62" s="35"/>
      <c r="AA62" s="35"/>
      <c r="AB62" s="35"/>
      <c r="AC62" s="35"/>
      <c r="AD62" s="35"/>
      <c r="AE62" s="35"/>
      <c r="AF62" s="35"/>
      <c r="AG62" s="561">
        <v>20776.8</v>
      </c>
      <c r="AH62" s="561"/>
      <c r="AI62" s="290" t="s">
        <v>310</v>
      </c>
      <c r="AJ62" s="290" t="s">
        <v>350</v>
      </c>
    </row>
    <row r="63" spans="2:36" x14ac:dyDescent="0.25">
      <c r="B63" s="554">
        <v>54</v>
      </c>
      <c r="C63" s="555"/>
      <c r="D63" s="556"/>
      <c r="E63" s="290" t="s">
        <v>307</v>
      </c>
      <c r="F63" s="290" t="s">
        <v>352</v>
      </c>
      <c r="G63" s="564" t="s">
        <v>309</v>
      </c>
      <c r="H63" s="183" t="str">
        <f>INDEX(Sector!$D$57:$D$776,MATCH('Energy consumption (raw)'!F63,Sector!$C$57:$C$776,FALSE))</f>
        <v>Transporting passengers by taxi</v>
      </c>
      <c r="I63" s="183" t="str">
        <f>IF(G63=Sector!$B$50,Sector!$B$50,IF(G63=Sector!$B$51,Sector!$B$51,IF(G63=Sector!$B$53,Sector!$B$53,INDEX(Sector!$E$57:$E$776,MATCH('Energy consumption (raw)'!F63,Sector!$C$57:$C$776,FALSE)))))</f>
        <v>Transport</v>
      </c>
      <c r="J63" s="561"/>
      <c r="K63" s="561">
        <v>13206843.810758261</v>
      </c>
      <c r="L63" s="35"/>
      <c r="M63" s="561"/>
      <c r="N63" s="561"/>
      <c r="O63" s="561"/>
      <c r="P63" s="561"/>
      <c r="Q63" s="561"/>
      <c r="R63" s="561"/>
      <c r="S63" s="561"/>
      <c r="T63" s="561"/>
      <c r="U63" s="561"/>
      <c r="V63" s="561"/>
      <c r="W63" s="561"/>
      <c r="X63" s="561"/>
      <c r="Y63" s="561"/>
      <c r="Z63" s="561"/>
      <c r="AA63" s="561"/>
      <c r="AB63" s="561"/>
      <c r="AC63" s="561"/>
      <c r="AD63" s="561"/>
      <c r="AE63" s="561"/>
      <c r="AF63" s="561"/>
      <c r="AG63" s="561">
        <v>2037.8159999999998</v>
      </c>
      <c r="AH63" s="561">
        <v>2024.7</v>
      </c>
      <c r="AI63" s="290" t="s">
        <v>310</v>
      </c>
      <c r="AJ63" s="290" t="s">
        <v>353</v>
      </c>
    </row>
    <row r="64" spans="2:36" x14ac:dyDescent="0.25">
      <c r="B64" s="554">
        <v>55</v>
      </c>
      <c r="C64" s="555"/>
      <c r="D64" s="556"/>
      <c r="E64" s="290" t="s">
        <v>307</v>
      </c>
      <c r="F64" s="290" t="s">
        <v>354</v>
      </c>
      <c r="G64" s="564" t="s">
        <v>309</v>
      </c>
      <c r="H64" s="183" t="str">
        <f>INDEX(Sector!$D$57:$D$776,MATCH('Energy consumption (raw)'!F64,Sector!$C$57:$C$776,FALSE))</f>
        <v>Transporting passengers by bus</v>
      </c>
      <c r="I64" s="183" t="str">
        <f>IF(G64=Sector!$B$50,Sector!$B$50,IF(G64=Sector!$B$51,Sector!$B$51,IF(G64=Sector!$B$53,Sector!$B$53,INDEX(Sector!$E$57:$E$776,MATCH('Energy consumption (raw)'!F64,Sector!$C$57:$C$776,FALSE)))))</f>
        <v>Transport</v>
      </c>
      <c r="J64" s="561"/>
      <c r="K64" s="561">
        <v>7549791.8340894347</v>
      </c>
      <c r="L64" s="35"/>
      <c r="M64" s="561"/>
      <c r="N64" s="561"/>
      <c r="O64" s="561"/>
      <c r="P64" s="561"/>
      <c r="Q64" s="561"/>
      <c r="R64" s="561"/>
      <c r="S64" s="561"/>
      <c r="T64" s="561"/>
      <c r="U64" s="561"/>
      <c r="V64" s="561"/>
      <c r="W64" s="561"/>
      <c r="X64" s="561"/>
      <c r="Y64" s="561"/>
      <c r="Z64" s="561"/>
      <c r="AA64" s="561"/>
      <c r="AB64" s="561"/>
      <c r="AC64" s="561"/>
      <c r="AD64" s="561"/>
      <c r="AE64" s="561"/>
      <c r="AF64" s="561"/>
      <c r="AG64" s="561">
        <v>1164.9328799999998</v>
      </c>
      <c r="AH64" s="561">
        <v>3728.8</v>
      </c>
      <c r="AI64" s="290" t="s">
        <v>310</v>
      </c>
      <c r="AJ64" s="290" t="s">
        <v>353</v>
      </c>
    </row>
    <row r="65" spans="2:36" x14ac:dyDescent="0.25">
      <c r="B65" s="554">
        <v>56</v>
      </c>
      <c r="C65" s="555"/>
      <c r="D65" s="556"/>
      <c r="E65" s="290" t="s">
        <v>307</v>
      </c>
      <c r="F65" s="290" t="s">
        <v>316</v>
      </c>
      <c r="G65" s="564" t="s">
        <v>309</v>
      </c>
      <c r="H65" s="183" t="str">
        <f>INDEX(Sector!$D$57:$D$776,MATCH('Energy consumption (raw)'!F65,Sector!$C$57:$C$776,FALSE))</f>
        <v>Cargo</v>
      </c>
      <c r="I65" s="183" t="str">
        <f>IF(G65=Sector!$B$50,Sector!$B$50,IF(G65=Sector!$B$51,Sector!$B$51,IF(G65=Sector!$B$53,Sector!$B$53,INDEX(Sector!$E$57:$E$776,MATCH('Energy consumption (raw)'!F65,Sector!$C$57:$C$776,FALSE)))))</f>
        <v>Transport</v>
      </c>
      <c r="J65" s="563"/>
      <c r="K65" s="561">
        <v>33103890.664938428</v>
      </c>
      <c r="L65" s="35"/>
      <c r="M65" s="561"/>
      <c r="N65" s="35"/>
      <c r="O65" s="35"/>
      <c r="P65" s="35"/>
      <c r="Q65" s="35"/>
      <c r="R65" s="35"/>
      <c r="S65" s="35"/>
      <c r="T65" s="35"/>
      <c r="U65" s="35"/>
      <c r="V65" s="35"/>
      <c r="W65" s="35"/>
      <c r="X65" s="35"/>
      <c r="Y65" s="35"/>
      <c r="Z65" s="35"/>
      <c r="AA65" s="35"/>
      <c r="AB65" s="35"/>
      <c r="AC65" s="35"/>
      <c r="AD65" s="35"/>
      <c r="AE65" s="35"/>
      <c r="AF65" s="35"/>
      <c r="AG65" s="561">
        <v>5107.9303295999998</v>
      </c>
      <c r="AH65" s="561">
        <v>4146.8999999999996</v>
      </c>
      <c r="AI65" s="290" t="s">
        <v>310</v>
      </c>
      <c r="AJ65" s="290" t="s">
        <v>353</v>
      </c>
    </row>
    <row r="66" spans="2:36" x14ac:dyDescent="0.25">
      <c r="B66" s="554">
        <v>57</v>
      </c>
      <c r="C66" s="555"/>
      <c r="D66" s="557"/>
      <c r="E66" s="290" t="s">
        <v>355</v>
      </c>
      <c r="F66" s="290" t="s">
        <v>352</v>
      </c>
      <c r="G66" s="564" t="s">
        <v>309</v>
      </c>
      <c r="H66" s="183" t="str">
        <f>INDEX(Sector!$D$57:$D$776,MATCH('Energy consumption (raw)'!F66,Sector!$C$57:$C$776,FALSE))</f>
        <v>Transporting passengers by taxi</v>
      </c>
      <c r="I66" s="183" t="str">
        <f>IF(G66=Sector!$B$50,Sector!$B$50,IF(G66=Sector!$B$51,Sector!$B$51,IF(G66=Sector!$B$53,Sector!$B$53,INDEX(Sector!$E$57:$E$776,MATCH('Energy consumption (raw)'!F66,Sector!$C$57:$C$776,FALSE)))))</f>
        <v>Transport</v>
      </c>
      <c r="J66" s="563"/>
      <c r="K66" s="561">
        <v>9795398.5742060896</v>
      </c>
      <c r="L66" s="35"/>
      <c r="M66" s="35"/>
      <c r="N66" s="35"/>
      <c r="O66" s="35"/>
      <c r="P66" s="35"/>
      <c r="Q66" s="35"/>
      <c r="R66" s="35"/>
      <c r="S66" s="35"/>
      <c r="T66" s="35"/>
      <c r="U66" s="35"/>
      <c r="V66" s="35"/>
      <c r="W66" s="35"/>
      <c r="X66" s="35"/>
      <c r="Y66" s="35"/>
      <c r="Z66" s="35"/>
      <c r="AA66" s="35"/>
      <c r="AB66" s="35"/>
      <c r="AC66" s="35"/>
      <c r="AD66" s="35"/>
      <c r="AE66" s="35"/>
      <c r="AF66" s="35"/>
      <c r="AG66" s="561">
        <v>1511.4299999999998</v>
      </c>
      <c r="AH66" s="561"/>
      <c r="AI66" s="290" t="s">
        <v>310</v>
      </c>
      <c r="AJ66" s="290" t="s">
        <v>353</v>
      </c>
    </row>
    <row r="67" spans="2:36" x14ac:dyDescent="0.25">
      <c r="B67" s="554">
        <v>58</v>
      </c>
      <c r="C67" s="555"/>
      <c r="D67" s="556"/>
      <c r="E67" s="290" t="s">
        <v>307</v>
      </c>
      <c r="F67" s="290" t="s">
        <v>356</v>
      </c>
      <c r="G67" s="564" t="s">
        <v>309</v>
      </c>
      <c r="H67" s="183" t="str">
        <f>INDEX(Sector!$D$57:$D$776,MATCH('Energy consumption (raw)'!F67,Sector!$C$57:$C$776,FALSE))</f>
        <v>Transport and passenger business</v>
      </c>
      <c r="I67" s="183" t="str">
        <f>IF(G67=Sector!$B$50,Sector!$B$50,IF(G67=Sector!$B$51,Sector!$B$51,IF(G67=Sector!$B$53,Sector!$B$53,INDEX(Sector!$E$57:$E$776,MATCH('Energy consumption (raw)'!F67,Sector!$C$57:$C$776,FALSE)))))</f>
        <v>Transport</v>
      </c>
      <c r="J67" s="561"/>
      <c r="K67" s="561"/>
      <c r="L67" s="561"/>
      <c r="M67" s="561"/>
      <c r="N67" s="561"/>
      <c r="O67" s="561"/>
      <c r="P67" s="561"/>
      <c r="Q67" s="561"/>
      <c r="R67" s="561">
        <v>2727</v>
      </c>
      <c r="S67" s="561"/>
      <c r="T67" s="561"/>
      <c r="U67" s="561"/>
      <c r="V67" s="561"/>
      <c r="W67" s="561"/>
      <c r="X67" s="561"/>
      <c r="Y67" s="561"/>
      <c r="Z67" s="561"/>
      <c r="AA67" s="561"/>
      <c r="AB67" s="561"/>
      <c r="AC67" s="561"/>
      <c r="AD67" s="561"/>
      <c r="AE67" s="561"/>
      <c r="AF67" s="561"/>
      <c r="AG67" s="561">
        <v>2781.54</v>
      </c>
      <c r="AH67" s="561">
        <v>2400</v>
      </c>
      <c r="AI67" s="290" t="s">
        <v>310</v>
      </c>
      <c r="AJ67" s="290" t="s">
        <v>357</v>
      </c>
    </row>
    <row r="68" spans="2:36" x14ac:dyDescent="0.25">
      <c r="B68" s="554">
        <v>59</v>
      </c>
      <c r="C68" s="555"/>
      <c r="D68" s="556"/>
      <c r="E68" s="290" t="s">
        <v>358</v>
      </c>
      <c r="F68" s="290" t="s">
        <v>359</v>
      </c>
      <c r="G68" s="564" t="s">
        <v>309</v>
      </c>
      <c r="H68" s="183" t="str">
        <f>INDEX(Sector!$D$57:$D$776,MATCH('Energy consumption (raw)'!F68,Sector!$C$57:$C$776,FALSE))</f>
        <v>Transporting goods by road</v>
      </c>
      <c r="I68" s="183" t="str">
        <f>IF(G68=Sector!$B$50,Sector!$B$50,IF(G68=Sector!$B$51,Sector!$B$51,IF(G68=Sector!$B$53,Sector!$B$53,INDEX(Sector!$E$57:$E$776,MATCH('Energy consumption (raw)'!F68,Sector!$C$57:$C$776,FALSE)))))</f>
        <v>Transport</v>
      </c>
      <c r="J68" s="563"/>
      <c r="K68" s="563"/>
      <c r="L68" s="35"/>
      <c r="M68" s="35"/>
      <c r="N68" s="35"/>
      <c r="O68" s="35"/>
      <c r="P68" s="35"/>
      <c r="Q68" s="35"/>
      <c r="R68" s="35"/>
      <c r="S68" s="35"/>
      <c r="T68" s="35"/>
      <c r="U68" s="35"/>
      <c r="V68" s="35"/>
      <c r="W68" s="35"/>
      <c r="X68" s="35"/>
      <c r="Y68" s="35"/>
      <c r="Z68" s="35"/>
      <c r="AA68" s="35"/>
      <c r="AB68" s="35"/>
      <c r="AC68" s="35"/>
      <c r="AD68" s="35"/>
      <c r="AE68" s="35"/>
      <c r="AF68" s="35"/>
      <c r="AG68" s="561">
        <v>1883</v>
      </c>
      <c r="AH68" s="561"/>
      <c r="AI68" s="290" t="s">
        <v>310</v>
      </c>
      <c r="AJ68" s="290" t="s">
        <v>360</v>
      </c>
    </row>
    <row r="69" spans="2:36" x14ac:dyDescent="0.25">
      <c r="B69" s="554">
        <v>60</v>
      </c>
      <c r="C69" s="555"/>
      <c r="D69" s="556"/>
      <c r="E69" s="290" t="s">
        <v>307</v>
      </c>
      <c r="F69" s="290" t="s">
        <v>361</v>
      </c>
      <c r="G69" s="564" t="s">
        <v>309</v>
      </c>
      <c r="H69" s="183" t="str">
        <f>INDEX(Sector!$D$57:$D$776,MATCH('Energy consumption (raw)'!F69,Sector!$C$57:$C$776,FALSE))</f>
        <v>Other supporting service activities related to transportation</v>
      </c>
      <c r="I69" s="183" t="str">
        <f>IF(G69=Sector!$B$50,Sector!$B$50,IF(G69=Sector!$B$51,Sector!$B$51,IF(G69=Sector!$B$53,Sector!$B$53,INDEX(Sector!$E$57:$E$776,MATCH('Energy consumption (raw)'!F69,Sector!$C$57:$C$776,FALSE)))))</f>
        <v>Transport</v>
      </c>
      <c r="J69" s="561"/>
      <c r="K69" s="561">
        <v>7533200</v>
      </c>
      <c r="L69" s="290"/>
      <c r="M69" s="290"/>
      <c r="N69" s="290"/>
      <c r="O69" s="290"/>
      <c r="P69" s="290"/>
      <c r="Q69" s="290"/>
      <c r="R69" s="290"/>
      <c r="S69" s="290"/>
      <c r="T69" s="290"/>
      <c r="U69" s="290"/>
      <c r="V69" s="290"/>
      <c r="W69" s="290"/>
      <c r="X69" s="290"/>
      <c r="Y69" s="290"/>
      <c r="Z69" s="290"/>
      <c r="AA69" s="290"/>
      <c r="AB69" s="290"/>
      <c r="AC69" s="290"/>
      <c r="AD69" s="290"/>
      <c r="AE69" s="290"/>
      <c r="AF69" s="290"/>
      <c r="AG69" s="561">
        <v>1162.37276</v>
      </c>
      <c r="AH69" s="561"/>
      <c r="AI69" s="290" t="s">
        <v>310</v>
      </c>
      <c r="AJ69" s="290" t="s">
        <v>362</v>
      </c>
    </row>
    <row r="70" spans="2:36" x14ac:dyDescent="0.25">
      <c r="B70" s="554">
        <v>61</v>
      </c>
      <c r="C70" s="555"/>
      <c r="D70" s="556"/>
      <c r="E70" s="290" t="s">
        <v>307</v>
      </c>
      <c r="F70" s="290" t="s">
        <v>317</v>
      </c>
      <c r="G70" s="564" t="s">
        <v>309</v>
      </c>
      <c r="H70" s="183" t="str">
        <f>INDEX(Sector!$D$57:$D$776,MATCH('Energy consumption (raw)'!F70,Sector!$C$57:$C$776,FALSE))</f>
        <v>Service activities that directly support water transport</v>
      </c>
      <c r="I70" s="183" t="str">
        <f>IF(G70=Sector!$B$50,Sector!$B$50,IF(G70=Sector!$B$51,Sector!$B$51,IF(G70=Sector!$B$53,Sector!$B$53,INDEX(Sector!$E$57:$E$776,MATCH('Energy consumption (raw)'!F70,Sector!$C$57:$C$776,FALSE)))))</f>
        <v>Transport</v>
      </c>
      <c r="J70" s="561"/>
      <c r="K70" s="561">
        <v>9489900</v>
      </c>
      <c r="L70" s="290"/>
      <c r="M70" s="290"/>
      <c r="N70" s="290"/>
      <c r="O70" s="290"/>
      <c r="P70" s="290"/>
      <c r="Q70" s="290"/>
      <c r="R70" s="290"/>
      <c r="S70" s="290"/>
      <c r="T70" s="290"/>
      <c r="U70" s="290"/>
      <c r="V70" s="290"/>
      <c r="W70" s="290"/>
      <c r="X70" s="290"/>
      <c r="Y70" s="290"/>
      <c r="Z70" s="290"/>
      <c r="AA70" s="290"/>
      <c r="AB70" s="290"/>
      <c r="AC70" s="290"/>
      <c r="AD70" s="290"/>
      <c r="AE70" s="290"/>
      <c r="AF70" s="290"/>
      <c r="AG70" s="561">
        <v>1464.2915700000001</v>
      </c>
      <c r="AH70" s="561"/>
      <c r="AI70" s="290" t="s">
        <v>310</v>
      </c>
      <c r="AJ70" s="290" t="s">
        <v>362</v>
      </c>
    </row>
    <row r="71" spans="2:36" x14ac:dyDescent="0.25">
      <c r="B71" s="554">
        <v>62</v>
      </c>
      <c r="C71" s="555"/>
      <c r="D71" s="556"/>
      <c r="E71" s="290" t="s">
        <v>307</v>
      </c>
      <c r="F71" s="290" t="s">
        <v>317</v>
      </c>
      <c r="G71" s="564" t="s">
        <v>309</v>
      </c>
      <c r="H71" s="183" t="str">
        <f>INDEX(Sector!$D$57:$D$776,MATCH('Energy consumption (raw)'!F71,Sector!$C$57:$C$776,FALSE))</f>
        <v>Service activities that directly support water transport</v>
      </c>
      <c r="I71" s="183" t="str">
        <f>IF(G71=Sector!$B$50,Sector!$B$50,IF(G71=Sector!$B$51,Sector!$B$51,IF(G71=Sector!$B$53,Sector!$B$53,INDEX(Sector!$E$57:$E$776,MATCH('Energy consumption (raw)'!F71,Sector!$C$57:$C$776,FALSE)))))</f>
        <v>Transport</v>
      </c>
      <c r="J71" s="561"/>
      <c r="K71" s="561">
        <v>8047600</v>
      </c>
      <c r="L71" s="290"/>
      <c r="M71" s="290"/>
      <c r="N71" s="290"/>
      <c r="O71" s="290"/>
      <c r="P71" s="290"/>
      <c r="Q71" s="290"/>
      <c r="R71" s="290"/>
      <c r="S71" s="290"/>
      <c r="T71" s="290"/>
      <c r="U71" s="290"/>
      <c r="V71" s="290"/>
      <c r="W71" s="290"/>
      <c r="X71" s="290"/>
      <c r="Y71" s="290"/>
      <c r="Z71" s="290"/>
      <c r="AA71" s="290"/>
      <c r="AB71" s="290"/>
      <c r="AC71" s="290"/>
      <c r="AD71" s="290"/>
      <c r="AE71" s="290"/>
      <c r="AF71" s="290"/>
      <c r="AG71" s="561">
        <v>1241.74468</v>
      </c>
      <c r="AH71" s="561"/>
      <c r="AI71" s="290" t="s">
        <v>310</v>
      </c>
      <c r="AJ71" s="290" t="s">
        <v>362</v>
      </c>
    </row>
    <row r="72" spans="2:36" x14ac:dyDescent="0.25">
      <c r="B72" s="554">
        <v>63</v>
      </c>
      <c r="C72" s="555"/>
      <c r="D72" s="556"/>
      <c r="E72" s="290" t="s">
        <v>307</v>
      </c>
      <c r="F72" s="290" t="s">
        <v>363</v>
      </c>
      <c r="G72" s="564" t="s">
        <v>309</v>
      </c>
      <c r="H72" s="183" t="str">
        <f>INDEX(Sector!$D$57:$D$776,MATCH('Energy consumption (raw)'!F72,Sector!$C$57:$C$776,FALSE))</f>
        <v>Loading and unloading seaport cargo</v>
      </c>
      <c r="I72" s="183" t="str">
        <f>IF(G72=Sector!$B$50,Sector!$B$50,IF(G72=Sector!$B$51,Sector!$B$51,IF(G72=Sector!$B$53,Sector!$B$53,INDEX(Sector!$E$57:$E$776,MATCH('Energy consumption (raw)'!F72,Sector!$C$57:$C$776,FALSE)))))</f>
        <v>Transport</v>
      </c>
      <c r="J72" s="561"/>
      <c r="K72" s="561">
        <v>5041600</v>
      </c>
      <c r="L72" s="290"/>
      <c r="M72" s="290"/>
      <c r="N72" s="290"/>
      <c r="O72" s="290"/>
      <c r="P72" s="290"/>
      <c r="Q72" s="290"/>
      <c r="R72" s="290">
        <v>595.86352941176472</v>
      </c>
      <c r="S72" s="290"/>
      <c r="T72" s="290"/>
      <c r="U72" s="290"/>
      <c r="V72" s="290">
        <v>120.56342857142856</v>
      </c>
      <c r="W72" s="290"/>
      <c r="X72" s="290"/>
      <c r="Y72" s="290"/>
      <c r="Z72" s="290"/>
      <c r="AA72" s="290"/>
      <c r="AB72" s="290"/>
      <c r="AC72" s="290"/>
      <c r="AD72" s="290"/>
      <c r="AE72" s="290"/>
      <c r="AF72" s="290"/>
      <c r="AG72" s="561">
        <v>8306</v>
      </c>
      <c r="AH72" s="561"/>
      <c r="AI72" s="290" t="s">
        <v>310</v>
      </c>
      <c r="AJ72" s="290" t="s">
        <v>362</v>
      </c>
    </row>
    <row r="73" spans="2:36" x14ac:dyDescent="0.25">
      <c r="B73" s="554">
        <v>64</v>
      </c>
      <c r="C73" s="555"/>
      <c r="D73" s="556"/>
      <c r="E73" s="290" t="s">
        <v>307</v>
      </c>
      <c r="F73" s="290" t="s">
        <v>364</v>
      </c>
      <c r="G73" s="564" t="s">
        <v>309</v>
      </c>
      <c r="H73" s="183" t="str">
        <f>INDEX(Sector!$D$57:$D$776,MATCH('Energy consumption (raw)'!F73,Sector!$C$57:$C$776,FALSE))</f>
        <v>Rail, road and pipeline transport</v>
      </c>
      <c r="I73" s="183" t="str">
        <f>IF(G73=Sector!$B$50,Sector!$B$50,IF(G73=Sector!$B$51,Sector!$B$51,IF(G73=Sector!$B$53,Sector!$B$53,INDEX(Sector!$E$57:$E$776,MATCH('Energy consumption (raw)'!F73,Sector!$C$57:$C$776,FALSE)))))</f>
        <v>Transport</v>
      </c>
      <c r="J73" s="561"/>
      <c r="K73" s="561">
        <v>5827</v>
      </c>
      <c r="L73" s="290"/>
      <c r="M73" s="290"/>
      <c r="N73" s="290"/>
      <c r="O73" s="290"/>
      <c r="P73" s="290"/>
      <c r="Q73" s="290"/>
      <c r="R73" s="290">
        <v>1510</v>
      </c>
      <c r="S73" s="290"/>
      <c r="T73" s="290"/>
      <c r="U73" s="290"/>
      <c r="V73" s="290"/>
      <c r="W73" s="290"/>
      <c r="X73" s="290"/>
      <c r="Y73" s="290"/>
      <c r="Z73" s="290"/>
      <c r="AA73" s="290"/>
      <c r="AB73" s="290"/>
      <c r="AC73" s="290"/>
      <c r="AD73" s="290"/>
      <c r="AE73" s="290"/>
      <c r="AF73" s="290"/>
      <c r="AG73" s="561">
        <v>1541.0991061</v>
      </c>
      <c r="AH73" s="561"/>
      <c r="AI73" s="290" t="s">
        <v>310</v>
      </c>
      <c r="AJ73" s="290" t="s">
        <v>362</v>
      </c>
    </row>
    <row r="74" spans="2:36" x14ac:dyDescent="0.25">
      <c r="B74" s="554">
        <v>65</v>
      </c>
      <c r="C74" s="555"/>
      <c r="D74" s="556"/>
      <c r="E74" s="290" t="s">
        <v>307</v>
      </c>
      <c r="F74" s="290" t="s">
        <v>364</v>
      </c>
      <c r="G74" s="564" t="s">
        <v>309</v>
      </c>
      <c r="H74" s="183" t="str">
        <f>INDEX(Sector!$D$57:$D$776,MATCH('Energy consumption (raw)'!F74,Sector!$C$57:$C$776,FALSE))</f>
        <v>Rail, road and pipeline transport</v>
      </c>
      <c r="I74" s="183" t="str">
        <f>IF(G74=Sector!$B$50,Sector!$B$50,IF(G74=Sector!$B$51,Sector!$B$51,IF(G74=Sector!$B$53,Sector!$B$53,INDEX(Sector!$E$57:$E$776,MATCH('Energy consumption (raw)'!F74,Sector!$C$57:$C$776,FALSE)))))</f>
        <v>Transport</v>
      </c>
      <c r="J74" s="561"/>
      <c r="K74" s="561">
        <v>34051</v>
      </c>
      <c r="L74" s="290"/>
      <c r="M74" s="290"/>
      <c r="N74" s="290"/>
      <c r="O74" s="290"/>
      <c r="P74" s="290"/>
      <c r="Q74" s="290"/>
      <c r="R74" s="290">
        <v>1190</v>
      </c>
      <c r="S74" s="290"/>
      <c r="T74" s="290"/>
      <c r="U74" s="290"/>
      <c r="V74" s="290"/>
      <c r="W74" s="290"/>
      <c r="X74" s="290"/>
      <c r="Y74" s="290"/>
      <c r="Z74" s="290"/>
      <c r="AA74" s="290"/>
      <c r="AB74" s="290"/>
      <c r="AC74" s="290"/>
      <c r="AD74" s="290"/>
      <c r="AE74" s="290"/>
      <c r="AF74" s="290"/>
      <c r="AG74" s="561">
        <v>1219.0540693</v>
      </c>
      <c r="AH74" s="561"/>
      <c r="AI74" s="290" t="s">
        <v>310</v>
      </c>
      <c r="AJ74" s="290" t="s">
        <v>362</v>
      </c>
    </row>
    <row r="75" spans="2:36" x14ac:dyDescent="0.25">
      <c r="B75" s="554">
        <v>66</v>
      </c>
      <c r="C75" s="555"/>
      <c r="D75" s="556"/>
      <c r="E75" s="290" t="s">
        <v>307</v>
      </c>
      <c r="F75" s="290" t="s">
        <v>364</v>
      </c>
      <c r="G75" s="564" t="s">
        <v>309</v>
      </c>
      <c r="H75" s="183" t="str">
        <f>INDEX(Sector!$D$57:$D$776,MATCH('Energy consumption (raw)'!F75,Sector!$C$57:$C$776,FALSE))</f>
        <v>Rail, road and pipeline transport</v>
      </c>
      <c r="I75" s="183" t="str">
        <f>IF(G75=Sector!$B$50,Sector!$B$50,IF(G75=Sector!$B$51,Sector!$B$51,IF(G75=Sector!$B$53,Sector!$B$53,INDEX(Sector!$E$57:$E$776,MATCH('Energy consumption (raw)'!F75,Sector!$C$57:$C$776,FALSE)))))</f>
        <v>Transport</v>
      </c>
      <c r="J75" s="561"/>
      <c r="K75" s="561">
        <v>1050635</v>
      </c>
      <c r="L75" s="290"/>
      <c r="M75" s="290"/>
      <c r="N75" s="290"/>
      <c r="O75" s="290"/>
      <c r="P75" s="290"/>
      <c r="Q75" s="290"/>
      <c r="R75" s="290">
        <v>902</v>
      </c>
      <c r="S75" s="290"/>
      <c r="T75" s="290"/>
      <c r="U75" s="290"/>
      <c r="V75" s="290"/>
      <c r="W75" s="290"/>
      <c r="X75" s="290"/>
      <c r="Y75" s="290"/>
      <c r="Z75" s="290"/>
      <c r="AA75" s="290"/>
      <c r="AB75" s="290"/>
      <c r="AC75" s="290"/>
      <c r="AD75" s="290"/>
      <c r="AE75" s="290"/>
      <c r="AF75" s="290"/>
      <c r="AG75" s="561">
        <v>1082.1529805</v>
      </c>
      <c r="AH75" s="561"/>
      <c r="AI75" s="290" t="s">
        <v>310</v>
      </c>
      <c r="AJ75" s="290" t="s">
        <v>362</v>
      </c>
    </row>
    <row r="76" spans="2:36" x14ac:dyDescent="0.25">
      <c r="B76" s="554">
        <v>67</v>
      </c>
      <c r="C76" s="555"/>
      <c r="D76" s="556"/>
      <c r="E76" s="290" t="s">
        <v>307</v>
      </c>
      <c r="F76" s="290" t="s">
        <v>364</v>
      </c>
      <c r="G76" s="564" t="s">
        <v>309</v>
      </c>
      <c r="H76" s="183" t="str">
        <f>INDEX(Sector!$D$57:$D$776,MATCH('Energy consumption (raw)'!F76,Sector!$C$57:$C$776,FALSE))</f>
        <v>Rail, road and pipeline transport</v>
      </c>
      <c r="I76" s="183" t="str">
        <f>IF(G76=Sector!$B$50,Sector!$B$50,IF(G76=Sector!$B$51,Sector!$B$51,IF(G76=Sector!$B$53,Sector!$B$53,INDEX(Sector!$E$57:$E$776,MATCH('Energy consumption (raw)'!F76,Sector!$C$57:$C$776,FALSE)))))</f>
        <v>Transport</v>
      </c>
      <c r="J76" s="561"/>
      <c r="K76" s="561">
        <v>258280</v>
      </c>
      <c r="L76" s="290"/>
      <c r="M76" s="290"/>
      <c r="N76" s="290"/>
      <c r="O76" s="290"/>
      <c r="P76" s="290"/>
      <c r="Q76" s="290"/>
      <c r="R76" s="290">
        <v>1004</v>
      </c>
      <c r="S76" s="290"/>
      <c r="T76" s="290"/>
      <c r="U76" s="290"/>
      <c r="V76" s="290"/>
      <c r="W76" s="290"/>
      <c r="X76" s="290"/>
      <c r="Y76" s="290"/>
      <c r="Z76" s="290"/>
      <c r="AA76" s="290"/>
      <c r="AB76" s="290"/>
      <c r="AC76" s="290"/>
      <c r="AD76" s="290"/>
      <c r="AE76" s="290"/>
      <c r="AF76" s="290"/>
      <c r="AG76" s="561">
        <v>1063.9326039999999</v>
      </c>
      <c r="AH76" s="561"/>
      <c r="AI76" s="290" t="s">
        <v>310</v>
      </c>
      <c r="AJ76" s="290" t="s">
        <v>362</v>
      </c>
    </row>
    <row r="77" spans="2:36" x14ac:dyDescent="0.25">
      <c r="B77" s="554">
        <v>68</v>
      </c>
      <c r="C77" s="555"/>
      <c r="D77" s="556"/>
      <c r="E77" s="290" t="s">
        <v>307</v>
      </c>
      <c r="F77" s="290" t="s">
        <v>364</v>
      </c>
      <c r="G77" s="564" t="s">
        <v>309</v>
      </c>
      <c r="H77" s="183" t="str">
        <f>INDEX(Sector!$D$57:$D$776,MATCH('Energy consumption (raw)'!F77,Sector!$C$57:$C$776,FALSE))</f>
        <v>Rail, road and pipeline transport</v>
      </c>
      <c r="I77" s="183" t="str">
        <f>IF(G77=Sector!$B$50,Sector!$B$50,IF(G77=Sector!$B$51,Sector!$B$51,IF(G77=Sector!$B$53,Sector!$B$53,INDEX(Sector!$E$57:$E$776,MATCH('Energy consumption (raw)'!F77,Sector!$C$57:$C$776,FALSE)))))</f>
        <v>Transport</v>
      </c>
      <c r="J77" s="561"/>
      <c r="K77" s="561"/>
      <c r="L77" s="290"/>
      <c r="M77" s="290"/>
      <c r="N77" s="290"/>
      <c r="O77" s="290"/>
      <c r="P77" s="290"/>
      <c r="Q77" s="290"/>
      <c r="R77" s="290">
        <v>1308</v>
      </c>
      <c r="S77" s="290"/>
      <c r="T77" s="290">
        <v>540</v>
      </c>
      <c r="U77" s="290"/>
      <c r="V77" s="290"/>
      <c r="W77" s="290"/>
      <c r="X77" s="290"/>
      <c r="Y77" s="290"/>
      <c r="Z77" s="290"/>
      <c r="AA77" s="290"/>
      <c r="AB77" s="290"/>
      <c r="AC77" s="290"/>
      <c r="AD77" s="290"/>
      <c r="AE77" s="290"/>
      <c r="AF77" s="290"/>
      <c r="AG77" s="561">
        <v>1868.7600000000002</v>
      </c>
      <c r="AH77" s="561"/>
      <c r="AI77" s="290" t="s">
        <v>310</v>
      </c>
      <c r="AJ77" s="290" t="s">
        <v>362</v>
      </c>
    </row>
    <row r="78" spans="2:36" x14ac:dyDescent="0.25">
      <c r="B78" s="554">
        <v>69</v>
      </c>
      <c r="C78" s="555"/>
      <c r="D78" s="556"/>
      <c r="E78" s="290" t="s">
        <v>307</v>
      </c>
      <c r="F78" s="290" t="s">
        <v>364</v>
      </c>
      <c r="G78" s="564" t="s">
        <v>309</v>
      </c>
      <c r="H78" s="183" t="str">
        <f>INDEX(Sector!$D$57:$D$776,MATCH('Energy consumption (raw)'!F78,Sector!$C$57:$C$776,FALSE))</f>
        <v>Rail, road and pipeline transport</v>
      </c>
      <c r="I78" s="183" t="str">
        <f>IF(G78=Sector!$B$50,Sector!$B$50,IF(G78=Sector!$B$51,Sector!$B$51,IF(G78=Sector!$B$53,Sector!$B$53,INDEX(Sector!$E$57:$E$776,MATCH('Energy consumption (raw)'!F78,Sector!$C$57:$C$776,FALSE)))))</f>
        <v>Transport</v>
      </c>
      <c r="J78" s="561"/>
      <c r="K78" s="561">
        <v>2049550</v>
      </c>
      <c r="L78" s="290"/>
      <c r="M78" s="290"/>
      <c r="N78" s="290"/>
      <c r="O78" s="290"/>
      <c r="P78" s="290"/>
      <c r="Q78" s="290"/>
      <c r="R78" s="290">
        <v>977.86980392156875</v>
      </c>
      <c r="S78" s="290"/>
      <c r="T78" s="290">
        <v>1.2818181818181817</v>
      </c>
      <c r="U78" s="290"/>
      <c r="V78" s="290"/>
      <c r="W78" s="290"/>
      <c r="X78" s="290"/>
      <c r="Y78" s="290"/>
      <c r="Z78" s="290"/>
      <c r="AA78" s="290"/>
      <c r="AB78" s="290"/>
      <c r="AC78" s="290"/>
      <c r="AD78" s="290"/>
      <c r="AE78" s="290"/>
      <c r="AF78" s="290"/>
      <c r="AG78" s="561">
        <v>1314.941765</v>
      </c>
      <c r="AH78" s="561"/>
      <c r="AI78" s="290" t="s">
        <v>310</v>
      </c>
      <c r="AJ78" s="290" t="s">
        <v>362</v>
      </c>
    </row>
    <row r="79" spans="2:36" x14ac:dyDescent="0.25">
      <c r="B79" s="554">
        <v>70</v>
      </c>
      <c r="C79" s="555"/>
      <c r="D79" s="556"/>
      <c r="E79" s="290" t="s">
        <v>307</v>
      </c>
      <c r="F79" s="290" t="s">
        <v>364</v>
      </c>
      <c r="G79" s="564" t="s">
        <v>309</v>
      </c>
      <c r="H79" s="183" t="str">
        <f>INDEX(Sector!$D$57:$D$776,MATCH('Energy consumption (raw)'!F79,Sector!$C$57:$C$776,FALSE))</f>
        <v>Rail, road and pipeline transport</v>
      </c>
      <c r="I79" s="183" t="str">
        <f>IF(G79=Sector!$B$50,Sector!$B$50,IF(G79=Sector!$B$51,Sector!$B$51,IF(G79=Sector!$B$53,Sector!$B$53,INDEX(Sector!$E$57:$E$776,MATCH('Energy consumption (raw)'!F79,Sector!$C$57:$C$776,FALSE)))))</f>
        <v>Transport</v>
      </c>
      <c r="J79" s="561"/>
      <c r="K79" s="561">
        <v>473616</v>
      </c>
      <c r="L79" s="290"/>
      <c r="M79" s="290"/>
      <c r="N79" s="290"/>
      <c r="O79" s="290"/>
      <c r="P79" s="290"/>
      <c r="Q79" s="290"/>
      <c r="R79" s="290">
        <v>5642.3529411764703</v>
      </c>
      <c r="S79" s="290"/>
      <c r="T79" s="290"/>
      <c r="U79" s="290"/>
      <c r="V79" s="290"/>
      <c r="W79" s="290"/>
      <c r="X79" s="290"/>
      <c r="Y79" s="290"/>
      <c r="Z79" s="290"/>
      <c r="AA79" s="290"/>
      <c r="AB79" s="290"/>
      <c r="AC79" s="290"/>
      <c r="AD79" s="290"/>
      <c r="AE79" s="290"/>
      <c r="AF79" s="290"/>
      <c r="AG79" s="561">
        <v>5828.2789487999999</v>
      </c>
      <c r="AH79" s="561"/>
      <c r="AI79" s="290" t="s">
        <v>310</v>
      </c>
      <c r="AJ79" s="290" t="s">
        <v>362</v>
      </c>
    </row>
    <row r="80" spans="2:36" x14ac:dyDescent="0.25">
      <c r="B80" s="554">
        <v>71</v>
      </c>
      <c r="C80" s="555"/>
      <c r="D80" s="556"/>
      <c r="E80" s="290" t="s">
        <v>307</v>
      </c>
      <c r="F80" s="290" t="s">
        <v>365</v>
      </c>
      <c r="G80" s="564" t="s">
        <v>309</v>
      </c>
      <c r="H80" s="183" t="str">
        <f>INDEX(Sector!$D$57:$D$776,MATCH('Energy consumption (raw)'!F80,Sector!$C$57:$C$776,FALSE))</f>
        <v>Direct support service activities for air transport</v>
      </c>
      <c r="I80" s="183" t="str">
        <f>IF(G80=Sector!$B$50,Sector!$B$50,IF(G80=Sector!$B$51,Sector!$B$51,IF(G80=Sector!$B$53,Sector!$B$53,INDEX(Sector!$E$57:$E$776,MATCH('Energy consumption (raw)'!F80,Sector!$C$57:$C$776,FALSE)))))</f>
        <v>Transport</v>
      </c>
      <c r="J80" s="561">
        <v>31364888</v>
      </c>
      <c r="K80" s="561">
        <v>37246860</v>
      </c>
      <c r="L80" s="561"/>
      <c r="M80" s="561"/>
      <c r="N80" s="561"/>
      <c r="O80" s="561"/>
      <c r="P80" s="561"/>
      <c r="Q80" s="561"/>
      <c r="R80" s="561">
        <v>174.5</v>
      </c>
      <c r="S80" s="561"/>
      <c r="T80" s="561"/>
      <c r="U80" s="561"/>
      <c r="V80" s="561">
        <v>25.9</v>
      </c>
      <c r="W80" s="561"/>
      <c r="X80" s="561"/>
      <c r="Y80" s="561"/>
      <c r="Z80" s="561"/>
      <c r="AA80" s="561"/>
      <c r="AB80" s="561"/>
      <c r="AC80" s="561"/>
      <c r="AD80" s="561"/>
      <c r="AE80" s="561"/>
      <c r="AF80" s="561"/>
      <c r="AG80" s="561">
        <v>5952.3754979999994</v>
      </c>
      <c r="AH80" s="561">
        <v>9767</v>
      </c>
      <c r="AI80" s="290" t="s">
        <v>310</v>
      </c>
      <c r="AJ80" s="290" t="s">
        <v>366</v>
      </c>
    </row>
    <row r="81" spans="2:36" x14ac:dyDescent="0.25">
      <c r="B81" s="554">
        <v>72</v>
      </c>
      <c r="C81" s="555"/>
      <c r="D81" s="556"/>
      <c r="E81" s="290" t="s">
        <v>307</v>
      </c>
      <c r="F81" s="290" t="s">
        <v>363</v>
      </c>
      <c r="G81" s="564" t="s">
        <v>309</v>
      </c>
      <c r="H81" s="183" t="str">
        <f>INDEX(Sector!$D$57:$D$776,MATCH('Energy consumption (raw)'!F81,Sector!$C$57:$C$776,FALSE))</f>
        <v>Loading and unloading seaport cargo</v>
      </c>
      <c r="I81" s="183" t="str">
        <f>IF(G81=Sector!$B$50,Sector!$B$50,IF(G81=Sector!$B$51,Sector!$B$51,IF(G81=Sector!$B$53,Sector!$B$53,INDEX(Sector!$E$57:$E$776,MATCH('Energy consumption (raw)'!F81,Sector!$C$57:$C$776,FALSE)))))</f>
        <v>Transport</v>
      </c>
      <c r="J81" s="561"/>
      <c r="K81" s="561">
        <v>60903540</v>
      </c>
      <c r="L81" s="561"/>
      <c r="M81" s="561"/>
      <c r="N81" s="561"/>
      <c r="O81" s="561"/>
      <c r="P81" s="561"/>
      <c r="Q81" s="561"/>
      <c r="R81" s="561"/>
      <c r="S81" s="561"/>
      <c r="T81" s="561"/>
      <c r="U81" s="561"/>
      <c r="V81" s="561"/>
      <c r="W81" s="561"/>
      <c r="X81" s="561"/>
      <c r="Y81" s="561"/>
      <c r="Z81" s="561"/>
      <c r="AA81" s="561"/>
      <c r="AB81" s="561"/>
      <c r="AC81" s="561"/>
      <c r="AD81" s="561"/>
      <c r="AE81" s="561"/>
      <c r="AF81" s="561"/>
      <c r="AG81" s="561">
        <v>9397.4162219999998</v>
      </c>
      <c r="AH81" s="561">
        <v>10537</v>
      </c>
      <c r="AI81" s="290" t="s">
        <v>310</v>
      </c>
      <c r="AJ81" s="290" t="s">
        <v>366</v>
      </c>
    </row>
    <row r="82" spans="2:36" x14ac:dyDescent="0.25">
      <c r="B82" s="554">
        <v>73</v>
      </c>
      <c r="C82" s="555"/>
      <c r="D82" s="556"/>
      <c r="E82" s="290" t="s">
        <v>307</v>
      </c>
      <c r="F82" s="290" t="s">
        <v>367</v>
      </c>
      <c r="G82" s="564" t="s">
        <v>309</v>
      </c>
      <c r="H82" s="183" t="str">
        <f>INDEX(Sector!$D$57:$D$776,MATCH('Energy consumption (raw)'!F82,Sector!$C$57:$C$776,FALSE))</f>
        <v>Cargo transportation by specialized automobiles</v>
      </c>
      <c r="I82" s="183" t="str">
        <f>IF(G82=Sector!$B$50,Sector!$B$50,IF(G82=Sector!$B$51,Sector!$B$51,IF(G82=Sector!$B$53,Sector!$B$53,INDEX(Sector!$E$57:$E$776,MATCH('Energy consumption (raw)'!F82,Sector!$C$57:$C$776,FALSE)))))</f>
        <v>Transport</v>
      </c>
      <c r="J82" s="561"/>
      <c r="K82" s="561">
        <v>620189</v>
      </c>
      <c r="L82" s="561"/>
      <c r="M82" s="561"/>
      <c r="N82" s="561"/>
      <c r="O82" s="561"/>
      <c r="P82" s="561"/>
      <c r="Q82" s="561"/>
      <c r="R82" s="561">
        <v>3148.4</v>
      </c>
      <c r="S82" s="561"/>
      <c r="T82" s="561"/>
      <c r="U82" s="561"/>
      <c r="V82" s="561">
        <v>12.63</v>
      </c>
      <c r="W82" s="561"/>
      <c r="X82" s="561"/>
      <c r="Y82" s="561"/>
      <c r="Z82" s="561"/>
      <c r="AA82" s="561"/>
      <c r="AB82" s="561"/>
      <c r="AC82" s="561"/>
      <c r="AD82" s="561"/>
      <c r="AE82" s="561"/>
      <c r="AF82" s="561"/>
      <c r="AG82" s="561">
        <v>3320.3246626999999</v>
      </c>
      <c r="AH82" s="561">
        <v>3033</v>
      </c>
      <c r="AI82" s="290" t="s">
        <v>310</v>
      </c>
      <c r="AJ82" s="290" t="s">
        <v>366</v>
      </c>
    </row>
    <row r="83" spans="2:36" x14ac:dyDescent="0.25">
      <c r="B83" s="554">
        <v>74</v>
      </c>
      <c r="C83" s="555"/>
      <c r="D83" s="556"/>
      <c r="E83" s="290" t="s">
        <v>307</v>
      </c>
      <c r="F83" s="290" t="s">
        <v>361</v>
      </c>
      <c r="G83" s="564" t="s">
        <v>309</v>
      </c>
      <c r="H83" s="183" t="str">
        <f>INDEX(Sector!$D$57:$D$776,MATCH('Energy consumption (raw)'!F83,Sector!$C$57:$C$776,FALSE))</f>
        <v>Other supporting service activities related to transportation</v>
      </c>
      <c r="I83" s="183" t="str">
        <f>IF(G83=Sector!$B$50,Sector!$B$50,IF(G83=Sector!$B$51,Sector!$B$51,IF(G83=Sector!$B$53,Sector!$B$53,INDEX(Sector!$E$57:$E$776,MATCH('Energy consumption (raw)'!F83,Sector!$C$57:$C$776,FALSE)))))</f>
        <v>Transport</v>
      </c>
      <c r="J83" s="561"/>
      <c r="K83" s="561"/>
      <c r="L83" s="561"/>
      <c r="M83" s="561"/>
      <c r="N83" s="561"/>
      <c r="O83" s="561"/>
      <c r="P83" s="561"/>
      <c r="Q83" s="561"/>
      <c r="R83" s="561">
        <v>2876</v>
      </c>
      <c r="S83" s="561"/>
      <c r="T83" s="561"/>
      <c r="U83" s="561"/>
      <c r="V83" s="561"/>
      <c r="W83" s="561"/>
      <c r="X83" s="561"/>
      <c r="Y83" s="561"/>
      <c r="Z83" s="561"/>
      <c r="AA83" s="561"/>
      <c r="AB83" s="561"/>
      <c r="AC83" s="561"/>
      <c r="AD83" s="561"/>
      <c r="AE83" s="561"/>
      <c r="AF83" s="561"/>
      <c r="AG83" s="561">
        <v>2933.52</v>
      </c>
      <c r="AH83" s="561"/>
      <c r="AI83" s="290" t="s">
        <v>368</v>
      </c>
      <c r="AJ83" s="290" t="s">
        <v>366</v>
      </c>
    </row>
    <row r="84" spans="2:36" x14ac:dyDescent="0.25">
      <c r="B84" s="554">
        <v>75</v>
      </c>
      <c r="C84" s="555"/>
      <c r="D84" s="556"/>
      <c r="E84" s="290" t="s">
        <v>307</v>
      </c>
      <c r="F84" s="290" t="s">
        <v>317</v>
      </c>
      <c r="G84" s="564" t="s">
        <v>309</v>
      </c>
      <c r="H84" s="183" t="str">
        <f>INDEX(Sector!$D$57:$D$776,MATCH('Energy consumption (raw)'!F84,Sector!$C$57:$C$776,FALSE))</f>
        <v>Service activities that directly support water transport</v>
      </c>
      <c r="I84" s="183" t="str">
        <f>IF(G84=Sector!$B$50,Sector!$B$50,IF(G84=Sector!$B$51,Sector!$B$51,IF(G84=Sector!$B$53,Sector!$B$53,INDEX(Sector!$E$57:$E$776,MATCH('Energy consumption (raw)'!F84,Sector!$C$57:$C$776,FALSE)))))</f>
        <v>Transport</v>
      </c>
      <c r="J84" s="561">
        <v>6685700</v>
      </c>
      <c r="K84" s="561"/>
      <c r="L84" s="561"/>
      <c r="M84" s="561"/>
      <c r="N84" s="561"/>
      <c r="O84" s="561"/>
      <c r="P84" s="561"/>
      <c r="Q84" s="561"/>
      <c r="R84" s="561"/>
      <c r="S84" s="561"/>
      <c r="T84" s="561"/>
      <c r="U84" s="561"/>
      <c r="V84" s="561"/>
      <c r="W84" s="561"/>
      <c r="X84" s="561"/>
      <c r="Y84" s="561"/>
      <c r="Z84" s="561"/>
      <c r="AA84" s="561"/>
      <c r="AB84" s="561"/>
      <c r="AC84" s="561"/>
      <c r="AD84" s="561"/>
      <c r="AE84" s="561"/>
      <c r="AF84" s="561"/>
      <c r="AG84" s="561">
        <v>1031.6035100000001</v>
      </c>
      <c r="AH84" s="561"/>
      <c r="AI84" s="290" t="s">
        <v>369</v>
      </c>
      <c r="AJ84" s="290" t="s">
        <v>370</v>
      </c>
    </row>
    <row r="85" spans="2:36" x14ac:dyDescent="0.25">
      <c r="B85" s="554">
        <v>76</v>
      </c>
      <c r="C85" s="555"/>
      <c r="D85" s="556"/>
      <c r="E85" s="290" t="s">
        <v>307</v>
      </c>
      <c r="F85" s="290" t="s">
        <v>371</v>
      </c>
      <c r="G85" s="564" t="s">
        <v>309</v>
      </c>
      <c r="H85" s="183" t="str">
        <f>INDEX(Sector!$D$57:$D$776,MATCH('Energy consumption (raw)'!F85,Sector!$C$57:$C$776,FALSE))</f>
        <v>Coastal passenger transport</v>
      </c>
      <c r="I85" s="183" t="str">
        <f>IF(G85=Sector!$B$50,Sector!$B$50,IF(G85=Sector!$B$51,Sector!$B$51,IF(G85=Sector!$B$53,Sector!$B$53,INDEX(Sector!$E$57:$E$776,MATCH('Energy consumption (raw)'!F85,Sector!$C$57:$C$776,FALSE)))))</f>
        <v>Transport</v>
      </c>
      <c r="J85" s="561"/>
      <c r="K85" s="561"/>
      <c r="L85" s="290"/>
      <c r="M85" s="290"/>
      <c r="N85" s="290"/>
      <c r="O85" s="290"/>
      <c r="P85" s="290"/>
      <c r="Q85" s="290"/>
      <c r="R85" s="561">
        <v>5425</v>
      </c>
      <c r="S85" s="561"/>
      <c r="T85" s="290"/>
      <c r="U85" s="290"/>
      <c r="V85" s="290"/>
      <c r="W85" s="290"/>
      <c r="X85" s="290"/>
      <c r="Y85" s="290"/>
      <c r="Z85" s="290"/>
      <c r="AA85" s="290"/>
      <c r="AB85" s="290"/>
      <c r="AC85" s="290"/>
      <c r="AD85" s="290"/>
      <c r="AE85" s="290"/>
      <c r="AF85" s="290"/>
      <c r="AG85" s="561">
        <v>5533.5</v>
      </c>
      <c r="AH85" s="561">
        <v>5927</v>
      </c>
      <c r="AI85" s="291" t="s">
        <v>310</v>
      </c>
      <c r="AJ85" s="290" t="s">
        <v>372</v>
      </c>
    </row>
    <row r="86" spans="2:36" x14ac:dyDescent="0.25">
      <c r="B86" s="554">
        <v>77</v>
      </c>
      <c r="C86" s="555"/>
      <c r="D86" s="556"/>
      <c r="E86" s="290" t="s">
        <v>307</v>
      </c>
      <c r="F86" s="290" t="s">
        <v>373</v>
      </c>
      <c r="G86" s="564" t="s">
        <v>309</v>
      </c>
      <c r="H86" s="183" t="str">
        <f>INDEX(Sector!$D$57:$D$776,MATCH('Energy consumption (raw)'!F86,Sector!$C$57:$C$776,FALSE))</f>
        <v>Air transport</v>
      </c>
      <c r="I86" s="183" t="str">
        <f>IF(G86=Sector!$B$50,Sector!$B$50,IF(G86=Sector!$B$51,Sector!$B$51,IF(G86=Sector!$B$53,Sector!$B$53,INDEX(Sector!$E$57:$E$776,MATCH('Energy consumption (raw)'!F86,Sector!$C$57:$C$776,FALSE)))))</f>
        <v>Transport</v>
      </c>
      <c r="J86" s="561"/>
      <c r="K86" s="561">
        <v>6714000</v>
      </c>
      <c r="L86" s="290"/>
      <c r="M86" s="290"/>
      <c r="N86" s="290"/>
      <c r="O86" s="290"/>
      <c r="P86" s="290"/>
      <c r="Q86" s="290"/>
      <c r="R86" s="290"/>
      <c r="S86" s="561">
        <v>205080</v>
      </c>
      <c r="T86" s="290"/>
      <c r="U86" s="290"/>
      <c r="V86" s="290"/>
      <c r="W86" s="290">
        <v>9738</v>
      </c>
      <c r="X86" s="290"/>
      <c r="Y86" s="290"/>
      <c r="Z86" s="290"/>
      <c r="AA86" s="290"/>
      <c r="AB86" s="290"/>
      <c r="AC86" s="290"/>
      <c r="AD86" s="290"/>
      <c r="AE86" s="290"/>
      <c r="AF86" s="290"/>
      <c r="AG86" s="561">
        <v>1224.52314</v>
      </c>
      <c r="AH86" s="561">
        <v>2069</v>
      </c>
      <c r="AI86" s="291" t="s">
        <v>310</v>
      </c>
      <c r="AJ86" s="290" t="s">
        <v>372</v>
      </c>
    </row>
    <row r="87" spans="2:36" x14ac:dyDescent="0.25">
      <c r="B87" s="554">
        <v>78</v>
      </c>
      <c r="C87" s="555"/>
      <c r="D87" s="556"/>
      <c r="E87" s="290" t="s">
        <v>307</v>
      </c>
      <c r="F87" s="290" t="s">
        <v>374</v>
      </c>
      <c r="G87" s="564" t="s">
        <v>309</v>
      </c>
      <c r="H87" s="183" t="str">
        <f>INDEX(Sector!$D$57:$D$776,MATCH('Energy consumption (raw)'!F87,Sector!$C$57:$C$776,FALSE))</f>
        <v>Transportation of passengers and goods</v>
      </c>
      <c r="I87" s="183" t="str">
        <f>IF(G87=Sector!$B$50,Sector!$B$50,IF(G87=Sector!$B$51,Sector!$B$51,IF(G87=Sector!$B$53,Sector!$B$53,INDEX(Sector!$E$57:$E$776,MATCH('Energy consumption (raw)'!F87,Sector!$C$57:$C$776,FALSE)))))</f>
        <v>Transport</v>
      </c>
      <c r="J87" s="561"/>
      <c r="K87" s="561"/>
      <c r="L87" s="290"/>
      <c r="M87" s="290"/>
      <c r="N87" s="290"/>
      <c r="O87" s="290"/>
      <c r="P87" s="290"/>
      <c r="Q87" s="290"/>
      <c r="R87" s="290">
        <v>3594.03</v>
      </c>
      <c r="S87" s="561"/>
      <c r="T87" s="290"/>
      <c r="U87" s="290"/>
      <c r="V87" s="290"/>
      <c r="W87" s="290"/>
      <c r="X87" s="290"/>
      <c r="Y87" s="290"/>
      <c r="Z87" s="290"/>
      <c r="AA87" s="290"/>
      <c r="AB87" s="290"/>
      <c r="AC87" s="290"/>
      <c r="AD87" s="290"/>
      <c r="AE87" s="290"/>
      <c r="AF87" s="290"/>
      <c r="AG87" s="561">
        <v>3665.9106000000002</v>
      </c>
      <c r="AH87" s="561">
        <v>4656</v>
      </c>
      <c r="AI87" s="291" t="s">
        <v>310</v>
      </c>
      <c r="AJ87" s="290" t="s">
        <v>372</v>
      </c>
    </row>
    <row r="88" spans="2:36" x14ac:dyDescent="0.25">
      <c r="B88" s="554">
        <v>79</v>
      </c>
      <c r="C88" s="555"/>
      <c r="D88" s="556"/>
      <c r="E88" s="290" t="s">
        <v>307</v>
      </c>
      <c r="F88" s="290" t="s">
        <v>375</v>
      </c>
      <c r="G88" s="564" t="s">
        <v>309</v>
      </c>
      <c r="H88" s="183" t="str">
        <f>INDEX(Sector!$D$57:$D$776,MATCH('Energy consumption (raw)'!F88,Sector!$C$57:$C$776,FALSE))</f>
        <v>Transport of passengers and goods</v>
      </c>
      <c r="I88" s="183" t="str">
        <f>IF(G88=Sector!$B$50,Sector!$B$50,IF(G88=Sector!$B$51,Sector!$B$51,IF(G88=Sector!$B$53,Sector!$B$53,INDEX(Sector!$E$57:$E$776,MATCH('Energy consumption (raw)'!F88,Sector!$C$57:$C$776,FALSE)))))</f>
        <v>Transport</v>
      </c>
      <c r="J88" s="561"/>
      <c r="K88" s="561">
        <v>163760</v>
      </c>
      <c r="L88" s="290"/>
      <c r="M88" s="290"/>
      <c r="N88" s="290"/>
      <c r="O88" s="290"/>
      <c r="P88" s="290"/>
      <c r="Q88" s="290"/>
      <c r="R88" s="290"/>
      <c r="S88" s="561">
        <v>9380075</v>
      </c>
      <c r="T88" s="290"/>
      <c r="U88" s="290"/>
      <c r="V88" s="290"/>
      <c r="W88" s="290"/>
      <c r="X88" s="290"/>
      <c r="Y88" s="290"/>
      <c r="Z88" s="290"/>
      <c r="AA88" s="290"/>
      <c r="AB88" s="290"/>
      <c r="AC88" s="290"/>
      <c r="AD88" s="290"/>
      <c r="AE88" s="290"/>
      <c r="AF88" s="290"/>
      <c r="AG88" s="561">
        <v>8279.7341680000009</v>
      </c>
      <c r="AH88" s="561">
        <v>10509</v>
      </c>
      <c r="AI88" s="291" t="s">
        <v>310</v>
      </c>
      <c r="AJ88" s="290" t="s">
        <v>372</v>
      </c>
    </row>
    <row r="89" spans="2:36" x14ac:dyDescent="0.25">
      <c r="B89" s="554">
        <v>80</v>
      </c>
      <c r="C89" s="555"/>
      <c r="D89" s="556"/>
      <c r="E89" s="290" t="s">
        <v>307</v>
      </c>
      <c r="F89" s="290" t="s">
        <v>374</v>
      </c>
      <c r="G89" s="564" t="s">
        <v>309</v>
      </c>
      <c r="H89" s="183" t="str">
        <f>INDEX(Sector!$D$57:$D$776,MATCH('Energy consumption (raw)'!F89,Sector!$C$57:$C$776,FALSE))</f>
        <v>Transportation of passengers and goods</v>
      </c>
      <c r="I89" s="183" t="str">
        <f>IF(G89=Sector!$B$50,Sector!$B$50,IF(G89=Sector!$B$51,Sector!$B$51,IF(G89=Sector!$B$53,Sector!$B$53,INDEX(Sector!$E$57:$E$776,MATCH('Energy consumption (raw)'!F89,Sector!$C$57:$C$776,FALSE)))))</f>
        <v>Transport</v>
      </c>
      <c r="J89" s="561"/>
      <c r="K89" s="561">
        <v>159839</v>
      </c>
      <c r="L89" s="290"/>
      <c r="M89" s="290"/>
      <c r="N89" s="290"/>
      <c r="O89" s="290"/>
      <c r="P89" s="290"/>
      <c r="Q89" s="290"/>
      <c r="R89" s="290"/>
      <c r="S89" s="561">
        <v>2427000</v>
      </c>
      <c r="T89" s="290"/>
      <c r="U89" s="290"/>
      <c r="V89" s="290"/>
      <c r="W89" s="290"/>
      <c r="X89" s="290"/>
      <c r="Y89" s="290"/>
      <c r="Z89" s="290"/>
      <c r="AA89" s="290"/>
      <c r="AB89" s="290"/>
      <c r="AC89" s="290"/>
      <c r="AD89" s="290"/>
      <c r="AE89" s="290"/>
      <c r="AF89" s="290"/>
      <c r="AG89" s="561">
        <v>2160.4231577</v>
      </c>
      <c r="AH89" s="561">
        <v>2287</v>
      </c>
      <c r="AI89" s="291" t="s">
        <v>310</v>
      </c>
      <c r="AJ89" s="290" t="s">
        <v>372</v>
      </c>
    </row>
    <row r="90" spans="2:36" x14ac:dyDescent="0.25">
      <c r="B90" s="554">
        <v>1</v>
      </c>
      <c r="C90" s="555"/>
      <c r="D90" s="556"/>
      <c r="E90" s="290" t="s">
        <v>376</v>
      </c>
      <c r="F90" s="290" t="s">
        <v>377</v>
      </c>
      <c r="G90" s="290" t="s">
        <v>378</v>
      </c>
      <c r="H90" s="183" t="str">
        <f>INDEX(Sector!$D$57:$D$776,MATCH('Energy consumption (raw)'!F90,Sector!$C$57:$C$776,FALSE))</f>
        <v>Agricultural service activities</v>
      </c>
      <c r="I90" s="183" t="str">
        <f>IF(G90=Sector!$B$50,Sector!$B$50,IF(G90=Sector!$B$51,Sector!$B$51,IF(G90=Sector!$B$53,Sector!$B$53,INDEX(Sector!$E$57:$E$776,MATCH('Energy consumption (raw)'!F90,Sector!$C$57:$C$776,FALSE)))))</f>
        <v>Agriculture</v>
      </c>
      <c r="J90" s="561"/>
      <c r="K90" s="561">
        <v>17337667</v>
      </c>
      <c r="L90" s="561"/>
      <c r="M90" s="561"/>
      <c r="N90" s="561"/>
      <c r="O90" s="561"/>
      <c r="P90" s="561"/>
      <c r="Q90" s="561"/>
      <c r="R90" s="561"/>
      <c r="S90" s="561"/>
      <c r="T90" s="561"/>
      <c r="U90" s="561"/>
      <c r="V90" s="561"/>
      <c r="W90" s="561"/>
      <c r="X90" s="561"/>
      <c r="Y90" s="561"/>
      <c r="Z90" s="561"/>
      <c r="AA90" s="561"/>
      <c r="AB90" s="561"/>
      <c r="AC90" s="561"/>
      <c r="AD90" s="561"/>
      <c r="AE90" s="561"/>
      <c r="AF90" s="561"/>
      <c r="AG90" s="561">
        <v>2675.2020181000003</v>
      </c>
      <c r="AH90" s="561">
        <v>2476</v>
      </c>
      <c r="AI90" s="290" t="s">
        <v>310</v>
      </c>
      <c r="AJ90" s="290" t="s">
        <v>379</v>
      </c>
    </row>
    <row r="91" spans="2:36" x14ac:dyDescent="0.25">
      <c r="B91" s="554">
        <v>2</v>
      </c>
      <c r="C91" s="555"/>
      <c r="D91" s="556"/>
      <c r="E91" s="290" t="s">
        <v>376</v>
      </c>
      <c r="F91" s="290" t="s">
        <v>380</v>
      </c>
      <c r="G91" s="290" t="s">
        <v>378</v>
      </c>
      <c r="H91" s="183" t="str">
        <f>INDEX(Sector!$D$57:$D$776,MATCH('Energy consumption (raw)'!F91,Sector!$C$57:$C$776,FALSE))</f>
        <v>Aquaculture</v>
      </c>
      <c r="I91" s="183" t="str">
        <f>IF(G91=Sector!$B$50,Sector!$B$50,IF(G91=Sector!$B$51,Sector!$B$51,IF(G91=Sector!$B$53,Sector!$B$53,INDEX(Sector!$E$57:$E$776,MATCH('Energy consumption (raw)'!F91,Sector!$C$57:$C$776,FALSE)))))</f>
        <v>Agriculture</v>
      </c>
      <c r="J91" s="561"/>
      <c r="K91" s="561">
        <v>3610268</v>
      </c>
      <c r="L91" s="290"/>
      <c r="M91" s="290"/>
      <c r="N91" s="290"/>
      <c r="O91" s="290"/>
      <c r="P91" s="290"/>
      <c r="Q91" s="290"/>
      <c r="R91" s="290"/>
      <c r="S91" s="290"/>
      <c r="T91" s="290"/>
      <c r="U91" s="290"/>
      <c r="V91" s="290"/>
      <c r="W91" s="290"/>
      <c r="X91" s="290"/>
      <c r="Y91" s="290"/>
      <c r="Z91" s="290"/>
      <c r="AA91" s="290"/>
      <c r="AB91" s="290"/>
      <c r="AC91" s="290"/>
      <c r="AD91" s="290"/>
      <c r="AE91" s="290"/>
      <c r="AF91" s="290"/>
      <c r="AG91" s="561">
        <v>557.06435240000008</v>
      </c>
      <c r="AH91" s="561">
        <v>2201</v>
      </c>
      <c r="AI91" s="290" t="s">
        <v>310</v>
      </c>
      <c r="AJ91" s="290" t="s">
        <v>311</v>
      </c>
    </row>
    <row r="92" spans="2:36" x14ac:dyDescent="0.25">
      <c r="B92" s="554">
        <v>3</v>
      </c>
      <c r="C92" s="555"/>
      <c r="D92" s="556"/>
      <c r="E92" s="290" t="s">
        <v>376</v>
      </c>
      <c r="F92" s="290" t="s">
        <v>380</v>
      </c>
      <c r="G92" s="290" t="s">
        <v>378</v>
      </c>
      <c r="H92" s="183" t="str">
        <f>INDEX(Sector!$D$57:$D$776,MATCH('Energy consumption (raw)'!F92,Sector!$C$57:$C$776,FALSE))</f>
        <v>Aquaculture</v>
      </c>
      <c r="I92" s="183" t="str">
        <f>IF(G92=Sector!$B$50,Sector!$B$50,IF(G92=Sector!$B$51,Sector!$B$51,IF(G92=Sector!$B$53,Sector!$B$53,INDEX(Sector!$E$57:$E$776,MATCH('Energy consumption (raw)'!F92,Sector!$C$57:$C$776,FALSE)))))</f>
        <v>Agriculture</v>
      </c>
      <c r="J92" s="561"/>
      <c r="K92" s="561">
        <v>4023660</v>
      </c>
      <c r="L92" s="290"/>
      <c r="M92" s="290"/>
      <c r="N92" s="290"/>
      <c r="O92" s="290"/>
      <c r="P92" s="290"/>
      <c r="Q92" s="290"/>
      <c r="R92" s="290"/>
      <c r="S92" s="290"/>
      <c r="T92" s="290"/>
      <c r="U92" s="290"/>
      <c r="V92" s="290"/>
      <c r="W92" s="290"/>
      <c r="X92" s="290"/>
      <c r="Y92" s="290"/>
      <c r="Z92" s="290"/>
      <c r="AA92" s="290"/>
      <c r="AB92" s="290"/>
      <c r="AC92" s="290"/>
      <c r="AD92" s="290"/>
      <c r="AE92" s="290"/>
      <c r="AF92" s="290"/>
      <c r="AG92" s="561">
        <v>620.85073800000009</v>
      </c>
      <c r="AH92" s="561">
        <v>1102</v>
      </c>
      <c r="AI92" s="290" t="s">
        <v>310</v>
      </c>
      <c r="AJ92" s="290" t="s">
        <v>311</v>
      </c>
    </row>
    <row r="93" spans="2:36" x14ac:dyDescent="0.25">
      <c r="B93" s="554">
        <v>4</v>
      </c>
      <c r="C93" s="555"/>
      <c r="D93" s="556"/>
      <c r="E93" s="290" t="s">
        <v>376</v>
      </c>
      <c r="F93" s="290" t="s">
        <v>381</v>
      </c>
      <c r="G93" s="290" t="s">
        <v>378</v>
      </c>
      <c r="H93" s="183" t="str">
        <f>INDEX(Sector!$D$57:$D$776,MATCH('Energy consumption (raw)'!F93,Sector!$C$57:$C$776,FALSE))</f>
        <v>Forest products processing</v>
      </c>
      <c r="I93" s="183" t="str">
        <f>IF(G93=Sector!$B$50,Sector!$B$50,IF(G93=Sector!$B$51,Sector!$B$51,IF(G93=Sector!$B$53,Sector!$B$53,INDEX(Sector!$E$57:$E$776,MATCH('Energy consumption (raw)'!F93,Sector!$C$57:$C$776,FALSE)))))</f>
        <v>Agriculture</v>
      </c>
      <c r="J93" s="561"/>
      <c r="K93" s="561">
        <v>11726765</v>
      </c>
      <c r="L93" s="290"/>
      <c r="M93" s="290"/>
      <c r="N93" s="290"/>
      <c r="O93" s="290"/>
      <c r="P93" s="290"/>
      <c r="Q93" s="290"/>
      <c r="R93" s="290"/>
      <c r="S93" s="290"/>
      <c r="T93" s="290"/>
      <c r="U93" s="290"/>
      <c r="V93" s="290"/>
      <c r="W93" s="290"/>
      <c r="X93" s="290"/>
      <c r="Y93" s="290"/>
      <c r="Z93" s="290"/>
      <c r="AA93" s="290"/>
      <c r="AB93" s="290"/>
      <c r="AC93" s="290"/>
      <c r="AD93" s="290"/>
      <c r="AE93" s="290"/>
      <c r="AF93" s="290"/>
      <c r="AG93" s="561">
        <v>1809.4398395000001</v>
      </c>
      <c r="AH93" s="561">
        <v>1279</v>
      </c>
      <c r="AI93" s="290" t="s">
        <v>310</v>
      </c>
      <c r="AJ93" s="290" t="s">
        <v>311</v>
      </c>
    </row>
    <row r="94" spans="2:36" x14ac:dyDescent="0.25">
      <c r="B94" s="554">
        <v>5</v>
      </c>
      <c r="C94" s="555"/>
      <c r="D94" s="556"/>
      <c r="E94" s="290" t="s">
        <v>376</v>
      </c>
      <c r="F94" s="559" t="s">
        <v>382</v>
      </c>
      <c r="G94" s="290" t="s">
        <v>378</v>
      </c>
      <c r="H94" s="183" t="str">
        <f>INDEX(Sector!$D$57:$D$776,MATCH('Energy consumption (raw)'!F94,Sector!$C$57:$C$776,FALSE))</f>
        <v>Wholesale of rice, wheat, other cereal grains, flour</v>
      </c>
      <c r="I94" s="183" t="str">
        <f>IF(G94=Sector!$B$50,Sector!$B$50,IF(G94=Sector!$B$51,Sector!$B$51,IF(G94=Sector!$B$53,Sector!$B$53,INDEX(Sector!$E$57:$E$776,MATCH('Energy consumption (raw)'!F94,Sector!$C$57:$C$776,FALSE)))))</f>
        <v>Agriculture</v>
      </c>
      <c r="J94" s="572" t="s">
        <v>342</v>
      </c>
      <c r="K94" s="561">
        <v>200569</v>
      </c>
      <c r="L94" s="35"/>
      <c r="M94" s="35"/>
      <c r="N94" s="561"/>
      <c r="O94" s="561">
        <v>0</v>
      </c>
      <c r="P94" s="561"/>
      <c r="Q94" s="561"/>
      <c r="R94" s="561">
        <v>3440</v>
      </c>
      <c r="S94" s="561"/>
      <c r="T94" s="561"/>
      <c r="U94" s="561"/>
      <c r="V94" s="561">
        <v>134</v>
      </c>
      <c r="W94" s="561"/>
      <c r="X94" s="561"/>
      <c r="Y94" s="561"/>
      <c r="Z94" s="561"/>
      <c r="AA94" s="561"/>
      <c r="AB94" s="561"/>
      <c r="AC94" s="561"/>
      <c r="AD94" s="561"/>
      <c r="AE94" s="561"/>
      <c r="AF94" s="561"/>
      <c r="AG94" s="561">
        <v>3680.4477966999998</v>
      </c>
      <c r="AH94" s="561">
        <v>3680</v>
      </c>
      <c r="AI94" s="290" t="s">
        <v>310</v>
      </c>
      <c r="AJ94" s="290" t="s">
        <v>343</v>
      </c>
    </row>
    <row r="95" spans="2:36" x14ac:dyDescent="0.25">
      <c r="B95" s="554">
        <v>6</v>
      </c>
      <c r="C95" s="555"/>
      <c r="D95" s="556"/>
      <c r="E95" s="290" t="s">
        <v>376</v>
      </c>
      <c r="F95" s="290" t="s">
        <v>383</v>
      </c>
      <c r="G95" s="290" t="s">
        <v>378</v>
      </c>
      <c r="H95" s="183" t="str">
        <f>INDEX(Sector!$D$57:$D$776,MATCH('Energy consumption (raw)'!F95,Sector!$C$57:$C$776,FALSE))</f>
        <v>Manufacture of starch and starch-based products</v>
      </c>
      <c r="I95" s="183" t="str">
        <f>IF(G95=Sector!$B$50,Sector!$B$50,IF(G95=Sector!$B$51,Sector!$B$51,IF(G95=Sector!$B$53,Sector!$B$53,INDEX(Sector!$E$57:$E$776,MATCH('Energy consumption (raw)'!F95,Sector!$C$57:$C$776,FALSE)))))</f>
        <v>Agriculture</v>
      </c>
      <c r="J95" s="561"/>
      <c r="K95" s="561">
        <v>10325953</v>
      </c>
      <c r="L95" s="561"/>
      <c r="M95" s="561"/>
      <c r="N95" s="561"/>
      <c r="O95" s="561"/>
      <c r="P95" s="561"/>
      <c r="Q95" s="561"/>
      <c r="R95" s="561"/>
      <c r="S95" s="561"/>
      <c r="T95" s="561"/>
      <c r="U95" s="561"/>
      <c r="V95" s="561"/>
      <c r="W95" s="561"/>
      <c r="X95" s="561"/>
      <c r="Y95" s="561"/>
      <c r="Z95" s="561"/>
      <c r="AA95" s="561"/>
      <c r="AB95" s="561"/>
      <c r="AC95" s="561"/>
      <c r="AD95" s="561"/>
      <c r="AE95" s="561"/>
      <c r="AF95" s="561"/>
      <c r="AG95" s="561">
        <v>1593.2945479</v>
      </c>
      <c r="AH95" s="561">
        <v>1972.4</v>
      </c>
      <c r="AI95" s="290" t="s">
        <v>310</v>
      </c>
      <c r="AJ95" s="290" t="s">
        <v>384</v>
      </c>
    </row>
    <row r="96" spans="2:36" x14ac:dyDescent="0.25">
      <c r="B96" s="554">
        <v>7</v>
      </c>
      <c r="C96" s="555"/>
      <c r="D96" s="556"/>
      <c r="E96" s="290" t="s">
        <v>376</v>
      </c>
      <c r="F96" s="290" t="s">
        <v>380</v>
      </c>
      <c r="G96" s="290" t="s">
        <v>378</v>
      </c>
      <c r="H96" s="183" t="str">
        <f>INDEX(Sector!$D$57:$D$776,MATCH('Energy consumption (raw)'!F96,Sector!$C$57:$C$776,FALSE))</f>
        <v>Aquaculture</v>
      </c>
      <c r="I96" s="183" t="str">
        <f>IF(G96=Sector!$B$50,Sector!$B$50,IF(G96=Sector!$B$51,Sector!$B$51,IF(G96=Sector!$B$53,Sector!$B$53,INDEX(Sector!$E$57:$E$776,MATCH('Energy consumption (raw)'!F96,Sector!$C$57:$C$776,FALSE)))))</f>
        <v>Agriculture</v>
      </c>
      <c r="J96" s="561"/>
      <c r="K96" s="561">
        <v>9893000</v>
      </c>
      <c r="L96" s="561"/>
      <c r="M96" s="561"/>
      <c r="N96" s="561"/>
      <c r="O96" s="561"/>
      <c r="P96" s="561"/>
      <c r="Q96" s="561"/>
      <c r="R96" s="561"/>
      <c r="S96" s="561"/>
      <c r="T96" s="561"/>
      <c r="U96" s="561"/>
      <c r="V96" s="561"/>
      <c r="W96" s="561"/>
      <c r="X96" s="561"/>
      <c r="Y96" s="561"/>
      <c r="Z96" s="561"/>
      <c r="AA96" s="561"/>
      <c r="AB96" s="561"/>
      <c r="AC96" s="561"/>
      <c r="AD96" s="561"/>
      <c r="AE96" s="561"/>
      <c r="AF96" s="561"/>
      <c r="AG96" s="561">
        <v>1526.4899</v>
      </c>
      <c r="AH96" s="561">
        <v>3203.7123840000004</v>
      </c>
      <c r="AI96" s="290" t="s">
        <v>310</v>
      </c>
      <c r="AJ96" s="290" t="s">
        <v>385</v>
      </c>
    </row>
    <row r="97" spans="2:36" x14ac:dyDescent="0.25">
      <c r="B97" s="554">
        <v>8</v>
      </c>
      <c r="C97" s="555"/>
      <c r="D97" s="556"/>
      <c r="E97" s="290" t="s">
        <v>376</v>
      </c>
      <c r="F97" s="290" t="s">
        <v>386</v>
      </c>
      <c r="G97" s="290" t="s">
        <v>378</v>
      </c>
      <c r="H97" s="183" t="str">
        <f>INDEX(Sector!$D$57:$D$776,MATCH('Energy consumption (raw)'!F97,Sector!$C$57:$C$776,FALSE))</f>
        <v>Agriculture (cultivation, livestock)</v>
      </c>
      <c r="I97" s="183" t="str">
        <f>IF(G97=Sector!$B$50,Sector!$B$50,IF(G97=Sector!$B$51,Sector!$B$51,IF(G97=Sector!$B$53,Sector!$B$53,INDEX(Sector!$E$57:$E$776,MATCH('Energy consumption (raw)'!F97,Sector!$C$57:$C$776,FALSE)))))</f>
        <v>Agriculture</v>
      </c>
      <c r="J97" s="561"/>
      <c r="K97" s="561">
        <v>7022300</v>
      </c>
      <c r="L97" s="556"/>
      <c r="M97" s="556"/>
      <c r="N97" s="556"/>
      <c r="O97" s="556"/>
      <c r="P97" s="556"/>
      <c r="Q97" s="556"/>
      <c r="R97" s="556"/>
      <c r="S97" s="556"/>
      <c r="T97" s="556"/>
      <c r="U97" s="556"/>
      <c r="V97" s="556"/>
      <c r="W97" s="556"/>
      <c r="X97" s="556"/>
      <c r="Y97" s="556"/>
      <c r="Z97" s="556"/>
      <c r="AA97" s="556"/>
      <c r="AB97" s="556"/>
      <c r="AC97" s="556"/>
      <c r="AD97" s="556"/>
      <c r="AE97" s="556"/>
      <c r="AF97" s="556"/>
      <c r="AG97" s="561">
        <v>1083.54089</v>
      </c>
      <c r="AH97" s="561"/>
      <c r="AI97" s="290" t="s">
        <v>310</v>
      </c>
      <c r="AJ97" s="290" t="s">
        <v>387</v>
      </c>
    </row>
    <row r="98" spans="2:36" x14ac:dyDescent="0.25">
      <c r="B98" s="554">
        <v>9</v>
      </c>
      <c r="C98" s="555"/>
      <c r="D98" s="556"/>
      <c r="E98" s="290" t="s">
        <v>376</v>
      </c>
      <c r="F98" s="290" t="s">
        <v>388</v>
      </c>
      <c r="G98" s="290" t="s">
        <v>378</v>
      </c>
      <c r="H98" s="183" t="str">
        <f>INDEX(Sector!$D$57:$D$776,MATCH('Energy consumption (raw)'!F98,Sector!$C$57:$C$776,FALSE))</f>
        <v>Pig farming</v>
      </c>
      <c r="I98" s="183" t="str">
        <f>IF(G98=Sector!$B$50,Sector!$B$50,IF(G98=Sector!$B$51,Sector!$B$51,IF(G98=Sector!$B$53,Sector!$B$53,INDEX(Sector!$E$57:$E$776,MATCH('Energy consumption (raw)'!F98,Sector!$C$57:$C$776,FALSE)))))</f>
        <v>Agriculture</v>
      </c>
      <c r="J98" s="561"/>
      <c r="K98" s="561">
        <v>9895607</v>
      </c>
      <c r="L98" s="561"/>
      <c r="M98" s="561"/>
      <c r="N98" s="561"/>
      <c r="O98" s="561"/>
      <c r="P98" s="561"/>
      <c r="Q98" s="561"/>
      <c r="R98" s="561"/>
      <c r="S98" s="561"/>
      <c r="T98" s="561"/>
      <c r="U98" s="561"/>
      <c r="V98" s="561"/>
      <c r="W98" s="561"/>
      <c r="X98" s="561"/>
      <c r="Y98" s="561"/>
      <c r="Z98" s="561"/>
      <c r="AA98" s="561"/>
      <c r="AB98" s="561"/>
      <c r="AC98" s="561"/>
      <c r="AD98" s="561"/>
      <c r="AE98" s="561"/>
      <c r="AF98" s="561"/>
      <c r="AG98" s="561">
        <v>1526.8921601000002</v>
      </c>
      <c r="AH98" s="561">
        <v>1361.3696125000001</v>
      </c>
      <c r="AI98" s="290" t="s">
        <v>310</v>
      </c>
      <c r="AJ98" s="290" t="s">
        <v>357</v>
      </c>
    </row>
    <row r="99" spans="2:36" x14ac:dyDescent="0.25">
      <c r="B99" s="554">
        <v>10</v>
      </c>
      <c r="C99" s="555"/>
      <c r="D99" s="556"/>
      <c r="E99" s="290" t="s">
        <v>376</v>
      </c>
      <c r="F99" s="290" t="s">
        <v>389</v>
      </c>
      <c r="G99" s="290" t="s">
        <v>378</v>
      </c>
      <c r="H99" s="183" t="str">
        <f>INDEX(Sector!$D$57:$D$776,MATCH('Energy consumption (raw)'!F99,Sector!$C$57:$C$776,FALSE))</f>
        <v>Chicken breeding</v>
      </c>
      <c r="I99" s="183" t="str">
        <f>IF(G99=Sector!$B$50,Sector!$B$50,IF(G99=Sector!$B$51,Sector!$B$51,IF(G99=Sector!$B$53,Sector!$B$53,INDEX(Sector!$E$57:$E$776,MATCH('Energy consumption (raw)'!F99,Sector!$C$57:$C$776,FALSE)))))</f>
        <v>Agriculture</v>
      </c>
      <c r="J99" s="561"/>
      <c r="K99" s="561">
        <v>7837000</v>
      </c>
      <c r="L99" s="561"/>
      <c r="M99" s="561"/>
      <c r="N99" s="561"/>
      <c r="O99" s="561"/>
      <c r="P99" s="561"/>
      <c r="Q99" s="561"/>
      <c r="R99" s="561"/>
      <c r="S99" s="561"/>
      <c r="T99" s="561"/>
      <c r="U99" s="561"/>
      <c r="V99" s="561"/>
      <c r="W99" s="561"/>
      <c r="X99" s="561"/>
      <c r="Y99" s="561"/>
      <c r="Z99" s="561"/>
      <c r="AA99" s="561"/>
      <c r="AB99" s="561"/>
      <c r="AC99" s="561"/>
      <c r="AD99" s="561"/>
      <c r="AE99" s="561"/>
      <c r="AF99" s="561"/>
      <c r="AG99" s="561">
        <v>1209.2491</v>
      </c>
      <c r="AH99" s="561">
        <v>1126.3745700000002</v>
      </c>
      <c r="AI99" s="290" t="s">
        <v>310</v>
      </c>
      <c r="AJ99" s="290" t="s">
        <v>360</v>
      </c>
    </row>
    <row r="100" spans="2:36" x14ac:dyDescent="0.25">
      <c r="B100" s="554">
        <v>11</v>
      </c>
      <c r="C100" s="555"/>
      <c r="D100" s="556"/>
      <c r="E100" s="290" t="s">
        <v>376</v>
      </c>
      <c r="F100" s="290" t="s">
        <v>390</v>
      </c>
      <c r="G100" s="290" t="s">
        <v>378</v>
      </c>
      <c r="H100" s="183" t="str">
        <f>INDEX(Sector!$D$57:$D$776,MATCH('Energy consumption (raw)'!F100,Sector!$C$57:$C$776,FALSE))</f>
        <v>Raising buffaloes and cows</v>
      </c>
      <c r="I100" s="183" t="str">
        <f>IF(G100=Sector!$B$50,Sector!$B$50,IF(G100=Sector!$B$51,Sector!$B$51,IF(G100=Sector!$B$53,Sector!$B$53,INDEX(Sector!$E$57:$E$776,MATCH('Energy consumption (raw)'!F100,Sector!$C$57:$C$776,FALSE)))))</f>
        <v>Agriculture</v>
      </c>
      <c r="J100" s="561"/>
      <c r="K100" s="561">
        <v>11230400</v>
      </c>
      <c r="L100" s="561"/>
      <c r="M100" s="561"/>
      <c r="N100" s="561"/>
      <c r="O100" s="561"/>
      <c r="P100" s="561"/>
      <c r="Q100" s="561"/>
      <c r="R100" s="561"/>
      <c r="S100" s="561"/>
      <c r="T100" s="561"/>
      <c r="U100" s="561"/>
      <c r="V100" s="561"/>
      <c r="W100" s="561"/>
      <c r="X100" s="561"/>
      <c r="Y100" s="561"/>
      <c r="Z100" s="561"/>
      <c r="AA100" s="561"/>
      <c r="AB100" s="561"/>
      <c r="AC100" s="561"/>
      <c r="AD100" s="561"/>
      <c r="AE100" s="561"/>
      <c r="AF100" s="561"/>
      <c r="AG100" s="561">
        <v>1732.8507200000001</v>
      </c>
      <c r="AH100" s="561">
        <v>1015.6180300000001</v>
      </c>
      <c r="AI100" s="290" t="s">
        <v>310</v>
      </c>
      <c r="AJ100" s="290" t="s">
        <v>360</v>
      </c>
    </row>
    <row r="101" spans="2:36" x14ac:dyDescent="0.25">
      <c r="B101" s="554">
        <v>12</v>
      </c>
      <c r="C101" s="555"/>
      <c r="D101" s="556"/>
      <c r="E101" s="290" t="s">
        <v>376</v>
      </c>
      <c r="F101" s="290" t="s">
        <v>391</v>
      </c>
      <c r="G101" s="290" t="s">
        <v>378</v>
      </c>
      <c r="H101" s="183" t="str">
        <f>INDEX(Sector!$D$57:$D$776,MATCH('Energy consumption (raw)'!F101,Sector!$C$57:$C$776,FALSE))</f>
        <v>Agricultural production (growing clean vegetables)</v>
      </c>
      <c r="I101" s="183" t="str">
        <f>IF(G101=Sector!$B$50,Sector!$B$50,IF(G101=Sector!$B$51,Sector!$B$51,IF(G101=Sector!$B$53,Sector!$B$53,INDEX(Sector!$E$57:$E$776,MATCH('Energy consumption (raw)'!F101,Sector!$C$57:$C$776,FALSE)))))</f>
        <v>Agriculture</v>
      </c>
      <c r="J101" s="561"/>
      <c r="K101" s="561">
        <v>9389520</v>
      </c>
      <c r="L101" s="561"/>
      <c r="M101" s="561"/>
      <c r="N101" s="561"/>
      <c r="O101" s="561"/>
      <c r="P101" s="561"/>
      <c r="Q101" s="561"/>
      <c r="R101" s="561"/>
      <c r="S101" s="561"/>
      <c r="T101" s="561"/>
      <c r="U101" s="561"/>
      <c r="V101" s="561"/>
      <c r="W101" s="561"/>
      <c r="X101" s="561"/>
      <c r="Y101" s="561"/>
      <c r="Z101" s="561"/>
      <c r="AA101" s="561"/>
      <c r="AB101" s="561"/>
      <c r="AC101" s="561"/>
      <c r="AD101" s="561"/>
      <c r="AE101" s="561"/>
      <c r="AF101" s="561"/>
      <c r="AG101" s="561">
        <v>1448.802936</v>
      </c>
      <c r="AH101" s="561"/>
      <c r="AI101" s="290" t="s">
        <v>310</v>
      </c>
      <c r="AJ101" s="290" t="s">
        <v>392</v>
      </c>
    </row>
    <row r="102" spans="2:36" x14ac:dyDescent="0.25">
      <c r="B102" s="554">
        <v>13</v>
      </c>
      <c r="C102" s="555"/>
      <c r="D102" s="556"/>
      <c r="E102" s="290" t="s">
        <v>376</v>
      </c>
      <c r="F102" s="290" t="s">
        <v>393</v>
      </c>
      <c r="G102" s="290" t="s">
        <v>378</v>
      </c>
      <c r="H102" s="183" t="str">
        <f>INDEX(Sector!$D$57:$D$776,MATCH('Energy consumption (raw)'!F102,Sector!$C$57:$C$776,FALSE))</f>
        <v>Milling and production of flour</v>
      </c>
      <c r="I102" s="183" t="str">
        <f>IF(G102=Sector!$B$50,Sector!$B$50,IF(G102=Sector!$B$51,Sector!$B$51,IF(G102=Sector!$B$53,Sector!$B$53,INDEX(Sector!$E$57:$E$776,MATCH('Energy consumption (raw)'!F102,Sector!$C$57:$C$776,FALSE)))))</f>
        <v>Agriculture</v>
      </c>
      <c r="J102" s="561">
        <v>2422500</v>
      </c>
      <c r="K102" s="561">
        <v>2422500</v>
      </c>
      <c r="L102" s="561"/>
      <c r="M102" s="561"/>
      <c r="N102" s="561"/>
      <c r="O102" s="561"/>
      <c r="P102" s="561"/>
      <c r="Q102" s="561"/>
      <c r="R102" s="561">
        <v>7.2</v>
      </c>
      <c r="S102" s="561"/>
      <c r="T102" s="561"/>
      <c r="U102" s="561"/>
      <c r="V102" s="561"/>
      <c r="W102" s="561"/>
      <c r="X102" s="561"/>
      <c r="Y102" s="561"/>
      <c r="Z102" s="561"/>
      <c r="AA102" s="561"/>
      <c r="AB102" s="561">
        <v>2338</v>
      </c>
      <c r="AC102" s="561"/>
      <c r="AD102" s="561"/>
      <c r="AE102" s="561"/>
      <c r="AF102" s="561"/>
      <c r="AG102" s="561">
        <v>1253.20975</v>
      </c>
      <c r="AH102" s="561">
        <v>1089</v>
      </c>
      <c r="AI102" s="290" t="s">
        <v>310</v>
      </c>
      <c r="AJ102" s="290" t="s">
        <v>394</v>
      </c>
    </row>
    <row r="103" spans="2:36" x14ac:dyDescent="0.25">
      <c r="B103" s="554">
        <v>1</v>
      </c>
      <c r="C103" s="555"/>
      <c r="D103" s="556"/>
      <c r="E103" s="290" t="s">
        <v>395</v>
      </c>
      <c r="F103" s="290" t="s">
        <v>396</v>
      </c>
      <c r="G103" s="290" t="s">
        <v>397</v>
      </c>
      <c r="H103" s="183" t="str">
        <f>INDEX(Sector!$D$57:$D$776,MATCH('Energy consumption (raw)'!F103,Sector!$C$57:$C$776,FALSE))</f>
        <v>Manufacture of medical, dental, orthopedic and rehabilitation equipment and instruments</v>
      </c>
      <c r="I103" s="183" t="str">
        <f>IF(G103=Sector!$B$50,Sector!$B$50,IF(G103=Sector!$B$51,Sector!$B$51,IF(G103=Sector!$B$53,Sector!$B$53,INDEX(Sector!$E$57:$E$776,MATCH('Energy consumption (raw)'!F103,Sector!$C$57:$C$776,FALSE)))))</f>
        <v>32 Other manufacturing</v>
      </c>
      <c r="J103" s="561">
        <v>13481000</v>
      </c>
      <c r="K103" s="561">
        <v>18245000</v>
      </c>
      <c r="L103" s="561"/>
      <c r="M103" s="561"/>
      <c r="N103" s="561"/>
      <c r="O103" s="561"/>
      <c r="P103" s="561"/>
      <c r="Q103" s="561"/>
      <c r="R103" s="561"/>
      <c r="S103" s="561"/>
      <c r="T103" s="561"/>
      <c r="U103" s="561"/>
      <c r="V103" s="561"/>
      <c r="W103" s="561"/>
      <c r="X103" s="561"/>
      <c r="Y103" s="561"/>
      <c r="Z103" s="561"/>
      <c r="AA103" s="561"/>
      <c r="AB103" s="561"/>
      <c r="AC103" s="561"/>
      <c r="AD103" s="561"/>
      <c r="AE103" s="561"/>
      <c r="AF103" s="561"/>
      <c r="AG103" s="561">
        <v>2815.2035000000001</v>
      </c>
      <c r="AH103" s="561">
        <v>2018.04</v>
      </c>
      <c r="AI103" s="290" t="s">
        <v>310</v>
      </c>
      <c r="AJ103" s="290" t="s">
        <v>398</v>
      </c>
    </row>
    <row r="104" spans="2:36" x14ac:dyDescent="0.25">
      <c r="B104" s="554">
        <v>2</v>
      </c>
      <c r="C104" s="555"/>
      <c r="D104" s="556"/>
      <c r="E104" s="290" t="s">
        <v>395</v>
      </c>
      <c r="F104" s="290" t="s">
        <v>399</v>
      </c>
      <c r="G104" s="290" t="s">
        <v>397</v>
      </c>
      <c r="H104" s="183" t="str">
        <f>INDEX(Sector!$D$57:$D$776,MATCH('Energy consumption (raw)'!F104,Sector!$C$57:$C$776,FALSE))</f>
        <v>Producing pesticides and other chemical products used in agriculture</v>
      </c>
      <c r="I104" s="183" t="str">
        <f>IF(G104=Sector!$B$50,Sector!$B$50,IF(G104=Sector!$B$51,Sector!$B$51,IF(G104=Sector!$B$53,Sector!$B$53,INDEX(Sector!$E$57:$E$776,MATCH('Energy consumption (raw)'!F104,Sector!$C$57:$C$776,FALSE)))))</f>
        <v>20 Manufacture of chemicals and chemical products</v>
      </c>
      <c r="J104" s="561">
        <v>9417000</v>
      </c>
      <c r="K104" s="561">
        <v>9417000</v>
      </c>
      <c r="L104" s="561"/>
      <c r="M104" s="561"/>
      <c r="N104" s="561"/>
      <c r="O104" s="561"/>
      <c r="P104" s="561"/>
      <c r="Q104" s="561"/>
      <c r="R104" s="561">
        <v>43778</v>
      </c>
      <c r="S104" s="561"/>
      <c r="T104" s="561"/>
      <c r="U104" s="561"/>
      <c r="V104" s="561"/>
      <c r="W104" s="561"/>
      <c r="X104" s="561"/>
      <c r="Y104" s="561"/>
      <c r="Z104" s="561"/>
      <c r="AA104" s="561"/>
      <c r="AB104" s="561"/>
      <c r="AC104" s="561"/>
      <c r="AD104" s="561"/>
      <c r="AE104" s="561"/>
      <c r="AF104" s="561"/>
      <c r="AG104" s="561" t="e">
        <v>#REF!</v>
      </c>
      <c r="AH104" s="561">
        <v>46189.85</v>
      </c>
      <c r="AI104" s="290" t="s">
        <v>368</v>
      </c>
      <c r="AJ104" s="290" t="s">
        <v>398</v>
      </c>
    </row>
    <row r="105" spans="2:36" x14ac:dyDescent="0.25">
      <c r="B105" s="554">
        <v>3</v>
      </c>
      <c r="C105" s="555"/>
      <c r="D105" s="556"/>
      <c r="E105" s="290" t="s">
        <v>395</v>
      </c>
      <c r="F105" s="290" t="s">
        <v>400</v>
      </c>
      <c r="G105" s="290" t="s">
        <v>397</v>
      </c>
      <c r="H105" s="183" t="str">
        <f>INDEX(Sector!$D$57:$D$776,MATCH('Energy consumption (raw)'!F105,Sector!$C$57:$C$776,FALSE))</f>
        <v>Producing products from plastic</v>
      </c>
      <c r="I105" s="183" t="str">
        <f>IF(G105=Sector!$B$50,Sector!$B$50,IF(G105=Sector!$B$51,Sector!$B$51,IF(G105=Sector!$B$53,Sector!$B$53,INDEX(Sector!$E$57:$E$776,MATCH('Energy consumption (raw)'!F105,Sector!$C$57:$C$776,FALSE)))))</f>
        <v>22 Manufacture of rubber and plastics products</v>
      </c>
      <c r="J105" s="561"/>
      <c r="K105" s="561">
        <v>13146100</v>
      </c>
      <c r="L105" s="561"/>
      <c r="M105" s="561"/>
      <c r="N105" s="561"/>
      <c r="O105" s="561"/>
      <c r="P105" s="561"/>
      <c r="Q105" s="561"/>
      <c r="R105" s="561"/>
      <c r="S105" s="561"/>
      <c r="T105" s="561"/>
      <c r="U105" s="561"/>
      <c r="V105" s="561"/>
      <c r="W105" s="561"/>
      <c r="X105" s="561"/>
      <c r="Y105" s="561"/>
      <c r="Z105" s="561"/>
      <c r="AA105" s="561"/>
      <c r="AB105" s="561"/>
      <c r="AC105" s="561"/>
      <c r="AD105" s="561"/>
      <c r="AE105" s="561"/>
      <c r="AF105" s="561"/>
      <c r="AG105" s="561">
        <v>2028.4432300000001</v>
      </c>
      <c r="AH105" s="561">
        <v>2180.8299099999999</v>
      </c>
      <c r="AI105" s="290" t="s">
        <v>310</v>
      </c>
      <c r="AJ105" s="290" t="s">
        <v>398</v>
      </c>
    </row>
    <row r="106" spans="2:36" x14ac:dyDescent="0.25">
      <c r="B106" s="554">
        <v>4</v>
      </c>
      <c r="C106" s="555"/>
      <c r="D106" s="556"/>
      <c r="E106" s="290" t="s">
        <v>395</v>
      </c>
      <c r="F106" s="290" t="s">
        <v>401</v>
      </c>
      <c r="G106" s="290" t="s">
        <v>397</v>
      </c>
      <c r="H106" s="183" t="str">
        <f>INDEX(Sector!$D$57:$D$776,MATCH('Energy consumption (raw)'!F106,Sector!$C$57:$C$776,FALSE))</f>
        <v>Manufacture of other ceramic products</v>
      </c>
      <c r="I106" s="183" t="str">
        <f>IF(G106=Sector!$B$50,Sector!$B$50,IF(G106=Sector!$B$51,Sector!$B$51,IF(G106=Sector!$B$53,Sector!$B$53,INDEX(Sector!$E$57:$E$776,MATCH('Energy consumption (raw)'!F106,Sector!$C$57:$C$776,FALSE)))))</f>
        <v>23 Manufacture of other non-metallic mineral products</v>
      </c>
      <c r="J106" s="561"/>
      <c r="K106" s="561">
        <v>12001800</v>
      </c>
      <c r="L106" s="561"/>
      <c r="M106" s="561"/>
      <c r="N106" s="561"/>
      <c r="O106" s="561"/>
      <c r="P106" s="561"/>
      <c r="Q106" s="561"/>
      <c r="R106" s="561"/>
      <c r="S106" s="561"/>
      <c r="T106" s="561"/>
      <c r="U106" s="561"/>
      <c r="V106" s="561"/>
      <c r="W106" s="561"/>
      <c r="X106" s="561"/>
      <c r="Y106" s="561"/>
      <c r="Z106" s="561"/>
      <c r="AA106" s="561"/>
      <c r="AB106" s="561"/>
      <c r="AC106" s="561"/>
      <c r="AD106" s="561"/>
      <c r="AE106" s="561"/>
      <c r="AF106" s="561"/>
      <c r="AG106" s="561">
        <v>1851.8777400000001</v>
      </c>
      <c r="AH106" s="561"/>
      <c r="AI106" s="290" t="s">
        <v>310</v>
      </c>
      <c r="AJ106" s="290" t="s">
        <v>398</v>
      </c>
    </row>
    <row r="107" spans="2:36" x14ac:dyDescent="0.25">
      <c r="B107" s="554">
        <v>5</v>
      </c>
      <c r="C107" s="555"/>
      <c r="D107" s="556"/>
      <c r="E107" s="290" t="s">
        <v>395</v>
      </c>
      <c r="F107" s="290" t="s">
        <v>402</v>
      </c>
      <c r="G107" s="290" t="s">
        <v>397</v>
      </c>
      <c r="H107" s="183" t="str">
        <f>INDEX(Sector!$D$57:$D$776,MATCH('Energy consumption (raw)'!F107,Sector!$C$57:$C$776,FALSE))</f>
        <v>Extraction, treatment and supply of water</v>
      </c>
      <c r="I107" s="183" t="str">
        <f>IF(G107=Sector!$B$50,Sector!$B$50,IF(G107=Sector!$B$51,Sector!$B$51,IF(G107=Sector!$B$53,Sector!$B$53,INDEX(Sector!$E$57:$E$776,MATCH('Energy consumption (raw)'!F107,Sector!$C$57:$C$776,FALSE)))))</f>
        <v>36 Water collection, treatment and supply</v>
      </c>
      <c r="J107" s="561"/>
      <c r="K107" s="561">
        <v>14184500</v>
      </c>
      <c r="L107" s="561"/>
      <c r="M107" s="561"/>
      <c r="N107" s="561"/>
      <c r="O107" s="561"/>
      <c r="P107" s="561"/>
      <c r="Q107" s="561"/>
      <c r="R107" s="561"/>
      <c r="S107" s="561"/>
      <c r="T107" s="561"/>
      <c r="U107" s="561"/>
      <c r="V107" s="561"/>
      <c r="W107" s="561"/>
      <c r="X107" s="561"/>
      <c r="Y107" s="561"/>
      <c r="Z107" s="561"/>
      <c r="AA107" s="561"/>
      <c r="AB107" s="561"/>
      <c r="AC107" s="561"/>
      <c r="AD107" s="561"/>
      <c r="AE107" s="561"/>
      <c r="AF107" s="561"/>
      <c r="AG107" s="561">
        <v>2188.6683499999999</v>
      </c>
      <c r="AH107" s="561">
        <v>1557.7192942000001</v>
      </c>
      <c r="AI107" s="290" t="s">
        <v>369</v>
      </c>
      <c r="AJ107" s="290" t="s">
        <v>398</v>
      </c>
    </row>
    <row r="108" spans="2:36" x14ac:dyDescent="0.25">
      <c r="B108" s="554">
        <v>6</v>
      </c>
      <c r="C108" s="555"/>
      <c r="D108" s="556"/>
      <c r="E108" s="290" t="s">
        <v>395</v>
      </c>
      <c r="F108" s="290" t="s">
        <v>403</v>
      </c>
      <c r="G108" s="290" t="s">
        <v>397</v>
      </c>
      <c r="H108" s="183" t="str">
        <f>INDEX(Sector!$D$57:$D$776,MATCH('Energy consumption (raw)'!F108,Sector!$C$57:$C$776,FALSE))</f>
        <v>Manufacture of spare parts for cars and motorbikes</v>
      </c>
      <c r="I108" s="183" t="str">
        <f>IF(G108=Sector!$B$50,Sector!$B$50,IF(G108=Sector!$B$51,Sector!$B$51,IF(G108=Sector!$B$53,Sector!$B$53,INDEX(Sector!$E$57:$E$776,MATCH('Energy consumption (raw)'!F108,Sector!$C$57:$C$776,FALSE)))))</f>
        <v>29 Manufacture of motor vehicles, trailers and semi-trailers</v>
      </c>
      <c r="J108" s="561"/>
      <c r="K108" s="561">
        <v>27316500</v>
      </c>
      <c r="L108" s="561"/>
      <c r="M108" s="561"/>
      <c r="N108" s="561"/>
      <c r="O108" s="561"/>
      <c r="P108" s="561"/>
      <c r="Q108" s="561"/>
      <c r="R108" s="561"/>
      <c r="S108" s="561"/>
      <c r="T108" s="561"/>
      <c r="U108" s="561"/>
      <c r="V108" s="561"/>
      <c r="W108" s="561"/>
      <c r="X108" s="561"/>
      <c r="Y108" s="561"/>
      <c r="Z108" s="561"/>
      <c r="AA108" s="561"/>
      <c r="AB108" s="561"/>
      <c r="AC108" s="561"/>
      <c r="AD108" s="561"/>
      <c r="AE108" s="561"/>
      <c r="AF108" s="561"/>
      <c r="AG108" s="561">
        <v>4214.93595</v>
      </c>
      <c r="AH108" s="561">
        <v>4911.32</v>
      </c>
      <c r="AI108" s="290" t="s">
        <v>310</v>
      </c>
      <c r="AJ108" s="290" t="s">
        <v>398</v>
      </c>
    </row>
    <row r="109" spans="2:36" x14ac:dyDescent="0.25">
      <c r="B109" s="554">
        <v>7</v>
      </c>
      <c r="C109" s="555"/>
      <c r="D109" s="556"/>
      <c r="E109" s="290" t="s">
        <v>395</v>
      </c>
      <c r="F109" s="290" t="s">
        <v>403</v>
      </c>
      <c r="G109" s="290" t="s">
        <v>397</v>
      </c>
      <c r="H109" s="183" t="str">
        <f>INDEX(Sector!$D$57:$D$776,MATCH('Energy consumption (raw)'!F109,Sector!$C$57:$C$776,FALSE))</f>
        <v>Manufacture of spare parts for cars and motorbikes</v>
      </c>
      <c r="I109" s="183" t="str">
        <f>IF(G109=Sector!$B$50,Sector!$B$50,IF(G109=Sector!$B$51,Sector!$B$51,IF(G109=Sector!$B$53,Sector!$B$53,INDEX(Sector!$E$57:$E$776,MATCH('Energy consumption (raw)'!F109,Sector!$C$57:$C$776,FALSE)))))</f>
        <v>29 Manufacture of motor vehicles, trailers and semi-trailers</v>
      </c>
      <c r="J109" s="561">
        <v>8551100</v>
      </c>
      <c r="K109" s="561">
        <v>8551100</v>
      </c>
      <c r="L109" s="561"/>
      <c r="M109" s="561"/>
      <c r="N109" s="561"/>
      <c r="O109" s="561"/>
      <c r="P109" s="561"/>
      <c r="Q109" s="561"/>
      <c r="R109" s="561"/>
      <c r="S109" s="561"/>
      <c r="T109" s="561"/>
      <c r="U109" s="561"/>
      <c r="V109" s="561"/>
      <c r="W109" s="561"/>
      <c r="X109" s="561"/>
      <c r="Y109" s="561"/>
      <c r="Z109" s="561"/>
      <c r="AA109" s="561"/>
      <c r="AB109" s="561"/>
      <c r="AC109" s="561"/>
      <c r="AD109" s="561"/>
      <c r="AE109" s="561"/>
      <c r="AF109" s="561"/>
      <c r="AG109" s="561">
        <v>1319.4347300000002</v>
      </c>
      <c r="AH109" s="561">
        <v>2443.9499999999998</v>
      </c>
      <c r="AI109" s="290" t="s">
        <v>310</v>
      </c>
      <c r="AJ109" s="290" t="s">
        <v>398</v>
      </c>
    </row>
    <row r="110" spans="2:36" x14ac:dyDescent="0.25">
      <c r="B110" s="554">
        <v>8</v>
      </c>
      <c r="C110" s="555"/>
      <c r="D110" s="556"/>
      <c r="E110" s="290" t="s">
        <v>395</v>
      </c>
      <c r="F110" s="290" t="s">
        <v>404</v>
      </c>
      <c r="G110" s="290" t="s">
        <v>397</v>
      </c>
      <c r="H110" s="183" t="str">
        <f>INDEX(Sector!$D$57:$D$776,MATCH('Energy consumption (raw)'!F110,Sector!$C$57:$C$776,FALSE))</f>
        <v>Manufacture of spare parts and accessories for automobiles and other motor vehicles</v>
      </c>
      <c r="I110" s="183" t="str">
        <f>IF(G110=Sector!$B$50,Sector!$B$50,IF(G110=Sector!$B$51,Sector!$B$51,IF(G110=Sector!$B$53,Sector!$B$53,INDEX(Sector!$E$57:$E$776,MATCH('Energy consumption (raw)'!F110,Sector!$C$57:$C$776,FALSE)))))</f>
        <v>29 Manufacture of motor vehicles, trailers and semi-trailers</v>
      </c>
      <c r="J110" s="561">
        <v>6832400</v>
      </c>
      <c r="K110" s="561">
        <v>6832400</v>
      </c>
      <c r="L110" s="561"/>
      <c r="M110" s="561"/>
      <c r="N110" s="561"/>
      <c r="O110" s="561"/>
      <c r="P110" s="561"/>
      <c r="Q110" s="561"/>
      <c r="R110" s="561"/>
      <c r="S110" s="561"/>
      <c r="T110" s="561"/>
      <c r="U110" s="561"/>
      <c r="V110" s="561"/>
      <c r="W110" s="561"/>
      <c r="X110" s="561"/>
      <c r="Y110" s="561"/>
      <c r="Z110" s="561"/>
      <c r="AA110" s="561"/>
      <c r="AB110" s="561"/>
      <c r="AC110" s="561"/>
      <c r="AD110" s="561"/>
      <c r="AE110" s="561"/>
      <c r="AF110" s="561"/>
      <c r="AG110" s="561">
        <v>1054.2393200000001</v>
      </c>
      <c r="AH110" s="561"/>
      <c r="AI110" s="290" t="s">
        <v>310</v>
      </c>
      <c r="AJ110" s="290" t="s">
        <v>398</v>
      </c>
    </row>
    <row r="111" spans="2:36" x14ac:dyDescent="0.25">
      <c r="B111" s="554">
        <v>9</v>
      </c>
      <c r="C111" s="555"/>
      <c r="D111" s="556"/>
      <c r="E111" s="290" t="s">
        <v>395</v>
      </c>
      <c r="F111" s="290" t="s">
        <v>405</v>
      </c>
      <c r="G111" s="290" t="s">
        <v>397</v>
      </c>
      <c r="H111" s="183" t="str">
        <f>INDEX(Sector!$D$57:$D$776,MATCH('Energy consumption (raw)'!F111,Sector!$C$57:$C$776,FALSE))</f>
        <v>Producing office machinery and equipment</v>
      </c>
      <c r="I111" s="183" t="str">
        <f>IF(G111=Sector!$B$50,Sector!$B$50,IF(G111=Sector!$B$51,Sector!$B$51,IF(G111=Sector!$B$53,Sector!$B$53,INDEX(Sector!$E$57:$E$776,MATCH('Energy consumption (raw)'!F111,Sector!$C$57:$C$776,FALSE)))))</f>
        <v>28 Manufacture of machinery and equipment n.e.c.</v>
      </c>
      <c r="J111" s="561">
        <v>6731100</v>
      </c>
      <c r="K111" s="561">
        <v>6731100</v>
      </c>
      <c r="L111" s="561"/>
      <c r="M111" s="561"/>
      <c r="N111" s="561"/>
      <c r="O111" s="561"/>
      <c r="P111" s="561"/>
      <c r="Q111" s="561"/>
      <c r="R111" s="561"/>
      <c r="S111" s="561"/>
      <c r="T111" s="561"/>
      <c r="U111" s="561"/>
      <c r="V111" s="561"/>
      <c r="W111" s="561"/>
      <c r="X111" s="561"/>
      <c r="Y111" s="561"/>
      <c r="Z111" s="561"/>
      <c r="AA111" s="561"/>
      <c r="AB111" s="561"/>
      <c r="AC111" s="561"/>
      <c r="AD111" s="561"/>
      <c r="AE111" s="561"/>
      <c r="AF111" s="561"/>
      <c r="AG111" s="561">
        <v>1038.6087300000002</v>
      </c>
      <c r="AH111" s="561">
        <v>1151.078</v>
      </c>
      <c r="AI111" s="290" t="s">
        <v>310</v>
      </c>
      <c r="AJ111" s="290" t="s">
        <v>398</v>
      </c>
    </row>
    <row r="112" spans="2:36" x14ac:dyDescent="0.25">
      <c r="B112" s="554">
        <v>10</v>
      </c>
      <c r="C112" s="555"/>
      <c r="D112" s="556"/>
      <c r="E112" s="290" t="s">
        <v>395</v>
      </c>
      <c r="F112" s="290" t="s">
        <v>396</v>
      </c>
      <c r="G112" s="290" t="s">
        <v>397</v>
      </c>
      <c r="H112" s="183" t="str">
        <f>INDEX(Sector!$D$57:$D$776,MATCH('Energy consumption (raw)'!F112,Sector!$C$57:$C$776,FALSE))</f>
        <v>Manufacture of medical, dental, orthopedic and rehabilitation equipment and instruments</v>
      </c>
      <c r="I112" s="183" t="str">
        <f>IF(G112=Sector!$B$50,Sector!$B$50,IF(G112=Sector!$B$51,Sector!$B$51,IF(G112=Sector!$B$53,Sector!$B$53,INDEX(Sector!$E$57:$E$776,MATCH('Energy consumption (raw)'!F112,Sector!$C$57:$C$776,FALSE)))))</f>
        <v>32 Other manufacturing</v>
      </c>
      <c r="J112" s="561"/>
      <c r="K112" s="561">
        <v>18335700</v>
      </c>
      <c r="L112" s="561"/>
      <c r="M112" s="561"/>
      <c r="N112" s="561"/>
      <c r="O112" s="561"/>
      <c r="P112" s="561"/>
      <c r="Q112" s="561"/>
      <c r="R112" s="561"/>
      <c r="S112" s="561"/>
      <c r="T112" s="561"/>
      <c r="U112" s="561"/>
      <c r="V112" s="561"/>
      <c r="W112" s="561"/>
      <c r="X112" s="561"/>
      <c r="Y112" s="561"/>
      <c r="Z112" s="561"/>
      <c r="AA112" s="561"/>
      <c r="AB112" s="561"/>
      <c r="AC112" s="561"/>
      <c r="AD112" s="561"/>
      <c r="AE112" s="561"/>
      <c r="AF112" s="561"/>
      <c r="AG112" s="561">
        <v>2829.1985100000002</v>
      </c>
      <c r="AH112" s="561">
        <v>2566.13</v>
      </c>
      <c r="AI112" s="290" t="s">
        <v>310</v>
      </c>
      <c r="AJ112" s="290" t="s">
        <v>398</v>
      </c>
    </row>
    <row r="113" spans="2:36" x14ac:dyDescent="0.25">
      <c r="B113" s="554">
        <v>11</v>
      </c>
      <c r="C113" s="555"/>
      <c r="D113" s="556"/>
      <c r="E113" s="290" t="s">
        <v>395</v>
      </c>
      <c r="F113" s="290" t="s">
        <v>406</v>
      </c>
      <c r="G113" s="290" t="s">
        <v>397</v>
      </c>
      <c r="H113" s="183" t="str">
        <f>INDEX(Sector!$D$57:$D$776,MATCH('Energy consumption (raw)'!F113,Sector!$C$57:$C$776,FALSE))</f>
        <v>Industrial production</v>
      </c>
      <c r="I113" s="183" t="str">
        <f>IF(G113=Sector!$B$50,Sector!$B$50,IF(G113=Sector!$B$51,Sector!$B$51,IF(G113=Sector!$B$53,Sector!$B$53,INDEX(Sector!$E$57:$E$776,MATCH('Energy consumption (raw)'!F113,Sector!$C$57:$C$776,FALSE)))))</f>
        <v>32 Other manufacturing</v>
      </c>
      <c r="J113" s="561"/>
      <c r="K113" s="561">
        <v>25718400</v>
      </c>
      <c r="L113" s="561"/>
      <c r="M113" s="561"/>
      <c r="N113" s="561"/>
      <c r="O113" s="561"/>
      <c r="P113" s="561"/>
      <c r="Q113" s="561"/>
      <c r="R113" s="561"/>
      <c r="S113" s="561"/>
      <c r="T113" s="561"/>
      <c r="U113" s="561"/>
      <c r="V113" s="561"/>
      <c r="W113" s="561"/>
      <c r="X113" s="561"/>
      <c r="Y113" s="561"/>
      <c r="Z113" s="561"/>
      <c r="AA113" s="561"/>
      <c r="AB113" s="561"/>
      <c r="AC113" s="561"/>
      <c r="AD113" s="561"/>
      <c r="AE113" s="561"/>
      <c r="AF113" s="561"/>
      <c r="AG113" s="561">
        <v>3968.3491200000003</v>
      </c>
      <c r="AH113" s="561">
        <v>3985.26</v>
      </c>
      <c r="AI113" s="290" t="s">
        <v>310</v>
      </c>
      <c r="AJ113" s="290" t="s">
        <v>398</v>
      </c>
    </row>
    <row r="114" spans="2:36" x14ac:dyDescent="0.25">
      <c r="B114" s="554">
        <v>12</v>
      </c>
      <c r="C114" s="555"/>
      <c r="D114" s="556"/>
      <c r="E114" s="290" t="s">
        <v>395</v>
      </c>
      <c r="F114" s="290" t="s">
        <v>406</v>
      </c>
      <c r="G114" s="290" t="s">
        <v>397</v>
      </c>
      <c r="H114" s="183" t="str">
        <f>INDEX(Sector!$D$57:$D$776,MATCH('Energy consumption (raw)'!F114,Sector!$C$57:$C$776,FALSE))</f>
        <v>Industrial production</v>
      </c>
      <c r="I114" s="183" t="str">
        <f>IF(G114=Sector!$B$50,Sector!$B$50,IF(G114=Sector!$B$51,Sector!$B$51,IF(G114=Sector!$B$53,Sector!$B$53,INDEX(Sector!$E$57:$E$776,MATCH('Energy consumption (raw)'!F114,Sector!$C$57:$C$776,FALSE)))))</f>
        <v>32 Other manufacturing</v>
      </c>
      <c r="J114" s="561">
        <v>16352600</v>
      </c>
      <c r="K114" s="561">
        <v>16352600</v>
      </c>
      <c r="L114" s="561"/>
      <c r="M114" s="561"/>
      <c r="N114" s="561"/>
      <c r="O114" s="561"/>
      <c r="P114" s="561"/>
      <c r="Q114" s="561"/>
      <c r="R114" s="561"/>
      <c r="S114" s="561"/>
      <c r="T114" s="561"/>
      <c r="U114" s="561"/>
      <c r="V114" s="561"/>
      <c r="W114" s="561"/>
      <c r="X114" s="561"/>
      <c r="Y114" s="561"/>
      <c r="Z114" s="561"/>
      <c r="AA114" s="561"/>
      <c r="AB114" s="561"/>
      <c r="AC114" s="561"/>
      <c r="AD114" s="561"/>
      <c r="AE114" s="561"/>
      <c r="AF114" s="561"/>
      <c r="AG114" s="561">
        <v>2523.2061800000001</v>
      </c>
      <c r="AH114" s="561">
        <v>3046.99</v>
      </c>
      <c r="AI114" s="290" t="s">
        <v>310</v>
      </c>
      <c r="AJ114" s="290" t="s">
        <v>398</v>
      </c>
    </row>
    <row r="115" spans="2:36" x14ac:dyDescent="0.25">
      <c r="B115" s="554">
        <v>13</v>
      </c>
      <c r="C115" s="555"/>
      <c r="D115" s="556"/>
      <c r="E115" s="290" t="s">
        <v>395</v>
      </c>
      <c r="F115" s="290" t="s">
        <v>407</v>
      </c>
      <c r="G115" s="290" t="s">
        <v>397</v>
      </c>
      <c r="H115" s="183" t="str">
        <f>INDEX(Sector!$D$57:$D$776,MATCH('Energy consumption (raw)'!F115,Sector!$C$57:$C$776,FALSE))</f>
        <v>Electronic components manufacturing</v>
      </c>
      <c r="I115" s="183" t="str">
        <f>IF(G115=Sector!$B$50,Sector!$B$50,IF(G115=Sector!$B$51,Sector!$B$51,IF(G115=Sector!$B$53,Sector!$B$53,INDEX(Sector!$E$57:$E$776,MATCH('Energy consumption (raw)'!F115,Sector!$C$57:$C$776,FALSE)))))</f>
        <v>26 Manufacture of computer, electronic and optical products</v>
      </c>
      <c r="J115" s="561">
        <v>84880000</v>
      </c>
      <c r="K115" s="561">
        <v>84262500</v>
      </c>
      <c r="L115" s="561"/>
      <c r="M115" s="561"/>
      <c r="N115" s="561"/>
      <c r="O115" s="561"/>
      <c r="P115" s="561"/>
      <c r="Q115" s="561"/>
      <c r="R115" s="561"/>
      <c r="S115" s="561"/>
      <c r="T115" s="561"/>
      <c r="U115" s="561"/>
      <c r="V115" s="561"/>
      <c r="W115" s="561"/>
      <c r="X115" s="561"/>
      <c r="Y115" s="561"/>
      <c r="Z115" s="561"/>
      <c r="AA115" s="561"/>
      <c r="AB115" s="561"/>
      <c r="AC115" s="561"/>
      <c r="AD115" s="561"/>
      <c r="AE115" s="561"/>
      <c r="AF115" s="561"/>
      <c r="AG115" s="561">
        <v>13001.703750000001</v>
      </c>
      <c r="AH115" s="561">
        <v>13398.93</v>
      </c>
      <c r="AI115" s="290" t="s">
        <v>310</v>
      </c>
      <c r="AJ115" s="290" t="s">
        <v>398</v>
      </c>
    </row>
    <row r="116" spans="2:36" x14ac:dyDescent="0.25">
      <c r="B116" s="554">
        <v>14</v>
      </c>
      <c r="C116" s="555"/>
      <c r="D116" s="556"/>
      <c r="E116" s="290" t="s">
        <v>395</v>
      </c>
      <c r="F116" s="290" t="s">
        <v>403</v>
      </c>
      <c r="G116" s="290" t="s">
        <v>397</v>
      </c>
      <c r="H116" s="183" t="str">
        <f>INDEX(Sector!$D$57:$D$776,MATCH('Energy consumption (raw)'!F116,Sector!$C$57:$C$776,FALSE))</f>
        <v>Manufacture of spare parts for cars and motorbikes</v>
      </c>
      <c r="I116" s="183" t="str">
        <f>IF(G116=Sector!$B$50,Sector!$B$50,IF(G116=Sector!$B$51,Sector!$B$51,IF(G116=Sector!$B$53,Sector!$B$53,INDEX(Sector!$E$57:$E$776,MATCH('Energy consumption (raw)'!F116,Sector!$C$57:$C$776,FALSE)))))</f>
        <v>29 Manufacture of motor vehicles, trailers and semi-trailers</v>
      </c>
      <c r="J116" s="561">
        <v>27743400</v>
      </c>
      <c r="K116" s="561">
        <v>27743400</v>
      </c>
      <c r="L116" s="561"/>
      <c r="M116" s="561"/>
      <c r="N116" s="561"/>
      <c r="O116" s="561"/>
      <c r="P116" s="561"/>
      <c r="Q116" s="561"/>
      <c r="R116" s="561"/>
      <c r="S116" s="561"/>
      <c r="T116" s="561"/>
      <c r="U116" s="561"/>
      <c r="V116" s="561"/>
      <c r="W116" s="561"/>
      <c r="X116" s="561"/>
      <c r="Y116" s="561"/>
      <c r="Z116" s="561"/>
      <c r="AA116" s="561"/>
      <c r="AB116" s="561"/>
      <c r="AC116" s="561"/>
      <c r="AD116" s="561"/>
      <c r="AE116" s="561"/>
      <c r="AF116" s="561"/>
      <c r="AG116" s="561">
        <v>4280.8066200000003</v>
      </c>
      <c r="AH116" s="561">
        <v>5397.36</v>
      </c>
      <c r="AI116" s="290" t="s">
        <v>310</v>
      </c>
      <c r="AJ116" s="290" t="s">
        <v>398</v>
      </c>
    </row>
    <row r="117" spans="2:36" x14ac:dyDescent="0.25">
      <c r="B117" s="554">
        <v>15</v>
      </c>
      <c r="C117" s="555"/>
      <c r="D117" s="556"/>
      <c r="E117" s="290" t="s">
        <v>395</v>
      </c>
      <c r="F117" s="290" t="s">
        <v>406</v>
      </c>
      <c r="G117" s="290" t="s">
        <v>397</v>
      </c>
      <c r="H117" s="183" t="str">
        <f>INDEX(Sector!$D$57:$D$776,MATCH('Energy consumption (raw)'!F117,Sector!$C$57:$C$776,FALSE))</f>
        <v>Industrial production</v>
      </c>
      <c r="I117" s="183" t="str">
        <f>IF(G117=Sector!$B$50,Sector!$B$50,IF(G117=Sector!$B$51,Sector!$B$51,IF(G117=Sector!$B$53,Sector!$B$53,INDEX(Sector!$E$57:$E$776,MATCH('Energy consumption (raw)'!F117,Sector!$C$57:$C$776,FALSE)))))</f>
        <v>32 Other manufacturing</v>
      </c>
      <c r="J117" s="561"/>
      <c r="K117" s="561">
        <v>7696700</v>
      </c>
      <c r="L117" s="561"/>
      <c r="M117" s="561"/>
      <c r="N117" s="561"/>
      <c r="O117" s="561"/>
      <c r="P117" s="561"/>
      <c r="Q117" s="561"/>
      <c r="R117" s="561"/>
      <c r="S117" s="561"/>
      <c r="T117" s="561"/>
      <c r="U117" s="561"/>
      <c r="V117" s="561"/>
      <c r="W117" s="561"/>
      <c r="X117" s="561"/>
      <c r="Y117" s="561"/>
      <c r="Z117" s="561"/>
      <c r="AA117" s="561"/>
      <c r="AB117" s="561"/>
      <c r="AC117" s="561"/>
      <c r="AD117" s="561"/>
      <c r="AE117" s="561"/>
      <c r="AF117" s="561"/>
      <c r="AG117" s="561">
        <v>1187.6008100000001</v>
      </c>
      <c r="AH117" s="561"/>
      <c r="AI117" s="290" t="s">
        <v>310</v>
      </c>
      <c r="AJ117" s="290" t="s">
        <v>398</v>
      </c>
    </row>
    <row r="118" spans="2:36" x14ac:dyDescent="0.25">
      <c r="B118" s="554">
        <v>16</v>
      </c>
      <c r="C118" s="555"/>
      <c r="D118" s="556"/>
      <c r="E118" s="290" t="s">
        <v>395</v>
      </c>
      <c r="F118" s="290" t="s">
        <v>408</v>
      </c>
      <c r="G118" s="290" t="s">
        <v>397</v>
      </c>
      <c r="H118" s="183" t="str">
        <f>INDEX(Sector!$D$57:$D$776,MATCH('Energy consumption (raw)'!F118,Sector!$C$57:$C$776,FALSE))</f>
        <v>Manufacture of prefabricated metal products (except machinery and equipment)</v>
      </c>
      <c r="I118" s="183" t="str">
        <f>IF(G118=Sector!$B$50,Sector!$B$50,IF(G118=Sector!$B$51,Sector!$B$51,IF(G118=Sector!$B$53,Sector!$B$53,INDEX(Sector!$E$57:$E$776,MATCH('Energy consumption (raw)'!F118,Sector!$C$57:$C$776,FALSE)))))</f>
        <v>25 Manufacture of fabricated metal products, except machinery and equipment</v>
      </c>
      <c r="J118" s="561">
        <v>7882000</v>
      </c>
      <c r="K118" s="561">
        <v>7882000</v>
      </c>
      <c r="L118" s="561"/>
      <c r="M118" s="561"/>
      <c r="N118" s="561"/>
      <c r="O118" s="561"/>
      <c r="P118" s="561"/>
      <c r="Q118" s="561"/>
      <c r="R118" s="561"/>
      <c r="S118" s="561"/>
      <c r="T118" s="561"/>
      <c r="U118" s="561"/>
      <c r="V118" s="561"/>
      <c r="W118" s="561"/>
      <c r="X118" s="561"/>
      <c r="Y118" s="561"/>
      <c r="Z118" s="561"/>
      <c r="AA118" s="561"/>
      <c r="AB118" s="561"/>
      <c r="AC118" s="561"/>
      <c r="AD118" s="561"/>
      <c r="AE118" s="561"/>
      <c r="AF118" s="561"/>
      <c r="AG118" s="561">
        <v>1216.1926000000001</v>
      </c>
      <c r="AH118" s="561">
        <v>1403.39</v>
      </c>
      <c r="AI118" s="290" t="s">
        <v>310</v>
      </c>
      <c r="AJ118" s="290" t="s">
        <v>398</v>
      </c>
    </row>
    <row r="119" spans="2:36" x14ac:dyDescent="0.25">
      <c r="B119" s="554">
        <v>17</v>
      </c>
      <c r="C119" s="555"/>
      <c r="D119" s="556"/>
      <c r="E119" s="290" t="s">
        <v>395</v>
      </c>
      <c r="F119" s="290" t="s">
        <v>403</v>
      </c>
      <c r="G119" s="290" t="s">
        <v>397</v>
      </c>
      <c r="H119" s="183" t="str">
        <f>INDEX(Sector!$D$57:$D$776,MATCH('Energy consumption (raw)'!F119,Sector!$C$57:$C$776,FALSE))</f>
        <v>Manufacture of spare parts for cars and motorbikes</v>
      </c>
      <c r="I119" s="183" t="str">
        <f>IF(G119=Sector!$B$50,Sector!$B$50,IF(G119=Sector!$B$51,Sector!$B$51,IF(G119=Sector!$B$53,Sector!$B$53,INDEX(Sector!$E$57:$E$776,MATCH('Energy consumption (raw)'!F119,Sector!$C$57:$C$776,FALSE)))))</f>
        <v>29 Manufacture of motor vehicles, trailers and semi-trailers</v>
      </c>
      <c r="J119" s="561">
        <v>25365500</v>
      </c>
      <c r="K119" s="561">
        <v>25365500</v>
      </c>
      <c r="L119" s="561"/>
      <c r="M119" s="561"/>
      <c r="N119" s="561"/>
      <c r="O119" s="561"/>
      <c r="P119" s="561"/>
      <c r="Q119" s="561"/>
      <c r="R119" s="561"/>
      <c r="S119" s="561"/>
      <c r="T119" s="561"/>
      <c r="U119" s="561"/>
      <c r="V119" s="561"/>
      <c r="W119" s="561"/>
      <c r="X119" s="561"/>
      <c r="Y119" s="561"/>
      <c r="Z119" s="561"/>
      <c r="AA119" s="561"/>
      <c r="AB119" s="561"/>
      <c r="AC119" s="561"/>
      <c r="AD119" s="561"/>
      <c r="AE119" s="561"/>
      <c r="AF119" s="561"/>
      <c r="AG119" s="561">
        <v>3913.8966500000001</v>
      </c>
      <c r="AH119" s="561">
        <v>4364.24</v>
      </c>
      <c r="AI119" s="290" t="s">
        <v>310</v>
      </c>
      <c r="AJ119" s="290" t="s">
        <v>398</v>
      </c>
    </row>
    <row r="120" spans="2:36" x14ac:dyDescent="0.25">
      <c r="B120" s="554">
        <v>18</v>
      </c>
      <c r="C120" s="555"/>
      <c r="D120" s="556"/>
      <c r="E120" s="290" t="s">
        <v>395</v>
      </c>
      <c r="F120" s="290" t="s">
        <v>406</v>
      </c>
      <c r="G120" s="290" t="s">
        <v>397</v>
      </c>
      <c r="H120" s="183" t="str">
        <f>INDEX(Sector!$D$57:$D$776,MATCH('Energy consumption (raw)'!F120,Sector!$C$57:$C$776,FALSE))</f>
        <v>Industrial production</v>
      </c>
      <c r="I120" s="183" t="str">
        <f>IF(G120=Sector!$B$50,Sector!$B$50,IF(G120=Sector!$B$51,Sector!$B$51,IF(G120=Sector!$B$53,Sector!$B$53,INDEX(Sector!$E$57:$E$776,MATCH('Energy consumption (raw)'!F120,Sector!$C$57:$C$776,FALSE)))))</f>
        <v>32 Other manufacturing</v>
      </c>
      <c r="J120" s="561">
        <v>14342400</v>
      </c>
      <c r="K120" s="561">
        <v>10677000</v>
      </c>
      <c r="L120" s="561"/>
      <c r="M120" s="561"/>
      <c r="N120" s="561"/>
      <c r="O120" s="561"/>
      <c r="P120" s="561"/>
      <c r="Q120" s="561"/>
      <c r="R120" s="561"/>
      <c r="S120" s="561"/>
      <c r="T120" s="561"/>
      <c r="U120" s="561"/>
      <c r="V120" s="561"/>
      <c r="W120" s="561"/>
      <c r="X120" s="561"/>
      <c r="Y120" s="561"/>
      <c r="Z120" s="561"/>
      <c r="AA120" s="561"/>
      <c r="AB120" s="561"/>
      <c r="AC120" s="561"/>
      <c r="AD120" s="561"/>
      <c r="AE120" s="561"/>
      <c r="AF120" s="561"/>
      <c r="AG120" s="561">
        <v>1647.4611000000002</v>
      </c>
      <c r="AH120" s="561">
        <v>1799.55</v>
      </c>
      <c r="AI120" s="290" t="s">
        <v>310</v>
      </c>
      <c r="AJ120" s="290" t="s">
        <v>398</v>
      </c>
    </row>
    <row r="121" spans="2:36" x14ac:dyDescent="0.25">
      <c r="B121" s="554">
        <v>19</v>
      </c>
      <c r="C121" s="555"/>
      <c r="D121" s="556"/>
      <c r="E121" s="290" t="s">
        <v>395</v>
      </c>
      <c r="F121" s="290" t="s">
        <v>403</v>
      </c>
      <c r="G121" s="290" t="s">
        <v>397</v>
      </c>
      <c r="H121" s="183" t="str">
        <f>INDEX(Sector!$D$57:$D$776,MATCH('Energy consumption (raw)'!F121,Sector!$C$57:$C$776,FALSE))</f>
        <v>Manufacture of spare parts for cars and motorbikes</v>
      </c>
      <c r="I121" s="183" t="str">
        <f>IF(G121=Sector!$B$50,Sector!$B$50,IF(G121=Sector!$B$51,Sector!$B$51,IF(G121=Sector!$B$53,Sector!$B$53,INDEX(Sector!$E$57:$E$776,MATCH('Energy consumption (raw)'!F121,Sector!$C$57:$C$776,FALSE)))))</f>
        <v>29 Manufacture of motor vehicles, trailers and semi-trailers</v>
      </c>
      <c r="J121" s="561">
        <v>16673400</v>
      </c>
      <c r="K121" s="561">
        <v>16673400</v>
      </c>
      <c r="L121" s="561"/>
      <c r="M121" s="561"/>
      <c r="N121" s="561"/>
      <c r="O121" s="561"/>
      <c r="P121" s="561"/>
      <c r="Q121" s="561"/>
      <c r="R121" s="561"/>
      <c r="S121" s="561"/>
      <c r="T121" s="561"/>
      <c r="U121" s="561"/>
      <c r="V121" s="561"/>
      <c r="W121" s="561"/>
      <c r="X121" s="561"/>
      <c r="Y121" s="561"/>
      <c r="Z121" s="561"/>
      <c r="AA121" s="561"/>
      <c r="AB121" s="561"/>
      <c r="AC121" s="561"/>
      <c r="AD121" s="561"/>
      <c r="AE121" s="561"/>
      <c r="AF121" s="561"/>
      <c r="AG121" s="561">
        <v>2572.7056200000002</v>
      </c>
      <c r="AH121" s="561">
        <v>1679.08</v>
      </c>
      <c r="AI121" s="290" t="s">
        <v>310</v>
      </c>
      <c r="AJ121" s="290" t="s">
        <v>398</v>
      </c>
    </row>
    <row r="122" spans="2:36" x14ac:dyDescent="0.25">
      <c r="B122" s="554">
        <v>20</v>
      </c>
      <c r="C122" s="555"/>
      <c r="D122" s="556"/>
      <c r="E122" s="290" t="s">
        <v>395</v>
      </c>
      <c r="F122" s="290" t="s">
        <v>407</v>
      </c>
      <c r="G122" s="290" t="s">
        <v>397</v>
      </c>
      <c r="H122" s="183" t="str">
        <f>INDEX(Sector!$D$57:$D$776,MATCH('Energy consumption (raw)'!F122,Sector!$C$57:$C$776,FALSE))</f>
        <v>Electronic components manufacturing</v>
      </c>
      <c r="I122" s="183" t="str">
        <f>IF(G122=Sector!$B$50,Sector!$B$50,IF(G122=Sector!$B$51,Sector!$B$51,IF(G122=Sector!$B$53,Sector!$B$53,INDEX(Sector!$E$57:$E$776,MATCH('Energy consumption (raw)'!F122,Sector!$C$57:$C$776,FALSE)))))</f>
        <v>26 Manufacture of computer, electronic and optical products</v>
      </c>
      <c r="J122" s="561">
        <v>25963200</v>
      </c>
      <c r="K122" s="561">
        <v>57612300</v>
      </c>
      <c r="L122" s="561"/>
      <c r="M122" s="561"/>
      <c r="N122" s="561"/>
      <c r="O122" s="561"/>
      <c r="P122" s="561"/>
      <c r="Q122" s="561"/>
      <c r="R122" s="561"/>
      <c r="S122" s="561"/>
      <c r="T122" s="561"/>
      <c r="U122" s="561"/>
      <c r="V122" s="561"/>
      <c r="W122" s="561"/>
      <c r="X122" s="561"/>
      <c r="Y122" s="561"/>
      <c r="Z122" s="561"/>
      <c r="AA122" s="561"/>
      <c r="AB122" s="561"/>
      <c r="AC122" s="561"/>
      <c r="AD122" s="561"/>
      <c r="AE122" s="561"/>
      <c r="AF122" s="561"/>
      <c r="AG122" s="561">
        <v>8889.5778900000005</v>
      </c>
      <c r="AH122" s="561">
        <v>12120.31</v>
      </c>
      <c r="AI122" s="290" t="s">
        <v>310</v>
      </c>
      <c r="AJ122" s="290" t="s">
        <v>398</v>
      </c>
    </row>
    <row r="123" spans="2:36" x14ac:dyDescent="0.25">
      <c r="B123" s="554">
        <v>21</v>
      </c>
      <c r="C123" s="555"/>
      <c r="D123" s="556"/>
      <c r="E123" s="290" t="s">
        <v>395</v>
      </c>
      <c r="F123" s="290" t="s">
        <v>407</v>
      </c>
      <c r="G123" s="290" t="s">
        <v>397</v>
      </c>
      <c r="H123" s="183" t="str">
        <f>INDEX(Sector!$D$57:$D$776,MATCH('Energy consumption (raw)'!F123,Sector!$C$57:$C$776,FALSE))</f>
        <v>Electronic components manufacturing</v>
      </c>
      <c r="I123" s="183" t="str">
        <f>IF(G123=Sector!$B$50,Sector!$B$50,IF(G123=Sector!$B$51,Sector!$B$51,IF(G123=Sector!$B$53,Sector!$B$53,INDEX(Sector!$E$57:$E$776,MATCH('Energy consumption (raw)'!F123,Sector!$C$57:$C$776,FALSE)))))</f>
        <v>26 Manufacture of computer, electronic and optical products</v>
      </c>
      <c r="J123" s="561">
        <v>39236700</v>
      </c>
      <c r="K123" s="561">
        <v>39236700</v>
      </c>
      <c r="L123" s="561"/>
      <c r="M123" s="561"/>
      <c r="N123" s="561"/>
      <c r="O123" s="561"/>
      <c r="P123" s="561"/>
      <c r="Q123" s="561"/>
      <c r="R123" s="561"/>
      <c r="S123" s="561"/>
      <c r="T123" s="561"/>
      <c r="U123" s="561"/>
      <c r="V123" s="561"/>
      <c r="W123" s="561"/>
      <c r="X123" s="561"/>
      <c r="Y123" s="561"/>
      <c r="Z123" s="561"/>
      <c r="AA123" s="561"/>
      <c r="AB123" s="561"/>
      <c r="AC123" s="561"/>
      <c r="AD123" s="561"/>
      <c r="AE123" s="561"/>
      <c r="AF123" s="561"/>
      <c r="AG123" s="561">
        <v>6054.2228100000002</v>
      </c>
      <c r="AH123" s="561">
        <v>6451.62</v>
      </c>
      <c r="AI123" s="290" t="s">
        <v>310</v>
      </c>
      <c r="AJ123" s="290" t="s">
        <v>398</v>
      </c>
    </row>
    <row r="124" spans="2:36" x14ac:dyDescent="0.25">
      <c r="B124" s="554">
        <v>22</v>
      </c>
      <c r="C124" s="555"/>
      <c r="D124" s="556"/>
      <c r="E124" s="290" t="s">
        <v>409</v>
      </c>
      <c r="F124" s="290" t="s">
        <v>410</v>
      </c>
      <c r="G124" s="290" t="s">
        <v>397</v>
      </c>
      <c r="H124" s="183" t="str">
        <f>INDEX(Sector!$D$57:$D$776,MATCH('Energy consumption (raw)'!F124,Sector!$C$57:$C$776,FALSE))</f>
        <v>Cast iron and steel</v>
      </c>
      <c r="I124" s="183" t="str">
        <f>IF(G124=Sector!$B$50,Sector!$B$50,IF(G124=Sector!$B$51,Sector!$B$51,IF(G124=Sector!$B$53,Sector!$B$53,INDEX(Sector!$E$57:$E$776,MATCH('Energy consumption (raw)'!F124,Sector!$C$57:$C$776,FALSE)))))</f>
        <v>25 Manufacture of fabricated metal products, except machinery and equipment</v>
      </c>
      <c r="J124" s="561">
        <v>19673200</v>
      </c>
      <c r="K124" s="561">
        <v>19665674</v>
      </c>
      <c r="L124" s="561"/>
      <c r="M124" s="561"/>
      <c r="N124" s="561"/>
      <c r="O124" s="561"/>
      <c r="P124" s="561"/>
      <c r="Q124" s="561"/>
      <c r="R124" s="561"/>
      <c r="S124" s="561"/>
      <c r="T124" s="561"/>
      <c r="U124" s="561"/>
      <c r="V124" s="561"/>
      <c r="W124" s="561"/>
      <c r="X124" s="561"/>
      <c r="Y124" s="561"/>
      <c r="Z124" s="561"/>
      <c r="AA124" s="561"/>
      <c r="AB124" s="561"/>
      <c r="AC124" s="561"/>
      <c r="AD124" s="561"/>
      <c r="AE124" s="561"/>
      <c r="AF124" s="561"/>
      <c r="AG124" s="561">
        <v>3034.4134982</v>
      </c>
      <c r="AH124" s="561"/>
      <c r="AI124" s="290" t="s">
        <v>310</v>
      </c>
      <c r="AJ124" s="290" t="s">
        <v>398</v>
      </c>
    </row>
    <row r="125" spans="2:36" x14ac:dyDescent="0.25">
      <c r="B125" s="554">
        <v>23</v>
      </c>
      <c r="C125" s="555"/>
      <c r="D125" s="556"/>
      <c r="E125" s="290" t="s">
        <v>395</v>
      </c>
      <c r="F125" s="290" t="s">
        <v>403</v>
      </c>
      <c r="G125" s="290" t="s">
        <v>397</v>
      </c>
      <c r="H125" s="183" t="str">
        <f>INDEX(Sector!$D$57:$D$776,MATCH('Energy consumption (raw)'!F125,Sector!$C$57:$C$776,FALSE))</f>
        <v>Manufacture of spare parts for cars and motorbikes</v>
      </c>
      <c r="I125" s="183" t="str">
        <f>IF(G125=Sector!$B$50,Sector!$B$50,IF(G125=Sector!$B$51,Sector!$B$51,IF(G125=Sector!$B$53,Sector!$B$53,INDEX(Sector!$E$57:$E$776,MATCH('Energy consumption (raw)'!F125,Sector!$C$57:$C$776,FALSE)))))</f>
        <v>29 Manufacture of motor vehicles, trailers and semi-trailers</v>
      </c>
      <c r="J125" s="561">
        <v>31623500</v>
      </c>
      <c r="K125" s="561">
        <v>31623500</v>
      </c>
      <c r="L125" s="561"/>
      <c r="M125" s="561"/>
      <c r="N125" s="561"/>
      <c r="O125" s="561"/>
      <c r="P125" s="561"/>
      <c r="Q125" s="561"/>
      <c r="R125" s="561"/>
      <c r="S125" s="561"/>
      <c r="T125" s="561"/>
      <c r="U125" s="561"/>
      <c r="V125" s="561"/>
      <c r="W125" s="561"/>
      <c r="X125" s="561"/>
      <c r="Y125" s="561"/>
      <c r="Z125" s="561"/>
      <c r="AA125" s="561"/>
      <c r="AB125" s="561"/>
      <c r="AC125" s="561"/>
      <c r="AD125" s="561"/>
      <c r="AE125" s="561"/>
      <c r="AF125" s="561"/>
      <c r="AG125" s="561">
        <v>4879.50605</v>
      </c>
      <c r="AH125" s="561">
        <v>5422.47</v>
      </c>
      <c r="AI125" s="290" t="s">
        <v>310</v>
      </c>
      <c r="AJ125" s="290" t="s">
        <v>398</v>
      </c>
    </row>
    <row r="126" spans="2:36" x14ac:dyDescent="0.25">
      <c r="B126" s="554">
        <v>24</v>
      </c>
      <c r="C126" s="555"/>
      <c r="D126" s="556"/>
      <c r="E126" s="290" t="s">
        <v>395</v>
      </c>
      <c r="F126" s="290" t="s">
        <v>338</v>
      </c>
      <c r="G126" s="290" t="s">
        <v>397</v>
      </c>
      <c r="H126" s="183" t="str">
        <f>INDEX(Sector!$D$57:$D$776,MATCH('Energy consumption (raw)'!F126,Sector!$C$57:$C$776,FALSE))</f>
        <v>Trading in real estate, land use rights belonging to owners, users or renters</v>
      </c>
      <c r="I126" s="183" t="str">
        <f>IF(G126=Sector!$B$50,Sector!$B$50,IF(G126=Sector!$B$51,Sector!$B$51,IF(G126=Sector!$B$53,Sector!$B$53,INDEX(Sector!$E$57:$E$776,MATCH('Energy consumption (raw)'!F126,Sector!$C$57:$C$776,FALSE)))))</f>
        <v>99 Other non-industry</v>
      </c>
      <c r="J126" s="561"/>
      <c r="K126" s="561">
        <v>10629600</v>
      </c>
      <c r="L126" s="561"/>
      <c r="M126" s="561"/>
      <c r="N126" s="561"/>
      <c r="O126" s="561"/>
      <c r="P126" s="561"/>
      <c r="Q126" s="561"/>
      <c r="R126" s="561"/>
      <c r="S126" s="561"/>
      <c r="T126" s="561"/>
      <c r="U126" s="561"/>
      <c r="V126" s="561"/>
      <c r="W126" s="561"/>
      <c r="X126" s="561"/>
      <c r="Y126" s="561"/>
      <c r="Z126" s="561"/>
      <c r="AA126" s="561"/>
      <c r="AB126" s="561"/>
      <c r="AC126" s="561"/>
      <c r="AD126" s="561"/>
      <c r="AE126" s="561"/>
      <c r="AF126" s="561"/>
      <c r="AG126" s="561">
        <v>1640.1472800000001</v>
      </c>
      <c r="AH126" s="561">
        <v>2502.44</v>
      </c>
      <c r="AI126" s="290" t="s">
        <v>310</v>
      </c>
      <c r="AJ126" s="290" t="s">
        <v>398</v>
      </c>
    </row>
    <row r="127" spans="2:36" x14ac:dyDescent="0.25">
      <c r="B127" s="554">
        <v>25</v>
      </c>
      <c r="C127" s="555"/>
      <c r="D127" s="556"/>
      <c r="E127" s="290" t="s">
        <v>395</v>
      </c>
      <c r="F127" s="290" t="s">
        <v>411</v>
      </c>
      <c r="G127" s="290" t="s">
        <v>397</v>
      </c>
      <c r="H127" s="183" t="str">
        <f>INDEX(Sector!$D$57:$D$776,MATCH('Energy consumption (raw)'!F127,Sector!$C$57:$C$776,FALSE))</f>
        <v>Producing paper and cardboard packaging</v>
      </c>
      <c r="I127" s="183" t="str">
        <f>IF(G127=Sector!$B$50,Sector!$B$50,IF(G127=Sector!$B$51,Sector!$B$51,IF(G127=Sector!$B$53,Sector!$B$53,INDEX(Sector!$E$57:$E$776,MATCH('Energy consumption (raw)'!F127,Sector!$C$57:$C$776,FALSE)))))</f>
        <v>17 Manufacture of paper and paper products</v>
      </c>
      <c r="J127" s="561">
        <v>21239700</v>
      </c>
      <c r="K127" s="561">
        <v>21239700</v>
      </c>
      <c r="L127" s="561"/>
      <c r="M127" s="561"/>
      <c r="N127" s="561"/>
      <c r="O127" s="561"/>
      <c r="P127" s="561"/>
      <c r="Q127" s="561"/>
      <c r="R127" s="561"/>
      <c r="S127" s="561"/>
      <c r="T127" s="561"/>
      <c r="U127" s="561"/>
      <c r="V127" s="561"/>
      <c r="W127" s="561"/>
      <c r="X127" s="561"/>
      <c r="Y127" s="561"/>
      <c r="Z127" s="561"/>
      <c r="AA127" s="561"/>
      <c r="AB127" s="561"/>
      <c r="AC127" s="561"/>
      <c r="AD127" s="561"/>
      <c r="AE127" s="561"/>
      <c r="AF127" s="561"/>
      <c r="AG127" s="561">
        <v>3277.2857100000001</v>
      </c>
      <c r="AH127" s="561">
        <v>3656.71</v>
      </c>
      <c r="AI127" s="290" t="s">
        <v>310</v>
      </c>
      <c r="AJ127" s="290" t="s">
        <v>398</v>
      </c>
    </row>
    <row r="128" spans="2:36" x14ac:dyDescent="0.25">
      <c r="B128" s="554">
        <v>26</v>
      </c>
      <c r="C128" s="555"/>
      <c r="D128" s="556"/>
      <c r="E128" s="290" t="s">
        <v>395</v>
      </c>
      <c r="F128" s="290" t="s">
        <v>412</v>
      </c>
      <c r="G128" s="290" t="s">
        <v>397</v>
      </c>
      <c r="H128" s="183" t="str">
        <f>INDEX(Sector!$D$57:$D$776,MATCH('Energy consumption (raw)'!F128,Sector!$C$57:$C$776,FALSE))</f>
        <v>Manufacture of motorcycles and motorbikes</v>
      </c>
      <c r="I128" s="183" t="str">
        <f>IF(G128=Sector!$B$50,Sector!$B$50,IF(G128=Sector!$B$51,Sector!$B$51,IF(G128=Sector!$B$53,Sector!$B$53,INDEX(Sector!$E$57:$E$776,MATCH('Energy consumption (raw)'!F128,Sector!$C$57:$C$776,FALSE)))))</f>
        <v>29 Manufacture of motor vehicles, trailers and semi-trailers</v>
      </c>
      <c r="J128" s="561"/>
      <c r="K128" s="561">
        <v>12709900</v>
      </c>
      <c r="L128" s="561"/>
      <c r="M128" s="561"/>
      <c r="N128" s="561"/>
      <c r="O128" s="561"/>
      <c r="P128" s="561"/>
      <c r="Q128" s="561"/>
      <c r="R128" s="561"/>
      <c r="S128" s="561"/>
      <c r="T128" s="561"/>
      <c r="U128" s="561"/>
      <c r="V128" s="561"/>
      <c r="W128" s="561"/>
      <c r="X128" s="561"/>
      <c r="Y128" s="561"/>
      <c r="Z128" s="561"/>
      <c r="AA128" s="561"/>
      <c r="AB128" s="561"/>
      <c r="AC128" s="561"/>
      <c r="AD128" s="561"/>
      <c r="AE128" s="561"/>
      <c r="AF128" s="561"/>
      <c r="AG128" s="561">
        <v>1961.1375700000001</v>
      </c>
      <c r="AH128" s="561">
        <v>2018.4</v>
      </c>
      <c r="AI128" s="290" t="s">
        <v>310</v>
      </c>
      <c r="AJ128" s="290" t="s">
        <v>398</v>
      </c>
    </row>
    <row r="129" spans="2:36" x14ac:dyDescent="0.25">
      <c r="B129" s="554">
        <v>27</v>
      </c>
      <c r="C129" s="555"/>
      <c r="D129" s="556"/>
      <c r="E129" s="290" t="s">
        <v>395</v>
      </c>
      <c r="F129" s="290" t="s">
        <v>402</v>
      </c>
      <c r="G129" s="290" t="s">
        <v>397</v>
      </c>
      <c r="H129" s="183" t="str">
        <f>INDEX(Sector!$D$57:$D$776,MATCH('Energy consumption (raw)'!F129,Sector!$C$57:$C$776,FALSE))</f>
        <v>Extraction, treatment and supply of water</v>
      </c>
      <c r="I129" s="183" t="str">
        <f>IF(G129=Sector!$B$50,Sector!$B$50,IF(G129=Sector!$B$51,Sector!$B$51,IF(G129=Sector!$B$53,Sector!$B$53,INDEX(Sector!$E$57:$E$776,MATCH('Energy consumption (raw)'!F129,Sector!$C$57:$C$776,FALSE)))))</f>
        <v>36 Water collection, treatment and supply</v>
      </c>
      <c r="J129" s="561"/>
      <c r="K129" s="561">
        <v>8060400</v>
      </c>
      <c r="L129" s="561"/>
      <c r="M129" s="561"/>
      <c r="N129" s="561"/>
      <c r="O129" s="561"/>
      <c r="P129" s="561"/>
      <c r="Q129" s="561"/>
      <c r="R129" s="561"/>
      <c r="S129" s="561"/>
      <c r="T129" s="561"/>
      <c r="U129" s="561"/>
      <c r="V129" s="561"/>
      <c r="W129" s="561"/>
      <c r="X129" s="561"/>
      <c r="Y129" s="561"/>
      <c r="Z129" s="561"/>
      <c r="AA129" s="561"/>
      <c r="AB129" s="561"/>
      <c r="AC129" s="561"/>
      <c r="AD129" s="561"/>
      <c r="AE129" s="561"/>
      <c r="AF129" s="561"/>
      <c r="AG129" s="561">
        <v>1243.7197200000001</v>
      </c>
      <c r="AH129" s="561">
        <v>2619.1252320000003</v>
      </c>
      <c r="AI129" s="290" t="s">
        <v>310</v>
      </c>
      <c r="AJ129" s="290" t="s">
        <v>398</v>
      </c>
    </row>
    <row r="130" spans="2:36" x14ac:dyDescent="0.25">
      <c r="B130" s="554">
        <v>28</v>
      </c>
      <c r="C130" s="555"/>
      <c r="D130" s="556"/>
      <c r="E130" s="290" t="s">
        <v>395</v>
      </c>
      <c r="F130" s="290" t="s">
        <v>413</v>
      </c>
      <c r="G130" s="290" t="s">
        <v>397</v>
      </c>
      <c r="H130" s="183" t="str">
        <f>INDEX(Sector!$D$57:$D$776,MATCH('Energy consumption (raw)'!F130,Sector!$C$57:$C$776,FALSE))</f>
        <v>Producing consumer electrical appliances</v>
      </c>
      <c r="I130" s="183" t="str">
        <f>IF(G130=Sector!$B$50,Sector!$B$50,IF(G130=Sector!$B$51,Sector!$B$51,IF(G130=Sector!$B$53,Sector!$B$53,INDEX(Sector!$E$57:$E$776,MATCH('Energy consumption (raw)'!F130,Sector!$C$57:$C$776,FALSE)))))</f>
        <v>27 Manufacture of electrical equipment</v>
      </c>
      <c r="J130" s="561">
        <v>6557100</v>
      </c>
      <c r="K130" s="561">
        <v>6557100</v>
      </c>
      <c r="L130" s="561"/>
      <c r="M130" s="561"/>
      <c r="N130" s="561"/>
      <c r="O130" s="561"/>
      <c r="P130" s="561"/>
      <c r="Q130" s="561"/>
      <c r="R130" s="561"/>
      <c r="S130" s="561"/>
      <c r="T130" s="561"/>
      <c r="U130" s="561"/>
      <c r="V130" s="561"/>
      <c r="W130" s="561"/>
      <c r="X130" s="561"/>
      <c r="Y130" s="561"/>
      <c r="Z130" s="561"/>
      <c r="AA130" s="561"/>
      <c r="AB130" s="561"/>
      <c r="AC130" s="561"/>
      <c r="AD130" s="561"/>
      <c r="AE130" s="561"/>
      <c r="AF130" s="561"/>
      <c r="AG130" s="561">
        <v>1011.76053</v>
      </c>
      <c r="AH130" s="561"/>
      <c r="AI130" s="290" t="s">
        <v>310</v>
      </c>
      <c r="AJ130" s="290" t="s">
        <v>398</v>
      </c>
    </row>
    <row r="131" spans="2:36" x14ac:dyDescent="0.25">
      <c r="B131" s="554">
        <v>29</v>
      </c>
      <c r="C131" s="555"/>
      <c r="D131" s="556"/>
      <c r="E131" s="290" t="s">
        <v>395</v>
      </c>
      <c r="F131" s="290" t="s">
        <v>403</v>
      </c>
      <c r="G131" s="290" t="s">
        <v>397</v>
      </c>
      <c r="H131" s="183" t="str">
        <f>INDEX(Sector!$D$57:$D$776,MATCH('Energy consumption (raw)'!F131,Sector!$C$57:$C$776,FALSE))</f>
        <v>Manufacture of spare parts for cars and motorbikes</v>
      </c>
      <c r="I131" s="183" t="str">
        <f>IF(G131=Sector!$B$50,Sector!$B$50,IF(G131=Sector!$B$51,Sector!$B$51,IF(G131=Sector!$B$53,Sector!$B$53,INDEX(Sector!$E$57:$E$776,MATCH('Energy consumption (raw)'!F131,Sector!$C$57:$C$776,FALSE)))))</f>
        <v>29 Manufacture of motor vehicles, trailers and semi-trailers</v>
      </c>
      <c r="J131" s="561"/>
      <c r="K131" s="561">
        <v>9142100</v>
      </c>
      <c r="L131" s="561"/>
      <c r="M131" s="561"/>
      <c r="N131" s="561"/>
      <c r="O131" s="561"/>
      <c r="P131" s="561"/>
      <c r="Q131" s="561"/>
      <c r="R131" s="561"/>
      <c r="S131" s="561"/>
      <c r="T131" s="561"/>
      <c r="U131" s="561"/>
      <c r="V131" s="561"/>
      <c r="W131" s="561"/>
      <c r="X131" s="561"/>
      <c r="Y131" s="561"/>
      <c r="Z131" s="561"/>
      <c r="AA131" s="561"/>
      <c r="AB131" s="561"/>
      <c r="AC131" s="561"/>
      <c r="AD131" s="561"/>
      <c r="AE131" s="561"/>
      <c r="AF131" s="561"/>
      <c r="AG131" s="561">
        <v>1410.6260300000001</v>
      </c>
      <c r="AH131" s="561">
        <v>1156.93</v>
      </c>
      <c r="AI131" s="290" t="s">
        <v>310</v>
      </c>
      <c r="AJ131" s="290" t="s">
        <v>398</v>
      </c>
    </row>
    <row r="132" spans="2:36" x14ac:dyDescent="0.25">
      <c r="B132" s="554">
        <v>30</v>
      </c>
      <c r="C132" s="555"/>
      <c r="D132" s="556"/>
      <c r="E132" s="290" t="s">
        <v>395</v>
      </c>
      <c r="F132" s="290" t="s">
        <v>403</v>
      </c>
      <c r="G132" s="290" t="s">
        <v>397</v>
      </c>
      <c r="H132" s="183" t="str">
        <f>INDEX(Sector!$D$57:$D$776,MATCH('Energy consumption (raw)'!F132,Sector!$C$57:$C$776,FALSE))</f>
        <v>Manufacture of spare parts for cars and motorbikes</v>
      </c>
      <c r="I132" s="183" t="str">
        <f>IF(G132=Sector!$B$50,Sector!$B$50,IF(G132=Sector!$B$51,Sector!$B$51,IF(G132=Sector!$B$53,Sector!$B$53,INDEX(Sector!$E$57:$E$776,MATCH('Energy consumption (raw)'!F132,Sector!$C$57:$C$776,FALSE)))))</f>
        <v>29 Manufacture of motor vehicles, trailers and semi-trailers</v>
      </c>
      <c r="J132" s="561">
        <v>8670900</v>
      </c>
      <c r="K132" s="561">
        <v>8670900</v>
      </c>
      <c r="L132" s="561"/>
      <c r="M132" s="561"/>
      <c r="N132" s="561"/>
      <c r="O132" s="561"/>
      <c r="P132" s="561"/>
      <c r="Q132" s="561"/>
      <c r="R132" s="561"/>
      <c r="S132" s="561"/>
      <c r="T132" s="561"/>
      <c r="U132" s="561"/>
      <c r="V132" s="561"/>
      <c r="W132" s="561"/>
      <c r="X132" s="561"/>
      <c r="Y132" s="561"/>
      <c r="Z132" s="561"/>
      <c r="AA132" s="561"/>
      <c r="AB132" s="561"/>
      <c r="AC132" s="561"/>
      <c r="AD132" s="561"/>
      <c r="AE132" s="561"/>
      <c r="AF132" s="561"/>
      <c r="AG132" s="561">
        <v>1337.9198700000002</v>
      </c>
      <c r="AH132" s="561">
        <v>1754.85</v>
      </c>
      <c r="AI132" s="290" t="s">
        <v>310</v>
      </c>
      <c r="AJ132" s="290" t="s">
        <v>398</v>
      </c>
    </row>
    <row r="133" spans="2:36" x14ac:dyDescent="0.25">
      <c r="B133" s="554">
        <v>31</v>
      </c>
      <c r="C133" s="555"/>
      <c r="D133" s="556"/>
      <c r="E133" s="290" t="s">
        <v>395</v>
      </c>
      <c r="F133" s="290" t="s">
        <v>407</v>
      </c>
      <c r="G133" s="290" t="s">
        <v>397</v>
      </c>
      <c r="H133" s="183" t="str">
        <f>INDEX(Sector!$D$57:$D$776,MATCH('Energy consumption (raw)'!F133,Sector!$C$57:$C$776,FALSE))</f>
        <v>Electronic components manufacturing</v>
      </c>
      <c r="I133" s="183" t="str">
        <f>IF(G133=Sector!$B$50,Sector!$B$50,IF(G133=Sector!$B$51,Sector!$B$51,IF(G133=Sector!$B$53,Sector!$B$53,INDEX(Sector!$E$57:$E$776,MATCH('Energy consumption (raw)'!F133,Sector!$C$57:$C$776,FALSE)))))</f>
        <v>26 Manufacture of computer, electronic and optical products</v>
      </c>
      <c r="J133" s="561">
        <v>30184800</v>
      </c>
      <c r="K133" s="561">
        <v>30184800</v>
      </c>
      <c r="L133" s="561"/>
      <c r="M133" s="561"/>
      <c r="N133" s="561"/>
      <c r="O133" s="561"/>
      <c r="P133" s="561"/>
      <c r="Q133" s="561"/>
      <c r="R133" s="561"/>
      <c r="S133" s="561"/>
      <c r="T133" s="561"/>
      <c r="U133" s="561"/>
      <c r="V133" s="561"/>
      <c r="W133" s="561"/>
      <c r="X133" s="561"/>
      <c r="Y133" s="561"/>
      <c r="Z133" s="561"/>
      <c r="AA133" s="561"/>
      <c r="AB133" s="561"/>
      <c r="AC133" s="561"/>
      <c r="AD133" s="561"/>
      <c r="AE133" s="561"/>
      <c r="AF133" s="561"/>
      <c r="AG133" s="561">
        <v>4657.5146400000003</v>
      </c>
      <c r="AH133" s="561">
        <v>4906.96</v>
      </c>
      <c r="AI133" s="290" t="s">
        <v>310</v>
      </c>
      <c r="AJ133" s="290" t="s">
        <v>398</v>
      </c>
    </row>
    <row r="134" spans="2:36" x14ac:dyDescent="0.25">
      <c r="B134" s="554">
        <v>32</v>
      </c>
      <c r="C134" s="555"/>
      <c r="D134" s="556"/>
      <c r="E134" s="290" t="s">
        <v>395</v>
      </c>
      <c r="F134" s="290" t="s">
        <v>400</v>
      </c>
      <c r="G134" s="290" t="s">
        <v>397</v>
      </c>
      <c r="H134" s="183" t="str">
        <f>INDEX(Sector!$D$57:$D$776,MATCH('Energy consumption (raw)'!F134,Sector!$C$57:$C$776,FALSE))</f>
        <v>Producing products from plastic</v>
      </c>
      <c r="I134" s="183" t="str">
        <f>IF(G134=Sector!$B$50,Sector!$B$50,IF(G134=Sector!$B$51,Sector!$B$51,IF(G134=Sector!$B$53,Sector!$B$53,INDEX(Sector!$E$57:$E$776,MATCH('Energy consumption (raw)'!F134,Sector!$C$57:$C$776,FALSE)))))</f>
        <v>22 Manufacture of rubber and plastics products</v>
      </c>
      <c r="J134" s="561">
        <v>10392100</v>
      </c>
      <c r="K134" s="561">
        <v>10392100</v>
      </c>
      <c r="L134" s="561"/>
      <c r="M134" s="561"/>
      <c r="N134" s="561"/>
      <c r="O134" s="561"/>
      <c r="P134" s="561"/>
      <c r="Q134" s="561"/>
      <c r="R134" s="561"/>
      <c r="S134" s="561"/>
      <c r="T134" s="561"/>
      <c r="U134" s="561"/>
      <c r="V134" s="561"/>
      <c r="W134" s="561"/>
      <c r="X134" s="561"/>
      <c r="Y134" s="561"/>
      <c r="Z134" s="561"/>
      <c r="AA134" s="561"/>
      <c r="AB134" s="561"/>
      <c r="AC134" s="561"/>
      <c r="AD134" s="561"/>
      <c r="AE134" s="561"/>
      <c r="AF134" s="561"/>
      <c r="AG134" s="561">
        <v>1603.5010300000001</v>
      </c>
      <c r="AH134" s="561">
        <v>1940.8</v>
      </c>
      <c r="AI134" s="290" t="s">
        <v>310</v>
      </c>
      <c r="AJ134" s="290" t="s">
        <v>398</v>
      </c>
    </row>
    <row r="135" spans="2:36" x14ac:dyDescent="0.25">
      <c r="B135" s="554">
        <v>33</v>
      </c>
      <c r="C135" s="555"/>
      <c r="D135" s="556"/>
      <c r="E135" s="290" t="s">
        <v>395</v>
      </c>
      <c r="F135" s="290" t="s">
        <v>414</v>
      </c>
      <c r="G135" s="290" t="s">
        <v>397</v>
      </c>
      <c r="H135" s="183" t="str">
        <f>INDEX(Sector!$D$57:$D$776,MATCH('Energy consumption (raw)'!F135,Sector!$C$57:$C$776,FALSE))</f>
        <v>Manufacture of spare parts for motor vehicles and motor vehicles</v>
      </c>
      <c r="I135" s="183" t="str">
        <f>IF(G135=Sector!$B$50,Sector!$B$50,IF(G135=Sector!$B$51,Sector!$B$51,IF(G135=Sector!$B$53,Sector!$B$53,INDEX(Sector!$E$57:$E$776,MATCH('Energy consumption (raw)'!F135,Sector!$C$57:$C$776,FALSE)))))</f>
        <v>29 Manufacture of motor vehicles, trailers and semi-trailers</v>
      </c>
      <c r="J135" s="561">
        <v>20959700</v>
      </c>
      <c r="K135" s="561">
        <v>20959700</v>
      </c>
      <c r="L135" s="561"/>
      <c r="M135" s="561"/>
      <c r="N135" s="561"/>
      <c r="O135" s="561"/>
      <c r="P135" s="561"/>
      <c r="Q135" s="561"/>
      <c r="R135" s="561"/>
      <c r="S135" s="561"/>
      <c r="T135" s="561"/>
      <c r="U135" s="561"/>
      <c r="V135" s="561"/>
      <c r="W135" s="561"/>
      <c r="X135" s="561"/>
      <c r="Y135" s="561"/>
      <c r="Z135" s="561"/>
      <c r="AA135" s="561"/>
      <c r="AB135" s="561"/>
      <c r="AC135" s="561"/>
      <c r="AD135" s="561"/>
      <c r="AE135" s="561"/>
      <c r="AF135" s="561"/>
      <c r="AG135" s="561">
        <v>3234.0817100000004</v>
      </c>
      <c r="AH135" s="561">
        <v>3326.9703100000002</v>
      </c>
      <c r="AI135" s="290" t="s">
        <v>369</v>
      </c>
      <c r="AJ135" s="290" t="s">
        <v>398</v>
      </c>
    </row>
    <row r="136" spans="2:36" x14ac:dyDescent="0.25">
      <c r="B136" s="554">
        <v>34</v>
      </c>
      <c r="C136" s="555"/>
      <c r="D136" s="556"/>
      <c r="E136" s="290" t="s">
        <v>395</v>
      </c>
      <c r="F136" s="290" t="s">
        <v>401</v>
      </c>
      <c r="G136" s="290" t="s">
        <v>397</v>
      </c>
      <c r="H136" s="183" t="str">
        <f>INDEX(Sector!$D$57:$D$776,MATCH('Energy consumption (raw)'!F136,Sector!$C$57:$C$776,FALSE))</f>
        <v>Manufacture of other ceramic products</v>
      </c>
      <c r="I136" s="183" t="str">
        <f>IF(G136=Sector!$B$50,Sector!$B$50,IF(G136=Sector!$B$51,Sector!$B$51,IF(G136=Sector!$B$53,Sector!$B$53,INDEX(Sector!$E$57:$E$776,MATCH('Energy consumption (raw)'!F136,Sector!$C$57:$C$776,FALSE)))))</f>
        <v>23 Manufacture of other non-metallic mineral products</v>
      </c>
      <c r="J136" s="561">
        <v>25794300</v>
      </c>
      <c r="K136" s="561">
        <v>22443600</v>
      </c>
      <c r="L136" s="561"/>
      <c r="M136" s="561"/>
      <c r="N136" s="561"/>
      <c r="O136" s="561"/>
      <c r="P136" s="561"/>
      <c r="Q136" s="561"/>
      <c r="R136" s="561"/>
      <c r="S136" s="561"/>
      <c r="T136" s="561"/>
      <c r="U136" s="561"/>
      <c r="V136" s="561"/>
      <c r="W136" s="561"/>
      <c r="X136" s="561"/>
      <c r="Y136" s="561"/>
      <c r="Z136" s="561"/>
      <c r="AA136" s="561"/>
      <c r="AB136" s="561"/>
      <c r="AC136" s="561"/>
      <c r="AD136" s="561"/>
      <c r="AE136" s="561"/>
      <c r="AF136" s="561"/>
      <c r="AG136" s="561">
        <v>3463.0474800000002</v>
      </c>
      <c r="AH136" s="561">
        <v>2564</v>
      </c>
      <c r="AI136" s="290" t="s">
        <v>310</v>
      </c>
      <c r="AJ136" s="290" t="s">
        <v>398</v>
      </c>
    </row>
    <row r="137" spans="2:36" x14ac:dyDescent="0.25">
      <c r="B137" s="554">
        <v>35</v>
      </c>
      <c r="C137" s="555"/>
      <c r="D137" s="556"/>
      <c r="E137" s="290" t="s">
        <v>395</v>
      </c>
      <c r="F137" s="290" t="s">
        <v>415</v>
      </c>
      <c r="G137" s="290" t="s">
        <v>397</v>
      </c>
      <c r="H137" s="183" t="str">
        <f>INDEX(Sector!$D$57:$D$776,MATCH('Energy consumption (raw)'!F137,Sector!$C$57:$C$776,FALSE))</f>
        <v>Iron and steel production, cast iron</v>
      </c>
      <c r="I137" s="183" t="str">
        <f>IF(G137=Sector!$B$50,Sector!$B$50,IF(G137=Sector!$B$51,Sector!$B$51,IF(G137=Sector!$B$53,Sector!$B$53,INDEX(Sector!$E$57:$E$776,MATCH('Energy consumption (raw)'!F137,Sector!$C$57:$C$776,FALSE)))))</f>
        <v>24 Manufacture of basic metals</v>
      </c>
      <c r="J137" s="561"/>
      <c r="K137" s="561">
        <v>94834600</v>
      </c>
      <c r="L137" s="561"/>
      <c r="M137" s="561"/>
      <c r="N137" s="561"/>
      <c r="O137" s="561"/>
      <c r="P137" s="561"/>
      <c r="Q137" s="561"/>
      <c r="R137" s="561"/>
      <c r="S137" s="561"/>
      <c r="T137" s="561"/>
      <c r="U137" s="561"/>
      <c r="V137" s="561"/>
      <c r="W137" s="561"/>
      <c r="X137" s="561"/>
      <c r="Y137" s="561"/>
      <c r="Z137" s="561"/>
      <c r="AA137" s="561"/>
      <c r="AB137" s="561"/>
      <c r="AC137" s="561"/>
      <c r="AD137" s="561"/>
      <c r="AE137" s="561"/>
      <c r="AF137" s="561"/>
      <c r="AG137" s="561">
        <v>14632.978780000001</v>
      </c>
      <c r="AH137" s="561">
        <v>3454.38</v>
      </c>
      <c r="AI137" s="290" t="s">
        <v>310</v>
      </c>
      <c r="AJ137" s="290" t="s">
        <v>398</v>
      </c>
    </row>
    <row r="138" spans="2:36" x14ac:dyDescent="0.25">
      <c r="B138" s="554">
        <v>36</v>
      </c>
      <c r="C138" s="555"/>
      <c r="D138" s="556"/>
      <c r="E138" s="290" t="s">
        <v>395</v>
      </c>
      <c r="F138" s="290" t="s">
        <v>407</v>
      </c>
      <c r="G138" s="290" t="s">
        <v>397</v>
      </c>
      <c r="H138" s="183" t="str">
        <f>INDEX(Sector!$D$57:$D$776,MATCH('Energy consumption (raw)'!F138,Sector!$C$57:$C$776,FALSE))</f>
        <v>Electronic components manufacturing</v>
      </c>
      <c r="I138" s="183" t="str">
        <f>IF(G138=Sector!$B$50,Sector!$B$50,IF(G138=Sector!$B$51,Sector!$B$51,IF(G138=Sector!$B$53,Sector!$B$53,INDEX(Sector!$E$57:$E$776,MATCH('Energy consumption (raw)'!F138,Sector!$C$57:$C$776,FALSE)))))</f>
        <v>26 Manufacture of computer, electronic and optical products</v>
      </c>
      <c r="J138" s="561"/>
      <c r="K138" s="561">
        <v>15225500</v>
      </c>
      <c r="L138" s="561"/>
      <c r="M138" s="561"/>
      <c r="N138" s="561"/>
      <c r="O138" s="561"/>
      <c r="P138" s="561"/>
      <c r="Q138" s="561"/>
      <c r="R138" s="561"/>
      <c r="S138" s="561"/>
      <c r="T138" s="561"/>
      <c r="U138" s="561"/>
      <c r="V138" s="561"/>
      <c r="W138" s="561"/>
      <c r="X138" s="561"/>
      <c r="Y138" s="561"/>
      <c r="Z138" s="561"/>
      <c r="AA138" s="561"/>
      <c r="AB138" s="561"/>
      <c r="AC138" s="561"/>
      <c r="AD138" s="561"/>
      <c r="AE138" s="561"/>
      <c r="AF138" s="561"/>
      <c r="AG138" s="561">
        <v>2349.2946500000003</v>
      </c>
      <c r="AH138" s="561">
        <v>2094.8200000000002</v>
      </c>
      <c r="AI138" s="290" t="s">
        <v>310</v>
      </c>
      <c r="AJ138" s="290" t="s">
        <v>398</v>
      </c>
    </row>
    <row r="139" spans="2:36" x14ac:dyDescent="0.25">
      <c r="B139" s="554">
        <v>37</v>
      </c>
      <c r="C139" s="555"/>
      <c r="D139" s="556"/>
      <c r="E139" s="290" t="s">
        <v>395</v>
      </c>
      <c r="F139" s="290" t="s">
        <v>416</v>
      </c>
      <c r="G139" s="290" t="s">
        <v>397</v>
      </c>
      <c r="H139" s="183" t="str">
        <f>INDEX(Sector!$D$57:$D$776,MATCH('Energy consumption (raw)'!F139,Sector!$C$57:$C$776,FALSE))</f>
        <v>Mechanical processing, metal processing, coating</v>
      </c>
      <c r="I139" s="183" t="str">
        <f>IF(G139=Sector!$B$50,Sector!$B$50,IF(G139=Sector!$B$51,Sector!$B$51,IF(G139=Sector!$B$53,Sector!$B$53,INDEX(Sector!$E$57:$E$776,MATCH('Energy consumption (raw)'!F139,Sector!$C$57:$C$776,FALSE)))))</f>
        <v>24 Manufacture of basic metals</v>
      </c>
      <c r="J139" s="561"/>
      <c r="K139" s="561">
        <v>8179200</v>
      </c>
      <c r="L139" s="561"/>
      <c r="M139" s="561"/>
      <c r="N139" s="561"/>
      <c r="O139" s="561"/>
      <c r="P139" s="561"/>
      <c r="Q139" s="561"/>
      <c r="R139" s="561"/>
      <c r="S139" s="561"/>
      <c r="T139" s="561"/>
      <c r="U139" s="561"/>
      <c r="V139" s="561"/>
      <c r="W139" s="561"/>
      <c r="X139" s="561"/>
      <c r="Y139" s="561"/>
      <c r="Z139" s="561"/>
      <c r="AA139" s="561"/>
      <c r="AB139" s="561"/>
      <c r="AC139" s="561"/>
      <c r="AD139" s="561"/>
      <c r="AE139" s="561"/>
      <c r="AF139" s="561"/>
      <c r="AG139" s="561">
        <v>1262.0505600000001</v>
      </c>
      <c r="AH139" s="561">
        <v>1153.72</v>
      </c>
      <c r="AI139" s="290" t="s">
        <v>310</v>
      </c>
      <c r="AJ139" s="290" t="s">
        <v>398</v>
      </c>
    </row>
    <row r="140" spans="2:36" x14ac:dyDescent="0.25">
      <c r="B140" s="554">
        <v>38</v>
      </c>
      <c r="C140" s="555"/>
      <c r="D140" s="556"/>
      <c r="E140" s="290" t="s">
        <v>395</v>
      </c>
      <c r="F140" s="290" t="s">
        <v>417</v>
      </c>
      <c r="G140" s="290" t="s">
        <v>397</v>
      </c>
      <c r="H140" s="183" t="str">
        <f>INDEX(Sector!$D$57:$D$776,MATCH('Energy consumption (raw)'!F140,Sector!$C$57:$C$776,FALSE))</f>
        <v>Producing products from plastic</v>
      </c>
      <c r="I140" s="183" t="str">
        <f>IF(G140=Sector!$B$50,Sector!$B$50,IF(G140=Sector!$B$51,Sector!$B$51,IF(G140=Sector!$B$53,Sector!$B$53,INDEX(Sector!$E$57:$E$776,MATCH('Energy consumption (raw)'!F140,Sector!$C$57:$C$776,FALSE)))))</f>
        <v>22 Manufacture of rubber and plastics products</v>
      </c>
      <c r="J140" s="561">
        <v>10394000</v>
      </c>
      <c r="K140" s="561">
        <v>10394000</v>
      </c>
      <c r="L140" s="561"/>
      <c r="M140" s="561"/>
      <c r="N140" s="561"/>
      <c r="O140" s="561"/>
      <c r="P140" s="561"/>
      <c r="Q140" s="561"/>
      <c r="R140" s="561"/>
      <c r="S140" s="561"/>
      <c r="T140" s="561"/>
      <c r="U140" s="561"/>
      <c r="V140" s="561"/>
      <c r="W140" s="561"/>
      <c r="X140" s="561"/>
      <c r="Y140" s="561"/>
      <c r="Z140" s="561"/>
      <c r="AA140" s="561"/>
      <c r="AB140" s="561"/>
      <c r="AC140" s="561"/>
      <c r="AD140" s="561"/>
      <c r="AE140" s="561"/>
      <c r="AF140" s="561"/>
      <c r="AG140" s="561">
        <v>1603.7942</v>
      </c>
      <c r="AH140" s="561"/>
      <c r="AI140" s="290" t="s">
        <v>369</v>
      </c>
      <c r="AJ140" s="290" t="s">
        <v>398</v>
      </c>
    </row>
    <row r="141" spans="2:36" x14ac:dyDescent="0.25">
      <c r="B141" s="554">
        <v>39</v>
      </c>
      <c r="C141" s="555"/>
      <c r="D141" s="556"/>
      <c r="E141" s="290" t="s">
        <v>395</v>
      </c>
      <c r="F141" s="290" t="s">
        <v>418</v>
      </c>
      <c r="G141" s="290" t="s">
        <v>397</v>
      </c>
      <c r="H141" s="183" t="str">
        <f>INDEX(Sector!$D$57:$D$776,MATCH('Energy consumption (raw)'!F141,Sector!$C$57:$C$776,FALSE))</f>
        <v>Manufacture of electrical lighting equipment</v>
      </c>
      <c r="I141" s="183" t="str">
        <f>IF(G141=Sector!$B$50,Sector!$B$50,IF(G141=Sector!$B$51,Sector!$B$51,IF(G141=Sector!$B$53,Sector!$B$53,INDEX(Sector!$E$57:$E$776,MATCH('Energy consumption (raw)'!F141,Sector!$C$57:$C$776,FALSE)))))</f>
        <v>27 Manufacture of electrical equipment</v>
      </c>
      <c r="J141" s="561"/>
      <c r="K141" s="561">
        <v>8114740</v>
      </c>
      <c r="L141" s="561"/>
      <c r="M141" s="561"/>
      <c r="N141" s="561"/>
      <c r="O141" s="561"/>
      <c r="P141" s="561"/>
      <c r="Q141" s="561"/>
      <c r="R141" s="561"/>
      <c r="S141" s="561"/>
      <c r="T141" s="561"/>
      <c r="U141" s="561"/>
      <c r="V141" s="561"/>
      <c r="W141" s="561"/>
      <c r="X141" s="561"/>
      <c r="Y141" s="561"/>
      <c r="Z141" s="561"/>
      <c r="AA141" s="561"/>
      <c r="AB141" s="561"/>
      <c r="AC141" s="561"/>
      <c r="AD141" s="561"/>
      <c r="AE141" s="561"/>
      <c r="AF141" s="561"/>
      <c r="AG141" s="561">
        <v>1252.104382</v>
      </c>
      <c r="AH141" s="561">
        <v>1596.9</v>
      </c>
      <c r="AI141" s="290" t="s">
        <v>310</v>
      </c>
      <c r="AJ141" s="290" t="s">
        <v>398</v>
      </c>
    </row>
    <row r="142" spans="2:36" x14ac:dyDescent="0.25">
      <c r="B142" s="554">
        <v>40</v>
      </c>
      <c r="C142" s="555"/>
      <c r="D142" s="556"/>
      <c r="E142" s="290" t="s">
        <v>395</v>
      </c>
      <c r="F142" s="290" t="s">
        <v>419</v>
      </c>
      <c r="G142" s="290" t="s">
        <v>397</v>
      </c>
      <c r="H142" s="183" t="str">
        <f>INDEX(Sector!$D$57:$D$776,MATCH('Energy consumption (raw)'!F142,Sector!$C$57:$C$776,FALSE))</f>
        <v>Manufacture of wire and wiring equipment</v>
      </c>
      <c r="I142" s="183" t="str">
        <f>IF(G142=Sector!$B$50,Sector!$B$50,IF(G142=Sector!$B$51,Sector!$B$51,IF(G142=Sector!$B$53,Sector!$B$53,INDEX(Sector!$E$57:$E$776,MATCH('Energy consumption (raw)'!F142,Sector!$C$57:$C$776,FALSE)))))</f>
        <v>26 Manufacture of computer, electronic and optical products</v>
      </c>
      <c r="J142" s="561"/>
      <c r="K142" s="561">
        <v>6546092</v>
      </c>
      <c r="L142" s="561"/>
      <c r="M142" s="561"/>
      <c r="N142" s="561"/>
      <c r="O142" s="561"/>
      <c r="P142" s="561"/>
      <c r="Q142" s="561"/>
      <c r="R142" s="561"/>
      <c r="S142" s="561"/>
      <c r="T142" s="561"/>
      <c r="U142" s="561"/>
      <c r="V142" s="561"/>
      <c r="W142" s="561"/>
      <c r="X142" s="561"/>
      <c r="Y142" s="561"/>
      <c r="Z142" s="561"/>
      <c r="AA142" s="561"/>
      <c r="AB142" s="561"/>
      <c r="AC142" s="561"/>
      <c r="AD142" s="561"/>
      <c r="AE142" s="561"/>
      <c r="AF142" s="561"/>
      <c r="AG142" s="561">
        <v>1010.0619956</v>
      </c>
      <c r="AH142" s="561">
        <v>1169.42</v>
      </c>
      <c r="AI142" s="290" t="s">
        <v>310</v>
      </c>
      <c r="AJ142" s="290" t="s">
        <v>398</v>
      </c>
    </row>
    <row r="143" spans="2:36" x14ac:dyDescent="0.25">
      <c r="B143" s="554">
        <v>41</v>
      </c>
      <c r="C143" s="555"/>
      <c r="D143" s="556"/>
      <c r="E143" s="290" t="s">
        <v>395</v>
      </c>
      <c r="F143" s="290" t="s">
        <v>420</v>
      </c>
      <c r="G143" s="290" t="s">
        <v>397</v>
      </c>
      <c r="H143" s="183" t="str">
        <f>INDEX(Sector!$D$57:$D$776,MATCH('Energy consumption (raw)'!F143,Sector!$C$57:$C$776,FALSE))</f>
        <v>Producing rubber tubes and tires</v>
      </c>
      <c r="I143" s="183" t="str">
        <f>IF(G143=Sector!$B$50,Sector!$B$50,IF(G143=Sector!$B$51,Sector!$B$51,IF(G143=Sector!$B$53,Sector!$B$53,INDEX(Sector!$E$57:$E$776,MATCH('Energy consumption (raw)'!F143,Sector!$C$57:$C$776,FALSE)))))</f>
        <v>22 Manufacture of rubber and plastics products</v>
      </c>
      <c r="J143" s="561"/>
      <c r="K143" s="561">
        <v>8356648</v>
      </c>
      <c r="L143" s="561"/>
      <c r="M143" s="561"/>
      <c r="N143" s="561"/>
      <c r="O143" s="561"/>
      <c r="P143" s="561"/>
      <c r="Q143" s="561"/>
      <c r="R143" s="561"/>
      <c r="S143" s="561"/>
      <c r="T143" s="561"/>
      <c r="U143" s="561"/>
      <c r="V143" s="561"/>
      <c r="W143" s="561"/>
      <c r="X143" s="561"/>
      <c r="Y143" s="561"/>
      <c r="Z143" s="561"/>
      <c r="AA143" s="561"/>
      <c r="AB143" s="561"/>
      <c r="AC143" s="561"/>
      <c r="AD143" s="561"/>
      <c r="AE143" s="561"/>
      <c r="AF143" s="561"/>
      <c r="AG143" s="561">
        <v>1289.4307864</v>
      </c>
      <c r="AH143" s="561">
        <v>1312.19</v>
      </c>
      <c r="AI143" s="290" t="s">
        <v>310</v>
      </c>
      <c r="AJ143" s="290" t="s">
        <v>398</v>
      </c>
    </row>
    <row r="144" spans="2:36" x14ac:dyDescent="0.25">
      <c r="B144" s="554">
        <v>42</v>
      </c>
      <c r="C144" s="555"/>
      <c r="D144" s="556"/>
      <c r="E144" s="290" t="s">
        <v>395</v>
      </c>
      <c r="F144" s="290" t="s">
        <v>402</v>
      </c>
      <c r="G144" s="290" t="s">
        <v>397</v>
      </c>
      <c r="H144" s="183" t="str">
        <f>INDEX(Sector!$D$57:$D$776,MATCH('Energy consumption (raw)'!F144,Sector!$C$57:$C$776,FALSE))</f>
        <v>Extraction, treatment and supply of water</v>
      </c>
      <c r="I144" s="183" t="str">
        <f>IF(G144=Sector!$B$50,Sector!$B$50,IF(G144=Sector!$B$51,Sector!$B$51,IF(G144=Sector!$B$53,Sector!$B$53,INDEX(Sector!$E$57:$E$776,MATCH('Energy consumption (raw)'!F144,Sector!$C$57:$C$776,FALSE)))))</f>
        <v>36 Water collection, treatment and supply</v>
      </c>
      <c r="J144" s="561"/>
      <c r="K144" s="561">
        <v>22044180</v>
      </c>
      <c r="L144" s="561"/>
      <c r="M144" s="561"/>
      <c r="N144" s="561"/>
      <c r="O144" s="561"/>
      <c r="P144" s="561"/>
      <c r="Q144" s="561"/>
      <c r="R144" s="561"/>
      <c r="S144" s="561"/>
      <c r="T144" s="561"/>
      <c r="U144" s="561"/>
      <c r="V144" s="561"/>
      <c r="W144" s="561"/>
      <c r="X144" s="561"/>
      <c r="Y144" s="561"/>
      <c r="Z144" s="561"/>
      <c r="AA144" s="561"/>
      <c r="AB144" s="561"/>
      <c r="AC144" s="561"/>
      <c r="AD144" s="561"/>
      <c r="AE144" s="561"/>
      <c r="AF144" s="561"/>
      <c r="AG144" s="561">
        <v>3401.4169740000002</v>
      </c>
      <c r="AH144" s="561"/>
      <c r="AI144" s="290" t="s">
        <v>310</v>
      </c>
      <c r="AJ144" s="290" t="s">
        <v>398</v>
      </c>
    </row>
    <row r="145" spans="2:36" x14ac:dyDescent="0.25">
      <c r="B145" s="554">
        <v>43</v>
      </c>
      <c r="C145" s="555"/>
      <c r="D145" s="556"/>
      <c r="E145" s="290" t="s">
        <v>395</v>
      </c>
      <c r="F145" s="290" t="s">
        <v>421</v>
      </c>
      <c r="G145" s="290" t="s">
        <v>397</v>
      </c>
      <c r="H145" s="183" t="str">
        <f>INDEX(Sector!$D$57:$D$776,MATCH('Energy consumption (raw)'!F145,Sector!$C$57:$C$776,FALSE))</f>
        <v>Printing</v>
      </c>
      <c r="I145" s="183" t="str">
        <f>IF(G145=Sector!$B$50,Sector!$B$50,IF(G145=Sector!$B$51,Sector!$B$51,IF(G145=Sector!$B$53,Sector!$B$53,INDEX(Sector!$E$57:$E$776,MATCH('Energy consumption (raw)'!F145,Sector!$C$57:$C$776,FALSE)))))</f>
        <v>18 Printing and reproduction of recorded media</v>
      </c>
      <c r="J145" s="561"/>
      <c r="K145" s="561">
        <v>16013400</v>
      </c>
      <c r="L145" s="561"/>
      <c r="M145" s="561"/>
      <c r="N145" s="561"/>
      <c r="O145" s="561"/>
      <c r="P145" s="561"/>
      <c r="Q145" s="561"/>
      <c r="R145" s="561"/>
      <c r="S145" s="561"/>
      <c r="T145" s="561"/>
      <c r="U145" s="561"/>
      <c r="V145" s="561"/>
      <c r="W145" s="561"/>
      <c r="X145" s="561"/>
      <c r="Y145" s="561"/>
      <c r="Z145" s="561"/>
      <c r="AA145" s="561"/>
      <c r="AB145" s="561"/>
      <c r="AC145" s="561"/>
      <c r="AD145" s="561"/>
      <c r="AE145" s="561"/>
      <c r="AF145" s="561"/>
      <c r="AG145" s="561">
        <v>2470.86762</v>
      </c>
      <c r="AH145" s="561">
        <v>2653.99</v>
      </c>
      <c r="AI145" s="290" t="s">
        <v>310</v>
      </c>
      <c r="AJ145" s="290" t="s">
        <v>398</v>
      </c>
    </row>
    <row r="146" spans="2:36" x14ac:dyDescent="0.25">
      <c r="B146" s="554">
        <v>44</v>
      </c>
      <c r="C146" s="555"/>
      <c r="D146" s="556"/>
      <c r="E146" s="290" t="s">
        <v>395</v>
      </c>
      <c r="F146" s="290" t="s">
        <v>422</v>
      </c>
      <c r="G146" s="290" t="s">
        <v>397</v>
      </c>
      <c r="H146" s="183" t="str">
        <f>INDEX(Sector!$D$57:$D$776,MATCH('Energy consumption (raw)'!F146,Sector!$C$57:$C$776,FALSE))</f>
        <v>Weaving</v>
      </c>
      <c r="I146" s="183" t="str">
        <f>IF(G146=Sector!$B$50,Sector!$B$50,IF(G146=Sector!$B$51,Sector!$B$51,IF(G146=Sector!$B$53,Sector!$B$53,INDEX(Sector!$E$57:$E$776,MATCH('Energy consumption (raw)'!F146,Sector!$C$57:$C$776,FALSE)))))</f>
        <v>13 Manufacture of textiles</v>
      </c>
      <c r="J146" s="561"/>
      <c r="K146" s="561">
        <v>10768700</v>
      </c>
      <c r="L146" s="561"/>
      <c r="M146" s="561"/>
      <c r="N146" s="561"/>
      <c r="O146" s="561"/>
      <c r="P146" s="561"/>
      <c r="Q146" s="561"/>
      <c r="R146" s="561"/>
      <c r="S146" s="561"/>
      <c r="T146" s="561"/>
      <c r="U146" s="561"/>
      <c r="V146" s="561"/>
      <c r="W146" s="561"/>
      <c r="X146" s="561"/>
      <c r="Y146" s="561"/>
      <c r="Z146" s="561"/>
      <c r="AA146" s="561"/>
      <c r="AB146" s="561"/>
      <c r="AC146" s="561"/>
      <c r="AD146" s="561"/>
      <c r="AE146" s="561"/>
      <c r="AF146" s="561"/>
      <c r="AG146" s="561">
        <v>1661.61041</v>
      </c>
      <c r="AH146" s="561">
        <v>1839.53</v>
      </c>
      <c r="AI146" s="290" t="s">
        <v>310</v>
      </c>
      <c r="AJ146" s="290" t="s">
        <v>398</v>
      </c>
    </row>
    <row r="147" spans="2:36" x14ac:dyDescent="0.25">
      <c r="B147" s="554">
        <v>45</v>
      </c>
      <c r="C147" s="555"/>
      <c r="D147" s="556"/>
      <c r="E147" s="290" t="s">
        <v>395</v>
      </c>
      <c r="F147" s="290" t="s">
        <v>423</v>
      </c>
      <c r="G147" s="290" t="s">
        <v>397</v>
      </c>
      <c r="H147" s="183" t="str">
        <f>INDEX(Sector!$D$57:$D$776,MATCH('Energy consumption (raw)'!F147,Sector!$C$57:$C$776,FALSE))</f>
        <v>Installation of other building systems</v>
      </c>
      <c r="I147" s="183" t="str">
        <f>IF(G147=Sector!$B$50,Sector!$B$50,IF(G147=Sector!$B$51,Sector!$B$51,IF(G147=Sector!$B$53,Sector!$B$53,INDEX(Sector!$E$57:$E$776,MATCH('Energy consumption (raw)'!F147,Sector!$C$57:$C$776,FALSE)))))</f>
        <v>32 Other manufacturing</v>
      </c>
      <c r="J147" s="561"/>
      <c r="K147" s="561">
        <v>24918100</v>
      </c>
      <c r="L147" s="561"/>
      <c r="M147" s="561"/>
      <c r="N147" s="561"/>
      <c r="O147" s="561"/>
      <c r="P147" s="561"/>
      <c r="Q147" s="561"/>
      <c r="R147" s="561"/>
      <c r="S147" s="561"/>
      <c r="T147" s="561"/>
      <c r="U147" s="561"/>
      <c r="V147" s="561"/>
      <c r="W147" s="561"/>
      <c r="X147" s="561"/>
      <c r="Y147" s="561"/>
      <c r="Z147" s="561"/>
      <c r="AA147" s="561"/>
      <c r="AB147" s="561"/>
      <c r="AC147" s="561"/>
      <c r="AD147" s="561"/>
      <c r="AE147" s="561"/>
      <c r="AF147" s="561"/>
      <c r="AG147" s="561">
        <v>3844.86283</v>
      </c>
      <c r="AH147" s="561">
        <v>4379.79</v>
      </c>
      <c r="AI147" s="290" t="s">
        <v>310</v>
      </c>
      <c r="AJ147" s="290" t="s">
        <v>398</v>
      </c>
    </row>
    <row r="148" spans="2:36" x14ac:dyDescent="0.25">
      <c r="B148" s="554">
        <v>46</v>
      </c>
      <c r="C148" s="555"/>
      <c r="D148" s="556"/>
      <c r="E148" s="290" t="s">
        <v>395</v>
      </c>
      <c r="F148" s="290" t="s">
        <v>403</v>
      </c>
      <c r="G148" s="290" t="s">
        <v>397</v>
      </c>
      <c r="H148" s="183" t="str">
        <f>INDEX(Sector!$D$57:$D$776,MATCH('Energy consumption (raw)'!F148,Sector!$C$57:$C$776,FALSE))</f>
        <v>Manufacture of spare parts for cars and motorbikes</v>
      </c>
      <c r="I148" s="183" t="str">
        <f>IF(G148=Sector!$B$50,Sector!$B$50,IF(G148=Sector!$B$51,Sector!$B$51,IF(G148=Sector!$B$53,Sector!$B$53,INDEX(Sector!$E$57:$E$776,MATCH('Energy consumption (raw)'!F148,Sector!$C$57:$C$776,FALSE)))))</f>
        <v>29 Manufacture of motor vehicles, trailers and semi-trailers</v>
      </c>
      <c r="J148" s="561">
        <v>8470400</v>
      </c>
      <c r="K148" s="561">
        <v>12623360</v>
      </c>
      <c r="L148" s="561"/>
      <c r="M148" s="561"/>
      <c r="N148" s="561"/>
      <c r="O148" s="561"/>
      <c r="P148" s="561"/>
      <c r="Q148" s="561"/>
      <c r="R148" s="561"/>
      <c r="S148" s="561"/>
      <c r="T148" s="561"/>
      <c r="U148" s="561"/>
      <c r="V148" s="561"/>
      <c r="W148" s="561"/>
      <c r="X148" s="561"/>
      <c r="Y148" s="561"/>
      <c r="Z148" s="561"/>
      <c r="AA148" s="561"/>
      <c r="AB148" s="561"/>
      <c r="AC148" s="561"/>
      <c r="AD148" s="561"/>
      <c r="AE148" s="561"/>
      <c r="AF148" s="561"/>
      <c r="AG148" s="561">
        <v>1947.7844480000001</v>
      </c>
      <c r="AH148" s="561">
        <v>1476.09</v>
      </c>
      <c r="AI148" s="290" t="s">
        <v>310</v>
      </c>
      <c r="AJ148" s="290" t="s">
        <v>398</v>
      </c>
    </row>
    <row r="149" spans="2:36" x14ac:dyDescent="0.25">
      <c r="B149" s="554">
        <v>47</v>
      </c>
      <c r="C149" s="555"/>
      <c r="D149" s="556"/>
      <c r="E149" s="290" t="s">
        <v>395</v>
      </c>
      <c r="F149" s="290" t="s">
        <v>403</v>
      </c>
      <c r="G149" s="290" t="s">
        <v>397</v>
      </c>
      <c r="H149" s="183" t="str">
        <f>INDEX(Sector!$D$57:$D$776,MATCH('Energy consumption (raw)'!F149,Sector!$C$57:$C$776,FALSE))</f>
        <v>Manufacture of spare parts for cars and motorbikes</v>
      </c>
      <c r="I149" s="183" t="str">
        <f>IF(G149=Sector!$B$50,Sector!$B$50,IF(G149=Sector!$B$51,Sector!$B$51,IF(G149=Sector!$B$53,Sector!$B$53,INDEX(Sector!$E$57:$E$776,MATCH('Energy consumption (raw)'!F149,Sector!$C$57:$C$776,FALSE)))))</f>
        <v>29 Manufacture of motor vehicles, trailers and semi-trailers</v>
      </c>
      <c r="J149" s="561"/>
      <c r="K149" s="561">
        <v>20541500</v>
      </c>
      <c r="L149" s="561"/>
      <c r="M149" s="561"/>
      <c r="N149" s="561"/>
      <c r="O149" s="561"/>
      <c r="P149" s="561"/>
      <c r="Q149" s="561"/>
      <c r="R149" s="561"/>
      <c r="S149" s="561"/>
      <c r="T149" s="561"/>
      <c r="U149" s="561"/>
      <c r="V149" s="561"/>
      <c r="W149" s="561"/>
      <c r="X149" s="561"/>
      <c r="Y149" s="561"/>
      <c r="Z149" s="561"/>
      <c r="AA149" s="561"/>
      <c r="AB149" s="561"/>
      <c r="AC149" s="561"/>
      <c r="AD149" s="561"/>
      <c r="AE149" s="561"/>
      <c r="AF149" s="561"/>
      <c r="AG149" s="561">
        <v>3169.5534500000003</v>
      </c>
      <c r="AH149" s="561">
        <v>3127.65</v>
      </c>
      <c r="AI149" s="290" t="s">
        <v>310</v>
      </c>
      <c r="AJ149" s="290" t="s">
        <v>398</v>
      </c>
    </row>
    <row r="150" spans="2:36" x14ac:dyDescent="0.25">
      <c r="B150" s="554">
        <v>48</v>
      </c>
      <c r="C150" s="555"/>
      <c r="D150" s="556"/>
      <c r="E150" s="290" t="s">
        <v>395</v>
      </c>
      <c r="F150" s="290" t="s">
        <v>410</v>
      </c>
      <c r="G150" s="290" t="s">
        <v>397</v>
      </c>
      <c r="H150" s="183" t="str">
        <f>INDEX(Sector!$D$57:$D$776,MATCH('Energy consumption (raw)'!F150,Sector!$C$57:$C$776,FALSE))</f>
        <v>Cast iron and steel</v>
      </c>
      <c r="I150" s="183" t="str">
        <f>IF(G150=Sector!$B$50,Sector!$B$50,IF(G150=Sector!$B$51,Sector!$B$51,IF(G150=Sector!$B$53,Sector!$B$53,INDEX(Sector!$E$57:$E$776,MATCH('Energy consumption (raw)'!F150,Sector!$C$57:$C$776,FALSE)))))</f>
        <v>25 Manufacture of fabricated metal products, except machinery and equipment</v>
      </c>
      <c r="J150" s="561">
        <v>8513100</v>
      </c>
      <c r="K150" s="561">
        <v>8513100</v>
      </c>
      <c r="L150" s="561"/>
      <c r="M150" s="561"/>
      <c r="N150" s="561"/>
      <c r="O150" s="561"/>
      <c r="P150" s="561"/>
      <c r="Q150" s="561"/>
      <c r="R150" s="561"/>
      <c r="S150" s="561"/>
      <c r="T150" s="561"/>
      <c r="U150" s="561"/>
      <c r="V150" s="561"/>
      <c r="W150" s="561"/>
      <c r="X150" s="561"/>
      <c r="Y150" s="561"/>
      <c r="Z150" s="561"/>
      <c r="AA150" s="561"/>
      <c r="AB150" s="561"/>
      <c r="AC150" s="561"/>
      <c r="AD150" s="561"/>
      <c r="AE150" s="561"/>
      <c r="AF150" s="561"/>
      <c r="AG150" s="561">
        <v>1313.57133</v>
      </c>
      <c r="AH150" s="561">
        <v>1396.08</v>
      </c>
      <c r="AI150" s="290" t="s">
        <v>310</v>
      </c>
      <c r="AJ150" s="290" t="s">
        <v>398</v>
      </c>
    </row>
    <row r="151" spans="2:36" x14ac:dyDescent="0.25">
      <c r="B151" s="554">
        <v>49</v>
      </c>
      <c r="C151" s="555"/>
      <c r="D151" s="556"/>
      <c r="E151" s="290" t="s">
        <v>395</v>
      </c>
      <c r="F151" s="290" t="s">
        <v>424</v>
      </c>
      <c r="G151" s="290" t="s">
        <v>397</v>
      </c>
      <c r="H151" s="183" t="str">
        <f>INDEX(Sector!$D$57:$D$776,MATCH('Energy consumption (raw)'!F151,Sector!$C$57:$C$776,FALSE))</f>
        <v>Producing paper products</v>
      </c>
      <c r="I151" s="183" t="str">
        <f>IF(G151=Sector!$B$50,Sector!$B$50,IF(G151=Sector!$B$51,Sector!$B$51,IF(G151=Sector!$B$53,Sector!$B$53,INDEX(Sector!$E$57:$E$776,MATCH('Energy consumption (raw)'!F151,Sector!$C$57:$C$776,FALSE)))))</f>
        <v>17 Manufacture of paper and paper products</v>
      </c>
      <c r="J151" s="561"/>
      <c r="K151" s="561">
        <v>9962113</v>
      </c>
      <c r="L151" s="561"/>
      <c r="M151" s="561"/>
      <c r="N151" s="561"/>
      <c r="O151" s="561"/>
      <c r="P151" s="561"/>
      <c r="Q151" s="561"/>
      <c r="R151" s="561"/>
      <c r="S151" s="561"/>
      <c r="T151" s="561"/>
      <c r="U151" s="561"/>
      <c r="V151" s="561"/>
      <c r="W151" s="561"/>
      <c r="X151" s="561"/>
      <c r="Y151" s="561"/>
      <c r="Z151" s="561"/>
      <c r="AA151" s="561"/>
      <c r="AB151" s="561"/>
      <c r="AC151" s="561"/>
      <c r="AD151" s="561"/>
      <c r="AE151" s="561"/>
      <c r="AF151" s="561"/>
      <c r="AG151" s="561">
        <v>1537.1540359000001</v>
      </c>
      <c r="AH151" s="561">
        <v>1501.45</v>
      </c>
      <c r="AI151" s="290" t="s">
        <v>310</v>
      </c>
      <c r="AJ151" s="290" t="s">
        <v>398</v>
      </c>
    </row>
    <row r="152" spans="2:36" x14ac:dyDescent="0.25">
      <c r="B152" s="554">
        <v>50</v>
      </c>
      <c r="C152" s="555"/>
      <c r="D152" s="556"/>
      <c r="E152" s="290" t="s">
        <v>395</v>
      </c>
      <c r="F152" s="290" t="s">
        <v>417</v>
      </c>
      <c r="G152" s="290" t="s">
        <v>397</v>
      </c>
      <c r="H152" s="183" t="str">
        <f>INDEX(Sector!$D$57:$D$776,MATCH('Energy consumption (raw)'!F152,Sector!$C$57:$C$776,FALSE))</f>
        <v>Producing products from plastic</v>
      </c>
      <c r="I152" s="183" t="str">
        <f>IF(G152=Sector!$B$50,Sector!$B$50,IF(G152=Sector!$B$51,Sector!$B$51,IF(G152=Sector!$B$53,Sector!$B$53,INDEX(Sector!$E$57:$E$776,MATCH('Energy consumption (raw)'!F152,Sector!$C$57:$C$776,FALSE)))))</f>
        <v>22 Manufacture of rubber and plastics products</v>
      </c>
      <c r="J152" s="561"/>
      <c r="K152" s="561">
        <v>7760700</v>
      </c>
      <c r="L152" s="561"/>
      <c r="M152" s="561"/>
      <c r="N152" s="561"/>
      <c r="O152" s="561"/>
      <c r="P152" s="561"/>
      <c r="Q152" s="561"/>
      <c r="R152" s="561"/>
      <c r="S152" s="561"/>
      <c r="T152" s="561"/>
      <c r="U152" s="561"/>
      <c r="V152" s="561"/>
      <c r="W152" s="561"/>
      <c r="X152" s="561"/>
      <c r="Y152" s="561"/>
      <c r="Z152" s="561"/>
      <c r="AA152" s="561"/>
      <c r="AB152" s="561"/>
      <c r="AC152" s="561"/>
      <c r="AD152" s="561"/>
      <c r="AE152" s="561"/>
      <c r="AF152" s="561"/>
      <c r="AG152" s="561">
        <v>1197.4760100000001</v>
      </c>
      <c r="AH152" s="561">
        <v>1260.01</v>
      </c>
      <c r="AI152" s="290" t="s">
        <v>310</v>
      </c>
      <c r="AJ152" s="290" t="s">
        <v>398</v>
      </c>
    </row>
    <row r="153" spans="2:36" x14ac:dyDescent="0.25">
      <c r="B153" s="554">
        <v>51</v>
      </c>
      <c r="C153" s="555"/>
      <c r="D153" s="556"/>
      <c r="E153" s="290" t="s">
        <v>395</v>
      </c>
      <c r="F153" s="290" t="s">
        <v>425</v>
      </c>
      <c r="G153" s="290" t="s">
        <v>397</v>
      </c>
      <c r="H153" s="183" t="str">
        <f>INDEX(Sector!$D$57:$D$776,MATCH('Energy consumption (raw)'!F153,Sector!$C$57:$C$776,FALSE))</f>
        <v>Beverage production</v>
      </c>
      <c r="I153" s="183" t="str">
        <f>IF(G153=Sector!$B$50,Sector!$B$50,IF(G153=Sector!$B$51,Sector!$B$51,IF(G153=Sector!$B$53,Sector!$B$53,INDEX(Sector!$E$57:$E$776,MATCH('Energy consumption (raw)'!F153,Sector!$C$57:$C$776,FALSE)))))</f>
        <v>11 Manufacture of beverages</v>
      </c>
      <c r="J153" s="561"/>
      <c r="K153" s="561">
        <v>17123500</v>
      </c>
      <c r="L153" s="561"/>
      <c r="M153" s="561"/>
      <c r="N153" s="561"/>
      <c r="O153" s="561"/>
      <c r="P153" s="561"/>
      <c r="Q153" s="561"/>
      <c r="R153" s="561"/>
      <c r="S153" s="561"/>
      <c r="T153" s="561"/>
      <c r="U153" s="561"/>
      <c r="V153" s="561"/>
      <c r="W153" s="561"/>
      <c r="X153" s="561"/>
      <c r="Y153" s="561"/>
      <c r="Z153" s="561"/>
      <c r="AA153" s="561"/>
      <c r="AB153" s="561"/>
      <c r="AC153" s="561"/>
      <c r="AD153" s="561"/>
      <c r="AE153" s="561"/>
      <c r="AF153" s="561"/>
      <c r="AG153" s="561">
        <v>2642.1560500000001</v>
      </c>
      <c r="AH153" s="561">
        <v>2811.27</v>
      </c>
      <c r="AI153" s="290" t="s">
        <v>310</v>
      </c>
      <c r="AJ153" s="290" t="s">
        <v>398</v>
      </c>
    </row>
    <row r="154" spans="2:36" x14ac:dyDescent="0.25">
      <c r="B154" s="554">
        <v>52</v>
      </c>
      <c r="C154" s="555"/>
      <c r="D154" s="556"/>
      <c r="E154" s="290" t="s">
        <v>395</v>
      </c>
      <c r="F154" s="290" t="s">
        <v>420</v>
      </c>
      <c r="G154" s="290" t="s">
        <v>397</v>
      </c>
      <c r="H154" s="183" t="str">
        <f>INDEX(Sector!$D$57:$D$776,MATCH('Energy consumption (raw)'!F154,Sector!$C$57:$C$776,FALSE))</f>
        <v>Producing rubber tubes and tires</v>
      </c>
      <c r="I154" s="183" t="str">
        <f>IF(G154=Sector!$B$50,Sector!$B$50,IF(G154=Sector!$B$51,Sector!$B$51,IF(G154=Sector!$B$53,Sector!$B$53,INDEX(Sector!$E$57:$E$776,MATCH('Energy consumption (raw)'!F154,Sector!$C$57:$C$776,FALSE)))))</f>
        <v>22 Manufacture of rubber and plastics products</v>
      </c>
      <c r="J154" s="561">
        <v>18104800</v>
      </c>
      <c r="K154" s="561">
        <v>18104800</v>
      </c>
      <c r="L154" s="561"/>
      <c r="M154" s="561"/>
      <c r="N154" s="561"/>
      <c r="O154" s="561"/>
      <c r="P154" s="561"/>
      <c r="Q154" s="561"/>
      <c r="R154" s="561"/>
      <c r="S154" s="561"/>
      <c r="T154" s="561"/>
      <c r="U154" s="561"/>
      <c r="V154" s="561"/>
      <c r="W154" s="561"/>
      <c r="X154" s="561"/>
      <c r="Y154" s="561"/>
      <c r="Z154" s="561"/>
      <c r="AA154" s="561"/>
      <c r="AB154" s="561"/>
      <c r="AC154" s="561"/>
      <c r="AD154" s="561"/>
      <c r="AE154" s="561"/>
      <c r="AF154" s="561"/>
      <c r="AG154" s="561">
        <v>2793.5706400000004</v>
      </c>
      <c r="AH154" s="561">
        <v>3286.16</v>
      </c>
      <c r="AI154" s="290" t="s">
        <v>310</v>
      </c>
      <c r="AJ154" s="290" t="s">
        <v>398</v>
      </c>
    </row>
    <row r="155" spans="2:36" x14ac:dyDescent="0.25">
      <c r="B155" s="554">
        <v>53</v>
      </c>
      <c r="C155" s="555"/>
      <c r="D155" s="556"/>
      <c r="E155" s="290" t="s">
        <v>395</v>
      </c>
      <c r="F155" s="290" t="s">
        <v>402</v>
      </c>
      <c r="G155" s="290" t="s">
        <v>397</v>
      </c>
      <c r="H155" s="183" t="str">
        <f>INDEX(Sector!$D$57:$D$776,MATCH('Energy consumption (raw)'!F155,Sector!$C$57:$C$776,FALSE))</f>
        <v>Extraction, treatment and supply of water</v>
      </c>
      <c r="I155" s="183" t="str">
        <f>IF(G155=Sector!$B$50,Sector!$B$50,IF(G155=Sector!$B$51,Sector!$B$51,IF(G155=Sector!$B$53,Sector!$B$53,INDEX(Sector!$E$57:$E$776,MATCH('Energy consumption (raw)'!F155,Sector!$C$57:$C$776,FALSE)))))</f>
        <v>36 Water collection, treatment and supply</v>
      </c>
      <c r="J155" s="561"/>
      <c r="K155" s="561">
        <v>8280983</v>
      </c>
      <c r="L155" s="561"/>
      <c r="M155" s="561"/>
      <c r="N155" s="561"/>
      <c r="O155" s="561"/>
      <c r="P155" s="561"/>
      <c r="Q155" s="561"/>
      <c r="R155" s="561"/>
      <c r="S155" s="561"/>
      <c r="T155" s="561"/>
      <c r="U155" s="561"/>
      <c r="V155" s="561"/>
      <c r="W155" s="561"/>
      <c r="X155" s="561"/>
      <c r="Y155" s="561"/>
      <c r="Z155" s="561"/>
      <c r="AA155" s="561"/>
      <c r="AB155" s="561"/>
      <c r="AC155" s="561"/>
      <c r="AD155" s="561"/>
      <c r="AE155" s="561"/>
      <c r="AF155" s="561"/>
      <c r="AG155" s="561">
        <v>1277.7556769</v>
      </c>
      <c r="AH155" s="561">
        <v>1200.8815653000001</v>
      </c>
      <c r="AI155" s="290" t="s">
        <v>310</v>
      </c>
      <c r="AJ155" s="290" t="s">
        <v>398</v>
      </c>
    </row>
    <row r="156" spans="2:36" x14ac:dyDescent="0.25">
      <c r="B156" s="554">
        <v>54</v>
      </c>
      <c r="C156" s="555"/>
      <c r="D156" s="556"/>
      <c r="E156" s="290" t="s">
        <v>395</v>
      </c>
      <c r="F156" s="290" t="s">
        <v>426</v>
      </c>
      <c r="G156" s="290" t="s">
        <v>397</v>
      </c>
      <c r="H156" s="183" t="str">
        <f>INDEX(Sector!$D$57:$D$776,MATCH('Energy consumption (raw)'!F156,Sector!$C$57:$C$776,FALSE))</f>
        <v>Producing animal, poultry and aquatic feed</v>
      </c>
      <c r="I156" s="183" t="str">
        <f>IF(G156=Sector!$B$50,Sector!$B$50,IF(G156=Sector!$B$51,Sector!$B$51,IF(G156=Sector!$B$53,Sector!$B$53,INDEX(Sector!$E$57:$E$776,MATCH('Energy consumption (raw)'!F156,Sector!$C$57:$C$776,FALSE)))))</f>
        <v>10 Manufacture of food products</v>
      </c>
      <c r="J156" s="561"/>
      <c r="K156" s="561">
        <v>12873200</v>
      </c>
      <c r="L156" s="561"/>
      <c r="M156" s="561"/>
      <c r="N156" s="561"/>
      <c r="O156" s="561"/>
      <c r="P156" s="561"/>
      <c r="Q156" s="561"/>
      <c r="R156" s="561"/>
      <c r="S156" s="561"/>
      <c r="T156" s="561"/>
      <c r="U156" s="561"/>
      <c r="V156" s="561"/>
      <c r="W156" s="561"/>
      <c r="X156" s="561"/>
      <c r="Y156" s="561"/>
      <c r="Z156" s="561"/>
      <c r="AA156" s="561"/>
      <c r="AB156" s="561"/>
      <c r="AC156" s="561"/>
      <c r="AD156" s="561"/>
      <c r="AE156" s="561"/>
      <c r="AF156" s="561"/>
      <c r="AG156" s="561">
        <v>1986.33476</v>
      </c>
      <c r="AH156" s="561">
        <v>1472.38</v>
      </c>
      <c r="AI156" s="290" t="s">
        <v>310</v>
      </c>
      <c r="AJ156" s="290" t="s">
        <v>398</v>
      </c>
    </row>
    <row r="157" spans="2:36" x14ac:dyDescent="0.25">
      <c r="B157" s="554">
        <v>55</v>
      </c>
      <c r="C157" s="555"/>
      <c r="D157" s="556"/>
      <c r="E157" s="290" t="s">
        <v>395</v>
      </c>
      <c r="F157" s="290" t="s">
        <v>426</v>
      </c>
      <c r="G157" s="290" t="s">
        <v>397</v>
      </c>
      <c r="H157" s="183" t="str">
        <f>INDEX(Sector!$D$57:$D$776,MATCH('Energy consumption (raw)'!F157,Sector!$C$57:$C$776,FALSE))</f>
        <v>Producing animal, poultry and aquatic feed</v>
      </c>
      <c r="I157" s="183" t="str">
        <f>IF(G157=Sector!$B$50,Sector!$B$50,IF(G157=Sector!$B$51,Sector!$B$51,IF(G157=Sector!$B$53,Sector!$B$53,INDEX(Sector!$E$57:$E$776,MATCH('Energy consumption (raw)'!F157,Sector!$C$57:$C$776,FALSE)))))</f>
        <v>10 Manufacture of food products</v>
      </c>
      <c r="J157" s="561"/>
      <c r="K157" s="561">
        <v>12147500</v>
      </c>
      <c r="L157" s="561"/>
      <c r="M157" s="561"/>
      <c r="N157" s="561"/>
      <c r="O157" s="561"/>
      <c r="P157" s="561"/>
      <c r="Q157" s="561"/>
      <c r="R157" s="561"/>
      <c r="S157" s="561"/>
      <c r="T157" s="561"/>
      <c r="U157" s="561"/>
      <c r="V157" s="561"/>
      <c r="W157" s="561"/>
      <c r="X157" s="561"/>
      <c r="Y157" s="561"/>
      <c r="Z157" s="561"/>
      <c r="AA157" s="561"/>
      <c r="AB157" s="561"/>
      <c r="AC157" s="561"/>
      <c r="AD157" s="561"/>
      <c r="AE157" s="561"/>
      <c r="AF157" s="561"/>
      <c r="AG157" s="561">
        <v>1874.3592500000002</v>
      </c>
      <c r="AH157" s="561">
        <v>3522.61</v>
      </c>
      <c r="AI157" s="290" t="s">
        <v>310</v>
      </c>
      <c r="AJ157" s="290" t="s">
        <v>398</v>
      </c>
    </row>
    <row r="158" spans="2:36" x14ac:dyDescent="0.25">
      <c r="B158" s="554">
        <v>56</v>
      </c>
      <c r="C158" s="555"/>
      <c r="D158" s="556"/>
      <c r="E158" s="290" t="s">
        <v>395</v>
      </c>
      <c r="F158" s="290" t="s">
        <v>427</v>
      </c>
      <c r="G158" s="290" t="s">
        <v>397</v>
      </c>
      <c r="H158" s="183" t="str">
        <f>INDEX(Sector!$D$57:$D$776,MATCH('Energy consumption (raw)'!F158,Sector!$C$57:$C$776,FALSE))</f>
        <v>Manufacture of machinery and equipment not classified elsewhere</v>
      </c>
      <c r="I158" s="183" t="str">
        <f>IF(G158=Sector!$B$50,Sector!$B$50,IF(G158=Sector!$B$51,Sector!$B$51,IF(G158=Sector!$B$53,Sector!$B$53,INDEX(Sector!$E$57:$E$776,MATCH('Energy consumption (raw)'!F158,Sector!$C$57:$C$776,FALSE)))))</f>
        <v>28 Manufacture of machinery and equipment n.e.c.</v>
      </c>
      <c r="J158" s="561"/>
      <c r="K158" s="561">
        <v>6812600</v>
      </c>
      <c r="L158" s="561"/>
      <c r="M158" s="561"/>
      <c r="N158" s="561"/>
      <c r="O158" s="561"/>
      <c r="P158" s="561"/>
      <c r="Q158" s="561"/>
      <c r="R158" s="561"/>
      <c r="S158" s="561"/>
      <c r="T158" s="561"/>
      <c r="U158" s="561"/>
      <c r="V158" s="561"/>
      <c r="W158" s="561"/>
      <c r="X158" s="561"/>
      <c r="Y158" s="561"/>
      <c r="Z158" s="561"/>
      <c r="AA158" s="561"/>
      <c r="AB158" s="561"/>
      <c r="AC158" s="561"/>
      <c r="AD158" s="561"/>
      <c r="AE158" s="561"/>
      <c r="AF158" s="561"/>
      <c r="AG158" s="561">
        <v>1051.18418</v>
      </c>
      <c r="AH158" s="561">
        <v>1235.3699999999999</v>
      </c>
      <c r="AI158" s="290" t="s">
        <v>310</v>
      </c>
      <c r="AJ158" s="290" t="s">
        <v>398</v>
      </c>
    </row>
    <row r="159" spans="2:36" x14ac:dyDescent="0.25">
      <c r="B159" s="554">
        <v>57</v>
      </c>
      <c r="C159" s="555"/>
      <c r="D159" s="556"/>
      <c r="E159" s="290" t="s">
        <v>395</v>
      </c>
      <c r="F159" s="290" t="s">
        <v>428</v>
      </c>
      <c r="G159" s="290" t="s">
        <v>397</v>
      </c>
      <c r="H159" s="183" t="str">
        <f>INDEX(Sector!$D$57:$D$776,MATCH('Energy consumption (raw)'!F159,Sector!$C$57:$C$776,FALSE))</f>
        <v>Cement Production</v>
      </c>
      <c r="I159" s="183" t="str">
        <f>IF(G159=Sector!$B$50,Sector!$B$50,IF(G159=Sector!$B$51,Sector!$B$51,IF(G159=Sector!$B$53,Sector!$B$53,INDEX(Sector!$E$57:$E$776,MATCH('Energy consumption (raw)'!F159,Sector!$C$57:$C$776,FALSE)))))</f>
        <v>23 Manufacture of other non-metallic mineral products</v>
      </c>
      <c r="J159" s="561"/>
      <c r="K159" s="561">
        <v>88043700</v>
      </c>
      <c r="L159" s="561"/>
      <c r="M159" s="561"/>
      <c r="N159" s="561"/>
      <c r="O159" s="561"/>
      <c r="P159" s="561"/>
      <c r="Q159" s="561"/>
      <c r="R159" s="561"/>
      <c r="S159" s="561"/>
      <c r="T159" s="561"/>
      <c r="U159" s="561"/>
      <c r="V159" s="561"/>
      <c r="W159" s="561"/>
      <c r="X159" s="561"/>
      <c r="Y159" s="561"/>
      <c r="Z159" s="561"/>
      <c r="AA159" s="561"/>
      <c r="AB159" s="561"/>
      <c r="AC159" s="561"/>
      <c r="AD159" s="561"/>
      <c r="AE159" s="561"/>
      <c r="AF159" s="561"/>
      <c r="AG159" s="561">
        <v>13585.14291</v>
      </c>
      <c r="AH159" s="561">
        <v>10407.69</v>
      </c>
      <c r="AI159" s="290" t="s">
        <v>310</v>
      </c>
      <c r="AJ159" s="290" t="s">
        <v>398</v>
      </c>
    </row>
    <row r="160" spans="2:36" x14ac:dyDescent="0.25">
      <c r="B160" s="554">
        <v>58</v>
      </c>
      <c r="C160" s="555"/>
      <c r="D160" s="556"/>
      <c r="E160" s="290" t="s">
        <v>395</v>
      </c>
      <c r="F160" s="290" t="s">
        <v>429</v>
      </c>
      <c r="G160" s="290" t="s">
        <v>397</v>
      </c>
      <c r="H160" s="183" t="str">
        <f>INDEX(Sector!$D$57:$D$776,MATCH('Energy consumption (raw)'!F160,Sector!$C$57:$C$776,FALSE))</f>
        <v>Producing products from plastic</v>
      </c>
      <c r="I160" s="183" t="str">
        <f>IF(G160=Sector!$B$50,Sector!$B$50,IF(G160=Sector!$B$51,Sector!$B$51,IF(G160=Sector!$B$53,Sector!$B$53,INDEX(Sector!$E$57:$E$776,MATCH('Energy consumption (raw)'!F160,Sector!$C$57:$C$776,FALSE)))))</f>
        <v>22 Manufacture of rubber and plastics products</v>
      </c>
      <c r="J160" s="561"/>
      <c r="K160" s="561">
        <v>8412600</v>
      </c>
      <c r="L160" s="561"/>
      <c r="M160" s="561"/>
      <c r="N160" s="561"/>
      <c r="O160" s="561"/>
      <c r="P160" s="561"/>
      <c r="Q160" s="561"/>
      <c r="R160" s="561"/>
      <c r="S160" s="561"/>
      <c r="T160" s="561"/>
      <c r="U160" s="561"/>
      <c r="V160" s="561"/>
      <c r="W160" s="561"/>
      <c r="X160" s="561"/>
      <c r="Y160" s="561"/>
      <c r="Z160" s="561"/>
      <c r="AA160" s="561"/>
      <c r="AB160" s="561"/>
      <c r="AC160" s="561"/>
      <c r="AD160" s="561"/>
      <c r="AE160" s="561"/>
      <c r="AF160" s="561"/>
      <c r="AG160" s="561">
        <v>1298.0641800000001</v>
      </c>
      <c r="AH160" s="561"/>
      <c r="AI160" s="290" t="s">
        <v>310</v>
      </c>
      <c r="AJ160" s="290" t="s">
        <v>398</v>
      </c>
    </row>
    <row r="161" spans="2:36" x14ac:dyDescent="0.25">
      <c r="B161" s="554">
        <v>59</v>
      </c>
      <c r="C161" s="555"/>
      <c r="D161" s="556"/>
      <c r="E161" s="290" t="s">
        <v>395</v>
      </c>
      <c r="F161" s="290" t="s">
        <v>430</v>
      </c>
      <c r="G161" s="290" t="s">
        <v>397</v>
      </c>
      <c r="H161" s="183" t="str">
        <f>INDEX(Sector!$D$57:$D$776,MATCH('Energy consumption (raw)'!F161,Sector!$C$57:$C$776,FALSE))</f>
        <v>Production of building materials</v>
      </c>
      <c r="I161" s="183" t="str">
        <f>IF(G161=Sector!$B$50,Sector!$B$50,IF(G161=Sector!$B$51,Sector!$B$51,IF(G161=Sector!$B$53,Sector!$B$53,INDEX(Sector!$E$57:$E$776,MATCH('Energy consumption (raw)'!F161,Sector!$C$57:$C$776,FALSE)))))</f>
        <v>23 Manufacture of other non-metallic mineral products</v>
      </c>
      <c r="J161" s="561"/>
      <c r="K161" s="561">
        <v>16399300</v>
      </c>
      <c r="L161" s="561"/>
      <c r="M161" s="561"/>
      <c r="N161" s="561"/>
      <c r="O161" s="561"/>
      <c r="P161" s="561"/>
      <c r="Q161" s="561"/>
      <c r="R161" s="561"/>
      <c r="S161" s="561"/>
      <c r="T161" s="561"/>
      <c r="U161" s="561"/>
      <c r="V161" s="561"/>
      <c r="W161" s="561"/>
      <c r="X161" s="561"/>
      <c r="Y161" s="561"/>
      <c r="Z161" s="561"/>
      <c r="AA161" s="561"/>
      <c r="AB161" s="561"/>
      <c r="AC161" s="561"/>
      <c r="AD161" s="561"/>
      <c r="AE161" s="561"/>
      <c r="AF161" s="561"/>
      <c r="AG161" s="561">
        <v>2530.4119900000001</v>
      </c>
      <c r="AH161" s="561">
        <v>2727.76</v>
      </c>
      <c r="AI161" s="290" t="s">
        <v>310</v>
      </c>
      <c r="AJ161" s="290" t="s">
        <v>398</v>
      </c>
    </row>
    <row r="162" spans="2:36" x14ac:dyDescent="0.25">
      <c r="B162" s="554">
        <v>60</v>
      </c>
      <c r="C162" s="555"/>
      <c r="D162" s="556"/>
      <c r="E162" s="290" t="s">
        <v>395</v>
      </c>
      <c r="F162" s="290" t="s">
        <v>431</v>
      </c>
      <c r="G162" s="290" t="s">
        <v>397</v>
      </c>
      <c r="H162" s="183" t="str">
        <f>INDEX(Sector!$D$57:$D$776,MATCH('Energy consumption (raw)'!F162,Sector!$C$57:$C$776,FALSE))</f>
        <v>Production of non-alcoholic beverages</v>
      </c>
      <c r="I162" s="183" t="str">
        <f>IF(G162=Sector!$B$50,Sector!$B$50,IF(G162=Sector!$B$51,Sector!$B$51,IF(G162=Sector!$B$53,Sector!$B$53,INDEX(Sector!$E$57:$E$776,MATCH('Energy consumption (raw)'!F162,Sector!$C$57:$C$776,FALSE)))))</f>
        <v>11 Manufacture of beverages</v>
      </c>
      <c r="J162" s="561"/>
      <c r="K162" s="561">
        <v>11481200</v>
      </c>
      <c r="L162" s="561"/>
      <c r="M162" s="561"/>
      <c r="N162" s="561"/>
      <c r="O162" s="561"/>
      <c r="P162" s="561"/>
      <c r="Q162" s="561"/>
      <c r="R162" s="561"/>
      <c r="S162" s="561"/>
      <c r="T162" s="561"/>
      <c r="U162" s="561"/>
      <c r="V162" s="561"/>
      <c r="W162" s="561"/>
      <c r="X162" s="561"/>
      <c r="Y162" s="561"/>
      <c r="Z162" s="561"/>
      <c r="AA162" s="561"/>
      <c r="AB162" s="561"/>
      <c r="AC162" s="561"/>
      <c r="AD162" s="561"/>
      <c r="AE162" s="561"/>
      <c r="AF162" s="561"/>
      <c r="AG162" s="561">
        <v>1771.54916</v>
      </c>
      <c r="AH162" s="561">
        <v>2285.92</v>
      </c>
      <c r="AI162" s="290" t="s">
        <v>310</v>
      </c>
      <c r="AJ162" s="290" t="s">
        <v>398</v>
      </c>
    </row>
    <row r="163" spans="2:36" x14ac:dyDescent="0.25">
      <c r="B163" s="554">
        <v>61</v>
      </c>
      <c r="C163" s="555"/>
      <c r="D163" s="556"/>
      <c r="E163" s="290" t="s">
        <v>395</v>
      </c>
      <c r="F163" s="290" t="s">
        <v>407</v>
      </c>
      <c r="G163" s="290" t="s">
        <v>397</v>
      </c>
      <c r="H163" s="183" t="str">
        <f>INDEX(Sector!$D$57:$D$776,MATCH('Energy consumption (raw)'!F163,Sector!$C$57:$C$776,FALSE))</f>
        <v>Electronic components manufacturing</v>
      </c>
      <c r="I163" s="183" t="str">
        <f>IF(G163=Sector!$B$50,Sector!$B$50,IF(G163=Sector!$B$51,Sector!$B$51,IF(G163=Sector!$B$53,Sector!$B$53,INDEX(Sector!$E$57:$E$776,MATCH('Energy consumption (raw)'!F163,Sector!$C$57:$C$776,FALSE)))))</f>
        <v>26 Manufacture of computer, electronic and optical products</v>
      </c>
      <c r="J163" s="561"/>
      <c r="K163" s="561">
        <v>182825000</v>
      </c>
      <c r="L163" s="561"/>
      <c r="M163" s="561"/>
      <c r="N163" s="561"/>
      <c r="O163" s="561"/>
      <c r="P163" s="561"/>
      <c r="Q163" s="561"/>
      <c r="R163" s="561"/>
      <c r="S163" s="561"/>
      <c r="T163" s="561"/>
      <c r="U163" s="561"/>
      <c r="V163" s="561"/>
      <c r="W163" s="561"/>
      <c r="X163" s="561"/>
      <c r="Y163" s="561"/>
      <c r="Z163" s="561"/>
      <c r="AA163" s="561"/>
      <c r="AB163" s="561"/>
      <c r="AC163" s="561"/>
      <c r="AD163" s="561"/>
      <c r="AE163" s="561"/>
      <c r="AF163" s="561"/>
      <c r="AG163" s="561">
        <v>28209.897500000003</v>
      </c>
      <c r="AH163" s="561">
        <v>24127.599999999999</v>
      </c>
      <c r="AI163" s="290" t="s">
        <v>310</v>
      </c>
      <c r="AJ163" s="290" t="s">
        <v>398</v>
      </c>
    </row>
    <row r="164" spans="2:36" x14ac:dyDescent="0.25">
      <c r="B164" s="554">
        <v>62</v>
      </c>
      <c r="C164" s="555"/>
      <c r="D164" s="556"/>
      <c r="E164" s="290" t="s">
        <v>395</v>
      </c>
      <c r="F164" s="290" t="s">
        <v>407</v>
      </c>
      <c r="G164" s="290" t="s">
        <v>397</v>
      </c>
      <c r="H164" s="183" t="str">
        <f>INDEX(Sector!$D$57:$D$776,MATCH('Energy consumption (raw)'!F164,Sector!$C$57:$C$776,FALSE))</f>
        <v>Electronic components manufacturing</v>
      </c>
      <c r="I164" s="183" t="str">
        <f>IF(G164=Sector!$B$50,Sector!$B$50,IF(G164=Sector!$B$51,Sector!$B$51,IF(G164=Sector!$B$53,Sector!$B$53,INDEX(Sector!$E$57:$E$776,MATCH('Energy consumption (raw)'!F164,Sector!$C$57:$C$776,FALSE)))))</f>
        <v>26 Manufacture of computer, electronic and optical products</v>
      </c>
      <c r="J164" s="561"/>
      <c r="K164" s="561">
        <v>12068200</v>
      </c>
      <c r="L164" s="561"/>
      <c r="M164" s="561"/>
      <c r="N164" s="561"/>
      <c r="O164" s="561"/>
      <c r="P164" s="561"/>
      <c r="Q164" s="561"/>
      <c r="R164" s="561"/>
      <c r="S164" s="561"/>
      <c r="T164" s="561"/>
      <c r="U164" s="561"/>
      <c r="V164" s="561"/>
      <c r="W164" s="561"/>
      <c r="X164" s="561"/>
      <c r="Y164" s="561"/>
      <c r="Z164" s="561"/>
      <c r="AA164" s="561"/>
      <c r="AB164" s="561"/>
      <c r="AC164" s="561"/>
      <c r="AD164" s="561"/>
      <c r="AE164" s="561"/>
      <c r="AF164" s="561"/>
      <c r="AG164" s="561">
        <v>1862.1232600000001</v>
      </c>
      <c r="AH164" s="561">
        <v>3047.35</v>
      </c>
      <c r="AI164" s="290" t="s">
        <v>310</v>
      </c>
      <c r="AJ164" s="290" t="s">
        <v>398</v>
      </c>
    </row>
    <row r="165" spans="2:36" x14ac:dyDescent="0.25">
      <c r="B165" s="554">
        <v>63</v>
      </c>
      <c r="C165" s="555"/>
      <c r="D165" s="556"/>
      <c r="E165" s="290" t="s">
        <v>395</v>
      </c>
      <c r="F165" s="290" t="s">
        <v>432</v>
      </c>
      <c r="G165" s="290" t="s">
        <v>397</v>
      </c>
      <c r="H165" s="183" t="str">
        <f>INDEX(Sector!$D$57:$D$776,MATCH('Energy consumption (raw)'!F165,Sector!$C$57:$C$776,FALSE))</f>
        <v>Manufacture of products from other non-metallic minerals n.e.c</v>
      </c>
      <c r="I165" s="183" t="str">
        <f>IF(G165=Sector!$B$50,Sector!$B$50,IF(G165=Sector!$B$51,Sector!$B$51,IF(G165=Sector!$B$53,Sector!$B$53,INDEX(Sector!$E$57:$E$776,MATCH('Energy consumption (raw)'!F165,Sector!$C$57:$C$776,FALSE)))))</f>
        <v>23 Manufacture of other non-metallic mineral products</v>
      </c>
      <c r="J165" s="561"/>
      <c r="K165" s="561">
        <v>12068200</v>
      </c>
      <c r="L165" s="561"/>
      <c r="M165" s="561"/>
      <c r="N165" s="561"/>
      <c r="O165" s="561"/>
      <c r="P165" s="561"/>
      <c r="Q165" s="561"/>
      <c r="R165" s="561"/>
      <c r="S165" s="561"/>
      <c r="T165" s="561"/>
      <c r="U165" s="561"/>
      <c r="V165" s="561"/>
      <c r="W165" s="561"/>
      <c r="X165" s="561"/>
      <c r="Y165" s="561"/>
      <c r="Z165" s="561"/>
      <c r="AA165" s="561"/>
      <c r="AB165" s="561"/>
      <c r="AC165" s="561"/>
      <c r="AD165" s="561"/>
      <c r="AE165" s="561"/>
      <c r="AF165" s="561"/>
      <c r="AG165" s="561">
        <v>1862.1232600000001</v>
      </c>
      <c r="AH165" s="561">
        <v>1152.44</v>
      </c>
      <c r="AI165" s="290" t="s">
        <v>310</v>
      </c>
      <c r="AJ165" s="290" t="s">
        <v>398</v>
      </c>
    </row>
    <row r="166" spans="2:36" x14ac:dyDescent="0.25">
      <c r="B166" s="554">
        <v>64</v>
      </c>
      <c r="C166" s="555"/>
      <c r="D166" s="556"/>
      <c r="E166" s="290" t="s">
        <v>395</v>
      </c>
      <c r="F166" s="290" t="s">
        <v>433</v>
      </c>
      <c r="G166" s="290" t="s">
        <v>397</v>
      </c>
      <c r="H166" s="183" t="str">
        <f>INDEX(Sector!$D$57:$D$776,MATCH('Energy consumption (raw)'!F166,Sector!$C$57:$C$776,FALSE))</f>
        <v>Producing plastics and synthetic rubber in primary form</v>
      </c>
      <c r="I166" s="183" t="str">
        <f>IF(G166=Sector!$B$50,Sector!$B$50,IF(G166=Sector!$B$51,Sector!$B$51,IF(G166=Sector!$B$53,Sector!$B$53,INDEX(Sector!$E$57:$E$776,MATCH('Energy consumption (raw)'!F166,Sector!$C$57:$C$776,FALSE)))))</f>
        <v>22 Manufacture of rubber and plastics products</v>
      </c>
      <c r="J166" s="561"/>
      <c r="K166" s="561">
        <v>8450900</v>
      </c>
      <c r="L166" s="561"/>
      <c r="M166" s="561"/>
      <c r="N166" s="561"/>
      <c r="O166" s="561"/>
      <c r="P166" s="561"/>
      <c r="Q166" s="561"/>
      <c r="R166" s="561"/>
      <c r="S166" s="561"/>
      <c r="T166" s="561"/>
      <c r="U166" s="561"/>
      <c r="V166" s="561"/>
      <c r="W166" s="561"/>
      <c r="X166" s="561"/>
      <c r="Y166" s="561"/>
      <c r="Z166" s="561"/>
      <c r="AA166" s="561"/>
      <c r="AB166" s="561"/>
      <c r="AC166" s="561"/>
      <c r="AD166" s="561"/>
      <c r="AE166" s="561"/>
      <c r="AF166" s="561"/>
      <c r="AG166" s="561">
        <v>1303.97387</v>
      </c>
      <c r="AH166" s="561">
        <v>1015.19</v>
      </c>
      <c r="AI166" s="290" t="s">
        <v>310</v>
      </c>
      <c r="AJ166" s="290" t="s">
        <v>398</v>
      </c>
    </row>
    <row r="167" spans="2:36" x14ac:dyDescent="0.25">
      <c r="B167" s="554">
        <v>65</v>
      </c>
      <c r="C167" s="555"/>
      <c r="D167" s="556"/>
      <c r="E167" s="290" t="s">
        <v>395</v>
      </c>
      <c r="F167" s="290" t="s">
        <v>434</v>
      </c>
      <c r="G167" s="290" t="s">
        <v>397</v>
      </c>
      <c r="H167" s="183" t="str">
        <f>INDEX(Sector!$D$57:$D$776,MATCH('Energy consumption (raw)'!F167,Sector!$C$57:$C$776,FALSE))</f>
        <v>Manufacture of aircraft, spacecraft and related machinery</v>
      </c>
      <c r="I167" s="183" t="str">
        <f>IF(G167=Sector!$B$50,Sector!$B$50,IF(G167=Sector!$B$51,Sector!$B$51,IF(G167=Sector!$B$53,Sector!$B$53,INDEX(Sector!$E$57:$E$776,MATCH('Energy consumption (raw)'!F167,Sector!$C$57:$C$776,FALSE)))))</f>
        <v>28 Manufacture of machinery and equipment n.e.c.</v>
      </c>
      <c r="J167" s="561">
        <v>8039500</v>
      </c>
      <c r="K167" s="561">
        <v>7976350</v>
      </c>
      <c r="L167" s="561"/>
      <c r="M167" s="561"/>
      <c r="N167" s="561"/>
      <c r="O167" s="561"/>
      <c r="P167" s="561"/>
      <c r="Q167" s="561"/>
      <c r="R167" s="561"/>
      <c r="S167" s="561"/>
      <c r="T167" s="561"/>
      <c r="U167" s="561"/>
      <c r="V167" s="561"/>
      <c r="W167" s="561"/>
      <c r="X167" s="561"/>
      <c r="Y167" s="561"/>
      <c r="Z167" s="561"/>
      <c r="AA167" s="561"/>
      <c r="AB167" s="561"/>
      <c r="AC167" s="561"/>
      <c r="AD167" s="561"/>
      <c r="AE167" s="561"/>
      <c r="AF167" s="561"/>
      <c r="AG167" s="561">
        <v>1230.7508050000001</v>
      </c>
      <c r="AH167" s="561">
        <v>1993.96</v>
      </c>
      <c r="AI167" s="290" t="s">
        <v>310</v>
      </c>
      <c r="AJ167" s="290" t="s">
        <v>398</v>
      </c>
    </row>
    <row r="168" spans="2:36" x14ac:dyDescent="0.25">
      <c r="B168" s="554">
        <v>66</v>
      </c>
      <c r="C168" s="555"/>
      <c r="D168" s="556"/>
      <c r="E168" s="290" t="s">
        <v>435</v>
      </c>
      <c r="F168" s="290" t="s">
        <v>436</v>
      </c>
      <c r="G168" s="290" t="s">
        <v>397</v>
      </c>
      <c r="H168" s="183" t="str">
        <f>INDEX(Sector!$D$57:$D$776,MATCH('Energy consumption (raw)'!F168,Sector!$C$57:$C$776,FALSE))</f>
        <v>Production of communication equipment</v>
      </c>
      <c r="I168" s="183" t="str">
        <f>IF(G168=Sector!$B$50,Sector!$B$50,IF(G168=Sector!$B$51,Sector!$B$51,IF(G168=Sector!$B$53,Sector!$B$53,INDEX(Sector!$E$57:$E$776,MATCH('Energy consumption (raw)'!F168,Sector!$C$57:$C$776,FALSE)))))</f>
        <v>26 Manufacture of computer, electronic and optical products</v>
      </c>
      <c r="J168" s="561"/>
      <c r="K168" s="561">
        <v>10298200</v>
      </c>
      <c r="L168" s="561"/>
      <c r="M168" s="561"/>
      <c r="N168" s="561"/>
      <c r="O168" s="561"/>
      <c r="P168" s="561"/>
      <c r="Q168" s="561"/>
      <c r="R168" s="561"/>
      <c r="S168" s="561"/>
      <c r="T168" s="561"/>
      <c r="U168" s="561"/>
      <c r="V168" s="561"/>
      <c r="W168" s="561"/>
      <c r="X168" s="561"/>
      <c r="Y168" s="561"/>
      <c r="Z168" s="561"/>
      <c r="AA168" s="561"/>
      <c r="AB168" s="561"/>
      <c r="AC168" s="561"/>
      <c r="AD168" s="561"/>
      <c r="AE168" s="561"/>
      <c r="AF168" s="561"/>
      <c r="AG168" s="561">
        <v>1589.0122600000002</v>
      </c>
      <c r="AH168" s="561"/>
      <c r="AI168" s="290" t="s">
        <v>310</v>
      </c>
      <c r="AJ168" s="290" t="s">
        <v>398</v>
      </c>
    </row>
    <row r="169" spans="2:36" x14ac:dyDescent="0.25">
      <c r="B169" s="554">
        <v>67</v>
      </c>
      <c r="C169" s="555"/>
      <c r="D169" s="556"/>
      <c r="E169" s="290" t="s">
        <v>395</v>
      </c>
      <c r="F169" s="290" t="s">
        <v>400</v>
      </c>
      <c r="G169" s="290" t="s">
        <v>397</v>
      </c>
      <c r="H169" s="183" t="str">
        <f>INDEX(Sector!$D$57:$D$776,MATCH('Energy consumption (raw)'!F169,Sector!$C$57:$C$776,FALSE))</f>
        <v>Producing products from plastic</v>
      </c>
      <c r="I169" s="183" t="str">
        <f>IF(G169=Sector!$B$50,Sector!$B$50,IF(G169=Sector!$B$51,Sector!$B$51,IF(G169=Sector!$B$53,Sector!$B$53,INDEX(Sector!$E$57:$E$776,MATCH('Energy consumption (raw)'!F169,Sector!$C$57:$C$776,FALSE)))))</f>
        <v>22 Manufacture of rubber and plastics products</v>
      </c>
      <c r="J169" s="561"/>
      <c r="K169" s="561">
        <v>7729920</v>
      </c>
      <c r="L169" s="561"/>
      <c r="M169" s="561"/>
      <c r="N169" s="561"/>
      <c r="O169" s="561"/>
      <c r="P169" s="561"/>
      <c r="Q169" s="561"/>
      <c r="R169" s="561"/>
      <c r="S169" s="561"/>
      <c r="T169" s="561"/>
      <c r="U169" s="561"/>
      <c r="V169" s="561"/>
      <c r="W169" s="561"/>
      <c r="X169" s="561"/>
      <c r="Y169" s="561"/>
      <c r="Z169" s="561"/>
      <c r="AA169" s="561"/>
      <c r="AB169" s="561"/>
      <c r="AC169" s="561"/>
      <c r="AD169" s="561"/>
      <c r="AE169" s="561"/>
      <c r="AF169" s="561"/>
      <c r="AG169" s="561">
        <v>1192.726656</v>
      </c>
      <c r="AH169" s="561"/>
      <c r="AI169" s="290" t="s">
        <v>310</v>
      </c>
      <c r="AJ169" s="290" t="s">
        <v>398</v>
      </c>
    </row>
    <row r="170" spans="2:36" x14ac:dyDescent="0.25">
      <c r="B170" s="554">
        <v>68</v>
      </c>
      <c r="C170" s="555"/>
      <c r="D170" s="556"/>
      <c r="E170" s="290" t="s">
        <v>395</v>
      </c>
      <c r="F170" s="290" t="s">
        <v>425</v>
      </c>
      <c r="G170" s="290" t="s">
        <v>397</v>
      </c>
      <c r="H170" s="183" t="str">
        <f>INDEX(Sector!$D$57:$D$776,MATCH('Energy consumption (raw)'!F170,Sector!$C$57:$C$776,FALSE))</f>
        <v>Beverage production</v>
      </c>
      <c r="I170" s="183" t="str">
        <f>IF(G170=Sector!$B$50,Sector!$B$50,IF(G170=Sector!$B$51,Sector!$B$51,IF(G170=Sector!$B$53,Sector!$B$53,INDEX(Sector!$E$57:$E$776,MATCH('Energy consumption (raw)'!F170,Sector!$C$57:$C$776,FALSE)))))</f>
        <v>11 Manufacture of beverages</v>
      </c>
      <c r="J170" s="561">
        <v>17526600</v>
      </c>
      <c r="K170" s="561">
        <v>17526600</v>
      </c>
      <c r="L170" s="561"/>
      <c r="M170" s="561"/>
      <c r="N170" s="561"/>
      <c r="O170" s="561"/>
      <c r="P170" s="561"/>
      <c r="Q170" s="561"/>
      <c r="R170" s="561"/>
      <c r="S170" s="561"/>
      <c r="T170" s="561"/>
      <c r="U170" s="561"/>
      <c r="V170" s="561"/>
      <c r="W170" s="561"/>
      <c r="X170" s="561"/>
      <c r="Y170" s="561"/>
      <c r="Z170" s="561"/>
      <c r="AA170" s="561"/>
      <c r="AB170" s="561"/>
      <c r="AC170" s="561"/>
      <c r="AD170" s="561"/>
      <c r="AE170" s="561"/>
      <c r="AF170" s="561"/>
      <c r="AG170" s="561">
        <v>2704.3543800000002</v>
      </c>
      <c r="AH170" s="561">
        <v>3223.62</v>
      </c>
      <c r="AI170" s="290" t="s">
        <v>310</v>
      </c>
      <c r="AJ170" s="290" t="s">
        <v>398</v>
      </c>
    </row>
    <row r="171" spans="2:36" x14ac:dyDescent="0.25">
      <c r="B171" s="554">
        <v>69</v>
      </c>
      <c r="C171" s="555"/>
      <c r="D171" s="556"/>
      <c r="E171" s="290" t="s">
        <v>395</v>
      </c>
      <c r="F171" s="290" t="s">
        <v>437</v>
      </c>
      <c r="G171" s="290" t="s">
        <v>397</v>
      </c>
      <c r="H171" s="183" t="str">
        <f>INDEX(Sector!$D$57:$D$776,MATCH('Energy consumption (raw)'!F171,Sector!$C$57:$C$776,FALSE))</f>
        <v>Manufacture of other metal products n.e.c</v>
      </c>
      <c r="I171" s="183" t="str">
        <f>IF(G171=Sector!$B$50,Sector!$B$50,IF(G171=Sector!$B$51,Sector!$B$51,IF(G171=Sector!$B$53,Sector!$B$53,INDEX(Sector!$E$57:$E$776,MATCH('Energy consumption (raw)'!F171,Sector!$C$57:$C$776,FALSE)))))</f>
        <v>25 Manufacture of fabricated metal products, except machinery and equipment</v>
      </c>
      <c r="J171" s="561"/>
      <c r="K171" s="561">
        <v>11558200</v>
      </c>
      <c r="L171" s="561"/>
      <c r="M171" s="561"/>
      <c r="N171" s="561"/>
      <c r="O171" s="561"/>
      <c r="P171" s="561"/>
      <c r="Q171" s="561"/>
      <c r="R171" s="561"/>
      <c r="S171" s="561"/>
      <c r="T171" s="561"/>
      <c r="U171" s="561"/>
      <c r="V171" s="561"/>
      <c r="W171" s="561"/>
      <c r="X171" s="561"/>
      <c r="Y171" s="561"/>
      <c r="Z171" s="561"/>
      <c r="AA171" s="561"/>
      <c r="AB171" s="561"/>
      <c r="AC171" s="561"/>
      <c r="AD171" s="561"/>
      <c r="AE171" s="561"/>
      <c r="AF171" s="561"/>
      <c r="AG171" s="561">
        <v>1783.4302600000001</v>
      </c>
      <c r="AH171" s="561">
        <v>2377.94</v>
      </c>
      <c r="AI171" s="290" t="s">
        <v>310</v>
      </c>
      <c r="AJ171" s="290" t="s">
        <v>398</v>
      </c>
    </row>
    <row r="172" spans="2:36" x14ac:dyDescent="0.25">
      <c r="B172" s="554">
        <v>70</v>
      </c>
      <c r="C172" s="555"/>
      <c r="D172" s="556"/>
      <c r="E172" s="290" t="s">
        <v>395</v>
      </c>
      <c r="F172" s="290" t="s">
        <v>438</v>
      </c>
      <c r="G172" s="290" t="s">
        <v>397</v>
      </c>
      <c r="H172" s="183" t="str">
        <f>INDEX(Sector!$D$57:$D$776,MATCH('Energy consumption (raw)'!F172,Sector!$C$57:$C$776,FALSE))</f>
        <v>Brewing beer and brewing malt</v>
      </c>
      <c r="I172" s="183" t="str">
        <f>IF(G172=Sector!$B$50,Sector!$B$50,IF(G172=Sector!$B$51,Sector!$B$51,IF(G172=Sector!$B$53,Sector!$B$53,INDEX(Sector!$E$57:$E$776,MATCH('Energy consumption (raw)'!F172,Sector!$C$57:$C$776,FALSE)))))</f>
        <v>11 Manufacture of beverages</v>
      </c>
      <c r="J172" s="561"/>
      <c r="K172" s="561">
        <v>8705900</v>
      </c>
      <c r="L172" s="561"/>
      <c r="M172" s="561"/>
      <c r="N172" s="561"/>
      <c r="O172" s="561"/>
      <c r="P172" s="561"/>
      <c r="Q172" s="561"/>
      <c r="R172" s="561"/>
      <c r="S172" s="561"/>
      <c r="T172" s="561"/>
      <c r="U172" s="561"/>
      <c r="V172" s="561"/>
      <c r="W172" s="561"/>
      <c r="X172" s="561"/>
      <c r="Y172" s="561"/>
      <c r="Z172" s="561"/>
      <c r="AA172" s="561"/>
      <c r="AB172" s="561"/>
      <c r="AC172" s="561"/>
      <c r="AD172" s="561"/>
      <c r="AE172" s="561"/>
      <c r="AF172" s="561"/>
      <c r="AG172" s="561">
        <v>1343.3203700000001</v>
      </c>
      <c r="AH172" s="561">
        <v>1380.52</v>
      </c>
      <c r="AI172" s="290" t="s">
        <v>310</v>
      </c>
      <c r="AJ172" s="290" t="s">
        <v>398</v>
      </c>
    </row>
    <row r="173" spans="2:36" x14ac:dyDescent="0.25">
      <c r="B173" s="554">
        <v>71</v>
      </c>
      <c r="C173" s="555"/>
      <c r="D173" s="556"/>
      <c r="E173" s="290" t="s">
        <v>395</v>
      </c>
      <c r="F173" s="290" t="s">
        <v>439</v>
      </c>
      <c r="G173" s="290" t="s">
        <v>397</v>
      </c>
      <c r="H173" s="183" t="str">
        <f>INDEX(Sector!$D$57:$D$776,MATCH('Energy consumption (raw)'!F173,Sector!$C$57:$C$776,FALSE))</f>
        <v>Retail sale of motor fuel in specialized stores</v>
      </c>
      <c r="I173" s="183" t="str">
        <f>IF(G173=Sector!$B$50,Sector!$B$50,IF(G173=Sector!$B$51,Sector!$B$51,IF(G173=Sector!$B$53,Sector!$B$53,INDEX(Sector!$E$57:$E$776,MATCH('Energy consumption (raw)'!F173,Sector!$C$57:$C$776,FALSE)))))</f>
        <v>47 Retail</v>
      </c>
      <c r="J173" s="561"/>
      <c r="K173" s="561">
        <v>8155393</v>
      </c>
      <c r="L173" s="561"/>
      <c r="M173" s="561"/>
      <c r="N173" s="561"/>
      <c r="O173" s="561"/>
      <c r="P173" s="561"/>
      <c r="Q173" s="561"/>
      <c r="R173" s="561"/>
      <c r="S173" s="561"/>
      <c r="T173" s="561"/>
      <c r="U173" s="561"/>
      <c r="V173" s="561"/>
      <c r="W173" s="561"/>
      <c r="X173" s="561"/>
      <c r="Y173" s="561"/>
      <c r="Z173" s="561"/>
      <c r="AA173" s="561"/>
      <c r="AB173" s="561"/>
      <c r="AC173" s="561"/>
      <c r="AD173" s="561"/>
      <c r="AE173" s="561"/>
      <c r="AF173" s="561"/>
      <c r="AG173" s="561">
        <v>1258.3771399</v>
      </c>
      <c r="AH173" s="561"/>
      <c r="AI173" s="290" t="s">
        <v>310</v>
      </c>
      <c r="AJ173" s="290" t="s">
        <v>398</v>
      </c>
    </row>
    <row r="174" spans="2:36" x14ac:dyDescent="0.25">
      <c r="B174" s="554">
        <v>72</v>
      </c>
      <c r="C174" s="555"/>
      <c r="D174" s="556"/>
      <c r="E174" s="290" t="s">
        <v>395</v>
      </c>
      <c r="F174" s="290" t="s">
        <v>440</v>
      </c>
      <c r="G174" s="290" t="s">
        <v>397</v>
      </c>
      <c r="H174" s="183" t="str">
        <f>INDEX(Sector!$D$57:$D$776,MATCH('Energy consumption (raw)'!F174,Sector!$C$57:$C$776,FALSE))</f>
        <v>Manufacture of other metal products</v>
      </c>
      <c r="I174" s="183" t="str">
        <f>IF(G174=Sector!$B$50,Sector!$B$50,IF(G174=Sector!$B$51,Sector!$B$51,IF(G174=Sector!$B$53,Sector!$B$53,INDEX(Sector!$E$57:$E$776,MATCH('Energy consumption (raw)'!F174,Sector!$C$57:$C$776,FALSE)))))</f>
        <v>25 Manufacture of fabricated metal products, except machinery and equipment</v>
      </c>
      <c r="J174" s="561">
        <v>24899800</v>
      </c>
      <c r="K174" s="561">
        <v>24899800</v>
      </c>
      <c r="L174" s="561"/>
      <c r="M174" s="561"/>
      <c r="N174" s="561"/>
      <c r="O174" s="561"/>
      <c r="P174" s="561"/>
      <c r="Q174" s="561"/>
      <c r="R174" s="561"/>
      <c r="S174" s="561"/>
      <c r="T174" s="561"/>
      <c r="U174" s="561"/>
      <c r="V174" s="561"/>
      <c r="W174" s="561"/>
      <c r="X174" s="561"/>
      <c r="Y174" s="561"/>
      <c r="Z174" s="561"/>
      <c r="AA174" s="561"/>
      <c r="AB174" s="561"/>
      <c r="AC174" s="561"/>
      <c r="AD174" s="561"/>
      <c r="AE174" s="561"/>
      <c r="AF174" s="561"/>
      <c r="AG174" s="561">
        <v>3842.0391400000003</v>
      </c>
      <c r="AH174" s="561">
        <v>3273.3202000000001</v>
      </c>
      <c r="AI174" s="290" t="s">
        <v>369</v>
      </c>
      <c r="AJ174" s="290" t="s">
        <v>398</v>
      </c>
    </row>
    <row r="175" spans="2:36" x14ac:dyDescent="0.25">
      <c r="B175" s="554">
        <v>73</v>
      </c>
      <c r="C175" s="555"/>
      <c r="D175" s="556"/>
      <c r="E175" s="290" t="s">
        <v>395</v>
      </c>
      <c r="F175" s="290" t="s">
        <v>441</v>
      </c>
      <c r="G175" s="290" t="s">
        <v>397</v>
      </c>
      <c r="H175" s="183" t="str">
        <f>INDEX(Sector!$D$57:$D$776,MATCH('Energy consumption (raw)'!F175,Sector!$C$57:$C$776,FALSE))</f>
        <v>Manufacture of pulp, paper and paperboard</v>
      </c>
      <c r="I175" s="183" t="str">
        <f>IF(G175=Sector!$B$50,Sector!$B$50,IF(G175=Sector!$B$51,Sector!$B$51,IF(G175=Sector!$B$53,Sector!$B$53,INDEX(Sector!$E$57:$E$776,MATCH('Energy consumption (raw)'!F175,Sector!$C$57:$C$776,FALSE)))))</f>
        <v>17 Manufacture of paper and paper products</v>
      </c>
      <c r="J175" s="561">
        <v>8575400</v>
      </c>
      <c r="K175" s="561">
        <v>8575400</v>
      </c>
      <c r="L175" s="561"/>
      <c r="M175" s="561"/>
      <c r="N175" s="561"/>
      <c r="O175" s="561"/>
      <c r="P175" s="561"/>
      <c r="Q175" s="561"/>
      <c r="R175" s="561"/>
      <c r="S175" s="561"/>
      <c r="T175" s="561"/>
      <c r="U175" s="561"/>
      <c r="V175" s="561"/>
      <c r="W175" s="561"/>
      <c r="X175" s="561"/>
      <c r="Y175" s="561"/>
      <c r="Z175" s="561"/>
      <c r="AA175" s="561"/>
      <c r="AB175" s="561"/>
      <c r="AC175" s="561"/>
      <c r="AD175" s="561"/>
      <c r="AE175" s="561"/>
      <c r="AF175" s="561"/>
      <c r="AG175" s="561">
        <v>1323.1842200000001</v>
      </c>
      <c r="AH175" s="561">
        <v>2281.09</v>
      </c>
      <c r="AI175" s="290" t="s">
        <v>369</v>
      </c>
      <c r="AJ175" s="290" t="s">
        <v>398</v>
      </c>
    </row>
    <row r="176" spans="2:36" x14ac:dyDescent="0.25">
      <c r="B176" s="554">
        <v>74</v>
      </c>
      <c r="C176" s="555"/>
      <c r="D176" s="556"/>
      <c r="E176" s="290" t="s">
        <v>395</v>
      </c>
      <c r="F176" s="290" t="s">
        <v>442</v>
      </c>
      <c r="G176" s="290" t="s">
        <v>397</v>
      </c>
      <c r="H176" s="183" t="str">
        <f>INDEX(Sector!$D$57:$D$776,MATCH('Energy consumption (raw)'!F176,Sector!$C$57:$C$776,FALSE))</f>
        <v>Trading in auto parts and other motor vehicles</v>
      </c>
      <c r="I176" s="183" t="str">
        <f>IF(G176=Sector!$B$50,Sector!$B$50,IF(G176=Sector!$B$51,Sector!$B$51,IF(G176=Sector!$B$53,Sector!$B$53,INDEX(Sector!$E$57:$E$776,MATCH('Energy consumption (raw)'!F176,Sector!$C$57:$C$776,FALSE)))))</f>
        <v>47 Retail</v>
      </c>
      <c r="J176" s="561">
        <v>10656020</v>
      </c>
      <c r="K176" s="561">
        <v>7568720</v>
      </c>
      <c r="L176" s="561"/>
      <c r="M176" s="561"/>
      <c r="N176" s="561"/>
      <c r="O176" s="561"/>
      <c r="P176" s="561"/>
      <c r="Q176" s="561"/>
      <c r="R176" s="561"/>
      <c r="S176" s="561"/>
      <c r="T176" s="561"/>
      <c r="U176" s="561"/>
      <c r="V176" s="561"/>
      <c r="W176" s="561"/>
      <c r="X176" s="561"/>
      <c r="Y176" s="561"/>
      <c r="Z176" s="561"/>
      <c r="AA176" s="561"/>
      <c r="AB176" s="561"/>
      <c r="AC176" s="561"/>
      <c r="AD176" s="561"/>
      <c r="AE176" s="561"/>
      <c r="AF176" s="561"/>
      <c r="AG176" s="561">
        <v>1167.8534960000002</v>
      </c>
      <c r="AH176" s="561">
        <v>1267.6199999999999</v>
      </c>
      <c r="AI176" s="290" t="s">
        <v>310</v>
      </c>
      <c r="AJ176" s="290" t="s">
        <v>398</v>
      </c>
    </row>
    <row r="177" spans="2:36" x14ac:dyDescent="0.25">
      <c r="B177" s="554">
        <v>75</v>
      </c>
      <c r="C177" s="555"/>
      <c r="D177" s="556"/>
      <c r="E177" s="290" t="s">
        <v>395</v>
      </c>
      <c r="F177" s="290" t="s">
        <v>428</v>
      </c>
      <c r="G177" s="290" t="s">
        <v>397</v>
      </c>
      <c r="H177" s="183" t="str">
        <f>INDEX(Sector!$D$57:$D$776,MATCH('Energy consumption (raw)'!F177,Sector!$C$57:$C$776,FALSE))</f>
        <v>Cement Production</v>
      </c>
      <c r="I177" s="183" t="str">
        <f>IF(G177=Sector!$B$50,Sector!$B$50,IF(G177=Sector!$B$51,Sector!$B$51,IF(G177=Sector!$B$53,Sector!$B$53,INDEX(Sector!$E$57:$E$776,MATCH('Energy consumption (raw)'!F177,Sector!$C$57:$C$776,FALSE)))))</f>
        <v>23 Manufacture of other non-metallic mineral products</v>
      </c>
      <c r="J177" s="561"/>
      <c r="K177" s="561">
        <v>7811000</v>
      </c>
      <c r="L177" s="561"/>
      <c r="M177" s="561"/>
      <c r="N177" s="561"/>
      <c r="O177" s="561"/>
      <c r="P177" s="561"/>
      <c r="Q177" s="561"/>
      <c r="R177" s="561"/>
      <c r="S177" s="561"/>
      <c r="T177" s="561"/>
      <c r="U177" s="561"/>
      <c r="V177" s="561"/>
      <c r="W177" s="561"/>
      <c r="X177" s="561"/>
      <c r="Y177" s="561"/>
      <c r="Z177" s="561"/>
      <c r="AA177" s="561"/>
      <c r="AB177" s="561"/>
      <c r="AC177" s="561"/>
      <c r="AD177" s="561"/>
      <c r="AE177" s="561"/>
      <c r="AF177" s="561"/>
      <c r="AG177" s="561">
        <v>1205.2373</v>
      </c>
      <c r="AH177" s="561">
        <v>1262.96</v>
      </c>
      <c r="AI177" s="290" t="s">
        <v>310</v>
      </c>
      <c r="AJ177" s="290" t="s">
        <v>398</v>
      </c>
    </row>
    <row r="178" spans="2:36" x14ac:dyDescent="0.25">
      <c r="B178" s="554">
        <v>76</v>
      </c>
      <c r="C178" s="555"/>
      <c r="D178" s="556"/>
      <c r="E178" s="290" t="s">
        <v>395</v>
      </c>
      <c r="F178" s="290" t="s">
        <v>443</v>
      </c>
      <c r="G178" s="290" t="s">
        <v>397</v>
      </c>
      <c r="H178" s="183" t="str">
        <f>INDEX(Sector!$D$57:$D$776,MATCH('Energy consumption (raw)'!F178,Sector!$C$57:$C$776,FALSE))</f>
        <v>Yarn making</v>
      </c>
      <c r="I178" s="183" t="str">
        <f>IF(G178=Sector!$B$50,Sector!$B$50,IF(G178=Sector!$B$51,Sector!$B$51,IF(G178=Sector!$B$53,Sector!$B$53,INDEX(Sector!$E$57:$E$776,MATCH('Energy consumption (raw)'!F178,Sector!$C$57:$C$776,FALSE)))))</f>
        <v>13 Manufacture of textiles</v>
      </c>
      <c r="J178" s="561"/>
      <c r="K178" s="561">
        <v>27372600</v>
      </c>
      <c r="L178" s="561"/>
      <c r="M178" s="561"/>
      <c r="N178" s="561"/>
      <c r="O178" s="561"/>
      <c r="P178" s="561"/>
      <c r="Q178" s="561"/>
      <c r="R178" s="561"/>
      <c r="S178" s="561"/>
      <c r="T178" s="561"/>
      <c r="U178" s="561"/>
      <c r="V178" s="561"/>
      <c r="W178" s="561"/>
      <c r="X178" s="561"/>
      <c r="Y178" s="561"/>
      <c r="Z178" s="561"/>
      <c r="AA178" s="561"/>
      <c r="AB178" s="561"/>
      <c r="AC178" s="561"/>
      <c r="AD178" s="561"/>
      <c r="AE178" s="561"/>
      <c r="AF178" s="561"/>
      <c r="AG178" s="561">
        <v>4223.5921800000006</v>
      </c>
      <c r="AH178" s="561">
        <v>3375.08</v>
      </c>
      <c r="AI178" s="290" t="s">
        <v>310</v>
      </c>
      <c r="AJ178" s="290" t="s">
        <v>398</v>
      </c>
    </row>
    <row r="179" spans="2:36" x14ac:dyDescent="0.25">
      <c r="B179" s="554">
        <v>77</v>
      </c>
      <c r="C179" s="555"/>
      <c r="D179" s="556"/>
      <c r="E179" s="290" t="s">
        <v>395</v>
      </c>
      <c r="F179" s="290" t="s">
        <v>444</v>
      </c>
      <c r="G179" s="290" t="s">
        <v>397</v>
      </c>
      <c r="H179" s="183" t="str">
        <f>INDEX(Sector!$D$57:$D$776,MATCH('Energy consumption (raw)'!F179,Sector!$C$57:$C$776,FALSE))</f>
        <v>Manufacture of batteries and accumulators</v>
      </c>
      <c r="I179" s="183" t="str">
        <f>IF(G179=Sector!$B$50,Sector!$B$50,IF(G179=Sector!$B$51,Sector!$B$51,IF(G179=Sector!$B$53,Sector!$B$53,INDEX(Sector!$E$57:$E$776,MATCH('Energy consumption (raw)'!F179,Sector!$C$57:$C$776,FALSE)))))</f>
        <v>27 Manufacture of electrical equipment</v>
      </c>
      <c r="J179" s="561"/>
      <c r="K179" s="561">
        <v>55982600</v>
      </c>
      <c r="L179" s="561"/>
      <c r="M179" s="561"/>
      <c r="N179" s="561"/>
      <c r="O179" s="561"/>
      <c r="P179" s="561"/>
      <c r="Q179" s="561"/>
      <c r="R179" s="561"/>
      <c r="S179" s="561"/>
      <c r="T179" s="561"/>
      <c r="U179" s="561"/>
      <c r="V179" s="561"/>
      <c r="W179" s="561"/>
      <c r="X179" s="561"/>
      <c r="Y179" s="561"/>
      <c r="Z179" s="561"/>
      <c r="AA179" s="561"/>
      <c r="AB179" s="561"/>
      <c r="AC179" s="561"/>
      <c r="AD179" s="561"/>
      <c r="AE179" s="561"/>
      <c r="AF179" s="561"/>
      <c r="AG179" s="561">
        <v>8638.1151800000007</v>
      </c>
      <c r="AH179" s="561">
        <v>11682.14</v>
      </c>
      <c r="AI179" s="290" t="s">
        <v>310</v>
      </c>
      <c r="AJ179" s="290" t="s">
        <v>398</v>
      </c>
    </row>
    <row r="180" spans="2:36" x14ac:dyDescent="0.25">
      <c r="B180" s="554">
        <v>78</v>
      </c>
      <c r="C180" s="555"/>
      <c r="D180" s="556"/>
      <c r="E180" s="290" t="s">
        <v>395</v>
      </c>
      <c r="F180" s="290" t="s">
        <v>445</v>
      </c>
      <c r="G180" s="290" t="s">
        <v>397</v>
      </c>
      <c r="H180" s="183" t="str">
        <f>INDEX(Sector!$D$57:$D$776,MATCH('Energy consumption (raw)'!F180,Sector!$C$57:$C$776,FALSE))</f>
        <v>Tobacco production</v>
      </c>
      <c r="I180" s="183" t="str">
        <f>IF(G180=Sector!$B$50,Sector!$B$50,IF(G180=Sector!$B$51,Sector!$B$51,IF(G180=Sector!$B$53,Sector!$B$53,INDEX(Sector!$E$57:$E$776,MATCH('Energy consumption (raw)'!F180,Sector!$C$57:$C$776,FALSE)))))</f>
        <v>12 Manufacture of tobacco products</v>
      </c>
      <c r="J180" s="561"/>
      <c r="K180" s="561">
        <v>21383200</v>
      </c>
      <c r="L180" s="561"/>
      <c r="M180" s="561"/>
      <c r="N180" s="561"/>
      <c r="O180" s="561"/>
      <c r="P180" s="561"/>
      <c r="Q180" s="561"/>
      <c r="R180" s="561"/>
      <c r="S180" s="561">
        <v>71200</v>
      </c>
      <c r="T180" s="561"/>
      <c r="U180" s="561"/>
      <c r="V180" s="561"/>
      <c r="W180" s="561">
        <v>110</v>
      </c>
      <c r="X180" s="561"/>
      <c r="Y180" s="561">
        <v>10</v>
      </c>
      <c r="Z180" s="561"/>
      <c r="AA180" s="561"/>
      <c r="AB180" s="561"/>
      <c r="AC180" s="561"/>
      <c r="AD180" s="561"/>
      <c r="AE180" s="561"/>
      <c r="AF180" s="561"/>
      <c r="AG180" s="561">
        <v>3373.0750600000001</v>
      </c>
      <c r="AH180" s="561">
        <v>2480.54</v>
      </c>
      <c r="AI180" s="290" t="s">
        <v>446</v>
      </c>
      <c r="AJ180" s="290" t="s">
        <v>398</v>
      </c>
    </row>
    <row r="181" spans="2:36" x14ac:dyDescent="0.25">
      <c r="B181" s="554">
        <v>79</v>
      </c>
      <c r="C181" s="555"/>
      <c r="D181" s="556"/>
      <c r="E181" s="290" t="s">
        <v>395</v>
      </c>
      <c r="F181" s="290" t="s">
        <v>417</v>
      </c>
      <c r="G181" s="290" t="s">
        <v>397</v>
      </c>
      <c r="H181" s="183" t="str">
        <f>INDEX(Sector!$D$57:$D$776,MATCH('Energy consumption (raw)'!F181,Sector!$C$57:$C$776,FALSE))</f>
        <v>Producing products from plastic</v>
      </c>
      <c r="I181" s="183" t="str">
        <f>IF(G181=Sector!$B$50,Sector!$B$50,IF(G181=Sector!$B$51,Sector!$B$51,IF(G181=Sector!$B$53,Sector!$B$53,INDEX(Sector!$E$57:$E$776,MATCH('Energy consumption (raw)'!F181,Sector!$C$57:$C$776,FALSE)))))</f>
        <v>22 Manufacture of rubber and plastics products</v>
      </c>
      <c r="J181" s="561"/>
      <c r="K181" s="561">
        <v>47649840</v>
      </c>
      <c r="L181" s="561"/>
      <c r="M181" s="561"/>
      <c r="N181" s="561"/>
      <c r="O181" s="561"/>
      <c r="P181" s="561"/>
      <c r="Q181" s="561"/>
      <c r="R181" s="561"/>
      <c r="S181" s="561"/>
      <c r="T181" s="561"/>
      <c r="U181" s="561"/>
      <c r="V181" s="561"/>
      <c r="W181" s="561"/>
      <c r="X181" s="561"/>
      <c r="Y181" s="561"/>
      <c r="Z181" s="561"/>
      <c r="AA181" s="561"/>
      <c r="AB181" s="561"/>
      <c r="AC181" s="561"/>
      <c r="AD181" s="561"/>
      <c r="AE181" s="561"/>
      <c r="AF181" s="561"/>
      <c r="AG181" s="561">
        <v>7352.3703120000009</v>
      </c>
      <c r="AH181" s="561">
        <v>1298.49</v>
      </c>
      <c r="AI181" s="290" t="s">
        <v>310</v>
      </c>
      <c r="AJ181" s="290" t="s">
        <v>398</v>
      </c>
    </row>
    <row r="182" spans="2:36" x14ac:dyDescent="0.25">
      <c r="B182" s="554">
        <v>80</v>
      </c>
      <c r="C182" s="555"/>
      <c r="D182" s="556"/>
      <c r="E182" s="290" t="s">
        <v>395</v>
      </c>
      <c r="F182" s="290" t="s">
        <v>438</v>
      </c>
      <c r="G182" s="290" t="s">
        <v>397</v>
      </c>
      <c r="H182" s="183" t="str">
        <f>INDEX(Sector!$D$57:$D$776,MATCH('Energy consumption (raw)'!F182,Sector!$C$57:$C$776,FALSE))</f>
        <v>Brewing beer and brewing malt</v>
      </c>
      <c r="I182" s="183" t="str">
        <f>IF(G182=Sector!$B$50,Sector!$B$50,IF(G182=Sector!$B$51,Sector!$B$51,IF(G182=Sector!$B$53,Sector!$B$53,INDEX(Sector!$E$57:$E$776,MATCH('Energy consumption (raw)'!F182,Sector!$C$57:$C$776,FALSE)))))</f>
        <v>11 Manufacture of beverages</v>
      </c>
      <c r="J182" s="561"/>
      <c r="K182" s="561">
        <v>7827200</v>
      </c>
      <c r="L182" s="561"/>
      <c r="M182" s="561"/>
      <c r="N182" s="561"/>
      <c r="O182" s="561"/>
      <c r="P182" s="561"/>
      <c r="Q182" s="561"/>
      <c r="R182" s="561"/>
      <c r="S182" s="561"/>
      <c r="T182" s="561"/>
      <c r="U182" s="561"/>
      <c r="V182" s="561"/>
      <c r="W182" s="561"/>
      <c r="X182" s="561"/>
      <c r="Y182" s="561"/>
      <c r="Z182" s="561"/>
      <c r="AA182" s="561"/>
      <c r="AB182" s="561"/>
      <c r="AC182" s="561"/>
      <c r="AD182" s="561"/>
      <c r="AE182" s="561"/>
      <c r="AF182" s="561"/>
      <c r="AG182" s="561">
        <v>1207.7369600000002</v>
      </c>
      <c r="AH182" s="561">
        <v>1536.83</v>
      </c>
      <c r="AI182" s="290" t="s">
        <v>310</v>
      </c>
      <c r="AJ182" s="290" t="s">
        <v>398</v>
      </c>
    </row>
    <row r="183" spans="2:36" x14ac:dyDescent="0.25">
      <c r="B183" s="554">
        <v>81</v>
      </c>
      <c r="C183" s="555"/>
      <c r="D183" s="556"/>
      <c r="E183" s="290" t="s">
        <v>395</v>
      </c>
      <c r="F183" s="290" t="s">
        <v>447</v>
      </c>
      <c r="G183" s="290" t="s">
        <v>397</v>
      </c>
      <c r="H183" s="183" t="str">
        <f>INDEX(Sector!$D$57:$D$776,MATCH('Energy consumption (raw)'!F183,Sector!$C$57:$C$776,FALSE))</f>
        <v>Power transmission and distribution</v>
      </c>
      <c r="I183" s="183" t="str">
        <f>IF(G183=Sector!$B$50,Sector!$B$50,IF(G183=Sector!$B$51,Sector!$B$51,IF(G183=Sector!$B$53,Sector!$B$53,INDEX(Sector!$E$57:$E$776,MATCH('Energy consumption (raw)'!F183,Sector!$C$57:$C$776,FALSE)))))</f>
        <v>35 Electricity, gas, steam and air conditioning supply</v>
      </c>
      <c r="J183" s="561"/>
      <c r="K183" s="561">
        <v>18522780</v>
      </c>
      <c r="L183" s="561"/>
      <c r="M183" s="561"/>
      <c r="N183" s="561"/>
      <c r="O183" s="561"/>
      <c r="P183" s="561"/>
      <c r="Q183" s="561"/>
      <c r="R183" s="561"/>
      <c r="S183" s="561"/>
      <c r="T183" s="561"/>
      <c r="U183" s="561"/>
      <c r="V183" s="561"/>
      <c r="W183" s="561"/>
      <c r="X183" s="561"/>
      <c r="Y183" s="561"/>
      <c r="Z183" s="561"/>
      <c r="AA183" s="561"/>
      <c r="AB183" s="561"/>
      <c r="AC183" s="561"/>
      <c r="AD183" s="561"/>
      <c r="AE183" s="561"/>
      <c r="AF183" s="561"/>
      <c r="AG183" s="561">
        <v>2858.0649540000004</v>
      </c>
      <c r="AH183" s="561"/>
      <c r="AI183" s="290" t="s">
        <v>310</v>
      </c>
      <c r="AJ183" s="290" t="s">
        <v>398</v>
      </c>
    </row>
    <row r="184" spans="2:36" x14ac:dyDescent="0.25">
      <c r="B184" s="554">
        <v>82</v>
      </c>
      <c r="C184" s="555"/>
      <c r="D184" s="556"/>
      <c r="E184" s="290" t="s">
        <v>395</v>
      </c>
      <c r="F184" s="290" t="s">
        <v>448</v>
      </c>
      <c r="G184" s="290" t="s">
        <v>397</v>
      </c>
      <c r="H184" s="183" t="str">
        <f>INDEX(Sector!$D$57:$D$776,MATCH('Energy consumption (raw)'!F184,Sector!$C$57:$C$776,FALSE))</f>
        <v>Wired telecommunication operations</v>
      </c>
      <c r="I184" s="183" t="str">
        <f>IF(G184=Sector!$B$50,Sector!$B$50,IF(G184=Sector!$B$51,Sector!$B$51,IF(G184=Sector!$B$53,Sector!$B$53,INDEX(Sector!$E$57:$E$776,MATCH('Energy consumption (raw)'!F184,Sector!$C$57:$C$776,FALSE)))))</f>
        <v>Buildings</v>
      </c>
      <c r="J184" s="561"/>
      <c r="K184" s="561">
        <v>6615500</v>
      </c>
      <c r="L184" s="561"/>
      <c r="M184" s="561"/>
      <c r="N184" s="561"/>
      <c r="O184" s="561"/>
      <c r="P184" s="561"/>
      <c r="Q184" s="561"/>
      <c r="R184" s="561"/>
      <c r="S184" s="561"/>
      <c r="T184" s="561"/>
      <c r="U184" s="561"/>
      <c r="V184" s="561"/>
      <c r="W184" s="561"/>
      <c r="X184" s="561"/>
      <c r="Y184" s="561"/>
      <c r="Z184" s="561"/>
      <c r="AA184" s="561"/>
      <c r="AB184" s="561"/>
      <c r="AC184" s="561"/>
      <c r="AD184" s="561"/>
      <c r="AE184" s="561"/>
      <c r="AF184" s="561"/>
      <c r="AG184" s="561">
        <v>1020.77165</v>
      </c>
      <c r="AH184" s="561">
        <v>1987.92</v>
      </c>
      <c r="AI184" s="290" t="s">
        <v>310</v>
      </c>
      <c r="AJ184" s="290" t="s">
        <v>398</v>
      </c>
    </row>
    <row r="185" spans="2:36" x14ac:dyDescent="0.25">
      <c r="B185" s="554">
        <v>83</v>
      </c>
      <c r="C185" s="555"/>
      <c r="D185" s="556"/>
      <c r="E185" s="290" t="s">
        <v>395</v>
      </c>
      <c r="F185" s="290" t="s">
        <v>449</v>
      </c>
      <c r="G185" s="290" t="s">
        <v>397</v>
      </c>
      <c r="H185" s="183" t="str">
        <f>INDEX(Sector!$D$57:$D$776,MATCH('Energy consumption (raw)'!F185,Sector!$C$57:$C$776,FALSE))</f>
        <v>Manufacture of glass and glass products</v>
      </c>
      <c r="I185" s="183" t="str">
        <f>IF(G185=Sector!$B$50,Sector!$B$50,IF(G185=Sector!$B$51,Sector!$B$51,IF(G185=Sector!$B$53,Sector!$B$53,INDEX(Sector!$E$57:$E$776,MATCH('Energy consumption (raw)'!F185,Sector!$C$57:$C$776,FALSE)))))</f>
        <v>23 Manufacture of other non-metallic mineral products</v>
      </c>
      <c r="J185" s="561">
        <v>15747900</v>
      </c>
      <c r="K185" s="561">
        <v>15747900</v>
      </c>
      <c r="L185" s="35"/>
      <c r="M185" s="35"/>
      <c r="N185" s="35"/>
      <c r="O185" s="35"/>
      <c r="P185" s="35"/>
      <c r="Q185" s="35"/>
      <c r="R185" s="35"/>
      <c r="S185" s="35"/>
      <c r="T185" s="35"/>
      <c r="U185" s="35"/>
      <c r="V185" s="35"/>
      <c r="W185" s="35"/>
      <c r="X185" s="35"/>
      <c r="Y185" s="35"/>
      <c r="Z185" s="35"/>
      <c r="AA185" s="35"/>
      <c r="AB185" s="35"/>
      <c r="AC185" s="35"/>
      <c r="AD185" s="35"/>
      <c r="AE185" s="35"/>
      <c r="AF185" s="35"/>
      <c r="AG185" s="561">
        <v>2429.9009700000001</v>
      </c>
      <c r="AH185" s="561">
        <v>2468.8000000000002</v>
      </c>
      <c r="AI185" s="290" t="s">
        <v>369</v>
      </c>
      <c r="AJ185" s="290" t="s">
        <v>398</v>
      </c>
    </row>
    <row r="186" spans="2:36" x14ac:dyDescent="0.25">
      <c r="B186" s="554">
        <v>84</v>
      </c>
      <c r="C186" s="555"/>
      <c r="D186" s="556"/>
      <c r="E186" s="290" t="s">
        <v>435</v>
      </c>
      <c r="F186" s="290" t="s">
        <v>450</v>
      </c>
      <c r="G186" s="290" t="s">
        <v>397</v>
      </c>
      <c r="H186" s="183" t="str">
        <f>INDEX(Sector!$D$57:$D$776,MATCH('Energy consumption (raw)'!F186,Sector!$C$57:$C$776,FALSE))</f>
        <v>Production of metal structures</v>
      </c>
      <c r="I186" s="183" t="str">
        <f>IF(G186=Sector!$B$50,Sector!$B$50,IF(G186=Sector!$B$51,Sector!$B$51,IF(G186=Sector!$B$53,Sector!$B$53,INDEX(Sector!$E$57:$E$776,MATCH('Energy consumption (raw)'!F186,Sector!$C$57:$C$776,FALSE)))))</f>
        <v>25 Manufacture of fabricated metal products, except machinery and equipment</v>
      </c>
      <c r="J186" s="561">
        <v>14063700</v>
      </c>
      <c r="K186" s="561">
        <v>14063700</v>
      </c>
      <c r="L186" s="35"/>
      <c r="M186" s="35"/>
      <c r="N186" s="35"/>
      <c r="O186" s="35"/>
      <c r="P186" s="35"/>
      <c r="Q186" s="35"/>
      <c r="R186" s="35"/>
      <c r="S186" s="35"/>
      <c r="T186" s="35"/>
      <c r="U186" s="35"/>
      <c r="V186" s="35"/>
      <c r="W186" s="35"/>
      <c r="X186" s="35"/>
      <c r="Y186" s="35"/>
      <c r="Z186" s="35"/>
      <c r="AA186" s="35"/>
      <c r="AB186" s="35"/>
      <c r="AC186" s="35"/>
      <c r="AD186" s="35"/>
      <c r="AE186" s="35"/>
      <c r="AF186" s="35"/>
      <c r="AG186" s="561">
        <v>2170.02891</v>
      </c>
      <c r="AH186" s="561"/>
      <c r="AI186" s="290" t="s">
        <v>369</v>
      </c>
      <c r="AJ186" s="290" t="s">
        <v>398</v>
      </c>
    </row>
    <row r="187" spans="2:36" x14ac:dyDescent="0.25">
      <c r="B187" s="554">
        <v>85</v>
      </c>
      <c r="C187" s="555"/>
      <c r="D187" s="556"/>
      <c r="E187" s="290" t="s">
        <v>395</v>
      </c>
      <c r="F187" s="290" t="s">
        <v>451</v>
      </c>
      <c r="G187" s="290" t="s">
        <v>397</v>
      </c>
      <c r="H187" s="183" t="str">
        <f>INDEX(Sector!$D$57:$D$776,MATCH('Energy consumption (raw)'!F187,Sector!$C$57:$C$776,FALSE))</f>
        <v>Manufacture of spare parts and accessories for motor vehicles and motor vehicles</v>
      </c>
      <c r="I187" s="183" t="str">
        <f>IF(G187=Sector!$B$50,Sector!$B$50,IF(G187=Sector!$B$51,Sector!$B$51,IF(G187=Sector!$B$53,Sector!$B$53,INDEX(Sector!$E$57:$E$776,MATCH('Energy consumption (raw)'!F187,Sector!$C$57:$C$776,FALSE)))))</f>
        <v>29 Manufacture of motor vehicles, trailers and semi-trailers</v>
      </c>
      <c r="J187" s="561">
        <v>8530800</v>
      </c>
      <c r="K187" s="561">
        <v>8530800</v>
      </c>
      <c r="L187" s="35"/>
      <c r="M187" s="35"/>
      <c r="N187" s="35"/>
      <c r="O187" s="35"/>
      <c r="P187" s="35"/>
      <c r="Q187" s="35"/>
      <c r="R187" s="35"/>
      <c r="S187" s="35"/>
      <c r="T187" s="35"/>
      <c r="U187" s="35"/>
      <c r="V187" s="35"/>
      <c r="W187" s="35"/>
      <c r="X187" s="35"/>
      <c r="Y187" s="35"/>
      <c r="Z187" s="35"/>
      <c r="AA187" s="35"/>
      <c r="AB187" s="35"/>
      <c r="AC187" s="35"/>
      <c r="AD187" s="35"/>
      <c r="AE187" s="35"/>
      <c r="AF187" s="35"/>
      <c r="AG187" s="561">
        <v>1316.3024400000002</v>
      </c>
      <c r="AH187" s="561">
        <v>1576.95</v>
      </c>
      <c r="AI187" s="290" t="s">
        <v>369</v>
      </c>
      <c r="AJ187" s="290" t="s">
        <v>398</v>
      </c>
    </row>
    <row r="188" spans="2:36" x14ac:dyDescent="0.25">
      <c r="B188" s="554">
        <v>86</v>
      </c>
      <c r="C188" s="555"/>
      <c r="D188" s="556"/>
      <c r="E188" s="290" t="s">
        <v>395</v>
      </c>
      <c r="F188" s="290" t="s">
        <v>452</v>
      </c>
      <c r="G188" s="290" t="s">
        <v>397</v>
      </c>
      <c r="H188" s="183" t="str">
        <f>INDEX(Sector!$D$57:$D$776,MATCH('Energy consumption (raw)'!F188,Sector!$C$57:$C$776,FALSE))</f>
        <v>Construction of other public works</v>
      </c>
      <c r="I188" s="183" t="str">
        <f>IF(G188=Sector!$B$50,Sector!$B$50,IF(G188=Sector!$B$51,Sector!$B$51,IF(G188=Sector!$B$53,Sector!$B$53,INDEX(Sector!$E$57:$E$776,MATCH('Energy consumption (raw)'!F188,Sector!$C$57:$C$776,FALSE)))))</f>
        <v>41-43 Construction</v>
      </c>
      <c r="J188" s="561">
        <v>6701735</v>
      </c>
      <c r="K188" s="561">
        <v>6701735</v>
      </c>
      <c r="L188" s="35"/>
      <c r="M188" s="35"/>
      <c r="N188" s="35"/>
      <c r="O188" s="35"/>
      <c r="P188" s="35"/>
      <c r="Q188" s="35"/>
      <c r="R188" s="35"/>
      <c r="S188" s="35"/>
      <c r="T188" s="35"/>
      <c r="U188" s="35"/>
      <c r="V188" s="35"/>
      <c r="W188" s="35"/>
      <c r="X188" s="35"/>
      <c r="Y188" s="35"/>
      <c r="Z188" s="35"/>
      <c r="AA188" s="35"/>
      <c r="AB188" s="35"/>
      <c r="AC188" s="35"/>
      <c r="AD188" s="35"/>
      <c r="AE188" s="35"/>
      <c r="AF188" s="35"/>
      <c r="AG188" s="561">
        <v>1034.0777105</v>
      </c>
      <c r="AH188" s="561">
        <v>1174.77</v>
      </c>
      <c r="AI188" s="290" t="s">
        <v>369</v>
      </c>
      <c r="AJ188" s="290" t="s">
        <v>398</v>
      </c>
    </row>
    <row r="189" spans="2:36" x14ac:dyDescent="0.25">
      <c r="B189" s="554">
        <v>87</v>
      </c>
      <c r="C189" s="555"/>
      <c r="D189" s="556"/>
      <c r="E189" s="290" t="s">
        <v>395</v>
      </c>
      <c r="F189" s="290" t="s">
        <v>432</v>
      </c>
      <c r="G189" s="290" t="s">
        <v>397</v>
      </c>
      <c r="H189" s="183" t="str">
        <f>INDEX(Sector!$D$57:$D$776,MATCH('Energy consumption (raw)'!F189,Sector!$C$57:$C$776,FALSE))</f>
        <v>Manufacture of products from other non-metallic minerals n.e.c</v>
      </c>
      <c r="I189" s="183" t="str">
        <f>IF(G189=Sector!$B$50,Sector!$B$50,IF(G189=Sector!$B$51,Sector!$B$51,IF(G189=Sector!$B$53,Sector!$B$53,INDEX(Sector!$E$57:$E$776,MATCH('Energy consumption (raw)'!F189,Sector!$C$57:$C$776,FALSE)))))</f>
        <v>23 Manufacture of other non-metallic mineral products</v>
      </c>
      <c r="J189" s="561">
        <v>7081400</v>
      </c>
      <c r="K189" s="561">
        <v>7081400</v>
      </c>
      <c r="L189" s="35"/>
      <c r="M189" s="35"/>
      <c r="N189" s="35"/>
      <c r="O189" s="35"/>
      <c r="P189" s="35"/>
      <c r="Q189" s="35"/>
      <c r="R189" s="35"/>
      <c r="S189" s="35"/>
      <c r="T189" s="35"/>
      <c r="U189" s="35"/>
      <c r="V189" s="35"/>
      <c r="W189" s="35"/>
      <c r="X189" s="35"/>
      <c r="Y189" s="35"/>
      <c r="Z189" s="35"/>
      <c r="AA189" s="35"/>
      <c r="AB189" s="35"/>
      <c r="AC189" s="35"/>
      <c r="AD189" s="35"/>
      <c r="AE189" s="35"/>
      <c r="AF189" s="35"/>
      <c r="AG189" s="561">
        <v>1092.66002</v>
      </c>
      <c r="AH189" s="561"/>
      <c r="AI189" s="290" t="s">
        <v>369</v>
      </c>
      <c r="AJ189" s="290" t="s">
        <v>398</v>
      </c>
    </row>
    <row r="190" spans="2:36" x14ac:dyDescent="0.25">
      <c r="B190" s="554">
        <v>88</v>
      </c>
      <c r="C190" s="555"/>
      <c r="D190" s="556"/>
      <c r="E190" s="290" t="s">
        <v>395</v>
      </c>
      <c r="F190" s="290" t="s">
        <v>453</v>
      </c>
      <c r="G190" s="290" t="s">
        <v>397</v>
      </c>
      <c r="H190" s="183" t="str">
        <f>INDEX(Sector!$D$57:$D$776,MATCH('Energy consumption (raw)'!F190,Sector!$C$57:$C$776,FALSE))</f>
        <v>Food production and processing</v>
      </c>
      <c r="I190" s="183" t="str">
        <f>IF(G190=Sector!$B$50,Sector!$B$50,IF(G190=Sector!$B$51,Sector!$B$51,IF(G190=Sector!$B$53,Sector!$B$53,INDEX(Sector!$E$57:$E$776,MATCH('Energy consumption (raw)'!F190,Sector!$C$57:$C$776,FALSE)))))</f>
        <v>10 Manufacture of food products</v>
      </c>
      <c r="J190" s="561">
        <v>7311200</v>
      </c>
      <c r="K190" s="561">
        <v>7311200</v>
      </c>
      <c r="L190" s="35"/>
      <c r="M190" s="35"/>
      <c r="N190" s="35"/>
      <c r="O190" s="35"/>
      <c r="P190" s="35"/>
      <c r="Q190" s="35"/>
      <c r="R190" s="35"/>
      <c r="S190" s="35"/>
      <c r="T190" s="35"/>
      <c r="U190" s="35"/>
      <c r="V190" s="35"/>
      <c r="W190" s="35"/>
      <c r="X190" s="35"/>
      <c r="Y190" s="35"/>
      <c r="Z190" s="35"/>
      <c r="AA190" s="35"/>
      <c r="AB190" s="35"/>
      <c r="AC190" s="35"/>
      <c r="AD190" s="35"/>
      <c r="AE190" s="35"/>
      <c r="AF190" s="35"/>
      <c r="AG190" s="561">
        <v>1128.11816</v>
      </c>
      <c r="AH190" s="561"/>
      <c r="AI190" s="290" t="s">
        <v>369</v>
      </c>
      <c r="AJ190" s="290" t="s">
        <v>398</v>
      </c>
    </row>
    <row r="191" spans="2:36" x14ac:dyDescent="0.25">
      <c r="B191" s="554">
        <v>89</v>
      </c>
      <c r="C191" s="555"/>
      <c r="D191" s="556"/>
      <c r="E191" s="290" t="s">
        <v>395</v>
      </c>
      <c r="F191" s="290" t="s">
        <v>454</v>
      </c>
      <c r="G191" s="290" t="s">
        <v>397</v>
      </c>
      <c r="H191" s="183" t="str">
        <f>INDEX(Sector!$D$57:$D$776,MATCH('Energy consumption (raw)'!F191,Sector!$C$57:$C$776,FALSE))</f>
        <v>Remaining other business support services n.e.c</v>
      </c>
      <c r="I191" s="183" t="str">
        <f>IF(G191=Sector!$B$50,Sector!$B$50,IF(G191=Sector!$B$51,Sector!$B$51,IF(G191=Sector!$B$53,Sector!$B$53,INDEX(Sector!$E$57:$E$776,MATCH('Energy consumption (raw)'!F191,Sector!$C$57:$C$776,FALSE)))))</f>
        <v>32 Other manufacturing</v>
      </c>
      <c r="J191" s="561">
        <v>6900800</v>
      </c>
      <c r="K191" s="561">
        <v>6900800</v>
      </c>
      <c r="L191" s="35"/>
      <c r="M191" s="35"/>
      <c r="N191" s="35"/>
      <c r="O191" s="35"/>
      <c r="P191" s="35"/>
      <c r="Q191" s="35"/>
      <c r="R191" s="35"/>
      <c r="S191" s="35"/>
      <c r="T191" s="35"/>
      <c r="U191" s="35"/>
      <c r="V191" s="35"/>
      <c r="W191" s="35"/>
      <c r="X191" s="35"/>
      <c r="Y191" s="35"/>
      <c r="Z191" s="35"/>
      <c r="AA191" s="35"/>
      <c r="AB191" s="35"/>
      <c r="AC191" s="35"/>
      <c r="AD191" s="35"/>
      <c r="AE191" s="35"/>
      <c r="AF191" s="35"/>
      <c r="AG191" s="561">
        <v>1064.7934400000001</v>
      </c>
      <c r="AH191" s="561">
        <v>1280.8599999999999</v>
      </c>
      <c r="AI191" s="290" t="s">
        <v>369</v>
      </c>
      <c r="AJ191" s="290" t="s">
        <v>398</v>
      </c>
    </row>
    <row r="192" spans="2:36" x14ac:dyDescent="0.25">
      <c r="B192" s="554">
        <v>90</v>
      </c>
      <c r="C192" s="555"/>
      <c r="D192" s="556"/>
      <c r="E192" s="290" t="s">
        <v>395</v>
      </c>
      <c r="F192" s="290" t="s">
        <v>455</v>
      </c>
      <c r="G192" s="290" t="s">
        <v>397</v>
      </c>
      <c r="H192" s="183" t="str">
        <f>INDEX(Sector!$D$57:$D$776,MATCH('Energy consumption (raw)'!F192,Sector!$C$57:$C$776,FALSE))</f>
        <v>Construction of houses of all kinds</v>
      </c>
      <c r="I192" s="183" t="str">
        <f>IF(G192=Sector!$B$50,Sector!$B$50,IF(G192=Sector!$B$51,Sector!$B$51,IF(G192=Sector!$B$53,Sector!$B$53,INDEX(Sector!$E$57:$E$776,MATCH('Energy consumption (raw)'!F192,Sector!$C$57:$C$776,FALSE)))))</f>
        <v>41-43 Construction</v>
      </c>
      <c r="J192" s="561">
        <v>15119900</v>
      </c>
      <c r="K192" s="561">
        <v>15119900</v>
      </c>
      <c r="L192" s="35"/>
      <c r="M192" s="35"/>
      <c r="N192" s="35"/>
      <c r="O192" s="35"/>
      <c r="P192" s="35"/>
      <c r="Q192" s="35"/>
      <c r="R192" s="35"/>
      <c r="S192" s="35"/>
      <c r="T192" s="35"/>
      <c r="U192" s="35"/>
      <c r="V192" s="35"/>
      <c r="W192" s="35"/>
      <c r="X192" s="35"/>
      <c r="Y192" s="35"/>
      <c r="Z192" s="35"/>
      <c r="AA192" s="35"/>
      <c r="AB192" s="35"/>
      <c r="AC192" s="35"/>
      <c r="AD192" s="35"/>
      <c r="AE192" s="35"/>
      <c r="AF192" s="35"/>
      <c r="AG192" s="561">
        <v>2333.0005700000002</v>
      </c>
      <c r="AH192" s="561">
        <v>2400.7800000000002</v>
      </c>
      <c r="AI192" s="290" t="s">
        <v>369</v>
      </c>
      <c r="AJ192" s="290" t="s">
        <v>398</v>
      </c>
    </row>
    <row r="193" spans="2:36" x14ac:dyDescent="0.25">
      <c r="B193" s="554">
        <v>91</v>
      </c>
      <c r="C193" s="555"/>
      <c r="D193" s="556"/>
      <c r="E193" s="290" t="s">
        <v>395</v>
      </c>
      <c r="F193" s="290" t="s">
        <v>455</v>
      </c>
      <c r="G193" s="290" t="s">
        <v>397</v>
      </c>
      <c r="H193" s="183" t="str">
        <f>INDEX(Sector!$D$57:$D$776,MATCH('Energy consumption (raw)'!F193,Sector!$C$57:$C$776,FALSE))</f>
        <v>Construction of houses of all kinds</v>
      </c>
      <c r="I193" s="183" t="str">
        <f>IF(G193=Sector!$B$50,Sector!$B$50,IF(G193=Sector!$B$51,Sector!$B$51,IF(G193=Sector!$B$53,Sector!$B$53,INDEX(Sector!$E$57:$E$776,MATCH('Energy consumption (raw)'!F193,Sector!$C$57:$C$776,FALSE)))))</f>
        <v>41-43 Construction</v>
      </c>
      <c r="J193" s="561">
        <v>8045500</v>
      </c>
      <c r="K193" s="561">
        <v>8045500</v>
      </c>
      <c r="L193" s="35"/>
      <c r="M193" s="35"/>
      <c r="N193" s="35"/>
      <c r="O193" s="35"/>
      <c r="P193" s="35"/>
      <c r="Q193" s="35"/>
      <c r="R193" s="35"/>
      <c r="S193" s="35"/>
      <c r="T193" s="35"/>
      <c r="U193" s="35"/>
      <c r="V193" s="35"/>
      <c r="W193" s="35"/>
      <c r="X193" s="35"/>
      <c r="Y193" s="35"/>
      <c r="Z193" s="35"/>
      <c r="AA193" s="35"/>
      <c r="AB193" s="35"/>
      <c r="AC193" s="35"/>
      <c r="AD193" s="35"/>
      <c r="AE193" s="35"/>
      <c r="AF193" s="35"/>
      <c r="AG193" s="561">
        <v>1241.42065</v>
      </c>
      <c r="AH193" s="561">
        <v>598.67999999999995</v>
      </c>
      <c r="AI193" s="290" t="s">
        <v>369</v>
      </c>
      <c r="AJ193" s="290" t="s">
        <v>398</v>
      </c>
    </row>
    <row r="194" spans="2:36" x14ac:dyDescent="0.25">
      <c r="B194" s="554">
        <v>92</v>
      </c>
      <c r="C194" s="555"/>
      <c r="D194" s="556"/>
      <c r="E194" s="290" t="s">
        <v>395</v>
      </c>
      <c r="F194" s="290" t="s">
        <v>456</v>
      </c>
      <c r="G194" s="290" t="s">
        <v>397</v>
      </c>
      <c r="H194" s="183" t="str">
        <f>INDEX(Sector!$D$57:$D$776,MATCH('Energy consumption (raw)'!F194,Sector!$C$57:$C$776,FALSE))</f>
        <v>Manufacture of cars and motorcycles</v>
      </c>
      <c r="I194" s="183" t="str">
        <f>IF(G194=Sector!$B$50,Sector!$B$50,IF(G194=Sector!$B$51,Sector!$B$51,IF(G194=Sector!$B$53,Sector!$B$53,INDEX(Sector!$E$57:$E$776,MATCH('Energy consumption (raw)'!F194,Sector!$C$57:$C$776,FALSE)))))</f>
        <v>29 Manufacture of motor vehicles, trailers and semi-trailers</v>
      </c>
      <c r="J194" s="561">
        <v>7162300</v>
      </c>
      <c r="K194" s="561">
        <v>7162300</v>
      </c>
      <c r="L194" s="35"/>
      <c r="M194" s="35"/>
      <c r="N194" s="35"/>
      <c r="O194" s="35"/>
      <c r="P194" s="35"/>
      <c r="Q194" s="35"/>
      <c r="R194" s="35"/>
      <c r="S194" s="35"/>
      <c r="T194" s="35"/>
      <c r="U194" s="35"/>
      <c r="V194" s="35"/>
      <c r="W194" s="35"/>
      <c r="X194" s="35"/>
      <c r="Y194" s="35"/>
      <c r="Z194" s="35"/>
      <c r="AA194" s="35"/>
      <c r="AB194" s="35"/>
      <c r="AC194" s="35"/>
      <c r="AD194" s="35"/>
      <c r="AE194" s="35"/>
      <c r="AF194" s="35"/>
      <c r="AG194" s="561">
        <v>1105.1428900000001</v>
      </c>
      <c r="AH194" s="561">
        <v>2707.24</v>
      </c>
      <c r="AI194" s="290" t="s">
        <v>369</v>
      </c>
      <c r="AJ194" s="290" t="s">
        <v>398</v>
      </c>
    </row>
    <row r="195" spans="2:36" x14ac:dyDescent="0.25">
      <c r="B195" s="554">
        <v>93</v>
      </c>
      <c r="C195" s="555"/>
      <c r="D195" s="556"/>
      <c r="E195" s="290" t="s">
        <v>395</v>
      </c>
      <c r="F195" s="290" t="s">
        <v>417</v>
      </c>
      <c r="G195" s="290" t="s">
        <v>397</v>
      </c>
      <c r="H195" s="183" t="str">
        <f>INDEX(Sector!$D$57:$D$776,MATCH('Energy consumption (raw)'!F195,Sector!$C$57:$C$776,FALSE))</f>
        <v>Producing products from plastic</v>
      </c>
      <c r="I195" s="183" t="str">
        <f>IF(G195=Sector!$B$50,Sector!$B$50,IF(G195=Sector!$B$51,Sector!$B$51,IF(G195=Sector!$B$53,Sector!$B$53,INDEX(Sector!$E$57:$E$776,MATCH('Energy consumption (raw)'!F195,Sector!$C$57:$C$776,FALSE)))))</f>
        <v>22 Manufacture of rubber and plastics products</v>
      </c>
      <c r="J195" s="561">
        <v>7041920</v>
      </c>
      <c r="K195" s="561">
        <v>7041920</v>
      </c>
      <c r="L195" s="35"/>
      <c r="M195" s="35"/>
      <c r="N195" s="35"/>
      <c r="O195" s="35"/>
      <c r="P195" s="35"/>
      <c r="Q195" s="35"/>
      <c r="R195" s="35"/>
      <c r="S195" s="35"/>
      <c r="T195" s="35"/>
      <c r="U195" s="35"/>
      <c r="V195" s="35"/>
      <c r="W195" s="35"/>
      <c r="X195" s="35"/>
      <c r="Y195" s="35"/>
      <c r="Z195" s="35"/>
      <c r="AA195" s="35"/>
      <c r="AB195" s="35"/>
      <c r="AC195" s="35"/>
      <c r="AD195" s="35"/>
      <c r="AE195" s="35"/>
      <c r="AF195" s="35"/>
      <c r="AG195" s="561">
        <v>1086.568256</v>
      </c>
      <c r="AH195" s="561"/>
      <c r="AI195" s="290" t="s">
        <v>369</v>
      </c>
      <c r="AJ195" s="290" t="s">
        <v>398</v>
      </c>
    </row>
    <row r="196" spans="2:36" x14ac:dyDescent="0.25">
      <c r="B196" s="554">
        <v>94</v>
      </c>
      <c r="C196" s="555"/>
      <c r="D196" s="556"/>
      <c r="E196" s="290" t="s">
        <v>395</v>
      </c>
      <c r="F196" s="290" t="s">
        <v>457</v>
      </c>
      <c r="G196" s="290" t="s">
        <v>397</v>
      </c>
      <c r="H196" s="183" t="str">
        <f>INDEX(Sector!$D$57:$D$776,MATCH('Energy consumption (raw)'!F196,Sector!$C$57:$C$776,FALSE))</f>
        <v>Producing building materials from clay</v>
      </c>
      <c r="I196" s="183" t="str">
        <f>IF(G196=Sector!$B$50,Sector!$B$50,IF(G196=Sector!$B$51,Sector!$B$51,IF(G196=Sector!$B$53,Sector!$B$53,INDEX(Sector!$E$57:$E$776,MATCH('Energy consumption (raw)'!F196,Sector!$C$57:$C$776,FALSE)))))</f>
        <v>23 Manufacture of other non-metallic mineral products</v>
      </c>
      <c r="J196" s="561">
        <v>14216062</v>
      </c>
      <c r="K196" s="561"/>
      <c r="L196" s="561"/>
      <c r="M196" s="561"/>
      <c r="N196" s="561"/>
      <c r="O196" s="561"/>
      <c r="P196" s="561"/>
      <c r="Q196" s="561"/>
      <c r="R196" s="561"/>
      <c r="S196" s="561"/>
      <c r="T196" s="561"/>
      <c r="U196" s="561"/>
      <c r="V196" s="561"/>
      <c r="W196" s="561"/>
      <c r="X196" s="561"/>
      <c r="Y196" s="561"/>
      <c r="Z196" s="561"/>
      <c r="AA196" s="561"/>
      <c r="AB196" s="561"/>
      <c r="AC196" s="561"/>
      <c r="AD196" s="561"/>
      <c r="AE196" s="561"/>
      <c r="AF196" s="561"/>
      <c r="AG196" s="561">
        <v>2193.5383666000002</v>
      </c>
      <c r="AH196" s="561">
        <v>2459</v>
      </c>
      <c r="AI196" s="290" t="s">
        <v>310</v>
      </c>
      <c r="AJ196" s="290" t="s">
        <v>458</v>
      </c>
    </row>
    <row r="197" spans="2:36" x14ac:dyDescent="0.25">
      <c r="B197" s="554">
        <v>95</v>
      </c>
      <c r="C197" s="555"/>
      <c r="D197" s="556"/>
      <c r="E197" s="290" t="s">
        <v>395</v>
      </c>
      <c r="F197" s="290" t="s">
        <v>412</v>
      </c>
      <c r="G197" s="290" t="s">
        <v>397</v>
      </c>
      <c r="H197" s="183" t="str">
        <f>INDEX(Sector!$D$57:$D$776,MATCH('Energy consumption (raw)'!F197,Sector!$C$57:$C$776,FALSE))</f>
        <v>Manufacture of motorcycles and motorbikes</v>
      </c>
      <c r="I197" s="183" t="str">
        <f>IF(G197=Sector!$B$50,Sector!$B$50,IF(G197=Sector!$B$51,Sector!$B$51,IF(G197=Sector!$B$53,Sector!$B$53,INDEX(Sector!$E$57:$E$776,MATCH('Energy consumption (raw)'!F197,Sector!$C$57:$C$776,FALSE)))))</f>
        <v>29 Manufacture of motor vehicles, trailers and semi-trailers</v>
      </c>
      <c r="J197" s="561">
        <v>15554201</v>
      </c>
      <c r="K197" s="561"/>
      <c r="L197" s="561"/>
      <c r="M197" s="561"/>
      <c r="N197" s="561"/>
      <c r="O197" s="561"/>
      <c r="P197" s="561"/>
      <c r="Q197" s="561"/>
      <c r="R197" s="561"/>
      <c r="S197" s="561"/>
      <c r="T197" s="561"/>
      <c r="U197" s="561"/>
      <c r="V197" s="561"/>
      <c r="W197" s="561"/>
      <c r="X197" s="561"/>
      <c r="Y197" s="561"/>
      <c r="Z197" s="561"/>
      <c r="AA197" s="561"/>
      <c r="AB197" s="561"/>
      <c r="AC197" s="561"/>
      <c r="AD197" s="561"/>
      <c r="AE197" s="561"/>
      <c r="AF197" s="561"/>
      <c r="AG197" s="561">
        <v>2400.0132143000001</v>
      </c>
      <c r="AH197" s="561">
        <v>2433</v>
      </c>
      <c r="AI197" s="290" t="s">
        <v>310</v>
      </c>
      <c r="AJ197" s="290" t="s">
        <v>458</v>
      </c>
    </row>
    <row r="198" spans="2:36" x14ac:dyDescent="0.25">
      <c r="B198" s="554">
        <v>96</v>
      </c>
      <c r="C198" s="555"/>
      <c r="D198" s="556"/>
      <c r="E198" s="290" t="s">
        <v>395</v>
      </c>
      <c r="F198" s="290" t="s">
        <v>459</v>
      </c>
      <c r="G198" s="290" t="s">
        <v>397</v>
      </c>
      <c r="H198" s="183" t="str">
        <f>INDEX(Sector!$D$57:$D$776,MATCH('Energy consumption (raw)'!F198,Sector!$C$57:$C$776,FALSE))</f>
        <v>Manufacture of other electrical equipment</v>
      </c>
      <c r="I198" s="183" t="str">
        <f>IF(G198=Sector!$B$50,Sector!$B$50,IF(G198=Sector!$B$51,Sector!$B$51,IF(G198=Sector!$B$53,Sector!$B$53,INDEX(Sector!$E$57:$E$776,MATCH('Energy consumption (raw)'!F198,Sector!$C$57:$C$776,FALSE)))))</f>
        <v>27 Manufacture of electrical equipment</v>
      </c>
      <c r="J198" s="561">
        <v>26827960</v>
      </c>
      <c r="K198" s="561"/>
      <c r="L198" s="561"/>
      <c r="M198" s="561"/>
      <c r="N198" s="561"/>
      <c r="O198" s="561"/>
      <c r="P198" s="561"/>
      <c r="Q198" s="561"/>
      <c r="R198" s="561"/>
      <c r="S198" s="561"/>
      <c r="T198" s="561"/>
      <c r="U198" s="561"/>
      <c r="V198" s="561"/>
      <c r="W198" s="561"/>
      <c r="X198" s="561"/>
      <c r="Y198" s="561"/>
      <c r="Z198" s="561"/>
      <c r="AA198" s="561"/>
      <c r="AB198" s="561"/>
      <c r="AC198" s="561"/>
      <c r="AD198" s="561"/>
      <c r="AE198" s="561"/>
      <c r="AF198" s="561"/>
      <c r="AG198" s="561">
        <v>4139.554228</v>
      </c>
      <c r="AH198" s="561">
        <v>4391</v>
      </c>
      <c r="AI198" s="290" t="s">
        <v>310</v>
      </c>
      <c r="AJ198" s="290" t="s">
        <v>458</v>
      </c>
    </row>
    <row r="199" spans="2:36" x14ac:dyDescent="0.25">
      <c r="B199" s="554">
        <v>97</v>
      </c>
      <c r="C199" s="555"/>
      <c r="D199" s="556"/>
      <c r="E199" s="290" t="s">
        <v>395</v>
      </c>
      <c r="F199" s="290" t="s">
        <v>410</v>
      </c>
      <c r="G199" s="290" t="s">
        <v>397</v>
      </c>
      <c r="H199" s="183" t="str">
        <f>INDEX(Sector!$D$57:$D$776,MATCH('Energy consumption (raw)'!F199,Sector!$C$57:$C$776,FALSE))</f>
        <v>Cast iron and steel</v>
      </c>
      <c r="I199" s="183" t="str">
        <f>IF(G199=Sector!$B$50,Sector!$B$50,IF(G199=Sector!$B$51,Sector!$B$51,IF(G199=Sector!$B$53,Sector!$B$53,INDEX(Sector!$E$57:$E$776,MATCH('Energy consumption (raw)'!F199,Sector!$C$57:$C$776,FALSE)))))</f>
        <v>25 Manufacture of fabricated metal products, except machinery and equipment</v>
      </c>
      <c r="J199" s="561">
        <v>49004970</v>
      </c>
      <c r="K199" s="561"/>
      <c r="L199" s="561"/>
      <c r="M199" s="561"/>
      <c r="N199" s="561"/>
      <c r="O199" s="561"/>
      <c r="P199" s="561"/>
      <c r="Q199" s="561"/>
      <c r="R199" s="561"/>
      <c r="S199" s="561"/>
      <c r="T199" s="561"/>
      <c r="U199" s="561"/>
      <c r="V199" s="561"/>
      <c r="W199" s="561"/>
      <c r="X199" s="561"/>
      <c r="Y199" s="561"/>
      <c r="Z199" s="561"/>
      <c r="AA199" s="561"/>
      <c r="AB199" s="561"/>
      <c r="AC199" s="561"/>
      <c r="AD199" s="561"/>
      <c r="AE199" s="561"/>
      <c r="AF199" s="561"/>
      <c r="AG199" s="561">
        <v>7561.4668710000005</v>
      </c>
      <c r="AH199" s="561">
        <v>7804</v>
      </c>
      <c r="AI199" s="290" t="s">
        <v>310</v>
      </c>
      <c r="AJ199" s="290" t="s">
        <v>458</v>
      </c>
    </row>
    <row r="200" spans="2:36" x14ac:dyDescent="0.25">
      <c r="B200" s="554">
        <v>98</v>
      </c>
      <c r="C200" s="555"/>
      <c r="D200" s="556"/>
      <c r="E200" s="290" t="s">
        <v>395</v>
      </c>
      <c r="F200" s="290" t="s">
        <v>457</v>
      </c>
      <c r="G200" s="290" t="s">
        <v>397</v>
      </c>
      <c r="H200" s="183" t="str">
        <f>INDEX(Sector!$D$57:$D$776,MATCH('Energy consumption (raw)'!F200,Sector!$C$57:$C$776,FALSE))</f>
        <v>Producing building materials from clay</v>
      </c>
      <c r="I200" s="183" t="str">
        <f>IF(G200=Sector!$B$50,Sector!$B$50,IF(G200=Sector!$B$51,Sector!$B$51,IF(G200=Sector!$B$53,Sector!$B$53,INDEX(Sector!$E$57:$E$776,MATCH('Energy consumption (raw)'!F200,Sector!$C$57:$C$776,FALSE)))))</f>
        <v>23 Manufacture of other non-metallic mineral products</v>
      </c>
      <c r="J200" s="561">
        <v>37909137</v>
      </c>
      <c r="K200" s="561"/>
      <c r="L200" s="561"/>
      <c r="M200" s="561"/>
      <c r="N200" s="561"/>
      <c r="O200" s="561"/>
      <c r="P200" s="561"/>
      <c r="Q200" s="561"/>
      <c r="R200" s="561"/>
      <c r="S200" s="561"/>
      <c r="T200" s="561"/>
      <c r="U200" s="561"/>
      <c r="V200" s="561"/>
      <c r="W200" s="561"/>
      <c r="X200" s="561"/>
      <c r="Y200" s="561"/>
      <c r="Z200" s="561"/>
      <c r="AA200" s="561"/>
      <c r="AB200" s="561"/>
      <c r="AC200" s="561"/>
      <c r="AD200" s="561"/>
      <c r="AE200" s="561"/>
      <c r="AF200" s="561"/>
      <c r="AG200" s="561">
        <v>5849.3798391</v>
      </c>
      <c r="AH200" s="561">
        <v>6622</v>
      </c>
      <c r="AI200" s="290" t="s">
        <v>310</v>
      </c>
      <c r="AJ200" s="290" t="s">
        <v>458</v>
      </c>
    </row>
    <row r="201" spans="2:36" x14ac:dyDescent="0.25">
      <c r="B201" s="554">
        <v>99</v>
      </c>
      <c r="C201" s="555"/>
      <c r="D201" s="556"/>
      <c r="E201" s="290" t="s">
        <v>395</v>
      </c>
      <c r="F201" s="290" t="s">
        <v>457</v>
      </c>
      <c r="G201" s="290" t="s">
        <v>397</v>
      </c>
      <c r="H201" s="183" t="str">
        <f>INDEX(Sector!$D$57:$D$776,MATCH('Energy consumption (raw)'!F201,Sector!$C$57:$C$776,FALSE))</f>
        <v>Producing building materials from clay</v>
      </c>
      <c r="I201" s="183" t="str">
        <f>IF(G201=Sector!$B$50,Sector!$B$50,IF(G201=Sector!$B$51,Sector!$B$51,IF(G201=Sector!$B$53,Sector!$B$53,INDEX(Sector!$E$57:$E$776,MATCH('Energy consumption (raw)'!F201,Sector!$C$57:$C$776,FALSE)))))</f>
        <v>23 Manufacture of other non-metallic mineral products</v>
      </c>
      <c r="J201" s="561">
        <v>23377438</v>
      </c>
      <c r="K201" s="561"/>
      <c r="L201" s="561"/>
      <c r="M201" s="561"/>
      <c r="N201" s="561"/>
      <c r="O201" s="561"/>
      <c r="P201" s="561"/>
      <c r="Q201" s="561"/>
      <c r="R201" s="561"/>
      <c r="S201" s="561"/>
      <c r="T201" s="561"/>
      <c r="U201" s="561"/>
      <c r="V201" s="561"/>
      <c r="W201" s="561"/>
      <c r="X201" s="561"/>
      <c r="Y201" s="561"/>
      <c r="Z201" s="561"/>
      <c r="AA201" s="561"/>
      <c r="AB201" s="561"/>
      <c r="AC201" s="561"/>
      <c r="AD201" s="561"/>
      <c r="AE201" s="561"/>
      <c r="AF201" s="561"/>
      <c r="AG201" s="561">
        <v>3607.1386834000004</v>
      </c>
      <c r="AH201" s="561">
        <v>4032</v>
      </c>
      <c r="AI201" s="290" t="s">
        <v>310</v>
      </c>
      <c r="AJ201" s="290" t="s">
        <v>458</v>
      </c>
    </row>
    <row r="202" spans="2:36" x14ac:dyDescent="0.25">
      <c r="B202" s="554">
        <v>100</v>
      </c>
      <c r="C202" s="555"/>
      <c r="D202" s="556"/>
      <c r="E202" s="290" t="s">
        <v>395</v>
      </c>
      <c r="F202" s="290" t="s">
        <v>457</v>
      </c>
      <c r="G202" s="290" t="s">
        <v>397</v>
      </c>
      <c r="H202" s="183" t="str">
        <f>INDEX(Sector!$D$57:$D$776,MATCH('Energy consumption (raw)'!F202,Sector!$C$57:$C$776,FALSE))</f>
        <v>Producing building materials from clay</v>
      </c>
      <c r="I202" s="183" t="str">
        <f>IF(G202=Sector!$B$50,Sector!$B$50,IF(G202=Sector!$B$51,Sector!$B$51,IF(G202=Sector!$B$53,Sector!$B$53,INDEX(Sector!$E$57:$E$776,MATCH('Energy consumption (raw)'!F202,Sector!$C$57:$C$776,FALSE)))))</f>
        <v>23 Manufacture of other non-metallic mineral products</v>
      </c>
      <c r="J202" s="561">
        <v>22640521</v>
      </c>
      <c r="K202" s="561"/>
      <c r="L202" s="561"/>
      <c r="M202" s="561"/>
      <c r="N202" s="561"/>
      <c r="O202" s="561"/>
      <c r="P202" s="561"/>
      <c r="Q202" s="561"/>
      <c r="R202" s="561"/>
      <c r="S202" s="561"/>
      <c r="T202" s="561"/>
      <c r="U202" s="561"/>
      <c r="V202" s="561"/>
      <c r="W202" s="561"/>
      <c r="X202" s="561"/>
      <c r="Y202" s="561"/>
      <c r="Z202" s="561"/>
      <c r="AA202" s="561"/>
      <c r="AB202" s="561"/>
      <c r="AC202" s="561"/>
      <c r="AD202" s="561"/>
      <c r="AE202" s="561"/>
      <c r="AF202" s="561"/>
      <c r="AG202" s="561">
        <v>3493.4323903000004</v>
      </c>
      <c r="AH202" s="561">
        <v>3557</v>
      </c>
      <c r="AI202" s="290" t="s">
        <v>310</v>
      </c>
      <c r="AJ202" s="290" t="s">
        <v>458</v>
      </c>
    </row>
    <row r="203" spans="2:36" x14ac:dyDescent="0.25">
      <c r="B203" s="554">
        <v>101</v>
      </c>
      <c r="C203" s="555"/>
      <c r="D203" s="556"/>
      <c r="E203" s="290" t="s">
        <v>395</v>
      </c>
      <c r="F203" s="290" t="s">
        <v>412</v>
      </c>
      <c r="G203" s="290" t="s">
        <v>397</v>
      </c>
      <c r="H203" s="183" t="str">
        <f>INDEX(Sector!$D$57:$D$776,MATCH('Energy consumption (raw)'!F203,Sector!$C$57:$C$776,FALSE))</f>
        <v>Manufacture of motorcycles and motorbikes</v>
      </c>
      <c r="I203" s="183" t="str">
        <f>IF(G203=Sector!$B$50,Sector!$B$50,IF(G203=Sector!$B$51,Sector!$B$51,IF(G203=Sector!$B$53,Sector!$B$53,INDEX(Sector!$E$57:$E$776,MATCH('Energy consumption (raw)'!F203,Sector!$C$57:$C$776,FALSE)))))</f>
        <v>29 Manufacture of motor vehicles, trailers and semi-trailers</v>
      </c>
      <c r="J203" s="561">
        <v>85159256</v>
      </c>
      <c r="K203" s="561"/>
      <c r="L203" s="561"/>
      <c r="M203" s="561"/>
      <c r="N203" s="561"/>
      <c r="O203" s="561"/>
      <c r="P203" s="561"/>
      <c r="Q203" s="561"/>
      <c r="R203" s="561"/>
      <c r="S203" s="561"/>
      <c r="T203" s="561"/>
      <c r="U203" s="561"/>
      <c r="V203" s="561"/>
      <c r="W203" s="561"/>
      <c r="X203" s="561"/>
      <c r="Y203" s="561"/>
      <c r="Z203" s="561"/>
      <c r="AA203" s="561"/>
      <c r="AB203" s="561"/>
      <c r="AC203" s="561"/>
      <c r="AD203" s="561"/>
      <c r="AE203" s="561"/>
      <c r="AF203" s="561"/>
      <c r="AG203" s="561">
        <v>13140.073200800001</v>
      </c>
      <c r="AH203" s="561">
        <v>15419</v>
      </c>
      <c r="AI203" s="290" t="s">
        <v>310</v>
      </c>
      <c r="AJ203" s="290" t="s">
        <v>458</v>
      </c>
    </row>
    <row r="204" spans="2:36" x14ac:dyDescent="0.25">
      <c r="B204" s="554">
        <v>102</v>
      </c>
      <c r="C204" s="555"/>
      <c r="D204" s="556"/>
      <c r="E204" s="290" t="s">
        <v>395</v>
      </c>
      <c r="F204" s="290" t="s">
        <v>460</v>
      </c>
      <c r="G204" s="290" t="s">
        <v>397</v>
      </c>
      <c r="H204" s="183" t="str">
        <f>INDEX(Sector!$D$57:$D$776,MATCH('Energy consumption (raw)'!F204,Sector!$C$57:$C$776,FALSE))</f>
        <v>Manufacture of motor vehicles</v>
      </c>
      <c r="I204" s="183" t="str">
        <f>IF(G204=Sector!$B$50,Sector!$B$50,IF(G204=Sector!$B$51,Sector!$B$51,IF(G204=Sector!$B$53,Sector!$B$53,INDEX(Sector!$E$57:$E$776,MATCH('Energy consumption (raw)'!F204,Sector!$C$57:$C$776,FALSE)))))</f>
        <v>29 Manufacture of motor vehicles, trailers and semi-trailers</v>
      </c>
      <c r="J204" s="561">
        <v>18896700</v>
      </c>
      <c r="K204" s="561"/>
      <c r="L204" s="561"/>
      <c r="M204" s="561"/>
      <c r="N204" s="561"/>
      <c r="O204" s="561"/>
      <c r="P204" s="561"/>
      <c r="Q204" s="561"/>
      <c r="R204" s="561"/>
      <c r="S204" s="561"/>
      <c r="T204" s="561"/>
      <c r="U204" s="561"/>
      <c r="V204" s="561"/>
      <c r="W204" s="561"/>
      <c r="X204" s="561"/>
      <c r="Y204" s="561"/>
      <c r="Z204" s="561"/>
      <c r="AA204" s="561"/>
      <c r="AB204" s="561"/>
      <c r="AC204" s="561"/>
      <c r="AD204" s="561"/>
      <c r="AE204" s="561"/>
      <c r="AF204" s="561"/>
      <c r="AG204" s="561">
        <v>2915.7608100000002</v>
      </c>
      <c r="AH204" s="561">
        <v>3222</v>
      </c>
      <c r="AI204" s="290" t="s">
        <v>310</v>
      </c>
      <c r="AJ204" s="290" t="s">
        <v>458</v>
      </c>
    </row>
    <row r="205" spans="2:36" x14ac:dyDescent="0.25">
      <c r="B205" s="554">
        <v>103</v>
      </c>
      <c r="C205" s="555"/>
      <c r="D205" s="556"/>
      <c r="E205" s="290" t="s">
        <v>395</v>
      </c>
      <c r="F205" s="290" t="s">
        <v>407</v>
      </c>
      <c r="G205" s="290" t="s">
        <v>397</v>
      </c>
      <c r="H205" s="183" t="str">
        <f>INDEX(Sector!$D$57:$D$776,MATCH('Energy consumption (raw)'!F205,Sector!$C$57:$C$776,FALSE))</f>
        <v>Electronic components manufacturing</v>
      </c>
      <c r="I205" s="183" t="str">
        <f>IF(G205=Sector!$B$50,Sector!$B$50,IF(G205=Sector!$B$51,Sector!$B$51,IF(G205=Sector!$B$53,Sector!$B$53,INDEX(Sector!$E$57:$E$776,MATCH('Energy consumption (raw)'!F205,Sector!$C$57:$C$776,FALSE)))))</f>
        <v>26 Manufacture of computer, electronic and optical products</v>
      </c>
      <c r="J205" s="561">
        <v>18689078</v>
      </c>
      <c r="K205" s="561"/>
      <c r="L205" s="561"/>
      <c r="M205" s="561"/>
      <c r="N205" s="561"/>
      <c r="O205" s="561"/>
      <c r="P205" s="561"/>
      <c r="Q205" s="561"/>
      <c r="R205" s="561"/>
      <c r="S205" s="561"/>
      <c r="T205" s="561"/>
      <c r="U205" s="561"/>
      <c r="V205" s="561"/>
      <c r="W205" s="561"/>
      <c r="X205" s="561"/>
      <c r="Y205" s="561"/>
      <c r="Z205" s="561"/>
      <c r="AA205" s="561"/>
      <c r="AB205" s="561"/>
      <c r="AC205" s="561"/>
      <c r="AD205" s="561"/>
      <c r="AE205" s="561"/>
      <c r="AF205" s="561"/>
      <c r="AG205" s="561">
        <v>2883.7247354000001</v>
      </c>
      <c r="AH205" s="561">
        <v>2367</v>
      </c>
      <c r="AI205" s="290" t="s">
        <v>310</v>
      </c>
      <c r="AJ205" s="290" t="s">
        <v>458</v>
      </c>
    </row>
    <row r="206" spans="2:36" x14ac:dyDescent="0.25">
      <c r="B206" s="554">
        <v>104</v>
      </c>
      <c r="C206" s="555"/>
      <c r="D206" s="556"/>
      <c r="E206" s="290" t="s">
        <v>395</v>
      </c>
      <c r="F206" s="290" t="s">
        <v>457</v>
      </c>
      <c r="G206" s="290" t="s">
        <v>397</v>
      </c>
      <c r="H206" s="183" t="str">
        <f>INDEX(Sector!$D$57:$D$776,MATCH('Energy consumption (raw)'!F206,Sector!$C$57:$C$776,FALSE))</f>
        <v>Producing building materials from clay</v>
      </c>
      <c r="I206" s="183" t="str">
        <f>IF(G206=Sector!$B$50,Sector!$B$50,IF(G206=Sector!$B$51,Sector!$B$51,IF(G206=Sector!$B$53,Sector!$B$53,INDEX(Sector!$E$57:$E$776,MATCH('Energy consumption (raw)'!F206,Sector!$C$57:$C$776,FALSE)))))</f>
        <v>23 Manufacture of other non-metallic mineral products</v>
      </c>
      <c r="J206" s="561">
        <v>10001969</v>
      </c>
      <c r="K206" s="561"/>
      <c r="L206" s="561"/>
      <c r="M206" s="561"/>
      <c r="N206" s="561"/>
      <c r="O206" s="561"/>
      <c r="P206" s="561"/>
      <c r="Q206" s="561"/>
      <c r="R206" s="561"/>
      <c r="S206" s="561"/>
      <c r="T206" s="561"/>
      <c r="U206" s="561"/>
      <c r="V206" s="561"/>
      <c r="W206" s="561"/>
      <c r="X206" s="561"/>
      <c r="Y206" s="561"/>
      <c r="Z206" s="561"/>
      <c r="AA206" s="561"/>
      <c r="AB206" s="561"/>
      <c r="AC206" s="561"/>
      <c r="AD206" s="561"/>
      <c r="AE206" s="561"/>
      <c r="AF206" s="561"/>
      <c r="AG206" s="561">
        <v>1543.3038167000002</v>
      </c>
      <c r="AH206" s="561">
        <v>1836</v>
      </c>
      <c r="AI206" s="290" t="s">
        <v>310</v>
      </c>
      <c r="AJ206" s="290" t="s">
        <v>458</v>
      </c>
    </row>
    <row r="207" spans="2:36" x14ac:dyDescent="0.25">
      <c r="B207" s="554">
        <v>105</v>
      </c>
      <c r="C207" s="555"/>
      <c r="D207" s="556"/>
      <c r="E207" s="290" t="s">
        <v>395</v>
      </c>
      <c r="F207" s="290" t="s">
        <v>451</v>
      </c>
      <c r="G207" s="290" t="s">
        <v>397</v>
      </c>
      <c r="H207" s="183" t="str">
        <f>INDEX(Sector!$D$57:$D$776,MATCH('Energy consumption (raw)'!F207,Sector!$C$57:$C$776,FALSE))</f>
        <v>Manufacture of spare parts and accessories for motor vehicles and motor vehicles</v>
      </c>
      <c r="I207" s="183" t="str">
        <f>IF(G207=Sector!$B$50,Sector!$B$50,IF(G207=Sector!$B$51,Sector!$B$51,IF(G207=Sector!$B$53,Sector!$B$53,INDEX(Sector!$E$57:$E$776,MATCH('Energy consumption (raw)'!F207,Sector!$C$57:$C$776,FALSE)))))</f>
        <v>29 Manufacture of motor vehicles, trailers and semi-trailers</v>
      </c>
      <c r="J207" s="561">
        <v>6561117</v>
      </c>
      <c r="K207" s="561"/>
      <c r="L207" s="561"/>
      <c r="M207" s="561"/>
      <c r="N207" s="561"/>
      <c r="O207" s="561"/>
      <c r="P207" s="561"/>
      <c r="Q207" s="561"/>
      <c r="R207" s="561"/>
      <c r="S207" s="561"/>
      <c r="T207" s="561"/>
      <c r="U207" s="561"/>
      <c r="V207" s="561"/>
      <c r="W207" s="561"/>
      <c r="X207" s="561"/>
      <c r="Y207" s="561"/>
      <c r="Z207" s="561"/>
      <c r="AA207" s="561"/>
      <c r="AB207" s="561"/>
      <c r="AC207" s="561"/>
      <c r="AD207" s="561"/>
      <c r="AE207" s="561"/>
      <c r="AF207" s="561"/>
      <c r="AG207" s="561">
        <v>1012.3803531000001</v>
      </c>
      <c r="AH207" s="561">
        <v>1012</v>
      </c>
      <c r="AI207" s="290" t="s">
        <v>310</v>
      </c>
      <c r="AJ207" s="290" t="s">
        <v>458</v>
      </c>
    </row>
    <row r="208" spans="2:36" x14ac:dyDescent="0.25">
      <c r="B208" s="554">
        <v>106</v>
      </c>
      <c r="C208" s="555"/>
      <c r="D208" s="556"/>
      <c r="E208" s="290" t="s">
        <v>395</v>
      </c>
      <c r="F208" s="290" t="s">
        <v>407</v>
      </c>
      <c r="G208" s="290" t="s">
        <v>397</v>
      </c>
      <c r="H208" s="183" t="str">
        <f>INDEX(Sector!$D$57:$D$776,MATCH('Energy consumption (raw)'!F208,Sector!$C$57:$C$776,FALSE))</f>
        <v>Electronic components manufacturing</v>
      </c>
      <c r="I208" s="183" t="str">
        <f>IF(G208=Sector!$B$50,Sector!$B$50,IF(G208=Sector!$B$51,Sector!$B$51,IF(G208=Sector!$B$53,Sector!$B$53,INDEX(Sector!$E$57:$E$776,MATCH('Energy consumption (raw)'!F208,Sector!$C$57:$C$776,FALSE)))))</f>
        <v>26 Manufacture of computer, electronic and optical products</v>
      </c>
      <c r="J208" s="561">
        <v>75919905</v>
      </c>
      <c r="K208" s="561"/>
      <c r="L208" s="561"/>
      <c r="M208" s="561"/>
      <c r="N208" s="561"/>
      <c r="O208" s="561"/>
      <c r="P208" s="561"/>
      <c r="Q208" s="561"/>
      <c r="R208" s="561"/>
      <c r="S208" s="561"/>
      <c r="T208" s="561"/>
      <c r="U208" s="561"/>
      <c r="V208" s="561"/>
      <c r="W208" s="561"/>
      <c r="X208" s="561"/>
      <c r="Y208" s="561"/>
      <c r="Z208" s="561"/>
      <c r="AA208" s="561"/>
      <c r="AB208" s="561"/>
      <c r="AC208" s="561"/>
      <c r="AD208" s="561"/>
      <c r="AE208" s="561"/>
      <c r="AF208" s="561"/>
      <c r="AG208" s="561">
        <v>11714.4413415</v>
      </c>
      <c r="AH208" s="561">
        <v>11457</v>
      </c>
      <c r="AI208" s="290" t="s">
        <v>310</v>
      </c>
      <c r="AJ208" s="290" t="s">
        <v>458</v>
      </c>
    </row>
    <row r="209" spans="2:36" x14ac:dyDescent="0.25">
      <c r="B209" s="554">
        <v>107</v>
      </c>
      <c r="C209" s="555"/>
      <c r="D209" s="556"/>
      <c r="E209" s="290" t="s">
        <v>395</v>
      </c>
      <c r="F209" s="290" t="s">
        <v>457</v>
      </c>
      <c r="G209" s="290" t="s">
        <v>397</v>
      </c>
      <c r="H209" s="183" t="str">
        <f>INDEX(Sector!$D$57:$D$776,MATCH('Energy consumption (raw)'!F209,Sector!$C$57:$C$776,FALSE))</f>
        <v>Producing building materials from clay</v>
      </c>
      <c r="I209" s="183" t="str">
        <f>IF(G209=Sector!$B$50,Sector!$B$50,IF(G209=Sector!$B$51,Sector!$B$51,IF(G209=Sector!$B$53,Sector!$B$53,INDEX(Sector!$E$57:$E$776,MATCH('Energy consumption (raw)'!F209,Sector!$C$57:$C$776,FALSE)))))</f>
        <v>23 Manufacture of other non-metallic mineral products</v>
      </c>
      <c r="J209" s="561">
        <v>8298321</v>
      </c>
      <c r="K209" s="561"/>
      <c r="L209" s="561"/>
      <c r="M209" s="561"/>
      <c r="N209" s="561"/>
      <c r="O209" s="561"/>
      <c r="P209" s="561"/>
      <c r="Q209" s="561"/>
      <c r="R209" s="561"/>
      <c r="S209" s="561"/>
      <c r="T209" s="561"/>
      <c r="U209" s="561"/>
      <c r="V209" s="561"/>
      <c r="W209" s="561"/>
      <c r="X209" s="561"/>
      <c r="Y209" s="561"/>
      <c r="Z209" s="561"/>
      <c r="AA209" s="561"/>
      <c r="AB209" s="561"/>
      <c r="AC209" s="561"/>
      <c r="AD209" s="561"/>
      <c r="AE209" s="561"/>
      <c r="AF209" s="561"/>
      <c r="AG209" s="561">
        <v>1280.4309303</v>
      </c>
      <c r="AH209" s="561">
        <v>1492</v>
      </c>
      <c r="AI209" s="290" t="s">
        <v>310</v>
      </c>
      <c r="AJ209" s="290" t="s">
        <v>458</v>
      </c>
    </row>
    <row r="210" spans="2:36" x14ac:dyDescent="0.25">
      <c r="B210" s="554">
        <v>108</v>
      </c>
      <c r="C210" s="555"/>
      <c r="D210" s="556"/>
      <c r="E210" s="290" t="s">
        <v>395</v>
      </c>
      <c r="F210" s="290" t="s">
        <v>407</v>
      </c>
      <c r="G210" s="290" t="s">
        <v>397</v>
      </c>
      <c r="H210" s="183" t="str">
        <f>INDEX(Sector!$D$57:$D$776,MATCH('Energy consumption (raw)'!F210,Sector!$C$57:$C$776,FALSE))</f>
        <v>Electronic components manufacturing</v>
      </c>
      <c r="I210" s="183" t="str">
        <f>IF(G210=Sector!$B$50,Sector!$B$50,IF(G210=Sector!$B$51,Sector!$B$51,IF(G210=Sector!$B$53,Sector!$B$53,INDEX(Sector!$E$57:$E$776,MATCH('Energy consumption (raw)'!F210,Sector!$C$57:$C$776,FALSE)))))</f>
        <v>26 Manufacture of computer, electronic and optical products</v>
      </c>
      <c r="J210" s="561">
        <v>23887616</v>
      </c>
      <c r="K210" s="561"/>
      <c r="L210" s="561"/>
      <c r="M210" s="561"/>
      <c r="N210" s="561"/>
      <c r="O210" s="561"/>
      <c r="P210" s="561"/>
      <c r="Q210" s="561"/>
      <c r="R210" s="561"/>
      <c r="S210" s="561"/>
      <c r="T210" s="561"/>
      <c r="U210" s="561"/>
      <c r="V210" s="561"/>
      <c r="W210" s="561"/>
      <c r="X210" s="561"/>
      <c r="Y210" s="561"/>
      <c r="Z210" s="561"/>
      <c r="AA210" s="561"/>
      <c r="AB210" s="561"/>
      <c r="AC210" s="561"/>
      <c r="AD210" s="561"/>
      <c r="AE210" s="561"/>
      <c r="AF210" s="561"/>
      <c r="AG210" s="561">
        <v>3685.8591488000002</v>
      </c>
      <c r="AH210" s="561">
        <v>3961</v>
      </c>
      <c r="AI210" s="290" t="s">
        <v>310</v>
      </c>
      <c r="AJ210" s="290" t="s">
        <v>458</v>
      </c>
    </row>
    <row r="211" spans="2:36" x14ac:dyDescent="0.25">
      <c r="B211" s="554">
        <v>109</v>
      </c>
      <c r="C211" s="555"/>
      <c r="D211" s="556"/>
      <c r="E211" s="290" t="s">
        <v>395</v>
      </c>
      <c r="F211" s="290" t="s">
        <v>457</v>
      </c>
      <c r="G211" s="290" t="s">
        <v>397</v>
      </c>
      <c r="H211" s="183" t="str">
        <f>INDEX(Sector!$D$57:$D$776,MATCH('Energy consumption (raw)'!F211,Sector!$C$57:$C$776,FALSE))</f>
        <v>Producing building materials from clay</v>
      </c>
      <c r="I211" s="183" t="str">
        <f>IF(G211=Sector!$B$50,Sector!$B$50,IF(G211=Sector!$B$51,Sector!$B$51,IF(G211=Sector!$B$53,Sector!$B$53,INDEX(Sector!$E$57:$E$776,MATCH('Energy consumption (raw)'!F211,Sector!$C$57:$C$776,FALSE)))))</f>
        <v>23 Manufacture of other non-metallic mineral products</v>
      </c>
      <c r="J211" s="561">
        <v>42755834</v>
      </c>
      <c r="K211" s="561"/>
      <c r="L211" s="561"/>
      <c r="M211" s="561"/>
      <c r="N211" s="561"/>
      <c r="O211" s="561"/>
      <c r="P211" s="561"/>
      <c r="Q211" s="561"/>
      <c r="R211" s="561"/>
      <c r="S211" s="561"/>
      <c r="T211" s="561"/>
      <c r="U211" s="561"/>
      <c r="V211" s="561"/>
      <c r="W211" s="561"/>
      <c r="X211" s="561"/>
      <c r="Y211" s="561"/>
      <c r="Z211" s="561"/>
      <c r="AA211" s="561"/>
      <c r="AB211" s="561"/>
      <c r="AC211" s="561"/>
      <c r="AD211" s="561"/>
      <c r="AE211" s="561"/>
      <c r="AF211" s="561"/>
      <c r="AG211" s="561">
        <v>6597.2251862000003</v>
      </c>
      <c r="AH211" s="561">
        <v>7486</v>
      </c>
      <c r="AI211" s="290" t="s">
        <v>310</v>
      </c>
      <c r="AJ211" s="290" t="s">
        <v>458</v>
      </c>
    </row>
    <row r="212" spans="2:36" x14ac:dyDescent="0.25">
      <c r="B212" s="554">
        <v>110</v>
      </c>
      <c r="C212" s="555"/>
      <c r="D212" s="556"/>
      <c r="E212" s="290" t="s">
        <v>395</v>
      </c>
      <c r="F212" s="290" t="s">
        <v>407</v>
      </c>
      <c r="G212" s="290" t="s">
        <v>397</v>
      </c>
      <c r="H212" s="183" t="str">
        <f>INDEX(Sector!$D$57:$D$776,MATCH('Energy consumption (raw)'!F212,Sector!$C$57:$C$776,FALSE))</f>
        <v>Electronic components manufacturing</v>
      </c>
      <c r="I212" s="183" t="str">
        <f>IF(G212=Sector!$B$50,Sector!$B$50,IF(G212=Sector!$B$51,Sector!$B$51,IF(G212=Sector!$B$53,Sector!$B$53,INDEX(Sector!$E$57:$E$776,MATCH('Energy consumption (raw)'!F212,Sector!$C$57:$C$776,FALSE)))))</f>
        <v>26 Manufacture of computer, electronic and optical products</v>
      </c>
      <c r="J212" s="561">
        <v>55508974</v>
      </c>
      <c r="K212" s="561"/>
      <c r="L212" s="561"/>
      <c r="M212" s="561"/>
      <c r="N212" s="561"/>
      <c r="O212" s="561"/>
      <c r="P212" s="561"/>
      <c r="Q212" s="561"/>
      <c r="R212" s="561"/>
      <c r="S212" s="561"/>
      <c r="T212" s="561"/>
      <c r="U212" s="561"/>
      <c r="V212" s="561"/>
      <c r="W212" s="561"/>
      <c r="X212" s="561"/>
      <c r="Y212" s="561"/>
      <c r="Z212" s="561"/>
      <c r="AA212" s="561"/>
      <c r="AB212" s="561"/>
      <c r="AC212" s="561"/>
      <c r="AD212" s="561"/>
      <c r="AE212" s="561"/>
      <c r="AF212" s="561"/>
      <c r="AG212" s="561">
        <v>8565.0346882000013</v>
      </c>
      <c r="AH212" s="561">
        <v>8927</v>
      </c>
      <c r="AI212" s="290" t="s">
        <v>310</v>
      </c>
      <c r="AJ212" s="290" t="s">
        <v>458</v>
      </c>
    </row>
    <row r="213" spans="2:36" x14ac:dyDescent="0.25">
      <c r="B213" s="554">
        <v>111</v>
      </c>
      <c r="C213" s="555"/>
      <c r="D213" s="556"/>
      <c r="E213" s="290" t="s">
        <v>395</v>
      </c>
      <c r="F213" s="290" t="s">
        <v>407</v>
      </c>
      <c r="G213" s="290" t="s">
        <v>397</v>
      </c>
      <c r="H213" s="183" t="str">
        <f>INDEX(Sector!$D$57:$D$776,MATCH('Energy consumption (raw)'!F213,Sector!$C$57:$C$776,FALSE))</f>
        <v>Electronic components manufacturing</v>
      </c>
      <c r="I213" s="183" t="str">
        <f>IF(G213=Sector!$B$50,Sector!$B$50,IF(G213=Sector!$B$51,Sector!$B$51,IF(G213=Sector!$B$53,Sector!$B$53,INDEX(Sector!$E$57:$E$776,MATCH('Energy consumption (raw)'!F213,Sector!$C$57:$C$776,FALSE)))))</f>
        <v>26 Manufacture of computer, electronic and optical products</v>
      </c>
      <c r="J213" s="561">
        <v>31216820</v>
      </c>
      <c r="K213" s="561"/>
      <c r="L213" s="561"/>
      <c r="M213" s="561"/>
      <c r="N213" s="561"/>
      <c r="O213" s="561"/>
      <c r="P213" s="561"/>
      <c r="Q213" s="561"/>
      <c r="R213" s="561"/>
      <c r="S213" s="561"/>
      <c r="T213" s="561"/>
      <c r="U213" s="561"/>
      <c r="V213" s="561"/>
      <c r="W213" s="561"/>
      <c r="X213" s="561"/>
      <c r="Y213" s="561"/>
      <c r="Z213" s="561"/>
      <c r="AA213" s="561"/>
      <c r="AB213" s="561"/>
      <c r="AC213" s="561"/>
      <c r="AD213" s="561"/>
      <c r="AE213" s="561"/>
      <c r="AF213" s="561"/>
      <c r="AG213" s="561">
        <v>4816.7553260000004</v>
      </c>
      <c r="AH213" s="561">
        <v>4005</v>
      </c>
      <c r="AI213" s="290" t="s">
        <v>310</v>
      </c>
      <c r="AJ213" s="290" t="s">
        <v>458</v>
      </c>
    </row>
    <row r="214" spans="2:36" x14ac:dyDescent="0.25">
      <c r="B214" s="554">
        <v>112</v>
      </c>
      <c r="C214" s="555"/>
      <c r="D214" s="556"/>
      <c r="E214" s="290" t="s">
        <v>395</v>
      </c>
      <c r="F214" s="290" t="s">
        <v>407</v>
      </c>
      <c r="G214" s="290" t="s">
        <v>397</v>
      </c>
      <c r="H214" s="183" t="str">
        <f>INDEX(Sector!$D$57:$D$776,MATCH('Energy consumption (raw)'!F214,Sector!$C$57:$C$776,FALSE))</f>
        <v>Electronic components manufacturing</v>
      </c>
      <c r="I214" s="183" t="str">
        <f>IF(G214=Sector!$B$50,Sector!$B$50,IF(G214=Sector!$B$51,Sector!$B$51,IF(G214=Sector!$B$53,Sector!$B$53,INDEX(Sector!$E$57:$E$776,MATCH('Energy consumption (raw)'!F214,Sector!$C$57:$C$776,FALSE)))))</f>
        <v>26 Manufacture of computer, electronic and optical products</v>
      </c>
      <c r="J214" s="561">
        <v>82404963</v>
      </c>
      <c r="K214" s="561"/>
      <c r="L214" s="561"/>
      <c r="M214" s="561"/>
      <c r="N214" s="561"/>
      <c r="O214" s="561"/>
      <c r="P214" s="561"/>
      <c r="Q214" s="561"/>
      <c r="R214" s="561"/>
      <c r="S214" s="561"/>
      <c r="T214" s="561"/>
      <c r="U214" s="561"/>
      <c r="V214" s="561"/>
      <c r="W214" s="561"/>
      <c r="X214" s="561"/>
      <c r="Y214" s="561"/>
      <c r="Z214" s="561"/>
      <c r="AA214" s="561"/>
      <c r="AB214" s="561"/>
      <c r="AC214" s="561"/>
      <c r="AD214" s="561"/>
      <c r="AE214" s="561"/>
      <c r="AF214" s="561"/>
      <c r="AG214" s="561">
        <v>12715.085790900001</v>
      </c>
      <c r="AH214" s="561">
        <v>10219</v>
      </c>
      <c r="AI214" s="290" t="s">
        <v>310</v>
      </c>
      <c r="AJ214" s="290" t="s">
        <v>458</v>
      </c>
    </row>
    <row r="215" spans="2:36" x14ac:dyDescent="0.25">
      <c r="B215" s="554">
        <v>113</v>
      </c>
      <c r="C215" s="555"/>
      <c r="D215" s="556"/>
      <c r="E215" s="290" t="s">
        <v>395</v>
      </c>
      <c r="F215" s="290" t="s">
        <v>451</v>
      </c>
      <c r="G215" s="290" t="s">
        <v>397</v>
      </c>
      <c r="H215" s="183" t="str">
        <f>INDEX(Sector!$D$57:$D$776,MATCH('Energy consumption (raw)'!F215,Sector!$C$57:$C$776,FALSE))</f>
        <v>Manufacture of spare parts and accessories for motor vehicles and motor vehicles</v>
      </c>
      <c r="I215" s="183" t="str">
        <f>IF(G215=Sector!$B$50,Sector!$B$50,IF(G215=Sector!$B$51,Sector!$B$51,IF(G215=Sector!$B$53,Sector!$B$53,INDEX(Sector!$E$57:$E$776,MATCH('Energy consumption (raw)'!F215,Sector!$C$57:$C$776,FALSE)))))</f>
        <v>29 Manufacture of motor vehicles, trailers and semi-trailers</v>
      </c>
      <c r="J215" s="561">
        <v>42338259</v>
      </c>
      <c r="K215" s="561"/>
      <c r="L215" s="561"/>
      <c r="M215" s="561"/>
      <c r="N215" s="561"/>
      <c r="O215" s="561"/>
      <c r="P215" s="561"/>
      <c r="Q215" s="561"/>
      <c r="R215" s="561"/>
      <c r="S215" s="561"/>
      <c r="T215" s="561"/>
      <c r="U215" s="561"/>
      <c r="V215" s="561"/>
      <c r="W215" s="561"/>
      <c r="X215" s="561"/>
      <c r="Y215" s="561"/>
      <c r="Z215" s="561"/>
      <c r="AA215" s="561"/>
      <c r="AB215" s="561"/>
      <c r="AC215" s="561"/>
      <c r="AD215" s="561"/>
      <c r="AE215" s="561"/>
      <c r="AF215" s="561"/>
      <c r="AG215" s="561">
        <v>6532.7933637000006</v>
      </c>
      <c r="AH215" s="561">
        <v>6880</v>
      </c>
      <c r="AI215" s="290" t="s">
        <v>310</v>
      </c>
      <c r="AJ215" s="290" t="s">
        <v>458</v>
      </c>
    </row>
    <row r="216" spans="2:36" x14ac:dyDescent="0.25">
      <c r="B216" s="554">
        <v>114</v>
      </c>
      <c r="C216" s="555"/>
      <c r="D216" s="556"/>
      <c r="E216" s="290" t="s">
        <v>395</v>
      </c>
      <c r="F216" s="290" t="s">
        <v>457</v>
      </c>
      <c r="G216" s="290" t="s">
        <v>397</v>
      </c>
      <c r="H216" s="183" t="str">
        <f>INDEX(Sector!$D$57:$D$776,MATCH('Energy consumption (raw)'!F216,Sector!$C$57:$C$776,FALSE))</f>
        <v>Producing building materials from clay</v>
      </c>
      <c r="I216" s="183" t="str">
        <f>IF(G216=Sector!$B$50,Sector!$B$50,IF(G216=Sector!$B$51,Sector!$B$51,IF(G216=Sector!$B$53,Sector!$B$53,INDEX(Sector!$E$57:$E$776,MATCH('Energy consumption (raw)'!F216,Sector!$C$57:$C$776,FALSE)))))</f>
        <v>23 Manufacture of other non-metallic mineral products</v>
      </c>
      <c r="J216" s="561">
        <v>21505609</v>
      </c>
      <c r="K216" s="561"/>
      <c r="L216" s="561"/>
      <c r="M216" s="561"/>
      <c r="N216" s="561"/>
      <c r="O216" s="561"/>
      <c r="P216" s="561"/>
      <c r="Q216" s="561"/>
      <c r="R216" s="561"/>
      <c r="S216" s="561"/>
      <c r="T216" s="561"/>
      <c r="U216" s="561"/>
      <c r="V216" s="561"/>
      <c r="W216" s="561"/>
      <c r="X216" s="561"/>
      <c r="Y216" s="561"/>
      <c r="Z216" s="561"/>
      <c r="AA216" s="561"/>
      <c r="AB216" s="561"/>
      <c r="AC216" s="561"/>
      <c r="AD216" s="561"/>
      <c r="AE216" s="561"/>
      <c r="AF216" s="561"/>
      <c r="AG216" s="561">
        <v>3318.3154687000001</v>
      </c>
      <c r="AH216" s="561">
        <v>3743</v>
      </c>
      <c r="AI216" s="290" t="s">
        <v>310</v>
      </c>
      <c r="AJ216" s="290" t="s">
        <v>458</v>
      </c>
    </row>
    <row r="217" spans="2:36" x14ac:dyDescent="0.25">
      <c r="B217" s="554">
        <v>115</v>
      </c>
      <c r="C217" s="555"/>
      <c r="D217" s="556"/>
      <c r="E217" s="290" t="s">
        <v>395</v>
      </c>
      <c r="F217" s="290" t="s">
        <v>461</v>
      </c>
      <c r="G217" s="290" t="s">
        <v>397</v>
      </c>
      <c r="H217" s="183" t="str">
        <f>INDEX(Sector!$D$57:$D$776,MATCH('Energy consumption (raw)'!F217,Sector!$C$57:$C$776,FALSE))</f>
        <v>Iron and steel production</v>
      </c>
      <c r="I217" s="183" t="str">
        <f>IF(G217=Sector!$B$50,Sector!$B$50,IF(G217=Sector!$B$51,Sector!$B$51,IF(G217=Sector!$B$53,Sector!$B$53,INDEX(Sector!$E$57:$E$776,MATCH('Energy consumption (raw)'!F217,Sector!$C$57:$C$776,FALSE)))))</f>
        <v>24 Manufacture of basic metals</v>
      </c>
      <c r="J217" s="561">
        <v>13069386</v>
      </c>
      <c r="K217" s="561"/>
      <c r="L217" s="561"/>
      <c r="M217" s="561"/>
      <c r="N217" s="561"/>
      <c r="O217" s="561"/>
      <c r="P217" s="561"/>
      <c r="Q217" s="561"/>
      <c r="R217" s="561"/>
      <c r="S217" s="561"/>
      <c r="T217" s="561"/>
      <c r="U217" s="561"/>
      <c r="V217" s="561"/>
      <c r="W217" s="561"/>
      <c r="X217" s="561"/>
      <c r="Y217" s="561"/>
      <c r="Z217" s="561"/>
      <c r="AA217" s="561"/>
      <c r="AB217" s="561"/>
      <c r="AC217" s="561"/>
      <c r="AD217" s="561"/>
      <c r="AE217" s="561"/>
      <c r="AF217" s="561"/>
      <c r="AG217" s="561">
        <v>2016.6062598000001</v>
      </c>
      <c r="AH217" s="561">
        <v>1658</v>
      </c>
      <c r="AI217" s="290" t="s">
        <v>310</v>
      </c>
      <c r="AJ217" s="290" t="s">
        <v>458</v>
      </c>
    </row>
    <row r="218" spans="2:36" x14ac:dyDescent="0.25">
      <c r="B218" s="554">
        <v>116</v>
      </c>
      <c r="C218" s="555"/>
      <c r="D218" s="556"/>
      <c r="E218" s="290" t="s">
        <v>395</v>
      </c>
      <c r="F218" s="290" t="s">
        <v>410</v>
      </c>
      <c r="G218" s="290" t="s">
        <v>397</v>
      </c>
      <c r="H218" s="183" t="str">
        <f>INDEX(Sector!$D$57:$D$776,MATCH('Energy consumption (raw)'!F218,Sector!$C$57:$C$776,FALSE))</f>
        <v>Cast iron and steel</v>
      </c>
      <c r="I218" s="183" t="str">
        <f>IF(G218=Sector!$B$50,Sector!$B$50,IF(G218=Sector!$B$51,Sector!$B$51,IF(G218=Sector!$B$53,Sector!$B$53,INDEX(Sector!$E$57:$E$776,MATCH('Energy consumption (raw)'!F218,Sector!$C$57:$C$776,FALSE)))))</f>
        <v>25 Manufacture of fabricated metal products, except machinery and equipment</v>
      </c>
      <c r="J218" s="561">
        <v>36801310</v>
      </c>
      <c r="K218" s="561"/>
      <c r="L218" s="561"/>
      <c r="M218" s="561"/>
      <c r="N218" s="561"/>
      <c r="O218" s="561"/>
      <c r="P218" s="561"/>
      <c r="Q218" s="561"/>
      <c r="R218" s="561"/>
      <c r="S218" s="561"/>
      <c r="T218" s="561"/>
      <c r="U218" s="561"/>
      <c r="V218" s="561"/>
      <c r="W218" s="561"/>
      <c r="X218" s="561"/>
      <c r="Y218" s="561"/>
      <c r="Z218" s="561"/>
      <c r="AA218" s="561"/>
      <c r="AB218" s="561"/>
      <c r="AC218" s="561"/>
      <c r="AD218" s="561"/>
      <c r="AE218" s="561"/>
      <c r="AF218" s="561"/>
      <c r="AG218" s="561">
        <v>5678.4421330000005</v>
      </c>
      <c r="AH218" s="561">
        <v>5401</v>
      </c>
      <c r="AI218" s="290" t="s">
        <v>310</v>
      </c>
      <c r="AJ218" s="290" t="s">
        <v>458</v>
      </c>
    </row>
    <row r="219" spans="2:36" x14ac:dyDescent="0.25">
      <c r="B219" s="554">
        <v>117</v>
      </c>
      <c r="C219" s="555"/>
      <c r="D219" s="556"/>
      <c r="E219" s="290" t="s">
        <v>395</v>
      </c>
      <c r="F219" s="290" t="s">
        <v>462</v>
      </c>
      <c r="G219" s="290" t="s">
        <v>397</v>
      </c>
      <c r="H219" s="183" t="str">
        <f>INDEX(Sector!$D$57:$D$776,MATCH('Energy consumption (raw)'!F219,Sector!$C$57:$C$776,FALSE))</f>
        <v>Mechanical processing, metal coating treatment</v>
      </c>
      <c r="I219" s="183" t="str">
        <f>IF(G219=Sector!$B$50,Sector!$B$50,IF(G219=Sector!$B$51,Sector!$B$51,IF(G219=Sector!$B$53,Sector!$B$53,INDEX(Sector!$E$57:$E$776,MATCH('Energy consumption (raw)'!F219,Sector!$C$57:$C$776,FALSE)))))</f>
        <v>24 Manufacture of basic metals</v>
      </c>
      <c r="J219" s="561">
        <v>45896550</v>
      </c>
      <c r="K219" s="561"/>
      <c r="L219" s="561"/>
      <c r="M219" s="561"/>
      <c r="N219" s="561"/>
      <c r="O219" s="561"/>
      <c r="P219" s="561"/>
      <c r="Q219" s="561"/>
      <c r="R219" s="561"/>
      <c r="S219" s="561"/>
      <c r="T219" s="561"/>
      <c r="U219" s="561"/>
      <c r="V219" s="561"/>
      <c r="W219" s="561"/>
      <c r="X219" s="561"/>
      <c r="Y219" s="561"/>
      <c r="Z219" s="561"/>
      <c r="AA219" s="561"/>
      <c r="AB219" s="561"/>
      <c r="AC219" s="561"/>
      <c r="AD219" s="561"/>
      <c r="AE219" s="561"/>
      <c r="AF219" s="561"/>
      <c r="AG219" s="561">
        <v>7081.837665</v>
      </c>
      <c r="AH219" s="561">
        <v>6581</v>
      </c>
      <c r="AI219" s="290" t="s">
        <v>310</v>
      </c>
      <c r="AJ219" s="290" t="s">
        <v>458</v>
      </c>
    </row>
    <row r="220" spans="2:36" x14ac:dyDescent="0.25">
      <c r="B220" s="554">
        <v>118</v>
      </c>
      <c r="C220" s="555"/>
      <c r="D220" s="556"/>
      <c r="E220" s="290" t="s">
        <v>395</v>
      </c>
      <c r="F220" s="290" t="s">
        <v>410</v>
      </c>
      <c r="G220" s="290" t="s">
        <v>397</v>
      </c>
      <c r="H220" s="183" t="str">
        <f>INDEX(Sector!$D$57:$D$776,MATCH('Energy consumption (raw)'!F220,Sector!$C$57:$C$776,FALSE))</f>
        <v>Cast iron and steel</v>
      </c>
      <c r="I220" s="183" t="str">
        <f>IF(G220=Sector!$B$50,Sector!$B$50,IF(G220=Sector!$B$51,Sector!$B$51,IF(G220=Sector!$B$53,Sector!$B$53,INDEX(Sector!$E$57:$E$776,MATCH('Energy consumption (raw)'!F220,Sector!$C$57:$C$776,FALSE)))))</f>
        <v>25 Manufacture of fabricated metal products, except machinery and equipment</v>
      </c>
      <c r="J220" s="561">
        <v>14347830</v>
      </c>
      <c r="K220" s="561"/>
      <c r="L220" s="561"/>
      <c r="M220" s="561"/>
      <c r="N220" s="561"/>
      <c r="O220" s="561"/>
      <c r="P220" s="561"/>
      <c r="Q220" s="561"/>
      <c r="R220" s="561"/>
      <c r="S220" s="561"/>
      <c r="T220" s="561"/>
      <c r="U220" s="561"/>
      <c r="V220" s="561"/>
      <c r="W220" s="561"/>
      <c r="X220" s="561"/>
      <c r="Y220" s="561"/>
      <c r="Z220" s="561"/>
      <c r="AA220" s="561"/>
      <c r="AB220" s="561"/>
      <c r="AC220" s="561"/>
      <c r="AD220" s="561"/>
      <c r="AE220" s="561"/>
      <c r="AF220" s="561"/>
      <c r="AG220" s="561">
        <v>2213.8701690000003</v>
      </c>
      <c r="AH220" s="561">
        <v>1856</v>
      </c>
      <c r="AI220" s="290" t="s">
        <v>310</v>
      </c>
      <c r="AJ220" s="290" t="s">
        <v>458</v>
      </c>
    </row>
    <row r="221" spans="2:36" x14ac:dyDescent="0.25">
      <c r="B221" s="554">
        <v>119</v>
      </c>
      <c r="C221" s="555"/>
      <c r="D221" s="556"/>
      <c r="E221" s="290" t="s">
        <v>395</v>
      </c>
      <c r="F221" s="290" t="s">
        <v>407</v>
      </c>
      <c r="G221" s="290" t="s">
        <v>397</v>
      </c>
      <c r="H221" s="183" t="str">
        <f>INDEX(Sector!$D$57:$D$776,MATCH('Energy consumption (raw)'!F221,Sector!$C$57:$C$776,FALSE))</f>
        <v>Electronic components manufacturing</v>
      </c>
      <c r="I221" s="183" t="str">
        <f>IF(G221=Sector!$B$50,Sector!$B$50,IF(G221=Sector!$B$51,Sector!$B$51,IF(G221=Sector!$B$53,Sector!$B$53,INDEX(Sector!$E$57:$E$776,MATCH('Energy consumption (raw)'!F221,Sector!$C$57:$C$776,FALSE)))))</f>
        <v>26 Manufacture of computer, electronic and optical products</v>
      </c>
      <c r="J221" s="561">
        <v>11002690</v>
      </c>
      <c r="K221" s="561"/>
      <c r="L221" s="561"/>
      <c r="M221" s="561"/>
      <c r="N221" s="561"/>
      <c r="O221" s="561"/>
      <c r="P221" s="561"/>
      <c r="Q221" s="561"/>
      <c r="R221" s="561"/>
      <c r="S221" s="561"/>
      <c r="T221" s="561"/>
      <c r="U221" s="561"/>
      <c r="V221" s="561"/>
      <c r="W221" s="561"/>
      <c r="X221" s="561"/>
      <c r="Y221" s="561"/>
      <c r="Z221" s="561"/>
      <c r="AA221" s="561"/>
      <c r="AB221" s="561"/>
      <c r="AC221" s="561"/>
      <c r="AD221" s="561"/>
      <c r="AE221" s="561"/>
      <c r="AF221" s="561"/>
      <c r="AG221" s="561">
        <v>1697.7150670000001</v>
      </c>
      <c r="AH221" s="561">
        <v>1677</v>
      </c>
      <c r="AI221" s="290" t="s">
        <v>310</v>
      </c>
      <c r="AJ221" s="290" t="s">
        <v>458</v>
      </c>
    </row>
    <row r="222" spans="2:36" x14ac:dyDescent="0.25">
      <c r="B222" s="554">
        <v>120</v>
      </c>
      <c r="C222" s="555"/>
      <c r="D222" s="556"/>
      <c r="E222" s="290" t="s">
        <v>395</v>
      </c>
      <c r="F222" s="290" t="s">
        <v>463</v>
      </c>
      <c r="G222" s="290" t="s">
        <v>397</v>
      </c>
      <c r="H222" s="183" t="str">
        <f>INDEX(Sector!$D$57:$D$776,MATCH('Energy consumption (raw)'!F222,Sector!$C$57:$C$776,FALSE))</f>
        <v>Producing other products from rubber</v>
      </c>
      <c r="I222" s="183" t="str">
        <f>IF(G222=Sector!$B$50,Sector!$B$50,IF(G222=Sector!$B$51,Sector!$B$51,IF(G222=Sector!$B$53,Sector!$B$53,INDEX(Sector!$E$57:$E$776,MATCH('Energy consumption (raw)'!F222,Sector!$C$57:$C$776,FALSE)))))</f>
        <v>22 Manufacture of rubber and plastics products</v>
      </c>
      <c r="J222" s="561">
        <v>8937635</v>
      </c>
      <c r="K222" s="561"/>
      <c r="L222" s="561"/>
      <c r="M222" s="561"/>
      <c r="N222" s="561"/>
      <c r="O222" s="561"/>
      <c r="P222" s="561"/>
      <c r="Q222" s="561"/>
      <c r="R222" s="561"/>
      <c r="S222" s="561"/>
      <c r="T222" s="561"/>
      <c r="U222" s="561"/>
      <c r="V222" s="561"/>
      <c r="W222" s="561"/>
      <c r="X222" s="561"/>
      <c r="Y222" s="561"/>
      <c r="Z222" s="561"/>
      <c r="AA222" s="561"/>
      <c r="AB222" s="561"/>
      <c r="AC222" s="561"/>
      <c r="AD222" s="561"/>
      <c r="AE222" s="561"/>
      <c r="AF222" s="561"/>
      <c r="AG222" s="561">
        <v>1379.0770805000002</v>
      </c>
      <c r="AH222" s="561">
        <v>1198</v>
      </c>
      <c r="AI222" s="290" t="s">
        <v>310</v>
      </c>
      <c r="AJ222" s="290" t="s">
        <v>458</v>
      </c>
    </row>
    <row r="223" spans="2:36" x14ac:dyDescent="0.25">
      <c r="B223" s="554">
        <v>121</v>
      </c>
      <c r="C223" s="555"/>
      <c r="D223" s="556"/>
      <c r="E223" s="290" t="s">
        <v>395</v>
      </c>
      <c r="F223" s="290" t="s">
        <v>464</v>
      </c>
      <c r="G223" s="290" t="s">
        <v>397</v>
      </c>
      <c r="H223" s="183" t="str">
        <f>INDEX(Sector!$D$57:$D$776,MATCH('Energy consumption (raw)'!F223,Sector!$C$57:$C$776,FALSE))</f>
        <v>Manufacture of optical instruments and equipment</v>
      </c>
      <c r="I223" s="183" t="str">
        <f>IF(G223=Sector!$B$50,Sector!$B$50,IF(G223=Sector!$B$51,Sector!$B$51,IF(G223=Sector!$B$53,Sector!$B$53,INDEX(Sector!$E$57:$E$776,MATCH('Energy consumption (raw)'!F223,Sector!$C$57:$C$776,FALSE)))))</f>
        <v>26 Manufacture of computer, electronic and optical products</v>
      </c>
      <c r="J223" s="561">
        <v>11848278</v>
      </c>
      <c r="K223" s="561"/>
      <c r="L223" s="561"/>
      <c r="M223" s="561"/>
      <c r="N223" s="561"/>
      <c r="O223" s="561"/>
      <c r="P223" s="561"/>
      <c r="Q223" s="561"/>
      <c r="R223" s="561"/>
      <c r="S223" s="561"/>
      <c r="T223" s="561"/>
      <c r="U223" s="561"/>
      <c r="V223" s="561"/>
      <c r="W223" s="561"/>
      <c r="X223" s="561"/>
      <c r="Y223" s="561"/>
      <c r="Z223" s="561"/>
      <c r="AA223" s="561"/>
      <c r="AB223" s="561"/>
      <c r="AC223" s="561"/>
      <c r="AD223" s="561"/>
      <c r="AE223" s="561"/>
      <c r="AF223" s="561"/>
      <c r="AG223" s="561">
        <v>1828.1892954000002</v>
      </c>
      <c r="AH223" s="561">
        <v>1804</v>
      </c>
      <c r="AI223" s="290" t="s">
        <v>310</v>
      </c>
      <c r="AJ223" s="290" t="s">
        <v>458</v>
      </c>
    </row>
    <row r="224" spans="2:36" x14ac:dyDescent="0.25">
      <c r="B224" s="554">
        <v>122</v>
      </c>
      <c r="C224" s="555"/>
      <c r="D224" s="556"/>
      <c r="E224" s="290" t="s">
        <v>395</v>
      </c>
      <c r="F224" s="290" t="s">
        <v>407</v>
      </c>
      <c r="G224" s="290" t="s">
        <v>397</v>
      </c>
      <c r="H224" s="183" t="str">
        <f>INDEX(Sector!$D$57:$D$776,MATCH('Energy consumption (raw)'!F224,Sector!$C$57:$C$776,FALSE))</f>
        <v>Electronic components manufacturing</v>
      </c>
      <c r="I224" s="183" t="str">
        <f>IF(G224=Sector!$B$50,Sector!$B$50,IF(G224=Sector!$B$51,Sector!$B$51,IF(G224=Sector!$B$53,Sector!$B$53,INDEX(Sector!$E$57:$E$776,MATCH('Energy consumption (raw)'!F224,Sector!$C$57:$C$776,FALSE)))))</f>
        <v>26 Manufacture of computer, electronic and optical products</v>
      </c>
      <c r="J224" s="561">
        <v>19461177</v>
      </c>
      <c r="K224" s="561"/>
      <c r="L224" s="561"/>
      <c r="M224" s="561"/>
      <c r="N224" s="561"/>
      <c r="O224" s="561"/>
      <c r="P224" s="561"/>
      <c r="Q224" s="561"/>
      <c r="R224" s="561"/>
      <c r="S224" s="561"/>
      <c r="T224" s="561"/>
      <c r="U224" s="561"/>
      <c r="V224" s="561"/>
      <c r="W224" s="561"/>
      <c r="X224" s="561"/>
      <c r="Y224" s="561"/>
      <c r="Z224" s="561"/>
      <c r="AA224" s="561"/>
      <c r="AB224" s="561"/>
      <c r="AC224" s="561"/>
      <c r="AD224" s="561"/>
      <c r="AE224" s="561"/>
      <c r="AF224" s="561"/>
      <c r="AG224" s="561">
        <v>3002.8596111000002</v>
      </c>
      <c r="AH224" s="561">
        <v>1979</v>
      </c>
      <c r="AI224" s="290" t="s">
        <v>310</v>
      </c>
      <c r="AJ224" s="290" t="s">
        <v>458</v>
      </c>
    </row>
    <row r="225" spans="2:36" x14ac:dyDescent="0.25">
      <c r="B225" s="554">
        <v>123</v>
      </c>
      <c r="C225" s="555"/>
      <c r="D225" s="556"/>
      <c r="E225" s="290" t="s">
        <v>395</v>
      </c>
      <c r="F225" s="290" t="s">
        <v>465</v>
      </c>
      <c r="G225" s="290" t="s">
        <v>397</v>
      </c>
      <c r="H225" s="183" t="str">
        <f>INDEX(Sector!$D$57:$D$776,MATCH('Energy consumption (raw)'!F225,Sector!$C$57:$C$776,FALSE))</f>
        <v>Production of costumes</v>
      </c>
      <c r="I225" s="183" t="str">
        <f>IF(G225=Sector!$B$50,Sector!$B$50,IF(G225=Sector!$B$51,Sector!$B$51,IF(G225=Sector!$B$53,Sector!$B$53,INDEX(Sector!$E$57:$E$776,MATCH('Energy consumption (raw)'!F225,Sector!$C$57:$C$776,FALSE)))))</f>
        <v>14 Manufacture of wearing apparel</v>
      </c>
      <c r="J225" s="561">
        <v>13192406</v>
      </c>
      <c r="K225" s="561"/>
      <c r="L225" s="561"/>
      <c r="M225" s="561"/>
      <c r="N225" s="561"/>
      <c r="O225" s="561"/>
      <c r="P225" s="561"/>
      <c r="Q225" s="561"/>
      <c r="R225" s="561"/>
      <c r="S225" s="561"/>
      <c r="T225" s="561"/>
      <c r="U225" s="561"/>
      <c r="V225" s="561"/>
      <c r="W225" s="561"/>
      <c r="X225" s="561"/>
      <c r="Y225" s="561"/>
      <c r="Z225" s="561"/>
      <c r="AA225" s="561"/>
      <c r="AB225" s="561"/>
      <c r="AC225" s="561"/>
      <c r="AD225" s="561"/>
      <c r="AE225" s="561"/>
      <c r="AF225" s="561"/>
      <c r="AG225" s="561">
        <v>2035.5882458000001</v>
      </c>
      <c r="AH225" s="561">
        <v>2213</v>
      </c>
      <c r="AI225" s="290" t="s">
        <v>310</v>
      </c>
      <c r="AJ225" s="290" t="s">
        <v>458</v>
      </c>
    </row>
    <row r="226" spans="2:36" x14ac:dyDescent="0.25">
      <c r="B226" s="554">
        <v>124</v>
      </c>
      <c r="C226" s="555"/>
      <c r="D226" s="556"/>
      <c r="E226" s="290" t="s">
        <v>395</v>
      </c>
      <c r="F226" s="290" t="s">
        <v>407</v>
      </c>
      <c r="G226" s="290" t="s">
        <v>397</v>
      </c>
      <c r="H226" s="183" t="str">
        <f>INDEX(Sector!$D$57:$D$776,MATCH('Energy consumption (raw)'!F226,Sector!$C$57:$C$776,FALSE))</f>
        <v>Electronic components manufacturing</v>
      </c>
      <c r="I226" s="183" t="str">
        <f>IF(G226=Sector!$B$50,Sector!$B$50,IF(G226=Sector!$B$51,Sector!$B$51,IF(G226=Sector!$B$53,Sector!$B$53,INDEX(Sector!$E$57:$E$776,MATCH('Energy consumption (raw)'!F226,Sector!$C$57:$C$776,FALSE)))))</f>
        <v>26 Manufacture of computer, electronic and optical products</v>
      </c>
      <c r="J226" s="561">
        <v>14174998</v>
      </c>
      <c r="K226" s="561"/>
      <c r="L226" s="561"/>
      <c r="M226" s="561"/>
      <c r="N226" s="561"/>
      <c r="O226" s="561"/>
      <c r="P226" s="561"/>
      <c r="Q226" s="561"/>
      <c r="R226" s="561"/>
      <c r="S226" s="561"/>
      <c r="T226" s="561"/>
      <c r="U226" s="561"/>
      <c r="V226" s="561"/>
      <c r="W226" s="561"/>
      <c r="X226" s="561"/>
      <c r="Y226" s="561"/>
      <c r="Z226" s="561"/>
      <c r="AA226" s="561"/>
      <c r="AB226" s="561"/>
      <c r="AC226" s="561"/>
      <c r="AD226" s="561"/>
      <c r="AE226" s="561"/>
      <c r="AF226" s="561"/>
      <c r="AG226" s="561">
        <v>2187.2021914000002</v>
      </c>
      <c r="AH226" s="561">
        <v>2175</v>
      </c>
      <c r="AI226" s="290" t="s">
        <v>310</v>
      </c>
      <c r="AJ226" s="290" t="s">
        <v>458</v>
      </c>
    </row>
    <row r="227" spans="2:36" x14ac:dyDescent="0.25">
      <c r="B227" s="554">
        <v>125</v>
      </c>
      <c r="C227" s="555"/>
      <c r="D227" s="556"/>
      <c r="E227" s="290" t="s">
        <v>395</v>
      </c>
      <c r="F227" s="290" t="s">
        <v>407</v>
      </c>
      <c r="G227" s="290" t="s">
        <v>397</v>
      </c>
      <c r="H227" s="183" t="str">
        <f>INDEX(Sector!$D$57:$D$776,MATCH('Energy consumption (raw)'!F227,Sector!$C$57:$C$776,FALSE))</f>
        <v>Electronic components manufacturing</v>
      </c>
      <c r="I227" s="183" t="str">
        <f>IF(G227=Sector!$B$50,Sector!$B$50,IF(G227=Sector!$B$51,Sector!$B$51,IF(G227=Sector!$B$53,Sector!$B$53,INDEX(Sector!$E$57:$E$776,MATCH('Energy consumption (raw)'!F227,Sector!$C$57:$C$776,FALSE)))))</f>
        <v>26 Manufacture of computer, electronic and optical products</v>
      </c>
      <c r="J227" s="561">
        <v>23223541</v>
      </c>
      <c r="K227" s="561"/>
      <c r="L227" s="561"/>
      <c r="M227" s="561"/>
      <c r="N227" s="561"/>
      <c r="O227" s="561"/>
      <c r="P227" s="561"/>
      <c r="Q227" s="561"/>
      <c r="R227" s="561"/>
      <c r="S227" s="561"/>
      <c r="T227" s="561"/>
      <c r="U227" s="561"/>
      <c r="V227" s="561"/>
      <c r="W227" s="561"/>
      <c r="X227" s="561"/>
      <c r="Y227" s="561"/>
      <c r="Z227" s="561"/>
      <c r="AA227" s="561"/>
      <c r="AB227" s="561"/>
      <c r="AC227" s="561"/>
      <c r="AD227" s="561"/>
      <c r="AE227" s="561"/>
      <c r="AF227" s="561"/>
      <c r="AG227" s="561">
        <v>3583.3923763000003</v>
      </c>
      <c r="AH227" s="561">
        <v>2561</v>
      </c>
      <c r="AI227" s="290" t="s">
        <v>310</v>
      </c>
      <c r="AJ227" s="290" t="s">
        <v>458</v>
      </c>
    </row>
    <row r="228" spans="2:36" x14ac:dyDescent="0.25">
      <c r="B228" s="554">
        <v>126</v>
      </c>
      <c r="C228" s="555"/>
      <c r="D228" s="556"/>
      <c r="E228" s="290" t="s">
        <v>395</v>
      </c>
      <c r="F228" s="290" t="s">
        <v>407</v>
      </c>
      <c r="G228" s="290" t="s">
        <v>397</v>
      </c>
      <c r="H228" s="183" t="str">
        <f>INDEX(Sector!$D$57:$D$776,MATCH('Energy consumption (raw)'!F228,Sector!$C$57:$C$776,FALSE))</f>
        <v>Electronic components manufacturing</v>
      </c>
      <c r="I228" s="183" t="str">
        <f>IF(G228=Sector!$B$50,Sector!$B$50,IF(G228=Sector!$B$51,Sector!$B$51,IF(G228=Sector!$B$53,Sector!$B$53,INDEX(Sector!$E$57:$E$776,MATCH('Energy consumption (raw)'!F228,Sector!$C$57:$C$776,FALSE)))))</f>
        <v>26 Manufacture of computer, electronic and optical products</v>
      </c>
      <c r="J228" s="561">
        <v>34373170</v>
      </c>
      <c r="K228" s="561"/>
      <c r="L228" s="561"/>
      <c r="M228" s="561"/>
      <c r="N228" s="561"/>
      <c r="O228" s="561"/>
      <c r="P228" s="561"/>
      <c r="Q228" s="561"/>
      <c r="R228" s="561"/>
      <c r="S228" s="561"/>
      <c r="T228" s="561"/>
      <c r="U228" s="561"/>
      <c r="V228" s="561"/>
      <c r="W228" s="561"/>
      <c r="X228" s="561"/>
      <c r="Y228" s="561"/>
      <c r="Z228" s="561"/>
      <c r="AA228" s="561"/>
      <c r="AB228" s="561"/>
      <c r="AC228" s="561"/>
      <c r="AD228" s="561"/>
      <c r="AE228" s="561"/>
      <c r="AF228" s="561"/>
      <c r="AG228" s="561">
        <v>5303.7801310000004</v>
      </c>
      <c r="AH228" s="561">
        <v>4644</v>
      </c>
      <c r="AI228" s="290" t="s">
        <v>310</v>
      </c>
      <c r="AJ228" s="290" t="s">
        <v>458</v>
      </c>
    </row>
    <row r="229" spans="2:36" x14ac:dyDescent="0.25">
      <c r="B229" s="554">
        <v>127</v>
      </c>
      <c r="C229" s="555"/>
      <c r="D229" s="556"/>
      <c r="E229" s="290" t="s">
        <v>395</v>
      </c>
      <c r="F229" s="290" t="s">
        <v>429</v>
      </c>
      <c r="G229" s="290" t="s">
        <v>397</v>
      </c>
      <c r="H229" s="183" t="str">
        <f>INDEX(Sector!$D$57:$D$776,MATCH('Energy consumption (raw)'!F229,Sector!$C$57:$C$776,FALSE))</f>
        <v>Producing products from plastic</v>
      </c>
      <c r="I229" s="183" t="str">
        <f>IF(G229=Sector!$B$50,Sector!$B$50,IF(G229=Sector!$B$51,Sector!$B$51,IF(G229=Sector!$B$53,Sector!$B$53,INDEX(Sector!$E$57:$E$776,MATCH('Energy consumption (raw)'!F229,Sector!$C$57:$C$776,FALSE)))))</f>
        <v>22 Manufacture of rubber and plastics products</v>
      </c>
      <c r="J229" s="561">
        <v>18923221</v>
      </c>
      <c r="K229" s="561"/>
      <c r="L229" s="561"/>
      <c r="M229" s="561"/>
      <c r="N229" s="561"/>
      <c r="O229" s="561"/>
      <c r="P229" s="561"/>
      <c r="Q229" s="561"/>
      <c r="R229" s="561"/>
      <c r="S229" s="561"/>
      <c r="T229" s="561"/>
      <c r="U229" s="561"/>
      <c r="V229" s="561"/>
      <c r="W229" s="561"/>
      <c r="X229" s="561"/>
      <c r="Y229" s="561"/>
      <c r="Z229" s="561"/>
      <c r="AA229" s="561"/>
      <c r="AB229" s="561"/>
      <c r="AC229" s="561"/>
      <c r="AD229" s="561"/>
      <c r="AE229" s="561"/>
      <c r="AF229" s="561"/>
      <c r="AG229" s="561">
        <v>2919.8530003000001</v>
      </c>
      <c r="AH229" s="561">
        <v>3546</v>
      </c>
      <c r="AI229" s="290" t="s">
        <v>310</v>
      </c>
      <c r="AJ229" s="290" t="s">
        <v>458</v>
      </c>
    </row>
    <row r="230" spans="2:36" x14ac:dyDescent="0.25">
      <c r="B230" s="554">
        <v>128</v>
      </c>
      <c r="C230" s="555"/>
      <c r="D230" s="556"/>
      <c r="E230" s="290" t="s">
        <v>395</v>
      </c>
      <c r="F230" s="290" t="s">
        <v>466</v>
      </c>
      <c r="G230" s="290" t="s">
        <v>397</v>
      </c>
      <c r="H230" s="183" t="str">
        <f>INDEX(Sector!$D$57:$D$776,MATCH('Energy consumption (raw)'!F230,Sector!$C$57:$C$776,FALSE))</f>
        <v>Manufacture of other specialized machines</v>
      </c>
      <c r="I230" s="183" t="str">
        <f>IF(G230=Sector!$B$50,Sector!$B$50,IF(G230=Sector!$B$51,Sector!$B$51,IF(G230=Sector!$B$53,Sector!$B$53,INDEX(Sector!$E$57:$E$776,MATCH('Energy consumption (raw)'!F230,Sector!$C$57:$C$776,FALSE)))))</f>
        <v>28 Manufacture of machinery and equipment n.e.c.</v>
      </c>
      <c r="J230" s="561">
        <v>29022930</v>
      </c>
      <c r="K230" s="561"/>
      <c r="L230" s="561"/>
      <c r="M230" s="561"/>
      <c r="N230" s="561"/>
      <c r="O230" s="561"/>
      <c r="P230" s="561"/>
      <c r="Q230" s="561"/>
      <c r="R230" s="561"/>
      <c r="S230" s="561"/>
      <c r="T230" s="561"/>
      <c r="U230" s="561"/>
      <c r="V230" s="561"/>
      <c r="W230" s="561"/>
      <c r="X230" s="561"/>
      <c r="Y230" s="561"/>
      <c r="Z230" s="561"/>
      <c r="AA230" s="561"/>
      <c r="AB230" s="561"/>
      <c r="AC230" s="561"/>
      <c r="AD230" s="561"/>
      <c r="AE230" s="561"/>
      <c r="AF230" s="561"/>
      <c r="AG230" s="561">
        <v>4478.2380990000001</v>
      </c>
      <c r="AH230" s="561">
        <v>4409</v>
      </c>
      <c r="AI230" s="290" t="s">
        <v>310</v>
      </c>
      <c r="AJ230" s="290" t="s">
        <v>458</v>
      </c>
    </row>
    <row r="231" spans="2:36" x14ac:dyDescent="0.25">
      <c r="B231" s="554">
        <v>129</v>
      </c>
      <c r="C231" s="555"/>
      <c r="D231" s="556"/>
      <c r="E231" s="290" t="s">
        <v>395</v>
      </c>
      <c r="F231" s="290" t="s">
        <v>467</v>
      </c>
      <c r="G231" s="290" t="s">
        <v>397</v>
      </c>
      <c r="H231" s="183" t="str">
        <f>INDEX(Sector!$D$57:$D$776,MATCH('Energy consumption (raw)'!F231,Sector!$C$57:$C$776,FALSE))</f>
        <v>Other production n.e.c</v>
      </c>
      <c r="I231" s="183" t="str">
        <f>IF(G231=Sector!$B$50,Sector!$B$50,IF(G231=Sector!$B$51,Sector!$B$51,IF(G231=Sector!$B$53,Sector!$B$53,INDEX(Sector!$E$57:$E$776,MATCH('Energy consumption (raw)'!F231,Sector!$C$57:$C$776,FALSE)))))</f>
        <v>32 Other manufacturing</v>
      </c>
      <c r="J231" s="561">
        <v>51645314</v>
      </c>
      <c r="K231" s="561"/>
      <c r="L231" s="561"/>
      <c r="M231" s="561"/>
      <c r="N231" s="561"/>
      <c r="O231" s="561"/>
      <c r="P231" s="561"/>
      <c r="Q231" s="561"/>
      <c r="R231" s="561"/>
      <c r="S231" s="561"/>
      <c r="T231" s="561"/>
      <c r="U231" s="561"/>
      <c r="V231" s="561"/>
      <c r="W231" s="561"/>
      <c r="X231" s="561"/>
      <c r="Y231" s="561"/>
      <c r="Z231" s="561"/>
      <c r="AA231" s="561"/>
      <c r="AB231" s="561"/>
      <c r="AC231" s="561"/>
      <c r="AD231" s="561"/>
      <c r="AE231" s="561"/>
      <c r="AF231" s="561"/>
      <c r="AG231" s="561">
        <v>7968.8719502000004</v>
      </c>
      <c r="AH231" s="561">
        <v>6747</v>
      </c>
      <c r="AI231" s="290" t="s">
        <v>310</v>
      </c>
      <c r="AJ231" s="290" t="s">
        <v>458</v>
      </c>
    </row>
    <row r="232" spans="2:36" x14ac:dyDescent="0.25">
      <c r="B232" s="554">
        <v>130</v>
      </c>
      <c r="C232" s="555"/>
      <c r="D232" s="556"/>
      <c r="E232" s="290" t="s">
        <v>395</v>
      </c>
      <c r="F232" s="290" t="s">
        <v>457</v>
      </c>
      <c r="G232" s="290" t="s">
        <v>397</v>
      </c>
      <c r="H232" s="183" t="str">
        <f>INDEX(Sector!$D$57:$D$776,MATCH('Energy consumption (raw)'!F232,Sector!$C$57:$C$776,FALSE))</f>
        <v>Producing building materials from clay</v>
      </c>
      <c r="I232" s="183" t="str">
        <f>IF(G232=Sector!$B$50,Sector!$B$50,IF(G232=Sector!$B$51,Sector!$B$51,IF(G232=Sector!$B$53,Sector!$B$53,INDEX(Sector!$E$57:$E$776,MATCH('Energy consumption (raw)'!F232,Sector!$C$57:$C$776,FALSE)))))</f>
        <v>23 Manufacture of other non-metallic mineral products</v>
      </c>
      <c r="J232" s="561">
        <v>24793010</v>
      </c>
      <c r="K232" s="561"/>
      <c r="L232" s="561"/>
      <c r="M232" s="561"/>
      <c r="N232" s="561"/>
      <c r="O232" s="561"/>
      <c r="P232" s="561"/>
      <c r="Q232" s="561"/>
      <c r="R232" s="561"/>
      <c r="S232" s="561"/>
      <c r="T232" s="561"/>
      <c r="U232" s="561"/>
      <c r="V232" s="561"/>
      <c r="W232" s="561"/>
      <c r="X232" s="561"/>
      <c r="Y232" s="561"/>
      <c r="Z232" s="561"/>
      <c r="AA232" s="561"/>
      <c r="AB232" s="561"/>
      <c r="AC232" s="561"/>
      <c r="AD232" s="561"/>
      <c r="AE232" s="561"/>
      <c r="AF232" s="561"/>
      <c r="AG232" s="561">
        <v>3825.5614430000001</v>
      </c>
      <c r="AH232" s="561">
        <v>4449</v>
      </c>
      <c r="AI232" s="290" t="s">
        <v>310</v>
      </c>
      <c r="AJ232" s="290" t="s">
        <v>458</v>
      </c>
    </row>
    <row r="233" spans="2:36" x14ac:dyDescent="0.25">
      <c r="B233" s="554">
        <v>131</v>
      </c>
      <c r="C233" s="555"/>
      <c r="D233" s="556"/>
      <c r="E233" s="290" t="s">
        <v>395</v>
      </c>
      <c r="F233" s="290" t="s">
        <v>336</v>
      </c>
      <c r="G233" s="290" t="s">
        <v>397</v>
      </c>
      <c r="H233" s="183" t="str">
        <f>INDEX(Sector!$D$57:$D$776,MATCH('Energy consumption (raw)'!F233,Sector!$C$57:$C$776,FALSE))</f>
        <v>Exploitation of stone, sand, gravel and clay</v>
      </c>
      <c r="I233" s="183" t="str">
        <f>IF(G233=Sector!$B$50,Sector!$B$50,IF(G233=Sector!$B$51,Sector!$B$51,IF(G233=Sector!$B$53,Sector!$B$53,INDEX(Sector!$E$57:$E$776,MATCH('Energy consumption (raw)'!F233,Sector!$C$57:$C$776,FALSE)))))</f>
        <v>36 Water collection, treatment and supply</v>
      </c>
      <c r="J233" s="561">
        <v>44823996</v>
      </c>
      <c r="K233" s="561"/>
      <c r="L233" s="561"/>
      <c r="M233" s="561"/>
      <c r="N233" s="561"/>
      <c r="O233" s="561"/>
      <c r="P233" s="561"/>
      <c r="Q233" s="561"/>
      <c r="R233" s="561"/>
      <c r="S233" s="561"/>
      <c r="T233" s="561"/>
      <c r="U233" s="561"/>
      <c r="V233" s="561"/>
      <c r="W233" s="561"/>
      <c r="X233" s="561"/>
      <c r="Y233" s="561"/>
      <c r="Z233" s="561"/>
      <c r="AA233" s="561"/>
      <c r="AB233" s="561"/>
      <c r="AC233" s="561"/>
      <c r="AD233" s="561"/>
      <c r="AE233" s="561"/>
      <c r="AF233" s="561"/>
      <c r="AG233" s="561">
        <v>6916.3425828000009</v>
      </c>
      <c r="AH233" s="561">
        <v>7052</v>
      </c>
      <c r="AI233" s="290" t="s">
        <v>310</v>
      </c>
      <c r="AJ233" s="290" t="s">
        <v>458</v>
      </c>
    </row>
    <row r="234" spans="2:36" x14ac:dyDescent="0.25">
      <c r="B234" s="554">
        <v>132</v>
      </c>
      <c r="C234" s="555"/>
      <c r="D234" s="556"/>
      <c r="E234" s="290" t="s">
        <v>395</v>
      </c>
      <c r="F234" s="290" t="s">
        <v>468</v>
      </c>
      <c r="G234" s="290" t="s">
        <v>397</v>
      </c>
      <c r="H234" s="183" t="str">
        <f>INDEX(Sector!$D$57:$D$776,MATCH('Energy consumption (raw)'!F234,Sector!$C$57:$C$776,FALSE))</f>
        <v>Manufacture of computers and computer peripherals</v>
      </c>
      <c r="I234" s="183" t="str">
        <f>IF(G234=Sector!$B$50,Sector!$B$50,IF(G234=Sector!$B$51,Sector!$B$51,IF(G234=Sector!$B$53,Sector!$B$53,INDEX(Sector!$E$57:$E$776,MATCH('Energy consumption (raw)'!F234,Sector!$C$57:$C$776,FALSE)))))</f>
        <v>28 Manufacture of machinery and equipment n.e.c.</v>
      </c>
      <c r="J234" s="561">
        <v>23030003</v>
      </c>
      <c r="K234" s="561"/>
      <c r="L234" s="561"/>
      <c r="M234" s="561"/>
      <c r="N234" s="561"/>
      <c r="O234" s="561"/>
      <c r="P234" s="561"/>
      <c r="Q234" s="561"/>
      <c r="R234" s="561"/>
      <c r="S234" s="561"/>
      <c r="T234" s="561"/>
      <c r="U234" s="561"/>
      <c r="V234" s="561"/>
      <c r="W234" s="561"/>
      <c r="X234" s="561"/>
      <c r="Y234" s="561"/>
      <c r="Z234" s="561"/>
      <c r="AA234" s="561"/>
      <c r="AB234" s="561"/>
      <c r="AC234" s="561"/>
      <c r="AD234" s="561"/>
      <c r="AE234" s="561"/>
      <c r="AF234" s="561"/>
      <c r="AG234" s="561">
        <v>3553.5294629000005</v>
      </c>
      <c r="AH234" s="561">
        <v>1483</v>
      </c>
      <c r="AI234" s="290" t="s">
        <v>310</v>
      </c>
      <c r="AJ234" s="290" t="s">
        <v>458</v>
      </c>
    </row>
    <row r="235" spans="2:36" x14ac:dyDescent="0.25">
      <c r="B235" s="554">
        <v>133</v>
      </c>
      <c r="C235" s="555"/>
      <c r="D235" s="556"/>
      <c r="E235" s="290" t="s">
        <v>395</v>
      </c>
      <c r="F235" s="290" t="s">
        <v>464</v>
      </c>
      <c r="G235" s="290" t="s">
        <v>397</v>
      </c>
      <c r="H235" s="183" t="str">
        <f>INDEX(Sector!$D$57:$D$776,MATCH('Energy consumption (raw)'!F235,Sector!$C$57:$C$776,FALSE))</f>
        <v>Manufacture of optical instruments and equipment</v>
      </c>
      <c r="I235" s="183" t="str">
        <f>IF(G235=Sector!$B$50,Sector!$B$50,IF(G235=Sector!$B$51,Sector!$B$51,IF(G235=Sector!$B$53,Sector!$B$53,INDEX(Sector!$E$57:$E$776,MATCH('Energy consumption (raw)'!F235,Sector!$C$57:$C$776,FALSE)))))</f>
        <v>26 Manufacture of computer, electronic and optical products</v>
      </c>
      <c r="J235" s="561">
        <v>18086946</v>
      </c>
      <c r="K235" s="561"/>
      <c r="L235" s="561"/>
      <c r="M235" s="561"/>
      <c r="N235" s="561"/>
      <c r="O235" s="561"/>
      <c r="P235" s="561"/>
      <c r="Q235" s="561"/>
      <c r="R235" s="561"/>
      <c r="S235" s="561"/>
      <c r="T235" s="561"/>
      <c r="U235" s="561"/>
      <c r="V235" s="561"/>
      <c r="W235" s="561"/>
      <c r="X235" s="561"/>
      <c r="Y235" s="561"/>
      <c r="Z235" s="561"/>
      <c r="AA235" s="561"/>
      <c r="AB235" s="561"/>
      <c r="AC235" s="561"/>
      <c r="AD235" s="561"/>
      <c r="AE235" s="561"/>
      <c r="AF235" s="561"/>
      <c r="AG235" s="561">
        <v>2790.8157678000002</v>
      </c>
      <c r="AH235" s="561">
        <v>2110</v>
      </c>
      <c r="AI235" s="290" t="s">
        <v>310</v>
      </c>
      <c r="AJ235" s="290" t="s">
        <v>458</v>
      </c>
    </row>
    <row r="236" spans="2:36" x14ac:dyDescent="0.25">
      <c r="B236" s="554">
        <v>134</v>
      </c>
      <c r="C236" s="555"/>
      <c r="D236" s="556"/>
      <c r="E236" s="290" t="s">
        <v>395</v>
      </c>
      <c r="F236" s="290" t="s">
        <v>469</v>
      </c>
      <c r="G236" s="290" t="s">
        <v>397</v>
      </c>
      <c r="H236" s="183" t="str">
        <f>INDEX(Sector!$D$57:$D$776,MATCH('Energy consumption (raw)'!F236,Sector!$C$57:$C$776,FALSE))</f>
        <v>Producing products from rubber and plastic</v>
      </c>
      <c r="I236" s="183" t="str">
        <f>IF(G236=Sector!$B$50,Sector!$B$50,IF(G236=Sector!$B$51,Sector!$B$51,IF(G236=Sector!$B$53,Sector!$B$53,INDEX(Sector!$E$57:$E$776,MATCH('Energy consumption (raw)'!F236,Sector!$C$57:$C$776,FALSE)))))</f>
        <v>22 Manufacture of rubber and plastics products</v>
      </c>
      <c r="J236" s="561">
        <v>7874253</v>
      </c>
      <c r="K236" s="561"/>
      <c r="L236" s="561"/>
      <c r="M236" s="561"/>
      <c r="N236" s="561"/>
      <c r="O236" s="561"/>
      <c r="P236" s="561"/>
      <c r="Q236" s="561"/>
      <c r="R236" s="561"/>
      <c r="S236" s="561"/>
      <c r="T236" s="561"/>
      <c r="U236" s="561"/>
      <c r="V236" s="561"/>
      <c r="W236" s="561"/>
      <c r="X236" s="561"/>
      <c r="Y236" s="561"/>
      <c r="Z236" s="561"/>
      <c r="AA236" s="561"/>
      <c r="AB236" s="561"/>
      <c r="AC236" s="561"/>
      <c r="AD236" s="561"/>
      <c r="AE236" s="561"/>
      <c r="AF236" s="561"/>
      <c r="AG236" s="561">
        <v>1214.9972379000001</v>
      </c>
      <c r="AH236" s="561">
        <v>1089</v>
      </c>
      <c r="AI236" s="290" t="s">
        <v>310</v>
      </c>
      <c r="AJ236" s="290" t="s">
        <v>458</v>
      </c>
    </row>
    <row r="237" spans="2:36" x14ac:dyDescent="0.25">
      <c r="B237" s="554">
        <v>135</v>
      </c>
      <c r="C237" s="555"/>
      <c r="D237" s="556"/>
      <c r="E237" s="290" t="s">
        <v>395</v>
      </c>
      <c r="F237" s="290" t="s">
        <v>470</v>
      </c>
      <c r="G237" s="290" t="s">
        <v>397</v>
      </c>
      <c r="H237" s="183" t="str">
        <f>INDEX(Sector!$D$57:$D$776,MATCH('Energy consumption (raw)'!F237,Sector!$C$57:$C$776,FALSE))</f>
        <v>Producing animal feed for livestock, poultry, aquatic products</v>
      </c>
      <c r="I237" s="183" t="str">
        <f>IF(G237=Sector!$B$50,Sector!$B$50,IF(G237=Sector!$B$51,Sector!$B$51,IF(G237=Sector!$B$53,Sector!$B$53,INDEX(Sector!$E$57:$E$776,MATCH('Energy consumption (raw)'!F237,Sector!$C$57:$C$776,FALSE)))))</f>
        <v>10 Manufacture of food products</v>
      </c>
      <c r="J237" s="561">
        <v>11461313</v>
      </c>
      <c r="K237" s="561"/>
      <c r="L237" s="561"/>
      <c r="M237" s="561"/>
      <c r="N237" s="561"/>
      <c r="O237" s="561"/>
      <c r="P237" s="561"/>
      <c r="Q237" s="561"/>
      <c r="R237" s="561"/>
      <c r="S237" s="561"/>
      <c r="T237" s="561"/>
      <c r="U237" s="561"/>
      <c r="V237" s="561"/>
      <c r="W237" s="561"/>
      <c r="X237" s="561"/>
      <c r="Y237" s="561"/>
      <c r="Z237" s="561"/>
      <c r="AA237" s="561"/>
      <c r="AB237" s="561"/>
      <c r="AC237" s="561"/>
      <c r="AD237" s="561"/>
      <c r="AE237" s="561"/>
      <c r="AF237" s="561"/>
      <c r="AG237" s="561">
        <v>1768.4805959</v>
      </c>
      <c r="AH237" s="561">
        <v>1507</v>
      </c>
      <c r="AI237" s="290" t="s">
        <v>310</v>
      </c>
      <c r="AJ237" s="290" t="s">
        <v>458</v>
      </c>
    </row>
    <row r="238" spans="2:36" x14ac:dyDescent="0.25">
      <c r="B238" s="554">
        <v>136</v>
      </c>
      <c r="C238" s="555"/>
      <c r="D238" s="556"/>
      <c r="E238" s="290" t="s">
        <v>395</v>
      </c>
      <c r="F238" s="290" t="s">
        <v>471</v>
      </c>
      <c r="G238" s="290" t="s">
        <v>397</v>
      </c>
      <c r="H238" s="183" t="str">
        <f>INDEX(Sector!$D$57:$D$776,MATCH('Energy consumption (raw)'!F238,Sector!$C$57:$C$776,FALSE))</f>
        <v>Manufacture of electronic components and optical instruments</v>
      </c>
      <c r="I238" s="183" t="str">
        <f>IF(G238=Sector!$B$50,Sector!$B$50,IF(G238=Sector!$B$51,Sector!$B$51,IF(G238=Sector!$B$53,Sector!$B$53,INDEX(Sector!$E$57:$E$776,MATCH('Energy consumption (raw)'!F238,Sector!$C$57:$C$776,FALSE)))))</f>
        <v>26 Manufacture of computer, electronic and optical products</v>
      </c>
      <c r="J238" s="561">
        <v>40650090</v>
      </c>
      <c r="K238" s="561"/>
      <c r="L238" s="561"/>
      <c r="M238" s="561"/>
      <c r="N238" s="561"/>
      <c r="O238" s="561"/>
      <c r="P238" s="561"/>
      <c r="Q238" s="561"/>
      <c r="R238" s="561"/>
      <c r="S238" s="561"/>
      <c r="T238" s="561"/>
      <c r="U238" s="561"/>
      <c r="V238" s="561"/>
      <c r="W238" s="561"/>
      <c r="X238" s="561"/>
      <c r="Y238" s="561"/>
      <c r="Z238" s="561"/>
      <c r="AA238" s="561"/>
      <c r="AB238" s="561"/>
      <c r="AC238" s="561"/>
      <c r="AD238" s="561"/>
      <c r="AE238" s="561"/>
      <c r="AF238" s="561"/>
      <c r="AG238" s="561">
        <v>6272.3088870000001</v>
      </c>
      <c r="AH238" s="561">
        <v>5690</v>
      </c>
      <c r="AI238" s="290" t="s">
        <v>310</v>
      </c>
      <c r="AJ238" s="290" t="s">
        <v>458</v>
      </c>
    </row>
    <row r="239" spans="2:36" x14ac:dyDescent="0.25">
      <c r="B239" s="554">
        <v>137</v>
      </c>
      <c r="C239" s="555"/>
      <c r="D239" s="556"/>
      <c r="E239" s="290" t="s">
        <v>395</v>
      </c>
      <c r="F239" s="290" t="s">
        <v>410</v>
      </c>
      <c r="G239" s="290" t="s">
        <v>397</v>
      </c>
      <c r="H239" s="183" t="str">
        <f>INDEX(Sector!$D$57:$D$776,MATCH('Energy consumption (raw)'!F239,Sector!$C$57:$C$776,FALSE))</f>
        <v>Cast iron and steel</v>
      </c>
      <c r="I239" s="183" t="str">
        <f>IF(G239=Sector!$B$50,Sector!$B$50,IF(G239=Sector!$B$51,Sector!$B$51,IF(G239=Sector!$B$53,Sector!$B$53,INDEX(Sector!$E$57:$E$776,MATCH('Energy consumption (raw)'!F239,Sector!$C$57:$C$776,FALSE)))))</f>
        <v>25 Manufacture of fabricated metal products, except machinery and equipment</v>
      </c>
      <c r="J239" s="561">
        <v>29113603</v>
      </c>
      <c r="K239" s="561"/>
      <c r="L239" s="561"/>
      <c r="M239" s="561"/>
      <c r="N239" s="561"/>
      <c r="O239" s="561"/>
      <c r="P239" s="561"/>
      <c r="Q239" s="561"/>
      <c r="R239" s="561"/>
      <c r="S239" s="561"/>
      <c r="T239" s="561"/>
      <c r="U239" s="561"/>
      <c r="V239" s="561"/>
      <c r="W239" s="561"/>
      <c r="X239" s="561"/>
      <c r="Y239" s="561"/>
      <c r="Z239" s="561"/>
      <c r="AA239" s="561"/>
      <c r="AB239" s="561"/>
      <c r="AC239" s="561"/>
      <c r="AD239" s="561"/>
      <c r="AE239" s="561"/>
      <c r="AF239" s="561"/>
      <c r="AG239" s="561">
        <v>4492.2289429000002</v>
      </c>
      <c r="AH239" s="561">
        <v>5182.0909731000002</v>
      </c>
      <c r="AI239" s="290" t="s">
        <v>310</v>
      </c>
      <c r="AJ239" s="290" t="s">
        <v>458</v>
      </c>
    </row>
    <row r="240" spans="2:36" x14ac:dyDescent="0.25">
      <c r="B240" s="554">
        <v>138</v>
      </c>
      <c r="C240" s="555"/>
      <c r="D240" s="556"/>
      <c r="E240" s="290" t="s">
        <v>395</v>
      </c>
      <c r="F240" s="290" t="s">
        <v>472</v>
      </c>
      <c r="G240" s="290" t="s">
        <v>397</v>
      </c>
      <c r="H240" s="183" t="str">
        <f>INDEX(Sector!$D$57:$D$776,MATCH('Energy consumption (raw)'!F240,Sector!$C$57:$C$776,FALSE))</f>
        <v>Other specialized wholesale not elsewhere classified</v>
      </c>
      <c r="I240" s="183" t="str">
        <f>IF(G240=Sector!$B$50,Sector!$B$50,IF(G240=Sector!$B$51,Sector!$B$51,IF(G240=Sector!$B$53,Sector!$B$53,INDEX(Sector!$E$57:$E$776,MATCH('Energy consumption (raw)'!F240,Sector!$C$57:$C$776,FALSE)))))</f>
        <v>45-46 Wholesale</v>
      </c>
      <c r="J240" s="561">
        <v>9654960</v>
      </c>
      <c r="K240" s="561"/>
      <c r="L240" s="561"/>
      <c r="M240" s="561"/>
      <c r="N240" s="561"/>
      <c r="O240" s="561"/>
      <c r="P240" s="561"/>
      <c r="Q240" s="561"/>
      <c r="R240" s="561"/>
      <c r="S240" s="561"/>
      <c r="T240" s="561"/>
      <c r="U240" s="561"/>
      <c r="V240" s="561"/>
      <c r="W240" s="561"/>
      <c r="X240" s="561"/>
      <c r="Y240" s="561"/>
      <c r="Z240" s="561"/>
      <c r="AA240" s="561"/>
      <c r="AB240" s="561"/>
      <c r="AC240" s="561"/>
      <c r="AD240" s="561"/>
      <c r="AE240" s="561"/>
      <c r="AF240" s="561"/>
      <c r="AG240" s="561">
        <v>1489.7603280000001</v>
      </c>
      <c r="AH240" s="561">
        <v>1395.7255876000002</v>
      </c>
      <c r="AI240" s="290" t="s">
        <v>310</v>
      </c>
      <c r="AJ240" s="290" t="s">
        <v>458</v>
      </c>
    </row>
    <row r="241" spans="2:36" x14ac:dyDescent="0.25">
      <c r="B241" s="554">
        <v>139</v>
      </c>
      <c r="C241" s="555"/>
      <c r="D241" s="556"/>
      <c r="E241" s="290" t="s">
        <v>395</v>
      </c>
      <c r="F241" s="290" t="s">
        <v>410</v>
      </c>
      <c r="G241" s="290" t="s">
        <v>397</v>
      </c>
      <c r="H241" s="183" t="str">
        <f>INDEX(Sector!$D$57:$D$776,MATCH('Energy consumption (raw)'!F241,Sector!$C$57:$C$776,FALSE))</f>
        <v>Cast iron and steel</v>
      </c>
      <c r="I241" s="183" t="str">
        <f>IF(G241=Sector!$B$50,Sector!$B$50,IF(G241=Sector!$B$51,Sector!$B$51,IF(G241=Sector!$B$53,Sector!$B$53,INDEX(Sector!$E$57:$E$776,MATCH('Energy consumption (raw)'!F241,Sector!$C$57:$C$776,FALSE)))))</f>
        <v>25 Manufacture of fabricated metal products, except machinery and equipment</v>
      </c>
      <c r="J241" s="561">
        <v>20643105</v>
      </c>
      <c r="K241" s="561"/>
      <c r="L241" s="561"/>
      <c r="M241" s="561"/>
      <c r="N241" s="561"/>
      <c r="O241" s="561"/>
      <c r="P241" s="561"/>
      <c r="Q241" s="561"/>
      <c r="R241" s="561"/>
      <c r="S241" s="561"/>
      <c r="T241" s="561"/>
      <c r="U241" s="561"/>
      <c r="V241" s="561"/>
      <c r="W241" s="561"/>
      <c r="X241" s="561"/>
      <c r="Y241" s="561"/>
      <c r="Z241" s="561"/>
      <c r="AA241" s="561"/>
      <c r="AB241" s="561"/>
      <c r="AC241" s="561"/>
      <c r="AD241" s="561"/>
      <c r="AE241" s="561"/>
      <c r="AF241" s="561"/>
      <c r="AG241" s="561">
        <v>3185.2311015</v>
      </c>
      <c r="AH241" s="561">
        <v>2664.4014810000003</v>
      </c>
      <c r="AI241" s="290" t="s">
        <v>310</v>
      </c>
      <c r="AJ241" s="290" t="s">
        <v>458</v>
      </c>
    </row>
    <row r="242" spans="2:36" x14ac:dyDescent="0.25">
      <c r="B242" s="554">
        <v>140</v>
      </c>
      <c r="C242" s="555"/>
      <c r="D242" s="556"/>
      <c r="E242" s="290" t="s">
        <v>395</v>
      </c>
      <c r="F242" s="290" t="s">
        <v>407</v>
      </c>
      <c r="G242" s="290" t="s">
        <v>397</v>
      </c>
      <c r="H242" s="183" t="str">
        <f>INDEX(Sector!$D$57:$D$776,MATCH('Energy consumption (raw)'!F242,Sector!$C$57:$C$776,FALSE))</f>
        <v>Electronic components manufacturing</v>
      </c>
      <c r="I242" s="183" t="str">
        <f>IF(G242=Sector!$B$50,Sector!$B$50,IF(G242=Sector!$B$51,Sector!$B$51,IF(G242=Sector!$B$53,Sector!$B$53,INDEX(Sector!$E$57:$E$776,MATCH('Energy consumption (raw)'!F242,Sector!$C$57:$C$776,FALSE)))))</f>
        <v>26 Manufacture of computer, electronic and optical products</v>
      </c>
      <c r="J242" s="561">
        <v>7104109</v>
      </c>
      <c r="K242" s="561"/>
      <c r="L242" s="561"/>
      <c r="M242" s="561"/>
      <c r="N242" s="561"/>
      <c r="O242" s="561"/>
      <c r="P242" s="561"/>
      <c r="Q242" s="561"/>
      <c r="R242" s="561"/>
      <c r="S242" s="561"/>
      <c r="T242" s="561"/>
      <c r="U242" s="561"/>
      <c r="V242" s="561"/>
      <c r="W242" s="561"/>
      <c r="X242" s="561"/>
      <c r="Y242" s="561"/>
      <c r="Z242" s="561"/>
      <c r="AA242" s="561"/>
      <c r="AB242" s="561"/>
      <c r="AC242" s="561"/>
      <c r="AD242" s="561"/>
      <c r="AE242" s="561"/>
      <c r="AF242" s="561"/>
      <c r="AG242" s="561">
        <v>1096.1640187</v>
      </c>
      <c r="AH242" s="561"/>
      <c r="AI242" s="290" t="s">
        <v>310</v>
      </c>
      <c r="AJ242" s="290" t="s">
        <v>458</v>
      </c>
    </row>
    <row r="243" spans="2:36" x14ac:dyDescent="0.25">
      <c r="B243" s="554">
        <v>141</v>
      </c>
      <c r="C243" s="555"/>
      <c r="D243" s="556"/>
      <c r="E243" s="290" t="s">
        <v>395</v>
      </c>
      <c r="F243" s="290" t="s">
        <v>473</v>
      </c>
      <c r="G243" s="290" t="s">
        <v>397</v>
      </c>
      <c r="H243" s="183" t="str">
        <f>INDEX(Sector!$D$57:$D$776,MATCH('Energy consumption (raw)'!F243,Sector!$C$57:$C$776,FALSE))</f>
        <v>Manufacture of other products n.e.c</v>
      </c>
      <c r="I243" s="183" t="str">
        <f>IF(G243=Sector!$B$50,Sector!$B$50,IF(G243=Sector!$B$51,Sector!$B$51,IF(G243=Sector!$B$53,Sector!$B$53,INDEX(Sector!$E$57:$E$776,MATCH('Energy consumption (raw)'!F243,Sector!$C$57:$C$776,FALSE)))))</f>
        <v>32 Other manufacturing</v>
      </c>
      <c r="J243" s="561">
        <v>7933226</v>
      </c>
      <c r="K243" s="561"/>
      <c r="L243" s="561"/>
      <c r="M243" s="561"/>
      <c r="N243" s="561"/>
      <c r="O243" s="561"/>
      <c r="P243" s="561"/>
      <c r="Q243" s="561"/>
      <c r="R243" s="561"/>
      <c r="S243" s="561"/>
      <c r="T243" s="561"/>
      <c r="U243" s="561"/>
      <c r="V243" s="561"/>
      <c r="W243" s="561"/>
      <c r="X243" s="561"/>
      <c r="Y243" s="561"/>
      <c r="Z243" s="561"/>
      <c r="AA243" s="561"/>
      <c r="AB243" s="561"/>
      <c r="AC243" s="561"/>
      <c r="AD243" s="561"/>
      <c r="AE243" s="561"/>
      <c r="AF243" s="561"/>
      <c r="AG243" s="561">
        <v>1224.0967718000002</v>
      </c>
      <c r="AH243" s="561"/>
      <c r="AI243" s="290" t="s">
        <v>310</v>
      </c>
      <c r="AJ243" s="290" t="s">
        <v>458</v>
      </c>
    </row>
    <row r="244" spans="2:36" x14ac:dyDescent="0.25">
      <c r="B244" s="554">
        <v>142</v>
      </c>
      <c r="C244" s="555"/>
      <c r="D244" s="556"/>
      <c r="E244" s="290" t="s">
        <v>395</v>
      </c>
      <c r="F244" s="290" t="s">
        <v>407</v>
      </c>
      <c r="G244" s="290" t="s">
        <v>397</v>
      </c>
      <c r="H244" s="183" t="str">
        <f>INDEX(Sector!$D$57:$D$776,MATCH('Energy consumption (raw)'!F244,Sector!$C$57:$C$776,FALSE))</f>
        <v>Electronic components manufacturing</v>
      </c>
      <c r="I244" s="183" t="str">
        <f>IF(G244=Sector!$B$50,Sector!$B$50,IF(G244=Sector!$B$51,Sector!$B$51,IF(G244=Sector!$B$53,Sector!$B$53,INDEX(Sector!$E$57:$E$776,MATCH('Energy consumption (raw)'!F244,Sector!$C$57:$C$776,FALSE)))))</f>
        <v>26 Manufacture of computer, electronic and optical products</v>
      </c>
      <c r="J244" s="561">
        <v>8015229</v>
      </c>
      <c r="K244" s="561"/>
      <c r="L244" s="561"/>
      <c r="M244" s="561"/>
      <c r="N244" s="561"/>
      <c r="O244" s="561"/>
      <c r="P244" s="561"/>
      <c r="Q244" s="561"/>
      <c r="R244" s="561"/>
      <c r="S244" s="561"/>
      <c r="T244" s="561"/>
      <c r="U244" s="561"/>
      <c r="V244" s="561"/>
      <c r="W244" s="561"/>
      <c r="X244" s="561"/>
      <c r="Y244" s="561"/>
      <c r="Z244" s="561"/>
      <c r="AA244" s="561"/>
      <c r="AB244" s="561"/>
      <c r="AC244" s="561"/>
      <c r="AD244" s="561"/>
      <c r="AE244" s="561"/>
      <c r="AF244" s="561"/>
      <c r="AG244" s="561">
        <v>1236.7498347000001</v>
      </c>
      <c r="AH244" s="561"/>
      <c r="AI244" s="290" t="s">
        <v>310</v>
      </c>
      <c r="AJ244" s="290" t="s">
        <v>458</v>
      </c>
    </row>
    <row r="245" spans="2:36" x14ac:dyDescent="0.25">
      <c r="B245" s="554">
        <v>143</v>
      </c>
      <c r="C245" s="555"/>
      <c r="D245" s="556"/>
      <c r="E245" s="290" t="s">
        <v>395</v>
      </c>
      <c r="F245" s="290" t="s">
        <v>407</v>
      </c>
      <c r="G245" s="290" t="s">
        <v>397</v>
      </c>
      <c r="H245" s="183" t="str">
        <f>INDEX(Sector!$D$57:$D$776,MATCH('Energy consumption (raw)'!F245,Sector!$C$57:$C$776,FALSE))</f>
        <v>Electronic components manufacturing</v>
      </c>
      <c r="I245" s="183" t="str">
        <f>IF(G245=Sector!$B$50,Sector!$B$50,IF(G245=Sector!$B$51,Sector!$B$51,IF(G245=Sector!$B$53,Sector!$B$53,INDEX(Sector!$E$57:$E$776,MATCH('Energy consumption (raw)'!F245,Sector!$C$57:$C$776,FALSE)))))</f>
        <v>26 Manufacture of computer, electronic and optical products</v>
      </c>
      <c r="J245" s="561">
        <v>11995258</v>
      </c>
      <c r="K245" s="561"/>
      <c r="L245" s="561"/>
      <c r="M245" s="561"/>
      <c r="N245" s="561"/>
      <c r="O245" s="561"/>
      <c r="P245" s="561"/>
      <c r="Q245" s="561"/>
      <c r="R245" s="561"/>
      <c r="S245" s="561"/>
      <c r="T245" s="561"/>
      <c r="U245" s="561"/>
      <c r="V245" s="561"/>
      <c r="W245" s="561"/>
      <c r="X245" s="561"/>
      <c r="Y245" s="561"/>
      <c r="Z245" s="561"/>
      <c r="AA245" s="561"/>
      <c r="AB245" s="561"/>
      <c r="AC245" s="561"/>
      <c r="AD245" s="561"/>
      <c r="AE245" s="561"/>
      <c r="AF245" s="561"/>
      <c r="AG245" s="561">
        <v>1850.8683094</v>
      </c>
      <c r="AH245" s="561"/>
      <c r="AI245" s="290" t="s">
        <v>310</v>
      </c>
      <c r="AJ245" s="290" t="s">
        <v>458</v>
      </c>
    </row>
    <row r="246" spans="2:36" x14ac:dyDescent="0.25">
      <c r="B246" s="554">
        <v>144</v>
      </c>
      <c r="C246" s="555"/>
      <c r="D246" s="556"/>
      <c r="E246" s="290" t="s">
        <v>395</v>
      </c>
      <c r="F246" s="290" t="s">
        <v>407</v>
      </c>
      <c r="G246" s="290" t="s">
        <v>397</v>
      </c>
      <c r="H246" s="183" t="str">
        <f>INDEX(Sector!$D$57:$D$776,MATCH('Energy consumption (raw)'!F246,Sector!$C$57:$C$776,FALSE))</f>
        <v>Electronic components manufacturing</v>
      </c>
      <c r="I246" s="183" t="str">
        <f>IF(G246=Sector!$B$50,Sector!$B$50,IF(G246=Sector!$B$51,Sector!$B$51,IF(G246=Sector!$B$53,Sector!$B$53,INDEX(Sector!$E$57:$E$776,MATCH('Energy consumption (raw)'!F246,Sector!$C$57:$C$776,FALSE)))))</f>
        <v>26 Manufacture of computer, electronic and optical products</v>
      </c>
      <c r="J246" s="561">
        <v>6608400</v>
      </c>
      <c r="K246" s="561"/>
      <c r="L246" s="561"/>
      <c r="M246" s="561"/>
      <c r="N246" s="561"/>
      <c r="O246" s="561"/>
      <c r="P246" s="561"/>
      <c r="Q246" s="561"/>
      <c r="R246" s="561"/>
      <c r="S246" s="561"/>
      <c r="T246" s="561"/>
      <c r="U246" s="561"/>
      <c r="V246" s="561"/>
      <c r="W246" s="561"/>
      <c r="X246" s="561"/>
      <c r="Y246" s="561"/>
      <c r="Z246" s="561"/>
      <c r="AA246" s="561"/>
      <c r="AB246" s="561"/>
      <c r="AC246" s="561"/>
      <c r="AD246" s="561"/>
      <c r="AE246" s="561"/>
      <c r="AF246" s="561"/>
      <c r="AG246" s="561">
        <v>1019.6761200000001</v>
      </c>
      <c r="AH246" s="561"/>
      <c r="AI246" s="290" t="s">
        <v>310</v>
      </c>
      <c r="AJ246" s="290" t="s">
        <v>458</v>
      </c>
    </row>
    <row r="247" spans="2:36" x14ac:dyDescent="0.25">
      <c r="B247" s="554">
        <v>145</v>
      </c>
      <c r="C247" s="555"/>
      <c r="D247" s="556"/>
      <c r="E247" s="290" t="s">
        <v>395</v>
      </c>
      <c r="F247" s="290" t="s">
        <v>407</v>
      </c>
      <c r="G247" s="290" t="s">
        <v>397</v>
      </c>
      <c r="H247" s="183" t="str">
        <f>INDEX(Sector!$D$57:$D$776,MATCH('Energy consumption (raw)'!F247,Sector!$C$57:$C$776,FALSE))</f>
        <v>Electronic components manufacturing</v>
      </c>
      <c r="I247" s="183" t="str">
        <f>IF(G247=Sector!$B$50,Sector!$B$50,IF(G247=Sector!$B$51,Sector!$B$51,IF(G247=Sector!$B$53,Sector!$B$53,INDEX(Sector!$E$57:$E$776,MATCH('Energy consumption (raw)'!F247,Sector!$C$57:$C$776,FALSE)))))</f>
        <v>26 Manufacture of computer, electronic and optical products</v>
      </c>
      <c r="J247" s="561">
        <v>14469893</v>
      </c>
      <c r="K247" s="561"/>
      <c r="L247" s="561"/>
      <c r="M247" s="561"/>
      <c r="N247" s="561"/>
      <c r="O247" s="561"/>
      <c r="P247" s="561"/>
      <c r="Q247" s="561"/>
      <c r="R247" s="561"/>
      <c r="S247" s="561"/>
      <c r="T247" s="561"/>
      <c r="U247" s="561"/>
      <c r="V247" s="561"/>
      <c r="W247" s="561"/>
      <c r="X247" s="561"/>
      <c r="Y247" s="561"/>
      <c r="Z247" s="561"/>
      <c r="AA247" s="561"/>
      <c r="AB247" s="561"/>
      <c r="AC247" s="561"/>
      <c r="AD247" s="561"/>
      <c r="AE247" s="561"/>
      <c r="AF247" s="561"/>
      <c r="AG247" s="561">
        <v>2232.7044899000002</v>
      </c>
      <c r="AH247" s="561"/>
      <c r="AI247" s="290" t="s">
        <v>310</v>
      </c>
      <c r="AJ247" s="290" t="s">
        <v>458</v>
      </c>
    </row>
    <row r="248" spans="2:36" x14ac:dyDescent="0.25">
      <c r="B248" s="554">
        <v>146</v>
      </c>
      <c r="C248" s="555"/>
      <c r="D248" s="556"/>
      <c r="E248" s="290" t="s">
        <v>395</v>
      </c>
      <c r="F248" s="290" t="s">
        <v>407</v>
      </c>
      <c r="G248" s="290" t="s">
        <v>397</v>
      </c>
      <c r="H248" s="183" t="str">
        <f>INDEX(Sector!$D$57:$D$776,MATCH('Energy consumption (raw)'!F248,Sector!$C$57:$C$776,FALSE))</f>
        <v>Electronic components manufacturing</v>
      </c>
      <c r="I248" s="183" t="str">
        <f>IF(G248=Sector!$B$50,Sector!$B$50,IF(G248=Sector!$B$51,Sector!$B$51,IF(G248=Sector!$B$53,Sector!$B$53,INDEX(Sector!$E$57:$E$776,MATCH('Energy consumption (raw)'!F248,Sector!$C$57:$C$776,FALSE)))))</f>
        <v>26 Manufacture of computer, electronic and optical products</v>
      </c>
      <c r="J248" s="561">
        <v>15080720</v>
      </c>
      <c r="K248" s="561"/>
      <c r="L248" s="561"/>
      <c r="M248" s="561"/>
      <c r="N248" s="561"/>
      <c r="O248" s="561"/>
      <c r="P248" s="561"/>
      <c r="Q248" s="561"/>
      <c r="R248" s="561"/>
      <c r="S248" s="561"/>
      <c r="T248" s="561"/>
      <c r="U248" s="561"/>
      <c r="V248" s="561"/>
      <c r="W248" s="561"/>
      <c r="X248" s="561"/>
      <c r="Y248" s="561"/>
      <c r="Z248" s="561"/>
      <c r="AA248" s="561"/>
      <c r="AB248" s="561"/>
      <c r="AC248" s="561"/>
      <c r="AD248" s="561"/>
      <c r="AE248" s="561"/>
      <c r="AF248" s="561"/>
      <c r="AG248" s="561">
        <v>2326.9550960000001</v>
      </c>
      <c r="AH248" s="561"/>
      <c r="AI248" s="290" t="s">
        <v>310</v>
      </c>
      <c r="AJ248" s="290" t="s">
        <v>458</v>
      </c>
    </row>
    <row r="249" spans="2:36" x14ac:dyDescent="0.25">
      <c r="B249" s="554">
        <v>147</v>
      </c>
      <c r="C249" s="555"/>
      <c r="D249" s="556"/>
      <c r="E249" s="290" t="s">
        <v>395</v>
      </c>
      <c r="F249" s="290" t="s">
        <v>470</v>
      </c>
      <c r="G249" s="290" t="s">
        <v>397</v>
      </c>
      <c r="H249" s="183" t="str">
        <f>INDEX(Sector!$D$57:$D$776,MATCH('Energy consumption (raw)'!F249,Sector!$C$57:$C$776,FALSE))</f>
        <v>Producing animal feed for livestock, poultry, aquatic products</v>
      </c>
      <c r="I249" s="183" t="str">
        <f>IF(G249=Sector!$B$50,Sector!$B$50,IF(G249=Sector!$B$51,Sector!$B$51,IF(G249=Sector!$B$53,Sector!$B$53,INDEX(Sector!$E$57:$E$776,MATCH('Energy consumption (raw)'!F249,Sector!$C$57:$C$776,FALSE)))))</f>
        <v>10 Manufacture of food products</v>
      </c>
      <c r="J249" s="561">
        <v>7604105</v>
      </c>
      <c r="K249" s="561"/>
      <c r="L249" s="561"/>
      <c r="M249" s="561"/>
      <c r="N249" s="561"/>
      <c r="O249" s="561"/>
      <c r="P249" s="561"/>
      <c r="Q249" s="561"/>
      <c r="R249" s="561"/>
      <c r="S249" s="561"/>
      <c r="T249" s="561"/>
      <c r="U249" s="561"/>
      <c r="V249" s="561"/>
      <c r="W249" s="561"/>
      <c r="X249" s="561"/>
      <c r="Y249" s="561"/>
      <c r="Z249" s="561"/>
      <c r="AA249" s="561"/>
      <c r="AB249" s="561"/>
      <c r="AC249" s="561"/>
      <c r="AD249" s="561"/>
      <c r="AE249" s="561"/>
      <c r="AF249" s="561"/>
      <c r="AG249" s="561">
        <v>1173.3134015000001</v>
      </c>
      <c r="AH249" s="561"/>
      <c r="AI249" s="290" t="s">
        <v>310</v>
      </c>
      <c r="AJ249" s="290" t="s">
        <v>458</v>
      </c>
    </row>
    <row r="250" spans="2:36" x14ac:dyDescent="0.25">
      <c r="B250" s="554">
        <v>148</v>
      </c>
      <c r="C250" s="555"/>
      <c r="D250" s="556"/>
      <c r="E250" s="290" t="s">
        <v>395</v>
      </c>
      <c r="F250" s="290" t="s">
        <v>467</v>
      </c>
      <c r="G250" s="290" t="s">
        <v>397</v>
      </c>
      <c r="H250" s="183" t="str">
        <f>INDEX(Sector!$D$57:$D$776,MATCH('Energy consumption (raw)'!F250,Sector!$C$57:$C$776,FALSE))</f>
        <v>Other production n.e.c</v>
      </c>
      <c r="I250" s="183" t="str">
        <f>IF(G250=Sector!$B$50,Sector!$B$50,IF(G250=Sector!$B$51,Sector!$B$51,IF(G250=Sector!$B$53,Sector!$B$53,INDEX(Sector!$E$57:$E$776,MATCH('Energy consumption (raw)'!F250,Sector!$C$57:$C$776,FALSE)))))</f>
        <v>32 Other manufacturing</v>
      </c>
      <c r="J250" s="561">
        <v>6831785</v>
      </c>
      <c r="K250" s="561"/>
      <c r="L250" s="561"/>
      <c r="M250" s="561"/>
      <c r="N250" s="561"/>
      <c r="O250" s="561"/>
      <c r="P250" s="561"/>
      <c r="Q250" s="561"/>
      <c r="R250" s="561"/>
      <c r="S250" s="561"/>
      <c r="T250" s="561"/>
      <c r="U250" s="561"/>
      <c r="V250" s="561"/>
      <c r="W250" s="561"/>
      <c r="X250" s="561"/>
      <c r="Y250" s="561"/>
      <c r="Z250" s="561"/>
      <c r="AA250" s="561"/>
      <c r="AB250" s="561"/>
      <c r="AC250" s="561"/>
      <c r="AD250" s="561"/>
      <c r="AE250" s="561"/>
      <c r="AF250" s="561"/>
      <c r="AG250" s="561">
        <v>1054.1444255000001</v>
      </c>
      <c r="AH250" s="561"/>
      <c r="AI250" s="290" t="s">
        <v>310</v>
      </c>
      <c r="AJ250" s="290" t="s">
        <v>458</v>
      </c>
    </row>
    <row r="251" spans="2:36" x14ac:dyDescent="0.25">
      <c r="B251" s="554">
        <v>149</v>
      </c>
      <c r="C251" s="555"/>
      <c r="D251" s="556"/>
      <c r="E251" s="290" t="s">
        <v>395</v>
      </c>
      <c r="F251" s="290" t="s">
        <v>407</v>
      </c>
      <c r="G251" s="290" t="s">
        <v>397</v>
      </c>
      <c r="H251" s="183" t="str">
        <f>INDEX(Sector!$D$57:$D$776,MATCH('Energy consumption (raw)'!F251,Sector!$C$57:$C$776,FALSE))</f>
        <v>Electronic components manufacturing</v>
      </c>
      <c r="I251" s="183" t="str">
        <f>IF(G251=Sector!$B$50,Sector!$B$50,IF(G251=Sector!$B$51,Sector!$B$51,IF(G251=Sector!$B$53,Sector!$B$53,INDEX(Sector!$E$57:$E$776,MATCH('Energy consumption (raw)'!F251,Sector!$C$57:$C$776,FALSE)))))</f>
        <v>26 Manufacture of computer, electronic and optical products</v>
      </c>
      <c r="J251" s="561"/>
      <c r="K251" s="561"/>
      <c r="L251" s="561"/>
      <c r="M251" s="561"/>
      <c r="N251" s="561"/>
      <c r="O251" s="561"/>
      <c r="P251" s="561"/>
      <c r="Q251" s="561"/>
      <c r="R251" s="561"/>
      <c r="S251" s="561"/>
      <c r="T251" s="561"/>
      <c r="U251" s="561"/>
      <c r="V251" s="561"/>
      <c r="W251" s="561"/>
      <c r="X251" s="561"/>
      <c r="Y251" s="561"/>
      <c r="Z251" s="561"/>
      <c r="AA251" s="561"/>
      <c r="AB251" s="561"/>
      <c r="AC251" s="561"/>
      <c r="AD251" s="561"/>
      <c r="AE251" s="561"/>
      <c r="AF251" s="561"/>
      <c r="AG251" s="561">
        <v>2751</v>
      </c>
      <c r="AH251" s="561">
        <v>2521</v>
      </c>
      <c r="AI251" s="290" t="s">
        <v>310</v>
      </c>
      <c r="AJ251" s="290" t="s">
        <v>458</v>
      </c>
    </row>
    <row r="252" spans="2:36" x14ac:dyDescent="0.25">
      <c r="B252" s="554">
        <v>150</v>
      </c>
      <c r="C252" s="555"/>
      <c r="D252" s="556"/>
      <c r="E252" s="290" t="s">
        <v>395</v>
      </c>
      <c r="F252" s="290" t="s">
        <v>407</v>
      </c>
      <c r="G252" s="290" t="s">
        <v>397</v>
      </c>
      <c r="H252" s="183" t="str">
        <f>INDEX(Sector!$D$57:$D$776,MATCH('Energy consumption (raw)'!F252,Sector!$C$57:$C$776,FALSE))</f>
        <v>Electronic components manufacturing</v>
      </c>
      <c r="I252" s="183" t="str">
        <f>IF(G252=Sector!$B$50,Sector!$B$50,IF(G252=Sector!$B$51,Sector!$B$51,IF(G252=Sector!$B$53,Sector!$B$53,INDEX(Sector!$E$57:$E$776,MATCH('Energy consumption (raw)'!F252,Sector!$C$57:$C$776,FALSE)))))</f>
        <v>26 Manufacture of computer, electronic and optical products</v>
      </c>
      <c r="J252" s="561"/>
      <c r="K252" s="561"/>
      <c r="L252" s="561"/>
      <c r="M252" s="561"/>
      <c r="N252" s="561"/>
      <c r="O252" s="561"/>
      <c r="P252" s="561"/>
      <c r="Q252" s="561"/>
      <c r="R252" s="561"/>
      <c r="S252" s="561"/>
      <c r="T252" s="561"/>
      <c r="U252" s="561"/>
      <c r="V252" s="561"/>
      <c r="W252" s="561"/>
      <c r="X252" s="561"/>
      <c r="Y252" s="561"/>
      <c r="Z252" s="561"/>
      <c r="AA252" s="561"/>
      <c r="AB252" s="561"/>
      <c r="AC252" s="561"/>
      <c r="AD252" s="561"/>
      <c r="AE252" s="561"/>
      <c r="AF252" s="561"/>
      <c r="AG252" s="561">
        <v>1681</v>
      </c>
      <c r="AH252" s="561">
        <v>1582</v>
      </c>
      <c r="AI252" s="290" t="s">
        <v>310</v>
      </c>
      <c r="AJ252" s="290" t="s">
        <v>458</v>
      </c>
    </row>
    <row r="253" spans="2:36" x14ac:dyDescent="0.25">
      <c r="B253" s="554">
        <v>151</v>
      </c>
      <c r="C253" s="555"/>
      <c r="D253" s="556"/>
      <c r="E253" s="290" t="s">
        <v>395</v>
      </c>
      <c r="F253" s="290" t="s">
        <v>410</v>
      </c>
      <c r="G253" s="290" t="s">
        <v>397</v>
      </c>
      <c r="H253" s="183" t="str">
        <f>INDEX(Sector!$D$57:$D$776,MATCH('Energy consumption (raw)'!F253,Sector!$C$57:$C$776,FALSE))</f>
        <v>Cast iron and steel</v>
      </c>
      <c r="I253" s="183" t="str">
        <f>IF(G253=Sector!$B$50,Sector!$B$50,IF(G253=Sector!$B$51,Sector!$B$51,IF(G253=Sector!$B$53,Sector!$B$53,INDEX(Sector!$E$57:$E$776,MATCH('Energy consumption (raw)'!F253,Sector!$C$57:$C$776,FALSE)))))</f>
        <v>25 Manufacture of fabricated metal products, except machinery and equipment</v>
      </c>
      <c r="J253" s="561"/>
      <c r="K253" s="561"/>
      <c r="L253" s="561"/>
      <c r="M253" s="561"/>
      <c r="N253" s="561"/>
      <c r="O253" s="561"/>
      <c r="P253" s="561"/>
      <c r="Q253" s="561"/>
      <c r="R253" s="561"/>
      <c r="S253" s="561"/>
      <c r="T253" s="561"/>
      <c r="U253" s="561"/>
      <c r="V253" s="561"/>
      <c r="W253" s="561"/>
      <c r="X253" s="561"/>
      <c r="Y253" s="561"/>
      <c r="Z253" s="561"/>
      <c r="AA253" s="561"/>
      <c r="AB253" s="561"/>
      <c r="AC253" s="561"/>
      <c r="AD253" s="561"/>
      <c r="AE253" s="561"/>
      <c r="AF253" s="561"/>
      <c r="AG253" s="561">
        <v>1680</v>
      </c>
      <c r="AH253" s="561">
        <v>1788</v>
      </c>
      <c r="AI253" s="290" t="s">
        <v>310</v>
      </c>
      <c r="AJ253" s="290" t="s">
        <v>458</v>
      </c>
    </row>
    <row r="254" spans="2:36" x14ac:dyDescent="0.25">
      <c r="B254" s="554">
        <v>152</v>
      </c>
      <c r="C254" s="555"/>
      <c r="D254" s="556"/>
      <c r="E254" s="290" t="s">
        <v>395</v>
      </c>
      <c r="F254" s="290" t="s">
        <v>407</v>
      </c>
      <c r="G254" s="290" t="s">
        <v>397</v>
      </c>
      <c r="H254" s="183" t="str">
        <f>INDEX(Sector!$D$57:$D$776,MATCH('Energy consumption (raw)'!F254,Sector!$C$57:$C$776,FALSE))</f>
        <v>Electronic components manufacturing</v>
      </c>
      <c r="I254" s="183" t="str">
        <f>IF(G254=Sector!$B$50,Sector!$B$50,IF(G254=Sector!$B$51,Sector!$B$51,IF(G254=Sector!$B$53,Sector!$B$53,INDEX(Sector!$E$57:$E$776,MATCH('Energy consumption (raw)'!F254,Sector!$C$57:$C$776,FALSE)))))</f>
        <v>26 Manufacture of computer, electronic and optical products</v>
      </c>
      <c r="J254" s="561"/>
      <c r="K254" s="561">
        <v>50733408</v>
      </c>
      <c r="L254" s="561"/>
      <c r="M254" s="561"/>
      <c r="N254" s="561"/>
      <c r="O254" s="561"/>
      <c r="P254" s="561"/>
      <c r="Q254" s="561"/>
      <c r="R254" s="561">
        <v>70.713009999999997</v>
      </c>
      <c r="S254" s="561">
        <v>78745</v>
      </c>
      <c r="T254" s="561"/>
      <c r="U254" s="561"/>
      <c r="V254" s="561">
        <v>34.673999999999999</v>
      </c>
      <c r="W254" s="561"/>
      <c r="X254" s="561"/>
      <c r="Y254" s="561">
        <v>34.991999999999997</v>
      </c>
      <c r="Z254" s="561"/>
      <c r="AA254" s="561"/>
      <c r="AB254" s="561"/>
      <c r="AC254" s="561"/>
      <c r="AD254" s="561"/>
      <c r="AE254" s="561"/>
      <c r="AF254" s="561"/>
      <c r="AG254" s="561">
        <v>8044.1367046000005</v>
      </c>
      <c r="AH254" s="561">
        <v>8983</v>
      </c>
      <c r="AI254" s="290" t="s">
        <v>310</v>
      </c>
      <c r="AJ254" s="290" t="s">
        <v>379</v>
      </c>
    </row>
    <row r="255" spans="2:36" x14ac:dyDescent="0.25">
      <c r="B255" s="554">
        <v>153</v>
      </c>
      <c r="C255" s="555"/>
      <c r="D255" s="556"/>
      <c r="E255" s="290" t="s">
        <v>395</v>
      </c>
      <c r="F255" s="290" t="s">
        <v>474</v>
      </c>
      <c r="G255" s="290" t="s">
        <v>397</v>
      </c>
      <c r="H255" s="183" t="str">
        <f>INDEX(Sector!$D$57:$D$776,MATCH('Energy consumption (raw)'!F255,Sector!$C$57:$C$776,FALSE))</f>
        <v>Manufacture of electrical and lighting equipment</v>
      </c>
      <c r="I255" s="183" t="str">
        <f>IF(G255=Sector!$B$50,Sector!$B$50,IF(G255=Sector!$B$51,Sector!$B$51,IF(G255=Sector!$B$53,Sector!$B$53,INDEX(Sector!$E$57:$E$776,MATCH('Energy consumption (raw)'!F255,Sector!$C$57:$C$776,FALSE)))))</f>
        <v>27 Manufacture of electrical equipment</v>
      </c>
      <c r="J255" s="561"/>
      <c r="K255" s="561">
        <v>21976739</v>
      </c>
      <c r="L255" s="561"/>
      <c r="M255" s="561"/>
      <c r="N255" s="561"/>
      <c r="O255" s="561"/>
      <c r="P255" s="561"/>
      <c r="Q255" s="561"/>
      <c r="R255" s="561"/>
      <c r="S255" s="561"/>
      <c r="T255" s="561"/>
      <c r="U255" s="561"/>
      <c r="V255" s="561"/>
      <c r="W255" s="561"/>
      <c r="X255" s="561"/>
      <c r="Y255" s="561">
        <v>1691</v>
      </c>
      <c r="Z255" s="561"/>
      <c r="AA255" s="561"/>
      <c r="AB255" s="561"/>
      <c r="AC255" s="561"/>
      <c r="AD255" s="561"/>
      <c r="AE255" s="561"/>
      <c r="AF255" s="561"/>
      <c r="AG255" s="561">
        <v>5234.2008277000004</v>
      </c>
      <c r="AH255" s="561">
        <v>4888</v>
      </c>
      <c r="AI255" s="290" t="s">
        <v>310</v>
      </c>
      <c r="AJ255" s="290" t="s">
        <v>379</v>
      </c>
    </row>
    <row r="256" spans="2:36" x14ac:dyDescent="0.25">
      <c r="B256" s="554">
        <v>154</v>
      </c>
      <c r="C256" s="555"/>
      <c r="D256" s="556"/>
      <c r="E256" s="290" t="s">
        <v>395</v>
      </c>
      <c r="F256" s="290" t="s">
        <v>475</v>
      </c>
      <c r="G256" s="290" t="s">
        <v>397</v>
      </c>
      <c r="H256" s="183" t="str">
        <f>INDEX(Sector!$D$57:$D$776,MATCH('Energy consumption (raw)'!F256,Sector!$C$57:$C$776,FALSE))</f>
        <v>Manufacture of paper and paper products</v>
      </c>
      <c r="I256" s="183" t="str">
        <f>IF(G256=Sector!$B$50,Sector!$B$50,IF(G256=Sector!$B$51,Sector!$B$51,IF(G256=Sector!$B$53,Sector!$B$53,INDEX(Sector!$E$57:$E$776,MATCH('Energy consumption (raw)'!F256,Sector!$C$57:$C$776,FALSE)))))</f>
        <v>17 Manufacture of paper and paper products</v>
      </c>
      <c r="J256" s="561">
        <v>6517103</v>
      </c>
      <c r="K256" s="561">
        <v>6517103</v>
      </c>
      <c r="L256" s="561"/>
      <c r="M256" s="561"/>
      <c r="N256" s="561"/>
      <c r="O256" s="561"/>
      <c r="P256" s="561"/>
      <c r="Q256" s="561"/>
      <c r="R256" s="561"/>
      <c r="S256" s="561"/>
      <c r="T256" s="561"/>
      <c r="U256" s="561"/>
      <c r="V256" s="561"/>
      <c r="W256" s="561"/>
      <c r="X256" s="561"/>
      <c r="Y256" s="561"/>
      <c r="Z256" s="561"/>
      <c r="AA256" s="561"/>
      <c r="AB256" s="561"/>
      <c r="AC256" s="561"/>
      <c r="AD256" s="561"/>
      <c r="AE256" s="561"/>
      <c r="AF256" s="561"/>
      <c r="AG256" s="561">
        <v>1005.5889929000001</v>
      </c>
      <c r="AH256" s="561"/>
      <c r="AI256" s="290" t="s">
        <v>310</v>
      </c>
      <c r="AJ256" s="290" t="s">
        <v>379</v>
      </c>
    </row>
    <row r="257" spans="2:36" x14ac:dyDescent="0.25">
      <c r="B257" s="554">
        <v>155</v>
      </c>
      <c r="C257" s="555"/>
      <c r="D257" s="556"/>
      <c r="E257" s="290" t="s">
        <v>395</v>
      </c>
      <c r="F257" s="290" t="s">
        <v>407</v>
      </c>
      <c r="G257" s="290" t="s">
        <v>397</v>
      </c>
      <c r="H257" s="183" t="str">
        <f>INDEX(Sector!$D$57:$D$776,MATCH('Energy consumption (raw)'!F257,Sector!$C$57:$C$776,FALSE))</f>
        <v>Electronic components manufacturing</v>
      </c>
      <c r="I257" s="183" t="str">
        <f>IF(G257=Sector!$B$50,Sector!$B$50,IF(G257=Sector!$B$51,Sector!$B$51,IF(G257=Sector!$B$53,Sector!$B$53,INDEX(Sector!$E$57:$E$776,MATCH('Energy consumption (raw)'!F257,Sector!$C$57:$C$776,FALSE)))))</f>
        <v>26 Manufacture of computer, electronic and optical products</v>
      </c>
      <c r="J257" s="561"/>
      <c r="K257" s="561">
        <v>45759866</v>
      </c>
      <c r="L257" s="561"/>
      <c r="M257" s="561"/>
      <c r="N257" s="561"/>
      <c r="O257" s="561"/>
      <c r="P257" s="561"/>
      <c r="Q257" s="561"/>
      <c r="R257" s="290">
        <v>70.915059999999997</v>
      </c>
      <c r="S257" s="290">
        <v>78970</v>
      </c>
      <c r="T257" s="290"/>
      <c r="U257" s="290"/>
      <c r="V257" s="290">
        <v>29.831919999999997</v>
      </c>
      <c r="W257" s="290">
        <v>41840</v>
      </c>
      <c r="X257" s="290"/>
      <c r="Y257" s="290">
        <v>65.19</v>
      </c>
      <c r="Z257" s="561"/>
      <c r="AA257" s="561"/>
      <c r="AB257" s="561"/>
      <c r="AC257" s="561"/>
      <c r="AD257" s="561"/>
      <c r="AE257" s="561"/>
      <c r="AF257" s="561"/>
      <c r="AG257" s="561">
        <v>7339.6821010000003</v>
      </c>
      <c r="AH257" s="561">
        <v>4787</v>
      </c>
      <c r="AI257" s="290" t="s">
        <v>310</v>
      </c>
      <c r="AJ257" s="290" t="s">
        <v>379</v>
      </c>
    </row>
    <row r="258" spans="2:36" x14ac:dyDescent="0.25">
      <c r="B258" s="554">
        <v>156</v>
      </c>
      <c r="C258" s="555"/>
      <c r="D258" s="556"/>
      <c r="E258" s="290" t="s">
        <v>395</v>
      </c>
      <c r="F258" s="290" t="s">
        <v>407</v>
      </c>
      <c r="G258" s="290" t="s">
        <v>397</v>
      </c>
      <c r="H258" s="183" t="str">
        <f>INDEX(Sector!$D$57:$D$776,MATCH('Energy consumption (raw)'!F258,Sector!$C$57:$C$776,FALSE))</f>
        <v>Electronic components manufacturing</v>
      </c>
      <c r="I258" s="183" t="str">
        <f>IF(G258=Sector!$B$50,Sector!$B$50,IF(G258=Sector!$B$51,Sector!$B$51,IF(G258=Sector!$B$53,Sector!$B$53,INDEX(Sector!$E$57:$E$776,MATCH('Energy consumption (raw)'!F258,Sector!$C$57:$C$776,FALSE)))))</f>
        <v>26 Manufacture of computer, electronic and optical products</v>
      </c>
      <c r="J258" s="561">
        <v>6680508</v>
      </c>
      <c r="K258" s="561">
        <v>18940670</v>
      </c>
      <c r="L258" s="561"/>
      <c r="M258" s="561"/>
      <c r="N258" s="561"/>
      <c r="O258" s="561"/>
      <c r="P258" s="561"/>
      <c r="Q258" s="561"/>
      <c r="R258" s="290">
        <v>11.673999999999999</v>
      </c>
      <c r="S258" s="290">
        <v>13000</v>
      </c>
      <c r="T258" s="290"/>
      <c r="U258" s="290"/>
      <c r="V258" s="290">
        <v>7.13</v>
      </c>
      <c r="W258" s="290">
        <v>10000</v>
      </c>
      <c r="X258" s="561"/>
      <c r="Y258" s="561"/>
      <c r="Z258" s="561"/>
      <c r="AA258" s="561"/>
      <c r="AB258" s="561"/>
      <c r="AC258" s="561"/>
      <c r="AD258" s="561"/>
      <c r="AE258" s="561"/>
      <c r="AF258" s="561"/>
      <c r="AG258" s="561">
        <v>2961.6793610000004</v>
      </c>
      <c r="AH258" s="561">
        <v>1351</v>
      </c>
      <c r="AI258" s="290" t="s">
        <v>310</v>
      </c>
      <c r="AJ258" s="290" t="s">
        <v>379</v>
      </c>
    </row>
    <row r="259" spans="2:36" x14ac:dyDescent="0.25">
      <c r="B259" s="554">
        <v>157</v>
      </c>
      <c r="C259" s="555"/>
      <c r="D259" s="556"/>
      <c r="E259" s="290" t="s">
        <v>395</v>
      </c>
      <c r="F259" s="290" t="s">
        <v>461</v>
      </c>
      <c r="G259" s="290" t="s">
        <v>397</v>
      </c>
      <c r="H259" s="183" t="str">
        <f>INDEX(Sector!$D$57:$D$776,MATCH('Energy consumption (raw)'!F259,Sector!$C$57:$C$776,FALSE))</f>
        <v>Iron and steel production</v>
      </c>
      <c r="I259" s="183" t="str">
        <f>IF(G259=Sector!$B$50,Sector!$B$50,IF(G259=Sector!$B$51,Sector!$B$51,IF(G259=Sector!$B$53,Sector!$B$53,INDEX(Sector!$E$57:$E$776,MATCH('Energy consumption (raw)'!F259,Sector!$C$57:$C$776,FALSE)))))</f>
        <v>24 Manufacture of basic metals</v>
      </c>
      <c r="J259" s="561">
        <v>8253623</v>
      </c>
      <c r="K259" s="561">
        <v>7051889</v>
      </c>
      <c r="L259" s="561"/>
      <c r="M259" s="561"/>
      <c r="N259" s="561"/>
      <c r="O259" s="561"/>
      <c r="P259" s="561"/>
      <c r="Q259" s="561"/>
      <c r="R259" s="561"/>
      <c r="S259" s="561"/>
      <c r="T259" s="561"/>
      <c r="U259" s="561"/>
      <c r="V259" s="561"/>
      <c r="W259" s="561"/>
      <c r="X259" s="561"/>
      <c r="Y259" s="561"/>
      <c r="Z259" s="561"/>
      <c r="AA259" s="561"/>
      <c r="AB259" s="561"/>
      <c r="AC259" s="561"/>
      <c r="AD259" s="561"/>
      <c r="AE259" s="561"/>
      <c r="AF259" s="561"/>
      <c r="AG259" s="561">
        <v>1088.1064727</v>
      </c>
      <c r="AH259" s="561">
        <v>1151</v>
      </c>
      <c r="AI259" s="290" t="s">
        <v>310</v>
      </c>
      <c r="AJ259" s="290" t="s">
        <v>379</v>
      </c>
    </row>
    <row r="260" spans="2:36" x14ac:dyDescent="0.25">
      <c r="B260" s="554">
        <v>158</v>
      </c>
      <c r="C260" s="555"/>
      <c r="D260" s="556"/>
      <c r="E260" s="290" t="s">
        <v>395</v>
      </c>
      <c r="F260" s="290" t="s">
        <v>461</v>
      </c>
      <c r="G260" s="290" t="s">
        <v>397</v>
      </c>
      <c r="H260" s="183" t="str">
        <f>INDEX(Sector!$D$57:$D$776,MATCH('Energy consumption (raw)'!F260,Sector!$C$57:$C$776,FALSE))</f>
        <v>Iron and steel production</v>
      </c>
      <c r="I260" s="183" t="str">
        <f>IF(G260=Sector!$B$50,Sector!$B$50,IF(G260=Sector!$B$51,Sector!$B$51,IF(G260=Sector!$B$53,Sector!$B$53,INDEX(Sector!$E$57:$E$776,MATCH('Energy consumption (raw)'!F260,Sector!$C$57:$C$776,FALSE)))))</f>
        <v>24 Manufacture of basic metals</v>
      </c>
      <c r="J260" s="561"/>
      <c r="K260" s="561">
        <v>43980895</v>
      </c>
      <c r="L260" s="561"/>
      <c r="M260" s="561"/>
      <c r="N260" s="561"/>
      <c r="O260" s="561"/>
      <c r="P260" s="561"/>
      <c r="Q260" s="561"/>
      <c r="R260" s="561"/>
      <c r="S260" s="561"/>
      <c r="T260" s="561"/>
      <c r="U260" s="561"/>
      <c r="V260" s="561"/>
      <c r="W260" s="561"/>
      <c r="X260" s="561"/>
      <c r="Y260" s="561"/>
      <c r="Z260" s="561"/>
      <c r="AA260" s="561"/>
      <c r="AB260" s="561"/>
      <c r="AC260" s="561"/>
      <c r="AD260" s="561"/>
      <c r="AE260" s="561"/>
      <c r="AF260" s="561"/>
      <c r="AG260" s="561">
        <v>6786.2520985000001</v>
      </c>
      <c r="AH260" s="561">
        <v>5006</v>
      </c>
      <c r="AI260" s="290" t="s">
        <v>310</v>
      </c>
      <c r="AJ260" s="290" t="s">
        <v>379</v>
      </c>
    </row>
    <row r="261" spans="2:36" x14ac:dyDescent="0.25">
      <c r="B261" s="554">
        <v>159</v>
      </c>
      <c r="C261" s="555"/>
      <c r="D261" s="556"/>
      <c r="E261" s="290" t="s">
        <v>395</v>
      </c>
      <c r="F261" s="290" t="s">
        <v>407</v>
      </c>
      <c r="G261" s="290" t="s">
        <v>397</v>
      </c>
      <c r="H261" s="183" t="str">
        <f>INDEX(Sector!$D$57:$D$776,MATCH('Energy consumption (raw)'!F261,Sector!$C$57:$C$776,FALSE))</f>
        <v>Electronic components manufacturing</v>
      </c>
      <c r="I261" s="183" t="str">
        <f>IF(G261=Sector!$B$50,Sector!$B$50,IF(G261=Sector!$B$51,Sector!$B$51,IF(G261=Sector!$B$53,Sector!$B$53,INDEX(Sector!$E$57:$E$776,MATCH('Energy consumption (raw)'!F261,Sector!$C$57:$C$776,FALSE)))))</f>
        <v>26 Manufacture of computer, electronic and optical products</v>
      </c>
      <c r="J261" s="561"/>
      <c r="K261" s="561">
        <v>26665710</v>
      </c>
      <c r="L261" s="561"/>
      <c r="M261" s="561"/>
      <c r="N261" s="561"/>
      <c r="O261" s="561"/>
      <c r="P261" s="561"/>
      <c r="Q261" s="561"/>
      <c r="R261" s="561"/>
      <c r="S261" s="561"/>
      <c r="T261" s="561"/>
      <c r="U261" s="561"/>
      <c r="V261" s="561"/>
      <c r="W261" s="561"/>
      <c r="X261" s="561"/>
      <c r="Y261" s="561">
        <v>111.75</v>
      </c>
      <c r="Z261" s="561"/>
      <c r="AA261" s="561"/>
      <c r="AB261" s="561"/>
      <c r="AC261" s="561"/>
      <c r="AD261" s="561"/>
      <c r="AE261" s="561"/>
      <c r="AF261" s="561"/>
      <c r="AG261" s="561">
        <v>4236.3265529999999</v>
      </c>
      <c r="AH261" s="561">
        <v>3661</v>
      </c>
      <c r="AI261" s="290" t="s">
        <v>310</v>
      </c>
      <c r="AJ261" s="290" t="s">
        <v>379</v>
      </c>
    </row>
    <row r="262" spans="2:36" x14ac:dyDescent="0.25">
      <c r="B262" s="554">
        <v>160</v>
      </c>
      <c r="C262" s="555"/>
      <c r="D262" s="556"/>
      <c r="E262" s="290" t="s">
        <v>395</v>
      </c>
      <c r="F262" s="290" t="s">
        <v>407</v>
      </c>
      <c r="G262" s="290" t="s">
        <v>397</v>
      </c>
      <c r="H262" s="183" t="str">
        <f>INDEX(Sector!$D$57:$D$776,MATCH('Energy consumption (raw)'!F262,Sector!$C$57:$C$776,FALSE))</f>
        <v>Electronic components manufacturing</v>
      </c>
      <c r="I262" s="183" t="str">
        <f>IF(G262=Sector!$B$50,Sector!$B$50,IF(G262=Sector!$B$51,Sector!$B$51,IF(G262=Sector!$B$53,Sector!$B$53,INDEX(Sector!$E$57:$E$776,MATCH('Energy consumption (raw)'!F262,Sector!$C$57:$C$776,FALSE)))))</f>
        <v>26 Manufacture of computer, electronic and optical products</v>
      </c>
      <c r="J262" s="561"/>
      <c r="K262" s="561">
        <v>10126849</v>
      </c>
      <c r="L262" s="561"/>
      <c r="M262" s="561"/>
      <c r="N262" s="561"/>
      <c r="O262" s="561"/>
      <c r="P262" s="561"/>
      <c r="Q262" s="561"/>
      <c r="R262" s="561"/>
      <c r="S262" s="561"/>
      <c r="T262" s="561"/>
      <c r="U262" s="561"/>
      <c r="V262" s="561"/>
      <c r="W262" s="561"/>
      <c r="X262" s="561"/>
      <c r="Y262" s="561"/>
      <c r="Z262" s="561"/>
      <c r="AA262" s="561"/>
      <c r="AB262" s="561"/>
      <c r="AC262" s="561"/>
      <c r="AD262" s="561"/>
      <c r="AE262" s="561"/>
      <c r="AF262" s="561"/>
      <c r="AG262" s="561">
        <v>1562.5728007</v>
      </c>
      <c r="AH262" s="561">
        <v>2298</v>
      </c>
      <c r="AI262" s="290" t="s">
        <v>310</v>
      </c>
      <c r="AJ262" s="290" t="s">
        <v>379</v>
      </c>
    </row>
    <row r="263" spans="2:36" x14ac:dyDescent="0.25">
      <c r="B263" s="554">
        <v>161</v>
      </c>
      <c r="C263" s="555"/>
      <c r="D263" s="556"/>
      <c r="E263" s="290" t="s">
        <v>395</v>
      </c>
      <c r="F263" s="290" t="s">
        <v>407</v>
      </c>
      <c r="G263" s="290" t="s">
        <v>397</v>
      </c>
      <c r="H263" s="183" t="str">
        <f>INDEX(Sector!$D$57:$D$776,MATCH('Energy consumption (raw)'!F263,Sector!$C$57:$C$776,FALSE))</f>
        <v>Electronic components manufacturing</v>
      </c>
      <c r="I263" s="183" t="str">
        <f>IF(G263=Sector!$B$50,Sector!$B$50,IF(G263=Sector!$B$51,Sector!$B$51,IF(G263=Sector!$B$53,Sector!$B$53,INDEX(Sector!$E$57:$E$776,MATCH('Energy consumption (raw)'!F263,Sector!$C$57:$C$776,FALSE)))))</f>
        <v>26 Manufacture of computer, electronic and optical products</v>
      </c>
      <c r="J263" s="561"/>
      <c r="K263" s="561">
        <v>12559318</v>
      </c>
      <c r="L263" s="561"/>
      <c r="M263" s="561"/>
      <c r="N263" s="561"/>
      <c r="O263" s="561"/>
      <c r="P263" s="561"/>
      <c r="Q263" s="561"/>
      <c r="R263" s="561"/>
      <c r="S263" s="561"/>
      <c r="T263" s="561"/>
      <c r="U263" s="561"/>
      <c r="V263" s="561"/>
      <c r="W263" s="561"/>
      <c r="X263" s="561"/>
      <c r="Y263" s="561"/>
      <c r="Z263" s="561"/>
      <c r="AA263" s="561"/>
      <c r="AB263" s="561"/>
      <c r="AC263" s="561"/>
      <c r="AD263" s="561"/>
      <c r="AE263" s="561"/>
      <c r="AF263" s="561"/>
      <c r="AG263" s="561">
        <v>1937.9027674000001</v>
      </c>
      <c r="AH263" s="561">
        <v>1538</v>
      </c>
      <c r="AI263" s="290" t="s">
        <v>310</v>
      </c>
      <c r="AJ263" s="290" t="s">
        <v>379</v>
      </c>
    </row>
    <row r="264" spans="2:36" x14ac:dyDescent="0.25">
      <c r="B264" s="554">
        <v>162</v>
      </c>
      <c r="C264" s="555"/>
      <c r="D264" s="556"/>
      <c r="E264" s="290" t="s">
        <v>395</v>
      </c>
      <c r="F264" s="290" t="s">
        <v>476</v>
      </c>
      <c r="G264" s="290" t="s">
        <v>397</v>
      </c>
      <c r="H264" s="183" t="str">
        <f>INDEX(Sector!$D$57:$D$776,MATCH('Energy consumption (raw)'!F264,Sector!$C$57:$C$776,FALSE))</f>
        <v>Producing electronic components</v>
      </c>
      <c r="I264" s="183" t="str">
        <f>IF(G264=Sector!$B$50,Sector!$B$50,IF(G264=Sector!$B$51,Sector!$B$51,IF(G264=Sector!$B$53,Sector!$B$53,INDEX(Sector!$E$57:$E$776,MATCH('Energy consumption (raw)'!F264,Sector!$C$57:$C$776,FALSE)))))</f>
        <v>26 Manufacture of computer, electronic and optical products</v>
      </c>
      <c r="J264" s="561"/>
      <c r="K264" s="561">
        <v>19504000</v>
      </c>
      <c r="L264" s="561"/>
      <c r="M264" s="561"/>
      <c r="N264" s="561"/>
      <c r="O264" s="561"/>
      <c r="P264" s="561"/>
      <c r="Q264" s="561"/>
      <c r="R264" s="561"/>
      <c r="S264" s="561"/>
      <c r="T264" s="561"/>
      <c r="U264" s="561"/>
      <c r="V264" s="561"/>
      <c r="W264" s="561"/>
      <c r="X264" s="561"/>
      <c r="Y264" s="561"/>
      <c r="Z264" s="561"/>
      <c r="AA264" s="561"/>
      <c r="AB264" s="561"/>
      <c r="AC264" s="561"/>
      <c r="AD264" s="561"/>
      <c r="AE264" s="561"/>
      <c r="AF264" s="561"/>
      <c r="AG264" s="561">
        <v>3009.4672</v>
      </c>
      <c r="AH264" s="561">
        <v>3387</v>
      </c>
      <c r="AI264" s="290" t="s">
        <v>310</v>
      </c>
      <c r="AJ264" s="290" t="s">
        <v>379</v>
      </c>
    </row>
    <row r="265" spans="2:36" x14ac:dyDescent="0.25">
      <c r="B265" s="554">
        <v>163</v>
      </c>
      <c r="C265" s="555"/>
      <c r="D265" s="556"/>
      <c r="E265" s="290" t="s">
        <v>395</v>
      </c>
      <c r="F265" s="290" t="s">
        <v>407</v>
      </c>
      <c r="G265" s="290" t="s">
        <v>397</v>
      </c>
      <c r="H265" s="183" t="str">
        <f>INDEX(Sector!$D$57:$D$776,MATCH('Energy consumption (raw)'!F265,Sector!$C$57:$C$776,FALSE))</f>
        <v>Electronic components manufacturing</v>
      </c>
      <c r="I265" s="183" t="str">
        <f>IF(G265=Sector!$B$50,Sector!$B$50,IF(G265=Sector!$B$51,Sector!$B$51,IF(G265=Sector!$B$53,Sector!$B$53,INDEX(Sector!$E$57:$E$776,MATCH('Energy consumption (raw)'!F265,Sector!$C$57:$C$776,FALSE)))))</f>
        <v>26 Manufacture of computer, electronic and optical products</v>
      </c>
      <c r="J265" s="561"/>
      <c r="K265" s="561">
        <v>12970000</v>
      </c>
      <c r="L265" s="561"/>
      <c r="M265" s="561"/>
      <c r="N265" s="561"/>
      <c r="O265" s="561"/>
      <c r="P265" s="561"/>
      <c r="Q265" s="561"/>
      <c r="R265" s="561"/>
      <c r="S265" s="561"/>
      <c r="T265" s="561"/>
      <c r="U265" s="561"/>
      <c r="V265" s="561"/>
      <c r="W265" s="561"/>
      <c r="X265" s="561"/>
      <c r="Y265" s="561"/>
      <c r="Z265" s="561"/>
      <c r="AA265" s="561"/>
      <c r="AB265" s="561"/>
      <c r="AC265" s="561"/>
      <c r="AD265" s="561"/>
      <c r="AE265" s="561"/>
      <c r="AF265" s="561"/>
      <c r="AG265" s="561">
        <v>2001.2710000000002</v>
      </c>
      <c r="AH265" s="561">
        <v>1404</v>
      </c>
      <c r="AI265" s="290" t="s">
        <v>310</v>
      </c>
      <c r="AJ265" s="290" t="s">
        <v>379</v>
      </c>
    </row>
    <row r="266" spans="2:36" x14ac:dyDescent="0.25">
      <c r="B266" s="554">
        <v>164</v>
      </c>
      <c r="C266" s="555"/>
      <c r="D266" s="556"/>
      <c r="E266" s="290" t="s">
        <v>395</v>
      </c>
      <c r="F266" s="290" t="s">
        <v>477</v>
      </c>
      <c r="G266" s="290" t="s">
        <v>397</v>
      </c>
      <c r="H266" s="183" t="str">
        <f>INDEX(Sector!$D$57:$D$776,MATCH('Energy consumption (raw)'!F266,Sector!$C$57:$C$776,FALSE))</f>
        <v>Manufacture of electrical equipment</v>
      </c>
      <c r="I266" s="183" t="str">
        <f>IF(G266=Sector!$B$50,Sector!$B$50,IF(G266=Sector!$B$51,Sector!$B$51,IF(G266=Sector!$B$53,Sector!$B$53,INDEX(Sector!$E$57:$E$776,MATCH('Energy consumption (raw)'!F266,Sector!$C$57:$C$776,FALSE)))))</f>
        <v>27 Manufacture of electrical equipment</v>
      </c>
      <c r="J266" s="561"/>
      <c r="K266" s="561">
        <v>7610000</v>
      </c>
      <c r="L266" s="561"/>
      <c r="M266" s="561"/>
      <c r="N266" s="561"/>
      <c r="O266" s="561"/>
      <c r="P266" s="561"/>
      <c r="Q266" s="561"/>
      <c r="R266" s="561"/>
      <c r="S266" s="561"/>
      <c r="T266" s="561"/>
      <c r="U266" s="561"/>
      <c r="V266" s="561"/>
      <c r="W266" s="561"/>
      <c r="X266" s="561"/>
      <c r="Y266" s="561"/>
      <c r="Z266" s="561"/>
      <c r="AA266" s="561"/>
      <c r="AB266" s="561"/>
      <c r="AC266" s="561"/>
      <c r="AD266" s="561"/>
      <c r="AE266" s="561"/>
      <c r="AF266" s="561"/>
      <c r="AG266" s="561">
        <v>1174.2230000000002</v>
      </c>
      <c r="AH266" s="561">
        <v>1034</v>
      </c>
      <c r="AI266" s="290" t="s">
        <v>310</v>
      </c>
      <c r="AJ266" s="290" t="s">
        <v>379</v>
      </c>
    </row>
    <row r="267" spans="2:36" x14ac:dyDescent="0.25">
      <c r="B267" s="554">
        <v>165</v>
      </c>
      <c r="C267" s="555"/>
      <c r="D267" s="556"/>
      <c r="E267" s="290" t="s">
        <v>395</v>
      </c>
      <c r="F267" s="290" t="s">
        <v>478</v>
      </c>
      <c r="G267" s="290" t="s">
        <v>397</v>
      </c>
      <c r="H267" s="183" t="str">
        <f>INDEX(Sector!$D$57:$D$776,MATCH('Energy consumption (raw)'!F267,Sector!$C$57:$C$776,FALSE))</f>
        <v>Processing milk and dairy products</v>
      </c>
      <c r="I267" s="183" t="str">
        <f>IF(G267=Sector!$B$50,Sector!$B$50,IF(G267=Sector!$B$51,Sector!$B$51,IF(G267=Sector!$B$53,Sector!$B$53,INDEX(Sector!$E$57:$E$776,MATCH('Energy consumption (raw)'!F267,Sector!$C$57:$C$776,FALSE)))))</f>
        <v>10 Manufacture of food products</v>
      </c>
      <c r="J267" s="561"/>
      <c r="K267" s="561">
        <v>11860000</v>
      </c>
      <c r="L267" s="561"/>
      <c r="M267" s="561"/>
      <c r="N267" s="561"/>
      <c r="O267" s="561"/>
      <c r="P267" s="561"/>
      <c r="Q267" s="561"/>
      <c r="R267" s="561">
        <v>59.537399999999998</v>
      </c>
      <c r="S267" s="561">
        <v>66300</v>
      </c>
      <c r="T267" s="561"/>
      <c r="U267" s="561"/>
      <c r="V267" s="561"/>
      <c r="W267" s="561"/>
      <c r="X267" s="561"/>
      <c r="Y267" s="561"/>
      <c r="Z267" s="561"/>
      <c r="AA267" s="561"/>
      <c r="AB267" s="561"/>
      <c r="AC267" s="561"/>
      <c r="AD267" s="561"/>
      <c r="AE267" s="561">
        <v>17299.740000000002</v>
      </c>
      <c r="AF267" s="561"/>
      <c r="AG267" s="561">
        <v>3476.6371900000004</v>
      </c>
      <c r="AH267" s="561">
        <v>1922</v>
      </c>
      <c r="AI267" s="290" t="s">
        <v>310</v>
      </c>
      <c r="AJ267" s="290" t="s">
        <v>379</v>
      </c>
    </row>
    <row r="268" spans="2:36" x14ac:dyDescent="0.25">
      <c r="B268" s="554">
        <v>166</v>
      </c>
      <c r="C268" s="555"/>
      <c r="D268" s="556"/>
      <c r="E268" s="290" t="s">
        <v>395</v>
      </c>
      <c r="F268" s="290" t="s">
        <v>479</v>
      </c>
      <c r="G268" s="290" t="s">
        <v>397</v>
      </c>
      <c r="H268" s="183" t="str">
        <f>INDEX(Sector!$D$57:$D$776,MATCH('Energy consumption (raw)'!F268,Sector!$C$57:$C$776,FALSE))</f>
        <v>Manufacture of other metal products n.e.c. - electronic components</v>
      </c>
      <c r="I268" s="183" t="str">
        <f>IF(G268=Sector!$B$50,Sector!$B$50,IF(G268=Sector!$B$51,Sector!$B$51,IF(G268=Sector!$B$53,Sector!$B$53,INDEX(Sector!$E$57:$E$776,MATCH('Energy consumption (raw)'!F268,Sector!$C$57:$C$776,FALSE)))))</f>
        <v>26 Manufacture of computer, electronic and optical products</v>
      </c>
      <c r="J268" s="561"/>
      <c r="K268" s="561">
        <v>46558150</v>
      </c>
      <c r="L268" s="561"/>
      <c r="M268" s="561"/>
      <c r="N268" s="561"/>
      <c r="O268" s="561"/>
      <c r="P268" s="561"/>
      <c r="Q268" s="561"/>
      <c r="R268" s="561">
        <v>145.03508199999999</v>
      </c>
      <c r="S268" s="561">
        <v>161509</v>
      </c>
      <c r="T268" s="561"/>
      <c r="U268" s="561"/>
      <c r="V268" s="561"/>
      <c r="W268" s="561"/>
      <c r="X268" s="561"/>
      <c r="Y268" s="561">
        <v>35.671999999999997</v>
      </c>
      <c r="Z268" s="561"/>
      <c r="AA268" s="561"/>
      <c r="AB268" s="561"/>
      <c r="AC268" s="561"/>
      <c r="AD268" s="561"/>
      <c r="AE268" s="561"/>
      <c r="AF268" s="561"/>
      <c r="AG268" s="561">
        <v>7512.8687286400009</v>
      </c>
      <c r="AH268" s="561">
        <v>8584</v>
      </c>
      <c r="AI268" s="290" t="s">
        <v>310</v>
      </c>
      <c r="AJ268" s="290" t="s">
        <v>379</v>
      </c>
    </row>
    <row r="269" spans="2:36" x14ac:dyDescent="0.25">
      <c r="B269" s="554">
        <v>167</v>
      </c>
      <c r="C269" s="555"/>
      <c r="D269" s="556"/>
      <c r="E269" s="290" t="s">
        <v>395</v>
      </c>
      <c r="F269" s="290" t="s">
        <v>400</v>
      </c>
      <c r="G269" s="290" t="s">
        <v>397</v>
      </c>
      <c r="H269" s="183" t="str">
        <f>INDEX(Sector!$D$57:$D$776,MATCH('Energy consumption (raw)'!F269,Sector!$C$57:$C$776,FALSE))</f>
        <v>Producing products from plastic</v>
      </c>
      <c r="I269" s="183" t="str">
        <f>IF(G269=Sector!$B$50,Sector!$B$50,IF(G269=Sector!$B$51,Sector!$B$51,IF(G269=Sector!$B$53,Sector!$B$53,INDEX(Sector!$E$57:$E$776,MATCH('Energy consumption (raw)'!F269,Sector!$C$57:$C$776,FALSE)))))</f>
        <v>22 Manufacture of rubber and plastics products</v>
      </c>
      <c r="J269" s="561"/>
      <c r="K269" s="561">
        <v>30243136</v>
      </c>
      <c r="L269" s="561"/>
      <c r="M269" s="561"/>
      <c r="N269" s="561"/>
      <c r="O269" s="561"/>
      <c r="P269" s="561"/>
      <c r="Q269" s="561"/>
      <c r="R269" s="561"/>
      <c r="S269" s="561"/>
      <c r="T269" s="561"/>
      <c r="U269" s="561"/>
      <c r="V269" s="561"/>
      <c r="W269" s="561"/>
      <c r="X269" s="561"/>
      <c r="Y269" s="561"/>
      <c r="Z269" s="561"/>
      <c r="AA269" s="561"/>
      <c r="AB269" s="561"/>
      <c r="AC269" s="561"/>
      <c r="AD269" s="561"/>
      <c r="AE269" s="561"/>
      <c r="AF269" s="561"/>
      <c r="AG269" s="561">
        <v>4666.5158848000001</v>
      </c>
      <c r="AH269" s="561">
        <v>4339</v>
      </c>
      <c r="AI269" s="290" t="s">
        <v>310</v>
      </c>
      <c r="AJ269" s="290" t="s">
        <v>379</v>
      </c>
    </row>
    <row r="270" spans="2:36" x14ac:dyDescent="0.25">
      <c r="B270" s="554">
        <v>168</v>
      </c>
      <c r="C270" s="555"/>
      <c r="D270" s="556"/>
      <c r="E270" s="290" t="s">
        <v>395</v>
      </c>
      <c r="F270" s="290" t="s">
        <v>480</v>
      </c>
      <c r="G270" s="290" t="s">
        <v>397</v>
      </c>
      <c r="H270" s="183" t="str">
        <f>INDEX(Sector!$D$57:$D$776,MATCH('Energy consumption (raw)'!F270,Sector!$C$57:$C$776,FALSE))</f>
        <v>Manufacture of metal tanks, tanks and containers</v>
      </c>
      <c r="I270" s="183" t="str">
        <f>IF(G270=Sector!$B$50,Sector!$B$50,IF(G270=Sector!$B$51,Sector!$B$51,IF(G270=Sector!$B$53,Sector!$B$53,INDEX(Sector!$E$57:$E$776,MATCH('Energy consumption (raw)'!F270,Sector!$C$57:$C$776,FALSE)))))</f>
        <v>25 Manufacture of fabricated metal products, except machinery and equipment</v>
      </c>
      <c r="J270" s="561">
        <v>18807516</v>
      </c>
      <c r="K270" s="561">
        <v>19310000</v>
      </c>
      <c r="L270" s="561"/>
      <c r="M270" s="561"/>
      <c r="N270" s="561"/>
      <c r="O270" s="561"/>
      <c r="P270" s="561"/>
      <c r="Q270" s="561"/>
      <c r="R270" s="561"/>
      <c r="S270" s="561"/>
      <c r="T270" s="561"/>
      <c r="U270" s="561"/>
      <c r="V270" s="561"/>
      <c r="W270" s="561"/>
      <c r="X270" s="561"/>
      <c r="Y270" s="561"/>
      <c r="Z270" s="561"/>
      <c r="AA270" s="561"/>
      <c r="AB270" s="561"/>
      <c r="AC270" s="561"/>
      <c r="AD270" s="561"/>
      <c r="AE270" s="561"/>
      <c r="AF270" s="561"/>
      <c r="AG270" s="561">
        <v>2979.5330000000004</v>
      </c>
      <c r="AH270" s="561">
        <v>4831</v>
      </c>
      <c r="AI270" s="290" t="s">
        <v>310</v>
      </c>
      <c r="AJ270" s="290" t="s">
        <v>379</v>
      </c>
    </row>
    <row r="271" spans="2:36" x14ac:dyDescent="0.25">
      <c r="B271" s="554">
        <v>169</v>
      </c>
      <c r="C271" s="555"/>
      <c r="D271" s="556"/>
      <c r="E271" s="290" t="s">
        <v>395</v>
      </c>
      <c r="F271" s="290" t="s">
        <v>481</v>
      </c>
      <c r="G271" s="290" t="s">
        <v>397</v>
      </c>
      <c r="H271" s="183" t="str">
        <f>INDEX(Sector!$D$57:$D$776,MATCH('Energy consumption (raw)'!F271,Sector!$C$57:$C$776,FALSE))</f>
        <v>Producing high-grade enameled cast iron household appliances</v>
      </c>
      <c r="I271" s="183" t="str">
        <f>IF(G271=Sector!$B$50,Sector!$B$50,IF(G271=Sector!$B$51,Sector!$B$51,IF(G271=Sector!$B$53,Sector!$B$53,INDEX(Sector!$E$57:$E$776,MATCH('Energy consumption (raw)'!F271,Sector!$C$57:$C$776,FALSE)))))</f>
        <v>25 Manufacture of fabricated metal products, except machinery and equipment</v>
      </c>
      <c r="J271" s="561"/>
      <c r="K271" s="561">
        <v>52600571</v>
      </c>
      <c r="L271" s="561"/>
      <c r="M271" s="561"/>
      <c r="N271" s="561"/>
      <c r="O271" s="561"/>
      <c r="P271" s="561"/>
      <c r="Q271" s="561"/>
      <c r="R271" s="561"/>
      <c r="S271" s="561"/>
      <c r="T271" s="561"/>
      <c r="U271" s="561"/>
      <c r="V271" s="561"/>
      <c r="W271" s="561"/>
      <c r="X271" s="561"/>
      <c r="Y271" s="561"/>
      <c r="Z271" s="561"/>
      <c r="AA271" s="561"/>
      <c r="AB271" s="561"/>
      <c r="AC271" s="561"/>
      <c r="AD271" s="561"/>
      <c r="AE271" s="561"/>
      <c r="AF271" s="561"/>
      <c r="AG271" s="561">
        <v>8116.2681053000006</v>
      </c>
      <c r="AH271" s="561">
        <v>5454</v>
      </c>
      <c r="AI271" s="290" t="s">
        <v>310</v>
      </c>
      <c r="AJ271" s="290" t="s">
        <v>379</v>
      </c>
    </row>
    <row r="272" spans="2:36" x14ac:dyDescent="0.25">
      <c r="B272" s="554">
        <v>170</v>
      </c>
      <c r="C272" s="555"/>
      <c r="D272" s="556"/>
      <c r="E272" s="290" t="s">
        <v>395</v>
      </c>
      <c r="F272" s="290" t="s">
        <v>400</v>
      </c>
      <c r="G272" s="290" t="s">
        <v>397</v>
      </c>
      <c r="H272" s="183" t="str">
        <f>INDEX(Sector!$D$57:$D$776,MATCH('Energy consumption (raw)'!F272,Sector!$C$57:$C$776,FALSE))</f>
        <v>Producing products from plastic</v>
      </c>
      <c r="I272" s="183" t="str">
        <f>IF(G272=Sector!$B$50,Sector!$B$50,IF(G272=Sector!$B$51,Sector!$B$51,IF(G272=Sector!$B$53,Sector!$B$53,INDEX(Sector!$E$57:$E$776,MATCH('Energy consumption (raw)'!F272,Sector!$C$57:$C$776,FALSE)))))</f>
        <v>22 Manufacture of rubber and plastics products</v>
      </c>
      <c r="J272" s="561"/>
      <c r="K272" s="561">
        <v>15820000</v>
      </c>
      <c r="L272" s="561"/>
      <c r="M272" s="561"/>
      <c r="N272" s="561"/>
      <c r="O272" s="561"/>
      <c r="P272" s="561"/>
      <c r="Q272" s="561"/>
      <c r="R272" s="561"/>
      <c r="S272" s="561"/>
      <c r="T272" s="561"/>
      <c r="U272" s="561"/>
      <c r="V272" s="561"/>
      <c r="W272" s="561"/>
      <c r="X272" s="561"/>
      <c r="Y272" s="561"/>
      <c r="Z272" s="561"/>
      <c r="AA272" s="561"/>
      <c r="AB272" s="561"/>
      <c r="AC272" s="561"/>
      <c r="AD272" s="561"/>
      <c r="AE272" s="561"/>
      <c r="AF272" s="561"/>
      <c r="AG272" s="561">
        <v>2441.0260000000003</v>
      </c>
      <c r="AH272" s="561">
        <v>2129</v>
      </c>
      <c r="AI272" s="290" t="s">
        <v>310</v>
      </c>
      <c r="AJ272" s="290" t="s">
        <v>379</v>
      </c>
    </row>
    <row r="273" spans="2:36" x14ac:dyDescent="0.25">
      <c r="B273" s="554">
        <v>171</v>
      </c>
      <c r="C273" s="555"/>
      <c r="D273" s="556"/>
      <c r="E273" s="290" t="s">
        <v>395</v>
      </c>
      <c r="F273" s="290" t="s">
        <v>407</v>
      </c>
      <c r="G273" s="290" t="s">
        <v>397</v>
      </c>
      <c r="H273" s="183" t="str">
        <f>INDEX(Sector!$D$57:$D$776,MATCH('Energy consumption (raw)'!F273,Sector!$C$57:$C$776,FALSE))</f>
        <v>Electronic components manufacturing</v>
      </c>
      <c r="I273" s="183" t="str">
        <f>IF(G273=Sector!$B$50,Sector!$B$50,IF(G273=Sector!$B$51,Sector!$B$51,IF(G273=Sector!$B$53,Sector!$B$53,INDEX(Sector!$E$57:$E$776,MATCH('Energy consumption (raw)'!F273,Sector!$C$57:$C$776,FALSE)))))</f>
        <v>26 Manufacture of computer, electronic and optical products</v>
      </c>
      <c r="J273" s="561"/>
      <c r="K273" s="561">
        <v>22500000</v>
      </c>
      <c r="L273" s="561"/>
      <c r="M273" s="561"/>
      <c r="N273" s="561"/>
      <c r="O273" s="561"/>
      <c r="P273" s="561"/>
      <c r="Q273" s="561"/>
      <c r="R273" s="561">
        <v>4</v>
      </c>
      <c r="S273" s="561"/>
      <c r="T273" s="561"/>
      <c r="U273" s="561"/>
      <c r="V273" s="561"/>
      <c r="W273" s="561"/>
      <c r="X273" s="561"/>
      <c r="Y273" s="561"/>
      <c r="Z273" s="561"/>
      <c r="AA273" s="561"/>
      <c r="AB273" s="561"/>
      <c r="AC273" s="561"/>
      <c r="AD273" s="561"/>
      <c r="AE273" s="561"/>
      <c r="AF273" s="561"/>
      <c r="AG273" s="561">
        <v>3475.83</v>
      </c>
      <c r="AH273" s="561">
        <v>2500</v>
      </c>
      <c r="AI273" s="290" t="s">
        <v>310</v>
      </c>
      <c r="AJ273" s="290" t="s">
        <v>379</v>
      </c>
    </row>
    <row r="274" spans="2:36" x14ac:dyDescent="0.25">
      <c r="B274" s="554">
        <v>172</v>
      </c>
      <c r="C274" s="555"/>
      <c r="D274" s="556"/>
      <c r="E274" s="290" t="s">
        <v>395</v>
      </c>
      <c r="F274" s="290" t="s">
        <v>407</v>
      </c>
      <c r="G274" s="290" t="s">
        <v>397</v>
      </c>
      <c r="H274" s="183" t="str">
        <f>INDEX(Sector!$D$57:$D$776,MATCH('Energy consumption (raw)'!F274,Sector!$C$57:$C$776,FALSE))</f>
        <v>Electronic components manufacturing</v>
      </c>
      <c r="I274" s="183" t="str">
        <f>IF(G274=Sector!$B$50,Sector!$B$50,IF(G274=Sector!$B$51,Sector!$B$51,IF(G274=Sector!$B$53,Sector!$B$53,INDEX(Sector!$E$57:$E$776,MATCH('Energy consumption (raw)'!F274,Sector!$C$57:$C$776,FALSE)))))</f>
        <v>26 Manufacture of computer, electronic and optical products</v>
      </c>
      <c r="J274" s="561"/>
      <c r="K274" s="561">
        <v>12913046</v>
      </c>
      <c r="L274" s="561"/>
      <c r="M274" s="561"/>
      <c r="N274" s="561"/>
      <c r="O274" s="561"/>
      <c r="P274" s="561"/>
      <c r="Q274" s="561"/>
      <c r="R274" s="561">
        <v>49.39</v>
      </c>
      <c r="S274" s="561">
        <v>55000</v>
      </c>
      <c r="T274" s="561"/>
      <c r="U274" s="561"/>
      <c r="V274" s="561">
        <v>17.824999999999999</v>
      </c>
      <c r="W274" s="561">
        <v>25000</v>
      </c>
      <c r="X274" s="561"/>
      <c r="Y274" s="561"/>
      <c r="Z274" s="561"/>
      <c r="AA274" s="561"/>
      <c r="AB274" s="561"/>
      <c r="AC274" s="561"/>
      <c r="AD274" s="561"/>
      <c r="AE274" s="561"/>
      <c r="AF274" s="561"/>
      <c r="AG274" s="561">
        <v>2130.7270478</v>
      </c>
      <c r="AH274" s="561">
        <v>2297</v>
      </c>
      <c r="AI274" s="290" t="s">
        <v>310</v>
      </c>
      <c r="AJ274" s="290" t="s">
        <v>379</v>
      </c>
    </row>
    <row r="275" spans="2:36" x14ac:dyDescent="0.25">
      <c r="B275" s="554">
        <v>173</v>
      </c>
      <c r="C275" s="555"/>
      <c r="D275" s="556"/>
      <c r="E275" s="290" t="s">
        <v>395</v>
      </c>
      <c r="F275" s="290" t="s">
        <v>482</v>
      </c>
      <c r="G275" s="290" t="s">
        <v>397</v>
      </c>
      <c r="H275" s="183" t="str">
        <f>INDEX(Sector!$D$57:$D$776,MATCH('Energy consumption (raw)'!F275,Sector!$C$57:$C$776,FALSE))</f>
        <v>Producing drugs, pharmaceutical chemicals and pharmaceutical materials</v>
      </c>
      <c r="I275" s="183" t="str">
        <f>IF(G275=Sector!$B$50,Sector!$B$50,IF(G275=Sector!$B$51,Sector!$B$51,IF(G275=Sector!$B$53,Sector!$B$53,INDEX(Sector!$E$57:$E$776,MATCH('Energy consumption (raw)'!F275,Sector!$C$57:$C$776,FALSE)))))</f>
        <v>21 Manufacture of pharmaceuticals, medicinal chemical and botanical products</v>
      </c>
      <c r="J275" s="561"/>
      <c r="K275" s="561">
        <v>11084020</v>
      </c>
      <c r="L275" s="561"/>
      <c r="M275" s="561"/>
      <c r="N275" s="561"/>
      <c r="O275" s="561"/>
      <c r="P275" s="561"/>
      <c r="Q275" s="561"/>
      <c r="R275" s="561">
        <v>5</v>
      </c>
      <c r="S275" s="561"/>
      <c r="T275" s="561"/>
      <c r="U275" s="561"/>
      <c r="V275" s="561"/>
      <c r="W275" s="561"/>
      <c r="X275" s="561"/>
      <c r="Y275" s="561">
        <v>613</v>
      </c>
      <c r="Z275" s="561"/>
      <c r="AA275" s="561"/>
      <c r="AB275" s="561"/>
      <c r="AC275" s="561"/>
      <c r="AD275" s="561"/>
      <c r="AE275" s="561"/>
      <c r="AF275" s="561"/>
      <c r="AG275" s="561">
        <v>2383.5342860000001</v>
      </c>
      <c r="AH275" s="561">
        <v>1276</v>
      </c>
      <c r="AI275" s="290" t="s">
        <v>310</v>
      </c>
      <c r="AJ275" s="290" t="s">
        <v>379</v>
      </c>
    </row>
    <row r="276" spans="2:36" x14ac:dyDescent="0.25">
      <c r="B276" s="554">
        <v>174</v>
      </c>
      <c r="C276" s="555"/>
      <c r="D276" s="556"/>
      <c r="E276" s="290" t="s">
        <v>395</v>
      </c>
      <c r="F276" s="290" t="s">
        <v>407</v>
      </c>
      <c r="G276" s="290" t="s">
        <v>397</v>
      </c>
      <c r="H276" s="183" t="str">
        <f>INDEX(Sector!$D$57:$D$776,MATCH('Energy consumption (raw)'!F276,Sector!$C$57:$C$776,FALSE))</f>
        <v>Electronic components manufacturing</v>
      </c>
      <c r="I276" s="183" t="str">
        <f>IF(G276=Sector!$B$50,Sector!$B$50,IF(G276=Sector!$B$51,Sector!$B$51,IF(G276=Sector!$B$53,Sector!$B$53,INDEX(Sector!$E$57:$E$776,MATCH('Energy consumption (raw)'!F276,Sector!$C$57:$C$776,FALSE)))))</f>
        <v>26 Manufacture of computer, electronic and optical products</v>
      </c>
      <c r="J276" s="561"/>
      <c r="K276" s="561">
        <v>25156720</v>
      </c>
      <c r="L276" s="561"/>
      <c r="M276" s="561"/>
      <c r="N276" s="561"/>
      <c r="O276" s="561"/>
      <c r="P276" s="561"/>
      <c r="Q276" s="561"/>
      <c r="R276" s="561">
        <v>49.39</v>
      </c>
      <c r="S276" s="561">
        <v>55000</v>
      </c>
      <c r="T276" s="561"/>
      <c r="U276" s="561"/>
      <c r="V276" s="561">
        <v>27.806999999999999</v>
      </c>
      <c r="W276" s="561">
        <v>39000</v>
      </c>
      <c r="X276" s="561"/>
      <c r="Y276" s="561"/>
      <c r="Z276" s="561"/>
      <c r="AA276" s="561"/>
      <c r="AB276" s="561"/>
      <c r="AC276" s="561"/>
      <c r="AD276" s="561"/>
      <c r="AE276" s="561"/>
      <c r="AF276" s="561"/>
      <c r="AG276" s="561">
        <v>4042.0270460000002</v>
      </c>
      <c r="AH276" s="561">
        <v>2830</v>
      </c>
      <c r="AI276" s="290" t="s">
        <v>310</v>
      </c>
      <c r="AJ276" s="290" t="s">
        <v>379</v>
      </c>
    </row>
    <row r="277" spans="2:36" x14ac:dyDescent="0.25">
      <c r="B277" s="554">
        <v>175</v>
      </c>
      <c r="C277" s="555"/>
      <c r="D277" s="556"/>
      <c r="E277" s="290" t="s">
        <v>395</v>
      </c>
      <c r="F277" s="290" t="s">
        <v>433</v>
      </c>
      <c r="G277" s="290" t="s">
        <v>397</v>
      </c>
      <c r="H277" s="183" t="str">
        <f>INDEX(Sector!$D$57:$D$776,MATCH('Energy consumption (raw)'!F277,Sector!$C$57:$C$776,FALSE))</f>
        <v>Producing plastics and synthetic rubber in primary form</v>
      </c>
      <c r="I277" s="183" t="str">
        <f>IF(G277=Sector!$B$50,Sector!$B$50,IF(G277=Sector!$B$51,Sector!$B$51,IF(G277=Sector!$B$53,Sector!$B$53,INDEX(Sector!$E$57:$E$776,MATCH('Energy consumption (raw)'!F277,Sector!$C$57:$C$776,FALSE)))))</f>
        <v>22 Manufacture of rubber and plastics products</v>
      </c>
      <c r="J277" s="561"/>
      <c r="K277" s="561">
        <v>7803903</v>
      </c>
      <c r="L277" s="561"/>
      <c r="M277" s="561"/>
      <c r="N277" s="561"/>
      <c r="O277" s="561"/>
      <c r="P277" s="561"/>
      <c r="Q277" s="561"/>
      <c r="R277" s="561">
        <v>42.00844</v>
      </c>
      <c r="S277" s="561">
        <v>46780</v>
      </c>
      <c r="T277" s="561"/>
      <c r="U277" s="561"/>
      <c r="V277" s="561"/>
      <c r="W277" s="561"/>
      <c r="X277" s="561"/>
      <c r="Y277" s="561">
        <v>5.95</v>
      </c>
      <c r="Z277" s="561"/>
      <c r="AA277" s="561"/>
      <c r="AB277" s="561"/>
      <c r="AC277" s="561"/>
      <c r="AD277" s="561"/>
      <c r="AE277" s="561"/>
      <c r="AF277" s="561"/>
      <c r="AG277" s="561">
        <v>1294.6427417000002</v>
      </c>
      <c r="AH277" s="561">
        <v>1221</v>
      </c>
      <c r="AI277" s="290" t="s">
        <v>310</v>
      </c>
      <c r="AJ277" s="290" t="s">
        <v>379</v>
      </c>
    </row>
    <row r="278" spans="2:36" x14ac:dyDescent="0.25">
      <c r="B278" s="554">
        <v>176</v>
      </c>
      <c r="C278" s="555"/>
      <c r="D278" s="556"/>
      <c r="E278" s="290" t="s">
        <v>395</v>
      </c>
      <c r="F278" s="290" t="s">
        <v>467</v>
      </c>
      <c r="G278" s="290" t="s">
        <v>397</v>
      </c>
      <c r="H278" s="183" t="str">
        <f>INDEX(Sector!$D$57:$D$776,MATCH('Energy consumption (raw)'!F278,Sector!$C$57:$C$776,FALSE))</f>
        <v>Other production n.e.c</v>
      </c>
      <c r="I278" s="183" t="str">
        <f>IF(G278=Sector!$B$50,Sector!$B$50,IF(G278=Sector!$B$51,Sector!$B$51,IF(G278=Sector!$B$53,Sector!$B$53,INDEX(Sector!$E$57:$E$776,MATCH('Energy consumption (raw)'!F278,Sector!$C$57:$C$776,FALSE)))))</f>
        <v>32 Other manufacturing</v>
      </c>
      <c r="J278" s="561"/>
      <c r="K278" s="561">
        <v>8649336</v>
      </c>
      <c r="L278" s="561"/>
      <c r="M278" s="561"/>
      <c r="N278" s="561">
        <v>1132</v>
      </c>
      <c r="O278" s="561"/>
      <c r="P278" s="561"/>
      <c r="Q278" s="561"/>
      <c r="R278" s="561">
        <v>260.42</v>
      </c>
      <c r="S278" s="561">
        <v>290000</v>
      </c>
      <c r="T278" s="561"/>
      <c r="U278" s="561"/>
      <c r="V278" s="561">
        <v>11</v>
      </c>
      <c r="W278" s="561"/>
      <c r="X278" s="561"/>
      <c r="Y278" s="561"/>
      <c r="Z278" s="561"/>
      <c r="AA278" s="561"/>
      <c r="AB278" s="561">
        <v>10897</v>
      </c>
      <c r="AC278" s="561"/>
      <c r="AD278" s="561"/>
      <c r="AE278" s="561"/>
      <c r="AF278" s="561"/>
      <c r="AG278" s="561">
        <v>6723.9519448000001</v>
      </c>
      <c r="AH278" s="561">
        <v>1268</v>
      </c>
      <c r="AI278" s="290" t="s">
        <v>310</v>
      </c>
      <c r="AJ278" s="290" t="s">
        <v>379</v>
      </c>
    </row>
    <row r="279" spans="2:36" x14ac:dyDescent="0.25">
      <c r="B279" s="554">
        <v>177</v>
      </c>
      <c r="C279" s="555"/>
      <c r="D279" s="556"/>
      <c r="E279" s="290" t="s">
        <v>395</v>
      </c>
      <c r="F279" s="290" t="s">
        <v>483</v>
      </c>
      <c r="G279" s="290" t="s">
        <v>397</v>
      </c>
      <c r="H279" s="183" t="str">
        <f>INDEX(Sector!$D$57:$D$776,MATCH('Energy consumption (raw)'!F279,Sector!$C$57:$C$776,FALSE))</f>
        <v>Manufacturing and assembling electronic acoustic products</v>
      </c>
      <c r="I279" s="183" t="str">
        <f>IF(G279=Sector!$B$50,Sector!$B$50,IF(G279=Sector!$B$51,Sector!$B$51,IF(G279=Sector!$B$53,Sector!$B$53,INDEX(Sector!$E$57:$E$776,MATCH('Energy consumption (raw)'!F279,Sector!$C$57:$C$776,FALSE)))))</f>
        <v>26 Manufacture of computer, electronic and optical products</v>
      </c>
      <c r="J279" s="561"/>
      <c r="K279" s="561">
        <v>43633808</v>
      </c>
      <c r="L279" s="561"/>
      <c r="M279" s="561"/>
      <c r="N279" s="561"/>
      <c r="O279" s="561"/>
      <c r="P279" s="561"/>
      <c r="Q279" s="561"/>
      <c r="R279" s="561"/>
      <c r="S279" s="561"/>
      <c r="T279" s="561"/>
      <c r="U279" s="561"/>
      <c r="V279" s="561"/>
      <c r="W279" s="561"/>
      <c r="X279" s="561"/>
      <c r="Y279" s="561"/>
      <c r="Z279" s="561"/>
      <c r="AA279" s="561"/>
      <c r="AB279" s="561"/>
      <c r="AC279" s="561"/>
      <c r="AD279" s="561"/>
      <c r="AE279" s="561"/>
      <c r="AF279" s="561"/>
      <c r="AG279" s="561">
        <v>6732.6965744000008</v>
      </c>
      <c r="AH279" s="561">
        <v>5379</v>
      </c>
      <c r="AI279" s="290" t="s">
        <v>310</v>
      </c>
      <c r="AJ279" s="290" t="s">
        <v>379</v>
      </c>
    </row>
    <row r="280" spans="2:36" x14ac:dyDescent="0.25">
      <c r="B280" s="554">
        <v>178</v>
      </c>
      <c r="C280" s="555"/>
      <c r="D280" s="556"/>
      <c r="E280" s="290" t="s">
        <v>395</v>
      </c>
      <c r="F280" s="290" t="s">
        <v>411</v>
      </c>
      <c r="G280" s="290" t="s">
        <v>397</v>
      </c>
      <c r="H280" s="183" t="str">
        <f>INDEX(Sector!$D$57:$D$776,MATCH('Energy consumption (raw)'!F280,Sector!$C$57:$C$776,FALSE))</f>
        <v>Producing paper and cardboard packaging</v>
      </c>
      <c r="I280" s="183" t="str">
        <f>IF(G280=Sector!$B$50,Sector!$B$50,IF(G280=Sector!$B$51,Sector!$B$51,IF(G280=Sector!$B$53,Sector!$B$53,INDEX(Sector!$E$57:$E$776,MATCH('Energy consumption (raw)'!F280,Sector!$C$57:$C$776,FALSE)))))</f>
        <v>17 Manufacture of paper and paper products</v>
      </c>
      <c r="J280" s="561"/>
      <c r="K280" s="561">
        <v>25059266</v>
      </c>
      <c r="L280" s="561"/>
      <c r="M280" s="561"/>
      <c r="N280" s="561"/>
      <c r="O280" s="561"/>
      <c r="P280" s="561"/>
      <c r="Q280" s="561"/>
      <c r="R280" s="561"/>
      <c r="S280" s="561"/>
      <c r="T280" s="561"/>
      <c r="U280" s="561"/>
      <c r="V280" s="561"/>
      <c r="W280" s="561"/>
      <c r="X280" s="561"/>
      <c r="Y280" s="561"/>
      <c r="Z280" s="561"/>
      <c r="AA280" s="561"/>
      <c r="AB280" s="561"/>
      <c r="AC280" s="561"/>
      <c r="AD280" s="561"/>
      <c r="AE280" s="561"/>
      <c r="AF280" s="561"/>
      <c r="AG280" s="561">
        <v>3866.6447438000005</v>
      </c>
      <c r="AH280" s="561">
        <v>3589</v>
      </c>
      <c r="AI280" s="290" t="s">
        <v>310</v>
      </c>
      <c r="AJ280" s="290" t="s">
        <v>379</v>
      </c>
    </row>
    <row r="281" spans="2:36" x14ac:dyDescent="0.25">
      <c r="B281" s="554">
        <v>179</v>
      </c>
      <c r="C281" s="555"/>
      <c r="D281" s="556"/>
      <c r="E281" s="290" t="s">
        <v>395</v>
      </c>
      <c r="F281" s="290" t="s">
        <v>407</v>
      </c>
      <c r="G281" s="290" t="s">
        <v>397</v>
      </c>
      <c r="H281" s="183" t="str">
        <f>INDEX(Sector!$D$57:$D$776,MATCH('Energy consumption (raw)'!F281,Sector!$C$57:$C$776,FALSE))</f>
        <v>Electronic components manufacturing</v>
      </c>
      <c r="I281" s="183" t="str">
        <f>IF(G281=Sector!$B$50,Sector!$B$50,IF(G281=Sector!$B$51,Sector!$B$51,IF(G281=Sector!$B$53,Sector!$B$53,INDEX(Sector!$E$57:$E$776,MATCH('Energy consumption (raw)'!F281,Sector!$C$57:$C$776,FALSE)))))</f>
        <v>26 Manufacture of computer, electronic and optical products</v>
      </c>
      <c r="J281" s="561"/>
      <c r="K281" s="561">
        <v>16494980</v>
      </c>
      <c r="L281" s="561"/>
      <c r="M281" s="561"/>
      <c r="N281" s="561"/>
      <c r="O281" s="561"/>
      <c r="P281" s="561"/>
      <c r="Q281" s="561"/>
      <c r="R281" s="561">
        <v>8.4591600000000007</v>
      </c>
      <c r="S281" s="561">
        <v>9420</v>
      </c>
      <c r="T281" s="561"/>
      <c r="U281" s="561"/>
      <c r="V281" s="561">
        <v>9.3000000000000007</v>
      </c>
      <c r="W281" s="561"/>
      <c r="X281" s="561"/>
      <c r="Y281" s="561">
        <v>36.1</v>
      </c>
      <c r="Z281" s="561"/>
      <c r="AA281" s="561"/>
      <c r="AB281" s="561"/>
      <c r="AC281" s="561"/>
      <c r="AD281" s="561"/>
      <c r="AE281" s="561"/>
      <c r="AF281" s="561"/>
      <c r="AG281" s="561">
        <v>2611.2073572000004</v>
      </c>
      <c r="AH281" s="561">
        <v>1187</v>
      </c>
      <c r="AI281" s="290" t="s">
        <v>310</v>
      </c>
      <c r="AJ281" s="290" t="s">
        <v>379</v>
      </c>
    </row>
    <row r="282" spans="2:36" x14ac:dyDescent="0.25">
      <c r="B282" s="554">
        <v>180</v>
      </c>
      <c r="C282" s="555"/>
      <c r="D282" s="556"/>
      <c r="E282" s="290" t="s">
        <v>395</v>
      </c>
      <c r="F282" s="290" t="s">
        <v>484</v>
      </c>
      <c r="G282" s="290" t="s">
        <v>397</v>
      </c>
      <c r="H282" s="183" t="str">
        <f>INDEX(Sector!$D$57:$D$776,MATCH('Energy consumption (raw)'!F282,Sector!$C$57:$C$776,FALSE))</f>
        <v>Producing paper, products from paper</v>
      </c>
      <c r="I282" s="183" t="str">
        <f>IF(G282=Sector!$B$50,Sector!$B$50,IF(G282=Sector!$B$51,Sector!$B$51,IF(G282=Sector!$B$53,Sector!$B$53,INDEX(Sector!$E$57:$E$776,MATCH('Energy consumption (raw)'!F282,Sector!$C$57:$C$776,FALSE)))))</f>
        <v>17 Manufacture of paper and paper products</v>
      </c>
      <c r="J282" s="561"/>
      <c r="K282" s="561">
        <v>21307600</v>
      </c>
      <c r="L282" s="561"/>
      <c r="M282" s="561"/>
      <c r="N282" s="561"/>
      <c r="O282" s="561"/>
      <c r="P282" s="561">
        <v>7774</v>
      </c>
      <c r="Q282" s="561"/>
      <c r="R282" s="561">
        <v>23.779040000000002</v>
      </c>
      <c r="S282" s="561">
        <v>26480</v>
      </c>
      <c r="T282" s="561"/>
      <c r="U282" s="561"/>
      <c r="V282" s="561"/>
      <c r="W282" s="561"/>
      <c r="X282" s="561"/>
      <c r="Y282" s="561">
        <v>395</v>
      </c>
      <c r="Z282" s="561"/>
      <c r="AA282" s="561"/>
      <c r="AB282" s="561"/>
      <c r="AC282" s="561"/>
      <c r="AD282" s="561"/>
      <c r="AE282" s="561"/>
      <c r="AF282" s="561"/>
      <c r="AG282" s="561">
        <v>8430.2697007999996</v>
      </c>
      <c r="AH282" s="561">
        <v>5493</v>
      </c>
      <c r="AI282" s="290" t="s">
        <v>310</v>
      </c>
      <c r="AJ282" s="290" t="s">
        <v>379</v>
      </c>
    </row>
    <row r="283" spans="2:36" x14ac:dyDescent="0.25">
      <c r="B283" s="554">
        <v>181</v>
      </c>
      <c r="C283" s="555"/>
      <c r="D283" s="556"/>
      <c r="E283" s="290" t="s">
        <v>395</v>
      </c>
      <c r="F283" s="290" t="s">
        <v>485</v>
      </c>
      <c r="G283" s="290" t="s">
        <v>397</v>
      </c>
      <c r="H283" s="183" t="str">
        <f>INDEX(Sector!$D$57:$D$776,MATCH('Energy consumption (raw)'!F283,Sector!$C$57:$C$776,FALSE))</f>
        <v>Producing paper and paper products</v>
      </c>
      <c r="I283" s="183" t="str">
        <f>IF(G283=Sector!$B$50,Sector!$B$50,IF(G283=Sector!$B$51,Sector!$B$51,IF(G283=Sector!$B$53,Sector!$B$53,INDEX(Sector!$E$57:$E$776,MATCH('Energy consumption (raw)'!F283,Sector!$C$57:$C$776,FALSE)))))</f>
        <v>17 Manufacture of paper and paper products</v>
      </c>
      <c r="J283" s="561">
        <v>33652475</v>
      </c>
      <c r="K283" s="561">
        <v>47652223</v>
      </c>
      <c r="L283" s="561"/>
      <c r="M283" s="561"/>
      <c r="N283" s="561"/>
      <c r="O283" s="561"/>
      <c r="P283" s="561"/>
      <c r="Q283" s="561"/>
      <c r="R283" s="561">
        <v>4.5241239999999996</v>
      </c>
      <c r="S283" s="561">
        <v>5038</v>
      </c>
      <c r="T283" s="561"/>
      <c r="U283" s="561"/>
      <c r="V283" s="561"/>
      <c r="W283" s="561"/>
      <c r="X283" s="561"/>
      <c r="Y283" s="561"/>
      <c r="Z283" s="561"/>
      <c r="AA283" s="561"/>
      <c r="AB283" s="561"/>
      <c r="AC283" s="561"/>
      <c r="AD283" s="561"/>
      <c r="AE283" s="561"/>
      <c r="AF283" s="561"/>
      <c r="AG283" s="561">
        <v>7361.7860553800001</v>
      </c>
      <c r="AH283" s="561">
        <v>5597</v>
      </c>
      <c r="AI283" s="290" t="s">
        <v>310</v>
      </c>
      <c r="AJ283" s="290" t="s">
        <v>379</v>
      </c>
    </row>
    <row r="284" spans="2:36" x14ac:dyDescent="0.25">
      <c r="B284" s="554">
        <v>182</v>
      </c>
      <c r="C284" s="555"/>
      <c r="D284" s="556"/>
      <c r="E284" s="290" t="s">
        <v>395</v>
      </c>
      <c r="F284" s="290" t="s">
        <v>407</v>
      </c>
      <c r="G284" s="290" t="s">
        <v>397</v>
      </c>
      <c r="H284" s="183" t="str">
        <f>INDEX(Sector!$D$57:$D$776,MATCH('Energy consumption (raw)'!F284,Sector!$C$57:$C$776,FALSE))</f>
        <v>Electronic components manufacturing</v>
      </c>
      <c r="I284" s="183" t="str">
        <f>IF(G284=Sector!$B$50,Sector!$B$50,IF(G284=Sector!$B$51,Sector!$B$51,IF(G284=Sector!$B$53,Sector!$B$53,INDEX(Sector!$E$57:$E$776,MATCH('Energy consumption (raw)'!F284,Sector!$C$57:$C$776,FALSE)))))</f>
        <v>26 Manufacture of computer, electronic and optical products</v>
      </c>
      <c r="J284" s="561"/>
      <c r="K284" s="561">
        <v>12800000</v>
      </c>
      <c r="L284" s="561"/>
      <c r="M284" s="561"/>
      <c r="N284" s="561"/>
      <c r="O284" s="561"/>
      <c r="P284" s="561"/>
      <c r="Q284" s="561"/>
      <c r="R284" s="561"/>
      <c r="S284" s="561"/>
      <c r="T284" s="561"/>
      <c r="U284" s="561"/>
      <c r="V284" s="561"/>
      <c r="W284" s="561"/>
      <c r="X284" s="561"/>
      <c r="Y284" s="561"/>
      <c r="Z284" s="561"/>
      <c r="AA284" s="561"/>
      <c r="AB284" s="561"/>
      <c r="AC284" s="561"/>
      <c r="AD284" s="561"/>
      <c r="AE284" s="561"/>
      <c r="AF284" s="561"/>
      <c r="AG284" s="561">
        <v>1975.0400000000002</v>
      </c>
      <c r="AH284" s="561">
        <v>2129</v>
      </c>
      <c r="AI284" s="290" t="s">
        <v>310</v>
      </c>
      <c r="AJ284" s="290" t="s">
        <v>379</v>
      </c>
    </row>
    <row r="285" spans="2:36" x14ac:dyDescent="0.25">
      <c r="B285" s="554">
        <v>183</v>
      </c>
      <c r="C285" s="555"/>
      <c r="D285" s="556"/>
      <c r="E285" s="290" t="s">
        <v>395</v>
      </c>
      <c r="F285" s="290" t="s">
        <v>407</v>
      </c>
      <c r="G285" s="290" t="s">
        <v>397</v>
      </c>
      <c r="H285" s="183" t="str">
        <f>INDEX(Sector!$D$57:$D$776,MATCH('Energy consumption (raw)'!F285,Sector!$C$57:$C$776,FALSE))</f>
        <v>Electronic components manufacturing</v>
      </c>
      <c r="I285" s="183" t="str">
        <f>IF(G285=Sector!$B$50,Sector!$B$50,IF(G285=Sector!$B$51,Sector!$B$51,IF(G285=Sector!$B$53,Sector!$B$53,INDEX(Sector!$E$57:$E$776,MATCH('Energy consumption (raw)'!F285,Sector!$C$57:$C$776,FALSE)))))</f>
        <v>26 Manufacture of computer, electronic and optical products</v>
      </c>
      <c r="J285" s="561"/>
      <c r="K285" s="561">
        <v>14599068</v>
      </c>
      <c r="L285" s="561"/>
      <c r="M285" s="561"/>
      <c r="N285" s="561"/>
      <c r="O285" s="561"/>
      <c r="P285" s="561"/>
      <c r="Q285" s="561"/>
      <c r="R285" s="561">
        <v>61.064</v>
      </c>
      <c r="S285" s="561">
        <v>68000</v>
      </c>
      <c r="T285" s="561"/>
      <c r="U285" s="561"/>
      <c r="V285" s="561">
        <v>29.233000000000001</v>
      </c>
      <c r="W285" s="561">
        <v>41000</v>
      </c>
      <c r="X285" s="561"/>
      <c r="Y285" s="561">
        <v>32</v>
      </c>
      <c r="Z285" s="561"/>
      <c r="AA285" s="561"/>
      <c r="AB285" s="561"/>
      <c r="AC285" s="561"/>
      <c r="AD285" s="561"/>
      <c r="AE285" s="561"/>
      <c r="AF285" s="561"/>
      <c r="AG285" s="561">
        <v>2474.3661224000007</v>
      </c>
      <c r="AH285" s="561">
        <v>1903.3</v>
      </c>
      <c r="AI285" s="290" t="s">
        <v>310</v>
      </c>
      <c r="AJ285" s="290" t="s">
        <v>379</v>
      </c>
    </row>
    <row r="286" spans="2:36" x14ac:dyDescent="0.25">
      <c r="B286" s="554">
        <v>184</v>
      </c>
      <c r="C286" s="555"/>
      <c r="D286" s="556"/>
      <c r="E286" s="290" t="s">
        <v>395</v>
      </c>
      <c r="F286" s="290" t="s">
        <v>407</v>
      </c>
      <c r="G286" s="290" t="s">
        <v>397</v>
      </c>
      <c r="H286" s="183" t="str">
        <f>INDEX(Sector!$D$57:$D$776,MATCH('Energy consumption (raw)'!F286,Sector!$C$57:$C$776,FALSE))</f>
        <v>Electronic components manufacturing</v>
      </c>
      <c r="I286" s="183" t="str">
        <f>IF(G286=Sector!$B$50,Sector!$B$50,IF(G286=Sector!$B$51,Sector!$B$51,IF(G286=Sector!$B$53,Sector!$B$53,INDEX(Sector!$E$57:$E$776,MATCH('Energy consumption (raw)'!F286,Sector!$C$57:$C$776,FALSE)))))</f>
        <v>26 Manufacture of computer, electronic and optical products</v>
      </c>
      <c r="J286" s="561"/>
      <c r="K286" s="561">
        <v>13217010</v>
      </c>
      <c r="L286" s="561"/>
      <c r="M286" s="561"/>
      <c r="N286" s="561"/>
      <c r="O286" s="561"/>
      <c r="P286" s="561"/>
      <c r="Q286" s="561"/>
      <c r="R286" s="561">
        <v>5.6933199999999999</v>
      </c>
      <c r="S286" s="561">
        <v>6340</v>
      </c>
      <c r="T286" s="561"/>
      <c r="U286" s="561"/>
      <c r="V286" s="561">
        <v>6.0818899999999996</v>
      </c>
      <c r="W286" s="561">
        <v>8530</v>
      </c>
      <c r="X286" s="561"/>
      <c r="Y286" s="561">
        <v>94.32</v>
      </c>
      <c r="Z286" s="561"/>
      <c r="AA286" s="561"/>
      <c r="AB286" s="561"/>
      <c r="AC286" s="561"/>
      <c r="AD286" s="561"/>
      <c r="AE286" s="561"/>
      <c r="AF286" s="561"/>
      <c r="AG286" s="561">
        <v>2167.0457139000005</v>
      </c>
      <c r="AH286" s="561">
        <v>1543</v>
      </c>
      <c r="AI286" s="290" t="s">
        <v>310</v>
      </c>
      <c r="AJ286" s="290" t="s">
        <v>379</v>
      </c>
    </row>
    <row r="287" spans="2:36" x14ac:dyDescent="0.25">
      <c r="B287" s="554">
        <v>185</v>
      </c>
      <c r="C287" s="555"/>
      <c r="D287" s="556"/>
      <c r="E287" s="290" t="s">
        <v>395</v>
      </c>
      <c r="F287" s="290" t="s">
        <v>407</v>
      </c>
      <c r="G287" s="290" t="s">
        <v>397</v>
      </c>
      <c r="H287" s="183" t="str">
        <f>INDEX(Sector!$D$57:$D$776,MATCH('Energy consumption (raw)'!F287,Sector!$C$57:$C$776,FALSE))</f>
        <v>Electronic components manufacturing</v>
      </c>
      <c r="I287" s="183" t="str">
        <f>IF(G287=Sector!$B$50,Sector!$B$50,IF(G287=Sector!$B$51,Sector!$B$51,IF(G287=Sector!$B$53,Sector!$B$53,INDEX(Sector!$E$57:$E$776,MATCH('Energy consumption (raw)'!F287,Sector!$C$57:$C$776,FALSE)))))</f>
        <v>26 Manufacture of computer, electronic and optical products</v>
      </c>
      <c r="J287" s="561"/>
      <c r="K287" s="561">
        <v>8213760</v>
      </c>
      <c r="L287" s="561"/>
      <c r="M287" s="561"/>
      <c r="N287" s="561"/>
      <c r="O287" s="561"/>
      <c r="P287" s="561"/>
      <c r="Q287" s="561"/>
      <c r="R287" s="561"/>
      <c r="S287" s="561"/>
      <c r="T287" s="561"/>
      <c r="U287" s="561"/>
      <c r="V287" s="561"/>
      <c r="W287" s="561"/>
      <c r="X287" s="561"/>
      <c r="Y287" s="561"/>
      <c r="Z287" s="561"/>
      <c r="AA287" s="561"/>
      <c r="AB287" s="561"/>
      <c r="AC287" s="561"/>
      <c r="AD287" s="561"/>
      <c r="AE287" s="561"/>
      <c r="AF287" s="561"/>
      <c r="AG287" s="561">
        <v>1267.3831680000001</v>
      </c>
      <c r="AH287" s="561">
        <v>1111</v>
      </c>
      <c r="AI287" s="290" t="s">
        <v>310</v>
      </c>
      <c r="AJ287" s="290" t="s">
        <v>379</v>
      </c>
    </row>
    <row r="288" spans="2:36" x14ac:dyDescent="0.25">
      <c r="B288" s="554">
        <v>186</v>
      </c>
      <c r="C288" s="555"/>
      <c r="D288" s="556"/>
      <c r="E288" s="290" t="s">
        <v>395</v>
      </c>
      <c r="F288" s="290" t="s">
        <v>407</v>
      </c>
      <c r="G288" s="290" t="s">
        <v>397</v>
      </c>
      <c r="H288" s="183" t="str">
        <f>INDEX(Sector!$D$57:$D$776,MATCH('Energy consumption (raw)'!F288,Sector!$C$57:$C$776,FALSE))</f>
        <v>Electronic components manufacturing</v>
      </c>
      <c r="I288" s="183" t="str">
        <f>IF(G288=Sector!$B$50,Sector!$B$50,IF(G288=Sector!$B$51,Sector!$B$51,IF(G288=Sector!$B$53,Sector!$B$53,INDEX(Sector!$E$57:$E$776,MATCH('Energy consumption (raw)'!F288,Sector!$C$57:$C$776,FALSE)))))</f>
        <v>26 Manufacture of computer, electronic and optical products</v>
      </c>
      <c r="J288" s="561"/>
      <c r="K288" s="561">
        <v>923014900</v>
      </c>
      <c r="L288" s="561"/>
      <c r="M288" s="561"/>
      <c r="N288" s="561"/>
      <c r="O288" s="561"/>
      <c r="P288" s="561"/>
      <c r="Q288" s="561"/>
      <c r="R288" s="561">
        <v>18.615539999999999</v>
      </c>
      <c r="S288" s="561">
        <v>20730</v>
      </c>
      <c r="T288" s="561"/>
      <c r="U288" s="561"/>
      <c r="V288" s="561"/>
      <c r="W288" s="561"/>
      <c r="X288" s="561"/>
      <c r="Y288" s="561">
        <v>2.9590517241379306</v>
      </c>
      <c r="Z288" s="561">
        <v>1373</v>
      </c>
      <c r="AA288" s="561"/>
      <c r="AB288" s="561"/>
      <c r="AC288" s="561"/>
      <c r="AD288" s="561"/>
      <c r="AE288" s="561"/>
      <c r="AF288" s="561"/>
      <c r="AG288" s="561">
        <v>145182.69105081569</v>
      </c>
      <c r="AH288" s="561">
        <v>125668</v>
      </c>
      <c r="AI288" s="290" t="s">
        <v>310</v>
      </c>
      <c r="AJ288" s="290" t="s">
        <v>379</v>
      </c>
    </row>
    <row r="289" spans="2:36" x14ac:dyDescent="0.25">
      <c r="B289" s="554">
        <v>187</v>
      </c>
      <c r="C289" s="555"/>
      <c r="D289" s="556"/>
      <c r="E289" s="290" t="s">
        <v>395</v>
      </c>
      <c r="F289" s="290" t="s">
        <v>486</v>
      </c>
      <c r="G289" s="290" t="s">
        <v>397</v>
      </c>
      <c r="H289" s="183" t="str">
        <f>INDEX(Sector!$D$57:$D$776,MATCH('Energy consumption (raw)'!F289,Sector!$C$57:$C$776,FALSE))</f>
        <v>Other production n.e.c. - cell phone batteries</v>
      </c>
      <c r="I289" s="183" t="str">
        <f>IF(G289=Sector!$B$50,Sector!$B$50,IF(G289=Sector!$B$51,Sector!$B$51,IF(G289=Sector!$B$53,Sector!$B$53,INDEX(Sector!$E$57:$E$776,MATCH('Energy consumption (raw)'!F289,Sector!$C$57:$C$776,FALSE)))))</f>
        <v>32 Other manufacturing</v>
      </c>
      <c r="J289" s="561"/>
      <c r="K289" s="561">
        <v>17090000</v>
      </c>
      <c r="L289" s="561"/>
      <c r="M289" s="561"/>
      <c r="N289" s="561"/>
      <c r="O289" s="561"/>
      <c r="P289" s="561"/>
      <c r="Q289" s="561"/>
      <c r="R289" s="561"/>
      <c r="S289" s="561"/>
      <c r="T289" s="561"/>
      <c r="U289" s="561"/>
      <c r="V289" s="561"/>
      <c r="W289" s="561"/>
      <c r="X289" s="561"/>
      <c r="Y289" s="561"/>
      <c r="Z289" s="561"/>
      <c r="AA289" s="561"/>
      <c r="AB289" s="561"/>
      <c r="AC289" s="561"/>
      <c r="AD289" s="561"/>
      <c r="AE289" s="561"/>
      <c r="AF289" s="561"/>
      <c r="AG289" s="561">
        <v>2636.9870000000001</v>
      </c>
      <c r="AH289" s="561">
        <v>2491</v>
      </c>
      <c r="AI289" s="290" t="s">
        <v>310</v>
      </c>
      <c r="AJ289" s="290" t="s">
        <v>379</v>
      </c>
    </row>
    <row r="290" spans="2:36" x14ac:dyDescent="0.25">
      <c r="B290" s="554">
        <v>188</v>
      </c>
      <c r="C290" s="555"/>
      <c r="D290" s="556"/>
      <c r="E290" s="290" t="s">
        <v>395</v>
      </c>
      <c r="F290" s="290" t="s">
        <v>407</v>
      </c>
      <c r="G290" s="290" t="s">
        <v>397</v>
      </c>
      <c r="H290" s="183" t="str">
        <f>INDEX(Sector!$D$57:$D$776,MATCH('Energy consumption (raw)'!F290,Sector!$C$57:$C$776,FALSE))</f>
        <v>Electronic components manufacturing</v>
      </c>
      <c r="I290" s="183" t="str">
        <f>IF(G290=Sector!$B$50,Sector!$B$50,IF(G290=Sector!$B$51,Sector!$B$51,IF(G290=Sector!$B$53,Sector!$B$53,INDEX(Sector!$E$57:$E$776,MATCH('Energy consumption (raw)'!F290,Sector!$C$57:$C$776,FALSE)))))</f>
        <v>26 Manufacture of computer, electronic and optical products</v>
      </c>
      <c r="J290" s="561">
        <v>18585120</v>
      </c>
      <c r="K290" s="561">
        <v>18585120</v>
      </c>
      <c r="L290" s="561"/>
      <c r="M290" s="561"/>
      <c r="N290" s="561"/>
      <c r="O290" s="561"/>
      <c r="P290" s="561"/>
      <c r="Q290" s="561"/>
      <c r="R290" s="561">
        <v>4.82226</v>
      </c>
      <c r="S290" s="561">
        <v>5370</v>
      </c>
      <c r="T290" s="561"/>
      <c r="U290" s="561"/>
      <c r="V290" s="561">
        <v>16.915924999999998</v>
      </c>
      <c r="W290" s="561">
        <v>23725</v>
      </c>
      <c r="X290" s="561"/>
      <c r="Y290" s="561">
        <v>48.442</v>
      </c>
      <c r="Z290" s="561"/>
      <c r="AA290" s="561"/>
      <c r="AB290" s="561"/>
      <c r="AC290" s="561"/>
      <c r="AD290" s="561"/>
      <c r="AE290" s="561"/>
      <c r="AF290" s="561"/>
      <c r="AG290" s="561">
        <v>2967.5835724500002</v>
      </c>
      <c r="AH290" s="561">
        <v>3098</v>
      </c>
      <c r="AI290" s="290" t="s">
        <v>310</v>
      </c>
      <c r="AJ290" s="290" t="s">
        <v>379</v>
      </c>
    </row>
    <row r="291" spans="2:36" x14ac:dyDescent="0.25">
      <c r="B291" s="554">
        <v>189</v>
      </c>
      <c r="C291" s="555"/>
      <c r="D291" s="556"/>
      <c r="E291" s="290" t="s">
        <v>395</v>
      </c>
      <c r="F291" s="290" t="s">
        <v>480</v>
      </c>
      <c r="G291" s="290" t="s">
        <v>397</v>
      </c>
      <c r="H291" s="183" t="str">
        <f>INDEX(Sector!$D$57:$D$776,MATCH('Energy consumption (raw)'!F291,Sector!$C$57:$C$776,FALSE))</f>
        <v>Manufacture of metal tanks, tanks and containers</v>
      </c>
      <c r="I291" s="183" t="str">
        <f>IF(G291=Sector!$B$50,Sector!$B$50,IF(G291=Sector!$B$51,Sector!$B$51,IF(G291=Sector!$B$53,Sector!$B$53,INDEX(Sector!$E$57:$E$776,MATCH('Energy consumption (raw)'!F291,Sector!$C$57:$C$776,FALSE)))))</f>
        <v>25 Manufacture of fabricated metal products, except machinery and equipment</v>
      </c>
      <c r="J291" s="561">
        <v>7322839</v>
      </c>
      <c r="K291" s="561">
        <v>7277382</v>
      </c>
      <c r="L291" s="561"/>
      <c r="M291" s="561"/>
      <c r="N291" s="561"/>
      <c r="O291" s="561"/>
      <c r="P291" s="561"/>
      <c r="Q291" s="561"/>
      <c r="R291" s="561"/>
      <c r="S291" s="561"/>
      <c r="T291" s="561"/>
      <c r="U291" s="561"/>
      <c r="V291" s="561"/>
      <c r="W291" s="561"/>
      <c r="X291" s="561"/>
      <c r="Y291" s="561">
        <v>466.67</v>
      </c>
      <c r="Z291" s="561"/>
      <c r="AA291" s="561"/>
      <c r="AB291" s="561"/>
      <c r="AC291" s="561"/>
      <c r="AD291" s="561"/>
      <c r="AE291" s="561"/>
      <c r="AF291" s="561"/>
      <c r="AG291" s="561">
        <v>1631.5703426</v>
      </c>
      <c r="AH291" s="561">
        <v>1932</v>
      </c>
      <c r="AI291" s="290" t="s">
        <v>310</v>
      </c>
      <c r="AJ291" s="290" t="s">
        <v>379</v>
      </c>
    </row>
    <row r="292" spans="2:36" x14ac:dyDescent="0.25">
      <c r="B292" s="554">
        <v>190</v>
      </c>
      <c r="C292" s="555"/>
      <c r="D292" s="556"/>
      <c r="E292" s="290" t="s">
        <v>395</v>
      </c>
      <c r="F292" s="290" t="s">
        <v>407</v>
      </c>
      <c r="G292" s="290" t="s">
        <v>397</v>
      </c>
      <c r="H292" s="183" t="str">
        <f>INDEX(Sector!$D$57:$D$776,MATCH('Energy consumption (raw)'!F292,Sector!$C$57:$C$776,FALSE))</f>
        <v>Electronic components manufacturing</v>
      </c>
      <c r="I292" s="183" t="str">
        <f>IF(G292=Sector!$B$50,Sector!$B$50,IF(G292=Sector!$B$51,Sector!$B$51,IF(G292=Sector!$B$53,Sector!$B$53,INDEX(Sector!$E$57:$E$776,MATCH('Energy consumption (raw)'!F292,Sector!$C$57:$C$776,FALSE)))))</f>
        <v>26 Manufacture of computer, electronic and optical products</v>
      </c>
      <c r="J292" s="561"/>
      <c r="K292" s="561">
        <v>55114590</v>
      </c>
      <c r="L292" s="561"/>
      <c r="M292" s="561"/>
      <c r="N292" s="561"/>
      <c r="O292" s="561"/>
      <c r="P292" s="561"/>
      <c r="Q292" s="561"/>
      <c r="R292" s="561">
        <v>127.42619999999999</v>
      </c>
      <c r="S292" s="561">
        <v>141900</v>
      </c>
      <c r="T292" s="561"/>
      <c r="U292" s="561"/>
      <c r="V292" s="561">
        <v>2.7094</v>
      </c>
      <c r="W292" s="561">
        <v>3800</v>
      </c>
      <c r="X292" s="561"/>
      <c r="Y292" s="561"/>
      <c r="Z292" s="561"/>
      <c r="AA292" s="561"/>
      <c r="AB292" s="561"/>
      <c r="AC292" s="561"/>
      <c r="AD292" s="561"/>
      <c r="AE292" s="561"/>
      <c r="AF292" s="561"/>
      <c r="AG292" s="561">
        <v>8765.026831000001</v>
      </c>
      <c r="AH292" s="561">
        <v>7657</v>
      </c>
      <c r="AI292" s="290" t="s">
        <v>310</v>
      </c>
      <c r="AJ292" s="290" t="s">
        <v>379</v>
      </c>
    </row>
    <row r="293" spans="2:36" x14ac:dyDescent="0.25">
      <c r="B293" s="554">
        <v>191</v>
      </c>
      <c r="C293" s="555"/>
      <c r="D293" s="556"/>
      <c r="E293" s="290" t="s">
        <v>395</v>
      </c>
      <c r="F293" s="290" t="s">
        <v>487</v>
      </c>
      <c r="G293" s="290" t="s">
        <v>397</v>
      </c>
      <c r="H293" s="183" t="str">
        <f>INDEX(Sector!$D$57:$D$776,MATCH('Energy consumption (raw)'!F293,Sector!$C$57:$C$776,FALSE))</f>
        <v>Production and distribution of electricity, gas, hot water, steam and air-conditioning</v>
      </c>
      <c r="I293" s="183" t="str">
        <f>IF(G293=Sector!$B$50,Sector!$B$50,IF(G293=Sector!$B$51,Sector!$B$51,IF(G293=Sector!$B$53,Sector!$B$53,INDEX(Sector!$E$57:$E$776,MATCH('Energy consumption (raw)'!F293,Sector!$C$57:$C$776,FALSE)))))</f>
        <v>36 Water collection, treatment and supply</v>
      </c>
      <c r="J293" s="561"/>
      <c r="K293" s="561">
        <v>59000000</v>
      </c>
      <c r="L293" s="561"/>
      <c r="M293" s="561"/>
      <c r="N293" s="561"/>
      <c r="O293" s="561"/>
      <c r="P293" s="561"/>
      <c r="Q293" s="561"/>
      <c r="R293" s="561"/>
      <c r="S293" s="561"/>
      <c r="T293" s="561"/>
      <c r="U293" s="561"/>
      <c r="V293" s="561"/>
      <c r="W293" s="561"/>
      <c r="X293" s="561"/>
      <c r="Y293" s="561"/>
      <c r="Z293" s="561"/>
      <c r="AA293" s="561"/>
      <c r="AB293" s="561"/>
      <c r="AC293" s="561"/>
      <c r="AD293" s="561"/>
      <c r="AE293" s="561"/>
      <c r="AF293" s="561"/>
      <c r="AG293" s="561">
        <v>9103.7000000000007</v>
      </c>
      <c r="AH293" s="561">
        <v>11695</v>
      </c>
      <c r="AI293" s="290" t="s">
        <v>310</v>
      </c>
      <c r="AJ293" s="290" t="s">
        <v>379</v>
      </c>
    </row>
    <row r="294" spans="2:36" x14ac:dyDescent="0.25">
      <c r="B294" s="554">
        <v>192</v>
      </c>
      <c r="C294" s="555"/>
      <c r="D294" s="556"/>
      <c r="E294" s="290" t="s">
        <v>395</v>
      </c>
      <c r="F294" s="290" t="s">
        <v>449</v>
      </c>
      <c r="G294" s="290" t="s">
        <v>397</v>
      </c>
      <c r="H294" s="183" t="str">
        <f>INDEX(Sector!$D$57:$D$776,MATCH('Energy consumption (raw)'!F294,Sector!$C$57:$C$776,FALSE))</f>
        <v>Manufacture of glass and glass products</v>
      </c>
      <c r="I294" s="183" t="str">
        <f>IF(G294=Sector!$B$50,Sector!$B$50,IF(G294=Sector!$B$51,Sector!$B$51,IF(G294=Sector!$B$53,Sector!$B$53,INDEX(Sector!$E$57:$E$776,MATCH('Energy consumption (raw)'!F294,Sector!$C$57:$C$776,FALSE)))))</f>
        <v>23 Manufacture of other non-metallic mineral products</v>
      </c>
      <c r="J294" s="561">
        <v>18522368</v>
      </c>
      <c r="K294" s="561">
        <v>19231000</v>
      </c>
      <c r="L294" s="561"/>
      <c r="M294" s="561"/>
      <c r="N294" s="561"/>
      <c r="O294" s="561"/>
      <c r="P294" s="561"/>
      <c r="Q294" s="561"/>
      <c r="R294" s="561">
        <v>68</v>
      </c>
      <c r="S294" s="561"/>
      <c r="T294" s="561">
        <v>8108</v>
      </c>
      <c r="U294" s="561"/>
      <c r="V294" s="561">
        <v>82</v>
      </c>
      <c r="W294" s="561"/>
      <c r="X294" s="561">
        <v>23.04</v>
      </c>
      <c r="Y294" s="561">
        <v>7</v>
      </c>
      <c r="Z294" s="561"/>
      <c r="AA294" s="561"/>
      <c r="AB294" s="561"/>
      <c r="AC294" s="561"/>
      <c r="AD294" s="561"/>
      <c r="AE294" s="561"/>
      <c r="AF294" s="561"/>
      <c r="AG294" s="561">
        <v>31893.353299999999</v>
      </c>
      <c r="AH294" s="561">
        <v>33432</v>
      </c>
      <c r="AI294" s="290" t="s">
        <v>310</v>
      </c>
      <c r="AJ294" s="290" t="s">
        <v>379</v>
      </c>
    </row>
    <row r="295" spans="2:36" x14ac:dyDescent="0.25">
      <c r="B295" s="554">
        <v>193</v>
      </c>
      <c r="C295" s="555"/>
      <c r="D295" s="556"/>
      <c r="E295" s="290" t="s">
        <v>395</v>
      </c>
      <c r="F295" s="290" t="s">
        <v>488</v>
      </c>
      <c r="G295" s="290" t="s">
        <v>397</v>
      </c>
      <c r="H295" s="183" t="str">
        <f>INDEX(Sector!$D$57:$D$776,MATCH('Energy consumption (raw)'!F295,Sector!$C$57:$C$776,FALSE))</f>
        <v>Manufacture of computers and computer peripherals - plastic</v>
      </c>
      <c r="I295" s="183" t="str">
        <f>IF(G295=Sector!$B$50,Sector!$B$50,IF(G295=Sector!$B$51,Sector!$B$51,IF(G295=Sector!$B$53,Sector!$B$53,INDEX(Sector!$E$57:$E$776,MATCH('Energy consumption (raw)'!F295,Sector!$C$57:$C$776,FALSE)))))</f>
        <v>22 Manufacture of rubber and plastics products</v>
      </c>
      <c r="J295" s="561"/>
      <c r="K295" s="561">
        <v>25654120</v>
      </c>
      <c r="L295" s="561"/>
      <c r="M295" s="561"/>
      <c r="N295" s="561"/>
      <c r="O295" s="561"/>
      <c r="P295" s="561"/>
      <c r="Q295" s="561"/>
      <c r="R295" s="561">
        <v>35.92</v>
      </c>
      <c r="S295" s="561">
        <v>40000</v>
      </c>
      <c r="T295" s="561"/>
      <c r="U295" s="561"/>
      <c r="V295" s="561"/>
      <c r="W295" s="561"/>
      <c r="X295" s="561"/>
      <c r="Y295" s="561"/>
      <c r="Z295" s="561"/>
      <c r="AA295" s="561"/>
      <c r="AB295" s="561"/>
      <c r="AC295" s="561"/>
      <c r="AD295" s="561"/>
      <c r="AE295" s="561"/>
      <c r="AF295" s="561"/>
      <c r="AG295" s="561">
        <v>4030.2691159999999</v>
      </c>
      <c r="AH295" s="561">
        <v>3206</v>
      </c>
      <c r="AI295" s="290" t="s">
        <v>310</v>
      </c>
      <c r="AJ295" s="290" t="s">
        <v>379</v>
      </c>
    </row>
    <row r="296" spans="2:36" x14ac:dyDescent="0.25">
      <c r="B296" s="554">
        <v>194</v>
      </c>
      <c r="C296" s="555"/>
      <c r="D296" s="556"/>
      <c r="E296" s="290" t="s">
        <v>395</v>
      </c>
      <c r="F296" s="290" t="s">
        <v>457</v>
      </c>
      <c r="G296" s="290" t="s">
        <v>397</v>
      </c>
      <c r="H296" s="183" t="str">
        <f>INDEX(Sector!$D$57:$D$776,MATCH('Energy consumption (raw)'!F296,Sector!$C$57:$C$776,FALSE))</f>
        <v>Producing building materials from clay</v>
      </c>
      <c r="I296" s="183" t="str">
        <f>IF(G296=Sector!$B$50,Sector!$B$50,IF(G296=Sector!$B$51,Sector!$B$51,IF(G296=Sector!$B$53,Sector!$B$53,INDEX(Sector!$E$57:$E$776,MATCH('Energy consumption (raw)'!F296,Sector!$C$57:$C$776,FALSE)))))</f>
        <v>23 Manufacture of other non-metallic mineral products</v>
      </c>
      <c r="J296" s="561"/>
      <c r="K296" s="561">
        <v>13720000</v>
      </c>
      <c r="L296" s="561"/>
      <c r="M296" s="561"/>
      <c r="N296" s="561"/>
      <c r="O296" s="561"/>
      <c r="P296" s="561"/>
      <c r="Q296" s="561"/>
      <c r="R296" s="561"/>
      <c r="S296" s="561"/>
      <c r="T296" s="561"/>
      <c r="U296" s="561"/>
      <c r="V296" s="561"/>
      <c r="W296" s="561"/>
      <c r="X296" s="561"/>
      <c r="Y296" s="561"/>
      <c r="Z296" s="561"/>
      <c r="AA296" s="561"/>
      <c r="AB296" s="561"/>
      <c r="AC296" s="561"/>
      <c r="AD296" s="561"/>
      <c r="AE296" s="561"/>
      <c r="AF296" s="561"/>
      <c r="AG296" s="561">
        <v>2116.9960000000001</v>
      </c>
      <c r="AH296" s="561">
        <v>3472</v>
      </c>
      <c r="AI296" s="290" t="s">
        <v>310</v>
      </c>
      <c r="AJ296" s="290" t="s">
        <v>379</v>
      </c>
    </row>
    <row r="297" spans="2:36" x14ac:dyDescent="0.25">
      <c r="B297" s="554">
        <v>195</v>
      </c>
      <c r="C297" s="555"/>
      <c r="D297" s="556"/>
      <c r="E297" s="290" t="s">
        <v>395</v>
      </c>
      <c r="F297" s="290" t="s">
        <v>407</v>
      </c>
      <c r="G297" s="290" t="s">
        <v>397</v>
      </c>
      <c r="H297" s="183" t="str">
        <f>INDEX(Sector!$D$57:$D$776,MATCH('Energy consumption (raw)'!F297,Sector!$C$57:$C$776,FALSE))</f>
        <v>Electronic components manufacturing</v>
      </c>
      <c r="I297" s="183" t="str">
        <f>IF(G297=Sector!$B$50,Sector!$B$50,IF(G297=Sector!$B$51,Sector!$B$51,IF(G297=Sector!$B$53,Sector!$B$53,INDEX(Sector!$E$57:$E$776,MATCH('Energy consumption (raw)'!F297,Sector!$C$57:$C$776,FALSE)))))</f>
        <v>26 Manufacture of computer, electronic and optical products</v>
      </c>
      <c r="J297" s="561">
        <v>30218368</v>
      </c>
      <c r="K297" s="561">
        <v>30277137</v>
      </c>
      <c r="L297" s="561"/>
      <c r="M297" s="561"/>
      <c r="N297" s="561"/>
      <c r="O297" s="561"/>
      <c r="P297" s="561"/>
      <c r="Q297" s="561"/>
      <c r="R297" s="561">
        <v>13</v>
      </c>
      <c r="S297" s="561"/>
      <c r="T297" s="561"/>
      <c r="U297" s="561"/>
      <c r="V297" s="561"/>
      <c r="W297" s="561"/>
      <c r="X297" s="561"/>
      <c r="Y297" s="561">
        <v>135</v>
      </c>
      <c r="Z297" s="561"/>
      <c r="AA297" s="561"/>
      <c r="AB297" s="561"/>
      <c r="AC297" s="561"/>
      <c r="AD297" s="561"/>
      <c r="AE297" s="561"/>
      <c r="AF297" s="561"/>
      <c r="AG297" s="561">
        <v>4832.1722391000003</v>
      </c>
      <c r="AH297" s="561">
        <v>4811</v>
      </c>
      <c r="AI297" s="290" t="s">
        <v>310</v>
      </c>
      <c r="AJ297" s="290" t="s">
        <v>379</v>
      </c>
    </row>
    <row r="298" spans="2:36" x14ac:dyDescent="0.25">
      <c r="B298" s="554">
        <v>196</v>
      </c>
      <c r="C298" s="555"/>
      <c r="D298" s="556"/>
      <c r="E298" s="290" t="s">
        <v>395</v>
      </c>
      <c r="F298" s="290" t="s">
        <v>400</v>
      </c>
      <c r="G298" s="290" t="s">
        <v>397</v>
      </c>
      <c r="H298" s="183" t="str">
        <f>INDEX(Sector!$D$57:$D$776,MATCH('Energy consumption (raw)'!F298,Sector!$C$57:$C$776,FALSE))</f>
        <v>Producing products from plastic</v>
      </c>
      <c r="I298" s="183" t="str">
        <f>IF(G298=Sector!$B$50,Sector!$B$50,IF(G298=Sector!$B$51,Sector!$B$51,IF(G298=Sector!$B$53,Sector!$B$53,INDEX(Sector!$E$57:$E$776,MATCH('Energy consumption (raw)'!F298,Sector!$C$57:$C$776,FALSE)))))</f>
        <v>22 Manufacture of rubber and plastics products</v>
      </c>
      <c r="J298" s="561"/>
      <c r="K298" s="561">
        <v>13272881</v>
      </c>
      <c r="L298" s="561"/>
      <c r="M298" s="561"/>
      <c r="N298" s="561"/>
      <c r="O298" s="561"/>
      <c r="P298" s="561"/>
      <c r="Q298" s="561"/>
      <c r="R298" s="561">
        <v>130.00346000000002</v>
      </c>
      <c r="S298" s="561">
        <v>144770</v>
      </c>
      <c r="T298" s="561"/>
      <c r="U298" s="561"/>
      <c r="V298" s="561">
        <v>1.6755499999999999</v>
      </c>
      <c r="W298" s="561">
        <v>2350</v>
      </c>
      <c r="X298" s="561"/>
      <c r="Y298" s="561"/>
      <c r="Z298" s="561"/>
      <c r="AA298" s="561"/>
      <c r="AB298" s="561"/>
      <c r="AC298" s="561"/>
      <c r="AD298" s="561"/>
      <c r="AE298" s="561"/>
      <c r="AF298" s="561"/>
      <c r="AG298" s="561">
        <v>2311.7164950000006</v>
      </c>
      <c r="AH298" s="561">
        <v>1663</v>
      </c>
      <c r="AI298" s="290" t="s">
        <v>310</v>
      </c>
      <c r="AJ298" s="290" t="s">
        <v>379</v>
      </c>
    </row>
    <row r="299" spans="2:36" x14ac:dyDescent="0.25">
      <c r="B299" s="554">
        <v>197</v>
      </c>
      <c r="C299" s="555"/>
      <c r="D299" s="556"/>
      <c r="E299" s="290" t="s">
        <v>395</v>
      </c>
      <c r="F299" s="290" t="s">
        <v>400</v>
      </c>
      <c r="G299" s="290" t="s">
        <v>397</v>
      </c>
      <c r="H299" s="183" t="str">
        <f>INDEX(Sector!$D$57:$D$776,MATCH('Energy consumption (raw)'!F299,Sector!$C$57:$C$776,FALSE))</f>
        <v>Producing products from plastic</v>
      </c>
      <c r="I299" s="183" t="str">
        <f>IF(G299=Sector!$B$50,Sector!$B$50,IF(G299=Sector!$B$51,Sector!$B$51,IF(G299=Sector!$B$53,Sector!$B$53,INDEX(Sector!$E$57:$E$776,MATCH('Energy consumption (raw)'!F299,Sector!$C$57:$C$776,FALSE)))))</f>
        <v>22 Manufacture of rubber and plastics products</v>
      </c>
      <c r="J299" s="561"/>
      <c r="K299" s="561">
        <v>19761221</v>
      </c>
      <c r="L299" s="561"/>
      <c r="M299" s="561"/>
      <c r="N299" s="561"/>
      <c r="O299" s="561"/>
      <c r="P299" s="561"/>
      <c r="Q299" s="561"/>
      <c r="R299" s="561"/>
      <c r="S299" s="561"/>
      <c r="T299" s="561"/>
      <c r="U299" s="561"/>
      <c r="V299" s="561"/>
      <c r="W299" s="561"/>
      <c r="X299" s="561"/>
      <c r="Y299" s="561"/>
      <c r="Z299" s="561"/>
      <c r="AA299" s="561"/>
      <c r="AB299" s="561"/>
      <c r="AC299" s="561"/>
      <c r="AD299" s="561"/>
      <c r="AE299" s="561"/>
      <c r="AF299" s="561"/>
      <c r="AG299" s="561">
        <v>3049.1564003000003</v>
      </c>
      <c r="AH299" s="561">
        <v>1258</v>
      </c>
      <c r="AI299" s="290" t="s">
        <v>310</v>
      </c>
      <c r="AJ299" s="290" t="s">
        <v>379</v>
      </c>
    </row>
    <row r="300" spans="2:36" x14ac:dyDescent="0.25">
      <c r="B300" s="554">
        <v>198</v>
      </c>
      <c r="C300" s="555"/>
      <c r="D300" s="556"/>
      <c r="E300" s="290" t="s">
        <v>395</v>
      </c>
      <c r="F300" s="290" t="s">
        <v>400</v>
      </c>
      <c r="G300" s="290" t="s">
        <v>397</v>
      </c>
      <c r="H300" s="183" t="str">
        <f>INDEX(Sector!$D$57:$D$776,MATCH('Energy consumption (raw)'!F300,Sector!$C$57:$C$776,FALSE))</f>
        <v>Producing products from plastic</v>
      </c>
      <c r="I300" s="183" t="str">
        <f>IF(G300=Sector!$B$50,Sector!$B$50,IF(G300=Sector!$B$51,Sector!$B$51,IF(G300=Sector!$B$53,Sector!$B$53,INDEX(Sector!$E$57:$E$776,MATCH('Energy consumption (raw)'!F300,Sector!$C$57:$C$776,FALSE)))))</f>
        <v>22 Manufacture of rubber and plastics products</v>
      </c>
      <c r="J300" s="561"/>
      <c r="K300" s="561">
        <v>22770040</v>
      </c>
      <c r="L300" s="561"/>
      <c r="M300" s="561"/>
      <c r="N300" s="561"/>
      <c r="O300" s="561"/>
      <c r="P300" s="561"/>
      <c r="Q300" s="561"/>
      <c r="R300" s="561"/>
      <c r="S300" s="561"/>
      <c r="T300" s="561"/>
      <c r="U300" s="561"/>
      <c r="V300" s="561"/>
      <c r="W300" s="561"/>
      <c r="X300" s="561"/>
      <c r="Y300" s="561"/>
      <c r="Z300" s="561"/>
      <c r="AA300" s="561"/>
      <c r="AB300" s="561"/>
      <c r="AC300" s="561"/>
      <c r="AD300" s="561"/>
      <c r="AE300" s="561"/>
      <c r="AF300" s="561"/>
      <c r="AG300" s="561">
        <v>3513.4171720000004</v>
      </c>
      <c r="AH300" s="561">
        <v>2314</v>
      </c>
      <c r="AI300" s="290" t="s">
        <v>310</v>
      </c>
      <c r="AJ300" s="290" t="s">
        <v>379</v>
      </c>
    </row>
    <row r="301" spans="2:36" x14ac:dyDescent="0.25">
      <c r="B301" s="554">
        <v>199</v>
      </c>
      <c r="C301" s="555"/>
      <c r="D301" s="556"/>
      <c r="E301" s="290" t="s">
        <v>395</v>
      </c>
      <c r="F301" s="290" t="s">
        <v>457</v>
      </c>
      <c r="G301" s="290" t="s">
        <v>397</v>
      </c>
      <c r="H301" s="183" t="str">
        <f>INDEX(Sector!$D$57:$D$776,MATCH('Energy consumption (raw)'!F301,Sector!$C$57:$C$776,FALSE))</f>
        <v>Producing building materials from clay</v>
      </c>
      <c r="I301" s="183" t="str">
        <f>IF(G301=Sector!$B$50,Sector!$B$50,IF(G301=Sector!$B$51,Sector!$B$51,IF(G301=Sector!$B$53,Sector!$B$53,INDEX(Sector!$E$57:$E$776,MATCH('Energy consumption (raw)'!F301,Sector!$C$57:$C$776,FALSE)))))</f>
        <v>23 Manufacture of other non-metallic mineral products</v>
      </c>
      <c r="J301" s="561">
        <v>57430779</v>
      </c>
      <c r="K301" s="561">
        <v>57430779</v>
      </c>
      <c r="L301" s="561"/>
      <c r="M301" s="561"/>
      <c r="N301" s="561">
        <v>50933</v>
      </c>
      <c r="O301" s="561"/>
      <c r="P301" s="561"/>
      <c r="Q301" s="561"/>
      <c r="R301" s="561">
        <v>0.34573000000000004</v>
      </c>
      <c r="S301" s="561">
        <v>385</v>
      </c>
      <c r="T301" s="561"/>
      <c r="U301" s="561"/>
      <c r="V301" s="561"/>
      <c r="W301" s="561"/>
      <c r="X301" s="561">
        <v>8.5258861338525413</v>
      </c>
      <c r="Y301" s="561">
        <v>3221</v>
      </c>
      <c r="Z301" s="561"/>
      <c r="AA301" s="561"/>
      <c r="AB301" s="561"/>
      <c r="AC301" s="561"/>
      <c r="AD301" s="561"/>
      <c r="AE301" s="561"/>
      <c r="AF301" s="561"/>
      <c r="AG301" s="561">
        <v>55699.548164767286</v>
      </c>
      <c r="AH301" s="561">
        <v>51301</v>
      </c>
      <c r="AI301" s="290" t="s">
        <v>310</v>
      </c>
      <c r="AJ301" s="290" t="s">
        <v>379</v>
      </c>
    </row>
    <row r="302" spans="2:36" x14ac:dyDescent="0.25">
      <c r="B302" s="554">
        <v>200</v>
      </c>
      <c r="C302" s="555"/>
      <c r="D302" s="556"/>
      <c r="E302" s="290" t="s">
        <v>395</v>
      </c>
      <c r="F302" s="290" t="s">
        <v>400</v>
      </c>
      <c r="G302" s="290" t="s">
        <v>397</v>
      </c>
      <c r="H302" s="183" t="str">
        <f>INDEX(Sector!$D$57:$D$776,MATCH('Energy consumption (raw)'!F302,Sector!$C$57:$C$776,FALSE))</f>
        <v>Producing products from plastic</v>
      </c>
      <c r="I302" s="183" t="str">
        <f>IF(G302=Sector!$B$50,Sector!$B$50,IF(G302=Sector!$B$51,Sector!$B$51,IF(G302=Sector!$B$53,Sector!$B$53,INDEX(Sector!$E$57:$E$776,MATCH('Energy consumption (raw)'!F302,Sector!$C$57:$C$776,FALSE)))))</f>
        <v>22 Manufacture of rubber and plastics products</v>
      </c>
      <c r="J302" s="561"/>
      <c r="K302" s="561">
        <v>50200527</v>
      </c>
      <c r="L302" s="561"/>
      <c r="M302" s="561"/>
      <c r="N302" s="561"/>
      <c r="O302" s="561"/>
      <c r="P302" s="561"/>
      <c r="Q302" s="561"/>
      <c r="R302" s="561">
        <v>216</v>
      </c>
      <c r="S302" s="561"/>
      <c r="T302" s="561"/>
      <c r="U302" s="561"/>
      <c r="V302" s="561">
        <v>22.815999999999999</v>
      </c>
      <c r="W302" s="561">
        <v>32000</v>
      </c>
      <c r="X302" s="561"/>
      <c r="Y302" s="561">
        <v>57</v>
      </c>
      <c r="Z302" s="561"/>
      <c r="AA302" s="561"/>
      <c r="AB302" s="561"/>
      <c r="AC302" s="561"/>
      <c r="AD302" s="561"/>
      <c r="AE302" s="561"/>
      <c r="AF302" s="561"/>
      <c r="AG302" s="561">
        <v>8078.9081161000004</v>
      </c>
      <c r="AH302" s="561">
        <v>7838</v>
      </c>
      <c r="AI302" s="290" t="s">
        <v>310</v>
      </c>
      <c r="AJ302" s="290" t="s">
        <v>379</v>
      </c>
    </row>
    <row r="303" spans="2:36" x14ac:dyDescent="0.25">
      <c r="B303" s="554">
        <v>201</v>
      </c>
      <c r="C303" s="555"/>
      <c r="D303" s="556"/>
      <c r="E303" s="290" t="s">
        <v>395</v>
      </c>
      <c r="F303" s="290" t="s">
        <v>478</v>
      </c>
      <c r="G303" s="290" t="s">
        <v>397</v>
      </c>
      <c r="H303" s="183" t="str">
        <f>INDEX(Sector!$D$57:$D$776,MATCH('Energy consumption (raw)'!F303,Sector!$C$57:$C$776,FALSE))</f>
        <v>Processing milk and dairy products</v>
      </c>
      <c r="I303" s="183" t="str">
        <f>IF(G303=Sector!$B$50,Sector!$B$50,IF(G303=Sector!$B$51,Sector!$B$51,IF(G303=Sector!$B$53,Sector!$B$53,INDEX(Sector!$E$57:$E$776,MATCH('Energy consumption (raw)'!F303,Sector!$C$57:$C$776,FALSE)))))</f>
        <v>10 Manufacture of food products</v>
      </c>
      <c r="J303" s="561"/>
      <c r="K303" s="561">
        <v>31043070</v>
      </c>
      <c r="L303" s="561"/>
      <c r="M303" s="561"/>
      <c r="N303" s="561"/>
      <c r="O303" s="561"/>
      <c r="P303" s="561"/>
      <c r="Q303" s="561"/>
      <c r="R303" s="561">
        <v>560.35199999999998</v>
      </c>
      <c r="S303" s="561">
        <v>624000</v>
      </c>
      <c r="T303" s="561">
        <v>30.45</v>
      </c>
      <c r="U303" s="561">
        <v>35000</v>
      </c>
      <c r="V303" s="561">
        <v>15.686</v>
      </c>
      <c r="W303" s="561">
        <v>22000</v>
      </c>
      <c r="X303" s="561"/>
      <c r="Y303" s="561">
        <v>74</v>
      </c>
      <c r="Z303" s="561"/>
      <c r="AA303" s="561"/>
      <c r="AB303" s="561"/>
      <c r="AC303" s="561"/>
      <c r="AD303" s="561"/>
      <c r="AE303" s="561">
        <v>49792</v>
      </c>
      <c r="AF303" s="561"/>
      <c r="AG303" s="561">
        <v>10485.694141</v>
      </c>
      <c r="AH303" s="561">
        <v>5821</v>
      </c>
      <c r="AI303" s="290" t="s">
        <v>310</v>
      </c>
      <c r="AJ303" s="290" t="s">
        <v>379</v>
      </c>
    </row>
    <row r="304" spans="2:36" x14ac:dyDescent="0.25">
      <c r="B304" s="554">
        <v>202</v>
      </c>
      <c r="C304" s="555"/>
      <c r="D304" s="556"/>
      <c r="E304" s="290" t="s">
        <v>395</v>
      </c>
      <c r="F304" s="290" t="s">
        <v>400</v>
      </c>
      <c r="G304" s="290" t="s">
        <v>397</v>
      </c>
      <c r="H304" s="183" t="str">
        <f>INDEX(Sector!$D$57:$D$776,MATCH('Energy consumption (raw)'!F304,Sector!$C$57:$C$776,FALSE))</f>
        <v>Producing products from plastic</v>
      </c>
      <c r="I304" s="183" t="str">
        <f>IF(G304=Sector!$B$50,Sector!$B$50,IF(G304=Sector!$B$51,Sector!$B$51,IF(G304=Sector!$B$53,Sector!$B$53,INDEX(Sector!$E$57:$E$776,MATCH('Energy consumption (raw)'!F304,Sector!$C$57:$C$776,FALSE)))))</f>
        <v>22 Manufacture of rubber and plastics products</v>
      </c>
      <c r="J304" s="561"/>
      <c r="K304" s="561">
        <v>20980780</v>
      </c>
      <c r="L304" s="561"/>
      <c r="M304" s="561"/>
      <c r="N304" s="561"/>
      <c r="O304" s="561"/>
      <c r="P304" s="561"/>
      <c r="Q304" s="561"/>
      <c r="R304" s="561"/>
      <c r="S304" s="561"/>
      <c r="T304" s="561"/>
      <c r="U304" s="561"/>
      <c r="V304" s="561"/>
      <c r="W304" s="561"/>
      <c r="X304" s="561"/>
      <c r="Y304" s="561"/>
      <c r="Z304" s="561"/>
      <c r="AA304" s="561"/>
      <c r="AB304" s="561"/>
      <c r="AC304" s="561"/>
      <c r="AD304" s="561"/>
      <c r="AE304" s="561"/>
      <c r="AF304" s="561"/>
      <c r="AG304" s="561">
        <v>3237.3343540000001</v>
      </c>
      <c r="AH304" s="561">
        <v>2038</v>
      </c>
      <c r="AI304" s="290" t="s">
        <v>310</v>
      </c>
      <c r="AJ304" s="290" t="s">
        <v>379</v>
      </c>
    </row>
    <row r="305" spans="2:36" x14ac:dyDescent="0.25">
      <c r="B305" s="554">
        <v>203</v>
      </c>
      <c r="C305" s="555"/>
      <c r="D305" s="556"/>
      <c r="E305" s="290" t="s">
        <v>395</v>
      </c>
      <c r="F305" s="290" t="s">
        <v>407</v>
      </c>
      <c r="G305" s="290" t="s">
        <v>397</v>
      </c>
      <c r="H305" s="183" t="str">
        <f>INDEX(Sector!$D$57:$D$776,MATCH('Energy consumption (raw)'!F305,Sector!$C$57:$C$776,FALSE))</f>
        <v>Electronic components manufacturing</v>
      </c>
      <c r="I305" s="183" t="str">
        <f>IF(G305=Sector!$B$50,Sector!$B$50,IF(G305=Sector!$B$51,Sector!$B$51,IF(G305=Sector!$B$53,Sector!$B$53,INDEX(Sector!$E$57:$E$776,MATCH('Energy consumption (raw)'!F305,Sector!$C$57:$C$776,FALSE)))))</f>
        <v>26 Manufacture of computer, electronic and optical products</v>
      </c>
      <c r="J305" s="561"/>
      <c r="K305" s="561">
        <v>73843513</v>
      </c>
      <c r="L305" s="561"/>
      <c r="M305" s="561"/>
      <c r="N305" s="561"/>
      <c r="O305" s="561"/>
      <c r="P305" s="561"/>
      <c r="Q305" s="561"/>
      <c r="R305" s="561">
        <v>39.009120000000003</v>
      </c>
      <c r="S305" s="561">
        <v>43440</v>
      </c>
      <c r="T305" s="561"/>
      <c r="U305" s="561"/>
      <c r="V305" s="561">
        <v>0.34223999999999999</v>
      </c>
      <c r="W305" s="561">
        <v>480</v>
      </c>
      <c r="X305" s="561"/>
      <c r="Y305" s="561"/>
      <c r="Z305" s="561"/>
      <c r="AA305" s="561"/>
      <c r="AB305" s="561"/>
      <c r="AC305" s="561"/>
      <c r="AD305" s="561"/>
      <c r="AE305" s="561"/>
      <c r="AF305" s="561"/>
      <c r="AG305" s="561">
        <v>11472.828310299999</v>
      </c>
      <c r="AH305" s="561">
        <v>7330</v>
      </c>
      <c r="AI305" s="290" t="s">
        <v>310</v>
      </c>
      <c r="AJ305" s="290" t="s">
        <v>379</v>
      </c>
    </row>
    <row r="306" spans="2:36" x14ac:dyDescent="0.25">
      <c r="B306" s="554">
        <v>204</v>
      </c>
      <c r="C306" s="555"/>
      <c r="D306" s="556"/>
      <c r="E306" s="290" t="s">
        <v>395</v>
      </c>
      <c r="F306" s="290" t="s">
        <v>489</v>
      </c>
      <c r="G306" s="290" t="s">
        <v>397</v>
      </c>
      <c r="H306" s="183" t="str">
        <f>INDEX(Sector!$D$57:$D$776,MATCH('Energy consumption (raw)'!F306,Sector!$C$57:$C$776,FALSE))</f>
        <v>Printer production</v>
      </c>
      <c r="I306" s="183" t="str">
        <f>IF(G306=Sector!$B$50,Sector!$B$50,IF(G306=Sector!$B$51,Sector!$B$51,IF(G306=Sector!$B$53,Sector!$B$53,INDEX(Sector!$E$57:$E$776,MATCH('Energy consumption (raw)'!F306,Sector!$C$57:$C$776,FALSE)))))</f>
        <v>18 Printing and reproduction of recorded media</v>
      </c>
      <c r="J306" s="561">
        <v>20308280</v>
      </c>
      <c r="K306" s="561">
        <v>20397087</v>
      </c>
      <c r="L306" s="561"/>
      <c r="M306" s="561"/>
      <c r="N306" s="561"/>
      <c r="O306" s="561"/>
      <c r="P306" s="561"/>
      <c r="Q306" s="561"/>
      <c r="R306" s="561">
        <v>2</v>
      </c>
      <c r="S306" s="561"/>
      <c r="T306" s="561"/>
      <c r="U306" s="561"/>
      <c r="V306" s="561">
        <v>0.15</v>
      </c>
      <c r="W306" s="561"/>
      <c r="X306" s="561"/>
      <c r="Y306" s="561">
        <v>91</v>
      </c>
      <c r="Z306" s="561"/>
      <c r="AA306" s="561"/>
      <c r="AB306" s="561"/>
      <c r="AC306" s="561"/>
      <c r="AD306" s="561"/>
      <c r="AE306" s="561"/>
      <c r="AF306" s="561"/>
      <c r="AG306" s="561">
        <v>3248.6580241000001</v>
      </c>
      <c r="AH306" s="561">
        <v>2842</v>
      </c>
      <c r="AI306" s="290" t="s">
        <v>310</v>
      </c>
      <c r="AJ306" s="290" t="s">
        <v>379</v>
      </c>
    </row>
    <row r="307" spans="2:36" x14ac:dyDescent="0.25">
      <c r="B307" s="554">
        <v>205</v>
      </c>
      <c r="C307" s="555"/>
      <c r="D307" s="556"/>
      <c r="E307" s="290" t="s">
        <v>395</v>
      </c>
      <c r="F307" s="290" t="s">
        <v>400</v>
      </c>
      <c r="G307" s="290" t="s">
        <v>397</v>
      </c>
      <c r="H307" s="183" t="str">
        <f>INDEX(Sector!$D$57:$D$776,MATCH('Energy consumption (raw)'!F307,Sector!$C$57:$C$776,FALSE))</f>
        <v>Producing products from plastic</v>
      </c>
      <c r="I307" s="183" t="str">
        <f>IF(G307=Sector!$B$50,Sector!$B$50,IF(G307=Sector!$B$51,Sector!$B$51,IF(G307=Sector!$B$53,Sector!$B$53,INDEX(Sector!$E$57:$E$776,MATCH('Energy consumption (raw)'!F307,Sector!$C$57:$C$776,FALSE)))))</f>
        <v>22 Manufacture of rubber and plastics products</v>
      </c>
      <c r="J307" s="561"/>
      <c r="K307" s="561">
        <v>17936870</v>
      </c>
      <c r="L307" s="561"/>
      <c r="M307" s="561"/>
      <c r="N307" s="561"/>
      <c r="O307" s="561"/>
      <c r="P307" s="561"/>
      <c r="Q307" s="561"/>
      <c r="R307" s="561">
        <v>52.155840000000005</v>
      </c>
      <c r="S307" s="561">
        <v>58080</v>
      </c>
      <c r="T307" s="561"/>
      <c r="U307" s="561"/>
      <c r="V307" s="561">
        <v>6.6023800000000001</v>
      </c>
      <c r="W307" s="561">
        <v>9260</v>
      </c>
      <c r="X307" s="561"/>
      <c r="Y307" s="561">
        <v>19.899999999999999</v>
      </c>
      <c r="Z307" s="561"/>
      <c r="AA307" s="561"/>
      <c r="AB307" s="561"/>
      <c r="AC307" s="561"/>
      <c r="AD307" s="561"/>
      <c r="AE307" s="561"/>
      <c r="AF307" s="561"/>
      <c r="AG307" s="561">
        <v>2908.2776968000003</v>
      </c>
      <c r="AH307" s="561">
        <v>2615</v>
      </c>
      <c r="AI307" s="290" t="s">
        <v>310</v>
      </c>
      <c r="AJ307" s="290" t="s">
        <v>379</v>
      </c>
    </row>
    <row r="308" spans="2:36" x14ac:dyDescent="0.25">
      <c r="B308" s="554">
        <v>206</v>
      </c>
      <c r="C308" s="555"/>
      <c r="D308" s="556"/>
      <c r="E308" s="290" t="s">
        <v>395</v>
      </c>
      <c r="F308" s="290" t="s">
        <v>431</v>
      </c>
      <c r="G308" s="290" t="s">
        <v>397</v>
      </c>
      <c r="H308" s="183" t="str">
        <f>INDEX(Sector!$D$57:$D$776,MATCH('Energy consumption (raw)'!F308,Sector!$C$57:$C$776,FALSE))</f>
        <v>Production of non-alcoholic beverages</v>
      </c>
      <c r="I308" s="183" t="str">
        <f>IF(G308=Sector!$B$50,Sector!$B$50,IF(G308=Sector!$B$51,Sector!$B$51,IF(G308=Sector!$B$53,Sector!$B$53,INDEX(Sector!$E$57:$E$776,MATCH('Energy consumption (raw)'!F308,Sector!$C$57:$C$776,FALSE)))))</f>
        <v>11 Manufacture of beverages</v>
      </c>
      <c r="J308" s="561">
        <v>20598328</v>
      </c>
      <c r="K308" s="561">
        <v>22543000</v>
      </c>
      <c r="L308" s="561"/>
      <c r="M308" s="561"/>
      <c r="N308" s="561"/>
      <c r="O308" s="561"/>
      <c r="P308" s="561"/>
      <c r="Q308" s="561"/>
      <c r="R308" s="561">
        <v>1613</v>
      </c>
      <c r="S308" s="561"/>
      <c r="T308" s="561"/>
      <c r="U308" s="561"/>
      <c r="V308" s="561"/>
      <c r="W308" s="561"/>
      <c r="X308" s="561"/>
      <c r="Y308" s="561"/>
      <c r="Z308" s="561"/>
      <c r="AA308" s="561"/>
      <c r="AB308" s="561"/>
      <c r="AC308" s="561"/>
      <c r="AD308" s="561"/>
      <c r="AE308" s="561"/>
      <c r="AF308" s="561"/>
      <c r="AG308" s="561">
        <v>5123.6449000000002</v>
      </c>
      <c r="AH308" s="561">
        <v>3684</v>
      </c>
      <c r="AI308" s="290" t="s">
        <v>310</v>
      </c>
      <c r="AJ308" s="290" t="s">
        <v>379</v>
      </c>
    </row>
    <row r="309" spans="2:36" x14ac:dyDescent="0.25">
      <c r="B309" s="554">
        <v>207</v>
      </c>
      <c r="C309" s="555"/>
      <c r="D309" s="556"/>
      <c r="E309" s="290" t="s">
        <v>395</v>
      </c>
      <c r="F309" s="290" t="s">
        <v>436</v>
      </c>
      <c r="G309" s="290" t="s">
        <v>397</v>
      </c>
      <c r="H309" s="183" t="str">
        <f>INDEX(Sector!$D$57:$D$776,MATCH('Energy consumption (raw)'!F309,Sector!$C$57:$C$776,FALSE))</f>
        <v>Production of communication equipment</v>
      </c>
      <c r="I309" s="183" t="str">
        <f>IF(G309=Sector!$B$50,Sector!$B$50,IF(G309=Sector!$B$51,Sector!$B$51,IF(G309=Sector!$B$53,Sector!$B$53,INDEX(Sector!$E$57:$E$776,MATCH('Energy consumption (raw)'!F309,Sector!$C$57:$C$776,FALSE)))))</f>
        <v>26 Manufacture of computer, electronic and optical products</v>
      </c>
      <c r="J309" s="561">
        <v>304700908</v>
      </c>
      <c r="K309" s="561">
        <v>323182300</v>
      </c>
      <c r="L309" s="561"/>
      <c r="M309" s="561"/>
      <c r="N309" s="561"/>
      <c r="O309" s="561"/>
      <c r="P309" s="561"/>
      <c r="Q309" s="561"/>
      <c r="R309" s="561">
        <v>2.5413399999999999</v>
      </c>
      <c r="S309" s="561">
        <v>2830</v>
      </c>
      <c r="T309" s="561"/>
      <c r="U309" s="561"/>
      <c r="V309" s="561"/>
      <c r="W309" s="561"/>
      <c r="X309" s="561"/>
      <c r="Y309" s="561">
        <v>4635</v>
      </c>
      <c r="Z309" s="561"/>
      <c r="AA309" s="561"/>
      <c r="AB309" s="561"/>
      <c r="AC309" s="561"/>
      <c r="AD309" s="561"/>
      <c r="AE309" s="561"/>
      <c r="AF309" s="561"/>
      <c r="AG309" s="561">
        <v>54924.261456800006</v>
      </c>
      <c r="AH309" s="561">
        <v>69811</v>
      </c>
      <c r="AI309" s="290" t="s">
        <v>310</v>
      </c>
      <c r="AJ309" s="290" t="s">
        <v>379</v>
      </c>
    </row>
    <row r="310" spans="2:36" x14ac:dyDescent="0.25">
      <c r="B310" s="554">
        <v>208</v>
      </c>
      <c r="C310" s="555"/>
      <c r="D310" s="556"/>
      <c r="E310" s="290" t="s">
        <v>395</v>
      </c>
      <c r="F310" s="290" t="s">
        <v>437</v>
      </c>
      <c r="G310" s="290" t="s">
        <v>397</v>
      </c>
      <c r="H310" s="183" t="str">
        <f>INDEX(Sector!$D$57:$D$776,MATCH('Energy consumption (raw)'!F310,Sector!$C$57:$C$776,FALSE))</f>
        <v>Manufacture of other metal products n.e.c</v>
      </c>
      <c r="I310" s="183" t="str">
        <f>IF(G310=Sector!$B$50,Sector!$B$50,IF(G310=Sector!$B$51,Sector!$B$51,IF(G310=Sector!$B$53,Sector!$B$53,INDEX(Sector!$E$57:$E$776,MATCH('Energy consumption (raw)'!F310,Sector!$C$57:$C$776,FALSE)))))</f>
        <v>25 Manufacture of fabricated metal products, except machinery and equipment</v>
      </c>
      <c r="J310" s="561"/>
      <c r="K310" s="561">
        <v>22240602</v>
      </c>
      <c r="L310" s="561"/>
      <c r="M310" s="561"/>
      <c r="N310" s="561"/>
      <c r="O310" s="561"/>
      <c r="P310" s="561"/>
      <c r="Q310" s="561"/>
      <c r="R310" s="561">
        <v>17.96</v>
      </c>
      <c r="S310" s="561">
        <v>20000</v>
      </c>
      <c r="T310" s="561"/>
      <c r="U310" s="561"/>
      <c r="V310" s="561"/>
      <c r="W310" s="561"/>
      <c r="X310" s="561"/>
      <c r="Y310" s="561">
        <v>1772</v>
      </c>
      <c r="Z310" s="561"/>
      <c r="AA310" s="561"/>
      <c r="AB310" s="561"/>
      <c r="AC310" s="561"/>
      <c r="AD310" s="561"/>
      <c r="AE310" s="561"/>
      <c r="AF310" s="561"/>
      <c r="AG310" s="561">
        <v>5399.1240886000005</v>
      </c>
      <c r="AH310" s="561">
        <v>5387</v>
      </c>
      <c r="AI310" s="290" t="s">
        <v>310</v>
      </c>
      <c r="AJ310" s="290" t="s">
        <v>379</v>
      </c>
    </row>
    <row r="311" spans="2:36" x14ac:dyDescent="0.25">
      <c r="B311" s="554">
        <v>209</v>
      </c>
      <c r="C311" s="555"/>
      <c r="D311" s="556"/>
      <c r="E311" s="290" t="s">
        <v>395</v>
      </c>
      <c r="F311" s="290" t="s">
        <v>407</v>
      </c>
      <c r="G311" s="290" t="s">
        <v>397</v>
      </c>
      <c r="H311" s="183" t="str">
        <f>INDEX(Sector!$D$57:$D$776,MATCH('Energy consumption (raw)'!F311,Sector!$C$57:$C$776,FALSE))</f>
        <v>Electronic components manufacturing</v>
      </c>
      <c r="I311" s="183" t="str">
        <f>IF(G311=Sector!$B$50,Sector!$B$50,IF(G311=Sector!$B$51,Sector!$B$51,IF(G311=Sector!$B$53,Sector!$B$53,INDEX(Sector!$E$57:$E$776,MATCH('Energy consumption (raw)'!F311,Sector!$C$57:$C$776,FALSE)))))</f>
        <v>26 Manufacture of computer, electronic and optical products</v>
      </c>
      <c r="J311" s="561"/>
      <c r="K311" s="561">
        <v>6538403</v>
      </c>
      <c r="L311" s="561"/>
      <c r="M311" s="561"/>
      <c r="N311" s="561"/>
      <c r="O311" s="561"/>
      <c r="P311" s="561"/>
      <c r="Q311" s="561"/>
      <c r="R311" s="561"/>
      <c r="S311" s="561"/>
      <c r="T311" s="561"/>
      <c r="U311" s="561"/>
      <c r="V311" s="561"/>
      <c r="W311" s="561"/>
      <c r="X311" s="561"/>
      <c r="Y311" s="561"/>
      <c r="Z311" s="561"/>
      <c r="AA311" s="561"/>
      <c r="AB311" s="561"/>
      <c r="AC311" s="561"/>
      <c r="AD311" s="561"/>
      <c r="AE311" s="561"/>
      <c r="AF311" s="561"/>
      <c r="AG311" s="561">
        <v>1008.8755829</v>
      </c>
      <c r="AH311" s="561">
        <v>2266</v>
      </c>
      <c r="AI311" s="290" t="s">
        <v>310</v>
      </c>
      <c r="AJ311" s="290" t="s">
        <v>379</v>
      </c>
    </row>
    <row r="312" spans="2:36" x14ac:dyDescent="0.25">
      <c r="B312" s="554">
        <v>210</v>
      </c>
      <c r="C312" s="555"/>
      <c r="D312" s="556"/>
      <c r="E312" s="290" t="s">
        <v>395</v>
      </c>
      <c r="F312" s="290" t="s">
        <v>407</v>
      </c>
      <c r="G312" s="290" t="s">
        <v>397</v>
      </c>
      <c r="H312" s="183" t="str">
        <f>INDEX(Sector!$D$57:$D$776,MATCH('Energy consumption (raw)'!F312,Sector!$C$57:$C$776,FALSE))</f>
        <v>Electronic components manufacturing</v>
      </c>
      <c r="I312" s="183" t="str">
        <f>IF(G312=Sector!$B$50,Sector!$B$50,IF(G312=Sector!$B$51,Sector!$B$51,IF(G312=Sector!$B$53,Sector!$B$53,INDEX(Sector!$E$57:$E$776,MATCH('Energy consumption (raw)'!F312,Sector!$C$57:$C$776,FALSE)))))</f>
        <v>26 Manufacture of computer, electronic and optical products</v>
      </c>
      <c r="J312" s="561"/>
      <c r="K312" s="561">
        <v>30615880</v>
      </c>
      <c r="L312" s="561"/>
      <c r="M312" s="561"/>
      <c r="N312" s="561"/>
      <c r="O312" s="561"/>
      <c r="P312" s="561"/>
      <c r="Q312" s="561"/>
      <c r="R312" s="561">
        <v>86.890479999999997</v>
      </c>
      <c r="S312" s="561">
        <v>96760</v>
      </c>
      <c r="T312" s="561"/>
      <c r="U312" s="561"/>
      <c r="V312" s="561"/>
      <c r="W312" s="561"/>
      <c r="X312" s="561"/>
      <c r="Y312" s="561">
        <v>46.22</v>
      </c>
      <c r="Z312" s="561"/>
      <c r="AA312" s="561"/>
      <c r="AB312" s="561"/>
      <c r="AC312" s="561"/>
      <c r="AD312" s="561"/>
      <c r="AE312" s="561"/>
      <c r="AF312" s="561"/>
      <c r="AG312" s="561">
        <v>4948.1871736000003</v>
      </c>
      <c r="AH312" s="561">
        <v>5046</v>
      </c>
      <c r="AI312" s="290" t="s">
        <v>310</v>
      </c>
      <c r="AJ312" s="290" t="s">
        <v>379</v>
      </c>
    </row>
    <row r="313" spans="2:36" x14ac:dyDescent="0.25">
      <c r="B313" s="554">
        <v>211</v>
      </c>
      <c r="C313" s="555"/>
      <c r="D313" s="556"/>
      <c r="E313" s="290" t="s">
        <v>395</v>
      </c>
      <c r="F313" s="290" t="s">
        <v>400</v>
      </c>
      <c r="G313" s="290" t="s">
        <v>397</v>
      </c>
      <c r="H313" s="183" t="str">
        <f>INDEX(Sector!$D$57:$D$776,MATCH('Energy consumption (raw)'!F313,Sector!$C$57:$C$776,FALSE))</f>
        <v>Producing products from plastic</v>
      </c>
      <c r="I313" s="183" t="str">
        <f>IF(G313=Sector!$B$50,Sector!$B$50,IF(G313=Sector!$B$51,Sector!$B$51,IF(G313=Sector!$B$53,Sector!$B$53,INDEX(Sector!$E$57:$E$776,MATCH('Energy consumption (raw)'!F313,Sector!$C$57:$C$776,FALSE)))))</f>
        <v>22 Manufacture of rubber and plastics products</v>
      </c>
      <c r="J313" s="561"/>
      <c r="K313" s="561">
        <v>27154368</v>
      </c>
      <c r="L313" s="561"/>
      <c r="M313" s="561"/>
      <c r="N313" s="561"/>
      <c r="O313" s="561"/>
      <c r="P313" s="561"/>
      <c r="Q313" s="561"/>
      <c r="R313" s="561">
        <v>88.902000000000001</v>
      </c>
      <c r="S313" s="561">
        <v>99000</v>
      </c>
      <c r="T313" s="561"/>
      <c r="U313" s="561"/>
      <c r="V313" s="561">
        <v>14.973000000000001</v>
      </c>
      <c r="W313" s="561">
        <v>21000</v>
      </c>
      <c r="X313" s="561"/>
      <c r="Y313" s="561">
        <v>120</v>
      </c>
      <c r="Z313" s="561"/>
      <c r="AA313" s="561"/>
      <c r="AB313" s="561"/>
      <c r="AC313" s="561"/>
      <c r="AD313" s="561"/>
      <c r="AE313" s="561"/>
      <c r="AF313" s="561"/>
      <c r="AG313" s="561">
        <v>4531.6706724000014</v>
      </c>
      <c r="AH313" s="561">
        <v>4388</v>
      </c>
      <c r="AI313" s="290" t="s">
        <v>310</v>
      </c>
      <c r="AJ313" s="290" t="s">
        <v>379</v>
      </c>
    </row>
    <row r="314" spans="2:36" x14ac:dyDescent="0.25">
      <c r="B314" s="554">
        <v>212</v>
      </c>
      <c r="C314" s="555"/>
      <c r="D314" s="556"/>
      <c r="E314" s="290" t="s">
        <v>395</v>
      </c>
      <c r="F314" s="290" t="s">
        <v>407</v>
      </c>
      <c r="G314" s="290" t="s">
        <v>397</v>
      </c>
      <c r="H314" s="183" t="str">
        <f>INDEX(Sector!$D$57:$D$776,MATCH('Energy consumption (raw)'!F314,Sector!$C$57:$C$776,FALSE))</f>
        <v>Electronic components manufacturing</v>
      </c>
      <c r="I314" s="183" t="str">
        <f>IF(G314=Sector!$B$50,Sector!$B$50,IF(G314=Sector!$B$51,Sector!$B$51,IF(G314=Sector!$B$53,Sector!$B$53,INDEX(Sector!$E$57:$E$776,MATCH('Energy consumption (raw)'!F314,Sector!$C$57:$C$776,FALSE)))))</f>
        <v>26 Manufacture of computer, electronic and optical products</v>
      </c>
      <c r="J314" s="561"/>
      <c r="K314" s="561">
        <v>38293262</v>
      </c>
      <c r="L314" s="561"/>
      <c r="M314" s="561"/>
      <c r="N314" s="561"/>
      <c r="O314" s="561"/>
      <c r="P314" s="561"/>
      <c r="Q314" s="561"/>
      <c r="R314" s="561">
        <v>2.9274800000000001</v>
      </c>
      <c r="S314" s="561">
        <v>3260</v>
      </c>
      <c r="T314" s="561"/>
      <c r="U314" s="561"/>
      <c r="V314" s="561">
        <v>0.24242</v>
      </c>
      <c r="W314" s="561">
        <v>340</v>
      </c>
      <c r="X314" s="561"/>
      <c r="Y314" s="561">
        <v>38.700000000000003</v>
      </c>
      <c r="Z314" s="561"/>
      <c r="AA314" s="561"/>
      <c r="AB314" s="561"/>
      <c r="AC314" s="561"/>
      <c r="AD314" s="561"/>
      <c r="AE314" s="561"/>
      <c r="AF314" s="561"/>
      <c r="AG314" s="561">
        <v>5957.2248971999998</v>
      </c>
      <c r="AH314" s="561">
        <v>4725</v>
      </c>
      <c r="AI314" s="290" t="s">
        <v>310</v>
      </c>
      <c r="AJ314" s="290" t="s">
        <v>379</v>
      </c>
    </row>
    <row r="315" spans="2:36" x14ac:dyDescent="0.25">
      <c r="B315" s="554">
        <v>213</v>
      </c>
      <c r="C315" s="555"/>
      <c r="D315" s="556"/>
      <c r="E315" s="290" t="s">
        <v>395</v>
      </c>
      <c r="F315" s="290" t="s">
        <v>490</v>
      </c>
      <c r="G315" s="290" t="s">
        <v>397</v>
      </c>
      <c r="H315" s="183" t="str">
        <f>INDEX(Sector!$D$57:$D$776,MATCH('Energy consumption (raw)'!F315,Sector!$C$57:$C$776,FALSE))</f>
        <v>Food Processing</v>
      </c>
      <c r="I315" s="183" t="str">
        <f>IF(G315=Sector!$B$50,Sector!$B$50,IF(G315=Sector!$B$51,Sector!$B$51,IF(G315=Sector!$B$53,Sector!$B$53,INDEX(Sector!$E$57:$E$776,MATCH('Energy consumption (raw)'!F315,Sector!$C$57:$C$776,FALSE)))))</f>
        <v>10 Manufacture of food products</v>
      </c>
      <c r="J315" s="561"/>
      <c r="K315" s="561">
        <v>6642974</v>
      </c>
      <c r="L315" s="561"/>
      <c r="M315" s="561"/>
      <c r="N315" s="561"/>
      <c r="O315" s="561"/>
      <c r="P315" s="561"/>
      <c r="Q315" s="561"/>
      <c r="R315" s="561">
        <v>24.245999999999999</v>
      </c>
      <c r="S315" s="561">
        <v>27000</v>
      </c>
      <c r="T315" s="561"/>
      <c r="U315" s="561"/>
      <c r="V315" s="561">
        <v>12.834</v>
      </c>
      <c r="W315" s="561">
        <v>18000</v>
      </c>
      <c r="X315" s="561"/>
      <c r="Y315" s="561"/>
      <c r="Z315" s="561"/>
      <c r="AA315" s="561"/>
      <c r="AB315" s="561"/>
      <c r="AC315" s="561"/>
      <c r="AD315" s="561"/>
      <c r="AE315" s="561"/>
      <c r="AF315" s="561"/>
      <c r="AG315" s="561">
        <v>1101.9175081999999</v>
      </c>
      <c r="AH315" s="561">
        <v>1141.8</v>
      </c>
      <c r="AI315" s="290" t="s">
        <v>310</v>
      </c>
      <c r="AJ315" s="290" t="s">
        <v>379</v>
      </c>
    </row>
    <row r="316" spans="2:36" x14ac:dyDescent="0.25">
      <c r="B316" s="554">
        <v>214</v>
      </c>
      <c r="C316" s="555"/>
      <c r="D316" s="556"/>
      <c r="E316" s="290" t="s">
        <v>395</v>
      </c>
      <c r="F316" s="290" t="s">
        <v>491</v>
      </c>
      <c r="G316" s="290" t="s">
        <v>397</v>
      </c>
      <c r="H316" s="183" t="str">
        <f>INDEX(Sector!$D$57:$D$776,MATCH('Energy consumption (raw)'!F316,Sector!$C$57:$C$776,FALSE))</f>
        <v>Manufacture of other products from wood; production of products from bamboo, cork, straw, and plaiting materials</v>
      </c>
      <c r="I316" s="183" t="str">
        <f>IF(G316=Sector!$B$50,Sector!$B$50,IF(G316=Sector!$B$51,Sector!$B$51,IF(G316=Sector!$B$53,Sector!$B$53,INDEX(Sector!$E$57:$E$776,MATCH('Energy consumption (raw)'!F316,Sector!$C$57:$C$776,FALSE)))))</f>
        <v>16 Manufacture of wood and of products of wood and cork, except furniture;
manufacture of articles of straw and plaiting materials</v>
      </c>
      <c r="J316" s="561"/>
      <c r="K316" s="561">
        <v>10590000</v>
      </c>
      <c r="L316" s="561"/>
      <c r="M316" s="561"/>
      <c r="N316" s="561"/>
      <c r="O316" s="561"/>
      <c r="P316" s="561"/>
      <c r="Q316" s="561"/>
      <c r="R316" s="561"/>
      <c r="S316" s="561"/>
      <c r="T316" s="561"/>
      <c r="U316" s="561"/>
      <c r="V316" s="561"/>
      <c r="W316" s="561"/>
      <c r="X316" s="561"/>
      <c r="Y316" s="561"/>
      <c r="Z316" s="561"/>
      <c r="AA316" s="561"/>
      <c r="AB316" s="561"/>
      <c r="AC316" s="561"/>
      <c r="AD316" s="561"/>
      <c r="AE316" s="561"/>
      <c r="AF316" s="561"/>
      <c r="AG316" s="561">
        <v>1634.037</v>
      </c>
      <c r="AH316" s="561">
        <v>1929</v>
      </c>
      <c r="AI316" s="290" t="s">
        <v>310</v>
      </c>
      <c r="AJ316" s="290" t="s">
        <v>379</v>
      </c>
    </row>
    <row r="317" spans="2:36" x14ac:dyDescent="0.25">
      <c r="B317" s="554">
        <v>215</v>
      </c>
      <c r="C317" s="555"/>
      <c r="D317" s="556"/>
      <c r="E317" s="290" t="s">
        <v>395</v>
      </c>
      <c r="F317" s="290" t="s">
        <v>457</v>
      </c>
      <c r="G317" s="290" t="s">
        <v>397</v>
      </c>
      <c r="H317" s="183" t="str">
        <f>INDEX(Sector!$D$57:$D$776,MATCH('Energy consumption (raw)'!F317,Sector!$C$57:$C$776,FALSE))</f>
        <v>Producing building materials from clay</v>
      </c>
      <c r="I317" s="183" t="str">
        <f>IF(G317=Sector!$B$50,Sector!$B$50,IF(G317=Sector!$B$51,Sector!$B$51,IF(G317=Sector!$B$53,Sector!$B$53,INDEX(Sector!$E$57:$E$776,MATCH('Energy consumption (raw)'!F317,Sector!$C$57:$C$776,FALSE)))))</f>
        <v>23 Manufacture of other non-metallic mineral products</v>
      </c>
      <c r="J317" s="561"/>
      <c r="K317" s="561">
        <v>13856930</v>
      </c>
      <c r="L317" s="561"/>
      <c r="M317" s="561"/>
      <c r="N317" s="561">
        <v>5740</v>
      </c>
      <c r="O317" s="561"/>
      <c r="P317" s="561">
        <v>10918</v>
      </c>
      <c r="Q317" s="561"/>
      <c r="R317" s="561">
        <v>81</v>
      </c>
      <c r="S317" s="561"/>
      <c r="T317" s="561"/>
      <c r="U317" s="561"/>
      <c r="V317" s="561"/>
      <c r="W317" s="561"/>
      <c r="X317" s="561"/>
      <c r="Y317" s="561">
        <v>2351</v>
      </c>
      <c r="Z317" s="561"/>
      <c r="AA317" s="561"/>
      <c r="AB317" s="561"/>
      <c r="AC317" s="561"/>
      <c r="AD317" s="561"/>
      <c r="AE317" s="561"/>
      <c r="AF317" s="561"/>
      <c r="AG317" s="561">
        <v>15352.134298999999</v>
      </c>
      <c r="AH317" s="561">
        <v>1882</v>
      </c>
      <c r="AI317" s="290" t="s">
        <v>310</v>
      </c>
      <c r="AJ317" s="290" t="s">
        <v>379</v>
      </c>
    </row>
    <row r="318" spans="2:36" x14ac:dyDescent="0.25">
      <c r="B318" s="554">
        <v>216</v>
      </c>
      <c r="C318" s="555"/>
      <c r="D318" s="556"/>
      <c r="E318" s="290" t="s">
        <v>395</v>
      </c>
      <c r="F318" s="290" t="s">
        <v>407</v>
      </c>
      <c r="G318" s="290" t="s">
        <v>397</v>
      </c>
      <c r="H318" s="183" t="str">
        <f>INDEX(Sector!$D$57:$D$776,MATCH('Energy consumption (raw)'!F318,Sector!$C$57:$C$776,FALSE))</f>
        <v>Electronic components manufacturing</v>
      </c>
      <c r="I318" s="183" t="str">
        <f>IF(G318=Sector!$B$50,Sector!$B$50,IF(G318=Sector!$B$51,Sector!$B$51,IF(G318=Sector!$B$53,Sector!$B$53,INDEX(Sector!$E$57:$E$776,MATCH('Energy consumption (raw)'!F318,Sector!$C$57:$C$776,FALSE)))))</f>
        <v>26 Manufacture of computer, electronic and optical products</v>
      </c>
      <c r="J318" s="561"/>
      <c r="K318" s="561">
        <v>7554881</v>
      </c>
      <c r="L318" s="561"/>
      <c r="M318" s="561"/>
      <c r="N318" s="561"/>
      <c r="O318" s="561"/>
      <c r="P318" s="561"/>
      <c r="Q318" s="561"/>
      <c r="R318" s="561">
        <v>0.79</v>
      </c>
      <c r="S318" s="561"/>
      <c r="T318" s="561"/>
      <c r="U318" s="561"/>
      <c r="V318" s="561"/>
      <c r="W318" s="561"/>
      <c r="X318" s="561"/>
      <c r="Y318" s="561">
        <v>27.02</v>
      </c>
      <c r="Z318" s="561"/>
      <c r="AA318" s="561"/>
      <c r="AB318" s="561"/>
      <c r="AC318" s="561"/>
      <c r="AD318" s="561"/>
      <c r="AE318" s="561"/>
      <c r="AF318" s="561"/>
      <c r="AG318" s="561">
        <v>1195.9757383000001</v>
      </c>
      <c r="AH318" s="561"/>
      <c r="AI318" s="290" t="s">
        <v>310</v>
      </c>
      <c r="AJ318" s="290" t="s">
        <v>379</v>
      </c>
    </row>
    <row r="319" spans="2:36" x14ac:dyDescent="0.25">
      <c r="B319" s="554">
        <v>217</v>
      </c>
      <c r="C319" s="555"/>
      <c r="D319" s="556"/>
      <c r="E319" s="290" t="s">
        <v>395</v>
      </c>
      <c r="F319" s="290" t="s">
        <v>479</v>
      </c>
      <c r="G319" s="290" t="s">
        <v>397</v>
      </c>
      <c r="H319" s="183" t="str">
        <f>INDEX(Sector!$D$57:$D$776,MATCH('Energy consumption (raw)'!F319,Sector!$C$57:$C$776,FALSE))</f>
        <v>Manufacture of other metal products n.e.c. - electronic components</v>
      </c>
      <c r="I319" s="183" t="str">
        <f>IF(G319=Sector!$B$50,Sector!$B$50,IF(G319=Sector!$B$51,Sector!$B$51,IF(G319=Sector!$B$53,Sector!$B$53,INDEX(Sector!$E$57:$E$776,MATCH('Energy consumption (raw)'!F319,Sector!$C$57:$C$776,FALSE)))))</f>
        <v>26 Manufacture of computer, electronic and optical products</v>
      </c>
      <c r="J319" s="561"/>
      <c r="K319" s="561">
        <v>88809163</v>
      </c>
      <c r="L319" s="561"/>
      <c r="M319" s="561"/>
      <c r="N319" s="561"/>
      <c r="O319" s="561"/>
      <c r="P319" s="561"/>
      <c r="Q319" s="561"/>
      <c r="R319" s="561">
        <v>213.72399999999999</v>
      </c>
      <c r="S319" s="561">
        <v>238000</v>
      </c>
      <c r="T319" s="561"/>
      <c r="U319" s="561"/>
      <c r="V319" s="561"/>
      <c r="W319" s="561"/>
      <c r="X319" s="561"/>
      <c r="Y319" s="561">
        <v>1050.55</v>
      </c>
      <c r="Z319" s="561"/>
      <c r="AA319" s="561"/>
      <c r="AB319" s="561"/>
      <c r="AC319" s="561"/>
      <c r="AD319" s="561"/>
      <c r="AE319" s="561"/>
      <c r="AF319" s="561"/>
      <c r="AG319" s="561">
        <v>15275.791830900002</v>
      </c>
      <c r="AH319" s="561">
        <v>11815</v>
      </c>
      <c r="AI319" s="290" t="s">
        <v>310</v>
      </c>
      <c r="AJ319" s="290" t="s">
        <v>379</v>
      </c>
    </row>
    <row r="320" spans="2:36" x14ac:dyDescent="0.25">
      <c r="B320" s="554">
        <v>218</v>
      </c>
      <c r="C320" s="555"/>
      <c r="D320" s="556"/>
      <c r="E320" s="290" t="s">
        <v>395</v>
      </c>
      <c r="F320" s="290" t="s">
        <v>492</v>
      </c>
      <c r="G320" s="290" t="s">
        <v>397</v>
      </c>
      <c r="H320" s="183" t="str">
        <f>INDEX(Sector!$D$57:$D$776,MATCH('Energy consumption (raw)'!F320,Sector!$C$57:$C$776,FALSE))</f>
        <v>Food production and processing</v>
      </c>
      <c r="I320" s="183" t="str">
        <f>IF(G320=Sector!$B$50,Sector!$B$50,IF(G320=Sector!$B$51,Sector!$B$51,IF(G320=Sector!$B$53,Sector!$B$53,INDEX(Sector!$E$57:$E$776,MATCH('Energy consumption (raw)'!F320,Sector!$C$57:$C$776,FALSE)))))</f>
        <v>10 Manufacture of food products</v>
      </c>
      <c r="J320" s="561"/>
      <c r="K320" s="561">
        <v>18385820</v>
      </c>
      <c r="L320" s="561"/>
      <c r="M320" s="561"/>
      <c r="N320" s="561"/>
      <c r="O320" s="561"/>
      <c r="P320" s="561"/>
      <c r="Q320" s="561"/>
      <c r="R320" s="561"/>
      <c r="S320" s="561"/>
      <c r="T320" s="561"/>
      <c r="U320" s="561"/>
      <c r="V320" s="561"/>
      <c r="W320" s="561"/>
      <c r="X320" s="561"/>
      <c r="Y320" s="561">
        <v>4010</v>
      </c>
      <c r="Z320" s="561"/>
      <c r="AA320" s="561"/>
      <c r="AB320" s="561"/>
      <c r="AC320" s="561"/>
      <c r="AD320" s="561"/>
      <c r="AE320" s="561"/>
      <c r="AF320" s="561"/>
      <c r="AG320" s="561">
        <v>7207.832026000001</v>
      </c>
      <c r="AH320" s="561">
        <v>3179</v>
      </c>
      <c r="AI320" s="290" t="s">
        <v>310</v>
      </c>
      <c r="AJ320" s="290" t="s">
        <v>379</v>
      </c>
    </row>
    <row r="321" spans="2:36" x14ac:dyDescent="0.25">
      <c r="B321" s="554">
        <v>219</v>
      </c>
      <c r="C321" s="555"/>
      <c r="D321" s="556"/>
      <c r="E321" s="290" t="s">
        <v>395</v>
      </c>
      <c r="F321" s="290" t="s">
        <v>407</v>
      </c>
      <c r="G321" s="290" t="s">
        <v>397</v>
      </c>
      <c r="H321" s="183" t="str">
        <f>INDEX(Sector!$D$57:$D$776,MATCH('Energy consumption (raw)'!F321,Sector!$C$57:$C$776,FALSE))</f>
        <v>Electronic components manufacturing</v>
      </c>
      <c r="I321" s="183" t="str">
        <f>IF(G321=Sector!$B$50,Sector!$B$50,IF(G321=Sector!$B$51,Sector!$B$51,IF(G321=Sector!$B$53,Sector!$B$53,INDEX(Sector!$E$57:$E$776,MATCH('Energy consumption (raw)'!F321,Sector!$C$57:$C$776,FALSE)))))</f>
        <v>26 Manufacture of computer, electronic and optical products</v>
      </c>
      <c r="J321" s="561"/>
      <c r="K321" s="561">
        <v>10060045</v>
      </c>
      <c r="L321" s="561"/>
      <c r="M321" s="561"/>
      <c r="N321" s="561"/>
      <c r="O321" s="561"/>
      <c r="P321" s="561"/>
      <c r="Q321" s="561"/>
      <c r="R321" s="561">
        <v>4.3104000000000005</v>
      </c>
      <c r="S321" s="561">
        <v>4800</v>
      </c>
      <c r="T321" s="561"/>
      <c r="U321" s="561"/>
      <c r="V321" s="561">
        <v>68.447999999999993</v>
      </c>
      <c r="W321" s="561">
        <v>96000</v>
      </c>
      <c r="X321" s="561">
        <v>9.3330000000000002</v>
      </c>
      <c r="Y321" s="561">
        <v>9887</v>
      </c>
      <c r="Z321" s="561"/>
      <c r="AA321" s="561"/>
      <c r="AB321" s="561"/>
      <c r="AC321" s="561"/>
      <c r="AD321" s="561"/>
      <c r="AE321" s="561"/>
      <c r="AF321" s="561"/>
      <c r="AG321" s="561">
        <v>20888.965951500002</v>
      </c>
      <c r="AH321" s="561">
        <v>1660</v>
      </c>
      <c r="AI321" s="290" t="s">
        <v>310</v>
      </c>
      <c r="AJ321" s="290" t="s">
        <v>379</v>
      </c>
    </row>
    <row r="322" spans="2:36" x14ac:dyDescent="0.25">
      <c r="B322" s="554">
        <v>220</v>
      </c>
      <c r="C322" s="555"/>
      <c r="D322" s="556"/>
      <c r="E322" s="290" t="s">
        <v>395</v>
      </c>
      <c r="F322" s="290" t="s">
        <v>493</v>
      </c>
      <c r="G322" s="290" t="s">
        <v>397</v>
      </c>
      <c r="H322" s="183" t="str">
        <f>INDEX(Sector!$D$57:$D$776,MATCH('Energy consumption (raw)'!F322,Sector!$C$57:$C$776,FALSE))</f>
        <v>Producing products from rubber and plastic</v>
      </c>
      <c r="I322" s="183" t="str">
        <f>IF(G322=Sector!$B$50,Sector!$B$50,IF(G322=Sector!$B$51,Sector!$B$51,IF(G322=Sector!$B$53,Sector!$B$53,INDEX(Sector!$E$57:$E$776,MATCH('Energy consumption (raw)'!F322,Sector!$C$57:$C$776,FALSE)))))</f>
        <v>22 Manufacture of rubber and plastics products</v>
      </c>
      <c r="J322" s="561">
        <v>8325613</v>
      </c>
      <c r="K322" s="561">
        <v>8325613</v>
      </c>
      <c r="L322" s="561"/>
      <c r="M322" s="561"/>
      <c r="N322" s="561"/>
      <c r="O322" s="561"/>
      <c r="P322" s="561"/>
      <c r="Q322" s="561"/>
      <c r="R322" s="561"/>
      <c r="S322" s="561"/>
      <c r="T322" s="561"/>
      <c r="U322" s="561"/>
      <c r="V322" s="561"/>
      <c r="W322" s="561"/>
      <c r="X322" s="561"/>
      <c r="Y322" s="561"/>
      <c r="Z322" s="561"/>
      <c r="AA322" s="561"/>
      <c r="AB322" s="561"/>
      <c r="AC322" s="561"/>
      <c r="AD322" s="561"/>
      <c r="AE322" s="561"/>
      <c r="AF322" s="561"/>
      <c r="AG322" s="561">
        <v>1284.6420859</v>
      </c>
      <c r="AH322" s="561">
        <v>1331.8</v>
      </c>
      <c r="AI322" s="290" t="s">
        <v>310</v>
      </c>
      <c r="AJ322" s="290" t="s">
        <v>379</v>
      </c>
    </row>
    <row r="323" spans="2:36" x14ac:dyDescent="0.25">
      <c r="B323" s="554">
        <v>221</v>
      </c>
      <c r="C323" s="555"/>
      <c r="D323" s="556"/>
      <c r="E323" s="290" t="s">
        <v>395</v>
      </c>
      <c r="F323" s="290" t="s">
        <v>494</v>
      </c>
      <c r="G323" s="290" t="s">
        <v>397</v>
      </c>
      <c r="H323" s="183" t="str">
        <f>INDEX(Sector!$D$57:$D$776,MATCH('Energy consumption (raw)'!F323,Sector!$C$57:$C$776,FALSE))</f>
        <v>Manufacture of paper and paper products</v>
      </c>
      <c r="I323" s="183" t="str">
        <f>IF(G323=Sector!$B$50,Sector!$B$50,IF(G323=Sector!$B$51,Sector!$B$51,IF(G323=Sector!$B$53,Sector!$B$53,INDEX(Sector!$E$57:$E$776,MATCH('Energy consumption (raw)'!F323,Sector!$C$57:$C$776,FALSE)))))</f>
        <v>17 Manufacture of paper and paper products</v>
      </c>
      <c r="J323" s="561"/>
      <c r="K323" s="561">
        <v>9980000</v>
      </c>
      <c r="L323" s="561"/>
      <c r="M323" s="561"/>
      <c r="N323" s="561"/>
      <c r="O323" s="561"/>
      <c r="P323" s="561"/>
      <c r="Q323" s="561"/>
      <c r="R323" s="561"/>
      <c r="S323" s="561"/>
      <c r="T323" s="561"/>
      <c r="U323" s="561"/>
      <c r="V323" s="561"/>
      <c r="W323" s="561"/>
      <c r="X323" s="561"/>
      <c r="Y323" s="561"/>
      <c r="Z323" s="561"/>
      <c r="AA323" s="561"/>
      <c r="AB323" s="561"/>
      <c r="AC323" s="561"/>
      <c r="AD323" s="561"/>
      <c r="AE323" s="561"/>
      <c r="AF323" s="561"/>
      <c r="AG323" s="561">
        <v>1539.914</v>
      </c>
      <c r="AH323" s="561">
        <v>12775.65596</v>
      </c>
      <c r="AI323" s="290" t="s">
        <v>310</v>
      </c>
      <c r="AJ323" s="290" t="s">
        <v>379</v>
      </c>
    </row>
    <row r="324" spans="2:36" x14ac:dyDescent="0.25">
      <c r="B324" s="554">
        <v>222</v>
      </c>
      <c r="C324" s="555"/>
      <c r="D324" s="556"/>
      <c r="E324" s="290" t="s">
        <v>395</v>
      </c>
      <c r="F324" s="290" t="s">
        <v>457</v>
      </c>
      <c r="G324" s="290" t="s">
        <v>397</v>
      </c>
      <c r="H324" s="183" t="str">
        <f>INDEX(Sector!$D$57:$D$776,MATCH('Energy consumption (raw)'!F324,Sector!$C$57:$C$776,FALSE))</f>
        <v>Producing building materials from clay</v>
      </c>
      <c r="I324" s="183" t="str">
        <f>IF(G324=Sector!$B$50,Sector!$B$50,IF(G324=Sector!$B$51,Sector!$B$51,IF(G324=Sector!$B$53,Sector!$B$53,INDEX(Sector!$E$57:$E$776,MATCH('Energy consumption (raw)'!F324,Sector!$C$57:$C$776,FALSE)))))</f>
        <v>23 Manufacture of other non-metallic mineral products</v>
      </c>
      <c r="J324" s="561"/>
      <c r="K324" s="561">
        <v>31270000</v>
      </c>
      <c r="L324" s="561"/>
      <c r="M324" s="561"/>
      <c r="N324" s="561"/>
      <c r="O324" s="561"/>
      <c r="P324" s="561"/>
      <c r="Q324" s="561"/>
      <c r="R324" s="561"/>
      <c r="S324" s="561"/>
      <c r="T324" s="561"/>
      <c r="U324" s="561"/>
      <c r="V324" s="561"/>
      <c r="W324" s="561"/>
      <c r="X324" s="561"/>
      <c r="Y324" s="561"/>
      <c r="Z324" s="561"/>
      <c r="AA324" s="561"/>
      <c r="AB324" s="561"/>
      <c r="AC324" s="561"/>
      <c r="AD324" s="561"/>
      <c r="AE324" s="561"/>
      <c r="AF324" s="561"/>
      <c r="AG324" s="561">
        <v>4824.9610000000002</v>
      </c>
      <c r="AH324" s="561">
        <v>4206.7</v>
      </c>
      <c r="AI324" s="290" t="s">
        <v>310</v>
      </c>
      <c r="AJ324" s="290" t="s">
        <v>379</v>
      </c>
    </row>
    <row r="325" spans="2:36" x14ac:dyDescent="0.25">
      <c r="B325" s="554">
        <v>223</v>
      </c>
      <c r="C325" s="555"/>
      <c r="D325" s="556"/>
      <c r="E325" s="290" t="s">
        <v>395</v>
      </c>
      <c r="F325" s="290" t="s">
        <v>494</v>
      </c>
      <c r="G325" s="290" t="s">
        <v>397</v>
      </c>
      <c r="H325" s="183" t="str">
        <f>INDEX(Sector!$D$57:$D$776,MATCH('Energy consumption (raw)'!F325,Sector!$C$57:$C$776,FALSE))</f>
        <v>Manufacture of paper and paper products</v>
      </c>
      <c r="I325" s="183" t="str">
        <f>IF(G325=Sector!$B$50,Sector!$B$50,IF(G325=Sector!$B$51,Sector!$B$51,IF(G325=Sector!$B$53,Sector!$B$53,INDEX(Sector!$E$57:$E$776,MATCH('Energy consumption (raw)'!F325,Sector!$C$57:$C$776,FALSE)))))</f>
        <v>17 Manufacture of paper and paper products</v>
      </c>
      <c r="J325" s="561"/>
      <c r="K325" s="561">
        <v>11750000</v>
      </c>
      <c r="L325" s="561"/>
      <c r="M325" s="561"/>
      <c r="N325" s="561"/>
      <c r="O325" s="561"/>
      <c r="P325" s="561"/>
      <c r="Q325" s="561"/>
      <c r="R325" s="561"/>
      <c r="S325" s="561"/>
      <c r="T325" s="561"/>
      <c r="U325" s="561"/>
      <c r="V325" s="561"/>
      <c r="W325" s="561"/>
      <c r="X325" s="561"/>
      <c r="Y325" s="561"/>
      <c r="Z325" s="561"/>
      <c r="AA325" s="561"/>
      <c r="AB325" s="561"/>
      <c r="AC325" s="561"/>
      <c r="AD325" s="561"/>
      <c r="AE325" s="561"/>
      <c r="AF325" s="561"/>
      <c r="AG325" s="561">
        <v>1813.0250000000001</v>
      </c>
      <c r="AH325" s="561">
        <v>1644.9</v>
      </c>
      <c r="AI325" s="290" t="s">
        <v>310</v>
      </c>
      <c r="AJ325" s="290" t="s">
        <v>379</v>
      </c>
    </row>
    <row r="326" spans="2:36" x14ac:dyDescent="0.25">
      <c r="B326" s="554">
        <v>224</v>
      </c>
      <c r="C326" s="555"/>
      <c r="D326" s="556"/>
      <c r="E326" s="290" t="s">
        <v>395</v>
      </c>
      <c r="F326" s="290" t="s">
        <v>495</v>
      </c>
      <c r="G326" s="290" t="s">
        <v>397</v>
      </c>
      <c r="H326" s="183" t="str">
        <f>INDEX(Sector!$D$57:$D$776,MATCH('Energy consumption (raw)'!F326,Sector!$C$57:$C$776,FALSE))</f>
        <v>Manufacture of metal products</v>
      </c>
      <c r="I326" s="183" t="str">
        <f>IF(G326=Sector!$B$50,Sector!$B$50,IF(G326=Sector!$B$51,Sector!$B$51,IF(G326=Sector!$B$53,Sector!$B$53,INDEX(Sector!$E$57:$E$776,MATCH('Energy consumption (raw)'!F326,Sector!$C$57:$C$776,FALSE)))))</f>
        <v>25 Manufacture of fabricated metal products, except machinery and equipment</v>
      </c>
      <c r="J326" s="561">
        <v>10728361</v>
      </c>
      <c r="K326" s="561">
        <v>27778509</v>
      </c>
      <c r="L326" s="561"/>
      <c r="M326" s="561"/>
      <c r="N326" s="561"/>
      <c r="O326" s="561"/>
      <c r="P326" s="561"/>
      <c r="Q326" s="561"/>
      <c r="R326" s="561"/>
      <c r="S326" s="561"/>
      <c r="T326" s="561"/>
      <c r="U326" s="561"/>
      <c r="V326" s="561"/>
      <c r="W326" s="561"/>
      <c r="X326" s="561"/>
      <c r="Y326" s="561"/>
      <c r="Z326" s="561"/>
      <c r="AA326" s="561"/>
      <c r="AB326" s="561"/>
      <c r="AC326" s="561"/>
      <c r="AD326" s="561"/>
      <c r="AE326" s="561"/>
      <c r="AF326" s="561"/>
      <c r="AG326" s="561">
        <v>4286.2239387</v>
      </c>
      <c r="AH326" s="561">
        <v>4370.8</v>
      </c>
      <c r="AI326" s="290" t="s">
        <v>310</v>
      </c>
      <c r="AJ326" s="290" t="s">
        <v>379</v>
      </c>
    </row>
    <row r="327" spans="2:36" x14ac:dyDescent="0.25">
      <c r="B327" s="554">
        <v>225</v>
      </c>
      <c r="C327" s="555"/>
      <c r="D327" s="556"/>
      <c r="E327" s="290" t="s">
        <v>395</v>
      </c>
      <c r="F327" s="290" t="s">
        <v>495</v>
      </c>
      <c r="G327" s="290" t="s">
        <v>397</v>
      </c>
      <c r="H327" s="183" t="str">
        <f>INDEX(Sector!$D$57:$D$776,MATCH('Energy consumption (raw)'!F327,Sector!$C$57:$C$776,FALSE))</f>
        <v>Manufacture of metal products</v>
      </c>
      <c r="I327" s="183" t="str">
        <f>IF(G327=Sector!$B$50,Sector!$B$50,IF(G327=Sector!$B$51,Sector!$B$51,IF(G327=Sector!$B$53,Sector!$B$53,INDEX(Sector!$E$57:$E$776,MATCH('Energy consumption (raw)'!F327,Sector!$C$57:$C$776,FALSE)))))</f>
        <v>25 Manufacture of fabricated metal products, except machinery and equipment</v>
      </c>
      <c r="J327" s="561">
        <v>8293747</v>
      </c>
      <c r="K327" s="561">
        <v>12240000</v>
      </c>
      <c r="L327" s="561"/>
      <c r="M327" s="561"/>
      <c r="N327" s="561"/>
      <c r="O327" s="561"/>
      <c r="P327" s="561"/>
      <c r="Q327" s="561"/>
      <c r="R327" s="561"/>
      <c r="S327" s="561"/>
      <c r="T327" s="561"/>
      <c r="U327" s="561"/>
      <c r="V327" s="561"/>
      <c r="W327" s="561"/>
      <c r="X327" s="561"/>
      <c r="Y327" s="561"/>
      <c r="Z327" s="561"/>
      <c r="AA327" s="561"/>
      <c r="AB327" s="561"/>
      <c r="AC327" s="561"/>
      <c r="AD327" s="561"/>
      <c r="AE327" s="561"/>
      <c r="AF327" s="561"/>
      <c r="AG327" s="561">
        <v>1888.6320000000001</v>
      </c>
      <c r="AH327" s="561">
        <v>1245.8</v>
      </c>
      <c r="AI327" s="290" t="s">
        <v>310</v>
      </c>
      <c r="AJ327" s="290" t="s">
        <v>379</v>
      </c>
    </row>
    <row r="328" spans="2:36" x14ac:dyDescent="0.25">
      <c r="B328" s="554">
        <v>226</v>
      </c>
      <c r="C328" s="555"/>
      <c r="D328" s="556"/>
      <c r="E328" s="290" t="s">
        <v>395</v>
      </c>
      <c r="F328" s="290" t="s">
        <v>494</v>
      </c>
      <c r="G328" s="290" t="s">
        <v>397</v>
      </c>
      <c r="H328" s="183" t="str">
        <f>INDEX(Sector!$D$57:$D$776,MATCH('Energy consumption (raw)'!F328,Sector!$C$57:$C$776,FALSE))</f>
        <v>Manufacture of paper and paper products</v>
      </c>
      <c r="I328" s="183" t="str">
        <f>IF(G328=Sector!$B$50,Sector!$B$50,IF(G328=Sector!$B$51,Sector!$B$51,IF(G328=Sector!$B$53,Sector!$B$53,INDEX(Sector!$E$57:$E$776,MATCH('Energy consumption (raw)'!F328,Sector!$C$57:$C$776,FALSE)))))</f>
        <v>17 Manufacture of paper and paper products</v>
      </c>
      <c r="J328" s="561"/>
      <c r="K328" s="561">
        <v>7230000</v>
      </c>
      <c r="L328" s="561"/>
      <c r="M328" s="561"/>
      <c r="N328" s="561"/>
      <c r="O328" s="561"/>
      <c r="P328" s="561"/>
      <c r="Q328" s="561"/>
      <c r="R328" s="561"/>
      <c r="S328" s="561"/>
      <c r="T328" s="561"/>
      <c r="U328" s="561"/>
      <c r="V328" s="561"/>
      <c r="W328" s="561"/>
      <c r="X328" s="561"/>
      <c r="Y328" s="561"/>
      <c r="Z328" s="561"/>
      <c r="AA328" s="561"/>
      <c r="AB328" s="561"/>
      <c r="AC328" s="561"/>
      <c r="AD328" s="561"/>
      <c r="AE328" s="561"/>
      <c r="AF328" s="561"/>
      <c r="AG328" s="561">
        <v>1115.5890000000002</v>
      </c>
      <c r="AH328" s="561">
        <v>1071.5</v>
      </c>
      <c r="AI328" s="290" t="s">
        <v>310</v>
      </c>
      <c r="AJ328" s="290" t="s">
        <v>379</v>
      </c>
    </row>
    <row r="329" spans="2:36" x14ac:dyDescent="0.25">
      <c r="B329" s="554">
        <v>227</v>
      </c>
      <c r="C329" s="555"/>
      <c r="D329" s="556"/>
      <c r="E329" s="290" t="s">
        <v>395</v>
      </c>
      <c r="F329" s="290" t="s">
        <v>494</v>
      </c>
      <c r="G329" s="290" t="s">
        <v>397</v>
      </c>
      <c r="H329" s="183" t="str">
        <f>INDEX(Sector!$D$57:$D$776,MATCH('Energy consumption (raw)'!F329,Sector!$C$57:$C$776,FALSE))</f>
        <v>Manufacture of paper and paper products</v>
      </c>
      <c r="I329" s="183" t="str">
        <f>IF(G329=Sector!$B$50,Sector!$B$50,IF(G329=Sector!$B$51,Sector!$B$51,IF(G329=Sector!$B$53,Sector!$B$53,INDEX(Sector!$E$57:$E$776,MATCH('Energy consumption (raw)'!F329,Sector!$C$57:$C$776,FALSE)))))</f>
        <v>17 Manufacture of paper and paper products</v>
      </c>
      <c r="J329" s="561"/>
      <c r="K329" s="561">
        <v>6830000</v>
      </c>
      <c r="L329" s="561"/>
      <c r="M329" s="561"/>
      <c r="N329" s="561"/>
      <c r="O329" s="561"/>
      <c r="P329" s="561"/>
      <c r="Q329" s="561"/>
      <c r="R329" s="561"/>
      <c r="S329" s="561"/>
      <c r="T329" s="561"/>
      <c r="U329" s="561"/>
      <c r="V329" s="561"/>
      <c r="W329" s="561"/>
      <c r="X329" s="561"/>
      <c r="Y329" s="561"/>
      <c r="Z329" s="561"/>
      <c r="AA329" s="561"/>
      <c r="AB329" s="561"/>
      <c r="AC329" s="561"/>
      <c r="AD329" s="561"/>
      <c r="AE329" s="561"/>
      <c r="AF329" s="561"/>
      <c r="AG329" s="561">
        <v>1053.8690000000001</v>
      </c>
      <c r="AH329" s="561">
        <v>1021</v>
      </c>
      <c r="AI329" s="290" t="s">
        <v>310</v>
      </c>
      <c r="AJ329" s="290" t="s">
        <v>379</v>
      </c>
    </row>
    <row r="330" spans="2:36" x14ac:dyDescent="0.25">
      <c r="B330" s="554">
        <v>228</v>
      </c>
      <c r="C330" s="555"/>
      <c r="D330" s="556"/>
      <c r="E330" s="290" t="s">
        <v>395</v>
      </c>
      <c r="F330" s="290" t="s">
        <v>490</v>
      </c>
      <c r="G330" s="290" t="s">
        <v>397</v>
      </c>
      <c r="H330" s="183" t="str">
        <f>INDEX(Sector!$D$57:$D$776,MATCH('Energy consumption (raw)'!F330,Sector!$C$57:$C$776,FALSE))</f>
        <v>Food Processing</v>
      </c>
      <c r="I330" s="183" t="str">
        <f>IF(G330=Sector!$B$50,Sector!$B$50,IF(G330=Sector!$B$51,Sector!$B$51,IF(G330=Sector!$B$53,Sector!$B$53,INDEX(Sector!$E$57:$E$776,MATCH('Energy consumption (raw)'!F330,Sector!$C$57:$C$776,FALSE)))))</f>
        <v>10 Manufacture of food products</v>
      </c>
      <c r="J330" s="561"/>
      <c r="K330" s="561">
        <v>7250000</v>
      </c>
      <c r="L330" s="561"/>
      <c r="M330" s="561"/>
      <c r="N330" s="561"/>
      <c r="O330" s="561"/>
      <c r="P330" s="561"/>
      <c r="Q330" s="561"/>
      <c r="R330" s="561"/>
      <c r="S330" s="561"/>
      <c r="T330" s="561"/>
      <c r="U330" s="561"/>
      <c r="V330" s="561"/>
      <c r="W330" s="561"/>
      <c r="X330" s="561"/>
      <c r="Y330" s="561"/>
      <c r="Z330" s="561"/>
      <c r="AA330" s="561"/>
      <c r="AB330" s="561"/>
      <c r="AC330" s="561"/>
      <c r="AD330" s="561"/>
      <c r="AE330" s="561"/>
      <c r="AF330" s="561"/>
      <c r="AG330" s="561">
        <v>1118.6750000000002</v>
      </c>
      <c r="AH330" s="561">
        <v>1149.4000000000001</v>
      </c>
      <c r="AI330" s="290" t="s">
        <v>310</v>
      </c>
      <c r="AJ330" s="290" t="s">
        <v>379</v>
      </c>
    </row>
    <row r="331" spans="2:36" x14ac:dyDescent="0.25">
      <c r="B331" s="554">
        <v>229</v>
      </c>
      <c r="C331" s="555"/>
      <c r="D331" s="556"/>
      <c r="E331" s="290" t="s">
        <v>395</v>
      </c>
      <c r="F331" s="290" t="s">
        <v>494</v>
      </c>
      <c r="G331" s="290" t="s">
        <v>397</v>
      </c>
      <c r="H331" s="183" t="str">
        <f>INDEX(Sector!$D$57:$D$776,MATCH('Energy consumption (raw)'!F331,Sector!$C$57:$C$776,FALSE))</f>
        <v>Manufacture of paper and paper products</v>
      </c>
      <c r="I331" s="183" t="str">
        <f>IF(G331=Sector!$B$50,Sector!$B$50,IF(G331=Sector!$B$51,Sector!$B$51,IF(G331=Sector!$B$53,Sector!$B$53,INDEX(Sector!$E$57:$E$776,MATCH('Energy consumption (raw)'!F331,Sector!$C$57:$C$776,FALSE)))))</f>
        <v>17 Manufacture of paper and paper products</v>
      </c>
      <c r="J331" s="561"/>
      <c r="K331" s="561">
        <v>21180000</v>
      </c>
      <c r="L331" s="561"/>
      <c r="M331" s="561"/>
      <c r="N331" s="561"/>
      <c r="O331" s="561"/>
      <c r="P331" s="561"/>
      <c r="Q331" s="561"/>
      <c r="R331" s="561"/>
      <c r="S331" s="561"/>
      <c r="T331" s="561"/>
      <c r="U331" s="561"/>
      <c r="V331" s="561"/>
      <c r="W331" s="561"/>
      <c r="X331" s="561"/>
      <c r="Y331" s="561"/>
      <c r="Z331" s="561"/>
      <c r="AA331" s="561"/>
      <c r="AB331" s="561"/>
      <c r="AC331" s="561"/>
      <c r="AD331" s="561"/>
      <c r="AE331" s="561"/>
      <c r="AF331" s="561"/>
      <c r="AG331" s="561">
        <v>3268.0740000000001</v>
      </c>
      <c r="AH331" s="561">
        <v>5493.1</v>
      </c>
      <c r="AI331" s="290" t="s">
        <v>310</v>
      </c>
      <c r="AJ331" s="290" t="s">
        <v>379</v>
      </c>
    </row>
    <row r="332" spans="2:36" x14ac:dyDescent="0.25">
      <c r="B332" s="554">
        <v>230</v>
      </c>
      <c r="C332" s="555"/>
      <c r="D332" s="556"/>
      <c r="E332" s="290" t="s">
        <v>395</v>
      </c>
      <c r="F332" s="290" t="s">
        <v>425</v>
      </c>
      <c r="G332" s="290" t="s">
        <v>397</v>
      </c>
      <c r="H332" s="183" t="str">
        <f>INDEX(Sector!$D$57:$D$776,MATCH('Energy consumption (raw)'!F332,Sector!$C$57:$C$776,FALSE))</f>
        <v>Beverage production</v>
      </c>
      <c r="I332" s="183" t="str">
        <f>IF(G332=Sector!$B$50,Sector!$B$50,IF(G332=Sector!$B$51,Sector!$B$51,IF(G332=Sector!$B$53,Sector!$B$53,INDEX(Sector!$E$57:$E$776,MATCH('Energy consumption (raw)'!F332,Sector!$C$57:$C$776,FALSE)))))</f>
        <v>11 Manufacture of beverages</v>
      </c>
      <c r="J332" s="561"/>
      <c r="K332" s="561">
        <v>7860000</v>
      </c>
      <c r="L332" s="561"/>
      <c r="M332" s="561"/>
      <c r="N332" s="561"/>
      <c r="O332" s="561"/>
      <c r="P332" s="561"/>
      <c r="Q332" s="561"/>
      <c r="R332" s="561"/>
      <c r="S332" s="561"/>
      <c r="T332" s="561"/>
      <c r="U332" s="561"/>
      <c r="V332" s="561"/>
      <c r="W332" s="561"/>
      <c r="X332" s="561"/>
      <c r="Y332" s="561"/>
      <c r="Z332" s="561"/>
      <c r="AA332" s="561"/>
      <c r="AB332" s="561"/>
      <c r="AC332" s="561"/>
      <c r="AD332" s="561"/>
      <c r="AE332" s="561"/>
      <c r="AF332" s="561"/>
      <c r="AG332" s="561">
        <v>1212.798</v>
      </c>
      <c r="AH332" s="561">
        <v>1135</v>
      </c>
      <c r="AI332" s="290" t="s">
        <v>310</v>
      </c>
      <c r="AJ332" s="290" t="s">
        <v>379</v>
      </c>
    </row>
    <row r="333" spans="2:36" x14ac:dyDescent="0.25">
      <c r="B333" s="554">
        <v>231</v>
      </c>
      <c r="C333" s="555"/>
      <c r="D333" s="556"/>
      <c r="E333" s="290" t="s">
        <v>395</v>
      </c>
      <c r="F333" s="290" t="s">
        <v>407</v>
      </c>
      <c r="G333" s="290" t="s">
        <v>397</v>
      </c>
      <c r="H333" s="183" t="str">
        <f>INDEX(Sector!$D$57:$D$776,MATCH('Energy consumption (raw)'!F333,Sector!$C$57:$C$776,FALSE))</f>
        <v>Electronic components manufacturing</v>
      </c>
      <c r="I333" s="183" t="str">
        <f>IF(G333=Sector!$B$50,Sector!$B$50,IF(G333=Sector!$B$51,Sector!$B$51,IF(G333=Sector!$B$53,Sector!$B$53,INDEX(Sector!$E$57:$E$776,MATCH('Energy consumption (raw)'!F333,Sector!$C$57:$C$776,FALSE)))))</f>
        <v>26 Manufacture of computer, electronic and optical products</v>
      </c>
      <c r="J333" s="561"/>
      <c r="K333" s="561">
        <v>19184574</v>
      </c>
      <c r="L333" s="561"/>
      <c r="M333" s="561"/>
      <c r="N333" s="561"/>
      <c r="O333" s="561"/>
      <c r="P333" s="561"/>
      <c r="Q333" s="561"/>
      <c r="R333" s="561">
        <v>13.161087999999999</v>
      </c>
      <c r="S333" s="561">
        <v>14656</v>
      </c>
      <c r="T333" s="561"/>
      <c r="U333" s="561"/>
      <c r="V333" s="561">
        <v>4.6740000000000004</v>
      </c>
      <c r="W333" s="561"/>
      <c r="X333" s="561"/>
      <c r="Y333" s="561">
        <v>12.8</v>
      </c>
      <c r="Z333" s="561"/>
      <c r="AA333" s="561"/>
      <c r="AB333" s="561"/>
      <c r="AC333" s="561"/>
      <c r="AD333" s="561"/>
      <c r="AE333" s="561"/>
      <c r="AF333" s="561"/>
      <c r="AG333" s="561">
        <v>3005.3610579600008</v>
      </c>
      <c r="AH333" s="561">
        <v>1876.9</v>
      </c>
      <c r="AI333" s="290" t="s">
        <v>310</v>
      </c>
      <c r="AJ333" s="290" t="s">
        <v>379</v>
      </c>
    </row>
    <row r="334" spans="2:36" x14ac:dyDescent="0.25">
      <c r="B334" s="554">
        <v>232</v>
      </c>
      <c r="C334" s="555"/>
      <c r="D334" s="556"/>
      <c r="E334" s="290" t="s">
        <v>395</v>
      </c>
      <c r="F334" s="290" t="s">
        <v>493</v>
      </c>
      <c r="G334" s="290" t="s">
        <v>397</v>
      </c>
      <c r="H334" s="183" t="str">
        <f>INDEX(Sector!$D$57:$D$776,MATCH('Energy consumption (raw)'!F334,Sector!$C$57:$C$776,FALSE))</f>
        <v>Producing products from rubber and plastic</v>
      </c>
      <c r="I334" s="183" t="str">
        <f>IF(G334=Sector!$B$50,Sector!$B$50,IF(G334=Sector!$B$51,Sector!$B$51,IF(G334=Sector!$B$53,Sector!$B$53,INDEX(Sector!$E$57:$E$776,MATCH('Energy consumption (raw)'!F334,Sector!$C$57:$C$776,FALSE)))))</f>
        <v>22 Manufacture of rubber and plastics products</v>
      </c>
      <c r="J334" s="561">
        <v>11983601</v>
      </c>
      <c r="K334" s="561">
        <v>11983600</v>
      </c>
      <c r="L334" s="561"/>
      <c r="M334" s="561"/>
      <c r="N334" s="561"/>
      <c r="O334" s="561"/>
      <c r="P334" s="561"/>
      <c r="Q334" s="561"/>
      <c r="R334" s="561">
        <v>6.7</v>
      </c>
      <c r="S334" s="561"/>
      <c r="T334" s="561"/>
      <c r="U334" s="561"/>
      <c r="V334" s="561">
        <v>5.5613999999999999</v>
      </c>
      <c r="W334" s="561">
        <v>7800</v>
      </c>
      <c r="X334" s="561"/>
      <c r="Y334" s="561"/>
      <c r="Z334" s="561"/>
      <c r="AA334" s="561"/>
      <c r="AB334" s="561"/>
      <c r="AC334" s="561"/>
      <c r="AD334" s="561"/>
      <c r="AE334" s="561"/>
      <c r="AF334" s="561"/>
      <c r="AG334" s="561">
        <v>1868.21695</v>
      </c>
      <c r="AH334" s="561">
        <v>1937.2</v>
      </c>
      <c r="AI334" s="290" t="s">
        <v>310</v>
      </c>
      <c r="AJ334" s="290" t="s">
        <v>379</v>
      </c>
    </row>
    <row r="335" spans="2:36" x14ac:dyDescent="0.25">
      <c r="B335" s="554">
        <v>233</v>
      </c>
      <c r="C335" s="555"/>
      <c r="D335" s="556"/>
      <c r="E335" s="290" t="s">
        <v>395</v>
      </c>
      <c r="F335" s="290" t="s">
        <v>494</v>
      </c>
      <c r="G335" s="290" t="s">
        <v>397</v>
      </c>
      <c r="H335" s="183" t="str">
        <f>INDEX(Sector!$D$57:$D$776,MATCH('Energy consumption (raw)'!F335,Sector!$C$57:$C$776,FALSE))</f>
        <v>Manufacture of paper and paper products</v>
      </c>
      <c r="I335" s="183" t="str">
        <f>IF(G335=Sector!$B$50,Sector!$B$50,IF(G335=Sector!$B$51,Sector!$B$51,IF(G335=Sector!$B$53,Sector!$B$53,INDEX(Sector!$E$57:$E$776,MATCH('Energy consumption (raw)'!F335,Sector!$C$57:$C$776,FALSE)))))</f>
        <v>17 Manufacture of paper and paper products</v>
      </c>
      <c r="J335" s="561"/>
      <c r="K335" s="561">
        <v>13640000</v>
      </c>
      <c r="L335" s="561"/>
      <c r="M335" s="561"/>
      <c r="N335" s="561"/>
      <c r="O335" s="561"/>
      <c r="P335" s="561"/>
      <c r="Q335" s="561"/>
      <c r="R335" s="561"/>
      <c r="S335" s="561"/>
      <c r="T335" s="561"/>
      <c r="U335" s="561"/>
      <c r="V335" s="561"/>
      <c r="W335" s="561"/>
      <c r="X335" s="561"/>
      <c r="Y335" s="561"/>
      <c r="Z335" s="561"/>
      <c r="AA335" s="561"/>
      <c r="AB335" s="561"/>
      <c r="AC335" s="561"/>
      <c r="AD335" s="561"/>
      <c r="AE335" s="561"/>
      <c r="AF335" s="561"/>
      <c r="AG335" s="561">
        <v>2104.652</v>
      </c>
      <c r="AH335" s="561">
        <v>1415.1</v>
      </c>
      <c r="AI335" s="290" t="s">
        <v>310</v>
      </c>
      <c r="AJ335" s="290" t="s">
        <v>379</v>
      </c>
    </row>
    <row r="336" spans="2:36" x14ac:dyDescent="0.25">
      <c r="B336" s="554">
        <v>234</v>
      </c>
      <c r="C336" s="555"/>
      <c r="D336" s="556"/>
      <c r="E336" s="290" t="s">
        <v>395</v>
      </c>
      <c r="F336" s="290" t="s">
        <v>496</v>
      </c>
      <c r="G336" s="290" t="s">
        <v>397</v>
      </c>
      <c r="H336" s="183" t="str">
        <f>INDEX(Sector!$D$57:$D$776,MATCH('Energy consumption (raw)'!F336,Sector!$C$57:$C$776,FALSE))</f>
        <v>Production of dyed clothes</v>
      </c>
      <c r="I336" s="183" t="str">
        <f>IF(G336=Sector!$B$50,Sector!$B$50,IF(G336=Sector!$B$51,Sector!$B$51,IF(G336=Sector!$B$53,Sector!$B$53,INDEX(Sector!$E$57:$E$776,MATCH('Energy consumption (raw)'!F336,Sector!$C$57:$C$776,FALSE)))))</f>
        <v>13 Manufacture of textiles</v>
      </c>
      <c r="J336" s="561"/>
      <c r="K336" s="561">
        <v>7510000</v>
      </c>
      <c r="L336" s="561"/>
      <c r="M336" s="561"/>
      <c r="N336" s="561"/>
      <c r="O336" s="561"/>
      <c r="P336" s="561"/>
      <c r="Q336" s="561"/>
      <c r="R336" s="561"/>
      <c r="S336" s="561"/>
      <c r="T336" s="561"/>
      <c r="U336" s="561"/>
      <c r="V336" s="561"/>
      <c r="W336" s="561"/>
      <c r="X336" s="561"/>
      <c r="Y336" s="561"/>
      <c r="Z336" s="561"/>
      <c r="AA336" s="561"/>
      <c r="AB336" s="561"/>
      <c r="AC336" s="561"/>
      <c r="AD336" s="561"/>
      <c r="AE336" s="561"/>
      <c r="AF336" s="561"/>
      <c r="AG336" s="561">
        <v>1158.7930000000001</v>
      </c>
      <c r="AH336" s="561">
        <v>1163.5999999999999</v>
      </c>
      <c r="AI336" s="290" t="s">
        <v>310</v>
      </c>
      <c r="AJ336" s="290" t="s">
        <v>379</v>
      </c>
    </row>
    <row r="337" spans="2:36" x14ac:dyDescent="0.25">
      <c r="B337" s="554">
        <v>235</v>
      </c>
      <c r="C337" s="555"/>
      <c r="D337" s="556"/>
      <c r="E337" s="290" t="s">
        <v>395</v>
      </c>
      <c r="F337" s="290" t="s">
        <v>493</v>
      </c>
      <c r="G337" s="290" t="s">
        <v>397</v>
      </c>
      <c r="H337" s="183" t="str">
        <f>INDEX(Sector!$D$57:$D$776,MATCH('Energy consumption (raw)'!F337,Sector!$C$57:$C$776,FALSE))</f>
        <v>Producing products from rubber and plastic</v>
      </c>
      <c r="I337" s="183" t="str">
        <f>IF(G337=Sector!$B$50,Sector!$B$50,IF(G337=Sector!$B$51,Sector!$B$51,IF(G337=Sector!$B$53,Sector!$B$53,INDEX(Sector!$E$57:$E$776,MATCH('Energy consumption (raw)'!F337,Sector!$C$57:$C$776,FALSE)))))</f>
        <v>22 Manufacture of rubber and plastics products</v>
      </c>
      <c r="J337" s="561">
        <v>8300419</v>
      </c>
      <c r="K337" s="561">
        <v>8300419</v>
      </c>
      <c r="L337" s="561"/>
      <c r="M337" s="561"/>
      <c r="N337" s="561"/>
      <c r="O337" s="561"/>
      <c r="P337" s="561"/>
      <c r="Q337" s="561"/>
      <c r="R337" s="561"/>
      <c r="S337" s="561"/>
      <c r="T337" s="561"/>
      <c r="U337" s="561"/>
      <c r="V337" s="561"/>
      <c r="W337" s="561"/>
      <c r="X337" s="561"/>
      <c r="Y337" s="561"/>
      <c r="Z337" s="561"/>
      <c r="AA337" s="561"/>
      <c r="AB337" s="561"/>
      <c r="AC337" s="561"/>
      <c r="AD337" s="561"/>
      <c r="AE337" s="561"/>
      <c r="AF337" s="561"/>
      <c r="AG337" s="561">
        <v>1280.7546517000001</v>
      </c>
      <c r="AH337" s="561">
        <v>1343.9</v>
      </c>
      <c r="AI337" s="290" t="s">
        <v>310</v>
      </c>
      <c r="AJ337" s="290" t="s">
        <v>379</v>
      </c>
    </row>
    <row r="338" spans="2:36" x14ac:dyDescent="0.25">
      <c r="B338" s="554">
        <v>236</v>
      </c>
      <c r="C338" s="555"/>
      <c r="D338" s="556"/>
      <c r="E338" s="290" t="s">
        <v>395</v>
      </c>
      <c r="F338" s="290" t="s">
        <v>495</v>
      </c>
      <c r="G338" s="290" t="s">
        <v>397</v>
      </c>
      <c r="H338" s="183" t="str">
        <f>INDEX(Sector!$D$57:$D$776,MATCH('Energy consumption (raw)'!F338,Sector!$C$57:$C$776,FALSE))</f>
        <v>Manufacture of metal products</v>
      </c>
      <c r="I338" s="183" t="str">
        <f>IF(G338=Sector!$B$50,Sector!$B$50,IF(G338=Sector!$B$51,Sector!$B$51,IF(G338=Sector!$B$53,Sector!$B$53,INDEX(Sector!$E$57:$E$776,MATCH('Energy consumption (raw)'!F338,Sector!$C$57:$C$776,FALSE)))))</f>
        <v>25 Manufacture of fabricated metal products, except machinery and equipment</v>
      </c>
      <c r="J338" s="561">
        <v>27339055</v>
      </c>
      <c r="K338" s="561">
        <v>27339060</v>
      </c>
      <c r="L338" s="561"/>
      <c r="M338" s="561"/>
      <c r="N338" s="561"/>
      <c r="O338" s="561"/>
      <c r="P338" s="561"/>
      <c r="Q338" s="561"/>
      <c r="R338" s="561">
        <v>51.545200000000001</v>
      </c>
      <c r="S338" s="561">
        <v>57400</v>
      </c>
      <c r="T338" s="561"/>
      <c r="U338" s="561"/>
      <c r="V338" s="561">
        <v>2.3315099999999997</v>
      </c>
      <c r="W338" s="561">
        <v>3270</v>
      </c>
      <c r="X338" s="561"/>
      <c r="Y338" s="561">
        <v>5.2262931034482756E-2</v>
      </c>
      <c r="Z338" s="561">
        <v>24.25</v>
      </c>
      <c r="AA338" s="561"/>
      <c r="AB338" s="561"/>
      <c r="AC338" s="561"/>
      <c r="AD338" s="561"/>
      <c r="AE338" s="561"/>
      <c r="AF338" s="561"/>
      <c r="AG338" s="561">
        <v>4374.7833050039189</v>
      </c>
      <c r="AH338" s="561">
        <v>4723.1000000000004</v>
      </c>
      <c r="AI338" s="290" t="s">
        <v>310</v>
      </c>
      <c r="AJ338" s="290" t="s">
        <v>379</v>
      </c>
    </row>
    <row r="339" spans="2:36" x14ac:dyDescent="0.25">
      <c r="B339" s="554">
        <v>237</v>
      </c>
      <c r="C339" s="555"/>
      <c r="D339" s="556"/>
      <c r="E339" s="290" t="s">
        <v>395</v>
      </c>
      <c r="F339" s="290" t="s">
        <v>497</v>
      </c>
      <c r="G339" s="290" t="s">
        <v>397</v>
      </c>
      <c r="H339" s="183" t="str">
        <f>INDEX(Sector!$D$57:$D$776,MATCH('Energy consumption (raw)'!F339,Sector!$C$57:$C$776,FALSE))</f>
        <v>Manufacture of radios, communication equipment</v>
      </c>
      <c r="I339" s="183" t="str">
        <f>IF(G339=Sector!$B$50,Sector!$B$50,IF(G339=Sector!$B$51,Sector!$B$51,IF(G339=Sector!$B$53,Sector!$B$53,INDEX(Sector!$E$57:$E$776,MATCH('Energy consumption (raw)'!F339,Sector!$C$57:$C$776,FALSE)))))</f>
        <v>26 Manufacture of computer, electronic and optical products</v>
      </c>
      <c r="J339" s="561"/>
      <c r="K339" s="561">
        <v>26470000</v>
      </c>
      <c r="L339" s="561"/>
      <c r="M339" s="561"/>
      <c r="N339" s="561"/>
      <c r="O339" s="561"/>
      <c r="P339" s="561"/>
      <c r="Q339" s="561"/>
      <c r="R339" s="561"/>
      <c r="S339" s="561"/>
      <c r="T339" s="561"/>
      <c r="U339" s="561"/>
      <c r="V339" s="561"/>
      <c r="W339" s="561"/>
      <c r="X339" s="561"/>
      <c r="Y339" s="561"/>
      <c r="Z339" s="561"/>
      <c r="AA339" s="561"/>
      <c r="AB339" s="561"/>
      <c r="AC339" s="561"/>
      <c r="AD339" s="561"/>
      <c r="AE339" s="561"/>
      <c r="AF339" s="561"/>
      <c r="AG339" s="561">
        <v>4084.3210000000004</v>
      </c>
      <c r="AH339" s="561">
        <v>2339.9</v>
      </c>
      <c r="AI339" s="290" t="s">
        <v>310</v>
      </c>
      <c r="AJ339" s="290" t="s">
        <v>379</v>
      </c>
    </row>
    <row r="340" spans="2:36" x14ac:dyDescent="0.25">
      <c r="B340" s="554">
        <v>238</v>
      </c>
      <c r="C340" s="555"/>
      <c r="D340" s="556"/>
      <c r="E340" s="290" t="s">
        <v>395</v>
      </c>
      <c r="F340" s="290" t="s">
        <v>494</v>
      </c>
      <c r="G340" s="290" t="s">
        <v>397</v>
      </c>
      <c r="H340" s="183" t="str">
        <f>INDEX(Sector!$D$57:$D$776,MATCH('Energy consumption (raw)'!F340,Sector!$C$57:$C$776,FALSE))</f>
        <v>Manufacture of paper and paper products</v>
      </c>
      <c r="I340" s="183" t="str">
        <f>IF(G340=Sector!$B$50,Sector!$B$50,IF(G340=Sector!$B$51,Sector!$B$51,IF(G340=Sector!$B$53,Sector!$B$53,INDEX(Sector!$E$57:$E$776,MATCH('Energy consumption (raw)'!F340,Sector!$C$57:$C$776,FALSE)))))</f>
        <v>17 Manufacture of paper and paper products</v>
      </c>
      <c r="J340" s="561"/>
      <c r="K340" s="561">
        <v>8760000</v>
      </c>
      <c r="L340" s="561"/>
      <c r="M340" s="561"/>
      <c r="N340" s="561"/>
      <c r="O340" s="561"/>
      <c r="P340" s="561"/>
      <c r="Q340" s="561"/>
      <c r="R340" s="561"/>
      <c r="S340" s="561"/>
      <c r="T340" s="561"/>
      <c r="U340" s="561"/>
      <c r="V340" s="561"/>
      <c r="W340" s="561"/>
      <c r="X340" s="561"/>
      <c r="Y340" s="561"/>
      <c r="Z340" s="561"/>
      <c r="AA340" s="561"/>
      <c r="AB340" s="561"/>
      <c r="AC340" s="561"/>
      <c r="AD340" s="561"/>
      <c r="AE340" s="561"/>
      <c r="AF340" s="561"/>
      <c r="AG340" s="561">
        <v>1351.6680000000001</v>
      </c>
      <c r="AH340" s="561">
        <v>1267.5</v>
      </c>
      <c r="AI340" s="290" t="s">
        <v>310</v>
      </c>
      <c r="AJ340" s="290" t="s">
        <v>379</v>
      </c>
    </row>
    <row r="341" spans="2:36" x14ac:dyDescent="0.25">
      <c r="B341" s="554">
        <v>239</v>
      </c>
      <c r="C341" s="555"/>
      <c r="D341" s="556"/>
      <c r="E341" s="290" t="s">
        <v>395</v>
      </c>
      <c r="F341" s="290" t="s">
        <v>498</v>
      </c>
      <c r="G341" s="290" t="s">
        <v>397</v>
      </c>
      <c r="H341" s="183" t="str">
        <f>INDEX(Sector!$D$57:$D$776,MATCH('Energy consumption (raw)'!F341,Sector!$C$57:$C$776,FALSE))</f>
        <v>Manufacture of electrical equipment and tools</v>
      </c>
      <c r="I341" s="183" t="str">
        <f>IF(G341=Sector!$B$50,Sector!$B$50,IF(G341=Sector!$B$51,Sector!$B$51,IF(G341=Sector!$B$53,Sector!$B$53,INDEX(Sector!$E$57:$E$776,MATCH('Energy consumption (raw)'!F341,Sector!$C$57:$C$776,FALSE)))))</f>
        <v>27 Manufacture of electrical equipment</v>
      </c>
      <c r="J341" s="561"/>
      <c r="K341" s="561">
        <v>10034185</v>
      </c>
      <c r="L341" s="561"/>
      <c r="M341" s="561"/>
      <c r="N341" s="561"/>
      <c r="O341" s="561"/>
      <c r="P341" s="561"/>
      <c r="Q341" s="561"/>
      <c r="R341" s="561"/>
      <c r="S341" s="561"/>
      <c r="T341" s="561"/>
      <c r="U341" s="561"/>
      <c r="V341" s="561"/>
      <c r="W341" s="561"/>
      <c r="X341" s="561"/>
      <c r="Y341" s="561"/>
      <c r="Z341" s="561"/>
      <c r="AA341" s="561"/>
      <c r="AB341" s="561"/>
      <c r="AC341" s="561"/>
      <c r="AD341" s="561"/>
      <c r="AE341" s="561"/>
      <c r="AF341" s="561"/>
      <c r="AG341" s="561">
        <v>1548.2747455000001</v>
      </c>
      <c r="AH341" s="561">
        <v>1429.4</v>
      </c>
      <c r="AI341" s="290" t="s">
        <v>310</v>
      </c>
      <c r="AJ341" s="290" t="s">
        <v>379</v>
      </c>
    </row>
    <row r="342" spans="2:36" x14ac:dyDescent="0.25">
      <c r="B342" s="554">
        <v>240</v>
      </c>
      <c r="C342" s="555"/>
      <c r="D342" s="556"/>
      <c r="E342" s="290" t="s">
        <v>395</v>
      </c>
      <c r="F342" s="290" t="s">
        <v>497</v>
      </c>
      <c r="G342" s="290" t="s">
        <v>397</v>
      </c>
      <c r="H342" s="183" t="str">
        <f>INDEX(Sector!$D$57:$D$776,MATCH('Energy consumption (raw)'!F342,Sector!$C$57:$C$776,FALSE))</f>
        <v>Manufacture of radios, communication equipment</v>
      </c>
      <c r="I342" s="183" t="str">
        <f>IF(G342=Sector!$B$50,Sector!$B$50,IF(G342=Sector!$B$51,Sector!$B$51,IF(G342=Sector!$B$53,Sector!$B$53,INDEX(Sector!$E$57:$E$776,MATCH('Energy consumption (raw)'!F342,Sector!$C$57:$C$776,FALSE)))))</f>
        <v>26 Manufacture of computer, electronic and optical products</v>
      </c>
      <c r="J342" s="561"/>
      <c r="K342" s="561">
        <v>46558150</v>
      </c>
      <c r="L342" s="561"/>
      <c r="M342" s="561"/>
      <c r="N342" s="561"/>
      <c r="O342" s="561"/>
      <c r="P342" s="561"/>
      <c r="Q342" s="561"/>
      <c r="R342" s="561">
        <v>144.578</v>
      </c>
      <c r="S342" s="561">
        <v>161000</v>
      </c>
      <c r="T342" s="561"/>
      <c r="U342" s="561"/>
      <c r="V342" s="561"/>
      <c r="W342" s="561"/>
      <c r="X342" s="561"/>
      <c r="Y342" s="561">
        <v>35.67</v>
      </c>
      <c r="Z342" s="561"/>
      <c r="AA342" s="561"/>
      <c r="AB342" s="561"/>
      <c r="AC342" s="561"/>
      <c r="AD342" s="561"/>
      <c r="AE342" s="561"/>
      <c r="AF342" s="561"/>
      <c r="AG342" s="561">
        <v>7511.9524050000009</v>
      </c>
      <c r="AH342" s="561">
        <v>2947</v>
      </c>
      <c r="AI342" s="290" t="s">
        <v>310</v>
      </c>
      <c r="AJ342" s="290" t="s">
        <v>379</v>
      </c>
    </row>
    <row r="343" spans="2:36" x14ac:dyDescent="0.25">
      <c r="B343" s="554">
        <v>241</v>
      </c>
      <c r="C343" s="555"/>
      <c r="D343" s="556"/>
      <c r="E343" s="290" t="s">
        <v>395</v>
      </c>
      <c r="F343" s="290" t="s">
        <v>377</v>
      </c>
      <c r="G343" s="290" t="s">
        <v>397</v>
      </c>
      <c r="H343" s="183" t="str">
        <f>INDEX(Sector!$D$57:$D$776,MATCH('Energy consumption (raw)'!F343,Sector!$C$57:$C$776,FALSE))</f>
        <v>Agricultural service activities</v>
      </c>
      <c r="I343" s="183" t="str">
        <f>IF(G343=Sector!$B$50,Sector!$B$50,IF(G343=Sector!$B$51,Sector!$B$51,IF(G343=Sector!$B$53,Sector!$B$53,INDEX(Sector!$E$57:$E$776,MATCH('Energy consumption (raw)'!F343,Sector!$C$57:$C$776,FALSE)))))</f>
        <v>Agriculture</v>
      </c>
      <c r="J343" s="561"/>
      <c r="K343" s="561">
        <v>7060000</v>
      </c>
      <c r="L343" s="561"/>
      <c r="M343" s="561"/>
      <c r="N343" s="561"/>
      <c r="O343" s="561"/>
      <c r="P343" s="561"/>
      <c r="Q343" s="561"/>
      <c r="R343" s="561"/>
      <c r="S343" s="561"/>
      <c r="T343" s="561"/>
      <c r="U343" s="561"/>
      <c r="V343" s="561"/>
      <c r="W343" s="561"/>
      <c r="X343" s="561"/>
      <c r="Y343" s="561"/>
      <c r="Z343" s="561"/>
      <c r="AA343" s="561"/>
      <c r="AB343" s="561"/>
      <c r="AC343" s="561"/>
      <c r="AD343" s="561"/>
      <c r="AE343" s="561"/>
      <c r="AF343" s="561"/>
      <c r="AG343" s="561">
        <v>1089.3580000000002</v>
      </c>
      <c r="AH343" s="561">
        <v>1172.7</v>
      </c>
      <c r="AI343" s="290" t="s">
        <v>310</v>
      </c>
      <c r="AJ343" s="290" t="s">
        <v>379</v>
      </c>
    </row>
    <row r="344" spans="2:36" x14ac:dyDescent="0.25">
      <c r="B344" s="554">
        <v>242</v>
      </c>
      <c r="C344" s="555"/>
      <c r="D344" s="556"/>
      <c r="E344" s="290" t="s">
        <v>395</v>
      </c>
      <c r="F344" s="290" t="s">
        <v>499</v>
      </c>
      <c r="G344" s="290" t="s">
        <v>397</v>
      </c>
      <c r="H344" s="183" t="str">
        <f>INDEX(Sector!$D$57:$D$776,MATCH('Energy consumption (raw)'!F344,Sector!$C$57:$C$776,FALSE))</f>
        <v>Producing and trading in the food industry</v>
      </c>
      <c r="I344" s="183" t="str">
        <f>IF(G344=Sector!$B$50,Sector!$B$50,IF(G344=Sector!$B$51,Sector!$B$51,IF(G344=Sector!$B$53,Sector!$B$53,INDEX(Sector!$E$57:$E$776,MATCH('Energy consumption (raw)'!F344,Sector!$C$57:$C$776,FALSE)))))</f>
        <v>10 Manufacture of food products</v>
      </c>
      <c r="J344" s="561"/>
      <c r="K344" s="561">
        <v>8017171</v>
      </c>
      <c r="L344" s="561"/>
      <c r="M344" s="561"/>
      <c r="N344" s="561"/>
      <c r="O344" s="561"/>
      <c r="P344" s="561"/>
      <c r="Q344" s="561"/>
      <c r="R344" s="561">
        <v>7</v>
      </c>
      <c r="S344" s="561"/>
      <c r="T344" s="561"/>
      <c r="U344" s="561"/>
      <c r="V344" s="561"/>
      <c r="W344" s="561"/>
      <c r="X344" s="561"/>
      <c r="Y344" s="561">
        <v>10.8</v>
      </c>
      <c r="Z344" s="561"/>
      <c r="AA344" s="561"/>
      <c r="AB344" s="561"/>
      <c r="AC344" s="561"/>
      <c r="AD344" s="561"/>
      <c r="AE344" s="561"/>
      <c r="AF344" s="561"/>
      <c r="AG344" s="561">
        <v>1255.9614853</v>
      </c>
      <c r="AH344" s="561">
        <v>1342.4</v>
      </c>
      <c r="AI344" s="290" t="s">
        <v>310</v>
      </c>
      <c r="AJ344" s="290" t="s">
        <v>379</v>
      </c>
    </row>
    <row r="345" spans="2:36" x14ac:dyDescent="0.25">
      <c r="B345" s="554">
        <v>243</v>
      </c>
      <c r="C345" s="555"/>
      <c r="D345" s="556"/>
      <c r="E345" s="290" t="s">
        <v>395</v>
      </c>
      <c r="F345" s="290" t="s">
        <v>500</v>
      </c>
      <c r="G345" s="290" t="s">
        <v>397</v>
      </c>
      <c r="H345" s="183" t="str">
        <f>INDEX(Sector!$D$57:$D$776,MATCH('Energy consumption (raw)'!F345,Sector!$C$57:$C$776,FALSE))</f>
        <v>Producing packaging from plastic</v>
      </c>
      <c r="I345" s="183" t="str">
        <f>IF(G345=Sector!$B$50,Sector!$B$50,IF(G345=Sector!$B$51,Sector!$B$51,IF(G345=Sector!$B$53,Sector!$B$53,INDEX(Sector!$E$57:$E$776,MATCH('Energy consumption (raw)'!F345,Sector!$C$57:$C$776,FALSE)))))</f>
        <v>22 Manufacture of rubber and plastics products</v>
      </c>
      <c r="J345" s="561">
        <v>7489192</v>
      </c>
      <c r="K345" s="561">
        <v>7489192</v>
      </c>
      <c r="L345" s="561"/>
      <c r="M345" s="561"/>
      <c r="N345" s="561"/>
      <c r="O345" s="561"/>
      <c r="P345" s="561"/>
      <c r="Q345" s="561"/>
      <c r="R345" s="561">
        <v>3</v>
      </c>
      <c r="S345" s="561"/>
      <c r="T345" s="561"/>
      <c r="U345" s="561"/>
      <c r="V345" s="561">
        <v>4.0284499999999994</v>
      </c>
      <c r="W345" s="561">
        <v>5650</v>
      </c>
      <c r="X345" s="561"/>
      <c r="Y345" s="561">
        <v>35.479999999999997</v>
      </c>
      <c r="Z345" s="561"/>
      <c r="AA345" s="561"/>
      <c r="AB345" s="561"/>
      <c r="AC345" s="561"/>
      <c r="AD345" s="561"/>
      <c r="AE345" s="561"/>
      <c r="AF345" s="561"/>
      <c r="AG345" s="561">
        <v>1206.2348981</v>
      </c>
      <c r="AH345" s="561">
        <v>1064.7</v>
      </c>
      <c r="AI345" s="290" t="s">
        <v>310</v>
      </c>
      <c r="AJ345" s="290" t="s">
        <v>379</v>
      </c>
    </row>
    <row r="346" spans="2:36" x14ac:dyDescent="0.25">
      <c r="B346" s="554">
        <v>244</v>
      </c>
      <c r="C346" s="555"/>
      <c r="D346" s="556"/>
      <c r="E346" s="290" t="s">
        <v>395</v>
      </c>
      <c r="F346" s="290" t="s">
        <v>500</v>
      </c>
      <c r="G346" s="290" t="s">
        <v>397</v>
      </c>
      <c r="H346" s="183" t="str">
        <f>INDEX(Sector!$D$57:$D$776,MATCH('Energy consumption (raw)'!F346,Sector!$C$57:$C$776,FALSE))</f>
        <v>Producing packaging from plastic</v>
      </c>
      <c r="I346" s="183" t="str">
        <f>IF(G346=Sector!$B$50,Sector!$B$50,IF(G346=Sector!$B$51,Sector!$B$51,IF(G346=Sector!$B$53,Sector!$B$53,INDEX(Sector!$E$57:$E$776,MATCH('Energy consumption (raw)'!F346,Sector!$C$57:$C$776,FALSE)))))</f>
        <v>22 Manufacture of rubber and plastics products</v>
      </c>
      <c r="J346" s="561"/>
      <c r="K346" s="561">
        <v>7560000</v>
      </c>
      <c r="L346" s="561"/>
      <c r="M346" s="561"/>
      <c r="N346" s="561"/>
      <c r="O346" s="561"/>
      <c r="P346" s="561"/>
      <c r="Q346" s="561"/>
      <c r="R346" s="561"/>
      <c r="S346" s="561"/>
      <c r="T346" s="561"/>
      <c r="U346" s="561"/>
      <c r="V346" s="561"/>
      <c r="W346" s="561"/>
      <c r="X346" s="561"/>
      <c r="Y346" s="561"/>
      <c r="Z346" s="561"/>
      <c r="AA346" s="561"/>
      <c r="AB346" s="561"/>
      <c r="AC346" s="561"/>
      <c r="AD346" s="561"/>
      <c r="AE346" s="561"/>
      <c r="AF346" s="561"/>
      <c r="AG346" s="561">
        <v>1166.508</v>
      </c>
      <c r="AH346" s="561">
        <v>1172.7</v>
      </c>
      <c r="AI346" s="290" t="s">
        <v>310</v>
      </c>
      <c r="AJ346" s="290" t="s">
        <v>379</v>
      </c>
    </row>
    <row r="347" spans="2:36" x14ac:dyDescent="0.25">
      <c r="B347" s="554">
        <v>245</v>
      </c>
      <c r="C347" s="555"/>
      <c r="D347" s="556"/>
      <c r="E347" s="290" t="s">
        <v>395</v>
      </c>
      <c r="F347" s="290" t="s">
        <v>407</v>
      </c>
      <c r="G347" s="290" t="s">
        <v>397</v>
      </c>
      <c r="H347" s="183" t="str">
        <f>INDEX(Sector!$D$57:$D$776,MATCH('Energy consumption (raw)'!F347,Sector!$C$57:$C$776,FALSE))</f>
        <v>Electronic components manufacturing</v>
      </c>
      <c r="I347" s="183" t="str">
        <f>IF(G347=Sector!$B$50,Sector!$B$50,IF(G347=Sector!$B$51,Sector!$B$51,IF(G347=Sector!$B$53,Sector!$B$53,INDEX(Sector!$E$57:$E$776,MATCH('Energy consumption (raw)'!F347,Sector!$C$57:$C$776,FALSE)))))</f>
        <v>26 Manufacture of computer, electronic and optical products</v>
      </c>
      <c r="J347" s="561"/>
      <c r="K347" s="561">
        <v>26565060</v>
      </c>
      <c r="L347" s="561"/>
      <c r="M347" s="561"/>
      <c r="N347" s="561"/>
      <c r="O347" s="561"/>
      <c r="P347" s="561"/>
      <c r="Q347" s="561"/>
      <c r="R347" s="561"/>
      <c r="S347" s="561"/>
      <c r="T347" s="561"/>
      <c r="U347" s="561"/>
      <c r="V347" s="561"/>
      <c r="W347" s="561"/>
      <c r="X347" s="561"/>
      <c r="Y347" s="561">
        <v>35.450000000000003</v>
      </c>
      <c r="Z347" s="561"/>
      <c r="AA347" s="561"/>
      <c r="AB347" s="561"/>
      <c r="AC347" s="561"/>
      <c r="AD347" s="561"/>
      <c r="AE347" s="561"/>
      <c r="AF347" s="561"/>
      <c r="AG347" s="561">
        <v>4137.6292580000008</v>
      </c>
      <c r="AH347" s="561">
        <v>1732.6</v>
      </c>
      <c r="AI347" s="290" t="s">
        <v>310</v>
      </c>
      <c r="AJ347" s="290" t="s">
        <v>379</v>
      </c>
    </row>
    <row r="348" spans="2:36" x14ac:dyDescent="0.25">
      <c r="B348" s="554">
        <v>246</v>
      </c>
      <c r="C348" s="555"/>
      <c r="D348" s="556"/>
      <c r="E348" s="290" t="s">
        <v>395</v>
      </c>
      <c r="F348" s="290" t="s">
        <v>500</v>
      </c>
      <c r="G348" s="290" t="s">
        <v>397</v>
      </c>
      <c r="H348" s="183" t="str">
        <f>INDEX(Sector!$D$57:$D$776,MATCH('Energy consumption (raw)'!F348,Sector!$C$57:$C$776,FALSE))</f>
        <v>Producing packaging from plastic</v>
      </c>
      <c r="I348" s="183" t="str">
        <f>IF(G348=Sector!$B$50,Sector!$B$50,IF(G348=Sector!$B$51,Sector!$B$51,IF(G348=Sector!$B$53,Sector!$B$53,INDEX(Sector!$E$57:$E$776,MATCH('Energy consumption (raw)'!F348,Sector!$C$57:$C$776,FALSE)))))</f>
        <v>22 Manufacture of rubber and plastics products</v>
      </c>
      <c r="J348" s="561"/>
      <c r="K348" s="561">
        <v>8207160</v>
      </c>
      <c r="L348" s="561"/>
      <c r="M348" s="561"/>
      <c r="N348" s="561"/>
      <c r="O348" s="561"/>
      <c r="P348" s="561"/>
      <c r="Q348" s="561"/>
      <c r="R348" s="561"/>
      <c r="S348" s="561"/>
      <c r="T348" s="561"/>
      <c r="U348" s="561"/>
      <c r="V348" s="561"/>
      <c r="W348" s="561"/>
      <c r="X348" s="561"/>
      <c r="Y348" s="561"/>
      <c r="Z348" s="561"/>
      <c r="AA348" s="561"/>
      <c r="AB348" s="561"/>
      <c r="AC348" s="561"/>
      <c r="AD348" s="561"/>
      <c r="AE348" s="561"/>
      <c r="AF348" s="561"/>
      <c r="AG348" s="561">
        <v>1266.3647880000001</v>
      </c>
      <c r="AH348" s="561">
        <v>2980.5</v>
      </c>
      <c r="AI348" s="290" t="s">
        <v>310</v>
      </c>
      <c r="AJ348" s="290" t="s">
        <v>379</v>
      </c>
    </row>
    <row r="349" spans="2:36" x14ac:dyDescent="0.25">
      <c r="B349" s="554">
        <v>247</v>
      </c>
      <c r="C349" s="555"/>
      <c r="D349" s="556"/>
      <c r="E349" s="290" t="s">
        <v>395</v>
      </c>
      <c r="F349" s="290" t="s">
        <v>419</v>
      </c>
      <c r="G349" s="290" t="s">
        <v>397</v>
      </c>
      <c r="H349" s="183" t="str">
        <f>INDEX(Sector!$D$57:$D$776,MATCH('Energy consumption (raw)'!F349,Sector!$C$57:$C$776,FALSE))</f>
        <v>Manufacture of wire and wiring equipment</v>
      </c>
      <c r="I349" s="183" t="str">
        <f>IF(G349=Sector!$B$50,Sector!$B$50,IF(G349=Sector!$B$51,Sector!$B$51,IF(G349=Sector!$B$53,Sector!$B$53,INDEX(Sector!$E$57:$E$776,MATCH('Energy consumption (raw)'!F349,Sector!$C$57:$C$776,FALSE)))))</f>
        <v>26 Manufacture of computer, electronic and optical products</v>
      </c>
      <c r="J349" s="561">
        <v>9031522</v>
      </c>
      <c r="K349" s="561">
        <v>7400000</v>
      </c>
      <c r="L349" s="561"/>
      <c r="M349" s="561"/>
      <c r="N349" s="561"/>
      <c r="O349" s="561"/>
      <c r="P349" s="561"/>
      <c r="Q349" s="561"/>
      <c r="R349" s="561"/>
      <c r="S349" s="561"/>
      <c r="T349" s="561"/>
      <c r="U349" s="561"/>
      <c r="V349" s="561"/>
      <c r="W349" s="561"/>
      <c r="X349" s="561"/>
      <c r="Y349" s="561"/>
      <c r="Z349" s="561"/>
      <c r="AA349" s="561"/>
      <c r="AB349" s="561"/>
      <c r="AC349" s="561"/>
      <c r="AD349" s="561"/>
      <c r="AE349" s="561"/>
      <c r="AF349" s="561"/>
      <c r="AG349" s="561">
        <v>1141.8200000000002</v>
      </c>
      <c r="AH349" s="561">
        <v>1382.6503599</v>
      </c>
      <c r="AI349" s="290" t="s">
        <v>310</v>
      </c>
      <c r="AJ349" s="290" t="s">
        <v>379</v>
      </c>
    </row>
    <row r="350" spans="2:36" x14ac:dyDescent="0.25">
      <c r="B350" s="554">
        <v>248</v>
      </c>
      <c r="C350" s="555"/>
      <c r="D350" s="556"/>
      <c r="E350" s="290" t="s">
        <v>395</v>
      </c>
      <c r="F350" s="290" t="s">
        <v>470</v>
      </c>
      <c r="G350" s="290" t="s">
        <v>397</v>
      </c>
      <c r="H350" s="183" t="str">
        <f>INDEX(Sector!$D$57:$D$776,MATCH('Energy consumption (raw)'!F350,Sector!$C$57:$C$776,FALSE))</f>
        <v>Producing animal feed for livestock, poultry, aquatic products</v>
      </c>
      <c r="I350" s="183" t="str">
        <f>IF(G350=Sector!$B$50,Sector!$B$50,IF(G350=Sector!$B$51,Sector!$B$51,IF(G350=Sector!$B$53,Sector!$B$53,INDEX(Sector!$E$57:$E$776,MATCH('Energy consumption (raw)'!F350,Sector!$C$57:$C$776,FALSE)))))</f>
        <v>10 Manufacture of food products</v>
      </c>
      <c r="J350" s="561">
        <v>13611054</v>
      </c>
      <c r="K350" s="561">
        <v>13180000</v>
      </c>
      <c r="L350" s="561"/>
      <c r="M350" s="561"/>
      <c r="N350" s="561"/>
      <c r="O350" s="561"/>
      <c r="P350" s="561"/>
      <c r="Q350" s="561"/>
      <c r="R350" s="561"/>
      <c r="S350" s="561"/>
      <c r="T350" s="561"/>
      <c r="U350" s="561"/>
      <c r="V350" s="561"/>
      <c r="W350" s="561"/>
      <c r="X350" s="561"/>
      <c r="Y350" s="561"/>
      <c r="Z350" s="561"/>
      <c r="AA350" s="561"/>
      <c r="AB350" s="561"/>
      <c r="AC350" s="561"/>
      <c r="AD350" s="561"/>
      <c r="AE350" s="561"/>
      <c r="AF350" s="561"/>
      <c r="AG350" s="561">
        <v>2033.6740000000002</v>
      </c>
      <c r="AH350" s="561">
        <v>2183.5799989000002</v>
      </c>
      <c r="AI350" s="290" t="s">
        <v>310</v>
      </c>
      <c r="AJ350" s="290" t="s">
        <v>379</v>
      </c>
    </row>
    <row r="351" spans="2:36" x14ac:dyDescent="0.25">
      <c r="B351" s="554">
        <v>249</v>
      </c>
      <c r="C351" s="555"/>
      <c r="D351" s="556"/>
      <c r="E351" s="290" t="s">
        <v>395</v>
      </c>
      <c r="F351" s="290" t="s">
        <v>475</v>
      </c>
      <c r="G351" s="290" t="s">
        <v>397</v>
      </c>
      <c r="H351" s="183" t="str">
        <f>INDEX(Sector!$D$57:$D$776,MATCH('Energy consumption (raw)'!F351,Sector!$C$57:$C$776,FALSE))</f>
        <v>Manufacture of paper and paper products</v>
      </c>
      <c r="I351" s="183" t="str">
        <f>IF(G351=Sector!$B$50,Sector!$B$50,IF(G351=Sector!$B$51,Sector!$B$51,IF(G351=Sector!$B$53,Sector!$B$53,INDEX(Sector!$E$57:$E$776,MATCH('Energy consumption (raw)'!F351,Sector!$C$57:$C$776,FALSE)))))</f>
        <v>17 Manufacture of paper and paper products</v>
      </c>
      <c r="J351" s="561"/>
      <c r="K351" s="561">
        <v>9940000</v>
      </c>
      <c r="L351" s="561"/>
      <c r="M351" s="561"/>
      <c r="N351" s="561"/>
      <c r="O351" s="561"/>
      <c r="P351" s="561"/>
      <c r="Q351" s="561"/>
      <c r="R351" s="561"/>
      <c r="S351" s="561"/>
      <c r="T351" s="561"/>
      <c r="U351" s="561"/>
      <c r="V351" s="561"/>
      <c r="W351" s="561"/>
      <c r="X351" s="561"/>
      <c r="Y351" s="561"/>
      <c r="Z351" s="561"/>
      <c r="AA351" s="561"/>
      <c r="AB351" s="561"/>
      <c r="AC351" s="561"/>
      <c r="AD351" s="561"/>
      <c r="AE351" s="561"/>
      <c r="AF351" s="561"/>
      <c r="AG351" s="561">
        <v>1533.7420000000002</v>
      </c>
      <c r="AH351" s="561">
        <v>1201.7791284</v>
      </c>
      <c r="AI351" s="290" t="s">
        <v>310</v>
      </c>
      <c r="AJ351" s="290" t="s">
        <v>379</v>
      </c>
    </row>
    <row r="352" spans="2:36" x14ac:dyDescent="0.25">
      <c r="B352" s="554">
        <v>250</v>
      </c>
      <c r="C352" s="555"/>
      <c r="D352" s="556"/>
      <c r="E352" s="290" t="s">
        <v>395</v>
      </c>
      <c r="F352" s="290" t="s">
        <v>467</v>
      </c>
      <c r="G352" s="290" t="s">
        <v>397</v>
      </c>
      <c r="H352" s="183" t="str">
        <f>INDEX(Sector!$D$57:$D$776,MATCH('Energy consumption (raw)'!F352,Sector!$C$57:$C$776,FALSE))</f>
        <v>Other production n.e.c</v>
      </c>
      <c r="I352" s="183" t="str">
        <f>IF(G352=Sector!$B$50,Sector!$B$50,IF(G352=Sector!$B$51,Sector!$B$51,IF(G352=Sector!$B$53,Sector!$B$53,INDEX(Sector!$E$57:$E$776,MATCH('Energy consumption (raw)'!F352,Sector!$C$57:$C$776,FALSE)))))</f>
        <v>32 Other manufacturing</v>
      </c>
      <c r="J352" s="561">
        <v>4133729</v>
      </c>
      <c r="K352" s="561">
        <v>9360000</v>
      </c>
      <c r="L352" s="561"/>
      <c r="M352" s="561"/>
      <c r="N352" s="561"/>
      <c r="O352" s="561"/>
      <c r="P352" s="561"/>
      <c r="Q352" s="561"/>
      <c r="R352" s="561"/>
      <c r="S352" s="561"/>
      <c r="T352" s="561"/>
      <c r="U352" s="561"/>
      <c r="V352" s="561"/>
      <c r="W352" s="561"/>
      <c r="X352" s="561"/>
      <c r="Y352" s="561"/>
      <c r="Z352" s="561"/>
      <c r="AA352" s="561"/>
      <c r="AB352" s="561"/>
      <c r="AC352" s="561"/>
      <c r="AD352" s="561"/>
      <c r="AE352" s="561"/>
      <c r="AF352" s="561"/>
      <c r="AG352" s="561">
        <v>1444.248</v>
      </c>
      <c r="AH352" s="561">
        <v>1524.4724275000001</v>
      </c>
      <c r="AI352" s="290" t="s">
        <v>310</v>
      </c>
      <c r="AJ352" s="290" t="s">
        <v>379</v>
      </c>
    </row>
    <row r="353" spans="2:36" x14ac:dyDescent="0.25">
      <c r="B353" s="554">
        <v>251</v>
      </c>
      <c r="C353" s="555"/>
      <c r="D353" s="556"/>
      <c r="E353" s="290" t="s">
        <v>395</v>
      </c>
      <c r="F353" s="290" t="s">
        <v>467</v>
      </c>
      <c r="G353" s="290" t="s">
        <v>397</v>
      </c>
      <c r="H353" s="183" t="str">
        <f>INDEX(Sector!$D$57:$D$776,MATCH('Energy consumption (raw)'!F353,Sector!$C$57:$C$776,FALSE))</f>
        <v>Other production n.e.c</v>
      </c>
      <c r="I353" s="183" t="str">
        <f>IF(G353=Sector!$B$50,Sector!$B$50,IF(G353=Sector!$B$51,Sector!$B$51,IF(G353=Sector!$B$53,Sector!$B$53,INDEX(Sector!$E$57:$E$776,MATCH('Energy consumption (raw)'!F353,Sector!$C$57:$C$776,FALSE)))))</f>
        <v>32 Other manufacturing</v>
      </c>
      <c r="J353" s="561">
        <v>8806735</v>
      </c>
      <c r="K353" s="561">
        <v>8430000</v>
      </c>
      <c r="L353" s="561"/>
      <c r="M353" s="561"/>
      <c r="N353" s="561"/>
      <c r="O353" s="561"/>
      <c r="P353" s="561"/>
      <c r="Q353" s="561"/>
      <c r="R353" s="561"/>
      <c r="S353" s="561"/>
      <c r="T353" s="561"/>
      <c r="U353" s="561"/>
      <c r="V353" s="561"/>
      <c r="W353" s="561"/>
      <c r="X353" s="561"/>
      <c r="Y353" s="561"/>
      <c r="Z353" s="561"/>
      <c r="AA353" s="561"/>
      <c r="AB353" s="561"/>
      <c r="AC353" s="561"/>
      <c r="AD353" s="561"/>
      <c r="AE353" s="561"/>
      <c r="AF353" s="561"/>
      <c r="AG353" s="561">
        <v>1300.749</v>
      </c>
      <c r="AH353" s="561">
        <v>1503.7306500000002</v>
      </c>
      <c r="AI353" s="290" t="s">
        <v>310</v>
      </c>
      <c r="AJ353" s="290" t="s">
        <v>379</v>
      </c>
    </row>
    <row r="354" spans="2:36" x14ac:dyDescent="0.25">
      <c r="B354" s="554">
        <v>252</v>
      </c>
      <c r="C354" s="555"/>
      <c r="D354" s="556"/>
      <c r="E354" s="290" t="s">
        <v>395</v>
      </c>
      <c r="F354" s="290" t="s">
        <v>407</v>
      </c>
      <c r="G354" s="290" t="s">
        <v>397</v>
      </c>
      <c r="H354" s="183" t="str">
        <f>INDEX(Sector!$D$57:$D$776,MATCH('Energy consumption (raw)'!F354,Sector!$C$57:$C$776,FALSE))</f>
        <v>Electronic components manufacturing</v>
      </c>
      <c r="I354" s="183" t="str">
        <f>IF(G354=Sector!$B$50,Sector!$B$50,IF(G354=Sector!$B$51,Sector!$B$51,IF(G354=Sector!$B$53,Sector!$B$53,INDEX(Sector!$E$57:$E$776,MATCH('Energy consumption (raw)'!F354,Sector!$C$57:$C$776,FALSE)))))</f>
        <v>26 Manufacture of computer, electronic and optical products</v>
      </c>
      <c r="J354" s="561">
        <v>5181027</v>
      </c>
      <c r="K354" s="561">
        <v>7454627</v>
      </c>
      <c r="L354" s="561"/>
      <c r="M354" s="561"/>
      <c r="N354" s="561"/>
      <c r="O354" s="561"/>
      <c r="P354" s="561"/>
      <c r="Q354" s="561"/>
      <c r="R354" s="561"/>
      <c r="S354" s="561"/>
      <c r="T354" s="561"/>
      <c r="U354" s="561"/>
      <c r="V354" s="561"/>
      <c r="W354" s="561"/>
      <c r="X354" s="561"/>
      <c r="Y354" s="561"/>
      <c r="Z354" s="561"/>
      <c r="AA354" s="561"/>
      <c r="AB354" s="561"/>
      <c r="AC354" s="561"/>
      <c r="AD354" s="561"/>
      <c r="AE354" s="561"/>
      <c r="AF354" s="561"/>
      <c r="AG354" s="561">
        <v>1150.2489461</v>
      </c>
      <c r="AH354" s="561">
        <v>1152.858622</v>
      </c>
      <c r="AI354" s="290" t="s">
        <v>310</v>
      </c>
      <c r="AJ354" s="290" t="s">
        <v>379</v>
      </c>
    </row>
    <row r="355" spans="2:36" x14ac:dyDescent="0.25">
      <c r="B355" s="554">
        <v>253</v>
      </c>
      <c r="C355" s="555"/>
      <c r="D355" s="556"/>
      <c r="E355" s="290" t="s">
        <v>395</v>
      </c>
      <c r="F355" s="290" t="s">
        <v>501</v>
      </c>
      <c r="G355" s="290" t="s">
        <v>397</v>
      </c>
      <c r="H355" s="183" t="str">
        <f>INDEX(Sector!$D$57:$D$776,MATCH('Energy consumption (raw)'!F355,Sector!$C$57:$C$776,FALSE))</f>
        <v>Manufacture of prefabricated metal products (Except for machinery and equipment)</v>
      </c>
      <c r="I355" s="183" t="str">
        <f>IF(G355=Sector!$B$50,Sector!$B$50,IF(G355=Sector!$B$51,Sector!$B$51,IF(G355=Sector!$B$53,Sector!$B$53,INDEX(Sector!$E$57:$E$776,MATCH('Energy consumption (raw)'!F355,Sector!$C$57:$C$776,FALSE)))))</f>
        <v>25 Manufacture of fabricated metal products, except machinery and equipment</v>
      </c>
      <c r="J355" s="561"/>
      <c r="K355" s="561">
        <v>5232645</v>
      </c>
      <c r="L355" s="561"/>
      <c r="M355" s="561"/>
      <c r="N355" s="561"/>
      <c r="O355" s="561"/>
      <c r="P355" s="561"/>
      <c r="Q355" s="561"/>
      <c r="R355" s="561">
        <v>2.9220920000000001</v>
      </c>
      <c r="S355" s="561">
        <v>3254</v>
      </c>
      <c r="T355" s="561"/>
      <c r="U355" s="561"/>
      <c r="V355" s="561"/>
      <c r="W355" s="561"/>
      <c r="X355" s="561"/>
      <c r="Y355" s="561">
        <v>435.9</v>
      </c>
      <c r="Z355" s="561"/>
      <c r="AA355" s="561"/>
      <c r="AB355" s="561"/>
      <c r="AC355" s="561"/>
      <c r="AD355" s="561"/>
      <c r="AE355" s="561"/>
      <c r="AF355" s="561"/>
      <c r="AG355" s="561">
        <v>1288.37217734</v>
      </c>
      <c r="AH355" s="561"/>
      <c r="AI355" s="290" t="s">
        <v>310</v>
      </c>
      <c r="AJ355" s="290" t="s">
        <v>379</v>
      </c>
    </row>
    <row r="356" spans="2:36" x14ac:dyDescent="0.25">
      <c r="B356" s="554">
        <v>254</v>
      </c>
      <c r="C356" s="555"/>
      <c r="D356" s="556"/>
      <c r="E356" s="290" t="s">
        <v>395</v>
      </c>
      <c r="F356" s="290" t="s">
        <v>502</v>
      </c>
      <c r="G356" s="290" t="s">
        <v>397</v>
      </c>
      <c r="H356" s="183" t="str">
        <f>INDEX(Sector!$D$57:$D$776,MATCH('Energy consumption (raw)'!F356,Sector!$C$57:$C$776,FALSE))</f>
        <v>Producing rubber tubes and tires; filling and recycling rubber tires</v>
      </c>
      <c r="I356" s="183" t="str">
        <f>IF(G356=Sector!$B$50,Sector!$B$50,IF(G356=Sector!$B$51,Sector!$B$51,IF(G356=Sector!$B$53,Sector!$B$53,INDEX(Sector!$E$57:$E$776,MATCH('Energy consumption (raw)'!F356,Sector!$C$57:$C$776,FALSE)))))</f>
        <v>22 Manufacture of rubber and plastics products</v>
      </c>
      <c r="J356" s="561">
        <v>5649933</v>
      </c>
      <c r="K356" s="561">
        <v>5649933</v>
      </c>
      <c r="L356" s="561"/>
      <c r="M356" s="561"/>
      <c r="N356" s="561"/>
      <c r="O356" s="561"/>
      <c r="P356" s="561">
        <v>4283</v>
      </c>
      <c r="Q356" s="561">
        <v>0</v>
      </c>
      <c r="R356" s="561"/>
      <c r="S356" s="561"/>
      <c r="T356" s="561">
        <v>20.601599999999998</v>
      </c>
      <c r="U356" s="561">
        <v>23680</v>
      </c>
      <c r="V356" s="561">
        <v>16.241569599999998</v>
      </c>
      <c r="W356" s="561">
        <v>22779.200000000001</v>
      </c>
      <c r="X356" s="561"/>
      <c r="Y356" s="561">
        <v>4.117</v>
      </c>
      <c r="Z356" s="561"/>
      <c r="AA356" s="561"/>
      <c r="AB356" s="561"/>
      <c r="AC356" s="561"/>
      <c r="AD356" s="561"/>
      <c r="AE356" s="561"/>
      <c r="AF356" s="561"/>
      <c r="AG356" s="561">
        <v>3524.6873599799997</v>
      </c>
      <c r="AH356" s="561"/>
      <c r="AI356" s="290" t="s">
        <v>310</v>
      </c>
      <c r="AJ356" s="290" t="s">
        <v>379</v>
      </c>
    </row>
    <row r="357" spans="2:36" x14ac:dyDescent="0.25">
      <c r="B357" s="554">
        <v>255</v>
      </c>
      <c r="C357" s="555"/>
      <c r="D357" s="556"/>
      <c r="E357" s="290" t="s">
        <v>395</v>
      </c>
      <c r="F357" s="290" t="s">
        <v>503</v>
      </c>
      <c r="G357" s="290" t="s">
        <v>397</v>
      </c>
      <c r="H357" s="183" t="str">
        <f>INDEX(Sector!$D$57:$D$776,MATCH('Energy consumption (raw)'!F357,Sector!$C$57:$C$776,FALSE))</f>
        <v>Production of oil, margarine</v>
      </c>
      <c r="I357" s="183" t="str">
        <f>IF(G357=Sector!$B$50,Sector!$B$50,IF(G357=Sector!$B$51,Sector!$B$51,IF(G357=Sector!$B$53,Sector!$B$53,INDEX(Sector!$E$57:$E$776,MATCH('Energy consumption (raw)'!F357,Sector!$C$57:$C$776,FALSE)))))</f>
        <v>10 Manufacture of food products</v>
      </c>
      <c r="J357" s="561"/>
      <c r="K357" s="561">
        <v>7750718</v>
      </c>
      <c r="L357" s="561"/>
      <c r="M357" s="561"/>
      <c r="N357" s="561"/>
      <c r="O357" s="561"/>
      <c r="P357" s="561">
        <v>11500</v>
      </c>
      <c r="Q357" s="561"/>
      <c r="R357" s="561">
        <v>96.723579999999998</v>
      </c>
      <c r="S357" s="561">
        <v>107710</v>
      </c>
      <c r="T357" s="561"/>
      <c r="U357" s="561"/>
      <c r="V357" s="561"/>
      <c r="W357" s="561"/>
      <c r="X357" s="561"/>
      <c r="Y357" s="561"/>
      <c r="Z357" s="561"/>
      <c r="AA357" s="561"/>
      <c r="AB357" s="561"/>
      <c r="AC357" s="561"/>
      <c r="AD357" s="561"/>
      <c r="AE357" s="561"/>
      <c r="AF357" s="561"/>
      <c r="AG357" s="561">
        <v>8289.3786389999987</v>
      </c>
      <c r="AH357" s="561"/>
      <c r="AI357" s="290" t="s">
        <v>310</v>
      </c>
      <c r="AJ357" s="290" t="s">
        <v>379</v>
      </c>
    </row>
    <row r="358" spans="2:36" x14ac:dyDescent="0.25">
      <c r="B358" s="554">
        <v>256</v>
      </c>
      <c r="C358" s="555"/>
      <c r="D358" s="556"/>
      <c r="E358" s="290" t="s">
        <v>395</v>
      </c>
      <c r="F358" s="290" t="s">
        <v>504</v>
      </c>
      <c r="G358" s="290" t="s">
        <v>397</v>
      </c>
      <c r="H358" s="183" t="str">
        <f>INDEX(Sector!$D$57:$D$776,MATCH('Energy consumption (raw)'!F358,Sector!$C$57:$C$776,FALSE))</f>
        <v>Production of animal feed</v>
      </c>
      <c r="I358" s="183" t="str">
        <f>IF(G358=Sector!$B$50,Sector!$B$50,IF(G358=Sector!$B$51,Sector!$B$51,IF(G358=Sector!$B$53,Sector!$B$53,INDEX(Sector!$E$57:$E$776,MATCH('Energy consumption (raw)'!F358,Sector!$C$57:$C$776,FALSE)))))</f>
        <v>10 Manufacture of food products</v>
      </c>
      <c r="J358" s="561"/>
      <c r="K358" s="561">
        <v>5776350</v>
      </c>
      <c r="L358" s="561"/>
      <c r="M358" s="561"/>
      <c r="N358" s="561">
        <v>34</v>
      </c>
      <c r="O358" s="561"/>
      <c r="P358" s="561"/>
      <c r="Q358" s="561"/>
      <c r="R358" s="561"/>
      <c r="S358" s="561"/>
      <c r="T358" s="561"/>
      <c r="U358" s="561"/>
      <c r="V358" s="561"/>
      <c r="W358" s="561"/>
      <c r="X358" s="561"/>
      <c r="Y358" s="561"/>
      <c r="Z358" s="561"/>
      <c r="AA358" s="561"/>
      <c r="AB358" s="561">
        <v>2390</v>
      </c>
      <c r="AC358" s="561"/>
      <c r="AD358" s="561"/>
      <c r="AE358" s="561"/>
      <c r="AF358" s="561"/>
      <c r="AG358" s="561">
        <v>1806.5608050000001</v>
      </c>
      <c r="AH358" s="561"/>
      <c r="AI358" s="290" t="s">
        <v>310</v>
      </c>
      <c r="AJ358" s="290" t="s">
        <v>379</v>
      </c>
    </row>
    <row r="359" spans="2:36" x14ac:dyDescent="0.25">
      <c r="B359" s="554">
        <v>257</v>
      </c>
      <c r="C359" s="555"/>
      <c r="D359" s="556"/>
      <c r="E359" s="290" t="s">
        <v>395</v>
      </c>
      <c r="F359" s="290" t="s">
        <v>445</v>
      </c>
      <c r="G359" s="290" t="s">
        <v>397</v>
      </c>
      <c r="H359" s="183" t="str">
        <f>INDEX(Sector!$D$57:$D$776,MATCH('Energy consumption (raw)'!F359,Sector!$C$57:$C$776,FALSE))</f>
        <v>Tobacco production</v>
      </c>
      <c r="I359" s="183" t="str">
        <f>IF(G359=Sector!$B$50,Sector!$B$50,IF(G359=Sector!$B$51,Sector!$B$51,IF(G359=Sector!$B$53,Sector!$B$53,INDEX(Sector!$E$57:$E$776,MATCH('Energy consumption (raw)'!F359,Sector!$C$57:$C$776,FALSE)))))</f>
        <v>12 Manufacture of tobacco products</v>
      </c>
      <c r="J359" s="561"/>
      <c r="K359" s="561">
        <v>2276741</v>
      </c>
      <c r="L359" s="561"/>
      <c r="M359" s="561"/>
      <c r="N359" s="561"/>
      <c r="O359" s="561"/>
      <c r="P359" s="561"/>
      <c r="Q359" s="561"/>
      <c r="R359" s="561">
        <v>29.505586000000001</v>
      </c>
      <c r="S359" s="561">
        <v>32857</v>
      </c>
      <c r="T359" s="561"/>
      <c r="U359" s="561"/>
      <c r="V359" s="561">
        <v>1.73</v>
      </c>
      <c r="W359" s="561"/>
      <c r="X359" s="561"/>
      <c r="Y359" s="561"/>
      <c r="Z359" s="561"/>
      <c r="AA359" s="561"/>
      <c r="AB359" s="561"/>
      <c r="AC359" s="561"/>
      <c r="AD359" s="561"/>
      <c r="AE359" s="561">
        <v>7251</v>
      </c>
      <c r="AF359" s="561"/>
      <c r="AG359" s="561">
        <v>1052.3907940200002</v>
      </c>
      <c r="AH359" s="561"/>
      <c r="AI359" s="290" t="s">
        <v>310</v>
      </c>
      <c r="AJ359" s="290" t="s">
        <v>379</v>
      </c>
    </row>
    <row r="360" spans="2:36" x14ac:dyDescent="0.25">
      <c r="B360" s="554">
        <v>258</v>
      </c>
      <c r="C360" s="555"/>
      <c r="D360" s="556"/>
      <c r="E360" s="290" t="s">
        <v>395</v>
      </c>
      <c r="F360" s="290" t="s">
        <v>505</v>
      </c>
      <c r="G360" s="290" t="s">
        <v>397</v>
      </c>
      <c r="H360" s="183" t="str">
        <f>INDEX(Sector!$D$57:$D$776,MATCH('Energy consumption (raw)'!F360,Sector!$C$57:$C$776,FALSE))</f>
        <v>Manufacture of other products from paper and board n.e.c</v>
      </c>
      <c r="I360" s="183" t="str">
        <f>IF(G360=Sector!$B$50,Sector!$B$50,IF(G360=Sector!$B$51,Sector!$B$51,IF(G360=Sector!$B$53,Sector!$B$53,INDEX(Sector!$E$57:$E$776,MATCH('Energy consumption (raw)'!F360,Sector!$C$57:$C$776,FALSE)))))</f>
        <v>17 Manufacture of paper and paper products</v>
      </c>
      <c r="J360" s="561"/>
      <c r="K360" s="561">
        <v>12585544</v>
      </c>
      <c r="L360" s="561"/>
      <c r="M360" s="561"/>
      <c r="N360" s="561"/>
      <c r="O360" s="561"/>
      <c r="P360" s="561"/>
      <c r="Q360" s="561"/>
      <c r="R360" s="561"/>
      <c r="S360" s="561"/>
      <c r="T360" s="561"/>
      <c r="U360" s="561"/>
      <c r="V360" s="561"/>
      <c r="W360" s="561"/>
      <c r="X360" s="561"/>
      <c r="Y360" s="561"/>
      <c r="Z360" s="561"/>
      <c r="AA360" s="561"/>
      <c r="AB360" s="561"/>
      <c r="AC360" s="561"/>
      <c r="AD360" s="561"/>
      <c r="AE360" s="561"/>
      <c r="AF360" s="561"/>
      <c r="AG360" s="561">
        <v>1941.9494392000001</v>
      </c>
      <c r="AH360" s="561"/>
      <c r="AI360" s="290" t="s">
        <v>310</v>
      </c>
      <c r="AJ360" s="290" t="s">
        <v>379</v>
      </c>
    </row>
    <row r="361" spans="2:36" x14ac:dyDescent="0.25">
      <c r="B361" s="554">
        <v>259</v>
      </c>
      <c r="C361" s="555"/>
      <c r="D361" s="556"/>
      <c r="E361" s="290" t="s">
        <v>395</v>
      </c>
      <c r="F361" s="290" t="s">
        <v>505</v>
      </c>
      <c r="G361" s="290" t="s">
        <v>397</v>
      </c>
      <c r="H361" s="183" t="str">
        <f>INDEX(Sector!$D$57:$D$776,MATCH('Energy consumption (raw)'!F361,Sector!$C$57:$C$776,FALSE))</f>
        <v>Manufacture of other products from paper and board n.e.c</v>
      </c>
      <c r="I361" s="183" t="str">
        <f>IF(G361=Sector!$B$50,Sector!$B$50,IF(G361=Sector!$B$51,Sector!$B$51,IF(G361=Sector!$B$53,Sector!$B$53,INDEX(Sector!$E$57:$E$776,MATCH('Energy consumption (raw)'!F361,Sector!$C$57:$C$776,FALSE)))))</f>
        <v>17 Manufacture of paper and paper products</v>
      </c>
      <c r="J361" s="561"/>
      <c r="K361" s="561">
        <v>7209500</v>
      </c>
      <c r="L361" s="561"/>
      <c r="M361" s="561"/>
      <c r="N361" s="561"/>
      <c r="O361" s="561"/>
      <c r="P361" s="561"/>
      <c r="Q361" s="561"/>
      <c r="R361" s="561"/>
      <c r="S361" s="561"/>
      <c r="T361" s="561"/>
      <c r="U361" s="561"/>
      <c r="V361" s="561"/>
      <c r="W361" s="561"/>
      <c r="X361" s="561"/>
      <c r="Y361" s="561"/>
      <c r="Z361" s="561"/>
      <c r="AA361" s="561"/>
      <c r="AB361" s="561"/>
      <c r="AC361" s="561"/>
      <c r="AD361" s="561"/>
      <c r="AE361" s="561"/>
      <c r="AF361" s="561"/>
      <c r="AG361" s="561">
        <v>1112.4258500000001</v>
      </c>
      <c r="AH361" s="561"/>
      <c r="AI361" s="290" t="s">
        <v>310</v>
      </c>
      <c r="AJ361" s="290" t="s">
        <v>379</v>
      </c>
    </row>
    <row r="362" spans="2:36" x14ac:dyDescent="0.25">
      <c r="B362" s="554">
        <v>260</v>
      </c>
      <c r="C362" s="555"/>
      <c r="D362" s="556"/>
      <c r="E362" s="290" t="s">
        <v>395</v>
      </c>
      <c r="F362" s="290" t="s">
        <v>407</v>
      </c>
      <c r="G362" s="290" t="s">
        <v>397</v>
      </c>
      <c r="H362" s="183" t="str">
        <f>INDEX(Sector!$D$57:$D$776,MATCH('Energy consumption (raw)'!F362,Sector!$C$57:$C$776,FALSE))</f>
        <v>Electronic components manufacturing</v>
      </c>
      <c r="I362" s="183" t="str">
        <f>IF(G362=Sector!$B$50,Sector!$B$50,IF(G362=Sector!$B$51,Sector!$B$51,IF(G362=Sector!$B$53,Sector!$B$53,INDEX(Sector!$E$57:$E$776,MATCH('Energy consumption (raw)'!F362,Sector!$C$57:$C$776,FALSE)))))</f>
        <v>26 Manufacture of computer, electronic and optical products</v>
      </c>
      <c r="J362" s="561"/>
      <c r="K362" s="561">
        <v>7594573</v>
      </c>
      <c r="L362" s="561"/>
      <c r="M362" s="561"/>
      <c r="N362" s="561"/>
      <c r="O362" s="561"/>
      <c r="P362" s="561"/>
      <c r="Q362" s="561"/>
      <c r="R362" s="561"/>
      <c r="S362" s="561"/>
      <c r="T362" s="561"/>
      <c r="U362" s="561"/>
      <c r="V362" s="561"/>
      <c r="W362" s="561"/>
      <c r="X362" s="561"/>
      <c r="Y362" s="561"/>
      <c r="Z362" s="561"/>
      <c r="AA362" s="561"/>
      <c r="AB362" s="561"/>
      <c r="AC362" s="561"/>
      <c r="AD362" s="561"/>
      <c r="AE362" s="561"/>
      <c r="AF362" s="561"/>
      <c r="AG362" s="561">
        <v>1171.8426139000001</v>
      </c>
      <c r="AH362" s="561"/>
      <c r="AI362" s="290" t="s">
        <v>310</v>
      </c>
      <c r="AJ362" s="290" t="s">
        <v>379</v>
      </c>
    </row>
    <row r="363" spans="2:36" x14ac:dyDescent="0.25">
      <c r="B363" s="554">
        <v>261</v>
      </c>
      <c r="C363" s="555"/>
      <c r="D363" s="556"/>
      <c r="E363" s="290" t="s">
        <v>395</v>
      </c>
      <c r="F363" s="290" t="s">
        <v>400</v>
      </c>
      <c r="G363" s="290" t="s">
        <v>397</v>
      </c>
      <c r="H363" s="183" t="str">
        <f>INDEX(Sector!$D$57:$D$776,MATCH('Energy consumption (raw)'!F363,Sector!$C$57:$C$776,FALSE))</f>
        <v>Producing products from plastic</v>
      </c>
      <c r="I363" s="183" t="str">
        <f>IF(G363=Sector!$B$50,Sector!$B$50,IF(G363=Sector!$B$51,Sector!$B$51,IF(G363=Sector!$B$53,Sector!$B$53,INDEX(Sector!$E$57:$E$776,MATCH('Energy consumption (raw)'!F363,Sector!$C$57:$C$776,FALSE)))))</f>
        <v>22 Manufacture of rubber and plastics products</v>
      </c>
      <c r="J363" s="561">
        <v>6597267</v>
      </c>
      <c r="K363" s="561">
        <v>6604040</v>
      </c>
      <c r="L363" s="561"/>
      <c r="M363" s="561"/>
      <c r="N363" s="561"/>
      <c r="O363" s="561"/>
      <c r="P363" s="561"/>
      <c r="Q363" s="561"/>
      <c r="R363" s="561"/>
      <c r="S363" s="561"/>
      <c r="T363" s="561"/>
      <c r="U363" s="561"/>
      <c r="V363" s="561"/>
      <c r="W363" s="561"/>
      <c r="X363" s="561"/>
      <c r="Y363" s="561"/>
      <c r="Z363" s="561"/>
      <c r="AA363" s="561"/>
      <c r="AB363" s="561"/>
      <c r="AC363" s="561"/>
      <c r="AD363" s="561"/>
      <c r="AE363" s="561"/>
      <c r="AF363" s="561"/>
      <c r="AG363" s="561">
        <v>1019.003372</v>
      </c>
      <c r="AH363" s="561"/>
      <c r="AI363" s="290" t="s">
        <v>310</v>
      </c>
      <c r="AJ363" s="290" t="s">
        <v>379</v>
      </c>
    </row>
    <row r="364" spans="2:36" x14ac:dyDescent="0.25">
      <c r="B364" s="554">
        <v>262</v>
      </c>
      <c r="C364" s="555"/>
      <c r="D364" s="556"/>
      <c r="E364" s="290" t="s">
        <v>395</v>
      </c>
      <c r="F364" s="290" t="s">
        <v>505</v>
      </c>
      <c r="G364" s="290" t="s">
        <v>397</v>
      </c>
      <c r="H364" s="183" t="str">
        <f>INDEX(Sector!$D$57:$D$776,MATCH('Energy consumption (raw)'!F364,Sector!$C$57:$C$776,FALSE))</f>
        <v>Manufacture of other products from paper and board n.e.c</v>
      </c>
      <c r="I364" s="183" t="str">
        <f>IF(G364=Sector!$B$50,Sector!$B$50,IF(G364=Sector!$B$51,Sector!$B$51,IF(G364=Sector!$B$53,Sector!$B$53,INDEX(Sector!$E$57:$E$776,MATCH('Energy consumption (raw)'!F364,Sector!$C$57:$C$776,FALSE)))))</f>
        <v>17 Manufacture of paper and paper products</v>
      </c>
      <c r="J364" s="561"/>
      <c r="K364" s="561">
        <v>7710372</v>
      </c>
      <c r="L364" s="561"/>
      <c r="M364" s="561"/>
      <c r="N364" s="561"/>
      <c r="O364" s="561"/>
      <c r="P364" s="561"/>
      <c r="Q364" s="561"/>
      <c r="R364" s="561"/>
      <c r="S364" s="561"/>
      <c r="T364" s="561"/>
      <c r="U364" s="561"/>
      <c r="V364" s="561"/>
      <c r="W364" s="561"/>
      <c r="X364" s="561"/>
      <c r="Y364" s="561"/>
      <c r="Z364" s="561"/>
      <c r="AA364" s="561"/>
      <c r="AB364" s="561"/>
      <c r="AC364" s="561"/>
      <c r="AD364" s="561"/>
      <c r="AE364" s="561"/>
      <c r="AF364" s="561"/>
      <c r="AG364" s="561">
        <v>1189.7103996000001</v>
      </c>
      <c r="AH364" s="561"/>
      <c r="AI364" s="290" t="s">
        <v>310</v>
      </c>
      <c r="AJ364" s="290" t="s">
        <v>379</v>
      </c>
    </row>
    <row r="365" spans="2:36" x14ac:dyDescent="0.25">
      <c r="B365" s="554">
        <v>263</v>
      </c>
      <c r="C365" s="555"/>
      <c r="D365" s="556"/>
      <c r="E365" s="290" t="s">
        <v>395</v>
      </c>
      <c r="F365" s="290" t="s">
        <v>505</v>
      </c>
      <c r="G365" s="290" t="s">
        <v>397</v>
      </c>
      <c r="H365" s="183" t="str">
        <f>INDEX(Sector!$D$57:$D$776,MATCH('Energy consumption (raw)'!F365,Sector!$C$57:$C$776,FALSE))</f>
        <v>Manufacture of other products from paper and board n.e.c</v>
      </c>
      <c r="I365" s="183" t="str">
        <f>IF(G365=Sector!$B$50,Sector!$B$50,IF(G365=Sector!$B$51,Sector!$B$51,IF(G365=Sector!$B$53,Sector!$B$53,INDEX(Sector!$E$57:$E$776,MATCH('Energy consumption (raw)'!F365,Sector!$C$57:$C$776,FALSE)))))</f>
        <v>17 Manufacture of paper and paper products</v>
      </c>
      <c r="J365" s="561"/>
      <c r="K365" s="561">
        <v>11832242</v>
      </c>
      <c r="L365" s="561"/>
      <c r="M365" s="561"/>
      <c r="N365" s="561"/>
      <c r="O365" s="561"/>
      <c r="P365" s="561"/>
      <c r="Q365" s="561"/>
      <c r="R365" s="561"/>
      <c r="S365" s="561"/>
      <c r="T365" s="561"/>
      <c r="U365" s="561"/>
      <c r="V365" s="561"/>
      <c r="W365" s="561"/>
      <c r="X365" s="561"/>
      <c r="Y365" s="561"/>
      <c r="Z365" s="561"/>
      <c r="AA365" s="561"/>
      <c r="AB365" s="561"/>
      <c r="AC365" s="561"/>
      <c r="AD365" s="561"/>
      <c r="AE365" s="561"/>
      <c r="AF365" s="561"/>
      <c r="AG365" s="561">
        <v>1825.7149406000001</v>
      </c>
      <c r="AH365" s="561"/>
      <c r="AI365" s="290" t="s">
        <v>310</v>
      </c>
      <c r="AJ365" s="290" t="s">
        <v>379</v>
      </c>
    </row>
    <row r="366" spans="2:36" x14ac:dyDescent="0.25">
      <c r="B366" s="554">
        <v>264</v>
      </c>
      <c r="C366" s="555"/>
      <c r="D366" s="556"/>
      <c r="E366" s="290" t="s">
        <v>395</v>
      </c>
      <c r="F366" s="290" t="s">
        <v>505</v>
      </c>
      <c r="G366" s="290" t="s">
        <v>397</v>
      </c>
      <c r="H366" s="183" t="str">
        <f>INDEX(Sector!$D$57:$D$776,MATCH('Energy consumption (raw)'!F366,Sector!$C$57:$C$776,FALSE))</f>
        <v>Manufacture of other products from paper and board n.e.c</v>
      </c>
      <c r="I366" s="183" t="str">
        <f>IF(G366=Sector!$B$50,Sector!$B$50,IF(G366=Sector!$B$51,Sector!$B$51,IF(G366=Sector!$B$53,Sector!$B$53,INDEX(Sector!$E$57:$E$776,MATCH('Energy consumption (raw)'!F366,Sector!$C$57:$C$776,FALSE)))))</f>
        <v>17 Manufacture of paper and paper products</v>
      </c>
      <c r="J366" s="561"/>
      <c r="K366" s="561">
        <v>9872508</v>
      </c>
      <c r="L366" s="561"/>
      <c r="M366" s="561"/>
      <c r="N366" s="561"/>
      <c r="O366" s="561"/>
      <c r="P366" s="561"/>
      <c r="Q366" s="561"/>
      <c r="R366" s="561"/>
      <c r="S366" s="561"/>
      <c r="T366" s="561"/>
      <c r="U366" s="561"/>
      <c r="V366" s="561"/>
      <c r="W366" s="561"/>
      <c r="X366" s="561"/>
      <c r="Y366" s="561"/>
      <c r="Z366" s="561"/>
      <c r="AA366" s="561"/>
      <c r="AB366" s="561"/>
      <c r="AC366" s="561"/>
      <c r="AD366" s="561"/>
      <c r="AE366" s="561"/>
      <c r="AF366" s="561"/>
      <c r="AG366" s="561">
        <v>1523.3279844000001</v>
      </c>
      <c r="AH366" s="561"/>
      <c r="AI366" s="290" t="s">
        <v>310</v>
      </c>
      <c r="AJ366" s="290" t="s">
        <v>379</v>
      </c>
    </row>
    <row r="367" spans="2:36" x14ac:dyDescent="0.25">
      <c r="B367" s="554">
        <v>265</v>
      </c>
      <c r="C367" s="555"/>
      <c r="D367" s="556"/>
      <c r="E367" s="290" t="s">
        <v>395</v>
      </c>
      <c r="F367" s="290" t="s">
        <v>506</v>
      </c>
      <c r="G367" s="290" t="s">
        <v>397</v>
      </c>
      <c r="H367" s="183" t="str">
        <f>INDEX(Sector!$D$57:$D$776,MATCH('Energy consumption (raw)'!F367,Sector!$C$57:$C$776,FALSE))</f>
        <v>Manufacture of other pulp, paper and paperboard</v>
      </c>
      <c r="I367" s="183" t="str">
        <f>IF(G367=Sector!$B$50,Sector!$B$50,IF(G367=Sector!$B$51,Sector!$B$51,IF(G367=Sector!$B$53,Sector!$B$53,INDEX(Sector!$E$57:$E$776,MATCH('Energy consumption (raw)'!F367,Sector!$C$57:$C$776,FALSE)))))</f>
        <v>17 Manufacture of paper and paper products</v>
      </c>
      <c r="J367" s="561"/>
      <c r="K367" s="561">
        <v>9528148</v>
      </c>
      <c r="L367" s="561"/>
      <c r="M367" s="561"/>
      <c r="N367" s="561"/>
      <c r="O367" s="561"/>
      <c r="P367" s="561"/>
      <c r="Q367" s="561"/>
      <c r="R367" s="561"/>
      <c r="S367" s="561"/>
      <c r="T367" s="561"/>
      <c r="U367" s="561"/>
      <c r="V367" s="561"/>
      <c r="W367" s="561"/>
      <c r="X367" s="561"/>
      <c r="Y367" s="561"/>
      <c r="Z367" s="561"/>
      <c r="AA367" s="561"/>
      <c r="AB367" s="561"/>
      <c r="AC367" s="561"/>
      <c r="AD367" s="561"/>
      <c r="AE367" s="561"/>
      <c r="AF367" s="561"/>
      <c r="AG367" s="561">
        <v>1470.1932364000002</v>
      </c>
      <c r="AH367" s="561"/>
      <c r="AI367" s="290" t="s">
        <v>310</v>
      </c>
      <c r="AJ367" s="290" t="s">
        <v>379</v>
      </c>
    </row>
    <row r="368" spans="2:36" x14ac:dyDescent="0.25">
      <c r="B368" s="554">
        <v>266</v>
      </c>
      <c r="C368" s="555"/>
      <c r="D368" s="556"/>
      <c r="E368" s="290" t="s">
        <v>395</v>
      </c>
      <c r="F368" s="290" t="s">
        <v>505</v>
      </c>
      <c r="G368" s="290" t="s">
        <v>397</v>
      </c>
      <c r="H368" s="183" t="str">
        <f>INDEX(Sector!$D$57:$D$776,MATCH('Energy consumption (raw)'!F368,Sector!$C$57:$C$776,FALSE))</f>
        <v>Manufacture of other products from paper and board n.e.c</v>
      </c>
      <c r="I368" s="183" t="str">
        <f>IF(G368=Sector!$B$50,Sector!$B$50,IF(G368=Sector!$B$51,Sector!$B$51,IF(G368=Sector!$B$53,Sector!$B$53,INDEX(Sector!$E$57:$E$776,MATCH('Energy consumption (raw)'!F368,Sector!$C$57:$C$776,FALSE)))))</f>
        <v>17 Manufacture of paper and paper products</v>
      </c>
      <c r="J368" s="561"/>
      <c r="K368" s="561">
        <v>7055538</v>
      </c>
      <c r="L368" s="561"/>
      <c r="M368" s="561"/>
      <c r="N368" s="561"/>
      <c r="O368" s="561"/>
      <c r="P368" s="561"/>
      <c r="Q368" s="561"/>
      <c r="R368" s="561"/>
      <c r="S368" s="561"/>
      <c r="T368" s="561"/>
      <c r="U368" s="561"/>
      <c r="V368" s="561"/>
      <c r="W368" s="561"/>
      <c r="X368" s="561"/>
      <c r="Y368" s="561"/>
      <c r="Z368" s="561"/>
      <c r="AA368" s="561"/>
      <c r="AB368" s="561"/>
      <c r="AC368" s="561"/>
      <c r="AD368" s="561"/>
      <c r="AE368" s="561"/>
      <c r="AF368" s="561"/>
      <c r="AG368" s="561">
        <v>1088.6695134000001</v>
      </c>
      <c r="AH368" s="561"/>
      <c r="AI368" s="290" t="s">
        <v>310</v>
      </c>
      <c r="AJ368" s="290" t="s">
        <v>379</v>
      </c>
    </row>
    <row r="369" spans="2:36" x14ac:dyDescent="0.25">
      <c r="B369" s="554">
        <v>267</v>
      </c>
      <c r="C369" s="555"/>
      <c r="D369" s="556"/>
      <c r="E369" s="290" t="s">
        <v>395</v>
      </c>
      <c r="F369" s="290" t="s">
        <v>506</v>
      </c>
      <c r="G369" s="290" t="s">
        <v>397</v>
      </c>
      <c r="H369" s="183" t="str">
        <f>INDEX(Sector!$D$57:$D$776,MATCH('Energy consumption (raw)'!F369,Sector!$C$57:$C$776,FALSE))</f>
        <v>Manufacture of other pulp, paper and paperboard</v>
      </c>
      <c r="I369" s="183" t="str">
        <f>IF(G369=Sector!$B$50,Sector!$B$50,IF(G369=Sector!$B$51,Sector!$B$51,IF(G369=Sector!$B$53,Sector!$B$53,INDEX(Sector!$E$57:$E$776,MATCH('Energy consumption (raw)'!F369,Sector!$C$57:$C$776,FALSE)))))</f>
        <v>17 Manufacture of paper and paper products</v>
      </c>
      <c r="J369" s="561"/>
      <c r="K369" s="561">
        <v>6822061</v>
      </c>
      <c r="L369" s="561"/>
      <c r="M369" s="561"/>
      <c r="N369" s="561"/>
      <c r="O369" s="561"/>
      <c r="P369" s="561"/>
      <c r="Q369" s="561"/>
      <c r="R369" s="561"/>
      <c r="S369" s="561"/>
      <c r="T369" s="561"/>
      <c r="U369" s="561"/>
      <c r="V369" s="561"/>
      <c r="W369" s="561"/>
      <c r="X369" s="561"/>
      <c r="Y369" s="561"/>
      <c r="Z369" s="561"/>
      <c r="AA369" s="561"/>
      <c r="AB369" s="561"/>
      <c r="AC369" s="561"/>
      <c r="AD369" s="561"/>
      <c r="AE369" s="561"/>
      <c r="AF369" s="561"/>
      <c r="AG369" s="561">
        <v>1052.6440123</v>
      </c>
      <c r="AH369" s="561"/>
      <c r="AI369" s="290" t="s">
        <v>310</v>
      </c>
      <c r="AJ369" s="290" t="s">
        <v>379</v>
      </c>
    </row>
    <row r="370" spans="2:36" x14ac:dyDescent="0.25">
      <c r="B370" s="554">
        <v>268</v>
      </c>
      <c r="C370" s="555"/>
      <c r="D370" s="556"/>
      <c r="E370" s="290" t="s">
        <v>395</v>
      </c>
      <c r="F370" s="290" t="s">
        <v>507</v>
      </c>
      <c r="G370" s="290" t="s">
        <v>397</v>
      </c>
      <c r="H370" s="183" t="str">
        <f>INDEX(Sector!$D$57:$D$776,MATCH('Energy consumption (raw)'!F370,Sector!$C$57:$C$776,FALSE))</f>
        <v>Manufacture of motors and generators</v>
      </c>
      <c r="I370" s="183" t="str">
        <f>IF(G370=Sector!$B$50,Sector!$B$50,IF(G370=Sector!$B$51,Sector!$B$51,IF(G370=Sector!$B$53,Sector!$B$53,INDEX(Sector!$E$57:$E$776,MATCH('Energy consumption (raw)'!F370,Sector!$C$57:$C$776,FALSE)))))</f>
        <v>29 Manufacture of motor vehicles, trailers and semi-trailers</v>
      </c>
      <c r="J370" s="561"/>
      <c r="K370" s="561">
        <v>6650000</v>
      </c>
      <c r="L370" s="561"/>
      <c r="M370" s="561"/>
      <c r="N370" s="561"/>
      <c r="O370" s="561"/>
      <c r="P370" s="561"/>
      <c r="Q370" s="561"/>
      <c r="R370" s="561"/>
      <c r="S370" s="561"/>
      <c r="T370" s="561"/>
      <c r="U370" s="561"/>
      <c r="V370" s="561"/>
      <c r="W370" s="561"/>
      <c r="X370" s="561"/>
      <c r="Y370" s="561"/>
      <c r="Z370" s="561"/>
      <c r="AA370" s="561"/>
      <c r="AB370" s="561"/>
      <c r="AC370" s="561"/>
      <c r="AD370" s="561"/>
      <c r="AE370" s="561"/>
      <c r="AF370" s="561"/>
      <c r="AG370" s="561">
        <v>1026.095</v>
      </c>
      <c r="AH370" s="561"/>
      <c r="AI370" s="290" t="s">
        <v>310</v>
      </c>
      <c r="AJ370" s="290" t="s">
        <v>379</v>
      </c>
    </row>
    <row r="371" spans="2:36" x14ac:dyDescent="0.25">
      <c r="B371" s="554">
        <v>269</v>
      </c>
      <c r="C371" s="555"/>
      <c r="D371" s="556"/>
      <c r="E371" s="290" t="s">
        <v>395</v>
      </c>
      <c r="F371" s="290" t="s">
        <v>400</v>
      </c>
      <c r="G371" s="290" t="s">
        <v>397</v>
      </c>
      <c r="H371" s="183" t="str">
        <f>INDEX(Sector!$D$57:$D$776,MATCH('Energy consumption (raw)'!F371,Sector!$C$57:$C$776,FALSE))</f>
        <v>Producing products from plastic</v>
      </c>
      <c r="I371" s="183" t="str">
        <f>IF(G371=Sector!$B$50,Sector!$B$50,IF(G371=Sector!$B$51,Sector!$B$51,IF(G371=Sector!$B$53,Sector!$B$53,INDEX(Sector!$E$57:$E$776,MATCH('Energy consumption (raw)'!F371,Sector!$C$57:$C$776,FALSE)))))</f>
        <v>22 Manufacture of rubber and plastics products</v>
      </c>
      <c r="J371" s="561"/>
      <c r="K371" s="561">
        <v>9093062</v>
      </c>
      <c r="L371" s="561"/>
      <c r="M371" s="561"/>
      <c r="N371" s="561"/>
      <c r="O371" s="561"/>
      <c r="P371" s="561"/>
      <c r="Q371" s="561"/>
      <c r="R371" s="561"/>
      <c r="S371" s="561"/>
      <c r="T371" s="561"/>
      <c r="U371" s="561"/>
      <c r="V371" s="561"/>
      <c r="W371" s="561"/>
      <c r="X371" s="561"/>
      <c r="Y371" s="561"/>
      <c r="Z371" s="561"/>
      <c r="AA371" s="561"/>
      <c r="AB371" s="561"/>
      <c r="AC371" s="561"/>
      <c r="AD371" s="561"/>
      <c r="AE371" s="561"/>
      <c r="AF371" s="561"/>
      <c r="AG371" s="561">
        <v>1403.0594666000002</v>
      </c>
      <c r="AH371" s="561"/>
      <c r="AI371" s="290" t="s">
        <v>310</v>
      </c>
      <c r="AJ371" s="290" t="s">
        <v>379</v>
      </c>
    </row>
    <row r="372" spans="2:36" x14ac:dyDescent="0.25">
      <c r="B372" s="554">
        <v>270</v>
      </c>
      <c r="C372" s="555"/>
      <c r="D372" s="556"/>
      <c r="E372" s="290" t="s">
        <v>395</v>
      </c>
      <c r="F372" s="290" t="s">
        <v>508</v>
      </c>
      <c r="G372" s="290" t="s">
        <v>397</v>
      </c>
      <c r="H372" s="183" t="str">
        <f>INDEX(Sector!$D$57:$D$776,MATCH('Energy consumption (raw)'!F372,Sector!$C$57:$C$776,FALSE))</f>
        <v>Producing other products from paper</v>
      </c>
      <c r="I372" s="183" t="str">
        <f>IF(G372=Sector!$B$50,Sector!$B$50,IF(G372=Sector!$B$51,Sector!$B$51,IF(G372=Sector!$B$53,Sector!$B$53,INDEX(Sector!$E$57:$E$776,MATCH('Energy consumption (raw)'!F372,Sector!$C$57:$C$776,FALSE)))))</f>
        <v>17 Manufacture of paper and paper products</v>
      </c>
      <c r="J372" s="561"/>
      <c r="K372" s="561">
        <v>7927608</v>
      </c>
      <c r="L372" s="561"/>
      <c r="M372" s="561"/>
      <c r="N372" s="561"/>
      <c r="O372" s="561"/>
      <c r="P372" s="561"/>
      <c r="Q372" s="561"/>
      <c r="R372" s="561"/>
      <c r="S372" s="561"/>
      <c r="T372" s="561"/>
      <c r="U372" s="561"/>
      <c r="V372" s="561"/>
      <c r="W372" s="561"/>
      <c r="X372" s="561"/>
      <c r="Y372" s="561"/>
      <c r="Z372" s="561"/>
      <c r="AA372" s="561"/>
      <c r="AB372" s="561"/>
      <c r="AC372" s="561"/>
      <c r="AD372" s="561"/>
      <c r="AE372" s="561"/>
      <c r="AF372" s="561"/>
      <c r="AG372" s="561">
        <v>1223.2299144000001</v>
      </c>
      <c r="AH372" s="561"/>
      <c r="AI372" s="290" t="s">
        <v>310</v>
      </c>
      <c r="AJ372" s="290" t="s">
        <v>379</v>
      </c>
    </row>
    <row r="373" spans="2:36" x14ac:dyDescent="0.25">
      <c r="B373" s="554">
        <v>271</v>
      </c>
      <c r="C373" s="555"/>
      <c r="D373" s="556"/>
      <c r="E373" s="290" t="s">
        <v>395</v>
      </c>
      <c r="F373" s="290" t="s">
        <v>509</v>
      </c>
      <c r="G373" s="290" t="s">
        <v>397</v>
      </c>
      <c r="H373" s="183" t="str">
        <f>INDEX(Sector!$D$57:$D$776,MATCH('Energy consumption (raw)'!F373,Sector!$C$57:$C$776,FALSE))</f>
        <v>Food supply</v>
      </c>
      <c r="I373" s="183" t="str">
        <f>IF(G373=Sector!$B$50,Sector!$B$50,IF(G373=Sector!$B$51,Sector!$B$51,IF(G373=Sector!$B$53,Sector!$B$53,INDEX(Sector!$E$57:$E$776,MATCH('Energy consumption (raw)'!F373,Sector!$C$57:$C$776,FALSE)))))</f>
        <v>10 Manufacture of food products</v>
      </c>
      <c r="J373" s="561"/>
      <c r="K373" s="561">
        <v>11672390</v>
      </c>
      <c r="L373" s="561"/>
      <c r="M373" s="561"/>
      <c r="N373" s="561"/>
      <c r="O373" s="561"/>
      <c r="P373" s="561"/>
      <c r="Q373" s="561"/>
      <c r="R373" s="561"/>
      <c r="S373" s="561"/>
      <c r="T373" s="561"/>
      <c r="U373" s="561"/>
      <c r="V373" s="561"/>
      <c r="W373" s="561"/>
      <c r="X373" s="561"/>
      <c r="Y373" s="561"/>
      <c r="Z373" s="561"/>
      <c r="AA373" s="561"/>
      <c r="AB373" s="561"/>
      <c r="AC373" s="561"/>
      <c r="AD373" s="561"/>
      <c r="AE373" s="561"/>
      <c r="AF373" s="561"/>
      <c r="AG373" s="561">
        <v>1801.0497770000002</v>
      </c>
      <c r="AH373" s="561"/>
      <c r="AI373" s="290" t="s">
        <v>310</v>
      </c>
      <c r="AJ373" s="290" t="s">
        <v>379</v>
      </c>
    </row>
    <row r="374" spans="2:36" x14ac:dyDescent="0.25">
      <c r="B374" s="554">
        <v>272</v>
      </c>
      <c r="C374" s="555"/>
      <c r="D374" s="556"/>
      <c r="E374" s="290" t="s">
        <v>395</v>
      </c>
      <c r="F374" s="290" t="s">
        <v>407</v>
      </c>
      <c r="G374" s="290" t="s">
        <v>397</v>
      </c>
      <c r="H374" s="183" t="str">
        <f>INDEX(Sector!$D$57:$D$776,MATCH('Energy consumption (raw)'!F374,Sector!$C$57:$C$776,FALSE))</f>
        <v>Electronic components manufacturing</v>
      </c>
      <c r="I374" s="183" t="str">
        <f>IF(G374=Sector!$B$50,Sector!$B$50,IF(G374=Sector!$B$51,Sector!$B$51,IF(G374=Sector!$B$53,Sector!$B$53,INDEX(Sector!$E$57:$E$776,MATCH('Energy consumption (raw)'!F374,Sector!$C$57:$C$776,FALSE)))))</f>
        <v>26 Manufacture of computer, electronic and optical products</v>
      </c>
      <c r="J374" s="561"/>
      <c r="K374" s="561">
        <v>11583939</v>
      </c>
      <c r="L374" s="561"/>
      <c r="M374" s="561"/>
      <c r="N374" s="561"/>
      <c r="O374" s="561"/>
      <c r="P374" s="561"/>
      <c r="Q374" s="561"/>
      <c r="R374" s="561"/>
      <c r="S374" s="561"/>
      <c r="T374" s="561"/>
      <c r="U374" s="561"/>
      <c r="V374" s="561"/>
      <c r="W374" s="561"/>
      <c r="X374" s="561"/>
      <c r="Y374" s="561"/>
      <c r="Z374" s="561"/>
      <c r="AA374" s="561"/>
      <c r="AB374" s="561"/>
      <c r="AC374" s="561"/>
      <c r="AD374" s="561"/>
      <c r="AE374" s="561"/>
      <c r="AF374" s="561"/>
      <c r="AG374" s="561">
        <v>1787.4017877000001</v>
      </c>
      <c r="AH374" s="561"/>
      <c r="AI374" s="290" t="s">
        <v>310</v>
      </c>
      <c r="AJ374" s="290" t="s">
        <v>379</v>
      </c>
    </row>
    <row r="375" spans="2:36" x14ac:dyDescent="0.25">
      <c r="B375" s="554">
        <v>273</v>
      </c>
      <c r="C375" s="555"/>
      <c r="D375" s="556"/>
      <c r="E375" s="290" t="s">
        <v>395</v>
      </c>
      <c r="F375" s="290" t="s">
        <v>500</v>
      </c>
      <c r="G375" s="290" t="s">
        <v>397</v>
      </c>
      <c r="H375" s="183" t="str">
        <f>INDEX(Sector!$D$57:$D$776,MATCH('Energy consumption (raw)'!F375,Sector!$C$57:$C$776,FALSE))</f>
        <v>Producing packaging from plastic</v>
      </c>
      <c r="I375" s="183" t="str">
        <f>IF(G375=Sector!$B$50,Sector!$B$50,IF(G375=Sector!$B$51,Sector!$B$51,IF(G375=Sector!$B$53,Sector!$B$53,INDEX(Sector!$E$57:$E$776,MATCH('Energy consumption (raw)'!F375,Sector!$C$57:$C$776,FALSE)))))</f>
        <v>22 Manufacture of rubber and plastics products</v>
      </c>
      <c r="J375" s="561"/>
      <c r="K375" s="561">
        <v>6727089</v>
      </c>
      <c r="L375" s="561"/>
      <c r="M375" s="561"/>
      <c r="N375" s="561"/>
      <c r="O375" s="561"/>
      <c r="P375" s="561"/>
      <c r="Q375" s="561"/>
      <c r="R375" s="561"/>
      <c r="S375" s="561"/>
      <c r="T375" s="561"/>
      <c r="U375" s="561"/>
      <c r="V375" s="561"/>
      <c r="W375" s="561"/>
      <c r="X375" s="561"/>
      <c r="Y375" s="561"/>
      <c r="Z375" s="561"/>
      <c r="AA375" s="561"/>
      <c r="AB375" s="561"/>
      <c r="AC375" s="561"/>
      <c r="AD375" s="561"/>
      <c r="AE375" s="561"/>
      <c r="AF375" s="561"/>
      <c r="AG375" s="561">
        <v>1037.9898327000001</v>
      </c>
      <c r="AH375" s="561"/>
      <c r="AI375" s="290" t="s">
        <v>310</v>
      </c>
      <c r="AJ375" s="290" t="s">
        <v>379</v>
      </c>
    </row>
    <row r="376" spans="2:36" x14ac:dyDescent="0.25">
      <c r="B376" s="554">
        <v>274</v>
      </c>
      <c r="C376" s="555"/>
      <c r="D376" s="556"/>
      <c r="E376" s="290" t="s">
        <v>395</v>
      </c>
      <c r="F376" s="290" t="s">
        <v>400</v>
      </c>
      <c r="G376" s="290" t="s">
        <v>397</v>
      </c>
      <c r="H376" s="183" t="str">
        <f>INDEX(Sector!$D$57:$D$776,MATCH('Energy consumption (raw)'!F376,Sector!$C$57:$C$776,FALSE))</f>
        <v>Producing products from plastic</v>
      </c>
      <c r="I376" s="183" t="str">
        <f>IF(G376=Sector!$B$50,Sector!$B$50,IF(G376=Sector!$B$51,Sector!$B$51,IF(G376=Sector!$B$53,Sector!$B$53,INDEX(Sector!$E$57:$E$776,MATCH('Energy consumption (raw)'!F376,Sector!$C$57:$C$776,FALSE)))))</f>
        <v>22 Manufacture of rubber and plastics products</v>
      </c>
      <c r="J376" s="561"/>
      <c r="K376" s="561">
        <v>9900000</v>
      </c>
      <c r="L376" s="561"/>
      <c r="M376" s="561"/>
      <c r="N376" s="561"/>
      <c r="O376" s="561"/>
      <c r="P376" s="561"/>
      <c r="Q376" s="561"/>
      <c r="R376" s="561"/>
      <c r="S376" s="561"/>
      <c r="T376" s="561"/>
      <c r="U376" s="561"/>
      <c r="V376" s="561"/>
      <c r="W376" s="561"/>
      <c r="X376" s="561"/>
      <c r="Y376" s="561"/>
      <c r="Z376" s="561"/>
      <c r="AA376" s="561"/>
      <c r="AB376" s="561"/>
      <c r="AC376" s="561"/>
      <c r="AD376" s="561"/>
      <c r="AE376" s="561"/>
      <c r="AF376" s="561"/>
      <c r="AG376" s="561">
        <v>1527.5700000000002</v>
      </c>
      <c r="AH376" s="561"/>
      <c r="AI376" s="290" t="s">
        <v>310</v>
      </c>
      <c r="AJ376" s="290" t="s">
        <v>379</v>
      </c>
    </row>
    <row r="377" spans="2:36" x14ac:dyDescent="0.25">
      <c r="B377" s="554">
        <v>275</v>
      </c>
      <c r="C377" s="555"/>
      <c r="D377" s="556"/>
      <c r="E377" s="290" t="s">
        <v>395</v>
      </c>
      <c r="F377" s="290" t="s">
        <v>467</v>
      </c>
      <c r="G377" s="290" t="s">
        <v>397</v>
      </c>
      <c r="H377" s="183" t="str">
        <f>INDEX(Sector!$D$57:$D$776,MATCH('Energy consumption (raw)'!F377,Sector!$C$57:$C$776,FALSE))</f>
        <v>Other production n.e.c</v>
      </c>
      <c r="I377" s="183" t="str">
        <f>IF(G377=Sector!$B$50,Sector!$B$50,IF(G377=Sector!$B$51,Sector!$B$51,IF(G377=Sector!$B$53,Sector!$B$53,INDEX(Sector!$E$57:$E$776,MATCH('Energy consumption (raw)'!F377,Sector!$C$57:$C$776,FALSE)))))</f>
        <v>32 Other manufacturing</v>
      </c>
      <c r="J377" s="561"/>
      <c r="K377" s="561">
        <v>7158888</v>
      </c>
      <c r="L377" s="561"/>
      <c r="M377" s="561"/>
      <c r="N377" s="561"/>
      <c r="O377" s="561"/>
      <c r="P377" s="561"/>
      <c r="Q377" s="561"/>
      <c r="R377" s="561"/>
      <c r="S377" s="561"/>
      <c r="T377" s="561"/>
      <c r="U377" s="561"/>
      <c r="V377" s="561"/>
      <c r="W377" s="561"/>
      <c r="X377" s="561"/>
      <c r="Y377" s="561"/>
      <c r="Z377" s="561"/>
      <c r="AA377" s="561"/>
      <c r="AB377" s="561"/>
      <c r="AC377" s="561"/>
      <c r="AD377" s="561"/>
      <c r="AE377" s="561"/>
      <c r="AF377" s="561"/>
      <c r="AG377" s="561">
        <v>1104.6164184000002</v>
      </c>
      <c r="AH377" s="561"/>
      <c r="AI377" s="290" t="s">
        <v>310</v>
      </c>
      <c r="AJ377" s="290" t="s">
        <v>379</v>
      </c>
    </row>
    <row r="378" spans="2:36" x14ac:dyDescent="0.25">
      <c r="B378" s="554">
        <v>276</v>
      </c>
      <c r="C378" s="555"/>
      <c r="D378" s="556"/>
      <c r="E378" s="290" t="s">
        <v>395</v>
      </c>
      <c r="F378" s="290" t="s">
        <v>508</v>
      </c>
      <c r="G378" s="290" t="s">
        <v>397</v>
      </c>
      <c r="H378" s="183" t="str">
        <f>INDEX(Sector!$D$57:$D$776,MATCH('Energy consumption (raw)'!F378,Sector!$C$57:$C$776,FALSE))</f>
        <v>Producing other products from paper</v>
      </c>
      <c r="I378" s="183" t="str">
        <f>IF(G378=Sector!$B$50,Sector!$B$50,IF(G378=Sector!$B$51,Sector!$B$51,IF(G378=Sector!$B$53,Sector!$B$53,INDEX(Sector!$E$57:$E$776,MATCH('Energy consumption (raw)'!F378,Sector!$C$57:$C$776,FALSE)))))</f>
        <v>17 Manufacture of paper and paper products</v>
      </c>
      <c r="J378" s="561">
        <v>7251904</v>
      </c>
      <c r="K378" s="561">
        <v>7251902</v>
      </c>
      <c r="L378" s="561"/>
      <c r="M378" s="561"/>
      <c r="N378" s="561"/>
      <c r="O378" s="561"/>
      <c r="P378" s="561"/>
      <c r="Q378" s="561"/>
      <c r="R378" s="561"/>
      <c r="S378" s="561"/>
      <c r="T378" s="561"/>
      <c r="U378" s="561"/>
      <c r="V378" s="561"/>
      <c r="W378" s="561"/>
      <c r="X378" s="561"/>
      <c r="Y378" s="561"/>
      <c r="Z378" s="561"/>
      <c r="AA378" s="561"/>
      <c r="AB378" s="561"/>
      <c r="AC378" s="561"/>
      <c r="AD378" s="561"/>
      <c r="AE378" s="561"/>
      <c r="AF378" s="561"/>
      <c r="AG378" s="561">
        <v>1118.9684786</v>
      </c>
      <c r="AH378" s="561"/>
      <c r="AI378" s="290" t="s">
        <v>310</v>
      </c>
      <c r="AJ378" s="290" t="s">
        <v>379</v>
      </c>
    </row>
    <row r="379" spans="2:36" x14ac:dyDescent="0.25">
      <c r="B379" s="554">
        <v>277</v>
      </c>
      <c r="C379" s="555"/>
      <c r="D379" s="556"/>
      <c r="E379" s="290" t="s">
        <v>395</v>
      </c>
      <c r="F379" s="290" t="s">
        <v>510</v>
      </c>
      <c r="G379" s="290" t="s">
        <v>397</v>
      </c>
      <c r="H379" s="183" t="str">
        <f>INDEX(Sector!$D$57:$D$776,MATCH('Energy consumption (raw)'!F379,Sector!$C$57:$C$776,FALSE))</f>
        <v>Inland waterway freight transport</v>
      </c>
      <c r="I379" s="183" t="str">
        <f>IF(G379=Sector!$B$50,Sector!$B$50,IF(G379=Sector!$B$51,Sector!$B$51,IF(G379=Sector!$B$53,Sector!$B$53,INDEX(Sector!$E$57:$E$776,MATCH('Energy consumption (raw)'!F379,Sector!$C$57:$C$776,FALSE)))))</f>
        <v>30 Manufacture of other transport equipment</v>
      </c>
      <c r="J379" s="561"/>
      <c r="K379" s="561"/>
      <c r="L379" s="290"/>
      <c r="M379" s="290"/>
      <c r="N379" s="290"/>
      <c r="O379" s="290"/>
      <c r="P379" s="290"/>
      <c r="Q379" s="290"/>
      <c r="R379" s="290"/>
      <c r="S379" s="290">
        <v>6734000</v>
      </c>
      <c r="T379" s="290"/>
      <c r="U379" s="290"/>
      <c r="V379" s="290"/>
      <c r="W379" s="290"/>
      <c r="X379" s="290"/>
      <c r="Y379" s="290"/>
      <c r="Z379" s="290"/>
      <c r="AA379" s="290"/>
      <c r="AB379" s="290"/>
      <c r="AC379" s="290"/>
      <c r="AD379" s="290"/>
      <c r="AE379" s="290"/>
      <c r="AF379" s="290"/>
      <c r="AG379" s="561">
        <v>5925.92</v>
      </c>
      <c r="AH379" s="561">
        <v>1525</v>
      </c>
      <c r="AI379" s="290" t="s">
        <v>310</v>
      </c>
      <c r="AJ379" s="290" t="s">
        <v>311</v>
      </c>
    </row>
    <row r="380" spans="2:36" x14ac:dyDescent="0.25">
      <c r="B380" s="554">
        <v>278</v>
      </c>
      <c r="C380" s="555"/>
      <c r="D380" s="556"/>
      <c r="E380" s="290" t="s">
        <v>395</v>
      </c>
      <c r="F380" s="290" t="s">
        <v>511</v>
      </c>
      <c r="G380" s="290" t="s">
        <v>397</v>
      </c>
      <c r="H380" s="183" t="str">
        <f>INDEX(Sector!$D$57:$D$776,MATCH('Energy consumption (raw)'!F380,Sector!$C$57:$C$776,FALSE))</f>
        <v>Producing shoes</v>
      </c>
      <c r="I380" s="183" t="str">
        <f>IF(G380=Sector!$B$50,Sector!$B$50,IF(G380=Sector!$B$51,Sector!$B$51,IF(G380=Sector!$B$53,Sector!$B$53,INDEX(Sector!$E$57:$E$776,MATCH('Energy consumption (raw)'!F380,Sector!$C$57:$C$776,FALSE)))))</f>
        <v>14 Manufacture of wearing apparel</v>
      </c>
      <c r="J380" s="561">
        <v>6102352</v>
      </c>
      <c r="K380" s="561">
        <v>6102352</v>
      </c>
      <c r="L380" s="290"/>
      <c r="M380" s="290"/>
      <c r="N380" s="290"/>
      <c r="O380" s="290"/>
      <c r="P380" s="290"/>
      <c r="Q380" s="290"/>
      <c r="R380" s="290"/>
      <c r="S380" s="290">
        <v>8120000</v>
      </c>
      <c r="T380" s="290"/>
      <c r="U380" s="290"/>
      <c r="V380" s="290"/>
      <c r="W380" s="290"/>
      <c r="X380" s="290"/>
      <c r="Y380" s="290"/>
      <c r="Z380" s="290"/>
      <c r="AA380" s="290"/>
      <c r="AB380" s="290"/>
      <c r="AC380" s="290"/>
      <c r="AD380" s="290"/>
      <c r="AE380" s="290"/>
      <c r="AF380" s="290"/>
      <c r="AG380" s="561">
        <v>8087.1929136000008</v>
      </c>
      <c r="AH380" s="561">
        <v>1293</v>
      </c>
      <c r="AI380" s="290" t="s">
        <v>310</v>
      </c>
      <c r="AJ380" s="290" t="s">
        <v>311</v>
      </c>
    </row>
    <row r="381" spans="2:36" x14ac:dyDescent="0.25">
      <c r="B381" s="554">
        <v>279</v>
      </c>
      <c r="C381" s="555"/>
      <c r="D381" s="556"/>
      <c r="E381" s="290" t="s">
        <v>395</v>
      </c>
      <c r="F381" s="290" t="s">
        <v>512</v>
      </c>
      <c r="G381" s="290" t="s">
        <v>397</v>
      </c>
      <c r="H381" s="183" t="str">
        <f>INDEX(Sector!$D$57:$D$776,MATCH('Energy consumption (raw)'!F381,Sector!$C$57:$C$776,FALSE))</f>
        <v>Construction of civil engineering works</v>
      </c>
      <c r="I381" s="183" t="str">
        <f>IF(G381=Sector!$B$50,Sector!$B$50,IF(G381=Sector!$B$51,Sector!$B$51,IF(G381=Sector!$B$53,Sector!$B$53,INDEX(Sector!$E$57:$E$776,MATCH('Energy consumption (raw)'!F381,Sector!$C$57:$C$776,FALSE)))))</f>
        <v>Buildings</v>
      </c>
      <c r="J381" s="561">
        <v>308910908</v>
      </c>
      <c r="K381" s="561">
        <v>5342952</v>
      </c>
      <c r="L381" s="290"/>
      <c r="M381" s="290"/>
      <c r="N381" s="290"/>
      <c r="O381" s="290"/>
      <c r="P381" s="290">
        <v>52683</v>
      </c>
      <c r="Q381" s="290"/>
      <c r="R381" s="290"/>
      <c r="S381" s="290"/>
      <c r="T381" s="290"/>
      <c r="U381" s="290"/>
      <c r="V381" s="290"/>
      <c r="W381" s="290"/>
      <c r="X381" s="290"/>
      <c r="Y381" s="290">
        <v>553</v>
      </c>
      <c r="Z381" s="290"/>
      <c r="AA381" s="290"/>
      <c r="AB381" s="290"/>
      <c r="AC381" s="290"/>
      <c r="AD381" s="290"/>
      <c r="AE381" s="290"/>
      <c r="AF381" s="290"/>
      <c r="AG381" s="561">
        <v>33036.987493599998</v>
      </c>
      <c r="AH381" s="561">
        <v>85656</v>
      </c>
      <c r="AI381" s="290" t="s">
        <v>310</v>
      </c>
      <c r="AJ381" s="290" t="s">
        <v>311</v>
      </c>
    </row>
    <row r="382" spans="2:36" x14ac:dyDescent="0.25">
      <c r="B382" s="554">
        <v>280</v>
      </c>
      <c r="C382" s="555"/>
      <c r="D382" s="556"/>
      <c r="E382" s="290" t="s">
        <v>395</v>
      </c>
      <c r="F382" s="290" t="s">
        <v>457</v>
      </c>
      <c r="G382" s="290" t="s">
        <v>397</v>
      </c>
      <c r="H382" s="183" t="str">
        <f>INDEX(Sector!$D$57:$D$776,MATCH('Energy consumption (raw)'!F382,Sector!$C$57:$C$776,FALSE))</f>
        <v>Producing building materials from clay</v>
      </c>
      <c r="I382" s="183" t="str">
        <f>IF(G382=Sector!$B$50,Sector!$B$50,IF(G382=Sector!$B$51,Sector!$B$51,IF(G382=Sector!$B$53,Sector!$B$53,INDEX(Sector!$E$57:$E$776,MATCH('Energy consumption (raw)'!F382,Sector!$C$57:$C$776,FALSE)))))</f>
        <v>23 Manufacture of other non-metallic mineral products</v>
      </c>
      <c r="J382" s="561">
        <v>12239114</v>
      </c>
      <c r="K382" s="561">
        <v>12239114</v>
      </c>
      <c r="L382" s="290"/>
      <c r="M382" s="290"/>
      <c r="N382" s="290"/>
      <c r="O382" s="290"/>
      <c r="P382" s="290">
        <v>27</v>
      </c>
      <c r="Q382" s="290"/>
      <c r="R382" s="290"/>
      <c r="S382" s="290">
        <v>351000</v>
      </c>
      <c r="T382" s="290"/>
      <c r="U382" s="290"/>
      <c r="V382" s="290"/>
      <c r="W382" s="290"/>
      <c r="X382" s="290"/>
      <c r="Y382" s="290"/>
      <c r="Z382" s="290"/>
      <c r="AA382" s="290"/>
      <c r="AB382" s="290"/>
      <c r="AC382" s="290"/>
      <c r="AD382" s="290"/>
      <c r="AE382" s="290"/>
      <c r="AF382" s="290"/>
      <c r="AG382" s="561">
        <v>2213.5752902000004</v>
      </c>
      <c r="AH382" s="561">
        <v>21368</v>
      </c>
      <c r="AI382" s="290" t="s">
        <v>310</v>
      </c>
      <c r="AJ382" s="290" t="s">
        <v>311</v>
      </c>
    </row>
    <row r="383" spans="2:36" x14ac:dyDescent="0.25">
      <c r="B383" s="554">
        <v>281</v>
      </c>
      <c r="C383" s="555"/>
      <c r="D383" s="556"/>
      <c r="E383" s="290" t="s">
        <v>395</v>
      </c>
      <c r="F383" s="290" t="s">
        <v>308</v>
      </c>
      <c r="G383" s="290" t="s">
        <v>397</v>
      </c>
      <c r="H383" s="183" t="str">
        <f>INDEX(Sector!$D$57:$D$776,MATCH('Energy consumption (raw)'!F383,Sector!$C$57:$C$776,FALSE))</f>
        <v>Freight transport by road</v>
      </c>
      <c r="I383" s="183" t="str">
        <f>IF(G383=Sector!$B$50,Sector!$B$50,IF(G383=Sector!$B$51,Sector!$B$51,IF(G383=Sector!$B$53,Sector!$B$53,INDEX(Sector!$E$57:$E$776,MATCH('Energy consumption (raw)'!F383,Sector!$C$57:$C$776,FALSE)))))</f>
        <v>Transport</v>
      </c>
      <c r="J383" s="561"/>
      <c r="K383" s="561">
        <v>84958</v>
      </c>
      <c r="L383" s="290"/>
      <c r="M383" s="290"/>
      <c r="N383" s="290"/>
      <c r="O383" s="290"/>
      <c r="P383" s="290"/>
      <c r="Q383" s="290"/>
      <c r="R383" s="290"/>
      <c r="S383" s="290"/>
      <c r="T383" s="290"/>
      <c r="U383" s="290"/>
      <c r="V383" s="290"/>
      <c r="W383" s="290"/>
      <c r="X383" s="290"/>
      <c r="Y383" s="290"/>
      <c r="Z383" s="290"/>
      <c r="AA383" s="290"/>
      <c r="AB383" s="290"/>
      <c r="AC383" s="290"/>
      <c r="AD383" s="290"/>
      <c r="AE383" s="290"/>
      <c r="AF383" s="290"/>
      <c r="AG383" s="561">
        <v>8864</v>
      </c>
      <c r="AH383" s="561">
        <v>8864</v>
      </c>
      <c r="AI383" s="290" t="s">
        <v>310</v>
      </c>
      <c r="AJ383" s="290" t="s">
        <v>311</v>
      </c>
    </row>
    <row r="384" spans="2:36" x14ac:dyDescent="0.25">
      <c r="B384" s="554">
        <v>282</v>
      </c>
      <c r="C384" s="555"/>
      <c r="D384" s="556"/>
      <c r="E384" s="290" t="s">
        <v>395</v>
      </c>
      <c r="F384" s="290" t="s">
        <v>513</v>
      </c>
      <c r="G384" s="290" t="s">
        <v>397</v>
      </c>
      <c r="H384" s="183" t="str">
        <f>INDEX(Sector!$D$57:$D$776,MATCH('Energy consumption (raw)'!F384,Sector!$C$57:$C$776,FALSE))</f>
        <v>Manufacture of non-metallic products</v>
      </c>
      <c r="I384" s="183" t="str">
        <f>IF(G384=Sector!$B$50,Sector!$B$50,IF(G384=Sector!$B$51,Sector!$B$51,IF(G384=Sector!$B$53,Sector!$B$53,INDEX(Sector!$E$57:$E$776,MATCH('Energy consumption (raw)'!F384,Sector!$C$57:$C$776,FALSE)))))</f>
        <v>23 Manufacture of other non-metallic mineral products</v>
      </c>
      <c r="J384" s="561"/>
      <c r="K384" s="561">
        <v>8942255</v>
      </c>
      <c r="L384" s="290"/>
      <c r="M384" s="290"/>
      <c r="N384" s="290"/>
      <c r="O384" s="290"/>
      <c r="P384" s="290"/>
      <c r="Q384" s="290"/>
      <c r="R384" s="290"/>
      <c r="S384" s="290"/>
      <c r="T384" s="290"/>
      <c r="U384" s="290"/>
      <c r="V384" s="290"/>
      <c r="W384" s="290"/>
      <c r="X384" s="290"/>
      <c r="Y384" s="290"/>
      <c r="Z384" s="290"/>
      <c r="AA384" s="290"/>
      <c r="AB384" s="290"/>
      <c r="AC384" s="290"/>
      <c r="AD384" s="290"/>
      <c r="AE384" s="290"/>
      <c r="AF384" s="290"/>
      <c r="AG384" s="561">
        <v>1379.7899465</v>
      </c>
      <c r="AH384" s="561">
        <v>1269</v>
      </c>
      <c r="AI384" s="290" t="s">
        <v>310</v>
      </c>
      <c r="AJ384" s="290" t="s">
        <v>311</v>
      </c>
    </row>
    <row r="385" spans="2:36" x14ac:dyDescent="0.25">
      <c r="B385" s="554">
        <v>283</v>
      </c>
      <c r="C385" s="555"/>
      <c r="D385" s="556"/>
      <c r="E385" s="290" t="s">
        <v>395</v>
      </c>
      <c r="F385" s="290" t="s">
        <v>492</v>
      </c>
      <c r="G385" s="290" t="s">
        <v>397</v>
      </c>
      <c r="H385" s="183" t="str">
        <f>INDEX(Sector!$D$57:$D$776,MATCH('Energy consumption (raw)'!F385,Sector!$C$57:$C$776,FALSE))</f>
        <v>Food production and processing</v>
      </c>
      <c r="I385" s="183" t="str">
        <f>IF(G385=Sector!$B$50,Sector!$B$50,IF(G385=Sector!$B$51,Sector!$B$51,IF(G385=Sector!$B$53,Sector!$B$53,INDEX(Sector!$E$57:$E$776,MATCH('Energy consumption (raw)'!F385,Sector!$C$57:$C$776,FALSE)))))</f>
        <v>10 Manufacture of food products</v>
      </c>
      <c r="J385" s="561"/>
      <c r="K385" s="561">
        <v>9865860</v>
      </c>
      <c r="L385" s="290"/>
      <c r="M385" s="290"/>
      <c r="N385" s="290"/>
      <c r="O385" s="290"/>
      <c r="P385" s="290"/>
      <c r="Q385" s="290"/>
      <c r="R385" s="290"/>
      <c r="S385" s="290"/>
      <c r="T385" s="290"/>
      <c r="U385" s="290"/>
      <c r="V385" s="290"/>
      <c r="W385" s="290"/>
      <c r="X385" s="290"/>
      <c r="Y385" s="290">
        <v>20</v>
      </c>
      <c r="Z385" s="290"/>
      <c r="AA385" s="290"/>
      <c r="AB385" s="290"/>
      <c r="AC385" s="290"/>
      <c r="AD385" s="290"/>
      <c r="AE385" s="290"/>
      <c r="AF385" s="290"/>
      <c r="AG385" s="561">
        <v>1544.102198</v>
      </c>
      <c r="AH385" s="561">
        <v>1544</v>
      </c>
      <c r="AI385" s="290" t="s">
        <v>310</v>
      </c>
      <c r="AJ385" s="290" t="s">
        <v>311</v>
      </c>
    </row>
    <row r="386" spans="2:36" x14ac:dyDescent="0.25">
      <c r="B386" s="554">
        <v>284</v>
      </c>
      <c r="C386" s="555"/>
      <c r="D386" s="556"/>
      <c r="E386" s="290" t="s">
        <v>395</v>
      </c>
      <c r="F386" s="290" t="s">
        <v>514</v>
      </c>
      <c r="G386" s="290" t="s">
        <v>397</v>
      </c>
      <c r="H386" s="183" t="str">
        <f>INDEX(Sector!$D$57:$D$776,MATCH('Energy consumption (raw)'!F386,Sector!$C$57:$C$776,FALSE))</f>
        <v>Manufacture of mining and construction machines</v>
      </c>
      <c r="I386" s="183" t="str">
        <f>IF(G386=Sector!$B$50,Sector!$B$50,IF(G386=Sector!$B$51,Sector!$B$51,IF(G386=Sector!$B$53,Sector!$B$53,INDEX(Sector!$E$57:$E$776,MATCH('Energy consumption (raw)'!F386,Sector!$C$57:$C$776,FALSE)))))</f>
        <v>28 Manufacture of machinery and equipment n.e.c.</v>
      </c>
      <c r="J386" s="561"/>
      <c r="K386" s="561">
        <v>11785000</v>
      </c>
      <c r="L386" s="290"/>
      <c r="M386" s="290"/>
      <c r="N386" s="290">
        <v>634</v>
      </c>
      <c r="O386" s="290"/>
      <c r="P386" s="290"/>
      <c r="Q386" s="290"/>
      <c r="R386" s="290">
        <v>247</v>
      </c>
      <c r="S386" s="290"/>
      <c r="T386" s="290">
        <v>1991</v>
      </c>
      <c r="U386" s="290"/>
      <c r="V386" s="290">
        <v>37</v>
      </c>
      <c r="W386" s="290"/>
      <c r="X386" s="290">
        <v>2.1054E-2</v>
      </c>
      <c r="Y386" s="290"/>
      <c r="Z386" s="290"/>
      <c r="AA386" s="290"/>
      <c r="AB386" s="290"/>
      <c r="AC386" s="290"/>
      <c r="AD386" s="290"/>
      <c r="AE386" s="290"/>
      <c r="AF386" s="290"/>
      <c r="AG386" s="561">
        <v>4543.0541000000003</v>
      </c>
      <c r="AH386" s="561">
        <v>4468</v>
      </c>
      <c r="AI386" s="290" t="s">
        <v>310</v>
      </c>
      <c r="AJ386" s="290" t="s">
        <v>311</v>
      </c>
    </row>
    <row r="387" spans="2:36" x14ac:dyDescent="0.25">
      <c r="B387" s="554">
        <v>285</v>
      </c>
      <c r="C387" s="555"/>
      <c r="D387" s="556"/>
      <c r="E387" s="290" t="s">
        <v>395</v>
      </c>
      <c r="F387" s="290" t="s">
        <v>515</v>
      </c>
      <c r="G387" s="290" t="s">
        <v>397</v>
      </c>
      <c r="H387" s="183" t="str">
        <f>INDEX(Sector!$D$57:$D$776,MATCH('Energy consumption (raw)'!F387,Sector!$C$57:$C$776,FALSE))</f>
        <v>Mining and collecting hard coal</v>
      </c>
      <c r="I387" s="183" t="str">
        <f>IF(G387=Sector!$B$50,Sector!$B$50,IF(G387=Sector!$B$51,Sector!$B$51,IF(G387=Sector!$B$53,Sector!$B$53,INDEX(Sector!$E$57:$E$776,MATCH('Energy consumption (raw)'!F387,Sector!$C$57:$C$776,FALSE)))))</f>
        <v>05 Mining of coal and lignite</v>
      </c>
      <c r="J387" s="561">
        <v>40592300</v>
      </c>
      <c r="K387" s="561">
        <v>31978302</v>
      </c>
      <c r="L387" s="290"/>
      <c r="M387" s="290"/>
      <c r="N387" s="290"/>
      <c r="O387" s="290"/>
      <c r="P387" s="290"/>
      <c r="Q387" s="290"/>
      <c r="R387" s="290"/>
      <c r="S387" s="290">
        <v>42524798</v>
      </c>
      <c r="T387" s="290"/>
      <c r="U387" s="290"/>
      <c r="V387" s="290"/>
      <c r="W387" s="290">
        <v>119039</v>
      </c>
      <c r="X387" s="290"/>
      <c r="Y387" s="290"/>
      <c r="Z387" s="290"/>
      <c r="AA387" s="290"/>
      <c r="AB387" s="290"/>
      <c r="AC387" s="290"/>
      <c r="AD387" s="290"/>
      <c r="AE387" s="290"/>
      <c r="AF387" s="290"/>
      <c r="AG387" s="561">
        <v>42454.876608600003</v>
      </c>
      <c r="AH387" s="561">
        <v>43077</v>
      </c>
      <c r="AI387" s="290" t="s">
        <v>310</v>
      </c>
      <c r="AJ387" s="290" t="s">
        <v>311</v>
      </c>
    </row>
    <row r="388" spans="2:36" x14ac:dyDescent="0.25">
      <c r="B388" s="554">
        <v>286</v>
      </c>
      <c r="C388" s="555"/>
      <c r="D388" s="556"/>
      <c r="E388" s="290" t="s">
        <v>395</v>
      </c>
      <c r="F388" s="290" t="s">
        <v>515</v>
      </c>
      <c r="G388" s="290" t="s">
        <v>397</v>
      </c>
      <c r="H388" s="183" t="str">
        <f>INDEX(Sector!$D$57:$D$776,MATCH('Energy consumption (raw)'!F388,Sector!$C$57:$C$776,FALSE))</f>
        <v>Mining and collecting hard coal</v>
      </c>
      <c r="I388" s="183" t="str">
        <f>IF(G388=Sector!$B$50,Sector!$B$50,IF(G388=Sector!$B$51,Sector!$B$51,IF(G388=Sector!$B$53,Sector!$B$53,INDEX(Sector!$E$57:$E$776,MATCH('Energy consumption (raw)'!F388,Sector!$C$57:$C$776,FALSE)))))</f>
        <v>05 Mining of coal and lignite</v>
      </c>
      <c r="J388" s="561">
        <v>71693132</v>
      </c>
      <c r="K388" s="561">
        <v>72588937</v>
      </c>
      <c r="L388" s="290"/>
      <c r="M388" s="290"/>
      <c r="N388" s="290">
        <v>2076</v>
      </c>
      <c r="O388" s="290"/>
      <c r="P388" s="290"/>
      <c r="Q388" s="290"/>
      <c r="R388" s="290"/>
      <c r="S388" s="290">
        <v>1488900</v>
      </c>
      <c r="T388" s="290"/>
      <c r="U388" s="290"/>
      <c r="V388" s="290"/>
      <c r="W388" s="290">
        <v>73161</v>
      </c>
      <c r="X388" s="290"/>
      <c r="Y388" s="290"/>
      <c r="Z388" s="290"/>
      <c r="AA388" s="290"/>
      <c r="AB388" s="290"/>
      <c r="AC388" s="290"/>
      <c r="AD388" s="290"/>
      <c r="AE388" s="290"/>
      <c r="AF388" s="290"/>
      <c r="AG388" s="561">
        <v>14024.6286091</v>
      </c>
      <c r="AH388" s="561">
        <v>13162</v>
      </c>
      <c r="AI388" s="290" t="s">
        <v>310</v>
      </c>
      <c r="AJ388" s="290" t="s">
        <v>311</v>
      </c>
    </row>
    <row r="389" spans="2:36" x14ac:dyDescent="0.25">
      <c r="B389" s="554">
        <v>287</v>
      </c>
      <c r="C389" s="555"/>
      <c r="D389" s="556"/>
      <c r="E389" s="290" t="s">
        <v>395</v>
      </c>
      <c r="F389" s="290" t="s">
        <v>515</v>
      </c>
      <c r="G389" s="290" t="s">
        <v>397</v>
      </c>
      <c r="H389" s="183" t="str">
        <f>INDEX(Sector!$D$57:$D$776,MATCH('Energy consumption (raw)'!F389,Sector!$C$57:$C$776,FALSE))</f>
        <v>Mining and collecting hard coal</v>
      </c>
      <c r="I389" s="183" t="str">
        <f>IF(G389=Sector!$B$50,Sector!$B$50,IF(G389=Sector!$B$51,Sector!$B$51,IF(G389=Sector!$B$53,Sector!$B$53,INDEX(Sector!$E$57:$E$776,MATCH('Energy consumption (raw)'!F389,Sector!$C$57:$C$776,FALSE)))))</f>
        <v>05 Mining of coal and lignite</v>
      </c>
      <c r="J389" s="561">
        <v>40592300</v>
      </c>
      <c r="K389" s="561">
        <v>122185000</v>
      </c>
      <c r="L389" s="290"/>
      <c r="M389" s="290"/>
      <c r="N389" s="290"/>
      <c r="O389" s="290"/>
      <c r="P389" s="290"/>
      <c r="Q389" s="290"/>
      <c r="R389" s="290"/>
      <c r="S389" s="290">
        <v>71527000</v>
      </c>
      <c r="T389" s="290"/>
      <c r="U389" s="290"/>
      <c r="V389" s="290"/>
      <c r="W389" s="290">
        <v>53000</v>
      </c>
      <c r="X389" s="290"/>
      <c r="Y389" s="290">
        <v>27</v>
      </c>
      <c r="Z389" s="290"/>
      <c r="AA389" s="290"/>
      <c r="AB389" s="290"/>
      <c r="AC389" s="290"/>
      <c r="AD389" s="290"/>
      <c r="AE389" s="290"/>
      <c r="AF389" s="290"/>
      <c r="AG389" s="561">
        <v>81870.325500000006</v>
      </c>
      <c r="AH389" s="561">
        <v>18500</v>
      </c>
      <c r="AI389" s="290" t="s">
        <v>310</v>
      </c>
      <c r="AJ389" s="290" t="s">
        <v>311</v>
      </c>
    </row>
    <row r="390" spans="2:36" x14ac:dyDescent="0.25">
      <c r="B390" s="554">
        <v>288</v>
      </c>
      <c r="C390" s="555"/>
      <c r="D390" s="556"/>
      <c r="E390" s="290" t="s">
        <v>395</v>
      </c>
      <c r="F390" s="290" t="s">
        <v>515</v>
      </c>
      <c r="G390" s="290" t="s">
        <v>397</v>
      </c>
      <c r="H390" s="183" t="str">
        <f>INDEX(Sector!$D$57:$D$776,MATCH('Energy consumption (raw)'!F390,Sector!$C$57:$C$776,FALSE))</f>
        <v>Mining and collecting hard coal</v>
      </c>
      <c r="I390" s="183" t="str">
        <f>IF(G390=Sector!$B$50,Sector!$B$50,IF(G390=Sector!$B$51,Sector!$B$51,IF(G390=Sector!$B$53,Sector!$B$53,INDEX(Sector!$E$57:$E$776,MATCH('Energy consumption (raw)'!F390,Sector!$C$57:$C$776,FALSE)))))</f>
        <v>05 Mining of coal and lignite</v>
      </c>
      <c r="J390" s="561"/>
      <c r="K390" s="561">
        <v>25111600</v>
      </c>
      <c r="L390" s="290"/>
      <c r="M390" s="290"/>
      <c r="N390" s="290"/>
      <c r="O390" s="290"/>
      <c r="P390" s="290"/>
      <c r="Q390" s="290"/>
      <c r="R390" s="290"/>
      <c r="S390" s="290">
        <v>34781520</v>
      </c>
      <c r="T390" s="290"/>
      <c r="U390" s="290"/>
      <c r="V390" s="290"/>
      <c r="W390" s="290">
        <v>70625</v>
      </c>
      <c r="X390" s="290"/>
      <c r="Y390" s="290"/>
      <c r="Z390" s="290"/>
      <c r="AA390" s="290"/>
      <c r="AB390" s="290"/>
      <c r="AC390" s="290"/>
      <c r="AD390" s="290"/>
      <c r="AE390" s="290"/>
      <c r="AF390" s="290"/>
      <c r="AG390" s="561">
        <v>34541.076229999999</v>
      </c>
      <c r="AH390" s="561">
        <v>30580</v>
      </c>
      <c r="AI390" s="290" t="s">
        <v>310</v>
      </c>
      <c r="AJ390" s="290" t="s">
        <v>311</v>
      </c>
    </row>
    <row r="391" spans="2:36" x14ac:dyDescent="0.25">
      <c r="B391" s="554">
        <v>289</v>
      </c>
      <c r="C391" s="555"/>
      <c r="D391" s="556"/>
      <c r="E391" s="290" t="s">
        <v>395</v>
      </c>
      <c r="F391" s="290" t="s">
        <v>515</v>
      </c>
      <c r="G391" s="290" t="s">
        <v>397</v>
      </c>
      <c r="H391" s="183" t="str">
        <f>INDEX(Sector!$D$57:$D$776,MATCH('Energy consumption (raw)'!F391,Sector!$C$57:$C$776,FALSE))</f>
        <v>Mining and collecting hard coal</v>
      </c>
      <c r="I391" s="183" t="str">
        <f>IF(G391=Sector!$B$50,Sector!$B$50,IF(G391=Sector!$B$51,Sector!$B$51,IF(G391=Sector!$B$53,Sector!$B$53,INDEX(Sector!$E$57:$E$776,MATCH('Energy consumption (raw)'!F391,Sector!$C$57:$C$776,FALSE)))))</f>
        <v>05 Mining of coal and lignite</v>
      </c>
      <c r="J391" s="561"/>
      <c r="K391" s="561">
        <v>41665884</v>
      </c>
      <c r="L391" s="290"/>
      <c r="M391" s="290"/>
      <c r="N391" s="290">
        <v>1440</v>
      </c>
      <c r="O391" s="290"/>
      <c r="P391" s="290"/>
      <c r="Q391" s="290"/>
      <c r="R391" s="290"/>
      <c r="S391" s="290">
        <v>2774321</v>
      </c>
      <c r="T391" s="290"/>
      <c r="U391" s="290"/>
      <c r="V391" s="290"/>
      <c r="W391" s="290">
        <v>39884</v>
      </c>
      <c r="X391" s="290"/>
      <c r="Y391" s="290">
        <v>8716</v>
      </c>
      <c r="Z391" s="290"/>
      <c r="AA391" s="290"/>
      <c r="AB391" s="290"/>
      <c r="AC391" s="290"/>
      <c r="AD391" s="290"/>
      <c r="AE391" s="290"/>
      <c r="AF391" s="290"/>
      <c r="AG391" s="561">
        <v>19411.992101199998</v>
      </c>
      <c r="AH391" s="561">
        <v>8514</v>
      </c>
      <c r="AI391" s="290" t="s">
        <v>310</v>
      </c>
      <c r="AJ391" s="290" t="s">
        <v>311</v>
      </c>
    </row>
    <row r="392" spans="2:36" x14ac:dyDescent="0.25">
      <c r="B392" s="554">
        <v>290</v>
      </c>
      <c r="C392" s="555"/>
      <c r="D392" s="556"/>
      <c r="E392" s="290" t="s">
        <v>395</v>
      </c>
      <c r="F392" s="290" t="s">
        <v>515</v>
      </c>
      <c r="G392" s="290" t="s">
        <v>397</v>
      </c>
      <c r="H392" s="183" t="str">
        <f>INDEX(Sector!$D$57:$D$776,MATCH('Energy consumption (raw)'!F392,Sector!$C$57:$C$776,FALSE))</f>
        <v>Mining and collecting hard coal</v>
      </c>
      <c r="I392" s="183" t="str">
        <f>IF(G392=Sector!$B$50,Sector!$B$50,IF(G392=Sector!$B$51,Sector!$B$51,IF(G392=Sector!$B$53,Sector!$B$53,INDEX(Sector!$E$57:$E$776,MATCH('Energy consumption (raw)'!F392,Sector!$C$57:$C$776,FALSE)))))</f>
        <v>05 Mining of coal and lignite</v>
      </c>
      <c r="J392" s="561">
        <v>51933548</v>
      </c>
      <c r="K392" s="561">
        <v>53328184</v>
      </c>
      <c r="L392" s="290"/>
      <c r="M392" s="290"/>
      <c r="N392" s="290">
        <v>896</v>
      </c>
      <c r="O392" s="290"/>
      <c r="P392" s="290"/>
      <c r="Q392" s="290"/>
      <c r="R392" s="290"/>
      <c r="S392" s="290">
        <v>2312503</v>
      </c>
      <c r="T392" s="290"/>
      <c r="U392" s="290"/>
      <c r="V392" s="290"/>
      <c r="W392" s="290">
        <v>46460</v>
      </c>
      <c r="X392" s="290"/>
      <c r="Y392" s="290"/>
      <c r="Z392" s="290"/>
      <c r="AA392" s="290"/>
      <c r="AB392" s="290"/>
      <c r="AC392" s="290"/>
      <c r="AD392" s="290"/>
      <c r="AE392" s="290"/>
      <c r="AF392" s="290"/>
      <c r="AG392" s="561">
        <v>10929.303231200001</v>
      </c>
      <c r="AH392" s="561">
        <v>11371</v>
      </c>
      <c r="AI392" s="290" t="s">
        <v>310</v>
      </c>
      <c r="AJ392" s="290" t="s">
        <v>311</v>
      </c>
    </row>
    <row r="393" spans="2:36" x14ac:dyDescent="0.25">
      <c r="B393" s="554">
        <v>291</v>
      </c>
      <c r="C393" s="555"/>
      <c r="D393" s="556"/>
      <c r="E393" s="290" t="s">
        <v>395</v>
      </c>
      <c r="F393" s="290" t="s">
        <v>515</v>
      </c>
      <c r="G393" s="290" t="s">
        <v>397</v>
      </c>
      <c r="H393" s="183" t="str">
        <f>INDEX(Sector!$D$57:$D$776,MATCH('Energy consumption (raw)'!F393,Sector!$C$57:$C$776,FALSE))</f>
        <v>Mining and collecting hard coal</v>
      </c>
      <c r="I393" s="183" t="str">
        <f>IF(G393=Sector!$B$50,Sector!$B$50,IF(G393=Sector!$B$51,Sector!$B$51,IF(G393=Sector!$B$53,Sector!$B$53,INDEX(Sector!$E$57:$E$776,MATCH('Energy consumption (raw)'!F393,Sector!$C$57:$C$776,FALSE)))))</f>
        <v>05 Mining of coal and lignite</v>
      </c>
      <c r="J393" s="561">
        <v>21363521</v>
      </c>
      <c r="K393" s="561">
        <v>30743307</v>
      </c>
      <c r="L393" s="290"/>
      <c r="M393" s="290"/>
      <c r="N393" s="290">
        <v>1190</v>
      </c>
      <c r="O393" s="290"/>
      <c r="P393" s="290"/>
      <c r="Q393" s="290"/>
      <c r="R393" s="290"/>
      <c r="S393" s="290">
        <v>1468585</v>
      </c>
      <c r="T393" s="290"/>
      <c r="U393" s="290"/>
      <c r="V393" s="290">
        <v>42</v>
      </c>
      <c r="W393" s="290">
        <v>42489</v>
      </c>
      <c r="X393" s="290"/>
      <c r="Y393" s="290">
        <v>110</v>
      </c>
      <c r="Z393" s="290"/>
      <c r="AA393" s="290"/>
      <c r="AB393" s="290"/>
      <c r="AC393" s="290"/>
      <c r="AD393" s="290"/>
      <c r="AE393" s="290"/>
      <c r="AF393" s="290"/>
      <c r="AG393" s="561">
        <v>7068.3129401000006</v>
      </c>
      <c r="AH393" s="561">
        <v>6439</v>
      </c>
      <c r="AI393" s="290" t="s">
        <v>310</v>
      </c>
      <c r="AJ393" s="290" t="s">
        <v>311</v>
      </c>
    </row>
    <row r="394" spans="2:36" x14ac:dyDescent="0.25">
      <c r="B394" s="554">
        <v>292</v>
      </c>
      <c r="C394" s="555"/>
      <c r="D394" s="556"/>
      <c r="E394" s="290" t="s">
        <v>395</v>
      </c>
      <c r="F394" s="290" t="s">
        <v>515</v>
      </c>
      <c r="G394" s="290" t="s">
        <v>397</v>
      </c>
      <c r="H394" s="183" t="str">
        <f>INDEX(Sector!$D$57:$D$776,MATCH('Energy consumption (raw)'!F394,Sector!$C$57:$C$776,FALSE))</f>
        <v>Mining and collecting hard coal</v>
      </c>
      <c r="I394" s="183" t="str">
        <f>IF(G394=Sector!$B$50,Sector!$B$50,IF(G394=Sector!$B$51,Sector!$B$51,IF(G394=Sector!$B$53,Sector!$B$53,INDEX(Sector!$E$57:$E$776,MATCH('Energy consumption (raw)'!F394,Sector!$C$57:$C$776,FALSE)))))</f>
        <v>05 Mining of coal and lignite</v>
      </c>
      <c r="J394" s="561"/>
      <c r="K394" s="561">
        <v>17714700</v>
      </c>
      <c r="L394" s="290"/>
      <c r="M394" s="290"/>
      <c r="N394" s="290"/>
      <c r="O394" s="290"/>
      <c r="P394" s="290"/>
      <c r="Q394" s="290"/>
      <c r="R394" s="290"/>
      <c r="S394" s="290">
        <v>14555000</v>
      </c>
      <c r="T394" s="290"/>
      <c r="U394" s="290"/>
      <c r="V394" s="290"/>
      <c r="W394" s="290"/>
      <c r="X394" s="290"/>
      <c r="Y394" s="290">
        <v>3</v>
      </c>
      <c r="Z394" s="290"/>
      <c r="AA394" s="290"/>
      <c r="AB394" s="290"/>
      <c r="AC394" s="290"/>
      <c r="AD394" s="290"/>
      <c r="AE394" s="290"/>
      <c r="AF394" s="290"/>
      <c r="AG394" s="561">
        <v>15545.048210000001</v>
      </c>
      <c r="AH394" s="561">
        <v>14952</v>
      </c>
      <c r="AI394" s="290" t="s">
        <v>310</v>
      </c>
      <c r="AJ394" s="290" t="s">
        <v>311</v>
      </c>
    </row>
    <row r="395" spans="2:36" x14ac:dyDescent="0.25">
      <c r="B395" s="554">
        <v>293</v>
      </c>
      <c r="C395" s="555"/>
      <c r="D395" s="556"/>
      <c r="E395" s="290" t="s">
        <v>395</v>
      </c>
      <c r="F395" s="290" t="s">
        <v>515</v>
      </c>
      <c r="G395" s="290" t="s">
        <v>397</v>
      </c>
      <c r="H395" s="183" t="str">
        <f>INDEX(Sector!$D$57:$D$776,MATCH('Energy consumption (raw)'!F395,Sector!$C$57:$C$776,FALSE))</f>
        <v>Mining and collecting hard coal</v>
      </c>
      <c r="I395" s="183" t="str">
        <f>IF(G395=Sector!$B$50,Sector!$B$50,IF(G395=Sector!$B$51,Sector!$B$51,IF(G395=Sector!$B$53,Sector!$B$53,INDEX(Sector!$E$57:$E$776,MATCH('Energy consumption (raw)'!F395,Sector!$C$57:$C$776,FALSE)))))</f>
        <v>05 Mining of coal and lignite</v>
      </c>
      <c r="J395" s="561"/>
      <c r="K395" s="561">
        <v>37291534</v>
      </c>
      <c r="L395" s="290"/>
      <c r="M395" s="290"/>
      <c r="N395" s="290">
        <v>915</v>
      </c>
      <c r="O395" s="290"/>
      <c r="P395" s="290"/>
      <c r="Q395" s="290"/>
      <c r="R395" s="290"/>
      <c r="S395" s="290">
        <v>6337</v>
      </c>
      <c r="T395" s="290"/>
      <c r="U395" s="290"/>
      <c r="V395" s="290">
        <v>85</v>
      </c>
      <c r="W395" s="290"/>
      <c r="X395" s="290"/>
      <c r="Y395" s="290">
        <v>17</v>
      </c>
      <c r="Z395" s="290"/>
      <c r="AA395" s="290"/>
      <c r="AB395" s="290"/>
      <c r="AC395" s="290"/>
      <c r="AD395" s="290"/>
      <c r="AE395" s="290"/>
      <c r="AF395" s="290"/>
      <c r="AG395" s="561">
        <v>6507.9402562000005</v>
      </c>
      <c r="AH395" s="561">
        <v>13012</v>
      </c>
      <c r="AI395" s="290" t="s">
        <v>310</v>
      </c>
      <c r="AJ395" s="290" t="s">
        <v>311</v>
      </c>
    </row>
    <row r="396" spans="2:36" x14ac:dyDescent="0.25">
      <c r="B396" s="554">
        <v>294</v>
      </c>
      <c r="C396" s="555"/>
      <c r="D396" s="556"/>
      <c r="E396" s="290" t="s">
        <v>395</v>
      </c>
      <c r="F396" s="290" t="s">
        <v>515</v>
      </c>
      <c r="G396" s="290" t="s">
        <v>397</v>
      </c>
      <c r="H396" s="183" t="str">
        <f>INDEX(Sector!$D$57:$D$776,MATCH('Energy consumption (raw)'!F396,Sector!$C$57:$C$776,FALSE))</f>
        <v>Mining and collecting hard coal</v>
      </c>
      <c r="I396" s="183" t="str">
        <f>IF(G396=Sector!$B$50,Sector!$B$50,IF(G396=Sector!$B$51,Sector!$B$51,IF(G396=Sector!$B$53,Sector!$B$53,INDEX(Sector!$E$57:$E$776,MATCH('Energy consumption (raw)'!F396,Sector!$C$57:$C$776,FALSE)))))</f>
        <v>05 Mining of coal and lignite</v>
      </c>
      <c r="J396" s="561"/>
      <c r="K396" s="561">
        <v>87337792</v>
      </c>
      <c r="L396" s="290"/>
      <c r="M396" s="290"/>
      <c r="N396" s="290"/>
      <c r="O396" s="290"/>
      <c r="P396" s="290"/>
      <c r="Q396" s="290"/>
      <c r="R396" s="290">
        <v>602</v>
      </c>
      <c r="S396" s="290"/>
      <c r="T396" s="290"/>
      <c r="U396" s="290"/>
      <c r="V396" s="290">
        <v>45</v>
      </c>
      <c r="W396" s="290"/>
      <c r="X396" s="290"/>
      <c r="Y396" s="290"/>
      <c r="Z396" s="290"/>
      <c r="AA396" s="290"/>
      <c r="AB396" s="290"/>
      <c r="AC396" s="290"/>
      <c r="AD396" s="290"/>
      <c r="AE396" s="290"/>
      <c r="AF396" s="290"/>
      <c r="AG396" s="561">
        <v>14137.511305600001</v>
      </c>
      <c r="AH396" s="561">
        <v>9159</v>
      </c>
      <c r="AI396" s="290" t="s">
        <v>310</v>
      </c>
      <c r="AJ396" s="290" t="s">
        <v>311</v>
      </c>
    </row>
    <row r="397" spans="2:36" x14ac:dyDescent="0.25">
      <c r="B397" s="554">
        <v>295</v>
      </c>
      <c r="C397" s="555"/>
      <c r="D397" s="556"/>
      <c r="E397" s="290" t="s">
        <v>395</v>
      </c>
      <c r="F397" s="290" t="s">
        <v>515</v>
      </c>
      <c r="G397" s="290" t="s">
        <v>397</v>
      </c>
      <c r="H397" s="183" t="str">
        <f>INDEX(Sector!$D$57:$D$776,MATCH('Energy consumption (raw)'!F397,Sector!$C$57:$C$776,FALSE))</f>
        <v>Mining and collecting hard coal</v>
      </c>
      <c r="I397" s="183" t="str">
        <f>IF(G397=Sector!$B$50,Sector!$B$50,IF(G397=Sector!$B$51,Sector!$B$51,IF(G397=Sector!$B$53,Sector!$B$53,INDEX(Sector!$E$57:$E$776,MATCH('Energy consumption (raw)'!F397,Sector!$C$57:$C$776,FALSE)))))</f>
        <v>05 Mining of coal and lignite</v>
      </c>
      <c r="J397" s="561">
        <v>48483849</v>
      </c>
      <c r="K397" s="561">
        <v>48493009</v>
      </c>
      <c r="L397" s="290"/>
      <c r="M397" s="290"/>
      <c r="N397" s="290"/>
      <c r="O397" s="290"/>
      <c r="P397" s="290"/>
      <c r="Q397" s="290">
        <v>1148</v>
      </c>
      <c r="R397" s="290"/>
      <c r="S397" s="290">
        <v>2142587</v>
      </c>
      <c r="T397" s="290"/>
      <c r="U397" s="290"/>
      <c r="V397" s="290"/>
      <c r="W397" s="290">
        <v>111705</v>
      </c>
      <c r="X397" s="290"/>
      <c r="Y397" s="290"/>
      <c r="Z397" s="290"/>
      <c r="AA397" s="290"/>
      <c r="AB397" s="290"/>
      <c r="AC397" s="290"/>
      <c r="AD397" s="290"/>
      <c r="AE397" s="290"/>
      <c r="AF397" s="290"/>
      <c r="AG397" s="561">
        <v>10034.662998700001</v>
      </c>
      <c r="AH397" s="561">
        <v>10597</v>
      </c>
      <c r="AI397" s="290" t="s">
        <v>310</v>
      </c>
      <c r="AJ397" s="290" t="s">
        <v>311</v>
      </c>
    </row>
    <row r="398" spans="2:36" x14ac:dyDescent="0.25">
      <c r="B398" s="554">
        <v>296</v>
      </c>
      <c r="C398" s="555"/>
      <c r="D398" s="556"/>
      <c r="E398" s="290" t="s">
        <v>395</v>
      </c>
      <c r="F398" s="290" t="s">
        <v>515</v>
      </c>
      <c r="G398" s="290" t="s">
        <v>397</v>
      </c>
      <c r="H398" s="183" t="str">
        <f>INDEX(Sector!$D$57:$D$776,MATCH('Energy consumption (raw)'!F398,Sector!$C$57:$C$776,FALSE))</f>
        <v>Mining and collecting hard coal</v>
      </c>
      <c r="I398" s="183" t="str">
        <f>IF(G398=Sector!$B$50,Sector!$B$50,IF(G398=Sector!$B$51,Sector!$B$51,IF(G398=Sector!$B$53,Sector!$B$53,INDEX(Sector!$E$57:$E$776,MATCH('Energy consumption (raw)'!F398,Sector!$C$57:$C$776,FALSE)))))</f>
        <v>05 Mining of coal and lignite</v>
      </c>
      <c r="J398" s="561"/>
      <c r="K398" s="561">
        <v>36124989</v>
      </c>
      <c r="L398" s="290"/>
      <c r="M398" s="290"/>
      <c r="N398" s="290"/>
      <c r="O398" s="290"/>
      <c r="P398" s="290"/>
      <c r="Q398" s="290">
        <v>1005</v>
      </c>
      <c r="R398" s="290"/>
      <c r="S398" s="290">
        <v>912836</v>
      </c>
      <c r="T398" s="290"/>
      <c r="U398" s="290"/>
      <c r="V398" s="290">
        <v>52</v>
      </c>
      <c r="W398" s="290"/>
      <c r="X398" s="290"/>
      <c r="Y398" s="290">
        <v>16</v>
      </c>
      <c r="Z398" s="290"/>
      <c r="AA398" s="290"/>
      <c r="AB398" s="290"/>
      <c r="AC398" s="290"/>
      <c r="AD398" s="290"/>
      <c r="AE398" s="290"/>
      <c r="AF398" s="290"/>
      <c r="AG398" s="561">
        <v>6951.9214827000005</v>
      </c>
      <c r="AH398" s="561">
        <v>7621</v>
      </c>
      <c r="AI398" s="290" t="s">
        <v>310</v>
      </c>
      <c r="AJ398" s="290" t="s">
        <v>311</v>
      </c>
    </row>
    <row r="399" spans="2:36" x14ac:dyDescent="0.25">
      <c r="B399" s="554">
        <v>297</v>
      </c>
      <c r="C399" s="555"/>
      <c r="D399" s="556"/>
      <c r="E399" s="290" t="s">
        <v>395</v>
      </c>
      <c r="F399" s="290" t="s">
        <v>515</v>
      </c>
      <c r="G399" s="290" t="s">
        <v>397</v>
      </c>
      <c r="H399" s="183" t="str">
        <f>INDEX(Sector!$D$57:$D$776,MATCH('Energy consumption (raw)'!F399,Sector!$C$57:$C$776,FALSE))</f>
        <v>Mining and collecting hard coal</v>
      </c>
      <c r="I399" s="183" t="str">
        <f>IF(G399=Sector!$B$50,Sector!$B$50,IF(G399=Sector!$B$51,Sector!$B$51,IF(G399=Sector!$B$53,Sector!$B$53,INDEX(Sector!$E$57:$E$776,MATCH('Energy consumption (raw)'!F399,Sector!$C$57:$C$776,FALSE)))))</f>
        <v>05 Mining of coal and lignite</v>
      </c>
      <c r="J399" s="561"/>
      <c r="K399" s="561">
        <v>43333347</v>
      </c>
      <c r="L399" s="290"/>
      <c r="M399" s="290"/>
      <c r="N399" s="290">
        <v>2016</v>
      </c>
      <c r="O399" s="290"/>
      <c r="P399" s="290"/>
      <c r="Q399" s="290"/>
      <c r="R399" s="290">
        <v>1424</v>
      </c>
      <c r="S399" s="290"/>
      <c r="T399" s="290"/>
      <c r="U399" s="290"/>
      <c r="V399" s="290">
        <v>57</v>
      </c>
      <c r="W399" s="290"/>
      <c r="X399" s="290"/>
      <c r="Y399" s="290">
        <v>36</v>
      </c>
      <c r="Z399" s="290"/>
      <c r="AA399" s="290"/>
      <c r="AB399" s="290"/>
      <c r="AC399" s="290"/>
      <c r="AD399" s="290"/>
      <c r="AE399" s="290"/>
      <c r="AF399" s="290"/>
      <c r="AG399" s="561">
        <v>9649.1054421000008</v>
      </c>
      <c r="AH399" s="561">
        <v>9768</v>
      </c>
      <c r="AI399" s="290" t="s">
        <v>310</v>
      </c>
      <c r="AJ399" s="290" t="s">
        <v>311</v>
      </c>
    </row>
    <row r="400" spans="2:36" x14ac:dyDescent="0.25">
      <c r="B400" s="554">
        <v>298</v>
      </c>
      <c r="C400" s="555"/>
      <c r="D400" s="556"/>
      <c r="E400" s="290" t="s">
        <v>395</v>
      </c>
      <c r="F400" s="290" t="s">
        <v>515</v>
      </c>
      <c r="G400" s="290" t="s">
        <v>397</v>
      </c>
      <c r="H400" s="183" t="str">
        <f>INDEX(Sector!$D$57:$D$776,MATCH('Energy consumption (raw)'!F400,Sector!$C$57:$C$776,FALSE))</f>
        <v>Mining and collecting hard coal</v>
      </c>
      <c r="I400" s="183" t="str">
        <f>IF(G400=Sector!$B$50,Sector!$B$50,IF(G400=Sector!$B$51,Sector!$B$51,IF(G400=Sector!$B$53,Sector!$B$53,INDEX(Sector!$E$57:$E$776,MATCH('Energy consumption (raw)'!F400,Sector!$C$57:$C$776,FALSE)))))</f>
        <v>05 Mining of coal and lignite</v>
      </c>
      <c r="J400" s="561"/>
      <c r="K400" s="561">
        <v>33921000</v>
      </c>
      <c r="L400" s="290"/>
      <c r="M400" s="290"/>
      <c r="N400" s="290"/>
      <c r="O400" s="290"/>
      <c r="P400" s="290"/>
      <c r="Q400" s="290"/>
      <c r="R400" s="290"/>
      <c r="S400" s="290">
        <v>6887005</v>
      </c>
      <c r="T400" s="290"/>
      <c r="U400" s="290"/>
      <c r="V400" s="290"/>
      <c r="W400" s="290">
        <v>68170</v>
      </c>
      <c r="X400" s="290"/>
      <c r="Y400" s="290"/>
      <c r="Z400" s="290"/>
      <c r="AA400" s="290"/>
      <c r="AB400" s="290"/>
      <c r="AC400" s="290"/>
      <c r="AD400" s="290"/>
      <c r="AE400" s="290"/>
      <c r="AF400" s="290"/>
      <c r="AG400" s="561">
        <v>11351.1558</v>
      </c>
      <c r="AH400" s="561">
        <v>13701</v>
      </c>
      <c r="AI400" s="290" t="s">
        <v>310</v>
      </c>
      <c r="AJ400" s="290" t="s">
        <v>311</v>
      </c>
    </row>
    <row r="401" spans="2:36" x14ac:dyDescent="0.25">
      <c r="B401" s="554">
        <v>299</v>
      </c>
      <c r="C401" s="555"/>
      <c r="D401" s="556"/>
      <c r="E401" s="290" t="s">
        <v>395</v>
      </c>
      <c r="F401" s="290" t="s">
        <v>515</v>
      </c>
      <c r="G401" s="290" t="s">
        <v>397</v>
      </c>
      <c r="H401" s="183" t="str">
        <f>INDEX(Sector!$D$57:$D$776,MATCH('Energy consumption (raw)'!F401,Sector!$C$57:$C$776,FALSE))</f>
        <v>Mining and collecting hard coal</v>
      </c>
      <c r="I401" s="183" t="str">
        <f>IF(G401=Sector!$B$50,Sector!$B$50,IF(G401=Sector!$B$51,Sector!$B$51,IF(G401=Sector!$B$53,Sector!$B$53,INDEX(Sector!$E$57:$E$776,MATCH('Energy consumption (raw)'!F401,Sector!$C$57:$C$776,FALSE)))))</f>
        <v>05 Mining of coal and lignite</v>
      </c>
      <c r="J401" s="561">
        <v>54712565</v>
      </c>
      <c r="K401" s="561">
        <v>54685889</v>
      </c>
      <c r="L401" s="290"/>
      <c r="M401" s="290"/>
      <c r="N401" s="290"/>
      <c r="O401" s="290"/>
      <c r="P401" s="290"/>
      <c r="Q401" s="290"/>
      <c r="R401" s="290">
        <v>1050</v>
      </c>
      <c r="S401" s="290"/>
      <c r="T401" s="290"/>
      <c r="U401" s="290"/>
      <c r="V401" s="290">
        <v>33</v>
      </c>
      <c r="W401" s="290"/>
      <c r="X401" s="290"/>
      <c r="Y401" s="290"/>
      <c r="Z401" s="290"/>
      <c r="AA401" s="290"/>
      <c r="AB401" s="290"/>
      <c r="AC401" s="290"/>
      <c r="AD401" s="290"/>
      <c r="AE401" s="290"/>
      <c r="AF401" s="290"/>
      <c r="AG401" s="561">
        <v>9543.6826727000007</v>
      </c>
      <c r="AH401" s="561">
        <v>9700</v>
      </c>
      <c r="AI401" s="290" t="s">
        <v>310</v>
      </c>
      <c r="AJ401" s="290" t="s">
        <v>311</v>
      </c>
    </row>
    <row r="402" spans="2:36" x14ac:dyDescent="0.25">
      <c r="B402" s="554">
        <v>300</v>
      </c>
      <c r="C402" s="555"/>
      <c r="D402" s="556"/>
      <c r="E402" s="290" t="s">
        <v>395</v>
      </c>
      <c r="F402" s="290" t="s">
        <v>515</v>
      </c>
      <c r="G402" s="290" t="s">
        <v>397</v>
      </c>
      <c r="H402" s="183" t="str">
        <f>INDEX(Sector!$D$57:$D$776,MATCH('Energy consumption (raw)'!F402,Sector!$C$57:$C$776,FALSE))</f>
        <v>Mining and collecting hard coal</v>
      </c>
      <c r="I402" s="183" t="str">
        <f>IF(G402=Sector!$B$50,Sector!$B$50,IF(G402=Sector!$B$51,Sector!$B$51,IF(G402=Sector!$B$53,Sector!$B$53,INDEX(Sector!$E$57:$E$776,MATCH('Energy consumption (raw)'!F402,Sector!$C$57:$C$776,FALSE)))))</f>
        <v>05 Mining of coal and lignite</v>
      </c>
      <c r="J402" s="561"/>
      <c r="K402" s="561">
        <v>38797262</v>
      </c>
      <c r="L402" s="290"/>
      <c r="M402" s="290"/>
      <c r="N402" s="290"/>
      <c r="O402" s="290"/>
      <c r="P402" s="290"/>
      <c r="Q402" s="290"/>
      <c r="R402" s="290"/>
      <c r="S402" s="290">
        <v>994925</v>
      </c>
      <c r="T402" s="290"/>
      <c r="U402" s="290"/>
      <c r="V402" s="290"/>
      <c r="W402" s="290">
        <v>77922</v>
      </c>
      <c r="X402" s="290"/>
      <c r="Y402" s="290">
        <v>98</v>
      </c>
      <c r="Z402" s="290"/>
      <c r="AA402" s="290"/>
      <c r="AB402" s="290"/>
      <c r="AC402" s="290"/>
      <c r="AD402" s="290"/>
      <c r="AE402" s="290"/>
      <c r="AF402" s="290"/>
      <c r="AG402" s="561">
        <v>7033.4467865999995</v>
      </c>
      <c r="AH402" s="561">
        <v>7263</v>
      </c>
      <c r="AI402" s="290" t="s">
        <v>310</v>
      </c>
      <c r="AJ402" s="290" t="s">
        <v>311</v>
      </c>
    </row>
    <row r="403" spans="2:36" x14ac:dyDescent="0.25">
      <c r="B403" s="554">
        <v>301</v>
      </c>
      <c r="C403" s="555"/>
      <c r="D403" s="556"/>
      <c r="E403" s="290" t="s">
        <v>395</v>
      </c>
      <c r="F403" s="290" t="s">
        <v>515</v>
      </c>
      <c r="G403" s="290" t="s">
        <v>397</v>
      </c>
      <c r="H403" s="183" t="str">
        <f>INDEX(Sector!$D$57:$D$776,MATCH('Energy consumption (raw)'!F403,Sector!$C$57:$C$776,FALSE))</f>
        <v>Mining and collecting hard coal</v>
      </c>
      <c r="I403" s="183" t="str">
        <f>IF(G403=Sector!$B$50,Sector!$B$50,IF(G403=Sector!$B$51,Sector!$B$51,IF(G403=Sector!$B$53,Sector!$B$53,INDEX(Sector!$E$57:$E$776,MATCH('Energy consumption (raw)'!F403,Sector!$C$57:$C$776,FALSE)))))</f>
        <v>05 Mining of coal and lignite</v>
      </c>
      <c r="J403" s="561">
        <v>17260188</v>
      </c>
      <c r="K403" s="561">
        <v>54203712</v>
      </c>
      <c r="L403" s="290"/>
      <c r="M403" s="290"/>
      <c r="N403" s="290">
        <v>1971</v>
      </c>
      <c r="O403" s="290"/>
      <c r="P403" s="290"/>
      <c r="Q403" s="290"/>
      <c r="R403" s="290">
        <v>3134</v>
      </c>
      <c r="S403" s="290"/>
      <c r="T403" s="290"/>
      <c r="U403" s="290"/>
      <c r="V403" s="290">
        <v>214</v>
      </c>
      <c r="W403" s="290"/>
      <c r="X403" s="290"/>
      <c r="Y403" s="290">
        <v>1134</v>
      </c>
      <c r="Z403" s="290"/>
      <c r="AA403" s="290"/>
      <c r="AB403" s="290"/>
      <c r="AC403" s="290"/>
      <c r="AD403" s="290"/>
      <c r="AE403" s="290"/>
      <c r="AF403" s="290"/>
      <c r="AG403" s="561">
        <v>14400.772761599999</v>
      </c>
      <c r="AH403" s="561">
        <v>11345</v>
      </c>
      <c r="AI403" s="290" t="s">
        <v>310</v>
      </c>
      <c r="AJ403" s="290" t="s">
        <v>311</v>
      </c>
    </row>
    <row r="404" spans="2:36" x14ac:dyDescent="0.25">
      <c r="B404" s="554">
        <v>302</v>
      </c>
      <c r="C404" s="555"/>
      <c r="D404" s="556"/>
      <c r="E404" s="290" t="s">
        <v>395</v>
      </c>
      <c r="F404" s="290" t="s">
        <v>515</v>
      </c>
      <c r="G404" s="290" t="s">
        <v>397</v>
      </c>
      <c r="H404" s="183" t="str">
        <f>INDEX(Sector!$D$57:$D$776,MATCH('Energy consumption (raw)'!F404,Sector!$C$57:$C$776,FALSE))</f>
        <v>Mining and collecting hard coal</v>
      </c>
      <c r="I404" s="183" t="str">
        <f>IF(G404=Sector!$B$50,Sector!$B$50,IF(G404=Sector!$B$51,Sector!$B$51,IF(G404=Sector!$B$53,Sector!$B$53,INDEX(Sector!$E$57:$E$776,MATCH('Energy consumption (raw)'!F404,Sector!$C$57:$C$776,FALSE)))))</f>
        <v>05 Mining of coal and lignite</v>
      </c>
      <c r="J404" s="561">
        <v>3894080</v>
      </c>
      <c r="K404" s="561">
        <v>45879252</v>
      </c>
      <c r="L404" s="290"/>
      <c r="M404" s="290"/>
      <c r="N404" s="290"/>
      <c r="O404" s="290"/>
      <c r="P404" s="290"/>
      <c r="Q404" s="290">
        <v>3545</v>
      </c>
      <c r="R404" s="290">
        <v>2177</v>
      </c>
      <c r="S404" s="290"/>
      <c r="T404" s="290"/>
      <c r="U404" s="290"/>
      <c r="V404" s="290">
        <v>145</v>
      </c>
      <c r="W404" s="290"/>
      <c r="X404" s="290"/>
      <c r="Y404" s="290">
        <v>45</v>
      </c>
      <c r="Z404" s="290"/>
      <c r="AA404" s="290"/>
      <c r="AB404" s="290"/>
      <c r="AC404" s="290"/>
      <c r="AD404" s="290"/>
      <c r="AE404" s="290"/>
      <c r="AF404" s="290"/>
      <c r="AG404" s="561">
        <v>11273.5085836</v>
      </c>
      <c r="AH404" s="561">
        <v>15675</v>
      </c>
      <c r="AI404" s="290" t="s">
        <v>310</v>
      </c>
      <c r="AJ404" s="290" t="s">
        <v>311</v>
      </c>
    </row>
    <row r="405" spans="2:36" x14ac:dyDescent="0.25">
      <c r="B405" s="554">
        <v>303</v>
      </c>
      <c r="C405" s="555"/>
      <c r="D405" s="556"/>
      <c r="E405" s="290" t="s">
        <v>395</v>
      </c>
      <c r="F405" s="290" t="s">
        <v>515</v>
      </c>
      <c r="G405" s="290" t="s">
        <v>397</v>
      </c>
      <c r="H405" s="183" t="str">
        <f>INDEX(Sector!$D$57:$D$776,MATCH('Energy consumption (raw)'!F405,Sector!$C$57:$C$776,FALSE))</f>
        <v>Mining and collecting hard coal</v>
      </c>
      <c r="I405" s="183" t="str">
        <f>IF(G405=Sector!$B$50,Sector!$B$50,IF(G405=Sector!$B$51,Sector!$B$51,IF(G405=Sector!$B$53,Sector!$B$53,INDEX(Sector!$E$57:$E$776,MATCH('Energy consumption (raw)'!F405,Sector!$C$57:$C$776,FALSE)))))</f>
        <v>05 Mining of coal and lignite</v>
      </c>
      <c r="J405" s="561"/>
      <c r="K405" s="561">
        <v>5402473</v>
      </c>
      <c r="L405" s="290"/>
      <c r="M405" s="290"/>
      <c r="N405" s="290"/>
      <c r="O405" s="290"/>
      <c r="P405" s="290"/>
      <c r="Q405" s="290"/>
      <c r="R405" s="290"/>
      <c r="S405" s="290">
        <v>4833576</v>
      </c>
      <c r="T405" s="290"/>
      <c r="U405" s="290"/>
      <c r="V405" s="290"/>
      <c r="W405" s="290">
        <v>96822</v>
      </c>
      <c r="X405" s="290"/>
      <c r="Y405" s="290"/>
      <c r="Z405" s="290"/>
      <c r="AA405" s="290"/>
      <c r="AB405" s="290"/>
      <c r="AC405" s="290"/>
      <c r="AD405" s="290"/>
      <c r="AE405" s="290"/>
      <c r="AF405" s="290"/>
      <c r="AG405" s="561">
        <v>5167.5107238999999</v>
      </c>
      <c r="AH405" s="561">
        <v>5568</v>
      </c>
      <c r="AI405" s="290" t="s">
        <v>310</v>
      </c>
      <c r="AJ405" s="290" t="s">
        <v>311</v>
      </c>
    </row>
    <row r="406" spans="2:36" x14ac:dyDescent="0.25">
      <c r="B406" s="554">
        <v>304</v>
      </c>
      <c r="C406" s="555"/>
      <c r="D406" s="556"/>
      <c r="E406" s="290" t="s">
        <v>395</v>
      </c>
      <c r="F406" s="290" t="s">
        <v>428</v>
      </c>
      <c r="G406" s="290" t="s">
        <v>397</v>
      </c>
      <c r="H406" s="183" t="str">
        <f>INDEX(Sector!$D$57:$D$776,MATCH('Energy consumption (raw)'!F406,Sector!$C$57:$C$776,FALSE))</f>
        <v>Cement Production</v>
      </c>
      <c r="I406" s="183" t="str">
        <f>IF(G406=Sector!$B$50,Sector!$B$50,IF(G406=Sector!$B$51,Sector!$B$51,IF(G406=Sector!$B$53,Sector!$B$53,INDEX(Sector!$E$57:$E$776,MATCH('Energy consumption (raw)'!F406,Sector!$C$57:$C$776,FALSE)))))</f>
        <v>23 Manufacture of other non-metallic mineral products</v>
      </c>
      <c r="J406" s="561">
        <v>150113180</v>
      </c>
      <c r="K406" s="561">
        <v>150113180</v>
      </c>
      <c r="L406" s="290"/>
      <c r="M406" s="290"/>
      <c r="N406" s="290"/>
      <c r="O406" s="290"/>
      <c r="P406" s="290">
        <v>271568</v>
      </c>
      <c r="Q406" s="290"/>
      <c r="R406" s="290"/>
      <c r="S406" s="290">
        <v>570</v>
      </c>
      <c r="T406" s="290"/>
      <c r="U406" s="290"/>
      <c r="V406" s="290"/>
      <c r="W406" s="290">
        <v>12629</v>
      </c>
      <c r="X406" s="290"/>
      <c r="Y406" s="290"/>
      <c r="Z406" s="290"/>
      <c r="AA406" s="290"/>
      <c r="AB406" s="290"/>
      <c r="AC406" s="290"/>
      <c r="AD406" s="290"/>
      <c r="AE406" s="290"/>
      <c r="AF406" s="290"/>
      <c r="AG406" s="561">
        <v>186114.24734399997</v>
      </c>
      <c r="AH406" s="561">
        <v>186731</v>
      </c>
      <c r="AI406" s="290" t="s">
        <v>310</v>
      </c>
      <c r="AJ406" s="290" t="s">
        <v>311</v>
      </c>
    </row>
    <row r="407" spans="2:36" x14ac:dyDescent="0.25">
      <c r="B407" s="554">
        <v>305</v>
      </c>
      <c r="C407" s="555"/>
      <c r="D407" s="556"/>
      <c r="E407" s="290" t="s">
        <v>395</v>
      </c>
      <c r="F407" s="290" t="s">
        <v>428</v>
      </c>
      <c r="G407" s="290" t="s">
        <v>397</v>
      </c>
      <c r="H407" s="183" t="str">
        <f>INDEX(Sector!$D$57:$D$776,MATCH('Energy consumption (raw)'!F407,Sector!$C$57:$C$776,FALSE))</f>
        <v>Cement Production</v>
      </c>
      <c r="I407" s="183" t="str">
        <f>IF(G407=Sector!$B$50,Sector!$B$50,IF(G407=Sector!$B$51,Sector!$B$51,IF(G407=Sector!$B$53,Sector!$B$53,INDEX(Sector!$E$57:$E$776,MATCH('Energy consumption (raw)'!F407,Sector!$C$57:$C$776,FALSE)))))</f>
        <v>23 Manufacture of other non-metallic mineral products</v>
      </c>
      <c r="J407" s="561"/>
      <c r="K407" s="561">
        <v>100471434</v>
      </c>
      <c r="L407" s="290"/>
      <c r="M407" s="290"/>
      <c r="N407" s="290"/>
      <c r="O407" s="290"/>
      <c r="P407" s="290"/>
      <c r="Q407" s="290"/>
      <c r="R407" s="290"/>
      <c r="S407" s="290"/>
      <c r="T407" s="290"/>
      <c r="U407" s="290"/>
      <c r="V407" s="290"/>
      <c r="W407" s="290"/>
      <c r="X407" s="290"/>
      <c r="Y407" s="290"/>
      <c r="Z407" s="290"/>
      <c r="AA407" s="290"/>
      <c r="AB407" s="290"/>
      <c r="AC407" s="290"/>
      <c r="AD407" s="290"/>
      <c r="AE407" s="290"/>
      <c r="AF407" s="290"/>
      <c r="AG407" s="561">
        <v>15502.742266200001</v>
      </c>
      <c r="AH407" s="561">
        <v>13538</v>
      </c>
      <c r="AI407" s="290" t="s">
        <v>310</v>
      </c>
      <c r="AJ407" s="290" t="s">
        <v>311</v>
      </c>
    </row>
    <row r="408" spans="2:36" x14ac:dyDescent="0.25">
      <c r="B408" s="554">
        <v>306</v>
      </c>
      <c r="C408" s="555"/>
      <c r="D408" s="556"/>
      <c r="E408" s="290" t="s">
        <v>395</v>
      </c>
      <c r="F408" s="290" t="s">
        <v>428</v>
      </c>
      <c r="G408" s="290" t="s">
        <v>397</v>
      </c>
      <c r="H408" s="183" t="str">
        <f>INDEX(Sector!$D$57:$D$776,MATCH('Energy consumption (raw)'!F408,Sector!$C$57:$C$776,FALSE))</f>
        <v>Cement Production</v>
      </c>
      <c r="I408" s="183" t="str">
        <f>IF(G408=Sector!$B$50,Sector!$B$50,IF(G408=Sector!$B$51,Sector!$B$51,IF(G408=Sector!$B$53,Sector!$B$53,INDEX(Sector!$E$57:$E$776,MATCH('Energy consumption (raw)'!F408,Sector!$C$57:$C$776,FALSE)))))</f>
        <v>23 Manufacture of other non-metallic mineral products</v>
      </c>
      <c r="J408" s="561"/>
      <c r="K408" s="561">
        <v>161273400</v>
      </c>
      <c r="L408" s="290"/>
      <c r="M408" s="290"/>
      <c r="N408" s="290"/>
      <c r="O408" s="290"/>
      <c r="P408" s="290">
        <v>24612</v>
      </c>
      <c r="Q408" s="290"/>
      <c r="R408" s="290"/>
      <c r="S408" s="290">
        <v>990507</v>
      </c>
      <c r="T408" s="290"/>
      <c r="U408" s="290"/>
      <c r="V408" s="290"/>
      <c r="W408" s="290"/>
      <c r="X408" s="290"/>
      <c r="Y408" s="290"/>
      <c r="Z408" s="290"/>
      <c r="AA408" s="290"/>
      <c r="AB408" s="290"/>
      <c r="AC408" s="290"/>
      <c r="AD408" s="290"/>
      <c r="AE408" s="290"/>
      <c r="AF408" s="290"/>
      <c r="AG408" s="561">
        <v>40523.33178</v>
      </c>
      <c r="AH408" s="561">
        <v>23567</v>
      </c>
      <c r="AI408" s="290" t="s">
        <v>310</v>
      </c>
      <c r="AJ408" s="290" t="s">
        <v>311</v>
      </c>
    </row>
    <row r="409" spans="2:36" x14ac:dyDescent="0.25">
      <c r="B409" s="554">
        <v>307</v>
      </c>
      <c r="C409" s="555"/>
      <c r="D409" s="556"/>
      <c r="E409" s="290" t="s">
        <v>395</v>
      </c>
      <c r="F409" s="290" t="s">
        <v>428</v>
      </c>
      <c r="G409" s="290" t="s">
        <v>397</v>
      </c>
      <c r="H409" s="183" t="str">
        <f>INDEX(Sector!$D$57:$D$776,MATCH('Energy consumption (raw)'!F409,Sector!$C$57:$C$776,FALSE))</f>
        <v>Cement Production</v>
      </c>
      <c r="I409" s="183" t="str">
        <f>IF(G409=Sector!$B$50,Sector!$B$50,IF(G409=Sector!$B$51,Sector!$B$51,IF(G409=Sector!$B$53,Sector!$B$53,INDEX(Sector!$E$57:$E$776,MATCH('Energy consumption (raw)'!F409,Sector!$C$57:$C$776,FALSE)))))</f>
        <v>23 Manufacture of other non-metallic mineral products</v>
      </c>
      <c r="J409" s="561">
        <v>140407052</v>
      </c>
      <c r="K409" s="561">
        <v>140407452</v>
      </c>
      <c r="L409" s="290"/>
      <c r="M409" s="290"/>
      <c r="N409" s="290"/>
      <c r="O409" s="290"/>
      <c r="P409" s="290"/>
      <c r="Q409" s="290"/>
      <c r="R409" s="290"/>
      <c r="S409" s="290"/>
      <c r="T409" s="290"/>
      <c r="U409" s="290"/>
      <c r="V409" s="290"/>
      <c r="W409" s="290"/>
      <c r="X409" s="290"/>
      <c r="Y409" s="290"/>
      <c r="Z409" s="290"/>
      <c r="AA409" s="290"/>
      <c r="AB409" s="290"/>
      <c r="AC409" s="290"/>
      <c r="AD409" s="290"/>
      <c r="AE409" s="290"/>
      <c r="AF409" s="290"/>
      <c r="AG409" s="561">
        <v>21664.869843600001</v>
      </c>
      <c r="AH409" s="561">
        <v>23692</v>
      </c>
      <c r="AI409" s="290" t="s">
        <v>310</v>
      </c>
      <c r="AJ409" s="290" t="s">
        <v>311</v>
      </c>
    </row>
    <row r="410" spans="2:36" x14ac:dyDescent="0.25">
      <c r="B410" s="554">
        <v>308</v>
      </c>
      <c r="C410" s="555"/>
      <c r="D410" s="556"/>
      <c r="E410" s="290" t="s">
        <v>395</v>
      </c>
      <c r="F410" s="290" t="s">
        <v>457</v>
      </c>
      <c r="G410" s="290" t="s">
        <v>397</v>
      </c>
      <c r="H410" s="183" t="str">
        <f>INDEX(Sector!$D$57:$D$776,MATCH('Energy consumption (raw)'!F410,Sector!$C$57:$C$776,FALSE))</f>
        <v>Producing building materials from clay</v>
      </c>
      <c r="I410" s="183" t="str">
        <f>IF(G410=Sector!$B$50,Sector!$B$50,IF(G410=Sector!$B$51,Sector!$B$51,IF(G410=Sector!$B$53,Sector!$B$53,INDEX(Sector!$E$57:$E$776,MATCH('Energy consumption (raw)'!F410,Sector!$C$57:$C$776,FALSE)))))</f>
        <v>23 Manufacture of other non-metallic mineral products</v>
      </c>
      <c r="J410" s="561"/>
      <c r="K410" s="561"/>
      <c r="L410" s="290"/>
      <c r="M410" s="290"/>
      <c r="N410" s="290"/>
      <c r="O410" s="290"/>
      <c r="P410" s="290"/>
      <c r="Q410" s="290"/>
      <c r="R410" s="290"/>
      <c r="S410" s="290"/>
      <c r="T410" s="290"/>
      <c r="U410" s="290"/>
      <c r="V410" s="290"/>
      <c r="W410" s="290"/>
      <c r="X410" s="290"/>
      <c r="Y410" s="290"/>
      <c r="Z410" s="290"/>
      <c r="AA410" s="290"/>
      <c r="AB410" s="290"/>
      <c r="AC410" s="290"/>
      <c r="AD410" s="290"/>
      <c r="AE410" s="290"/>
      <c r="AF410" s="290"/>
      <c r="AG410" s="561">
        <v>2280</v>
      </c>
      <c r="AH410" s="561">
        <v>2280</v>
      </c>
      <c r="AI410" s="290" t="s">
        <v>310</v>
      </c>
      <c r="AJ410" s="290" t="s">
        <v>311</v>
      </c>
    </row>
    <row r="411" spans="2:36" x14ac:dyDescent="0.25">
      <c r="B411" s="554">
        <v>309</v>
      </c>
      <c r="C411" s="555"/>
      <c r="D411" s="556"/>
      <c r="E411" s="290" t="s">
        <v>395</v>
      </c>
      <c r="F411" s="290" t="s">
        <v>457</v>
      </c>
      <c r="G411" s="290" t="s">
        <v>397</v>
      </c>
      <c r="H411" s="183" t="str">
        <f>INDEX(Sector!$D$57:$D$776,MATCH('Energy consumption (raw)'!F411,Sector!$C$57:$C$776,FALSE))</f>
        <v>Producing building materials from clay</v>
      </c>
      <c r="I411" s="183" t="str">
        <f>IF(G411=Sector!$B$50,Sector!$B$50,IF(G411=Sector!$B$51,Sector!$B$51,IF(G411=Sector!$B$53,Sector!$B$53,INDEX(Sector!$E$57:$E$776,MATCH('Energy consumption (raw)'!F411,Sector!$C$57:$C$776,FALSE)))))</f>
        <v>23 Manufacture of other non-metallic mineral products</v>
      </c>
      <c r="J411" s="561">
        <v>27751680</v>
      </c>
      <c r="K411" s="561">
        <v>38299170</v>
      </c>
      <c r="L411" s="290"/>
      <c r="M411" s="290"/>
      <c r="N411" s="290">
        <v>46</v>
      </c>
      <c r="O411" s="290">
        <v>10</v>
      </c>
      <c r="P411" s="290"/>
      <c r="Q411" s="290"/>
      <c r="R411" s="290">
        <v>701</v>
      </c>
      <c r="S411" s="290"/>
      <c r="T411" s="290"/>
      <c r="U411" s="290"/>
      <c r="V411" s="290"/>
      <c r="W411" s="290"/>
      <c r="X411" s="290"/>
      <c r="Y411" s="290">
        <v>2902</v>
      </c>
      <c r="Z411" s="290"/>
      <c r="AA411" s="290"/>
      <c r="AB411" s="290"/>
      <c r="AC411" s="290"/>
      <c r="AD411" s="290"/>
      <c r="AE411" s="290"/>
      <c r="AF411" s="290"/>
      <c r="AG411" s="561">
        <v>9826.9619309999998</v>
      </c>
      <c r="AH411" s="561">
        <v>5312</v>
      </c>
      <c r="AI411" s="290" t="s">
        <v>310</v>
      </c>
      <c r="AJ411" s="290" t="s">
        <v>311</v>
      </c>
    </row>
    <row r="412" spans="2:36" x14ac:dyDescent="0.25">
      <c r="B412" s="554">
        <v>310</v>
      </c>
      <c r="C412" s="555"/>
      <c r="D412" s="556"/>
      <c r="E412" s="290" t="s">
        <v>395</v>
      </c>
      <c r="F412" s="290" t="s">
        <v>516</v>
      </c>
      <c r="G412" s="290" t="s">
        <v>397</v>
      </c>
      <c r="H412" s="183" t="str">
        <f>INDEX(Sector!$D$57:$D$776,MATCH('Energy consumption (raw)'!F412,Sector!$C$57:$C$776,FALSE))</f>
        <v>Producing and canning oils, fats, animals and plants</v>
      </c>
      <c r="I412" s="183" t="str">
        <f>IF(G412=Sector!$B$50,Sector!$B$50,IF(G412=Sector!$B$51,Sector!$B$51,IF(G412=Sector!$B$53,Sector!$B$53,INDEX(Sector!$E$57:$E$776,MATCH('Energy consumption (raw)'!F412,Sector!$C$57:$C$776,FALSE)))))</f>
        <v>10 Manufacture of food products</v>
      </c>
      <c r="J412" s="561">
        <v>25282786</v>
      </c>
      <c r="K412" s="561">
        <v>25105333</v>
      </c>
      <c r="L412" s="290"/>
      <c r="M412" s="290"/>
      <c r="N412" s="290">
        <v>9781</v>
      </c>
      <c r="O412" s="290"/>
      <c r="P412" s="290"/>
      <c r="Q412" s="290"/>
      <c r="R412" s="290"/>
      <c r="S412" s="290">
        <v>75357</v>
      </c>
      <c r="T412" s="290"/>
      <c r="U412" s="290">
        <v>61864</v>
      </c>
      <c r="V412" s="290"/>
      <c r="W412" s="290"/>
      <c r="X412" s="290"/>
      <c r="Y412" s="290"/>
      <c r="Z412" s="290"/>
      <c r="AA412" s="290"/>
      <c r="AB412" s="290"/>
      <c r="AC412" s="290"/>
      <c r="AD412" s="290"/>
      <c r="AE412" s="290"/>
      <c r="AF412" s="290"/>
      <c r="AG412" s="561">
        <v>10844.9192019</v>
      </c>
      <c r="AH412" s="561">
        <v>10657</v>
      </c>
      <c r="AI412" s="290" t="s">
        <v>310</v>
      </c>
      <c r="AJ412" s="290" t="s">
        <v>311</v>
      </c>
    </row>
    <row r="413" spans="2:36" x14ac:dyDescent="0.25">
      <c r="B413" s="554">
        <v>311</v>
      </c>
      <c r="C413" s="555"/>
      <c r="D413" s="556"/>
      <c r="E413" s="290" t="s">
        <v>395</v>
      </c>
      <c r="F413" s="290" t="s">
        <v>443</v>
      </c>
      <c r="G413" s="290" t="s">
        <v>397</v>
      </c>
      <c r="H413" s="183" t="str">
        <f>INDEX(Sector!$D$57:$D$776,MATCH('Energy consumption (raw)'!F413,Sector!$C$57:$C$776,FALSE))</f>
        <v>Yarn making</v>
      </c>
      <c r="I413" s="183" t="str">
        <f>IF(G413=Sector!$B$50,Sector!$B$50,IF(G413=Sector!$B$51,Sector!$B$51,IF(G413=Sector!$B$53,Sector!$B$53,INDEX(Sector!$E$57:$E$776,MATCH('Energy consumption (raw)'!F413,Sector!$C$57:$C$776,FALSE)))))</f>
        <v>13 Manufacture of textiles</v>
      </c>
      <c r="J413" s="561"/>
      <c r="K413" s="561">
        <v>22393510</v>
      </c>
      <c r="L413" s="290"/>
      <c r="M413" s="290"/>
      <c r="N413" s="290">
        <v>1396</v>
      </c>
      <c r="O413" s="290"/>
      <c r="P413" s="290"/>
      <c r="Q413" s="290"/>
      <c r="R413" s="290"/>
      <c r="S413" s="290"/>
      <c r="T413" s="290"/>
      <c r="U413" s="290"/>
      <c r="V413" s="290"/>
      <c r="W413" s="290"/>
      <c r="X413" s="290"/>
      <c r="Y413" s="290"/>
      <c r="Z413" s="290"/>
      <c r="AA413" s="290"/>
      <c r="AB413" s="290"/>
      <c r="AC413" s="290"/>
      <c r="AD413" s="290"/>
      <c r="AE413" s="290"/>
      <c r="AF413" s="290"/>
      <c r="AG413" s="561">
        <v>4432.5185930000007</v>
      </c>
      <c r="AH413" s="561">
        <v>4433</v>
      </c>
      <c r="AI413" s="290" t="s">
        <v>310</v>
      </c>
      <c r="AJ413" s="290" t="s">
        <v>311</v>
      </c>
    </row>
    <row r="414" spans="2:36" x14ac:dyDescent="0.25">
      <c r="B414" s="554">
        <v>312</v>
      </c>
      <c r="C414" s="555"/>
      <c r="D414" s="556"/>
      <c r="E414" s="290" t="s">
        <v>395</v>
      </c>
      <c r="F414" s="290" t="s">
        <v>517</v>
      </c>
      <c r="G414" s="290" t="s">
        <v>397</v>
      </c>
      <c r="H414" s="183" t="str">
        <f>INDEX(Sector!$D$57:$D$776,MATCH('Energy consumption (raw)'!F414,Sector!$C$57:$C$776,FALSE))</f>
        <v>Manufacture of other products from plastics</v>
      </c>
      <c r="I414" s="183" t="str">
        <f>IF(G414=Sector!$B$50,Sector!$B$50,IF(G414=Sector!$B$51,Sector!$B$51,IF(G414=Sector!$B$53,Sector!$B$53,INDEX(Sector!$E$57:$E$776,MATCH('Energy consumption (raw)'!F414,Sector!$C$57:$C$776,FALSE)))))</f>
        <v>22 Manufacture of rubber and plastics products</v>
      </c>
      <c r="J414" s="561"/>
      <c r="K414" s="561">
        <v>10297862</v>
      </c>
      <c r="L414" s="290"/>
      <c r="M414" s="290"/>
      <c r="N414" s="290"/>
      <c r="O414" s="290"/>
      <c r="P414" s="290"/>
      <c r="Q414" s="290"/>
      <c r="R414" s="290"/>
      <c r="S414" s="290"/>
      <c r="T414" s="290"/>
      <c r="U414" s="290"/>
      <c r="V414" s="290"/>
      <c r="W414" s="290"/>
      <c r="X414" s="290"/>
      <c r="Y414" s="290"/>
      <c r="Z414" s="290"/>
      <c r="AA414" s="290"/>
      <c r="AB414" s="290"/>
      <c r="AC414" s="290"/>
      <c r="AD414" s="290"/>
      <c r="AE414" s="290"/>
      <c r="AF414" s="290"/>
      <c r="AG414" s="561">
        <v>1588.9601066</v>
      </c>
      <c r="AH414" s="561">
        <v>1589</v>
      </c>
      <c r="AI414" s="290" t="s">
        <v>310</v>
      </c>
      <c r="AJ414" s="290" t="s">
        <v>311</v>
      </c>
    </row>
    <row r="415" spans="2:36" x14ac:dyDescent="0.25">
      <c r="B415" s="554">
        <v>313</v>
      </c>
      <c r="C415" s="555"/>
      <c r="D415" s="556"/>
      <c r="E415" s="290" t="s">
        <v>395</v>
      </c>
      <c r="F415" s="290" t="s">
        <v>457</v>
      </c>
      <c r="G415" s="290" t="s">
        <v>397</v>
      </c>
      <c r="H415" s="183" t="str">
        <f>INDEX(Sector!$D$57:$D$776,MATCH('Energy consumption (raw)'!F415,Sector!$C$57:$C$776,FALSE))</f>
        <v>Producing building materials from clay</v>
      </c>
      <c r="I415" s="183" t="str">
        <f>IF(G415=Sector!$B$50,Sector!$B$50,IF(G415=Sector!$B$51,Sector!$B$51,IF(G415=Sector!$B$53,Sector!$B$53,INDEX(Sector!$E$57:$E$776,MATCH('Energy consumption (raw)'!F415,Sector!$C$57:$C$776,FALSE)))))</f>
        <v>23 Manufacture of other non-metallic mineral products</v>
      </c>
      <c r="J415" s="561"/>
      <c r="K415" s="561"/>
      <c r="L415" s="290"/>
      <c r="M415" s="290"/>
      <c r="N415" s="290">
        <v>10416</v>
      </c>
      <c r="O415" s="290"/>
      <c r="P415" s="290"/>
      <c r="Q415" s="290"/>
      <c r="R415" s="290"/>
      <c r="S415" s="290"/>
      <c r="T415" s="290"/>
      <c r="U415" s="290"/>
      <c r="V415" s="290"/>
      <c r="W415" s="290"/>
      <c r="X415" s="290"/>
      <c r="Y415" s="290"/>
      <c r="Z415" s="290"/>
      <c r="AA415" s="290"/>
      <c r="AB415" s="290"/>
      <c r="AC415" s="290"/>
      <c r="AD415" s="290"/>
      <c r="AE415" s="290"/>
      <c r="AF415" s="290"/>
      <c r="AG415" s="561">
        <v>7291.2</v>
      </c>
      <c r="AH415" s="561">
        <v>7291</v>
      </c>
      <c r="AI415" s="290" t="s">
        <v>310</v>
      </c>
      <c r="AJ415" s="290" t="s">
        <v>311</v>
      </c>
    </row>
    <row r="416" spans="2:36" x14ac:dyDescent="0.25">
      <c r="B416" s="554">
        <v>314</v>
      </c>
      <c r="C416" s="555"/>
      <c r="D416" s="556"/>
      <c r="E416" s="290" t="s">
        <v>395</v>
      </c>
      <c r="F416" s="290" t="s">
        <v>457</v>
      </c>
      <c r="G416" s="290" t="s">
        <v>397</v>
      </c>
      <c r="H416" s="183" t="str">
        <f>INDEX(Sector!$D$57:$D$776,MATCH('Energy consumption (raw)'!F416,Sector!$C$57:$C$776,FALSE))</f>
        <v>Producing building materials from clay</v>
      </c>
      <c r="I416" s="183" t="str">
        <f>IF(G416=Sector!$B$50,Sector!$B$50,IF(G416=Sector!$B$51,Sector!$B$51,IF(G416=Sector!$B$53,Sector!$B$53,INDEX(Sector!$E$57:$E$776,MATCH('Energy consumption (raw)'!F416,Sector!$C$57:$C$776,FALSE)))))</f>
        <v>23 Manufacture of other non-metallic mineral products</v>
      </c>
      <c r="J416" s="561"/>
      <c r="K416" s="561"/>
      <c r="L416" s="290"/>
      <c r="M416" s="290"/>
      <c r="N416" s="290"/>
      <c r="O416" s="290"/>
      <c r="P416" s="290"/>
      <c r="Q416" s="290"/>
      <c r="R416" s="290"/>
      <c r="S416" s="290"/>
      <c r="T416" s="290"/>
      <c r="U416" s="290"/>
      <c r="V416" s="290"/>
      <c r="W416" s="290"/>
      <c r="X416" s="290"/>
      <c r="Y416" s="290"/>
      <c r="Z416" s="290"/>
      <c r="AA416" s="290"/>
      <c r="AB416" s="290"/>
      <c r="AC416" s="290"/>
      <c r="AD416" s="290"/>
      <c r="AE416" s="290"/>
      <c r="AF416" s="290"/>
      <c r="AG416" s="561">
        <v>1954</v>
      </c>
      <c r="AH416" s="561">
        <v>1954</v>
      </c>
      <c r="AI416" s="290" t="s">
        <v>310</v>
      </c>
      <c r="AJ416" s="290" t="s">
        <v>311</v>
      </c>
    </row>
    <row r="417" spans="2:36" x14ac:dyDescent="0.25">
      <c r="B417" s="554">
        <v>315</v>
      </c>
      <c r="C417" s="555"/>
      <c r="D417" s="556"/>
      <c r="E417" s="290" t="s">
        <v>395</v>
      </c>
      <c r="F417" s="290" t="s">
        <v>457</v>
      </c>
      <c r="G417" s="290" t="s">
        <v>397</v>
      </c>
      <c r="H417" s="183" t="str">
        <f>INDEX(Sector!$D$57:$D$776,MATCH('Energy consumption (raw)'!F417,Sector!$C$57:$C$776,FALSE))</f>
        <v>Producing building materials from clay</v>
      </c>
      <c r="I417" s="183" t="str">
        <f>IF(G417=Sector!$B$50,Sector!$B$50,IF(G417=Sector!$B$51,Sector!$B$51,IF(G417=Sector!$B$53,Sector!$B$53,INDEX(Sector!$E$57:$E$776,MATCH('Energy consumption (raw)'!F417,Sector!$C$57:$C$776,FALSE)))))</f>
        <v>23 Manufacture of other non-metallic mineral products</v>
      </c>
      <c r="J417" s="561"/>
      <c r="K417" s="561">
        <v>2623958</v>
      </c>
      <c r="L417" s="290"/>
      <c r="M417" s="290"/>
      <c r="N417" s="290">
        <v>41915</v>
      </c>
      <c r="O417" s="290"/>
      <c r="P417" s="290"/>
      <c r="Q417" s="290"/>
      <c r="R417" s="290"/>
      <c r="S417" s="290">
        <v>154540</v>
      </c>
      <c r="T417" s="290"/>
      <c r="U417" s="290"/>
      <c r="V417" s="290"/>
      <c r="W417" s="290"/>
      <c r="X417" s="290"/>
      <c r="Y417" s="290"/>
      <c r="Z417" s="290"/>
      <c r="AA417" s="290"/>
      <c r="AB417" s="290"/>
      <c r="AC417" s="290"/>
      <c r="AD417" s="290"/>
      <c r="AE417" s="290"/>
      <c r="AF417" s="290"/>
      <c r="AG417" s="561">
        <v>29881.371919399997</v>
      </c>
      <c r="AH417" s="561">
        <v>17153</v>
      </c>
      <c r="AI417" s="290" t="s">
        <v>310</v>
      </c>
      <c r="AJ417" s="290" t="s">
        <v>311</v>
      </c>
    </row>
    <row r="418" spans="2:36" x14ac:dyDescent="0.25">
      <c r="B418" s="554">
        <v>316</v>
      </c>
      <c r="C418" s="555"/>
      <c r="D418" s="556"/>
      <c r="E418" s="290" t="s">
        <v>395</v>
      </c>
      <c r="F418" s="290" t="s">
        <v>457</v>
      </c>
      <c r="G418" s="290" t="s">
        <v>397</v>
      </c>
      <c r="H418" s="183" t="str">
        <f>INDEX(Sector!$D$57:$D$776,MATCH('Energy consumption (raw)'!F418,Sector!$C$57:$C$776,FALSE))</f>
        <v>Producing building materials from clay</v>
      </c>
      <c r="I418" s="183" t="str">
        <f>IF(G418=Sector!$B$50,Sector!$B$50,IF(G418=Sector!$B$51,Sector!$B$51,IF(G418=Sector!$B$53,Sector!$B$53,INDEX(Sector!$E$57:$E$776,MATCH('Energy consumption (raw)'!F418,Sector!$C$57:$C$776,FALSE)))))</f>
        <v>23 Manufacture of other non-metallic mineral products</v>
      </c>
      <c r="J418" s="561"/>
      <c r="K418" s="561">
        <v>8597796</v>
      </c>
      <c r="L418" s="290"/>
      <c r="M418" s="290"/>
      <c r="N418" s="290">
        <v>6767</v>
      </c>
      <c r="O418" s="290"/>
      <c r="P418" s="290"/>
      <c r="Q418" s="290"/>
      <c r="R418" s="290"/>
      <c r="S418" s="290"/>
      <c r="T418" s="290"/>
      <c r="U418" s="290"/>
      <c r="V418" s="290"/>
      <c r="W418" s="290"/>
      <c r="X418" s="290"/>
      <c r="Y418" s="290"/>
      <c r="Z418" s="290"/>
      <c r="AA418" s="290"/>
      <c r="AB418" s="290"/>
      <c r="AC418" s="290"/>
      <c r="AD418" s="290"/>
      <c r="AE418" s="290"/>
      <c r="AF418" s="290"/>
      <c r="AG418" s="561">
        <v>6063.5399227999997</v>
      </c>
      <c r="AH418" s="561">
        <v>4959</v>
      </c>
      <c r="AI418" s="290" t="s">
        <v>310</v>
      </c>
      <c r="AJ418" s="290" t="s">
        <v>311</v>
      </c>
    </row>
    <row r="419" spans="2:36" x14ac:dyDescent="0.25">
      <c r="B419" s="554">
        <v>317</v>
      </c>
      <c r="C419" s="555"/>
      <c r="D419" s="556"/>
      <c r="E419" s="290" t="s">
        <v>395</v>
      </c>
      <c r="F419" s="290" t="s">
        <v>457</v>
      </c>
      <c r="G419" s="290" t="s">
        <v>397</v>
      </c>
      <c r="H419" s="183" t="str">
        <f>INDEX(Sector!$D$57:$D$776,MATCH('Energy consumption (raw)'!F419,Sector!$C$57:$C$776,FALSE))</f>
        <v>Producing building materials from clay</v>
      </c>
      <c r="I419" s="183" t="str">
        <f>IF(G419=Sector!$B$50,Sector!$B$50,IF(G419=Sector!$B$51,Sector!$B$51,IF(G419=Sector!$B$53,Sector!$B$53,INDEX(Sector!$E$57:$E$776,MATCH('Energy consumption (raw)'!F419,Sector!$C$57:$C$776,FALSE)))))</f>
        <v>23 Manufacture of other non-metallic mineral products</v>
      </c>
      <c r="J419" s="561">
        <v>7509738</v>
      </c>
      <c r="K419" s="561">
        <v>7509738</v>
      </c>
      <c r="L419" s="290"/>
      <c r="M419" s="290"/>
      <c r="N419" s="290"/>
      <c r="O419" s="290"/>
      <c r="P419" s="290"/>
      <c r="Q419" s="290"/>
      <c r="R419" s="290"/>
      <c r="S419" s="290"/>
      <c r="T419" s="290"/>
      <c r="U419" s="290"/>
      <c r="V419" s="290"/>
      <c r="W419" s="290"/>
      <c r="X419" s="290"/>
      <c r="Y419" s="290"/>
      <c r="Z419" s="290"/>
      <c r="AA419" s="290"/>
      <c r="AB419" s="290"/>
      <c r="AC419" s="290"/>
      <c r="AD419" s="290"/>
      <c r="AE419" s="290"/>
      <c r="AF419" s="290"/>
      <c r="AG419" s="561">
        <v>1158.7525734000001</v>
      </c>
      <c r="AH419" s="561">
        <v>1241</v>
      </c>
      <c r="AI419" s="290" t="s">
        <v>310</v>
      </c>
      <c r="AJ419" s="290" t="s">
        <v>311</v>
      </c>
    </row>
    <row r="420" spans="2:36" x14ac:dyDescent="0.25">
      <c r="B420" s="554">
        <v>318</v>
      </c>
      <c r="C420" s="555"/>
      <c r="D420" s="556"/>
      <c r="E420" s="290" t="s">
        <v>395</v>
      </c>
      <c r="F420" s="290" t="s">
        <v>457</v>
      </c>
      <c r="G420" s="290" t="s">
        <v>397</v>
      </c>
      <c r="H420" s="183" t="str">
        <f>INDEX(Sector!$D$57:$D$776,MATCH('Energy consumption (raw)'!F420,Sector!$C$57:$C$776,FALSE))</f>
        <v>Producing building materials from clay</v>
      </c>
      <c r="I420" s="183" t="str">
        <f>IF(G420=Sector!$B$50,Sector!$B$50,IF(G420=Sector!$B$51,Sector!$B$51,IF(G420=Sector!$B$53,Sector!$B$53,INDEX(Sector!$E$57:$E$776,MATCH('Energy consumption (raw)'!F420,Sector!$C$57:$C$776,FALSE)))))</f>
        <v>23 Manufacture of other non-metallic mineral products</v>
      </c>
      <c r="J420" s="561">
        <v>8214656</v>
      </c>
      <c r="K420" s="561">
        <v>5313492</v>
      </c>
      <c r="L420" s="290"/>
      <c r="M420" s="290"/>
      <c r="N420" s="290"/>
      <c r="O420" s="290"/>
      <c r="P420" s="290"/>
      <c r="Q420" s="290"/>
      <c r="R420" s="290"/>
      <c r="S420" s="290"/>
      <c r="T420" s="290">
        <v>815</v>
      </c>
      <c r="U420" s="290"/>
      <c r="V420" s="290"/>
      <c r="W420" s="290">
        <v>6541</v>
      </c>
      <c r="X420" s="290"/>
      <c r="Y420" s="290"/>
      <c r="Z420" s="290"/>
      <c r="AA420" s="290"/>
      <c r="AB420" s="290"/>
      <c r="AC420" s="290"/>
      <c r="AD420" s="290"/>
      <c r="AE420" s="290"/>
      <c r="AF420" s="290"/>
      <c r="AG420" s="561">
        <v>1632.1508456000001</v>
      </c>
      <c r="AH420" s="561">
        <v>2309</v>
      </c>
      <c r="AI420" s="290" t="s">
        <v>310</v>
      </c>
      <c r="AJ420" s="290" t="s">
        <v>311</v>
      </c>
    </row>
    <row r="421" spans="2:36" x14ac:dyDescent="0.25">
      <c r="B421" s="554">
        <v>319</v>
      </c>
      <c r="C421" s="555"/>
      <c r="D421" s="556"/>
      <c r="E421" s="290" t="s">
        <v>395</v>
      </c>
      <c r="F421" s="290" t="s">
        <v>457</v>
      </c>
      <c r="G421" s="290" t="s">
        <v>397</v>
      </c>
      <c r="H421" s="183" t="str">
        <f>INDEX(Sector!$D$57:$D$776,MATCH('Energy consumption (raw)'!F421,Sector!$C$57:$C$776,FALSE))</f>
        <v>Producing building materials from clay</v>
      </c>
      <c r="I421" s="183" t="str">
        <f>IF(G421=Sector!$B$50,Sector!$B$50,IF(G421=Sector!$B$51,Sector!$B$51,IF(G421=Sector!$B$53,Sector!$B$53,INDEX(Sector!$E$57:$E$776,MATCH('Energy consumption (raw)'!F421,Sector!$C$57:$C$776,FALSE)))))</f>
        <v>23 Manufacture of other non-metallic mineral products</v>
      </c>
      <c r="J421" s="561">
        <v>3859224</v>
      </c>
      <c r="K421" s="561">
        <v>3859224</v>
      </c>
      <c r="L421" s="290"/>
      <c r="M421" s="290"/>
      <c r="N421" s="290">
        <v>2727</v>
      </c>
      <c r="O421" s="290"/>
      <c r="P421" s="290"/>
      <c r="Q421" s="290"/>
      <c r="R421" s="290"/>
      <c r="S421" s="290">
        <v>33</v>
      </c>
      <c r="T421" s="290"/>
      <c r="U421" s="290">
        <v>1.63</v>
      </c>
      <c r="V421" s="290"/>
      <c r="W421" s="290"/>
      <c r="X421" s="290"/>
      <c r="Y421" s="290"/>
      <c r="Z421" s="290"/>
      <c r="AA421" s="290"/>
      <c r="AB421" s="290"/>
      <c r="AC421" s="290"/>
      <c r="AD421" s="290"/>
      <c r="AE421" s="290"/>
      <c r="AF421" s="290"/>
      <c r="AG421" s="561">
        <v>2504.4088353999996</v>
      </c>
      <c r="AH421" s="561">
        <v>2539</v>
      </c>
      <c r="AI421" s="290" t="s">
        <v>310</v>
      </c>
      <c r="AJ421" s="290" t="s">
        <v>311</v>
      </c>
    </row>
    <row r="422" spans="2:36" x14ac:dyDescent="0.25">
      <c r="B422" s="554">
        <v>320</v>
      </c>
      <c r="C422" s="555"/>
      <c r="D422" s="556"/>
      <c r="E422" s="290" t="s">
        <v>395</v>
      </c>
      <c r="F422" s="290" t="s">
        <v>457</v>
      </c>
      <c r="G422" s="290" t="s">
        <v>397</v>
      </c>
      <c r="H422" s="183" t="str">
        <f>INDEX(Sector!$D$57:$D$776,MATCH('Energy consumption (raw)'!F422,Sector!$C$57:$C$776,FALSE))</f>
        <v>Producing building materials from clay</v>
      </c>
      <c r="I422" s="183" t="str">
        <f>IF(G422=Sector!$B$50,Sector!$B$50,IF(G422=Sector!$B$51,Sector!$B$51,IF(G422=Sector!$B$53,Sector!$B$53,INDEX(Sector!$E$57:$E$776,MATCH('Energy consumption (raw)'!F422,Sector!$C$57:$C$776,FALSE)))))</f>
        <v>23 Manufacture of other non-metallic mineral products</v>
      </c>
      <c r="J422" s="561"/>
      <c r="K422" s="561">
        <v>19950000</v>
      </c>
      <c r="L422" s="290"/>
      <c r="M422" s="290"/>
      <c r="N422" s="290">
        <v>18747</v>
      </c>
      <c r="O422" s="290"/>
      <c r="P422" s="290"/>
      <c r="Q422" s="290"/>
      <c r="R422" s="290">
        <v>66.7</v>
      </c>
      <c r="S422" s="290"/>
      <c r="T422" s="290"/>
      <c r="U422" s="290"/>
      <c r="V422" s="290"/>
      <c r="W422" s="290"/>
      <c r="X422" s="290"/>
      <c r="Y422" s="290"/>
      <c r="Z422" s="290"/>
      <c r="AA422" s="290"/>
      <c r="AB422" s="290"/>
      <c r="AC422" s="290"/>
      <c r="AD422" s="290"/>
      <c r="AE422" s="290"/>
      <c r="AF422" s="290"/>
      <c r="AG422" s="561">
        <v>16269.218999999999</v>
      </c>
      <c r="AH422" s="561">
        <v>16269</v>
      </c>
      <c r="AI422" s="290" t="s">
        <v>310</v>
      </c>
      <c r="AJ422" s="290" t="s">
        <v>311</v>
      </c>
    </row>
    <row r="423" spans="2:36" x14ac:dyDescent="0.25">
      <c r="B423" s="554">
        <v>321</v>
      </c>
      <c r="C423" s="555"/>
      <c r="D423" s="556"/>
      <c r="E423" s="290" t="s">
        <v>395</v>
      </c>
      <c r="F423" s="290" t="s">
        <v>457</v>
      </c>
      <c r="G423" s="290" t="s">
        <v>397</v>
      </c>
      <c r="H423" s="183" t="str">
        <f>INDEX(Sector!$D$57:$D$776,MATCH('Energy consumption (raw)'!F423,Sector!$C$57:$C$776,FALSE))</f>
        <v>Producing building materials from clay</v>
      </c>
      <c r="I423" s="183" t="str">
        <f>IF(G423=Sector!$B$50,Sector!$B$50,IF(G423=Sector!$B$51,Sector!$B$51,IF(G423=Sector!$B$53,Sector!$B$53,INDEX(Sector!$E$57:$E$776,MATCH('Energy consumption (raw)'!F423,Sector!$C$57:$C$776,FALSE)))))</f>
        <v>23 Manufacture of other non-metallic mineral products</v>
      </c>
      <c r="J423" s="561"/>
      <c r="K423" s="561"/>
      <c r="L423" s="290"/>
      <c r="M423" s="290"/>
      <c r="N423" s="290"/>
      <c r="O423" s="290"/>
      <c r="P423" s="290"/>
      <c r="Q423" s="290"/>
      <c r="R423" s="290"/>
      <c r="S423" s="290"/>
      <c r="T423" s="290"/>
      <c r="U423" s="290"/>
      <c r="V423" s="290"/>
      <c r="W423" s="290"/>
      <c r="X423" s="290"/>
      <c r="Y423" s="290"/>
      <c r="Z423" s="290"/>
      <c r="AA423" s="290"/>
      <c r="AB423" s="290"/>
      <c r="AC423" s="290"/>
      <c r="AD423" s="290"/>
      <c r="AE423" s="290"/>
      <c r="AF423" s="290"/>
      <c r="AG423" s="561">
        <v>1457</v>
      </c>
      <c r="AH423" s="561">
        <v>1457</v>
      </c>
      <c r="AI423" s="290" t="s">
        <v>310</v>
      </c>
      <c r="AJ423" s="290" t="s">
        <v>311</v>
      </c>
    </row>
    <row r="424" spans="2:36" x14ac:dyDescent="0.25">
      <c r="B424" s="554">
        <v>322</v>
      </c>
      <c r="C424" s="555"/>
      <c r="D424" s="556"/>
      <c r="E424" s="290" t="s">
        <v>395</v>
      </c>
      <c r="F424" s="290" t="s">
        <v>383</v>
      </c>
      <c r="G424" s="290" t="s">
        <v>397</v>
      </c>
      <c r="H424" s="183" t="str">
        <f>INDEX(Sector!$D$57:$D$776,MATCH('Energy consumption (raw)'!F424,Sector!$C$57:$C$776,FALSE))</f>
        <v>Manufacture of starch and starch-based products</v>
      </c>
      <c r="I424" s="183" t="str">
        <f>IF(G424=Sector!$B$50,Sector!$B$50,IF(G424=Sector!$B$51,Sector!$B$51,IF(G424=Sector!$B$53,Sector!$B$53,INDEX(Sector!$E$57:$E$776,MATCH('Energy consumption (raw)'!F424,Sector!$C$57:$C$776,FALSE)))))</f>
        <v>10 Manufacture of food products</v>
      </c>
      <c r="J424" s="561"/>
      <c r="K424" s="561">
        <v>30169307</v>
      </c>
      <c r="L424" s="290"/>
      <c r="M424" s="290"/>
      <c r="N424" s="290"/>
      <c r="O424" s="290"/>
      <c r="P424" s="290"/>
      <c r="Q424" s="290"/>
      <c r="R424" s="290"/>
      <c r="S424" s="290">
        <v>57341</v>
      </c>
      <c r="T424" s="290"/>
      <c r="U424" s="290"/>
      <c r="V424" s="290"/>
      <c r="W424" s="290"/>
      <c r="X424" s="290"/>
      <c r="Y424" s="290"/>
      <c r="Z424" s="290"/>
      <c r="AA424" s="290"/>
      <c r="AB424" s="290"/>
      <c r="AC424" s="290"/>
      <c r="AD424" s="290"/>
      <c r="AE424" s="290"/>
      <c r="AF424" s="290"/>
      <c r="AG424" s="561">
        <v>4705.5841501000004</v>
      </c>
      <c r="AH424" s="561">
        <v>4360</v>
      </c>
      <c r="AI424" s="290" t="s">
        <v>310</v>
      </c>
      <c r="AJ424" s="290" t="s">
        <v>311</v>
      </c>
    </row>
    <row r="425" spans="2:36" x14ac:dyDescent="0.25">
      <c r="B425" s="554">
        <v>323</v>
      </c>
      <c r="C425" s="555"/>
      <c r="D425" s="556"/>
      <c r="E425" s="290" t="s">
        <v>395</v>
      </c>
      <c r="F425" s="290" t="s">
        <v>518</v>
      </c>
      <c r="G425" s="290" t="s">
        <v>397</v>
      </c>
      <c r="H425" s="183" t="str">
        <f>INDEX(Sector!$D$57:$D$776,MATCH('Energy consumption (raw)'!F425,Sector!$C$57:$C$776,FALSE))</f>
        <v>Basic chemical production</v>
      </c>
      <c r="I425" s="183" t="str">
        <f>IF(G425=Sector!$B$50,Sector!$B$50,IF(G425=Sector!$B$51,Sector!$B$51,IF(G425=Sector!$B$53,Sector!$B$53,INDEX(Sector!$E$57:$E$776,MATCH('Energy consumption (raw)'!F425,Sector!$C$57:$C$776,FALSE)))))</f>
        <v>20 Manufacture of chemicals and chemical products</v>
      </c>
      <c r="J425" s="561"/>
      <c r="K425" s="561">
        <v>21037035</v>
      </c>
      <c r="L425" s="290"/>
      <c r="M425" s="290"/>
      <c r="N425" s="290"/>
      <c r="O425" s="290"/>
      <c r="P425" s="290"/>
      <c r="Q425" s="290"/>
      <c r="R425" s="290"/>
      <c r="S425" s="290">
        <v>21000</v>
      </c>
      <c r="T425" s="290"/>
      <c r="U425" s="290"/>
      <c r="V425" s="290"/>
      <c r="W425" s="290"/>
      <c r="X425" s="290"/>
      <c r="Y425" s="290"/>
      <c r="Z425" s="290"/>
      <c r="AA425" s="290"/>
      <c r="AB425" s="290"/>
      <c r="AC425" s="290"/>
      <c r="AD425" s="290"/>
      <c r="AE425" s="290"/>
      <c r="AF425" s="290"/>
      <c r="AG425" s="561">
        <v>3264.4945005000004</v>
      </c>
      <c r="AH425" s="561">
        <v>3252</v>
      </c>
      <c r="AI425" s="290" t="s">
        <v>310</v>
      </c>
      <c r="AJ425" s="290" t="s">
        <v>311</v>
      </c>
    </row>
    <row r="426" spans="2:36" x14ac:dyDescent="0.25">
      <c r="B426" s="554">
        <v>324</v>
      </c>
      <c r="C426" s="555"/>
      <c r="D426" s="556"/>
      <c r="E426" s="290" t="s">
        <v>395</v>
      </c>
      <c r="F426" s="290" t="s">
        <v>402</v>
      </c>
      <c r="G426" s="290" t="s">
        <v>397</v>
      </c>
      <c r="H426" s="183" t="str">
        <f>INDEX(Sector!$D$57:$D$776,MATCH('Energy consumption (raw)'!F426,Sector!$C$57:$C$776,FALSE))</f>
        <v>Extraction, treatment and supply of water</v>
      </c>
      <c r="I426" s="183" t="str">
        <f>IF(G426=Sector!$B$50,Sector!$B$50,IF(G426=Sector!$B$51,Sector!$B$51,IF(G426=Sector!$B$53,Sector!$B$53,INDEX(Sector!$E$57:$E$776,MATCH('Energy consumption (raw)'!F426,Sector!$C$57:$C$776,FALSE)))))</f>
        <v>36 Water collection, treatment and supply</v>
      </c>
      <c r="J426" s="561"/>
      <c r="K426" s="561">
        <v>11516968</v>
      </c>
      <c r="L426" s="290"/>
      <c r="M426" s="290"/>
      <c r="N426" s="290"/>
      <c r="O426" s="290"/>
      <c r="P426" s="290"/>
      <c r="Q426" s="290"/>
      <c r="R426" s="290"/>
      <c r="S426" s="290"/>
      <c r="T426" s="290"/>
      <c r="U426" s="290"/>
      <c r="V426" s="290"/>
      <c r="W426" s="290"/>
      <c r="X426" s="290"/>
      <c r="Y426" s="290"/>
      <c r="Z426" s="290"/>
      <c r="AA426" s="290"/>
      <c r="AB426" s="290"/>
      <c r="AC426" s="290"/>
      <c r="AD426" s="290"/>
      <c r="AE426" s="290"/>
      <c r="AF426" s="290"/>
      <c r="AG426" s="561">
        <v>1777.0681624000001</v>
      </c>
      <c r="AH426" s="561">
        <v>1736</v>
      </c>
      <c r="AI426" s="290" t="s">
        <v>310</v>
      </c>
      <c r="AJ426" s="290" t="s">
        <v>311</v>
      </c>
    </row>
    <row r="427" spans="2:36" x14ac:dyDescent="0.25">
      <c r="B427" s="554">
        <v>325</v>
      </c>
      <c r="C427" s="555"/>
      <c r="D427" s="556"/>
      <c r="E427" s="290" t="s">
        <v>395</v>
      </c>
      <c r="F427" s="290" t="s">
        <v>457</v>
      </c>
      <c r="G427" s="290" t="s">
        <v>397</v>
      </c>
      <c r="H427" s="183" t="str">
        <f>INDEX(Sector!$D$57:$D$776,MATCH('Energy consumption (raw)'!F427,Sector!$C$57:$C$776,FALSE))</f>
        <v>Producing building materials from clay</v>
      </c>
      <c r="I427" s="183" t="str">
        <f>IF(G427=Sector!$B$50,Sector!$B$50,IF(G427=Sector!$B$51,Sector!$B$51,IF(G427=Sector!$B$53,Sector!$B$53,INDEX(Sector!$E$57:$E$776,MATCH('Energy consumption (raw)'!F427,Sector!$C$57:$C$776,FALSE)))))</f>
        <v>23 Manufacture of other non-metallic mineral products</v>
      </c>
      <c r="J427" s="561">
        <v>22632062</v>
      </c>
      <c r="K427" s="561">
        <v>23560000</v>
      </c>
      <c r="L427" s="290"/>
      <c r="M427" s="290"/>
      <c r="N427" s="290">
        <v>40</v>
      </c>
      <c r="O427" s="290"/>
      <c r="P427" s="290"/>
      <c r="Q427" s="290"/>
      <c r="R427" s="290">
        <v>166</v>
      </c>
      <c r="S427" s="290"/>
      <c r="T427" s="290"/>
      <c r="U427" s="290"/>
      <c r="V427" s="290"/>
      <c r="W427" s="290"/>
      <c r="X427" s="290"/>
      <c r="Y427" s="290"/>
      <c r="Z427" s="290"/>
      <c r="AA427" s="290"/>
      <c r="AB427" s="290"/>
      <c r="AC427" s="290"/>
      <c r="AD427" s="290"/>
      <c r="AE427" s="290"/>
      <c r="AF427" s="290"/>
      <c r="AG427" s="561">
        <v>3832.6280000000006</v>
      </c>
      <c r="AH427" s="561">
        <v>3444</v>
      </c>
      <c r="AI427" s="290" t="s">
        <v>310</v>
      </c>
      <c r="AJ427" s="290" t="s">
        <v>311</v>
      </c>
    </row>
    <row r="428" spans="2:36" x14ac:dyDescent="0.25">
      <c r="B428" s="554">
        <v>326</v>
      </c>
      <c r="C428" s="555"/>
      <c r="D428" s="556"/>
      <c r="E428" s="290" t="s">
        <v>395</v>
      </c>
      <c r="F428" s="290" t="s">
        <v>457</v>
      </c>
      <c r="G428" s="290" t="s">
        <v>397</v>
      </c>
      <c r="H428" s="183" t="str">
        <f>INDEX(Sector!$D$57:$D$776,MATCH('Energy consumption (raw)'!F428,Sector!$C$57:$C$776,FALSE))</f>
        <v>Producing building materials from clay</v>
      </c>
      <c r="I428" s="183" t="str">
        <f>IF(G428=Sector!$B$50,Sector!$B$50,IF(G428=Sector!$B$51,Sector!$B$51,IF(G428=Sector!$B$53,Sector!$B$53,INDEX(Sector!$E$57:$E$776,MATCH('Energy consumption (raw)'!F428,Sector!$C$57:$C$776,FALSE)))))</f>
        <v>23 Manufacture of other non-metallic mineral products</v>
      </c>
      <c r="J428" s="561"/>
      <c r="K428" s="561">
        <v>7848216</v>
      </c>
      <c r="L428" s="290"/>
      <c r="M428" s="290"/>
      <c r="N428" s="290"/>
      <c r="O428" s="290"/>
      <c r="P428" s="290"/>
      <c r="Q428" s="290"/>
      <c r="R428" s="290"/>
      <c r="S428" s="290"/>
      <c r="T428" s="290"/>
      <c r="U428" s="290"/>
      <c r="V428" s="290"/>
      <c r="W428" s="290"/>
      <c r="X428" s="290"/>
      <c r="Y428" s="290"/>
      <c r="Z428" s="290"/>
      <c r="AA428" s="290"/>
      <c r="AB428" s="290"/>
      <c r="AC428" s="290"/>
      <c r="AD428" s="290"/>
      <c r="AE428" s="290"/>
      <c r="AF428" s="290"/>
      <c r="AG428" s="561">
        <v>1210.9797288</v>
      </c>
      <c r="AH428" s="561">
        <v>1189</v>
      </c>
      <c r="AI428" s="290" t="s">
        <v>310</v>
      </c>
      <c r="AJ428" s="290" t="s">
        <v>311</v>
      </c>
    </row>
    <row r="429" spans="2:36" x14ac:dyDescent="0.25">
      <c r="B429" s="554">
        <v>327</v>
      </c>
      <c r="C429" s="555"/>
      <c r="D429" s="556"/>
      <c r="E429" s="290" t="s">
        <v>395</v>
      </c>
      <c r="F429" s="290" t="s">
        <v>443</v>
      </c>
      <c r="G429" s="290" t="s">
        <v>397</v>
      </c>
      <c r="H429" s="183" t="str">
        <f>INDEX(Sector!$D$57:$D$776,MATCH('Energy consumption (raw)'!F429,Sector!$C$57:$C$776,FALSE))</f>
        <v>Yarn making</v>
      </c>
      <c r="I429" s="183" t="str">
        <f>IF(G429=Sector!$B$50,Sector!$B$50,IF(G429=Sector!$B$51,Sector!$B$51,IF(G429=Sector!$B$53,Sector!$B$53,INDEX(Sector!$E$57:$E$776,MATCH('Energy consumption (raw)'!F429,Sector!$C$57:$C$776,FALSE)))))</f>
        <v>13 Manufacture of textiles</v>
      </c>
      <c r="J429" s="561">
        <v>285028965</v>
      </c>
      <c r="K429" s="561">
        <v>209155729</v>
      </c>
      <c r="L429" s="290"/>
      <c r="M429" s="290"/>
      <c r="N429" s="290">
        <v>8940</v>
      </c>
      <c r="O429" s="290"/>
      <c r="P429" s="290"/>
      <c r="Q429" s="290"/>
      <c r="R429" s="290"/>
      <c r="S429" s="290"/>
      <c r="T429" s="290"/>
      <c r="U429" s="290"/>
      <c r="V429" s="290"/>
      <c r="W429" s="290"/>
      <c r="X429" s="290"/>
      <c r="Y429" s="290"/>
      <c r="Z429" s="290"/>
      <c r="AA429" s="290"/>
      <c r="AB429" s="290"/>
      <c r="AC429" s="290"/>
      <c r="AD429" s="290"/>
      <c r="AE429" s="290"/>
      <c r="AF429" s="290"/>
      <c r="AG429" s="561">
        <v>38530.728984700007</v>
      </c>
      <c r="AH429" s="561">
        <v>53681</v>
      </c>
      <c r="AI429" s="290" t="s">
        <v>310</v>
      </c>
      <c r="AJ429" s="290" t="s">
        <v>311</v>
      </c>
    </row>
    <row r="430" spans="2:36" x14ac:dyDescent="0.25">
      <c r="B430" s="554">
        <v>328</v>
      </c>
      <c r="C430" s="555"/>
      <c r="D430" s="556"/>
      <c r="E430" s="290" t="s">
        <v>395</v>
      </c>
      <c r="F430" s="290" t="s">
        <v>430</v>
      </c>
      <c r="G430" s="290" t="s">
        <v>397</v>
      </c>
      <c r="H430" s="183" t="str">
        <f>INDEX(Sector!$D$57:$D$776,MATCH('Energy consumption (raw)'!F430,Sector!$C$57:$C$776,FALSE))</f>
        <v>Production of building materials</v>
      </c>
      <c r="I430" s="183" t="str">
        <f>IF(G430=Sector!$B$50,Sector!$B$50,IF(G430=Sector!$B$51,Sector!$B$51,IF(G430=Sector!$B$53,Sector!$B$53,INDEX(Sector!$E$57:$E$776,MATCH('Energy consumption (raw)'!F430,Sector!$C$57:$C$776,FALSE)))))</f>
        <v>23 Manufacture of other non-metallic mineral products</v>
      </c>
      <c r="J430" s="561"/>
      <c r="K430" s="561">
        <v>2101781</v>
      </c>
      <c r="L430" s="290"/>
      <c r="M430" s="290"/>
      <c r="N430" s="290">
        <v>18229</v>
      </c>
      <c r="O430" s="290"/>
      <c r="P430" s="290"/>
      <c r="Q430" s="290"/>
      <c r="R430" s="290"/>
      <c r="S430" s="290">
        <v>69800</v>
      </c>
      <c r="T430" s="290"/>
      <c r="U430" s="290"/>
      <c r="V430" s="290"/>
      <c r="W430" s="290"/>
      <c r="X430" s="290"/>
      <c r="Y430" s="290"/>
      <c r="Z430" s="290"/>
      <c r="AA430" s="290"/>
      <c r="AB430" s="290"/>
      <c r="AC430" s="290"/>
      <c r="AD430" s="290"/>
      <c r="AE430" s="290"/>
      <c r="AF430" s="290"/>
      <c r="AG430" s="561">
        <v>13146.0288083</v>
      </c>
      <c r="AH430" s="561">
        <v>21991</v>
      </c>
      <c r="AI430" s="290" t="s">
        <v>310</v>
      </c>
      <c r="AJ430" s="290" t="s">
        <v>311</v>
      </c>
    </row>
    <row r="431" spans="2:36" x14ac:dyDescent="0.25">
      <c r="B431" s="554">
        <v>329</v>
      </c>
      <c r="C431" s="555"/>
      <c r="D431" s="556"/>
      <c r="E431" s="290" t="s">
        <v>395</v>
      </c>
      <c r="F431" s="290" t="s">
        <v>515</v>
      </c>
      <c r="G431" s="290" t="s">
        <v>397</v>
      </c>
      <c r="H431" s="183" t="str">
        <f>INDEX(Sector!$D$57:$D$776,MATCH('Energy consumption (raw)'!F431,Sector!$C$57:$C$776,FALSE))</f>
        <v>Mining and collecting hard coal</v>
      </c>
      <c r="I431" s="183" t="str">
        <f>IF(G431=Sector!$B$50,Sector!$B$50,IF(G431=Sector!$B$51,Sector!$B$51,IF(G431=Sector!$B$53,Sector!$B$53,INDEX(Sector!$E$57:$E$776,MATCH('Energy consumption (raw)'!F431,Sector!$C$57:$C$776,FALSE)))))</f>
        <v>05 Mining of coal and lignite</v>
      </c>
      <c r="J431" s="561"/>
      <c r="K431" s="561">
        <v>12042</v>
      </c>
      <c r="L431" s="290"/>
      <c r="M431" s="290"/>
      <c r="N431" s="290"/>
      <c r="O431" s="290"/>
      <c r="P431" s="290"/>
      <c r="Q431" s="290"/>
      <c r="R431" s="290"/>
      <c r="S431" s="290">
        <v>9662000</v>
      </c>
      <c r="T431" s="290"/>
      <c r="U431" s="290"/>
      <c r="V431" s="290"/>
      <c r="W431" s="290"/>
      <c r="X431" s="290"/>
      <c r="Y431" s="290"/>
      <c r="Z431" s="290"/>
      <c r="AA431" s="290"/>
      <c r="AB431" s="290"/>
      <c r="AC431" s="290"/>
      <c r="AD431" s="290"/>
      <c r="AE431" s="290"/>
      <c r="AF431" s="290"/>
      <c r="AG431" s="561">
        <v>8504.4180806000004</v>
      </c>
      <c r="AH431" s="561">
        <v>6923</v>
      </c>
      <c r="AI431" s="290" t="s">
        <v>310</v>
      </c>
      <c r="AJ431" s="290" t="s">
        <v>311</v>
      </c>
    </row>
    <row r="432" spans="2:36" x14ac:dyDescent="0.25">
      <c r="B432" s="554">
        <v>330</v>
      </c>
      <c r="C432" s="555"/>
      <c r="D432" s="556"/>
      <c r="E432" s="290" t="s">
        <v>395</v>
      </c>
      <c r="F432" s="290" t="s">
        <v>519</v>
      </c>
      <c r="G432" s="290" t="s">
        <v>397</v>
      </c>
      <c r="H432" s="183" t="str">
        <f>INDEX(Sector!$D$57:$D$776,MATCH('Energy consumption (raw)'!F432,Sector!$C$57:$C$776,FALSE))</f>
        <v>Prepare surface</v>
      </c>
      <c r="I432" s="183" t="str">
        <f>IF(G432=Sector!$B$50,Sector!$B$50,IF(G432=Sector!$B$51,Sector!$B$51,IF(G432=Sector!$B$53,Sector!$B$53,INDEX(Sector!$E$57:$E$776,MATCH('Energy consumption (raw)'!F432,Sector!$C$57:$C$776,FALSE)))))</f>
        <v>32 Other manufacturing</v>
      </c>
      <c r="J432" s="561"/>
      <c r="K432" s="561"/>
      <c r="L432" s="290"/>
      <c r="M432" s="290"/>
      <c r="N432" s="290"/>
      <c r="O432" s="290"/>
      <c r="P432" s="290"/>
      <c r="Q432" s="290"/>
      <c r="R432" s="290"/>
      <c r="S432" s="290"/>
      <c r="T432" s="290"/>
      <c r="U432" s="290"/>
      <c r="V432" s="290"/>
      <c r="W432" s="290"/>
      <c r="X432" s="290"/>
      <c r="Y432" s="290"/>
      <c r="Z432" s="290"/>
      <c r="AA432" s="290"/>
      <c r="AB432" s="290"/>
      <c r="AC432" s="290"/>
      <c r="AD432" s="290"/>
      <c r="AE432" s="290"/>
      <c r="AF432" s="290"/>
      <c r="AG432" s="561">
        <v>8800</v>
      </c>
      <c r="AH432" s="561">
        <v>8800</v>
      </c>
      <c r="AI432" s="290" t="s">
        <v>310</v>
      </c>
      <c r="AJ432" s="290" t="s">
        <v>311</v>
      </c>
    </row>
    <row r="433" spans="2:36" x14ac:dyDescent="0.25">
      <c r="B433" s="554">
        <v>331</v>
      </c>
      <c r="C433" s="555"/>
      <c r="D433" s="556"/>
      <c r="E433" s="290" t="s">
        <v>395</v>
      </c>
      <c r="F433" s="290" t="s">
        <v>457</v>
      </c>
      <c r="G433" s="290" t="s">
        <v>397</v>
      </c>
      <c r="H433" s="183" t="str">
        <f>INDEX(Sector!$D$57:$D$776,MATCH('Energy consumption (raw)'!F433,Sector!$C$57:$C$776,FALSE))</f>
        <v>Producing building materials from clay</v>
      </c>
      <c r="I433" s="183" t="str">
        <f>IF(G433=Sector!$B$50,Sector!$B$50,IF(G433=Sector!$B$51,Sector!$B$51,IF(G433=Sector!$B$53,Sector!$B$53,INDEX(Sector!$E$57:$E$776,MATCH('Energy consumption (raw)'!F433,Sector!$C$57:$C$776,FALSE)))))</f>
        <v>23 Manufacture of other non-metallic mineral products</v>
      </c>
      <c r="J433" s="561"/>
      <c r="K433" s="561"/>
      <c r="L433" s="290"/>
      <c r="M433" s="290"/>
      <c r="N433" s="290"/>
      <c r="O433" s="290"/>
      <c r="P433" s="290"/>
      <c r="Q433" s="290"/>
      <c r="R433" s="290"/>
      <c r="S433" s="290">
        <v>2068617</v>
      </c>
      <c r="T433" s="290"/>
      <c r="U433" s="290"/>
      <c r="V433" s="290"/>
      <c r="W433" s="290"/>
      <c r="X433" s="290"/>
      <c r="Y433" s="290"/>
      <c r="Z433" s="290"/>
      <c r="AA433" s="290"/>
      <c r="AB433" s="290"/>
      <c r="AC433" s="290"/>
      <c r="AD433" s="290"/>
      <c r="AE433" s="290"/>
      <c r="AF433" s="290"/>
      <c r="AG433" s="561">
        <v>1820.3829599999999</v>
      </c>
      <c r="AH433" s="561">
        <v>1820</v>
      </c>
      <c r="AI433" s="290" t="s">
        <v>310</v>
      </c>
      <c r="AJ433" s="290" t="s">
        <v>311</v>
      </c>
    </row>
    <row r="434" spans="2:36" x14ac:dyDescent="0.25">
      <c r="B434" s="554">
        <v>332</v>
      </c>
      <c r="C434" s="555"/>
      <c r="D434" s="556"/>
      <c r="E434" s="290" t="s">
        <v>395</v>
      </c>
      <c r="F434" s="290" t="s">
        <v>467</v>
      </c>
      <c r="G434" s="290" t="s">
        <v>397</v>
      </c>
      <c r="H434" s="183" t="str">
        <f>INDEX(Sector!$D$57:$D$776,MATCH('Energy consumption (raw)'!F434,Sector!$C$57:$C$776,FALSE))</f>
        <v>Other production n.e.c</v>
      </c>
      <c r="I434" s="183" t="str">
        <f>IF(G434=Sector!$B$50,Sector!$B$50,IF(G434=Sector!$B$51,Sector!$B$51,IF(G434=Sector!$B$53,Sector!$B$53,INDEX(Sector!$E$57:$E$776,MATCH('Energy consumption (raw)'!F434,Sector!$C$57:$C$776,FALSE)))))</f>
        <v>32 Other manufacturing</v>
      </c>
      <c r="J434" s="561"/>
      <c r="K434" s="561"/>
      <c r="L434" s="290"/>
      <c r="M434" s="290"/>
      <c r="N434" s="290"/>
      <c r="O434" s="290"/>
      <c r="P434" s="290"/>
      <c r="Q434" s="290"/>
      <c r="R434" s="290"/>
      <c r="S434" s="290"/>
      <c r="T434" s="290"/>
      <c r="U434" s="290"/>
      <c r="V434" s="290"/>
      <c r="W434" s="290"/>
      <c r="X434" s="290"/>
      <c r="Y434" s="290"/>
      <c r="Z434" s="290"/>
      <c r="AA434" s="290"/>
      <c r="AB434" s="290"/>
      <c r="AC434" s="290"/>
      <c r="AD434" s="290"/>
      <c r="AE434" s="290"/>
      <c r="AF434" s="290"/>
      <c r="AG434" s="561">
        <v>8230</v>
      </c>
      <c r="AH434" s="561">
        <v>8230</v>
      </c>
      <c r="AI434" s="290" t="s">
        <v>310</v>
      </c>
      <c r="AJ434" s="290" t="s">
        <v>311</v>
      </c>
    </row>
    <row r="435" spans="2:36" x14ac:dyDescent="0.25">
      <c r="B435" s="554">
        <v>333</v>
      </c>
      <c r="C435" s="555"/>
      <c r="D435" s="556"/>
      <c r="E435" s="290" t="s">
        <v>395</v>
      </c>
      <c r="F435" s="290" t="s">
        <v>467</v>
      </c>
      <c r="G435" s="290" t="s">
        <v>397</v>
      </c>
      <c r="H435" s="183" t="str">
        <f>INDEX(Sector!$D$57:$D$776,MATCH('Energy consumption (raw)'!F435,Sector!$C$57:$C$776,FALSE))</f>
        <v>Other production n.e.c</v>
      </c>
      <c r="I435" s="183" t="str">
        <f>IF(G435=Sector!$B$50,Sector!$B$50,IF(G435=Sector!$B$51,Sector!$B$51,IF(G435=Sector!$B$53,Sector!$B$53,INDEX(Sector!$E$57:$E$776,MATCH('Energy consumption (raw)'!F435,Sector!$C$57:$C$776,FALSE)))))</f>
        <v>32 Other manufacturing</v>
      </c>
      <c r="J435" s="561"/>
      <c r="K435" s="561"/>
      <c r="L435" s="290"/>
      <c r="M435" s="290"/>
      <c r="N435" s="290"/>
      <c r="O435" s="290"/>
      <c r="P435" s="290"/>
      <c r="Q435" s="290"/>
      <c r="R435" s="290"/>
      <c r="S435" s="290"/>
      <c r="T435" s="290"/>
      <c r="U435" s="290"/>
      <c r="V435" s="290"/>
      <c r="W435" s="290"/>
      <c r="X435" s="290"/>
      <c r="Y435" s="290"/>
      <c r="Z435" s="290"/>
      <c r="AA435" s="290"/>
      <c r="AB435" s="290"/>
      <c r="AC435" s="290"/>
      <c r="AD435" s="290"/>
      <c r="AE435" s="290"/>
      <c r="AF435" s="290"/>
      <c r="AG435" s="561">
        <v>1208</v>
      </c>
      <c r="AH435" s="561">
        <v>1208</v>
      </c>
      <c r="AI435" s="290" t="s">
        <v>310</v>
      </c>
      <c r="AJ435" s="290" t="s">
        <v>311</v>
      </c>
    </row>
    <row r="436" spans="2:36" x14ac:dyDescent="0.25">
      <c r="B436" s="554">
        <v>334</v>
      </c>
      <c r="C436" s="555"/>
      <c r="D436" s="556"/>
      <c r="E436" s="290" t="s">
        <v>395</v>
      </c>
      <c r="F436" s="290" t="s">
        <v>457</v>
      </c>
      <c r="G436" s="290" t="s">
        <v>397</v>
      </c>
      <c r="H436" s="183" t="str">
        <f>INDEX(Sector!$D$57:$D$776,MATCH('Energy consumption (raw)'!F436,Sector!$C$57:$C$776,FALSE))</f>
        <v>Producing building materials from clay</v>
      </c>
      <c r="I436" s="183" t="str">
        <f>IF(G436=Sector!$B$50,Sector!$B$50,IF(G436=Sector!$B$51,Sector!$B$51,IF(G436=Sector!$B$53,Sector!$B$53,INDEX(Sector!$E$57:$E$776,MATCH('Energy consumption (raw)'!F436,Sector!$C$57:$C$776,FALSE)))))</f>
        <v>23 Manufacture of other non-metallic mineral products</v>
      </c>
      <c r="J436" s="561"/>
      <c r="K436" s="561">
        <v>16945450</v>
      </c>
      <c r="L436" s="290"/>
      <c r="M436" s="290"/>
      <c r="N436" s="290"/>
      <c r="O436" s="290"/>
      <c r="P436" s="290"/>
      <c r="Q436" s="290"/>
      <c r="R436" s="290"/>
      <c r="S436" s="290">
        <v>1869016</v>
      </c>
      <c r="T436" s="290"/>
      <c r="U436" s="290"/>
      <c r="V436" s="290"/>
      <c r="W436" s="290">
        <v>101328</v>
      </c>
      <c r="X436" s="290"/>
      <c r="Y436" s="290"/>
      <c r="Z436" s="290"/>
      <c r="AA436" s="290"/>
      <c r="AB436" s="290"/>
      <c r="AC436" s="290"/>
      <c r="AD436" s="290"/>
      <c r="AE436" s="290"/>
      <c r="AF436" s="290"/>
      <c r="AG436" s="561">
        <v>4343.5192550000011</v>
      </c>
      <c r="AH436" s="561">
        <v>2392</v>
      </c>
      <c r="AI436" s="290" t="s">
        <v>310</v>
      </c>
      <c r="AJ436" s="290" t="s">
        <v>311</v>
      </c>
    </row>
    <row r="437" spans="2:36" x14ac:dyDescent="0.25">
      <c r="B437" s="554">
        <v>335</v>
      </c>
      <c r="C437" s="555"/>
      <c r="D437" s="556"/>
      <c r="E437" s="290" t="s">
        <v>395</v>
      </c>
      <c r="F437" s="290" t="s">
        <v>515</v>
      </c>
      <c r="G437" s="290" t="s">
        <v>397</v>
      </c>
      <c r="H437" s="183" t="str">
        <f>INDEX(Sector!$D$57:$D$776,MATCH('Energy consumption (raw)'!F437,Sector!$C$57:$C$776,FALSE))</f>
        <v>Mining and collecting hard coal</v>
      </c>
      <c r="I437" s="183" t="str">
        <f>IF(G437=Sector!$B$50,Sector!$B$50,IF(G437=Sector!$B$51,Sector!$B$51,IF(G437=Sector!$B$53,Sector!$B$53,INDEX(Sector!$E$57:$E$776,MATCH('Energy consumption (raw)'!F437,Sector!$C$57:$C$776,FALSE)))))</f>
        <v>05 Mining of coal and lignite</v>
      </c>
      <c r="J437" s="561">
        <v>11580975</v>
      </c>
      <c r="K437" s="561">
        <v>11580975</v>
      </c>
      <c r="L437" s="290"/>
      <c r="M437" s="290"/>
      <c r="N437" s="290"/>
      <c r="O437" s="290"/>
      <c r="P437" s="290"/>
      <c r="Q437" s="290"/>
      <c r="R437" s="290"/>
      <c r="S437" s="290">
        <v>30712414</v>
      </c>
      <c r="T437" s="290"/>
      <c r="U437" s="290"/>
      <c r="V437" s="290"/>
      <c r="W437" s="290">
        <v>58356</v>
      </c>
      <c r="X437" s="290"/>
      <c r="Y437" s="290"/>
      <c r="Z437" s="290"/>
      <c r="AA437" s="290"/>
      <c r="AB437" s="290"/>
      <c r="AC437" s="290"/>
      <c r="AD437" s="290"/>
      <c r="AE437" s="290"/>
      <c r="AF437" s="290"/>
      <c r="AG437" s="561">
        <v>28862.304242500002</v>
      </c>
      <c r="AH437" s="561">
        <v>28636</v>
      </c>
      <c r="AI437" s="290" t="s">
        <v>310</v>
      </c>
      <c r="AJ437" s="290" t="s">
        <v>311</v>
      </c>
    </row>
    <row r="438" spans="2:36" x14ac:dyDescent="0.25">
      <c r="B438" s="554">
        <v>336</v>
      </c>
      <c r="C438" s="555"/>
      <c r="D438" s="556"/>
      <c r="E438" s="290" t="s">
        <v>395</v>
      </c>
      <c r="F438" s="290" t="s">
        <v>515</v>
      </c>
      <c r="G438" s="290" t="s">
        <v>397</v>
      </c>
      <c r="H438" s="183" t="str">
        <f>INDEX(Sector!$D$57:$D$776,MATCH('Energy consumption (raw)'!F438,Sector!$C$57:$C$776,FALSE))</f>
        <v>Mining and collecting hard coal</v>
      </c>
      <c r="I438" s="183" t="str">
        <f>IF(G438=Sector!$B$50,Sector!$B$50,IF(G438=Sector!$B$51,Sector!$B$51,IF(G438=Sector!$B$53,Sector!$B$53,INDEX(Sector!$E$57:$E$776,MATCH('Energy consumption (raw)'!F438,Sector!$C$57:$C$776,FALSE)))))</f>
        <v>05 Mining of coal and lignite</v>
      </c>
      <c r="J438" s="561"/>
      <c r="K438" s="561"/>
      <c r="L438" s="290"/>
      <c r="M438" s="290"/>
      <c r="N438" s="290"/>
      <c r="O438" s="290"/>
      <c r="P438" s="290">
        <v>20668</v>
      </c>
      <c r="Q438" s="290"/>
      <c r="R438" s="290"/>
      <c r="S438" s="290"/>
      <c r="T438" s="290"/>
      <c r="U438" s="290"/>
      <c r="V438" s="290"/>
      <c r="W438" s="290"/>
      <c r="X438" s="290"/>
      <c r="Y438" s="290"/>
      <c r="Z438" s="290"/>
      <c r="AA438" s="290"/>
      <c r="AB438" s="290"/>
      <c r="AC438" s="290"/>
      <c r="AD438" s="290"/>
      <c r="AE438" s="290"/>
      <c r="AF438" s="290"/>
      <c r="AG438" s="561">
        <v>12400.8</v>
      </c>
      <c r="AH438" s="561">
        <v>12401</v>
      </c>
      <c r="AI438" s="290" t="s">
        <v>310</v>
      </c>
      <c r="AJ438" s="290" t="s">
        <v>311</v>
      </c>
    </row>
    <row r="439" spans="2:36" x14ac:dyDescent="0.25">
      <c r="B439" s="554">
        <v>337</v>
      </c>
      <c r="C439" s="555"/>
      <c r="D439" s="556"/>
      <c r="E439" s="290" t="s">
        <v>395</v>
      </c>
      <c r="F439" s="290" t="s">
        <v>457</v>
      </c>
      <c r="G439" s="290" t="s">
        <v>397</v>
      </c>
      <c r="H439" s="183" t="str">
        <f>INDEX(Sector!$D$57:$D$776,MATCH('Energy consumption (raw)'!F439,Sector!$C$57:$C$776,FALSE))</f>
        <v>Producing building materials from clay</v>
      </c>
      <c r="I439" s="183" t="str">
        <f>IF(G439=Sector!$B$50,Sector!$B$50,IF(G439=Sector!$B$51,Sector!$B$51,IF(G439=Sector!$B$53,Sector!$B$53,INDEX(Sector!$E$57:$E$776,MATCH('Energy consumption (raw)'!F439,Sector!$C$57:$C$776,FALSE)))))</f>
        <v>23 Manufacture of other non-metallic mineral products</v>
      </c>
      <c r="J439" s="561"/>
      <c r="K439" s="561"/>
      <c r="L439" s="290"/>
      <c r="M439" s="290"/>
      <c r="N439" s="290"/>
      <c r="O439" s="290"/>
      <c r="P439" s="290"/>
      <c r="Q439" s="290"/>
      <c r="R439" s="290"/>
      <c r="S439" s="290"/>
      <c r="T439" s="290"/>
      <c r="U439" s="290"/>
      <c r="V439" s="290"/>
      <c r="W439" s="290"/>
      <c r="X439" s="290"/>
      <c r="Y439" s="290"/>
      <c r="Z439" s="290"/>
      <c r="AA439" s="290"/>
      <c r="AB439" s="290"/>
      <c r="AC439" s="290"/>
      <c r="AD439" s="290"/>
      <c r="AE439" s="290"/>
      <c r="AF439" s="290"/>
      <c r="AG439" s="561">
        <v>1189</v>
      </c>
      <c r="AH439" s="561">
        <v>1189</v>
      </c>
      <c r="AI439" s="290" t="s">
        <v>310</v>
      </c>
      <c r="AJ439" s="290" t="s">
        <v>311</v>
      </c>
    </row>
    <row r="440" spans="2:36" x14ac:dyDescent="0.25">
      <c r="B440" s="554">
        <v>338</v>
      </c>
      <c r="C440" s="555"/>
      <c r="D440" s="556"/>
      <c r="E440" s="290" t="s">
        <v>395</v>
      </c>
      <c r="F440" s="290" t="s">
        <v>457</v>
      </c>
      <c r="G440" s="290" t="s">
        <v>397</v>
      </c>
      <c r="H440" s="183" t="str">
        <f>INDEX(Sector!$D$57:$D$776,MATCH('Energy consumption (raw)'!F440,Sector!$C$57:$C$776,FALSE))</f>
        <v>Producing building materials from clay</v>
      </c>
      <c r="I440" s="183" t="str">
        <f>IF(G440=Sector!$B$50,Sector!$B$50,IF(G440=Sector!$B$51,Sector!$B$51,IF(G440=Sector!$B$53,Sector!$B$53,INDEX(Sector!$E$57:$E$776,MATCH('Energy consumption (raw)'!F440,Sector!$C$57:$C$776,FALSE)))))</f>
        <v>23 Manufacture of other non-metallic mineral products</v>
      </c>
      <c r="J440" s="561"/>
      <c r="K440" s="561"/>
      <c r="L440" s="290"/>
      <c r="M440" s="290"/>
      <c r="N440" s="290"/>
      <c r="O440" s="290"/>
      <c r="P440" s="290"/>
      <c r="Q440" s="290"/>
      <c r="R440" s="290"/>
      <c r="S440" s="290"/>
      <c r="T440" s="290"/>
      <c r="U440" s="290"/>
      <c r="V440" s="290"/>
      <c r="W440" s="290"/>
      <c r="X440" s="290"/>
      <c r="Y440" s="290"/>
      <c r="Z440" s="290"/>
      <c r="AA440" s="290"/>
      <c r="AB440" s="290"/>
      <c r="AC440" s="290"/>
      <c r="AD440" s="290"/>
      <c r="AE440" s="290"/>
      <c r="AF440" s="290"/>
      <c r="AG440" s="561">
        <v>1130</v>
      </c>
      <c r="AH440" s="561">
        <v>1130</v>
      </c>
      <c r="AI440" s="290" t="s">
        <v>310</v>
      </c>
      <c r="AJ440" s="290" t="s">
        <v>311</v>
      </c>
    </row>
    <row r="441" spans="2:36" x14ac:dyDescent="0.25">
      <c r="B441" s="554">
        <v>339</v>
      </c>
      <c r="C441" s="555"/>
      <c r="D441" s="556"/>
      <c r="E441" s="290" t="s">
        <v>395</v>
      </c>
      <c r="F441" s="290" t="s">
        <v>457</v>
      </c>
      <c r="G441" s="290" t="s">
        <v>397</v>
      </c>
      <c r="H441" s="183" t="str">
        <f>INDEX(Sector!$D$57:$D$776,MATCH('Energy consumption (raw)'!F441,Sector!$C$57:$C$776,FALSE))</f>
        <v>Producing building materials from clay</v>
      </c>
      <c r="I441" s="183" t="str">
        <f>IF(G441=Sector!$B$50,Sector!$B$50,IF(G441=Sector!$B$51,Sector!$B$51,IF(G441=Sector!$B$53,Sector!$B$53,INDEX(Sector!$E$57:$E$776,MATCH('Energy consumption (raw)'!F441,Sector!$C$57:$C$776,FALSE)))))</f>
        <v>23 Manufacture of other non-metallic mineral products</v>
      </c>
      <c r="J441" s="561"/>
      <c r="K441" s="561"/>
      <c r="L441" s="290"/>
      <c r="M441" s="290"/>
      <c r="N441" s="290"/>
      <c r="O441" s="290"/>
      <c r="P441" s="290"/>
      <c r="Q441" s="290"/>
      <c r="R441" s="290"/>
      <c r="S441" s="290"/>
      <c r="T441" s="290"/>
      <c r="U441" s="290"/>
      <c r="V441" s="290"/>
      <c r="W441" s="290"/>
      <c r="X441" s="290"/>
      <c r="Y441" s="290"/>
      <c r="Z441" s="290"/>
      <c r="AA441" s="290"/>
      <c r="AB441" s="290"/>
      <c r="AC441" s="290"/>
      <c r="AD441" s="290"/>
      <c r="AE441" s="290"/>
      <c r="AF441" s="290"/>
      <c r="AG441" s="561">
        <v>5412</v>
      </c>
      <c r="AH441" s="561">
        <v>5412</v>
      </c>
      <c r="AI441" s="290" t="s">
        <v>310</v>
      </c>
      <c r="AJ441" s="290" t="s">
        <v>311</v>
      </c>
    </row>
    <row r="442" spans="2:36" x14ac:dyDescent="0.25">
      <c r="B442" s="554">
        <v>340</v>
      </c>
      <c r="C442" s="555"/>
      <c r="D442" s="556"/>
      <c r="E442" s="290" t="s">
        <v>395</v>
      </c>
      <c r="F442" s="290" t="s">
        <v>520</v>
      </c>
      <c r="G442" s="290" t="s">
        <v>397</v>
      </c>
      <c r="H442" s="183" t="str">
        <f>INDEX(Sector!$D$57:$D$776,MATCH('Energy consumption (raw)'!F442,Sector!$C$57:$C$776,FALSE))</f>
        <v>Quarrying</v>
      </c>
      <c r="I442" s="183" t="str">
        <f>IF(G442=Sector!$B$50,Sector!$B$50,IF(G442=Sector!$B$51,Sector!$B$51,IF(G442=Sector!$B$53,Sector!$B$53,INDEX(Sector!$E$57:$E$776,MATCH('Energy consumption (raw)'!F442,Sector!$C$57:$C$776,FALSE)))))</f>
        <v>08 Other mining and quarrying</v>
      </c>
      <c r="J442" s="561"/>
      <c r="K442" s="561"/>
      <c r="L442" s="290"/>
      <c r="M442" s="290"/>
      <c r="N442" s="290"/>
      <c r="O442" s="290"/>
      <c r="P442" s="290"/>
      <c r="Q442" s="290"/>
      <c r="R442" s="290"/>
      <c r="S442" s="290"/>
      <c r="T442" s="290"/>
      <c r="U442" s="290"/>
      <c r="V442" s="290"/>
      <c r="W442" s="290"/>
      <c r="X442" s="290"/>
      <c r="Y442" s="290"/>
      <c r="Z442" s="290"/>
      <c r="AA442" s="290"/>
      <c r="AB442" s="290"/>
      <c r="AC442" s="290"/>
      <c r="AD442" s="290"/>
      <c r="AE442" s="290"/>
      <c r="AF442" s="290"/>
      <c r="AG442" s="561">
        <v>1142</v>
      </c>
      <c r="AH442" s="561">
        <v>1142</v>
      </c>
      <c r="AI442" s="290" t="s">
        <v>310</v>
      </c>
      <c r="AJ442" s="290" t="s">
        <v>311</v>
      </c>
    </row>
    <row r="443" spans="2:36" x14ac:dyDescent="0.25">
      <c r="B443" s="554">
        <v>341</v>
      </c>
      <c r="C443" s="555"/>
      <c r="D443" s="556"/>
      <c r="E443" s="290" t="s">
        <v>395</v>
      </c>
      <c r="F443" s="290" t="s">
        <v>515</v>
      </c>
      <c r="G443" s="290" t="s">
        <v>397</v>
      </c>
      <c r="H443" s="183" t="str">
        <f>INDEX(Sector!$D$57:$D$776,MATCH('Energy consumption (raw)'!F443,Sector!$C$57:$C$776,FALSE))</f>
        <v>Mining and collecting hard coal</v>
      </c>
      <c r="I443" s="183" t="str">
        <f>IF(G443=Sector!$B$50,Sector!$B$50,IF(G443=Sector!$B$51,Sector!$B$51,IF(G443=Sector!$B$53,Sector!$B$53,INDEX(Sector!$E$57:$E$776,MATCH('Energy consumption (raw)'!F443,Sector!$C$57:$C$776,FALSE)))))</f>
        <v>05 Mining of coal and lignite</v>
      </c>
      <c r="J443" s="561"/>
      <c r="K443" s="561">
        <v>25914942</v>
      </c>
      <c r="L443" s="290"/>
      <c r="M443" s="290"/>
      <c r="N443" s="290"/>
      <c r="O443" s="290"/>
      <c r="P443" s="290"/>
      <c r="Q443" s="290"/>
      <c r="R443" s="290"/>
      <c r="S443" s="290">
        <v>1056575</v>
      </c>
      <c r="T443" s="290"/>
      <c r="U443" s="290"/>
      <c r="V443" s="290"/>
      <c r="W443" s="290">
        <v>30350</v>
      </c>
      <c r="X443" s="290"/>
      <c r="Y443" s="290">
        <v>1</v>
      </c>
      <c r="Z443" s="290"/>
      <c r="AA443" s="290"/>
      <c r="AB443" s="290"/>
      <c r="AC443" s="290"/>
      <c r="AD443" s="290"/>
      <c r="AE443" s="290"/>
      <c r="AF443" s="290"/>
      <c r="AG443" s="561">
        <v>4954.7420505999999</v>
      </c>
      <c r="AH443" s="561">
        <v>3071</v>
      </c>
      <c r="AI443" s="290" t="s">
        <v>310</v>
      </c>
      <c r="AJ443" s="290" t="s">
        <v>311</v>
      </c>
    </row>
    <row r="444" spans="2:36" x14ac:dyDescent="0.25">
      <c r="B444" s="554">
        <v>342</v>
      </c>
      <c r="C444" s="555"/>
      <c r="D444" s="556"/>
      <c r="E444" s="290" t="s">
        <v>395</v>
      </c>
      <c r="F444" s="290" t="s">
        <v>515</v>
      </c>
      <c r="G444" s="290" t="s">
        <v>397</v>
      </c>
      <c r="H444" s="183" t="str">
        <f>INDEX(Sector!$D$57:$D$776,MATCH('Energy consumption (raw)'!F444,Sector!$C$57:$C$776,FALSE))</f>
        <v>Mining and collecting hard coal</v>
      </c>
      <c r="I444" s="183" t="str">
        <f>IF(G444=Sector!$B$50,Sector!$B$50,IF(G444=Sector!$B$51,Sector!$B$51,IF(G444=Sector!$B$53,Sector!$B$53,INDEX(Sector!$E$57:$E$776,MATCH('Energy consumption (raw)'!F444,Sector!$C$57:$C$776,FALSE)))))</f>
        <v>05 Mining of coal and lignite</v>
      </c>
      <c r="J444" s="561">
        <v>3614133</v>
      </c>
      <c r="K444" s="561">
        <v>3614133</v>
      </c>
      <c r="L444" s="290"/>
      <c r="M444" s="290"/>
      <c r="N444" s="290"/>
      <c r="O444" s="290"/>
      <c r="P444" s="290"/>
      <c r="Q444" s="290"/>
      <c r="R444" s="290"/>
      <c r="S444" s="290">
        <v>153053</v>
      </c>
      <c r="T444" s="290"/>
      <c r="U444" s="290"/>
      <c r="V444" s="290"/>
      <c r="W444" s="290">
        <v>37462</v>
      </c>
      <c r="X444" s="290"/>
      <c r="Y444" s="290">
        <v>2976</v>
      </c>
      <c r="Z444" s="290"/>
      <c r="AA444" s="290"/>
      <c r="AB444" s="290"/>
      <c r="AC444" s="290"/>
      <c r="AD444" s="290"/>
      <c r="AE444" s="290"/>
      <c r="AF444" s="290"/>
      <c r="AG444" s="561">
        <v>3967.2808219000003</v>
      </c>
      <c r="AH444" s="561">
        <v>4216</v>
      </c>
      <c r="AI444" s="290" t="s">
        <v>310</v>
      </c>
      <c r="AJ444" s="290" t="s">
        <v>311</v>
      </c>
    </row>
    <row r="445" spans="2:36" x14ac:dyDescent="0.25">
      <c r="B445" s="554">
        <v>343</v>
      </c>
      <c r="C445" s="555"/>
      <c r="D445" s="556"/>
      <c r="E445" s="290" t="s">
        <v>395</v>
      </c>
      <c r="F445" s="290" t="s">
        <v>515</v>
      </c>
      <c r="G445" s="290" t="s">
        <v>397</v>
      </c>
      <c r="H445" s="183" t="str">
        <f>INDEX(Sector!$D$57:$D$776,MATCH('Energy consumption (raw)'!F445,Sector!$C$57:$C$776,FALSE))</f>
        <v>Mining and collecting hard coal</v>
      </c>
      <c r="I445" s="183" t="str">
        <f>IF(G445=Sector!$B$50,Sector!$B$50,IF(G445=Sector!$B$51,Sector!$B$51,IF(G445=Sector!$B$53,Sector!$B$53,INDEX(Sector!$E$57:$E$776,MATCH('Energy consumption (raw)'!F445,Sector!$C$57:$C$776,FALSE)))))</f>
        <v>05 Mining of coal and lignite</v>
      </c>
      <c r="J445" s="561"/>
      <c r="K445" s="561">
        <v>12340471</v>
      </c>
      <c r="L445" s="290"/>
      <c r="M445" s="290"/>
      <c r="N445" s="290"/>
      <c r="O445" s="290"/>
      <c r="P445" s="290"/>
      <c r="Q445" s="290"/>
      <c r="R445" s="290"/>
      <c r="S445" s="290">
        <v>244263</v>
      </c>
      <c r="T445" s="290"/>
      <c r="U445" s="290"/>
      <c r="V445" s="290"/>
      <c r="W445" s="290">
        <v>6541</v>
      </c>
      <c r="X445" s="290"/>
      <c r="Y445" s="290">
        <v>4</v>
      </c>
      <c r="Z445" s="290"/>
      <c r="AA445" s="290"/>
      <c r="AB445" s="290"/>
      <c r="AC445" s="290"/>
      <c r="AD445" s="290"/>
      <c r="AE445" s="290"/>
      <c r="AF445" s="290"/>
      <c r="AG445" s="561">
        <v>2128.8751453</v>
      </c>
      <c r="AH445" s="561">
        <v>1490</v>
      </c>
      <c r="AI445" s="290" t="s">
        <v>310</v>
      </c>
      <c r="AJ445" s="290" t="s">
        <v>311</v>
      </c>
    </row>
    <row r="446" spans="2:36" x14ac:dyDescent="0.25">
      <c r="B446" s="554">
        <v>344</v>
      </c>
      <c r="C446" s="555"/>
      <c r="D446" s="556"/>
      <c r="E446" s="290" t="s">
        <v>395</v>
      </c>
      <c r="F446" s="290" t="s">
        <v>515</v>
      </c>
      <c r="G446" s="290" t="s">
        <v>397</v>
      </c>
      <c r="H446" s="183" t="str">
        <f>INDEX(Sector!$D$57:$D$776,MATCH('Energy consumption (raw)'!F446,Sector!$C$57:$C$776,FALSE))</f>
        <v>Mining and collecting hard coal</v>
      </c>
      <c r="I446" s="183" t="str">
        <f>IF(G446=Sector!$B$50,Sector!$B$50,IF(G446=Sector!$B$51,Sector!$B$51,IF(G446=Sector!$B$53,Sector!$B$53,INDEX(Sector!$E$57:$E$776,MATCH('Energy consumption (raw)'!F446,Sector!$C$57:$C$776,FALSE)))))</f>
        <v>05 Mining of coal and lignite</v>
      </c>
      <c r="J446" s="561"/>
      <c r="K446" s="561">
        <v>7587350</v>
      </c>
      <c r="L446" s="290"/>
      <c r="M446" s="290"/>
      <c r="N446" s="290"/>
      <c r="O446" s="290"/>
      <c r="P446" s="290"/>
      <c r="Q446" s="290"/>
      <c r="R446" s="290"/>
      <c r="S446" s="290">
        <v>703015</v>
      </c>
      <c r="T446" s="290"/>
      <c r="U446" s="290"/>
      <c r="V446" s="290"/>
      <c r="W446" s="290"/>
      <c r="X446" s="290"/>
      <c r="Y446" s="290">
        <v>3</v>
      </c>
      <c r="Z446" s="290"/>
      <c r="AA446" s="290"/>
      <c r="AB446" s="290"/>
      <c r="AC446" s="290"/>
      <c r="AD446" s="290"/>
      <c r="AE446" s="290"/>
      <c r="AF446" s="290"/>
      <c r="AG446" s="561">
        <v>1792.6513050000001</v>
      </c>
      <c r="AH446" s="561">
        <v>1792</v>
      </c>
      <c r="AI446" s="290" t="s">
        <v>310</v>
      </c>
      <c r="AJ446" s="290" t="s">
        <v>311</v>
      </c>
    </row>
    <row r="447" spans="2:36" x14ac:dyDescent="0.25">
      <c r="B447" s="554">
        <v>345</v>
      </c>
      <c r="C447" s="555"/>
      <c r="D447" s="556"/>
      <c r="E447" s="290" t="s">
        <v>395</v>
      </c>
      <c r="F447" s="290" t="s">
        <v>515</v>
      </c>
      <c r="G447" s="290" t="s">
        <v>397</v>
      </c>
      <c r="H447" s="183" t="str">
        <f>INDEX(Sector!$D$57:$D$776,MATCH('Energy consumption (raw)'!F447,Sector!$C$57:$C$776,FALSE))</f>
        <v>Mining and collecting hard coal</v>
      </c>
      <c r="I447" s="183" t="str">
        <f>IF(G447=Sector!$B$50,Sector!$B$50,IF(G447=Sector!$B$51,Sector!$B$51,IF(G447=Sector!$B$53,Sector!$B$53,INDEX(Sector!$E$57:$E$776,MATCH('Energy consumption (raw)'!F447,Sector!$C$57:$C$776,FALSE)))))</f>
        <v>05 Mining of coal and lignite</v>
      </c>
      <c r="J447" s="561"/>
      <c r="K447" s="561">
        <v>560666</v>
      </c>
      <c r="L447" s="290"/>
      <c r="M447" s="290"/>
      <c r="N447" s="290"/>
      <c r="O447" s="290"/>
      <c r="P447" s="290"/>
      <c r="Q447" s="290"/>
      <c r="R447" s="290"/>
      <c r="S447" s="290">
        <v>3013695</v>
      </c>
      <c r="T447" s="290"/>
      <c r="U447" s="290"/>
      <c r="V447" s="290"/>
      <c r="W447" s="290">
        <v>64925</v>
      </c>
      <c r="X447" s="290"/>
      <c r="Y447" s="290"/>
      <c r="Z447" s="290"/>
      <c r="AA447" s="290"/>
      <c r="AB447" s="290"/>
      <c r="AC447" s="290"/>
      <c r="AD447" s="290"/>
      <c r="AE447" s="290"/>
      <c r="AF447" s="290"/>
      <c r="AG447" s="561">
        <v>2792.4501138000001</v>
      </c>
      <c r="AH447" s="561">
        <v>2792</v>
      </c>
      <c r="AI447" s="290" t="s">
        <v>310</v>
      </c>
      <c r="AJ447" s="290" t="s">
        <v>311</v>
      </c>
    </row>
    <row r="448" spans="2:36" x14ac:dyDescent="0.25">
      <c r="B448" s="554">
        <v>346</v>
      </c>
      <c r="C448" s="555"/>
      <c r="D448" s="556"/>
      <c r="E448" s="290" t="s">
        <v>395</v>
      </c>
      <c r="F448" s="290" t="s">
        <v>515</v>
      </c>
      <c r="G448" s="290" t="s">
        <v>397</v>
      </c>
      <c r="H448" s="183" t="str">
        <f>INDEX(Sector!$D$57:$D$776,MATCH('Energy consumption (raw)'!F448,Sector!$C$57:$C$776,FALSE))</f>
        <v>Mining and collecting hard coal</v>
      </c>
      <c r="I448" s="183" t="str">
        <f>IF(G448=Sector!$B$50,Sector!$B$50,IF(G448=Sector!$B$51,Sector!$B$51,IF(G448=Sector!$B$53,Sector!$B$53,INDEX(Sector!$E$57:$E$776,MATCH('Energy consumption (raw)'!F448,Sector!$C$57:$C$776,FALSE)))))</f>
        <v>05 Mining of coal and lignite</v>
      </c>
      <c r="J448" s="561"/>
      <c r="K448" s="561">
        <v>6709506</v>
      </c>
      <c r="L448" s="290"/>
      <c r="M448" s="290"/>
      <c r="N448" s="290"/>
      <c r="O448" s="290"/>
      <c r="P448" s="290"/>
      <c r="Q448" s="290"/>
      <c r="R448" s="290"/>
      <c r="S448" s="290">
        <v>13760</v>
      </c>
      <c r="T448" s="290"/>
      <c r="U448" s="290"/>
      <c r="V448" s="290"/>
      <c r="W448" s="290">
        <v>32300</v>
      </c>
      <c r="X448" s="290"/>
      <c r="Y448" s="290">
        <v>14</v>
      </c>
      <c r="Z448" s="290"/>
      <c r="AA448" s="290"/>
      <c r="AB448" s="290"/>
      <c r="AC448" s="290"/>
      <c r="AD448" s="290"/>
      <c r="AE448" s="290"/>
      <c r="AF448" s="290"/>
      <c r="AG448" s="561">
        <v>1089.4545757999999</v>
      </c>
      <c r="AH448" s="561">
        <v>13824</v>
      </c>
      <c r="AI448" s="290" t="s">
        <v>310</v>
      </c>
      <c r="AJ448" s="290" t="s">
        <v>311</v>
      </c>
    </row>
    <row r="449" spans="2:36" x14ac:dyDescent="0.25">
      <c r="B449" s="554">
        <v>347</v>
      </c>
      <c r="C449" s="555"/>
      <c r="D449" s="556"/>
      <c r="E449" s="290" t="s">
        <v>395</v>
      </c>
      <c r="F449" s="290" t="s">
        <v>515</v>
      </c>
      <c r="G449" s="290" t="s">
        <v>397</v>
      </c>
      <c r="H449" s="183" t="str">
        <f>INDEX(Sector!$D$57:$D$776,MATCH('Energy consumption (raw)'!F449,Sector!$C$57:$C$776,FALSE))</f>
        <v>Mining and collecting hard coal</v>
      </c>
      <c r="I449" s="183" t="str">
        <f>IF(G449=Sector!$B$50,Sector!$B$50,IF(G449=Sector!$B$51,Sector!$B$51,IF(G449=Sector!$B$53,Sector!$B$53,INDEX(Sector!$E$57:$E$776,MATCH('Energy consumption (raw)'!F449,Sector!$C$57:$C$776,FALSE)))))</f>
        <v>05 Mining of coal and lignite</v>
      </c>
      <c r="J449" s="561"/>
      <c r="K449" s="561">
        <v>2245219</v>
      </c>
      <c r="L449" s="290"/>
      <c r="M449" s="290"/>
      <c r="N449" s="290"/>
      <c r="O449" s="290"/>
      <c r="P449" s="290"/>
      <c r="Q449" s="290"/>
      <c r="R449" s="290">
        <v>4902</v>
      </c>
      <c r="S449" s="290"/>
      <c r="T449" s="290"/>
      <c r="U449" s="290"/>
      <c r="V449" s="290"/>
      <c r="W449" s="290"/>
      <c r="X449" s="290"/>
      <c r="Y449" s="290"/>
      <c r="Z449" s="290"/>
      <c r="AA449" s="290"/>
      <c r="AB449" s="290"/>
      <c r="AC449" s="290"/>
      <c r="AD449" s="290"/>
      <c r="AE449" s="290"/>
      <c r="AF449" s="290"/>
      <c r="AG449" s="561">
        <v>5346.4772917</v>
      </c>
      <c r="AH449" s="561">
        <v>3865</v>
      </c>
      <c r="AI449" s="290" t="s">
        <v>310</v>
      </c>
      <c r="AJ449" s="290" t="s">
        <v>311</v>
      </c>
    </row>
    <row r="450" spans="2:36" x14ac:dyDescent="0.25">
      <c r="B450" s="554">
        <v>348</v>
      </c>
      <c r="C450" s="555"/>
      <c r="D450" s="556"/>
      <c r="E450" s="290" t="s">
        <v>395</v>
      </c>
      <c r="F450" s="290" t="s">
        <v>515</v>
      </c>
      <c r="G450" s="290" t="s">
        <v>397</v>
      </c>
      <c r="H450" s="183" t="str">
        <f>INDEX(Sector!$D$57:$D$776,MATCH('Energy consumption (raw)'!F450,Sector!$C$57:$C$776,FALSE))</f>
        <v>Mining and collecting hard coal</v>
      </c>
      <c r="I450" s="183" t="str">
        <f>IF(G450=Sector!$B$50,Sector!$B$50,IF(G450=Sector!$B$51,Sector!$B$51,IF(G450=Sector!$B$53,Sector!$B$53,INDEX(Sector!$E$57:$E$776,MATCH('Energy consumption (raw)'!F450,Sector!$C$57:$C$776,FALSE)))))</f>
        <v>05 Mining of coal and lignite</v>
      </c>
      <c r="J450" s="561"/>
      <c r="K450" s="561">
        <v>250000</v>
      </c>
      <c r="L450" s="290"/>
      <c r="M450" s="290"/>
      <c r="N450" s="290"/>
      <c r="O450" s="290"/>
      <c r="P450" s="290"/>
      <c r="Q450" s="290"/>
      <c r="R450" s="290">
        <v>32903</v>
      </c>
      <c r="S450" s="290"/>
      <c r="T450" s="290"/>
      <c r="U450" s="290"/>
      <c r="V450" s="290"/>
      <c r="W450" s="290"/>
      <c r="X450" s="290"/>
      <c r="Y450" s="290"/>
      <c r="Z450" s="290"/>
      <c r="AA450" s="290"/>
      <c r="AB450" s="290"/>
      <c r="AC450" s="290"/>
      <c r="AD450" s="290"/>
      <c r="AE450" s="290"/>
      <c r="AF450" s="290"/>
      <c r="AG450" s="561">
        <v>33599.634999999995</v>
      </c>
      <c r="AH450" s="561">
        <v>33600</v>
      </c>
      <c r="AI450" s="290" t="s">
        <v>310</v>
      </c>
      <c r="AJ450" s="290" t="s">
        <v>311</v>
      </c>
    </row>
    <row r="451" spans="2:36" x14ac:dyDescent="0.25">
      <c r="B451" s="554">
        <v>349</v>
      </c>
      <c r="C451" s="555"/>
      <c r="D451" s="556"/>
      <c r="E451" s="290" t="s">
        <v>395</v>
      </c>
      <c r="F451" s="290" t="s">
        <v>521</v>
      </c>
      <c r="G451" s="290" t="s">
        <v>397</v>
      </c>
      <c r="H451" s="183" t="str">
        <f>INDEX(Sector!$D$57:$D$776,MATCH('Energy consumption (raw)'!F451,Sector!$C$57:$C$776,FALSE))</f>
        <v>Exploiting forest products other than timber</v>
      </c>
      <c r="I451" s="183" t="str">
        <f>IF(G451=Sector!$B$50,Sector!$B$50,IF(G451=Sector!$B$51,Sector!$B$51,IF(G451=Sector!$B$53,Sector!$B$53,INDEX(Sector!$E$57:$E$776,MATCH('Energy consumption (raw)'!F451,Sector!$C$57:$C$776,FALSE)))))</f>
        <v>16 Manufacture of wood and of products of wood and cork, except furniture;
manufacture of articles of straw and plaiting materials</v>
      </c>
      <c r="J451" s="561"/>
      <c r="K451" s="561">
        <v>1172002</v>
      </c>
      <c r="L451" s="290"/>
      <c r="M451" s="290"/>
      <c r="N451" s="290"/>
      <c r="O451" s="290"/>
      <c r="P451" s="290"/>
      <c r="Q451" s="290">
        <v>1721</v>
      </c>
      <c r="R451" s="290"/>
      <c r="S451" s="290">
        <v>218219</v>
      </c>
      <c r="T451" s="290"/>
      <c r="U451" s="290"/>
      <c r="V451" s="290"/>
      <c r="W451" s="290">
        <v>5458</v>
      </c>
      <c r="X451" s="290"/>
      <c r="Y451" s="290"/>
      <c r="Z451" s="290"/>
      <c r="AA451" s="290"/>
      <c r="AB451" s="290"/>
      <c r="AC451" s="290"/>
      <c r="AD451" s="290"/>
      <c r="AE451" s="290"/>
      <c r="AF451" s="290">
        <v>2395</v>
      </c>
      <c r="AG451" s="561">
        <v>1901.3177685999999</v>
      </c>
      <c r="AH451" s="561">
        <v>1431</v>
      </c>
      <c r="AI451" s="290" t="s">
        <v>310</v>
      </c>
      <c r="AJ451" s="290" t="s">
        <v>311</v>
      </c>
    </row>
    <row r="452" spans="2:36" x14ac:dyDescent="0.25">
      <c r="B452" s="554">
        <v>350</v>
      </c>
      <c r="C452" s="555"/>
      <c r="D452" s="556"/>
      <c r="E452" s="290" t="s">
        <v>395</v>
      </c>
      <c r="F452" s="290" t="s">
        <v>522</v>
      </c>
      <c r="G452" s="290" t="s">
        <v>397</v>
      </c>
      <c r="H452" s="183" t="str">
        <f>INDEX(Sector!$D$57:$D$776,MATCH('Energy consumption (raw)'!F452,Sector!$C$57:$C$776,FALSE))</f>
        <v>Architectural activities and related technical consulting</v>
      </c>
      <c r="I452" s="183" t="str">
        <f>IF(G452=Sector!$B$50,Sector!$B$50,IF(G452=Sector!$B$51,Sector!$B$51,IF(G452=Sector!$B$53,Sector!$B$53,INDEX(Sector!$E$57:$E$776,MATCH('Energy consumption (raw)'!F452,Sector!$C$57:$C$776,FALSE)))))</f>
        <v>99 Other non-industry</v>
      </c>
      <c r="J452" s="561"/>
      <c r="K452" s="561">
        <v>387705</v>
      </c>
      <c r="L452" s="290"/>
      <c r="M452" s="290"/>
      <c r="N452" s="290"/>
      <c r="O452" s="290"/>
      <c r="P452" s="290"/>
      <c r="Q452" s="290"/>
      <c r="R452" s="290"/>
      <c r="S452" s="290">
        <v>1340000</v>
      </c>
      <c r="T452" s="290"/>
      <c r="U452" s="290"/>
      <c r="V452" s="290"/>
      <c r="W452" s="290"/>
      <c r="X452" s="290"/>
      <c r="Y452" s="290"/>
      <c r="Z452" s="290"/>
      <c r="AA452" s="290"/>
      <c r="AB452" s="290"/>
      <c r="AC452" s="290"/>
      <c r="AD452" s="290"/>
      <c r="AE452" s="290"/>
      <c r="AF452" s="290"/>
      <c r="AG452" s="561">
        <v>1239.0228815</v>
      </c>
      <c r="AH452" s="561">
        <v>1101</v>
      </c>
      <c r="AI452" s="290" t="s">
        <v>310</v>
      </c>
      <c r="AJ452" s="290" t="s">
        <v>311</v>
      </c>
    </row>
    <row r="453" spans="2:36" x14ac:dyDescent="0.25">
      <c r="B453" s="554">
        <v>351</v>
      </c>
      <c r="C453" s="555"/>
      <c r="D453" s="556"/>
      <c r="E453" s="290" t="s">
        <v>395</v>
      </c>
      <c r="F453" s="290" t="s">
        <v>515</v>
      </c>
      <c r="G453" s="290" t="s">
        <v>397</v>
      </c>
      <c r="H453" s="183" t="str">
        <f>INDEX(Sector!$D$57:$D$776,MATCH('Energy consumption (raw)'!F453,Sector!$C$57:$C$776,FALSE))</f>
        <v>Mining and collecting hard coal</v>
      </c>
      <c r="I453" s="183" t="str">
        <f>IF(G453=Sector!$B$50,Sector!$B$50,IF(G453=Sector!$B$51,Sector!$B$51,IF(G453=Sector!$B$53,Sector!$B$53,INDEX(Sector!$E$57:$E$776,MATCH('Energy consumption (raw)'!F453,Sector!$C$57:$C$776,FALSE)))))</f>
        <v>05 Mining of coal and lignite</v>
      </c>
      <c r="J453" s="561"/>
      <c r="K453" s="561">
        <v>1137288</v>
      </c>
      <c r="L453" s="290"/>
      <c r="M453" s="290"/>
      <c r="N453" s="290"/>
      <c r="O453" s="290"/>
      <c r="P453" s="290"/>
      <c r="Q453" s="290"/>
      <c r="R453" s="290"/>
      <c r="S453" s="290">
        <v>3317146</v>
      </c>
      <c r="T453" s="290"/>
      <c r="U453" s="290"/>
      <c r="V453" s="290"/>
      <c r="W453" s="290">
        <v>13533</v>
      </c>
      <c r="X453" s="290"/>
      <c r="Y453" s="290"/>
      <c r="Z453" s="290"/>
      <c r="AA453" s="290"/>
      <c r="AB453" s="290"/>
      <c r="AC453" s="290"/>
      <c r="AD453" s="290"/>
      <c r="AE453" s="290"/>
      <c r="AF453" s="290"/>
      <c r="AG453" s="561">
        <v>3105.8044083999998</v>
      </c>
      <c r="AH453" s="561">
        <v>3106</v>
      </c>
      <c r="AI453" s="290" t="s">
        <v>310</v>
      </c>
      <c r="AJ453" s="290" t="s">
        <v>311</v>
      </c>
    </row>
    <row r="454" spans="2:36" x14ac:dyDescent="0.25">
      <c r="B454" s="554">
        <v>352</v>
      </c>
      <c r="C454" s="555"/>
      <c r="D454" s="556"/>
      <c r="E454" s="290" t="s">
        <v>395</v>
      </c>
      <c r="F454" s="290" t="s">
        <v>457</v>
      </c>
      <c r="G454" s="290" t="s">
        <v>397</v>
      </c>
      <c r="H454" s="183" t="str">
        <f>INDEX(Sector!$D$57:$D$776,MATCH('Energy consumption (raw)'!F454,Sector!$C$57:$C$776,FALSE))</f>
        <v>Producing building materials from clay</v>
      </c>
      <c r="I454" s="183" t="str">
        <f>IF(G454=Sector!$B$50,Sector!$B$50,IF(G454=Sector!$B$51,Sector!$B$51,IF(G454=Sector!$B$53,Sector!$B$53,INDEX(Sector!$E$57:$E$776,MATCH('Energy consumption (raw)'!F454,Sector!$C$57:$C$776,FALSE)))))</f>
        <v>23 Manufacture of other non-metallic mineral products</v>
      </c>
      <c r="J454" s="561"/>
      <c r="K454" s="561">
        <v>36543411</v>
      </c>
      <c r="L454" s="290"/>
      <c r="M454" s="290"/>
      <c r="N454" s="290"/>
      <c r="O454" s="290"/>
      <c r="P454" s="290"/>
      <c r="Q454" s="290"/>
      <c r="R454" s="290"/>
      <c r="S454" s="290"/>
      <c r="T454" s="290"/>
      <c r="U454" s="290"/>
      <c r="V454" s="290"/>
      <c r="W454" s="290"/>
      <c r="X454" s="290"/>
      <c r="Y454" s="290"/>
      <c r="Z454" s="290"/>
      <c r="AA454" s="290"/>
      <c r="AB454" s="290"/>
      <c r="AC454" s="290"/>
      <c r="AD454" s="290"/>
      <c r="AE454" s="290"/>
      <c r="AF454" s="290"/>
      <c r="AG454" s="561">
        <v>5638.6483173000006</v>
      </c>
      <c r="AH454" s="561">
        <v>2716</v>
      </c>
      <c r="AI454" s="290" t="s">
        <v>310</v>
      </c>
      <c r="AJ454" s="290" t="s">
        <v>311</v>
      </c>
    </row>
    <row r="455" spans="2:36" x14ac:dyDescent="0.25">
      <c r="B455" s="554">
        <v>353</v>
      </c>
      <c r="C455" s="555"/>
      <c r="D455" s="556"/>
      <c r="E455" s="290" t="s">
        <v>395</v>
      </c>
      <c r="F455" s="290" t="s">
        <v>523</v>
      </c>
      <c r="G455" s="290" t="s">
        <v>397</v>
      </c>
      <c r="H455" s="183" t="str">
        <f>INDEX(Sector!$D$57:$D$776,MATCH('Energy consumption (raw)'!F455,Sector!$C$57:$C$776,FALSE))</f>
        <v>Power production</v>
      </c>
      <c r="I455" s="183" t="str">
        <f>IF(G455=Sector!$B$50,Sector!$B$50,IF(G455=Sector!$B$51,Sector!$B$51,IF(G455=Sector!$B$53,Sector!$B$53,INDEX(Sector!$E$57:$E$776,MATCH('Energy consumption (raw)'!F455,Sector!$C$57:$C$776,FALSE)))))</f>
        <v>35 Electricity, gas, steam and air conditioning supply</v>
      </c>
      <c r="J455" s="561"/>
      <c r="K455" s="561">
        <v>14352538</v>
      </c>
      <c r="L455" s="290"/>
      <c r="M455" s="290"/>
      <c r="N455" s="290"/>
      <c r="O455" s="290"/>
      <c r="P455" s="290"/>
      <c r="Q455" s="290">
        <v>172559</v>
      </c>
      <c r="R455" s="290"/>
      <c r="S455" s="290">
        <v>5905</v>
      </c>
      <c r="T455" s="290"/>
      <c r="U455" s="290"/>
      <c r="V455" s="290"/>
      <c r="W455" s="290"/>
      <c r="X455" s="290"/>
      <c r="Y455" s="290"/>
      <c r="Z455" s="290"/>
      <c r="AA455" s="290"/>
      <c r="AB455" s="290"/>
      <c r="AC455" s="290"/>
      <c r="AD455" s="290"/>
      <c r="AE455" s="290"/>
      <c r="AF455" s="290"/>
      <c r="AG455" s="561">
        <v>88499.293013400005</v>
      </c>
      <c r="AH455" s="561">
        <v>37311</v>
      </c>
      <c r="AI455" s="290" t="s">
        <v>310</v>
      </c>
      <c r="AJ455" s="290" t="s">
        <v>311</v>
      </c>
    </row>
    <row r="456" spans="2:36" x14ac:dyDescent="0.25">
      <c r="B456" s="554">
        <v>354</v>
      </c>
      <c r="C456" s="555"/>
      <c r="D456" s="556"/>
      <c r="E456" s="290" t="s">
        <v>395</v>
      </c>
      <c r="F456" s="290" t="s">
        <v>523</v>
      </c>
      <c r="G456" s="290" t="s">
        <v>397</v>
      </c>
      <c r="H456" s="183" t="str">
        <f>INDEX(Sector!$D$57:$D$776,MATCH('Energy consumption (raw)'!F456,Sector!$C$57:$C$776,FALSE))</f>
        <v>Power production</v>
      </c>
      <c r="I456" s="183" t="str">
        <f>IF(G456=Sector!$B$50,Sector!$B$50,IF(G456=Sector!$B$51,Sector!$B$51,IF(G456=Sector!$B$53,Sector!$B$53,INDEX(Sector!$E$57:$E$776,MATCH('Energy consumption (raw)'!F456,Sector!$C$57:$C$776,FALSE)))))</f>
        <v>35 Electricity, gas, steam and air conditioning supply</v>
      </c>
      <c r="J456" s="561"/>
      <c r="K456" s="561">
        <v>680030000</v>
      </c>
      <c r="L456" s="290"/>
      <c r="M456" s="290"/>
      <c r="N456" s="290"/>
      <c r="O456" s="290">
        <v>3216</v>
      </c>
      <c r="P456" s="290"/>
      <c r="Q456" s="290"/>
      <c r="R456" s="290"/>
      <c r="S456" s="290"/>
      <c r="T456" s="290">
        <v>8499</v>
      </c>
      <c r="U456" s="290"/>
      <c r="V456" s="290"/>
      <c r="W456" s="290"/>
      <c r="X456" s="290"/>
      <c r="Y456" s="290"/>
      <c r="Z456" s="290"/>
      <c r="AA456" s="290"/>
      <c r="AB456" s="290"/>
      <c r="AC456" s="290"/>
      <c r="AD456" s="290"/>
      <c r="AE456" s="290"/>
      <c r="AF456" s="290"/>
      <c r="AG456" s="561">
        <v>115593.83899999999</v>
      </c>
      <c r="AH456" s="561">
        <v>121370</v>
      </c>
      <c r="AI456" s="290" t="s">
        <v>310</v>
      </c>
      <c r="AJ456" s="290" t="s">
        <v>311</v>
      </c>
    </row>
    <row r="457" spans="2:36" x14ac:dyDescent="0.25">
      <c r="B457" s="554">
        <v>355</v>
      </c>
      <c r="C457" s="555"/>
      <c r="D457" s="556"/>
      <c r="E457" s="290" t="s">
        <v>395</v>
      </c>
      <c r="F457" s="290" t="s">
        <v>523</v>
      </c>
      <c r="G457" s="290" t="s">
        <v>397</v>
      </c>
      <c r="H457" s="183" t="str">
        <f>INDEX(Sector!$D$57:$D$776,MATCH('Energy consumption (raw)'!F457,Sector!$C$57:$C$776,FALSE))</f>
        <v>Power production</v>
      </c>
      <c r="I457" s="183" t="str">
        <f>IF(G457=Sector!$B$50,Sector!$B$50,IF(G457=Sector!$B$51,Sector!$B$51,IF(G457=Sector!$B$53,Sector!$B$53,INDEX(Sector!$E$57:$E$776,MATCH('Energy consumption (raw)'!F457,Sector!$C$57:$C$776,FALSE)))))</f>
        <v>35 Electricity, gas, steam and air conditioning supply</v>
      </c>
      <c r="J457" s="561"/>
      <c r="K457" s="561">
        <v>583388300</v>
      </c>
      <c r="L457" s="290"/>
      <c r="M457" s="290"/>
      <c r="N457" s="290">
        <v>2932</v>
      </c>
      <c r="O457" s="290"/>
      <c r="P457" s="290"/>
      <c r="Q457" s="290"/>
      <c r="R457" s="290"/>
      <c r="S457" s="290"/>
      <c r="T457" s="290">
        <v>2963</v>
      </c>
      <c r="U457" s="290"/>
      <c r="V457" s="290"/>
      <c r="W457" s="290"/>
      <c r="X457" s="290"/>
      <c r="Y457" s="290"/>
      <c r="Z457" s="290"/>
      <c r="AA457" s="290"/>
      <c r="AB457" s="290"/>
      <c r="AC457" s="290"/>
      <c r="AD457" s="290"/>
      <c r="AE457" s="290"/>
      <c r="AF457" s="290"/>
      <c r="AG457" s="561">
        <v>95002.584689999989</v>
      </c>
      <c r="AH457" s="561">
        <v>92950</v>
      </c>
      <c r="AI457" s="290" t="s">
        <v>310</v>
      </c>
      <c r="AJ457" s="290" t="s">
        <v>311</v>
      </c>
    </row>
    <row r="458" spans="2:36" x14ac:dyDescent="0.25">
      <c r="B458" s="554">
        <v>356</v>
      </c>
      <c r="C458" s="555"/>
      <c r="D458" s="556"/>
      <c r="E458" s="290" t="s">
        <v>395</v>
      </c>
      <c r="F458" s="290" t="s">
        <v>523</v>
      </c>
      <c r="G458" s="290" t="s">
        <v>397</v>
      </c>
      <c r="H458" s="183" t="str">
        <f>INDEX(Sector!$D$57:$D$776,MATCH('Energy consumption (raw)'!F458,Sector!$C$57:$C$776,FALSE))</f>
        <v>Power production</v>
      </c>
      <c r="I458" s="183" t="str">
        <f>IF(G458=Sector!$B$50,Sector!$B$50,IF(G458=Sector!$B$51,Sector!$B$51,IF(G458=Sector!$B$53,Sector!$B$53,INDEX(Sector!$E$57:$E$776,MATCH('Energy consumption (raw)'!F458,Sector!$C$57:$C$776,FALSE)))))</f>
        <v>35 Electricity, gas, steam and air conditioning supply</v>
      </c>
      <c r="J458" s="561"/>
      <c r="K458" s="561">
        <v>14581210</v>
      </c>
      <c r="L458" s="290"/>
      <c r="M458" s="290"/>
      <c r="N458" s="290"/>
      <c r="O458" s="290"/>
      <c r="P458" s="290"/>
      <c r="Q458" s="290">
        <v>226882</v>
      </c>
      <c r="R458" s="290"/>
      <c r="S458" s="290">
        <v>4878</v>
      </c>
      <c r="T458" s="290"/>
      <c r="U458" s="290"/>
      <c r="V458" s="290"/>
      <c r="W458" s="290">
        <v>40</v>
      </c>
      <c r="X458" s="290"/>
      <c r="Y458" s="290"/>
      <c r="Z458" s="290"/>
      <c r="AA458" s="290"/>
      <c r="AB458" s="290"/>
      <c r="AC458" s="290"/>
      <c r="AD458" s="290"/>
      <c r="AE458" s="290"/>
      <c r="AF458" s="290"/>
      <c r="AG458" s="561">
        <v>115695.20654300001</v>
      </c>
      <c r="AH458" s="561">
        <v>65650.667000000001</v>
      </c>
      <c r="AI458" s="290" t="s">
        <v>310</v>
      </c>
      <c r="AJ458" s="290" t="s">
        <v>311</v>
      </c>
    </row>
    <row r="459" spans="2:36" x14ac:dyDescent="0.25">
      <c r="B459" s="554">
        <v>357</v>
      </c>
      <c r="C459" s="555"/>
      <c r="D459" s="556"/>
      <c r="E459" s="290" t="s">
        <v>395</v>
      </c>
      <c r="F459" s="290" t="s">
        <v>523</v>
      </c>
      <c r="G459" s="290" t="s">
        <v>397</v>
      </c>
      <c r="H459" s="183" t="str">
        <f>INDEX(Sector!$D$57:$D$776,MATCH('Energy consumption (raw)'!F459,Sector!$C$57:$C$776,FALSE))</f>
        <v>Power production</v>
      </c>
      <c r="I459" s="183" t="str">
        <f>IF(G459=Sector!$B$50,Sector!$B$50,IF(G459=Sector!$B$51,Sector!$B$51,IF(G459=Sector!$B$53,Sector!$B$53,INDEX(Sector!$E$57:$E$776,MATCH('Energy consumption (raw)'!F459,Sector!$C$57:$C$776,FALSE)))))</f>
        <v>35 Electricity, gas, steam and air conditioning supply</v>
      </c>
      <c r="J459" s="561"/>
      <c r="K459" s="561">
        <v>349123000</v>
      </c>
      <c r="L459" s="290"/>
      <c r="M459" s="290"/>
      <c r="N459" s="290">
        <v>16790</v>
      </c>
      <c r="O459" s="290"/>
      <c r="P459" s="290"/>
      <c r="Q459" s="290"/>
      <c r="R459" s="290">
        <v>503</v>
      </c>
      <c r="S459" s="290"/>
      <c r="T459" s="290"/>
      <c r="U459" s="290"/>
      <c r="V459" s="290">
        <v>6</v>
      </c>
      <c r="W459" s="290"/>
      <c r="X459" s="290"/>
      <c r="Y459" s="290"/>
      <c r="Z459" s="290"/>
      <c r="AA459" s="290"/>
      <c r="AB459" s="290"/>
      <c r="AC459" s="290"/>
      <c r="AD459" s="290"/>
      <c r="AE459" s="290"/>
      <c r="AF459" s="290"/>
      <c r="AG459" s="561">
        <v>66142.0389</v>
      </c>
      <c r="AH459" s="561">
        <v>54389.038900000007</v>
      </c>
      <c r="AI459" s="290" t="s">
        <v>310</v>
      </c>
      <c r="AJ459" s="290" t="s">
        <v>311</v>
      </c>
    </row>
    <row r="460" spans="2:36" x14ac:dyDescent="0.25">
      <c r="B460" s="554">
        <v>358</v>
      </c>
      <c r="C460" s="555"/>
      <c r="D460" s="556"/>
      <c r="E460" s="290" t="s">
        <v>395</v>
      </c>
      <c r="F460" s="290" t="s">
        <v>523</v>
      </c>
      <c r="G460" s="290" t="s">
        <v>397</v>
      </c>
      <c r="H460" s="183" t="str">
        <f>INDEX(Sector!$D$57:$D$776,MATCH('Energy consumption (raw)'!F460,Sector!$C$57:$C$776,FALSE))</f>
        <v>Power production</v>
      </c>
      <c r="I460" s="183" t="str">
        <f>IF(G460=Sector!$B$50,Sector!$B$50,IF(G460=Sector!$B$51,Sector!$B$51,IF(G460=Sector!$B$53,Sector!$B$53,INDEX(Sector!$E$57:$E$776,MATCH('Energy consumption (raw)'!F460,Sector!$C$57:$C$776,FALSE)))))</f>
        <v>35 Electricity, gas, steam and air conditioning supply</v>
      </c>
      <c r="J460" s="561"/>
      <c r="K460" s="561">
        <v>8932655</v>
      </c>
      <c r="L460" s="290"/>
      <c r="M460" s="290"/>
      <c r="N460" s="290"/>
      <c r="O460" s="290"/>
      <c r="P460" s="290"/>
      <c r="Q460" s="290"/>
      <c r="R460" s="290">
        <v>152</v>
      </c>
      <c r="S460" s="290"/>
      <c r="T460" s="290">
        <v>4854</v>
      </c>
      <c r="U460" s="290"/>
      <c r="V460" s="290"/>
      <c r="W460" s="290"/>
      <c r="X460" s="290"/>
      <c r="Y460" s="290"/>
      <c r="Z460" s="290"/>
      <c r="AA460" s="290"/>
      <c r="AB460" s="290"/>
      <c r="AC460" s="290"/>
      <c r="AD460" s="290"/>
      <c r="AE460" s="290"/>
      <c r="AF460" s="290"/>
      <c r="AG460" s="561">
        <v>6338.8086665000001</v>
      </c>
      <c r="AH460" s="561">
        <v>8482.8022999999994</v>
      </c>
      <c r="AI460" s="290" t="s">
        <v>310</v>
      </c>
      <c r="AJ460" s="290" t="s">
        <v>311</v>
      </c>
    </row>
    <row r="461" spans="2:36" x14ac:dyDescent="0.25">
      <c r="B461" s="554">
        <v>359</v>
      </c>
      <c r="C461" s="555"/>
      <c r="D461" s="556"/>
      <c r="E461" s="290" t="s">
        <v>395</v>
      </c>
      <c r="F461" s="290" t="s">
        <v>515</v>
      </c>
      <c r="G461" s="290" t="s">
        <v>397</v>
      </c>
      <c r="H461" s="183" t="str">
        <f>INDEX(Sector!$D$57:$D$776,MATCH('Energy consumption (raw)'!F461,Sector!$C$57:$C$776,FALSE))</f>
        <v>Mining and collecting hard coal</v>
      </c>
      <c r="I461" s="183" t="str">
        <f>IF(G461=Sector!$B$50,Sector!$B$50,IF(G461=Sector!$B$51,Sector!$B$51,IF(G461=Sector!$B$53,Sector!$B$53,INDEX(Sector!$E$57:$E$776,MATCH('Energy consumption (raw)'!F461,Sector!$C$57:$C$776,FALSE)))))</f>
        <v>05 Mining of coal and lignite</v>
      </c>
      <c r="J461" s="561"/>
      <c r="K461" s="561">
        <v>7469429</v>
      </c>
      <c r="L461" s="290"/>
      <c r="M461" s="290"/>
      <c r="N461" s="290"/>
      <c r="O461" s="290"/>
      <c r="P461" s="290"/>
      <c r="Q461" s="290"/>
      <c r="R461" s="290"/>
      <c r="S461" s="290">
        <v>30927570</v>
      </c>
      <c r="T461" s="290"/>
      <c r="U461" s="290"/>
      <c r="V461" s="290"/>
      <c r="W461" s="290">
        <v>34400</v>
      </c>
      <c r="X461" s="290"/>
      <c r="Y461" s="290">
        <v>1</v>
      </c>
      <c r="Z461" s="290"/>
      <c r="AA461" s="290"/>
      <c r="AB461" s="290"/>
      <c r="AC461" s="290"/>
      <c r="AD461" s="290"/>
      <c r="AE461" s="290"/>
      <c r="AF461" s="290"/>
      <c r="AG461" s="561">
        <v>28398.436494700003</v>
      </c>
      <c r="AH461" s="561">
        <v>20633</v>
      </c>
      <c r="AI461" s="290" t="s">
        <v>310</v>
      </c>
      <c r="AJ461" s="290" t="s">
        <v>311</v>
      </c>
    </row>
    <row r="462" spans="2:36" x14ac:dyDescent="0.25">
      <c r="B462" s="554">
        <v>360</v>
      </c>
      <c r="C462" s="555"/>
      <c r="D462" s="556"/>
      <c r="E462" s="290" t="s">
        <v>395</v>
      </c>
      <c r="F462" s="290" t="s">
        <v>457</v>
      </c>
      <c r="G462" s="290" t="s">
        <v>397</v>
      </c>
      <c r="H462" s="183" t="str">
        <f>INDEX(Sector!$D$57:$D$776,MATCH('Energy consumption (raw)'!F462,Sector!$C$57:$C$776,FALSE))</f>
        <v>Producing building materials from clay</v>
      </c>
      <c r="I462" s="183" t="str">
        <f>IF(G462=Sector!$B$50,Sector!$B$50,IF(G462=Sector!$B$51,Sector!$B$51,IF(G462=Sector!$B$53,Sector!$B$53,INDEX(Sector!$E$57:$E$776,MATCH('Energy consumption (raw)'!F462,Sector!$C$57:$C$776,FALSE)))))</f>
        <v>23 Manufacture of other non-metallic mineral products</v>
      </c>
      <c r="J462" s="561"/>
      <c r="K462" s="561">
        <v>15403438</v>
      </c>
      <c r="L462" s="290"/>
      <c r="M462" s="290"/>
      <c r="N462" s="290"/>
      <c r="O462" s="290"/>
      <c r="P462" s="290"/>
      <c r="Q462" s="290"/>
      <c r="R462" s="290"/>
      <c r="S462" s="290"/>
      <c r="T462" s="290"/>
      <c r="U462" s="290"/>
      <c r="V462" s="290"/>
      <c r="W462" s="290"/>
      <c r="X462" s="290"/>
      <c r="Y462" s="290"/>
      <c r="Z462" s="290"/>
      <c r="AA462" s="290"/>
      <c r="AB462" s="290"/>
      <c r="AC462" s="290"/>
      <c r="AD462" s="290"/>
      <c r="AE462" s="290"/>
      <c r="AF462" s="290"/>
      <c r="AG462" s="561">
        <v>2376.7504834000001</v>
      </c>
      <c r="AH462" s="561">
        <v>2377</v>
      </c>
      <c r="AI462" s="290" t="s">
        <v>310</v>
      </c>
      <c r="AJ462" s="290" t="s">
        <v>311</v>
      </c>
    </row>
    <row r="463" spans="2:36" x14ac:dyDescent="0.25">
      <c r="B463" s="554">
        <v>361</v>
      </c>
      <c r="C463" s="555"/>
      <c r="D463" s="556"/>
      <c r="E463" s="290" t="s">
        <v>395</v>
      </c>
      <c r="F463" s="290" t="s">
        <v>524</v>
      </c>
      <c r="G463" s="290" t="s">
        <v>397</v>
      </c>
      <c r="H463" s="183" t="str">
        <f>INDEX(Sector!$D$57:$D$776,MATCH('Energy consumption (raw)'!F463,Sector!$C$57:$C$776,FALSE))</f>
        <v>Shipbuilding and floating structures</v>
      </c>
      <c r="I463" s="183" t="str">
        <f>IF(G463=Sector!$B$50,Sector!$B$50,IF(G463=Sector!$B$51,Sector!$B$51,IF(G463=Sector!$B$53,Sector!$B$53,INDEX(Sector!$E$57:$E$776,MATCH('Energy consumption (raw)'!F463,Sector!$C$57:$C$776,FALSE)))))</f>
        <v>30 Manufacture of other transport equipment</v>
      </c>
      <c r="J463" s="561"/>
      <c r="K463" s="561">
        <v>654669</v>
      </c>
      <c r="L463" s="290"/>
      <c r="M463" s="290"/>
      <c r="N463" s="290"/>
      <c r="O463" s="290"/>
      <c r="P463" s="290"/>
      <c r="Q463" s="290"/>
      <c r="R463" s="290">
        <v>1336</v>
      </c>
      <c r="S463" s="290"/>
      <c r="T463" s="290">
        <v>102</v>
      </c>
      <c r="U463" s="290"/>
      <c r="V463" s="290"/>
      <c r="W463" s="290"/>
      <c r="X463" s="290"/>
      <c r="Y463" s="290"/>
      <c r="Z463" s="290"/>
      <c r="AA463" s="290"/>
      <c r="AB463" s="290"/>
      <c r="AC463" s="290"/>
      <c r="AD463" s="290"/>
      <c r="AE463" s="290"/>
      <c r="AF463" s="290"/>
      <c r="AG463" s="561">
        <v>1564.7154267000001</v>
      </c>
      <c r="AH463" s="561">
        <v>1565</v>
      </c>
      <c r="AI463" s="290" t="s">
        <v>310</v>
      </c>
      <c r="AJ463" s="290" t="s">
        <v>311</v>
      </c>
    </row>
    <row r="464" spans="2:36" x14ac:dyDescent="0.25">
      <c r="B464" s="554">
        <v>362</v>
      </c>
      <c r="C464" s="555"/>
      <c r="D464" s="556"/>
      <c r="E464" s="290" t="s">
        <v>395</v>
      </c>
      <c r="F464" s="290" t="s">
        <v>525</v>
      </c>
      <c r="G464" s="290" t="s">
        <v>397</v>
      </c>
      <c r="H464" s="183" t="str">
        <f>INDEX(Sector!$D$57:$D$776,MATCH('Energy consumption (raw)'!F464,Sector!$C$57:$C$776,FALSE))</f>
        <v>Services activities supporting mining and ore</v>
      </c>
      <c r="I464" s="183" t="str">
        <f>IF(G464=Sector!$B$50,Sector!$B$50,IF(G464=Sector!$B$51,Sector!$B$51,IF(G464=Sector!$B$53,Sector!$B$53,INDEX(Sector!$E$57:$E$776,MATCH('Energy consumption (raw)'!F464,Sector!$C$57:$C$776,FALSE)))))</f>
        <v>08 Other mining and quarrying</v>
      </c>
      <c r="J464" s="561"/>
      <c r="K464" s="561">
        <v>6242255</v>
      </c>
      <c r="L464" s="290"/>
      <c r="M464" s="290"/>
      <c r="N464" s="290">
        <v>492</v>
      </c>
      <c r="O464" s="290"/>
      <c r="P464" s="290"/>
      <c r="Q464" s="290"/>
      <c r="R464" s="290">
        <v>374</v>
      </c>
      <c r="S464" s="290"/>
      <c r="T464" s="290"/>
      <c r="U464" s="290"/>
      <c r="V464" s="290">
        <v>63</v>
      </c>
      <c r="W464" s="290"/>
      <c r="X464" s="290"/>
      <c r="Y464" s="290"/>
      <c r="Z464" s="290"/>
      <c r="AA464" s="290"/>
      <c r="AB464" s="290"/>
      <c r="AC464" s="290"/>
      <c r="AD464" s="290"/>
      <c r="AE464" s="290"/>
      <c r="AF464" s="290"/>
      <c r="AG464" s="561">
        <v>1755.2099465000001</v>
      </c>
      <c r="AH464" s="561">
        <v>1559</v>
      </c>
      <c r="AI464" s="290" t="s">
        <v>310</v>
      </c>
      <c r="AJ464" s="290" t="s">
        <v>311</v>
      </c>
    </row>
    <row r="465" spans="2:36" x14ac:dyDescent="0.25">
      <c r="B465" s="554">
        <v>363</v>
      </c>
      <c r="C465" s="555"/>
      <c r="D465" s="556"/>
      <c r="E465" s="290" t="s">
        <v>395</v>
      </c>
      <c r="F465" s="290" t="s">
        <v>438</v>
      </c>
      <c r="G465" s="290" t="s">
        <v>397</v>
      </c>
      <c r="H465" s="183" t="str">
        <f>INDEX(Sector!$D$57:$D$776,MATCH('Energy consumption (raw)'!F465,Sector!$C$57:$C$776,FALSE))</f>
        <v>Brewing beer and brewing malt</v>
      </c>
      <c r="I465" s="183" t="str">
        <f>IF(G465=Sector!$B$50,Sector!$B$50,IF(G465=Sector!$B$51,Sector!$B$51,IF(G465=Sector!$B$53,Sector!$B$53,INDEX(Sector!$E$57:$E$776,MATCH('Energy consumption (raw)'!F465,Sector!$C$57:$C$776,FALSE)))))</f>
        <v>11 Manufacture of beverages</v>
      </c>
      <c r="J465" s="561"/>
      <c r="K465" s="561">
        <v>3628095</v>
      </c>
      <c r="L465" s="290"/>
      <c r="M465" s="290"/>
      <c r="N465" s="290">
        <v>1803</v>
      </c>
      <c r="O465" s="290"/>
      <c r="P465" s="290"/>
      <c r="Q465" s="290"/>
      <c r="R465" s="290"/>
      <c r="S465" s="290"/>
      <c r="T465" s="290"/>
      <c r="U465" s="290"/>
      <c r="V465" s="290"/>
      <c r="W465" s="290"/>
      <c r="X465" s="290"/>
      <c r="Y465" s="290"/>
      <c r="Z465" s="290"/>
      <c r="AA465" s="290"/>
      <c r="AB465" s="290"/>
      <c r="AC465" s="290"/>
      <c r="AD465" s="290"/>
      <c r="AE465" s="290"/>
      <c r="AF465" s="290"/>
      <c r="AG465" s="561">
        <v>1821.9150585</v>
      </c>
      <c r="AH465" s="561">
        <v>1737</v>
      </c>
      <c r="AI465" s="290" t="s">
        <v>310</v>
      </c>
      <c r="AJ465" s="290" t="s">
        <v>311</v>
      </c>
    </row>
    <row r="466" spans="2:36" x14ac:dyDescent="0.25">
      <c r="B466" s="554">
        <v>364</v>
      </c>
      <c r="C466" s="555"/>
      <c r="D466" s="556"/>
      <c r="E466" s="290" t="s">
        <v>395</v>
      </c>
      <c r="F466" s="290" t="s">
        <v>526</v>
      </c>
      <c r="G466" s="290" t="s">
        <v>397</v>
      </c>
      <c r="H466" s="183" t="str">
        <f>INDEX(Sector!$D$57:$D$776,MATCH('Energy consumption (raw)'!F466,Sector!$C$57:$C$776,FALSE))</f>
        <v>Cargo handling</v>
      </c>
      <c r="I466" s="183" t="str">
        <f>IF(G466=Sector!$B$50,Sector!$B$50,IF(G466=Sector!$B$51,Sector!$B$51,IF(G466=Sector!$B$53,Sector!$B$53,INDEX(Sector!$E$57:$E$776,MATCH('Energy consumption (raw)'!F466,Sector!$C$57:$C$776,FALSE)))))</f>
        <v>Transport</v>
      </c>
      <c r="J466" s="561"/>
      <c r="K466" s="561">
        <v>118332</v>
      </c>
      <c r="L466" s="290"/>
      <c r="M466" s="290"/>
      <c r="N466" s="290"/>
      <c r="O466" s="290"/>
      <c r="P466" s="290"/>
      <c r="Q466" s="290"/>
      <c r="R466" s="290"/>
      <c r="S466" s="290">
        <v>2020000</v>
      </c>
      <c r="T466" s="290"/>
      <c r="U466" s="290"/>
      <c r="V466" s="290"/>
      <c r="W466" s="290"/>
      <c r="X466" s="290"/>
      <c r="Y466" s="290"/>
      <c r="Z466" s="290"/>
      <c r="AA466" s="290"/>
      <c r="AB466" s="290"/>
      <c r="AC466" s="290"/>
      <c r="AD466" s="290"/>
      <c r="AE466" s="290"/>
      <c r="AF466" s="290"/>
      <c r="AG466" s="561">
        <v>1795.8586275999999</v>
      </c>
      <c r="AH466" s="561">
        <v>1796</v>
      </c>
      <c r="AI466" s="290" t="s">
        <v>310</v>
      </c>
      <c r="AJ466" s="290" t="s">
        <v>311</v>
      </c>
    </row>
    <row r="467" spans="2:36" x14ac:dyDescent="0.25">
      <c r="B467" s="554">
        <v>365</v>
      </c>
      <c r="C467" s="555"/>
      <c r="D467" s="556"/>
      <c r="E467" s="290" t="s">
        <v>395</v>
      </c>
      <c r="F467" s="290" t="s">
        <v>527</v>
      </c>
      <c r="G467" s="290" t="s">
        <v>397</v>
      </c>
      <c r="H467" s="183" t="str">
        <f>INDEX(Sector!$D$57:$D$776,MATCH('Energy consumption (raw)'!F467,Sector!$C$57:$C$776,FALSE))</f>
        <v>Inland waterway passenger transport</v>
      </c>
      <c r="I467" s="183" t="str">
        <f>IF(G467=Sector!$B$50,Sector!$B$50,IF(G467=Sector!$B$51,Sector!$B$51,IF(G467=Sector!$B$53,Sector!$B$53,INDEX(Sector!$E$57:$E$776,MATCH('Energy consumption (raw)'!F467,Sector!$C$57:$C$776,FALSE)))))</f>
        <v>30 Manufacture of other transport equipment</v>
      </c>
      <c r="J467" s="561"/>
      <c r="K467" s="561">
        <v>1528499</v>
      </c>
      <c r="L467" s="290"/>
      <c r="M467" s="290"/>
      <c r="N467" s="290">
        <v>1419</v>
      </c>
      <c r="O467" s="290"/>
      <c r="P467" s="290"/>
      <c r="Q467" s="290"/>
      <c r="R467" s="290"/>
      <c r="S467" s="290"/>
      <c r="T467" s="290"/>
      <c r="U467" s="290"/>
      <c r="V467" s="290"/>
      <c r="W467" s="290"/>
      <c r="X467" s="290"/>
      <c r="Y467" s="290"/>
      <c r="Z467" s="290"/>
      <c r="AA467" s="290"/>
      <c r="AB467" s="290"/>
      <c r="AC467" s="290"/>
      <c r="AD467" s="290"/>
      <c r="AE467" s="290"/>
      <c r="AF467" s="290"/>
      <c r="AG467" s="561">
        <v>1229.1473957000001</v>
      </c>
      <c r="AH467" s="561">
        <v>1229</v>
      </c>
      <c r="AI467" s="290" t="s">
        <v>310</v>
      </c>
      <c r="AJ467" s="290" t="s">
        <v>311</v>
      </c>
    </row>
    <row r="468" spans="2:36" x14ac:dyDescent="0.25">
      <c r="B468" s="554">
        <v>366</v>
      </c>
      <c r="C468" s="555"/>
      <c r="D468" s="556"/>
      <c r="E468" s="290" t="s">
        <v>395</v>
      </c>
      <c r="F468" s="290" t="s">
        <v>528</v>
      </c>
      <c r="G468" s="290" t="s">
        <v>397</v>
      </c>
      <c r="H468" s="183" t="str">
        <f>INDEX(Sector!$D$57:$D$776,MATCH('Energy consumption (raw)'!F468,Sector!$C$57:$C$776,FALSE))</f>
        <v>Other mining not classified elsewhere</v>
      </c>
      <c r="I468" s="183" t="str">
        <f>IF(G468=Sector!$B$50,Sector!$B$50,IF(G468=Sector!$B$51,Sector!$B$51,IF(G468=Sector!$B$53,Sector!$B$53,INDEX(Sector!$E$57:$E$776,MATCH('Energy consumption (raw)'!F468,Sector!$C$57:$C$776,FALSE)))))</f>
        <v>08 Other mining and quarrying</v>
      </c>
      <c r="J468" s="561">
        <v>2258074</v>
      </c>
      <c r="K468" s="561">
        <v>4082358</v>
      </c>
      <c r="L468" s="290"/>
      <c r="M468" s="290"/>
      <c r="N468" s="290">
        <v>6073</v>
      </c>
      <c r="O468" s="290"/>
      <c r="P468" s="290"/>
      <c r="Q468" s="290"/>
      <c r="R468" s="290"/>
      <c r="S468" s="290"/>
      <c r="T468" s="290"/>
      <c r="U468" s="290"/>
      <c r="V468" s="290"/>
      <c r="W468" s="290"/>
      <c r="X468" s="290"/>
      <c r="Y468" s="290"/>
      <c r="Z468" s="290"/>
      <c r="AA468" s="290"/>
      <c r="AB468" s="290"/>
      <c r="AC468" s="290"/>
      <c r="AD468" s="290"/>
      <c r="AE468" s="290"/>
      <c r="AF468" s="290"/>
      <c r="AG468" s="561">
        <v>4881.0078393999993</v>
      </c>
      <c r="AH468" s="561">
        <v>4881</v>
      </c>
      <c r="AI468" s="290" t="s">
        <v>310</v>
      </c>
      <c r="AJ468" s="290" t="s">
        <v>311</v>
      </c>
    </row>
    <row r="469" spans="2:36" x14ac:dyDescent="0.25">
      <c r="B469" s="554">
        <v>367</v>
      </c>
      <c r="C469" s="555"/>
      <c r="D469" s="556"/>
      <c r="E469" s="290" t="s">
        <v>395</v>
      </c>
      <c r="F469" s="290" t="s">
        <v>529</v>
      </c>
      <c r="G469" s="290" t="s">
        <v>397</v>
      </c>
      <c r="H469" s="183" t="str">
        <f>INDEX(Sector!$D$57:$D$776,MATCH('Energy consumption (raw)'!F469,Sector!$C$57:$C$776,FALSE))</f>
        <v>Wholesale of solid, liquid, gaseous fuels and related products</v>
      </c>
      <c r="I469" s="183" t="str">
        <f>IF(G469=Sector!$B$50,Sector!$B$50,IF(G469=Sector!$B$51,Sector!$B$51,IF(G469=Sector!$B$53,Sector!$B$53,INDEX(Sector!$E$57:$E$776,MATCH('Energy consumption (raw)'!F469,Sector!$C$57:$C$776,FALSE)))))</f>
        <v>45-46 Wholesale</v>
      </c>
      <c r="J469" s="561"/>
      <c r="K469" s="561"/>
      <c r="L469" s="290"/>
      <c r="M469" s="290"/>
      <c r="N469" s="290">
        <v>3740</v>
      </c>
      <c r="O469" s="290"/>
      <c r="P469" s="290"/>
      <c r="Q469" s="290"/>
      <c r="R469" s="290"/>
      <c r="S469" s="290"/>
      <c r="T469" s="290"/>
      <c r="U469" s="290"/>
      <c r="V469" s="290"/>
      <c r="W469" s="290"/>
      <c r="X469" s="290"/>
      <c r="Y469" s="290"/>
      <c r="Z469" s="290"/>
      <c r="AA469" s="290"/>
      <c r="AB469" s="290"/>
      <c r="AC469" s="290"/>
      <c r="AD469" s="290"/>
      <c r="AE469" s="290"/>
      <c r="AF469" s="290"/>
      <c r="AG469" s="561">
        <v>2618</v>
      </c>
      <c r="AH469" s="561">
        <v>2618</v>
      </c>
      <c r="AI469" s="290" t="s">
        <v>310</v>
      </c>
      <c r="AJ469" s="290" t="s">
        <v>311</v>
      </c>
    </row>
    <row r="470" spans="2:36" x14ac:dyDescent="0.25">
      <c r="B470" s="554">
        <v>368</v>
      </c>
      <c r="C470" s="555"/>
      <c r="D470" s="556"/>
      <c r="E470" s="290" t="s">
        <v>395</v>
      </c>
      <c r="F470" s="290" t="s">
        <v>338</v>
      </c>
      <c r="G470" s="290" t="s">
        <v>397</v>
      </c>
      <c r="H470" s="183" t="str">
        <f>INDEX(Sector!$D$57:$D$776,MATCH('Energy consumption (raw)'!F470,Sector!$C$57:$C$776,FALSE))</f>
        <v>Trading in real estate, land use rights belonging to owners, users or renters</v>
      </c>
      <c r="I470" s="183" t="str">
        <f>IF(G470=Sector!$B$50,Sector!$B$50,IF(G470=Sector!$B$51,Sector!$B$51,IF(G470=Sector!$B$53,Sector!$B$53,INDEX(Sector!$E$57:$E$776,MATCH('Energy consumption (raw)'!F470,Sector!$C$57:$C$776,FALSE)))))</f>
        <v>99 Other non-industry</v>
      </c>
      <c r="J470" s="561"/>
      <c r="K470" s="561">
        <v>45210</v>
      </c>
      <c r="L470" s="290"/>
      <c r="M470" s="290"/>
      <c r="N470" s="290"/>
      <c r="O470" s="290"/>
      <c r="P470" s="290"/>
      <c r="Q470" s="290"/>
      <c r="R470" s="290"/>
      <c r="S470" s="290">
        <v>2467000</v>
      </c>
      <c r="T470" s="290"/>
      <c r="U470" s="290"/>
      <c r="V470" s="290"/>
      <c r="W470" s="290"/>
      <c r="X470" s="290"/>
      <c r="Y470" s="290"/>
      <c r="Z470" s="290"/>
      <c r="AA470" s="290"/>
      <c r="AB470" s="290"/>
      <c r="AC470" s="290"/>
      <c r="AD470" s="290"/>
      <c r="AE470" s="290"/>
      <c r="AF470" s="290"/>
      <c r="AG470" s="561">
        <v>2177.9359030000001</v>
      </c>
      <c r="AH470" s="561">
        <v>2302</v>
      </c>
      <c r="AI470" s="290" t="s">
        <v>310</v>
      </c>
      <c r="AJ470" s="290" t="s">
        <v>311</v>
      </c>
    </row>
    <row r="471" spans="2:36" x14ac:dyDescent="0.25">
      <c r="B471" s="554">
        <v>369</v>
      </c>
      <c r="C471" s="555"/>
      <c r="D471" s="556"/>
      <c r="E471" s="290" t="s">
        <v>395</v>
      </c>
      <c r="F471" s="290" t="s">
        <v>530</v>
      </c>
      <c r="G471" s="290" t="s">
        <v>397</v>
      </c>
      <c r="H471" s="183" t="str">
        <f>INDEX(Sector!$D$57:$D$776,MATCH('Energy consumption (raw)'!F471,Sector!$C$57:$C$776,FALSE))</f>
        <v>Construction of mining and industrial works</v>
      </c>
      <c r="I471" s="183" t="str">
        <f>IF(G471=Sector!$B$50,Sector!$B$50,IF(G471=Sector!$B$51,Sector!$B$51,IF(G471=Sector!$B$53,Sector!$B$53,INDEX(Sector!$E$57:$E$776,MATCH('Energy consumption (raw)'!F471,Sector!$C$57:$C$776,FALSE)))))</f>
        <v>41-43 Construction</v>
      </c>
      <c r="J471" s="561"/>
      <c r="K471" s="561">
        <v>761722</v>
      </c>
      <c r="L471" s="290"/>
      <c r="M471" s="290"/>
      <c r="N471" s="290"/>
      <c r="O471" s="290"/>
      <c r="P471" s="290"/>
      <c r="Q471" s="290"/>
      <c r="R471" s="290">
        <v>1060</v>
      </c>
      <c r="S471" s="290"/>
      <c r="T471" s="290"/>
      <c r="U471" s="290"/>
      <c r="V471" s="290"/>
      <c r="W471" s="290"/>
      <c r="X471" s="290"/>
      <c r="Y471" s="290"/>
      <c r="Z471" s="290"/>
      <c r="AA471" s="290"/>
      <c r="AB471" s="290"/>
      <c r="AC471" s="290"/>
      <c r="AD471" s="290"/>
      <c r="AE471" s="290"/>
      <c r="AF471" s="290"/>
      <c r="AG471" s="561">
        <v>1198.7337046</v>
      </c>
      <c r="AH471" s="561">
        <v>1199</v>
      </c>
      <c r="AI471" s="290" t="s">
        <v>310</v>
      </c>
      <c r="AJ471" s="290" t="s">
        <v>311</v>
      </c>
    </row>
    <row r="472" spans="2:36" x14ac:dyDescent="0.25">
      <c r="B472" s="554">
        <v>370</v>
      </c>
      <c r="C472" s="555"/>
      <c r="D472" s="556"/>
      <c r="E472" s="290" t="s">
        <v>395</v>
      </c>
      <c r="F472" s="290" t="s">
        <v>531</v>
      </c>
      <c r="G472" s="290" t="s">
        <v>397</v>
      </c>
      <c r="H472" s="183" t="str">
        <f>INDEX(Sector!$D$57:$D$776,MATCH('Energy consumption (raw)'!F472,Sector!$C$57:$C$776,FALSE))</f>
        <v>Processing, trading, loading and unloading coal</v>
      </c>
      <c r="I472" s="183" t="str">
        <f>IF(G472=Sector!$B$50,Sector!$B$50,IF(G472=Sector!$B$51,Sector!$B$51,IF(G472=Sector!$B$53,Sector!$B$53,INDEX(Sector!$E$57:$E$776,MATCH('Energy consumption (raw)'!F472,Sector!$C$57:$C$776,FALSE)))))</f>
        <v>05 Mining of coal and lignite</v>
      </c>
      <c r="J472" s="561"/>
      <c r="K472" s="561">
        <v>1440000</v>
      </c>
      <c r="L472" s="290"/>
      <c r="M472" s="290"/>
      <c r="N472" s="290"/>
      <c r="O472" s="290"/>
      <c r="P472" s="290"/>
      <c r="Q472" s="290"/>
      <c r="R472" s="290">
        <v>433980</v>
      </c>
      <c r="S472" s="290"/>
      <c r="T472" s="290"/>
      <c r="U472" s="290"/>
      <c r="V472" s="290">
        <v>15</v>
      </c>
      <c r="W472" s="290"/>
      <c r="X472" s="290"/>
      <c r="Y472" s="290"/>
      <c r="Z472" s="290"/>
      <c r="AA472" s="290"/>
      <c r="AB472" s="290"/>
      <c r="AC472" s="290"/>
      <c r="AD472" s="290"/>
      <c r="AE472" s="290"/>
      <c r="AF472" s="290"/>
      <c r="AG472" s="561">
        <v>442897.54200000002</v>
      </c>
      <c r="AH472" s="561">
        <v>442898</v>
      </c>
      <c r="AI472" s="290" t="s">
        <v>310</v>
      </c>
      <c r="AJ472" s="290" t="s">
        <v>311</v>
      </c>
    </row>
    <row r="473" spans="2:36" x14ac:dyDescent="0.25">
      <c r="B473" s="554">
        <v>371</v>
      </c>
      <c r="C473" s="555"/>
      <c r="D473" s="556"/>
      <c r="E473" s="290" t="s">
        <v>395</v>
      </c>
      <c r="F473" s="290" t="s">
        <v>532</v>
      </c>
      <c r="G473" s="290" t="s">
        <v>397</v>
      </c>
      <c r="H473" s="183" t="str">
        <f>INDEX(Sector!$D$57:$D$776,MATCH('Energy consumption (raw)'!F473,Sector!$C$57:$C$776,FALSE))</f>
        <v>Training and production, business, service</v>
      </c>
      <c r="I473" s="183" t="str">
        <f>IF(G473=Sector!$B$50,Sector!$B$50,IF(G473=Sector!$B$51,Sector!$B$51,IF(G473=Sector!$B$53,Sector!$B$53,INDEX(Sector!$E$57:$E$776,MATCH('Energy consumption (raw)'!F473,Sector!$C$57:$C$776,FALSE)))))</f>
        <v>32 Other manufacturing</v>
      </c>
      <c r="J473" s="561"/>
      <c r="K473" s="561">
        <v>1965348</v>
      </c>
      <c r="L473" s="290"/>
      <c r="M473" s="290"/>
      <c r="N473" s="290">
        <v>140</v>
      </c>
      <c r="O473" s="290"/>
      <c r="P473" s="290"/>
      <c r="Q473" s="290"/>
      <c r="R473" s="290">
        <v>272</v>
      </c>
      <c r="S473" s="290"/>
      <c r="T473" s="290"/>
      <c r="U473" s="290"/>
      <c r="V473" s="290">
        <v>375</v>
      </c>
      <c r="W473" s="290"/>
      <c r="X473" s="290"/>
      <c r="Y473" s="290"/>
      <c r="Z473" s="290"/>
      <c r="AA473" s="290"/>
      <c r="AB473" s="290"/>
      <c r="AC473" s="290"/>
      <c r="AD473" s="290"/>
      <c r="AE473" s="290"/>
      <c r="AF473" s="290"/>
      <c r="AG473" s="561">
        <v>1072.4431964</v>
      </c>
      <c r="AH473" s="561">
        <v>1138</v>
      </c>
      <c r="AI473" s="290" t="s">
        <v>310</v>
      </c>
      <c r="AJ473" s="290" t="s">
        <v>311</v>
      </c>
    </row>
    <row r="474" spans="2:36" x14ac:dyDescent="0.25">
      <c r="B474" s="554">
        <v>372</v>
      </c>
      <c r="C474" s="555"/>
      <c r="D474" s="556"/>
      <c r="E474" s="290" t="s">
        <v>395</v>
      </c>
      <c r="F474" s="290" t="s">
        <v>533</v>
      </c>
      <c r="G474" s="290" t="s">
        <v>397</v>
      </c>
      <c r="H474" s="183" t="str">
        <f>INDEX(Sector!$D$57:$D$776,MATCH('Energy consumption (raw)'!F474,Sector!$C$57:$C$776,FALSE))</f>
        <v>Non-hazardous waste collection and treatment, landscape care and maintenance services</v>
      </c>
      <c r="I474" s="183" t="str">
        <f>IF(G474=Sector!$B$50,Sector!$B$50,IF(G474=Sector!$B$51,Sector!$B$51,IF(G474=Sector!$B$53,Sector!$B$53,INDEX(Sector!$E$57:$E$776,MATCH('Energy consumption (raw)'!F474,Sector!$C$57:$C$776,FALSE)))))</f>
        <v>38 Waste collection, treatment and disposal activities; materials recovery</v>
      </c>
      <c r="J474" s="561"/>
      <c r="K474" s="561">
        <v>1188559</v>
      </c>
      <c r="L474" s="290"/>
      <c r="M474" s="290"/>
      <c r="N474" s="290"/>
      <c r="O474" s="290"/>
      <c r="P474" s="290"/>
      <c r="Q474" s="290"/>
      <c r="R474" s="290"/>
      <c r="S474" s="290">
        <v>682000</v>
      </c>
      <c r="T474" s="290"/>
      <c r="U474" s="290"/>
      <c r="V474" s="290"/>
      <c r="W474" s="290">
        <v>2410</v>
      </c>
      <c r="X474" s="290"/>
      <c r="Y474" s="290">
        <v>1764</v>
      </c>
      <c r="Z474" s="290"/>
      <c r="AA474" s="290"/>
      <c r="AB474" s="290"/>
      <c r="AC474" s="290"/>
      <c r="AD474" s="290"/>
      <c r="AE474" s="290"/>
      <c r="AF474" s="290"/>
      <c r="AG474" s="561">
        <v>2708.3149537000004</v>
      </c>
      <c r="AH474" s="561">
        <v>2708</v>
      </c>
      <c r="AI474" s="290" t="s">
        <v>310</v>
      </c>
      <c r="AJ474" s="290" t="s">
        <v>311</v>
      </c>
    </row>
    <row r="475" spans="2:36" x14ac:dyDescent="0.25">
      <c r="B475" s="554">
        <v>373</v>
      </c>
      <c r="C475" s="555"/>
      <c r="D475" s="556"/>
      <c r="E475" s="290" t="s">
        <v>395</v>
      </c>
      <c r="F475" s="290" t="s">
        <v>534</v>
      </c>
      <c r="G475" s="290" t="s">
        <v>397</v>
      </c>
      <c r="H475" s="183" t="str">
        <f>INDEX(Sector!$D$57:$D$776,MATCH('Energy consumption (raw)'!F475,Sector!$C$57:$C$776,FALSE))</f>
        <v>Mining and collecting hard coal</v>
      </c>
      <c r="I475" s="183" t="str">
        <f>IF(G475=Sector!$B$50,Sector!$B$50,IF(G475=Sector!$B$51,Sector!$B$51,IF(G475=Sector!$B$53,Sector!$B$53,INDEX(Sector!$E$57:$E$776,MATCH('Energy consumption (raw)'!F475,Sector!$C$57:$C$776,FALSE)))))</f>
        <v>05 Mining of coal and lignite</v>
      </c>
      <c r="J475" s="561"/>
      <c r="K475" s="561">
        <v>3110356</v>
      </c>
      <c r="L475" s="290"/>
      <c r="M475" s="290"/>
      <c r="N475" s="290"/>
      <c r="O475" s="290"/>
      <c r="P475" s="290"/>
      <c r="Q475" s="290"/>
      <c r="R475" s="290"/>
      <c r="S475" s="290">
        <v>261836</v>
      </c>
      <c r="T475" s="290"/>
      <c r="U475" s="290">
        <v>29957</v>
      </c>
      <c r="V475" s="290"/>
      <c r="W475" s="290">
        <v>5304</v>
      </c>
      <c r="X475" s="290"/>
      <c r="Y475" s="290">
        <v>504</v>
      </c>
      <c r="Z475" s="290"/>
      <c r="AA475" s="290"/>
      <c r="AB475" s="290"/>
      <c r="AC475" s="290"/>
      <c r="AD475" s="290"/>
      <c r="AE475" s="290"/>
      <c r="AF475" s="290"/>
      <c r="AG475" s="561">
        <v>1292.2655107999999</v>
      </c>
      <c r="AH475" s="561">
        <v>1248</v>
      </c>
      <c r="AI475" s="290" t="s">
        <v>310</v>
      </c>
      <c r="AJ475" s="290" t="s">
        <v>311</v>
      </c>
    </row>
    <row r="476" spans="2:36" x14ac:dyDescent="0.25">
      <c r="B476" s="554">
        <v>374</v>
      </c>
      <c r="C476" s="555"/>
      <c r="D476" s="556"/>
      <c r="E476" s="290" t="s">
        <v>395</v>
      </c>
      <c r="F476" s="290" t="s">
        <v>519</v>
      </c>
      <c r="G476" s="290" t="s">
        <v>397</v>
      </c>
      <c r="H476" s="183" t="str">
        <f>INDEX(Sector!$D$57:$D$776,MATCH('Energy consumption (raw)'!F476,Sector!$C$57:$C$776,FALSE))</f>
        <v>Prepare surface</v>
      </c>
      <c r="I476" s="183" t="str">
        <f>IF(G476=Sector!$B$50,Sector!$B$50,IF(G476=Sector!$B$51,Sector!$B$51,IF(G476=Sector!$B$53,Sector!$B$53,INDEX(Sector!$E$57:$E$776,MATCH('Energy consumption (raw)'!F476,Sector!$C$57:$C$776,FALSE)))))</f>
        <v>32 Other manufacturing</v>
      </c>
      <c r="J476" s="561"/>
      <c r="K476" s="561">
        <v>75374</v>
      </c>
      <c r="L476" s="290"/>
      <c r="M476" s="290"/>
      <c r="N476" s="290"/>
      <c r="O476" s="290"/>
      <c r="P476" s="290"/>
      <c r="Q476" s="290"/>
      <c r="R476" s="290"/>
      <c r="S476" s="290">
        <v>2613526</v>
      </c>
      <c r="T476" s="290"/>
      <c r="U476" s="290"/>
      <c r="V476" s="290"/>
      <c r="W476" s="290"/>
      <c r="X476" s="290"/>
      <c r="Y476" s="290"/>
      <c r="Z476" s="290"/>
      <c r="AA476" s="290"/>
      <c r="AB476" s="290"/>
      <c r="AC476" s="290"/>
      <c r="AD476" s="290"/>
      <c r="AE476" s="290"/>
      <c r="AF476" s="290"/>
      <c r="AG476" s="561">
        <v>2311.5330882000003</v>
      </c>
      <c r="AH476" s="561">
        <v>2312</v>
      </c>
      <c r="AI476" s="290" t="s">
        <v>310</v>
      </c>
      <c r="AJ476" s="290" t="s">
        <v>311</v>
      </c>
    </row>
    <row r="477" spans="2:36" x14ac:dyDescent="0.25">
      <c r="B477" s="554">
        <v>375</v>
      </c>
      <c r="C477" s="555"/>
      <c r="D477" s="556"/>
      <c r="E477" s="290" t="s">
        <v>395</v>
      </c>
      <c r="F477" s="290" t="s">
        <v>319</v>
      </c>
      <c r="G477" s="290" t="s">
        <v>397</v>
      </c>
      <c r="H477" s="183" t="str">
        <f>INDEX(Sector!$D$57:$D$776,MATCH('Energy consumption (raw)'!F477,Sector!$C$57:$C$776,FALSE))</f>
        <v>Water transport</v>
      </c>
      <c r="I477" s="183" t="str">
        <f>IF(G477=Sector!$B$50,Sector!$B$50,IF(G477=Sector!$B$51,Sector!$B$51,IF(G477=Sector!$B$53,Sector!$B$53,INDEX(Sector!$E$57:$E$776,MATCH('Energy consumption (raw)'!F477,Sector!$C$57:$C$776,FALSE)))))</f>
        <v>30 Manufacture of other transport equipment</v>
      </c>
      <c r="J477" s="561"/>
      <c r="K477" s="561"/>
      <c r="L477" s="290"/>
      <c r="M477" s="290"/>
      <c r="N477" s="290"/>
      <c r="O477" s="290"/>
      <c r="P477" s="290"/>
      <c r="Q477" s="290"/>
      <c r="R477" s="290">
        <v>1051</v>
      </c>
      <c r="S477" s="290"/>
      <c r="T477" s="290">
        <v>2975</v>
      </c>
      <c r="U477" s="290"/>
      <c r="V477" s="290"/>
      <c r="W477" s="290"/>
      <c r="X477" s="290"/>
      <c r="Y477" s="290"/>
      <c r="Z477" s="290"/>
      <c r="AA477" s="290"/>
      <c r="AB477" s="290"/>
      <c r="AC477" s="290"/>
      <c r="AD477" s="290"/>
      <c r="AE477" s="290"/>
      <c r="AF477" s="290"/>
      <c r="AG477" s="561">
        <v>4017.27</v>
      </c>
      <c r="AH477" s="561">
        <v>4017</v>
      </c>
      <c r="AI477" s="290" t="s">
        <v>310</v>
      </c>
      <c r="AJ477" s="290" t="s">
        <v>311</v>
      </c>
    </row>
    <row r="478" spans="2:36" x14ac:dyDescent="0.25">
      <c r="B478" s="554">
        <v>376</v>
      </c>
      <c r="C478" s="555"/>
      <c r="D478" s="556"/>
      <c r="E478" s="290" t="s">
        <v>395</v>
      </c>
      <c r="F478" s="290" t="s">
        <v>535</v>
      </c>
      <c r="G478" s="290" t="s">
        <v>397</v>
      </c>
      <c r="H478" s="183" t="str">
        <f>INDEX(Sector!$D$57:$D$776,MATCH('Energy consumption (raw)'!F478,Sector!$C$57:$C$776,FALSE))</f>
        <v>Producing building materials from clay</v>
      </c>
      <c r="I478" s="183" t="str">
        <f>IF(G478=Sector!$B$50,Sector!$B$50,IF(G478=Sector!$B$51,Sector!$B$51,IF(G478=Sector!$B$53,Sector!$B$53,INDEX(Sector!$E$57:$E$776,MATCH('Energy consumption (raw)'!F478,Sector!$C$57:$C$776,FALSE)))))</f>
        <v>23 Manufacture of other non-metallic mineral products</v>
      </c>
      <c r="J478" s="561"/>
      <c r="K478" s="561">
        <v>3826752</v>
      </c>
      <c r="L478" s="290"/>
      <c r="M478" s="290"/>
      <c r="N478" s="290">
        <v>24000</v>
      </c>
      <c r="O478" s="290"/>
      <c r="P478" s="290"/>
      <c r="Q478" s="290"/>
      <c r="R478" s="290"/>
      <c r="S478" s="290">
        <v>207000</v>
      </c>
      <c r="T478" s="290"/>
      <c r="U478" s="290"/>
      <c r="V478" s="290"/>
      <c r="W478" s="290"/>
      <c r="X478" s="290"/>
      <c r="Y478" s="290"/>
      <c r="Z478" s="290"/>
      <c r="AA478" s="290"/>
      <c r="AB478" s="290"/>
      <c r="AC478" s="290"/>
      <c r="AD478" s="290"/>
      <c r="AE478" s="290"/>
      <c r="AF478" s="290"/>
      <c r="AG478" s="561">
        <v>17572.6278336</v>
      </c>
      <c r="AH478" s="561">
        <v>17599</v>
      </c>
      <c r="AI478" s="290" t="s">
        <v>310</v>
      </c>
      <c r="AJ478" s="290" t="s">
        <v>311</v>
      </c>
    </row>
    <row r="479" spans="2:36" x14ac:dyDescent="0.25">
      <c r="B479" s="554">
        <v>377</v>
      </c>
      <c r="C479" s="555"/>
      <c r="D479" s="556"/>
      <c r="E479" s="290" t="s">
        <v>395</v>
      </c>
      <c r="F479" s="290" t="s">
        <v>536</v>
      </c>
      <c r="G479" s="290" t="s">
        <v>397</v>
      </c>
      <c r="H479" s="183" t="str">
        <f>INDEX(Sector!$D$57:$D$776,MATCH('Energy consumption (raw)'!F479,Sector!$C$57:$C$776,FALSE))</f>
        <v>Clean water production</v>
      </c>
      <c r="I479" s="183" t="str">
        <f>IF(G479=Sector!$B$50,Sector!$B$50,IF(G479=Sector!$B$51,Sector!$B$51,IF(G479=Sector!$B$53,Sector!$B$53,INDEX(Sector!$E$57:$E$776,MATCH('Energy consumption (raw)'!F479,Sector!$C$57:$C$776,FALSE)))))</f>
        <v>36 Water collection, treatment and supply</v>
      </c>
      <c r="J479" s="561"/>
      <c r="K479" s="561">
        <v>7328868</v>
      </c>
      <c r="L479" s="290"/>
      <c r="M479" s="290"/>
      <c r="N479" s="290"/>
      <c r="O479" s="290"/>
      <c r="P479" s="290"/>
      <c r="Q479" s="290"/>
      <c r="R479" s="290"/>
      <c r="S479" s="290">
        <v>19395</v>
      </c>
      <c r="T479" s="290"/>
      <c r="U479" s="290"/>
      <c r="V479" s="290"/>
      <c r="W479" s="290">
        <v>865</v>
      </c>
      <c r="X479" s="290"/>
      <c r="Y479" s="290"/>
      <c r="Z479" s="290"/>
      <c r="AA479" s="290"/>
      <c r="AB479" s="290"/>
      <c r="AC479" s="290"/>
      <c r="AD479" s="290"/>
      <c r="AE479" s="290"/>
      <c r="AF479" s="290"/>
      <c r="AG479" s="561">
        <v>1148.6298824</v>
      </c>
      <c r="AH479" s="561">
        <v>1149</v>
      </c>
      <c r="AI479" s="290" t="s">
        <v>310</v>
      </c>
      <c r="AJ479" s="290" t="s">
        <v>311</v>
      </c>
    </row>
    <row r="480" spans="2:36" x14ac:dyDescent="0.25">
      <c r="B480" s="554">
        <v>378</v>
      </c>
      <c r="C480" s="555"/>
      <c r="D480" s="556"/>
      <c r="E480" s="290" t="s">
        <v>395</v>
      </c>
      <c r="F480" s="290" t="s">
        <v>537</v>
      </c>
      <c r="G480" s="290" t="s">
        <v>397</v>
      </c>
      <c r="H480" s="183" t="str">
        <f>INDEX(Sector!$D$57:$D$776,MATCH('Energy consumption (raw)'!F480,Sector!$C$57:$C$776,FALSE))</f>
        <v>Mechanical processing, metal processing and coating</v>
      </c>
      <c r="I480" s="183" t="str">
        <f>IF(G480=Sector!$B$50,Sector!$B$50,IF(G480=Sector!$B$51,Sector!$B$51,IF(G480=Sector!$B$53,Sector!$B$53,INDEX(Sector!$E$57:$E$776,MATCH('Energy consumption (raw)'!F480,Sector!$C$57:$C$776,FALSE)))))</f>
        <v>24 Manufacture of basic metals</v>
      </c>
      <c r="J480" s="561"/>
      <c r="K480" s="561">
        <v>7150009</v>
      </c>
      <c r="L480" s="291"/>
      <c r="M480" s="291"/>
      <c r="N480" s="291"/>
      <c r="O480" s="291"/>
      <c r="P480" s="291"/>
      <c r="Q480" s="291"/>
      <c r="R480" s="291"/>
      <c r="S480" s="291">
        <v>25000</v>
      </c>
      <c r="T480" s="291"/>
      <c r="U480" s="291"/>
      <c r="V480" s="291"/>
      <c r="W480" s="291">
        <v>13800</v>
      </c>
      <c r="X480" s="291"/>
      <c r="Y480" s="291">
        <v>9</v>
      </c>
      <c r="Z480" s="291"/>
      <c r="AA480" s="291"/>
      <c r="AB480" s="291"/>
      <c r="AC480" s="291"/>
      <c r="AD480" s="291"/>
      <c r="AE480" s="291"/>
      <c r="AF480" s="291"/>
      <c r="AG480" s="561">
        <v>1146.5103887</v>
      </c>
      <c r="AH480" s="561">
        <v>1028.2519597</v>
      </c>
      <c r="AI480" s="290" t="s">
        <v>310</v>
      </c>
      <c r="AJ480" s="290" t="s">
        <v>311</v>
      </c>
    </row>
    <row r="481" spans="2:36" x14ac:dyDescent="0.25">
      <c r="B481" s="554">
        <v>379</v>
      </c>
      <c r="C481" s="555"/>
      <c r="D481" s="556"/>
      <c r="E481" s="290" t="s">
        <v>395</v>
      </c>
      <c r="F481" s="290" t="s">
        <v>422</v>
      </c>
      <c r="G481" s="290" t="s">
        <v>397</v>
      </c>
      <c r="H481" s="183" t="str">
        <f>INDEX(Sector!$D$57:$D$776,MATCH('Energy consumption (raw)'!F481,Sector!$C$57:$C$776,FALSE))</f>
        <v>Weaving</v>
      </c>
      <c r="I481" s="183" t="str">
        <f>IF(G481=Sector!$B$50,Sector!$B$50,IF(G481=Sector!$B$51,Sector!$B$51,IF(G481=Sector!$B$53,Sector!$B$53,INDEX(Sector!$E$57:$E$776,MATCH('Energy consumption (raw)'!F481,Sector!$C$57:$C$776,FALSE)))))</f>
        <v>13 Manufacture of textiles</v>
      </c>
      <c r="J481" s="561"/>
      <c r="K481" s="561">
        <v>13576436</v>
      </c>
      <c r="L481" s="291"/>
      <c r="M481" s="291"/>
      <c r="N481" s="290"/>
      <c r="O481" s="291"/>
      <c r="P481" s="291"/>
      <c r="Q481" s="291"/>
      <c r="R481" s="291"/>
      <c r="S481" s="290"/>
      <c r="T481" s="291"/>
      <c r="U481" s="291"/>
      <c r="V481" s="291"/>
      <c r="W481" s="291"/>
      <c r="X481" s="291"/>
      <c r="Y481" s="291"/>
      <c r="Z481" s="291"/>
      <c r="AA481" s="291"/>
      <c r="AB481" s="291"/>
      <c r="AC481" s="291"/>
      <c r="AD481" s="291"/>
      <c r="AE481" s="291"/>
      <c r="AF481" s="291"/>
      <c r="AG481" s="561">
        <v>2094.8440748000003</v>
      </c>
      <c r="AH481" s="561"/>
      <c r="AI481" s="290" t="s">
        <v>310</v>
      </c>
      <c r="AJ481" s="290" t="s">
        <v>311</v>
      </c>
    </row>
    <row r="482" spans="2:36" x14ac:dyDescent="0.25">
      <c r="B482" s="554">
        <v>380</v>
      </c>
      <c r="C482" s="555"/>
      <c r="D482" s="556"/>
      <c r="E482" s="290" t="s">
        <v>395</v>
      </c>
      <c r="F482" s="290" t="s">
        <v>422</v>
      </c>
      <c r="G482" s="290" t="s">
        <v>397</v>
      </c>
      <c r="H482" s="183" t="str">
        <f>INDEX(Sector!$D$57:$D$776,MATCH('Energy consumption (raw)'!F482,Sector!$C$57:$C$776,FALSE))</f>
        <v>Weaving</v>
      </c>
      <c r="I482" s="183" t="str">
        <f>IF(G482=Sector!$B$50,Sector!$B$50,IF(G482=Sector!$B$51,Sector!$B$51,IF(G482=Sector!$B$53,Sector!$B$53,INDEX(Sector!$E$57:$E$776,MATCH('Energy consumption (raw)'!F482,Sector!$C$57:$C$776,FALSE)))))</f>
        <v>13 Manufacture of textiles</v>
      </c>
      <c r="J482" s="561"/>
      <c r="K482" s="561">
        <v>11804552</v>
      </c>
      <c r="L482" s="291"/>
      <c r="M482" s="291"/>
      <c r="N482" s="290"/>
      <c r="O482" s="291"/>
      <c r="P482" s="291"/>
      <c r="Q482" s="291"/>
      <c r="R482" s="291"/>
      <c r="S482" s="290"/>
      <c r="T482" s="291"/>
      <c r="U482" s="291"/>
      <c r="V482" s="291"/>
      <c r="W482" s="291"/>
      <c r="X482" s="291"/>
      <c r="Y482" s="291"/>
      <c r="Z482" s="291"/>
      <c r="AA482" s="291"/>
      <c r="AB482" s="291"/>
      <c r="AC482" s="291"/>
      <c r="AD482" s="291"/>
      <c r="AE482" s="291"/>
      <c r="AF482" s="291"/>
      <c r="AG482" s="561">
        <v>1821.4423736000001</v>
      </c>
      <c r="AH482" s="561"/>
      <c r="AI482" s="290" t="s">
        <v>310</v>
      </c>
      <c r="AJ482" s="290" t="s">
        <v>311</v>
      </c>
    </row>
    <row r="483" spans="2:36" x14ac:dyDescent="0.25">
      <c r="B483" s="554">
        <v>381</v>
      </c>
      <c r="C483" s="555"/>
      <c r="D483" s="556"/>
      <c r="E483" s="290" t="s">
        <v>395</v>
      </c>
      <c r="F483" s="290" t="s">
        <v>422</v>
      </c>
      <c r="G483" s="290" t="s">
        <v>397</v>
      </c>
      <c r="H483" s="183" t="str">
        <f>INDEX(Sector!$D$57:$D$776,MATCH('Energy consumption (raw)'!F483,Sector!$C$57:$C$776,FALSE))</f>
        <v>Weaving</v>
      </c>
      <c r="I483" s="183" t="str">
        <f>IF(G483=Sector!$B$50,Sector!$B$50,IF(G483=Sector!$B$51,Sector!$B$51,IF(G483=Sector!$B$53,Sector!$B$53,INDEX(Sector!$E$57:$E$776,MATCH('Energy consumption (raw)'!F483,Sector!$C$57:$C$776,FALSE)))))</f>
        <v>13 Manufacture of textiles</v>
      </c>
      <c r="J483" s="561"/>
      <c r="K483" s="561">
        <v>10192094</v>
      </c>
      <c r="L483" s="291"/>
      <c r="M483" s="291"/>
      <c r="N483" s="290"/>
      <c r="O483" s="291"/>
      <c r="P483" s="291"/>
      <c r="Q483" s="291"/>
      <c r="R483" s="291"/>
      <c r="S483" s="290"/>
      <c r="T483" s="291"/>
      <c r="U483" s="291"/>
      <c r="V483" s="291"/>
      <c r="W483" s="291"/>
      <c r="X483" s="291"/>
      <c r="Y483" s="291"/>
      <c r="Z483" s="291"/>
      <c r="AA483" s="291"/>
      <c r="AB483" s="291"/>
      <c r="AC483" s="291"/>
      <c r="AD483" s="291"/>
      <c r="AE483" s="291"/>
      <c r="AF483" s="291"/>
      <c r="AG483" s="561">
        <v>1572.6401042</v>
      </c>
      <c r="AH483" s="561"/>
      <c r="AI483" s="290" t="s">
        <v>310</v>
      </c>
      <c r="AJ483" s="290" t="s">
        <v>311</v>
      </c>
    </row>
    <row r="484" spans="2:36" x14ac:dyDescent="0.25">
      <c r="B484" s="554">
        <v>382</v>
      </c>
      <c r="C484" s="555"/>
      <c r="D484" s="556"/>
      <c r="E484" s="290" t="s">
        <v>395</v>
      </c>
      <c r="F484" s="290" t="s">
        <v>538</v>
      </c>
      <c r="G484" s="290" t="s">
        <v>397</v>
      </c>
      <c r="H484" s="183" t="str">
        <f>INDEX(Sector!$D$57:$D$776,MATCH('Energy consumption (raw)'!F484,Sector!$C$57:$C$776,FALSE))</f>
        <v>Textile, dyeing</v>
      </c>
      <c r="I484" s="183" t="str">
        <f>IF(G484=Sector!$B$50,Sector!$B$50,IF(G484=Sector!$B$51,Sector!$B$51,IF(G484=Sector!$B$53,Sector!$B$53,INDEX(Sector!$E$57:$E$776,MATCH('Energy consumption (raw)'!F484,Sector!$C$57:$C$776,FALSE)))))</f>
        <v>13 Manufacture of textiles</v>
      </c>
      <c r="J484" s="561"/>
      <c r="K484" s="561">
        <v>17069346</v>
      </c>
      <c r="L484" s="291"/>
      <c r="M484" s="291"/>
      <c r="N484" s="290"/>
      <c r="O484" s="291"/>
      <c r="P484" s="291"/>
      <c r="Q484" s="291"/>
      <c r="R484" s="291"/>
      <c r="S484" s="290"/>
      <c r="T484" s="291"/>
      <c r="U484" s="291"/>
      <c r="V484" s="291"/>
      <c r="W484" s="291"/>
      <c r="X484" s="291"/>
      <c r="Y484" s="291"/>
      <c r="Z484" s="291"/>
      <c r="AA484" s="291"/>
      <c r="AB484" s="291"/>
      <c r="AC484" s="291"/>
      <c r="AD484" s="291"/>
      <c r="AE484" s="291"/>
      <c r="AF484" s="291"/>
      <c r="AG484" s="561">
        <v>2633.8000878000003</v>
      </c>
      <c r="AH484" s="561"/>
      <c r="AI484" s="290" t="s">
        <v>310</v>
      </c>
      <c r="AJ484" s="290" t="s">
        <v>311</v>
      </c>
    </row>
    <row r="485" spans="2:36" x14ac:dyDescent="0.25">
      <c r="B485" s="554">
        <v>383</v>
      </c>
      <c r="C485" s="555"/>
      <c r="D485" s="556"/>
      <c r="E485" s="290" t="s">
        <v>395</v>
      </c>
      <c r="F485" s="290" t="s">
        <v>539</v>
      </c>
      <c r="G485" s="290" t="s">
        <v>397</v>
      </c>
      <c r="H485" s="183" t="str">
        <f>INDEX(Sector!$D$57:$D$776,MATCH('Energy consumption (raw)'!F485,Sector!$C$57:$C$776,FALSE))</f>
        <v>Mining and collecting hard coal</v>
      </c>
      <c r="I485" s="183" t="str">
        <f>IF(G485=Sector!$B$50,Sector!$B$50,IF(G485=Sector!$B$51,Sector!$B$51,IF(G485=Sector!$B$53,Sector!$B$53,INDEX(Sector!$E$57:$E$776,MATCH('Energy consumption (raw)'!F485,Sector!$C$57:$C$776,FALSE)))))</f>
        <v>05 Mining of coal and lignite</v>
      </c>
      <c r="J485" s="561"/>
      <c r="K485" s="561"/>
      <c r="L485" s="291"/>
      <c r="M485" s="291"/>
      <c r="N485" s="290"/>
      <c r="O485" s="291"/>
      <c r="P485" s="291"/>
      <c r="Q485" s="291"/>
      <c r="R485" s="291"/>
      <c r="S485" s="290">
        <v>35485000</v>
      </c>
      <c r="T485" s="291"/>
      <c r="U485" s="291"/>
      <c r="V485" s="291"/>
      <c r="W485" s="291"/>
      <c r="X485" s="291"/>
      <c r="Y485" s="291"/>
      <c r="Z485" s="291"/>
      <c r="AA485" s="291"/>
      <c r="AB485" s="291"/>
      <c r="AC485" s="291"/>
      <c r="AD485" s="291"/>
      <c r="AE485" s="291"/>
      <c r="AF485" s="291"/>
      <c r="AG485" s="561">
        <v>31226.799999999999</v>
      </c>
      <c r="AH485" s="561"/>
      <c r="AI485" s="290" t="s">
        <v>310</v>
      </c>
      <c r="AJ485" s="290" t="s">
        <v>311</v>
      </c>
    </row>
    <row r="486" spans="2:36" x14ac:dyDescent="0.25">
      <c r="B486" s="554">
        <v>384</v>
      </c>
      <c r="C486" s="555"/>
      <c r="D486" s="556"/>
      <c r="E486" s="290" t="s">
        <v>395</v>
      </c>
      <c r="F486" s="290" t="s">
        <v>308</v>
      </c>
      <c r="G486" s="290" t="s">
        <v>397</v>
      </c>
      <c r="H486" s="183" t="str">
        <f>INDEX(Sector!$D$57:$D$776,MATCH('Energy consumption (raw)'!F486,Sector!$C$57:$C$776,FALSE))</f>
        <v>Freight transport by road</v>
      </c>
      <c r="I486" s="183" t="str">
        <f>IF(G486=Sector!$B$50,Sector!$B$50,IF(G486=Sector!$B$51,Sector!$B$51,IF(G486=Sector!$B$53,Sector!$B$53,INDEX(Sector!$E$57:$E$776,MATCH('Energy consumption (raw)'!F486,Sector!$C$57:$C$776,FALSE)))))</f>
        <v>Transport</v>
      </c>
      <c r="J486" s="561"/>
      <c r="K486" s="561"/>
      <c r="L486" s="291"/>
      <c r="M486" s="291"/>
      <c r="N486" s="290"/>
      <c r="O486" s="291"/>
      <c r="P486" s="291"/>
      <c r="Q486" s="291"/>
      <c r="R486" s="291"/>
      <c r="S486" s="290">
        <v>1470000</v>
      </c>
      <c r="T486" s="291"/>
      <c r="U486" s="291"/>
      <c r="V486" s="291"/>
      <c r="W486" s="291"/>
      <c r="X486" s="291"/>
      <c r="Y486" s="291"/>
      <c r="Z486" s="291"/>
      <c r="AA486" s="291"/>
      <c r="AB486" s="291"/>
      <c r="AC486" s="291"/>
      <c r="AD486" s="291"/>
      <c r="AE486" s="291"/>
      <c r="AF486" s="291"/>
      <c r="AG486" s="561">
        <v>1293.5999999999999</v>
      </c>
      <c r="AH486" s="561"/>
      <c r="AI486" s="290" t="s">
        <v>310</v>
      </c>
      <c r="AJ486" s="290" t="s">
        <v>311</v>
      </c>
    </row>
    <row r="487" spans="2:36" x14ac:dyDescent="0.25">
      <c r="B487" s="554">
        <v>385</v>
      </c>
      <c r="C487" s="555"/>
      <c r="D487" s="556"/>
      <c r="E487" s="290" t="s">
        <v>395</v>
      </c>
      <c r="F487" s="290" t="s">
        <v>406</v>
      </c>
      <c r="G487" s="290" t="s">
        <v>397</v>
      </c>
      <c r="H487" s="183" t="str">
        <f>INDEX(Sector!$D$57:$D$776,MATCH('Energy consumption (raw)'!F487,Sector!$C$57:$C$776,FALSE))</f>
        <v>Industrial production</v>
      </c>
      <c r="I487" s="183" t="str">
        <f>IF(G487=Sector!$B$50,Sector!$B$50,IF(G487=Sector!$B$51,Sector!$B$51,IF(G487=Sector!$B$53,Sector!$B$53,INDEX(Sector!$E$57:$E$776,MATCH('Energy consumption (raw)'!F487,Sector!$C$57:$C$776,FALSE)))))</f>
        <v>32 Other manufacturing</v>
      </c>
      <c r="J487" s="561"/>
      <c r="K487" s="561"/>
      <c r="L487" s="291"/>
      <c r="M487" s="291"/>
      <c r="N487" s="290"/>
      <c r="O487" s="291"/>
      <c r="P487" s="291"/>
      <c r="Q487" s="291"/>
      <c r="R487" s="291"/>
      <c r="S487" s="290">
        <v>1186000</v>
      </c>
      <c r="T487" s="291"/>
      <c r="U487" s="291"/>
      <c r="V487" s="291"/>
      <c r="W487" s="291"/>
      <c r="X487" s="291"/>
      <c r="Y487" s="291"/>
      <c r="Z487" s="291"/>
      <c r="AA487" s="291"/>
      <c r="AB487" s="291"/>
      <c r="AC487" s="291"/>
      <c r="AD487" s="291"/>
      <c r="AE487" s="291"/>
      <c r="AF487" s="291"/>
      <c r="AG487" s="561">
        <v>1043.68</v>
      </c>
      <c r="AH487" s="561"/>
      <c r="AI487" s="290" t="s">
        <v>310</v>
      </c>
      <c r="AJ487" s="290" t="s">
        <v>311</v>
      </c>
    </row>
    <row r="488" spans="2:36" x14ac:dyDescent="0.25">
      <c r="B488" s="554">
        <v>386</v>
      </c>
      <c r="C488" s="555"/>
      <c r="D488" s="556"/>
      <c r="E488" s="290" t="s">
        <v>395</v>
      </c>
      <c r="F488" s="290" t="s">
        <v>428</v>
      </c>
      <c r="G488" s="290" t="s">
        <v>397</v>
      </c>
      <c r="H488" s="183" t="str">
        <f>INDEX(Sector!$D$57:$D$776,MATCH('Energy consumption (raw)'!F488,Sector!$C$57:$C$776,FALSE))</f>
        <v>Cement Production</v>
      </c>
      <c r="I488" s="183" t="str">
        <f>IF(G488=Sector!$B$50,Sector!$B$50,IF(G488=Sector!$B$51,Sector!$B$51,IF(G488=Sector!$B$53,Sector!$B$53,INDEX(Sector!$E$57:$E$776,MATCH('Energy consumption (raw)'!F488,Sector!$C$57:$C$776,FALSE)))))</f>
        <v>23 Manufacture of other non-metallic mineral products</v>
      </c>
      <c r="J488" s="561"/>
      <c r="K488" s="561">
        <v>100795087</v>
      </c>
      <c r="L488" s="291"/>
      <c r="M488" s="291"/>
      <c r="N488" s="290">
        <v>14149</v>
      </c>
      <c r="O488" s="291"/>
      <c r="P488" s="291"/>
      <c r="Q488" s="291"/>
      <c r="R488" s="291"/>
      <c r="S488" s="290">
        <v>763352</v>
      </c>
      <c r="T488" s="291"/>
      <c r="U488" s="291"/>
      <c r="V488" s="291"/>
      <c r="W488" s="291"/>
      <c r="X488" s="291"/>
      <c r="Y488" s="291"/>
      <c r="Z488" s="291"/>
      <c r="AA488" s="291"/>
      <c r="AB488" s="291"/>
      <c r="AC488" s="291"/>
      <c r="AD488" s="291"/>
      <c r="AE488" s="291"/>
      <c r="AF488" s="291"/>
      <c r="AG488" s="561">
        <v>26128.731684099999</v>
      </c>
      <c r="AH488" s="561"/>
      <c r="AI488" s="290" t="s">
        <v>310</v>
      </c>
      <c r="AJ488" s="290" t="s">
        <v>311</v>
      </c>
    </row>
    <row r="489" spans="2:36" x14ac:dyDescent="0.25">
      <c r="B489" s="554">
        <v>387</v>
      </c>
      <c r="C489" s="555"/>
      <c r="D489" s="556"/>
      <c r="E489" s="290" t="s">
        <v>395</v>
      </c>
      <c r="F489" s="290" t="s">
        <v>540</v>
      </c>
      <c r="G489" s="290" t="s">
        <v>397</v>
      </c>
      <c r="H489" s="183" t="str">
        <f>INDEX(Sector!$D$57:$D$776,MATCH('Energy consumption (raw)'!F489,Sector!$C$57:$C$776,FALSE))</f>
        <v>Sale of machinery and equipment</v>
      </c>
      <c r="I489" s="183" t="str">
        <f>IF(G489=Sector!$B$50,Sector!$B$50,IF(G489=Sector!$B$51,Sector!$B$51,IF(G489=Sector!$B$53,Sector!$B$53,INDEX(Sector!$E$57:$E$776,MATCH('Energy consumption (raw)'!F489,Sector!$C$57:$C$776,FALSE)))))</f>
        <v>47 Retail</v>
      </c>
      <c r="J489" s="561"/>
      <c r="K489" s="561">
        <v>578656</v>
      </c>
      <c r="L489" s="291"/>
      <c r="M489" s="291"/>
      <c r="N489" s="290"/>
      <c r="O489" s="291"/>
      <c r="P489" s="291"/>
      <c r="Q489" s="291"/>
      <c r="R489" s="291"/>
      <c r="S489" s="290">
        <v>34863300</v>
      </c>
      <c r="T489" s="291"/>
      <c r="U489" s="291"/>
      <c r="V489" s="291"/>
      <c r="W489" s="291"/>
      <c r="X489" s="291"/>
      <c r="Y489" s="291"/>
      <c r="Z489" s="291"/>
      <c r="AA489" s="291"/>
      <c r="AB489" s="291"/>
      <c r="AC489" s="291"/>
      <c r="AD489" s="291"/>
      <c r="AE489" s="291"/>
      <c r="AF489" s="291"/>
      <c r="AG489" s="561">
        <v>30768.990620800003</v>
      </c>
      <c r="AH489" s="561"/>
      <c r="AI489" s="290" t="s">
        <v>310</v>
      </c>
      <c r="AJ489" s="290" t="s">
        <v>311</v>
      </c>
    </row>
    <row r="490" spans="2:36" x14ac:dyDescent="0.25">
      <c r="B490" s="554">
        <v>388</v>
      </c>
      <c r="C490" s="555"/>
      <c r="D490" s="556"/>
      <c r="E490" s="290" t="s">
        <v>395</v>
      </c>
      <c r="F490" s="290" t="s">
        <v>541</v>
      </c>
      <c r="G490" s="290" t="s">
        <v>397</v>
      </c>
      <c r="H490" s="183" t="str">
        <f>INDEX(Sector!$D$57:$D$776,MATCH('Energy consumption (raw)'!F490,Sector!$C$57:$C$776,FALSE))</f>
        <v>Transporting, loading and unloading goods</v>
      </c>
      <c r="I490" s="183" t="str">
        <f>IF(G490=Sector!$B$50,Sector!$B$50,IF(G490=Sector!$B$51,Sector!$B$51,IF(G490=Sector!$B$53,Sector!$B$53,INDEX(Sector!$E$57:$E$776,MATCH('Energy consumption (raw)'!F490,Sector!$C$57:$C$776,FALSE)))))</f>
        <v>Transport</v>
      </c>
      <c r="J490" s="561"/>
      <c r="K490" s="561">
        <v>900000</v>
      </c>
      <c r="L490" s="291"/>
      <c r="M490" s="291"/>
      <c r="N490" s="290"/>
      <c r="O490" s="291"/>
      <c r="P490" s="291"/>
      <c r="Q490" s="291"/>
      <c r="R490" s="291"/>
      <c r="S490" s="290">
        <v>1400000</v>
      </c>
      <c r="T490" s="291"/>
      <c r="U490" s="291"/>
      <c r="V490" s="291"/>
      <c r="W490" s="291"/>
      <c r="X490" s="291"/>
      <c r="Y490" s="291"/>
      <c r="Z490" s="291"/>
      <c r="AA490" s="291"/>
      <c r="AB490" s="291"/>
      <c r="AC490" s="291"/>
      <c r="AD490" s="291"/>
      <c r="AE490" s="291"/>
      <c r="AF490" s="291"/>
      <c r="AG490" s="561">
        <v>1370.87</v>
      </c>
      <c r="AH490" s="561"/>
      <c r="AI490" s="290" t="s">
        <v>310</v>
      </c>
      <c r="AJ490" s="290" t="s">
        <v>311</v>
      </c>
    </row>
    <row r="491" spans="2:36" x14ac:dyDescent="0.25">
      <c r="B491" s="554">
        <v>389</v>
      </c>
      <c r="C491" s="555"/>
      <c r="D491" s="556"/>
      <c r="E491" s="290" t="s">
        <v>395</v>
      </c>
      <c r="F491" s="290" t="s">
        <v>515</v>
      </c>
      <c r="G491" s="290" t="s">
        <v>397</v>
      </c>
      <c r="H491" s="183" t="str">
        <f>INDEX(Sector!$D$57:$D$776,MATCH('Energy consumption (raw)'!F491,Sector!$C$57:$C$776,FALSE))</f>
        <v>Mining and collecting hard coal</v>
      </c>
      <c r="I491" s="183" t="str">
        <f>IF(G491=Sector!$B$50,Sector!$B$50,IF(G491=Sector!$B$51,Sector!$B$51,IF(G491=Sector!$B$53,Sector!$B$53,INDEX(Sector!$E$57:$E$776,MATCH('Energy consumption (raw)'!F491,Sector!$C$57:$C$776,FALSE)))))</f>
        <v>05 Mining of coal and lignite</v>
      </c>
      <c r="J491" s="561"/>
      <c r="K491" s="561"/>
      <c r="L491" s="291"/>
      <c r="M491" s="291"/>
      <c r="N491" s="290"/>
      <c r="O491" s="291"/>
      <c r="P491" s="291"/>
      <c r="Q491" s="291"/>
      <c r="R491" s="291"/>
      <c r="S491" s="290">
        <v>35485000</v>
      </c>
      <c r="T491" s="291"/>
      <c r="U491" s="291"/>
      <c r="V491" s="291"/>
      <c r="W491" s="291"/>
      <c r="X491" s="291"/>
      <c r="Y491" s="291"/>
      <c r="Z491" s="291"/>
      <c r="AA491" s="291"/>
      <c r="AB491" s="291"/>
      <c r="AC491" s="291"/>
      <c r="AD491" s="291"/>
      <c r="AE491" s="291"/>
      <c r="AF491" s="291"/>
      <c r="AG491" s="561">
        <v>31226.799999999999</v>
      </c>
      <c r="AH491" s="561"/>
      <c r="AI491" s="290" t="s">
        <v>310</v>
      </c>
      <c r="AJ491" s="290" t="s">
        <v>311</v>
      </c>
    </row>
    <row r="492" spans="2:36" x14ac:dyDescent="0.25">
      <c r="B492" s="554">
        <v>390</v>
      </c>
      <c r="C492" s="555"/>
      <c r="D492" s="556"/>
      <c r="E492" s="290" t="s">
        <v>395</v>
      </c>
      <c r="F492" s="290" t="s">
        <v>467</v>
      </c>
      <c r="G492" s="290" t="s">
        <v>397</v>
      </c>
      <c r="H492" s="183" t="str">
        <f>INDEX(Sector!$D$57:$D$776,MATCH('Energy consumption (raw)'!F492,Sector!$C$57:$C$776,FALSE))</f>
        <v>Other production n.e.c</v>
      </c>
      <c r="I492" s="183" t="str">
        <f>IF(G492=Sector!$B$50,Sector!$B$50,IF(G492=Sector!$B$51,Sector!$B$51,IF(G492=Sector!$B$53,Sector!$B$53,INDEX(Sector!$E$57:$E$776,MATCH('Energy consumption (raw)'!F492,Sector!$C$57:$C$776,FALSE)))))</f>
        <v>32 Other manufacturing</v>
      </c>
      <c r="J492" s="561"/>
      <c r="K492" s="561">
        <v>6797366</v>
      </c>
      <c r="L492" s="291"/>
      <c r="M492" s="291"/>
      <c r="N492" s="562"/>
      <c r="O492" s="291"/>
      <c r="P492" s="291"/>
      <c r="Q492" s="291"/>
      <c r="R492" s="291"/>
      <c r="S492" s="562"/>
      <c r="T492" s="291"/>
      <c r="U492" s="291"/>
      <c r="V492" s="291"/>
      <c r="W492" s="291"/>
      <c r="X492" s="291"/>
      <c r="Y492" s="291"/>
      <c r="Z492" s="291"/>
      <c r="AA492" s="291"/>
      <c r="AB492" s="291"/>
      <c r="AC492" s="291"/>
      <c r="AD492" s="291"/>
      <c r="AE492" s="291"/>
      <c r="AF492" s="291"/>
      <c r="AG492" s="561">
        <v>1048.8335738000001</v>
      </c>
      <c r="AH492" s="561"/>
      <c r="AI492" s="290" t="s">
        <v>310</v>
      </c>
      <c r="AJ492" s="290" t="s">
        <v>311</v>
      </c>
    </row>
    <row r="493" spans="2:36" x14ac:dyDescent="0.25">
      <c r="B493" s="554">
        <v>391</v>
      </c>
      <c r="C493" s="555"/>
      <c r="D493" s="557"/>
      <c r="E493" s="290" t="s">
        <v>395</v>
      </c>
      <c r="F493" s="290" t="s">
        <v>400</v>
      </c>
      <c r="G493" s="290" t="s">
        <v>397</v>
      </c>
      <c r="H493" s="183" t="str">
        <f>INDEX(Sector!$D$57:$D$776,MATCH('Energy consumption (raw)'!F493,Sector!$C$57:$C$776,FALSE))</f>
        <v>Producing products from plastic</v>
      </c>
      <c r="I493" s="183" t="str">
        <f>IF(G493=Sector!$B$50,Sector!$B$50,IF(G493=Sector!$B$51,Sector!$B$51,IF(G493=Sector!$B$53,Sector!$B$53,INDEX(Sector!$E$57:$E$776,MATCH('Energy consumption (raw)'!F493,Sector!$C$57:$C$776,FALSE)))))</f>
        <v>22 Manufacture of rubber and plastics products</v>
      </c>
      <c r="J493" s="561"/>
      <c r="K493" s="561">
        <v>6575665</v>
      </c>
      <c r="L493" s="290"/>
      <c r="M493" s="290"/>
      <c r="N493" s="290"/>
      <c r="O493" s="290"/>
      <c r="P493" s="290"/>
      <c r="Q493" s="290"/>
      <c r="R493" s="290"/>
      <c r="S493" s="290"/>
      <c r="T493" s="290"/>
      <c r="U493" s="290"/>
      <c r="V493" s="290"/>
      <c r="W493" s="290"/>
      <c r="X493" s="290"/>
      <c r="Y493" s="290"/>
      <c r="Z493" s="290"/>
      <c r="AA493" s="290"/>
      <c r="AB493" s="290"/>
      <c r="AC493" s="290"/>
      <c r="AD493" s="290"/>
      <c r="AE493" s="290"/>
      <c r="AF493" s="290"/>
      <c r="AG493" s="561">
        <v>1014.6251095000001</v>
      </c>
      <c r="AH493" s="561">
        <v>1059</v>
      </c>
      <c r="AI493" s="290" t="s">
        <v>310</v>
      </c>
      <c r="AJ493" s="290" t="s">
        <v>542</v>
      </c>
    </row>
    <row r="494" spans="2:36" x14ac:dyDescent="0.25">
      <c r="B494" s="554">
        <v>392</v>
      </c>
      <c r="C494" s="555"/>
      <c r="D494" s="557"/>
      <c r="E494" s="290" t="s">
        <v>395</v>
      </c>
      <c r="F494" s="290" t="s">
        <v>407</v>
      </c>
      <c r="G494" s="290" t="s">
        <v>397</v>
      </c>
      <c r="H494" s="183" t="str">
        <f>INDEX(Sector!$D$57:$D$776,MATCH('Energy consumption (raw)'!F494,Sector!$C$57:$C$776,FALSE))</f>
        <v>Electronic components manufacturing</v>
      </c>
      <c r="I494" s="183" t="str">
        <f>IF(G494=Sector!$B$50,Sector!$B$50,IF(G494=Sector!$B$51,Sector!$B$51,IF(G494=Sector!$B$53,Sector!$B$53,INDEX(Sector!$E$57:$E$776,MATCH('Energy consumption (raw)'!F494,Sector!$C$57:$C$776,FALSE)))))</f>
        <v>26 Manufacture of computer, electronic and optical products</v>
      </c>
      <c r="J494" s="561"/>
      <c r="K494" s="561">
        <v>24467520</v>
      </c>
      <c r="L494" s="290"/>
      <c r="M494" s="290"/>
      <c r="N494" s="290"/>
      <c r="O494" s="290"/>
      <c r="P494" s="290"/>
      <c r="Q494" s="290"/>
      <c r="R494" s="290"/>
      <c r="S494" s="290"/>
      <c r="T494" s="290"/>
      <c r="U494" s="290"/>
      <c r="V494" s="290"/>
      <c r="W494" s="290"/>
      <c r="X494" s="290"/>
      <c r="Y494" s="290"/>
      <c r="Z494" s="290"/>
      <c r="AA494" s="290"/>
      <c r="AB494" s="290"/>
      <c r="AC494" s="290"/>
      <c r="AD494" s="290"/>
      <c r="AE494" s="290"/>
      <c r="AF494" s="290"/>
      <c r="AG494" s="561">
        <v>3775.3383360000003</v>
      </c>
      <c r="AH494" s="561">
        <v>2073</v>
      </c>
      <c r="AI494" s="290" t="s">
        <v>310</v>
      </c>
      <c r="AJ494" s="290" t="s">
        <v>542</v>
      </c>
    </row>
    <row r="495" spans="2:36" x14ac:dyDescent="0.25">
      <c r="B495" s="554">
        <v>393</v>
      </c>
      <c r="C495" s="555"/>
      <c r="D495" s="557"/>
      <c r="E495" s="290" t="s">
        <v>395</v>
      </c>
      <c r="F495" s="290" t="s">
        <v>402</v>
      </c>
      <c r="G495" s="290" t="s">
        <v>397</v>
      </c>
      <c r="H495" s="183" t="str">
        <f>INDEX(Sector!$D$57:$D$776,MATCH('Energy consumption (raw)'!F495,Sector!$C$57:$C$776,FALSE))</f>
        <v>Extraction, treatment and supply of water</v>
      </c>
      <c r="I495" s="183" t="str">
        <f>IF(G495=Sector!$B$50,Sector!$B$50,IF(G495=Sector!$B$51,Sector!$B$51,IF(G495=Sector!$B$53,Sector!$B$53,INDEX(Sector!$E$57:$E$776,MATCH('Energy consumption (raw)'!F495,Sector!$C$57:$C$776,FALSE)))))</f>
        <v>36 Water collection, treatment and supply</v>
      </c>
      <c r="J495" s="561"/>
      <c r="K495" s="561">
        <v>10748230</v>
      </c>
      <c r="L495" s="290"/>
      <c r="M495" s="290"/>
      <c r="N495" s="290"/>
      <c r="O495" s="290"/>
      <c r="P495" s="290"/>
      <c r="Q495" s="290"/>
      <c r="R495" s="290"/>
      <c r="S495" s="290"/>
      <c r="T495" s="290"/>
      <c r="U495" s="290"/>
      <c r="V495" s="290"/>
      <c r="W495" s="290"/>
      <c r="X495" s="290"/>
      <c r="Y495" s="290"/>
      <c r="Z495" s="290"/>
      <c r="AA495" s="290"/>
      <c r="AB495" s="290"/>
      <c r="AC495" s="290"/>
      <c r="AD495" s="290"/>
      <c r="AE495" s="290"/>
      <c r="AF495" s="290"/>
      <c r="AG495" s="561">
        <v>1658.4518890000002</v>
      </c>
      <c r="AH495" s="561">
        <v>1396</v>
      </c>
      <c r="AI495" s="290" t="s">
        <v>310</v>
      </c>
      <c r="AJ495" s="290" t="s">
        <v>542</v>
      </c>
    </row>
    <row r="496" spans="2:36" x14ac:dyDescent="0.25">
      <c r="B496" s="554">
        <v>394</v>
      </c>
      <c r="C496" s="555"/>
      <c r="D496" s="557"/>
      <c r="E496" s="290" t="s">
        <v>395</v>
      </c>
      <c r="F496" s="290" t="s">
        <v>438</v>
      </c>
      <c r="G496" s="290" t="s">
        <v>397</v>
      </c>
      <c r="H496" s="183" t="str">
        <f>INDEX(Sector!$D$57:$D$776,MATCH('Energy consumption (raw)'!F496,Sector!$C$57:$C$776,FALSE))</f>
        <v>Brewing beer and brewing malt</v>
      </c>
      <c r="I496" s="183" t="str">
        <f>IF(G496=Sector!$B$50,Sector!$B$50,IF(G496=Sector!$B$51,Sector!$B$51,IF(G496=Sector!$B$53,Sector!$B$53,INDEX(Sector!$E$57:$E$776,MATCH('Energy consumption (raw)'!F496,Sector!$C$57:$C$776,FALSE)))))</f>
        <v>11 Manufacture of beverages</v>
      </c>
      <c r="J496" s="561">
        <v>2931317</v>
      </c>
      <c r="K496" s="561">
        <v>2931317</v>
      </c>
      <c r="L496" s="290"/>
      <c r="M496" s="290"/>
      <c r="N496" s="290">
        <v>923</v>
      </c>
      <c r="O496" s="290"/>
      <c r="P496" s="290"/>
      <c r="Q496" s="290"/>
      <c r="R496" s="290">
        <v>10.082000000000001</v>
      </c>
      <c r="S496" s="290"/>
      <c r="T496" s="290"/>
      <c r="U496" s="290"/>
      <c r="V496" s="290"/>
      <c r="W496" s="290"/>
      <c r="X496" s="290"/>
      <c r="Y496" s="290"/>
      <c r="Z496" s="290"/>
      <c r="AA496" s="290"/>
      <c r="AB496" s="290"/>
      <c r="AC496" s="290"/>
      <c r="AD496" s="290"/>
      <c r="AE496" s="290"/>
      <c r="AF496" s="290"/>
      <c r="AG496" s="561">
        <v>1108.6858531</v>
      </c>
      <c r="AH496" s="561">
        <v>1208</v>
      </c>
      <c r="AI496" s="290" t="s">
        <v>310</v>
      </c>
      <c r="AJ496" s="290" t="s">
        <v>542</v>
      </c>
    </row>
    <row r="497" spans="2:36" x14ac:dyDescent="0.25">
      <c r="B497" s="554">
        <v>395</v>
      </c>
      <c r="C497" s="555"/>
      <c r="D497" s="557"/>
      <c r="E497" s="290" t="s">
        <v>395</v>
      </c>
      <c r="F497" s="290" t="s">
        <v>543</v>
      </c>
      <c r="G497" s="290" t="s">
        <v>397</v>
      </c>
      <c r="H497" s="183" t="str">
        <f>INDEX(Sector!$D$57:$D$776,MATCH('Energy consumption (raw)'!F497,Sector!$C$57:$C$776,FALSE))</f>
        <v>Manufacture of pasta, noodles and similar products</v>
      </c>
      <c r="I497" s="183" t="str">
        <f>IF(G497=Sector!$B$50,Sector!$B$50,IF(G497=Sector!$B$51,Sector!$B$51,IF(G497=Sector!$B$53,Sector!$B$53,INDEX(Sector!$E$57:$E$776,MATCH('Energy consumption (raw)'!F497,Sector!$C$57:$C$776,FALSE)))))</f>
        <v>10 Manufacture of food products</v>
      </c>
      <c r="J497" s="561"/>
      <c r="K497" s="561">
        <v>8204174</v>
      </c>
      <c r="L497" s="290"/>
      <c r="M497" s="290"/>
      <c r="N497" s="290"/>
      <c r="O497" s="290"/>
      <c r="P497" s="290"/>
      <c r="Q497" s="290"/>
      <c r="R497" s="290"/>
      <c r="S497" s="290"/>
      <c r="T497" s="290"/>
      <c r="U497" s="290"/>
      <c r="V497" s="290"/>
      <c r="W497" s="290"/>
      <c r="X497" s="290"/>
      <c r="Y497" s="290"/>
      <c r="Z497" s="290"/>
      <c r="AA497" s="290"/>
      <c r="AB497" s="290"/>
      <c r="AC497" s="290"/>
      <c r="AD497" s="290"/>
      <c r="AE497" s="290"/>
      <c r="AF497" s="290"/>
      <c r="AG497" s="561">
        <v>1265.9040482</v>
      </c>
      <c r="AH497" s="561"/>
      <c r="AI497" s="290" t="s">
        <v>310</v>
      </c>
      <c r="AJ497" s="290" t="s">
        <v>542</v>
      </c>
    </row>
    <row r="498" spans="2:36" x14ac:dyDescent="0.25">
      <c r="B498" s="554">
        <v>396</v>
      </c>
      <c r="C498" s="555"/>
      <c r="D498" s="557"/>
      <c r="E498" s="290" t="s">
        <v>395</v>
      </c>
      <c r="F498" s="290" t="s">
        <v>544</v>
      </c>
      <c r="G498" s="290" t="s">
        <v>397</v>
      </c>
      <c r="H498" s="183" t="str">
        <f>INDEX(Sector!$D$57:$D$776,MATCH('Energy consumption (raw)'!F498,Sector!$C$57:$C$776,FALSE))</f>
        <v>Producing, trading in animal feed</v>
      </c>
      <c r="I498" s="183" t="str">
        <f>IF(G498=Sector!$B$50,Sector!$B$50,IF(G498=Sector!$B$51,Sector!$B$51,IF(G498=Sector!$B$53,Sector!$B$53,INDEX(Sector!$E$57:$E$776,MATCH('Energy consumption (raw)'!F498,Sector!$C$57:$C$776,FALSE)))))</f>
        <v>10 Manufacture of food products</v>
      </c>
      <c r="J498" s="561"/>
      <c r="K498" s="561">
        <v>9350593</v>
      </c>
      <c r="L498" s="290"/>
      <c r="M498" s="290"/>
      <c r="N498" s="290"/>
      <c r="O498" s="290"/>
      <c r="P498" s="290"/>
      <c r="Q498" s="290"/>
      <c r="R498" s="290"/>
      <c r="S498" s="290"/>
      <c r="T498" s="290"/>
      <c r="U498" s="290"/>
      <c r="V498" s="290"/>
      <c r="W498" s="290"/>
      <c r="X498" s="290"/>
      <c r="Y498" s="290"/>
      <c r="Z498" s="290"/>
      <c r="AA498" s="290"/>
      <c r="AB498" s="290"/>
      <c r="AC498" s="290"/>
      <c r="AD498" s="290"/>
      <c r="AE498" s="290"/>
      <c r="AF498" s="290"/>
      <c r="AG498" s="561">
        <v>1442.7964999000001</v>
      </c>
      <c r="AH498" s="561"/>
      <c r="AI498" s="290" t="s">
        <v>310</v>
      </c>
      <c r="AJ498" s="290" t="s">
        <v>542</v>
      </c>
    </row>
    <row r="499" spans="2:36" x14ac:dyDescent="0.25">
      <c r="B499" s="554">
        <v>397</v>
      </c>
      <c r="C499" s="555"/>
      <c r="D499" s="557"/>
      <c r="E499" s="290" t="s">
        <v>395</v>
      </c>
      <c r="F499" s="290" t="s">
        <v>545</v>
      </c>
      <c r="G499" s="290" t="s">
        <v>397</v>
      </c>
      <c r="H499" s="183" t="str">
        <f>INDEX(Sector!$D$57:$D$776,MATCH('Energy consumption (raw)'!F499,Sector!$C$57:$C$776,FALSE))</f>
        <v>Metal production</v>
      </c>
      <c r="I499" s="183" t="str">
        <f>IF(G499=Sector!$B$50,Sector!$B$50,IF(G499=Sector!$B$51,Sector!$B$51,IF(G499=Sector!$B$53,Sector!$B$53,INDEX(Sector!$E$57:$E$776,MATCH('Energy consumption (raw)'!F499,Sector!$C$57:$C$776,FALSE)))))</f>
        <v>24 Manufacture of basic metals</v>
      </c>
      <c r="J499" s="561">
        <v>8313807</v>
      </c>
      <c r="K499" s="561">
        <v>8313807</v>
      </c>
      <c r="L499" s="290"/>
      <c r="M499" s="290"/>
      <c r="N499" s="290"/>
      <c r="O499" s="290"/>
      <c r="P499" s="290"/>
      <c r="Q499" s="290"/>
      <c r="R499" s="290"/>
      <c r="S499" s="290"/>
      <c r="T499" s="290"/>
      <c r="U499" s="290"/>
      <c r="V499" s="290"/>
      <c r="W499" s="290"/>
      <c r="X499" s="290"/>
      <c r="Y499" s="290"/>
      <c r="Z499" s="290"/>
      <c r="AA499" s="290"/>
      <c r="AB499" s="290"/>
      <c r="AC499" s="290"/>
      <c r="AD499" s="290"/>
      <c r="AE499" s="290"/>
      <c r="AF499" s="290"/>
      <c r="AG499" s="561">
        <v>1282.8204201000001</v>
      </c>
      <c r="AH499" s="561">
        <v>1358</v>
      </c>
      <c r="AI499" s="290" t="s">
        <v>310</v>
      </c>
      <c r="AJ499" s="290" t="s">
        <v>542</v>
      </c>
    </row>
    <row r="500" spans="2:36" x14ac:dyDescent="0.25">
      <c r="B500" s="554">
        <v>398</v>
      </c>
      <c r="C500" s="555"/>
      <c r="D500" s="557"/>
      <c r="E500" s="290" t="s">
        <v>395</v>
      </c>
      <c r="F500" s="290" t="s">
        <v>451</v>
      </c>
      <c r="G500" s="290" t="s">
        <v>397</v>
      </c>
      <c r="H500" s="183" t="str">
        <f>INDEX(Sector!$D$57:$D$776,MATCH('Energy consumption (raw)'!F500,Sector!$C$57:$C$776,FALSE))</f>
        <v>Manufacture of spare parts and accessories for motor vehicles and motor vehicles</v>
      </c>
      <c r="I500" s="183" t="str">
        <f>IF(G500=Sector!$B$50,Sector!$B$50,IF(G500=Sector!$B$51,Sector!$B$51,IF(G500=Sector!$B$53,Sector!$B$53,INDEX(Sector!$E$57:$E$776,MATCH('Energy consumption (raw)'!F500,Sector!$C$57:$C$776,FALSE)))))</f>
        <v>29 Manufacture of motor vehicles, trailers and semi-trailers</v>
      </c>
      <c r="J500" s="561"/>
      <c r="K500" s="561">
        <v>20188960</v>
      </c>
      <c r="L500" s="290"/>
      <c r="M500" s="290"/>
      <c r="N500" s="290"/>
      <c r="O500" s="290"/>
      <c r="P500" s="290"/>
      <c r="Q500" s="290"/>
      <c r="R500" s="290"/>
      <c r="S500" s="290"/>
      <c r="T500" s="290"/>
      <c r="U500" s="290"/>
      <c r="V500" s="290"/>
      <c r="W500" s="290"/>
      <c r="X500" s="290"/>
      <c r="Y500" s="290"/>
      <c r="Z500" s="290"/>
      <c r="AA500" s="290"/>
      <c r="AB500" s="290"/>
      <c r="AC500" s="290"/>
      <c r="AD500" s="290"/>
      <c r="AE500" s="290"/>
      <c r="AF500" s="290"/>
      <c r="AG500" s="561">
        <v>3115.156528</v>
      </c>
      <c r="AH500" s="561">
        <v>2575</v>
      </c>
      <c r="AI500" s="290" t="s">
        <v>310</v>
      </c>
      <c r="AJ500" s="290" t="s">
        <v>542</v>
      </c>
    </row>
    <row r="501" spans="2:36" x14ac:dyDescent="0.25">
      <c r="B501" s="554">
        <v>399</v>
      </c>
      <c r="C501" s="555"/>
      <c r="D501" s="557"/>
      <c r="E501" s="290" t="s">
        <v>395</v>
      </c>
      <c r="F501" s="290" t="s">
        <v>451</v>
      </c>
      <c r="G501" s="290" t="s">
        <v>397</v>
      </c>
      <c r="H501" s="183" t="str">
        <f>INDEX(Sector!$D$57:$D$776,MATCH('Energy consumption (raw)'!F501,Sector!$C$57:$C$776,FALSE))</f>
        <v>Manufacture of spare parts and accessories for motor vehicles and motor vehicles</v>
      </c>
      <c r="I501" s="183" t="str">
        <f>IF(G501=Sector!$B$50,Sector!$B$50,IF(G501=Sector!$B$51,Sector!$B$51,IF(G501=Sector!$B$53,Sector!$B$53,INDEX(Sector!$E$57:$E$776,MATCH('Energy consumption (raw)'!F501,Sector!$C$57:$C$776,FALSE)))))</f>
        <v>29 Manufacture of motor vehicles, trailers and semi-trailers</v>
      </c>
      <c r="J501" s="561"/>
      <c r="K501" s="561">
        <v>36451397</v>
      </c>
      <c r="L501" s="290"/>
      <c r="M501" s="290"/>
      <c r="N501" s="290"/>
      <c r="O501" s="290"/>
      <c r="P501" s="290"/>
      <c r="Q501" s="290"/>
      <c r="R501" s="290"/>
      <c r="S501" s="290"/>
      <c r="T501" s="290"/>
      <c r="U501" s="290"/>
      <c r="V501" s="290"/>
      <c r="W501" s="290"/>
      <c r="X501" s="290"/>
      <c r="Y501" s="290"/>
      <c r="Z501" s="290"/>
      <c r="AA501" s="290"/>
      <c r="AB501" s="290"/>
      <c r="AC501" s="290"/>
      <c r="AD501" s="290"/>
      <c r="AE501" s="290"/>
      <c r="AF501" s="290"/>
      <c r="AG501" s="561">
        <v>5624.4505571</v>
      </c>
      <c r="AH501" s="561">
        <v>5432</v>
      </c>
      <c r="AI501" s="290" t="s">
        <v>310</v>
      </c>
      <c r="AJ501" s="290" t="s">
        <v>542</v>
      </c>
    </row>
    <row r="502" spans="2:36" x14ac:dyDescent="0.25">
      <c r="B502" s="554">
        <v>400</v>
      </c>
      <c r="C502" s="555"/>
      <c r="D502" s="557"/>
      <c r="E502" s="290" t="s">
        <v>395</v>
      </c>
      <c r="F502" s="290" t="s">
        <v>451</v>
      </c>
      <c r="G502" s="290" t="s">
        <v>397</v>
      </c>
      <c r="H502" s="183" t="str">
        <f>INDEX(Sector!$D$57:$D$776,MATCH('Energy consumption (raw)'!F502,Sector!$C$57:$C$776,FALSE))</f>
        <v>Manufacture of spare parts and accessories for motor vehicles and motor vehicles</v>
      </c>
      <c r="I502" s="183" t="str">
        <f>IF(G502=Sector!$B$50,Sector!$B$50,IF(G502=Sector!$B$51,Sector!$B$51,IF(G502=Sector!$B$53,Sector!$B$53,INDEX(Sector!$E$57:$E$776,MATCH('Energy consumption (raw)'!F502,Sector!$C$57:$C$776,FALSE)))))</f>
        <v>29 Manufacture of motor vehicles, trailers and semi-trailers</v>
      </c>
      <c r="J502" s="561"/>
      <c r="K502" s="561">
        <v>15992659</v>
      </c>
      <c r="L502" s="290"/>
      <c r="M502" s="290"/>
      <c r="N502" s="290"/>
      <c r="O502" s="290"/>
      <c r="P502" s="290"/>
      <c r="Q502" s="290"/>
      <c r="R502" s="290">
        <v>3.0369999999999999</v>
      </c>
      <c r="S502" s="290"/>
      <c r="T502" s="290"/>
      <c r="U502" s="290"/>
      <c r="V502" s="290"/>
      <c r="W502" s="290"/>
      <c r="X502" s="290"/>
      <c r="Y502" s="290"/>
      <c r="Z502" s="290"/>
      <c r="AA502" s="290"/>
      <c r="AB502" s="290"/>
      <c r="AC502" s="290"/>
      <c r="AD502" s="290"/>
      <c r="AE502" s="290"/>
      <c r="AF502" s="290"/>
      <c r="AG502" s="561">
        <v>2470.7650237000003</v>
      </c>
      <c r="AH502" s="561">
        <v>2406</v>
      </c>
      <c r="AI502" s="290" t="s">
        <v>310</v>
      </c>
      <c r="AJ502" s="290" t="s">
        <v>542</v>
      </c>
    </row>
    <row r="503" spans="2:36" x14ac:dyDescent="0.25">
      <c r="B503" s="554">
        <v>401</v>
      </c>
      <c r="C503" s="555"/>
      <c r="D503" s="557"/>
      <c r="E503" s="290" t="s">
        <v>395</v>
      </c>
      <c r="F503" s="290" t="s">
        <v>546</v>
      </c>
      <c r="G503" s="290" t="s">
        <v>397</v>
      </c>
      <c r="H503" s="183" t="str">
        <f>INDEX(Sector!$D$57:$D$776,MATCH('Energy consumption (raw)'!F503,Sector!$C$57:$C$776,FALSE))</f>
        <v>Sewing clothes other than fur skins</v>
      </c>
      <c r="I503" s="183" t="str">
        <f>IF(G503=Sector!$B$50,Sector!$B$50,IF(G503=Sector!$B$51,Sector!$B$51,IF(G503=Sector!$B$53,Sector!$B$53,INDEX(Sector!$E$57:$E$776,MATCH('Energy consumption (raw)'!F503,Sector!$C$57:$C$776,FALSE)))))</f>
        <v>13 Manufacture of textiles</v>
      </c>
      <c r="J503" s="561">
        <v>24501004</v>
      </c>
      <c r="K503" s="561">
        <v>36801385</v>
      </c>
      <c r="L503" s="290"/>
      <c r="M503" s="290"/>
      <c r="N503" s="290"/>
      <c r="O503" s="290"/>
      <c r="P503" s="290"/>
      <c r="Q503" s="290"/>
      <c r="R503" s="290">
        <v>391.64299999999997</v>
      </c>
      <c r="S503" s="290"/>
      <c r="T503" s="290"/>
      <c r="U503" s="290"/>
      <c r="V503" s="290">
        <v>127</v>
      </c>
      <c r="W503" s="290"/>
      <c r="X503" s="290"/>
      <c r="Y503" s="290">
        <v>293</v>
      </c>
      <c r="Z503" s="290"/>
      <c r="AA503" s="290"/>
      <c r="AB503" s="290"/>
      <c r="AC503" s="290"/>
      <c r="AD503" s="290"/>
      <c r="AE503" s="290"/>
      <c r="AF503" s="290"/>
      <c r="AG503" s="561">
        <v>6530.6495654999999</v>
      </c>
      <c r="AH503" s="561">
        <v>7068</v>
      </c>
      <c r="AI503" s="290" t="s">
        <v>310</v>
      </c>
      <c r="AJ503" s="290" t="s">
        <v>542</v>
      </c>
    </row>
    <row r="504" spans="2:36" x14ac:dyDescent="0.25">
      <c r="B504" s="554">
        <v>402</v>
      </c>
      <c r="C504" s="555"/>
      <c r="D504" s="557"/>
      <c r="E504" s="290" t="s">
        <v>395</v>
      </c>
      <c r="F504" s="290" t="s">
        <v>400</v>
      </c>
      <c r="G504" s="290" t="s">
        <v>397</v>
      </c>
      <c r="H504" s="183" t="str">
        <f>INDEX(Sector!$D$57:$D$776,MATCH('Energy consumption (raw)'!F504,Sector!$C$57:$C$776,FALSE))</f>
        <v>Producing products from plastic</v>
      </c>
      <c r="I504" s="183" t="str">
        <f>IF(G504=Sector!$B$50,Sector!$B$50,IF(G504=Sector!$B$51,Sector!$B$51,IF(G504=Sector!$B$53,Sector!$B$53,INDEX(Sector!$E$57:$E$776,MATCH('Energy consumption (raw)'!F504,Sector!$C$57:$C$776,FALSE)))))</f>
        <v>22 Manufacture of rubber and plastics products</v>
      </c>
      <c r="J504" s="561"/>
      <c r="K504" s="561">
        <v>82018313</v>
      </c>
      <c r="L504" s="290"/>
      <c r="M504" s="290"/>
      <c r="N504" s="290"/>
      <c r="O504" s="290"/>
      <c r="P504" s="290"/>
      <c r="Q504" s="290"/>
      <c r="R504" s="290"/>
      <c r="S504" s="290"/>
      <c r="T504" s="290"/>
      <c r="U504" s="290"/>
      <c r="V504" s="290"/>
      <c r="W504" s="290"/>
      <c r="X504" s="290"/>
      <c r="Y504" s="290"/>
      <c r="Z504" s="290"/>
      <c r="AA504" s="290"/>
      <c r="AB504" s="290"/>
      <c r="AC504" s="290"/>
      <c r="AD504" s="290"/>
      <c r="AE504" s="290"/>
      <c r="AF504" s="290"/>
      <c r="AG504" s="561">
        <v>12655.425695900001</v>
      </c>
      <c r="AH504" s="561"/>
      <c r="AI504" s="290" t="s">
        <v>310</v>
      </c>
      <c r="AJ504" s="290" t="s">
        <v>542</v>
      </c>
    </row>
    <row r="505" spans="2:36" x14ac:dyDescent="0.25">
      <c r="B505" s="554">
        <v>403</v>
      </c>
      <c r="C505" s="555"/>
      <c r="D505" s="557"/>
      <c r="E505" s="290" t="s">
        <v>395</v>
      </c>
      <c r="F505" s="290" t="s">
        <v>451</v>
      </c>
      <c r="G505" s="290" t="s">
        <v>397</v>
      </c>
      <c r="H505" s="183" t="str">
        <f>INDEX(Sector!$D$57:$D$776,MATCH('Energy consumption (raw)'!F505,Sector!$C$57:$C$776,FALSE))</f>
        <v>Manufacture of spare parts and accessories for motor vehicles and motor vehicles</v>
      </c>
      <c r="I505" s="183" t="str">
        <f>IF(G505=Sector!$B$50,Sector!$B$50,IF(G505=Sector!$B$51,Sector!$B$51,IF(G505=Sector!$B$53,Sector!$B$53,INDEX(Sector!$E$57:$E$776,MATCH('Energy consumption (raw)'!F505,Sector!$C$57:$C$776,FALSE)))))</f>
        <v>29 Manufacture of motor vehicles, trailers and semi-trailers</v>
      </c>
      <c r="J505" s="561">
        <v>19794830</v>
      </c>
      <c r="K505" s="561">
        <v>19794830</v>
      </c>
      <c r="L505" s="290"/>
      <c r="M505" s="290"/>
      <c r="N505" s="290"/>
      <c r="O505" s="290"/>
      <c r="P505" s="290"/>
      <c r="Q505" s="290"/>
      <c r="R505" s="290"/>
      <c r="S505" s="290"/>
      <c r="T505" s="290"/>
      <c r="U505" s="290"/>
      <c r="V505" s="290"/>
      <c r="W505" s="290"/>
      <c r="X505" s="290"/>
      <c r="Y505" s="290"/>
      <c r="Z505" s="290"/>
      <c r="AA505" s="290"/>
      <c r="AB505" s="290"/>
      <c r="AC505" s="290"/>
      <c r="AD505" s="290"/>
      <c r="AE505" s="290"/>
      <c r="AF505" s="290"/>
      <c r="AG505" s="561">
        <v>3054.3422690000002</v>
      </c>
      <c r="AH505" s="561">
        <v>3504</v>
      </c>
      <c r="AI505" s="290" t="s">
        <v>310</v>
      </c>
      <c r="AJ505" s="290" t="s">
        <v>542</v>
      </c>
    </row>
    <row r="506" spans="2:36" x14ac:dyDescent="0.25">
      <c r="B506" s="554">
        <v>404</v>
      </c>
      <c r="C506" s="555"/>
      <c r="D506" s="557"/>
      <c r="E506" s="290" t="s">
        <v>395</v>
      </c>
      <c r="F506" s="290" t="s">
        <v>400</v>
      </c>
      <c r="G506" s="290" t="s">
        <v>397</v>
      </c>
      <c r="H506" s="183" t="str">
        <f>INDEX(Sector!$D$57:$D$776,MATCH('Energy consumption (raw)'!F506,Sector!$C$57:$C$776,FALSE))</f>
        <v>Producing products from plastic</v>
      </c>
      <c r="I506" s="183" t="str">
        <f>IF(G506=Sector!$B$50,Sector!$B$50,IF(G506=Sector!$B$51,Sector!$B$51,IF(G506=Sector!$B$53,Sector!$B$53,INDEX(Sector!$E$57:$E$776,MATCH('Energy consumption (raw)'!F506,Sector!$C$57:$C$776,FALSE)))))</f>
        <v>22 Manufacture of rubber and plastics products</v>
      </c>
      <c r="J506" s="561"/>
      <c r="K506" s="561">
        <v>6902100</v>
      </c>
      <c r="L506" s="290"/>
      <c r="M506" s="290"/>
      <c r="N506" s="290"/>
      <c r="O506" s="290"/>
      <c r="P506" s="290"/>
      <c r="Q506" s="290"/>
      <c r="R506" s="290"/>
      <c r="S506" s="290"/>
      <c r="T506" s="290"/>
      <c r="U506" s="290"/>
      <c r="V506" s="290"/>
      <c r="W506" s="290"/>
      <c r="X506" s="290"/>
      <c r="Y506" s="290"/>
      <c r="Z506" s="290"/>
      <c r="AA506" s="290"/>
      <c r="AB506" s="290"/>
      <c r="AC506" s="290"/>
      <c r="AD506" s="290"/>
      <c r="AE506" s="290"/>
      <c r="AF506" s="290"/>
      <c r="AG506" s="561">
        <v>1064.9940300000001</v>
      </c>
      <c r="AH506" s="561">
        <v>1087</v>
      </c>
      <c r="AI506" s="290" t="s">
        <v>310</v>
      </c>
      <c r="AJ506" s="290" t="s">
        <v>542</v>
      </c>
    </row>
    <row r="507" spans="2:36" x14ac:dyDescent="0.25">
      <c r="B507" s="554">
        <v>405</v>
      </c>
      <c r="C507" s="555"/>
      <c r="D507" s="557"/>
      <c r="E507" s="290" t="s">
        <v>395</v>
      </c>
      <c r="F507" s="290" t="s">
        <v>407</v>
      </c>
      <c r="G507" s="290" t="s">
        <v>397</v>
      </c>
      <c r="H507" s="183" t="str">
        <f>INDEX(Sector!$D$57:$D$776,MATCH('Energy consumption (raw)'!F507,Sector!$C$57:$C$776,FALSE))</f>
        <v>Electronic components manufacturing</v>
      </c>
      <c r="I507" s="183" t="str">
        <f>IF(G507=Sector!$B$50,Sector!$B$50,IF(G507=Sector!$B$51,Sector!$B$51,IF(G507=Sector!$B$53,Sector!$B$53,INDEX(Sector!$E$57:$E$776,MATCH('Energy consumption (raw)'!F507,Sector!$C$57:$C$776,FALSE)))))</f>
        <v>26 Manufacture of computer, electronic and optical products</v>
      </c>
      <c r="J507" s="561">
        <v>7067200</v>
      </c>
      <c r="K507" s="561">
        <v>7067200</v>
      </c>
      <c r="L507" s="290"/>
      <c r="M507" s="290"/>
      <c r="N507" s="290"/>
      <c r="O507" s="290"/>
      <c r="P507" s="290"/>
      <c r="Q507" s="290"/>
      <c r="R507" s="290"/>
      <c r="S507" s="290"/>
      <c r="T507" s="290"/>
      <c r="U507" s="290"/>
      <c r="V507" s="290"/>
      <c r="W507" s="290"/>
      <c r="X507" s="290"/>
      <c r="Y507" s="290"/>
      <c r="Z507" s="290"/>
      <c r="AA507" s="290"/>
      <c r="AB507" s="290"/>
      <c r="AC507" s="290"/>
      <c r="AD507" s="290"/>
      <c r="AE507" s="290"/>
      <c r="AF507" s="290"/>
      <c r="AG507" s="561">
        <v>1090.4689600000002</v>
      </c>
      <c r="AH507" s="561">
        <v>1312</v>
      </c>
      <c r="AI507" s="290" t="s">
        <v>310</v>
      </c>
      <c r="AJ507" s="290" t="s">
        <v>542</v>
      </c>
    </row>
    <row r="508" spans="2:36" x14ac:dyDescent="0.25">
      <c r="B508" s="554">
        <v>406</v>
      </c>
      <c r="C508" s="555"/>
      <c r="D508" s="557"/>
      <c r="E508" s="290" t="s">
        <v>395</v>
      </c>
      <c r="F508" s="290" t="s">
        <v>430</v>
      </c>
      <c r="G508" s="290" t="s">
        <v>397</v>
      </c>
      <c r="H508" s="183" t="str">
        <f>INDEX(Sector!$D$57:$D$776,MATCH('Energy consumption (raw)'!F508,Sector!$C$57:$C$776,FALSE))</f>
        <v>Production of building materials</v>
      </c>
      <c r="I508" s="183" t="str">
        <f>IF(G508=Sector!$B$50,Sector!$B$50,IF(G508=Sector!$B$51,Sector!$B$51,IF(G508=Sector!$B$53,Sector!$B$53,INDEX(Sector!$E$57:$E$776,MATCH('Energy consumption (raw)'!F508,Sector!$C$57:$C$776,FALSE)))))</f>
        <v>23 Manufacture of other non-metallic mineral products</v>
      </c>
      <c r="J508" s="561">
        <v>7456625</v>
      </c>
      <c r="K508" s="561">
        <v>7456625</v>
      </c>
      <c r="L508" s="290"/>
      <c r="M508" s="290"/>
      <c r="N508" s="290"/>
      <c r="O508" s="290"/>
      <c r="P508" s="290"/>
      <c r="Q508" s="290"/>
      <c r="R508" s="290"/>
      <c r="S508" s="290"/>
      <c r="T508" s="290"/>
      <c r="U508" s="290"/>
      <c r="V508" s="290"/>
      <c r="W508" s="290"/>
      <c r="X508" s="290"/>
      <c r="Y508" s="290"/>
      <c r="Z508" s="290"/>
      <c r="AA508" s="290"/>
      <c r="AB508" s="290"/>
      <c r="AC508" s="290"/>
      <c r="AD508" s="290"/>
      <c r="AE508" s="290"/>
      <c r="AF508" s="290"/>
      <c r="AG508" s="561">
        <v>1150.5572375000002</v>
      </c>
      <c r="AH508" s="561">
        <v>1192</v>
      </c>
      <c r="AI508" s="290" t="s">
        <v>310</v>
      </c>
      <c r="AJ508" s="290" t="s">
        <v>542</v>
      </c>
    </row>
    <row r="509" spans="2:36" x14ac:dyDescent="0.25">
      <c r="B509" s="554">
        <v>407</v>
      </c>
      <c r="C509" s="555"/>
      <c r="D509" s="557"/>
      <c r="E509" s="290" t="s">
        <v>395</v>
      </c>
      <c r="F509" s="290" t="s">
        <v>513</v>
      </c>
      <c r="G509" s="290" t="s">
        <v>397</v>
      </c>
      <c r="H509" s="183" t="str">
        <f>INDEX(Sector!$D$57:$D$776,MATCH('Energy consumption (raw)'!F509,Sector!$C$57:$C$776,FALSE))</f>
        <v>Manufacture of non-metallic products</v>
      </c>
      <c r="I509" s="183" t="str">
        <f>IF(G509=Sector!$B$50,Sector!$B$50,IF(G509=Sector!$B$51,Sector!$B$51,IF(G509=Sector!$B$53,Sector!$B$53,INDEX(Sector!$E$57:$E$776,MATCH('Energy consumption (raw)'!F509,Sector!$C$57:$C$776,FALSE)))))</f>
        <v>23 Manufacture of other non-metallic mineral products</v>
      </c>
      <c r="J509" s="561"/>
      <c r="K509" s="561">
        <v>12873000</v>
      </c>
      <c r="L509" s="290"/>
      <c r="M509" s="290"/>
      <c r="N509" s="290"/>
      <c r="O509" s="290"/>
      <c r="P509" s="290"/>
      <c r="Q509" s="290"/>
      <c r="R509" s="290"/>
      <c r="S509" s="290"/>
      <c r="T509" s="290"/>
      <c r="U509" s="290"/>
      <c r="V509" s="290"/>
      <c r="W509" s="290"/>
      <c r="X509" s="290"/>
      <c r="Y509" s="290"/>
      <c r="Z509" s="290"/>
      <c r="AA509" s="290"/>
      <c r="AB509" s="290"/>
      <c r="AC509" s="290"/>
      <c r="AD509" s="290"/>
      <c r="AE509" s="290"/>
      <c r="AF509" s="290"/>
      <c r="AG509" s="561">
        <v>1986.3039000000001</v>
      </c>
      <c r="AH509" s="561">
        <v>1617</v>
      </c>
      <c r="AI509" s="290" t="s">
        <v>310</v>
      </c>
      <c r="AJ509" s="290" t="s">
        <v>542</v>
      </c>
    </row>
    <row r="510" spans="2:36" x14ac:dyDescent="0.25">
      <c r="B510" s="554">
        <v>408</v>
      </c>
      <c r="C510" s="555"/>
      <c r="D510" s="557"/>
      <c r="E510" s="290" t="s">
        <v>395</v>
      </c>
      <c r="F510" s="290" t="s">
        <v>461</v>
      </c>
      <c r="G510" s="290" t="s">
        <v>397</v>
      </c>
      <c r="H510" s="183" t="str">
        <f>INDEX(Sector!$D$57:$D$776,MATCH('Energy consumption (raw)'!F510,Sector!$C$57:$C$776,FALSE))</f>
        <v>Iron and steel production</v>
      </c>
      <c r="I510" s="183" t="str">
        <f>IF(G510=Sector!$B$50,Sector!$B$50,IF(G510=Sector!$B$51,Sector!$B$51,IF(G510=Sector!$B$53,Sector!$B$53,INDEX(Sector!$E$57:$E$776,MATCH('Energy consumption (raw)'!F510,Sector!$C$57:$C$776,FALSE)))))</f>
        <v>24 Manufacture of basic metals</v>
      </c>
      <c r="J510" s="561"/>
      <c r="K510" s="561">
        <v>7788128</v>
      </c>
      <c r="L510" s="290"/>
      <c r="M510" s="290"/>
      <c r="N510" s="290"/>
      <c r="O510" s="290"/>
      <c r="P510" s="290"/>
      <c r="Q510" s="290"/>
      <c r="R510" s="290"/>
      <c r="S510" s="290"/>
      <c r="T510" s="290"/>
      <c r="U510" s="290"/>
      <c r="V510" s="290"/>
      <c r="W510" s="290"/>
      <c r="X510" s="290"/>
      <c r="Y510" s="290"/>
      <c r="Z510" s="290"/>
      <c r="AA510" s="290"/>
      <c r="AB510" s="290"/>
      <c r="AC510" s="290"/>
      <c r="AD510" s="290"/>
      <c r="AE510" s="290"/>
      <c r="AF510" s="290"/>
      <c r="AG510" s="561">
        <v>1201.7081504</v>
      </c>
      <c r="AH510" s="561">
        <v>1186</v>
      </c>
      <c r="AI510" s="290" t="s">
        <v>310</v>
      </c>
      <c r="AJ510" s="290" t="s">
        <v>542</v>
      </c>
    </row>
    <row r="511" spans="2:36" x14ac:dyDescent="0.25">
      <c r="B511" s="554">
        <v>409</v>
      </c>
      <c r="C511" s="555"/>
      <c r="D511" s="557"/>
      <c r="E511" s="290" t="s">
        <v>395</v>
      </c>
      <c r="F511" s="290" t="s">
        <v>547</v>
      </c>
      <c r="G511" s="290" t="s">
        <v>397</v>
      </c>
      <c r="H511" s="183" t="str">
        <f>INDEX(Sector!$D$57:$D$776,MATCH('Energy consumption (raw)'!F511,Sector!$C$57:$C$776,FALSE))</f>
        <v>Producing and trading in yarn and fabric</v>
      </c>
      <c r="I511" s="183" t="str">
        <f>IF(G511=Sector!$B$50,Sector!$B$50,IF(G511=Sector!$B$51,Sector!$B$51,IF(G511=Sector!$B$53,Sector!$B$53,INDEX(Sector!$E$57:$E$776,MATCH('Energy consumption (raw)'!F511,Sector!$C$57:$C$776,FALSE)))))</f>
        <v>13 Manufacture of textiles</v>
      </c>
      <c r="J511" s="561">
        <v>27386068</v>
      </c>
      <c r="K511" s="561">
        <v>27386068</v>
      </c>
      <c r="L511" s="290"/>
      <c r="M511" s="290"/>
      <c r="N511" s="290"/>
      <c r="O511" s="290"/>
      <c r="P511" s="290"/>
      <c r="Q511" s="290"/>
      <c r="R511" s="290"/>
      <c r="S511" s="290"/>
      <c r="T511" s="290"/>
      <c r="U511" s="290"/>
      <c r="V511" s="290"/>
      <c r="W511" s="290"/>
      <c r="X511" s="290"/>
      <c r="Y511" s="290"/>
      <c r="Z511" s="290"/>
      <c r="AA511" s="290"/>
      <c r="AB511" s="290"/>
      <c r="AC511" s="290"/>
      <c r="AD511" s="290"/>
      <c r="AE511" s="290"/>
      <c r="AF511" s="290"/>
      <c r="AG511" s="561">
        <v>4225.6702924000001</v>
      </c>
      <c r="AH511" s="561">
        <v>4416</v>
      </c>
      <c r="AI511" s="290" t="s">
        <v>310</v>
      </c>
      <c r="AJ511" s="290" t="s">
        <v>542</v>
      </c>
    </row>
    <row r="512" spans="2:36" x14ac:dyDescent="0.25">
      <c r="B512" s="554">
        <v>410</v>
      </c>
      <c r="C512" s="555"/>
      <c r="D512" s="557"/>
      <c r="E512" s="290" t="s">
        <v>395</v>
      </c>
      <c r="F512" s="290" t="s">
        <v>548</v>
      </c>
      <c r="G512" s="290" t="s">
        <v>397</v>
      </c>
      <c r="H512" s="183" t="str">
        <f>INDEX(Sector!$D$57:$D$776,MATCH('Energy consumption (raw)'!F512,Sector!$C$57:$C$776,FALSE))</f>
        <v>Aluminum production</v>
      </c>
      <c r="I512" s="183" t="str">
        <f>IF(G512=Sector!$B$50,Sector!$B$50,IF(G512=Sector!$B$51,Sector!$B$51,IF(G512=Sector!$B$53,Sector!$B$53,INDEX(Sector!$E$57:$E$776,MATCH('Energy consumption (raw)'!F512,Sector!$C$57:$C$776,FALSE)))))</f>
        <v>24 Manufacture of basic metals</v>
      </c>
      <c r="J512" s="561"/>
      <c r="K512" s="561">
        <v>32169270</v>
      </c>
      <c r="L512" s="290"/>
      <c r="M512" s="290"/>
      <c r="N512" s="290"/>
      <c r="O512" s="290"/>
      <c r="P512" s="290"/>
      <c r="Q512" s="290"/>
      <c r="R512" s="290"/>
      <c r="S512" s="290"/>
      <c r="T512" s="290"/>
      <c r="U512" s="290"/>
      <c r="V512" s="290"/>
      <c r="W512" s="290"/>
      <c r="X512" s="290"/>
      <c r="Y512" s="290"/>
      <c r="Z512" s="290"/>
      <c r="AA512" s="290"/>
      <c r="AB512" s="290"/>
      <c r="AC512" s="290"/>
      <c r="AD512" s="290"/>
      <c r="AE512" s="290"/>
      <c r="AF512" s="290"/>
      <c r="AG512" s="561">
        <v>4963.7183610000002</v>
      </c>
      <c r="AH512" s="561">
        <v>4814</v>
      </c>
      <c r="AI512" s="290" t="s">
        <v>310</v>
      </c>
      <c r="AJ512" s="290" t="s">
        <v>542</v>
      </c>
    </row>
    <row r="513" spans="2:36" x14ac:dyDescent="0.25">
      <c r="B513" s="554">
        <v>411</v>
      </c>
      <c r="C513" s="555"/>
      <c r="D513" s="557"/>
      <c r="E513" s="290" t="s">
        <v>395</v>
      </c>
      <c r="F513" s="290" t="s">
        <v>430</v>
      </c>
      <c r="G513" s="290" t="s">
        <v>397</v>
      </c>
      <c r="H513" s="183" t="str">
        <f>INDEX(Sector!$D$57:$D$776,MATCH('Energy consumption (raw)'!F513,Sector!$C$57:$C$776,FALSE))</f>
        <v>Production of building materials</v>
      </c>
      <c r="I513" s="183" t="str">
        <f>IF(G513=Sector!$B$50,Sector!$B$50,IF(G513=Sector!$B$51,Sector!$B$51,IF(G513=Sector!$B$53,Sector!$B$53,INDEX(Sector!$E$57:$E$776,MATCH('Energy consumption (raw)'!F513,Sector!$C$57:$C$776,FALSE)))))</f>
        <v>23 Manufacture of other non-metallic mineral products</v>
      </c>
      <c r="J513" s="561"/>
      <c r="K513" s="561">
        <v>22100164</v>
      </c>
      <c r="L513" s="290"/>
      <c r="M513" s="290"/>
      <c r="N513" s="290"/>
      <c r="O513" s="290"/>
      <c r="P513" s="290"/>
      <c r="Q513" s="290"/>
      <c r="R513" s="290"/>
      <c r="S513" s="290"/>
      <c r="T513" s="290"/>
      <c r="U513" s="290"/>
      <c r="V513" s="290"/>
      <c r="W513" s="290"/>
      <c r="X513" s="290"/>
      <c r="Y513" s="290"/>
      <c r="Z513" s="290"/>
      <c r="AA513" s="290"/>
      <c r="AB513" s="290"/>
      <c r="AC513" s="290"/>
      <c r="AD513" s="290"/>
      <c r="AE513" s="290"/>
      <c r="AF513" s="290"/>
      <c r="AG513" s="561">
        <v>3410.0553052</v>
      </c>
      <c r="AH513" s="561">
        <v>21325</v>
      </c>
      <c r="AI513" s="290" t="s">
        <v>310</v>
      </c>
      <c r="AJ513" s="290" t="s">
        <v>542</v>
      </c>
    </row>
    <row r="514" spans="2:36" x14ac:dyDescent="0.25">
      <c r="B514" s="554">
        <v>412</v>
      </c>
      <c r="C514" s="555"/>
      <c r="D514" s="557"/>
      <c r="E514" s="290" t="s">
        <v>395</v>
      </c>
      <c r="F514" s="290" t="s">
        <v>457</v>
      </c>
      <c r="G514" s="290" t="s">
        <v>397</v>
      </c>
      <c r="H514" s="183" t="str">
        <f>INDEX(Sector!$D$57:$D$776,MATCH('Energy consumption (raw)'!F514,Sector!$C$57:$C$776,FALSE))</f>
        <v>Producing building materials from clay</v>
      </c>
      <c r="I514" s="183" t="str">
        <f>IF(G514=Sector!$B$50,Sector!$B$50,IF(G514=Sector!$B$51,Sector!$B$51,IF(G514=Sector!$B$53,Sector!$B$53,INDEX(Sector!$E$57:$E$776,MATCH('Energy consumption (raw)'!F514,Sector!$C$57:$C$776,FALSE)))))</f>
        <v>23 Manufacture of other non-metallic mineral products</v>
      </c>
      <c r="J514" s="561"/>
      <c r="K514" s="561">
        <v>48228909</v>
      </c>
      <c r="L514" s="290"/>
      <c r="M514" s="290"/>
      <c r="N514" s="290"/>
      <c r="O514" s="290"/>
      <c r="P514" s="290"/>
      <c r="Q514" s="290"/>
      <c r="R514" s="290"/>
      <c r="S514" s="290"/>
      <c r="T514" s="290"/>
      <c r="U514" s="290"/>
      <c r="V514" s="290"/>
      <c r="W514" s="290"/>
      <c r="X514" s="290"/>
      <c r="Y514" s="290"/>
      <c r="Z514" s="290"/>
      <c r="AA514" s="290"/>
      <c r="AB514" s="290"/>
      <c r="AC514" s="290"/>
      <c r="AD514" s="290"/>
      <c r="AE514" s="290"/>
      <c r="AF514" s="290"/>
      <c r="AG514" s="561">
        <v>7441.7206587000001</v>
      </c>
      <c r="AH514" s="561">
        <v>4962</v>
      </c>
      <c r="AI514" s="290" t="s">
        <v>310</v>
      </c>
      <c r="AJ514" s="290" t="s">
        <v>542</v>
      </c>
    </row>
    <row r="515" spans="2:36" x14ac:dyDescent="0.25">
      <c r="B515" s="554">
        <v>413</v>
      </c>
      <c r="C515" s="555"/>
      <c r="D515" s="557"/>
      <c r="E515" s="290" t="s">
        <v>395</v>
      </c>
      <c r="F515" s="290" t="s">
        <v>457</v>
      </c>
      <c r="G515" s="290" t="s">
        <v>397</v>
      </c>
      <c r="H515" s="183" t="str">
        <f>INDEX(Sector!$D$57:$D$776,MATCH('Energy consumption (raw)'!F515,Sector!$C$57:$C$776,FALSE))</f>
        <v>Producing building materials from clay</v>
      </c>
      <c r="I515" s="183" t="str">
        <f>IF(G515=Sector!$B$50,Sector!$B$50,IF(G515=Sector!$B$51,Sector!$B$51,IF(G515=Sector!$B$53,Sector!$B$53,INDEX(Sector!$E$57:$E$776,MATCH('Energy consumption (raw)'!F515,Sector!$C$57:$C$776,FALSE)))))</f>
        <v>23 Manufacture of other non-metallic mineral products</v>
      </c>
      <c r="J515" s="561"/>
      <c r="K515" s="561">
        <v>31654560</v>
      </c>
      <c r="L515" s="290"/>
      <c r="M515" s="290"/>
      <c r="N515" s="290">
        <v>35000</v>
      </c>
      <c r="O515" s="290"/>
      <c r="P515" s="290"/>
      <c r="Q515" s="290"/>
      <c r="R515" s="290">
        <v>508.2</v>
      </c>
      <c r="S515" s="290"/>
      <c r="T515" s="290">
        <v>1.8640000000000001</v>
      </c>
      <c r="U515" s="290"/>
      <c r="V515" s="290"/>
      <c r="W515" s="290"/>
      <c r="X515" s="290"/>
      <c r="Y515" s="290"/>
      <c r="Z515" s="290"/>
      <c r="AA515" s="290"/>
      <c r="AB515" s="290"/>
      <c r="AC515" s="290"/>
      <c r="AD515" s="290"/>
      <c r="AE515" s="290"/>
      <c r="AF515" s="290"/>
      <c r="AG515" s="561">
        <v>29904.507968000002</v>
      </c>
      <c r="AH515" s="561">
        <v>2998</v>
      </c>
      <c r="AI515" s="290" t="s">
        <v>310</v>
      </c>
      <c r="AJ515" s="290" t="s">
        <v>542</v>
      </c>
    </row>
    <row r="516" spans="2:36" x14ac:dyDescent="0.25">
      <c r="B516" s="554">
        <v>414</v>
      </c>
      <c r="C516" s="555"/>
      <c r="D516" s="557"/>
      <c r="E516" s="290" t="s">
        <v>395</v>
      </c>
      <c r="F516" s="290" t="s">
        <v>457</v>
      </c>
      <c r="G516" s="290" t="s">
        <v>397</v>
      </c>
      <c r="H516" s="183" t="str">
        <f>INDEX(Sector!$D$57:$D$776,MATCH('Energy consumption (raw)'!F516,Sector!$C$57:$C$776,FALSE))</f>
        <v>Producing building materials from clay</v>
      </c>
      <c r="I516" s="183" t="str">
        <f>IF(G516=Sector!$B$50,Sector!$B$50,IF(G516=Sector!$B$51,Sector!$B$51,IF(G516=Sector!$B$53,Sector!$B$53,INDEX(Sector!$E$57:$E$776,MATCH('Energy consumption (raw)'!F516,Sector!$C$57:$C$776,FALSE)))))</f>
        <v>23 Manufacture of other non-metallic mineral products</v>
      </c>
      <c r="J516" s="561"/>
      <c r="K516" s="561">
        <v>27316410</v>
      </c>
      <c r="L516" s="290"/>
      <c r="M516" s="290"/>
      <c r="N516" s="290"/>
      <c r="O516" s="290"/>
      <c r="P516" s="290"/>
      <c r="Q516" s="290"/>
      <c r="R516" s="290"/>
      <c r="S516" s="290"/>
      <c r="T516" s="290"/>
      <c r="U516" s="290"/>
      <c r="V516" s="290"/>
      <c r="W516" s="290"/>
      <c r="X516" s="290"/>
      <c r="Y516" s="290"/>
      <c r="Z516" s="290"/>
      <c r="AA516" s="290"/>
      <c r="AB516" s="290"/>
      <c r="AC516" s="290"/>
      <c r="AD516" s="290"/>
      <c r="AE516" s="290"/>
      <c r="AF516" s="290"/>
      <c r="AG516" s="561">
        <v>4214.922063</v>
      </c>
      <c r="AH516" s="561">
        <v>3519</v>
      </c>
      <c r="AI516" s="290" t="s">
        <v>310</v>
      </c>
      <c r="AJ516" s="290" t="s">
        <v>542</v>
      </c>
    </row>
    <row r="517" spans="2:36" x14ac:dyDescent="0.25">
      <c r="B517" s="554">
        <v>415</v>
      </c>
      <c r="C517" s="555"/>
      <c r="D517" s="557"/>
      <c r="E517" s="290" t="s">
        <v>395</v>
      </c>
      <c r="F517" s="290" t="s">
        <v>461</v>
      </c>
      <c r="G517" s="290" t="s">
        <v>397</v>
      </c>
      <c r="H517" s="183" t="str">
        <f>INDEX(Sector!$D$57:$D$776,MATCH('Energy consumption (raw)'!F517,Sector!$C$57:$C$776,FALSE))</f>
        <v>Iron and steel production</v>
      </c>
      <c r="I517" s="183" t="str">
        <f>IF(G517=Sector!$B$50,Sector!$B$50,IF(G517=Sector!$B$51,Sector!$B$51,IF(G517=Sector!$B$53,Sector!$B$53,INDEX(Sector!$E$57:$E$776,MATCH('Energy consumption (raw)'!F517,Sector!$C$57:$C$776,FALSE)))))</f>
        <v>24 Manufacture of basic metals</v>
      </c>
      <c r="J517" s="561">
        <v>346818360</v>
      </c>
      <c r="K517" s="561">
        <v>346818360</v>
      </c>
      <c r="L517" s="290"/>
      <c r="M517" s="290"/>
      <c r="N517" s="290">
        <v>47673</v>
      </c>
      <c r="O517" s="290"/>
      <c r="P517" s="290"/>
      <c r="Q517" s="290"/>
      <c r="R517" s="290">
        <v>111.2</v>
      </c>
      <c r="S517" s="290"/>
      <c r="T517" s="290"/>
      <c r="U517" s="290"/>
      <c r="V517" s="290"/>
      <c r="W517" s="290"/>
      <c r="X517" s="290"/>
      <c r="Y517" s="290"/>
      <c r="Z517" s="290"/>
      <c r="AA517" s="290"/>
      <c r="AB517" s="290"/>
      <c r="AC517" s="290"/>
      <c r="AD517" s="290"/>
      <c r="AE517" s="290"/>
      <c r="AF517" s="290"/>
      <c r="AG517" s="561">
        <v>86998.596947999991</v>
      </c>
      <c r="AH517" s="561">
        <v>94344</v>
      </c>
      <c r="AI517" s="290" t="s">
        <v>310</v>
      </c>
      <c r="AJ517" s="290" t="s">
        <v>542</v>
      </c>
    </row>
    <row r="518" spans="2:36" x14ac:dyDescent="0.25">
      <c r="B518" s="554">
        <v>416</v>
      </c>
      <c r="C518" s="555"/>
      <c r="D518" s="557"/>
      <c r="E518" s="290" t="s">
        <v>395</v>
      </c>
      <c r="F518" s="290" t="s">
        <v>428</v>
      </c>
      <c r="G518" s="290" t="s">
        <v>397</v>
      </c>
      <c r="H518" s="183" t="str">
        <f>INDEX(Sector!$D$57:$D$776,MATCH('Energy consumption (raw)'!F518,Sector!$C$57:$C$776,FALSE))</f>
        <v>Cement Production</v>
      </c>
      <c r="I518" s="183" t="str">
        <f>IF(G518=Sector!$B$50,Sector!$B$50,IF(G518=Sector!$B$51,Sector!$B$51,IF(G518=Sector!$B$53,Sector!$B$53,INDEX(Sector!$E$57:$E$776,MATCH('Energy consumption (raw)'!F518,Sector!$C$57:$C$776,FALSE)))))</f>
        <v>23 Manufacture of other non-metallic mineral products</v>
      </c>
      <c r="J518" s="561">
        <v>114995100</v>
      </c>
      <c r="K518" s="561">
        <v>114995100</v>
      </c>
      <c r="L518" s="290"/>
      <c r="M518" s="290"/>
      <c r="N518" s="290">
        <v>160</v>
      </c>
      <c r="O518" s="290"/>
      <c r="P518" s="290"/>
      <c r="Q518" s="290"/>
      <c r="R518" s="290">
        <v>380</v>
      </c>
      <c r="S518" s="290"/>
      <c r="T518" s="290"/>
      <c r="U518" s="290"/>
      <c r="V518" s="290"/>
      <c r="W518" s="290"/>
      <c r="X518" s="290"/>
      <c r="Y518" s="290"/>
      <c r="Z518" s="290"/>
      <c r="AA518" s="290"/>
      <c r="AB518" s="290"/>
      <c r="AC518" s="290"/>
      <c r="AD518" s="290"/>
      <c r="AE518" s="290"/>
      <c r="AF518" s="290"/>
      <c r="AG518" s="561">
        <v>18243.343929999999</v>
      </c>
      <c r="AH518" s="561">
        <v>32854</v>
      </c>
      <c r="AI518" s="290" t="s">
        <v>310</v>
      </c>
      <c r="AJ518" s="290" t="s">
        <v>542</v>
      </c>
    </row>
    <row r="519" spans="2:36" x14ac:dyDescent="0.25">
      <c r="B519" s="554">
        <v>417</v>
      </c>
      <c r="C519" s="555"/>
      <c r="D519" s="557"/>
      <c r="E519" s="290" t="s">
        <v>395</v>
      </c>
      <c r="F519" s="290" t="s">
        <v>428</v>
      </c>
      <c r="G519" s="290" t="s">
        <v>397</v>
      </c>
      <c r="H519" s="183" t="str">
        <f>INDEX(Sector!$D$57:$D$776,MATCH('Energy consumption (raw)'!F519,Sector!$C$57:$C$776,FALSE))</f>
        <v>Cement Production</v>
      </c>
      <c r="I519" s="183" t="str">
        <f>IF(G519=Sector!$B$50,Sector!$B$50,IF(G519=Sector!$B$51,Sector!$B$51,IF(G519=Sector!$B$53,Sector!$B$53,INDEX(Sector!$E$57:$E$776,MATCH('Energy consumption (raw)'!F519,Sector!$C$57:$C$776,FALSE)))))</f>
        <v>23 Manufacture of other non-metallic mineral products</v>
      </c>
      <c r="J519" s="561"/>
      <c r="K519" s="561">
        <v>41756017</v>
      </c>
      <c r="L519" s="290"/>
      <c r="M519" s="290"/>
      <c r="N519" s="290"/>
      <c r="O519" s="290"/>
      <c r="P519" s="290"/>
      <c r="Q519" s="290"/>
      <c r="R519" s="290"/>
      <c r="S519" s="290"/>
      <c r="T519" s="290"/>
      <c r="U519" s="290"/>
      <c r="V519" s="290"/>
      <c r="W519" s="290"/>
      <c r="X519" s="290"/>
      <c r="Y519" s="290"/>
      <c r="Z519" s="290"/>
      <c r="AA519" s="290"/>
      <c r="AB519" s="290"/>
      <c r="AC519" s="290"/>
      <c r="AD519" s="290"/>
      <c r="AE519" s="290"/>
      <c r="AF519" s="290"/>
      <c r="AG519" s="561">
        <v>6442.9534231000007</v>
      </c>
      <c r="AH519" s="561">
        <v>1182</v>
      </c>
      <c r="AI519" s="290" t="s">
        <v>310</v>
      </c>
      <c r="AJ519" s="290" t="s">
        <v>542</v>
      </c>
    </row>
    <row r="520" spans="2:36" x14ac:dyDescent="0.25">
      <c r="B520" s="554">
        <v>418</v>
      </c>
      <c r="C520" s="555"/>
      <c r="D520" s="557"/>
      <c r="E520" s="290" t="s">
        <v>395</v>
      </c>
      <c r="F520" s="290" t="s">
        <v>511</v>
      </c>
      <c r="G520" s="290" t="s">
        <v>397</v>
      </c>
      <c r="H520" s="183" t="str">
        <f>INDEX(Sector!$D$57:$D$776,MATCH('Energy consumption (raw)'!F520,Sector!$C$57:$C$776,FALSE))</f>
        <v>Producing shoes</v>
      </c>
      <c r="I520" s="183" t="str">
        <f>IF(G520=Sector!$B$50,Sector!$B$50,IF(G520=Sector!$B$51,Sector!$B$51,IF(G520=Sector!$B$53,Sector!$B$53,INDEX(Sector!$E$57:$E$776,MATCH('Energy consumption (raw)'!F520,Sector!$C$57:$C$776,FALSE)))))</f>
        <v>14 Manufacture of wearing apparel</v>
      </c>
      <c r="J520" s="561"/>
      <c r="K520" s="561">
        <v>8547028</v>
      </c>
      <c r="L520" s="290"/>
      <c r="M520" s="290"/>
      <c r="N520" s="290"/>
      <c r="O520" s="290"/>
      <c r="P520" s="290"/>
      <c r="Q520" s="290"/>
      <c r="R520" s="290"/>
      <c r="S520" s="290"/>
      <c r="T520" s="290"/>
      <c r="U520" s="290"/>
      <c r="V520" s="290"/>
      <c r="W520" s="290"/>
      <c r="X520" s="290"/>
      <c r="Y520" s="290"/>
      <c r="Z520" s="290"/>
      <c r="AA520" s="290"/>
      <c r="AB520" s="290"/>
      <c r="AC520" s="290"/>
      <c r="AD520" s="290"/>
      <c r="AE520" s="290"/>
      <c r="AF520" s="290"/>
      <c r="AG520" s="561">
        <v>1318.8064204</v>
      </c>
      <c r="AH520" s="561">
        <v>6279</v>
      </c>
      <c r="AI520" s="290" t="s">
        <v>310</v>
      </c>
      <c r="AJ520" s="290" t="s">
        <v>542</v>
      </c>
    </row>
    <row r="521" spans="2:36" x14ac:dyDescent="0.25">
      <c r="B521" s="554">
        <v>419</v>
      </c>
      <c r="C521" s="555"/>
      <c r="D521" s="557"/>
      <c r="E521" s="290" t="s">
        <v>395</v>
      </c>
      <c r="F521" s="290" t="s">
        <v>523</v>
      </c>
      <c r="G521" s="290" t="s">
        <v>397</v>
      </c>
      <c r="H521" s="183" t="str">
        <f>INDEX(Sector!$D$57:$D$776,MATCH('Energy consumption (raw)'!F521,Sector!$C$57:$C$776,FALSE))</f>
        <v>Power production</v>
      </c>
      <c r="I521" s="183" t="str">
        <f>IF(G521=Sector!$B$50,Sector!$B$50,IF(G521=Sector!$B$51,Sector!$B$51,IF(G521=Sector!$B$53,Sector!$B$53,INDEX(Sector!$E$57:$E$776,MATCH('Energy consumption (raw)'!F521,Sector!$C$57:$C$776,FALSE)))))</f>
        <v>35 Electricity, gas, steam and air conditioning supply</v>
      </c>
      <c r="J521" s="561"/>
      <c r="K521" s="561">
        <v>53570291</v>
      </c>
      <c r="L521" s="290"/>
      <c r="M521" s="290"/>
      <c r="N521" s="290"/>
      <c r="O521" s="290"/>
      <c r="P521" s="290"/>
      <c r="Q521" s="290"/>
      <c r="R521" s="290"/>
      <c r="S521" s="290"/>
      <c r="T521" s="290"/>
      <c r="U521" s="290"/>
      <c r="V521" s="290"/>
      <c r="W521" s="290"/>
      <c r="X521" s="290"/>
      <c r="Y521" s="290"/>
      <c r="Z521" s="290"/>
      <c r="AA521" s="290"/>
      <c r="AB521" s="290"/>
      <c r="AC521" s="290"/>
      <c r="AD521" s="290"/>
      <c r="AE521" s="290"/>
      <c r="AF521" s="290"/>
      <c r="AG521" s="561">
        <v>8265.8959013000003</v>
      </c>
      <c r="AH521" s="561">
        <v>1632</v>
      </c>
      <c r="AI521" s="290" t="s">
        <v>310</v>
      </c>
      <c r="AJ521" s="290" t="s">
        <v>542</v>
      </c>
    </row>
    <row r="522" spans="2:36" x14ac:dyDescent="0.25">
      <c r="B522" s="554">
        <v>420</v>
      </c>
      <c r="C522" s="555"/>
      <c r="D522" s="557"/>
      <c r="E522" s="290" t="s">
        <v>395</v>
      </c>
      <c r="F522" s="290" t="s">
        <v>457</v>
      </c>
      <c r="G522" s="290" t="s">
        <v>397</v>
      </c>
      <c r="H522" s="183" t="str">
        <f>INDEX(Sector!$D$57:$D$776,MATCH('Energy consumption (raw)'!F522,Sector!$C$57:$C$776,FALSE))</f>
        <v>Producing building materials from clay</v>
      </c>
      <c r="I522" s="183" t="str">
        <f>IF(G522=Sector!$B$50,Sector!$B$50,IF(G522=Sector!$B$51,Sector!$B$51,IF(G522=Sector!$B$53,Sector!$B$53,INDEX(Sector!$E$57:$E$776,MATCH('Energy consumption (raw)'!F522,Sector!$C$57:$C$776,FALSE)))))</f>
        <v>23 Manufacture of other non-metallic mineral products</v>
      </c>
      <c r="J522" s="561"/>
      <c r="K522" s="561">
        <v>38941534</v>
      </c>
      <c r="L522" s="290"/>
      <c r="M522" s="290"/>
      <c r="N522" s="290">
        <v>59018</v>
      </c>
      <c r="O522" s="290"/>
      <c r="P522" s="290"/>
      <c r="Q522" s="290"/>
      <c r="R522" s="290">
        <v>134.66999999999999</v>
      </c>
      <c r="S522" s="290"/>
      <c r="T522" s="290"/>
      <c r="U522" s="290"/>
      <c r="V522" s="290"/>
      <c r="W522" s="290"/>
      <c r="X522" s="290"/>
      <c r="Y522" s="290"/>
      <c r="Z522" s="290"/>
      <c r="AA522" s="290"/>
      <c r="AB522" s="290"/>
      <c r="AC522" s="290"/>
      <c r="AD522" s="290"/>
      <c r="AE522" s="290"/>
      <c r="AF522" s="290"/>
      <c r="AG522" s="561">
        <v>47458.642096199997</v>
      </c>
      <c r="AH522" s="561">
        <v>47459</v>
      </c>
      <c r="AI522" s="290" t="s">
        <v>310</v>
      </c>
      <c r="AJ522" s="290" t="s">
        <v>542</v>
      </c>
    </row>
    <row r="523" spans="2:36" x14ac:dyDescent="0.25">
      <c r="B523" s="554">
        <v>421</v>
      </c>
      <c r="C523" s="555"/>
      <c r="D523" s="557"/>
      <c r="E523" s="290" t="s">
        <v>395</v>
      </c>
      <c r="F523" s="290" t="s">
        <v>461</v>
      </c>
      <c r="G523" s="290" t="s">
        <v>397</v>
      </c>
      <c r="H523" s="183" t="str">
        <f>INDEX(Sector!$D$57:$D$776,MATCH('Energy consumption (raw)'!F523,Sector!$C$57:$C$776,FALSE))</f>
        <v>Iron and steel production</v>
      </c>
      <c r="I523" s="183" t="str">
        <f>IF(G523=Sector!$B$50,Sector!$B$50,IF(G523=Sector!$B$51,Sector!$B$51,IF(G523=Sector!$B$53,Sector!$B$53,INDEX(Sector!$E$57:$E$776,MATCH('Energy consumption (raw)'!F523,Sector!$C$57:$C$776,FALSE)))))</f>
        <v>24 Manufacture of basic metals</v>
      </c>
      <c r="J523" s="561">
        <v>170305740</v>
      </c>
      <c r="K523" s="561">
        <v>173854572</v>
      </c>
      <c r="L523" s="290"/>
      <c r="M523" s="290"/>
      <c r="N523" s="290">
        <v>34675</v>
      </c>
      <c r="O523" s="290"/>
      <c r="P523" s="290"/>
      <c r="Q523" s="290"/>
      <c r="R523" s="290">
        <v>82.994</v>
      </c>
      <c r="S523" s="290"/>
      <c r="T523" s="290"/>
      <c r="U523" s="290"/>
      <c r="V523" s="290"/>
      <c r="W523" s="290"/>
      <c r="X523" s="290"/>
      <c r="Y523" s="290"/>
      <c r="Z523" s="290"/>
      <c r="AA523" s="290"/>
      <c r="AB523" s="290"/>
      <c r="AC523" s="290"/>
      <c r="AD523" s="290"/>
      <c r="AE523" s="290"/>
      <c r="AF523" s="290"/>
      <c r="AG523" s="561">
        <v>51182.9143396</v>
      </c>
      <c r="AH523" s="561">
        <v>54980</v>
      </c>
      <c r="AI523" s="290" t="s">
        <v>310</v>
      </c>
      <c r="AJ523" s="290" t="s">
        <v>542</v>
      </c>
    </row>
    <row r="524" spans="2:36" x14ac:dyDescent="0.25">
      <c r="B524" s="554">
        <v>422</v>
      </c>
      <c r="C524" s="555"/>
      <c r="D524" s="557"/>
      <c r="E524" s="290" t="s">
        <v>395</v>
      </c>
      <c r="F524" s="290" t="s">
        <v>428</v>
      </c>
      <c r="G524" s="290" t="s">
        <v>397</v>
      </c>
      <c r="H524" s="183" t="str">
        <f>INDEX(Sector!$D$57:$D$776,MATCH('Energy consumption (raw)'!F524,Sector!$C$57:$C$776,FALSE))</f>
        <v>Cement Production</v>
      </c>
      <c r="I524" s="183" t="str">
        <f>IF(G524=Sector!$B$50,Sector!$B$50,IF(G524=Sector!$B$51,Sector!$B$51,IF(G524=Sector!$B$53,Sector!$B$53,INDEX(Sector!$E$57:$E$776,MATCH('Energy consumption (raw)'!F524,Sector!$C$57:$C$776,FALSE)))))</f>
        <v>23 Manufacture of other non-metallic mineral products</v>
      </c>
      <c r="J524" s="561"/>
      <c r="K524" s="561">
        <v>362566566</v>
      </c>
      <c r="L524" s="290"/>
      <c r="M524" s="290"/>
      <c r="N524" s="290"/>
      <c r="O524" s="290"/>
      <c r="P524" s="290"/>
      <c r="Q524" s="290"/>
      <c r="R524" s="290"/>
      <c r="S524" s="290"/>
      <c r="T524" s="290"/>
      <c r="U524" s="290"/>
      <c r="V524" s="290"/>
      <c r="W524" s="290"/>
      <c r="X524" s="290"/>
      <c r="Y524" s="290"/>
      <c r="Z524" s="290"/>
      <c r="AA524" s="290"/>
      <c r="AB524" s="290"/>
      <c r="AC524" s="290"/>
      <c r="AD524" s="290"/>
      <c r="AE524" s="290"/>
      <c r="AF524" s="290"/>
      <c r="AG524" s="561">
        <v>55944.021133800001</v>
      </c>
      <c r="AH524" s="561">
        <v>354881</v>
      </c>
      <c r="AI524" s="290" t="s">
        <v>310</v>
      </c>
      <c r="AJ524" s="290" t="s">
        <v>542</v>
      </c>
    </row>
    <row r="525" spans="2:36" x14ac:dyDescent="0.25">
      <c r="B525" s="554">
        <v>423</v>
      </c>
      <c r="C525" s="555"/>
      <c r="D525" s="557"/>
      <c r="E525" s="290" t="s">
        <v>395</v>
      </c>
      <c r="F525" s="290" t="s">
        <v>549</v>
      </c>
      <c r="G525" s="290" t="s">
        <v>397</v>
      </c>
      <c r="H525" s="183" t="str">
        <f>INDEX(Sector!$D$57:$D$776,MATCH('Energy consumption (raw)'!F525,Sector!$C$57:$C$776,FALSE))</f>
        <v>Production of label paper and label cover</v>
      </c>
      <c r="I525" s="183" t="str">
        <f>IF(G525=Sector!$B$50,Sector!$B$50,IF(G525=Sector!$B$51,Sector!$B$51,IF(G525=Sector!$B$53,Sector!$B$53,INDEX(Sector!$E$57:$E$776,MATCH('Energy consumption (raw)'!F525,Sector!$C$57:$C$776,FALSE)))))</f>
        <v>17 Manufacture of paper and paper products</v>
      </c>
      <c r="J525" s="561"/>
      <c r="K525" s="561">
        <v>22767763</v>
      </c>
      <c r="L525" s="290"/>
      <c r="M525" s="290"/>
      <c r="N525" s="290"/>
      <c r="O525" s="290"/>
      <c r="P525" s="290"/>
      <c r="Q525" s="290"/>
      <c r="R525" s="290"/>
      <c r="S525" s="290"/>
      <c r="T525" s="290"/>
      <c r="U525" s="290"/>
      <c r="V525" s="290"/>
      <c r="W525" s="290"/>
      <c r="X525" s="290"/>
      <c r="Y525" s="290"/>
      <c r="Z525" s="290"/>
      <c r="AA525" s="290"/>
      <c r="AB525" s="290"/>
      <c r="AC525" s="290"/>
      <c r="AD525" s="290"/>
      <c r="AE525" s="290"/>
      <c r="AF525" s="290"/>
      <c r="AG525" s="561">
        <v>3513.0658309</v>
      </c>
      <c r="AH525" s="561">
        <v>3293</v>
      </c>
      <c r="AI525" s="290" t="s">
        <v>310</v>
      </c>
      <c r="AJ525" s="290" t="s">
        <v>542</v>
      </c>
    </row>
    <row r="526" spans="2:36" x14ac:dyDescent="0.25">
      <c r="B526" s="554">
        <v>424</v>
      </c>
      <c r="C526" s="555"/>
      <c r="D526" s="557"/>
      <c r="E526" s="290" t="s">
        <v>395</v>
      </c>
      <c r="F526" s="290" t="s">
        <v>550</v>
      </c>
      <c r="G526" s="290" t="s">
        <v>397</v>
      </c>
      <c r="H526" s="183" t="str">
        <f>INDEX(Sector!$D$57:$D$776,MATCH('Energy consumption (raw)'!F526,Sector!$C$57:$C$776,FALSE))</f>
        <v>Paper and packaging production</v>
      </c>
      <c r="I526" s="183" t="str">
        <f>IF(G526=Sector!$B$50,Sector!$B$50,IF(G526=Sector!$B$51,Sector!$B$51,IF(G526=Sector!$B$53,Sector!$B$53,INDEX(Sector!$E$57:$E$776,MATCH('Energy consumption (raw)'!F526,Sector!$C$57:$C$776,FALSE)))))</f>
        <v>17 Manufacture of paper and paper products</v>
      </c>
      <c r="J526" s="561"/>
      <c r="K526" s="561">
        <v>18795311</v>
      </c>
      <c r="L526" s="290"/>
      <c r="M526" s="290"/>
      <c r="N526" s="290"/>
      <c r="O526" s="290"/>
      <c r="P526" s="290"/>
      <c r="Q526" s="290"/>
      <c r="R526" s="290"/>
      <c r="S526" s="290"/>
      <c r="T526" s="290"/>
      <c r="U526" s="290"/>
      <c r="V526" s="290"/>
      <c r="W526" s="290"/>
      <c r="X526" s="290"/>
      <c r="Y526" s="290"/>
      <c r="Z526" s="290"/>
      <c r="AA526" s="290"/>
      <c r="AB526" s="290"/>
      <c r="AC526" s="290"/>
      <c r="AD526" s="290"/>
      <c r="AE526" s="290"/>
      <c r="AF526" s="290"/>
      <c r="AG526" s="561">
        <v>2900.1164873000002</v>
      </c>
      <c r="AH526" s="561">
        <v>2508</v>
      </c>
      <c r="AI526" s="290" t="s">
        <v>310</v>
      </c>
      <c r="AJ526" s="290" t="s">
        <v>542</v>
      </c>
    </row>
    <row r="527" spans="2:36" x14ac:dyDescent="0.25">
      <c r="B527" s="554">
        <v>425</v>
      </c>
      <c r="C527" s="555"/>
      <c r="D527" s="557"/>
      <c r="E527" s="290" t="s">
        <v>395</v>
      </c>
      <c r="F527" s="290" t="s">
        <v>551</v>
      </c>
      <c r="G527" s="290" t="s">
        <v>397</v>
      </c>
      <c r="H527" s="183" t="str">
        <f>INDEX(Sector!$D$57:$D$776,MATCH('Energy consumption (raw)'!F527,Sector!$C$57:$C$776,FALSE))</f>
        <v>Iron and steel production</v>
      </c>
      <c r="I527" s="183" t="str">
        <f>IF(G527=Sector!$B$50,Sector!$B$50,IF(G527=Sector!$B$51,Sector!$B$51,IF(G527=Sector!$B$53,Sector!$B$53,INDEX(Sector!$E$57:$E$776,MATCH('Energy consumption (raw)'!F527,Sector!$C$57:$C$776,FALSE)))))</f>
        <v>24 Manufacture of basic metals</v>
      </c>
      <c r="J527" s="561"/>
      <c r="K527" s="561">
        <v>674926636</v>
      </c>
      <c r="L527" s="290"/>
      <c r="M527" s="290"/>
      <c r="N527" s="290"/>
      <c r="O527" s="290"/>
      <c r="P527" s="290"/>
      <c r="Q527" s="290"/>
      <c r="R527" s="290"/>
      <c r="S527" s="290"/>
      <c r="T527" s="290"/>
      <c r="U527" s="290"/>
      <c r="V527" s="290"/>
      <c r="W527" s="290"/>
      <c r="X527" s="290"/>
      <c r="Y527" s="290"/>
      <c r="Z527" s="290"/>
      <c r="AA527" s="290"/>
      <c r="AB527" s="290"/>
      <c r="AC527" s="290"/>
      <c r="AD527" s="290"/>
      <c r="AE527" s="290"/>
      <c r="AF527" s="290"/>
      <c r="AG527" s="561">
        <v>104141.17993480001</v>
      </c>
      <c r="AH527" s="561">
        <v>114274</v>
      </c>
      <c r="AI527" s="290" t="s">
        <v>310</v>
      </c>
      <c r="AJ527" s="290" t="s">
        <v>542</v>
      </c>
    </row>
    <row r="528" spans="2:36" x14ac:dyDescent="0.25">
      <c r="B528" s="554">
        <v>426</v>
      </c>
      <c r="C528" s="555"/>
      <c r="D528" s="557"/>
      <c r="E528" s="290" t="s">
        <v>395</v>
      </c>
      <c r="F528" s="290" t="s">
        <v>383</v>
      </c>
      <c r="G528" s="290" t="s">
        <v>397</v>
      </c>
      <c r="H528" s="183" t="str">
        <f>INDEX(Sector!$D$57:$D$776,MATCH('Energy consumption (raw)'!F528,Sector!$C$57:$C$776,FALSE))</f>
        <v>Manufacture of starch and starch-based products</v>
      </c>
      <c r="I528" s="183" t="str">
        <f>IF(G528=Sector!$B$50,Sector!$B$50,IF(G528=Sector!$B$51,Sector!$B$51,IF(G528=Sector!$B$53,Sector!$B$53,INDEX(Sector!$E$57:$E$776,MATCH('Energy consumption (raw)'!F528,Sector!$C$57:$C$776,FALSE)))))</f>
        <v>10 Manufacture of food products</v>
      </c>
      <c r="J528" s="561"/>
      <c r="K528" s="561">
        <v>7028463</v>
      </c>
      <c r="L528" s="290"/>
      <c r="M528" s="290"/>
      <c r="N528" s="290"/>
      <c r="O528" s="290"/>
      <c r="P528" s="290"/>
      <c r="Q528" s="290"/>
      <c r="R528" s="290"/>
      <c r="S528" s="290"/>
      <c r="T528" s="290"/>
      <c r="U528" s="290"/>
      <c r="V528" s="290"/>
      <c r="W528" s="290"/>
      <c r="X528" s="290"/>
      <c r="Y528" s="290"/>
      <c r="Z528" s="290"/>
      <c r="AA528" s="290"/>
      <c r="AB528" s="290"/>
      <c r="AC528" s="290"/>
      <c r="AD528" s="290"/>
      <c r="AE528" s="290"/>
      <c r="AF528" s="290"/>
      <c r="AG528" s="561">
        <v>1084.4918409000002</v>
      </c>
      <c r="AH528" s="561">
        <v>1042</v>
      </c>
      <c r="AI528" s="290" t="s">
        <v>310</v>
      </c>
      <c r="AJ528" s="290" t="s">
        <v>542</v>
      </c>
    </row>
    <row r="529" spans="2:36" x14ac:dyDescent="0.25">
      <c r="B529" s="554">
        <v>427</v>
      </c>
      <c r="C529" s="555"/>
      <c r="D529" s="557"/>
      <c r="E529" s="290" t="s">
        <v>395</v>
      </c>
      <c r="F529" s="290" t="s">
        <v>498</v>
      </c>
      <c r="G529" s="290" t="s">
        <v>397</v>
      </c>
      <c r="H529" s="183" t="str">
        <f>INDEX(Sector!$D$57:$D$776,MATCH('Energy consumption (raw)'!F529,Sector!$C$57:$C$776,FALSE))</f>
        <v>Manufacture of electrical equipment and tools</v>
      </c>
      <c r="I529" s="183" t="str">
        <f>IF(G529=Sector!$B$50,Sector!$B$50,IF(G529=Sector!$B$51,Sector!$B$51,IF(G529=Sector!$B$53,Sector!$B$53,INDEX(Sector!$E$57:$E$776,MATCH('Energy consumption (raw)'!F529,Sector!$C$57:$C$776,FALSE)))))</f>
        <v>27 Manufacture of electrical equipment</v>
      </c>
      <c r="J529" s="561"/>
      <c r="K529" s="561">
        <v>14024593</v>
      </c>
      <c r="L529" s="290"/>
      <c r="M529" s="290"/>
      <c r="N529" s="290"/>
      <c r="O529" s="290"/>
      <c r="P529" s="290"/>
      <c r="Q529" s="290"/>
      <c r="R529" s="290"/>
      <c r="S529" s="290"/>
      <c r="T529" s="290"/>
      <c r="U529" s="290"/>
      <c r="V529" s="290"/>
      <c r="W529" s="290"/>
      <c r="X529" s="290"/>
      <c r="Y529" s="290"/>
      <c r="Z529" s="290"/>
      <c r="AA529" s="290"/>
      <c r="AB529" s="290"/>
      <c r="AC529" s="290"/>
      <c r="AD529" s="290"/>
      <c r="AE529" s="290"/>
      <c r="AF529" s="290"/>
      <c r="AG529" s="561">
        <v>2163.9946999000003</v>
      </c>
      <c r="AH529" s="561">
        <v>2009</v>
      </c>
      <c r="AI529" s="290" t="s">
        <v>310</v>
      </c>
      <c r="AJ529" s="290" t="s">
        <v>542</v>
      </c>
    </row>
    <row r="530" spans="2:36" x14ac:dyDescent="0.25">
      <c r="B530" s="554">
        <v>428</v>
      </c>
      <c r="C530" s="555"/>
      <c r="D530" s="557"/>
      <c r="E530" s="290" t="s">
        <v>395</v>
      </c>
      <c r="F530" s="290" t="s">
        <v>517</v>
      </c>
      <c r="G530" s="290" t="s">
        <v>397</v>
      </c>
      <c r="H530" s="183" t="str">
        <f>INDEX(Sector!$D$57:$D$776,MATCH('Energy consumption (raw)'!F530,Sector!$C$57:$C$776,FALSE))</f>
        <v>Manufacture of other products from plastics</v>
      </c>
      <c r="I530" s="183" t="str">
        <f>IF(G530=Sector!$B$50,Sector!$B$50,IF(G530=Sector!$B$51,Sector!$B$51,IF(G530=Sector!$B$53,Sector!$B$53,INDEX(Sector!$E$57:$E$776,MATCH('Energy consumption (raw)'!F530,Sector!$C$57:$C$776,FALSE)))))</f>
        <v>22 Manufacture of rubber and plastics products</v>
      </c>
      <c r="J530" s="561">
        <v>12318438</v>
      </c>
      <c r="K530" s="561">
        <v>12318438</v>
      </c>
      <c r="L530" s="290"/>
      <c r="M530" s="290"/>
      <c r="N530" s="290"/>
      <c r="O530" s="290"/>
      <c r="P530" s="290"/>
      <c r="Q530" s="290"/>
      <c r="R530" s="290"/>
      <c r="S530" s="290"/>
      <c r="T530" s="290"/>
      <c r="U530" s="290"/>
      <c r="V530" s="290"/>
      <c r="W530" s="290"/>
      <c r="X530" s="290"/>
      <c r="Y530" s="290"/>
      <c r="Z530" s="290"/>
      <c r="AA530" s="290"/>
      <c r="AB530" s="290"/>
      <c r="AC530" s="290"/>
      <c r="AD530" s="290"/>
      <c r="AE530" s="290"/>
      <c r="AF530" s="290"/>
      <c r="AG530" s="561">
        <v>1900.7349834000001</v>
      </c>
      <c r="AH530" s="561">
        <v>1965</v>
      </c>
      <c r="AI530" s="290" t="s">
        <v>310</v>
      </c>
      <c r="AJ530" s="290" t="s">
        <v>542</v>
      </c>
    </row>
    <row r="531" spans="2:36" x14ac:dyDescent="0.25">
      <c r="B531" s="554">
        <v>429</v>
      </c>
      <c r="C531" s="555"/>
      <c r="D531" s="557"/>
      <c r="E531" s="290" t="s">
        <v>395</v>
      </c>
      <c r="F531" s="290" t="s">
        <v>504</v>
      </c>
      <c r="G531" s="290" t="s">
        <v>397</v>
      </c>
      <c r="H531" s="183" t="str">
        <f>INDEX(Sector!$D$57:$D$776,MATCH('Energy consumption (raw)'!F531,Sector!$C$57:$C$776,FALSE))</f>
        <v>Production of animal feed</v>
      </c>
      <c r="I531" s="183" t="str">
        <f>IF(G531=Sector!$B$50,Sector!$B$50,IF(G531=Sector!$B$51,Sector!$B$51,IF(G531=Sector!$B$53,Sector!$B$53,INDEX(Sector!$E$57:$E$776,MATCH('Energy consumption (raw)'!F531,Sector!$C$57:$C$776,FALSE)))))</f>
        <v>10 Manufacture of food products</v>
      </c>
      <c r="J531" s="561"/>
      <c r="K531" s="561">
        <v>9687739</v>
      </c>
      <c r="L531" s="290"/>
      <c r="M531" s="290"/>
      <c r="N531" s="290"/>
      <c r="O531" s="290"/>
      <c r="P531" s="290"/>
      <c r="Q531" s="290"/>
      <c r="R531" s="290"/>
      <c r="S531" s="290"/>
      <c r="T531" s="290"/>
      <c r="U531" s="290"/>
      <c r="V531" s="290"/>
      <c r="W531" s="290"/>
      <c r="X531" s="290"/>
      <c r="Y531" s="290"/>
      <c r="Z531" s="290"/>
      <c r="AA531" s="290"/>
      <c r="AB531" s="290"/>
      <c r="AC531" s="290"/>
      <c r="AD531" s="290"/>
      <c r="AE531" s="290"/>
      <c r="AF531" s="290"/>
      <c r="AG531" s="561">
        <v>1494.8181277000001</v>
      </c>
      <c r="AH531" s="561">
        <v>1103</v>
      </c>
      <c r="AI531" s="290" t="s">
        <v>310</v>
      </c>
      <c r="AJ531" s="290" t="s">
        <v>542</v>
      </c>
    </row>
    <row r="532" spans="2:36" x14ac:dyDescent="0.25">
      <c r="B532" s="554">
        <v>430</v>
      </c>
      <c r="C532" s="555"/>
      <c r="D532" s="557"/>
      <c r="E532" s="290" t="s">
        <v>395</v>
      </c>
      <c r="F532" s="290" t="s">
        <v>552</v>
      </c>
      <c r="G532" s="290" t="s">
        <v>397</v>
      </c>
      <c r="H532" s="183" t="str">
        <f>INDEX(Sector!$D$57:$D$776,MATCH('Energy consumption (raw)'!F532,Sector!$C$57:$C$776,FALSE))</f>
        <v>Manufacture of electric motors, generators, transformers, electrical distribution and control equipment</v>
      </c>
      <c r="I532" s="183" t="str">
        <f>IF(G532=Sector!$B$50,Sector!$B$50,IF(G532=Sector!$B$51,Sector!$B$51,IF(G532=Sector!$B$53,Sector!$B$53,INDEX(Sector!$E$57:$E$776,MATCH('Energy consumption (raw)'!F532,Sector!$C$57:$C$776,FALSE)))))</f>
        <v>27 Manufacture of electrical equipment</v>
      </c>
      <c r="J532" s="561">
        <v>6764349</v>
      </c>
      <c r="K532" s="561">
        <v>6764349</v>
      </c>
      <c r="L532" s="290"/>
      <c r="M532" s="290"/>
      <c r="N532" s="290"/>
      <c r="O532" s="290"/>
      <c r="P532" s="290"/>
      <c r="Q532" s="290"/>
      <c r="R532" s="290"/>
      <c r="S532" s="290"/>
      <c r="T532" s="290"/>
      <c r="U532" s="290"/>
      <c r="V532" s="290"/>
      <c r="W532" s="290"/>
      <c r="X532" s="290"/>
      <c r="Y532" s="290"/>
      <c r="Z532" s="290"/>
      <c r="AA532" s="290"/>
      <c r="AB532" s="290"/>
      <c r="AC532" s="290"/>
      <c r="AD532" s="290"/>
      <c r="AE532" s="290"/>
      <c r="AF532" s="290"/>
      <c r="AG532" s="561">
        <v>1043.7390507</v>
      </c>
      <c r="AH532" s="561">
        <v>1098</v>
      </c>
      <c r="AI532" s="290" t="s">
        <v>310</v>
      </c>
      <c r="AJ532" s="290" t="s">
        <v>542</v>
      </c>
    </row>
    <row r="533" spans="2:36" x14ac:dyDescent="0.25">
      <c r="B533" s="554">
        <v>431</v>
      </c>
      <c r="C533" s="555"/>
      <c r="D533" s="557"/>
      <c r="E533" s="290" t="s">
        <v>395</v>
      </c>
      <c r="F533" s="290" t="s">
        <v>495</v>
      </c>
      <c r="G533" s="290" t="s">
        <v>397</v>
      </c>
      <c r="H533" s="183" t="str">
        <f>INDEX(Sector!$D$57:$D$776,MATCH('Energy consumption (raw)'!F533,Sector!$C$57:$C$776,FALSE))</f>
        <v>Manufacture of metal products</v>
      </c>
      <c r="I533" s="183" t="str">
        <f>IF(G533=Sector!$B$50,Sector!$B$50,IF(G533=Sector!$B$51,Sector!$B$51,IF(G533=Sector!$B$53,Sector!$B$53,INDEX(Sector!$E$57:$E$776,MATCH('Energy consumption (raw)'!F533,Sector!$C$57:$C$776,FALSE)))))</f>
        <v>25 Manufacture of fabricated metal products, except machinery and equipment</v>
      </c>
      <c r="J533" s="561"/>
      <c r="K533" s="561">
        <v>14012696</v>
      </c>
      <c r="L533" s="290"/>
      <c r="M533" s="290"/>
      <c r="N533" s="290"/>
      <c r="O533" s="290"/>
      <c r="P533" s="290"/>
      <c r="Q533" s="290"/>
      <c r="R533" s="290"/>
      <c r="S533" s="290"/>
      <c r="T533" s="290"/>
      <c r="U533" s="290"/>
      <c r="V533" s="290"/>
      <c r="W533" s="290"/>
      <c r="X533" s="290"/>
      <c r="Y533" s="290"/>
      <c r="Z533" s="290"/>
      <c r="AA533" s="290"/>
      <c r="AB533" s="290"/>
      <c r="AC533" s="290"/>
      <c r="AD533" s="290"/>
      <c r="AE533" s="290"/>
      <c r="AF533" s="290"/>
      <c r="AG533" s="561">
        <v>2162.1589928000003</v>
      </c>
      <c r="AH533" s="561">
        <v>1811</v>
      </c>
      <c r="AI533" s="290" t="s">
        <v>310</v>
      </c>
      <c r="AJ533" s="290" t="s">
        <v>542</v>
      </c>
    </row>
    <row r="534" spans="2:36" x14ac:dyDescent="0.25">
      <c r="B534" s="554">
        <v>432</v>
      </c>
      <c r="C534" s="555"/>
      <c r="D534" s="557"/>
      <c r="E534" s="290" t="s">
        <v>395</v>
      </c>
      <c r="F534" s="290" t="s">
        <v>461</v>
      </c>
      <c r="G534" s="290" t="s">
        <v>397</v>
      </c>
      <c r="H534" s="183" t="str">
        <f>INDEX(Sector!$D$57:$D$776,MATCH('Energy consumption (raw)'!F534,Sector!$C$57:$C$776,FALSE))</f>
        <v>Iron and steel production</v>
      </c>
      <c r="I534" s="183" t="str">
        <f>IF(G534=Sector!$B$50,Sector!$B$50,IF(G534=Sector!$B$51,Sector!$B$51,IF(G534=Sector!$B$53,Sector!$B$53,INDEX(Sector!$E$57:$E$776,MATCH('Energy consumption (raw)'!F534,Sector!$C$57:$C$776,FALSE)))))</f>
        <v>24 Manufacture of basic metals</v>
      </c>
      <c r="J534" s="561"/>
      <c r="K534" s="561">
        <v>34253095</v>
      </c>
      <c r="L534" s="290"/>
      <c r="M534" s="290"/>
      <c r="N534" s="290"/>
      <c r="O534" s="290"/>
      <c r="P534" s="290"/>
      <c r="Q534" s="290"/>
      <c r="R534" s="290"/>
      <c r="S534" s="290"/>
      <c r="T534" s="290"/>
      <c r="U534" s="290"/>
      <c r="V534" s="290"/>
      <c r="W534" s="290"/>
      <c r="X534" s="290"/>
      <c r="Y534" s="290"/>
      <c r="Z534" s="290"/>
      <c r="AA534" s="290"/>
      <c r="AB534" s="290"/>
      <c r="AC534" s="290"/>
      <c r="AD534" s="290"/>
      <c r="AE534" s="290"/>
      <c r="AF534" s="290"/>
      <c r="AG534" s="561">
        <v>5285.2525585000003</v>
      </c>
      <c r="AH534" s="561">
        <v>5754</v>
      </c>
      <c r="AI534" s="290" t="s">
        <v>310</v>
      </c>
      <c r="AJ534" s="290" t="s">
        <v>542</v>
      </c>
    </row>
    <row r="535" spans="2:36" x14ac:dyDescent="0.25">
      <c r="B535" s="554">
        <v>433</v>
      </c>
      <c r="C535" s="555"/>
      <c r="D535" s="557"/>
      <c r="E535" s="290" t="s">
        <v>395</v>
      </c>
      <c r="F535" s="290" t="s">
        <v>553</v>
      </c>
      <c r="G535" s="290" t="s">
        <v>397</v>
      </c>
      <c r="H535" s="183" t="str">
        <f>INDEX(Sector!$D$57:$D$776,MATCH('Energy consumption (raw)'!F535,Sector!$C$57:$C$776,FALSE))</f>
        <v>Manufacture of computers and computer peripherals</v>
      </c>
      <c r="I535" s="183" t="str">
        <f>IF(G535=Sector!$B$50,Sector!$B$50,IF(G535=Sector!$B$51,Sector!$B$51,IF(G535=Sector!$B$53,Sector!$B$53,INDEX(Sector!$E$57:$E$776,MATCH('Energy consumption (raw)'!F535,Sector!$C$57:$C$776,FALSE)))))</f>
        <v>28 Manufacture of machinery and equipment n.e.c.</v>
      </c>
      <c r="J535" s="561"/>
      <c r="K535" s="561">
        <v>29207520</v>
      </c>
      <c r="L535" s="290"/>
      <c r="M535" s="290"/>
      <c r="N535" s="290"/>
      <c r="O535" s="290"/>
      <c r="P535" s="290"/>
      <c r="Q535" s="290"/>
      <c r="R535" s="290"/>
      <c r="S535" s="290"/>
      <c r="T535" s="290"/>
      <c r="U535" s="290"/>
      <c r="V535" s="290"/>
      <c r="W535" s="290"/>
      <c r="X535" s="290"/>
      <c r="Y535" s="290"/>
      <c r="Z535" s="290"/>
      <c r="AA535" s="290"/>
      <c r="AB535" s="290"/>
      <c r="AC535" s="290"/>
      <c r="AD535" s="290"/>
      <c r="AE535" s="290"/>
      <c r="AF535" s="290"/>
      <c r="AG535" s="561">
        <v>4506.7203360000003</v>
      </c>
      <c r="AH535" s="561">
        <v>4373</v>
      </c>
      <c r="AI535" s="290" t="s">
        <v>310</v>
      </c>
      <c r="AJ535" s="290" t="s">
        <v>542</v>
      </c>
    </row>
    <row r="536" spans="2:36" x14ac:dyDescent="0.25">
      <c r="B536" s="554">
        <v>434</v>
      </c>
      <c r="C536" s="555"/>
      <c r="D536" s="557"/>
      <c r="E536" s="290" t="s">
        <v>395</v>
      </c>
      <c r="F536" s="290" t="s">
        <v>436</v>
      </c>
      <c r="G536" s="290" t="s">
        <v>397</v>
      </c>
      <c r="H536" s="183" t="str">
        <f>INDEX(Sector!$D$57:$D$776,MATCH('Energy consumption (raw)'!F536,Sector!$C$57:$C$776,FALSE))</f>
        <v>Production of communication equipment</v>
      </c>
      <c r="I536" s="183" t="str">
        <f>IF(G536=Sector!$B$50,Sector!$B$50,IF(G536=Sector!$B$51,Sector!$B$51,IF(G536=Sector!$B$53,Sector!$B$53,INDEX(Sector!$E$57:$E$776,MATCH('Energy consumption (raw)'!F536,Sector!$C$57:$C$776,FALSE)))))</f>
        <v>26 Manufacture of computer, electronic and optical products</v>
      </c>
      <c r="J536" s="561">
        <v>6770540</v>
      </c>
      <c r="K536" s="561">
        <v>6770540</v>
      </c>
      <c r="L536" s="290"/>
      <c r="M536" s="290"/>
      <c r="N536" s="290"/>
      <c r="O536" s="290"/>
      <c r="P536" s="290"/>
      <c r="Q536" s="290"/>
      <c r="R536" s="290"/>
      <c r="S536" s="290"/>
      <c r="T536" s="290"/>
      <c r="U536" s="290"/>
      <c r="V536" s="290"/>
      <c r="W536" s="290"/>
      <c r="X536" s="290"/>
      <c r="Y536" s="290"/>
      <c r="Z536" s="290"/>
      <c r="AA536" s="290"/>
      <c r="AB536" s="290"/>
      <c r="AC536" s="290"/>
      <c r="AD536" s="290"/>
      <c r="AE536" s="290"/>
      <c r="AF536" s="290"/>
      <c r="AG536" s="561">
        <v>1044.6943220000001</v>
      </c>
      <c r="AH536" s="561">
        <v>1081</v>
      </c>
      <c r="AI536" s="290" t="s">
        <v>310</v>
      </c>
      <c r="AJ536" s="290" t="s">
        <v>542</v>
      </c>
    </row>
    <row r="537" spans="2:36" x14ac:dyDescent="0.25">
      <c r="B537" s="554">
        <v>435</v>
      </c>
      <c r="C537" s="555"/>
      <c r="D537" s="557"/>
      <c r="E537" s="290" t="s">
        <v>395</v>
      </c>
      <c r="F537" s="290" t="s">
        <v>504</v>
      </c>
      <c r="G537" s="290" t="s">
        <v>397</v>
      </c>
      <c r="H537" s="183" t="str">
        <f>INDEX(Sector!$D$57:$D$776,MATCH('Energy consumption (raw)'!F537,Sector!$C$57:$C$776,FALSE))</f>
        <v>Production of animal feed</v>
      </c>
      <c r="I537" s="183" t="str">
        <f>IF(G537=Sector!$B$50,Sector!$B$50,IF(G537=Sector!$B$51,Sector!$B$51,IF(G537=Sector!$B$53,Sector!$B$53,INDEX(Sector!$E$57:$E$776,MATCH('Energy consumption (raw)'!F537,Sector!$C$57:$C$776,FALSE)))))</f>
        <v>10 Manufacture of food products</v>
      </c>
      <c r="J537" s="561">
        <v>20864445</v>
      </c>
      <c r="K537" s="561">
        <v>20864445</v>
      </c>
      <c r="L537" s="290"/>
      <c r="M537" s="290"/>
      <c r="N537" s="290"/>
      <c r="O537" s="290"/>
      <c r="P537" s="290"/>
      <c r="Q537" s="290"/>
      <c r="R537" s="290"/>
      <c r="S537" s="290"/>
      <c r="T537" s="290"/>
      <c r="U537" s="290"/>
      <c r="V537" s="290"/>
      <c r="W537" s="290"/>
      <c r="X537" s="290"/>
      <c r="Y537" s="290"/>
      <c r="Z537" s="290"/>
      <c r="AA537" s="290"/>
      <c r="AB537" s="290"/>
      <c r="AC537" s="290"/>
      <c r="AD537" s="290"/>
      <c r="AE537" s="290"/>
      <c r="AF537" s="290"/>
      <c r="AG537" s="561">
        <v>3219.3838635000002</v>
      </c>
      <c r="AH537" s="561">
        <v>3235</v>
      </c>
      <c r="AI537" s="290" t="s">
        <v>310</v>
      </c>
      <c r="AJ537" s="290" t="s">
        <v>542</v>
      </c>
    </row>
    <row r="538" spans="2:36" x14ac:dyDescent="0.25">
      <c r="B538" s="554">
        <v>436</v>
      </c>
      <c r="C538" s="555"/>
      <c r="D538" s="557"/>
      <c r="E538" s="290" t="s">
        <v>395</v>
      </c>
      <c r="F538" s="290" t="s">
        <v>504</v>
      </c>
      <c r="G538" s="290" t="s">
        <v>397</v>
      </c>
      <c r="H538" s="183" t="str">
        <f>INDEX(Sector!$D$57:$D$776,MATCH('Energy consumption (raw)'!F538,Sector!$C$57:$C$776,FALSE))</f>
        <v>Production of animal feed</v>
      </c>
      <c r="I538" s="183" t="str">
        <f>IF(G538=Sector!$B$50,Sector!$B$50,IF(G538=Sector!$B$51,Sector!$B$51,IF(G538=Sector!$B$53,Sector!$B$53,INDEX(Sector!$E$57:$E$776,MATCH('Energy consumption (raw)'!F538,Sector!$C$57:$C$776,FALSE)))))</f>
        <v>10 Manufacture of food products</v>
      </c>
      <c r="J538" s="561"/>
      <c r="K538" s="561">
        <v>13794830</v>
      </c>
      <c r="L538" s="290"/>
      <c r="M538" s="290"/>
      <c r="N538" s="290"/>
      <c r="O538" s="290"/>
      <c r="P538" s="290"/>
      <c r="Q538" s="290"/>
      <c r="R538" s="290"/>
      <c r="S538" s="290"/>
      <c r="T538" s="290"/>
      <c r="U538" s="290"/>
      <c r="V538" s="290"/>
      <c r="W538" s="290"/>
      <c r="X538" s="290"/>
      <c r="Y538" s="290"/>
      <c r="Z538" s="290"/>
      <c r="AA538" s="290"/>
      <c r="AB538" s="290"/>
      <c r="AC538" s="290"/>
      <c r="AD538" s="290"/>
      <c r="AE538" s="290"/>
      <c r="AF538" s="290"/>
      <c r="AG538" s="561">
        <v>2128.542269</v>
      </c>
      <c r="AH538" s="561">
        <v>2010</v>
      </c>
      <c r="AI538" s="290" t="s">
        <v>310</v>
      </c>
      <c r="AJ538" s="290" t="s">
        <v>542</v>
      </c>
    </row>
    <row r="539" spans="2:36" x14ac:dyDescent="0.25">
      <c r="B539" s="554">
        <v>437</v>
      </c>
      <c r="C539" s="555"/>
      <c r="D539" s="557"/>
      <c r="E539" s="290" t="s">
        <v>395</v>
      </c>
      <c r="F539" s="290" t="s">
        <v>407</v>
      </c>
      <c r="G539" s="290" t="s">
        <v>397</v>
      </c>
      <c r="H539" s="183" t="str">
        <f>INDEX(Sector!$D$57:$D$776,MATCH('Energy consumption (raw)'!F539,Sector!$C$57:$C$776,FALSE))</f>
        <v>Electronic components manufacturing</v>
      </c>
      <c r="I539" s="183" t="str">
        <f>IF(G539=Sector!$B$50,Sector!$B$50,IF(G539=Sector!$B$51,Sector!$B$51,IF(G539=Sector!$B$53,Sector!$B$53,INDEX(Sector!$E$57:$E$776,MATCH('Energy consumption (raw)'!F539,Sector!$C$57:$C$776,FALSE)))))</f>
        <v>26 Manufacture of computer, electronic and optical products</v>
      </c>
      <c r="J539" s="561">
        <v>22612642</v>
      </c>
      <c r="K539" s="561">
        <v>22612642</v>
      </c>
      <c r="L539" s="290"/>
      <c r="M539" s="290"/>
      <c r="N539" s="290"/>
      <c r="O539" s="290"/>
      <c r="P539" s="290"/>
      <c r="Q539" s="290"/>
      <c r="R539" s="290">
        <v>13.433</v>
      </c>
      <c r="S539" s="290"/>
      <c r="T539" s="290"/>
      <c r="U539" s="290"/>
      <c r="V539" s="290"/>
      <c r="W539" s="290"/>
      <c r="X539" s="290"/>
      <c r="Y539" s="290">
        <v>18</v>
      </c>
      <c r="Z539" s="290"/>
      <c r="AA539" s="290"/>
      <c r="AB539" s="290"/>
      <c r="AC539" s="290"/>
      <c r="AD539" s="290"/>
      <c r="AE539" s="290"/>
      <c r="AF539" s="290"/>
      <c r="AG539" s="561">
        <v>3522.4523206000003</v>
      </c>
      <c r="AH539" s="561">
        <v>3886</v>
      </c>
      <c r="AI539" s="290" t="s">
        <v>310</v>
      </c>
      <c r="AJ539" s="290" t="s">
        <v>542</v>
      </c>
    </row>
    <row r="540" spans="2:36" x14ac:dyDescent="0.25">
      <c r="B540" s="554">
        <v>438</v>
      </c>
      <c r="C540" s="555"/>
      <c r="D540" s="557"/>
      <c r="E540" s="290" t="s">
        <v>395</v>
      </c>
      <c r="F540" s="290" t="s">
        <v>554</v>
      </c>
      <c r="G540" s="290" t="s">
        <v>397</v>
      </c>
      <c r="H540" s="183" t="str">
        <f>INDEX(Sector!$D$57:$D$776,MATCH('Energy consumption (raw)'!F540,Sector!$C$57:$C$776,FALSE))</f>
        <v>Manufacture of cables, wires and other electronics</v>
      </c>
      <c r="I540" s="183" t="str">
        <f>IF(G540=Sector!$B$50,Sector!$B$50,IF(G540=Sector!$B$51,Sector!$B$51,IF(G540=Sector!$B$53,Sector!$B$53,INDEX(Sector!$E$57:$E$776,MATCH('Energy consumption (raw)'!F540,Sector!$C$57:$C$776,FALSE)))))</f>
        <v>26 Manufacture of computer, electronic and optical products</v>
      </c>
      <c r="J540" s="561">
        <v>15597252</v>
      </c>
      <c r="K540" s="561">
        <v>15597252</v>
      </c>
      <c r="L540" s="290"/>
      <c r="M540" s="290"/>
      <c r="N540" s="290"/>
      <c r="O540" s="290"/>
      <c r="P540" s="290"/>
      <c r="Q540" s="290"/>
      <c r="R540" s="290"/>
      <c r="S540" s="290"/>
      <c r="T540" s="290"/>
      <c r="U540" s="290"/>
      <c r="V540" s="290"/>
      <c r="W540" s="290"/>
      <c r="X540" s="290"/>
      <c r="Y540" s="290"/>
      <c r="Z540" s="290"/>
      <c r="AA540" s="290"/>
      <c r="AB540" s="290"/>
      <c r="AC540" s="290"/>
      <c r="AD540" s="290"/>
      <c r="AE540" s="290"/>
      <c r="AF540" s="290"/>
      <c r="AG540" s="561">
        <v>2406.6559836000001</v>
      </c>
      <c r="AH540" s="561">
        <v>2443</v>
      </c>
      <c r="AI540" s="290" t="s">
        <v>310</v>
      </c>
      <c r="AJ540" s="290" t="s">
        <v>542</v>
      </c>
    </row>
    <row r="541" spans="2:36" x14ac:dyDescent="0.25">
      <c r="B541" s="554">
        <v>439</v>
      </c>
      <c r="C541" s="555"/>
      <c r="D541" s="557"/>
      <c r="E541" s="290" t="s">
        <v>395</v>
      </c>
      <c r="F541" s="290" t="s">
        <v>545</v>
      </c>
      <c r="G541" s="290" t="s">
        <v>397</v>
      </c>
      <c r="H541" s="183" t="str">
        <f>INDEX(Sector!$D$57:$D$776,MATCH('Energy consumption (raw)'!F541,Sector!$C$57:$C$776,FALSE))</f>
        <v>Metal production</v>
      </c>
      <c r="I541" s="183" t="str">
        <f>IF(G541=Sector!$B$50,Sector!$B$50,IF(G541=Sector!$B$51,Sector!$B$51,IF(G541=Sector!$B$53,Sector!$B$53,INDEX(Sector!$E$57:$E$776,MATCH('Energy consumption (raw)'!F541,Sector!$C$57:$C$776,FALSE)))))</f>
        <v>24 Manufacture of basic metals</v>
      </c>
      <c r="J541" s="561"/>
      <c r="K541" s="561">
        <v>6724242</v>
      </c>
      <c r="L541" s="290"/>
      <c r="M541" s="290"/>
      <c r="N541" s="290"/>
      <c r="O541" s="290"/>
      <c r="P541" s="290"/>
      <c r="Q541" s="290"/>
      <c r="R541" s="290"/>
      <c r="S541" s="290"/>
      <c r="T541" s="290"/>
      <c r="U541" s="290"/>
      <c r="V541" s="290"/>
      <c r="W541" s="290"/>
      <c r="X541" s="290"/>
      <c r="Y541" s="290"/>
      <c r="Z541" s="290"/>
      <c r="AA541" s="290"/>
      <c r="AB541" s="290"/>
      <c r="AC541" s="290"/>
      <c r="AD541" s="290"/>
      <c r="AE541" s="290"/>
      <c r="AF541" s="290"/>
      <c r="AG541" s="561">
        <v>1037.5505406</v>
      </c>
      <c r="AH541" s="561">
        <v>1036</v>
      </c>
      <c r="AI541" s="290" t="s">
        <v>310</v>
      </c>
      <c r="AJ541" s="290" t="s">
        <v>542</v>
      </c>
    </row>
    <row r="542" spans="2:36" x14ac:dyDescent="0.25">
      <c r="B542" s="554">
        <v>440</v>
      </c>
      <c r="C542" s="555"/>
      <c r="D542" s="557"/>
      <c r="E542" s="290" t="s">
        <v>395</v>
      </c>
      <c r="F542" s="290" t="s">
        <v>511</v>
      </c>
      <c r="G542" s="290" t="s">
        <v>397</v>
      </c>
      <c r="H542" s="183" t="str">
        <f>INDEX(Sector!$D$57:$D$776,MATCH('Energy consumption (raw)'!F542,Sector!$C$57:$C$776,FALSE))</f>
        <v>Producing shoes</v>
      </c>
      <c r="I542" s="183" t="str">
        <f>IF(G542=Sector!$B$50,Sector!$B$50,IF(G542=Sector!$B$51,Sector!$B$51,IF(G542=Sector!$B$53,Sector!$B$53,INDEX(Sector!$E$57:$E$776,MATCH('Energy consumption (raw)'!F542,Sector!$C$57:$C$776,FALSE)))))</f>
        <v>14 Manufacture of wearing apparel</v>
      </c>
      <c r="J542" s="561"/>
      <c r="K542" s="561">
        <v>12415451</v>
      </c>
      <c r="L542" s="290"/>
      <c r="M542" s="290"/>
      <c r="N542" s="290"/>
      <c r="O542" s="290"/>
      <c r="P542" s="290"/>
      <c r="Q542" s="290"/>
      <c r="R542" s="290"/>
      <c r="S542" s="290"/>
      <c r="T542" s="290"/>
      <c r="U542" s="290"/>
      <c r="V542" s="290"/>
      <c r="W542" s="290"/>
      <c r="X542" s="290"/>
      <c r="Y542" s="290"/>
      <c r="Z542" s="290"/>
      <c r="AA542" s="290"/>
      <c r="AB542" s="290"/>
      <c r="AC542" s="290"/>
      <c r="AD542" s="290"/>
      <c r="AE542" s="290"/>
      <c r="AF542" s="290"/>
      <c r="AG542" s="561">
        <v>1915.7040893000001</v>
      </c>
      <c r="AH542" s="561">
        <v>1439</v>
      </c>
      <c r="AI542" s="290" t="s">
        <v>310</v>
      </c>
      <c r="AJ542" s="290" t="s">
        <v>542</v>
      </c>
    </row>
    <row r="543" spans="2:36" x14ac:dyDescent="0.25">
      <c r="B543" s="554">
        <v>441</v>
      </c>
      <c r="C543" s="555"/>
      <c r="D543" s="557"/>
      <c r="E543" s="290" t="s">
        <v>395</v>
      </c>
      <c r="F543" s="290" t="s">
        <v>407</v>
      </c>
      <c r="G543" s="290" t="s">
        <v>397</v>
      </c>
      <c r="H543" s="183" t="str">
        <f>INDEX(Sector!$D$57:$D$776,MATCH('Energy consumption (raw)'!F543,Sector!$C$57:$C$776,FALSE))</f>
        <v>Electronic components manufacturing</v>
      </c>
      <c r="I543" s="183" t="str">
        <f>IF(G543=Sector!$B$50,Sector!$B$50,IF(G543=Sector!$B$51,Sector!$B$51,IF(G543=Sector!$B$53,Sector!$B$53,INDEX(Sector!$E$57:$E$776,MATCH('Energy consumption (raw)'!F543,Sector!$C$57:$C$776,FALSE)))))</f>
        <v>26 Manufacture of computer, electronic and optical products</v>
      </c>
      <c r="J543" s="561">
        <v>17025610</v>
      </c>
      <c r="K543" s="561">
        <v>17025610</v>
      </c>
      <c r="L543" s="290"/>
      <c r="M543" s="290"/>
      <c r="N543" s="290"/>
      <c r="O543" s="290"/>
      <c r="P543" s="290"/>
      <c r="Q543" s="290"/>
      <c r="R543" s="290"/>
      <c r="S543" s="290"/>
      <c r="T543" s="290"/>
      <c r="U543" s="290"/>
      <c r="V543" s="290"/>
      <c r="W543" s="290"/>
      <c r="X543" s="290"/>
      <c r="Y543" s="290"/>
      <c r="Z543" s="290"/>
      <c r="AA543" s="290"/>
      <c r="AB543" s="290"/>
      <c r="AC543" s="290"/>
      <c r="AD543" s="290"/>
      <c r="AE543" s="290"/>
      <c r="AF543" s="290"/>
      <c r="AG543" s="561">
        <v>2627.0516230000003</v>
      </c>
      <c r="AH543" s="561">
        <v>2833</v>
      </c>
      <c r="AI543" s="290" t="s">
        <v>310</v>
      </c>
      <c r="AJ543" s="290" t="s">
        <v>542</v>
      </c>
    </row>
    <row r="544" spans="2:36" x14ac:dyDescent="0.25">
      <c r="B544" s="554">
        <v>442</v>
      </c>
      <c r="C544" s="555"/>
      <c r="D544" s="557"/>
      <c r="E544" s="290" t="s">
        <v>395</v>
      </c>
      <c r="F544" s="290" t="s">
        <v>407</v>
      </c>
      <c r="G544" s="290" t="s">
        <v>397</v>
      </c>
      <c r="H544" s="183" t="str">
        <f>INDEX(Sector!$D$57:$D$776,MATCH('Energy consumption (raw)'!F544,Sector!$C$57:$C$776,FALSE))</f>
        <v>Electronic components manufacturing</v>
      </c>
      <c r="I544" s="183" t="str">
        <f>IF(G544=Sector!$B$50,Sector!$B$50,IF(G544=Sector!$B$51,Sector!$B$51,IF(G544=Sector!$B$53,Sector!$B$53,INDEX(Sector!$E$57:$E$776,MATCH('Energy consumption (raw)'!F544,Sector!$C$57:$C$776,FALSE)))))</f>
        <v>26 Manufacture of computer, electronic and optical products</v>
      </c>
      <c r="J544" s="561"/>
      <c r="K544" s="561">
        <v>7436000</v>
      </c>
      <c r="L544" s="290"/>
      <c r="M544" s="290"/>
      <c r="N544" s="290"/>
      <c r="O544" s="290"/>
      <c r="P544" s="290"/>
      <c r="Q544" s="290"/>
      <c r="R544" s="290"/>
      <c r="S544" s="290"/>
      <c r="T544" s="290"/>
      <c r="U544" s="290"/>
      <c r="V544" s="290"/>
      <c r="W544" s="290"/>
      <c r="X544" s="290"/>
      <c r="Y544" s="290"/>
      <c r="Z544" s="290"/>
      <c r="AA544" s="290"/>
      <c r="AB544" s="290"/>
      <c r="AC544" s="290"/>
      <c r="AD544" s="290"/>
      <c r="AE544" s="290"/>
      <c r="AF544" s="290"/>
      <c r="AG544" s="561">
        <v>1147.3748000000001</v>
      </c>
      <c r="AH544" s="561">
        <v>1147</v>
      </c>
      <c r="AI544" s="290" t="s">
        <v>310</v>
      </c>
      <c r="AJ544" s="290" t="s">
        <v>542</v>
      </c>
    </row>
    <row r="545" spans="2:36" x14ac:dyDescent="0.25">
      <c r="B545" s="554">
        <v>443</v>
      </c>
      <c r="C545" s="555"/>
      <c r="D545" s="557"/>
      <c r="E545" s="290" t="s">
        <v>395</v>
      </c>
      <c r="F545" s="290" t="s">
        <v>555</v>
      </c>
      <c r="G545" s="290" t="s">
        <v>397</v>
      </c>
      <c r="H545" s="183" t="str">
        <f>INDEX(Sector!$D$57:$D$776,MATCH('Energy consumption (raw)'!F545,Sector!$C$57:$C$776,FALSE))</f>
        <v>Non-ferrous metal production</v>
      </c>
      <c r="I545" s="183" t="str">
        <f>IF(G545=Sector!$B$50,Sector!$B$50,IF(G545=Sector!$B$51,Sector!$B$51,IF(G545=Sector!$B$53,Sector!$B$53,INDEX(Sector!$E$57:$E$776,MATCH('Energy consumption (raw)'!F545,Sector!$C$57:$C$776,FALSE)))))</f>
        <v>24 Manufacture of basic metals</v>
      </c>
      <c r="J545" s="561"/>
      <c r="K545" s="561">
        <v>19223688</v>
      </c>
      <c r="L545" s="290"/>
      <c r="M545" s="290"/>
      <c r="N545" s="290"/>
      <c r="O545" s="290"/>
      <c r="P545" s="290"/>
      <c r="Q545" s="290"/>
      <c r="R545" s="290"/>
      <c r="S545" s="290"/>
      <c r="T545" s="290"/>
      <c r="U545" s="290"/>
      <c r="V545" s="290"/>
      <c r="W545" s="290"/>
      <c r="X545" s="290"/>
      <c r="Y545" s="290"/>
      <c r="Z545" s="290"/>
      <c r="AA545" s="290"/>
      <c r="AB545" s="290"/>
      <c r="AC545" s="290"/>
      <c r="AD545" s="290"/>
      <c r="AE545" s="290"/>
      <c r="AF545" s="290"/>
      <c r="AG545" s="561">
        <v>2966.2150584000001</v>
      </c>
      <c r="AH545" s="561"/>
      <c r="AI545" s="290" t="s">
        <v>310</v>
      </c>
      <c r="AJ545" s="290" t="s">
        <v>542</v>
      </c>
    </row>
    <row r="546" spans="2:36" x14ac:dyDescent="0.25">
      <c r="B546" s="554">
        <v>444</v>
      </c>
      <c r="C546" s="555"/>
      <c r="D546" s="557"/>
      <c r="E546" s="290" t="s">
        <v>395</v>
      </c>
      <c r="F546" s="290" t="s">
        <v>470</v>
      </c>
      <c r="G546" s="290" t="s">
        <v>397</v>
      </c>
      <c r="H546" s="183" t="str">
        <f>INDEX(Sector!$D$57:$D$776,MATCH('Energy consumption (raw)'!F546,Sector!$C$57:$C$776,FALSE))</f>
        <v>Producing animal feed for livestock, poultry, aquatic products</v>
      </c>
      <c r="I546" s="183" t="str">
        <f>IF(G546=Sector!$B$50,Sector!$B$50,IF(G546=Sector!$B$51,Sector!$B$51,IF(G546=Sector!$B$53,Sector!$B$53,INDEX(Sector!$E$57:$E$776,MATCH('Energy consumption (raw)'!F546,Sector!$C$57:$C$776,FALSE)))))</f>
        <v>10 Manufacture of food products</v>
      </c>
      <c r="J546" s="561"/>
      <c r="K546" s="561">
        <v>12585075</v>
      </c>
      <c r="L546" s="290"/>
      <c r="M546" s="290"/>
      <c r="N546" s="290"/>
      <c r="O546" s="290"/>
      <c r="P546" s="290"/>
      <c r="Q546" s="290"/>
      <c r="R546" s="290"/>
      <c r="S546" s="290"/>
      <c r="T546" s="290"/>
      <c r="U546" s="290"/>
      <c r="V546" s="290"/>
      <c r="W546" s="290"/>
      <c r="X546" s="290"/>
      <c r="Y546" s="290"/>
      <c r="Z546" s="290"/>
      <c r="AA546" s="290"/>
      <c r="AB546" s="290"/>
      <c r="AC546" s="290"/>
      <c r="AD546" s="290"/>
      <c r="AE546" s="290"/>
      <c r="AF546" s="290"/>
      <c r="AG546" s="561">
        <v>1941.8770725000002</v>
      </c>
      <c r="AH546" s="561">
        <v>1534</v>
      </c>
      <c r="AI546" s="290" t="s">
        <v>310</v>
      </c>
      <c r="AJ546" s="290" t="s">
        <v>542</v>
      </c>
    </row>
    <row r="547" spans="2:36" x14ac:dyDescent="0.25">
      <c r="B547" s="554">
        <v>445</v>
      </c>
      <c r="C547" s="555"/>
      <c r="D547" s="557"/>
      <c r="E547" s="290" t="s">
        <v>395</v>
      </c>
      <c r="F547" s="290" t="s">
        <v>556</v>
      </c>
      <c r="G547" s="290" t="s">
        <v>397</v>
      </c>
      <c r="H547" s="183" t="str">
        <f>INDEX(Sector!$D$57:$D$776,MATCH('Energy consumption (raw)'!F547,Sector!$C$57:$C$776,FALSE))</f>
        <v>Manufacture of bicycles and vehicles for the disabled</v>
      </c>
      <c r="I547" s="183" t="str">
        <f>IF(G547=Sector!$B$50,Sector!$B$50,IF(G547=Sector!$B$51,Sector!$B$51,IF(G547=Sector!$B$53,Sector!$B$53,INDEX(Sector!$E$57:$E$776,MATCH('Energy consumption (raw)'!F547,Sector!$C$57:$C$776,FALSE)))))</f>
        <v>30 Manufacture of other transport equipment</v>
      </c>
      <c r="J547" s="561"/>
      <c r="K547" s="561">
        <v>13631049</v>
      </c>
      <c r="L547" s="290"/>
      <c r="M547" s="290"/>
      <c r="N547" s="290"/>
      <c r="O547" s="290"/>
      <c r="P547" s="290"/>
      <c r="Q547" s="290"/>
      <c r="R547" s="290"/>
      <c r="S547" s="290"/>
      <c r="T547" s="290"/>
      <c r="U547" s="290"/>
      <c r="V547" s="290"/>
      <c r="W547" s="290"/>
      <c r="X547" s="290"/>
      <c r="Y547" s="290"/>
      <c r="Z547" s="290"/>
      <c r="AA547" s="290"/>
      <c r="AB547" s="290"/>
      <c r="AC547" s="290"/>
      <c r="AD547" s="290"/>
      <c r="AE547" s="290"/>
      <c r="AF547" s="290"/>
      <c r="AG547" s="561">
        <v>2103.2708607</v>
      </c>
      <c r="AH547" s="561">
        <v>1857</v>
      </c>
      <c r="AI547" s="290" t="s">
        <v>310</v>
      </c>
      <c r="AJ547" s="290" t="s">
        <v>542</v>
      </c>
    </row>
    <row r="548" spans="2:36" x14ac:dyDescent="0.25">
      <c r="B548" s="554">
        <v>446</v>
      </c>
      <c r="C548" s="555"/>
      <c r="D548" s="557"/>
      <c r="E548" s="290" t="s">
        <v>395</v>
      </c>
      <c r="F548" s="290" t="s">
        <v>554</v>
      </c>
      <c r="G548" s="290" t="s">
        <v>397</v>
      </c>
      <c r="H548" s="183" t="str">
        <f>INDEX(Sector!$D$57:$D$776,MATCH('Energy consumption (raw)'!F548,Sector!$C$57:$C$776,FALSE))</f>
        <v>Manufacture of cables, wires and other electronics</v>
      </c>
      <c r="I548" s="183" t="str">
        <f>IF(G548=Sector!$B$50,Sector!$B$50,IF(G548=Sector!$B$51,Sector!$B$51,IF(G548=Sector!$B$53,Sector!$B$53,INDEX(Sector!$E$57:$E$776,MATCH('Energy consumption (raw)'!F548,Sector!$C$57:$C$776,FALSE)))))</f>
        <v>26 Manufacture of computer, electronic and optical products</v>
      </c>
      <c r="J548" s="561"/>
      <c r="K548" s="561">
        <v>29744359</v>
      </c>
      <c r="L548" s="290"/>
      <c r="M548" s="290"/>
      <c r="N548" s="290"/>
      <c r="O548" s="290"/>
      <c r="P548" s="290"/>
      <c r="Q548" s="290"/>
      <c r="R548" s="290">
        <v>454</v>
      </c>
      <c r="S548" s="290"/>
      <c r="T548" s="290"/>
      <c r="U548" s="290"/>
      <c r="V548" s="290"/>
      <c r="W548" s="290"/>
      <c r="X548" s="290"/>
      <c r="Y548" s="290"/>
      <c r="Z548" s="290"/>
      <c r="AA548" s="290"/>
      <c r="AB548" s="290"/>
      <c r="AC548" s="290"/>
      <c r="AD548" s="290"/>
      <c r="AE548" s="290"/>
      <c r="AF548" s="290"/>
      <c r="AG548" s="561">
        <v>5052.6345937000006</v>
      </c>
      <c r="AH548" s="561">
        <v>5330</v>
      </c>
      <c r="AI548" s="290" t="s">
        <v>310</v>
      </c>
      <c r="AJ548" s="290" t="s">
        <v>542</v>
      </c>
    </row>
    <row r="549" spans="2:36" x14ac:dyDescent="0.25">
      <c r="B549" s="554">
        <v>447</v>
      </c>
      <c r="C549" s="555"/>
      <c r="D549" s="557"/>
      <c r="E549" s="290" t="s">
        <v>395</v>
      </c>
      <c r="F549" s="290" t="s">
        <v>407</v>
      </c>
      <c r="G549" s="290" t="s">
        <v>397</v>
      </c>
      <c r="H549" s="183" t="str">
        <f>INDEX(Sector!$D$57:$D$776,MATCH('Energy consumption (raw)'!F549,Sector!$C$57:$C$776,FALSE))</f>
        <v>Electronic components manufacturing</v>
      </c>
      <c r="I549" s="183" t="str">
        <f>IF(G549=Sector!$B$50,Sector!$B$50,IF(G549=Sector!$B$51,Sector!$B$51,IF(G549=Sector!$B$53,Sector!$B$53,INDEX(Sector!$E$57:$E$776,MATCH('Energy consumption (raw)'!F549,Sector!$C$57:$C$776,FALSE)))))</f>
        <v>26 Manufacture of computer, electronic and optical products</v>
      </c>
      <c r="J549" s="561"/>
      <c r="K549" s="561">
        <v>28907340</v>
      </c>
      <c r="L549" s="290"/>
      <c r="M549" s="290"/>
      <c r="N549" s="290"/>
      <c r="O549" s="290"/>
      <c r="P549" s="290"/>
      <c r="Q549" s="290"/>
      <c r="R549" s="290"/>
      <c r="S549" s="290"/>
      <c r="T549" s="290"/>
      <c r="U549" s="290"/>
      <c r="V549" s="290"/>
      <c r="W549" s="290"/>
      <c r="X549" s="290"/>
      <c r="Y549" s="290"/>
      <c r="Z549" s="290"/>
      <c r="AA549" s="290"/>
      <c r="AB549" s="290"/>
      <c r="AC549" s="290"/>
      <c r="AD549" s="290"/>
      <c r="AE549" s="290"/>
      <c r="AF549" s="290"/>
      <c r="AG549" s="561">
        <v>4460.4025620000002</v>
      </c>
      <c r="AH549" s="561">
        <v>3276</v>
      </c>
      <c r="AI549" s="290" t="s">
        <v>310</v>
      </c>
      <c r="AJ549" s="290" t="s">
        <v>542</v>
      </c>
    </row>
    <row r="550" spans="2:36" x14ac:dyDescent="0.25">
      <c r="B550" s="554">
        <v>448</v>
      </c>
      <c r="C550" s="555"/>
      <c r="D550" s="557"/>
      <c r="E550" s="290" t="s">
        <v>395</v>
      </c>
      <c r="F550" s="290" t="s">
        <v>511</v>
      </c>
      <c r="G550" s="290" t="s">
        <v>397</v>
      </c>
      <c r="H550" s="183" t="str">
        <f>INDEX(Sector!$D$57:$D$776,MATCH('Energy consumption (raw)'!F550,Sector!$C$57:$C$776,FALSE))</f>
        <v>Producing shoes</v>
      </c>
      <c r="I550" s="183" t="str">
        <f>IF(G550=Sector!$B$50,Sector!$B$50,IF(G550=Sector!$B$51,Sector!$B$51,IF(G550=Sector!$B$53,Sector!$B$53,INDEX(Sector!$E$57:$E$776,MATCH('Energy consumption (raw)'!F550,Sector!$C$57:$C$776,FALSE)))))</f>
        <v>14 Manufacture of wearing apparel</v>
      </c>
      <c r="J550" s="561"/>
      <c r="K550" s="561">
        <v>17725220</v>
      </c>
      <c r="L550" s="290"/>
      <c r="M550" s="290"/>
      <c r="N550" s="290"/>
      <c r="O550" s="290"/>
      <c r="P550" s="290"/>
      <c r="Q550" s="290"/>
      <c r="R550" s="290"/>
      <c r="S550" s="290"/>
      <c r="T550" s="290"/>
      <c r="U550" s="290"/>
      <c r="V550" s="290"/>
      <c r="W550" s="290"/>
      <c r="X550" s="290"/>
      <c r="Y550" s="290"/>
      <c r="Z550" s="290"/>
      <c r="AA550" s="290"/>
      <c r="AB550" s="290"/>
      <c r="AC550" s="290"/>
      <c r="AD550" s="290"/>
      <c r="AE550" s="290"/>
      <c r="AF550" s="290"/>
      <c r="AG550" s="561">
        <v>2735.0014460000002</v>
      </c>
      <c r="AH550" s="561">
        <v>2666</v>
      </c>
      <c r="AI550" s="290" t="s">
        <v>310</v>
      </c>
      <c r="AJ550" s="290" t="s">
        <v>542</v>
      </c>
    </row>
    <row r="551" spans="2:36" x14ac:dyDescent="0.25">
      <c r="B551" s="554">
        <v>449</v>
      </c>
      <c r="C551" s="555"/>
      <c r="D551" s="557"/>
      <c r="E551" s="290" t="s">
        <v>395</v>
      </c>
      <c r="F551" s="290" t="s">
        <v>557</v>
      </c>
      <c r="G551" s="290" t="s">
        <v>397</v>
      </c>
      <c r="H551" s="183" t="str">
        <f>INDEX(Sector!$D$57:$D$776,MATCH('Energy consumption (raw)'!F551,Sector!$C$57:$C$776,FALSE))</f>
        <v>Manufacture of other metal products n.e.c., n.e.c</v>
      </c>
      <c r="I551" s="183" t="str">
        <f>IF(G551=Sector!$B$50,Sector!$B$50,IF(G551=Sector!$B$51,Sector!$B$51,IF(G551=Sector!$B$53,Sector!$B$53,INDEX(Sector!$E$57:$E$776,MATCH('Energy consumption (raw)'!F551,Sector!$C$57:$C$776,FALSE)))))</f>
        <v>25 Manufacture of fabricated metal products, except machinery and equipment</v>
      </c>
      <c r="J551" s="561">
        <v>40735543</v>
      </c>
      <c r="K551" s="561">
        <v>40735543</v>
      </c>
      <c r="L551" s="290"/>
      <c r="M551" s="290"/>
      <c r="N551" s="290"/>
      <c r="O551" s="290"/>
      <c r="P551" s="290"/>
      <c r="Q551" s="290"/>
      <c r="R551" s="290"/>
      <c r="S551" s="290"/>
      <c r="T551" s="290"/>
      <c r="U551" s="290"/>
      <c r="V551" s="290"/>
      <c r="W551" s="290"/>
      <c r="X551" s="290"/>
      <c r="Y551" s="290"/>
      <c r="Z551" s="290"/>
      <c r="AA551" s="290"/>
      <c r="AB551" s="290"/>
      <c r="AC551" s="290"/>
      <c r="AD551" s="290"/>
      <c r="AE551" s="290"/>
      <c r="AF551" s="290"/>
      <c r="AG551" s="561">
        <v>6285.4942849000008</v>
      </c>
      <c r="AH551" s="561">
        <v>6544</v>
      </c>
      <c r="AI551" s="290" t="s">
        <v>310</v>
      </c>
      <c r="AJ551" s="290" t="s">
        <v>542</v>
      </c>
    </row>
    <row r="552" spans="2:36" x14ac:dyDescent="0.25">
      <c r="B552" s="554">
        <v>450</v>
      </c>
      <c r="C552" s="555"/>
      <c r="D552" s="557"/>
      <c r="E552" s="290" t="s">
        <v>395</v>
      </c>
      <c r="F552" s="290" t="s">
        <v>558</v>
      </c>
      <c r="G552" s="290" t="s">
        <v>397</v>
      </c>
      <c r="H552" s="183" t="str">
        <f>INDEX(Sector!$D$57:$D$776,MATCH('Energy consumption (raw)'!F552,Sector!$C$57:$C$776,FALSE))</f>
        <v>Manufacture of other products from plastics</v>
      </c>
      <c r="I552" s="183" t="str">
        <f>IF(G552=Sector!$B$50,Sector!$B$50,IF(G552=Sector!$B$51,Sector!$B$51,IF(G552=Sector!$B$53,Sector!$B$53,INDEX(Sector!$E$57:$E$776,MATCH('Energy consumption (raw)'!F552,Sector!$C$57:$C$776,FALSE)))))</f>
        <v>22 Manufacture of rubber and plastics products</v>
      </c>
      <c r="J552" s="561">
        <v>9202358</v>
      </c>
      <c r="K552" s="561">
        <v>9202358</v>
      </c>
      <c r="L552" s="290"/>
      <c r="M552" s="290"/>
      <c r="N552" s="290"/>
      <c r="O552" s="290"/>
      <c r="P552" s="290"/>
      <c r="Q552" s="290"/>
      <c r="R552" s="290"/>
      <c r="S552" s="290"/>
      <c r="T552" s="290"/>
      <c r="U552" s="290"/>
      <c r="V552" s="290"/>
      <c r="W552" s="290"/>
      <c r="X552" s="290"/>
      <c r="Y552" s="290"/>
      <c r="Z552" s="290"/>
      <c r="AA552" s="290"/>
      <c r="AB552" s="290"/>
      <c r="AC552" s="290"/>
      <c r="AD552" s="290"/>
      <c r="AE552" s="290"/>
      <c r="AF552" s="290"/>
      <c r="AG552" s="561">
        <v>1419.9238394000001</v>
      </c>
      <c r="AH552" s="561">
        <v>1482</v>
      </c>
      <c r="AI552" s="290" t="s">
        <v>310</v>
      </c>
      <c r="AJ552" s="290" t="s">
        <v>542</v>
      </c>
    </row>
    <row r="553" spans="2:36" x14ac:dyDescent="0.25">
      <c r="B553" s="554">
        <v>451</v>
      </c>
      <c r="C553" s="555"/>
      <c r="D553" s="557"/>
      <c r="E553" s="290" t="s">
        <v>395</v>
      </c>
      <c r="F553" s="290" t="s">
        <v>400</v>
      </c>
      <c r="G553" s="290" t="s">
        <v>397</v>
      </c>
      <c r="H553" s="183" t="str">
        <f>INDEX(Sector!$D$57:$D$776,MATCH('Energy consumption (raw)'!F553,Sector!$C$57:$C$776,FALSE))</f>
        <v>Producing products from plastic</v>
      </c>
      <c r="I553" s="183" t="str">
        <f>IF(G553=Sector!$B$50,Sector!$B$50,IF(G553=Sector!$B$51,Sector!$B$51,IF(G553=Sector!$B$53,Sector!$B$53,INDEX(Sector!$E$57:$E$776,MATCH('Energy consumption (raw)'!F553,Sector!$C$57:$C$776,FALSE)))))</f>
        <v>22 Manufacture of rubber and plastics products</v>
      </c>
      <c r="J553" s="561"/>
      <c r="K553" s="561">
        <v>11173512</v>
      </c>
      <c r="L553" s="290"/>
      <c r="M553" s="290"/>
      <c r="N553" s="290"/>
      <c r="O553" s="290"/>
      <c r="P553" s="290"/>
      <c r="Q553" s="290"/>
      <c r="R553" s="290">
        <v>27.983000000000001</v>
      </c>
      <c r="S553" s="290"/>
      <c r="T553" s="290"/>
      <c r="U553" s="290"/>
      <c r="V553" s="290"/>
      <c r="W553" s="290"/>
      <c r="X553" s="290"/>
      <c r="Y553" s="290"/>
      <c r="Z553" s="290"/>
      <c r="AA553" s="290"/>
      <c r="AB553" s="290"/>
      <c r="AC553" s="290"/>
      <c r="AD553" s="290"/>
      <c r="AE553" s="290"/>
      <c r="AF553" s="290"/>
      <c r="AG553" s="561">
        <v>1752.6155616000001</v>
      </c>
      <c r="AH553" s="561">
        <v>1587</v>
      </c>
      <c r="AI553" s="290" t="s">
        <v>310</v>
      </c>
      <c r="AJ553" s="290" t="s">
        <v>542</v>
      </c>
    </row>
    <row r="554" spans="2:36" x14ac:dyDescent="0.25">
      <c r="B554" s="554">
        <v>452</v>
      </c>
      <c r="C554" s="555"/>
      <c r="D554" s="557"/>
      <c r="E554" s="290" t="s">
        <v>395</v>
      </c>
      <c r="F554" s="290" t="s">
        <v>460</v>
      </c>
      <c r="G554" s="290" t="s">
        <v>397</v>
      </c>
      <c r="H554" s="183" t="str">
        <f>INDEX(Sector!$D$57:$D$776,MATCH('Energy consumption (raw)'!F554,Sector!$C$57:$C$776,FALSE))</f>
        <v>Manufacture of motor vehicles</v>
      </c>
      <c r="I554" s="183" t="str">
        <f>IF(G554=Sector!$B$50,Sector!$B$50,IF(G554=Sector!$B$51,Sector!$B$51,IF(G554=Sector!$B$53,Sector!$B$53,INDEX(Sector!$E$57:$E$776,MATCH('Energy consumption (raw)'!F554,Sector!$C$57:$C$776,FALSE)))))</f>
        <v>29 Manufacture of motor vehicles, trailers and semi-trailers</v>
      </c>
      <c r="J554" s="561">
        <v>10108809</v>
      </c>
      <c r="K554" s="561">
        <v>10108809</v>
      </c>
      <c r="L554" s="290"/>
      <c r="M554" s="290"/>
      <c r="N554" s="290"/>
      <c r="O554" s="290"/>
      <c r="P554" s="290"/>
      <c r="Q554" s="290"/>
      <c r="R554" s="290"/>
      <c r="S554" s="290"/>
      <c r="T554" s="290"/>
      <c r="U554" s="290"/>
      <c r="V554" s="290"/>
      <c r="W554" s="290"/>
      <c r="X554" s="290"/>
      <c r="Y554" s="290"/>
      <c r="Z554" s="290"/>
      <c r="AA554" s="290"/>
      <c r="AB554" s="290"/>
      <c r="AC554" s="290"/>
      <c r="AD554" s="290"/>
      <c r="AE554" s="290"/>
      <c r="AF554" s="290"/>
      <c r="AG554" s="561">
        <v>1559.7892287000002</v>
      </c>
      <c r="AH554" s="561">
        <v>1579</v>
      </c>
      <c r="AI554" s="290" t="s">
        <v>310</v>
      </c>
      <c r="AJ554" s="290" t="s">
        <v>542</v>
      </c>
    </row>
    <row r="555" spans="2:36" x14ac:dyDescent="0.25">
      <c r="B555" s="554">
        <v>453</v>
      </c>
      <c r="C555" s="555"/>
      <c r="D555" s="557"/>
      <c r="E555" s="290" t="s">
        <v>395</v>
      </c>
      <c r="F555" s="290" t="s">
        <v>559</v>
      </c>
      <c r="G555" s="290" t="s">
        <v>397</v>
      </c>
      <c r="H555" s="183" t="str">
        <f>INDEX(Sector!$D$57:$D$776,MATCH('Energy consumption (raw)'!F555,Sector!$C$57:$C$776,FALSE))</f>
        <v>Manufacture of knitted fabrics, crocheted fabrics and other nonwovens</v>
      </c>
      <c r="I555" s="183" t="str">
        <f>IF(G555=Sector!$B$50,Sector!$B$50,IF(G555=Sector!$B$51,Sector!$B$51,IF(G555=Sector!$B$53,Sector!$B$53,INDEX(Sector!$E$57:$E$776,MATCH('Energy consumption (raw)'!F555,Sector!$C$57:$C$776,FALSE)))))</f>
        <v>13 Manufacture of textiles</v>
      </c>
      <c r="J555" s="561"/>
      <c r="K555" s="561">
        <v>30435240</v>
      </c>
      <c r="L555" s="290"/>
      <c r="M555" s="290"/>
      <c r="N555" s="290"/>
      <c r="O555" s="290"/>
      <c r="P555" s="290"/>
      <c r="Q555" s="290"/>
      <c r="R555" s="290"/>
      <c r="S555" s="290"/>
      <c r="T555" s="290"/>
      <c r="U555" s="290"/>
      <c r="V555" s="290"/>
      <c r="W555" s="290"/>
      <c r="X555" s="290"/>
      <c r="Y555" s="290"/>
      <c r="Z555" s="290"/>
      <c r="AA555" s="290"/>
      <c r="AB555" s="290"/>
      <c r="AC555" s="290"/>
      <c r="AD555" s="290"/>
      <c r="AE555" s="290"/>
      <c r="AF555" s="290"/>
      <c r="AG555" s="561">
        <v>4696.1575320000002</v>
      </c>
      <c r="AH555" s="561">
        <v>4306</v>
      </c>
      <c r="AI555" s="290" t="s">
        <v>310</v>
      </c>
      <c r="AJ555" s="290" t="s">
        <v>542</v>
      </c>
    </row>
    <row r="556" spans="2:36" x14ac:dyDescent="0.25">
      <c r="B556" s="554">
        <v>454</v>
      </c>
      <c r="C556" s="555"/>
      <c r="D556" s="557"/>
      <c r="E556" s="290" t="s">
        <v>395</v>
      </c>
      <c r="F556" s="290" t="s">
        <v>500</v>
      </c>
      <c r="G556" s="290" t="s">
        <v>397</v>
      </c>
      <c r="H556" s="183" t="str">
        <f>INDEX(Sector!$D$57:$D$776,MATCH('Energy consumption (raw)'!F556,Sector!$C$57:$C$776,FALSE))</f>
        <v>Producing packaging from plastic</v>
      </c>
      <c r="I556" s="183" t="str">
        <f>IF(G556=Sector!$B$50,Sector!$B$50,IF(G556=Sector!$B$51,Sector!$B$51,IF(G556=Sector!$B$53,Sector!$B$53,INDEX(Sector!$E$57:$E$776,MATCH('Energy consumption (raw)'!F556,Sector!$C$57:$C$776,FALSE)))))</f>
        <v>22 Manufacture of rubber and plastics products</v>
      </c>
      <c r="J556" s="561"/>
      <c r="K556" s="561">
        <v>22152654</v>
      </c>
      <c r="L556" s="290"/>
      <c r="M556" s="290"/>
      <c r="N556" s="290"/>
      <c r="O556" s="290"/>
      <c r="P556" s="290"/>
      <c r="Q556" s="290"/>
      <c r="R556" s="290"/>
      <c r="S556" s="290"/>
      <c r="T556" s="290"/>
      <c r="U556" s="290"/>
      <c r="V556" s="290"/>
      <c r="W556" s="290"/>
      <c r="X556" s="290"/>
      <c r="Y556" s="290"/>
      <c r="Z556" s="290"/>
      <c r="AA556" s="290"/>
      <c r="AB556" s="290"/>
      <c r="AC556" s="290"/>
      <c r="AD556" s="290"/>
      <c r="AE556" s="290"/>
      <c r="AF556" s="290"/>
      <c r="AG556" s="561">
        <v>3418.1545122000002</v>
      </c>
      <c r="AH556" s="561">
        <v>3049</v>
      </c>
      <c r="AI556" s="290" t="s">
        <v>310</v>
      </c>
      <c r="AJ556" s="290" t="s">
        <v>542</v>
      </c>
    </row>
    <row r="557" spans="2:36" x14ac:dyDescent="0.25">
      <c r="B557" s="554">
        <v>455</v>
      </c>
      <c r="C557" s="555"/>
      <c r="D557" s="557"/>
      <c r="E557" s="290" t="s">
        <v>395</v>
      </c>
      <c r="F557" s="290" t="s">
        <v>560</v>
      </c>
      <c r="G557" s="290" t="s">
        <v>397</v>
      </c>
      <c r="H557" s="183" t="str">
        <f>INDEX(Sector!$D$57:$D$776,MATCH('Energy consumption (raw)'!F557,Sector!$C$57:$C$776,FALSE))</f>
        <v>Production of yarns, woven fabrics and finishing of textile products</v>
      </c>
      <c r="I557" s="183" t="str">
        <f>IF(G557=Sector!$B$50,Sector!$B$50,IF(G557=Sector!$B$51,Sector!$B$51,IF(G557=Sector!$B$53,Sector!$B$53,INDEX(Sector!$E$57:$E$776,MATCH('Energy consumption (raw)'!F557,Sector!$C$57:$C$776,FALSE)))))</f>
        <v>13 Manufacture of textiles</v>
      </c>
      <c r="J557" s="561"/>
      <c r="K557" s="561">
        <v>21019835</v>
      </c>
      <c r="L557" s="290"/>
      <c r="M557" s="290"/>
      <c r="N557" s="290"/>
      <c r="O557" s="290"/>
      <c r="P557" s="290"/>
      <c r="Q557" s="290"/>
      <c r="R557" s="290"/>
      <c r="S557" s="290"/>
      <c r="T557" s="290"/>
      <c r="U557" s="290"/>
      <c r="V557" s="290"/>
      <c r="W557" s="290"/>
      <c r="X557" s="290"/>
      <c r="Y557" s="290"/>
      <c r="Z557" s="290"/>
      <c r="AA557" s="290"/>
      <c r="AB557" s="290"/>
      <c r="AC557" s="290"/>
      <c r="AD557" s="290"/>
      <c r="AE557" s="290"/>
      <c r="AF557" s="290"/>
      <c r="AG557" s="561">
        <v>3243.3605405000003</v>
      </c>
      <c r="AH557" s="561">
        <v>3148</v>
      </c>
      <c r="AI557" s="290" t="s">
        <v>310</v>
      </c>
      <c r="AJ557" s="290" t="s">
        <v>542</v>
      </c>
    </row>
    <row r="558" spans="2:36" x14ac:dyDescent="0.25">
      <c r="B558" s="554">
        <v>456</v>
      </c>
      <c r="C558" s="555"/>
      <c r="D558" s="557"/>
      <c r="E558" s="290" t="s">
        <v>395</v>
      </c>
      <c r="F558" s="290" t="s">
        <v>561</v>
      </c>
      <c r="G558" s="290" t="s">
        <v>397</v>
      </c>
      <c r="H558" s="183" t="str">
        <f>INDEX(Sector!$D$57:$D$776,MATCH('Energy consumption (raw)'!F558,Sector!$C$57:$C$776,FALSE))</f>
        <v>Shipbuilding and floating structures</v>
      </c>
      <c r="I558" s="183" t="str">
        <f>IF(G558=Sector!$B$50,Sector!$B$50,IF(G558=Sector!$B$51,Sector!$B$51,IF(G558=Sector!$B$53,Sector!$B$53,INDEX(Sector!$E$57:$E$776,MATCH('Energy consumption (raw)'!F558,Sector!$C$57:$C$776,FALSE)))))</f>
        <v>30 Manufacture of other transport equipment</v>
      </c>
      <c r="J558" s="561"/>
      <c r="K558" s="561">
        <v>7530849</v>
      </c>
      <c r="L558" s="290"/>
      <c r="M558" s="290"/>
      <c r="N558" s="290"/>
      <c r="O558" s="290"/>
      <c r="P558" s="290"/>
      <c r="Q558" s="290"/>
      <c r="R558" s="290"/>
      <c r="S558" s="290"/>
      <c r="T558" s="290"/>
      <c r="U558" s="290"/>
      <c r="V558" s="290"/>
      <c r="W558" s="290"/>
      <c r="X558" s="290"/>
      <c r="Y558" s="290"/>
      <c r="Z558" s="290"/>
      <c r="AA558" s="290"/>
      <c r="AB558" s="290"/>
      <c r="AC558" s="290"/>
      <c r="AD558" s="290"/>
      <c r="AE558" s="290"/>
      <c r="AF558" s="290"/>
      <c r="AG558" s="561">
        <v>1162.0100007000001</v>
      </c>
      <c r="AH558" s="561">
        <v>1322</v>
      </c>
      <c r="AI558" s="290" t="s">
        <v>310</v>
      </c>
      <c r="AJ558" s="290" t="s">
        <v>542</v>
      </c>
    </row>
    <row r="559" spans="2:36" x14ac:dyDescent="0.25">
      <c r="B559" s="554">
        <v>457</v>
      </c>
      <c r="C559" s="555"/>
      <c r="D559" s="557"/>
      <c r="E559" s="290" t="s">
        <v>395</v>
      </c>
      <c r="F559" s="290" t="s">
        <v>512</v>
      </c>
      <c r="G559" s="290" t="s">
        <v>397</v>
      </c>
      <c r="H559" s="183" t="str">
        <f>INDEX(Sector!$D$57:$D$776,MATCH('Energy consumption (raw)'!F559,Sector!$C$57:$C$776,FALSE))</f>
        <v>Construction of civil engineering works</v>
      </c>
      <c r="I559" s="183" t="str">
        <f>IF(G559=Sector!$B$50,Sector!$B$50,IF(G559=Sector!$B$51,Sector!$B$51,IF(G559=Sector!$B$53,Sector!$B$53,INDEX(Sector!$E$57:$E$776,MATCH('Energy consumption (raw)'!F559,Sector!$C$57:$C$776,FALSE)))))</f>
        <v>Buildings</v>
      </c>
      <c r="J559" s="561">
        <v>17226889</v>
      </c>
      <c r="K559" s="561">
        <v>34824716</v>
      </c>
      <c r="L559" s="290"/>
      <c r="M559" s="290"/>
      <c r="N559" s="290"/>
      <c r="O559" s="290"/>
      <c r="P559" s="290"/>
      <c r="Q559" s="290"/>
      <c r="R559" s="290"/>
      <c r="S559" s="290"/>
      <c r="T559" s="290"/>
      <c r="U559" s="290"/>
      <c r="V559" s="290"/>
      <c r="W559" s="290"/>
      <c r="X559" s="290"/>
      <c r="Y559" s="290"/>
      <c r="Z559" s="290"/>
      <c r="AA559" s="290"/>
      <c r="AB559" s="290"/>
      <c r="AC559" s="290"/>
      <c r="AD559" s="290"/>
      <c r="AE559" s="290"/>
      <c r="AF559" s="290"/>
      <c r="AG559" s="561">
        <v>5373.4536788000005</v>
      </c>
      <c r="AH559" s="561">
        <v>5362</v>
      </c>
      <c r="AI559" s="290" t="s">
        <v>310</v>
      </c>
      <c r="AJ559" s="290" t="s">
        <v>542</v>
      </c>
    </row>
    <row r="560" spans="2:36" x14ac:dyDescent="0.25">
      <c r="B560" s="554">
        <v>458</v>
      </c>
      <c r="C560" s="555"/>
      <c r="D560" s="557"/>
      <c r="E560" s="290" t="s">
        <v>395</v>
      </c>
      <c r="F560" s="290" t="s">
        <v>428</v>
      </c>
      <c r="G560" s="290" t="s">
        <v>397</v>
      </c>
      <c r="H560" s="183" t="str">
        <f>INDEX(Sector!$D$57:$D$776,MATCH('Energy consumption (raw)'!F560,Sector!$C$57:$C$776,FALSE))</f>
        <v>Cement Production</v>
      </c>
      <c r="I560" s="183" t="str">
        <f>IF(G560=Sector!$B$50,Sector!$B$50,IF(G560=Sector!$B$51,Sector!$B$51,IF(G560=Sector!$B$53,Sector!$B$53,INDEX(Sector!$E$57:$E$776,MATCH('Energy consumption (raw)'!F560,Sector!$C$57:$C$776,FALSE)))))</f>
        <v>23 Manufacture of other non-metallic mineral products</v>
      </c>
      <c r="J560" s="561">
        <v>13740744</v>
      </c>
      <c r="K560" s="561">
        <v>13740744</v>
      </c>
      <c r="L560" s="290"/>
      <c r="M560" s="290"/>
      <c r="N560" s="290"/>
      <c r="O560" s="290"/>
      <c r="P560" s="290"/>
      <c r="Q560" s="290"/>
      <c r="R560" s="290"/>
      <c r="S560" s="290"/>
      <c r="T560" s="290"/>
      <c r="U560" s="290"/>
      <c r="V560" s="290"/>
      <c r="W560" s="290"/>
      <c r="X560" s="290"/>
      <c r="Y560" s="290"/>
      <c r="Z560" s="290"/>
      <c r="AA560" s="290"/>
      <c r="AB560" s="290"/>
      <c r="AC560" s="290"/>
      <c r="AD560" s="290"/>
      <c r="AE560" s="290"/>
      <c r="AF560" s="290"/>
      <c r="AG560" s="561">
        <v>2120.1967992</v>
      </c>
      <c r="AH560" s="561">
        <v>2250</v>
      </c>
      <c r="AI560" s="290" t="s">
        <v>310</v>
      </c>
      <c r="AJ560" s="290" t="s">
        <v>542</v>
      </c>
    </row>
    <row r="561" spans="2:36" x14ac:dyDescent="0.25">
      <c r="B561" s="554">
        <v>459</v>
      </c>
      <c r="C561" s="555"/>
      <c r="D561" s="557"/>
      <c r="E561" s="290" t="s">
        <v>395</v>
      </c>
      <c r="F561" s="290" t="s">
        <v>443</v>
      </c>
      <c r="G561" s="290" t="s">
        <v>397</v>
      </c>
      <c r="H561" s="183" t="str">
        <f>INDEX(Sector!$D$57:$D$776,MATCH('Energy consumption (raw)'!F561,Sector!$C$57:$C$776,FALSE))</f>
        <v>Yarn making</v>
      </c>
      <c r="I561" s="183" t="str">
        <f>IF(G561=Sector!$B$50,Sector!$B$50,IF(G561=Sector!$B$51,Sector!$B$51,IF(G561=Sector!$B$53,Sector!$B$53,INDEX(Sector!$E$57:$E$776,MATCH('Energy consumption (raw)'!F561,Sector!$C$57:$C$776,FALSE)))))</f>
        <v>13 Manufacture of textiles</v>
      </c>
      <c r="J561" s="561"/>
      <c r="K561" s="561">
        <v>20156080</v>
      </c>
      <c r="L561" s="290"/>
      <c r="M561" s="290"/>
      <c r="N561" s="290"/>
      <c r="O561" s="290"/>
      <c r="P561" s="290"/>
      <c r="Q561" s="290"/>
      <c r="R561" s="290"/>
      <c r="S561" s="290"/>
      <c r="T561" s="290"/>
      <c r="U561" s="290"/>
      <c r="V561" s="290"/>
      <c r="W561" s="290"/>
      <c r="X561" s="290"/>
      <c r="Y561" s="290"/>
      <c r="Z561" s="290"/>
      <c r="AA561" s="290"/>
      <c r="AB561" s="290"/>
      <c r="AC561" s="290"/>
      <c r="AD561" s="290"/>
      <c r="AE561" s="290"/>
      <c r="AF561" s="290"/>
      <c r="AG561" s="561">
        <v>3110.0831440000002</v>
      </c>
      <c r="AH561" s="561">
        <v>1246</v>
      </c>
      <c r="AI561" s="290" t="s">
        <v>310</v>
      </c>
      <c r="AJ561" s="290" t="s">
        <v>542</v>
      </c>
    </row>
    <row r="562" spans="2:36" x14ac:dyDescent="0.25">
      <c r="B562" s="554">
        <v>460</v>
      </c>
      <c r="C562" s="555"/>
      <c r="D562" s="557"/>
      <c r="E562" s="290" t="s">
        <v>395</v>
      </c>
      <c r="F562" s="290" t="s">
        <v>400</v>
      </c>
      <c r="G562" s="290" t="s">
        <v>397</v>
      </c>
      <c r="H562" s="183" t="str">
        <f>INDEX(Sector!$D$57:$D$776,MATCH('Energy consumption (raw)'!F562,Sector!$C$57:$C$776,FALSE))</f>
        <v>Producing products from plastic</v>
      </c>
      <c r="I562" s="183" t="str">
        <f>IF(G562=Sector!$B$50,Sector!$B$50,IF(G562=Sector!$B$51,Sector!$B$51,IF(G562=Sector!$B$53,Sector!$B$53,INDEX(Sector!$E$57:$E$776,MATCH('Energy consumption (raw)'!F562,Sector!$C$57:$C$776,FALSE)))))</f>
        <v>22 Manufacture of rubber and plastics products</v>
      </c>
      <c r="J562" s="561"/>
      <c r="K562" s="561">
        <v>13145604</v>
      </c>
      <c r="L562" s="290"/>
      <c r="M562" s="290"/>
      <c r="N562" s="290"/>
      <c r="O562" s="290"/>
      <c r="P562" s="290"/>
      <c r="Q562" s="290"/>
      <c r="R562" s="290"/>
      <c r="S562" s="290"/>
      <c r="T562" s="290"/>
      <c r="U562" s="290"/>
      <c r="V562" s="290"/>
      <c r="W562" s="290"/>
      <c r="X562" s="290"/>
      <c r="Y562" s="290"/>
      <c r="Z562" s="290"/>
      <c r="AA562" s="290"/>
      <c r="AB562" s="290"/>
      <c r="AC562" s="290"/>
      <c r="AD562" s="290"/>
      <c r="AE562" s="290"/>
      <c r="AF562" s="290"/>
      <c r="AG562" s="561">
        <v>2028.3666972000001</v>
      </c>
      <c r="AH562" s="561"/>
      <c r="AI562" s="290" t="s">
        <v>310</v>
      </c>
      <c r="AJ562" s="290" t="s">
        <v>542</v>
      </c>
    </row>
    <row r="563" spans="2:36" x14ac:dyDescent="0.25">
      <c r="B563" s="554">
        <v>461</v>
      </c>
      <c r="C563" s="555"/>
      <c r="D563" s="557"/>
      <c r="E563" s="290" t="s">
        <v>395</v>
      </c>
      <c r="F563" s="290" t="s">
        <v>562</v>
      </c>
      <c r="G563" s="290" t="s">
        <v>397</v>
      </c>
      <c r="H563" s="183" t="str">
        <f>INDEX(Sector!$D$57:$D$776,MATCH('Energy consumption (raw)'!F563,Sector!$C$57:$C$776,FALSE))</f>
        <v>Manufacture of toys and games</v>
      </c>
      <c r="I563" s="183" t="str">
        <f>IF(G563=Sector!$B$50,Sector!$B$50,IF(G563=Sector!$B$51,Sector!$B$51,IF(G563=Sector!$B$53,Sector!$B$53,INDEX(Sector!$E$57:$E$776,MATCH('Energy consumption (raw)'!F563,Sector!$C$57:$C$776,FALSE)))))</f>
        <v>32 Other manufacturing</v>
      </c>
      <c r="J563" s="561"/>
      <c r="K563" s="561">
        <v>14908476</v>
      </c>
      <c r="L563" s="290"/>
      <c r="M563" s="290"/>
      <c r="N563" s="290"/>
      <c r="O563" s="290"/>
      <c r="P563" s="290"/>
      <c r="Q563" s="290"/>
      <c r="R563" s="290"/>
      <c r="S563" s="290"/>
      <c r="T563" s="290"/>
      <c r="U563" s="290"/>
      <c r="V563" s="290"/>
      <c r="W563" s="290"/>
      <c r="X563" s="290"/>
      <c r="Y563" s="290"/>
      <c r="Z563" s="290"/>
      <c r="AA563" s="290"/>
      <c r="AB563" s="290"/>
      <c r="AC563" s="290"/>
      <c r="AD563" s="290"/>
      <c r="AE563" s="290"/>
      <c r="AF563" s="290"/>
      <c r="AG563" s="561">
        <v>2300.3778468</v>
      </c>
      <c r="AH563" s="561">
        <v>2102</v>
      </c>
      <c r="AI563" s="290" t="s">
        <v>310</v>
      </c>
      <c r="AJ563" s="290" t="s">
        <v>542</v>
      </c>
    </row>
    <row r="564" spans="2:36" x14ac:dyDescent="0.25">
      <c r="B564" s="554">
        <v>462</v>
      </c>
      <c r="C564" s="555"/>
      <c r="D564" s="557"/>
      <c r="E564" s="290" t="s">
        <v>395</v>
      </c>
      <c r="F564" s="290" t="s">
        <v>461</v>
      </c>
      <c r="G564" s="290" t="s">
        <v>397</v>
      </c>
      <c r="H564" s="183" t="str">
        <f>INDEX(Sector!$D$57:$D$776,MATCH('Energy consumption (raw)'!F564,Sector!$C$57:$C$776,FALSE))</f>
        <v>Iron and steel production</v>
      </c>
      <c r="I564" s="183" t="str">
        <f>IF(G564=Sector!$B$50,Sector!$B$50,IF(G564=Sector!$B$51,Sector!$B$51,IF(G564=Sector!$B$53,Sector!$B$53,INDEX(Sector!$E$57:$E$776,MATCH('Energy consumption (raw)'!F564,Sector!$C$57:$C$776,FALSE)))))</f>
        <v>24 Manufacture of basic metals</v>
      </c>
      <c r="J564" s="561"/>
      <c r="K564" s="561">
        <v>25224360</v>
      </c>
      <c r="L564" s="290"/>
      <c r="M564" s="290"/>
      <c r="N564" s="290"/>
      <c r="O564" s="290"/>
      <c r="P564" s="290"/>
      <c r="Q564" s="290"/>
      <c r="R564" s="290"/>
      <c r="S564" s="290"/>
      <c r="T564" s="290"/>
      <c r="U564" s="290"/>
      <c r="V564" s="290"/>
      <c r="W564" s="290"/>
      <c r="X564" s="290"/>
      <c r="Y564" s="290"/>
      <c r="Z564" s="290"/>
      <c r="AA564" s="290"/>
      <c r="AB564" s="290"/>
      <c r="AC564" s="290"/>
      <c r="AD564" s="290"/>
      <c r="AE564" s="290"/>
      <c r="AF564" s="290"/>
      <c r="AG564" s="561">
        <v>3892.1187480000003</v>
      </c>
      <c r="AH564" s="561">
        <v>3648</v>
      </c>
      <c r="AI564" s="290" t="s">
        <v>310</v>
      </c>
      <c r="AJ564" s="290" t="s">
        <v>542</v>
      </c>
    </row>
    <row r="565" spans="2:36" x14ac:dyDescent="0.25">
      <c r="B565" s="554">
        <v>463</v>
      </c>
      <c r="C565" s="555"/>
      <c r="D565" s="557"/>
      <c r="E565" s="290" t="s">
        <v>395</v>
      </c>
      <c r="F565" s="290" t="s">
        <v>563</v>
      </c>
      <c r="G565" s="290" t="s">
        <v>397</v>
      </c>
      <c r="H565" s="183" t="str">
        <f>INDEX(Sector!$D$57:$D$776,MATCH('Energy consumption (raw)'!F565,Sector!$C$57:$C$776,FALSE))</f>
        <v>Producing and trading (buying and selling) plastic products, plastic packaging</v>
      </c>
      <c r="I565" s="183" t="str">
        <f>IF(G565=Sector!$B$50,Sector!$B$50,IF(G565=Sector!$B$51,Sector!$B$51,IF(G565=Sector!$B$53,Sector!$B$53,INDEX(Sector!$E$57:$E$776,MATCH('Energy consumption (raw)'!F565,Sector!$C$57:$C$776,FALSE)))))</f>
        <v>22 Manufacture of rubber and plastics products</v>
      </c>
      <c r="J565" s="561"/>
      <c r="K565" s="561">
        <v>6871240</v>
      </c>
      <c r="L565" s="290"/>
      <c r="M565" s="290"/>
      <c r="N565" s="290"/>
      <c r="O565" s="290"/>
      <c r="P565" s="290"/>
      <c r="Q565" s="290"/>
      <c r="R565" s="290"/>
      <c r="S565" s="290"/>
      <c r="T565" s="290"/>
      <c r="U565" s="290"/>
      <c r="V565" s="290"/>
      <c r="W565" s="290"/>
      <c r="X565" s="290"/>
      <c r="Y565" s="290"/>
      <c r="Z565" s="290"/>
      <c r="AA565" s="290"/>
      <c r="AB565" s="290"/>
      <c r="AC565" s="290"/>
      <c r="AD565" s="290"/>
      <c r="AE565" s="290"/>
      <c r="AF565" s="290"/>
      <c r="AG565" s="561">
        <v>1060.232332</v>
      </c>
      <c r="AH565" s="561"/>
      <c r="AI565" s="290" t="s">
        <v>310</v>
      </c>
      <c r="AJ565" s="290" t="s">
        <v>542</v>
      </c>
    </row>
    <row r="566" spans="2:36" x14ac:dyDescent="0.25">
      <c r="B566" s="554">
        <v>464</v>
      </c>
      <c r="C566" s="555"/>
      <c r="D566" s="557"/>
      <c r="E566" s="290" t="s">
        <v>395</v>
      </c>
      <c r="F566" s="290" t="s">
        <v>443</v>
      </c>
      <c r="G566" s="290" t="s">
        <v>397</v>
      </c>
      <c r="H566" s="183" t="str">
        <f>INDEX(Sector!$D$57:$D$776,MATCH('Energy consumption (raw)'!F566,Sector!$C$57:$C$776,FALSE))</f>
        <v>Yarn making</v>
      </c>
      <c r="I566" s="183" t="str">
        <f>IF(G566=Sector!$B$50,Sector!$B$50,IF(G566=Sector!$B$51,Sector!$B$51,IF(G566=Sector!$B$53,Sector!$B$53,INDEX(Sector!$E$57:$E$776,MATCH('Energy consumption (raw)'!F566,Sector!$C$57:$C$776,FALSE)))))</f>
        <v>13 Manufacture of textiles</v>
      </c>
      <c r="J566" s="561"/>
      <c r="K566" s="561">
        <v>13956019</v>
      </c>
      <c r="L566" s="290"/>
      <c r="M566" s="290"/>
      <c r="N566" s="290"/>
      <c r="O566" s="290"/>
      <c r="P566" s="290"/>
      <c r="Q566" s="290"/>
      <c r="R566" s="290"/>
      <c r="S566" s="290"/>
      <c r="T566" s="290"/>
      <c r="U566" s="290"/>
      <c r="V566" s="290"/>
      <c r="W566" s="290"/>
      <c r="X566" s="290"/>
      <c r="Y566" s="290"/>
      <c r="Z566" s="290"/>
      <c r="AA566" s="290"/>
      <c r="AB566" s="290"/>
      <c r="AC566" s="290"/>
      <c r="AD566" s="290"/>
      <c r="AE566" s="290"/>
      <c r="AF566" s="290"/>
      <c r="AG566" s="561">
        <v>2153.4137317</v>
      </c>
      <c r="AH566" s="561"/>
      <c r="AI566" s="290" t="s">
        <v>310</v>
      </c>
      <c r="AJ566" s="290" t="s">
        <v>542</v>
      </c>
    </row>
    <row r="567" spans="2:36" x14ac:dyDescent="0.25">
      <c r="B567" s="554">
        <v>465</v>
      </c>
      <c r="C567" s="555"/>
      <c r="D567" s="557"/>
      <c r="E567" s="290" t="s">
        <v>395</v>
      </c>
      <c r="F567" s="290" t="s">
        <v>504</v>
      </c>
      <c r="G567" s="290" t="s">
        <v>397</v>
      </c>
      <c r="H567" s="183" t="str">
        <f>INDEX(Sector!$D$57:$D$776,MATCH('Energy consumption (raw)'!F567,Sector!$C$57:$C$776,FALSE))</f>
        <v>Production of animal feed</v>
      </c>
      <c r="I567" s="183" t="str">
        <f>IF(G567=Sector!$B$50,Sector!$B$50,IF(G567=Sector!$B$51,Sector!$B$51,IF(G567=Sector!$B$53,Sector!$B$53,INDEX(Sector!$E$57:$E$776,MATCH('Energy consumption (raw)'!F567,Sector!$C$57:$C$776,FALSE)))))</f>
        <v>10 Manufacture of food products</v>
      </c>
      <c r="J567" s="561"/>
      <c r="K567" s="561">
        <v>9553422</v>
      </c>
      <c r="L567" s="290"/>
      <c r="M567" s="290"/>
      <c r="N567" s="290"/>
      <c r="O567" s="290"/>
      <c r="P567" s="290"/>
      <c r="Q567" s="290"/>
      <c r="R567" s="290"/>
      <c r="S567" s="290"/>
      <c r="T567" s="290"/>
      <c r="U567" s="290"/>
      <c r="V567" s="290"/>
      <c r="W567" s="290"/>
      <c r="X567" s="290"/>
      <c r="Y567" s="290"/>
      <c r="Z567" s="290"/>
      <c r="AA567" s="290"/>
      <c r="AB567" s="290"/>
      <c r="AC567" s="290"/>
      <c r="AD567" s="290"/>
      <c r="AE567" s="290"/>
      <c r="AF567" s="290"/>
      <c r="AG567" s="561">
        <v>1474.0930146000001</v>
      </c>
      <c r="AH567" s="561"/>
      <c r="AI567" s="290" t="s">
        <v>310</v>
      </c>
      <c r="AJ567" s="290" t="s">
        <v>542</v>
      </c>
    </row>
    <row r="568" spans="2:36" x14ac:dyDescent="0.25">
      <c r="B568" s="554">
        <v>466</v>
      </c>
      <c r="C568" s="555"/>
      <c r="D568" s="557"/>
      <c r="E568" s="290" t="s">
        <v>395</v>
      </c>
      <c r="F568" s="290" t="s">
        <v>564</v>
      </c>
      <c r="G568" s="290" t="s">
        <v>397</v>
      </c>
      <c r="H568" s="183" t="str">
        <f>INDEX(Sector!$D$57:$D$776,MATCH('Energy consumption (raw)'!F568,Sector!$C$57:$C$776,FALSE))</f>
        <v>Manufacture of machinery and equipment</v>
      </c>
      <c r="I568" s="183" t="str">
        <f>IF(G568=Sector!$B$50,Sector!$B$50,IF(G568=Sector!$B$51,Sector!$B$51,IF(G568=Sector!$B$53,Sector!$B$53,INDEX(Sector!$E$57:$E$776,MATCH('Energy consumption (raw)'!F568,Sector!$C$57:$C$776,FALSE)))))</f>
        <v>28 Manufacture of machinery and equipment n.e.c.</v>
      </c>
      <c r="J568" s="561">
        <v>12678508</v>
      </c>
      <c r="K568" s="561">
        <v>18951908</v>
      </c>
      <c r="L568" s="290"/>
      <c r="M568" s="290"/>
      <c r="N568" s="290"/>
      <c r="O568" s="290"/>
      <c r="P568" s="290"/>
      <c r="Q568" s="290"/>
      <c r="R568" s="290"/>
      <c r="S568" s="290"/>
      <c r="T568" s="290"/>
      <c r="U568" s="290"/>
      <c r="V568" s="290"/>
      <c r="W568" s="290"/>
      <c r="X568" s="290"/>
      <c r="Y568" s="290"/>
      <c r="Z568" s="290"/>
      <c r="AA568" s="290"/>
      <c r="AB568" s="290"/>
      <c r="AC568" s="290"/>
      <c r="AD568" s="290"/>
      <c r="AE568" s="290"/>
      <c r="AF568" s="290"/>
      <c r="AG568" s="561">
        <v>2924.2794044000002</v>
      </c>
      <c r="AH568" s="561"/>
      <c r="AI568" s="290" t="s">
        <v>310</v>
      </c>
      <c r="AJ568" s="290" t="s">
        <v>542</v>
      </c>
    </row>
    <row r="569" spans="2:36" x14ac:dyDescent="0.25">
      <c r="B569" s="554">
        <v>467</v>
      </c>
      <c r="C569" s="555"/>
      <c r="D569" s="557"/>
      <c r="E569" s="290" t="s">
        <v>395</v>
      </c>
      <c r="F569" s="290" t="s">
        <v>565</v>
      </c>
      <c r="G569" s="290" t="s">
        <v>397</v>
      </c>
      <c r="H569" s="183" t="str">
        <f>INDEX(Sector!$D$57:$D$776,MATCH('Energy consumption (raw)'!F569,Sector!$C$57:$C$776,FALSE))</f>
        <v>Production of wrinkled paper, corrugated board, packaging from paper and board</v>
      </c>
      <c r="I569" s="183" t="str">
        <f>IF(G569=Sector!$B$50,Sector!$B$50,IF(G569=Sector!$B$51,Sector!$B$51,IF(G569=Sector!$B$53,Sector!$B$53,INDEX(Sector!$E$57:$E$776,MATCH('Energy consumption (raw)'!F569,Sector!$C$57:$C$776,FALSE)))))</f>
        <v>17 Manufacture of paper and paper products</v>
      </c>
      <c r="J569" s="561"/>
      <c r="K569" s="561">
        <v>8479520</v>
      </c>
      <c r="L569" s="290"/>
      <c r="M569" s="290"/>
      <c r="N569" s="290"/>
      <c r="O569" s="290"/>
      <c r="P569" s="290"/>
      <c r="Q569" s="290"/>
      <c r="R569" s="290"/>
      <c r="S569" s="290"/>
      <c r="T569" s="290"/>
      <c r="U569" s="290"/>
      <c r="V569" s="290"/>
      <c r="W569" s="290"/>
      <c r="X569" s="290"/>
      <c r="Y569" s="290"/>
      <c r="Z569" s="290"/>
      <c r="AA569" s="290"/>
      <c r="AB569" s="290"/>
      <c r="AC569" s="290"/>
      <c r="AD569" s="290"/>
      <c r="AE569" s="290"/>
      <c r="AF569" s="290"/>
      <c r="AG569" s="561">
        <v>1308.389936</v>
      </c>
      <c r="AH569" s="561"/>
      <c r="AI569" s="290" t="s">
        <v>310</v>
      </c>
      <c r="AJ569" s="290" t="s">
        <v>542</v>
      </c>
    </row>
    <row r="570" spans="2:36" x14ac:dyDescent="0.25">
      <c r="B570" s="554">
        <v>468</v>
      </c>
      <c r="C570" s="555"/>
      <c r="D570" s="557"/>
      <c r="E570" s="290" t="s">
        <v>395</v>
      </c>
      <c r="F570" s="290" t="s">
        <v>562</v>
      </c>
      <c r="G570" s="290" t="s">
        <v>397</v>
      </c>
      <c r="H570" s="183" t="str">
        <f>INDEX(Sector!$D$57:$D$776,MATCH('Energy consumption (raw)'!F570,Sector!$C$57:$C$776,FALSE))</f>
        <v>Manufacture of toys and games</v>
      </c>
      <c r="I570" s="183" t="str">
        <f>IF(G570=Sector!$B$50,Sector!$B$50,IF(G570=Sector!$B$51,Sector!$B$51,IF(G570=Sector!$B$53,Sector!$B$53,INDEX(Sector!$E$57:$E$776,MATCH('Energy consumption (raw)'!F570,Sector!$C$57:$C$776,FALSE)))))</f>
        <v>32 Other manufacturing</v>
      </c>
      <c r="J570" s="561"/>
      <c r="K570" s="561">
        <v>15425179</v>
      </c>
      <c r="L570" s="290"/>
      <c r="M570" s="290"/>
      <c r="N570" s="290"/>
      <c r="O570" s="290"/>
      <c r="P570" s="290"/>
      <c r="Q570" s="290"/>
      <c r="R570" s="290"/>
      <c r="S570" s="290"/>
      <c r="T570" s="290"/>
      <c r="U570" s="290"/>
      <c r="V570" s="290"/>
      <c r="W570" s="290"/>
      <c r="X570" s="290"/>
      <c r="Y570" s="290"/>
      <c r="Z570" s="290"/>
      <c r="AA570" s="290"/>
      <c r="AB570" s="290"/>
      <c r="AC570" s="290"/>
      <c r="AD570" s="290"/>
      <c r="AE570" s="290"/>
      <c r="AF570" s="290"/>
      <c r="AG570" s="561">
        <v>2380.1051197000002</v>
      </c>
      <c r="AH570" s="561"/>
      <c r="AI570" s="290" t="s">
        <v>310</v>
      </c>
      <c r="AJ570" s="290" t="s">
        <v>542</v>
      </c>
    </row>
    <row r="571" spans="2:36" x14ac:dyDescent="0.25">
      <c r="B571" s="554">
        <v>469</v>
      </c>
      <c r="C571" s="555"/>
      <c r="D571" s="557"/>
      <c r="E571" s="290" t="s">
        <v>395</v>
      </c>
      <c r="F571" s="290" t="s">
        <v>566</v>
      </c>
      <c r="G571" s="290" t="s">
        <v>397</v>
      </c>
      <c r="H571" s="183" t="str">
        <f>INDEX(Sector!$D$57:$D$776,MATCH('Energy consumption (raw)'!F571,Sector!$C$57:$C$776,FALSE))</f>
        <v>Producing, processing and manufacturing children's toys</v>
      </c>
      <c r="I571" s="183" t="str">
        <f>IF(G571=Sector!$B$50,Sector!$B$50,IF(G571=Sector!$B$51,Sector!$B$51,IF(G571=Sector!$B$53,Sector!$B$53,INDEX(Sector!$E$57:$E$776,MATCH('Energy consumption (raw)'!F571,Sector!$C$57:$C$776,FALSE)))))</f>
        <v>32 Other manufacturing</v>
      </c>
      <c r="J571" s="561"/>
      <c r="K571" s="561">
        <v>23944661</v>
      </c>
      <c r="L571" s="290"/>
      <c r="M571" s="290"/>
      <c r="N571" s="290"/>
      <c r="O571" s="290"/>
      <c r="P571" s="290"/>
      <c r="Q571" s="290"/>
      <c r="R571" s="290"/>
      <c r="S571" s="290"/>
      <c r="T571" s="290"/>
      <c r="U571" s="290"/>
      <c r="V571" s="290"/>
      <c r="W571" s="290"/>
      <c r="X571" s="290"/>
      <c r="Y571" s="290"/>
      <c r="Z571" s="290"/>
      <c r="AA571" s="290"/>
      <c r="AB571" s="290"/>
      <c r="AC571" s="290"/>
      <c r="AD571" s="290"/>
      <c r="AE571" s="290"/>
      <c r="AF571" s="290"/>
      <c r="AG571" s="561">
        <v>3694.6611923</v>
      </c>
      <c r="AH571" s="561"/>
      <c r="AI571" s="290" t="s">
        <v>310</v>
      </c>
      <c r="AJ571" s="290" t="s">
        <v>542</v>
      </c>
    </row>
    <row r="572" spans="2:36" x14ac:dyDescent="0.25">
      <c r="B572" s="554">
        <v>470</v>
      </c>
      <c r="C572" s="555"/>
      <c r="D572" s="557"/>
      <c r="E572" s="290" t="s">
        <v>395</v>
      </c>
      <c r="F572" s="290" t="s">
        <v>511</v>
      </c>
      <c r="G572" s="290" t="s">
        <v>397</v>
      </c>
      <c r="H572" s="183" t="str">
        <f>INDEX(Sector!$D$57:$D$776,MATCH('Energy consumption (raw)'!F572,Sector!$C$57:$C$776,FALSE))</f>
        <v>Producing shoes</v>
      </c>
      <c r="I572" s="183" t="str">
        <f>IF(G572=Sector!$B$50,Sector!$B$50,IF(G572=Sector!$B$51,Sector!$B$51,IF(G572=Sector!$B$53,Sector!$B$53,INDEX(Sector!$E$57:$E$776,MATCH('Energy consumption (raw)'!F572,Sector!$C$57:$C$776,FALSE)))))</f>
        <v>14 Manufacture of wearing apparel</v>
      </c>
      <c r="J572" s="561">
        <v>6746740</v>
      </c>
      <c r="K572" s="561">
        <v>6746740</v>
      </c>
      <c r="L572" s="290"/>
      <c r="M572" s="290"/>
      <c r="N572" s="290"/>
      <c r="O572" s="290"/>
      <c r="P572" s="290"/>
      <c r="Q572" s="290"/>
      <c r="R572" s="290"/>
      <c r="S572" s="290"/>
      <c r="T572" s="290"/>
      <c r="U572" s="290"/>
      <c r="V572" s="290"/>
      <c r="W572" s="290"/>
      <c r="X572" s="290"/>
      <c r="Y572" s="290"/>
      <c r="Z572" s="290"/>
      <c r="AA572" s="290"/>
      <c r="AB572" s="290"/>
      <c r="AC572" s="290"/>
      <c r="AD572" s="290"/>
      <c r="AE572" s="290"/>
      <c r="AF572" s="290"/>
      <c r="AG572" s="561">
        <v>1041.021982</v>
      </c>
      <c r="AH572" s="561"/>
      <c r="AI572" s="290" t="s">
        <v>369</v>
      </c>
      <c r="AJ572" s="290" t="s">
        <v>542</v>
      </c>
    </row>
    <row r="573" spans="2:36" x14ac:dyDescent="0.25">
      <c r="B573" s="554">
        <v>471</v>
      </c>
      <c r="C573" s="555"/>
      <c r="D573" s="556"/>
      <c r="E573" s="290" t="s">
        <v>395</v>
      </c>
      <c r="F573" s="290" t="s">
        <v>524</v>
      </c>
      <c r="G573" s="290" t="s">
        <v>397</v>
      </c>
      <c r="H573" s="183" t="str">
        <f>INDEX(Sector!$D$57:$D$776,MATCH('Energy consumption (raw)'!F573,Sector!$C$57:$C$776,FALSE))</f>
        <v>Shipbuilding and floating structures</v>
      </c>
      <c r="I573" s="183" t="str">
        <f>IF(G573=Sector!$B$50,Sector!$B$50,IF(G573=Sector!$B$51,Sector!$B$51,IF(G573=Sector!$B$53,Sector!$B$53,INDEX(Sector!$E$57:$E$776,MATCH('Energy consumption (raw)'!F573,Sector!$C$57:$C$776,FALSE)))))</f>
        <v>30 Manufacture of other transport equipment</v>
      </c>
      <c r="J573" s="561"/>
      <c r="K573" s="561">
        <v>6725425</v>
      </c>
      <c r="L573" s="561"/>
      <c r="M573" s="561"/>
      <c r="N573" s="561"/>
      <c r="O573" s="561"/>
      <c r="P573" s="561"/>
      <c r="Q573" s="561"/>
      <c r="R573" s="561">
        <v>154.4</v>
      </c>
      <c r="S573" s="561"/>
      <c r="T573" s="561"/>
      <c r="U573" s="561"/>
      <c r="V573" s="561"/>
      <c r="W573" s="561">
        <v>23100</v>
      </c>
      <c r="X573" s="561"/>
      <c r="Y573" s="561"/>
      <c r="Z573" s="561"/>
      <c r="AA573" s="561"/>
      <c r="AB573" s="561"/>
      <c r="AC573" s="561"/>
      <c r="AD573" s="561"/>
      <c r="AE573" s="561"/>
      <c r="AF573" s="561">
        <v>90.5</v>
      </c>
      <c r="AG573" s="561">
        <v>1239.4625775000002</v>
      </c>
      <c r="AH573" s="561">
        <v>1718.9849800000002</v>
      </c>
      <c r="AI573" s="290" t="s">
        <v>310</v>
      </c>
      <c r="AJ573" s="290" t="s">
        <v>320</v>
      </c>
    </row>
    <row r="574" spans="2:36" x14ac:dyDescent="0.25">
      <c r="B574" s="554">
        <v>472</v>
      </c>
      <c r="C574" s="555"/>
      <c r="D574" s="556"/>
      <c r="E574" s="290" t="s">
        <v>395</v>
      </c>
      <c r="F574" s="290" t="s">
        <v>567</v>
      </c>
      <c r="G574" s="290" t="s">
        <v>397</v>
      </c>
      <c r="H574" s="183" t="str">
        <f>INDEX(Sector!$D$57:$D$776,MATCH('Energy consumption (raw)'!F574,Sector!$C$57:$C$776,FALSE))</f>
        <v>Building and repairing ships</v>
      </c>
      <c r="I574" s="183" t="str">
        <f>IF(G574=Sector!$B$50,Sector!$B$50,IF(G574=Sector!$B$51,Sector!$B$51,IF(G574=Sector!$B$53,Sector!$B$53,INDEX(Sector!$E$57:$E$776,MATCH('Energy consumption (raw)'!F574,Sector!$C$57:$C$776,FALSE)))))</f>
        <v>30 Manufacture of other transport equipment</v>
      </c>
      <c r="J574" s="561"/>
      <c r="K574" s="561">
        <v>7882700</v>
      </c>
      <c r="L574" s="35"/>
      <c r="M574" s="35"/>
      <c r="N574" s="35"/>
      <c r="O574" s="35"/>
      <c r="P574" s="35"/>
      <c r="Q574" s="562"/>
      <c r="R574" s="561">
        <v>162</v>
      </c>
      <c r="S574" s="35"/>
      <c r="T574" s="35"/>
      <c r="U574" s="35"/>
      <c r="V574" s="35"/>
      <c r="W574" s="561">
        <v>44000</v>
      </c>
      <c r="X574" s="35"/>
      <c r="Y574" s="35"/>
      <c r="Z574" s="35"/>
      <c r="AA574" s="35"/>
      <c r="AB574" s="35"/>
      <c r="AC574" s="35"/>
      <c r="AD574" s="35"/>
      <c r="AE574" s="35"/>
      <c r="AF574" s="561">
        <v>36</v>
      </c>
      <c r="AG574" s="561">
        <v>1428.03261</v>
      </c>
      <c r="AH574" s="561">
        <v>1386.8616079999999</v>
      </c>
      <c r="AI574" s="290" t="s">
        <v>310</v>
      </c>
      <c r="AJ574" s="290" t="s">
        <v>320</v>
      </c>
    </row>
    <row r="575" spans="2:36" x14ac:dyDescent="0.25">
      <c r="B575" s="554">
        <v>473</v>
      </c>
      <c r="C575" s="555"/>
      <c r="D575" s="556"/>
      <c r="E575" s="290" t="s">
        <v>395</v>
      </c>
      <c r="F575" s="290" t="s">
        <v>568</v>
      </c>
      <c r="G575" s="290" t="s">
        <v>397</v>
      </c>
      <c r="H575" s="183" t="str">
        <f>INDEX(Sector!$D$57:$D$776,MATCH('Energy consumption (raw)'!F575,Sector!$C$57:$C$776,FALSE))</f>
        <v>Cement Production</v>
      </c>
      <c r="I575" s="183" t="str">
        <f>IF(G575=Sector!$B$50,Sector!$B$50,IF(G575=Sector!$B$51,Sector!$B$51,IF(G575=Sector!$B$53,Sector!$B$53,INDEX(Sector!$E$57:$E$776,MATCH('Energy consumption (raw)'!F575,Sector!$C$57:$C$776,FALSE)))))</f>
        <v>23 Manufacture of other non-metallic mineral products</v>
      </c>
      <c r="J575" s="561">
        <v>23942520</v>
      </c>
      <c r="K575" s="561">
        <v>136034551</v>
      </c>
      <c r="L575" s="35"/>
      <c r="M575" s="35"/>
      <c r="N575" s="562">
        <v>171178</v>
      </c>
      <c r="O575" s="35"/>
      <c r="P575" s="35"/>
      <c r="Q575" s="562"/>
      <c r="R575" s="561"/>
      <c r="S575" s="35"/>
      <c r="T575" s="562">
        <v>641</v>
      </c>
      <c r="U575" s="35"/>
      <c r="V575" s="35"/>
      <c r="W575" s="561"/>
      <c r="X575" s="35"/>
      <c r="Y575" s="35"/>
      <c r="Z575" s="35"/>
      <c r="AA575" s="35"/>
      <c r="AB575" s="35"/>
      <c r="AC575" s="35"/>
      <c r="AD575" s="35"/>
      <c r="AE575" s="35"/>
      <c r="AF575" s="561"/>
      <c r="AG575" s="561">
        <v>141449.32121929998</v>
      </c>
      <c r="AH575" s="561">
        <v>134078.536693</v>
      </c>
      <c r="AI575" s="290" t="s">
        <v>310</v>
      </c>
      <c r="AJ575" s="290" t="s">
        <v>320</v>
      </c>
    </row>
    <row r="576" spans="2:36" x14ac:dyDescent="0.25">
      <c r="B576" s="554">
        <v>474</v>
      </c>
      <c r="C576" s="555"/>
      <c r="D576" s="556"/>
      <c r="E576" s="290" t="s">
        <v>395</v>
      </c>
      <c r="F576" s="290" t="s">
        <v>568</v>
      </c>
      <c r="G576" s="290" t="s">
        <v>397</v>
      </c>
      <c r="H576" s="183" t="str">
        <f>INDEX(Sector!$D$57:$D$776,MATCH('Energy consumption (raw)'!F576,Sector!$C$57:$C$776,FALSE))</f>
        <v>Cement Production</v>
      </c>
      <c r="I576" s="183" t="str">
        <f>IF(G576=Sector!$B$50,Sector!$B$50,IF(G576=Sector!$B$51,Sector!$B$51,IF(G576=Sector!$B$53,Sector!$B$53,INDEX(Sector!$E$57:$E$776,MATCH('Energy consumption (raw)'!F576,Sector!$C$57:$C$776,FALSE)))))</f>
        <v>23 Manufacture of other non-metallic mineral products</v>
      </c>
      <c r="J576" s="561">
        <v>187669877</v>
      </c>
      <c r="K576" s="561">
        <v>224228700</v>
      </c>
      <c r="L576" s="35"/>
      <c r="M576" s="35"/>
      <c r="N576" s="562"/>
      <c r="O576" s="35"/>
      <c r="P576" s="562">
        <v>443864</v>
      </c>
      <c r="Q576" s="562"/>
      <c r="R576" s="561">
        <v>1046</v>
      </c>
      <c r="S576" s="35"/>
      <c r="T576" s="562">
        <v>1850</v>
      </c>
      <c r="U576" s="35"/>
      <c r="V576" s="35"/>
      <c r="W576" s="561">
        <v>64000</v>
      </c>
      <c r="X576" s="35"/>
      <c r="Y576" s="35"/>
      <c r="Z576" s="35"/>
      <c r="AA576" s="35"/>
      <c r="AB576" s="35"/>
      <c r="AC576" s="35"/>
      <c r="AD576" s="35"/>
      <c r="AE576" s="35"/>
      <c r="AF576" s="561"/>
      <c r="AG576" s="561">
        <v>303868.42840999993</v>
      </c>
      <c r="AH576" s="561">
        <v>334926.96000000002</v>
      </c>
      <c r="AI576" s="290" t="s">
        <v>310</v>
      </c>
      <c r="AJ576" s="290" t="s">
        <v>320</v>
      </c>
    </row>
    <row r="577" spans="2:36" x14ac:dyDescent="0.25">
      <c r="B577" s="554">
        <v>475</v>
      </c>
      <c r="C577" s="555"/>
      <c r="D577" s="556"/>
      <c r="E577" s="290" t="s">
        <v>395</v>
      </c>
      <c r="F577" s="290" t="s">
        <v>461</v>
      </c>
      <c r="G577" s="290" t="s">
        <v>397</v>
      </c>
      <c r="H577" s="183" t="str">
        <f>INDEX(Sector!$D$57:$D$776,MATCH('Energy consumption (raw)'!F577,Sector!$C$57:$C$776,FALSE))</f>
        <v>Iron and steel production</v>
      </c>
      <c r="I577" s="183" t="str">
        <f>IF(G577=Sector!$B$50,Sector!$B$50,IF(G577=Sector!$B$51,Sector!$B$51,IF(G577=Sector!$B$53,Sector!$B$53,INDEX(Sector!$E$57:$E$776,MATCH('Energy consumption (raw)'!F577,Sector!$C$57:$C$776,FALSE)))))</f>
        <v>24 Manufacture of basic metals</v>
      </c>
      <c r="J577" s="561"/>
      <c r="K577" s="561">
        <v>2425501</v>
      </c>
      <c r="L577" s="35"/>
      <c r="M577" s="35"/>
      <c r="N577" s="562"/>
      <c r="O577" s="35"/>
      <c r="P577" s="562"/>
      <c r="Q577" s="562"/>
      <c r="R577" s="561">
        <v>341</v>
      </c>
      <c r="S577" s="35"/>
      <c r="T577" s="562">
        <v>601</v>
      </c>
      <c r="U577" s="35"/>
      <c r="V577" s="35"/>
      <c r="W577" s="561"/>
      <c r="X577" s="35"/>
      <c r="Y577" s="35"/>
      <c r="Z577" s="35"/>
      <c r="AA577" s="35"/>
      <c r="AB577" s="35"/>
      <c r="AC577" s="35"/>
      <c r="AD577" s="35"/>
      <c r="AE577" s="35"/>
      <c r="AF577" s="561">
        <v>7</v>
      </c>
      <c r="AG577" s="561">
        <v>1319.0038043000002</v>
      </c>
      <c r="AH577" s="561">
        <v>1459.2141875000002</v>
      </c>
      <c r="AI577" s="290" t="s">
        <v>310</v>
      </c>
      <c r="AJ577" s="290" t="s">
        <v>320</v>
      </c>
    </row>
    <row r="578" spans="2:36" x14ac:dyDescent="0.25">
      <c r="B578" s="554">
        <v>476</v>
      </c>
      <c r="C578" s="555"/>
      <c r="D578" s="556"/>
      <c r="E578" s="290" t="s">
        <v>395</v>
      </c>
      <c r="F578" s="290" t="s">
        <v>461</v>
      </c>
      <c r="G578" s="290" t="s">
        <v>397</v>
      </c>
      <c r="H578" s="183" t="str">
        <f>INDEX(Sector!$D$57:$D$776,MATCH('Energy consumption (raw)'!F578,Sector!$C$57:$C$776,FALSE))</f>
        <v>Iron and steel production</v>
      </c>
      <c r="I578" s="183" t="str">
        <f>IF(G578=Sector!$B$50,Sector!$B$50,IF(G578=Sector!$B$51,Sector!$B$51,IF(G578=Sector!$B$53,Sector!$B$53,INDEX(Sector!$E$57:$E$776,MATCH('Energy consumption (raw)'!F578,Sector!$C$57:$C$776,FALSE)))))</f>
        <v>24 Manufacture of basic metals</v>
      </c>
      <c r="J578" s="561"/>
      <c r="K578" s="561">
        <v>176946400</v>
      </c>
      <c r="L578" s="35"/>
      <c r="M578" s="35"/>
      <c r="N578" s="562"/>
      <c r="O578" s="35"/>
      <c r="P578" s="562">
        <v>8963</v>
      </c>
      <c r="Q578" s="562"/>
      <c r="R578" s="561">
        <v>424</v>
      </c>
      <c r="S578" s="35"/>
      <c r="T578" s="35"/>
      <c r="U578" s="35"/>
      <c r="V578" s="35"/>
      <c r="W578" s="561"/>
      <c r="X578" s="35"/>
      <c r="Y578" s="35"/>
      <c r="Z578" s="35"/>
      <c r="AA578" s="35"/>
      <c r="AB578" s="35"/>
      <c r="AC578" s="35"/>
      <c r="AD578" s="35"/>
      <c r="AE578" s="35"/>
      <c r="AF578" s="561">
        <v>1117</v>
      </c>
      <c r="AG578" s="561">
        <v>33422.518520000005</v>
      </c>
      <c r="AH578" s="561">
        <v>22468.018605199999</v>
      </c>
      <c r="AI578" s="290" t="s">
        <v>310</v>
      </c>
      <c r="AJ578" s="290" t="s">
        <v>320</v>
      </c>
    </row>
    <row r="579" spans="2:36" x14ac:dyDescent="0.25">
      <c r="B579" s="554">
        <v>477</v>
      </c>
      <c r="C579" s="555"/>
      <c r="D579" s="556"/>
      <c r="E579" s="290" t="s">
        <v>395</v>
      </c>
      <c r="F579" s="290" t="s">
        <v>461</v>
      </c>
      <c r="G579" s="290" t="s">
        <v>397</v>
      </c>
      <c r="H579" s="183" t="str">
        <f>INDEX(Sector!$D$57:$D$776,MATCH('Energy consumption (raw)'!F579,Sector!$C$57:$C$776,FALSE))</f>
        <v>Iron and steel production</v>
      </c>
      <c r="I579" s="183" t="str">
        <f>IF(G579=Sector!$B$50,Sector!$B$50,IF(G579=Sector!$B$51,Sector!$B$51,IF(G579=Sector!$B$53,Sector!$B$53,INDEX(Sector!$E$57:$E$776,MATCH('Energy consumption (raw)'!F579,Sector!$C$57:$C$776,FALSE)))))</f>
        <v>24 Manufacture of basic metals</v>
      </c>
      <c r="J579" s="561">
        <v>23971500</v>
      </c>
      <c r="K579" s="561">
        <v>23948400</v>
      </c>
      <c r="L579" s="35"/>
      <c r="M579" s="35"/>
      <c r="N579" s="562"/>
      <c r="O579" s="35"/>
      <c r="P579" s="562"/>
      <c r="Q579" s="562"/>
      <c r="R579" s="561">
        <v>5</v>
      </c>
      <c r="S579" s="35"/>
      <c r="T579" s="35"/>
      <c r="U579" s="35"/>
      <c r="V579" s="35"/>
      <c r="W579" s="561"/>
      <c r="X579" s="35">
        <v>3.6930000000000001</v>
      </c>
      <c r="Y579" s="35"/>
      <c r="Z579" s="35"/>
      <c r="AA579" s="35"/>
      <c r="AB579" s="35"/>
      <c r="AC579" s="35"/>
      <c r="AD579" s="35"/>
      <c r="AE579" s="35"/>
      <c r="AF579" s="561"/>
      <c r="AG579" s="561">
        <v>7024.0381200000011</v>
      </c>
      <c r="AH579" s="561">
        <v>11282.1</v>
      </c>
      <c r="AI579" s="290" t="s">
        <v>310</v>
      </c>
      <c r="AJ579" s="290" t="s">
        <v>320</v>
      </c>
    </row>
    <row r="580" spans="2:36" x14ac:dyDescent="0.25">
      <c r="B580" s="554">
        <v>478</v>
      </c>
      <c r="C580" s="555"/>
      <c r="D580" s="556"/>
      <c r="E580" s="290" t="s">
        <v>395</v>
      </c>
      <c r="F580" s="290" t="s">
        <v>450</v>
      </c>
      <c r="G580" s="290" t="s">
        <v>397</v>
      </c>
      <c r="H580" s="183" t="str">
        <f>INDEX(Sector!$D$57:$D$776,MATCH('Energy consumption (raw)'!F580,Sector!$C$57:$C$776,FALSE))</f>
        <v>Production of metal structures</v>
      </c>
      <c r="I580" s="183" t="str">
        <f>IF(G580=Sector!$B$50,Sector!$B$50,IF(G580=Sector!$B$51,Sector!$B$51,IF(G580=Sector!$B$53,Sector!$B$53,INDEX(Sector!$E$57:$E$776,MATCH('Energy consumption (raw)'!F580,Sector!$C$57:$C$776,FALSE)))))</f>
        <v>25 Manufacture of fabricated metal products, except machinery and equipment</v>
      </c>
      <c r="J580" s="561">
        <v>22236192</v>
      </c>
      <c r="K580" s="561">
        <v>21208352</v>
      </c>
      <c r="L580" s="35"/>
      <c r="M580" s="35"/>
      <c r="N580" s="562">
        <v>3047</v>
      </c>
      <c r="O580" s="35"/>
      <c r="P580" s="562"/>
      <c r="Q580" s="562"/>
      <c r="R580" s="561">
        <v>4370</v>
      </c>
      <c r="S580" s="35"/>
      <c r="T580" s="35"/>
      <c r="U580" s="35"/>
      <c r="V580" s="35"/>
      <c r="W580" s="561"/>
      <c r="X580" s="35"/>
      <c r="Y580" s="35"/>
      <c r="Z580" s="35"/>
      <c r="AA580" s="35"/>
      <c r="AB580" s="35"/>
      <c r="AC580" s="35"/>
      <c r="AD580" s="35"/>
      <c r="AE580" s="35"/>
      <c r="AF580" s="561"/>
      <c r="AG580" s="561">
        <v>9862.7487136</v>
      </c>
      <c r="AH580" s="561">
        <v>14204.9385982</v>
      </c>
      <c r="AI580" s="290" t="s">
        <v>310</v>
      </c>
      <c r="AJ580" s="290" t="s">
        <v>320</v>
      </c>
    </row>
    <row r="581" spans="2:36" x14ac:dyDescent="0.25">
      <c r="B581" s="554">
        <v>479</v>
      </c>
      <c r="C581" s="555"/>
      <c r="D581" s="556"/>
      <c r="E581" s="290" t="s">
        <v>395</v>
      </c>
      <c r="F581" s="290" t="s">
        <v>407</v>
      </c>
      <c r="G581" s="290" t="s">
        <v>397</v>
      </c>
      <c r="H581" s="183" t="str">
        <f>INDEX(Sector!$D$57:$D$776,MATCH('Energy consumption (raw)'!F581,Sector!$C$57:$C$776,FALSE))</f>
        <v>Electronic components manufacturing</v>
      </c>
      <c r="I581" s="183" t="str">
        <f>IF(G581=Sector!$B$50,Sector!$B$50,IF(G581=Sector!$B$51,Sector!$B$51,IF(G581=Sector!$B$53,Sector!$B$53,INDEX(Sector!$E$57:$E$776,MATCH('Energy consumption (raw)'!F581,Sector!$C$57:$C$776,FALSE)))))</f>
        <v>26 Manufacture of computer, electronic and optical products</v>
      </c>
      <c r="J581" s="561">
        <v>68926690</v>
      </c>
      <c r="K581" s="561">
        <v>149742260</v>
      </c>
      <c r="L581" s="35"/>
      <c r="M581" s="35"/>
      <c r="N581" s="562"/>
      <c r="O581" s="35"/>
      <c r="P581" s="562"/>
      <c r="Q581" s="562"/>
      <c r="R581" s="561"/>
      <c r="S581" s="35"/>
      <c r="T581" s="35"/>
      <c r="U581" s="35"/>
      <c r="V581" s="35"/>
      <c r="W581" s="561"/>
      <c r="X581" s="35"/>
      <c r="Y581" s="35"/>
      <c r="Z581" s="35"/>
      <c r="AA581" s="35"/>
      <c r="AB581" s="35"/>
      <c r="AC581" s="35"/>
      <c r="AD581" s="35"/>
      <c r="AE581" s="35"/>
      <c r="AF581" s="561"/>
      <c r="AG581" s="561">
        <v>23105.230718000003</v>
      </c>
      <c r="AH581" s="561">
        <v>36296.630888</v>
      </c>
      <c r="AI581" s="290" t="s">
        <v>310</v>
      </c>
      <c r="AJ581" s="290" t="s">
        <v>320</v>
      </c>
    </row>
    <row r="582" spans="2:36" x14ac:dyDescent="0.25">
      <c r="B582" s="554">
        <v>480</v>
      </c>
      <c r="C582" s="555"/>
      <c r="D582" s="556"/>
      <c r="E582" s="290" t="s">
        <v>395</v>
      </c>
      <c r="F582" s="290" t="s">
        <v>410</v>
      </c>
      <c r="G582" s="290" t="s">
        <v>397</v>
      </c>
      <c r="H582" s="183" t="str">
        <f>INDEX(Sector!$D$57:$D$776,MATCH('Energy consumption (raw)'!F582,Sector!$C$57:$C$776,FALSE))</f>
        <v>Cast iron and steel</v>
      </c>
      <c r="I582" s="183" t="str">
        <f>IF(G582=Sector!$B$50,Sector!$B$50,IF(G582=Sector!$B$51,Sector!$B$51,IF(G582=Sector!$B$53,Sector!$B$53,INDEX(Sector!$E$57:$E$776,MATCH('Energy consumption (raw)'!F582,Sector!$C$57:$C$776,FALSE)))))</f>
        <v>25 Manufacture of fabricated metal products, except machinery and equipment</v>
      </c>
      <c r="J582" s="561">
        <v>7768640</v>
      </c>
      <c r="K582" s="561">
        <v>9084366</v>
      </c>
      <c r="L582" s="35"/>
      <c r="M582" s="35"/>
      <c r="N582" s="562">
        <v>31</v>
      </c>
      <c r="O582" s="35"/>
      <c r="P582" s="562"/>
      <c r="Q582" s="562"/>
      <c r="R582" s="561">
        <v>29.33</v>
      </c>
      <c r="S582" s="35"/>
      <c r="T582" s="35"/>
      <c r="U582" s="35"/>
      <c r="V582" s="35"/>
      <c r="W582" s="561"/>
      <c r="X582" s="35"/>
      <c r="Y582" s="35"/>
      <c r="Z582" s="35"/>
      <c r="AA582" s="35"/>
      <c r="AB582" s="35"/>
      <c r="AC582" s="35"/>
      <c r="AD582" s="35"/>
      <c r="AE582" s="35"/>
      <c r="AF582" s="561">
        <v>11</v>
      </c>
      <c r="AG582" s="561">
        <v>1456.3812738000001</v>
      </c>
      <c r="AH582" s="561">
        <v>1617.9496281000002</v>
      </c>
      <c r="AI582" s="290" t="s">
        <v>310</v>
      </c>
      <c r="AJ582" s="290" t="s">
        <v>320</v>
      </c>
    </row>
    <row r="583" spans="2:36" x14ac:dyDescent="0.25">
      <c r="B583" s="554">
        <v>481</v>
      </c>
      <c r="C583" s="555"/>
      <c r="D583" s="556"/>
      <c r="E583" s="290" t="s">
        <v>395</v>
      </c>
      <c r="F583" s="290" t="s">
        <v>400</v>
      </c>
      <c r="G583" s="290" t="s">
        <v>397</v>
      </c>
      <c r="H583" s="183" t="str">
        <f>INDEX(Sector!$D$57:$D$776,MATCH('Energy consumption (raw)'!F583,Sector!$C$57:$C$776,FALSE))</f>
        <v>Producing products from plastic</v>
      </c>
      <c r="I583" s="183" t="str">
        <f>IF(G583=Sector!$B$50,Sector!$B$50,IF(G583=Sector!$B$51,Sector!$B$51,IF(G583=Sector!$B$53,Sector!$B$53,INDEX(Sector!$E$57:$E$776,MATCH('Energy consumption (raw)'!F583,Sector!$C$57:$C$776,FALSE)))))</f>
        <v>22 Manufacture of rubber and plastics products</v>
      </c>
      <c r="J583" s="561">
        <v>38432583</v>
      </c>
      <c r="K583" s="561">
        <v>38521726</v>
      </c>
      <c r="L583" s="35"/>
      <c r="M583" s="35"/>
      <c r="N583" s="562"/>
      <c r="O583" s="35"/>
      <c r="P583" s="562"/>
      <c r="Q583" s="562"/>
      <c r="R583" s="561">
        <v>75</v>
      </c>
      <c r="S583" s="35"/>
      <c r="T583" s="35"/>
      <c r="U583" s="35"/>
      <c r="V583" s="35"/>
      <c r="W583" s="561"/>
      <c r="X583" s="35"/>
      <c r="Y583" s="35"/>
      <c r="Z583" s="35"/>
      <c r="AA583" s="35"/>
      <c r="AB583" s="35"/>
      <c r="AC583" s="35"/>
      <c r="AD583" s="35"/>
      <c r="AE583" s="35"/>
      <c r="AF583" s="561">
        <v>12.4</v>
      </c>
      <c r="AG583" s="561">
        <v>6023.8371218000002</v>
      </c>
      <c r="AH583" s="561">
        <v>6345.3446309999999</v>
      </c>
      <c r="AI583" s="290" t="s">
        <v>310</v>
      </c>
      <c r="AJ583" s="290" t="s">
        <v>320</v>
      </c>
    </row>
    <row r="584" spans="2:36" x14ac:dyDescent="0.25">
      <c r="B584" s="554">
        <v>482</v>
      </c>
      <c r="C584" s="555"/>
      <c r="D584" s="556"/>
      <c r="E584" s="290" t="s">
        <v>395</v>
      </c>
      <c r="F584" s="290" t="s">
        <v>400</v>
      </c>
      <c r="G584" s="290" t="s">
        <v>397</v>
      </c>
      <c r="H584" s="183" t="str">
        <f>INDEX(Sector!$D$57:$D$776,MATCH('Energy consumption (raw)'!F584,Sector!$C$57:$C$776,FALSE))</f>
        <v>Producing products from plastic</v>
      </c>
      <c r="I584" s="183" t="str">
        <f>IF(G584=Sector!$B$50,Sector!$B$50,IF(G584=Sector!$B$51,Sector!$B$51,IF(G584=Sector!$B$53,Sector!$B$53,INDEX(Sector!$E$57:$E$776,MATCH('Energy consumption (raw)'!F584,Sector!$C$57:$C$776,FALSE)))))</f>
        <v>22 Manufacture of rubber and plastics products</v>
      </c>
      <c r="J584" s="561">
        <v>13065602</v>
      </c>
      <c r="K584" s="561">
        <v>13218667</v>
      </c>
      <c r="L584" s="35"/>
      <c r="M584" s="35"/>
      <c r="N584" s="562">
        <v>6002</v>
      </c>
      <c r="O584" s="35"/>
      <c r="P584" s="562"/>
      <c r="Q584" s="562"/>
      <c r="R584" s="561">
        <v>37</v>
      </c>
      <c r="S584" s="35"/>
      <c r="T584" s="35">
        <v>29</v>
      </c>
      <c r="U584" s="35"/>
      <c r="V584" s="35"/>
      <c r="W584" s="561"/>
      <c r="X584" s="35"/>
      <c r="Y584" s="35"/>
      <c r="Z584" s="35"/>
      <c r="AA584" s="35"/>
      <c r="AB584" s="35"/>
      <c r="AC584" s="35"/>
      <c r="AD584" s="35"/>
      <c r="AE584" s="35"/>
      <c r="AF584" s="561"/>
      <c r="AG584" s="561">
        <v>6307.4903181</v>
      </c>
      <c r="AH584" s="561">
        <v>5645.3925560000007</v>
      </c>
      <c r="AI584" s="290" t="s">
        <v>310</v>
      </c>
      <c r="AJ584" s="290" t="s">
        <v>320</v>
      </c>
    </row>
    <row r="585" spans="2:36" x14ac:dyDescent="0.25">
      <c r="B585" s="554">
        <v>483</v>
      </c>
      <c r="C585" s="555"/>
      <c r="D585" s="556"/>
      <c r="E585" s="290" t="s">
        <v>395</v>
      </c>
      <c r="F585" s="290" t="s">
        <v>400</v>
      </c>
      <c r="G585" s="290" t="s">
        <v>397</v>
      </c>
      <c r="H585" s="183" t="str">
        <f>INDEX(Sector!$D$57:$D$776,MATCH('Energy consumption (raw)'!F585,Sector!$C$57:$C$776,FALSE))</f>
        <v>Producing products from plastic</v>
      </c>
      <c r="I585" s="183" t="str">
        <f>IF(G585=Sector!$B$50,Sector!$B$50,IF(G585=Sector!$B$51,Sector!$B$51,IF(G585=Sector!$B$53,Sector!$B$53,INDEX(Sector!$E$57:$E$776,MATCH('Energy consumption (raw)'!F585,Sector!$C$57:$C$776,FALSE)))))</f>
        <v>22 Manufacture of rubber and plastics products</v>
      </c>
      <c r="J585" s="561">
        <v>12628044</v>
      </c>
      <c r="K585" s="561">
        <v>12877827</v>
      </c>
      <c r="L585" s="35"/>
      <c r="M585" s="35"/>
      <c r="N585" s="562"/>
      <c r="O585" s="35"/>
      <c r="P585" s="562"/>
      <c r="Q585" s="562"/>
      <c r="R585" s="561"/>
      <c r="S585" s="35"/>
      <c r="T585" s="35"/>
      <c r="U585" s="35"/>
      <c r="V585" s="35"/>
      <c r="W585" s="561"/>
      <c r="X585" s="35"/>
      <c r="Y585" s="35"/>
      <c r="Z585" s="35"/>
      <c r="AA585" s="35"/>
      <c r="AB585" s="35"/>
      <c r="AC585" s="35"/>
      <c r="AD585" s="35"/>
      <c r="AE585" s="35"/>
      <c r="AF585" s="561"/>
      <c r="AG585" s="561">
        <v>1987.0487061000001</v>
      </c>
      <c r="AH585" s="561">
        <v>2068.5630816000003</v>
      </c>
      <c r="AI585" s="290" t="s">
        <v>310</v>
      </c>
      <c r="AJ585" s="290" t="s">
        <v>320</v>
      </c>
    </row>
    <row r="586" spans="2:36" x14ac:dyDescent="0.25">
      <c r="B586" s="554">
        <v>484</v>
      </c>
      <c r="C586" s="555"/>
      <c r="D586" s="556"/>
      <c r="E586" s="290" t="s">
        <v>395</v>
      </c>
      <c r="F586" s="290" t="s">
        <v>569</v>
      </c>
      <c r="G586" s="290" t="s">
        <v>397</v>
      </c>
      <c r="H586" s="183" t="str">
        <f>INDEX(Sector!$D$57:$D$776,MATCH('Energy consumption (raw)'!F586,Sector!$C$57:$C$776,FALSE))</f>
        <v>Types of Power Cables</v>
      </c>
      <c r="I586" s="183" t="str">
        <f>IF(G586=Sector!$B$50,Sector!$B$50,IF(G586=Sector!$B$51,Sector!$B$51,IF(G586=Sector!$B$53,Sector!$B$53,INDEX(Sector!$E$57:$E$776,MATCH('Energy consumption (raw)'!F586,Sector!$C$57:$C$776,FALSE)))))</f>
        <v>26 Manufacture of computer, electronic and optical products</v>
      </c>
      <c r="J586" s="561">
        <v>24542583</v>
      </c>
      <c r="K586" s="561">
        <v>24542580</v>
      </c>
      <c r="L586" s="35"/>
      <c r="M586" s="35"/>
      <c r="N586" s="562"/>
      <c r="O586" s="35"/>
      <c r="P586" s="562"/>
      <c r="Q586" s="562"/>
      <c r="R586" s="561">
        <v>347</v>
      </c>
      <c r="S586" s="35"/>
      <c r="T586" s="35"/>
      <c r="U586" s="35"/>
      <c r="V586" s="35"/>
      <c r="W586" s="561"/>
      <c r="X586" s="35"/>
      <c r="Y586" s="35"/>
      <c r="Z586" s="35"/>
      <c r="AA586" s="35"/>
      <c r="AB586" s="35"/>
      <c r="AC586" s="35"/>
      <c r="AD586" s="35"/>
      <c r="AE586" s="35"/>
      <c r="AF586" s="561">
        <v>2113</v>
      </c>
      <c r="AG586" s="561">
        <v>4726.161094</v>
      </c>
      <c r="AH586" s="561">
        <v>6511.5400000000009</v>
      </c>
      <c r="AI586" s="290" t="s">
        <v>310</v>
      </c>
      <c r="AJ586" s="290" t="s">
        <v>320</v>
      </c>
    </row>
    <row r="587" spans="2:36" x14ac:dyDescent="0.25">
      <c r="B587" s="554">
        <v>485</v>
      </c>
      <c r="C587" s="555"/>
      <c r="D587" s="556"/>
      <c r="E587" s="290" t="s">
        <v>395</v>
      </c>
      <c r="F587" s="290" t="s">
        <v>518</v>
      </c>
      <c r="G587" s="290" t="s">
        <v>397</v>
      </c>
      <c r="H587" s="183" t="str">
        <f>INDEX(Sector!$D$57:$D$776,MATCH('Energy consumption (raw)'!F587,Sector!$C$57:$C$776,FALSE))</f>
        <v>Basic chemical production</v>
      </c>
      <c r="I587" s="183" t="str">
        <f>IF(G587=Sector!$B$50,Sector!$B$50,IF(G587=Sector!$B$51,Sector!$B$51,IF(G587=Sector!$B$53,Sector!$B$53,INDEX(Sector!$E$57:$E$776,MATCH('Energy consumption (raw)'!F587,Sector!$C$57:$C$776,FALSE)))))</f>
        <v>20 Manufacture of chemicals and chemical products</v>
      </c>
      <c r="J587" s="561">
        <v>5874019</v>
      </c>
      <c r="K587" s="561">
        <v>6809000</v>
      </c>
      <c r="L587" s="35"/>
      <c r="M587" s="35"/>
      <c r="N587" s="562">
        <v>10670</v>
      </c>
      <c r="O587" s="35"/>
      <c r="P587" s="562"/>
      <c r="Q587" s="562"/>
      <c r="R587" s="561"/>
      <c r="S587" s="35"/>
      <c r="T587" s="35"/>
      <c r="U587" s="35"/>
      <c r="V587" s="35"/>
      <c r="W587" s="561"/>
      <c r="X587" s="35"/>
      <c r="Y587" s="35"/>
      <c r="Z587" s="35"/>
      <c r="AA587" s="35"/>
      <c r="AB587" s="35"/>
      <c r="AC587" s="35"/>
      <c r="AD587" s="35"/>
      <c r="AE587" s="35"/>
      <c r="AF587" s="561"/>
      <c r="AG587" s="561">
        <v>8519.6286999999993</v>
      </c>
      <c r="AH587" s="561">
        <v>10043.775100000001</v>
      </c>
      <c r="AI587" s="290" t="s">
        <v>310</v>
      </c>
      <c r="AJ587" s="290" t="s">
        <v>320</v>
      </c>
    </row>
    <row r="588" spans="2:36" x14ac:dyDescent="0.25">
      <c r="B588" s="554">
        <v>486</v>
      </c>
      <c r="C588" s="555"/>
      <c r="D588" s="556"/>
      <c r="E588" s="290" t="s">
        <v>395</v>
      </c>
      <c r="F588" s="290" t="s">
        <v>570</v>
      </c>
      <c r="G588" s="290" t="s">
        <v>397</v>
      </c>
      <c r="H588" s="183" t="str">
        <f>INDEX(Sector!$D$57:$D$776,MATCH('Energy consumption (raw)'!F588,Sector!$C$57:$C$776,FALSE))</f>
        <v>Mining chemicals and fertilizers</v>
      </c>
      <c r="I588" s="183" t="str">
        <f>IF(G588=Sector!$B$50,Sector!$B$50,IF(G588=Sector!$B$51,Sector!$B$51,IF(G588=Sector!$B$53,Sector!$B$53,INDEX(Sector!$E$57:$E$776,MATCH('Energy consumption (raw)'!F588,Sector!$C$57:$C$776,FALSE)))))</f>
        <v>08 Other mining and quarrying</v>
      </c>
      <c r="J588" s="561"/>
      <c r="K588" s="561">
        <v>22945664</v>
      </c>
      <c r="L588" s="35"/>
      <c r="M588" s="35"/>
      <c r="N588" s="562">
        <v>48000</v>
      </c>
      <c r="O588" s="35"/>
      <c r="P588" s="562"/>
      <c r="Q588" s="562"/>
      <c r="R588" s="561">
        <v>75.959999999999994</v>
      </c>
      <c r="S588" s="561"/>
      <c r="T588" s="561"/>
      <c r="U588" s="35"/>
      <c r="V588" s="35"/>
      <c r="W588" s="561"/>
      <c r="X588" s="35"/>
      <c r="Y588" s="35"/>
      <c r="Z588" s="35"/>
      <c r="AA588" s="35"/>
      <c r="AB588" s="35"/>
      <c r="AC588" s="35"/>
      <c r="AD588" s="35"/>
      <c r="AE588" s="35"/>
      <c r="AF588" s="561"/>
      <c r="AG588" s="561">
        <v>37217.995155199998</v>
      </c>
      <c r="AH588" s="561">
        <v>35311.74</v>
      </c>
      <c r="AI588" s="290" t="s">
        <v>310</v>
      </c>
      <c r="AJ588" s="290" t="s">
        <v>320</v>
      </c>
    </row>
    <row r="589" spans="2:36" x14ac:dyDescent="0.25">
      <c r="B589" s="554">
        <v>487</v>
      </c>
      <c r="C589" s="555"/>
      <c r="D589" s="556"/>
      <c r="E589" s="290" t="s">
        <v>395</v>
      </c>
      <c r="F589" s="290" t="s">
        <v>571</v>
      </c>
      <c r="G589" s="290" t="s">
        <v>397</v>
      </c>
      <c r="H589" s="183" t="str">
        <f>INDEX(Sector!$D$57:$D$776,MATCH('Energy consumption (raw)'!F589,Sector!$C$57:$C$776,FALSE))</f>
        <v>Leather footwear for export</v>
      </c>
      <c r="I589" s="183" t="str">
        <f>IF(G589=Sector!$B$50,Sector!$B$50,IF(G589=Sector!$B$51,Sector!$B$51,IF(G589=Sector!$B$53,Sector!$B$53,INDEX(Sector!$E$57:$E$776,MATCH('Energy consumption (raw)'!F589,Sector!$C$57:$C$776,FALSE)))))</f>
        <v>15 Manufacture of leather and related products</v>
      </c>
      <c r="J589" s="561">
        <v>11245363</v>
      </c>
      <c r="K589" s="561">
        <v>8374236</v>
      </c>
      <c r="L589" s="35"/>
      <c r="M589" s="35"/>
      <c r="N589" s="562"/>
      <c r="O589" s="35"/>
      <c r="P589" s="562"/>
      <c r="Q589" s="562"/>
      <c r="R589" s="561">
        <v>73.438000000000002</v>
      </c>
      <c r="S589" s="561"/>
      <c r="T589" s="561"/>
      <c r="U589" s="35"/>
      <c r="V589" s="35"/>
      <c r="W589" s="561">
        <v>25172</v>
      </c>
      <c r="X589" s="35"/>
      <c r="Y589" s="35"/>
      <c r="Z589" s="35"/>
      <c r="AA589" s="35"/>
      <c r="AB589" s="35"/>
      <c r="AC589" s="35"/>
      <c r="AD589" s="35"/>
      <c r="AE589" s="35"/>
      <c r="AF589" s="561"/>
      <c r="AG589" s="561">
        <v>1387.9441348</v>
      </c>
      <c r="AH589" s="561">
        <v>1788.5460444000003</v>
      </c>
      <c r="AI589" s="290" t="s">
        <v>310</v>
      </c>
      <c r="AJ589" s="290" t="s">
        <v>320</v>
      </c>
    </row>
    <row r="590" spans="2:36" x14ac:dyDescent="0.25">
      <c r="B590" s="554">
        <v>488</v>
      </c>
      <c r="C590" s="555"/>
      <c r="D590" s="556"/>
      <c r="E590" s="290" t="s">
        <v>395</v>
      </c>
      <c r="F590" s="290" t="s">
        <v>572</v>
      </c>
      <c r="G590" s="290" t="s">
        <v>397</v>
      </c>
      <c r="H590" s="183" t="str">
        <f>INDEX(Sector!$D$57:$D$776,MATCH('Energy consumption (raw)'!F590,Sector!$C$57:$C$776,FALSE))</f>
        <v>Wholesale shoes</v>
      </c>
      <c r="I590" s="183" t="str">
        <f>IF(G590=Sector!$B$50,Sector!$B$50,IF(G590=Sector!$B$51,Sector!$B$51,IF(G590=Sector!$B$53,Sector!$B$53,INDEX(Sector!$E$57:$E$776,MATCH('Energy consumption (raw)'!F590,Sector!$C$57:$C$776,FALSE)))))</f>
        <v>45-46 Wholesale</v>
      </c>
      <c r="J590" s="561">
        <v>7987385</v>
      </c>
      <c r="K590" s="561">
        <v>7987368</v>
      </c>
      <c r="L590" s="35"/>
      <c r="M590" s="35"/>
      <c r="N590" s="562"/>
      <c r="O590" s="35"/>
      <c r="P590" s="562"/>
      <c r="Q590" s="562"/>
      <c r="R590" s="561"/>
      <c r="S590" s="561"/>
      <c r="T590" s="561"/>
      <c r="U590" s="35"/>
      <c r="V590" s="35"/>
      <c r="W590" s="561"/>
      <c r="X590" s="35"/>
      <c r="Y590" s="35"/>
      <c r="Z590" s="35"/>
      <c r="AA590" s="35"/>
      <c r="AB590" s="35"/>
      <c r="AC590" s="35"/>
      <c r="AD590" s="35"/>
      <c r="AE590" s="35"/>
      <c r="AF590" s="561"/>
      <c r="AG590" s="561">
        <v>1232.4508824000002</v>
      </c>
      <c r="AH590" s="561">
        <v>1435.8938894</v>
      </c>
      <c r="AI590" s="290" t="s">
        <v>310</v>
      </c>
      <c r="AJ590" s="290" t="s">
        <v>320</v>
      </c>
    </row>
    <row r="591" spans="2:36" x14ac:dyDescent="0.25">
      <c r="B591" s="554">
        <v>489</v>
      </c>
      <c r="C591" s="555"/>
      <c r="D591" s="556"/>
      <c r="E591" s="290" t="s">
        <v>395</v>
      </c>
      <c r="F591" s="290" t="s">
        <v>572</v>
      </c>
      <c r="G591" s="290" t="s">
        <v>397</v>
      </c>
      <c r="H591" s="183" t="str">
        <f>INDEX(Sector!$D$57:$D$776,MATCH('Energy consumption (raw)'!F591,Sector!$C$57:$C$776,FALSE))</f>
        <v>Wholesale shoes</v>
      </c>
      <c r="I591" s="183" t="str">
        <f>IF(G591=Sector!$B$50,Sector!$B$50,IF(G591=Sector!$B$51,Sector!$B$51,IF(G591=Sector!$B$53,Sector!$B$53,INDEX(Sector!$E$57:$E$776,MATCH('Energy consumption (raw)'!F591,Sector!$C$57:$C$776,FALSE)))))</f>
        <v>45-46 Wholesale</v>
      </c>
      <c r="J591" s="561">
        <v>9140611</v>
      </c>
      <c r="K591" s="561">
        <v>23208720</v>
      </c>
      <c r="L591" s="35"/>
      <c r="M591" s="35"/>
      <c r="N591" s="562"/>
      <c r="O591" s="35"/>
      <c r="P591" s="562"/>
      <c r="Q591" s="562"/>
      <c r="R591" s="561">
        <v>62.1</v>
      </c>
      <c r="S591" s="561"/>
      <c r="T591" s="561"/>
      <c r="U591" s="35"/>
      <c r="V591" s="35"/>
      <c r="W591" s="561">
        <v>19000</v>
      </c>
      <c r="X591" s="35"/>
      <c r="Y591" s="35"/>
      <c r="Z591" s="35"/>
      <c r="AA591" s="35"/>
      <c r="AB591" s="35"/>
      <c r="AC591" s="35"/>
      <c r="AD591" s="35"/>
      <c r="AE591" s="35"/>
      <c r="AF591" s="561">
        <v>8</v>
      </c>
      <c r="AG591" s="561">
        <v>3662.4334960000001</v>
      </c>
      <c r="AH591" s="561">
        <v>3911.4284286000002</v>
      </c>
      <c r="AI591" s="290" t="s">
        <v>310</v>
      </c>
      <c r="AJ591" s="290" t="s">
        <v>320</v>
      </c>
    </row>
    <row r="592" spans="2:36" x14ac:dyDescent="0.25">
      <c r="B592" s="554">
        <v>490</v>
      </c>
      <c r="C592" s="555"/>
      <c r="D592" s="556"/>
      <c r="E592" s="290" t="s">
        <v>395</v>
      </c>
      <c r="F592" s="290" t="s">
        <v>573</v>
      </c>
      <c r="G592" s="290" t="s">
        <v>397</v>
      </c>
      <c r="H592" s="183" t="str">
        <f>INDEX(Sector!$D$57:$D$776,MATCH('Energy consumption (raw)'!F592,Sector!$C$57:$C$776,FALSE))</f>
        <v>Producing shoes</v>
      </c>
      <c r="I592" s="183" t="str">
        <f>IF(G592=Sector!$B$50,Sector!$B$50,IF(G592=Sector!$B$51,Sector!$B$51,IF(G592=Sector!$B$53,Sector!$B$53,INDEX(Sector!$E$57:$E$776,MATCH('Energy consumption (raw)'!F592,Sector!$C$57:$C$776,FALSE)))))</f>
        <v>14 Manufacture of wearing apparel</v>
      </c>
      <c r="J592" s="561">
        <v>10426710</v>
      </c>
      <c r="K592" s="561">
        <v>10426710</v>
      </c>
      <c r="L592" s="35"/>
      <c r="M592" s="35"/>
      <c r="N592" s="562"/>
      <c r="O592" s="35"/>
      <c r="P592" s="562"/>
      <c r="Q592" s="562"/>
      <c r="R592" s="561"/>
      <c r="S592" s="561"/>
      <c r="T592" s="561"/>
      <c r="U592" s="35"/>
      <c r="V592" s="35"/>
      <c r="W592" s="561"/>
      <c r="X592" s="35"/>
      <c r="Y592" s="35"/>
      <c r="Z592" s="35"/>
      <c r="AA592" s="35"/>
      <c r="AB592" s="35"/>
      <c r="AC592" s="35"/>
      <c r="AD592" s="35"/>
      <c r="AE592" s="35"/>
      <c r="AF592" s="561"/>
      <c r="AG592" s="561">
        <v>1608.841353</v>
      </c>
      <c r="AH592" s="561">
        <v>1663.2297885</v>
      </c>
      <c r="AI592" s="290" t="s">
        <v>310</v>
      </c>
      <c r="AJ592" s="290" t="s">
        <v>320</v>
      </c>
    </row>
    <row r="593" spans="2:36" x14ac:dyDescent="0.25">
      <c r="B593" s="554">
        <v>491</v>
      </c>
      <c r="C593" s="555"/>
      <c r="D593" s="556"/>
      <c r="E593" s="290" t="s">
        <v>395</v>
      </c>
      <c r="F593" s="290" t="s">
        <v>449</v>
      </c>
      <c r="G593" s="290" t="s">
        <v>397</v>
      </c>
      <c r="H593" s="183" t="str">
        <f>INDEX(Sector!$D$57:$D$776,MATCH('Energy consumption (raw)'!F593,Sector!$C$57:$C$776,FALSE))</f>
        <v>Manufacture of glass and glass products</v>
      </c>
      <c r="I593" s="183" t="str">
        <f>IF(G593=Sector!$B$50,Sector!$B$50,IF(G593=Sector!$B$51,Sector!$B$51,IF(G593=Sector!$B$53,Sector!$B$53,INDEX(Sector!$E$57:$E$776,MATCH('Energy consumption (raw)'!F593,Sector!$C$57:$C$776,FALSE)))))</f>
        <v>23 Manufacture of other non-metallic mineral products</v>
      </c>
      <c r="J593" s="561">
        <v>9034699</v>
      </c>
      <c r="K593" s="561">
        <v>9034699</v>
      </c>
      <c r="L593" s="35"/>
      <c r="M593" s="35"/>
      <c r="N593" s="562"/>
      <c r="O593" s="35"/>
      <c r="P593" s="562"/>
      <c r="Q593" s="562"/>
      <c r="R593" s="561">
        <v>90.58</v>
      </c>
      <c r="S593" s="561"/>
      <c r="T593" s="561">
        <v>5173.8</v>
      </c>
      <c r="U593" s="35"/>
      <c r="V593" s="35"/>
      <c r="W593" s="561"/>
      <c r="X593" s="35"/>
      <c r="Y593" s="35"/>
      <c r="Z593" s="35"/>
      <c r="AA593" s="35"/>
      <c r="AB593" s="35"/>
      <c r="AC593" s="35"/>
      <c r="AD593" s="35"/>
      <c r="AE593" s="35"/>
      <c r="AF593" s="561">
        <v>1204</v>
      </c>
      <c r="AG593" s="561">
        <v>6942.0156557</v>
      </c>
      <c r="AH593" s="561">
        <v>7853.5145499999999</v>
      </c>
      <c r="AI593" s="290" t="s">
        <v>310</v>
      </c>
      <c r="AJ593" s="290" t="s">
        <v>320</v>
      </c>
    </row>
    <row r="594" spans="2:36" x14ac:dyDescent="0.25">
      <c r="B594" s="554">
        <v>492</v>
      </c>
      <c r="C594" s="555"/>
      <c r="D594" s="556"/>
      <c r="E594" s="290" t="s">
        <v>395</v>
      </c>
      <c r="F594" s="290" t="s">
        <v>402</v>
      </c>
      <c r="G594" s="290" t="s">
        <v>397</v>
      </c>
      <c r="H594" s="183" t="str">
        <f>INDEX(Sector!$D$57:$D$776,MATCH('Energy consumption (raw)'!F594,Sector!$C$57:$C$776,FALSE))</f>
        <v>Extraction, treatment and supply of water</v>
      </c>
      <c r="I594" s="183" t="str">
        <f>IF(G594=Sector!$B$50,Sector!$B$50,IF(G594=Sector!$B$51,Sector!$B$51,IF(G594=Sector!$B$53,Sector!$B$53,INDEX(Sector!$E$57:$E$776,MATCH('Energy consumption (raw)'!F594,Sector!$C$57:$C$776,FALSE)))))</f>
        <v>36 Water collection, treatment and supply</v>
      </c>
      <c r="J594" s="561">
        <v>6919698</v>
      </c>
      <c r="K594" s="561">
        <v>8641143</v>
      </c>
      <c r="L594" s="35"/>
      <c r="M594" s="35"/>
      <c r="N594" s="562"/>
      <c r="O594" s="35"/>
      <c r="P594" s="562"/>
      <c r="Q594" s="562"/>
      <c r="R594" s="561"/>
      <c r="S594" s="561"/>
      <c r="T594" s="561"/>
      <c r="U594" s="35"/>
      <c r="V594" s="35"/>
      <c r="W594" s="561"/>
      <c r="X594" s="35"/>
      <c r="Y594" s="35"/>
      <c r="Z594" s="35"/>
      <c r="AA594" s="35"/>
      <c r="AB594" s="35"/>
      <c r="AC594" s="35"/>
      <c r="AD594" s="35"/>
      <c r="AE594" s="35"/>
      <c r="AF594" s="561"/>
      <c r="AG594" s="561">
        <v>1333.3283649</v>
      </c>
      <c r="AH594" s="561">
        <v>2093.8510000000001</v>
      </c>
      <c r="AI594" s="290" t="s">
        <v>310</v>
      </c>
      <c r="AJ594" s="290" t="s">
        <v>320</v>
      </c>
    </row>
    <row r="595" spans="2:36" x14ac:dyDescent="0.25">
      <c r="B595" s="554">
        <v>493</v>
      </c>
      <c r="C595" s="555"/>
      <c r="D595" s="556"/>
      <c r="E595" s="290" t="s">
        <v>395</v>
      </c>
      <c r="F595" s="290" t="s">
        <v>329</v>
      </c>
      <c r="G595" s="290" t="s">
        <v>397</v>
      </c>
      <c r="H595" s="183" t="str">
        <f>INDEX(Sector!$D$57:$D$776,MATCH('Energy consumption (raw)'!F595,Sector!$C$57:$C$776,FALSE))</f>
        <v>Port operation activities</v>
      </c>
      <c r="I595" s="183" t="str">
        <f>IF(G595=Sector!$B$50,Sector!$B$50,IF(G595=Sector!$B$51,Sector!$B$51,IF(G595=Sector!$B$53,Sector!$B$53,INDEX(Sector!$E$57:$E$776,MATCH('Energy consumption (raw)'!F595,Sector!$C$57:$C$776,FALSE)))))</f>
        <v>32 Other manufacturing</v>
      </c>
      <c r="J595" s="561">
        <v>11386532</v>
      </c>
      <c r="K595" s="561">
        <v>14279930</v>
      </c>
      <c r="L595" s="35"/>
      <c r="M595" s="35"/>
      <c r="N595" s="562"/>
      <c r="O595" s="35"/>
      <c r="P595" s="562"/>
      <c r="Q595" s="562"/>
      <c r="R595" s="561">
        <v>1509.8</v>
      </c>
      <c r="S595" s="561"/>
      <c r="T595" s="561">
        <v>67.41</v>
      </c>
      <c r="U595" s="35"/>
      <c r="V595" s="35"/>
      <c r="W595" s="561">
        <v>45500</v>
      </c>
      <c r="X595" s="35"/>
      <c r="Y595" s="35"/>
      <c r="Z595" s="35"/>
      <c r="AA595" s="35"/>
      <c r="AB595" s="35"/>
      <c r="AC595" s="35"/>
      <c r="AD595" s="35"/>
      <c r="AE595" s="35"/>
      <c r="AF595" s="561"/>
      <c r="AG595" s="561">
        <v>3847.8900990000002</v>
      </c>
      <c r="AH595" s="561">
        <v>4369.4073638999998</v>
      </c>
      <c r="AI595" s="290" t="s">
        <v>310</v>
      </c>
      <c r="AJ595" s="290" t="s">
        <v>320</v>
      </c>
    </row>
    <row r="596" spans="2:36" x14ac:dyDescent="0.25">
      <c r="B596" s="554">
        <v>494</v>
      </c>
      <c r="C596" s="555"/>
      <c r="D596" s="556"/>
      <c r="E596" s="290" t="s">
        <v>395</v>
      </c>
      <c r="F596" s="290" t="s">
        <v>438</v>
      </c>
      <c r="G596" s="290" t="s">
        <v>397</v>
      </c>
      <c r="H596" s="183" t="str">
        <f>INDEX(Sector!$D$57:$D$776,MATCH('Energy consumption (raw)'!F596,Sector!$C$57:$C$776,FALSE))</f>
        <v>Brewing beer and brewing malt</v>
      </c>
      <c r="I596" s="183" t="str">
        <f>IF(G596=Sector!$B$50,Sector!$B$50,IF(G596=Sector!$B$51,Sector!$B$51,IF(G596=Sector!$B$53,Sector!$B$53,INDEX(Sector!$E$57:$E$776,MATCH('Energy consumption (raw)'!F596,Sector!$C$57:$C$776,FALSE)))))</f>
        <v>11 Manufacture of beverages</v>
      </c>
      <c r="J596" s="561"/>
      <c r="K596" s="561">
        <v>5745455</v>
      </c>
      <c r="L596" s="35"/>
      <c r="M596" s="35"/>
      <c r="N596" s="562">
        <v>1651</v>
      </c>
      <c r="O596" s="35"/>
      <c r="P596" s="562"/>
      <c r="Q596" s="562"/>
      <c r="R596" s="561">
        <v>3.65</v>
      </c>
      <c r="S596" s="561"/>
      <c r="T596" s="561"/>
      <c r="U596" s="35"/>
      <c r="V596" s="35"/>
      <c r="W596" s="561"/>
      <c r="X596" s="35"/>
      <c r="Y596" s="35"/>
      <c r="Z596" s="35"/>
      <c r="AA596" s="35"/>
      <c r="AB596" s="35"/>
      <c r="AC596" s="35"/>
      <c r="AD596" s="35"/>
      <c r="AE596" s="35"/>
      <c r="AF596" s="561"/>
      <c r="AG596" s="561">
        <v>2045.9467064999999</v>
      </c>
      <c r="AH596" s="561">
        <v>1881.8588253</v>
      </c>
      <c r="AI596" s="290" t="s">
        <v>310</v>
      </c>
      <c r="AJ596" s="290" t="s">
        <v>320</v>
      </c>
    </row>
    <row r="597" spans="2:36" x14ac:dyDescent="0.25">
      <c r="B597" s="554">
        <v>495</v>
      </c>
      <c r="C597" s="555"/>
      <c r="D597" s="556"/>
      <c r="E597" s="290" t="s">
        <v>395</v>
      </c>
      <c r="F597" s="290" t="s">
        <v>574</v>
      </c>
      <c r="G597" s="290" t="s">
        <v>397</v>
      </c>
      <c r="H597" s="183" t="str">
        <f>INDEX(Sector!$D$57:$D$776,MATCH('Energy consumption (raw)'!F597,Sector!$C$57:$C$776,FALSE))</f>
        <v>Production of animal feed</v>
      </c>
      <c r="I597" s="183" t="str">
        <f>IF(G597=Sector!$B$50,Sector!$B$50,IF(G597=Sector!$B$51,Sector!$B$51,IF(G597=Sector!$B$53,Sector!$B$53,INDEX(Sector!$E$57:$E$776,MATCH('Energy consumption (raw)'!F597,Sector!$C$57:$C$776,FALSE)))))</f>
        <v>10 Manufacture of food products</v>
      </c>
      <c r="J597" s="561"/>
      <c r="K597" s="561">
        <v>9880992</v>
      </c>
      <c r="L597" s="35"/>
      <c r="M597" s="35"/>
      <c r="N597" s="562">
        <v>560</v>
      </c>
      <c r="O597" s="35"/>
      <c r="P597" s="562"/>
      <c r="Q597" s="562"/>
      <c r="R597" s="561">
        <v>22</v>
      </c>
      <c r="S597" s="561"/>
      <c r="T597" s="561"/>
      <c r="U597" s="35"/>
      <c r="V597" s="35"/>
      <c r="W597" s="561"/>
      <c r="X597" s="35"/>
      <c r="Y597" s="35"/>
      <c r="Z597" s="35"/>
      <c r="AA597" s="35"/>
      <c r="AB597" s="35"/>
      <c r="AC597" s="35"/>
      <c r="AD597" s="35"/>
      <c r="AE597" s="35"/>
      <c r="AF597" s="561"/>
      <c r="AG597" s="561">
        <v>1939.0770656000002</v>
      </c>
      <c r="AH597" s="561">
        <v>1531.8150232</v>
      </c>
      <c r="AI597" s="290" t="s">
        <v>310</v>
      </c>
      <c r="AJ597" s="290" t="s">
        <v>320</v>
      </c>
    </row>
    <row r="598" spans="2:36" x14ac:dyDescent="0.25">
      <c r="B598" s="554">
        <v>496</v>
      </c>
      <c r="C598" s="555"/>
      <c r="D598" s="556"/>
      <c r="E598" s="290" t="s">
        <v>395</v>
      </c>
      <c r="F598" s="290" t="s">
        <v>329</v>
      </c>
      <c r="G598" s="290" t="s">
        <v>397</v>
      </c>
      <c r="H598" s="183" t="str">
        <f>INDEX(Sector!$D$57:$D$776,MATCH('Energy consumption (raw)'!F598,Sector!$C$57:$C$776,FALSE))</f>
        <v>Port operation activities</v>
      </c>
      <c r="I598" s="183" t="str">
        <f>IF(G598=Sector!$B$50,Sector!$B$50,IF(G598=Sector!$B$51,Sector!$B$51,IF(G598=Sector!$B$53,Sector!$B$53,INDEX(Sector!$E$57:$E$776,MATCH('Energy consumption (raw)'!F598,Sector!$C$57:$C$776,FALSE)))))</f>
        <v>32 Other manufacturing</v>
      </c>
      <c r="J598" s="561">
        <v>3638980</v>
      </c>
      <c r="K598" s="561">
        <v>3648560</v>
      </c>
      <c r="L598" s="35"/>
      <c r="M598" s="35"/>
      <c r="N598" s="562"/>
      <c r="O598" s="35"/>
      <c r="P598" s="562"/>
      <c r="Q598" s="562"/>
      <c r="R598" s="561">
        <v>464.2</v>
      </c>
      <c r="S598" s="561"/>
      <c r="T598" s="561"/>
      <c r="U598" s="35"/>
      <c r="V598" s="35"/>
      <c r="W598" s="561"/>
      <c r="X598" s="35"/>
      <c r="Y598" s="35"/>
      <c r="Z598" s="35"/>
      <c r="AA598" s="35"/>
      <c r="AB598" s="35"/>
      <c r="AC598" s="35"/>
      <c r="AD598" s="35"/>
      <c r="AE598" s="35"/>
      <c r="AF598" s="561"/>
      <c r="AG598" s="561">
        <v>1036.4568079999999</v>
      </c>
      <c r="AH598" s="561">
        <v>1274.647072</v>
      </c>
      <c r="AI598" s="290" t="s">
        <v>310</v>
      </c>
      <c r="AJ598" s="290" t="s">
        <v>320</v>
      </c>
    </row>
    <row r="599" spans="2:36" x14ac:dyDescent="0.25">
      <c r="B599" s="554">
        <v>497</v>
      </c>
      <c r="C599" s="555"/>
      <c r="D599" s="556"/>
      <c r="E599" s="290" t="s">
        <v>395</v>
      </c>
      <c r="F599" s="290" t="s">
        <v>523</v>
      </c>
      <c r="G599" s="290" t="s">
        <v>397</v>
      </c>
      <c r="H599" s="183" t="str">
        <f>INDEX(Sector!$D$57:$D$776,MATCH('Energy consumption (raw)'!F599,Sector!$C$57:$C$776,FALSE))</f>
        <v>Power production</v>
      </c>
      <c r="I599" s="183" t="str">
        <f>IF(G599=Sector!$B$50,Sector!$B$50,IF(G599=Sector!$B$51,Sector!$B$51,IF(G599=Sector!$B$53,Sector!$B$53,INDEX(Sector!$E$57:$E$776,MATCH('Energy consumption (raw)'!F599,Sector!$C$57:$C$776,FALSE)))))</f>
        <v>35 Electricity, gas, steam and air conditioning supply</v>
      </c>
      <c r="J599" s="561"/>
      <c r="K599" s="561">
        <v>15617860</v>
      </c>
      <c r="L599" s="35"/>
      <c r="M599" s="35"/>
      <c r="N599" s="563"/>
      <c r="O599" s="35"/>
      <c r="P599" s="562"/>
      <c r="Q599" s="563">
        <v>3410000</v>
      </c>
      <c r="R599" s="563">
        <v>20</v>
      </c>
      <c r="S599" s="563"/>
      <c r="T599" s="563">
        <v>10172</v>
      </c>
      <c r="U599" s="35"/>
      <c r="V599" s="35"/>
      <c r="W599" s="561"/>
      <c r="X599" s="35"/>
      <c r="Y599" s="35"/>
      <c r="Z599" s="35"/>
      <c r="AA599" s="35"/>
      <c r="AB599" s="35"/>
      <c r="AC599" s="35"/>
      <c r="AD599" s="35"/>
      <c r="AE599" s="35"/>
      <c r="AF599" s="561">
        <v>10</v>
      </c>
      <c r="AG599" s="561">
        <v>1717503.2857979999</v>
      </c>
      <c r="AH599" s="561">
        <v>2639060</v>
      </c>
      <c r="AI599" s="290"/>
      <c r="AJ599" s="290" t="s">
        <v>320</v>
      </c>
    </row>
    <row r="600" spans="2:36" x14ac:dyDescent="0.25">
      <c r="B600" s="554">
        <v>498</v>
      </c>
      <c r="C600" s="555"/>
      <c r="D600" s="556"/>
      <c r="E600" s="290" t="s">
        <v>395</v>
      </c>
      <c r="F600" s="290" t="s">
        <v>469</v>
      </c>
      <c r="G600" s="290" t="s">
        <v>397</v>
      </c>
      <c r="H600" s="183" t="str">
        <f>INDEX(Sector!$D$57:$D$776,MATCH('Energy consumption (raw)'!F600,Sector!$C$57:$C$776,FALSE))</f>
        <v>Producing products from rubber and plastic</v>
      </c>
      <c r="I600" s="183" t="str">
        <f>IF(G600=Sector!$B$50,Sector!$B$50,IF(G600=Sector!$B$51,Sector!$B$51,IF(G600=Sector!$B$53,Sector!$B$53,INDEX(Sector!$E$57:$E$776,MATCH('Energy consumption (raw)'!F600,Sector!$C$57:$C$776,FALSE)))))</f>
        <v>22 Manufacture of rubber and plastics products</v>
      </c>
      <c r="J600" s="561"/>
      <c r="K600" s="561">
        <v>15751113</v>
      </c>
      <c r="L600" s="35"/>
      <c r="M600" s="35"/>
      <c r="N600" s="562"/>
      <c r="O600" s="35"/>
      <c r="P600" s="562"/>
      <c r="Q600" s="562"/>
      <c r="R600" s="561"/>
      <c r="S600" s="35"/>
      <c r="T600" s="35"/>
      <c r="U600" s="35"/>
      <c r="V600" s="35"/>
      <c r="W600" s="561"/>
      <c r="X600" s="35"/>
      <c r="Y600" s="35"/>
      <c r="Z600" s="35"/>
      <c r="AA600" s="35"/>
      <c r="AB600" s="35"/>
      <c r="AC600" s="35"/>
      <c r="AD600" s="35"/>
      <c r="AE600" s="35"/>
      <c r="AF600" s="561"/>
      <c r="AG600" s="561">
        <v>2430.3967359000003</v>
      </c>
      <c r="AH600" s="561">
        <v>24163.91</v>
      </c>
      <c r="AI600" s="290" t="s">
        <v>310</v>
      </c>
      <c r="AJ600" s="290" t="s">
        <v>320</v>
      </c>
    </row>
    <row r="601" spans="2:36" x14ac:dyDescent="0.25">
      <c r="B601" s="554">
        <v>499</v>
      </c>
      <c r="C601" s="555"/>
      <c r="D601" s="556"/>
      <c r="E601" s="290" t="s">
        <v>395</v>
      </c>
      <c r="F601" s="290" t="s">
        <v>575</v>
      </c>
      <c r="G601" s="290" t="s">
        <v>397</v>
      </c>
      <c r="H601" s="183" t="str">
        <f>INDEX(Sector!$D$57:$D$776,MATCH('Energy consumption (raw)'!F601,Sector!$C$57:$C$776,FALSE))</f>
        <v>Sale of spare parts and auxiliary parts of motorcycles and motorbikes</v>
      </c>
      <c r="I601" s="183" t="str">
        <f>IF(G601=Sector!$B$50,Sector!$B$50,IF(G601=Sector!$B$51,Sector!$B$51,IF(G601=Sector!$B$53,Sector!$B$53,INDEX(Sector!$E$57:$E$776,MATCH('Energy consumption (raw)'!F601,Sector!$C$57:$C$776,FALSE)))))</f>
        <v>29 Manufacture of motor vehicles, trailers and semi-trailers</v>
      </c>
      <c r="J601" s="561"/>
      <c r="K601" s="561">
        <v>28240560</v>
      </c>
      <c r="L601" s="35"/>
      <c r="M601" s="35"/>
      <c r="N601" s="562"/>
      <c r="O601" s="35"/>
      <c r="P601" s="562"/>
      <c r="Q601" s="562"/>
      <c r="R601" s="561"/>
      <c r="S601" s="35"/>
      <c r="T601" s="35"/>
      <c r="U601" s="35"/>
      <c r="V601" s="35"/>
      <c r="W601" s="561"/>
      <c r="X601" s="35"/>
      <c r="Y601" s="35"/>
      <c r="Z601" s="35"/>
      <c r="AA601" s="35"/>
      <c r="AB601" s="35"/>
      <c r="AC601" s="35"/>
      <c r="AD601" s="35"/>
      <c r="AE601" s="35"/>
      <c r="AF601" s="561">
        <v>1017</v>
      </c>
      <c r="AG601" s="561">
        <v>4639.2274079999997</v>
      </c>
      <c r="AH601" s="561">
        <v>6556.1196960000007</v>
      </c>
      <c r="AI601" s="290" t="s">
        <v>310</v>
      </c>
      <c r="AJ601" s="290" t="s">
        <v>320</v>
      </c>
    </row>
    <row r="602" spans="2:36" x14ac:dyDescent="0.25">
      <c r="B602" s="554">
        <v>500</v>
      </c>
      <c r="C602" s="555"/>
      <c r="D602" s="556"/>
      <c r="E602" s="290" t="s">
        <v>395</v>
      </c>
      <c r="F602" s="290" t="s">
        <v>575</v>
      </c>
      <c r="G602" s="290" t="s">
        <v>397</v>
      </c>
      <c r="H602" s="183" t="str">
        <f>INDEX(Sector!$D$57:$D$776,MATCH('Energy consumption (raw)'!F602,Sector!$C$57:$C$776,FALSE))</f>
        <v>Sale of spare parts and auxiliary parts of motorcycles and motorbikes</v>
      </c>
      <c r="I602" s="183" t="str">
        <f>IF(G602=Sector!$B$50,Sector!$B$50,IF(G602=Sector!$B$51,Sector!$B$51,IF(G602=Sector!$B$53,Sector!$B$53,INDEX(Sector!$E$57:$E$776,MATCH('Energy consumption (raw)'!F602,Sector!$C$57:$C$776,FALSE)))))</f>
        <v>29 Manufacture of motor vehicles, trailers and semi-trailers</v>
      </c>
      <c r="J602" s="561"/>
      <c r="K602" s="561">
        <v>11708912</v>
      </c>
      <c r="L602" s="35"/>
      <c r="M602" s="35"/>
      <c r="N602" s="562"/>
      <c r="O602" s="35"/>
      <c r="P602" s="562"/>
      <c r="Q602" s="562"/>
      <c r="R602" s="561"/>
      <c r="S602" s="35"/>
      <c r="T602" s="35"/>
      <c r="U602" s="35"/>
      <c r="V602" s="35"/>
      <c r="W602" s="561"/>
      <c r="X602" s="35"/>
      <c r="Y602" s="35"/>
      <c r="Z602" s="35"/>
      <c r="AA602" s="35"/>
      <c r="AB602" s="35"/>
      <c r="AC602" s="35"/>
      <c r="AD602" s="35"/>
      <c r="AE602" s="35"/>
      <c r="AF602" s="561">
        <v>114</v>
      </c>
      <c r="AG602" s="561">
        <v>1838.2631216000002</v>
      </c>
      <c r="AH602" s="561">
        <v>1867.3984958000001</v>
      </c>
      <c r="AI602" s="290" t="s">
        <v>310</v>
      </c>
      <c r="AJ602" s="290" t="s">
        <v>320</v>
      </c>
    </row>
    <row r="603" spans="2:36" x14ac:dyDescent="0.25">
      <c r="B603" s="554">
        <v>501</v>
      </c>
      <c r="C603" s="555"/>
      <c r="D603" s="556"/>
      <c r="E603" s="290" t="s">
        <v>395</v>
      </c>
      <c r="F603" s="290" t="s">
        <v>575</v>
      </c>
      <c r="G603" s="290" t="s">
        <v>397</v>
      </c>
      <c r="H603" s="183" t="str">
        <f>INDEX(Sector!$D$57:$D$776,MATCH('Energy consumption (raw)'!F603,Sector!$C$57:$C$776,FALSE))</f>
        <v>Sale of spare parts and auxiliary parts of motorcycles and motorbikes</v>
      </c>
      <c r="I603" s="183" t="str">
        <f>IF(G603=Sector!$B$50,Sector!$B$50,IF(G603=Sector!$B$51,Sector!$B$51,IF(G603=Sector!$B$53,Sector!$B$53,INDEX(Sector!$E$57:$E$776,MATCH('Energy consumption (raw)'!F603,Sector!$C$57:$C$776,FALSE)))))</f>
        <v>29 Manufacture of motor vehicles, trailers and semi-trailers</v>
      </c>
      <c r="J603" s="561"/>
      <c r="K603" s="561">
        <v>12428296</v>
      </c>
      <c r="L603" s="35"/>
      <c r="M603" s="35"/>
      <c r="N603" s="562"/>
      <c r="O603" s="35"/>
      <c r="P603" s="562"/>
      <c r="Q603" s="562"/>
      <c r="R603" s="561"/>
      <c r="S603" s="35"/>
      <c r="T603" s="35"/>
      <c r="U603" s="35"/>
      <c r="V603" s="35"/>
      <c r="W603" s="561"/>
      <c r="X603" s="35"/>
      <c r="Y603" s="35"/>
      <c r="Z603" s="35"/>
      <c r="AA603" s="35"/>
      <c r="AB603" s="35"/>
      <c r="AC603" s="35"/>
      <c r="AD603" s="35"/>
      <c r="AE603" s="35"/>
      <c r="AF603" s="561">
        <v>566</v>
      </c>
      <c r="AG603" s="561">
        <v>2074.4680728000003</v>
      </c>
      <c r="AH603" s="561">
        <v>2875.8301689</v>
      </c>
      <c r="AI603" s="290" t="s">
        <v>310</v>
      </c>
      <c r="AJ603" s="290" t="s">
        <v>320</v>
      </c>
    </row>
    <row r="604" spans="2:36" x14ac:dyDescent="0.25">
      <c r="B604" s="554">
        <v>502</v>
      </c>
      <c r="C604" s="555"/>
      <c r="D604" s="556"/>
      <c r="E604" s="290" t="s">
        <v>395</v>
      </c>
      <c r="F604" s="290" t="s">
        <v>477</v>
      </c>
      <c r="G604" s="290" t="s">
        <v>397</v>
      </c>
      <c r="H604" s="183" t="str">
        <f>INDEX(Sector!$D$57:$D$776,MATCH('Energy consumption (raw)'!F604,Sector!$C$57:$C$776,FALSE))</f>
        <v>Manufacture of electrical equipment</v>
      </c>
      <c r="I604" s="183" t="str">
        <f>IF(G604=Sector!$B$50,Sector!$B$50,IF(G604=Sector!$B$51,Sector!$B$51,IF(G604=Sector!$B$53,Sector!$B$53,INDEX(Sector!$E$57:$E$776,MATCH('Energy consumption (raw)'!F604,Sector!$C$57:$C$776,FALSE)))))</f>
        <v>27 Manufacture of electrical equipment</v>
      </c>
      <c r="J604" s="561"/>
      <c r="K604" s="561">
        <v>21759030</v>
      </c>
      <c r="L604" s="35"/>
      <c r="M604" s="35"/>
      <c r="N604" s="562"/>
      <c r="O604" s="35"/>
      <c r="P604" s="562"/>
      <c r="Q604" s="562"/>
      <c r="R604" s="561">
        <v>3623.5</v>
      </c>
      <c r="S604" s="35"/>
      <c r="T604" s="35"/>
      <c r="U604" s="35"/>
      <c r="V604" s="35"/>
      <c r="W604" s="561"/>
      <c r="X604" s="35"/>
      <c r="Y604" s="35"/>
      <c r="Z604" s="35"/>
      <c r="AA604" s="35"/>
      <c r="AB604" s="35"/>
      <c r="AC604" s="35"/>
      <c r="AD604" s="35"/>
      <c r="AE604" s="35"/>
      <c r="AF604" s="561">
        <v>106</v>
      </c>
      <c r="AG604" s="561">
        <v>7082.7503290000004</v>
      </c>
      <c r="AH604" s="561">
        <v>4074.5048688000002</v>
      </c>
      <c r="AI604" s="290" t="s">
        <v>310</v>
      </c>
      <c r="AJ604" s="290" t="s">
        <v>320</v>
      </c>
    </row>
    <row r="605" spans="2:36" x14ac:dyDescent="0.25">
      <c r="B605" s="554">
        <v>503</v>
      </c>
      <c r="C605" s="555"/>
      <c r="D605" s="556"/>
      <c r="E605" s="290" t="s">
        <v>395</v>
      </c>
      <c r="F605" s="290" t="s">
        <v>576</v>
      </c>
      <c r="G605" s="290" t="s">
        <v>397</v>
      </c>
      <c r="H605" s="183" t="str">
        <f>INDEX(Sector!$D$57:$D$776,MATCH('Energy consumption (raw)'!F605,Sector!$C$57:$C$776,FALSE))</f>
        <v>Manufacturing and assembling high-precision engineering plastic components</v>
      </c>
      <c r="I605" s="183" t="str">
        <f>IF(G605=Sector!$B$50,Sector!$B$50,IF(G605=Sector!$B$51,Sector!$B$51,IF(G605=Sector!$B$53,Sector!$B$53,INDEX(Sector!$E$57:$E$776,MATCH('Energy consumption (raw)'!F605,Sector!$C$57:$C$776,FALSE)))))</f>
        <v>22 Manufacture of rubber and plastics products</v>
      </c>
      <c r="J605" s="561"/>
      <c r="K605" s="561">
        <v>9717240</v>
      </c>
      <c r="L605" s="35"/>
      <c r="M605" s="35"/>
      <c r="N605" s="562"/>
      <c r="O605" s="35"/>
      <c r="P605" s="562"/>
      <c r="Q605" s="562"/>
      <c r="R605" s="561"/>
      <c r="S605" s="35"/>
      <c r="T605" s="35"/>
      <c r="U605" s="35"/>
      <c r="V605" s="35"/>
      <c r="W605" s="561"/>
      <c r="X605" s="35"/>
      <c r="Y605" s="35"/>
      <c r="Z605" s="35"/>
      <c r="AA605" s="35"/>
      <c r="AB605" s="35"/>
      <c r="AC605" s="35"/>
      <c r="AD605" s="35"/>
      <c r="AE605" s="35"/>
      <c r="AF605" s="561"/>
      <c r="AG605" s="561">
        <v>1499.370132</v>
      </c>
      <c r="AH605" s="561">
        <v>1622.41821</v>
      </c>
      <c r="AI605" s="290" t="s">
        <v>310</v>
      </c>
      <c r="AJ605" s="290" t="s">
        <v>320</v>
      </c>
    </row>
    <row r="606" spans="2:36" x14ac:dyDescent="0.25">
      <c r="B606" s="554">
        <v>504</v>
      </c>
      <c r="C606" s="555"/>
      <c r="D606" s="556"/>
      <c r="E606" s="290" t="s">
        <v>395</v>
      </c>
      <c r="F606" s="290" t="s">
        <v>577</v>
      </c>
      <c r="G606" s="290" t="s">
        <v>397</v>
      </c>
      <c r="H606" s="183" t="str">
        <f>INDEX(Sector!$D$57:$D$776,MATCH('Energy consumption (raw)'!F606,Sector!$C$57:$C$776,FALSE))</f>
        <v>Manufacture of printers and copiers</v>
      </c>
      <c r="I606" s="183" t="str">
        <f>IF(G606=Sector!$B$50,Sector!$B$50,IF(G606=Sector!$B$51,Sector!$B$51,IF(G606=Sector!$B$53,Sector!$B$53,INDEX(Sector!$E$57:$E$776,MATCH('Energy consumption (raw)'!F606,Sector!$C$57:$C$776,FALSE)))))</f>
        <v>18 Printing and reproduction of recorded media</v>
      </c>
      <c r="J606" s="561"/>
      <c r="K606" s="561">
        <v>8497339</v>
      </c>
      <c r="L606" s="35"/>
      <c r="M606" s="35"/>
      <c r="N606" s="562"/>
      <c r="O606" s="35"/>
      <c r="P606" s="562"/>
      <c r="Q606" s="562"/>
      <c r="R606" s="561">
        <v>7.5</v>
      </c>
      <c r="S606" s="35"/>
      <c r="T606" s="35"/>
      <c r="U606" s="35"/>
      <c r="V606" s="35"/>
      <c r="W606" s="561"/>
      <c r="X606" s="35"/>
      <c r="Y606" s="35"/>
      <c r="Z606" s="35"/>
      <c r="AA606" s="35"/>
      <c r="AB606" s="35"/>
      <c r="AC606" s="35"/>
      <c r="AD606" s="35"/>
      <c r="AE606" s="35"/>
      <c r="AF606" s="561">
        <v>67</v>
      </c>
      <c r="AG606" s="561">
        <v>1337.3484077000001</v>
      </c>
      <c r="AH606" s="561">
        <v>1565.6442400000001</v>
      </c>
      <c r="AI606" s="290" t="s">
        <v>310</v>
      </c>
      <c r="AJ606" s="290" t="s">
        <v>320</v>
      </c>
    </row>
    <row r="607" spans="2:36" x14ac:dyDescent="0.25">
      <c r="B607" s="554">
        <v>505</v>
      </c>
      <c r="C607" s="555"/>
      <c r="D607" s="556"/>
      <c r="E607" s="290" t="s">
        <v>395</v>
      </c>
      <c r="F607" s="290" t="s">
        <v>407</v>
      </c>
      <c r="G607" s="290" t="s">
        <v>397</v>
      </c>
      <c r="H607" s="183" t="str">
        <f>INDEX(Sector!$D$57:$D$776,MATCH('Energy consumption (raw)'!F607,Sector!$C$57:$C$776,FALSE))</f>
        <v>Electronic components manufacturing</v>
      </c>
      <c r="I607" s="183" t="str">
        <f>IF(G607=Sector!$B$50,Sector!$B$50,IF(G607=Sector!$B$51,Sector!$B$51,IF(G607=Sector!$B$53,Sector!$B$53,INDEX(Sector!$E$57:$E$776,MATCH('Energy consumption (raw)'!F607,Sector!$C$57:$C$776,FALSE)))))</f>
        <v>26 Manufacture of computer, electronic and optical products</v>
      </c>
      <c r="J607" s="561"/>
      <c r="K607" s="561">
        <v>68869176.666666672</v>
      </c>
      <c r="L607" s="35"/>
      <c r="M607" s="35"/>
      <c r="N607" s="562"/>
      <c r="O607" s="35"/>
      <c r="P607" s="562"/>
      <c r="Q607" s="562"/>
      <c r="R607" s="561"/>
      <c r="S607" s="35"/>
      <c r="T607" s="35"/>
      <c r="U607" s="35"/>
      <c r="V607" s="35"/>
      <c r="W607" s="561"/>
      <c r="X607" s="35"/>
      <c r="Y607" s="35"/>
      <c r="Z607" s="35"/>
      <c r="AA607" s="35"/>
      <c r="AB607" s="35"/>
      <c r="AC607" s="35"/>
      <c r="AD607" s="35"/>
      <c r="AE607" s="35"/>
      <c r="AF607" s="561"/>
      <c r="AG607" s="561">
        <v>10626.513959666669</v>
      </c>
      <c r="AH607" s="561">
        <v>9682.7104330000002</v>
      </c>
      <c r="AI607" s="290" t="s">
        <v>310</v>
      </c>
      <c r="AJ607" s="290" t="s">
        <v>320</v>
      </c>
    </row>
    <row r="608" spans="2:36" x14ac:dyDescent="0.25">
      <c r="B608" s="554">
        <v>506</v>
      </c>
      <c r="C608" s="555"/>
      <c r="D608" s="556"/>
      <c r="E608" s="290" t="s">
        <v>395</v>
      </c>
      <c r="F608" s="290" t="s">
        <v>502</v>
      </c>
      <c r="G608" s="290" t="s">
        <v>397</v>
      </c>
      <c r="H608" s="183" t="str">
        <f>INDEX(Sector!$D$57:$D$776,MATCH('Energy consumption (raw)'!F608,Sector!$C$57:$C$776,FALSE))</f>
        <v>Producing rubber tubes and tires; filling and recycling rubber tires</v>
      </c>
      <c r="I608" s="183" t="str">
        <f>IF(G608=Sector!$B$50,Sector!$B$50,IF(G608=Sector!$B$51,Sector!$B$51,IF(G608=Sector!$B$53,Sector!$B$53,INDEX(Sector!$E$57:$E$776,MATCH('Energy consumption (raw)'!F608,Sector!$C$57:$C$776,FALSE)))))</f>
        <v>22 Manufacture of rubber and plastics products</v>
      </c>
      <c r="J608" s="561"/>
      <c r="K608" s="561">
        <v>12599100</v>
      </c>
      <c r="L608" s="35"/>
      <c r="M608" s="35"/>
      <c r="N608" s="562"/>
      <c r="O608" s="35"/>
      <c r="P608" s="562"/>
      <c r="Q608" s="562"/>
      <c r="R608" s="561"/>
      <c r="S608" s="35"/>
      <c r="T608" s="35"/>
      <c r="U608" s="35"/>
      <c r="V608" s="35"/>
      <c r="W608" s="561"/>
      <c r="X608" s="35"/>
      <c r="Y608" s="35"/>
      <c r="Z608" s="35"/>
      <c r="AA608" s="35"/>
      <c r="AB608" s="35"/>
      <c r="AC608" s="35"/>
      <c r="AD608" s="35"/>
      <c r="AE608" s="35"/>
      <c r="AF608" s="561">
        <v>1712</v>
      </c>
      <c r="AG608" s="561">
        <v>2418.2651300000002</v>
      </c>
      <c r="AH608" s="561">
        <v>5879.1</v>
      </c>
      <c r="AI608" s="290" t="s">
        <v>310</v>
      </c>
      <c r="AJ608" s="290" t="s">
        <v>320</v>
      </c>
    </row>
    <row r="609" spans="2:36" x14ac:dyDescent="0.25">
      <c r="B609" s="554">
        <v>507</v>
      </c>
      <c r="C609" s="555"/>
      <c r="D609" s="556"/>
      <c r="E609" s="290" t="s">
        <v>395</v>
      </c>
      <c r="F609" s="290" t="s">
        <v>537</v>
      </c>
      <c r="G609" s="290" t="s">
        <v>397</v>
      </c>
      <c r="H609" s="183" t="str">
        <f>INDEX(Sector!$D$57:$D$776,MATCH('Energy consumption (raw)'!F609,Sector!$C$57:$C$776,FALSE))</f>
        <v>Mechanical processing, metal processing and coating</v>
      </c>
      <c r="I609" s="183" t="str">
        <f>IF(G609=Sector!$B$50,Sector!$B$50,IF(G609=Sector!$B$51,Sector!$B$51,IF(G609=Sector!$B$53,Sector!$B$53,INDEX(Sector!$E$57:$E$776,MATCH('Energy consumption (raw)'!F609,Sector!$C$57:$C$776,FALSE)))))</f>
        <v>24 Manufacture of basic metals</v>
      </c>
      <c r="J609" s="561"/>
      <c r="K609" s="561">
        <v>12048720</v>
      </c>
      <c r="L609" s="35"/>
      <c r="M609" s="35"/>
      <c r="N609" s="562"/>
      <c r="O609" s="35"/>
      <c r="P609" s="562"/>
      <c r="Q609" s="562"/>
      <c r="R609" s="561">
        <v>0.19400000000000001</v>
      </c>
      <c r="S609" s="35"/>
      <c r="T609" s="35"/>
      <c r="U609" s="35"/>
      <c r="V609" s="35"/>
      <c r="W609" s="561">
        <v>140</v>
      </c>
      <c r="X609" s="35"/>
      <c r="Y609" s="35"/>
      <c r="Z609" s="35"/>
      <c r="AA609" s="35"/>
      <c r="AB609" s="35"/>
      <c r="AC609" s="35"/>
      <c r="AD609" s="35"/>
      <c r="AE609" s="35"/>
      <c r="AF609" s="561">
        <v>20.390999999999998</v>
      </c>
      <c r="AG609" s="561">
        <v>1865.0798829999999</v>
      </c>
      <c r="AH609" s="561">
        <v>2580.0765546999996</v>
      </c>
      <c r="AI609" s="290" t="s">
        <v>310</v>
      </c>
      <c r="AJ609" s="290" t="s">
        <v>320</v>
      </c>
    </row>
    <row r="610" spans="2:36" x14ac:dyDescent="0.25">
      <c r="B610" s="554">
        <v>508</v>
      </c>
      <c r="C610" s="555"/>
      <c r="D610" s="556"/>
      <c r="E610" s="290" t="s">
        <v>395</v>
      </c>
      <c r="F610" s="290" t="s">
        <v>451</v>
      </c>
      <c r="G610" s="290" t="s">
        <v>397</v>
      </c>
      <c r="H610" s="183" t="str">
        <f>INDEX(Sector!$D$57:$D$776,MATCH('Energy consumption (raw)'!F610,Sector!$C$57:$C$776,FALSE))</f>
        <v>Manufacture of spare parts and accessories for motor vehicles and motor vehicles</v>
      </c>
      <c r="I610" s="183" t="str">
        <f>IF(G610=Sector!$B$50,Sector!$B$50,IF(G610=Sector!$B$51,Sector!$B$51,IF(G610=Sector!$B$53,Sector!$B$53,INDEX(Sector!$E$57:$E$776,MATCH('Energy consumption (raw)'!F610,Sector!$C$57:$C$776,FALSE)))))</f>
        <v>29 Manufacture of motor vehicles, trailers and semi-trailers</v>
      </c>
      <c r="J610" s="561"/>
      <c r="K610" s="561">
        <v>6512270</v>
      </c>
      <c r="L610" s="35"/>
      <c r="M610" s="35"/>
      <c r="N610" s="562"/>
      <c r="O610" s="35"/>
      <c r="P610" s="562"/>
      <c r="Q610" s="562"/>
      <c r="R610" s="561"/>
      <c r="S610" s="35"/>
      <c r="T610" s="35"/>
      <c r="U610" s="35"/>
      <c r="V610" s="35"/>
      <c r="W610" s="561"/>
      <c r="X610" s="35"/>
      <c r="Y610" s="35"/>
      <c r="Z610" s="35"/>
      <c r="AA610" s="35"/>
      <c r="AB610" s="35"/>
      <c r="AC610" s="35"/>
      <c r="AD610" s="35"/>
      <c r="AE610" s="35"/>
      <c r="AF610" s="561"/>
      <c r="AG610" s="561">
        <v>1004.8432610000001</v>
      </c>
      <c r="AH610" s="561">
        <v>1105.43606</v>
      </c>
      <c r="AI610" s="290" t="s">
        <v>310</v>
      </c>
      <c r="AJ610" s="290" t="s">
        <v>320</v>
      </c>
    </row>
    <row r="611" spans="2:36" x14ac:dyDescent="0.25">
      <c r="B611" s="554">
        <v>509</v>
      </c>
      <c r="C611" s="555"/>
      <c r="D611" s="556"/>
      <c r="E611" s="290" t="s">
        <v>395</v>
      </c>
      <c r="F611" s="290" t="s">
        <v>574</v>
      </c>
      <c r="G611" s="290" t="s">
        <v>397</v>
      </c>
      <c r="H611" s="183" t="str">
        <f>INDEX(Sector!$D$57:$D$776,MATCH('Energy consumption (raw)'!F611,Sector!$C$57:$C$776,FALSE))</f>
        <v>Production of animal feed</v>
      </c>
      <c r="I611" s="183" t="str">
        <f>IF(G611=Sector!$B$50,Sector!$B$50,IF(G611=Sector!$B$51,Sector!$B$51,IF(G611=Sector!$B$53,Sector!$B$53,INDEX(Sector!$E$57:$E$776,MATCH('Energy consumption (raw)'!F611,Sector!$C$57:$C$776,FALSE)))))</f>
        <v>10 Manufacture of food products</v>
      </c>
      <c r="J611" s="561"/>
      <c r="K611" s="561">
        <v>14425350</v>
      </c>
      <c r="L611" s="35"/>
      <c r="M611" s="35"/>
      <c r="N611" s="562"/>
      <c r="O611" s="35"/>
      <c r="P611" s="562"/>
      <c r="Q611" s="562"/>
      <c r="R611" s="561">
        <v>60.6</v>
      </c>
      <c r="S611" s="35"/>
      <c r="T611" s="35"/>
      <c r="U611" s="35"/>
      <c r="V611" s="35"/>
      <c r="W611" s="561"/>
      <c r="X611" s="35"/>
      <c r="Y611" s="35"/>
      <c r="Z611" s="35"/>
      <c r="AA611" s="35"/>
      <c r="AB611" s="35"/>
      <c r="AC611" s="35"/>
      <c r="AD611" s="35"/>
      <c r="AE611" s="35"/>
      <c r="AF611" s="561">
        <v>34206</v>
      </c>
      <c r="AG611" s="561">
        <v>11762.705505000002</v>
      </c>
      <c r="AH611" s="561">
        <v>1540.1900198000001</v>
      </c>
      <c r="AI611" s="290" t="s">
        <v>310</v>
      </c>
      <c r="AJ611" s="290" t="s">
        <v>320</v>
      </c>
    </row>
    <row r="612" spans="2:36" x14ac:dyDescent="0.25">
      <c r="B612" s="554">
        <v>510</v>
      </c>
      <c r="C612" s="555"/>
      <c r="D612" s="556"/>
      <c r="E612" s="290" t="s">
        <v>395</v>
      </c>
      <c r="F612" s="290" t="s">
        <v>578</v>
      </c>
      <c r="G612" s="290" t="s">
        <v>397</v>
      </c>
      <c r="H612" s="183" t="str">
        <f>INDEX(Sector!$D$57:$D$776,MATCH('Energy consumption (raw)'!F612,Sector!$C$57:$C$776,FALSE))</f>
        <v>Mining has not been classified anywhere</v>
      </c>
      <c r="I612" s="183" t="str">
        <f>IF(G612=Sector!$B$50,Sector!$B$50,IF(G612=Sector!$B$51,Sector!$B$51,IF(G612=Sector!$B$53,Sector!$B$53,INDEX(Sector!$E$57:$E$776,MATCH('Energy consumption (raw)'!F612,Sector!$C$57:$C$776,FALSE)))))</f>
        <v>08 Other mining and quarrying</v>
      </c>
      <c r="J612" s="561"/>
      <c r="K612" s="561">
        <v>48113052</v>
      </c>
      <c r="L612" s="35"/>
      <c r="M612" s="35"/>
      <c r="N612" s="562"/>
      <c r="O612" s="35"/>
      <c r="P612" s="562"/>
      <c r="Q612" s="562"/>
      <c r="R612" s="561">
        <v>19.600000000000001</v>
      </c>
      <c r="S612" s="35"/>
      <c r="T612" s="35"/>
      <c r="U612" s="35"/>
      <c r="V612" s="35"/>
      <c r="W612" s="561"/>
      <c r="X612" s="35"/>
      <c r="Y612" s="35"/>
      <c r="Z612" s="35"/>
      <c r="AA612" s="35"/>
      <c r="AB612" s="35"/>
      <c r="AC612" s="35"/>
      <c r="AD612" s="35"/>
      <c r="AE612" s="35"/>
      <c r="AF612" s="561">
        <v>749.9</v>
      </c>
      <c r="AG612" s="561">
        <v>7651.5582236000009</v>
      </c>
      <c r="AH612" s="561">
        <v>5240.8328107000016</v>
      </c>
      <c r="AI612" s="290" t="s">
        <v>310</v>
      </c>
      <c r="AJ612" s="290" t="s">
        <v>320</v>
      </c>
    </row>
    <row r="613" spans="2:36" x14ac:dyDescent="0.25">
      <c r="B613" s="554">
        <v>511</v>
      </c>
      <c r="C613" s="555"/>
      <c r="D613" s="556"/>
      <c r="E613" s="290" t="s">
        <v>395</v>
      </c>
      <c r="F613" s="290" t="s">
        <v>433</v>
      </c>
      <c r="G613" s="290" t="s">
        <v>397</v>
      </c>
      <c r="H613" s="183" t="str">
        <f>INDEX(Sector!$D$57:$D$776,MATCH('Energy consumption (raw)'!F613,Sector!$C$57:$C$776,FALSE))</f>
        <v>Producing plastics and synthetic rubber in primary form</v>
      </c>
      <c r="I613" s="183" t="str">
        <f>IF(G613=Sector!$B$50,Sector!$B$50,IF(G613=Sector!$B$51,Sector!$B$51,IF(G613=Sector!$B$53,Sector!$B$53,INDEX(Sector!$E$57:$E$776,MATCH('Energy consumption (raw)'!F613,Sector!$C$57:$C$776,FALSE)))))</f>
        <v>22 Manufacture of rubber and plastics products</v>
      </c>
      <c r="J613" s="561"/>
      <c r="K613" s="561">
        <v>8286232</v>
      </c>
      <c r="L613" s="35"/>
      <c r="M613" s="35"/>
      <c r="N613" s="562"/>
      <c r="O613" s="35"/>
      <c r="P613" s="562"/>
      <c r="Q613" s="562"/>
      <c r="R613" s="561"/>
      <c r="S613" s="35"/>
      <c r="T613" s="35"/>
      <c r="U613" s="35"/>
      <c r="V613" s="35"/>
      <c r="W613" s="561"/>
      <c r="X613" s="35"/>
      <c r="Y613" s="35"/>
      <c r="Z613" s="35"/>
      <c r="AA613" s="35"/>
      <c r="AB613" s="35"/>
      <c r="AC613" s="35"/>
      <c r="AD613" s="35"/>
      <c r="AE613" s="35"/>
      <c r="AF613" s="561">
        <v>9</v>
      </c>
      <c r="AG613" s="561">
        <v>1281.0585976</v>
      </c>
      <c r="AH613" s="561">
        <v>1228.2999038</v>
      </c>
      <c r="AI613" s="290" t="s">
        <v>310</v>
      </c>
      <c r="AJ613" s="290" t="s">
        <v>320</v>
      </c>
    </row>
    <row r="614" spans="2:36" x14ac:dyDescent="0.25">
      <c r="B614" s="554">
        <v>512</v>
      </c>
      <c r="C614" s="555"/>
      <c r="D614" s="556"/>
      <c r="E614" s="290" t="s">
        <v>395</v>
      </c>
      <c r="F614" s="290" t="s">
        <v>579</v>
      </c>
      <c r="G614" s="290" t="s">
        <v>397</v>
      </c>
      <c r="H614" s="183" t="str">
        <f>INDEX(Sector!$D$57:$D$776,MATCH('Energy consumption (raw)'!F614,Sector!$C$57:$C$776,FALSE))</f>
        <v>Manufacture of office machinery and equipment (except computers and computer peripherals)</v>
      </c>
      <c r="I614" s="183" t="str">
        <f>IF(G614=Sector!$B$50,Sector!$B$50,IF(G614=Sector!$B$51,Sector!$B$51,IF(G614=Sector!$B$53,Sector!$B$53,INDEX(Sector!$E$57:$E$776,MATCH('Energy consumption (raw)'!F614,Sector!$C$57:$C$776,FALSE)))))</f>
        <v>28 Manufacture of machinery and equipment n.e.c.</v>
      </c>
      <c r="J614" s="561"/>
      <c r="K614" s="561">
        <v>10838618</v>
      </c>
      <c r="L614" s="35"/>
      <c r="M614" s="35"/>
      <c r="N614" s="562"/>
      <c r="O614" s="35"/>
      <c r="P614" s="562"/>
      <c r="Q614" s="562"/>
      <c r="R614" s="561"/>
      <c r="S614" s="35"/>
      <c r="T614" s="35"/>
      <c r="U614" s="35"/>
      <c r="V614" s="35"/>
      <c r="W614" s="561"/>
      <c r="X614" s="35"/>
      <c r="Y614" s="35"/>
      <c r="Z614" s="35"/>
      <c r="AA614" s="35"/>
      <c r="AB614" s="35"/>
      <c r="AC614" s="35"/>
      <c r="AD614" s="35"/>
      <c r="AE614" s="35"/>
      <c r="AF614" s="561"/>
      <c r="AG614" s="561">
        <v>1672.3987574</v>
      </c>
      <c r="AH614" s="561">
        <v>1788.7605535</v>
      </c>
      <c r="AI614" s="290" t="s">
        <v>310</v>
      </c>
      <c r="AJ614" s="290" t="s">
        <v>320</v>
      </c>
    </row>
    <row r="615" spans="2:36" x14ac:dyDescent="0.25">
      <c r="B615" s="554">
        <v>513</v>
      </c>
      <c r="C615" s="555"/>
      <c r="D615" s="556"/>
      <c r="E615" s="290" t="s">
        <v>395</v>
      </c>
      <c r="F615" s="290" t="s">
        <v>482</v>
      </c>
      <c r="G615" s="290" t="s">
        <v>397</v>
      </c>
      <c r="H615" s="183" t="str">
        <f>INDEX(Sector!$D$57:$D$776,MATCH('Energy consumption (raw)'!F615,Sector!$C$57:$C$776,FALSE))</f>
        <v>Producing drugs, pharmaceutical chemicals and pharmaceutical materials</v>
      </c>
      <c r="I615" s="183" t="str">
        <f>IF(G615=Sector!$B$50,Sector!$B$50,IF(G615=Sector!$B$51,Sector!$B$51,IF(G615=Sector!$B$53,Sector!$B$53,INDEX(Sector!$E$57:$E$776,MATCH('Energy consumption (raw)'!F615,Sector!$C$57:$C$776,FALSE)))))</f>
        <v>21 Manufacture of pharmaceuticals, medicinal chemical and botanical products</v>
      </c>
      <c r="J615" s="561"/>
      <c r="K615" s="561">
        <v>12522489</v>
      </c>
      <c r="L615" s="35"/>
      <c r="M615" s="35"/>
      <c r="N615" s="562"/>
      <c r="O615" s="35"/>
      <c r="P615" s="562"/>
      <c r="Q615" s="562"/>
      <c r="R615" s="561">
        <v>4</v>
      </c>
      <c r="S615" s="35"/>
      <c r="T615" s="35"/>
      <c r="U615" s="35"/>
      <c r="V615" s="35"/>
      <c r="W615" s="561"/>
      <c r="X615" s="35"/>
      <c r="Y615" s="35"/>
      <c r="Z615" s="35"/>
      <c r="AA615" s="35"/>
      <c r="AB615" s="35"/>
      <c r="AC615" s="35"/>
      <c r="AD615" s="35"/>
      <c r="AE615" s="35"/>
      <c r="AF615" s="561">
        <v>1065</v>
      </c>
      <c r="AG615" s="561">
        <v>2231.3050527</v>
      </c>
      <c r="AH615" s="561">
        <v>2715.5751</v>
      </c>
      <c r="AI615" s="290" t="s">
        <v>310</v>
      </c>
      <c r="AJ615" s="290" t="s">
        <v>320</v>
      </c>
    </row>
    <row r="616" spans="2:36" x14ac:dyDescent="0.25">
      <c r="B616" s="554">
        <v>514</v>
      </c>
      <c r="C616" s="555"/>
      <c r="D616" s="556"/>
      <c r="E616" s="290" t="s">
        <v>395</v>
      </c>
      <c r="F616" s="290" t="s">
        <v>546</v>
      </c>
      <c r="G616" s="290" t="s">
        <v>397</v>
      </c>
      <c r="H616" s="183" t="str">
        <f>INDEX(Sector!$D$57:$D$776,MATCH('Energy consumption (raw)'!F616,Sector!$C$57:$C$776,FALSE))</f>
        <v>Sewing clothes other than fur skins</v>
      </c>
      <c r="I616" s="183" t="str">
        <f>IF(G616=Sector!$B$50,Sector!$B$50,IF(G616=Sector!$B$51,Sector!$B$51,IF(G616=Sector!$B$53,Sector!$B$53,INDEX(Sector!$E$57:$E$776,MATCH('Energy consumption (raw)'!F616,Sector!$C$57:$C$776,FALSE)))))</f>
        <v>13 Manufacture of textiles</v>
      </c>
      <c r="J616" s="561"/>
      <c r="K616" s="561">
        <v>135439724</v>
      </c>
      <c r="L616" s="35"/>
      <c r="M616" s="35"/>
      <c r="N616" s="562"/>
      <c r="O616" s="35"/>
      <c r="P616" s="562"/>
      <c r="Q616" s="562"/>
      <c r="R616" s="561">
        <v>822.51</v>
      </c>
      <c r="S616" s="35"/>
      <c r="T616" s="35"/>
      <c r="U616" s="35"/>
      <c r="V616" s="562">
        <v>25380</v>
      </c>
      <c r="W616" s="561"/>
      <c r="X616" s="35"/>
      <c r="Y616" s="35"/>
      <c r="Z616" s="35"/>
      <c r="AA616" s="35"/>
      <c r="AB616" s="35"/>
      <c r="AC616" s="35"/>
      <c r="AD616" s="35"/>
      <c r="AE616" s="35"/>
      <c r="AF616" s="561">
        <v>65</v>
      </c>
      <c r="AG616" s="561">
        <v>48404.314613200004</v>
      </c>
      <c r="AH616" s="561">
        <v>23055.82907</v>
      </c>
      <c r="AI616" s="290" t="s">
        <v>310</v>
      </c>
      <c r="AJ616" s="290" t="s">
        <v>320</v>
      </c>
    </row>
    <row r="617" spans="2:36" x14ac:dyDescent="0.25">
      <c r="B617" s="554">
        <v>515</v>
      </c>
      <c r="C617" s="555"/>
      <c r="D617" s="556"/>
      <c r="E617" s="290" t="s">
        <v>395</v>
      </c>
      <c r="F617" s="290" t="s">
        <v>580</v>
      </c>
      <c r="G617" s="290" t="s">
        <v>397</v>
      </c>
      <c r="H617" s="183" t="str">
        <f>INDEX(Sector!$D$57:$D$776,MATCH('Energy consumption (raw)'!F617,Sector!$C$57:$C$776,FALSE))</f>
        <v>Manufacture of knitted and crocheted garments</v>
      </c>
      <c r="I617" s="183" t="str">
        <f>IF(G617=Sector!$B$50,Sector!$B$50,IF(G617=Sector!$B$51,Sector!$B$51,IF(G617=Sector!$B$53,Sector!$B$53,INDEX(Sector!$E$57:$E$776,MATCH('Energy consumption (raw)'!F617,Sector!$C$57:$C$776,FALSE)))))</f>
        <v>14 Manufacture of wearing apparel</v>
      </c>
      <c r="J617" s="561"/>
      <c r="K617" s="561">
        <v>26946667</v>
      </c>
      <c r="L617" s="35"/>
      <c r="M617" s="35"/>
      <c r="N617" s="562"/>
      <c r="O617" s="35"/>
      <c r="P617" s="562"/>
      <c r="Q617" s="562"/>
      <c r="R617" s="561"/>
      <c r="S617" s="35"/>
      <c r="T617" s="35"/>
      <c r="U617" s="35"/>
      <c r="V617" s="35"/>
      <c r="W617" s="561"/>
      <c r="X617" s="35"/>
      <c r="Y617" s="35"/>
      <c r="Z617" s="35"/>
      <c r="AA617" s="35"/>
      <c r="AB617" s="35"/>
      <c r="AC617" s="35"/>
      <c r="AD617" s="35"/>
      <c r="AE617" s="35"/>
      <c r="AF617" s="561"/>
      <c r="AG617" s="561">
        <v>4157.8707181</v>
      </c>
      <c r="AH617" s="561">
        <v>6020.8000000000011</v>
      </c>
      <c r="AI617" s="290" t="s">
        <v>310</v>
      </c>
      <c r="AJ617" s="290" t="s">
        <v>320</v>
      </c>
    </row>
    <row r="618" spans="2:36" x14ac:dyDescent="0.25">
      <c r="B618" s="554">
        <v>516</v>
      </c>
      <c r="C618" s="555"/>
      <c r="D618" s="556"/>
      <c r="E618" s="290" t="s">
        <v>395</v>
      </c>
      <c r="F618" s="290" t="s">
        <v>407</v>
      </c>
      <c r="G618" s="290" t="s">
        <v>397</v>
      </c>
      <c r="H618" s="183" t="str">
        <f>INDEX(Sector!$D$57:$D$776,MATCH('Energy consumption (raw)'!F618,Sector!$C$57:$C$776,FALSE))</f>
        <v>Electronic components manufacturing</v>
      </c>
      <c r="I618" s="183" t="str">
        <f>IF(G618=Sector!$B$50,Sector!$B$50,IF(G618=Sector!$B$51,Sector!$B$51,IF(G618=Sector!$B$53,Sector!$B$53,INDEX(Sector!$E$57:$E$776,MATCH('Energy consumption (raw)'!F618,Sector!$C$57:$C$776,FALSE)))))</f>
        <v>26 Manufacture of computer, electronic and optical products</v>
      </c>
      <c r="J618" s="561"/>
      <c r="K618" s="561">
        <v>44864532</v>
      </c>
      <c r="L618" s="35"/>
      <c r="M618" s="35"/>
      <c r="N618" s="562"/>
      <c r="O618" s="35"/>
      <c r="P618" s="562"/>
      <c r="Q618" s="562"/>
      <c r="R618" s="561"/>
      <c r="S618" s="35"/>
      <c r="T618" s="35"/>
      <c r="U618" s="35"/>
      <c r="V618" s="35"/>
      <c r="W618" s="561"/>
      <c r="X618" s="35"/>
      <c r="Y618" s="35"/>
      <c r="Z618" s="35"/>
      <c r="AA618" s="35"/>
      <c r="AB618" s="35"/>
      <c r="AC618" s="35"/>
      <c r="AD618" s="35"/>
      <c r="AE618" s="35"/>
      <c r="AF618" s="561"/>
      <c r="AG618" s="561">
        <v>6922.5972876000005</v>
      </c>
      <c r="AH618" s="561">
        <v>5006.68</v>
      </c>
      <c r="AI618" s="290" t="s">
        <v>310</v>
      </c>
      <c r="AJ618" s="290" t="s">
        <v>320</v>
      </c>
    </row>
    <row r="619" spans="2:36" x14ac:dyDescent="0.25">
      <c r="B619" s="554">
        <v>517</v>
      </c>
      <c r="C619" s="555"/>
      <c r="D619" s="556"/>
      <c r="E619" s="290" t="s">
        <v>395</v>
      </c>
      <c r="F619" s="290" t="s">
        <v>581</v>
      </c>
      <c r="G619" s="290" t="s">
        <v>397</v>
      </c>
      <c r="H619" s="183" t="str">
        <f>INDEX(Sector!$D$57:$D$776,MATCH('Energy consumption (raw)'!F619,Sector!$C$57:$C$776,FALSE))</f>
        <v>Wholesale of other machinery, equipment and spare parts n.e.c</v>
      </c>
      <c r="I619" s="183" t="str">
        <f>IF(G619=Sector!$B$50,Sector!$B$50,IF(G619=Sector!$B$51,Sector!$B$51,IF(G619=Sector!$B$53,Sector!$B$53,INDEX(Sector!$E$57:$E$776,MATCH('Energy consumption (raw)'!F619,Sector!$C$57:$C$776,FALSE)))))</f>
        <v>45-46 Wholesale</v>
      </c>
      <c r="J619" s="561"/>
      <c r="K619" s="561">
        <v>12131734</v>
      </c>
      <c r="L619" s="35"/>
      <c r="M619" s="35"/>
      <c r="N619" s="562"/>
      <c r="O619" s="35"/>
      <c r="P619" s="562"/>
      <c r="Q619" s="562"/>
      <c r="R619" s="561"/>
      <c r="S619" s="35"/>
      <c r="T619" s="35"/>
      <c r="U619" s="35"/>
      <c r="V619" s="35"/>
      <c r="W619" s="561"/>
      <c r="X619" s="35"/>
      <c r="Y619" s="35"/>
      <c r="Z619" s="35"/>
      <c r="AA619" s="35"/>
      <c r="AB619" s="35"/>
      <c r="AC619" s="35"/>
      <c r="AD619" s="35"/>
      <c r="AE619" s="35"/>
      <c r="AF619" s="561"/>
      <c r="AG619" s="561">
        <v>1871.9265562000001</v>
      </c>
      <c r="AH619" s="561">
        <v>1841.0338446000001</v>
      </c>
      <c r="AI619" s="290" t="s">
        <v>310</v>
      </c>
      <c r="AJ619" s="290" t="s">
        <v>320</v>
      </c>
    </row>
    <row r="620" spans="2:36" x14ac:dyDescent="0.25">
      <c r="B620" s="554">
        <v>518</v>
      </c>
      <c r="C620" s="555"/>
      <c r="D620" s="556"/>
      <c r="E620" s="290" t="s">
        <v>395</v>
      </c>
      <c r="F620" s="290" t="s">
        <v>469</v>
      </c>
      <c r="G620" s="290" t="s">
        <v>397</v>
      </c>
      <c r="H620" s="183" t="str">
        <f>INDEX(Sector!$D$57:$D$776,MATCH('Energy consumption (raw)'!F620,Sector!$C$57:$C$776,FALSE))</f>
        <v>Producing products from rubber and plastic</v>
      </c>
      <c r="I620" s="183" t="str">
        <f>IF(G620=Sector!$B$50,Sector!$B$50,IF(G620=Sector!$B$51,Sector!$B$51,IF(G620=Sector!$B$53,Sector!$B$53,INDEX(Sector!$E$57:$E$776,MATCH('Energy consumption (raw)'!F620,Sector!$C$57:$C$776,FALSE)))))</f>
        <v>22 Manufacture of rubber and plastics products</v>
      </c>
      <c r="J620" s="561"/>
      <c r="K620" s="561">
        <v>9295792</v>
      </c>
      <c r="L620" s="35"/>
      <c r="M620" s="35"/>
      <c r="N620" s="562"/>
      <c r="O620" s="35"/>
      <c r="P620" s="562"/>
      <c r="Q620" s="562"/>
      <c r="R620" s="561"/>
      <c r="S620" s="35"/>
      <c r="T620" s="35"/>
      <c r="U620" s="35"/>
      <c r="V620" s="35"/>
      <c r="W620" s="561"/>
      <c r="X620" s="35"/>
      <c r="Y620" s="35"/>
      <c r="Z620" s="35"/>
      <c r="AA620" s="35"/>
      <c r="AB620" s="35"/>
      <c r="AC620" s="35"/>
      <c r="AD620" s="35"/>
      <c r="AE620" s="35"/>
      <c r="AF620" s="561"/>
      <c r="AG620" s="561">
        <v>1434.3407056000001</v>
      </c>
      <c r="AH620" s="561">
        <v>1513.3168461</v>
      </c>
      <c r="AI620" s="290" t="s">
        <v>310</v>
      </c>
      <c r="AJ620" s="290" t="s">
        <v>320</v>
      </c>
    </row>
    <row r="621" spans="2:36" x14ac:dyDescent="0.25">
      <c r="B621" s="554">
        <v>519</v>
      </c>
      <c r="C621" s="555"/>
      <c r="D621" s="556"/>
      <c r="E621" s="290" t="s">
        <v>395</v>
      </c>
      <c r="F621" s="290" t="s">
        <v>429</v>
      </c>
      <c r="G621" s="290" t="s">
        <v>397</v>
      </c>
      <c r="H621" s="183" t="str">
        <f>INDEX(Sector!$D$57:$D$776,MATCH('Energy consumption (raw)'!F621,Sector!$C$57:$C$776,FALSE))</f>
        <v>Producing products from plastic</v>
      </c>
      <c r="I621" s="183" t="str">
        <f>IF(G621=Sector!$B$50,Sector!$B$50,IF(G621=Sector!$B$51,Sector!$B$51,IF(G621=Sector!$B$53,Sector!$B$53,INDEX(Sector!$E$57:$E$776,MATCH('Energy consumption (raw)'!F621,Sector!$C$57:$C$776,FALSE)))))</f>
        <v>22 Manufacture of rubber and plastics products</v>
      </c>
      <c r="J621" s="561"/>
      <c r="K621" s="561">
        <v>8939266</v>
      </c>
      <c r="L621" s="35"/>
      <c r="M621" s="35"/>
      <c r="N621" s="562"/>
      <c r="O621" s="35"/>
      <c r="P621" s="562"/>
      <c r="Q621" s="562"/>
      <c r="R621" s="561"/>
      <c r="S621" s="35"/>
      <c r="T621" s="35"/>
      <c r="U621" s="35"/>
      <c r="V621" s="35"/>
      <c r="W621" s="561"/>
      <c r="X621" s="35"/>
      <c r="Y621" s="35"/>
      <c r="Z621" s="35"/>
      <c r="AA621" s="35"/>
      <c r="AB621" s="35"/>
      <c r="AC621" s="35"/>
      <c r="AD621" s="35"/>
      <c r="AE621" s="35"/>
      <c r="AF621" s="561"/>
      <c r="AG621" s="561">
        <v>1379.3287438</v>
      </c>
      <c r="AH621" s="561">
        <v>1338.0706211000002</v>
      </c>
      <c r="AI621" s="290" t="s">
        <v>310</v>
      </c>
      <c r="AJ621" s="290" t="s">
        <v>320</v>
      </c>
    </row>
    <row r="622" spans="2:36" x14ac:dyDescent="0.25">
      <c r="B622" s="554">
        <v>520</v>
      </c>
      <c r="C622" s="555"/>
      <c r="D622" s="556"/>
      <c r="E622" s="290" t="s">
        <v>395</v>
      </c>
      <c r="F622" s="290" t="s">
        <v>407</v>
      </c>
      <c r="G622" s="290" t="s">
        <v>397</v>
      </c>
      <c r="H622" s="183" t="str">
        <f>INDEX(Sector!$D$57:$D$776,MATCH('Energy consumption (raw)'!F622,Sector!$C$57:$C$776,FALSE))</f>
        <v>Electronic components manufacturing</v>
      </c>
      <c r="I622" s="183" t="str">
        <f>IF(G622=Sector!$B$50,Sector!$B$50,IF(G622=Sector!$B$51,Sector!$B$51,IF(G622=Sector!$B$53,Sector!$B$53,INDEX(Sector!$E$57:$E$776,MATCH('Energy consumption (raw)'!F622,Sector!$C$57:$C$776,FALSE)))))</f>
        <v>26 Manufacture of computer, electronic and optical products</v>
      </c>
      <c r="J622" s="561"/>
      <c r="K622" s="561">
        <v>16115990</v>
      </c>
      <c r="L622" s="35"/>
      <c r="M622" s="35"/>
      <c r="N622" s="562"/>
      <c r="O622" s="35"/>
      <c r="P622" s="562"/>
      <c r="Q622" s="562"/>
      <c r="R622" s="561">
        <v>17</v>
      </c>
      <c r="S622" s="35"/>
      <c r="T622" s="35"/>
      <c r="U622" s="35"/>
      <c r="V622" s="35"/>
      <c r="W622" s="561"/>
      <c r="X622" s="35"/>
      <c r="Y622" s="35"/>
      <c r="Z622" s="35"/>
      <c r="AA622" s="35"/>
      <c r="AB622" s="35"/>
      <c r="AC622" s="35"/>
      <c r="AD622" s="35"/>
      <c r="AE622" s="35"/>
      <c r="AF622" s="561">
        <v>2556</v>
      </c>
      <c r="AG622" s="561">
        <v>3212.0492570000006</v>
      </c>
      <c r="AH622" s="561">
        <v>5204.7324815000002</v>
      </c>
      <c r="AI622" s="290" t="s">
        <v>310</v>
      </c>
      <c r="AJ622" s="290" t="s">
        <v>320</v>
      </c>
    </row>
    <row r="623" spans="2:36" x14ac:dyDescent="0.25">
      <c r="B623" s="554">
        <v>521</v>
      </c>
      <c r="C623" s="555"/>
      <c r="D623" s="556"/>
      <c r="E623" s="290" t="s">
        <v>395</v>
      </c>
      <c r="F623" s="290" t="s">
        <v>407</v>
      </c>
      <c r="G623" s="290" t="s">
        <v>397</v>
      </c>
      <c r="H623" s="183" t="str">
        <f>INDEX(Sector!$D$57:$D$776,MATCH('Energy consumption (raw)'!F623,Sector!$C$57:$C$776,FALSE))</f>
        <v>Electronic components manufacturing</v>
      </c>
      <c r="I623" s="183" t="str">
        <f>IF(G623=Sector!$B$50,Sector!$B$50,IF(G623=Sector!$B$51,Sector!$B$51,IF(G623=Sector!$B$53,Sector!$B$53,INDEX(Sector!$E$57:$E$776,MATCH('Energy consumption (raw)'!F623,Sector!$C$57:$C$776,FALSE)))))</f>
        <v>26 Manufacture of computer, electronic and optical products</v>
      </c>
      <c r="J623" s="561"/>
      <c r="K623" s="561">
        <v>19682374</v>
      </c>
      <c r="L623" s="35"/>
      <c r="M623" s="35"/>
      <c r="N623" s="562"/>
      <c r="O623" s="35"/>
      <c r="P623" s="562"/>
      <c r="Q623" s="562"/>
      <c r="R623" s="561"/>
      <c r="S623" s="35"/>
      <c r="T623" s="35"/>
      <c r="U623" s="35"/>
      <c r="V623" s="35"/>
      <c r="W623" s="561"/>
      <c r="X623" s="35"/>
      <c r="Y623" s="35"/>
      <c r="Z623" s="35"/>
      <c r="AA623" s="35"/>
      <c r="AB623" s="35"/>
      <c r="AC623" s="35"/>
      <c r="AD623" s="35"/>
      <c r="AE623" s="35"/>
      <c r="AF623" s="561"/>
      <c r="AG623" s="561">
        <v>3036.9903082000001</v>
      </c>
      <c r="AH623" s="561">
        <v>2670.1932858</v>
      </c>
      <c r="AI623" s="290" t="s">
        <v>310</v>
      </c>
      <c r="AJ623" s="290" t="s">
        <v>320</v>
      </c>
    </row>
    <row r="624" spans="2:36" x14ac:dyDescent="0.25">
      <c r="B624" s="554">
        <v>522</v>
      </c>
      <c r="C624" s="555"/>
      <c r="D624" s="556"/>
      <c r="E624" s="290" t="s">
        <v>395</v>
      </c>
      <c r="F624" s="290" t="s">
        <v>407</v>
      </c>
      <c r="G624" s="290" t="s">
        <v>397</v>
      </c>
      <c r="H624" s="183" t="str">
        <f>INDEX(Sector!$D$57:$D$776,MATCH('Energy consumption (raw)'!F624,Sector!$C$57:$C$776,FALSE))</f>
        <v>Electronic components manufacturing</v>
      </c>
      <c r="I624" s="183" t="str">
        <f>IF(G624=Sector!$B$50,Sector!$B$50,IF(G624=Sector!$B$51,Sector!$B$51,IF(G624=Sector!$B$53,Sector!$B$53,INDEX(Sector!$E$57:$E$776,MATCH('Energy consumption (raw)'!F624,Sector!$C$57:$C$776,FALSE)))))</f>
        <v>26 Manufacture of computer, electronic and optical products</v>
      </c>
      <c r="J624" s="561"/>
      <c r="K624" s="561">
        <v>15745608</v>
      </c>
      <c r="L624" s="35"/>
      <c r="M624" s="35"/>
      <c r="N624" s="562"/>
      <c r="O624" s="35"/>
      <c r="P624" s="562"/>
      <c r="Q624" s="562"/>
      <c r="R624" s="561"/>
      <c r="S624" s="35"/>
      <c r="T624" s="35"/>
      <c r="U624" s="35"/>
      <c r="V624" s="35"/>
      <c r="W624" s="561"/>
      <c r="X624" s="35"/>
      <c r="Y624" s="35"/>
      <c r="Z624" s="35"/>
      <c r="AA624" s="35"/>
      <c r="AB624" s="35"/>
      <c r="AC624" s="35"/>
      <c r="AD624" s="35"/>
      <c r="AE624" s="35"/>
      <c r="AF624" s="561"/>
      <c r="AG624" s="561">
        <v>2429.5473144000002</v>
      </c>
      <c r="AH624" s="561">
        <v>2049.2879256000001</v>
      </c>
      <c r="AI624" s="290" t="s">
        <v>310</v>
      </c>
      <c r="AJ624" s="290" t="s">
        <v>320</v>
      </c>
    </row>
    <row r="625" spans="2:36" x14ac:dyDescent="0.25">
      <c r="B625" s="554">
        <v>523</v>
      </c>
      <c r="C625" s="555"/>
      <c r="D625" s="556"/>
      <c r="E625" s="290" t="s">
        <v>395</v>
      </c>
      <c r="F625" s="290" t="s">
        <v>582</v>
      </c>
      <c r="G625" s="290" t="s">
        <v>397</v>
      </c>
      <c r="H625" s="183" t="str">
        <f>INDEX(Sector!$D$57:$D$776,MATCH('Energy consumption (raw)'!F625,Sector!$C$57:$C$776,FALSE))</f>
        <v>Manufacture of equipment using extractive energy</v>
      </c>
      <c r="I625" s="183" t="str">
        <f>IF(G625=Sector!$B$50,Sector!$B$50,IF(G625=Sector!$B$51,Sector!$B$51,IF(G625=Sector!$B$53,Sector!$B$53,INDEX(Sector!$E$57:$E$776,MATCH('Energy consumption (raw)'!F625,Sector!$C$57:$C$776,FALSE)))))</f>
        <v>27 Manufacture of electrical equipment</v>
      </c>
      <c r="J625" s="561"/>
      <c r="K625" s="561">
        <v>28054697</v>
      </c>
      <c r="L625" s="35"/>
      <c r="M625" s="35"/>
      <c r="N625" s="562"/>
      <c r="O625" s="35"/>
      <c r="P625" s="562"/>
      <c r="Q625" s="562"/>
      <c r="R625" s="561"/>
      <c r="S625" s="35"/>
      <c r="T625" s="35"/>
      <c r="U625" s="35"/>
      <c r="V625" s="35"/>
      <c r="W625" s="561"/>
      <c r="X625" s="35"/>
      <c r="Y625" s="35"/>
      <c r="Z625" s="35"/>
      <c r="AA625" s="35"/>
      <c r="AB625" s="35"/>
      <c r="AC625" s="35"/>
      <c r="AD625" s="35"/>
      <c r="AE625" s="35"/>
      <c r="AF625" s="561"/>
      <c r="AG625" s="561">
        <v>4328.8397470999998</v>
      </c>
      <c r="AH625" s="561">
        <v>2606.6011639000003</v>
      </c>
      <c r="AI625" s="290" t="s">
        <v>310</v>
      </c>
      <c r="AJ625" s="290" t="s">
        <v>320</v>
      </c>
    </row>
    <row r="626" spans="2:36" x14ac:dyDescent="0.25">
      <c r="B626" s="554">
        <v>524</v>
      </c>
      <c r="C626" s="555"/>
      <c r="D626" s="556"/>
      <c r="E626" s="290" t="s">
        <v>395</v>
      </c>
      <c r="F626" s="290" t="s">
        <v>407</v>
      </c>
      <c r="G626" s="290" t="s">
        <v>397</v>
      </c>
      <c r="H626" s="183" t="str">
        <f>INDEX(Sector!$D$57:$D$776,MATCH('Energy consumption (raw)'!F626,Sector!$C$57:$C$776,FALSE))</f>
        <v>Electronic components manufacturing</v>
      </c>
      <c r="I626" s="183" t="str">
        <f>IF(G626=Sector!$B$50,Sector!$B$50,IF(G626=Sector!$B$51,Sector!$B$51,IF(G626=Sector!$B$53,Sector!$B$53,INDEX(Sector!$E$57:$E$776,MATCH('Energy consumption (raw)'!F626,Sector!$C$57:$C$776,FALSE)))))</f>
        <v>26 Manufacture of computer, electronic and optical products</v>
      </c>
      <c r="J626" s="561"/>
      <c r="K626" s="561">
        <v>69158610</v>
      </c>
      <c r="L626" s="35"/>
      <c r="M626" s="35"/>
      <c r="N626" s="562"/>
      <c r="O626" s="35"/>
      <c r="P626" s="562"/>
      <c r="Q626" s="562"/>
      <c r="R626" s="561"/>
      <c r="S626" s="35"/>
      <c r="T626" s="35">
        <v>0.17499999999999999</v>
      </c>
      <c r="U626" s="35"/>
      <c r="V626" s="35"/>
      <c r="W626" s="561"/>
      <c r="X626" s="35">
        <v>1E-3</v>
      </c>
      <c r="Y626" s="35"/>
      <c r="Z626" s="35"/>
      <c r="AA626" s="35"/>
      <c r="AB626" s="35"/>
      <c r="AC626" s="35"/>
      <c r="AD626" s="35"/>
      <c r="AE626" s="35"/>
      <c r="AF626" s="561"/>
      <c r="AG626" s="561">
        <v>10672.246773000001</v>
      </c>
      <c r="AH626" s="561">
        <v>10363.251669400001</v>
      </c>
      <c r="AI626" s="290" t="s">
        <v>310</v>
      </c>
      <c r="AJ626" s="290" t="s">
        <v>320</v>
      </c>
    </row>
    <row r="627" spans="2:36" x14ac:dyDescent="0.25">
      <c r="B627" s="554">
        <v>525</v>
      </c>
      <c r="C627" s="555"/>
      <c r="D627" s="556"/>
      <c r="E627" s="290" t="s">
        <v>395</v>
      </c>
      <c r="F627" s="290" t="s">
        <v>407</v>
      </c>
      <c r="G627" s="290" t="s">
        <v>397</v>
      </c>
      <c r="H627" s="183" t="str">
        <f>INDEX(Sector!$D$57:$D$776,MATCH('Energy consumption (raw)'!F627,Sector!$C$57:$C$776,FALSE))</f>
        <v>Electronic components manufacturing</v>
      </c>
      <c r="I627" s="183" t="str">
        <f>IF(G627=Sector!$B$50,Sector!$B$50,IF(G627=Sector!$B$51,Sector!$B$51,IF(G627=Sector!$B$53,Sector!$B$53,INDEX(Sector!$E$57:$E$776,MATCH('Energy consumption (raw)'!F627,Sector!$C$57:$C$776,FALSE)))))</f>
        <v>26 Manufacture of computer, electronic and optical products</v>
      </c>
      <c r="J627" s="561"/>
      <c r="K627" s="561">
        <v>10986728</v>
      </c>
      <c r="L627" s="35"/>
      <c r="M627" s="35"/>
      <c r="N627" s="562"/>
      <c r="O627" s="35"/>
      <c r="P627" s="562"/>
      <c r="Q627" s="562"/>
      <c r="R627" s="561"/>
      <c r="S627" s="35"/>
      <c r="T627" s="35"/>
      <c r="U627" s="35"/>
      <c r="V627" s="35"/>
      <c r="W627" s="561"/>
      <c r="X627" s="35"/>
      <c r="Y627" s="35"/>
      <c r="Z627" s="35"/>
      <c r="AA627" s="35"/>
      <c r="AB627" s="35"/>
      <c r="AC627" s="35"/>
      <c r="AD627" s="35"/>
      <c r="AE627" s="35"/>
      <c r="AF627" s="561"/>
      <c r="AG627" s="561">
        <v>1695.2521304000002</v>
      </c>
      <c r="AH627" s="561">
        <v>1130.5733816000002</v>
      </c>
      <c r="AI627" s="290" t="s">
        <v>310</v>
      </c>
      <c r="AJ627" s="290" t="s">
        <v>320</v>
      </c>
    </row>
    <row r="628" spans="2:36" x14ac:dyDescent="0.25">
      <c r="B628" s="554">
        <v>526</v>
      </c>
      <c r="C628" s="555"/>
      <c r="D628" s="556"/>
      <c r="E628" s="290" t="s">
        <v>395</v>
      </c>
      <c r="F628" s="290" t="s">
        <v>461</v>
      </c>
      <c r="G628" s="290" t="s">
        <v>397</v>
      </c>
      <c r="H628" s="183" t="str">
        <f>INDEX(Sector!$D$57:$D$776,MATCH('Energy consumption (raw)'!F628,Sector!$C$57:$C$776,FALSE))</f>
        <v>Iron and steel production</v>
      </c>
      <c r="I628" s="183" t="str">
        <f>IF(G628=Sector!$B$50,Sector!$B$50,IF(G628=Sector!$B$51,Sector!$B$51,IF(G628=Sector!$B$53,Sector!$B$53,INDEX(Sector!$E$57:$E$776,MATCH('Energy consumption (raw)'!F628,Sector!$C$57:$C$776,FALSE)))))</f>
        <v>24 Manufacture of basic metals</v>
      </c>
      <c r="J628" s="561"/>
      <c r="K628" s="561">
        <v>273103700</v>
      </c>
      <c r="L628" s="35"/>
      <c r="M628" s="35"/>
      <c r="N628" s="562"/>
      <c r="O628" s="35"/>
      <c r="P628" s="562">
        <v>124.14</v>
      </c>
      <c r="Q628" s="562"/>
      <c r="R628" s="561">
        <v>157.78</v>
      </c>
      <c r="S628" s="35"/>
      <c r="T628" s="35"/>
      <c r="U628" s="35"/>
      <c r="V628" s="35"/>
      <c r="W628" s="561"/>
      <c r="X628" s="35"/>
      <c r="Y628" s="35"/>
      <c r="Z628" s="35"/>
      <c r="AA628" s="35"/>
      <c r="AB628" s="35"/>
      <c r="AC628" s="35"/>
      <c r="AD628" s="35"/>
      <c r="AE628" s="35"/>
      <c r="AF628" s="561"/>
      <c r="AG628" s="561">
        <v>42375.320509999998</v>
      </c>
      <c r="AH628" s="561">
        <v>41157.686824100005</v>
      </c>
      <c r="AI628" s="290" t="s">
        <v>310</v>
      </c>
      <c r="AJ628" s="290" t="s">
        <v>320</v>
      </c>
    </row>
    <row r="629" spans="2:36" x14ac:dyDescent="0.25">
      <c r="B629" s="554">
        <v>527</v>
      </c>
      <c r="C629" s="555"/>
      <c r="D629" s="556"/>
      <c r="E629" s="290" t="s">
        <v>395</v>
      </c>
      <c r="F629" s="290" t="s">
        <v>429</v>
      </c>
      <c r="G629" s="290" t="s">
        <v>397</v>
      </c>
      <c r="H629" s="183" t="str">
        <f>INDEX(Sector!$D$57:$D$776,MATCH('Energy consumption (raw)'!F629,Sector!$C$57:$C$776,FALSE))</f>
        <v>Producing products from plastic</v>
      </c>
      <c r="I629" s="183" t="str">
        <f>IF(G629=Sector!$B$50,Sector!$B$50,IF(G629=Sector!$B$51,Sector!$B$51,IF(G629=Sector!$B$53,Sector!$B$53,INDEX(Sector!$E$57:$E$776,MATCH('Energy consumption (raw)'!F629,Sector!$C$57:$C$776,FALSE)))))</f>
        <v>22 Manufacture of rubber and plastics products</v>
      </c>
      <c r="J629" s="561"/>
      <c r="K629" s="561">
        <v>9005800</v>
      </c>
      <c r="L629" s="35"/>
      <c r="M629" s="35"/>
      <c r="N629" s="562"/>
      <c r="O629" s="35"/>
      <c r="P629" s="562"/>
      <c r="Q629" s="562"/>
      <c r="R629" s="561"/>
      <c r="S629" s="35"/>
      <c r="T629" s="35"/>
      <c r="U629" s="35"/>
      <c r="V629" s="35"/>
      <c r="W629" s="561"/>
      <c r="X629" s="35"/>
      <c r="Y629" s="35"/>
      <c r="Z629" s="35"/>
      <c r="AA629" s="35"/>
      <c r="AB629" s="35"/>
      <c r="AC629" s="35"/>
      <c r="AD629" s="35"/>
      <c r="AE629" s="35"/>
      <c r="AF629" s="561"/>
      <c r="AG629" s="561">
        <v>1389.5949400000002</v>
      </c>
      <c r="AH629" s="561">
        <v>1244.7825384</v>
      </c>
      <c r="AI629" s="290" t="s">
        <v>310</v>
      </c>
      <c r="AJ629" s="290" t="s">
        <v>320</v>
      </c>
    </row>
    <row r="630" spans="2:36" x14ac:dyDescent="0.25">
      <c r="B630" s="554">
        <v>528</v>
      </c>
      <c r="C630" s="555"/>
      <c r="D630" s="556"/>
      <c r="E630" s="290" t="s">
        <v>395</v>
      </c>
      <c r="F630" s="290" t="s">
        <v>438</v>
      </c>
      <c r="G630" s="290" t="s">
        <v>397</v>
      </c>
      <c r="H630" s="183" t="str">
        <f>INDEX(Sector!$D$57:$D$776,MATCH('Energy consumption (raw)'!F630,Sector!$C$57:$C$776,FALSE))</f>
        <v>Brewing beer and brewing malt</v>
      </c>
      <c r="I630" s="183" t="str">
        <f>IF(G630=Sector!$B$50,Sector!$B$50,IF(G630=Sector!$B$51,Sector!$B$51,IF(G630=Sector!$B$53,Sector!$B$53,INDEX(Sector!$E$57:$E$776,MATCH('Energy consumption (raw)'!F630,Sector!$C$57:$C$776,FALSE)))))</f>
        <v>11 Manufacture of beverages</v>
      </c>
      <c r="J630" s="561">
        <v>3768646</v>
      </c>
      <c r="K630" s="561">
        <v>3701622</v>
      </c>
      <c r="L630" s="35"/>
      <c r="M630" s="35"/>
      <c r="N630" s="562"/>
      <c r="O630" s="35"/>
      <c r="P630" s="562"/>
      <c r="Q630" s="562"/>
      <c r="R630" s="561"/>
      <c r="S630" s="35"/>
      <c r="T630" s="35"/>
      <c r="U630" s="35"/>
      <c r="V630" s="35"/>
      <c r="W630" s="561"/>
      <c r="X630" s="35"/>
      <c r="Y630" s="35"/>
      <c r="Z630" s="35"/>
      <c r="AA630" s="35"/>
      <c r="AB630" s="35"/>
      <c r="AC630" s="35"/>
      <c r="AD630" s="35"/>
      <c r="AE630" s="35"/>
      <c r="AF630" s="561">
        <v>17811</v>
      </c>
      <c r="AG630" s="561">
        <v>5504.8072746000007</v>
      </c>
      <c r="AH630" s="561">
        <v>23018.704246699999</v>
      </c>
      <c r="AI630" s="290"/>
      <c r="AJ630" s="290" t="s">
        <v>320</v>
      </c>
    </row>
    <row r="631" spans="2:36" x14ac:dyDescent="0.25">
      <c r="B631" s="554">
        <v>529</v>
      </c>
      <c r="C631" s="555"/>
      <c r="D631" s="556"/>
      <c r="E631" s="290" t="s">
        <v>395</v>
      </c>
      <c r="F631" s="290" t="s">
        <v>583</v>
      </c>
      <c r="G631" s="290" t="s">
        <v>397</v>
      </c>
      <c r="H631" s="183" t="str">
        <f>INDEX(Sector!$D$57:$D$776,MATCH('Energy consumption (raw)'!F631,Sector!$C$57:$C$776,FALSE))</f>
        <v>Production of wooden packaging</v>
      </c>
      <c r="I631" s="183" t="str">
        <f>IF(G631=Sector!$B$50,Sector!$B$50,IF(G631=Sector!$B$51,Sector!$B$51,IF(G631=Sector!$B$53,Sector!$B$53,INDEX(Sector!$E$57:$E$776,MATCH('Energy consumption (raw)'!F631,Sector!$C$57:$C$776,FALSE)))))</f>
        <v>16 Manufacture of wood and of products of wood and cork, except furniture;
manufacture of articles of straw and plaiting materials</v>
      </c>
      <c r="J631" s="561">
        <v>9341500</v>
      </c>
      <c r="K631" s="561">
        <v>9278663</v>
      </c>
      <c r="L631" s="35"/>
      <c r="M631" s="35"/>
      <c r="N631" s="562"/>
      <c r="O631" s="35"/>
      <c r="P631" s="562"/>
      <c r="Q631" s="562">
        <v>4641</v>
      </c>
      <c r="R631" s="561">
        <v>2122</v>
      </c>
      <c r="S631" s="35"/>
      <c r="T631" s="35"/>
      <c r="U631" s="35"/>
      <c r="V631" s="35"/>
      <c r="W631" s="561"/>
      <c r="X631" s="35"/>
      <c r="Y631" s="35"/>
      <c r="Z631" s="35"/>
      <c r="AA631" s="35"/>
      <c r="AB631" s="35"/>
      <c r="AC631" s="35"/>
      <c r="AD631" s="35"/>
      <c r="AE631" s="35"/>
      <c r="AF631" s="561">
        <v>3273</v>
      </c>
      <c r="AG631" s="561">
        <v>6823.2587009000008</v>
      </c>
      <c r="AH631" s="561">
        <v>7720.5690000000013</v>
      </c>
      <c r="AI631" s="290" t="s">
        <v>310</v>
      </c>
      <c r="AJ631" s="290" t="s">
        <v>320</v>
      </c>
    </row>
    <row r="632" spans="2:36" x14ac:dyDescent="0.25">
      <c r="B632" s="554">
        <v>530</v>
      </c>
      <c r="C632" s="555"/>
      <c r="D632" s="556"/>
      <c r="E632" s="290" t="s">
        <v>395</v>
      </c>
      <c r="F632" s="290" t="s">
        <v>461</v>
      </c>
      <c r="G632" s="290" t="s">
        <v>397</v>
      </c>
      <c r="H632" s="183" t="str">
        <f>INDEX(Sector!$D$57:$D$776,MATCH('Energy consumption (raw)'!F632,Sector!$C$57:$C$776,FALSE))</f>
        <v>Iron and steel production</v>
      </c>
      <c r="I632" s="183" t="str">
        <f>IF(G632=Sector!$B$50,Sector!$B$50,IF(G632=Sector!$B$51,Sector!$B$51,IF(G632=Sector!$B$53,Sector!$B$53,INDEX(Sector!$E$57:$E$776,MATCH('Energy consumption (raw)'!F632,Sector!$C$57:$C$776,FALSE)))))</f>
        <v>24 Manufacture of basic metals</v>
      </c>
      <c r="J632" s="561"/>
      <c r="K632" s="561">
        <v>33934140</v>
      </c>
      <c r="L632" s="35"/>
      <c r="M632" s="35"/>
      <c r="N632" s="562">
        <v>142</v>
      </c>
      <c r="O632" s="35"/>
      <c r="P632" s="562"/>
      <c r="Q632" s="562"/>
      <c r="R632" s="561"/>
      <c r="S632" s="35"/>
      <c r="T632" s="35"/>
      <c r="U632" s="35"/>
      <c r="V632" s="35"/>
      <c r="W632" s="561"/>
      <c r="X632" s="35"/>
      <c r="Y632" s="35"/>
      <c r="Z632" s="35"/>
      <c r="AA632" s="35"/>
      <c r="AB632" s="35"/>
      <c r="AC632" s="35"/>
      <c r="AD632" s="35"/>
      <c r="AE632" s="35"/>
      <c r="AF632" s="561">
        <v>14</v>
      </c>
      <c r="AG632" s="561">
        <v>5339.3158020000001</v>
      </c>
      <c r="AH632" s="561">
        <v>16450.289059999999</v>
      </c>
      <c r="AI632" s="290" t="s">
        <v>310</v>
      </c>
      <c r="AJ632" s="290" t="s">
        <v>320</v>
      </c>
    </row>
    <row r="633" spans="2:36" x14ac:dyDescent="0.25">
      <c r="B633" s="554">
        <v>531</v>
      </c>
      <c r="C633" s="555"/>
      <c r="D633" s="556"/>
      <c r="E633" s="290" t="s">
        <v>395</v>
      </c>
      <c r="F633" s="290" t="s">
        <v>461</v>
      </c>
      <c r="G633" s="290" t="s">
        <v>397</v>
      </c>
      <c r="H633" s="183" t="str">
        <f>INDEX(Sector!$D$57:$D$776,MATCH('Energy consumption (raw)'!F633,Sector!$C$57:$C$776,FALSE))</f>
        <v>Iron and steel production</v>
      </c>
      <c r="I633" s="183" t="str">
        <f>IF(G633=Sector!$B$50,Sector!$B$50,IF(G633=Sector!$B$51,Sector!$B$51,IF(G633=Sector!$B$53,Sector!$B$53,INDEX(Sector!$E$57:$E$776,MATCH('Energy consumption (raw)'!F633,Sector!$C$57:$C$776,FALSE)))))</f>
        <v>24 Manufacture of basic metals</v>
      </c>
      <c r="J633" s="561">
        <v>18464254</v>
      </c>
      <c r="K633" s="561">
        <v>19883161</v>
      </c>
      <c r="L633" s="35"/>
      <c r="M633" s="35"/>
      <c r="N633" s="562"/>
      <c r="O633" s="35"/>
      <c r="P633" s="562"/>
      <c r="Q633" s="562"/>
      <c r="R633" s="561"/>
      <c r="S633" s="35"/>
      <c r="T633" s="35"/>
      <c r="U633" s="35"/>
      <c r="V633" s="35"/>
      <c r="W633" s="561"/>
      <c r="X633" s="35"/>
      <c r="Y633" s="35"/>
      <c r="Z633" s="35"/>
      <c r="AA633" s="35"/>
      <c r="AB633" s="35"/>
      <c r="AC633" s="35"/>
      <c r="AD633" s="35"/>
      <c r="AE633" s="35"/>
      <c r="AF633" s="561"/>
      <c r="AG633" s="561">
        <v>3067.9717423000002</v>
      </c>
      <c r="AH633" s="561">
        <v>3580.7370276000001</v>
      </c>
      <c r="AI633" s="290" t="s">
        <v>310</v>
      </c>
      <c r="AJ633" s="290" t="s">
        <v>320</v>
      </c>
    </row>
    <row r="634" spans="2:36" x14ac:dyDescent="0.25">
      <c r="B634" s="554">
        <v>532</v>
      </c>
      <c r="C634" s="555"/>
      <c r="D634" s="556"/>
      <c r="E634" s="290" t="s">
        <v>395</v>
      </c>
      <c r="F634" s="290" t="s">
        <v>477</v>
      </c>
      <c r="G634" s="290" t="s">
        <v>397</v>
      </c>
      <c r="H634" s="183" t="str">
        <f>INDEX(Sector!$D$57:$D$776,MATCH('Energy consumption (raw)'!F634,Sector!$C$57:$C$776,FALSE))</f>
        <v>Manufacture of electrical equipment</v>
      </c>
      <c r="I634" s="183" t="str">
        <f>IF(G634=Sector!$B$50,Sector!$B$50,IF(G634=Sector!$B$51,Sector!$B$51,IF(G634=Sector!$B$53,Sector!$B$53,INDEX(Sector!$E$57:$E$776,MATCH('Energy consumption (raw)'!F634,Sector!$C$57:$C$776,FALSE)))))</f>
        <v>27 Manufacture of electrical equipment</v>
      </c>
      <c r="J634" s="561"/>
      <c r="K634" s="561">
        <v>8052880</v>
      </c>
      <c r="L634" s="35"/>
      <c r="M634" s="35"/>
      <c r="N634" s="562"/>
      <c r="O634" s="35"/>
      <c r="P634" s="562"/>
      <c r="Q634" s="562"/>
      <c r="R634" s="561"/>
      <c r="S634" s="35"/>
      <c r="T634" s="35"/>
      <c r="U634" s="35"/>
      <c r="V634" s="35"/>
      <c r="W634" s="561"/>
      <c r="X634" s="35"/>
      <c r="Y634" s="35"/>
      <c r="Z634" s="35"/>
      <c r="AA634" s="35"/>
      <c r="AB634" s="35"/>
      <c r="AC634" s="35"/>
      <c r="AD634" s="35"/>
      <c r="AE634" s="35"/>
      <c r="AF634" s="561"/>
      <c r="AG634" s="561">
        <v>1242.5593840000001</v>
      </c>
      <c r="AH634" s="561">
        <v>1298.5295488000002</v>
      </c>
      <c r="AI634" s="290" t="s">
        <v>310</v>
      </c>
      <c r="AJ634" s="290" t="s">
        <v>320</v>
      </c>
    </row>
    <row r="635" spans="2:36" x14ac:dyDescent="0.25">
      <c r="B635" s="554">
        <v>533</v>
      </c>
      <c r="C635" s="555"/>
      <c r="D635" s="556"/>
      <c r="E635" s="290" t="s">
        <v>395</v>
      </c>
      <c r="F635" s="559" t="s">
        <v>466</v>
      </c>
      <c r="G635" s="290" t="s">
        <v>397</v>
      </c>
      <c r="H635" s="183" t="str">
        <f>INDEX(Sector!$D$57:$D$776,MATCH('Energy consumption (raw)'!F635,Sector!$C$57:$C$776,FALSE))</f>
        <v>Manufacture of other specialized machines</v>
      </c>
      <c r="I635" s="183" t="str">
        <f>IF(G635=Sector!$B$50,Sector!$B$50,IF(G635=Sector!$B$51,Sector!$B$51,IF(G635=Sector!$B$53,Sector!$B$53,INDEX(Sector!$E$57:$E$776,MATCH('Energy consumption (raw)'!F635,Sector!$C$57:$C$776,FALSE)))))</f>
        <v>28 Manufacture of machinery and equipment n.e.c.</v>
      </c>
      <c r="J635" s="561"/>
      <c r="K635" s="561">
        <v>16046700</v>
      </c>
      <c r="L635" s="35"/>
      <c r="M635" s="35"/>
      <c r="N635" s="562"/>
      <c r="O635" s="35"/>
      <c r="P635" s="562"/>
      <c r="Q635" s="562"/>
      <c r="R635" s="561">
        <v>2.6</v>
      </c>
      <c r="S635" s="35"/>
      <c r="T635" s="35"/>
      <c r="U635" s="35"/>
      <c r="V635" s="35"/>
      <c r="W635" s="561">
        <v>2150</v>
      </c>
      <c r="X635" s="35"/>
      <c r="Y635" s="35"/>
      <c r="Z635" s="35"/>
      <c r="AA635" s="35"/>
      <c r="AB635" s="35"/>
      <c r="AC635" s="35"/>
      <c r="AD635" s="35"/>
      <c r="AE635" s="35"/>
      <c r="AF635" s="561">
        <v>36</v>
      </c>
      <c r="AG635" s="561">
        <v>2490.4143100000006</v>
      </c>
      <c r="AH635" s="561">
        <v>2038.0932490000002</v>
      </c>
      <c r="AI635" s="290" t="s">
        <v>310</v>
      </c>
      <c r="AJ635" s="290" t="s">
        <v>320</v>
      </c>
    </row>
    <row r="636" spans="2:36" x14ac:dyDescent="0.25">
      <c r="B636" s="554">
        <v>534</v>
      </c>
      <c r="C636" s="555"/>
      <c r="D636" s="556"/>
      <c r="E636" s="290" t="s">
        <v>395</v>
      </c>
      <c r="F636" s="290" t="s">
        <v>400</v>
      </c>
      <c r="G636" s="290" t="s">
        <v>397</v>
      </c>
      <c r="H636" s="183" t="str">
        <f>INDEX(Sector!$D$57:$D$776,MATCH('Energy consumption (raw)'!F636,Sector!$C$57:$C$776,FALSE))</f>
        <v>Producing products from plastic</v>
      </c>
      <c r="I636" s="183" t="str">
        <f>IF(G636=Sector!$B$50,Sector!$B$50,IF(G636=Sector!$B$51,Sector!$B$51,IF(G636=Sector!$B$53,Sector!$B$53,INDEX(Sector!$E$57:$E$776,MATCH('Energy consumption (raw)'!F636,Sector!$C$57:$C$776,FALSE)))))</f>
        <v>22 Manufacture of rubber and plastics products</v>
      </c>
      <c r="J636" s="561"/>
      <c r="K636" s="561">
        <v>7713000</v>
      </c>
      <c r="L636" s="35"/>
      <c r="M636" s="35"/>
      <c r="N636" s="562"/>
      <c r="O636" s="35"/>
      <c r="P636" s="562"/>
      <c r="Q636" s="562"/>
      <c r="R636" s="561"/>
      <c r="S636" s="35"/>
      <c r="T636" s="35"/>
      <c r="U636" s="35"/>
      <c r="V636" s="35"/>
      <c r="W636" s="561"/>
      <c r="X636" s="35"/>
      <c r="Y636" s="35"/>
      <c r="Z636" s="35"/>
      <c r="AA636" s="35"/>
      <c r="AB636" s="35"/>
      <c r="AC636" s="35"/>
      <c r="AD636" s="35"/>
      <c r="AE636" s="35"/>
      <c r="AF636" s="561"/>
      <c r="AG636" s="561">
        <v>1190.1159</v>
      </c>
      <c r="AH636" s="561">
        <v>1144.089072</v>
      </c>
      <c r="AI636" s="290" t="s">
        <v>310</v>
      </c>
      <c r="AJ636" s="290" t="s">
        <v>320</v>
      </c>
    </row>
    <row r="637" spans="2:36" x14ac:dyDescent="0.25">
      <c r="B637" s="554">
        <v>535</v>
      </c>
      <c r="C637" s="555"/>
      <c r="D637" s="556"/>
      <c r="E637" s="290" t="s">
        <v>395</v>
      </c>
      <c r="F637" s="559" t="s">
        <v>432</v>
      </c>
      <c r="G637" s="290" t="s">
        <v>397</v>
      </c>
      <c r="H637" s="183" t="str">
        <f>INDEX(Sector!$D$57:$D$776,MATCH('Energy consumption (raw)'!F637,Sector!$C$57:$C$776,FALSE))</f>
        <v>Manufacture of products from other non-metallic minerals n.e.c</v>
      </c>
      <c r="I637" s="183" t="str">
        <f>IF(G637=Sector!$B$50,Sector!$B$50,IF(G637=Sector!$B$51,Sector!$B$51,IF(G637=Sector!$B$53,Sector!$B$53,INDEX(Sector!$E$57:$E$776,MATCH('Energy consumption (raw)'!F637,Sector!$C$57:$C$776,FALSE)))))</f>
        <v>23 Manufacture of other non-metallic mineral products</v>
      </c>
      <c r="J637" s="561"/>
      <c r="K637" s="561">
        <v>8196302</v>
      </c>
      <c r="L637" s="35"/>
      <c r="M637" s="35"/>
      <c r="N637" s="562"/>
      <c r="O637" s="35"/>
      <c r="P637" s="562"/>
      <c r="Q637" s="562"/>
      <c r="R637" s="561">
        <v>308</v>
      </c>
      <c r="S637" s="35"/>
      <c r="T637" s="35"/>
      <c r="U637" s="35"/>
      <c r="V637" s="35"/>
      <c r="W637" s="561"/>
      <c r="X637" s="35"/>
      <c r="Y637" s="35"/>
      <c r="Z637" s="35"/>
      <c r="AA637" s="35"/>
      <c r="AB637" s="35"/>
      <c r="AC637" s="35"/>
      <c r="AD637" s="35"/>
      <c r="AE637" s="35"/>
      <c r="AF637" s="561">
        <v>332</v>
      </c>
      <c r="AG637" s="561">
        <v>1670.8133986</v>
      </c>
      <c r="AH637" s="561">
        <v>1057.6931712000001</v>
      </c>
      <c r="AI637" s="290" t="s">
        <v>310</v>
      </c>
      <c r="AJ637" s="290" t="s">
        <v>320</v>
      </c>
    </row>
    <row r="638" spans="2:36" x14ac:dyDescent="0.25">
      <c r="B638" s="554">
        <v>536</v>
      </c>
      <c r="C638" s="555"/>
      <c r="D638" s="556"/>
      <c r="E638" s="290" t="s">
        <v>395</v>
      </c>
      <c r="F638" s="290" t="s">
        <v>407</v>
      </c>
      <c r="G638" s="290" t="s">
        <v>397</v>
      </c>
      <c r="H638" s="183" t="str">
        <f>INDEX(Sector!$D$57:$D$776,MATCH('Energy consumption (raw)'!F638,Sector!$C$57:$C$776,FALSE))</f>
        <v>Electronic components manufacturing</v>
      </c>
      <c r="I638" s="183" t="str">
        <f>IF(G638=Sector!$B$50,Sector!$B$50,IF(G638=Sector!$B$51,Sector!$B$51,IF(G638=Sector!$B$53,Sector!$B$53,INDEX(Sector!$E$57:$E$776,MATCH('Energy consumption (raw)'!F638,Sector!$C$57:$C$776,FALSE)))))</f>
        <v>26 Manufacture of computer, electronic and optical products</v>
      </c>
      <c r="J638" s="561"/>
      <c r="K638" s="561">
        <v>12462880</v>
      </c>
      <c r="L638" s="35"/>
      <c r="M638" s="35"/>
      <c r="N638" s="562"/>
      <c r="O638" s="35"/>
      <c r="P638" s="562"/>
      <c r="Q638" s="562"/>
      <c r="R638" s="561"/>
      <c r="S638" s="35"/>
      <c r="T638" s="35"/>
      <c r="U638" s="35"/>
      <c r="V638" s="35"/>
      <c r="W638" s="561"/>
      <c r="X638" s="35"/>
      <c r="Y638" s="35"/>
      <c r="Z638" s="35"/>
      <c r="AA638" s="35"/>
      <c r="AB638" s="35"/>
      <c r="AC638" s="35"/>
      <c r="AD638" s="35"/>
      <c r="AE638" s="35"/>
      <c r="AF638" s="561"/>
      <c r="AG638" s="561">
        <v>1923.0223840000001</v>
      </c>
      <c r="AH638" s="561">
        <v>1643.8088190000001</v>
      </c>
      <c r="AI638" s="290" t="s">
        <v>310</v>
      </c>
      <c r="AJ638" s="290" t="s">
        <v>320</v>
      </c>
    </row>
    <row r="639" spans="2:36" x14ac:dyDescent="0.25">
      <c r="B639" s="554">
        <v>537</v>
      </c>
      <c r="C639" s="555"/>
      <c r="D639" s="556"/>
      <c r="E639" s="290" t="s">
        <v>395</v>
      </c>
      <c r="F639" s="290" t="s">
        <v>511</v>
      </c>
      <c r="G639" s="290" t="s">
        <v>397</v>
      </c>
      <c r="H639" s="183" t="str">
        <f>INDEX(Sector!$D$57:$D$776,MATCH('Energy consumption (raw)'!F639,Sector!$C$57:$C$776,FALSE))</f>
        <v>Producing shoes</v>
      </c>
      <c r="I639" s="183" t="str">
        <f>IF(G639=Sector!$B$50,Sector!$B$50,IF(G639=Sector!$B$51,Sector!$B$51,IF(G639=Sector!$B$53,Sector!$B$53,INDEX(Sector!$E$57:$E$776,MATCH('Energy consumption (raw)'!F639,Sector!$C$57:$C$776,FALSE)))))</f>
        <v>14 Manufacture of wearing apparel</v>
      </c>
      <c r="J639" s="561">
        <v>5991374</v>
      </c>
      <c r="K639" s="561">
        <v>6029878</v>
      </c>
      <c r="L639" s="35"/>
      <c r="M639" s="35"/>
      <c r="N639" s="562"/>
      <c r="O639" s="35"/>
      <c r="P639" s="562"/>
      <c r="Q639" s="562"/>
      <c r="R639" s="561">
        <v>69</v>
      </c>
      <c r="S639" s="35"/>
      <c r="T639" s="35"/>
      <c r="U639" s="35"/>
      <c r="V639" s="35"/>
      <c r="W639" s="561">
        <v>17000</v>
      </c>
      <c r="X639" s="35"/>
      <c r="Y639" s="35"/>
      <c r="Z639" s="35"/>
      <c r="AA639" s="35"/>
      <c r="AB639" s="35"/>
      <c r="AC639" s="35"/>
      <c r="AD639" s="35"/>
      <c r="AE639" s="35"/>
      <c r="AF639" s="561">
        <v>2</v>
      </c>
      <c r="AG639" s="561">
        <v>1015.4541754000001</v>
      </c>
      <c r="AH639" s="561">
        <v>1285.2838502000002</v>
      </c>
      <c r="AI639" s="290" t="s">
        <v>310</v>
      </c>
      <c r="AJ639" s="290" t="s">
        <v>320</v>
      </c>
    </row>
    <row r="640" spans="2:36" x14ac:dyDescent="0.25">
      <c r="B640" s="554">
        <v>538</v>
      </c>
      <c r="C640" s="555"/>
      <c r="D640" s="556"/>
      <c r="E640" s="290" t="s">
        <v>395</v>
      </c>
      <c r="F640" s="290" t="s">
        <v>584</v>
      </c>
      <c r="G640" s="290" t="s">
        <v>397</v>
      </c>
      <c r="H640" s="183" t="str">
        <f>INDEX(Sector!$D$57:$D$776,MATCH('Energy consumption (raw)'!F640,Sector!$C$57:$C$776,FALSE))</f>
        <v>Leasing of other machinery, equipment and tangible goods not elsewhere classified</v>
      </c>
      <c r="I640" s="183" t="str">
        <f>IF(G640=Sector!$B$50,Sector!$B$50,IF(G640=Sector!$B$51,Sector!$B$51,IF(G640=Sector!$B$53,Sector!$B$53,INDEX(Sector!$E$57:$E$776,MATCH('Energy consumption (raw)'!F640,Sector!$C$57:$C$776,FALSE)))))</f>
        <v>28 Manufacture of machinery and equipment n.e.c.</v>
      </c>
      <c r="J640" s="561">
        <v>4786705</v>
      </c>
      <c r="K640" s="561">
        <v>7504414</v>
      </c>
      <c r="L640" s="35"/>
      <c r="M640" s="35"/>
      <c r="N640" s="562"/>
      <c r="O640" s="35"/>
      <c r="P640" s="562"/>
      <c r="Q640" s="562"/>
      <c r="R640" s="561"/>
      <c r="S640" s="35"/>
      <c r="T640" s="35"/>
      <c r="U640" s="35"/>
      <c r="V640" s="35"/>
      <c r="W640" s="561"/>
      <c r="X640" s="35"/>
      <c r="Y640" s="35"/>
      <c r="Z640" s="35"/>
      <c r="AA640" s="35"/>
      <c r="AB640" s="35"/>
      <c r="AC640" s="35"/>
      <c r="AD640" s="35"/>
      <c r="AE640" s="35"/>
      <c r="AF640" s="561"/>
      <c r="AG640" s="561">
        <v>1157.9310802</v>
      </c>
      <c r="AH640" s="561">
        <v>1085.9291454000002</v>
      </c>
      <c r="AI640" s="290" t="s">
        <v>310</v>
      </c>
      <c r="AJ640" s="290" t="s">
        <v>320</v>
      </c>
    </row>
    <row r="641" spans="2:36" x14ac:dyDescent="0.25">
      <c r="B641" s="554">
        <v>539</v>
      </c>
      <c r="C641" s="555"/>
      <c r="D641" s="556"/>
      <c r="E641" s="290" t="s">
        <v>395</v>
      </c>
      <c r="F641" s="290" t="s">
        <v>585</v>
      </c>
      <c r="G641" s="290" t="s">
        <v>397</v>
      </c>
      <c r="H641" s="183" t="str">
        <f>INDEX(Sector!$D$57:$D$776,MATCH('Energy consumption (raw)'!F641,Sector!$C$57:$C$776,FALSE))</f>
        <v>Manufacture of other textiles n.e.c</v>
      </c>
      <c r="I641" s="183" t="str">
        <f>IF(G641=Sector!$B$50,Sector!$B$50,IF(G641=Sector!$B$51,Sector!$B$51,IF(G641=Sector!$B$53,Sector!$B$53,INDEX(Sector!$E$57:$E$776,MATCH('Energy consumption (raw)'!F641,Sector!$C$57:$C$776,FALSE)))))</f>
        <v>13 Manufacture of textiles</v>
      </c>
      <c r="J641" s="561"/>
      <c r="K641" s="561">
        <v>7229000</v>
      </c>
      <c r="L641" s="35"/>
      <c r="M641" s="35"/>
      <c r="N641" s="562"/>
      <c r="O641" s="35"/>
      <c r="P641" s="562"/>
      <c r="Q641" s="562"/>
      <c r="R641" s="561"/>
      <c r="S641" s="35"/>
      <c r="T641" s="35"/>
      <c r="U641" s="35"/>
      <c r="V641" s="35"/>
      <c r="W641" s="561"/>
      <c r="X641" s="35"/>
      <c r="Y641" s="35"/>
      <c r="Z641" s="35"/>
      <c r="AA641" s="35"/>
      <c r="AB641" s="35"/>
      <c r="AC641" s="35"/>
      <c r="AD641" s="35"/>
      <c r="AE641" s="35"/>
      <c r="AF641" s="561"/>
      <c r="AG641" s="561">
        <v>1115.4347</v>
      </c>
      <c r="AH641" s="561">
        <v>1068.9928688</v>
      </c>
      <c r="AI641" s="290" t="s">
        <v>310</v>
      </c>
      <c r="AJ641" s="290" t="s">
        <v>320</v>
      </c>
    </row>
    <row r="642" spans="2:36" x14ac:dyDescent="0.25">
      <c r="B642" s="554">
        <v>540</v>
      </c>
      <c r="C642" s="555"/>
      <c r="D642" s="556"/>
      <c r="E642" s="290" t="s">
        <v>395</v>
      </c>
      <c r="F642" s="290" t="s">
        <v>586</v>
      </c>
      <c r="G642" s="290" t="s">
        <v>397</v>
      </c>
      <c r="H642" s="183" t="str">
        <f>INDEX(Sector!$D$57:$D$776,MATCH('Energy consumption (raw)'!F642,Sector!$C$57:$C$776,FALSE))</f>
        <v>Manufacture of automobiles and other motor vehicles</v>
      </c>
      <c r="I642" s="183" t="str">
        <f>IF(G642=Sector!$B$50,Sector!$B$50,IF(G642=Sector!$B$51,Sector!$B$51,IF(G642=Sector!$B$53,Sector!$B$53,INDEX(Sector!$E$57:$E$776,MATCH('Energy consumption (raw)'!F642,Sector!$C$57:$C$776,FALSE)))))</f>
        <v>29 Manufacture of motor vehicles, trailers and semi-trailers</v>
      </c>
      <c r="J642" s="561"/>
      <c r="K642" s="561">
        <v>56800000</v>
      </c>
      <c r="L642" s="35"/>
      <c r="M642" s="35"/>
      <c r="N642" s="562"/>
      <c r="O642" s="35"/>
      <c r="P642" s="562"/>
      <c r="Q642" s="562"/>
      <c r="R642" s="561">
        <v>51.76</v>
      </c>
      <c r="S642" s="35"/>
      <c r="T642" s="35"/>
      <c r="U642" s="35"/>
      <c r="V642" s="35"/>
      <c r="W642" s="561"/>
      <c r="X642" s="35"/>
      <c r="Y642" s="35"/>
      <c r="Z642" s="35"/>
      <c r="AA642" s="35"/>
      <c r="AB642" s="35"/>
      <c r="AC642" s="35"/>
      <c r="AD642" s="35"/>
      <c r="AE642" s="35"/>
      <c r="AF642" s="561">
        <v>960</v>
      </c>
      <c r="AG642" s="561">
        <v>9082.9552000000003</v>
      </c>
      <c r="AH642" s="561">
        <v>11756.527129400001</v>
      </c>
      <c r="AI642" s="290" t="s">
        <v>310</v>
      </c>
      <c r="AJ642" s="290" t="s">
        <v>320</v>
      </c>
    </row>
    <row r="643" spans="2:36" x14ac:dyDescent="0.25">
      <c r="B643" s="554">
        <v>541</v>
      </c>
      <c r="C643" s="555"/>
      <c r="D643" s="556"/>
      <c r="E643" s="290" t="s">
        <v>395</v>
      </c>
      <c r="F643" s="290" t="s">
        <v>417</v>
      </c>
      <c r="G643" s="290" t="s">
        <v>397</v>
      </c>
      <c r="H643" s="183" t="str">
        <f>INDEX(Sector!$D$57:$D$776,MATCH('Energy consumption (raw)'!F643,Sector!$C$57:$C$776,FALSE))</f>
        <v>Producing products from plastic</v>
      </c>
      <c r="I643" s="183" t="str">
        <f>IF(G643=Sector!$B$50,Sector!$B$50,IF(G643=Sector!$B$51,Sector!$B$51,IF(G643=Sector!$B$53,Sector!$B$53,INDEX(Sector!$E$57:$E$776,MATCH('Energy consumption (raw)'!F643,Sector!$C$57:$C$776,FALSE)))))</f>
        <v>22 Manufacture of rubber and plastics products</v>
      </c>
      <c r="J643" s="561"/>
      <c r="K643" s="561">
        <v>7172550</v>
      </c>
      <c r="L643" s="35"/>
      <c r="M643" s="35"/>
      <c r="N643" s="562"/>
      <c r="O643" s="35"/>
      <c r="P643" s="562"/>
      <c r="Q643" s="562"/>
      <c r="R643" s="561"/>
      <c r="S643" s="35"/>
      <c r="T643" s="35"/>
      <c r="U643" s="35"/>
      <c r="V643" s="35"/>
      <c r="W643" s="561"/>
      <c r="X643" s="35"/>
      <c r="Y643" s="35"/>
      <c r="Z643" s="35"/>
      <c r="AA643" s="35"/>
      <c r="AB643" s="35"/>
      <c r="AC643" s="35"/>
      <c r="AD643" s="35"/>
      <c r="AE643" s="35"/>
      <c r="AF643" s="561"/>
      <c r="AG643" s="561">
        <v>1106.724465</v>
      </c>
      <c r="AH643" s="561">
        <v>1041.2787372</v>
      </c>
      <c r="AI643" s="290" t="s">
        <v>310</v>
      </c>
      <c r="AJ643" s="290" t="s">
        <v>320</v>
      </c>
    </row>
    <row r="644" spans="2:36" x14ac:dyDescent="0.25">
      <c r="B644" s="554">
        <v>542</v>
      </c>
      <c r="C644" s="555"/>
      <c r="D644" s="556"/>
      <c r="E644" s="290" t="s">
        <v>395</v>
      </c>
      <c r="F644" s="290" t="s">
        <v>407</v>
      </c>
      <c r="G644" s="290" t="s">
        <v>397</v>
      </c>
      <c r="H644" s="183" t="str">
        <f>INDEX(Sector!$D$57:$D$776,MATCH('Energy consumption (raw)'!F644,Sector!$C$57:$C$776,FALSE))</f>
        <v>Electronic components manufacturing</v>
      </c>
      <c r="I644" s="183" t="str">
        <f>IF(G644=Sector!$B$50,Sector!$B$50,IF(G644=Sector!$B$51,Sector!$B$51,IF(G644=Sector!$B$53,Sector!$B$53,INDEX(Sector!$E$57:$E$776,MATCH('Energy consumption (raw)'!F644,Sector!$C$57:$C$776,FALSE)))))</f>
        <v>26 Manufacture of computer, electronic and optical products</v>
      </c>
      <c r="J644" s="561"/>
      <c r="K644" s="561">
        <v>10570802</v>
      </c>
      <c r="L644" s="35"/>
      <c r="M644" s="35"/>
      <c r="N644" s="562"/>
      <c r="O644" s="35"/>
      <c r="P644" s="562"/>
      <c r="Q644" s="562"/>
      <c r="R644" s="561"/>
      <c r="S644" s="35"/>
      <c r="T644" s="35"/>
      <c r="U644" s="35"/>
      <c r="V644" s="35"/>
      <c r="W644" s="561"/>
      <c r="X644" s="35"/>
      <c r="Y644" s="35"/>
      <c r="Z644" s="35"/>
      <c r="AA644" s="35"/>
      <c r="AB644" s="35"/>
      <c r="AC644" s="35"/>
      <c r="AD644" s="35"/>
      <c r="AE644" s="35"/>
      <c r="AF644" s="561"/>
      <c r="AG644" s="561">
        <v>1631.0747486</v>
      </c>
      <c r="AH644" s="561">
        <v>1835.5111390000002</v>
      </c>
      <c r="AI644" s="290" t="s">
        <v>310</v>
      </c>
      <c r="AJ644" s="290" t="s">
        <v>320</v>
      </c>
    </row>
    <row r="645" spans="2:36" x14ac:dyDescent="0.25">
      <c r="B645" s="554">
        <v>543</v>
      </c>
      <c r="C645" s="555"/>
      <c r="D645" s="556"/>
      <c r="E645" s="290" t="s">
        <v>395</v>
      </c>
      <c r="F645" s="290" t="s">
        <v>407</v>
      </c>
      <c r="G645" s="290" t="s">
        <v>397</v>
      </c>
      <c r="H645" s="183" t="str">
        <f>INDEX(Sector!$D$57:$D$776,MATCH('Energy consumption (raw)'!F645,Sector!$C$57:$C$776,FALSE))</f>
        <v>Electronic components manufacturing</v>
      </c>
      <c r="I645" s="183" t="str">
        <f>IF(G645=Sector!$B$50,Sector!$B$50,IF(G645=Sector!$B$51,Sector!$B$51,IF(G645=Sector!$B$53,Sector!$B$53,INDEX(Sector!$E$57:$E$776,MATCH('Energy consumption (raw)'!F645,Sector!$C$57:$C$776,FALSE)))))</f>
        <v>26 Manufacture of computer, electronic and optical products</v>
      </c>
      <c r="J645" s="561"/>
      <c r="K645" s="561">
        <v>10586551</v>
      </c>
      <c r="L645" s="35"/>
      <c r="M645" s="35"/>
      <c r="N645" s="562"/>
      <c r="O645" s="35"/>
      <c r="P645" s="562"/>
      <c r="Q645" s="562"/>
      <c r="R645" s="561"/>
      <c r="S645" s="35"/>
      <c r="T645" s="35"/>
      <c r="U645" s="35"/>
      <c r="V645" s="35"/>
      <c r="W645" s="561"/>
      <c r="X645" s="35"/>
      <c r="Y645" s="35"/>
      <c r="Z645" s="35"/>
      <c r="AA645" s="35"/>
      <c r="AB645" s="35"/>
      <c r="AC645" s="35"/>
      <c r="AD645" s="35"/>
      <c r="AE645" s="35"/>
      <c r="AF645" s="561"/>
      <c r="AG645" s="561">
        <v>1633.5048193</v>
      </c>
      <c r="AH645" s="561">
        <v>1213.6930943</v>
      </c>
      <c r="AI645" s="290" t="s">
        <v>310</v>
      </c>
      <c r="AJ645" s="290" t="s">
        <v>320</v>
      </c>
    </row>
    <row r="646" spans="2:36" x14ac:dyDescent="0.25">
      <c r="B646" s="554">
        <v>544</v>
      </c>
      <c r="C646" s="555"/>
      <c r="D646" s="556"/>
      <c r="E646" s="290" t="s">
        <v>395</v>
      </c>
      <c r="F646" s="290" t="s">
        <v>433</v>
      </c>
      <c r="G646" s="290" t="s">
        <v>397</v>
      </c>
      <c r="H646" s="183" t="str">
        <f>INDEX(Sector!$D$57:$D$776,MATCH('Energy consumption (raw)'!F646,Sector!$C$57:$C$776,FALSE))</f>
        <v>Producing plastics and synthetic rubber in primary form</v>
      </c>
      <c r="I646" s="183" t="str">
        <f>IF(G646=Sector!$B$50,Sector!$B$50,IF(G646=Sector!$B$51,Sector!$B$51,IF(G646=Sector!$B$53,Sector!$B$53,INDEX(Sector!$E$57:$E$776,MATCH('Energy consumption (raw)'!F646,Sector!$C$57:$C$776,FALSE)))))</f>
        <v>22 Manufacture of rubber and plastics products</v>
      </c>
      <c r="J646" s="561"/>
      <c r="K646" s="561">
        <v>32763700</v>
      </c>
      <c r="L646" s="35"/>
      <c r="M646" s="35"/>
      <c r="N646" s="562"/>
      <c r="O646" s="35"/>
      <c r="P646" s="562"/>
      <c r="Q646" s="562"/>
      <c r="R646" s="561"/>
      <c r="S646" s="35"/>
      <c r="T646" s="35"/>
      <c r="U646" s="35"/>
      <c r="V646" s="35"/>
      <c r="W646" s="561"/>
      <c r="X646" s="35"/>
      <c r="Y646" s="35"/>
      <c r="Z646" s="35"/>
      <c r="AA646" s="35"/>
      <c r="AB646" s="35"/>
      <c r="AC646" s="35"/>
      <c r="AD646" s="35"/>
      <c r="AE646" s="35"/>
      <c r="AF646" s="561"/>
      <c r="AG646" s="561">
        <v>5055.4389100000008</v>
      </c>
      <c r="AH646" s="561">
        <v>3650.2272670000002</v>
      </c>
      <c r="AI646" s="290" t="s">
        <v>310</v>
      </c>
      <c r="AJ646" s="290" t="s">
        <v>320</v>
      </c>
    </row>
    <row r="647" spans="2:36" x14ac:dyDescent="0.25">
      <c r="B647" s="554">
        <v>545</v>
      </c>
      <c r="C647" s="555"/>
      <c r="D647" s="556"/>
      <c r="E647" s="290" t="s">
        <v>395</v>
      </c>
      <c r="F647" s="290" t="s">
        <v>329</v>
      </c>
      <c r="G647" s="290" t="s">
        <v>397</v>
      </c>
      <c r="H647" s="183" t="str">
        <f>INDEX(Sector!$D$57:$D$776,MATCH('Energy consumption (raw)'!F647,Sector!$C$57:$C$776,FALSE))</f>
        <v>Port operation activities</v>
      </c>
      <c r="I647" s="183" t="str">
        <f>IF(G647=Sector!$B$50,Sector!$B$50,IF(G647=Sector!$B$51,Sector!$B$51,IF(G647=Sector!$B$53,Sector!$B$53,INDEX(Sector!$E$57:$E$776,MATCH('Energy consumption (raw)'!F647,Sector!$C$57:$C$776,FALSE)))))</f>
        <v>32 Other manufacturing</v>
      </c>
      <c r="J647" s="561"/>
      <c r="K647" s="561">
        <v>8984020</v>
      </c>
      <c r="L647" s="35"/>
      <c r="M647" s="35"/>
      <c r="N647" s="562"/>
      <c r="O647" s="35"/>
      <c r="P647" s="562"/>
      <c r="Q647" s="562"/>
      <c r="R647" s="561"/>
      <c r="S647" s="35"/>
      <c r="T647" s="35"/>
      <c r="U647" s="35"/>
      <c r="V647" s="35"/>
      <c r="W647" s="561"/>
      <c r="X647" s="35"/>
      <c r="Y647" s="35"/>
      <c r="Z647" s="35"/>
      <c r="AA647" s="35"/>
      <c r="AB647" s="35"/>
      <c r="AC647" s="35"/>
      <c r="AD647" s="35"/>
      <c r="AE647" s="35"/>
      <c r="AF647" s="561"/>
      <c r="AG647" s="561">
        <v>1386.2342860000001</v>
      </c>
      <c r="AH647" s="561">
        <v>1241.201544</v>
      </c>
      <c r="AI647" s="290" t="s">
        <v>310</v>
      </c>
      <c r="AJ647" s="290" t="s">
        <v>320</v>
      </c>
    </row>
    <row r="648" spans="2:36" x14ac:dyDescent="0.25">
      <c r="B648" s="554">
        <v>546</v>
      </c>
      <c r="C648" s="555"/>
      <c r="D648" s="556"/>
      <c r="E648" s="290" t="s">
        <v>395</v>
      </c>
      <c r="F648" s="290" t="s">
        <v>587</v>
      </c>
      <c r="G648" s="290" t="s">
        <v>397</v>
      </c>
      <c r="H648" s="183" t="str">
        <f>INDEX(Sector!$D$57:$D$776,MATCH('Energy consumption (raw)'!F648,Sector!$C$57:$C$776,FALSE))</f>
        <v>Precision mold production</v>
      </c>
      <c r="I648" s="183" t="str">
        <f>IF(G648=Sector!$B$50,Sector!$B$50,IF(G648=Sector!$B$51,Sector!$B$51,IF(G648=Sector!$B$53,Sector!$B$53,INDEX(Sector!$E$57:$E$776,MATCH('Energy consumption (raw)'!F648,Sector!$C$57:$C$776,FALSE)))))</f>
        <v>22 Manufacture of rubber and plastics products</v>
      </c>
      <c r="J648" s="561"/>
      <c r="K648" s="561">
        <v>7548464</v>
      </c>
      <c r="L648" s="35"/>
      <c r="M648" s="35"/>
      <c r="N648" s="562"/>
      <c r="O648" s="35"/>
      <c r="P648" s="562"/>
      <c r="Q648" s="562"/>
      <c r="R648" s="561"/>
      <c r="S648" s="35"/>
      <c r="T648" s="35"/>
      <c r="U648" s="35"/>
      <c r="V648" s="35"/>
      <c r="W648" s="561"/>
      <c r="X648" s="35"/>
      <c r="Y648" s="35"/>
      <c r="Z648" s="35"/>
      <c r="AA648" s="35"/>
      <c r="AB648" s="35"/>
      <c r="AC648" s="35"/>
      <c r="AD648" s="35"/>
      <c r="AE648" s="35"/>
      <c r="AF648" s="561"/>
      <c r="AG648" s="561">
        <v>1164.7279952000001</v>
      </c>
      <c r="AH648" s="561">
        <v>1086.5039129000002</v>
      </c>
      <c r="AI648" s="290" t="s">
        <v>310</v>
      </c>
      <c r="AJ648" s="290" t="s">
        <v>320</v>
      </c>
    </row>
    <row r="649" spans="2:36" x14ac:dyDescent="0.25">
      <c r="B649" s="554">
        <v>547</v>
      </c>
      <c r="C649" s="555"/>
      <c r="D649" s="556"/>
      <c r="E649" s="290" t="s">
        <v>395</v>
      </c>
      <c r="F649" s="290" t="s">
        <v>588</v>
      </c>
      <c r="G649" s="290" t="s">
        <v>397</v>
      </c>
      <c r="H649" s="183" t="str">
        <f>INDEX(Sector!$D$57:$D$776,MATCH('Energy consumption (raw)'!F649,Sector!$C$57:$C$776,FALSE))</f>
        <v>Production of synthetic rubber</v>
      </c>
      <c r="I649" s="183" t="str">
        <f>IF(G649=Sector!$B$50,Sector!$B$50,IF(G649=Sector!$B$51,Sector!$B$51,IF(G649=Sector!$B$53,Sector!$B$53,INDEX(Sector!$E$57:$E$776,MATCH('Energy consumption (raw)'!F649,Sector!$C$57:$C$776,FALSE)))))</f>
        <v>22 Manufacture of rubber and plastics products</v>
      </c>
      <c r="J649" s="561"/>
      <c r="K649" s="561">
        <v>7116970</v>
      </c>
      <c r="L649" s="35"/>
      <c r="M649" s="35"/>
      <c r="N649" s="562"/>
      <c r="O649" s="35"/>
      <c r="P649" s="562"/>
      <c r="Q649" s="562"/>
      <c r="R649" s="561"/>
      <c r="S649" s="35"/>
      <c r="T649" s="35"/>
      <c r="U649" s="35"/>
      <c r="V649" s="35"/>
      <c r="W649" s="561"/>
      <c r="X649" s="35"/>
      <c r="Y649" s="35"/>
      <c r="Z649" s="35"/>
      <c r="AA649" s="35"/>
      <c r="AB649" s="35"/>
      <c r="AC649" s="35"/>
      <c r="AD649" s="35"/>
      <c r="AE649" s="35"/>
      <c r="AF649" s="561">
        <v>209</v>
      </c>
      <c r="AG649" s="561">
        <v>1156.041471</v>
      </c>
      <c r="AH649" s="561">
        <v>1237.0450106000001</v>
      </c>
      <c r="AI649" s="290" t="s">
        <v>310</v>
      </c>
      <c r="AJ649" s="290" t="s">
        <v>320</v>
      </c>
    </row>
    <row r="650" spans="2:36" x14ac:dyDescent="0.25">
      <c r="B650" s="554">
        <v>548</v>
      </c>
      <c r="C650" s="555"/>
      <c r="D650" s="556"/>
      <c r="E650" s="290" t="s">
        <v>395</v>
      </c>
      <c r="F650" s="290" t="s">
        <v>441</v>
      </c>
      <c r="G650" s="290" t="s">
        <v>397</v>
      </c>
      <c r="H650" s="183" t="str">
        <f>INDEX(Sector!$D$57:$D$776,MATCH('Energy consumption (raw)'!F650,Sector!$C$57:$C$776,FALSE))</f>
        <v>Manufacture of pulp, paper and paperboard</v>
      </c>
      <c r="I650" s="183" t="str">
        <f>IF(G650=Sector!$B$50,Sector!$B$50,IF(G650=Sector!$B$51,Sector!$B$51,IF(G650=Sector!$B$53,Sector!$B$53,INDEX(Sector!$E$57:$E$776,MATCH('Energy consumption (raw)'!F650,Sector!$C$57:$C$776,FALSE)))))</f>
        <v>17 Manufacture of paper and paper products</v>
      </c>
      <c r="J650" s="561"/>
      <c r="K650" s="561">
        <v>9290225.0000000019</v>
      </c>
      <c r="L650" s="35"/>
      <c r="M650" s="35"/>
      <c r="N650" s="562"/>
      <c r="O650" s="35"/>
      <c r="P650" s="562"/>
      <c r="Q650" s="562"/>
      <c r="R650" s="561"/>
      <c r="S650" s="35"/>
      <c r="T650" s="35"/>
      <c r="U650" s="35"/>
      <c r="V650" s="35"/>
      <c r="W650" s="561"/>
      <c r="X650" s="35"/>
      <c r="Y650" s="35"/>
      <c r="Z650" s="35"/>
      <c r="AA650" s="35"/>
      <c r="AB650" s="35"/>
      <c r="AC650" s="35"/>
      <c r="AD650" s="35"/>
      <c r="AE650" s="35"/>
      <c r="AF650" s="561"/>
      <c r="AG650" s="561">
        <v>1433.4817175000003</v>
      </c>
      <c r="AH650" s="561">
        <v>1064.3072407</v>
      </c>
      <c r="AI650" s="290" t="s">
        <v>310</v>
      </c>
      <c r="AJ650" s="290" t="s">
        <v>320</v>
      </c>
    </row>
    <row r="651" spans="2:36" x14ac:dyDescent="0.25">
      <c r="B651" s="554">
        <v>549</v>
      </c>
      <c r="C651" s="555"/>
      <c r="D651" s="556"/>
      <c r="E651" s="290" t="s">
        <v>395</v>
      </c>
      <c r="F651" s="290" t="s">
        <v>562</v>
      </c>
      <c r="G651" s="290" t="s">
        <v>397</v>
      </c>
      <c r="H651" s="183" t="str">
        <f>INDEX(Sector!$D$57:$D$776,MATCH('Energy consumption (raw)'!F651,Sector!$C$57:$C$776,FALSE))</f>
        <v>Manufacture of toys and games</v>
      </c>
      <c r="I651" s="183" t="str">
        <f>IF(G651=Sector!$B$50,Sector!$B$50,IF(G651=Sector!$B$51,Sector!$B$51,IF(G651=Sector!$B$53,Sector!$B$53,INDEX(Sector!$E$57:$E$776,MATCH('Energy consumption (raw)'!F651,Sector!$C$57:$C$776,FALSE)))))</f>
        <v>32 Other manufacturing</v>
      </c>
      <c r="J651" s="561">
        <v>7908417</v>
      </c>
      <c r="K651" s="561">
        <v>7564077</v>
      </c>
      <c r="L651" s="35"/>
      <c r="M651" s="35"/>
      <c r="N651" s="562"/>
      <c r="O651" s="35"/>
      <c r="P651" s="562"/>
      <c r="Q651" s="562"/>
      <c r="R651" s="561">
        <v>66</v>
      </c>
      <c r="S651" s="35"/>
      <c r="T651" s="35">
        <v>3</v>
      </c>
      <c r="U651" s="35"/>
      <c r="V651" s="35"/>
      <c r="W651" s="561">
        <v>500</v>
      </c>
      <c r="X651" s="35">
        <v>2.1699999999999999E-4</v>
      </c>
      <c r="Y651" s="35"/>
      <c r="Z651" s="35"/>
      <c r="AA651" s="35"/>
      <c r="AB651" s="35"/>
      <c r="AC651" s="35"/>
      <c r="AD651" s="35"/>
      <c r="AE651" s="35"/>
      <c r="AF651" s="561">
        <v>1.06</v>
      </c>
      <c r="AG651" s="561">
        <v>1238.3310011000001</v>
      </c>
      <c r="AH651" s="561">
        <v>1259.645023</v>
      </c>
      <c r="AI651" s="290" t="s">
        <v>310</v>
      </c>
      <c r="AJ651" s="290" t="s">
        <v>320</v>
      </c>
    </row>
    <row r="652" spans="2:36" x14ac:dyDescent="0.25">
      <c r="B652" s="554">
        <v>550</v>
      </c>
      <c r="C652" s="555"/>
      <c r="D652" s="556"/>
      <c r="E652" s="290" t="s">
        <v>395</v>
      </c>
      <c r="F652" s="290" t="s">
        <v>329</v>
      </c>
      <c r="G652" s="290" t="s">
        <v>397</v>
      </c>
      <c r="H652" s="183" t="str">
        <f>INDEX(Sector!$D$57:$D$776,MATCH('Energy consumption (raw)'!F652,Sector!$C$57:$C$776,FALSE))</f>
        <v>Port operation activities</v>
      </c>
      <c r="I652" s="183" t="str">
        <f>IF(G652=Sector!$B$50,Sector!$B$50,IF(G652=Sector!$B$51,Sector!$B$51,IF(G652=Sector!$B$53,Sector!$B$53,INDEX(Sector!$E$57:$E$776,MATCH('Energy consumption (raw)'!F652,Sector!$C$57:$C$776,FALSE)))))</f>
        <v>32 Other manufacturing</v>
      </c>
      <c r="J652" s="561">
        <v>10164700</v>
      </c>
      <c r="K652" s="561">
        <v>10148200</v>
      </c>
      <c r="L652" s="35"/>
      <c r="M652" s="35"/>
      <c r="N652" s="562"/>
      <c r="O652" s="35"/>
      <c r="P652" s="562"/>
      <c r="Q652" s="562"/>
      <c r="R652" s="561"/>
      <c r="S652" s="35"/>
      <c r="T652" s="35"/>
      <c r="U652" s="35"/>
      <c r="V652" s="35"/>
      <c r="W652" s="561"/>
      <c r="X652" s="35"/>
      <c r="Y652" s="35"/>
      <c r="Z652" s="35"/>
      <c r="AA652" s="35"/>
      <c r="AB652" s="35"/>
      <c r="AC652" s="35"/>
      <c r="AD652" s="35"/>
      <c r="AE652" s="35"/>
      <c r="AF652" s="561"/>
      <c r="AG652" s="561">
        <v>1565.8672600000002</v>
      </c>
      <c r="AH652" s="561">
        <v>1654.058968</v>
      </c>
      <c r="AI652" s="290" t="s">
        <v>310</v>
      </c>
      <c r="AJ652" s="290" t="s">
        <v>320</v>
      </c>
    </row>
    <row r="653" spans="2:36" x14ac:dyDescent="0.25">
      <c r="B653" s="554">
        <v>551</v>
      </c>
      <c r="C653" s="555"/>
      <c r="D653" s="556"/>
      <c r="E653" s="290" t="s">
        <v>395</v>
      </c>
      <c r="F653" s="290" t="s">
        <v>329</v>
      </c>
      <c r="G653" s="290" t="s">
        <v>397</v>
      </c>
      <c r="H653" s="183" t="str">
        <f>INDEX(Sector!$D$57:$D$776,MATCH('Energy consumption (raw)'!F653,Sector!$C$57:$C$776,FALSE))</f>
        <v>Port operation activities</v>
      </c>
      <c r="I653" s="183" t="str">
        <f>IF(G653=Sector!$B$50,Sector!$B$50,IF(G653=Sector!$B$51,Sector!$B$51,IF(G653=Sector!$B$53,Sector!$B$53,INDEX(Sector!$E$57:$E$776,MATCH('Energy consumption (raw)'!F653,Sector!$C$57:$C$776,FALSE)))))</f>
        <v>32 Other manufacturing</v>
      </c>
      <c r="J653" s="561">
        <v>4062240</v>
      </c>
      <c r="K653" s="561">
        <v>4062240</v>
      </c>
      <c r="L653" s="35"/>
      <c r="M653" s="35"/>
      <c r="N653" s="562"/>
      <c r="O653" s="35"/>
      <c r="P653" s="562"/>
      <c r="Q653" s="562"/>
      <c r="R653" s="561">
        <v>877</v>
      </c>
      <c r="S653" s="35"/>
      <c r="T653" s="35"/>
      <c r="U653" s="35"/>
      <c r="V653" s="35"/>
      <c r="W653" s="561"/>
      <c r="X653" s="35"/>
      <c r="Y653" s="35"/>
      <c r="Z653" s="35"/>
      <c r="AA653" s="35"/>
      <c r="AB653" s="35"/>
      <c r="AC653" s="35"/>
      <c r="AD653" s="35"/>
      <c r="AE653" s="35"/>
      <c r="AF653" s="561"/>
      <c r="AG653" s="561">
        <v>1521.3436320000001</v>
      </c>
      <c r="AH653" s="561">
        <v>1120.5016034</v>
      </c>
      <c r="AI653" s="290" t="s">
        <v>310</v>
      </c>
      <c r="AJ653" s="290" t="s">
        <v>320</v>
      </c>
    </row>
    <row r="654" spans="2:36" x14ac:dyDescent="0.25">
      <c r="B654" s="554">
        <v>552</v>
      </c>
      <c r="C654" s="558"/>
      <c r="D654" s="556"/>
      <c r="E654" s="290" t="s">
        <v>395</v>
      </c>
      <c r="F654" s="290" t="s">
        <v>461</v>
      </c>
      <c r="G654" s="290" t="s">
        <v>397</v>
      </c>
      <c r="H654" s="183" t="str">
        <f>INDEX(Sector!$D$57:$D$776,MATCH('Energy consumption (raw)'!F654,Sector!$C$57:$C$776,FALSE))</f>
        <v>Iron and steel production</v>
      </c>
      <c r="I654" s="183" t="str">
        <f>IF(G654=Sector!$B$50,Sector!$B$50,IF(G654=Sector!$B$51,Sector!$B$51,IF(G654=Sector!$B$53,Sector!$B$53,INDEX(Sector!$E$57:$E$776,MATCH('Energy consumption (raw)'!F654,Sector!$C$57:$C$776,FALSE)))))</f>
        <v>24 Manufacture of basic metals</v>
      </c>
      <c r="J654" s="561"/>
      <c r="K654" s="561">
        <v>7219960</v>
      </c>
      <c r="L654" s="35"/>
      <c r="M654" s="35"/>
      <c r="N654" s="562"/>
      <c r="O654" s="35"/>
      <c r="P654" s="562"/>
      <c r="Q654" s="562"/>
      <c r="R654" s="561"/>
      <c r="S654" s="35"/>
      <c r="T654" s="35"/>
      <c r="U654" s="35"/>
      <c r="V654" s="35"/>
      <c r="W654" s="561"/>
      <c r="X654" s="35"/>
      <c r="Y654" s="35"/>
      <c r="Z654" s="35"/>
      <c r="AA654" s="35"/>
      <c r="AB654" s="35"/>
      <c r="AC654" s="35"/>
      <c r="AD654" s="35"/>
      <c r="AE654" s="35"/>
      <c r="AF654" s="561"/>
      <c r="AG654" s="561">
        <v>1114.0398280000002</v>
      </c>
      <c r="AH654" s="561"/>
      <c r="AI654" s="290" t="s">
        <v>310</v>
      </c>
      <c r="AJ654" s="290" t="s">
        <v>320</v>
      </c>
    </row>
    <row r="655" spans="2:36" x14ac:dyDescent="0.25">
      <c r="B655" s="554">
        <v>553</v>
      </c>
      <c r="C655" s="558"/>
      <c r="D655" s="556"/>
      <c r="E655" s="290" t="s">
        <v>395</v>
      </c>
      <c r="F655" s="290" t="s">
        <v>589</v>
      </c>
      <c r="G655" s="290" t="s">
        <v>397</v>
      </c>
      <c r="H655" s="183" t="str">
        <f>INDEX(Sector!$D$57:$D$776,MATCH('Energy consumption (raw)'!F655,Sector!$C$57:$C$776,FALSE))</f>
        <v>Manufacturing machinery and equipment</v>
      </c>
      <c r="I655" s="183" t="str">
        <f>IF(G655=Sector!$B$50,Sector!$B$50,IF(G655=Sector!$B$51,Sector!$B$51,IF(G655=Sector!$B$53,Sector!$B$53,INDEX(Sector!$E$57:$E$776,MATCH('Energy consumption (raw)'!F655,Sector!$C$57:$C$776,FALSE)))))</f>
        <v>28 Manufacture of machinery and equipment n.e.c.</v>
      </c>
      <c r="J655" s="561"/>
      <c r="K655" s="561">
        <v>13963184</v>
      </c>
      <c r="L655" s="35"/>
      <c r="M655" s="35"/>
      <c r="N655" s="562"/>
      <c r="O655" s="35"/>
      <c r="P655" s="562"/>
      <c r="Q655" s="562"/>
      <c r="R655" s="561"/>
      <c r="S655" s="35"/>
      <c r="T655" s="35"/>
      <c r="U655" s="35"/>
      <c r="V655" s="35"/>
      <c r="W655" s="561"/>
      <c r="X655" s="35"/>
      <c r="Y655" s="35"/>
      <c r="Z655" s="35"/>
      <c r="AA655" s="35"/>
      <c r="AB655" s="35"/>
      <c r="AC655" s="35"/>
      <c r="AD655" s="35"/>
      <c r="AE655" s="35"/>
      <c r="AF655" s="561"/>
      <c r="AG655" s="561">
        <v>2154.5192912000002</v>
      </c>
      <c r="AH655" s="561"/>
      <c r="AI655" s="290" t="s">
        <v>310</v>
      </c>
      <c r="AJ655" s="290" t="s">
        <v>320</v>
      </c>
    </row>
    <row r="656" spans="2:36" x14ac:dyDescent="0.25">
      <c r="B656" s="554">
        <v>554</v>
      </c>
      <c r="C656" s="555"/>
      <c r="D656" s="556"/>
      <c r="E656" s="290" t="s">
        <v>395</v>
      </c>
      <c r="F656" s="290" t="s">
        <v>590</v>
      </c>
      <c r="G656" s="290" t="s">
        <v>397</v>
      </c>
      <c r="H656" s="183" t="str">
        <f>INDEX(Sector!$D$57:$D$776,MATCH('Energy consumption (raw)'!F656,Sector!$C$57:$C$776,FALSE))</f>
        <v>Producing consumer electronic products</v>
      </c>
      <c r="I656" s="183" t="str">
        <f>IF(G656=Sector!$B$50,Sector!$B$50,IF(G656=Sector!$B$51,Sector!$B$51,IF(G656=Sector!$B$53,Sector!$B$53,INDEX(Sector!$E$57:$E$776,MATCH('Energy consumption (raw)'!F656,Sector!$C$57:$C$776,FALSE)))))</f>
        <v>26 Manufacture of computer, electronic and optical products</v>
      </c>
      <c r="J656" s="561"/>
      <c r="K656" s="561">
        <v>12631670</v>
      </c>
      <c r="L656" s="35"/>
      <c r="M656" s="35"/>
      <c r="N656" s="562"/>
      <c r="O656" s="35"/>
      <c r="P656" s="562"/>
      <c r="Q656" s="562"/>
      <c r="R656" s="561"/>
      <c r="S656" s="35"/>
      <c r="T656" s="290"/>
      <c r="U656" s="35"/>
      <c r="V656" s="35"/>
      <c r="W656" s="561"/>
      <c r="X656" s="35"/>
      <c r="Y656" s="35"/>
      <c r="Z656" s="35"/>
      <c r="AA656" s="35"/>
      <c r="AB656" s="35"/>
      <c r="AC656" s="35"/>
      <c r="AD656" s="35"/>
      <c r="AE656" s="35"/>
      <c r="AF656" s="561"/>
      <c r="AG656" s="561">
        <v>1949.066681</v>
      </c>
      <c r="AH656" s="561"/>
      <c r="AI656" s="290" t="s">
        <v>310</v>
      </c>
      <c r="AJ656" s="290" t="s">
        <v>320</v>
      </c>
    </row>
    <row r="657" spans="2:36" x14ac:dyDescent="0.25">
      <c r="B657" s="554">
        <v>555</v>
      </c>
      <c r="C657" s="555"/>
      <c r="D657" s="556"/>
      <c r="E657" s="290" t="s">
        <v>395</v>
      </c>
      <c r="F657" s="290" t="s">
        <v>546</v>
      </c>
      <c r="G657" s="290" t="s">
        <v>397</v>
      </c>
      <c r="H657" s="183" t="str">
        <f>INDEX(Sector!$D$57:$D$776,MATCH('Energy consumption (raw)'!F657,Sector!$C$57:$C$776,FALSE))</f>
        <v>Sewing clothes other than fur skins</v>
      </c>
      <c r="I657" s="183" t="str">
        <f>IF(G657=Sector!$B$50,Sector!$B$50,IF(G657=Sector!$B$51,Sector!$B$51,IF(G657=Sector!$B$53,Sector!$B$53,INDEX(Sector!$E$57:$E$776,MATCH('Energy consumption (raw)'!F657,Sector!$C$57:$C$776,FALSE)))))</f>
        <v>13 Manufacture of textiles</v>
      </c>
      <c r="J657" s="561"/>
      <c r="K657" s="561">
        <v>6492164</v>
      </c>
      <c r="L657" s="35"/>
      <c r="M657" s="35"/>
      <c r="N657" s="562"/>
      <c r="O657" s="35"/>
      <c r="P657" s="562"/>
      <c r="Q657" s="562"/>
      <c r="R657" s="561"/>
      <c r="S657" s="35"/>
      <c r="T657" s="290"/>
      <c r="U657" s="35"/>
      <c r="V657" s="35"/>
      <c r="W657" s="561"/>
      <c r="X657" s="35"/>
      <c r="Y657" s="35"/>
      <c r="Z657" s="35"/>
      <c r="AA657" s="35"/>
      <c r="AB657" s="35"/>
      <c r="AC657" s="35"/>
      <c r="AD657" s="35"/>
      <c r="AE657" s="35"/>
      <c r="AF657" s="561"/>
      <c r="AG657" s="561">
        <v>1001.7409052</v>
      </c>
      <c r="AH657" s="561"/>
      <c r="AI657" s="290" t="s">
        <v>310</v>
      </c>
      <c r="AJ657" s="290" t="s">
        <v>320</v>
      </c>
    </row>
    <row r="658" spans="2:36" x14ac:dyDescent="0.25">
      <c r="B658" s="554">
        <v>556</v>
      </c>
      <c r="C658" s="555"/>
      <c r="D658" s="556"/>
      <c r="E658" s="290" t="s">
        <v>395</v>
      </c>
      <c r="F658" s="290" t="s">
        <v>407</v>
      </c>
      <c r="G658" s="290" t="s">
        <v>397</v>
      </c>
      <c r="H658" s="183" t="str">
        <f>INDEX(Sector!$D$57:$D$776,MATCH('Energy consumption (raw)'!F658,Sector!$C$57:$C$776,FALSE))</f>
        <v>Electronic components manufacturing</v>
      </c>
      <c r="I658" s="183" t="str">
        <f>IF(G658=Sector!$B$50,Sector!$B$50,IF(G658=Sector!$B$51,Sector!$B$51,IF(G658=Sector!$B$53,Sector!$B$53,INDEX(Sector!$E$57:$E$776,MATCH('Energy consumption (raw)'!F658,Sector!$C$57:$C$776,FALSE)))))</f>
        <v>26 Manufacture of computer, electronic and optical products</v>
      </c>
      <c r="J658" s="561"/>
      <c r="K658" s="561">
        <v>11121921</v>
      </c>
      <c r="L658" s="35"/>
      <c r="M658" s="35"/>
      <c r="N658" s="562"/>
      <c r="O658" s="35"/>
      <c r="P658" s="562"/>
      <c r="Q658" s="562"/>
      <c r="R658" s="561"/>
      <c r="S658" s="35"/>
      <c r="T658" s="290"/>
      <c r="U658" s="35"/>
      <c r="V658" s="35"/>
      <c r="W658" s="561"/>
      <c r="X658" s="35"/>
      <c r="Y658" s="35"/>
      <c r="Z658" s="35"/>
      <c r="AA658" s="35"/>
      <c r="AB658" s="35"/>
      <c r="AC658" s="35"/>
      <c r="AD658" s="35"/>
      <c r="AE658" s="35"/>
      <c r="AF658" s="561"/>
      <c r="AG658" s="561">
        <v>1716.1124103000002</v>
      </c>
      <c r="AH658" s="561"/>
      <c r="AI658" s="290" t="s">
        <v>310</v>
      </c>
      <c r="AJ658" s="290" t="s">
        <v>320</v>
      </c>
    </row>
    <row r="659" spans="2:36" x14ac:dyDescent="0.25">
      <c r="B659" s="554">
        <v>557</v>
      </c>
      <c r="C659" s="555"/>
      <c r="D659" s="556"/>
      <c r="E659" s="290" t="s">
        <v>395</v>
      </c>
      <c r="F659" s="290" t="s">
        <v>591</v>
      </c>
      <c r="G659" s="290" t="s">
        <v>397</v>
      </c>
      <c r="H659" s="183" t="str">
        <f>INDEX(Sector!$D$57:$D$776,MATCH('Energy consumption (raw)'!F659,Sector!$C$57:$C$776,FALSE))</f>
        <v>Producing products from plastic</v>
      </c>
      <c r="I659" s="183" t="str">
        <f>IF(G659=Sector!$B$50,Sector!$B$50,IF(G659=Sector!$B$51,Sector!$B$51,IF(G659=Sector!$B$53,Sector!$B$53,INDEX(Sector!$E$57:$E$776,MATCH('Energy consumption (raw)'!F659,Sector!$C$57:$C$776,FALSE)))))</f>
        <v>22 Manufacture of rubber and plastics products</v>
      </c>
      <c r="J659" s="561"/>
      <c r="K659" s="561">
        <v>15196382</v>
      </c>
      <c r="L659" s="35"/>
      <c r="M659" s="35"/>
      <c r="N659" s="562"/>
      <c r="O659" s="35"/>
      <c r="P659" s="562"/>
      <c r="Q659" s="562"/>
      <c r="R659" s="561"/>
      <c r="S659" s="35"/>
      <c r="T659" s="290"/>
      <c r="U659" s="35"/>
      <c r="V659" s="35"/>
      <c r="W659" s="561"/>
      <c r="X659" s="35"/>
      <c r="Y659" s="35"/>
      <c r="Z659" s="35"/>
      <c r="AA659" s="35"/>
      <c r="AB659" s="35"/>
      <c r="AC659" s="35"/>
      <c r="AD659" s="35"/>
      <c r="AE659" s="35"/>
      <c r="AF659" s="561"/>
      <c r="AG659" s="561">
        <v>2344.8017426000001</v>
      </c>
      <c r="AH659" s="561"/>
      <c r="AI659" s="290" t="s">
        <v>310</v>
      </c>
      <c r="AJ659" s="290" t="s">
        <v>320</v>
      </c>
    </row>
    <row r="660" spans="2:36" x14ac:dyDescent="0.25">
      <c r="B660" s="554">
        <v>558</v>
      </c>
      <c r="C660" s="555"/>
      <c r="D660" s="556"/>
      <c r="E660" s="290" t="s">
        <v>395</v>
      </c>
      <c r="F660" s="559" t="s">
        <v>557</v>
      </c>
      <c r="G660" s="290" t="s">
        <v>397</v>
      </c>
      <c r="H660" s="183" t="str">
        <f>INDEX(Sector!$D$57:$D$776,MATCH('Energy consumption (raw)'!F660,Sector!$C$57:$C$776,FALSE))</f>
        <v>Manufacture of other metal products n.e.c., n.e.c</v>
      </c>
      <c r="I660" s="183" t="str">
        <f>IF(G660=Sector!$B$50,Sector!$B$50,IF(G660=Sector!$B$51,Sector!$B$51,IF(G660=Sector!$B$53,Sector!$B$53,INDEX(Sector!$E$57:$E$776,MATCH('Energy consumption (raw)'!F660,Sector!$C$57:$C$776,FALSE)))))</f>
        <v>25 Manufacture of fabricated metal products, except machinery and equipment</v>
      </c>
      <c r="J660" s="561"/>
      <c r="K660" s="561">
        <v>15717351</v>
      </c>
      <c r="L660" s="35"/>
      <c r="M660" s="35"/>
      <c r="N660" s="562"/>
      <c r="O660" s="35"/>
      <c r="P660" s="562"/>
      <c r="Q660" s="562"/>
      <c r="R660" s="561"/>
      <c r="S660" s="35"/>
      <c r="T660" s="290"/>
      <c r="U660" s="35"/>
      <c r="V660" s="35"/>
      <c r="W660" s="561"/>
      <c r="X660" s="35"/>
      <c r="Y660" s="35"/>
      <c r="Z660" s="35"/>
      <c r="AA660" s="35"/>
      <c r="AB660" s="35"/>
      <c r="AC660" s="35"/>
      <c r="AD660" s="35"/>
      <c r="AE660" s="35"/>
      <c r="AF660" s="561"/>
      <c r="AG660" s="561">
        <v>2425.1872593000003</v>
      </c>
      <c r="AH660" s="561"/>
      <c r="AI660" s="290" t="s">
        <v>310</v>
      </c>
      <c r="AJ660" s="290" t="s">
        <v>320</v>
      </c>
    </row>
    <row r="661" spans="2:36" x14ac:dyDescent="0.25">
      <c r="B661" s="554">
        <v>559</v>
      </c>
      <c r="C661" s="555"/>
      <c r="D661" s="556"/>
      <c r="E661" s="290" t="s">
        <v>395</v>
      </c>
      <c r="F661" s="290" t="s">
        <v>461</v>
      </c>
      <c r="G661" s="290" t="s">
        <v>397</v>
      </c>
      <c r="H661" s="183" t="str">
        <f>INDEX(Sector!$D$57:$D$776,MATCH('Energy consumption (raw)'!F661,Sector!$C$57:$C$776,FALSE))</f>
        <v>Iron and steel production</v>
      </c>
      <c r="I661" s="183" t="str">
        <f>IF(G661=Sector!$B$50,Sector!$B$50,IF(G661=Sector!$B$51,Sector!$B$51,IF(G661=Sector!$B$53,Sector!$B$53,INDEX(Sector!$E$57:$E$776,MATCH('Energy consumption (raw)'!F661,Sector!$C$57:$C$776,FALSE)))))</f>
        <v>24 Manufacture of basic metals</v>
      </c>
      <c r="J661" s="561"/>
      <c r="K661" s="561">
        <v>13568569</v>
      </c>
      <c r="L661" s="35"/>
      <c r="M661" s="35"/>
      <c r="N661" s="562"/>
      <c r="O661" s="35"/>
      <c r="P661" s="562"/>
      <c r="Q661" s="562"/>
      <c r="R661" s="561"/>
      <c r="S661" s="35"/>
      <c r="T661" s="290"/>
      <c r="U661" s="35"/>
      <c r="V661" s="35"/>
      <c r="W661" s="561"/>
      <c r="X661" s="35"/>
      <c r="Y661" s="35"/>
      <c r="Z661" s="35"/>
      <c r="AA661" s="35"/>
      <c r="AB661" s="35"/>
      <c r="AC661" s="35"/>
      <c r="AD661" s="35"/>
      <c r="AE661" s="35"/>
      <c r="AF661" s="561"/>
      <c r="AG661" s="561">
        <v>2093.6301966999999</v>
      </c>
      <c r="AH661" s="561"/>
      <c r="AI661" s="290" t="s">
        <v>310</v>
      </c>
      <c r="AJ661" s="290" t="s">
        <v>320</v>
      </c>
    </row>
    <row r="662" spans="2:36" x14ac:dyDescent="0.25">
      <c r="B662" s="554">
        <v>560</v>
      </c>
      <c r="C662" s="555"/>
      <c r="D662" s="556"/>
      <c r="E662" s="290" t="s">
        <v>395</v>
      </c>
      <c r="F662" s="290" t="s">
        <v>592</v>
      </c>
      <c r="G662" s="290" t="s">
        <v>397</v>
      </c>
      <c r="H662" s="183" t="str">
        <f>INDEX(Sector!$D$57:$D$776,MATCH('Energy consumption (raw)'!F662,Sector!$C$57:$C$776,FALSE))</f>
        <v>Producing ultra-fine stone powder and plastic additives</v>
      </c>
      <c r="I662" s="183" t="str">
        <f>IF(G662=Sector!$B$50,Sector!$B$50,IF(G662=Sector!$B$51,Sector!$B$51,IF(G662=Sector!$B$53,Sector!$B$53,INDEX(Sector!$E$57:$E$776,MATCH('Energy consumption (raw)'!F662,Sector!$C$57:$C$776,FALSE)))))</f>
        <v>22 Manufacture of rubber and plastics products</v>
      </c>
      <c r="J662" s="561"/>
      <c r="K662" s="561">
        <v>8695183</v>
      </c>
      <c r="L662" s="35"/>
      <c r="M662" s="35"/>
      <c r="N662" s="562"/>
      <c r="O662" s="35"/>
      <c r="P662" s="562"/>
      <c r="Q662" s="562"/>
      <c r="R662" s="561"/>
      <c r="S662" s="35"/>
      <c r="T662" s="290"/>
      <c r="U662" s="35"/>
      <c r="V662" s="35"/>
      <c r="W662" s="561"/>
      <c r="X662" s="35"/>
      <c r="Y662" s="35"/>
      <c r="Z662" s="35"/>
      <c r="AA662" s="35"/>
      <c r="AB662" s="35"/>
      <c r="AC662" s="35"/>
      <c r="AD662" s="35"/>
      <c r="AE662" s="35"/>
      <c r="AF662" s="561"/>
      <c r="AG662" s="561">
        <v>1341.6667369000002</v>
      </c>
      <c r="AH662" s="561"/>
      <c r="AI662" s="290" t="s">
        <v>310</v>
      </c>
      <c r="AJ662" s="290" t="s">
        <v>320</v>
      </c>
    </row>
    <row r="663" spans="2:36" x14ac:dyDescent="0.25">
      <c r="B663" s="554">
        <v>561</v>
      </c>
      <c r="C663" s="555"/>
      <c r="D663" s="556"/>
      <c r="E663" s="290" t="s">
        <v>395</v>
      </c>
      <c r="F663" s="290" t="s">
        <v>593</v>
      </c>
      <c r="G663" s="290" t="s">
        <v>397</v>
      </c>
      <c r="H663" s="183" t="str">
        <f>INDEX(Sector!$D$57:$D$776,MATCH('Energy consumption (raw)'!F663,Sector!$C$57:$C$776,FALSE))</f>
        <v>Production of man-made fibers</v>
      </c>
      <c r="I663" s="183" t="str">
        <f>IF(G663=Sector!$B$50,Sector!$B$50,IF(G663=Sector!$B$51,Sector!$B$51,IF(G663=Sector!$B$53,Sector!$B$53,INDEX(Sector!$E$57:$E$776,MATCH('Energy consumption (raw)'!F663,Sector!$C$57:$C$776,FALSE)))))</f>
        <v>13 Manufacture of textiles</v>
      </c>
      <c r="J663" s="561"/>
      <c r="K663" s="561">
        <v>10724637.439999999</v>
      </c>
      <c r="L663" s="35"/>
      <c r="M663" s="35"/>
      <c r="N663" s="562"/>
      <c r="O663" s="35"/>
      <c r="P663" s="562"/>
      <c r="Q663" s="562"/>
      <c r="R663" s="561"/>
      <c r="S663" s="35"/>
      <c r="T663" s="290"/>
      <c r="U663" s="35"/>
      <c r="V663" s="35"/>
      <c r="W663" s="561"/>
      <c r="X663" s="35"/>
      <c r="Y663" s="35"/>
      <c r="Z663" s="35"/>
      <c r="AA663" s="35"/>
      <c r="AB663" s="35"/>
      <c r="AC663" s="35"/>
      <c r="AD663" s="35"/>
      <c r="AE663" s="35"/>
      <c r="AF663" s="561"/>
      <c r="AG663" s="561">
        <v>1654.8115569920001</v>
      </c>
      <c r="AH663" s="561"/>
      <c r="AI663" s="290" t="s">
        <v>310</v>
      </c>
      <c r="AJ663" s="290" t="s">
        <v>320</v>
      </c>
    </row>
    <row r="664" spans="2:36" x14ac:dyDescent="0.25">
      <c r="B664" s="554">
        <v>562</v>
      </c>
      <c r="C664" s="555"/>
      <c r="D664" s="556"/>
      <c r="E664" s="290" t="s">
        <v>395</v>
      </c>
      <c r="F664" s="290" t="s">
        <v>594</v>
      </c>
      <c r="G664" s="290" t="s">
        <v>397</v>
      </c>
      <c r="H664" s="183" t="str">
        <f>INDEX(Sector!$D$57:$D$776,MATCH('Energy consumption (raw)'!F664,Sector!$C$57:$C$776,FALSE))</f>
        <v>Fishing and aquaculture</v>
      </c>
      <c r="I664" s="183" t="str">
        <f>IF(G664=Sector!$B$50,Sector!$B$50,IF(G664=Sector!$B$51,Sector!$B$51,IF(G664=Sector!$B$53,Sector!$B$53,INDEX(Sector!$E$57:$E$776,MATCH('Energy consumption (raw)'!F664,Sector!$C$57:$C$776,FALSE)))))</f>
        <v>10 Manufacture of food products</v>
      </c>
      <c r="J664" s="561"/>
      <c r="K664" s="561"/>
      <c r="L664" s="35"/>
      <c r="M664" s="35"/>
      <c r="N664" s="562"/>
      <c r="O664" s="35"/>
      <c r="P664" s="562"/>
      <c r="Q664" s="562"/>
      <c r="R664" s="561">
        <v>3650</v>
      </c>
      <c r="S664" s="35"/>
      <c r="T664" s="290"/>
      <c r="U664" s="35"/>
      <c r="V664" s="35"/>
      <c r="W664" s="561"/>
      <c r="X664" s="35"/>
      <c r="Y664" s="35"/>
      <c r="Z664" s="35"/>
      <c r="AA664" s="35"/>
      <c r="AB664" s="35"/>
      <c r="AC664" s="35"/>
      <c r="AD664" s="35"/>
      <c r="AE664" s="35"/>
      <c r="AF664" s="561"/>
      <c r="AG664" s="561">
        <v>3723</v>
      </c>
      <c r="AH664" s="561"/>
      <c r="AI664" s="290" t="s">
        <v>310</v>
      </c>
      <c r="AJ664" s="290" t="s">
        <v>320</v>
      </c>
    </row>
    <row r="665" spans="2:36" x14ac:dyDescent="0.25">
      <c r="B665" s="554">
        <v>563</v>
      </c>
      <c r="C665" s="555"/>
      <c r="D665" s="35"/>
      <c r="E665" s="290" t="s">
        <v>395</v>
      </c>
      <c r="F665" s="290" t="s">
        <v>461</v>
      </c>
      <c r="G665" s="290" t="s">
        <v>397</v>
      </c>
      <c r="H665" s="183" t="str">
        <f>INDEX(Sector!$D$57:$D$776,MATCH('Energy consumption (raw)'!F665,Sector!$C$57:$C$776,FALSE))</f>
        <v>Iron and steel production</v>
      </c>
      <c r="I665" s="183" t="str">
        <f>IF(G665=Sector!$B$50,Sector!$B$50,IF(G665=Sector!$B$51,Sector!$B$51,IF(G665=Sector!$B$53,Sector!$B$53,INDEX(Sector!$E$57:$E$776,MATCH('Energy consumption (raw)'!F665,Sector!$C$57:$C$776,FALSE)))))</f>
        <v>24 Manufacture of basic metals</v>
      </c>
      <c r="J665" s="561">
        <v>35250365</v>
      </c>
      <c r="K665" s="563"/>
      <c r="L665" s="35"/>
      <c r="M665" s="35"/>
      <c r="N665" s="35"/>
      <c r="O665" s="35"/>
      <c r="P665" s="35"/>
      <c r="Q665" s="562"/>
      <c r="R665" s="563"/>
      <c r="S665" s="35"/>
      <c r="T665" s="35"/>
      <c r="U665" s="35"/>
      <c r="V665" s="35"/>
      <c r="W665" s="35"/>
      <c r="X665" s="35"/>
      <c r="Y665" s="35"/>
      <c r="Z665" s="35"/>
      <c r="AA665" s="35"/>
      <c r="AB665" s="35"/>
      <c r="AC665" s="35"/>
      <c r="AD665" s="35"/>
      <c r="AE665" s="35"/>
      <c r="AF665" s="35"/>
      <c r="AG665" s="561">
        <v>5439.1313195000002</v>
      </c>
      <c r="AH665" s="561"/>
      <c r="AI665" s="291" t="s">
        <v>369</v>
      </c>
      <c r="AJ665" s="290" t="s">
        <v>320</v>
      </c>
    </row>
    <row r="666" spans="2:36" x14ac:dyDescent="0.25">
      <c r="B666" s="554">
        <v>564</v>
      </c>
      <c r="C666" s="555"/>
      <c r="D666" s="35"/>
      <c r="E666" s="290" t="s">
        <v>395</v>
      </c>
      <c r="F666" s="290" t="s">
        <v>524</v>
      </c>
      <c r="G666" s="290" t="s">
        <v>397</v>
      </c>
      <c r="H666" s="183" t="str">
        <f>INDEX(Sector!$D$57:$D$776,MATCH('Energy consumption (raw)'!F666,Sector!$C$57:$C$776,FALSE))</f>
        <v>Shipbuilding and floating structures</v>
      </c>
      <c r="I666" s="183" t="str">
        <f>IF(G666=Sector!$B$50,Sector!$B$50,IF(G666=Sector!$B$51,Sector!$B$51,IF(G666=Sector!$B$53,Sector!$B$53,INDEX(Sector!$E$57:$E$776,MATCH('Energy consumption (raw)'!F666,Sector!$C$57:$C$776,FALSE)))))</f>
        <v>30 Manufacture of other transport equipment</v>
      </c>
      <c r="J666" s="561">
        <v>4217311</v>
      </c>
      <c r="K666" s="563"/>
      <c r="L666" s="35"/>
      <c r="M666" s="35"/>
      <c r="N666" s="35"/>
      <c r="O666" s="35"/>
      <c r="P666" s="35"/>
      <c r="Q666" s="562"/>
      <c r="R666" s="563"/>
      <c r="S666" s="562">
        <v>576000</v>
      </c>
      <c r="T666" s="35"/>
      <c r="U666" s="35"/>
      <c r="V666" s="35"/>
      <c r="W666" s="35"/>
      <c r="X666" s="35"/>
      <c r="Y666" s="35"/>
      <c r="Z666" s="35"/>
      <c r="AA666" s="35"/>
      <c r="AB666" s="35"/>
      <c r="AC666" s="35"/>
      <c r="AD666" s="35"/>
      <c r="AE666" s="35"/>
      <c r="AF666" s="35"/>
      <c r="AG666" s="561">
        <v>1157.6110873</v>
      </c>
      <c r="AH666" s="561"/>
      <c r="AI666" s="291" t="s">
        <v>369</v>
      </c>
      <c r="AJ666" s="290" t="s">
        <v>320</v>
      </c>
    </row>
    <row r="667" spans="2:36" x14ac:dyDescent="0.25">
      <c r="B667" s="554">
        <v>565</v>
      </c>
      <c r="C667" s="555"/>
      <c r="D667" s="556"/>
      <c r="E667" s="290" t="s">
        <v>395</v>
      </c>
      <c r="F667" s="290" t="s">
        <v>407</v>
      </c>
      <c r="G667" s="290" t="s">
        <v>397</v>
      </c>
      <c r="H667" s="183" t="str">
        <f>INDEX(Sector!$D$57:$D$776,MATCH('Energy consumption (raw)'!F667,Sector!$C$57:$C$776,FALSE))</f>
        <v>Electronic components manufacturing</v>
      </c>
      <c r="I667" s="183" t="str">
        <f>IF(G667=Sector!$B$50,Sector!$B$50,IF(G667=Sector!$B$51,Sector!$B$51,IF(G667=Sector!$B$53,Sector!$B$53,INDEX(Sector!$E$57:$E$776,MATCH('Energy consumption (raw)'!F667,Sector!$C$57:$C$776,FALSE)))))</f>
        <v>26 Manufacture of computer, electronic and optical products</v>
      </c>
      <c r="J667" s="561"/>
      <c r="K667" s="561">
        <v>6565307</v>
      </c>
      <c r="L667" s="290"/>
      <c r="M667" s="290"/>
      <c r="N667" s="290"/>
      <c r="O667" s="290"/>
      <c r="P667" s="290"/>
      <c r="Q667" s="290"/>
      <c r="R667" s="290">
        <v>27</v>
      </c>
      <c r="S667" s="290"/>
      <c r="T667" s="290"/>
      <c r="U667" s="290"/>
      <c r="V667" s="290"/>
      <c r="W667" s="290"/>
      <c r="X667" s="290"/>
      <c r="Y667" s="290"/>
      <c r="Z667" s="290"/>
      <c r="AA667" s="290"/>
      <c r="AB667" s="290"/>
      <c r="AC667" s="290"/>
      <c r="AD667" s="290"/>
      <c r="AE667" s="290"/>
      <c r="AF667" s="290"/>
      <c r="AG667" s="561">
        <v>1040.5668701000002</v>
      </c>
      <c r="AH667" s="561">
        <v>1231</v>
      </c>
      <c r="AI667" s="290" t="s">
        <v>310</v>
      </c>
      <c r="AJ667" s="290" t="s">
        <v>595</v>
      </c>
    </row>
    <row r="668" spans="2:36" x14ac:dyDescent="0.25">
      <c r="B668" s="554">
        <v>566</v>
      </c>
      <c r="C668" s="555"/>
      <c r="D668" s="556"/>
      <c r="E668" s="290" t="s">
        <v>395</v>
      </c>
      <c r="F668" s="290" t="s">
        <v>596</v>
      </c>
      <c r="G668" s="290" t="s">
        <v>397</v>
      </c>
      <c r="H668" s="183" t="str">
        <f>INDEX(Sector!$D$57:$D$776,MATCH('Energy consumption (raw)'!F668,Sector!$C$57:$C$776,FALSE))</f>
        <v>Producing cakes from flour</v>
      </c>
      <c r="I668" s="183" t="str">
        <f>IF(G668=Sector!$B$50,Sector!$B$50,IF(G668=Sector!$B$51,Sector!$B$51,IF(G668=Sector!$B$53,Sector!$B$53,INDEX(Sector!$E$57:$E$776,MATCH('Energy consumption (raw)'!F668,Sector!$C$57:$C$776,FALSE)))))</f>
        <v>10 Manufacture of food products</v>
      </c>
      <c r="J668" s="561"/>
      <c r="K668" s="561">
        <v>7707224</v>
      </c>
      <c r="L668" s="290"/>
      <c r="M668" s="290"/>
      <c r="N668" s="290"/>
      <c r="O668" s="290"/>
      <c r="P668" s="290"/>
      <c r="Q668" s="290"/>
      <c r="R668" s="290">
        <v>20</v>
      </c>
      <c r="S668" s="290"/>
      <c r="T668" s="290"/>
      <c r="U668" s="290"/>
      <c r="V668" s="290"/>
      <c r="W668" s="290"/>
      <c r="X668" s="290"/>
      <c r="Y668" s="290">
        <v>765</v>
      </c>
      <c r="Z668" s="290"/>
      <c r="AA668" s="290"/>
      <c r="AB668" s="290"/>
      <c r="AC668" s="290"/>
      <c r="AD668" s="290"/>
      <c r="AE668" s="290"/>
      <c r="AF668" s="290"/>
      <c r="AG668" s="561">
        <v>2043.4746632000001</v>
      </c>
      <c r="AH668" s="561">
        <v>1223</v>
      </c>
      <c r="AI668" s="290" t="s">
        <v>310</v>
      </c>
      <c r="AJ668" s="290" t="s">
        <v>595</v>
      </c>
    </row>
    <row r="669" spans="2:36" x14ac:dyDescent="0.25">
      <c r="B669" s="554">
        <v>567</v>
      </c>
      <c r="C669" s="555"/>
      <c r="D669" s="556"/>
      <c r="E669" s="290" t="s">
        <v>395</v>
      </c>
      <c r="F669" s="290" t="s">
        <v>433</v>
      </c>
      <c r="G669" s="290" t="s">
        <v>397</v>
      </c>
      <c r="H669" s="183" t="str">
        <f>INDEX(Sector!$D$57:$D$776,MATCH('Energy consumption (raw)'!F669,Sector!$C$57:$C$776,FALSE))</f>
        <v>Producing plastics and synthetic rubber in primary form</v>
      </c>
      <c r="I669" s="183" t="str">
        <f>IF(G669=Sector!$B$50,Sector!$B$50,IF(G669=Sector!$B$51,Sector!$B$51,IF(G669=Sector!$B$53,Sector!$B$53,INDEX(Sector!$E$57:$E$776,MATCH('Energy consumption (raw)'!F669,Sector!$C$57:$C$776,FALSE)))))</f>
        <v>22 Manufacture of rubber and plastics products</v>
      </c>
      <c r="J669" s="561"/>
      <c r="K669" s="561">
        <v>19996559</v>
      </c>
      <c r="L669" s="290"/>
      <c r="M669" s="290"/>
      <c r="N669" s="290"/>
      <c r="O669" s="290"/>
      <c r="P669" s="290"/>
      <c r="Q669" s="290"/>
      <c r="R669" s="290"/>
      <c r="S669" s="290"/>
      <c r="T669" s="290"/>
      <c r="U669" s="290"/>
      <c r="V669" s="290"/>
      <c r="W669" s="290"/>
      <c r="X669" s="290"/>
      <c r="Y669" s="290"/>
      <c r="Z669" s="290"/>
      <c r="AA669" s="290"/>
      <c r="AB669" s="290"/>
      <c r="AC669" s="290"/>
      <c r="AD669" s="290"/>
      <c r="AE669" s="290"/>
      <c r="AF669" s="290"/>
      <c r="AG669" s="561">
        <v>3085.4690537000001</v>
      </c>
      <c r="AH669" s="561">
        <v>3084</v>
      </c>
      <c r="AI669" s="290" t="s">
        <v>310</v>
      </c>
      <c r="AJ669" s="290" t="s">
        <v>595</v>
      </c>
    </row>
    <row r="670" spans="2:36" x14ac:dyDescent="0.25">
      <c r="B670" s="554">
        <v>568</v>
      </c>
      <c r="C670" s="555"/>
      <c r="D670" s="556"/>
      <c r="E670" s="290" t="s">
        <v>395</v>
      </c>
      <c r="F670" s="290" t="s">
        <v>597</v>
      </c>
      <c r="G670" s="290" t="s">
        <v>397</v>
      </c>
      <c r="H670" s="183" t="str">
        <f>INDEX(Sector!$D$57:$D$776,MATCH('Energy consumption (raw)'!F670,Sector!$C$57:$C$776,FALSE))</f>
        <v>Producing non-alcoholic beverages, mineral water</v>
      </c>
      <c r="I670" s="183" t="str">
        <f>IF(G670=Sector!$B$50,Sector!$B$50,IF(G670=Sector!$B$51,Sector!$B$51,IF(G670=Sector!$B$53,Sector!$B$53,INDEX(Sector!$E$57:$E$776,MATCH('Energy consumption (raw)'!F670,Sector!$C$57:$C$776,FALSE)))))</f>
        <v>11 Manufacture of beverages</v>
      </c>
      <c r="J670" s="561">
        <v>7639676</v>
      </c>
      <c r="K670" s="561">
        <v>7639679</v>
      </c>
      <c r="L670" s="290"/>
      <c r="M670" s="290"/>
      <c r="N670" s="290"/>
      <c r="O670" s="290"/>
      <c r="P670" s="290"/>
      <c r="Q670" s="290"/>
      <c r="R670" s="290"/>
      <c r="S670" s="290"/>
      <c r="T670" s="290"/>
      <c r="U670" s="290"/>
      <c r="V670" s="290"/>
      <c r="W670" s="290"/>
      <c r="X670" s="290"/>
      <c r="Y670" s="290"/>
      <c r="Z670" s="290"/>
      <c r="AA670" s="290"/>
      <c r="AB670" s="290"/>
      <c r="AC670" s="290"/>
      <c r="AD670" s="290"/>
      <c r="AE670" s="290"/>
      <c r="AF670" s="290"/>
      <c r="AG670" s="561">
        <v>1178.8024697000001</v>
      </c>
      <c r="AH670" s="561">
        <v>1317</v>
      </c>
      <c r="AI670" s="290" t="s">
        <v>310</v>
      </c>
      <c r="AJ670" s="290" t="s">
        <v>595</v>
      </c>
    </row>
    <row r="671" spans="2:36" x14ac:dyDescent="0.25">
      <c r="B671" s="554">
        <v>569</v>
      </c>
      <c r="C671" s="555"/>
      <c r="D671" s="556"/>
      <c r="E671" s="290" t="s">
        <v>395</v>
      </c>
      <c r="F671" s="290" t="s">
        <v>598</v>
      </c>
      <c r="G671" s="290" t="s">
        <v>397</v>
      </c>
      <c r="H671" s="183" t="str">
        <f>INDEX(Sector!$D$57:$D$776,MATCH('Energy consumption (raw)'!F671,Sector!$C$57:$C$776,FALSE))</f>
        <v>Producing cutlery, hand tools and common metal products</v>
      </c>
      <c r="I671" s="183" t="str">
        <f>IF(G671=Sector!$B$50,Sector!$B$50,IF(G671=Sector!$B$51,Sector!$B$51,IF(G671=Sector!$B$53,Sector!$B$53,INDEX(Sector!$E$57:$E$776,MATCH('Energy consumption (raw)'!F671,Sector!$C$57:$C$776,FALSE)))))</f>
        <v>25 Manufacture of fabricated metal products, except machinery and equipment</v>
      </c>
      <c r="J671" s="561"/>
      <c r="K671" s="561">
        <v>11332782</v>
      </c>
      <c r="L671" s="290"/>
      <c r="M671" s="290"/>
      <c r="N671" s="290"/>
      <c r="O671" s="290"/>
      <c r="P671" s="290"/>
      <c r="Q671" s="290"/>
      <c r="R671" s="290"/>
      <c r="S671" s="290"/>
      <c r="T671" s="290"/>
      <c r="U671" s="290"/>
      <c r="V671" s="290"/>
      <c r="W671" s="290"/>
      <c r="X671" s="290"/>
      <c r="Y671" s="290"/>
      <c r="Z671" s="290"/>
      <c r="AA671" s="290"/>
      <c r="AB671" s="290"/>
      <c r="AC671" s="290"/>
      <c r="AD671" s="290"/>
      <c r="AE671" s="290"/>
      <c r="AF671" s="290"/>
      <c r="AG671" s="561">
        <v>1748.6482626000002</v>
      </c>
      <c r="AH671" s="561">
        <v>1699</v>
      </c>
      <c r="AI671" s="290" t="s">
        <v>310</v>
      </c>
      <c r="AJ671" s="290" t="s">
        <v>595</v>
      </c>
    </row>
    <row r="672" spans="2:36" x14ac:dyDescent="0.25">
      <c r="B672" s="554">
        <v>570</v>
      </c>
      <c r="C672" s="555"/>
      <c r="D672" s="556"/>
      <c r="E672" s="290" t="s">
        <v>395</v>
      </c>
      <c r="F672" s="290" t="s">
        <v>599</v>
      </c>
      <c r="G672" s="290" t="s">
        <v>397</v>
      </c>
      <c r="H672" s="183" t="str">
        <f>INDEX(Sector!$D$57:$D$776,MATCH('Energy consumption (raw)'!F672,Sector!$C$57:$C$776,FALSE))</f>
        <v>Manufacture of other chemical products n.e.c</v>
      </c>
      <c r="I672" s="183" t="str">
        <f>IF(G672=Sector!$B$50,Sector!$B$50,IF(G672=Sector!$B$51,Sector!$B$51,IF(G672=Sector!$B$53,Sector!$B$53,INDEX(Sector!$E$57:$E$776,MATCH('Energy consumption (raw)'!F672,Sector!$C$57:$C$776,FALSE)))))</f>
        <v>20 Manufacture of chemicals and chemical products</v>
      </c>
      <c r="J672" s="561"/>
      <c r="K672" s="561">
        <v>5866550</v>
      </c>
      <c r="L672" s="290"/>
      <c r="M672" s="290"/>
      <c r="N672" s="290"/>
      <c r="O672" s="290"/>
      <c r="P672" s="290"/>
      <c r="Q672" s="290"/>
      <c r="R672" s="290"/>
      <c r="S672" s="290"/>
      <c r="T672" s="290"/>
      <c r="U672" s="290"/>
      <c r="V672" s="290"/>
      <c r="W672" s="290"/>
      <c r="X672" s="290"/>
      <c r="Y672" s="290">
        <v>155</v>
      </c>
      <c r="Z672" s="290"/>
      <c r="AA672" s="290"/>
      <c r="AB672" s="290"/>
      <c r="AC672" s="290"/>
      <c r="AD672" s="290"/>
      <c r="AE672" s="290"/>
      <c r="AF672" s="290"/>
      <c r="AG672" s="561">
        <v>1074.1586650000002</v>
      </c>
      <c r="AH672" s="561">
        <v>1162</v>
      </c>
      <c r="AI672" s="290" t="s">
        <v>310</v>
      </c>
      <c r="AJ672" s="290" t="s">
        <v>595</v>
      </c>
    </row>
    <row r="673" spans="2:36" x14ac:dyDescent="0.25">
      <c r="B673" s="554">
        <v>571</v>
      </c>
      <c r="C673" s="555"/>
      <c r="D673" s="556"/>
      <c r="E673" s="290" t="s">
        <v>395</v>
      </c>
      <c r="F673" s="290" t="s">
        <v>600</v>
      </c>
      <c r="G673" s="290" t="s">
        <v>397</v>
      </c>
      <c r="H673" s="183" t="str">
        <f>INDEX(Sector!$D$57:$D$776,MATCH('Energy consumption (raw)'!F673,Sector!$C$57:$C$776,FALSE))</f>
        <v>Other personal service activities n.e.c</v>
      </c>
      <c r="I673" s="183" t="str">
        <f>IF(G673=Sector!$B$50,Sector!$B$50,IF(G673=Sector!$B$51,Sector!$B$51,IF(G673=Sector!$B$53,Sector!$B$53,INDEX(Sector!$E$57:$E$776,MATCH('Energy consumption (raw)'!F673,Sector!$C$57:$C$776,FALSE)))))</f>
        <v>32 Other manufacturing</v>
      </c>
      <c r="J673" s="561">
        <v>7041615</v>
      </c>
      <c r="K673" s="561">
        <v>8242528</v>
      </c>
      <c r="L673" s="290"/>
      <c r="M673" s="290"/>
      <c r="N673" s="290"/>
      <c r="O673" s="290"/>
      <c r="P673" s="290"/>
      <c r="Q673" s="290"/>
      <c r="R673" s="290"/>
      <c r="S673" s="290"/>
      <c r="T673" s="290"/>
      <c r="U673" s="290"/>
      <c r="V673" s="290"/>
      <c r="W673" s="290"/>
      <c r="X673" s="290"/>
      <c r="Y673" s="290"/>
      <c r="Z673" s="290"/>
      <c r="AA673" s="290"/>
      <c r="AB673" s="290"/>
      <c r="AC673" s="290"/>
      <c r="AD673" s="290"/>
      <c r="AE673" s="290"/>
      <c r="AF673" s="290"/>
      <c r="AG673" s="561">
        <v>1271.8220704</v>
      </c>
      <c r="AH673" s="561">
        <v>1272</v>
      </c>
      <c r="AI673" s="290" t="s">
        <v>310</v>
      </c>
      <c r="AJ673" s="290" t="s">
        <v>595</v>
      </c>
    </row>
    <row r="674" spans="2:36" x14ac:dyDescent="0.25">
      <c r="B674" s="554">
        <v>572</v>
      </c>
      <c r="C674" s="555"/>
      <c r="D674" s="556"/>
      <c r="E674" s="290" t="s">
        <v>395</v>
      </c>
      <c r="F674" s="290" t="s">
        <v>601</v>
      </c>
      <c r="G674" s="290" t="s">
        <v>397</v>
      </c>
      <c r="H674" s="183" t="str">
        <f>INDEX(Sector!$D$57:$D$776,MATCH('Energy consumption (raw)'!F674,Sector!$C$57:$C$776,FALSE))</f>
        <v>Producing steel products</v>
      </c>
      <c r="I674" s="183" t="str">
        <f>IF(G674=Sector!$B$50,Sector!$B$50,IF(G674=Sector!$B$51,Sector!$B$51,IF(G674=Sector!$B$53,Sector!$B$53,INDEX(Sector!$E$57:$E$776,MATCH('Energy consumption (raw)'!F674,Sector!$C$57:$C$776,FALSE)))))</f>
        <v>25 Manufacture of fabricated metal products, except machinery and equipment</v>
      </c>
      <c r="J674" s="561"/>
      <c r="K674" s="561">
        <v>11268000</v>
      </c>
      <c r="L674" s="290"/>
      <c r="M674" s="290"/>
      <c r="N674" s="290">
        <v>1220</v>
      </c>
      <c r="O674" s="290"/>
      <c r="P674" s="290"/>
      <c r="Q674" s="290"/>
      <c r="R674" s="290">
        <v>45</v>
      </c>
      <c r="S674" s="290"/>
      <c r="T674" s="290"/>
      <c r="U674" s="290"/>
      <c r="V674" s="290"/>
      <c r="W674" s="290"/>
      <c r="X674" s="290"/>
      <c r="Y674" s="290"/>
      <c r="Z674" s="290"/>
      <c r="AA674" s="290"/>
      <c r="AB674" s="290"/>
      <c r="AC674" s="290"/>
      <c r="AD674" s="290"/>
      <c r="AE674" s="290"/>
      <c r="AF674" s="290"/>
      <c r="AG674" s="561">
        <v>2638.5524</v>
      </c>
      <c r="AH674" s="561">
        <v>1850</v>
      </c>
      <c r="AI674" s="290" t="s">
        <v>310</v>
      </c>
      <c r="AJ674" s="290" t="s">
        <v>595</v>
      </c>
    </row>
    <row r="675" spans="2:36" x14ac:dyDescent="0.25">
      <c r="B675" s="554">
        <v>573</v>
      </c>
      <c r="C675" s="555"/>
      <c r="D675" s="556"/>
      <c r="E675" s="290" t="s">
        <v>395</v>
      </c>
      <c r="F675" s="290" t="s">
        <v>417</v>
      </c>
      <c r="G675" s="290" t="s">
        <v>397</v>
      </c>
      <c r="H675" s="183" t="str">
        <f>INDEX(Sector!$D$57:$D$776,MATCH('Energy consumption (raw)'!F675,Sector!$C$57:$C$776,FALSE))</f>
        <v>Producing products from plastic</v>
      </c>
      <c r="I675" s="183" t="str">
        <f>IF(G675=Sector!$B$50,Sector!$B$50,IF(G675=Sector!$B$51,Sector!$B$51,IF(G675=Sector!$B$53,Sector!$B$53,INDEX(Sector!$E$57:$E$776,MATCH('Energy consumption (raw)'!F675,Sector!$C$57:$C$776,FALSE)))))</f>
        <v>22 Manufacture of rubber and plastics products</v>
      </c>
      <c r="J675" s="561"/>
      <c r="K675" s="561">
        <v>26959440</v>
      </c>
      <c r="L675" s="290"/>
      <c r="M675" s="290"/>
      <c r="N675" s="290"/>
      <c r="O675" s="290"/>
      <c r="P675" s="290"/>
      <c r="Q675" s="290"/>
      <c r="R675" s="290"/>
      <c r="S675" s="290"/>
      <c r="T675" s="290"/>
      <c r="U675" s="290"/>
      <c r="V675" s="290"/>
      <c r="W675" s="290"/>
      <c r="X675" s="290"/>
      <c r="Y675" s="290"/>
      <c r="Z675" s="290"/>
      <c r="AA675" s="290"/>
      <c r="AB675" s="290"/>
      <c r="AC675" s="290"/>
      <c r="AD675" s="290"/>
      <c r="AE675" s="290"/>
      <c r="AF675" s="290"/>
      <c r="AG675" s="561">
        <v>4159.8415920000007</v>
      </c>
      <c r="AH675" s="561">
        <v>1364</v>
      </c>
      <c r="AI675" s="290" t="s">
        <v>310</v>
      </c>
      <c r="AJ675" s="290" t="s">
        <v>595</v>
      </c>
    </row>
    <row r="676" spans="2:36" x14ac:dyDescent="0.25">
      <c r="B676" s="554">
        <v>574</v>
      </c>
      <c r="C676" s="555"/>
      <c r="D676" s="556"/>
      <c r="E676" s="290" t="s">
        <v>395</v>
      </c>
      <c r="F676" s="290" t="s">
        <v>475</v>
      </c>
      <c r="G676" s="290" t="s">
        <v>397</v>
      </c>
      <c r="H676" s="183" t="str">
        <f>INDEX(Sector!$D$57:$D$776,MATCH('Energy consumption (raw)'!F676,Sector!$C$57:$C$776,FALSE))</f>
        <v>Manufacture of paper and paper products</v>
      </c>
      <c r="I676" s="183" t="str">
        <f>IF(G676=Sector!$B$50,Sector!$B$50,IF(G676=Sector!$B$51,Sector!$B$51,IF(G676=Sector!$B$53,Sector!$B$53,INDEX(Sector!$E$57:$E$776,MATCH('Energy consumption (raw)'!F676,Sector!$C$57:$C$776,FALSE)))))</f>
        <v>17 Manufacture of paper and paper products</v>
      </c>
      <c r="J676" s="561"/>
      <c r="K676" s="561">
        <v>12770000</v>
      </c>
      <c r="L676" s="290"/>
      <c r="M676" s="290"/>
      <c r="N676" s="290"/>
      <c r="O676" s="290"/>
      <c r="P676" s="290"/>
      <c r="Q676" s="290"/>
      <c r="R676" s="290">
        <v>105</v>
      </c>
      <c r="S676" s="290"/>
      <c r="T676" s="290"/>
      <c r="U676" s="290"/>
      <c r="V676" s="290"/>
      <c r="W676" s="290"/>
      <c r="X676" s="290"/>
      <c r="Y676" s="290"/>
      <c r="Z676" s="290"/>
      <c r="AA676" s="290"/>
      <c r="AB676" s="290"/>
      <c r="AC676" s="290"/>
      <c r="AD676" s="290"/>
      <c r="AE676" s="290"/>
      <c r="AF676" s="290"/>
      <c r="AG676" s="561">
        <v>2077.511</v>
      </c>
      <c r="AH676" s="561">
        <v>1789</v>
      </c>
      <c r="AI676" s="290" t="s">
        <v>310</v>
      </c>
      <c r="AJ676" s="290" t="s">
        <v>595</v>
      </c>
    </row>
    <row r="677" spans="2:36" x14ac:dyDescent="0.25">
      <c r="B677" s="554">
        <v>575</v>
      </c>
      <c r="C677" s="555"/>
      <c r="D677" s="556"/>
      <c r="E677" s="290" t="s">
        <v>395</v>
      </c>
      <c r="F677" s="565" t="s">
        <v>410</v>
      </c>
      <c r="G677" s="290" t="s">
        <v>397</v>
      </c>
      <c r="H677" s="183" t="str">
        <f>INDEX(Sector!$D$57:$D$776,MATCH('Energy consumption (raw)'!F677,Sector!$C$57:$C$776,FALSE))</f>
        <v>Cast iron and steel</v>
      </c>
      <c r="I677" s="183" t="str">
        <f>IF(G677=Sector!$B$50,Sector!$B$50,IF(G677=Sector!$B$51,Sector!$B$51,IF(G677=Sector!$B$53,Sector!$B$53,INDEX(Sector!$E$57:$E$776,MATCH('Energy consumption (raw)'!F677,Sector!$C$57:$C$776,FALSE)))))</f>
        <v>25 Manufacture of fabricated metal products, except machinery and equipment</v>
      </c>
      <c r="J677" s="561">
        <v>10172201</v>
      </c>
      <c r="K677" s="561">
        <v>10172201</v>
      </c>
      <c r="L677" s="290"/>
      <c r="M677" s="290"/>
      <c r="N677" s="290"/>
      <c r="O677" s="290"/>
      <c r="P677" s="290"/>
      <c r="Q677" s="290"/>
      <c r="R677" s="290"/>
      <c r="S677" s="290"/>
      <c r="T677" s="290"/>
      <c r="U677" s="290"/>
      <c r="V677" s="290"/>
      <c r="W677" s="290"/>
      <c r="X677" s="290"/>
      <c r="Y677" s="290"/>
      <c r="Z677" s="290"/>
      <c r="AA677" s="290"/>
      <c r="AB677" s="290"/>
      <c r="AC677" s="290"/>
      <c r="AD677" s="290"/>
      <c r="AE677" s="290"/>
      <c r="AF677" s="290"/>
      <c r="AG677" s="561">
        <v>1569.5706143000002</v>
      </c>
      <c r="AH677" s="561">
        <v>1866</v>
      </c>
      <c r="AI677" s="290" t="s">
        <v>310</v>
      </c>
      <c r="AJ677" s="290" t="s">
        <v>595</v>
      </c>
    </row>
    <row r="678" spans="2:36" x14ac:dyDescent="0.25">
      <c r="B678" s="554">
        <v>576</v>
      </c>
      <c r="C678" s="555"/>
      <c r="D678" s="556"/>
      <c r="E678" s="290" t="s">
        <v>395</v>
      </c>
      <c r="F678" s="559" t="s">
        <v>602</v>
      </c>
      <c r="G678" s="290" t="s">
        <v>397</v>
      </c>
      <c r="H678" s="183" t="str">
        <f>INDEX(Sector!$D$57:$D$776,MATCH('Energy consumption (raw)'!F678,Sector!$C$57:$C$776,FALSE))</f>
        <v>Other food wholesale</v>
      </c>
      <c r="I678" s="183" t="str">
        <f>IF(G678=Sector!$B$50,Sector!$B$50,IF(G678=Sector!$B$51,Sector!$B$51,IF(G678=Sector!$B$53,Sector!$B$53,INDEX(Sector!$E$57:$E$776,MATCH('Energy consumption (raw)'!F678,Sector!$C$57:$C$776,FALSE)))))</f>
        <v>45-46 Wholesale</v>
      </c>
      <c r="J678" s="561"/>
      <c r="K678" s="561">
        <v>30114587</v>
      </c>
      <c r="L678" s="290"/>
      <c r="M678" s="290"/>
      <c r="N678" s="290">
        <v>20961</v>
      </c>
      <c r="O678" s="290"/>
      <c r="P678" s="290"/>
      <c r="Q678" s="290"/>
      <c r="R678" s="290"/>
      <c r="S678" s="290"/>
      <c r="T678" s="290"/>
      <c r="U678" s="290"/>
      <c r="V678" s="290"/>
      <c r="W678" s="290"/>
      <c r="X678" s="290"/>
      <c r="Y678" s="290"/>
      <c r="Z678" s="290"/>
      <c r="AA678" s="290"/>
      <c r="AB678" s="290"/>
      <c r="AC678" s="290"/>
      <c r="AD678" s="290"/>
      <c r="AE678" s="290"/>
      <c r="AF678" s="290"/>
      <c r="AG678" s="561">
        <v>19319.380774099998</v>
      </c>
      <c r="AH678" s="561">
        <v>16326</v>
      </c>
      <c r="AI678" s="290" t="s">
        <v>310</v>
      </c>
      <c r="AJ678" s="290" t="s">
        <v>595</v>
      </c>
    </row>
    <row r="679" spans="2:36" x14ac:dyDescent="0.25">
      <c r="B679" s="554">
        <v>577</v>
      </c>
      <c r="C679" s="555"/>
      <c r="D679" s="556"/>
      <c r="E679" s="290" t="s">
        <v>395</v>
      </c>
      <c r="F679" s="290" t="s">
        <v>482</v>
      </c>
      <c r="G679" s="290" t="s">
        <v>397</v>
      </c>
      <c r="H679" s="183" t="str">
        <f>INDEX(Sector!$D$57:$D$776,MATCH('Energy consumption (raw)'!F679,Sector!$C$57:$C$776,FALSE))</f>
        <v>Producing drugs, pharmaceutical chemicals and pharmaceutical materials</v>
      </c>
      <c r="I679" s="183" t="str">
        <f>IF(G679=Sector!$B$50,Sector!$B$50,IF(G679=Sector!$B$51,Sector!$B$51,IF(G679=Sector!$B$53,Sector!$B$53,INDEX(Sector!$E$57:$E$776,MATCH('Energy consumption (raw)'!F679,Sector!$C$57:$C$776,FALSE)))))</f>
        <v>21 Manufacture of pharmaceuticals, medicinal chemical and botanical products</v>
      </c>
      <c r="J679" s="561"/>
      <c r="K679" s="561">
        <v>5538744</v>
      </c>
      <c r="L679" s="290"/>
      <c r="M679" s="290"/>
      <c r="N679" s="290">
        <v>1497</v>
      </c>
      <c r="O679" s="290"/>
      <c r="P679" s="290"/>
      <c r="Q679" s="290"/>
      <c r="R679" s="290"/>
      <c r="S679" s="290"/>
      <c r="T679" s="290"/>
      <c r="U679" s="290"/>
      <c r="V679" s="290"/>
      <c r="W679" s="290"/>
      <c r="X679" s="290"/>
      <c r="Y679" s="290"/>
      <c r="Z679" s="290"/>
      <c r="AA679" s="290"/>
      <c r="AB679" s="290"/>
      <c r="AC679" s="290"/>
      <c r="AD679" s="290"/>
      <c r="AE679" s="290"/>
      <c r="AF679" s="290"/>
      <c r="AG679" s="561">
        <v>1902.5281992</v>
      </c>
      <c r="AH679" s="561">
        <v>1940</v>
      </c>
      <c r="AI679" s="290" t="s">
        <v>310</v>
      </c>
      <c r="AJ679" s="290" t="s">
        <v>595</v>
      </c>
    </row>
    <row r="680" spans="2:36" x14ac:dyDescent="0.25">
      <c r="B680" s="554">
        <v>578</v>
      </c>
      <c r="C680" s="555"/>
      <c r="D680" s="556"/>
      <c r="E680" s="290" t="s">
        <v>395</v>
      </c>
      <c r="F680" s="290" t="s">
        <v>603</v>
      </c>
      <c r="G680" s="290" t="s">
        <v>397</v>
      </c>
      <c r="H680" s="183" t="str">
        <f>INDEX(Sector!$D$57:$D$776,MATCH('Energy consumption (raw)'!F680,Sector!$C$57:$C$776,FALSE))</f>
        <v>Production of electric cables</v>
      </c>
      <c r="I680" s="183" t="str">
        <f>IF(G680=Sector!$B$50,Sector!$B$50,IF(G680=Sector!$B$51,Sector!$B$51,IF(G680=Sector!$B$53,Sector!$B$53,INDEX(Sector!$E$57:$E$776,MATCH('Energy consumption (raw)'!F680,Sector!$C$57:$C$776,FALSE)))))</f>
        <v>26 Manufacture of computer, electronic and optical products</v>
      </c>
      <c r="J680" s="561">
        <v>8357695</v>
      </c>
      <c r="K680" s="561">
        <v>9021000</v>
      </c>
      <c r="L680" s="290"/>
      <c r="M680" s="290"/>
      <c r="N680" s="290"/>
      <c r="O680" s="290"/>
      <c r="P680" s="290"/>
      <c r="Q680" s="290"/>
      <c r="R680" s="290"/>
      <c r="S680" s="290"/>
      <c r="T680" s="290"/>
      <c r="U680" s="290"/>
      <c r="V680" s="290"/>
      <c r="W680" s="290"/>
      <c r="X680" s="290"/>
      <c r="Y680" s="290"/>
      <c r="Z680" s="290"/>
      <c r="AA680" s="290"/>
      <c r="AB680" s="290"/>
      <c r="AC680" s="290"/>
      <c r="AD680" s="290"/>
      <c r="AE680" s="290"/>
      <c r="AF680" s="290"/>
      <c r="AG680" s="561">
        <v>1391.9403</v>
      </c>
      <c r="AH680" s="561">
        <v>1518</v>
      </c>
      <c r="AI680" s="290" t="s">
        <v>310</v>
      </c>
      <c r="AJ680" s="290" t="s">
        <v>595</v>
      </c>
    </row>
    <row r="681" spans="2:36" x14ac:dyDescent="0.25">
      <c r="B681" s="554">
        <v>579</v>
      </c>
      <c r="C681" s="555"/>
      <c r="D681" s="556"/>
      <c r="E681" s="290" t="s">
        <v>395</v>
      </c>
      <c r="F681" s="290" t="s">
        <v>443</v>
      </c>
      <c r="G681" s="290" t="s">
        <v>397</v>
      </c>
      <c r="H681" s="183" t="str">
        <f>INDEX(Sector!$D$57:$D$776,MATCH('Energy consumption (raw)'!F681,Sector!$C$57:$C$776,FALSE))</f>
        <v>Yarn making</v>
      </c>
      <c r="I681" s="183" t="str">
        <f>IF(G681=Sector!$B$50,Sector!$B$50,IF(G681=Sector!$B$51,Sector!$B$51,IF(G681=Sector!$B$53,Sector!$B$53,INDEX(Sector!$E$57:$E$776,MATCH('Energy consumption (raw)'!F681,Sector!$C$57:$C$776,FALSE)))))</f>
        <v>13 Manufacture of textiles</v>
      </c>
      <c r="J681" s="561">
        <v>16612397</v>
      </c>
      <c r="K681" s="561">
        <v>16613891</v>
      </c>
      <c r="L681" s="290"/>
      <c r="M681" s="290"/>
      <c r="N681" s="290"/>
      <c r="O681" s="290"/>
      <c r="P681" s="290"/>
      <c r="Q681" s="290"/>
      <c r="R681" s="290"/>
      <c r="S681" s="290"/>
      <c r="T681" s="290"/>
      <c r="U681" s="290"/>
      <c r="V681" s="290"/>
      <c r="W681" s="290"/>
      <c r="X681" s="290"/>
      <c r="Y681" s="290"/>
      <c r="Z681" s="290"/>
      <c r="AA681" s="290"/>
      <c r="AB681" s="290"/>
      <c r="AC681" s="290"/>
      <c r="AD681" s="290"/>
      <c r="AE681" s="290"/>
      <c r="AF681" s="290"/>
      <c r="AG681" s="561">
        <v>2563.5233813</v>
      </c>
      <c r="AH681" s="561">
        <v>2898</v>
      </c>
      <c r="AI681" s="290" t="s">
        <v>310</v>
      </c>
      <c r="AJ681" s="290" t="s">
        <v>595</v>
      </c>
    </row>
    <row r="682" spans="2:36" x14ac:dyDescent="0.25">
      <c r="B682" s="554">
        <v>580</v>
      </c>
      <c r="C682" s="555"/>
      <c r="D682" s="556"/>
      <c r="E682" s="290" t="s">
        <v>395</v>
      </c>
      <c r="F682" s="290" t="s">
        <v>557</v>
      </c>
      <c r="G682" s="290" t="s">
        <v>397</v>
      </c>
      <c r="H682" s="183" t="str">
        <f>INDEX(Sector!$D$57:$D$776,MATCH('Energy consumption (raw)'!F682,Sector!$C$57:$C$776,FALSE))</f>
        <v>Manufacture of other metal products n.e.c., n.e.c</v>
      </c>
      <c r="I682" s="183" t="str">
        <f>IF(G682=Sector!$B$50,Sector!$B$50,IF(G682=Sector!$B$51,Sector!$B$51,IF(G682=Sector!$B$53,Sector!$B$53,INDEX(Sector!$E$57:$E$776,MATCH('Energy consumption (raw)'!F682,Sector!$C$57:$C$776,FALSE)))))</f>
        <v>25 Manufacture of fabricated metal products, except machinery and equipment</v>
      </c>
      <c r="J682" s="561"/>
      <c r="K682" s="561">
        <v>12874500</v>
      </c>
      <c r="L682" s="290"/>
      <c r="M682" s="290"/>
      <c r="N682" s="290"/>
      <c r="O682" s="290"/>
      <c r="P682" s="290"/>
      <c r="Q682" s="290"/>
      <c r="R682" s="290"/>
      <c r="S682" s="290"/>
      <c r="T682" s="290"/>
      <c r="U682" s="290"/>
      <c r="V682" s="290"/>
      <c r="W682" s="290"/>
      <c r="X682" s="290"/>
      <c r="Y682" s="290"/>
      <c r="Z682" s="290"/>
      <c r="AA682" s="290"/>
      <c r="AB682" s="290"/>
      <c r="AC682" s="290"/>
      <c r="AD682" s="290"/>
      <c r="AE682" s="290"/>
      <c r="AF682" s="290"/>
      <c r="AG682" s="561">
        <v>1986.5353500000001</v>
      </c>
      <c r="AH682" s="561">
        <v>1665</v>
      </c>
      <c r="AI682" s="290" t="s">
        <v>310</v>
      </c>
      <c r="AJ682" s="290" t="s">
        <v>595</v>
      </c>
    </row>
    <row r="683" spans="2:36" x14ac:dyDescent="0.25">
      <c r="B683" s="554">
        <v>581</v>
      </c>
      <c r="C683" s="555"/>
      <c r="D683" s="556"/>
      <c r="E683" s="290" t="s">
        <v>395</v>
      </c>
      <c r="F683" s="559" t="s">
        <v>604</v>
      </c>
      <c r="G683" s="290" t="s">
        <v>397</v>
      </c>
      <c r="H683" s="183" t="str">
        <f>INDEX(Sector!$D$57:$D$776,MATCH('Energy consumption (raw)'!F683,Sector!$C$57:$C$776,FALSE))</f>
        <v>Other food production</v>
      </c>
      <c r="I683" s="183" t="str">
        <f>IF(G683=Sector!$B$50,Sector!$B$50,IF(G683=Sector!$B$51,Sector!$B$51,IF(G683=Sector!$B$53,Sector!$B$53,INDEX(Sector!$E$57:$E$776,MATCH('Energy consumption (raw)'!F683,Sector!$C$57:$C$776,FALSE)))))</f>
        <v>10 Manufacture of food products</v>
      </c>
      <c r="J683" s="561"/>
      <c r="K683" s="561">
        <v>12000000</v>
      </c>
      <c r="L683" s="290"/>
      <c r="M683" s="290"/>
      <c r="N683" s="290"/>
      <c r="O683" s="290"/>
      <c r="P683" s="290"/>
      <c r="Q683" s="290"/>
      <c r="R683" s="290"/>
      <c r="S683" s="290"/>
      <c r="T683" s="290"/>
      <c r="U683" s="290"/>
      <c r="V683" s="290"/>
      <c r="W683" s="290"/>
      <c r="X683" s="290"/>
      <c r="Y683" s="290"/>
      <c r="Z683" s="290"/>
      <c r="AA683" s="290"/>
      <c r="AB683" s="290"/>
      <c r="AC683" s="290"/>
      <c r="AD683" s="290"/>
      <c r="AE683" s="290"/>
      <c r="AF683" s="290"/>
      <c r="AG683" s="561">
        <v>1851.6000000000001</v>
      </c>
      <c r="AH683" s="561">
        <v>1892</v>
      </c>
      <c r="AI683" s="290" t="s">
        <v>310</v>
      </c>
      <c r="AJ683" s="290" t="s">
        <v>595</v>
      </c>
    </row>
    <row r="684" spans="2:36" x14ac:dyDescent="0.25">
      <c r="B684" s="554">
        <v>582</v>
      </c>
      <c r="C684" s="555"/>
      <c r="D684" s="556"/>
      <c r="E684" s="290" t="s">
        <v>395</v>
      </c>
      <c r="F684" s="290" t="s">
        <v>400</v>
      </c>
      <c r="G684" s="290" t="s">
        <v>397</v>
      </c>
      <c r="H684" s="183" t="str">
        <f>INDEX(Sector!$D$57:$D$776,MATCH('Energy consumption (raw)'!F684,Sector!$C$57:$C$776,FALSE))</f>
        <v>Producing products from plastic</v>
      </c>
      <c r="I684" s="183" t="str">
        <f>IF(G684=Sector!$B$50,Sector!$B$50,IF(G684=Sector!$B$51,Sector!$B$51,IF(G684=Sector!$B$53,Sector!$B$53,INDEX(Sector!$E$57:$E$776,MATCH('Energy consumption (raw)'!F684,Sector!$C$57:$C$776,FALSE)))))</f>
        <v>22 Manufacture of rubber and plastics products</v>
      </c>
      <c r="J684" s="561"/>
      <c r="K684" s="561">
        <v>13858941</v>
      </c>
      <c r="L684" s="290"/>
      <c r="M684" s="290"/>
      <c r="N684" s="290"/>
      <c r="O684" s="290"/>
      <c r="P684" s="290"/>
      <c r="Q684" s="290"/>
      <c r="R684" s="290"/>
      <c r="S684" s="290"/>
      <c r="T684" s="290"/>
      <c r="U684" s="290"/>
      <c r="V684" s="290"/>
      <c r="W684" s="290"/>
      <c r="X684" s="290"/>
      <c r="Y684" s="290"/>
      <c r="Z684" s="290"/>
      <c r="AA684" s="290"/>
      <c r="AB684" s="290"/>
      <c r="AC684" s="290"/>
      <c r="AD684" s="290"/>
      <c r="AE684" s="290"/>
      <c r="AF684" s="290"/>
      <c r="AG684" s="561">
        <v>2138.4345963000001</v>
      </c>
      <c r="AH684" s="561">
        <v>1791</v>
      </c>
      <c r="AI684" s="290" t="s">
        <v>310</v>
      </c>
      <c r="AJ684" s="290" t="s">
        <v>595</v>
      </c>
    </row>
    <row r="685" spans="2:36" x14ac:dyDescent="0.25">
      <c r="B685" s="554">
        <v>583</v>
      </c>
      <c r="C685" s="555"/>
      <c r="D685" s="556"/>
      <c r="E685" s="290" t="s">
        <v>395</v>
      </c>
      <c r="F685" s="290" t="s">
        <v>605</v>
      </c>
      <c r="G685" s="290" t="s">
        <v>397</v>
      </c>
      <c r="H685" s="183" t="str">
        <f>INDEX(Sector!$D$57:$D$776,MATCH('Energy consumption (raw)'!F685,Sector!$C$57:$C$776,FALSE))</f>
        <v>Manufacture of agricultural and forestry machinery</v>
      </c>
      <c r="I685" s="183" t="str">
        <f>IF(G685=Sector!$B$50,Sector!$B$50,IF(G685=Sector!$B$51,Sector!$B$51,IF(G685=Sector!$B$53,Sector!$B$53,INDEX(Sector!$E$57:$E$776,MATCH('Energy consumption (raw)'!F685,Sector!$C$57:$C$776,FALSE)))))</f>
        <v>28 Manufacture of machinery and equipment n.e.c.</v>
      </c>
      <c r="J685" s="561"/>
      <c r="K685" s="561">
        <v>12375090</v>
      </c>
      <c r="L685" s="290"/>
      <c r="M685" s="290"/>
      <c r="N685" s="290"/>
      <c r="O685" s="290"/>
      <c r="P685" s="290"/>
      <c r="Q685" s="290"/>
      <c r="R685" s="290">
        <v>2</v>
      </c>
      <c r="S685" s="290"/>
      <c r="T685" s="290"/>
      <c r="U685" s="290"/>
      <c r="V685" s="290"/>
      <c r="W685" s="290"/>
      <c r="X685" s="290"/>
      <c r="Y685" s="290">
        <v>174</v>
      </c>
      <c r="Z685" s="290"/>
      <c r="AA685" s="290"/>
      <c r="AB685" s="290"/>
      <c r="AC685" s="290"/>
      <c r="AD685" s="290"/>
      <c r="AE685" s="290"/>
      <c r="AF685" s="290"/>
      <c r="AG685" s="561">
        <v>2101.176387</v>
      </c>
      <c r="AH685" s="561">
        <v>2279</v>
      </c>
      <c r="AI685" s="290" t="s">
        <v>310</v>
      </c>
      <c r="AJ685" s="290" t="s">
        <v>595</v>
      </c>
    </row>
    <row r="686" spans="2:36" x14ac:dyDescent="0.25">
      <c r="B686" s="554">
        <v>584</v>
      </c>
      <c r="C686" s="555"/>
      <c r="D686" s="556"/>
      <c r="E686" s="290" t="s">
        <v>395</v>
      </c>
      <c r="F686" s="290" t="s">
        <v>606</v>
      </c>
      <c r="G686" s="290" t="s">
        <v>397</v>
      </c>
      <c r="H686" s="183" t="str">
        <f>INDEX(Sector!$D$57:$D$776,MATCH('Energy consumption (raw)'!F686,Sector!$C$57:$C$776,FALSE))</f>
        <v>Manufacture of medical equipment, aircraft parts</v>
      </c>
      <c r="I686" s="183" t="str">
        <f>IF(G686=Sector!$B$50,Sector!$B$50,IF(G686=Sector!$B$51,Sector!$B$51,IF(G686=Sector!$B$53,Sector!$B$53,INDEX(Sector!$E$57:$E$776,MATCH('Energy consumption (raw)'!F686,Sector!$C$57:$C$776,FALSE)))))</f>
        <v>30 Manufacture of other transport equipment</v>
      </c>
      <c r="J686" s="561"/>
      <c r="K686" s="561">
        <v>10941740</v>
      </c>
      <c r="L686" s="290"/>
      <c r="M686" s="290"/>
      <c r="N686" s="290"/>
      <c r="O686" s="290"/>
      <c r="P686" s="290"/>
      <c r="Q686" s="290"/>
      <c r="R686" s="290"/>
      <c r="S686" s="290"/>
      <c r="T686" s="290"/>
      <c r="U686" s="290"/>
      <c r="V686" s="290"/>
      <c r="W686" s="290"/>
      <c r="X686" s="290"/>
      <c r="Y686" s="290"/>
      <c r="Z686" s="290"/>
      <c r="AA686" s="290"/>
      <c r="AB686" s="290"/>
      <c r="AC686" s="290"/>
      <c r="AD686" s="290"/>
      <c r="AE686" s="290"/>
      <c r="AF686" s="290"/>
      <c r="AG686" s="561">
        <v>1688.3104820000001</v>
      </c>
      <c r="AH686" s="561">
        <v>2757</v>
      </c>
      <c r="AI686" s="290" t="s">
        <v>310</v>
      </c>
      <c r="AJ686" s="290" t="s">
        <v>595</v>
      </c>
    </row>
    <row r="687" spans="2:36" x14ac:dyDescent="0.25">
      <c r="B687" s="554">
        <v>585</v>
      </c>
      <c r="C687" s="555"/>
      <c r="D687" s="556"/>
      <c r="E687" s="290" t="s">
        <v>395</v>
      </c>
      <c r="F687" s="290" t="s">
        <v>607</v>
      </c>
      <c r="G687" s="290" t="s">
        <v>397</v>
      </c>
      <c r="H687" s="183" t="str">
        <f>INDEX(Sector!$D$57:$D$776,MATCH('Energy consumption (raw)'!F687,Sector!$C$57:$C$776,FALSE))</f>
        <v>Manufacture of electronic components</v>
      </c>
      <c r="I687" s="183" t="str">
        <f>IF(G687=Sector!$B$50,Sector!$B$50,IF(G687=Sector!$B$51,Sector!$B$51,IF(G687=Sector!$B$53,Sector!$B$53,INDEX(Sector!$E$57:$E$776,MATCH('Energy consumption (raw)'!F687,Sector!$C$57:$C$776,FALSE)))))</f>
        <v>26 Manufacture of computer, electronic and optical products</v>
      </c>
      <c r="J687" s="561"/>
      <c r="K687" s="561">
        <v>14456640</v>
      </c>
      <c r="L687" s="290"/>
      <c r="M687" s="290"/>
      <c r="N687" s="290"/>
      <c r="O687" s="290"/>
      <c r="P687" s="290"/>
      <c r="Q687" s="290"/>
      <c r="R687" s="290"/>
      <c r="S687" s="290"/>
      <c r="T687" s="290"/>
      <c r="U687" s="290"/>
      <c r="V687" s="290"/>
      <c r="W687" s="290"/>
      <c r="X687" s="290"/>
      <c r="Y687" s="290"/>
      <c r="Z687" s="290"/>
      <c r="AA687" s="290"/>
      <c r="AB687" s="290"/>
      <c r="AC687" s="290"/>
      <c r="AD687" s="290"/>
      <c r="AE687" s="290"/>
      <c r="AF687" s="290"/>
      <c r="AG687" s="561">
        <v>2230.6595520000001</v>
      </c>
      <c r="AH687" s="561">
        <v>2351</v>
      </c>
      <c r="AI687" s="290" t="s">
        <v>310</v>
      </c>
      <c r="AJ687" s="290" t="s">
        <v>595</v>
      </c>
    </row>
    <row r="688" spans="2:36" x14ac:dyDescent="0.25">
      <c r="B688" s="554">
        <v>586</v>
      </c>
      <c r="C688" s="555"/>
      <c r="D688" s="556"/>
      <c r="E688" s="290" t="s">
        <v>395</v>
      </c>
      <c r="F688" s="290" t="s">
        <v>607</v>
      </c>
      <c r="G688" s="290" t="s">
        <v>397</v>
      </c>
      <c r="H688" s="183" t="str">
        <f>INDEX(Sector!$D$57:$D$776,MATCH('Energy consumption (raw)'!F688,Sector!$C$57:$C$776,FALSE))</f>
        <v>Manufacture of electronic components</v>
      </c>
      <c r="I688" s="183" t="str">
        <f>IF(G688=Sector!$B$50,Sector!$B$50,IF(G688=Sector!$B$51,Sector!$B$51,IF(G688=Sector!$B$53,Sector!$B$53,INDEX(Sector!$E$57:$E$776,MATCH('Energy consumption (raw)'!F688,Sector!$C$57:$C$776,FALSE)))))</f>
        <v>26 Manufacture of computer, electronic and optical products</v>
      </c>
      <c r="J688" s="561"/>
      <c r="K688" s="561">
        <v>14283120</v>
      </c>
      <c r="L688" s="290"/>
      <c r="M688" s="290"/>
      <c r="N688" s="290"/>
      <c r="O688" s="290"/>
      <c r="P688" s="290"/>
      <c r="Q688" s="290"/>
      <c r="R688" s="290"/>
      <c r="S688" s="290"/>
      <c r="T688" s="290"/>
      <c r="U688" s="290"/>
      <c r="V688" s="290"/>
      <c r="W688" s="290"/>
      <c r="X688" s="290"/>
      <c r="Y688" s="290"/>
      <c r="Z688" s="290"/>
      <c r="AA688" s="290"/>
      <c r="AB688" s="290"/>
      <c r="AC688" s="290"/>
      <c r="AD688" s="290"/>
      <c r="AE688" s="290"/>
      <c r="AF688" s="290"/>
      <c r="AG688" s="561">
        <v>2203.8854160000001</v>
      </c>
      <c r="AH688" s="561">
        <v>2231</v>
      </c>
      <c r="AI688" s="290" t="s">
        <v>310</v>
      </c>
      <c r="AJ688" s="290" t="s">
        <v>595</v>
      </c>
    </row>
    <row r="689" spans="2:36" x14ac:dyDescent="0.25">
      <c r="B689" s="554">
        <v>587</v>
      </c>
      <c r="C689" s="555"/>
      <c r="D689" s="556"/>
      <c r="E689" s="290" t="s">
        <v>395</v>
      </c>
      <c r="F689" s="290" t="s">
        <v>457</v>
      </c>
      <c r="G689" s="290" t="s">
        <v>397</v>
      </c>
      <c r="H689" s="183" t="str">
        <f>INDEX(Sector!$D$57:$D$776,MATCH('Energy consumption (raw)'!F689,Sector!$C$57:$C$776,FALSE))</f>
        <v>Producing building materials from clay</v>
      </c>
      <c r="I689" s="183" t="str">
        <f>IF(G689=Sector!$B$50,Sector!$B$50,IF(G689=Sector!$B$51,Sector!$B$51,IF(G689=Sector!$B$53,Sector!$B$53,INDEX(Sector!$E$57:$E$776,MATCH('Energy consumption (raw)'!F689,Sector!$C$57:$C$776,FALSE)))))</f>
        <v>23 Manufacture of other non-metallic mineral products</v>
      </c>
      <c r="J689" s="561"/>
      <c r="K689" s="561">
        <v>16067430</v>
      </c>
      <c r="L689" s="290"/>
      <c r="M689" s="290"/>
      <c r="N689" s="290"/>
      <c r="O689" s="290"/>
      <c r="P689" s="290"/>
      <c r="Q689" s="290"/>
      <c r="R689" s="290"/>
      <c r="S689" s="290"/>
      <c r="T689" s="290"/>
      <c r="U689" s="290"/>
      <c r="V689" s="290"/>
      <c r="W689" s="290"/>
      <c r="X689" s="290"/>
      <c r="Y689" s="290"/>
      <c r="Z689" s="290"/>
      <c r="AA689" s="290"/>
      <c r="AB689" s="290"/>
      <c r="AC689" s="290"/>
      <c r="AD689" s="290"/>
      <c r="AE689" s="290"/>
      <c r="AF689" s="290"/>
      <c r="AG689" s="561">
        <v>2479.2044490000003</v>
      </c>
      <c r="AH689" s="561">
        <v>2981</v>
      </c>
      <c r="AI689" s="290" t="s">
        <v>310</v>
      </c>
      <c r="AJ689" s="290" t="s">
        <v>595</v>
      </c>
    </row>
    <row r="690" spans="2:36" x14ac:dyDescent="0.25">
      <c r="B690" s="554">
        <v>588</v>
      </c>
      <c r="C690" s="555"/>
      <c r="D690" s="556"/>
      <c r="E690" s="290" t="s">
        <v>395</v>
      </c>
      <c r="F690" s="290" t="s">
        <v>608</v>
      </c>
      <c r="G690" s="290" t="s">
        <v>397</v>
      </c>
      <c r="H690" s="183" t="str">
        <f>INDEX(Sector!$D$57:$D$776,MATCH('Energy consumption (raw)'!F690,Sector!$C$57:$C$776,FALSE))</f>
        <v>Plastic and packaging production</v>
      </c>
      <c r="I690" s="183" t="str">
        <f>IF(G690=Sector!$B$50,Sector!$B$50,IF(G690=Sector!$B$51,Sector!$B$51,IF(G690=Sector!$B$53,Sector!$B$53,INDEX(Sector!$E$57:$E$776,MATCH('Energy consumption (raw)'!F690,Sector!$C$57:$C$776,FALSE)))))</f>
        <v>22 Manufacture of rubber and plastics products</v>
      </c>
      <c r="J690" s="561"/>
      <c r="K690" s="561">
        <v>12535860</v>
      </c>
      <c r="L690" s="290"/>
      <c r="M690" s="290"/>
      <c r="N690" s="290"/>
      <c r="O690" s="290"/>
      <c r="P690" s="290"/>
      <c r="Q690" s="290"/>
      <c r="R690" s="290"/>
      <c r="S690" s="290"/>
      <c r="T690" s="290"/>
      <c r="U690" s="290"/>
      <c r="V690" s="290"/>
      <c r="W690" s="290"/>
      <c r="X690" s="290"/>
      <c r="Y690" s="290"/>
      <c r="Z690" s="290"/>
      <c r="AA690" s="290"/>
      <c r="AB690" s="290"/>
      <c r="AC690" s="290"/>
      <c r="AD690" s="290"/>
      <c r="AE690" s="290"/>
      <c r="AF690" s="290"/>
      <c r="AG690" s="561">
        <v>1934.2831980000001</v>
      </c>
      <c r="AH690" s="561">
        <v>2405</v>
      </c>
      <c r="AI690" s="290" t="s">
        <v>310</v>
      </c>
      <c r="AJ690" s="290" t="s">
        <v>595</v>
      </c>
    </row>
    <row r="691" spans="2:36" x14ac:dyDescent="0.25">
      <c r="B691" s="554">
        <v>589</v>
      </c>
      <c r="C691" s="555"/>
      <c r="D691" s="556"/>
      <c r="E691" s="290" t="s">
        <v>395</v>
      </c>
      <c r="F691" s="559" t="s">
        <v>438</v>
      </c>
      <c r="G691" s="290" t="s">
        <v>397</v>
      </c>
      <c r="H691" s="183" t="str">
        <f>INDEX(Sector!$D$57:$D$776,MATCH('Energy consumption (raw)'!F691,Sector!$C$57:$C$776,FALSE))</f>
        <v>Brewing beer and brewing malt</v>
      </c>
      <c r="I691" s="183" t="str">
        <f>IF(G691=Sector!$B$50,Sector!$B$50,IF(G691=Sector!$B$51,Sector!$B$51,IF(G691=Sector!$B$53,Sector!$B$53,INDEX(Sector!$E$57:$E$776,MATCH('Energy consumption (raw)'!F691,Sector!$C$57:$C$776,FALSE)))))</f>
        <v>11 Manufacture of beverages</v>
      </c>
      <c r="J691" s="561"/>
      <c r="K691" s="561">
        <v>4604529</v>
      </c>
      <c r="L691" s="290"/>
      <c r="M691" s="290"/>
      <c r="N691" s="290">
        <v>1983</v>
      </c>
      <c r="O691" s="290"/>
      <c r="P691" s="290"/>
      <c r="Q691" s="290"/>
      <c r="R691" s="290"/>
      <c r="S691" s="290"/>
      <c r="T691" s="290"/>
      <c r="U691" s="290"/>
      <c r="V691" s="290"/>
      <c r="W691" s="290"/>
      <c r="X691" s="290"/>
      <c r="Y691" s="290"/>
      <c r="Z691" s="290"/>
      <c r="AA691" s="290"/>
      <c r="AB691" s="290"/>
      <c r="AC691" s="290"/>
      <c r="AD691" s="290"/>
      <c r="AE691" s="290"/>
      <c r="AF691" s="290"/>
      <c r="AG691" s="561">
        <v>2098.5788247</v>
      </c>
      <c r="AH691" s="561">
        <v>2677</v>
      </c>
      <c r="AI691" s="290" t="s">
        <v>310</v>
      </c>
      <c r="AJ691" s="290" t="s">
        <v>595</v>
      </c>
    </row>
    <row r="692" spans="2:36" x14ac:dyDescent="0.25">
      <c r="B692" s="554">
        <v>590</v>
      </c>
      <c r="C692" s="555"/>
      <c r="D692" s="556"/>
      <c r="E692" s="290" t="s">
        <v>395</v>
      </c>
      <c r="F692" s="35" t="s">
        <v>560</v>
      </c>
      <c r="G692" s="290" t="s">
        <v>397</v>
      </c>
      <c r="H692" s="183" t="str">
        <f>INDEX(Sector!$D$57:$D$776,MATCH('Energy consumption (raw)'!F692,Sector!$C$57:$C$776,FALSE))</f>
        <v>Production of yarns, woven fabrics and finishing of textile products</v>
      </c>
      <c r="I692" s="183" t="str">
        <f>IF(G692=Sector!$B$50,Sector!$B$50,IF(G692=Sector!$B$51,Sector!$B$51,IF(G692=Sector!$B$53,Sector!$B$53,INDEX(Sector!$E$57:$E$776,MATCH('Energy consumption (raw)'!F692,Sector!$C$57:$C$776,FALSE)))))</f>
        <v>13 Manufacture of textiles</v>
      </c>
      <c r="J692" s="561"/>
      <c r="K692" s="561">
        <v>19127189</v>
      </c>
      <c r="L692" s="290"/>
      <c r="M692" s="290"/>
      <c r="N692" s="290"/>
      <c r="O692" s="290"/>
      <c r="P692" s="290"/>
      <c r="Q692" s="290"/>
      <c r="R692" s="290"/>
      <c r="S692" s="290"/>
      <c r="T692" s="290"/>
      <c r="U692" s="290"/>
      <c r="V692" s="290"/>
      <c r="W692" s="290"/>
      <c r="X692" s="290"/>
      <c r="Y692" s="290"/>
      <c r="Z692" s="290"/>
      <c r="AA692" s="290"/>
      <c r="AB692" s="290"/>
      <c r="AC692" s="290"/>
      <c r="AD692" s="290"/>
      <c r="AE692" s="290"/>
      <c r="AF692" s="290"/>
      <c r="AG692" s="561">
        <v>2951.3252627000002</v>
      </c>
      <c r="AH692" s="561">
        <v>2537</v>
      </c>
      <c r="AI692" s="290" t="s">
        <v>310</v>
      </c>
      <c r="AJ692" s="290" t="s">
        <v>595</v>
      </c>
    </row>
    <row r="693" spans="2:36" x14ac:dyDescent="0.25">
      <c r="B693" s="554">
        <v>591</v>
      </c>
      <c r="C693" s="555"/>
      <c r="D693" s="556"/>
      <c r="E693" s="290" t="s">
        <v>395</v>
      </c>
      <c r="F693" s="290" t="s">
        <v>443</v>
      </c>
      <c r="G693" s="290" t="s">
        <v>397</v>
      </c>
      <c r="H693" s="183" t="str">
        <f>INDEX(Sector!$D$57:$D$776,MATCH('Energy consumption (raw)'!F693,Sector!$C$57:$C$776,FALSE))</f>
        <v>Yarn making</v>
      </c>
      <c r="I693" s="183" t="str">
        <f>IF(G693=Sector!$B$50,Sector!$B$50,IF(G693=Sector!$B$51,Sector!$B$51,IF(G693=Sector!$B$53,Sector!$B$53,INDEX(Sector!$E$57:$E$776,MATCH('Energy consumption (raw)'!F693,Sector!$C$57:$C$776,FALSE)))))</f>
        <v>13 Manufacture of textiles</v>
      </c>
      <c r="J693" s="561"/>
      <c r="K693" s="561">
        <v>17096320</v>
      </c>
      <c r="L693" s="290"/>
      <c r="M693" s="290"/>
      <c r="N693" s="290"/>
      <c r="O693" s="290"/>
      <c r="P693" s="290"/>
      <c r="Q693" s="290"/>
      <c r="R693" s="290"/>
      <c r="S693" s="290"/>
      <c r="T693" s="290"/>
      <c r="U693" s="290"/>
      <c r="V693" s="290"/>
      <c r="W693" s="290"/>
      <c r="X693" s="290"/>
      <c r="Y693" s="290"/>
      <c r="Z693" s="290"/>
      <c r="AA693" s="290"/>
      <c r="AB693" s="290"/>
      <c r="AC693" s="290"/>
      <c r="AD693" s="290"/>
      <c r="AE693" s="290"/>
      <c r="AF693" s="290"/>
      <c r="AG693" s="561">
        <v>2637.962176</v>
      </c>
      <c r="AH693" s="561">
        <v>3024</v>
      </c>
      <c r="AI693" s="290" t="s">
        <v>310</v>
      </c>
      <c r="AJ693" s="290" t="s">
        <v>595</v>
      </c>
    </row>
    <row r="694" spans="2:36" x14ac:dyDescent="0.25">
      <c r="B694" s="554">
        <v>592</v>
      </c>
      <c r="C694" s="555"/>
      <c r="D694" s="556"/>
      <c r="E694" s="290" t="s">
        <v>395</v>
      </c>
      <c r="F694" s="290" t="s">
        <v>419</v>
      </c>
      <c r="G694" s="290" t="s">
        <v>397</v>
      </c>
      <c r="H694" s="183" t="str">
        <f>INDEX(Sector!$D$57:$D$776,MATCH('Energy consumption (raw)'!F694,Sector!$C$57:$C$776,FALSE))</f>
        <v>Manufacture of wire and wiring equipment</v>
      </c>
      <c r="I694" s="183" t="str">
        <f>IF(G694=Sector!$B$50,Sector!$B$50,IF(G694=Sector!$B$51,Sector!$B$51,IF(G694=Sector!$B$53,Sector!$B$53,INDEX(Sector!$E$57:$E$776,MATCH('Energy consumption (raw)'!F694,Sector!$C$57:$C$776,FALSE)))))</f>
        <v>26 Manufacture of computer, electronic and optical products</v>
      </c>
      <c r="J694" s="561">
        <v>19789882</v>
      </c>
      <c r="K694" s="561">
        <v>19789882</v>
      </c>
      <c r="L694" s="290"/>
      <c r="M694" s="290"/>
      <c r="N694" s="290"/>
      <c r="O694" s="290"/>
      <c r="P694" s="290"/>
      <c r="Q694" s="290"/>
      <c r="R694" s="290"/>
      <c r="S694" s="290"/>
      <c r="T694" s="290"/>
      <c r="U694" s="290"/>
      <c r="V694" s="290"/>
      <c r="W694" s="290"/>
      <c r="X694" s="290"/>
      <c r="Y694" s="290"/>
      <c r="Z694" s="290"/>
      <c r="AA694" s="290"/>
      <c r="AB694" s="290"/>
      <c r="AC694" s="290"/>
      <c r="AD694" s="290"/>
      <c r="AE694" s="290"/>
      <c r="AF694" s="290"/>
      <c r="AG694" s="561">
        <v>3053.5787926000003</v>
      </c>
      <c r="AH694" s="561">
        <v>3559</v>
      </c>
      <c r="AI694" s="290" t="s">
        <v>310</v>
      </c>
      <c r="AJ694" s="290" t="s">
        <v>595</v>
      </c>
    </row>
    <row r="695" spans="2:36" x14ac:dyDescent="0.25">
      <c r="B695" s="554">
        <v>593</v>
      </c>
      <c r="C695" s="555"/>
      <c r="D695" s="556"/>
      <c r="E695" s="290" t="s">
        <v>395</v>
      </c>
      <c r="F695" s="290" t="s">
        <v>609</v>
      </c>
      <c r="G695" s="290" t="s">
        <v>397</v>
      </c>
      <c r="H695" s="183" t="str">
        <f>INDEX(Sector!$D$57:$D$776,MATCH('Energy consumption (raw)'!F695,Sector!$C$57:$C$776,FALSE))</f>
        <v>Producing high-class sanitary ware</v>
      </c>
      <c r="I695" s="183" t="str">
        <f>IF(G695=Sector!$B$50,Sector!$B$50,IF(G695=Sector!$B$51,Sector!$B$51,IF(G695=Sector!$B$53,Sector!$B$53,INDEX(Sector!$E$57:$E$776,MATCH('Energy consumption (raw)'!F695,Sector!$C$57:$C$776,FALSE)))))</f>
        <v>22 Manufacture of rubber and plastics products</v>
      </c>
      <c r="J695" s="561"/>
      <c r="K695" s="561">
        <v>8338280</v>
      </c>
      <c r="L695" s="290"/>
      <c r="M695" s="290"/>
      <c r="N695" s="290"/>
      <c r="O695" s="290"/>
      <c r="P695" s="290"/>
      <c r="Q695" s="290"/>
      <c r="R695" s="290"/>
      <c r="S695" s="290"/>
      <c r="T695" s="290"/>
      <c r="U695" s="290"/>
      <c r="V695" s="290"/>
      <c r="W695" s="290"/>
      <c r="X695" s="290"/>
      <c r="Y695" s="290"/>
      <c r="Z695" s="290"/>
      <c r="AA695" s="290"/>
      <c r="AB695" s="290"/>
      <c r="AC695" s="290"/>
      <c r="AD695" s="290"/>
      <c r="AE695" s="290"/>
      <c r="AF695" s="290"/>
      <c r="AG695" s="561">
        <v>1286.5966040000001</v>
      </c>
      <c r="AH695" s="561">
        <v>1454</v>
      </c>
      <c r="AI695" s="290" t="s">
        <v>310</v>
      </c>
      <c r="AJ695" s="290" t="s">
        <v>595</v>
      </c>
    </row>
    <row r="696" spans="2:36" x14ac:dyDescent="0.25">
      <c r="B696" s="554">
        <v>594</v>
      </c>
      <c r="C696" s="555"/>
      <c r="D696" s="556"/>
      <c r="E696" s="290" t="s">
        <v>395</v>
      </c>
      <c r="F696" s="290" t="s">
        <v>607</v>
      </c>
      <c r="G696" s="290" t="s">
        <v>397</v>
      </c>
      <c r="H696" s="183" t="str">
        <f>INDEX(Sector!$D$57:$D$776,MATCH('Energy consumption (raw)'!F696,Sector!$C$57:$C$776,FALSE))</f>
        <v>Manufacture of electronic components</v>
      </c>
      <c r="I696" s="183" t="str">
        <f>IF(G696=Sector!$B$50,Sector!$B$50,IF(G696=Sector!$B$51,Sector!$B$51,IF(G696=Sector!$B$53,Sector!$B$53,INDEX(Sector!$E$57:$E$776,MATCH('Energy consumption (raw)'!F696,Sector!$C$57:$C$776,FALSE)))))</f>
        <v>26 Manufacture of computer, electronic and optical products</v>
      </c>
      <c r="J696" s="561"/>
      <c r="K696" s="561">
        <v>28785440</v>
      </c>
      <c r="L696" s="290"/>
      <c r="M696" s="290"/>
      <c r="N696" s="290"/>
      <c r="O696" s="290"/>
      <c r="P696" s="290"/>
      <c r="Q696" s="290"/>
      <c r="R696" s="290">
        <v>2</v>
      </c>
      <c r="S696" s="290"/>
      <c r="T696" s="290"/>
      <c r="U696" s="290"/>
      <c r="V696" s="290"/>
      <c r="W696" s="290"/>
      <c r="X696" s="290"/>
      <c r="Y696" s="290">
        <v>628</v>
      </c>
      <c r="Z696" s="290"/>
      <c r="AA696" s="290"/>
      <c r="AB696" s="290"/>
      <c r="AC696" s="290"/>
      <c r="AD696" s="290"/>
      <c r="AE696" s="290"/>
      <c r="AF696" s="290"/>
      <c r="AG696" s="561">
        <v>5128.1533920000011</v>
      </c>
      <c r="AH696" s="561">
        <v>4667</v>
      </c>
      <c r="AI696" s="290" t="s">
        <v>310</v>
      </c>
      <c r="AJ696" s="290" t="s">
        <v>595</v>
      </c>
    </row>
    <row r="697" spans="2:36" x14ac:dyDescent="0.25">
      <c r="B697" s="554">
        <v>595</v>
      </c>
      <c r="C697" s="555"/>
      <c r="D697" s="556"/>
      <c r="E697" s="290" t="s">
        <v>395</v>
      </c>
      <c r="F697" s="290" t="s">
        <v>417</v>
      </c>
      <c r="G697" s="290" t="s">
        <v>397</v>
      </c>
      <c r="H697" s="183" t="str">
        <f>INDEX(Sector!$D$57:$D$776,MATCH('Energy consumption (raw)'!F697,Sector!$C$57:$C$776,FALSE))</f>
        <v>Producing products from plastic</v>
      </c>
      <c r="I697" s="183" t="str">
        <f>IF(G697=Sector!$B$50,Sector!$B$50,IF(G697=Sector!$B$51,Sector!$B$51,IF(G697=Sector!$B$53,Sector!$B$53,INDEX(Sector!$E$57:$E$776,MATCH('Energy consumption (raw)'!F697,Sector!$C$57:$C$776,FALSE)))))</f>
        <v>22 Manufacture of rubber and plastics products</v>
      </c>
      <c r="J697" s="561"/>
      <c r="K697" s="561">
        <v>23038290</v>
      </c>
      <c r="L697" s="290"/>
      <c r="M697" s="290"/>
      <c r="N697" s="290"/>
      <c r="O697" s="290"/>
      <c r="P697" s="290"/>
      <c r="Q697" s="290"/>
      <c r="R697" s="290"/>
      <c r="S697" s="290"/>
      <c r="T697" s="290"/>
      <c r="U697" s="290"/>
      <c r="V697" s="290"/>
      <c r="W697" s="290"/>
      <c r="X697" s="290"/>
      <c r="Y697" s="290"/>
      <c r="Z697" s="290"/>
      <c r="AA697" s="290"/>
      <c r="AB697" s="290"/>
      <c r="AC697" s="290"/>
      <c r="AD697" s="290"/>
      <c r="AE697" s="290"/>
      <c r="AF697" s="290"/>
      <c r="AG697" s="561">
        <v>3554.8081470000002</v>
      </c>
      <c r="AH697" s="561">
        <v>3514</v>
      </c>
      <c r="AI697" s="290" t="s">
        <v>310</v>
      </c>
      <c r="AJ697" s="290" t="s">
        <v>595</v>
      </c>
    </row>
    <row r="698" spans="2:36" x14ac:dyDescent="0.25">
      <c r="B698" s="554">
        <v>596</v>
      </c>
      <c r="C698" s="555"/>
      <c r="D698" s="556"/>
      <c r="E698" s="290" t="s">
        <v>395</v>
      </c>
      <c r="F698" s="559" t="s">
        <v>505</v>
      </c>
      <c r="G698" s="290" t="s">
        <v>397</v>
      </c>
      <c r="H698" s="183" t="str">
        <f>INDEX(Sector!$D$57:$D$776,MATCH('Energy consumption (raw)'!F698,Sector!$C$57:$C$776,FALSE))</f>
        <v>Manufacture of other products from paper and board n.e.c</v>
      </c>
      <c r="I698" s="183" t="str">
        <f>IF(G698=Sector!$B$50,Sector!$B$50,IF(G698=Sector!$B$51,Sector!$B$51,IF(G698=Sector!$B$53,Sector!$B$53,INDEX(Sector!$E$57:$E$776,MATCH('Energy consumption (raw)'!F698,Sector!$C$57:$C$776,FALSE)))))</f>
        <v>17 Manufacture of paper and paper products</v>
      </c>
      <c r="J698" s="561">
        <v>21514196</v>
      </c>
      <c r="K698" s="561">
        <v>21514196</v>
      </c>
      <c r="L698" s="290"/>
      <c r="M698" s="290"/>
      <c r="N698" s="290"/>
      <c r="O698" s="290"/>
      <c r="P698" s="290"/>
      <c r="Q698" s="290"/>
      <c r="R698" s="290"/>
      <c r="S698" s="290"/>
      <c r="T698" s="290"/>
      <c r="U698" s="290"/>
      <c r="V698" s="290"/>
      <c r="W698" s="290"/>
      <c r="X698" s="290"/>
      <c r="Y698" s="290"/>
      <c r="Z698" s="290"/>
      <c r="AA698" s="290"/>
      <c r="AB698" s="290"/>
      <c r="AC698" s="290"/>
      <c r="AD698" s="290"/>
      <c r="AE698" s="290"/>
      <c r="AF698" s="290"/>
      <c r="AG698" s="561">
        <v>3319.6404428000001</v>
      </c>
      <c r="AH698" s="561">
        <v>3767</v>
      </c>
      <c r="AI698" s="290" t="s">
        <v>310</v>
      </c>
      <c r="AJ698" s="290" t="s">
        <v>595</v>
      </c>
    </row>
    <row r="699" spans="2:36" x14ac:dyDescent="0.25">
      <c r="B699" s="554">
        <v>597</v>
      </c>
      <c r="C699" s="555"/>
      <c r="D699" s="556"/>
      <c r="E699" s="290" t="s">
        <v>395</v>
      </c>
      <c r="F699" s="559" t="s">
        <v>545</v>
      </c>
      <c r="G699" s="290" t="s">
        <v>397</v>
      </c>
      <c r="H699" s="183" t="str">
        <f>INDEX(Sector!$D$57:$D$776,MATCH('Energy consumption (raw)'!F699,Sector!$C$57:$C$776,FALSE))</f>
        <v>Metal production</v>
      </c>
      <c r="I699" s="183" t="str">
        <f>IF(G699=Sector!$B$50,Sector!$B$50,IF(G699=Sector!$B$51,Sector!$B$51,IF(G699=Sector!$B$53,Sector!$B$53,INDEX(Sector!$E$57:$E$776,MATCH('Energy consumption (raw)'!F699,Sector!$C$57:$C$776,FALSE)))))</f>
        <v>24 Manufacture of basic metals</v>
      </c>
      <c r="J699" s="561"/>
      <c r="K699" s="561">
        <v>13138670</v>
      </c>
      <c r="L699" s="290"/>
      <c r="M699" s="290"/>
      <c r="N699" s="290"/>
      <c r="O699" s="290"/>
      <c r="P699" s="290"/>
      <c r="Q699" s="290"/>
      <c r="R699" s="290"/>
      <c r="S699" s="290"/>
      <c r="T699" s="290"/>
      <c r="U699" s="290"/>
      <c r="V699" s="290"/>
      <c r="W699" s="290"/>
      <c r="X699" s="290"/>
      <c r="Y699" s="290"/>
      <c r="Z699" s="290"/>
      <c r="AA699" s="290"/>
      <c r="AB699" s="290"/>
      <c r="AC699" s="290"/>
      <c r="AD699" s="290"/>
      <c r="AE699" s="290"/>
      <c r="AF699" s="290"/>
      <c r="AG699" s="561">
        <v>2027.2967810000002</v>
      </c>
      <c r="AH699" s="561">
        <v>1788</v>
      </c>
      <c r="AI699" s="290" t="s">
        <v>310</v>
      </c>
      <c r="AJ699" s="290" t="s">
        <v>595</v>
      </c>
    </row>
    <row r="700" spans="2:36" x14ac:dyDescent="0.25">
      <c r="B700" s="554">
        <v>598</v>
      </c>
      <c r="C700" s="555"/>
      <c r="D700" s="556"/>
      <c r="E700" s="290" t="s">
        <v>395</v>
      </c>
      <c r="F700" s="559" t="s">
        <v>545</v>
      </c>
      <c r="G700" s="290" t="s">
        <v>397</v>
      </c>
      <c r="H700" s="183" t="str">
        <f>INDEX(Sector!$D$57:$D$776,MATCH('Energy consumption (raw)'!F700,Sector!$C$57:$C$776,FALSE))</f>
        <v>Metal production</v>
      </c>
      <c r="I700" s="183" t="str">
        <f>IF(G700=Sector!$B$50,Sector!$B$50,IF(G700=Sector!$B$51,Sector!$B$51,IF(G700=Sector!$B$53,Sector!$B$53,INDEX(Sector!$E$57:$E$776,MATCH('Energy consumption (raw)'!F700,Sector!$C$57:$C$776,FALSE)))))</f>
        <v>24 Manufacture of basic metals</v>
      </c>
      <c r="J700" s="561">
        <v>19658696</v>
      </c>
      <c r="K700" s="561">
        <v>18031440</v>
      </c>
      <c r="L700" s="290"/>
      <c r="M700" s="290"/>
      <c r="N700" s="290"/>
      <c r="O700" s="290"/>
      <c r="P700" s="290"/>
      <c r="Q700" s="290"/>
      <c r="R700" s="290"/>
      <c r="S700" s="290"/>
      <c r="T700" s="290"/>
      <c r="U700" s="290"/>
      <c r="V700" s="290"/>
      <c r="W700" s="290"/>
      <c r="X700" s="290"/>
      <c r="Y700" s="290"/>
      <c r="Z700" s="290"/>
      <c r="AA700" s="290"/>
      <c r="AB700" s="290"/>
      <c r="AC700" s="290"/>
      <c r="AD700" s="290"/>
      <c r="AE700" s="290"/>
      <c r="AF700" s="290"/>
      <c r="AG700" s="561">
        <v>2782.2511920000002</v>
      </c>
      <c r="AH700" s="561">
        <v>3424</v>
      </c>
      <c r="AI700" s="290" t="s">
        <v>310</v>
      </c>
      <c r="AJ700" s="290" t="s">
        <v>595</v>
      </c>
    </row>
    <row r="701" spans="2:36" x14ac:dyDescent="0.25">
      <c r="B701" s="554">
        <v>599</v>
      </c>
      <c r="C701" s="555"/>
      <c r="D701" s="556"/>
      <c r="E701" s="290" t="s">
        <v>395</v>
      </c>
      <c r="F701" s="559" t="s">
        <v>610</v>
      </c>
      <c r="G701" s="290" t="s">
        <v>397</v>
      </c>
      <c r="H701" s="183" t="str">
        <f>INDEX(Sector!$D$57:$D$776,MATCH('Energy consumption (raw)'!F701,Sector!$C$57:$C$776,FALSE))</f>
        <v>Manufacture of metal products</v>
      </c>
      <c r="I701" s="183" t="str">
        <f>IF(G701=Sector!$B$50,Sector!$B$50,IF(G701=Sector!$B$51,Sector!$B$51,IF(G701=Sector!$B$53,Sector!$B$53,INDEX(Sector!$E$57:$E$776,MATCH('Energy consumption (raw)'!F701,Sector!$C$57:$C$776,FALSE)))))</f>
        <v>25 Manufacture of fabricated metal products, except machinery and equipment</v>
      </c>
      <c r="J701" s="561"/>
      <c r="K701" s="561">
        <v>31644633</v>
      </c>
      <c r="L701" s="290"/>
      <c r="M701" s="290"/>
      <c r="N701" s="290"/>
      <c r="O701" s="290"/>
      <c r="P701" s="290"/>
      <c r="Q701" s="290"/>
      <c r="R701" s="290"/>
      <c r="S701" s="290"/>
      <c r="T701" s="290"/>
      <c r="U701" s="290"/>
      <c r="V701" s="290"/>
      <c r="W701" s="290"/>
      <c r="X701" s="290"/>
      <c r="Y701" s="290"/>
      <c r="Z701" s="290"/>
      <c r="AA701" s="290"/>
      <c r="AB701" s="290"/>
      <c r="AC701" s="290"/>
      <c r="AD701" s="290"/>
      <c r="AE701" s="290"/>
      <c r="AF701" s="290"/>
      <c r="AG701" s="561">
        <v>4882.7668719000003</v>
      </c>
      <c r="AH701" s="561">
        <v>2839</v>
      </c>
      <c r="AI701" s="290" t="s">
        <v>310</v>
      </c>
      <c r="AJ701" s="290" t="s">
        <v>595</v>
      </c>
    </row>
    <row r="702" spans="2:36" x14ac:dyDescent="0.25">
      <c r="B702" s="554">
        <v>600</v>
      </c>
      <c r="C702" s="555"/>
      <c r="D702" s="556"/>
      <c r="E702" s="290" t="s">
        <v>395</v>
      </c>
      <c r="F702" s="290" t="s">
        <v>457</v>
      </c>
      <c r="G702" s="290" t="s">
        <v>397</v>
      </c>
      <c r="H702" s="183" t="str">
        <f>INDEX(Sector!$D$57:$D$776,MATCH('Energy consumption (raw)'!F702,Sector!$C$57:$C$776,FALSE))</f>
        <v>Producing building materials from clay</v>
      </c>
      <c r="I702" s="183" t="str">
        <f>IF(G702=Sector!$B$50,Sector!$B$50,IF(G702=Sector!$B$51,Sector!$B$51,IF(G702=Sector!$B$53,Sector!$B$53,INDEX(Sector!$E$57:$E$776,MATCH('Energy consumption (raw)'!F702,Sector!$C$57:$C$776,FALSE)))))</f>
        <v>23 Manufacture of other non-metallic mineral products</v>
      </c>
      <c r="J702" s="561">
        <v>15530744</v>
      </c>
      <c r="K702" s="561">
        <v>26987400</v>
      </c>
      <c r="L702" s="290"/>
      <c r="M702" s="290"/>
      <c r="N702" s="290"/>
      <c r="O702" s="290"/>
      <c r="P702" s="290"/>
      <c r="Q702" s="290"/>
      <c r="R702" s="290"/>
      <c r="S702" s="290"/>
      <c r="T702" s="290"/>
      <c r="U702" s="290"/>
      <c r="V702" s="290"/>
      <c r="W702" s="290"/>
      <c r="X702" s="290"/>
      <c r="Y702" s="290"/>
      <c r="Z702" s="290"/>
      <c r="AA702" s="290"/>
      <c r="AB702" s="290"/>
      <c r="AC702" s="290"/>
      <c r="AD702" s="290"/>
      <c r="AE702" s="290"/>
      <c r="AF702" s="290"/>
      <c r="AG702" s="561">
        <v>4164.1558199999999</v>
      </c>
      <c r="AH702" s="561">
        <v>4312</v>
      </c>
      <c r="AI702" s="290" t="s">
        <v>310</v>
      </c>
      <c r="AJ702" s="290" t="s">
        <v>595</v>
      </c>
    </row>
    <row r="703" spans="2:36" x14ac:dyDescent="0.25">
      <c r="B703" s="554">
        <v>601</v>
      </c>
      <c r="C703" s="555"/>
      <c r="D703" s="556"/>
      <c r="E703" s="290" t="s">
        <v>395</v>
      </c>
      <c r="F703" s="290" t="s">
        <v>611</v>
      </c>
      <c r="G703" s="290" t="s">
        <v>397</v>
      </c>
      <c r="H703" s="183" t="str">
        <f>INDEX(Sector!$D$57:$D$776,MATCH('Energy consumption (raw)'!F703,Sector!$C$57:$C$776,FALSE))</f>
        <v>Iron and steel production</v>
      </c>
      <c r="I703" s="183" t="str">
        <f>IF(G703=Sector!$B$50,Sector!$B$50,IF(G703=Sector!$B$51,Sector!$B$51,IF(G703=Sector!$B$53,Sector!$B$53,INDEX(Sector!$E$57:$E$776,MATCH('Energy consumption (raw)'!F703,Sector!$C$57:$C$776,FALSE)))))</f>
        <v>24 Manufacture of basic metals</v>
      </c>
      <c r="J703" s="561"/>
      <c r="K703" s="561">
        <v>31002408</v>
      </c>
      <c r="L703" s="290"/>
      <c r="M703" s="290"/>
      <c r="N703" s="290"/>
      <c r="O703" s="290"/>
      <c r="P703" s="290"/>
      <c r="Q703" s="290"/>
      <c r="R703" s="290"/>
      <c r="S703" s="290"/>
      <c r="T703" s="290"/>
      <c r="U703" s="290"/>
      <c r="V703" s="290"/>
      <c r="W703" s="290"/>
      <c r="X703" s="290"/>
      <c r="Y703" s="290"/>
      <c r="Z703" s="290"/>
      <c r="AA703" s="290"/>
      <c r="AB703" s="290"/>
      <c r="AC703" s="290"/>
      <c r="AD703" s="290"/>
      <c r="AE703" s="290"/>
      <c r="AF703" s="290"/>
      <c r="AG703" s="561">
        <v>4783.6715543999999</v>
      </c>
      <c r="AH703" s="561">
        <v>4658</v>
      </c>
      <c r="AI703" s="290" t="s">
        <v>310</v>
      </c>
      <c r="AJ703" s="290" t="s">
        <v>595</v>
      </c>
    </row>
    <row r="704" spans="2:36" x14ac:dyDescent="0.25">
      <c r="B704" s="554">
        <v>602</v>
      </c>
      <c r="C704" s="555"/>
      <c r="D704" s="556"/>
      <c r="E704" s="290" t="s">
        <v>395</v>
      </c>
      <c r="F704" s="290" t="s">
        <v>611</v>
      </c>
      <c r="G704" s="290" t="s">
        <v>397</v>
      </c>
      <c r="H704" s="183" t="str">
        <f>INDEX(Sector!$D$57:$D$776,MATCH('Energy consumption (raw)'!F704,Sector!$C$57:$C$776,FALSE))</f>
        <v>Iron and steel production</v>
      </c>
      <c r="I704" s="183" t="str">
        <f>IF(G704=Sector!$B$50,Sector!$B$50,IF(G704=Sector!$B$51,Sector!$B$51,IF(G704=Sector!$B$53,Sector!$B$53,INDEX(Sector!$E$57:$E$776,MATCH('Energy consumption (raw)'!F704,Sector!$C$57:$C$776,FALSE)))))</f>
        <v>24 Manufacture of basic metals</v>
      </c>
      <c r="J704" s="561"/>
      <c r="K704" s="561">
        <v>39497360</v>
      </c>
      <c r="L704" s="290"/>
      <c r="M704" s="290"/>
      <c r="N704" s="290">
        <v>722</v>
      </c>
      <c r="O704" s="290"/>
      <c r="P704" s="290"/>
      <c r="Q704" s="290"/>
      <c r="R704" s="290">
        <v>248</v>
      </c>
      <c r="S704" s="290"/>
      <c r="T704" s="290"/>
      <c r="U704" s="290"/>
      <c r="V704" s="290"/>
      <c r="W704" s="290"/>
      <c r="X704" s="290"/>
      <c r="Y704" s="290">
        <v>17</v>
      </c>
      <c r="Z704" s="290"/>
      <c r="AA704" s="290"/>
      <c r="AB704" s="290"/>
      <c r="AC704" s="290"/>
      <c r="AD704" s="290"/>
      <c r="AE704" s="290"/>
      <c r="AF704" s="290"/>
      <c r="AG704" s="561">
        <v>6871.3326479999996</v>
      </c>
      <c r="AH704" s="561">
        <v>4646</v>
      </c>
      <c r="AI704" s="290" t="s">
        <v>310</v>
      </c>
      <c r="AJ704" s="290" t="s">
        <v>595</v>
      </c>
    </row>
    <row r="705" spans="2:36" x14ac:dyDescent="0.25">
      <c r="B705" s="554">
        <v>603</v>
      </c>
      <c r="C705" s="555"/>
      <c r="D705" s="556"/>
      <c r="E705" s="290" t="s">
        <v>395</v>
      </c>
      <c r="F705" s="290" t="s">
        <v>611</v>
      </c>
      <c r="G705" s="290" t="s">
        <v>397</v>
      </c>
      <c r="H705" s="183" t="str">
        <f>INDEX(Sector!$D$57:$D$776,MATCH('Energy consumption (raw)'!F705,Sector!$C$57:$C$776,FALSE))</f>
        <v>Iron and steel production</v>
      </c>
      <c r="I705" s="183" t="str">
        <f>IF(G705=Sector!$B$50,Sector!$B$50,IF(G705=Sector!$B$51,Sector!$B$51,IF(G705=Sector!$B$53,Sector!$B$53,INDEX(Sector!$E$57:$E$776,MATCH('Energy consumption (raw)'!F705,Sector!$C$57:$C$776,FALSE)))))</f>
        <v>24 Manufacture of basic metals</v>
      </c>
      <c r="J705" s="561"/>
      <c r="K705" s="561">
        <v>73000000</v>
      </c>
      <c r="L705" s="290"/>
      <c r="M705" s="290"/>
      <c r="N705" s="290"/>
      <c r="O705" s="290"/>
      <c r="P705" s="290"/>
      <c r="Q705" s="290"/>
      <c r="R705" s="290"/>
      <c r="S705" s="290"/>
      <c r="T705" s="290"/>
      <c r="U705" s="290"/>
      <c r="V705" s="290"/>
      <c r="W705" s="290"/>
      <c r="X705" s="290"/>
      <c r="Y705" s="290"/>
      <c r="Z705" s="290"/>
      <c r="AA705" s="290"/>
      <c r="AB705" s="290"/>
      <c r="AC705" s="290"/>
      <c r="AD705" s="290"/>
      <c r="AE705" s="290"/>
      <c r="AF705" s="290"/>
      <c r="AG705" s="561">
        <v>11263.900000000001</v>
      </c>
      <c r="AH705" s="561">
        <v>8495</v>
      </c>
      <c r="AI705" s="290" t="s">
        <v>310</v>
      </c>
      <c r="AJ705" s="290" t="s">
        <v>595</v>
      </c>
    </row>
    <row r="706" spans="2:36" x14ac:dyDescent="0.25">
      <c r="B706" s="554">
        <v>604</v>
      </c>
      <c r="C706" s="555"/>
      <c r="D706" s="556"/>
      <c r="E706" s="290" t="s">
        <v>395</v>
      </c>
      <c r="F706" s="290" t="s">
        <v>612</v>
      </c>
      <c r="G706" s="290" t="s">
        <v>397</v>
      </c>
      <c r="H706" s="183" t="str">
        <f>INDEX(Sector!$D$57:$D$776,MATCH('Energy consumption (raw)'!F706,Sector!$C$57:$C$776,FALSE))</f>
        <v>Gas production</v>
      </c>
      <c r="I706" s="183" t="str">
        <f>IF(G706=Sector!$B$50,Sector!$B$50,IF(G706=Sector!$B$51,Sector!$B$51,IF(G706=Sector!$B$53,Sector!$B$53,INDEX(Sector!$E$57:$E$776,MATCH('Energy consumption (raw)'!F706,Sector!$C$57:$C$776,FALSE)))))</f>
        <v>06 Extraction of crude petroleum and natural gas</v>
      </c>
      <c r="J706" s="561"/>
      <c r="K706" s="561">
        <v>29400000</v>
      </c>
      <c r="L706" s="290"/>
      <c r="M706" s="290"/>
      <c r="N706" s="290"/>
      <c r="O706" s="290"/>
      <c r="P706" s="290"/>
      <c r="Q706" s="290"/>
      <c r="R706" s="290"/>
      <c r="S706" s="290"/>
      <c r="T706" s="290"/>
      <c r="U706" s="290"/>
      <c r="V706" s="290"/>
      <c r="W706" s="290"/>
      <c r="X706" s="290"/>
      <c r="Y706" s="290"/>
      <c r="Z706" s="290"/>
      <c r="AA706" s="290"/>
      <c r="AB706" s="290"/>
      <c r="AC706" s="290"/>
      <c r="AD706" s="290"/>
      <c r="AE706" s="290"/>
      <c r="AF706" s="290"/>
      <c r="AG706" s="561">
        <v>4536.42</v>
      </c>
      <c r="AH706" s="561">
        <v>5083</v>
      </c>
      <c r="AI706" s="290" t="s">
        <v>310</v>
      </c>
      <c r="AJ706" s="290" t="s">
        <v>595</v>
      </c>
    </row>
    <row r="707" spans="2:36" x14ac:dyDescent="0.25">
      <c r="B707" s="554">
        <v>605</v>
      </c>
      <c r="C707" s="555"/>
      <c r="D707" s="556"/>
      <c r="E707" s="290" t="s">
        <v>395</v>
      </c>
      <c r="F707" s="290" t="s">
        <v>403</v>
      </c>
      <c r="G707" s="290" t="s">
        <v>397</v>
      </c>
      <c r="H707" s="183" t="str">
        <f>INDEX(Sector!$D$57:$D$776,MATCH('Energy consumption (raw)'!F707,Sector!$C$57:$C$776,FALSE))</f>
        <v>Manufacture of spare parts for cars and motorbikes</v>
      </c>
      <c r="I707" s="183" t="str">
        <f>IF(G707=Sector!$B$50,Sector!$B$50,IF(G707=Sector!$B$51,Sector!$B$51,IF(G707=Sector!$B$53,Sector!$B$53,INDEX(Sector!$E$57:$E$776,MATCH('Energy consumption (raw)'!F707,Sector!$C$57:$C$776,FALSE)))))</f>
        <v>29 Manufacture of motor vehicles, trailers and semi-trailers</v>
      </c>
      <c r="J707" s="561">
        <v>43941000</v>
      </c>
      <c r="K707" s="561">
        <v>43245118</v>
      </c>
      <c r="L707" s="290"/>
      <c r="M707" s="290"/>
      <c r="N707" s="290"/>
      <c r="O707" s="290"/>
      <c r="P707" s="290"/>
      <c r="Q707" s="290"/>
      <c r="R707" s="290">
        <v>67</v>
      </c>
      <c r="S707" s="290"/>
      <c r="T707" s="290"/>
      <c r="U707" s="290"/>
      <c r="V707" s="290"/>
      <c r="W707" s="290"/>
      <c r="X707" s="290"/>
      <c r="Y707" s="290">
        <v>3407</v>
      </c>
      <c r="Z707" s="290"/>
      <c r="AA707" s="290"/>
      <c r="AB707" s="290"/>
      <c r="AC707" s="290"/>
      <c r="AD707" s="290"/>
      <c r="AE707" s="290"/>
      <c r="AF707" s="290"/>
      <c r="AG707" s="561">
        <v>10454.691707400001</v>
      </c>
      <c r="AH707" s="561">
        <v>10938</v>
      </c>
      <c r="AI707" s="290" t="s">
        <v>310</v>
      </c>
      <c r="AJ707" s="290" t="s">
        <v>595</v>
      </c>
    </row>
    <row r="708" spans="2:36" x14ac:dyDescent="0.25">
      <c r="B708" s="554">
        <v>606</v>
      </c>
      <c r="C708" s="555"/>
      <c r="D708" s="556"/>
      <c r="E708" s="290" t="s">
        <v>395</v>
      </c>
      <c r="F708" s="290" t="s">
        <v>537</v>
      </c>
      <c r="G708" s="290" t="s">
        <v>397</v>
      </c>
      <c r="H708" s="183" t="str">
        <f>INDEX(Sector!$D$57:$D$776,MATCH('Energy consumption (raw)'!F708,Sector!$C$57:$C$776,FALSE))</f>
        <v>Mechanical processing, metal processing and coating</v>
      </c>
      <c r="I708" s="183" t="str">
        <f>IF(G708=Sector!$B$50,Sector!$B$50,IF(G708=Sector!$B$51,Sector!$B$51,IF(G708=Sector!$B$53,Sector!$B$53,INDEX(Sector!$E$57:$E$776,MATCH('Energy consumption (raw)'!F708,Sector!$C$57:$C$776,FALSE)))))</f>
        <v>24 Manufacture of basic metals</v>
      </c>
      <c r="J708" s="561"/>
      <c r="K708" s="561">
        <v>9846774</v>
      </c>
      <c r="L708" s="290"/>
      <c r="M708" s="290"/>
      <c r="N708" s="290"/>
      <c r="O708" s="290"/>
      <c r="P708" s="290"/>
      <c r="Q708" s="290"/>
      <c r="R708" s="290"/>
      <c r="S708" s="290"/>
      <c r="T708" s="290"/>
      <c r="U708" s="290"/>
      <c r="V708" s="290"/>
      <c r="W708" s="290"/>
      <c r="X708" s="290"/>
      <c r="Y708" s="290"/>
      <c r="Z708" s="290"/>
      <c r="AA708" s="290"/>
      <c r="AB708" s="290"/>
      <c r="AC708" s="290"/>
      <c r="AD708" s="290"/>
      <c r="AE708" s="290"/>
      <c r="AF708" s="290"/>
      <c r="AG708" s="561">
        <v>1519.3572282</v>
      </c>
      <c r="AH708" s="561">
        <v>7726</v>
      </c>
      <c r="AI708" s="290" t="s">
        <v>310</v>
      </c>
      <c r="AJ708" s="290" t="s">
        <v>595</v>
      </c>
    </row>
    <row r="709" spans="2:36" x14ac:dyDescent="0.25">
      <c r="B709" s="554">
        <v>607</v>
      </c>
      <c r="C709" s="555"/>
      <c r="D709" s="556"/>
      <c r="E709" s="290" t="s">
        <v>395</v>
      </c>
      <c r="F709" s="290" t="s">
        <v>461</v>
      </c>
      <c r="G709" s="290" t="s">
        <v>397</v>
      </c>
      <c r="H709" s="183" t="str">
        <f>INDEX(Sector!$D$57:$D$776,MATCH('Energy consumption (raw)'!F709,Sector!$C$57:$C$776,FALSE))</f>
        <v>Iron and steel production</v>
      </c>
      <c r="I709" s="183" t="str">
        <f>IF(G709=Sector!$B$50,Sector!$B$50,IF(G709=Sector!$B$51,Sector!$B$51,IF(G709=Sector!$B$53,Sector!$B$53,INDEX(Sector!$E$57:$E$776,MATCH('Energy consumption (raw)'!F709,Sector!$C$57:$C$776,FALSE)))))</f>
        <v>24 Manufacture of basic metals</v>
      </c>
      <c r="J709" s="561"/>
      <c r="K709" s="561">
        <v>54747510</v>
      </c>
      <c r="L709" s="290"/>
      <c r="M709" s="290"/>
      <c r="N709" s="290"/>
      <c r="O709" s="290"/>
      <c r="P709" s="290"/>
      <c r="Q709" s="290"/>
      <c r="R709" s="290"/>
      <c r="S709" s="290"/>
      <c r="T709" s="290"/>
      <c r="U709" s="290"/>
      <c r="V709" s="290"/>
      <c r="W709" s="290"/>
      <c r="X709" s="290"/>
      <c r="Y709" s="290">
        <v>5074</v>
      </c>
      <c r="Z709" s="290"/>
      <c r="AA709" s="290"/>
      <c r="AB709" s="290"/>
      <c r="AC709" s="290"/>
      <c r="AD709" s="290"/>
      <c r="AE709" s="290"/>
      <c r="AF709" s="290"/>
      <c r="AG709" s="561">
        <v>13978.200793</v>
      </c>
      <c r="AH709" s="561">
        <v>6661</v>
      </c>
      <c r="AI709" s="290" t="s">
        <v>310</v>
      </c>
      <c r="AJ709" s="290" t="s">
        <v>595</v>
      </c>
    </row>
    <row r="710" spans="2:36" x14ac:dyDescent="0.25">
      <c r="B710" s="554">
        <v>608</v>
      </c>
      <c r="C710" s="555"/>
      <c r="D710" s="556"/>
      <c r="E710" s="290" t="s">
        <v>395</v>
      </c>
      <c r="F710" s="290" t="s">
        <v>449</v>
      </c>
      <c r="G710" s="290" t="s">
        <v>397</v>
      </c>
      <c r="H710" s="183" t="str">
        <f>INDEX(Sector!$D$57:$D$776,MATCH('Energy consumption (raw)'!F710,Sector!$C$57:$C$776,FALSE))</f>
        <v>Manufacture of glass and glass products</v>
      </c>
      <c r="I710" s="183" t="str">
        <f>IF(G710=Sector!$B$50,Sector!$B$50,IF(G710=Sector!$B$51,Sector!$B$51,IF(G710=Sector!$B$53,Sector!$B$53,INDEX(Sector!$E$57:$E$776,MATCH('Energy consumption (raw)'!F710,Sector!$C$57:$C$776,FALSE)))))</f>
        <v>23 Manufacture of other non-metallic mineral products</v>
      </c>
      <c r="J710" s="561"/>
      <c r="K710" s="561">
        <v>80246560</v>
      </c>
      <c r="L710" s="290"/>
      <c r="M710" s="290"/>
      <c r="N710" s="290"/>
      <c r="O710" s="290"/>
      <c r="P710" s="290"/>
      <c r="Q710" s="290"/>
      <c r="R710" s="290"/>
      <c r="S710" s="290"/>
      <c r="T710" s="290"/>
      <c r="U710" s="290"/>
      <c r="V710" s="290"/>
      <c r="W710" s="290"/>
      <c r="X710" s="290"/>
      <c r="Y710" s="290"/>
      <c r="Z710" s="290"/>
      <c r="AA710" s="290"/>
      <c r="AB710" s="290"/>
      <c r="AC710" s="290"/>
      <c r="AD710" s="290"/>
      <c r="AE710" s="290"/>
      <c r="AF710" s="290"/>
      <c r="AG710" s="561">
        <v>12382.044208000001</v>
      </c>
      <c r="AH710" s="561">
        <v>12344</v>
      </c>
      <c r="AI710" s="290" t="s">
        <v>310</v>
      </c>
      <c r="AJ710" s="290" t="s">
        <v>595</v>
      </c>
    </row>
    <row r="711" spans="2:36" x14ac:dyDescent="0.25">
      <c r="B711" s="554">
        <v>609</v>
      </c>
      <c r="C711" s="555"/>
      <c r="D711" s="556"/>
      <c r="E711" s="290" t="s">
        <v>395</v>
      </c>
      <c r="F711" s="290" t="s">
        <v>461</v>
      </c>
      <c r="G711" s="290" t="s">
        <v>397</v>
      </c>
      <c r="H711" s="183" t="str">
        <f>INDEX(Sector!$D$57:$D$776,MATCH('Energy consumption (raw)'!F711,Sector!$C$57:$C$776,FALSE))</f>
        <v>Iron and steel production</v>
      </c>
      <c r="I711" s="183" t="str">
        <f>IF(G711=Sector!$B$50,Sector!$B$50,IF(G711=Sector!$B$51,Sector!$B$51,IF(G711=Sector!$B$53,Sector!$B$53,INDEX(Sector!$E$57:$E$776,MATCH('Energy consumption (raw)'!F711,Sector!$C$57:$C$776,FALSE)))))</f>
        <v>24 Manufacture of basic metals</v>
      </c>
      <c r="J711" s="561"/>
      <c r="K711" s="561">
        <v>295580500</v>
      </c>
      <c r="L711" s="290"/>
      <c r="M711" s="290"/>
      <c r="N711" s="290"/>
      <c r="O711" s="290"/>
      <c r="P711" s="290"/>
      <c r="Q711" s="290"/>
      <c r="R711" s="290"/>
      <c r="S711" s="290"/>
      <c r="T711" s="290"/>
      <c r="U711" s="290"/>
      <c r="V711" s="290"/>
      <c r="W711" s="290"/>
      <c r="X711" s="290"/>
      <c r="Y711" s="290"/>
      <c r="Z711" s="290"/>
      <c r="AA711" s="290"/>
      <c r="AB711" s="290"/>
      <c r="AC711" s="290"/>
      <c r="AD711" s="290"/>
      <c r="AE711" s="290"/>
      <c r="AF711" s="290"/>
      <c r="AG711" s="561">
        <v>45608.071150000003</v>
      </c>
      <c r="AH711" s="561">
        <v>31748</v>
      </c>
      <c r="AI711" s="290" t="s">
        <v>310</v>
      </c>
      <c r="AJ711" s="290" t="s">
        <v>595</v>
      </c>
    </row>
    <row r="712" spans="2:36" x14ac:dyDescent="0.25">
      <c r="B712" s="554">
        <v>610</v>
      </c>
      <c r="C712" s="555"/>
      <c r="D712" s="556"/>
      <c r="E712" s="290" t="s">
        <v>395</v>
      </c>
      <c r="F712" s="290" t="s">
        <v>449</v>
      </c>
      <c r="G712" s="290" t="s">
        <v>397</v>
      </c>
      <c r="H712" s="183" t="str">
        <f>INDEX(Sector!$D$57:$D$776,MATCH('Energy consumption (raw)'!F712,Sector!$C$57:$C$776,FALSE))</f>
        <v>Manufacture of glass and glass products</v>
      </c>
      <c r="I712" s="183" t="str">
        <f>IF(G712=Sector!$B$50,Sector!$B$50,IF(G712=Sector!$B$51,Sector!$B$51,IF(G712=Sector!$B$53,Sector!$B$53,INDEX(Sector!$E$57:$E$776,MATCH('Energy consumption (raw)'!F712,Sector!$C$57:$C$776,FALSE)))))</f>
        <v>23 Manufacture of other non-metallic mineral products</v>
      </c>
      <c r="J712" s="561"/>
      <c r="K712" s="561">
        <v>13521920</v>
      </c>
      <c r="L712" s="290"/>
      <c r="M712" s="290"/>
      <c r="N712" s="290"/>
      <c r="O712" s="290"/>
      <c r="P712" s="290"/>
      <c r="Q712" s="290"/>
      <c r="R712" s="290"/>
      <c r="S712" s="290"/>
      <c r="T712" s="290"/>
      <c r="U712" s="290"/>
      <c r="V712" s="290"/>
      <c r="W712" s="290"/>
      <c r="X712" s="290"/>
      <c r="Y712" s="290"/>
      <c r="Z712" s="290"/>
      <c r="AA712" s="290"/>
      <c r="AB712" s="290"/>
      <c r="AC712" s="290"/>
      <c r="AD712" s="290"/>
      <c r="AE712" s="290"/>
      <c r="AF712" s="290"/>
      <c r="AG712" s="561">
        <v>2086.4322560000001</v>
      </c>
      <c r="AH712" s="561">
        <v>1790</v>
      </c>
      <c r="AI712" s="290" t="s">
        <v>310</v>
      </c>
      <c r="AJ712" s="290" t="s">
        <v>595</v>
      </c>
    </row>
    <row r="713" spans="2:36" x14ac:dyDescent="0.25">
      <c r="B713" s="554">
        <v>611</v>
      </c>
      <c r="C713" s="555"/>
      <c r="D713" s="556"/>
      <c r="E713" s="290" t="s">
        <v>395</v>
      </c>
      <c r="F713" s="290" t="s">
        <v>437</v>
      </c>
      <c r="G713" s="290" t="s">
        <v>397</v>
      </c>
      <c r="H713" s="183" t="str">
        <f>INDEX(Sector!$D$57:$D$776,MATCH('Energy consumption (raw)'!F713,Sector!$C$57:$C$776,FALSE))</f>
        <v>Manufacture of other metal products n.e.c</v>
      </c>
      <c r="I713" s="183" t="str">
        <f>IF(G713=Sector!$B$50,Sector!$B$50,IF(G713=Sector!$B$51,Sector!$B$51,IF(G713=Sector!$B$53,Sector!$B$53,INDEX(Sector!$E$57:$E$776,MATCH('Energy consumption (raw)'!F713,Sector!$C$57:$C$776,FALSE)))))</f>
        <v>25 Manufacture of fabricated metal products, except machinery and equipment</v>
      </c>
      <c r="J713" s="561">
        <v>11093275</v>
      </c>
      <c r="K713" s="561">
        <v>11093275</v>
      </c>
      <c r="L713" s="290"/>
      <c r="M713" s="290"/>
      <c r="N713" s="290"/>
      <c r="O713" s="290"/>
      <c r="P713" s="290"/>
      <c r="Q713" s="290"/>
      <c r="R713" s="290"/>
      <c r="S713" s="290"/>
      <c r="T713" s="290"/>
      <c r="U713" s="290"/>
      <c r="V713" s="290"/>
      <c r="W713" s="290"/>
      <c r="X713" s="290"/>
      <c r="Y713" s="290"/>
      <c r="Z713" s="290"/>
      <c r="AA713" s="290"/>
      <c r="AB713" s="290"/>
      <c r="AC713" s="290"/>
      <c r="AD713" s="290"/>
      <c r="AE713" s="290"/>
      <c r="AF713" s="290"/>
      <c r="AG713" s="561">
        <v>1711.6923325</v>
      </c>
      <c r="AH713" s="561">
        <v>2803</v>
      </c>
      <c r="AI713" s="290" t="s">
        <v>310</v>
      </c>
      <c r="AJ713" s="290" t="s">
        <v>595</v>
      </c>
    </row>
    <row r="714" spans="2:36" x14ac:dyDescent="0.25">
      <c r="B714" s="554">
        <v>612</v>
      </c>
      <c r="C714" s="555"/>
      <c r="D714" s="556"/>
      <c r="E714" s="290" t="s">
        <v>395</v>
      </c>
      <c r="F714" s="290" t="s">
        <v>400</v>
      </c>
      <c r="G714" s="290" t="s">
        <v>397</v>
      </c>
      <c r="H714" s="183" t="str">
        <f>INDEX(Sector!$D$57:$D$776,MATCH('Energy consumption (raw)'!F714,Sector!$C$57:$C$776,FALSE))</f>
        <v>Producing products from plastic</v>
      </c>
      <c r="I714" s="183" t="str">
        <f>IF(G714=Sector!$B$50,Sector!$B$50,IF(G714=Sector!$B$51,Sector!$B$51,IF(G714=Sector!$B$53,Sector!$B$53,INDEX(Sector!$E$57:$E$776,MATCH('Energy consumption (raw)'!F714,Sector!$C$57:$C$776,FALSE)))))</f>
        <v>22 Manufacture of rubber and plastics products</v>
      </c>
      <c r="J714" s="561"/>
      <c r="K714" s="561">
        <v>11576870</v>
      </c>
      <c r="L714" s="290"/>
      <c r="M714" s="290"/>
      <c r="N714" s="290"/>
      <c r="O714" s="290"/>
      <c r="P714" s="290"/>
      <c r="Q714" s="290"/>
      <c r="R714" s="290"/>
      <c r="S714" s="290"/>
      <c r="T714" s="290"/>
      <c r="U714" s="290"/>
      <c r="V714" s="290"/>
      <c r="W714" s="290"/>
      <c r="X714" s="290"/>
      <c r="Y714" s="290"/>
      <c r="Z714" s="290"/>
      <c r="AA714" s="290"/>
      <c r="AB714" s="290"/>
      <c r="AC714" s="290"/>
      <c r="AD714" s="290"/>
      <c r="AE714" s="290"/>
      <c r="AF714" s="290"/>
      <c r="AG714" s="561">
        <v>1786.3110410000002</v>
      </c>
      <c r="AH714" s="561">
        <v>1286</v>
      </c>
      <c r="AI714" s="290" t="s">
        <v>310</v>
      </c>
      <c r="AJ714" s="290" t="s">
        <v>595</v>
      </c>
    </row>
    <row r="715" spans="2:36" x14ac:dyDescent="0.25">
      <c r="B715" s="554">
        <v>613</v>
      </c>
      <c r="C715" s="555"/>
      <c r="D715" s="556"/>
      <c r="E715" s="290" t="s">
        <v>395</v>
      </c>
      <c r="F715" s="290" t="s">
        <v>504</v>
      </c>
      <c r="G715" s="290" t="s">
        <v>397</v>
      </c>
      <c r="H715" s="183" t="str">
        <f>INDEX(Sector!$D$57:$D$776,MATCH('Energy consumption (raw)'!F715,Sector!$C$57:$C$776,FALSE))</f>
        <v>Production of animal feed</v>
      </c>
      <c r="I715" s="183" t="str">
        <f>IF(G715=Sector!$B$50,Sector!$B$50,IF(G715=Sector!$B$51,Sector!$B$51,IF(G715=Sector!$B$53,Sector!$B$53,INDEX(Sector!$E$57:$E$776,MATCH('Energy consumption (raw)'!F715,Sector!$C$57:$C$776,FALSE)))))</f>
        <v>10 Manufacture of food products</v>
      </c>
      <c r="J715" s="561"/>
      <c r="K715" s="561">
        <v>6545329</v>
      </c>
      <c r="L715" s="290"/>
      <c r="M715" s="290"/>
      <c r="N715" s="290"/>
      <c r="O715" s="290"/>
      <c r="P715" s="290"/>
      <c r="Q715" s="290"/>
      <c r="R715" s="290">
        <v>120</v>
      </c>
      <c r="S715" s="290"/>
      <c r="T715" s="290"/>
      <c r="U715" s="290"/>
      <c r="V715" s="290"/>
      <c r="W715" s="290"/>
      <c r="X715" s="290"/>
      <c r="Y715" s="290"/>
      <c r="Z715" s="290"/>
      <c r="AA715" s="290"/>
      <c r="AB715" s="290"/>
      <c r="AC715" s="290"/>
      <c r="AD715" s="290"/>
      <c r="AE715" s="290"/>
      <c r="AF715" s="290"/>
      <c r="AG715" s="561">
        <v>1132.3442647000002</v>
      </c>
      <c r="AH715" s="561">
        <v>1108</v>
      </c>
      <c r="AI715" s="290" t="s">
        <v>310</v>
      </c>
      <c r="AJ715" s="290" t="s">
        <v>595</v>
      </c>
    </row>
    <row r="716" spans="2:36" x14ac:dyDescent="0.25">
      <c r="B716" s="554">
        <v>614</v>
      </c>
      <c r="C716" s="555"/>
      <c r="D716" s="556"/>
      <c r="E716" s="290" t="s">
        <v>395</v>
      </c>
      <c r="F716" s="290" t="s">
        <v>400</v>
      </c>
      <c r="G716" s="290" t="s">
        <v>397</v>
      </c>
      <c r="H716" s="183" t="str">
        <f>INDEX(Sector!$D$57:$D$776,MATCH('Energy consumption (raw)'!F716,Sector!$C$57:$C$776,FALSE))</f>
        <v>Producing products from plastic</v>
      </c>
      <c r="I716" s="183" t="str">
        <f>IF(G716=Sector!$B$50,Sector!$B$50,IF(G716=Sector!$B$51,Sector!$B$51,IF(G716=Sector!$B$53,Sector!$B$53,INDEX(Sector!$E$57:$E$776,MATCH('Energy consumption (raw)'!F716,Sector!$C$57:$C$776,FALSE)))))</f>
        <v>22 Manufacture of rubber and plastics products</v>
      </c>
      <c r="J716" s="561">
        <v>8556300</v>
      </c>
      <c r="K716" s="561">
        <v>8556300</v>
      </c>
      <c r="L716" s="290"/>
      <c r="M716" s="290"/>
      <c r="N716" s="290"/>
      <c r="O716" s="290"/>
      <c r="P716" s="290"/>
      <c r="Q716" s="290"/>
      <c r="R716" s="290"/>
      <c r="S716" s="290"/>
      <c r="T716" s="290"/>
      <c r="U716" s="290"/>
      <c r="V716" s="290"/>
      <c r="W716" s="290"/>
      <c r="X716" s="290"/>
      <c r="Y716" s="290"/>
      <c r="Z716" s="290"/>
      <c r="AA716" s="290"/>
      <c r="AB716" s="290"/>
      <c r="AC716" s="290"/>
      <c r="AD716" s="290"/>
      <c r="AE716" s="290"/>
      <c r="AF716" s="290"/>
      <c r="AG716" s="561">
        <v>1320.2370900000001</v>
      </c>
      <c r="AH716" s="561">
        <v>1324</v>
      </c>
      <c r="AI716" s="290" t="s">
        <v>310</v>
      </c>
      <c r="AJ716" s="290" t="s">
        <v>595</v>
      </c>
    </row>
    <row r="717" spans="2:36" x14ac:dyDescent="0.25">
      <c r="B717" s="554">
        <v>615</v>
      </c>
      <c r="C717" s="555"/>
      <c r="D717" s="556"/>
      <c r="E717" s="290" t="s">
        <v>395</v>
      </c>
      <c r="F717" s="290" t="s">
        <v>475</v>
      </c>
      <c r="G717" s="290" t="s">
        <v>397</v>
      </c>
      <c r="H717" s="183" t="str">
        <f>INDEX(Sector!$D$57:$D$776,MATCH('Energy consumption (raw)'!F717,Sector!$C$57:$C$776,FALSE))</f>
        <v>Manufacture of paper and paper products</v>
      </c>
      <c r="I717" s="183" t="str">
        <f>IF(G717=Sector!$B$50,Sector!$B$50,IF(G717=Sector!$B$51,Sector!$B$51,IF(G717=Sector!$B$53,Sector!$B$53,INDEX(Sector!$E$57:$E$776,MATCH('Energy consumption (raw)'!F717,Sector!$C$57:$C$776,FALSE)))))</f>
        <v>17 Manufacture of paper and paper products</v>
      </c>
      <c r="J717" s="561">
        <v>8064714</v>
      </c>
      <c r="K717" s="561">
        <v>8216000</v>
      </c>
      <c r="L717" s="290"/>
      <c r="M717" s="290"/>
      <c r="N717" s="290"/>
      <c r="O717" s="290"/>
      <c r="P717" s="290"/>
      <c r="Q717" s="290"/>
      <c r="R717" s="290"/>
      <c r="S717" s="290"/>
      <c r="T717" s="290"/>
      <c r="U717" s="290"/>
      <c r="V717" s="290"/>
      <c r="W717" s="290"/>
      <c r="X717" s="290"/>
      <c r="Y717" s="290">
        <v>396</v>
      </c>
      <c r="Z717" s="290"/>
      <c r="AA717" s="290"/>
      <c r="AB717" s="290"/>
      <c r="AC717" s="290"/>
      <c r="AD717" s="290"/>
      <c r="AE717" s="290"/>
      <c r="AF717" s="290"/>
      <c r="AG717" s="561">
        <v>1699.3688000000002</v>
      </c>
      <c r="AH717" s="561">
        <v>2041</v>
      </c>
      <c r="AI717" s="290" t="s">
        <v>310</v>
      </c>
      <c r="AJ717" s="290" t="s">
        <v>595</v>
      </c>
    </row>
    <row r="718" spans="2:36" x14ac:dyDescent="0.25">
      <c r="B718" s="554">
        <v>616</v>
      </c>
      <c r="C718" s="555"/>
      <c r="D718" s="556"/>
      <c r="E718" s="290" t="s">
        <v>395</v>
      </c>
      <c r="F718" s="290" t="s">
        <v>597</v>
      </c>
      <c r="G718" s="290" t="s">
        <v>397</v>
      </c>
      <c r="H718" s="183" t="str">
        <f>INDEX(Sector!$D$57:$D$776,MATCH('Energy consumption (raw)'!F718,Sector!$C$57:$C$776,FALSE))</f>
        <v>Producing non-alcoholic beverages, mineral water</v>
      </c>
      <c r="I718" s="183" t="str">
        <f>IF(G718=Sector!$B$50,Sector!$B$50,IF(G718=Sector!$B$51,Sector!$B$51,IF(G718=Sector!$B$53,Sector!$B$53,INDEX(Sector!$E$57:$E$776,MATCH('Energy consumption (raw)'!F718,Sector!$C$57:$C$776,FALSE)))))</f>
        <v>11 Manufacture of beverages</v>
      </c>
      <c r="J718" s="561"/>
      <c r="K718" s="561">
        <v>11361790</v>
      </c>
      <c r="L718" s="290"/>
      <c r="M718" s="290"/>
      <c r="N718" s="290"/>
      <c r="O718" s="290"/>
      <c r="P718" s="290"/>
      <c r="Q718" s="290"/>
      <c r="R718" s="290"/>
      <c r="S718" s="290"/>
      <c r="T718" s="290"/>
      <c r="U718" s="290"/>
      <c r="V718" s="290"/>
      <c r="W718" s="290"/>
      <c r="X718" s="290"/>
      <c r="Y718" s="290">
        <v>11</v>
      </c>
      <c r="Z718" s="290"/>
      <c r="AA718" s="290"/>
      <c r="AB718" s="290"/>
      <c r="AC718" s="290"/>
      <c r="AD718" s="290"/>
      <c r="AE718" s="290"/>
      <c r="AF718" s="290"/>
      <c r="AG718" s="561">
        <v>1765.1141970000001</v>
      </c>
      <c r="AH718" s="561">
        <v>1926</v>
      </c>
      <c r="AI718" s="290" t="s">
        <v>310</v>
      </c>
      <c r="AJ718" s="290" t="s">
        <v>595</v>
      </c>
    </row>
    <row r="719" spans="2:36" x14ac:dyDescent="0.25">
      <c r="B719" s="554">
        <v>617</v>
      </c>
      <c r="C719" s="555"/>
      <c r="D719" s="556"/>
      <c r="E719" s="290" t="s">
        <v>395</v>
      </c>
      <c r="F719" s="290" t="s">
        <v>613</v>
      </c>
      <c r="G719" s="290" t="s">
        <v>397</v>
      </c>
      <c r="H719" s="183" t="str">
        <f>INDEX(Sector!$D$57:$D$776,MATCH('Energy consumption (raw)'!F719,Sector!$C$57:$C$776,FALSE))</f>
        <v>Manufacture of prefabricated metal products (Except for machinery and equipment)</v>
      </c>
      <c r="I719" s="183" t="str">
        <f>IF(G719=Sector!$B$50,Sector!$B$50,IF(G719=Sector!$B$51,Sector!$B$51,IF(G719=Sector!$B$53,Sector!$B$53,INDEX(Sector!$E$57:$E$776,MATCH('Energy consumption (raw)'!F719,Sector!$C$57:$C$776,FALSE)))))</f>
        <v>25 Manufacture of fabricated metal products, except machinery and equipment</v>
      </c>
      <c r="J719" s="561"/>
      <c r="K719" s="561">
        <v>42297056</v>
      </c>
      <c r="L719" s="290"/>
      <c r="M719" s="290"/>
      <c r="N719" s="290"/>
      <c r="O719" s="290"/>
      <c r="P719" s="290"/>
      <c r="Q719" s="290"/>
      <c r="R719" s="290"/>
      <c r="S719" s="290"/>
      <c r="T719" s="290"/>
      <c r="U719" s="290"/>
      <c r="V719" s="290"/>
      <c r="W719" s="290"/>
      <c r="X719" s="290"/>
      <c r="Y719" s="290"/>
      <c r="Z719" s="290"/>
      <c r="AA719" s="290"/>
      <c r="AB719" s="290"/>
      <c r="AC719" s="290"/>
      <c r="AD719" s="290"/>
      <c r="AE719" s="290"/>
      <c r="AF719" s="290"/>
      <c r="AG719" s="561">
        <v>6526.4357408000005</v>
      </c>
      <c r="AH719" s="561">
        <v>4141</v>
      </c>
      <c r="AI719" s="290" t="s">
        <v>310</v>
      </c>
      <c r="AJ719" s="290" t="s">
        <v>595</v>
      </c>
    </row>
    <row r="720" spans="2:36" x14ac:dyDescent="0.25">
      <c r="B720" s="554">
        <v>618</v>
      </c>
      <c r="C720" s="555"/>
      <c r="D720" s="556"/>
      <c r="E720" s="290" t="s">
        <v>395</v>
      </c>
      <c r="F720" s="559" t="s">
        <v>421</v>
      </c>
      <c r="G720" s="290" t="s">
        <v>397</v>
      </c>
      <c r="H720" s="183" t="str">
        <f>INDEX(Sector!$D$57:$D$776,MATCH('Energy consumption (raw)'!F720,Sector!$C$57:$C$776,FALSE))</f>
        <v>Printing</v>
      </c>
      <c r="I720" s="183" t="str">
        <f>IF(G720=Sector!$B$50,Sector!$B$50,IF(G720=Sector!$B$51,Sector!$B$51,IF(G720=Sector!$B$53,Sector!$B$53,INDEX(Sector!$E$57:$E$776,MATCH('Energy consumption (raw)'!F720,Sector!$C$57:$C$776,FALSE)))))</f>
        <v>18 Printing and reproduction of recorded media</v>
      </c>
      <c r="J720" s="561"/>
      <c r="K720" s="561">
        <v>16145250</v>
      </c>
      <c r="L720" s="290"/>
      <c r="M720" s="290"/>
      <c r="N720" s="290"/>
      <c r="O720" s="290"/>
      <c r="P720" s="290"/>
      <c r="Q720" s="290"/>
      <c r="R720" s="290"/>
      <c r="S720" s="290"/>
      <c r="T720" s="290"/>
      <c r="U720" s="290"/>
      <c r="V720" s="290"/>
      <c r="W720" s="290"/>
      <c r="X720" s="290"/>
      <c r="Y720" s="290"/>
      <c r="Z720" s="290"/>
      <c r="AA720" s="290"/>
      <c r="AB720" s="290"/>
      <c r="AC720" s="290"/>
      <c r="AD720" s="290"/>
      <c r="AE720" s="290"/>
      <c r="AF720" s="290"/>
      <c r="AG720" s="561">
        <v>2491.2120750000004</v>
      </c>
      <c r="AH720" s="561">
        <v>2245</v>
      </c>
      <c r="AI720" s="290" t="s">
        <v>310</v>
      </c>
      <c r="AJ720" s="290" t="s">
        <v>595</v>
      </c>
    </row>
    <row r="721" spans="2:36" x14ac:dyDescent="0.25">
      <c r="B721" s="554">
        <v>619</v>
      </c>
      <c r="C721" s="555"/>
      <c r="D721" s="556"/>
      <c r="E721" s="290" t="s">
        <v>395</v>
      </c>
      <c r="F721" s="290" t="s">
        <v>401</v>
      </c>
      <c r="G721" s="290" t="s">
        <v>397</v>
      </c>
      <c r="H721" s="183" t="str">
        <f>INDEX(Sector!$D$57:$D$776,MATCH('Energy consumption (raw)'!F721,Sector!$C$57:$C$776,FALSE))</f>
        <v>Manufacture of other ceramic products</v>
      </c>
      <c r="I721" s="183" t="str">
        <f>IF(G721=Sector!$B$50,Sector!$B$50,IF(G721=Sector!$B$51,Sector!$B$51,IF(G721=Sector!$B$53,Sector!$B$53,INDEX(Sector!$E$57:$E$776,MATCH('Energy consumption (raw)'!F721,Sector!$C$57:$C$776,FALSE)))))</f>
        <v>23 Manufacture of other non-metallic mineral products</v>
      </c>
      <c r="J721" s="561"/>
      <c r="K721" s="561">
        <v>33726862</v>
      </c>
      <c r="L721" s="290"/>
      <c r="M721" s="290"/>
      <c r="N721" s="290"/>
      <c r="O721" s="290"/>
      <c r="P721" s="290"/>
      <c r="Q721" s="290"/>
      <c r="R721" s="290"/>
      <c r="S721" s="290"/>
      <c r="T721" s="290"/>
      <c r="U721" s="290"/>
      <c r="V721" s="290"/>
      <c r="W721" s="290"/>
      <c r="X721" s="290"/>
      <c r="Y721" s="290">
        <v>4522</v>
      </c>
      <c r="Z721" s="290"/>
      <c r="AA721" s="290"/>
      <c r="AB721" s="290"/>
      <c r="AC721" s="290"/>
      <c r="AD721" s="290"/>
      <c r="AE721" s="290"/>
      <c r="AF721" s="290"/>
      <c r="AG721" s="561">
        <v>10133.034806600001</v>
      </c>
      <c r="AH721" s="561">
        <v>2564</v>
      </c>
      <c r="AI721" s="290" t="s">
        <v>310</v>
      </c>
      <c r="AJ721" s="290" t="s">
        <v>595</v>
      </c>
    </row>
    <row r="722" spans="2:36" x14ac:dyDescent="0.25">
      <c r="B722" s="554">
        <v>620</v>
      </c>
      <c r="C722" s="555"/>
      <c r="D722" s="556"/>
      <c r="E722" s="290" t="s">
        <v>395</v>
      </c>
      <c r="F722" s="290" t="s">
        <v>461</v>
      </c>
      <c r="G722" s="290" t="s">
        <v>397</v>
      </c>
      <c r="H722" s="183" t="str">
        <f>INDEX(Sector!$D$57:$D$776,MATCH('Energy consumption (raw)'!F722,Sector!$C$57:$C$776,FALSE))</f>
        <v>Iron and steel production</v>
      </c>
      <c r="I722" s="183" t="str">
        <f>IF(G722=Sector!$B$50,Sector!$B$50,IF(G722=Sector!$B$51,Sector!$B$51,IF(G722=Sector!$B$53,Sector!$B$53,INDEX(Sector!$E$57:$E$776,MATCH('Energy consumption (raw)'!F722,Sector!$C$57:$C$776,FALSE)))))</f>
        <v>24 Manufacture of basic metals</v>
      </c>
      <c r="J722" s="561"/>
      <c r="K722" s="561">
        <v>61020542</v>
      </c>
      <c r="L722" s="290"/>
      <c r="M722" s="290"/>
      <c r="N722" s="290"/>
      <c r="O722" s="290"/>
      <c r="P722" s="290"/>
      <c r="Q722" s="290"/>
      <c r="R722" s="290"/>
      <c r="S722" s="290"/>
      <c r="T722" s="290"/>
      <c r="U722" s="290"/>
      <c r="V722" s="290"/>
      <c r="W722" s="290"/>
      <c r="X722" s="290"/>
      <c r="Y722" s="290">
        <v>598</v>
      </c>
      <c r="Z722" s="290"/>
      <c r="AA722" s="290"/>
      <c r="AB722" s="290"/>
      <c r="AC722" s="290"/>
      <c r="AD722" s="290"/>
      <c r="AE722" s="290"/>
      <c r="AF722" s="290"/>
      <c r="AG722" s="561">
        <v>10067.2896306</v>
      </c>
      <c r="AH722" s="561">
        <v>6727</v>
      </c>
      <c r="AI722" s="290" t="s">
        <v>310</v>
      </c>
      <c r="AJ722" s="290" t="s">
        <v>595</v>
      </c>
    </row>
    <row r="723" spans="2:36" x14ac:dyDescent="0.25">
      <c r="B723" s="554">
        <v>621</v>
      </c>
      <c r="C723" s="555"/>
      <c r="D723" s="556"/>
      <c r="E723" s="290" t="s">
        <v>395</v>
      </c>
      <c r="F723" s="290" t="s">
        <v>614</v>
      </c>
      <c r="G723" s="290" t="s">
        <v>397</v>
      </c>
      <c r="H723" s="183" t="str">
        <f>INDEX(Sector!$D$57:$D$776,MATCH('Energy consumption (raw)'!F723,Sector!$C$57:$C$776,FALSE))</f>
        <v>Manufacture of other common machines</v>
      </c>
      <c r="I723" s="183" t="str">
        <f>IF(G723=Sector!$B$50,Sector!$B$50,IF(G723=Sector!$B$51,Sector!$B$51,IF(G723=Sector!$B$53,Sector!$B$53,INDEX(Sector!$E$57:$E$776,MATCH('Energy consumption (raw)'!F723,Sector!$C$57:$C$776,FALSE)))))</f>
        <v>28 Manufacture of machinery and equipment n.e.c.</v>
      </c>
      <c r="J723" s="561"/>
      <c r="K723" s="561">
        <v>6671183</v>
      </c>
      <c r="L723" s="290"/>
      <c r="M723" s="290"/>
      <c r="N723" s="290"/>
      <c r="O723" s="290"/>
      <c r="P723" s="290"/>
      <c r="Q723" s="290"/>
      <c r="R723" s="290"/>
      <c r="S723" s="290"/>
      <c r="T723" s="290"/>
      <c r="U723" s="290"/>
      <c r="V723" s="290"/>
      <c r="W723" s="290"/>
      <c r="X723" s="290"/>
      <c r="Y723" s="290">
        <v>169</v>
      </c>
      <c r="Z723" s="290"/>
      <c r="AA723" s="290"/>
      <c r="AB723" s="290"/>
      <c r="AC723" s="290"/>
      <c r="AD723" s="290"/>
      <c r="AE723" s="290"/>
      <c r="AF723" s="290"/>
      <c r="AG723" s="561">
        <v>1213.5735369000001</v>
      </c>
      <c r="AH723" s="561">
        <v>1197</v>
      </c>
      <c r="AI723" s="290" t="s">
        <v>310</v>
      </c>
      <c r="AJ723" s="290" t="s">
        <v>595</v>
      </c>
    </row>
    <row r="724" spans="2:36" x14ac:dyDescent="0.25">
      <c r="B724" s="554">
        <v>622</v>
      </c>
      <c r="C724" s="555"/>
      <c r="D724" s="556"/>
      <c r="E724" s="290" t="s">
        <v>395</v>
      </c>
      <c r="F724" s="290" t="s">
        <v>407</v>
      </c>
      <c r="G724" s="290" t="s">
        <v>397</v>
      </c>
      <c r="H724" s="183" t="str">
        <f>INDEX(Sector!$D$57:$D$776,MATCH('Energy consumption (raw)'!F724,Sector!$C$57:$C$776,FALSE))</f>
        <v>Electronic components manufacturing</v>
      </c>
      <c r="I724" s="183" t="str">
        <f>IF(G724=Sector!$B$50,Sector!$B$50,IF(G724=Sector!$B$51,Sector!$B$51,IF(G724=Sector!$B$53,Sector!$B$53,INDEX(Sector!$E$57:$E$776,MATCH('Energy consumption (raw)'!F724,Sector!$C$57:$C$776,FALSE)))))</f>
        <v>26 Manufacture of computer, electronic and optical products</v>
      </c>
      <c r="J724" s="561"/>
      <c r="K724" s="561">
        <v>26218580</v>
      </c>
      <c r="L724" s="290"/>
      <c r="M724" s="290"/>
      <c r="N724" s="290"/>
      <c r="O724" s="290"/>
      <c r="P724" s="290"/>
      <c r="Q724" s="290"/>
      <c r="R724" s="290"/>
      <c r="S724" s="290"/>
      <c r="T724" s="290"/>
      <c r="U724" s="290"/>
      <c r="V724" s="290"/>
      <c r="W724" s="290"/>
      <c r="X724" s="290"/>
      <c r="Y724" s="290"/>
      <c r="Z724" s="290"/>
      <c r="AA724" s="290"/>
      <c r="AB724" s="290"/>
      <c r="AC724" s="290"/>
      <c r="AD724" s="290"/>
      <c r="AE724" s="290"/>
      <c r="AF724" s="290"/>
      <c r="AG724" s="561">
        <v>4045.5268940000001</v>
      </c>
      <c r="AH724" s="561">
        <v>4424</v>
      </c>
      <c r="AI724" s="290" t="s">
        <v>310</v>
      </c>
      <c r="AJ724" s="290" t="s">
        <v>595</v>
      </c>
    </row>
    <row r="725" spans="2:36" x14ac:dyDescent="0.25">
      <c r="B725" s="554">
        <v>623</v>
      </c>
      <c r="C725" s="555"/>
      <c r="D725" s="556"/>
      <c r="E725" s="290" t="s">
        <v>395</v>
      </c>
      <c r="F725" s="290" t="s">
        <v>615</v>
      </c>
      <c r="G725" s="290" t="s">
        <v>397</v>
      </c>
      <c r="H725" s="183" t="str">
        <f>INDEX(Sector!$D$57:$D$776,MATCH('Energy consumption (raw)'!F725,Sector!$C$57:$C$776,FALSE))</f>
        <v>Wholesale and retail</v>
      </c>
      <c r="I725" s="183" t="str">
        <f>IF(G725=Sector!$B$50,Sector!$B$50,IF(G725=Sector!$B$51,Sector!$B$51,IF(G725=Sector!$B$53,Sector!$B$53,INDEX(Sector!$E$57:$E$776,MATCH('Energy consumption (raw)'!F725,Sector!$C$57:$C$776,FALSE)))))</f>
        <v>45-46 Wholesale</v>
      </c>
      <c r="J725" s="561"/>
      <c r="K725" s="561">
        <v>19557550</v>
      </c>
      <c r="L725" s="290"/>
      <c r="M725" s="290"/>
      <c r="N725" s="290"/>
      <c r="O725" s="290"/>
      <c r="P725" s="290"/>
      <c r="Q725" s="290"/>
      <c r="R725" s="290"/>
      <c r="S725" s="290"/>
      <c r="T725" s="290"/>
      <c r="U725" s="290"/>
      <c r="V725" s="290"/>
      <c r="W725" s="290"/>
      <c r="X725" s="290"/>
      <c r="Y725" s="290"/>
      <c r="Z725" s="290"/>
      <c r="AA725" s="290"/>
      <c r="AB725" s="290"/>
      <c r="AC725" s="290"/>
      <c r="AD725" s="290"/>
      <c r="AE725" s="290"/>
      <c r="AF725" s="290"/>
      <c r="AG725" s="561">
        <v>3017.729965</v>
      </c>
      <c r="AH725" s="561">
        <v>1989</v>
      </c>
      <c r="AI725" s="290" t="s">
        <v>310</v>
      </c>
      <c r="AJ725" s="290" t="s">
        <v>595</v>
      </c>
    </row>
    <row r="726" spans="2:36" x14ac:dyDescent="0.25">
      <c r="B726" s="554">
        <v>624</v>
      </c>
      <c r="C726" s="555"/>
      <c r="D726" s="556"/>
      <c r="E726" s="290" t="s">
        <v>395</v>
      </c>
      <c r="F726" s="290" t="s">
        <v>472</v>
      </c>
      <c r="G726" s="290" t="s">
        <v>397</v>
      </c>
      <c r="H726" s="183" t="str">
        <f>INDEX(Sector!$D$57:$D$776,MATCH('Energy consumption (raw)'!F726,Sector!$C$57:$C$776,FALSE))</f>
        <v>Other specialized wholesale not elsewhere classified</v>
      </c>
      <c r="I726" s="183" t="str">
        <f>IF(G726=Sector!$B$50,Sector!$B$50,IF(G726=Sector!$B$51,Sector!$B$51,IF(G726=Sector!$B$53,Sector!$B$53,INDEX(Sector!$E$57:$E$776,MATCH('Energy consumption (raw)'!F726,Sector!$C$57:$C$776,FALSE)))))</f>
        <v>45-46 Wholesale</v>
      </c>
      <c r="J726" s="561">
        <v>44223146</v>
      </c>
      <c r="K726" s="561">
        <v>21399339</v>
      </c>
      <c r="L726" s="290"/>
      <c r="M726" s="290"/>
      <c r="N726" s="290"/>
      <c r="O726" s="290"/>
      <c r="P726" s="290"/>
      <c r="Q726" s="290"/>
      <c r="R726" s="290"/>
      <c r="S726" s="290"/>
      <c r="T726" s="290"/>
      <c r="U726" s="290"/>
      <c r="V726" s="290"/>
      <c r="W726" s="290"/>
      <c r="X726" s="290"/>
      <c r="Y726" s="290"/>
      <c r="Z726" s="290"/>
      <c r="AA726" s="290"/>
      <c r="AB726" s="290"/>
      <c r="AC726" s="290"/>
      <c r="AD726" s="290"/>
      <c r="AE726" s="290"/>
      <c r="AF726" s="290"/>
      <c r="AG726" s="561">
        <v>3301.9180077000001</v>
      </c>
      <c r="AH726" s="561">
        <v>8322</v>
      </c>
      <c r="AI726" s="290" t="s">
        <v>310</v>
      </c>
      <c r="AJ726" s="290" t="s">
        <v>595</v>
      </c>
    </row>
    <row r="727" spans="2:36" x14ac:dyDescent="0.25">
      <c r="B727" s="554">
        <v>625</v>
      </c>
      <c r="C727" s="555"/>
      <c r="D727" s="556"/>
      <c r="E727" s="290" t="s">
        <v>395</v>
      </c>
      <c r="F727" s="290" t="s">
        <v>604</v>
      </c>
      <c r="G727" s="290" t="s">
        <v>397</v>
      </c>
      <c r="H727" s="183" t="str">
        <f>INDEX(Sector!$D$57:$D$776,MATCH('Energy consumption (raw)'!F727,Sector!$C$57:$C$776,FALSE))</f>
        <v>Other food production</v>
      </c>
      <c r="I727" s="183" t="str">
        <f>IF(G727=Sector!$B$50,Sector!$B$50,IF(G727=Sector!$B$51,Sector!$B$51,IF(G727=Sector!$B$53,Sector!$B$53,INDEX(Sector!$E$57:$E$776,MATCH('Energy consumption (raw)'!F727,Sector!$C$57:$C$776,FALSE)))))</f>
        <v>10 Manufacture of food products</v>
      </c>
      <c r="J727" s="561"/>
      <c r="K727" s="561">
        <v>4121676</v>
      </c>
      <c r="L727" s="290"/>
      <c r="M727" s="290"/>
      <c r="N727" s="290">
        <v>650</v>
      </c>
      <c r="O727" s="290"/>
      <c r="P727" s="290"/>
      <c r="Q727" s="290"/>
      <c r="R727" s="290"/>
      <c r="S727" s="290"/>
      <c r="T727" s="290"/>
      <c r="U727" s="290"/>
      <c r="V727" s="290"/>
      <c r="W727" s="290"/>
      <c r="X727" s="290"/>
      <c r="Y727" s="290"/>
      <c r="Z727" s="290"/>
      <c r="AA727" s="290"/>
      <c r="AB727" s="290"/>
      <c r="AC727" s="290"/>
      <c r="AD727" s="290"/>
      <c r="AE727" s="290"/>
      <c r="AF727" s="290"/>
      <c r="AG727" s="561">
        <v>1090.9746067999999</v>
      </c>
      <c r="AH727" s="561">
        <v>1343</v>
      </c>
      <c r="AI727" s="290" t="s">
        <v>310</v>
      </c>
      <c r="AJ727" s="290" t="s">
        <v>595</v>
      </c>
    </row>
    <row r="728" spans="2:36" x14ac:dyDescent="0.25">
      <c r="B728" s="554">
        <v>626</v>
      </c>
      <c r="C728" s="555"/>
      <c r="D728" s="556"/>
      <c r="E728" s="290" t="s">
        <v>395</v>
      </c>
      <c r="F728" s="290" t="s">
        <v>511</v>
      </c>
      <c r="G728" s="290" t="s">
        <v>397</v>
      </c>
      <c r="H728" s="183" t="str">
        <f>INDEX(Sector!$D$57:$D$776,MATCH('Energy consumption (raw)'!F728,Sector!$C$57:$C$776,FALSE))</f>
        <v>Producing shoes</v>
      </c>
      <c r="I728" s="183" t="str">
        <f>IF(G728=Sector!$B$50,Sector!$B$50,IF(G728=Sector!$B$51,Sector!$B$51,IF(G728=Sector!$B$53,Sector!$B$53,INDEX(Sector!$E$57:$E$776,MATCH('Energy consumption (raw)'!F728,Sector!$C$57:$C$776,FALSE)))))</f>
        <v>14 Manufacture of wearing apparel</v>
      </c>
      <c r="J728" s="561"/>
      <c r="K728" s="561">
        <v>19681361</v>
      </c>
      <c r="L728" s="290"/>
      <c r="M728" s="290"/>
      <c r="N728" s="290"/>
      <c r="O728" s="290"/>
      <c r="P728" s="290"/>
      <c r="Q728" s="290"/>
      <c r="R728" s="290"/>
      <c r="S728" s="290"/>
      <c r="T728" s="290"/>
      <c r="U728" s="290"/>
      <c r="V728" s="290"/>
      <c r="W728" s="290"/>
      <c r="X728" s="290"/>
      <c r="Y728" s="290"/>
      <c r="Z728" s="290"/>
      <c r="AA728" s="290"/>
      <c r="AB728" s="290"/>
      <c r="AC728" s="290"/>
      <c r="AD728" s="290"/>
      <c r="AE728" s="290"/>
      <c r="AF728" s="290"/>
      <c r="AG728" s="561">
        <v>3036.8340023000001</v>
      </c>
      <c r="AH728" s="561">
        <v>2137</v>
      </c>
      <c r="AI728" s="290" t="s">
        <v>310</v>
      </c>
      <c r="AJ728" s="290" t="s">
        <v>595</v>
      </c>
    </row>
    <row r="729" spans="2:36" x14ac:dyDescent="0.25">
      <c r="B729" s="554">
        <v>627</v>
      </c>
      <c r="C729" s="555"/>
      <c r="D729" s="556"/>
      <c r="E729" s="290" t="s">
        <v>395</v>
      </c>
      <c r="F729" s="290" t="s">
        <v>407</v>
      </c>
      <c r="G729" s="290" t="s">
        <v>397</v>
      </c>
      <c r="H729" s="183" t="str">
        <f>INDEX(Sector!$D$57:$D$776,MATCH('Energy consumption (raw)'!F729,Sector!$C$57:$C$776,FALSE))</f>
        <v>Electronic components manufacturing</v>
      </c>
      <c r="I729" s="183" t="str">
        <f>IF(G729=Sector!$B$50,Sector!$B$50,IF(G729=Sector!$B$51,Sector!$B$51,IF(G729=Sector!$B$53,Sector!$B$53,INDEX(Sector!$E$57:$E$776,MATCH('Energy consumption (raw)'!F729,Sector!$C$57:$C$776,FALSE)))))</f>
        <v>26 Manufacture of computer, electronic and optical products</v>
      </c>
      <c r="J729" s="561">
        <v>9115710</v>
      </c>
      <c r="K729" s="561">
        <v>9115710</v>
      </c>
      <c r="L729" s="290"/>
      <c r="M729" s="290"/>
      <c r="N729" s="290"/>
      <c r="O729" s="290"/>
      <c r="P729" s="290"/>
      <c r="Q729" s="290"/>
      <c r="R729" s="290"/>
      <c r="S729" s="290"/>
      <c r="T729" s="290"/>
      <c r="U729" s="290"/>
      <c r="V729" s="290"/>
      <c r="W729" s="290"/>
      <c r="X729" s="290"/>
      <c r="Y729" s="290"/>
      <c r="Z729" s="290"/>
      <c r="AA729" s="290"/>
      <c r="AB729" s="290"/>
      <c r="AC729" s="290"/>
      <c r="AD729" s="290"/>
      <c r="AE729" s="290"/>
      <c r="AF729" s="290"/>
      <c r="AG729" s="561">
        <v>1406.5540530000001</v>
      </c>
      <c r="AH729" s="561">
        <v>1561</v>
      </c>
      <c r="AI729" s="290" t="s">
        <v>310</v>
      </c>
      <c r="AJ729" s="290" t="s">
        <v>595</v>
      </c>
    </row>
    <row r="730" spans="2:36" x14ac:dyDescent="0.25">
      <c r="B730" s="554">
        <v>628</v>
      </c>
      <c r="C730" s="555"/>
      <c r="D730" s="556"/>
      <c r="E730" s="290" t="s">
        <v>395</v>
      </c>
      <c r="F730" s="290" t="s">
        <v>616</v>
      </c>
      <c r="G730" s="290" t="s">
        <v>397</v>
      </c>
      <c r="H730" s="183" t="str">
        <f>INDEX(Sector!$D$57:$D$776,MATCH('Energy consumption (raw)'!F730,Sector!$C$57:$C$776,FALSE))</f>
        <v>Producing products from rubber</v>
      </c>
      <c r="I730" s="183" t="str">
        <f>IF(G730=Sector!$B$50,Sector!$B$50,IF(G730=Sector!$B$51,Sector!$B$51,IF(G730=Sector!$B$53,Sector!$B$53,INDEX(Sector!$E$57:$E$776,MATCH('Energy consumption (raw)'!F730,Sector!$C$57:$C$776,FALSE)))))</f>
        <v>22 Manufacture of rubber and plastics products</v>
      </c>
      <c r="J730" s="561"/>
      <c r="K730" s="561">
        <v>10377400</v>
      </c>
      <c r="L730" s="290"/>
      <c r="M730" s="290"/>
      <c r="N730" s="290"/>
      <c r="O730" s="290"/>
      <c r="P730" s="290"/>
      <c r="Q730" s="290"/>
      <c r="R730" s="290"/>
      <c r="S730" s="290"/>
      <c r="T730" s="290"/>
      <c r="U730" s="290"/>
      <c r="V730" s="290"/>
      <c r="W730" s="290"/>
      <c r="X730" s="290"/>
      <c r="Y730" s="290"/>
      <c r="Z730" s="290"/>
      <c r="AA730" s="290"/>
      <c r="AB730" s="290"/>
      <c r="AC730" s="290"/>
      <c r="AD730" s="290"/>
      <c r="AE730" s="290"/>
      <c r="AF730" s="290"/>
      <c r="AG730" s="561">
        <v>1601.2328200000002</v>
      </c>
      <c r="AH730" s="561">
        <v>1468</v>
      </c>
      <c r="AI730" s="290" t="s">
        <v>310</v>
      </c>
      <c r="AJ730" s="290" t="s">
        <v>595</v>
      </c>
    </row>
    <row r="731" spans="2:36" x14ac:dyDescent="0.25">
      <c r="B731" s="554">
        <v>629</v>
      </c>
      <c r="C731" s="555"/>
      <c r="D731" s="556"/>
      <c r="E731" s="290" t="s">
        <v>395</v>
      </c>
      <c r="F731" s="290" t="s">
        <v>559</v>
      </c>
      <c r="G731" s="290" t="s">
        <v>397</v>
      </c>
      <c r="H731" s="183" t="str">
        <f>INDEX(Sector!$D$57:$D$776,MATCH('Energy consumption (raw)'!F731,Sector!$C$57:$C$776,FALSE))</f>
        <v>Manufacture of knitted fabrics, crocheted fabrics and other nonwovens</v>
      </c>
      <c r="I731" s="183" t="str">
        <f>IF(G731=Sector!$B$50,Sector!$B$50,IF(G731=Sector!$B$51,Sector!$B$51,IF(G731=Sector!$B$53,Sector!$B$53,INDEX(Sector!$E$57:$E$776,MATCH('Energy consumption (raw)'!F731,Sector!$C$57:$C$776,FALSE)))))</f>
        <v>13 Manufacture of textiles</v>
      </c>
      <c r="J731" s="561"/>
      <c r="K731" s="561">
        <v>10790000</v>
      </c>
      <c r="L731" s="290"/>
      <c r="M731" s="290"/>
      <c r="N731" s="290">
        <v>6424</v>
      </c>
      <c r="O731" s="290"/>
      <c r="P731" s="290"/>
      <c r="Q731" s="290"/>
      <c r="R731" s="290"/>
      <c r="S731" s="290"/>
      <c r="T731" s="290"/>
      <c r="U731" s="290"/>
      <c r="V731" s="290"/>
      <c r="W731" s="290"/>
      <c r="X731" s="290"/>
      <c r="Y731" s="290"/>
      <c r="Z731" s="290"/>
      <c r="AA731" s="290"/>
      <c r="AB731" s="290"/>
      <c r="AC731" s="290"/>
      <c r="AD731" s="290"/>
      <c r="AE731" s="290"/>
      <c r="AF731" s="290"/>
      <c r="AG731" s="561">
        <v>6161.6969999999992</v>
      </c>
      <c r="AH731" s="561">
        <v>1455</v>
      </c>
      <c r="AI731" s="290" t="s">
        <v>310</v>
      </c>
      <c r="AJ731" s="290" t="s">
        <v>595</v>
      </c>
    </row>
    <row r="732" spans="2:36" x14ac:dyDescent="0.25">
      <c r="B732" s="554">
        <v>630</v>
      </c>
      <c r="C732" s="555"/>
      <c r="D732" s="556"/>
      <c r="E732" s="290" t="s">
        <v>395</v>
      </c>
      <c r="F732" s="290" t="s">
        <v>580</v>
      </c>
      <c r="G732" s="290" t="s">
        <v>397</v>
      </c>
      <c r="H732" s="183" t="str">
        <f>INDEX(Sector!$D$57:$D$776,MATCH('Energy consumption (raw)'!F732,Sector!$C$57:$C$776,FALSE))</f>
        <v>Manufacture of knitted and crocheted garments</v>
      </c>
      <c r="I732" s="183" t="str">
        <f>IF(G732=Sector!$B$50,Sector!$B$50,IF(G732=Sector!$B$51,Sector!$B$51,IF(G732=Sector!$B$53,Sector!$B$53,INDEX(Sector!$E$57:$E$776,MATCH('Energy consumption (raw)'!F732,Sector!$C$57:$C$776,FALSE)))))</f>
        <v>14 Manufacture of wearing apparel</v>
      </c>
      <c r="J732" s="561"/>
      <c r="K732" s="561">
        <v>12581072</v>
      </c>
      <c r="L732" s="290"/>
      <c r="M732" s="290"/>
      <c r="N732" s="290"/>
      <c r="O732" s="290"/>
      <c r="P732" s="290"/>
      <c r="Q732" s="290"/>
      <c r="R732" s="290"/>
      <c r="S732" s="290"/>
      <c r="T732" s="290"/>
      <c r="U732" s="290"/>
      <c r="V732" s="290"/>
      <c r="W732" s="290"/>
      <c r="X732" s="290"/>
      <c r="Y732" s="290"/>
      <c r="Z732" s="290"/>
      <c r="AA732" s="290"/>
      <c r="AB732" s="290"/>
      <c r="AC732" s="290"/>
      <c r="AD732" s="290"/>
      <c r="AE732" s="290"/>
      <c r="AF732" s="290"/>
      <c r="AG732" s="561">
        <v>1941.2594096</v>
      </c>
      <c r="AH732" s="561">
        <v>1415</v>
      </c>
      <c r="AI732" s="290" t="s">
        <v>310</v>
      </c>
      <c r="AJ732" s="290" t="s">
        <v>595</v>
      </c>
    </row>
    <row r="733" spans="2:36" x14ac:dyDescent="0.25">
      <c r="B733" s="554">
        <v>631</v>
      </c>
      <c r="C733" s="555"/>
      <c r="D733" s="556"/>
      <c r="E733" s="290" t="s">
        <v>395</v>
      </c>
      <c r="F733" s="290" t="s">
        <v>443</v>
      </c>
      <c r="G733" s="290" t="s">
        <v>397</v>
      </c>
      <c r="H733" s="183" t="str">
        <f>INDEX(Sector!$D$57:$D$776,MATCH('Energy consumption (raw)'!F733,Sector!$C$57:$C$776,FALSE))</f>
        <v>Yarn making</v>
      </c>
      <c r="I733" s="183" t="str">
        <f>IF(G733=Sector!$B$50,Sector!$B$50,IF(G733=Sector!$B$51,Sector!$B$51,IF(G733=Sector!$B$53,Sector!$B$53,INDEX(Sector!$E$57:$E$776,MATCH('Energy consumption (raw)'!F733,Sector!$C$57:$C$776,FALSE)))))</f>
        <v>13 Manufacture of textiles</v>
      </c>
      <c r="J733" s="561"/>
      <c r="K733" s="561">
        <v>9388461</v>
      </c>
      <c r="L733" s="290"/>
      <c r="M733" s="290"/>
      <c r="N733" s="290"/>
      <c r="O733" s="290"/>
      <c r="P733" s="290"/>
      <c r="Q733" s="290"/>
      <c r="R733" s="290"/>
      <c r="S733" s="290"/>
      <c r="T733" s="290"/>
      <c r="U733" s="290"/>
      <c r="V733" s="290"/>
      <c r="W733" s="290"/>
      <c r="X733" s="290"/>
      <c r="Y733" s="290"/>
      <c r="Z733" s="290"/>
      <c r="AA733" s="290"/>
      <c r="AB733" s="290"/>
      <c r="AC733" s="290"/>
      <c r="AD733" s="290"/>
      <c r="AE733" s="290"/>
      <c r="AF733" s="290"/>
      <c r="AG733" s="561">
        <v>1448.6395323000002</v>
      </c>
      <c r="AH733" s="561">
        <v>1296</v>
      </c>
      <c r="AI733" s="290" t="s">
        <v>310</v>
      </c>
      <c r="AJ733" s="290" t="s">
        <v>595</v>
      </c>
    </row>
    <row r="734" spans="2:36" x14ac:dyDescent="0.25">
      <c r="B734" s="554">
        <v>632</v>
      </c>
      <c r="C734" s="555"/>
      <c r="D734" s="556"/>
      <c r="E734" s="290" t="s">
        <v>395</v>
      </c>
      <c r="F734" s="290" t="s">
        <v>617</v>
      </c>
      <c r="G734" s="290" t="s">
        <v>397</v>
      </c>
      <c r="H734" s="183" t="str">
        <f>INDEX(Sector!$D$57:$D$776,MATCH('Energy consumption (raw)'!F734,Sector!$C$57:$C$776,FALSE))</f>
        <v>Producing animal feed, poultry and aquatic products</v>
      </c>
      <c r="I734" s="183" t="str">
        <f>IF(G734=Sector!$B$50,Sector!$B$50,IF(G734=Sector!$B$51,Sector!$B$51,IF(G734=Sector!$B$53,Sector!$B$53,INDEX(Sector!$E$57:$E$776,MATCH('Energy consumption (raw)'!F734,Sector!$C$57:$C$776,FALSE)))))</f>
        <v>10 Manufacture of food products</v>
      </c>
      <c r="J734" s="561"/>
      <c r="K734" s="561">
        <v>8003843</v>
      </c>
      <c r="L734" s="290"/>
      <c r="M734" s="290"/>
      <c r="N734" s="290"/>
      <c r="O734" s="290"/>
      <c r="P734" s="290"/>
      <c r="Q734" s="290"/>
      <c r="R734" s="290"/>
      <c r="S734" s="290"/>
      <c r="T734" s="290"/>
      <c r="U734" s="290"/>
      <c r="V734" s="290"/>
      <c r="W734" s="290"/>
      <c r="X734" s="290"/>
      <c r="Y734" s="290"/>
      <c r="Z734" s="290"/>
      <c r="AA734" s="290"/>
      <c r="AB734" s="290"/>
      <c r="AC734" s="290"/>
      <c r="AD734" s="290"/>
      <c r="AE734" s="290"/>
      <c r="AF734" s="290"/>
      <c r="AG734" s="561">
        <v>1234.9929749</v>
      </c>
      <c r="AH734" s="561">
        <v>1109</v>
      </c>
      <c r="AI734" s="290" t="s">
        <v>310</v>
      </c>
      <c r="AJ734" s="290" t="s">
        <v>595</v>
      </c>
    </row>
    <row r="735" spans="2:36" x14ac:dyDescent="0.25">
      <c r="B735" s="554">
        <v>633</v>
      </c>
      <c r="C735" s="555"/>
      <c r="D735" s="556"/>
      <c r="E735" s="290" t="s">
        <v>395</v>
      </c>
      <c r="F735" s="290" t="s">
        <v>618</v>
      </c>
      <c r="G735" s="290" t="s">
        <v>397</v>
      </c>
      <c r="H735" s="183" t="str">
        <f>INDEX(Sector!$D$57:$D$776,MATCH('Energy consumption (raw)'!F735,Sector!$C$57:$C$776,FALSE))</f>
        <v>Producing packaging from paper and board</v>
      </c>
      <c r="I735" s="183" t="str">
        <f>IF(G735=Sector!$B$50,Sector!$B$50,IF(G735=Sector!$B$51,Sector!$B$51,IF(G735=Sector!$B$53,Sector!$B$53,INDEX(Sector!$E$57:$E$776,MATCH('Energy consumption (raw)'!F735,Sector!$C$57:$C$776,FALSE)))))</f>
        <v>17 Manufacture of paper and paper products</v>
      </c>
      <c r="J735" s="561"/>
      <c r="K735" s="561">
        <v>23976496</v>
      </c>
      <c r="L735" s="290"/>
      <c r="M735" s="290"/>
      <c r="N735" s="290"/>
      <c r="O735" s="290"/>
      <c r="P735" s="290"/>
      <c r="Q735" s="290"/>
      <c r="R735" s="290"/>
      <c r="S735" s="290"/>
      <c r="T735" s="290"/>
      <c r="U735" s="290"/>
      <c r="V735" s="290"/>
      <c r="W735" s="290"/>
      <c r="X735" s="290"/>
      <c r="Y735" s="290"/>
      <c r="Z735" s="290"/>
      <c r="AA735" s="290"/>
      <c r="AB735" s="290"/>
      <c r="AC735" s="290"/>
      <c r="AD735" s="290"/>
      <c r="AE735" s="290"/>
      <c r="AF735" s="290"/>
      <c r="AG735" s="561">
        <v>3699.5733328000001</v>
      </c>
      <c r="AH735" s="561">
        <v>2409</v>
      </c>
      <c r="AI735" s="290" t="s">
        <v>310</v>
      </c>
      <c r="AJ735" s="290" t="s">
        <v>595</v>
      </c>
    </row>
    <row r="736" spans="2:36" x14ac:dyDescent="0.25">
      <c r="B736" s="554">
        <v>634</v>
      </c>
      <c r="C736" s="555"/>
      <c r="D736" s="556"/>
      <c r="E736" s="290" t="s">
        <v>395</v>
      </c>
      <c r="F736" s="290" t="s">
        <v>514</v>
      </c>
      <c r="G736" s="290" t="s">
        <v>397</v>
      </c>
      <c r="H736" s="183" t="str">
        <f>INDEX(Sector!$D$57:$D$776,MATCH('Energy consumption (raw)'!F736,Sector!$C$57:$C$776,FALSE))</f>
        <v>Manufacture of mining and construction machines</v>
      </c>
      <c r="I736" s="183" t="str">
        <f>IF(G736=Sector!$B$50,Sector!$B$50,IF(G736=Sector!$B$51,Sector!$B$51,IF(G736=Sector!$B$53,Sector!$B$53,INDEX(Sector!$E$57:$E$776,MATCH('Energy consumption (raw)'!F736,Sector!$C$57:$C$776,FALSE)))))</f>
        <v>28 Manufacture of machinery and equipment n.e.c.</v>
      </c>
      <c r="J736" s="561"/>
      <c r="K736" s="561">
        <v>10843711</v>
      </c>
      <c r="L736" s="290"/>
      <c r="M736" s="290"/>
      <c r="N736" s="290"/>
      <c r="O736" s="290"/>
      <c r="P736" s="290"/>
      <c r="Q736" s="290"/>
      <c r="R736" s="290"/>
      <c r="S736" s="290"/>
      <c r="T736" s="290"/>
      <c r="U736" s="290"/>
      <c r="V736" s="290"/>
      <c r="W736" s="290"/>
      <c r="X736" s="290"/>
      <c r="Y736" s="290"/>
      <c r="Z736" s="290"/>
      <c r="AA736" s="290"/>
      <c r="AB736" s="290"/>
      <c r="AC736" s="290"/>
      <c r="AD736" s="290"/>
      <c r="AE736" s="290"/>
      <c r="AF736" s="290"/>
      <c r="AG736" s="561">
        <v>1673.1846073000002</v>
      </c>
      <c r="AH736" s="561">
        <v>1339</v>
      </c>
      <c r="AI736" s="290" t="s">
        <v>310</v>
      </c>
      <c r="AJ736" s="290" t="s">
        <v>595</v>
      </c>
    </row>
    <row r="737" spans="2:36" x14ac:dyDescent="0.25">
      <c r="B737" s="554">
        <v>635</v>
      </c>
      <c r="C737" s="555"/>
      <c r="D737" s="556"/>
      <c r="E737" s="290" t="s">
        <v>395</v>
      </c>
      <c r="F737" s="290" t="s">
        <v>400</v>
      </c>
      <c r="G737" s="290" t="s">
        <v>397</v>
      </c>
      <c r="H737" s="183" t="str">
        <f>INDEX(Sector!$D$57:$D$776,MATCH('Energy consumption (raw)'!F737,Sector!$C$57:$C$776,FALSE))</f>
        <v>Producing products from plastic</v>
      </c>
      <c r="I737" s="183" t="str">
        <f>IF(G737=Sector!$B$50,Sector!$B$50,IF(G737=Sector!$B$51,Sector!$B$51,IF(G737=Sector!$B$53,Sector!$B$53,INDEX(Sector!$E$57:$E$776,MATCH('Energy consumption (raw)'!F737,Sector!$C$57:$C$776,FALSE)))))</f>
        <v>22 Manufacture of rubber and plastics products</v>
      </c>
      <c r="J737" s="561"/>
      <c r="K737" s="561">
        <v>7141490</v>
      </c>
      <c r="L737" s="290"/>
      <c r="M737" s="290"/>
      <c r="N737" s="290"/>
      <c r="O737" s="290"/>
      <c r="P737" s="290"/>
      <c r="Q737" s="290"/>
      <c r="R737" s="290"/>
      <c r="S737" s="290"/>
      <c r="T737" s="290"/>
      <c r="U737" s="290"/>
      <c r="V737" s="290"/>
      <c r="W737" s="290"/>
      <c r="X737" s="290"/>
      <c r="Y737" s="290"/>
      <c r="Z737" s="290"/>
      <c r="AA737" s="290"/>
      <c r="AB737" s="290"/>
      <c r="AC737" s="290"/>
      <c r="AD737" s="290"/>
      <c r="AE737" s="290"/>
      <c r="AF737" s="290"/>
      <c r="AG737" s="561">
        <v>1101.9319070000001</v>
      </c>
      <c r="AH737" s="561">
        <v>1200</v>
      </c>
      <c r="AI737" s="290" t="s">
        <v>310</v>
      </c>
      <c r="AJ737" s="290" t="s">
        <v>595</v>
      </c>
    </row>
    <row r="738" spans="2:36" x14ac:dyDescent="0.25">
      <c r="B738" s="554">
        <v>636</v>
      </c>
      <c r="C738" s="555"/>
      <c r="D738" s="556"/>
      <c r="E738" s="290" t="s">
        <v>395</v>
      </c>
      <c r="F738" s="290" t="s">
        <v>617</v>
      </c>
      <c r="G738" s="290" t="s">
        <v>397</v>
      </c>
      <c r="H738" s="183" t="str">
        <f>INDEX(Sector!$D$57:$D$776,MATCH('Energy consumption (raw)'!F738,Sector!$C$57:$C$776,FALSE))</f>
        <v>Producing animal feed, poultry and aquatic products</v>
      </c>
      <c r="I738" s="183" t="str">
        <f>IF(G738=Sector!$B$50,Sector!$B$50,IF(G738=Sector!$B$51,Sector!$B$51,IF(G738=Sector!$B$53,Sector!$B$53,INDEX(Sector!$E$57:$E$776,MATCH('Energy consumption (raw)'!F738,Sector!$C$57:$C$776,FALSE)))))</f>
        <v>10 Manufacture of food products</v>
      </c>
      <c r="J738" s="561"/>
      <c r="K738" s="561">
        <v>5212520</v>
      </c>
      <c r="L738" s="290"/>
      <c r="M738" s="290"/>
      <c r="N738" s="290"/>
      <c r="O738" s="290"/>
      <c r="P738" s="290"/>
      <c r="Q738" s="290"/>
      <c r="R738" s="290"/>
      <c r="S738" s="290"/>
      <c r="T738" s="290"/>
      <c r="U738" s="290"/>
      <c r="V738" s="290"/>
      <c r="W738" s="290"/>
      <c r="X738" s="290"/>
      <c r="Y738" s="290"/>
      <c r="Z738" s="290"/>
      <c r="AA738" s="290"/>
      <c r="AB738" s="290">
        <v>1945</v>
      </c>
      <c r="AC738" s="290"/>
      <c r="AD738" s="290"/>
      <c r="AE738" s="290"/>
      <c r="AF738" s="290"/>
      <c r="AG738" s="561">
        <v>1529.776836</v>
      </c>
      <c r="AH738" s="561">
        <v>1676</v>
      </c>
      <c r="AI738" s="290" t="s">
        <v>310</v>
      </c>
      <c r="AJ738" s="290" t="s">
        <v>595</v>
      </c>
    </row>
    <row r="739" spans="2:36" x14ac:dyDescent="0.25">
      <c r="B739" s="554">
        <v>637</v>
      </c>
      <c r="C739" s="555"/>
      <c r="D739" s="556"/>
      <c r="E739" s="290" t="s">
        <v>395</v>
      </c>
      <c r="F739" s="290" t="s">
        <v>502</v>
      </c>
      <c r="G739" s="290" t="s">
        <v>397</v>
      </c>
      <c r="H739" s="183" t="str">
        <f>INDEX(Sector!$D$57:$D$776,MATCH('Energy consumption (raw)'!F739,Sector!$C$57:$C$776,FALSE))</f>
        <v>Producing rubber tubes and tires; filling and recycling rubber tires</v>
      </c>
      <c r="I739" s="183" t="str">
        <f>IF(G739=Sector!$B$50,Sector!$B$50,IF(G739=Sector!$B$51,Sector!$B$51,IF(G739=Sector!$B$53,Sector!$B$53,INDEX(Sector!$E$57:$E$776,MATCH('Energy consumption (raw)'!F739,Sector!$C$57:$C$776,FALSE)))))</f>
        <v>22 Manufacture of rubber and plastics products</v>
      </c>
      <c r="J739" s="561"/>
      <c r="K739" s="561">
        <v>6575387</v>
      </c>
      <c r="L739" s="290"/>
      <c r="M739" s="290"/>
      <c r="N739" s="290"/>
      <c r="O739" s="290"/>
      <c r="P739" s="290"/>
      <c r="Q739" s="290"/>
      <c r="R739" s="290"/>
      <c r="S739" s="290"/>
      <c r="T739" s="290"/>
      <c r="U739" s="290"/>
      <c r="V739" s="290"/>
      <c r="W739" s="290"/>
      <c r="X739" s="290"/>
      <c r="Y739" s="290"/>
      <c r="Z739" s="290"/>
      <c r="AA739" s="290"/>
      <c r="AB739" s="290"/>
      <c r="AC739" s="290"/>
      <c r="AD739" s="290"/>
      <c r="AE739" s="290"/>
      <c r="AF739" s="290"/>
      <c r="AG739" s="561">
        <v>1014.5822141000001</v>
      </c>
      <c r="AH739" s="561">
        <v>1011</v>
      </c>
      <c r="AI739" s="290" t="s">
        <v>310</v>
      </c>
      <c r="AJ739" s="290" t="s">
        <v>595</v>
      </c>
    </row>
    <row r="740" spans="2:36" x14ac:dyDescent="0.25">
      <c r="B740" s="554">
        <v>638</v>
      </c>
      <c r="C740" s="555"/>
      <c r="D740" s="556"/>
      <c r="E740" s="290" t="s">
        <v>395</v>
      </c>
      <c r="F740" s="290" t="s">
        <v>617</v>
      </c>
      <c r="G740" s="290" t="s">
        <v>397</v>
      </c>
      <c r="H740" s="183" t="str">
        <f>INDEX(Sector!$D$57:$D$776,MATCH('Energy consumption (raw)'!F740,Sector!$C$57:$C$776,FALSE))</f>
        <v>Producing animal feed, poultry and aquatic products</v>
      </c>
      <c r="I740" s="183" t="str">
        <f>IF(G740=Sector!$B$50,Sector!$B$50,IF(G740=Sector!$B$51,Sector!$B$51,IF(G740=Sector!$B$53,Sector!$B$53,INDEX(Sector!$E$57:$E$776,MATCH('Energy consumption (raw)'!F740,Sector!$C$57:$C$776,FALSE)))))</f>
        <v>10 Manufacture of food products</v>
      </c>
      <c r="J740" s="561"/>
      <c r="K740" s="561">
        <v>8730015</v>
      </c>
      <c r="L740" s="290"/>
      <c r="M740" s="290"/>
      <c r="N740" s="290"/>
      <c r="O740" s="290"/>
      <c r="P740" s="290"/>
      <c r="Q740" s="290"/>
      <c r="R740" s="290"/>
      <c r="S740" s="290"/>
      <c r="T740" s="290"/>
      <c r="U740" s="290"/>
      <c r="V740" s="290"/>
      <c r="W740" s="290"/>
      <c r="X740" s="290"/>
      <c r="Y740" s="290"/>
      <c r="Z740" s="290"/>
      <c r="AA740" s="290"/>
      <c r="AB740" s="290"/>
      <c r="AC740" s="290"/>
      <c r="AD740" s="290"/>
      <c r="AE740" s="290"/>
      <c r="AF740" s="290"/>
      <c r="AG740" s="561">
        <v>1347.0413145</v>
      </c>
      <c r="AH740" s="561">
        <v>1127</v>
      </c>
      <c r="AI740" s="290" t="s">
        <v>310</v>
      </c>
      <c r="AJ740" s="290" t="s">
        <v>595</v>
      </c>
    </row>
    <row r="741" spans="2:36" x14ac:dyDescent="0.25">
      <c r="B741" s="554">
        <v>639</v>
      </c>
      <c r="C741" s="555"/>
      <c r="D741" s="556"/>
      <c r="E741" s="290" t="s">
        <v>395</v>
      </c>
      <c r="F741" s="290" t="s">
        <v>418</v>
      </c>
      <c r="G741" s="290" t="s">
        <v>397</v>
      </c>
      <c r="H741" s="183" t="str">
        <f>INDEX(Sector!$D$57:$D$776,MATCH('Energy consumption (raw)'!F741,Sector!$C$57:$C$776,FALSE))</f>
        <v>Manufacture of electrical lighting equipment</v>
      </c>
      <c r="I741" s="183" t="str">
        <f>IF(G741=Sector!$B$50,Sector!$B$50,IF(G741=Sector!$B$51,Sector!$B$51,IF(G741=Sector!$B$53,Sector!$B$53,INDEX(Sector!$E$57:$E$776,MATCH('Energy consumption (raw)'!F741,Sector!$C$57:$C$776,FALSE)))))</f>
        <v>27 Manufacture of electrical equipment</v>
      </c>
      <c r="J741" s="561"/>
      <c r="K741" s="561">
        <v>17392476</v>
      </c>
      <c r="L741" s="290"/>
      <c r="M741" s="290"/>
      <c r="N741" s="290"/>
      <c r="O741" s="290"/>
      <c r="P741" s="290"/>
      <c r="Q741" s="290"/>
      <c r="R741" s="290"/>
      <c r="S741" s="290"/>
      <c r="T741" s="290"/>
      <c r="U741" s="290"/>
      <c r="V741" s="290"/>
      <c r="W741" s="290"/>
      <c r="X741" s="290"/>
      <c r="Y741" s="290"/>
      <c r="Z741" s="290"/>
      <c r="AA741" s="290"/>
      <c r="AB741" s="290"/>
      <c r="AC741" s="290"/>
      <c r="AD741" s="290"/>
      <c r="AE741" s="290"/>
      <c r="AF741" s="290"/>
      <c r="AG741" s="561">
        <v>2683.6590468000004</v>
      </c>
      <c r="AH741" s="561">
        <v>2288</v>
      </c>
      <c r="AI741" s="290" t="s">
        <v>310</v>
      </c>
      <c r="AJ741" s="290" t="s">
        <v>595</v>
      </c>
    </row>
    <row r="742" spans="2:36" x14ac:dyDescent="0.25">
      <c r="B742" s="554">
        <v>640</v>
      </c>
      <c r="C742" s="555"/>
      <c r="D742" s="556"/>
      <c r="E742" s="290" t="s">
        <v>395</v>
      </c>
      <c r="F742" s="290" t="s">
        <v>505</v>
      </c>
      <c r="G742" s="290" t="s">
        <v>397</v>
      </c>
      <c r="H742" s="183" t="str">
        <f>INDEX(Sector!$D$57:$D$776,MATCH('Energy consumption (raw)'!F742,Sector!$C$57:$C$776,FALSE))</f>
        <v>Manufacture of other products from paper and board n.e.c</v>
      </c>
      <c r="I742" s="183" t="str">
        <f>IF(G742=Sector!$B$50,Sector!$B$50,IF(G742=Sector!$B$51,Sector!$B$51,IF(G742=Sector!$B$53,Sector!$B$53,INDEX(Sector!$E$57:$E$776,MATCH('Energy consumption (raw)'!F742,Sector!$C$57:$C$776,FALSE)))))</f>
        <v>17 Manufacture of paper and paper products</v>
      </c>
      <c r="J742" s="561"/>
      <c r="K742" s="561">
        <v>7267737</v>
      </c>
      <c r="L742" s="290"/>
      <c r="M742" s="290"/>
      <c r="N742" s="290"/>
      <c r="O742" s="290"/>
      <c r="P742" s="290"/>
      <c r="Q742" s="290"/>
      <c r="R742" s="290"/>
      <c r="S742" s="290"/>
      <c r="T742" s="290"/>
      <c r="U742" s="290"/>
      <c r="V742" s="290"/>
      <c r="W742" s="290"/>
      <c r="X742" s="290"/>
      <c r="Y742" s="290"/>
      <c r="Z742" s="290"/>
      <c r="AA742" s="290"/>
      <c r="AB742" s="290"/>
      <c r="AC742" s="290"/>
      <c r="AD742" s="290"/>
      <c r="AE742" s="290"/>
      <c r="AF742" s="290"/>
      <c r="AG742" s="561">
        <v>1121.4118191</v>
      </c>
      <c r="AH742" s="561">
        <v>1079</v>
      </c>
      <c r="AI742" s="290" t="s">
        <v>310</v>
      </c>
      <c r="AJ742" s="290" t="s">
        <v>595</v>
      </c>
    </row>
    <row r="743" spans="2:36" x14ac:dyDescent="0.25">
      <c r="B743" s="554">
        <v>641</v>
      </c>
      <c r="C743" s="555"/>
      <c r="D743" s="556"/>
      <c r="E743" s="290" t="s">
        <v>395</v>
      </c>
      <c r="F743" s="290" t="s">
        <v>461</v>
      </c>
      <c r="G743" s="290" t="s">
        <v>397</v>
      </c>
      <c r="H743" s="183" t="str">
        <f>INDEX(Sector!$D$57:$D$776,MATCH('Energy consumption (raw)'!F743,Sector!$C$57:$C$776,FALSE))</f>
        <v>Iron and steel production</v>
      </c>
      <c r="I743" s="183" t="str">
        <f>IF(G743=Sector!$B$50,Sector!$B$50,IF(G743=Sector!$B$51,Sector!$B$51,IF(G743=Sector!$B$53,Sector!$B$53,INDEX(Sector!$E$57:$E$776,MATCH('Energy consumption (raw)'!F743,Sector!$C$57:$C$776,FALSE)))))</f>
        <v>24 Manufacture of basic metals</v>
      </c>
      <c r="J743" s="561"/>
      <c r="K743" s="561">
        <v>7041615</v>
      </c>
      <c r="L743" s="290"/>
      <c r="M743" s="290"/>
      <c r="N743" s="290"/>
      <c r="O743" s="290"/>
      <c r="P743" s="290"/>
      <c r="Q743" s="290"/>
      <c r="R743" s="290"/>
      <c r="S743" s="290"/>
      <c r="T743" s="290"/>
      <c r="U743" s="290"/>
      <c r="V743" s="290"/>
      <c r="W743" s="290"/>
      <c r="X743" s="290"/>
      <c r="Y743" s="290"/>
      <c r="Z743" s="290"/>
      <c r="AA743" s="290"/>
      <c r="AB743" s="290"/>
      <c r="AC743" s="290"/>
      <c r="AD743" s="290"/>
      <c r="AE743" s="290"/>
      <c r="AF743" s="290"/>
      <c r="AG743" s="561">
        <v>1086.5211945000001</v>
      </c>
      <c r="AH743" s="561"/>
      <c r="AI743" s="290" t="s">
        <v>310</v>
      </c>
      <c r="AJ743" s="290" t="s">
        <v>595</v>
      </c>
    </row>
    <row r="744" spans="2:36" x14ac:dyDescent="0.25">
      <c r="B744" s="554">
        <v>642</v>
      </c>
      <c r="C744" s="555"/>
      <c r="D744" s="556"/>
      <c r="E744" s="290" t="s">
        <v>395</v>
      </c>
      <c r="F744" s="290" t="s">
        <v>407</v>
      </c>
      <c r="G744" s="290" t="s">
        <v>397</v>
      </c>
      <c r="H744" s="183" t="str">
        <f>INDEX(Sector!$D$57:$D$776,MATCH('Energy consumption (raw)'!F744,Sector!$C$57:$C$776,FALSE))</f>
        <v>Electronic components manufacturing</v>
      </c>
      <c r="I744" s="183" t="str">
        <f>IF(G744=Sector!$B$50,Sector!$B$50,IF(G744=Sector!$B$51,Sector!$B$51,IF(G744=Sector!$B$53,Sector!$B$53,INDEX(Sector!$E$57:$E$776,MATCH('Energy consumption (raw)'!F744,Sector!$C$57:$C$776,FALSE)))))</f>
        <v>26 Manufacture of computer, electronic and optical products</v>
      </c>
      <c r="J744" s="561"/>
      <c r="K744" s="561">
        <v>6604401</v>
      </c>
      <c r="L744" s="290"/>
      <c r="M744" s="290"/>
      <c r="N744" s="290"/>
      <c r="O744" s="290"/>
      <c r="P744" s="290"/>
      <c r="Q744" s="290"/>
      <c r="R744" s="290"/>
      <c r="S744" s="290"/>
      <c r="T744" s="290"/>
      <c r="U744" s="290"/>
      <c r="V744" s="290"/>
      <c r="W744" s="290"/>
      <c r="X744" s="290"/>
      <c r="Y744" s="290"/>
      <c r="Z744" s="290"/>
      <c r="AA744" s="290"/>
      <c r="AB744" s="290"/>
      <c r="AC744" s="290"/>
      <c r="AD744" s="290"/>
      <c r="AE744" s="290"/>
      <c r="AF744" s="290"/>
      <c r="AG744" s="561">
        <v>1019.0590743</v>
      </c>
      <c r="AH744" s="561"/>
      <c r="AI744" s="290" t="s">
        <v>310</v>
      </c>
      <c r="AJ744" s="290" t="s">
        <v>595</v>
      </c>
    </row>
    <row r="745" spans="2:36" x14ac:dyDescent="0.25">
      <c r="B745" s="554">
        <v>643</v>
      </c>
      <c r="C745" s="555"/>
      <c r="D745" s="556"/>
      <c r="E745" s="290" t="s">
        <v>395</v>
      </c>
      <c r="F745" s="290" t="s">
        <v>400</v>
      </c>
      <c r="G745" s="290" t="s">
        <v>397</v>
      </c>
      <c r="H745" s="183" t="str">
        <f>INDEX(Sector!$D$57:$D$776,MATCH('Energy consumption (raw)'!F745,Sector!$C$57:$C$776,FALSE))</f>
        <v>Producing products from plastic</v>
      </c>
      <c r="I745" s="183" t="str">
        <f>IF(G745=Sector!$B$50,Sector!$B$50,IF(G745=Sector!$B$51,Sector!$B$51,IF(G745=Sector!$B$53,Sector!$B$53,INDEX(Sector!$E$57:$E$776,MATCH('Energy consumption (raw)'!F745,Sector!$C$57:$C$776,FALSE)))))</f>
        <v>22 Manufacture of rubber and plastics products</v>
      </c>
      <c r="J745" s="561"/>
      <c r="K745" s="561">
        <v>7317635</v>
      </c>
      <c r="L745" s="290"/>
      <c r="M745" s="290"/>
      <c r="N745" s="290"/>
      <c r="O745" s="290"/>
      <c r="P745" s="290"/>
      <c r="Q745" s="290"/>
      <c r="R745" s="290"/>
      <c r="S745" s="290"/>
      <c r="T745" s="290"/>
      <c r="U745" s="290"/>
      <c r="V745" s="290"/>
      <c r="W745" s="290"/>
      <c r="X745" s="290"/>
      <c r="Y745" s="290"/>
      <c r="Z745" s="290"/>
      <c r="AA745" s="290"/>
      <c r="AB745" s="290"/>
      <c r="AC745" s="290"/>
      <c r="AD745" s="290"/>
      <c r="AE745" s="290"/>
      <c r="AF745" s="290"/>
      <c r="AG745" s="561">
        <v>1129.1110805000001</v>
      </c>
      <c r="AH745" s="561"/>
      <c r="AI745" s="290" t="s">
        <v>310</v>
      </c>
      <c r="AJ745" s="290" t="s">
        <v>595</v>
      </c>
    </row>
    <row r="746" spans="2:36" x14ac:dyDescent="0.25">
      <c r="B746" s="554">
        <v>644</v>
      </c>
      <c r="C746" s="555"/>
      <c r="D746" s="556"/>
      <c r="E746" s="290" t="s">
        <v>395</v>
      </c>
      <c r="F746" s="290" t="s">
        <v>596</v>
      </c>
      <c r="G746" s="290" t="s">
        <v>397</v>
      </c>
      <c r="H746" s="183" t="str">
        <f>INDEX(Sector!$D$57:$D$776,MATCH('Energy consumption (raw)'!F746,Sector!$C$57:$C$776,FALSE))</f>
        <v>Producing cakes from flour</v>
      </c>
      <c r="I746" s="183" t="str">
        <f>IF(G746=Sector!$B$50,Sector!$B$50,IF(G746=Sector!$B$51,Sector!$B$51,IF(G746=Sector!$B$53,Sector!$B$53,INDEX(Sector!$E$57:$E$776,MATCH('Energy consumption (raw)'!F746,Sector!$C$57:$C$776,FALSE)))))</f>
        <v>10 Manufacture of food products</v>
      </c>
      <c r="J746" s="561"/>
      <c r="K746" s="561">
        <v>7840140</v>
      </c>
      <c r="L746" s="290"/>
      <c r="M746" s="290"/>
      <c r="N746" s="290"/>
      <c r="O746" s="290"/>
      <c r="P746" s="290"/>
      <c r="Q746" s="290"/>
      <c r="R746" s="290"/>
      <c r="S746" s="290"/>
      <c r="T746" s="290"/>
      <c r="U746" s="290"/>
      <c r="V746" s="290"/>
      <c r="W746" s="290"/>
      <c r="X746" s="290"/>
      <c r="Y746" s="290"/>
      <c r="Z746" s="290"/>
      <c r="AA746" s="290"/>
      <c r="AB746" s="290"/>
      <c r="AC746" s="290"/>
      <c r="AD746" s="290"/>
      <c r="AE746" s="290"/>
      <c r="AF746" s="290"/>
      <c r="AG746" s="561">
        <v>1209.733602</v>
      </c>
      <c r="AH746" s="561"/>
      <c r="AI746" s="290" t="s">
        <v>310</v>
      </c>
      <c r="AJ746" s="290" t="s">
        <v>595</v>
      </c>
    </row>
    <row r="747" spans="2:36" x14ac:dyDescent="0.25">
      <c r="B747" s="554">
        <v>645</v>
      </c>
      <c r="C747" s="555"/>
      <c r="D747" s="556"/>
      <c r="E747" s="290" t="s">
        <v>395</v>
      </c>
      <c r="F747" s="290" t="s">
        <v>400</v>
      </c>
      <c r="G747" s="290" t="s">
        <v>397</v>
      </c>
      <c r="H747" s="183" t="str">
        <f>INDEX(Sector!$D$57:$D$776,MATCH('Energy consumption (raw)'!F747,Sector!$C$57:$C$776,FALSE))</f>
        <v>Producing products from plastic</v>
      </c>
      <c r="I747" s="183" t="str">
        <f>IF(G747=Sector!$B$50,Sector!$B$50,IF(G747=Sector!$B$51,Sector!$B$51,IF(G747=Sector!$B$53,Sector!$B$53,INDEX(Sector!$E$57:$E$776,MATCH('Energy consumption (raw)'!F747,Sector!$C$57:$C$776,FALSE)))))</f>
        <v>22 Manufacture of rubber and plastics products</v>
      </c>
      <c r="J747" s="561"/>
      <c r="K747" s="561">
        <v>8512859</v>
      </c>
      <c r="L747" s="290"/>
      <c r="M747" s="290"/>
      <c r="N747" s="290"/>
      <c r="O747" s="290"/>
      <c r="P747" s="290"/>
      <c r="Q747" s="290"/>
      <c r="R747" s="290"/>
      <c r="S747" s="290"/>
      <c r="T747" s="290"/>
      <c r="U747" s="290"/>
      <c r="V747" s="290"/>
      <c r="W747" s="290"/>
      <c r="X747" s="290"/>
      <c r="Y747" s="290"/>
      <c r="Z747" s="290"/>
      <c r="AA747" s="290"/>
      <c r="AB747" s="290"/>
      <c r="AC747" s="290"/>
      <c r="AD747" s="290"/>
      <c r="AE747" s="290"/>
      <c r="AF747" s="290"/>
      <c r="AG747" s="561">
        <v>1313.5341437000002</v>
      </c>
      <c r="AH747" s="561"/>
      <c r="AI747" s="290" t="s">
        <v>310</v>
      </c>
      <c r="AJ747" s="290" t="s">
        <v>595</v>
      </c>
    </row>
    <row r="748" spans="2:36" x14ac:dyDescent="0.25">
      <c r="B748" s="554">
        <v>646</v>
      </c>
      <c r="C748" s="555"/>
      <c r="D748" s="556"/>
      <c r="E748" s="290" t="s">
        <v>395</v>
      </c>
      <c r="F748" s="290" t="s">
        <v>619</v>
      </c>
      <c r="G748" s="290" t="s">
        <v>397</v>
      </c>
      <c r="H748" s="183" t="str">
        <f>INDEX(Sector!$D$57:$D$776,MATCH('Energy consumption (raw)'!F748,Sector!$C$57:$C$776,FALSE))</f>
        <v>Production of woven fabrics</v>
      </c>
      <c r="I748" s="183" t="str">
        <f>IF(G748=Sector!$B$50,Sector!$B$50,IF(G748=Sector!$B$51,Sector!$B$51,IF(G748=Sector!$B$53,Sector!$B$53,INDEX(Sector!$E$57:$E$776,MATCH('Energy consumption (raw)'!F748,Sector!$C$57:$C$776,FALSE)))))</f>
        <v>13 Manufacture of textiles</v>
      </c>
      <c r="J748" s="561"/>
      <c r="K748" s="561">
        <v>11218680</v>
      </c>
      <c r="L748" s="290"/>
      <c r="M748" s="290"/>
      <c r="N748" s="290"/>
      <c r="O748" s="290"/>
      <c r="P748" s="290"/>
      <c r="Q748" s="290"/>
      <c r="R748" s="290"/>
      <c r="S748" s="290"/>
      <c r="T748" s="290"/>
      <c r="U748" s="290"/>
      <c r="V748" s="290"/>
      <c r="W748" s="290"/>
      <c r="X748" s="290"/>
      <c r="Y748" s="290"/>
      <c r="Z748" s="290"/>
      <c r="AA748" s="290"/>
      <c r="AB748" s="290"/>
      <c r="AC748" s="290"/>
      <c r="AD748" s="290"/>
      <c r="AE748" s="290"/>
      <c r="AF748" s="290"/>
      <c r="AG748" s="561">
        <v>1731.042324</v>
      </c>
      <c r="AH748" s="561"/>
      <c r="AI748" s="290" t="s">
        <v>310</v>
      </c>
      <c r="AJ748" s="290" t="s">
        <v>595</v>
      </c>
    </row>
    <row r="749" spans="2:36" x14ac:dyDescent="0.25">
      <c r="B749" s="554">
        <v>647</v>
      </c>
      <c r="C749" s="555"/>
      <c r="D749" s="556"/>
      <c r="E749" s="290" t="s">
        <v>395</v>
      </c>
      <c r="F749" s="290" t="s">
        <v>338</v>
      </c>
      <c r="G749" s="290" t="s">
        <v>397</v>
      </c>
      <c r="H749" s="183" t="str">
        <f>INDEX(Sector!$D$57:$D$776,MATCH('Energy consumption (raw)'!F749,Sector!$C$57:$C$776,FALSE))</f>
        <v>Trading in real estate, land use rights belonging to owners, users or renters</v>
      </c>
      <c r="I749" s="183" t="str">
        <f>IF(G749=Sector!$B$50,Sector!$B$50,IF(G749=Sector!$B$51,Sector!$B$51,IF(G749=Sector!$B$53,Sector!$B$53,INDEX(Sector!$E$57:$E$776,MATCH('Energy consumption (raw)'!F749,Sector!$C$57:$C$776,FALSE)))))</f>
        <v>99 Other non-industry</v>
      </c>
      <c r="J749" s="561"/>
      <c r="K749" s="561">
        <v>12496966</v>
      </c>
      <c r="L749" s="290"/>
      <c r="M749" s="290"/>
      <c r="N749" s="290"/>
      <c r="O749" s="290"/>
      <c r="P749" s="290"/>
      <c r="Q749" s="290"/>
      <c r="R749" s="290"/>
      <c r="S749" s="290"/>
      <c r="T749" s="290"/>
      <c r="U749" s="290"/>
      <c r="V749" s="290"/>
      <c r="W749" s="290"/>
      <c r="X749" s="290"/>
      <c r="Y749" s="290"/>
      <c r="Z749" s="290"/>
      <c r="AA749" s="290"/>
      <c r="AB749" s="290"/>
      <c r="AC749" s="290"/>
      <c r="AD749" s="290"/>
      <c r="AE749" s="290"/>
      <c r="AF749" s="290"/>
      <c r="AG749" s="561">
        <v>1928.2818538000001</v>
      </c>
      <c r="AH749" s="561"/>
      <c r="AI749" s="290" t="s">
        <v>310</v>
      </c>
      <c r="AJ749" s="290" t="s">
        <v>595</v>
      </c>
    </row>
    <row r="750" spans="2:36" x14ac:dyDescent="0.25">
      <c r="B750" s="554">
        <v>648</v>
      </c>
      <c r="C750" s="555"/>
      <c r="D750" s="556"/>
      <c r="E750" s="290" t="s">
        <v>395</v>
      </c>
      <c r="F750" s="290" t="s">
        <v>609</v>
      </c>
      <c r="G750" s="290" t="s">
        <v>397</v>
      </c>
      <c r="H750" s="183" t="str">
        <f>INDEX(Sector!$D$57:$D$776,MATCH('Energy consumption (raw)'!F750,Sector!$C$57:$C$776,FALSE))</f>
        <v>Producing high-class sanitary ware</v>
      </c>
      <c r="I750" s="183" t="str">
        <f>IF(G750=Sector!$B$50,Sector!$B$50,IF(G750=Sector!$B$51,Sector!$B$51,IF(G750=Sector!$B$53,Sector!$B$53,INDEX(Sector!$E$57:$E$776,MATCH('Energy consumption (raw)'!F750,Sector!$C$57:$C$776,FALSE)))))</f>
        <v>22 Manufacture of rubber and plastics products</v>
      </c>
      <c r="J750" s="561"/>
      <c r="K750" s="561">
        <v>8741313</v>
      </c>
      <c r="L750" s="556"/>
      <c r="M750" s="556"/>
      <c r="N750" s="556"/>
      <c r="O750" s="556"/>
      <c r="P750" s="556"/>
      <c r="Q750" s="556"/>
      <c r="R750" s="556"/>
      <c r="S750" s="556"/>
      <c r="T750" s="556"/>
      <c r="U750" s="556"/>
      <c r="V750" s="556"/>
      <c r="W750" s="556"/>
      <c r="X750" s="556"/>
      <c r="Y750" s="556">
        <v>2926</v>
      </c>
      <c r="Z750" s="556"/>
      <c r="AA750" s="556"/>
      <c r="AB750" s="556"/>
      <c r="AC750" s="556"/>
      <c r="AD750" s="556"/>
      <c r="AE750" s="556"/>
      <c r="AF750" s="556"/>
      <c r="AG750" s="561">
        <v>4538.1245959000007</v>
      </c>
      <c r="AH750" s="561"/>
      <c r="AI750" s="290" t="s">
        <v>310</v>
      </c>
      <c r="AJ750" s="290" t="s">
        <v>595</v>
      </c>
    </row>
    <row r="751" spans="2:36" x14ac:dyDescent="0.25">
      <c r="B751" s="554">
        <v>649</v>
      </c>
      <c r="C751" s="555"/>
      <c r="D751" s="556"/>
      <c r="E751" s="290" t="s">
        <v>395</v>
      </c>
      <c r="F751" s="290" t="s">
        <v>457</v>
      </c>
      <c r="G751" s="290" t="s">
        <v>397</v>
      </c>
      <c r="H751" s="183" t="str">
        <f>INDEX(Sector!$D$57:$D$776,MATCH('Energy consumption (raw)'!F751,Sector!$C$57:$C$776,FALSE))</f>
        <v>Producing building materials from clay</v>
      </c>
      <c r="I751" s="183" t="str">
        <f>IF(G751=Sector!$B$50,Sector!$B$50,IF(G751=Sector!$B$51,Sector!$B$51,IF(G751=Sector!$B$53,Sector!$B$53,INDEX(Sector!$E$57:$E$776,MATCH('Energy consumption (raw)'!F751,Sector!$C$57:$C$776,FALSE)))))</f>
        <v>23 Manufacture of other non-metallic mineral products</v>
      </c>
      <c r="J751" s="561">
        <v>16067431</v>
      </c>
      <c r="K751" s="561"/>
      <c r="L751" s="556"/>
      <c r="M751" s="556"/>
      <c r="N751" s="556"/>
      <c r="O751" s="556"/>
      <c r="P751" s="556"/>
      <c r="Q751" s="556"/>
      <c r="R751" s="556"/>
      <c r="S751" s="556"/>
      <c r="T751" s="556"/>
      <c r="U751" s="556"/>
      <c r="V751" s="556"/>
      <c r="W751" s="556"/>
      <c r="X751" s="556"/>
      <c r="Y751" s="556"/>
      <c r="Z751" s="556"/>
      <c r="AA751" s="556"/>
      <c r="AB751" s="556"/>
      <c r="AC751" s="556"/>
      <c r="AD751" s="556"/>
      <c r="AE751" s="556"/>
      <c r="AF751" s="556"/>
      <c r="AG751" s="561">
        <v>2479.2046033000001</v>
      </c>
      <c r="AH751" s="561"/>
      <c r="AI751" s="290" t="s">
        <v>369</v>
      </c>
      <c r="AJ751" s="290" t="s">
        <v>595</v>
      </c>
    </row>
    <row r="752" spans="2:36" x14ac:dyDescent="0.25">
      <c r="B752" s="554">
        <v>650</v>
      </c>
      <c r="C752" s="555"/>
      <c r="D752" s="556"/>
      <c r="E752" s="290" t="s">
        <v>395</v>
      </c>
      <c r="F752" s="559" t="s">
        <v>465</v>
      </c>
      <c r="G752" s="290" t="s">
        <v>397</v>
      </c>
      <c r="H752" s="183" t="str">
        <f>INDEX(Sector!$D$57:$D$776,MATCH('Energy consumption (raw)'!F752,Sector!$C$57:$C$776,FALSE))</f>
        <v>Production of costumes</v>
      </c>
      <c r="I752" s="183" t="str">
        <f>IF(G752=Sector!$B$50,Sector!$B$50,IF(G752=Sector!$B$51,Sector!$B$51,IF(G752=Sector!$B$53,Sector!$B$53,INDEX(Sector!$E$57:$E$776,MATCH('Energy consumption (raw)'!F752,Sector!$C$57:$C$776,FALSE)))))</f>
        <v>14 Manufacture of wearing apparel</v>
      </c>
      <c r="J752" s="561">
        <v>39267200</v>
      </c>
      <c r="K752" s="561">
        <v>10336200</v>
      </c>
      <c r="L752" s="561"/>
      <c r="M752" s="561"/>
      <c r="N752" s="561"/>
      <c r="O752" s="561"/>
      <c r="P752" s="561"/>
      <c r="Q752" s="561"/>
      <c r="R752" s="290">
        <v>10</v>
      </c>
      <c r="S752" s="35"/>
      <c r="T752" s="290">
        <v>2</v>
      </c>
      <c r="U752" s="561"/>
      <c r="V752" s="561"/>
      <c r="W752" s="561"/>
      <c r="X752" s="561"/>
      <c r="Y752" s="561"/>
      <c r="Z752" s="561"/>
      <c r="AA752" s="561"/>
      <c r="AB752" s="561"/>
      <c r="AC752" s="561"/>
      <c r="AD752" s="561"/>
      <c r="AE752" s="561"/>
      <c r="AF752" s="561"/>
      <c r="AG752" s="561">
        <v>1607.0556600000002</v>
      </c>
      <c r="AH752" s="561">
        <v>6230.4891331999997</v>
      </c>
      <c r="AI752" s="290" t="s">
        <v>310</v>
      </c>
      <c r="AJ752" s="290" t="s">
        <v>620</v>
      </c>
    </row>
    <row r="753" spans="2:36" x14ac:dyDescent="0.25">
      <c r="B753" s="554">
        <v>651</v>
      </c>
      <c r="C753" s="555"/>
      <c r="D753" s="556"/>
      <c r="E753" s="290" t="s">
        <v>395</v>
      </c>
      <c r="F753" s="565" t="s">
        <v>465</v>
      </c>
      <c r="G753" s="290" t="s">
        <v>397</v>
      </c>
      <c r="H753" s="183" t="str">
        <f>INDEX(Sector!$D$57:$D$776,MATCH('Energy consumption (raw)'!F753,Sector!$C$57:$C$776,FALSE))</f>
        <v>Production of costumes</v>
      </c>
      <c r="I753" s="183" t="str">
        <f>IF(G753=Sector!$B$50,Sector!$B$50,IF(G753=Sector!$B$51,Sector!$B$51,IF(G753=Sector!$B$53,Sector!$B$53,INDEX(Sector!$E$57:$E$776,MATCH('Energy consumption (raw)'!F753,Sector!$C$57:$C$776,FALSE)))))</f>
        <v>14 Manufacture of wearing apparel</v>
      </c>
      <c r="J753" s="561">
        <v>15094800</v>
      </c>
      <c r="K753" s="561">
        <v>10214400</v>
      </c>
      <c r="L753" s="561"/>
      <c r="M753" s="561"/>
      <c r="N753" s="561"/>
      <c r="O753" s="561"/>
      <c r="P753" s="561"/>
      <c r="Q753" s="561"/>
      <c r="R753" s="561"/>
      <c r="S753" s="561"/>
      <c r="T753" s="561"/>
      <c r="U753" s="561"/>
      <c r="V753" s="561"/>
      <c r="W753" s="561"/>
      <c r="X753" s="561"/>
      <c r="Y753" s="561"/>
      <c r="Z753" s="561"/>
      <c r="AA753" s="561"/>
      <c r="AB753" s="561"/>
      <c r="AC753" s="561"/>
      <c r="AD753" s="561"/>
      <c r="AE753" s="561"/>
      <c r="AF753" s="561"/>
      <c r="AG753" s="561">
        <v>1576.0819200000001</v>
      </c>
      <c r="AH753" s="561">
        <v>1955.2926860000002</v>
      </c>
      <c r="AI753" s="290" t="s">
        <v>310</v>
      </c>
      <c r="AJ753" s="290" t="s">
        <v>620</v>
      </c>
    </row>
    <row r="754" spans="2:36" x14ac:dyDescent="0.25">
      <c r="B754" s="554">
        <v>652</v>
      </c>
      <c r="C754" s="555"/>
      <c r="D754" s="556"/>
      <c r="E754" s="290" t="s">
        <v>395</v>
      </c>
      <c r="F754" s="290" t="s">
        <v>443</v>
      </c>
      <c r="G754" s="290" t="s">
        <v>397</v>
      </c>
      <c r="H754" s="183" t="str">
        <f>INDEX(Sector!$D$57:$D$776,MATCH('Energy consumption (raw)'!F754,Sector!$C$57:$C$776,FALSE))</f>
        <v>Yarn making</v>
      </c>
      <c r="I754" s="183" t="str">
        <f>IF(G754=Sector!$B$50,Sector!$B$50,IF(G754=Sector!$B$51,Sector!$B$51,IF(G754=Sector!$B$53,Sector!$B$53,INDEX(Sector!$E$57:$E$776,MATCH('Energy consumption (raw)'!F754,Sector!$C$57:$C$776,FALSE)))))</f>
        <v>13 Manufacture of textiles</v>
      </c>
      <c r="J754" s="561"/>
      <c r="K754" s="561">
        <v>6697600</v>
      </c>
      <c r="L754" s="561"/>
      <c r="M754" s="561"/>
      <c r="N754" s="561"/>
      <c r="O754" s="561"/>
      <c r="P754" s="561"/>
      <c r="Q754" s="561"/>
      <c r="R754" s="561"/>
      <c r="S754" s="561"/>
      <c r="T754" s="561"/>
      <c r="U754" s="561"/>
      <c r="V754" s="561"/>
      <c r="W754" s="561"/>
      <c r="X754" s="561"/>
      <c r="Y754" s="561"/>
      <c r="Z754" s="561"/>
      <c r="AA754" s="561"/>
      <c r="AB754" s="561"/>
      <c r="AC754" s="561"/>
      <c r="AD754" s="561"/>
      <c r="AE754" s="561"/>
      <c r="AF754" s="561"/>
      <c r="AG754" s="561">
        <v>1033.4396800000002</v>
      </c>
      <c r="AH754" s="561"/>
      <c r="AI754" s="290" t="s">
        <v>310</v>
      </c>
      <c r="AJ754" s="290" t="s">
        <v>620</v>
      </c>
    </row>
    <row r="755" spans="2:36" x14ac:dyDescent="0.25">
      <c r="B755" s="554">
        <v>653</v>
      </c>
      <c r="C755" s="555"/>
      <c r="D755" s="556"/>
      <c r="E755" s="290" t="s">
        <v>395</v>
      </c>
      <c r="F755" s="290" t="s">
        <v>457</v>
      </c>
      <c r="G755" s="290" t="s">
        <v>397</v>
      </c>
      <c r="H755" s="183" t="str">
        <f>INDEX(Sector!$D$57:$D$776,MATCH('Energy consumption (raw)'!F755,Sector!$C$57:$C$776,FALSE))</f>
        <v>Producing building materials from clay</v>
      </c>
      <c r="I755" s="183" t="str">
        <f>IF(G755=Sector!$B$50,Sector!$B$50,IF(G755=Sector!$B$51,Sector!$B$51,IF(G755=Sector!$B$53,Sector!$B$53,INDEX(Sector!$E$57:$E$776,MATCH('Energy consumption (raw)'!F755,Sector!$C$57:$C$776,FALSE)))))</f>
        <v>23 Manufacture of other non-metallic mineral products</v>
      </c>
      <c r="J755" s="561"/>
      <c r="K755" s="561">
        <v>10205072</v>
      </c>
      <c r="L755" s="561"/>
      <c r="M755" s="561"/>
      <c r="N755" s="561"/>
      <c r="O755" s="561"/>
      <c r="P755" s="561"/>
      <c r="Q755" s="561"/>
      <c r="R755" s="561"/>
      <c r="S755" s="561"/>
      <c r="T755" s="561"/>
      <c r="U755" s="561"/>
      <c r="V755" s="561"/>
      <c r="W755" s="561"/>
      <c r="X755" s="561"/>
      <c r="Y755" s="561"/>
      <c r="Z755" s="561"/>
      <c r="AA755" s="561"/>
      <c r="AB755" s="561"/>
      <c r="AC755" s="561"/>
      <c r="AD755" s="561"/>
      <c r="AE755" s="561"/>
      <c r="AF755" s="561"/>
      <c r="AG755" s="561">
        <v>1574.6426096</v>
      </c>
      <c r="AH755" s="561"/>
      <c r="AI755" s="290" t="s">
        <v>310</v>
      </c>
      <c r="AJ755" s="290" t="s">
        <v>620</v>
      </c>
    </row>
    <row r="756" spans="2:36" x14ac:dyDescent="0.25">
      <c r="B756" s="554">
        <v>654</v>
      </c>
      <c r="C756" s="555"/>
      <c r="D756" s="556"/>
      <c r="E756" s="290" t="s">
        <v>395</v>
      </c>
      <c r="F756" s="290" t="s">
        <v>457</v>
      </c>
      <c r="G756" s="290" t="s">
        <v>397</v>
      </c>
      <c r="H756" s="183" t="str">
        <f>INDEX(Sector!$D$57:$D$776,MATCH('Energy consumption (raw)'!F756,Sector!$C$57:$C$776,FALSE))</f>
        <v>Producing building materials from clay</v>
      </c>
      <c r="I756" s="183" t="str">
        <f>IF(G756=Sector!$B$50,Sector!$B$50,IF(G756=Sector!$B$51,Sector!$B$51,IF(G756=Sector!$B$53,Sector!$B$53,INDEX(Sector!$E$57:$E$776,MATCH('Energy consumption (raw)'!F756,Sector!$C$57:$C$776,FALSE)))))</f>
        <v>23 Manufacture of other non-metallic mineral products</v>
      </c>
      <c r="J756" s="561">
        <v>19939892</v>
      </c>
      <c r="K756" s="561">
        <v>11285423</v>
      </c>
      <c r="L756" s="561"/>
      <c r="M756" s="561"/>
      <c r="N756" s="561"/>
      <c r="O756" s="561"/>
      <c r="P756" s="561"/>
      <c r="Q756" s="561"/>
      <c r="R756" s="561"/>
      <c r="S756" s="561"/>
      <c r="T756" s="561"/>
      <c r="U756" s="561"/>
      <c r="V756" s="561"/>
      <c r="W756" s="561"/>
      <c r="X756" s="561"/>
      <c r="Y756" s="561"/>
      <c r="Z756" s="561"/>
      <c r="AA756" s="561"/>
      <c r="AB756" s="561"/>
      <c r="AC756" s="561"/>
      <c r="AD756" s="561"/>
      <c r="AE756" s="561"/>
      <c r="AF756" s="561"/>
      <c r="AG756" s="561">
        <v>1741.3407689000001</v>
      </c>
      <c r="AH756" s="561"/>
      <c r="AI756" s="290" t="s">
        <v>310</v>
      </c>
      <c r="AJ756" s="290" t="s">
        <v>620</v>
      </c>
    </row>
    <row r="757" spans="2:36" x14ac:dyDescent="0.25">
      <c r="B757" s="554">
        <v>655</v>
      </c>
      <c r="C757" s="555"/>
      <c r="D757" s="556"/>
      <c r="E757" s="290" t="s">
        <v>395</v>
      </c>
      <c r="F757" s="290" t="s">
        <v>457</v>
      </c>
      <c r="G757" s="290" t="s">
        <v>397</v>
      </c>
      <c r="H757" s="183" t="str">
        <f>INDEX(Sector!$D$57:$D$776,MATCH('Energy consumption (raw)'!F757,Sector!$C$57:$C$776,FALSE))</f>
        <v>Producing building materials from clay</v>
      </c>
      <c r="I757" s="183" t="str">
        <f>IF(G757=Sector!$B$50,Sector!$B$50,IF(G757=Sector!$B$51,Sector!$B$51,IF(G757=Sector!$B$53,Sector!$B$53,INDEX(Sector!$E$57:$E$776,MATCH('Energy consumption (raw)'!F757,Sector!$C$57:$C$776,FALSE)))))</f>
        <v>23 Manufacture of other non-metallic mineral products</v>
      </c>
      <c r="J757" s="561"/>
      <c r="K757" s="561">
        <v>6542650</v>
      </c>
      <c r="L757" s="561"/>
      <c r="M757" s="561"/>
      <c r="N757" s="561"/>
      <c r="O757" s="561"/>
      <c r="P757" s="561"/>
      <c r="Q757" s="561"/>
      <c r="R757" s="561"/>
      <c r="S757" s="561"/>
      <c r="T757" s="561"/>
      <c r="U757" s="561"/>
      <c r="V757" s="561"/>
      <c r="W757" s="561"/>
      <c r="X757" s="561"/>
      <c r="Y757" s="561"/>
      <c r="Z757" s="561"/>
      <c r="AA757" s="561"/>
      <c r="AB757" s="561"/>
      <c r="AC757" s="561"/>
      <c r="AD757" s="561"/>
      <c r="AE757" s="561"/>
      <c r="AF757" s="561"/>
      <c r="AG757" s="561">
        <v>1009.5308950000001</v>
      </c>
      <c r="AH757" s="561"/>
      <c r="AI757" s="290" t="s">
        <v>310</v>
      </c>
      <c r="AJ757" s="290" t="s">
        <v>620</v>
      </c>
    </row>
    <row r="758" spans="2:36" x14ac:dyDescent="0.25">
      <c r="B758" s="554">
        <v>656</v>
      </c>
      <c r="C758" s="555"/>
      <c r="D758" s="556"/>
      <c r="E758" s="290" t="s">
        <v>395</v>
      </c>
      <c r="F758" s="290" t="s">
        <v>457</v>
      </c>
      <c r="G758" s="290" t="s">
        <v>397</v>
      </c>
      <c r="H758" s="183" t="str">
        <f>INDEX(Sector!$D$57:$D$776,MATCH('Energy consumption (raw)'!F758,Sector!$C$57:$C$776,FALSE))</f>
        <v>Producing building materials from clay</v>
      </c>
      <c r="I758" s="183" t="str">
        <f>IF(G758=Sector!$B$50,Sector!$B$50,IF(G758=Sector!$B$51,Sector!$B$51,IF(G758=Sector!$B$53,Sector!$B$53,INDEX(Sector!$E$57:$E$776,MATCH('Energy consumption (raw)'!F758,Sector!$C$57:$C$776,FALSE)))))</f>
        <v>23 Manufacture of other non-metallic mineral products</v>
      </c>
      <c r="J758" s="561">
        <v>8107416</v>
      </c>
      <c r="K758" s="561">
        <v>8107416</v>
      </c>
      <c r="L758" s="561"/>
      <c r="M758" s="561"/>
      <c r="N758" s="561"/>
      <c r="O758" s="561"/>
      <c r="P758" s="561"/>
      <c r="Q758" s="561"/>
      <c r="R758" s="561"/>
      <c r="S758" s="561"/>
      <c r="T758" s="561"/>
      <c r="U758" s="561"/>
      <c r="V758" s="561"/>
      <c r="W758" s="561"/>
      <c r="X758" s="561"/>
      <c r="Y758" s="561"/>
      <c r="Z758" s="561"/>
      <c r="AA758" s="561"/>
      <c r="AB758" s="561"/>
      <c r="AC758" s="561"/>
      <c r="AD758" s="561"/>
      <c r="AE758" s="561"/>
      <c r="AF758" s="561"/>
      <c r="AG758" s="561">
        <v>1250.9742888000001</v>
      </c>
      <c r="AH758" s="561">
        <v>1283.3944161000002</v>
      </c>
      <c r="AI758" s="290" t="s">
        <v>310</v>
      </c>
      <c r="AJ758" s="290" t="s">
        <v>620</v>
      </c>
    </row>
    <row r="759" spans="2:36" x14ac:dyDescent="0.25">
      <c r="B759" s="554">
        <v>657</v>
      </c>
      <c r="C759" s="555"/>
      <c r="D759" s="556"/>
      <c r="E759" s="290" t="s">
        <v>395</v>
      </c>
      <c r="F759" s="559" t="s">
        <v>465</v>
      </c>
      <c r="G759" s="290" t="s">
        <v>397</v>
      </c>
      <c r="H759" s="183" t="str">
        <f>INDEX(Sector!$D$57:$D$776,MATCH('Energy consumption (raw)'!F759,Sector!$C$57:$C$776,FALSE))</f>
        <v>Production of costumes</v>
      </c>
      <c r="I759" s="183" t="str">
        <f>IF(G759=Sector!$B$50,Sector!$B$50,IF(G759=Sector!$B$51,Sector!$B$51,IF(G759=Sector!$B$53,Sector!$B$53,INDEX(Sector!$E$57:$E$776,MATCH('Energy consumption (raw)'!F759,Sector!$C$57:$C$776,FALSE)))))</f>
        <v>14 Manufacture of wearing apparel</v>
      </c>
      <c r="J759" s="561">
        <v>6926053</v>
      </c>
      <c r="K759" s="561">
        <v>6926053</v>
      </c>
      <c r="L759" s="561"/>
      <c r="M759" s="561"/>
      <c r="N759" s="561"/>
      <c r="O759" s="561"/>
      <c r="P759" s="561"/>
      <c r="Q759" s="561"/>
      <c r="R759" s="561"/>
      <c r="S759" s="561"/>
      <c r="T759" s="561"/>
      <c r="U759" s="561"/>
      <c r="V759" s="561"/>
      <c r="W759" s="561"/>
      <c r="X759" s="561"/>
      <c r="Y759" s="561"/>
      <c r="Z759" s="561"/>
      <c r="AA759" s="561"/>
      <c r="AB759" s="561"/>
      <c r="AC759" s="561"/>
      <c r="AD759" s="561"/>
      <c r="AE759" s="561"/>
      <c r="AF759" s="561"/>
      <c r="AG759" s="561">
        <v>1068.6899779</v>
      </c>
      <c r="AH759" s="561">
        <v>1247.6372427000001</v>
      </c>
      <c r="AI759" s="290" t="s">
        <v>310</v>
      </c>
      <c r="AJ759" s="290" t="s">
        <v>620</v>
      </c>
    </row>
    <row r="760" spans="2:36" x14ac:dyDescent="0.25">
      <c r="B760" s="554">
        <v>658</v>
      </c>
      <c r="C760" s="555"/>
      <c r="D760" s="556"/>
      <c r="E760" s="290" t="s">
        <v>395</v>
      </c>
      <c r="F760" s="290" t="s">
        <v>340</v>
      </c>
      <c r="G760" s="290" t="s">
        <v>397</v>
      </c>
      <c r="H760" s="183" t="str">
        <f>INDEX(Sector!$D$57:$D$776,MATCH('Energy consumption (raw)'!F760,Sector!$C$57:$C$776,FALSE))</f>
        <v>Wholesale of materials and other installation equipment in construction</v>
      </c>
      <c r="I760" s="183" t="str">
        <f>IF(G760=Sector!$B$50,Sector!$B$50,IF(G760=Sector!$B$51,Sector!$B$51,IF(G760=Sector!$B$53,Sector!$B$53,INDEX(Sector!$E$57:$E$776,MATCH('Energy consumption (raw)'!F760,Sector!$C$57:$C$776,FALSE)))))</f>
        <v>45-46 Wholesale</v>
      </c>
      <c r="J760" s="561"/>
      <c r="K760" s="561">
        <v>29500895</v>
      </c>
      <c r="L760" s="561"/>
      <c r="M760" s="561"/>
      <c r="N760" s="561"/>
      <c r="O760" s="561"/>
      <c r="P760" s="561"/>
      <c r="Q760" s="561"/>
      <c r="R760" s="561"/>
      <c r="S760" s="561"/>
      <c r="T760" s="561"/>
      <c r="U760" s="561"/>
      <c r="V760" s="561"/>
      <c r="W760" s="561"/>
      <c r="X760" s="561"/>
      <c r="Y760" s="561"/>
      <c r="Z760" s="561"/>
      <c r="AA760" s="561"/>
      <c r="AB760" s="561"/>
      <c r="AC760" s="561"/>
      <c r="AD760" s="561"/>
      <c r="AE760" s="561"/>
      <c r="AF760" s="561"/>
      <c r="AG760" s="561">
        <v>4551.9880985</v>
      </c>
      <c r="AH760" s="561">
        <v>3960.7371924000004</v>
      </c>
      <c r="AI760" s="290" t="s">
        <v>310</v>
      </c>
      <c r="AJ760" s="290" t="s">
        <v>620</v>
      </c>
    </row>
    <row r="761" spans="2:36" x14ac:dyDescent="0.25">
      <c r="B761" s="554">
        <v>659</v>
      </c>
      <c r="C761" s="555"/>
      <c r="D761" s="556"/>
      <c r="E761" s="290" t="s">
        <v>395</v>
      </c>
      <c r="F761" s="290" t="s">
        <v>443</v>
      </c>
      <c r="G761" s="290" t="s">
        <v>397</v>
      </c>
      <c r="H761" s="183" t="str">
        <f>INDEX(Sector!$D$57:$D$776,MATCH('Energy consumption (raw)'!F761,Sector!$C$57:$C$776,FALSE))</f>
        <v>Yarn making</v>
      </c>
      <c r="I761" s="183" t="str">
        <f>IF(G761=Sector!$B$50,Sector!$B$50,IF(G761=Sector!$B$51,Sector!$B$51,IF(G761=Sector!$B$53,Sector!$B$53,INDEX(Sector!$E$57:$E$776,MATCH('Energy consumption (raw)'!F761,Sector!$C$57:$C$776,FALSE)))))</f>
        <v>13 Manufacture of textiles</v>
      </c>
      <c r="J761" s="561">
        <v>18463441</v>
      </c>
      <c r="K761" s="561">
        <v>12565333</v>
      </c>
      <c r="L761" s="561"/>
      <c r="M761" s="561"/>
      <c r="N761" s="561"/>
      <c r="O761" s="561"/>
      <c r="P761" s="561"/>
      <c r="Q761" s="561"/>
      <c r="R761" s="561"/>
      <c r="S761" s="561"/>
      <c r="T761" s="561"/>
      <c r="U761" s="561"/>
      <c r="V761" s="561"/>
      <c r="W761" s="561"/>
      <c r="X761" s="561"/>
      <c r="Y761" s="561"/>
      <c r="Z761" s="561"/>
      <c r="AA761" s="561"/>
      <c r="AB761" s="561"/>
      <c r="AC761" s="561"/>
      <c r="AD761" s="561"/>
      <c r="AE761" s="561"/>
      <c r="AF761" s="561"/>
      <c r="AG761" s="561">
        <v>1938.8308819000001</v>
      </c>
      <c r="AH761" s="561">
        <v>3192.1252255000004</v>
      </c>
      <c r="AI761" s="290" t="s">
        <v>310</v>
      </c>
      <c r="AJ761" s="290" t="s">
        <v>620</v>
      </c>
    </row>
    <row r="762" spans="2:36" x14ac:dyDescent="0.25">
      <c r="B762" s="554">
        <v>660</v>
      </c>
      <c r="C762" s="555"/>
      <c r="D762" s="556"/>
      <c r="E762" s="290" t="s">
        <v>395</v>
      </c>
      <c r="F762" s="290" t="s">
        <v>443</v>
      </c>
      <c r="G762" s="290" t="s">
        <v>397</v>
      </c>
      <c r="H762" s="183" t="str">
        <f>INDEX(Sector!$D$57:$D$776,MATCH('Energy consumption (raw)'!F762,Sector!$C$57:$C$776,FALSE))</f>
        <v>Yarn making</v>
      </c>
      <c r="I762" s="183" t="str">
        <f>IF(G762=Sector!$B$50,Sector!$B$50,IF(G762=Sector!$B$51,Sector!$B$51,IF(G762=Sector!$B$53,Sector!$B$53,INDEX(Sector!$E$57:$E$776,MATCH('Energy consumption (raw)'!F762,Sector!$C$57:$C$776,FALSE)))))</f>
        <v>13 Manufacture of textiles</v>
      </c>
      <c r="J762" s="561"/>
      <c r="K762" s="561">
        <v>16865114</v>
      </c>
      <c r="L762" s="561"/>
      <c r="M762" s="561"/>
      <c r="N762" s="561"/>
      <c r="O762" s="561"/>
      <c r="P762" s="561"/>
      <c r="Q762" s="561"/>
      <c r="R762" s="561"/>
      <c r="S762" s="561"/>
      <c r="T762" s="561"/>
      <c r="U762" s="561"/>
      <c r="V762" s="561"/>
      <c r="W762" s="561"/>
      <c r="X762" s="561"/>
      <c r="Y762" s="561"/>
      <c r="Z762" s="561"/>
      <c r="AA762" s="561"/>
      <c r="AB762" s="561"/>
      <c r="AC762" s="561"/>
      <c r="AD762" s="561"/>
      <c r="AE762" s="561"/>
      <c r="AF762" s="561"/>
      <c r="AG762" s="561">
        <v>2602.2870902</v>
      </c>
      <c r="AH762" s="561">
        <v>1395.0519138000002</v>
      </c>
      <c r="AI762" s="290" t="s">
        <v>310</v>
      </c>
      <c r="AJ762" s="290" t="s">
        <v>620</v>
      </c>
    </row>
    <row r="763" spans="2:36" x14ac:dyDescent="0.25">
      <c r="B763" s="554">
        <v>661</v>
      </c>
      <c r="C763" s="555"/>
      <c r="D763" s="556"/>
      <c r="E763" s="290" t="s">
        <v>395</v>
      </c>
      <c r="F763" s="290" t="s">
        <v>461</v>
      </c>
      <c r="G763" s="290" t="s">
        <v>397</v>
      </c>
      <c r="H763" s="183" t="str">
        <f>INDEX(Sector!$D$57:$D$776,MATCH('Energy consumption (raw)'!F763,Sector!$C$57:$C$776,FALSE))</f>
        <v>Iron and steel production</v>
      </c>
      <c r="I763" s="183" t="str">
        <f>IF(G763=Sector!$B$50,Sector!$B$50,IF(G763=Sector!$B$51,Sector!$B$51,IF(G763=Sector!$B$53,Sector!$B$53,INDEX(Sector!$E$57:$E$776,MATCH('Energy consumption (raw)'!F763,Sector!$C$57:$C$776,FALSE)))))</f>
        <v>24 Manufacture of basic metals</v>
      </c>
      <c r="J763" s="561">
        <v>459579543</v>
      </c>
      <c r="K763" s="561">
        <v>205767404</v>
      </c>
      <c r="L763" s="561"/>
      <c r="M763" s="561"/>
      <c r="N763" s="561"/>
      <c r="O763" s="561"/>
      <c r="P763" s="561"/>
      <c r="Q763" s="561"/>
      <c r="R763" s="561"/>
      <c r="S763" s="561"/>
      <c r="T763" s="561"/>
      <c r="U763" s="561"/>
      <c r="V763" s="561"/>
      <c r="W763" s="561"/>
      <c r="X763" s="561"/>
      <c r="Y763" s="561"/>
      <c r="Z763" s="561"/>
      <c r="AA763" s="561"/>
      <c r="AB763" s="561"/>
      <c r="AC763" s="561"/>
      <c r="AD763" s="561"/>
      <c r="AE763" s="561"/>
      <c r="AF763" s="561"/>
      <c r="AG763" s="561">
        <v>31749.910437200004</v>
      </c>
      <c r="AH763" s="561">
        <v>71407.89044670001</v>
      </c>
      <c r="AI763" s="290" t="s">
        <v>310</v>
      </c>
      <c r="AJ763" s="290" t="s">
        <v>620</v>
      </c>
    </row>
    <row r="764" spans="2:36" x14ac:dyDescent="0.25">
      <c r="B764" s="554">
        <v>662</v>
      </c>
      <c r="C764" s="555"/>
      <c r="D764" s="556"/>
      <c r="E764" s="290" t="s">
        <v>395</v>
      </c>
      <c r="F764" s="290" t="s">
        <v>599</v>
      </c>
      <c r="G764" s="290" t="s">
        <v>397</v>
      </c>
      <c r="H764" s="183" t="str">
        <f>INDEX(Sector!$D$57:$D$776,MATCH('Energy consumption (raw)'!F764,Sector!$C$57:$C$776,FALSE))</f>
        <v>Manufacture of other chemical products n.e.c</v>
      </c>
      <c r="I764" s="183" t="str">
        <f>IF(G764=Sector!$B$50,Sector!$B$50,IF(G764=Sector!$B$51,Sector!$B$51,IF(G764=Sector!$B$53,Sector!$B$53,INDEX(Sector!$E$57:$E$776,MATCH('Energy consumption (raw)'!F764,Sector!$C$57:$C$776,FALSE)))))</f>
        <v>20 Manufacture of chemicals and chemical products</v>
      </c>
      <c r="J764" s="561"/>
      <c r="K764" s="561">
        <v>22898754</v>
      </c>
      <c r="L764" s="561"/>
      <c r="M764" s="561"/>
      <c r="N764" s="561"/>
      <c r="O764" s="561"/>
      <c r="P764" s="561"/>
      <c r="Q764" s="561"/>
      <c r="R764" s="557">
        <v>36.86</v>
      </c>
      <c r="S764" s="35"/>
      <c r="T764" s="557">
        <v>855.42</v>
      </c>
      <c r="U764" s="35"/>
      <c r="V764" s="557">
        <v>46.01</v>
      </c>
      <c r="W764" s="557"/>
      <c r="X764" s="35"/>
      <c r="Y764" s="557">
        <v>0.12</v>
      </c>
      <c r="Z764" s="561"/>
      <c r="AA764" s="561"/>
      <c r="AB764" s="561"/>
      <c r="AC764" s="561"/>
      <c r="AD764" s="561"/>
      <c r="AE764" s="561"/>
      <c r="AF764" s="561"/>
      <c r="AG764" s="561">
        <v>4466.1820422000001</v>
      </c>
      <c r="AH764" s="561">
        <v>3261.8916619000001</v>
      </c>
      <c r="AI764" s="290" t="s">
        <v>310</v>
      </c>
      <c r="AJ764" s="290" t="s">
        <v>620</v>
      </c>
    </row>
    <row r="765" spans="2:36" x14ac:dyDescent="0.25">
      <c r="B765" s="554">
        <v>663</v>
      </c>
      <c r="C765" s="555"/>
      <c r="D765" s="556"/>
      <c r="E765" s="290" t="s">
        <v>395</v>
      </c>
      <c r="F765" s="290" t="s">
        <v>621</v>
      </c>
      <c r="G765" s="290" t="s">
        <v>397</v>
      </c>
      <c r="H765" s="183" t="str">
        <f>INDEX(Sector!$D$57:$D$776,MATCH('Energy consumption (raw)'!F765,Sector!$C$57:$C$776,FALSE))</f>
        <v>Garment production</v>
      </c>
      <c r="I765" s="183" t="str">
        <f>IF(G765=Sector!$B$50,Sector!$B$50,IF(G765=Sector!$B$51,Sector!$B$51,IF(G765=Sector!$B$53,Sector!$B$53,INDEX(Sector!$E$57:$E$776,MATCH('Energy consumption (raw)'!F765,Sector!$C$57:$C$776,FALSE)))))</f>
        <v>13 Manufacture of textiles</v>
      </c>
      <c r="J765" s="561"/>
      <c r="K765" s="561">
        <v>7035765</v>
      </c>
      <c r="L765" s="561"/>
      <c r="M765" s="561"/>
      <c r="N765" s="561"/>
      <c r="O765" s="561"/>
      <c r="P765" s="561"/>
      <c r="Q765" s="561"/>
      <c r="R765" s="561"/>
      <c r="S765" s="561"/>
      <c r="T765" s="561"/>
      <c r="U765" s="561"/>
      <c r="V765" s="561"/>
      <c r="W765" s="561"/>
      <c r="X765" s="561"/>
      <c r="Y765" s="561"/>
      <c r="Z765" s="561"/>
      <c r="AA765" s="561"/>
      <c r="AB765" s="561"/>
      <c r="AC765" s="561"/>
      <c r="AD765" s="561"/>
      <c r="AE765" s="561"/>
      <c r="AF765" s="561"/>
      <c r="AG765" s="561">
        <v>1085.6185395</v>
      </c>
      <c r="AH765" s="561">
        <v>1046.6718308000002</v>
      </c>
      <c r="AI765" s="290" t="s">
        <v>310</v>
      </c>
      <c r="AJ765" s="290" t="s">
        <v>620</v>
      </c>
    </row>
    <row r="766" spans="2:36" x14ac:dyDescent="0.25">
      <c r="B766" s="554">
        <v>664</v>
      </c>
      <c r="C766" s="555"/>
      <c r="D766" s="556"/>
      <c r="E766" s="290" t="s">
        <v>395</v>
      </c>
      <c r="F766" s="559" t="s">
        <v>404</v>
      </c>
      <c r="G766" s="290" t="s">
        <v>397</v>
      </c>
      <c r="H766" s="183" t="str">
        <f>INDEX(Sector!$D$57:$D$776,MATCH('Energy consumption (raw)'!F766,Sector!$C$57:$C$776,FALSE))</f>
        <v>Manufacture of spare parts and accessories for automobiles and other motor vehicles</v>
      </c>
      <c r="I766" s="183" t="str">
        <f>IF(G766=Sector!$B$50,Sector!$B$50,IF(G766=Sector!$B$51,Sector!$B$51,IF(G766=Sector!$B$53,Sector!$B$53,INDEX(Sector!$E$57:$E$776,MATCH('Energy consumption (raw)'!F766,Sector!$C$57:$C$776,FALSE)))))</f>
        <v>29 Manufacture of motor vehicles, trailers and semi-trailers</v>
      </c>
      <c r="J766" s="561"/>
      <c r="K766" s="561">
        <v>8158179</v>
      </c>
      <c r="L766" s="561"/>
      <c r="M766" s="561"/>
      <c r="N766" s="561"/>
      <c r="O766" s="561"/>
      <c r="P766" s="561"/>
      <c r="Q766" s="561"/>
      <c r="R766" s="561"/>
      <c r="S766" s="561"/>
      <c r="T766" s="561"/>
      <c r="U766" s="561"/>
      <c r="V766" s="561"/>
      <c r="W766" s="561"/>
      <c r="X766" s="561"/>
      <c r="Y766" s="561"/>
      <c r="Z766" s="561"/>
      <c r="AA766" s="561"/>
      <c r="AB766" s="561"/>
      <c r="AC766" s="561"/>
      <c r="AD766" s="561"/>
      <c r="AE766" s="561"/>
      <c r="AF766" s="561"/>
      <c r="AG766" s="561">
        <v>1258.8070197000002</v>
      </c>
      <c r="AH766" s="561">
        <v>1175.0090042000002</v>
      </c>
      <c r="AI766" s="290" t="s">
        <v>310</v>
      </c>
      <c r="AJ766" s="290" t="s">
        <v>620</v>
      </c>
    </row>
    <row r="767" spans="2:36" x14ac:dyDescent="0.25">
      <c r="B767" s="554">
        <v>665</v>
      </c>
      <c r="C767" s="555"/>
      <c r="D767" s="556"/>
      <c r="E767" s="290" t="s">
        <v>395</v>
      </c>
      <c r="F767" s="290" t="s">
        <v>511</v>
      </c>
      <c r="G767" s="290" t="s">
        <v>397</v>
      </c>
      <c r="H767" s="183" t="str">
        <f>INDEX(Sector!$D$57:$D$776,MATCH('Energy consumption (raw)'!F767,Sector!$C$57:$C$776,FALSE))</f>
        <v>Producing shoes</v>
      </c>
      <c r="I767" s="183" t="str">
        <f>IF(G767=Sector!$B$50,Sector!$B$50,IF(G767=Sector!$B$51,Sector!$B$51,IF(G767=Sector!$B$53,Sector!$B$53,INDEX(Sector!$E$57:$E$776,MATCH('Energy consumption (raw)'!F767,Sector!$C$57:$C$776,FALSE)))))</f>
        <v>14 Manufacture of wearing apparel</v>
      </c>
      <c r="J767" s="561"/>
      <c r="K767" s="561">
        <v>9347744</v>
      </c>
      <c r="L767" s="561"/>
      <c r="M767" s="561"/>
      <c r="N767" s="561"/>
      <c r="O767" s="561"/>
      <c r="P767" s="561"/>
      <c r="Q767" s="561"/>
      <c r="R767" s="561">
        <v>8</v>
      </c>
      <c r="S767" s="561"/>
      <c r="T767" s="561"/>
      <c r="U767" s="561"/>
      <c r="V767" s="561"/>
      <c r="W767" s="561"/>
      <c r="X767" s="561"/>
      <c r="Y767" s="561"/>
      <c r="Z767" s="561"/>
      <c r="AA767" s="561"/>
      <c r="AB767" s="561"/>
      <c r="AC767" s="561"/>
      <c r="AD767" s="561"/>
      <c r="AE767" s="561"/>
      <c r="AF767" s="561"/>
      <c r="AG767" s="561">
        <v>1450.5168992000001</v>
      </c>
      <c r="AH767" s="561">
        <v>1049.9144453000001</v>
      </c>
      <c r="AI767" s="290" t="s">
        <v>310</v>
      </c>
      <c r="AJ767" s="290" t="s">
        <v>620</v>
      </c>
    </row>
    <row r="768" spans="2:36" x14ac:dyDescent="0.25">
      <c r="B768" s="554">
        <v>666</v>
      </c>
      <c r="C768" s="555"/>
      <c r="D768" s="556"/>
      <c r="E768" s="290" t="s">
        <v>395</v>
      </c>
      <c r="F768" s="290" t="s">
        <v>622</v>
      </c>
      <c r="G768" s="290" t="s">
        <v>397</v>
      </c>
      <c r="H768" s="183" t="str">
        <f>INDEX(Sector!$D$57:$D$776,MATCH('Energy consumption (raw)'!F768,Sector!$C$57:$C$776,FALSE))</f>
        <v>Mechanical production</v>
      </c>
      <c r="I768" s="183" t="str">
        <f>IF(G768=Sector!$B$50,Sector!$B$50,IF(G768=Sector!$B$51,Sector!$B$51,IF(G768=Sector!$B$53,Sector!$B$53,INDEX(Sector!$E$57:$E$776,MATCH('Energy consumption (raw)'!F768,Sector!$C$57:$C$776,FALSE)))))</f>
        <v>28 Manufacture of machinery and equipment n.e.c.</v>
      </c>
      <c r="J768" s="561">
        <v>7330400</v>
      </c>
      <c r="K768" s="561">
        <v>7330400</v>
      </c>
      <c r="L768" s="561"/>
      <c r="M768" s="561"/>
      <c r="N768" s="290">
        <v>968.7</v>
      </c>
      <c r="O768" s="35"/>
      <c r="P768" s="35"/>
      <c r="Q768" s="35"/>
      <c r="R768" s="290">
        <v>15.2</v>
      </c>
      <c r="S768" s="290"/>
      <c r="T768" s="290"/>
      <c r="U768" s="290"/>
      <c r="V768" s="35"/>
      <c r="W768" s="561"/>
      <c r="X768" s="561"/>
      <c r="Y768" s="290">
        <v>11.66</v>
      </c>
      <c r="Z768" s="561"/>
      <c r="AA768" s="561"/>
      <c r="AB768" s="561"/>
      <c r="AC768" s="561"/>
      <c r="AD768" s="561"/>
      <c r="AE768" s="561"/>
      <c r="AF768" s="561"/>
      <c r="AG768" s="561">
        <v>1837.3841199999999</v>
      </c>
      <c r="AH768" s="561">
        <v>2090.7444440999998</v>
      </c>
      <c r="AI768" s="290" t="s">
        <v>310</v>
      </c>
      <c r="AJ768" s="290" t="s">
        <v>620</v>
      </c>
    </row>
    <row r="769" spans="2:36" x14ac:dyDescent="0.25">
      <c r="B769" s="554">
        <v>667</v>
      </c>
      <c r="C769" s="555"/>
      <c r="D769" s="35"/>
      <c r="E769" s="290" t="s">
        <v>395</v>
      </c>
      <c r="F769" s="290" t="s">
        <v>511</v>
      </c>
      <c r="G769" s="290" t="s">
        <v>397</v>
      </c>
      <c r="H769" s="183" t="str">
        <f>INDEX(Sector!$D$57:$D$776,MATCH('Energy consumption (raw)'!F769,Sector!$C$57:$C$776,FALSE))</f>
        <v>Producing shoes</v>
      </c>
      <c r="I769" s="183" t="str">
        <f>IF(G769=Sector!$B$50,Sector!$B$50,IF(G769=Sector!$B$51,Sector!$B$51,IF(G769=Sector!$B$53,Sector!$B$53,INDEX(Sector!$E$57:$E$776,MATCH('Energy consumption (raw)'!F769,Sector!$C$57:$C$776,FALSE)))))</f>
        <v>14 Manufacture of wearing apparel</v>
      </c>
      <c r="J769" s="561">
        <v>9571767</v>
      </c>
      <c r="K769" s="561"/>
      <c r="L769" s="561"/>
      <c r="M769" s="561"/>
      <c r="N769" s="561"/>
      <c r="O769" s="561"/>
      <c r="P769" s="561"/>
      <c r="Q769" s="561"/>
      <c r="R769" s="561"/>
      <c r="S769" s="561"/>
      <c r="T769" s="561"/>
      <c r="U769" s="561"/>
      <c r="V769" s="561"/>
      <c r="W769" s="561"/>
      <c r="X769" s="561"/>
      <c r="Y769" s="561"/>
      <c r="Z769" s="561"/>
      <c r="AA769" s="561"/>
      <c r="AB769" s="561"/>
      <c r="AC769" s="561"/>
      <c r="AD769" s="561"/>
      <c r="AE769" s="561"/>
      <c r="AF769" s="561"/>
      <c r="AG769" s="561">
        <v>1476.9236481</v>
      </c>
      <c r="AH769" s="561">
        <v>1846.4106776000001</v>
      </c>
      <c r="AI769" s="290" t="s">
        <v>369</v>
      </c>
      <c r="AJ769" s="290" t="s">
        <v>620</v>
      </c>
    </row>
    <row r="770" spans="2:36" x14ac:dyDescent="0.25">
      <c r="B770" s="554">
        <v>668</v>
      </c>
      <c r="C770" s="555"/>
      <c r="D770" s="35"/>
      <c r="E770" s="290" t="s">
        <v>395</v>
      </c>
      <c r="F770" s="290" t="s">
        <v>443</v>
      </c>
      <c r="G770" s="290" t="s">
        <v>397</v>
      </c>
      <c r="H770" s="183" t="str">
        <f>INDEX(Sector!$D$57:$D$776,MATCH('Energy consumption (raw)'!F770,Sector!$C$57:$C$776,FALSE))</f>
        <v>Yarn making</v>
      </c>
      <c r="I770" s="183" t="str">
        <f>IF(G770=Sector!$B$50,Sector!$B$50,IF(G770=Sector!$B$51,Sector!$B$51,IF(G770=Sector!$B$53,Sector!$B$53,INDEX(Sector!$E$57:$E$776,MATCH('Energy consumption (raw)'!F770,Sector!$C$57:$C$776,FALSE)))))</f>
        <v>13 Manufacture of textiles</v>
      </c>
      <c r="J770" s="561">
        <v>12492685</v>
      </c>
      <c r="K770" s="561"/>
      <c r="L770" s="561"/>
      <c r="M770" s="561"/>
      <c r="N770" s="561"/>
      <c r="O770" s="561"/>
      <c r="P770" s="561"/>
      <c r="Q770" s="561"/>
      <c r="R770" s="561"/>
      <c r="S770" s="561"/>
      <c r="T770" s="561"/>
      <c r="U770" s="561"/>
      <c r="V770" s="561"/>
      <c r="W770" s="561"/>
      <c r="X770" s="561"/>
      <c r="Y770" s="561"/>
      <c r="Z770" s="561"/>
      <c r="AA770" s="561"/>
      <c r="AB770" s="561"/>
      <c r="AC770" s="561"/>
      <c r="AD770" s="561"/>
      <c r="AE770" s="561"/>
      <c r="AF770" s="561"/>
      <c r="AG770" s="561">
        <v>1927.6212955000001</v>
      </c>
      <c r="AH770" s="561">
        <v>2777.4100295000003</v>
      </c>
      <c r="AI770" s="290" t="s">
        <v>369</v>
      </c>
      <c r="AJ770" s="290" t="s">
        <v>620</v>
      </c>
    </row>
    <row r="771" spans="2:36" x14ac:dyDescent="0.25">
      <c r="B771" s="554">
        <v>669</v>
      </c>
      <c r="C771" s="555"/>
      <c r="D771" s="35"/>
      <c r="E771" s="290" t="s">
        <v>395</v>
      </c>
      <c r="F771" s="290" t="s">
        <v>623</v>
      </c>
      <c r="G771" s="290" t="s">
        <v>397</v>
      </c>
      <c r="H771" s="183" t="str">
        <f>INDEX(Sector!$D$57:$D$776,MATCH('Energy consumption (raw)'!F771,Sector!$C$57:$C$776,FALSE))</f>
        <v>Producing common metal products</v>
      </c>
      <c r="I771" s="183" t="str">
        <f>IF(G771=Sector!$B$50,Sector!$B$50,IF(G771=Sector!$B$51,Sector!$B$51,IF(G771=Sector!$B$53,Sector!$B$53,INDEX(Sector!$E$57:$E$776,MATCH('Energy consumption (raw)'!F771,Sector!$C$57:$C$776,FALSE)))))</f>
        <v>25 Manufacture of fabricated metal products, except machinery and equipment</v>
      </c>
      <c r="J771" s="561">
        <v>11788000</v>
      </c>
      <c r="K771" s="561"/>
      <c r="L771" s="561"/>
      <c r="M771" s="561"/>
      <c r="N771" s="561"/>
      <c r="O771" s="561"/>
      <c r="P771" s="561"/>
      <c r="Q771" s="561"/>
      <c r="R771" s="561"/>
      <c r="S771" s="561"/>
      <c r="T771" s="561"/>
      <c r="U771" s="561"/>
      <c r="V771" s="561"/>
      <c r="W771" s="561"/>
      <c r="X771" s="561"/>
      <c r="Y771" s="561"/>
      <c r="Z771" s="561"/>
      <c r="AA771" s="561"/>
      <c r="AB771" s="561"/>
      <c r="AC771" s="561"/>
      <c r="AD771" s="561"/>
      <c r="AE771" s="561"/>
      <c r="AF771" s="561"/>
      <c r="AG771" s="561">
        <v>1818.8884</v>
      </c>
      <c r="AH771" s="561">
        <v>2101.0483200000003</v>
      </c>
      <c r="AI771" s="290" t="s">
        <v>369</v>
      </c>
      <c r="AJ771" s="290" t="s">
        <v>620</v>
      </c>
    </row>
    <row r="772" spans="2:36" x14ac:dyDescent="0.25">
      <c r="B772" s="554">
        <v>670</v>
      </c>
      <c r="C772" s="555"/>
      <c r="D772" s="35"/>
      <c r="E772" s="290" t="s">
        <v>395</v>
      </c>
      <c r="F772" s="290" t="s">
        <v>443</v>
      </c>
      <c r="G772" s="290" t="s">
        <v>397</v>
      </c>
      <c r="H772" s="183" t="str">
        <f>INDEX(Sector!$D$57:$D$776,MATCH('Energy consumption (raw)'!F772,Sector!$C$57:$C$776,FALSE))</f>
        <v>Yarn making</v>
      </c>
      <c r="I772" s="183" t="str">
        <f>IF(G772=Sector!$B$50,Sector!$B$50,IF(G772=Sector!$B$51,Sector!$B$51,IF(G772=Sector!$B$53,Sector!$B$53,INDEX(Sector!$E$57:$E$776,MATCH('Energy consumption (raw)'!F772,Sector!$C$57:$C$776,FALSE)))))</f>
        <v>13 Manufacture of textiles</v>
      </c>
      <c r="J772" s="561">
        <v>24920000</v>
      </c>
      <c r="K772" s="561"/>
      <c r="L772" s="561"/>
      <c r="M772" s="561"/>
      <c r="N772" s="561"/>
      <c r="O772" s="561"/>
      <c r="P772" s="561"/>
      <c r="Q772" s="561"/>
      <c r="R772" s="561"/>
      <c r="S772" s="561"/>
      <c r="T772" s="561"/>
      <c r="U772" s="561"/>
      <c r="V772" s="561"/>
      <c r="W772" s="561"/>
      <c r="X772" s="561"/>
      <c r="Y772" s="561"/>
      <c r="Z772" s="561"/>
      <c r="AA772" s="561"/>
      <c r="AB772" s="561"/>
      <c r="AC772" s="561"/>
      <c r="AD772" s="561"/>
      <c r="AE772" s="561"/>
      <c r="AF772" s="561"/>
      <c r="AG772" s="561">
        <v>3845.1560000000004</v>
      </c>
      <c r="AH772" s="561">
        <v>4903.9899111000004</v>
      </c>
      <c r="AI772" s="290" t="s">
        <v>369</v>
      </c>
      <c r="AJ772" s="290" t="s">
        <v>620</v>
      </c>
    </row>
    <row r="773" spans="2:36" x14ac:dyDescent="0.25">
      <c r="B773" s="554">
        <v>671</v>
      </c>
      <c r="C773" s="555"/>
      <c r="D773" s="35"/>
      <c r="E773" s="290" t="s">
        <v>395</v>
      </c>
      <c r="F773" s="290" t="s">
        <v>443</v>
      </c>
      <c r="G773" s="290" t="s">
        <v>397</v>
      </c>
      <c r="H773" s="183" t="str">
        <f>INDEX(Sector!$D$57:$D$776,MATCH('Energy consumption (raw)'!F773,Sector!$C$57:$C$776,FALSE))</f>
        <v>Yarn making</v>
      </c>
      <c r="I773" s="183" t="str">
        <f>IF(G773=Sector!$B$50,Sector!$B$50,IF(G773=Sector!$B$51,Sector!$B$51,IF(G773=Sector!$B$53,Sector!$B$53,INDEX(Sector!$E$57:$E$776,MATCH('Energy consumption (raw)'!F773,Sector!$C$57:$C$776,FALSE)))))</f>
        <v>13 Manufacture of textiles</v>
      </c>
      <c r="J773" s="561">
        <v>9388344</v>
      </c>
      <c r="K773" s="561"/>
      <c r="L773" s="561"/>
      <c r="M773" s="561"/>
      <c r="N773" s="561"/>
      <c r="O773" s="561"/>
      <c r="P773" s="561"/>
      <c r="Q773" s="561"/>
      <c r="R773" s="561"/>
      <c r="S773" s="561"/>
      <c r="T773" s="561"/>
      <c r="U773" s="561"/>
      <c r="V773" s="561"/>
      <c r="W773" s="561"/>
      <c r="X773" s="561"/>
      <c r="Y773" s="561"/>
      <c r="Z773" s="561"/>
      <c r="AA773" s="561"/>
      <c r="AB773" s="561"/>
      <c r="AC773" s="561"/>
      <c r="AD773" s="561"/>
      <c r="AE773" s="561"/>
      <c r="AF773" s="561"/>
      <c r="AG773" s="561">
        <v>1448.6214792000001</v>
      </c>
      <c r="AH773" s="561"/>
      <c r="AI773" s="290" t="s">
        <v>369</v>
      </c>
      <c r="AJ773" s="290" t="s">
        <v>620</v>
      </c>
    </row>
    <row r="774" spans="2:36" x14ac:dyDescent="0.25">
      <c r="B774" s="554">
        <v>672</v>
      </c>
      <c r="C774" s="555"/>
      <c r="D774" s="35"/>
      <c r="E774" s="290" t="s">
        <v>395</v>
      </c>
      <c r="F774" s="290" t="s">
        <v>457</v>
      </c>
      <c r="G774" s="290" t="s">
        <v>397</v>
      </c>
      <c r="H774" s="183" t="str">
        <f>INDEX(Sector!$D$57:$D$776,MATCH('Energy consumption (raw)'!F774,Sector!$C$57:$C$776,FALSE))</f>
        <v>Producing building materials from clay</v>
      </c>
      <c r="I774" s="183" t="str">
        <f>IF(G774=Sector!$B$50,Sector!$B$50,IF(G774=Sector!$B$51,Sector!$B$51,IF(G774=Sector!$B$53,Sector!$B$53,INDEX(Sector!$E$57:$E$776,MATCH('Energy consumption (raw)'!F774,Sector!$C$57:$C$776,FALSE)))))</f>
        <v>23 Manufacture of other non-metallic mineral products</v>
      </c>
      <c r="J774" s="561">
        <v>14869501</v>
      </c>
      <c r="K774" s="561"/>
      <c r="L774" s="561"/>
      <c r="M774" s="561"/>
      <c r="N774" s="561"/>
      <c r="O774" s="561"/>
      <c r="P774" s="561"/>
      <c r="Q774" s="561"/>
      <c r="R774" s="561"/>
      <c r="S774" s="561"/>
      <c r="T774" s="561"/>
      <c r="U774" s="561"/>
      <c r="V774" s="561"/>
      <c r="W774" s="561"/>
      <c r="X774" s="561"/>
      <c r="Y774" s="561"/>
      <c r="Z774" s="561"/>
      <c r="AA774" s="561"/>
      <c r="AB774" s="561"/>
      <c r="AC774" s="561"/>
      <c r="AD774" s="561"/>
      <c r="AE774" s="561"/>
      <c r="AF774" s="561"/>
      <c r="AG774" s="561">
        <v>2294.3640043</v>
      </c>
      <c r="AH774" s="561">
        <v>2295.5994844000002</v>
      </c>
      <c r="AI774" s="290" t="s">
        <v>369</v>
      </c>
      <c r="AJ774" s="290" t="s">
        <v>620</v>
      </c>
    </row>
    <row r="775" spans="2:36" x14ac:dyDescent="0.25">
      <c r="B775" s="554">
        <v>673</v>
      </c>
      <c r="C775" s="555"/>
      <c r="D775" s="35"/>
      <c r="E775" s="290" t="s">
        <v>395</v>
      </c>
      <c r="F775" s="290" t="s">
        <v>621</v>
      </c>
      <c r="G775" s="290" t="s">
        <v>397</v>
      </c>
      <c r="H775" s="183" t="str">
        <f>INDEX(Sector!$D$57:$D$776,MATCH('Energy consumption (raw)'!F775,Sector!$C$57:$C$776,FALSE))</f>
        <v>Garment production</v>
      </c>
      <c r="I775" s="183" t="str">
        <f>IF(G775=Sector!$B$50,Sector!$B$50,IF(G775=Sector!$B$51,Sector!$B$51,IF(G775=Sector!$B$53,Sector!$B$53,INDEX(Sector!$E$57:$E$776,MATCH('Energy consumption (raw)'!F775,Sector!$C$57:$C$776,FALSE)))))</f>
        <v>13 Manufacture of textiles</v>
      </c>
      <c r="J775" s="561">
        <v>10090929</v>
      </c>
      <c r="K775" s="561"/>
      <c r="L775" s="561"/>
      <c r="M775" s="561"/>
      <c r="N775" s="35"/>
      <c r="O775" s="35"/>
      <c r="P775" s="35"/>
      <c r="Q775" s="35"/>
      <c r="R775" s="35"/>
      <c r="S775" s="35"/>
      <c r="T775" s="35"/>
      <c r="U775" s="35"/>
      <c r="V775" s="35"/>
      <c r="W775" s="35"/>
      <c r="X775" s="35"/>
      <c r="Y775" s="35"/>
      <c r="Z775" s="35"/>
      <c r="AA775" s="35"/>
      <c r="AB775" s="35"/>
      <c r="AC775" s="35"/>
      <c r="AD775" s="35"/>
      <c r="AE775" s="35"/>
      <c r="AF775" s="35"/>
      <c r="AG775" s="561">
        <v>1557.0303447000001</v>
      </c>
      <c r="AH775" s="561"/>
      <c r="AI775" s="290" t="s">
        <v>369</v>
      </c>
      <c r="AJ775" s="290" t="s">
        <v>620</v>
      </c>
    </row>
    <row r="776" spans="2:36" x14ac:dyDescent="0.25">
      <c r="B776" s="554">
        <v>674</v>
      </c>
      <c r="C776" s="555"/>
      <c r="D776" s="35"/>
      <c r="E776" s="290" t="s">
        <v>395</v>
      </c>
      <c r="F776" s="290" t="s">
        <v>438</v>
      </c>
      <c r="G776" s="290" t="s">
        <v>397</v>
      </c>
      <c r="H776" s="183" t="str">
        <f>INDEX(Sector!$D$57:$D$776,MATCH('Energy consumption (raw)'!F776,Sector!$C$57:$C$776,FALSE))</f>
        <v>Brewing beer and brewing malt</v>
      </c>
      <c r="I776" s="183" t="str">
        <f>IF(G776=Sector!$B$50,Sector!$B$50,IF(G776=Sector!$B$51,Sector!$B$51,IF(G776=Sector!$B$53,Sector!$B$53,INDEX(Sector!$E$57:$E$776,MATCH('Energy consumption (raw)'!F776,Sector!$C$57:$C$776,FALSE)))))</f>
        <v>11 Manufacture of beverages</v>
      </c>
      <c r="J776" s="561">
        <v>6590507</v>
      </c>
      <c r="K776" s="561"/>
      <c r="L776" s="35"/>
      <c r="M776" s="35"/>
      <c r="N776" s="35"/>
      <c r="O776" s="35"/>
      <c r="P776" s="35"/>
      <c r="Q776" s="35"/>
      <c r="R776" s="35"/>
      <c r="S776" s="35"/>
      <c r="T776" s="35"/>
      <c r="U776" s="35"/>
      <c r="V776" s="35"/>
      <c r="W776" s="35"/>
      <c r="X776" s="35"/>
      <c r="Y776" s="35"/>
      <c r="Z776" s="35"/>
      <c r="AA776" s="35"/>
      <c r="AB776" s="35"/>
      <c r="AC776" s="35"/>
      <c r="AD776" s="35"/>
      <c r="AE776" s="35"/>
      <c r="AF776" s="35"/>
      <c r="AG776" s="561">
        <v>1016.9152301</v>
      </c>
      <c r="AH776" s="561">
        <v>1237.9760568000002</v>
      </c>
      <c r="AI776" s="290" t="s">
        <v>369</v>
      </c>
      <c r="AJ776" s="290" t="s">
        <v>620</v>
      </c>
    </row>
    <row r="777" spans="2:36" x14ac:dyDescent="0.25">
      <c r="B777" s="554">
        <v>675</v>
      </c>
      <c r="C777" s="555"/>
      <c r="D777" s="556"/>
      <c r="E777" s="290" t="s">
        <v>395</v>
      </c>
      <c r="F777" s="290" t="s">
        <v>443</v>
      </c>
      <c r="G777" s="290" t="s">
        <v>397</v>
      </c>
      <c r="H777" s="183" t="str">
        <f>INDEX(Sector!$D$57:$D$776,MATCH('Energy consumption (raw)'!F777,Sector!$C$57:$C$776,FALSE))</f>
        <v>Yarn making</v>
      </c>
      <c r="I777" s="183" t="str">
        <f>IF(G777=Sector!$B$50,Sector!$B$50,IF(G777=Sector!$B$51,Sector!$B$51,IF(G777=Sector!$B$53,Sector!$B$53,INDEX(Sector!$E$57:$E$776,MATCH('Energy consumption (raw)'!F777,Sector!$C$57:$C$776,FALSE)))))</f>
        <v>13 Manufacture of textiles</v>
      </c>
      <c r="J777" s="561">
        <v>35930517</v>
      </c>
      <c r="K777" s="561"/>
      <c r="L777" s="35"/>
      <c r="M777" s="35"/>
      <c r="N777" s="35"/>
      <c r="O777" s="35"/>
      <c r="P777" s="35"/>
      <c r="Q777" s="35"/>
      <c r="R777" s="35"/>
      <c r="S777" s="35"/>
      <c r="T777" s="35"/>
      <c r="U777" s="35"/>
      <c r="V777" s="35"/>
      <c r="W777" s="35"/>
      <c r="X777" s="35"/>
      <c r="Y777" s="35"/>
      <c r="Z777" s="35"/>
      <c r="AA777" s="35"/>
      <c r="AB777" s="35"/>
      <c r="AC777" s="35"/>
      <c r="AD777" s="35"/>
      <c r="AE777" s="35"/>
      <c r="AF777" s="35"/>
      <c r="AG777" s="561">
        <v>5544.0787731</v>
      </c>
      <c r="AH777" s="561">
        <v>4741.1761000000006</v>
      </c>
      <c r="AI777" s="290" t="s">
        <v>369</v>
      </c>
      <c r="AJ777" s="290" t="s">
        <v>620</v>
      </c>
    </row>
    <row r="778" spans="2:36" x14ac:dyDescent="0.25">
      <c r="B778" s="554">
        <v>676</v>
      </c>
      <c r="C778" s="555"/>
      <c r="D778" s="556"/>
      <c r="E778" s="290" t="s">
        <v>395</v>
      </c>
      <c r="F778" s="290" t="s">
        <v>624</v>
      </c>
      <c r="G778" s="290" t="s">
        <v>397</v>
      </c>
      <c r="H778" s="183" t="str">
        <f>INDEX(Sector!$D$57:$D$776,MATCH('Energy consumption (raw)'!F778,Sector!$C$57:$C$776,FALSE))</f>
        <v>Manufacture of man-made fibers</v>
      </c>
      <c r="I778" s="183" t="str">
        <f>IF(G778=Sector!$B$50,Sector!$B$50,IF(G778=Sector!$B$51,Sector!$B$51,IF(G778=Sector!$B$53,Sector!$B$53,INDEX(Sector!$E$57:$E$776,MATCH('Energy consumption (raw)'!F778,Sector!$C$57:$C$776,FALSE)))))</f>
        <v>13 Manufacture of textiles</v>
      </c>
      <c r="J778" s="561">
        <v>9811200</v>
      </c>
      <c r="K778" s="561"/>
      <c r="L778" s="35"/>
      <c r="M778" s="35"/>
      <c r="N778" s="35"/>
      <c r="O778" s="35"/>
      <c r="P778" s="35"/>
      <c r="Q778" s="35"/>
      <c r="R778" s="35"/>
      <c r="S778" s="35"/>
      <c r="T778" s="35"/>
      <c r="U778" s="35"/>
      <c r="V778" s="35"/>
      <c r="W778" s="35"/>
      <c r="X778" s="35"/>
      <c r="Y778" s="35"/>
      <c r="Z778" s="35"/>
      <c r="AA778" s="35"/>
      <c r="AB778" s="35"/>
      <c r="AC778" s="35"/>
      <c r="AD778" s="35"/>
      <c r="AE778" s="35"/>
      <c r="AF778" s="35"/>
      <c r="AG778" s="561">
        <v>1513.86816</v>
      </c>
      <c r="AH778" s="561">
        <v>1822.0618881</v>
      </c>
      <c r="AI778" s="290" t="s">
        <v>369</v>
      </c>
      <c r="AJ778" s="290" t="s">
        <v>620</v>
      </c>
    </row>
    <row r="779" spans="2:36" x14ac:dyDescent="0.25">
      <c r="B779" s="554">
        <v>677</v>
      </c>
      <c r="C779" s="555"/>
      <c r="D779" s="35"/>
      <c r="E779" s="290" t="s">
        <v>395</v>
      </c>
      <c r="F779" s="559" t="s">
        <v>465</v>
      </c>
      <c r="G779" s="290" t="s">
        <v>397</v>
      </c>
      <c r="H779" s="183" t="str">
        <f>INDEX(Sector!$D$57:$D$776,MATCH('Energy consumption (raw)'!F779,Sector!$C$57:$C$776,FALSE))</f>
        <v>Production of costumes</v>
      </c>
      <c r="I779" s="183" t="str">
        <f>IF(G779=Sector!$B$50,Sector!$B$50,IF(G779=Sector!$B$51,Sector!$B$51,IF(G779=Sector!$B$53,Sector!$B$53,INDEX(Sector!$E$57:$E$776,MATCH('Energy consumption (raw)'!F779,Sector!$C$57:$C$776,FALSE)))))</f>
        <v>14 Manufacture of wearing apparel</v>
      </c>
      <c r="J779" s="561">
        <v>12656238</v>
      </c>
      <c r="K779" s="561"/>
      <c r="L779" s="35"/>
      <c r="M779" s="35"/>
      <c r="N779" s="35"/>
      <c r="O779" s="35"/>
      <c r="P779" s="35"/>
      <c r="Q779" s="35"/>
      <c r="R779" s="35"/>
      <c r="S779" s="35"/>
      <c r="T779" s="35"/>
      <c r="U779" s="35"/>
      <c r="V779" s="35"/>
      <c r="W779" s="35"/>
      <c r="X779" s="35"/>
      <c r="Y779" s="35"/>
      <c r="Z779" s="35"/>
      <c r="AA779" s="35"/>
      <c r="AB779" s="35"/>
      <c r="AC779" s="35"/>
      <c r="AD779" s="35"/>
      <c r="AE779" s="35"/>
      <c r="AF779" s="35"/>
      <c r="AG779" s="561">
        <v>1952.8575234000002</v>
      </c>
      <c r="AH779" s="561">
        <v>2044.4904300000001</v>
      </c>
      <c r="AI779" s="290" t="s">
        <v>369</v>
      </c>
      <c r="AJ779" s="290" t="s">
        <v>620</v>
      </c>
    </row>
    <row r="780" spans="2:36" x14ac:dyDescent="0.25">
      <c r="B780" s="554">
        <v>678</v>
      </c>
      <c r="C780" s="555"/>
      <c r="D780" s="556"/>
      <c r="E780" s="290" t="s">
        <v>395</v>
      </c>
      <c r="F780" s="559" t="s">
        <v>465</v>
      </c>
      <c r="G780" s="290" t="s">
        <v>397</v>
      </c>
      <c r="H780" s="183" t="str">
        <f>INDEX(Sector!$D$57:$D$776,MATCH('Energy consumption (raw)'!F780,Sector!$C$57:$C$776,FALSE))</f>
        <v>Production of costumes</v>
      </c>
      <c r="I780" s="183" t="str">
        <f>IF(G780=Sector!$B$50,Sector!$B$50,IF(G780=Sector!$B$51,Sector!$B$51,IF(G780=Sector!$B$53,Sector!$B$53,INDEX(Sector!$E$57:$E$776,MATCH('Energy consumption (raw)'!F780,Sector!$C$57:$C$776,FALSE)))))</f>
        <v>14 Manufacture of wearing apparel</v>
      </c>
      <c r="J780" s="561">
        <v>7736463</v>
      </c>
      <c r="K780" s="561"/>
      <c r="L780" s="35"/>
      <c r="M780" s="35"/>
      <c r="N780" s="35"/>
      <c r="O780" s="35"/>
      <c r="P780" s="35"/>
      <c r="Q780" s="35"/>
      <c r="R780" s="35"/>
      <c r="S780" s="35"/>
      <c r="T780" s="35"/>
      <c r="U780" s="35"/>
      <c r="V780" s="35"/>
      <c r="W780" s="35"/>
      <c r="X780" s="35"/>
      <c r="Y780" s="35"/>
      <c r="Z780" s="35"/>
      <c r="AA780" s="35"/>
      <c r="AB780" s="35"/>
      <c r="AC780" s="35"/>
      <c r="AD780" s="35"/>
      <c r="AE780" s="35"/>
      <c r="AF780" s="35"/>
      <c r="AG780" s="561">
        <v>1193.7362409</v>
      </c>
      <c r="AH780" s="561">
        <v>1398.9314787000001</v>
      </c>
      <c r="AI780" s="290" t="s">
        <v>369</v>
      </c>
      <c r="AJ780" s="290" t="s">
        <v>620</v>
      </c>
    </row>
    <row r="781" spans="2:36" x14ac:dyDescent="0.25">
      <c r="B781" s="554">
        <v>679</v>
      </c>
      <c r="C781" s="555"/>
      <c r="D781" s="35"/>
      <c r="E781" s="290" t="s">
        <v>395</v>
      </c>
      <c r="F781" s="559" t="s">
        <v>557</v>
      </c>
      <c r="G781" s="290" t="s">
        <v>397</v>
      </c>
      <c r="H781" s="183" t="str">
        <f>INDEX(Sector!$D$57:$D$776,MATCH('Energy consumption (raw)'!F781,Sector!$C$57:$C$776,FALSE))</f>
        <v>Manufacture of other metal products n.e.c., n.e.c</v>
      </c>
      <c r="I781" s="183" t="str">
        <f>IF(G781=Sector!$B$50,Sector!$B$50,IF(G781=Sector!$B$51,Sector!$B$51,IF(G781=Sector!$B$53,Sector!$B$53,INDEX(Sector!$E$57:$E$776,MATCH('Energy consumption (raw)'!F781,Sector!$C$57:$C$776,FALSE)))))</f>
        <v>25 Manufacture of fabricated metal products, except machinery and equipment</v>
      </c>
      <c r="J781" s="561">
        <v>9259600</v>
      </c>
      <c r="K781" s="563"/>
      <c r="L781" s="35"/>
      <c r="M781" s="35"/>
      <c r="N781" s="35"/>
      <c r="O781" s="35"/>
      <c r="P781" s="35"/>
      <c r="Q781" s="35"/>
      <c r="R781" s="35"/>
      <c r="S781" s="35"/>
      <c r="T781" s="35"/>
      <c r="U781" s="35"/>
      <c r="V781" s="35"/>
      <c r="W781" s="35"/>
      <c r="X781" s="35"/>
      <c r="Y781" s="35"/>
      <c r="Z781" s="35"/>
      <c r="AA781" s="35"/>
      <c r="AB781" s="35"/>
      <c r="AC781" s="35"/>
      <c r="AD781" s="35"/>
      <c r="AE781" s="35"/>
      <c r="AF781" s="35"/>
      <c r="AG781" s="561">
        <v>1428.7562800000001</v>
      </c>
      <c r="AH781" s="561">
        <v>1440.3176704</v>
      </c>
      <c r="AI781" s="290" t="s">
        <v>369</v>
      </c>
      <c r="AJ781" s="290" t="s">
        <v>620</v>
      </c>
    </row>
    <row r="782" spans="2:36" x14ac:dyDescent="0.25">
      <c r="B782" s="554">
        <v>680</v>
      </c>
      <c r="C782" s="555"/>
      <c r="D782" s="35"/>
      <c r="E782" s="290" t="s">
        <v>395</v>
      </c>
      <c r="F782" s="290" t="s">
        <v>624</v>
      </c>
      <c r="G782" s="290" t="s">
        <v>397</v>
      </c>
      <c r="H782" s="183" t="str">
        <f>INDEX(Sector!$D$57:$D$776,MATCH('Energy consumption (raw)'!F782,Sector!$C$57:$C$776,FALSE))</f>
        <v>Manufacture of man-made fibers</v>
      </c>
      <c r="I782" s="183" t="str">
        <f>IF(G782=Sector!$B$50,Sector!$B$50,IF(G782=Sector!$B$51,Sector!$B$51,IF(G782=Sector!$B$53,Sector!$B$53,INDEX(Sector!$E$57:$E$776,MATCH('Energy consumption (raw)'!F782,Sector!$C$57:$C$776,FALSE)))))</f>
        <v>13 Manufacture of textiles</v>
      </c>
      <c r="J782" s="561">
        <v>10768800</v>
      </c>
      <c r="K782" s="563"/>
      <c r="L782" s="35"/>
      <c r="M782" s="35"/>
      <c r="N782" s="35"/>
      <c r="O782" s="35"/>
      <c r="P782" s="35"/>
      <c r="Q782" s="35"/>
      <c r="R782" s="35"/>
      <c r="S782" s="35"/>
      <c r="T782" s="35"/>
      <c r="U782" s="35"/>
      <c r="V782" s="35"/>
      <c r="W782" s="35"/>
      <c r="X782" s="35"/>
      <c r="Y782" s="35"/>
      <c r="Z782" s="35"/>
      <c r="AA782" s="35"/>
      <c r="AB782" s="35"/>
      <c r="AC782" s="35"/>
      <c r="AD782" s="35"/>
      <c r="AE782" s="35"/>
      <c r="AF782" s="35"/>
      <c r="AG782" s="561">
        <v>1661.6258400000002</v>
      </c>
      <c r="AH782" s="561"/>
      <c r="AI782" s="290" t="s">
        <v>369</v>
      </c>
      <c r="AJ782" s="290" t="s">
        <v>620</v>
      </c>
    </row>
    <row r="783" spans="2:36" x14ac:dyDescent="0.25">
      <c r="B783" s="554">
        <v>681</v>
      </c>
      <c r="C783" s="555"/>
      <c r="D783" s="556"/>
      <c r="E783" s="290" t="s">
        <v>395</v>
      </c>
      <c r="F783" s="290" t="s">
        <v>336</v>
      </c>
      <c r="G783" s="290" t="s">
        <v>397</v>
      </c>
      <c r="H783" s="183" t="str">
        <f>INDEX(Sector!$D$57:$D$776,MATCH('Energy consumption (raw)'!F783,Sector!$C$57:$C$776,FALSE))</f>
        <v>Exploitation of stone, sand, gravel and clay</v>
      </c>
      <c r="I783" s="183" t="str">
        <f>IF(G783=Sector!$B$50,Sector!$B$50,IF(G783=Sector!$B$51,Sector!$B$51,IF(G783=Sector!$B$53,Sector!$B$53,INDEX(Sector!$E$57:$E$776,MATCH('Energy consumption (raw)'!F783,Sector!$C$57:$C$776,FALSE)))))</f>
        <v>36 Water collection, treatment and supply</v>
      </c>
      <c r="J783" s="561">
        <v>14001752</v>
      </c>
      <c r="K783" s="561">
        <v>14001752</v>
      </c>
      <c r="L783" s="561"/>
      <c r="M783" s="561"/>
      <c r="N783" s="561"/>
      <c r="O783" s="561"/>
      <c r="P783" s="561"/>
      <c r="Q783" s="561"/>
      <c r="R783" s="561"/>
      <c r="S783" s="561"/>
      <c r="T783" s="561"/>
      <c r="U783" s="561"/>
      <c r="V783" s="561"/>
      <c r="W783" s="561"/>
      <c r="X783" s="561"/>
      <c r="Y783" s="561"/>
      <c r="Z783" s="561"/>
      <c r="AA783" s="561"/>
      <c r="AB783" s="561"/>
      <c r="AC783" s="561"/>
      <c r="AD783" s="561"/>
      <c r="AE783" s="561"/>
      <c r="AF783" s="561"/>
      <c r="AG783" s="561">
        <v>2160.4703336000002</v>
      </c>
      <c r="AH783" s="561">
        <v>2638.2</v>
      </c>
      <c r="AI783" s="290" t="s">
        <v>310</v>
      </c>
      <c r="AJ783" s="290" t="s">
        <v>625</v>
      </c>
    </row>
    <row r="784" spans="2:36" x14ac:dyDescent="0.25">
      <c r="B784" s="554">
        <v>682</v>
      </c>
      <c r="C784" s="555"/>
      <c r="D784" s="556"/>
      <c r="E784" s="290" t="s">
        <v>395</v>
      </c>
      <c r="F784" s="290" t="s">
        <v>478</v>
      </c>
      <c r="G784" s="290" t="s">
        <v>397</v>
      </c>
      <c r="H784" s="183" t="str">
        <f>INDEX(Sector!$D$57:$D$776,MATCH('Energy consumption (raw)'!F784,Sector!$C$57:$C$776,FALSE))</f>
        <v>Processing milk and dairy products</v>
      </c>
      <c r="I784" s="183" t="str">
        <f>IF(G784=Sector!$B$50,Sector!$B$50,IF(G784=Sector!$B$51,Sector!$B$51,IF(G784=Sector!$B$53,Sector!$B$53,INDEX(Sector!$E$57:$E$776,MATCH('Energy consumption (raw)'!F784,Sector!$C$57:$C$776,FALSE)))))</f>
        <v>10 Manufacture of food products</v>
      </c>
      <c r="J784" s="561">
        <v>10486464</v>
      </c>
      <c r="K784" s="561">
        <v>18167108</v>
      </c>
      <c r="L784" s="561"/>
      <c r="M784" s="561"/>
      <c r="N784" s="561"/>
      <c r="O784" s="561"/>
      <c r="P784" s="561"/>
      <c r="Q784" s="561"/>
      <c r="R784" s="561">
        <v>1968</v>
      </c>
      <c r="S784" s="561"/>
      <c r="T784" s="561"/>
      <c r="U784" s="561"/>
      <c r="V784" s="561"/>
      <c r="W784" s="561"/>
      <c r="X784" s="561"/>
      <c r="Y784" s="561"/>
      <c r="Z784" s="561"/>
      <c r="AA784" s="561"/>
      <c r="AB784" s="561"/>
      <c r="AC784" s="561"/>
      <c r="AD784" s="561"/>
      <c r="AE784" s="561"/>
      <c r="AF784" s="561"/>
      <c r="AG784" s="561">
        <v>4810.5447644000005</v>
      </c>
      <c r="AH784" s="561">
        <v>1824.1</v>
      </c>
      <c r="AI784" s="290" t="s">
        <v>310</v>
      </c>
      <c r="AJ784" s="290" t="s">
        <v>625</v>
      </c>
    </row>
    <row r="785" spans="2:36" x14ac:dyDescent="0.25">
      <c r="B785" s="554">
        <v>683</v>
      </c>
      <c r="C785" s="555"/>
      <c r="D785" s="556"/>
      <c r="E785" s="290" t="s">
        <v>395</v>
      </c>
      <c r="F785" s="77" t="s">
        <v>560</v>
      </c>
      <c r="G785" s="290" t="s">
        <v>397</v>
      </c>
      <c r="H785" s="183" t="str">
        <f>INDEX(Sector!$D$57:$D$776,MATCH('Energy consumption (raw)'!F785,Sector!$C$57:$C$776,FALSE))</f>
        <v>Production of yarns, woven fabrics and finishing of textile products</v>
      </c>
      <c r="I785" s="183" t="str">
        <f>IF(G785=Sector!$B$50,Sector!$B$50,IF(G785=Sector!$B$51,Sector!$B$51,IF(G785=Sector!$B$53,Sector!$B$53,INDEX(Sector!$E$57:$E$776,MATCH('Energy consumption (raw)'!F785,Sector!$C$57:$C$776,FALSE)))))</f>
        <v>13 Manufacture of textiles</v>
      </c>
      <c r="J785" s="561">
        <v>90058505</v>
      </c>
      <c r="K785" s="561">
        <v>90058505</v>
      </c>
      <c r="L785" s="561"/>
      <c r="M785" s="561"/>
      <c r="N785" s="561"/>
      <c r="O785" s="561"/>
      <c r="P785" s="561"/>
      <c r="Q785" s="561"/>
      <c r="R785" s="561"/>
      <c r="S785" s="561"/>
      <c r="T785" s="561"/>
      <c r="U785" s="561"/>
      <c r="V785" s="561"/>
      <c r="W785" s="561"/>
      <c r="X785" s="561"/>
      <c r="Y785" s="561"/>
      <c r="Z785" s="561"/>
      <c r="AA785" s="561"/>
      <c r="AB785" s="561"/>
      <c r="AC785" s="561"/>
      <c r="AD785" s="561"/>
      <c r="AE785" s="561"/>
      <c r="AF785" s="561"/>
      <c r="AG785" s="561">
        <v>13896.027321500002</v>
      </c>
      <c r="AH785" s="561">
        <v>12407.8</v>
      </c>
      <c r="AI785" s="290" t="s">
        <v>310</v>
      </c>
      <c r="AJ785" s="290" t="s">
        <v>625</v>
      </c>
    </row>
    <row r="786" spans="2:36" x14ac:dyDescent="0.25">
      <c r="B786" s="554">
        <v>684</v>
      </c>
      <c r="C786" s="555"/>
      <c r="D786" s="556"/>
      <c r="E786" s="290" t="s">
        <v>395</v>
      </c>
      <c r="F786" s="290" t="s">
        <v>591</v>
      </c>
      <c r="G786" s="290" t="s">
        <v>397</v>
      </c>
      <c r="H786" s="183" t="str">
        <f>INDEX(Sector!$D$57:$D$776,MATCH('Energy consumption (raw)'!F786,Sector!$C$57:$C$776,FALSE))</f>
        <v>Producing products from plastic</v>
      </c>
      <c r="I786" s="183" t="str">
        <f>IF(G786=Sector!$B$50,Sector!$B$50,IF(G786=Sector!$B$51,Sector!$B$51,IF(G786=Sector!$B$53,Sector!$B$53,INDEX(Sector!$E$57:$E$776,MATCH('Energy consumption (raw)'!F786,Sector!$C$57:$C$776,FALSE)))))</f>
        <v>22 Manufacture of rubber and plastics products</v>
      </c>
      <c r="J786" s="561"/>
      <c r="K786" s="561">
        <v>13615000</v>
      </c>
      <c r="L786" s="561"/>
      <c r="M786" s="561"/>
      <c r="N786" s="561"/>
      <c r="O786" s="561"/>
      <c r="P786" s="561"/>
      <c r="Q786" s="561"/>
      <c r="R786" s="561"/>
      <c r="S786" s="561"/>
      <c r="T786" s="561"/>
      <c r="U786" s="561"/>
      <c r="V786" s="561"/>
      <c r="W786" s="561"/>
      <c r="X786" s="561"/>
      <c r="Y786" s="561"/>
      <c r="Z786" s="561"/>
      <c r="AA786" s="561"/>
      <c r="AB786" s="561"/>
      <c r="AC786" s="561"/>
      <c r="AD786" s="561"/>
      <c r="AE786" s="561"/>
      <c r="AF786" s="561"/>
      <c r="AG786" s="561">
        <v>2100.7945</v>
      </c>
      <c r="AH786" s="561">
        <v>1548.5</v>
      </c>
      <c r="AI786" s="290" t="s">
        <v>310</v>
      </c>
      <c r="AJ786" s="290" t="s">
        <v>625</v>
      </c>
    </row>
    <row r="787" spans="2:36" x14ac:dyDescent="0.25">
      <c r="B787" s="554">
        <v>685</v>
      </c>
      <c r="C787" s="555"/>
      <c r="D787" s="556"/>
      <c r="E787" s="290" t="s">
        <v>395</v>
      </c>
      <c r="F787" s="290" t="s">
        <v>443</v>
      </c>
      <c r="G787" s="290" t="s">
        <v>397</v>
      </c>
      <c r="H787" s="183" t="str">
        <f>INDEX(Sector!$D$57:$D$776,MATCH('Energy consumption (raw)'!F787,Sector!$C$57:$C$776,FALSE))</f>
        <v>Yarn making</v>
      </c>
      <c r="I787" s="183" t="str">
        <f>IF(G787=Sector!$B$50,Sector!$B$50,IF(G787=Sector!$B$51,Sector!$B$51,IF(G787=Sector!$B$53,Sector!$B$53,INDEX(Sector!$E$57:$E$776,MATCH('Energy consumption (raw)'!F787,Sector!$C$57:$C$776,FALSE)))))</f>
        <v>13 Manufacture of textiles</v>
      </c>
      <c r="J787" s="561">
        <v>11706095</v>
      </c>
      <c r="K787" s="561">
        <v>11706095</v>
      </c>
      <c r="L787" s="561"/>
      <c r="M787" s="561"/>
      <c r="N787" s="561"/>
      <c r="O787" s="561"/>
      <c r="P787" s="561"/>
      <c r="Q787" s="561"/>
      <c r="R787" s="561"/>
      <c r="S787" s="561"/>
      <c r="T787" s="561"/>
      <c r="U787" s="561"/>
      <c r="V787" s="561"/>
      <c r="W787" s="561">
        <v>2881</v>
      </c>
      <c r="X787" s="561"/>
      <c r="Y787" s="561"/>
      <c r="Z787" s="561"/>
      <c r="AA787" s="561"/>
      <c r="AB787" s="561"/>
      <c r="AC787" s="561"/>
      <c r="AD787" s="561"/>
      <c r="AE787" s="561"/>
      <c r="AF787" s="561"/>
      <c r="AG787" s="561">
        <v>1808.6416885000001</v>
      </c>
      <c r="AH787" s="561">
        <v>2513.6999999999998</v>
      </c>
      <c r="AI787" s="290" t="s">
        <v>310</v>
      </c>
      <c r="AJ787" s="290" t="s">
        <v>625</v>
      </c>
    </row>
    <row r="788" spans="2:36" x14ac:dyDescent="0.25">
      <c r="B788" s="554">
        <v>686</v>
      </c>
      <c r="C788" s="555"/>
      <c r="D788" s="556"/>
      <c r="E788" s="290" t="s">
        <v>395</v>
      </c>
      <c r="F788" s="290" t="s">
        <v>443</v>
      </c>
      <c r="G788" s="290" t="s">
        <v>397</v>
      </c>
      <c r="H788" s="183" t="str">
        <f>INDEX(Sector!$D$57:$D$776,MATCH('Energy consumption (raw)'!F788,Sector!$C$57:$C$776,FALSE))</f>
        <v>Yarn making</v>
      </c>
      <c r="I788" s="183" t="str">
        <f>IF(G788=Sector!$B$50,Sector!$B$50,IF(G788=Sector!$B$51,Sector!$B$51,IF(G788=Sector!$B$53,Sector!$B$53,INDEX(Sector!$E$57:$E$776,MATCH('Energy consumption (raw)'!F788,Sector!$C$57:$C$776,FALSE)))))</f>
        <v>13 Manufacture of textiles</v>
      </c>
      <c r="J788" s="561"/>
      <c r="K788" s="561">
        <v>11264498</v>
      </c>
      <c r="L788" s="561"/>
      <c r="M788" s="561"/>
      <c r="N788" s="561">
        <v>5488</v>
      </c>
      <c r="O788" s="561"/>
      <c r="P788" s="561"/>
      <c r="Q788" s="561"/>
      <c r="R788" s="561"/>
      <c r="S788" s="561"/>
      <c r="T788" s="561"/>
      <c r="U788" s="561">
        <v>28</v>
      </c>
      <c r="V788" s="561"/>
      <c r="W788" s="561">
        <v>5699</v>
      </c>
      <c r="X788" s="561"/>
      <c r="Y788" s="561">
        <v>1</v>
      </c>
      <c r="Z788" s="561"/>
      <c r="AA788" s="561"/>
      <c r="AB788" s="561"/>
      <c r="AC788" s="561"/>
      <c r="AD788" s="561"/>
      <c r="AE788" s="561"/>
      <c r="AF788" s="561"/>
      <c r="AG788" s="561">
        <v>5585.5585314</v>
      </c>
      <c r="AH788" s="561">
        <v>5063</v>
      </c>
      <c r="AI788" s="290" t="s">
        <v>310</v>
      </c>
      <c r="AJ788" s="290" t="s">
        <v>625</v>
      </c>
    </row>
    <row r="789" spans="2:36" x14ac:dyDescent="0.25">
      <c r="B789" s="554">
        <v>687</v>
      </c>
      <c r="C789" s="555"/>
      <c r="D789" s="556"/>
      <c r="E789" s="290" t="s">
        <v>395</v>
      </c>
      <c r="F789" s="290" t="s">
        <v>591</v>
      </c>
      <c r="G789" s="290" t="s">
        <v>397</v>
      </c>
      <c r="H789" s="183" t="str">
        <f>INDEX(Sector!$D$57:$D$776,MATCH('Energy consumption (raw)'!F789,Sector!$C$57:$C$776,FALSE))</f>
        <v>Producing products from plastic</v>
      </c>
      <c r="I789" s="183" t="str">
        <f>IF(G789=Sector!$B$50,Sector!$B$50,IF(G789=Sector!$B$51,Sector!$B$51,IF(G789=Sector!$B$53,Sector!$B$53,INDEX(Sector!$E$57:$E$776,MATCH('Energy consumption (raw)'!F789,Sector!$C$57:$C$776,FALSE)))))</f>
        <v>22 Manufacture of rubber and plastics products</v>
      </c>
      <c r="J789" s="561"/>
      <c r="K789" s="561">
        <v>14096387</v>
      </c>
      <c r="L789" s="561"/>
      <c r="M789" s="561"/>
      <c r="N789" s="561"/>
      <c r="O789" s="561"/>
      <c r="P789" s="561"/>
      <c r="Q789" s="561"/>
      <c r="R789" s="561"/>
      <c r="S789" s="561">
        <v>109500</v>
      </c>
      <c r="T789" s="561"/>
      <c r="U789" s="561"/>
      <c r="V789" s="561"/>
      <c r="W789" s="561"/>
      <c r="X789" s="561"/>
      <c r="Y789" s="561"/>
      <c r="Z789" s="561"/>
      <c r="AA789" s="561"/>
      <c r="AB789" s="561"/>
      <c r="AC789" s="561"/>
      <c r="AD789" s="561"/>
      <c r="AE789" s="561"/>
      <c r="AF789" s="561"/>
      <c r="AG789" s="561">
        <v>2271.4325141000004</v>
      </c>
      <c r="AH789" s="561">
        <v>1451.2</v>
      </c>
      <c r="AI789" s="290" t="s">
        <v>310</v>
      </c>
      <c r="AJ789" s="290" t="s">
        <v>625</v>
      </c>
    </row>
    <row r="790" spans="2:36" x14ac:dyDescent="0.25">
      <c r="B790" s="554">
        <v>688</v>
      </c>
      <c r="C790" s="555"/>
      <c r="D790" s="556"/>
      <c r="E790" s="290" t="s">
        <v>395</v>
      </c>
      <c r="F790" s="290" t="s">
        <v>626</v>
      </c>
      <c r="G790" s="290" t="s">
        <v>397</v>
      </c>
      <c r="H790" s="183" t="str">
        <f>INDEX(Sector!$D$57:$D$776,MATCH('Energy consumption (raw)'!F790,Sector!$C$57:$C$776,FALSE))</f>
        <v>Production of plastic fabric</v>
      </c>
      <c r="I790" s="183" t="str">
        <f>IF(G790=Sector!$B$50,Sector!$B$50,IF(G790=Sector!$B$51,Sector!$B$51,IF(G790=Sector!$B$53,Sector!$B$53,INDEX(Sector!$E$57:$E$776,MATCH('Energy consumption (raw)'!F790,Sector!$C$57:$C$776,FALSE)))))</f>
        <v>22 Manufacture of rubber and plastics products</v>
      </c>
      <c r="J790" s="561"/>
      <c r="K790" s="561">
        <v>14499780</v>
      </c>
      <c r="L790" s="561"/>
      <c r="M790" s="561"/>
      <c r="N790" s="561"/>
      <c r="O790" s="561"/>
      <c r="P790" s="561"/>
      <c r="Q790" s="561"/>
      <c r="R790" s="561"/>
      <c r="S790" s="561"/>
      <c r="T790" s="561"/>
      <c r="U790" s="561"/>
      <c r="V790" s="561"/>
      <c r="W790" s="561"/>
      <c r="X790" s="561"/>
      <c r="Y790" s="561"/>
      <c r="Z790" s="561"/>
      <c r="AA790" s="561"/>
      <c r="AB790" s="561"/>
      <c r="AC790" s="561"/>
      <c r="AD790" s="561"/>
      <c r="AE790" s="561"/>
      <c r="AF790" s="561"/>
      <c r="AG790" s="561">
        <v>2237.3160540000003</v>
      </c>
      <c r="AH790" s="561">
        <v>1393.2</v>
      </c>
      <c r="AI790" s="290" t="s">
        <v>310</v>
      </c>
      <c r="AJ790" s="290" t="s">
        <v>625</v>
      </c>
    </row>
    <row r="791" spans="2:36" x14ac:dyDescent="0.25">
      <c r="B791" s="554">
        <v>689</v>
      </c>
      <c r="C791" s="555"/>
      <c r="D791" s="556"/>
      <c r="E791" s="290" t="s">
        <v>395</v>
      </c>
      <c r="F791" s="77" t="s">
        <v>560</v>
      </c>
      <c r="G791" s="290" t="s">
        <v>397</v>
      </c>
      <c r="H791" s="183" t="str">
        <f>INDEX(Sector!$D$57:$D$776,MATCH('Energy consumption (raw)'!F791,Sector!$C$57:$C$776,FALSE))</f>
        <v>Production of yarns, woven fabrics and finishing of textile products</v>
      </c>
      <c r="I791" s="183" t="str">
        <f>IF(G791=Sector!$B$50,Sector!$B$50,IF(G791=Sector!$B$51,Sector!$B$51,IF(G791=Sector!$B$53,Sector!$B$53,INDEX(Sector!$E$57:$E$776,MATCH('Energy consumption (raw)'!F791,Sector!$C$57:$C$776,FALSE)))))</f>
        <v>13 Manufacture of textiles</v>
      </c>
      <c r="J791" s="561">
        <v>35203000</v>
      </c>
      <c r="K791" s="561">
        <v>35203000</v>
      </c>
      <c r="L791" s="561"/>
      <c r="M791" s="561"/>
      <c r="N791" s="561"/>
      <c r="O791" s="561"/>
      <c r="P791" s="561"/>
      <c r="Q791" s="561"/>
      <c r="R791" s="561"/>
      <c r="S791" s="561"/>
      <c r="T791" s="561"/>
      <c r="U791" s="561"/>
      <c r="V791" s="561"/>
      <c r="W791" s="561"/>
      <c r="X791" s="561"/>
      <c r="Y791" s="561"/>
      <c r="Z791" s="561"/>
      <c r="AA791" s="561"/>
      <c r="AB791" s="561"/>
      <c r="AC791" s="561"/>
      <c r="AD791" s="561"/>
      <c r="AE791" s="561"/>
      <c r="AF791" s="561"/>
      <c r="AG791" s="561">
        <v>5431.8229000000001</v>
      </c>
      <c r="AH791" s="561">
        <v>6576.2</v>
      </c>
      <c r="AI791" s="290" t="s">
        <v>310</v>
      </c>
      <c r="AJ791" s="290" t="s">
        <v>625</v>
      </c>
    </row>
    <row r="792" spans="2:36" x14ac:dyDescent="0.25">
      <c r="B792" s="554">
        <v>690</v>
      </c>
      <c r="C792" s="555"/>
      <c r="D792" s="556"/>
      <c r="E792" s="290" t="s">
        <v>395</v>
      </c>
      <c r="F792" s="559" t="s">
        <v>428</v>
      </c>
      <c r="G792" s="290" t="s">
        <v>397</v>
      </c>
      <c r="H792" s="183" t="str">
        <f>INDEX(Sector!$D$57:$D$776,MATCH('Energy consumption (raw)'!F792,Sector!$C$57:$C$776,FALSE))</f>
        <v>Cement Production</v>
      </c>
      <c r="I792" s="183" t="str">
        <f>IF(G792=Sector!$B$50,Sector!$B$50,IF(G792=Sector!$B$51,Sector!$B$51,IF(G792=Sector!$B$53,Sector!$B$53,INDEX(Sector!$E$57:$E$776,MATCH('Energy consumption (raw)'!F792,Sector!$C$57:$C$776,FALSE)))))</f>
        <v>23 Manufacture of other non-metallic mineral products</v>
      </c>
      <c r="J792" s="561">
        <v>179802898</v>
      </c>
      <c r="K792" s="561">
        <v>179802898</v>
      </c>
      <c r="L792" s="561"/>
      <c r="M792" s="561"/>
      <c r="N792" s="561">
        <v>347861</v>
      </c>
      <c r="O792" s="561"/>
      <c r="P792" s="561"/>
      <c r="Q792" s="561"/>
      <c r="R792" s="561"/>
      <c r="S792" s="561">
        <v>1197128</v>
      </c>
      <c r="T792" s="561"/>
      <c r="U792" s="561"/>
      <c r="V792" s="561"/>
      <c r="W792" s="561"/>
      <c r="X792" s="561"/>
      <c r="Y792" s="561"/>
      <c r="Z792" s="561"/>
      <c r="AA792" s="561"/>
      <c r="AB792" s="561"/>
      <c r="AC792" s="561"/>
      <c r="AD792" s="561"/>
      <c r="AE792" s="561"/>
      <c r="AF792" s="561"/>
      <c r="AG792" s="561">
        <v>272299.75980139995</v>
      </c>
      <c r="AH792" s="561">
        <v>28315.8</v>
      </c>
      <c r="AI792" s="290" t="s">
        <v>310</v>
      </c>
      <c r="AJ792" s="290" t="s">
        <v>625</v>
      </c>
    </row>
    <row r="793" spans="2:36" x14ac:dyDescent="0.25">
      <c r="B793" s="554">
        <v>691</v>
      </c>
      <c r="C793" s="555"/>
      <c r="D793" s="556"/>
      <c r="E793" s="290" t="s">
        <v>395</v>
      </c>
      <c r="F793" s="559" t="s">
        <v>428</v>
      </c>
      <c r="G793" s="290" t="s">
        <v>397</v>
      </c>
      <c r="H793" s="183" t="str">
        <f>INDEX(Sector!$D$57:$D$776,MATCH('Energy consumption (raw)'!F793,Sector!$C$57:$C$776,FALSE))</f>
        <v>Cement Production</v>
      </c>
      <c r="I793" s="183" t="str">
        <f>IF(G793=Sector!$B$50,Sector!$B$50,IF(G793=Sector!$B$51,Sector!$B$51,IF(G793=Sector!$B$53,Sector!$B$53,INDEX(Sector!$E$57:$E$776,MATCH('Energy consumption (raw)'!F793,Sector!$C$57:$C$776,FALSE)))))</f>
        <v>23 Manufacture of other non-metallic mineral products</v>
      </c>
      <c r="J793" s="561">
        <v>299395573</v>
      </c>
      <c r="K793" s="561">
        <v>303583021</v>
      </c>
      <c r="L793" s="561"/>
      <c r="M793" s="561"/>
      <c r="N793" s="561">
        <v>641964</v>
      </c>
      <c r="O793" s="561"/>
      <c r="P793" s="561"/>
      <c r="Q793" s="561"/>
      <c r="R793" s="561">
        <v>682</v>
      </c>
      <c r="S793" s="561">
        <v>852897</v>
      </c>
      <c r="T793" s="561"/>
      <c r="U793" s="561"/>
      <c r="V793" s="561"/>
      <c r="W793" s="561"/>
      <c r="X793" s="561">
        <v>0.2</v>
      </c>
      <c r="Y793" s="561"/>
      <c r="Z793" s="561"/>
      <c r="AA793" s="561"/>
      <c r="AB793" s="561"/>
      <c r="AC793" s="561"/>
      <c r="AD793" s="561"/>
      <c r="AE793" s="561"/>
      <c r="AF793" s="561"/>
      <c r="AG793" s="561">
        <v>497664.02950030001</v>
      </c>
      <c r="AH793" s="561">
        <v>49693.599999999999</v>
      </c>
      <c r="AI793" s="290" t="s">
        <v>310</v>
      </c>
      <c r="AJ793" s="290" t="s">
        <v>625</v>
      </c>
    </row>
    <row r="794" spans="2:36" x14ac:dyDescent="0.25">
      <c r="B794" s="554">
        <v>692</v>
      </c>
      <c r="C794" s="555"/>
      <c r="D794" s="556"/>
      <c r="E794" s="290" t="s">
        <v>395</v>
      </c>
      <c r="F794" s="559" t="s">
        <v>428</v>
      </c>
      <c r="G794" s="290" t="s">
        <v>397</v>
      </c>
      <c r="H794" s="183" t="str">
        <f>INDEX(Sector!$D$57:$D$776,MATCH('Energy consumption (raw)'!F794,Sector!$C$57:$C$776,FALSE))</f>
        <v>Cement Production</v>
      </c>
      <c r="I794" s="183" t="str">
        <f>IF(G794=Sector!$B$50,Sector!$B$50,IF(G794=Sector!$B$51,Sector!$B$51,IF(G794=Sector!$B$53,Sector!$B$53,INDEX(Sector!$E$57:$E$776,MATCH('Energy consumption (raw)'!F794,Sector!$C$57:$C$776,FALSE)))))</f>
        <v>23 Manufacture of other non-metallic mineral products</v>
      </c>
      <c r="J794" s="561"/>
      <c r="K794" s="561">
        <v>52927699</v>
      </c>
      <c r="L794" s="561"/>
      <c r="M794" s="561"/>
      <c r="N794" s="561">
        <v>74259</v>
      </c>
      <c r="O794" s="561"/>
      <c r="P794" s="561"/>
      <c r="Q794" s="561"/>
      <c r="R794" s="561"/>
      <c r="S794" s="561">
        <v>348843</v>
      </c>
      <c r="T794" s="561"/>
      <c r="U794" s="561"/>
      <c r="V794" s="561"/>
      <c r="W794" s="561"/>
      <c r="X794" s="561"/>
      <c r="Y794" s="561"/>
      <c r="Z794" s="561"/>
      <c r="AA794" s="561"/>
      <c r="AB794" s="561"/>
      <c r="AC794" s="561"/>
      <c r="AD794" s="561"/>
      <c r="AE794" s="561"/>
      <c r="AF794" s="561"/>
      <c r="AG794" s="561">
        <v>60455.025795699999</v>
      </c>
      <c r="AH794" s="561">
        <v>8246.2999999999993</v>
      </c>
      <c r="AI794" s="290" t="s">
        <v>310</v>
      </c>
      <c r="AJ794" s="290" t="s">
        <v>625</v>
      </c>
    </row>
    <row r="795" spans="2:36" x14ac:dyDescent="0.25">
      <c r="B795" s="554">
        <v>693</v>
      </c>
      <c r="C795" s="555"/>
      <c r="D795" s="556"/>
      <c r="E795" s="290" t="s">
        <v>395</v>
      </c>
      <c r="F795" s="290" t="s">
        <v>430</v>
      </c>
      <c r="G795" s="290" t="s">
        <v>397</v>
      </c>
      <c r="H795" s="183" t="str">
        <f>INDEX(Sector!$D$57:$D$776,MATCH('Energy consumption (raw)'!F795,Sector!$C$57:$C$776,FALSE))</f>
        <v>Production of building materials</v>
      </c>
      <c r="I795" s="183" t="str">
        <f>IF(G795=Sector!$B$50,Sector!$B$50,IF(G795=Sector!$B$51,Sector!$B$51,IF(G795=Sector!$B$53,Sector!$B$53,INDEX(Sector!$E$57:$E$776,MATCH('Energy consumption (raw)'!F795,Sector!$C$57:$C$776,FALSE)))))</f>
        <v>23 Manufacture of other non-metallic mineral products</v>
      </c>
      <c r="J795" s="561">
        <v>6647341</v>
      </c>
      <c r="K795" s="561">
        <v>6854621</v>
      </c>
      <c r="L795" s="561"/>
      <c r="M795" s="561"/>
      <c r="N795" s="561"/>
      <c r="O795" s="561"/>
      <c r="P795" s="561"/>
      <c r="Q795" s="561"/>
      <c r="R795" s="561"/>
      <c r="S795" s="561">
        <v>2040144</v>
      </c>
      <c r="T795" s="561"/>
      <c r="U795" s="561"/>
      <c r="V795" s="561"/>
      <c r="W795" s="561">
        <v>25072</v>
      </c>
      <c r="X795" s="561"/>
      <c r="Y795" s="561"/>
      <c r="Z795" s="561"/>
      <c r="AA795" s="561"/>
      <c r="AB795" s="561"/>
      <c r="AC795" s="561"/>
      <c r="AD795" s="561"/>
      <c r="AE795" s="561"/>
      <c r="AF795" s="561"/>
      <c r="AG795" s="561">
        <v>2873.8045003000002</v>
      </c>
      <c r="AH795" s="561">
        <v>1229.4000000000001</v>
      </c>
      <c r="AI795" s="290" t="s">
        <v>310</v>
      </c>
      <c r="AJ795" s="290" t="s">
        <v>625</v>
      </c>
    </row>
    <row r="796" spans="2:36" x14ac:dyDescent="0.25">
      <c r="B796" s="554">
        <v>694</v>
      </c>
      <c r="C796" s="555"/>
      <c r="D796" s="556"/>
      <c r="E796" s="290" t="s">
        <v>395</v>
      </c>
      <c r="F796" s="290" t="s">
        <v>438</v>
      </c>
      <c r="G796" s="290" t="s">
        <v>397</v>
      </c>
      <c r="H796" s="183" t="str">
        <f>INDEX(Sector!$D$57:$D$776,MATCH('Energy consumption (raw)'!F796,Sector!$C$57:$C$776,FALSE))</f>
        <v>Brewing beer and brewing malt</v>
      </c>
      <c r="I796" s="183" t="str">
        <f>IF(G796=Sector!$B$50,Sector!$B$50,IF(G796=Sector!$B$51,Sector!$B$51,IF(G796=Sector!$B$53,Sector!$B$53,INDEX(Sector!$E$57:$E$776,MATCH('Energy consumption (raw)'!F796,Sector!$C$57:$C$776,FALSE)))))</f>
        <v>11 Manufacture of beverages</v>
      </c>
      <c r="J796" s="561"/>
      <c r="K796" s="561">
        <v>4324020</v>
      </c>
      <c r="L796" s="561"/>
      <c r="M796" s="561"/>
      <c r="N796" s="561"/>
      <c r="O796" s="561"/>
      <c r="P796" s="561"/>
      <c r="Q796" s="561"/>
      <c r="R796" s="561">
        <v>29</v>
      </c>
      <c r="S796" s="561"/>
      <c r="T796" s="561"/>
      <c r="U796" s="561"/>
      <c r="V796" s="561"/>
      <c r="W796" s="561">
        <v>1380</v>
      </c>
      <c r="X796" s="561">
        <v>4330</v>
      </c>
      <c r="Y796" s="561"/>
      <c r="Z796" s="561"/>
      <c r="AA796" s="561"/>
      <c r="AB796" s="561">
        <v>3762</v>
      </c>
      <c r="AC796" s="561"/>
      <c r="AD796" s="561"/>
      <c r="AE796" s="561"/>
      <c r="AF796" s="561"/>
      <c r="AG796" s="561">
        <v>5998.1476859999993</v>
      </c>
      <c r="AH796" s="561">
        <v>2808.3</v>
      </c>
      <c r="AI796" s="290" t="s">
        <v>310</v>
      </c>
      <c r="AJ796" s="290" t="s">
        <v>625</v>
      </c>
    </row>
    <row r="797" spans="2:36" x14ac:dyDescent="0.25">
      <c r="B797" s="554">
        <v>695</v>
      </c>
      <c r="C797" s="555"/>
      <c r="D797" s="556"/>
      <c r="E797" s="290" t="s">
        <v>395</v>
      </c>
      <c r="F797" s="559" t="s">
        <v>428</v>
      </c>
      <c r="G797" s="290" t="s">
        <v>397</v>
      </c>
      <c r="H797" s="183" t="str">
        <f>INDEX(Sector!$D$57:$D$776,MATCH('Energy consumption (raw)'!F797,Sector!$C$57:$C$776,FALSE))</f>
        <v>Cement Production</v>
      </c>
      <c r="I797" s="183" t="str">
        <f>IF(G797=Sector!$B$50,Sector!$B$50,IF(G797=Sector!$B$51,Sector!$B$51,IF(G797=Sector!$B$53,Sector!$B$53,INDEX(Sector!$E$57:$E$776,MATCH('Energy consumption (raw)'!F797,Sector!$C$57:$C$776,FALSE)))))</f>
        <v>23 Manufacture of other non-metallic mineral products</v>
      </c>
      <c r="J797" s="561">
        <v>42663852</v>
      </c>
      <c r="K797" s="561">
        <v>309062200</v>
      </c>
      <c r="L797" s="561"/>
      <c r="M797" s="561"/>
      <c r="N797" s="561"/>
      <c r="O797" s="561"/>
      <c r="P797" s="561"/>
      <c r="Q797" s="561"/>
      <c r="R797" s="561"/>
      <c r="S797" s="561">
        <v>208656</v>
      </c>
      <c r="T797" s="561"/>
      <c r="U797" s="561"/>
      <c r="V797" s="561"/>
      <c r="W797" s="561"/>
      <c r="X797" s="561"/>
      <c r="Y797" s="561"/>
      <c r="Z797" s="561"/>
      <c r="AA797" s="561"/>
      <c r="AB797" s="561"/>
      <c r="AC797" s="561"/>
      <c r="AD797" s="561"/>
      <c r="AE797" s="561"/>
      <c r="AF797" s="561"/>
      <c r="AG797" s="561">
        <v>47871.91474</v>
      </c>
      <c r="AH797" s="561">
        <v>38010.699999999997</v>
      </c>
      <c r="AI797" s="290" t="s">
        <v>310</v>
      </c>
      <c r="AJ797" s="290" t="s">
        <v>625</v>
      </c>
    </row>
    <row r="798" spans="2:36" x14ac:dyDescent="0.25">
      <c r="B798" s="554">
        <v>696</v>
      </c>
      <c r="C798" s="555"/>
      <c r="D798" s="556"/>
      <c r="E798" s="290" t="s">
        <v>395</v>
      </c>
      <c r="F798" s="290" t="s">
        <v>627</v>
      </c>
      <c r="G798" s="290" t="s">
        <v>397</v>
      </c>
      <c r="H798" s="183" t="str">
        <f>INDEX(Sector!$D$57:$D$776,MATCH('Energy consumption (raw)'!F798,Sector!$C$57:$C$776,FALSE))</f>
        <v>Producing beverage and food</v>
      </c>
      <c r="I798" s="183" t="str">
        <f>IF(G798=Sector!$B$50,Sector!$B$50,IF(G798=Sector!$B$51,Sector!$B$51,IF(G798=Sector!$B$53,Sector!$B$53,INDEX(Sector!$E$57:$E$776,MATCH('Energy consumption (raw)'!F798,Sector!$C$57:$C$776,FALSE)))))</f>
        <v>11 Manufacture of beverages</v>
      </c>
      <c r="J798" s="561">
        <v>20239030</v>
      </c>
      <c r="K798" s="561">
        <v>20239030</v>
      </c>
      <c r="L798" s="561"/>
      <c r="M798" s="561"/>
      <c r="N798" s="561"/>
      <c r="O798" s="561"/>
      <c r="P798" s="561"/>
      <c r="Q798" s="561"/>
      <c r="R798" s="561"/>
      <c r="S798" s="561"/>
      <c r="T798" s="561"/>
      <c r="U798" s="561"/>
      <c r="V798" s="561"/>
      <c r="W798" s="561"/>
      <c r="X798" s="561"/>
      <c r="Y798" s="561"/>
      <c r="Z798" s="561"/>
      <c r="AA798" s="561"/>
      <c r="AB798" s="561"/>
      <c r="AC798" s="561"/>
      <c r="AD798" s="561"/>
      <c r="AE798" s="561"/>
      <c r="AF798" s="561"/>
      <c r="AG798" s="561">
        <v>3122.882329</v>
      </c>
      <c r="AH798" s="561">
        <v>3866.8</v>
      </c>
      <c r="AI798" s="290" t="s">
        <v>310</v>
      </c>
      <c r="AJ798" s="290" t="s">
        <v>625</v>
      </c>
    </row>
    <row r="799" spans="2:36" x14ac:dyDescent="0.25">
      <c r="B799" s="554">
        <v>697</v>
      </c>
      <c r="C799" s="555"/>
      <c r="D799" s="556"/>
      <c r="E799" s="290" t="s">
        <v>395</v>
      </c>
      <c r="F799" s="559" t="s">
        <v>428</v>
      </c>
      <c r="G799" s="290" t="s">
        <v>397</v>
      </c>
      <c r="H799" s="183" t="str">
        <f>INDEX(Sector!$D$57:$D$776,MATCH('Energy consumption (raw)'!F799,Sector!$C$57:$C$776,FALSE))</f>
        <v>Cement Production</v>
      </c>
      <c r="I799" s="183" t="str">
        <f>IF(G799=Sector!$B$50,Sector!$B$50,IF(G799=Sector!$B$51,Sector!$B$51,IF(G799=Sector!$B$53,Sector!$B$53,INDEX(Sector!$E$57:$E$776,MATCH('Energy consumption (raw)'!F799,Sector!$C$57:$C$776,FALSE)))))</f>
        <v>23 Manufacture of other non-metallic mineral products</v>
      </c>
      <c r="J799" s="561"/>
      <c r="K799" s="561"/>
      <c r="L799" s="561"/>
      <c r="M799" s="561"/>
      <c r="N799" s="561"/>
      <c r="O799" s="561"/>
      <c r="P799" s="561"/>
      <c r="Q799" s="561"/>
      <c r="R799" s="561">
        <v>198536</v>
      </c>
      <c r="S799" s="561"/>
      <c r="T799" s="561"/>
      <c r="U799" s="561">
        <v>696</v>
      </c>
      <c r="V799" s="561"/>
      <c r="W799" s="561">
        <v>12000</v>
      </c>
      <c r="X799" s="561"/>
      <c r="Y799" s="561"/>
      <c r="Z799" s="561"/>
      <c r="AA799" s="561"/>
      <c r="AB799" s="561"/>
      <c r="AC799" s="561"/>
      <c r="AD799" s="561"/>
      <c r="AE799" s="561"/>
      <c r="AF799" s="561"/>
      <c r="AG799" s="561">
        <v>202517.33424</v>
      </c>
      <c r="AH799" s="561">
        <v>41497.199999999997</v>
      </c>
      <c r="AI799" s="290" t="s">
        <v>310</v>
      </c>
      <c r="AJ799" s="290" t="s">
        <v>625</v>
      </c>
    </row>
    <row r="800" spans="2:36" x14ac:dyDescent="0.25">
      <c r="B800" s="554">
        <v>698</v>
      </c>
      <c r="C800" s="555"/>
      <c r="D800" s="556"/>
      <c r="E800" s="290" t="s">
        <v>395</v>
      </c>
      <c r="F800" s="290" t="s">
        <v>443</v>
      </c>
      <c r="G800" s="290" t="s">
        <v>397</v>
      </c>
      <c r="H800" s="183" t="str">
        <f>INDEX(Sector!$D$57:$D$776,MATCH('Energy consumption (raw)'!F800,Sector!$C$57:$C$776,FALSE))</f>
        <v>Yarn making</v>
      </c>
      <c r="I800" s="183" t="str">
        <f>IF(G800=Sector!$B$50,Sector!$B$50,IF(G800=Sector!$B$51,Sector!$B$51,IF(G800=Sector!$B$53,Sector!$B$53,INDEX(Sector!$E$57:$E$776,MATCH('Energy consumption (raw)'!F800,Sector!$C$57:$C$776,FALSE)))))</f>
        <v>13 Manufacture of textiles</v>
      </c>
      <c r="J800" s="561"/>
      <c r="K800" s="561">
        <v>26508440</v>
      </c>
      <c r="L800" s="561"/>
      <c r="M800" s="561"/>
      <c r="N800" s="561">
        <v>3520</v>
      </c>
      <c r="O800" s="561"/>
      <c r="P800" s="561"/>
      <c r="Q800" s="561"/>
      <c r="R800" s="561"/>
      <c r="S800" s="561">
        <v>976000</v>
      </c>
      <c r="T800" s="561"/>
      <c r="U800" s="561"/>
      <c r="V800" s="561"/>
      <c r="W800" s="561"/>
      <c r="X800" s="561"/>
      <c r="Y800" s="561"/>
      <c r="Z800" s="561"/>
      <c r="AA800" s="561"/>
      <c r="AB800" s="561"/>
      <c r="AC800" s="561"/>
      <c r="AD800" s="561"/>
      <c r="AE800" s="561"/>
      <c r="AF800" s="561"/>
      <c r="AG800" s="561">
        <v>7413.1322920000002</v>
      </c>
      <c r="AH800" s="561">
        <v>3248.6</v>
      </c>
      <c r="AI800" s="290" t="s">
        <v>310</v>
      </c>
      <c r="AJ800" s="290" t="s">
        <v>625</v>
      </c>
    </row>
    <row r="801" spans="2:36" x14ac:dyDescent="0.25">
      <c r="B801" s="554">
        <v>699</v>
      </c>
      <c r="C801" s="555"/>
      <c r="D801" s="556"/>
      <c r="E801" s="290" t="s">
        <v>395</v>
      </c>
      <c r="F801" s="290" t="s">
        <v>590</v>
      </c>
      <c r="G801" s="290" t="s">
        <v>397</v>
      </c>
      <c r="H801" s="183" t="str">
        <f>INDEX(Sector!$D$57:$D$776,MATCH('Energy consumption (raw)'!F801,Sector!$C$57:$C$776,FALSE))</f>
        <v>Producing consumer electronic products</v>
      </c>
      <c r="I801" s="183" t="str">
        <f>IF(G801=Sector!$B$50,Sector!$B$50,IF(G801=Sector!$B$51,Sector!$B$51,IF(G801=Sector!$B$53,Sector!$B$53,INDEX(Sector!$E$57:$E$776,MATCH('Energy consumption (raw)'!F801,Sector!$C$57:$C$776,FALSE)))))</f>
        <v>26 Manufacture of computer, electronic and optical products</v>
      </c>
      <c r="J801" s="561"/>
      <c r="K801" s="561">
        <v>7599060</v>
      </c>
      <c r="L801" s="561"/>
      <c r="M801" s="561"/>
      <c r="N801" s="561"/>
      <c r="O801" s="561"/>
      <c r="P801" s="561"/>
      <c r="Q801" s="561"/>
      <c r="R801" s="561"/>
      <c r="S801" s="561">
        <v>2000</v>
      </c>
      <c r="T801" s="561"/>
      <c r="U801" s="561"/>
      <c r="V801" s="561"/>
      <c r="W801" s="561"/>
      <c r="X801" s="561"/>
      <c r="Y801" s="561"/>
      <c r="Z801" s="561"/>
      <c r="AA801" s="561"/>
      <c r="AB801" s="561"/>
      <c r="AC801" s="561"/>
      <c r="AD801" s="561"/>
      <c r="AE801" s="561"/>
      <c r="AF801" s="561"/>
      <c r="AG801" s="561">
        <v>1174.2949580000002</v>
      </c>
      <c r="AH801" s="561">
        <v>1115.9000000000001</v>
      </c>
      <c r="AI801" s="290" t="s">
        <v>310</v>
      </c>
      <c r="AJ801" s="290" t="s">
        <v>625</v>
      </c>
    </row>
    <row r="802" spans="2:36" x14ac:dyDescent="0.25">
      <c r="B802" s="554">
        <v>700</v>
      </c>
      <c r="C802" s="555"/>
      <c r="D802" s="556"/>
      <c r="E802" s="290" t="s">
        <v>395</v>
      </c>
      <c r="F802" s="290" t="s">
        <v>443</v>
      </c>
      <c r="G802" s="290" t="s">
        <v>397</v>
      </c>
      <c r="H802" s="183" t="str">
        <f>INDEX(Sector!$D$57:$D$776,MATCH('Energy consumption (raw)'!F802,Sector!$C$57:$C$776,FALSE))</f>
        <v>Yarn making</v>
      </c>
      <c r="I802" s="183" t="str">
        <f>IF(G802=Sector!$B$50,Sector!$B$50,IF(G802=Sector!$B$51,Sector!$B$51,IF(G802=Sector!$B$53,Sector!$B$53,INDEX(Sector!$E$57:$E$776,MATCH('Energy consumption (raw)'!F802,Sector!$C$57:$C$776,FALSE)))))</f>
        <v>13 Manufacture of textiles</v>
      </c>
      <c r="J802" s="561"/>
      <c r="K802" s="561">
        <v>11226094</v>
      </c>
      <c r="L802" s="561"/>
      <c r="M802" s="561"/>
      <c r="N802" s="561">
        <v>3893</v>
      </c>
      <c r="O802" s="561"/>
      <c r="P802" s="561"/>
      <c r="Q802" s="561"/>
      <c r="R802" s="561"/>
      <c r="S802" s="561">
        <v>26014</v>
      </c>
      <c r="T802" s="561"/>
      <c r="U802" s="561"/>
      <c r="V802" s="561"/>
      <c r="W802" s="561"/>
      <c r="X802" s="561"/>
      <c r="Y802" s="561"/>
      <c r="Z802" s="561"/>
      <c r="AA802" s="561"/>
      <c r="AB802" s="561"/>
      <c r="AC802" s="561"/>
      <c r="AD802" s="561"/>
      <c r="AE802" s="561"/>
      <c r="AF802" s="561"/>
      <c r="AG802" s="561">
        <v>4480.1786241999998</v>
      </c>
      <c r="AH802" s="561">
        <v>1114.3</v>
      </c>
      <c r="AI802" s="290" t="s">
        <v>310</v>
      </c>
      <c r="AJ802" s="290" t="s">
        <v>625</v>
      </c>
    </row>
    <row r="803" spans="2:36" x14ac:dyDescent="0.25">
      <c r="B803" s="554">
        <v>701</v>
      </c>
      <c r="C803" s="555"/>
      <c r="D803" s="556"/>
      <c r="E803" s="290" t="s">
        <v>395</v>
      </c>
      <c r="F803" s="290" t="s">
        <v>494</v>
      </c>
      <c r="G803" s="290" t="s">
        <v>397</v>
      </c>
      <c r="H803" s="183" t="str">
        <f>INDEX(Sector!$D$57:$D$776,MATCH('Energy consumption (raw)'!F803,Sector!$C$57:$C$776,FALSE))</f>
        <v>Manufacture of paper and paper products</v>
      </c>
      <c r="I803" s="183" t="str">
        <f>IF(G803=Sector!$B$50,Sector!$B$50,IF(G803=Sector!$B$51,Sector!$B$51,IF(G803=Sector!$B$53,Sector!$B$53,INDEX(Sector!$E$57:$E$776,MATCH('Energy consumption (raw)'!F803,Sector!$C$57:$C$776,FALSE)))))</f>
        <v>17 Manufacture of paper and paper products</v>
      </c>
      <c r="J803" s="561">
        <v>11118800</v>
      </c>
      <c r="K803" s="561">
        <v>10678800</v>
      </c>
      <c r="L803" s="561"/>
      <c r="M803" s="561"/>
      <c r="N803" s="561">
        <v>6282</v>
      </c>
      <c r="O803" s="561"/>
      <c r="P803" s="561"/>
      <c r="Q803" s="561"/>
      <c r="R803" s="561"/>
      <c r="S803" s="561"/>
      <c r="T803" s="561"/>
      <c r="U803" s="561"/>
      <c r="V803" s="561"/>
      <c r="W803" s="561"/>
      <c r="X803" s="561"/>
      <c r="Y803" s="561">
        <v>37</v>
      </c>
      <c r="Z803" s="561"/>
      <c r="AA803" s="561"/>
      <c r="AB803" s="561"/>
      <c r="AC803" s="561"/>
      <c r="AD803" s="561"/>
      <c r="AE803" s="561"/>
      <c r="AF803" s="561"/>
      <c r="AG803" s="561">
        <v>6085.4688399999995</v>
      </c>
      <c r="AH803" s="561">
        <v>1817.7</v>
      </c>
      <c r="AI803" s="290" t="s">
        <v>310</v>
      </c>
      <c r="AJ803" s="290" t="s">
        <v>625</v>
      </c>
    </row>
    <row r="804" spans="2:36" x14ac:dyDescent="0.25">
      <c r="B804" s="554">
        <v>702</v>
      </c>
      <c r="C804" s="555"/>
      <c r="D804" s="556"/>
      <c r="E804" s="290" t="s">
        <v>395</v>
      </c>
      <c r="F804" s="290" t="s">
        <v>628</v>
      </c>
      <c r="G804" s="290" t="s">
        <v>397</v>
      </c>
      <c r="H804" s="183" t="str">
        <f>INDEX(Sector!$D$57:$D$776,MATCH('Energy consumption (raw)'!F804,Sector!$C$57:$C$776,FALSE))</f>
        <v>Producing feed for livestock and poultry</v>
      </c>
      <c r="I804" s="183" t="str">
        <f>IF(G804=Sector!$B$50,Sector!$B$50,IF(G804=Sector!$B$51,Sector!$B$51,IF(G804=Sector!$B$53,Sector!$B$53,INDEX(Sector!$E$57:$E$776,MATCH('Energy consumption (raw)'!F804,Sector!$C$57:$C$776,FALSE)))))</f>
        <v>10 Manufacture of food products</v>
      </c>
      <c r="J804" s="561">
        <v>11751250</v>
      </c>
      <c r="K804" s="561">
        <v>11751250</v>
      </c>
      <c r="L804" s="561"/>
      <c r="M804" s="561"/>
      <c r="N804" s="561"/>
      <c r="O804" s="561"/>
      <c r="P804" s="561"/>
      <c r="Q804" s="561"/>
      <c r="R804" s="561"/>
      <c r="S804" s="561"/>
      <c r="T804" s="561"/>
      <c r="U804" s="561"/>
      <c r="V804" s="561"/>
      <c r="W804" s="561"/>
      <c r="X804" s="561"/>
      <c r="Y804" s="561"/>
      <c r="Z804" s="561"/>
      <c r="AA804" s="561"/>
      <c r="AB804" s="561"/>
      <c r="AC804" s="561"/>
      <c r="AD804" s="561"/>
      <c r="AE804" s="561"/>
      <c r="AF804" s="561"/>
      <c r="AG804" s="561">
        <v>1813.217875</v>
      </c>
      <c r="AH804" s="561">
        <v>1844</v>
      </c>
      <c r="AI804" s="290" t="s">
        <v>310</v>
      </c>
      <c r="AJ804" s="290" t="s">
        <v>625</v>
      </c>
    </row>
    <row r="805" spans="2:36" x14ac:dyDescent="0.25">
      <c r="B805" s="554">
        <v>703</v>
      </c>
      <c r="C805" s="555"/>
      <c r="D805" s="556"/>
      <c r="E805" s="290" t="s">
        <v>395</v>
      </c>
      <c r="F805" s="290" t="s">
        <v>422</v>
      </c>
      <c r="G805" s="290" t="s">
        <v>397</v>
      </c>
      <c r="H805" s="183" t="str">
        <f>INDEX(Sector!$D$57:$D$776,MATCH('Energy consumption (raw)'!F805,Sector!$C$57:$C$776,FALSE))</f>
        <v>Weaving</v>
      </c>
      <c r="I805" s="183" t="str">
        <f>IF(G805=Sector!$B$50,Sector!$B$50,IF(G805=Sector!$B$51,Sector!$B$51,IF(G805=Sector!$B$53,Sector!$B$53,INDEX(Sector!$E$57:$E$776,MATCH('Energy consumption (raw)'!F805,Sector!$C$57:$C$776,FALSE)))))</f>
        <v>13 Manufacture of textiles</v>
      </c>
      <c r="J805" s="561">
        <v>30100000</v>
      </c>
      <c r="K805" s="561">
        <v>30210894</v>
      </c>
      <c r="L805" s="561"/>
      <c r="M805" s="561"/>
      <c r="N805" s="561"/>
      <c r="O805" s="561"/>
      <c r="P805" s="561"/>
      <c r="Q805" s="561"/>
      <c r="R805" s="561"/>
      <c r="S805" s="561"/>
      <c r="T805" s="561"/>
      <c r="U805" s="561"/>
      <c r="V805" s="561"/>
      <c r="W805" s="561"/>
      <c r="X805" s="561">
        <v>4</v>
      </c>
      <c r="Y805" s="561"/>
      <c r="Z805" s="561"/>
      <c r="AA805" s="561"/>
      <c r="AB805" s="561">
        <v>120</v>
      </c>
      <c r="AC805" s="561"/>
      <c r="AD805" s="561"/>
      <c r="AE805" s="561"/>
      <c r="AF805" s="561"/>
      <c r="AG805" s="561">
        <v>4709.9009442000006</v>
      </c>
      <c r="AH805" s="561">
        <v>5470.1</v>
      </c>
      <c r="AI805" s="290" t="s">
        <v>310</v>
      </c>
      <c r="AJ805" s="290" t="s">
        <v>625</v>
      </c>
    </row>
    <row r="806" spans="2:36" x14ac:dyDescent="0.25">
      <c r="B806" s="554">
        <v>704</v>
      </c>
      <c r="C806" s="555"/>
      <c r="D806" s="556"/>
      <c r="E806" s="290" t="s">
        <v>395</v>
      </c>
      <c r="F806" s="290" t="s">
        <v>407</v>
      </c>
      <c r="G806" s="290" t="s">
        <v>397</v>
      </c>
      <c r="H806" s="183" t="str">
        <f>INDEX(Sector!$D$57:$D$776,MATCH('Energy consumption (raw)'!F806,Sector!$C$57:$C$776,FALSE))</f>
        <v>Electronic components manufacturing</v>
      </c>
      <c r="I806" s="183" t="str">
        <f>IF(G806=Sector!$B$50,Sector!$B$50,IF(G806=Sector!$B$51,Sector!$B$51,IF(G806=Sector!$B$53,Sector!$B$53,INDEX(Sector!$E$57:$E$776,MATCH('Energy consumption (raw)'!F806,Sector!$C$57:$C$776,FALSE)))))</f>
        <v>26 Manufacture of computer, electronic and optical products</v>
      </c>
      <c r="J806" s="561">
        <v>9914398</v>
      </c>
      <c r="K806" s="561">
        <v>9914833</v>
      </c>
      <c r="L806" s="561"/>
      <c r="M806" s="561"/>
      <c r="N806" s="561"/>
      <c r="O806" s="561"/>
      <c r="P806" s="561"/>
      <c r="Q806" s="561"/>
      <c r="R806" s="561"/>
      <c r="S806" s="561">
        <v>44348</v>
      </c>
      <c r="T806" s="561"/>
      <c r="U806" s="561"/>
      <c r="V806" s="561"/>
      <c r="W806" s="561">
        <v>1492</v>
      </c>
      <c r="X806" s="561"/>
      <c r="Y806" s="561">
        <v>34.5</v>
      </c>
      <c r="Z806" s="561"/>
      <c r="AA806" s="561"/>
      <c r="AB806" s="561"/>
      <c r="AC806" s="561"/>
      <c r="AD806" s="561"/>
      <c r="AE806" s="561"/>
      <c r="AF806" s="561"/>
      <c r="AG806" s="561">
        <v>1607.7283319000001</v>
      </c>
      <c r="AH806" s="561">
        <v>1381.7</v>
      </c>
      <c r="AI806" s="290" t="s">
        <v>310</v>
      </c>
      <c r="AJ806" s="290" t="s">
        <v>625</v>
      </c>
    </row>
    <row r="807" spans="2:36" x14ac:dyDescent="0.25">
      <c r="B807" s="554">
        <v>705</v>
      </c>
      <c r="C807" s="555"/>
      <c r="D807" s="556"/>
      <c r="E807" s="290" t="s">
        <v>395</v>
      </c>
      <c r="F807" s="290" t="s">
        <v>629</v>
      </c>
      <c r="G807" s="290" t="s">
        <v>397</v>
      </c>
      <c r="H807" s="183" t="str">
        <f>INDEX(Sector!$D$57:$D$776,MATCH('Energy consumption (raw)'!F807,Sector!$C$57:$C$776,FALSE))</f>
        <v>Producing products from non-metallic minerals</v>
      </c>
      <c r="I807" s="183" t="str">
        <f>IF(G807=Sector!$B$50,Sector!$B$50,IF(G807=Sector!$B$51,Sector!$B$51,IF(G807=Sector!$B$53,Sector!$B$53,INDEX(Sector!$E$57:$E$776,MATCH('Energy consumption (raw)'!F807,Sector!$C$57:$C$776,FALSE)))))</f>
        <v>23 Manufacture of other non-metallic mineral products</v>
      </c>
      <c r="J807" s="561"/>
      <c r="K807" s="561">
        <v>6810421</v>
      </c>
      <c r="L807" s="561"/>
      <c r="M807" s="561"/>
      <c r="N807" s="561"/>
      <c r="O807" s="561"/>
      <c r="P807" s="561"/>
      <c r="Q807" s="561"/>
      <c r="R807" s="561"/>
      <c r="S807" s="561">
        <v>280924</v>
      </c>
      <c r="T807" s="561"/>
      <c r="U807" s="561"/>
      <c r="V807" s="561"/>
      <c r="W807" s="561"/>
      <c r="X807" s="561"/>
      <c r="Y807" s="561"/>
      <c r="Z807" s="561"/>
      <c r="AA807" s="561"/>
      <c r="AB807" s="561"/>
      <c r="AC807" s="561"/>
      <c r="AD807" s="561"/>
      <c r="AE807" s="561"/>
      <c r="AF807" s="561"/>
      <c r="AG807" s="561">
        <v>1298.0610803</v>
      </c>
      <c r="AH807" s="561">
        <v>195475.16400000002</v>
      </c>
      <c r="AI807" s="290" t="s">
        <v>310</v>
      </c>
      <c r="AJ807" s="290" t="s">
        <v>625</v>
      </c>
    </row>
    <row r="808" spans="2:36" x14ac:dyDescent="0.25">
      <c r="B808" s="554">
        <v>706</v>
      </c>
      <c r="C808" s="555"/>
      <c r="D808" s="556"/>
      <c r="E808" s="290" t="s">
        <v>395</v>
      </c>
      <c r="F808" s="290" t="s">
        <v>407</v>
      </c>
      <c r="G808" s="290" t="s">
        <v>397</v>
      </c>
      <c r="H808" s="183" t="str">
        <f>INDEX(Sector!$D$57:$D$776,MATCH('Energy consumption (raw)'!F808,Sector!$C$57:$C$776,FALSE))</f>
        <v>Electronic components manufacturing</v>
      </c>
      <c r="I808" s="183" t="str">
        <f>IF(G808=Sector!$B$50,Sector!$B$50,IF(G808=Sector!$B$51,Sector!$B$51,IF(G808=Sector!$B$53,Sector!$B$53,INDEX(Sector!$E$57:$E$776,MATCH('Energy consumption (raw)'!F808,Sector!$C$57:$C$776,FALSE)))))</f>
        <v>26 Manufacture of computer, electronic and optical products</v>
      </c>
      <c r="J808" s="561"/>
      <c r="K808" s="561">
        <v>7316848</v>
      </c>
      <c r="L808" s="561"/>
      <c r="M808" s="561"/>
      <c r="N808" s="561"/>
      <c r="O808" s="561"/>
      <c r="P808" s="561"/>
      <c r="Q808" s="561"/>
      <c r="R808" s="561"/>
      <c r="S808" s="561"/>
      <c r="T808" s="561"/>
      <c r="U808" s="561"/>
      <c r="V808" s="561"/>
      <c r="W808" s="561"/>
      <c r="X808" s="561"/>
      <c r="Y808" s="561"/>
      <c r="Z808" s="561"/>
      <c r="AA808" s="561"/>
      <c r="AB808" s="561"/>
      <c r="AC808" s="561"/>
      <c r="AD808" s="561"/>
      <c r="AE808" s="561"/>
      <c r="AF808" s="561"/>
      <c r="AG808" s="561">
        <v>1128.9896464000001</v>
      </c>
      <c r="AH808" s="561">
        <v>1464.2148829</v>
      </c>
      <c r="AI808" s="290" t="s">
        <v>310</v>
      </c>
      <c r="AJ808" s="290" t="s">
        <v>625</v>
      </c>
    </row>
    <row r="809" spans="2:36" x14ac:dyDescent="0.25">
      <c r="B809" s="290">
        <v>707</v>
      </c>
      <c r="C809" s="556"/>
      <c r="D809" s="556"/>
      <c r="E809" s="290" t="s">
        <v>395</v>
      </c>
      <c r="F809" s="290" t="s">
        <v>628</v>
      </c>
      <c r="G809" s="290" t="s">
        <v>397</v>
      </c>
      <c r="H809" s="183" t="str">
        <f>INDEX(Sector!$D$57:$D$776,MATCH('Energy consumption (raw)'!F809,Sector!$C$57:$C$776,FALSE))</f>
        <v>Producing feed for livestock and poultry</v>
      </c>
      <c r="I809" s="183" t="str">
        <f>IF(G809=Sector!$B$50,Sector!$B$50,IF(G809=Sector!$B$51,Sector!$B$51,IF(G809=Sector!$B$53,Sector!$B$53,INDEX(Sector!$E$57:$E$776,MATCH('Energy consumption (raw)'!F809,Sector!$C$57:$C$776,FALSE)))))</f>
        <v>10 Manufacture of food products</v>
      </c>
      <c r="J809" s="561"/>
      <c r="K809" s="561">
        <v>6705254</v>
      </c>
      <c r="L809" s="561"/>
      <c r="M809" s="561"/>
      <c r="N809" s="561"/>
      <c r="O809" s="561"/>
      <c r="P809" s="561"/>
      <c r="Q809" s="561"/>
      <c r="R809" s="561"/>
      <c r="S809" s="561"/>
      <c r="T809" s="561"/>
      <c r="U809" s="561"/>
      <c r="V809" s="561"/>
      <c r="W809" s="561"/>
      <c r="X809" s="561"/>
      <c r="Y809" s="561"/>
      <c r="Z809" s="561"/>
      <c r="AA809" s="561"/>
      <c r="AB809" s="561"/>
      <c r="AC809" s="561"/>
      <c r="AD809" s="561"/>
      <c r="AE809" s="561"/>
      <c r="AF809" s="561"/>
      <c r="AG809" s="561">
        <v>1034.6206922000001</v>
      </c>
      <c r="AH809" s="561">
        <v>1274.2593932</v>
      </c>
      <c r="AI809" s="290" t="s">
        <v>310</v>
      </c>
      <c r="AJ809" s="290" t="s">
        <v>625</v>
      </c>
    </row>
    <row r="810" spans="2:36" x14ac:dyDescent="0.25">
      <c r="B810" s="554">
        <v>708</v>
      </c>
      <c r="C810" s="555"/>
      <c r="D810" s="556"/>
      <c r="E810" s="290" t="s">
        <v>395</v>
      </c>
      <c r="F810" s="290" t="s">
        <v>407</v>
      </c>
      <c r="G810" s="290" t="s">
        <v>397</v>
      </c>
      <c r="H810" s="183" t="str">
        <f>INDEX(Sector!$D$57:$D$776,MATCH('Energy consumption (raw)'!F810,Sector!$C$57:$C$776,FALSE))</f>
        <v>Electronic components manufacturing</v>
      </c>
      <c r="I810" s="183" t="str">
        <f>IF(G810=Sector!$B$50,Sector!$B$50,IF(G810=Sector!$B$51,Sector!$B$51,IF(G810=Sector!$B$53,Sector!$B$53,INDEX(Sector!$E$57:$E$776,MATCH('Energy consumption (raw)'!F810,Sector!$C$57:$C$776,FALSE)))))</f>
        <v>26 Manufacture of computer, electronic and optical products</v>
      </c>
      <c r="J810" s="561"/>
      <c r="K810" s="561">
        <v>66380147</v>
      </c>
      <c r="L810" s="561"/>
      <c r="M810" s="561"/>
      <c r="N810" s="561"/>
      <c r="O810" s="561"/>
      <c r="P810" s="561"/>
      <c r="Q810" s="561"/>
      <c r="R810" s="561"/>
      <c r="S810" s="561"/>
      <c r="T810" s="561"/>
      <c r="U810" s="561"/>
      <c r="V810" s="561"/>
      <c r="W810" s="561"/>
      <c r="X810" s="561"/>
      <c r="Y810" s="561"/>
      <c r="Z810" s="561"/>
      <c r="AA810" s="561"/>
      <c r="AB810" s="561"/>
      <c r="AC810" s="561"/>
      <c r="AD810" s="561"/>
      <c r="AE810" s="561"/>
      <c r="AF810" s="561"/>
      <c r="AG810" s="561">
        <v>10242.456682100001</v>
      </c>
      <c r="AH810" s="561">
        <v>9709.5478404000005</v>
      </c>
      <c r="AI810" s="290" t="s">
        <v>310</v>
      </c>
      <c r="AJ810" s="290" t="s">
        <v>625</v>
      </c>
    </row>
    <row r="811" spans="2:36" x14ac:dyDescent="0.25">
      <c r="B811" s="554">
        <v>709</v>
      </c>
      <c r="C811" s="555"/>
      <c r="D811" s="556"/>
      <c r="E811" s="290" t="s">
        <v>395</v>
      </c>
      <c r="F811" s="559" t="s">
        <v>630</v>
      </c>
      <c r="G811" s="290" t="s">
        <v>397</v>
      </c>
      <c r="H811" s="183" t="str">
        <f>INDEX(Sector!$D$57:$D$776,MATCH('Energy consumption (raw)'!F811,Sector!$C$57:$C$776,FALSE))</f>
        <v>Wholesale synthetic</v>
      </c>
      <c r="I811" s="183" t="str">
        <f>IF(G811=Sector!$B$50,Sector!$B$50,IF(G811=Sector!$B$51,Sector!$B$51,IF(G811=Sector!$B$53,Sector!$B$53,INDEX(Sector!$E$57:$E$776,MATCH('Energy consumption (raw)'!F811,Sector!$C$57:$C$776,FALSE)))))</f>
        <v>45-46 Wholesale</v>
      </c>
      <c r="J811" s="561"/>
      <c r="K811" s="561">
        <v>12181974</v>
      </c>
      <c r="L811" s="561"/>
      <c r="M811" s="561"/>
      <c r="N811" s="561"/>
      <c r="O811" s="561"/>
      <c r="P811" s="561"/>
      <c r="Q811" s="561"/>
      <c r="R811" s="561"/>
      <c r="S811" s="561">
        <v>100</v>
      </c>
      <c r="T811" s="561"/>
      <c r="U811" s="561"/>
      <c r="V811" s="561"/>
      <c r="W811" s="561">
        <v>226</v>
      </c>
      <c r="X811" s="561"/>
      <c r="Y811" s="561">
        <v>3.5</v>
      </c>
      <c r="Z811" s="561"/>
      <c r="AA811" s="561"/>
      <c r="AB811" s="561"/>
      <c r="AC811" s="561"/>
      <c r="AD811" s="561"/>
      <c r="AE811" s="561"/>
      <c r="AF811" s="561"/>
      <c r="AG811" s="561">
        <v>1883.7691682000002</v>
      </c>
      <c r="AH811" s="561">
        <v>1649.9643089000001</v>
      </c>
      <c r="AI811" s="290" t="s">
        <v>310</v>
      </c>
      <c r="AJ811" s="290" t="s">
        <v>625</v>
      </c>
    </row>
    <row r="812" spans="2:36" x14ac:dyDescent="0.25">
      <c r="B812" s="554">
        <v>710</v>
      </c>
      <c r="C812" s="555"/>
      <c r="D812" s="556"/>
      <c r="E812" s="290" t="s">
        <v>395</v>
      </c>
      <c r="F812" s="290" t="s">
        <v>631</v>
      </c>
      <c r="G812" s="290" t="s">
        <v>397</v>
      </c>
      <c r="H812" s="183" t="str">
        <f>INDEX(Sector!$D$57:$D$776,MATCH('Energy consumption (raw)'!F812,Sector!$C$57:$C$776,FALSE))</f>
        <v>Manufacture of knitting, spinning and sewing products</v>
      </c>
      <c r="I812" s="183" t="str">
        <f>IF(G812=Sector!$B$50,Sector!$B$50,IF(G812=Sector!$B$51,Sector!$B$51,IF(G812=Sector!$B$53,Sector!$B$53,INDEX(Sector!$E$57:$E$776,MATCH('Energy consumption (raw)'!F812,Sector!$C$57:$C$776,FALSE)))))</f>
        <v>13 Manufacture of textiles</v>
      </c>
      <c r="J812" s="561">
        <v>27088950</v>
      </c>
      <c r="K812" s="561">
        <v>27088950</v>
      </c>
      <c r="L812" s="561"/>
      <c r="M812" s="561"/>
      <c r="N812" s="561">
        <v>4265</v>
      </c>
      <c r="O812" s="561"/>
      <c r="P812" s="561"/>
      <c r="Q812" s="561"/>
      <c r="R812" s="561"/>
      <c r="S812" s="561">
        <v>4140</v>
      </c>
      <c r="T812" s="561"/>
      <c r="U812" s="561"/>
      <c r="V812" s="561"/>
      <c r="W812" s="561"/>
      <c r="X812" s="561"/>
      <c r="Y812" s="561">
        <v>137</v>
      </c>
      <c r="Z812" s="561"/>
      <c r="AA812" s="561"/>
      <c r="AB812" s="561"/>
      <c r="AC812" s="561"/>
      <c r="AD812" s="561"/>
      <c r="AE812" s="561"/>
      <c r="AF812" s="561"/>
      <c r="AG812" s="561">
        <v>7318.2981850000006</v>
      </c>
      <c r="AH812" s="561">
        <v>10593.975633599999</v>
      </c>
      <c r="AI812" s="290" t="s">
        <v>310</v>
      </c>
      <c r="AJ812" s="290" t="s">
        <v>625</v>
      </c>
    </row>
    <row r="813" spans="2:36" x14ac:dyDescent="0.25">
      <c r="B813" s="554">
        <v>711</v>
      </c>
      <c r="C813" s="555"/>
      <c r="D813" s="556"/>
      <c r="E813" s="290" t="s">
        <v>395</v>
      </c>
      <c r="F813" s="290" t="s">
        <v>400</v>
      </c>
      <c r="G813" s="290" t="s">
        <v>397</v>
      </c>
      <c r="H813" s="183" t="str">
        <f>INDEX(Sector!$D$57:$D$776,MATCH('Energy consumption (raw)'!F813,Sector!$C$57:$C$776,FALSE))</f>
        <v>Producing products from plastic</v>
      </c>
      <c r="I813" s="183" t="str">
        <f>IF(G813=Sector!$B$50,Sector!$B$50,IF(G813=Sector!$B$51,Sector!$B$51,IF(G813=Sector!$B$53,Sector!$B$53,INDEX(Sector!$E$57:$E$776,MATCH('Energy consumption (raw)'!F813,Sector!$C$57:$C$776,FALSE)))))</f>
        <v>22 Manufacture of rubber and plastics products</v>
      </c>
      <c r="J813" s="561"/>
      <c r="K813" s="561">
        <v>9159640</v>
      </c>
      <c r="L813" s="561"/>
      <c r="M813" s="561"/>
      <c r="N813" s="561"/>
      <c r="O813" s="561"/>
      <c r="P813" s="561"/>
      <c r="Q813" s="561"/>
      <c r="R813" s="561"/>
      <c r="S813" s="561">
        <v>10100</v>
      </c>
      <c r="T813" s="561"/>
      <c r="U813" s="561"/>
      <c r="V813" s="561"/>
      <c r="W813" s="561"/>
      <c r="X813" s="561"/>
      <c r="Y813" s="561"/>
      <c r="Z813" s="561"/>
      <c r="AA813" s="561"/>
      <c r="AB813" s="561"/>
      <c r="AC813" s="561"/>
      <c r="AD813" s="561"/>
      <c r="AE813" s="561"/>
      <c r="AF813" s="561"/>
      <c r="AG813" s="561">
        <v>1422.220452</v>
      </c>
      <c r="AH813" s="561">
        <v>1408</v>
      </c>
      <c r="AI813" s="290" t="s">
        <v>310</v>
      </c>
      <c r="AJ813" s="290" t="s">
        <v>625</v>
      </c>
    </row>
    <row r="814" spans="2:36" x14ac:dyDescent="0.25">
      <c r="B814" s="554">
        <v>712</v>
      </c>
      <c r="C814" s="555"/>
      <c r="D814" s="556"/>
      <c r="E814" s="290" t="s">
        <v>395</v>
      </c>
      <c r="F814" s="290" t="s">
        <v>433</v>
      </c>
      <c r="G814" s="290" t="s">
        <v>397</v>
      </c>
      <c r="H814" s="183" t="str">
        <f>INDEX(Sector!$D$57:$D$776,MATCH('Energy consumption (raw)'!F814,Sector!$C$57:$C$776,FALSE))</f>
        <v>Producing plastics and synthetic rubber in primary form</v>
      </c>
      <c r="I814" s="183" t="str">
        <f>IF(G814=Sector!$B$50,Sector!$B$50,IF(G814=Sector!$B$51,Sector!$B$51,IF(G814=Sector!$B$53,Sector!$B$53,INDEX(Sector!$E$57:$E$776,MATCH('Energy consumption (raw)'!F814,Sector!$C$57:$C$776,FALSE)))))</f>
        <v>22 Manufacture of rubber and plastics products</v>
      </c>
      <c r="J814" s="561"/>
      <c r="K814" s="561">
        <v>37629466</v>
      </c>
      <c r="L814" s="561"/>
      <c r="M814" s="561"/>
      <c r="N814" s="561"/>
      <c r="O814" s="561"/>
      <c r="P814" s="561"/>
      <c r="Q814" s="561"/>
      <c r="R814" s="561"/>
      <c r="S814" s="561"/>
      <c r="T814" s="561"/>
      <c r="U814" s="561"/>
      <c r="V814" s="561"/>
      <c r="W814" s="561"/>
      <c r="X814" s="561"/>
      <c r="Y814" s="561"/>
      <c r="Z814" s="561"/>
      <c r="AA814" s="561"/>
      <c r="AB814" s="561"/>
      <c r="AC814" s="561"/>
      <c r="AD814" s="561"/>
      <c r="AE814" s="561"/>
      <c r="AF814" s="561"/>
      <c r="AG814" s="561">
        <v>5806.2266038000007</v>
      </c>
      <c r="AH814" s="561">
        <v>5412</v>
      </c>
      <c r="AI814" s="290" t="s">
        <v>310</v>
      </c>
      <c r="AJ814" s="290" t="s">
        <v>625</v>
      </c>
    </row>
    <row r="815" spans="2:36" x14ac:dyDescent="0.25">
      <c r="B815" s="554">
        <v>713</v>
      </c>
      <c r="C815" s="555"/>
      <c r="D815" s="556"/>
      <c r="E815" s="290" t="s">
        <v>395</v>
      </c>
      <c r="F815" s="290" t="s">
        <v>400</v>
      </c>
      <c r="G815" s="290" t="s">
        <v>397</v>
      </c>
      <c r="H815" s="183" t="str">
        <f>INDEX(Sector!$D$57:$D$776,MATCH('Energy consumption (raw)'!F815,Sector!$C$57:$C$776,FALSE))</f>
        <v>Producing products from plastic</v>
      </c>
      <c r="I815" s="183" t="str">
        <f>IF(G815=Sector!$B$50,Sector!$B$50,IF(G815=Sector!$B$51,Sector!$B$51,IF(G815=Sector!$B$53,Sector!$B$53,INDEX(Sector!$E$57:$E$776,MATCH('Energy consumption (raw)'!F815,Sector!$C$57:$C$776,FALSE)))))</f>
        <v>22 Manufacture of rubber and plastics products</v>
      </c>
      <c r="J815" s="561"/>
      <c r="K815" s="561">
        <v>8031578</v>
      </c>
      <c r="L815" s="561"/>
      <c r="M815" s="561"/>
      <c r="N815" s="561"/>
      <c r="O815" s="561"/>
      <c r="P815" s="561"/>
      <c r="Q815" s="561"/>
      <c r="R815" s="561"/>
      <c r="S815" s="561"/>
      <c r="T815" s="561"/>
      <c r="U815" s="561"/>
      <c r="V815" s="561"/>
      <c r="W815" s="561"/>
      <c r="X815" s="561"/>
      <c r="Y815" s="561"/>
      <c r="Z815" s="561"/>
      <c r="AA815" s="561"/>
      <c r="AB815" s="561"/>
      <c r="AC815" s="561"/>
      <c r="AD815" s="561"/>
      <c r="AE815" s="561"/>
      <c r="AF815" s="561"/>
      <c r="AG815" s="561">
        <v>1239.2724854000001</v>
      </c>
      <c r="AH815" s="561">
        <v>1373.1</v>
      </c>
      <c r="AI815" s="290" t="s">
        <v>310</v>
      </c>
      <c r="AJ815" s="290" t="s">
        <v>625</v>
      </c>
    </row>
    <row r="816" spans="2:36" x14ac:dyDescent="0.25">
      <c r="B816" s="554">
        <v>714</v>
      </c>
      <c r="C816" s="555"/>
      <c r="D816" s="556"/>
      <c r="E816" s="290" t="s">
        <v>395</v>
      </c>
      <c r="F816" s="290" t="s">
        <v>603</v>
      </c>
      <c r="G816" s="290" t="s">
        <v>397</v>
      </c>
      <c r="H816" s="183" t="str">
        <f>INDEX(Sector!$D$57:$D$776,MATCH('Energy consumption (raw)'!F816,Sector!$C$57:$C$776,FALSE))</f>
        <v>Production of electric cables</v>
      </c>
      <c r="I816" s="183" t="str">
        <f>IF(G816=Sector!$B$50,Sector!$B$50,IF(G816=Sector!$B$51,Sector!$B$51,IF(G816=Sector!$B$53,Sector!$B$53,INDEX(Sector!$E$57:$E$776,MATCH('Energy consumption (raw)'!F816,Sector!$C$57:$C$776,FALSE)))))</f>
        <v>26 Manufacture of computer, electronic and optical products</v>
      </c>
      <c r="J816" s="561"/>
      <c r="K816" s="561">
        <v>8643789</v>
      </c>
      <c r="L816" s="561"/>
      <c r="M816" s="561"/>
      <c r="N816" s="561"/>
      <c r="O816" s="561"/>
      <c r="P816" s="561"/>
      <c r="Q816" s="561"/>
      <c r="R816" s="561"/>
      <c r="S816" s="561"/>
      <c r="T816" s="561"/>
      <c r="U816" s="561"/>
      <c r="V816" s="561"/>
      <c r="W816" s="561"/>
      <c r="X816" s="561"/>
      <c r="Y816" s="561"/>
      <c r="Z816" s="561"/>
      <c r="AA816" s="561"/>
      <c r="AB816" s="561"/>
      <c r="AC816" s="561"/>
      <c r="AD816" s="561"/>
      <c r="AE816" s="561"/>
      <c r="AF816" s="561"/>
      <c r="AG816" s="561">
        <v>1333.7366427000002</v>
      </c>
      <c r="AH816" s="561">
        <v>1228.9000000000001</v>
      </c>
      <c r="AI816" s="290" t="s">
        <v>310</v>
      </c>
      <c r="AJ816" s="290" t="s">
        <v>625</v>
      </c>
    </row>
    <row r="817" spans="2:36" x14ac:dyDescent="0.25">
      <c r="B817" s="554">
        <v>715</v>
      </c>
      <c r="C817" s="555"/>
      <c r="D817" s="556"/>
      <c r="E817" s="290" t="s">
        <v>395</v>
      </c>
      <c r="F817" s="290" t="s">
        <v>632</v>
      </c>
      <c r="G817" s="290" t="s">
        <v>397</v>
      </c>
      <c r="H817" s="183" t="str">
        <f>INDEX(Sector!$D$57:$D$776,MATCH('Energy consumption (raw)'!F817,Sector!$C$57:$C$776,FALSE))</f>
        <v>Producing feed for livestock and poultry</v>
      </c>
      <c r="I817" s="183" t="str">
        <f>IF(G817=Sector!$B$50,Sector!$B$50,IF(G817=Sector!$B$51,Sector!$B$51,IF(G817=Sector!$B$53,Sector!$B$53,INDEX(Sector!$E$57:$E$776,MATCH('Energy consumption (raw)'!F817,Sector!$C$57:$C$776,FALSE)))))</f>
        <v>10 Manufacture of food products</v>
      </c>
      <c r="J817" s="561"/>
      <c r="K817" s="561">
        <v>5424304</v>
      </c>
      <c r="L817" s="561"/>
      <c r="M817" s="561"/>
      <c r="N817" s="561">
        <v>3231</v>
      </c>
      <c r="O817" s="561"/>
      <c r="P817" s="561"/>
      <c r="Q817" s="561"/>
      <c r="R817" s="561"/>
      <c r="S817" s="561">
        <v>26867</v>
      </c>
      <c r="T817" s="561"/>
      <c r="U817" s="561"/>
      <c r="V817" s="561"/>
      <c r="W817" s="561">
        <v>16875</v>
      </c>
      <c r="X817" s="561"/>
      <c r="Y817" s="561"/>
      <c r="Z817" s="561"/>
      <c r="AA817" s="561"/>
      <c r="AB817" s="561"/>
      <c r="AC817" s="561"/>
      <c r="AD817" s="561"/>
      <c r="AE817" s="561"/>
      <c r="AF817" s="561">
        <v>113</v>
      </c>
      <c r="AG817" s="561">
        <v>3167.6203171999996</v>
      </c>
      <c r="AH817" s="561">
        <v>2310.8000000000002</v>
      </c>
      <c r="AI817" s="290" t="s">
        <v>310</v>
      </c>
      <c r="AJ817" s="290" t="s">
        <v>625</v>
      </c>
    </row>
    <row r="818" spans="2:36" x14ac:dyDescent="0.25">
      <c r="B818" s="554">
        <v>716</v>
      </c>
      <c r="C818" s="555"/>
      <c r="D818" s="556"/>
      <c r="E818" s="290" t="s">
        <v>395</v>
      </c>
      <c r="F818" s="290" t="s">
        <v>633</v>
      </c>
      <c r="G818" s="290" t="s">
        <v>397</v>
      </c>
      <c r="H818" s="183" t="str">
        <f>INDEX(Sector!$D$57:$D$776,MATCH('Energy consumption (raw)'!F818,Sector!$C$57:$C$776,FALSE))</f>
        <v>Production and assembly of motorcycles and spare parts for honda motorcycles</v>
      </c>
      <c r="I818" s="183" t="str">
        <f>IF(G818=Sector!$B$50,Sector!$B$50,IF(G818=Sector!$B$51,Sector!$B$51,IF(G818=Sector!$B$53,Sector!$B$53,INDEX(Sector!$E$57:$E$776,MATCH('Energy consumption (raw)'!F818,Sector!$C$57:$C$776,FALSE)))))</f>
        <v>29 Manufacture of motor vehicles, trailers and semi-trailers</v>
      </c>
      <c r="J818" s="561">
        <v>36996960</v>
      </c>
      <c r="K818" s="561">
        <v>37442890</v>
      </c>
      <c r="L818" s="561"/>
      <c r="M818" s="561"/>
      <c r="N818" s="561"/>
      <c r="O818" s="561"/>
      <c r="P818" s="561"/>
      <c r="Q818" s="561"/>
      <c r="R818" s="561"/>
      <c r="S818" s="561">
        <v>4582</v>
      </c>
      <c r="T818" s="561"/>
      <c r="U818" s="561"/>
      <c r="V818" s="561"/>
      <c r="W818" s="561"/>
      <c r="X818" s="561"/>
      <c r="Y818" s="561">
        <v>2087</v>
      </c>
      <c r="Z818" s="561"/>
      <c r="AA818" s="561"/>
      <c r="AB818" s="561"/>
      <c r="AC818" s="561"/>
      <c r="AD818" s="561"/>
      <c r="AE818" s="561"/>
      <c r="AF818" s="561"/>
      <c r="AG818" s="561">
        <v>8056.3000869999996</v>
      </c>
      <c r="AH818" s="561">
        <v>4622.7</v>
      </c>
      <c r="AI818" s="290" t="s">
        <v>310</v>
      </c>
      <c r="AJ818" s="290" t="s">
        <v>625</v>
      </c>
    </row>
    <row r="819" spans="2:36" x14ac:dyDescent="0.25">
      <c r="B819" s="554">
        <v>717</v>
      </c>
      <c r="C819" s="555"/>
      <c r="D819" s="556"/>
      <c r="E819" s="290" t="s">
        <v>395</v>
      </c>
      <c r="F819" s="290" t="s">
        <v>634</v>
      </c>
      <c r="G819" s="290" t="s">
        <v>397</v>
      </c>
      <c r="H819" s="183" t="str">
        <f>INDEX(Sector!$D$57:$D$776,MATCH('Energy consumption (raw)'!F819,Sector!$C$57:$C$776,FALSE))</f>
        <v>Producing electromagnetic wire and all kinds of copper</v>
      </c>
      <c r="I819" s="183" t="str">
        <f>IF(G819=Sector!$B$50,Sector!$B$50,IF(G819=Sector!$B$51,Sector!$B$51,IF(G819=Sector!$B$53,Sector!$B$53,INDEX(Sector!$E$57:$E$776,MATCH('Energy consumption (raw)'!F819,Sector!$C$57:$C$776,FALSE)))))</f>
        <v>26 Manufacture of computer, electronic and optical products</v>
      </c>
      <c r="J819" s="561"/>
      <c r="K819" s="561">
        <v>12634096</v>
      </c>
      <c r="L819" s="561"/>
      <c r="M819" s="561"/>
      <c r="N819" s="561"/>
      <c r="O819" s="561"/>
      <c r="P819" s="561"/>
      <c r="Q819" s="561"/>
      <c r="R819" s="561"/>
      <c r="S819" s="561">
        <v>21001</v>
      </c>
      <c r="T819" s="561"/>
      <c r="U819" s="561"/>
      <c r="V819" s="561"/>
      <c r="W819" s="561">
        <v>5400</v>
      </c>
      <c r="X819" s="561"/>
      <c r="Y819" s="561">
        <v>744</v>
      </c>
      <c r="Z819" s="561"/>
      <c r="AA819" s="561"/>
      <c r="AB819" s="561"/>
      <c r="AC819" s="561"/>
      <c r="AD819" s="561"/>
      <c r="AE819" s="561"/>
      <c r="AF819" s="561"/>
      <c r="AG819" s="561">
        <v>2783.3638928</v>
      </c>
      <c r="AH819" s="561">
        <v>1262.9000000000001</v>
      </c>
      <c r="AI819" s="290" t="s">
        <v>310</v>
      </c>
      <c r="AJ819" s="290" t="s">
        <v>625</v>
      </c>
    </row>
    <row r="820" spans="2:36" x14ac:dyDescent="0.25">
      <c r="B820" s="554">
        <v>718</v>
      </c>
      <c r="C820" s="555"/>
      <c r="D820" s="556"/>
      <c r="E820" s="290" t="s">
        <v>395</v>
      </c>
      <c r="F820" s="290" t="s">
        <v>598</v>
      </c>
      <c r="G820" s="290" t="s">
        <v>397</v>
      </c>
      <c r="H820" s="183" t="str">
        <f>INDEX(Sector!$D$57:$D$776,MATCH('Energy consumption (raw)'!F820,Sector!$C$57:$C$776,FALSE))</f>
        <v>Producing cutlery, hand tools and common metal products</v>
      </c>
      <c r="I820" s="183" t="str">
        <f>IF(G820=Sector!$B$50,Sector!$B$50,IF(G820=Sector!$B$51,Sector!$B$51,IF(G820=Sector!$B$53,Sector!$B$53,INDEX(Sector!$E$57:$E$776,MATCH('Energy consumption (raw)'!F820,Sector!$C$57:$C$776,FALSE)))))</f>
        <v>25 Manufacture of fabricated metal products, except machinery and equipment</v>
      </c>
      <c r="J820" s="561">
        <v>23034495</v>
      </c>
      <c r="K820" s="561">
        <v>23140307</v>
      </c>
      <c r="L820" s="561"/>
      <c r="M820" s="561"/>
      <c r="N820" s="561"/>
      <c r="O820" s="561"/>
      <c r="P820" s="561"/>
      <c r="Q820" s="561"/>
      <c r="R820" s="561"/>
      <c r="S820" s="561">
        <v>1818</v>
      </c>
      <c r="T820" s="561"/>
      <c r="U820" s="561"/>
      <c r="V820" s="561"/>
      <c r="W820" s="561">
        <v>11889</v>
      </c>
      <c r="X820" s="561"/>
      <c r="Y820" s="561">
        <v>33</v>
      </c>
      <c r="Z820" s="561"/>
      <c r="AA820" s="561"/>
      <c r="AB820" s="561"/>
      <c r="AC820" s="561"/>
      <c r="AD820" s="561"/>
      <c r="AE820" s="561"/>
      <c r="AF820" s="561"/>
      <c r="AG820" s="561">
        <v>3617.9870800999997</v>
      </c>
      <c r="AH820" s="561">
        <v>3769.5</v>
      </c>
      <c r="AI820" s="290" t="s">
        <v>310</v>
      </c>
      <c r="AJ820" s="290" t="s">
        <v>625</v>
      </c>
    </row>
    <row r="821" spans="2:36" x14ac:dyDescent="0.25">
      <c r="B821" s="554">
        <v>719</v>
      </c>
      <c r="C821" s="555"/>
      <c r="D821" s="556"/>
      <c r="E821" s="290" t="s">
        <v>395</v>
      </c>
      <c r="F821" s="290" t="s">
        <v>635</v>
      </c>
      <c r="G821" s="290" t="s">
        <v>397</v>
      </c>
      <c r="H821" s="183" t="str">
        <f>INDEX(Sector!$D$57:$D$776,MATCH('Energy consumption (raw)'!F821,Sector!$C$57:$C$776,FALSE))</f>
        <v>Manufacture of textile and garment products (except leather goods)</v>
      </c>
      <c r="I821" s="183" t="str">
        <f>IF(G821=Sector!$B$50,Sector!$B$50,IF(G821=Sector!$B$51,Sector!$B$51,IF(G821=Sector!$B$53,Sector!$B$53,INDEX(Sector!$E$57:$E$776,MATCH('Energy consumption (raw)'!F821,Sector!$C$57:$C$776,FALSE)))))</f>
        <v>13 Manufacture of textiles</v>
      </c>
      <c r="J821" s="561"/>
      <c r="K821" s="561">
        <v>11873864</v>
      </c>
      <c r="L821" s="561"/>
      <c r="M821" s="561"/>
      <c r="N821" s="561"/>
      <c r="O821" s="561"/>
      <c r="P821" s="561"/>
      <c r="Q821" s="561"/>
      <c r="R821" s="561"/>
      <c r="S821" s="561"/>
      <c r="T821" s="561"/>
      <c r="U821" s="561"/>
      <c r="V821" s="561"/>
      <c r="W821" s="561"/>
      <c r="X821" s="561"/>
      <c r="Y821" s="561"/>
      <c r="Z821" s="561"/>
      <c r="AA821" s="561"/>
      <c r="AB821" s="561"/>
      <c r="AC821" s="561"/>
      <c r="AD821" s="561"/>
      <c r="AE821" s="561"/>
      <c r="AF821" s="561"/>
      <c r="AG821" s="561">
        <v>1832.1372152000001</v>
      </c>
      <c r="AH821" s="561">
        <v>1462</v>
      </c>
      <c r="AI821" s="290" t="s">
        <v>310</v>
      </c>
      <c r="AJ821" s="290" t="s">
        <v>625</v>
      </c>
    </row>
    <row r="822" spans="2:36" x14ac:dyDescent="0.25">
      <c r="B822" s="554">
        <v>720</v>
      </c>
      <c r="C822" s="555"/>
      <c r="D822" s="556"/>
      <c r="E822" s="290" t="s">
        <v>395</v>
      </c>
      <c r="F822" s="290" t="s">
        <v>336</v>
      </c>
      <c r="G822" s="290" t="s">
        <v>397</v>
      </c>
      <c r="H822" s="183" t="str">
        <f>INDEX(Sector!$D$57:$D$776,MATCH('Energy consumption (raw)'!F822,Sector!$C$57:$C$776,FALSE))</f>
        <v>Exploitation of stone, sand, gravel and clay</v>
      </c>
      <c r="I822" s="183" t="str">
        <f>IF(G822=Sector!$B$50,Sector!$B$50,IF(G822=Sector!$B$51,Sector!$B$51,IF(G822=Sector!$B$53,Sector!$B$53,INDEX(Sector!$E$57:$E$776,MATCH('Energy consumption (raw)'!F822,Sector!$C$57:$C$776,FALSE)))))</f>
        <v>36 Water collection, treatment and supply</v>
      </c>
      <c r="J822" s="561"/>
      <c r="K822" s="561">
        <v>42666852</v>
      </c>
      <c r="L822" s="561"/>
      <c r="M822" s="561"/>
      <c r="N822" s="561">
        <v>75095</v>
      </c>
      <c r="O822" s="561"/>
      <c r="P822" s="561"/>
      <c r="Q822" s="561"/>
      <c r="R822" s="561"/>
      <c r="S822" s="561"/>
      <c r="T822" s="561"/>
      <c r="U822" s="561"/>
      <c r="V822" s="561"/>
      <c r="W822" s="561"/>
      <c r="X822" s="561"/>
      <c r="Y822" s="561"/>
      <c r="Z822" s="561"/>
      <c r="AA822" s="561"/>
      <c r="AB822" s="561"/>
      <c r="AC822" s="561"/>
      <c r="AD822" s="561"/>
      <c r="AE822" s="561"/>
      <c r="AF822" s="561"/>
      <c r="AG822" s="561">
        <v>59149.995263600002</v>
      </c>
      <c r="AH822" s="561">
        <v>7983.2351200000003</v>
      </c>
      <c r="AI822" s="290" t="s">
        <v>310</v>
      </c>
      <c r="AJ822" s="290" t="s">
        <v>625</v>
      </c>
    </row>
    <row r="823" spans="2:36" x14ac:dyDescent="0.25">
      <c r="B823" s="554">
        <v>721</v>
      </c>
      <c r="C823" s="555"/>
      <c r="D823" s="556"/>
      <c r="E823" s="290" t="s">
        <v>395</v>
      </c>
      <c r="F823" s="290" t="s">
        <v>512</v>
      </c>
      <c r="G823" s="290" t="s">
        <v>397</v>
      </c>
      <c r="H823" s="183" t="str">
        <f>INDEX(Sector!$D$57:$D$776,MATCH('Energy consumption (raw)'!F823,Sector!$C$57:$C$776,FALSE))</f>
        <v>Construction of civil engineering works</v>
      </c>
      <c r="I823" s="183" t="str">
        <f>IF(G823=Sector!$B$50,Sector!$B$50,IF(G823=Sector!$B$51,Sector!$B$51,IF(G823=Sector!$B$53,Sector!$B$53,INDEX(Sector!$E$57:$E$776,MATCH('Energy consumption (raw)'!F823,Sector!$C$57:$C$776,FALSE)))))</f>
        <v>Buildings</v>
      </c>
      <c r="J823" s="561"/>
      <c r="K823" s="561">
        <v>8008027</v>
      </c>
      <c r="L823" s="561"/>
      <c r="M823" s="561"/>
      <c r="N823" s="561"/>
      <c r="O823" s="561"/>
      <c r="P823" s="561"/>
      <c r="Q823" s="561"/>
      <c r="R823" s="561"/>
      <c r="S823" s="561"/>
      <c r="T823" s="561"/>
      <c r="U823" s="561"/>
      <c r="V823" s="561"/>
      <c r="W823" s="561"/>
      <c r="X823" s="561"/>
      <c r="Y823" s="561"/>
      <c r="Z823" s="561"/>
      <c r="AA823" s="561"/>
      <c r="AB823" s="561"/>
      <c r="AC823" s="561"/>
      <c r="AD823" s="561"/>
      <c r="AE823" s="561"/>
      <c r="AF823" s="561"/>
      <c r="AG823" s="561">
        <v>1235.6385661000002</v>
      </c>
      <c r="AH823" s="561">
        <v>1102.2648864</v>
      </c>
      <c r="AI823" s="290" t="s">
        <v>310</v>
      </c>
      <c r="AJ823" s="290" t="s">
        <v>625</v>
      </c>
    </row>
    <row r="824" spans="2:36" x14ac:dyDescent="0.25">
      <c r="B824" s="554">
        <v>722</v>
      </c>
      <c r="C824" s="555"/>
      <c r="D824" s="556"/>
      <c r="E824" s="290" t="s">
        <v>395</v>
      </c>
      <c r="F824" s="290" t="s">
        <v>517</v>
      </c>
      <c r="G824" s="290" t="s">
        <v>397</v>
      </c>
      <c r="H824" s="183" t="str">
        <f>INDEX(Sector!$D$57:$D$776,MATCH('Energy consumption (raw)'!F824,Sector!$C$57:$C$776,FALSE))</f>
        <v>Manufacture of other products from plastics</v>
      </c>
      <c r="I824" s="183" t="str">
        <f>IF(G824=Sector!$B$50,Sector!$B$50,IF(G824=Sector!$B$51,Sector!$B$51,IF(G824=Sector!$B$53,Sector!$B$53,INDEX(Sector!$E$57:$E$776,MATCH('Energy consumption (raw)'!F824,Sector!$C$57:$C$776,FALSE)))))</f>
        <v>22 Manufacture of rubber and plastics products</v>
      </c>
      <c r="J824" s="561">
        <v>6857470</v>
      </c>
      <c r="K824" s="561">
        <v>6857470</v>
      </c>
      <c r="L824" s="561"/>
      <c r="M824" s="561"/>
      <c r="N824" s="561"/>
      <c r="O824" s="561"/>
      <c r="P824" s="561"/>
      <c r="Q824" s="561"/>
      <c r="R824" s="561">
        <v>3.8</v>
      </c>
      <c r="S824" s="561"/>
      <c r="T824" s="561"/>
      <c r="U824" s="561"/>
      <c r="V824" s="561"/>
      <c r="W824" s="561">
        <v>16683000</v>
      </c>
      <c r="X824" s="561">
        <v>11.292999999999999</v>
      </c>
      <c r="Y824" s="561"/>
      <c r="Z824" s="561"/>
      <c r="AA824" s="561"/>
      <c r="AB824" s="561"/>
      <c r="AC824" s="561"/>
      <c r="AD824" s="561"/>
      <c r="AE824" s="561"/>
      <c r="AF824" s="561"/>
      <c r="AG824" s="561">
        <v>14919.037320999998</v>
      </c>
      <c r="AH824" s="561">
        <v>2178.7920699000001</v>
      </c>
      <c r="AI824" s="290" t="s">
        <v>310</v>
      </c>
      <c r="AJ824" s="290" t="s">
        <v>625</v>
      </c>
    </row>
    <row r="825" spans="2:36" x14ac:dyDescent="0.25">
      <c r="B825" s="554">
        <v>723</v>
      </c>
      <c r="C825" s="555"/>
      <c r="D825" s="556"/>
      <c r="E825" s="290" t="s">
        <v>395</v>
      </c>
      <c r="F825" s="290" t="s">
        <v>517</v>
      </c>
      <c r="G825" s="290" t="s">
        <v>397</v>
      </c>
      <c r="H825" s="183" t="str">
        <f>INDEX(Sector!$D$57:$D$776,MATCH('Energy consumption (raw)'!F825,Sector!$C$57:$C$776,FALSE))</f>
        <v>Manufacture of other products from plastics</v>
      </c>
      <c r="I825" s="183" t="str">
        <f>IF(G825=Sector!$B$50,Sector!$B$50,IF(G825=Sector!$B$51,Sector!$B$51,IF(G825=Sector!$B$53,Sector!$B$53,INDEX(Sector!$E$57:$E$776,MATCH('Energy consumption (raw)'!F825,Sector!$C$57:$C$776,FALSE)))))</f>
        <v>22 Manufacture of rubber and plastics products</v>
      </c>
      <c r="J825" s="561">
        <v>7004639</v>
      </c>
      <c r="K825" s="561">
        <v>6892440</v>
      </c>
      <c r="L825" s="561"/>
      <c r="M825" s="561"/>
      <c r="N825" s="561"/>
      <c r="O825" s="561"/>
      <c r="P825" s="561"/>
      <c r="Q825" s="561"/>
      <c r="R825" s="561">
        <v>5</v>
      </c>
      <c r="S825" s="561"/>
      <c r="T825" s="561"/>
      <c r="U825" s="561"/>
      <c r="V825" s="561"/>
      <c r="W825" s="561">
        <v>17661000</v>
      </c>
      <c r="X825" s="561">
        <v>14.332000000000001</v>
      </c>
      <c r="Y825" s="561"/>
      <c r="Z825" s="561"/>
      <c r="AA825" s="561"/>
      <c r="AB825" s="561"/>
      <c r="AC825" s="561"/>
      <c r="AD825" s="561"/>
      <c r="AE825" s="561"/>
      <c r="AF825" s="561"/>
      <c r="AG825" s="561">
        <v>15740.132292</v>
      </c>
      <c r="AH825" s="561"/>
      <c r="AI825" s="290" t="s">
        <v>310</v>
      </c>
      <c r="AJ825" s="290" t="s">
        <v>625</v>
      </c>
    </row>
    <row r="826" spans="2:36" x14ac:dyDescent="0.25">
      <c r="B826" s="554">
        <v>724</v>
      </c>
      <c r="C826" s="555"/>
      <c r="D826" s="556"/>
      <c r="E826" s="290" t="s">
        <v>395</v>
      </c>
      <c r="F826" s="290" t="s">
        <v>636</v>
      </c>
      <c r="G826" s="290" t="s">
        <v>397</v>
      </c>
      <c r="H826" s="183" t="str">
        <f>INDEX(Sector!$D$57:$D$776,MATCH('Energy consumption (raw)'!F826,Sector!$C$57:$C$776,FALSE))</f>
        <v>Producing and trading in garments for export</v>
      </c>
      <c r="I826" s="183" t="str">
        <f>IF(G826=Sector!$B$50,Sector!$B$50,IF(G826=Sector!$B$51,Sector!$B$51,IF(G826=Sector!$B$53,Sector!$B$53,INDEX(Sector!$E$57:$E$776,MATCH('Energy consumption (raw)'!F826,Sector!$C$57:$C$776,FALSE)))))</f>
        <v>14 Manufacture of wearing apparel</v>
      </c>
      <c r="J826" s="561"/>
      <c r="K826" s="561">
        <v>3969600</v>
      </c>
      <c r="L826" s="561"/>
      <c r="M826" s="561"/>
      <c r="N826" s="561">
        <v>2474</v>
      </c>
      <c r="O826" s="561"/>
      <c r="P826" s="561"/>
      <c r="Q826" s="561"/>
      <c r="R826" s="561"/>
      <c r="S826" s="561">
        <v>15694610</v>
      </c>
      <c r="T826" s="561"/>
      <c r="U826" s="561"/>
      <c r="V826" s="561"/>
      <c r="W826" s="561">
        <v>28129</v>
      </c>
      <c r="X826" s="561"/>
      <c r="Y826" s="561">
        <v>1</v>
      </c>
      <c r="Z826" s="561"/>
      <c r="AA826" s="561"/>
      <c r="AB826" s="561"/>
      <c r="AC826" s="561"/>
      <c r="AD826" s="561"/>
      <c r="AE826" s="561"/>
      <c r="AF826" s="561"/>
      <c r="AG826" s="561">
        <v>16180.00315</v>
      </c>
      <c r="AH826" s="561"/>
      <c r="AI826" s="290" t="s">
        <v>310</v>
      </c>
      <c r="AJ826" s="290" t="s">
        <v>625</v>
      </c>
    </row>
    <row r="827" spans="2:36" x14ac:dyDescent="0.25">
      <c r="B827" s="554">
        <v>725</v>
      </c>
      <c r="C827" s="555"/>
      <c r="D827" s="556"/>
      <c r="E827" s="290" t="s">
        <v>395</v>
      </c>
      <c r="F827" s="290" t="s">
        <v>545</v>
      </c>
      <c r="G827" s="290" t="s">
        <v>397</v>
      </c>
      <c r="H827" s="183" t="str">
        <f>INDEX(Sector!$D$57:$D$776,MATCH('Energy consumption (raw)'!F827,Sector!$C$57:$C$776,FALSE))</f>
        <v>Metal production</v>
      </c>
      <c r="I827" s="183" t="str">
        <f>IF(G827=Sector!$B$50,Sector!$B$50,IF(G827=Sector!$B$51,Sector!$B$51,IF(G827=Sector!$B$53,Sector!$B$53,INDEX(Sector!$E$57:$E$776,MATCH('Energy consumption (raw)'!F827,Sector!$C$57:$C$776,FALSE)))))</f>
        <v>24 Manufacture of basic metals</v>
      </c>
      <c r="J827" s="561">
        <v>3942486</v>
      </c>
      <c r="K827" s="561">
        <v>3952819</v>
      </c>
      <c r="L827" s="561"/>
      <c r="M827" s="561"/>
      <c r="N827" s="561"/>
      <c r="O827" s="561"/>
      <c r="P827" s="561"/>
      <c r="Q827" s="561"/>
      <c r="R827" s="561"/>
      <c r="S827" s="561">
        <v>12000</v>
      </c>
      <c r="T827" s="561">
        <v>264</v>
      </c>
      <c r="U827" s="561"/>
      <c r="V827" s="561"/>
      <c r="W827" s="561"/>
      <c r="X827" s="561"/>
      <c r="Y827" s="561">
        <v>229</v>
      </c>
      <c r="Z827" s="561"/>
      <c r="AA827" s="561"/>
      <c r="AB827" s="561"/>
      <c r="AC827" s="561"/>
      <c r="AD827" s="561"/>
      <c r="AE827" s="561"/>
      <c r="AF827" s="561"/>
      <c r="AG827" s="561">
        <v>1131.4499716999999</v>
      </c>
      <c r="AH827" s="561"/>
      <c r="AI827" s="290" t="s">
        <v>310</v>
      </c>
      <c r="AJ827" s="290" t="s">
        <v>625</v>
      </c>
    </row>
    <row r="828" spans="2:36" x14ac:dyDescent="0.25">
      <c r="B828" s="554">
        <v>726</v>
      </c>
      <c r="C828" s="555"/>
      <c r="D828" s="556"/>
      <c r="E828" s="290" t="s">
        <v>395</v>
      </c>
      <c r="F828" s="290" t="s">
        <v>637</v>
      </c>
      <c r="G828" s="290" t="s">
        <v>397</v>
      </c>
      <c r="H828" s="183" t="str">
        <f>INDEX(Sector!$D$57:$D$776,MATCH('Energy consumption (raw)'!F828,Sector!$C$57:$C$776,FALSE))</f>
        <v>Production of plastic sheets</v>
      </c>
      <c r="I828" s="183" t="str">
        <f>IF(G828=Sector!$B$50,Sector!$B$50,IF(G828=Sector!$B$51,Sector!$B$51,IF(G828=Sector!$B$53,Sector!$B$53,INDEX(Sector!$E$57:$E$776,MATCH('Energy consumption (raw)'!F828,Sector!$C$57:$C$776,FALSE)))))</f>
        <v>22 Manufacture of rubber and plastics products</v>
      </c>
      <c r="J828" s="561"/>
      <c r="K828" s="561">
        <v>6766010</v>
      </c>
      <c r="L828" s="561"/>
      <c r="M828" s="561"/>
      <c r="N828" s="561"/>
      <c r="O828" s="561"/>
      <c r="P828" s="561"/>
      <c r="Q828" s="561"/>
      <c r="R828" s="561"/>
      <c r="S828" s="561"/>
      <c r="T828" s="561"/>
      <c r="U828" s="561"/>
      <c r="V828" s="561"/>
      <c r="W828" s="561"/>
      <c r="X828" s="561"/>
      <c r="Y828" s="561"/>
      <c r="Z828" s="561"/>
      <c r="AA828" s="561"/>
      <c r="AB828" s="561"/>
      <c r="AC828" s="561"/>
      <c r="AD828" s="561"/>
      <c r="AE828" s="561"/>
      <c r="AF828" s="561"/>
      <c r="AG828" s="561">
        <v>1043.995343</v>
      </c>
      <c r="AH828" s="561"/>
      <c r="AI828" s="290" t="s">
        <v>310</v>
      </c>
      <c r="AJ828" s="290" t="s">
        <v>625</v>
      </c>
    </row>
    <row r="829" spans="2:36" x14ac:dyDescent="0.25">
      <c r="B829" s="554">
        <v>727</v>
      </c>
      <c r="C829" s="555"/>
      <c r="D829" s="556"/>
      <c r="E829" s="290" t="s">
        <v>395</v>
      </c>
      <c r="F829" s="566" t="s">
        <v>560</v>
      </c>
      <c r="G829" s="290" t="s">
        <v>397</v>
      </c>
      <c r="H829" s="183" t="str">
        <f>INDEX(Sector!$D$57:$D$776,MATCH('Energy consumption (raw)'!F829,Sector!$C$57:$C$776,FALSE))</f>
        <v>Production of yarns, woven fabrics and finishing of textile products</v>
      </c>
      <c r="I829" s="183" t="str">
        <f>IF(G829=Sector!$B$50,Sector!$B$50,IF(G829=Sector!$B$51,Sector!$B$51,IF(G829=Sector!$B$53,Sector!$B$53,INDEX(Sector!$E$57:$E$776,MATCH('Energy consumption (raw)'!F829,Sector!$C$57:$C$776,FALSE)))))</f>
        <v>13 Manufacture of textiles</v>
      </c>
      <c r="J829" s="561"/>
      <c r="K829" s="561">
        <v>14811800</v>
      </c>
      <c r="L829" s="561"/>
      <c r="M829" s="561"/>
      <c r="N829" s="561"/>
      <c r="O829" s="561"/>
      <c r="P829" s="561"/>
      <c r="Q829" s="561"/>
      <c r="R829" s="561"/>
      <c r="S829" s="561"/>
      <c r="T829" s="561"/>
      <c r="U829" s="561"/>
      <c r="V829" s="561"/>
      <c r="W829" s="561"/>
      <c r="X829" s="561"/>
      <c r="Y829" s="561"/>
      <c r="Z829" s="561"/>
      <c r="AA829" s="561"/>
      <c r="AB829" s="561"/>
      <c r="AC829" s="561"/>
      <c r="AD829" s="561"/>
      <c r="AE829" s="561"/>
      <c r="AF829" s="561"/>
      <c r="AG829" s="561">
        <v>2285.46074</v>
      </c>
      <c r="AH829" s="561"/>
      <c r="AI829" s="290" t="s">
        <v>310</v>
      </c>
      <c r="AJ829" s="290" t="s">
        <v>625</v>
      </c>
    </row>
    <row r="830" spans="2:36" x14ac:dyDescent="0.25">
      <c r="B830" s="554">
        <v>728</v>
      </c>
      <c r="C830" s="555"/>
      <c r="D830" s="556"/>
      <c r="E830" s="290" t="s">
        <v>395</v>
      </c>
      <c r="F830" s="290" t="s">
        <v>504</v>
      </c>
      <c r="G830" s="290" t="s">
        <v>397</v>
      </c>
      <c r="H830" s="183" t="str">
        <f>INDEX(Sector!$D$57:$D$776,MATCH('Energy consumption (raw)'!F830,Sector!$C$57:$C$776,FALSE))</f>
        <v>Production of animal feed</v>
      </c>
      <c r="I830" s="183" t="str">
        <f>IF(G830=Sector!$B$50,Sector!$B$50,IF(G830=Sector!$B$51,Sector!$B$51,IF(G830=Sector!$B$53,Sector!$B$53,INDEX(Sector!$E$57:$E$776,MATCH('Energy consumption (raw)'!F830,Sector!$C$57:$C$776,FALSE)))))</f>
        <v>10 Manufacture of food products</v>
      </c>
      <c r="J830" s="561"/>
      <c r="K830" s="561">
        <v>6309825</v>
      </c>
      <c r="L830" s="561"/>
      <c r="M830" s="561"/>
      <c r="N830" s="561"/>
      <c r="O830" s="561"/>
      <c r="P830" s="561"/>
      <c r="Q830" s="561"/>
      <c r="R830" s="561"/>
      <c r="S830" s="561">
        <v>35560</v>
      </c>
      <c r="T830" s="561"/>
      <c r="U830" s="561"/>
      <c r="V830" s="561"/>
      <c r="W830" s="561"/>
      <c r="X830" s="561"/>
      <c r="Y830" s="561"/>
      <c r="Z830" s="561"/>
      <c r="AA830" s="561"/>
      <c r="AB830" s="561">
        <v>26838</v>
      </c>
      <c r="AC830" s="561"/>
      <c r="AD830" s="561"/>
      <c r="AE830" s="561"/>
      <c r="AF830" s="561"/>
      <c r="AG830" s="561">
        <v>11015.472797500001</v>
      </c>
      <c r="AH830" s="561"/>
      <c r="AI830" s="290" t="s">
        <v>310</v>
      </c>
      <c r="AJ830" s="290" t="s">
        <v>625</v>
      </c>
    </row>
    <row r="831" spans="2:36" x14ac:dyDescent="0.25">
      <c r="B831" s="554">
        <v>729</v>
      </c>
      <c r="C831" s="555"/>
      <c r="D831" s="556"/>
      <c r="E831" s="290" t="s">
        <v>395</v>
      </c>
      <c r="F831" s="290" t="s">
        <v>504</v>
      </c>
      <c r="G831" s="290" t="s">
        <v>397</v>
      </c>
      <c r="H831" s="183" t="str">
        <f>INDEX(Sector!$D$57:$D$776,MATCH('Energy consumption (raw)'!F831,Sector!$C$57:$C$776,FALSE))</f>
        <v>Production of animal feed</v>
      </c>
      <c r="I831" s="183" t="str">
        <f>IF(G831=Sector!$B$50,Sector!$B$50,IF(G831=Sector!$B$51,Sector!$B$51,IF(G831=Sector!$B$53,Sector!$B$53,INDEX(Sector!$E$57:$E$776,MATCH('Energy consumption (raw)'!F831,Sector!$C$57:$C$776,FALSE)))))</f>
        <v>10 Manufacture of food products</v>
      </c>
      <c r="J831" s="561"/>
      <c r="K831" s="561">
        <v>4788906</v>
      </c>
      <c r="L831" s="561"/>
      <c r="M831" s="561"/>
      <c r="N831" s="561"/>
      <c r="O831" s="561"/>
      <c r="P831" s="561"/>
      <c r="Q831" s="561"/>
      <c r="R831" s="561"/>
      <c r="S831" s="561">
        <v>41370</v>
      </c>
      <c r="T831" s="561"/>
      <c r="U831" s="561"/>
      <c r="V831" s="561"/>
      <c r="W831" s="561"/>
      <c r="X831" s="561"/>
      <c r="Y831" s="561"/>
      <c r="Z831" s="561"/>
      <c r="AA831" s="561"/>
      <c r="AB831" s="561">
        <v>1321</v>
      </c>
      <c r="AC831" s="561"/>
      <c r="AD831" s="561"/>
      <c r="AE831" s="561"/>
      <c r="AF831" s="561"/>
      <c r="AG831" s="561">
        <v>1268.0667958000001</v>
      </c>
      <c r="AH831" s="561"/>
      <c r="AI831" s="290" t="s">
        <v>310</v>
      </c>
      <c r="AJ831" s="290" t="s">
        <v>625</v>
      </c>
    </row>
    <row r="832" spans="2:36" x14ac:dyDescent="0.25">
      <c r="B832" s="554">
        <v>730</v>
      </c>
      <c r="C832" s="555"/>
      <c r="D832" s="556"/>
      <c r="E832" s="290" t="s">
        <v>395</v>
      </c>
      <c r="F832" s="290" t="s">
        <v>638</v>
      </c>
      <c r="G832" s="290" t="s">
        <v>397</v>
      </c>
      <c r="H832" s="183" t="str">
        <f>INDEX(Sector!$D$57:$D$776,MATCH('Energy consumption (raw)'!F832,Sector!$C$57:$C$776,FALSE))</f>
        <v>Battery production</v>
      </c>
      <c r="I832" s="183" t="str">
        <f>IF(G832=Sector!$B$50,Sector!$B$50,IF(G832=Sector!$B$51,Sector!$B$51,IF(G832=Sector!$B$53,Sector!$B$53,INDEX(Sector!$E$57:$E$776,MATCH('Energy consumption (raw)'!F832,Sector!$C$57:$C$776,FALSE)))))</f>
        <v>27 Manufacture of electrical equipment</v>
      </c>
      <c r="J832" s="561"/>
      <c r="K832" s="561">
        <v>2903115</v>
      </c>
      <c r="L832" s="561"/>
      <c r="M832" s="561"/>
      <c r="N832" s="561"/>
      <c r="O832" s="561"/>
      <c r="P832" s="561"/>
      <c r="Q832" s="561"/>
      <c r="R832" s="561"/>
      <c r="S832" s="561">
        <v>22540</v>
      </c>
      <c r="T832" s="561"/>
      <c r="U832" s="561"/>
      <c r="V832" s="561"/>
      <c r="W832" s="561"/>
      <c r="X832" s="561"/>
      <c r="Y832" s="561">
        <v>16200</v>
      </c>
      <c r="Z832" s="561"/>
      <c r="AA832" s="561"/>
      <c r="AB832" s="561"/>
      <c r="AC832" s="561"/>
      <c r="AD832" s="561"/>
      <c r="AE832" s="561"/>
      <c r="AF832" s="561"/>
      <c r="AG832" s="561">
        <v>18125.785844499998</v>
      </c>
      <c r="AH832" s="561"/>
      <c r="AI832" s="290" t="s">
        <v>310</v>
      </c>
      <c r="AJ832" s="290" t="s">
        <v>625</v>
      </c>
    </row>
    <row r="833" spans="2:36" x14ac:dyDescent="0.25">
      <c r="B833" s="554">
        <v>731</v>
      </c>
      <c r="C833" s="555"/>
      <c r="D833" s="556"/>
      <c r="E833" s="290" t="s">
        <v>395</v>
      </c>
      <c r="F833" s="290" t="s">
        <v>639</v>
      </c>
      <c r="G833" s="290" t="s">
        <v>397</v>
      </c>
      <c r="H833" s="183" t="str">
        <f>INDEX(Sector!$D$57:$D$776,MATCH('Energy consumption (raw)'!F833,Sector!$C$57:$C$776,FALSE))</f>
        <v>Processing and preserving meat and meat products</v>
      </c>
      <c r="I833" s="183" t="str">
        <f>IF(G833=Sector!$B$50,Sector!$B$50,IF(G833=Sector!$B$51,Sector!$B$51,IF(G833=Sector!$B$53,Sector!$B$53,INDEX(Sector!$E$57:$E$776,MATCH('Energy consumption (raw)'!F833,Sector!$C$57:$C$776,FALSE)))))</f>
        <v>10 Manufacture of food products</v>
      </c>
      <c r="J833" s="561"/>
      <c r="K833" s="561">
        <v>7857450</v>
      </c>
      <c r="L833" s="561"/>
      <c r="M833" s="561"/>
      <c r="N833" s="561"/>
      <c r="O833" s="561"/>
      <c r="P833" s="561"/>
      <c r="Q833" s="561"/>
      <c r="R833" s="561"/>
      <c r="S833" s="561"/>
      <c r="T833" s="561"/>
      <c r="U833" s="561"/>
      <c r="V833" s="561"/>
      <c r="W833" s="561"/>
      <c r="X833" s="561"/>
      <c r="Y833" s="561"/>
      <c r="Z833" s="561"/>
      <c r="AA833" s="561"/>
      <c r="AB833" s="561"/>
      <c r="AC833" s="561"/>
      <c r="AD833" s="561"/>
      <c r="AE833" s="561"/>
      <c r="AF833" s="561"/>
      <c r="AG833" s="561">
        <v>1212.4045350000001</v>
      </c>
      <c r="AH833" s="561"/>
      <c r="AI833" s="290" t="s">
        <v>310</v>
      </c>
      <c r="AJ833" s="290" t="s">
        <v>625</v>
      </c>
    </row>
    <row r="834" spans="2:36" x14ac:dyDescent="0.25">
      <c r="B834" s="554">
        <v>732</v>
      </c>
      <c r="C834" s="555"/>
      <c r="D834" s="556"/>
      <c r="E834" s="290" t="s">
        <v>395</v>
      </c>
      <c r="F834" s="290" t="s">
        <v>590</v>
      </c>
      <c r="G834" s="290" t="s">
        <v>397</v>
      </c>
      <c r="H834" s="183" t="str">
        <f>INDEX(Sector!$D$57:$D$776,MATCH('Energy consumption (raw)'!F834,Sector!$C$57:$C$776,FALSE))</f>
        <v>Producing consumer electronic products</v>
      </c>
      <c r="I834" s="183" t="str">
        <f>IF(G834=Sector!$B$50,Sector!$B$50,IF(G834=Sector!$B$51,Sector!$B$51,IF(G834=Sector!$B$53,Sector!$B$53,INDEX(Sector!$E$57:$E$776,MATCH('Energy consumption (raw)'!F834,Sector!$C$57:$C$776,FALSE)))))</f>
        <v>26 Manufacture of computer, electronic and optical products</v>
      </c>
      <c r="J834" s="561"/>
      <c r="K834" s="561">
        <v>9277190</v>
      </c>
      <c r="L834" s="561"/>
      <c r="M834" s="561"/>
      <c r="N834" s="561"/>
      <c r="O834" s="561"/>
      <c r="P834" s="561"/>
      <c r="Q834" s="561"/>
      <c r="R834" s="561"/>
      <c r="S834" s="561">
        <v>50</v>
      </c>
      <c r="T834" s="561"/>
      <c r="U834" s="561"/>
      <c r="V834" s="561"/>
      <c r="W834" s="561"/>
      <c r="X834" s="561"/>
      <c r="Y834" s="561"/>
      <c r="Z834" s="561"/>
      <c r="AA834" s="561"/>
      <c r="AB834" s="561"/>
      <c r="AC834" s="561"/>
      <c r="AD834" s="561"/>
      <c r="AE834" s="561"/>
      <c r="AF834" s="561"/>
      <c r="AG834" s="561">
        <v>1431.5144170000001</v>
      </c>
      <c r="AH834" s="561"/>
      <c r="AI834" s="290" t="s">
        <v>310</v>
      </c>
      <c r="AJ834" s="290" t="s">
        <v>625</v>
      </c>
    </row>
    <row r="835" spans="2:36" x14ac:dyDescent="0.25">
      <c r="B835" s="554">
        <v>733</v>
      </c>
      <c r="C835" s="555"/>
      <c r="D835" s="556"/>
      <c r="E835" s="290" t="s">
        <v>395</v>
      </c>
      <c r="F835" s="290" t="s">
        <v>640</v>
      </c>
      <c r="G835" s="290" t="s">
        <v>397</v>
      </c>
      <c r="H835" s="183" t="str">
        <f>INDEX(Sector!$D$57:$D$776,MATCH('Energy consumption (raw)'!F835,Sector!$C$57:$C$776,FALSE))</f>
        <v>Exploiting clay, sand and gravel; carriage</v>
      </c>
      <c r="I835" s="183" t="str">
        <f>IF(G835=Sector!$B$50,Sector!$B$50,IF(G835=Sector!$B$51,Sector!$B$51,IF(G835=Sector!$B$53,Sector!$B$53,INDEX(Sector!$E$57:$E$776,MATCH('Energy consumption (raw)'!F835,Sector!$C$57:$C$776,FALSE)))))</f>
        <v>36 Water collection, treatment and supply</v>
      </c>
      <c r="J835" s="561"/>
      <c r="K835" s="561">
        <v>4261434</v>
      </c>
      <c r="L835" s="561"/>
      <c r="M835" s="561"/>
      <c r="N835" s="561"/>
      <c r="O835" s="561"/>
      <c r="P835" s="561"/>
      <c r="Q835" s="561"/>
      <c r="R835" s="561"/>
      <c r="S835" s="561">
        <v>1016266</v>
      </c>
      <c r="T835" s="561"/>
      <c r="U835" s="561"/>
      <c r="V835" s="561"/>
      <c r="W835" s="561"/>
      <c r="X835" s="561"/>
      <c r="Y835" s="561"/>
      <c r="Z835" s="561"/>
      <c r="AA835" s="561"/>
      <c r="AB835" s="561"/>
      <c r="AC835" s="561"/>
      <c r="AD835" s="561"/>
      <c r="AE835" s="561"/>
      <c r="AF835" s="561"/>
      <c r="AG835" s="561">
        <v>1551.8533462</v>
      </c>
      <c r="AH835" s="561"/>
      <c r="AI835" s="290" t="s">
        <v>310</v>
      </c>
      <c r="AJ835" s="290" t="s">
        <v>625</v>
      </c>
    </row>
    <row r="836" spans="2:36" x14ac:dyDescent="0.25">
      <c r="B836" s="554">
        <v>734</v>
      </c>
      <c r="C836" s="555"/>
      <c r="D836" s="556"/>
      <c r="E836" s="290" t="s">
        <v>395</v>
      </c>
      <c r="F836" s="290" t="s">
        <v>504</v>
      </c>
      <c r="G836" s="290" t="s">
        <v>397</v>
      </c>
      <c r="H836" s="183" t="str">
        <f>INDEX(Sector!$D$57:$D$776,MATCH('Energy consumption (raw)'!F836,Sector!$C$57:$C$776,FALSE))</f>
        <v>Production of animal feed</v>
      </c>
      <c r="I836" s="183" t="str">
        <f>IF(G836=Sector!$B$50,Sector!$B$50,IF(G836=Sector!$B$51,Sector!$B$51,IF(G836=Sector!$B$53,Sector!$B$53,INDEX(Sector!$E$57:$E$776,MATCH('Energy consumption (raw)'!F836,Sector!$C$57:$C$776,FALSE)))))</f>
        <v>10 Manufacture of food products</v>
      </c>
      <c r="J836" s="561">
        <v>5947345</v>
      </c>
      <c r="K836" s="561">
        <v>5883170</v>
      </c>
      <c r="L836" s="561"/>
      <c r="M836" s="561"/>
      <c r="N836" s="561">
        <v>674</v>
      </c>
      <c r="O836" s="561"/>
      <c r="P836" s="561"/>
      <c r="Q836" s="561"/>
      <c r="R836" s="561"/>
      <c r="S836" s="561">
        <v>48330</v>
      </c>
      <c r="T836" s="561"/>
      <c r="U836" s="561"/>
      <c r="V836" s="561"/>
      <c r="W836" s="561"/>
      <c r="X836" s="561"/>
      <c r="Y836" s="561"/>
      <c r="Z836" s="561"/>
      <c r="AA836" s="561"/>
      <c r="AB836" s="561"/>
      <c r="AC836" s="561"/>
      <c r="AD836" s="561"/>
      <c r="AE836" s="561"/>
      <c r="AF836" s="561"/>
      <c r="AG836" s="561">
        <v>1422.1035310000002</v>
      </c>
      <c r="AH836" s="561"/>
      <c r="AI836" s="290" t="s">
        <v>310</v>
      </c>
      <c r="AJ836" s="290" t="s">
        <v>625</v>
      </c>
    </row>
    <row r="837" spans="2:36" x14ac:dyDescent="0.25">
      <c r="B837" s="554">
        <v>735</v>
      </c>
      <c r="C837" s="555"/>
      <c r="D837" s="556"/>
      <c r="E837" s="290" t="s">
        <v>395</v>
      </c>
      <c r="F837" s="290" t="s">
        <v>467</v>
      </c>
      <c r="G837" s="290" t="s">
        <v>397</v>
      </c>
      <c r="H837" s="183" t="str">
        <f>INDEX(Sector!$D$57:$D$776,MATCH('Energy consumption (raw)'!F837,Sector!$C$57:$C$776,FALSE))</f>
        <v>Other production n.e.c</v>
      </c>
      <c r="I837" s="183" t="str">
        <f>IF(G837=Sector!$B$50,Sector!$B$50,IF(G837=Sector!$B$51,Sector!$B$51,IF(G837=Sector!$B$53,Sector!$B$53,INDEX(Sector!$E$57:$E$776,MATCH('Energy consumption (raw)'!F837,Sector!$C$57:$C$776,FALSE)))))</f>
        <v>32 Other manufacturing</v>
      </c>
      <c r="J837" s="561"/>
      <c r="K837" s="561">
        <v>9449298</v>
      </c>
      <c r="L837" s="561"/>
      <c r="M837" s="561"/>
      <c r="N837" s="561"/>
      <c r="O837" s="561"/>
      <c r="P837" s="561"/>
      <c r="Q837" s="561"/>
      <c r="R837" s="561"/>
      <c r="S837" s="561"/>
      <c r="T837" s="561"/>
      <c r="U837" s="561"/>
      <c r="V837" s="561"/>
      <c r="W837" s="561"/>
      <c r="X837" s="561"/>
      <c r="Y837" s="561">
        <v>396.89</v>
      </c>
      <c r="Z837" s="561"/>
      <c r="AA837" s="561"/>
      <c r="AB837" s="561"/>
      <c r="AC837" s="561"/>
      <c r="AD837" s="561"/>
      <c r="AE837" s="561"/>
      <c r="AF837" s="561"/>
      <c r="AG837" s="561">
        <v>1890.6367814</v>
      </c>
      <c r="AH837" s="561"/>
      <c r="AI837" s="290" t="s">
        <v>310</v>
      </c>
      <c r="AJ837" s="290" t="s">
        <v>625</v>
      </c>
    </row>
    <row r="838" spans="2:36" x14ac:dyDescent="0.25">
      <c r="B838" s="554">
        <v>736</v>
      </c>
      <c r="C838" s="555"/>
      <c r="D838" s="556"/>
      <c r="E838" s="290" t="s">
        <v>395</v>
      </c>
      <c r="F838" s="290" t="s">
        <v>504</v>
      </c>
      <c r="G838" s="290" t="s">
        <v>397</v>
      </c>
      <c r="H838" s="183" t="str">
        <f>INDEX(Sector!$D$57:$D$776,MATCH('Energy consumption (raw)'!F838,Sector!$C$57:$C$776,FALSE))</f>
        <v>Production of animal feed</v>
      </c>
      <c r="I838" s="183" t="str">
        <f>IF(G838=Sector!$B$50,Sector!$B$50,IF(G838=Sector!$B$51,Sector!$B$51,IF(G838=Sector!$B$53,Sector!$B$53,INDEX(Sector!$E$57:$E$776,MATCH('Energy consumption (raw)'!F838,Sector!$C$57:$C$776,FALSE)))))</f>
        <v>10 Manufacture of food products</v>
      </c>
      <c r="J838" s="561"/>
      <c r="K838" s="561">
        <v>6640273</v>
      </c>
      <c r="L838" s="561"/>
      <c r="M838" s="561"/>
      <c r="N838" s="561"/>
      <c r="O838" s="561"/>
      <c r="P838" s="561"/>
      <c r="Q838" s="561"/>
      <c r="R838" s="561"/>
      <c r="S838" s="561"/>
      <c r="T838" s="561"/>
      <c r="U838" s="561"/>
      <c r="V838" s="561"/>
      <c r="W838" s="561"/>
      <c r="X838" s="561"/>
      <c r="Y838" s="561"/>
      <c r="Z838" s="561"/>
      <c r="AA838" s="561"/>
      <c r="AB838" s="561"/>
      <c r="AC838" s="561"/>
      <c r="AD838" s="561"/>
      <c r="AE838" s="561"/>
      <c r="AF838" s="561"/>
      <c r="AG838" s="561">
        <v>1024.5941239000001</v>
      </c>
      <c r="AH838" s="561"/>
      <c r="AI838" s="290" t="s">
        <v>310</v>
      </c>
      <c r="AJ838" s="290" t="s">
        <v>625</v>
      </c>
    </row>
    <row r="839" spans="2:36" x14ac:dyDescent="0.25">
      <c r="B839" s="554">
        <v>737</v>
      </c>
      <c r="C839" s="555"/>
      <c r="D839" s="556"/>
      <c r="E839" s="290" t="s">
        <v>395</v>
      </c>
      <c r="F839" s="290" t="s">
        <v>504</v>
      </c>
      <c r="G839" s="290" t="s">
        <v>397</v>
      </c>
      <c r="H839" s="183" t="str">
        <f>INDEX(Sector!$D$57:$D$776,MATCH('Energy consumption (raw)'!F839,Sector!$C$57:$C$776,FALSE))</f>
        <v>Production of animal feed</v>
      </c>
      <c r="I839" s="183" t="str">
        <f>IF(G839=Sector!$B$50,Sector!$B$50,IF(G839=Sector!$B$51,Sector!$B$51,IF(G839=Sector!$B$53,Sector!$B$53,INDEX(Sector!$E$57:$E$776,MATCH('Energy consumption (raw)'!F839,Sector!$C$57:$C$776,FALSE)))))</f>
        <v>10 Manufacture of food products</v>
      </c>
      <c r="J839" s="561"/>
      <c r="K839" s="561">
        <v>5035824</v>
      </c>
      <c r="L839" s="561"/>
      <c r="M839" s="561"/>
      <c r="N839" s="561"/>
      <c r="O839" s="561"/>
      <c r="P839" s="561"/>
      <c r="Q839" s="561"/>
      <c r="R839" s="561"/>
      <c r="S839" s="561">
        <v>6000</v>
      </c>
      <c r="T839" s="561"/>
      <c r="U839" s="561"/>
      <c r="V839" s="561"/>
      <c r="W839" s="561">
        <v>2935</v>
      </c>
      <c r="X839" s="561"/>
      <c r="Y839" s="561"/>
      <c r="Z839" s="561"/>
      <c r="AA839" s="561"/>
      <c r="AB839" s="561">
        <v>801</v>
      </c>
      <c r="AC839" s="561"/>
      <c r="AD839" s="561"/>
      <c r="AE839" s="561"/>
      <c r="AF839" s="561"/>
      <c r="AG839" s="561">
        <v>1083.5166932000002</v>
      </c>
      <c r="AH839" s="561"/>
      <c r="AI839" s="290" t="s">
        <v>310</v>
      </c>
      <c r="AJ839" s="290" t="s">
        <v>625</v>
      </c>
    </row>
    <row r="840" spans="2:36" x14ac:dyDescent="0.25">
      <c r="B840" s="554">
        <v>738</v>
      </c>
      <c r="C840" s="555"/>
      <c r="D840" s="556"/>
      <c r="E840" s="290" t="s">
        <v>395</v>
      </c>
      <c r="F840" s="290" t="s">
        <v>641</v>
      </c>
      <c r="G840" s="290" t="s">
        <v>397</v>
      </c>
      <c r="H840" s="183" t="str">
        <f>INDEX(Sector!$D$57:$D$776,MATCH('Energy consumption (raw)'!F840,Sector!$C$57:$C$776,FALSE))</f>
        <v>Electronic equipment manufacturing</v>
      </c>
      <c r="I840" s="183" t="str">
        <f>IF(G840=Sector!$B$50,Sector!$B$50,IF(G840=Sector!$B$51,Sector!$B$51,IF(G840=Sector!$B$53,Sector!$B$53,INDEX(Sector!$E$57:$E$776,MATCH('Energy consumption (raw)'!F840,Sector!$C$57:$C$776,FALSE)))))</f>
        <v>26 Manufacture of computer, electronic and optical products</v>
      </c>
      <c r="J840" s="561"/>
      <c r="K840" s="561">
        <v>7911620</v>
      </c>
      <c r="L840" s="561"/>
      <c r="M840" s="561"/>
      <c r="N840" s="561"/>
      <c r="O840" s="561"/>
      <c r="P840" s="561"/>
      <c r="Q840" s="561"/>
      <c r="R840" s="561"/>
      <c r="S840" s="561">
        <v>12000</v>
      </c>
      <c r="T840" s="561"/>
      <c r="U840" s="561"/>
      <c r="V840" s="561"/>
      <c r="W840" s="561"/>
      <c r="X840" s="561"/>
      <c r="Y840" s="561"/>
      <c r="Z840" s="561"/>
      <c r="AA840" s="561"/>
      <c r="AB840" s="561"/>
      <c r="AC840" s="561"/>
      <c r="AD840" s="561"/>
      <c r="AE840" s="561"/>
      <c r="AF840" s="561"/>
      <c r="AG840" s="561">
        <v>1231.322966</v>
      </c>
      <c r="AH840" s="561"/>
      <c r="AI840" s="290" t="s">
        <v>310</v>
      </c>
      <c r="AJ840" s="290" t="s">
        <v>625</v>
      </c>
    </row>
    <row r="841" spans="2:36" x14ac:dyDescent="0.25">
      <c r="B841" s="554">
        <v>739</v>
      </c>
      <c r="C841" s="555"/>
      <c r="D841" s="556"/>
      <c r="E841" s="290" t="s">
        <v>395</v>
      </c>
      <c r="F841" s="290" t="s">
        <v>504</v>
      </c>
      <c r="G841" s="290" t="s">
        <v>397</v>
      </c>
      <c r="H841" s="183" t="str">
        <f>INDEX(Sector!$D$57:$D$776,MATCH('Energy consumption (raw)'!F841,Sector!$C$57:$C$776,FALSE))</f>
        <v>Production of animal feed</v>
      </c>
      <c r="I841" s="183" t="str">
        <f>IF(G841=Sector!$B$50,Sector!$B$50,IF(G841=Sector!$B$51,Sector!$B$51,IF(G841=Sector!$B$53,Sector!$B$53,INDEX(Sector!$E$57:$E$776,MATCH('Energy consumption (raw)'!F841,Sector!$C$57:$C$776,FALSE)))))</f>
        <v>10 Manufacture of food products</v>
      </c>
      <c r="J841" s="561"/>
      <c r="K841" s="561">
        <v>7703682</v>
      </c>
      <c r="L841" s="561"/>
      <c r="M841" s="561"/>
      <c r="N841" s="561">
        <v>2887</v>
      </c>
      <c r="O841" s="561"/>
      <c r="P841" s="561"/>
      <c r="Q841" s="561"/>
      <c r="R841" s="561"/>
      <c r="S841" s="561">
        <v>40683</v>
      </c>
      <c r="T841" s="561"/>
      <c r="U841" s="561"/>
      <c r="V841" s="561"/>
      <c r="W841" s="561"/>
      <c r="X841" s="561"/>
      <c r="Y841" s="561"/>
      <c r="Z841" s="561"/>
      <c r="AA841" s="561"/>
      <c r="AB841" s="561"/>
      <c r="AC841" s="561"/>
      <c r="AD841" s="561"/>
      <c r="AE841" s="561"/>
      <c r="AF841" s="561"/>
      <c r="AG841" s="561">
        <v>3245.3791725999995</v>
      </c>
      <c r="AH841" s="561"/>
      <c r="AI841" s="290" t="s">
        <v>310</v>
      </c>
      <c r="AJ841" s="290" t="s">
        <v>625</v>
      </c>
    </row>
    <row r="842" spans="2:36" x14ac:dyDescent="0.25">
      <c r="B842" s="554">
        <v>740</v>
      </c>
      <c r="C842" s="555"/>
      <c r="D842" s="556"/>
      <c r="E842" s="290" t="s">
        <v>395</v>
      </c>
      <c r="F842" s="290" t="s">
        <v>417</v>
      </c>
      <c r="G842" s="290" t="s">
        <v>397</v>
      </c>
      <c r="H842" s="183" t="str">
        <f>INDEX(Sector!$D$57:$D$776,MATCH('Energy consumption (raw)'!F842,Sector!$C$57:$C$776,FALSE))</f>
        <v>Producing products from plastic</v>
      </c>
      <c r="I842" s="183" t="str">
        <f>IF(G842=Sector!$B$50,Sector!$B$50,IF(G842=Sector!$B$51,Sector!$B$51,IF(G842=Sector!$B$53,Sector!$B$53,INDEX(Sector!$E$57:$E$776,MATCH('Energy consumption (raw)'!F842,Sector!$C$57:$C$776,FALSE)))))</f>
        <v>22 Manufacture of rubber and plastics products</v>
      </c>
      <c r="J842" s="561">
        <v>2402640</v>
      </c>
      <c r="K842" s="561">
        <v>11120864</v>
      </c>
      <c r="L842" s="561"/>
      <c r="M842" s="561"/>
      <c r="N842" s="561"/>
      <c r="O842" s="561"/>
      <c r="P842" s="561"/>
      <c r="Q842" s="561"/>
      <c r="R842" s="561"/>
      <c r="S842" s="561">
        <v>11000</v>
      </c>
      <c r="T842" s="561"/>
      <c r="U842" s="561"/>
      <c r="V842" s="561"/>
      <c r="W842" s="561"/>
      <c r="X842" s="561"/>
      <c r="Y842" s="561"/>
      <c r="Z842" s="561"/>
      <c r="AA842" s="561"/>
      <c r="AB842" s="561"/>
      <c r="AC842" s="561"/>
      <c r="AD842" s="561"/>
      <c r="AE842" s="561"/>
      <c r="AF842" s="561"/>
      <c r="AG842" s="561">
        <v>1725.6293152000001</v>
      </c>
      <c r="AH842" s="561"/>
      <c r="AI842" s="290" t="s">
        <v>310</v>
      </c>
      <c r="AJ842" s="290" t="s">
        <v>625</v>
      </c>
    </row>
    <row r="843" spans="2:36" x14ac:dyDescent="0.25">
      <c r="B843" s="554">
        <v>741</v>
      </c>
      <c r="C843" s="555"/>
      <c r="D843" s="556"/>
      <c r="E843" s="290" t="s">
        <v>395</v>
      </c>
      <c r="F843" s="290" t="s">
        <v>642</v>
      </c>
      <c r="G843" s="290" t="s">
        <v>397</v>
      </c>
      <c r="H843" s="183" t="str">
        <f>INDEX(Sector!$D$57:$D$776,MATCH('Energy consumption (raw)'!F843,Sector!$C$57:$C$776,FALSE))</f>
        <v>Manufacture of metal products</v>
      </c>
      <c r="I843" s="183" t="str">
        <f>IF(G843=Sector!$B$50,Sector!$B$50,IF(G843=Sector!$B$51,Sector!$B$51,IF(G843=Sector!$B$53,Sector!$B$53,INDEX(Sector!$E$57:$E$776,MATCH('Energy consumption (raw)'!F843,Sector!$C$57:$C$776,FALSE)))))</f>
        <v>25 Manufacture of fabricated metal products, except machinery and equipment</v>
      </c>
      <c r="J843" s="561">
        <v>6773250</v>
      </c>
      <c r="K843" s="561"/>
      <c r="L843" s="556"/>
      <c r="M843" s="556"/>
      <c r="N843" s="556"/>
      <c r="O843" s="556"/>
      <c r="P843" s="556"/>
      <c r="Q843" s="556"/>
      <c r="R843" s="556"/>
      <c r="S843" s="556"/>
      <c r="T843" s="556"/>
      <c r="U843" s="556"/>
      <c r="V843" s="556"/>
      <c r="W843" s="556"/>
      <c r="X843" s="556"/>
      <c r="Y843" s="556"/>
      <c r="Z843" s="556"/>
      <c r="AA843" s="556"/>
      <c r="AB843" s="556"/>
      <c r="AC843" s="556"/>
      <c r="AD843" s="556"/>
      <c r="AE843" s="556"/>
      <c r="AF843" s="556"/>
      <c r="AG843" s="561">
        <v>1045.1124750000001</v>
      </c>
      <c r="AH843" s="561"/>
      <c r="AI843" s="290" t="s">
        <v>369</v>
      </c>
      <c r="AJ843" s="290" t="s">
        <v>625</v>
      </c>
    </row>
    <row r="844" spans="2:36" x14ac:dyDescent="0.25">
      <c r="B844" s="554">
        <v>742</v>
      </c>
      <c r="C844" s="555"/>
      <c r="D844" s="556"/>
      <c r="E844" s="290" t="s">
        <v>395</v>
      </c>
      <c r="F844" s="290" t="s">
        <v>546</v>
      </c>
      <c r="G844" s="290" t="s">
        <v>397</v>
      </c>
      <c r="H844" s="183" t="str">
        <f>INDEX(Sector!$D$57:$D$776,MATCH('Energy consumption (raw)'!F844,Sector!$C$57:$C$776,FALSE))</f>
        <v>Sewing clothes other than fur skins</v>
      </c>
      <c r="I844" s="183" t="str">
        <f>IF(G844=Sector!$B$50,Sector!$B$50,IF(G844=Sector!$B$51,Sector!$B$51,IF(G844=Sector!$B$53,Sector!$B$53,INDEX(Sector!$E$57:$E$776,MATCH('Energy consumption (raw)'!F844,Sector!$C$57:$C$776,FALSE)))))</f>
        <v>13 Manufacture of textiles</v>
      </c>
      <c r="J844" s="561">
        <v>53471502</v>
      </c>
      <c r="K844" s="561">
        <v>53471502</v>
      </c>
      <c r="L844" s="561"/>
      <c r="M844" s="561"/>
      <c r="N844" s="561">
        <v>3948</v>
      </c>
      <c r="O844" s="561"/>
      <c r="P844" s="561"/>
      <c r="Q844" s="561"/>
      <c r="R844" s="561"/>
      <c r="S844" s="561"/>
      <c r="T844" s="561"/>
      <c r="U844" s="561"/>
      <c r="V844" s="561">
        <v>11</v>
      </c>
      <c r="W844" s="561"/>
      <c r="X844" s="561"/>
      <c r="Y844" s="561"/>
      <c r="Z844" s="561"/>
      <c r="AA844" s="561"/>
      <c r="AB844" s="561"/>
      <c r="AC844" s="561"/>
      <c r="AD844" s="561"/>
      <c r="AE844" s="561"/>
      <c r="AF844" s="561"/>
      <c r="AG844" s="561">
        <v>11025.802758600001</v>
      </c>
      <c r="AH844" s="561">
        <v>8561</v>
      </c>
      <c r="AI844" s="290" t="s">
        <v>310</v>
      </c>
      <c r="AJ844" s="290" t="s">
        <v>643</v>
      </c>
    </row>
    <row r="845" spans="2:36" x14ac:dyDescent="0.25">
      <c r="B845" s="554">
        <v>743</v>
      </c>
      <c r="C845" s="555"/>
      <c r="D845" s="556"/>
      <c r="E845" s="290" t="s">
        <v>395</v>
      </c>
      <c r="F845" s="290" t="s">
        <v>511</v>
      </c>
      <c r="G845" s="290" t="s">
        <v>397</v>
      </c>
      <c r="H845" s="183" t="str">
        <f>INDEX(Sector!$D$57:$D$776,MATCH('Energy consumption (raw)'!F845,Sector!$C$57:$C$776,FALSE))</f>
        <v>Producing shoes</v>
      </c>
      <c r="I845" s="183" t="str">
        <f>IF(G845=Sector!$B$50,Sector!$B$50,IF(G845=Sector!$B$51,Sector!$B$51,IF(G845=Sector!$B$53,Sector!$B$53,INDEX(Sector!$E$57:$E$776,MATCH('Energy consumption (raw)'!F845,Sector!$C$57:$C$776,FALSE)))))</f>
        <v>14 Manufacture of wearing apparel</v>
      </c>
      <c r="J845" s="561">
        <v>35042407</v>
      </c>
      <c r="K845" s="561">
        <v>35042407</v>
      </c>
      <c r="L845" s="561"/>
      <c r="M845" s="561"/>
      <c r="N845" s="561"/>
      <c r="O845" s="561"/>
      <c r="P845" s="561"/>
      <c r="Q845" s="561"/>
      <c r="R845" s="561"/>
      <c r="S845" s="561"/>
      <c r="T845" s="561"/>
      <c r="U845" s="561"/>
      <c r="V845" s="561"/>
      <c r="W845" s="561"/>
      <c r="X845" s="561"/>
      <c r="Y845" s="561"/>
      <c r="Z845" s="561"/>
      <c r="AA845" s="561"/>
      <c r="AB845" s="561"/>
      <c r="AC845" s="561"/>
      <c r="AD845" s="561"/>
      <c r="AE845" s="561"/>
      <c r="AF845" s="561"/>
      <c r="AG845" s="561">
        <v>5407.0434001000003</v>
      </c>
      <c r="AH845" s="561">
        <v>4676</v>
      </c>
      <c r="AI845" s="290" t="s">
        <v>310</v>
      </c>
      <c r="AJ845" s="290" t="s">
        <v>643</v>
      </c>
    </row>
    <row r="846" spans="2:36" x14ac:dyDescent="0.25">
      <c r="B846" s="554">
        <v>744</v>
      </c>
      <c r="C846" s="555"/>
      <c r="D846" s="556"/>
      <c r="E846" s="290" t="s">
        <v>395</v>
      </c>
      <c r="F846" s="290" t="s">
        <v>644</v>
      </c>
      <c r="G846" s="290" t="s">
        <v>397</v>
      </c>
      <c r="H846" s="183" t="str">
        <f>INDEX(Sector!$D$57:$D$776,MATCH('Energy consumption (raw)'!F846,Sector!$C$57:$C$776,FALSE))</f>
        <v>Wholesale of metals and metal ores</v>
      </c>
      <c r="I846" s="183" t="str">
        <f>IF(G846=Sector!$B$50,Sector!$B$50,IF(G846=Sector!$B$51,Sector!$B$51,IF(G846=Sector!$B$53,Sector!$B$53,INDEX(Sector!$E$57:$E$776,MATCH('Energy consumption (raw)'!F846,Sector!$C$57:$C$776,FALSE)))))</f>
        <v>45-46 Wholesale</v>
      </c>
      <c r="J846" s="561">
        <v>23888100</v>
      </c>
      <c r="K846" s="561">
        <v>23888100</v>
      </c>
      <c r="L846" s="561"/>
      <c r="M846" s="561"/>
      <c r="N846" s="561"/>
      <c r="O846" s="561"/>
      <c r="P846" s="561"/>
      <c r="Q846" s="561"/>
      <c r="R846" s="561"/>
      <c r="S846" s="561"/>
      <c r="T846" s="561"/>
      <c r="U846" s="561"/>
      <c r="V846" s="561"/>
      <c r="W846" s="561"/>
      <c r="X846" s="561"/>
      <c r="Y846" s="561"/>
      <c r="Z846" s="561"/>
      <c r="AA846" s="561"/>
      <c r="AB846" s="561"/>
      <c r="AC846" s="561"/>
      <c r="AD846" s="561"/>
      <c r="AE846" s="561"/>
      <c r="AF846" s="561"/>
      <c r="AG846" s="561">
        <v>3685.9338300000004</v>
      </c>
      <c r="AH846" s="561">
        <v>4104</v>
      </c>
      <c r="AI846" s="290" t="s">
        <v>310</v>
      </c>
      <c r="AJ846" s="290" t="s">
        <v>643</v>
      </c>
    </row>
    <row r="847" spans="2:36" x14ac:dyDescent="0.25">
      <c r="B847" s="554">
        <v>745</v>
      </c>
      <c r="C847" s="555"/>
      <c r="D847" s="556"/>
      <c r="E847" s="290" t="s">
        <v>395</v>
      </c>
      <c r="F847" s="290" t="s">
        <v>645</v>
      </c>
      <c r="G847" s="290" t="s">
        <v>397</v>
      </c>
      <c r="H847" s="183" t="str">
        <f>INDEX(Sector!$D$57:$D$776,MATCH('Energy consumption (raw)'!F847,Sector!$C$57:$C$776,FALSE))</f>
        <v>Finishing of textile products</v>
      </c>
      <c r="I847" s="183" t="str">
        <f>IF(G847=Sector!$B$50,Sector!$B$50,IF(G847=Sector!$B$51,Sector!$B$51,IF(G847=Sector!$B$53,Sector!$B$53,INDEX(Sector!$E$57:$E$776,MATCH('Energy consumption (raw)'!F847,Sector!$C$57:$C$776,FALSE)))))</f>
        <v>13 Manufacture of textiles</v>
      </c>
      <c r="J847" s="561">
        <v>29678981</v>
      </c>
      <c r="K847" s="561">
        <v>23398786</v>
      </c>
      <c r="L847" s="561"/>
      <c r="M847" s="561"/>
      <c r="N847" s="561"/>
      <c r="O847" s="561"/>
      <c r="P847" s="561"/>
      <c r="Q847" s="561"/>
      <c r="R847" s="561"/>
      <c r="S847" s="561"/>
      <c r="T847" s="561"/>
      <c r="U847" s="561"/>
      <c r="V847" s="561"/>
      <c r="W847" s="561"/>
      <c r="X847" s="561"/>
      <c r="Y847" s="561"/>
      <c r="Z847" s="561"/>
      <c r="AA847" s="561"/>
      <c r="AB847" s="561"/>
      <c r="AC847" s="561"/>
      <c r="AD847" s="561"/>
      <c r="AE847" s="561"/>
      <c r="AF847" s="561"/>
      <c r="AG847" s="561">
        <v>3610.4326798000002</v>
      </c>
      <c r="AH847" s="561">
        <v>3923</v>
      </c>
      <c r="AI847" s="290" t="s">
        <v>310</v>
      </c>
      <c r="AJ847" s="290" t="s">
        <v>643</v>
      </c>
    </row>
    <row r="848" spans="2:36" x14ac:dyDescent="0.25">
      <c r="B848" s="554">
        <v>746</v>
      </c>
      <c r="C848" s="555"/>
      <c r="D848" s="556"/>
      <c r="E848" s="290" t="s">
        <v>395</v>
      </c>
      <c r="F848" s="290" t="s">
        <v>546</v>
      </c>
      <c r="G848" s="290" t="s">
        <v>397</v>
      </c>
      <c r="H848" s="183" t="str">
        <f>INDEX(Sector!$D$57:$D$776,MATCH('Energy consumption (raw)'!F848,Sector!$C$57:$C$776,FALSE))</f>
        <v>Sewing clothes other than fur skins</v>
      </c>
      <c r="I848" s="183" t="str">
        <f>IF(G848=Sector!$B$50,Sector!$B$50,IF(G848=Sector!$B$51,Sector!$B$51,IF(G848=Sector!$B$53,Sector!$B$53,INDEX(Sector!$E$57:$E$776,MATCH('Energy consumption (raw)'!F848,Sector!$C$57:$C$776,FALSE)))))</f>
        <v>13 Manufacture of textiles</v>
      </c>
      <c r="J848" s="561">
        <v>23460728</v>
      </c>
      <c r="K848" s="561">
        <v>20168764</v>
      </c>
      <c r="L848" s="561"/>
      <c r="M848" s="561"/>
      <c r="N848" s="561"/>
      <c r="O848" s="561"/>
      <c r="P848" s="561"/>
      <c r="Q848" s="561"/>
      <c r="R848" s="561"/>
      <c r="S848" s="561"/>
      <c r="T848" s="561"/>
      <c r="U848" s="561"/>
      <c r="V848" s="561"/>
      <c r="W848" s="561"/>
      <c r="X848" s="561"/>
      <c r="Y848" s="561"/>
      <c r="Z848" s="561"/>
      <c r="AA848" s="561"/>
      <c r="AB848" s="561"/>
      <c r="AC848" s="561"/>
      <c r="AD848" s="561"/>
      <c r="AE848" s="561"/>
      <c r="AF848" s="561"/>
      <c r="AG848" s="561">
        <v>3112.0402852000002</v>
      </c>
      <c r="AH848" s="561">
        <v>3594</v>
      </c>
      <c r="AI848" s="290" t="s">
        <v>310</v>
      </c>
      <c r="AJ848" s="290" t="s">
        <v>643</v>
      </c>
    </row>
    <row r="849" spans="2:36" x14ac:dyDescent="0.25">
      <c r="B849" s="554">
        <v>747</v>
      </c>
      <c r="C849" s="555"/>
      <c r="D849" s="556"/>
      <c r="E849" s="290" t="s">
        <v>395</v>
      </c>
      <c r="F849" s="290" t="s">
        <v>646</v>
      </c>
      <c r="G849" s="290" t="s">
        <v>397</v>
      </c>
      <c r="H849" s="183" t="str">
        <f>INDEX(Sector!$D$57:$D$776,MATCH('Energy consumption (raw)'!F849,Sector!$C$57:$C$776,FALSE))</f>
        <v>Casting heat-resistant steel, fabricated steel, cast iron</v>
      </c>
      <c r="I849" s="183" t="str">
        <f>IF(G849=Sector!$B$50,Sector!$B$50,IF(G849=Sector!$B$51,Sector!$B$51,IF(G849=Sector!$B$53,Sector!$B$53,INDEX(Sector!$E$57:$E$776,MATCH('Energy consumption (raw)'!F849,Sector!$C$57:$C$776,FALSE)))))</f>
        <v>25 Manufacture of fabricated metal products, except machinery and equipment</v>
      </c>
      <c r="J849" s="561">
        <v>9446030</v>
      </c>
      <c r="K849" s="561">
        <v>9446030</v>
      </c>
      <c r="L849" s="561"/>
      <c r="M849" s="561"/>
      <c r="N849" s="561"/>
      <c r="O849" s="561"/>
      <c r="P849" s="561"/>
      <c r="Q849" s="561"/>
      <c r="R849" s="561"/>
      <c r="S849" s="561"/>
      <c r="T849" s="561"/>
      <c r="U849" s="561"/>
      <c r="V849" s="561"/>
      <c r="W849" s="561"/>
      <c r="X849" s="561"/>
      <c r="Y849" s="561"/>
      <c r="Z849" s="561"/>
      <c r="AA849" s="561"/>
      <c r="AB849" s="561"/>
      <c r="AC849" s="561"/>
      <c r="AD849" s="561"/>
      <c r="AE849" s="561"/>
      <c r="AF849" s="561"/>
      <c r="AG849" s="561">
        <v>1457.5224290000001</v>
      </c>
      <c r="AH849" s="561">
        <v>2261</v>
      </c>
      <c r="AI849" s="290" t="s">
        <v>310</v>
      </c>
      <c r="AJ849" s="290" t="s">
        <v>643</v>
      </c>
    </row>
    <row r="850" spans="2:36" x14ac:dyDescent="0.25">
      <c r="B850" s="554">
        <v>748</v>
      </c>
      <c r="C850" s="555"/>
      <c r="D850" s="556"/>
      <c r="E850" s="290" t="s">
        <v>395</v>
      </c>
      <c r="F850" s="290" t="s">
        <v>400</v>
      </c>
      <c r="G850" s="290" t="s">
        <v>397</v>
      </c>
      <c r="H850" s="183" t="str">
        <f>INDEX(Sector!$D$57:$D$776,MATCH('Energy consumption (raw)'!F850,Sector!$C$57:$C$776,FALSE))</f>
        <v>Producing products from plastic</v>
      </c>
      <c r="I850" s="183" t="str">
        <f>IF(G850=Sector!$B$50,Sector!$B$50,IF(G850=Sector!$B$51,Sector!$B$51,IF(G850=Sector!$B$53,Sector!$B$53,INDEX(Sector!$E$57:$E$776,MATCH('Energy consumption (raw)'!F850,Sector!$C$57:$C$776,FALSE)))))</f>
        <v>22 Manufacture of rubber and plastics products</v>
      </c>
      <c r="J850" s="561"/>
      <c r="K850" s="561">
        <v>22011690</v>
      </c>
      <c r="L850" s="561"/>
      <c r="M850" s="561"/>
      <c r="N850" s="561"/>
      <c r="O850" s="561"/>
      <c r="P850" s="561"/>
      <c r="Q850" s="561"/>
      <c r="R850" s="561"/>
      <c r="S850" s="561"/>
      <c r="T850" s="561"/>
      <c r="U850" s="561"/>
      <c r="V850" s="561"/>
      <c r="W850" s="561"/>
      <c r="X850" s="561"/>
      <c r="Y850" s="561"/>
      <c r="Z850" s="561"/>
      <c r="AA850" s="561"/>
      <c r="AB850" s="561"/>
      <c r="AC850" s="561"/>
      <c r="AD850" s="561"/>
      <c r="AE850" s="561"/>
      <c r="AF850" s="561"/>
      <c r="AG850" s="561">
        <v>3396.4037670000002</v>
      </c>
      <c r="AH850" s="561">
        <v>2167</v>
      </c>
      <c r="AI850" s="290" t="s">
        <v>310</v>
      </c>
      <c r="AJ850" s="290" t="s">
        <v>643</v>
      </c>
    </row>
    <row r="851" spans="2:36" x14ac:dyDescent="0.25">
      <c r="B851" s="554">
        <v>749</v>
      </c>
      <c r="C851" s="555"/>
      <c r="D851" s="556"/>
      <c r="E851" s="290" t="s">
        <v>395</v>
      </c>
      <c r="F851" s="290" t="s">
        <v>511</v>
      </c>
      <c r="G851" s="290" t="s">
        <v>397</v>
      </c>
      <c r="H851" s="183" t="str">
        <f>INDEX(Sector!$D$57:$D$776,MATCH('Energy consumption (raw)'!F851,Sector!$C$57:$C$776,FALSE))</f>
        <v>Producing shoes</v>
      </c>
      <c r="I851" s="183" t="str">
        <f>IF(G851=Sector!$B$50,Sector!$B$50,IF(G851=Sector!$B$51,Sector!$B$51,IF(G851=Sector!$B$53,Sector!$B$53,INDEX(Sector!$E$57:$E$776,MATCH('Energy consumption (raw)'!F851,Sector!$C$57:$C$776,FALSE)))))</f>
        <v>14 Manufacture of wearing apparel</v>
      </c>
      <c r="J851" s="561"/>
      <c r="K851" s="561">
        <v>37276858</v>
      </c>
      <c r="L851" s="561"/>
      <c r="M851" s="561"/>
      <c r="N851" s="561"/>
      <c r="O851" s="561"/>
      <c r="P851" s="561"/>
      <c r="Q851" s="561"/>
      <c r="R851" s="561">
        <v>22</v>
      </c>
      <c r="S851" s="561"/>
      <c r="T851" s="561"/>
      <c r="U851" s="561"/>
      <c r="V851" s="561">
        <v>6</v>
      </c>
      <c r="W851" s="561"/>
      <c r="X851" s="561"/>
      <c r="Y851" s="561"/>
      <c r="Z851" s="561"/>
      <c r="AA851" s="561"/>
      <c r="AB851" s="561"/>
      <c r="AC851" s="561"/>
      <c r="AD851" s="561"/>
      <c r="AE851" s="561"/>
      <c r="AF851" s="561"/>
      <c r="AG851" s="561">
        <v>5780.5591893999999</v>
      </c>
      <c r="AH851" s="561">
        <v>2166</v>
      </c>
      <c r="AI851" s="290" t="s">
        <v>310</v>
      </c>
      <c r="AJ851" s="290" t="s">
        <v>643</v>
      </c>
    </row>
    <row r="852" spans="2:36" x14ac:dyDescent="0.25">
      <c r="B852" s="554">
        <v>750</v>
      </c>
      <c r="C852" s="555"/>
      <c r="D852" s="556"/>
      <c r="E852" s="290" t="s">
        <v>395</v>
      </c>
      <c r="F852" s="290" t="s">
        <v>443</v>
      </c>
      <c r="G852" s="290" t="s">
        <v>397</v>
      </c>
      <c r="H852" s="183" t="str">
        <f>INDEX(Sector!$D$57:$D$776,MATCH('Energy consumption (raw)'!F852,Sector!$C$57:$C$776,FALSE))</f>
        <v>Yarn making</v>
      </c>
      <c r="I852" s="183" t="str">
        <f>IF(G852=Sector!$B$50,Sector!$B$50,IF(G852=Sector!$B$51,Sector!$B$51,IF(G852=Sector!$B$53,Sector!$B$53,INDEX(Sector!$E$57:$E$776,MATCH('Energy consumption (raw)'!F852,Sector!$C$57:$C$776,FALSE)))))</f>
        <v>13 Manufacture of textiles</v>
      </c>
      <c r="J852" s="561"/>
      <c r="K852" s="561">
        <v>12061368</v>
      </c>
      <c r="L852" s="561"/>
      <c r="M852" s="561"/>
      <c r="N852" s="561"/>
      <c r="O852" s="561"/>
      <c r="P852" s="561"/>
      <c r="Q852" s="561"/>
      <c r="R852" s="561"/>
      <c r="S852" s="561"/>
      <c r="T852" s="561"/>
      <c r="U852" s="561"/>
      <c r="V852" s="561"/>
      <c r="W852" s="561"/>
      <c r="X852" s="561"/>
      <c r="Y852" s="561"/>
      <c r="Z852" s="561"/>
      <c r="AA852" s="561"/>
      <c r="AB852" s="561"/>
      <c r="AC852" s="561"/>
      <c r="AD852" s="561"/>
      <c r="AE852" s="561"/>
      <c r="AF852" s="561"/>
      <c r="AG852" s="561">
        <v>1861.0690824000001</v>
      </c>
      <c r="AH852" s="561">
        <v>1882</v>
      </c>
      <c r="AI852" s="290" t="s">
        <v>310</v>
      </c>
      <c r="AJ852" s="290" t="s">
        <v>643</v>
      </c>
    </row>
    <row r="853" spans="2:36" x14ac:dyDescent="0.25">
      <c r="B853" s="554">
        <v>751</v>
      </c>
      <c r="C853" s="555"/>
      <c r="D853" s="556"/>
      <c r="E853" s="290" t="s">
        <v>395</v>
      </c>
      <c r="F853" s="290" t="s">
        <v>619</v>
      </c>
      <c r="G853" s="290" t="s">
        <v>397</v>
      </c>
      <c r="H853" s="183" t="str">
        <f>INDEX(Sector!$D$57:$D$776,MATCH('Energy consumption (raw)'!F853,Sector!$C$57:$C$776,FALSE))</f>
        <v>Production of woven fabrics</v>
      </c>
      <c r="I853" s="183" t="str">
        <f>IF(G853=Sector!$B$50,Sector!$B$50,IF(G853=Sector!$B$51,Sector!$B$51,IF(G853=Sector!$B$53,Sector!$B$53,INDEX(Sector!$E$57:$E$776,MATCH('Energy consumption (raw)'!F853,Sector!$C$57:$C$776,FALSE)))))</f>
        <v>13 Manufacture of textiles</v>
      </c>
      <c r="J853" s="561">
        <v>11682158</v>
      </c>
      <c r="K853" s="561">
        <v>11682158</v>
      </c>
      <c r="L853" s="561"/>
      <c r="M853" s="561"/>
      <c r="N853" s="561"/>
      <c r="O853" s="561"/>
      <c r="P853" s="561"/>
      <c r="Q853" s="561"/>
      <c r="R853" s="561"/>
      <c r="S853" s="561"/>
      <c r="T853" s="561"/>
      <c r="U853" s="561"/>
      <c r="V853" s="561"/>
      <c r="W853" s="561"/>
      <c r="X853" s="561"/>
      <c r="Y853" s="561"/>
      <c r="Z853" s="561"/>
      <c r="AA853" s="561"/>
      <c r="AB853" s="561"/>
      <c r="AC853" s="561"/>
      <c r="AD853" s="561"/>
      <c r="AE853" s="561"/>
      <c r="AF853" s="561"/>
      <c r="AG853" s="561">
        <v>1802.5569794</v>
      </c>
      <c r="AH853" s="561">
        <v>1866</v>
      </c>
      <c r="AI853" s="290" t="s">
        <v>310</v>
      </c>
      <c r="AJ853" s="290" t="s">
        <v>643</v>
      </c>
    </row>
    <row r="854" spans="2:36" x14ac:dyDescent="0.25">
      <c r="B854" s="554">
        <v>752</v>
      </c>
      <c r="C854" s="555"/>
      <c r="D854" s="556"/>
      <c r="E854" s="290" t="s">
        <v>395</v>
      </c>
      <c r="F854" s="290" t="s">
        <v>647</v>
      </c>
      <c r="G854" s="290" t="s">
        <v>397</v>
      </c>
      <c r="H854" s="183" t="str">
        <f>INDEX(Sector!$D$57:$D$776,MATCH('Energy consumption (raw)'!F854,Sector!$C$57:$C$776,FALSE))</f>
        <v>Cement packaging production</v>
      </c>
      <c r="I854" s="183" t="str">
        <f>IF(G854=Sector!$B$50,Sector!$B$50,IF(G854=Sector!$B$51,Sector!$B$51,IF(G854=Sector!$B$53,Sector!$B$53,INDEX(Sector!$E$57:$E$776,MATCH('Energy consumption (raw)'!F854,Sector!$C$57:$C$776,FALSE)))))</f>
        <v>23 Manufacture of other non-metallic mineral products</v>
      </c>
      <c r="J854" s="561"/>
      <c r="K854" s="561">
        <v>11692626</v>
      </c>
      <c r="L854" s="561"/>
      <c r="M854" s="561"/>
      <c r="N854" s="561"/>
      <c r="O854" s="561"/>
      <c r="P854" s="561"/>
      <c r="Q854" s="561"/>
      <c r="R854" s="561"/>
      <c r="S854" s="561"/>
      <c r="T854" s="561"/>
      <c r="U854" s="561"/>
      <c r="V854" s="561"/>
      <c r="W854" s="561"/>
      <c r="X854" s="561"/>
      <c r="Y854" s="561"/>
      <c r="Z854" s="561"/>
      <c r="AA854" s="561"/>
      <c r="AB854" s="561"/>
      <c r="AC854" s="561"/>
      <c r="AD854" s="561"/>
      <c r="AE854" s="561"/>
      <c r="AF854" s="561"/>
      <c r="AG854" s="561">
        <v>1804.1721918000001</v>
      </c>
      <c r="AH854" s="561">
        <v>1724</v>
      </c>
      <c r="AI854" s="290" t="s">
        <v>310</v>
      </c>
      <c r="AJ854" s="290" t="s">
        <v>643</v>
      </c>
    </row>
    <row r="855" spans="2:36" x14ac:dyDescent="0.25">
      <c r="B855" s="554">
        <v>753</v>
      </c>
      <c r="C855" s="555"/>
      <c r="D855" s="556"/>
      <c r="E855" s="290" t="s">
        <v>395</v>
      </c>
      <c r="F855" s="290" t="s">
        <v>648</v>
      </c>
      <c r="G855" s="290" t="s">
        <v>397</v>
      </c>
      <c r="H855" s="183" t="str">
        <f>INDEX(Sector!$D$57:$D$776,MATCH('Energy consumption (raw)'!F855,Sector!$C$57:$C$776,FALSE))</f>
        <v>Manufacture of other metal products n.e.c</v>
      </c>
      <c r="I855" s="183" t="str">
        <f>IF(G855=Sector!$B$50,Sector!$B$50,IF(G855=Sector!$B$51,Sector!$B$51,IF(G855=Sector!$B$53,Sector!$B$53,INDEX(Sector!$E$57:$E$776,MATCH('Energy consumption (raw)'!F855,Sector!$C$57:$C$776,FALSE)))))</f>
        <v>24 Manufacture of basic metals</v>
      </c>
      <c r="J855" s="561"/>
      <c r="K855" s="561">
        <v>10966800</v>
      </c>
      <c r="L855" s="561"/>
      <c r="M855" s="561"/>
      <c r="N855" s="561"/>
      <c r="O855" s="561"/>
      <c r="P855" s="561"/>
      <c r="Q855" s="561"/>
      <c r="R855" s="561"/>
      <c r="S855" s="561"/>
      <c r="T855" s="561"/>
      <c r="U855" s="561"/>
      <c r="V855" s="561"/>
      <c r="W855" s="561"/>
      <c r="X855" s="561"/>
      <c r="Y855" s="561"/>
      <c r="Z855" s="561"/>
      <c r="AA855" s="561"/>
      <c r="AB855" s="561"/>
      <c r="AC855" s="561"/>
      <c r="AD855" s="561"/>
      <c r="AE855" s="561"/>
      <c r="AF855" s="561"/>
      <c r="AG855" s="561">
        <v>1692.1772400000002</v>
      </c>
      <c r="AH855" s="561">
        <v>1514</v>
      </c>
      <c r="AI855" s="290" t="s">
        <v>310</v>
      </c>
      <c r="AJ855" s="290" t="s">
        <v>643</v>
      </c>
    </row>
    <row r="856" spans="2:36" x14ac:dyDescent="0.25">
      <c r="B856" s="554">
        <v>754</v>
      </c>
      <c r="C856" s="555"/>
      <c r="D856" s="556"/>
      <c r="E856" s="290" t="s">
        <v>395</v>
      </c>
      <c r="F856" s="290" t="s">
        <v>511</v>
      </c>
      <c r="G856" s="290" t="s">
        <v>397</v>
      </c>
      <c r="H856" s="183" t="str">
        <f>INDEX(Sector!$D$57:$D$776,MATCH('Energy consumption (raw)'!F856,Sector!$C$57:$C$776,FALSE))</f>
        <v>Producing shoes</v>
      </c>
      <c r="I856" s="183" t="str">
        <f>IF(G856=Sector!$B$50,Sector!$B$50,IF(G856=Sector!$B$51,Sector!$B$51,IF(G856=Sector!$B$53,Sector!$B$53,INDEX(Sector!$E$57:$E$776,MATCH('Energy consumption (raw)'!F856,Sector!$C$57:$C$776,FALSE)))))</f>
        <v>14 Manufacture of wearing apparel</v>
      </c>
      <c r="J856" s="561"/>
      <c r="K856" s="561">
        <v>8110582</v>
      </c>
      <c r="L856" s="561"/>
      <c r="M856" s="561"/>
      <c r="N856" s="561"/>
      <c r="O856" s="561"/>
      <c r="P856" s="561"/>
      <c r="Q856" s="561"/>
      <c r="R856" s="561">
        <v>4</v>
      </c>
      <c r="S856" s="561"/>
      <c r="T856" s="561"/>
      <c r="U856" s="561"/>
      <c r="V856" s="561">
        <v>18</v>
      </c>
      <c r="W856" s="561"/>
      <c r="X856" s="561"/>
      <c r="Y856" s="561"/>
      <c r="Z856" s="561"/>
      <c r="AA856" s="561"/>
      <c r="AB856" s="561"/>
      <c r="AC856" s="561"/>
      <c r="AD856" s="561"/>
      <c r="AE856" s="561"/>
      <c r="AF856" s="561"/>
      <c r="AG856" s="561">
        <v>1274.4428026000001</v>
      </c>
      <c r="AH856" s="561">
        <v>1222.0887116000001</v>
      </c>
      <c r="AI856" s="290" t="s">
        <v>310</v>
      </c>
      <c r="AJ856" s="290" t="s">
        <v>643</v>
      </c>
    </row>
    <row r="857" spans="2:36" x14ac:dyDescent="0.25">
      <c r="B857" s="554">
        <v>755</v>
      </c>
      <c r="C857" s="555"/>
      <c r="D857" s="556"/>
      <c r="E857" s="290" t="s">
        <v>395</v>
      </c>
      <c r="F857" s="290" t="s">
        <v>649</v>
      </c>
      <c r="G857" s="290" t="s">
        <v>397</v>
      </c>
      <c r="H857" s="183" t="str">
        <f>INDEX(Sector!$D$57:$D$776,MATCH('Energy consumption (raw)'!F857,Sector!$C$57:$C$776,FALSE))</f>
        <v>Public lighting system and drainage pump</v>
      </c>
      <c r="I857" s="183" t="str">
        <f>IF(G857=Sector!$B$50,Sector!$B$50,IF(G857=Sector!$B$51,Sector!$B$51,IF(G857=Sector!$B$53,Sector!$B$53,INDEX(Sector!$E$57:$E$776,MATCH('Energy consumption (raw)'!F857,Sector!$C$57:$C$776,FALSE)))))</f>
        <v>37 Sewerage</v>
      </c>
      <c r="J857" s="561"/>
      <c r="K857" s="561">
        <v>8900150</v>
      </c>
      <c r="L857" s="561"/>
      <c r="M857" s="561"/>
      <c r="N857" s="561"/>
      <c r="O857" s="561"/>
      <c r="P857" s="561"/>
      <c r="Q857" s="561"/>
      <c r="R857" s="561"/>
      <c r="S857" s="561"/>
      <c r="T857" s="561"/>
      <c r="U857" s="561"/>
      <c r="V857" s="561"/>
      <c r="W857" s="561"/>
      <c r="X857" s="561"/>
      <c r="Y857" s="561"/>
      <c r="Z857" s="561"/>
      <c r="AA857" s="561"/>
      <c r="AB857" s="561"/>
      <c r="AC857" s="561"/>
      <c r="AD857" s="561"/>
      <c r="AE857" s="561"/>
      <c r="AF857" s="561"/>
      <c r="AG857" s="561">
        <v>1373.2931450000001</v>
      </c>
      <c r="AH857" s="561"/>
      <c r="AI857" s="290" t="s">
        <v>310</v>
      </c>
      <c r="AJ857" s="290" t="s">
        <v>643</v>
      </c>
    </row>
    <row r="858" spans="2:36" x14ac:dyDescent="0.25">
      <c r="B858" s="554">
        <v>756</v>
      </c>
      <c r="C858" s="555"/>
      <c r="D858" s="556"/>
      <c r="E858" s="290" t="s">
        <v>395</v>
      </c>
      <c r="F858" s="290" t="s">
        <v>457</v>
      </c>
      <c r="G858" s="290" t="s">
        <v>397</v>
      </c>
      <c r="H858" s="183" t="str">
        <f>INDEX(Sector!$D$57:$D$776,MATCH('Energy consumption (raw)'!F858,Sector!$C$57:$C$776,FALSE))</f>
        <v>Producing building materials from clay</v>
      </c>
      <c r="I858" s="183" t="str">
        <f>IF(G858=Sector!$B$50,Sector!$B$50,IF(G858=Sector!$B$51,Sector!$B$51,IF(G858=Sector!$B$53,Sector!$B$53,INDEX(Sector!$E$57:$E$776,MATCH('Energy consumption (raw)'!F858,Sector!$C$57:$C$776,FALSE)))))</f>
        <v>23 Manufacture of other non-metallic mineral products</v>
      </c>
      <c r="J858" s="561"/>
      <c r="K858" s="561">
        <v>10100990</v>
      </c>
      <c r="L858" s="561"/>
      <c r="M858" s="561"/>
      <c r="N858" s="561"/>
      <c r="O858" s="561"/>
      <c r="P858" s="561"/>
      <c r="Q858" s="561"/>
      <c r="R858" s="561"/>
      <c r="S858" s="561"/>
      <c r="T858" s="561"/>
      <c r="U858" s="561"/>
      <c r="V858" s="561"/>
      <c r="W858" s="561"/>
      <c r="X858" s="561"/>
      <c r="Y858" s="561"/>
      <c r="Z858" s="561"/>
      <c r="AA858" s="561"/>
      <c r="AB858" s="561"/>
      <c r="AC858" s="561"/>
      <c r="AD858" s="561"/>
      <c r="AE858" s="561"/>
      <c r="AF858" s="561"/>
      <c r="AG858" s="561">
        <v>1558.5827570000001</v>
      </c>
      <c r="AH858" s="561"/>
      <c r="AI858" s="290" t="s">
        <v>310</v>
      </c>
      <c r="AJ858" s="290" t="s">
        <v>643</v>
      </c>
    </row>
    <row r="859" spans="2:36" x14ac:dyDescent="0.25">
      <c r="B859" s="554">
        <v>757</v>
      </c>
      <c r="C859" s="555"/>
      <c r="D859" s="556"/>
      <c r="E859" s="290" t="s">
        <v>395</v>
      </c>
      <c r="F859" s="290" t="s">
        <v>537</v>
      </c>
      <c r="G859" s="290" t="s">
        <v>397</v>
      </c>
      <c r="H859" s="183" t="str">
        <f>INDEX(Sector!$D$57:$D$776,MATCH('Energy consumption (raw)'!F859,Sector!$C$57:$C$776,FALSE))</f>
        <v>Mechanical processing, metal processing and coating</v>
      </c>
      <c r="I859" s="183" t="str">
        <f>IF(G859=Sector!$B$50,Sector!$B$50,IF(G859=Sector!$B$51,Sector!$B$51,IF(G859=Sector!$B$53,Sector!$B$53,INDEX(Sector!$E$57:$E$776,MATCH('Energy consumption (raw)'!F859,Sector!$C$57:$C$776,FALSE)))))</f>
        <v>24 Manufacture of basic metals</v>
      </c>
      <c r="J859" s="561"/>
      <c r="K859" s="561">
        <v>7967982</v>
      </c>
      <c r="L859" s="561"/>
      <c r="M859" s="561"/>
      <c r="N859" s="561"/>
      <c r="O859" s="561"/>
      <c r="P859" s="561"/>
      <c r="Q859" s="561"/>
      <c r="R859" s="561"/>
      <c r="S859" s="561"/>
      <c r="T859" s="561"/>
      <c r="U859" s="561"/>
      <c r="V859" s="561"/>
      <c r="W859" s="561"/>
      <c r="X859" s="561"/>
      <c r="Y859" s="561"/>
      <c r="Z859" s="561"/>
      <c r="AA859" s="561"/>
      <c r="AB859" s="561"/>
      <c r="AC859" s="561"/>
      <c r="AD859" s="561"/>
      <c r="AE859" s="561"/>
      <c r="AF859" s="561"/>
      <c r="AG859" s="561">
        <v>1229.4596226000001</v>
      </c>
      <c r="AH859" s="561"/>
      <c r="AI859" s="290" t="s">
        <v>310</v>
      </c>
      <c r="AJ859" s="290" t="s">
        <v>643</v>
      </c>
    </row>
    <row r="860" spans="2:36" x14ac:dyDescent="0.25">
      <c r="B860" s="554">
        <v>758</v>
      </c>
      <c r="C860" s="558"/>
      <c r="D860" s="556"/>
      <c r="E860" s="290" t="s">
        <v>395</v>
      </c>
      <c r="F860" s="290" t="s">
        <v>619</v>
      </c>
      <c r="G860" s="290" t="s">
        <v>397</v>
      </c>
      <c r="H860" s="183" t="str">
        <f>INDEX(Sector!$D$57:$D$776,MATCH('Energy consumption (raw)'!F860,Sector!$C$57:$C$776,FALSE))</f>
        <v>Production of woven fabrics</v>
      </c>
      <c r="I860" s="183" t="str">
        <f>IF(G860=Sector!$B$50,Sector!$B$50,IF(G860=Sector!$B$51,Sector!$B$51,IF(G860=Sector!$B$53,Sector!$B$53,INDEX(Sector!$E$57:$E$776,MATCH('Energy consumption (raw)'!F860,Sector!$C$57:$C$776,FALSE)))))</f>
        <v>13 Manufacture of textiles</v>
      </c>
      <c r="J860" s="561">
        <v>9593170</v>
      </c>
      <c r="K860" s="561"/>
      <c r="L860" s="561"/>
      <c r="M860" s="561"/>
      <c r="N860" s="561"/>
      <c r="O860" s="561"/>
      <c r="P860" s="561"/>
      <c r="Q860" s="561"/>
      <c r="R860" s="561"/>
      <c r="S860" s="561"/>
      <c r="T860" s="561"/>
      <c r="U860" s="561"/>
      <c r="V860" s="561"/>
      <c r="W860" s="561"/>
      <c r="X860" s="561"/>
      <c r="Y860" s="561"/>
      <c r="Z860" s="561"/>
      <c r="AA860" s="561"/>
      <c r="AB860" s="561"/>
      <c r="AC860" s="561"/>
      <c r="AD860" s="561"/>
      <c r="AE860" s="561"/>
      <c r="AF860" s="561"/>
      <c r="AG860" s="561">
        <v>1480.2261310000001</v>
      </c>
      <c r="AH860" s="561">
        <v>1843</v>
      </c>
      <c r="AI860" s="290" t="s">
        <v>369</v>
      </c>
      <c r="AJ860" s="290" t="s">
        <v>643</v>
      </c>
    </row>
    <row r="861" spans="2:36" x14ac:dyDescent="0.25">
      <c r="B861" s="554">
        <v>759</v>
      </c>
      <c r="C861" s="555"/>
      <c r="D861" s="556"/>
      <c r="E861" s="290" t="s">
        <v>395</v>
      </c>
      <c r="F861" s="559" t="s">
        <v>650</v>
      </c>
      <c r="G861" s="290" t="s">
        <v>397</v>
      </c>
      <c r="H861" s="183" t="str">
        <f>INDEX(Sector!$D$57:$D$776,MATCH('Energy consumption (raw)'!F861,Sector!$C$57:$C$776,FALSE))</f>
        <v>Production of fertilizers and nitrogen compounds</v>
      </c>
      <c r="I861" s="183" t="str">
        <f>IF(G861=Sector!$B$50,Sector!$B$50,IF(G861=Sector!$B$51,Sector!$B$51,IF(G861=Sector!$B$53,Sector!$B$53,INDEX(Sector!$E$57:$E$776,MATCH('Energy consumption (raw)'!F861,Sector!$C$57:$C$776,FALSE)))))</f>
        <v>20 Manufacture of chemicals and chemical products</v>
      </c>
      <c r="J861" s="561"/>
      <c r="K861" s="561">
        <v>155024400</v>
      </c>
      <c r="L861" s="561"/>
      <c r="M861" s="561"/>
      <c r="N861" s="561"/>
      <c r="O861" s="561"/>
      <c r="P861" s="561">
        <v>251842.2</v>
      </c>
      <c r="Q861" s="561">
        <v>294805.2</v>
      </c>
      <c r="R861" s="561"/>
      <c r="S861" s="561">
        <v>76480</v>
      </c>
      <c r="T861" s="561"/>
      <c r="U861" s="561"/>
      <c r="V861" s="561"/>
      <c r="W861" s="561"/>
      <c r="X861" s="561"/>
      <c r="Y861" s="561">
        <v>1326.93</v>
      </c>
      <c r="Z861" s="561"/>
      <c r="AA861" s="561"/>
      <c r="AB861" s="561"/>
      <c r="AC861" s="561"/>
      <c r="AD861" s="561"/>
      <c r="AE861" s="561"/>
      <c r="AF861" s="561"/>
      <c r="AG861" s="561">
        <v>323941.84101999999</v>
      </c>
      <c r="AH861" s="561">
        <v>401907</v>
      </c>
      <c r="AI861" s="290" t="s">
        <v>310</v>
      </c>
      <c r="AJ861" s="290" t="s">
        <v>651</v>
      </c>
    </row>
    <row r="862" spans="2:36" x14ac:dyDescent="0.25">
      <c r="B862" s="554">
        <v>760</v>
      </c>
      <c r="C862" s="555"/>
      <c r="D862" s="556"/>
      <c r="E862" s="290" t="s">
        <v>395</v>
      </c>
      <c r="F862" s="290" t="s">
        <v>428</v>
      </c>
      <c r="G862" s="290" t="s">
        <v>397</v>
      </c>
      <c r="H862" s="183" t="str">
        <f>INDEX(Sector!$D$57:$D$776,MATCH('Energy consumption (raw)'!F862,Sector!$C$57:$C$776,FALSE))</f>
        <v>Cement Production</v>
      </c>
      <c r="I862" s="183" t="str">
        <f>IF(G862=Sector!$B$50,Sector!$B$50,IF(G862=Sector!$B$51,Sector!$B$51,IF(G862=Sector!$B$53,Sector!$B$53,INDEX(Sector!$E$57:$E$776,MATCH('Energy consumption (raw)'!F862,Sector!$C$57:$C$776,FALSE)))))</f>
        <v>23 Manufacture of other non-metallic mineral products</v>
      </c>
      <c r="J862" s="561"/>
      <c r="K862" s="561">
        <v>333893627</v>
      </c>
      <c r="L862" s="561"/>
      <c r="M862" s="561"/>
      <c r="N862" s="561"/>
      <c r="O862" s="561"/>
      <c r="P862" s="561"/>
      <c r="Q862" s="561">
        <v>438628</v>
      </c>
      <c r="R862" s="561"/>
      <c r="S862" s="561">
        <v>63030</v>
      </c>
      <c r="T862" s="561"/>
      <c r="U862" s="561"/>
      <c r="V862" s="561"/>
      <c r="W862" s="561"/>
      <c r="X862" s="561"/>
      <c r="Y862" s="561"/>
      <c r="Z862" s="561"/>
      <c r="AA862" s="561"/>
      <c r="AB862" s="561"/>
      <c r="AC862" s="561"/>
      <c r="AD862" s="561"/>
      <c r="AE862" s="561"/>
      <c r="AF862" s="561"/>
      <c r="AG862" s="561">
        <v>270889.25304609997</v>
      </c>
      <c r="AH862" s="561">
        <v>280864</v>
      </c>
      <c r="AI862" s="290" t="s">
        <v>310</v>
      </c>
      <c r="AJ862" s="290" t="s">
        <v>651</v>
      </c>
    </row>
    <row r="863" spans="2:36" x14ac:dyDescent="0.25">
      <c r="B863" s="554">
        <v>761</v>
      </c>
      <c r="C863" s="555"/>
      <c r="D863" s="556"/>
      <c r="E863" s="290" t="s">
        <v>395</v>
      </c>
      <c r="F863" s="290" t="s">
        <v>523</v>
      </c>
      <c r="G863" s="290" t="s">
        <v>397</v>
      </c>
      <c r="H863" s="183" t="str">
        <f>INDEX(Sector!$D$57:$D$776,MATCH('Energy consumption (raw)'!F863,Sector!$C$57:$C$776,FALSE))</f>
        <v>Power production</v>
      </c>
      <c r="I863" s="183" t="str">
        <f>IF(G863=Sector!$B$50,Sector!$B$50,IF(G863=Sector!$B$51,Sector!$B$51,IF(G863=Sector!$B$53,Sector!$B$53,INDEX(Sector!$E$57:$E$776,MATCH('Energy consumption (raw)'!F863,Sector!$C$57:$C$776,FALSE)))))</f>
        <v>35 Electricity, gas, steam and air conditioning supply</v>
      </c>
      <c r="J863" s="561"/>
      <c r="K863" s="561"/>
      <c r="L863" s="561"/>
      <c r="M863" s="561"/>
      <c r="N863" s="561"/>
      <c r="O863" s="561"/>
      <c r="P863" s="561">
        <v>42442</v>
      </c>
      <c r="Q863" s="561">
        <v>363348</v>
      </c>
      <c r="R863" s="561"/>
      <c r="S863" s="561">
        <v>120180</v>
      </c>
      <c r="T863" s="561"/>
      <c r="U863" s="561"/>
      <c r="V863" s="561"/>
      <c r="W863" s="561"/>
      <c r="X863" s="561"/>
      <c r="Y863" s="561"/>
      <c r="Z863" s="561"/>
      <c r="AA863" s="561"/>
      <c r="AB863" s="561"/>
      <c r="AC863" s="561"/>
      <c r="AD863" s="561"/>
      <c r="AE863" s="561"/>
      <c r="AF863" s="561"/>
      <c r="AG863" s="561">
        <v>207244.9584</v>
      </c>
      <c r="AH863" s="561">
        <v>251488</v>
      </c>
      <c r="AI863" s="290" t="s">
        <v>310</v>
      </c>
      <c r="AJ863" s="290" t="s">
        <v>651</v>
      </c>
    </row>
    <row r="864" spans="2:36" x14ac:dyDescent="0.25">
      <c r="B864" s="554">
        <v>762</v>
      </c>
      <c r="C864" s="555"/>
      <c r="D864" s="556"/>
      <c r="E864" s="290" t="s">
        <v>395</v>
      </c>
      <c r="F864" s="290" t="s">
        <v>428</v>
      </c>
      <c r="G864" s="290" t="s">
        <v>397</v>
      </c>
      <c r="H864" s="183" t="str">
        <f>INDEX(Sector!$D$57:$D$776,MATCH('Energy consumption (raw)'!F864,Sector!$C$57:$C$776,FALSE))</f>
        <v>Cement Production</v>
      </c>
      <c r="I864" s="183" t="str">
        <f>IF(G864=Sector!$B$50,Sector!$B$50,IF(G864=Sector!$B$51,Sector!$B$51,IF(G864=Sector!$B$53,Sector!$B$53,INDEX(Sector!$E$57:$E$776,MATCH('Energy consumption (raw)'!F864,Sector!$C$57:$C$776,FALSE)))))</f>
        <v>23 Manufacture of other non-metallic mineral products</v>
      </c>
      <c r="J864" s="561"/>
      <c r="K864" s="561">
        <v>272735601</v>
      </c>
      <c r="L864" s="561"/>
      <c r="M864" s="561"/>
      <c r="N864" s="561"/>
      <c r="O864" s="561"/>
      <c r="P864" s="561">
        <v>337564</v>
      </c>
      <c r="Q864" s="561"/>
      <c r="R864" s="561"/>
      <c r="S864" s="561">
        <v>2650000</v>
      </c>
      <c r="T864" s="561"/>
      <c r="U864" s="561"/>
      <c r="V864" s="561"/>
      <c r="W864" s="561">
        <v>93</v>
      </c>
      <c r="X864" s="561">
        <v>9.4249999999999994E-3</v>
      </c>
      <c r="Y864" s="561"/>
      <c r="Z864" s="561"/>
      <c r="AA864" s="561"/>
      <c r="AB864" s="561"/>
      <c r="AC864" s="561"/>
      <c r="AD864" s="561"/>
      <c r="AE864" s="561"/>
      <c r="AF864" s="561"/>
      <c r="AG864" s="561">
        <v>246953.58890680003</v>
      </c>
      <c r="AH864" s="561">
        <v>242761</v>
      </c>
      <c r="AI864" s="290" t="s">
        <v>310</v>
      </c>
      <c r="AJ864" s="290" t="s">
        <v>651</v>
      </c>
    </row>
    <row r="865" spans="2:36" x14ac:dyDescent="0.25">
      <c r="B865" s="554">
        <v>763</v>
      </c>
      <c r="C865" s="555"/>
      <c r="D865" s="556"/>
      <c r="E865" s="290" t="s">
        <v>395</v>
      </c>
      <c r="F865" s="290" t="s">
        <v>428</v>
      </c>
      <c r="G865" s="290" t="s">
        <v>397</v>
      </c>
      <c r="H865" s="183" t="str">
        <f>INDEX(Sector!$D$57:$D$776,MATCH('Energy consumption (raw)'!F865,Sector!$C$57:$C$776,FALSE))</f>
        <v>Cement Production</v>
      </c>
      <c r="I865" s="183" t="str">
        <f>IF(G865=Sector!$B$50,Sector!$B$50,IF(G865=Sector!$B$51,Sector!$B$51,IF(G865=Sector!$B$53,Sector!$B$53,INDEX(Sector!$E$57:$E$776,MATCH('Energy consumption (raw)'!F865,Sector!$C$57:$C$776,FALSE)))))</f>
        <v>23 Manufacture of other non-metallic mineral products</v>
      </c>
      <c r="J865" s="561"/>
      <c r="K865" s="561">
        <v>181348093</v>
      </c>
      <c r="L865" s="561"/>
      <c r="M865" s="561"/>
      <c r="N865" s="561"/>
      <c r="O865" s="561"/>
      <c r="P865" s="561">
        <v>257961</v>
      </c>
      <c r="Q865" s="561"/>
      <c r="R865" s="561"/>
      <c r="S865" s="561">
        <v>794000</v>
      </c>
      <c r="T865" s="561"/>
      <c r="U865" s="561"/>
      <c r="V865" s="561"/>
      <c r="W865" s="561"/>
      <c r="X865" s="561"/>
      <c r="Y865" s="561"/>
      <c r="Z865" s="561"/>
      <c r="AA865" s="561"/>
      <c r="AB865" s="561"/>
      <c r="AC865" s="561"/>
      <c r="AD865" s="561"/>
      <c r="AE865" s="561"/>
      <c r="AF865" s="561"/>
      <c r="AG865" s="561">
        <v>183457.33074989999</v>
      </c>
      <c r="AH865" s="561">
        <v>203178</v>
      </c>
      <c r="AI865" s="290" t="s">
        <v>310</v>
      </c>
      <c r="AJ865" s="290" t="s">
        <v>651</v>
      </c>
    </row>
    <row r="866" spans="2:36" x14ac:dyDescent="0.25">
      <c r="B866" s="554">
        <v>764</v>
      </c>
      <c r="C866" s="555"/>
      <c r="D866" s="556"/>
      <c r="E866" s="290" t="s">
        <v>395</v>
      </c>
      <c r="F866" s="290" t="s">
        <v>428</v>
      </c>
      <c r="G866" s="290" t="s">
        <v>397</v>
      </c>
      <c r="H866" s="183" t="str">
        <f>INDEX(Sector!$D$57:$D$776,MATCH('Energy consumption (raw)'!F866,Sector!$C$57:$C$776,FALSE))</f>
        <v>Cement Production</v>
      </c>
      <c r="I866" s="183" t="str">
        <f>IF(G866=Sector!$B$50,Sector!$B$50,IF(G866=Sector!$B$51,Sector!$B$51,IF(G866=Sector!$B$53,Sector!$B$53,INDEX(Sector!$E$57:$E$776,MATCH('Energy consumption (raw)'!F866,Sector!$C$57:$C$776,FALSE)))))</f>
        <v>23 Manufacture of other non-metallic mineral products</v>
      </c>
      <c r="J866" s="561"/>
      <c r="K866" s="561">
        <v>140720823</v>
      </c>
      <c r="L866" s="561"/>
      <c r="M866" s="561"/>
      <c r="N866" s="561"/>
      <c r="O866" s="561"/>
      <c r="P866" s="561">
        <v>189207</v>
      </c>
      <c r="Q866" s="561"/>
      <c r="R866" s="561"/>
      <c r="S866" s="561">
        <v>92810</v>
      </c>
      <c r="T866" s="561">
        <v>311</v>
      </c>
      <c r="U866" s="561"/>
      <c r="V866" s="561"/>
      <c r="W866" s="561">
        <v>35000</v>
      </c>
      <c r="X866" s="561"/>
      <c r="Y866" s="561"/>
      <c r="Z866" s="561"/>
      <c r="AA866" s="561"/>
      <c r="AB866" s="561"/>
      <c r="AC866" s="561"/>
      <c r="AD866" s="561"/>
      <c r="AE866" s="561"/>
      <c r="AF866" s="561"/>
      <c r="AG866" s="561">
        <v>135656.03578889999</v>
      </c>
      <c r="AH866" s="561">
        <v>143374</v>
      </c>
      <c r="AI866" s="290" t="s">
        <v>310</v>
      </c>
      <c r="AJ866" s="290" t="s">
        <v>651</v>
      </c>
    </row>
    <row r="867" spans="2:36" x14ac:dyDescent="0.25">
      <c r="B867" s="554">
        <v>765</v>
      </c>
      <c r="C867" s="555"/>
      <c r="D867" s="556"/>
      <c r="E867" s="290" t="s">
        <v>395</v>
      </c>
      <c r="F867" s="290" t="s">
        <v>428</v>
      </c>
      <c r="G867" s="290" t="s">
        <v>397</v>
      </c>
      <c r="H867" s="183" t="str">
        <f>INDEX(Sector!$D$57:$D$776,MATCH('Energy consumption (raw)'!F867,Sector!$C$57:$C$776,FALSE))</f>
        <v>Cement Production</v>
      </c>
      <c r="I867" s="183" t="str">
        <f>IF(G867=Sector!$B$50,Sector!$B$50,IF(G867=Sector!$B$51,Sector!$B$51,IF(G867=Sector!$B$53,Sector!$B$53,INDEX(Sector!$E$57:$E$776,MATCH('Energy consumption (raw)'!F867,Sector!$C$57:$C$776,FALSE)))))</f>
        <v>23 Manufacture of other non-metallic mineral products</v>
      </c>
      <c r="J867" s="561"/>
      <c r="K867" s="561">
        <v>81718882</v>
      </c>
      <c r="L867" s="561"/>
      <c r="M867" s="561"/>
      <c r="N867" s="561"/>
      <c r="O867" s="561">
        <v>117632</v>
      </c>
      <c r="P867" s="561"/>
      <c r="Q867" s="561"/>
      <c r="R867" s="561"/>
      <c r="S867" s="561">
        <v>31000</v>
      </c>
      <c r="T867" s="561"/>
      <c r="U867" s="561"/>
      <c r="V867" s="561"/>
      <c r="W867" s="561">
        <v>9429</v>
      </c>
      <c r="X867" s="561"/>
      <c r="Y867" s="561"/>
      <c r="Z867" s="561"/>
      <c r="AA867" s="561"/>
      <c r="AB867" s="561"/>
      <c r="AC867" s="561"/>
      <c r="AD867" s="561"/>
      <c r="AE867" s="561"/>
      <c r="AF867" s="561"/>
      <c r="AG867" s="561">
        <v>94986.729562599983</v>
      </c>
      <c r="AH867" s="561">
        <v>155252</v>
      </c>
      <c r="AI867" s="290" t="s">
        <v>310</v>
      </c>
      <c r="AJ867" s="290" t="s">
        <v>651</v>
      </c>
    </row>
    <row r="868" spans="2:36" x14ac:dyDescent="0.25">
      <c r="B868" s="554">
        <v>766</v>
      </c>
      <c r="C868" s="555"/>
      <c r="D868" s="556"/>
      <c r="E868" s="290" t="s">
        <v>395</v>
      </c>
      <c r="F868" s="290" t="s">
        <v>652</v>
      </c>
      <c r="G868" s="290" t="s">
        <v>397</v>
      </c>
      <c r="H868" s="183" t="str">
        <f>INDEX(Sector!$D$57:$D$776,MATCH('Energy consumption (raw)'!F868,Sector!$C$57:$C$776,FALSE))</f>
        <v>Production and preliminary processing of metal ingots</v>
      </c>
      <c r="I868" s="183" t="str">
        <f>IF(G868=Sector!$B$50,Sector!$B$50,IF(G868=Sector!$B$51,Sector!$B$51,IF(G868=Sector!$B$53,Sector!$B$53,INDEX(Sector!$E$57:$E$776,MATCH('Energy consumption (raw)'!F868,Sector!$C$57:$C$776,FALSE)))))</f>
        <v>24 Manufacture of basic metals</v>
      </c>
      <c r="J868" s="561"/>
      <c r="K868" s="561">
        <v>7646465</v>
      </c>
      <c r="L868" s="561"/>
      <c r="M868" s="561"/>
      <c r="N868" s="561"/>
      <c r="O868" s="561"/>
      <c r="P868" s="561">
        <v>8700</v>
      </c>
      <c r="Q868" s="561"/>
      <c r="R868" s="561"/>
      <c r="S868" s="561">
        <v>15820</v>
      </c>
      <c r="T868" s="561"/>
      <c r="U868" s="561"/>
      <c r="V868" s="561"/>
      <c r="W868" s="561">
        <v>20000</v>
      </c>
      <c r="X868" s="561">
        <v>1.0866499999999999</v>
      </c>
      <c r="Y868" s="561"/>
      <c r="Z868" s="561"/>
      <c r="AA868" s="561"/>
      <c r="AB868" s="561"/>
      <c r="AC868" s="561"/>
      <c r="AD868" s="561"/>
      <c r="AE868" s="561"/>
      <c r="AF868" s="561"/>
      <c r="AG868" s="561">
        <v>6431.3491345000002</v>
      </c>
      <c r="AH868" s="561">
        <v>34936</v>
      </c>
      <c r="AI868" s="290" t="s">
        <v>310</v>
      </c>
      <c r="AJ868" s="290" t="s">
        <v>651</v>
      </c>
    </row>
    <row r="869" spans="2:36" x14ac:dyDescent="0.25">
      <c r="B869" s="554">
        <v>767</v>
      </c>
      <c r="C869" s="555"/>
      <c r="D869" s="556"/>
      <c r="E869" s="290" t="s">
        <v>395</v>
      </c>
      <c r="F869" s="290" t="s">
        <v>518</v>
      </c>
      <c r="G869" s="290" t="s">
        <v>397</v>
      </c>
      <c r="H869" s="183" t="str">
        <f>INDEX(Sector!$D$57:$D$776,MATCH('Energy consumption (raw)'!F869,Sector!$C$57:$C$776,FALSE))</f>
        <v>Basic chemical production</v>
      </c>
      <c r="I869" s="183" t="str">
        <f>IF(G869=Sector!$B$50,Sector!$B$50,IF(G869=Sector!$B$51,Sector!$B$51,IF(G869=Sector!$B$53,Sector!$B$53,INDEX(Sector!$E$57:$E$776,MATCH('Energy consumption (raw)'!F869,Sector!$C$57:$C$776,FALSE)))))</f>
        <v>20 Manufacture of chemicals and chemical products</v>
      </c>
      <c r="J869" s="561"/>
      <c r="K869" s="561">
        <v>5425447</v>
      </c>
      <c r="L869" s="561"/>
      <c r="M869" s="561"/>
      <c r="N869" s="561"/>
      <c r="O869" s="561">
        <v>31600</v>
      </c>
      <c r="P869" s="561"/>
      <c r="Q869" s="561"/>
      <c r="R869" s="561"/>
      <c r="S869" s="561">
        <v>11000</v>
      </c>
      <c r="T869" s="561"/>
      <c r="U869" s="561"/>
      <c r="V869" s="561"/>
      <c r="W869" s="561"/>
      <c r="X869" s="561"/>
      <c r="Y869" s="561"/>
      <c r="Z869" s="561"/>
      <c r="AA869" s="561"/>
      <c r="AB869" s="561"/>
      <c r="AC869" s="561"/>
      <c r="AD869" s="561"/>
      <c r="AE869" s="561"/>
      <c r="AF869" s="561"/>
      <c r="AG869" s="561">
        <v>22966.826472100001</v>
      </c>
      <c r="AH869" s="561">
        <v>22357</v>
      </c>
      <c r="AI869" s="290" t="s">
        <v>310</v>
      </c>
      <c r="AJ869" s="290" t="s">
        <v>651</v>
      </c>
    </row>
    <row r="870" spans="2:36" x14ac:dyDescent="0.25">
      <c r="B870" s="554">
        <v>768</v>
      </c>
      <c r="C870" s="555"/>
      <c r="D870" s="556"/>
      <c r="E870" s="290" t="s">
        <v>395</v>
      </c>
      <c r="F870" s="290" t="s">
        <v>653</v>
      </c>
      <c r="G870" s="290" t="s">
        <v>397</v>
      </c>
      <c r="H870" s="183" t="str">
        <f>INDEX(Sector!$D$57:$D$776,MATCH('Energy consumption (raw)'!F870,Sector!$C$57:$C$776,FALSE))</f>
        <v>Production of wire rope glass</v>
      </c>
      <c r="I870" s="183" t="str">
        <f>IF(G870=Sector!$B$50,Sector!$B$50,IF(G870=Sector!$B$51,Sector!$B$51,IF(G870=Sector!$B$53,Sector!$B$53,INDEX(Sector!$E$57:$E$776,MATCH('Energy consumption (raw)'!F870,Sector!$C$57:$C$776,FALSE)))))</f>
        <v>27 Manufacture of electrical equipment</v>
      </c>
      <c r="J870" s="561"/>
      <c r="K870" s="561">
        <v>26122950</v>
      </c>
      <c r="L870" s="561"/>
      <c r="M870" s="561"/>
      <c r="N870" s="561"/>
      <c r="O870" s="561"/>
      <c r="P870" s="561">
        <v>10950</v>
      </c>
      <c r="Q870" s="561"/>
      <c r="R870" s="561"/>
      <c r="S870" s="561"/>
      <c r="T870" s="561">
        <v>9855</v>
      </c>
      <c r="U870" s="561"/>
      <c r="V870" s="561"/>
      <c r="W870" s="561"/>
      <c r="X870" s="561"/>
      <c r="Y870" s="561"/>
      <c r="Z870" s="561"/>
      <c r="AA870" s="561"/>
      <c r="AB870" s="561"/>
      <c r="AC870" s="561"/>
      <c r="AD870" s="561"/>
      <c r="AE870" s="561"/>
      <c r="AF870" s="561"/>
      <c r="AG870" s="561">
        <v>20357.221185000002</v>
      </c>
      <c r="AH870" s="561">
        <v>20357</v>
      </c>
      <c r="AI870" s="290" t="s">
        <v>310</v>
      </c>
      <c r="AJ870" s="290" t="s">
        <v>651</v>
      </c>
    </row>
    <row r="871" spans="2:36" x14ac:dyDescent="0.25">
      <c r="B871" s="554">
        <v>769</v>
      </c>
      <c r="C871" s="555"/>
      <c r="D871" s="556"/>
      <c r="E871" s="290" t="s">
        <v>395</v>
      </c>
      <c r="F871" s="290" t="s">
        <v>653</v>
      </c>
      <c r="G871" s="290" t="s">
        <v>397</v>
      </c>
      <c r="H871" s="183" t="str">
        <f>INDEX(Sector!$D$57:$D$776,MATCH('Energy consumption (raw)'!F871,Sector!$C$57:$C$776,FALSE))</f>
        <v>Production of wire rope glass</v>
      </c>
      <c r="I871" s="183" t="str">
        <f>IF(G871=Sector!$B$50,Sector!$B$50,IF(G871=Sector!$B$51,Sector!$B$51,IF(G871=Sector!$B$53,Sector!$B$53,INDEX(Sector!$E$57:$E$776,MATCH('Energy consumption (raw)'!F871,Sector!$C$57:$C$776,FALSE)))))</f>
        <v>27 Manufacture of electrical equipment</v>
      </c>
      <c r="J871" s="561">
        <v>40779680</v>
      </c>
      <c r="K871" s="561">
        <v>40779680</v>
      </c>
      <c r="L871" s="561"/>
      <c r="M871" s="561"/>
      <c r="N871" s="561"/>
      <c r="O871" s="561"/>
      <c r="P871" s="561"/>
      <c r="Q871" s="561">
        <v>5</v>
      </c>
      <c r="R871" s="561"/>
      <c r="S871" s="561">
        <v>24200</v>
      </c>
      <c r="T871" s="561">
        <v>59048</v>
      </c>
      <c r="U871" s="561"/>
      <c r="V871" s="561"/>
      <c r="W871" s="561"/>
      <c r="X871" s="561">
        <v>2.0999999999999999E-5</v>
      </c>
      <c r="Y871" s="561"/>
      <c r="Z871" s="561"/>
      <c r="AA871" s="561">
        <v>21</v>
      </c>
      <c r="AB871" s="561"/>
      <c r="AC871" s="561"/>
      <c r="AD871" s="561"/>
      <c r="AE871" s="561"/>
      <c r="AF871" s="561"/>
      <c r="AG871" s="561">
        <v>64795.670642899997</v>
      </c>
      <c r="AH871" s="561"/>
      <c r="AI871" s="290" t="s">
        <v>310</v>
      </c>
      <c r="AJ871" s="290" t="s">
        <v>651</v>
      </c>
    </row>
    <row r="872" spans="2:36" x14ac:dyDescent="0.25">
      <c r="B872" s="554">
        <v>770</v>
      </c>
      <c r="C872" s="555"/>
      <c r="D872" s="556"/>
      <c r="E872" s="290" t="s">
        <v>395</v>
      </c>
      <c r="F872" s="290" t="s">
        <v>621</v>
      </c>
      <c r="G872" s="290" t="s">
        <v>397</v>
      </c>
      <c r="H872" s="183" t="str">
        <f>INDEX(Sector!$D$57:$D$776,MATCH('Energy consumption (raw)'!F872,Sector!$C$57:$C$776,FALSE))</f>
        <v>Garment production</v>
      </c>
      <c r="I872" s="183" t="str">
        <f>IF(G872=Sector!$B$50,Sector!$B$50,IF(G872=Sector!$B$51,Sector!$B$51,IF(G872=Sector!$B$53,Sector!$B$53,INDEX(Sector!$E$57:$E$776,MATCH('Energy consumption (raw)'!F872,Sector!$C$57:$C$776,FALSE)))))</f>
        <v>13 Manufacture of textiles</v>
      </c>
      <c r="J872" s="561"/>
      <c r="K872" s="561">
        <v>7670663</v>
      </c>
      <c r="L872" s="561"/>
      <c r="M872" s="561"/>
      <c r="N872" s="561"/>
      <c r="O872" s="561">
        <v>6462.89</v>
      </c>
      <c r="P872" s="561"/>
      <c r="Q872" s="561"/>
      <c r="R872" s="561"/>
      <c r="S872" s="561">
        <v>33200</v>
      </c>
      <c r="T872" s="561"/>
      <c r="U872" s="561"/>
      <c r="V872" s="561"/>
      <c r="W872" s="561">
        <v>310</v>
      </c>
      <c r="X872" s="561"/>
      <c r="Y872" s="561">
        <v>43950</v>
      </c>
      <c r="Z872" s="561"/>
      <c r="AA872" s="561"/>
      <c r="AB872" s="561"/>
      <c r="AC872" s="561"/>
      <c r="AD872" s="561"/>
      <c r="AE872" s="561"/>
      <c r="AF872" s="561"/>
      <c r="AG872" s="561">
        <v>53642.579600900004</v>
      </c>
      <c r="AH872" s="561">
        <v>5260.6819124000003</v>
      </c>
      <c r="AI872" s="290" t="s">
        <v>310</v>
      </c>
      <c r="AJ872" s="290" t="s">
        <v>651</v>
      </c>
    </row>
    <row r="873" spans="2:36" x14ac:dyDescent="0.25">
      <c r="B873" s="554">
        <v>771</v>
      </c>
      <c r="C873" s="555"/>
      <c r="D873" s="556"/>
      <c r="E873" s="290" t="s">
        <v>395</v>
      </c>
      <c r="F873" s="290" t="s">
        <v>611</v>
      </c>
      <c r="G873" s="290" t="s">
        <v>397</v>
      </c>
      <c r="H873" s="183" t="str">
        <f>INDEX(Sector!$D$57:$D$776,MATCH('Energy consumption (raw)'!F873,Sector!$C$57:$C$776,FALSE))</f>
        <v>Iron and steel production</v>
      </c>
      <c r="I873" s="183" t="str">
        <f>IF(G873=Sector!$B$50,Sector!$B$50,IF(G873=Sector!$B$51,Sector!$B$51,IF(G873=Sector!$B$53,Sector!$B$53,INDEX(Sector!$E$57:$E$776,MATCH('Energy consumption (raw)'!F873,Sector!$C$57:$C$776,FALSE)))))</f>
        <v>24 Manufacture of basic metals</v>
      </c>
      <c r="J873" s="561">
        <v>31658686</v>
      </c>
      <c r="K873" s="561">
        <v>31623726</v>
      </c>
      <c r="L873" s="561"/>
      <c r="M873" s="561"/>
      <c r="N873" s="561"/>
      <c r="O873" s="561"/>
      <c r="P873" s="561"/>
      <c r="Q873" s="561"/>
      <c r="R873" s="561"/>
      <c r="S873" s="561"/>
      <c r="T873" s="561">
        <v>5100</v>
      </c>
      <c r="U873" s="561"/>
      <c r="V873" s="561"/>
      <c r="W873" s="561"/>
      <c r="X873" s="561">
        <v>1.748</v>
      </c>
      <c r="Y873" s="561"/>
      <c r="Z873" s="561"/>
      <c r="AA873" s="561"/>
      <c r="AB873" s="561"/>
      <c r="AC873" s="561"/>
      <c r="AD873" s="561"/>
      <c r="AE873" s="561"/>
      <c r="AF873" s="561"/>
      <c r="AG873" s="561">
        <v>9930.1141218000012</v>
      </c>
      <c r="AH873" s="561">
        <v>9060.4173702999997</v>
      </c>
      <c r="AI873" s="290" t="s">
        <v>310</v>
      </c>
      <c r="AJ873" s="290" t="s">
        <v>651</v>
      </c>
    </row>
    <row r="874" spans="2:36" x14ac:dyDescent="0.25">
      <c r="B874" s="554">
        <v>772</v>
      </c>
      <c r="C874" s="555"/>
      <c r="D874" s="556"/>
      <c r="E874" s="290" t="s">
        <v>395</v>
      </c>
      <c r="F874" s="290" t="s">
        <v>407</v>
      </c>
      <c r="G874" s="290" t="s">
        <v>397</v>
      </c>
      <c r="H874" s="183" t="str">
        <f>INDEX(Sector!$D$57:$D$776,MATCH('Energy consumption (raw)'!F874,Sector!$C$57:$C$776,FALSE))</f>
        <v>Electronic components manufacturing</v>
      </c>
      <c r="I874" s="183" t="str">
        <f>IF(G874=Sector!$B$50,Sector!$B$50,IF(G874=Sector!$B$51,Sector!$B$51,IF(G874=Sector!$B$53,Sector!$B$53,INDEX(Sector!$E$57:$E$776,MATCH('Energy consumption (raw)'!F874,Sector!$C$57:$C$776,FALSE)))))</f>
        <v>26 Manufacture of computer, electronic and optical products</v>
      </c>
      <c r="J874" s="561"/>
      <c r="K874" s="561">
        <v>68884690</v>
      </c>
      <c r="L874" s="561"/>
      <c r="M874" s="561"/>
      <c r="N874" s="561"/>
      <c r="O874" s="561"/>
      <c r="P874" s="561"/>
      <c r="Q874" s="561"/>
      <c r="R874" s="561"/>
      <c r="S874" s="561">
        <v>97420</v>
      </c>
      <c r="T874" s="561"/>
      <c r="U874" s="561"/>
      <c r="V874" s="561"/>
      <c r="W874" s="561">
        <v>46874</v>
      </c>
      <c r="X874" s="561"/>
      <c r="Y874" s="561">
        <v>12.66</v>
      </c>
      <c r="Z874" s="561"/>
      <c r="AA874" s="561"/>
      <c r="AB874" s="561"/>
      <c r="AC874" s="561"/>
      <c r="AD874" s="561"/>
      <c r="AE874" s="561"/>
      <c r="AF874" s="561"/>
      <c r="AG874" s="561">
        <v>10767.342087000001</v>
      </c>
      <c r="AH874" s="561">
        <v>8721</v>
      </c>
      <c r="AI874" s="290" t="s">
        <v>310</v>
      </c>
      <c r="AJ874" s="290" t="s">
        <v>651</v>
      </c>
    </row>
    <row r="875" spans="2:36" x14ac:dyDescent="0.25">
      <c r="B875" s="554">
        <v>773</v>
      </c>
      <c r="C875" s="555"/>
      <c r="D875" s="556"/>
      <c r="E875" s="290" t="s">
        <v>395</v>
      </c>
      <c r="F875" s="290" t="s">
        <v>575</v>
      </c>
      <c r="G875" s="290" t="s">
        <v>397</v>
      </c>
      <c r="H875" s="183" t="str">
        <f>INDEX(Sector!$D$57:$D$776,MATCH('Energy consumption (raw)'!F875,Sector!$C$57:$C$776,FALSE))</f>
        <v>Sale of spare parts and auxiliary parts of motorcycles and motorbikes</v>
      </c>
      <c r="I875" s="183" t="str">
        <f>IF(G875=Sector!$B$50,Sector!$B$50,IF(G875=Sector!$B$51,Sector!$B$51,IF(G875=Sector!$B$53,Sector!$B$53,INDEX(Sector!$E$57:$E$776,MATCH('Energy consumption (raw)'!F875,Sector!$C$57:$C$776,FALSE)))))</f>
        <v>29 Manufacture of motor vehicles, trailers and semi-trailers</v>
      </c>
      <c r="J875" s="561"/>
      <c r="K875" s="561">
        <v>24502307</v>
      </c>
      <c r="L875" s="561"/>
      <c r="M875" s="561"/>
      <c r="N875" s="561"/>
      <c r="O875" s="561"/>
      <c r="P875" s="561"/>
      <c r="Q875" s="561"/>
      <c r="R875" s="561"/>
      <c r="S875" s="561">
        <v>160000</v>
      </c>
      <c r="T875" s="561"/>
      <c r="U875" s="561"/>
      <c r="V875" s="561"/>
      <c r="W875" s="561">
        <v>416000</v>
      </c>
      <c r="X875" s="561"/>
      <c r="Y875" s="561">
        <v>1152</v>
      </c>
      <c r="Z875" s="561"/>
      <c r="AA875" s="561"/>
      <c r="AB875" s="561"/>
      <c r="AC875" s="561"/>
      <c r="AD875" s="561"/>
      <c r="AE875" s="561"/>
      <c r="AF875" s="561"/>
      <c r="AG875" s="561">
        <v>5522.465970100001</v>
      </c>
      <c r="AH875" s="561"/>
      <c r="AI875" s="290" t="s">
        <v>310</v>
      </c>
      <c r="AJ875" s="290" t="s">
        <v>651</v>
      </c>
    </row>
    <row r="876" spans="2:36" x14ac:dyDescent="0.25">
      <c r="B876" s="554">
        <v>774</v>
      </c>
      <c r="C876" s="555"/>
      <c r="D876" s="556"/>
      <c r="E876" s="290" t="s">
        <v>395</v>
      </c>
      <c r="F876" s="290" t="s">
        <v>443</v>
      </c>
      <c r="G876" s="290" t="s">
        <v>397</v>
      </c>
      <c r="H876" s="183" t="str">
        <f>INDEX(Sector!$D$57:$D$776,MATCH('Energy consumption (raw)'!F876,Sector!$C$57:$C$776,FALSE))</f>
        <v>Yarn making</v>
      </c>
      <c r="I876" s="183" t="str">
        <f>IF(G876=Sector!$B$50,Sector!$B$50,IF(G876=Sector!$B$51,Sector!$B$51,IF(G876=Sector!$B$53,Sector!$B$53,INDEX(Sector!$E$57:$E$776,MATCH('Energy consumption (raw)'!F876,Sector!$C$57:$C$776,FALSE)))))</f>
        <v>13 Manufacture of textiles</v>
      </c>
      <c r="J876" s="561"/>
      <c r="K876" s="561">
        <v>29290800</v>
      </c>
      <c r="L876" s="561"/>
      <c r="M876" s="561"/>
      <c r="N876" s="561"/>
      <c r="O876" s="561"/>
      <c r="P876" s="561"/>
      <c r="Q876" s="561"/>
      <c r="R876" s="561"/>
      <c r="S876" s="561"/>
      <c r="T876" s="561"/>
      <c r="U876" s="561"/>
      <c r="V876" s="561"/>
      <c r="W876" s="561"/>
      <c r="X876" s="561"/>
      <c r="Y876" s="561"/>
      <c r="Z876" s="561"/>
      <c r="AA876" s="561"/>
      <c r="AB876" s="561"/>
      <c r="AC876" s="561"/>
      <c r="AD876" s="561"/>
      <c r="AE876" s="561"/>
      <c r="AF876" s="561"/>
      <c r="AG876" s="561">
        <v>4519.5704400000004</v>
      </c>
      <c r="AH876" s="561"/>
      <c r="AI876" s="290" t="s">
        <v>310</v>
      </c>
      <c r="AJ876" s="290" t="s">
        <v>651</v>
      </c>
    </row>
    <row r="877" spans="2:36" x14ac:dyDescent="0.25">
      <c r="B877" s="554">
        <v>775</v>
      </c>
      <c r="C877" s="555"/>
      <c r="D877" s="556"/>
      <c r="E877" s="290" t="s">
        <v>395</v>
      </c>
      <c r="F877" s="290" t="s">
        <v>654</v>
      </c>
      <c r="G877" s="290" t="s">
        <v>397</v>
      </c>
      <c r="H877" s="183" t="str">
        <f>INDEX(Sector!$D$57:$D$776,MATCH('Energy consumption (raw)'!F877,Sector!$C$57:$C$776,FALSE))</f>
        <v>Leather and footwear production</v>
      </c>
      <c r="I877" s="183" t="str">
        <f>IF(G877=Sector!$B$50,Sector!$B$50,IF(G877=Sector!$B$51,Sector!$B$51,IF(G877=Sector!$B$53,Sector!$B$53,INDEX(Sector!$E$57:$E$776,MATCH('Energy consumption (raw)'!F877,Sector!$C$57:$C$776,FALSE)))))</f>
        <v>15 Manufacture of leather and related products</v>
      </c>
      <c r="J877" s="561"/>
      <c r="K877" s="561">
        <v>22881145</v>
      </c>
      <c r="L877" s="561"/>
      <c r="M877" s="561"/>
      <c r="N877" s="561"/>
      <c r="O877" s="561"/>
      <c r="P877" s="561"/>
      <c r="Q877" s="561"/>
      <c r="R877" s="561"/>
      <c r="S877" s="561">
        <v>43000</v>
      </c>
      <c r="T877" s="561"/>
      <c r="U877" s="561"/>
      <c r="V877" s="561"/>
      <c r="W877" s="561">
        <v>14000</v>
      </c>
      <c r="X877" s="561"/>
      <c r="Y877" s="561">
        <v>7</v>
      </c>
      <c r="Z877" s="561"/>
      <c r="AA877" s="561"/>
      <c r="AB877" s="561">
        <v>2845</v>
      </c>
      <c r="AC877" s="561"/>
      <c r="AD877" s="561"/>
      <c r="AE877" s="561"/>
      <c r="AF877" s="561"/>
      <c r="AG877" s="561">
        <v>4648.8356734999998</v>
      </c>
      <c r="AH877" s="561">
        <v>3775</v>
      </c>
      <c r="AI877" s="290" t="s">
        <v>310</v>
      </c>
      <c r="AJ877" s="290" t="s">
        <v>651</v>
      </c>
    </row>
    <row r="878" spans="2:36" x14ac:dyDescent="0.25">
      <c r="B878" s="554">
        <v>776</v>
      </c>
      <c r="C878" s="555"/>
      <c r="D878" s="556"/>
      <c r="E878" s="290" t="s">
        <v>395</v>
      </c>
      <c r="F878" s="290" t="s">
        <v>654</v>
      </c>
      <c r="G878" s="290" t="s">
        <v>397</v>
      </c>
      <c r="H878" s="183" t="str">
        <f>INDEX(Sector!$D$57:$D$776,MATCH('Energy consumption (raw)'!F878,Sector!$C$57:$C$776,FALSE))</f>
        <v>Leather and footwear production</v>
      </c>
      <c r="I878" s="183" t="str">
        <f>IF(G878=Sector!$B$50,Sector!$B$50,IF(G878=Sector!$B$51,Sector!$B$51,IF(G878=Sector!$B$53,Sector!$B$53,INDEX(Sector!$E$57:$E$776,MATCH('Energy consumption (raw)'!F878,Sector!$C$57:$C$776,FALSE)))))</f>
        <v>15 Manufacture of leather and related products</v>
      </c>
      <c r="J878" s="561"/>
      <c r="K878" s="561">
        <v>11124966</v>
      </c>
      <c r="L878" s="561"/>
      <c r="M878" s="561"/>
      <c r="N878" s="561"/>
      <c r="O878" s="561"/>
      <c r="P878" s="561"/>
      <c r="Q878" s="561"/>
      <c r="R878" s="561"/>
      <c r="S878" s="561">
        <v>11000</v>
      </c>
      <c r="T878" s="561"/>
      <c r="U878" s="561"/>
      <c r="V878" s="561"/>
      <c r="W878" s="561">
        <v>43300</v>
      </c>
      <c r="X878" s="561">
        <v>2.3040000000000001E-3</v>
      </c>
      <c r="Y878" s="561"/>
      <c r="Z878" s="561"/>
      <c r="AA878" s="561"/>
      <c r="AB878" s="561">
        <v>6250</v>
      </c>
      <c r="AC878" s="561"/>
      <c r="AD878" s="561"/>
      <c r="AE878" s="561"/>
      <c r="AF878" s="561"/>
      <c r="AG878" s="561">
        <v>4093.4533274000005</v>
      </c>
      <c r="AH878" s="561">
        <v>2221</v>
      </c>
      <c r="AI878" s="290" t="s">
        <v>310</v>
      </c>
      <c r="AJ878" s="290" t="s">
        <v>651</v>
      </c>
    </row>
    <row r="879" spans="2:36" x14ac:dyDescent="0.25">
      <c r="B879" s="554">
        <v>777</v>
      </c>
      <c r="C879" s="555"/>
      <c r="D879" s="556"/>
      <c r="E879" s="290" t="s">
        <v>395</v>
      </c>
      <c r="F879" s="290" t="s">
        <v>655</v>
      </c>
      <c r="G879" s="290" t="s">
        <v>397</v>
      </c>
      <c r="H879" s="183" t="str">
        <f>INDEX(Sector!$D$57:$D$776,MATCH('Energy consumption (raw)'!F879,Sector!$C$57:$C$776,FALSE))</f>
        <v>Fruit and vegetable processing business</v>
      </c>
      <c r="I879" s="183" t="str">
        <f>IF(G879=Sector!$B$50,Sector!$B$50,IF(G879=Sector!$B$51,Sector!$B$51,IF(G879=Sector!$B$53,Sector!$B$53,INDEX(Sector!$E$57:$E$776,MATCH('Energy consumption (raw)'!F879,Sector!$C$57:$C$776,FALSE)))))</f>
        <v>10 Manufacture of food products</v>
      </c>
      <c r="J879" s="561"/>
      <c r="K879" s="561">
        <v>5142411</v>
      </c>
      <c r="L879" s="561"/>
      <c r="M879" s="561"/>
      <c r="N879" s="561"/>
      <c r="O879" s="561">
        <v>1266</v>
      </c>
      <c r="P879" s="561"/>
      <c r="Q879" s="561"/>
      <c r="R879" s="561"/>
      <c r="S879" s="561">
        <v>40080</v>
      </c>
      <c r="T879" s="561">
        <v>85</v>
      </c>
      <c r="U879" s="561"/>
      <c r="V879" s="561"/>
      <c r="W879" s="561"/>
      <c r="X879" s="561"/>
      <c r="Y879" s="561"/>
      <c r="Z879" s="561"/>
      <c r="AA879" s="561"/>
      <c r="AB879" s="561"/>
      <c r="AC879" s="561"/>
      <c r="AD879" s="561"/>
      <c r="AE879" s="561"/>
      <c r="AF879" s="561"/>
      <c r="AG879" s="561">
        <v>1799.0944173</v>
      </c>
      <c r="AH879" s="561">
        <v>1763</v>
      </c>
      <c r="AI879" s="290" t="s">
        <v>310</v>
      </c>
      <c r="AJ879" s="290" t="s">
        <v>651</v>
      </c>
    </row>
    <row r="880" spans="2:36" x14ac:dyDescent="0.25">
      <c r="B880" s="554">
        <v>778</v>
      </c>
      <c r="C880" s="555"/>
      <c r="D880" s="556"/>
      <c r="E880" s="290" t="s">
        <v>395</v>
      </c>
      <c r="F880" s="290" t="s">
        <v>656</v>
      </c>
      <c r="G880" s="290" t="s">
        <v>397</v>
      </c>
      <c r="H880" s="183" t="str">
        <f>INDEX(Sector!$D$57:$D$776,MATCH('Energy consumption (raw)'!F880,Sector!$C$57:$C$776,FALSE))</f>
        <v>Production of batteries</v>
      </c>
      <c r="I880" s="183" t="str">
        <f>IF(G880=Sector!$B$50,Sector!$B$50,IF(G880=Sector!$B$51,Sector!$B$51,IF(G880=Sector!$B$53,Sector!$B$53,INDEX(Sector!$E$57:$E$776,MATCH('Energy consumption (raw)'!F880,Sector!$C$57:$C$776,FALSE)))))</f>
        <v>27 Manufacture of electrical equipment</v>
      </c>
      <c r="J880" s="561"/>
      <c r="K880" s="561">
        <v>8495168</v>
      </c>
      <c r="L880" s="561"/>
      <c r="M880" s="561"/>
      <c r="N880" s="561"/>
      <c r="O880" s="561"/>
      <c r="P880" s="561"/>
      <c r="Q880" s="561"/>
      <c r="R880" s="561"/>
      <c r="S880" s="561"/>
      <c r="T880" s="561"/>
      <c r="U880" s="561"/>
      <c r="V880" s="561"/>
      <c r="W880" s="561"/>
      <c r="X880" s="35">
        <v>6.8425E-2</v>
      </c>
      <c r="Y880" s="561"/>
      <c r="Z880" s="561"/>
      <c r="AA880" s="561"/>
      <c r="AB880" s="561"/>
      <c r="AC880" s="561"/>
      <c r="AD880" s="561"/>
      <c r="AE880" s="561"/>
      <c r="AF880" s="561"/>
      <c r="AG880" s="561">
        <v>1310.8044839825</v>
      </c>
      <c r="AH880" s="561">
        <v>1314</v>
      </c>
      <c r="AI880" s="290" t="s">
        <v>310</v>
      </c>
      <c r="AJ880" s="290" t="s">
        <v>651</v>
      </c>
    </row>
    <row r="881" spans="2:36" x14ac:dyDescent="0.25">
      <c r="B881" s="554">
        <v>779</v>
      </c>
      <c r="C881" s="555"/>
      <c r="D881" s="556"/>
      <c r="E881" s="290" t="s">
        <v>395</v>
      </c>
      <c r="F881" s="290" t="s">
        <v>650</v>
      </c>
      <c r="G881" s="290" t="s">
        <v>397</v>
      </c>
      <c r="H881" s="183" t="str">
        <f>INDEX(Sector!$D$57:$D$776,MATCH('Energy consumption (raw)'!F881,Sector!$C$57:$C$776,FALSE))</f>
        <v>Production of fertilizers and nitrogen compounds</v>
      </c>
      <c r="I881" s="183" t="str">
        <f>IF(G881=Sector!$B$50,Sector!$B$50,IF(G881=Sector!$B$51,Sector!$B$51,IF(G881=Sector!$B$53,Sector!$B$53,INDEX(Sector!$E$57:$E$776,MATCH('Energy consumption (raw)'!F881,Sector!$C$57:$C$776,FALSE)))))</f>
        <v>20 Manufacture of chemicals and chemical products</v>
      </c>
      <c r="J881" s="561"/>
      <c r="K881" s="561">
        <v>2384362</v>
      </c>
      <c r="L881" s="561"/>
      <c r="M881" s="561"/>
      <c r="N881" s="561"/>
      <c r="O881" s="561"/>
      <c r="P881" s="561">
        <v>1453</v>
      </c>
      <c r="Q881" s="561"/>
      <c r="R881" s="561"/>
      <c r="S881" s="561">
        <v>58000</v>
      </c>
      <c r="T881" s="561"/>
      <c r="U881" s="561"/>
      <c r="V881" s="561"/>
      <c r="W881" s="561"/>
      <c r="X881" s="561"/>
      <c r="Y881" s="561"/>
      <c r="Z881" s="561"/>
      <c r="AA881" s="561"/>
      <c r="AB881" s="561"/>
      <c r="AC881" s="561"/>
      <c r="AD881" s="561"/>
      <c r="AE881" s="561"/>
      <c r="AF881" s="561"/>
      <c r="AG881" s="561">
        <v>1290.7470566</v>
      </c>
      <c r="AH881" s="561"/>
      <c r="AI881" s="290" t="s">
        <v>310</v>
      </c>
      <c r="AJ881" s="290" t="s">
        <v>651</v>
      </c>
    </row>
    <row r="882" spans="2:36" x14ac:dyDescent="0.25">
      <c r="B882" s="554">
        <v>780</v>
      </c>
      <c r="C882" s="555"/>
      <c r="D882" s="556"/>
      <c r="E882" s="290" t="s">
        <v>395</v>
      </c>
      <c r="F882" s="290" t="s">
        <v>461</v>
      </c>
      <c r="G882" s="290" t="s">
        <v>397</v>
      </c>
      <c r="H882" s="183" t="str">
        <f>INDEX(Sector!$D$57:$D$776,MATCH('Energy consumption (raw)'!F882,Sector!$C$57:$C$776,FALSE))</f>
        <v>Iron and steel production</v>
      </c>
      <c r="I882" s="183" t="str">
        <f>IF(G882=Sector!$B$50,Sector!$B$50,IF(G882=Sector!$B$51,Sector!$B$51,IF(G882=Sector!$B$53,Sector!$B$53,INDEX(Sector!$E$57:$E$776,MATCH('Energy consumption (raw)'!F882,Sector!$C$57:$C$776,FALSE)))))</f>
        <v>24 Manufacture of basic metals</v>
      </c>
      <c r="J882" s="561">
        <v>20309612</v>
      </c>
      <c r="K882" s="561">
        <v>100219069</v>
      </c>
      <c r="L882" s="561"/>
      <c r="M882" s="561"/>
      <c r="N882" s="561">
        <v>100700</v>
      </c>
      <c r="O882" s="561"/>
      <c r="P882" s="561">
        <v>41164</v>
      </c>
      <c r="Q882" s="561"/>
      <c r="R882" s="561"/>
      <c r="S882" s="561">
        <v>277000</v>
      </c>
      <c r="T882" s="561"/>
      <c r="U882" s="561"/>
      <c r="V882" s="561"/>
      <c r="W882" s="561"/>
      <c r="X882" s="561"/>
      <c r="Y882" s="561"/>
      <c r="Z882" s="561"/>
      <c r="AA882" s="561"/>
      <c r="AB882" s="561">
        <v>267</v>
      </c>
      <c r="AC882" s="561"/>
      <c r="AD882" s="561"/>
      <c r="AE882" s="561"/>
      <c r="AF882" s="561"/>
      <c r="AG882" s="561">
        <v>110995.55334669999</v>
      </c>
      <c r="AH882" s="561">
        <v>115484</v>
      </c>
      <c r="AI882" s="290" t="s">
        <v>310</v>
      </c>
      <c r="AJ882" s="290" t="s">
        <v>657</v>
      </c>
    </row>
    <row r="883" spans="2:36" x14ac:dyDescent="0.25">
      <c r="B883" s="554">
        <v>781</v>
      </c>
      <c r="C883" s="555"/>
      <c r="D883" s="556"/>
      <c r="E883" s="290" t="s">
        <v>395</v>
      </c>
      <c r="F883" s="559" t="s">
        <v>658</v>
      </c>
      <c r="G883" s="290" t="s">
        <v>397</v>
      </c>
      <c r="H883" s="183" t="str">
        <f>INDEX(Sector!$D$57:$D$776,MATCH('Energy consumption (raw)'!F883,Sector!$C$57:$C$776,FALSE))</f>
        <v>Iron ore mining</v>
      </c>
      <c r="I883" s="183" t="str">
        <f>IF(G883=Sector!$B$50,Sector!$B$50,IF(G883=Sector!$B$51,Sector!$B$51,IF(G883=Sector!$B$53,Sector!$B$53,INDEX(Sector!$E$57:$E$776,MATCH('Energy consumption (raw)'!F883,Sector!$C$57:$C$776,FALSE)))))</f>
        <v>07 Mining of metal ores</v>
      </c>
      <c r="J883" s="561"/>
      <c r="K883" s="561">
        <v>26270000</v>
      </c>
      <c r="L883" s="561"/>
      <c r="M883" s="561"/>
      <c r="N883" s="561">
        <v>3405.3</v>
      </c>
      <c r="O883" s="561"/>
      <c r="P883" s="561"/>
      <c r="Q883" s="561"/>
      <c r="R883" s="561"/>
      <c r="S883" s="561">
        <v>15580</v>
      </c>
      <c r="T883" s="561"/>
      <c r="U883" s="561"/>
      <c r="V883" s="561"/>
      <c r="W883" s="561"/>
      <c r="X883" s="561"/>
      <c r="Y883" s="561"/>
      <c r="Z883" s="561"/>
      <c r="AA883" s="561"/>
      <c r="AB883" s="561"/>
      <c r="AC883" s="561"/>
      <c r="AD883" s="561"/>
      <c r="AE883" s="561"/>
      <c r="AF883" s="561"/>
      <c r="AG883" s="561">
        <v>6450.8814000000002</v>
      </c>
      <c r="AH883" s="561">
        <v>5628</v>
      </c>
      <c r="AI883" s="290" t="s">
        <v>310</v>
      </c>
      <c r="AJ883" s="290" t="s">
        <v>657</v>
      </c>
    </row>
    <row r="884" spans="2:36" x14ac:dyDescent="0.25">
      <c r="B884" s="554">
        <v>782</v>
      </c>
      <c r="C884" s="555"/>
      <c r="D884" s="556"/>
      <c r="E884" s="290" t="s">
        <v>395</v>
      </c>
      <c r="F884" s="290" t="s">
        <v>457</v>
      </c>
      <c r="G884" s="290" t="s">
        <v>397</v>
      </c>
      <c r="H884" s="183" t="str">
        <f>INDEX(Sector!$D$57:$D$776,MATCH('Energy consumption (raw)'!F884,Sector!$C$57:$C$776,FALSE))</f>
        <v>Producing building materials from clay</v>
      </c>
      <c r="I884" s="183" t="str">
        <f>IF(G884=Sector!$B$50,Sector!$B$50,IF(G884=Sector!$B$51,Sector!$B$51,IF(G884=Sector!$B$53,Sector!$B$53,INDEX(Sector!$E$57:$E$776,MATCH('Energy consumption (raw)'!F884,Sector!$C$57:$C$776,FALSE)))))</f>
        <v>23 Manufacture of other non-metallic mineral products</v>
      </c>
      <c r="J884" s="561"/>
      <c r="K884" s="561">
        <v>1920000</v>
      </c>
      <c r="L884" s="561"/>
      <c r="M884" s="561"/>
      <c r="N884" s="561"/>
      <c r="O884" s="561"/>
      <c r="P884" s="561"/>
      <c r="Q884" s="561">
        <v>18183</v>
      </c>
      <c r="R884" s="561"/>
      <c r="S884" s="561">
        <v>184700</v>
      </c>
      <c r="T884" s="561"/>
      <c r="U884" s="561">
        <v>9500</v>
      </c>
      <c r="V884" s="561"/>
      <c r="W884" s="561"/>
      <c r="X884" s="561"/>
      <c r="Y884" s="561"/>
      <c r="Z884" s="561"/>
      <c r="AA884" s="561"/>
      <c r="AB884" s="561"/>
      <c r="AC884" s="561"/>
      <c r="AD884" s="561"/>
      <c r="AE884" s="561"/>
      <c r="AF884" s="561"/>
      <c r="AG884" s="561">
        <v>9559.2219999999998</v>
      </c>
      <c r="AH884" s="561">
        <v>4917</v>
      </c>
      <c r="AI884" s="290" t="s">
        <v>310</v>
      </c>
      <c r="AJ884" s="290" t="s">
        <v>657</v>
      </c>
    </row>
    <row r="885" spans="2:36" x14ac:dyDescent="0.25">
      <c r="B885" s="554">
        <v>783</v>
      </c>
      <c r="C885" s="555"/>
      <c r="D885" s="556"/>
      <c r="E885" s="290" t="s">
        <v>395</v>
      </c>
      <c r="F885" s="290" t="s">
        <v>457</v>
      </c>
      <c r="G885" s="290" t="s">
        <v>397</v>
      </c>
      <c r="H885" s="183" t="str">
        <f>INDEX(Sector!$D$57:$D$776,MATCH('Energy consumption (raw)'!F885,Sector!$C$57:$C$776,FALSE))</f>
        <v>Producing building materials from clay</v>
      </c>
      <c r="I885" s="183" t="str">
        <f>IF(G885=Sector!$B$50,Sector!$B$50,IF(G885=Sector!$B$51,Sector!$B$51,IF(G885=Sector!$B$53,Sector!$B$53,INDEX(Sector!$E$57:$E$776,MATCH('Energy consumption (raw)'!F885,Sector!$C$57:$C$776,FALSE)))))</f>
        <v>23 Manufacture of other non-metallic mineral products</v>
      </c>
      <c r="J885" s="561"/>
      <c r="K885" s="561">
        <v>985371</v>
      </c>
      <c r="L885" s="561"/>
      <c r="M885" s="561"/>
      <c r="N885" s="561"/>
      <c r="O885" s="561"/>
      <c r="P885" s="561"/>
      <c r="Q885" s="561">
        <v>3016</v>
      </c>
      <c r="R885" s="561"/>
      <c r="S885" s="561">
        <v>42610</v>
      </c>
      <c r="T885" s="561"/>
      <c r="U885" s="561"/>
      <c r="V885" s="561"/>
      <c r="W885" s="561"/>
      <c r="X885" s="561"/>
      <c r="Y885" s="561">
        <v>0.70799999999999996</v>
      </c>
      <c r="Z885" s="561"/>
      <c r="AA885" s="561"/>
      <c r="AB885" s="561"/>
      <c r="AC885" s="561"/>
      <c r="AD885" s="561"/>
      <c r="AE885" s="561"/>
      <c r="AF885" s="561"/>
      <c r="AG885" s="561">
        <v>1698.3112652999998</v>
      </c>
      <c r="AH885" s="561">
        <v>2676</v>
      </c>
      <c r="AI885" s="290" t="s">
        <v>310</v>
      </c>
      <c r="AJ885" s="290" t="s">
        <v>657</v>
      </c>
    </row>
    <row r="886" spans="2:36" x14ac:dyDescent="0.25">
      <c r="B886" s="554">
        <v>784</v>
      </c>
      <c r="C886" s="555"/>
      <c r="D886" s="556"/>
      <c r="E886" s="290" t="s">
        <v>395</v>
      </c>
      <c r="F886" s="290" t="s">
        <v>428</v>
      </c>
      <c r="G886" s="290" t="s">
        <v>397</v>
      </c>
      <c r="H886" s="183" t="str">
        <f>INDEX(Sector!$D$57:$D$776,MATCH('Energy consumption (raw)'!F886,Sector!$C$57:$C$776,FALSE))</f>
        <v>Cement Production</v>
      </c>
      <c r="I886" s="183" t="str">
        <f>IF(G886=Sector!$B$50,Sector!$B$50,IF(G886=Sector!$B$51,Sector!$B$51,IF(G886=Sector!$B$53,Sector!$B$53,INDEX(Sector!$E$57:$E$776,MATCH('Energy consumption (raw)'!F886,Sector!$C$57:$C$776,FALSE)))))</f>
        <v>23 Manufacture of other non-metallic mineral products</v>
      </c>
      <c r="J886" s="561">
        <v>35439855</v>
      </c>
      <c r="K886" s="561">
        <v>35439855</v>
      </c>
      <c r="L886" s="561"/>
      <c r="M886" s="561"/>
      <c r="N886" s="561"/>
      <c r="O886" s="561"/>
      <c r="P886" s="561">
        <v>37800</v>
      </c>
      <c r="Q886" s="561"/>
      <c r="R886" s="561">
        <v>585.51400000000001</v>
      </c>
      <c r="S886" s="561"/>
      <c r="T886" s="561"/>
      <c r="U886" s="561"/>
      <c r="V886" s="561">
        <v>0.23699999999999999</v>
      </c>
      <c r="W886" s="561"/>
      <c r="X886" s="561"/>
      <c r="Y886" s="561"/>
      <c r="Z886" s="561"/>
      <c r="AA886" s="561"/>
      <c r="AB886" s="561"/>
      <c r="AC886" s="561"/>
      <c r="AD886" s="561"/>
      <c r="AE886" s="561"/>
      <c r="AF886" s="561"/>
      <c r="AG886" s="561">
        <v>28745.842756499998</v>
      </c>
      <c r="AH886" s="561">
        <v>42464.6</v>
      </c>
      <c r="AI886" s="290" t="s">
        <v>310</v>
      </c>
      <c r="AJ886" s="290" t="s">
        <v>659</v>
      </c>
    </row>
    <row r="887" spans="2:36" x14ac:dyDescent="0.25">
      <c r="B887" s="554">
        <v>785</v>
      </c>
      <c r="C887" s="555"/>
      <c r="D887" s="556"/>
      <c r="E887" s="290" t="s">
        <v>395</v>
      </c>
      <c r="F887" s="290" t="s">
        <v>523</v>
      </c>
      <c r="G887" s="290" t="s">
        <v>397</v>
      </c>
      <c r="H887" s="183" t="str">
        <f>INDEX(Sector!$D$57:$D$776,MATCH('Energy consumption (raw)'!F887,Sector!$C$57:$C$776,FALSE))</f>
        <v>Power production</v>
      </c>
      <c r="I887" s="183" t="str">
        <f>IF(G887=Sector!$B$50,Sector!$B$50,IF(G887=Sector!$B$51,Sector!$B$51,IF(G887=Sector!$B$53,Sector!$B$53,INDEX(Sector!$E$57:$E$776,MATCH('Energy consumption (raw)'!F887,Sector!$C$57:$C$776,FALSE)))))</f>
        <v>35 Electricity, gas, steam and air conditioning supply</v>
      </c>
      <c r="J887" s="561">
        <v>11423545</v>
      </c>
      <c r="K887" s="561">
        <v>11423545</v>
      </c>
      <c r="L887" s="561"/>
      <c r="M887" s="561"/>
      <c r="N887" s="561"/>
      <c r="O887" s="561"/>
      <c r="P887" s="561"/>
      <c r="Q887" s="561"/>
      <c r="R887" s="561"/>
      <c r="S887" s="561"/>
      <c r="T887" s="561"/>
      <c r="U887" s="561"/>
      <c r="V887" s="561"/>
      <c r="W887" s="561">
        <v>31766</v>
      </c>
      <c r="X887" s="561"/>
      <c r="Y887" s="561"/>
      <c r="Z887" s="561"/>
      <c r="AA887" s="561"/>
      <c r="AB887" s="561"/>
      <c r="AC887" s="561"/>
      <c r="AD887" s="561"/>
      <c r="AE887" s="561"/>
      <c r="AF887" s="561"/>
      <c r="AG887" s="561">
        <v>1789.0187735000002</v>
      </c>
      <c r="AH887" s="561">
        <v>2224.27</v>
      </c>
      <c r="AI887" s="290" t="s">
        <v>310</v>
      </c>
      <c r="AJ887" s="290" t="s">
        <v>660</v>
      </c>
    </row>
    <row r="888" spans="2:36" x14ac:dyDescent="0.25">
      <c r="B888" s="554">
        <v>786</v>
      </c>
      <c r="C888" s="555"/>
      <c r="D888" s="556"/>
      <c r="E888" s="290" t="s">
        <v>395</v>
      </c>
      <c r="F888" s="290" t="s">
        <v>523</v>
      </c>
      <c r="G888" s="290" t="s">
        <v>397</v>
      </c>
      <c r="H888" s="183" t="str">
        <f>INDEX(Sector!$D$57:$D$776,MATCH('Energy consumption (raw)'!F888,Sector!$C$57:$C$776,FALSE))</f>
        <v>Power production</v>
      </c>
      <c r="I888" s="183" t="str">
        <f>IF(G888=Sector!$B$50,Sector!$B$50,IF(G888=Sector!$B$51,Sector!$B$51,IF(G888=Sector!$B$53,Sector!$B$53,INDEX(Sector!$E$57:$E$776,MATCH('Energy consumption (raw)'!F888,Sector!$C$57:$C$776,FALSE)))))</f>
        <v>35 Electricity, gas, steam and air conditioning supply</v>
      </c>
      <c r="J888" s="561">
        <v>13711292</v>
      </c>
      <c r="K888" s="561">
        <v>13711292</v>
      </c>
      <c r="L888" s="561"/>
      <c r="M888" s="561"/>
      <c r="N888" s="561"/>
      <c r="O888" s="561"/>
      <c r="P888" s="561"/>
      <c r="Q888" s="561"/>
      <c r="R888" s="561"/>
      <c r="S888" s="561">
        <v>22257</v>
      </c>
      <c r="T888" s="561"/>
      <c r="U888" s="561"/>
      <c r="V888" s="561"/>
      <c r="W888" s="561">
        <v>21000</v>
      </c>
      <c r="X888" s="561"/>
      <c r="Y888" s="561"/>
      <c r="Z888" s="561"/>
      <c r="AA888" s="561"/>
      <c r="AB888" s="561"/>
      <c r="AC888" s="561"/>
      <c r="AD888" s="561"/>
      <c r="AE888" s="561"/>
      <c r="AF888" s="561"/>
      <c r="AG888" s="561">
        <v>2152.6685155999999</v>
      </c>
      <c r="AH888" s="561">
        <v>2812.2400000000002</v>
      </c>
      <c r="AI888" s="290" t="s">
        <v>310</v>
      </c>
      <c r="AJ888" s="290" t="s">
        <v>660</v>
      </c>
    </row>
    <row r="889" spans="2:36" x14ac:dyDescent="0.25">
      <c r="B889" s="554">
        <v>787</v>
      </c>
      <c r="C889" s="555"/>
      <c r="D889" s="556"/>
      <c r="E889" s="290" t="s">
        <v>395</v>
      </c>
      <c r="F889" s="290" t="s">
        <v>658</v>
      </c>
      <c r="G889" s="290" t="s">
        <v>397</v>
      </c>
      <c r="H889" s="183" t="str">
        <f>INDEX(Sector!$D$57:$D$776,MATCH('Energy consumption (raw)'!F889,Sector!$C$57:$C$776,FALSE))</f>
        <v>Iron ore mining</v>
      </c>
      <c r="I889" s="183" t="str">
        <f>IF(G889=Sector!$B$50,Sector!$B$50,IF(G889=Sector!$B$51,Sector!$B$51,IF(G889=Sector!$B$53,Sector!$B$53,INDEX(Sector!$E$57:$E$776,MATCH('Energy consumption (raw)'!F889,Sector!$C$57:$C$776,FALSE)))))</f>
        <v>07 Mining of metal ores</v>
      </c>
      <c r="J889" s="561"/>
      <c r="K889" s="561">
        <v>19952185</v>
      </c>
      <c r="L889" s="561">
        <v>19952185</v>
      </c>
      <c r="M889" s="561"/>
      <c r="N889" s="561"/>
      <c r="O889" s="561"/>
      <c r="P889" s="561"/>
      <c r="Q889" s="561"/>
      <c r="R889" s="561">
        <v>748.4</v>
      </c>
      <c r="S889" s="561"/>
      <c r="T889" s="561"/>
      <c r="U889" s="561"/>
      <c r="V889" s="561"/>
      <c r="W889" s="561"/>
      <c r="X889" s="561"/>
      <c r="Y889" s="561"/>
      <c r="Z889" s="561"/>
      <c r="AA889" s="561"/>
      <c r="AB889" s="561"/>
      <c r="AC889" s="561"/>
      <c r="AD889" s="561"/>
      <c r="AE889" s="561"/>
      <c r="AF889" s="561"/>
      <c r="AG889" s="561">
        <v>3841.9901454999999</v>
      </c>
      <c r="AH889" s="561">
        <v>4370</v>
      </c>
      <c r="AI889" s="290" t="s">
        <v>310</v>
      </c>
      <c r="AJ889" s="290" t="s">
        <v>661</v>
      </c>
    </row>
    <row r="890" spans="2:36" x14ac:dyDescent="0.25">
      <c r="B890" s="554">
        <v>788</v>
      </c>
      <c r="C890" s="555"/>
      <c r="D890" s="556"/>
      <c r="E890" s="290" t="s">
        <v>395</v>
      </c>
      <c r="F890" s="290" t="s">
        <v>662</v>
      </c>
      <c r="G890" s="290" t="s">
        <v>397</v>
      </c>
      <c r="H890" s="183" t="str">
        <f>INDEX(Sector!$D$57:$D$776,MATCH('Energy consumption (raw)'!F890,Sector!$C$57:$C$776,FALSE))</f>
        <v>Mining of other metal ores that do not contain iron</v>
      </c>
      <c r="I890" s="183" t="str">
        <f>IF(G890=Sector!$B$50,Sector!$B$50,IF(G890=Sector!$B$51,Sector!$B$51,IF(G890=Sector!$B$53,Sector!$B$53,INDEX(Sector!$E$57:$E$776,MATCH('Energy consumption (raw)'!F890,Sector!$C$57:$C$776,FALSE)))))</f>
        <v>07 Mining of metal ores</v>
      </c>
      <c r="J890" s="563"/>
      <c r="K890" s="563"/>
      <c r="L890" s="561">
        <v>31097772</v>
      </c>
      <c r="M890" s="562"/>
      <c r="N890" s="557">
        <v>4550</v>
      </c>
      <c r="O890" s="562"/>
      <c r="P890" s="562"/>
      <c r="Q890" s="562"/>
      <c r="R890" s="562"/>
      <c r="S890" s="562"/>
      <c r="T890" s="562"/>
      <c r="U890" s="562"/>
      <c r="V890" s="562"/>
      <c r="W890" s="562"/>
      <c r="X890" s="562"/>
      <c r="Y890" s="562"/>
      <c r="Z890" s="562"/>
      <c r="AA890" s="562"/>
      <c r="AB890" s="562"/>
      <c r="AC890" s="562"/>
      <c r="AD890" s="562"/>
      <c r="AE890" s="562"/>
      <c r="AF890" s="35"/>
      <c r="AG890" s="561">
        <v>7983.3862196</v>
      </c>
      <c r="AH890" s="561"/>
      <c r="AI890" s="290" t="s">
        <v>310</v>
      </c>
      <c r="AJ890" s="290" t="s">
        <v>661</v>
      </c>
    </row>
    <row r="891" spans="2:36" x14ac:dyDescent="0.25">
      <c r="B891" s="554">
        <v>789</v>
      </c>
      <c r="C891" s="555"/>
      <c r="D891" s="556"/>
      <c r="E891" s="290" t="s">
        <v>395</v>
      </c>
      <c r="F891" s="290" t="s">
        <v>457</v>
      </c>
      <c r="G891" s="290" t="s">
        <v>397</v>
      </c>
      <c r="H891" s="183" t="str">
        <f>INDEX(Sector!$D$57:$D$776,MATCH('Energy consumption (raw)'!F891,Sector!$C$57:$C$776,FALSE))</f>
        <v>Producing building materials from clay</v>
      </c>
      <c r="I891" s="183" t="str">
        <f>IF(G891=Sector!$B$50,Sector!$B$50,IF(G891=Sector!$B$51,Sector!$B$51,IF(G891=Sector!$B$53,Sector!$B$53,INDEX(Sector!$E$57:$E$776,MATCH('Energy consumption (raw)'!F891,Sector!$C$57:$C$776,FALSE)))))</f>
        <v>23 Manufacture of other non-metallic mineral products</v>
      </c>
      <c r="J891" s="561"/>
      <c r="K891" s="561">
        <v>1764360</v>
      </c>
      <c r="L891" s="561"/>
      <c r="M891" s="561"/>
      <c r="N891" s="561"/>
      <c r="O891" s="561"/>
      <c r="P891" s="561"/>
      <c r="Q891" s="561">
        <v>8800</v>
      </c>
      <c r="R891" s="561"/>
      <c r="S891" s="561">
        <v>11270</v>
      </c>
      <c r="T891" s="561"/>
      <c r="U891" s="561"/>
      <c r="V891" s="561"/>
      <c r="W891" s="561"/>
      <c r="X891" s="561"/>
      <c r="Y891" s="561"/>
      <c r="Z891" s="561"/>
      <c r="AA891" s="561"/>
      <c r="AB891" s="561"/>
      <c r="AC891" s="561"/>
      <c r="AD891" s="561"/>
      <c r="AE891" s="561"/>
      <c r="AF891" s="561"/>
      <c r="AG891" s="561">
        <v>4682.1583479999999</v>
      </c>
      <c r="AH891" s="561">
        <v>5987</v>
      </c>
      <c r="AI891" s="290" t="s">
        <v>310</v>
      </c>
      <c r="AJ891" s="290" t="s">
        <v>663</v>
      </c>
    </row>
    <row r="892" spans="2:36" x14ac:dyDescent="0.25">
      <c r="B892" s="554">
        <v>790</v>
      </c>
      <c r="C892" s="555"/>
      <c r="D892" s="556"/>
      <c r="E892" s="290" t="s">
        <v>395</v>
      </c>
      <c r="F892" s="290" t="s">
        <v>406</v>
      </c>
      <c r="G892" s="290" t="s">
        <v>397</v>
      </c>
      <c r="H892" s="183" t="str">
        <f>INDEX(Sector!$D$57:$D$776,MATCH('Energy consumption (raw)'!F892,Sector!$C$57:$C$776,FALSE))</f>
        <v>Industrial production</v>
      </c>
      <c r="I892" s="183" t="str">
        <f>IF(G892=Sector!$B$50,Sector!$B$50,IF(G892=Sector!$B$51,Sector!$B$51,IF(G892=Sector!$B$53,Sector!$B$53,INDEX(Sector!$E$57:$E$776,MATCH('Energy consumption (raw)'!F892,Sector!$C$57:$C$776,FALSE)))))</f>
        <v>32 Other manufacturing</v>
      </c>
      <c r="J892" s="561"/>
      <c r="K892" s="561">
        <v>6956452</v>
      </c>
      <c r="L892" s="561"/>
      <c r="M892" s="561"/>
      <c r="N892" s="561">
        <v>5246</v>
      </c>
      <c r="O892" s="561"/>
      <c r="P892" s="561">
        <v>55460</v>
      </c>
      <c r="Q892" s="561"/>
      <c r="R892" s="561"/>
      <c r="S892" s="561">
        <v>385000</v>
      </c>
      <c r="T892" s="561"/>
      <c r="U892" s="561"/>
      <c r="V892" s="561"/>
      <c r="W892" s="561">
        <v>198000</v>
      </c>
      <c r="X892" s="561"/>
      <c r="Y892" s="561"/>
      <c r="Z892" s="561"/>
      <c r="AA892" s="561"/>
      <c r="AB892" s="561"/>
      <c r="AC892" s="561"/>
      <c r="AD892" s="561"/>
      <c r="AE892" s="561"/>
      <c r="AF892" s="561"/>
      <c r="AG892" s="561">
        <v>38524.7205436</v>
      </c>
      <c r="AH892" s="561">
        <v>141154</v>
      </c>
      <c r="AI892" s="290" t="s">
        <v>310</v>
      </c>
      <c r="AJ892" s="290" t="s">
        <v>663</v>
      </c>
    </row>
    <row r="893" spans="2:36" x14ac:dyDescent="0.25">
      <c r="B893" s="554">
        <v>791</v>
      </c>
      <c r="C893" s="555"/>
      <c r="D893" s="556"/>
      <c r="E893" s="290" t="s">
        <v>395</v>
      </c>
      <c r="F893" s="290" t="s">
        <v>428</v>
      </c>
      <c r="G893" s="290" t="s">
        <v>397</v>
      </c>
      <c r="H893" s="183" t="str">
        <f>INDEX(Sector!$D$57:$D$776,MATCH('Energy consumption (raw)'!F893,Sector!$C$57:$C$776,FALSE))</f>
        <v>Cement Production</v>
      </c>
      <c r="I893" s="183" t="str">
        <f>IF(G893=Sector!$B$50,Sector!$B$50,IF(G893=Sector!$B$51,Sector!$B$51,IF(G893=Sector!$B$53,Sector!$B$53,INDEX(Sector!$E$57:$E$776,MATCH('Energy consumption (raw)'!F893,Sector!$C$57:$C$776,FALSE)))))</f>
        <v>23 Manufacture of other non-metallic mineral products</v>
      </c>
      <c r="J893" s="561"/>
      <c r="K893" s="561">
        <v>79011600</v>
      </c>
      <c r="L893" s="561"/>
      <c r="M893" s="561"/>
      <c r="N893" s="561"/>
      <c r="O893" s="561"/>
      <c r="P893" s="561">
        <v>84801.68</v>
      </c>
      <c r="Q893" s="561">
        <v>28231.97</v>
      </c>
      <c r="R893" s="561"/>
      <c r="S893" s="561">
        <v>372140</v>
      </c>
      <c r="T893" s="561"/>
      <c r="U893" s="561"/>
      <c r="V893" s="561"/>
      <c r="W893" s="561"/>
      <c r="X893" s="561"/>
      <c r="Y893" s="561"/>
      <c r="Z893" s="561"/>
      <c r="AA893" s="561"/>
      <c r="AB893" s="561"/>
      <c r="AC893" s="561"/>
      <c r="AD893" s="561"/>
      <c r="AE893" s="561"/>
      <c r="AF893" s="561"/>
      <c r="AG893" s="561">
        <v>77515.966079999998</v>
      </c>
      <c r="AH893" s="561">
        <v>71638</v>
      </c>
      <c r="AI893" s="290" t="s">
        <v>310</v>
      </c>
      <c r="AJ893" s="290" t="s">
        <v>663</v>
      </c>
    </row>
    <row r="894" spans="2:36" x14ac:dyDescent="0.25">
      <c r="B894" s="554">
        <v>792</v>
      </c>
      <c r="C894" s="555"/>
      <c r="D894" s="556"/>
      <c r="E894" s="290" t="s">
        <v>395</v>
      </c>
      <c r="F894" s="290" t="s">
        <v>664</v>
      </c>
      <c r="G894" s="290" t="s">
        <v>397</v>
      </c>
      <c r="H894" s="183" t="str">
        <f>INDEX(Sector!$D$57:$D$776,MATCH('Energy consumption (raw)'!F894,Sector!$C$57:$C$776,FALSE))</f>
        <v>Manufacture of paper and pulp products</v>
      </c>
      <c r="I894" s="183" t="str">
        <f>IF(G894=Sector!$B$50,Sector!$B$50,IF(G894=Sector!$B$51,Sector!$B$51,IF(G894=Sector!$B$53,Sector!$B$53,INDEX(Sector!$E$57:$E$776,MATCH('Energy consumption (raw)'!F894,Sector!$C$57:$C$776,FALSE)))))</f>
        <v>17 Manufacture of paper and paper products</v>
      </c>
      <c r="J894" s="561"/>
      <c r="K894" s="561">
        <v>122320337</v>
      </c>
      <c r="L894" s="561">
        <v>41872680</v>
      </c>
      <c r="M894" s="561"/>
      <c r="N894" s="561"/>
      <c r="O894" s="561"/>
      <c r="P894" s="561"/>
      <c r="Q894" s="561">
        <v>63699</v>
      </c>
      <c r="R894" s="561"/>
      <c r="S894" s="561">
        <v>586000</v>
      </c>
      <c r="T894" s="561"/>
      <c r="U894" s="561"/>
      <c r="V894" s="561"/>
      <c r="W894" s="561"/>
      <c r="X894" s="561"/>
      <c r="Y894" s="561">
        <v>209</v>
      </c>
      <c r="Z894" s="561"/>
      <c r="AA894" s="561"/>
      <c r="AB894" s="561">
        <v>52972</v>
      </c>
      <c r="AC894" s="561"/>
      <c r="AD894" s="561"/>
      <c r="AE894" s="561"/>
      <c r="AF894" s="561"/>
      <c r="AG894" s="561">
        <v>77686.528523100002</v>
      </c>
      <c r="AH894" s="561">
        <v>97384</v>
      </c>
      <c r="AI894" s="290" t="s">
        <v>310</v>
      </c>
      <c r="AJ894" s="290" t="s">
        <v>663</v>
      </c>
    </row>
    <row r="895" spans="2:36" x14ac:dyDescent="0.25">
      <c r="B895" s="554">
        <v>793</v>
      </c>
      <c r="C895" s="555"/>
      <c r="D895" s="556"/>
      <c r="E895" s="290" t="s">
        <v>395</v>
      </c>
      <c r="F895" s="290" t="s">
        <v>428</v>
      </c>
      <c r="G895" s="290" t="s">
        <v>397</v>
      </c>
      <c r="H895" s="183" t="str">
        <f>INDEX(Sector!$D$57:$D$776,MATCH('Energy consumption (raw)'!F895,Sector!$C$57:$C$776,FALSE))</f>
        <v>Cement Production</v>
      </c>
      <c r="I895" s="183" t="str">
        <f>IF(G895=Sector!$B$50,Sector!$B$50,IF(G895=Sector!$B$51,Sector!$B$51,IF(G895=Sector!$B$53,Sector!$B$53,INDEX(Sector!$E$57:$E$776,MATCH('Energy consumption (raw)'!F895,Sector!$C$57:$C$776,FALSE)))))</f>
        <v>23 Manufacture of other non-metallic mineral products</v>
      </c>
      <c r="J895" s="561"/>
      <c r="K895" s="561">
        <v>29989320</v>
      </c>
      <c r="L895" s="561"/>
      <c r="M895" s="561"/>
      <c r="N895" s="561"/>
      <c r="O895" s="561"/>
      <c r="P895" s="561">
        <v>35743</v>
      </c>
      <c r="Q895" s="561"/>
      <c r="R895" s="561">
        <v>300.24400000000003</v>
      </c>
      <c r="S895" s="561"/>
      <c r="T895" s="561"/>
      <c r="U895" s="561"/>
      <c r="V895" s="561"/>
      <c r="W895" s="561"/>
      <c r="X895" s="561"/>
      <c r="Y895" s="561"/>
      <c r="Z895" s="561"/>
      <c r="AA895" s="561"/>
      <c r="AB895" s="561"/>
      <c r="AC895" s="561"/>
      <c r="AD895" s="561"/>
      <c r="AE895" s="561"/>
      <c r="AF895" s="561"/>
      <c r="AG895" s="561">
        <v>26379.400955999998</v>
      </c>
      <c r="AH895" s="561">
        <v>14362</v>
      </c>
      <c r="AI895" s="290" t="s">
        <v>310</v>
      </c>
      <c r="AJ895" s="290" t="s">
        <v>663</v>
      </c>
    </row>
    <row r="896" spans="2:36" x14ac:dyDescent="0.25">
      <c r="B896" s="554">
        <v>794</v>
      </c>
      <c r="C896" s="555"/>
      <c r="D896" s="556"/>
      <c r="E896" s="290" t="s">
        <v>395</v>
      </c>
      <c r="F896" s="290" t="s">
        <v>665</v>
      </c>
      <c r="G896" s="290" t="s">
        <v>397</v>
      </c>
      <c r="H896" s="183" t="str">
        <f>INDEX(Sector!$D$57:$D$776,MATCH('Energy consumption (raw)'!F896,Sector!$C$57:$C$776,FALSE))</f>
        <v>Producing non-ferrous and precious metals</v>
      </c>
      <c r="I896" s="183" t="str">
        <f>IF(G896=Sector!$B$50,Sector!$B$50,IF(G896=Sector!$B$51,Sector!$B$51,IF(G896=Sector!$B$53,Sector!$B$53,INDEX(Sector!$E$57:$E$776,MATCH('Energy consumption (raw)'!F896,Sector!$C$57:$C$776,FALSE)))))</f>
        <v>24 Manufacture of basic metals</v>
      </c>
      <c r="J896" s="561"/>
      <c r="K896" s="561">
        <v>27648600</v>
      </c>
      <c r="L896" s="561"/>
      <c r="M896" s="561"/>
      <c r="N896" s="561">
        <v>1630.08</v>
      </c>
      <c r="O896" s="561"/>
      <c r="P896" s="561"/>
      <c r="Q896" s="561"/>
      <c r="R896" s="561"/>
      <c r="S896" s="561">
        <v>19940</v>
      </c>
      <c r="T896" s="561"/>
      <c r="U896" s="561"/>
      <c r="V896" s="561"/>
      <c r="W896" s="561"/>
      <c r="X896" s="561"/>
      <c r="Y896" s="561"/>
      <c r="Z896" s="561"/>
      <c r="AA896" s="561"/>
      <c r="AB896" s="561"/>
      <c r="AC896" s="561"/>
      <c r="AD896" s="561"/>
      <c r="AE896" s="561"/>
      <c r="AF896" s="561"/>
      <c r="AG896" s="561">
        <v>5424.7821800000002</v>
      </c>
      <c r="AH896" s="561">
        <v>6712</v>
      </c>
      <c r="AI896" s="290" t="s">
        <v>310</v>
      </c>
      <c r="AJ896" s="290" t="s">
        <v>663</v>
      </c>
    </row>
    <row r="897" spans="2:36" x14ac:dyDescent="0.25">
      <c r="B897" s="554">
        <v>795</v>
      </c>
      <c r="C897" s="555"/>
      <c r="D897" s="556"/>
      <c r="E897" s="290" t="s">
        <v>395</v>
      </c>
      <c r="F897" s="290" t="s">
        <v>461</v>
      </c>
      <c r="G897" s="290" t="s">
        <v>397</v>
      </c>
      <c r="H897" s="183" t="str">
        <f>INDEX(Sector!$D$57:$D$776,MATCH('Energy consumption (raw)'!F897,Sector!$C$57:$C$776,FALSE))</f>
        <v>Iron and steel production</v>
      </c>
      <c r="I897" s="183" t="str">
        <f>IF(G897=Sector!$B$50,Sector!$B$50,IF(G897=Sector!$B$51,Sector!$B$51,IF(G897=Sector!$B$53,Sector!$B$53,INDEX(Sector!$E$57:$E$776,MATCH('Energy consumption (raw)'!F897,Sector!$C$57:$C$776,FALSE)))))</f>
        <v>24 Manufacture of basic metals</v>
      </c>
      <c r="J897" s="561">
        <v>39189640</v>
      </c>
      <c r="K897" s="561">
        <v>139778200</v>
      </c>
      <c r="L897" s="561"/>
      <c r="M897" s="561"/>
      <c r="N897" s="561">
        <v>117694</v>
      </c>
      <c r="O897" s="561"/>
      <c r="P897" s="561">
        <v>32857</v>
      </c>
      <c r="Q897" s="561"/>
      <c r="R897" s="561"/>
      <c r="S897" s="561">
        <v>184700</v>
      </c>
      <c r="T897" s="561"/>
      <c r="U897" s="561">
        <v>9500</v>
      </c>
      <c r="V897" s="561"/>
      <c r="W897" s="561"/>
      <c r="X897" s="561"/>
      <c r="Y897" s="561"/>
      <c r="Z897" s="561"/>
      <c r="AA897" s="561"/>
      <c r="AB897" s="561"/>
      <c r="AC897" s="561"/>
      <c r="AD897" s="561"/>
      <c r="AE897" s="561"/>
      <c r="AF897" s="561"/>
      <c r="AG897" s="561">
        <v>123839.24225999997</v>
      </c>
      <c r="AH897" s="561">
        <v>124666</v>
      </c>
      <c r="AI897" s="290" t="s">
        <v>310</v>
      </c>
      <c r="AJ897" s="290" t="s">
        <v>663</v>
      </c>
    </row>
    <row r="898" spans="2:36" x14ac:dyDescent="0.25">
      <c r="B898" s="554">
        <v>796</v>
      </c>
      <c r="C898" s="555"/>
      <c r="D898" s="556"/>
      <c r="E898" s="290" t="s">
        <v>395</v>
      </c>
      <c r="F898" s="290" t="s">
        <v>666</v>
      </c>
      <c r="G898" s="290" t="s">
        <v>397</v>
      </c>
      <c r="H898" s="183" t="str">
        <f>INDEX(Sector!$D$57:$D$776,MATCH('Energy consumption (raw)'!F898,Sector!$C$57:$C$776,FALSE))</f>
        <v>Wood processing and production of products from wood, bamboo</v>
      </c>
      <c r="I898" s="183" t="str">
        <f>IF(G898=Sector!$B$50,Sector!$B$50,IF(G898=Sector!$B$51,Sector!$B$51,IF(G898=Sector!$B$53,Sector!$B$53,INDEX(Sector!$E$57:$E$776,MATCH('Energy consumption (raw)'!F898,Sector!$C$57:$C$776,FALSE)))))</f>
        <v>16 Manufacture of wood and of products of wood and cork, except furniture;
manufacture of articles of straw and plaiting materials</v>
      </c>
      <c r="J898" s="561"/>
      <c r="K898" s="561">
        <v>10995569</v>
      </c>
      <c r="L898" s="561"/>
      <c r="M898" s="561"/>
      <c r="N898" s="561"/>
      <c r="O898" s="561"/>
      <c r="P898" s="561"/>
      <c r="Q898" s="561"/>
      <c r="R898" s="561"/>
      <c r="S898" s="561"/>
      <c r="T898" s="561"/>
      <c r="U898" s="561"/>
      <c r="V898" s="561"/>
      <c r="W898" s="561"/>
      <c r="X898" s="561"/>
      <c r="Y898" s="561"/>
      <c r="Z898" s="561"/>
      <c r="AA898" s="561"/>
      <c r="AB898" s="561"/>
      <c r="AC898" s="561"/>
      <c r="AD898" s="561"/>
      <c r="AE898" s="561"/>
      <c r="AF898" s="561"/>
      <c r="AG898" s="561">
        <v>1696.6162967</v>
      </c>
      <c r="AH898" s="561">
        <v>1093.3330766000001</v>
      </c>
      <c r="AI898" s="290" t="s">
        <v>310</v>
      </c>
      <c r="AJ898" s="290" t="s">
        <v>663</v>
      </c>
    </row>
    <row r="899" spans="2:36" x14ac:dyDescent="0.25">
      <c r="B899" s="554">
        <v>797</v>
      </c>
      <c r="C899" s="555"/>
      <c r="D899" s="556"/>
      <c r="E899" s="290" t="s">
        <v>395</v>
      </c>
      <c r="F899" s="290" t="s">
        <v>667</v>
      </c>
      <c r="G899" s="290" t="s">
        <v>397</v>
      </c>
      <c r="H899" s="183" t="str">
        <f>INDEX(Sector!$D$57:$D$776,MATCH('Energy consumption (raw)'!F899,Sector!$C$57:$C$776,FALSE))</f>
        <v>Mechanical engineering</v>
      </c>
      <c r="I899" s="183" t="str">
        <f>IF(G899=Sector!$B$50,Sector!$B$50,IF(G899=Sector!$B$51,Sector!$B$51,IF(G899=Sector!$B$53,Sector!$B$53,INDEX(Sector!$E$57:$E$776,MATCH('Energy consumption (raw)'!F899,Sector!$C$57:$C$776,FALSE)))))</f>
        <v>28 Manufacture of machinery and equipment n.e.c.</v>
      </c>
      <c r="J899" s="563"/>
      <c r="K899" s="561">
        <v>5633450</v>
      </c>
      <c r="L899" s="35"/>
      <c r="M899" s="35"/>
      <c r="N899" s="35">
        <v>362</v>
      </c>
      <c r="O899" s="35">
        <v>295</v>
      </c>
      <c r="P899" s="35"/>
      <c r="Q899" s="35"/>
      <c r="R899" s="35"/>
      <c r="S899" s="562">
        <v>5800</v>
      </c>
      <c r="T899" s="35"/>
      <c r="U899" s="562">
        <v>3810</v>
      </c>
      <c r="V899" s="35"/>
      <c r="W899" s="562">
        <v>7000</v>
      </c>
      <c r="X899" s="35">
        <v>1.7999999999999999E-2</v>
      </c>
      <c r="Y899" s="35"/>
      <c r="Z899" s="35"/>
      <c r="AA899" s="35"/>
      <c r="AB899" s="35"/>
      <c r="AC899" s="35"/>
      <c r="AD899" s="35"/>
      <c r="AE899" s="35"/>
      <c r="AF899" s="35"/>
      <c r="AG899" s="561">
        <v>1359.8367350000001</v>
      </c>
      <c r="AH899" s="561"/>
      <c r="AI899" s="290" t="s">
        <v>310</v>
      </c>
      <c r="AJ899" s="290" t="s">
        <v>663</v>
      </c>
    </row>
    <row r="900" spans="2:36" x14ac:dyDescent="0.25">
      <c r="B900" s="554">
        <v>798</v>
      </c>
      <c r="C900" s="555"/>
      <c r="D900" s="556"/>
      <c r="E900" s="290" t="s">
        <v>395</v>
      </c>
      <c r="F900" s="290" t="s">
        <v>461</v>
      </c>
      <c r="G900" s="290" t="s">
        <v>397</v>
      </c>
      <c r="H900" s="183" t="str">
        <f>INDEX(Sector!$D$57:$D$776,MATCH('Energy consumption (raw)'!F900,Sector!$C$57:$C$776,FALSE))</f>
        <v>Iron and steel production</v>
      </c>
      <c r="I900" s="183" t="str">
        <f>IF(G900=Sector!$B$50,Sector!$B$50,IF(G900=Sector!$B$51,Sector!$B$51,IF(G900=Sector!$B$53,Sector!$B$53,INDEX(Sector!$E$57:$E$776,MATCH('Energy consumption (raw)'!F900,Sector!$C$57:$C$776,FALSE)))))</f>
        <v>24 Manufacture of basic metals</v>
      </c>
      <c r="J900" s="561">
        <v>210438698</v>
      </c>
      <c r="K900" s="561">
        <v>222898531</v>
      </c>
      <c r="L900" s="561"/>
      <c r="M900" s="561"/>
      <c r="N900" s="561">
        <v>1064</v>
      </c>
      <c r="O900" s="561"/>
      <c r="P900" s="561"/>
      <c r="Q900" s="561"/>
      <c r="R900" s="561"/>
      <c r="S900" s="561"/>
      <c r="T900" s="561"/>
      <c r="U900" s="561"/>
      <c r="V900" s="561"/>
      <c r="W900" s="561"/>
      <c r="X900" s="561"/>
      <c r="Y900" s="561">
        <v>163</v>
      </c>
      <c r="Z900" s="561"/>
      <c r="AA900" s="561"/>
      <c r="AB900" s="561"/>
      <c r="AC900" s="561"/>
      <c r="AD900" s="561"/>
      <c r="AE900" s="561"/>
      <c r="AF900" s="561"/>
      <c r="AG900" s="561">
        <v>35315.713333300002</v>
      </c>
      <c r="AH900" s="561">
        <v>29618</v>
      </c>
      <c r="AI900" s="290" t="s">
        <v>310</v>
      </c>
      <c r="AJ900" s="290" t="s">
        <v>324</v>
      </c>
    </row>
    <row r="901" spans="2:36" x14ac:dyDescent="0.25">
      <c r="B901" s="554">
        <v>799</v>
      </c>
      <c r="C901" s="555"/>
      <c r="D901" s="556"/>
      <c r="E901" s="290" t="s">
        <v>395</v>
      </c>
      <c r="F901" s="559" t="s">
        <v>570</v>
      </c>
      <c r="G901" s="290" t="s">
        <v>397</v>
      </c>
      <c r="H901" s="183" t="str">
        <f>INDEX(Sector!$D$57:$D$776,MATCH('Energy consumption (raw)'!F901,Sector!$C$57:$C$776,FALSE))</f>
        <v>Mining chemicals and fertilizers</v>
      </c>
      <c r="I901" s="183" t="str">
        <f>IF(G901=Sector!$B$50,Sector!$B$50,IF(G901=Sector!$B$51,Sector!$B$51,IF(G901=Sector!$B$53,Sector!$B$53,INDEX(Sector!$E$57:$E$776,MATCH('Energy consumption (raw)'!F901,Sector!$C$57:$C$776,FALSE)))))</f>
        <v>08 Other mining and quarrying</v>
      </c>
      <c r="J901" s="561">
        <v>57049268</v>
      </c>
      <c r="K901" s="561">
        <v>102191219</v>
      </c>
      <c r="L901" s="561"/>
      <c r="M901" s="561"/>
      <c r="N901" s="561"/>
      <c r="O901" s="561"/>
      <c r="P901" s="561"/>
      <c r="Q901" s="561"/>
      <c r="R901" s="561">
        <v>7092</v>
      </c>
      <c r="S901" s="561"/>
      <c r="T901" s="561"/>
      <c r="U901" s="561"/>
      <c r="V901" s="561">
        <v>215</v>
      </c>
      <c r="W901" s="561"/>
      <c r="X901" s="561"/>
      <c r="Y901" s="561"/>
      <c r="Z901" s="561"/>
      <c r="AA901" s="561"/>
      <c r="AB901" s="561"/>
      <c r="AC901" s="561"/>
      <c r="AD901" s="561"/>
      <c r="AE901" s="561"/>
      <c r="AF901" s="561"/>
      <c r="AG901" s="561">
        <v>23227.695091699999</v>
      </c>
      <c r="AH901" s="561">
        <v>26762</v>
      </c>
      <c r="AI901" s="290" t="s">
        <v>310</v>
      </c>
      <c r="AJ901" s="290" t="s">
        <v>324</v>
      </c>
    </row>
    <row r="902" spans="2:36" x14ac:dyDescent="0.25">
      <c r="B902" s="554">
        <v>800</v>
      </c>
      <c r="C902" s="555"/>
      <c r="D902" s="556"/>
      <c r="E902" s="290" t="s">
        <v>409</v>
      </c>
      <c r="F902" s="559" t="s">
        <v>555</v>
      </c>
      <c r="G902" s="290" t="s">
        <v>397</v>
      </c>
      <c r="H902" s="183" t="str">
        <f>INDEX(Sector!$D$57:$D$776,MATCH('Energy consumption (raw)'!F902,Sector!$C$57:$C$776,FALSE))</f>
        <v>Non-ferrous metal production</v>
      </c>
      <c r="I902" s="183" t="str">
        <f>IF(G902=Sector!$B$50,Sector!$B$50,IF(G902=Sector!$B$51,Sector!$B$51,IF(G902=Sector!$B$53,Sector!$B$53,INDEX(Sector!$E$57:$E$776,MATCH('Energy consumption (raw)'!F902,Sector!$C$57:$C$776,FALSE)))))</f>
        <v>24 Manufacture of basic metals</v>
      </c>
      <c r="J902" s="561"/>
      <c r="K902" s="561">
        <v>47288884</v>
      </c>
      <c r="L902" s="561"/>
      <c r="M902" s="561"/>
      <c r="N902" s="561">
        <v>3100</v>
      </c>
      <c r="O902" s="561"/>
      <c r="P902" s="561"/>
      <c r="Q902" s="561"/>
      <c r="R902" s="561">
        <v>9100</v>
      </c>
      <c r="S902" s="561"/>
      <c r="T902" s="561">
        <v>1550</v>
      </c>
      <c r="U902" s="561"/>
      <c r="V902" s="561">
        <v>1</v>
      </c>
      <c r="W902" s="561"/>
      <c r="X902" s="561"/>
      <c r="Y902" s="561">
        <v>10</v>
      </c>
      <c r="Z902" s="561"/>
      <c r="AA902" s="561"/>
      <c r="AB902" s="561"/>
      <c r="AC902" s="561"/>
      <c r="AD902" s="561"/>
      <c r="AE902" s="561"/>
      <c r="AF902" s="561"/>
      <c r="AG902" s="561">
        <v>20295.124801200003</v>
      </c>
      <c r="AH902" s="561">
        <v>11770</v>
      </c>
      <c r="AI902" s="290" t="s">
        <v>310</v>
      </c>
      <c r="AJ902" s="290" t="s">
        <v>324</v>
      </c>
    </row>
    <row r="903" spans="2:36" x14ac:dyDescent="0.25">
      <c r="B903" s="554">
        <v>801</v>
      </c>
      <c r="C903" s="555"/>
      <c r="D903" s="556"/>
      <c r="E903" s="290" t="s">
        <v>395</v>
      </c>
      <c r="F903" s="290" t="s">
        <v>518</v>
      </c>
      <c r="G903" s="290" t="s">
        <v>397</v>
      </c>
      <c r="H903" s="183" t="str">
        <f>INDEX(Sector!$D$57:$D$776,MATCH('Energy consumption (raw)'!F903,Sector!$C$57:$C$776,FALSE))</f>
        <v>Basic chemical production</v>
      </c>
      <c r="I903" s="183" t="str">
        <f>IF(G903=Sector!$B$50,Sector!$B$50,IF(G903=Sector!$B$51,Sector!$B$51,IF(G903=Sector!$B$53,Sector!$B$53,INDEX(Sector!$E$57:$E$776,MATCH('Energy consumption (raw)'!F903,Sector!$C$57:$C$776,FALSE)))))</f>
        <v>20 Manufacture of chemicals and chemical products</v>
      </c>
      <c r="J903" s="561">
        <v>105434259</v>
      </c>
      <c r="K903" s="561">
        <v>100563839</v>
      </c>
      <c r="L903" s="561"/>
      <c r="M903" s="561"/>
      <c r="N903" s="561">
        <v>13863</v>
      </c>
      <c r="O903" s="561"/>
      <c r="P903" s="561"/>
      <c r="Q903" s="561"/>
      <c r="R903" s="561">
        <v>77</v>
      </c>
      <c r="S903" s="561"/>
      <c r="T903" s="561"/>
      <c r="U903" s="561"/>
      <c r="V903" s="561"/>
      <c r="W903" s="561"/>
      <c r="X903" s="561"/>
      <c r="Y903" s="561"/>
      <c r="Z903" s="561"/>
      <c r="AA903" s="561"/>
      <c r="AB903" s="561"/>
      <c r="AC903" s="561"/>
      <c r="AD903" s="561"/>
      <c r="AE903" s="561"/>
      <c r="AF903" s="561"/>
      <c r="AG903" s="561">
        <v>25299.640357700002</v>
      </c>
      <c r="AH903" s="561">
        <v>25069</v>
      </c>
      <c r="AI903" s="290" t="s">
        <v>310</v>
      </c>
      <c r="AJ903" s="290" t="s">
        <v>324</v>
      </c>
    </row>
    <row r="904" spans="2:36" x14ac:dyDescent="0.25">
      <c r="B904" s="554">
        <v>802</v>
      </c>
      <c r="C904" s="555"/>
      <c r="D904" s="556"/>
      <c r="E904" s="290" t="s">
        <v>395</v>
      </c>
      <c r="F904" s="290" t="s">
        <v>518</v>
      </c>
      <c r="G904" s="290" t="s">
        <v>397</v>
      </c>
      <c r="H904" s="183" t="str">
        <f>INDEX(Sector!$D$57:$D$776,MATCH('Energy consumption (raw)'!F904,Sector!$C$57:$C$776,FALSE))</f>
        <v>Basic chemical production</v>
      </c>
      <c r="I904" s="183" t="str">
        <f>IF(G904=Sector!$B$50,Sector!$B$50,IF(G904=Sector!$B$51,Sector!$B$51,IF(G904=Sector!$B$53,Sector!$B$53,INDEX(Sector!$E$57:$E$776,MATCH('Energy consumption (raw)'!F904,Sector!$C$57:$C$776,FALSE)))))</f>
        <v>20 Manufacture of chemicals and chemical products</v>
      </c>
      <c r="J904" s="561">
        <v>85702568</v>
      </c>
      <c r="K904" s="561">
        <v>96859803</v>
      </c>
      <c r="L904" s="561"/>
      <c r="M904" s="561"/>
      <c r="N904" s="561">
        <v>18000</v>
      </c>
      <c r="O904" s="561"/>
      <c r="P904" s="561"/>
      <c r="Q904" s="561"/>
      <c r="R904" s="561">
        <v>71000</v>
      </c>
      <c r="S904" s="561"/>
      <c r="T904" s="561"/>
      <c r="U904" s="561"/>
      <c r="V904" s="561"/>
      <c r="W904" s="561"/>
      <c r="X904" s="561"/>
      <c r="Y904" s="561"/>
      <c r="Z904" s="561"/>
      <c r="AA904" s="561"/>
      <c r="AB904" s="561"/>
      <c r="AC904" s="561"/>
      <c r="AD904" s="561"/>
      <c r="AE904" s="561"/>
      <c r="AF904" s="561"/>
      <c r="AG904" s="561">
        <v>99965.467602899997</v>
      </c>
      <c r="AH904" s="561">
        <v>121866</v>
      </c>
      <c r="AI904" s="290" t="s">
        <v>310</v>
      </c>
      <c r="AJ904" s="290" t="s">
        <v>324</v>
      </c>
    </row>
    <row r="905" spans="2:36" x14ac:dyDescent="0.25">
      <c r="B905" s="554">
        <v>803</v>
      </c>
      <c r="C905" s="555"/>
      <c r="D905" s="556"/>
      <c r="E905" s="290" t="s">
        <v>395</v>
      </c>
      <c r="F905" s="290" t="s">
        <v>518</v>
      </c>
      <c r="G905" s="290" t="s">
        <v>397</v>
      </c>
      <c r="H905" s="183" t="str">
        <f>INDEX(Sector!$D$57:$D$776,MATCH('Energy consumption (raw)'!F905,Sector!$C$57:$C$776,FALSE))</f>
        <v>Basic chemical production</v>
      </c>
      <c r="I905" s="183" t="str">
        <f>IF(G905=Sector!$B$50,Sector!$B$50,IF(G905=Sector!$B$51,Sector!$B$51,IF(G905=Sector!$B$53,Sector!$B$53,INDEX(Sector!$E$57:$E$776,MATCH('Energy consumption (raw)'!F905,Sector!$C$57:$C$776,FALSE)))))</f>
        <v>20 Manufacture of chemicals and chemical products</v>
      </c>
      <c r="J905" s="561">
        <v>46949927</v>
      </c>
      <c r="K905" s="561">
        <v>62546300</v>
      </c>
      <c r="L905" s="561"/>
      <c r="M905" s="561"/>
      <c r="N905" s="561">
        <v>6450</v>
      </c>
      <c r="O905" s="561"/>
      <c r="P905" s="561"/>
      <c r="Q905" s="561"/>
      <c r="R905" s="561">
        <v>31</v>
      </c>
      <c r="S905" s="561"/>
      <c r="T905" s="561"/>
      <c r="U905" s="561"/>
      <c r="V905" s="561"/>
      <c r="W905" s="561"/>
      <c r="X905" s="561"/>
      <c r="Y905" s="561"/>
      <c r="Z905" s="561"/>
      <c r="AA905" s="561"/>
      <c r="AB905" s="561"/>
      <c r="AC905" s="561"/>
      <c r="AD905" s="561"/>
      <c r="AE905" s="561"/>
      <c r="AF905" s="561"/>
      <c r="AG905" s="561">
        <v>14197.514090000001</v>
      </c>
      <c r="AH905" s="561">
        <v>15301</v>
      </c>
      <c r="AI905" s="290" t="s">
        <v>310</v>
      </c>
      <c r="AJ905" s="290" t="s">
        <v>324</v>
      </c>
    </row>
    <row r="906" spans="2:36" x14ac:dyDescent="0.25">
      <c r="B906" s="554">
        <v>804</v>
      </c>
      <c r="C906" s="555"/>
      <c r="D906" s="556"/>
      <c r="E906" s="290" t="s">
        <v>395</v>
      </c>
      <c r="F906" s="290" t="s">
        <v>518</v>
      </c>
      <c r="G906" s="290" t="s">
        <v>397</v>
      </c>
      <c r="H906" s="183" t="str">
        <f>INDEX(Sector!$D$57:$D$776,MATCH('Energy consumption (raw)'!F906,Sector!$C$57:$C$776,FALSE))</f>
        <v>Basic chemical production</v>
      </c>
      <c r="I906" s="183" t="str">
        <f>IF(G906=Sector!$B$50,Sector!$B$50,IF(G906=Sector!$B$51,Sector!$B$51,IF(G906=Sector!$B$53,Sector!$B$53,INDEX(Sector!$E$57:$E$776,MATCH('Energy consumption (raw)'!F906,Sector!$C$57:$C$776,FALSE)))))</f>
        <v>20 Manufacture of chemicals and chemical products</v>
      </c>
      <c r="J906" s="561"/>
      <c r="K906" s="561">
        <v>295591473</v>
      </c>
      <c r="L906" s="561"/>
      <c r="M906" s="561"/>
      <c r="N906" s="561"/>
      <c r="O906" s="561"/>
      <c r="P906" s="561"/>
      <c r="Q906" s="561"/>
      <c r="R906" s="561">
        <v>145</v>
      </c>
      <c r="S906" s="561"/>
      <c r="T906" s="561"/>
      <c r="U906" s="561"/>
      <c r="V906" s="561">
        <v>1</v>
      </c>
      <c r="W906" s="561"/>
      <c r="X906" s="561"/>
      <c r="Y906" s="561"/>
      <c r="Z906" s="561"/>
      <c r="AA906" s="561"/>
      <c r="AB906" s="561"/>
      <c r="AC906" s="561"/>
      <c r="AD906" s="561"/>
      <c r="AE906" s="561"/>
      <c r="AF906" s="561"/>
      <c r="AG906" s="561">
        <v>45758.714283900008</v>
      </c>
      <c r="AH906" s="561">
        <v>38138</v>
      </c>
      <c r="AI906" s="290" t="s">
        <v>310</v>
      </c>
      <c r="AJ906" s="290" t="s">
        <v>324</v>
      </c>
    </row>
    <row r="907" spans="2:36" x14ac:dyDescent="0.25">
      <c r="B907" s="554">
        <v>805</v>
      </c>
      <c r="C907" s="555"/>
      <c r="D907" s="556"/>
      <c r="E907" s="290" t="s">
        <v>395</v>
      </c>
      <c r="F907" s="290" t="s">
        <v>518</v>
      </c>
      <c r="G907" s="290" t="s">
        <v>397</v>
      </c>
      <c r="H907" s="183" t="str">
        <f>INDEX(Sector!$D$57:$D$776,MATCH('Energy consumption (raw)'!F907,Sector!$C$57:$C$776,FALSE))</f>
        <v>Basic chemical production</v>
      </c>
      <c r="I907" s="183" t="str">
        <f>IF(G907=Sector!$B$50,Sector!$B$50,IF(G907=Sector!$B$51,Sector!$B$51,IF(G907=Sector!$B$53,Sector!$B$53,INDEX(Sector!$E$57:$E$776,MATCH('Energy consumption (raw)'!F907,Sector!$C$57:$C$776,FALSE)))))</f>
        <v>20 Manufacture of chemicals and chemical products</v>
      </c>
      <c r="J907" s="561"/>
      <c r="K907" s="561">
        <v>339125040</v>
      </c>
      <c r="L907" s="561"/>
      <c r="M907" s="561"/>
      <c r="N907" s="561">
        <v>58255</v>
      </c>
      <c r="O907" s="561"/>
      <c r="P907" s="561"/>
      <c r="Q907" s="561"/>
      <c r="R907" s="561">
        <v>144313</v>
      </c>
      <c r="S907" s="561"/>
      <c r="T907" s="561"/>
      <c r="U907" s="561"/>
      <c r="V907" s="561">
        <v>15</v>
      </c>
      <c r="W907" s="561"/>
      <c r="X907" s="561"/>
      <c r="Y907" s="561">
        <v>12.5</v>
      </c>
      <c r="Z907" s="561"/>
      <c r="AA907" s="561"/>
      <c r="AB907" s="561"/>
      <c r="AC907" s="561"/>
      <c r="AD907" s="561"/>
      <c r="AE907" s="561"/>
      <c r="AF907" s="561"/>
      <c r="AG907" s="561">
        <v>240334.12867200002</v>
      </c>
      <c r="AH907" s="561">
        <v>242675.7491404</v>
      </c>
      <c r="AI907" s="290" t="s">
        <v>310</v>
      </c>
      <c r="AJ907" s="290" t="s">
        <v>324</v>
      </c>
    </row>
    <row r="908" spans="2:36" x14ac:dyDescent="0.25">
      <c r="B908" s="554">
        <v>806</v>
      </c>
      <c r="C908" s="555"/>
      <c r="D908" s="556"/>
      <c r="E908" s="290" t="s">
        <v>395</v>
      </c>
      <c r="F908" s="290" t="s">
        <v>457</v>
      </c>
      <c r="G908" s="290" t="s">
        <v>397</v>
      </c>
      <c r="H908" s="183" t="str">
        <f>INDEX(Sector!$D$57:$D$776,MATCH('Energy consumption (raw)'!F908,Sector!$C$57:$C$776,FALSE))</f>
        <v>Producing building materials from clay</v>
      </c>
      <c r="I908" s="183" t="str">
        <f>IF(G908=Sector!$B$50,Sector!$B$50,IF(G908=Sector!$B$51,Sector!$B$51,IF(G908=Sector!$B$53,Sector!$B$53,INDEX(Sector!$E$57:$E$776,MATCH('Energy consumption (raw)'!F908,Sector!$C$57:$C$776,FALSE)))))</f>
        <v>23 Manufacture of other non-metallic mineral products</v>
      </c>
      <c r="J908" s="561"/>
      <c r="K908" s="561">
        <v>963000</v>
      </c>
      <c r="L908" s="561"/>
      <c r="M908" s="561"/>
      <c r="N908" s="561">
        <v>10800</v>
      </c>
      <c r="O908" s="561"/>
      <c r="P908" s="561"/>
      <c r="Q908" s="561"/>
      <c r="R908" s="561">
        <v>54540</v>
      </c>
      <c r="S908" s="561"/>
      <c r="T908" s="561"/>
      <c r="U908" s="561"/>
      <c r="V908" s="561"/>
      <c r="W908" s="561"/>
      <c r="X908" s="561"/>
      <c r="Y908" s="561"/>
      <c r="Z908" s="561"/>
      <c r="AA908" s="561"/>
      <c r="AB908" s="561"/>
      <c r="AC908" s="561"/>
      <c r="AD908" s="561"/>
      <c r="AE908" s="561"/>
      <c r="AF908" s="561"/>
      <c r="AG908" s="561">
        <v>63339.390899999999</v>
      </c>
      <c r="AH908" s="561">
        <v>70377</v>
      </c>
      <c r="AI908" s="290" t="s">
        <v>310</v>
      </c>
      <c r="AJ908" s="290" t="s">
        <v>324</v>
      </c>
    </row>
    <row r="909" spans="2:36" x14ac:dyDescent="0.25">
      <c r="B909" s="554">
        <v>807</v>
      </c>
      <c r="C909" s="555"/>
      <c r="D909" s="556"/>
      <c r="E909" s="290" t="s">
        <v>395</v>
      </c>
      <c r="F909" s="290" t="s">
        <v>457</v>
      </c>
      <c r="G909" s="290" t="s">
        <v>397</v>
      </c>
      <c r="H909" s="183" t="str">
        <f>INDEX(Sector!$D$57:$D$776,MATCH('Energy consumption (raw)'!F909,Sector!$C$57:$C$776,FALSE))</f>
        <v>Producing building materials from clay</v>
      </c>
      <c r="I909" s="183" t="str">
        <f>IF(G909=Sector!$B$50,Sector!$B$50,IF(G909=Sector!$B$51,Sector!$B$51,IF(G909=Sector!$B$53,Sector!$B$53,INDEX(Sector!$E$57:$E$776,MATCH('Energy consumption (raw)'!F909,Sector!$C$57:$C$776,FALSE)))))</f>
        <v>23 Manufacture of other non-metallic mineral products</v>
      </c>
      <c r="J909" s="561"/>
      <c r="K909" s="561">
        <v>2732333</v>
      </c>
      <c r="L909" s="561"/>
      <c r="M909" s="561"/>
      <c r="N909" s="561">
        <v>9585</v>
      </c>
      <c r="O909" s="561"/>
      <c r="P909" s="561"/>
      <c r="Q909" s="561"/>
      <c r="R909" s="561">
        <v>52</v>
      </c>
      <c r="S909" s="561"/>
      <c r="T909" s="561"/>
      <c r="U909" s="561"/>
      <c r="V909" s="561"/>
      <c r="W909" s="561"/>
      <c r="X909" s="561"/>
      <c r="Y909" s="561"/>
      <c r="Z909" s="561"/>
      <c r="AA909" s="561"/>
      <c r="AB909" s="561"/>
      <c r="AC909" s="561"/>
      <c r="AD909" s="561"/>
      <c r="AE909" s="561"/>
      <c r="AF909" s="561">
        <v>12825</v>
      </c>
      <c r="AG909" s="561">
        <v>10736.663981899999</v>
      </c>
      <c r="AH909" s="561">
        <v>18669</v>
      </c>
      <c r="AI909" s="290" t="s">
        <v>310</v>
      </c>
      <c r="AJ909" s="290" t="s">
        <v>324</v>
      </c>
    </row>
    <row r="910" spans="2:36" x14ac:dyDescent="0.25">
      <c r="B910" s="554">
        <v>808</v>
      </c>
      <c r="C910" s="555"/>
      <c r="D910" s="556"/>
      <c r="E910" s="290" t="s">
        <v>395</v>
      </c>
      <c r="F910" s="559" t="s">
        <v>668</v>
      </c>
      <c r="G910" s="290" t="s">
        <v>397</v>
      </c>
      <c r="H910" s="183" t="str">
        <f>INDEX(Sector!$D$57:$D$776,MATCH('Energy consumption (raw)'!F910,Sector!$C$57:$C$776,FALSE))</f>
        <v>Mining metal ore</v>
      </c>
      <c r="I910" s="183" t="str">
        <f>IF(G910=Sector!$B$50,Sector!$B$50,IF(G910=Sector!$B$51,Sector!$B$51,IF(G910=Sector!$B$53,Sector!$B$53,INDEX(Sector!$E$57:$E$776,MATCH('Energy consumption (raw)'!F910,Sector!$C$57:$C$776,FALSE)))))</f>
        <v>07 Mining of metal ores</v>
      </c>
      <c r="J910" s="561"/>
      <c r="K910" s="561">
        <v>76317000</v>
      </c>
      <c r="L910" s="561"/>
      <c r="M910" s="561"/>
      <c r="N910" s="561"/>
      <c r="O910" s="561"/>
      <c r="P910" s="561"/>
      <c r="Q910" s="561"/>
      <c r="R910" s="561">
        <v>14126</v>
      </c>
      <c r="S910" s="561"/>
      <c r="T910" s="561"/>
      <c r="U910" s="561"/>
      <c r="V910" s="561">
        <v>15</v>
      </c>
      <c r="W910" s="561"/>
      <c r="X910" s="561"/>
      <c r="Y910" s="561"/>
      <c r="Z910" s="561"/>
      <c r="AA910" s="561"/>
      <c r="AB910" s="561"/>
      <c r="AC910" s="561"/>
      <c r="AD910" s="561"/>
      <c r="AE910" s="561"/>
      <c r="AF910" s="561"/>
      <c r="AG910" s="561">
        <v>26199.983100000001</v>
      </c>
      <c r="AH910" s="561">
        <v>22390</v>
      </c>
      <c r="AI910" s="290" t="s">
        <v>310</v>
      </c>
      <c r="AJ910" s="290" t="s">
        <v>324</v>
      </c>
    </row>
    <row r="911" spans="2:36" x14ac:dyDescent="0.25">
      <c r="B911" s="554">
        <v>809</v>
      </c>
      <c r="C911" s="555"/>
      <c r="D911" s="556"/>
      <c r="E911" s="290" t="s">
        <v>395</v>
      </c>
      <c r="F911" s="290" t="s">
        <v>518</v>
      </c>
      <c r="G911" s="290" t="s">
        <v>397</v>
      </c>
      <c r="H911" s="183" t="str">
        <f>INDEX(Sector!$D$57:$D$776,MATCH('Energy consumption (raw)'!F911,Sector!$C$57:$C$776,FALSE))</f>
        <v>Basic chemical production</v>
      </c>
      <c r="I911" s="183" t="str">
        <f>IF(G911=Sector!$B$50,Sector!$B$50,IF(G911=Sector!$B$51,Sector!$B$51,IF(G911=Sector!$B$53,Sector!$B$53,INDEX(Sector!$E$57:$E$776,MATCH('Energy consumption (raw)'!F911,Sector!$C$57:$C$776,FALSE)))))</f>
        <v>20 Manufacture of chemicals and chemical products</v>
      </c>
      <c r="J911" s="561"/>
      <c r="K911" s="561">
        <v>32974675</v>
      </c>
      <c r="L911" s="561"/>
      <c r="M911" s="561"/>
      <c r="N911" s="561">
        <v>22502</v>
      </c>
      <c r="O911" s="561"/>
      <c r="P911" s="561"/>
      <c r="Q911" s="561"/>
      <c r="R911" s="561">
        <v>75</v>
      </c>
      <c r="S911" s="561"/>
      <c r="T911" s="561">
        <v>2</v>
      </c>
      <c r="U911" s="561"/>
      <c r="V911" s="561"/>
      <c r="W911" s="561"/>
      <c r="X911" s="561"/>
      <c r="Y911" s="561"/>
      <c r="Z911" s="561"/>
      <c r="AA911" s="561"/>
      <c r="AB911" s="561"/>
      <c r="AC911" s="561"/>
      <c r="AD911" s="561"/>
      <c r="AE911" s="561"/>
      <c r="AF911" s="561"/>
      <c r="AG911" s="561">
        <v>20917.872352499999</v>
      </c>
      <c r="AH911" s="561">
        <v>33640</v>
      </c>
      <c r="AI911" s="290" t="s">
        <v>310</v>
      </c>
      <c r="AJ911" s="290" t="s">
        <v>324</v>
      </c>
    </row>
    <row r="912" spans="2:36" x14ac:dyDescent="0.25">
      <c r="B912" s="554">
        <v>810</v>
      </c>
      <c r="C912" s="555"/>
      <c r="D912" s="556"/>
      <c r="E912" s="290" t="s">
        <v>395</v>
      </c>
      <c r="F912" s="290" t="s">
        <v>669</v>
      </c>
      <c r="G912" s="290" t="s">
        <v>397</v>
      </c>
      <c r="H912" s="183" t="str">
        <f>INDEX(Sector!$D$57:$D$776,MATCH('Energy consumption (raw)'!F912,Sector!$C$57:$C$776,FALSE))</f>
        <v>Processing agricultural products and food</v>
      </c>
      <c r="I912" s="183" t="str">
        <f>IF(G912=Sector!$B$50,Sector!$B$50,IF(G912=Sector!$B$51,Sector!$B$51,IF(G912=Sector!$B$53,Sector!$B$53,INDEX(Sector!$E$57:$E$776,MATCH('Energy consumption (raw)'!F912,Sector!$C$57:$C$776,FALSE)))))</f>
        <v>10 Manufacture of food products</v>
      </c>
      <c r="J912" s="561"/>
      <c r="K912" s="561">
        <v>6839781</v>
      </c>
      <c r="L912" s="561"/>
      <c r="M912" s="561"/>
      <c r="N912" s="561"/>
      <c r="O912" s="561"/>
      <c r="P912" s="561"/>
      <c r="Q912" s="561"/>
      <c r="R912" s="561"/>
      <c r="S912" s="561"/>
      <c r="T912" s="561"/>
      <c r="U912" s="561"/>
      <c r="V912" s="561"/>
      <c r="W912" s="561"/>
      <c r="X912" s="561"/>
      <c r="Y912" s="561"/>
      <c r="Z912" s="561"/>
      <c r="AA912" s="561"/>
      <c r="AB912" s="561"/>
      <c r="AC912" s="561"/>
      <c r="AD912" s="561"/>
      <c r="AE912" s="561"/>
      <c r="AF912" s="561"/>
      <c r="AG912" s="561">
        <v>1055.3782083000001</v>
      </c>
      <c r="AH912" s="561">
        <v>1221</v>
      </c>
      <c r="AI912" s="290" t="s">
        <v>310</v>
      </c>
      <c r="AJ912" s="290" t="s">
        <v>324</v>
      </c>
    </row>
    <row r="913" spans="2:36" x14ac:dyDescent="0.25">
      <c r="B913" s="554">
        <v>811</v>
      </c>
      <c r="C913" s="555"/>
      <c r="D913" s="556"/>
      <c r="E913" s="290" t="s">
        <v>395</v>
      </c>
      <c r="F913" s="290" t="s">
        <v>670</v>
      </c>
      <c r="G913" s="290" t="s">
        <v>397</v>
      </c>
      <c r="H913" s="183" t="str">
        <f>INDEX(Sector!$D$57:$D$776,MATCH('Energy consumption (raw)'!F913,Sector!$C$57:$C$776,FALSE))</f>
        <v>Building construction, and power supply</v>
      </c>
      <c r="I913" s="183" t="str">
        <f>IF(G913=Sector!$B$50,Sector!$B$50,IF(G913=Sector!$B$51,Sector!$B$51,IF(G913=Sector!$B$53,Sector!$B$53,INDEX(Sector!$E$57:$E$776,MATCH('Energy consumption (raw)'!F913,Sector!$C$57:$C$776,FALSE)))))</f>
        <v>23 Manufacture of other non-metallic mineral products</v>
      </c>
      <c r="J913" s="561"/>
      <c r="K913" s="561">
        <v>88490980</v>
      </c>
      <c r="L913" s="561"/>
      <c r="M913" s="561"/>
      <c r="N913" s="561">
        <v>12155</v>
      </c>
      <c r="O913" s="561"/>
      <c r="P913" s="561"/>
      <c r="Q913" s="561"/>
      <c r="R913" s="561">
        <v>42</v>
      </c>
      <c r="S913" s="561"/>
      <c r="T913" s="561"/>
      <c r="U913" s="561"/>
      <c r="V913" s="561"/>
      <c r="W913" s="561"/>
      <c r="X913" s="561"/>
      <c r="Y913" s="561"/>
      <c r="Z913" s="561"/>
      <c r="AA913" s="561"/>
      <c r="AB913" s="561"/>
      <c r="AC913" s="561"/>
      <c r="AD913" s="561"/>
      <c r="AE913" s="561"/>
      <c r="AF913" s="561"/>
      <c r="AG913" s="561">
        <v>22205.498214000003</v>
      </c>
      <c r="AH913" s="561">
        <v>24694</v>
      </c>
      <c r="AI913" s="290" t="s">
        <v>310</v>
      </c>
      <c r="AJ913" s="290" t="s">
        <v>324</v>
      </c>
    </row>
    <row r="914" spans="2:36" x14ac:dyDescent="0.25">
      <c r="B914" s="554">
        <v>812</v>
      </c>
      <c r="C914" s="555"/>
      <c r="D914" s="556"/>
      <c r="E914" s="290" t="s">
        <v>395</v>
      </c>
      <c r="F914" s="290" t="s">
        <v>650</v>
      </c>
      <c r="G914" s="290" t="s">
        <v>397</v>
      </c>
      <c r="H914" s="183" t="str">
        <f>INDEX(Sector!$D$57:$D$776,MATCH('Energy consumption (raw)'!F914,Sector!$C$57:$C$776,FALSE))</f>
        <v>Production of fertilizers and nitrogen compounds</v>
      </c>
      <c r="I914" s="183" t="str">
        <f>IF(G914=Sector!$B$50,Sector!$B$50,IF(G914=Sector!$B$51,Sector!$B$51,IF(G914=Sector!$B$53,Sector!$B$53,INDEX(Sector!$E$57:$E$776,MATCH('Energy consumption (raw)'!F914,Sector!$C$57:$C$776,FALSE)))))</f>
        <v>20 Manufacture of chemicals and chemical products</v>
      </c>
      <c r="J914" s="561"/>
      <c r="K914" s="561">
        <v>4372720</v>
      </c>
      <c r="L914" s="561"/>
      <c r="M914" s="561"/>
      <c r="N914" s="561">
        <v>3061</v>
      </c>
      <c r="O914" s="561"/>
      <c r="P914" s="561"/>
      <c r="Q914" s="561"/>
      <c r="R914" s="561">
        <v>133</v>
      </c>
      <c r="S914" s="561"/>
      <c r="T914" s="561"/>
      <c r="U914" s="561"/>
      <c r="V914" s="561"/>
      <c r="W914" s="561"/>
      <c r="X914" s="561"/>
      <c r="Y914" s="561"/>
      <c r="Z914" s="561"/>
      <c r="AA914" s="561"/>
      <c r="AB914" s="561"/>
      <c r="AC914" s="561"/>
      <c r="AD914" s="561"/>
      <c r="AE914" s="561"/>
      <c r="AF914" s="561"/>
      <c r="AG914" s="561">
        <v>2953.0706959999998</v>
      </c>
      <c r="AH914" s="561">
        <v>1667</v>
      </c>
      <c r="AI914" s="290" t="s">
        <v>310</v>
      </c>
      <c r="AJ914" s="290" t="s">
        <v>324</v>
      </c>
    </row>
    <row r="915" spans="2:36" x14ac:dyDescent="0.25">
      <c r="B915" s="554">
        <v>813</v>
      </c>
      <c r="C915" s="555"/>
      <c r="D915" s="556"/>
      <c r="E915" s="290" t="s">
        <v>395</v>
      </c>
      <c r="F915" s="290" t="s">
        <v>671</v>
      </c>
      <c r="G915" s="290" t="s">
        <v>397</v>
      </c>
      <c r="H915" s="183" t="str">
        <f>INDEX(Sector!$D$57:$D$776,MATCH('Energy consumption (raw)'!F915,Sector!$C$57:$C$776,FALSE))</f>
        <v>Mining</v>
      </c>
      <c r="I915" s="183" t="str">
        <f>IF(G915=Sector!$B$50,Sector!$B$50,IF(G915=Sector!$B$51,Sector!$B$51,IF(G915=Sector!$B$53,Sector!$B$53,INDEX(Sector!$E$57:$E$776,MATCH('Energy consumption (raw)'!F915,Sector!$C$57:$C$776,FALSE)))))</f>
        <v>08 Other mining and quarrying</v>
      </c>
      <c r="J915" s="561"/>
      <c r="K915" s="561">
        <v>2770167</v>
      </c>
      <c r="L915" s="561"/>
      <c r="M915" s="561"/>
      <c r="N915" s="561"/>
      <c r="O915" s="561"/>
      <c r="P915" s="561"/>
      <c r="Q915" s="561"/>
      <c r="R915" s="561">
        <v>564</v>
      </c>
      <c r="S915" s="561"/>
      <c r="T915" s="561"/>
      <c r="U915" s="561"/>
      <c r="V915" s="561"/>
      <c r="W915" s="561"/>
      <c r="X915" s="561"/>
      <c r="Y915" s="561"/>
      <c r="Z915" s="561"/>
      <c r="AA915" s="561"/>
      <c r="AB915" s="561"/>
      <c r="AC915" s="561"/>
      <c r="AD915" s="561"/>
      <c r="AE915" s="561"/>
      <c r="AF915" s="561"/>
      <c r="AG915" s="561">
        <v>1002.7167681000001</v>
      </c>
      <c r="AH915" s="561">
        <v>1362</v>
      </c>
      <c r="AI915" s="290" t="s">
        <v>310</v>
      </c>
      <c r="AJ915" s="290" t="s">
        <v>324</v>
      </c>
    </row>
    <row r="916" spans="2:36" x14ac:dyDescent="0.25">
      <c r="B916" s="554">
        <v>814</v>
      </c>
      <c r="C916" s="555"/>
      <c r="D916" s="556"/>
      <c r="E916" s="290" t="s">
        <v>395</v>
      </c>
      <c r="F916" s="290" t="s">
        <v>672</v>
      </c>
      <c r="G916" s="290" t="s">
        <v>397</v>
      </c>
      <c r="H916" s="183" t="str">
        <f>INDEX(Sector!$D$57:$D$776,MATCH('Energy consumption (raw)'!F916,Sector!$C$57:$C$776,FALSE))</f>
        <v>Manufacture of refractory products</v>
      </c>
      <c r="I916" s="183" t="str">
        <f>IF(G916=Sector!$B$50,Sector!$B$50,IF(G916=Sector!$B$51,Sector!$B$51,IF(G916=Sector!$B$53,Sector!$B$53,INDEX(Sector!$E$57:$E$776,MATCH('Energy consumption (raw)'!F916,Sector!$C$57:$C$776,FALSE)))))</f>
        <v>23 Manufacture of other non-metallic mineral products</v>
      </c>
      <c r="J916" s="561"/>
      <c r="K916" s="561">
        <v>2239900</v>
      </c>
      <c r="L916" s="561"/>
      <c r="M916" s="561"/>
      <c r="N916" s="561">
        <v>9090</v>
      </c>
      <c r="O916" s="561"/>
      <c r="P916" s="561"/>
      <c r="Q916" s="561"/>
      <c r="R916" s="561">
        <v>340</v>
      </c>
      <c r="S916" s="561"/>
      <c r="T916" s="561"/>
      <c r="U916" s="561"/>
      <c r="V916" s="561"/>
      <c r="W916" s="561"/>
      <c r="X916" s="561"/>
      <c r="Y916" s="561"/>
      <c r="Z916" s="561"/>
      <c r="AA916" s="561"/>
      <c r="AB916" s="561"/>
      <c r="AC916" s="561"/>
      <c r="AD916" s="561"/>
      <c r="AE916" s="561"/>
      <c r="AF916" s="561"/>
      <c r="AG916" s="561">
        <v>7055.4165700000003</v>
      </c>
      <c r="AH916" s="561">
        <v>8108</v>
      </c>
      <c r="AI916" s="290" t="s">
        <v>310</v>
      </c>
      <c r="AJ916" s="290" t="s">
        <v>324</v>
      </c>
    </row>
    <row r="917" spans="2:36" x14ac:dyDescent="0.25">
      <c r="B917" s="554">
        <v>815</v>
      </c>
      <c r="C917" s="555"/>
      <c r="D917" s="556"/>
      <c r="E917" s="290" t="s">
        <v>395</v>
      </c>
      <c r="F917" s="290" t="s">
        <v>673</v>
      </c>
      <c r="G917" s="290" t="s">
        <v>397</v>
      </c>
      <c r="H917" s="183" t="str">
        <f>INDEX(Sector!$D$57:$D$776,MATCH('Energy consumption (raw)'!F917,Sector!$C$57:$C$776,FALSE))</f>
        <v>Mining, processing and selecting copper ore</v>
      </c>
      <c r="I917" s="183" t="str">
        <f>IF(G917=Sector!$B$50,Sector!$B$50,IF(G917=Sector!$B$51,Sector!$B$51,IF(G917=Sector!$B$53,Sector!$B$53,INDEX(Sector!$E$57:$E$776,MATCH('Energy consumption (raw)'!F917,Sector!$C$57:$C$776,FALSE)))))</f>
        <v>08 Other mining and quarrying</v>
      </c>
      <c r="J917" s="561"/>
      <c r="K917" s="561">
        <v>18899895</v>
      </c>
      <c r="L917" s="561"/>
      <c r="M917" s="561"/>
      <c r="N917" s="561"/>
      <c r="O917" s="561"/>
      <c r="P917" s="561"/>
      <c r="Q917" s="561"/>
      <c r="R917" s="561"/>
      <c r="S917" s="561"/>
      <c r="T917" s="561"/>
      <c r="U917" s="561"/>
      <c r="V917" s="561"/>
      <c r="W917" s="561"/>
      <c r="X917" s="561"/>
      <c r="Y917" s="561"/>
      <c r="Z917" s="561"/>
      <c r="AA917" s="561"/>
      <c r="AB917" s="561"/>
      <c r="AC917" s="561"/>
      <c r="AD917" s="561"/>
      <c r="AE917" s="561"/>
      <c r="AF917" s="561"/>
      <c r="AG917" s="561">
        <v>2916.2537985000004</v>
      </c>
      <c r="AH917" s="561"/>
      <c r="AI917" s="290" t="s">
        <v>310</v>
      </c>
      <c r="AJ917" s="290" t="s">
        <v>324</v>
      </c>
    </row>
    <row r="918" spans="2:36" x14ac:dyDescent="0.25">
      <c r="B918" s="554">
        <v>816</v>
      </c>
      <c r="C918" s="555"/>
      <c r="D918" s="556"/>
      <c r="E918" s="290" t="s">
        <v>395</v>
      </c>
      <c r="F918" s="290" t="s">
        <v>428</v>
      </c>
      <c r="G918" s="290" t="s">
        <v>397</v>
      </c>
      <c r="H918" s="183" t="str">
        <f>INDEX(Sector!$D$57:$D$776,MATCH('Energy consumption (raw)'!F918,Sector!$C$57:$C$776,FALSE))</f>
        <v>Cement Production</v>
      </c>
      <c r="I918" s="183" t="str">
        <f>IF(G918=Sector!$B$50,Sector!$B$50,IF(G918=Sector!$B$51,Sector!$B$51,IF(G918=Sector!$B$53,Sector!$B$53,INDEX(Sector!$E$57:$E$776,MATCH('Energy consumption (raw)'!F918,Sector!$C$57:$C$776,FALSE)))))</f>
        <v>23 Manufacture of other non-metallic mineral products</v>
      </c>
      <c r="J918" s="561"/>
      <c r="K918" s="561">
        <v>31952473</v>
      </c>
      <c r="L918" s="561"/>
      <c r="M918" s="561"/>
      <c r="N918" s="561"/>
      <c r="O918" s="561"/>
      <c r="P918" s="561"/>
      <c r="Q918" s="561"/>
      <c r="R918" s="561"/>
      <c r="S918" s="561"/>
      <c r="T918" s="561"/>
      <c r="U918" s="561"/>
      <c r="V918" s="561"/>
      <c r="W918" s="561"/>
      <c r="X918" s="561"/>
      <c r="Y918" s="561"/>
      <c r="Z918" s="561"/>
      <c r="AA918" s="561"/>
      <c r="AB918" s="561"/>
      <c r="AC918" s="561"/>
      <c r="AD918" s="561"/>
      <c r="AE918" s="561"/>
      <c r="AF918" s="561"/>
      <c r="AG918" s="561">
        <v>4930.2665839000001</v>
      </c>
      <c r="AH918" s="561">
        <v>5001</v>
      </c>
      <c r="AI918" s="290" t="s">
        <v>310</v>
      </c>
      <c r="AJ918" s="290" t="s">
        <v>325</v>
      </c>
    </row>
    <row r="919" spans="2:36" x14ac:dyDescent="0.25">
      <c r="B919" s="554">
        <v>817</v>
      </c>
      <c r="C919" s="555"/>
      <c r="D919" s="556"/>
      <c r="E919" s="290" t="s">
        <v>395</v>
      </c>
      <c r="F919" s="290" t="s">
        <v>428</v>
      </c>
      <c r="G919" s="290" t="s">
        <v>397</v>
      </c>
      <c r="H919" s="183" t="str">
        <f>INDEX(Sector!$D$57:$D$776,MATCH('Energy consumption (raw)'!F919,Sector!$C$57:$C$776,FALSE))</f>
        <v>Cement Production</v>
      </c>
      <c r="I919" s="183" t="str">
        <f>IF(G919=Sector!$B$50,Sector!$B$50,IF(G919=Sector!$B$51,Sector!$B$51,IF(G919=Sector!$B$53,Sector!$B$53,INDEX(Sector!$E$57:$E$776,MATCH('Energy consumption (raw)'!F919,Sector!$C$57:$C$776,FALSE)))))</f>
        <v>23 Manufacture of other non-metallic mineral products</v>
      </c>
      <c r="J919" s="561">
        <v>12193109</v>
      </c>
      <c r="K919" s="561">
        <v>12193109</v>
      </c>
      <c r="L919" s="561"/>
      <c r="M919" s="561"/>
      <c r="N919" s="561"/>
      <c r="O919" s="561"/>
      <c r="P919" s="561"/>
      <c r="Q919" s="561"/>
      <c r="R919" s="561"/>
      <c r="S919" s="561"/>
      <c r="T919" s="561"/>
      <c r="U919" s="561"/>
      <c r="V919" s="561"/>
      <c r="W919" s="561"/>
      <c r="X919" s="561"/>
      <c r="Y919" s="561"/>
      <c r="Z919" s="561"/>
      <c r="AA919" s="561"/>
      <c r="AB919" s="561"/>
      <c r="AC919" s="561"/>
      <c r="AD919" s="561"/>
      <c r="AE919" s="561"/>
      <c r="AF919" s="561"/>
      <c r="AG919" s="561">
        <v>1881.3967187000001</v>
      </c>
      <c r="AH919" s="561">
        <v>2465</v>
      </c>
      <c r="AI919" s="290" t="s">
        <v>310</v>
      </c>
      <c r="AJ919" s="290" t="s">
        <v>325</v>
      </c>
    </row>
    <row r="920" spans="2:36" x14ac:dyDescent="0.25">
      <c r="B920" s="554">
        <v>818</v>
      </c>
      <c r="C920" s="555"/>
      <c r="D920" s="556"/>
      <c r="E920" s="290" t="s">
        <v>395</v>
      </c>
      <c r="F920" s="290" t="s">
        <v>428</v>
      </c>
      <c r="G920" s="290" t="s">
        <v>397</v>
      </c>
      <c r="H920" s="183" t="str">
        <f>INDEX(Sector!$D$57:$D$776,MATCH('Energy consumption (raw)'!F920,Sector!$C$57:$C$776,FALSE))</f>
        <v>Cement Production</v>
      </c>
      <c r="I920" s="183" t="str">
        <f>IF(G920=Sector!$B$50,Sector!$B$50,IF(G920=Sector!$B$51,Sector!$B$51,IF(G920=Sector!$B$53,Sector!$B$53,INDEX(Sector!$E$57:$E$776,MATCH('Energy consumption (raw)'!F920,Sector!$C$57:$C$776,FALSE)))))</f>
        <v>23 Manufacture of other non-metallic mineral products</v>
      </c>
      <c r="J920" s="561"/>
      <c r="K920" s="561">
        <v>177561180</v>
      </c>
      <c r="L920" s="561"/>
      <c r="M920" s="561"/>
      <c r="N920" s="561"/>
      <c r="O920" s="561"/>
      <c r="P920" s="561"/>
      <c r="Q920" s="561"/>
      <c r="R920" s="561"/>
      <c r="S920" s="561"/>
      <c r="T920" s="561"/>
      <c r="U920" s="561"/>
      <c r="V920" s="561"/>
      <c r="W920" s="561"/>
      <c r="X920" s="561"/>
      <c r="Y920" s="561"/>
      <c r="Z920" s="561"/>
      <c r="AA920" s="561"/>
      <c r="AB920" s="561"/>
      <c r="AC920" s="561"/>
      <c r="AD920" s="561"/>
      <c r="AE920" s="561"/>
      <c r="AF920" s="561"/>
      <c r="AG920" s="561">
        <v>27397.690074000002</v>
      </c>
      <c r="AH920" s="561">
        <v>86906</v>
      </c>
      <c r="AI920" s="290" t="s">
        <v>310</v>
      </c>
      <c r="AJ920" s="290" t="s">
        <v>325</v>
      </c>
    </row>
    <row r="921" spans="2:36" x14ac:dyDescent="0.25">
      <c r="B921" s="554">
        <v>819</v>
      </c>
      <c r="C921" s="555"/>
      <c r="D921" s="556"/>
      <c r="E921" s="290" t="s">
        <v>395</v>
      </c>
      <c r="F921" s="290" t="s">
        <v>674</v>
      </c>
      <c r="G921" s="290" t="s">
        <v>397</v>
      </c>
      <c r="H921" s="183" t="str">
        <f>INDEX(Sector!$D$57:$D$776,MATCH('Energy consumption (raw)'!F921,Sector!$C$57:$C$776,FALSE))</f>
        <v>Production of cement, lime and gypsum</v>
      </c>
      <c r="I921" s="183" t="str">
        <f>IF(G921=Sector!$B$50,Sector!$B$50,IF(G921=Sector!$B$51,Sector!$B$51,IF(G921=Sector!$B$53,Sector!$B$53,INDEX(Sector!$E$57:$E$776,MATCH('Energy consumption (raw)'!F921,Sector!$C$57:$C$776,FALSE)))))</f>
        <v>23 Manufacture of other non-metallic mineral products</v>
      </c>
      <c r="J921" s="561"/>
      <c r="K921" s="561">
        <v>82053252</v>
      </c>
      <c r="L921" s="561"/>
      <c r="M921" s="561"/>
      <c r="N921" s="561"/>
      <c r="O921" s="561"/>
      <c r="P921" s="561"/>
      <c r="Q921" s="561"/>
      <c r="R921" s="561"/>
      <c r="S921" s="561"/>
      <c r="T921" s="561"/>
      <c r="U921" s="561"/>
      <c r="V921" s="561"/>
      <c r="W921" s="561"/>
      <c r="X921" s="561"/>
      <c r="Y921" s="561"/>
      <c r="Z921" s="561"/>
      <c r="AA921" s="561"/>
      <c r="AB921" s="561"/>
      <c r="AC921" s="561"/>
      <c r="AD921" s="561"/>
      <c r="AE921" s="561"/>
      <c r="AF921" s="561"/>
      <c r="AG921" s="561">
        <v>12660.816783600001</v>
      </c>
      <c r="AH921" s="561">
        <v>53527</v>
      </c>
      <c r="AI921" s="290" t="s">
        <v>310</v>
      </c>
      <c r="AJ921" s="290" t="s">
        <v>325</v>
      </c>
    </row>
    <row r="922" spans="2:36" x14ac:dyDescent="0.25">
      <c r="B922" s="554">
        <v>820</v>
      </c>
      <c r="C922" s="555"/>
      <c r="D922" s="556"/>
      <c r="E922" s="290" t="s">
        <v>395</v>
      </c>
      <c r="F922" s="290" t="s">
        <v>675</v>
      </c>
      <c r="G922" s="290" t="s">
        <v>397</v>
      </c>
      <c r="H922" s="183" t="str">
        <f>INDEX(Sector!$D$57:$D$776,MATCH('Energy consumption (raw)'!F922,Sector!$C$57:$C$776,FALSE))</f>
        <v>Producing insulating porcelain products</v>
      </c>
      <c r="I922" s="183" t="str">
        <f>IF(G922=Sector!$B$50,Sector!$B$50,IF(G922=Sector!$B$51,Sector!$B$51,IF(G922=Sector!$B$53,Sector!$B$53,INDEX(Sector!$E$57:$E$776,MATCH('Energy consumption (raw)'!F922,Sector!$C$57:$C$776,FALSE)))))</f>
        <v>23 Manufacture of other non-metallic mineral products</v>
      </c>
      <c r="J922" s="561"/>
      <c r="K922" s="561">
        <v>1918209</v>
      </c>
      <c r="L922" s="561"/>
      <c r="M922" s="561"/>
      <c r="N922" s="561"/>
      <c r="O922" s="561"/>
      <c r="P922" s="561"/>
      <c r="Q922" s="561"/>
      <c r="R922" s="561">
        <v>934</v>
      </c>
      <c r="S922" s="561"/>
      <c r="T922" s="561"/>
      <c r="U922" s="561"/>
      <c r="V922" s="561"/>
      <c r="W922" s="561"/>
      <c r="X922" s="561"/>
      <c r="Y922" s="561">
        <v>503</v>
      </c>
      <c r="Z922" s="561"/>
      <c r="AA922" s="561"/>
      <c r="AB922" s="561"/>
      <c r="AC922" s="561"/>
      <c r="AD922" s="561"/>
      <c r="AE922" s="561"/>
      <c r="AF922" s="561"/>
      <c r="AG922" s="561">
        <v>1796.9296487000001</v>
      </c>
      <c r="AH922" s="561">
        <v>1267</v>
      </c>
      <c r="AI922" s="290" t="s">
        <v>310</v>
      </c>
      <c r="AJ922" s="290" t="s">
        <v>325</v>
      </c>
    </row>
    <row r="923" spans="2:36" x14ac:dyDescent="0.25">
      <c r="B923" s="554">
        <v>821</v>
      </c>
      <c r="C923" s="555"/>
      <c r="D923" s="556"/>
      <c r="E923" s="290" t="s">
        <v>395</v>
      </c>
      <c r="F923" s="290" t="s">
        <v>535</v>
      </c>
      <c r="G923" s="290" t="s">
        <v>397</v>
      </c>
      <c r="H923" s="183" t="str">
        <f>INDEX(Sector!$D$57:$D$776,MATCH('Energy consumption (raw)'!F923,Sector!$C$57:$C$776,FALSE))</f>
        <v>Producing building materials from clay</v>
      </c>
      <c r="I923" s="183" t="str">
        <f>IF(G923=Sector!$B$50,Sector!$B$50,IF(G923=Sector!$B$51,Sector!$B$51,IF(G923=Sector!$B$53,Sector!$B$53,INDEX(Sector!$E$57:$E$776,MATCH('Energy consumption (raw)'!F923,Sector!$C$57:$C$776,FALSE)))))</f>
        <v>23 Manufacture of other non-metallic mineral products</v>
      </c>
      <c r="J923" s="561"/>
      <c r="K923" s="561">
        <v>1332916</v>
      </c>
      <c r="L923" s="561"/>
      <c r="M923" s="561"/>
      <c r="N923" s="561">
        <v>12884</v>
      </c>
      <c r="O923" s="561"/>
      <c r="P923" s="561"/>
      <c r="Q923" s="561"/>
      <c r="R923" s="561">
        <v>31.22</v>
      </c>
      <c r="S923" s="561"/>
      <c r="T923" s="561"/>
      <c r="U923" s="561"/>
      <c r="V923" s="561"/>
      <c r="W923" s="561"/>
      <c r="X923" s="561"/>
      <c r="Y923" s="561"/>
      <c r="Z923" s="561"/>
      <c r="AA923" s="561"/>
      <c r="AB923" s="561"/>
      <c r="AC923" s="561"/>
      <c r="AD923" s="561"/>
      <c r="AE923" s="561"/>
      <c r="AF923" s="561"/>
      <c r="AG923" s="561">
        <v>9256.3133387999987</v>
      </c>
      <c r="AH923" s="561">
        <v>6605</v>
      </c>
      <c r="AI923" s="290"/>
      <c r="AJ923" s="290" t="s">
        <v>325</v>
      </c>
    </row>
    <row r="924" spans="2:36" x14ac:dyDescent="0.25">
      <c r="B924" s="554">
        <v>822</v>
      </c>
      <c r="C924" s="555"/>
      <c r="D924" s="556"/>
      <c r="E924" s="290" t="s">
        <v>395</v>
      </c>
      <c r="F924" s="290" t="s">
        <v>428</v>
      </c>
      <c r="G924" s="290" t="s">
        <v>397</v>
      </c>
      <c r="H924" s="183" t="str">
        <f>INDEX(Sector!$D$57:$D$776,MATCH('Energy consumption (raw)'!F924,Sector!$C$57:$C$776,FALSE))</f>
        <v>Cement Production</v>
      </c>
      <c r="I924" s="183" t="str">
        <f>IF(G924=Sector!$B$50,Sector!$B$50,IF(G924=Sector!$B$51,Sector!$B$51,IF(G924=Sector!$B$53,Sector!$B$53,INDEX(Sector!$E$57:$E$776,MATCH('Energy consumption (raw)'!F924,Sector!$C$57:$C$776,FALSE)))))</f>
        <v>23 Manufacture of other non-metallic mineral products</v>
      </c>
      <c r="J924" s="561"/>
      <c r="K924" s="561">
        <v>4867254</v>
      </c>
      <c r="L924" s="561"/>
      <c r="M924" s="561"/>
      <c r="N924" s="561"/>
      <c r="O924" s="561"/>
      <c r="P924" s="561"/>
      <c r="Q924" s="561"/>
      <c r="R924" s="561">
        <v>418</v>
      </c>
      <c r="S924" s="561"/>
      <c r="T924" s="561"/>
      <c r="U924" s="561"/>
      <c r="V924" s="561">
        <v>4.05</v>
      </c>
      <c r="W924" s="561"/>
      <c r="X924" s="561"/>
      <c r="Y924" s="561"/>
      <c r="Z924" s="561"/>
      <c r="AA924" s="561"/>
      <c r="AB924" s="561"/>
      <c r="AC924" s="561"/>
      <c r="AD924" s="561"/>
      <c r="AE924" s="561"/>
      <c r="AF924" s="561"/>
      <c r="AG924" s="561">
        <v>1181.6297922000001</v>
      </c>
      <c r="AH924" s="561">
        <v>1261</v>
      </c>
      <c r="AI924" s="290" t="s">
        <v>310</v>
      </c>
      <c r="AJ924" s="290" t="s">
        <v>325</v>
      </c>
    </row>
    <row r="925" spans="2:36" x14ac:dyDescent="0.25">
      <c r="B925" s="554">
        <v>823</v>
      </c>
      <c r="C925" s="555"/>
      <c r="D925" s="556"/>
      <c r="E925" s="290" t="s">
        <v>395</v>
      </c>
      <c r="F925" s="290" t="s">
        <v>417</v>
      </c>
      <c r="G925" s="290" t="s">
        <v>397</v>
      </c>
      <c r="H925" s="183" t="str">
        <f>INDEX(Sector!$D$57:$D$776,MATCH('Energy consumption (raw)'!F925,Sector!$C$57:$C$776,FALSE))</f>
        <v>Producing products from plastic</v>
      </c>
      <c r="I925" s="183" t="str">
        <f>IF(G925=Sector!$B$50,Sector!$B$50,IF(G925=Sector!$B$51,Sector!$B$51,IF(G925=Sector!$B$53,Sector!$B$53,INDEX(Sector!$E$57:$E$776,MATCH('Energy consumption (raw)'!F925,Sector!$C$57:$C$776,FALSE)))))</f>
        <v>22 Manufacture of rubber and plastics products</v>
      </c>
      <c r="J925" s="561"/>
      <c r="K925" s="561">
        <v>20512814</v>
      </c>
      <c r="L925" s="561"/>
      <c r="M925" s="561"/>
      <c r="N925" s="561"/>
      <c r="O925" s="561"/>
      <c r="P925" s="561"/>
      <c r="Q925" s="561"/>
      <c r="R925" s="561"/>
      <c r="S925" s="561"/>
      <c r="T925" s="561"/>
      <c r="U925" s="561"/>
      <c r="V925" s="561"/>
      <c r="W925" s="561"/>
      <c r="X925" s="561"/>
      <c r="Y925" s="561"/>
      <c r="Z925" s="561"/>
      <c r="AA925" s="561"/>
      <c r="AB925" s="561"/>
      <c r="AC925" s="561"/>
      <c r="AD925" s="561"/>
      <c r="AE925" s="561"/>
      <c r="AF925" s="561"/>
      <c r="AG925" s="561">
        <v>3165.1272002000001</v>
      </c>
      <c r="AH925" s="561">
        <v>2838</v>
      </c>
      <c r="AI925" s="290" t="s">
        <v>310</v>
      </c>
      <c r="AJ925" s="290" t="s">
        <v>325</v>
      </c>
    </row>
    <row r="926" spans="2:36" x14ac:dyDescent="0.25">
      <c r="B926" s="554">
        <v>824</v>
      </c>
      <c r="C926" s="555"/>
      <c r="D926" s="556"/>
      <c r="E926" s="290" t="s">
        <v>395</v>
      </c>
      <c r="F926" s="290" t="s">
        <v>428</v>
      </c>
      <c r="G926" s="290" t="s">
        <v>397</v>
      </c>
      <c r="H926" s="183" t="str">
        <f>INDEX(Sector!$D$57:$D$776,MATCH('Energy consumption (raw)'!F926,Sector!$C$57:$C$776,FALSE))</f>
        <v>Cement Production</v>
      </c>
      <c r="I926" s="183" t="str">
        <f>IF(G926=Sector!$B$50,Sector!$B$50,IF(G926=Sector!$B$51,Sector!$B$51,IF(G926=Sector!$B$53,Sector!$B$53,INDEX(Sector!$E$57:$E$776,MATCH('Energy consumption (raw)'!F926,Sector!$C$57:$C$776,FALSE)))))</f>
        <v>23 Manufacture of other non-metallic mineral products</v>
      </c>
      <c r="J926" s="561"/>
      <c r="K926" s="561">
        <v>12096129</v>
      </c>
      <c r="L926" s="561"/>
      <c r="M926" s="561"/>
      <c r="N926" s="561"/>
      <c r="O926" s="561"/>
      <c r="P926" s="561"/>
      <c r="Q926" s="561"/>
      <c r="R926" s="561"/>
      <c r="S926" s="561"/>
      <c r="T926" s="561"/>
      <c r="U926" s="561"/>
      <c r="V926" s="561"/>
      <c r="W926" s="561"/>
      <c r="X926" s="561"/>
      <c r="Y926" s="561"/>
      <c r="Z926" s="561"/>
      <c r="AA926" s="561"/>
      <c r="AB926" s="561"/>
      <c r="AC926" s="561"/>
      <c r="AD926" s="561"/>
      <c r="AE926" s="561"/>
      <c r="AF926" s="561"/>
      <c r="AG926" s="561">
        <v>1866.4327047000002</v>
      </c>
      <c r="AH926" s="561">
        <v>1502</v>
      </c>
      <c r="AI926" s="290" t="s">
        <v>310</v>
      </c>
      <c r="AJ926" s="290" t="s">
        <v>325</v>
      </c>
    </row>
    <row r="927" spans="2:36" x14ac:dyDescent="0.25">
      <c r="B927" s="554">
        <v>825</v>
      </c>
      <c r="C927" s="555"/>
      <c r="D927" s="556"/>
      <c r="E927" s="290" t="s">
        <v>395</v>
      </c>
      <c r="F927" s="290" t="s">
        <v>676</v>
      </c>
      <c r="G927" s="290" t="s">
        <v>397</v>
      </c>
      <c r="H927" s="183" t="str">
        <f>INDEX(Sector!$D$57:$D$776,MATCH('Energy consumption (raw)'!F927,Sector!$C$57:$C$776,FALSE))</f>
        <v>Metal Mining</v>
      </c>
      <c r="I927" s="183" t="str">
        <f>IF(G927=Sector!$B$50,Sector!$B$50,IF(G927=Sector!$B$51,Sector!$B$51,IF(G927=Sector!$B$53,Sector!$B$53,INDEX(Sector!$E$57:$E$776,MATCH('Energy consumption (raw)'!F927,Sector!$C$57:$C$776,FALSE)))))</f>
        <v>07 Mining of metal ores</v>
      </c>
      <c r="J927" s="561">
        <v>8707122</v>
      </c>
      <c r="K927" s="561">
        <v>8787515</v>
      </c>
      <c r="L927" s="561"/>
      <c r="M927" s="561"/>
      <c r="N927" s="561"/>
      <c r="O927" s="561"/>
      <c r="P927" s="561"/>
      <c r="Q927" s="561"/>
      <c r="R927" s="561"/>
      <c r="S927" s="561"/>
      <c r="T927" s="561"/>
      <c r="U927" s="561"/>
      <c r="V927" s="561"/>
      <c r="W927" s="561"/>
      <c r="X927" s="561"/>
      <c r="Y927" s="561"/>
      <c r="Z927" s="561"/>
      <c r="AA927" s="561"/>
      <c r="AB927" s="561"/>
      <c r="AC927" s="561"/>
      <c r="AD927" s="561"/>
      <c r="AE927" s="561"/>
      <c r="AF927" s="561"/>
      <c r="AG927" s="561">
        <v>1355.9135645000001</v>
      </c>
      <c r="AH927" s="561">
        <v>1748.8851131000001</v>
      </c>
      <c r="AI927" s="290" t="s">
        <v>310</v>
      </c>
      <c r="AJ927" s="290" t="s">
        <v>325</v>
      </c>
    </row>
    <row r="928" spans="2:36" x14ac:dyDescent="0.25">
      <c r="B928" s="554">
        <v>826</v>
      </c>
      <c r="C928" s="555"/>
      <c r="D928" s="556"/>
      <c r="E928" s="290" t="s">
        <v>395</v>
      </c>
      <c r="F928" s="290" t="s">
        <v>677</v>
      </c>
      <c r="G928" s="290" t="s">
        <v>397</v>
      </c>
      <c r="H928" s="183" t="str">
        <f>INDEX(Sector!$D$57:$D$776,MATCH('Energy consumption (raw)'!F928,Sector!$C$57:$C$776,FALSE))</f>
        <v>Mining, cutting and processing of white marble</v>
      </c>
      <c r="I928" s="183" t="str">
        <f>IF(G928=Sector!$B$50,Sector!$B$50,IF(G928=Sector!$B$51,Sector!$B$51,IF(G928=Sector!$B$53,Sector!$B$53,INDEX(Sector!$E$57:$E$776,MATCH('Energy consumption (raw)'!F928,Sector!$C$57:$C$776,FALSE)))))</f>
        <v>08 Other mining and quarrying</v>
      </c>
      <c r="J928" s="561"/>
      <c r="K928" s="561">
        <v>13167124</v>
      </c>
      <c r="L928" s="561"/>
      <c r="M928" s="561"/>
      <c r="N928" s="561"/>
      <c r="O928" s="561"/>
      <c r="P928" s="561"/>
      <c r="Q928" s="561"/>
      <c r="R928" s="561"/>
      <c r="S928" s="561"/>
      <c r="T928" s="561"/>
      <c r="U928" s="561"/>
      <c r="V928" s="561"/>
      <c r="W928" s="561"/>
      <c r="X928" s="561"/>
      <c r="Y928" s="561"/>
      <c r="Z928" s="561"/>
      <c r="AA928" s="561"/>
      <c r="AB928" s="561"/>
      <c r="AC928" s="561"/>
      <c r="AD928" s="561"/>
      <c r="AE928" s="561"/>
      <c r="AF928" s="561"/>
      <c r="AG928" s="561">
        <v>2031.6872332</v>
      </c>
      <c r="AH928" s="561">
        <v>1510</v>
      </c>
      <c r="AI928" s="290" t="s">
        <v>310</v>
      </c>
      <c r="AJ928" s="290" t="s">
        <v>325</v>
      </c>
    </row>
    <row r="929" spans="2:36" x14ac:dyDescent="0.25">
      <c r="B929" s="554">
        <v>827</v>
      </c>
      <c r="C929" s="555"/>
      <c r="D929" s="556"/>
      <c r="E929" s="290" t="s">
        <v>395</v>
      </c>
      <c r="F929" s="290" t="s">
        <v>678</v>
      </c>
      <c r="G929" s="290" t="s">
        <v>397</v>
      </c>
      <c r="H929" s="183" t="str">
        <f>INDEX(Sector!$D$57:$D$776,MATCH('Energy consumption (raw)'!F929,Sector!$C$57:$C$776,FALSE))</f>
        <v>Build a structure of traffic</v>
      </c>
      <c r="I929" s="183" t="str">
        <f>IF(G929=Sector!$B$50,Sector!$B$50,IF(G929=Sector!$B$51,Sector!$B$51,IF(G929=Sector!$B$53,Sector!$B$53,INDEX(Sector!$E$57:$E$776,MATCH('Energy consumption (raw)'!F929,Sector!$C$57:$C$776,FALSE)))))</f>
        <v>30 Manufacture of other transport equipment</v>
      </c>
      <c r="J929" s="561"/>
      <c r="K929" s="561"/>
      <c r="L929" s="561"/>
      <c r="M929" s="561"/>
      <c r="N929" s="561"/>
      <c r="O929" s="561"/>
      <c r="P929" s="561"/>
      <c r="Q929" s="561"/>
      <c r="R929" s="561">
        <v>8451</v>
      </c>
      <c r="S929" s="561"/>
      <c r="T929" s="561">
        <v>482</v>
      </c>
      <c r="U929" s="561"/>
      <c r="V929" s="561"/>
      <c r="W929" s="561"/>
      <c r="X929" s="561"/>
      <c r="Y929" s="561"/>
      <c r="Z929" s="561"/>
      <c r="AA929" s="561"/>
      <c r="AB929" s="561"/>
      <c r="AC929" s="561"/>
      <c r="AD929" s="561"/>
      <c r="AE929" s="561"/>
      <c r="AF929" s="561"/>
      <c r="AG929" s="561">
        <v>9097.2000000000007</v>
      </c>
      <c r="AH929" s="561"/>
      <c r="AI929" s="290" t="s">
        <v>310</v>
      </c>
      <c r="AJ929" s="290" t="s">
        <v>325</v>
      </c>
    </row>
    <row r="930" spans="2:36" x14ac:dyDescent="0.25">
      <c r="B930" s="554">
        <v>828</v>
      </c>
      <c r="C930" s="555"/>
      <c r="D930" s="556"/>
      <c r="E930" s="290" t="s">
        <v>395</v>
      </c>
      <c r="F930" s="559" t="s">
        <v>555</v>
      </c>
      <c r="G930" s="290" t="s">
        <v>397</v>
      </c>
      <c r="H930" s="183" t="str">
        <f>INDEX(Sector!$D$57:$D$776,MATCH('Energy consumption (raw)'!F930,Sector!$C$57:$C$776,FALSE))</f>
        <v>Non-ferrous metal production</v>
      </c>
      <c r="I930" s="183" t="str">
        <f>IF(G930=Sector!$B$50,Sector!$B$50,IF(G930=Sector!$B$51,Sector!$B$51,IF(G930=Sector!$B$53,Sector!$B$53,INDEX(Sector!$E$57:$E$776,MATCH('Energy consumption (raw)'!F930,Sector!$C$57:$C$776,FALSE)))))</f>
        <v>24 Manufacture of basic metals</v>
      </c>
      <c r="J930" s="561">
        <v>10405500</v>
      </c>
      <c r="K930" s="561">
        <v>10405500</v>
      </c>
      <c r="L930" s="561"/>
      <c r="M930" s="561"/>
      <c r="N930" s="561"/>
      <c r="O930" s="561"/>
      <c r="P930" s="561"/>
      <c r="Q930" s="561"/>
      <c r="R930" s="561"/>
      <c r="S930" s="561"/>
      <c r="T930" s="561"/>
      <c r="U930" s="561"/>
      <c r="V930" s="561"/>
      <c r="W930" s="561"/>
      <c r="X930" s="561"/>
      <c r="Y930" s="561"/>
      <c r="Z930" s="561"/>
      <c r="AA930" s="561"/>
      <c r="AB930" s="561"/>
      <c r="AC930" s="561"/>
      <c r="AD930" s="561"/>
      <c r="AE930" s="561"/>
      <c r="AF930" s="561"/>
      <c r="AG930" s="561">
        <v>1605.5686500000002</v>
      </c>
      <c r="AH930" s="561">
        <v>1114.5547271</v>
      </c>
      <c r="AI930" s="290" t="s">
        <v>369</v>
      </c>
      <c r="AJ930" s="290" t="s">
        <v>325</v>
      </c>
    </row>
    <row r="931" spans="2:36" x14ac:dyDescent="0.25">
      <c r="B931" s="554">
        <v>829</v>
      </c>
      <c r="C931" s="555"/>
      <c r="D931" s="556"/>
      <c r="E931" s="290" t="s">
        <v>395</v>
      </c>
      <c r="F931" s="290" t="s">
        <v>679</v>
      </c>
      <c r="G931" s="290" t="s">
        <v>397</v>
      </c>
      <c r="H931" s="183" t="str">
        <f>INDEX(Sector!$D$57:$D$776,MATCH('Energy consumption (raw)'!F931,Sector!$C$57:$C$776,FALSE))</f>
        <v>Manufacture of spare parts and accessories for motor vehicles</v>
      </c>
      <c r="I931" s="183" t="str">
        <f>IF(G931=Sector!$B$50,Sector!$B$50,IF(G931=Sector!$B$51,Sector!$B$51,IF(G931=Sector!$B$53,Sector!$B$53,INDEX(Sector!$E$57:$E$776,MATCH('Energy consumption (raw)'!F931,Sector!$C$57:$C$776,FALSE)))))</f>
        <v>29 Manufacture of motor vehicles, trailers and semi-trailers</v>
      </c>
      <c r="J931" s="561">
        <v>17557103</v>
      </c>
      <c r="K931" s="561">
        <v>17549974</v>
      </c>
      <c r="L931" s="561"/>
      <c r="M931" s="561"/>
      <c r="N931" s="561"/>
      <c r="O931" s="561"/>
      <c r="P931" s="561"/>
      <c r="Q931" s="561"/>
      <c r="R931" s="561"/>
      <c r="S931" s="561">
        <v>29000</v>
      </c>
      <c r="T931" s="561"/>
      <c r="U931" s="561"/>
      <c r="V931" s="561"/>
      <c r="W931" s="561"/>
      <c r="X931" s="561"/>
      <c r="Y931" s="561">
        <v>13</v>
      </c>
      <c r="Z931" s="561"/>
      <c r="AA931" s="561"/>
      <c r="AB931" s="561"/>
      <c r="AC931" s="561"/>
      <c r="AD931" s="561"/>
      <c r="AE931" s="561"/>
      <c r="AF931" s="561"/>
      <c r="AG931" s="561">
        <v>2747.6509882</v>
      </c>
      <c r="AH931" s="561">
        <v>3040.9954304000003</v>
      </c>
      <c r="AI931" s="290" t="s">
        <v>310</v>
      </c>
      <c r="AJ931" s="290" t="s">
        <v>680</v>
      </c>
    </row>
    <row r="932" spans="2:36" x14ac:dyDescent="0.25">
      <c r="B932" s="554">
        <v>830</v>
      </c>
      <c r="C932" s="555"/>
      <c r="D932" s="556"/>
      <c r="E932" s="290" t="s">
        <v>395</v>
      </c>
      <c r="F932" s="290" t="s">
        <v>681</v>
      </c>
      <c r="G932" s="290" t="s">
        <v>397</v>
      </c>
      <c r="H932" s="183" t="str">
        <f>INDEX(Sector!$D$57:$D$776,MATCH('Energy consumption (raw)'!F932,Sector!$C$57:$C$776,FALSE))</f>
        <v>Producing wrinkled paper, wrinkled board, cover from paper and board</v>
      </c>
      <c r="I932" s="183" t="str">
        <f>IF(G932=Sector!$B$50,Sector!$B$50,IF(G932=Sector!$B$51,Sector!$B$51,IF(G932=Sector!$B$53,Sector!$B$53,INDEX(Sector!$E$57:$E$776,MATCH('Energy consumption (raw)'!F932,Sector!$C$57:$C$776,FALSE)))))</f>
        <v>17 Manufacture of paper and paper products</v>
      </c>
      <c r="J932" s="561"/>
      <c r="K932" s="561">
        <v>28162475</v>
      </c>
      <c r="L932" s="561"/>
      <c r="M932" s="561"/>
      <c r="N932" s="561"/>
      <c r="O932" s="561"/>
      <c r="P932" s="561"/>
      <c r="Q932" s="561">
        <v>54</v>
      </c>
      <c r="R932" s="561"/>
      <c r="S932" s="561"/>
      <c r="T932" s="561"/>
      <c r="U932" s="561"/>
      <c r="V932" s="561"/>
      <c r="W932" s="561"/>
      <c r="X932" s="561"/>
      <c r="Y932" s="561"/>
      <c r="Z932" s="561"/>
      <c r="AA932" s="561"/>
      <c r="AB932" s="561"/>
      <c r="AC932" s="561"/>
      <c r="AD932" s="561"/>
      <c r="AE932" s="561"/>
      <c r="AF932" s="561">
        <v>581</v>
      </c>
      <c r="AG932" s="561">
        <v>4533.4068925000001</v>
      </c>
      <c r="AH932" s="561">
        <v>18512.132360600001</v>
      </c>
      <c r="AI932" s="290" t="s">
        <v>310</v>
      </c>
      <c r="AJ932" s="290" t="s">
        <v>680</v>
      </c>
    </row>
    <row r="933" spans="2:36" x14ac:dyDescent="0.25">
      <c r="B933" s="554">
        <v>831</v>
      </c>
      <c r="C933" s="555"/>
      <c r="D933" s="556"/>
      <c r="E933" s="290" t="s">
        <v>395</v>
      </c>
      <c r="F933" s="290" t="s">
        <v>682</v>
      </c>
      <c r="G933" s="290" t="s">
        <v>397</v>
      </c>
      <c r="H933" s="183" t="str">
        <f>INDEX(Sector!$D$57:$D$776,MATCH('Energy consumption (raw)'!F933,Sector!$C$57:$C$776,FALSE))</f>
        <v>Mining of precious metal ores</v>
      </c>
      <c r="I933" s="183" t="str">
        <f>IF(G933=Sector!$B$50,Sector!$B$50,IF(G933=Sector!$B$51,Sector!$B$51,IF(G933=Sector!$B$53,Sector!$B$53,INDEX(Sector!$E$57:$E$776,MATCH('Energy consumption (raw)'!F933,Sector!$C$57:$C$776,FALSE)))))</f>
        <v>07 Mining of metal ores</v>
      </c>
      <c r="J933" s="561"/>
      <c r="K933" s="561">
        <v>59802820</v>
      </c>
      <c r="L933" s="561"/>
      <c r="M933" s="561"/>
      <c r="N933" s="561">
        <v>17435</v>
      </c>
      <c r="O933" s="561"/>
      <c r="P933" s="561"/>
      <c r="Q933" s="561"/>
      <c r="R933" s="561"/>
      <c r="S933" s="561">
        <v>82000</v>
      </c>
      <c r="T933" s="561"/>
      <c r="U933" s="561"/>
      <c r="V933" s="561"/>
      <c r="W933" s="561"/>
      <c r="X933" s="561"/>
      <c r="Y933" s="561"/>
      <c r="Z933" s="561"/>
      <c r="AA933" s="561"/>
      <c r="AB933" s="561"/>
      <c r="AC933" s="561"/>
      <c r="AD933" s="561"/>
      <c r="AE933" s="561"/>
      <c r="AF933" s="561"/>
      <c r="AG933" s="561">
        <v>21504.235126</v>
      </c>
      <c r="AH933" s="561">
        <v>22036.296619500001</v>
      </c>
      <c r="AI933" s="290" t="s">
        <v>310</v>
      </c>
      <c r="AJ933" s="290" t="s">
        <v>680</v>
      </c>
    </row>
    <row r="934" spans="2:36" x14ac:dyDescent="0.25">
      <c r="B934" s="554">
        <v>832</v>
      </c>
      <c r="C934" s="555"/>
      <c r="D934" s="556"/>
      <c r="E934" s="290" t="s">
        <v>395</v>
      </c>
      <c r="F934" s="290" t="s">
        <v>451</v>
      </c>
      <c r="G934" s="290" t="s">
        <v>397</v>
      </c>
      <c r="H934" s="183" t="str">
        <f>INDEX(Sector!$D$57:$D$776,MATCH('Energy consumption (raw)'!F934,Sector!$C$57:$C$776,FALSE))</f>
        <v>Manufacture of spare parts and accessories for motor vehicles and motor vehicles</v>
      </c>
      <c r="I934" s="183" t="str">
        <f>IF(G934=Sector!$B$50,Sector!$B$50,IF(G934=Sector!$B$51,Sector!$B$51,IF(G934=Sector!$B$53,Sector!$B$53,INDEX(Sector!$E$57:$E$776,MATCH('Energy consumption (raw)'!F934,Sector!$C$57:$C$776,FALSE)))))</f>
        <v>29 Manufacture of motor vehicles, trailers and semi-trailers</v>
      </c>
      <c r="J934" s="561"/>
      <c r="K934" s="561">
        <v>10520306</v>
      </c>
      <c r="L934" s="561"/>
      <c r="M934" s="561"/>
      <c r="N934" s="561"/>
      <c r="O934" s="561"/>
      <c r="P934" s="561"/>
      <c r="Q934" s="561">
        <v>2</v>
      </c>
      <c r="R934" s="561">
        <v>153</v>
      </c>
      <c r="S934" s="561"/>
      <c r="T934" s="561"/>
      <c r="U934" s="561"/>
      <c r="V934" s="561"/>
      <c r="W934" s="561"/>
      <c r="X934" s="561"/>
      <c r="Y934" s="561">
        <v>19</v>
      </c>
      <c r="Z934" s="561"/>
      <c r="AA934" s="561"/>
      <c r="AB934" s="561"/>
      <c r="AC934" s="561"/>
      <c r="AD934" s="561"/>
      <c r="AE934" s="561"/>
      <c r="AF934" s="561"/>
      <c r="AG934" s="561">
        <v>1801.0532158000001</v>
      </c>
      <c r="AH934" s="561">
        <v>11970.0233592</v>
      </c>
      <c r="AI934" s="290" t="s">
        <v>310</v>
      </c>
      <c r="AJ934" s="290" t="s">
        <v>680</v>
      </c>
    </row>
    <row r="935" spans="2:36" x14ac:dyDescent="0.25">
      <c r="B935" s="554">
        <v>833</v>
      </c>
      <c r="C935" s="555"/>
      <c r="D935" s="556"/>
      <c r="E935" s="290" t="s">
        <v>395</v>
      </c>
      <c r="F935" s="290" t="s">
        <v>683</v>
      </c>
      <c r="G935" s="290" t="s">
        <v>397</v>
      </c>
      <c r="H935" s="183" t="str">
        <f>INDEX(Sector!$D$57:$D$776,MATCH('Energy consumption (raw)'!F935,Sector!$C$57:$C$776,FALSE))</f>
        <v>Manufacture of engines and turbines (except for aircraft, automobile, motorcycle and motorcycle engines)</v>
      </c>
      <c r="I935" s="183" t="str">
        <f>IF(G935=Sector!$B$50,Sector!$B$50,IF(G935=Sector!$B$51,Sector!$B$51,IF(G935=Sector!$B$53,Sector!$B$53,INDEX(Sector!$E$57:$E$776,MATCH('Energy consumption (raw)'!F935,Sector!$C$57:$C$776,FALSE)))))</f>
        <v>29 Manufacture of motor vehicles, trailers and semi-trailers</v>
      </c>
      <c r="J935" s="561">
        <v>6886682</v>
      </c>
      <c r="K935" s="561">
        <v>18653050</v>
      </c>
      <c r="L935" s="561"/>
      <c r="M935" s="561"/>
      <c r="N935" s="561"/>
      <c r="O935" s="561"/>
      <c r="P935" s="561"/>
      <c r="Q935" s="561">
        <v>2</v>
      </c>
      <c r="R935" s="561">
        <v>153</v>
      </c>
      <c r="S935" s="561">
        <v>77000</v>
      </c>
      <c r="T935" s="561"/>
      <c r="U935" s="561">
        <v>200000</v>
      </c>
      <c r="V935" s="561">
        <v>16.100000000000001</v>
      </c>
      <c r="W935" s="561"/>
      <c r="X935" s="561"/>
      <c r="Y935" s="561">
        <v>36.450000000000003</v>
      </c>
      <c r="Z935" s="561"/>
      <c r="AA935" s="561"/>
      <c r="AB935" s="561"/>
      <c r="AC935" s="561"/>
      <c r="AD935" s="561"/>
      <c r="AE935" s="561"/>
      <c r="AF935" s="561"/>
      <c r="AG935" s="561">
        <v>3347.6211150000008</v>
      </c>
      <c r="AH935" s="561">
        <v>3130.8415548000003</v>
      </c>
      <c r="AI935" s="290" t="s">
        <v>310</v>
      </c>
      <c r="AJ935" s="290" t="s">
        <v>680</v>
      </c>
    </row>
    <row r="936" spans="2:36" x14ac:dyDescent="0.25">
      <c r="B936" s="554">
        <v>834</v>
      </c>
      <c r="C936" s="555"/>
      <c r="D936" s="556"/>
      <c r="E936" s="290" t="s">
        <v>395</v>
      </c>
      <c r="F936" s="290" t="s">
        <v>407</v>
      </c>
      <c r="G936" s="290" t="s">
        <v>397</v>
      </c>
      <c r="H936" s="183" t="str">
        <f>INDEX(Sector!$D$57:$D$776,MATCH('Energy consumption (raw)'!F936,Sector!$C$57:$C$776,FALSE))</f>
        <v>Electronic components manufacturing</v>
      </c>
      <c r="I936" s="183" t="str">
        <f>IF(G936=Sector!$B$50,Sector!$B$50,IF(G936=Sector!$B$51,Sector!$B$51,IF(G936=Sector!$B$53,Sector!$B$53,INDEX(Sector!$E$57:$E$776,MATCH('Energy consumption (raw)'!F936,Sector!$C$57:$C$776,FALSE)))))</f>
        <v>26 Manufacture of computer, electronic and optical products</v>
      </c>
      <c r="J936" s="561">
        <v>43914343</v>
      </c>
      <c r="K936" s="561">
        <v>43820413</v>
      </c>
      <c r="L936" s="561"/>
      <c r="M936" s="561"/>
      <c r="N936" s="561"/>
      <c r="O936" s="561"/>
      <c r="P936" s="561"/>
      <c r="Q936" s="561"/>
      <c r="R936" s="561"/>
      <c r="S936" s="561">
        <v>10000</v>
      </c>
      <c r="T936" s="561"/>
      <c r="U936" s="561"/>
      <c r="V936" s="561"/>
      <c r="W936" s="561"/>
      <c r="X936" s="561"/>
      <c r="Y936" s="561">
        <v>280</v>
      </c>
      <c r="Z936" s="561"/>
      <c r="AA936" s="561"/>
      <c r="AB936" s="561"/>
      <c r="AC936" s="561"/>
      <c r="AD936" s="561"/>
      <c r="AE936" s="561"/>
      <c r="AF936" s="561"/>
      <c r="AG936" s="561">
        <v>7075.4897259000008</v>
      </c>
      <c r="AH936" s="561">
        <v>7990.9999589000008</v>
      </c>
      <c r="AI936" s="290" t="s">
        <v>310</v>
      </c>
      <c r="AJ936" s="290" t="s">
        <v>680</v>
      </c>
    </row>
    <row r="937" spans="2:36" x14ac:dyDescent="0.25">
      <c r="B937" s="554">
        <v>835</v>
      </c>
      <c r="C937" s="555"/>
      <c r="D937" s="556"/>
      <c r="E937" s="290" t="s">
        <v>395</v>
      </c>
      <c r="F937" s="290" t="s">
        <v>407</v>
      </c>
      <c r="G937" s="290" t="s">
        <v>397</v>
      </c>
      <c r="H937" s="183" t="str">
        <f>INDEX(Sector!$D$57:$D$776,MATCH('Energy consumption (raw)'!F937,Sector!$C$57:$C$776,FALSE))</f>
        <v>Electronic components manufacturing</v>
      </c>
      <c r="I937" s="183" t="str">
        <f>IF(G937=Sector!$B$50,Sector!$B$50,IF(G937=Sector!$B$51,Sector!$B$51,IF(G937=Sector!$B$53,Sector!$B$53,INDEX(Sector!$E$57:$E$776,MATCH('Energy consumption (raw)'!F937,Sector!$C$57:$C$776,FALSE)))))</f>
        <v>26 Manufacture of computer, electronic and optical products</v>
      </c>
      <c r="J937" s="561">
        <v>170311515</v>
      </c>
      <c r="K937" s="561">
        <v>271779824</v>
      </c>
      <c r="L937" s="561"/>
      <c r="M937" s="561"/>
      <c r="N937" s="561"/>
      <c r="O937" s="561"/>
      <c r="P937" s="561"/>
      <c r="Q937" s="561"/>
      <c r="R937" s="561"/>
      <c r="S937" s="561">
        <v>2000</v>
      </c>
      <c r="T937" s="561"/>
      <c r="U937" s="561"/>
      <c r="V937" s="561"/>
      <c r="W937" s="561"/>
      <c r="X937" s="561"/>
      <c r="Y937" s="561">
        <v>2394</v>
      </c>
      <c r="Z937" s="561"/>
      <c r="AA937" s="561"/>
      <c r="AB937" s="561"/>
      <c r="AC937" s="561"/>
      <c r="AD937" s="561"/>
      <c r="AE937" s="561"/>
      <c r="AF937" s="561"/>
      <c r="AG937" s="561">
        <v>44546.846843200001</v>
      </c>
      <c r="AH937" s="561">
        <v>39117.987200300005</v>
      </c>
      <c r="AI937" s="290" t="s">
        <v>310</v>
      </c>
      <c r="AJ937" s="290" t="s">
        <v>680</v>
      </c>
    </row>
    <row r="938" spans="2:36" x14ac:dyDescent="0.25">
      <c r="B938" s="554">
        <v>836</v>
      </c>
      <c r="C938" s="555"/>
      <c r="D938" s="556"/>
      <c r="E938" s="290" t="s">
        <v>395</v>
      </c>
      <c r="F938" s="290" t="s">
        <v>684</v>
      </c>
      <c r="G938" s="290" t="s">
        <v>397</v>
      </c>
      <c r="H938" s="183" t="str">
        <f>INDEX(Sector!$D$57:$D$776,MATCH('Energy consumption (raw)'!F938,Sector!$C$57:$C$776,FALSE))</f>
        <v>Installation of machinery and industrial equipment</v>
      </c>
      <c r="I938" s="183" t="str">
        <f>IF(G938=Sector!$B$50,Sector!$B$50,IF(G938=Sector!$B$51,Sector!$B$51,IF(G938=Sector!$B$53,Sector!$B$53,INDEX(Sector!$E$57:$E$776,MATCH('Energy consumption (raw)'!F938,Sector!$C$57:$C$776,FALSE)))))</f>
        <v>28 Manufacture of machinery and equipment n.e.c.</v>
      </c>
      <c r="J938" s="561"/>
      <c r="K938" s="561">
        <v>1326932</v>
      </c>
      <c r="L938" s="561"/>
      <c r="M938" s="561"/>
      <c r="N938" s="561">
        <v>629298</v>
      </c>
      <c r="O938" s="561"/>
      <c r="P938" s="561"/>
      <c r="Q938" s="561"/>
      <c r="R938" s="561"/>
      <c r="S938" s="561">
        <v>1764760</v>
      </c>
      <c r="T938" s="561"/>
      <c r="U938" s="561"/>
      <c r="V938" s="561"/>
      <c r="W938" s="561"/>
      <c r="X938" s="561"/>
      <c r="Y938" s="561"/>
      <c r="Z938" s="561"/>
      <c r="AA938" s="561"/>
      <c r="AB938" s="561"/>
      <c r="AC938" s="561"/>
      <c r="AD938" s="561"/>
      <c r="AE938" s="561"/>
      <c r="AF938" s="561"/>
      <c r="AG938" s="561">
        <v>442266.33440759999</v>
      </c>
      <c r="AH938" s="561">
        <v>323291.13035200001</v>
      </c>
      <c r="AI938" s="290" t="s">
        <v>310</v>
      </c>
      <c r="AJ938" s="290" t="s">
        <v>680</v>
      </c>
    </row>
    <row r="939" spans="2:36" x14ac:dyDescent="0.25">
      <c r="B939" s="554">
        <v>837</v>
      </c>
      <c r="C939" s="555"/>
      <c r="D939" s="556"/>
      <c r="E939" s="290" t="s">
        <v>395</v>
      </c>
      <c r="F939" s="290" t="s">
        <v>685</v>
      </c>
      <c r="G939" s="290" t="s">
        <v>397</v>
      </c>
      <c r="H939" s="183" t="str">
        <f>INDEX(Sector!$D$57:$D$776,MATCH('Energy consumption (raw)'!F939,Sector!$C$57:$C$776,FALSE))</f>
        <v>Repair of machinery and equipment</v>
      </c>
      <c r="I939" s="183" t="str">
        <f>IF(G939=Sector!$B$50,Sector!$B$50,IF(G939=Sector!$B$51,Sector!$B$51,IF(G939=Sector!$B$53,Sector!$B$53,INDEX(Sector!$E$57:$E$776,MATCH('Energy consumption (raw)'!F939,Sector!$C$57:$C$776,FALSE)))))</f>
        <v>33 Repair and installation of machinery and equipment</v>
      </c>
      <c r="J939" s="561"/>
      <c r="K939" s="561"/>
      <c r="L939" s="561"/>
      <c r="M939" s="561"/>
      <c r="N939" s="561">
        <v>52251</v>
      </c>
      <c r="O939" s="561"/>
      <c r="P939" s="561"/>
      <c r="Q939" s="561"/>
      <c r="R939" s="561">
        <v>362478</v>
      </c>
      <c r="S939" s="561"/>
      <c r="T939" s="561"/>
      <c r="U939" s="561"/>
      <c r="V939" s="561"/>
      <c r="W939" s="561"/>
      <c r="X939" s="561"/>
      <c r="Y939" s="561"/>
      <c r="Z939" s="561"/>
      <c r="AA939" s="561"/>
      <c r="AB939" s="561"/>
      <c r="AC939" s="561"/>
      <c r="AD939" s="561"/>
      <c r="AE939" s="561"/>
      <c r="AF939" s="561"/>
      <c r="AG939" s="561">
        <v>406303.26</v>
      </c>
      <c r="AH939" s="561">
        <v>376835.09870450001</v>
      </c>
      <c r="AI939" s="290" t="s">
        <v>310</v>
      </c>
      <c r="AJ939" s="290" t="s">
        <v>680</v>
      </c>
    </row>
    <row r="940" spans="2:36" x14ac:dyDescent="0.25">
      <c r="B940" s="554">
        <v>838</v>
      </c>
      <c r="C940" s="555"/>
      <c r="D940" s="556"/>
      <c r="E940" s="290" t="s">
        <v>395</v>
      </c>
      <c r="F940" s="290" t="s">
        <v>461</v>
      </c>
      <c r="G940" s="290" t="s">
        <v>397</v>
      </c>
      <c r="H940" s="183" t="str">
        <f>INDEX(Sector!$D$57:$D$776,MATCH('Energy consumption (raw)'!F940,Sector!$C$57:$C$776,FALSE))</f>
        <v>Iron and steel production</v>
      </c>
      <c r="I940" s="183" t="str">
        <f>IF(G940=Sector!$B$50,Sector!$B$50,IF(G940=Sector!$B$51,Sector!$B$51,IF(G940=Sector!$B$53,Sector!$B$53,INDEX(Sector!$E$57:$E$776,MATCH('Energy consumption (raw)'!F940,Sector!$C$57:$C$776,FALSE)))))</f>
        <v>24 Manufacture of basic metals</v>
      </c>
      <c r="J940" s="561">
        <v>113524824</v>
      </c>
      <c r="K940" s="561">
        <v>215000000</v>
      </c>
      <c r="L940" s="561"/>
      <c r="M940" s="561"/>
      <c r="N940" s="561">
        <v>105</v>
      </c>
      <c r="O940" s="561"/>
      <c r="P940" s="561"/>
      <c r="Q940" s="561"/>
      <c r="R940" s="561">
        <v>490</v>
      </c>
      <c r="S940" s="561"/>
      <c r="T940" s="561">
        <v>3530</v>
      </c>
      <c r="U940" s="561"/>
      <c r="V940" s="561">
        <v>50</v>
      </c>
      <c r="W940" s="561"/>
      <c r="X940" s="561"/>
      <c r="Y940" s="561"/>
      <c r="Z940" s="561"/>
      <c r="AA940" s="561"/>
      <c r="AB940" s="561"/>
      <c r="AC940" s="561"/>
      <c r="AD940" s="561"/>
      <c r="AE940" s="561"/>
      <c r="AF940" s="561"/>
      <c r="AG940" s="561">
        <v>37295</v>
      </c>
      <c r="AH940" s="561">
        <v>40656.992172999999</v>
      </c>
      <c r="AI940" s="290" t="s">
        <v>310</v>
      </c>
      <c r="AJ940" s="290" t="s">
        <v>680</v>
      </c>
    </row>
    <row r="941" spans="2:36" x14ac:dyDescent="0.25">
      <c r="B941" s="554">
        <v>839</v>
      </c>
      <c r="C941" s="555"/>
      <c r="D941" s="556"/>
      <c r="E941" s="290" t="s">
        <v>395</v>
      </c>
      <c r="F941" s="290" t="s">
        <v>515</v>
      </c>
      <c r="G941" s="290" t="s">
        <v>397</v>
      </c>
      <c r="H941" s="183" t="str">
        <f>INDEX(Sector!$D$57:$D$776,MATCH('Energy consumption (raw)'!F941,Sector!$C$57:$C$776,FALSE))</f>
        <v>Mining and collecting hard coal</v>
      </c>
      <c r="I941" s="183" t="str">
        <f>IF(G941=Sector!$B$50,Sector!$B$50,IF(G941=Sector!$B$51,Sector!$B$51,IF(G941=Sector!$B$53,Sector!$B$53,INDEX(Sector!$E$57:$E$776,MATCH('Energy consumption (raw)'!F941,Sector!$C$57:$C$776,FALSE)))))</f>
        <v>05 Mining of coal and lignite</v>
      </c>
      <c r="J941" s="561"/>
      <c r="K941" s="561">
        <v>8070000</v>
      </c>
      <c r="L941" s="561"/>
      <c r="M941" s="561"/>
      <c r="N941" s="561"/>
      <c r="O941" s="561"/>
      <c r="P941" s="561"/>
      <c r="Q941" s="561"/>
      <c r="R941" s="561">
        <v>10713</v>
      </c>
      <c r="S941" s="561"/>
      <c r="T941" s="561"/>
      <c r="U941" s="561"/>
      <c r="V941" s="561"/>
      <c r="W941" s="561">
        <v>14000</v>
      </c>
      <c r="X941" s="561"/>
      <c r="Y941" s="561"/>
      <c r="Z941" s="561"/>
      <c r="AA941" s="561"/>
      <c r="AB941" s="561"/>
      <c r="AC941" s="561"/>
      <c r="AD941" s="561"/>
      <c r="AE941" s="561"/>
      <c r="AF941" s="561"/>
      <c r="AG941" s="561">
        <v>12184.081</v>
      </c>
      <c r="AH941" s="561">
        <v>8900.1935254</v>
      </c>
      <c r="AI941" s="290" t="s">
        <v>310</v>
      </c>
      <c r="AJ941" s="290" t="s">
        <v>680</v>
      </c>
    </row>
    <row r="942" spans="2:36" x14ac:dyDescent="0.25">
      <c r="B942" s="554">
        <v>840</v>
      </c>
      <c r="C942" s="555"/>
      <c r="D942" s="556"/>
      <c r="E942" s="290" t="s">
        <v>395</v>
      </c>
      <c r="F942" s="290" t="s">
        <v>674</v>
      </c>
      <c r="G942" s="290" t="s">
        <v>397</v>
      </c>
      <c r="H942" s="183" t="str">
        <f>INDEX(Sector!$D$57:$D$776,MATCH('Energy consumption (raw)'!F942,Sector!$C$57:$C$776,FALSE))</f>
        <v>Production of cement, lime and gypsum</v>
      </c>
      <c r="I942" s="183" t="str">
        <f>IF(G942=Sector!$B$50,Sector!$B$50,IF(G942=Sector!$B$51,Sector!$B$51,IF(G942=Sector!$B$53,Sector!$B$53,INDEX(Sector!$E$57:$E$776,MATCH('Energy consumption (raw)'!F942,Sector!$C$57:$C$776,FALSE)))))</f>
        <v>23 Manufacture of other non-metallic mineral products</v>
      </c>
      <c r="J942" s="561"/>
      <c r="K942" s="561">
        <v>81907304</v>
      </c>
      <c r="L942" s="561"/>
      <c r="M942" s="561"/>
      <c r="N942" s="561">
        <v>94255</v>
      </c>
      <c r="O942" s="561"/>
      <c r="P942" s="561"/>
      <c r="Q942" s="561"/>
      <c r="R942" s="561"/>
      <c r="S942" s="561">
        <v>178000</v>
      </c>
      <c r="T942" s="561"/>
      <c r="U942" s="561"/>
      <c r="V942" s="561"/>
      <c r="W942" s="561"/>
      <c r="X942" s="561"/>
      <c r="Y942" s="561"/>
      <c r="Z942" s="561"/>
      <c r="AA942" s="561"/>
      <c r="AB942" s="561"/>
      <c r="AC942" s="561"/>
      <c r="AD942" s="561"/>
      <c r="AE942" s="561"/>
      <c r="AF942" s="561"/>
      <c r="AG942" s="561">
        <v>78773.437007200002</v>
      </c>
      <c r="AH942" s="561">
        <v>72310</v>
      </c>
      <c r="AI942" s="290" t="s">
        <v>310</v>
      </c>
      <c r="AJ942" s="290" t="s">
        <v>680</v>
      </c>
    </row>
    <row r="943" spans="2:36" x14ac:dyDescent="0.25">
      <c r="B943" s="554">
        <v>841</v>
      </c>
      <c r="C943" s="555"/>
      <c r="D943" s="556"/>
      <c r="E943" s="290" t="s">
        <v>395</v>
      </c>
      <c r="F943" s="290" t="s">
        <v>674</v>
      </c>
      <c r="G943" s="290" t="s">
        <v>397</v>
      </c>
      <c r="H943" s="183" t="str">
        <f>INDEX(Sector!$D$57:$D$776,MATCH('Energy consumption (raw)'!F943,Sector!$C$57:$C$776,FALSE))</f>
        <v>Production of cement, lime and gypsum</v>
      </c>
      <c r="I943" s="183" t="str">
        <f>IF(G943=Sector!$B$50,Sector!$B$50,IF(G943=Sector!$B$51,Sector!$B$51,IF(G943=Sector!$B$53,Sector!$B$53,INDEX(Sector!$E$57:$E$776,MATCH('Energy consumption (raw)'!F943,Sector!$C$57:$C$776,FALSE)))))</f>
        <v>23 Manufacture of other non-metallic mineral products</v>
      </c>
      <c r="J943" s="561"/>
      <c r="K943" s="561">
        <v>100602981</v>
      </c>
      <c r="L943" s="561"/>
      <c r="M943" s="561"/>
      <c r="N943" s="561"/>
      <c r="O943" s="561"/>
      <c r="P943" s="561"/>
      <c r="Q943" s="561"/>
      <c r="R943" s="561"/>
      <c r="S943" s="561"/>
      <c r="T943" s="561"/>
      <c r="U943" s="561"/>
      <c r="V943" s="561"/>
      <c r="W943" s="561"/>
      <c r="X943" s="561"/>
      <c r="Y943" s="561"/>
      <c r="Z943" s="561"/>
      <c r="AA943" s="561"/>
      <c r="AB943" s="561"/>
      <c r="AC943" s="561"/>
      <c r="AD943" s="561"/>
      <c r="AE943" s="561"/>
      <c r="AF943" s="561"/>
      <c r="AG943" s="561">
        <v>15523.039968300001</v>
      </c>
      <c r="AH943" s="561">
        <v>7884.0000067000001</v>
      </c>
      <c r="AI943" s="290" t="s">
        <v>310</v>
      </c>
      <c r="AJ943" s="290" t="s">
        <v>680</v>
      </c>
    </row>
    <row r="944" spans="2:36" x14ac:dyDescent="0.25">
      <c r="B944" s="554">
        <v>842</v>
      </c>
      <c r="C944" s="555"/>
      <c r="D944" s="556"/>
      <c r="E944" s="290" t="s">
        <v>395</v>
      </c>
      <c r="F944" s="290" t="s">
        <v>674</v>
      </c>
      <c r="G944" s="290" t="s">
        <v>397</v>
      </c>
      <c r="H944" s="183" t="str">
        <f>INDEX(Sector!$D$57:$D$776,MATCH('Energy consumption (raw)'!F944,Sector!$C$57:$C$776,FALSE))</f>
        <v>Production of cement, lime and gypsum</v>
      </c>
      <c r="I944" s="183" t="str">
        <f>IF(G944=Sector!$B$50,Sector!$B$50,IF(G944=Sector!$B$51,Sector!$B$51,IF(G944=Sector!$B$53,Sector!$B$53,INDEX(Sector!$E$57:$E$776,MATCH('Energy consumption (raw)'!F944,Sector!$C$57:$C$776,FALSE)))))</f>
        <v>23 Manufacture of other non-metallic mineral products</v>
      </c>
      <c r="J944" s="561">
        <v>23133122</v>
      </c>
      <c r="K944" s="561">
        <v>79305873</v>
      </c>
      <c r="L944" s="561"/>
      <c r="M944" s="561"/>
      <c r="N944" s="561">
        <v>88590</v>
      </c>
      <c r="O944" s="561"/>
      <c r="P944" s="561"/>
      <c r="Q944" s="561"/>
      <c r="R944" s="561"/>
      <c r="S944" s="561">
        <v>731000</v>
      </c>
      <c r="T944" s="561"/>
      <c r="U944" s="561"/>
      <c r="V944" s="561"/>
      <c r="W944" s="561">
        <v>17000</v>
      </c>
      <c r="X944" s="561"/>
      <c r="Y944" s="561"/>
      <c r="Z944" s="561"/>
      <c r="AA944" s="561"/>
      <c r="AB944" s="561"/>
      <c r="AC944" s="561"/>
      <c r="AD944" s="561"/>
      <c r="AE944" s="561"/>
      <c r="AF944" s="561"/>
      <c r="AG944" s="561">
        <v>74907.286203899988</v>
      </c>
      <c r="AH944" s="561">
        <v>7798.9101916000009</v>
      </c>
      <c r="AI944" s="290" t="s">
        <v>310</v>
      </c>
      <c r="AJ944" s="290" t="s">
        <v>680</v>
      </c>
    </row>
    <row r="945" spans="2:36" x14ac:dyDescent="0.25">
      <c r="B945" s="554">
        <v>843</v>
      </c>
      <c r="C945" s="555"/>
      <c r="D945" s="556"/>
      <c r="E945" s="290" t="s">
        <v>395</v>
      </c>
      <c r="F945" s="290" t="s">
        <v>682</v>
      </c>
      <c r="G945" s="290" t="s">
        <v>397</v>
      </c>
      <c r="H945" s="183" t="str">
        <f>INDEX(Sector!$D$57:$D$776,MATCH('Energy consumption (raw)'!F945,Sector!$C$57:$C$776,FALSE))</f>
        <v>Mining of precious metal ores</v>
      </c>
      <c r="I945" s="183" t="str">
        <f>IF(G945=Sector!$B$50,Sector!$B$50,IF(G945=Sector!$B$51,Sector!$B$51,IF(G945=Sector!$B$53,Sector!$B$53,INDEX(Sector!$E$57:$E$776,MATCH('Energy consumption (raw)'!F945,Sector!$C$57:$C$776,FALSE)))))</f>
        <v>07 Mining of metal ores</v>
      </c>
      <c r="J945" s="561">
        <v>148493268</v>
      </c>
      <c r="K945" s="561">
        <v>148493268</v>
      </c>
      <c r="L945" s="561"/>
      <c r="M945" s="561"/>
      <c r="N945" s="561"/>
      <c r="O945" s="561"/>
      <c r="P945" s="561"/>
      <c r="Q945" s="561"/>
      <c r="R945" s="561"/>
      <c r="S945" s="561">
        <v>871000</v>
      </c>
      <c r="T945" s="561"/>
      <c r="U945" s="561"/>
      <c r="V945" s="561">
        <v>47.91</v>
      </c>
      <c r="W945" s="561"/>
      <c r="X945" s="561"/>
      <c r="Y945" s="561"/>
      <c r="Z945" s="561"/>
      <c r="AA945" s="561"/>
      <c r="AB945" s="561"/>
      <c r="AC945" s="561"/>
      <c r="AD945" s="561"/>
      <c r="AE945" s="561"/>
      <c r="AF945" s="561"/>
      <c r="AG945" s="561">
        <v>23729.296752400001</v>
      </c>
      <c r="AH945" s="561">
        <v>23830.068173900003</v>
      </c>
      <c r="AI945" s="290" t="s">
        <v>310</v>
      </c>
      <c r="AJ945" s="290" t="s">
        <v>680</v>
      </c>
    </row>
    <row r="946" spans="2:36" x14ac:dyDescent="0.25">
      <c r="B946" s="554">
        <v>844</v>
      </c>
      <c r="C946" s="555"/>
      <c r="D946" s="556"/>
      <c r="E946" s="290" t="s">
        <v>395</v>
      </c>
      <c r="F946" s="290" t="s">
        <v>665</v>
      </c>
      <c r="G946" s="290" t="s">
        <v>397</v>
      </c>
      <c r="H946" s="183" t="str">
        <f>INDEX(Sector!$D$57:$D$776,MATCH('Energy consumption (raw)'!F946,Sector!$C$57:$C$776,FALSE))</f>
        <v>Producing non-ferrous and precious metals</v>
      </c>
      <c r="I946" s="183" t="str">
        <f>IF(G946=Sector!$B$50,Sector!$B$50,IF(G946=Sector!$B$51,Sector!$B$51,IF(G946=Sector!$B$53,Sector!$B$53,INDEX(Sector!$E$57:$E$776,MATCH('Energy consumption (raw)'!F946,Sector!$C$57:$C$776,FALSE)))))</f>
        <v>24 Manufacture of basic metals</v>
      </c>
      <c r="J946" s="561">
        <v>16710655</v>
      </c>
      <c r="K946" s="561">
        <v>16710655</v>
      </c>
      <c r="L946" s="561"/>
      <c r="M946" s="561"/>
      <c r="N946" s="561">
        <v>3992.22</v>
      </c>
      <c r="O946" s="561"/>
      <c r="P946" s="561"/>
      <c r="Q946" s="561"/>
      <c r="R946" s="561"/>
      <c r="S946" s="561">
        <v>333000</v>
      </c>
      <c r="T946" s="561"/>
      <c r="U946" s="561"/>
      <c r="V946" s="561"/>
      <c r="W946" s="561"/>
      <c r="X946" s="561"/>
      <c r="Y946" s="561"/>
      <c r="Z946" s="561"/>
      <c r="AA946" s="561"/>
      <c r="AB946" s="561"/>
      <c r="AC946" s="561"/>
      <c r="AD946" s="561"/>
      <c r="AE946" s="561"/>
      <c r="AF946" s="561"/>
      <c r="AG946" s="561">
        <v>5666.0480664999995</v>
      </c>
      <c r="AH946" s="561">
        <v>6955.7439759999988</v>
      </c>
      <c r="AI946" s="290" t="s">
        <v>310</v>
      </c>
      <c r="AJ946" s="290" t="s">
        <v>680</v>
      </c>
    </row>
    <row r="947" spans="2:36" x14ac:dyDescent="0.25">
      <c r="B947" s="554">
        <v>845</v>
      </c>
      <c r="C947" s="555"/>
      <c r="D947" s="556"/>
      <c r="E947" s="290" t="s">
        <v>395</v>
      </c>
      <c r="F947" s="290" t="s">
        <v>461</v>
      </c>
      <c r="G947" s="290" t="s">
        <v>397</v>
      </c>
      <c r="H947" s="183" t="str">
        <f>INDEX(Sector!$D$57:$D$776,MATCH('Energy consumption (raw)'!F947,Sector!$C$57:$C$776,FALSE))</f>
        <v>Iron and steel production</v>
      </c>
      <c r="I947" s="183" t="str">
        <f>IF(G947=Sector!$B$50,Sector!$B$50,IF(G947=Sector!$B$51,Sector!$B$51,IF(G947=Sector!$B$53,Sector!$B$53,INDEX(Sector!$E$57:$E$776,MATCH('Energy consumption (raw)'!F947,Sector!$C$57:$C$776,FALSE)))))</f>
        <v>24 Manufacture of basic metals</v>
      </c>
      <c r="J947" s="561"/>
      <c r="K947" s="561">
        <v>40376070</v>
      </c>
      <c r="L947" s="561"/>
      <c r="M947" s="561"/>
      <c r="N947" s="561"/>
      <c r="O947" s="561"/>
      <c r="P947" s="561"/>
      <c r="Q947" s="561"/>
      <c r="R947" s="561"/>
      <c r="S947" s="561">
        <v>4000</v>
      </c>
      <c r="T947" s="561">
        <v>5648</v>
      </c>
      <c r="U947" s="561"/>
      <c r="V947" s="561"/>
      <c r="W947" s="561"/>
      <c r="X947" s="561">
        <v>9.5299999999999994</v>
      </c>
      <c r="Y947" s="561"/>
      <c r="Z947" s="561"/>
      <c r="AA947" s="561"/>
      <c r="AB947" s="561"/>
      <c r="AC947" s="561"/>
      <c r="AD947" s="561"/>
      <c r="AE947" s="561"/>
      <c r="AF947" s="561"/>
      <c r="AG947" s="561">
        <v>20402.067601000002</v>
      </c>
      <c r="AH947" s="561">
        <v>5279.2791426000003</v>
      </c>
      <c r="AI947" s="290" t="s">
        <v>310</v>
      </c>
      <c r="AJ947" s="290" t="s">
        <v>680</v>
      </c>
    </row>
    <row r="948" spans="2:36" x14ac:dyDescent="0.25">
      <c r="B948" s="554">
        <v>846</v>
      </c>
      <c r="C948" s="555"/>
      <c r="D948" s="556"/>
      <c r="E948" s="290" t="s">
        <v>395</v>
      </c>
      <c r="F948" s="290" t="s">
        <v>450</v>
      </c>
      <c r="G948" s="290" t="s">
        <v>397</v>
      </c>
      <c r="H948" s="183" t="str">
        <f>INDEX(Sector!$D$57:$D$776,MATCH('Energy consumption (raw)'!F948,Sector!$C$57:$C$776,FALSE))</f>
        <v>Production of metal structures</v>
      </c>
      <c r="I948" s="183" t="str">
        <f>IF(G948=Sector!$B$50,Sector!$B$50,IF(G948=Sector!$B$51,Sector!$B$51,IF(G948=Sector!$B$53,Sector!$B$53,INDEX(Sector!$E$57:$E$776,MATCH('Energy consumption (raw)'!F948,Sector!$C$57:$C$776,FALSE)))))</f>
        <v>25 Manufacture of fabricated metal products, except machinery and equipment</v>
      </c>
      <c r="J948" s="561">
        <v>17077746</v>
      </c>
      <c r="K948" s="561">
        <v>17162936</v>
      </c>
      <c r="L948" s="561"/>
      <c r="M948" s="561"/>
      <c r="N948" s="561"/>
      <c r="O948" s="561"/>
      <c r="P948" s="561"/>
      <c r="Q948" s="561"/>
      <c r="R948" s="561"/>
      <c r="S948" s="561">
        <v>5043000</v>
      </c>
      <c r="T948" s="561"/>
      <c r="U948" s="561"/>
      <c r="V948" s="561"/>
      <c r="W948" s="561"/>
      <c r="X948" s="561"/>
      <c r="Y948" s="561"/>
      <c r="Z948" s="561"/>
      <c r="AA948" s="561"/>
      <c r="AB948" s="561"/>
      <c r="AC948" s="561"/>
      <c r="AD948" s="561"/>
      <c r="AE948" s="561"/>
      <c r="AF948" s="561"/>
      <c r="AG948" s="561">
        <v>7086.0810247999998</v>
      </c>
      <c r="AH948" s="561">
        <v>2157.9999906000003</v>
      </c>
      <c r="AI948" s="290" t="s">
        <v>310</v>
      </c>
      <c r="AJ948" s="290" t="s">
        <v>680</v>
      </c>
    </row>
    <row r="949" spans="2:36" x14ac:dyDescent="0.25">
      <c r="B949" s="554">
        <v>847</v>
      </c>
      <c r="C949" s="555"/>
      <c r="D949" s="556"/>
      <c r="E949" s="290" t="s">
        <v>395</v>
      </c>
      <c r="F949" s="290" t="s">
        <v>662</v>
      </c>
      <c r="G949" s="290" t="s">
        <v>397</v>
      </c>
      <c r="H949" s="183" t="str">
        <f>INDEX(Sector!$D$57:$D$776,MATCH('Energy consumption (raw)'!F949,Sector!$C$57:$C$776,FALSE))</f>
        <v>Mining of other metal ores that do not contain iron</v>
      </c>
      <c r="I949" s="183" t="str">
        <f>IF(G949=Sector!$B$50,Sector!$B$50,IF(G949=Sector!$B$51,Sector!$B$51,IF(G949=Sector!$B$53,Sector!$B$53,INDEX(Sector!$E$57:$E$776,MATCH('Energy consumption (raw)'!F949,Sector!$C$57:$C$776,FALSE)))))</f>
        <v>07 Mining of metal ores</v>
      </c>
      <c r="J949" s="561"/>
      <c r="K949" s="561">
        <v>88893094</v>
      </c>
      <c r="L949" s="561"/>
      <c r="M949" s="561"/>
      <c r="N949" s="561"/>
      <c r="O949" s="561"/>
      <c r="P949" s="561"/>
      <c r="Q949" s="561"/>
      <c r="R949" s="561"/>
      <c r="S949" s="561"/>
      <c r="T949" s="561"/>
      <c r="U949" s="561"/>
      <c r="V949" s="561"/>
      <c r="W949" s="561"/>
      <c r="X949" s="561"/>
      <c r="Y949" s="561"/>
      <c r="Z949" s="561"/>
      <c r="AA949" s="561"/>
      <c r="AB949" s="561"/>
      <c r="AC949" s="561"/>
      <c r="AD949" s="561"/>
      <c r="AE949" s="561"/>
      <c r="AF949" s="561"/>
      <c r="AG949" s="561">
        <v>13716.204404200002</v>
      </c>
      <c r="AH949" s="561">
        <v>18263.903703200001</v>
      </c>
      <c r="AI949" s="290" t="s">
        <v>310</v>
      </c>
      <c r="AJ949" s="290" t="s">
        <v>680</v>
      </c>
    </row>
    <row r="950" spans="2:36" x14ac:dyDescent="0.25">
      <c r="B950" s="554">
        <v>848</v>
      </c>
      <c r="C950" s="555"/>
      <c r="D950" s="556"/>
      <c r="E950" s="290" t="s">
        <v>395</v>
      </c>
      <c r="F950" s="290" t="s">
        <v>437</v>
      </c>
      <c r="G950" s="290" t="s">
        <v>397</v>
      </c>
      <c r="H950" s="183" t="str">
        <f>INDEX(Sector!$D$57:$D$776,MATCH('Energy consumption (raw)'!F950,Sector!$C$57:$C$776,FALSE))</f>
        <v>Manufacture of other metal products n.e.c</v>
      </c>
      <c r="I950" s="183" t="str">
        <f>IF(G950=Sector!$B$50,Sector!$B$50,IF(G950=Sector!$B$51,Sector!$B$51,IF(G950=Sector!$B$53,Sector!$B$53,INDEX(Sector!$E$57:$E$776,MATCH('Energy consumption (raw)'!F950,Sector!$C$57:$C$776,FALSE)))))</f>
        <v>25 Manufacture of fabricated metal products, except machinery and equipment</v>
      </c>
      <c r="J950" s="561"/>
      <c r="K950" s="561">
        <v>23922355</v>
      </c>
      <c r="L950" s="561"/>
      <c r="M950" s="561"/>
      <c r="N950" s="561"/>
      <c r="O950" s="561"/>
      <c r="P950" s="561"/>
      <c r="Q950" s="561"/>
      <c r="R950" s="561"/>
      <c r="S950" s="561"/>
      <c r="T950" s="561"/>
      <c r="U950" s="561"/>
      <c r="V950" s="561"/>
      <c r="W950" s="561"/>
      <c r="X950" s="561"/>
      <c r="Y950" s="561"/>
      <c r="Z950" s="561"/>
      <c r="AA950" s="561"/>
      <c r="AB950" s="561"/>
      <c r="AC950" s="561"/>
      <c r="AD950" s="561"/>
      <c r="AE950" s="561"/>
      <c r="AF950" s="561"/>
      <c r="AG950" s="561">
        <v>3691.2193765000002</v>
      </c>
      <c r="AH950" s="561">
        <v>2532</v>
      </c>
      <c r="AI950" s="290" t="s">
        <v>310</v>
      </c>
      <c r="AJ950" s="290" t="s">
        <v>680</v>
      </c>
    </row>
    <row r="951" spans="2:36" x14ac:dyDescent="0.25">
      <c r="B951" s="554">
        <v>849</v>
      </c>
      <c r="C951" s="555"/>
      <c r="D951" s="556"/>
      <c r="E951" s="290" t="s">
        <v>395</v>
      </c>
      <c r="F951" s="290" t="s">
        <v>686</v>
      </c>
      <c r="G951" s="290" t="s">
        <v>397</v>
      </c>
      <c r="H951" s="183" t="str">
        <f>INDEX(Sector!$D$57:$D$776,MATCH('Energy consumption (raw)'!F951,Sector!$C$57:$C$776,FALSE))</f>
        <v>Manufacture of medical, dental, orthopedic and rehabilitation equipment and instruments</v>
      </c>
      <c r="I951" s="183" t="str">
        <f>IF(G951=Sector!$B$50,Sector!$B$50,IF(G951=Sector!$B$51,Sector!$B$51,IF(G951=Sector!$B$53,Sector!$B$53,INDEX(Sector!$E$57:$E$776,MATCH('Energy consumption (raw)'!F951,Sector!$C$57:$C$776,FALSE)))))</f>
        <v>32 Other manufacturing</v>
      </c>
      <c r="J951" s="561">
        <v>10866037</v>
      </c>
      <c r="K951" s="561">
        <v>10887536</v>
      </c>
      <c r="L951" s="561"/>
      <c r="M951" s="561"/>
      <c r="N951" s="561"/>
      <c r="O951" s="561"/>
      <c r="P951" s="561"/>
      <c r="Q951" s="561"/>
      <c r="R951" s="561"/>
      <c r="S951" s="561"/>
      <c r="T951" s="561"/>
      <c r="U951" s="561"/>
      <c r="V951" s="561"/>
      <c r="W951" s="561"/>
      <c r="X951" s="561"/>
      <c r="Y951" s="561">
        <v>24</v>
      </c>
      <c r="Z951" s="561"/>
      <c r="AA951" s="561"/>
      <c r="AB951" s="561"/>
      <c r="AC951" s="561"/>
      <c r="AD951" s="561"/>
      <c r="AE951" s="561"/>
      <c r="AF951" s="561"/>
      <c r="AG951" s="561">
        <v>1706.1068048000002</v>
      </c>
      <c r="AH951" s="561">
        <v>1889.2618526000001</v>
      </c>
      <c r="AI951" s="290" t="s">
        <v>310</v>
      </c>
      <c r="AJ951" s="290" t="s">
        <v>680</v>
      </c>
    </row>
    <row r="952" spans="2:36" x14ac:dyDescent="0.25">
      <c r="B952" s="554">
        <v>850</v>
      </c>
      <c r="C952" s="555"/>
      <c r="D952" s="556"/>
      <c r="E952" s="290" t="s">
        <v>395</v>
      </c>
      <c r="F952" s="290" t="s">
        <v>658</v>
      </c>
      <c r="G952" s="290" t="s">
        <v>397</v>
      </c>
      <c r="H952" s="183" t="str">
        <f>INDEX(Sector!$D$57:$D$776,MATCH('Energy consumption (raw)'!F952,Sector!$C$57:$C$776,FALSE))</f>
        <v>Iron ore mining</v>
      </c>
      <c r="I952" s="183" t="str">
        <f>IF(G952=Sector!$B$50,Sector!$B$50,IF(G952=Sector!$B$51,Sector!$B$51,IF(G952=Sector!$B$53,Sector!$B$53,INDEX(Sector!$E$57:$E$776,MATCH('Energy consumption (raw)'!F952,Sector!$C$57:$C$776,FALSE)))))</f>
        <v>07 Mining of metal ores</v>
      </c>
      <c r="J952" s="561"/>
      <c r="K952" s="561">
        <v>51594018</v>
      </c>
      <c r="L952" s="561"/>
      <c r="M952" s="561"/>
      <c r="N952" s="561"/>
      <c r="O952" s="561"/>
      <c r="P952" s="561"/>
      <c r="Q952" s="561"/>
      <c r="R952" s="561"/>
      <c r="S952" s="561"/>
      <c r="T952" s="561"/>
      <c r="U952" s="561"/>
      <c r="V952" s="561"/>
      <c r="W952" s="561"/>
      <c r="X952" s="561"/>
      <c r="Y952" s="561"/>
      <c r="Z952" s="561"/>
      <c r="AA952" s="561"/>
      <c r="AB952" s="561"/>
      <c r="AC952" s="561"/>
      <c r="AD952" s="561"/>
      <c r="AE952" s="561"/>
      <c r="AF952" s="561"/>
      <c r="AG952" s="561">
        <v>7960.9569774000001</v>
      </c>
      <c r="AH952" s="561">
        <v>3835.4253791000001</v>
      </c>
      <c r="AI952" s="290" t="s">
        <v>310</v>
      </c>
      <c r="AJ952" s="290" t="s">
        <v>680</v>
      </c>
    </row>
    <row r="953" spans="2:36" x14ac:dyDescent="0.25">
      <c r="B953" s="554">
        <v>851</v>
      </c>
      <c r="C953" s="555"/>
      <c r="D953" s="556"/>
      <c r="E953" s="290" t="s">
        <v>395</v>
      </c>
      <c r="F953" s="290" t="s">
        <v>401</v>
      </c>
      <c r="G953" s="290" t="s">
        <v>397</v>
      </c>
      <c r="H953" s="183" t="str">
        <f>INDEX(Sector!$D$57:$D$776,MATCH('Energy consumption (raw)'!F953,Sector!$C$57:$C$776,FALSE))</f>
        <v>Manufacture of other ceramic products</v>
      </c>
      <c r="I953" s="183" t="str">
        <f>IF(G953=Sector!$B$50,Sector!$B$50,IF(G953=Sector!$B$51,Sector!$B$51,IF(G953=Sector!$B$53,Sector!$B$53,INDEX(Sector!$E$57:$E$776,MATCH('Energy consumption (raw)'!F953,Sector!$C$57:$C$776,FALSE)))))</f>
        <v>23 Manufacture of other non-metallic mineral products</v>
      </c>
      <c r="J953" s="561"/>
      <c r="K953" s="561">
        <v>24650000</v>
      </c>
      <c r="L953" s="561"/>
      <c r="M953" s="561"/>
      <c r="N953" s="561"/>
      <c r="O953" s="561"/>
      <c r="P953" s="561"/>
      <c r="Q953" s="561">
        <v>250</v>
      </c>
      <c r="R953" s="561">
        <v>250</v>
      </c>
      <c r="S953" s="561"/>
      <c r="T953" s="561"/>
      <c r="U953" s="561"/>
      <c r="V953" s="561"/>
      <c r="W953" s="561"/>
      <c r="X953" s="561"/>
      <c r="Y953" s="561">
        <v>10.8</v>
      </c>
      <c r="Z953" s="561"/>
      <c r="AA953" s="561"/>
      <c r="AB953" s="561"/>
      <c r="AC953" s="561"/>
      <c r="AD953" s="561"/>
      <c r="AE953" s="561"/>
      <c r="AF953" s="561"/>
      <c r="AG953" s="561">
        <v>4195.2670000000007</v>
      </c>
      <c r="AH953" s="561">
        <v>26854.765801000001</v>
      </c>
      <c r="AI953" s="290" t="s">
        <v>310</v>
      </c>
      <c r="AJ953" s="290" t="s">
        <v>680</v>
      </c>
    </row>
    <row r="954" spans="2:36" x14ac:dyDescent="0.25">
      <c r="B954" s="554">
        <v>852</v>
      </c>
      <c r="C954" s="555"/>
      <c r="D954" s="556"/>
      <c r="E954" s="290" t="s">
        <v>395</v>
      </c>
      <c r="F954" s="290" t="s">
        <v>436</v>
      </c>
      <c r="G954" s="290" t="s">
        <v>397</v>
      </c>
      <c r="H954" s="183" t="str">
        <f>INDEX(Sector!$D$57:$D$776,MATCH('Energy consumption (raw)'!F954,Sector!$C$57:$C$776,FALSE))</f>
        <v>Production of communication equipment</v>
      </c>
      <c r="I954" s="183" t="str">
        <f>IF(G954=Sector!$B$50,Sector!$B$50,IF(G954=Sector!$B$51,Sector!$B$51,IF(G954=Sector!$B$53,Sector!$B$53,INDEX(Sector!$E$57:$E$776,MATCH('Energy consumption (raw)'!F954,Sector!$C$57:$C$776,FALSE)))))</f>
        <v>26 Manufacture of computer, electronic and optical products</v>
      </c>
      <c r="J954" s="561">
        <v>766180139</v>
      </c>
      <c r="K954" s="561">
        <v>1189842933</v>
      </c>
      <c r="L954" s="561"/>
      <c r="M954" s="561"/>
      <c r="N954" s="561"/>
      <c r="O954" s="561"/>
      <c r="P954" s="561"/>
      <c r="Q954" s="561"/>
      <c r="R954" s="561"/>
      <c r="S954" s="561"/>
      <c r="T954" s="561"/>
      <c r="U954" s="561"/>
      <c r="V954" s="561"/>
      <c r="W954" s="561"/>
      <c r="X954" s="561"/>
      <c r="Y954" s="561">
        <v>20383</v>
      </c>
      <c r="Z954" s="561"/>
      <c r="AA954" s="561"/>
      <c r="AB954" s="561"/>
      <c r="AC954" s="561"/>
      <c r="AD954" s="561"/>
      <c r="AE954" s="561"/>
      <c r="AF954" s="561"/>
      <c r="AG954" s="561">
        <v>205810.23456190003</v>
      </c>
      <c r="AH954" s="561">
        <v>235541.00002980002</v>
      </c>
      <c r="AI954" s="290" t="s">
        <v>310</v>
      </c>
      <c r="AJ954" s="290" t="s">
        <v>680</v>
      </c>
    </row>
    <row r="955" spans="2:36" x14ac:dyDescent="0.25">
      <c r="B955" s="554">
        <v>853</v>
      </c>
      <c r="C955" s="555"/>
      <c r="D955" s="556"/>
      <c r="E955" s="290" t="s">
        <v>395</v>
      </c>
      <c r="F955" s="290" t="s">
        <v>461</v>
      </c>
      <c r="G955" s="290" t="s">
        <v>397</v>
      </c>
      <c r="H955" s="183" t="str">
        <f>INDEX(Sector!$D$57:$D$776,MATCH('Energy consumption (raw)'!F955,Sector!$C$57:$C$776,FALSE))</f>
        <v>Iron and steel production</v>
      </c>
      <c r="I955" s="183" t="str">
        <f>IF(G955=Sector!$B$50,Sector!$B$50,IF(G955=Sector!$B$51,Sector!$B$51,IF(G955=Sector!$B$53,Sector!$B$53,INDEX(Sector!$E$57:$E$776,MATCH('Energy consumption (raw)'!F955,Sector!$C$57:$C$776,FALSE)))))</f>
        <v>24 Manufacture of basic metals</v>
      </c>
      <c r="J955" s="561"/>
      <c r="K955" s="561">
        <v>50121385</v>
      </c>
      <c r="L955" s="561"/>
      <c r="M955" s="561"/>
      <c r="N955" s="561"/>
      <c r="O955" s="561"/>
      <c r="P955" s="561"/>
      <c r="Q955" s="561"/>
      <c r="R955" s="561"/>
      <c r="S955" s="561">
        <v>94000</v>
      </c>
      <c r="T955" s="561"/>
      <c r="U955" s="561"/>
      <c r="V955" s="561"/>
      <c r="W955" s="561">
        <v>6000</v>
      </c>
      <c r="X955" s="561"/>
      <c r="Y955" s="561">
        <v>33</v>
      </c>
      <c r="Z955" s="561"/>
      <c r="AA955" s="561"/>
      <c r="AB955" s="561"/>
      <c r="AC955" s="561"/>
      <c r="AD955" s="561"/>
      <c r="AE955" s="561"/>
      <c r="AF955" s="561"/>
      <c r="AG955" s="561">
        <v>7857.3997055000009</v>
      </c>
      <c r="AH955" s="561">
        <v>10981.497054000001</v>
      </c>
      <c r="AI955" s="290" t="s">
        <v>310</v>
      </c>
      <c r="AJ955" s="290" t="s">
        <v>680</v>
      </c>
    </row>
    <row r="956" spans="2:36" x14ac:dyDescent="0.25">
      <c r="B956" s="554">
        <v>854</v>
      </c>
      <c r="C956" s="555"/>
      <c r="D956" s="556"/>
      <c r="E956" s="290" t="s">
        <v>395</v>
      </c>
      <c r="F956" s="290" t="s">
        <v>340</v>
      </c>
      <c r="G956" s="290" t="s">
        <v>397</v>
      </c>
      <c r="H956" s="183" t="str">
        <f>INDEX(Sector!$D$57:$D$776,MATCH('Energy consumption (raw)'!F956,Sector!$C$57:$C$776,FALSE))</f>
        <v>Wholesale of materials and other installation equipment in construction</v>
      </c>
      <c r="I956" s="183" t="str">
        <f>IF(G956=Sector!$B$50,Sector!$B$50,IF(G956=Sector!$B$51,Sector!$B$51,IF(G956=Sector!$B$53,Sector!$B$53,INDEX(Sector!$E$57:$E$776,MATCH('Energy consumption (raw)'!F956,Sector!$C$57:$C$776,FALSE)))))</f>
        <v>45-46 Wholesale</v>
      </c>
      <c r="J956" s="561"/>
      <c r="K956" s="561">
        <v>47230140</v>
      </c>
      <c r="L956" s="561"/>
      <c r="M956" s="561"/>
      <c r="N956" s="561"/>
      <c r="O956" s="561"/>
      <c r="P956" s="561"/>
      <c r="Q956" s="561"/>
      <c r="R956" s="561"/>
      <c r="S956" s="561">
        <v>11000</v>
      </c>
      <c r="T956" s="561"/>
      <c r="U956" s="561"/>
      <c r="V956" s="561"/>
      <c r="W956" s="561"/>
      <c r="X956" s="561"/>
      <c r="Y956" s="561"/>
      <c r="Z956" s="561"/>
      <c r="AA956" s="561"/>
      <c r="AB956" s="561"/>
      <c r="AC956" s="561"/>
      <c r="AD956" s="561"/>
      <c r="AE956" s="561"/>
      <c r="AF956" s="561"/>
      <c r="AG956" s="561">
        <v>7297.2906020000009</v>
      </c>
      <c r="AH956" s="561">
        <v>10140.6795838</v>
      </c>
      <c r="AI956" s="290" t="s">
        <v>310</v>
      </c>
      <c r="AJ956" s="290" t="s">
        <v>680</v>
      </c>
    </row>
    <row r="957" spans="2:36" x14ac:dyDescent="0.25">
      <c r="B957" s="554">
        <v>855</v>
      </c>
      <c r="C957" s="555"/>
      <c r="D957" s="556"/>
      <c r="E957" s="290" t="s">
        <v>395</v>
      </c>
      <c r="F957" s="290" t="s">
        <v>461</v>
      </c>
      <c r="G957" s="290" t="s">
        <v>397</v>
      </c>
      <c r="H957" s="183" t="str">
        <f>INDEX(Sector!$D$57:$D$776,MATCH('Energy consumption (raw)'!F957,Sector!$C$57:$C$776,FALSE))</f>
        <v>Iron and steel production</v>
      </c>
      <c r="I957" s="183" t="str">
        <f>IF(G957=Sector!$B$50,Sector!$B$50,IF(G957=Sector!$B$51,Sector!$B$51,IF(G957=Sector!$B$53,Sector!$B$53,INDEX(Sector!$E$57:$E$776,MATCH('Energy consumption (raw)'!F957,Sector!$C$57:$C$776,FALSE)))))</f>
        <v>24 Manufacture of basic metals</v>
      </c>
      <c r="J957" s="561"/>
      <c r="K957" s="561">
        <v>15873390</v>
      </c>
      <c r="L957" s="561"/>
      <c r="M957" s="561"/>
      <c r="N957" s="561"/>
      <c r="O957" s="561"/>
      <c r="P957" s="561"/>
      <c r="Q957" s="561">
        <v>19688</v>
      </c>
      <c r="R957" s="561">
        <v>9709</v>
      </c>
      <c r="S957" s="561"/>
      <c r="T957" s="561"/>
      <c r="U957" s="561"/>
      <c r="V957" s="561"/>
      <c r="W957" s="561"/>
      <c r="X957" s="561"/>
      <c r="Y957" s="561"/>
      <c r="Z957" s="561"/>
      <c r="AA957" s="561"/>
      <c r="AB957" s="561"/>
      <c r="AC957" s="561"/>
      <c r="AD957" s="561"/>
      <c r="AE957" s="561"/>
      <c r="AF957" s="561">
        <v>15</v>
      </c>
      <c r="AG957" s="561">
        <v>22200.599076999999</v>
      </c>
      <c r="AH957" s="561">
        <v>14492.9999802</v>
      </c>
      <c r="AI957" s="290" t="s">
        <v>310</v>
      </c>
      <c r="AJ957" s="290" t="s">
        <v>680</v>
      </c>
    </row>
    <row r="958" spans="2:36" x14ac:dyDescent="0.25">
      <c r="B958" s="554">
        <v>856</v>
      </c>
      <c r="C958" s="555"/>
      <c r="D958" s="556"/>
      <c r="E958" s="290" t="s">
        <v>395</v>
      </c>
      <c r="F958" s="290" t="s">
        <v>461</v>
      </c>
      <c r="G958" s="290" t="s">
        <v>397</v>
      </c>
      <c r="H958" s="183" t="str">
        <f>INDEX(Sector!$D$57:$D$776,MATCH('Energy consumption (raw)'!F958,Sector!$C$57:$C$776,FALSE))</f>
        <v>Iron and steel production</v>
      </c>
      <c r="I958" s="183" t="str">
        <f>IF(G958=Sector!$B$50,Sector!$B$50,IF(G958=Sector!$B$51,Sector!$B$51,IF(G958=Sector!$B$53,Sector!$B$53,INDEX(Sector!$E$57:$E$776,MATCH('Energy consumption (raw)'!F958,Sector!$C$57:$C$776,FALSE)))))</f>
        <v>24 Manufacture of basic metals</v>
      </c>
      <c r="J958" s="561"/>
      <c r="K958" s="561">
        <v>28175645</v>
      </c>
      <c r="L958" s="561"/>
      <c r="M958" s="561"/>
      <c r="N958" s="561"/>
      <c r="O958" s="561"/>
      <c r="P958" s="561"/>
      <c r="Q958" s="561"/>
      <c r="R958" s="561"/>
      <c r="S958" s="561"/>
      <c r="T958" s="561"/>
      <c r="U958" s="561"/>
      <c r="V958" s="561"/>
      <c r="W958" s="561"/>
      <c r="X958" s="561"/>
      <c r="Y958" s="561"/>
      <c r="Z958" s="561"/>
      <c r="AA958" s="561"/>
      <c r="AB958" s="561"/>
      <c r="AC958" s="561"/>
      <c r="AD958" s="561"/>
      <c r="AE958" s="561"/>
      <c r="AF958" s="561"/>
      <c r="AG958" s="561">
        <v>4347.5020235000002</v>
      </c>
      <c r="AH958" s="561">
        <v>4221.9999582999999</v>
      </c>
      <c r="AI958" s="290" t="s">
        <v>310</v>
      </c>
      <c r="AJ958" s="290" t="s">
        <v>680</v>
      </c>
    </row>
    <row r="959" spans="2:36" x14ac:dyDescent="0.25">
      <c r="B959" s="554">
        <v>857</v>
      </c>
      <c r="C959" s="555"/>
      <c r="D959" s="556"/>
      <c r="E959" s="290" t="s">
        <v>395</v>
      </c>
      <c r="F959" s="290" t="s">
        <v>407</v>
      </c>
      <c r="G959" s="290" t="s">
        <v>397</v>
      </c>
      <c r="H959" s="183" t="str">
        <f>INDEX(Sector!$D$57:$D$776,MATCH('Energy consumption (raw)'!F959,Sector!$C$57:$C$776,FALSE))</f>
        <v>Electronic components manufacturing</v>
      </c>
      <c r="I959" s="183" t="str">
        <f>IF(G959=Sector!$B$50,Sector!$B$50,IF(G959=Sector!$B$51,Sector!$B$51,IF(G959=Sector!$B$53,Sector!$B$53,INDEX(Sector!$E$57:$E$776,MATCH('Energy consumption (raw)'!F959,Sector!$C$57:$C$776,FALSE)))))</f>
        <v>26 Manufacture of computer, electronic and optical products</v>
      </c>
      <c r="J959" s="561"/>
      <c r="K959" s="561">
        <v>26944190</v>
      </c>
      <c r="L959" s="561"/>
      <c r="M959" s="561"/>
      <c r="N959" s="561"/>
      <c r="O959" s="561"/>
      <c r="P959" s="561"/>
      <c r="Q959" s="561"/>
      <c r="R959" s="561"/>
      <c r="S959" s="561">
        <v>123000</v>
      </c>
      <c r="T959" s="561"/>
      <c r="U959" s="561"/>
      <c r="V959" s="561"/>
      <c r="W959" s="561">
        <v>24000</v>
      </c>
      <c r="X959" s="561"/>
      <c r="Y959" s="561"/>
      <c r="Z959" s="561"/>
      <c r="AA959" s="561"/>
      <c r="AB959" s="561"/>
      <c r="AC959" s="561"/>
      <c r="AD959" s="561"/>
      <c r="AE959" s="561"/>
      <c r="AF959" s="561"/>
      <c r="AG959" s="561">
        <v>4285.6485170000005</v>
      </c>
      <c r="AH959" s="561">
        <v>3992.7540133000007</v>
      </c>
      <c r="AI959" s="290" t="s">
        <v>310</v>
      </c>
      <c r="AJ959" s="290" t="s">
        <v>680</v>
      </c>
    </row>
    <row r="960" spans="2:36" x14ac:dyDescent="0.25">
      <c r="B960" s="554">
        <v>858</v>
      </c>
      <c r="C960" s="555"/>
      <c r="D960" s="556"/>
      <c r="E960" s="290" t="s">
        <v>395</v>
      </c>
      <c r="F960" s="290" t="s">
        <v>682</v>
      </c>
      <c r="G960" s="290" t="s">
        <v>397</v>
      </c>
      <c r="H960" s="183" t="str">
        <f>INDEX(Sector!$D$57:$D$776,MATCH('Energy consumption (raw)'!F960,Sector!$C$57:$C$776,FALSE))</f>
        <v>Mining of precious metal ores</v>
      </c>
      <c r="I960" s="183" t="str">
        <f>IF(G960=Sector!$B$50,Sector!$B$50,IF(G960=Sector!$B$51,Sector!$B$51,IF(G960=Sector!$B$53,Sector!$B$53,INDEX(Sector!$E$57:$E$776,MATCH('Energy consumption (raw)'!F960,Sector!$C$57:$C$776,FALSE)))))</f>
        <v>07 Mining of metal ores</v>
      </c>
      <c r="J960" s="561">
        <v>4254113</v>
      </c>
      <c r="K960" s="561">
        <v>6023787</v>
      </c>
      <c r="L960" s="561"/>
      <c r="M960" s="561"/>
      <c r="N960" s="561"/>
      <c r="O960" s="561"/>
      <c r="P960" s="561"/>
      <c r="Q960" s="561"/>
      <c r="R960" s="561">
        <v>79</v>
      </c>
      <c r="S960" s="561"/>
      <c r="T960" s="561"/>
      <c r="U960" s="561"/>
      <c r="V960" s="561"/>
      <c r="W960" s="561">
        <v>1700</v>
      </c>
      <c r="X960" s="561"/>
      <c r="Y960" s="561"/>
      <c r="Z960" s="561"/>
      <c r="AA960" s="561"/>
      <c r="AB960" s="561"/>
      <c r="AC960" s="561"/>
      <c r="AD960" s="561"/>
      <c r="AE960" s="561"/>
      <c r="AF960" s="561"/>
      <c r="AG960" s="561">
        <v>1011.4613341</v>
      </c>
      <c r="AH960" s="561">
        <v>1790.0000454000001</v>
      </c>
      <c r="AI960" s="290" t="s">
        <v>310</v>
      </c>
      <c r="AJ960" s="290" t="s">
        <v>680</v>
      </c>
    </row>
    <row r="961" spans="2:36" x14ac:dyDescent="0.25">
      <c r="B961" s="554">
        <v>859</v>
      </c>
      <c r="C961" s="555"/>
      <c r="D961" s="556"/>
      <c r="E961" s="290" t="s">
        <v>395</v>
      </c>
      <c r="F961" s="290" t="s">
        <v>457</v>
      </c>
      <c r="G961" s="290" t="s">
        <v>397</v>
      </c>
      <c r="H961" s="183" t="str">
        <f>INDEX(Sector!$D$57:$D$776,MATCH('Energy consumption (raw)'!F961,Sector!$C$57:$C$776,FALSE))</f>
        <v>Producing building materials from clay</v>
      </c>
      <c r="I961" s="183" t="str">
        <f>IF(G961=Sector!$B$50,Sector!$B$50,IF(G961=Sector!$B$51,Sector!$B$51,IF(G961=Sector!$B$53,Sector!$B$53,INDEX(Sector!$E$57:$E$776,MATCH('Energy consumption (raw)'!F961,Sector!$C$57:$C$776,FALSE)))))</f>
        <v>23 Manufacture of other non-metallic mineral products</v>
      </c>
      <c r="J961" s="561">
        <v>6883738</v>
      </c>
      <c r="K961" s="561">
        <v>6883738</v>
      </c>
      <c r="L961" s="561"/>
      <c r="M961" s="561"/>
      <c r="N961" s="561"/>
      <c r="O961" s="561"/>
      <c r="P961" s="561"/>
      <c r="Q961" s="561"/>
      <c r="R961" s="561"/>
      <c r="S961" s="561"/>
      <c r="T961" s="561"/>
      <c r="U961" s="561"/>
      <c r="V961" s="561"/>
      <c r="W961" s="561"/>
      <c r="X961" s="561"/>
      <c r="Y961" s="561"/>
      <c r="Z961" s="561"/>
      <c r="AA961" s="561"/>
      <c r="AB961" s="561"/>
      <c r="AC961" s="561"/>
      <c r="AD961" s="561"/>
      <c r="AE961" s="561"/>
      <c r="AF961" s="561"/>
      <c r="AG961" s="561">
        <v>1062.1607734000002</v>
      </c>
      <c r="AH961" s="561">
        <v>10710.576479699999</v>
      </c>
      <c r="AI961" s="290" t="s">
        <v>310</v>
      </c>
      <c r="AJ961" s="290" t="s">
        <v>680</v>
      </c>
    </row>
    <row r="962" spans="2:36" x14ac:dyDescent="0.25">
      <c r="B962" s="554">
        <v>860</v>
      </c>
      <c r="C962" s="555"/>
      <c r="D962" s="556"/>
      <c r="E962" s="290" t="s">
        <v>395</v>
      </c>
      <c r="F962" s="290" t="s">
        <v>461</v>
      </c>
      <c r="G962" s="290" t="s">
        <v>397</v>
      </c>
      <c r="H962" s="183" t="str">
        <f>INDEX(Sector!$D$57:$D$776,MATCH('Energy consumption (raw)'!F962,Sector!$C$57:$C$776,FALSE))</f>
        <v>Iron and steel production</v>
      </c>
      <c r="I962" s="183" t="str">
        <f>IF(G962=Sector!$B$50,Sector!$B$50,IF(G962=Sector!$B$51,Sector!$B$51,IF(G962=Sector!$B$53,Sector!$B$53,INDEX(Sector!$E$57:$E$776,MATCH('Energy consumption (raw)'!F962,Sector!$C$57:$C$776,FALSE)))))</f>
        <v>24 Manufacture of basic metals</v>
      </c>
      <c r="J962" s="561"/>
      <c r="K962" s="561">
        <v>27228133</v>
      </c>
      <c r="L962" s="561"/>
      <c r="M962" s="561"/>
      <c r="N962" s="561"/>
      <c r="O962" s="561"/>
      <c r="P962" s="561"/>
      <c r="Q962" s="561"/>
      <c r="R962" s="561"/>
      <c r="S962" s="561"/>
      <c r="T962" s="561"/>
      <c r="U962" s="561"/>
      <c r="V962" s="561"/>
      <c r="W962" s="561"/>
      <c r="X962" s="561"/>
      <c r="Y962" s="561"/>
      <c r="Z962" s="561"/>
      <c r="AA962" s="561"/>
      <c r="AB962" s="561"/>
      <c r="AC962" s="561"/>
      <c r="AD962" s="561"/>
      <c r="AE962" s="561"/>
      <c r="AF962" s="561"/>
      <c r="AG962" s="561">
        <v>4201.3009219000005</v>
      </c>
      <c r="AH962" s="561">
        <v>1033.9999433</v>
      </c>
      <c r="AI962" s="290" t="s">
        <v>310</v>
      </c>
      <c r="AJ962" s="290" t="s">
        <v>680</v>
      </c>
    </row>
    <row r="963" spans="2:36" x14ac:dyDescent="0.25">
      <c r="B963" s="554">
        <v>861</v>
      </c>
      <c r="C963" s="555"/>
      <c r="D963" s="556"/>
      <c r="E963" s="290" t="s">
        <v>395</v>
      </c>
      <c r="F963" s="290" t="s">
        <v>437</v>
      </c>
      <c r="G963" s="290" t="s">
        <v>397</v>
      </c>
      <c r="H963" s="183" t="str">
        <f>INDEX(Sector!$D$57:$D$776,MATCH('Energy consumption (raw)'!F963,Sector!$C$57:$C$776,FALSE))</f>
        <v>Manufacture of other metal products n.e.c</v>
      </c>
      <c r="I963" s="183" t="str">
        <f>IF(G963=Sector!$B$50,Sector!$B$50,IF(G963=Sector!$B$51,Sector!$B$51,IF(G963=Sector!$B$53,Sector!$B$53,INDEX(Sector!$E$57:$E$776,MATCH('Energy consumption (raw)'!F963,Sector!$C$57:$C$776,FALSE)))))</f>
        <v>25 Manufacture of fabricated metal products, except machinery and equipment</v>
      </c>
      <c r="J963" s="561"/>
      <c r="K963" s="561">
        <v>67823172</v>
      </c>
      <c r="L963" s="561"/>
      <c r="M963" s="561"/>
      <c r="N963" s="561"/>
      <c r="O963" s="561"/>
      <c r="P963" s="561"/>
      <c r="Q963" s="561"/>
      <c r="R963" s="561"/>
      <c r="S963" s="561"/>
      <c r="T963" s="561"/>
      <c r="U963" s="561"/>
      <c r="V963" s="561"/>
      <c r="W963" s="561"/>
      <c r="X963" s="561"/>
      <c r="Y963" s="561"/>
      <c r="Z963" s="561"/>
      <c r="AA963" s="561"/>
      <c r="AB963" s="561"/>
      <c r="AC963" s="561"/>
      <c r="AD963" s="561"/>
      <c r="AE963" s="561"/>
      <c r="AF963" s="561"/>
      <c r="AG963" s="561">
        <v>10465.1154396</v>
      </c>
      <c r="AH963" s="561">
        <v>6208.2376636000008</v>
      </c>
      <c r="AI963" s="290" t="s">
        <v>310</v>
      </c>
      <c r="AJ963" s="290" t="s">
        <v>680</v>
      </c>
    </row>
    <row r="964" spans="2:36" x14ac:dyDescent="0.25">
      <c r="B964" s="554">
        <v>862</v>
      </c>
      <c r="C964" s="555"/>
      <c r="D964" s="556"/>
      <c r="E964" s="290" t="s">
        <v>395</v>
      </c>
      <c r="F964" s="290" t="s">
        <v>598</v>
      </c>
      <c r="G964" s="290" t="s">
        <v>397</v>
      </c>
      <c r="H964" s="183" t="str">
        <f>INDEX(Sector!$D$57:$D$776,MATCH('Energy consumption (raw)'!F964,Sector!$C$57:$C$776,FALSE))</f>
        <v>Producing cutlery, hand tools and common metal products</v>
      </c>
      <c r="I964" s="183" t="str">
        <f>IF(G964=Sector!$B$50,Sector!$B$50,IF(G964=Sector!$B$51,Sector!$B$51,IF(G964=Sector!$B$53,Sector!$B$53,INDEX(Sector!$E$57:$E$776,MATCH('Energy consumption (raw)'!F964,Sector!$C$57:$C$776,FALSE)))))</f>
        <v>25 Manufacture of fabricated metal products, except machinery and equipment</v>
      </c>
      <c r="J964" s="561">
        <v>7135310</v>
      </c>
      <c r="K964" s="561">
        <v>7135313</v>
      </c>
      <c r="L964" s="561"/>
      <c r="M964" s="561"/>
      <c r="N964" s="561"/>
      <c r="O964" s="561"/>
      <c r="P964" s="561"/>
      <c r="Q964" s="561"/>
      <c r="R964" s="561"/>
      <c r="S964" s="561"/>
      <c r="T964" s="561"/>
      <c r="U964" s="561"/>
      <c r="V964" s="561">
        <v>0.8</v>
      </c>
      <c r="W964" s="561"/>
      <c r="X964" s="561"/>
      <c r="Y964" s="561"/>
      <c r="Z964" s="561"/>
      <c r="AA964" s="561"/>
      <c r="AB964" s="561"/>
      <c r="AC964" s="561"/>
      <c r="AD964" s="561"/>
      <c r="AE964" s="561"/>
      <c r="AF964" s="561"/>
      <c r="AG964" s="561">
        <v>1101.8187958999999</v>
      </c>
      <c r="AH964" s="561">
        <v>1128.1558092</v>
      </c>
      <c r="AI964" s="290" t="s">
        <v>310</v>
      </c>
      <c r="AJ964" s="290" t="s">
        <v>680</v>
      </c>
    </row>
    <row r="965" spans="2:36" x14ac:dyDescent="0.25">
      <c r="B965" s="554">
        <v>863</v>
      </c>
      <c r="C965" s="555"/>
      <c r="D965" s="556"/>
      <c r="E965" s="290" t="s">
        <v>395</v>
      </c>
      <c r="F965" s="290" t="s">
        <v>644</v>
      </c>
      <c r="G965" s="290" t="s">
        <v>397</v>
      </c>
      <c r="H965" s="183" t="str">
        <f>INDEX(Sector!$D$57:$D$776,MATCH('Energy consumption (raw)'!F965,Sector!$C$57:$C$776,FALSE))</f>
        <v>Wholesale of metals and metal ores</v>
      </c>
      <c r="I965" s="183" t="str">
        <f>IF(G965=Sector!$B$50,Sector!$B$50,IF(G965=Sector!$B$51,Sector!$B$51,IF(G965=Sector!$B$53,Sector!$B$53,INDEX(Sector!$E$57:$E$776,MATCH('Energy consumption (raw)'!F965,Sector!$C$57:$C$776,FALSE)))))</f>
        <v>45-46 Wholesale</v>
      </c>
      <c r="J965" s="561"/>
      <c r="K965" s="561">
        <v>6541711</v>
      </c>
      <c r="L965" s="561"/>
      <c r="M965" s="561"/>
      <c r="N965" s="561"/>
      <c r="O965" s="561"/>
      <c r="P965" s="561"/>
      <c r="Q965" s="561"/>
      <c r="R965" s="561"/>
      <c r="S965" s="561"/>
      <c r="T965" s="561"/>
      <c r="U965" s="561"/>
      <c r="V965" s="561"/>
      <c r="W965" s="561"/>
      <c r="X965" s="561"/>
      <c r="Y965" s="561"/>
      <c r="Z965" s="561"/>
      <c r="AA965" s="561"/>
      <c r="AB965" s="561"/>
      <c r="AC965" s="561"/>
      <c r="AD965" s="561"/>
      <c r="AE965" s="561"/>
      <c r="AF965" s="561"/>
      <c r="AG965" s="561">
        <v>1009.3860073000001</v>
      </c>
      <c r="AH965" s="561">
        <v>1920.9999739000002</v>
      </c>
      <c r="AI965" s="290" t="s">
        <v>310</v>
      </c>
      <c r="AJ965" s="290" t="s">
        <v>680</v>
      </c>
    </row>
    <row r="966" spans="2:36" x14ac:dyDescent="0.25">
      <c r="B966" s="554">
        <v>864</v>
      </c>
      <c r="C966" s="555"/>
      <c r="D966" s="556"/>
      <c r="E966" s="290" t="s">
        <v>395</v>
      </c>
      <c r="F966" s="290" t="s">
        <v>665</v>
      </c>
      <c r="G966" s="290" t="s">
        <v>397</v>
      </c>
      <c r="H966" s="183" t="str">
        <f>INDEX(Sector!$D$57:$D$776,MATCH('Energy consumption (raw)'!F966,Sector!$C$57:$C$776,FALSE))</f>
        <v>Producing non-ferrous and precious metals</v>
      </c>
      <c r="I966" s="183" t="str">
        <f>IF(G966=Sector!$B$50,Sector!$B$50,IF(G966=Sector!$B$51,Sector!$B$51,IF(G966=Sector!$B$53,Sector!$B$53,INDEX(Sector!$E$57:$E$776,MATCH('Energy consumption (raw)'!F966,Sector!$C$57:$C$776,FALSE)))))</f>
        <v>24 Manufacture of basic metals</v>
      </c>
      <c r="J966" s="561">
        <v>60150817</v>
      </c>
      <c r="K966" s="561">
        <v>55000000</v>
      </c>
      <c r="L966" s="561"/>
      <c r="M966" s="561"/>
      <c r="N966" s="561">
        <v>7567</v>
      </c>
      <c r="O966" s="561"/>
      <c r="P966" s="561"/>
      <c r="Q966" s="561"/>
      <c r="R966" s="561"/>
      <c r="S966" s="561"/>
      <c r="T966" s="561"/>
      <c r="U966" s="561">
        <v>36000</v>
      </c>
      <c r="V966" s="561"/>
      <c r="W966" s="561"/>
      <c r="X966" s="561"/>
      <c r="Y966" s="561"/>
      <c r="Z966" s="561"/>
      <c r="AA966" s="561"/>
      <c r="AB966" s="561"/>
      <c r="AC966" s="561"/>
      <c r="AD966" s="561"/>
      <c r="AE966" s="561"/>
      <c r="AF966" s="561"/>
      <c r="AG966" s="561">
        <v>13817.24</v>
      </c>
      <c r="AH966" s="561">
        <v>15524.384924000002</v>
      </c>
      <c r="AI966" s="290" t="s">
        <v>310</v>
      </c>
      <c r="AJ966" s="290" t="s">
        <v>680</v>
      </c>
    </row>
    <row r="967" spans="2:36" x14ac:dyDescent="0.25">
      <c r="B967" s="554">
        <v>865</v>
      </c>
      <c r="C967" s="555"/>
      <c r="D967" s="556"/>
      <c r="E967" s="290" t="s">
        <v>395</v>
      </c>
      <c r="F967" s="290" t="s">
        <v>407</v>
      </c>
      <c r="G967" s="290" t="s">
        <v>397</v>
      </c>
      <c r="H967" s="183" t="str">
        <f>INDEX(Sector!$D$57:$D$776,MATCH('Energy consumption (raw)'!F967,Sector!$C$57:$C$776,FALSE))</f>
        <v>Electronic components manufacturing</v>
      </c>
      <c r="I967" s="183" t="str">
        <f>IF(G967=Sector!$B$50,Sector!$B$50,IF(G967=Sector!$B$51,Sector!$B$51,IF(G967=Sector!$B$53,Sector!$B$53,INDEX(Sector!$E$57:$E$776,MATCH('Energy consumption (raw)'!F967,Sector!$C$57:$C$776,FALSE)))))</f>
        <v>26 Manufacture of computer, electronic and optical products</v>
      </c>
      <c r="J967" s="561"/>
      <c r="K967" s="561">
        <v>11451369</v>
      </c>
      <c r="L967" s="561"/>
      <c r="M967" s="561"/>
      <c r="N967" s="561"/>
      <c r="O967" s="561"/>
      <c r="P967" s="561"/>
      <c r="Q967" s="561"/>
      <c r="R967" s="561"/>
      <c r="S967" s="561"/>
      <c r="T967" s="561"/>
      <c r="U967" s="561"/>
      <c r="V967" s="561"/>
      <c r="W967" s="561"/>
      <c r="X967" s="561"/>
      <c r="Y967" s="561"/>
      <c r="Z967" s="561"/>
      <c r="AA967" s="561"/>
      <c r="AB967" s="561"/>
      <c r="AC967" s="561"/>
      <c r="AD967" s="561"/>
      <c r="AE967" s="561"/>
      <c r="AF967" s="561"/>
      <c r="AG967" s="561">
        <v>1766.9462367000001</v>
      </c>
      <c r="AH967" s="561">
        <v>1490</v>
      </c>
      <c r="AI967" s="290" t="s">
        <v>310</v>
      </c>
      <c r="AJ967" s="290" t="s">
        <v>680</v>
      </c>
    </row>
    <row r="968" spans="2:36" x14ac:dyDescent="0.25">
      <c r="B968" s="554">
        <v>866</v>
      </c>
      <c r="C968" s="555"/>
      <c r="D968" s="556"/>
      <c r="E968" s="290" t="s">
        <v>395</v>
      </c>
      <c r="F968" s="290" t="s">
        <v>687</v>
      </c>
      <c r="G968" s="290" t="s">
        <v>397</v>
      </c>
      <c r="H968" s="183" t="str">
        <f>INDEX(Sector!$D$57:$D$776,MATCH('Energy consumption (raw)'!F968,Sector!$C$57:$C$776,FALSE))</f>
        <v>Manufacture of other metal products; metal processing and processing services</v>
      </c>
      <c r="I968" s="183" t="str">
        <f>IF(G968=Sector!$B$50,Sector!$B$50,IF(G968=Sector!$B$51,Sector!$B$51,IF(G968=Sector!$B$53,Sector!$B$53,INDEX(Sector!$E$57:$E$776,MATCH('Energy consumption (raw)'!F968,Sector!$C$57:$C$776,FALSE)))))</f>
        <v>25 Manufacture of fabricated metal products, except machinery and equipment</v>
      </c>
      <c r="J968" s="561"/>
      <c r="K968" s="561">
        <v>14215060</v>
      </c>
      <c r="L968" s="561"/>
      <c r="M968" s="561"/>
      <c r="N968" s="561"/>
      <c r="O968" s="561"/>
      <c r="P968" s="561"/>
      <c r="Q968" s="561"/>
      <c r="R968" s="561"/>
      <c r="S968" s="561"/>
      <c r="T968" s="561"/>
      <c r="U968" s="561"/>
      <c r="V968" s="561"/>
      <c r="W968" s="561"/>
      <c r="X968" s="561"/>
      <c r="Y968" s="561"/>
      <c r="Z968" s="561"/>
      <c r="AA968" s="561"/>
      <c r="AB968" s="561"/>
      <c r="AC968" s="561"/>
      <c r="AD968" s="561"/>
      <c r="AE968" s="561"/>
      <c r="AF968" s="561"/>
      <c r="AG968" s="561">
        <v>2193.3837579999999</v>
      </c>
      <c r="AH968" s="561">
        <v>1527</v>
      </c>
      <c r="AI968" s="290" t="s">
        <v>310</v>
      </c>
      <c r="AJ968" s="290" t="s">
        <v>680</v>
      </c>
    </row>
    <row r="969" spans="2:36" x14ac:dyDescent="0.25">
      <c r="B969" s="554">
        <v>867</v>
      </c>
      <c r="C969" s="555"/>
      <c r="D969" s="556"/>
      <c r="E969" s="290" t="s">
        <v>395</v>
      </c>
      <c r="F969" s="290" t="s">
        <v>407</v>
      </c>
      <c r="G969" s="290" t="s">
        <v>397</v>
      </c>
      <c r="H969" s="183" t="str">
        <f>INDEX(Sector!$D$57:$D$776,MATCH('Energy consumption (raw)'!F969,Sector!$C$57:$C$776,FALSE))</f>
        <v>Electronic components manufacturing</v>
      </c>
      <c r="I969" s="183" t="str">
        <f>IF(G969=Sector!$B$50,Sector!$B$50,IF(G969=Sector!$B$51,Sector!$B$51,IF(G969=Sector!$B$53,Sector!$B$53,INDEX(Sector!$E$57:$E$776,MATCH('Energy consumption (raw)'!F969,Sector!$C$57:$C$776,FALSE)))))</f>
        <v>26 Manufacture of computer, electronic and optical products</v>
      </c>
      <c r="J969" s="561"/>
      <c r="K969" s="561">
        <v>6457321</v>
      </c>
      <c r="L969" s="561"/>
      <c r="M969" s="561"/>
      <c r="N969" s="561"/>
      <c r="O969" s="561"/>
      <c r="P969" s="561"/>
      <c r="Q969" s="561"/>
      <c r="R969" s="561"/>
      <c r="S969" s="561">
        <v>19000</v>
      </c>
      <c r="T969" s="561"/>
      <c r="U969" s="561"/>
      <c r="V969" s="561">
        <v>22712</v>
      </c>
      <c r="W969" s="561"/>
      <c r="X969" s="561"/>
      <c r="Y969" s="561"/>
      <c r="Z969" s="561"/>
      <c r="AA969" s="561"/>
      <c r="AB969" s="561"/>
      <c r="AC969" s="561"/>
      <c r="AD969" s="561"/>
      <c r="AE969" s="561"/>
      <c r="AF969" s="561"/>
      <c r="AG969" s="561">
        <v>24860.684630300002</v>
      </c>
      <c r="AH969" s="561">
        <v>5346.3888295000006</v>
      </c>
      <c r="AI969" s="290" t="s">
        <v>310</v>
      </c>
      <c r="AJ969" s="290" t="s">
        <v>680</v>
      </c>
    </row>
    <row r="970" spans="2:36" x14ac:dyDescent="0.25">
      <c r="B970" s="554">
        <v>868</v>
      </c>
      <c r="C970" s="555"/>
      <c r="D970" s="556"/>
      <c r="E970" s="290" t="s">
        <v>395</v>
      </c>
      <c r="F970" s="290" t="s">
        <v>461</v>
      </c>
      <c r="G970" s="290" t="s">
        <v>397</v>
      </c>
      <c r="H970" s="183" t="str">
        <f>INDEX(Sector!$D$57:$D$776,MATCH('Energy consumption (raw)'!F970,Sector!$C$57:$C$776,FALSE))</f>
        <v>Iron and steel production</v>
      </c>
      <c r="I970" s="183" t="str">
        <f>IF(G970=Sector!$B$50,Sector!$B$50,IF(G970=Sector!$B$51,Sector!$B$51,IF(G970=Sector!$B$53,Sector!$B$53,INDEX(Sector!$E$57:$E$776,MATCH('Energy consumption (raw)'!F970,Sector!$C$57:$C$776,FALSE)))))</f>
        <v>24 Manufacture of basic metals</v>
      </c>
      <c r="J970" s="561"/>
      <c r="K970" s="561">
        <v>44736614</v>
      </c>
      <c r="L970" s="561"/>
      <c r="M970" s="561"/>
      <c r="N970" s="561"/>
      <c r="O970" s="561"/>
      <c r="P970" s="561"/>
      <c r="Q970" s="561"/>
      <c r="R970" s="561"/>
      <c r="S970" s="561"/>
      <c r="T970" s="561"/>
      <c r="U970" s="561"/>
      <c r="V970" s="561"/>
      <c r="W970" s="561"/>
      <c r="X970" s="561"/>
      <c r="Y970" s="561"/>
      <c r="Z970" s="561"/>
      <c r="AA970" s="561"/>
      <c r="AB970" s="561"/>
      <c r="AC970" s="561"/>
      <c r="AD970" s="561"/>
      <c r="AE970" s="561"/>
      <c r="AF970" s="561"/>
      <c r="AG970" s="561">
        <v>6902.8595402000001</v>
      </c>
      <c r="AH970" s="561">
        <v>3780.3080304000005</v>
      </c>
      <c r="AI970" s="290" t="s">
        <v>310</v>
      </c>
      <c r="AJ970" s="290" t="s">
        <v>680</v>
      </c>
    </row>
    <row r="971" spans="2:36" x14ac:dyDescent="0.25">
      <c r="B971" s="554">
        <v>869</v>
      </c>
      <c r="C971" s="555"/>
      <c r="D971" s="556"/>
      <c r="E971" s="290" t="s">
        <v>395</v>
      </c>
      <c r="F971" s="290" t="s">
        <v>407</v>
      </c>
      <c r="G971" s="290" t="s">
        <v>397</v>
      </c>
      <c r="H971" s="183" t="str">
        <f>INDEX(Sector!$D$57:$D$776,MATCH('Energy consumption (raw)'!F971,Sector!$C$57:$C$776,FALSE))</f>
        <v>Electronic components manufacturing</v>
      </c>
      <c r="I971" s="183" t="str">
        <f>IF(G971=Sector!$B$50,Sector!$B$50,IF(G971=Sector!$B$51,Sector!$B$51,IF(G971=Sector!$B$53,Sector!$B$53,INDEX(Sector!$E$57:$E$776,MATCH('Energy consumption (raw)'!F971,Sector!$C$57:$C$776,FALSE)))))</f>
        <v>26 Manufacture of computer, electronic and optical products</v>
      </c>
      <c r="J971" s="561"/>
      <c r="K971" s="561">
        <v>12981070</v>
      </c>
      <c r="L971" s="561"/>
      <c r="M971" s="561"/>
      <c r="N971" s="561"/>
      <c r="O971" s="561"/>
      <c r="P971" s="561"/>
      <c r="Q971" s="561"/>
      <c r="R971" s="561"/>
      <c r="S971" s="561">
        <v>115000</v>
      </c>
      <c r="T971" s="561"/>
      <c r="U971" s="561"/>
      <c r="V971" s="561"/>
      <c r="W971" s="561">
        <v>19000</v>
      </c>
      <c r="X971" s="561"/>
      <c r="Y971" s="561"/>
      <c r="Z971" s="561"/>
      <c r="AA971" s="561"/>
      <c r="AB971" s="561"/>
      <c r="AC971" s="561"/>
      <c r="AD971" s="561"/>
      <c r="AE971" s="561"/>
      <c r="AF971" s="561"/>
      <c r="AG971" s="561">
        <v>2119.9491010000002</v>
      </c>
      <c r="AH971" s="561"/>
      <c r="AI971" s="290" t="s">
        <v>310</v>
      </c>
      <c r="AJ971" s="290" t="s">
        <v>680</v>
      </c>
    </row>
    <row r="972" spans="2:36" x14ac:dyDescent="0.25">
      <c r="B972" s="554">
        <v>870</v>
      </c>
      <c r="C972" s="555"/>
      <c r="D972" s="556"/>
      <c r="E972" s="290" t="s">
        <v>395</v>
      </c>
      <c r="F972" s="565" t="s">
        <v>688</v>
      </c>
      <c r="G972" s="290" t="s">
        <v>397</v>
      </c>
      <c r="H972" s="183" t="str">
        <f>INDEX(Sector!$D$57:$D$776,MATCH('Energy consumption (raw)'!F972,Sector!$C$57:$C$776,FALSE))</f>
        <v>Manufacture of plywood, veneers, plywood and other thin boards</v>
      </c>
      <c r="I972" s="183" t="str">
        <f>IF(G972=Sector!$B$50,Sector!$B$50,IF(G972=Sector!$B$51,Sector!$B$51,IF(G972=Sector!$B$53,Sector!$B$53,INDEX(Sector!$E$57:$E$776,MATCH('Energy consumption (raw)'!F972,Sector!$C$57:$C$776,FALSE)))))</f>
        <v>16 Manufacture of wood and of products of wood and cork, except furniture;
manufacture of articles of straw and plaiting materials</v>
      </c>
      <c r="J972" s="561"/>
      <c r="K972" s="561">
        <v>9500000</v>
      </c>
      <c r="L972" s="561"/>
      <c r="M972" s="561"/>
      <c r="N972" s="561"/>
      <c r="O972" s="561"/>
      <c r="P972" s="561"/>
      <c r="Q972" s="561"/>
      <c r="R972" s="561"/>
      <c r="S972" s="561"/>
      <c r="T972" s="561"/>
      <c r="U972" s="561"/>
      <c r="V972" s="561"/>
      <c r="W972" s="561"/>
      <c r="X972" s="561"/>
      <c r="Y972" s="561"/>
      <c r="Z972" s="561"/>
      <c r="AA972" s="561"/>
      <c r="AB972" s="561"/>
      <c r="AC972" s="561"/>
      <c r="AD972" s="561"/>
      <c r="AE972" s="561"/>
      <c r="AF972" s="561"/>
      <c r="AG972" s="561">
        <v>1465.8500000000001</v>
      </c>
      <c r="AH972" s="561"/>
      <c r="AI972" s="290" t="s">
        <v>310</v>
      </c>
      <c r="AJ972" s="290" t="s">
        <v>680</v>
      </c>
    </row>
    <row r="973" spans="2:36" x14ac:dyDescent="0.25">
      <c r="B973" s="554">
        <v>871</v>
      </c>
      <c r="C973" s="555"/>
      <c r="D973" s="556"/>
      <c r="E973" s="290" t="s">
        <v>395</v>
      </c>
      <c r="F973" s="559" t="s">
        <v>689</v>
      </c>
      <c r="G973" s="290" t="s">
        <v>397</v>
      </c>
      <c r="H973" s="183" t="str">
        <f>INDEX(Sector!$D$57:$D$776,MATCH('Energy consumption (raw)'!F973,Sector!$C$57:$C$776,FALSE))</f>
        <v>Producing coke, refined petroleum products</v>
      </c>
      <c r="I973" s="183" t="str">
        <f>IF(G973=Sector!$B$50,Sector!$B$50,IF(G973=Sector!$B$51,Sector!$B$51,IF(G973=Sector!$B$53,Sector!$B$53,INDEX(Sector!$E$57:$E$776,MATCH('Energy consumption (raw)'!F973,Sector!$C$57:$C$776,FALSE)))))</f>
        <v>19 Manufacture of coke and refined petroleum products</v>
      </c>
      <c r="J973" s="561"/>
      <c r="K973" s="561">
        <v>5327723</v>
      </c>
      <c r="L973" s="561"/>
      <c r="M973" s="561"/>
      <c r="N973" s="561"/>
      <c r="O973" s="561"/>
      <c r="P973" s="561"/>
      <c r="Q973" s="561"/>
      <c r="R973" s="561">
        <v>1271.3399999999999</v>
      </c>
      <c r="S973" s="561"/>
      <c r="T973" s="561"/>
      <c r="U973" s="561"/>
      <c r="V973" s="561">
        <v>14471</v>
      </c>
      <c r="W973" s="561"/>
      <c r="X973" s="561"/>
      <c r="Y973" s="561"/>
      <c r="Z973" s="561"/>
      <c r="AA973" s="561"/>
      <c r="AB973" s="561"/>
      <c r="AC973" s="561"/>
      <c r="AD973" s="561"/>
      <c r="AE973" s="561"/>
      <c r="AF973" s="561"/>
      <c r="AG973" s="561">
        <v>17313.3844589</v>
      </c>
      <c r="AH973" s="561"/>
      <c r="AI973" s="290" t="s">
        <v>310</v>
      </c>
      <c r="AJ973" s="290" t="s">
        <v>680</v>
      </c>
    </row>
    <row r="974" spans="2:36" x14ac:dyDescent="0.25">
      <c r="B974" s="554">
        <v>872</v>
      </c>
      <c r="C974" s="555"/>
      <c r="D974" s="556"/>
      <c r="E974" s="290" t="s">
        <v>395</v>
      </c>
      <c r="F974" s="290" t="s">
        <v>437</v>
      </c>
      <c r="G974" s="290" t="s">
        <v>397</v>
      </c>
      <c r="H974" s="183" t="str">
        <f>INDEX(Sector!$D$57:$D$776,MATCH('Energy consumption (raw)'!F974,Sector!$C$57:$C$776,FALSE))</f>
        <v>Manufacture of other metal products n.e.c</v>
      </c>
      <c r="I974" s="183" t="str">
        <f>IF(G974=Sector!$B$50,Sector!$B$50,IF(G974=Sector!$B$51,Sector!$B$51,IF(G974=Sector!$B$53,Sector!$B$53,INDEX(Sector!$E$57:$E$776,MATCH('Energy consumption (raw)'!F974,Sector!$C$57:$C$776,FALSE)))))</f>
        <v>25 Manufacture of fabricated metal products, except machinery and equipment</v>
      </c>
      <c r="J974" s="561"/>
      <c r="K974" s="561">
        <v>38236899</v>
      </c>
      <c r="L974" s="561"/>
      <c r="M974" s="561"/>
      <c r="N974" s="561"/>
      <c r="O974" s="561"/>
      <c r="P974" s="561"/>
      <c r="Q974" s="561"/>
      <c r="R974" s="561"/>
      <c r="S974" s="561"/>
      <c r="T974" s="561"/>
      <c r="U974" s="561"/>
      <c r="V974" s="561"/>
      <c r="W974" s="561"/>
      <c r="X974" s="561"/>
      <c r="Y974" s="561"/>
      <c r="Z974" s="561"/>
      <c r="AA974" s="561"/>
      <c r="AB974" s="561"/>
      <c r="AC974" s="561"/>
      <c r="AD974" s="561"/>
      <c r="AE974" s="561"/>
      <c r="AF974" s="561"/>
      <c r="AG974" s="561">
        <v>5899.9535157</v>
      </c>
      <c r="AH974" s="561"/>
      <c r="AI974" s="290" t="s">
        <v>310</v>
      </c>
      <c r="AJ974" s="290" t="s">
        <v>680</v>
      </c>
    </row>
    <row r="975" spans="2:36" x14ac:dyDescent="0.25">
      <c r="B975" s="554">
        <v>873</v>
      </c>
      <c r="C975" s="555"/>
      <c r="D975" s="556"/>
      <c r="E975" s="290" t="s">
        <v>395</v>
      </c>
      <c r="F975" s="290" t="s">
        <v>407</v>
      </c>
      <c r="G975" s="290" t="s">
        <v>397</v>
      </c>
      <c r="H975" s="183" t="str">
        <f>INDEX(Sector!$D$57:$D$776,MATCH('Energy consumption (raw)'!F975,Sector!$C$57:$C$776,FALSE))</f>
        <v>Electronic components manufacturing</v>
      </c>
      <c r="I975" s="183" t="str">
        <f>IF(G975=Sector!$B$50,Sector!$B$50,IF(G975=Sector!$B$51,Sector!$B$51,IF(G975=Sector!$B$53,Sector!$B$53,INDEX(Sector!$E$57:$E$776,MATCH('Energy consumption (raw)'!F975,Sector!$C$57:$C$776,FALSE)))))</f>
        <v>26 Manufacture of computer, electronic and optical products</v>
      </c>
      <c r="J975" s="561"/>
      <c r="K975" s="561">
        <v>32457721</v>
      </c>
      <c r="L975" s="561"/>
      <c r="M975" s="561"/>
      <c r="N975" s="561"/>
      <c r="O975" s="561"/>
      <c r="P975" s="561"/>
      <c r="Q975" s="561"/>
      <c r="R975" s="561"/>
      <c r="S975" s="561"/>
      <c r="T975" s="561"/>
      <c r="U975" s="561"/>
      <c r="V975" s="561"/>
      <c r="W975" s="561"/>
      <c r="X975" s="561"/>
      <c r="Y975" s="561"/>
      <c r="Z975" s="561"/>
      <c r="AA975" s="561"/>
      <c r="AB975" s="561"/>
      <c r="AC975" s="561"/>
      <c r="AD975" s="561"/>
      <c r="AE975" s="561"/>
      <c r="AF975" s="561"/>
      <c r="AG975" s="561">
        <v>5008.2263503000004</v>
      </c>
      <c r="AH975" s="561"/>
      <c r="AI975" s="290" t="s">
        <v>310</v>
      </c>
      <c r="AJ975" s="290" t="s">
        <v>680</v>
      </c>
    </row>
    <row r="976" spans="2:36" x14ac:dyDescent="0.25">
      <c r="B976" s="554">
        <v>874</v>
      </c>
      <c r="C976" s="555"/>
      <c r="D976" s="556"/>
      <c r="E976" s="290" t="s">
        <v>395</v>
      </c>
      <c r="F976" s="290" t="s">
        <v>469</v>
      </c>
      <c r="G976" s="290" t="s">
        <v>397</v>
      </c>
      <c r="H976" s="183" t="str">
        <f>INDEX(Sector!$D$57:$D$776,MATCH('Energy consumption (raw)'!F976,Sector!$C$57:$C$776,FALSE))</f>
        <v>Producing products from rubber and plastic</v>
      </c>
      <c r="I976" s="183" t="str">
        <f>IF(G976=Sector!$B$50,Sector!$B$50,IF(G976=Sector!$B$51,Sector!$B$51,IF(G976=Sector!$B$53,Sector!$B$53,INDEX(Sector!$E$57:$E$776,MATCH('Energy consumption (raw)'!F976,Sector!$C$57:$C$776,FALSE)))))</f>
        <v>22 Manufacture of rubber and plastics products</v>
      </c>
      <c r="J976" s="561"/>
      <c r="K976" s="561">
        <v>7068656</v>
      </c>
      <c r="L976" s="561"/>
      <c r="M976" s="561"/>
      <c r="N976" s="561"/>
      <c r="O976" s="561"/>
      <c r="P976" s="561"/>
      <c r="Q976" s="561"/>
      <c r="R976" s="561"/>
      <c r="S976" s="561"/>
      <c r="T976" s="561"/>
      <c r="U976" s="561"/>
      <c r="V976" s="561"/>
      <c r="W976" s="561"/>
      <c r="X976" s="561"/>
      <c r="Y976" s="561"/>
      <c r="Z976" s="561"/>
      <c r="AA976" s="561"/>
      <c r="AB976" s="561"/>
      <c r="AC976" s="561"/>
      <c r="AD976" s="561"/>
      <c r="AE976" s="561"/>
      <c r="AF976" s="561"/>
      <c r="AG976" s="561">
        <v>1090.6936208</v>
      </c>
      <c r="AH976" s="561"/>
      <c r="AI976" s="290" t="s">
        <v>310</v>
      </c>
      <c r="AJ976" s="290" t="s">
        <v>680</v>
      </c>
    </row>
    <row r="977" spans="2:36" x14ac:dyDescent="0.25">
      <c r="B977" s="554">
        <v>875</v>
      </c>
      <c r="C977" s="555"/>
      <c r="D977" s="556"/>
      <c r="E977" s="290" t="s">
        <v>395</v>
      </c>
      <c r="F977" s="290" t="s">
        <v>407</v>
      </c>
      <c r="G977" s="290" t="s">
        <v>397</v>
      </c>
      <c r="H977" s="183" t="str">
        <f>INDEX(Sector!$D$57:$D$776,MATCH('Energy consumption (raw)'!F977,Sector!$C$57:$C$776,FALSE))</f>
        <v>Electronic components manufacturing</v>
      </c>
      <c r="I977" s="183" t="str">
        <f>IF(G977=Sector!$B$50,Sector!$B$50,IF(G977=Sector!$B$51,Sector!$B$51,IF(G977=Sector!$B$53,Sector!$B$53,INDEX(Sector!$E$57:$E$776,MATCH('Energy consumption (raw)'!F977,Sector!$C$57:$C$776,FALSE)))))</f>
        <v>26 Manufacture of computer, electronic and optical products</v>
      </c>
      <c r="J977" s="561"/>
      <c r="K977" s="561">
        <v>12228290</v>
      </c>
      <c r="L977" s="561"/>
      <c r="M977" s="561"/>
      <c r="N977" s="561"/>
      <c r="O977" s="561"/>
      <c r="P977" s="561"/>
      <c r="Q977" s="561"/>
      <c r="R977" s="561"/>
      <c r="S977" s="561"/>
      <c r="T977" s="561"/>
      <c r="U977" s="561"/>
      <c r="V977" s="561"/>
      <c r="W977" s="561"/>
      <c r="X977" s="561"/>
      <c r="Y977" s="561"/>
      <c r="Z977" s="561"/>
      <c r="AA977" s="561"/>
      <c r="AB977" s="561"/>
      <c r="AC977" s="561"/>
      <c r="AD977" s="561"/>
      <c r="AE977" s="561"/>
      <c r="AF977" s="561"/>
      <c r="AG977" s="561">
        <v>1886.825147</v>
      </c>
      <c r="AH977" s="561"/>
      <c r="AI977" s="290" t="s">
        <v>310</v>
      </c>
      <c r="AJ977" s="290" t="s">
        <v>680</v>
      </c>
    </row>
    <row r="978" spans="2:36" x14ac:dyDescent="0.25">
      <c r="B978" s="554">
        <v>876</v>
      </c>
      <c r="C978" s="555"/>
      <c r="D978" s="556"/>
      <c r="E978" s="290" t="s">
        <v>395</v>
      </c>
      <c r="F978" s="290" t="s">
        <v>467</v>
      </c>
      <c r="G978" s="290" t="s">
        <v>397</v>
      </c>
      <c r="H978" s="183" t="str">
        <f>INDEX(Sector!$D$57:$D$776,MATCH('Energy consumption (raw)'!F978,Sector!$C$57:$C$776,FALSE))</f>
        <v>Other production n.e.c</v>
      </c>
      <c r="I978" s="183" t="str">
        <f>IF(G978=Sector!$B$50,Sector!$B$50,IF(G978=Sector!$B$51,Sector!$B$51,IF(G978=Sector!$B$53,Sector!$B$53,INDEX(Sector!$E$57:$E$776,MATCH('Energy consumption (raw)'!F978,Sector!$C$57:$C$776,FALSE)))))</f>
        <v>32 Other manufacturing</v>
      </c>
      <c r="J978" s="561"/>
      <c r="K978" s="561">
        <v>13140906</v>
      </c>
      <c r="L978" s="561"/>
      <c r="M978" s="561"/>
      <c r="N978" s="561"/>
      <c r="O978" s="561"/>
      <c r="P978" s="561"/>
      <c r="Q978" s="561"/>
      <c r="R978" s="561"/>
      <c r="S978" s="561"/>
      <c r="T978" s="561"/>
      <c r="U978" s="561"/>
      <c r="V978" s="561"/>
      <c r="W978" s="561"/>
      <c r="X978" s="561"/>
      <c r="Y978" s="561"/>
      <c r="Z978" s="561"/>
      <c r="AA978" s="561"/>
      <c r="AB978" s="561"/>
      <c r="AC978" s="561"/>
      <c r="AD978" s="561"/>
      <c r="AE978" s="561"/>
      <c r="AF978" s="561"/>
      <c r="AG978" s="561">
        <v>2027.6417958000002</v>
      </c>
      <c r="AH978" s="561"/>
      <c r="AI978" s="290" t="s">
        <v>310</v>
      </c>
      <c r="AJ978" s="290" t="s">
        <v>680</v>
      </c>
    </row>
    <row r="979" spans="2:36" x14ac:dyDescent="0.25">
      <c r="B979" s="554">
        <v>877</v>
      </c>
      <c r="C979" s="555"/>
      <c r="D979" s="556"/>
      <c r="E979" s="290" t="s">
        <v>395</v>
      </c>
      <c r="F979" s="290" t="s">
        <v>469</v>
      </c>
      <c r="G979" s="290" t="s">
        <v>397</v>
      </c>
      <c r="H979" s="183" t="str">
        <f>INDEX(Sector!$D$57:$D$776,MATCH('Energy consumption (raw)'!F979,Sector!$C$57:$C$776,FALSE))</f>
        <v>Producing products from rubber and plastic</v>
      </c>
      <c r="I979" s="183" t="str">
        <f>IF(G979=Sector!$B$50,Sector!$B$50,IF(G979=Sector!$B$51,Sector!$B$51,IF(G979=Sector!$B$53,Sector!$B$53,INDEX(Sector!$E$57:$E$776,MATCH('Energy consumption (raw)'!F979,Sector!$C$57:$C$776,FALSE)))))</f>
        <v>22 Manufacture of rubber and plastics products</v>
      </c>
      <c r="J979" s="561"/>
      <c r="K979" s="561">
        <v>12587809</v>
      </c>
      <c r="L979" s="561"/>
      <c r="M979" s="561"/>
      <c r="N979" s="561"/>
      <c r="O979" s="561"/>
      <c r="P979" s="561"/>
      <c r="Q979" s="561"/>
      <c r="R979" s="561"/>
      <c r="S979" s="561"/>
      <c r="T979" s="561"/>
      <c r="U979" s="561"/>
      <c r="V979" s="561"/>
      <c r="W979" s="561"/>
      <c r="X979" s="561"/>
      <c r="Y979" s="561"/>
      <c r="Z979" s="561"/>
      <c r="AA979" s="561"/>
      <c r="AB979" s="561"/>
      <c r="AC979" s="561"/>
      <c r="AD979" s="561"/>
      <c r="AE979" s="561"/>
      <c r="AF979" s="561"/>
      <c r="AG979" s="561">
        <v>1942.2989287</v>
      </c>
      <c r="AH979" s="561"/>
      <c r="AI979" s="290" t="s">
        <v>310</v>
      </c>
      <c r="AJ979" s="290" t="s">
        <v>680</v>
      </c>
    </row>
    <row r="980" spans="2:36" x14ac:dyDescent="0.25">
      <c r="B980" s="554">
        <v>878</v>
      </c>
      <c r="C980" s="555"/>
      <c r="D980" s="556"/>
      <c r="E980" s="290" t="s">
        <v>395</v>
      </c>
      <c r="F980" s="290" t="s">
        <v>407</v>
      </c>
      <c r="G980" s="290" t="s">
        <v>397</v>
      </c>
      <c r="H980" s="183" t="str">
        <f>INDEX(Sector!$D$57:$D$776,MATCH('Energy consumption (raw)'!F980,Sector!$C$57:$C$776,FALSE))</f>
        <v>Electronic components manufacturing</v>
      </c>
      <c r="I980" s="183" t="str">
        <f>IF(G980=Sector!$B$50,Sector!$B$50,IF(G980=Sector!$B$51,Sector!$B$51,IF(G980=Sector!$B$53,Sector!$B$53,INDEX(Sector!$E$57:$E$776,MATCH('Energy consumption (raw)'!F980,Sector!$C$57:$C$776,FALSE)))))</f>
        <v>26 Manufacture of computer, electronic and optical products</v>
      </c>
      <c r="J980" s="561"/>
      <c r="K980" s="561">
        <v>10395792</v>
      </c>
      <c r="L980" s="561"/>
      <c r="M980" s="561"/>
      <c r="N980" s="561"/>
      <c r="O980" s="561"/>
      <c r="P980" s="561"/>
      <c r="Q980" s="561"/>
      <c r="R980" s="561"/>
      <c r="S980" s="561"/>
      <c r="T980" s="561"/>
      <c r="U980" s="561"/>
      <c r="V980" s="561"/>
      <c r="W980" s="561"/>
      <c r="X980" s="561"/>
      <c r="Y980" s="561"/>
      <c r="Z980" s="561"/>
      <c r="AA980" s="561"/>
      <c r="AB980" s="561"/>
      <c r="AC980" s="561"/>
      <c r="AD980" s="561"/>
      <c r="AE980" s="561"/>
      <c r="AF980" s="561"/>
      <c r="AG980" s="561">
        <v>1604.0707056000001</v>
      </c>
      <c r="AH980" s="561"/>
      <c r="AI980" s="290" t="s">
        <v>310</v>
      </c>
      <c r="AJ980" s="290" t="s">
        <v>680</v>
      </c>
    </row>
    <row r="981" spans="2:36" x14ac:dyDescent="0.25">
      <c r="B981" s="554">
        <v>879</v>
      </c>
      <c r="C981" s="555"/>
      <c r="D981" s="556"/>
      <c r="E981" s="290" t="s">
        <v>395</v>
      </c>
      <c r="F981" s="290" t="s">
        <v>461</v>
      </c>
      <c r="G981" s="290" t="s">
        <v>397</v>
      </c>
      <c r="H981" s="183" t="str">
        <f>INDEX(Sector!$D$57:$D$776,MATCH('Energy consumption (raw)'!F981,Sector!$C$57:$C$776,FALSE))</f>
        <v>Iron and steel production</v>
      </c>
      <c r="I981" s="183" t="str">
        <f>IF(G981=Sector!$B$50,Sector!$B$50,IF(G981=Sector!$B$51,Sector!$B$51,IF(G981=Sector!$B$53,Sector!$B$53,INDEX(Sector!$E$57:$E$776,MATCH('Energy consumption (raw)'!F981,Sector!$C$57:$C$776,FALSE)))))</f>
        <v>24 Manufacture of basic metals</v>
      </c>
      <c r="J981" s="561">
        <v>13953348</v>
      </c>
      <c r="K981" s="561"/>
      <c r="L981" s="561"/>
      <c r="M981" s="561"/>
      <c r="N981" s="561"/>
      <c r="O981" s="561"/>
      <c r="P981" s="561"/>
      <c r="Q981" s="561"/>
      <c r="R981" s="561"/>
      <c r="S981" s="561"/>
      <c r="T981" s="561"/>
      <c r="U981" s="561"/>
      <c r="V981" s="561"/>
      <c r="W981" s="561"/>
      <c r="X981" s="561"/>
      <c r="Y981" s="561"/>
      <c r="Z981" s="561"/>
      <c r="AA981" s="561"/>
      <c r="AB981" s="561"/>
      <c r="AC981" s="561"/>
      <c r="AD981" s="561"/>
      <c r="AE981" s="561"/>
      <c r="AF981" s="561"/>
      <c r="AG981" s="561">
        <v>2153.0015963999999</v>
      </c>
      <c r="AH981" s="561"/>
      <c r="AI981" s="290" t="s">
        <v>369</v>
      </c>
      <c r="AJ981" s="290" t="s">
        <v>680</v>
      </c>
    </row>
    <row r="982" spans="2:36" x14ac:dyDescent="0.25">
      <c r="B982" s="554">
        <v>880</v>
      </c>
      <c r="C982" s="555"/>
      <c r="D982" s="556"/>
      <c r="E982" s="290" t="s">
        <v>395</v>
      </c>
      <c r="F982" s="290" t="s">
        <v>428</v>
      </c>
      <c r="G982" s="290" t="s">
        <v>397</v>
      </c>
      <c r="H982" s="183" t="str">
        <f>INDEX(Sector!$D$57:$D$776,MATCH('Energy consumption (raw)'!F982,Sector!$C$57:$C$776,FALSE))</f>
        <v>Cement Production</v>
      </c>
      <c r="I982" s="183" t="str">
        <f>IF(G982=Sector!$B$50,Sector!$B$50,IF(G982=Sector!$B$51,Sector!$B$51,IF(G982=Sector!$B$53,Sector!$B$53,INDEX(Sector!$E$57:$E$776,MATCH('Energy consumption (raw)'!F982,Sector!$C$57:$C$776,FALSE)))))</f>
        <v>23 Manufacture of other non-metallic mineral products</v>
      </c>
      <c r="J982" s="561">
        <v>85498000</v>
      </c>
      <c r="K982" s="561">
        <v>100000000</v>
      </c>
      <c r="L982" s="561"/>
      <c r="M982" s="561"/>
      <c r="N982" s="561"/>
      <c r="O982" s="561"/>
      <c r="P982" s="561"/>
      <c r="Q982" s="561"/>
      <c r="R982" s="561"/>
      <c r="S982" s="561"/>
      <c r="T982" s="561"/>
      <c r="U982" s="561"/>
      <c r="V982" s="561"/>
      <c r="W982" s="561"/>
      <c r="X982" s="561"/>
      <c r="Y982" s="561"/>
      <c r="Z982" s="561"/>
      <c r="AA982" s="561"/>
      <c r="AB982" s="561"/>
      <c r="AC982" s="561"/>
      <c r="AD982" s="561"/>
      <c r="AE982" s="561"/>
      <c r="AF982" s="561"/>
      <c r="AG982" s="561">
        <v>15430.000000000002</v>
      </c>
      <c r="AH982" s="561">
        <v>16105.37</v>
      </c>
      <c r="AI982" s="290" t="s">
        <v>310</v>
      </c>
      <c r="AJ982" s="290" t="s">
        <v>690</v>
      </c>
    </row>
    <row r="983" spans="2:36" x14ac:dyDescent="0.25">
      <c r="B983" s="554">
        <v>881</v>
      </c>
      <c r="C983" s="555"/>
      <c r="D983" s="556"/>
      <c r="E983" s="290" t="s">
        <v>395</v>
      </c>
      <c r="F983" s="290" t="s">
        <v>428</v>
      </c>
      <c r="G983" s="290" t="s">
        <v>397</v>
      </c>
      <c r="H983" s="183" t="str">
        <f>INDEX(Sector!$D$57:$D$776,MATCH('Energy consumption (raw)'!F983,Sector!$C$57:$C$776,FALSE))</f>
        <v>Cement Production</v>
      </c>
      <c r="I983" s="183" t="str">
        <f>IF(G983=Sector!$B$50,Sector!$B$50,IF(G983=Sector!$B$51,Sector!$B$51,IF(G983=Sector!$B$53,Sector!$B$53,INDEX(Sector!$E$57:$E$776,MATCH('Energy consumption (raw)'!F983,Sector!$C$57:$C$776,FALSE)))))</f>
        <v>23 Manufacture of other non-metallic mineral products</v>
      </c>
      <c r="J983" s="561">
        <v>7960449</v>
      </c>
      <c r="K983" s="561">
        <v>7960459</v>
      </c>
      <c r="L983" s="561"/>
      <c r="M983" s="561"/>
      <c r="N983" s="561"/>
      <c r="O983" s="561"/>
      <c r="P983" s="561"/>
      <c r="Q983" s="561"/>
      <c r="R983" s="561"/>
      <c r="S983" s="561"/>
      <c r="T983" s="561"/>
      <c r="U983" s="561"/>
      <c r="V983" s="561"/>
      <c r="W983" s="561"/>
      <c r="X983" s="561"/>
      <c r="Y983" s="561"/>
      <c r="Z983" s="561"/>
      <c r="AA983" s="561"/>
      <c r="AB983" s="561"/>
      <c r="AC983" s="561"/>
      <c r="AD983" s="561"/>
      <c r="AE983" s="561"/>
      <c r="AF983" s="561"/>
      <c r="AG983" s="561">
        <v>1228.2988237000002</v>
      </c>
      <c r="AH983" s="561">
        <v>3183.76</v>
      </c>
      <c r="AI983" s="290" t="s">
        <v>310</v>
      </c>
      <c r="AJ983" s="290" t="s">
        <v>690</v>
      </c>
    </row>
    <row r="984" spans="2:36" x14ac:dyDescent="0.25">
      <c r="B984" s="554">
        <v>882</v>
      </c>
      <c r="C984" s="555"/>
      <c r="D984" s="556"/>
      <c r="E984" s="290" t="s">
        <v>409</v>
      </c>
      <c r="F984" s="290" t="s">
        <v>523</v>
      </c>
      <c r="G984" s="290" t="s">
        <v>397</v>
      </c>
      <c r="H984" s="183" t="str">
        <f>INDEX(Sector!$D$57:$D$776,MATCH('Energy consumption (raw)'!F984,Sector!$C$57:$C$776,FALSE))</f>
        <v>Power production</v>
      </c>
      <c r="I984" s="183" t="str">
        <f>IF(G984=Sector!$B$50,Sector!$B$50,IF(G984=Sector!$B$51,Sector!$B$51,IF(G984=Sector!$B$53,Sector!$B$53,INDEX(Sector!$E$57:$E$776,MATCH('Energy consumption (raw)'!F984,Sector!$C$57:$C$776,FALSE)))))</f>
        <v>35 Electricity, gas, steam and air conditioning supply</v>
      </c>
      <c r="J984" s="572"/>
      <c r="K984" s="561">
        <v>7714300</v>
      </c>
      <c r="L984" s="561"/>
      <c r="M984" s="561"/>
      <c r="N984" s="561"/>
      <c r="O984" s="561"/>
      <c r="P984" s="561"/>
      <c r="Q984" s="561"/>
      <c r="R984" s="561"/>
      <c r="S984" s="561"/>
      <c r="T984" s="561"/>
      <c r="U984" s="561"/>
      <c r="V984" s="561"/>
      <c r="W984" s="561"/>
      <c r="X984" s="561"/>
      <c r="Y984" s="561"/>
      <c r="Z984" s="561"/>
      <c r="AA984" s="561"/>
      <c r="AB984" s="561"/>
      <c r="AC984" s="561"/>
      <c r="AD984" s="561"/>
      <c r="AE984" s="561"/>
      <c r="AF984" s="561"/>
      <c r="AG984" s="561">
        <v>1190.3164900000002</v>
      </c>
      <c r="AH984" s="561">
        <v>129318.83</v>
      </c>
      <c r="AI984" s="290" t="s">
        <v>310</v>
      </c>
      <c r="AJ984" s="290" t="s">
        <v>690</v>
      </c>
    </row>
    <row r="985" spans="2:36" x14ac:dyDescent="0.25">
      <c r="B985" s="554">
        <v>883</v>
      </c>
      <c r="C985" s="555"/>
      <c r="D985" s="556"/>
      <c r="E985" s="290" t="s">
        <v>395</v>
      </c>
      <c r="F985" s="559" t="s">
        <v>467</v>
      </c>
      <c r="G985" s="290" t="s">
        <v>397</v>
      </c>
      <c r="H985" s="183" t="str">
        <f>INDEX(Sector!$D$57:$D$776,MATCH('Energy consumption (raw)'!F985,Sector!$C$57:$C$776,FALSE))</f>
        <v>Other production n.e.c</v>
      </c>
      <c r="I985" s="183" t="str">
        <f>IF(G985=Sector!$B$50,Sector!$B$50,IF(G985=Sector!$B$51,Sector!$B$51,IF(G985=Sector!$B$53,Sector!$B$53,INDEX(Sector!$E$57:$E$776,MATCH('Energy consumption (raw)'!F985,Sector!$C$57:$C$776,FALSE)))))</f>
        <v>32 Other manufacturing</v>
      </c>
      <c r="J985" s="561">
        <v>37506518</v>
      </c>
      <c r="K985" s="561">
        <v>37000000</v>
      </c>
      <c r="L985" s="561"/>
      <c r="M985" s="561"/>
      <c r="N985" s="561"/>
      <c r="O985" s="561"/>
      <c r="P985" s="561"/>
      <c r="Q985" s="561"/>
      <c r="R985" s="561"/>
      <c r="S985" s="561"/>
      <c r="T985" s="561"/>
      <c r="U985" s="561"/>
      <c r="V985" s="561"/>
      <c r="W985" s="561"/>
      <c r="X985" s="561"/>
      <c r="Y985" s="561"/>
      <c r="Z985" s="561"/>
      <c r="AA985" s="561"/>
      <c r="AB985" s="561"/>
      <c r="AC985" s="561"/>
      <c r="AD985" s="561"/>
      <c r="AE985" s="561"/>
      <c r="AF985" s="561"/>
      <c r="AG985" s="561">
        <v>5709.1</v>
      </c>
      <c r="AH985" s="561">
        <v>5878.35</v>
      </c>
      <c r="AI985" s="290" t="s">
        <v>310</v>
      </c>
      <c r="AJ985" s="290" t="s">
        <v>690</v>
      </c>
    </row>
    <row r="986" spans="2:36" x14ac:dyDescent="0.25">
      <c r="B986" s="554">
        <v>884</v>
      </c>
      <c r="C986" s="555"/>
      <c r="D986" s="556"/>
      <c r="E986" s="290" t="s">
        <v>395</v>
      </c>
      <c r="F986" s="290" t="s">
        <v>535</v>
      </c>
      <c r="G986" s="290" t="s">
        <v>397</v>
      </c>
      <c r="H986" s="183" t="str">
        <f>INDEX(Sector!$D$57:$D$776,MATCH('Energy consumption (raw)'!F986,Sector!$C$57:$C$776,FALSE))</f>
        <v>Producing building materials from clay</v>
      </c>
      <c r="I986" s="183" t="str">
        <f>IF(G986=Sector!$B$50,Sector!$B$50,IF(G986=Sector!$B$51,Sector!$B$51,IF(G986=Sector!$B$53,Sector!$B$53,INDEX(Sector!$E$57:$E$776,MATCH('Energy consumption (raw)'!F986,Sector!$C$57:$C$776,FALSE)))))</f>
        <v>23 Manufacture of other non-metallic mineral products</v>
      </c>
      <c r="J986" s="561"/>
      <c r="K986" s="561">
        <v>12462005</v>
      </c>
      <c r="L986" s="561"/>
      <c r="M986" s="561"/>
      <c r="N986" s="561">
        <v>19065</v>
      </c>
      <c r="O986" s="561"/>
      <c r="P986" s="561"/>
      <c r="Q986" s="561"/>
      <c r="R986" s="561"/>
      <c r="S986" s="561">
        <v>217251</v>
      </c>
      <c r="T986" s="561"/>
      <c r="U986" s="561"/>
      <c r="V986" s="561"/>
      <c r="W986" s="561"/>
      <c r="X986" s="561"/>
      <c r="Y986" s="561"/>
      <c r="Z986" s="561"/>
      <c r="AA986" s="561"/>
      <c r="AB986" s="561"/>
      <c r="AC986" s="561"/>
      <c r="AD986" s="561"/>
      <c r="AE986" s="561"/>
      <c r="AF986" s="561"/>
      <c r="AG986" s="561">
        <v>15459.568251500001</v>
      </c>
      <c r="AH986" s="561">
        <v>1863</v>
      </c>
      <c r="AI986" s="290" t="s">
        <v>310</v>
      </c>
      <c r="AJ986" s="290" t="s">
        <v>326</v>
      </c>
    </row>
    <row r="987" spans="2:36" x14ac:dyDescent="0.25">
      <c r="B987" s="554">
        <v>885</v>
      </c>
      <c r="C987" s="555"/>
      <c r="D987" s="556"/>
      <c r="E987" s="290" t="s">
        <v>395</v>
      </c>
      <c r="F987" s="290" t="s">
        <v>465</v>
      </c>
      <c r="G987" s="290" t="s">
        <v>397</v>
      </c>
      <c r="H987" s="183" t="str">
        <f>INDEX(Sector!$D$57:$D$776,MATCH('Energy consumption (raw)'!F987,Sector!$C$57:$C$776,FALSE))</f>
        <v>Production of costumes</v>
      </c>
      <c r="I987" s="183" t="str">
        <f>IF(G987=Sector!$B$50,Sector!$B$50,IF(G987=Sector!$B$51,Sector!$B$51,IF(G987=Sector!$B$53,Sector!$B$53,INDEX(Sector!$E$57:$E$776,MATCH('Energy consumption (raw)'!F987,Sector!$C$57:$C$776,FALSE)))))</f>
        <v>14 Manufacture of wearing apparel</v>
      </c>
      <c r="J987" s="561"/>
      <c r="K987" s="561">
        <v>9947013</v>
      </c>
      <c r="L987" s="561"/>
      <c r="M987" s="561"/>
      <c r="N987" s="561"/>
      <c r="O987" s="561"/>
      <c r="P987" s="561"/>
      <c r="Q987" s="561"/>
      <c r="R987" s="561"/>
      <c r="S987" s="561">
        <v>46000</v>
      </c>
      <c r="T987" s="561"/>
      <c r="U987" s="561"/>
      <c r="V987" s="561"/>
      <c r="W987" s="561">
        <v>400</v>
      </c>
      <c r="X987" s="561"/>
      <c r="Y987" s="561"/>
      <c r="Z987" s="561"/>
      <c r="AA987" s="561"/>
      <c r="AB987" s="561"/>
      <c r="AC987" s="561"/>
      <c r="AD987" s="561"/>
      <c r="AE987" s="561"/>
      <c r="AF987" s="561"/>
      <c r="AG987" s="561">
        <v>1575.6361059000003</v>
      </c>
      <c r="AH987" s="561"/>
      <c r="AI987" s="290" t="s">
        <v>310</v>
      </c>
      <c r="AJ987" s="290" t="s">
        <v>326</v>
      </c>
    </row>
    <row r="988" spans="2:36" x14ac:dyDescent="0.25">
      <c r="B988" s="554">
        <v>886</v>
      </c>
      <c r="C988" s="555"/>
      <c r="D988" s="556"/>
      <c r="E988" s="290" t="s">
        <v>395</v>
      </c>
      <c r="F988" s="290" t="s">
        <v>535</v>
      </c>
      <c r="G988" s="290" t="s">
        <v>397</v>
      </c>
      <c r="H988" s="183" t="str">
        <f>INDEX(Sector!$D$57:$D$776,MATCH('Energy consumption (raw)'!F988,Sector!$C$57:$C$776,FALSE))</f>
        <v>Producing building materials from clay</v>
      </c>
      <c r="I988" s="183" t="str">
        <f>IF(G988=Sector!$B$50,Sector!$B$50,IF(G988=Sector!$B$51,Sector!$B$51,IF(G988=Sector!$B$53,Sector!$B$53,INDEX(Sector!$E$57:$E$776,MATCH('Energy consumption (raw)'!F988,Sector!$C$57:$C$776,FALSE)))))</f>
        <v>23 Manufacture of other non-metallic mineral products</v>
      </c>
      <c r="J988" s="561"/>
      <c r="K988" s="561">
        <v>6695610</v>
      </c>
      <c r="L988" s="561"/>
      <c r="M988" s="561"/>
      <c r="N988" s="561"/>
      <c r="O988" s="561"/>
      <c r="P988" s="561">
        <v>9758</v>
      </c>
      <c r="Q988" s="561"/>
      <c r="R988" s="561"/>
      <c r="S988" s="561">
        <v>44146</v>
      </c>
      <c r="T988" s="561"/>
      <c r="U988" s="561"/>
      <c r="V988" s="561"/>
      <c r="W988" s="561"/>
      <c r="X988" s="561"/>
      <c r="Y988" s="561"/>
      <c r="Z988" s="561"/>
      <c r="AA988" s="561"/>
      <c r="AB988" s="561"/>
      <c r="AC988" s="561"/>
      <c r="AD988" s="561"/>
      <c r="AE988" s="561"/>
      <c r="AF988" s="561"/>
      <c r="AG988" s="561">
        <v>6926.7811030000003</v>
      </c>
      <c r="AH988" s="561">
        <v>6927</v>
      </c>
      <c r="AI988" s="290" t="s">
        <v>310</v>
      </c>
      <c r="AJ988" s="290" t="s">
        <v>326</v>
      </c>
    </row>
    <row r="989" spans="2:36" x14ac:dyDescent="0.25">
      <c r="B989" s="554">
        <v>887</v>
      </c>
      <c r="C989" s="555"/>
      <c r="D989" s="556"/>
      <c r="E989" s="290" t="s">
        <v>395</v>
      </c>
      <c r="F989" s="559" t="s">
        <v>691</v>
      </c>
      <c r="G989" s="290" t="s">
        <v>397</v>
      </c>
      <c r="H989" s="183" t="str">
        <f>INDEX(Sector!$D$57:$D$776,MATCH('Energy consumption (raw)'!F989,Sector!$C$57:$C$776,FALSE))</f>
        <v>Forging, stamping, pressing and rolling metal; metal powder smelting</v>
      </c>
      <c r="I989" s="183" t="str">
        <f>IF(G989=Sector!$B$50,Sector!$B$50,IF(G989=Sector!$B$51,Sector!$B$51,IF(G989=Sector!$B$53,Sector!$B$53,INDEX(Sector!$E$57:$E$776,MATCH('Energy consumption (raw)'!F989,Sector!$C$57:$C$776,FALSE)))))</f>
        <v>24 Manufacture of basic metals</v>
      </c>
      <c r="J989" s="561"/>
      <c r="K989" s="561">
        <v>8973048</v>
      </c>
      <c r="L989" s="561"/>
      <c r="M989" s="561"/>
      <c r="N989" s="561"/>
      <c r="O989" s="561"/>
      <c r="P989" s="561"/>
      <c r="Q989" s="561"/>
      <c r="R989" s="561"/>
      <c r="S989" s="561"/>
      <c r="T989" s="561"/>
      <c r="U989" s="561"/>
      <c r="V989" s="561"/>
      <c r="W989" s="561"/>
      <c r="X989" s="561"/>
      <c r="Y989" s="561"/>
      <c r="Z989" s="561"/>
      <c r="AA989" s="561"/>
      <c r="AB989" s="561"/>
      <c r="AC989" s="561"/>
      <c r="AD989" s="561"/>
      <c r="AE989" s="561"/>
      <c r="AF989" s="561"/>
      <c r="AG989" s="561">
        <v>1384.5413064000002</v>
      </c>
      <c r="AH989" s="561"/>
      <c r="AI989" s="290" t="s">
        <v>310</v>
      </c>
      <c r="AJ989" s="290" t="s">
        <v>326</v>
      </c>
    </row>
    <row r="990" spans="2:36" x14ac:dyDescent="0.25">
      <c r="B990" s="554">
        <v>888</v>
      </c>
      <c r="C990" s="555"/>
      <c r="D990" s="556"/>
      <c r="E990" s="290" t="s">
        <v>395</v>
      </c>
      <c r="F990" s="559" t="s">
        <v>444</v>
      </c>
      <c r="G990" s="290" t="s">
        <v>397</v>
      </c>
      <c r="H990" s="183" t="str">
        <f>INDEX(Sector!$D$57:$D$776,MATCH('Energy consumption (raw)'!F990,Sector!$C$57:$C$776,FALSE))</f>
        <v>Manufacture of batteries and accumulators</v>
      </c>
      <c r="I990" s="183" t="str">
        <f>IF(G990=Sector!$B$50,Sector!$B$50,IF(G990=Sector!$B$51,Sector!$B$51,IF(G990=Sector!$B$53,Sector!$B$53,INDEX(Sector!$E$57:$E$776,MATCH('Energy consumption (raw)'!F990,Sector!$C$57:$C$776,FALSE)))))</f>
        <v>27 Manufacture of electrical equipment</v>
      </c>
      <c r="J990" s="561"/>
      <c r="K990" s="561">
        <v>11411964</v>
      </c>
      <c r="L990" s="561"/>
      <c r="M990" s="561"/>
      <c r="N990" s="561"/>
      <c r="O990" s="561"/>
      <c r="P990" s="561"/>
      <c r="Q990" s="561"/>
      <c r="R990" s="561"/>
      <c r="S990" s="561"/>
      <c r="T990" s="561"/>
      <c r="U990" s="561"/>
      <c r="V990" s="561"/>
      <c r="W990" s="561"/>
      <c r="X990" s="561"/>
      <c r="Y990" s="561"/>
      <c r="Z990" s="561"/>
      <c r="AA990" s="561"/>
      <c r="AB990" s="561"/>
      <c r="AC990" s="561"/>
      <c r="AD990" s="561"/>
      <c r="AE990" s="561"/>
      <c r="AF990" s="561"/>
      <c r="AG990" s="561">
        <v>1760.8660452000001</v>
      </c>
      <c r="AH990" s="561"/>
      <c r="AI990" s="290" t="s">
        <v>310</v>
      </c>
      <c r="AJ990" s="290" t="s">
        <v>326</v>
      </c>
    </row>
    <row r="991" spans="2:36" x14ac:dyDescent="0.25">
      <c r="B991" s="554">
        <v>889</v>
      </c>
      <c r="C991" s="555"/>
      <c r="D991" s="556"/>
      <c r="E991" s="290" t="s">
        <v>395</v>
      </c>
      <c r="F991" s="290" t="s">
        <v>428</v>
      </c>
      <c r="G991" s="290" t="s">
        <v>397</v>
      </c>
      <c r="H991" s="183" t="str">
        <f>INDEX(Sector!$D$57:$D$776,MATCH('Energy consumption (raw)'!F991,Sector!$C$57:$C$776,FALSE))</f>
        <v>Cement Production</v>
      </c>
      <c r="I991" s="183" t="str">
        <f>IF(G991=Sector!$B$50,Sector!$B$50,IF(G991=Sector!$B$51,Sector!$B$51,IF(G991=Sector!$B$53,Sector!$B$53,INDEX(Sector!$E$57:$E$776,MATCH('Energy consumption (raw)'!F991,Sector!$C$57:$C$776,FALSE)))))</f>
        <v>23 Manufacture of other non-metallic mineral products</v>
      </c>
      <c r="J991" s="561">
        <v>22379898</v>
      </c>
      <c r="K991" s="561">
        <v>22379898</v>
      </c>
      <c r="L991" s="561"/>
      <c r="M991" s="561"/>
      <c r="N991" s="561"/>
      <c r="O991" s="561"/>
      <c r="P991" s="561"/>
      <c r="Q991" s="561"/>
      <c r="R991" s="561"/>
      <c r="S991" s="561"/>
      <c r="T991" s="561"/>
      <c r="U991" s="561"/>
      <c r="V991" s="561"/>
      <c r="W991" s="561"/>
      <c r="X991" s="561"/>
      <c r="Y991" s="561"/>
      <c r="Z991" s="561"/>
      <c r="AA991" s="561"/>
      <c r="AB991" s="561"/>
      <c r="AC991" s="561"/>
      <c r="AD991" s="561"/>
      <c r="AE991" s="561"/>
      <c r="AF991" s="561"/>
      <c r="AG991" s="561">
        <v>3453.2182614000003</v>
      </c>
      <c r="AH991" s="561">
        <v>3524</v>
      </c>
      <c r="AI991" s="290" t="s">
        <v>310</v>
      </c>
      <c r="AJ991" s="290" t="s">
        <v>326</v>
      </c>
    </row>
    <row r="992" spans="2:36" x14ac:dyDescent="0.25">
      <c r="B992" s="554">
        <v>890</v>
      </c>
      <c r="C992" s="555"/>
      <c r="D992" s="556"/>
      <c r="E992" s="290" t="s">
        <v>395</v>
      </c>
      <c r="F992" s="290" t="s">
        <v>400</v>
      </c>
      <c r="G992" s="290" t="s">
        <v>397</v>
      </c>
      <c r="H992" s="183" t="str">
        <f>INDEX(Sector!$D$57:$D$776,MATCH('Energy consumption (raw)'!F992,Sector!$C$57:$C$776,FALSE))</f>
        <v>Producing products from plastic</v>
      </c>
      <c r="I992" s="183" t="str">
        <f>IF(G992=Sector!$B$50,Sector!$B$50,IF(G992=Sector!$B$51,Sector!$B$51,IF(G992=Sector!$B$53,Sector!$B$53,INDEX(Sector!$E$57:$E$776,MATCH('Energy consumption (raw)'!F992,Sector!$C$57:$C$776,FALSE)))))</f>
        <v>22 Manufacture of rubber and plastics products</v>
      </c>
      <c r="J992" s="561"/>
      <c r="K992" s="561">
        <v>9609640</v>
      </c>
      <c r="L992" s="561"/>
      <c r="M992" s="561"/>
      <c r="N992" s="561"/>
      <c r="O992" s="561"/>
      <c r="P992" s="561"/>
      <c r="Q992" s="561"/>
      <c r="R992" s="561"/>
      <c r="S992" s="561">
        <v>254000</v>
      </c>
      <c r="T992" s="561"/>
      <c r="U992" s="561"/>
      <c r="V992" s="561"/>
      <c r="W992" s="561"/>
      <c r="X992" s="561"/>
      <c r="Y992" s="561">
        <v>5125</v>
      </c>
      <c r="Z992" s="561"/>
      <c r="AA992" s="561"/>
      <c r="AB992" s="561"/>
      <c r="AC992" s="561"/>
      <c r="AD992" s="561"/>
      <c r="AE992" s="561"/>
      <c r="AF992" s="561"/>
      <c r="AG992" s="561">
        <v>7292.5374520000005</v>
      </c>
      <c r="AH992" s="561">
        <v>4291</v>
      </c>
      <c r="AI992" s="290" t="s">
        <v>310</v>
      </c>
      <c r="AJ992" s="290" t="s">
        <v>326</v>
      </c>
    </row>
    <row r="993" spans="2:36" x14ac:dyDescent="0.25">
      <c r="B993" s="554">
        <v>891</v>
      </c>
      <c r="C993" s="555"/>
      <c r="D993" s="556"/>
      <c r="E993" s="290" t="s">
        <v>395</v>
      </c>
      <c r="F993" s="290" t="s">
        <v>400</v>
      </c>
      <c r="G993" s="290" t="s">
        <v>397</v>
      </c>
      <c r="H993" s="183" t="str">
        <f>INDEX(Sector!$D$57:$D$776,MATCH('Energy consumption (raw)'!F993,Sector!$C$57:$C$776,FALSE))</f>
        <v>Producing products from plastic</v>
      </c>
      <c r="I993" s="183" t="str">
        <f>IF(G993=Sector!$B$50,Sector!$B$50,IF(G993=Sector!$B$51,Sector!$B$51,IF(G993=Sector!$B$53,Sector!$B$53,INDEX(Sector!$E$57:$E$776,MATCH('Energy consumption (raw)'!F993,Sector!$C$57:$C$776,FALSE)))))</f>
        <v>22 Manufacture of rubber and plastics products</v>
      </c>
      <c r="J993" s="561"/>
      <c r="K993" s="561">
        <v>19728450</v>
      </c>
      <c r="L993" s="561"/>
      <c r="M993" s="561"/>
      <c r="N993" s="561"/>
      <c r="O993" s="561"/>
      <c r="P993" s="561"/>
      <c r="Q993" s="561"/>
      <c r="R993" s="561"/>
      <c r="S993" s="561"/>
      <c r="T993" s="561"/>
      <c r="U993" s="561"/>
      <c r="V993" s="561"/>
      <c r="W993" s="561"/>
      <c r="X993" s="561"/>
      <c r="Y993" s="561"/>
      <c r="Z993" s="561"/>
      <c r="AA993" s="561"/>
      <c r="AB993" s="561"/>
      <c r="AC993" s="561"/>
      <c r="AD993" s="561"/>
      <c r="AE993" s="561"/>
      <c r="AF993" s="561"/>
      <c r="AG993" s="561">
        <v>3044.099835</v>
      </c>
      <c r="AH993" s="561"/>
      <c r="AI993" s="290" t="s">
        <v>310</v>
      </c>
      <c r="AJ993" s="290" t="s">
        <v>326</v>
      </c>
    </row>
    <row r="994" spans="2:36" x14ac:dyDescent="0.25">
      <c r="B994" s="554">
        <v>892</v>
      </c>
      <c r="C994" s="555"/>
      <c r="D994" s="556"/>
      <c r="E994" s="290" t="s">
        <v>395</v>
      </c>
      <c r="F994" s="290" t="s">
        <v>465</v>
      </c>
      <c r="G994" s="290" t="s">
        <v>397</v>
      </c>
      <c r="H994" s="183" t="str">
        <f>INDEX(Sector!$D$57:$D$776,MATCH('Energy consumption (raw)'!F994,Sector!$C$57:$C$776,FALSE))</f>
        <v>Production of costumes</v>
      </c>
      <c r="I994" s="183" t="str">
        <f>IF(G994=Sector!$B$50,Sector!$B$50,IF(G994=Sector!$B$51,Sector!$B$51,IF(G994=Sector!$B$53,Sector!$B$53,INDEX(Sector!$E$57:$E$776,MATCH('Energy consumption (raw)'!F994,Sector!$C$57:$C$776,FALSE)))))</f>
        <v>14 Manufacture of wearing apparel</v>
      </c>
      <c r="J994" s="561"/>
      <c r="K994" s="561">
        <v>2148000</v>
      </c>
      <c r="L994" s="561"/>
      <c r="M994" s="561"/>
      <c r="N994" s="561"/>
      <c r="O994" s="561"/>
      <c r="P994" s="561">
        <v>1286</v>
      </c>
      <c r="Q994" s="561"/>
      <c r="R994" s="561"/>
      <c r="S994" s="561">
        <v>66000</v>
      </c>
      <c r="T994" s="561"/>
      <c r="U994" s="561"/>
      <c r="V994" s="561"/>
      <c r="W994" s="561"/>
      <c r="X994" s="561"/>
      <c r="Y994" s="561"/>
      <c r="Z994" s="561"/>
      <c r="AA994" s="561"/>
      <c r="AB994" s="561">
        <v>278</v>
      </c>
      <c r="AC994" s="561"/>
      <c r="AD994" s="561"/>
      <c r="AE994" s="561"/>
      <c r="AF994" s="561"/>
      <c r="AG994" s="561">
        <v>1264.8103999999998</v>
      </c>
      <c r="AH994" s="561"/>
      <c r="AI994" s="290" t="s">
        <v>310</v>
      </c>
      <c r="AJ994" s="290" t="s">
        <v>326</v>
      </c>
    </row>
    <row r="995" spans="2:36" x14ac:dyDescent="0.25">
      <c r="B995" s="554">
        <v>893</v>
      </c>
      <c r="C995" s="555"/>
      <c r="D995" s="556"/>
      <c r="E995" s="290" t="s">
        <v>395</v>
      </c>
      <c r="F995" s="290" t="s">
        <v>523</v>
      </c>
      <c r="G995" s="290" t="s">
        <v>397</v>
      </c>
      <c r="H995" s="183" t="str">
        <f>INDEX(Sector!$D$57:$D$776,MATCH('Energy consumption (raw)'!F995,Sector!$C$57:$C$776,FALSE))</f>
        <v>Power production</v>
      </c>
      <c r="I995" s="183" t="str">
        <f>IF(G995=Sector!$B$50,Sector!$B$50,IF(G995=Sector!$B$51,Sector!$B$51,IF(G995=Sector!$B$53,Sector!$B$53,INDEX(Sector!$E$57:$E$776,MATCH('Energy consumption (raw)'!F995,Sector!$C$57:$C$776,FALSE)))))</f>
        <v>35 Electricity, gas, steam and air conditioning supply</v>
      </c>
      <c r="J995" s="561"/>
      <c r="K995" s="561">
        <v>6974124</v>
      </c>
      <c r="L995" s="561"/>
      <c r="M995" s="561"/>
      <c r="N995" s="561"/>
      <c r="O995" s="561"/>
      <c r="P995" s="561"/>
      <c r="Q995" s="561">
        <v>94175</v>
      </c>
      <c r="R995" s="561"/>
      <c r="S995" s="561">
        <v>915000</v>
      </c>
      <c r="T995" s="561"/>
      <c r="U995" s="561"/>
      <c r="V995" s="561"/>
      <c r="W995" s="561"/>
      <c r="X995" s="561"/>
      <c r="Y995" s="561"/>
      <c r="Z995" s="561"/>
      <c r="AA995" s="561"/>
      <c r="AB995" s="561"/>
      <c r="AC995" s="561"/>
      <c r="AD995" s="561"/>
      <c r="AE995" s="561"/>
      <c r="AF995" s="561"/>
      <c r="AG995" s="561">
        <v>48968.807333199999</v>
      </c>
      <c r="AH995" s="561"/>
      <c r="AI995" s="290" t="s">
        <v>310</v>
      </c>
      <c r="AJ995" s="290" t="s">
        <v>326</v>
      </c>
    </row>
    <row r="996" spans="2:36" x14ac:dyDescent="0.25">
      <c r="B996" s="554">
        <v>894</v>
      </c>
      <c r="C996" s="555"/>
      <c r="D996" s="556"/>
      <c r="E996" s="290" t="s">
        <v>395</v>
      </c>
      <c r="F996" s="290" t="s">
        <v>467</v>
      </c>
      <c r="G996" s="290" t="s">
        <v>397</v>
      </c>
      <c r="H996" s="183" t="str">
        <f>INDEX(Sector!$D$57:$D$776,MATCH('Energy consumption (raw)'!F996,Sector!$C$57:$C$776,FALSE))</f>
        <v>Other production n.e.c</v>
      </c>
      <c r="I996" s="183" t="str">
        <f>IF(G996=Sector!$B$50,Sector!$B$50,IF(G996=Sector!$B$51,Sector!$B$51,IF(G996=Sector!$B$53,Sector!$B$53,INDEX(Sector!$E$57:$E$776,MATCH('Energy consumption (raw)'!F996,Sector!$C$57:$C$776,FALSE)))))</f>
        <v>32 Other manufacturing</v>
      </c>
      <c r="J996" s="561">
        <v>19270402</v>
      </c>
      <c r="K996" s="561">
        <v>19270402</v>
      </c>
      <c r="L996" s="561"/>
      <c r="M996" s="561"/>
      <c r="N996" s="561"/>
      <c r="O996" s="561"/>
      <c r="P996" s="561"/>
      <c r="Q996" s="561"/>
      <c r="R996" s="561"/>
      <c r="S996" s="561">
        <v>21600</v>
      </c>
      <c r="T996" s="561"/>
      <c r="U996" s="561"/>
      <c r="V996" s="561"/>
      <c r="W996" s="561">
        <v>2000</v>
      </c>
      <c r="X996" s="561"/>
      <c r="Y996" s="561"/>
      <c r="Z996" s="561"/>
      <c r="AA996" s="561"/>
      <c r="AB996" s="561"/>
      <c r="AC996" s="561"/>
      <c r="AD996" s="561"/>
      <c r="AE996" s="561"/>
      <c r="AF996" s="561"/>
      <c r="AG996" s="561">
        <v>2994.0910285999998</v>
      </c>
      <c r="AH996" s="561">
        <v>4403</v>
      </c>
      <c r="AI996" s="290" t="s">
        <v>310</v>
      </c>
      <c r="AJ996" s="290" t="s">
        <v>326</v>
      </c>
    </row>
    <row r="997" spans="2:36" x14ac:dyDescent="0.25">
      <c r="B997" s="554">
        <v>895</v>
      </c>
      <c r="C997" s="555"/>
      <c r="D997" s="556"/>
      <c r="E997" s="290" t="s">
        <v>395</v>
      </c>
      <c r="F997" s="290" t="s">
        <v>692</v>
      </c>
      <c r="G997" s="290" t="s">
        <v>397</v>
      </c>
      <c r="H997" s="183" t="str">
        <f>INDEX(Sector!$D$57:$D$776,MATCH('Energy consumption (raw)'!F997,Sector!$C$57:$C$776,FALSE))</f>
        <v>Producing products from paper and board</v>
      </c>
      <c r="I997" s="183" t="str">
        <f>IF(G997=Sector!$B$50,Sector!$B$50,IF(G997=Sector!$B$51,Sector!$B$51,IF(G997=Sector!$B$53,Sector!$B$53,INDEX(Sector!$E$57:$E$776,MATCH('Energy consumption (raw)'!F997,Sector!$C$57:$C$776,FALSE)))))</f>
        <v>17 Manufacture of paper and paper products</v>
      </c>
      <c r="J997" s="561"/>
      <c r="K997" s="561">
        <v>8644240</v>
      </c>
      <c r="L997" s="561"/>
      <c r="M997" s="561"/>
      <c r="N997" s="561"/>
      <c r="O997" s="561"/>
      <c r="P997" s="561"/>
      <c r="Q997" s="561"/>
      <c r="R997" s="561"/>
      <c r="S997" s="561"/>
      <c r="T997" s="561"/>
      <c r="U997" s="561"/>
      <c r="V997" s="561"/>
      <c r="W997" s="561"/>
      <c r="X997" s="561"/>
      <c r="Y997" s="561"/>
      <c r="Z997" s="561"/>
      <c r="AA997" s="561"/>
      <c r="AB997" s="561"/>
      <c r="AC997" s="561"/>
      <c r="AD997" s="561"/>
      <c r="AE997" s="561"/>
      <c r="AF997" s="561"/>
      <c r="AG997" s="561">
        <v>1333.8062320000001</v>
      </c>
      <c r="AH997" s="561">
        <v>1334</v>
      </c>
      <c r="AI997" s="290" t="s">
        <v>310</v>
      </c>
      <c r="AJ997" s="290" t="s">
        <v>326</v>
      </c>
    </row>
    <row r="998" spans="2:36" ht="15.75" thickBot="1" x14ac:dyDescent="0.3">
      <c r="B998" s="554">
        <v>896</v>
      </c>
      <c r="C998" s="555"/>
      <c r="D998" s="556"/>
      <c r="E998" s="290" t="s">
        <v>395</v>
      </c>
      <c r="F998" s="567" t="s">
        <v>437</v>
      </c>
      <c r="G998" s="290" t="s">
        <v>397</v>
      </c>
      <c r="H998" s="183" t="str">
        <f>INDEX(Sector!$D$57:$D$776,MATCH('Energy consumption (raw)'!F998,Sector!$C$57:$C$776,FALSE))</f>
        <v>Manufacture of other metal products n.e.c</v>
      </c>
      <c r="I998" s="183" t="str">
        <f>IF(G998=Sector!$B$50,Sector!$B$50,IF(G998=Sector!$B$51,Sector!$B$51,IF(G998=Sector!$B$53,Sector!$B$53,INDEX(Sector!$E$57:$E$776,MATCH('Energy consumption (raw)'!F998,Sector!$C$57:$C$776,FALSE)))))</f>
        <v>25 Manufacture of fabricated metal products, except machinery and equipment</v>
      </c>
      <c r="J998" s="561"/>
      <c r="K998" s="561">
        <v>6883380</v>
      </c>
      <c r="L998" s="561"/>
      <c r="M998" s="561"/>
      <c r="N998" s="561"/>
      <c r="O998" s="561"/>
      <c r="P998" s="561"/>
      <c r="Q998" s="561"/>
      <c r="R998" s="561"/>
      <c r="S998" s="561"/>
      <c r="T998" s="561"/>
      <c r="U998" s="561"/>
      <c r="V998" s="561"/>
      <c r="W998" s="561"/>
      <c r="X998" s="561"/>
      <c r="Y998" s="561"/>
      <c r="Z998" s="561"/>
      <c r="AA998" s="561"/>
      <c r="AB998" s="561"/>
      <c r="AC998" s="561"/>
      <c r="AD998" s="561"/>
      <c r="AE998" s="561"/>
      <c r="AF998" s="561"/>
      <c r="AG998" s="561">
        <v>1062.105534</v>
      </c>
      <c r="AH998" s="561"/>
      <c r="AI998" s="290" t="s">
        <v>310</v>
      </c>
      <c r="AJ998" s="290" t="s">
        <v>326</v>
      </c>
    </row>
    <row r="999" spans="2:36" x14ac:dyDescent="0.25">
      <c r="B999" s="554">
        <v>897</v>
      </c>
      <c r="C999" s="555"/>
      <c r="D999" s="556"/>
      <c r="E999" s="290" t="s">
        <v>395</v>
      </c>
      <c r="F999" s="290" t="s">
        <v>407</v>
      </c>
      <c r="G999" s="290" t="s">
        <v>397</v>
      </c>
      <c r="H999" s="183" t="str">
        <f>INDEX(Sector!$D$57:$D$776,MATCH('Energy consumption (raw)'!F999,Sector!$C$57:$C$776,FALSE))</f>
        <v>Electronic components manufacturing</v>
      </c>
      <c r="I999" s="183" t="str">
        <f>IF(G999=Sector!$B$50,Sector!$B$50,IF(G999=Sector!$B$51,Sector!$B$51,IF(G999=Sector!$B$53,Sector!$B$53,INDEX(Sector!$E$57:$E$776,MATCH('Energy consumption (raw)'!F999,Sector!$C$57:$C$776,FALSE)))))</f>
        <v>26 Manufacture of computer, electronic and optical products</v>
      </c>
      <c r="J999" s="561"/>
      <c r="K999" s="561">
        <v>6686431</v>
      </c>
      <c r="L999" s="561"/>
      <c r="M999" s="561"/>
      <c r="N999" s="561"/>
      <c r="O999" s="561"/>
      <c r="P999" s="561"/>
      <c r="Q999" s="561"/>
      <c r="R999" s="561"/>
      <c r="S999" s="561"/>
      <c r="T999" s="561"/>
      <c r="U999" s="561"/>
      <c r="V999" s="561"/>
      <c r="W999" s="561"/>
      <c r="X999" s="561"/>
      <c r="Y999" s="561"/>
      <c r="Z999" s="561"/>
      <c r="AA999" s="561"/>
      <c r="AB999" s="561"/>
      <c r="AC999" s="561"/>
      <c r="AD999" s="561"/>
      <c r="AE999" s="561"/>
      <c r="AF999" s="561"/>
      <c r="AG999" s="561">
        <v>1031.7163033000002</v>
      </c>
      <c r="AH999" s="561"/>
      <c r="AI999" s="290" t="s">
        <v>310</v>
      </c>
      <c r="AJ999" s="290" t="s">
        <v>326</v>
      </c>
    </row>
    <row r="1000" spans="2:36" x14ac:dyDescent="0.25">
      <c r="B1000" s="554">
        <v>898</v>
      </c>
      <c r="C1000" s="555"/>
      <c r="D1000" s="556"/>
      <c r="E1000" s="290" t="s">
        <v>395</v>
      </c>
      <c r="F1000" s="290" t="s">
        <v>407</v>
      </c>
      <c r="G1000" s="290" t="s">
        <v>397</v>
      </c>
      <c r="H1000" s="183" t="str">
        <f>INDEX(Sector!$D$57:$D$776,MATCH('Energy consumption (raw)'!F1000,Sector!$C$57:$C$776,FALSE))</f>
        <v>Electronic components manufacturing</v>
      </c>
      <c r="I1000" s="183" t="str">
        <f>IF(G1000=Sector!$B$50,Sector!$B$50,IF(G1000=Sector!$B$51,Sector!$B$51,IF(G1000=Sector!$B$53,Sector!$B$53,INDEX(Sector!$E$57:$E$776,MATCH('Energy consumption (raw)'!F1000,Sector!$C$57:$C$776,FALSE)))))</f>
        <v>26 Manufacture of computer, electronic and optical products</v>
      </c>
      <c r="J1000" s="561"/>
      <c r="K1000" s="561">
        <v>22550304</v>
      </c>
      <c r="L1000" s="561"/>
      <c r="M1000" s="561"/>
      <c r="N1000" s="561"/>
      <c r="O1000" s="561"/>
      <c r="P1000" s="561"/>
      <c r="Q1000" s="561"/>
      <c r="R1000" s="561"/>
      <c r="S1000" s="561">
        <v>680</v>
      </c>
      <c r="T1000" s="561"/>
      <c r="U1000" s="561"/>
      <c r="V1000" s="561"/>
      <c r="W1000" s="561">
        <v>3277</v>
      </c>
      <c r="X1000" s="561"/>
      <c r="Y1000" s="561">
        <v>64.072999999999993</v>
      </c>
      <c r="Z1000" s="561"/>
      <c r="AA1000" s="561"/>
      <c r="AB1000" s="561"/>
      <c r="AC1000" s="561"/>
      <c r="AD1000" s="561"/>
      <c r="AE1000" s="561"/>
      <c r="AF1000" s="561"/>
      <c r="AG1000" s="561">
        <v>3552.6697872</v>
      </c>
      <c r="AH1000" s="561">
        <v>2899</v>
      </c>
      <c r="AI1000" s="290" t="s">
        <v>310</v>
      </c>
      <c r="AJ1000" s="290" t="s">
        <v>326</v>
      </c>
    </row>
    <row r="1001" spans="2:36" x14ac:dyDescent="0.25">
      <c r="B1001" s="554">
        <v>899</v>
      </c>
      <c r="C1001" s="555"/>
      <c r="D1001" s="556"/>
      <c r="E1001" s="290" t="s">
        <v>395</v>
      </c>
      <c r="F1001" s="290" t="s">
        <v>465</v>
      </c>
      <c r="G1001" s="290" t="s">
        <v>397</v>
      </c>
      <c r="H1001" s="183" t="str">
        <f>INDEX(Sector!$D$57:$D$776,MATCH('Energy consumption (raw)'!F1001,Sector!$C$57:$C$776,FALSE))</f>
        <v>Production of costumes</v>
      </c>
      <c r="I1001" s="183" t="str">
        <f>IF(G1001=Sector!$B$50,Sector!$B$50,IF(G1001=Sector!$B$51,Sector!$B$51,IF(G1001=Sector!$B$53,Sector!$B$53,INDEX(Sector!$E$57:$E$776,MATCH('Energy consumption (raw)'!F1001,Sector!$C$57:$C$776,FALSE)))))</f>
        <v>14 Manufacture of wearing apparel</v>
      </c>
      <c r="J1001" s="561">
        <v>11697912</v>
      </c>
      <c r="K1001" s="561">
        <v>11697912</v>
      </c>
      <c r="L1001" s="561"/>
      <c r="M1001" s="561"/>
      <c r="N1001" s="561"/>
      <c r="O1001" s="561"/>
      <c r="P1001" s="561"/>
      <c r="Q1001" s="561"/>
      <c r="R1001" s="561"/>
      <c r="S1001" s="561"/>
      <c r="T1001" s="561"/>
      <c r="U1001" s="561"/>
      <c r="V1001" s="561"/>
      <c r="W1001" s="561"/>
      <c r="X1001" s="561"/>
      <c r="Y1001" s="561">
        <v>88.76</v>
      </c>
      <c r="Z1001" s="561"/>
      <c r="AA1001" s="561"/>
      <c r="AB1001" s="561"/>
      <c r="AC1001" s="561"/>
      <c r="AD1001" s="561"/>
      <c r="AE1001" s="561"/>
      <c r="AF1001" s="561"/>
      <c r="AG1001" s="561">
        <v>1901.7362216000001</v>
      </c>
      <c r="AH1001" s="561">
        <v>1991</v>
      </c>
      <c r="AI1001" s="290" t="s">
        <v>310</v>
      </c>
      <c r="AJ1001" s="290" t="s">
        <v>326</v>
      </c>
    </row>
    <row r="1002" spans="2:36" x14ac:dyDescent="0.25">
      <c r="B1002" s="554">
        <v>900</v>
      </c>
      <c r="C1002" s="555"/>
      <c r="D1002" s="556"/>
      <c r="E1002" s="290" t="s">
        <v>395</v>
      </c>
      <c r="F1002" s="290" t="s">
        <v>407</v>
      </c>
      <c r="G1002" s="290" t="s">
        <v>397</v>
      </c>
      <c r="H1002" s="183" t="str">
        <f>INDEX(Sector!$D$57:$D$776,MATCH('Energy consumption (raw)'!F1002,Sector!$C$57:$C$776,FALSE))</f>
        <v>Electronic components manufacturing</v>
      </c>
      <c r="I1002" s="183" t="str">
        <f>IF(G1002=Sector!$B$50,Sector!$B$50,IF(G1002=Sector!$B$51,Sector!$B$51,IF(G1002=Sector!$B$53,Sector!$B$53,INDEX(Sector!$E$57:$E$776,MATCH('Energy consumption (raw)'!F1002,Sector!$C$57:$C$776,FALSE)))))</f>
        <v>26 Manufacture of computer, electronic and optical products</v>
      </c>
      <c r="J1002" s="561">
        <v>9512400</v>
      </c>
      <c r="K1002" s="561">
        <v>9512400</v>
      </c>
      <c r="L1002" s="561"/>
      <c r="M1002" s="561"/>
      <c r="N1002" s="561"/>
      <c r="O1002" s="561"/>
      <c r="P1002" s="561"/>
      <c r="Q1002" s="561"/>
      <c r="R1002" s="561"/>
      <c r="S1002" s="561"/>
      <c r="T1002" s="561"/>
      <c r="U1002" s="561"/>
      <c r="V1002" s="561"/>
      <c r="W1002" s="561"/>
      <c r="X1002" s="561"/>
      <c r="Y1002" s="561"/>
      <c r="Z1002" s="561"/>
      <c r="AA1002" s="561"/>
      <c r="AB1002" s="561"/>
      <c r="AC1002" s="561"/>
      <c r="AD1002" s="561"/>
      <c r="AE1002" s="561"/>
      <c r="AF1002" s="561"/>
      <c r="AG1002" s="561">
        <v>1467.76332</v>
      </c>
      <c r="AH1002" s="561">
        <v>1728</v>
      </c>
      <c r="AI1002" s="290" t="s">
        <v>310</v>
      </c>
      <c r="AJ1002" s="290" t="s">
        <v>326</v>
      </c>
    </row>
    <row r="1003" spans="2:36" x14ac:dyDescent="0.25">
      <c r="B1003" s="554">
        <v>901</v>
      </c>
      <c r="C1003" s="555"/>
      <c r="D1003" s="556"/>
      <c r="E1003" s="290" t="s">
        <v>395</v>
      </c>
      <c r="F1003" s="290" t="s">
        <v>477</v>
      </c>
      <c r="G1003" s="290" t="s">
        <v>397</v>
      </c>
      <c r="H1003" s="183" t="str">
        <f>INDEX(Sector!$D$57:$D$776,MATCH('Energy consumption (raw)'!F1003,Sector!$C$57:$C$776,FALSE))</f>
        <v>Manufacture of electrical equipment</v>
      </c>
      <c r="I1003" s="183" t="str">
        <f>IF(G1003=Sector!$B$50,Sector!$B$50,IF(G1003=Sector!$B$51,Sector!$B$51,IF(G1003=Sector!$B$53,Sector!$B$53,INDEX(Sector!$E$57:$E$776,MATCH('Energy consumption (raw)'!F1003,Sector!$C$57:$C$776,FALSE)))))</f>
        <v>27 Manufacture of electrical equipment</v>
      </c>
      <c r="J1003" s="561">
        <v>7383966</v>
      </c>
      <c r="K1003" s="561">
        <v>10497671</v>
      </c>
      <c r="L1003" s="561"/>
      <c r="M1003" s="561"/>
      <c r="N1003" s="561"/>
      <c r="O1003" s="561"/>
      <c r="P1003" s="561"/>
      <c r="Q1003" s="561"/>
      <c r="R1003" s="561"/>
      <c r="S1003" s="561">
        <v>20000</v>
      </c>
      <c r="T1003" s="561"/>
      <c r="U1003" s="561"/>
      <c r="V1003" s="561"/>
      <c r="W1003" s="561"/>
      <c r="X1003" s="561"/>
      <c r="Y1003" s="561"/>
      <c r="Z1003" s="561"/>
      <c r="AA1003" s="561"/>
      <c r="AB1003" s="561"/>
      <c r="AC1003" s="561"/>
      <c r="AD1003" s="561"/>
      <c r="AE1003" s="561"/>
      <c r="AF1003" s="561"/>
      <c r="AG1003" s="561">
        <v>1637.3906353</v>
      </c>
      <c r="AH1003" s="561">
        <v>1637</v>
      </c>
      <c r="AI1003" s="290" t="s">
        <v>310</v>
      </c>
      <c r="AJ1003" s="290" t="s">
        <v>326</v>
      </c>
    </row>
    <row r="1004" spans="2:36" x14ac:dyDescent="0.25">
      <c r="B1004" s="554">
        <v>902</v>
      </c>
      <c r="C1004" s="555"/>
      <c r="D1004" s="556"/>
      <c r="E1004" s="290" t="s">
        <v>395</v>
      </c>
      <c r="F1004" s="290" t="s">
        <v>407</v>
      </c>
      <c r="G1004" s="290" t="s">
        <v>397</v>
      </c>
      <c r="H1004" s="183" t="str">
        <f>INDEX(Sector!$D$57:$D$776,MATCH('Energy consumption (raw)'!F1004,Sector!$C$57:$C$776,FALSE))</f>
        <v>Electronic components manufacturing</v>
      </c>
      <c r="I1004" s="183" t="str">
        <f>IF(G1004=Sector!$B$50,Sector!$B$50,IF(G1004=Sector!$B$51,Sector!$B$51,IF(G1004=Sector!$B$53,Sector!$B$53,INDEX(Sector!$E$57:$E$776,MATCH('Energy consumption (raw)'!F1004,Sector!$C$57:$C$776,FALSE)))))</f>
        <v>26 Manufacture of computer, electronic and optical products</v>
      </c>
      <c r="J1004" s="561"/>
      <c r="K1004" s="561">
        <v>10360020</v>
      </c>
      <c r="L1004" s="561"/>
      <c r="M1004" s="561"/>
      <c r="N1004" s="561"/>
      <c r="O1004" s="561"/>
      <c r="P1004" s="561"/>
      <c r="Q1004" s="561"/>
      <c r="R1004" s="561"/>
      <c r="S1004" s="561"/>
      <c r="T1004" s="561"/>
      <c r="U1004" s="561"/>
      <c r="V1004" s="561"/>
      <c r="W1004" s="561"/>
      <c r="X1004" s="561"/>
      <c r="Y1004" s="561">
        <v>3</v>
      </c>
      <c r="Z1004" s="561"/>
      <c r="AA1004" s="561"/>
      <c r="AB1004" s="561"/>
      <c r="AC1004" s="561"/>
      <c r="AD1004" s="561"/>
      <c r="AE1004" s="561"/>
      <c r="AF1004" s="561"/>
      <c r="AG1004" s="561">
        <v>1601.8210860000002</v>
      </c>
      <c r="AH1004" s="561">
        <v>1466</v>
      </c>
      <c r="AI1004" s="290" t="s">
        <v>310</v>
      </c>
      <c r="AJ1004" s="290" t="s">
        <v>326</v>
      </c>
    </row>
    <row r="1005" spans="2:36" x14ac:dyDescent="0.25">
      <c r="B1005" s="554">
        <v>903</v>
      </c>
      <c r="C1005" s="555"/>
      <c r="D1005" s="556"/>
      <c r="E1005" s="290" t="s">
        <v>395</v>
      </c>
      <c r="F1005" s="290" t="s">
        <v>407</v>
      </c>
      <c r="G1005" s="290" t="s">
        <v>397</v>
      </c>
      <c r="H1005" s="183" t="str">
        <f>INDEX(Sector!$D$57:$D$776,MATCH('Energy consumption (raw)'!F1005,Sector!$C$57:$C$776,FALSE))</f>
        <v>Electronic components manufacturing</v>
      </c>
      <c r="I1005" s="183" t="str">
        <f>IF(G1005=Sector!$B$50,Sector!$B$50,IF(G1005=Sector!$B$51,Sector!$B$51,IF(G1005=Sector!$B$53,Sector!$B$53,INDEX(Sector!$E$57:$E$776,MATCH('Energy consumption (raw)'!F1005,Sector!$C$57:$C$776,FALSE)))))</f>
        <v>26 Manufacture of computer, electronic and optical products</v>
      </c>
      <c r="J1005" s="561"/>
      <c r="K1005" s="561">
        <v>63008820</v>
      </c>
      <c r="L1005" s="561"/>
      <c r="M1005" s="561"/>
      <c r="N1005" s="561"/>
      <c r="O1005" s="561"/>
      <c r="P1005" s="561"/>
      <c r="Q1005" s="561"/>
      <c r="R1005" s="561"/>
      <c r="S1005" s="561">
        <v>17000</v>
      </c>
      <c r="T1005" s="561"/>
      <c r="U1005" s="561"/>
      <c r="V1005" s="561"/>
      <c r="W1005" s="561"/>
      <c r="X1005" s="561"/>
      <c r="Y1005" s="561">
        <v>86.37</v>
      </c>
      <c r="Z1005" s="561"/>
      <c r="AA1005" s="561"/>
      <c r="AB1005" s="561"/>
      <c r="AC1005" s="561"/>
      <c r="AD1005" s="561"/>
      <c r="AE1005" s="561"/>
      <c r="AF1005" s="561"/>
      <c r="AG1005" s="561">
        <v>9831.3642259999997</v>
      </c>
      <c r="AH1005" s="561">
        <v>6938</v>
      </c>
      <c r="AI1005" s="290" t="s">
        <v>310</v>
      </c>
      <c r="AJ1005" s="290" t="s">
        <v>326</v>
      </c>
    </row>
    <row r="1006" spans="2:36" x14ac:dyDescent="0.25">
      <c r="B1006" s="554">
        <v>904</v>
      </c>
      <c r="C1006" s="555"/>
      <c r="D1006" s="556"/>
      <c r="E1006" s="290" t="s">
        <v>395</v>
      </c>
      <c r="F1006" s="290" t="s">
        <v>535</v>
      </c>
      <c r="G1006" s="290" t="s">
        <v>397</v>
      </c>
      <c r="H1006" s="183" t="str">
        <f>INDEX(Sector!$D$57:$D$776,MATCH('Energy consumption (raw)'!F1006,Sector!$C$57:$C$776,FALSE))</f>
        <v>Producing building materials from clay</v>
      </c>
      <c r="I1006" s="183" t="str">
        <f>IF(G1006=Sector!$B$50,Sector!$B$50,IF(G1006=Sector!$B$51,Sector!$B$51,IF(G1006=Sector!$B$53,Sector!$B$53,INDEX(Sector!$E$57:$E$776,MATCH('Energy consumption (raw)'!F1006,Sector!$C$57:$C$776,FALSE)))))</f>
        <v>23 Manufacture of other non-metallic mineral products</v>
      </c>
      <c r="J1006" s="561"/>
      <c r="K1006" s="561">
        <v>5331259</v>
      </c>
      <c r="L1006" s="561"/>
      <c r="M1006" s="561"/>
      <c r="N1006" s="561"/>
      <c r="O1006" s="561"/>
      <c r="P1006" s="561"/>
      <c r="Q1006" s="561">
        <v>34079</v>
      </c>
      <c r="R1006" s="561"/>
      <c r="S1006" s="561"/>
      <c r="T1006" s="561"/>
      <c r="U1006" s="561"/>
      <c r="V1006" s="561"/>
      <c r="W1006" s="561"/>
      <c r="X1006" s="561"/>
      <c r="Y1006" s="561"/>
      <c r="Z1006" s="561"/>
      <c r="AA1006" s="561"/>
      <c r="AB1006" s="561"/>
      <c r="AC1006" s="561"/>
      <c r="AD1006" s="561"/>
      <c r="AE1006" s="561"/>
      <c r="AF1006" s="561"/>
      <c r="AG1006" s="561">
        <v>17862.113263700001</v>
      </c>
      <c r="AH1006" s="561">
        <v>1206</v>
      </c>
      <c r="AI1006" s="290" t="s">
        <v>310</v>
      </c>
      <c r="AJ1006" s="290" t="s">
        <v>326</v>
      </c>
    </row>
    <row r="1007" spans="2:36" x14ac:dyDescent="0.25">
      <c r="B1007" s="554">
        <v>905</v>
      </c>
      <c r="C1007" s="555"/>
      <c r="D1007" s="556"/>
      <c r="E1007" s="290" t="s">
        <v>395</v>
      </c>
      <c r="F1007" s="290" t="s">
        <v>407</v>
      </c>
      <c r="G1007" s="290" t="s">
        <v>397</v>
      </c>
      <c r="H1007" s="183" t="str">
        <f>INDEX(Sector!$D$57:$D$776,MATCH('Energy consumption (raw)'!F1007,Sector!$C$57:$C$776,FALSE))</f>
        <v>Electronic components manufacturing</v>
      </c>
      <c r="I1007" s="183" t="str">
        <f>IF(G1007=Sector!$B$50,Sector!$B$50,IF(G1007=Sector!$B$51,Sector!$B$51,IF(G1007=Sector!$B$53,Sector!$B$53,INDEX(Sector!$E$57:$E$776,MATCH('Energy consumption (raw)'!F1007,Sector!$C$57:$C$776,FALSE)))))</f>
        <v>26 Manufacture of computer, electronic and optical products</v>
      </c>
      <c r="J1007" s="561"/>
      <c r="K1007" s="561">
        <v>10675518</v>
      </c>
      <c r="L1007" s="561"/>
      <c r="M1007" s="561"/>
      <c r="N1007" s="561"/>
      <c r="O1007" s="561"/>
      <c r="P1007" s="561"/>
      <c r="Q1007" s="561"/>
      <c r="R1007" s="561"/>
      <c r="S1007" s="561"/>
      <c r="T1007" s="561"/>
      <c r="U1007" s="561"/>
      <c r="V1007" s="561"/>
      <c r="W1007" s="561"/>
      <c r="X1007" s="561"/>
      <c r="Y1007" s="561"/>
      <c r="Z1007" s="561"/>
      <c r="AA1007" s="561"/>
      <c r="AB1007" s="561"/>
      <c r="AC1007" s="561"/>
      <c r="AD1007" s="561"/>
      <c r="AE1007" s="561"/>
      <c r="AF1007" s="561"/>
      <c r="AG1007" s="561">
        <v>1647.2324274</v>
      </c>
      <c r="AH1007" s="561"/>
      <c r="AI1007" s="290" t="s">
        <v>310</v>
      </c>
      <c r="AJ1007" s="290" t="s">
        <v>326</v>
      </c>
    </row>
    <row r="1008" spans="2:36" x14ac:dyDescent="0.25">
      <c r="B1008" s="554">
        <v>906</v>
      </c>
      <c r="C1008" s="555"/>
      <c r="D1008" s="556"/>
      <c r="E1008" s="290" t="s">
        <v>395</v>
      </c>
      <c r="F1008" s="290" t="s">
        <v>444</v>
      </c>
      <c r="G1008" s="290" t="s">
        <v>397</v>
      </c>
      <c r="H1008" s="183" t="str">
        <f>INDEX(Sector!$D$57:$D$776,MATCH('Energy consumption (raw)'!F1008,Sector!$C$57:$C$776,FALSE))</f>
        <v>Manufacture of batteries and accumulators</v>
      </c>
      <c r="I1008" s="183" t="str">
        <f>IF(G1008=Sector!$B$50,Sector!$B$50,IF(G1008=Sector!$B$51,Sector!$B$51,IF(G1008=Sector!$B$53,Sector!$B$53,INDEX(Sector!$E$57:$E$776,MATCH('Energy consumption (raw)'!F1008,Sector!$C$57:$C$776,FALSE)))))</f>
        <v>27 Manufacture of electrical equipment</v>
      </c>
      <c r="J1008" s="561"/>
      <c r="K1008" s="561">
        <v>9716328</v>
      </c>
      <c r="L1008" s="561"/>
      <c r="M1008" s="561"/>
      <c r="N1008" s="561"/>
      <c r="O1008" s="561"/>
      <c r="P1008" s="561"/>
      <c r="Q1008" s="561"/>
      <c r="R1008" s="561"/>
      <c r="S1008" s="561"/>
      <c r="T1008" s="561"/>
      <c r="U1008" s="561"/>
      <c r="V1008" s="561"/>
      <c r="W1008" s="561"/>
      <c r="X1008" s="561"/>
      <c r="Y1008" s="561"/>
      <c r="Z1008" s="561"/>
      <c r="AA1008" s="561"/>
      <c r="AB1008" s="561"/>
      <c r="AC1008" s="561"/>
      <c r="AD1008" s="561"/>
      <c r="AE1008" s="561"/>
      <c r="AF1008" s="561"/>
      <c r="AG1008" s="561">
        <v>1499.2294104</v>
      </c>
      <c r="AH1008" s="561">
        <v>1206</v>
      </c>
      <c r="AI1008" s="290" t="s">
        <v>310</v>
      </c>
      <c r="AJ1008" s="290" t="s">
        <v>326</v>
      </c>
    </row>
    <row r="1009" spans="2:36" x14ac:dyDescent="0.25">
      <c r="B1009" s="554">
        <v>907</v>
      </c>
      <c r="C1009" s="555"/>
      <c r="D1009" s="556"/>
      <c r="E1009" s="290" t="s">
        <v>395</v>
      </c>
      <c r="F1009" s="290" t="s">
        <v>407</v>
      </c>
      <c r="G1009" s="290" t="s">
        <v>397</v>
      </c>
      <c r="H1009" s="183" t="str">
        <f>INDEX(Sector!$D$57:$D$776,MATCH('Energy consumption (raw)'!F1009,Sector!$C$57:$C$776,FALSE))</f>
        <v>Electronic components manufacturing</v>
      </c>
      <c r="I1009" s="183" t="str">
        <f>IF(G1009=Sector!$B$50,Sector!$B$50,IF(G1009=Sector!$B$51,Sector!$B$51,IF(G1009=Sector!$B$53,Sector!$B$53,INDEX(Sector!$E$57:$E$776,MATCH('Energy consumption (raw)'!F1009,Sector!$C$57:$C$776,FALSE)))))</f>
        <v>26 Manufacture of computer, electronic and optical products</v>
      </c>
      <c r="J1009" s="561"/>
      <c r="K1009" s="561">
        <v>20095412</v>
      </c>
      <c r="L1009" s="561"/>
      <c r="M1009" s="561"/>
      <c r="N1009" s="561"/>
      <c r="O1009" s="561"/>
      <c r="P1009" s="561"/>
      <c r="Q1009" s="561"/>
      <c r="R1009" s="561"/>
      <c r="S1009" s="561"/>
      <c r="T1009" s="561"/>
      <c r="U1009" s="561"/>
      <c r="V1009" s="561"/>
      <c r="W1009" s="561"/>
      <c r="X1009" s="561"/>
      <c r="Y1009" s="561"/>
      <c r="Z1009" s="561"/>
      <c r="AA1009" s="561"/>
      <c r="AB1009" s="561"/>
      <c r="AC1009" s="561"/>
      <c r="AD1009" s="561"/>
      <c r="AE1009" s="561"/>
      <c r="AF1009" s="561"/>
      <c r="AG1009" s="561">
        <v>3100.7220716000002</v>
      </c>
      <c r="AH1009" s="561">
        <v>2307</v>
      </c>
      <c r="AI1009" s="290" t="s">
        <v>310</v>
      </c>
      <c r="AJ1009" s="290" t="s">
        <v>326</v>
      </c>
    </row>
    <row r="1010" spans="2:36" x14ac:dyDescent="0.25">
      <c r="B1010" s="554">
        <v>908</v>
      </c>
      <c r="C1010" s="555"/>
      <c r="D1010" s="556"/>
      <c r="E1010" s="290" t="s">
        <v>395</v>
      </c>
      <c r="F1010" s="290" t="s">
        <v>693</v>
      </c>
      <c r="G1010" s="290" t="s">
        <v>397</v>
      </c>
      <c r="H1010" s="183" t="str">
        <f>INDEX(Sector!$D$57:$D$776,MATCH('Energy consumption (raw)'!F1010,Sector!$C$57:$C$776,FALSE))</f>
        <v>Producing high-end sanitary ware</v>
      </c>
      <c r="I1010" s="183" t="str">
        <f>IF(G1010=Sector!$B$50,Sector!$B$50,IF(G1010=Sector!$B$51,Sector!$B$51,IF(G1010=Sector!$B$53,Sector!$B$53,INDEX(Sector!$E$57:$E$776,MATCH('Energy consumption (raw)'!F1010,Sector!$C$57:$C$776,FALSE)))))</f>
        <v>22 Manufacture of rubber and plastics products</v>
      </c>
      <c r="J1010" s="561">
        <v>9528120</v>
      </c>
      <c r="K1010" s="561">
        <v>9528120</v>
      </c>
      <c r="L1010" s="561"/>
      <c r="M1010" s="561"/>
      <c r="N1010" s="561"/>
      <c r="O1010" s="561"/>
      <c r="P1010" s="561"/>
      <c r="Q1010" s="561"/>
      <c r="R1010" s="561"/>
      <c r="S1010" s="561">
        <v>5000</v>
      </c>
      <c r="T1010" s="561"/>
      <c r="U1010" s="561"/>
      <c r="V1010" s="561"/>
      <c r="W1010" s="561"/>
      <c r="X1010" s="561"/>
      <c r="Y1010" s="561">
        <v>10</v>
      </c>
      <c r="Z1010" s="561"/>
      <c r="AA1010" s="561"/>
      <c r="AB1010" s="561"/>
      <c r="AC1010" s="561"/>
      <c r="AD1010" s="561"/>
      <c r="AE1010" s="561"/>
      <c r="AF1010" s="561"/>
      <c r="AG1010" s="561">
        <v>1485.4889160000002</v>
      </c>
      <c r="AH1010" s="561">
        <v>1736</v>
      </c>
      <c r="AI1010" s="290" t="s">
        <v>310</v>
      </c>
      <c r="AJ1010" s="290" t="s">
        <v>326</v>
      </c>
    </row>
    <row r="1011" spans="2:36" x14ac:dyDescent="0.25">
      <c r="B1011" s="554">
        <v>909</v>
      </c>
      <c r="C1011" s="555"/>
      <c r="D1011" s="556"/>
      <c r="E1011" s="290" t="s">
        <v>395</v>
      </c>
      <c r="F1011" s="290" t="s">
        <v>444</v>
      </c>
      <c r="G1011" s="290" t="s">
        <v>397</v>
      </c>
      <c r="H1011" s="183" t="str">
        <f>INDEX(Sector!$D$57:$D$776,MATCH('Energy consumption (raw)'!F1011,Sector!$C$57:$C$776,FALSE))</f>
        <v>Manufacture of batteries and accumulators</v>
      </c>
      <c r="I1011" s="183" t="str">
        <f>IF(G1011=Sector!$B$50,Sector!$B$50,IF(G1011=Sector!$B$51,Sector!$B$51,IF(G1011=Sector!$B$53,Sector!$B$53,INDEX(Sector!$E$57:$E$776,MATCH('Energy consumption (raw)'!F1011,Sector!$C$57:$C$776,FALSE)))))</f>
        <v>27 Manufacture of electrical equipment</v>
      </c>
      <c r="J1011" s="561"/>
      <c r="K1011" s="561">
        <v>178015816</v>
      </c>
      <c r="L1011" s="561"/>
      <c r="M1011" s="561"/>
      <c r="N1011" s="561"/>
      <c r="O1011" s="561"/>
      <c r="P1011" s="561"/>
      <c r="Q1011" s="561"/>
      <c r="R1011" s="561"/>
      <c r="S1011" s="561"/>
      <c r="T1011" s="561"/>
      <c r="U1011" s="561"/>
      <c r="V1011" s="561"/>
      <c r="W1011" s="561"/>
      <c r="X1011" s="561"/>
      <c r="Y1011" s="561"/>
      <c r="Z1011" s="561"/>
      <c r="AA1011" s="561"/>
      <c r="AB1011" s="561"/>
      <c r="AC1011" s="561"/>
      <c r="AD1011" s="561"/>
      <c r="AE1011" s="561"/>
      <c r="AF1011" s="561"/>
      <c r="AG1011" s="561">
        <v>27467.840408800002</v>
      </c>
      <c r="AH1011" s="561">
        <v>26535</v>
      </c>
      <c r="AI1011" s="290" t="s">
        <v>310</v>
      </c>
      <c r="AJ1011" s="290" t="s">
        <v>326</v>
      </c>
    </row>
    <row r="1012" spans="2:36" x14ac:dyDescent="0.25">
      <c r="B1012" s="554">
        <v>910</v>
      </c>
      <c r="C1012" s="555"/>
      <c r="D1012" s="556"/>
      <c r="E1012" s="290" t="s">
        <v>395</v>
      </c>
      <c r="F1012" s="290" t="s">
        <v>694</v>
      </c>
      <c r="G1012" s="290" t="s">
        <v>397</v>
      </c>
      <c r="H1012" s="183" t="str">
        <f>INDEX(Sector!$D$57:$D$776,MATCH('Energy consumption (raw)'!F1012,Sector!$C$57:$C$776,FALSE))</f>
        <v>Manufacture of telecommunications equipment</v>
      </c>
      <c r="I1012" s="183" t="str">
        <f>IF(G1012=Sector!$B$50,Sector!$B$50,IF(G1012=Sector!$B$51,Sector!$B$51,IF(G1012=Sector!$B$53,Sector!$B$53,INDEX(Sector!$E$57:$E$776,MATCH('Energy consumption (raw)'!F1012,Sector!$C$57:$C$776,FALSE)))))</f>
        <v>26 Manufacture of computer, electronic and optical products</v>
      </c>
      <c r="J1012" s="561"/>
      <c r="K1012" s="561">
        <v>17687714</v>
      </c>
      <c r="L1012" s="561"/>
      <c r="M1012" s="561"/>
      <c r="N1012" s="561"/>
      <c r="O1012" s="561"/>
      <c r="P1012" s="561"/>
      <c r="Q1012" s="561"/>
      <c r="R1012" s="561"/>
      <c r="S1012" s="561"/>
      <c r="T1012" s="561"/>
      <c r="U1012" s="561"/>
      <c r="V1012" s="561"/>
      <c r="W1012" s="561"/>
      <c r="X1012" s="561"/>
      <c r="Y1012" s="561"/>
      <c r="Z1012" s="561"/>
      <c r="AA1012" s="561"/>
      <c r="AB1012" s="561"/>
      <c r="AC1012" s="561"/>
      <c r="AD1012" s="561"/>
      <c r="AE1012" s="561"/>
      <c r="AF1012" s="561"/>
      <c r="AG1012" s="561">
        <v>2729.2142702000001</v>
      </c>
      <c r="AH1012" s="561">
        <v>2729</v>
      </c>
      <c r="AI1012" s="290" t="s">
        <v>310</v>
      </c>
      <c r="AJ1012" s="290" t="s">
        <v>326</v>
      </c>
    </row>
    <row r="1013" spans="2:36" x14ac:dyDescent="0.25">
      <c r="B1013" s="554">
        <v>911</v>
      </c>
      <c r="C1013" s="555"/>
      <c r="D1013" s="556"/>
      <c r="E1013" s="290" t="s">
        <v>395</v>
      </c>
      <c r="F1013" s="290" t="s">
        <v>695</v>
      </c>
      <c r="G1013" s="290" t="s">
        <v>397</v>
      </c>
      <c r="H1013" s="183" t="str">
        <f>INDEX(Sector!$D$57:$D$776,MATCH('Energy consumption (raw)'!F1013,Sector!$C$57:$C$776,FALSE))</f>
        <v>Electronic production, synthesis</v>
      </c>
      <c r="I1013" s="183" t="str">
        <f>IF(G1013=Sector!$B$50,Sector!$B$50,IF(G1013=Sector!$B$51,Sector!$B$51,IF(G1013=Sector!$B$53,Sector!$B$53,INDEX(Sector!$E$57:$E$776,MATCH('Energy consumption (raw)'!F1013,Sector!$C$57:$C$776,FALSE)))))</f>
        <v>26 Manufacture of computer, electronic and optical products</v>
      </c>
      <c r="J1013" s="561"/>
      <c r="K1013" s="561">
        <v>39584256</v>
      </c>
      <c r="L1013" s="561"/>
      <c r="M1013" s="561"/>
      <c r="N1013" s="561"/>
      <c r="O1013" s="561"/>
      <c r="P1013" s="561"/>
      <c r="Q1013" s="561"/>
      <c r="R1013" s="561"/>
      <c r="S1013" s="561"/>
      <c r="T1013" s="561"/>
      <c r="U1013" s="561"/>
      <c r="V1013" s="561"/>
      <c r="W1013" s="561"/>
      <c r="X1013" s="561"/>
      <c r="Y1013" s="561"/>
      <c r="Z1013" s="561"/>
      <c r="AA1013" s="561"/>
      <c r="AB1013" s="561"/>
      <c r="AC1013" s="561"/>
      <c r="AD1013" s="561"/>
      <c r="AE1013" s="561"/>
      <c r="AF1013" s="561"/>
      <c r="AG1013" s="561">
        <v>6107.8507008000006</v>
      </c>
      <c r="AH1013" s="561"/>
      <c r="AI1013" s="290" t="s">
        <v>310</v>
      </c>
      <c r="AJ1013" s="290" t="s">
        <v>326</v>
      </c>
    </row>
    <row r="1014" spans="2:36" x14ac:dyDescent="0.25">
      <c r="B1014" s="554">
        <v>912</v>
      </c>
      <c r="C1014" s="555"/>
      <c r="D1014" s="556"/>
      <c r="E1014" s="290" t="s">
        <v>395</v>
      </c>
      <c r="F1014" s="290" t="s">
        <v>400</v>
      </c>
      <c r="G1014" s="290" t="s">
        <v>397</v>
      </c>
      <c r="H1014" s="183" t="str">
        <f>INDEX(Sector!$D$57:$D$776,MATCH('Energy consumption (raw)'!F1014,Sector!$C$57:$C$776,FALSE))</f>
        <v>Producing products from plastic</v>
      </c>
      <c r="I1014" s="183" t="str">
        <f>IF(G1014=Sector!$B$50,Sector!$B$50,IF(G1014=Sector!$B$51,Sector!$B$51,IF(G1014=Sector!$B$53,Sector!$B$53,INDEX(Sector!$E$57:$E$776,MATCH('Energy consumption (raw)'!F1014,Sector!$C$57:$C$776,FALSE)))))</f>
        <v>22 Manufacture of rubber and plastics products</v>
      </c>
      <c r="J1014" s="561"/>
      <c r="K1014" s="561">
        <v>47622337</v>
      </c>
      <c r="L1014" s="561"/>
      <c r="M1014" s="561"/>
      <c r="N1014" s="561"/>
      <c r="O1014" s="561"/>
      <c r="P1014" s="561"/>
      <c r="Q1014" s="561"/>
      <c r="R1014" s="561"/>
      <c r="S1014" s="561">
        <v>18000</v>
      </c>
      <c r="T1014" s="561"/>
      <c r="U1014" s="561"/>
      <c r="V1014" s="561"/>
      <c r="W1014" s="561"/>
      <c r="X1014" s="561"/>
      <c r="Y1014" s="561"/>
      <c r="Z1014" s="561"/>
      <c r="AA1014" s="561"/>
      <c r="AB1014" s="561"/>
      <c r="AC1014" s="561"/>
      <c r="AD1014" s="561"/>
      <c r="AE1014" s="561"/>
      <c r="AF1014" s="561"/>
      <c r="AG1014" s="561">
        <v>7363.9665991000011</v>
      </c>
      <c r="AH1014" s="561">
        <v>4741</v>
      </c>
      <c r="AI1014" s="290" t="s">
        <v>310</v>
      </c>
      <c r="AJ1014" s="290" t="s">
        <v>326</v>
      </c>
    </row>
    <row r="1015" spans="2:36" x14ac:dyDescent="0.25">
      <c r="B1015" s="554">
        <v>913</v>
      </c>
      <c r="C1015" s="555"/>
      <c r="D1015" s="556"/>
      <c r="E1015" s="290" t="s">
        <v>395</v>
      </c>
      <c r="F1015" s="290" t="s">
        <v>696</v>
      </c>
      <c r="G1015" s="290" t="s">
        <v>397</v>
      </c>
      <c r="H1015" s="183" t="str">
        <f>INDEX(Sector!$D$57:$D$776,MATCH('Energy consumption (raw)'!F1015,Sector!$C$57:$C$776,FALSE))</f>
        <v>Producing products from plastic</v>
      </c>
      <c r="I1015" s="183" t="str">
        <f>IF(G1015=Sector!$B$50,Sector!$B$50,IF(G1015=Sector!$B$51,Sector!$B$51,IF(G1015=Sector!$B$53,Sector!$B$53,INDEX(Sector!$E$57:$E$776,MATCH('Energy consumption (raw)'!F1015,Sector!$C$57:$C$776,FALSE)))))</f>
        <v>22 Manufacture of rubber and plastics products</v>
      </c>
      <c r="J1015" s="561"/>
      <c r="K1015" s="561">
        <v>44653000</v>
      </c>
      <c r="L1015" s="561"/>
      <c r="M1015" s="561"/>
      <c r="N1015" s="561"/>
      <c r="O1015" s="561"/>
      <c r="P1015" s="561"/>
      <c r="Q1015" s="561"/>
      <c r="R1015" s="561"/>
      <c r="S1015" s="561"/>
      <c r="T1015" s="561"/>
      <c r="U1015" s="561"/>
      <c r="V1015" s="561"/>
      <c r="W1015" s="561"/>
      <c r="X1015" s="561"/>
      <c r="Y1015" s="561"/>
      <c r="Z1015" s="561"/>
      <c r="AA1015" s="561"/>
      <c r="AB1015" s="561"/>
      <c r="AC1015" s="561"/>
      <c r="AD1015" s="561"/>
      <c r="AE1015" s="561"/>
      <c r="AF1015" s="561"/>
      <c r="AG1015" s="561">
        <v>6889.9579000000003</v>
      </c>
      <c r="AH1015" s="561">
        <v>6488</v>
      </c>
      <c r="AI1015" s="290" t="s">
        <v>310</v>
      </c>
      <c r="AJ1015" s="290" t="s">
        <v>326</v>
      </c>
    </row>
    <row r="1016" spans="2:36" x14ac:dyDescent="0.25">
      <c r="B1016" s="554">
        <v>914</v>
      </c>
      <c r="C1016" s="555"/>
      <c r="D1016" s="556"/>
      <c r="E1016" s="290" t="s">
        <v>395</v>
      </c>
      <c r="F1016" s="290" t="s">
        <v>444</v>
      </c>
      <c r="G1016" s="290" t="s">
        <v>397</v>
      </c>
      <c r="H1016" s="183" t="str">
        <f>INDEX(Sector!$D$57:$D$776,MATCH('Energy consumption (raw)'!F1016,Sector!$C$57:$C$776,FALSE))</f>
        <v>Manufacture of batteries and accumulators</v>
      </c>
      <c r="I1016" s="183" t="str">
        <f>IF(G1016=Sector!$B$50,Sector!$B$50,IF(G1016=Sector!$B$51,Sector!$B$51,IF(G1016=Sector!$B$53,Sector!$B$53,INDEX(Sector!$E$57:$E$776,MATCH('Energy consumption (raw)'!F1016,Sector!$C$57:$C$776,FALSE)))))</f>
        <v>27 Manufacture of electrical equipment</v>
      </c>
      <c r="J1016" s="561">
        <v>12641475</v>
      </c>
      <c r="K1016" s="561">
        <v>82884492</v>
      </c>
      <c r="L1016" s="561"/>
      <c r="M1016" s="561"/>
      <c r="N1016" s="561"/>
      <c r="O1016" s="561"/>
      <c r="P1016" s="561"/>
      <c r="Q1016" s="561"/>
      <c r="R1016" s="561"/>
      <c r="S1016" s="561"/>
      <c r="T1016" s="561"/>
      <c r="U1016" s="561"/>
      <c r="V1016" s="561"/>
      <c r="W1016" s="561"/>
      <c r="X1016" s="561"/>
      <c r="Y1016" s="561"/>
      <c r="Z1016" s="561"/>
      <c r="AA1016" s="561"/>
      <c r="AB1016" s="561"/>
      <c r="AC1016" s="561"/>
      <c r="AD1016" s="561"/>
      <c r="AE1016" s="561"/>
      <c r="AF1016" s="561"/>
      <c r="AG1016" s="561">
        <v>12789.077115600001</v>
      </c>
      <c r="AH1016" s="561">
        <v>12789</v>
      </c>
      <c r="AI1016" s="290" t="s">
        <v>310</v>
      </c>
      <c r="AJ1016" s="290" t="s">
        <v>326</v>
      </c>
    </row>
    <row r="1017" spans="2:36" x14ac:dyDescent="0.25">
      <c r="B1017" s="554">
        <v>915</v>
      </c>
      <c r="C1017" s="555"/>
      <c r="D1017" s="556"/>
      <c r="E1017" s="290" t="s">
        <v>395</v>
      </c>
      <c r="F1017" s="290" t="s">
        <v>697</v>
      </c>
      <c r="G1017" s="290" t="s">
        <v>397</v>
      </c>
      <c r="H1017" s="183" t="str">
        <f>INDEX(Sector!$D$57:$D$776,MATCH('Energy consumption (raw)'!F1017,Sector!$C$57:$C$776,FALSE))</f>
        <v>Manufacture of wires, cables and electronic components</v>
      </c>
      <c r="I1017" s="183" t="str">
        <f>IF(G1017=Sector!$B$50,Sector!$B$50,IF(G1017=Sector!$B$51,Sector!$B$51,IF(G1017=Sector!$B$53,Sector!$B$53,INDEX(Sector!$E$57:$E$776,MATCH('Energy consumption (raw)'!F1017,Sector!$C$57:$C$776,FALSE)))))</f>
        <v>26 Manufacture of computer, electronic and optical products</v>
      </c>
      <c r="J1017" s="561"/>
      <c r="K1017" s="561">
        <v>44249126</v>
      </c>
      <c r="L1017" s="561"/>
      <c r="M1017" s="561"/>
      <c r="N1017" s="561"/>
      <c r="O1017" s="561"/>
      <c r="P1017" s="561"/>
      <c r="Q1017" s="561"/>
      <c r="R1017" s="561"/>
      <c r="S1017" s="561"/>
      <c r="T1017" s="561"/>
      <c r="U1017" s="561"/>
      <c r="V1017" s="561"/>
      <c r="W1017" s="561"/>
      <c r="X1017" s="561"/>
      <c r="Y1017" s="561"/>
      <c r="Z1017" s="561"/>
      <c r="AA1017" s="561"/>
      <c r="AB1017" s="561"/>
      <c r="AC1017" s="561"/>
      <c r="AD1017" s="561"/>
      <c r="AE1017" s="561"/>
      <c r="AF1017" s="561"/>
      <c r="AG1017" s="561">
        <v>6827.6401418000005</v>
      </c>
      <c r="AH1017" s="561"/>
      <c r="AI1017" s="290" t="s">
        <v>310</v>
      </c>
      <c r="AJ1017" s="290" t="s">
        <v>326</v>
      </c>
    </row>
    <row r="1018" spans="2:36" x14ac:dyDescent="0.25">
      <c r="B1018" s="554">
        <v>916</v>
      </c>
      <c r="C1018" s="555"/>
      <c r="D1018" s="556"/>
      <c r="E1018" s="290" t="s">
        <v>395</v>
      </c>
      <c r="F1018" s="290" t="s">
        <v>697</v>
      </c>
      <c r="G1018" s="290" t="s">
        <v>397</v>
      </c>
      <c r="H1018" s="183" t="str">
        <f>INDEX(Sector!$D$57:$D$776,MATCH('Energy consumption (raw)'!F1018,Sector!$C$57:$C$776,FALSE))</f>
        <v>Manufacture of wires, cables and electronic components</v>
      </c>
      <c r="I1018" s="183" t="str">
        <f>IF(G1018=Sector!$B$50,Sector!$B$50,IF(G1018=Sector!$B$51,Sector!$B$51,IF(G1018=Sector!$B$53,Sector!$B$53,INDEX(Sector!$E$57:$E$776,MATCH('Energy consumption (raw)'!F1018,Sector!$C$57:$C$776,FALSE)))))</f>
        <v>26 Manufacture of computer, electronic and optical products</v>
      </c>
      <c r="J1018" s="561"/>
      <c r="K1018" s="561">
        <v>82778280</v>
      </c>
      <c r="L1018" s="561"/>
      <c r="M1018" s="561"/>
      <c r="N1018" s="561"/>
      <c r="O1018" s="561"/>
      <c r="P1018" s="561"/>
      <c r="Q1018" s="561"/>
      <c r="R1018" s="561"/>
      <c r="S1018" s="561"/>
      <c r="T1018" s="561"/>
      <c r="U1018" s="561"/>
      <c r="V1018" s="561"/>
      <c r="W1018" s="561"/>
      <c r="X1018" s="561"/>
      <c r="Y1018" s="561"/>
      <c r="Z1018" s="561"/>
      <c r="AA1018" s="561"/>
      <c r="AB1018" s="561"/>
      <c r="AC1018" s="561"/>
      <c r="AD1018" s="561"/>
      <c r="AE1018" s="561"/>
      <c r="AF1018" s="561"/>
      <c r="AG1018" s="561">
        <v>12772.688604000001</v>
      </c>
      <c r="AH1018" s="561"/>
      <c r="AI1018" s="290" t="s">
        <v>310</v>
      </c>
      <c r="AJ1018" s="290" t="s">
        <v>326</v>
      </c>
    </row>
    <row r="1019" spans="2:36" x14ac:dyDescent="0.25">
      <c r="B1019" s="554">
        <v>917</v>
      </c>
      <c r="C1019" s="555"/>
      <c r="D1019" s="556"/>
      <c r="E1019" s="290" t="s">
        <v>395</v>
      </c>
      <c r="F1019" s="290" t="s">
        <v>698</v>
      </c>
      <c r="G1019" s="290" t="s">
        <v>397</v>
      </c>
      <c r="H1019" s="183" t="str">
        <f>INDEX(Sector!$D$57:$D$776,MATCH('Energy consumption (raw)'!F1019,Sector!$C$57:$C$776,FALSE))</f>
        <v>Coal mining and processing</v>
      </c>
      <c r="I1019" s="183" t="str">
        <f>IF(G1019=Sector!$B$50,Sector!$B$50,IF(G1019=Sector!$B$51,Sector!$B$51,IF(G1019=Sector!$B$53,Sector!$B$53,INDEX(Sector!$E$57:$E$776,MATCH('Energy consumption (raw)'!F1019,Sector!$C$57:$C$776,FALSE)))))</f>
        <v>08 Other mining and quarrying</v>
      </c>
      <c r="J1019" s="561"/>
      <c r="K1019" s="561">
        <v>14043971</v>
      </c>
      <c r="L1019" s="561"/>
      <c r="M1019" s="561"/>
      <c r="N1019" s="561"/>
      <c r="O1019" s="561"/>
      <c r="P1019" s="561"/>
      <c r="Q1019" s="561"/>
      <c r="R1019" s="561"/>
      <c r="S1019" s="561">
        <v>564742</v>
      </c>
      <c r="T1019" s="561"/>
      <c r="U1019" s="561"/>
      <c r="V1019" s="561"/>
      <c r="W1019" s="561">
        <v>16926</v>
      </c>
      <c r="X1019" s="561"/>
      <c r="Y1019" s="561"/>
      <c r="Z1019" s="561"/>
      <c r="AA1019" s="561"/>
      <c r="AB1019" s="561"/>
      <c r="AC1019" s="561"/>
      <c r="AD1019" s="561"/>
      <c r="AE1019" s="561"/>
      <c r="AF1019" s="561"/>
      <c r="AG1019" s="561">
        <v>2678.0062653000005</v>
      </c>
      <c r="AH1019" s="561">
        <v>2954</v>
      </c>
      <c r="AI1019" s="290" t="s">
        <v>310</v>
      </c>
      <c r="AJ1019" s="290" t="s">
        <v>326</v>
      </c>
    </row>
    <row r="1020" spans="2:36" x14ac:dyDescent="0.25">
      <c r="B1020" s="554">
        <v>918</v>
      </c>
      <c r="C1020" s="555"/>
      <c r="D1020" s="556"/>
      <c r="E1020" s="290" t="s">
        <v>395</v>
      </c>
      <c r="F1020" s="290" t="s">
        <v>650</v>
      </c>
      <c r="G1020" s="290" t="s">
        <v>397</v>
      </c>
      <c r="H1020" s="183" t="str">
        <f>INDEX(Sector!$D$57:$D$776,MATCH('Energy consumption (raw)'!F1020,Sector!$C$57:$C$776,FALSE))</f>
        <v>Production of fertilizers and nitrogen compounds</v>
      </c>
      <c r="I1020" s="183" t="str">
        <f>IF(G1020=Sector!$B$50,Sector!$B$50,IF(G1020=Sector!$B$51,Sector!$B$51,IF(G1020=Sector!$B$53,Sector!$B$53,INDEX(Sector!$E$57:$E$776,MATCH('Energy consumption (raw)'!F1020,Sector!$C$57:$C$776,FALSE)))))</f>
        <v>20 Manufacture of chemicals and chemical products</v>
      </c>
      <c r="J1020" s="561">
        <v>138361608</v>
      </c>
      <c r="K1020" s="561">
        <v>138317100</v>
      </c>
      <c r="L1020" s="561"/>
      <c r="M1020" s="561"/>
      <c r="N1020" s="561"/>
      <c r="O1020" s="561"/>
      <c r="P1020" s="561">
        <v>395957</v>
      </c>
      <c r="Q1020" s="561">
        <v>399415</v>
      </c>
      <c r="R1020" s="561"/>
      <c r="S1020" s="561">
        <v>150460</v>
      </c>
      <c r="T1020" s="561"/>
      <c r="U1020" s="561"/>
      <c r="V1020" s="561"/>
      <c r="W1020" s="561">
        <v>13000</v>
      </c>
      <c r="X1020" s="561"/>
      <c r="Y1020" s="561">
        <v>591</v>
      </c>
      <c r="Z1020" s="561"/>
      <c r="AA1020" s="561"/>
      <c r="AB1020" s="561"/>
      <c r="AC1020" s="561"/>
      <c r="AD1020" s="561"/>
      <c r="AE1020" s="561"/>
      <c r="AF1020" s="561"/>
      <c r="AG1020" s="561">
        <v>459411.41333000001</v>
      </c>
      <c r="AH1020" s="561">
        <v>458732</v>
      </c>
      <c r="AI1020" s="290" t="s">
        <v>310</v>
      </c>
      <c r="AJ1020" s="290" t="s">
        <v>326</v>
      </c>
    </row>
    <row r="1021" spans="2:36" x14ac:dyDescent="0.25">
      <c r="B1021" s="554">
        <v>919</v>
      </c>
      <c r="C1021" s="555"/>
      <c r="D1021" s="556"/>
      <c r="E1021" s="290" t="s">
        <v>395</v>
      </c>
      <c r="F1021" s="290" t="s">
        <v>407</v>
      </c>
      <c r="G1021" s="290" t="s">
        <v>397</v>
      </c>
      <c r="H1021" s="183" t="str">
        <f>INDEX(Sector!$D$57:$D$776,MATCH('Energy consumption (raw)'!F1021,Sector!$C$57:$C$776,FALSE))</f>
        <v>Electronic components manufacturing</v>
      </c>
      <c r="I1021" s="183" t="str">
        <f>IF(G1021=Sector!$B$50,Sector!$B$50,IF(G1021=Sector!$B$51,Sector!$B$51,IF(G1021=Sector!$B$53,Sector!$B$53,INDEX(Sector!$E$57:$E$776,MATCH('Energy consumption (raw)'!F1021,Sector!$C$57:$C$776,FALSE)))))</f>
        <v>26 Manufacture of computer, electronic and optical products</v>
      </c>
      <c r="J1021" s="561">
        <v>41057280</v>
      </c>
      <c r="K1021" s="561">
        <v>40900860</v>
      </c>
      <c r="L1021" s="561"/>
      <c r="M1021" s="561"/>
      <c r="N1021" s="561"/>
      <c r="O1021" s="561"/>
      <c r="P1021" s="561"/>
      <c r="Q1021" s="561"/>
      <c r="R1021" s="561"/>
      <c r="S1021" s="561"/>
      <c r="T1021" s="561"/>
      <c r="U1021" s="561"/>
      <c r="V1021" s="561"/>
      <c r="W1021" s="561"/>
      <c r="X1021" s="561"/>
      <c r="Y1021" s="561"/>
      <c r="Z1021" s="561"/>
      <c r="AA1021" s="561"/>
      <c r="AB1021" s="561"/>
      <c r="AC1021" s="561"/>
      <c r="AD1021" s="561"/>
      <c r="AE1021" s="561"/>
      <c r="AF1021" s="561"/>
      <c r="AG1021" s="561">
        <v>6311.0026980000002</v>
      </c>
      <c r="AH1021" s="561"/>
      <c r="AI1021" s="290" t="s">
        <v>310</v>
      </c>
      <c r="AJ1021" s="290" t="s">
        <v>326</v>
      </c>
    </row>
    <row r="1022" spans="2:36" x14ac:dyDescent="0.25">
      <c r="B1022" s="554">
        <v>920</v>
      </c>
      <c r="C1022" s="555"/>
      <c r="D1022" s="556"/>
      <c r="E1022" s="290" t="s">
        <v>395</v>
      </c>
      <c r="F1022" s="290" t="s">
        <v>407</v>
      </c>
      <c r="G1022" s="290" t="s">
        <v>397</v>
      </c>
      <c r="H1022" s="183" t="str">
        <f>INDEX(Sector!$D$57:$D$776,MATCH('Energy consumption (raw)'!F1022,Sector!$C$57:$C$776,FALSE))</f>
        <v>Electronic components manufacturing</v>
      </c>
      <c r="I1022" s="183" t="str">
        <f>IF(G1022=Sector!$B$50,Sector!$B$50,IF(G1022=Sector!$B$51,Sector!$B$51,IF(G1022=Sector!$B$53,Sector!$B$53,INDEX(Sector!$E$57:$E$776,MATCH('Energy consumption (raw)'!F1022,Sector!$C$57:$C$776,FALSE)))))</f>
        <v>26 Manufacture of computer, electronic and optical products</v>
      </c>
      <c r="J1022" s="561"/>
      <c r="K1022" s="561">
        <v>61225452</v>
      </c>
      <c r="L1022" s="561"/>
      <c r="M1022" s="561"/>
      <c r="N1022" s="561"/>
      <c r="O1022" s="561"/>
      <c r="P1022" s="561"/>
      <c r="Q1022" s="561"/>
      <c r="R1022" s="561"/>
      <c r="S1022" s="561">
        <v>4860</v>
      </c>
      <c r="T1022" s="561"/>
      <c r="U1022" s="561"/>
      <c r="V1022" s="561"/>
      <c r="W1022" s="561"/>
      <c r="X1022" s="561"/>
      <c r="Y1022" s="561"/>
      <c r="Z1022" s="561"/>
      <c r="AA1022" s="561"/>
      <c r="AB1022" s="561"/>
      <c r="AC1022" s="561"/>
      <c r="AD1022" s="561"/>
      <c r="AE1022" s="561"/>
      <c r="AF1022" s="561"/>
      <c r="AG1022" s="561">
        <v>9451.3640436000005</v>
      </c>
      <c r="AH1022" s="561">
        <v>4970</v>
      </c>
      <c r="AI1022" s="290" t="s">
        <v>310</v>
      </c>
      <c r="AJ1022" s="290" t="s">
        <v>326</v>
      </c>
    </row>
    <row r="1023" spans="2:36" x14ac:dyDescent="0.25">
      <c r="B1023" s="290">
        <v>921</v>
      </c>
      <c r="C1023" s="556"/>
      <c r="D1023" s="556"/>
      <c r="E1023" s="290" t="s">
        <v>699</v>
      </c>
      <c r="F1023" s="290"/>
      <c r="G1023" s="290" t="s">
        <v>397</v>
      </c>
      <c r="H1023" s="183" t="str">
        <f>INDEX(Sector!$D$57:$D$776,MATCH('Energy consumption (raw)'!F1023,Sector!$C$57:$C$776,FALSE))</f>
        <v>Other n.e.c</v>
      </c>
      <c r="I1023" s="183" t="str">
        <f>IF(G1023=Sector!$B$50,Sector!$B$50,IF(G1023=Sector!$B$51,Sector!$B$51,IF(G1023=Sector!$B$53,Sector!$B$53,INDEX(Sector!$E$57:$E$776,MATCH('Energy consumption (raw)'!F1023,Sector!$C$57:$C$776,FALSE)))))</f>
        <v>32 Other manufacturing</v>
      </c>
      <c r="J1023" s="561"/>
      <c r="K1023" s="561">
        <v>7578800</v>
      </c>
      <c r="L1023" s="561"/>
      <c r="M1023" s="561"/>
      <c r="N1023" s="561"/>
      <c r="O1023" s="561"/>
      <c r="P1023" s="561"/>
      <c r="Q1023" s="561"/>
      <c r="R1023" s="561"/>
      <c r="S1023" s="561"/>
      <c r="T1023" s="561"/>
      <c r="U1023" s="561"/>
      <c r="V1023" s="561"/>
      <c r="W1023" s="561"/>
      <c r="X1023" s="561"/>
      <c r="Y1023" s="561"/>
      <c r="Z1023" s="561"/>
      <c r="AA1023" s="561"/>
      <c r="AB1023" s="561"/>
      <c r="AC1023" s="561"/>
      <c r="AD1023" s="561"/>
      <c r="AE1023" s="561"/>
      <c r="AF1023" s="561"/>
      <c r="AG1023" s="561">
        <v>1169.4088400000001</v>
      </c>
      <c r="AH1023" s="561"/>
      <c r="AI1023" s="290" t="s">
        <v>310</v>
      </c>
      <c r="AJ1023" s="290" t="s">
        <v>326</v>
      </c>
    </row>
    <row r="1024" spans="2:36" x14ac:dyDescent="0.25">
      <c r="B1024" s="554">
        <v>922</v>
      </c>
      <c r="C1024" s="555"/>
      <c r="D1024" s="556"/>
      <c r="E1024" s="290" t="s">
        <v>395</v>
      </c>
      <c r="F1024" s="290" t="s">
        <v>407</v>
      </c>
      <c r="G1024" s="290" t="s">
        <v>397</v>
      </c>
      <c r="H1024" s="183" t="str">
        <f>INDEX(Sector!$D$57:$D$776,MATCH('Energy consumption (raw)'!F1024,Sector!$C$57:$C$776,FALSE))</f>
        <v>Electronic components manufacturing</v>
      </c>
      <c r="I1024" s="183" t="str">
        <f>IF(G1024=Sector!$B$50,Sector!$B$50,IF(G1024=Sector!$B$51,Sector!$B$51,IF(G1024=Sector!$B$53,Sector!$B$53,INDEX(Sector!$E$57:$E$776,MATCH('Energy consumption (raw)'!F1024,Sector!$C$57:$C$776,FALSE)))))</f>
        <v>26 Manufacture of computer, electronic and optical products</v>
      </c>
      <c r="J1024" s="561"/>
      <c r="K1024" s="561">
        <v>14656500</v>
      </c>
      <c r="L1024" s="561"/>
      <c r="M1024" s="561"/>
      <c r="N1024" s="561"/>
      <c r="O1024" s="561"/>
      <c r="P1024" s="561"/>
      <c r="Q1024" s="561"/>
      <c r="R1024" s="561"/>
      <c r="S1024" s="561">
        <v>1000</v>
      </c>
      <c r="T1024" s="561"/>
      <c r="U1024" s="561"/>
      <c r="V1024" s="561"/>
      <c r="W1024" s="561"/>
      <c r="X1024" s="561"/>
      <c r="Y1024" s="561">
        <v>50</v>
      </c>
      <c r="Z1024" s="561"/>
      <c r="AA1024" s="561"/>
      <c r="AB1024" s="561"/>
      <c r="AC1024" s="561"/>
      <c r="AD1024" s="561"/>
      <c r="AE1024" s="561"/>
      <c r="AF1024" s="561"/>
      <c r="AG1024" s="561">
        <v>2316.8779500000001</v>
      </c>
      <c r="AH1024" s="561"/>
      <c r="AI1024" s="290" t="s">
        <v>310</v>
      </c>
      <c r="AJ1024" s="290" t="s">
        <v>326</v>
      </c>
    </row>
    <row r="1025" spans="2:36" x14ac:dyDescent="0.25">
      <c r="B1025" s="554">
        <v>923</v>
      </c>
      <c r="C1025" s="555"/>
      <c r="D1025" s="556"/>
      <c r="E1025" s="290" t="s">
        <v>395</v>
      </c>
      <c r="F1025" s="290" t="s">
        <v>695</v>
      </c>
      <c r="G1025" s="290" t="s">
        <v>397</v>
      </c>
      <c r="H1025" s="183" t="str">
        <f>INDEX(Sector!$D$57:$D$776,MATCH('Energy consumption (raw)'!F1025,Sector!$C$57:$C$776,FALSE))</f>
        <v>Electronic production, synthesis</v>
      </c>
      <c r="I1025" s="183" t="str">
        <f>IF(G1025=Sector!$B$50,Sector!$B$50,IF(G1025=Sector!$B$51,Sector!$B$51,IF(G1025=Sector!$B$53,Sector!$B$53,INDEX(Sector!$E$57:$E$776,MATCH('Energy consumption (raw)'!F1025,Sector!$C$57:$C$776,FALSE)))))</f>
        <v>26 Manufacture of computer, electronic and optical products</v>
      </c>
      <c r="J1025" s="561"/>
      <c r="K1025" s="561">
        <v>31913960</v>
      </c>
      <c r="L1025" s="561"/>
      <c r="M1025" s="561"/>
      <c r="N1025" s="561"/>
      <c r="O1025" s="561"/>
      <c r="P1025" s="561"/>
      <c r="Q1025" s="561"/>
      <c r="R1025" s="561"/>
      <c r="S1025" s="561"/>
      <c r="T1025" s="561"/>
      <c r="U1025" s="561"/>
      <c r="V1025" s="561"/>
      <c r="W1025" s="561"/>
      <c r="X1025" s="561"/>
      <c r="Y1025" s="561">
        <v>6325</v>
      </c>
      <c r="Z1025" s="561"/>
      <c r="AA1025" s="561"/>
      <c r="AB1025" s="561"/>
      <c r="AC1025" s="561"/>
      <c r="AD1025" s="561"/>
      <c r="AE1025" s="561"/>
      <c r="AF1025" s="561"/>
      <c r="AG1025" s="561">
        <v>11818.574028000001</v>
      </c>
      <c r="AH1025" s="561">
        <v>4013</v>
      </c>
      <c r="AI1025" s="290" t="s">
        <v>310</v>
      </c>
      <c r="AJ1025" s="290" t="s">
        <v>326</v>
      </c>
    </row>
    <row r="1026" spans="2:36" x14ac:dyDescent="0.25">
      <c r="B1026" s="554">
        <v>924</v>
      </c>
      <c r="C1026" s="555"/>
      <c r="D1026" s="556"/>
      <c r="E1026" s="290" t="s">
        <v>395</v>
      </c>
      <c r="F1026" s="290" t="s">
        <v>407</v>
      </c>
      <c r="G1026" s="290" t="s">
        <v>397</v>
      </c>
      <c r="H1026" s="183" t="str">
        <f>INDEX(Sector!$D$57:$D$776,MATCH('Energy consumption (raw)'!F1026,Sector!$C$57:$C$776,FALSE))</f>
        <v>Electronic components manufacturing</v>
      </c>
      <c r="I1026" s="183" t="str">
        <f>IF(G1026=Sector!$B$50,Sector!$B$50,IF(G1026=Sector!$B$51,Sector!$B$51,IF(G1026=Sector!$B$53,Sector!$B$53,INDEX(Sector!$E$57:$E$776,MATCH('Energy consumption (raw)'!F1026,Sector!$C$57:$C$776,FALSE)))))</f>
        <v>26 Manufacture of computer, electronic and optical products</v>
      </c>
      <c r="J1026" s="561"/>
      <c r="K1026" s="561">
        <v>12370202</v>
      </c>
      <c r="L1026" s="561"/>
      <c r="M1026" s="561"/>
      <c r="N1026" s="561"/>
      <c r="O1026" s="561"/>
      <c r="P1026" s="561"/>
      <c r="Q1026" s="561"/>
      <c r="R1026" s="561"/>
      <c r="S1026" s="561"/>
      <c r="T1026" s="561"/>
      <c r="U1026" s="561"/>
      <c r="V1026" s="561"/>
      <c r="W1026" s="561"/>
      <c r="X1026" s="561"/>
      <c r="Y1026" s="561"/>
      <c r="Z1026" s="561"/>
      <c r="AA1026" s="561"/>
      <c r="AB1026" s="561"/>
      <c r="AC1026" s="561"/>
      <c r="AD1026" s="561"/>
      <c r="AE1026" s="561"/>
      <c r="AF1026" s="561"/>
      <c r="AG1026" s="561">
        <v>1908.7221686</v>
      </c>
      <c r="AH1026" s="561">
        <v>2010</v>
      </c>
      <c r="AI1026" s="290" t="s">
        <v>310</v>
      </c>
      <c r="AJ1026" s="290" t="s">
        <v>326</v>
      </c>
    </row>
    <row r="1027" spans="2:36" x14ac:dyDescent="0.25">
      <c r="B1027" s="554">
        <v>925</v>
      </c>
      <c r="C1027" s="555"/>
      <c r="D1027" s="556"/>
      <c r="E1027" s="290" t="s">
        <v>699</v>
      </c>
      <c r="F1027" s="290" t="s">
        <v>461</v>
      </c>
      <c r="G1027" s="290" t="s">
        <v>397</v>
      </c>
      <c r="H1027" s="183" t="str">
        <f>INDEX(Sector!$D$57:$D$776,MATCH('Energy consumption (raw)'!F1027,Sector!$C$57:$C$776,FALSE))</f>
        <v>Iron and steel production</v>
      </c>
      <c r="I1027" s="183" t="str">
        <f>IF(G1027=Sector!$B$50,Sector!$B$50,IF(G1027=Sector!$B$51,Sector!$B$51,IF(G1027=Sector!$B$53,Sector!$B$53,INDEX(Sector!$E$57:$E$776,MATCH('Energy consumption (raw)'!F1027,Sector!$C$57:$C$776,FALSE)))))</f>
        <v>24 Manufacture of basic metals</v>
      </c>
      <c r="J1027" s="561"/>
      <c r="K1027" s="561">
        <v>15596633</v>
      </c>
      <c r="L1027" s="561"/>
      <c r="M1027" s="561"/>
      <c r="N1027" s="561"/>
      <c r="O1027" s="561"/>
      <c r="P1027" s="561"/>
      <c r="Q1027" s="561"/>
      <c r="R1027" s="561"/>
      <c r="S1027" s="561"/>
      <c r="T1027" s="561"/>
      <c r="U1027" s="561"/>
      <c r="V1027" s="561"/>
      <c r="W1027" s="561"/>
      <c r="X1027" s="561"/>
      <c r="Y1027" s="561"/>
      <c r="Z1027" s="561"/>
      <c r="AA1027" s="561"/>
      <c r="AB1027" s="561"/>
      <c r="AC1027" s="561"/>
      <c r="AD1027" s="561"/>
      <c r="AE1027" s="561"/>
      <c r="AF1027" s="561"/>
      <c r="AG1027" s="561">
        <v>2406.5604719000003</v>
      </c>
      <c r="AH1027" s="561"/>
      <c r="AI1027" s="290" t="s">
        <v>310</v>
      </c>
      <c r="AJ1027" s="290" t="s">
        <v>326</v>
      </c>
    </row>
    <row r="1028" spans="2:36" x14ac:dyDescent="0.25">
      <c r="B1028" s="554">
        <v>926</v>
      </c>
      <c r="C1028" s="555"/>
      <c r="D1028" s="556"/>
      <c r="E1028" s="290" t="s">
        <v>395</v>
      </c>
      <c r="F1028" s="290" t="s">
        <v>407</v>
      </c>
      <c r="G1028" s="290" t="s">
        <v>397</v>
      </c>
      <c r="H1028" s="183" t="str">
        <f>INDEX(Sector!$D$57:$D$776,MATCH('Energy consumption (raw)'!F1028,Sector!$C$57:$C$776,FALSE))</f>
        <v>Electronic components manufacturing</v>
      </c>
      <c r="I1028" s="183" t="str">
        <f>IF(G1028=Sector!$B$50,Sector!$B$50,IF(G1028=Sector!$B$51,Sector!$B$51,IF(G1028=Sector!$B$53,Sector!$B$53,INDEX(Sector!$E$57:$E$776,MATCH('Energy consumption (raw)'!F1028,Sector!$C$57:$C$776,FALSE)))))</f>
        <v>26 Manufacture of computer, electronic and optical products</v>
      </c>
      <c r="J1028" s="561"/>
      <c r="K1028" s="561">
        <v>98321120</v>
      </c>
      <c r="L1028" s="561"/>
      <c r="M1028" s="561"/>
      <c r="N1028" s="561"/>
      <c r="O1028" s="561"/>
      <c r="P1028" s="561"/>
      <c r="Q1028" s="561"/>
      <c r="R1028" s="561"/>
      <c r="S1028" s="561">
        <v>60000</v>
      </c>
      <c r="T1028" s="561"/>
      <c r="U1028" s="561"/>
      <c r="V1028" s="561"/>
      <c r="W1028" s="561"/>
      <c r="X1028" s="561"/>
      <c r="Y1028" s="561">
        <v>78.8</v>
      </c>
      <c r="Z1028" s="561"/>
      <c r="AA1028" s="561"/>
      <c r="AB1028" s="561"/>
      <c r="AC1028" s="561"/>
      <c r="AD1028" s="561"/>
      <c r="AE1028" s="561"/>
      <c r="AF1028" s="561"/>
      <c r="AG1028" s="561">
        <v>15309.640816000001</v>
      </c>
      <c r="AH1028" s="561">
        <v>11971</v>
      </c>
      <c r="AI1028" s="290" t="s">
        <v>310</v>
      </c>
      <c r="AJ1028" s="290" t="s">
        <v>326</v>
      </c>
    </row>
    <row r="1029" spans="2:36" x14ac:dyDescent="0.25">
      <c r="B1029" s="554">
        <v>927</v>
      </c>
      <c r="C1029" s="555"/>
      <c r="D1029" s="556"/>
      <c r="E1029" s="290" t="s">
        <v>395</v>
      </c>
      <c r="F1029" s="290" t="s">
        <v>535</v>
      </c>
      <c r="G1029" s="290" t="s">
        <v>397</v>
      </c>
      <c r="H1029" s="183" t="str">
        <f>INDEX(Sector!$D$57:$D$776,MATCH('Energy consumption (raw)'!F1029,Sector!$C$57:$C$776,FALSE))</f>
        <v>Producing building materials from clay</v>
      </c>
      <c r="I1029" s="183" t="str">
        <f>IF(G1029=Sector!$B$50,Sector!$B$50,IF(G1029=Sector!$B$51,Sector!$B$51,IF(G1029=Sector!$B$53,Sector!$B$53,INDEX(Sector!$E$57:$E$776,MATCH('Energy consumption (raw)'!F1029,Sector!$C$57:$C$776,FALSE)))))</f>
        <v>23 Manufacture of other non-metallic mineral products</v>
      </c>
      <c r="J1029" s="561">
        <v>16261854</v>
      </c>
      <c r="K1029" s="561">
        <v>16230354</v>
      </c>
      <c r="L1029" s="561"/>
      <c r="M1029" s="561"/>
      <c r="N1029" s="561"/>
      <c r="O1029" s="561"/>
      <c r="P1029" s="561">
        <v>8781</v>
      </c>
      <c r="Q1029" s="561"/>
      <c r="R1029" s="561"/>
      <c r="S1029" s="561"/>
      <c r="T1029" s="561"/>
      <c r="U1029" s="561">
        <v>127516</v>
      </c>
      <c r="V1029" s="561"/>
      <c r="W1029" s="561"/>
      <c r="X1029" s="561"/>
      <c r="Y1029" s="561">
        <v>5830</v>
      </c>
      <c r="Z1029" s="561"/>
      <c r="AA1029" s="561"/>
      <c r="AB1029" s="561"/>
      <c r="AC1029" s="561"/>
      <c r="AD1029" s="561"/>
      <c r="AE1029" s="561"/>
      <c r="AF1029" s="561"/>
      <c r="AG1029" s="561">
        <v>14247.5086622</v>
      </c>
      <c r="AH1029" s="561">
        <v>14668</v>
      </c>
      <c r="AI1029" s="290" t="s">
        <v>310</v>
      </c>
      <c r="AJ1029" s="290" t="s">
        <v>326</v>
      </c>
    </row>
    <row r="1030" spans="2:36" x14ac:dyDescent="0.25">
      <c r="B1030" s="554">
        <v>928</v>
      </c>
      <c r="C1030" s="555"/>
      <c r="D1030" s="556"/>
      <c r="E1030" s="290" t="s">
        <v>395</v>
      </c>
      <c r="F1030" s="290" t="s">
        <v>461</v>
      </c>
      <c r="G1030" s="290" t="s">
        <v>397</v>
      </c>
      <c r="H1030" s="183" t="str">
        <f>INDEX(Sector!$D$57:$D$776,MATCH('Energy consumption (raw)'!F1030,Sector!$C$57:$C$776,FALSE))</f>
        <v>Iron and steel production</v>
      </c>
      <c r="I1030" s="183" t="str">
        <f>IF(G1030=Sector!$B$50,Sector!$B$50,IF(G1030=Sector!$B$51,Sector!$B$51,IF(G1030=Sector!$B$53,Sector!$B$53,INDEX(Sector!$E$57:$E$776,MATCH('Energy consumption (raw)'!F1030,Sector!$C$57:$C$776,FALSE)))))</f>
        <v>24 Manufacture of basic metals</v>
      </c>
      <c r="J1030" s="561"/>
      <c r="K1030" s="561">
        <v>18848848</v>
      </c>
      <c r="L1030" s="561"/>
      <c r="M1030" s="561"/>
      <c r="N1030" s="561"/>
      <c r="O1030" s="561"/>
      <c r="P1030" s="561"/>
      <c r="Q1030" s="561"/>
      <c r="R1030" s="561"/>
      <c r="S1030" s="561"/>
      <c r="T1030" s="561"/>
      <c r="U1030" s="561"/>
      <c r="V1030" s="561"/>
      <c r="W1030" s="561"/>
      <c r="X1030" s="561"/>
      <c r="Y1030" s="561"/>
      <c r="Z1030" s="561"/>
      <c r="AA1030" s="561"/>
      <c r="AB1030" s="561"/>
      <c r="AC1030" s="561"/>
      <c r="AD1030" s="561"/>
      <c r="AE1030" s="561"/>
      <c r="AF1030" s="561"/>
      <c r="AG1030" s="561">
        <v>2908.3772464000003</v>
      </c>
      <c r="AH1030" s="561"/>
      <c r="AI1030" s="290" t="s">
        <v>310</v>
      </c>
      <c r="AJ1030" s="290" t="s">
        <v>326</v>
      </c>
    </row>
    <row r="1031" spans="2:36" x14ac:dyDescent="0.25">
      <c r="B1031" s="554">
        <v>929</v>
      </c>
      <c r="C1031" s="555"/>
      <c r="D1031" s="556"/>
      <c r="E1031" s="290" t="s">
        <v>395</v>
      </c>
      <c r="F1031" s="290" t="s">
        <v>461</v>
      </c>
      <c r="G1031" s="290" t="s">
        <v>397</v>
      </c>
      <c r="H1031" s="183" t="str">
        <f>INDEX(Sector!$D$57:$D$776,MATCH('Energy consumption (raw)'!F1031,Sector!$C$57:$C$776,FALSE))</f>
        <v>Iron and steel production</v>
      </c>
      <c r="I1031" s="183" t="str">
        <f>IF(G1031=Sector!$B$50,Sector!$B$50,IF(G1031=Sector!$B$51,Sector!$B$51,IF(G1031=Sector!$B$53,Sector!$B$53,INDEX(Sector!$E$57:$E$776,MATCH('Energy consumption (raw)'!F1031,Sector!$C$57:$C$776,FALSE)))))</f>
        <v>24 Manufacture of basic metals</v>
      </c>
      <c r="J1031" s="561">
        <v>14558698</v>
      </c>
      <c r="K1031" s="561">
        <v>14558698</v>
      </c>
      <c r="L1031" s="561"/>
      <c r="M1031" s="561"/>
      <c r="N1031" s="561"/>
      <c r="O1031" s="561"/>
      <c r="P1031" s="561"/>
      <c r="Q1031" s="561"/>
      <c r="R1031" s="561"/>
      <c r="S1031" s="561"/>
      <c r="T1031" s="561"/>
      <c r="U1031" s="561"/>
      <c r="V1031" s="561"/>
      <c r="W1031" s="561"/>
      <c r="X1031" s="561"/>
      <c r="Y1031" s="561"/>
      <c r="Z1031" s="561"/>
      <c r="AA1031" s="561"/>
      <c r="AB1031" s="561"/>
      <c r="AC1031" s="561"/>
      <c r="AD1031" s="561"/>
      <c r="AE1031" s="561"/>
      <c r="AF1031" s="561"/>
      <c r="AG1031" s="561">
        <v>2246.4071014000001</v>
      </c>
      <c r="AH1031" s="561">
        <v>4068</v>
      </c>
      <c r="AI1031" s="290" t="s">
        <v>310</v>
      </c>
      <c r="AJ1031" s="290" t="s">
        <v>326</v>
      </c>
    </row>
    <row r="1032" spans="2:36" x14ac:dyDescent="0.25">
      <c r="B1032" s="554">
        <v>930</v>
      </c>
      <c r="C1032" s="555"/>
      <c r="D1032" s="556"/>
      <c r="E1032" s="290" t="s">
        <v>395</v>
      </c>
      <c r="F1032" s="290" t="s">
        <v>444</v>
      </c>
      <c r="G1032" s="290" t="s">
        <v>397</v>
      </c>
      <c r="H1032" s="183" t="str">
        <f>INDEX(Sector!$D$57:$D$776,MATCH('Energy consumption (raw)'!F1032,Sector!$C$57:$C$776,FALSE))</f>
        <v>Manufacture of batteries and accumulators</v>
      </c>
      <c r="I1032" s="183" t="str">
        <f>IF(G1032=Sector!$B$50,Sector!$B$50,IF(G1032=Sector!$B$51,Sector!$B$51,IF(G1032=Sector!$B$53,Sector!$B$53,INDEX(Sector!$E$57:$E$776,MATCH('Energy consumption (raw)'!F1032,Sector!$C$57:$C$776,FALSE)))))</f>
        <v>27 Manufacture of electrical equipment</v>
      </c>
      <c r="J1032" s="561"/>
      <c r="K1032" s="561">
        <v>120700985</v>
      </c>
      <c r="L1032" s="561"/>
      <c r="M1032" s="561"/>
      <c r="N1032" s="561"/>
      <c r="O1032" s="561"/>
      <c r="P1032" s="561"/>
      <c r="Q1032" s="561"/>
      <c r="R1032" s="561"/>
      <c r="S1032" s="561">
        <v>900</v>
      </c>
      <c r="T1032" s="561"/>
      <c r="U1032" s="561"/>
      <c r="V1032" s="561"/>
      <c r="W1032" s="561"/>
      <c r="X1032" s="561"/>
      <c r="Y1032" s="561"/>
      <c r="Z1032" s="561"/>
      <c r="AA1032" s="561"/>
      <c r="AB1032" s="561"/>
      <c r="AC1032" s="561"/>
      <c r="AD1032" s="561"/>
      <c r="AE1032" s="561"/>
      <c r="AF1032" s="561"/>
      <c r="AG1032" s="561">
        <v>18624.953985500004</v>
      </c>
      <c r="AH1032" s="561">
        <v>18625</v>
      </c>
      <c r="AI1032" s="290" t="s">
        <v>310</v>
      </c>
      <c r="AJ1032" s="290" t="s">
        <v>326</v>
      </c>
    </row>
    <row r="1033" spans="2:36" x14ac:dyDescent="0.25">
      <c r="B1033" s="554">
        <v>931</v>
      </c>
      <c r="C1033" s="555"/>
      <c r="D1033" s="556"/>
      <c r="E1033" s="290" t="s">
        <v>395</v>
      </c>
      <c r="F1033" s="290" t="s">
        <v>537</v>
      </c>
      <c r="G1033" s="290" t="s">
        <v>397</v>
      </c>
      <c r="H1033" s="183" t="str">
        <f>INDEX(Sector!$D$57:$D$776,MATCH('Energy consumption (raw)'!F1033,Sector!$C$57:$C$776,FALSE))</f>
        <v>Mechanical processing, metal processing and coating</v>
      </c>
      <c r="I1033" s="183" t="str">
        <f>IF(G1033=Sector!$B$50,Sector!$B$50,IF(G1033=Sector!$B$51,Sector!$B$51,IF(G1033=Sector!$B$53,Sector!$B$53,INDEX(Sector!$E$57:$E$776,MATCH('Energy consumption (raw)'!F1033,Sector!$C$57:$C$776,FALSE)))))</f>
        <v>24 Manufacture of basic metals</v>
      </c>
      <c r="J1033" s="561"/>
      <c r="K1033" s="561">
        <v>10981250</v>
      </c>
      <c r="L1033" s="561"/>
      <c r="M1033" s="561"/>
      <c r="N1033" s="561"/>
      <c r="O1033" s="561"/>
      <c r="P1033" s="561"/>
      <c r="Q1033" s="561"/>
      <c r="R1033" s="561"/>
      <c r="S1033" s="561"/>
      <c r="T1033" s="561"/>
      <c r="U1033" s="561"/>
      <c r="V1033" s="561"/>
      <c r="W1033" s="561"/>
      <c r="X1033" s="561"/>
      <c r="Y1033" s="561"/>
      <c r="Z1033" s="561"/>
      <c r="AA1033" s="561"/>
      <c r="AB1033" s="561"/>
      <c r="AC1033" s="561"/>
      <c r="AD1033" s="561"/>
      <c r="AE1033" s="561"/>
      <c r="AF1033" s="561"/>
      <c r="AG1033" s="561">
        <v>1694.4068750000001</v>
      </c>
      <c r="AH1033" s="561"/>
      <c r="AI1033" s="290" t="s">
        <v>310</v>
      </c>
      <c r="AJ1033" s="290" t="s">
        <v>326</v>
      </c>
    </row>
    <row r="1034" spans="2:36" x14ac:dyDescent="0.25">
      <c r="B1034" s="554">
        <v>932</v>
      </c>
      <c r="C1034" s="555"/>
      <c r="D1034" s="556"/>
      <c r="E1034" s="290" t="s">
        <v>395</v>
      </c>
      <c r="F1034" s="290" t="s">
        <v>444</v>
      </c>
      <c r="G1034" s="290" t="s">
        <v>397</v>
      </c>
      <c r="H1034" s="183" t="str">
        <f>INDEX(Sector!$D$57:$D$776,MATCH('Energy consumption (raw)'!F1034,Sector!$C$57:$C$776,FALSE))</f>
        <v>Manufacture of batteries and accumulators</v>
      </c>
      <c r="I1034" s="183" t="str">
        <f>IF(G1034=Sector!$B$50,Sector!$B$50,IF(G1034=Sector!$B$51,Sector!$B$51,IF(G1034=Sector!$B$53,Sector!$B$53,INDEX(Sector!$E$57:$E$776,MATCH('Energy consumption (raw)'!F1034,Sector!$C$57:$C$776,FALSE)))))</f>
        <v>27 Manufacture of electrical equipment</v>
      </c>
      <c r="J1034" s="561"/>
      <c r="K1034" s="561">
        <v>144138279</v>
      </c>
      <c r="L1034" s="561"/>
      <c r="M1034" s="561"/>
      <c r="N1034" s="561"/>
      <c r="O1034" s="561"/>
      <c r="P1034" s="561"/>
      <c r="Q1034" s="561"/>
      <c r="R1034" s="561"/>
      <c r="S1034" s="561">
        <v>14000</v>
      </c>
      <c r="T1034" s="561"/>
      <c r="U1034" s="561"/>
      <c r="V1034" s="561"/>
      <c r="W1034" s="561"/>
      <c r="X1034" s="561"/>
      <c r="Y1034" s="561"/>
      <c r="Z1034" s="561"/>
      <c r="AA1034" s="561"/>
      <c r="AB1034" s="561"/>
      <c r="AC1034" s="561"/>
      <c r="AD1034" s="561"/>
      <c r="AE1034" s="561"/>
      <c r="AF1034" s="561"/>
      <c r="AG1034" s="561">
        <v>22252.856449700001</v>
      </c>
      <c r="AH1034" s="561">
        <v>22253</v>
      </c>
      <c r="AI1034" s="290" t="s">
        <v>310</v>
      </c>
      <c r="AJ1034" s="290" t="s">
        <v>326</v>
      </c>
    </row>
    <row r="1035" spans="2:36" x14ac:dyDescent="0.25">
      <c r="B1035" s="554">
        <v>933</v>
      </c>
      <c r="C1035" s="555"/>
      <c r="D1035" s="556"/>
      <c r="E1035" s="290" t="s">
        <v>395</v>
      </c>
      <c r="F1035" s="290" t="s">
        <v>444</v>
      </c>
      <c r="G1035" s="290" t="s">
        <v>397</v>
      </c>
      <c r="H1035" s="183" t="str">
        <f>INDEX(Sector!$D$57:$D$776,MATCH('Energy consumption (raw)'!F1035,Sector!$C$57:$C$776,FALSE))</f>
        <v>Manufacture of batteries and accumulators</v>
      </c>
      <c r="I1035" s="183" t="str">
        <f>IF(G1035=Sector!$B$50,Sector!$B$50,IF(G1035=Sector!$B$51,Sector!$B$51,IF(G1035=Sector!$B$53,Sector!$B$53,INDEX(Sector!$E$57:$E$776,MATCH('Energy consumption (raw)'!F1035,Sector!$C$57:$C$776,FALSE)))))</f>
        <v>27 Manufacture of electrical equipment</v>
      </c>
      <c r="J1035" s="561"/>
      <c r="K1035" s="561">
        <v>145555764</v>
      </c>
      <c r="L1035" s="561"/>
      <c r="M1035" s="561"/>
      <c r="N1035" s="561"/>
      <c r="O1035" s="561"/>
      <c r="P1035" s="561"/>
      <c r="Q1035" s="561"/>
      <c r="R1035" s="561"/>
      <c r="S1035" s="561">
        <v>289000</v>
      </c>
      <c r="T1035" s="561"/>
      <c r="U1035" s="561"/>
      <c r="V1035" s="561"/>
      <c r="W1035" s="561"/>
      <c r="X1035" s="561"/>
      <c r="Y1035" s="561"/>
      <c r="Z1035" s="561"/>
      <c r="AA1035" s="561"/>
      <c r="AB1035" s="561"/>
      <c r="AC1035" s="561"/>
      <c r="AD1035" s="561"/>
      <c r="AE1035" s="561"/>
      <c r="AF1035" s="561"/>
      <c r="AG1035" s="561">
        <v>22713.574385200001</v>
      </c>
      <c r="AH1035" s="561">
        <v>15535</v>
      </c>
      <c r="AI1035" s="290" t="s">
        <v>310</v>
      </c>
      <c r="AJ1035" s="290" t="s">
        <v>326</v>
      </c>
    </row>
    <row r="1036" spans="2:36" x14ac:dyDescent="0.25">
      <c r="B1036" s="554">
        <v>934</v>
      </c>
      <c r="C1036" s="555"/>
      <c r="D1036" s="556"/>
      <c r="E1036" s="290" t="s">
        <v>395</v>
      </c>
      <c r="F1036" s="290" t="s">
        <v>537</v>
      </c>
      <c r="G1036" s="290" t="s">
        <v>397</v>
      </c>
      <c r="H1036" s="183" t="str">
        <f>INDEX(Sector!$D$57:$D$776,MATCH('Energy consumption (raw)'!F1036,Sector!$C$57:$C$776,FALSE))</f>
        <v>Mechanical processing, metal processing and coating</v>
      </c>
      <c r="I1036" s="183" t="str">
        <f>IF(G1036=Sector!$B$50,Sector!$B$50,IF(G1036=Sector!$B$51,Sector!$B$51,IF(G1036=Sector!$B$53,Sector!$B$53,INDEX(Sector!$E$57:$E$776,MATCH('Energy consumption (raw)'!F1036,Sector!$C$57:$C$776,FALSE)))))</f>
        <v>24 Manufacture of basic metals</v>
      </c>
      <c r="J1036" s="561">
        <v>6054193</v>
      </c>
      <c r="K1036" s="561">
        <v>8447306</v>
      </c>
      <c r="L1036" s="561"/>
      <c r="M1036" s="561"/>
      <c r="N1036" s="561"/>
      <c r="O1036" s="561"/>
      <c r="P1036" s="561"/>
      <c r="Q1036" s="561"/>
      <c r="R1036" s="561"/>
      <c r="S1036" s="561">
        <v>33537</v>
      </c>
      <c r="T1036" s="561"/>
      <c r="U1036" s="561"/>
      <c r="V1036" s="561"/>
      <c r="W1036" s="561">
        <v>1987</v>
      </c>
      <c r="X1036" s="561"/>
      <c r="Y1036" s="561">
        <v>31.1</v>
      </c>
      <c r="Z1036" s="561"/>
      <c r="AA1036" s="561"/>
      <c r="AB1036" s="561"/>
      <c r="AC1036" s="561"/>
      <c r="AD1036" s="561"/>
      <c r="AE1036" s="561"/>
      <c r="AF1036" s="561"/>
      <c r="AG1036" s="561">
        <v>1368.4800857999999</v>
      </c>
      <c r="AH1036" s="561">
        <v>1505</v>
      </c>
      <c r="AI1036" s="290" t="s">
        <v>310</v>
      </c>
      <c r="AJ1036" s="290" t="s">
        <v>326</v>
      </c>
    </row>
    <row r="1037" spans="2:36" x14ac:dyDescent="0.25">
      <c r="B1037" s="554">
        <v>935</v>
      </c>
      <c r="C1037" s="555"/>
      <c r="D1037" s="556"/>
      <c r="E1037" s="290" t="s">
        <v>395</v>
      </c>
      <c r="F1037" s="290" t="s">
        <v>407</v>
      </c>
      <c r="G1037" s="290" t="s">
        <v>397</v>
      </c>
      <c r="H1037" s="183" t="str">
        <f>INDEX(Sector!$D$57:$D$776,MATCH('Energy consumption (raw)'!F1037,Sector!$C$57:$C$776,FALSE))</f>
        <v>Electronic components manufacturing</v>
      </c>
      <c r="I1037" s="183" t="str">
        <f>IF(G1037=Sector!$B$50,Sector!$B$50,IF(G1037=Sector!$B$51,Sector!$B$51,IF(G1037=Sector!$B$53,Sector!$B$53,INDEX(Sector!$E$57:$E$776,MATCH('Energy consumption (raw)'!F1037,Sector!$C$57:$C$776,FALSE)))))</f>
        <v>26 Manufacture of computer, electronic and optical products</v>
      </c>
      <c r="J1037" s="561">
        <v>11190200</v>
      </c>
      <c r="K1037" s="561">
        <v>11190200</v>
      </c>
      <c r="L1037" s="561"/>
      <c r="M1037" s="561"/>
      <c r="N1037" s="561"/>
      <c r="O1037" s="561"/>
      <c r="P1037" s="561"/>
      <c r="Q1037" s="561"/>
      <c r="R1037" s="561"/>
      <c r="S1037" s="561">
        <v>2470</v>
      </c>
      <c r="T1037" s="561"/>
      <c r="U1037" s="561"/>
      <c r="V1037" s="561"/>
      <c r="W1037" s="561"/>
      <c r="X1037" s="561"/>
      <c r="Y1037" s="561">
        <v>7.44</v>
      </c>
      <c r="Z1037" s="561"/>
      <c r="AA1037" s="561"/>
      <c r="AB1037" s="561"/>
      <c r="AC1037" s="561"/>
      <c r="AD1037" s="561"/>
      <c r="AE1037" s="561"/>
      <c r="AF1037" s="561"/>
      <c r="AG1037" s="561">
        <v>1736.9310600000001</v>
      </c>
      <c r="AH1037" s="561">
        <v>1909</v>
      </c>
      <c r="AI1037" s="290" t="s">
        <v>310</v>
      </c>
      <c r="AJ1037" s="290" t="s">
        <v>326</v>
      </c>
    </row>
    <row r="1038" spans="2:36" x14ac:dyDescent="0.25">
      <c r="B1038" s="554">
        <v>936</v>
      </c>
      <c r="C1038" s="555"/>
      <c r="D1038" s="556"/>
      <c r="E1038" s="290" t="s">
        <v>395</v>
      </c>
      <c r="F1038" s="290" t="s">
        <v>535</v>
      </c>
      <c r="G1038" s="290" t="s">
        <v>397</v>
      </c>
      <c r="H1038" s="183" t="str">
        <f>INDEX(Sector!$D$57:$D$776,MATCH('Energy consumption (raw)'!F1038,Sector!$C$57:$C$776,FALSE))</f>
        <v>Producing building materials from clay</v>
      </c>
      <c r="I1038" s="183" t="str">
        <f>IF(G1038=Sector!$B$50,Sector!$B$50,IF(G1038=Sector!$B$51,Sector!$B$51,IF(G1038=Sector!$B$53,Sector!$B$53,INDEX(Sector!$E$57:$E$776,MATCH('Energy consumption (raw)'!F1038,Sector!$C$57:$C$776,FALSE)))))</f>
        <v>23 Manufacture of other non-metallic mineral products</v>
      </c>
      <c r="J1038" s="561"/>
      <c r="K1038" s="561">
        <v>1111000</v>
      </c>
      <c r="L1038" s="561"/>
      <c r="M1038" s="561"/>
      <c r="N1038" s="561"/>
      <c r="O1038" s="561"/>
      <c r="P1038" s="561">
        <v>442.13</v>
      </c>
      <c r="Q1038" s="561">
        <v>12922.08</v>
      </c>
      <c r="R1038" s="561"/>
      <c r="S1038" s="561">
        <v>27244000</v>
      </c>
      <c r="T1038" s="561"/>
      <c r="U1038" s="561"/>
      <c r="V1038" s="561"/>
      <c r="W1038" s="561"/>
      <c r="X1038" s="561"/>
      <c r="Y1038" s="561"/>
      <c r="Z1038" s="561"/>
      <c r="AA1038" s="561"/>
      <c r="AB1038" s="561"/>
      <c r="AC1038" s="561"/>
      <c r="AD1038" s="561"/>
      <c r="AE1038" s="561"/>
      <c r="AF1038" s="561"/>
      <c r="AG1038" s="561">
        <v>30872.4653</v>
      </c>
      <c r="AH1038" s="561"/>
      <c r="AI1038" s="290" t="s">
        <v>310</v>
      </c>
      <c r="AJ1038" s="290" t="s">
        <v>326</v>
      </c>
    </row>
    <row r="1039" spans="2:36" x14ac:dyDescent="0.25">
      <c r="B1039" s="554">
        <v>937</v>
      </c>
      <c r="C1039" s="555"/>
      <c r="D1039" s="556"/>
      <c r="E1039" s="290" t="s">
        <v>395</v>
      </c>
      <c r="F1039" s="290" t="s">
        <v>494</v>
      </c>
      <c r="G1039" s="290" t="s">
        <v>397</v>
      </c>
      <c r="H1039" s="183" t="str">
        <f>INDEX(Sector!$D$57:$D$776,MATCH('Energy consumption (raw)'!F1039,Sector!$C$57:$C$776,FALSE))</f>
        <v>Manufacture of paper and paper products</v>
      </c>
      <c r="I1039" s="183" t="str">
        <f>IF(G1039=Sector!$B$50,Sector!$B$50,IF(G1039=Sector!$B$51,Sector!$B$51,IF(G1039=Sector!$B$53,Sector!$B$53,INDEX(Sector!$E$57:$E$776,MATCH('Energy consumption (raw)'!F1039,Sector!$C$57:$C$776,FALSE)))))</f>
        <v>17 Manufacture of paper and paper products</v>
      </c>
      <c r="J1039" s="561"/>
      <c r="K1039" s="561">
        <v>42042230</v>
      </c>
      <c r="L1039" s="561"/>
      <c r="M1039" s="561"/>
      <c r="N1039" s="561"/>
      <c r="O1039" s="561"/>
      <c r="P1039" s="561"/>
      <c r="Q1039" s="561"/>
      <c r="R1039" s="561"/>
      <c r="S1039" s="561"/>
      <c r="T1039" s="561"/>
      <c r="U1039" s="561"/>
      <c r="V1039" s="561"/>
      <c r="W1039" s="561"/>
      <c r="X1039" s="561"/>
      <c r="Y1039" s="561"/>
      <c r="Z1039" s="561"/>
      <c r="AA1039" s="561"/>
      <c r="AB1039" s="561"/>
      <c r="AC1039" s="561"/>
      <c r="AD1039" s="561"/>
      <c r="AE1039" s="561"/>
      <c r="AF1039" s="561"/>
      <c r="AG1039" s="561">
        <v>6487.1160890000001</v>
      </c>
      <c r="AH1039" s="561">
        <v>6438</v>
      </c>
      <c r="AI1039" s="290" t="s">
        <v>310</v>
      </c>
      <c r="AJ1039" s="290" t="s">
        <v>326</v>
      </c>
    </row>
    <row r="1040" spans="2:36" x14ac:dyDescent="0.25">
      <c r="B1040" s="554">
        <v>938</v>
      </c>
      <c r="C1040" s="555"/>
      <c r="D1040" s="556"/>
      <c r="E1040" s="290" t="s">
        <v>395</v>
      </c>
      <c r="F1040" s="290" t="s">
        <v>535</v>
      </c>
      <c r="G1040" s="290" t="s">
        <v>397</v>
      </c>
      <c r="H1040" s="183" t="str">
        <f>INDEX(Sector!$D$57:$D$776,MATCH('Energy consumption (raw)'!F1040,Sector!$C$57:$C$776,FALSE))</f>
        <v>Producing building materials from clay</v>
      </c>
      <c r="I1040" s="183" t="str">
        <f>IF(G1040=Sector!$B$50,Sector!$B$50,IF(G1040=Sector!$B$51,Sector!$B$51,IF(G1040=Sector!$B$53,Sector!$B$53,INDEX(Sector!$E$57:$E$776,MATCH('Energy consumption (raw)'!F1040,Sector!$C$57:$C$776,FALSE)))))</f>
        <v>23 Manufacture of other non-metallic mineral products</v>
      </c>
      <c r="J1040" s="561"/>
      <c r="K1040" s="561">
        <v>2477000</v>
      </c>
      <c r="L1040" s="561"/>
      <c r="M1040" s="561"/>
      <c r="N1040" s="561"/>
      <c r="O1040" s="561"/>
      <c r="P1040" s="561">
        <v>734</v>
      </c>
      <c r="Q1040" s="561">
        <v>38758</v>
      </c>
      <c r="R1040" s="561"/>
      <c r="S1040" s="561">
        <v>93575</v>
      </c>
      <c r="T1040" s="561"/>
      <c r="U1040" s="561"/>
      <c r="V1040" s="561"/>
      <c r="W1040" s="561"/>
      <c r="X1040" s="561"/>
      <c r="Y1040" s="561"/>
      <c r="Z1040" s="561"/>
      <c r="AA1040" s="561"/>
      <c r="AB1040" s="561"/>
      <c r="AC1040" s="561"/>
      <c r="AD1040" s="561"/>
      <c r="AE1040" s="561"/>
      <c r="AF1040" s="561"/>
      <c r="AG1040" s="561">
        <v>20283.947100000001</v>
      </c>
      <c r="AH1040" s="561"/>
      <c r="AI1040" s="290" t="s">
        <v>310</v>
      </c>
      <c r="AJ1040" s="290" t="s">
        <v>326</v>
      </c>
    </row>
    <row r="1041" spans="2:36" x14ac:dyDescent="0.25">
      <c r="B1041" s="554">
        <v>939</v>
      </c>
      <c r="C1041" s="555"/>
      <c r="D1041" s="560"/>
      <c r="E1041" s="290" t="s">
        <v>395</v>
      </c>
      <c r="F1041" s="290" t="s">
        <v>461</v>
      </c>
      <c r="G1041" s="290" t="s">
        <v>397</v>
      </c>
      <c r="H1041" s="183" t="str">
        <f>INDEX(Sector!$D$57:$D$776,MATCH('Energy consumption (raw)'!F1041,Sector!$C$57:$C$776,FALSE))</f>
        <v>Iron and steel production</v>
      </c>
      <c r="I1041" s="183" t="str">
        <f>IF(G1041=Sector!$B$50,Sector!$B$50,IF(G1041=Sector!$B$51,Sector!$B$51,IF(G1041=Sector!$B$53,Sector!$B$53,INDEX(Sector!$E$57:$E$776,MATCH('Energy consumption (raw)'!F1041,Sector!$C$57:$C$776,FALSE)))))</f>
        <v>24 Manufacture of basic metals</v>
      </c>
      <c r="J1041" s="563">
        <v>13358244</v>
      </c>
      <c r="K1041" s="563"/>
      <c r="L1041" s="35"/>
      <c r="M1041" s="35"/>
      <c r="N1041" s="35"/>
      <c r="O1041" s="35"/>
      <c r="P1041" s="35"/>
      <c r="Q1041" s="35"/>
      <c r="R1041" s="35"/>
      <c r="S1041" s="35"/>
      <c r="T1041" s="35"/>
      <c r="U1041" s="35"/>
      <c r="V1041" s="35"/>
      <c r="W1041" s="35"/>
      <c r="X1041" s="35"/>
      <c r="Y1041" s="35"/>
      <c r="Z1041" s="35"/>
      <c r="AA1041" s="35"/>
      <c r="AB1041" s="35"/>
      <c r="AC1041" s="35"/>
      <c r="AD1041" s="35"/>
      <c r="AE1041" s="35"/>
      <c r="AF1041" s="35"/>
      <c r="AG1041" s="561">
        <v>2061.1770492000001</v>
      </c>
      <c r="AH1041" s="561"/>
      <c r="AI1041" s="290" t="s">
        <v>369</v>
      </c>
      <c r="AJ1041" s="290" t="s">
        <v>326</v>
      </c>
    </row>
    <row r="1042" spans="2:36" x14ac:dyDescent="0.25">
      <c r="B1042" s="554">
        <v>940</v>
      </c>
      <c r="C1042" s="555"/>
      <c r="D1042" s="556"/>
      <c r="E1042" s="290" t="s">
        <v>395</v>
      </c>
      <c r="F1042" s="290" t="s">
        <v>494</v>
      </c>
      <c r="G1042" s="290" t="s">
        <v>397</v>
      </c>
      <c r="H1042" s="183" t="str">
        <f>INDEX(Sector!$D$57:$D$776,MATCH('Energy consumption (raw)'!F1042,Sector!$C$57:$C$776,FALSE))</f>
        <v>Manufacture of paper and paper products</v>
      </c>
      <c r="I1042" s="183" t="str">
        <f>IF(G1042=Sector!$B$50,Sector!$B$50,IF(G1042=Sector!$B$51,Sector!$B$51,IF(G1042=Sector!$B$53,Sector!$B$53,INDEX(Sector!$E$57:$E$776,MATCH('Energy consumption (raw)'!F1042,Sector!$C$57:$C$776,FALSE)))))</f>
        <v>17 Manufacture of paper and paper products</v>
      </c>
      <c r="J1042" s="561">
        <v>55089426</v>
      </c>
      <c r="K1042" s="561">
        <v>55089426</v>
      </c>
      <c r="L1042" s="35"/>
      <c r="M1042" s="35"/>
      <c r="N1042" s="35"/>
      <c r="O1042" s="35"/>
      <c r="P1042" s="35"/>
      <c r="Q1042" s="35"/>
      <c r="R1042" s="35"/>
      <c r="S1042" s="35"/>
      <c r="T1042" s="35"/>
      <c r="U1042" s="35"/>
      <c r="V1042" s="35"/>
      <c r="W1042" s="35"/>
      <c r="X1042" s="35"/>
      <c r="Y1042" s="35"/>
      <c r="Z1042" s="35"/>
      <c r="AA1042" s="35"/>
      <c r="AB1042" s="35"/>
      <c r="AC1042" s="35"/>
      <c r="AD1042" s="35"/>
      <c r="AE1042" s="35"/>
      <c r="AF1042" s="35"/>
      <c r="AG1042" s="561">
        <v>8500.2984317999999</v>
      </c>
      <c r="AH1042" s="561">
        <v>8931</v>
      </c>
      <c r="AI1042" s="291" t="s">
        <v>310</v>
      </c>
      <c r="AJ1042" s="290" t="s">
        <v>700</v>
      </c>
    </row>
    <row r="1043" spans="2:36" x14ac:dyDescent="0.25">
      <c r="B1043" s="554">
        <v>941</v>
      </c>
      <c r="C1043" s="555"/>
      <c r="D1043" s="556"/>
      <c r="E1043" s="290" t="s">
        <v>395</v>
      </c>
      <c r="F1043" s="290" t="s">
        <v>417</v>
      </c>
      <c r="G1043" s="290" t="s">
        <v>397</v>
      </c>
      <c r="H1043" s="183" t="str">
        <f>INDEX(Sector!$D$57:$D$776,MATCH('Energy consumption (raw)'!F1043,Sector!$C$57:$C$776,FALSE))</f>
        <v>Producing products from plastic</v>
      </c>
      <c r="I1043" s="183" t="str">
        <f>IF(G1043=Sector!$B$50,Sector!$B$50,IF(G1043=Sector!$B$51,Sector!$B$51,IF(G1043=Sector!$B$53,Sector!$B$53,INDEX(Sector!$E$57:$E$776,MATCH('Energy consumption (raw)'!F1043,Sector!$C$57:$C$776,FALSE)))))</f>
        <v>22 Manufacture of rubber and plastics products</v>
      </c>
      <c r="J1043" s="561">
        <v>9185387</v>
      </c>
      <c r="K1043" s="561">
        <v>9185387</v>
      </c>
      <c r="L1043" s="35"/>
      <c r="M1043" s="35"/>
      <c r="N1043" s="35"/>
      <c r="O1043" s="35"/>
      <c r="P1043" s="35"/>
      <c r="Q1043" s="35"/>
      <c r="R1043" s="35"/>
      <c r="S1043" s="35"/>
      <c r="T1043" s="35"/>
      <c r="U1043" s="35"/>
      <c r="V1043" s="35"/>
      <c r="W1043" s="35"/>
      <c r="X1043" s="35"/>
      <c r="Y1043" s="35"/>
      <c r="Z1043" s="35"/>
      <c r="AA1043" s="35"/>
      <c r="AB1043" s="35"/>
      <c r="AC1043" s="35"/>
      <c r="AD1043" s="35"/>
      <c r="AE1043" s="35"/>
      <c r="AF1043" s="35"/>
      <c r="AG1043" s="561">
        <v>1417.3052141000001</v>
      </c>
      <c r="AH1043" s="561">
        <v>1406</v>
      </c>
      <c r="AI1043" s="291" t="s">
        <v>310</v>
      </c>
      <c r="AJ1043" s="290" t="s">
        <v>700</v>
      </c>
    </row>
    <row r="1044" spans="2:36" x14ac:dyDescent="0.25">
      <c r="B1044" s="554">
        <v>942</v>
      </c>
      <c r="C1044" s="555"/>
      <c r="D1044" s="556"/>
      <c r="E1044" s="290" t="s">
        <v>395</v>
      </c>
      <c r="F1044" s="290" t="s">
        <v>650</v>
      </c>
      <c r="G1044" s="290" t="s">
        <v>397</v>
      </c>
      <c r="H1044" s="183" t="str">
        <f>INDEX(Sector!$D$57:$D$776,MATCH('Energy consumption (raw)'!F1044,Sector!$C$57:$C$776,FALSE))</f>
        <v>Production of fertilizers and nitrogen compounds</v>
      </c>
      <c r="I1044" s="183" t="str">
        <f>IF(G1044=Sector!$B$50,Sector!$B$50,IF(G1044=Sector!$B$51,Sector!$B$51,IF(G1044=Sector!$B$53,Sector!$B$53,INDEX(Sector!$E$57:$E$776,MATCH('Energy consumption (raw)'!F1044,Sector!$C$57:$C$776,FALSE)))))</f>
        <v>20 Manufacture of chemicals and chemical products</v>
      </c>
      <c r="J1044" s="561"/>
      <c r="K1044" s="561">
        <v>37850033</v>
      </c>
      <c r="L1044" s="290"/>
      <c r="M1044" s="290"/>
      <c r="N1044" s="290">
        <v>35</v>
      </c>
      <c r="O1044" s="290"/>
      <c r="P1044" s="290"/>
      <c r="Q1044" s="290"/>
      <c r="R1044" s="290"/>
      <c r="S1044" s="561">
        <v>81066000</v>
      </c>
      <c r="T1044" s="290"/>
      <c r="U1044" s="290"/>
      <c r="V1044" s="290"/>
      <c r="W1044" s="290"/>
      <c r="X1044" s="290"/>
      <c r="Y1044" s="290"/>
      <c r="Z1044" s="290"/>
      <c r="AA1044" s="290"/>
      <c r="AB1044" s="290"/>
      <c r="AC1044" s="290"/>
      <c r="AD1044" s="290"/>
      <c r="AE1044" s="290"/>
      <c r="AF1044" s="290"/>
      <c r="AG1044" s="561">
        <v>77202.840091899998</v>
      </c>
      <c r="AH1044" s="561">
        <v>11152</v>
      </c>
      <c r="AI1044" s="291" t="s">
        <v>310</v>
      </c>
      <c r="AJ1044" s="290" t="s">
        <v>700</v>
      </c>
    </row>
    <row r="1045" spans="2:36" x14ac:dyDescent="0.25">
      <c r="B1045" s="554">
        <v>943</v>
      </c>
      <c r="C1045" s="555"/>
      <c r="D1045" s="556"/>
      <c r="E1045" s="290" t="s">
        <v>395</v>
      </c>
      <c r="F1045" s="290" t="s">
        <v>428</v>
      </c>
      <c r="G1045" s="290" t="s">
        <v>397</v>
      </c>
      <c r="H1045" s="183" t="str">
        <f>INDEX(Sector!$D$57:$D$776,MATCH('Energy consumption (raw)'!F1045,Sector!$C$57:$C$776,FALSE))</f>
        <v>Cement Production</v>
      </c>
      <c r="I1045" s="183" t="str">
        <f>IF(G1045=Sector!$B$50,Sector!$B$50,IF(G1045=Sector!$B$51,Sector!$B$51,IF(G1045=Sector!$B$53,Sector!$B$53,INDEX(Sector!$E$57:$E$776,MATCH('Energy consumption (raw)'!F1045,Sector!$C$57:$C$776,FALSE)))))</f>
        <v>23 Manufacture of other non-metallic mineral products</v>
      </c>
      <c r="J1045" s="561">
        <v>29782635</v>
      </c>
      <c r="K1045" s="561">
        <v>29782635</v>
      </c>
      <c r="L1045" s="35"/>
      <c r="M1045" s="35"/>
      <c r="N1045" s="35"/>
      <c r="O1045" s="35"/>
      <c r="P1045" s="35">
        <v>36</v>
      </c>
      <c r="Q1045" s="35"/>
      <c r="R1045" s="35"/>
      <c r="S1045" s="35">
        <v>78875000</v>
      </c>
      <c r="T1045" s="35"/>
      <c r="U1045" s="35"/>
      <c r="V1045" s="35"/>
      <c r="W1045" s="35"/>
      <c r="X1045" s="35"/>
      <c r="Y1045" s="35"/>
      <c r="Z1045" s="35"/>
      <c r="AA1045" s="35"/>
      <c r="AB1045" s="35"/>
      <c r="AC1045" s="35"/>
      <c r="AD1045" s="35"/>
      <c r="AE1045" s="35"/>
      <c r="AF1045" s="35"/>
      <c r="AG1045" s="561">
        <v>74027.060580499994</v>
      </c>
      <c r="AH1045" s="561">
        <v>24506</v>
      </c>
      <c r="AI1045" s="291" t="s">
        <v>310</v>
      </c>
      <c r="AJ1045" s="290" t="s">
        <v>700</v>
      </c>
    </row>
    <row r="1046" spans="2:36" x14ac:dyDescent="0.25">
      <c r="B1046" s="554">
        <v>944</v>
      </c>
      <c r="C1046" s="555"/>
      <c r="D1046" s="556"/>
      <c r="E1046" s="290" t="s">
        <v>395</v>
      </c>
      <c r="F1046" s="290" t="s">
        <v>457</v>
      </c>
      <c r="G1046" s="290" t="s">
        <v>397</v>
      </c>
      <c r="H1046" s="183" t="str">
        <f>INDEX(Sector!$D$57:$D$776,MATCH('Energy consumption (raw)'!F1046,Sector!$C$57:$C$776,FALSE))</f>
        <v>Producing building materials from clay</v>
      </c>
      <c r="I1046" s="183" t="str">
        <f>IF(G1046=Sector!$B$50,Sector!$B$50,IF(G1046=Sector!$B$51,Sector!$B$51,IF(G1046=Sector!$B$53,Sector!$B$53,INDEX(Sector!$E$57:$E$776,MATCH('Energy consumption (raw)'!F1046,Sector!$C$57:$C$776,FALSE)))))</f>
        <v>23 Manufacture of other non-metallic mineral products</v>
      </c>
      <c r="J1046" s="561">
        <v>20670694</v>
      </c>
      <c r="K1046" s="561">
        <v>20670694</v>
      </c>
      <c r="L1046" s="35"/>
      <c r="M1046" s="35"/>
      <c r="N1046" s="35"/>
      <c r="O1046" s="35"/>
      <c r="P1046" s="35"/>
      <c r="Q1046" s="35"/>
      <c r="R1046" s="35"/>
      <c r="S1046" s="35"/>
      <c r="T1046" s="35"/>
      <c r="U1046" s="35"/>
      <c r="V1046" s="35"/>
      <c r="W1046" s="35"/>
      <c r="X1046" s="35"/>
      <c r="Y1046" s="35"/>
      <c r="Z1046" s="35"/>
      <c r="AA1046" s="35"/>
      <c r="AB1046" s="35"/>
      <c r="AC1046" s="35"/>
      <c r="AD1046" s="35"/>
      <c r="AE1046" s="35"/>
      <c r="AF1046" s="35"/>
      <c r="AG1046" s="561">
        <v>3189.4880842000002</v>
      </c>
      <c r="AH1046" s="561">
        <v>11005</v>
      </c>
      <c r="AI1046" s="291" t="s">
        <v>310</v>
      </c>
      <c r="AJ1046" s="290" t="s">
        <v>700</v>
      </c>
    </row>
    <row r="1047" spans="2:36" x14ac:dyDescent="0.25">
      <c r="B1047" s="554">
        <v>945</v>
      </c>
      <c r="C1047" s="555"/>
      <c r="D1047" s="556"/>
      <c r="E1047" s="290" t="s">
        <v>395</v>
      </c>
      <c r="F1047" s="290" t="s">
        <v>417</v>
      </c>
      <c r="G1047" s="290" t="s">
        <v>397</v>
      </c>
      <c r="H1047" s="183" t="str">
        <f>INDEX(Sector!$D$57:$D$776,MATCH('Energy consumption (raw)'!F1047,Sector!$C$57:$C$776,FALSE))</f>
        <v>Producing products from plastic</v>
      </c>
      <c r="I1047" s="183" t="str">
        <f>IF(G1047=Sector!$B$50,Sector!$B$50,IF(G1047=Sector!$B$51,Sector!$B$51,IF(G1047=Sector!$B$53,Sector!$B$53,INDEX(Sector!$E$57:$E$776,MATCH('Energy consumption (raw)'!F1047,Sector!$C$57:$C$776,FALSE)))))</f>
        <v>22 Manufacture of rubber and plastics products</v>
      </c>
      <c r="J1047" s="561">
        <v>11288347</v>
      </c>
      <c r="K1047" s="561">
        <v>11288347</v>
      </c>
      <c r="L1047" s="35"/>
      <c r="M1047" s="35"/>
      <c r="N1047" s="35"/>
      <c r="O1047" s="35"/>
      <c r="P1047" s="35"/>
      <c r="Q1047" s="35"/>
      <c r="R1047" s="35"/>
      <c r="S1047" s="35"/>
      <c r="T1047" s="35"/>
      <c r="U1047" s="35"/>
      <c r="V1047" s="35"/>
      <c r="W1047" s="35"/>
      <c r="X1047" s="35"/>
      <c r="Y1047" s="35"/>
      <c r="Z1047" s="35"/>
      <c r="AA1047" s="35"/>
      <c r="AB1047" s="35"/>
      <c r="AC1047" s="35"/>
      <c r="AD1047" s="35"/>
      <c r="AE1047" s="35"/>
      <c r="AF1047" s="35"/>
      <c r="AG1047" s="561">
        <v>1741.7919421000001</v>
      </c>
      <c r="AH1047" s="561">
        <v>1713.5234106</v>
      </c>
      <c r="AI1047" s="291" t="s">
        <v>310</v>
      </c>
      <c r="AJ1047" s="290" t="s">
        <v>700</v>
      </c>
    </row>
    <row r="1048" spans="2:36" x14ac:dyDescent="0.25">
      <c r="B1048" s="554">
        <v>946</v>
      </c>
      <c r="C1048" s="555"/>
      <c r="D1048" s="556"/>
      <c r="E1048" s="290" t="s">
        <v>395</v>
      </c>
      <c r="F1048" s="290" t="s">
        <v>428</v>
      </c>
      <c r="G1048" s="290" t="s">
        <v>397</v>
      </c>
      <c r="H1048" s="183" t="str">
        <f>INDEX(Sector!$D$57:$D$776,MATCH('Energy consumption (raw)'!F1048,Sector!$C$57:$C$776,FALSE))</f>
        <v>Cement Production</v>
      </c>
      <c r="I1048" s="183" t="str">
        <f>IF(G1048=Sector!$B$50,Sector!$B$50,IF(G1048=Sector!$B$51,Sector!$B$51,IF(G1048=Sector!$B$53,Sector!$B$53,INDEX(Sector!$E$57:$E$776,MATCH('Energy consumption (raw)'!F1048,Sector!$C$57:$C$776,FALSE)))))</f>
        <v>23 Manufacture of other non-metallic mineral products</v>
      </c>
      <c r="J1048" s="561">
        <v>87575919</v>
      </c>
      <c r="K1048" s="561">
        <v>87575919</v>
      </c>
      <c r="L1048" s="35"/>
      <c r="M1048" s="35"/>
      <c r="N1048" s="35">
        <v>119536</v>
      </c>
      <c r="O1048" s="35"/>
      <c r="P1048" s="35"/>
      <c r="Q1048" s="35"/>
      <c r="R1048" s="35"/>
      <c r="S1048" s="35"/>
      <c r="T1048" s="35"/>
      <c r="U1048" s="35"/>
      <c r="V1048" s="35"/>
      <c r="W1048" s="35"/>
      <c r="X1048" s="35"/>
      <c r="Y1048" s="35"/>
      <c r="Z1048" s="35"/>
      <c r="AA1048" s="35"/>
      <c r="AB1048" s="35"/>
      <c r="AC1048" s="35"/>
      <c r="AD1048" s="35"/>
      <c r="AE1048" s="35"/>
      <c r="AF1048" s="35"/>
      <c r="AG1048" s="561">
        <v>97188.164301700002</v>
      </c>
      <c r="AH1048" s="561">
        <v>105829.5</v>
      </c>
      <c r="AI1048" s="291" t="s">
        <v>310</v>
      </c>
      <c r="AJ1048" s="290" t="s">
        <v>700</v>
      </c>
    </row>
    <row r="1049" spans="2:36" x14ac:dyDescent="0.25">
      <c r="B1049" s="554">
        <v>947</v>
      </c>
      <c r="C1049" s="555"/>
      <c r="D1049" s="556"/>
      <c r="E1049" s="290" t="s">
        <v>395</v>
      </c>
      <c r="F1049" s="77" t="s">
        <v>560</v>
      </c>
      <c r="G1049" s="290" t="s">
        <v>397</v>
      </c>
      <c r="H1049" s="183" t="str">
        <f>INDEX(Sector!$D$57:$D$776,MATCH('Energy consumption (raw)'!F1049,Sector!$C$57:$C$776,FALSE))</f>
        <v>Production of yarns, woven fabrics and finishing of textile products</v>
      </c>
      <c r="I1049" s="183" t="str">
        <f>IF(G1049=Sector!$B$50,Sector!$B$50,IF(G1049=Sector!$B$51,Sector!$B$51,IF(G1049=Sector!$B$53,Sector!$B$53,INDEX(Sector!$E$57:$E$776,MATCH('Energy consumption (raw)'!F1049,Sector!$C$57:$C$776,FALSE)))))</f>
        <v>13 Manufacture of textiles</v>
      </c>
      <c r="J1049" s="561">
        <v>18677597</v>
      </c>
      <c r="K1049" s="561">
        <v>18677597</v>
      </c>
      <c r="L1049" s="35"/>
      <c r="M1049" s="35"/>
      <c r="N1049" s="35"/>
      <c r="O1049" s="35"/>
      <c r="P1049" s="35"/>
      <c r="Q1049" s="35"/>
      <c r="R1049" s="35"/>
      <c r="S1049" s="35"/>
      <c r="T1049" s="35"/>
      <c r="U1049" s="35"/>
      <c r="V1049" s="35"/>
      <c r="W1049" s="35"/>
      <c r="X1049" s="35"/>
      <c r="Y1049" s="35"/>
      <c r="Z1049" s="35"/>
      <c r="AA1049" s="35"/>
      <c r="AB1049" s="35"/>
      <c r="AC1049" s="35"/>
      <c r="AD1049" s="35"/>
      <c r="AE1049" s="35"/>
      <c r="AF1049" s="35"/>
      <c r="AG1049" s="561">
        <v>2881.9532171000001</v>
      </c>
      <c r="AH1049" s="561">
        <v>3230.6000000000004</v>
      </c>
      <c r="AI1049" s="291" t="s">
        <v>310</v>
      </c>
      <c r="AJ1049" s="290" t="s">
        <v>700</v>
      </c>
    </row>
    <row r="1050" spans="2:36" x14ac:dyDescent="0.25">
      <c r="B1050" s="554">
        <v>948</v>
      </c>
      <c r="C1050" s="555"/>
      <c r="D1050" s="556"/>
      <c r="E1050" s="290" t="s">
        <v>395</v>
      </c>
      <c r="F1050" s="77" t="s">
        <v>560</v>
      </c>
      <c r="G1050" s="290" t="s">
        <v>397</v>
      </c>
      <c r="H1050" s="183" t="str">
        <f>INDEX(Sector!$D$57:$D$776,MATCH('Energy consumption (raw)'!F1050,Sector!$C$57:$C$776,FALSE))</f>
        <v>Production of yarns, woven fabrics and finishing of textile products</v>
      </c>
      <c r="I1050" s="183" t="str">
        <f>IF(G1050=Sector!$B$50,Sector!$B$50,IF(G1050=Sector!$B$51,Sector!$B$51,IF(G1050=Sector!$B$53,Sector!$B$53,INDEX(Sector!$E$57:$E$776,MATCH('Energy consumption (raw)'!F1050,Sector!$C$57:$C$776,FALSE)))))</f>
        <v>13 Manufacture of textiles</v>
      </c>
      <c r="J1050" s="561">
        <v>43193380</v>
      </c>
      <c r="K1050" s="561">
        <v>43193380</v>
      </c>
      <c r="L1050" s="35"/>
      <c r="M1050" s="35"/>
      <c r="N1050" s="35"/>
      <c r="O1050" s="35"/>
      <c r="P1050" s="35"/>
      <c r="Q1050" s="35"/>
      <c r="R1050" s="35"/>
      <c r="S1050" s="35"/>
      <c r="T1050" s="35"/>
      <c r="U1050" s="35"/>
      <c r="V1050" s="35"/>
      <c r="W1050" s="35"/>
      <c r="X1050" s="35"/>
      <c r="Y1050" s="35"/>
      <c r="Z1050" s="35"/>
      <c r="AA1050" s="35"/>
      <c r="AB1050" s="35"/>
      <c r="AC1050" s="35"/>
      <c r="AD1050" s="35"/>
      <c r="AE1050" s="35"/>
      <c r="AF1050" s="35"/>
      <c r="AG1050" s="561">
        <v>6664.7385340000001</v>
      </c>
      <c r="AH1050" s="561">
        <v>27742.565638799999</v>
      </c>
      <c r="AI1050" s="291" t="s">
        <v>310</v>
      </c>
      <c r="AJ1050" s="290" t="s">
        <v>700</v>
      </c>
    </row>
    <row r="1051" spans="2:36" x14ac:dyDescent="0.25">
      <c r="B1051" s="554">
        <v>949</v>
      </c>
      <c r="C1051" s="555"/>
      <c r="D1051" s="556"/>
      <c r="E1051" s="290" t="s">
        <v>395</v>
      </c>
      <c r="F1051" s="290" t="s">
        <v>417</v>
      </c>
      <c r="G1051" s="290" t="s">
        <v>397</v>
      </c>
      <c r="H1051" s="183" t="str">
        <f>INDEX(Sector!$D$57:$D$776,MATCH('Energy consumption (raw)'!F1051,Sector!$C$57:$C$776,FALSE))</f>
        <v>Producing products from plastic</v>
      </c>
      <c r="I1051" s="183" t="str">
        <f>IF(G1051=Sector!$B$50,Sector!$B$50,IF(G1051=Sector!$B$51,Sector!$B$51,IF(G1051=Sector!$B$53,Sector!$B$53,INDEX(Sector!$E$57:$E$776,MATCH('Energy consumption (raw)'!F1051,Sector!$C$57:$C$776,FALSE)))))</f>
        <v>22 Manufacture of rubber and plastics products</v>
      </c>
      <c r="J1051" s="561">
        <v>6868400</v>
      </c>
      <c r="K1051" s="561">
        <v>6868400</v>
      </c>
      <c r="L1051" s="35"/>
      <c r="M1051" s="35"/>
      <c r="N1051" s="35"/>
      <c r="O1051" s="35"/>
      <c r="P1051" s="35"/>
      <c r="Q1051" s="35"/>
      <c r="R1051" s="35"/>
      <c r="S1051" s="35"/>
      <c r="T1051" s="35"/>
      <c r="U1051" s="35"/>
      <c r="V1051" s="35"/>
      <c r="W1051" s="35"/>
      <c r="X1051" s="35"/>
      <c r="Y1051" s="35"/>
      <c r="Z1051" s="35"/>
      <c r="AA1051" s="35"/>
      <c r="AB1051" s="35"/>
      <c r="AC1051" s="35"/>
      <c r="AD1051" s="35"/>
      <c r="AE1051" s="35"/>
      <c r="AF1051" s="35"/>
      <c r="AG1051" s="561">
        <v>1059.79412</v>
      </c>
      <c r="AH1051" s="561"/>
      <c r="AI1051" s="291" t="s">
        <v>310</v>
      </c>
      <c r="AJ1051" s="290" t="s">
        <v>700</v>
      </c>
    </row>
    <row r="1052" spans="2:36" x14ac:dyDescent="0.25">
      <c r="B1052" s="554">
        <v>950</v>
      </c>
      <c r="C1052" s="555"/>
      <c r="D1052" s="556"/>
      <c r="E1052" s="290" t="s">
        <v>395</v>
      </c>
      <c r="F1052" s="290" t="s">
        <v>518</v>
      </c>
      <c r="G1052" s="290" t="s">
        <v>397</v>
      </c>
      <c r="H1052" s="183" t="str">
        <f>INDEX(Sector!$D$57:$D$776,MATCH('Energy consumption (raw)'!F1052,Sector!$C$57:$C$776,FALSE))</f>
        <v>Basic chemical production</v>
      </c>
      <c r="I1052" s="183" t="str">
        <f>IF(G1052=Sector!$B$50,Sector!$B$50,IF(G1052=Sector!$B$51,Sector!$B$51,IF(G1052=Sector!$B$53,Sector!$B$53,INDEX(Sector!$E$57:$E$776,MATCH('Energy consumption (raw)'!F1052,Sector!$C$57:$C$776,FALSE)))))</f>
        <v>20 Manufacture of chemicals and chemical products</v>
      </c>
      <c r="J1052" s="561">
        <v>102371027</v>
      </c>
      <c r="K1052" s="561">
        <v>102371027</v>
      </c>
      <c r="L1052" s="35"/>
      <c r="M1052" s="35"/>
      <c r="N1052" s="35"/>
      <c r="O1052" s="35"/>
      <c r="P1052" s="35"/>
      <c r="Q1052" s="35"/>
      <c r="R1052" s="35"/>
      <c r="S1052" s="35"/>
      <c r="T1052" s="35"/>
      <c r="U1052" s="35"/>
      <c r="V1052" s="35"/>
      <c r="W1052" s="35"/>
      <c r="X1052" s="35"/>
      <c r="Y1052" s="35"/>
      <c r="Z1052" s="35"/>
      <c r="AA1052" s="35"/>
      <c r="AB1052" s="35">
        <v>5845</v>
      </c>
      <c r="AC1052" s="35"/>
      <c r="AD1052" s="35"/>
      <c r="AE1052" s="35"/>
      <c r="AF1052" s="35"/>
      <c r="AG1052" s="561">
        <v>17976.034466100002</v>
      </c>
      <c r="AH1052" s="561">
        <v>19751</v>
      </c>
      <c r="AI1052" s="291" t="s">
        <v>310</v>
      </c>
      <c r="AJ1052" s="290" t="s">
        <v>700</v>
      </c>
    </row>
    <row r="1053" spans="2:36" x14ac:dyDescent="0.25">
      <c r="B1053" s="554">
        <v>951</v>
      </c>
      <c r="C1053" s="555"/>
      <c r="D1053" s="556"/>
      <c r="E1053" s="290" t="s">
        <v>395</v>
      </c>
      <c r="F1053" s="290" t="s">
        <v>701</v>
      </c>
      <c r="G1053" s="290" t="s">
        <v>397</v>
      </c>
      <c r="H1053" s="183" t="str">
        <f>INDEX(Sector!$D$57:$D$776,MATCH('Energy consumption (raw)'!F1053,Sector!$C$57:$C$776,FALSE))</f>
        <v>Producing products from plastic</v>
      </c>
      <c r="I1053" s="183" t="str">
        <f>IF(G1053=Sector!$B$50,Sector!$B$50,IF(G1053=Sector!$B$51,Sector!$B$51,IF(G1053=Sector!$B$53,Sector!$B$53,INDEX(Sector!$E$57:$E$776,MATCH('Energy consumption (raw)'!F1053,Sector!$C$57:$C$776,FALSE)))))</f>
        <v>22 Manufacture of rubber and plastics products</v>
      </c>
      <c r="J1053" s="561">
        <v>8833340</v>
      </c>
      <c r="K1053" s="561">
        <v>8833340</v>
      </c>
      <c r="L1053" s="35"/>
      <c r="M1053" s="35"/>
      <c r="N1053" s="35"/>
      <c r="O1053" s="35"/>
      <c r="P1053" s="35"/>
      <c r="Q1053" s="35"/>
      <c r="R1053" s="35">
        <v>18.899999999999999</v>
      </c>
      <c r="S1053" s="35"/>
      <c r="T1053" s="35"/>
      <c r="U1053" s="35"/>
      <c r="V1053" s="35"/>
      <c r="W1053" s="35"/>
      <c r="X1053" s="35"/>
      <c r="Y1053" s="35"/>
      <c r="Z1053" s="35"/>
      <c r="AA1053" s="35"/>
      <c r="AB1053" s="35"/>
      <c r="AC1053" s="35"/>
      <c r="AD1053" s="35"/>
      <c r="AE1053" s="35"/>
      <c r="AF1053" s="35"/>
      <c r="AG1053" s="561">
        <v>1382.2623620000002</v>
      </c>
      <c r="AH1053" s="561">
        <v>1306</v>
      </c>
      <c r="AI1053" s="291" t="s">
        <v>310</v>
      </c>
      <c r="AJ1053" s="290" t="s">
        <v>700</v>
      </c>
    </row>
    <row r="1054" spans="2:36" x14ac:dyDescent="0.25">
      <c r="B1054" s="554">
        <v>952</v>
      </c>
      <c r="C1054" s="555"/>
      <c r="D1054" s="556"/>
      <c r="E1054" s="290" t="s">
        <v>395</v>
      </c>
      <c r="F1054" s="290" t="s">
        <v>702</v>
      </c>
      <c r="G1054" s="290" t="s">
        <v>397</v>
      </c>
      <c r="H1054" s="183" t="str">
        <f>INDEX(Sector!$D$57:$D$776,MATCH('Energy consumption (raw)'!F1054,Sector!$C$57:$C$776,FALSE))</f>
        <v>Mining and processing of minerals</v>
      </c>
      <c r="I1054" s="183" t="str">
        <f>IF(G1054=Sector!$B$50,Sector!$B$50,IF(G1054=Sector!$B$51,Sector!$B$51,IF(G1054=Sector!$B$53,Sector!$B$53,INDEX(Sector!$E$57:$E$776,MATCH('Energy consumption (raw)'!F1054,Sector!$C$57:$C$776,FALSE)))))</f>
        <v>05 Mining of coal and lignite</v>
      </c>
      <c r="J1054" s="561">
        <v>7881767</v>
      </c>
      <c r="K1054" s="561">
        <v>7881767</v>
      </c>
      <c r="L1054" s="35"/>
      <c r="M1054" s="35"/>
      <c r="N1054" s="35"/>
      <c r="O1054" s="35"/>
      <c r="P1054" s="35"/>
      <c r="Q1054" s="35"/>
      <c r="R1054" s="35"/>
      <c r="S1054" s="35"/>
      <c r="T1054" s="35"/>
      <c r="U1054" s="35"/>
      <c r="V1054" s="35"/>
      <c r="W1054" s="35"/>
      <c r="X1054" s="35"/>
      <c r="Y1054" s="35"/>
      <c r="Z1054" s="35"/>
      <c r="AA1054" s="35"/>
      <c r="AB1054" s="35"/>
      <c r="AC1054" s="35"/>
      <c r="AD1054" s="35"/>
      <c r="AE1054" s="35"/>
      <c r="AF1054" s="35"/>
      <c r="AG1054" s="561">
        <v>1216.1566481</v>
      </c>
      <c r="AH1054" s="561">
        <v>1287.7</v>
      </c>
      <c r="AI1054" s="291" t="s">
        <v>310</v>
      </c>
      <c r="AJ1054" s="290" t="s">
        <v>700</v>
      </c>
    </row>
    <row r="1055" spans="2:36" x14ac:dyDescent="0.25">
      <c r="B1055" s="554">
        <v>953</v>
      </c>
      <c r="C1055" s="555"/>
      <c r="D1055" s="556"/>
      <c r="E1055" s="290" t="s">
        <v>395</v>
      </c>
      <c r="F1055" s="290" t="s">
        <v>703</v>
      </c>
      <c r="G1055" s="290" t="s">
        <v>397</v>
      </c>
      <c r="H1055" s="183" t="str">
        <f>INDEX(Sector!$D$57:$D$776,MATCH('Energy consumption (raw)'!F1055,Sector!$C$57:$C$776,FALSE))</f>
        <v>Other production not classified elsewhere</v>
      </c>
      <c r="I1055" s="183" t="str">
        <f>IF(G1055=Sector!$B$50,Sector!$B$50,IF(G1055=Sector!$B$51,Sector!$B$51,IF(G1055=Sector!$B$53,Sector!$B$53,INDEX(Sector!$E$57:$E$776,MATCH('Energy consumption (raw)'!F1055,Sector!$C$57:$C$776,FALSE)))))</f>
        <v>32 Other manufacturing</v>
      </c>
      <c r="J1055" s="561">
        <v>14596180</v>
      </c>
      <c r="K1055" s="561">
        <v>14596180</v>
      </c>
      <c r="L1055" s="35"/>
      <c r="M1055" s="35"/>
      <c r="N1055" s="35"/>
      <c r="O1055" s="35"/>
      <c r="P1055" s="35"/>
      <c r="Q1055" s="35"/>
      <c r="R1055" s="35"/>
      <c r="S1055" s="35"/>
      <c r="T1055" s="35"/>
      <c r="U1055" s="35"/>
      <c r="V1055" s="35"/>
      <c r="W1055" s="35"/>
      <c r="X1055" s="35"/>
      <c r="Y1055" s="35"/>
      <c r="Z1055" s="35"/>
      <c r="AA1055" s="35"/>
      <c r="AB1055" s="35"/>
      <c r="AC1055" s="35"/>
      <c r="AD1055" s="35"/>
      <c r="AE1055" s="35"/>
      <c r="AF1055" s="35"/>
      <c r="AG1055" s="561">
        <v>2252.1905740000002</v>
      </c>
      <c r="AH1055" s="561">
        <v>1803</v>
      </c>
      <c r="AI1055" s="291" t="s">
        <v>310</v>
      </c>
      <c r="AJ1055" s="290" t="s">
        <v>700</v>
      </c>
    </row>
    <row r="1056" spans="2:36" x14ac:dyDescent="0.25">
      <c r="B1056" s="554">
        <v>954</v>
      </c>
      <c r="C1056" s="555"/>
      <c r="D1056" s="556"/>
      <c r="E1056" s="290" t="s">
        <v>395</v>
      </c>
      <c r="F1056" s="290" t="s">
        <v>400</v>
      </c>
      <c r="G1056" s="290" t="s">
        <v>397</v>
      </c>
      <c r="H1056" s="183" t="str">
        <f>INDEX(Sector!$D$57:$D$776,MATCH('Energy consumption (raw)'!F1056,Sector!$C$57:$C$776,FALSE))</f>
        <v>Producing products from plastic</v>
      </c>
      <c r="I1056" s="183" t="str">
        <f>IF(G1056=Sector!$B$50,Sector!$B$50,IF(G1056=Sector!$B$51,Sector!$B$51,IF(G1056=Sector!$B$53,Sector!$B$53,INDEX(Sector!$E$57:$E$776,MATCH('Energy consumption (raw)'!F1056,Sector!$C$57:$C$776,FALSE)))))</f>
        <v>22 Manufacture of rubber and plastics products</v>
      </c>
      <c r="J1056" s="561">
        <v>11684449</v>
      </c>
      <c r="K1056" s="561">
        <v>11684449</v>
      </c>
      <c r="L1056" s="35"/>
      <c r="M1056" s="35"/>
      <c r="N1056" s="35"/>
      <c r="O1056" s="35"/>
      <c r="P1056" s="35"/>
      <c r="Q1056" s="35"/>
      <c r="R1056" s="35"/>
      <c r="S1056" s="35"/>
      <c r="T1056" s="35"/>
      <c r="U1056" s="35"/>
      <c r="V1056" s="35"/>
      <c r="W1056" s="35"/>
      <c r="X1056" s="35"/>
      <c r="Y1056" s="35"/>
      <c r="Z1056" s="35"/>
      <c r="AA1056" s="35"/>
      <c r="AB1056" s="35"/>
      <c r="AC1056" s="35"/>
      <c r="AD1056" s="35"/>
      <c r="AE1056" s="35"/>
      <c r="AF1056" s="35"/>
      <c r="AG1056" s="561">
        <v>1802.9104807000001</v>
      </c>
      <c r="AH1056" s="561">
        <v>2108.6999999999998</v>
      </c>
      <c r="AI1056" s="291" t="s">
        <v>310</v>
      </c>
      <c r="AJ1056" s="290" t="s">
        <v>700</v>
      </c>
    </row>
    <row r="1057" spans="2:36" x14ac:dyDescent="0.25">
      <c r="B1057" s="554">
        <v>955</v>
      </c>
      <c r="C1057" s="555"/>
      <c r="D1057" s="556"/>
      <c r="E1057" s="290" t="s">
        <v>395</v>
      </c>
      <c r="F1057" s="290" t="s">
        <v>457</v>
      </c>
      <c r="G1057" s="290" t="s">
        <v>397</v>
      </c>
      <c r="H1057" s="183" t="str">
        <f>INDEX(Sector!$D$57:$D$776,MATCH('Energy consumption (raw)'!F1057,Sector!$C$57:$C$776,FALSE))</f>
        <v>Producing building materials from clay</v>
      </c>
      <c r="I1057" s="183" t="str">
        <f>IF(G1057=Sector!$B$50,Sector!$B$50,IF(G1057=Sector!$B$51,Sector!$B$51,IF(G1057=Sector!$B$53,Sector!$B$53,INDEX(Sector!$E$57:$E$776,MATCH('Energy consumption (raw)'!F1057,Sector!$C$57:$C$776,FALSE)))))</f>
        <v>23 Manufacture of other non-metallic mineral products</v>
      </c>
      <c r="J1057" s="561">
        <v>17628438</v>
      </c>
      <c r="K1057" s="561">
        <v>17628438</v>
      </c>
      <c r="L1057" s="35"/>
      <c r="M1057" s="35"/>
      <c r="N1057" s="35"/>
      <c r="O1057" s="35"/>
      <c r="P1057" s="35"/>
      <c r="Q1057" s="35"/>
      <c r="R1057" s="35"/>
      <c r="S1057" s="35"/>
      <c r="T1057" s="35"/>
      <c r="U1057" s="35"/>
      <c r="V1057" s="35"/>
      <c r="W1057" s="35"/>
      <c r="X1057" s="35"/>
      <c r="Y1057" s="35"/>
      <c r="Z1057" s="35"/>
      <c r="AA1057" s="35"/>
      <c r="AB1057" s="35"/>
      <c r="AC1057" s="35"/>
      <c r="AD1057" s="35"/>
      <c r="AE1057" s="35"/>
      <c r="AF1057" s="35"/>
      <c r="AG1057" s="561">
        <v>2720.0679834000002</v>
      </c>
      <c r="AH1057" s="561">
        <v>2401.5</v>
      </c>
      <c r="AI1057" s="291" t="s">
        <v>310</v>
      </c>
      <c r="AJ1057" s="290" t="s">
        <v>700</v>
      </c>
    </row>
    <row r="1058" spans="2:36" x14ac:dyDescent="0.25">
      <c r="B1058" s="554">
        <v>956</v>
      </c>
      <c r="C1058" s="555"/>
      <c r="D1058" s="556"/>
      <c r="E1058" s="290" t="s">
        <v>395</v>
      </c>
      <c r="F1058" s="290" t="s">
        <v>457</v>
      </c>
      <c r="G1058" s="290" t="s">
        <v>397</v>
      </c>
      <c r="H1058" s="183" t="str">
        <f>INDEX(Sector!$D$57:$D$776,MATCH('Energy consumption (raw)'!F1058,Sector!$C$57:$C$776,FALSE))</f>
        <v>Producing building materials from clay</v>
      </c>
      <c r="I1058" s="183" t="str">
        <f>IF(G1058=Sector!$B$50,Sector!$B$50,IF(G1058=Sector!$B$51,Sector!$B$51,IF(G1058=Sector!$B$53,Sector!$B$53,INDEX(Sector!$E$57:$E$776,MATCH('Energy consumption (raw)'!F1058,Sector!$C$57:$C$776,FALSE)))))</f>
        <v>23 Manufacture of other non-metallic mineral products</v>
      </c>
      <c r="J1058" s="561">
        <v>52976503</v>
      </c>
      <c r="K1058" s="561">
        <v>52976503</v>
      </c>
      <c r="L1058" s="35"/>
      <c r="M1058" s="35"/>
      <c r="N1058" s="35"/>
      <c r="O1058" s="35"/>
      <c r="P1058" s="35"/>
      <c r="Q1058" s="35"/>
      <c r="R1058" s="35"/>
      <c r="S1058" s="35"/>
      <c r="T1058" s="35"/>
      <c r="U1058" s="35"/>
      <c r="V1058" s="35"/>
      <c r="W1058" s="35"/>
      <c r="X1058" s="35"/>
      <c r="Y1058" s="35"/>
      <c r="Z1058" s="35"/>
      <c r="AA1058" s="35"/>
      <c r="AB1058" s="35"/>
      <c r="AC1058" s="35"/>
      <c r="AD1058" s="35"/>
      <c r="AE1058" s="35"/>
      <c r="AF1058" s="35"/>
      <c r="AG1058" s="561">
        <v>8174.2744129000002</v>
      </c>
      <c r="AH1058" s="561">
        <v>9060.5</v>
      </c>
      <c r="AI1058" s="291" t="s">
        <v>310</v>
      </c>
      <c r="AJ1058" s="290" t="s">
        <v>700</v>
      </c>
    </row>
    <row r="1059" spans="2:36" x14ac:dyDescent="0.25">
      <c r="B1059" s="554">
        <v>957</v>
      </c>
      <c r="C1059" s="555"/>
      <c r="D1059" s="556"/>
      <c r="E1059" s="290" t="s">
        <v>395</v>
      </c>
      <c r="F1059" s="290" t="s">
        <v>400</v>
      </c>
      <c r="G1059" s="290" t="s">
        <v>397</v>
      </c>
      <c r="H1059" s="183" t="str">
        <f>INDEX(Sector!$D$57:$D$776,MATCH('Energy consumption (raw)'!F1059,Sector!$C$57:$C$776,FALSE))</f>
        <v>Producing products from plastic</v>
      </c>
      <c r="I1059" s="183" t="str">
        <f>IF(G1059=Sector!$B$50,Sector!$B$50,IF(G1059=Sector!$B$51,Sector!$B$51,IF(G1059=Sector!$B$53,Sector!$B$53,INDEX(Sector!$E$57:$E$776,MATCH('Energy consumption (raw)'!F1059,Sector!$C$57:$C$776,FALSE)))))</f>
        <v>22 Manufacture of rubber and plastics products</v>
      </c>
      <c r="J1059" s="561">
        <v>17375083</v>
      </c>
      <c r="K1059" s="561">
        <v>17375083</v>
      </c>
      <c r="L1059" s="35"/>
      <c r="M1059" s="35"/>
      <c r="N1059" s="35"/>
      <c r="O1059" s="35"/>
      <c r="P1059" s="35"/>
      <c r="Q1059" s="35"/>
      <c r="R1059" s="35"/>
      <c r="S1059" s="35">
        <v>101002000</v>
      </c>
      <c r="T1059" s="35"/>
      <c r="U1059" s="35"/>
      <c r="V1059" s="35"/>
      <c r="W1059" s="35"/>
      <c r="X1059" s="35"/>
      <c r="Y1059" s="35"/>
      <c r="Z1059" s="35"/>
      <c r="AA1059" s="35"/>
      <c r="AB1059" s="35"/>
      <c r="AC1059" s="35"/>
      <c r="AD1059" s="35"/>
      <c r="AE1059" s="35"/>
      <c r="AF1059" s="35"/>
      <c r="AG1059" s="561">
        <v>91562.735306899995</v>
      </c>
      <c r="AH1059" s="561">
        <v>2648.6</v>
      </c>
      <c r="AI1059" s="291" t="s">
        <v>310</v>
      </c>
      <c r="AJ1059" s="290" t="s">
        <v>700</v>
      </c>
    </row>
    <row r="1060" spans="2:36" x14ac:dyDescent="0.25">
      <c r="B1060" s="554">
        <v>958</v>
      </c>
      <c r="C1060" s="555"/>
      <c r="D1060" s="556"/>
      <c r="E1060" s="290" t="s">
        <v>395</v>
      </c>
      <c r="F1060" s="290" t="s">
        <v>400</v>
      </c>
      <c r="G1060" s="290" t="s">
        <v>397</v>
      </c>
      <c r="H1060" s="183" t="str">
        <f>INDEX(Sector!$D$57:$D$776,MATCH('Energy consumption (raw)'!F1060,Sector!$C$57:$C$776,FALSE))</f>
        <v>Producing products from plastic</v>
      </c>
      <c r="I1060" s="183" t="str">
        <f>IF(G1060=Sector!$B$50,Sector!$B$50,IF(G1060=Sector!$B$51,Sector!$B$51,IF(G1060=Sector!$B$53,Sector!$B$53,INDEX(Sector!$E$57:$E$776,MATCH('Energy consumption (raw)'!F1060,Sector!$C$57:$C$776,FALSE)))))</f>
        <v>22 Manufacture of rubber and plastics products</v>
      </c>
      <c r="J1060" s="561">
        <v>19839751</v>
      </c>
      <c r="K1060" s="561">
        <v>19839751</v>
      </c>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561">
        <v>3061.2735793000002</v>
      </c>
      <c r="AH1060" s="561">
        <v>2976</v>
      </c>
      <c r="AI1060" s="291" t="s">
        <v>310</v>
      </c>
      <c r="AJ1060" s="290" t="s">
        <v>700</v>
      </c>
    </row>
    <row r="1061" spans="2:36" x14ac:dyDescent="0.25">
      <c r="B1061" s="554">
        <v>959</v>
      </c>
      <c r="C1061" s="555"/>
      <c r="D1061" s="556"/>
      <c r="E1061" s="290" t="s">
        <v>395</v>
      </c>
      <c r="F1061" s="77" t="s">
        <v>560</v>
      </c>
      <c r="G1061" s="290" t="s">
        <v>397</v>
      </c>
      <c r="H1061" s="183" t="str">
        <f>INDEX(Sector!$D$57:$D$776,MATCH('Energy consumption (raw)'!F1061,Sector!$C$57:$C$776,FALSE))</f>
        <v>Production of yarns, woven fabrics and finishing of textile products</v>
      </c>
      <c r="I1061" s="183" t="str">
        <f>IF(G1061=Sector!$B$50,Sector!$B$50,IF(G1061=Sector!$B$51,Sector!$B$51,IF(G1061=Sector!$B$53,Sector!$B$53,INDEX(Sector!$E$57:$E$776,MATCH('Energy consumption (raw)'!F1061,Sector!$C$57:$C$776,FALSE)))))</f>
        <v>13 Manufacture of textiles</v>
      </c>
      <c r="J1061" s="561">
        <v>25164454</v>
      </c>
      <c r="K1061" s="561">
        <v>25164454</v>
      </c>
      <c r="L1061" s="35"/>
      <c r="M1061" s="35"/>
      <c r="N1061" s="35"/>
      <c r="O1061" s="35"/>
      <c r="P1061" s="35"/>
      <c r="Q1061" s="35"/>
      <c r="R1061" s="35"/>
      <c r="S1061" s="35"/>
      <c r="T1061" s="35"/>
      <c r="U1061" s="35"/>
      <c r="V1061" s="35"/>
      <c r="W1061" s="35"/>
      <c r="X1061" s="35"/>
      <c r="Y1061" s="35"/>
      <c r="Z1061" s="35"/>
      <c r="AA1061" s="35"/>
      <c r="AB1061" s="35"/>
      <c r="AC1061" s="35"/>
      <c r="AD1061" s="35"/>
      <c r="AE1061" s="35"/>
      <c r="AF1061" s="35"/>
      <c r="AG1061" s="561">
        <v>3882.8752522000004</v>
      </c>
      <c r="AH1061" s="561">
        <v>3413</v>
      </c>
      <c r="AI1061" s="291" t="s">
        <v>310</v>
      </c>
      <c r="AJ1061" s="290" t="s">
        <v>700</v>
      </c>
    </row>
    <row r="1062" spans="2:36" x14ac:dyDescent="0.25">
      <c r="B1062" s="554">
        <v>960</v>
      </c>
      <c r="C1062" s="555"/>
      <c r="D1062" s="556"/>
      <c r="E1062" s="290" t="s">
        <v>395</v>
      </c>
      <c r="F1062" s="290" t="s">
        <v>407</v>
      </c>
      <c r="G1062" s="290" t="s">
        <v>397</v>
      </c>
      <c r="H1062" s="183" t="str">
        <f>INDEX(Sector!$D$57:$D$776,MATCH('Energy consumption (raw)'!F1062,Sector!$C$57:$C$776,FALSE))</f>
        <v>Electronic components manufacturing</v>
      </c>
      <c r="I1062" s="183" t="str">
        <f>IF(G1062=Sector!$B$50,Sector!$B$50,IF(G1062=Sector!$B$51,Sector!$B$51,IF(G1062=Sector!$B$53,Sector!$B$53,INDEX(Sector!$E$57:$E$776,MATCH('Energy consumption (raw)'!F1062,Sector!$C$57:$C$776,FALSE)))))</f>
        <v>26 Manufacture of computer, electronic and optical products</v>
      </c>
      <c r="J1062" s="561"/>
      <c r="K1062" s="561">
        <v>47054274</v>
      </c>
      <c r="L1062" s="35"/>
      <c r="M1062" s="35"/>
      <c r="N1062" s="35"/>
      <c r="O1062" s="35"/>
      <c r="P1062" s="35"/>
      <c r="Q1062" s="35"/>
      <c r="R1062" s="35"/>
      <c r="S1062" s="35"/>
      <c r="T1062" s="35"/>
      <c r="U1062" s="35"/>
      <c r="V1062" s="35"/>
      <c r="W1062" s="35"/>
      <c r="X1062" s="35"/>
      <c r="Y1062" s="35"/>
      <c r="Z1062" s="35"/>
      <c r="AA1062" s="35"/>
      <c r="AB1062" s="35"/>
      <c r="AC1062" s="35"/>
      <c r="AD1062" s="35"/>
      <c r="AE1062" s="35"/>
      <c r="AF1062" s="35"/>
      <c r="AG1062" s="561">
        <v>7260.4744782000007</v>
      </c>
      <c r="AH1062" s="561">
        <v>4907</v>
      </c>
      <c r="AI1062" s="291" t="s">
        <v>310</v>
      </c>
      <c r="AJ1062" s="290" t="s">
        <v>700</v>
      </c>
    </row>
    <row r="1063" spans="2:36" x14ac:dyDescent="0.25">
      <c r="B1063" s="554">
        <v>961</v>
      </c>
      <c r="C1063" s="555"/>
      <c r="D1063" s="556"/>
      <c r="E1063" s="290" t="s">
        <v>395</v>
      </c>
      <c r="F1063" s="290" t="s">
        <v>428</v>
      </c>
      <c r="G1063" s="290" t="s">
        <v>397</v>
      </c>
      <c r="H1063" s="183" t="str">
        <f>INDEX(Sector!$D$57:$D$776,MATCH('Energy consumption (raw)'!F1063,Sector!$C$57:$C$776,FALSE))</f>
        <v>Cement Production</v>
      </c>
      <c r="I1063" s="183" t="str">
        <f>IF(G1063=Sector!$B$50,Sector!$B$50,IF(G1063=Sector!$B$51,Sector!$B$51,IF(G1063=Sector!$B$53,Sector!$B$53,INDEX(Sector!$E$57:$E$776,MATCH('Energy consumption (raw)'!F1063,Sector!$C$57:$C$776,FALSE)))))</f>
        <v>23 Manufacture of other non-metallic mineral products</v>
      </c>
      <c r="J1063" s="561">
        <v>24116630</v>
      </c>
      <c r="K1063" s="561">
        <v>24116630</v>
      </c>
      <c r="L1063" s="35"/>
      <c r="M1063" s="35"/>
      <c r="N1063" s="35"/>
      <c r="O1063" s="35"/>
      <c r="P1063" s="35"/>
      <c r="Q1063" s="35"/>
      <c r="R1063" s="35"/>
      <c r="S1063" s="35"/>
      <c r="T1063" s="35"/>
      <c r="U1063" s="35"/>
      <c r="V1063" s="35"/>
      <c r="W1063" s="35"/>
      <c r="X1063" s="35"/>
      <c r="Y1063" s="35"/>
      <c r="Z1063" s="35"/>
      <c r="AA1063" s="35"/>
      <c r="AB1063" s="35"/>
      <c r="AC1063" s="35"/>
      <c r="AD1063" s="35"/>
      <c r="AE1063" s="35"/>
      <c r="AF1063" s="35"/>
      <c r="AG1063" s="561">
        <v>3721.1960090000002</v>
      </c>
      <c r="AH1063" s="561">
        <v>5905.5</v>
      </c>
      <c r="AI1063" s="291" t="s">
        <v>310</v>
      </c>
      <c r="AJ1063" s="290" t="s">
        <v>700</v>
      </c>
    </row>
    <row r="1064" spans="2:36" x14ac:dyDescent="0.25">
      <c r="B1064" s="554">
        <v>962</v>
      </c>
      <c r="C1064" s="555"/>
      <c r="D1064" s="556"/>
      <c r="E1064" s="290" t="s">
        <v>395</v>
      </c>
      <c r="F1064" s="290" t="s">
        <v>518</v>
      </c>
      <c r="G1064" s="290" t="s">
        <v>397</v>
      </c>
      <c r="H1064" s="183" t="str">
        <f>INDEX(Sector!$D$57:$D$776,MATCH('Energy consumption (raw)'!F1064,Sector!$C$57:$C$776,FALSE))</f>
        <v>Basic chemical production</v>
      </c>
      <c r="I1064" s="183" t="str">
        <f>IF(G1064=Sector!$B$50,Sector!$B$50,IF(G1064=Sector!$B$51,Sector!$B$51,IF(G1064=Sector!$B$53,Sector!$B$53,INDEX(Sector!$E$57:$E$776,MATCH('Energy consumption (raw)'!F1064,Sector!$C$57:$C$776,FALSE)))))</f>
        <v>20 Manufacture of chemicals and chemical products</v>
      </c>
      <c r="J1064" s="561">
        <v>56397265</v>
      </c>
      <c r="K1064" s="561">
        <v>56397265</v>
      </c>
      <c r="L1064" s="35"/>
      <c r="M1064" s="35"/>
      <c r="N1064" s="35"/>
      <c r="O1064" s="35"/>
      <c r="P1064" s="35"/>
      <c r="Q1064" s="35"/>
      <c r="R1064" s="35"/>
      <c r="S1064" s="35"/>
      <c r="T1064" s="35"/>
      <c r="U1064" s="35"/>
      <c r="V1064" s="35"/>
      <c r="W1064" s="35"/>
      <c r="X1064" s="35"/>
      <c r="Y1064" s="35"/>
      <c r="Z1064" s="35"/>
      <c r="AA1064" s="35"/>
      <c r="AB1064" s="35"/>
      <c r="AC1064" s="35"/>
      <c r="AD1064" s="35"/>
      <c r="AE1064" s="35"/>
      <c r="AF1064" s="35"/>
      <c r="AG1064" s="561">
        <v>8702.0979895</v>
      </c>
      <c r="AH1064" s="561">
        <v>7064</v>
      </c>
      <c r="AI1064" s="291" t="s">
        <v>310</v>
      </c>
      <c r="AJ1064" s="290" t="s">
        <v>700</v>
      </c>
    </row>
    <row r="1065" spans="2:36" x14ac:dyDescent="0.25">
      <c r="B1065" s="554">
        <v>963</v>
      </c>
      <c r="C1065" s="555"/>
      <c r="D1065" s="556"/>
      <c r="E1065" s="290" t="s">
        <v>395</v>
      </c>
      <c r="F1065" s="290" t="s">
        <v>449</v>
      </c>
      <c r="G1065" s="290" t="s">
        <v>397</v>
      </c>
      <c r="H1065" s="183" t="str">
        <f>INDEX(Sector!$D$57:$D$776,MATCH('Energy consumption (raw)'!F1065,Sector!$C$57:$C$776,FALSE))</f>
        <v>Manufacture of glass and glass products</v>
      </c>
      <c r="I1065" s="183" t="str">
        <f>IF(G1065=Sector!$B$50,Sector!$B$50,IF(G1065=Sector!$B$51,Sector!$B$51,IF(G1065=Sector!$B$53,Sector!$B$53,INDEX(Sector!$E$57:$E$776,MATCH('Energy consumption (raw)'!F1065,Sector!$C$57:$C$776,FALSE)))))</f>
        <v>23 Manufacture of other non-metallic mineral products</v>
      </c>
      <c r="J1065" s="561">
        <v>87597409</v>
      </c>
      <c r="K1065" s="561">
        <v>87597409</v>
      </c>
      <c r="L1065" s="35"/>
      <c r="M1065" s="35"/>
      <c r="N1065" s="35"/>
      <c r="O1065" s="35"/>
      <c r="P1065" s="35"/>
      <c r="Q1065" s="35"/>
      <c r="R1065" s="35"/>
      <c r="S1065" s="35"/>
      <c r="T1065" s="35"/>
      <c r="U1065" s="35"/>
      <c r="V1065" s="35"/>
      <c r="W1065" s="35"/>
      <c r="X1065" s="35"/>
      <c r="Y1065" s="35"/>
      <c r="Z1065" s="35"/>
      <c r="AA1065" s="35"/>
      <c r="AB1065" s="35"/>
      <c r="AC1065" s="35"/>
      <c r="AD1065" s="35"/>
      <c r="AE1065" s="35"/>
      <c r="AF1065" s="35"/>
      <c r="AG1065" s="561">
        <v>13516.2802087</v>
      </c>
      <c r="AH1065" s="561">
        <v>11606</v>
      </c>
      <c r="AI1065" s="291" t="s">
        <v>310</v>
      </c>
      <c r="AJ1065" s="290" t="s">
        <v>700</v>
      </c>
    </row>
    <row r="1066" spans="2:36" x14ac:dyDescent="0.25">
      <c r="B1066" s="554">
        <v>964</v>
      </c>
      <c r="C1066" s="555"/>
      <c r="D1066" s="556"/>
      <c r="E1066" s="290" t="s">
        <v>395</v>
      </c>
      <c r="F1066" s="290" t="s">
        <v>475</v>
      </c>
      <c r="G1066" s="290" t="s">
        <v>397</v>
      </c>
      <c r="H1066" s="183" t="str">
        <f>INDEX(Sector!$D$57:$D$776,MATCH('Energy consumption (raw)'!F1066,Sector!$C$57:$C$776,FALSE))</f>
        <v>Manufacture of paper and paper products</v>
      </c>
      <c r="I1066" s="183" t="str">
        <f>IF(G1066=Sector!$B$50,Sector!$B$50,IF(G1066=Sector!$B$51,Sector!$B$51,IF(G1066=Sector!$B$53,Sector!$B$53,INDEX(Sector!$E$57:$E$776,MATCH('Energy consumption (raw)'!F1066,Sector!$C$57:$C$776,FALSE)))))</f>
        <v>17 Manufacture of paper and paper products</v>
      </c>
      <c r="J1066" s="561">
        <v>80037885</v>
      </c>
      <c r="K1066" s="561">
        <v>80037885</v>
      </c>
      <c r="L1066" s="35"/>
      <c r="M1066" s="35"/>
      <c r="N1066" s="35"/>
      <c r="O1066" s="35"/>
      <c r="P1066" s="35"/>
      <c r="Q1066" s="35"/>
      <c r="R1066" s="35"/>
      <c r="S1066" s="35"/>
      <c r="T1066" s="35"/>
      <c r="U1066" s="35"/>
      <c r="V1066" s="35"/>
      <c r="W1066" s="35"/>
      <c r="X1066" s="35"/>
      <c r="Y1066" s="35"/>
      <c r="Z1066" s="35"/>
      <c r="AA1066" s="35"/>
      <c r="AB1066" s="35"/>
      <c r="AC1066" s="35"/>
      <c r="AD1066" s="35"/>
      <c r="AE1066" s="35"/>
      <c r="AF1066" s="35"/>
      <c r="AG1066" s="561">
        <v>12349.845655500001</v>
      </c>
      <c r="AH1066" s="561">
        <v>11851</v>
      </c>
      <c r="AI1066" s="291" t="s">
        <v>310</v>
      </c>
      <c r="AJ1066" s="290" t="s">
        <v>700</v>
      </c>
    </row>
    <row r="1067" spans="2:36" x14ac:dyDescent="0.25">
      <c r="B1067" s="554">
        <v>965</v>
      </c>
      <c r="C1067" s="555"/>
      <c r="D1067" s="556"/>
      <c r="E1067" s="290" t="s">
        <v>395</v>
      </c>
      <c r="F1067" s="290" t="s">
        <v>457</v>
      </c>
      <c r="G1067" s="290" t="s">
        <v>397</v>
      </c>
      <c r="H1067" s="183" t="str">
        <f>INDEX(Sector!$D$57:$D$776,MATCH('Energy consumption (raw)'!F1067,Sector!$C$57:$C$776,FALSE))</f>
        <v>Producing building materials from clay</v>
      </c>
      <c r="I1067" s="183" t="str">
        <f>IF(G1067=Sector!$B$50,Sector!$B$50,IF(G1067=Sector!$B$51,Sector!$B$51,IF(G1067=Sector!$B$53,Sector!$B$53,INDEX(Sector!$E$57:$E$776,MATCH('Energy consumption (raw)'!F1067,Sector!$C$57:$C$776,FALSE)))))</f>
        <v>23 Manufacture of other non-metallic mineral products</v>
      </c>
      <c r="J1067" s="561">
        <v>75722063</v>
      </c>
      <c r="K1067" s="561">
        <v>75722063</v>
      </c>
      <c r="L1067" s="35"/>
      <c r="M1067" s="35"/>
      <c r="N1067" s="35"/>
      <c r="O1067" s="35"/>
      <c r="P1067" s="35"/>
      <c r="Q1067" s="35"/>
      <c r="R1067" s="35"/>
      <c r="S1067" s="35"/>
      <c r="T1067" s="35"/>
      <c r="U1067" s="35"/>
      <c r="V1067" s="35"/>
      <c r="W1067" s="35"/>
      <c r="X1067" s="35"/>
      <c r="Y1067" s="35"/>
      <c r="Z1067" s="35"/>
      <c r="AA1067" s="35"/>
      <c r="AB1067" s="35"/>
      <c r="AC1067" s="35"/>
      <c r="AD1067" s="35"/>
      <c r="AE1067" s="35"/>
      <c r="AF1067" s="35"/>
      <c r="AG1067" s="561">
        <v>11683.914320900001</v>
      </c>
      <c r="AH1067" s="561">
        <v>11974.9</v>
      </c>
      <c r="AI1067" s="291" t="s">
        <v>310</v>
      </c>
      <c r="AJ1067" s="290" t="s">
        <v>700</v>
      </c>
    </row>
    <row r="1068" spans="2:36" x14ac:dyDescent="0.25">
      <c r="B1068" s="554">
        <v>966</v>
      </c>
      <c r="C1068" s="555"/>
      <c r="D1068" s="556"/>
      <c r="E1068" s="290" t="s">
        <v>395</v>
      </c>
      <c r="F1068" s="290" t="s">
        <v>704</v>
      </c>
      <c r="G1068" s="290" t="s">
        <v>397</v>
      </c>
      <c r="H1068" s="183" t="str">
        <f>INDEX(Sector!$D$57:$D$776,MATCH('Energy consumption (raw)'!F1068,Sector!$C$57:$C$776,FALSE))</f>
        <v>Production of metal structures</v>
      </c>
      <c r="I1068" s="183" t="str">
        <f>IF(G1068=Sector!$B$50,Sector!$B$50,IF(G1068=Sector!$B$51,Sector!$B$51,IF(G1068=Sector!$B$53,Sector!$B$53,INDEX(Sector!$E$57:$E$776,MATCH('Energy consumption (raw)'!F1068,Sector!$C$57:$C$776,FALSE)))))</f>
        <v>25 Manufacture of fabricated metal products, except machinery and equipment</v>
      </c>
      <c r="J1068" s="561">
        <v>13019503</v>
      </c>
      <c r="K1068" s="561">
        <v>13019503</v>
      </c>
      <c r="L1068" s="35"/>
      <c r="M1068" s="35"/>
      <c r="N1068" s="35"/>
      <c r="O1068" s="35"/>
      <c r="P1068" s="35"/>
      <c r="Q1068" s="35"/>
      <c r="R1068" s="35"/>
      <c r="S1068" s="35"/>
      <c r="T1068" s="35"/>
      <c r="U1068" s="35"/>
      <c r="V1068" s="35"/>
      <c r="W1068" s="35"/>
      <c r="X1068" s="35"/>
      <c r="Y1068" s="35"/>
      <c r="Z1068" s="35"/>
      <c r="AA1068" s="35"/>
      <c r="AB1068" s="35"/>
      <c r="AC1068" s="35"/>
      <c r="AD1068" s="35"/>
      <c r="AE1068" s="35"/>
      <c r="AF1068" s="35"/>
      <c r="AG1068" s="561">
        <v>2008.9093129</v>
      </c>
      <c r="AH1068" s="561">
        <v>1542</v>
      </c>
      <c r="AI1068" s="291" t="s">
        <v>310</v>
      </c>
      <c r="AJ1068" s="290" t="s">
        <v>700</v>
      </c>
    </row>
    <row r="1069" spans="2:36" x14ac:dyDescent="0.25">
      <c r="B1069" s="554">
        <v>967</v>
      </c>
      <c r="C1069" s="555"/>
      <c r="D1069" s="556"/>
      <c r="E1069" s="290" t="s">
        <v>395</v>
      </c>
      <c r="F1069" s="290" t="s">
        <v>451</v>
      </c>
      <c r="G1069" s="290" t="s">
        <v>397</v>
      </c>
      <c r="H1069" s="183" t="str">
        <f>INDEX(Sector!$D$57:$D$776,MATCH('Energy consumption (raw)'!F1069,Sector!$C$57:$C$776,FALSE))</f>
        <v>Manufacture of spare parts and accessories for motor vehicles and motor vehicles</v>
      </c>
      <c r="I1069" s="183" t="str">
        <f>IF(G1069=Sector!$B$50,Sector!$B$50,IF(G1069=Sector!$B$51,Sector!$B$51,IF(G1069=Sector!$B$53,Sector!$B$53,INDEX(Sector!$E$57:$E$776,MATCH('Energy consumption (raw)'!F1069,Sector!$C$57:$C$776,FALSE)))))</f>
        <v>29 Manufacture of motor vehicles, trailers and semi-trailers</v>
      </c>
      <c r="J1069" s="561">
        <v>8266000</v>
      </c>
      <c r="K1069" s="561">
        <v>8266000</v>
      </c>
      <c r="L1069" s="35"/>
      <c r="M1069" s="35"/>
      <c r="N1069" s="35"/>
      <c r="O1069" s="35"/>
      <c r="P1069" s="35"/>
      <c r="Q1069" s="35"/>
      <c r="R1069" s="35"/>
      <c r="S1069" s="35"/>
      <c r="T1069" s="35"/>
      <c r="U1069" s="35"/>
      <c r="V1069" s="35"/>
      <c r="W1069" s="35"/>
      <c r="X1069" s="35"/>
      <c r="Y1069" s="35"/>
      <c r="Z1069" s="35"/>
      <c r="AA1069" s="35"/>
      <c r="AB1069" s="35"/>
      <c r="AC1069" s="35"/>
      <c r="AD1069" s="35"/>
      <c r="AE1069" s="35"/>
      <c r="AF1069" s="35"/>
      <c r="AG1069" s="561">
        <v>1275.4438</v>
      </c>
      <c r="AH1069" s="561">
        <v>1177.7</v>
      </c>
      <c r="AI1069" s="291" t="s">
        <v>310</v>
      </c>
      <c r="AJ1069" s="290" t="s">
        <v>700</v>
      </c>
    </row>
    <row r="1070" spans="2:36" x14ac:dyDescent="0.25">
      <c r="B1070" s="554">
        <v>968</v>
      </c>
      <c r="C1070" s="555"/>
      <c r="D1070" s="556"/>
      <c r="E1070" s="290" t="s">
        <v>395</v>
      </c>
      <c r="F1070" s="290" t="s">
        <v>465</v>
      </c>
      <c r="G1070" s="290" t="s">
        <v>397</v>
      </c>
      <c r="H1070" s="183" t="str">
        <f>INDEX(Sector!$D$57:$D$776,MATCH('Energy consumption (raw)'!F1070,Sector!$C$57:$C$776,FALSE))</f>
        <v>Production of costumes</v>
      </c>
      <c r="I1070" s="183" t="str">
        <f>IF(G1070=Sector!$B$50,Sector!$B$50,IF(G1070=Sector!$B$51,Sector!$B$51,IF(G1070=Sector!$B$53,Sector!$B$53,INDEX(Sector!$E$57:$E$776,MATCH('Energy consumption (raw)'!F1070,Sector!$C$57:$C$776,FALSE)))))</f>
        <v>14 Manufacture of wearing apparel</v>
      </c>
      <c r="J1070" s="561">
        <v>7498226</v>
      </c>
      <c r="K1070" s="561">
        <v>7498226</v>
      </c>
      <c r="L1070" s="35"/>
      <c r="M1070" s="35"/>
      <c r="N1070" s="35"/>
      <c r="O1070" s="35"/>
      <c r="P1070" s="35"/>
      <c r="Q1070" s="35"/>
      <c r="R1070" s="35"/>
      <c r="S1070" s="35"/>
      <c r="T1070" s="35"/>
      <c r="U1070" s="35"/>
      <c r="V1070" s="35"/>
      <c r="W1070" s="35"/>
      <c r="X1070" s="35"/>
      <c r="Y1070" s="35"/>
      <c r="Z1070" s="35"/>
      <c r="AA1070" s="35"/>
      <c r="AB1070" s="35"/>
      <c r="AC1070" s="35"/>
      <c r="AD1070" s="35"/>
      <c r="AE1070" s="35"/>
      <c r="AF1070" s="35"/>
      <c r="AG1070" s="561">
        <v>1156.9762718000002</v>
      </c>
      <c r="AH1070" s="561">
        <v>1039</v>
      </c>
      <c r="AI1070" s="291" t="s">
        <v>310</v>
      </c>
      <c r="AJ1070" s="290" t="s">
        <v>700</v>
      </c>
    </row>
    <row r="1071" spans="2:36" x14ac:dyDescent="0.25">
      <c r="B1071" s="554">
        <v>969</v>
      </c>
      <c r="C1071" s="555"/>
      <c r="D1071" s="556"/>
      <c r="E1071" s="290" t="s">
        <v>395</v>
      </c>
      <c r="F1071" s="290" t="s">
        <v>430</v>
      </c>
      <c r="G1071" s="290" t="s">
        <v>397</v>
      </c>
      <c r="H1071" s="183" t="str">
        <f>INDEX(Sector!$D$57:$D$776,MATCH('Energy consumption (raw)'!F1071,Sector!$C$57:$C$776,FALSE))</f>
        <v>Production of building materials</v>
      </c>
      <c r="I1071" s="183" t="str">
        <f>IF(G1071=Sector!$B$50,Sector!$B$50,IF(G1071=Sector!$B$51,Sector!$B$51,IF(G1071=Sector!$B$53,Sector!$B$53,INDEX(Sector!$E$57:$E$776,MATCH('Energy consumption (raw)'!F1071,Sector!$C$57:$C$776,FALSE)))))</f>
        <v>23 Manufacture of other non-metallic mineral products</v>
      </c>
      <c r="J1071" s="561">
        <v>8735777</v>
      </c>
      <c r="K1071" s="561">
        <v>8735777</v>
      </c>
      <c r="L1071" s="35"/>
      <c r="M1071" s="35"/>
      <c r="N1071" s="35"/>
      <c r="O1071" s="35"/>
      <c r="P1071" s="35"/>
      <c r="Q1071" s="35"/>
      <c r="R1071" s="35"/>
      <c r="S1071" s="35"/>
      <c r="T1071" s="35"/>
      <c r="U1071" s="35"/>
      <c r="V1071" s="35"/>
      <c r="W1071" s="35"/>
      <c r="X1071" s="35"/>
      <c r="Y1071" s="35"/>
      <c r="Z1071" s="35"/>
      <c r="AA1071" s="35"/>
      <c r="AB1071" s="35"/>
      <c r="AC1071" s="35"/>
      <c r="AD1071" s="35"/>
      <c r="AE1071" s="35"/>
      <c r="AF1071" s="35"/>
      <c r="AG1071" s="561">
        <v>1347.9303911000002</v>
      </c>
      <c r="AH1071" s="561">
        <v>1030</v>
      </c>
      <c r="AI1071" s="291" t="s">
        <v>310</v>
      </c>
      <c r="AJ1071" s="290" t="s">
        <v>700</v>
      </c>
    </row>
    <row r="1072" spans="2:36" x14ac:dyDescent="0.25">
      <c r="B1072" s="554">
        <v>970</v>
      </c>
      <c r="C1072" s="555"/>
      <c r="D1072" s="556"/>
      <c r="E1072" s="290" t="s">
        <v>395</v>
      </c>
      <c r="F1072" s="290" t="s">
        <v>465</v>
      </c>
      <c r="G1072" s="290" t="s">
        <v>397</v>
      </c>
      <c r="H1072" s="183" t="str">
        <f>INDEX(Sector!$D$57:$D$776,MATCH('Energy consumption (raw)'!F1072,Sector!$C$57:$C$776,FALSE))</f>
        <v>Production of costumes</v>
      </c>
      <c r="I1072" s="183" t="str">
        <f>IF(G1072=Sector!$B$50,Sector!$B$50,IF(G1072=Sector!$B$51,Sector!$B$51,IF(G1072=Sector!$B$53,Sector!$B$53,INDEX(Sector!$E$57:$E$776,MATCH('Energy consumption (raw)'!F1072,Sector!$C$57:$C$776,FALSE)))))</f>
        <v>14 Manufacture of wearing apparel</v>
      </c>
      <c r="J1072" s="561">
        <v>11854080</v>
      </c>
      <c r="K1072" s="561">
        <v>11854080</v>
      </c>
      <c r="L1072" s="35"/>
      <c r="M1072" s="35"/>
      <c r="N1072" s="35"/>
      <c r="O1072" s="35"/>
      <c r="P1072" s="35"/>
      <c r="Q1072" s="35"/>
      <c r="R1072" s="35"/>
      <c r="S1072" s="35"/>
      <c r="T1072" s="35"/>
      <c r="U1072" s="35"/>
      <c r="V1072" s="35"/>
      <c r="W1072" s="35"/>
      <c r="X1072" s="35"/>
      <c r="Y1072" s="35"/>
      <c r="Z1072" s="35"/>
      <c r="AA1072" s="35"/>
      <c r="AB1072" s="35"/>
      <c r="AC1072" s="35"/>
      <c r="AD1072" s="35"/>
      <c r="AE1072" s="35"/>
      <c r="AF1072" s="35"/>
      <c r="AG1072" s="561">
        <v>1829.0845440000001</v>
      </c>
      <c r="AH1072" s="561">
        <v>1375.5</v>
      </c>
      <c r="AI1072" s="291" t="s">
        <v>310</v>
      </c>
      <c r="AJ1072" s="290" t="s">
        <v>700</v>
      </c>
    </row>
    <row r="1073" spans="2:36" x14ac:dyDescent="0.25">
      <c r="B1073" s="554">
        <v>971</v>
      </c>
      <c r="C1073" s="555"/>
      <c r="D1073" s="556"/>
      <c r="E1073" s="290" t="s">
        <v>395</v>
      </c>
      <c r="F1073" s="290" t="s">
        <v>701</v>
      </c>
      <c r="G1073" s="290" t="s">
        <v>397</v>
      </c>
      <c r="H1073" s="183" t="str">
        <f>INDEX(Sector!$D$57:$D$776,MATCH('Energy consumption (raw)'!F1073,Sector!$C$57:$C$776,FALSE))</f>
        <v>Producing products from plastic</v>
      </c>
      <c r="I1073" s="183" t="str">
        <f>IF(G1073=Sector!$B$50,Sector!$B$50,IF(G1073=Sector!$B$51,Sector!$B$51,IF(G1073=Sector!$B$53,Sector!$B$53,INDEX(Sector!$E$57:$E$776,MATCH('Energy consumption (raw)'!F1073,Sector!$C$57:$C$776,FALSE)))))</f>
        <v>22 Manufacture of rubber and plastics products</v>
      </c>
      <c r="J1073" s="561">
        <v>8452693</v>
      </c>
      <c r="K1073" s="561">
        <v>8452693</v>
      </c>
      <c r="L1073" s="35"/>
      <c r="M1073" s="35"/>
      <c r="N1073" s="35"/>
      <c r="O1073" s="35"/>
      <c r="P1073" s="35"/>
      <c r="Q1073" s="35"/>
      <c r="R1073" s="35"/>
      <c r="S1073" s="35"/>
      <c r="T1073" s="35"/>
      <c r="U1073" s="35"/>
      <c r="V1073" s="35"/>
      <c r="W1073" s="35"/>
      <c r="X1073" s="35"/>
      <c r="Y1073" s="35"/>
      <c r="Z1073" s="35"/>
      <c r="AA1073" s="35"/>
      <c r="AB1073" s="35"/>
      <c r="AC1073" s="35"/>
      <c r="AD1073" s="35"/>
      <c r="AE1073" s="35"/>
      <c r="AF1073" s="35"/>
      <c r="AG1073" s="561">
        <v>1304.2505299000002</v>
      </c>
      <c r="AH1073" s="561">
        <v>1184</v>
      </c>
      <c r="AI1073" s="291" t="s">
        <v>310</v>
      </c>
      <c r="AJ1073" s="290" t="s">
        <v>700</v>
      </c>
    </row>
    <row r="1074" spans="2:36" x14ac:dyDescent="0.25">
      <c r="B1074" s="554">
        <v>972</v>
      </c>
      <c r="C1074" s="555"/>
      <c r="D1074" s="556"/>
      <c r="E1074" s="290" t="s">
        <v>395</v>
      </c>
      <c r="F1074" s="290" t="s">
        <v>701</v>
      </c>
      <c r="G1074" s="290" t="s">
        <v>397</v>
      </c>
      <c r="H1074" s="183" t="str">
        <f>INDEX(Sector!$D$57:$D$776,MATCH('Energy consumption (raw)'!F1074,Sector!$C$57:$C$776,FALSE))</f>
        <v>Producing products from plastic</v>
      </c>
      <c r="I1074" s="183" t="str">
        <f>IF(G1074=Sector!$B$50,Sector!$B$50,IF(G1074=Sector!$B$51,Sector!$B$51,IF(G1074=Sector!$B$53,Sector!$B$53,INDEX(Sector!$E$57:$E$776,MATCH('Energy consumption (raw)'!F1074,Sector!$C$57:$C$776,FALSE)))))</f>
        <v>22 Manufacture of rubber and plastics products</v>
      </c>
      <c r="J1074" s="561">
        <v>9548967</v>
      </c>
      <c r="K1074" s="561">
        <v>9548967</v>
      </c>
      <c r="L1074" s="35"/>
      <c r="M1074" s="35"/>
      <c r="N1074" s="35"/>
      <c r="O1074" s="35"/>
      <c r="P1074" s="35"/>
      <c r="Q1074" s="35"/>
      <c r="R1074" s="35"/>
      <c r="S1074" s="35"/>
      <c r="T1074" s="35"/>
      <c r="U1074" s="35"/>
      <c r="V1074" s="35"/>
      <c r="W1074" s="35"/>
      <c r="X1074" s="35"/>
      <c r="Y1074" s="35"/>
      <c r="Z1074" s="35"/>
      <c r="AA1074" s="35"/>
      <c r="AB1074" s="35"/>
      <c r="AC1074" s="35"/>
      <c r="AD1074" s="35"/>
      <c r="AE1074" s="35"/>
      <c r="AF1074" s="35"/>
      <c r="AG1074" s="561">
        <v>1473.4056081000001</v>
      </c>
      <c r="AH1074" s="561">
        <v>1244.9000000000001</v>
      </c>
      <c r="AI1074" s="291" t="s">
        <v>310</v>
      </c>
      <c r="AJ1074" s="290" t="s">
        <v>700</v>
      </c>
    </row>
    <row r="1075" spans="2:36" x14ac:dyDescent="0.25">
      <c r="B1075" s="554">
        <v>973</v>
      </c>
      <c r="C1075" s="558"/>
      <c r="D1075" s="560"/>
      <c r="E1075" s="290" t="s">
        <v>395</v>
      </c>
      <c r="F1075" s="290" t="s">
        <v>705</v>
      </c>
      <c r="G1075" s="290" t="s">
        <v>397</v>
      </c>
      <c r="H1075" s="183" t="str">
        <f>INDEX(Sector!$D$57:$D$776,MATCH('Energy consumption (raw)'!F1075,Sector!$C$57:$C$776,FALSE))</f>
        <v>Producing wood products</v>
      </c>
      <c r="I1075" s="183" t="str">
        <f>IF(G1075=Sector!$B$50,Sector!$B$50,IF(G1075=Sector!$B$51,Sector!$B$51,IF(G1075=Sector!$B$53,Sector!$B$53,INDEX(Sector!$E$57:$E$776,MATCH('Energy consumption (raw)'!F1075,Sector!$C$57:$C$776,FALSE)))))</f>
        <v>16 Manufacture of wood and of products of wood and cork, except furniture;
manufacture of articles of straw and plaiting materials</v>
      </c>
      <c r="J1075" s="561">
        <v>10412761</v>
      </c>
      <c r="K1075" s="561">
        <v>10412761</v>
      </c>
      <c r="L1075" s="35"/>
      <c r="M1075" s="35"/>
      <c r="N1075" s="35"/>
      <c r="O1075" s="35"/>
      <c r="P1075" s="35"/>
      <c r="Q1075" s="35"/>
      <c r="R1075" s="35"/>
      <c r="S1075" s="35"/>
      <c r="T1075" s="35"/>
      <c r="U1075" s="35"/>
      <c r="V1075" s="35"/>
      <c r="W1075" s="35"/>
      <c r="X1075" s="35"/>
      <c r="Y1075" s="35"/>
      <c r="Z1075" s="35"/>
      <c r="AA1075" s="35"/>
      <c r="AB1075" s="35"/>
      <c r="AC1075" s="35"/>
      <c r="AD1075" s="35"/>
      <c r="AE1075" s="35"/>
      <c r="AF1075" s="35"/>
      <c r="AG1075" s="561">
        <v>1606.6890223</v>
      </c>
      <c r="AH1075" s="561"/>
      <c r="AI1075" s="291" t="s">
        <v>310</v>
      </c>
      <c r="AJ1075" s="290" t="s">
        <v>700</v>
      </c>
    </row>
    <row r="1076" spans="2:36" x14ac:dyDescent="0.25">
      <c r="B1076" s="554">
        <v>974</v>
      </c>
      <c r="C1076" s="558"/>
      <c r="D1076" s="560"/>
      <c r="E1076" s="290" t="s">
        <v>395</v>
      </c>
      <c r="F1076" s="290" t="s">
        <v>453</v>
      </c>
      <c r="G1076" s="290" t="s">
        <v>397</v>
      </c>
      <c r="H1076" s="183" t="str">
        <f>INDEX(Sector!$D$57:$D$776,MATCH('Energy consumption (raw)'!F1076,Sector!$C$57:$C$776,FALSE))</f>
        <v>Food production and processing</v>
      </c>
      <c r="I1076" s="183" t="str">
        <f>IF(G1076=Sector!$B$50,Sector!$B$50,IF(G1076=Sector!$B$51,Sector!$B$51,IF(G1076=Sector!$B$53,Sector!$B$53,INDEX(Sector!$E$57:$E$776,MATCH('Energy consumption (raw)'!F1076,Sector!$C$57:$C$776,FALSE)))))</f>
        <v>10 Manufacture of food products</v>
      </c>
      <c r="J1076" s="561">
        <v>31847736</v>
      </c>
      <c r="K1076" s="561">
        <v>31847736</v>
      </c>
      <c r="L1076" s="35"/>
      <c r="M1076" s="35"/>
      <c r="N1076" s="290">
        <v>30540</v>
      </c>
      <c r="O1076" s="35"/>
      <c r="P1076" s="35"/>
      <c r="Q1076" s="35"/>
      <c r="R1076" s="35"/>
      <c r="S1076" s="35"/>
      <c r="T1076" s="35"/>
      <c r="U1076" s="35"/>
      <c r="V1076" s="35"/>
      <c r="W1076" s="35"/>
      <c r="X1076" s="35"/>
      <c r="Y1076" s="35"/>
      <c r="Z1076" s="35"/>
      <c r="AA1076" s="35"/>
      <c r="AB1076" s="35"/>
      <c r="AC1076" s="35"/>
      <c r="AD1076" s="35"/>
      <c r="AE1076" s="35"/>
      <c r="AF1076" s="35"/>
      <c r="AG1076" s="561">
        <v>26292.105664800001</v>
      </c>
      <c r="AH1076" s="561"/>
      <c r="AI1076" s="291" t="s">
        <v>310</v>
      </c>
      <c r="AJ1076" s="290" t="s">
        <v>700</v>
      </c>
    </row>
    <row r="1077" spans="2:36" x14ac:dyDescent="0.25">
      <c r="B1077" s="554">
        <v>975</v>
      </c>
      <c r="C1077" s="555"/>
      <c r="D1077" s="556"/>
      <c r="E1077" s="290" t="s">
        <v>395</v>
      </c>
      <c r="F1077" s="290" t="s">
        <v>457</v>
      </c>
      <c r="G1077" s="290" t="s">
        <v>397</v>
      </c>
      <c r="H1077" s="183" t="str">
        <f>INDEX(Sector!$D$57:$D$776,MATCH('Energy consumption (raw)'!F1077,Sector!$C$57:$C$776,FALSE))</f>
        <v>Producing building materials from clay</v>
      </c>
      <c r="I1077" s="183" t="str">
        <f>IF(G1077=Sector!$B$50,Sector!$B$50,IF(G1077=Sector!$B$51,Sector!$B$51,IF(G1077=Sector!$B$53,Sector!$B$53,INDEX(Sector!$E$57:$E$776,MATCH('Energy consumption (raw)'!F1077,Sector!$C$57:$C$776,FALSE)))))</f>
        <v>23 Manufacture of other non-metallic mineral products</v>
      </c>
      <c r="J1077" s="561"/>
      <c r="K1077" s="561">
        <v>1646007</v>
      </c>
      <c r="L1077" s="561"/>
      <c r="M1077" s="561"/>
      <c r="N1077" s="561">
        <v>10117</v>
      </c>
      <c r="O1077" s="561"/>
      <c r="P1077" s="561"/>
      <c r="Q1077" s="561"/>
      <c r="R1077" s="561"/>
      <c r="S1077" s="561">
        <v>83000</v>
      </c>
      <c r="T1077" s="561"/>
      <c r="U1077" s="561"/>
      <c r="V1077" s="561"/>
      <c r="W1077" s="561"/>
      <c r="X1077" s="561"/>
      <c r="Y1077" s="561"/>
      <c r="Z1077" s="561"/>
      <c r="AA1077" s="561"/>
      <c r="AB1077" s="561"/>
      <c r="AC1077" s="561"/>
      <c r="AD1077" s="561"/>
      <c r="AE1077" s="561"/>
      <c r="AF1077" s="561"/>
      <c r="AG1077" s="561">
        <v>7408.9188801</v>
      </c>
      <c r="AH1077" s="561">
        <v>14210.829113399999</v>
      </c>
      <c r="AI1077" s="290" t="s">
        <v>310</v>
      </c>
      <c r="AJ1077" s="290" t="s">
        <v>328</v>
      </c>
    </row>
    <row r="1078" spans="2:36" x14ac:dyDescent="0.25">
      <c r="B1078" s="554">
        <v>976</v>
      </c>
      <c r="C1078" s="555"/>
      <c r="D1078" s="556"/>
      <c r="E1078" s="290" t="s">
        <v>395</v>
      </c>
      <c r="F1078" s="290" t="s">
        <v>457</v>
      </c>
      <c r="G1078" s="290" t="s">
        <v>397</v>
      </c>
      <c r="H1078" s="183" t="str">
        <f>INDEX(Sector!$D$57:$D$776,MATCH('Energy consumption (raw)'!F1078,Sector!$C$57:$C$776,FALSE))</f>
        <v>Producing building materials from clay</v>
      </c>
      <c r="I1078" s="183" t="str">
        <f>IF(G1078=Sector!$B$50,Sector!$B$50,IF(G1078=Sector!$B$51,Sector!$B$51,IF(G1078=Sector!$B$53,Sector!$B$53,INDEX(Sector!$E$57:$E$776,MATCH('Energy consumption (raw)'!F1078,Sector!$C$57:$C$776,FALSE)))))</f>
        <v>23 Manufacture of other non-metallic mineral products</v>
      </c>
      <c r="J1078" s="561"/>
      <c r="K1078" s="561">
        <v>800000</v>
      </c>
      <c r="L1078" s="561"/>
      <c r="M1078" s="561"/>
      <c r="N1078" s="561">
        <v>3000</v>
      </c>
      <c r="O1078" s="561"/>
      <c r="P1078" s="561"/>
      <c r="Q1078" s="561"/>
      <c r="R1078" s="561"/>
      <c r="S1078" s="561">
        <v>20000</v>
      </c>
      <c r="T1078" s="561"/>
      <c r="U1078" s="561"/>
      <c r="V1078" s="561"/>
      <c r="W1078" s="561"/>
      <c r="X1078" s="561"/>
      <c r="Y1078" s="561"/>
      <c r="Z1078" s="561"/>
      <c r="AA1078" s="561"/>
      <c r="AB1078" s="561"/>
      <c r="AC1078" s="561"/>
      <c r="AD1078" s="561"/>
      <c r="AE1078" s="561"/>
      <c r="AF1078" s="561"/>
      <c r="AG1078" s="561">
        <v>2241.04</v>
      </c>
      <c r="AH1078" s="561">
        <v>44494.1144527</v>
      </c>
      <c r="AI1078" s="290" t="s">
        <v>310</v>
      </c>
      <c r="AJ1078" s="290" t="s">
        <v>328</v>
      </c>
    </row>
    <row r="1079" spans="2:36" x14ac:dyDescent="0.25">
      <c r="B1079" s="554">
        <v>977</v>
      </c>
      <c r="C1079" s="555"/>
      <c r="D1079" s="556"/>
      <c r="E1079" s="290" t="s">
        <v>395</v>
      </c>
      <c r="F1079" s="290" t="s">
        <v>457</v>
      </c>
      <c r="G1079" s="290" t="s">
        <v>397</v>
      </c>
      <c r="H1079" s="183" t="str">
        <f>INDEX(Sector!$D$57:$D$776,MATCH('Energy consumption (raw)'!F1079,Sector!$C$57:$C$776,FALSE))</f>
        <v>Producing building materials from clay</v>
      </c>
      <c r="I1079" s="183" t="str">
        <f>IF(G1079=Sector!$B$50,Sector!$B$50,IF(G1079=Sector!$B$51,Sector!$B$51,IF(G1079=Sector!$B$53,Sector!$B$53,INDEX(Sector!$E$57:$E$776,MATCH('Energy consumption (raw)'!F1079,Sector!$C$57:$C$776,FALSE)))))</f>
        <v>23 Manufacture of other non-metallic mineral products</v>
      </c>
      <c r="J1079" s="561"/>
      <c r="K1079" s="561">
        <v>680000</v>
      </c>
      <c r="L1079" s="561"/>
      <c r="M1079" s="561"/>
      <c r="N1079" s="561">
        <v>4000</v>
      </c>
      <c r="O1079" s="561"/>
      <c r="P1079" s="561"/>
      <c r="Q1079" s="561"/>
      <c r="R1079" s="561"/>
      <c r="S1079" s="561">
        <v>24000</v>
      </c>
      <c r="T1079" s="561"/>
      <c r="U1079" s="561"/>
      <c r="V1079" s="561"/>
      <c r="W1079" s="561"/>
      <c r="X1079" s="561"/>
      <c r="Y1079" s="561"/>
      <c r="Z1079" s="561"/>
      <c r="AA1079" s="561"/>
      <c r="AB1079" s="561"/>
      <c r="AC1079" s="561"/>
      <c r="AD1079" s="561"/>
      <c r="AE1079" s="561"/>
      <c r="AF1079" s="561"/>
      <c r="AG1079" s="561">
        <v>2926.0439999999999</v>
      </c>
      <c r="AH1079" s="561">
        <v>18597.916699699999</v>
      </c>
      <c r="AI1079" s="290" t="s">
        <v>310</v>
      </c>
      <c r="AJ1079" s="290" t="s">
        <v>328</v>
      </c>
    </row>
    <row r="1080" spans="2:36" x14ac:dyDescent="0.25">
      <c r="B1080" s="554">
        <v>978</v>
      </c>
      <c r="C1080" s="555"/>
      <c r="D1080" s="556"/>
      <c r="E1080" s="290" t="s">
        <v>395</v>
      </c>
      <c r="F1080" s="290" t="s">
        <v>457</v>
      </c>
      <c r="G1080" s="290" t="s">
        <v>397</v>
      </c>
      <c r="H1080" s="183" t="str">
        <f>INDEX(Sector!$D$57:$D$776,MATCH('Energy consumption (raw)'!F1080,Sector!$C$57:$C$776,FALSE))</f>
        <v>Producing building materials from clay</v>
      </c>
      <c r="I1080" s="183" t="str">
        <f>IF(G1080=Sector!$B$50,Sector!$B$50,IF(G1080=Sector!$B$51,Sector!$B$51,IF(G1080=Sector!$B$53,Sector!$B$53,INDEX(Sector!$E$57:$E$776,MATCH('Energy consumption (raw)'!F1080,Sector!$C$57:$C$776,FALSE)))))</f>
        <v>23 Manufacture of other non-metallic mineral products</v>
      </c>
      <c r="J1080" s="561"/>
      <c r="K1080" s="561">
        <v>600000</v>
      </c>
      <c r="L1080" s="561"/>
      <c r="M1080" s="561"/>
      <c r="N1080" s="561">
        <v>2500</v>
      </c>
      <c r="O1080" s="561"/>
      <c r="P1080" s="561"/>
      <c r="Q1080" s="561"/>
      <c r="R1080" s="561"/>
      <c r="S1080" s="561">
        <v>15000</v>
      </c>
      <c r="T1080" s="561"/>
      <c r="U1080" s="561"/>
      <c r="V1080" s="561"/>
      <c r="W1080" s="561"/>
      <c r="X1080" s="561"/>
      <c r="Y1080" s="561"/>
      <c r="Z1080" s="561"/>
      <c r="AA1080" s="561"/>
      <c r="AB1080" s="561"/>
      <c r="AC1080" s="561"/>
      <c r="AD1080" s="561"/>
      <c r="AE1080" s="561"/>
      <c r="AF1080" s="561"/>
      <c r="AG1080" s="561">
        <v>1855.78</v>
      </c>
      <c r="AH1080" s="561">
        <v>16665.80487</v>
      </c>
      <c r="AI1080" s="290" t="s">
        <v>310</v>
      </c>
      <c r="AJ1080" s="290" t="s">
        <v>328</v>
      </c>
    </row>
    <row r="1081" spans="2:36" x14ac:dyDescent="0.25">
      <c r="B1081" s="554">
        <v>979</v>
      </c>
      <c r="C1081" s="555"/>
      <c r="D1081" s="556"/>
      <c r="E1081" s="290" t="s">
        <v>395</v>
      </c>
      <c r="F1081" s="290" t="s">
        <v>457</v>
      </c>
      <c r="G1081" s="290" t="s">
        <v>397</v>
      </c>
      <c r="H1081" s="183" t="str">
        <f>INDEX(Sector!$D$57:$D$776,MATCH('Energy consumption (raw)'!F1081,Sector!$C$57:$C$776,FALSE))</f>
        <v>Producing building materials from clay</v>
      </c>
      <c r="I1081" s="183" t="str">
        <f>IF(G1081=Sector!$B$50,Sector!$B$50,IF(G1081=Sector!$B$51,Sector!$B$51,IF(G1081=Sector!$B$53,Sector!$B$53,INDEX(Sector!$E$57:$E$776,MATCH('Energy consumption (raw)'!F1081,Sector!$C$57:$C$776,FALSE)))))</f>
        <v>23 Manufacture of other non-metallic mineral products</v>
      </c>
      <c r="J1081" s="561"/>
      <c r="K1081" s="561">
        <v>1200380</v>
      </c>
      <c r="L1081" s="561"/>
      <c r="M1081" s="561"/>
      <c r="N1081" s="561">
        <v>1980</v>
      </c>
      <c r="O1081" s="561"/>
      <c r="P1081" s="561"/>
      <c r="Q1081" s="561"/>
      <c r="R1081" s="561"/>
      <c r="S1081" s="561">
        <v>12860</v>
      </c>
      <c r="T1081" s="561"/>
      <c r="U1081" s="561"/>
      <c r="V1081" s="561"/>
      <c r="W1081" s="561"/>
      <c r="X1081" s="561"/>
      <c r="Y1081" s="561"/>
      <c r="Z1081" s="561"/>
      <c r="AA1081" s="561"/>
      <c r="AB1081" s="561"/>
      <c r="AC1081" s="561"/>
      <c r="AD1081" s="561"/>
      <c r="AE1081" s="561"/>
      <c r="AF1081" s="561"/>
      <c r="AG1081" s="561">
        <v>1582.5354340000001</v>
      </c>
      <c r="AH1081" s="561">
        <v>14582.105934000001</v>
      </c>
      <c r="AI1081" s="290" t="s">
        <v>310</v>
      </c>
      <c r="AJ1081" s="290" t="s">
        <v>328</v>
      </c>
    </row>
    <row r="1082" spans="2:36" x14ac:dyDescent="0.25">
      <c r="B1082" s="554">
        <v>980</v>
      </c>
      <c r="C1082" s="555"/>
      <c r="D1082" s="556"/>
      <c r="E1082" s="290" t="s">
        <v>395</v>
      </c>
      <c r="F1082" s="290" t="s">
        <v>457</v>
      </c>
      <c r="G1082" s="290" t="s">
        <v>397</v>
      </c>
      <c r="H1082" s="183" t="str">
        <f>INDEX(Sector!$D$57:$D$776,MATCH('Energy consumption (raw)'!F1082,Sector!$C$57:$C$776,FALSE))</f>
        <v>Producing building materials from clay</v>
      </c>
      <c r="I1082" s="183" t="str">
        <f>IF(G1082=Sector!$B$50,Sector!$B$50,IF(G1082=Sector!$B$51,Sector!$B$51,IF(G1082=Sector!$B$53,Sector!$B$53,INDEX(Sector!$E$57:$E$776,MATCH('Energy consumption (raw)'!F1082,Sector!$C$57:$C$776,FALSE)))))</f>
        <v>23 Manufacture of other non-metallic mineral products</v>
      </c>
      <c r="J1082" s="561"/>
      <c r="K1082" s="561">
        <v>430500</v>
      </c>
      <c r="L1082" s="561"/>
      <c r="M1082" s="561"/>
      <c r="N1082" s="561">
        <v>1580</v>
      </c>
      <c r="O1082" s="561"/>
      <c r="P1082" s="561"/>
      <c r="Q1082" s="561"/>
      <c r="R1082" s="561"/>
      <c r="S1082" s="561">
        <v>12000</v>
      </c>
      <c r="T1082" s="561"/>
      <c r="U1082" s="561"/>
      <c r="V1082" s="561"/>
      <c r="W1082" s="561"/>
      <c r="X1082" s="561"/>
      <c r="Y1082" s="561"/>
      <c r="Z1082" s="561"/>
      <c r="AA1082" s="561"/>
      <c r="AB1082" s="561"/>
      <c r="AC1082" s="561"/>
      <c r="AD1082" s="561"/>
      <c r="AE1082" s="561"/>
      <c r="AF1082" s="561"/>
      <c r="AG1082" s="561">
        <v>1182.98615</v>
      </c>
      <c r="AH1082" s="561">
        <v>37136.07834</v>
      </c>
      <c r="AI1082" s="290" t="s">
        <v>310</v>
      </c>
      <c r="AJ1082" s="290" t="s">
        <v>328</v>
      </c>
    </row>
    <row r="1083" spans="2:36" x14ac:dyDescent="0.25">
      <c r="B1083" s="554">
        <v>981</v>
      </c>
      <c r="C1083" s="555"/>
      <c r="D1083" s="556"/>
      <c r="E1083" s="290" t="s">
        <v>395</v>
      </c>
      <c r="F1083" s="290" t="s">
        <v>457</v>
      </c>
      <c r="G1083" s="290" t="s">
        <v>397</v>
      </c>
      <c r="H1083" s="183" t="str">
        <f>INDEX(Sector!$D$57:$D$776,MATCH('Energy consumption (raw)'!F1083,Sector!$C$57:$C$776,FALSE))</f>
        <v>Producing building materials from clay</v>
      </c>
      <c r="I1083" s="183" t="str">
        <f>IF(G1083=Sector!$B$50,Sector!$B$50,IF(G1083=Sector!$B$51,Sector!$B$51,IF(G1083=Sector!$B$53,Sector!$B$53,INDEX(Sector!$E$57:$E$776,MATCH('Energy consumption (raw)'!F1083,Sector!$C$57:$C$776,FALSE)))))</f>
        <v>23 Manufacture of other non-metallic mineral products</v>
      </c>
      <c r="J1083" s="561"/>
      <c r="K1083" s="561">
        <v>720300</v>
      </c>
      <c r="L1083" s="561"/>
      <c r="M1083" s="561"/>
      <c r="N1083" s="561">
        <v>1486</v>
      </c>
      <c r="O1083" s="561"/>
      <c r="P1083" s="561"/>
      <c r="Q1083" s="561"/>
      <c r="R1083" s="561"/>
      <c r="S1083" s="561">
        <v>20640</v>
      </c>
      <c r="T1083" s="561"/>
      <c r="U1083" s="561"/>
      <c r="V1083" s="561"/>
      <c r="W1083" s="561"/>
      <c r="X1083" s="561"/>
      <c r="Y1083" s="561"/>
      <c r="Z1083" s="561"/>
      <c r="AA1083" s="561"/>
      <c r="AB1083" s="561"/>
      <c r="AC1083" s="561"/>
      <c r="AD1083" s="561"/>
      <c r="AE1083" s="561"/>
      <c r="AF1083" s="561"/>
      <c r="AG1083" s="561">
        <v>1169.50549</v>
      </c>
      <c r="AH1083" s="561">
        <v>22157.373960000001</v>
      </c>
      <c r="AI1083" s="290" t="s">
        <v>310</v>
      </c>
      <c r="AJ1083" s="290" t="s">
        <v>328</v>
      </c>
    </row>
    <row r="1084" spans="2:36" x14ac:dyDescent="0.25">
      <c r="B1084" s="554">
        <v>982</v>
      </c>
      <c r="C1084" s="555"/>
      <c r="D1084" s="556"/>
      <c r="E1084" s="290" t="s">
        <v>395</v>
      </c>
      <c r="F1084" s="290" t="s">
        <v>428</v>
      </c>
      <c r="G1084" s="290" t="s">
        <v>397</v>
      </c>
      <c r="H1084" s="183" t="str">
        <f>INDEX(Sector!$D$57:$D$776,MATCH('Energy consumption (raw)'!F1084,Sector!$C$57:$C$776,FALSE))</f>
        <v>Cement Production</v>
      </c>
      <c r="I1084" s="183" t="str">
        <f>IF(G1084=Sector!$B$50,Sector!$B$50,IF(G1084=Sector!$B$51,Sector!$B$51,IF(G1084=Sector!$B$53,Sector!$B$53,INDEX(Sector!$E$57:$E$776,MATCH('Energy consumption (raw)'!F1084,Sector!$C$57:$C$776,FALSE)))))</f>
        <v>23 Manufacture of other non-metallic mineral products</v>
      </c>
      <c r="J1084" s="561"/>
      <c r="K1084" s="561">
        <v>40757000</v>
      </c>
      <c r="L1084" s="561"/>
      <c r="M1084" s="561"/>
      <c r="N1084" s="561">
        <v>4932</v>
      </c>
      <c r="O1084" s="561"/>
      <c r="P1084" s="561"/>
      <c r="Q1084" s="561"/>
      <c r="R1084" s="561"/>
      <c r="S1084" s="561">
        <v>256000</v>
      </c>
      <c r="T1084" s="561"/>
      <c r="U1084" s="561"/>
      <c r="V1084" s="561"/>
      <c r="W1084" s="561"/>
      <c r="X1084" s="561"/>
      <c r="Y1084" s="561"/>
      <c r="Z1084" s="561"/>
      <c r="AA1084" s="561"/>
      <c r="AB1084" s="561"/>
      <c r="AC1084" s="561"/>
      <c r="AD1084" s="561"/>
      <c r="AE1084" s="561"/>
      <c r="AF1084" s="561"/>
      <c r="AG1084" s="561">
        <v>9966.4850999999999</v>
      </c>
      <c r="AH1084" s="561">
        <v>33486.004617300001</v>
      </c>
      <c r="AI1084" s="290" t="s">
        <v>310</v>
      </c>
      <c r="AJ1084" s="290" t="s">
        <v>328</v>
      </c>
    </row>
    <row r="1085" spans="2:36" x14ac:dyDescent="0.25">
      <c r="B1085" s="554">
        <v>983</v>
      </c>
      <c r="C1085" s="555"/>
      <c r="D1085" s="556"/>
      <c r="E1085" s="290" t="s">
        <v>395</v>
      </c>
      <c r="F1085" s="290" t="s">
        <v>523</v>
      </c>
      <c r="G1085" s="290" t="s">
        <v>397</v>
      </c>
      <c r="H1085" s="183" t="str">
        <f>INDEX(Sector!$D$57:$D$776,MATCH('Energy consumption (raw)'!F1085,Sector!$C$57:$C$776,FALSE))</f>
        <v>Power production</v>
      </c>
      <c r="I1085" s="183" t="str">
        <f>IF(G1085=Sector!$B$50,Sector!$B$50,IF(G1085=Sector!$B$51,Sector!$B$51,IF(G1085=Sector!$B$53,Sector!$B$53,INDEX(Sector!$E$57:$E$776,MATCH('Energy consumption (raw)'!F1085,Sector!$C$57:$C$776,FALSE)))))</f>
        <v>35 Electricity, gas, steam and air conditioning supply</v>
      </c>
      <c r="J1085" s="561"/>
      <c r="K1085" s="561">
        <v>61834340</v>
      </c>
      <c r="L1085" s="561"/>
      <c r="M1085" s="561"/>
      <c r="N1085" s="561">
        <v>52048</v>
      </c>
      <c r="O1085" s="561"/>
      <c r="P1085" s="561"/>
      <c r="Q1085" s="561"/>
      <c r="R1085" s="561"/>
      <c r="S1085" s="561"/>
      <c r="T1085" s="561"/>
      <c r="U1085" s="561"/>
      <c r="V1085" s="561"/>
      <c r="W1085" s="561"/>
      <c r="X1085" s="561"/>
      <c r="Y1085" s="561"/>
      <c r="Z1085" s="561"/>
      <c r="AA1085" s="561"/>
      <c r="AB1085" s="561"/>
      <c r="AC1085" s="561"/>
      <c r="AD1085" s="561"/>
      <c r="AE1085" s="561"/>
      <c r="AF1085" s="561"/>
      <c r="AG1085" s="561">
        <v>45974.638661999998</v>
      </c>
      <c r="AH1085" s="561">
        <v>3209.44</v>
      </c>
      <c r="AI1085" s="290" t="s">
        <v>310</v>
      </c>
      <c r="AJ1085" s="290" t="s">
        <v>328</v>
      </c>
    </row>
    <row r="1086" spans="2:36" x14ac:dyDescent="0.25">
      <c r="B1086" s="554">
        <v>984</v>
      </c>
      <c r="C1086" s="555"/>
      <c r="D1086" s="556"/>
      <c r="E1086" s="290" t="s">
        <v>395</v>
      </c>
      <c r="F1086" s="290" t="s">
        <v>457</v>
      </c>
      <c r="G1086" s="290" t="s">
        <v>397</v>
      </c>
      <c r="H1086" s="183" t="str">
        <f>INDEX(Sector!$D$57:$D$776,MATCH('Energy consumption (raw)'!F1086,Sector!$C$57:$C$776,FALSE))</f>
        <v>Producing building materials from clay</v>
      </c>
      <c r="I1086" s="183" t="str">
        <f>IF(G1086=Sector!$B$50,Sector!$B$50,IF(G1086=Sector!$B$51,Sector!$B$51,IF(G1086=Sector!$B$53,Sector!$B$53,INDEX(Sector!$E$57:$E$776,MATCH('Energy consumption (raw)'!F1086,Sector!$C$57:$C$776,FALSE)))))</f>
        <v>23 Manufacture of other non-metallic mineral products</v>
      </c>
      <c r="J1086" s="561"/>
      <c r="K1086" s="561">
        <v>1154189</v>
      </c>
      <c r="L1086" s="561"/>
      <c r="M1086" s="561"/>
      <c r="N1086" s="561">
        <v>3497</v>
      </c>
      <c r="O1086" s="561"/>
      <c r="P1086" s="561"/>
      <c r="Q1086" s="561"/>
      <c r="R1086" s="561"/>
      <c r="S1086" s="561">
        <v>60620</v>
      </c>
      <c r="T1086" s="561"/>
      <c r="U1086" s="561"/>
      <c r="V1086" s="561"/>
      <c r="W1086" s="561"/>
      <c r="X1086" s="561"/>
      <c r="Y1086" s="561"/>
      <c r="Z1086" s="561"/>
      <c r="AA1086" s="561"/>
      <c r="AB1086" s="561"/>
      <c r="AC1086" s="561"/>
      <c r="AD1086" s="561"/>
      <c r="AE1086" s="561"/>
      <c r="AF1086" s="561"/>
      <c r="AG1086" s="561">
        <v>2679.3369626999997</v>
      </c>
      <c r="AH1086" s="561">
        <v>65163.236074100001</v>
      </c>
      <c r="AI1086" s="290" t="s">
        <v>310</v>
      </c>
      <c r="AJ1086" s="290" t="s">
        <v>328</v>
      </c>
    </row>
    <row r="1087" spans="2:36" x14ac:dyDescent="0.25">
      <c r="B1087" s="554">
        <v>985</v>
      </c>
      <c r="C1087" s="555"/>
      <c r="D1087" s="556"/>
      <c r="E1087" s="290" t="s">
        <v>395</v>
      </c>
      <c r="F1087" s="290" t="s">
        <v>457</v>
      </c>
      <c r="G1087" s="290" t="s">
        <v>397</v>
      </c>
      <c r="H1087" s="183" t="str">
        <f>INDEX(Sector!$D$57:$D$776,MATCH('Energy consumption (raw)'!F1087,Sector!$C$57:$C$776,FALSE))</f>
        <v>Producing building materials from clay</v>
      </c>
      <c r="I1087" s="183" t="str">
        <f>IF(G1087=Sector!$B$50,Sector!$B$50,IF(G1087=Sector!$B$51,Sector!$B$51,IF(G1087=Sector!$B$53,Sector!$B$53,INDEX(Sector!$E$57:$E$776,MATCH('Energy consumption (raw)'!F1087,Sector!$C$57:$C$776,FALSE)))))</f>
        <v>23 Manufacture of other non-metallic mineral products</v>
      </c>
      <c r="J1087" s="561"/>
      <c r="K1087" s="561">
        <v>800566</v>
      </c>
      <c r="L1087" s="561"/>
      <c r="M1087" s="561"/>
      <c r="N1087" s="561">
        <v>4294</v>
      </c>
      <c r="O1087" s="561"/>
      <c r="P1087" s="561"/>
      <c r="Q1087" s="561"/>
      <c r="R1087" s="561"/>
      <c r="S1087" s="561">
        <v>12380</v>
      </c>
      <c r="T1087" s="561"/>
      <c r="U1087" s="561"/>
      <c r="V1087" s="561"/>
      <c r="W1087" s="561"/>
      <c r="X1087" s="561"/>
      <c r="Y1087" s="561"/>
      <c r="Z1087" s="561"/>
      <c r="AA1087" s="561"/>
      <c r="AB1087" s="561"/>
      <c r="AC1087" s="561"/>
      <c r="AD1087" s="561"/>
      <c r="AE1087" s="561"/>
      <c r="AF1087" s="561"/>
      <c r="AG1087" s="561">
        <v>3140.2217338</v>
      </c>
      <c r="AH1087" s="561">
        <v>13570.55544</v>
      </c>
      <c r="AI1087" s="290" t="s">
        <v>310</v>
      </c>
      <c r="AJ1087" s="290" t="s">
        <v>328</v>
      </c>
    </row>
    <row r="1088" spans="2:36" x14ac:dyDescent="0.25">
      <c r="B1088" s="554">
        <v>986</v>
      </c>
      <c r="C1088" s="555"/>
      <c r="D1088" s="556"/>
      <c r="E1088" s="290" t="s">
        <v>395</v>
      </c>
      <c r="F1088" s="290" t="s">
        <v>706</v>
      </c>
      <c r="G1088" s="290" t="s">
        <v>397</v>
      </c>
      <c r="H1088" s="183" t="str">
        <f>INDEX(Sector!$D$57:$D$776,MATCH('Energy consumption (raw)'!F1088,Sector!$C$57:$C$776,FALSE))</f>
        <v>Sugar production</v>
      </c>
      <c r="I1088" s="183" t="str">
        <f>IF(G1088=Sector!$B$50,Sector!$B$50,IF(G1088=Sector!$B$51,Sector!$B$51,IF(G1088=Sector!$B$53,Sector!$B$53,INDEX(Sector!$E$57:$E$776,MATCH('Energy consumption (raw)'!F1088,Sector!$C$57:$C$776,FALSE)))))</f>
        <v>10 Manufacture of food products</v>
      </c>
      <c r="J1088" s="561"/>
      <c r="K1088" s="561">
        <v>10198000</v>
      </c>
      <c r="L1088" s="561"/>
      <c r="M1088" s="561"/>
      <c r="N1088" s="561">
        <v>671</v>
      </c>
      <c r="O1088" s="561"/>
      <c r="P1088" s="561"/>
      <c r="Q1088" s="561"/>
      <c r="R1088" s="561"/>
      <c r="S1088" s="561">
        <v>3200000</v>
      </c>
      <c r="T1088" s="561"/>
      <c r="U1088" s="561"/>
      <c r="V1088" s="561"/>
      <c r="W1088" s="561"/>
      <c r="X1088" s="561"/>
      <c r="Y1088" s="561"/>
      <c r="Z1088" s="561"/>
      <c r="AA1088" s="561"/>
      <c r="AB1088" s="561"/>
      <c r="AC1088" s="561"/>
      <c r="AD1088" s="561"/>
      <c r="AE1088" s="561"/>
      <c r="AF1088" s="561"/>
      <c r="AG1088" s="561">
        <v>4859.2514000000001</v>
      </c>
      <c r="AH1088" s="561">
        <v>4554.9360000000006</v>
      </c>
      <c r="AI1088" s="290" t="s">
        <v>310</v>
      </c>
      <c r="AJ1088" s="290" t="s">
        <v>328</v>
      </c>
    </row>
    <row r="1089" spans="2:36" x14ac:dyDescent="0.25">
      <c r="B1089" s="554">
        <v>987</v>
      </c>
      <c r="C1089" s="555"/>
      <c r="D1089" s="556"/>
      <c r="E1089" s="290" t="s">
        <v>395</v>
      </c>
      <c r="F1089" s="290" t="s">
        <v>707</v>
      </c>
      <c r="G1089" s="290" t="s">
        <v>397</v>
      </c>
      <c r="H1089" s="183" t="str">
        <f>INDEX(Sector!$D$57:$D$776,MATCH('Energy consumption (raw)'!F1089,Sector!$C$57:$C$776,FALSE))</f>
        <v>Tea production</v>
      </c>
      <c r="I1089" s="183" t="str">
        <f>IF(G1089=Sector!$B$50,Sector!$B$50,IF(G1089=Sector!$B$51,Sector!$B$51,IF(G1089=Sector!$B$53,Sector!$B$53,INDEX(Sector!$E$57:$E$776,MATCH('Energy consumption (raw)'!F1089,Sector!$C$57:$C$776,FALSE)))))</f>
        <v>11 Manufacture of beverages</v>
      </c>
      <c r="J1089" s="561"/>
      <c r="K1089" s="561">
        <v>860000</v>
      </c>
      <c r="L1089" s="561"/>
      <c r="M1089" s="561"/>
      <c r="N1089" s="561">
        <v>2400</v>
      </c>
      <c r="O1089" s="561"/>
      <c r="P1089" s="561"/>
      <c r="Q1089" s="561"/>
      <c r="R1089" s="561"/>
      <c r="S1089" s="561"/>
      <c r="T1089" s="561"/>
      <c r="U1089" s="561"/>
      <c r="V1089" s="561"/>
      <c r="W1089" s="561"/>
      <c r="X1089" s="561"/>
      <c r="Y1089" s="561"/>
      <c r="Z1089" s="561"/>
      <c r="AA1089" s="561"/>
      <c r="AB1089" s="561"/>
      <c r="AC1089" s="561"/>
      <c r="AD1089" s="561"/>
      <c r="AE1089" s="561"/>
      <c r="AF1089" s="561"/>
      <c r="AG1089" s="561">
        <v>1812.6980000000001</v>
      </c>
      <c r="AH1089" s="561">
        <v>1813</v>
      </c>
      <c r="AI1089" s="290" t="s">
        <v>310</v>
      </c>
      <c r="AJ1089" s="290" t="s">
        <v>328</v>
      </c>
    </row>
    <row r="1090" spans="2:36" x14ac:dyDescent="0.25">
      <c r="B1090" s="554">
        <v>988</v>
      </c>
      <c r="C1090" s="555"/>
      <c r="D1090" s="556"/>
      <c r="E1090" s="290" t="s">
        <v>395</v>
      </c>
      <c r="F1090" s="290" t="s">
        <v>708</v>
      </c>
      <c r="G1090" s="290" t="s">
        <v>397</v>
      </c>
      <c r="H1090" s="183" t="str">
        <f>INDEX(Sector!$D$57:$D$776,MATCH('Energy consumption (raw)'!F1090,Sector!$C$57:$C$776,FALSE))</f>
        <v>Manufacture of paper and paper products</v>
      </c>
      <c r="I1090" s="183" t="str">
        <f>IF(G1090=Sector!$B$50,Sector!$B$50,IF(G1090=Sector!$B$51,Sector!$B$51,IF(G1090=Sector!$B$53,Sector!$B$53,INDEX(Sector!$E$57:$E$776,MATCH('Energy consumption (raw)'!F1090,Sector!$C$57:$C$776,FALSE)))))</f>
        <v>17 Manufacture of paper and paper products</v>
      </c>
      <c r="J1090" s="561"/>
      <c r="K1090" s="561">
        <v>1100000</v>
      </c>
      <c r="L1090" s="561"/>
      <c r="M1090" s="561"/>
      <c r="N1090" s="561">
        <v>2100</v>
      </c>
      <c r="O1090" s="561"/>
      <c r="P1090" s="561"/>
      <c r="Q1090" s="561"/>
      <c r="R1090" s="561"/>
      <c r="S1090" s="561">
        <v>1250</v>
      </c>
      <c r="T1090" s="561"/>
      <c r="U1090" s="561"/>
      <c r="V1090" s="561"/>
      <c r="W1090" s="561"/>
      <c r="X1090" s="561"/>
      <c r="Y1090" s="561"/>
      <c r="Z1090" s="561"/>
      <c r="AA1090" s="561"/>
      <c r="AB1090" s="561"/>
      <c r="AC1090" s="561"/>
      <c r="AD1090" s="561"/>
      <c r="AE1090" s="561"/>
      <c r="AF1090" s="561"/>
      <c r="AG1090" s="561">
        <v>1640.83</v>
      </c>
      <c r="AH1090" s="561">
        <v>2745</v>
      </c>
      <c r="AI1090" s="290" t="s">
        <v>310</v>
      </c>
      <c r="AJ1090" s="290" t="s">
        <v>328</v>
      </c>
    </row>
    <row r="1091" spans="2:36" x14ac:dyDescent="0.25">
      <c r="B1091" s="554">
        <v>989</v>
      </c>
      <c r="C1091" s="555"/>
      <c r="D1091" s="556"/>
      <c r="E1091" s="290" t="s">
        <v>395</v>
      </c>
      <c r="F1091" s="290" t="s">
        <v>672</v>
      </c>
      <c r="G1091" s="290" t="s">
        <v>397</v>
      </c>
      <c r="H1091" s="183" t="str">
        <f>INDEX(Sector!$D$57:$D$776,MATCH('Energy consumption (raw)'!F1091,Sector!$C$57:$C$776,FALSE))</f>
        <v>Manufacture of refractory products</v>
      </c>
      <c r="I1091" s="183" t="str">
        <f>IF(G1091=Sector!$B$50,Sector!$B$50,IF(G1091=Sector!$B$51,Sector!$B$51,IF(G1091=Sector!$B$53,Sector!$B$53,INDEX(Sector!$E$57:$E$776,MATCH('Energy consumption (raw)'!F1091,Sector!$C$57:$C$776,FALSE)))))</f>
        <v>23 Manufacture of other non-metallic mineral products</v>
      </c>
      <c r="J1091" s="561"/>
      <c r="K1091" s="561">
        <v>3179715</v>
      </c>
      <c r="L1091" s="556"/>
      <c r="M1091" s="556"/>
      <c r="N1091" s="561">
        <v>2000</v>
      </c>
      <c r="O1091" s="556"/>
      <c r="P1091" s="556"/>
      <c r="Q1091" s="556"/>
      <c r="R1091" s="556"/>
      <c r="S1091" s="556">
        <v>1000000</v>
      </c>
      <c r="T1091" s="556"/>
      <c r="U1091" s="556"/>
      <c r="V1091" s="556"/>
      <c r="W1091" s="556"/>
      <c r="X1091" s="556"/>
      <c r="Y1091" s="556"/>
      <c r="Z1091" s="556"/>
      <c r="AA1091" s="556"/>
      <c r="AB1091" s="556"/>
      <c r="AC1091" s="556"/>
      <c r="AD1091" s="556"/>
      <c r="AE1091" s="556"/>
      <c r="AF1091" s="556"/>
      <c r="AG1091" s="561">
        <v>2770.6300245000002</v>
      </c>
      <c r="AH1091" s="561"/>
      <c r="AI1091" s="290" t="s">
        <v>310</v>
      </c>
      <c r="AJ1091" s="290" t="s">
        <v>328</v>
      </c>
    </row>
    <row r="1092" spans="2:36" x14ac:dyDescent="0.25">
      <c r="B1092" s="554">
        <v>990</v>
      </c>
      <c r="C1092" s="555"/>
      <c r="D1092" s="556"/>
      <c r="E1092" s="290" t="s">
        <v>395</v>
      </c>
      <c r="F1092" s="290" t="s">
        <v>478</v>
      </c>
      <c r="G1092" s="290" t="s">
        <v>397</v>
      </c>
      <c r="H1092" s="183" t="str">
        <f>INDEX(Sector!$D$57:$D$776,MATCH('Energy consumption (raw)'!F1092,Sector!$C$57:$C$776,FALSE))</f>
        <v>Processing milk and dairy products</v>
      </c>
      <c r="I1092" s="183" t="str">
        <f>IF(G1092=Sector!$B$50,Sector!$B$50,IF(G1092=Sector!$B$51,Sector!$B$51,IF(G1092=Sector!$B$53,Sector!$B$53,INDEX(Sector!$E$57:$E$776,MATCH('Energy consumption (raw)'!F1092,Sector!$C$57:$C$776,FALSE)))))</f>
        <v>10 Manufacture of food products</v>
      </c>
      <c r="J1092" s="561"/>
      <c r="K1092" s="561">
        <v>6737760</v>
      </c>
      <c r="L1092" s="556"/>
      <c r="M1092" s="556"/>
      <c r="N1092" s="556"/>
      <c r="O1092" s="556"/>
      <c r="P1092" s="556"/>
      <c r="Q1092" s="556"/>
      <c r="R1092" s="556"/>
      <c r="S1092" s="556"/>
      <c r="T1092" s="556"/>
      <c r="U1092" s="556"/>
      <c r="V1092" s="556"/>
      <c r="W1092" s="556"/>
      <c r="X1092" s="556"/>
      <c r="Y1092" s="556"/>
      <c r="Z1092" s="556"/>
      <c r="AA1092" s="556"/>
      <c r="AB1092" s="556"/>
      <c r="AC1092" s="556"/>
      <c r="AD1092" s="556"/>
      <c r="AE1092" s="556"/>
      <c r="AF1092" s="556"/>
      <c r="AG1092" s="561">
        <v>1039.6363680000002</v>
      </c>
      <c r="AH1092" s="561"/>
      <c r="AI1092" s="290" t="s">
        <v>310</v>
      </c>
      <c r="AJ1092" s="290" t="s">
        <v>328</v>
      </c>
    </row>
    <row r="1093" spans="2:36" x14ac:dyDescent="0.25">
      <c r="B1093" s="554">
        <v>991</v>
      </c>
      <c r="C1093" s="555"/>
      <c r="D1093" s="556"/>
      <c r="E1093" s="290" t="s">
        <v>395</v>
      </c>
      <c r="F1093" s="290" t="s">
        <v>428</v>
      </c>
      <c r="G1093" s="290" t="s">
        <v>397</v>
      </c>
      <c r="H1093" s="183" t="str">
        <f>INDEX(Sector!$D$57:$D$776,MATCH('Energy consumption (raw)'!F1093,Sector!$C$57:$C$776,FALSE))</f>
        <v>Cement Production</v>
      </c>
      <c r="I1093" s="183" t="str">
        <f>IF(G1093=Sector!$B$50,Sector!$B$50,IF(G1093=Sector!$B$51,Sector!$B$51,IF(G1093=Sector!$B$53,Sector!$B$53,INDEX(Sector!$E$57:$E$776,MATCH('Energy consumption (raw)'!F1093,Sector!$C$57:$C$776,FALSE)))))</f>
        <v>23 Manufacture of other non-metallic mineral products</v>
      </c>
      <c r="J1093" s="561"/>
      <c r="K1093" s="561">
        <v>39378690</v>
      </c>
      <c r="L1093" s="290"/>
      <c r="M1093" s="290"/>
      <c r="N1093" s="557">
        <v>49333</v>
      </c>
      <c r="O1093" s="557"/>
      <c r="P1093" s="557"/>
      <c r="Q1093" s="557"/>
      <c r="R1093" s="557"/>
      <c r="S1093" s="561">
        <v>335</v>
      </c>
      <c r="T1093" s="561"/>
      <c r="U1093" s="557"/>
      <c r="V1093" s="557"/>
      <c r="W1093" s="557"/>
      <c r="X1093" s="557"/>
      <c r="Y1093" s="557"/>
      <c r="Z1093" s="557"/>
      <c r="AA1093" s="557"/>
      <c r="AB1093" s="557"/>
      <c r="AC1093" s="557"/>
      <c r="AD1093" s="557"/>
      <c r="AE1093" s="557"/>
      <c r="AF1093" s="557"/>
      <c r="AG1093" s="561">
        <v>40609.526666999998</v>
      </c>
      <c r="AH1093" s="561">
        <v>52320</v>
      </c>
      <c r="AI1093" s="291" t="s">
        <v>310</v>
      </c>
      <c r="AJ1093" s="290" t="s">
        <v>709</v>
      </c>
    </row>
    <row r="1094" spans="2:36" x14ac:dyDescent="0.25">
      <c r="B1094" s="554">
        <v>992</v>
      </c>
      <c r="C1094" s="555"/>
      <c r="D1094" s="556"/>
      <c r="E1094" s="290" t="s">
        <v>395</v>
      </c>
      <c r="F1094" s="290" t="s">
        <v>710</v>
      </c>
      <c r="G1094" s="290" t="s">
        <v>397</v>
      </c>
      <c r="H1094" s="183" t="str">
        <f>INDEX(Sector!$D$57:$D$776,MATCH('Energy consumption (raw)'!F1094,Sector!$C$57:$C$776,FALSE))</f>
        <v>Extraction, treatment and supply of clean water</v>
      </c>
      <c r="I1094" s="183" t="str">
        <f>IF(G1094=Sector!$B$50,Sector!$B$50,IF(G1094=Sector!$B$51,Sector!$B$51,IF(G1094=Sector!$B$53,Sector!$B$53,INDEX(Sector!$E$57:$E$776,MATCH('Energy consumption (raw)'!F1094,Sector!$C$57:$C$776,FALSE)))))</f>
        <v>36 Water collection, treatment and supply</v>
      </c>
      <c r="J1094" s="561"/>
      <c r="K1094" s="561">
        <v>36921220</v>
      </c>
      <c r="L1094" s="557"/>
      <c r="M1094" s="557"/>
      <c r="N1094" s="557"/>
      <c r="O1094" s="557"/>
      <c r="P1094" s="557"/>
      <c r="Q1094" s="557"/>
      <c r="R1094" s="557"/>
      <c r="S1094" s="561"/>
      <c r="T1094" s="561"/>
      <c r="U1094" s="557"/>
      <c r="V1094" s="557"/>
      <c r="W1094" s="557"/>
      <c r="X1094" s="557"/>
      <c r="Y1094" s="557"/>
      <c r="Z1094" s="557"/>
      <c r="AA1094" s="557"/>
      <c r="AB1094" s="557"/>
      <c r="AC1094" s="557"/>
      <c r="AD1094" s="557"/>
      <c r="AE1094" s="557"/>
      <c r="AF1094" s="557"/>
      <c r="AG1094" s="561">
        <v>5696.944246</v>
      </c>
      <c r="AH1094" s="561">
        <v>5833</v>
      </c>
      <c r="AI1094" s="291" t="s">
        <v>310</v>
      </c>
      <c r="AJ1094" s="290" t="s">
        <v>709</v>
      </c>
    </row>
    <row r="1095" spans="2:36" x14ac:dyDescent="0.25">
      <c r="B1095" s="554">
        <v>993</v>
      </c>
      <c r="C1095" s="555"/>
      <c r="D1095" s="556"/>
      <c r="E1095" s="290" t="s">
        <v>395</v>
      </c>
      <c r="F1095" s="290" t="s">
        <v>428</v>
      </c>
      <c r="G1095" s="290" t="s">
        <v>397</v>
      </c>
      <c r="H1095" s="183" t="str">
        <f>INDEX(Sector!$D$57:$D$776,MATCH('Energy consumption (raw)'!F1095,Sector!$C$57:$C$776,FALSE))</f>
        <v>Cement Production</v>
      </c>
      <c r="I1095" s="183" t="str">
        <f>IF(G1095=Sector!$B$50,Sector!$B$50,IF(G1095=Sector!$B$51,Sector!$B$51,IF(G1095=Sector!$B$53,Sector!$B$53,INDEX(Sector!$E$57:$E$776,MATCH('Energy consumption (raw)'!F1095,Sector!$C$57:$C$776,FALSE)))))</f>
        <v>23 Manufacture of other non-metallic mineral products</v>
      </c>
      <c r="J1095" s="561"/>
      <c r="K1095" s="561">
        <v>52287000</v>
      </c>
      <c r="L1095" s="557"/>
      <c r="M1095" s="557"/>
      <c r="N1095" s="557">
        <v>50543</v>
      </c>
      <c r="O1095" s="557"/>
      <c r="P1095" s="557"/>
      <c r="Q1095" s="557"/>
      <c r="R1095" s="557"/>
      <c r="S1095" s="561">
        <v>184.59</v>
      </c>
      <c r="T1095" s="561"/>
      <c r="U1095" s="557"/>
      <c r="V1095" s="557"/>
      <c r="W1095" s="557"/>
      <c r="X1095" s="557"/>
      <c r="Y1095" s="557"/>
      <c r="Z1095" s="557"/>
      <c r="AA1095" s="557"/>
      <c r="AB1095" s="557"/>
      <c r="AC1095" s="557"/>
      <c r="AD1095" s="557"/>
      <c r="AE1095" s="557"/>
      <c r="AF1095" s="557"/>
      <c r="AG1095" s="561">
        <v>43448.146539200003</v>
      </c>
      <c r="AH1095" s="561">
        <v>55500</v>
      </c>
      <c r="AI1095" s="291" t="s">
        <v>310</v>
      </c>
      <c r="AJ1095" s="290" t="s">
        <v>709</v>
      </c>
    </row>
    <row r="1096" spans="2:36" x14ac:dyDescent="0.25">
      <c r="B1096" s="554">
        <v>994</v>
      </c>
      <c r="C1096" s="555"/>
      <c r="D1096" s="556"/>
      <c r="E1096" s="290" t="s">
        <v>395</v>
      </c>
      <c r="F1096" s="290" t="s">
        <v>407</v>
      </c>
      <c r="G1096" s="290" t="s">
        <v>397</v>
      </c>
      <c r="H1096" s="183" t="str">
        <f>INDEX(Sector!$D$57:$D$776,MATCH('Energy consumption (raw)'!F1096,Sector!$C$57:$C$776,FALSE))</f>
        <v>Electronic components manufacturing</v>
      </c>
      <c r="I1096" s="183" t="str">
        <f>IF(G1096=Sector!$B$50,Sector!$B$50,IF(G1096=Sector!$B$51,Sector!$B$51,IF(G1096=Sector!$B$53,Sector!$B$53,INDEX(Sector!$E$57:$E$776,MATCH('Energy consumption (raw)'!F1096,Sector!$C$57:$C$776,FALSE)))))</f>
        <v>26 Manufacture of computer, electronic and optical products</v>
      </c>
      <c r="J1096" s="561"/>
      <c r="K1096" s="561">
        <v>18165940</v>
      </c>
      <c r="L1096" s="557"/>
      <c r="M1096" s="557"/>
      <c r="N1096" s="557"/>
      <c r="O1096" s="557"/>
      <c r="P1096" s="557"/>
      <c r="Q1096" s="557"/>
      <c r="R1096" s="557"/>
      <c r="S1096" s="561">
        <v>87</v>
      </c>
      <c r="T1096" s="561"/>
      <c r="U1096" s="557"/>
      <c r="V1096" s="557"/>
      <c r="W1096" s="557"/>
      <c r="X1096" s="557"/>
      <c r="Y1096" s="557"/>
      <c r="Z1096" s="557"/>
      <c r="AA1096" s="557"/>
      <c r="AB1096" s="557"/>
      <c r="AC1096" s="557"/>
      <c r="AD1096" s="557"/>
      <c r="AE1096" s="557"/>
      <c r="AF1096" s="557">
        <v>33</v>
      </c>
      <c r="AG1096" s="561">
        <v>2812.2221020000002</v>
      </c>
      <c r="AH1096" s="561">
        <v>2722</v>
      </c>
      <c r="AI1096" s="291" t="s">
        <v>310</v>
      </c>
      <c r="AJ1096" s="290" t="s">
        <v>709</v>
      </c>
    </row>
    <row r="1097" spans="2:36" x14ac:dyDescent="0.25">
      <c r="B1097" s="554">
        <v>995</v>
      </c>
      <c r="C1097" s="555"/>
      <c r="D1097" s="556"/>
      <c r="E1097" s="290" t="s">
        <v>395</v>
      </c>
      <c r="F1097" s="290" t="s">
        <v>428</v>
      </c>
      <c r="G1097" s="290" t="s">
        <v>397</v>
      </c>
      <c r="H1097" s="183" t="str">
        <f>INDEX(Sector!$D$57:$D$776,MATCH('Energy consumption (raw)'!F1097,Sector!$C$57:$C$776,FALSE))</f>
        <v>Cement Production</v>
      </c>
      <c r="I1097" s="183" t="str">
        <f>IF(G1097=Sector!$B$50,Sector!$B$50,IF(G1097=Sector!$B$51,Sector!$B$51,IF(G1097=Sector!$B$53,Sector!$B$53,INDEX(Sector!$E$57:$E$776,MATCH('Energy consumption (raw)'!F1097,Sector!$C$57:$C$776,FALSE)))))</f>
        <v>23 Manufacture of other non-metallic mineral products</v>
      </c>
      <c r="J1097" s="561"/>
      <c r="K1097" s="561">
        <v>76634424</v>
      </c>
      <c r="L1097" s="557"/>
      <c r="M1097" s="557"/>
      <c r="N1097" s="557">
        <v>114900</v>
      </c>
      <c r="O1097" s="557"/>
      <c r="P1097" s="557"/>
      <c r="Q1097" s="557"/>
      <c r="R1097" s="557"/>
      <c r="S1097" s="557">
        <v>836</v>
      </c>
      <c r="T1097" s="557"/>
      <c r="U1097" s="557"/>
      <c r="V1097" s="557"/>
      <c r="W1097" s="557"/>
      <c r="X1097" s="557"/>
      <c r="Y1097" s="557"/>
      <c r="Z1097" s="557"/>
      <c r="AA1097" s="557"/>
      <c r="AB1097" s="557"/>
      <c r="AC1097" s="557"/>
      <c r="AD1097" s="557"/>
      <c r="AE1097" s="557"/>
      <c r="AF1097" s="557">
        <v>1.6</v>
      </c>
      <c r="AG1097" s="561">
        <v>92255.870503199985</v>
      </c>
      <c r="AH1097" s="561">
        <v>80205</v>
      </c>
      <c r="AI1097" s="291" t="s">
        <v>310</v>
      </c>
      <c r="AJ1097" s="290" t="s">
        <v>709</v>
      </c>
    </row>
    <row r="1098" spans="2:36" x14ac:dyDescent="0.25">
      <c r="B1098" s="554">
        <v>996</v>
      </c>
      <c r="C1098" s="555"/>
      <c r="D1098" s="556"/>
      <c r="E1098" s="290" t="s">
        <v>395</v>
      </c>
      <c r="F1098" s="290" t="s">
        <v>523</v>
      </c>
      <c r="G1098" s="290" t="s">
        <v>397</v>
      </c>
      <c r="H1098" s="183" t="str">
        <f>INDEX(Sector!$D$57:$D$776,MATCH('Energy consumption (raw)'!F1098,Sector!$C$57:$C$776,FALSE))</f>
        <v>Power production</v>
      </c>
      <c r="I1098" s="183" t="str">
        <f>IF(G1098=Sector!$B$50,Sector!$B$50,IF(G1098=Sector!$B$51,Sector!$B$51,IF(G1098=Sector!$B$53,Sector!$B$53,INDEX(Sector!$E$57:$E$776,MATCH('Energy consumption (raw)'!F1098,Sector!$C$57:$C$776,FALSE)))))</f>
        <v>35 Electricity, gas, steam and air conditioning supply</v>
      </c>
      <c r="J1098" s="561"/>
      <c r="K1098" s="561">
        <v>12464400</v>
      </c>
      <c r="L1098" s="557"/>
      <c r="M1098" s="557"/>
      <c r="N1098" s="557"/>
      <c r="O1098" s="557"/>
      <c r="P1098" s="557"/>
      <c r="Q1098" s="557"/>
      <c r="R1098" s="557"/>
      <c r="S1098" s="561">
        <v>36.54</v>
      </c>
      <c r="T1098" s="561"/>
      <c r="U1098" s="557"/>
      <c r="V1098" s="557"/>
      <c r="W1098" s="557">
        <v>22.04</v>
      </c>
      <c r="X1098" s="557"/>
      <c r="Y1098" s="557"/>
      <c r="Z1098" s="557"/>
      <c r="AA1098" s="557"/>
      <c r="AB1098" s="557"/>
      <c r="AC1098" s="557"/>
      <c r="AD1098" s="557"/>
      <c r="AE1098" s="557"/>
      <c r="AF1098" s="557"/>
      <c r="AG1098" s="561">
        <v>1923.3073684000001</v>
      </c>
      <c r="AH1098" s="561">
        <v>2076</v>
      </c>
      <c r="AI1098" s="291" t="s">
        <v>310</v>
      </c>
      <c r="AJ1098" s="290" t="s">
        <v>709</v>
      </c>
    </row>
    <row r="1099" spans="2:36" x14ac:dyDescent="0.25">
      <c r="B1099" s="554">
        <v>997</v>
      </c>
      <c r="C1099" s="555"/>
      <c r="D1099" s="556"/>
      <c r="E1099" s="290" t="s">
        <v>395</v>
      </c>
      <c r="F1099" s="290" t="s">
        <v>711</v>
      </c>
      <c r="G1099" s="290" t="s">
        <v>397</v>
      </c>
      <c r="H1099" s="183" t="str">
        <f>INDEX(Sector!$D$57:$D$776,MATCH('Energy consumption (raw)'!F1099,Sector!$C$57:$C$776,FALSE))</f>
        <v>Plywood production</v>
      </c>
      <c r="I1099" s="183" t="str">
        <f>IF(G1099=Sector!$B$50,Sector!$B$50,IF(G1099=Sector!$B$51,Sector!$B$51,IF(G1099=Sector!$B$53,Sector!$B$53,INDEX(Sector!$E$57:$E$776,MATCH('Energy consumption (raw)'!F1099,Sector!$C$57:$C$776,FALSE)))))</f>
        <v>16 Manufacture of wood and of products of wood and cork, except furniture;
manufacture of articles of straw and plaiting materials</v>
      </c>
      <c r="J1099" s="561"/>
      <c r="K1099" s="561">
        <v>11559800</v>
      </c>
      <c r="L1099" s="557"/>
      <c r="M1099" s="557"/>
      <c r="N1099" s="557"/>
      <c r="O1099" s="557"/>
      <c r="P1099" s="557"/>
      <c r="Q1099" s="557"/>
      <c r="R1099" s="557"/>
      <c r="S1099" s="561">
        <v>98.7</v>
      </c>
      <c r="T1099" s="561"/>
      <c r="U1099" s="557"/>
      <c r="V1099" s="557"/>
      <c r="W1099" s="557"/>
      <c r="X1099" s="557"/>
      <c r="Y1099" s="557"/>
      <c r="Z1099" s="557"/>
      <c r="AA1099" s="557"/>
      <c r="AB1099" s="557"/>
      <c r="AC1099" s="557"/>
      <c r="AD1099" s="557"/>
      <c r="AE1099" s="557"/>
      <c r="AF1099" s="557">
        <v>2994</v>
      </c>
      <c r="AG1099" s="561">
        <v>2613.1019959999999</v>
      </c>
      <c r="AH1099" s="561">
        <v>2055</v>
      </c>
      <c r="AI1099" s="291" t="s">
        <v>310</v>
      </c>
      <c r="AJ1099" s="290" t="s">
        <v>709</v>
      </c>
    </row>
    <row r="1100" spans="2:36" x14ac:dyDescent="0.25">
      <c r="B1100" s="554">
        <v>998</v>
      </c>
      <c r="C1100" s="555"/>
      <c r="D1100" s="556"/>
      <c r="E1100" s="290" t="s">
        <v>395</v>
      </c>
      <c r="F1100" s="290" t="s">
        <v>461</v>
      </c>
      <c r="G1100" s="290" t="s">
        <v>397</v>
      </c>
      <c r="H1100" s="183" t="str">
        <f>INDEX(Sector!$D$57:$D$776,MATCH('Energy consumption (raw)'!F1100,Sector!$C$57:$C$776,FALSE))</f>
        <v>Iron and steel production</v>
      </c>
      <c r="I1100" s="183" t="str">
        <f>IF(G1100=Sector!$B$50,Sector!$B$50,IF(G1100=Sector!$B$51,Sector!$B$51,IF(G1100=Sector!$B$53,Sector!$B$53,INDEX(Sector!$E$57:$E$776,MATCH('Energy consumption (raw)'!F1100,Sector!$C$57:$C$776,FALSE)))))</f>
        <v>24 Manufacture of basic metals</v>
      </c>
      <c r="J1100" s="561"/>
      <c r="K1100" s="561">
        <v>4113978</v>
      </c>
      <c r="L1100" s="557"/>
      <c r="M1100" s="557"/>
      <c r="N1100" s="561"/>
      <c r="O1100" s="561"/>
      <c r="P1100" s="561"/>
      <c r="Q1100" s="561"/>
      <c r="R1100" s="561"/>
      <c r="S1100" s="561">
        <v>1595000</v>
      </c>
      <c r="T1100" s="561"/>
      <c r="U1100" s="561"/>
      <c r="V1100" s="561"/>
      <c r="W1100" s="561"/>
      <c r="X1100" s="561"/>
      <c r="Y1100" s="561"/>
      <c r="Z1100" s="561"/>
      <c r="AA1100" s="561"/>
      <c r="AB1100" s="561"/>
      <c r="AC1100" s="561"/>
      <c r="AD1100" s="561"/>
      <c r="AE1100" s="561"/>
      <c r="AF1100" s="561">
        <v>166</v>
      </c>
      <c r="AG1100" s="561">
        <v>2084.3688053999999</v>
      </c>
      <c r="AH1100" s="561">
        <v>2525</v>
      </c>
      <c r="AI1100" s="291" t="s">
        <v>310</v>
      </c>
      <c r="AJ1100" s="290" t="s">
        <v>709</v>
      </c>
    </row>
    <row r="1101" spans="2:36" x14ac:dyDescent="0.25">
      <c r="B1101" s="554">
        <v>999</v>
      </c>
      <c r="C1101" s="555"/>
      <c r="D1101" s="556"/>
      <c r="E1101" s="290" t="s">
        <v>395</v>
      </c>
      <c r="F1101" s="290" t="s">
        <v>465</v>
      </c>
      <c r="G1101" s="290" t="s">
        <v>397</v>
      </c>
      <c r="H1101" s="183" t="str">
        <f>INDEX(Sector!$D$57:$D$776,MATCH('Energy consumption (raw)'!F1101,Sector!$C$57:$C$776,FALSE))</f>
        <v>Production of costumes</v>
      </c>
      <c r="I1101" s="183" t="str">
        <f>IF(G1101=Sector!$B$50,Sector!$B$50,IF(G1101=Sector!$B$51,Sector!$B$51,IF(G1101=Sector!$B$53,Sector!$B$53,INDEX(Sector!$E$57:$E$776,MATCH('Energy consumption (raw)'!F1101,Sector!$C$57:$C$776,FALSE)))))</f>
        <v>14 Manufacture of wearing apparel</v>
      </c>
      <c r="J1101" s="561"/>
      <c r="K1101" s="561">
        <v>9234515</v>
      </c>
      <c r="L1101" s="557"/>
      <c r="M1101" s="557"/>
      <c r="N1101" s="561"/>
      <c r="O1101" s="561"/>
      <c r="P1101" s="561"/>
      <c r="Q1101" s="561"/>
      <c r="R1101" s="561"/>
      <c r="S1101" s="561">
        <v>707</v>
      </c>
      <c r="T1101" s="561"/>
      <c r="U1101" s="561"/>
      <c r="V1101" s="561"/>
      <c r="W1101" s="561"/>
      <c r="X1101" s="561"/>
      <c r="Y1101" s="561"/>
      <c r="Z1101" s="561"/>
      <c r="AA1101" s="561"/>
      <c r="AB1101" s="561"/>
      <c r="AC1101" s="561"/>
      <c r="AD1101" s="561"/>
      <c r="AE1101" s="561"/>
      <c r="AF1101" s="561">
        <v>46</v>
      </c>
      <c r="AG1101" s="561">
        <v>1438.2498244999999</v>
      </c>
      <c r="AH1101" s="561">
        <v>1931</v>
      </c>
      <c r="AI1101" s="291" t="s">
        <v>310</v>
      </c>
      <c r="AJ1101" s="290" t="s">
        <v>709</v>
      </c>
    </row>
    <row r="1102" spans="2:36" x14ac:dyDescent="0.25">
      <c r="B1102" s="554">
        <v>1000</v>
      </c>
      <c r="C1102" s="555"/>
      <c r="D1102" s="556"/>
      <c r="E1102" s="290" t="s">
        <v>395</v>
      </c>
      <c r="F1102" s="290" t="s">
        <v>383</v>
      </c>
      <c r="G1102" s="290" t="s">
        <v>397</v>
      </c>
      <c r="H1102" s="183" t="str">
        <f>INDEX(Sector!$D$57:$D$776,MATCH('Energy consumption (raw)'!F1102,Sector!$C$57:$C$776,FALSE))</f>
        <v>Manufacture of starch and starch-based products</v>
      </c>
      <c r="I1102" s="183" t="str">
        <f>IF(G1102=Sector!$B$50,Sector!$B$50,IF(G1102=Sector!$B$51,Sector!$B$51,IF(G1102=Sector!$B$53,Sector!$B$53,INDEX(Sector!$E$57:$E$776,MATCH('Energy consumption (raw)'!F1102,Sector!$C$57:$C$776,FALSE)))))</f>
        <v>10 Manufacture of food products</v>
      </c>
      <c r="J1102" s="561"/>
      <c r="K1102" s="561">
        <v>7130141</v>
      </c>
      <c r="L1102" s="557"/>
      <c r="M1102" s="557"/>
      <c r="N1102" s="561"/>
      <c r="O1102" s="561"/>
      <c r="P1102" s="561"/>
      <c r="Q1102" s="561"/>
      <c r="R1102" s="561"/>
      <c r="S1102" s="561"/>
      <c r="T1102" s="561"/>
      <c r="U1102" s="561"/>
      <c r="V1102" s="561"/>
      <c r="W1102" s="561"/>
      <c r="X1102" s="561"/>
      <c r="Y1102" s="561"/>
      <c r="Z1102" s="561"/>
      <c r="AA1102" s="561"/>
      <c r="AB1102" s="561"/>
      <c r="AC1102" s="561"/>
      <c r="AD1102" s="561"/>
      <c r="AE1102" s="561"/>
      <c r="AF1102" s="561"/>
      <c r="AG1102" s="561">
        <v>1100.1807563</v>
      </c>
      <c r="AH1102" s="561">
        <v>1194</v>
      </c>
      <c r="AI1102" s="291" t="s">
        <v>310</v>
      </c>
      <c r="AJ1102" s="290" t="s">
        <v>709</v>
      </c>
    </row>
    <row r="1103" spans="2:36" x14ac:dyDescent="0.25">
      <c r="B1103" s="554">
        <v>1001</v>
      </c>
      <c r="C1103" s="555"/>
      <c r="D1103" s="556"/>
      <c r="E1103" s="290" t="s">
        <v>395</v>
      </c>
      <c r="F1103" s="290" t="s">
        <v>407</v>
      </c>
      <c r="G1103" s="290" t="s">
        <v>397</v>
      </c>
      <c r="H1103" s="183" t="str">
        <f>INDEX(Sector!$D$57:$D$776,MATCH('Energy consumption (raw)'!F1103,Sector!$C$57:$C$776,FALSE))</f>
        <v>Electronic components manufacturing</v>
      </c>
      <c r="I1103" s="183" t="str">
        <f>IF(G1103=Sector!$B$50,Sector!$B$50,IF(G1103=Sector!$B$51,Sector!$B$51,IF(G1103=Sector!$B$53,Sector!$B$53,INDEX(Sector!$E$57:$E$776,MATCH('Energy consumption (raw)'!F1103,Sector!$C$57:$C$776,FALSE)))))</f>
        <v>26 Manufacture of computer, electronic and optical products</v>
      </c>
      <c r="J1103" s="561"/>
      <c r="K1103" s="561">
        <v>8015353</v>
      </c>
      <c r="L1103" s="557"/>
      <c r="M1103" s="557"/>
      <c r="N1103" s="561"/>
      <c r="O1103" s="561"/>
      <c r="P1103" s="561"/>
      <c r="Q1103" s="561"/>
      <c r="R1103" s="561"/>
      <c r="S1103" s="561">
        <v>35.89</v>
      </c>
      <c r="T1103" s="561"/>
      <c r="U1103" s="561"/>
      <c r="V1103" s="561"/>
      <c r="W1103" s="561"/>
      <c r="X1103" s="561"/>
      <c r="Y1103" s="561"/>
      <c r="Z1103" s="561"/>
      <c r="AA1103" s="561"/>
      <c r="AB1103" s="561"/>
      <c r="AC1103" s="561"/>
      <c r="AD1103" s="561"/>
      <c r="AE1103" s="561"/>
      <c r="AF1103" s="561">
        <v>21.57</v>
      </c>
      <c r="AG1103" s="561">
        <v>1242.7754411000001</v>
      </c>
      <c r="AH1103" s="561">
        <v>1089</v>
      </c>
      <c r="AI1103" s="291" t="s">
        <v>310</v>
      </c>
      <c r="AJ1103" s="290" t="s">
        <v>709</v>
      </c>
    </row>
    <row r="1104" spans="2:36" x14ac:dyDescent="0.25">
      <c r="B1104" s="554">
        <v>1002</v>
      </c>
      <c r="C1104" s="555"/>
      <c r="D1104" s="556"/>
      <c r="E1104" s="290" t="s">
        <v>395</v>
      </c>
      <c r="F1104" s="290" t="s">
        <v>428</v>
      </c>
      <c r="G1104" s="290" t="s">
        <v>397</v>
      </c>
      <c r="H1104" s="183" t="str">
        <f>INDEX(Sector!$D$57:$D$776,MATCH('Energy consumption (raw)'!F1104,Sector!$C$57:$C$776,FALSE))</f>
        <v>Cement Production</v>
      </c>
      <c r="I1104" s="183" t="str">
        <f>IF(G1104=Sector!$B$50,Sector!$B$50,IF(G1104=Sector!$B$51,Sector!$B$51,IF(G1104=Sector!$B$53,Sector!$B$53,INDEX(Sector!$E$57:$E$776,MATCH('Energy consumption (raw)'!F1104,Sector!$C$57:$C$776,FALSE)))))</f>
        <v>23 Manufacture of other non-metallic mineral products</v>
      </c>
      <c r="J1104" s="561">
        <v>321093273</v>
      </c>
      <c r="K1104" s="561"/>
      <c r="L1104" s="561"/>
      <c r="M1104" s="561"/>
      <c r="N1104" s="561"/>
      <c r="O1104" s="561"/>
      <c r="P1104" s="561"/>
      <c r="Q1104" s="561"/>
      <c r="R1104" s="561"/>
      <c r="S1104" s="561"/>
      <c r="T1104" s="561"/>
      <c r="U1104" s="561"/>
      <c r="V1104" s="561"/>
      <c r="W1104" s="561"/>
      <c r="X1104" s="561"/>
      <c r="Y1104" s="561"/>
      <c r="Z1104" s="561"/>
      <c r="AA1104" s="561"/>
      <c r="AB1104" s="561"/>
      <c r="AC1104" s="561"/>
      <c r="AD1104" s="561"/>
      <c r="AE1104" s="561"/>
      <c r="AF1104" s="561"/>
      <c r="AG1104" s="561">
        <v>366541</v>
      </c>
      <c r="AH1104" s="561">
        <v>308213</v>
      </c>
      <c r="AI1104" s="290" t="s">
        <v>310</v>
      </c>
      <c r="AJ1104" s="290" t="s">
        <v>330</v>
      </c>
    </row>
    <row r="1105" spans="2:36" x14ac:dyDescent="0.25">
      <c r="B1105" s="554">
        <v>1003</v>
      </c>
      <c r="C1105" s="555"/>
      <c r="D1105" s="556"/>
      <c r="E1105" s="290" t="s">
        <v>395</v>
      </c>
      <c r="F1105" s="290" t="s">
        <v>428</v>
      </c>
      <c r="G1105" s="290" t="s">
        <v>397</v>
      </c>
      <c r="H1105" s="183" t="str">
        <f>INDEX(Sector!$D$57:$D$776,MATCH('Energy consumption (raw)'!F1105,Sector!$C$57:$C$776,FALSE))</f>
        <v>Cement Production</v>
      </c>
      <c r="I1105" s="183" t="str">
        <f>IF(G1105=Sector!$B$50,Sector!$B$50,IF(G1105=Sector!$B$51,Sector!$B$51,IF(G1105=Sector!$B$53,Sector!$B$53,INDEX(Sector!$E$57:$E$776,MATCH('Energy consumption (raw)'!F1105,Sector!$C$57:$C$776,FALSE)))))</f>
        <v>23 Manufacture of other non-metallic mineral products</v>
      </c>
      <c r="J1105" s="561">
        <v>432943616</v>
      </c>
      <c r="K1105" s="561"/>
      <c r="L1105" s="561"/>
      <c r="M1105" s="561"/>
      <c r="N1105" s="561"/>
      <c r="O1105" s="561"/>
      <c r="P1105" s="561"/>
      <c r="Q1105" s="561"/>
      <c r="R1105" s="561"/>
      <c r="S1105" s="561"/>
      <c r="T1105" s="561"/>
      <c r="U1105" s="561"/>
      <c r="V1105" s="561"/>
      <c r="W1105" s="561"/>
      <c r="X1105" s="561"/>
      <c r="Y1105" s="561"/>
      <c r="Z1105" s="561"/>
      <c r="AA1105" s="561"/>
      <c r="AB1105" s="561"/>
      <c r="AC1105" s="561"/>
      <c r="AD1105" s="561"/>
      <c r="AE1105" s="561"/>
      <c r="AF1105" s="561"/>
      <c r="AG1105" s="561">
        <v>427673</v>
      </c>
      <c r="AH1105" s="561">
        <v>401411</v>
      </c>
      <c r="AI1105" s="290" t="s">
        <v>310</v>
      </c>
      <c r="AJ1105" s="290" t="s">
        <v>330</v>
      </c>
    </row>
    <row r="1106" spans="2:36" x14ac:dyDescent="0.25">
      <c r="B1106" s="554">
        <v>1004</v>
      </c>
      <c r="C1106" s="555"/>
      <c r="D1106" s="556"/>
      <c r="E1106" s="290" t="s">
        <v>395</v>
      </c>
      <c r="F1106" s="290" t="s">
        <v>428</v>
      </c>
      <c r="G1106" s="290" t="s">
        <v>397</v>
      </c>
      <c r="H1106" s="183" t="str">
        <f>INDEX(Sector!$D$57:$D$776,MATCH('Energy consumption (raw)'!F1106,Sector!$C$57:$C$776,FALSE))</f>
        <v>Cement Production</v>
      </c>
      <c r="I1106" s="183" t="str">
        <f>IF(G1106=Sector!$B$50,Sector!$B$50,IF(G1106=Sector!$B$51,Sector!$B$51,IF(G1106=Sector!$B$53,Sector!$B$53,INDEX(Sector!$E$57:$E$776,MATCH('Energy consumption (raw)'!F1106,Sector!$C$57:$C$776,FALSE)))))</f>
        <v>23 Manufacture of other non-metallic mineral products</v>
      </c>
      <c r="J1106" s="561">
        <v>199156581</v>
      </c>
      <c r="K1106" s="561"/>
      <c r="L1106" s="561"/>
      <c r="M1106" s="561"/>
      <c r="N1106" s="561"/>
      <c r="O1106" s="561"/>
      <c r="P1106" s="561"/>
      <c r="Q1106" s="561"/>
      <c r="R1106" s="561"/>
      <c r="S1106" s="561"/>
      <c r="T1106" s="561"/>
      <c r="U1106" s="561"/>
      <c r="V1106" s="561"/>
      <c r="W1106" s="561"/>
      <c r="X1106" s="561"/>
      <c r="Y1106" s="561"/>
      <c r="Z1106" s="561"/>
      <c r="AA1106" s="561"/>
      <c r="AB1106" s="561"/>
      <c r="AC1106" s="561"/>
      <c r="AD1106" s="561"/>
      <c r="AE1106" s="561"/>
      <c r="AF1106" s="561"/>
      <c r="AG1106" s="561">
        <v>304621</v>
      </c>
      <c r="AH1106" s="561">
        <v>378567</v>
      </c>
      <c r="AI1106" s="290" t="s">
        <v>310</v>
      </c>
      <c r="AJ1106" s="290" t="s">
        <v>330</v>
      </c>
    </row>
    <row r="1107" spans="2:36" x14ac:dyDescent="0.25">
      <c r="B1107" s="554">
        <v>1005</v>
      </c>
      <c r="C1107" s="555"/>
      <c r="D1107" s="556"/>
      <c r="E1107" s="290" t="s">
        <v>395</v>
      </c>
      <c r="F1107" s="290" t="s">
        <v>428</v>
      </c>
      <c r="G1107" s="290" t="s">
        <v>397</v>
      </c>
      <c r="H1107" s="183" t="str">
        <f>INDEX(Sector!$D$57:$D$776,MATCH('Energy consumption (raw)'!F1107,Sector!$C$57:$C$776,FALSE))</f>
        <v>Cement Production</v>
      </c>
      <c r="I1107" s="183" t="str">
        <f>IF(G1107=Sector!$B$50,Sector!$B$50,IF(G1107=Sector!$B$51,Sector!$B$51,IF(G1107=Sector!$B$53,Sector!$B$53,INDEX(Sector!$E$57:$E$776,MATCH('Energy consumption (raw)'!F1107,Sector!$C$57:$C$776,FALSE)))))</f>
        <v>23 Manufacture of other non-metallic mineral products</v>
      </c>
      <c r="J1107" s="561">
        <v>408208746</v>
      </c>
      <c r="K1107" s="561"/>
      <c r="L1107" s="561"/>
      <c r="M1107" s="561"/>
      <c r="N1107" s="561"/>
      <c r="O1107" s="561"/>
      <c r="P1107" s="561"/>
      <c r="Q1107" s="561"/>
      <c r="R1107" s="561"/>
      <c r="S1107" s="561"/>
      <c r="T1107" s="561"/>
      <c r="U1107" s="561"/>
      <c r="V1107" s="561"/>
      <c r="W1107" s="561"/>
      <c r="X1107" s="561"/>
      <c r="Y1107" s="561"/>
      <c r="Z1107" s="561"/>
      <c r="AA1107" s="561"/>
      <c r="AB1107" s="561"/>
      <c r="AC1107" s="561"/>
      <c r="AD1107" s="561"/>
      <c r="AE1107" s="561"/>
      <c r="AF1107" s="561"/>
      <c r="AG1107" s="561">
        <v>400215</v>
      </c>
      <c r="AH1107" s="561">
        <v>435424</v>
      </c>
      <c r="AI1107" s="290" t="s">
        <v>310</v>
      </c>
      <c r="AJ1107" s="290" t="s">
        <v>330</v>
      </c>
    </row>
    <row r="1108" spans="2:36" x14ac:dyDescent="0.25">
      <c r="B1108" s="554">
        <v>1006</v>
      </c>
      <c r="C1108" s="555"/>
      <c r="D1108" s="556"/>
      <c r="E1108" s="290" t="s">
        <v>395</v>
      </c>
      <c r="F1108" s="290" t="s">
        <v>535</v>
      </c>
      <c r="G1108" s="290" t="s">
        <v>397</v>
      </c>
      <c r="H1108" s="183" t="str">
        <f>INDEX(Sector!$D$57:$D$776,MATCH('Energy consumption (raw)'!F1108,Sector!$C$57:$C$776,FALSE))</f>
        <v>Producing building materials from clay</v>
      </c>
      <c r="I1108" s="183" t="str">
        <f>IF(G1108=Sector!$B$50,Sector!$B$50,IF(G1108=Sector!$B$51,Sector!$B$51,IF(G1108=Sector!$B$53,Sector!$B$53,INDEX(Sector!$E$57:$E$776,MATCH('Energy consumption (raw)'!F1108,Sector!$C$57:$C$776,FALSE)))))</f>
        <v>23 Manufacture of other non-metallic mineral products</v>
      </c>
      <c r="J1108" s="561">
        <v>15400635</v>
      </c>
      <c r="K1108" s="561"/>
      <c r="L1108" s="561"/>
      <c r="M1108" s="561"/>
      <c r="N1108" s="561"/>
      <c r="O1108" s="561"/>
      <c r="P1108" s="561"/>
      <c r="Q1108" s="561"/>
      <c r="R1108" s="561"/>
      <c r="S1108" s="561"/>
      <c r="T1108" s="561"/>
      <c r="U1108" s="561"/>
      <c r="V1108" s="561"/>
      <c r="W1108" s="561"/>
      <c r="X1108" s="561"/>
      <c r="Y1108" s="561"/>
      <c r="Z1108" s="561"/>
      <c r="AA1108" s="561"/>
      <c r="AB1108" s="561"/>
      <c r="AC1108" s="561"/>
      <c r="AD1108" s="561"/>
      <c r="AE1108" s="561"/>
      <c r="AF1108" s="561"/>
      <c r="AG1108" s="561">
        <v>2376.3179805</v>
      </c>
      <c r="AH1108" s="561">
        <v>15312</v>
      </c>
      <c r="AI1108" s="290" t="s">
        <v>310</v>
      </c>
      <c r="AJ1108" s="290" t="s">
        <v>330</v>
      </c>
    </row>
    <row r="1109" spans="2:36" x14ac:dyDescent="0.25">
      <c r="B1109" s="554">
        <v>1007</v>
      </c>
      <c r="C1109" s="555"/>
      <c r="D1109" s="556"/>
      <c r="E1109" s="290" t="s">
        <v>395</v>
      </c>
      <c r="F1109" s="290" t="s">
        <v>573</v>
      </c>
      <c r="G1109" s="290" t="s">
        <v>397</v>
      </c>
      <c r="H1109" s="183" t="str">
        <f>INDEX(Sector!$D$57:$D$776,MATCH('Energy consumption (raw)'!F1109,Sector!$C$57:$C$776,FALSE))</f>
        <v>Producing shoes</v>
      </c>
      <c r="I1109" s="183" t="str">
        <f>IF(G1109=Sector!$B$50,Sector!$B$50,IF(G1109=Sector!$B$51,Sector!$B$51,IF(G1109=Sector!$B$53,Sector!$B$53,INDEX(Sector!$E$57:$E$776,MATCH('Energy consumption (raw)'!F1109,Sector!$C$57:$C$776,FALSE)))))</f>
        <v>14 Manufacture of wearing apparel</v>
      </c>
      <c r="J1109" s="561"/>
      <c r="K1109" s="561"/>
      <c r="L1109" s="561"/>
      <c r="M1109" s="561"/>
      <c r="N1109" s="561"/>
      <c r="O1109" s="561"/>
      <c r="P1109" s="561"/>
      <c r="Q1109" s="561"/>
      <c r="R1109" s="561"/>
      <c r="S1109" s="561"/>
      <c r="T1109" s="561"/>
      <c r="U1109" s="561"/>
      <c r="V1109" s="561"/>
      <c r="W1109" s="561"/>
      <c r="X1109" s="561"/>
      <c r="Y1109" s="561"/>
      <c r="Z1109" s="561"/>
      <c r="AA1109" s="561"/>
      <c r="AB1109" s="561"/>
      <c r="AC1109" s="561"/>
      <c r="AD1109" s="561"/>
      <c r="AE1109" s="561"/>
      <c r="AF1109" s="561"/>
      <c r="AG1109" s="561">
        <v>2084</v>
      </c>
      <c r="AH1109" s="561">
        <v>1646</v>
      </c>
      <c r="AI1109" s="290" t="s">
        <v>310</v>
      </c>
      <c r="AJ1109" s="290" t="s">
        <v>330</v>
      </c>
    </row>
    <row r="1110" spans="2:36" x14ac:dyDescent="0.25">
      <c r="B1110" s="554">
        <v>1008</v>
      </c>
      <c r="C1110" s="555"/>
      <c r="D1110" s="556"/>
      <c r="E1110" s="290" t="s">
        <v>395</v>
      </c>
      <c r="F1110" s="290" t="s">
        <v>706</v>
      </c>
      <c r="G1110" s="290" t="s">
        <v>397</v>
      </c>
      <c r="H1110" s="183" t="str">
        <f>INDEX(Sector!$D$57:$D$776,MATCH('Energy consumption (raw)'!F1110,Sector!$C$57:$C$776,FALSE))</f>
        <v>Sugar production</v>
      </c>
      <c r="I1110" s="183" t="str">
        <f>IF(G1110=Sector!$B$50,Sector!$B$50,IF(G1110=Sector!$B$51,Sector!$B$51,IF(G1110=Sector!$B$53,Sector!$B$53,INDEX(Sector!$E$57:$E$776,MATCH('Energy consumption (raw)'!F1110,Sector!$C$57:$C$776,FALSE)))))</f>
        <v>10 Manufacture of food products</v>
      </c>
      <c r="J1110" s="561"/>
      <c r="K1110" s="561"/>
      <c r="L1110" s="561"/>
      <c r="M1110" s="561"/>
      <c r="N1110" s="561"/>
      <c r="O1110" s="561"/>
      <c r="P1110" s="561"/>
      <c r="Q1110" s="561"/>
      <c r="R1110" s="561"/>
      <c r="S1110" s="561"/>
      <c r="T1110" s="561"/>
      <c r="U1110" s="561"/>
      <c r="V1110" s="561"/>
      <c r="W1110" s="561"/>
      <c r="X1110" s="561"/>
      <c r="Y1110" s="561"/>
      <c r="Z1110" s="561"/>
      <c r="AA1110" s="561"/>
      <c r="AB1110" s="561"/>
      <c r="AC1110" s="561"/>
      <c r="AD1110" s="561"/>
      <c r="AE1110" s="561"/>
      <c r="AF1110" s="561"/>
      <c r="AG1110" s="561">
        <v>2068</v>
      </c>
      <c r="AH1110" s="561">
        <v>2657</v>
      </c>
      <c r="AI1110" s="290" t="s">
        <v>310</v>
      </c>
      <c r="AJ1110" s="290" t="s">
        <v>330</v>
      </c>
    </row>
    <row r="1111" spans="2:36" x14ac:dyDescent="0.25">
      <c r="B1111" s="554">
        <v>1009</v>
      </c>
      <c r="C1111" s="555"/>
      <c r="D1111" s="556"/>
      <c r="E1111" s="290" t="s">
        <v>395</v>
      </c>
      <c r="F1111" s="290" t="s">
        <v>706</v>
      </c>
      <c r="G1111" s="290" t="s">
        <v>397</v>
      </c>
      <c r="H1111" s="183" t="str">
        <f>INDEX(Sector!$D$57:$D$776,MATCH('Energy consumption (raw)'!F1111,Sector!$C$57:$C$776,FALSE))</f>
        <v>Sugar production</v>
      </c>
      <c r="I1111" s="183" t="str">
        <f>IF(G1111=Sector!$B$50,Sector!$B$50,IF(G1111=Sector!$B$51,Sector!$B$51,IF(G1111=Sector!$B$53,Sector!$B$53,INDEX(Sector!$E$57:$E$776,MATCH('Energy consumption (raw)'!F1111,Sector!$C$57:$C$776,FALSE)))))</f>
        <v>10 Manufacture of food products</v>
      </c>
      <c r="J1111" s="561"/>
      <c r="K1111" s="561"/>
      <c r="L1111" s="561"/>
      <c r="M1111" s="561"/>
      <c r="N1111" s="561"/>
      <c r="O1111" s="561"/>
      <c r="P1111" s="561"/>
      <c r="Q1111" s="561"/>
      <c r="R1111" s="561"/>
      <c r="S1111" s="561"/>
      <c r="T1111" s="561"/>
      <c r="U1111" s="561"/>
      <c r="V1111" s="561"/>
      <c r="W1111" s="561"/>
      <c r="X1111" s="561"/>
      <c r="Y1111" s="561"/>
      <c r="Z1111" s="561"/>
      <c r="AA1111" s="561"/>
      <c r="AB1111" s="561"/>
      <c r="AC1111" s="561"/>
      <c r="AD1111" s="561"/>
      <c r="AE1111" s="561"/>
      <c r="AF1111" s="561"/>
      <c r="AG1111" s="561">
        <v>1136</v>
      </c>
      <c r="AH1111" s="561">
        <v>1136</v>
      </c>
      <c r="AI1111" s="290" t="s">
        <v>310</v>
      </c>
      <c r="AJ1111" s="290" t="s">
        <v>330</v>
      </c>
    </row>
    <row r="1112" spans="2:36" x14ac:dyDescent="0.25">
      <c r="B1112" s="554">
        <v>1010</v>
      </c>
      <c r="C1112" s="555"/>
      <c r="D1112" s="556"/>
      <c r="E1112" s="290" t="s">
        <v>395</v>
      </c>
      <c r="F1112" s="290" t="s">
        <v>573</v>
      </c>
      <c r="G1112" s="290" t="s">
        <v>397</v>
      </c>
      <c r="H1112" s="183" t="str">
        <f>INDEX(Sector!$D$57:$D$776,MATCH('Energy consumption (raw)'!F1112,Sector!$C$57:$C$776,FALSE))</f>
        <v>Producing shoes</v>
      </c>
      <c r="I1112" s="183" t="str">
        <f>IF(G1112=Sector!$B$50,Sector!$B$50,IF(G1112=Sector!$B$51,Sector!$B$51,IF(G1112=Sector!$B$53,Sector!$B$53,INDEX(Sector!$E$57:$E$776,MATCH('Energy consumption (raw)'!F1112,Sector!$C$57:$C$776,FALSE)))))</f>
        <v>14 Manufacture of wearing apparel</v>
      </c>
      <c r="J1112" s="561"/>
      <c r="K1112" s="561"/>
      <c r="L1112" s="561"/>
      <c r="M1112" s="561"/>
      <c r="N1112" s="561"/>
      <c r="O1112" s="561"/>
      <c r="P1112" s="561"/>
      <c r="Q1112" s="561"/>
      <c r="R1112" s="561"/>
      <c r="S1112" s="561"/>
      <c r="T1112" s="561"/>
      <c r="U1112" s="561"/>
      <c r="V1112" s="561"/>
      <c r="W1112" s="561"/>
      <c r="X1112" s="561"/>
      <c r="Y1112" s="561"/>
      <c r="Z1112" s="561"/>
      <c r="AA1112" s="561"/>
      <c r="AB1112" s="561"/>
      <c r="AC1112" s="561"/>
      <c r="AD1112" s="561"/>
      <c r="AE1112" s="561"/>
      <c r="AF1112" s="561"/>
      <c r="AG1112" s="561">
        <v>4873</v>
      </c>
      <c r="AH1112" s="561">
        <v>5115</v>
      </c>
      <c r="AI1112" s="290" t="s">
        <v>310</v>
      </c>
      <c r="AJ1112" s="290" t="s">
        <v>330</v>
      </c>
    </row>
    <row r="1113" spans="2:36" x14ac:dyDescent="0.25">
      <c r="B1113" s="554">
        <v>1011</v>
      </c>
      <c r="C1113" s="555"/>
      <c r="D1113" s="556"/>
      <c r="E1113" s="290" t="s">
        <v>395</v>
      </c>
      <c r="F1113" s="290" t="s">
        <v>573</v>
      </c>
      <c r="G1113" s="290" t="s">
        <v>397</v>
      </c>
      <c r="H1113" s="183" t="str">
        <f>INDEX(Sector!$D$57:$D$776,MATCH('Energy consumption (raw)'!F1113,Sector!$C$57:$C$776,FALSE))</f>
        <v>Producing shoes</v>
      </c>
      <c r="I1113" s="183" t="str">
        <f>IF(G1113=Sector!$B$50,Sector!$B$50,IF(G1113=Sector!$B$51,Sector!$B$51,IF(G1113=Sector!$B$53,Sector!$B$53,INDEX(Sector!$E$57:$E$776,MATCH('Energy consumption (raw)'!F1113,Sector!$C$57:$C$776,FALSE)))))</f>
        <v>14 Manufacture of wearing apparel</v>
      </c>
      <c r="J1113" s="561">
        <v>16854066</v>
      </c>
      <c r="K1113" s="561"/>
      <c r="L1113" s="561"/>
      <c r="M1113" s="561"/>
      <c r="N1113" s="561"/>
      <c r="O1113" s="561"/>
      <c r="P1113" s="561"/>
      <c r="Q1113" s="561"/>
      <c r="R1113" s="561"/>
      <c r="S1113" s="561"/>
      <c r="T1113" s="561"/>
      <c r="U1113" s="561"/>
      <c r="V1113" s="561"/>
      <c r="W1113" s="561"/>
      <c r="X1113" s="561"/>
      <c r="Y1113" s="561"/>
      <c r="Z1113" s="561"/>
      <c r="AA1113" s="561"/>
      <c r="AB1113" s="561"/>
      <c r="AC1113" s="561"/>
      <c r="AD1113" s="561"/>
      <c r="AE1113" s="561"/>
      <c r="AF1113" s="561"/>
      <c r="AG1113" s="561">
        <v>2600.5823838000001</v>
      </c>
      <c r="AH1113" s="561">
        <v>5267</v>
      </c>
      <c r="AI1113" s="290" t="s">
        <v>310</v>
      </c>
      <c r="AJ1113" s="290" t="s">
        <v>330</v>
      </c>
    </row>
    <row r="1114" spans="2:36" x14ac:dyDescent="0.25">
      <c r="B1114" s="554">
        <v>1012</v>
      </c>
      <c r="C1114" s="555"/>
      <c r="D1114" s="556"/>
      <c r="E1114" s="290" t="s">
        <v>395</v>
      </c>
      <c r="F1114" s="290" t="s">
        <v>573</v>
      </c>
      <c r="G1114" s="290" t="s">
        <v>397</v>
      </c>
      <c r="H1114" s="183" t="str">
        <f>INDEX(Sector!$D$57:$D$776,MATCH('Energy consumption (raw)'!F1114,Sector!$C$57:$C$776,FALSE))</f>
        <v>Producing shoes</v>
      </c>
      <c r="I1114" s="183" t="str">
        <f>IF(G1114=Sector!$B$50,Sector!$B$50,IF(G1114=Sector!$B$51,Sector!$B$51,IF(G1114=Sector!$B$53,Sector!$B$53,INDEX(Sector!$E$57:$E$776,MATCH('Energy consumption (raw)'!F1114,Sector!$C$57:$C$776,FALSE)))))</f>
        <v>14 Manufacture of wearing apparel</v>
      </c>
      <c r="J1114" s="561">
        <v>56567203</v>
      </c>
      <c r="K1114" s="561"/>
      <c r="L1114" s="561"/>
      <c r="M1114" s="561"/>
      <c r="N1114" s="561"/>
      <c r="O1114" s="561"/>
      <c r="P1114" s="561"/>
      <c r="Q1114" s="561"/>
      <c r="R1114" s="561"/>
      <c r="S1114" s="561"/>
      <c r="T1114" s="561"/>
      <c r="U1114" s="561"/>
      <c r="V1114" s="561"/>
      <c r="W1114" s="561"/>
      <c r="X1114" s="561"/>
      <c r="Y1114" s="561"/>
      <c r="Z1114" s="561"/>
      <c r="AA1114" s="561"/>
      <c r="AB1114" s="561"/>
      <c r="AC1114" s="561"/>
      <c r="AD1114" s="561"/>
      <c r="AE1114" s="561"/>
      <c r="AF1114" s="561"/>
      <c r="AG1114" s="561">
        <v>8728.3194229000001</v>
      </c>
      <c r="AH1114" s="561">
        <v>7921</v>
      </c>
      <c r="AI1114" s="290" t="s">
        <v>310</v>
      </c>
      <c r="AJ1114" s="290" t="s">
        <v>330</v>
      </c>
    </row>
    <row r="1115" spans="2:36" x14ac:dyDescent="0.25">
      <c r="B1115" s="554">
        <v>1013</v>
      </c>
      <c r="C1115" s="555"/>
      <c r="D1115" s="556"/>
      <c r="E1115" s="290" t="s">
        <v>395</v>
      </c>
      <c r="F1115" s="290" t="s">
        <v>573</v>
      </c>
      <c r="G1115" s="290" t="s">
        <v>397</v>
      </c>
      <c r="H1115" s="183" t="str">
        <f>INDEX(Sector!$D$57:$D$776,MATCH('Energy consumption (raw)'!F1115,Sector!$C$57:$C$776,FALSE))</f>
        <v>Producing shoes</v>
      </c>
      <c r="I1115" s="183" t="str">
        <f>IF(G1115=Sector!$B$50,Sector!$B$50,IF(G1115=Sector!$B$51,Sector!$B$51,IF(G1115=Sector!$B$53,Sector!$B$53,INDEX(Sector!$E$57:$E$776,MATCH('Energy consumption (raw)'!F1115,Sector!$C$57:$C$776,FALSE)))))</f>
        <v>14 Manufacture of wearing apparel</v>
      </c>
      <c r="J1115" s="561">
        <v>38190734</v>
      </c>
      <c r="K1115" s="561"/>
      <c r="L1115" s="561"/>
      <c r="M1115" s="561"/>
      <c r="N1115" s="561"/>
      <c r="O1115" s="561"/>
      <c r="P1115" s="561"/>
      <c r="Q1115" s="561"/>
      <c r="R1115" s="561"/>
      <c r="S1115" s="561"/>
      <c r="T1115" s="561"/>
      <c r="U1115" s="561"/>
      <c r="V1115" s="561"/>
      <c r="W1115" s="561"/>
      <c r="X1115" s="561"/>
      <c r="Y1115" s="561"/>
      <c r="Z1115" s="561"/>
      <c r="AA1115" s="561"/>
      <c r="AB1115" s="561"/>
      <c r="AC1115" s="561"/>
      <c r="AD1115" s="561"/>
      <c r="AE1115" s="561"/>
      <c r="AF1115" s="561"/>
      <c r="AG1115" s="561">
        <v>5892.8302562000008</v>
      </c>
      <c r="AH1115" s="561">
        <v>5936</v>
      </c>
      <c r="AI1115" s="290" t="s">
        <v>310</v>
      </c>
      <c r="AJ1115" s="290" t="s">
        <v>330</v>
      </c>
    </row>
    <row r="1116" spans="2:36" x14ac:dyDescent="0.25">
      <c r="B1116" s="554">
        <v>1014</v>
      </c>
      <c r="C1116" s="555"/>
      <c r="D1116" s="556"/>
      <c r="E1116" s="290" t="s">
        <v>395</v>
      </c>
      <c r="F1116" s="290" t="s">
        <v>573</v>
      </c>
      <c r="G1116" s="290" t="s">
        <v>397</v>
      </c>
      <c r="H1116" s="183" t="str">
        <f>INDEX(Sector!$D$57:$D$776,MATCH('Energy consumption (raw)'!F1116,Sector!$C$57:$C$776,FALSE))</f>
        <v>Producing shoes</v>
      </c>
      <c r="I1116" s="183" t="str">
        <f>IF(G1116=Sector!$B$50,Sector!$B$50,IF(G1116=Sector!$B$51,Sector!$B$51,IF(G1116=Sector!$B$53,Sector!$B$53,INDEX(Sector!$E$57:$E$776,MATCH('Energy consumption (raw)'!F1116,Sector!$C$57:$C$776,FALSE)))))</f>
        <v>14 Manufacture of wearing apparel</v>
      </c>
      <c r="J1116" s="561">
        <v>47703730</v>
      </c>
      <c r="K1116" s="561"/>
      <c r="L1116" s="561"/>
      <c r="M1116" s="561"/>
      <c r="N1116" s="561"/>
      <c r="O1116" s="561"/>
      <c r="P1116" s="561"/>
      <c r="Q1116" s="561"/>
      <c r="R1116" s="561"/>
      <c r="S1116" s="561"/>
      <c r="T1116" s="561"/>
      <c r="U1116" s="561"/>
      <c r="V1116" s="561"/>
      <c r="W1116" s="561"/>
      <c r="X1116" s="561"/>
      <c r="Y1116" s="561"/>
      <c r="Z1116" s="561"/>
      <c r="AA1116" s="561"/>
      <c r="AB1116" s="561"/>
      <c r="AC1116" s="561"/>
      <c r="AD1116" s="561"/>
      <c r="AE1116" s="561"/>
      <c r="AF1116" s="561"/>
      <c r="AG1116" s="561">
        <v>7360.6855390000001</v>
      </c>
      <c r="AH1116" s="561">
        <v>7012</v>
      </c>
      <c r="AI1116" s="290" t="s">
        <v>310</v>
      </c>
      <c r="AJ1116" s="290" t="s">
        <v>330</v>
      </c>
    </row>
    <row r="1117" spans="2:36" x14ac:dyDescent="0.25">
      <c r="B1117" s="554">
        <v>1015</v>
      </c>
      <c r="C1117" s="555"/>
      <c r="D1117" s="556"/>
      <c r="E1117" s="290" t="s">
        <v>395</v>
      </c>
      <c r="F1117" s="290" t="s">
        <v>573</v>
      </c>
      <c r="G1117" s="290" t="s">
        <v>397</v>
      </c>
      <c r="H1117" s="183" t="str">
        <f>INDEX(Sector!$D$57:$D$776,MATCH('Energy consumption (raw)'!F1117,Sector!$C$57:$C$776,FALSE))</f>
        <v>Producing shoes</v>
      </c>
      <c r="I1117" s="183" t="str">
        <f>IF(G1117=Sector!$B$50,Sector!$B$50,IF(G1117=Sector!$B$51,Sector!$B$51,IF(G1117=Sector!$B$53,Sector!$B$53,INDEX(Sector!$E$57:$E$776,MATCH('Energy consumption (raw)'!F1117,Sector!$C$57:$C$776,FALSE)))))</f>
        <v>14 Manufacture of wearing apparel</v>
      </c>
      <c r="J1117" s="561">
        <v>25907701</v>
      </c>
      <c r="K1117" s="561"/>
      <c r="L1117" s="561"/>
      <c r="M1117" s="561"/>
      <c r="N1117" s="561"/>
      <c r="O1117" s="561"/>
      <c r="P1117" s="561"/>
      <c r="Q1117" s="561"/>
      <c r="R1117" s="561"/>
      <c r="S1117" s="561"/>
      <c r="T1117" s="561"/>
      <c r="U1117" s="561"/>
      <c r="V1117" s="561"/>
      <c r="W1117" s="561"/>
      <c r="X1117" s="561"/>
      <c r="Y1117" s="561"/>
      <c r="Z1117" s="561"/>
      <c r="AA1117" s="561"/>
      <c r="AB1117" s="561"/>
      <c r="AC1117" s="561"/>
      <c r="AD1117" s="561"/>
      <c r="AE1117" s="561"/>
      <c r="AF1117" s="561"/>
      <c r="AG1117" s="561">
        <v>3997.5582643000002</v>
      </c>
      <c r="AH1117" s="561">
        <v>5128</v>
      </c>
      <c r="AI1117" s="290" t="s">
        <v>310</v>
      </c>
      <c r="AJ1117" s="290" t="s">
        <v>330</v>
      </c>
    </row>
    <row r="1118" spans="2:36" x14ac:dyDescent="0.25">
      <c r="B1118" s="554">
        <v>1016</v>
      </c>
      <c r="C1118" s="555"/>
      <c r="D1118" s="556"/>
      <c r="E1118" s="290" t="s">
        <v>395</v>
      </c>
      <c r="F1118" s="290" t="s">
        <v>523</v>
      </c>
      <c r="G1118" s="290" t="s">
        <v>397</v>
      </c>
      <c r="H1118" s="183" t="str">
        <f>INDEX(Sector!$D$57:$D$776,MATCH('Energy consumption (raw)'!F1118,Sector!$C$57:$C$776,FALSE))</f>
        <v>Power production</v>
      </c>
      <c r="I1118" s="183" t="str">
        <f>IF(G1118=Sector!$B$50,Sector!$B$50,IF(G1118=Sector!$B$51,Sector!$B$51,IF(G1118=Sector!$B$53,Sector!$B$53,INDEX(Sector!$E$57:$E$776,MATCH('Energy consumption (raw)'!F1118,Sector!$C$57:$C$776,FALSE)))))</f>
        <v>35 Electricity, gas, steam and air conditioning supply</v>
      </c>
      <c r="J1118" s="561"/>
      <c r="K1118" s="561"/>
      <c r="L1118" s="561"/>
      <c r="M1118" s="561"/>
      <c r="N1118" s="561"/>
      <c r="O1118" s="561"/>
      <c r="P1118" s="561"/>
      <c r="Q1118" s="561"/>
      <c r="R1118" s="561"/>
      <c r="S1118" s="561"/>
      <c r="T1118" s="561"/>
      <c r="U1118" s="561"/>
      <c r="V1118" s="561"/>
      <c r="W1118" s="561"/>
      <c r="X1118" s="561"/>
      <c r="Y1118" s="561"/>
      <c r="Z1118" s="561"/>
      <c r="AA1118" s="561"/>
      <c r="AB1118" s="561"/>
      <c r="AC1118" s="561"/>
      <c r="AD1118" s="561"/>
      <c r="AE1118" s="561"/>
      <c r="AF1118" s="561"/>
      <c r="AG1118" s="561">
        <v>601788</v>
      </c>
      <c r="AH1118" s="561">
        <v>61419.900078400002</v>
      </c>
      <c r="AI1118" s="290" t="s">
        <v>310</v>
      </c>
      <c r="AJ1118" s="290" t="s">
        <v>330</v>
      </c>
    </row>
    <row r="1119" spans="2:36" x14ac:dyDescent="0.25">
      <c r="B1119" s="554">
        <v>1017</v>
      </c>
      <c r="C1119" s="555"/>
      <c r="D1119" s="556"/>
      <c r="E1119" s="290" t="s">
        <v>395</v>
      </c>
      <c r="F1119" s="290" t="s">
        <v>712</v>
      </c>
      <c r="G1119" s="290" t="s">
        <v>397</v>
      </c>
      <c r="H1119" s="183" t="str">
        <f>INDEX(Sector!$D$57:$D$776,MATCH('Energy consumption (raw)'!F1119,Sector!$C$57:$C$776,FALSE))</f>
        <v>Milk production and processing</v>
      </c>
      <c r="I1119" s="183" t="str">
        <f>IF(G1119=Sector!$B$50,Sector!$B$50,IF(G1119=Sector!$B$51,Sector!$B$51,IF(G1119=Sector!$B$53,Sector!$B$53,INDEX(Sector!$E$57:$E$776,MATCH('Energy consumption (raw)'!F1119,Sector!$C$57:$C$776,FALSE)))))</f>
        <v>10 Manufacture of food products</v>
      </c>
      <c r="J1119" s="561"/>
      <c r="K1119" s="561"/>
      <c r="L1119" s="561"/>
      <c r="M1119" s="561"/>
      <c r="N1119" s="561"/>
      <c r="O1119" s="561"/>
      <c r="P1119" s="561"/>
      <c r="Q1119" s="561"/>
      <c r="R1119" s="561"/>
      <c r="S1119" s="561"/>
      <c r="T1119" s="561"/>
      <c r="U1119" s="561"/>
      <c r="V1119" s="561"/>
      <c r="W1119" s="561"/>
      <c r="X1119" s="561"/>
      <c r="Y1119" s="561"/>
      <c r="Z1119" s="561"/>
      <c r="AA1119" s="561"/>
      <c r="AB1119" s="561"/>
      <c r="AC1119" s="561"/>
      <c r="AD1119" s="561"/>
      <c r="AE1119" s="561"/>
      <c r="AF1119" s="561"/>
      <c r="AG1119" s="561">
        <v>1954</v>
      </c>
      <c r="AH1119" s="561">
        <v>2058</v>
      </c>
      <c r="AI1119" s="290" t="s">
        <v>310</v>
      </c>
      <c r="AJ1119" s="290" t="s">
        <v>330</v>
      </c>
    </row>
    <row r="1120" spans="2:36" x14ac:dyDescent="0.25">
      <c r="B1120" s="554">
        <v>1018</v>
      </c>
      <c r="C1120" s="555"/>
      <c r="D1120" s="556"/>
      <c r="E1120" s="290" t="s">
        <v>395</v>
      </c>
      <c r="F1120" s="290" t="s">
        <v>713</v>
      </c>
      <c r="G1120" s="290" t="s">
        <v>397</v>
      </c>
      <c r="H1120" s="183" t="str">
        <f>INDEX(Sector!$D$57:$D$776,MATCH('Energy consumption (raw)'!F1120,Sector!$C$57:$C$776,FALSE))</f>
        <v>Production of packaging paper, cardboard</v>
      </c>
      <c r="I1120" s="183" t="str">
        <f>IF(G1120=Sector!$B$50,Sector!$B$50,IF(G1120=Sector!$B$51,Sector!$B$51,IF(G1120=Sector!$B$53,Sector!$B$53,INDEX(Sector!$E$57:$E$776,MATCH('Energy consumption (raw)'!F1120,Sector!$C$57:$C$776,FALSE)))))</f>
        <v>17 Manufacture of paper and paper products</v>
      </c>
      <c r="J1120" s="561">
        <v>15951180</v>
      </c>
      <c r="K1120" s="561"/>
      <c r="L1120" s="561"/>
      <c r="M1120" s="561"/>
      <c r="N1120" s="561"/>
      <c r="O1120" s="561"/>
      <c r="P1120" s="561"/>
      <c r="Q1120" s="561"/>
      <c r="R1120" s="561"/>
      <c r="S1120" s="561"/>
      <c r="T1120" s="561"/>
      <c r="U1120" s="561"/>
      <c r="V1120" s="561"/>
      <c r="W1120" s="561"/>
      <c r="X1120" s="561"/>
      <c r="Y1120" s="561"/>
      <c r="Z1120" s="561"/>
      <c r="AA1120" s="561"/>
      <c r="AB1120" s="561"/>
      <c r="AC1120" s="561"/>
      <c r="AD1120" s="561"/>
      <c r="AE1120" s="561"/>
      <c r="AF1120" s="561"/>
      <c r="AG1120" s="561">
        <v>2461.2670740000003</v>
      </c>
      <c r="AH1120" s="561">
        <v>2648</v>
      </c>
      <c r="AI1120" s="290" t="s">
        <v>310</v>
      </c>
      <c r="AJ1120" s="290" t="s">
        <v>330</v>
      </c>
    </row>
    <row r="1121" spans="2:36" x14ac:dyDescent="0.25">
      <c r="B1121" s="554">
        <v>1019</v>
      </c>
      <c r="C1121" s="555"/>
      <c r="D1121" s="556"/>
      <c r="E1121" s="290" t="s">
        <v>395</v>
      </c>
      <c r="F1121" s="290" t="s">
        <v>438</v>
      </c>
      <c r="G1121" s="290" t="s">
        <v>397</v>
      </c>
      <c r="H1121" s="183" t="str">
        <f>INDEX(Sector!$D$57:$D$776,MATCH('Energy consumption (raw)'!F1121,Sector!$C$57:$C$776,FALSE))</f>
        <v>Brewing beer and brewing malt</v>
      </c>
      <c r="I1121" s="183" t="str">
        <f>IF(G1121=Sector!$B$50,Sector!$B$50,IF(G1121=Sector!$B$51,Sector!$B$51,IF(G1121=Sector!$B$53,Sector!$B$53,INDEX(Sector!$E$57:$E$776,MATCH('Energy consumption (raw)'!F1121,Sector!$C$57:$C$776,FALSE)))))</f>
        <v>11 Manufacture of beverages</v>
      </c>
      <c r="J1121" s="561"/>
      <c r="K1121" s="561"/>
      <c r="L1121" s="561"/>
      <c r="M1121" s="561"/>
      <c r="N1121" s="561"/>
      <c r="O1121" s="561"/>
      <c r="P1121" s="561"/>
      <c r="Q1121" s="561"/>
      <c r="R1121" s="561"/>
      <c r="S1121" s="561"/>
      <c r="T1121" s="561"/>
      <c r="U1121" s="561"/>
      <c r="V1121" s="561"/>
      <c r="W1121" s="561"/>
      <c r="X1121" s="561"/>
      <c r="Y1121" s="561"/>
      <c r="Z1121" s="561"/>
      <c r="AA1121" s="561"/>
      <c r="AB1121" s="561"/>
      <c r="AC1121" s="561"/>
      <c r="AD1121" s="561"/>
      <c r="AE1121" s="561"/>
      <c r="AF1121" s="561"/>
      <c r="AG1121" s="561">
        <v>3916</v>
      </c>
      <c r="AH1121" s="561">
        <v>5502</v>
      </c>
      <c r="AI1121" s="290" t="s">
        <v>310</v>
      </c>
      <c r="AJ1121" s="290" t="s">
        <v>330</v>
      </c>
    </row>
    <row r="1122" spans="2:36" x14ac:dyDescent="0.25">
      <c r="B1122" s="554">
        <v>1020</v>
      </c>
      <c r="C1122" s="555"/>
      <c r="D1122" s="556"/>
      <c r="E1122" s="290" t="s">
        <v>395</v>
      </c>
      <c r="F1122" s="559" t="s">
        <v>714</v>
      </c>
      <c r="G1122" s="290" t="s">
        <v>397</v>
      </c>
      <c r="H1122" s="183" t="str">
        <f>INDEX(Sector!$D$57:$D$776,MATCH('Energy consumption (raw)'!F1122,Sector!$C$57:$C$776,FALSE))</f>
        <v>Wholesale of petroleum and related products</v>
      </c>
      <c r="I1122" s="183" t="str">
        <f>IF(G1122=Sector!$B$50,Sector!$B$50,IF(G1122=Sector!$B$51,Sector!$B$51,IF(G1122=Sector!$B$53,Sector!$B$53,INDEX(Sector!$E$57:$E$776,MATCH('Energy consumption (raw)'!F1122,Sector!$C$57:$C$776,FALSE)))))</f>
        <v>45-46 Wholesale</v>
      </c>
      <c r="J1122" s="561"/>
      <c r="K1122" s="561"/>
      <c r="L1122" s="561"/>
      <c r="M1122" s="561"/>
      <c r="N1122" s="561"/>
      <c r="O1122" s="561"/>
      <c r="P1122" s="561"/>
      <c r="Q1122" s="561"/>
      <c r="R1122" s="561"/>
      <c r="S1122" s="561"/>
      <c r="T1122" s="561"/>
      <c r="U1122" s="561"/>
      <c r="V1122" s="561"/>
      <c r="W1122" s="561"/>
      <c r="X1122" s="561"/>
      <c r="Y1122" s="561"/>
      <c r="Z1122" s="561"/>
      <c r="AA1122" s="561"/>
      <c r="AB1122" s="561"/>
      <c r="AC1122" s="561"/>
      <c r="AD1122" s="561"/>
      <c r="AE1122" s="561"/>
      <c r="AF1122" s="561"/>
      <c r="AG1122" s="561">
        <v>400159</v>
      </c>
      <c r="AH1122" s="561">
        <v>423982</v>
      </c>
      <c r="AI1122" s="290" t="s">
        <v>310</v>
      </c>
      <c r="AJ1122" s="290" t="s">
        <v>330</v>
      </c>
    </row>
    <row r="1123" spans="2:36" x14ac:dyDescent="0.25">
      <c r="B1123" s="554">
        <v>1021</v>
      </c>
      <c r="C1123" s="555"/>
      <c r="D1123" s="556"/>
      <c r="E1123" s="290" t="s">
        <v>395</v>
      </c>
      <c r="F1123" s="290" t="s">
        <v>573</v>
      </c>
      <c r="G1123" s="290" t="s">
        <v>397</v>
      </c>
      <c r="H1123" s="183" t="str">
        <f>INDEX(Sector!$D$57:$D$776,MATCH('Energy consumption (raw)'!F1123,Sector!$C$57:$C$776,FALSE))</f>
        <v>Producing shoes</v>
      </c>
      <c r="I1123" s="183" t="str">
        <f>IF(G1123=Sector!$B$50,Sector!$B$50,IF(G1123=Sector!$B$51,Sector!$B$51,IF(G1123=Sector!$B$53,Sector!$B$53,INDEX(Sector!$E$57:$E$776,MATCH('Energy consumption (raw)'!F1123,Sector!$C$57:$C$776,FALSE)))))</f>
        <v>14 Manufacture of wearing apparel</v>
      </c>
      <c r="J1123" s="561"/>
      <c r="K1123" s="561"/>
      <c r="L1123" s="561"/>
      <c r="M1123" s="561"/>
      <c r="N1123" s="561"/>
      <c r="O1123" s="561"/>
      <c r="P1123" s="561"/>
      <c r="Q1123" s="561"/>
      <c r="R1123" s="561"/>
      <c r="S1123" s="561"/>
      <c r="T1123" s="561"/>
      <c r="U1123" s="561"/>
      <c r="V1123" s="561"/>
      <c r="W1123" s="561"/>
      <c r="X1123" s="561"/>
      <c r="Y1123" s="561"/>
      <c r="Z1123" s="561"/>
      <c r="AA1123" s="561"/>
      <c r="AB1123" s="561"/>
      <c r="AC1123" s="561"/>
      <c r="AD1123" s="561"/>
      <c r="AE1123" s="561"/>
      <c r="AF1123" s="561"/>
      <c r="AG1123" s="561">
        <v>2022</v>
      </c>
      <c r="AH1123" s="561">
        <v>2585</v>
      </c>
      <c r="AI1123" s="290" t="s">
        <v>310</v>
      </c>
      <c r="AJ1123" s="290" t="s">
        <v>330</v>
      </c>
    </row>
    <row r="1124" spans="2:36" x14ac:dyDescent="0.25">
      <c r="B1124" s="554">
        <v>1022</v>
      </c>
      <c r="C1124" s="555"/>
      <c r="D1124" s="556"/>
      <c r="E1124" s="290" t="s">
        <v>395</v>
      </c>
      <c r="F1124" s="290" t="s">
        <v>715</v>
      </c>
      <c r="G1124" s="290" t="s">
        <v>397</v>
      </c>
      <c r="H1124" s="183" t="str">
        <f>INDEX(Sector!$D$57:$D$776,MATCH('Energy consumption (raw)'!F1124,Sector!$C$57:$C$776,FALSE))</f>
        <v>Transport and seafood processing</v>
      </c>
      <c r="I1124" s="183" t="str">
        <f>IF(G1124=Sector!$B$50,Sector!$B$50,IF(G1124=Sector!$B$51,Sector!$B$51,IF(G1124=Sector!$B$53,Sector!$B$53,INDEX(Sector!$E$57:$E$776,MATCH('Energy consumption (raw)'!F1124,Sector!$C$57:$C$776,FALSE)))))</f>
        <v>10 Manufacture of food products</v>
      </c>
      <c r="J1124" s="561"/>
      <c r="K1124" s="561"/>
      <c r="L1124" s="561"/>
      <c r="M1124" s="561"/>
      <c r="N1124" s="561"/>
      <c r="O1124" s="561"/>
      <c r="P1124" s="561"/>
      <c r="Q1124" s="561"/>
      <c r="R1124" s="561"/>
      <c r="S1124" s="561"/>
      <c r="T1124" s="561"/>
      <c r="U1124" s="561"/>
      <c r="V1124" s="561"/>
      <c r="W1124" s="561"/>
      <c r="X1124" s="561"/>
      <c r="Y1124" s="561"/>
      <c r="Z1124" s="561"/>
      <c r="AA1124" s="561"/>
      <c r="AB1124" s="561"/>
      <c r="AC1124" s="561"/>
      <c r="AD1124" s="561"/>
      <c r="AE1124" s="561"/>
      <c r="AF1124" s="561"/>
      <c r="AG1124" s="561">
        <v>2138</v>
      </c>
      <c r="AH1124" s="561">
        <v>2842</v>
      </c>
      <c r="AI1124" s="290" t="s">
        <v>310</v>
      </c>
      <c r="AJ1124" s="290" t="s">
        <v>330</v>
      </c>
    </row>
    <row r="1125" spans="2:36" x14ac:dyDescent="0.25">
      <c r="B1125" s="554">
        <v>1023</v>
      </c>
      <c r="C1125" s="555"/>
      <c r="D1125" s="556"/>
      <c r="E1125" s="290" t="s">
        <v>395</v>
      </c>
      <c r="F1125" s="290" t="s">
        <v>529</v>
      </c>
      <c r="G1125" s="290" t="s">
        <v>397</v>
      </c>
      <c r="H1125" s="183" t="str">
        <f>INDEX(Sector!$D$57:$D$776,MATCH('Energy consumption (raw)'!F1125,Sector!$C$57:$C$776,FALSE))</f>
        <v>Wholesale of solid, liquid, gaseous fuels and related products</v>
      </c>
      <c r="I1125" s="183" t="str">
        <f>IF(G1125=Sector!$B$50,Sector!$B$50,IF(G1125=Sector!$B$51,Sector!$B$51,IF(G1125=Sector!$B$53,Sector!$B$53,INDEX(Sector!$E$57:$E$776,MATCH('Energy consumption (raw)'!F1125,Sector!$C$57:$C$776,FALSE)))))</f>
        <v>45-46 Wholesale</v>
      </c>
      <c r="J1125" s="561"/>
      <c r="K1125" s="561"/>
      <c r="L1125" s="561"/>
      <c r="M1125" s="561"/>
      <c r="N1125" s="561"/>
      <c r="O1125" s="561"/>
      <c r="P1125" s="561"/>
      <c r="Q1125" s="561"/>
      <c r="R1125" s="561"/>
      <c r="S1125" s="561"/>
      <c r="T1125" s="561"/>
      <c r="U1125" s="561"/>
      <c r="V1125" s="561"/>
      <c r="W1125" s="561"/>
      <c r="X1125" s="561"/>
      <c r="Y1125" s="561"/>
      <c r="Z1125" s="561"/>
      <c r="AA1125" s="561"/>
      <c r="AB1125" s="561"/>
      <c r="AC1125" s="561"/>
      <c r="AD1125" s="561"/>
      <c r="AE1125" s="561"/>
      <c r="AF1125" s="561"/>
      <c r="AG1125" s="561">
        <v>1847</v>
      </c>
      <c r="AH1125" s="561">
        <v>2103.7877657000004</v>
      </c>
      <c r="AI1125" s="290" t="s">
        <v>369</v>
      </c>
      <c r="AJ1125" s="290" t="s">
        <v>330</v>
      </c>
    </row>
    <row r="1126" spans="2:36" x14ac:dyDescent="0.25">
      <c r="B1126" s="554">
        <v>1024</v>
      </c>
      <c r="C1126" s="555"/>
      <c r="D1126" s="556"/>
      <c r="E1126" s="290" t="s">
        <v>395</v>
      </c>
      <c r="F1126" s="290" t="s">
        <v>336</v>
      </c>
      <c r="G1126" s="290" t="s">
        <v>397</v>
      </c>
      <c r="H1126" s="183" t="str">
        <f>INDEX(Sector!$D$57:$D$776,MATCH('Energy consumption (raw)'!F1126,Sector!$C$57:$C$776,FALSE))</f>
        <v>Exploitation of stone, sand, gravel and clay</v>
      </c>
      <c r="I1126" s="183" t="str">
        <f>IF(G1126=Sector!$B$50,Sector!$B$50,IF(G1126=Sector!$B$51,Sector!$B$51,IF(G1126=Sector!$B$53,Sector!$B$53,INDEX(Sector!$E$57:$E$776,MATCH('Energy consumption (raw)'!F1126,Sector!$C$57:$C$776,FALSE)))))</f>
        <v>36 Water collection, treatment and supply</v>
      </c>
      <c r="J1126" s="561">
        <v>8099233</v>
      </c>
      <c r="K1126" s="561"/>
      <c r="L1126" s="561"/>
      <c r="M1126" s="561"/>
      <c r="N1126" s="561"/>
      <c r="O1126" s="561"/>
      <c r="P1126" s="561"/>
      <c r="Q1126" s="561"/>
      <c r="R1126" s="561"/>
      <c r="S1126" s="561"/>
      <c r="T1126" s="561"/>
      <c r="U1126" s="561"/>
      <c r="V1126" s="561"/>
      <c r="W1126" s="561"/>
      <c r="X1126" s="561"/>
      <c r="Y1126" s="561"/>
      <c r="Z1126" s="561"/>
      <c r="AA1126" s="561"/>
      <c r="AB1126" s="561"/>
      <c r="AC1126" s="561"/>
      <c r="AD1126" s="561"/>
      <c r="AE1126" s="561"/>
      <c r="AF1126" s="561"/>
      <c r="AG1126" s="561">
        <v>1249.7116519000001</v>
      </c>
      <c r="AH1126" s="561">
        <v>1165.4903915</v>
      </c>
      <c r="AI1126" s="290" t="s">
        <v>369</v>
      </c>
      <c r="AJ1126" s="290" t="s">
        <v>330</v>
      </c>
    </row>
    <row r="1127" spans="2:36" x14ac:dyDescent="0.25">
      <c r="B1127" s="554">
        <v>1025</v>
      </c>
      <c r="C1127" s="555"/>
      <c r="D1127" s="556"/>
      <c r="E1127" s="290" t="s">
        <v>395</v>
      </c>
      <c r="F1127" s="290" t="s">
        <v>716</v>
      </c>
      <c r="G1127" s="290" t="s">
        <v>397</v>
      </c>
      <c r="H1127" s="183" t="str">
        <f>INDEX(Sector!$D$57:$D$776,MATCH('Energy consumption (raw)'!F1127,Sector!$C$57:$C$776,FALSE))</f>
        <v>Producing iron, cast iron, steel</v>
      </c>
      <c r="I1127" s="183" t="str">
        <f>IF(G1127=Sector!$B$50,Sector!$B$50,IF(G1127=Sector!$B$51,Sector!$B$51,IF(G1127=Sector!$B$53,Sector!$B$53,INDEX(Sector!$E$57:$E$776,MATCH('Energy consumption (raw)'!F1127,Sector!$C$57:$C$776,FALSE)))))</f>
        <v>24 Manufacture of basic metals</v>
      </c>
      <c r="J1127" s="561"/>
      <c r="K1127" s="561"/>
      <c r="L1127" s="561"/>
      <c r="M1127" s="561"/>
      <c r="N1127" s="561"/>
      <c r="O1127" s="561"/>
      <c r="P1127" s="561"/>
      <c r="Q1127" s="561"/>
      <c r="R1127" s="561"/>
      <c r="S1127" s="561"/>
      <c r="T1127" s="561"/>
      <c r="U1127" s="561"/>
      <c r="V1127" s="561"/>
      <c r="W1127" s="561"/>
      <c r="X1127" s="561"/>
      <c r="Y1127" s="561"/>
      <c r="Z1127" s="561"/>
      <c r="AA1127" s="561"/>
      <c r="AB1127" s="561"/>
      <c r="AC1127" s="561"/>
      <c r="AD1127" s="561"/>
      <c r="AE1127" s="561"/>
      <c r="AF1127" s="561"/>
      <c r="AG1127" s="561">
        <v>11257</v>
      </c>
      <c r="AH1127" s="561">
        <v>12422.87816</v>
      </c>
      <c r="AI1127" s="290" t="s">
        <v>369</v>
      </c>
      <c r="AJ1127" s="290" t="s">
        <v>330</v>
      </c>
    </row>
    <row r="1128" spans="2:36" x14ac:dyDescent="0.25">
      <c r="B1128" s="554">
        <v>1026</v>
      </c>
      <c r="C1128" s="555"/>
      <c r="D1128" s="556"/>
      <c r="E1128" s="290" t="s">
        <v>395</v>
      </c>
      <c r="F1128" s="290" t="s">
        <v>336</v>
      </c>
      <c r="G1128" s="290" t="s">
        <v>397</v>
      </c>
      <c r="H1128" s="183" t="str">
        <f>INDEX(Sector!$D$57:$D$776,MATCH('Energy consumption (raw)'!F1128,Sector!$C$57:$C$776,FALSE))</f>
        <v>Exploitation of stone, sand, gravel and clay</v>
      </c>
      <c r="I1128" s="183" t="str">
        <f>IF(G1128=Sector!$B$50,Sector!$B$50,IF(G1128=Sector!$B$51,Sector!$B$51,IF(G1128=Sector!$B$53,Sector!$B$53,INDEX(Sector!$E$57:$E$776,MATCH('Energy consumption (raw)'!F1128,Sector!$C$57:$C$776,FALSE)))))</f>
        <v>36 Water collection, treatment and supply</v>
      </c>
      <c r="J1128" s="561">
        <v>28886567</v>
      </c>
      <c r="K1128" s="561"/>
      <c r="L1128" s="561"/>
      <c r="M1128" s="561"/>
      <c r="N1128" s="561"/>
      <c r="O1128" s="561"/>
      <c r="P1128" s="561"/>
      <c r="Q1128" s="561"/>
      <c r="R1128" s="561"/>
      <c r="S1128" s="561"/>
      <c r="T1128" s="561"/>
      <c r="U1128" s="561"/>
      <c r="V1128" s="561"/>
      <c r="W1128" s="561"/>
      <c r="X1128" s="561"/>
      <c r="Y1128" s="561"/>
      <c r="Z1128" s="561"/>
      <c r="AA1128" s="561"/>
      <c r="AB1128" s="561"/>
      <c r="AC1128" s="561"/>
      <c r="AD1128" s="561"/>
      <c r="AE1128" s="561"/>
      <c r="AF1128" s="561"/>
      <c r="AG1128" s="561">
        <v>4457.1972881000002</v>
      </c>
      <c r="AH1128" s="561">
        <v>5428.4636347000005</v>
      </c>
      <c r="AI1128" s="290" t="s">
        <v>369</v>
      </c>
      <c r="AJ1128" s="290" t="s">
        <v>330</v>
      </c>
    </row>
    <row r="1129" spans="2:36" x14ac:dyDescent="0.25">
      <c r="B1129" s="554">
        <v>1027</v>
      </c>
      <c r="C1129" s="555"/>
      <c r="D1129" s="556"/>
      <c r="E1129" s="290" t="s">
        <v>395</v>
      </c>
      <c r="F1129" s="290" t="s">
        <v>494</v>
      </c>
      <c r="G1129" s="290" t="s">
        <v>397</v>
      </c>
      <c r="H1129" s="183" t="str">
        <f>INDEX(Sector!$D$57:$D$776,MATCH('Energy consumption (raw)'!F1129,Sector!$C$57:$C$776,FALSE))</f>
        <v>Manufacture of paper and paper products</v>
      </c>
      <c r="I1129" s="183" t="str">
        <f>IF(G1129=Sector!$B$50,Sector!$B$50,IF(G1129=Sector!$B$51,Sector!$B$51,IF(G1129=Sector!$B$53,Sector!$B$53,INDEX(Sector!$E$57:$E$776,MATCH('Energy consumption (raw)'!F1129,Sector!$C$57:$C$776,FALSE)))))</f>
        <v>17 Manufacture of paper and paper products</v>
      </c>
      <c r="J1129" s="561"/>
      <c r="K1129" s="561"/>
      <c r="L1129" s="561"/>
      <c r="M1129" s="561"/>
      <c r="N1129" s="561"/>
      <c r="O1129" s="561"/>
      <c r="P1129" s="561"/>
      <c r="Q1129" s="561"/>
      <c r="R1129" s="561"/>
      <c r="S1129" s="561"/>
      <c r="T1129" s="561"/>
      <c r="U1129" s="561"/>
      <c r="V1129" s="561"/>
      <c r="W1129" s="561"/>
      <c r="X1129" s="561"/>
      <c r="Y1129" s="561"/>
      <c r="Z1129" s="561"/>
      <c r="AA1129" s="561"/>
      <c r="AB1129" s="561"/>
      <c r="AC1129" s="561"/>
      <c r="AD1129" s="561"/>
      <c r="AE1129" s="561"/>
      <c r="AF1129" s="561"/>
      <c r="AG1129" s="561">
        <v>1258</v>
      </c>
      <c r="AH1129" s="561">
        <v>1694.7762692000001</v>
      </c>
      <c r="AI1129" s="290" t="s">
        <v>369</v>
      </c>
      <c r="AJ1129" s="290" t="s">
        <v>330</v>
      </c>
    </row>
    <row r="1130" spans="2:36" x14ac:dyDescent="0.25">
      <c r="B1130" s="554">
        <v>1028</v>
      </c>
      <c r="C1130" s="555"/>
      <c r="D1130" s="556"/>
      <c r="E1130" s="290" t="s">
        <v>395</v>
      </c>
      <c r="F1130" s="290" t="s">
        <v>573</v>
      </c>
      <c r="G1130" s="290" t="s">
        <v>397</v>
      </c>
      <c r="H1130" s="183" t="str">
        <f>INDEX(Sector!$D$57:$D$776,MATCH('Energy consumption (raw)'!F1130,Sector!$C$57:$C$776,FALSE))</f>
        <v>Producing shoes</v>
      </c>
      <c r="I1130" s="183" t="str">
        <f>IF(G1130=Sector!$B$50,Sector!$B$50,IF(G1130=Sector!$B$51,Sector!$B$51,IF(G1130=Sector!$B$53,Sector!$B$53,INDEX(Sector!$E$57:$E$776,MATCH('Energy consumption (raw)'!F1130,Sector!$C$57:$C$776,FALSE)))))</f>
        <v>14 Manufacture of wearing apparel</v>
      </c>
      <c r="J1130" s="561">
        <v>15362746</v>
      </c>
      <c r="K1130" s="561"/>
      <c r="L1130" s="561"/>
      <c r="M1130" s="561"/>
      <c r="N1130" s="561"/>
      <c r="O1130" s="561"/>
      <c r="P1130" s="561"/>
      <c r="Q1130" s="561"/>
      <c r="R1130" s="561"/>
      <c r="S1130" s="561"/>
      <c r="T1130" s="561"/>
      <c r="U1130" s="561"/>
      <c r="V1130" s="561"/>
      <c r="W1130" s="561"/>
      <c r="X1130" s="561"/>
      <c r="Y1130" s="561"/>
      <c r="Z1130" s="561"/>
      <c r="AA1130" s="561"/>
      <c r="AB1130" s="561"/>
      <c r="AC1130" s="561"/>
      <c r="AD1130" s="561"/>
      <c r="AE1130" s="561"/>
      <c r="AF1130" s="561"/>
      <c r="AG1130" s="561">
        <v>2370.4717078000003</v>
      </c>
      <c r="AH1130" s="561">
        <v>3389.0282270000002</v>
      </c>
      <c r="AI1130" s="290" t="s">
        <v>369</v>
      </c>
      <c r="AJ1130" s="290" t="s">
        <v>330</v>
      </c>
    </row>
    <row r="1131" spans="2:36" x14ac:dyDescent="0.25">
      <c r="B1131" s="554">
        <v>1029</v>
      </c>
      <c r="C1131" s="555"/>
      <c r="D1131" s="556"/>
      <c r="E1131" s="290" t="s">
        <v>395</v>
      </c>
      <c r="F1131" s="290" t="s">
        <v>717</v>
      </c>
      <c r="G1131" s="290" t="s">
        <v>397</v>
      </c>
      <c r="H1131" s="183" t="str">
        <f>INDEX(Sector!$D$57:$D$776,MATCH('Energy consumption (raw)'!F1131,Sector!$C$57:$C$776,FALSE))</f>
        <v>Other Mining</v>
      </c>
      <c r="I1131" s="183" t="str">
        <f>IF(G1131=Sector!$B$50,Sector!$B$50,IF(G1131=Sector!$B$51,Sector!$B$51,IF(G1131=Sector!$B$53,Sector!$B$53,INDEX(Sector!$E$57:$E$776,MATCH('Energy consumption (raw)'!F1131,Sector!$C$57:$C$776,FALSE)))))</f>
        <v>08 Other mining and quarrying</v>
      </c>
      <c r="J1131" s="561">
        <v>96138961</v>
      </c>
      <c r="K1131" s="561"/>
      <c r="L1131" s="561"/>
      <c r="M1131" s="561"/>
      <c r="N1131" s="561"/>
      <c r="O1131" s="561"/>
      <c r="P1131" s="561"/>
      <c r="Q1131" s="561"/>
      <c r="R1131" s="561"/>
      <c r="S1131" s="561"/>
      <c r="T1131" s="561"/>
      <c r="U1131" s="561"/>
      <c r="V1131" s="561"/>
      <c r="W1131" s="561"/>
      <c r="X1131" s="561"/>
      <c r="Y1131" s="561"/>
      <c r="Z1131" s="561"/>
      <c r="AA1131" s="561"/>
      <c r="AB1131" s="561"/>
      <c r="AC1131" s="561"/>
      <c r="AD1131" s="561"/>
      <c r="AE1131" s="561"/>
      <c r="AF1131" s="561"/>
      <c r="AG1131" s="561">
        <v>14834.2416823</v>
      </c>
      <c r="AH1131" s="561">
        <v>4071.9112682000004</v>
      </c>
      <c r="AI1131" s="290" t="s">
        <v>369</v>
      </c>
      <c r="AJ1131" s="290" t="s">
        <v>330</v>
      </c>
    </row>
    <row r="1132" spans="2:36" x14ac:dyDescent="0.25">
      <c r="B1132" s="554">
        <v>1030</v>
      </c>
      <c r="C1132" s="555"/>
      <c r="D1132" s="556"/>
      <c r="E1132" s="290" t="s">
        <v>395</v>
      </c>
      <c r="F1132" s="290" t="s">
        <v>465</v>
      </c>
      <c r="G1132" s="290" t="s">
        <v>397</v>
      </c>
      <c r="H1132" s="183" t="str">
        <f>INDEX(Sector!$D$57:$D$776,MATCH('Energy consumption (raw)'!F1132,Sector!$C$57:$C$776,FALSE))</f>
        <v>Production of costumes</v>
      </c>
      <c r="I1132" s="183" t="str">
        <f>IF(G1132=Sector!$B$50,Sector!$B$50,IF(G1132=Sector!$B$51,Sector!$B$51,IF(G1132=Sector!$B$53,Sector!$B$53,INDEX(Sector!$E$57:$E$776,MATCH('Energy consumption (raw)'!F1132,Sector!$C$57:$C$776,FALSE)))))</f>
        <v>14 Manufacture of wearing apparel</v>
      </c>
      <c r="J1132" s="561">
        <v>21968198</v>
      </c>
      <c r="K1132" s="561"/>
      <c r="L1132" s="561"/>
      <c r="M1132" s="561"/>
      <c r="N1132" s="561"/>
      <c r="O1132" s="561"/>
      <c r="P1132" s="561"/>
      <c r="Q1132" s="561"/>
      <c r="R1132" s="561"/>
      <c r="S1132" s="561"/>
      <c r="T1132" s="561"/>
      <c r="U1132" s="561"/>
      <c r="V1132" s="561"/>
      <c r="W1132" s="561"/>
      <c r="X1132" s="561"/>
      <c r="Y1132" s="561"/>
      <c r="Z1132" s="561"/>
      <c r="AA1132" s="561"/>
      <c r="AB1132" s="561"/>
      <c r="AC1132" s="561"/>
      <c r="AD1132" s="561"/>
      <c r="AE1132" s="561"/>
      <c r="AF1132" s="561"/>
      <c r="AG1132" s="561">
        <v>3389.6929514000003</v>
      </c>
      <c r="AH1132" s="561">
        <v>3206.3362555000003</v>
      </c>
      <c r="AI1132" s="290" t="s">
        <v>369</v>
      </c>
      <c r="AJ1132" s="290" t="s">
        <v>330</v>
      </c>
    </row>
    <row r="1133" spans="2:36" x14ac:dyDescent="0.25">
      <c r="B1133" s="554">
        <v>1031</v>
      </c>
      <c r="C1133" s="555"/>
      <c r="D1133" s="556"/>
      <c r="E1133" s="290" t="s">
        <v>395</v>
      </c>
      <c r="F1133" s="290" t="s">
        <v>465</v>
      </c>
      <c r="G1133" s="290" t="s">
        <v>397</v>
      </c>
      <c r="H1133" s="183" t="str">
        <f>INDEX(Sector!$D$57:$D$776,MATCH('Energy consumption (raw)'!F1133,Sector!$C$57:$C$776,FALSE))</f>
        <v>Production of costumes</v>
      </c>
      <c r="I1133" s="183" t="str">
        <f>IF(G1133=Sector!$B$50,Sector!$B$50,IF(G1133=Sector!$B$51,Sector!$B$51,IF(G1133=Sector!$B$53,Sector!$B$53,INDEX(Sector!$E$57:$E$776,MATCH('Energy consumption (raw)'!F1133,Sector!$C$57:$C$776,FALSE)))))</f>
        <v>14 Manufacture of wearing apparel</v>
      </c>
      <c r="J1133" s="561"/>
      <c r="K1133" s="561"/>
      <c r="L1133" s="561"/>
      <c r="M1133" s="561"/>
      <c r="N1133" s="561"/>
      <c r="O1133" s="561"/>
      <c r="P1133" s="561"/>
      <c r="Q1133" s="561"/>
      <c r="R1133" s="561"/>
      <c r="S1133" s="561"/>
      <c r="T1133" s="561"/>
      <c r="U1133" s="561"/>
      <c r="V1133" s="561"/>
      <c r="W1133" s="561"/>
      <c r="X1133" s="561"/>
      <c r="Y1133" s="561"/>
      <c r="Z1133" s="561"/>
      <c r="AA1133" s="561"/>
      <c r="AB1133" s="561"/>
      <c r="AC1133" s="561"/>
      <c r="AD1133" s="561"/>
      <c r="AE1133" s="561"/>
      <c r="AF1133" s="561"/>
      <c r="AG1133" s="561">
        <v>1458</v>
      </c>
      <c r="AH1133" s="561"/>
      <c r="AI1133" s="290" t="s">
        <v>369</v>
      </c>
      <c r="AJ1133" s="290" t="s">
        <v>330</v>
      </c>
    </row>
    <row r="1134" spans="2:36" x14ac:dyDescent="0.25">
      <c r="B1134" s="554">
        <v>1032</v>
      </c>
      <c r="C1134" s="555"/>
      <c r="D1134" s="556"/>
      <c r="E1134" s="290" t="s">
        <v>395</v>
      </c>
      <c r="F1134" s="559" t="s">
        <v>383</v>
      </c>
      <c r="G1134" s="290" t="s">
        <v>397</v>
      </c>
      <c r="H1134" s="183" t="str">
        <f>INDEX(Sector!$D$57:$D$776,MATCH('Energy consumption (raw)'!F1134,Sector!$C$57:$C$776,FALSE))</f>
        <v>Manufacture of starch and starch-based products</v>
      </c>
      <c r="I1134" s="183" t="str">
        <f>IF(G1134=Sector!$B$50,Sector!$B$50,IF(G1134=Sector!$B$51,Sector!$B$51,IF(G1134=Sector!$B$53,Sector!$B$53,INDEX(Sector!$E$57:$E$776,MATCH('Energy consumption (raw)'!F1134,Sector!$C$57:$C$776,FALSE)))))</f>
        <v>10 Manufacture of food products</v>
      </c>
      <c r="J1134" s="561"/>
      <c r="K1134" s="561">
        <v>8918138</v>
      </c>
      <c r="L1134" s="561"/>
      <c r="M1134" s="561"/>
      <c r="N1134" s="561"/>
      <c r="O1134" s="561"/>
      <c r="P1134" s="561"/>
      <c r="Q1134" s="561"/>
      <c r="R1134" s="561"/>
      <c r="S1134" s="561"/>
      <c r="T1134" s="561"/>
      <c r="U1134" s="561"/>
      <c r="V1134" s="561"/>
      <c r="W1134" s="561"/>
      <c r="X1134" s="561"/>
      <c r="Y1134" s="561"/>
      <c r="Z1134" s="561"/>
      <c r="AA1134" s="561"/>
      <c r="AB1134" s="561"/>
      <c r="AC1134" s="561"/>
      <c r="AD1134" s="561"/>
      <c r="AE1134" s="561"/>
      <c r="AF1134" s="561"/>
      <c r="AG1134" s="561">
        <v>1376.0686934</v>
      </c>
      <c r="AH1134" s="561">
        <v>1172</v>
      </c>
      <c r="AI1134" s="290" t="s">
        <v>310</v>
      </c>
      <c r="AJ1134" s="290" t="s">
        <v>331</v>
      </c>
    </row>
    <row r="1135" spans="2:36" x14ac:dyDescent="0.25">
      <c r="B1135" s="554">
        <v>1033</v>
      </c>
      <c r="C1135" s="555"/>
      <c r="D1135" s="556"/>
      <c r="E1135" s="290" t="s">
        <v>395</v>
      </c>
      <c r="F1135" s="290" t="s">
        <v>428</v>
      </c>
      <c r="G1135" s="290" t="s">
        <v>397</v>
      </c>
      <c r="H1135" s="183" t="str">
        <f>INDEX(Sector!$D$57:$D$776,MATCH('Energy consumption (raw)'!F1135,Sector!$C$57:$C$776,FALSE))</f>
        <v>Cement Production</v>
      </c>
      <c r="I1135" s="183" t="str">
        <f>IF(G1135=Sector!$B$50,Sector!$B$50,IF(G1135=Sector!$B$51,Sector!$B$51,IF(G1135=Sector!$B$53,Sector!$B$53,INDEX(Sector!$E$57:$E$776,MATCH('Energy consumption (raw)'!F1135,Sector!$C$57:$C$776,FALSE)))))</f>
        <v>23 Manufacture of other non-metallic mineral products</v>
      </c>
      <c r="J1135" s="561"/>
      <c r="K1135" s="561">
        <v>64100256</v>
      </c>
      <c r="L1135" s="561"/>
      <c r="M1135" s="561"/>
      <c r="N1135" s="561">
        <v>98508</v>
      </c>
      <c r="O1135" s="561"/>
      <c r="P1135" s="561"/>
      <c r="Q1135" s="561"/>
      <c r="R1135" s="561"/>
      <c r="S1135" s="561">
        <v>564532</v>
      </c>
      <c r="T1135" s="561"/>
      <c r="U1135" s="561"/>
      <c r="V1135" s="561"/>
      <c r="W1135" s="561"/>
      <c r="X1135" s="561"/>
      <c r="Y1135" s="561"/>
      <c r="Z1135" s="561"/>
      <c r="AA1135" s="561"/>
      <c r="AB1135" s="561"/>
      <c r="AC1135" s="561"/>
      <c r="AD1135" s="561"/>
      <c r="AE1135" s="561"/>
      <c r="AF1135" s="561"/>
      <c r="AG1135" s="561">
        <v>79343.057660799983</v>
      </c>
      <c r="AH1135" s="561">
        <v>9036</v>
      </c>
      <c r="AI1135" s="290" t="s">
        <v>310</v>
      </c>
      <c r="AJ1135" s="290" t="s">
        <v>331</v>
      </c>
    </row>
    <row r="1136" spans="2:36" x14ac:dyDescent="0.25">
      <c r="B1136" s="554">
        <v>1034</v>
      </c>
      <c r="C1136" s="555"/>
      <c r="D1136" s="556"/>
      <c r="E1136" s="290" t="s">
        <v>395</v>
      </c>
      <c r="F1136" s="559" t="s">
        <v>432</v>
      </c>
      <c r="G1136" s="290" t="s">
        <v>397</v>
      </c>
      <c r="H1136" s="183" t="str">
        <f>INDEX(Sector!$D$57:$D$776,MATCH('Energy consumption (raw)'!F1136,Sector!$C$57:$C$776,FALSE))</f>
        <v>Manufacture of products from other non-metallic minerals n.e.c</v>
      </c>
      <c r="I1136" s="183" t="str">
        <f>IF(G1136=Sector!$B$50,Sector!$B$50,IF(G1136=Sector!$B$51,Sector!$B$51,IF(G1136=Sector!$B$53,Sector!$B$53,INDEX(Sector!$E$57:$E$776,MATCH('Energy consumption (raw)'!F1136,Sector!$C$57:$C$776,FALSE)))))</f>
        <v>23 Manufacture of other non-metallic mineral products</v>
      </c>
      <c r="J1136" s="561"/>
      <c r="K1136" s="561">
        <v>7371144</v>
      </c>
      <c r="L1136" s="561"/>
      <c r="M1136" s="561"/>
      <c r="N1136" s="561"/>
      <c r="O1136" s="561"/>
      <c r="P1136" s="561"/>
      <c r="Q1136" s="561"/>
      <c r="R1136" s="561"/>
      <c r="S1136" s="561">
        <v>174912</v>
      </c>
      <c r="T1136" s="561"/>
      <c r="U1136" s="561"/>
      <c r="V1136" s="561"/>
      <c r="W1136" s="561"/>
      <c r="X1136" s="561"/>
      <c r="Y1136" s="561"/>
      <c r="Z1136" s="561"/>
      <c r="AA1136" s="561"/>
      <c r="AB1136" s="561"/>
      <c r="AC1136" s="561"/>
      <c r="AD1136" s="561"/>
      <c r="AE1136" s="561"/>
      <c r="AF1136" s="561"/>
      <c r="AG1136" s="561">
        <v>1291.2900792</v>
      </c>
      <c r="AH1136" s="561">
        <v>1154</v>
      </c>
      <c r="AI1136" s="290" t="s">
        <v>310</v>
      </c>
      <c r="AJ1136" s="290" t="s">
        <v>331</v>
      </c>
    </row>
    <row r="1137" spans="2:36" x14ac:dyDescent="0.25">
      <c r="B1137" s="554">
        <v>1035</v>
      </c>
      <c r="C1137" s="555"/>
      <c r="D1137" s="556"/>
      <c r="E1137" s="290" t="s">
        <v>395</v>
      </c>
      <c r="F1137" s="559" t="s">
        <v>688</v>
      </c>
      <c r="G1137" s="290" t="s">
        <v>397</v>
      </c>
      <c r="H1137" s="183" t="str">
        <f>INDEX(Sector!$D$57:$D$776,MATCH('Energy consumption (raw)'!F1137,Sector!$C$57:$C$776,FALSE))</f>
        <v>Manufacture of plywood, veneers, plywood and other thin boards</v>
      </c>
      <c r="I1137" s="183" t="str">
        <f>IF(G1137=Sector!$B$50,Sector!$B$50,IF(G1137=Sector!$B$51,Sector!$B$51,IF(G1137=Sector!$B$53,Sector!$B$53,INDEX(Sector!$E$57:$E$776,MATCH('Energy consumption (raw)'!F1137,Sector!$C$57:$C$776,FALSE)))))</f>
        <v>16 Manufacture of wood and of products of wood and cork, except furniture;
manufacture of articles of straw and plaiting materials</v>
      </c>
      <c r="J1137" s="561">
        <v>6666992</v>
      </c>
      <c r="K1137" s="561">
        <v>6666992</v>
      </c>
      <c r="L1137" s="561"/>
      <c r="M1137" s="561"/>
      <c r="N1137" s="561"/>
      <c r="O1137" s="561"/>
      <c r="P1137" s="561"/>
      <c r="Q1137" s="561"/>
      <c r="R1137" s="561"/>
      <c r="S1137" s="561"/>
      <c r="T1137" s="561"/>
      <c r="U1137" s="561"/>
      <c r="V1137" s="561"/>
      <c r="W1137" s="561"/>
      <c r="X1137" s="561"/>
      <c r="Y1137" s="561"/>
      <c r="Z1137" s="561"/>
      <c r="AA1137" s="561"/>
      <c r="AB1137" s="561"/>
      <c r="AC1137" s="561"/>
      <c r="AD1137" s="561"/>
      <c r="AE1137" s="561"/>
      <c r="AF1137" s="561"/>
      <c r="AG1137" s="561">
        <v>1028.7168656000001</v>
      </c>
      <c r="AH1137" s="561">
        <v>1396</v>
      </c>
      <c r="AI1137" s="290" t="s">
        <v>310</v>
      </c>
      <c r="AJ1137" s="290" t="s">
        <v>331</v>
      </c>
    </row>
    <row r="1138" spans="2:36" x14ac:dyDescent="0.25">
      <c r="B1138" s="554">
        <v>1036</v>
      </c>
      <c r="C1138" s="555"/>
      <c r="D1138" s="556"/>
      <c r="E1138" s="290" t="s">
        <v>395</v>
      </c>
      <c r="F1138" s="290" t="s">
        <v>407</v>
      </c>
      <c r="G1138" s="290" t="s">
        <v>397</v>
      </c>
      <c r="H1138" s="183" t="str">
        <f>INDEX(Sector!$D$57:$D$776,MATCH('Energy consumption (raw)'!F1138,Sector!$C$57:$C$776,FALSE))</f>
        <v>Electronic components manufacturing</v>
      </c>
      <c r="I1138" s="183" t="str">
        <f>IF(G1138=Sector!$B$50,Sector!$B$50,IF(G1138=Sector!$B$51,Sector!$B$51,IF(G1138=Sector!$B$53,Sector!$B$53,INDEX(Sector!$E$57:$E$776,MATCH('Energy consumption (raw)'!F1138,Sector!$C$57:$C$776,FALSE)))))</f>
        <v>26 Manufacture of computer, electronic and optical products</v>
      </c>
      <c r="J1138" s="561"/>
      <c r="K1138" s="561">
        <v>9310166</v>
      </c>
      <c r="L1138" s="561"/>
      <c r="M1138" s="561"/>
      <c r="N1138" s="561"/>
      <c r="O1138" s="561"/>
      <c r="P1138" s="561"/>
      <c r="Q1138" s="561"/>
      <c r="R1138" s="561"/>
      <c r="S1138" s="561">
        <v>6000</v>
      </c>
      <c r="T1138" s="561"/>
      <c r="U1138" s="561"/>
      <c r="V1138" s="561"/>
      <c r="W1138" s="561"/>
      <c r="X1138" s="561"/>
      <c r="Y1138" s="561"/>
      <c r="Z1138" s="561"/>
      <c r="AA1138" s="561"/>
      <c r="AB1138" s="561"/>
      <c r="AC1138" s="561"/>
      <c r="AD1138" s="561"/>
      <c r="AE1138" s="561"/>
      <c r="AF1138" s="561"/>
      <c r="AG1138" s="561">
        <v>1441.8386138000001</v>
      </c>
      <c r="AH1138" s="561">
        <v>1312</v>
      </c>
      <c r="AI1138" s="290" t="s">
        <v>310</v>
      </c>
      <c r="AJ1138" s="290" t="s">
        <v>331</v>
      </c>
    </row>
    <row r="1139" spans="2:36" x14ac:dyDescent="0.25">
      <c r="B1139" s="554">
        <v>1037</v>
      </c>
      <c r="C1139" s="555"/>
      <c r="D1139" s="556"/>
      <c r="E1139" s="290" t="s">
        <v>395</v>
      </c>
      <c r="F1139" s="559" t="s">
        <v>543</v>
      </c>
      <c r="G1139" s="290" t="s">
        <v>397</v>
      </c>
      <c r="H1139" s="183" t="str">
        <f>INDEX(Sector!$D$57:$D$776,MATCH('Energy consumption (raw)'!F1139,Sector!$C$57:$C$776,FALSE))</f>
        <v>Manufacture of pasta, noodles and similar products</v>
      </c>
      <c r="I1139" s="183" t="str">
        <f>IF(G1139=Sector!$B$50,Sector!$B$50,IF(G1139=Sector!$B$51,Sector!$B$51,IF(G1139=Sector!$B$53,Sector!$B$53,INDEX(Sector!$E$57:$E$776,MATCH('Energy consumption (raw)'!F1139,Sector!$C$57:$C$776,FALSE)))))</f>
        <v>10 Manufacture of food products</v>
      </c>
      <c r="J1139" s="561"/>
      <c r="K1139" s="561">
        <v>15209457</v>
      </c>
      <c r="L1139" s="561"/>
      <c r="M1139" s="561"/>
      <c r="N1139" s="561"/>
      <c r="O1139" s="561"/>
      <c r="P1139" s="561"/>
      <c r="Q1139" s="561"/>
      <c r="R1139" s="561"/>
      <c r="S1139" s="561">
        <v>67000</v>
      </c>
      <c r="T1139" s="561"/>
      <c r="U1139" s="561"/>
      <c r="V1139" s="561"/>
      <c r="W1139" s="561"/>
      <c r="X1139" s="561"/>
      <c r="Y1139" s="561"/>
      <c r="Z1139" s="561"/>
      <c r="AA1139" s="561"/>
      <c r="AB1139" s="561"/>
      <c r="AC1139" s="561"/>
      <c r="AD1139" s="561"/>
      <c r="AE1139" s="561"/>
      <c r="AF1139" s="561"/>
      <c r="AG1139" s="561">
        <v>2405.7792151000003</v>
      </c>
      <c r="AH1139" s="561">
        <v>2054</v>
      </c>
      <c r="AI1139" s="290" t="s">
        <v>310</v>
      </c>
      <c r="AJ1139" s="290" t="s">
        <v>331</v>
      </c>
    </row>
    <row r="1140" spans="2:36" x14ac:dyDescent="0.25">
      <c r="B1140" s="554">
        <v>1038</v>
      </c>
      <c r="C1140" s="555"/>
      <c r="D1140" s="556"/>
      <c r="E1140" s="290" t="s">
        <v>395</v>
      </c>
      <c r="F1140" s="290" t="s">
        <v>478</v>
      </c>
      <c r="G1140" s="290" t="s">
        <v>397</v>
      </c>
      <c r="H1140" s="183" t="str">
        <f>INDEX(Sector!$D$57:$D$776,MATCH('Energy consumption (raw)'!F1140,Sector!$C$57:$C$776,FALSE))</f>
        <v>Processing milk and dairy products</v>
      </c>
      <c r="I1140" s="183" t="str">
        <f>IF(G1140=Sector!$B$50,Sector!$B$50,IF(G1140=Sector!$B$51,Sector!$B$51,IF(G1140=Sector!$B$53,Sector!$B$53,INDEX(Sector!$E$57:$E$776,MATCH('Energy consumption (raw)'!F1140,Sector!$C$57:$C$776,FALSE)))))</f>
        <v>10 Manufacture of food products</v>
      </c>
      <c r="J1140" s="561">
        <v>6747749</v>
      </c>
      <c r="K1140" s="561">
        <v>6747749</v>
      </c>
      <c r="L1140" s="561"/>
      <c r="M1140" s="561"/>
      <c r="N1140" s="561"/>
      <c r="O1140" s="561"/>
      <c r="P1140" s="561"/>
      <c r="Q1140" s="561"/>
      <c r="R1140" s="561"/>
      <c r="S1140" s="561"/>
      <c r="T1140" s="561"/>
      <c r="U1140" s="561"/>
      <c r="V1140" s="561"/>
      <c r="W1140" s="561"/>
      <c r="X1140" s="561"/>
      <c r="Y1140" s="561"/>
      <c r="Z1140" s="561"/>
      <c r="AA1140" s="561"/>
      <c r="AB1140" s="561"/>
      <c r="AC1140" s="561"/>
      <c r="AD1140" s="561"/>
      <c r="AE1140" s="561"/>
      <c r="AF1140" s="561"/>
      <c r="AG1140" s="561">
        <v>1041.1776707000001</v>
      </c>
      <c r="AH1140" s="561">
        <v>1115</v>
      </c>
      <c r="AI1140" s="290" t="s">
        <v>310</v>
      </c>
      <c r="AJ1140" s="290" t="s">
        <v>331</v>
      </c>
    </row>
    <row r="1141" spans="2:36" x14ac:dyDescent="0.25">
      <c r="B1141" s="554">
        <v>1039</v>
      </c>
      <c r="C1141" s="555"/>
      <c r="D1141" s="556"/>
      <c r="E1141" s="290" t="s">
        <v>395</v>
      </c>
      <c r="F1141" s="559" t="s">
        <v>433</v>
      </c>
      <c r="G1141" s="290" t="s">
        <v>397</v>
      </c>
      <c r="H1141" s="183" t="str">
        <f>INDEX(Sector!$D$57:$D$776,MATCH('Energy consumption (raw)'!F1141,Sector!$C$57:$C$776,FALSE))</f>
        <v>Producing plastics and synthetic rubber in primary form</v>
      </c>
      <c r="I1141" s="183" t="str">
        <f>IF(G1141=Sector!$B$50,Sector!$B$50,IF(G1141=Sector!$B$51,Sector!$B$51,IF(G1141=Sector!$B$53,Sector!$B$53,INDEX(Sector!$E$57:$E$776,MATCH('Energy consumption (raw)'!F1141,Sector!$C$57:$C$776,FALSE)))))</f>
        <v>22 Manufacture of rubber and plastics products</v>
      </c>
      <c r="J1141" s="561"/>
      <c r="K1141" s="561">
        <v>25434015</v>
      </c>
      <c r="L1141" s="561"/>
      <c r="M1141" s="561"/>
      <c r="N1141" s="561"/>
      <c r="O1141" s="561"/>
      <c r="P1141" s="561"/>
      <c r="Q1141" s="561"/>
      <c r="R1141" s="561"/>
      <c r="S1141" s="561"/>
      <c r="T1141" s="561"/>
      <c r="U1141" s="561"/>
      <c r="V1141" s="561"/>
      <c r="W1141" s="561"/>
      <c r="X1141" s="561"/>
      <c r="Y1141" s="561"/>
      <c r="Z1141" s="561"/>
      <c r="AA1141" s="561"/>
      <c r="AB1141" s="561"/>
      <c r="AC1141" s="561"/>
      <c r="AD1141" s="561"/>
      <c r="AE1141" s="561"/>
      <c r="AF1141" s="561"/>
      <c r="AG1141" s="561">
        <v>3924.4685145000003</v>
      </c>
      <c r="AH1141" s="561">
        <v>3431</v>
      </c>
      <c r="AI1141" s="290" t="s">
        <v>310</v>
      </c>
      <c r="AJ1141" s="290" t="s">
        <v>331</v>
      </c>
    </row>
    <row r="1142" spans="2:36" x14ac:dyDescent="0.25">
      <c r="B1142" s="554">
        <v>1040</v>
      </c>
      <c r="C1142" s="555"/>
      <c r="D1142" s="556"/>
      <c r="E1142" s="290" t="s">
        <v>395</v>
      </c>
      <c r="F1142" s="290" t="s">
        <v>478</v>
      </c>
      <c r="G1142" s="290" t="s">
        <v>397</v>
      </c>
      <c r="H1142" s="183" t="str">
        <f>INDEX(Sector!$D$57:$D$776,MATCH('Energy consumption (raw)'!F1142,Sector!$C$57:$C$776,FALSE))</f>
        <v>Processing milk and dairy products</v>
      </c>
      <c r="I1142" s="183" t="str">
        <f>IF(G1142=Sector!$B$50,Sector!$B$50,IF(G1142=Sector!$B$51,Sector!$B$51,IF(G1142=Sector!$B$53,Sector!$B$53,INDEX(Sector!$E$57:$E$776,MATCH('Energy consumption (raw)'!F1142,Sector!$C$57:$C$776,FALSE)))))</f>
        <v>10 Manufacture of food products</v>
      </c>
      <c r="J1142" s="561"/>
      <c r="K1142" s="561">
        <v>102123922</v>
      </c>
      <c r="L1142" s="561"/>
      <c r="M1142" s="561"/>
      <c r="N1142" s="561"/>
      <c r="O1142" s="561"/>
      <c r="P1142" s="561"/>
      <c r="Q1142" s="561"/>
      <c r="R1142" s="561"/>
      <c r="S1142" s="561">
        <v>3226</v>
      </c>
      <c r="T1142" s="561"/>
      <c r="U1142" s="561"/>
      <c r="V1142" s="561"/>
      <c r="W1142" s="561"/>
      <c r="X1142" s="561"/>
      <c r="Y1142" s="561"/>
      <c r="Z1142" s="561"/>
      <c r="AA1142" s="561"/>
      <c r="AB1142" s="561"/>
      <c r="AC1142" s="561"/>
      <c r="AD1142" s="561"/>
      <c r="AE1142" s="561"/>
      <c r="AF1142" s="561"/>
      <c r="AG1142" s="561">
        <v>15760.560044600001</v>
      </c>
      <c r="AH1142" s="561">
        <v>13290</v>
      </c>
      <c r="AI1142" s="290" t="s">
        <v>310</v>
      </c>
      <c r="AJ1142" s="290" t="s">
        <v>331</v>
      </c>
    </row>
    <row r="1143" spans="2:36" x14ac:dyDescent="0.25">
      <c r="B1143" s="554">
        <v>1041</v>
      </c>
      <c r="C1143" s="555"/>
      <c r="D1143" s="556"/>
      <c r="E1143" s="290" t="s">
        <v>395</v>
      </c>
      <c r="F1143" s="290" t="s">
        <v>428</v>
      </c>
      <c r="G1143" s="290" t="s">
        <v>397</v>
      </c>
      <c r="H1143" s="183" t="str">
        <f>INDEX(Sector!$D$57:$D$776,MATCH('Energy consumption (raw)'!F1143,Sector!$C$57:$C$776,FALSE))</f>
        <v>Cement Production</v>
      </c>
      <c r="I1143" s="183" t="str">
        <f>IF(G1143=Sector!$B$50,Sector!$B$50,IF(G1143=Sector!$B$51,Sector!$B$51,IF(G1143=Sector!$B$53,Sector!$B$53,INDEX(Sector!$E$57:$E$776,MATCH('Energy consumption (raw)'!F1143,Sector!$C$57:$C$776,FALSE)))))</f>
        <v>23 Manufacture of other non-metallic mineral products</v>
      </c>
      <c r="J1143" s="561"/>
      <c r="K1143" s="561">
        <v>162277236</v>
      </c>
      <c r="L1143" s="561"/>
      <c r="M1143" s="561"/>
      <c r="N1143" s="561"/>
      <c r="O1143" s="561"/>
      <c r="P1143" s="561"/>
      <c r="Q1143" s="561"/>
      <c r="R1143" s="561"/>
      <c r="S1143" s="561"/>
      <c r="T1143" s="561"/>
      <c r="U1143" s="561"/>
      <c r="V1143" s="561"/>
      <c r="W1143" s="561"/>
      <c r="X1143" s="561"/>
      <c r="Y1143" s="561"/>
      <c r="Z1143" s="561"/>
      <c r="AA1143" s="561"/>
      <c r="AB1143" s="561"/>
      <c r="AC1143" s="561"/>
      <c r="AD1143" s="561"/>
      <c r="AE1143" s="561"/>
      <c r="AF1143" s="561"/>
      <c r="AG1143" s="561">
        <v>25039.377514800002</v>
      </c>
      <c r="AH1143" s="561">
        <v>21536.903916000003</v>
      </c>
      <c r="AI1143" s="290" t="s">
        <v>310</v>
      </c>
      <c r="AJ1143" s="290" t="s">
        <v>331</v>
      </c>
    </row>
    <row r="1144" spans="2:36" x14ac:dyDescent="0.25">
      <c r="B1144" s="554">
        <v>1042</v>
      </c>
      <c r="C1144" s="555"/>
      <c r="D1144" s="556"/>
      <c r="E1144" s="290" t="s">
        <v>395</v>
      </c>
      <c r="F1144" s="290" t="s">
        <v>438</v>
      </c>
      <c r="G1144" s="290" t="s">
        <v>397</v>
      </c>
      <c r="H1144" s="183" t="str">
        <f>INDEX(Sector!$D$57:$D$776,MATCH('Energy consumption (raw)'!F1144,Sector!$C$57:$C$776,FALSE))</f>
        <v>Brewing beer and brewing malt</v>
      </c>
      <c r="I1144" s="183" t="str">
        <f>IF(G1144=Sector!$B$50,Sector!$B$50,IF(G1144=Sector!$B$51,Sector!$B$51,IF(G1144=Sector!$B$53,Sector!$B$53,INDEX(Sector!$E$57:$E$776,MATCH('Energy consumption (raw)'!F1144,Sector!$C$57:$C$776,FALSE)))))</f>
        <v>11 Manufacture of beverages</v>
      </c>
      <c r="J1144" s="561">
        <v>9210211</v>
      </c>
      <c r="K1144" s="561">
        <v>9210211</v>
      </c>
      <c r="L1144" s="561"/>
      <c r="M1144" s="561"/>
      <c r="N1144" s="561"/>
      <c r="O1144" s="561"/>
      <c r="P1144" s="561"/>
      <c r="Q1144" s="561"/>
      <c r="R1144" s="561"/>
      <c r="S1144" s="561"/>
      <c r="T1144" s="561"/>
      <c r="U1144" s="561"/>
      <c r="V1144" s="561"/>
      <c r="W1144" s="561"/>
      <c r="X1144" s="561"/>
      <c r="Y1144" s="561"/>
      <c r="Z1144" s="561"/>
      <c r="AA1144" s="561"/>
      <c r="AB1144" s="561"/>
      <c r="AC1144" s="561"/>
      <c r="AD1144" s="561"/>
      <c r="AE1144" s="561"/>
      <c r="AF1144" s="561"/>
      <c r="AG1144" s="561">
        <v>1421.1355573000001</v>
      </c>
      <c r="AH1144" s="561">
        <v>1853</v>
      </c>
      <c r="AI1144" s="290" t="s">
        <v>310</v>
      </c>
      <c r="AJ1144" s="290" t="s">
        <v>331</v>
      </c>
    </row>
    <row r="1145" spans="2:36" x14ac:dyDescent="0.25">
      <c r="B1145" s="554">
        <v>1043</v>
      </c>
      <c r="C1145" s="555"/>
      <c r="D1145" s="556"/>
      <c r="E1145" s="290" t="s">
        <v>395</v>
      </c>
      <c r="F1145" s="290" t="s">
        <v>718</v>
      </c>
      <c r="G1145" s="290" t="s">
        <v>397</v>
      </c>
      <c r="H1145" s="183" t="str">
        <f>INDEX(Sector!$D$57:$D$776,MATCH('Energy consumption (raw)'!F1145,Sector!$C$57:$C$776,FALSE))</f>
        <v>Processing agricultural and forestry products</v>
      </c>
      <c r="I1145" s="183" t="str">
        <f>IF(G1145=Sector!$B$50,Sector!$B$50,IF(G1145=Sector!$B$51,Sector!$B$51,IF(G1145=Sector!$B$53,Sector!$B$53,INDEX(Sector!$E$57:$E$776,MATCH('Energy consumption (raw)'!F1145,Sector!$C$57:$C$776,FALSE)))))</f>
        <v>16 Manufacture of wood and of products of wood and cork, except furniture;
manufacture of articles of straw and plaiting materials</v>
      </c>
      <c r="J1145" s="561"/>
      <c r="K1145" s="561">
        <v>16089087</v>
      </c>
      <c r="L1145" s="561"/>
      <c r="M1145" s="561"/>
      <c r="N1145" s="561"/>
      <c r="O1145" s="561"/>
      <c r="P1145" s="561"/>
      <c r="Q1145" s="561"/>
      <c r="R1145" s="561"/>
      <c r="S1145" s="561"/>
      <c r="T1145" s="561"/>
      <c r="U1145" s="561"/>
      <c r="V1145" s="561"/>
      <c r="W1145" s="561"/>
      <c r="X1145" s="561"/>
      <c r="Y1145" s="561"/>
      <c r="Z1145" s="561"/>
      <c r="AA1145" s="561"/>
      <c r="AB1145" s="561"/>
      <c r="AC1145" s="561"/>
      <c r="AD1145" s="561"/>
      <c r="AE1145" s="561"/>
      <c r="AF1145" s="561"/>
      <c r="AG1145" s="561">
        <v>2482.5461241000003</v>
      </c>
      <c r="AH1145" s="561">
        <v>1043</v>
      </c>
      <c r="AI1145" s="290" t="s">
        <v>310</v>
      </c>
      <c r="AJ1145" s="290" t="s">
        <v>331</v>
      </c>
    </row>
    <row r="1146" spans="2:36" x14ac:dyDescent="0.25">
      <c r="B1146" s="554">
        <v>1044</v>
      </c>
      <c r="C1146" s="555"/>
      <c r="D1146" s="556"/>
      <c r="E1146" s="290" t="s">
        <v>395</v>
      </c>
      <c r="F1146" s="559" t="s">
        <v>432</v>
      </c>
      <c r="G1146" s="290" t="s">
        <v>397</v>
      </c>
      <c r="H1146" s="183" t="str">
        <f>INDEX(Sector!$D$57:$D$776,MATCH('Energy consumption (raw)'!F1146,Sector!$C$57:$C$776,FALSE))</f>
        <v>Manufacture of products from other non-metallic minerals n.e.c</v>
      </c>
      <c r="I1146" s="183" t="str">
        <f>IF(G1146=Sector!$B$50,Sector!$B$50,IF(G1146=Sector!$B$51,Sector!$B$51,IF(G1146=Sector!$B$53,Sector!$B$53,INDEX(Sector!$E$57:$E$776,MATCH('Energy consumption (raw)'!F1146,Sector!$C$57:$C$776,FALSE)))))</f>
        <v>23 Manufacture of other non-metallic mineral products</v>
      </c>
      <c r="J1146" s="561"/>
      <c r="K1146" s="561">
        <v>11059662</v>
      </c>
      <c r="L1146" s="561"/>
      <c r="M1146" s="561"/>
      <c r="N1146" s="561"/>
      <c r="O1146" s="561"/>
      <c r="P1146" s="561"/>
      <c r="Q1146" s="561"/>
      <c r="R1146" s="561"/>
      <c r="S1146" s="561"/>
      <c r="T1146" s="561"/>
      <c r="U1146" s="561"/>
      <c r="V1146" s="561"/>
      <c r="W1146" s="561"/>
      <c r="X1146" s="561"/>
      <c r="Y1146" s="561"/>
      <c r="Z1146" s="561"/>
      <c r="AA1146" s="561"/>
      <c r="AB1146" s="561"/>
      <c r="AC1146" s="561"/>
      <c r="AD1146" s="561"/>
      <c r="AE1146" s="561"/>
      <c r="AF1146" s="561"/>
      <c r="AG1146" s="561">
        <v>1706.5058466</v>
      </c>
      <c r="AH1146" s="561">
        <v>1897.5270864000001</v>
      </c>
      <c r="AI1146" s="290" t="s">
        <v>310</v>
      </c>
      <c r="AJ1146" s="290" t="s">
        <v>331</v>
      </c>
    </row>
    <row r="1147" spans="2:36" x14ac:dyDescent="0.25">
      <c r="B1147" s="554">
        <v>1045</v>
      </c>
      <c r="C1147" s="555"/>
      <c r="D1147" s="556"/>
      <c r="E1147" s="290" t="s">
        <v>395</v>
      </c>
      <c r="F1147" s="559" t="s">
        <v>432</v>
      </c>
      <c r="G1147" s="290" t="s">
        <v>397</v>
      </c>
      <c r="H1147" s="183" t="str">
        <f>INDEX(Sector!$D$57:$D$776,MATCH('Energy consumption (raw)'!F1147,Sector!$C$57:$C$776,FALSE))</f>
        <v>Manufacture of products from other non-metallic minerals n.e.c</v>
      </c>
      <c r="I1147" s="183" t="str">
        <f>IF(G1147=Sector!$B$50,Sector!$B$50,IF(G1147=Sector!$B$51,Sector!$B$51,IF(G1147=Sector!$B$53,Sector!$B$53,INDEX(Sector!$E$57:$E$776,MATCH('Energy consumption (raw)'!F1147,Sector!$C$57:$C$776,FALSE)))))</f>
        <v>23 Manufacture of other non-metallic mineral products</v>
      </c>
      <c r="J1147" s="561"/>
      <c r="K1147" s="561">
        <v>8515846</v>
      </c>
      <c r="L1147" s="561"/>
      <c r="M1147" s="561"/>
      <c r="N1147" s="561"/>
      <c r="O1147" s="561"/>
      <c r="P1147" s="561"/>
      <c r="Q1147" s="561"/>
      <c r="R1147" s="561"/>
      <c r="S1147" s="561"/>
      <c r="T1147" s="561"/>
      <c r="U1147" s="561"/>
      <c r="V1147" s="561"/>
      <c r="W1147" s="561"/>
      <c r="X1147" s="561"/>
      <c r="Y1147" s="561"/>
      <c r="Z1147" s="561"/>
      <c r="AA1147" s="561"/>
      <c r="AB1147" s="561"/>
      <c r="AC1147" s="561"/>
      <c r="AD1147" s="561"/>
      <c r="AE1147" s="561"/>
      <c r="AF1147" s="561"/>
      <c r="AG1147" s="561">
        <v>1313.9950378000001</v>
      </c>
      <c r="AH1147" s="561">
        <v>1379</v>
      </c>
      <c r="AI1147" s="290" t="s">
        <v>310</v>
      </c>
      <c r="AJ1147" s="290" t="s">
        <v>331</v>
      </c>
    </row>
    <row r="1148" spans="2:36" x14ac:dyDescent="0.25">
      <c r="B1148" s="554">
        <v>1046</v>
      </c>
      <c r="C1148" s="555"/>
      <c r="D1148" s="556"/>
      <c r="E1148" s="290" t="s">
        <v>395</v>
      </c>
      <c r="F1148" s="290" t="s">
        <v>719</v>
      </c>
      <c r="G1148" s="290" t="s">
        <v>397</v>
      </c>
      <c r="H1148" s="183" t="str">
        <f>INDEX(Sector!$D$57:$D$776,MATCH('Energy consumption (raw)'!F1148,Sector!$C$57:$C$776,FALSE))</f>
        <v>Mineral processing</v>
      </c>
      <c r="I1148" s="183" t="str">
        <f>IF(G1148=Sector!$B$50,Sector!$B$50,IF(G1148=Sector!$B$51,Sector!$B$51,IF(G1148=Sector!$B$53,Sector!$B$53,INDEX(Sector!$E$57:$E$776,MATCH('Energy consumption (raw)'!F1148,Sector!$C$57:$C$776,FALSE)))))</f>
        <v>23 Manufacture of other non-metallic mineral products</v>
      </c>
      <c r="J1148" s="561"/>
      <c r="K1148" s="561">
        <v>16634451</v>
      </c>
      <c r="L1148" s="561"/>
      <c r="M1148" s="561"/>
      <c r="N1148" s="561"/>
      <c r="O1148" s="561"/>
      <c r="P1148" s="561"/>
      <c r="Q1148" s="561"/>
      <c r="R1148" s="561"/>
      <c r="S1148" s="561"/>
      <c r="T1148" s="561"/>
      <c r="U1148" s="561"/>
      <c r="V1148" s="561"/>
      <c r="W1148" s="561"/>
      <c r="X1148" s="561"/>
      <c r="Y1148" s="561"/>
      <c r="Z1148" s="561"/>
      <c r="AA1148" s="561"/>
      <c r="AB1148" s="561"/>
      <c r="AC1148" s="561"/>
      <c r="AD1148" s="561"/>
      <c r="AE1148" s="561"/>
      <c r="AF1148" s="561"/>
      <c r="AG1148" s="561">
        <v>2566.6957893000003</v>
      </c>
      <c r="AH1148" s="561">
        <v>2363</v>
      </c>
      <c r="AI1148" s="290" t="s">
        <v>310</v>
      </c>
      <c r="AJ1148" s="290" t="s">
        <v>331</v>
      </c>
    </row>
    <row r="1149" spans="2:36" x14ac:dyDescent="0.25">
      <c r="B1149" s="554">
        <v>1047</v>
      </c>
      <c r="C1149" s="555"/>
      <c r="D1149" s="556"/>
      <c r="E1149" s="290" t="s">
        <v>395</v>
      </c>
      <c r="F1149" s="290" t="s">
        <v>461</v>
      </c>
      <c r="G1149" s="290" t="s">
        <v>397</v>
      </c>
      <c r="H1149" s="183" t="str">
        <f>INDEX(Sector!$D$57:$D$776,MATCH('Energy consumption (raw)'!F1149,Sector!$C$57:$C$776,FALSE))</f>
        <v>Iron and steel production</v>
      </c>
      <c r="I1149" s="183" t="str">
        <f>IF(G1149=Sector!$B$50,Sector!$B$50,IF(G1149=Sector!$B$51,Sector!$B$51,IF(G1149=Sector!$B$53,Sector!$B$53,INDEX(Sector!$E$57:$E$776,MATCH('Energy consumption (raw)'!F1149,Sector!$C$57:$C$776,FALSE)))))</f>
        <v>24 Manufacture of basic metals</v>
      </c>
      <c r="J1149" s="561"/>
      <c r="K1149" s="561">
        <v>170755558</v>
      </c>
      <c r="L1149" s="561"/>
      <c r="M1149" s="561"/>
      <c r="N1149" s="561"/>
      <c r="O1149" s="561"/>
      <c r="P1149" s="561"/>
      <c r="Q1149" s="561"/>
      <c r="R1149" s="561"/>
      <c r="S1149" s="561"/>
      <c r="T1149" s="561"/>
      <c r="U1149" s="561"/>
      <c r="V1149" s="561"/>
      <c r="W1149" s="561"/>
      <c r="X1149" s="561"/>
      <c r="Y1149" s="561"/>
      <c r="Z1149" s="561"/>
      <c r="AA1149" s="561"/>
      <c r="AB1149" s="561"/>
      <c r="AC1149" s="561"/>
      <c r="AD1149" s="561"/>
      <c r="AE1149" s="561"/>
      <c r="AF1149" s="561"/>
      <c r="AG1149" s="561">
        <v>26347.582599400001</v>
      </c>
      <c r="AH1149" s="561">
        <v>19886.919085200003</v>
      </c>
      <c r="AI1149" s="290" t="s">
        <v>310</v>
      </c>
      <c r="AJ1149" s="290" t="s">
        <v>331</v>
      </c>
    </row>
    <row r="1150" spans="2:36" x14ac:dyDescent="0.25">
      <c r="B1150" s="554">
        <v>1048</v>
      </c>
      <c r="C1150" s="555"/>
      <c r="D1150" s="556"/>
      <c r="E1150" s="290" t="s">
        <v>395</v>
      </c>
      <c r="F1150" s="290" t="s">
        <v>428</v>
      </c>
      <c r="G1150" s="290" t="s">
        <v>397</v>
      </c>
      <c r="H1150" s="183" t="str">
        <f>INDEX(Sector!$D$57:$D$776,MATCH('Energy consumption (raw)'!F1150,Sector!$C$57:$C$776,FALSE))</f>
        <v>Cement Production</v>
      </c>
      <c r="I1150" s="183" t="str">
        <f>IF(G1150=Sector!$B$50,Sector!$B$50,IF(G1150=Sector!$B$51,Sector!$B$51,IF(G1150=Sector!$B$53,Sector!$B$53,INDEX(Sector!$E$57:$E$776,MATCH('Energy consumption (raw)'!F1150,Sector!$C$57:$C$776,FALSE)))))</f>
        <v>23 Manufacture of other non-metallic mineral products</v>
      </c>
      <c r="J1150" s="561"/>
      <c r="K1150" s="561">
        <v>147297312</v>
      </c>
      <c r="L1150" s="561"/>
      <c r="M1150" s="561"/>
      <c r="N1150" s="561"/>
      <c r="O1150" s="561"/>
      <c r="P1150" s="561"/>
      <c r="Q1150" s="561"/>
      <c r="R1150" s="561"/>
      <c r="S1150" s="561"/>
      <c r="T1150" s="561"/>
      <c r="U1150" s="561"/>
      <c r="V1150" s="561"/>
      <c r="W1150" s="561"/>
      <c r="X1150" s="561"/>
      <c r="Y1150" s="561"/>
      <c r="Z1150" s="561"/>
      <c r="AA1150" s="561"/>
      <c r="AB1150" s="561"/>
      <c r="AC1150" s="561"/>
      <c r="AD1150" s="561"/>
      <c r="AE1150" s="561"/>
      <c r="AF1150" s="561"/>
      <c r="AG1150" s="561">
        <v>22727.975241600001</v>
      </c>
      <c r="AH1150" s="561">
        <v>22139</v>
      </c>
      <c r="AI1150" s="290" t="s">
        <v>310</v>
      </c>
      <c r="AJ1150" s="290" t="s">
        <v>331</v>
      </c>
    </row>
    <row r="1151" spans="2:36" x14ac:dyDescent="0.25">
      <c r="B1151" s="554">
        <v>1049</v>
      </c>
      <c r="C1151" s="555"/>
      <c r="D1151" s="556"/>
      <c r="E1151" s="290" t="s">
        <v>395</v>
      </c>
      <c r="F1151" s="290" t="s">
        <v>428</v>
      </c>
      <c r="G1151" s="290" t="s">
        <v>397</v>
      </c>
      <c r="H1151" s="183" t="str">
        <f>INDEX(Sector!$D$57:$D$776,MATCH('Energy consumption (raw)'!F1151,Sector!$C$57:$C$776,FALSE))</f>
        <v>Cement Production</v>
      </c>
      <c r="I1151" s="183" t="str">
        <f>IF(G1151=Sector!$B$50,Sector!$B$50,IF(G1151=Sector!$B$51,Sector!$B$51,IF(G1151=Sector!$B$53,Sector!$B$53,INDEX(Sector!$E$57:$E$776,MATCH('Energy consumption (raw)'!F1151,Sector!$C$57:$C$776,FALSE)))))</f>
        <v>23 Manufacture of other non-metallic mineral products</v>
      </c>
      <c r="J1151" s="561"/>
      <c r="K1151" s="561">
        <v>163320455</v>
      </c>
      <c r="L1151" s="561"/>
      <c r="M1151" s="561"/>
      <c r="N1151" s="561"/>
      <c r="O1151" s="561"/>
      <c r="P1151" s="561">
        <v>569815</v>
      </c>
      <c r="Q1151" s="561"/>
      <c r="R1151" s="561"/>
      <c r="S1151" s="561">
        <v>534</v>
      </c>
      <c r="T1151" s="561"/>
      <c r="U1151" s="561"/>
      <c r="V1151" s="561"/>
      <c r="W1151" s="561"/>
      <c r="X1151" s="561"/>
      <c r="Y1151" s="561"/>
      <c r="Z1151" s="561"/>
      <c r="AA1151" s="561"/>
      <c r="AB1151" s="561"/>
      <c r="AC1151" s="561"/>
      <c r="AD1151" s="561"/>
      <c r="AE1151" s="561"/>
      <c r="AF1151" s="561"/>
      <c r="AG1151" s="561" t="e">
        <v>#REF!</v>
      </c>
      <c r="AH1151" s="561">
        <v>25169</v>
      </c>
      <c r="AI1151" s="290" t="s">
        <v>310</v>
      </c>
      <c r="AJ1151" s="290" t="s">
        <v>331</v>
      </c>
    </row>
    <row r="1152" spans="2:36" x14ac:dyDescent="0.25">
      <c r="B1152" s="554">
        <v>1050</v>
      </c>
      <c r="C1152" s="555"/>
      <c r="D1152" s="556"/>
      <c r="E1152" s="290" t="s">
        <v>395</v>
      </c>
      <c r="F1152" s="559" t="s">
        <v>688</v>
      </c>
      <c r="G1152" s="290" t="s">
        <v>397</v>
      </c>
      <c r="H1152" s="183" t="str">
        <f>INDEX(Sector!$D$57:$D$776,MATCH('Energy consumption (raw)'!F1152,Sector!$C$57:$C$776,FALSE))</f>
        <v>Manufacture of plywood, veneers, plywood and other thin boards</v>
      </c>
      <c r="I1152" s="183" t="str">
        <f>IF(G1152=Sector!$B$50,Sector!$B$50,IF(G1152=Sector!$B$51,Sector!$B$51,IF(G1152=Sector!$B$53,Sector!$B$53,INDEX(Sector!$E$57:$E$776,MATCH('Energy consumption (raw)'!F1152,Sector!$C$57:$C$776,FALSE)))))</f>
        <v>16 Manufacture of wood and of products of wood and cork, except furniture;
manufacture of articles of straw and plaiting materials</v>
      </c>
      <c r="J1152" s="561">
        <v>27998068</v>
      </c>
      <c r="K1152" s="561">
        <v>27998068</v>
      </c>
      <c r="L1152" s="561"/>
      <c r="M1152" s="561"/>
      <c r="N1152" s="561"/>
      <c r="O1152" s="561"/>
      <c r="P1152" s="561"/>
      <c r="Q1152" s="561"/>
      <c r="R1152" s="561"/>
      <c r="S1152" s="561"/>
      <c r="T1152" s="561"/>
      <c r="U1152" s="561"/>
      <c r="V1152" s="561"/>
      <c r="W1152" s="561"/>
      <c r="X1152" s="561"/>
      <c r="Y1152" s="561"/>
      <c r="Z1152" s="561"/>
      <c r="AA1152" s="561"/>
      <c r="AB1152" s="561"/>
      <c r="AC1152" s="561"/>
      <c r="AD1152" s="561"/>
      <c r="AE1152" s="561"/>
      <c r="AF1152" s="561"/>
      <c r="AG1152" s="561">
        <v>4320.1018924</v>
      </c>
      <c r="AH1152" s="561">
        <v>4321</v>
      </c>
      <c r="AI1152" s="290" t="s">
        <v>310</v>
      </c>
      <c r="AJ1152" s="290" t="s">
        <v>331</v>
      </c>
    </row>
    <row r="1153" spans="2:36" x14ac:dyDescent="0.25">
      <c r="B1153" s="554">
        <v>1051</v>
      </c>
      <c r="C1153" s="555"/>
      <c r="D1153" s="556"/>
      <c r="E1153" s="290" t="s">
        <v>395</v>
      </c>
      <c r="F1153" s="559" t="s">
        <v>411</v>
      </c>
      <c r="G1153" s="290" t="s">
        <v>397</v>
      </c>
      <c r="H1153" s="183" t="str">
        <f>INDEX(Sector!$D$57:$D$776,MATCH('Energy consumption (raw)'!F1153,Sector!$C$57:$C$776,FALSE))</f>
        <v>Producing paper and cardboard packaging</v>
      </c>
      <c r="I1153" s="183" t="str">
        <f>IF(G1153=Sector!$B$50,Sector!$B$50,IF(G1153=Sector!$B$51,Sector!$B$51,IF(G1153=Sector!$B$53,Sector!$B$53,INDEX(Sector!$E$57:$E$776,MATCH('Energy consumption (raw)'!F1153,Sector!$C$57:$C$776,FALSE)))))</f>
        <v>17 Manufacture of paper and paper products</v>
      </c>
      <c r="J1153" s="561"/>
      <c r="K1153" s="561">
        <v>9352840</v>
      </c>
      <c r="L1153" s="561"/>
      <c r="M1153" s="561"/>
      <c r="N1153" s="561"/>
      <c r="O1153" s="561"/>
      <c r="P1153" s="561"/>
      <c r="Q1153" s="561"/>
      <c r="R1153" s="561"/>
      <c r="S1153" s="561"/>
      <c r="T1153" s="561"/>
      <c r="U1153" s="561"/>
      <c r="V1153" s="561"/>
      <c r="W1153" s="561"/>
      <c r="X1153" s="561"/>
      <c r="Y1153" s="561"/>
      <c r="Z1153" s="561"/>
      <c r="AA1153" s="561"/>
      <c r="AB1153" s="561"/>
      <c r="AC1153" s="561"/>
      <c r="AD1153" s="561"/>
      <c r="AE1153" s="561"/>
      <c r="AF1153" s="561"/>
      <c r="AG1153" s="561">
        <v>1443.1432120000002</v>
      </c>
      <c r="AH1153" s="561">
        <v>1633</v>
      </c>
      <c r="AI1153" s="290" t="s">
        <v>310</v>
      </c>
      <c r="AJ1153" s="290" t="s">
        <v>331</v>
      </c>
    </row>
    <row r="1154" spans="2:36" x14ac:dyDescent="0.25">
      <c r="B1154" s="554">
        <v>1052</v>
      </c>
      <c r="C1154" s="555"/>
      <c r="D1154" s="556"/>
      <c r="E1154" s="290" t="s">
        <v>395</v>
      </c>
      <c r="F1154" s="290" t="s">
        <v>438</v>
      </c>
      <c r="G1154" s="290" t="s">
        <v>397</v>
      </c>
      <c r="H1154" s="183" t="str">
        <f>INDEX(Sector!$D$57:$D$776,MATCH('Energy consumption (raw)'!F1154,Sector!$C$57:$C$776,FALSE))</f>
        <v>Brewing beer and brewing malt</v>
      </c>
      <c r="I1154" s="183" t="str">
        <f>IF(G1154=Sector!$B$50,Sector!$B$50,IF(G1154=Sector!$B$51,Sector!$B$51,IF(G1154=Sector!$B$53,Sector!$B$53,INDEX(Sector!$E$57:$E$776,MATCH('Energy consumption (raw)'!F1154,Sector!$C$57:$C$776,FALSE)))))</f>
        <v>11 Manufacture of beverages</v>
      </c>
      <c r="J1154" s="561">
        <v>6949172</v>
      </c>
      <c r="K1154" s="561">
        <v>6949172</v>
      </c>
      <c r="L1154" s="561"/>
      <c r="M1154" s="561"/>
      <c r="N1154" s="561"/>
      <c r="O1154" s="561"/>
      <c r="P1154" s="561"/>
      <c r="Q1154" s="561"/>
      <c r="R1154" s="561"/>
      <c r="S1154" s="561"/>
      <c r="T1154" s="561"/>
      <c r="U1154" s="561"/>
      <c r="V1154" s="561"/>
      <c r="W1154" s="561"/>
      <c r="X1154" s="561"/>
      <c r="Y1154" s="561"/>
      <c r="Z1154" s="561"/>
      <c r="AA1154" s="561"/>
      <c r="AB1154" s="561"/>
      <c r="AC1154" s="561"/>
      <c r="AD1154" s="561"/>
      <c r="AE1154" s="561"/>
      <c r="AF1154" s="561"/>
      <c r="AG1154" s="561">
        <v>1072.2572396</v>
      </c>
      <c r="AH1154" s="561">
        <v>1160</v>
      </c>
      <c r="AI1154" s="290" t="s">
        <v>310</v>
      </c>
      <c r="AJ1154" s="290" t="s">
        <v>331</v>
      </c>
    </row>
    <row r="1155" spans="2:36" x14ac:dyDescent="0.25">
      <c r="B1155" s="554">
        <v>1053</v>
      </c>
      <c r="C1155" s="555"/>
      <c r="D1155" s="556"/>
      <c r="E1155" s="290" t="s">
        <v>395</v>
      </c>
      <c r="F1155" s="290" t="s">
        <v>512</v>
      </c>
      <c r="G1155" s="290" t="s">
        <v>397</v>
      </c>
      <c r="H1155" s="183" t="str">
        <f>INDEX(Sector!$D$57:$D$776,MATCH('Energy consumption (raw)'!F1155,Sector!$C$57:$C$776,FALSE))</f>
        <v>Construction of civil engineering works</v>
      </c>
      <c r="I1155" s="183" t="str">
        <f>IF(G1155=Sector!$B$50,Sector!$B$50,IF(G1155=Sector!$B$51,Sector!$B$51,IF(G1155=Sector!$B$53,Sector!$B$53,INDEX(Sector!$E$57:$E$776,MATCH('Energy consumption (raw)'!F1155,Sector!$C$57:$C$776,FALSE)))))</f>
        <v>Buildings</v>
      </c>
      <c r="J1155" s="561"/>
      <c r="K1155" s="561">
        <v>11704058</v>
      </c>
      <c r="L1155" s="561"/>
      <c r="M1155" s="561"/>
      <c r="N1155" s="561"/>
      <c r="O1155" s="561"/>
      <c r="P1155" s="561"/>
      <c r="Q1155" s="561"/>
      <c r="R1155" s="561"/>
      <c r="S1155" s="561"/>
      <c r="T1155" s="561"/>
      <c r="U1155" s="561"/>
      <c r="V1155" s="561"/>
      <c r="W1155" s="561"/>
      <c r="X1155" s="561"/>
      <c r="Y1155" s="561"/>
      <c r="Z1155" s="561"/>
      <c r="AA1155" s="561"/>
      <c r="AB1155" s="561"/>
      <c r="AC1155" s="561"/>
      <c r="AD1155" s="561"/>
      <c r="AE1155" s="561"/>
      <c r="AF1155" s="561"/>
      <c r="AG1155" s="561">
        <v>1805.9361494000002</v>
      </c>
      <c r="AH1155" s="561">
        <v>2182</v>
      </c>
      <c r="AI1155" s="290" t="s">
        <v>310</v>
      </c>
      <c r="AJ1155" s="290" t="s">
        <v>331</v>
      </c>
    </row>
    <row r="1156" spans="2:36" x14ac:dyDescent="0.25">
      <c r="B1156" s="554">
        <v>1054</v>
      </c>
      <c r="C1156" s="555"/>
      <c r="D1156" s="556"/>
      <c r="E1156" s="290" t="s">
        <v>395</v>
      </c>
      <c r="F1156" s="290" t="s">
        <v>443</v>
      </c>
      <c r="G1156" s="290" t="s">
        <v>397</v>
      </c>
      <c r="H1156" s="183" t="str">
        <f>INDEX(Sector!$D$57:$D$776,MATCH('Energy consumption (raw)'!F1156,Sector!$C$57:$C$776,FALSE))</f>
        <v>Yarn making</v>
      </c>
      <c r="I1156" s="183" t="str">
        <f>IF(G1156=Sector!$B$50,Sector!$B$50,IF(G1156=Sector!$B$51,Sector!$B$51,IF(G1156=Sector!$B$53,Sector!$B$53,INDEX(Sector!$E$57:$E$776,MATCH('Energy consumption (raw)'!F1156,Sector!$C$57:$C$776,FALSE)))))</f>
        <v>13 Manufacture of textiles</v>
      </c>
      <c r="J1156" s="561">
        <v>26506438</v>
      </c>
      <c r="K1156" s="561">
        <v>26506438</v>
      </c>
      <c r="L1156" s="561"/>
      <c r="M1156" s="561"/>
      <c r="N1156" s="561"/>
      <c r="O1156" s="561"/>
      <c r="P1156" s="561"/>
      <c r="Q1156" s="561"/>
      <c r="R1156" s="561"/>
      <c r="S1156" s="561"/>
      <c r="T1156" s="561"/>
      <c r="U1156" s="561"/>
      <c r="V1156" s="561"/>
      <c r="W1156" s="561"/>
      <c r="X1156" s="561"/>
      <c r="Y1156" s="561"/>
      <c r="Z1156" s="561"/>
      <c r="AA1156" s="561"/>
      <c r="AB1156" s="561"/>
      <c r="AC1156" s="561"/>
      <c r="AD1156" s="561"/>
      <c r="AE1156" s="561"/>
      <c r="AF1156" s="561"/>
      <c r="AG1156" s="561">
        <v>4089.9433834000001</v>
      </c>
      <c r="AH1156" s="561">
        <v>5449</v>
      </c>
      <c r="AI1156" s="290" t="s">
        <v>310</v>
      </c>
      <c r="AJ1156" s="290" t="s">
        <v>331</v>
      </c>
    </row>
    <row r="1157" spans="2:36" x14ac:dyDescent="0.25">
      <c r="B1157" s="554">
        <v>1055</v>
      </c>
      <c r="C1157" s="555"/>
      <c r="D1157" s="556"/>
      <c r="E1157" s="290" t="s">
        <v>395</v>
      </c>
      <c r="F1157" s="290" t="s">
        <v>720</v>
      </c>
      <c r="G1157" s="290" t="s">
        <v>397</v>
      </c>
      <c r="H1157" s="183" t="str">
        <f>INDEX(Sector!$D$57:$D$776,MATCH('Energy consumption (raw)'!F1157,Sector!$C$57:$C$776,FALSE))</f>
        <v>Trading, Producing building materials</v>
      </c>
      <c r="I1157" s="183" t="str">
        <f>IF(G1157=Sector!$B$50,Sector!$B$50,IF(G1157=Sector!$B$51,Sector!$B$51,IF(G1157=Sector!$B$53,Sector!$B$53,INDEX(Sector!$E$57:$E$776,MATCH('Energy consumption (raw)'!F1157,Sector!$C$57:$C$776,FALSE)))))</f>
        <v>23 Manufacture of other non-metallic mineral products</v>
      </c>
      <c r="J1157" s="572"/>
      <c r="K1157" s="561"/>
      <c r="L1157" s="561"/>
      <c r="M1157" s="561"/>
      <c r="N1157" s="561"/>
      <c r="O1157" s="561"/>
      <c r="P1157" s="561"/>
      <c r="Q1157" s="561"/>
      <c r="R1157" s="561"/>
      <c r="S1157" s="561">
        <v>1359000</v>
      </c>
      <c r="T1157" s="561"/>
      <c r="U1157" s="561"/>
      <c r="V1157" s="561"/>
      <c r="W1157" s="561"/>
      <c r="X1157" s="561"/>
      <c r="Y1157" s="561"/>
      <c r="Z1157" s="561"/>
      <c r="AA1157" s="561"/>
      <c r="AB1157" s="561"/>
      <c r="AC1157" s="561"/>
      <c r="AD1157" s="561"/>
      <c r="AE1157" s="561"/>
      <c r="AF1157" s="561"/>
      <c r="AG1157" s="561">
        <v>1195.92</v>
      </c>
      <c r="AH1157" s="561">
        <v>744</v>
      </c>
      <c r="AI1157" s="290" t="s">
        <v>310</v>
      </c>
      <c r="AJ1157" s="290" t="s">
        <v>331</v>
      </c>
    </row>
    <row r="1158" spans="2:36" x14ac:dyDescent="0.25">
      <c r="B1158" s="554">
        <v>1056</v>
      </c>
      <c r="C1158" s="555"/>
      <c r="D1158" s="556"/>
      <c r="E1158" s="290" t="s">
        <v>395</v>
      </c>
      <c r="F1158" s="290" t="s">
        <v>400</v>
      </c>
      <c r="G1158" s="290" t="s">
        <v>397</v>
      </c>
      <c r="H1158" s="183" t="str">
        <f>INDEX(Sector!$D$57:$D$776,MATCH('Energy consumption (raw)'!F1158,Sector!$C$57:$C$776,FALSE))</f>
        <v>Producing products from plastic</v>
      </c>
      <c r="I1158" s="183" t="str">
        <f>IF(G1158=Sector!$B$50,Sector!$B$50,IF(G1158=Sector!$B$51,Sector!$B$51,IF(G1158=Sector!$B$53,Sector!$B$53,INDEX(Sector!$E$57:$E$776,MATCH('Energy consumption (raw)'!F1158,Sector!$C$57:$C$776,FALSE)))))</f>
        <v>22 Manufacture of rubber and plastics products</v>
      </c>
      <c r="J1158" s="572"/>
      <c r="K1158" s="561">
        <v>9431213</v>
      </c>
      <c r="L1158" s="561"/>
      <c r="M1158" s="561"/>
      <c r="N1158" s="561"/>
      <c r="O1158" s="561"/>
      <c r="P1158" s="561"/>
      <c r="Q1158" s="561"/>
      <c r="R1158" s="561"/>
      <c r="S1158" s="561"/>
      <c r="T1158" s="561"/>
      <c r="U1158" s="561"/>
      <c r="V1158" s="561"/>
      <c r="W1158" s="561"/>
      <c r="X1158" s="561"/>
      <c r="Y1158" s="561"/>
      <c r="Z1158" s="561"/>
      <c r="AA1158" s="561"/>
      <c r="AB1158" s="561"/>
      <c r="AC1158" s="561"/>
      <c r="AD1158" s="561"/>
      <c r="AE1158" s="561"/>
      <c r="AF1158" s="561"/>
      <c r="AG1158" s="561">
        <v>1455.2361659000001</v>
      </c>
      <c r="AH1158" s="561"/>
      <c r="AI1158" s="290" t="s">
        <v>310</v>
      </c>
      <c r="AJ1158" s="290" t="s">
        <v>331</v>
      </c>
    </row>
    <row r="1159" spans="2:36" x14ac:dyDescent="0.25">
      <c r="B1159" s="554">
        <v>1057</v>
      </c>
      <c r="C1159" s="555"/>
      <c r="D1159" s="556"/>
      <c r="E1159" s="290" t="s">
        <v>395</v>
      </c>
      <c r="F1159" s="290" t="s">
        <v>428</v>
      </c>
      <c r="G1159" s="290" t="s">
        <v>397</v>
      </c>
      <c r="H1159" s="183" t="str">
        <f>INDEX(Sector!$D$57:$D$776,MATCH('Energy consumption (raw)'!F1159,Sector!$C$57:$C$776,FALSE))</f>
        <v>Cement Production</v>
      </c>
      <c r="I1159" s="183" t="str">
        <f>IF(G1159=Sector!$B$50,Sector!$B$50,IF(G1159=Sector!$B$51,Sector!$B$51,IF(G1159=Sector!$B$53,Sector!$B$53,INDEX(Sector!$E$57:$E$776,MATCH('Energy consumption (raw)'!F1159,Sector!$C$57:$C$776,FALSE)))))</f>
        <v>23 Manufacture of other non-metallic mineral products</v>
      </c>
      <c r="J1159" s="572"/>
      <c r="K1159" s="561">
        <v>83860300</v>
      </c>
      <c r="L1159" s="561"/>
      <c r="M1159" s="561"/>
      <c r="N1159" s="561"/>
      <c r="O1159" s="561"/>
      <c r="P1159" s="561"/>
      <c r="Q1159" s="561"/>
      <c r="R1159" s="561"/>
      <c r="S1159" s="561">
        <v>2082</v>
      </c>
      <c r="T1159" s="561"/>
      <c r="U1159" s="561"/>
      <c r="V1159" s="561"/>
      <c r="W1159" s="561"/>
      <c r="X1159" s="561"/>
      <c r="Y1159" s="561"/>
      <c r="Z1159" s="561"/>
      <c r="AA1159" s="561"/>
      <c r="AB1159" s="561"/>
      <c r="AC1159" s="561"/>
      <c r="AD1159" s="561"/>
      <c r="AE1159" s="561"/>
      <c r="AF1159" s="561"/>
      <c r="AG1159" s="561">
        <v>12941.47645</v>
      </c>
      <c r="AH1159" s="561"/>
      <c r="AI1159" s="290" t="s">
        <v>310</v>
      </c>
      <c r="AJ1159" s="290" t="s">
        <v>331</v>
      </c>
    </row>
    <row r="1160" spans="2:36" x14ac:dyDescent="0.25">
      <c r="B1160" s="554">
        <v>1058</v>
      </c>
      <c r="C1160" s="555"/>
      <c r="D1160" s="556"/>
      <c r="E1160" s="290" t="s">
        <v>395</v>
      </c>
      <c r="F1160" s="290" t="s">
        <v>461</v>
      </c>
      <c r="G1160" s="290" t="s">
        <v>397</v>
      </c>
      <c r="H1160" s="183" t="str">
        <f>INDEX(Sector!$D$57:$D$776,MATCH('Energy consumption (raw)'!F1160,Sector!$C$57:$C$776,FALSE))</f>
        <v>Iron and steel production</v>
      </c>
      <c r="I1160" s="183" t="str">
        <f>IF(G1160=Sector!$B$50,Sector!$B$50,IF(G1160=Sector!$B$51,Sector!$B$51,IF(G1160=Sector!$B$53,Sector!$B$53,INDEX(Sector!$E$57:$E$776,MATCH('Energy consumption (raw)'!F1160,Sector!$C$57:$C$776,FALSE)))))</f>
        <v>24 Manufacture of basic metals</v>
      </c>
      <c r="J1160" s="561"/>
      <c r="K1160" s="561">
        <v>1360000</v>
      </c>
      <c r="L1160" s="561"/>
      <c r="M1160" s="561"/>
      <c r="N1160" s="561"/>
      <c r="O1160" s="561">
        <v>4132213</v>
      </c>
      <c r="P1160" s="561">
        <v>1744219</v>
      </c>
      <c r="Q1160" s="561"/>
      <c r="R1160" s="561">
        <v>4714.0392156862745</v>
      </c>
      <c r="S1160" s="561"/>
      <c r="T1160" s="561">
        <v>512.72727272727275</v>
      </c>
      <c r="U1160" s="561"/>
      <c r="V1160" s="561">
        <v>26.857142857142854</v>
      </c>
      <c r="W1160" s="561"/>
      <c r="X1160" s="561"/>
      <c r="Y1160" s="561"/>
      <c r="Z1160" s="561"/>
      <c r="AA1160" s="561"/>
      <c r="AB1160" s="561"/>
      <c r="AC1160" s="561"/>
      <c r="AD1160" s="561"/>
      <c r="AE1160" s="561"/>
      <c r="AF1160" s="561"/>
      <c r="AG1160" s="561">
        <v>3944634.4679999999</v>
      </c>
      <c r="AH1160" s="561">
        <v>3992593</v>
      </c>
      <c r="AI1160" s="290" t="s">
        <v>310</v>
      </c>
      <c r="AJ1160" s="290" t="s">
        <v>337</v>
      </c>
    </row>
    <row r="1161" spans="2:36" x14ac:dyDescent="0.25">
      <c r="B1161" s="554">
        <v>1059</v>
      </c>
      <c r="C1161" s="555"/>
      <c r="D1161" s="556"/>
      <c r="E1161" s="290" t="s">
        <v>395</v>
      </c>
      <c r="F1161" s="290" t="s">
        <v>721</v>
      </c>
      <c r="G1161" s="290" t="s">
        <v>397</v>
      </c>
      <c r="H1161" s="183" t="str">
        <f>INDEX(Sector!$D$57:$D$776,MATCH('Energy consumption (raw)'!F1161,Sector!$C$57:$C$776,FALSE))</f>
        <v>Generation, transmission and distribution of electricity</v>
      </c>
      <c r="I1161" s="183" t="str">
        <f>IF(G1161=Sector!$B$50,Sector!$B$50,IF(G1161=Sector!$B$51,Sector!$B$51,IF(G1161=Sector!$B$53,Sector!$B$53,INDEX(Sector!$E$57:$E$776,MATCH('Energy consumption (raw)'!F1161,Sector!$C$57:$C$776,FALSE)))))</f>
        <v>35 Electricity, gas, steam and air conditioning supply</v>
      </c>
      <c r="J1161" s="561"/>
      <c r="K1161" s="561">
        <v>33407747</v>
      </c>
      <c r="L1161" s="561"/>
      <c r="M1161" s="561">
        <v>6538819946</v>
      </c>
      <c r="N1161" s="561"/>
      <c r="O1161" s="561"/>
      <c r="P1161" s="561"/>
      <c r="Q1161" s="561">
        <v>2946457</v>
      </c>
      <c r="R1161" s="561">
        <v>4450</v>
      </c>
      <c r="S1161" s="561"/>
      <c r="T1161" s="561"/>
      <c r="U1161" s="561"/>
      <c r="V1161" s="561"/>
      <c r="W1161" s="561"/>
      <c r="X1161" s="561"/>
      <c r="Y1161" s="561"/>
      <c r="Z1161" s="561"/>
      <c r="AA1161" s="561"/>
      <c r="AB1161" s="561"/>
      <c r="AC1161" s="561"/>
      <c r="AD1161" s="561"/>
      <c r="AE1161" s="561"/>
      <c r="AF1161" s="561"/>
      <c r="AG1161" s="561">
        <v>473982</v>
      </c>
      <c r="AH1161" s="561">
        <v>1052545.6099999999</v>
      </c>
      <c r="AI1161" s="290" t="s">
        <v>310</v>
      </c>
      <c r="AJ1161" s="290" t="s">
        <v>337</v>
      </c>
    </row>
    <row r="1162" spans="2:36" x14ac:dyDescent="0.25">
      <c r="B1162" s="554">
        <v>1060</v>
      </c>
      <c r="C1162" s="555"/>
      <c r="D1162" s="556"/>
      <c r="E1162" s="290" t="s">
        <v>395</v>
      </c>
      <c r="F1162" s="290" t="s">
        <v>438</v>
      </c>
      <c r="G1162" s="290" t="s">
        <v>397</v>
      </c>
      <c r="H1162" s="183" t="str">
        <f>INDEX(Sector!$D$57:$D$776,MATCH('Energy consumption (raw)'!F1162,Sector!$C$57:$C$776,FALSE))</f>
        <v>Brewing beer and brewing malt</v>
      </c>
      <c r="I1162" s="183" t="str">
        <f>IF(G1162=Sector!$B$50,Sector!$B$50,IF(G1162=Sector!$B$51,Sector!$B$51,IF(G1162=Sector!$B$53,Sector!$B$53,INDEX(Sector!$E$57:$E$776,MATCH('Energy consumption (raw)'!F1162,Sector!$C$57:$C$776,FALSE)))))</f>
        <v>11 Manufacture of beverages</v>
      </c>
      <c r="J1162" s="561">
        <v>4711437</v>
      </c>
      <c r="K1162" s="561">
        <v>4941825</v>
      </c>
      <c r="L1162" s="561"/>
      <c r="M1162" s="561"/>
      <c r="N1162" s="561"/>
      <c r="O1162" s="561">
        <v>1182</v>
      </c>
      <c r="P1162" s="561"/>
      <c r="Q1162" s="561">
        <v>2195</v>
      </c>
      <c r="R1162" s="561">
        <v>36.235294117647058</v>
      </c>
      <c r="S1162" s="561"/>
      <c r="T1162" s="561"/>
      <c r="U1162" s="561"/>
      <c r="V1162" s="561"/>
      <c r="W1162" s="561"/>
      <c r="X1162" s="561"/>
      <c r="Y1162" s="561"/>
      <c r="Z1162" s="561"/>
      <c r="AA1162" s="561"/>
      <c r="AB1162" s="561"/>
      <c r="AC1162" s="561"/>
      <c r="AD1162" s="561"/>
      <c r="AE1162" s="561"/>
      <c r="AF1162" s="561"/>
      <c r="AG1162" s="561">
        <v>2724.3835975000002</v>
      </c>
      <c r="AH1162" s="561">
        <v>2972.5159875999998</v>
      </c>
      <c r="AI1162" s="290" t="s">
        <v>310</v>
      </c>
      <c r="AJ1162" s="290" t="s">
        <v>337</v>
      </c>
    </row>
    <row r="1163" spans="2:36" x14ac:dyDescent="0.25">
      <c r="B1163" s="554">
        <v>1061</v>
      </c>
      <c r="C1163" s="555"/>
      <c r="D1163" s="556"/>
      <c r="E1163" s="290" t="s">
        <v>395</v>
      </c>
      <c r="F1163" s="290" t="s">
        <v>722</v>
      </c>
      <c r="G1163" s="290" t="s">
        <v>397</v>
      </c>
      <c r="H1163" s="183" t="str">
        <f>INDEX(Sector!$D$57:$D$776,MATCH('Energy consumption (raw)'!F1163,Sector!$C$57:$C$776,FALSE))</f>
        <v>Producing wrinkled paper, wrinkled cardboard</v>
      </c>
      <c r="I1163" s="183" t="str">
        <f>IF(G1163=Sector!$B$50,Sector!$B$50,IF(G1163=Sector!$B$51,Sector!$B$51,IF(G1163=Sector!$B$53,Sector!$B$53,INDEX(Sector!$E$57:$E$776,MATCH('Energy consumption (raw)'!F1163,Sector!$C$57:$C$776,FALSE)))))</f>
        <v>17 Manufacture of paper and paper products</v>
      </c>
      <c r="J1163" s="561">
        <v>9218434</v>
      </c>
      <c r="K1163" s="561">
        <v>13806034</v>
      </c>
      <c r="L1163" s="561"/>
      <c r="M1163" s="561"/>
      <c r="N1163" s="561"/>
      <c r="O1163" s="561"/>
      <c r="P1163" s="561"/>
      <c r="Q1163" s="561"/>
      <c r="R1163" s="561">
        <v>52.627450980392155</v>
      </c>
      <c r="S1163" s="561"/>
      <c r="T1163" s="561"/>
      <c r="U1163" s="561"/>
      <c r="V1163" s="561"/>
      <c r="W1163" s="561"/>
      <c r="X1163" s="561"/>
      <c r="Y1163" s="561"/>
      <c r="Z1163" s="561"/>
      <c r="AA1163" s="561"/>
      <c r="AB1163" s="561"/>
      <c r="AC1163" s="561"/>
      <c r="AD1163" s="561"/>
      <c r="AE1163" s="561"/>
      <c r="AF1163" s="561"/>
      <c r="AG1163" s="561">
        <v>2183.9510461999998</v>
      </c>
      <c r="AH1163" s="561">
        <v>2138.4609160999998</v>
      </c>
      <c r="AI1163" s="290" t="s">
        <v>310</v>
      </c>
      <c r="AJ1163" s="290" t="s">
        <v>337</v>
      </c>
    </row>
    <row r="1164" spans="2:36" x14ac:dyDescent="0.25">
      <c r="B1164" s="554">
        <v>1062</v>
      </c>
      <c r="C1164" s="555"/>
      <c r="D1164" s="556"/>
      <c r="E1164" s="290" t="s">
        <v>395</v>
      </c>
      <c r="F1164" s="290" t="s">
        <v>723</v>
      </c>
      <c r="G1164" s="290" t="s">
        <v>397</v>
      </c>
      <c r="H1164" s="183" t="str">
        <f>INDEX(Sector!$D$57:$D$776,MATCH('Energy consumption (raw)'!F1164,Sector!$C$57:$C$776,FALSE))</f>
        <v>Trading in machinery, equipment and spare parts</v>
      </c>
      <c r="I1164" s="183" t="str">
        <f>IF(G1164=Sector!$B$50,Sector!$B$50,IF(G1164=Sector!$B$51,Sector!$B$51,IF(G1164=Sector!$B$53,Sector!$B$53,INDEX(Sector!$E$57:$E$776,MATCH('Energy consumption (raw)'!F1164,Sector!$C$57:$C$776,FALSE)))))</f>
        <v>47 Retail</v>
      </c>
      <c r="J1164" s="561">
        <v>14965072</v>
      </c>
      <c r="K1164" s="561">
        <v>14929118</v>
      </c>
      <c r="L1164" s="561"/>
      <c r="M1164" s="561"/>
      <c r="N1164" s="561"/>
      <c r="O1164" s="561"/>
      <c r="P1164" s="561"/>
      <c r="Q1164" s="561"/>
      <c r="R1164" s="561"/>
      <c r="S1164" s="561"/>
      <c r="T1164" s="561"/>
      <c r="U1164" s="561"/>
      <c r="V1164" s="561"/>
      <c r="W1164" s="561"/>
      <c r="X1164" s="561"/>
      <c r="Y1164" s="561"/>
      <c r="Z1164" s="561"/>
      <c r="AA1164" s="561"/>
      <c r="AB1164" s="561"/>
      <c r="AC1164" s="561"/>
      <c r="AD1164" s="561"/>
      <c r="AE1164" s="561"/>
      <c r="AF1164" s="561"/>
      <c r="AG1164" s="561">
        <v>2303.5629074000003</v>
      </c>
      <c r="AH1164" s="561">
        <v>2590.5439344000001</v>
      </c>
      <c r="AI1164" s="290" t="s">
        <v>310</v>
      </c>
      <c r="AJ1164" s="290" t="s">
        <v>337</v>
      </c>
    </row>
    <row r="1165" spans="2:36" x14ac:dyDescent="0.25">
      <c r="B1165" s="554">
        <v>1063</v>
      </c>
      <c r="C1165" s="555"/>
      <c r="D1165" s="556"/>
      <c r="E1165" s="290" t="s">
        <v>395</v>
      </c>
      <c r="F1165" s="290" t="s">
        <v>707</v>
      </c>
      <c r="G1165" s="290" t="s">
        <v>397</v>
      </c>
      <c r="H1165" s="183" t="str">
        <f>INDEX(Sector!$D$57:$D$776,MATCH('Energy consumption (raw)'!F1165,Sector!$C$57:$C$776,FALSE))</f>
        <v>Tea production</v>
      </c>
      <c r="I1165" s="183" t="str">
        <f>IF(G1165=Sector!$B$50,Sector!$B$50,IF(G1165=Sector!$B$51,Sector!$B$51,IF(G1165=Sector!$B$53,Sector!$B$53,INDEX(Sector!$E$57:$E$776,MATCH('Energy consumption (raw)'!F1165,Sector!$C$57:$C$776,FALSE)))))</f>
        <v>11 Manufacture of beverages</v>
      </c>
      <c r="J1165" s="561"/>
      <c r="K1165" s="561">
        <v>544510</v>
      </c>
      <c r="L1165" s="561"/>
      <c r="M1165" s="561"/>
      <c r="N1165" s="561">
        <v>1650</v>
      </c>
      <c r="O1165" s="561"/>
      <c r="P1165" s="561"/>
      <c r="Q1165" s="561"/>
      <c r="R1165" s="561">
        <v>2.7236862745098041</v>
      </c>
      <c r="S1165" s="561"/>
      <c r="T1165" s="561"/>
      <c r="U1165" s="561"/>
      <c r="V1165" s="561">
        <v>8.2249047619047602</v>
      </c>
      <c r="W1165" s="561"/>
      <c r="X1165" s="561"/>
      <c r="Y1165" s="561"/>
      <c r="Z1165" s="561"/>
      <c r="AA1165" s="561"/>
      <c r="AB1165" s="561"/>
      <c r="AC1165" s="561"/>
      <c r="AD1165" s="561"/>
      <c r="AE1165" s="561"/>
      <c r="AF1165" s="561"/>
      <c r="AG1165" s="561">
        <v>1250.4322030000001</v>
      </c>
      <c r="AH1165" s="561">
        <v>1262.2234688999999</v>
      </c>
      <c r="AI1165" s="290" t="s">
        <v>310</v>
      </c>
      <c r="AJ1165" s="290" t="s">
        <v>337</v>
      </c>
    </row>
    <row r="1166" spans="2:36" x14ac:dyDescent="0.25">
      <c r="B1166" s="554">
        <v>1064</v>
      </c>
      <c r="C1166" s="555"/>
      <c r="D1166" s="556"/>
      <c r="E1166" s="290" t="s">
        <v>395</v>
      </c>
      <c r="F1166" s="290" t="s">
        <v>457</v>
      </c>
      <c r="G1166" s="290" t="s">
        <v>397</v>
      </c>
      <c r="H1166" s="183" t="str">
        <f>INDEX(Sector!$D$57:$D$776,MATCH('Energy consumption (raw)'!F1166,Sector!$C$57:$C$776,FALSE))</f>
        <v>Producing building materials from clay</v>
      </c>
      <c r="I1166" s="183" t="str">
        <f>IF(G1166=Sector!$B$50,Sector!$B$50,IF(G1166=Sector!$B$51,Sector!$B$51,IF(G1166=Sector!$B$53,Sector!$B$53,INDEX(Sector!$E$57:$E$776,MATCH('Energy consumption (raw)'!F1166,Sector!$C$57:$C$776,FALSE)))))</f>
        <v>23 Manufacture of other non-metallic mineral products</v>
      </c>
      <c r="J1166" s="561"/>
      <c r="K1166" s="561">
        <v>507840</v>
      </c>
      <c r="L1166" s="561"/>
      <c r="M1166" s="561"/>
      <c r="N1166" s="561"/>
      <c r="O1166" s="561"/>
      <c r="P1166" s="561"/>
      <c r="Q1166" s="561">
        <v>2348</v>
      </c>
      <c r="R1166" s="561">
        <v>15.029019607843138</v>
      </c>
      <c r="S1166" s="561"/>
      <c r="T1166" s="561">
        <v>1.1650303030303031</v>
      </c>
      <c r="U1166" s="561"/>
      <c r="V1166" s="561"/>
      <c r="W1166" s="561"/>
      <c r="X1166" s="561"/>
      <c r="Y1166" s="561"/>
      <c r="Z1166" s="561"/>
      <c r="AA1166" s="561"/>
      <c r="AB1166" s="561"/>
      <c r="AC1166" s="561"/>
      <c r="AD1166" s="561"/>
      <c r="AE1166" s="561"/>
      <c r="AF1166" s="561"/>
      <c r="AG1166" s="561">
        <v>1268.8426919999999</v>
      </c>
      <c r="AH1166" s="561">
        <v>2867.1988901999998</v>
      </c>
      <c r="AI1166" s="290" t="s">
        <v>310</v>
      </c>
      <c r="AJ1166" s="290" t="s">
        <v>337</v>
      </c>
    </row>
    <row r="1167" spans="2:36" x14ac:dyDescent="0.25">
      <c r="B1167" s="554">
        <v>1065</v>
      </c>
      <c r="C1167" s="555"/>
      <c r="D1167" s="556"/>
      <c r="E1167" s="290" t="s">
        <v>395</v>
      </c>
      <c r="F1167" s="290" t="s">
        <v>457</v>
      </c>
      <c r="G1167" s="290" t="s">
        <v>397</v>
      </c>
      <c r="H1167" s="183" t="str">
        <f>INDEX(Sector!$D$57:$D$776,MATCH('Energy consumption (raw)'!F1167,Sector!$C$57:$C$776,FALSE))</f>
        <v>Producing building materials from clay</v>
      </c>
      <c r="I1167" s="183" t="str">
        <f>IF(G1167=Sector!$B$50,Sector!$B$50,IF(G1167=Sector!$B$51,Sector!$B$51,IF(G1167=Sector!$B$53,Sector!$B$53,INDEX(Sector!$E$57:$E$776,MATCH('Energy consumption (raw)'!F1167,Sector!$C$57:$C$776,FALSE)))))</f>
        <v>23 Manufacture of other non-metallic mineral products</v>
      </c>
      <c r="J1167" s="561"/>
      <c r="K1167" s="561">
        <v>660000</v>
      </c>
      <c r="L1167" s="561"/>
      <c r="M1167" s="561"/>
      <c r="N1167" s="561"/>
      <c r="O1167" s="561"/>
      <c r="P1167" s="561"/>
      <c r="Q1167" s="561">
        <v>2600</v>
      </c>
      <c r="R1167" s="561">
        <v>1.2941176470588236</v>
      </c>
      <c r="S1167" s="561"/>
      <c r="T1167" s="561"/>
      <c r="U1167" s="561"/>
      <c r="V1167" s="561"/>
      <c r="W1167" s="561"/>
      <c r="X1167" s="561"/>
      <c r="Y1167" s="561"/>
      <c r="Z1167" s="561"/>
      <c r="AA1167" s="561"/>
      <c r="AB1167" s="561"/>
      <c r="AC1167" s="561"/>
      <c r="AD1167" s="561"/>
      <c r="AE1167" s="561"/>
      <c r="AF1167" s="561"/>
      <c r="AG1167" s="561">
        <v>1403.1579999999999</v>
      </c>
      <c r="AH1167" s="561">
        <v>2192.0340000000001</v>
      </c>
      <c r="AI1167" s="290" t="s">
        <v>310</v>
      </c>
      <c r="AJ1167" s="290" t="s">
        <v>337</v>
      </c>
    </row>
    <row r="1168" spans="2:36" x14ac:dyDescent="0.25">
      <c r="B1168" s="554">
        <v>1066</v>
      </c>
      <c r="C1168" s="555"/>
      <c r="D1168" s="556"/>
      <c r="E1168" s="290" t="s">
        <v>395</v>
      </c>
      <c r="F1168" s="290" t="s">
        <v>688</v>
      </c>
      <c r="G1168" s="290" t="s">
        <v>397</v>
      </c>
      <c r="H1168" s="183" t="str">
        <f>INDEX(Sector!$D$57:$D$776,MATCH('Energy consumption (raw)'!F1168,Sector!$C$57:$C$776,FALSE))</f>
        <v>Manufacture of plywood, veneers, plywood and other thin boards</v>
      </c>
      <c r="I1168" s="183" t="str">
        <f>IF(G1168=Sector!$B$50,Sector!$B$50,IF(G1168=Sector!$B$51,Sector!$B$51,IF(G1168=Sector!$B$53,Sector!$B$53,INDEX(Sector!$E$57:$E$776,MATCH('Energy consumption (raw)'!F1168,Sector!$C$57:$C$776,FALSE)))))</f>
        <v>16 Manufacture of wood and of products of wood and cork, except furniture;
manufacture of articles of straw and plaiting materials</v>
      </c>
      <c r="J1168" s="561"/>
      <c r="K1168" s="561">
        <v>36666077</v>
      </c>
      <c r="L1168" s="561"/>
      <c r="M1168" s="561"/>
      <c r="N1168" s="561"/>
      <c r="O1168" s="561"/>
      <c r="P1168" s="561"/>
      <c r="Q1168" s="561"/>
      <c r="R1168" s="561">
        <v>200.06109803921569</v>
      </c>
      <c r="S1168" s="561"/>
      <c r="T1168" s="561"/>
      <c r="U1168" s="561"/>
      <c r="V1168" s="561">
        <v>0.71142857142857141</v>
      </c>
      <c r="W1168" s="561"/>
      <c r="X1168" s="561"/>
      <c r="Y1168" s="561"/>
      <c r="Z1168" s="561"/>
      <c r="AA1168" s="561"/>
      <c r="AB1168" s="561"/>
      <c r="AC1168" s="561"/>
      <c r="AD1168" s="561"/>
      <c r="AE1168" s="561"/>
      <c r="AF1168" s="561"/>
      <c r="AG1168" s="561">
        <v>5862.3850011000004</v>
      </c>
      <c r="AH1168" s="561">
        <v>3167.2437333000003</v>
      </c>
      <c r="AI1168" s="290" t="s">
        <v>310</v>
      </c>
      <c r="AJ1168" s="290" t="s">
        <v>337</v>
      </c>
    </row>
    <row r="1169" spans="2:36" x14ac:dyDescent="0.25">
      <c r="B1169" s="554">
        <v>1067</v>
      </c>
      <c r="C1169" s="555"/>
      <c r="D1169" s="556"/>
      <c r="E1169" s="290" t="s">
        <v>395</v>
      </c>
      <c r="F1169" s="290" t="s">
        <v>457</v>
      </c>
      <c r="G1169" s="290" t="s">
        <v>397</v>
      </c>
      <c r="H1169" s="183" t="str">
        <f>INDEX(Sector!$D$57:$D$776,MATCH('Energy consumption (raw)'!F1169,Sector!$C$57:$C$776,FALSE))</f>
        <v>Producing building materials from clay</v>
      </c>
      <c r="I1169" s="183" t="str">
        <f>IF(G1169=Sector!$B$50,Sector!$B$50,IF(G1169=Sector!$B$51,Sector!$B$51,IF(G1169=Sector!$B$53,Sector!$B$53,INDEX(Sector!$E$57:$E$776,MATCH('Energy consumption (raw)'!F1169,Sector!$C$57:$C$776,FALSE)))))</f>
        <v>23 Manufacture of other non-metallic mineral products</v>
      </c>
      <c r="J1169" s="561"/>
      <c r="K1169" s="561">
        <v>2389897</v>
      </c>
      <c r="L1169" s="561"/>
      <c r="M1169" s="561"/>
      <c r="N1169" s="561"/>
      <c r="O1169" s="561"/>
      <c r="P1169" s="561"/>
      <c r="Q1169" s="561">
        <v>10302</v>
      </c>
      <c r="R1169" s="561">
        <v>170</v>
      </c>
      <c r="S1169" s="561"/>
      <c r="T1169" s="561"/>
      <c r="U1169" s="561"/>
      <c r="V1169" s="561"/>
      <c r="W1169" s="561"/>
      <c r="X1169" s="561"/>
      <c r="Y1169" s="561"/>
      <c r="Z1169" s="561"/>
      <c r="AA1169" s="561"/>
      <c r="AB1169" s="561"/>
      <c r="AC1169" s="561"/>
      <c r="AD1169" s="561"/>
      <c r="AE1169" s="561"/>
      <c r="AF1169" s="561"/>
      <c r="AG1169" s="561">
        <v>5693.1611070999998</v>
      </c>
      <c r="AH1169" s="561"/>
      <c r="AI1169" s="290" t="s">
        <v>310</v>
      </c>
      <c r="AJ1169" s="290" t="s">
        <v>337</v>
      </c>
    </row>
    <row r="1170" spans="2:36" x14ac:dyDescent="0.25">
      <c r="B1170" s="554">
        <v>1068</v>
      </c>
      <c r="C1170" s="555"/>
      <c r="D1170" s="556"/>
      <c r="E1170" s="290" t="s">
        <v>395</v>
      </c>
      <c r="F1170" s="290" t="s">
        <v>428</v>
      </c>
      <c r="G1170" s="290" t="s">
        <v>397</v>
      </c>
      <c r="H1170" s="183" t="str">
        <f>INDEX(Sector!$D$57:$D$776,MATCH('Energy consumption (raw)'!F1170,Sector!$C$57:$C$776,FALSE))</f>
        <v>Cement Production</v>
      </c>
      <c r="I1170" s="183" t="str">
        <f>IF(G1170=Sector!$B$50,Sector!$B$50,IF(G1170=Sector!$B$51,Sector!$B$51,IF(G1170=Sector!$B$53,Sector!$B$53,INDEX(Sector!$E$57:$E$776,MATCH('Energy consumption (raw)'!F1170,Sector!$C$57:$C$776,FALSE)))))</f>
        <v>23 Manufacture of other non-metallic mineral products</v>
      </c>
      <c r="J1170" s="561">
        <v>73526487</v>
      </c>
      <c r="K1170" s="561">
        <v>73526487</v>
      </c>
      <c r="L1170" s="35"/>
      <c r="M1170" s="35"/>
      <c r="N1170" s="561"/>
      <c r="O1170" s="561">
        <v>265720</v>
      </c>
      <c r="P1170" s="561"/>
      <c r="Q1170" s="561"/>
      <c r="R1170" s="561">
        <v>208</v>
      </c>
      <c r="S1170" s="561"/>
      <c r="T1170" s="561"/>
      <c r="U1170" s="561"/>
      <c r="V1170" s="561"/>
      <c r="W1170" s="561"/>
      <c r="X1170" s="561"/>
      <c r="Y1170" s="561"/>
      <c r="Z1170" s="561"/>
      <c r="AA1170" s="561"/>
      <c r="AB1170" s="561"/>
      <c r="AC1170" s="561"/>
      <c r="AD1170" s="561"/>
      <c r="AE1170" s="561"/>
      <c r="AF1170" s="561"/>
      <c r="AG1170" s="561">
        <v>197561.2969441</v>
      </c>
      <c r="AH1170" s="561">
        <v>198741.94545900001</v>
      </c>
      <c r="AI1170" s="290" t="s">
        <v>310</v>
      </c>
      <c r="AJ1170" s="290" t="s">
        <v>343</v>
      </c>
    </row>
    <row r="1171" spans="2:36" x14ac:dyDescent="0.25">
      <c r="B1171" s="554">
        <v>1069</v>
      </c>
      <c r="C1171" s="555"/>
      <c r="D1171" s="556"/>
      <c r="E1171" s="290" t="s">
        <v>395</v>
      </c>
      <c r="F1171" s="290" t="s">
        <v>428</v>
      </c>
      <c r="G1171" s="290" t="s">
        <v>397</v>
      </c>
      <c r="H1171" s="183" t="str">
        <f>INDEX(Sector!$D$57:$D$776,MATCH('Energy consumption (raw)'!F1171,Sector!$C$57:$C$776,FALSE))</f>
        <v>Cement Production</v>
      </c>
      <c r="I1171" s="183" t="str">
        <f>IF(G1171=Sector!$B$50,Sector!$B$50,IF(G1171=Sector!$B$51,Sector!$B$51,IF(G1171=Sector!$B$53,Sector!$B$53,INDEX(Sector!$E$57:$E$776,MATCH('Energy consumption (raw)'!F1171,Sector!$C$57:$C$776,FALSE)))))</f>
        <v>23 Manufacture of other non-metallic mineral products</v>
      </c>
      <c r="J1171" s="561">
        <v>64383526</v>
      </c>
      <c r="K1171" s="561">
        <v>94775753</v>
      </c>
      <c r="L1171" s="35"/>
      <c r="M1171" s="35"/>
      <c r="N1171" s="561"/>
      <c r="O1171" s="561">
        <v>252964</v>
      </c>
      <c r="P1171" s="561"/>
      <c r="Q1171" s="561"/>
      <c r="R1171" s="561">
        <v>241</v>
      </c>
      <c r="S1171" s="561"/>
      <c r="T1171" s="561"/>
      <c r="U1171" s="561"/>
      <c r="V1171" s="561"/>
      <c r="W1171" s="561"/>
      <c r="X1171" s="561"/>
      <c r="Y1171" s="561"/>
      <c r="Z1171" s="561"/>
      <c r="AA1171" s="561"/>
      <c r="AB1171" s="561"/>
      <c r="AC1171" s="561"/>
      <c r="AD1171" s="561"/>
      <c r="AE1171" s="561"/>
      <c r="AF1171" s="561"/>
      <c r="AG1171" s="561">
        <v>191944.51868789998</v>
      </c>
      <c r="AH1171" s="561">
        <v>187254.9980618</v>
      </c>
      <c r="AI1171" s="290" t="s">
        <v>310</v>
      </c>
      <c r="AJ1171" s="290" t="s">
        <v>343</v>
      </c>
    </row>
    <row r="1172" spans="2:36" x14ac:dyDescent="0.25">
      <c r="B1172" s="554">
        <v>1070</v>
      </c>
      <c r="C1172" s="555"/>
      <c r="D1172" s="556"/>
      <c r="E1172" s="290" t="s">
        <v>395</v>
      </c>
      <c r="F1172" s="290" t="s">
        <v>428</v>
      </c>
      <c r="G1172" s="290" t="s">
        <v>397</v>
      </c>
      <c r="H1172" s="183" t="str">
        <f>INDEX(Sector!$D$57:$D$776,MATCH('Energy consumption (raw)'!F1172,Sector!$C$57:$C$776,FALSE))</f>
        <v>Cement Production</v>
      </c>
      <c r="I1172" s="183" t="str">
        <f>IF(G1172=Sector!$B$50,Sector!$B$50,IF(G1172=Sector!$B$51,Sector!$B$51,IF(G1172=Sector!$B$53,Sector!$B$53,INDEX(Sector!$E$57:$E$776,MATCH('Energy consumption (raw)'!F1172,Sector!$C$57:$C$776,FALSE)))))</f>
        <v>23 Manufacture of other non-metallic mineral products</v>
      </c>
      <c r="J1172" s="561">
        <v>34463484</v>
      </c>
      <c r="K1172" s="561">
        <v>34463484</v>
      </c>
      <c r="L1172" s="35"/>
      <c r="M1172" s="35"/>
      <c r="N1172" s="561"/>
      <c r="O1172" s="561">
        <v>72238</v>
      </c>
      <c r="P1172" s="561"/>
      <c r="Q1172" s="561"/>
      <c r="R1172" s="561">
        <v>133</v>
      </c>
      <c r="S1172" s="561"/>
      <c r="T1172" s="561"/>
      <c r="U1172" s="561"/>
      <c r="V1172" s="561"/>
      <c r="W1172" s="561"/>
      <c r="X1172" s="561"/>
      <c r="Y1172" s="561"/>
      <c r="Z1172" s="561"/>
      <c r="AA1172" s="561"/>
      <c r="AB1172" s="561"/>
      <c r="AC1172" s="561"/>
      <c r="AD1172" s="561"/>
      <c r="AE1172" s="561"/>
      <c r="AF1172" s="561"/>
      <c r="AG1172" s="561">
        <v>56019.9755812</v>
      </c>
      <c r="AH1172" s="561">
        <v>56578</v>
      </c>
      <c r="AI1172" s="290" t="s">
        <v>310</v>
      </c>
      <c r="AJ1172" s="290" t="s">
        <v>343</v>
      </c>
    </row>
    <row r="1173" spans="2:36" x14ac:dyDescent="0.25">
      <c r="B1173" s="554">
        <v>1071</v>
      </c>
      <c r="C1173" s="555"/>
      <c r="D1173" s="556"/>
      <c r="E1173" s="290" t="s">
        <v>395</v>
      </c>
      <c r="F1173" s="290" t="s">
        <v>428</v>
      </c>
      <c r="G1173" s="290" t="s">
        <v>397</v>
      </c>
      <c r="H1173" s="183" t="str">
        <f>INDEX(Sector!$D$57:$D$776,MATCH('Energy consumption (raw)'!F1173,Sector!$C$57:$C$776,FALSE))</f>
        <v>Cement Production</v>
      </c>
      <c r="I1173" s="183" t="str">
        <f>IF(G1173=Sector!$B$50,Sector!$B$50,IF(G1173=Sector!$B$51,Sector!$B$51,IF(G1173=Sector!$B$53,Sector!$B$53,INDEX(Sector!$E$57:$E$776,MATCH('Energy consumption (raw)'!F1173,Sector!$C$57:$C$776,FALSE)))))</f>
        <v>23 Manufacture of other non-metallic mineral products</v>
      </c>
      <c r="J1173" s="561">
        <v>8716654</v>
      </c>
      <c r="K1173" s="561">
        <v>8716654</v>
      </c>
      <c r="L1173" s="35"/>
      <c r="M1173" s="35"/>
      <c r="N1173" s="561"/>
      <c r="O1173" s="561">
        <v>12722</v>
      </c>
      <c r="P1173" s="561"/>
      <c r="Q1173" s="561"/>
      <c r="R1173" s="561">
        <v>23</v>
      </c>
      <c r="S1173" s="561"/>
      <c r="T1173" s="561"/>
      <c r="U1173" s="561"/>
      <c r="V1173" s="561"/>
      <c r="W1173" s="561"/>
      <c r="X1173" s="561"/>
      <c r="Y1173" s="561"/>
      <c r="Z1173" s="561"/>
      <c r="AA1173" s="561"/>
      <c r="AB1173" s="561"/>
      <c r="AC1173" s="561"/>
      <c r="AD1173" s="561"/>
      <c r="AE1173" s="561"/>
      <c r="AF1173" s="561"/>
      <c r="AG1173" s="561">
        <v>10273.839712199999</v>
      </c>
      <c r="AH1173" s="561">
        <v>10286.214109299999</v>
      </c>
      <c r="AI1173" s="290" t="s">
        <v>310</v>
      </c>
      <c r="AJ1173" s="290" t="s">
        <v>343</v>
      </c>
    </row>
    <row r="1174" spans="2:36" x14ac:dyDescent="0.25">
      <c r="B1174" s="554">
        <v>1072</v>
      </c>
      <c r="C1174" s="555"/>
      <c r="D1174" s="556"/>
      <c r="E1174" s="290" t="s">
        <v>395</v>
      </c>
      <c r="F1174" s="290" t="s">
        <v>457</v>
      </c>
      <c r="G1174" s="290" t="s">
        <v>397</v>
      </c>
      <c r="H1174" s="183" t="str">
        <f>INDEX(Sector!$D$57:$D$776,MATCH('Energy consumption (raw)'!F1174,Sector!$C$57:$C$776,FALSE))</f>
        <v>Producing building materials from clay</v>
      </c>
      <c r="I1174" s="183" t="str">
        <f>IF(G1174=Sector!$B$50,Sector!$B$50,IF(G1174=Sector!$B$51,Sector!$B$51,IF(G1174=Sector!$B$53,Sector!$B$53,INDEX(Sector!$E$57:$E$776,MATCH('Energy consumption (raw)'!F1174,Sector!$C$57:$C$776,FALSE)))))</f>
        <v>23 Manufacture of other non-metallic mineral products</v>
      </c>
      <c r="J1174" s="561">
        <v>3186000</v>
      </c>
      <c r="K1174" s="561">
        <v>3186000</v>
      </c>
      <c r="L1174" s="35"/>
      <c r="M1174" s="35"/>
      <c r="N1174" s="561"/>
      <c r="O1174" s="561">
        <v>3742</v>
      </c>
      <c r="P1174" s="561"/>
      <c r="Q1174" s="561"/>
      <c r="R1174" s="561">
        <v>25547</v>
      </c>
      <c r="S1174" s="561"/>
      <c r="T1174" s="561"/>
      <c r="U1174" s="561"/>
      <c r="V1174" s="561">
        <v>3870</v>
      </c>
      <c r="W1174" s="561"/>
      <c r="X1174" s="561"/>
      <c r="Y1174" s="561"/>
      <c r="Z1174" s="561"/>
      <c r="AA1174" s="561"/>
      <c r="AB1174" s="561"/>
      <c r="AC1174" s="561"/>
      <c r="AD1174" s="561"/>
      <c r="AE1174" s="561"/>
      <c r="AF1174" s="561"/>
      <c r="AG1174" s="561">
        <v>33232.4398</v>
      </c>
      <c r="AH1174" s="561">
        <v>33269.749539999997</v>
      </c>
      <c r="AI1174" s="290" t="s">
        <v>310</v>
      </c>
      <c r="AJ1174" s="290" t="s">
        <v>343</v>
      </c>
    </row>
    <row r="1175" spans="2:36" x14ac:dyDescent="0.25">
      <c r="B1175" s="554">
        <v>1073</v>
      </c>
      <c r="C1175" s="555"/>
      <c r="D1175" s="556"/>
      <c r="E1175" s="290" t="s">
        <v>395</v>
      </c>
      <c r="F1175" s="290" t="s">
        <v>671</v>
      </c>
      <c r="G1175" s="290" t="s">
        <v>397</v>
      </c>
      <c r="H1175" s="183" t="str">
        <f>INDEX(Sector!$D$57:$D$776,MATCH('Energy consumption (raw)'!F1175,Sector!$C$57:$C$776,FALSE))</f>
        <v>Mining</v>
      </c>
      <c r="I1175" s="183" t="str">
        <f>IF(G1175=Sector!$B$50,Sector!$B$50,IF(G1175=Sector!$B$51,Sector!$B$51,IF(G1175=Sector!$B$53,Sector!$B$53,INDEX(Sector!$E$57:$E$776,MATCH('Energy consumption (raw)'!F1175,Sector!$C$57:$C$776,FALSE)))))</f>
        <v>08 Other mining and quarrying</v>
      </c>
      <c r="J1175" s="572" t="s">
        <v>342</v>
      </c>
      <c r="K1175" s="561">
        <v>7310000</v>
      </c>
      <c r="L1175" s="35"/>
      <c r="M1175" s="35"/>
      <c r="N1175" s="561"/>
      <c r="O1175" s="561"/>
      <c r="P1175" s="561"/>
      <c r="Q1175" s="561"/>
      <c r="R1175" s="561">
        <v>2.64</v>
      </c>
      <c r="S1175" s="561"/>
      <c r="T1175" s="561"/>
      <c r="U1175" s="561"/>
      <c r="V1175" s="561"/>
      <c r="W1175" s="561"/>
      <c r="X1175" s="561"/>
      <c r="Y1175" s="561"/>
      <c r="Z1175" s="561"/>
      <c r="AA1175" s="561"/>
      <c r="AB1175" s="561"/>
      <c r="AC1175" s="561"/>
      <c r="AD1175" s="561"/>
      <c r="AE1175" s="561"/>
      <c r="AF1175" s="561"/>
      <c r="AG1175" s="561">
        <v>1130.6258</v>
      </c>
      <c r="AH1175" s="561">
        <v>1131</v>
      </c>
      <c r="AI1175" s="290" t="s">
        <v>310</v>
      </c>
      <c r="AJ1175" s="290" t="s">
        <v>343</v>
      </c>
    </row>
    <row r="1176" spans="2:36" x14ac:dyDescent="0.25">
      <c r="B1176" s="554">
        <v>1074</v>
      </c>
      <c r="C1176" s="555"/>
      <c r="D1176" s="556"/>
      <c r="E1176" s="290" t="s">
        <v>395</v>
      </c>
      <c r="F1176" s="290" t="s">
        <v>671</v>
      </c>
      <c r="G1176" s="290" t="s">
        <v>397</v>
      </c>
      <c r="H1176" s="183" t="str">
        <f>INDEX(Sector!$D$57:$D$776,MATCH('Energy consumption (raw)'!F1176,Sector!$C$57:$C$776,FALSE))</f>
        <v>Mining</v>
      </c>
      <c r="I1176" s="183" t="str">
        <f>IF(G1176=Sector!$B$50,Sector!$B$50,IF(G1176=Sector!$B$51,Sector!$B$51,IF(G1176=Sector!$B$53,Sector!$B$53,INDEX(Sector!$E$57:$E$776,MATCH('Energy consumption (raw)'!F1176,Sector!$C$57:$C$776,FALSE)))))</f>
        <v>08 Other mining and quarrying</v>
      </c>
      <c r="J1176" s="561">
        <v>6488184</v>
      </c>
      <c r="K1176" s="561">
        <v>6488184</v>
      </c>
      <c r="L1176" s="35"/>
      <c r="M1176" s="35"/>
      <c r="N1176" s="561"/>
      <c r="O1176" s="561"/>
      <c r="P1176" s="561"/>
      <c r="Q1176" s="561"/>
      <c r="R1176" s="561"/>
      <c r="S1176" s="561"/>
      <c r="T1176" s="561"/>
      <c r="U1176" s="561"/>
      <c r="V1176" s="561"/>
      <c r="W1176" s="561"/>
      <c r="X1176" s="561"/>
      <c r="Y1176" s="561"/>
      <c r="Z1176" s="561"/>
      <c r="AA1176" s="561"/>
      <c r="AB1176" s="561"/>
      <c r="AC1176" s="561"/>
      <c r="AD1176" s="561"/>
      <c r="AE1176" s="561"/>
      <c r="AF1176" s="561"/>
      <c r="AG1176" s="561">
        <v>1001.1267912000001</v>
      </c>
      <c r="AH1176" s="561">
        <v>2545.7327456000003</v>
      </c>
      <c r="AI1176" s="290" t="s">
        <v>310</v>
      </c>
      <c r="AJ1176" s="290" t="s">
        <v>343</v>
      </c>
    </row>
    <row r="1177" spans="2:36" x14ac:dyDescent="0.25">
      <c r="B1177" s="554">
        <v>1075</v>
      </c>
      <c r="C1177" s="555"/>
      <c r="D1177" s="556"/>
      <c r="E1177" s="290" t="s">
        <v>395</v>
      </c>
      <c r="F1177" s="290" t="s">
        <v>724</v>
      </c>
      <c r="G1177" s="290" t="s">
        <v>397</v>
      </c>
      <c r="H1177" s="183" t="str">
        <f>INDEX(Sector!$D$57:$D$776,MATCH('Energy consumption (raw)'!F1177,Sector!$C$57:$C$776,FALSE))</f>
        <v>Fertilizer production</v>
      </c>
      <c r="I1177" s="183" t="str">
        <f>IF(G1177=Sector!$B$50,Sector!$B$50,IF(G1177=Sector!$B$51,Sector!$B$51,IF(G1177=Sector!$B$53,Sector!$B$53,INDEX(Sector!$E$57:$E$776,MATCH('Energy consumption (raw)'!F1177,Sector!$C$57:$C$776,FALSE)))))</f>
        <v>20 Manufacture of chemicals and chemical products</v>
      </c>
      <c r="J1177" s="572" t="s">
        <v>342</v>
      </c>
      <c r="K1177" s="561">
        <v>225000</v>
      </c>
      <c r="L1177" s="35"/>
      <c r="M1177" s="35"/>
      <c r="N1177" s="561"/>
      <c r="O1177" s="561">
        <v>42170</v>
      </c>
      <c r="P1177" s="561"/>
      <c r="Q1177" s="561"/>
      <c r="R1177" s="561">
        <v>66</v>
      </c>
      <c r="S1177" s="561"/>
      <c r="T1177" s="561"/>
      <c r="U1177" s="561"/>
      <c r="V1177" s="561">
        <v>117</v>
      </c>
      <c r="W1177" s="561"/>
      <c r="X1177" s="561"/>
      <c r="Y1177" s="561"/>
      <c r="Z1177" s="561"/>
      <c r="AA1177" s="561"/>
      <c r="AB1177" s="561"/>
      <c r="AC1177" s="561"/>
      <c r="AD1177" s="561"/>
      <c r="AE1177" s="561"/>
      <c r="AF1177" s="561"/>
      <c r="AG1177" s="561">
        <v>29743.887499999993</v>
      </c>
      <c r="AH1177" s="561">
        <v>29744</v>
      </c>
      <c r="AI1177" s="290" t="s">
        <v>310</v>
      </c>
      <c r="AJ1177" s="290" t="s">
        <v>343</v>
      </c>
    </row>
    <row r="1178" spans="2:36" x14ac:dyDescent="0.25">
      <c r="B1178" s="554">
        <v>1076</v>
      </c>
      <c r="C1178" s="555"/>
      <c r="D1178" s="556"/>
      <c r="E1178" s="290" t="s">
        <v>395</v>
      </c>
      <c r="F1178" s="290" t="s">
        <v>457</v>
      </c>
      <c r="G1178" s="290" t="s">
        <v>397</v>
      </c>
      <c r="H1178" s="183" t="str">
        <f>INDEX(Sector!$D$57:$D$776,MATCH('Energy consumption (raw)'!F1178,Sector!$C$57:$C$776,FALSE))</f>
        <v>Producing building materials from clay</v>
      </c>
      <c r="I1178" s="183" t="str">
        <f>IF(G1178=Sector!$B$50,Sector!$B$50,IF(G1178=Sector!$B$51,Sector!$B$51,IF(G1178=Sector!$B$53,Sector!$B$53,INDEX(Sector!$E$57:$E$776,MATCH('Energy consumption (raw)'!F1178,Sector!$C$57:$C$776,FALSE)))))</f>
        <v>23 Manufacture of other non-metallic mineral products</v>
      </c>
      <c r="J1178" s="572" t="s">
        <v>342</v>
      </c>
      <c r="K1178" s="561">
        <v>862000</v>
      </c>
      <c r="L1178" s="35"/>
      <c r="M1178" s="35"/>
      <c r="N1178" s="561"/>
      <c r="O1178" s="561">
        <v>4061</v>
      </c>
      <c r="P1178" s="561"/>
      <c r="Q1178" s="561"/>
      <c r="R1178" s="561">
        <v>76</v>
      </c>
      <c r="S1178" s="561"/>
      <c r="T1178" s="561"/>
      <c r="U1178" s="561"/>
      <c r="V1178" s="561"/>
      <c r="W1178" s="561"/>
      <c r="X1178" s="561"/>
      <c r="Y1178" s="561"/>
      <c r="Z1178" s="561"/>
      <c r="AA1178" s="561"/>
      <c r="AB1178" s="561"/>
      <c r="AC1178" s="561"/>
      <c r="AD1178" s="561"/>
      <c r="AE1178" s="561"/>
      <c r="AF1178" s="561"/>
      <c r="AG1178" s="561">
        <v>3053.2266</v>
      </c>
      <c r="AH1178" s="561">
        <v>3053</v>
      </c>
      <c r="AI1178" s="290" t="s">
        <v>310</v>
      </c>
      <c r="AJ1178" s="290" t="s">
        <v>343</v>
      </c>
    </row>
    <row r="1179" spans="2:36" x14ac:dyDescent="0.25">
      <c r="B1179" s="554">
        <v>1077</v>
      </c>
      <c r="C1179" s="555"/>
      <c r="D1179" s="556"/>
      <c r="E1179" s="290" t="s">
        <v>395</v>
      </c>
      <c r="F1179" s="290" t="s">
        <v>535</v>
      </c>
      <c r="G1179" s="290" t="s">
        <v>397</v>
      </c>
      <c r="H1179" s="183" t="str">
        <f>INDEX(Sector!$D$57:$D$776,MATCH('Energy consumption (raw)'!F1179,Sector!$C$57:$C$776,FALSE))</f>
        <v>Producing building materials from clay</v>
      </c>
      <c r="I1179" s="183" t="str">
        <f>IF(G1179=Sector!$B$50,Sector!$B$50,IF(G1179=Sector!$B$51,Sector!$B$51,IF(G1179=Sector!$B$53,Sector!$B$53,INDEX(Sector!$E$57:$E$776,MATCH('Energy consumption (raw)'!F1179,Sector!$C$57:$C$776,FALSE)))))</f>
        <v>23 Manufacture of other non-metallic mineral products</v>
      </c>
      <c r="J1179" s="572" t="s">
        <v>342</v>
      </c>
      <c r="K1179" s="561">
        <v>682000</v>
      </c>
      <c r="L1179" s="35"/>
      <c r="M1179" s="35"/>
      <c r="N1179" s="561"/>
      <c r="O1179" s="561">
        <v>2230</v>
      </c>
      <c r="P1179" s="561"/>
      <c r="Q1179" s="561"/>
      <c r="R1179" s="561">
        <v>52</v>
      </c>
      <c r="S1179" s="561"/>
      <c r="T1179" s="561"/>
      <c r="U1179" s="561"/>
      <c r="V1179" s="561">
        <v>5</v>
      </c>
      <c r="W1179" s="561"/>
      <c r="X1179" s="561"/>
      <c r="Y1179" s="561"/>
      <c r="Z1179" s="561"/>
      <c r="AA1179" s="561"/>
      <c r="AB1179" s="561"/>
      <c r="AC1179" s="561"/>
      <c r="AD1179" s="561"/>
      <c r="AE1179" s="561"/>
      <c r="AF1179" s="561"/>
      <c r="AG1179" s="561">
        <v>1724.5226</v>
      </c>
      <c r="AH1179" s="561">
        <v>1725</v>
      </c>
      <c r="AI1179" s="290" t="s">
        <v>310</v>
      </c>
      <c r="AJ1179" s="290" t="s">
        <v>343</v>
      </c>
    </row>
    <row r="1180" spans="2:36" x14ac:dyDescent="0.25">
      <c r="B1180" s="554">
        <v>1078</v>
      </c>
      <c r="C1180" s="555"/>
      <c r="D1180" s="556"/>
      <c r="E1180" s="290" t="s">
        <v>395</v>
      </c>
      <c r="F1180" s="290" t="s">
        <v>725</v>
      </c>
      <c r="G1180" s="290" t="s">
        <v>397</v>
      </c>
      <c r="H1180" s="183" t="str">
        <f>INDEX(Sector!$D$57:$D$776,MATCH('Energy consumption (raw)'!F1180,Sector!$C$57:$C$776,FALSE))</f>
        <v>Construct</v>
      </c>
      <c r="I1180" s="183" t="str">
        <f>IF(G1180=Sector!$B$50,Sector!$B$50,IF(G1180=Sector!$B$51,Sector!$B$51,IF(G1180=Sector!$B$53,Sector!$B$53,INDEX(Sector!$E$57:$E$776,MATCH('Energy consumption (raw)'!F1180,Sector!$C$57:$C$776,FALSE)))))</f>
        <v>41-43 Construction</v>
      </c>
      <c r="J1180" s="572" t="s">
        <v>342</v>
      </c>
      <c r="K1180" s="561">
        <v>19000</v>
      </c>
      <c r="L1180" s="35"/>
      <c r="M1180" s="35"/>
      <c r="N1180" s="561"/>
      <c r="O1180" s="561"/>
      <c r="P1180" s="561"/>
      <c r="Q1180" s="561"/>
      <c r="R1180" s="561">
        <v>0</v>
      </c>
      <c r="S1180" s="561"/>
      <c r="T1180" s="561">
        <v>1290</v>
      </c>
      <c r="U1180" s="561"/>
      <c r="V1180" s="561">
        <v>1</v>
      </c>
      <c r="W1180" s="561"/>
      <c r="X1180" s="561"/>
      <c r="Y1180" s="561"/>
      <c r="Z1180" s="561"/>
      <c r="AA1180" s="561"/>
      <c r="AB1180" s="561"/>
      <c r="AC1180" s="561"/>
      <c r="AD1180" s="561"/>
      <c r="AE1180" s="561"/>
      <c r="AF1180" s="561"/>
      <c r="AG1180" s="561">
        <v>1281.0817</v>
      </c>
      <c r="AH1180" s="561">
        <v>1281</v>
      </c>
      <c r="AI1180" s="290" t="s">
        <v>310</v>
      </c>
      <c r="AJ1180" s="290" t="s">
        <v>343</v>
      </c>
    </row>
    <row r="1181" spans="2:36" x14ac:dyDescent="0.25">
      <c r="B1181" s="554">
        <v>1079</v>
      </c>
      <c r="C1181" s="555"/>
      <c r="D1181" s="556"/>
      <c r="E1181" s="290" t="s">
        <v>395</v>
      </c>
      <c r="F1181" s="290" t="s">
        <v>457</v>
      </c>
      <c r="G1181" s="290" t="s">
        <v>397</v>
      </c>
      <c r="H1181" s="183" t="str">
        <f>INDEX(Sector!$D$57:$D$776,MATCH('Energy consumption (raw)'!F1181,Sector!$C$57:$C$776,FALSE))</f>
        <v>Producing building materials from clay</v>
      </c>
      <c r="I1181" s="183" t="str">
        <f>IF(G1181=Sector!$B$50,Sector!$B$50,IF(G1181=Sector!$B$51,Sector!$B$51,IF(G1181=Sector!$B$53,Sector!$B$53,INDEX(Sector!$E$57:$E$776,MATCH('Energy consumption (raw)'!F1181,Sector!$C$57:$C$776,FALSE)))))</f>
        <v>23 Manufacture of other non-metallic mineral products</v>
      </c>
      <c r="J1181" s="572" t="s">
        <v>342</v>
      </c>
      <c r="K1181" s="561">
        <v>937000</v>
      </c>
      <c r="L1181" s="35"/>
      <c r="M1181" s="35"/>
      <c r="N1181" s="561"/>
      <c r="O1181" s="561">
        <v>1452</v>
      </c>
      <c r="P1181" s="561"/>
      <c r="Q1181" s="561"/>
      <c r="R1181" s="561">
        <v>58</v>
      </c>
      <c r="S1181" s="561"/>
      <c r="T1181" s="561"/>
      <c r="U1181" s="561"/>
      <c r="V1181" s="561">
        <v>4</v>
      </c>
      <c r="W1181" s="561"/>
      <c r="X1181" s="561"/>
      <c r="Y1181" s="561"/>
      <c r="Z1181" s="561"/>
      <c r="AA1181" s="561"/>
      <c r="AB1181" s="561"/>
      <c r="AC1181" s="561"/>
      <c r="AD1181" s="561"/>
      <c r="AE1181" s="561"/>
      <c r="AF1181" s="561"/>
      <c r="AG1181" s="561">
        <v>1224.3391000000001</v>
      </c>
      <c r="AH1181" s="561">
        <v>1224</v>
      </c>
      <c r="AI1181" s="290" t="s">
        <v>310</v>
      </c>
      <c r="AJ1181" s="290" t="s">
        <v>343</v>
      </c>
    </row>
    <row r="1182" spans="2:36" x14ac:dyDescent="0.25">
      <c r="B1182" s="554">
        <v>1080</v>
      </c>
      <c r="C1182" s="555"/>
      <c r="D1182" s="556"/>
      <c r="E1182" s="290" t="s">
        <v>395</v>
      </c>
      <c r="F1182" s="290" t="s">
        <v>671</v>
      </c>
      <c r="G1182" s="290" t="s">
        <v>397</v>
      </c>
      <c r="H1182" s="183" t="str">
        <f>INDEX(Sector!$D$57:$D$776,MATCH('Energy consumption (raw)'!F1182,Sector!$C$57:$C$776,FALSE))</f>
        <v>Mining</v>
      </c>
      <c r="I1182" s="183" t="str">
        <f>IF(G1182=Sector!$B$50,Sector!$B$50,IF(G1182=Sector!$B$51,Sector!$B$51,IF(G1182=Sector!$B$53,Sector!$B$53,INDEX(Sector!$E$57:$E$776,MATCH('Energy consumption (raw)'!F1182,Sector!$C$57:$C$776,FALSE)))))</f>
        <v>08 Other mining and quarrying</v>
      </c>
      <c r="J1182" s="561">
        <v>39587433</v>
      </c>
      <c r="K1182" s="561"/>
      <c r="L1182" s="35"/>
      <c r="M1182" s="35"/>
      <c r="N1182" s="561"/>
      <c r="O1182" s="561"/>
      <c r="P1182" s="561"/>
      <c r="Q1182" s="561"/>
      <c r="R1182" s="561"/>
      <c r="S1182" s="561"/>
      <c r="T1182" s="561"/>
      <c r="U1182" s="561"/>
      <c r="V1182" s="561"/>
      <c r="W1182" s="561"/>
      <c r="X1182" s="561"/>
      <c r="Y1182" s="561"/>
      <c r="Z1182" s="561"/>
      <c r="AA1182" s="561"/>
      <c r="AB1182" s="561"/>
      <c r="AC1182" s="561"/>
      <c r="AD1182" s="561"/>
      <c r="AE1182" s="561"/>
      <c r="AF1182" s="561"/>
      <c r="AG1182" s="561">
        <v>6108.3409119000007</v>
      </c>
      <c r="AH1182" s="561">
        <v>6108.3409119000007</v>
      </c>
      <c r="AI1182" s="290" t="s">
        <v>369</v>
      </c>
      <c r="AJ1182" s="290" t="s">
        <v>343</v>
      </c>
    </row>
    <row r="1183" spans="2:36" x14ac:dyDescent="0.25">
      <c r="B1183" s="554">
        <v>1081</v>
      </c>
      <c r="C1183" s="555"/>
      <c r="D1183" s="556"/>
      <c r="E1183" s="290" t="s">
        <v>395</v>
      </c>
      <c r="F1183" s="290" t="s">
        <v>674</v>
      </c>
      <c r="G1183" s="290" t="s">
        <v>397</v>
      </c>
      <c r="H1183" s="183" t="str">
        <f>INDEX(Sector!$D$57:$D$776,MATCH('Energy consumption (raw)'!F1183,Sector!$C$57:$C$776,FALSE))</f>
        <v>Production of cement, lime and gypsum</v>
      </c>
      <c r="I1183" s="183" t="str">
        <f>IF(G1183=Sector!$B$50,Sector!$B$50,IF(G1183=Sector!$B$51,Sector!$B$51,IF(G1183=Sector!$B$53,Sector!$B$53,INDEX(Sector!$E$57:$E$776,MATCH('Energy consumption (raw)'!F1183,Sector!$C$57:$C$776,FALSE)))))</f>
        <v>23 Manufacture of other non-metallic mineral products</v>
      </c>
      <c r="J1183" s="561">
        <v>11271216</v>
      </c>
      <c r="K1183" s="561"/>
      <c r="L1183" s="35"/>
      <c r="M1183" s="35"/>
      <c r="N1183" s="561"/>
      <c r="O1183" s="561"/>
      <c r="P1183" s="561"/>
      <c r="Q1183" s="561"/>
      <c r="R1183" s="561"/>
      <c r="S1183" s="561"/>
      <c r="T1183" s="561"/>
      <c r="U1183" s="561"/>
      <c r="V1183" s="561"/>
      <c r="W1183" s="561"/>
      <c r="X1183" s="561"/>
      <c r="Y1183" s="561"/>
      <c r="Z1183" s="561"/>
      <c r="AA1183" s="561"/>
      <c r="AB1183" s="561"/>
      <c r="AC1183" s="561"/>
      <c r="AD1183" s="561"/>
      <c r="AE1183" s="561"/>
      <c r="AF1183" s="561"/>
      <c r="AG1183" s="561">
        <v>1739.1486288000001</v>
      </c>
      <c r="AH1183" s="561">
        <v>1739.1486288000001</v>
      </c>
      <c r="AI1183" s="290" t="s">
        <v>369</v>
      </c>
      <c r="AJ1183" s="290" t="s">
        <v>343</v>
      </c>
    </row>
    <row r="1184" spans="2:36" x14ac:dyDescent="0.25">
      <c r="B1184" s="554">
        <v>1082</v>
      </c>
      <c r="C1184" s="555"/>
      <c r="D1184" s="556"/>
      <c r="E1184" s="290" t="s">
        <v>395</v>
      </c>
      <c r="F1184" s="290" t="s">
        <v>726</v>
      </c>
      <c r="G1184" s="290" t="s">
        <v>397</v>
      </c>
      <c r="H1184" s="183" t="str">
        <f>INDEX(Sector!$D$57:$D$776,MATCH('Energy consumption (raw)'!F1184,Sector!$C$57:$C$776,FALSE))</f>
        <v>Plywood processing</v>
      </c>
      <c r="I1184" s="183" t="str">
        <f>IF(G1184=Sector!$B$50,Sector!$B$50,IF(G1184=Sector!$B$51,Sector!$B$51,IF(G1184=Sector!$B$53,Sector!$B$53,INDEX(Sector!$E$57:$E$776,MATCH('Energy consumption (raw)'!F1184,Sector!$C$57:$C$776,FALSE)))))</f>
        <v>16 Manufacture of wood and of products of wood and cork, except furniture;
manufacture of articles of straw and plaiting materials</v>
      </c>
      <c r="J1184" s="561">
        <v>54794776</v>
      </c>
      <c r="K1184" s="561">
        <v>57545965</v>
      </c>
      <c r="L1184" s="561"/>
      <c r="M1184" s="561"/>
      <c r="N1184" s="561"/>
      <c r="O1184" s="561"/>
      <c r="P1184" s="561"/>
      <c r="Q1184" s="561"/>
      <c r="R1184" s="561"/>
      <c r="S1184" s="561"/>
      <c r="T1184" s="561"/>
      <c r="U1184" s="561"/>
      <c r="V1184" s="561"/>
      <c r="W1184" s="561"/>
      <c r="X1184" s="561"/>
      <c r="Y1184" s="561"/>
      <c r="Z1184" s="561"/>
      <c r="AA1184" s="561"/>
      <c r="AB1184" s="561"/>
      <c r="AC1184" s="561"/>
      <c r="AD1184" s="561"/>
      <c r="AE1184" s="561"/>
      <c r="AF1184" s="561"/>
      <c r="AG1184" s="561">
        <v>8879.3423995000012</v>
      </c>
      <c r="AH1184" s="561">
        <v>14993.6</v>
      </c>
      <c r="AI1184" s="290" t="s">
        <v>310</v>
      </c>
      <c r="AJ1184" s="290" t="s">
        <v>384</v>
      </c>
    </row>
    <row r="1185" spans="2:36" x14ac:dyDescent="0.25">
      <c r="B1185" s="554">
        <v>1083</v>
      </c>
      <c r="C1185" s="555"/>
      <c r="D1185" s="556"/>
      <c r="E1185" s="290" t="s">
        <v>395</v>
      </c>
      <c r="F1185" s="290" t="s">
        <v>428</v>
      </c>
      <c r="G1185" s="290" t="s">
        <v>397</v>
      </c>
      <c r="H1185" s="183" t="str">
        <f>INDEX(Sector!$D$57:$D$776,MATCH('Energy consumption (raw)'!F1185,Sector!$C$57:$C$776,FALSE))</f>
        <v>Cement Production</v>
      </c>
      <c r="I1185" s="183" t="str">
        <f>IF(G1185=Sector!$B$50,Sector!$B$50,IF(G1185=Sector!$B$51,Sector!$B$51,IF(G1185=Sector!$B$53,Sector!$B$53,INDEX(Sector!$E$57:$E$776,MATCH('Energy consumption (raw)'!F1185,Sector!$C$57:$C$776,FALSE)))))</f>
        <v>23 Manufacture of other non-metallic mineral products</v>
      </c>
      <c r="J1185" s="561"/>
      <c r="K1185" s="561">
        <v>6655528</v>
      </c>
      <c r="L1185" s="561"/>
      <c r="M1185" s="561"/>
      <c r="N1185" s="561"/>
      <c r="O1185" s="561"/>
      <c r="P1185" s="561"/>
      <c r="Q1185" s="561"/>
      <c r="R1185" s="561"/>
      <c r="S1185" s="561"/>
      <c r="T1185" s="561"/>
      <c r="U1185" s="561"/>
      <c r="V1185" s="561"/>
      <c r="W1185" s="561"/>
      <c r="X1185" s="561"/>
      <c r="Y1185" s="561"/>
      <c r="Z1185" s="561"/>
      <c r="AA1185" s="561"/>
      <c r="AB1185" s="561"/>
      <c r="AC1185" s="561"/>
      <c r="AD1185" s="561"/>
      <c r="AE1185" s="561"/>
      <c r="AF1185" s="561"/>
      <c r="AG1185" s="561">
        <v>1026.9479704</v>
      </c>
      <c r="AH1185" s="561">
        <v>1210.7</v>
      </c>
      <c r="AI1185" s="290" t="s">
        <v>310</v>
      </c>
      <c r="AJ1185" s="290" t="s">
        <v>384</v>
      </c>
    </row>
    <row r="1186" spans="2:36" x14ac:dyDescent="0.25">
      <c r="B1186" s="554">
        <v>1084</v>
      </c>
      <c r="C1186" s="555"/>
      <c r="D1186" s="556"/>
      <c r="E1186" s="290" t="s">
        <v>395</v>
      </c>
      <c r="F1186" s="290" t="s">
        <v>727</v>
      </c>
      <c r="G1186" s="290" t="s">
        <v>397</v>
      </c>
      <c r="H1186" s="183" t="str">
        <f>INDEX(Sector!$D$57:$D$776,MATCH('Energy consumption (raw)'!F1186,Sector!$C$57:$C$776,FALSE))</f>
        <v>Mining and processing ore</v>
      </c>
      <c r="I1186" s="183" t="str">
        <f>IF(G1186=Sector!$B$50,Sector!$B$50,IF(G1186=Sector!$B$51,Sector!$B$51,IF(G1186=Sector!$B$53,Sector!$B$53,INDEX(Sector!$E$57:$E$776,MATCH('Energy consumption (raw)'!F1186,Sector!$C$57:$C$776,FALSE)))))</f>
        <v>08 Other mining and quarrying</v>
      </c>
      <c r="J1186" s="561"/>
      <c r="K1186" s="561">
        <v>7004103</v>
      </c>
      <c r="L1186" s="561"/>
      <c r="M1186" s="561"/>
      <c r="N1186" s="561"/>
      <c r="O1186" s="561"/>
      <c r="P1186" s="561"/>
      <c r="Q1186" s="561"/>
      <c r="R1186" s="561"/>
      <c r="S1186" s="561"/>
      <c r="T1186" s="561"/>
      <c r="U1186" s="561"/>
      <c r="V1186" s="561"/>
      <c r="W1186" s="561"/>
      <c r="X1186" s="561"/>
      <c r="Y1186" s="561"/>
      <c r="Z1186" s="561"/>
      <c r="AA1186" s="561"/>
      <c r="AB1186" s="561"/>
      <c r="AC1186" s="561"/>
      <c r="AD1186" s="561"/>
      <c r="AE1186" s="561"/>
      <c r="AF1186" s="561"/>
      <c r="AG1186" s="561">
        <v>1080.7330929</v>
      </c>
      <c r="AH1186" s="561">
        <v>1125.0999999999999</v>
      </c>
      <c r="AI1186" s="290" t="s">
        <v>310</v>
      </c>
      <c r="AJ1186" s="290" t="s">
        <v>384</v>
      </c>
    </row>
    <row r="1187" spans="2:36" x14ac:dyDescent="0.25">
      <c r="B1187" s="554">
        <v>1085</v>
      </c>
      <c r="C1187" s="555"/>
      <c r="D1187" s="556"/>
      <c r="E1187" s="290" t="s">
        <v>395</v>
      </c>
      <c r="F1187" s="290" t="s">
        <v>616</v>
      </c>
      <c r="G1187" s="290" t="s">
        <v>397</v>
      </c>
      <c r="H1187" s="183" t="str">
        <f>INDEX(Sector!$D$57:$D$776,MATCH('Energy consumption (raw)'!F1187,Sector!$C$57:$C$776,FALSE))</f>
        <v>Producing products from rubber</v>
      </c>
      <c r="I1187" s="183" t="str">
        <f>IF(G1187=Sector!$B$50,Sector!$B$50,IF(G1187=Sector!$B$51,Sector!$B$51,IF(G1187=Sector!$B$53,Sector!$B$53,INDEX(Sector!$E$57:$E$776,MATCH('Energy consumption (raw)'!F1187,Sector!$C$57:$C$776,FALSE)))))</f>
        <v>22 Manufacture of rubber and plastics products</v>
      </c>
      <c r="J1187" s="561"/>
      <c r="K1187" s="561">
        <v>8554633</v>
      </c>
      <c r="L1187" s="561"/>
      <c r="M1187" s="561"/>
      <c r="N1187" s="561"/>
      <c r="O1187" s="561"/>
      <c r="P1187" s="561"/>
      <c r="Q1187" s="561"/>
      <c r="R1187" s="561"/>
      <c r="S1187" s="561"/>
      <c r="T1187" s="561"/>
      <c r="U1187" s="561"/>
      <c r="V1187" s="561"/>
      <c r="W1187" s="561"/>
      <c r="X1187" s="561"/>
      <c r="Y1187" s="561"/>
      <c r="Z1187" s="561"/>
      <c r="AA1187" s="561"/>
      <c r="AB1187" s="561"/>
      <c r="AC1187" s="561"/>
      <c r="AD1187" s="561"/>
      <c r="AE1187" s="561"/>
      <c r="AF1187" s="561"/>
      <c r="AG1187" s="561">
        <v>1319.9798719</v>
      </c>
      <c r="AH1187" s="561">
        <v>1309.0999999999999</v>
      </c>
      <c r="AI1187" s="290" t="s">
        <v>310</v>
      </c>
      <c r="AJ1187" s="290" t="s">
        <v>384</v>
      </c>
    </row>
    <row r="1188" spans="2:36" x14ac:dyDescent="0.25">
      <c r="B1188" s="554">
        <v>1086</v>
      </c>
      <c r="C1188" s="555"/>
      <c r="D1188" s="556"/>
      <c r="E1188" s="290" t="s">
        <v>395</v>
      </c>
      <c r="F1188" s="290" t="s">
        <v>428</v>
      </c>
      <c r="G1188" s="290" t="s">
        <v>397</v>
      </c>
      <c r="H1188" s="183" t="str">
        <f>INDEX(Sector!$D$57:$D$776,MATCH('Energy consumption (raw)'!F1188,Sector!$C$57:$C$776,FALSE))</f>
        <v>Cement Production</v>
      </c>
      <c r="I1188" s="183" t="str">
        <f>IF(G1188=Sector!$B$50,Sector!$B$50,IF(G1188=Sector!$B$51,Sector!$B$51,IF(G1188=Sector!$B$53,Sector!$B$53,INDEX(Sector!$E$57:$E$776,MATCH('Energy consumption (raw)'!F1188,Sector!$C$57:$C$776,FALSE)))))</f>
        <v>23 Manufacture of other non-metallic mineral products</v>
      </c>
      <c r="J1188" s="561">
        <v>89157562</v>
      </c>
      <c r="K1188" s="561">
        <v>81199429</v>
      </c>
      <c r="L1188" s="561"/>
      <c r="M1188" s="561"/>
      <c r="N1188" s="561">
        <v>99448</v>
      </c>
      <c r="O1188" s="561"/>
      <c r="P1188" s="561"/>
      <c r="Q1188" s="561"/>
      <c r="R1188" s="561">
        <v>202</v>
      </c>
      <c r="S1188" s="561"/>
      <c r="T1188" s="561"/>
      <c r="U1188" s="561"/>
      <c r="V1188" s="561"/>
      <c r="W1188" s="561"/>
      <c r="X1188" s="561"/>
      <c r="Y1188" s="561"/>
      <c r="Z1188" s="561"/>
      <c r="AA1188" s="561"/>
      <c r="AB1188" s="561"/>
      <c r="AC1188" s="561"/>
      <c r="AD1188" s="561"/>
      <c r="AE1188" s="561"/>
      <c r="AF1188" s="561"/>
      <c r="AG1188" s="561">
        <v>82348.711894699984</v>
      </c>
      <c r="AH1188" s="561">
        <v>125140.54365379999</v>
      </c>
      <c r="AI1188" s="290" t="s">
        <v>310</v>
      </c>
      <c r="AJ1188" s="290" t="s">
        <v>385</v>
      </c>
    </row>
    <row r="1189" spans="2:36" x14ac:dyDescent="0.25">
      <c r="B1189" s="554">
        <v>1087</v>
      </c>
      <c r="C1189" s="555"/>
      <c r="D1189" s="556"/>
      <c r="E1189" s="290" t="s">
        <v>395</v>
      </c>
      <c r="F1189" s="290" t="s">
        <v>428</v>
      </c>
      <c r="G1189" s="290" t="s">
        <v>397</v>
      </c>
      <c r="H1189" s="183" t="str">
        <f>INDEX(Sector!$D$57:$D$776,MATCH('Energy consumption (raw)'!F1189,Sector!$C$57:$C$776,FALSE))</f>
        <v>Cement Production</v>
      </c>
      <c r="I1189" s="183" t="str">
        <f>IF(G1189=Sector!$B$50,Sector!$B$50,IF(G1189=Sector!$B$51,Sector!$B$51,IF(G1189=Sector!$B$53,Sector!$B$53,INDEX(Sector!$E$57:$E$776,MATCH('Energy consumption (raw)'!F1189,Sector!$C$57:$C$776,FALSE)))))</f>
        <v>23 Manufacture of other non-metallic mineral products</v>
      </c>
      <c r="J1189" s="561">
        <v>72497683</v>
      </c>
      <c r="K1189" s="561">
        <v>136557776</v>
      </c>
      <c r="L1189" s="561"/>
      <c r="M1189" s="561"/>
      <c r="N1189" s="561">
        <v>194825</v>
      </c>
      <c r="O1189" s="561"/>
      <c r="P1189" s="561"/>
      <c r="Q1189" s="561"/>
      <c r="R1189" s="561">
        <v>261</v>
      </c>
      <c r="S1189" s="561"/>
      <c r="T1189" s="561"/>
      <c r="U1189" s="561"/>
      <c r="V1189" s="561"/>
      <c r="W1189" s="561"/>
      <c r="X1189" s="561"/>
      <c r="Y1189" s="561"/>
      <c r="Z1189" s="561"/>
      <c r="AA1189" s="561"/>
      <c r="AB1189" s="561"/>
      <c r="AC1189" s="561"/>
      <c r="AD1189" s="561"/>
      <c r="AE1189" s="561"/>
      <c r="AF1189" s="561"/>
      <c r="AG1189" s="561">
        <v>157714.5848368</v>
      </c>
      <c r="AH1189" s="561">
        <v>171218.78033339998</v>
      </c>
      <c r="AI1189" s="290" t="s">
        <v>310</v>
      </c>
      <c r="AJ1189" s="290" t="s">
        <v>385</v>
      </c>
    </row>
    <row r="1190" spans="2:36" x14ac:dyDescent="0.25">
      <c r="B1190" s="554">
        <v>1088</v>
      </c>
      <c r="C1190" s="555"/>
      <c r="D1190" s="556"/>
      <c r="E1190" s="290" t="s">
        <v>395</v>
      </c>
      <c r="F1190" s="290" t="s">
        <v>728</v>
      </c>
      <c r="G1190" s="290" t="s">
        <v>397</v>
      </c>
      <c r="H1190" s="183" t="str">
        <f>INDEX(Sector!$D$57:$D$776,MATCH('Energy consumption (raw)'!F1190,Sector!$C$57:$C$776,FALSE))</f>
        <v>Apparel manufacturers</v>
      </c>
      <c r="I1190" s="183" t="str">
        <f>IF(G1190=Sector!$B$50,Sector!$B$50,IF(G1190=Sector!$B$51,Sector!$B$51,IF(G1190=Sector!$B$53,Sector!$B$53,INDEX(Sector!$E$57:$E$776,MATCH('Energy consumption (raw)'!F1190,Sector!$C$57:$C$776,FALSE)))))</f>
        <v>14 Manufacture of wearing apparel</v>
      </c>
      <c r="J1190" s="561">
        <v>33001971</v>
      </c>
      <c r="K1190" s="561">
        <v>33800000</v>
      </c>
      <c r="L1190" s="561"/>
      <c r="M1190" s="561"/>
      <c r="N1190" s="561">
        <v>105</v>
      </c>
      <c r="O1190" s="561"/>
      <c r="P1190" s="561"/>
      <c r="Q1190" s="561"/>
      <c r="R1190" s="561"/>
      <c r="S1190" s="561"/>
      <c r="T1190" s="561"/>
      <c r="U1190" s="561"/>
      <c r="V1190" s="561"/>
      <c r="W1190" s="561"/>
      <c r="X1190" s="561"/>
      <c r="Y1190" s="561"/>
      <c r="Z1190" s="561"/>
      <c r="AA1190" s="561"/>
      <c r="AB1190" s="561"/>
      <c r="AC1190" s="561"/>
      <c r="AD1190" s="561"/>
      <c r="AE1190" s="561"/>
      <c r="AF1190" s="561"/>
      <c r="AG1190" s="561">
        <v>5288.84</v>
      </c>
      <c r="AH1190" s="561">
        <v>6829.0683426000005</v>
      </c>
      <c r="AI1190" s="290" t="s">
        <v>310</v>
      </c>
      <c r="AJ1190" s="290" t="s">
        <v>385</v>
      </c>
    </row>
    <row r="1191" spans="2:36" x14ac:dyDescent="0.25">
      <c r="B1191" s="554">
        <v>1089</v>
      </c>
      <c r="C1191" s="555"/>
      <c r="D1191" s="556"/>
      <c r="E1191" s="290" t="s">
        <v>395</v>
      </c>
      <c r="F1191" s="290" t="s">
        <v>443</v>
      </c>
      <c r="G1191" s="290" t="s">
        <v>397</v>
      </c>
      <c r="H1191" s="183" t="str">
        <f>INDEX(Sector!$D$57:$D$776,MATCH('Energy consumption (raw)'!F1191,Sector!$C$57:$C$776,FALSE))</f>
        <v>Yarn making</v>
      </c>
      <c r="I1191" s="183" t="str">
        <f>IF(G1191=Sector!$B$50,Sector!$B$50,IF(G1191=Sector!$B$51,Sector!$B$51,IF(G1191=Sector!$B$53,Sector!$B$53,INDEX(Sector!$E$57:$E$776,MATCH('Energy consumption (raw)'!F1191,Sector!$C$57:$C$776,FALSE)))))</f>
        <v>13 Manufacture of textiles</v>
      </c>
      <c r="J1191" s="561">
        <v>37136000</v>
      </c>
      <c r="K1191" s="561">
        <v>35455000</v>
      </c>
      <c r="L1191" s="561"/>
      <c r="M1191" s="561"/>
      <c r="N1191" s="561"/>
      <c r="O1191" s="561"/>
      <c r="P1191" s="561"/>
      <c r="Q1191" s="561"/>
      <c r="R1191" s="561"/>
      <c r="S1191" s="561"/>
      <c r="T1191" s="561"/>
      <c r="U1191" s="561"/>
      <c r="V1191" s="561"/>
      <c r="W1191" s="561"/>
      <c r="X1191" s="561"/>
      <c r="Y1191" s="561"/>
      <c r="Z1191" s="561"/>
      <c r="AA1191" s="561"/>
      <c r="AB1191" s="561"/>
      <c r="AC1191" s="561"/>
      <c r="AD1191" s="561"/>
      <c r="AE1191" s="561"/>
      <c r="AF1191" s="561"/>
      <c r="AG1191" s="561">
        <v>5470.7065000000002</v>
      </c>
      <c r="AH1191" s="561">
        <v>6032.7843680000005</v>
      </c>
      <c r="AI1191" s="290" t="s">
        <v>310</v>
      </c>
      <c r="AJ1191" s="290" t="s">
        <v>385</v>
      </c>
    </row>
    <row r="1192" spans="2:36" x14ac:dyDescent="0.25">
      <c r="B1192" s="554">
        <v>1090</v>
      </c>
      <c r="C1192" s="555"/>
      <c r="D1192" s="556"/>
      <c r="E1192" s="290" t="s">
        <v>395</v>
      </c>
      <c r="F1192" s="290" t="s">
        <v>443</v>
      </c>
      <c r="G1192" s="290" t="s">
        <v>397</v>
      </c>
      <c r="H1192" s="183" t="str">
        <f>INDEX(Sector!$D$57:$D$776,MATCH('Energy consumption (raw)'!F1192,Sector!$C$57:$C$776,FALSE))</f>
        <v>Yarn making</v>
      </c>
      <c r="I1192" s="183" t="str">
        <f>IF(G1192=Sector!$B$50,Sector!$B$50,IF(G1192=Sector!$B$51,Sector!$B$51,IF(G1192=Sector!$B$53,Sector!$B$53,INDEX(Sector!$E$57:$E$776,MATCH('Energy consumption (raw)'!F1192,Sector!$C$57:$C$776,FALSE)))))</f>
        <v>13 Manufacture of textiles</v>
      </c>
      <c r="J1192" s="561">
        <v>17112000</v>
      </c>
      <c r="K1192" s="561">
        <v>16704000</v>
      </c>
      <c r="L1192" s="561"/>
      <c r="M1192" s="561"/>
      <c r="N1192" s="561"/>
      <c r="O1192" s="561"/>
      <c r="P1192" s="561"/>
      <c r="Q1192" s="561"/>
      <c r="R1192" s="561"/>
      <c r="S1192" s="561"/>
      <c r="T1192" s="561"/>
      <c r="U1192" s="561"/>
      <c r="V1192" s="561"/>
      <c r="W1192" s="561"/>
      <c r="X1192" s="561"/>
      <c r="Y1192" s="561"/>
      <c r="Z1192" s="561"/>
      <c r="AA1192" s="561"/>
      <c r="AB1192" s="561"/>
      <c r="AC1192" s="561"/>
      <c r="AD1192" s="561"/>
      <c r="AE1192" s="561"/>
      <c r="AF1192" s="561"/>
      <c r="AG1192" s="561">
        <v>2577.4272000000001</v>
      </c>
      <c r="AH1192" s="561">
        <v>2771.5180840000003</v>
      </c>
      <c r="AI1192" s="290" t="s">
        <v>310</v>
      </c>
      <c r="AJ1192" s="290" t="s">
        <v>385</v>
      </c>
    </row>
    <row r="1193" spans="2:36" x14ac:dyDescent="0.25">
      <c r="B1193" s="554">
        <v>1091</v>
      </c>
      <c r="C1193" s="555"/>
      <c r="D1193" s="556"/>
      <c r="E1193" s="290" t="s">
        <v>395</v>
      </c>
      <c r="F1193" s="290" t="s">
        <v>443</v>
      </c>
      <c r="G1193" s="290" t="s">
        <v>397</v>
      </c>
      <c r="H1193" s="183" t="str">
        <f>INDEX(Sector!$D$57:$D$776,MATCH('Energy consumption (raw)'!F1193,Sector!$C$57:$C$776,FALSE))</f>
        <v>Yarn making</v>
      </c>
      <c r="I1193" s="183" t="str">
        <f>IF(G1193=Sector!$B$50,Sector!$B$50,IF(G1193=Sector!$B$51,Sector!$B$51,IF(G1193=Sector!$B$53,Sector!$B$53,INDEX(Sector!$E$57:$E$776,MATCH('Energy consumption (raw)'!F1193,Sector!$C$57:$C$776,FALSE)))))</f>
        <v>13 Manufacture of textiles</v>
      </c>
      <c r="J1193" s="561">
        <v>17828000</v>
      </c>
      <c r="K1193" s="561">
        <v>17302000</v>
      </c>
      <c r="L1193" s="561"/>
      <c r="M1193" s="561"/>
      <c r="N1193" s="561"/>
      <c r="O1193" s="561"/>
      <c r="P1193" s="561"/>
      <c r="Q1193" s="561"/>
      <c r="R1193" s="561"/>
      <c r="S1193" s="561"/>
      <c r="T1193" s="561"/>
      <c r="U1193" s="561"/>
      <c r="V1193" s="561"/>
      <c r="W1193" s="561"/>
      <c r="X1193" s="561"/>
      <c r="Y1193" s="561"/>
      <c r="Z1193" s="561"/>
      <c r="AA1193" s="561"/>
      <c r="AB1193" s="561"/>
      <c r="AC1193" s="561"/>
      <c r="AD1193" s="561"/>
      <c r="AE1193" s="561"/>
      <c r="AF1193" s="561"/>
      <c r="AG1193" s="561">
        <v>2669.6986000000002</v>
      </c>
      <c r="AH1193" s="561">
        <v>2818.9252160000001</v>
      </c>
      <c r="AI1193" s="290" t="s">
        <v>310</v>
      </c>
      <c r="AJ1193" s="290" t="s">
        <v>385</v>
      </c>
    </row>
    <row r="1194" spans="2:36" x14ac:dyDescent="0.25">
      <c r="B1194" s="554">
        <v>1092</v>
      </c>
      <c r="C1194" s="555"/>
      <c r="D1194" s="556"/>
      <c r="E1194" s="290" t="s">
        <v>395</v>
      </c>
      <c r="F1194" s="290" t="s">
        <v>457</v>
      </c>
      <c r="G1194" s="290" t="s">
        <v>397</v>
      </c>
      <c r="H1194" s="183" t="str">
        <f>INDEX(Sector!$D$57:$D$776,MATCH('Energy consumption (raw)'!F1194,Sector!$C$57:$C$776,FALSE))</f>
        <v>Producing building materials from clay</v>
      </c>
      <c r="I1194" s="183" t="str">
        <f>IF(G1194=Sector!$B$50,Sector!$B$50,IF(G1194=Sector!$B$51,Sector!$B$51,IF(G1194=Sector!$B$53,Sector!$B$53,INDEX(Sector!$E$57:$E$776,MATCH('Energy consumption (raw)'!F1194,Sector!$C$57:$C$776,FALSE)))))</f>
        <v>23 Manufacture of other non-metallic mineral products</v>
      </c>
      <c r="J1194" s="561">
        <v>36382261</v>
      </c>
      <c r="K1194" s="561">
        <v>34787000</v>
      </c>
      <c r="L1194" s="561"/>
      <c r="M1194" s="561"/>
      <c r="N1194" s="561"/>
      <c r="O1194" s="561"/>
      <c r="P1194" s="561"/>
      <c r="Q1194" s="561"/>
      <c r="R1194" s="561"/>
      <c r="S1194" s="561"/>
      <c r="T1194" s="561"/>
      <c r="U1194" s="561"/>
      <c r="V1194" s="561"/>
      <c r="W1194" s="561"/>
      <c r="X1194" s="561"/>
      <c r="Y1194" s="561"/>
      <c r="Z1194" s="561"/>
      <c r="AA1194" s="561"/>
      <c r="AB1194" s="561"/>
      <c r="AC1194" s="561"/>
      <c r="AD1194" s="561"/>
      <c r="AE1194" s="561"/>
      <c r="AF1194" s="561"/>
      <c r="AG1194" s="561">
        <v>5367.6341000000002</v>
      </c>
      <c r="AH1194" s="561">
        <v>6158.9118111000007</v>
      </c>
      <c r="AI1194" s="290" t="s">
        <v>310</v>
      </c>
      <c r="AJ1194" s="290" t="s">
        <v>385</v>
      </c>
    </row>
    <row r="1195" spans="2:36" x14ac:dyDescent="0.25">
      <c r="B1195" s="554">
        <v>1093</v>
      </c>
      <c r="C1195" s="555"/>
      <c r="D1195" s="556"/>
      <c r="E1195" s="290" t="s">
        <v>395</v>
      </c>
      <c r="F1195" s="290" t="s">
        <v>443</v>
      </c>
      <c r="G1195" s="290" t="s">
        <v>397</v>
      </c>
      <c r="H1195" s="183" t="str">
        <f>INDEX(Sector!$D$57:$D$776,MATCH('Energy consumption (raw)'!F1195,Sector!$C$57:$C$776,FALSE))</f>
        <v>Yarn making</v>
      </c>
      <c r="I1195" s="183" t="str">
        <f>IF(G1195=Sector!$B$50,Sector!$B$50,IF(G1195=Sector!$B$51,Sector!$B$51,IF(G1195=Sector!$B$53,Sector!$B$53,INDEX(Sector!$E$57:$E$776,MATCH('Energy consumption (raw)'!F1195,Sector!$C$57:$C$776,FALSE)))))</f>
        <v>13 Manufacture of textiles</v>
      </c>
      <c r="J1195" s="561">
        <v>19092000</v>
      </c>
      <c r="K1195" s="561">
        <v>18934000</v>
      </c>
      <c r="L1195" s="561"/>
      <c r="M1195" s="561"/>
      <c r="N1195" s="561"/>
      <c r="O1195" s="561"/>
      <c r="P1195" s="561"/>
      <c r="Q1195" s="561"/>
      <c r="R1195" s="561"/>
      <c r="S1195" s="561"/>
      <c r="T1195" s="561"/>
      <c r="U1195" s="561"/>
      <c r="V1195" s="561"/>
      <c r="W1195" s="561"/>
      <c r="X1195" s="561"/>
      <c r="Y1195" s="561"/>
      <c r="Z1195" s="561"/>
      <c r="AA1195" s="561"/>
      <c r="AB1195" s="561"/>
      <c r="AC1195" s="561"/>
      <c r="AD1195" s="561"/>
      <c r="AE1195" s="561"/>
      <c r="AF1195" s="561"/>
      <c r="AG1195" s="561">
        <v>2921.5162</v>
      </c>
      <c r="AH1195" s="561">
        <v>3182.6658640000001</v>
      </c>
      <c r="AI1195" s="290" t="s">
        <v>310</v>
      </c>
      <c r="AJ1195" s="290" t="s">
        <v>385</v>
      </c>
    </row>
    <row r="1196" spans="2:36" x14ac:dyDescent="0.25">
      <c r="B1196" s="554">
        <v>1094</v>
      </c>
      <c r="C1196" s="555"/>
      <c r="D1196" s="556"/>
      <c r="E1196" s="290" t="s">
        <v>395</v>
      </c>
      <c r="F1196" s="290" t="s">
        <v>443</v>
      </c>
      <c r="G1196" s="290" t="s">
        <v>397</v>
      </c>
      <c r="H1196" s="183" t="str">
        <f>INDEX(Sector!$D$57:$D$776,MATCH('Energy consumption (raw)'!F1196,Sector!$C$57:$C$776,FALSE))</f>
        <v>Yarn making</v>
      </c>
      <c r="I1196" s="183" t="str">
        <f>IF(G1196=Sector!$B$50,Sector!$B$50,IF(G1196=Sector!$B$51,Sector!$B$51,IF(G1196=Sector!$B$53,Sector!$B$53,INDEX(Sector!$E$57:$E$776,MATCH('Energy consumption (raw)'!F1196,Sector!$C$57:$C$776,FALSE)))))</f>
        <v>13 Manufacture of textiles</v>
      </c>
      <c r="J1196" s="561"/>
      <c r="K1196" s="561">
        <v>14706000</v>
      </c>
      <c r="L1196" s="561"/>
      <c r="M1196" s="561"/>
      <c r="N1196" s="561"/>
      <c r="O1196" s="561"/>
      <c r="P1196" s="561"/>
      <c r="Q1196" s="561"/>
      <c r="R1196" s="561"/>
      <c r="S1196" s="561"/>
      <c r="T1196" s="561"/>
      <c r="U1196" s="561"/>
      <c r="V1196" s="561"/>
      <c r="W1196" s="561"/>
      <c r="X1196" s="561"/>
      <c r="Y1196" s="561"/>
      <c r="Z1196" s="561"/>
      <c r="AA1196" s="561"/>
      <c r="AB1196" s="561"/>
      <c r="AC1196" s="561"/>
      <c r="AD1196" s="561"/>
      <c r="AE1196" s="561"/>
      <c r="AF1196" s="561"/>
      <c r="AG1196" s="561">
        <v>2269.1358</v>
      </c>
      <c r="AH1196" s="561">
        <v>1961.4616000000001</v>
      </c>
      <c r="AI1196" s="290" t="s">
        <v>310</v>
      </c>
      <c r="AJ1196" s="290" t="s">
        <v>385</v>
      </c>
    </row>
    <row r="1197" spans="2:36" x14ac:dyDescent="0.25">
      <c r="B1197" s="554">
        <v>1095</v>
      </c>
      <c r="C1197" s="555"/>
      <c r="D1197" s="556"/>
      <c r="E1197" s="290" t="s">
        <v>395</v>
      </c>
      <c r="F1197" s="290" t="s">
        <v>728</v>
      </c>
      <c r="G1197" s="290" t="s">
        <v>397</v>
      </c>
      <c r="H1197" s="183" t="str">
        <f>INDEX(Sector!$D$57:$D$776,MATCH('Energy consumption (raw)'!F1197,Sector!$C$57:$C$776,FALSE))</f>
        <v>Apparel manufacturers</v>
      </c>
      <c r="I1197" s="183" t="str">
        <f>IF(G1197=Sector!$B$50,Sector!$B$50,IF(G1197=Sector!$B$51,Sector!$B$51,IF(G1197=Sector!$B$53,Sector!$B$53,INDEX(Sector!$E$57:$E$776,MATCH('Energy consumption (raw)'!F1197,Sector!$C$57:$C$776,FALSE)))))</f>
        <v>14 Manufacture of wearing apparel</v>
      </c>
      <c r="J1197" s="561">
        <v>12116000</v>
      </c>
      <c r="K1197" s="561">
        <v>11734000</v>
      </c>
      <c r="L1197" s="561"/>
      <c r="M1197" s="561"/>
      <c r="N1197" s="561"/>
      <c r="O1197" s="561"/>
      <c r="P1197" s="561"/>
      <c r="Q1197" s="561"/>
      <c r="R1197" s="561"/>
      <c r="S1197" s="561"/>
      <c r="T1197" s="561"/>
      <c r="U1197" s="561"/>
      <c r="V1197" s="561"/>
      <c r="W1197" s="561"/>
      <c r="X1197" s="561"/>
      <c r="Y1197" s="561"/>
      <c r="Z1197" s="561"/>
      <c r="AA1197" s="561"/>
      <c r="AB1197" s="561"/>
      <c r="AC1197" s="561"/>
      <c r="AD1197" s="561"/>
      <c r="AE1197" s="561"/>
      <c r="AF1197" s="561"/>
      <c r="AG1197" s="561">
        <v>1810.5562000000002</v>
      </c>
      <c r="AH1197" s="561">
        <v>2358.870508</v>
      </c>
      <c r="AI1197" s="290" t="s">
        <v>310</v>
      </c>
      <c r="AJ1197" s="290" t="s">
        <v>385</v>
      </c>
    </row>
    <row r="1198" spans="2:36" x14ac:dyDescent="0.25">
      <c r="B1198" s="554">
        <v>1096</v>
      </c>
      <c r="C1198" s="555"/>
      <c r="D1198" s="556"/>
      <c r="E1198" s="290" t="s">
        <v>395</v>
      </c>
      <c r="F1198" s="290" t="s">
        <v>443</v>
      </c>
      <c r="G1198" s="290" t="s">
        <v>397</v>
      </c>
      <c r="H1198" s="183" t="str">
        <f>INDEX(Sector!$D$57:$D$776,MATCH('Energy consumption (raw)'!F1198,Sector!$C$57:$C$776,FALSE))</f>
        <v>Yarn making</v>
      </c>
      <c r="I1198" s="183" t="str">
        <f>IF(G1198=Sector!$B$50,Sector!$B$50,IF(G1198=Sector!$B$51,Sector!$B$51,IF(G1198=Sector!$B$53,Sector!$B$53,INDEX(Sector!$E$57:$E$776,MATCH('Energy consumption (raw)'!F1198,Sector!$C$57:$C$776,FALSE)))))</f>
        <v>13 Manufacture of textiles</v>
      </c>
      <c r="J1198" s="561">
        <v>14745000</v>
      </c>
      <c r="K1198" s="561">
        <v>14092000</v>
      </c>
      <c r="L1198" s="561"/>
      <c r="M1198" s="561"/>
      <c r="N1198" s="561"/>
      <c r="O1198" s="561"/>
      <c r="P1198" s="561"/>
      <c r="Q1198" s="561"/>
      <c r="R1198" s="561"/>
      <c r="S1198" s="561"/>
      <c r="T1198" s="561"/>
      <c r="U1198" s="561"/>
      <c r="V1198" s="561"/>
      <c r="W1198" s="561"/>
      <c r="X1198" s="561"/>
      <c r="Y1198" s="561"/>
      <c r="Z1198" s="561"/>
      <c r="AA1198" s="561"/>
      <c r="AB1198" s="561"/>
      <c r="AC1198" s="561"/>
      <c r="AD1198" s="561"/>
      <c r="AE1198" s="561"/>
      <c r="AF1198" s="561"/>
      <c r="AG1198" s="561">
        <v>2174.3956000000003</v>
      </c>
      <c r="AH1198" s="561">
        <v>2354.5825110000001</v>
      </c>
      <c r="AI1198" s="290" t="s">
        <v>310</v>
      </c>
      <c r="AJ1198" s="290" t="s">
        <v>385</v>
      </c>
    </row>
    <row r="1199" spans="2:36" x14ac:dyDescent="0.25">
      <c r="B1199" s="554">
        <v>1097</v>
      </c>
      <c r="C1199" s="555"/>
      <c r="D1199" s="556"/>
      <c r="E1199" s="290" t="s">
        <v>395</v>
      </c>
      <c r="F1199" s="290" t="s">
        <v>443</v>
      </c>
      <c r="G1199" s="290" t="s">
        <v>397</v>
      </c>
      <c r="H1199" s="183" t="str">
        <f>INDEX(Sector!$D$57:$D$776,MATCH('Energy consumption (raw)'!F1199,Sector!$C$57:$C$776,FALSE))</f>
        <v>Yarn making</v>
      </c>
      <c r="I1199" s="183" t="str">
        <f>IF(G1199=Sector!$B$50,Sector!$B$50,IF(G1199=Sector!$B$51,Sector!$B$51,IF(G1199=Sector!$B$53,Sector!$B$53,INDEX(Sector!$E$57:$E$776,MATCH('Energy consumption (raw)'!F1199,Sector!$C$57:$C$776,FALSE)))))</f>
        <v>13 Manufacture of textiles</v>
      </c>
      <c r="J1199" s="561">
        <v>12264000</v>
      </c>
      <c r="K1199" s="561">
        <v>11926000</v>
      </c>
      <c r="L1199" s="561"/>
      <c r="M1199" s="561"/>
      <c r="N1199" s="561"/>
      <c r="O1199" s="561"/>
      <c r="P1199" s="561"/>
      <c r="Q1199" s="561"/>
      <c r="R1199" s="561"/>
      <c r="S1199" s="561"/>
      <c r="T1199" s="561"/>
      <c r="U1199" s="561"/>
      <c r="V1199" s="561"/>
      <c r="W1199" s="561"/>
      <c r="X1199" s="561"/>
      <c r="Y1199" s="561"/>
      <c r="Z1199" s="561"/>
      <c r="AA1199" s="561"/>
      <c r="AB1199" s="561"/>
      <c r="AC1199" s="561"/>
      <c r="AD1199" s="561"/>
      <c r="AE1199" s="561"/>
      <c r="AF1199" s="561"/>
      <c r="AG1199" s="561">
        <v>1840.1818000000001</v>
      </c>
      <c r="AH1199" s="561">
        <v>1993.4325600000002</v>
      </c>
      <c r="AI1199" s="290" t="s">
        <v>310</v>
      </c>
      <c r="AJ1199" s="290" t="s">
        <v>385</v>
      </c>
    </row>
    <row r="1200" spans="2:36" x14ac:dyDescent="0.25">
      <c r="B1200" s="554">
        <v>1098</v>
      </c>
      <c r="C1200" s="555"/>
      <c r="D1200" s="556"/>
      <c r="E1200" s="290" t="s">
        <v>395</v>
      </c>
      <c r="F1200" s="290" t="s">
        <v>443</v>
      </c>
      <c r="G1200" s="290" t="s">
        <v>397</v>
      </c>
      <c r="H1200" s="183" t="str">
        <f>INDEX(Sector!$D$57:$D$776,MATCH('Energy consumption (raw)'!F1200,Sector!$C$57:$C$776,FALSE))</f>
        <v>Yarn making</v>
      </c>
      <c r="I1200" s="183" t="str">
        <f>IF(G1200=Sector!$B$50,Sector!$B$50,IF(G1200=Sector!$B$51,Sector!$B$51,IF(G1200=Sector!$B$53,Sector!$B$53,INDEX(Sector!$E$57:$E$776,MATCH('Energy consumption (raw)'!F1200,Sector!$C$57:$C$776,FALSE)))))</f>
        <v>13 Manufacture of textiles</v>
      </c>
      <c r="J1200" s="561">
        <v>20088000</v>
      </c>
      <c r="K1200" s="561">
        <v>19597000</v>
      </c>
      <c r="L1200" s="561"/>
      <c r="M1200" s="561"/>
      <c r="N1200" s="561"/>
      <c r="O1200" s="561"/>
      <c r="P1200" s="561"/>
      <c r="Q1200" s="561"/>
      <c r="R1200" s="561"/>
      <c r="S1200" s="561"/>
      <c r="T1200" s="561"/>
      <c r="U1200" s="561"/>
      <c r="V1200" s="561"/>
      <c r="W1200" s="561"/>
      <c r="X1200" s="561"/>
      <c r="Y1200" s="561"/>
      <c r="Z1200" s="561"/>
      <c r="AA1200" s="561"/>
      <c r="AB1200" s="561"/>
      <c r="AC1200" s="561"/>
      <c r="AD1200" s="561"/>
      <c r="AE1200" s="561"/>
      <c r="AF1200" s="561"/>
      <c r="AG1200" s="561">
        <v>3023.8171000000002</v>
      </c>
      <c r="AH1200" s="561">
        <v>3322.5156690000003</v>
      </c>
      <c r="AI1200" s="290" t="s">
        <v>310</v>
      </c>
      <c r="AJ1200" s="290" t="s">
        <v>385</v>
      </c>
    </row>
    <row r="1201" spans="2:36" x14ac:dyDescent="0.25">
      <c r="B1201" s="554">
        <v>1099</v>
      </c>
      <c r="C1201" s="555"/>
      <c r="D1201" s="556"/>
      <c r="E1201" s="290" t="s">
        <v>395</v>
      </c>
      <c r="F1201" s="290" t="s">
        <v>443</v>
      </c>
      <c r="G1201" s="290" t="s">
        <v>397</v>
      </c>
      <c r="H1201" s="183" t="str">
        <f>INDEX(Sector!$D$57:$D$776,MATCH('Energy consumption (raw)'!F1201,Sector!$C$57:$C$776,FALSE))</f>
        <v>Yarn making</v>
      </c>
      <c r="I1201" s="183" t="str">
        <f>IF(G1201=Sector!$B$50,Sector!$B$50,IF(G1201=Sector!$B$51,Sector!$B$51,IF(G1201=Sector!$B$53,Sector!$B$53,INDEX(Sector!$E$57:$E$776,MATCH('Energy consumption (raw)'!F1201,Sector!$C$57:$C$776,FALSE)))))</f>
        <v>13 Manufacture of textiles</v>
      </c>
      <c r="J1201" s="561">
        <v>11375100</v>
      </c>
      <c r="K1201" s="561">
        <v>21110000</v>
      </c>
      <c r="L1201" s="561"/>
      <c r="M1201" s="561"/>
      <c r="N1201" s="561"/>
      <c r="O1201" s="561"/>
      <c r="P1201" s="561"/>
      <c r="Q1201" s="561"/>
      <c r="R1201" s="561"/>
      <c r="S1201" s="561"/>
      <c r="T1201" s="561"/>
      <c r="U1201" s="561"/>
      <c r="V1201" s="561"/>
      <c r="W1201" s="561"/>
      <c r="X1201" s="561"/>
      <c r="Y1201" s="561"/>
      <c r="Z1201" s="561"/>
      <c r="AA1201" s="561"/>
      <c r="AB1201" s="561"/>
      <c r="AC1201" s="561"/>
      <c r="AD1201" s="561"/>
      <c r="AE1201" s="561"/>
      <c r="AF1201" s="561"/>
      <c r="AG1201" s="561">
        <v>3257.2730000000001</v>
      </c>
      <c r="AH1201" s="561">
        <v>1884.1048380000002</v>
      </c>
      <c r="AI1201" s="290" t="s">
        <v>310</v>
      </c>
      <c r="AJ1201" s="290" t="s">
        <v>385</v>
      </c>
    </row>
    <row r="1202" spans="2:36" x14ac:dyDescent="0.25">
      <c r="B1202" s="554">
        <v>1100</v>
      </c>
      <c r="C1202" s="555"/>
      <c r="D1202" s="556"/>
      <c r="E1202" s="290" t="s">
        <v>395</v>
      </c>
      <c r="F1202" s="559" t="s">
        <v>437</v>
      </c>
      <c r="G1202" s="290" t="s">
        <v>397</v>
      </c>
      <c r="H1202" s="183" t="str">
        <f>INDEX(Sector!$D$57:$D$776,MATCH('Energy consumption (raw)'!F1202,Sector!$C$57:$C$776,FALSE))</f>
        <v>Manufacture of other metal products n.e.c</v>
      </c>
      <c r="I1202" s="183" t="str">
        <f>IF(G1202=Sector!$B$50,Sector!$B$50,IF(G1202=Sector!$B$51,Sector!$B$51,IF(G1202=Sector!$B$53,Sector!$B$53,INDEX(Sector!$E$57:$E$776,MATCH('Energy consumption (raw)'!F1202,Sector!$C$57:$C$776,FALSE)))))</f>
        <v>25 Manufacture of fabricated metal products, except machinery and equipment</v>
      </c>
      <c r="J1202" s="561"/>
      <c r="K1202" s="561">
        <v>17378000</v>
      </c>
      <c r="L1202" s="561"/>
      <c r="M1202" s="561"/>
      <c r="N1202" s="561"/>
      <c r="O1202" s="561"/>
      <c r="P1202" s="561"/>
      <c r="Q1202" s="561"/>
      <c r="R1202" s="561"/>
      <c r="S1202" s="561"/>
      <c r="T1202" s="561"/>
      <c r="U1202" s="561"/>
      <c r="V1202" s="561"/>
      <c r="W1202" s="561"/>
      <c r="X1202" s="561"/>
      <c r="Y1202" s="561"/>
      <c r="Z1202" s="561"/>
      <c r="AA1202" s="561"/>
      <c r="AB1202" s="561"/>
      <c r="AC1202" s="561"/>
      <c r="AD1202" s="561"/>
      <c r="AE1202" s="561"/>
      <c r="AF1202" s="561"/>
      <c r="AG1202" s="561">
        <v>2681.4254000000001</v>
      </c>
      <c r="AH1202" s="561">
        <v>2590.4809800000003</v>
      </c>
      <c r="AI1202" s="290" t="s">
        <v>310</v>
      </c>
      <c r="AJ1202" s="290" t="s">
        <v>385</v>
      </c>
    </row>
    <row r="1203" spans="2:36" x14ac:dyDescent="0.25">
      <c r="B1203" s="554">
        <v>1101</v>
      </c>
      <c r="C1203" s="555"/>
      <c r="D1203" s="556"/>
      <c r="E1203" s="290" t="s">
        <v>395</v>
      </c>
      <c r="F1203" s="290" t="s">
        <v>729</v>
      </c>
      <c r="G1203" s="290" t="s">
        <v>397</v>
      </c>
      <c r="H1203" s="183" t="str">
        <f>INDEX(Sector!$D$57:$D$776,MATCH('Energy consumption (raw)'!F1203,Sector!$C$57:$C$776,FALSE))</f>
        <v>Processing and preserving seafood</v>
      </c>
      <c r="I1203" s="183" t="str">
        <f>IF(G1203=Sector!$B$50,Sector!$B$50,IF(G1203=Sector!$B$51,Sector!$B$51,IF(G1203=Sector!$B$53,Sector!$B$53,INDEX(Sector!$E$57:$E$776,MATCH('Energy consumption (raw)'!F1203,Sector!$C$57:$C$776,FALSE)))))</f>
        <v>10 Manufacture of food products</v>
      </c>
      <c r="J1203" s="561"/>
      <c r="K1203" s="561">
        <v>9893000</v>
      </c>
      <c r="L1203" s="561"/>
      <c r="M1203" s="561"/>
      <c r="N1203" s="561"/>
      <c r="O1203" s="561"/>
      <c r="P1203" s="561"/>
      <c r="Q1203" s="561"/>
      <c r="R1203" s="561"/>
      <c r="S1203" s="561"/>
      <c r="T1203" s="561"/>
      <c r="U1203" s="561"/>
      <c r="V1203" s="561"/>
      <c r="W1203" s="561"/>
      <c r="X1203" s="561"/>
      <c r="Y1203" s="561"/>
      <c r="Z1203" s="561"/>
      <c r="AA1203" s="561"/>
      <c r="AB1203" s="561"/>
      <c r="AC1203" s="561"/>
      <c r="AD1203" s="561"/>
      <c r="AE1203" s="561"/>
      <c r="AF1203" s="561"/>
      <c r="AG1203" s="561">
        <v>1526.4899</v>
      </c>
      <c r="AH1203" s="561">
        <v>1921.2110760000003</v>
      </c>
      <c r="AI1203" s="290" t="s">
        <v>310</v>
      </c>
      <c r="AJ1203" s="290" t="s">
        <v>385</v>
      </c>
    </row>
    <row r="1204" spans="2:36" x14ac:dyDescent="0.25">
      <c r="B1204" s="554">
        <v>1102</v>
      </c>
      <c r="C1204" s="555"/>
      <c r="D1204" s="556"/>
      <c r="E1204" s="290" t="s">
        <v>395</v>
      </c>
      <c r="F1204" s="290" t="s">
        <v>443</v>
      </c>
      <c r="G1204" s="290" t="s">
        <v>397</v>
      </c>
      <c r="H1204" s="183" t="str">
        <f>INDEX(Sector!$D$57:$D$776,MATCH('Energy consumption (raw)'!F1204,Sector!$C$57:$C$776,FALSE))</f>
        <v>Yarn making</v>
      </c>
      <c r="I1204" s="183" t="str">
        <f>IF(G1204=Sector!$B$50,Sector!$B$50,IF(G1204=Sector!$B$51,Sector!$B$51,IF(G1204=Sector!$B$53,Sector!$B$53,INDEX(Sector!$E$57:$E$776,MATCH('Energy consumption (raw)'!F1204,Sector!$C$57:$C$776,FALSE)))))</f>
        <v>13 Manufacture of textiles</v>
      </c>
      <c r="J1204" s="561"/>
      <c r="K1204" s="561">
        <v>10914000</v>
      </c>
      <c r="L1204" s="561"/>
      <c r="M1204" s="561"/>
      <c r="N1204" s="561"/>
      <c r="O1204" s="561"/>
      <c r="P1204" s="561"/>
      <c r="Q1204" s="561"/>
      <c r="R1204" s="561"/>
      <c r="S1204" s="561"/>
      <c r="T1204" s="561"/>
      <c r="U1204" s="561"/>
      <c r="V1204" s="561"/>
      <c r="W1204" s="561"/>
      <c r="X1204" s="561"/>
      <c r="Y1204" s="561"/>
      <c r="Z1204" s="561"/>
      <c r="AA1204" s="561"/>
      <c r="AB1204" s="561"/>
      <c r="AC1204" s="561"/>
      <c r="AD1204" s="561"/>
      <c r="AE1204" s="561"/>
      <c r="AF1204" s="561"/>
      <c r="AG1204" s="561">
        <v>1684.0302000000001</v>
      </c>
      <c r="AH1204" s="561">
        <v>1787.4112</v>
      </c>
      <c r="AI1204" s="290" t="s">
        <v>310</v>
      </c>
      <c r="AJ1204" s="290" t="s">
        <v>385</v>
      </c>
    </row>
    <row r="1205" spans="2:36" x14ac:dyDescent="0.25">
      <c r="B1205" s="554">
        <v>1103</v>
      </c>
      <c r="C1205" s="555"/>
      <c r="D1205" s="556"/>
      <c r="E1205" s="290" t="s">
        <v>395</v>
      </c>
      <c r="F1205" s="290" t="s">
        <v>438</v>
      </c>
      <c r="G1205" s="290" t="s">
        <v>397</v>
      </c>
      <c r="H1205" s="183" t="str">
        <f>INDEX(Sector!$D$57:$D$776,MATCH('Energy consumption (raw)'!F1205,Sector!$C$57:$C$776,FALSE))</f>
        <v>Brewing beer and brewing malt</v>
      </c>
      <c r="I1205" s="183" t="str">
        <f>IF(G1205=Sector!$B$50,Sector!$B$50,IF(G1205=Sector!$B$51,Sector!$B$51,IF(G1205=Sector!$B$53,Sector!$B$53,INDEX(Sector!$E$57:$E$776,MATCH('Energy consumption (raw)'!F1205,Sector!$C$57:$C$776,FALSE)))))</f>
        <v>11 Manufacture of beverages</v>
      </c>
      <c r="J1205" s="561">
        <v>14831500</v>
      </c>
      <c r="K1205" s="561">
        <v>14858000</v>
      </c>
      <c r="L1205" s="561"/>
      <c r="M1205" s="561"/>
      <c r="N1205" s="561"/>
      <c r="O1205" s="561"/>
      <c r="P1205" s="561"/>
      <c r="Q1205" s="561"/>
      <c r="R1205" s="561"/>
      <c r="S1205" s="561"/>
      <c r="T1205" s="561"/>
      <c r="U1205" s="561"/>
      <c r="V1205" s="561"/>
      <c r="W1205" s="561"/>
      <c r="X1205" s="561"/>
      <c r="Y1205" s="561"/>
      <c r="Z1205" s="561"/>
      <c r="AA1205" s="561"/>
      <c r="AB1205" s="561"/>
      <c r="AC1205" s="561"/>
      <c r="AD1205" s="561"/>
      <c r="AE1205" s="561"/>
      <c r="AF1205" s="561"/>
      <c r="AG1205" s="561">
        <v>2292.5894000000003</v>
      </c>
      <c r="AH1205" s="561">
        <v>2503.77981</v>
      </c>
      <c r="AI1205" s="290" t="s">
        <v>310</v>
      </c>
      <c r="AJ1205" s="290" t="s">
        <v>385</v>
      </c>
    </row>
    <row r="1206" spans="2:36" x14ac:dyDescent="0.25">
      <c r="B1206" s="554">
        <v>1104</v>
      </c>
      <c r="C1206" s="555"/>
      <c r="D1206" s="556"/>
      <c r="E1206" s="290" t="s">
        <v>395</v>
      </c>
      <c r="F1206" s="290" t="s">
        <v>730</v>
      </c>
      <c r="G1206" s="290" t="s">
        <v>397</v>
      </c>
      <c r="H1206" s="183" t="str">
        <f>INDEX(Sector!$D$57:$D$776,MATCH('Energy consumption (raw)'!F1206,Sector!$C$57:$C$776,FALSE))</f>
        <v>Production and distribution of clean water</v>
      </c>
      <c r="I1206" s="183" t="str">
        <f>IF(G1206=Sector!$B$50,Sector!$B$50,IF(G1206=Sector!$B$51,Sector!$B$51,IF(G1206=Sector!$B$53,Sector!$B$53,INDEX(Sector!$E$57:$E$776,MATCH('Energy consumption (raw)'!F1206,Sector!$C$57:$C$776,FALSE)))))</f>
        <v>36 Water collection, treatment and supply</v>
      </c>
      <c r="J1206" s="561"/>
      <c r="K1206" s="561">
        <v>8198000</v>
      </c>
      <c r="L1206" s="561"/>
      <c r="M1206" s="561"/>
      <c r="N1206" s="561"/>
      <c r="O1206" s="561"/>
      <c r="P1206" s="561"/>
      <c r="Q1206" s="561"/>
      <c r="R1206" s="561"/>
      <c r="S1206" s="561"/>
      <c r="T1206" s="561"/>
      <c r="U1206" s="561"/>
      <c r="V1206" s="561"/>
      <c r="W1206" s="561"/>
      <c r="X1206" s="561"/>
      <c r="Y1206" s="561"/>
      <c r="Z1206" s="561"/>
      <c r="AA1206" s="561"/>
      <c r="AB1206" s="561"/>
      <c r="AC1206" s="561"/>
      <c r="AD1206" s="561"/>
      <c r="AE1206" s="561"/>
      <c r="AF1206" s="561"/>
      <c r="AG1206" s="561">
        <v>1264.9514000000001</v>
      </c>
      <c r="AH1206" s="561">
        <v>1213.7238</v>
      </c>
      <c r="AI1206" s="290" t="s">
        <v>310</v>
      </c>
      <c r="AJ1206" s="290" t="s">
        <v>385</v>
      </c>
    </row>
    <row r="1207" spans="2:36" x14ac:dyDescent="0.25">
      <c r="B1207" s="554">
        <v>1105</v>
      </c>
      <c r="C1207" s="555"/>
      <c r="D1207" s="556"/>
      <c r="E1207" s="290" t="s">
        <v>395</v>
      </c>
      <c r="F1207" s="290" t="s">
        <v>465</v>
      </c>
      <c r="G1207" s="290" t="s">
        <v>397</v>
      </c>
      <c r="H1207" s="183" t="str">
        <f>INDEX(Sector!$D$57:$D$776,MATCH('Energy consumption (raw)'!F1207,Sector!$C$57:$C$776,FALSE))</f>
        <v>Production of costumes</v>
      </c>
      <c r="I1207" s="183" t="str">
        <f>IF(G1207=Sector!$B$50,Sector!$B$50,IF(G1207=Sector!$B$51,Sector!$B$51,IF(G1207=Sector!$B$53,Sector!$B$53,INDEX(Sector!$E$57:$E$776,MATCH('Energy consumption (raw)'!F1207,Sector!$C$57:$C$776,FALSE)))))</f>
        <v>14 Manufacture of wearing apparel</v>
      </c>
      <c r="J1207" s="561">
        <v>7484000</v>
      </c>
      <c r="K1207" s="561">
        <v>7575000</v>
      </c>
      <c r="L1207" s="561"/>
      <c r="M1207" s="561"/>
      <c r="N1207" s="561"/>
      <c r="O1207" s="561"/>
      <c r="P1207" s="561"/>
      <c r="Q1207" s="561"/>
      <c r="R1207" s="561"/>
      <c r="S1207" s="561"/>
      <c r="T1207" s="561"/>
      <c r="U1207" s="561"/>
      <c r="V1207" s="561"/>
      <c r="W1207" s="561"/>
      <c r="X1207" s="561"/>
      <c r="Y1207" s="561"/>
      <c r="Z1207" s="561"/>
      <c r="AA1207" s="561"/>
      <c r="AB1207" s="561"/>
      <c r="AC1207" s="561"/>
      <c r="AD1207" s="561"/>
      <c r="AE1207" s="561"/>
      <c r="AF1207" s="561"/>
      <c r="AG1207" s="561">
        <v>1168.8225</v>
      </c>
      <c r="AH1207" s="561">
        <v>1164.4712400000001</v>
      </c>
      <c r="AI1207" s="290" t="s">
        <v>310</v>
      </c>
      <c r="AJ1207" s="290" t="s">
        <v>385</v>
      </c>
    </row>
    <row r="1208" spans="2:36" x14ac:dyDescent="0.25">
      <c r="B1208" s="554">
        <v>1106</v>
      </c>
      <c r="C1208" s="555"/>
      <c r="D1208" s="556"/>
      <c r="E1208" s="290" t="s">
        <v>395</v>
      </c>
      <c r="F1208" s="290" t="s">
        <v>457</v>
      </c>
      <c r="G1208" s="290" t="s">
        <v>397</v>
      </c>
      <c r="H1208" s="183" t="str">
        <f>INDEX(Sector!$D$57:$D$776,MATCH('Energy consumption (raw)'!F1208,Sector!$C$57:$C$776,FALSE))</f>
        <v>Producing building materials from clay</v>
      </c>
      <c r="I1208" s="183" t="str">
        <f>IF(G1208=Sector!$B$50,Sector!$B$50,IF(G1208=Sector!$B$51,Sector!$B$51,IF(G1208=Sector!$B$53,Sector!$B$53,INDEX(Sector!$E$57:$E$776,MATCH('Energy consumption (raw)'!F1208,Sector!$C$57:$C$776,FALSE)))))</f>
        <v>23 Manufacture of other non-metallic mineral products</v>
      </c>
      <c r="J1208" s="561"/>
      <c r="K1208" s="561">
        <v>8067000</v>
      </c>
      <c r="L1208" s="561"/>
      <c r="M1208" s="561"/>
      <c r="N1208" s="561"/>
      <c r="O1208" s="561"/>
      <c r="P1208" s="561"/>
      <c r="Q1208" s="561"/>
      <c r="R1208" s="561"/>
      <c r="S1208" s="561"/>
      <c r="T1208" s="561"/>
      <c r="U1208" s="561"/>
      <c r="V1208" s="561"/>
      <c r="W1208" s="561"/>
      <c r="X1208" s="561"/>
      <c r="Y1208" s="561"/>
      <c r="Z1208" s="561"/>
      <c r="AA1208" s="561"/>
      <c r="AB1208" s="561"/>
      <c r="AC1208" s="561"/>
      <c r="AD1208" s="561"/>
      <c r="AE1208" s="561"/>
      <c r="AF1208" s="561"/>
      <c r="AG1208" s="561">
        <v>1244.7381</v>
      </c>
      <c r="AH1208" s="561">
        <v>1255.1718660000001</v>
      </c>
      <c r="AI1208" s="290" t="s">
        <v>310</v>
      </c>
      <c r="AJ1208" s="290" t="s">
        <v>385</v>
      </c>
    </row>
    <row r="1209" spans="2:36" x14ac:dyDescent="0.25">
      <c r="B1209" s="554">
        <v>1107</v>
      </c>
      <c r="C1209" s="555"/>
      <c r="D1209" s="556"/>
      <c r="E1209" s="290" t="s">
        <v>395</v>
      </c>
      <c r="F1209" s="290" t="s">
        <v>457</v>
      </c>
      <c r="G1209" s="290" t="s">
        <v>397</v>
      </c>
      <c r="H1209" s="183" t="str">
        <f>INDEX(Sector!$D$57:$D$776,MATCH('Energy consumption (raw)'!F1209,Sector!$C$57:$C$776,FALSE))</f>
        <v>Producing building materials from clay</v>
      </c>
      <c r="I1209" s="183" t="str">
        <f>IF(G1209=Sector!$B$50,Sector!$B$50,IF(G1209=Sector!$B$51,Sector!$B$51,IF(G1209=Sector!$B$53,Sector!$B$53,INDEX(Sector!$E$57:$E$776,MATCH('Energy consumption (raw)'!F1209,Sector!$C$57:$C$776,FALSE)))))</f>
        <v>23 Manufacture of other non-metallic mineral products</v>
      </c>
      <c r="J1209" s="572"/>
      <c r="K1209" s="561">
        <v>885000</v>
      </c>
      <c r="L1209" s="561"/>
      <c r="M1209" s="561"/>
      <c r="N1209" s="561">
        <v>4800</v>
      </c>
      <c r="O1209" s="561"/>
      <c r="P1209" s="561"/>
      <c r="Q1209" s="561"/>
      <c r="R1209" s="561">
        <v>12</v>
      </c>
      <c r="S1209" s="561"/>
      <c r="T1209" s="561"/>
      <c r="U1209" s="561"/>
      <c r="V1209" s="561"/>
      <c r="W1209" s="561"/>
      <c r="X1209" s="561"/>
      <c r="Y1209" s="561"/>
      <c r="Z1209" s="561"/>
      <c r="AA1209" s="561"/>
      <c r="AB1209" s="561"/>
      <c r="AC1209" s="561"/>
      <c r="AD1209" s="561"/>
      <c r="AE1209" s="561"/>
      <c r="AF1209" s="561"/>
      <c r="AG1209" s="561">
        <v>3508.7954999999997</v>
      </c>
      <c r="AH1209" s="561">
        <v>3837.2686479999998</v>
      </c>
      <c r="AI1209" s="290" t="s">
        <v>310</v>
      </c>
      <c r="AJ1209" s="290" t="s">
        <v>385</v>
      </c>
    </row>
    <row r="1210" spans="2:36" x14ac:dyDescent="0.25">
      <c r="B1210" s="554">
        <v>1108</v>
      </c>
      <c r="C1210" s="555"/>
      <c r="D1210" s="556"/>
      <c r="E1210" s="290" t="s">
        <v>395</v>
      </c>
      <c r="F1210" s="556" t="s">
        <v>731</v>
      </c>
      <c r="G1210" s="290" t="s">
        <v>397</v>
      </c>
      <c r="H1210" s="183" t="str">
        <f>INDEX(Sector!$D$57:$D$776,MATCH('Energy consumption (raw)'!F1210,Sector!$C$57:$C$776,FALSE))</f>
        <v>Production of frit yeast</v>
      </c>
      <c r="I1210" s="183" t="str">
        <f>IF(G1210=Sector!$B$50,Sector!$B$50,IF(G1210=Sector!$B$51,Sector!$B$51,IF(G1210=Sector!$B$53,Sector!$B$53,INDEX(Sector!$E$57:$E$776,MATCH('Energy consumption (raw)'!F1210,Sector!$C$57:$C$776,FALSE)))))</f>
        <v>10 Manufacture of food products</v>
      </c>
      <c r="J1210" s="572"/>
      <c r="K1210" s="561">
        <v>132165</v>
      </c>
      <c r="L1210" s="561"/>
      <c r="M1210" s="561"/>
      <c r="N1210" s="561"/>
      <c r="O1210" s="561"/>
      <c r="P1210" s="561">
        <v>7769</v>
      </c>
      <c r="Q1210" s="561"/>
      <c r="R1210" s="561">
        <v>137</v>
      </c>
      <c r="S1210" s="561"/>
      <c r="T1210" s="561"/>
      <c r="U1210" s="561"/>
      <c r="V1210" s="561"/>
      <c r="W1210" s="561"/>
      <c r="X1210" s="561"/>
      <c r="Y1210" s="561"/>
      <c r="Z1210" s="561"/>
      <c r="AA1210" s="561"/>
      <c r="AB1210" s="561"/>
      <c r="AC1210" s="561"/>
      <c r="AD1210" s="561"/>
      <c r="AE1210" s="561"/>
      <c r="AF1210" s="561"/>
      <c r="AG1210" s="561">
        <v>4821.5330594999996</v>
      </c>
      <c r="AH1210" s="561">
        <v>12671.45</v>
      </c>
      <c r="AI1210" s="290" t="s">
        <v>310</v>
      </c>
      <c r="AJ1210" s="290" t="s">
        <v>385</v>
      </c>
    </row>
    <row r="1211" spans="2:36" x14ac:dyDescent="0.25">
      <c r="B1211" s="554">
        <v>1109</v>
      </c>
      <c r="C1211" s="555"/>
      <c r="D1211" s="556"/>
      <c r="E1211" s="290" t="s">
        <v>395</v>
      </c>
      <c r="F1211" s="556" t="s">
        <v>731</v>
      </c>
      <c r="G1211" s="290" t="s">
        <v>397</v>
      </c>
      <c r="H1211" s="183" t="str">
        <f>INDEX(Sector!$D$57:$D$776,MATCH('Energy consumption (raw)'!F1211,Sector!$C$57:$C$776,FALSE))</f>
        <v>Production of frit yeast</v>
      </c>
      <c r="I1211" s="183" t="str">
        <f>IF(G1211=Sector!$B$50,Sector!$B$50,IF(G1211=Sector!$B$51,Sector!$B$51,IF(G1211=Sector!$B$53,Sector!$B$53,INDEX(Sector!$E$57:$E$776,MATCH('Energy consumption (raw)'!F1211,Sector!$C$57:$C$776,FALSE)))))</f>
        <v>10 Manufacture of food products</v>
      </c>
      <c r="J1211" s="572"/>
      <c r="K1211" s="561">
        <v>1485900</v>
      </c>
      <c r="L1211" s="561"/>
      <c r="M1211" s="561"/>
      <c r="N1211" s="561"/>
      <c r="O1211" s="561"/>
      <c r="P1211" s="561"/>
      <c r="Q1211" s="561">
        <v>12900</v>
      </c>
      <c r="R1211" s="561">
        <v>53</v>
      </c>
      <c r="S1211" s="561"/>
      <c r="T1211" s="561"/>
      <c r="U1211" s="561"/>
      <c r="V1211" s="561"/>
      <c r="W1211" s="561"/>
      <c r="X1211" s="561"/>
      <c r="Y1211" s="561"/>
      <c r="Z1211" s="561"/>
      <c r="AA1211" s="561"/>
      <c r="AB1211" s="561"/>
      <c r="AC1211" s="561"/>
      <c r="AD1211" s="561"/>
      <c r="AE1211" s="561"/>
      <c r="AF1211" s="561"/>
      <c r="AG1211" s="561">
        <v>6733.3343700000005</v>
      </c>
      <c r="AH1211" s="561"/>
      <c r="AI1211" s="290"/>
      <c r="AJ1211" s="290" t="s">
        <v>385</v>
      </c>
    </row>
    <row r="1212" spans="2:36" x14ac:dyDescent="0.25">
      <c r="B1212" s="554">
        <v>1110</v>
      </c>
      <c r="C1212" s="555"/>
      <c r="D1212" s="556"/>
      <c r="E1212" s="290" t="s">
        <v>395</v>
      </c>
      <c r="F1212" s="556" t="s">
        <v>457</v>
      </c>
      <c r="G1212" s="290" t="s">
        <v>397</v>
      </c>
      <c r="H1212" s="183" t="str">
        <f>INDEX(Sector!$D$57:$D$776,MATCH('Energy consumption (raw)'!F1212,Sector!$C$57:$C$776,FALSE))</f>
        <v>Producing building materials from clay</v>
      </c>
      <c r="I1212" s="183" t="str">
        <f>IF(G1212=Sector!$B$50,Sector!$B$50,IF(G1212=Sector!$B$51,Sector!$B$51,IF(G1212=Sector!$B$53,Sector!$B$53,INDEX(Sector!$E$57:$E$776,MATCH('Energy consumption (raw)'!F1212,Sector!$C$57:$C$776,FALSE)))))</f>
        <v>23 Manufacture of other non-metallic mineral products</v>
      </c>
      <c r="J1212" s="572"/>
      <c r="K1212" s="561">
        <v>1264000</v>
      </c>
      <c r="L1212" s="561"/>
      <c r="M1212" s="561"/>
      <c r="N1212" s="561">
        <v>2373</v>
      </c>
      <c r="O1212" s="561"/>
      <c r="P1212" s="561"/>
      <c r="Q1212" s="561"/>
      <c r="R1212" s="561">
        <v>20</v>
      </c>
      <c r="S1212" s="561"/>
      <c r="T1212" s="561"/>
      <c r="U1212" s="561"/>
      <c r="V1212" s="561"/>
      <c r="W1212" s="561"/>
      <c r="X1212" s="561"/>
      <c r="Y1212" s="561"/>
      <c r="Z1212" s="561"/>
      <c r="AA1212" s="561"/>
      <c r="AB1212" s="561"/>
      <c r="AC1212" s="561"/>
      <c r="AD1212" s="561"/>
      <c r="AE1212" s="561"/>
      <c r="AF1212" s="561"/>
      <c r="AG1212" s="561">
        <v>1876.5352</v>
      </c>
      <c r="AH1212" s="561"/>
      <c r="AI1212" s="290" t="s">
        <v>310</v>
      </c>
      <c r="AJ1212" s="290" t="s">
        <v>385</v>
      </c>
    </row>
    <row r="1213" spans="2:36" x14ac:dyDescent="0.25">
      <c r="B1213" s="554">
        <v>1111</v>
      </c>
      <c r="C1213" s="555"/>
      <c r="D1213" s="556"/>
      <c r="E1213" s="290" t="s">
        <v>395</v>
      </c>
      <c r="F1213" s="556" t="s">
        <v>457</v>
      </c>
      <c r="G1213" s="290" t="s">
        <v>397</v>
      </c>
      <c r="H1213" s="183" t="str">
        <f>INDEX(Sector!$D$57:$D$776,MATCH('Energy consumption (raw)'!F1213,Sector!$C$57:$C$776,FALSE))</f>
        <v>Producing building materials from clay</v>
      </c>
      <c r="I1213" s="183" t="str">
        <f>IF(G1213=Sector!$B$50,Sector!$B$50,IF(G1213=Sector!$B$51,Sector!$B$51,IF(G1213=Sector!$B$53,Sector!$B$53,INDEX(Sector!$E$57:$E$776,MATCH('Energy consumption (raw)'!F1213,Sector!$C$57:$C$776,FALSE)))))</f>
        <v>23 Manufacture of other non-metallic mineral products</v>
      </c>
      <c r="J1213" s="563"/>
      <c r="K1213" s="561">
        <v>2400000</v>
      </c>
      <c r="L1213" s="561"/>
      <c r="M1213" s="561"/>
      <c r="N1213" s="561">
        <v>10253</v>
      </c>
      <c r="O1213" s="35"/>
      <c r="P1213" s="35"/>
      <c r="Q1213" s="35"/>
      <c r="R1213" s="561">
        <v>34</v>
      </c>
      <c r="S1213" s="35"/>
      <c r="T1213" s="35"/>
      <c r="U1213" s="35"/>
      <c r="V1213" s="35"/>
      <c r="W1213" s="35"/>
      <c r="X1213" s="35"/>
      <c r="Y1213" s="35"/>
      <c r="Z1213" s="35"/>
      <c r="AA1213" s="35"/>
      <c r="AB1213" s="35"/>
      <c r="AC1213" s="35"/>
      <c r="AD1213" s="35"/>
      <c r="AE1213" s="35"/>
      <c r="AF1213" s="35"/>
      <c r="AG1213" s="561">
        <v>7582.0999999999995</v>
      </c>
      <c r="AH1213" s="561"/>
      <c r="AI1213" s="290" t="s">
        <v>310</v>
      </c>
      <c r="AJ1213" s="290" t="s">
        <v>385</v>
      </c>
    </row>
    <row r="1214" spans="2:36" x14ac:dyDescent="0.25">
      <c r="B1214" s="554">
        <v>1112</v>
      </c>
      <c r="C1214" s="555"/>
      <c r="D1214" s="556"/>
      <c r="E1214" s="290" t="s">
        <v>395</v>
      </c>
      <c r="F1214" s="290" t="s">
        <v>449</v>
      </c>
      <c r="G1214" s="290" t="s">
        <v>397</v>
      </c>
      <c r="H1214" s="183" t="str">
        <f>INDEX(Sector!$D$57:$D$776,MATCH('Energy consumption (raw)'!F1214,Sector!$C$57:$C$776,FALSE))</f>
        <v>Manufacture of glass and glass products</v>
      </c>
      <c r="I1214" s="183" t="str">
        <f>IF(G1214=Sector!$B$50,Sector!$B$50,IF(G1214=Sector!$B$51,Sector!$B$51,IF(G1214=Sector!$B$53,Sector!$B$53,INDEX(Sector!$E$57:$E$776,MATCH('Energy consumption (raw)'!F1214,Sector!$C$57:$C$776,FALSE)))))</f>
        <v>23 Manufacture of other non-metallic mineral products</v>
      </c>
      <c r="J1214" s="563"/>
      <c r="K1214" s="561">
        <v>970720</v>
      </c>
      <c r="L1214" s="561"/>
      <c r="M1214" s="561"/>
      <c r="N1214" s="561">
        <v>22142</v>
      </c>
      <c r="O1214" s="35"/>
      <c r="P1214" s="35"/>
      <c r="Q1214" s="35"/>
      <c r="R1214" s="35"/>
      <c r="S1214" s="35"/>
      <c r="T1214" s="35"/>
      <c r="U1214" s="35"/>
      <c r="V1214" s="35"/>
      <c r="W1214" s="35"/>
      <c r="X1214" s="35"/>
      <c r="Y1214" s="35"/>
      <c r="Z1214" s="35"/>
      <c r="AA1214" s="35"/>
      <c r="AB1214" s="35"/>
      <c r="AC1214" s="35"/>
      <c r="AD1214" s="35"/>
      <c r="AE1214" s="35"/>
      <c r="AF1214" s="35"/>
      <c r="AG1214" s="561">
        <v>15649.182096</v>
      </c>
      <c r="AH1214" s="561"/>
      <c r="AI1214" s="290" t="s">
        <v>310</v>
      </c>
      <c r="AJ1214" s="290" t="s">
        <v>385</v>
      </c>
    </row>
    <row r="1215" spans="2:36" x14ac:dyDescent="0.25">
      <c r="B1215" s="554">
        <v>1113</v>
      </c>
      <c r="C1215" s="555"/>
      <c r="D1215" s="556"/>
      <c r="E1215" s="290" t="s">
        <v>395</v>
      </c>
      <c r="F1215" s="290" t="s">
        <v>443</v>
      </c>
      <c r="G1215" s="290" t="s">
        <v>397</v>
      </c>
      <c r="H1215" s="183" t="str">
        <f>INDEX(Sector!$D$57:$D$776,MATCH('Energy consumption (raw)'!F1215,Sector!$C$57:$C$776,FALSE))</f>
        <v>Yarn making</v>
      </c>
      <c r="I1215" s="183" t="str">
        <f>IF(G1215=Sector!$B$50,Sector!$B$50,IF(G1215=Sector!$B$51,Sector!$B$51,IF(G1215=Sector!$B$53,Sector!$B$53,INDEX(Sector!$E$57:$E$776,MATCH('Energy consumption (raw)'!F1215,Sector!$C$57:$C$776,FALSE)))))</f>
        <v>13 Manufacture of textiles</v>
      </c>
      <c r="J1215" s="561">
        <v>14745000</v>
      </c>
      <c r="K1215" s="561"/>
      <c r="L1215" s="35"/>
      <c r="M1215" s="35"/>
      <c r="N1215" s="35"/>
      <c r="O1215" s="35"/>
      <c r="P1215" s="35"/>
      <c r="Q1215" s="35"/>
      <c r="R1215" s="35"/>
      <c r="S1215" s="35"/>
      <c r="T1215" s="35"/>
      <c r="U1215" s="35"/>
      <c r="V1215" s="35"/>
      <c r="W1215" s="35"/>
      <c r="X1215" s="35"/>
      <c r="Y1215" s="35"/>
      <c r="Z1215" s="35"/>
      <c r="AA1215" s="35"/>
      <c r="AB1215" s="35"/>
      <c r="AC1215" s="35"/>
      <c r="AD1215" s="35"/>
      <c r="AE1215" s="35"/>
      <c r="AF1215" s="35"/>
      <c r="AG1215" s="561">
        <v>2275.1535000000003</v>
      </c>
      <c r="AH1215" s="561"/>
      <c r="AI1215" s="290" t="s">
        <v>369</v>
      </c>
      <c r="AJ1215" s="290" t="s">
        <v>385</v>
      </c>
    </row>
    <row r="1216" spans="2:36" x14ac:dyDescent="0.25">
      <c r="B1216" s="554">
        <v>1114</v>
      </c>
      <c r="C1216" s="555"/>
      <c r="D1216" s="556"/>
      <c r="E1216" s="290" t="s">
        <v>395</v>
      </c>
      <c r="F1216" s="559" t="s">
        <v>502</v>
      </c>
      <c r="G1216" s="290" t="s">
        <v>397</v>
      </c>
      <c r="H1216" s="183" t="str">
        <f>INDEX(Sector!$D$57:$D$776,MATCH('Energy consumption (raw)'!F1216,Sector!$C$57:$C$776,FALSE))</f>
        <v>Producing rubber tubes and tires; filling and recycling rubber tires</v>
      </c>
      <c r="I1216" s="183" t="str">
        <f>IF(G1216=Sector!$B$50,Sector!$B$50,IF(G1216=Sector!$B$51,Sector!$B$51,IF(G1216=Sector!$B$53,Sector!$B$53,INDEX(Sector!$E$57:$E$776,MATCH('Energy consumption (raw)'!F1216,Sector!$C$57:$C$776,FALSE)))))</f>
        <v>22 Manufacture of rubber and plastics products</v>
      </c>
      <c r="J1216" s="561">
        <v>35592721</v>
      </c>
      <c r="K1216" s="561">
        <v>49754700</v>
      </c>
      <c r="L1216" s="561"/>
      <c r="M1216" s="561"/>
      <c r="N1216" s="561"/>
      <c r="O1216" s="561"/>
      <c r="P1216" s="561"/>
      <c r="Q1216" s="561"/>
      <c r="R1216" s="561"/>
      <c r="S1216" s="561">
        <v>111000</v>
      </c>
      <c r="T1216" s="561"/>
      <c r="U1216" s="561"/>
      <c r="V1216" s="561"/>
      <c r="W1216" s="561">
        <v>2000</v>
      </c>
      <c r="X1216" s="561"/>
      <c r="Y1216" s="561"/>
      <c r="Z1216" s="561"/>
      <c r="AA1216" s="561"/>
      <c r="AB1216" s="561"/>
      <c r="AC1216" s="561"/>
      <c r="AD1216" s="561"/>
      <c r="AE1216" s="561"/>
      <c r="AF1216" s="561"/>
      <c r="AG1216" s="561">
        <v>7776.4902100000008</v>
      </c>
      <c r="AH1216" s="561">
        <v>10059.146079</v>
      </c>
      <c r="AI1216" s="290" t="s">
        <v>310</v>
      </c>
      <c r="AJ1216" s="290" t="s">
        <v>732</v>
      </c>
    </row>
    <row r="1217" spans="2:36" x14ac:dyDescent="0.25">
      <c r="B1217" s="554">
        <v>1115</v>
      </c>
      <c r="C1217" s="555"/>
      <c r="D1217" s="556"/>
      <c r="E1217" s="290" t="s">
        <v>395</v>
      </c>
      <c r="F1217" s="290" t="s">
        <v>461</v>
      </c>
      <c r="G1217" s="290" t="s">
        <v>397</v>
      </c>
      <c r="H1217" s="183" t="str">
        <f>INDEX(Sector!$D$57:$D$776,MATCH('Energy consumption (raw)'!F1217,Sector!$C$57:$C$776,FALSE))</f>
        <v>Iron and steel production</v>
      </c>
      <c r="I1217" s="183" t="str">
        <f>IF(G1217=Sector!$B$50,Sector!$B$50,IF(G1217=Sector!$B$51,Sector!$B$51,IF(G1217=Sector!$B$53,Sector!$B$53,INDEX(Sector!$E$57:$E$776,MATCH('Energy consumption (raw)'!F1217,Sector!$C$57:$C$776,FALSE)))))</f>
        <v>24 Manufacture of basic metals</v>
      </c>
      <c r="J1217" s="561">
        <v>71585052</v>
      </c>
      <c r="K1217" s="561">
        <v>77937286</v>
      </c>
      <c r="L1217" s="561"/>
      <c r="M1217" s="561"/>
      <c r="N1217" s="561">
        <v>2311.5100000000002</v>
      </c>
      <c r="O1217" s="561"/>
      <c r="P1217" s="561"/>
      <c r="Q1217" s="561"/>
      <c r="R1217" s="561"/>
      <c r="S1217" s="561">
        <v>150550</v>
      </c>
      <c r="T1217" s="561">
        <v>169.55</v>
      </c>
      <c r="U1217" s="561"/>
      <c r="V1217" s="561"/>
      <c r="W1217" s="561">
        <v>15580</v>
      </c>
      <c r="X1217" s="561"/>
      <c r="Y1217" s="561">
        <v>26.21</v>
      </c>
      <c r="Z1217" s="561"/>
      <c r="AA1217" s="561"/>
      <c r="AB1217" s="561"/>
      <c r="AC1217" s="561"/>
      <c r="AD1217" s="561"/>
      <c r="AE1217" s="561"/>
      <c r="AF1217" s="561"/>
      <c r="AG1217" s="561">
        <v>13985.6190298</v>
      </c>
      <c r="AH1217" s="561">
        <v>10410.555446460001</v>
      </c>
      <c r="AI1217" s="290" t="s">
        <v>310</v>
      </c>
      <c r="AJ1217" s="290" t="s">
        <v>732</v>
      </c>
    </row>
    <row r="1218" spans="2:36" x14ac:dyDescent="0.25">
      <c r="B1218" s="554">
        <v>1116</v>
      </c>
      <c r="C1218" s="555"/>
      <c r="D1218" s="556"/>
      <c r="E1218" s="290" t="s">
        <v>395</v>
      </c>
      <c r="F1218" s="290" t="s">
        <v>465</v>
      </c>
      <c r="G1218" s="290" t="s">
        <v>397</v>
      </c>
      <c r="H1218" s="183" t="str">
        <f>INDEX(Sector!$D$57:$D$776,MATCH('Energy consumption (raw)'!F1218,Sector!$C$57:$C$776,FALSE))</f>
        <v>Production of costumes</v>
      </c>
      <c r="I1218" s="183" t="str">
        <f>IF(G1218=Sector!$B$50,Sector!$B$50,IF(G1218=Sector!$B$51,Sector!$B$51,IF(G1218=Sector!$B$53,Sector!$B$53,INDEX(Sector!$E$57:$E$776,MATCH('Energy consumption (raw)'!F1218,Sector!$C$57:$C$776,FALSE)))))</f>
        <v>14 Manufacture of wearing apparel</v>
      </c>
      <c r="J1218" s="561">
        <v>33746592</v>
      </c>
      <c r="K1218" s="561">
        <v>33746592</v>
      </c>
      <c r="L1218" s="561"/>
      <c r="M1218" s="561"/>
      <c r="N1218" s="561">
        <v>21.5</v>
      </c>
      <c r="O1218" s="561"/>
      <c r="P1218" s="561"/>
      <c r="Q1218" s="561"/>
      <c r="R1218" s="561">
        <v>3.66</v>
      </c>
      <c r="S1218" s="561"/>
      <c r="T1218" s="561"/>
      <c r="U1218" s="561"/>
      <c r="V1218" s="561"/>
      <c r="W1218" s="561">
        <v>80</v>
      </c>
      <c r="X1218" s="561"/>
      <c r="Y1218" s="561">
        <v>7.9</v>
      </c>
      <c r="Z1218" s="561"/>
      <c r="AA1218" s="561"/>
      <c r="AB1218" s="561"/>
      <c r="AC1218" s="561"/>
      <c r="AD1218" s="561"/>
      <c r="AE1218" s="561"/>
      <c r="AF1218" s="561"/>
      <c r="AG1218" s="561">
        <v>5234.5597455999996</v>
      </c>
      <c r="AH1218" s="561">
        <v>5617.9112016000008</v>
      </c>
      <c r="AI1218" s="290" t="s">
        <v>310</v>
      </c>
      <c r="AJ1218" s="290" t="s">
        <v>732</v>
      </c>
    </row>
    <row r="1219" spans="2:36" x14ac:dyDescent="0.25">
      <c r="B1219" s="554">
        <v>1117</v>
      </c>
      <c r="C1219" s="555"/>
      <c r="D1219" s="556"/>
      <c r="E1219" s="290" t="s">
        <v>395</v>
      </c>
      <c r="F1219" s="290" t="s">
        <v>457</v>
      </c>
      <c r="G1219" s="290" t="s">
        <v>397</v>
      </c>
      <c r="H1219" s="183" t="str">
        <f>INDEX(Sector!$D$57:$D$776,MATCH('Energy consumption (raw)'!F1219,Sector!$C$57:$C$776,FALSE))</f>
        <v>Producing building materials from clay</v>
      </c>
      <c r="I1219" s="183" t="str">
        <f>IF(G1219=Sector!$B$50,Sector!$B$50,IF(G1219=Sector!$B$51,Sector!$B$51,IF(G1219=Sector!$B$53,Sector!$B$53,INDEX(Sector!$E$57:$E$776,MATCH('Energy consumption (raw)'!F1219,Sector!$C$57:$C$776,FALSE)))))</f>
        <v>23 Manufacture of other non-metallic mineral products</v>
      </c>
      <c r="J1219" s="561"/>
      <c r="K1219" s="561">
        <v>6913771</v>
      </c>
      <c r="L1219" s="561"/>
      <c r="M1219" s="561"/>
      <c r="N1219" s="561">
        <v>8910</v>
      </c>
      <c r="O1219" s="561"/>
      <c r="P1219" s="561"/>
      <c r="Q1219" s="561"/>
      <c r="R1219" s="561">
        <v>70</v>
      </c>
      <c r="S1219" s="561"/>
      <c r="T1219" s="561"/>
      <c r="U1219" s="561"/>
      <c r="V1219" s="561"/>
      <c r="W1219" s="561">
        <v>3000</v>
      </c>
      <c r="X1219" s="561"/>
      <c r="Y1219" s="561"/>
      <c r="Z1219" s="561"/>
      <c r="AA1219" s="561"/>
      <c r="AB1219" s="561"/>
      <c r="AC1219" s="561"/>
      <c r="AD1219" s="561"/>
      <c r="AE1219" s="561"/>
      <c r="AF1219" s="561"/>
      <c r="AG1219" s="561">
        <v>7377.6848652999997</v>
      </c>
      <c r="AH1219" s="561">
        <v>7163.4203875999992</v>
      </c>
      <c r="AI1219" s="290" t="s">
        <v>310</v>
      </c>
      <c r="AJ1219" s="290" t="s">
        <v>732</v>
      </c>
    </row>
    <row r="1220" spans="2:36" x14ac:dyDescent="0.25">
      <c r="B1220" s="554">
        <v>1118</v>
      </c>
      <c r="C1220" s="555"/>
      <c r="D1220" s="556"/>
      <c r="E1220" s="290" t="s">
        <v>395</v>
      </c>
      <c r="F1220" s="290" t="s">
        <v>428</v>
      </c>
      <c r="G1220" s="290" t="s">
        <v>397</v>
      </c>
      <c r="H1220" s="183" t="str">
        <f>INDEX(Sector!$D$57:$D$776,MATCH('Energy consumption (raw)'!F1220,Sector!$C$57:$C$776,FALSE))</f>
        <v>Cement Production</v>
      </c>
      <c r="I1220" s="183" t="str">
        <f>IF(G1220=Sector!$B$50,Sector!$B$50,IF(G1220=Sector!$B$51,Sector!$B$51,IF(G1220=Sector!$B$53,Sector!$B$53,INDEX(Sector!$E$57:$E$776,MATCH('Energy consumption (raw)'!F1220,Sector!$C$57:$C$776,FALSE)))))</f>
        <v>23 Manufacture of other non-metallic mineral products</v>
      </c>
      <c r="J1220" s="561">
        <v>20150064</v>
      </c>
      <c r="K1220" s="561">
        <v>22721264</v>
      </c>
      <c r="L1220" s="561"/>
      <c r="M1220" s="561"/>
      <c r="N1220" s="561"/>
      <c r="O1220" s="561"/>
      <c r="P1220" s="561"/>
      <c r="Q1220" s="561"/>
      <c r="R1220" s="561"/>
      <c r="S1220" s="561"/>
      <c r="T1220" s="561"/>
      <c r="U1220" s="561"/>
      <c r="V1220" s="561"/>
      <c r="W1220" s="561"/>
      <c r="X1220" s="561"/>
      <c r="Y1220" s="561"/>
      <c r="Z1220" s="561"/>
      <c r="AA1220" s="561"/>
      <c r="AB1220" s="561"/>
      <c r="AC1220" s="561"/>
      <c r="AD1220" s="561"/>
      <c r="AE1220" s="561"/>
      <c r="AF1220" s="561"/>
      <c r="AG1220" s="561">
        <v>3505.8910352000003</v>
      </c>
      <c r="AH1220" s="561">
        <v>4393.1902579000007</v>
      </c>
      <c r="AI1220" s="290" t="s">
        <v>310</v>
      </c>
      <c r="AJ1220" s="290" t="s">
        <v>732</v>
      </c>
    </row>
    <row r="1221" spans="2:36" x14ac:dyDescent="0.25">
      <c r="B1221" s="554">
        <v>1119</v>
      </c>
      <c r="C1221" s="555"/>
      <c r="D1221" s="556"/>
      <c r="E1221" s="290" t="s">
        <v>395</v>
      </c>
      <c r="F1221" s="290" t="s">
        <v>428</v>
      </c>
      <c r="G1221" s="290" t="s">
        <v>397</v>
      </c>
      <c r="H1221" s="183" t="str">
        <f>INDEX(Sector!$D$57:$D$776,MATCH('Energy consumption (raw)'!F1221,Sector!$C$57:$C$776,FALSE))</f>
        <v>Cement Production</v>
      </c>
      <c r="I1221" s="183" t="str">
        <f>IF(G1221=Sector!$B$50,Sector!$B$50,IF(G1221=Sector!$B$51,Sector!$B$51,IF(G1221=Sector!$B$53,Sector!$B$53,INDEX(Sector!$E$57:$E$776,MATCH('Energy consumption (raw)'!F1221,Sector!$C$57:$C$776,FALSE)))))</f>
        <v>23 Manufacture of other non-metallic mineral products</v>
      </c>
      <c r="J1221" s="561">
        <v>8388576.0000000009</v>
      </c>
      <c r="K1221" s="561">
        <v>8388576</v>
      </c>
      <c r="L1221" s="561"/>
      <c r="M1221" s="561"/>
      <c r="N1221" s="561"/>
      <c r="O1221" s="561"/>
      <c r="P1221" s="561"/>
      <c r="Q1221" s="561"/>
      <c r="R1221" s="561"/>
      <c r="S1221" s="561"/>
      <c r="T1221" s="561"/>
      <c r="U1221" s="561"/>
      <c r="V1221" s="561"/>
      <c r="W1221" s="561"/>
      <c r="X1221" s="561"/>
      <c r="Y1221" s="561"/>
      <c r="Z1221" s="561"/>
      <c r="AA1221" s="561"/>
      <c r="AB1221" s="561"/>
      <c r="AC1221" s="561"/>
      <c r="AD1221" s="561"/>
      <c r="AE1221" s="561"/>
      <c r="AF1221" s="561"/>
      <c r="AG1221" s="561">
        <v>1294.3572768000001</v>
      </c>
      <c r="AH1221" s="561">
        <v>1461.6035097000001</v>
      </c>
      <c r="AI1221" s="290" t="s">
        <v>310</v>
      </c>
      <c r="AJ1221" s="290" t="s">
        <v>732</v>
      </c>
    </row>
    <row r="1222" spans="2:36" x14ac:dyDescent="0.25">
      <c r="B1222" s="554">
        <v>1120</v>
      </c>
      <c r="C1222" s="555"/>
      <c r="D1222" s="556"/>
      <c r="E1222" s="290" t="s">
        <v>395</v>
      </c>
      <c r="F1222" s="290" t="s">
        <v>494</v>
      </c>
      <c r="G1222" s="290" t="s">
        <v>397</v>
      </c>
      <c r="H1222" s="183" t="str">
        <f>INDEX(Sector!$D$57:$D$776,MATCH('Energy consumption (raw)'!F1222,Sector!$C$57:$C$776,FALSE))</f>
        <v>Manufacture of paper and paper products</v>
      </c>
      <c r="I1222" s="183" t="str">
        <f>IF(G1222=Sector!$B$50,Sector!$B$50,IF(G1222=Sector!$B$51,Sector!$B$51,IF(G1222=Sector!$B$53,Sector!$B$53,INDEX(Sector!$E$57:$E$776,MATCH('Energy consumption (raw)'!F1222,Sector!$C$57:$C$776,FALSE)))))</f>
        <v>17 Manufacture of paper and paper products</v>
      </c>
      <c r="J1222" s="561">
        <v>14209248</v>
      </c>
      <c r="K1222" s="561">
        <v>14209248</v>
      </c>
      <c r="L1222" s="561"/>
      <c r="M1222" s="561"/>
      <c r="N1222" s="561">
        <v>414</v>
      </c>
      <c r="O1222" s="561"/>
      <c r="P1222" s="561"/>
      <c r="Q1222" s="561"/>
      <c r="R1222" s="561"/>
      <c r="S1222" s="561">
        <v>60000</v>
      </c>
      <c r="T1222" s="561"/>
      <c r="U1222" s="561"/>
      <c r="V1222" s="561"/>
      <c r="W1222" s="561">
        <v>6000</v>
      </c>
      <c r="X1222" s="561"/>
      <c r="Y1222" s="561">
        <v>1.5</v>
      </c>
      <c r="Z1222" s="561"/>
      <c r="AA1222" s="561"/>
      <c r="AB1222" s="561">
        <v>4000</v>
      </c>
      <c r="AC1222" s="561"/>
      <c r="AD1222" s="561"/>
      <c r="AE1222" s="561"/>
      <c r="AF1222" s="561"/>
      <c r="AG1222" s="561">
        <v>4033.7019664000004</v>
      </c>
      <c r="AH1222" s="561">
        <v>2202.8382078</v>
      </c>
      <c r="AI1222" s="290" t="s">
        <v>310</v>
      </c>
      <c r="AJ1222" s="290" t="s">
        <v>732</v>
      </c>
    </row>
    <row r="1223" spans="2:36" x14ac:dyDescent="0.25">
      <c r="B1223" s="554">
        <v>1121</v>
      </c>
      <c r="C1223" s="555"/>
      <c r="D1223" s="556"/>
      <c r="E1223" s="290" t="s">
        <v>395</v>
      </c>
      <c r="F1223" s="290" t="s">
        <v>733</v>
      </c>
      <c r="G1223" s="290" t="s">
        <v>397</v>
      </c>
      <c r="H1223" s="183" t="str">
        <f>INDEX(Sector!$D$57:$D$776,MATCH('Energy consumption (raw)'!F1223,Sector!$C$57:$C$776,FALSE))</f>
        <v>Manufacture of sports equipment</v>
      </c>
      <c r="I1223" s="183" t="str">
        <f>IF(G1223=Sector!$B$50,Sector!$B$50,IF(G1223=Sector!$B$51,Sector!$B$51,IF(G1223=Sector!$B$53,Sector!$B$53,INDEX(Sector!$E$57:$E$776,MATCH('Energy consumption (raw)'!F1223,Sector!$C$57:$C$776,FALSE)))))</f>
        <v>32 Other manufacturing</v>
      </c>
      <c r="J1223" s="561">
        <v>15744267</v>
      </c>
      <c r="K1223" s="561">
        <v>17004364</v>
      </c>
      <c r="L1223" s="561"/>
      <c r="M1223" s="561"/>
      <c r="N1223" s="561"/>
      <c r="O1223" s="561"/>
      <c r="P1223" s="561"/>
      <c r="Q1223" s="561"/>
      <c r="R1223" s="561"/>
      <c r="S1223" s="561">
        <v>600</v>
      </c>
      <c r="T1223" s="561"/>
      <c r="U1223" s="561"/>
      <c r="V1223" s="561"/>
      <c r="W1223" s="561"/>
      <c r="X1223" s="561"/>
      <c r="Y1223" s="561">
        <v>545</v>
      </c>
      <c r="Z1223" s="561"/>
      <c r="AA1223" s="561"/>
      <c r="AB1223" s="561"/>
      <c r="AC1223" s="561"/>
      <c r="AD1223" s="561"/>
      <c r="AE1223" s="561"/>
      <c r="AF1223" s="561"/>
      <c r="AG1223" s="561">
        <v>3218.3513652000001</v>
      </c>
      <c r="AH1223" s="561">
        <v>2359.6049760000001</v>
      </c>
      <c r="AI1223" s="290" t="s">
        <v>310</v>
      </c>
      <c r="AJ1223" s="290" t="s">
        <v>732</v>
      </c>
    </row>
    <row r="1224" spans="2:36" x14ac:dyDescent="0.25">
      <c r="B1224" s="554">
        <v>1122</v>
      </c>
      <c r="C1224" s="555"/>
      <c r="D1224" s="556"/>
      <c r="E1224" s="290" t="s">
        <v>395</v>
      </c>
      <c r="F1224" s="290" t="s">
        <v>461</v>
      </c>
      <c r="G1224" s="290" t="s">
        <v>397</v>
      </c>
      <c r="H1224" s="183" t="str">
        <f>INDEX(Sector!$D$57:$D$776,MATCH('Energy consumption (raw)'!F1224,Sector!$C$57:$C$776,FALSE))</f>
        <v>Iron and steel production</v>
      </c>
      <c r="I1224" s="183" t="str">
        <f>IF(G1224=Sector!$B$50,Sector!$B$50,IF(G1224=Sector!$B$51,Sector!$B$51,IF(G1224=Sector!$B$53,Sector!$B$53,INDEX(Sector!$E$57:$E$776,MATCH('Energy consumption (raw)'!F1224,Sector!$C$57:$C$776,FALSE)))))</f>
        <v>24 Manufacture of basic metals</v>
      </c>
      <c r="J1224" s="561">
        <v>21866609</v>
      </c>
      <c r="K1224" s="561">
        <v>21866609</v>
      </c>
      <c r="L1224" s="561"/>
      <c r="M1224" s="561"/>
      <c r="N1224" s="561">
        <v>7811</v>
      </c>
      <c r="O1224" s="561"/>
      <c r="P1224" s="561"/>
      <c r="Q1224" s="561"/>
      <c r="R1224" s="561"/>
      <c r="S1224" s="561"/>
      <c r="T1224" s="561"/>
      <c r="U1224" s="561"/>
      <c r="V1224" s="561"/>
      <c r="W1224" s="561"/>
      <c r="X1224" s="561"/>
      <c r="Y1224" s="561"/>
      <c r="Z1224" s="561"/>
      <c r="AA1224" s="561"/>
      <c r="AB1224" s="561"/>
      <c r="AC1224" s="561"/>
      <c r="AD1224" s="561"/>
      <c r="AE1224" s="561"/>
      <c r="AF1224" s="561"/>
      <c r="AG1224" s="561">
        <v>8841.7177687000003</v>
      </c>
      <c r="AH1224" s="561">
        <v>18574.379371999999</v>
      </c>
      <c r="AI1224" s="290" t="s">
        <v>310</v>
      </c>
      <c r="AJ1224" s="290" t="s">
        <v>732</v>
      </c>
    </row>
    <row r="1225" spans="2:36" x14ac:dyDescent="0.25">
      <c r="B1225" s="554">
        <v>1123</v>
      </c>
      <c r="C1225" s="555"/>
      <c r="D1225" s="556"/>
      <c r="E1225" s="290" t="s">
        <v>395</v>
      </c>
      <c r="F1225" s="559" t="s">
        <v>459</v>
      </c>
      <c r="G1225" s="290" t="s">
        <v>397</v>
      </c>
      <c r="H1225" s="183" t="str">
        <f>INDEX(Sector!$D$57:$D$776,MATCH('Energy consumption (raw)'!F1225,Sector!$C$57:$C$776,FALSE))</f>
        <v>Manufacture of other electrical equipment</v>
      </c>
      <c r="I1225" s="183" t="str">
        <f>IF(G1225=Sector!$B$50,Sector!$B$50,IF(G1225=Sector!$B$51,Sector!$B$51,IF(G1225=Sector!$B$53,Sector!$B$53,INDEX(Sector!$E$57:$E$776,MATCH('Energy consumption (raw)'!F1225,Sector!$C$57:$C$776,FALSE)))))</f>
        <v>27 Manufacture of electrical equipment</v>
      </c>
      <c r="J1225" s="561">
        <v>30539014</v>
      </c>
      <c r="K1225" s="561">
        <v>30539014</v>
      </c>
      <c r="L1225" s="561"/>
      <c r="M1225" s="561"/>
      <c r="N1225" s="561"/>
      <c r="O1225" s="561"/>
      <c r="P1225" s="561"/>
      <c r="Q1225" s="561"/>
      <c r="R1225" s="561"/>
      <c r="S1225" s="561"/>
      <c r="T1225" s="561"/>
      <c r="U1225" s="561"/>
      <c r="V1225" s="561"/>
      <c r="W1225" s="561"/>
      <c r="X1225" s="561"/>
      <c r="Y1225" s="561">
        <v>2</v>
      </c>
      <c r="Z1225" s="561"/>
      <c r="AA1225" s="561"/>
      <c r="AB1225" s="561"/>
      <c r="AC1225" s="561"/>
      <c r="AD1225" s="561"/>
      <c r="AE1225" s="561"/>
      <c r="AF1225" s="561"/>
      <c r="AG1225" s="561">
        <v>4714.3498602000009</v>
      </c>
      <c r="AH1225" s="561">
        <v>5058.2539592000003</v>
      </c>
      <c r="AI1225" s="290" t="s">
        <v>310</v>
      </c>
      <c r="AJ1225" s="290" t="s">
        <v>732</v>
      </c>
    </row>
    <row r="1226" spans="2:36" x14ac:dyDescent="0.25">
      <c r="B1226" s="554">
        <v>1124</v>
      </c>
      <c r="C1226" s="555"/>
      <c r="D1226" s="556"/>
      <c r="E1226" s="290" t="s">
        <v>395</v>
      </c>
      <c r="F1226" s="559" t="s">
        <v>402</v>
      </c>
      <c r="G1226" s="290" t="s">
        <v>397</v>
      </c>
      <c r="H1226" s="183" t="str">
        <f>INDEX(Sector!$D$57:$D$776,MATCH('Energy consumption (raw)'!F1226,Sector!$C$57:$C$776,FALSE))</f>
        <v>Extraction, treatment and supply of water</v>
      </c>
      <c r="I1226" s="183" t="str">
        <f>IF(G1226=Sector!$B$50,Sector!$B$50,IF(G1226=Sector!$B$51,Sector!$B$51,IF(G1226=Sector!$B$53,Sector!$B$53,INDEX(Sector!$E$57:$E$776,MATCH('Energy consumption (raw)'!F1226,Sector!$C$57:$C$776,FALSE)))))</f>
        <v>36 Water collection, treatment and supply</v>
      </c>
      <c r="J1226" s="561">
        <v>14794621</v>
      </c>
      <c r="K1226" s="561">
        <v>17199481</v>
      </c>
      <c r="L1226" s="561"/>
      <c r="M1226" s="561"/>
      <c r="N1226" s="561"/>
      <c r="O1226" s="561"/>
      <c r="P1226" s="561"/>
      <c r="Q1226" s="561"/>
      <c r="R1226" s="561"/>
      <c r="S1226" s="561"/>
      <c r="T1226" s="561"/>
      <c r="U1226" s="561"/>
      <c r="V1226" s="561"/>
      <c r="W1226" s="561"/>
      <c r="X1226" s="561"/>
      <c r="Y1226" s="561"/>
      <c r="Z1226" s="561"/>
      <c r="AA1226" s="561"/>
      <c r="AB1226" s="561"/>
      <c r="AC1226" s="561"/>
      <c r="AD1226" s="561"/>
      <c r="AE1226" s="561"/>
      <c r="AF1226" s="561"/>
      <c r="AG1226" s="561">
        <v>2653.8799183000001</v>
      </c>
      <c r="AH1226" s="561">
        <v>4239.7788672000006</v>
      </c>
      <c r="AI1226" s="290" t="s">
        <v>310</v>
      </c>
      <c r="AJ1226" s="290" t="s">
        <v>732</v>
      </c>
    </row>
    <row r="1227" spans="2:36" x14ac:dyDescent="0.25">
      <c r="B1227" s="554">
        <v>1125</v>
      </c>
      <c r="C1227" s="555"/>
      <c r="D1227" s="556"/>
      <c r="E1227" s="290" t="s">
        <v>395</v>
      </c>
      <c r="F1227" s="290" t="s">
        <v>407</v>
      </c>
      <c r="G1227" s="290" t="s">
        <v>397</v>
      </c>
      <c r="H1227" s="183" t="str">
        <f>INDEX(Sector!$D$57:$D$776,MATCH('Energy consumption (raw)'!F1227,Sector!$C$57:$C$776,FALSE))</f>
        <v>Electronic components manufacturing</v>
      </c>
      <c r="I1227" s="183" t="str">
        <f>IF(G1227=Sector!$B$50,Sector!$B$50,IF(G1227=Sector!$B$51,Sector!$B$51,IF(G1227=Sector!$B$53,Sector!$B$53,INDEX(Sector!$E$57:$E$776,MATCH('Energy consumption (raw)'!F1227,Sector!$C$57:$C$776,FALSE)))))</f>
        <v>26 Manufacture of computer, electronic and optical products</v>
      </c>
      <c r="J1227" s="561">
        <v>32674070</v>
      </c>
      <c r="K1227" s="561">
        <v>32674070</v>
      </c>
      <c r="L1227" s="561"/>
      <c r="M1227" s="561"/>
      <c r="N1227" s="561"/>
      <c r="O1227" s="561"/>
      <c r="P1227" s="561"/>
      <c r="Q1227" s="561"/>
      <c r="R1227" s="561"/>
      <c r="S1227" s="561">
        <v>2000</v>
      </c>
      <c r="T1227" s="561"/>
      <c r="U1227" s="561"/>
      <c r="V1227" s="561"/>
      <c r="W1227" s="561"/>
      <c r="X1227" s="561"/>
      <c r="Y1227" s="561"/>
      <c r="Z1227" s="561"/>
      <c r="AA1227" s="561"/>
      <c r="AB1227" s="561"/>
      <c r="AC1227" s="561"/>
      <c r="AD1227" s="561"/>
      <c r="AE1227" s="561"/>
      <c r="AF1227" s="561"/>
      <c r="AG1227" s="561">
        <v>5043.3690010000009</v>
      </c>
      <c r="AH1227" s="561">
        <v>4929.3259711000001</v>
      </c>
      <c r="AI1227" s="290" t="s">
        <v>310</v>
      </c>
      <c r="AJ1227" s="290" t="s">
        <v>732</v>
      </c>
    </row>
    <row r="1228" spans="2:36" x14ac:dyDescent="0.25">
      <c r="B1228" s="554">
        <v>1126</v>
      </c>
      <c r="C1228" s="555"/>
      <c r="D1228" s="556"/>
      <c r="E1228" s="290" t="s">
        <v>395</v>
      </c>
      <c r="F1228" s="290" t="s">
        <v>734</v>
      </c>
      <c r="G1228" s="290" t="s">
        <v>397</v>
      </c>
      <c r="H1228" s="183" t="str">
        <f>INDEX(Sector!$D$57:$D$776,MATCH('Energy consumption (raw)'!F1228,Sector!$C$57:$C$776,FALSE))</f>
        <v>Manufacture of children's toys</v>
      </c>
      <c r="I1228" s="183" t="str">
        <f>IF(G1228=Sector!$B$50,Sector!$B$50,IF(G1228=Sector!$B$51,Sector!$B$51,IF(G1228=Sector!$B$53,Sector!$B$53,INDEX(Sector!$E$57:$E$776,MATCH('Energy consumption (raw)'!F1228,Sector!$C$57:$C$776,FALSE)))))</f>
        <v>32 Other manufacturing</v>
      </c>
      <c r="J1228" s="561">
        <v>11844635</v>
      </c>
      <c r="K1228" s="561">
        <v>12772505</v>
      </c>
      <c r="L1228" s="561"/>
      <c r="M1228" s="561"/>
      <c r="N1228" s="561"/>
      <c r="O1228" s="561"/>
      <c r="P1228" s="561"/>
      <c r="Q1228" s="561"/>
      <c r="R1228" s="561"/>
      <c r="S1228" s="561">
        <v>7066.67</v>
      </c>
      <c r="T1228" s="561"/>
      <c r="U1228" s="561"/>
      <c r="V1228" s="561"/>
      <c r="W1228" s="561">
        <v>550</v>
      </c>
      <c r="X1228" s="561"/>
      <c r="Y1228" s="561">
        <v>2.85</v>
      </c>
      <c r="Z1228" s="561"/>
      <c r="AA1228" s="561"/>
      <c r="AB1228" s="561"/>
      <c r="AC1228" s="561"/>
      <c r="AD1228" s="561"/>
      <c r="AE1228" s="561"/>
      <c r="AF1228" s="561"/>
      <c r="AG1228" s="561">
        <v>1980.5791911000003</v>
      </c>
      <c r="AH1228" s="561">
        <v>2629.475676</v>
      </c>
      <c r="AI1228" s="290" t="s">
        <v>310</v>
      </c>
      <c r="AJ1228" s="290" t="s">
        <v>732</v>
      </c>
    </row>
    <row r="1229" spans="2:36" x14ac:dyDescent="0.25">
      <c r="B1229" s="554">
        <v>1127</v>
      </c>
      <c r="C1229" s="555"/>
      <c r="D1229" s="556"/>
      <c r="E1229" s="290" t="s">
        <v>395</v>
      </c>
      <c r="F1229" s="290" t="s">
        <v>438</v>
      </c>
      <c r="G1229" s="290" t="s">
        <v>397</v>
      </c>
      <c r="H1229" s="183" t="str">
        <f>INDEX(Sector!$D$57:$D$776,MATCH('Energy consumption (raw)'!F1229,Sector!$C$57:$C$776,FALSE))</f>
        <v>Brewing beer and brewing malt</v>
      </c>
      <c r="I1229" s="183" t="str">
        <f>IF(G1229=Sector!$B$50,Sector!$B$50,IF(G1229=Sector!$B$51,Sector!$B$51,IF(G1229=Sector!$B$53,Sector!$B$53,INDEX(Sector!$E$57:$E$776,MATCH('Energy consumption (raw)'!F1229,Sector!$C$57:$C$776,FALSE)))))</f>
        <v>11 Manufacture of beverages</v>
      </c>
      <c r="J1229" s="561">
        <v>13685408</v>
      </c>
      <c r="K1229" s="561">
        <v>13685408</v>
      </c>
      <c r="L1229" s="561"/>
      <c r="M1229" s="561"/>
      <c r="N1229" s="561"/>
      <c r="O1229" s="561"/>
      <c r="P1229" s="561"/>
      <c r="Q1229" s="561"/>
      <c r="R1229" s="561">
        <v>2939</v>
      </c>
      <c r="S1229" s="561"/>
      <c r="T1229" s="561"/>
      <c r="U1229" s="561"/>
      <c r="V1229" s="561"/>
      <c r="W1229" s="561"/>
      <c r="X1229" s="561"/>
      <c r="Y1229" s="561"/>
      <c r="Z1229" s="561"/>
      <c r="AA1229" s="561"/>
      <c r="AB1229" s="561"/>
      <c r="AC1229" s="561"/>
      <c r="AD1229" s="561"/>
      <c r="AE1229" s="561"/>
      <c r="AF1229" s="561"/>
      <c r="AG1229" s="561">
        <v>5109.4384544000004</v>
      </c>
      <c r="AH1229" s="561">
        <v>2477.3278774</v>
      </c>
      <c r="AI1229" s="290" t="s">
        <v>310</v>
      </c>
      <c r="AJ1229" s="290" t="s">
        <v>732</v>
      </c>
    </row>
    <row r="1230" spans="2:36" x14ac:dyDescent="0.25">
      <c r="B1230" s="554">
        <v>1128</v>
      </c>
      <c r="C1230" s="555"/>
      <c r="D1230" s="556"/>
      <c r="E1230" s="290" t="s">
        <v>395</v>
      </c>
      <c r="F1230" s="565" t="s">
        <v>594</v>
      </c>
      <c r="G1230" s="290" t="s">
        <v>397</v>
      </c>
      <c r="H1230" s="183" t="str">
        <f>INDEX(Sector!$D$57:$D$776,MATCH('Energy consumption (raw)'!F1230,Sector!$C$57:$C$776,FALSE))</f>
        <v>Fishing and aquaculture</v>
      </c>
      <c r="I1230" s="183" t="str">
        <f>IF(G1230=Sector!$B$50,Sector!$B$50,IF(G1230=Sector!$B$51,Sector!$B$51,IF(G1230=Sector!$B$53,Sector!$B$53,INDEX(Sector!$E$57:$E$776,MATCH('Energy consumption (raw)'!F1230,Sector!$C$57:$C$776,FALSE)))))</f>
        <v>10 Manufacture of food products</v>
      </c>
      <c r="J1230" s="561">
        <v>8364320</v>
      </c>
      <c r="K1230" s="561">
        <v>15271220</v>
      </c>
      <c r="L1230" s="561"/>
      <c r="M1230" s="561"/>
      <c r="N1230" s="561"/>
      <c r="O1230" s="561"/>
      <c r="P1230" s="561"/>
      <c r="Q1230" s="561"/>
      <c r="R1230" s="561"/>
      <c r="S1230" s="561"/>
      <c r="T1230" s="561"/>
      <c r="U1230" s="561"/>
      <c r="V1230" s="561"/>
      <c r="W1230" s="561"/>
      <c r="X1230" s="561"/>
      <c r="Y1230" s="561"/>
      <c r="Z1230" s="561"/>
      <c r="AA1230" s="561"/>
      <c r="AB1230" s="561"/>
      <c r="AC1230" s="561"/>
      <c r="AD1230" s="561"/>
      <c r="AE1230" s="561"/>
      <c r="AF1230" s="561"/>
      <c r="AG1230" s="561">
        <v>2356.3492460000002</v>
      </c>
      <c r="AH1230" s="561">
        <v>2508.0124150000001</v>
      </c>
      <c r="AI1230" s="290" t="s">
        <v>310</v>
      </c>
      <c r="AJ1230" s="290" t="s">
        <v>732</v>
      </c>
    </row>
    <row r="1231" spans="2:36" x14ac:dyDescent="0.25">
      <c r="B1231" s="554">
        <v>1129</v>
      </c>
      <c r="C1231" s="555"/>
      <c r="D1231" s="556"/>
      <c r="E1231" s="290" t="s">
        <v>395</v>
      </c>
      <c r="F1231" s="559" t="s">
        <v>594</v>
      </c>
      <c r="G1231" s="290" t="s">
        <v>397</v>
      </c>
      <c r="H1231" s="183" t="str">
        <f>INDEX(Sector!$D$57:$D$776,MATCH('Energy consumption (raw)'!F1231,Sector!$C$57:$C$776,FALSE))</f>
        <v>Fishing and aquaculture</v>
      </c>
      <c r="I1231" s="183" t="str">
        <f>IF(G1231=Sector!$B$50,Sector!$B$50,IF(G1231=Sector!$B$51,Sector!$B$51,IF(G1231=Sector!$B$53,Sector!$B$53,INDEX(Sector!$E$57:$E$776,MATCH('Energy consumption (raw)'!F1231,Sector!$C$57:$C$776,FALSE)))))</f>
        <v>10 Manufacture of food products</v>
      </c>
      <c r="J1231" s="561"/>
      <c r="K1231" s="561">
        <v>7199670</v>
      </c>
      <c r="L1231" s="561"/>
      <c r="M1231" s="561"/>
      <c r="N1231" s="561"/>
      <c r="O1231" s="561"/>
      <c r="P1231" s="561"/>
      <c r="Q1231" s="561"/>
      <c r="R1231" s="561"/>
      <c r="S1231" s="561"/>
      <c r="T1231" s="561"/>
      <c r="U1231" s="561"/>
      <c r="V1231" s="561"/>
      <c r="W1231" s="561"/>
      <c r="X1231" s="561"/>
      <c r="Y1231" s="561"/>
      <c r="Z1231" s="561"/>
      <c r="AA1231" s="561"/>
      <c r="AB1231" s="561"/>
      <c r="AC1231" s="561"/>
      <c r="AD1231" s="561"/>
      <c r="AE1231" s="561"/>
      <c r="AF1231" s="561"/>
      <c r="AG1231" s="561">
        <v>1110.909081</v>
      </c>
      <c r="AH1231" s="561">
        <v>1238.9955379999999</v>
      </c>
      <c r="AI1231" s="290" t="s">
        <v>310</v>
      </c>
      <c r="AJ1231" s="290" t="s">
        <v>732</v>
      </c>
    </row>
    <row r="1232" spans="2:36" x14ac:dyDescent="0.25">
      <c r="B1232" s="554">
        <v>1130</v>
      </c>
      <c r="C1232" s="555"/>
      <c r="D1232" s="556"/>
      <c r="E1232" s="290" t="s">
        <v>395</v>
      </c>
      <c r="F1232" s="290" t="s">
        <v>735</v>
      </c>
      <c r="G1232" s="290" t="s">
        <v>397</v>
      </c>
      <c r="H1232" s="183" t="str">
        <f>INDEX(Sector!$D$57:$D$776,MATCH('Energy consumption (raw)'!F1232,Sector!$C$57:$C$776,FALSE))</f>
        <v>Production of cans</v>
      </c>
      <c r="I1232" s="183" t="str">
        <f>IF(G1232=Sector!$B$50,Sector!$B$50,IF(G1232=Sector!$B$51,Sector!$B$51,IF(G1232=Sector!$B$53,Sector!$B$53,INDEX(Sector!$E$57:$E$776,MATCH('Energy consumption (raw)'!F1232,Sector!$C$57:$C$776,FALSE)))))</f>
        <v>25 Manufacture of fabricated metal products, except machinery and equipment</v>
      </c>
      <c r="J1232" s="561">
        <v>19859268</v>
      </c>
      <c r="K1232" s="561">
        <v>19859268</v>
      </c>
      <c r="L1232" s="561"/>
      <c r="M1232" s="561"/>
      <c r="N1232" s="561"/>
      <c r="O1232" s="561"/>
      <c r="P1232" s="561"/>
      <c r="Q1232" s="561"/>
      <c r="R1232" s="561"/>
      <c r="S1232" s="561">
        <v>1000000</v>
      </c>
      <c r="T1232" s="561"/>
      <c r="U1232" s="561"/>
      <c r="V1232" s="561"/>
      <c r="W1232" s="561"/>
      <c r="X1232" s="561"/>
      <c r="Y1232" s="561">
        <v>2000</v>
      </c>
      <c r="Z1232" s="561"/>
      <c r="AA1232" s="561"/>
      <c r="AB1232" s="561"/>
      <c r="AC1232" s="561"/>
      <c r="AD1232" s="561"/>
      <c r="AE1232" s="561"/>
      <c r="AF1232" s="561"/>
      <c r="AG1232" s="561">
        <v>6124.2850524000005</v>
      </c>
      <c r="AH1232" s="561">
        <v>3462.859234</v>
      </c>
      <c r="AI1232" s="290" t="s">
        <v>310</v>
      </c>
      <c r="AJ1232" s="290" t="s">
        <v>732</v>
      </c>
    </row>
    <row r="1233" spans="2:36" x14ac:dyDescent="0.25">
      <c r="B1233" s="554">
        <v>1131</v>
      </c>
      <c r="C1233" s="555"/>
      <c r="D1233" s="556"/>
      <c r="E1233" s="290" t="s">
        <v>395</v>
      </c>
      <c r="F1233" s="290" t="s">
        <v>701</v>
      </c>
      <c r="G1233" s="290" t="s">
        <v>397</v>
      </c>
      <c r="H1233" s="183" t="str">
        <f>INDEX(Sector!$D$57:$D$776,MATCH('Energy consumption (raw)'!F1233,Sector!$C$57:$C$776,FALSE))</f>
        <v>Producing products from plastic</v>
      </c>
      <c r="I1233" s="183" t="str">
        <f>IF(G1233=Sector!$B$50,Sector!$B$50,IF(G1233=Sector!$B$51,Sector!$B$51,IF(G1233=Sector!$B$53,Sector!$B$53,INDEX(Sector!$E$57:$E$776,MATCH('Energy consumption (raw)'!F1233,Sector!$C$57:$C$776,FALSE)))))</f>
        <v>22 Manufacture of rubber and plastics products</v>
      </c>
      <c r="J1233" s="561">
        <v>13350534</v>
      </c>
      <c r="K1233" s="561">
        <v>13350534</v>
      </c>
      <c r="L1233" s="561"/>
      <c r="M1233" s="561"/>
      <c r="N1233" s="561"/>
      <c r="O1233" s="561"/>
      <c r="P1233" s="561"/>
      <c r="Q1233" s="561"/>
      <c r="R1233" s="561">
        <v>30</v>
      </c>
      <c r="S1233" s="561"/>
      <c r="T1233" s="561"/>
      <c r="U1233" s="561"/>
      <c r="V1233" s="561"/>
      <c r="W1233" s="561"/>
      <c r="X1233" s="561"/>
      <c r="Y1233" s="561"/>
      <c r="Z1233" s="561"/>
      <c r="AA1233" s="561"/>
      <c r="AB1233" s="561"/>
      <c r="AC1233" s="561"/>
      <c r="AD1233" s="561"/>
      <c r="AE1233" s="561"/>
      <c r="AF1233" s="561"/>
      <c r="AG1233" s="561">
        <v>2090.5873962000001</v>
      </c>
      <c r="AH1233" s="561">
        <v>2155.7706597000001</v>
      </c>
      <c r="AI1233" s="290" t="s">
        <v>310</v>
      </c>
      <c r="AJ1233" s="290" t="s">
        <v>732</v>
      </c>
    </row>
    <row r="1234" spans="2:36" x14ac:dyDescent="0.25">
      <c r="B1234" s="554">
        <v>1132</v>
      </c>
      <c r="C1234" s="555"/>
      <c r="D1234" s="556"/>
      <c r="E1234" s="290" t="s">
        <v>395</v>
      </c>
      <c r="F1234" s="290" t="s">
        <v>422</v>
      </c>
      <c r="G1234" s="290" t="s">
        <v>397</v>
      </c>
      <c r="H1234" s="183" t="str">
        <f>INDEX(Sector!$D$57:$D$776,MATCH('Energy consumption (raw)'!F1234,Sector!$C$57:$C$776,FALSE))</f>
        <v>Weaving</v>
      </c>
      <c r="I1234" s="183" t="str">
        <f>IF(G1234=Sector!$B$50,Sector!$B$50,IF(G1234=Sector!$B$51,Sector!$B$51,IF(G1234=Sector!$B$53,Sector!$B$53,INDEX(Sector!$E$57:$E$776,MATCH('Energy consumption (raw)'!F1234,Sector!$C$57:$C$776,FALSE)))))</f>
        <v>13 Manufacture of textiles</v>
      </c>
      <c r="J1234" s="561">
        <v>10903408</v>
      </c>
      <c r="K1234" s="561">
        <v>13108029</v>
      </c>
      <c r="L1234" s="561"/>
      <c r="M1234" s="561"/>
      <c r="N1234" s="561">
        <v>5210</v>
      </c>
      <c r="O1234" s="561"/>
      <c r="P1234" s="561"/>
      <c r="Q1234" s="561"/>
      <c r="R1234" s="561"/>
      <c r="S1234" s="561"/>
      <c r="T1234" s="561"/>
      <c r="U1234" s="561"/>
      <c r="V1234" s="561"/>
      <c r="W1234" s="561"/>
      <c r="X1234" s="561"/>
      <c r="Y1234" s="561"/>
      <c r="Z1234" s="561"/>
      <c r="AA1234" s="561"/>
      <c r="AB1234" s="561"/>
      <c r="AC1234" s="561"/>
      <c r="AD1234" s="561"/>
      <c r="AE1234" s="561"/>
      <c r="AF1234" s="561"/>
      <c r="AG1234" s="561">
        <v>5669.5688746999995</v>
      </c>
      <c r="AH1234" s="561">
        <v>6325.4953972999992</v>
      </c>
      <c r="AI1234" s="290" t="s">
        <v>310</v>
      </c>
      <c r="AJ1234" s="290" t="s">
        <v>732</v>
      </c>
    </row>
    <row r="1235" spans="2:36" x14ac:dyDescent="0.25">
      <c r="B1235" s="554">
        <v>1133</v>
      </c>
      <c r="C1235" s="555"/>
      <c r="D1235" s="556"/>
      <c r="E1235" s="290" t="s">
        <v>395</v>
      </c>
      <c r="F1235" s="290" t="s">
        <v>461</v>
      </c>
      <c r="G1235" s="290" t="s">
        <v>397</v>
      </c>
      <c r="H1235" s="183" t="str">
        <f>INDEX(Sector!$D$57:$D$776,MATCH('Energy consumption (raw)'!F1235,Sector!$C$57:$C$776,FALSE))</f>
        <v>Iron and steel production</v>
      </c>
      <c r="I1235" s="183" t="str">
        <f>IF(G1235=Sector!$B$50,Sector!$B$50,IF(G1235=Sector!$B$51,Sector!$B$51,IF(G1235=Sector!$B$53,Sector!$B$53,INDEX(Sector!$E$57:$E$776,MATCH('Energy consumption (raw)'!F1235,Sector!$C$57:$C$776,FALSE)))))</f>
        <v>24 Manufacture of basic metals</v>
      </c>
      <c r="J1235" s="561">
        <v>30907861</v>
      </c>
      <c r="K1235" s="561">
        <v>35625401</v>
      </c>
      <c r="L1235" s="561"/>
      <c r="M1235" s="561"/>
      <c r="N1235" s="561">
        <v>2106</v>
      </c>
      <c r="O1235" s="561"/>
      <c r="P1235" s="561"/>
      <c r="Q1235" s="561"/>
      <c r="R1235" s="561"/>
      <c r="S1235" s="561">
        <v>78000</v>
      </c>
      <c r="T1235" s="561"/>
      <c r="U1235" s="561"/>
      <c r="V1235" s="561"/>
      <c r="W1235" s="561"/>
      <c r="X1235" s="561"/>
      <c r="Y1235" s="561"/>
      <c r="Z1235" s="561"/>
      <c r="AA1235" s="561"/>
      <c r="AB1235" s="561"/>
      <c r="AC1235" s="561"/>
      <c r="AD1235" s="561"/>
      <c r="AE1235" s="561"/>
      <c r="AF1235" s="561"/>
      <c r="AG1235" s="561">
        <v>7039.8393743000006</v>
      </c>
      <c r="AH1235" s="561">
        <v>7081.0399071000002</v>
      </c>
      <c r="AI1235" s="290" t="s">
        <v>310</v>
      </c>
      <c r="AJ1235" s="290" t="s">
        <v>732</v>
      </c>
    </row>
    <row r="1236" spans="2:36" x14ac:dyDescent="0.25">
      <c r="B1236" s="554">
        <v>1134</v>
      </c>
      <c r="C1236" s="555"/>
      <c r="D1236" s="568"/>
      <c r="E1236" s="290" t="s">
        <v>395</v>
      </c>
      <c r="F1236" s="290" t="s">
        <v>478</v>
      </c>
      <c r="G1236" s="290" t="s">
        <v>397</v>
      </c>
      <c r="H1236" s="183" t="str">
        <f>INDEX(Sector!$D$57:$D$776,MATCH('Energy consumption (raw)'!F1236,Sector!$C$57:$C$776,FALSE))</f>
        <v>Processing milk and dairy products</v>
      </c>
      <c r="I1236" s="183" t="str">
        <f>IF(G1236=Sector!$B$50,Sector!$B$50,IF(G1236=Sector!$B$51,Sector!$B$51,IF(G1236=Sector!$B$53,Sector!$B$53,INDEX(Sector!$E$57:$E$776,MATCH('Energy consumption (raw)'!F1236,Sector!$C$57:$C$776,FALSE)))))</f>
        <v>10 Manufacture of food products</v>
      </c>
      <c r="J1236" s="561">
        <v>9136248</v>
      </c>
      <c r="K1236" s="561">
        <v>9136248</v>
      </c>
      <c r="L1236" s="561"/>
      <c r="M1236" s="561"/>
      <c r="N1236" s="561"/>
      <c r="O1236" s="561"/>
      <c r="P1236" s="561"/>
      <c r="Q1236" s="561"/>
      <c r="R1236" s="561"/>
      <c r="S1236" s="561"/>
      <c r="T1236" s="561"/>
      <c r="U1236" s="561"/>
      <c r="V1236" s="561"/>
      <c r="W1236" s="561"/>
      <c r="X1236" s="561"/>
      <c r="Y1236" s="561"/>
      <c r="Z1236" s="561"/>
      <c r="AA1236" s="561"/>
      <c r="AB1236" s="561"/>
      <c r="AC1236" s="561"/>
      <c r="AD1236" s="561"/>
      <c r="AE1236" s="561"/>
      <c r="AF1236" s="561"/>
      <c r="AG1236" s="561">
        <v>1409.7230664000001</v>
      </c>
      <c r="AH1236" s="561">
        <v>1616.8954889000001</v>
      </c>
      <c r="AI1236" s="290" t="s">
        <v>310</v>
      </c>
      <c r="AJ1236" s="290" t="s">
        <v>732</v>
      </c>
    </row>
    <row r="1237" spans="2:36" x14ac:dyDescent="0.25">
      <c r="B1237" s="554">
        <v>1135</v>
      </c>
      <c r="C1237" s="555"/>
      <c r="D1237" s="556"/>
      <c r="E1237" s="290" t="s">
        <v>395</v>
      </c>
      <c r="F1237" s="559" t="s">
        <v>436</v>
      </c>
      <c r="G1237" s="290" t="s">
        <v>397</v>
      </c>
      <c r="H1237" s="183" t="str">
        <f>INDEX(Sector!$D$57:$D$776,MATCH('Energy consumption (raw)'!F1237,Sector!$C$57:$C$776,FALSE))</f>
        <v>Production of communication equipment</v>
      </c>
      <c r="I1237" s="183" t="str">
        <f>IF(G1237=Sector!$B$50,Sector!$B$50,IF(G1237=Sector!$B$51,Sector!$B$51,IF(G1237=Sector!$B$53,Sector!$B$53,INDEX(Sector!$E$57:$E$776,MATCH('Energy consumption (raw)'!F1237,Sector!$C$57:$C$776,FALSE)))))</f>
        <v>26 Manufacture of computer, electronic and optical products</v>
      </c>
      <c r="J1237" s="561"/>
      <c r="K1237" s="561">
        <v>8288246</v>
      </c>
      <c r="L1237" s="561"/>
      <c r="M1237" s="561"/>
      <c r="N1237" s="561"/>
      <c r="O1237" s="561"/>
      <c r="P1237" s="561"/>
      <c r="Q1237" s="561"/>
      <c r="R1237" s="561"/>
      <c r="S1237" s="561"/>
      <c r="T1237" s="561"/>
      <c r="U1237" s="561"/>
      <c r="V1237" s="561"/>
      <c r="W1237" s="561"/>
      <c r="X1237" s="561"/>
      <c r="Y1237" s="561"/>
      <c r="Z1237" s="561"/>
      <c r="AA1237" s="561"/>
      <c r="AB1237" s="561"/>
      <c r="AC1237" s="561"/>
      <c r="AD1237" s="561"/>
      <c r="AE1237" s="561"/>
      <c r="AF1237" s="561"/>
      <c r="AG1237" s="561">
        <v>1278.8763578000001</v>
      </c>
      <c r="AH1237" s="561">
        <v>1194.2008721</v>
      </c>
      <c r="AI1237" s="290" t="s">
        <v>310</v>
      </c>
      <c r="AJ1237" s="290" t="s">
        <v>732</v>
      </c>
    </row>
    <row r="1238" spans="2:36" x14ac:dyDescent="0.25">
      <c r="B1238" s="554">
        <v>1136</v>
      </c>
      <c r="C1238" s="555"/>
      <c r="D1238" s="556"/>
      <c r="E1238" s="290" t="s">
        <v>395</v>
      </c>
      <c r="F1238" s="290" t="s">
        <v>461</v>
      </c>
      <c r="G1238" s="290" t="s">
        <v>397</v>
      </c>
      <c r="H1238" s="183" t="str">
        <f>INDEX(Sector!$D$57:$D$776,MATCH('Energy consumption (raw)'!F1238,Sector!$C$57:$C$776,FALSE))</f>
        <v>Iron and steel production</v>
      </c>
      <c r="I1238" s="183" t="str">
        <f>IF(G1238=Sector!$B$50,Sector!$B$50,IF(G1238=Sector!$B$51,Sector!$B$51,IF(G1238=Sector!$B$53,Sector!$B$53,INDEX(Sector!$E$57:$E$776,MATCH('Energy consumption (raw)'!F1238,Sector!$C$57:$C$776,FALSE)))))</f>
        <v>24 Manufacture of basic metals</v>
      </c>
      <c r="J1238" s="561">
        <v>6693326</v>
      </c>
      <c r="K1238" s="561">
        <v>6693326</v>
      </c>
      <c r="L1238" s="561"/>
      <c r="M1238" s="561"/>
      <c r="N1238" s="561"/>
      <c r="O1238" s="561"/>
      <c r="P1238" s="561"/>
      <c r="Q1238" s="561"/>
      <c r="R1238" s="561"/>
      <c r="S1238" s="561"/>
      <c r="T1238" s="561"/>
      <c r="U1238" s="561"/>
      <c r="V1238" s="561"/>
      <c r="W1238" s="561"/>
      <c r="X1238" s="561"/>
      <c r="Y1238" s="561"/>
      <c r="Z1238" s="561"/>
      <c r="AA1238" s="561"/>
      <c r="AB1238" s="561"/>
      <c r="AC1238" s="561"/>
      <c r="AD1238" s="561"/>
      <c r="AE1238" s="561"/>
      <c r="AF1238" s="561"/>
      <c r="AG1238" s="561">
        <v>1032.7802018</v>
      </c>
      <c r="AH1238" s="561">
        <v>1176.8569010000001</v>
      </c>
      <c r="AI1238" s="290" t="s">
        <v>310</v>
      </c>
      <c r="AJ1238" s="290" t="s">
        <v>732</v>
      </c>
    </row>
    <row r="1239" spans="2:36" x14ac:dyDescent="0.25">
      <c r="B1239" s="554">
        <v>1137</v>
      </c>
      <c r="C1239" s="555"/>
      <c r="D1239" s="556"/>
      <c r="E1239" s="290" t="s">
        <v>395</v>
      </c>
      <c r="F1239" s="290" t="s">
        <v>562</v>
      </c>
      <c r="G1239" s="290" t="s">
        <v>397</v>
      </c>
      <c r="H1239" s="183" t="str">
        <f>INDEX(Sector!$D$57:$D$776,MATCH('Energy consumption (raw)'!F1239,Sector!$C$57:$C$776,FALSE))</f>
        <v>Manufacture of toys and games</v>
      </c>
      <c r="I1239" s="183" t="str">
        <f>IF(G1239=Sector!$B$50,Sector!$B$50,IF(G1239=Sector!$B$51,Sector!$B$51,IF(G1239=Sector!$B$53,Sector!$B$53,INDEX(Sector!$E$57:$E$776,MATCH('Energy consumption (raw)'!F1239,Sector!$C$57:$C$776,FALSE)))))</f>
        <v>32 Other manufacturing</v>
      </c>
      <c r="J1239" s="561">
        <v>12540048</v>
      </c>
      <c r="K1239" s="561">
        <v>12540048</v>
      </c>
      <c r="L1239" s="561"/>
      <c r="M1239" s="561"/>
      <c r="N1239" s="561"/>
      <c r="O1239" s="561"/>
      <c r="P1239" s="561"/>
      <c r="Q1239" s="561"/>
      <c r="R1239" s="561"/>
      <c r="S1239" s="561">
        <v>13933</v>
      </c>
      <c r="T1239" s="561"/>
      <c r="U1239" s="561"/>
      <c r="V1239" s="561"/>
      <c r="W1239" s="561">
        <v>730</v>
      </c>
      <c r="X1239" s="561"/>
      <c r="Y1239" s="561">
        <v>1.7</v>
      </c>
      <c r="Z1239" s="561"/>
      <c r="AA1239" s="561"/>
      <c r="AB1239" s="561"/>
      <c r="AC1239" s="561"/>
      <c r="AD1239" s="561"/>
      <c r="AE1239" s="561"/>
      <c r="AF1239" s="561"/>
      <c r="AG1239" s="561">
        <v>1949.6493464000002</v>
      </c>
      <c r="AH1239" s="561">
        <v>2324.9397837000001</v>
      </c>
      <c r="AI1239" s="290" t="s">
        <v>310</v>
      </c>
      <c r="AJ1239" s="290" t="s">
        <v>732</v>
      </c>
    </row>
    <row r="1240" spans="2:36" x14ac:dyDescent="0.25">
      <c r="B1240" s="554">
        <v>1138</v>
      </c>
      <c r="C1240" s="555"/>
      <c r="D1240" s="556"/>
      <c r="E1240" s="290" t="s">
        <v>395</v>
      </c>
      <c r="F1240" s="290" t="s">
        <v>736</v>
      </c>
      <c r="G1240" s="290" t="s">
        <v>397</v>
      </c>
      <c r="H1240" s="183" t="str">
        <f>INDEX(Sector!$D$57:$D$776,MATCH('Energy consumption (raw)'!F1240,Sector!$C$57:$C$776,FALSE))</f>
        <v>Manufacture of auto parts and accessories</v>
      </c>
      <c r="I1240" s="183" t="str">
        <f>IF(G1240=Sector!$B$50,Sector!$B$50,IF(G1240=Sector!$B$51,Sector!$B$51,IF(G1240=Sector!$B$53,Sector!$B$53,INDEX(Sector!$E$57:$E$776,MATCH('Energy consumption (raw)'!F1240,Sector!$C$57:$C$776,FALSE)))))</f>
        <v>29 Manufacture of motor vehicles, trailers and semi-trailers</v>
      </c>
      <c r="J1240" s="561"/>
      <c r="K1240" s="561">
        <v>8341355</v>
      </c>
      <c r="L1240" s="561"/>
      <c r="M1240" s="561"/>
      <c r="N1240" s="561"/>
      <c r="O1240" s="561"/>
      <c r="P1240" s="561"/>
      <c r="Q1240" s="561"/>
      <c r="R1240" s="561"/>
      <c r="S1240" s="561"/>
      <c r="T1240" s="561"/>
      <c r="U1240" s="561"/>
      <c r="V1240" s="561"/>
      <c r="W1240" s="561"/>
      <c r="X1240" s="561"/>
      <c r="Y1240" s="561"/>
      <c r="Z1240" s="561"/>
      <c r="AA1240" s="561"/>
      <c r="AB1240" s="561"/>
      <c r="AC1240" s="561"/>
      <c r="AD1240" s="561"/>
      <c r="AE1240" s="561"/>
      <c r="AF1240" s="561"/>
      <c r="AG1240" s="561">
        <v>1287.0710765000001</v>
      </c>
      <c r="AH1240" s="561">
        <v>1777.2281715000001</v>
      </c>
      <c r="AI1240" s="290" t="s">
        <v>310</v>
      </c>
      <c r="AJ1240" s="290" t="s">
        <v>732</v>
      </c>
    </row>
    <row r="1241" spans="2:36" x14ac:dyDescent="0.25">
      <c r="B1241" s="554">
        <v>1139</v>
      </c>
      <c r="C1241" s="555"/>
      <c r="D1241" s="556"/>
      <c r="E1241" s="290" t="s">
        <v>395</v>
      </c>
      <c r="F1241" s="290" t="s">
        <v>737</v>
      </c>
      <c r="G1241" s="290" t="s">
        <v>397</v>
      </c>
      <c r="H1241" s="183" t="str">
        <f>INDEX(Sector!$D$57:$D$776,MATCH('Energy consumption (raw)'!F1241,Sector!$C$57:$C$776,FALSE))</f>
        <v>Manufacture of office machinery and equipment (except computers and computer peripherals)</v>
      </c>
      <c r="I1241" s="183" t="str">
        <f>IF(G1241=Sector!$B$50,Sector!$B$50,IF(G1241=Sector!$B$51,Sector!$B$51,IF(G1241=Sector!$B$53,Sector!$B$53,INDEX(Sector!$E$57:$E$776,MATCH('Energy consumption (raw)'!F1241,Sector!$C$57:$C$776,FALSE)))))</f>
        <v>28 Manufacture of machinery and equipment n.e.c.</v>
      </c>
      <c r="J1241" s="561">
        <v>7123952</v>
      </c>
      <c r="K1241" s="561">
        <v>7123952</v>
      </c>
      <c r="L1241" s="561"/>
      <c r="M1241" s="561"/>
      <c r="N1241" s="561"/>
      <c r="O1241" s="561"/>
      <c r="P1241" s="561"/>
      <c r="Q1241" s="561"/>
      <c r="R1241" s="561"/>
      <c r="S1241" s="561"/>
      <c r="T1241" s="561"/>
      <c r="U1241" s="561"/>
      <c r="V1241" s="561"/>
      <c r="W1241" s="561"/>
      <c r="X1241" s="561"/>
      <c r="Y1241" s="561"/>
      <c r="Z1241" s="561"/>
      <c r="AA1241" s="561"/>
      <c r="AB1241" s="561"/>
      <c r="AC1241" s="561"/>
      <c r="AD1241" s="561"/>
      <c r="AE1241" s="561"/>
      <c r="AF1241" s="561"/>
      <c r="AG1241" s="561">
        <v>1099.2257936000001</v>
      </c>
      <c r="AH1241" s="561"/>
      <c r="AI1241" s="290" t="s">
        <v>310</v>
      </c>
      <c r="AJ1241" s="290" t="s">
        <v>732</v>
      </c>
    </row>
    <row r="1242" spans="2:36" x14ac:dyDescent="0.25">
      <c r="B1242" s="554">
        <v>1140</v>
      </c>
      <c r="C1242" s="555"/>
      <c r="D1242" s="556"/>
      <c r="E1242" s="290" t="s">
        <v>395</v>
      </c>
      <c r="F1242" s="290" t="s">
        <v>738</v>
      </c>
      <c r="G1242" s="290" t="s">
        <v>397</v>
      </c>
      <c r="H1242" s="183" t="str">
        <f>INDEX(Sector!$D$57:$D$776,MATCH('Energy consumption (raw)'!F1242,Sector!$C$57:$C$776,FALSE))</f>
        <v>Manufacture of aerospace components</v>
      </c>
      <c r="I1242" s="183" t="str">
        <f>IF(G1242=Sector!$B$50,Sector!$B$50,IF(G1242=Sector!$B$51,Sector!$B$51,IF(G1242=Sector!$B$53,Sector!$B$53,INDEX(Sector!$E$57:$E$776,MATCH('Energy consumption (raw)'!F1242,Sector!$C$57:$C$776,FALSE)))))</f>
        <v>26 Manufacture of computer, electronic and optical products</v>
      </c>
      <c r="J1242" s="561">
        <v>12423840</v>
      </c>
      <c r="K1242" s="561">
        <v>12423840</v>
      </c>
      <c r="L1242" s="561"/>
      <c r="M1242" s="561"/>
      <c r="N1242" s="561"/>
      <c r="O1242" s="561"/>
      <c r="P1242" s="561"/>
      <c r="Q1242" s="561"/>
      <c r="R1242" s="561"/>
      <c r="S1242" s="561"/>
      <c r="T1242" s="561"/>
      <c r="U1242" s="561"/>
      <c r="V1242" s="561"/>
      <c r="W1242" s="561"/>
      <c r="X1242" s="561"/>
      <c r="Y1242" s="561"/>
      <c r="Z1242" s="561"/>
      <c r="AA1242" s="561"/>
      <c r="AB1242" s="561"/>
      <c r="AC1242" s="561"/>
      <c r="AD1242" s="561"/>
      <c r="AE1242" s="561"/>
      <c r="AF1242" s="561"/>
      <c r="AG1242" s="561">
        <v>1916.9985120000001</v>
      </c>
      <c r="AH1242" s="561"/>
      <c r="AI1242" s="290" t="s">
        <v>310</v>
      </c>
      <c r="AJ1242" s="290" t="s">
        <v>732</v>
      </c>
    </row>
    <row r="1243" spans="2:36" x14ac:dyDescent="0.25">
      <c r="B1243" s="554">
        <v>1141</v>
      </c>
      <c r="C1243" s="555"/>
      <c r="D1243" s="556"/>
      <c r="E1243" s="290" t="s">
        <v>395</v>
      </c>
      <c r="F1243" s="290" t="s">
        <v>428</v>
      </c>
      <c r="G1243" s="290" t="s">
        <v>397</v>
      </c>
      <c r="H1243" s="183" t="str">
        <f>INDEX(Sector!$D$57:$D$776,MATCH('Energy consumption (raw)'!F1243,Sector!$C$57:$C$776,FALSE))</f>
        <v>Cement Production</v>
      </c>
      <c r="I1243" s="183" t="str">
        <f>IF(G1243=Sector!$B$50,Sector!$B$50,IF(G1243=Sector!$B$51,Sector!$B$51,IF(G1243=Sector!$B$53,Sector!$B$53,INDEX(Sector!$E$57:$E$776,MATCH('Energy consumption (raw)'!F1243,Sector!$C$57:$C$776,FALSE)))))</f>
        <v>23 Manufacture of other non-metallic mineral products</v>
      </c>
      <c r="J1243" s="561"/>
      <c r="K1243" s="561">
        <v>95095700</v>
      </c>
      <c r="L1243" s="561"/>
      <c r="M1243" s="561"/>
      <c r="N1243" s="561"/>
      <c r="O1243" s="561"/>
      <c r="P1243" s="561">
        <v>118334</v>
      </c>
      <c r="Q1243" s="561"/>
      <c r="R1243" s="561"/>
      <c r="S1243" s="561">
        <v>396000</v>
      </c>
      <c r="T1243" s="561"/>
      <c r="U1243" s="561"/>
      <c r="V1243" s="561"/>
      <c r="W1243" s="561"/>
      <c r="X1243" s="561"/>
      <c r="Y1243" s="561"/>
      <c r="Z1243" s="561"/>
      <c r="AA1243" s="561"/>
      <c r="AB1243" s="561"/>
      <c r="AC1243" s="561"/>
      <c r="AD1243" s="561"/>
      <c r="AE1243" s="561"/>
      <c r="AF1243" s="561"/>
      <c r="AG1243" s="561">
        <v>86022.146509999991</v>
      </c>
      <c r="AH1243" s="561">
        <v>73468</v>
      </c>
      <c r="AI1243" s="290" t="s">
        <v>310</v>
      </c>
      <c r="AJ1243" s="290" t="s">
        <v>345</v>
      </c>
    </row>
    <row r="1244" spans="2:36" x14ac:dyDescent="0.25">
      <c r="B1244" s="554">
        <v>1142</v>
      </c>
      <c r="C1244" s="555"/>
      <c r="D1244" s="556"/>
      <c r="E1244" s="290" t="s">
        <v>395</v>
      </c>
      <c r="F1244" s="290" t="s">
        <v>438</v>
      </c>
      <c r="G1244" s="290" t="s">
        <v>397</v>
      </c>
      <c r="H1244" s="183" t="str">
        <f>INDEX(Sector!$D$57:$D$776,MATCH('Energy consumption (raw)'!F1244,Sector!$C$57:$C$776,FALSE))</f>
        <v>Brewing beer and brewing malt</v>
      </c>
      <c r="I1244" s="183" t="str">
        <f>IF(G1244=Sector!$B$50,Sector!$B$50,IF(G1244=Sector!$B$51,Sector!$B$51,IF(G1244=Sector!$B$53,Sector!$B$53,INDEX(Sector!$E$57:$E$776,MATCH('Energy consumption (raw)'!F1244,Sector!$C$57:$C$776,FALSE)))))</f>
        <v>11 Manufacture of beverages</v>
      </c>
      <c r="J1244" s="561"/>
      <c r="K1244" s="561">
        <v>6776839</v>
      </c>
      <c r="L1244" s="561"/>
      <c r="M1244" s="561"/>
      <c r="N1244" s="561"/>
      <c r="O1244" s="561"/>
      <c r="P1244" s="561"/>
      <c r="Q1244" s="561"/>
      <c r="R1244" s="561"/>
      <c r="S1244" s="561">
        <v>1005333</v>
      </c>
      <c r="T1244" s="561"/>
      <c r="U1244" s="561"/>
      <c r="V1244" s="561"/>
      <c r="W1244" s="561"/>
      <c r="X1244" s="561">
        <v>8.5129999999999997E-3</v>
      </c>
      <c r="Y1244" s="561"/>
      <c r="Z1244" s="561"/>
      <c r="AA1244" s="561"/>
      <c r="AB1244" s="561"/>
      <c r="AC1244" s="561"/>
      <c r="AD1244" s="561"/>
      <c r="AE1244" s="561"/>
      <c r="AF1244" s="561"/>
      <c r="AG1244" s="561">
        <v>1938.0209977</v>
      </c>
      <c r="AH1244" s="561">
        <v>1249</v>
      </c>
      <c r="AI1244" s="290" t="s">
        <v>310</v>
      </c>
      <c r="AJ1244" s="290" t="s">
        <v>345</v>
      </c>
    </row>
    <row r="1245" spans="2:36" x14ac:dyDescent="0.25">
      <c r="B1245" s="554">
        <v>1143</v>
      </c>
      <c r="C1245" s="555"/>
      <c r="D1245" s="556"/>
      <c r="E1245" s="290" t="s">
        <v>395</v>
      </c>
      <c r="F1245" s="559" t="s">
        <v>597</v>
      </c>
      <c r="G1245" s="290" t="s">
        <v>397</v>
      </c>
      <c r="H1245" s="183" t="str">
        <f>INDEX(Sector!$D$57:$D$776,MATCH('Energy consumption (raw)'!F1245,Sector!$C$57:$C$776,FALSE))</f>
        <v>Producing non-alcoholic beverages, mineral water</v>
      </c>
      <c r="I1245" s="183" t="str">
        <f>IF(G1245=Sector!$B$50,Sector!$B$50,IF(G1245=Sector!$B$51,Sector!$B$51,IF(G1245=Sector!$B$53,Sector!$B$53,INDEX(Sector!$E$57:$E$776,MATCH('Energy consumption (raw)'!F1245,Sector!$C$57:$C$776,FALSE)))))</f>
        <v>11 Manufacture of beverages</v>
      </c>
      <c r="J1245" s="561">
        <v>11627360</v>
      </c>
      <c r="K1245" s="561">
        <v>17472400</v>
      </c>
      <c r="L1245" s="561"/>
      <c r="M1245" s="561"/>
      <c r="N1245" s="561"/>
      <c r="O1245" s="561"/>
      <c r="P1245" s="561"/>
      <c r="Q1245" s="561"/>
      <c r="R1245" s="561"/>
      <c r="S1245" s="561">
        <v>1379000</v>
      </c>
      <c r="T1245" s="561"/>
      <c r="U1245" s="561"/>
      <c r="V1245" s="561"/>
      <c r="W1245" s="561"/>
      <c r="X1245" s="561"/>
      <c r="Y1245" s="561"/>
      <c r="Z1245" s="561"/>
      <c r="AA1245" s="561"/>
      <c r="AB1245" s="561"/>
      <c r="AC1245" s="561"/>
      <c r="AD1245" s="561"/>
      <c r="AE1245" s="561"/>
      <c r="AF1245" s="561"/>
      <c r="AG1245" s="561">
        <v>3909.5113200000001</v>
      </c>
      <c r="AH1245" s="561">
        <v>4048</v>
      </c>
      <c r="AI1245" s="290" t="s">
        <v>310</v>
      </c>
      <c r="AJ1245" s="290" t="s">
        <v>345</v>
      </c>
    </row>
    <row r="1246" spans="2:36" x14ac:dyDescent="0.25">
      <c r="B1246" s="554">
        <v>1144</v>
      </c>
      <c r="C1246" s="555"/>
      <c r="D1246" s="556"/>
      <c r="E1246" s="290" t="s">
        <v>395</v>
      </c>
      <c r="F1246" s="290" t="s">
        <v>457</v>
      </c>
      <c r="G1246" s="290" t="s">
        <v>397</v>
      </c>
      <c r="H1246" s="183" t="str">
        <f>INDEX(Sector!$D$57:$D$776,MATCH('Energy consumption (raw)'!F1246,Sector!$C$57:$C$776,FALSE))</f>
        <v>Producing building materials from clay</v>
      </c>
      <c r="I1246" s="183" t="str">
        <f>IF(G1246=Sector!$B$50,Sector!$B$50,IF(G1246=Sector!$B$51,Sector!$B$51,IF(G1246=Sector!$B$53,Sector!$B$53,INDEX(Sector!$E$57:$E$776,MATCH('Energy consumption (raw)'!F1246,Sector!$C$57:$C$776,FALSE)))))</f>
        <v>23 Manufacture of other non-metallic mineral products</v>
      </c>
      <c r="J1246" s="561"/>
      <c r="K1246" s="561">
        <v>14042870</v>
      </c>
      <c r="L1246" s="561"/>
      <c r="M1246" s="561"/>
      <c r="N1246" s="561"/>
      <c r="O1246" s="561"/>
      <c r="P1246" s="561"/>
      <c r="Q1246" s="561">
        <v>3485</v>
      </c>
      <c r="R1246" s="561"/>
      <c r="S1246" s="561">
        <v>134353</v>
      </c>
      <c r="T1246" s="561"/>
      <c r="U1246" s="561"/>
      <c r="V1246" s="561"/>
      <c r="W1246" s="561"/>
      <c r="X1246" s="561"/>
      <c r="Y1246" s="561">
        <v>4982</v>
      </c>
      <c r="Z1246" s="561"/>
      <c r="AA1246" s="561"/>
      <c r="AB1246" s="561"/>
      <c r="AC1246" s="561"/>
      <c r="AD1246" s="561"/>
      <c r="AE1246" s="561"/>
      <c r="AF1246" s="561"/>
      <c r="AG1246" s="561">
        <v>9457.9254810000002</v>
      </c>
      <c r="AH1246" s="561">
        <v>14392</v>
      </c>
      <c r="AI1246" s="290" t="s">
        <v>310</v>
      </c>
      <c r="AJ1246" s="290" t="s">
        <v>345</v>
      </c>
    </row>
    <row r="1247" spans="2:36" x14ac:dyDescent="0.25">
      <c r="B1247" s="554">
        <v>1145</v>
      </c>
      <c r="C1247" s="555"/>
      <c r="D1247" s="556"/>
      <c r="E1247" s="290" t="s">
        <v>395</v>
      </c>
      <c r="F1247" s="290" t="s">
        <v>573</v>
      </c>
      <c r="G1247" s="290" t="s">
        <v>397</v>
      </c>
      <c r="H1247" s="183" t="str">
        <f>INDEX(Sector!$D$57:$D$776,MATCH('Energy consumption (raw)'!F1247,Sector!$C$57:$C$776,FALSE))</f>
        <v>Producing shoes</v>
      </c>
      <c r="I1247" s="183" t="str">
        <f>IF(G1247=Sector!$B$50,Sector!$B$50,IF(G1247=Sector!$B$51,Sector!$B$51,IF(G1247=Sector!$B$53,Sector!$B$53,INDEX(Sector!$E$57:$E$776,MATCH('Energy consumption (raw)'!F1247,Sector!$C$57:$C$776,FALSE)))))</f>
        <v>14 Manufacture of wearing apparel</v>
      </c>
      <c r="J1247" s="561"/>
      <c r="K1247" s="561">
        <v>9928976</v>
      </c>
      <c r="L1247" s="561"/>
      <c r="M1247" s="561"/>
      <c r="N1247" s="561"/>
      <c r="O1247" s="561"/>
      <c r="P1247" s="561"/>
      <c r="Q1247" s="561"/>
      <c r="R1247" s="561"/>
      <c r="S1247" s="561"/>
      <c r="T1247" s="561"/>
      <c r="U1247" s="561"/>
      <c r="V1247" s="561"/>
      <c r="W1247" s="561"/>
      <c r="X1247" s="561"/>
      <c r="Y1247" s="561"/>
      <c r="Z1247" s="561"/>
      <c r="AA1247" s="561"/>
      <c r="AB1247" s="561"/>
      <c r="AC1247" s="561"/>
      <c r="AD1247" s="561"/>
      <c r="AE1247" s="561"/>
      <c r="AF1247" s="561"/>
      <c r="AG1247" s="561">
        <v>1532.0409968000001</v>
      </c>
      <c r="AH1247" s="561">
        <v>3355</v>
      </c>
      <c r="AI1247" s="290" t="s">
        <v>310</v>
      </c>
      <c r="AJ1247" s="290" t="s">
        <v>345</v>
      </c>
    </row>
    <row r="1248" spans="2:36" x14ac:dyDescent="0.25">
      <c r="B1248" s="554">
        <v>1146</v>
      </c>
      <c r="C1248" s="555"/>
      <c r="D1248" s="556"/>
      <c r="E1248" s="290" t="s">
        <v>395</v>
      </c>
      <c r="F1248" s="290" t="s">
        <v>574</v>
      </c>
      <c r="G1248" s="290" t="s">
        <v>397</v>
      </c>
      <c r="H1248" s="183" t="str">
        <f>INDEX(Sector!$D$57:$D$776,MATCH('Energy consumption (raw)'!F1248,Sector!$C$57:$C$776,FALSE))</f>
        <v>Production of animal feed</v>
      </c>
      <c r="I1248" s="183" t="str">
        <f>IF(G1248=Sector!$B$50,Sector!$B$50,IF(G1248=Sector!$B$51,Sector!$B$51,IF(G1248=Sector!$B$53,Sector!$B$53,INDEX(Sector!$E$57:$E$776,MATCH('Energy consumption (raw)'!F1248,Sector!$C$57:$C$776,FALSE)))))</f>
        <v>10 Manufacture of food products</v>
      </c>
      <c r="J1248" s="561"/>
      <c r="K1248" s="561">
        <v>10589209</v>
      </c>
      <c r="L1248" s="561"/>
      <c r="M1248" s="561"/>
      <c r="N1248" s="561"/>
      <c r="O1248" s="561"/>
      <c r="P1248" s="561">
        <v>7704</v>
      </c>
      <c r="Q1248" s="561"/>
      <c r="R1248" s="561"/>
      <c r="S1248" s="561">
        <v>17000</v>
      </c>
      <c r="T1248" s="561"/>
      <c r="U1248" s="561"/>
      <c r="V1248" s="561"/>
      <c r="W1248" s="561"/>
      <c r="X1248" s="561"/>
      <c r="Y1248" s="561"/>
      <c r="Z1248" s="561"/>
      <c r="AA1248" s="561"/>
      <c r="AB1248" s="561"/>
      <c r="AC1248" s="561"/>
      <c r="AD1248" s="561"/>
      <c r="AE1248" s="561"/>
      <c r="AF1248" s="561"/>
      <c r="AG1248" s="561">
        <v>6271.2749487000001</v>
      </c>
      <c r="AH1248" s="561">
        <v>5545</v>
      </c>
      <c r="AI1248" s="290" t="s">
        <v>310</v>
      </c>
      <c r="AJ1248" s="290" t="s">
        <v>345</v>
      </c>
    </row>
    <row r="1249" spans="2:36" x14ac:dyDescent="0.25">
      <c r="B1249" s="554">
        <v>1147</v>
      </c>
      <c r="C1249" s="555"/>
      <c r="D1249" s="556"/>
      <c r="E1249" s="290" t="s">
        <v>395</v>
      </c>
      <c r="F1249" s="290" t="s">
        <v>739</v>
      </c>
      <c r="G1249" s="290" t="s">
        <v>397</v>
      </c>
      <c r="H1249" s="183" t="str">
        <f>INDEX(Sector!$D$57:$D$776,MATCH('Energy consumption (raw)'!F1249,Sector!$C$57:$C$776,FALSE))</f>
        <v>Clothing wholesale</v>
      </c>
      <c r="I1249" s="183" t="str">
        <f>IF(G1249=Sector!$B$50,Sector!$B$50,IF(G1249=Sector!$B$51,Sector!$B$51,IF(G1249=Sector!$B$53,Sector!$B$53,INDEX(Sector!$E$57:$E$776,MATCH('Energy consumption (raw)'!F1249,Sector!$C$57:$C$776,FALSE)))))</f>
        <v>45-46 Wholesale</v>
      </c>
      <c r="J1249" s="561"/>
      <c r="K1249" s="561">
        <v>13483620</v>
      </c>
      <c r="L1249" s="561"/>
      <c r="M1249" s="561"/>
      <c r="N1249" s="561"/>
      <c r="O1249" s="561"/>
      <c r="P1249" s="561"/>
      <c r="Q1249" s="561"/>
      <c r="R1249" s="561"/>
      <c r="S1249" s="561">
        <v>9950</v>
      </c>
      <c r="T1249" s="561"/>
      <c r="U1249" s="561"/>
      <c r="V1249" s="561"/>
      <c r="W1249" s="561">
        <v>750</v>
      </c>
      <c r="X1249" s="561"/>
      <c r="Y1249" s="561">
        <v>93.96</v>
      </c>
      <c r="Z1249" s="561"/>
      <c r="AA1249" s="561"/>
      <c r="AB1249" s="561"/>
      <c r="AC1249" s="561"/>
      <c r="AD1249" s="561"/>
      <c r="AE1249" s="561"/>
      <c r="AF1249" s="561"/>
      <c r="AG1249" s="561">
        <v>2192.317466</v>
      </c>
      <c r="AH1249" s="561">
        <v>2225</v>
      </c>
      <c r="AI1249" s="290" t="s">
        <v>310</v>
      </c>
      <c r="AJ1249" s="290" t="s">
        <v>345</v>
      </c>
    </row>
    <row r="1250" spans="2:36" x14ac:dyDescent="0.25">
      <c r="B1250" s="554">
        <v>1148</v>
      </c>
      <c r="C1250" s="555"/>
      <c r="D1250" s="556"/>
      <c r="E1250" s="290" t="s">
        <v>395</v>
      </c>
      <c r="F1250" s="290" t="s">
        <v>457</v>
      </c>
      <c r="G1250" s="290" t="s">
        <v>397</v>
      </c>
      <c r="H1250" s="183" t="str">
        <f>INDEX(Sector!$D$57:$D$776,MATCH('Energy consumption (raw)'!F1250,Sector!$C$57:$C$776,FALSE))</f>
        <v>Producing building materials from clay</v>
      </c>
      <c r="I1250" s="183" t="str">
        <f>IF(G1250=Sector!$B$50,Sector!$B$50,IF(G1250=Sector!$B$51,Sector!$B$51,IF(G1250=Sector!$B$53,Sector!$B$53,INDEX(Sector!$E$57:$E$776,MATCH('Energy consumption (raw)'!F1250,Sector!$C$57:$C$776,FALSE)))))</f>
        <v>23 Manufacture of other non-metallic mineral products</v>
      </c>
      <c r="J1250" s="561"/>
      <c r="K1250" s="561">
        <v>57183683</v>
      </c>
      <c r="L1250" s="561"/>
      <c r="M1250" s="561"/>
      <c r="N1250" s="561">
        <v>46986</v>
      </c>
      <c r="O1250" s="561"/>
      <c r="P1250" s="561"/>
      <c r="Q1250" s="561"/>
      <c r="R1250" s="561"/>
      <c r="S1250" s="561">
        <v>425000</v>
      </c>
      <c r="T1250" s="561"/>
      <c r="U1250" s="561"/>
      <c r="V1250" s="561"/>
      <c r="W1250" s="561"/>
      <c r="X1250" s="561"/>
      <c r="Y1250" s="561"/>
      <c r="Z1250" s="561"/>
      <c r="AA1250" s="561"/>
      <c r="AB1250" s="561"/>
      <c r="AC1250" s="561"/>
      <c r="AD1250" s="561"/>
      <c r="AE1250" s="561"/>
      <c r="AF1250" s="561"/>
      <c r="AG1250" s="561">
        <v>42087.642286899994</v>
      </c>
      <c r="AH1250" s="561">
        <v>40599</v>
      </c>
      <c r="AI1250" s="290" t="s">
        <v>310</v>
      </c>
      <c r="AJ1250" s="290" t="s">
        <v>345</v>
      </c>
    </row>
    <row r="1251" spans="2:36" x14ac:dyDescent="0.25">
      <c r="B1251" s="554">
        <v>1149</v>
      </c>
      <c r="C1251" s="555"/>
      <c r="D1251" s="556"/>
      <c r="E1251" s="290" t="s">
        <v>395</v>
      </c>
      <c r="F1251" s="290" t="s">
        <v>457</v>
      </c>
      <c r="G1251" s="290" t="s">
        <v>397</v>
      </c>
      <c r="H1251" s="183" t="str">
        <f>INDEX(Sector!$D$57:$D$776,MATCH('Energy consumption (raw)'!F1251,Sector!$C$57:$C$776,FALSE))</f>
        <v>Producing building materials from clay</v>
      </c>
      <c r="I1251" s="183" t="str">
        <f>IF(G1251=Sector!$B$50,Sector!$B$50,IF(G1251=Sector!$B$51,Sector!$B$51,IF(G1251=Sector!$B$53,Sector!$B$53,INDEX(Sector!$E$57:$E$776,MATCH('Energy consumption (raw)'!F1251,Sector!$C$57:$C$776,FALSE)))))</f>
        <v>23 Manufacture of other non-metallic mineral products</v>
      </c>
      <c r="J1251" s="561"/>
      <c r="K1251" s="561">
        <v>7086674</v>
      </c>
      <c r="L1251" s="561"/>
      <c r="M1251" s="561"/>
      <c r="N1251" s="561"/>
      <c r="O1251" s="561"/>
      <c r="P1251" s="561"/>
      <c r="Q1251" s="561">
        <v>14932</v>
      </c>
      <c r="R1251" s="561"/>
      <c r="S1251" s="561">
        <v>237390</v>
      </c>
      <c r="T1251" s="561"/>
      <c r="U1251" s="561"/>
      <c r="V1251" s="561"/>
      <c r="W1251" s="561">
        <v>2960</v>
      </c>
      <c r="X1251" s="561"/>
      <c r="Y1251" s="561"/>
      <c r="Z1251" s="561"/>
      <c r="AA1251" s="561"/>
      <c r="AB1251" s="561"/>
      <c r="AC1251" s="561"/>
      <c r="AD1251" s="561"/>
      <c r="AE1251" s="561"/>
      <c r="AF1251" s="561"/>
      <c r="AG1251" s="561">
        <v>8770.8337982000012</v>
      </c>
      <c r="AH1251" s="561">
        <v>11958</v>
      </c>
      <c r="AI1251" s="290" t="s">
        <v>310</v>
      </c>
      <c r="AJ1251" s="290" t="s">
        <v>345</v>
      </c>
    </row>
    <row r="1252" spans="2:36" x14ac:dyDescent="0.25">
      <c r="B1252" s="554">
        <v>1150</v>
      </c>
      <c r="C1252" s="555"/>
      <c r="D1252" s="556"/>
      <c r="E1252" s="290" t="s">
        <v>395</v>
      </c>
      <c r="F1252" s="290" t="s">
        <v>496</v>
      </c>
      <c r="G1252" s="290" t="s">
        <v>397</v>
      </c>
      <c r="H1252" s="183" t="str">
        <f>INDEX(Sector!$D$57:$D$776,MATCH('Energy consumption (raw)'!F1252,Sector!$C$57:$C$776,FALSE))</f>
        <v>Production of dyed clothes</v>
      </c>
      <c r="I1252" s="183" t="str">
        <f>IF(G1252=Sector!$B$50,Sector!$B$50,IF(G1252=Sector!$B$51,Sector!$B$51,IF(G1252=Sector!$B$53,Sector!$B$53,INDEX(Sector!$E$57:$E$776,MATCH('Energy consumption (raw)'!F1252,Sector!$C$57:$C$776,FALSE)))))</f>
        <v>13 Manufacture of textiles</v>
      </c>
      <c r="J1252" s="561"/>
      <c r="K1252" s="561">
        <v>13704000</v>
      </c>
      <c r="L1252" s="561"/>
      <c r="M1252" s="561"/>
      <c r="N1252" s="561"/>
      <c r="O1252" s="561"/>
      <c r="P1252" s="561"/>
      <c r="Q1252" s="561"/>
      <c r="R1252" s="561"/>
      <c r="S1252" s="561">
        <v>105000</v>
      </c>
      <c r="T1252" s="561"/>
      <c r="U1252" s="561"/>
      <c r="V1252" s="561"/>
      <c r="W1252" s="561">
        <v>6000</v>
      </c>
      <c r="X1252" s="561"/>
      <c r="Y1252" s="561">
        <v>26</v>
      </c>
      <c r="Z1252" s="561"/>
      <c r="AA1252" s="561"/>
      <c r="AB1252" s="561"/>
      <c r="AC1252" s="561"/>
      <c r="AD1252" s="561"/>
      <c r="AE1252" s="561"/>
      <c r="AF1252" s="561"/>
      <c r="AG1252" s="561">
        <v>2240.2472000000002</v>
      </c>
      <c r="AH1252" s="561">
        <v>18453</v>
      </c>
      <c r="AI1252" s="290" t="s">
        <v>310</v>
      </c>
      <c r="AJ1252" s="290" t="s">
        <v>345</v>
      </c>
    </row>
    <row r="1253" spans="2:36" x14ac:dyDescent="0.25">
      <c r="B1253" s="554">
        <v>1151</v>
      </c>
      <c r="C1253" s="555"/>
      <c r="D1253" s="556"/>
      <c r="E1253" s="290" t="s">
        <v>395</v>
      </c>
      <c r="F1253" s="290" t="s">
        <v>443</v>
      </c>
      <c r="G1253" s="290" t="s">
        <v>397</v>
      </c>
      <c r="H1253" s="183" t="str">
        <f>INDEX(Sector!$D$57:$D$776,MATCH('Energy consumption (raw)'!F1253,Sector!$C$57:$C$776,FALSE))</f>
        <v>Yarn making</v>
      </c>
      <c r="I1253" s="183" t="str">
        <f>IF(G1253=Sector!$B$50,Sector!$B$50,IF(G1253=Sector!$B$51,Sector!$B$51,IF(G1253=Sector!$B$53,Sector!$B$53,INDEX(Sector!$E$57:$E$776,MATCH('Energy consumption (raw)'!F1253,Sector!$C$57:$C$776,FALSE)))))</f>
        <v>13 Manufacture of textiles</v>
      </c>
      <c r="J1253" s="561"/>
      <c r="K1253" s="561">
        <v>24531240</v>
      </c>
      <c r="L1253" s="561"/>
      <c r="M1253" s="561"/>
      <c r="N1253" s="561"/>
      <c r="O1253" s="561"/>
      <c r="P1253" s="561"/>
      <c r="Q1253" s="561"/>
      <c r="R1253" s="561"/>
      <c r="S1253" s="561"/>
      <c r="T1253" s="561"/>
      <c r="U1253" s="561"/>
      <c r="V1253" s="561"/>
      <c r="W1253" s="561"/>
      <c r="X1253" s="561"/>
      <c r="Y1253" s="561"/>
      <c r="Z1253" s="561"/>
      <c r="AA1253" s="561"/>
      <c r="AB1253" s="561"/>
      <c r="AC1253" s="561"/>
      <c r="AD1253" s="561"/>
      <c r="AE1253" s="561"/>
      <c r="AF1253" s="561"/>
      <c r="AG1253" s="561">
        <v>3785.1703320000001</v>
      </c>
      <c r="AH1253" s="561">
        <v>4364</v>
      </c>
      <c r="AI1253" s="290" t="s">
        <v>310</v>
      </c>
      <c r="AJ1253" s="290" t="s">
        <v>345</v>
      </c>
    </row>
    <row r="1254" spans="2:36" x14ac:dyDescent="0.25">
      <c r="B1254" s="554">
        <v>1152</v>
      </c>
      <c r="C1254" s="555"/>
      <c r="D1254" s="556"/>
      <c r="E1254" s="290" t="s">
        <v>395</v>
      </c>
      <c r="F1254" s="290" t="s">
        <v>449</v>
      </c>
      <c r="G1254" s="290" t="s">
        <v>397</v>
      </c>
      <c r="H1254" s="183" t="str">
        <f>INDEX(Sector!$D$57:$D$776,MATCH('Energy consumption (raw)'!F1254,Sector!$C$57:$C$776,FALSE))</f>
        <v>Manufacture of glass and glass products</v>
      </c>
      <c r="I1254" s="183" t="str">
        <f>IF(G1254=Sector!$B$50,Sector!$B$50,IF(G1254=Sector!$B$51,Sector!$B$51,IF(G1254=Sector!$B$53,Sector!$B$53,INDEX(Sector!$E$57:$E$776,MATCH('Energy consumption (raw)'!F1254,Sector!$C$57:$C$776,FALSE)))))</f>
        <v>23 Manufacture of other non-metallic mineral products</v>
      </c>
      <c r="J1254" s="561">
        <v>18047660</v>
      </c>
      <c r="K1254" s="561">
        <v>19027424</v>
      </c>
      <c r="L1254" s="561"/>
      <c r="M1254" s="561"/>
      <c r="N1254" s="561"/>
      <c r="O1254" s="561"/>
      <c r="P1254" s="561"/>
      <c r="Q1254" s="561"/>
      <c r="R1254" s="561"/>
      <c r="S1254" s="561">
        <v>191547</v>
      </c>
      <c r="T1254" s="561"/>
      <c r="U1254" s="561">
        <v>19856467</v>
      </c>
      <c r="V1254" s="561"/>
      <c r="W1254" s="561"/>
      <c r="X1254" s="561"/>
      <c r="Y1254" s="561"/>
      <c r="Z1254" s="561"/>
      <c r="AA1254" s="561"/>
      <c r="AB1254" s="561"/>
      <c r="AC1254" s="561"/>
      <c r="AD1254" s="561"/>
      <c r="AE1254" s="561"/>
      <c r="AF1254" s="561"/>
      <c r="AG1254" s="561">
        <v>21769.571863200003</v>
      </c>
      <c r="AH1254" s="561">
        <v>52440</v>
      </c>
      <c r="AI1254" s="290" t="s">
        <v>310</v>
      </c>
      <c r="AJ1254" s="290" t="s">
        <v>345</v>
      </c>
    </row>
    <row r="1255" spans="2:36" x14ac:dyDescent="0.25">
      <c r="B1255" s="554">
        <v>1153</v>
      </c>
      <c r="C1255" s="555"/>
      <c r="D1255" s="556"/>
      <c r="E1255" s="290" t="s">
        <v>395</v>
      </c>
      <c r="F1255" s="290" t="s">
        <v>407</v>
      </c>
      <c r="G1255" s="290" t="s">
        <v>397</v>
      </c>
      <c r="H1255" s="183" t="str">
        <f>INDEX(Sector!$D$57:$D$776,MATCH('Energy consumption (raw)'!F1255,Sector!$C$57:$C$776,FALSE))</f>
        <v>Electronic components manufacturing</v>
      </c>
      <c r="I1255" s="183" t="str">
        <f>IF(G1255=Sector!$B$50,Sector!$B$50,IF(G1255=Sector!$B$51,Sector!$B$51,IF(G1255=Sector!$B$53,Sector!$B$53,INDEX(Sector!$E$57:$E$776,MATCH('Energy consumption (raw)'!F1255,Sector!$C$57:$C$776,FALSE)))))</f>
        <v>26 Manufacture of computer, electronic and optical products</v>
      </c>
      <c r="J1255" s="561"/>
      <c r="K1255" s="561">
        <v>12887285</v>
      </c>
      <c r="L1255" s="561"/>
      <c r="M1255" s="561"/>
      <c r="N1255" s="561"/>
      <c r="O1255" s="561"/>
      <c r="P1255" s="561"/>
      <c r="Q1255" s="561"/>
      <c r="R1255" s="561"/>
      <c r="S1255" s="561"/>
      <c r="T1255" s="561"/>
      <c r="U1255" s="561"/>
      <c r="V1255" s="561"/>
      <c r="W1255" s="561"/>
      <c r="X1255" s="561"/>
      <c r="Y1255" s="561"/>
      <c r="Z1255" s="561"/>
      <c r="AA1255" s="561"/>
      <c r="AB1255" s="561"/>
      <c r="AC1255" s="561"/>
      <c r="AD1255" s="561"/>
      <c r="AE1255" s="561"/>
      <c r="AF1255" s="561"/>
      <c r="AG1255" s="561">
        <v>1988.5080755000001</v>
      </c>
      <c r="AH1255" s="561">
        <v>1824</v>
      </c>
      <c r="AI1255" s="290" t="s">
        <v>310</v>
      </c>
      <c r="AJ1255" s="290" t="s">
        <v>345</v>
      </c>
    </row>
    <row r="1256" spans="2:36" x14ac:dyDescent="0.25">
      <c r="B1256" s="554">
        <v>1154</v>
      </c>
      <c r="C1256" s="555"/>
      <c r="D1256" s="556"/>
      <c r="E1256" s="290" t="s">
        <v>395</v>
      </c>
      <c r="F1256" s="290" t="s">
        <v>537</v>
      </c>
      <c r="G1256" s="290" t="s">
        <v>397</v>
      </c>
      <c r="H1256" s="183" t="str">
        <f>INDEX(Sector!$D$57:$D$776,MATCH('Energy consumption (raw)'!F1256,Sector!$C$57:$C$776,FALSE))</f>
        <v>Mechanical processing, metal processing and coating</v>
      </c>
      <c r="I1256" s="183" t="str">
        <f>IF(G1256=Sector!$B$50,Sector!$B$50,IF(G1256=Sector!$B$51,Sector!$B$51,IF(G1256=Sector!$B$53,Sector!$B$53,INDEX(Sector!$E$57:$E$776,MATCH('Energy consumption (raw)'!F1256,Sector!$C$57:$C$776,FALSE)))))</f>
        <v>24 Manufacture of basic metals</v>
      </c>
      <c r="J1256" s="561"/>
      <c r="K1256" s="561">
        <v>6968916</v>
      </c>
      <c r="L1256" s="561"/>
      <c r="M1256" s="561"/>
      <c r="N1256" s="561"/>
      <c r="O1256" s="561"/>
      <c r="P1256" s="561"/>
      <c r="Q1256" s="561"/>
      <c r="R1256" s="561"/>
      <c r="S1256" s="561">
        <v>48000</v>
      </c>
      <c r="T1256" s="561"/>
      <c r="U1256" s="561"/>
      <c r="V1256" s="561"/>
      <c r="W1256" s="561">
        <v>27000</v>
      </c>
      <c r="X1256" s="561"/>
      <c r="Y1256" s="561">
        <v>525</v>
      </c>
      <c r="Z1256" s="561"/>
      <c r="AA1256" s="561"/>
      <c r="AB1256" s="561"/>
      <c r="AC1256" s="561"/>
      <c r="AD1256" s="561"/>
      <c r="AE1256" s="561"/>
      <c r="AF1256" s="561"/>
      <c r="AG1256" s="561">
        <v>1712.2037388000001</v>
      </c>
      <c r="AH1256" s="561">
        <v>1672</v>
      </c>
      <c r="AI1256" s="290" t="s">
        <v>310</v>
      </c>
      <c r="AJ1256" s="290" t="s">
        <v>345</v>
      </c>
    </row>
    <row r="1257" spans="2:36" x14ac:dyDescent="0.25">
      <c r="B1257" s="554">
        <v>1155</v>
      </c>
      <c r="C1257" s="555"/>
      <c r="D1257" s="556"/>
      <c r="E1257" s="290" t="s">
        <v>395</v>
      </c>
      <c r="F1257" s="290" t="s">
        <v>740</v>
      </c>
      <c r="G1257" s="290" t="s">
        <v>397</v>
      </c>
      <c r="H1257" s="183" t="str">
        <f>INDEX(Sector!$D$57:$D$776,MATCH('Energy consumption (raw)'!F1257,Sector!$C$57:$C$776,FALSE))</f>
        <v>Manufacturing and assembling cars</v>
      </c>
      <c r="I1257" s="183" t="str">
        <f>IF(G1257=Sector!$B$50,Sector!$B$50,IF(G1257=Sector!$B$51,Sector!$B$51,IF(G1257=Sector!$B$53,Sector!$B$53,INDEX(Sector!$E$57:$E$776,MATCH('Energy consumption (raw)'!F1257,Sector!$C$57:$C$776,FALSE)))))</f>
        <v>29 Manufacture of motor vehicles, trailers and semi-trailers</v>
      </c>
      <c r="J1257" s="561"/>
      <c r="K1257" s="561">
        <v>10308997</v>
      </c>
      <c r="L1257" s="561"/>
      <c r="M1257" s="561"/>
      <c r="N1257" s="561"/>
      <c r="O1257" s="561"/>
      <c r="P1257" s="561"/>
      <c r="Q1257" s="561"/>
      <c r="R1257" s="561"/>
      <c r="S1257" s="561">
        <v>51748</v>
      </c>
      <c r="T1257" s="561"/>
      <c r="U1257" s="561"/>
      <c r="V1257" s="561"/>
      <c r="W1257" s="561">
        <v>175600</v>
      </c>
      <c r="X1257" s="561"/>
      <c r="Y1257" s="561">
        <v>937</v>
      </c>
      <c r="Z1257" s="561"/>
      <c r="AA1257" s="561"/>
      <c r="AB1257" s="561"/>
      <c r="AC1257" s="561"/>
      <c r="AD1257" s="561"/>
      <c r="AE1257" s="561"/>
      <c r="AF1257" s="561"/>
      <c r="AG1257" s="561">
        <v>2803.2944771000002</v>
      </c>
      <c r="AH1257" s="561">
        <v>2207</v>
      </c>
      <c r="AI1257" s="290" t="s">
        <v>310</v>
      </c>
      <c r="AJ1257" s="290" t="s">
        <v>345</v>
      </c>
    </row>
    <row r="1258" spans="2:36" x14ac:dyDescent="0.25">
      <c r="B1258" s="554">
        <v>1156</v>
      </c>
      <c r="C1258" s="555"/>
      <c r="D1258" s="556"/>
      <c r="E1258" s="290" t="s">
        <v>395</v>
      </c>
      <c r="F1258" s="290" t="s">
        <v>741</v>
      </c>
      <c r="G1258" s="290" t="s">
        <v>397</v>
      </c>
      <c r="H1258" s="183" t="str">
        <f>INDEX(Sector!$D$57:$D$776,MATCH('Energy consumption (raw)'!F1258,Sector!$C$57:$C$776,FALSE))</f>
        <v>Bus production and assembly</v>
      </c>
      <c r="I1258" s="183" t="str">
        <f>IF(G1258=Sector!$B$50,Sector!$B$50,IF(G1258=Sector!$B$51,Sector!$B$51,IF(G1258=Sector!$B$53,Sector!$B$53,INDEX(Sector!$E$57:$E$776,MATCH('Energy consumption (raw)'!F1258,Sector!$C$57:$C$776,FALSE)))))</f>
        <v>29 Manufacture of motor vehicles, trailers and semi-trailers</v>
      </c>
      <c r="J1258" s="561"/>
      <c r="K1258" s="561">
        <v>7138947</v>
      </c>
      <c r="L1258" s="561"/>
      <c r="M1258" s="561"/>
      <c r="N1258" s="561"/>
      <c r="O1258" s="561"/>
      <c r="P1258" s="561"/>
      <c r="Q1258" s="561"/>
      <c r="R1258" s="561"/>
      <c r="S1258" s="561"/>
      <c r="T1258" s="561"/>
      <c r="U1258" s="561"/>
      <c r="V1258" s="561"/>
      <c r="W1258" s="561"/>
      <c r="X1258" s="561"/>
      <c r="Y1258" s="561"/>
      <c r="Z1258" s="561"/>
      <c r="AA1258" s="561"/>
      <c r="AB1258" s="561"/>
      <c r="AC1258" s="561"/>
      <c r="AD1258" s="561"/>
      <c r="AE1258" s="561"/>
      <c r="AF1258" s="561"/>
      <c r="AG1258" s="561">
        <v>1101.5395221000001</v>
      </c>
      <c r="AH1258" s="561">
        <v>1744</v>
      </c>
      <c r="AI1258" s="290" t="s">
        <v>310</v>
      </c>
      <c r="AJ1258" s="290" t="s">
        <v>345</v>
      </c>
    </row>
    <row r="1259" spans="2:36" x14ac:dyDescent="0.25">
      <c r="B1259" s="554">
        <v>1157</v>
      </c>
      <c r="C1259" s="555"/>
      <c r="D1259" s="556"/>
      <c r="E1259" s="290" t="s">
        <v>395</v>
      </c>
      <c r="F1259" s="290" t="s">
        <v>742</v>
      </c>
      <c r="G1259" s="290" t="s">
        <v>397</v>
      </c>
      <c r="H1259" s="183" t="str">
        <f>INDEX(Sector!$D$57:$D$776,MATCH('Energy consumption (raw)'!F1259,Sector!$C$57:$C$776,FALSE))</f>
        <v>Production and assembly of automobiles Travel</v>
      </c>
      <c r="I1259" s="183" t="str">
        <f>IF(G1259=Sector!$B$50,Sector!$B$50,IF(G1259=Sector!$B$51,Sector!$B$51,IF(G1259=Sector!$B$53,Sector!$B$53,INDEX(Sector!$E$57:$E$776,MATCH('Energy consumption (raw)'!F1259,Sector!$C$57:$C$776,FALSE)))))</f>
        <v>29 Manufacture of motor vehicles, trailers and semi-trailers</v>
      </c>
      <c r="J1259" s="561"/>
      <c r="K1259" s="561">
        <v>14697223</v>
      </c>
      <c r="L1259" s="561"/>
      <c r="M1259" s="561"/>
      <c r="N1259" s="561"/>
      <c r="O1259" s="561"/>
      <c r="P1259" s="561"/>
      <c r="Q1259" s="561"/>
      <c r="R1259" s="561"/>
      <c r="S1259" s="561">
        <v>10000</v>
      </c>
      <c r="T1259" s="561"/>
      <c r="U1259" s="561"/>
      <c r="V1259" s="561"/>
      <c r="W1259" s="561">
        <v>98730</v>
      </c>
      <c r="X1259" s="561"/>
      <c r="Y1259" s="561">
        <v>721.43</v>
      </c>
      <c r="Z1259" s="561"/>
      <c r="AA1259" s="561"/>
      <c r="AB1259" s="561"/>
      <c r="AC1259" s="561"/>
      <c r="AD1259" s="561"/>
      <c r="AE1259" s="561"/>
      <c r="AF1259" s="561"/>
      <c r="AG1259" s="561">
        <v>3144.8861089000002</v>
      </c>
      <c r="AH1259" s="561">
        <v>3895</v>
      </c>
      <c r="AI1259" s="290" t="s">
        <v>310</v>
      </c>
      <c r="AJ1259" s="290" t="s">
        <v>345</v>
      </c>
    </row>
    <row r="1260" spans="2:36" x14ac:dyDescent="0.25">
      <c r="B1260" s="554">
        <v>1158</v>
      </c>
      <c r="C1260" s="555"/>
      <c r="D1260" s="556"/>
      <c r="E1260" s="290" t="s">
        <v>395</v>
      </c>
      <c r="F1260" s="290" t="s">
        <v>457</v>
      </c>
      <c r="G1260" s="290" t="s">
        <v>397</v>
      </c>
      <c r="H1260" s="183" t="str">
        <f>INDEX(Sector!$D$57:$D$776,MATCH('Energy consumption (raw)'!F1260,Sector!$C$57:$C$776,FALSE))</f>
        <v>Producing building materials from clay</v>
      </c>
      <c r="I1260" s="183" t="str">
        <f>IF(G1260=Sector!$B$50,Sector!$B$50,IF(G1260=Sector!$B$51,Sector!$B$51,IF(G1260=Sector!$B$53,Sector!$B$53,INDEX(Sector!$E$57:$E$776,MATCH('Energy consumption (raw)'!F1260,Sector!$C$57:$C$776,FALSE)))))</f>
        <v>23 Manufacture of other non-metallic mineral products</v>
      </c>
      <c r="J1260" s="561">
        <v>8452360</v>
      </c>
      <c r="K1260" s="561">
        <v>13478410</v>
      </c>
      <c r="L1260" s="561"/>
      <c r="M1260" s="561"/>
      <c r="N1260" s="561"/>
      <c r="O1260" s="561"/>
      <c r="P1260" s="561"/>
      <c r="Q1260" s="561">
        <v>10711</v>
      </c>
      <c r="R1260" s="561"/>
      <c r="S1260" s="561">
        <v>81760</v>
      </c>
      <c r="T1260" s="561"/>
      <c r="U1260" s="561"/>
      <c r="V1260" s="561"/>
      <c r="W1260" s="561"/>
      <c r="X1260" s="561"/>
      <c r="Y1260" s="561"/>
      <c r="Z1260" s="561"/>
      <c r="AA1260" s="561"/>
      <c r="AB1260" s="561"/>
      <c r="AC1260" s="561"/>
      <c r="AD1260" s="561"/>
      <c r="AE1260" s="561"/>
      <c r="AF1260" s="561"/>
      <c r="AG1260" s="561">
        <v>7507.1674629999998</v>
      </c>
      <c r="AH1260" s="561">
        <v>9106</v>
      </c>
      <c r="AI1260" s="290" t="s">
        <v>310</v>
      </c>
      <c r="AJ1260" s="290" t="s">
        <v>345</v>
      </c>
    </row>
    <row r="1261" spans="2:36" x14ac:dyDescent="0.25">
      <c r="B1261" s="554">
        <v>1159</v>
      </c>
      <c r="C1261" s="555"/>
      <c r="D1261" s="556"/>
      <c r="E1261" s="290" t="s">
        <v>395</v>
      </c>
      <c r="F1261" s="559" t="s">
        <v>597</v>
      </c>
      <c r="G1261" s="290" t="s">
        <v>397</v>
      </c>
      <c r="H1261" s="183" t="str">
        <f>INDEX(Sector!$D$57:$D$776,MATCH('Energy consumption (raw)'!F1261,Sector!$C$57:$C$776,FALSE))</f>
        <v>Producing non-alcoholic beverages, mineral water</v>
      </c>
      <c r="I1261" s="183" t="str">
        <f>IF(G1261=Sector!$B$50,Sector!$B$50,IF(G1261=Sector!$B$51,Sector!$B$51,IF(G1261=Sector!$B$53,Sector!$B$53,INDEX(Sector!$E$57:$E$776,MATCH('Energy consumption (raw)'!F1261,Sector!$C$57:$C$776,FALSE)))))</f>
        <v>11 Manufacture of beverages</v>
      </c>
      <c r="J1261" s="561"/>
      <c r="K1261" s="561">
        <v>14855984</v>
      </c>
      <c r="L1261" s="561"/>
      <c r="M1261" s="561"/>
      <c r="N1261" s="561"/>
      <c r="O1261" s="561"/>
      <c r="P1261" s="561"/>
      <c r="Q1261" s="561"/>
      <c r="R1261" s="561"/>
      <c r="S1261" s="561"/>
      <c r="T1261" s="561"/>
      <c r="U1261" s="561"/>
      <c r="V1261" s="561"/>
      <c r="W1261" s="561"/>
      <c r="X1261" s="561"/>
      <c r="Y1261" s="561"/>
      <c r="Z1261" s="561"/>
      <c r="AA1261" s="561"/>
      <c r="AB1261" s="561"/>
      <c r="AC1261" s="561"/>
      <c r="AD1261" s="561"/>
      <c r="AE1261" s="561"/>
      <c r="AF1261" s="561"/>
      <c r="AG1261" s="561">
        <v>2292.2783312000001</v>
      </c>
      <c r="AH1261" s="561">
        <v>1809</v>
      </c>
      <c r="AI1261" s="290" t="s">
        <v>310</v>
      </c>
      <c r="AJ1261" s="290" t="s">
        <v>345</v>
      </c>
    </row>
    <row r="1262" spans="2:36" x14ac:dyDescent="0.25">
      <c r="B1262" s="554">
        <v>1160</v>
      </c>
      <c r="C1262" s="555"/>
      <c r="D1262" s="556"/>
      <c r="E1262" s="290" t="s">
        <v>395</v>
      </c>
      <c r="F1262" s="290" t="s">
        <v>443</v>
      </c>
      <c r="G1262" s="290" t="s">
        <v>397</v>
      </c>
      <c r="H1262" s="183" t="str">
        <f>INDEX(Sector!$D$57:$D$776,MATCH('Energy consumption (raw)'!F1262,Sector!$C$57:$C$776,FALSE))</f>
        <v>Yarn making</v>
      </c>
      <c r="I1262" s="183" t="str">
        <f>IF(G1262=Sector!$B$50,Sector!$B$50,IF(G1262=Sector!$B$51,Sector!$B$51,IF(G1262=Sector!$B$53,Sector!$B$53,INDEX(Sector!$E$57:$E$776,MATCH('Energy consumption (raw)'!F1262,Sector!$C$57:$C$776,FALSE)))))</f>
        <v>13 Manufacture of textiles</v>
      </c>
      <c r="J1262" s="561"/>
      <c r="K1262" s="561">
        <v>13337041</v>
      </c>
      <c r="L1262" s="561"/>
      <c r="M1262" s="561"/>
      <c r="N1262" s="561"/>
      <c r="O1262" s="561"/>
      <c r="P1262" s="561"/>
      <c r="Q1262" s="561"/>
      <c r="R1262" s="561"/>
      <c r="S1262" s="561">
        <v>2200</v>
      </c>
      <c r="T1262" s="561"/>
      <c r="U1262" s="561"/>
      <c r="V1262" s="561"/>
      <c r="W1262" s="561"/>
      <c r="X1262" s="561"/>
      <c r="Y1262" s="561"/>
      <c r="Z1262" s="561"/>
      <c r="AA1262" s="561"/>
      <c r="AB1262" s="561"/>
      <c r="AC1262" s="561"/>
      <c r="AD1262" s="561"/>
      <c r="AE1262" s="561"/>
      <c r="AF1262" s="561"/>
      <c r="AG1262" s="561">
        <v>2059.8414263000004</v>
      </c>
      <c r="AH1262" s="561">
        <v>2066</v>
      </c>
      <c r="AI1262" s="290" t="s">
        <v>310</v>
      </c>
      <c r="AJ1262" s="290" t="s">
        <v>345</v>
      </c>
    </row>
    <row r="1263" spans="2:36" x14ac:dyDescent="0.25">
      <c r="B1263" s="554">
        <v>1161</v>
      </c>
      <c r="C1263" s="555"/>
      <c r="D1263" s="556"/>
      <c r="E1263" s="290" t="s">
        <v>395</v>
      </c>
      <c r="F1263" s="290" t="s">
        <v>465</v>
      </c>
      <c r="G1263" s="290" t="s">
        <v>397</v>
      </c>
      <c r="H1263" s="183" t="str">
        <f>INDEX(Sector!$D$57:$D$776,MATCH('Energy consumption (raw)'!F1263,Sector!$C$57:$C$776,FALSE))</f>
        <v>Production of costumes</v>
      </c>
      <c r="I1263" s="183" t="str">
        <f>IF(G1263=Sector!$B$50,Sector!$B$50,IF(G1263=Sector!$B$51,Sector!$B$51,IF(G1263=Sector!$B$53,Sector!$B$53,INDEX(Sector!$E$57:$E$776,MATCH('Energy consumption (raw)'!F1263,Sector!$C$57:$C$776,FALSE)))))</f>
        <v>14 Manufacture of wearing apparel</v>
      </c>
      <c r="J1263" s="561"/>
      <c r="K1263" s="561">
        <v>17666657</v>
      </c>
      <c r="L1263" s="561"/>
      <c r="M1263" s="561"/>
      <c r="N1263" s="561"/>
      <c r="O1263" s="561"/>
      <c r="P1263" s="561"/>
      <c r="Q1263" s="561"/>
      <c r="R1263" s="561"/>
      <c r="S1263" s="561">
        <v>21601</v>
      </c>
      <c r="T1263" s="561"/>
      <c r="U1263" s="561"/>
      <c r="V1263" s="561"/>
      <c r="W1263" s="561">
        <v>3600</v>
      </c>
      <c r="X1263" s="561"/>
      <c r="Y1263" s="561">
        <v>12.5</v>
      </c>
      <c r="Z1263" s="561"/>
      <c r="AA1263" s="561"/>
      <c r="AB1263" s="561"/>
      <c r="AC1263" s="561"/>
      <c r="AD1263" s="561">
        <v>52108</v>
      </c>
      <c r="AE1263" s="561"/>
      <c r="AF1263" s="561"/>
      <c r="AG1263" s="561">
        <v>7352.3018550999996</v>
      </c>
      <c r="AH1263" s="561">
        <v>29688</v>
      </c>
      <c r="AI1263" s="290" t="s">
        <v>310</v>
      </c>
      <c r="AJ1263" s="290" t="s">
        <v>345</v>
      </c>
    </row>
    <row r="1264" spans="2:36" x14ac:dyDescent="0.25">
      <c r="B1264" s="554">
        <v>1162</v>
      </c>
      <c r="C1264" s="555"/>
      <c r="D1264" s="556"/>
      <c r="E1264" s="290" t="s">
        <v>395</v>
      </c>
      <c r="F1264" s="290" t="s">
        <v>443</v>
      </c>
      <c r="G1264" s="290" t="s">
        <v>397</v>
      </c>
      <c r="H1264" s="183" t="str">
        <f>INDEX(Sector!$D$57:$D$776,MATCH('Energy consumption (raw)'!F1264,Sector!$C$57:$C$776,FALSE))</f>
        <v>Yarn making</v>
      </c>
      <c r="I1264" s="183" t="str">
        <f>IF(G1264=Sector!$B$50,Sector!$B$50,IF(G1264=Sector!$B$51,Sector!$B$51,IF(G1264=Sector!$B$53,Sector!$B$53,INDEX(Sector!$E$57:$E$776,MATCH('Energy consumption (raw)'!F1264,Sector!$C$57:$C$776,FALSE)))))</f>
        <v>13 Manufacture of textiles</v>
      </c>
      <c r="J1264" s="561"/>
      <c r="K1264" s="561">
        <v>31168436</v>
      </c>
      <c r="L1264" s="561"/>
      <c r="M1264" s="561"/>
      <c r="N1264" s="561"/>
      <c r="O1264" s="561"/>
      <c r="P1264" s="561"/>
      <c r="Q1264" s="561"/>
      <c r="R1264" s="561"/>
      <c r="S1264" s="561"/>
      <c r="T1264" s="561"/>
      <c r="U1264" s="561"/>
      <c r="V1264" s="561"/>
      <c r="W1264" s="561"/>
      <c r="X1264" s="561"/>
      <c r="Y1264" s="561"/>
      <c r="Z1264" s="561"/>
      <c r="AA1264" s="561"/>
      <c r="AB1264" s="561"/>
      <c r="AC1264" s="561"/>
      <c r="AD1264" s="561"/>
      <c r="AE1264" s="561"/>
      <c r="AF1264" s="561"/>
      <c r="AG1264" s="561">
        <v>4809.2896748000003</v>
      </c>
      <c r="AH1264" s="561">
        <v>1157</v>
      </c>
      <c r="AI1264" s="290" t="s">
        <v>310</v>
      </c>
      <c r="AJ1264" s="290" t="s">
        <v>345</v>
      </c>
    </row>
    <row r="1265" spans="2:36" x14ac:dyDescent="0.25">
      <c r="B1265" s="554">
        <v>1163</v>
      </c>
      <c r="C1265" s="555"/>
      <c r="D1265" s="556"/>
      <c r="E1265" s="290" t="s">
        <v>395</v>
      </c>
      <c r="F1265" s="559" t="s">
        <v>570</v>
      </c>
      <c r="G1265" s="290" t="s">
        <v>397</v>
      </c>
      <c r="H1265" s="183" t="str">
        <f>INDEX(Sector!$D$57:$D$776,MATCH('Energy consumption (raw)'!F1265,Sector!$C$57:$C$776,FALSE))</f>
        <v>Mining chemicals and fertilizers</v>
      </c>
      <c r="I1265" s="183" t="str">
        <f>IF(G1265=Sector!$B$50,Sector!$B$50,IF(G1265=Sector!$B$51,Sector!$B$51,IF(G1265=Sector!$B$53,Sector!$B$53,INDEX(Sector!$E$57:$E$776,MATCH('Energy consumption (raw)'!F1265,Sector!$C$57:$C$776,FALSE)))))</f>
        <v>08 Other mining and quarrying</v>
      </c>
      <c r="J1265" s="561"/>
      <c r="K1265" s="561">
        <v>7716695</v>
      </c>
      <c r="L1265" s="561"/>
      <c r="M1265" s="561"/>
      <c r="N1265" s="561"/>
      <c r="O1265" s="561"/>
      <c r="P1265" s="561"/>
      <c r="Q1265" s="561">
        <v>30568</v>
      </c>
      <c r="R1265" s="561"/>
      <c r="S1265" s="561">
        <v>60525</v>
      </c>
      <c r="T1265" s="561"/>
      <c r="U1265" s="561">
        <v>3087</v>
      </c>
      <c r="V1265" s="561"/>
      <c r="W1265" s="561">
        <v>260</v>
      </c>
      <c r="X1265" s="561"/>
      <c r="Y1265" s="561"/>
      <c r="Z1265" s="561"/>
      <c r="AA1265" s="561"/>
      <c r="AB1265" s="561"/>
      <c r="AC1265" s="561"/>
      <c r="AD1265" s="561"/>
      <c r="AE1265" s="561"/>
      <c r="AF1265" s="561"/>
      <c r="AG1265" s="561">
        <v>16531.065618500001</v>
      </c>
      <c r="AH1265" s="561"/>
      <c r="AI1265" s="290" t="s">
        <v>310</v>
      </c>
      <c r="AJ1265" s="290" t="s">
        <v>345</v>
      </c>
    </row>
    <row r="1266" spans="2:36" x14ac:dyDescent="0.25">
      <c r="B1266" s="554">
        <v>1164</v>
      </c>
      <c r="C1266" s="555"/>
      <c r="D1266" s="290"/>
      <c r="E1266" s="290" t="s">
        <v>395</v>
      </c>
      <c r="F1266" s="290" t="s">
        <v>438</v>
      </c>
      <c r="G1266" s="290" t="s">
        <v>397</v>
      </c>
      <c r="H1266" s="183" t="str">
        <f>INDEX(Sector!$D$57:$D$776,MATCH('Energy consumption (raw)'!F1266,Sector!$C$57:$C$776,FALSE))</f>
        <v>Brewing beer and brewing malt</v>
      </c>
      <c r="I1266" s="183" t="str">
        <f>IF(G1266=Sector!$B$50,Sector!$B$50,IF(G1266=Sector!$B$51,Sector!$B$51,IF(G1266=Sector!$B$53,Sector!$B$53,INDEX(Sector!$E$57:$E$776,MATCH('Energy consumption (raw)'!F1266,Sector!$C$57:$C$776,FALSE)))))</f>
        <v>11 Manufacture of beverages</v>
      </c>
      <c r="J1266" s="290"/>
      <c r="K1266" s="561">
        <v>8081447</v>
      </c>
      <c r="L1266" s="290"/>
      <c r="M1266" s="290"/>
      <c r="N1266" s="290"/>
      <c r="O1266" s="290"/>
      <c r="P1266" s="290"/>
      <c r="Q1266" s="290"/>
      <c r="R1266" s="561">
        <v>59</v>
      </c>
      <c r="S1266" s="561"/>
      <c r="T1266" s="561">
        <v>78</v>
      </c>
      <c r="U1266" s="561"/>
      <c r="V1266" s="561"/>
      <c r="W1266" s="561"/>
      <c r="X1266" s="561"/>
      <c r="Y1266" s="561"/>
      <c r="Z1266" s="561"/>
      <c r="AA1266" s="290"/>
      <c r="AB1266" s="290"/>
      <c r="AC1266" s="290"/>
      <c r="AD1266" s="290"/>
      <c r="AE1266" s="290"/>
      <c r="AF1266" s="290"/>
      <c r="AG1266" s="561">
        <v>1384.3672721000003</v>
      </c>
      <c r="AH1266" s="561">
        <v>1627</v>
      </c>
      <c r="AI1266" s="290" t="s">
        <v>310</v>
      </c>
      <c r="AJ1266" s="290" t="s">
        <v>743</v>
      </c>
    </row>
    <row r="1267" spans="2:36" x14ac:dyDescent="0.25">
      <c r="B1267" s="554">
        <v>1165</v>
      </c>
      <c r="C1267" s="555"/>
      <c r="D1267" s="290"/>
      <c r="E1267" s="290" t="s">
        <v>395</v>
      </c>
      <c r="F1267" s="290" t="s">
        <v>383</v>
      </c>
      <c r="G1267" s="290" t="s">
        <v>397</v>
      </c>
      <c r="H1267" s="183" t="str">
        <f>INDEX(Sector!$D$57:$D$776,MATCH('Energy consumption (raw)'!F1267,Sector!$C$57:$C$776,FALSE))</f>
        <v>Manufacture of starch and starch-based products</v>
      </c>
      <c r="I1267" s="183" t="str">
        <f>IF(G1267=Sector!$B$50,Sector!$B$50,IF(G1267=Sector!$B$51,Sector!$B$51,IF(G1267=Sector!$B$53,Sector!$B$53,INDEX(Sector!$E$57:$E$776,MATCH('Energy consumption (raw)'!F1267,Sector!$C$57:$C$776,FALSE)))))</f>
        <v>10 Manufacture of food products</v>
      </c>
      <c r="J1267" s="290"/>
      <c r="K1267" s="561">
        <v>6922213</v>
      </c>
      <c r="L1267" s="290"/>
      <c r="M1267" s="290"/>
      <c r="N1267" s="290"/>
      <c r="O1267" s="290"/>
      <c r="P1267" s="290"/>
      <c r="Q1267" s="290"/>
      <c r="R1267" s="561">
        <v>35.4</v>
      </c>
      <c r="S1267" s="561"/>
      <c r="T1267" s="561"/>
      <c r="U1267" s="561"/>
      <c r="V1267" s="561">
        <v>0.1</v>
      </c>
      <c r="W1267" s="561"/>
      <c r="X1267" s="557"/>
      <c r="Y1267" s="561">
        <v>6250</v>
      </c>
      <c r="Z1267" s="561"/>
      <c r="AA1267" s="290"/>
      <c r="AB1267" s="290"/>
      <c r="AC1267" s="290"/>
      <c r="AD1267" s="290"/>
      <c r="AE1267" s="290"/>
      <c r="AF1267" s="290"/>
      <c r="AG1267" s="561">
        <v>7916.810465900001</v>
      </c>
      <c r="AH1267" s="561">
        <v>7019</v>
      </c>
      <c r="AI1267" s="290" t="s">
        <v>310</v>
      </c>
      <c r="AJ1267" s="290" t="s">
        <v>743</v>
      </c>
    </row>
    <row r="1268" spans="2:36" x14ac:dyDescent="0.25">
      <c r="B1268" s="554">
        <v>1166</v>
      </c>
      <c r="C1268" s="555"/>
      <c r="D1268" s="290"/>
      <c r="E1268" s="290" t="s">
        <v>395</v>
      </c>
      <c r="F1268" s="290" t="s">
        <v>614</v>
      </c>
      <c r="G1268" s="290" t="s">
        <v>397</v>
      </c>
      <c r="H1268" s="183" t="str">
        <f>INDEX(Sector!$D$57:$D$776,MATCH('Energy consumption (raw)'!F1268,Sector!$C$57:$C$776,FALSE))</f>
        <v>Manufacture of other common machines</v>
      </c>
      <c r="I1268" s="183" t="str">
        <f>IF(G1268=Sector!$B$50,Sector!$B$50,IF(G1268=Sector!$B$51,Sector!$B$51,IF(G1268=Sector!$B$53,Sector!$B$53,INDEX(Sector!$E$57:$E$776,MATCH('Energy consumption (raw)'!F1268,Sector!$C$57:$C$776,FALSE)))))</f>
        <v>28 Manufacture of machinery and equipment n.e.c.</v>
      </c>
      <c r="J1268" s="290"/>
      <c r="K1268" s="561">
        <v>21420000</v>
      </c>
      <c r="L1268" s="290"/>
      <c r="M1268" s="290"/>
      <c r="N1268" s="290"/>
      <c r="O1268" s="290"/>
      <c r="P1268" s="290"/>
      <c r="Q1268" s="290"/>
      <c r="R1268" s="561"/>
      <c r="S1268" s="561"/>
      <c r="T1268" s="561"/>
      <c r="U1268" s="561"/>
      <c r="V1268" s="561"/>
      <c r="W1268" s="561"/>
      <c r="X1268" s="561"/>
      <c r="Y1268" s="561"/>
      <c r="Z1268" s="561"/>
      <c r="AA1268" s="290"/>
      <c r="AB1268" s="290"/>
      <c r="AC1268" s="290"/>
      <c r="AD1268" s="290"/>
      <c r="AE1268" s="290"/>
      <c r="AF1268" s="290"/>
      <c r="AG1268" s="561">
        <v>3305.1060000000002</v>
      </c>
      <c r="AH1268" s="561">
        <v>3920</v>
      </c>
      <c r="AI1268" s="290" t="s">
        <v>310</v>
      </c>
      <c r="AJ1268" s="290" t="s">
        <v>743</v>
      </c>
    </row>
    <row r="1269" spans="2:36" x14ac:dyDescent="0.25">
      <c r="B1269" s="554">
        <v>1167</v>
      </c>
      <c r="C1269" s="555"/>
      <c r="D1269" s="290"/>
      <c r="E1269" s="290" t="s">
        <v>395</v>
      </c>
      <c r="F1269" s="290" t="s">
        <v>744</v>
      </c>
      <c r="G1269" s="290" t="s">
        <v>397</v>
      </c>
      <c r="H1269" s="183" t="str">
        <f>INDEX(Sector!$D$57:$D$776,MATCH('Energy consumption (raw)'!F1269,Sector!$C$57:$C$776,FALSE))</f>
        <v>Producing refined petroleum products</v>
      </c>
      <c r="I1269" s="183" t="str">
        <f>IF(G1269=Sector!$B$50,Sector!$B$50,IF(G1269=Sector!$B$51,Sector!$B$51,IF(G1269=Sector!$B$53,Sector!$B$53,INDEX(Sector!$E$57:$E$776,MATCH('Energy consumption (raw)'!F1269,Sector!$C$57:$C$776,FALSE)))))</f>
        <v>19 Manufacture of coke and refined petroleum products</v>
      </c>
      <c r="J1269" s="290"/>
      <c r="K1269" s="561">
        <v>9268948</v>
      </c>
      <c r="L1269" s="290"/>
      <c r="M1269" s="290"/>
      <c r="N1269" s="290"/>
      <c r="O1269" s="290"/>
      <c r="P1269" s="290"/>
      <c r="Q1269" s="290"/>
      <c r="R1269" s="561">
        <v>285</v>
      </c>
      <c r="S1269" s="561"/>
      <c r="T1269" s="561">
        <v>51829</v>
      </c>
      <c r="U1269" s="561"/>
      <c r="V1269" s="561"/>
      <c r="W1269" s="561"/>
      <c r="X1269" s="561"/>
      <c r="Y1269" s="561">
        <v>21415</v>
      </c>
      <c r="Z1269" s="561"/>
      <c r="AA1269" s="290"/>
      <c r="AB1269" s="290"/>
      <c r="AC1269" s="290"/>
      <c r="AD1269" s="290"/>
      <c r="AE1269" s="290"/>
      <c r="AF1269" s="290"/>
      <c r="AG1269" s="561">
        <v>76373.958676399998</v>
      </c>
      <c r="AH1269" s="561">
        <v>63107</v>
      </c>
      <c r="AI1269" s="290" t="s">
        <v>310</v>
      </c>
      <c r="AJ1269" s="290" t="s">
        <v>743</v>
      </c>
    </row>
    <row r="1270" spans="2:36" x14ac:dyDescent="0.25">
      <c r="B1270" s="554">
        <v>1168</v>
      </c>
      <c r="C1270" s="555"/>
      <c r="D1270" s="290"/>
      <c r="E1270" s="290" t="s">
        <v>395</v>
      </c>
      <c r="F1270" s="290" t="s">
        <v>706</v>
      </c>
      <c r="G1270" s="290" t="s">
        <v>397</v>
      </c>
      <c r="H1270" s="183" t="str">
        <f>INDEX(Sector!$D$57:$D$776,MATCH('Energy consumption (raw)'!F1270,Sector!$C$57:$C$776,FALSE))</f>
        <v>Sugar production</v>
      </c>
      <c r="I1270" s="183" t="str">
        <f>IF(G1270=Sector!$B$50,Sector!$B$50,IF(G1270=Sector!$B$51,Sector!$B$51,IF(G1270=Sector!$B$53,Sector!$B$53,INDEX(Sector!$E$57:$E$776,MATCH('Energy consumption (raw)'!F1270,Sector!$C$57:$C$776,FALSE)))))</f>
        <v>10 Manufacture of food products</v>
      </c>
      <c r="J1270" s="290"/>
      <c r="K1270" s="561">
        <v>20446960</v>
      </c>
      <c r="L1270" s="290"/>
      <c r="M1270" s="290"/>
      <c r="N1270" s="290"/>
      <c r="O1270" s="290"/>
      <c r="P1270" s="290"/>
      <c r="Q1270" s="290"/>
      <c r="R1270" s="290"/>
      <c r="S1270" s="290"/>
      <c r="T1270" s="290"/>
      <c r="U1270" s="561"/>
      <c r="V1270" s="561"/>
      <c r="W1270" s="561"/>
      <c r="X1270" s="561"/>
      <c r="Y1270" s="561"/>
      <c r="Z1270" s="561"/>
      <c r="AA1270" s="290"/>
      <c r="AB1270" s="290"/>
      <c r="AC1270" s="290"/>
      <c r="AD1270" s="290"/>
      <c r="AE1270" s="290"/>
      <c r="AF1270" s="290"/>
      <c r="AG1270" s="561">
        <v>3154.9659280000001</v>
      </c>
      <c r="AH1270" s="561">
        <v>1327</v>
      </c>
      <c r="AI1270" s="290" t="s">
        <v>310</v>
      </c>
      <c r="AJ1270" s="290" t="s">
        <v>743</v>
      </c>
    </row>
    <row r="1271" spans="2:36" x14ac:dyDescent="0.25">
      <c r="B1271" s="554">
        <v>1169</v>
      </c>
      <c r="C1271" s="555"/>
      <c r="D1271" s="290"/>
      <c r="E1271" s="290" t="s">
        <v>395</v>
      </c>
      <c r="F1271" s="559" t="s">
        <v>745</v>
      </c>
      <c r="G1271" s="290" t="s">
        <v>397</v>
      </c>
      <c r="H1271" s="183" t="str">
        <f>INDEX(Sector!$D$57:$D$776,MATCH('Energy consumption (raw)'!F1271,Sector!$C$57:$C$776,FALSE))</f>
        <v>Manufacture of beds, cabinets, tables and chairs</v>
      </c>
      <c r="I1271" s="183" t="str">
        <f>IF(G1271=Sector!$B$50,Sector!$B$50,IF(G1271=Sector!$B$51,Sector!$B$51,IF(G1271=Sector!$B$53,Sector!$B$53,INDEX(Sector!$E$57:$E$776,MATCH('Energy consumption (raw)'!F1271,Sector!$C$57:$C$776,FALSE)))))</f>
        <v>31 Manufacture of furniture</v>
      </c>
      <c r="J1271" s="290"/>
      <c r="K1271" s="561">
        <v>10820000</v>
      </c>
      <c r="L1271" s="290"/>
      <c r="M1271" s="290"/>
      <c r="N1271" s="290"/>
      <c r="O1271" s="290"/>
      <c r="P1271" s="290"/>
      <c r="Q1271" s="290"/>
      <c r="R1271" s="290"/>
      <c r="S1271" s="290"/>
      <c r="T1271" s="290"/>
      <c r="U1271" s="561"/>
      <c r="V1271" s="561"/>
      <c r="W1271" s="561"/>
      <c r="X1271" s="561"/>
      <c r="Y1271" s="561"/>
      <c r="Z1271" s="561"/>
      <c r="AA1271" s="290"/>
      <c r="AB1271" s="290"/>
      <c r="AC1271" s="290"/>
      <c r="AD1271" s="290"/>
      <c r="AE1271" s="290"/>
      <c r="AF1271" s="290"/>
      <c r="AG1271" s="561">
        <v>1669.5260000000001</v>
      </c>
      <c r="AH1271" s="561"/>
      <c r="AI1271" s="290" t="s">
        <v>310</v>
      </c>
      <c r="AJ1271" s="290" t="s">
        <v>743</v>
      </c>
    </row>
    <row r="1272" spans="2:36" x14ac:dyDescent="0.25">
      <c r="B1272" s="554">
        <v>1170</v>
      </c>
      <c r="C1272" s="555"/>
      <c r="D1272" s="290"/>
      <c r="E1272" s="290" t="s">
        <v>395</v>
      </c>
      <c r="F1272" s="290" t="s">
        <v>746</v>
      </c>
      <c r="G1272" s="290" t="s">
        <v>397</v>
      </c>
      <c r="H1272" s="183" t="str">
        <f>INDEX(Sector!$D$57:$D$776,MATCH('Energy consumption (raw)'!F1272,Sector!$C$57:$C$776,FALSE))</f>
        <v>Fabric production</v>
      </c>
      <c r="I1272" s="183" t="str">
        <f>IF(G1272=Sector!$B$50,Sector!$B$50,IF(G1272=Sector!$B$51,Sector!$B$51,IF(G1272=Sector!$B$53,Sector!$B$53,INDEX(Sector!$E$57:$E$776,MATCH('Energy consumption (raw)'!F1272,Sector!$C$57:$C$776,FALSE)))))</f>
        <v>13 Manufacture of textiles</v>
      </c>
      <c r="J1272" s="290"/>
      <c r="K1272" s="561">
        <v>107971120</v>
      </c>
      <c r="L1272" s="290"/>
      <c r="M1272" s="290"/>
      <c r="N1272" s="290"/>
      <c r="O1272" s="290"/>
      <c r="P1272" s="290"/>
      <c r="Q1272" s="290"/>
      <c r="R1272" s="290"/>
      <c r="S1272" s="290"/>
      <c r="T1272" s="290"/>
      <c r="U1272" s="561"/>
      <c r="V1272" s="561"/>
      <c r="W1272" s="561"/>
      <c r="X1272" s="561"/>
      <c r="Y1272" s="561"/>
      <c r="Z1272" s="561"/>
      <c r="AA1272" s="290"/>
      <c r="AB1272" s="290"/>
      <c r="AC1272" s="290"/>
      <c r="AD1272" s="290"/>
      <c r="AE1272" s="290"/>
      <c r="AF1272" s="290"/>
      <c r="AG1272" s="561">
        <v>16659.943816000003</v>
      </c>
      <c r="AH1272" s="561">
        <v>15960</v>
      </c>
      <c r="AI1272" s="290" t="s">
        <v>310</v>
      </c>
      <c r="AJ1272" s="290" t="s">
        <v>743</v>
      </c>
    </row>
    <row r="1273" spans="2:36" x14ac:dyDescent="0.25">
      <c r="B1273" s="554">
        <v>1171</v>
      </c>
      <c r="C1273" s="555"/>
      <c r="D1273" s="290"/>
      <c r="E1273" s="290" t="s">
        <v>395</v>
      </c>
      <c r="F1273" s="290" t="s">
        <v>461</v>
      </c>
      <c r="G1273" s="290" t="s">
        <v>397</v>
      </c>
      <c r="H1273" s="183" t="str">
        <f>INDEX(Sector!$D$57:$D$776,MATCH('Energy consumption (raw)'!F1273,Sector!$C$57:$C$776,FALSE))</f>
        <v>Iron and steel production</v>
      </c>
      <c r="I1273" s="183" t="str">
        <f>IF(G1273=Sector!$B$50,Sector!$B$50,IF(G1273=Sector!$B$51,Sector!$B$51,IF(G1273=Sector!$B$53,Sector!$B$53,INDEX(Sector!$E$57:$E$776,MATCH('Energy consumption (raw)'!F1273,Sector!$C$57:$C$776,FALSE)))))</f>
        <v>24 Manufacture of basic metals</v>
      </c>
      <c r="J1273" s="290"/>
      <c r="K1273" s="561">
        <v>366500000</v>
      </c>
      <c r="L1273" s="290"/>
      <c r="M1273" s="290"/>
      <c r="N1273" s="290"/>
      <c r="O1273" s="290"/>
      <c r="P1273" s="290"/>
      <c r="Q1273" s="290"/>
      <c r="R1273" s="290"/>
      <c r="S1273" s="290"/>
      <c r="T1273" s="290"/>
      <c r="U1273" s="561"/>
      <c r="V1273" s="561"/>
      <c r="W1273" s="561"/>
      <c r="X1273" s="561"/>
      <c r="Y1273" s="561"/>
      <c r="Z1273" s="561"/>
      <c r="AA1273" s="290"/>
      <c r="AB1273" s="290"/>
      <c r="AC1273" s="290"/>
      <c r="AD1273" s="290"/>
      <c r="AE1273" s="290"/>
      <c r="AF1273" s="290"/>
      <c r="AG1273" s="561">
        <v>56550.950000000004</v>
      </c>
      <c r="AH1273" s="561">
        <v>43898</v>
      </c>
      <c r="AI1273" s="290" t="s">
        <v>310</v>
      </c>
      <c r="AJ1273" s="290" t="s">
        <v>743</v>
      </c>
    </row>
    <row r="1274" spans="2:36" x14ac:dyDescent="0.25">
      <c r="B1274" s="554">
        <v>1172</v>
      </c>
      <c r="C1274" s="555"/>
      <c r="D1274" s="290"/>
      <c r="E1274" s="290" t="s">
        <v>395</v>
      </c>
      <c r="F1274" s="290" t="s">
        <v>461</v>
      </c>
      <c r="G1274" s="290" t="s">
        <v>397</v>
      </c>
      <c r="H1274" s="183" t="str">
        <f>INDEX(Sector!$D$57:$D$776,MATCH('Energy consumption (raw)'!F1274,Sector!$C$57:$C$776,FALSE))</f>
        <v>Iron and steel production</v>
      </c>
      <c r="I1274" s="183" t="str">
        <f>IF(G1274=Sector!$B$50,Sector!$B$50,IF(G1274=Sector!$B$51,Sector!$B$51,IF(G1274=Sector!$B$53,Sector!$B$53,INDEX(Sector!$E$57:$E$776,MATCH('Energy consumption (raw)'!F1274,Sector!$C$57:$C$776,FALSE)))))</f>
        <v>24 Manufacture of basic metals</v>
      </c>
      <c r="J1274" s="290"/>
      <c r="K1274" s="561">
        <v>19560120</v>
      </c>
      <c r="L1274" s="290"/>
      <c r="M1274" s="290"/>
      <c r="N1274" s="290"/>
      <c r="O1274" s="290"/>
      <c r="P1274" s="290"/>
      <c r="Q1274" s="290"/>
      <c r="R1274" s="290"/>
      <c r="S1274" s="290"/>
      <c r="T1274" s="290"/>
      <c r="U1274" s="290"/>
      <c r="V1274" s="290"/>
      <c r="W1274" s="290"/>
      <c r="X1274" s="290"/>
      <c r="Y1274" s="290"/>
      <c r="Z1274" s="290"/>
      <c r="AA1274" s="290"/>
      <c r="AB1274" s="290"/>
      <c r="AC1274" s="290"/>
      <c r="AD1274" s="290"/>
      <c r="AE1274" s="290"/>
      <c r="AF1274" s="290"/>
      <c r="AG1274" s="561">
        <v>3018.1265160000003</v>
      </c>
      <c r="AH1274" s="561">
        <v>1187</v>
      </c>
      <c r="AI1274" s="290" t="s">
        <v>310</v>
      </c>
      <c r="AJ1274" s="290" t="s">
        <v>743</v>
      </c>
    </row>
    <row r="1275" spans="2:36" x14ac:dyDescent="0.25">
      <c r="B1275" s="554">
        <v>1173</v>
      </c>
      <c r="C1275" s="555"/>
      <c r="D1275" s="290"/>
      <c r="E1275" s="290" t="s">
        <v>395</v>
      </c>
      <c r="F1275" s="290" t="s">
        <v>747</v>
      </c>
      <c r="G1275" s="290" t="s">
        <v>397</v>
      </c>
      <c r="H1275" s="183" t="str">
        <f>INDEX(Sector!$D$57:$D$776,MATCH('Energy consumption (raw)'!F1275,Sector!$C$57:$C$776,FALSE))</f>
        <v>Manufacture of electric motors and gas turbines</v>
      </c>
      <c r="I1275" s="183" t="str">
        <f>IF(G1275=Sector!$B$50,Sector!$B$50,IF(G1275=Sector!$B$51,Sector!$B$51,IF(G1275=Sector!$B$53,Sector!$B$53,INDEX(Sector!$E$57:$E$776,MATCH('Energy consumption (raw)'!F1275,Sector!$C$57:$C$776,FALSE)))))</f>
        <v>29 Manufacture of motor vehicles, trailers and semi-trailers</v>
      </c>
      <c r="J1275" s="290"/>
      <c r="K1275" s="561">
        <v>10108000</v>
      </c>
      <c r="L1275" s="290"/>
      <c r="M1275" s="290"/>
      <c r="N1275" s="290"/>
      <c r="O1275" s="290"/>
      <c r="P1275" s="290"/>
      <c r="Q1275" s="290"/>
      <c r="R1275" s="290"/>
      <c r="S1275" s="290"/>
      <c r="T1275" s="290"/>
      <c r="U1275" s="290"/>
      <c r="V1275" s="290"/>
      <c r="W1275" s="290"/>
      <c r="X1275" s="290"/>
      <c r="Y1275" s="290"/>
      <c r="Z1275" s="290"/>
      <c r="AA1275" s="290"/>
      <c r="AB1275" s="290"/>
      <c r="AC1275" s="290"/>
      <c r="AD1275" s="290"/>
      <c r="AE1275" s="290"/>
      <c r="AF1275" s="290"/>
      <c r="AG1275" s="561">
        <v>1559.6644000000001</v>
      </c>
      <c r="AH1275" s="561">
        <v>1253</v>
      </c>
      <c r="AI1275" s="290" t="s">
        <v>310</v>
      </c>
      <c r="AJ1275" s="290" t="s">
        <v>743</v>
      </c>
    </row>
    <row r="1276" spans="2:36" x14ac:dyDescent="0.25">
      <c r="B1276" s="554">
        <v>1174</v>
      </c>
      <c r="C1276" s="555"/>
      <c r="D1276" s="290"/>
      <c r="E1276" s="290" t="s">
        <v>395</v>
      </c>
      <c r="F1276" s="290" t="s">
        <v>748</v>
      </c>
      <c r="G1276" s="290" t="s">
        <v>397</v>
      </c>
      <c r="H1276" s="183" t="str">
        <f>INDEX(Sector!$D$57:$D$776,MATCH('Energy consumption (raw)'!F1276,Sector!$C$57:$C$776,FALSE))</f>
        <v>Manufacture of leather shoes of all kinds</v>
      </c>
      <c r="I1276" s="183" t="str">
        <f>IF(G1276=Sector!$B$50,Sector!$B$50,IF(G1276=Sector!$B$51,Sector!$B$51,IF(G1276=Sector!$B$53,Sector!$B$53,INDEX(Sector!$E$57:$E$776,MATCH('Energy consumption (raw)'!F1276,Sector!$C$57:$C$776,FALSE)))))</f>
        <v>15 Manufacture of leather and related products</v>
      </c>
      <c r="J1276" s="290"/>
      <c r="K1276" s="561">
        <v>6683342</v>
      </c>
      <c r="L1276" s="290"/>
      <c r="M1276" s="290"/>
      <c r="N1276" s="290"/>
      <c r="O1276" s="290"/>
      <c r="P1276" s="290"/>
      <c r="Q1276" s="290"/>
      <c r="R1276" s="290"/>
      <c r="S1276" s="290"/>
      <c r="T1276" s="290"/>
      <c r="U1276" s="290"/>
      <c r="V1276" s="290"/>
      <c r="W1276" s="290"/>
      <c r="X1276" s="290"/>
      <c r="Y1276" s="290"/>
      <c r="Z1276" s="290"/>
      <c r="AA1276" s="290"/>
      <c r="AB1276" s="290"/>
      <c r="AC1276" s="290"/>
      <c r="AD1276" s="290"/>
      <c r="AE1276" s="290"/>
      <c r="AF1276" s="290"/>
      <c r="AG1276" s="561">
        <v>1031.2396706</v>
      </c>
      <c r="AH1276" s="561">
        <v>1147</v>
      </c>
      <c r="AI1276" s="290" t="s">
        <v>310</v>
      </c>
      <c r="AJ1276" s="290" t="s">
        <v>743</v>
      </c>
    </row>
    <row r="1277" spans="2:36" x14ac:dyDescent="0.25">
      <c r="B1277" s="554">
        <v>1175</v>
      </c>
      <c r="C1277" s="555"/>
      <c r="D1277" s="290"/>
      <c r="E1277" s="290" t="s">
        <v>395</v>
      </c>
      <c r="F1277" s="290" t="s">
        <v>674</v>
      </c>
      <c r="G1277" s="290" t="s">
        <v>397</v>
      </c>
      <c r="H1277" s="183" t="str">
        <f>INDEX(Sector!$D$57:$D$776,MATCH('Energy consumption (raw)'!F1277,Sector!$C$57:$C$776,FALSE))</f>
        <v>Production of cement, lime and gypsum</v>
      </c>
      <c r="I1277" s="183" t="str">
        <f>IF(G1277=Sector!$B$50,Sector!$B$50,IF(G1277=Sector!$B$51,Sector!$B$51,IF(G1277=Sector!$B$53,Sector!$B$53,INDEX(Sector!$E$57:$E$776,MATCH('Energy consumption (raw)'!F1277,Sector!$C$57:$C$776,FALSE)))))</f>
        <v>23 Manufacture of other non-metallic mineral products</v>
      </c>
      <c r="J1277" s="290"/>
      <c r="K1277" s="561">
        <v>7110000</v>
      </c>
      <c r="L1277" s="290"/>
      <c r="M1277" s="290"/>
      <c r="N1277" s="290"/>
      <c r="O1277" s="290"/>
      <c r="P1277" s="290"/>
      <c r="Q1277" s="290"/>
      <c r="R1277" s="290"/>
      <c r="S1277" s="290"/>
      <c r="T1277" s="290"/>
      <c r="U1277" s="290"/>
      <c r="V1277" s="290"/>
      <c r="W1277" s="290"/>
      <c r="X1277" s="290"/>
      <c r="Y1277" s="290"/>
      <c r="Z1277" s="290"/>
      <c r="AA1277" s="290"/>
      <c r="AB1277" s="290"/>
      <c r="AC1277" s="290"/>
      <c r="AD1277" s="290"/>
      <c r="AE1277" s="290"/>
      <c r="AF1277" s="290"/>
      <c r="AG1277" s="561">
        <v>1097.0730000000001</v>
      </c>
      <c r="AH1277" s="561">
        <v>1122</v>
      </c>
      <c r="AI1277" s="290" t="s">
        <v>310</v>
      </c>
      <c r="AJ1277" s="290" t="s">
        <v>743</v>
      </c>
    </row>
    <row r="1278" spans="2:36" x14ac:dyDescent="0.25">
      <c r="B1278" s="554">
        <v>1176</v>
      </c>
      <c r="C1278" s="555"/>
      <c r="D1278" s="290"/>
      <c r="E1278" s="290" t="s">
        <v>395</v>
      </c>
      <c r="F1278" s="290" t="s">
        <v>701</v>
      </c>
      <c r="G1278" s="290" t="s">
        <v>397</v>
      </c>
      <c r="H1278" s="183" t="str">
        <f>INDEX(Sector!$D$57:$D$776,MATCH('Energy consumption (raw)'!F1278,Sector!$C$57:$C$776,FALSE))</f>
        <v>Producing products from plastic</v>
      </c>
      <c r="I1278" s="183" t="str">
        <f>IF(G1278=Sector!$B$50,Sector!$B$50,IF(G1278=Sector!$B$51,Sector!$B$51,IF(G1278=Sector!$B$53,Sector!$B$53,INDEX(Sector!$E$57:$E$776,MATCH('Energy consumption (raw)'!F1278,Sector!$C$57:$C$776,FALSE)))))</f>
        <v>22 Manufacture of rubber and plastics products</v>
      </c>
      <c r="J1278" s="290"/>
      <c r="K1278" s="561">
        <v>15500590</v>
      </c>
      <c r="L1278" s="290"/>
      <c r="M1278" s="290"/>
      <c r="N1278" s="290"/>
      <c r="O1278" s="290"/>
      <c r="P1278" s="290"/>
      <c r="Q1278" s="290"/>
      <c r="R1278" s="290"/>
      <c r="S1278" s="290"/>
      <c r="T1278" s="290"/>
      <c r="U1278" s="290"/>
      <c r="V1278" s="290"/>
      <c r="W1278" s="290"/>
      <c r="X1278" s="290"/>
      <c r="Y1278" s="290"/>
      <c r="Z1278" s="290"/>
      <c r="AA1278" s="290"/>
      <c r="AB1278" s="290"/>
      <c r="AC1278" s="290"/>
      <c r="AD1278" s="290"/>
      <c r="AE1278" s="290"/>
      <c r="AF1278" s="290"/>
      <c r="AG1278" s="561">
        <v>2391.7410370000002</v>
      </c>
      <c r="AH1278" s="561"/>
      <c r="AI1278" s="290" t="s">
        <v>310</v>
      </c>
      <c r="AJ1278" s="290" t="s">
        <v>743</v>
      </c>
    </row>
    <row r="1279" spans="2:36" x14ac:dyDescent="0.25">
      <c r="B1279" s="554">
        <v>1177</v>
      </c>
      <c r="C1279" s="555"/>
      <c r="D1279" s="290"/>
      <c r="E1279" s="290" t="s">
        <v>395</v>
      </c>
      <c r="F1279" s="290" t="s">
        <v>443</v>
      </c>
      <c r="G1279" s="290" t="s">
        <v>397</v>
      </c>
      <c r="H1279" s="183" t="str">
        <f>INDEX(Sector!$D$57:$D$776,MATCH('Energy consumption (raw)'!F1279,Sector!$C$57:$C$776,FALSE))</f>
        <v>Yarn making</v>
      </c>
      <c r="I1279" s="183" t="str">
        <f>IF(G1279=Sector!$B$50,Sector!$B$50,IF(G1279=Sector!$B$51,Sector!$B$51,IF(G1279=Sector!$B$53,Sector!$B$53,INDEX(Sector!$E$57:$E$776,MATCH('Energy consumption (raw)'!F1279,Sector!$C$57:$C$776,FALSE)))))</f>
        <v>13 Manufacture of textiles</v>
      </c>
      <c r="J1279" s="290"/>
      <c r="K1279" s="561">
        <v>8490080</v>
      </c>
      <c r="L1279" s="290"/>
      <c r="M1279" s="290"/>
      <c r="N1279" s="290"/>
      <c r="O1279" s="290"/>
      <c r="P1279" s="290"/>
      <c r="Q1279" s="290"/>
      <c r="R1279" s="290"/>
      <c r="S1279" s="290"/>
      <c r="T1279" s="290"/>
      <c r="U1279" s="290"/>
      <c r="V1279" s="290"/>
      <c r="W1279" s="290"/>
      <c r="X1279" s="290"/>
      <c r="Y1279" s="290"/>
      <c r="Z1279" s="290"/>
      <c r="AA1279" s="290"/>
      <c r="AB1279" s="290"/>
      <c r="AC1279" s="290"/>
      <c r="AD1279" s="290"/>
      <c r="AE1279" s="290"/>
      <c r="AF1279" s="290"/>
      <c r="AG1279" s="561">
        <v>1310.019344</v>
      </c>
      <c r="AH1279" s="561">
        <v>1676</v>
      </c>
      <c r="AI1279" s="290" t="s">
        <v>310</v>
      </c>
      <c r="AJ1279" s="290" t="s">
        <v>743</v>
      </c>
    </row>
    <row r="1280" spans="2:36" x14ac:dyDescent="0.25">
      <c r="B1280" s="554">
        <v>1178</v>
      </c>
      <c r="C1280" s="555"/>
      <c r="D1280" s="290"/>
      <c r="E1280" s="290" t="s">
        <v>395</v>
      </c>
      <c r="F1280" s="559" t="s">
        <v>749</v>
      </c>
      <c r="G1280" s="290" t="s">
        <v>397</v>
      </c>
      <c r="H1280" s="183" t="str">
        <f>INDEX(Sector!$D$57:$D$776,MATCH('Energy consumption (raw)'!F1280,Sector!$C$57:$C$776,FALSE))</f>
        <v>Ship and boat building</v>
      </c>
      <c r="I1280" s="183" t="str">
        <f>IF(G1280=Sector!$B$50,Sector!$B$50,IF(G1280=Sector!$B$51,Sector!$B$51,IF(G1280=Sector!$B$53,Sector!$B$53,INDEX(Sector!$E$57:$E$776,MATCH('Energy consumption (raw)'!F1280,Sector!$C$57:$C$776,FALSE)))))</f>
        <v>30 Manufacture of other transport equipment</v>
      </c>
      <c r="J1280" s="290"/>
      <c r="K1280" s="561">
        <v>7650015</v>
      </c>
      <c r="L1280" s="290"/>
      <c r="M1280" s="290"/>
      <c r="N1280" s="290"/>
      <c r="O1280" s="290"/>
      <c r="P1280" s="290"/>
      <c r="Q1280" s="290"/>
      <c r="R1280" s="290"/>
      <c r="S1280" s="290"/>
      <c r="T1280" s="290"/>
      <c r="U1280" s="290"/>
      <c r="V1280" s="290"/>
      <c r="W1280" s="290"/>
      <c r="X1280" s="290"/>
      <c r="Y1280" s="290"/>
      <c r="Z1280" s="290"/>
      <c r="AA1280" s="290"/>
      <c r="AB1280" s="290"/>
      <c r="AC1280" s="290"/>
      <c r="AD1280" s="290"/>
      <c r="AE1280" s="290"/>
      <c r="AF1280" s="290"/>
      <c r="AG1280" s="561">
        <v>1180.3973145</v>
      </c>
      <c r="AH1280" s="561"/>
      <c r="AI1280" s="290" t="s">
        <v>310</v>
      </c>
      <c r="AJ1280" s="290" t="s">
        <v>743</v>
      </c>
    </row>
    <row r="1281" spans="2:36" x14ac:dyDescent="0.25">
      <c r="B1281" s="554">
        <v>1179</v>
      </c>
      <c r="C1281" s="555"/>
      <c r="D1281" s="556"/>
      <c r="E1281" s="290" t="s">
        <v>395</v>
      </c>
      <c r="F1281" s="290" t="s">
        <v>383</v>
      </c>
      <c r="G1281" s="290" t="s">
        <v>397</v>
      </c>
      <c r="H1281" s="183" t="str">
        <f>INDEX(Sector!$D$57:$D$776,MATCH('Energy consumption (raw)'!F1281,Sector!$C$57:$C$776,FALSE))</f>
        <v>Manufacture of starch and starch-based products</v>
      </c>
      <c r="I1281" s="183" t="str">
        <f>IF(G1281=Sector!$B$50,Sector!$B$50,IF(G1281=Sector!$B$51,Sector!$B$51,IF(G1281=Sector!$B$53,Sector!$B$53,INDEX(Sector!$E$57:$E$776,MATCH('Energy consumption (raw)'!F1281,Sector!$C$57:$C$776,FALSE)))))</f>
        <v>10 Manufacture of food products</v>
      </c>
      <c r="J1281" s="561"/>
      <c r="K1281" s="561">
        <v>16578765</v>
      </c>
      <c r="L1281" s="290"/>
      <c r="M1281" s="290"/>
      <c r="N1281" s="290"/>
      <c r="O1281" s="290"/>
      <c r="P1281" s="290"/>
      <c r="Q1281" s="290"/>
      <c r="R1281" s="290"/>
      <c r="S1281" s="290"/>
      <c r="T1281" s="290"/>
      <c r="U1281" s="290"/>
      <c r="V1281" s="290"/>
      <c r="W1281" s="290"/>
      <c r="X1281" s="290"/>
      <c r="Y1281" s="290"/>
      <c r="Z1281" s="290"/>
      <c r="AA1281" s="290"/>
      <c r="AB1281" s="290"/>
      <c r="AC1281" s="290"/>
      <c r="AD1281" s="290"/>
      <c r="AE1281" s="290"/>
      <c r="AF1281" s="290"/>
      <c r="AG1281" s="561">
        <v>2558.1034395000001</v>
      </c>
      <c r="AH1281" s="561">
        <v>1858</v>
      </c>
      <c r="AI1281" s="290" t="s">
        <v>310</v>
      </c>
      <c r="AJ1281" s="290" t="s">
        <v>750</v>
      </c>
    </row>
    <row r="1282" spans="2:36" x14ac:dyDescent="0.25">
      <c r="B1282" s="554">
        <v>1180</v>
      </c>
      <c r="C1282" s="555"/>
      <c r="D1282" s="556"/>
      <c r="E1282" s="290" t="s">
        <v>395</v>
      </c>
      <c r="F1282" s="290" t="s">
        <v>535</v>
      </c>
      <c r="G1282" s="290" t="s">
        <v>397</v>
      </c>
      <c r="H1282" s="183" t="str">
        <f>INDEX(Sector!$D$57:$D$776,MATCH('Energy consumption (raw)'!F1282,Sector!$C$57:$C$776,FALSE))</f>
        <v>Producing building materials from clay</v>
      </c>
      <c r="I1282" s="183" t="str">
        <f>IF(G1282=Sector!$B$50,Sector!$B$50,IF(G1282=Sector!$B$51,Sector!$B$51,IF(G1282=Sector!$B$53,Sector!$B$53,INDEX(Sector!$E$57:$E$776,MATCH('Energy consumption (raw)'!F1282,Sector!$C$57:$C$776,FALSE)))))</f>
        <v>23 Manufacture of other non-metallic mineral products</v>
      </c>
      <c r="J1282" s="561"/>
      <c r="K1282" s="561">
        <v>9166839</v>
      </c>
      <c r="L1282" s="290"/>
      <c r="M1282" s="290"/>
      <c r="N1282" s="290"/>
      <c r="O1282" s="290"/>
      <c r="P1282" s="290"/>
      <c r="Q1282" s="290"/>
      <c r="R1282" s="290">
        <v>95.59</v>
      </c>
      <c r="S1282" s="290"/>
      <c r="T1282" s="290"/>
      <c r="U1282" s="290"/>
      <c r="V1282" s="290"/>
      <c r="W1282" s="290"/>
      <c r="X1282" s="290">
        <v>0.01</v>
      </c>
      <c r="Y1282" s="290"/>
      <c r="Z1282" s="290"/>
      <c r="AA1282" s="290"/>
      <c r="AB1282" s="290"/>
      <c r="AC1282" s="290"/>
      <c r="AD1282" s="290"/>
      <c r="AE1282" s="290"/>
      <c r="AF1282" s="290"/>
      <c r="AG1282" s="561">
        <v>1520.9450577</v>
      </c>
      <c r="AH1282" s="561">
        <v>1246</v>
      </c>
      <c r="AI1282" s="290" t="s">
        <v>310</v>
      </c>
      <c r="AJ1282" s="290" t="s">
        <v>750</v>
      </c>
    </row>
    <row r="1283" spans="2:36" x14ac:dyDescent="0.25">
      <c r="B1283" s="554">
        <v>1181</v>
      </c>
      <c r="C1283" s="555"/>
      <c r="D1283" s="556"/>
      <c r="E1283" s="290" t="s">
        <v>395</v>
      </c>
      <c r="F1283" s="290" t="s">
        <v>597</v>
      </c>
      <c r="G1283" s="290" t="s">
        <v>397</v>
      </c>
      <c r="H1283" s="183" t="str">
        <f>INDEX(Sector!$D$57:$D$776,MATCH('Energy consumption (raw)'!F1283,Sector!$C$57:$C$776,FALSE))</f>
        <v>Producing non-alcoholic beverages, mineral water</v>
      </c>
      <c r="I1283" s="183" t="str">
        <f>IF(G1283=Sector!$B$50,Sector!$B$50,IF(G1283=Sector!$B$51,Sector!$B$51,IF(G1283=Sector!$B$53,Sector!$B$53,INDEX(Sector!$E$57:$E$776,MATCH('Energy consumption (raw)'!F1283,Sector!$C$57:$C$776,FALSE)))))</f>
        <v>11 Manufacture of beverages</v>
      </c>
      <c r="J1283" s="561"/>
      <c r="K1283" s="561">
        <v>6951491</v>
      </c>
      <c r="L1283" s="290"/>
      <c r="M1283" s="290"/>
      <c r="N1283" s="290"/>
      <c r="O1283" s="290"/>
      <c r="P1283" s="290"/>
      <c r="Q1283" s="290"/>
      <c r="R1283" s="290"/>
      <c r="S1283" s="290"/>
      <c r="T1283" s="290"/>
      <c r="U1283" s="290"/>
      <c r="V1283" s="290"/>
      <c r="W1283" s="290"/>
      <c r="X1283" s="290"/>
      <c r="Y1283" s="290"/>
      <c r="Z1283" s="290"/>
      <c r="AA1283" s="290"/>
      <c r="AB1283" s="290"/>
      <c r="AC1283" s="290"/>
      <c r="AD1283" s="290"/>
      <c r="AE1283" s="290"/>
      <c r="AF1283" s="290"/>
      <c r="AG1283" s="561">
        <v>1072.6150613</v>
      </c>
      <c r="AH1283" s="561">
        <v>1086</v>
      </c>
      <c r="AI1283" s="290" t="s">
        <v>310</v>
      </c>
      <c r="AJ1283" s="290" t="s">
        <v>750</v>
      </c>
    </row>
    <row r="1284" spans="2:36" x14ac:dyDescent="0.25">
      <c r="B1284" s="554">
        <v>1182</v>
      </c>
      <c r="C1284" s="555"/>
      <c r="D1284" s="556"/>
      <c r="E1284" s="290" t="s">
        <v>395</v>
      </c>
      <c r="F1284" s="290" t="s">
        <v>428</v>
      </c>
      <c r="G1284" s="290" t="s">
        <v>397</v>
      </c>
      <c r="H1284" s="183" t="str">
        <f>INDEX(Sector!$D$57:$D$776,MATCH('Energy consumption (raw)'!F1284,Sector!$C$57:$C$776,FALSE))</f>
        <v>Cement Production</v>
      </c>
      <c r="I1284" s="183" t="str">
        <f>IF(G1284=Sector!$B$50,Sector!$B$50,IF(G1284=Sector!$B$51,Sector!$B$51,IF(G1284=Sector!$B$53,Sector!$B$53,INDEX(Sector!$E$57:$E$776,MATCH('Energy consumption (raw)'!F1284,Sector!$C$57:$C$776,FALSE)))))</f>
        <v>23 Manufacture of other non-metallic mineral products</v>
      </c>
      <c r="J1284" s="561"/>
      <c r="K1284" s="561">
        <v>7792221</v>
      </c>
      <c r="L1284" s="290"/>
      <c r="M1284" s="290"/>
      <c r="N1284" s="290"/>
      <c r="O1284" s="290"/>
      <c r="P1284" s="290"/>
      <c r="Q1284" s="290"/>
      <c r="R1284" s="290"/>
      <c r="S1284" s="290"/>
      <c r="T1284" s="290"/>
      <c r="U1284" s="290"/>
      <c r="V1284" s="290"/>
      <c r="W1284" s="290"/>
      <c r="X1284" s="290"/>
      <c r="Y1284" s="290"/>
      <c r="Z1284" s="290"/>
      <c r="AA1284" s="290"/>
      <c r="AB1284" s="290"/>
      <c r="AC1284" s="290"/>
      <c r="AD1284" s="290"/>
      <c r="AE1284" s="290"/>
      <c r="AF1284" s="290"/>
      <c r="AG1284" s="561">
        <v>1202.3397003</v>
      </c>
      <c r="AH1284" s="561">
        <v>1206</v>
      </c>
      <c r="AI1284" s="290" t="s">
        <v>310</v>
      </c>
      <c r="AJ1284" s="290" t="s">
        <v>750</v>
      </c>
    </row>
    <row r="1285" spans="2:36" x14ac:dyDescent="0.25">
      <c r="B1285" s="554">
        <v>1183</v>
      </c>
      <c r="C1285" s="555"/>
      <c r="D1285" s="556"/>
      <c r="E1285" s="290" t="s">
        <v>395</v>
      </c>
      <c r="F1285" s="290" t="s">
        <v>617</v>
      </c>
      <c r="G1285" s="290" t="s">
        <v>397</v>
      </c>
      <c r="H1285" s="183" t="str">
        <f>INDEX(Sector!$D$57:$D$776,MATCH('Energy consumption (raw)'!F1285,Sector!$C$57:$C$776,FALSE))</f>
        <v>Producing animal feed, poultry and aquatic products</v>
      </c>
      <c r="I1285" s="183" t="str">
        <f>IF(G1285=Sector!$B$50,Sector!$B$50,IF(G1285=Sector!$B$51,Sector!$B$51,IF(G1285=Sector!$B$53,Sector!$B$53,INDEX(Sector!$E$57:$E$776,MATCH('Energy consumption (raw)'!F1285,Sector!$C$57:$C$776,FALSE)))))</f>
        <v>10 Manufacture of food products</v>
      </c>
      <c r="J1285" s="561"/>
      <c r="K1285" s="561">
        <v>14169649</v>
      </c>
      <c r="L1285" s="290"/>
      <c r="M1285" s="290"/>
      <c r="N1285" s="290"/>
      <c r="O1285" s="290"/>
      <c r="P1285" s="290"/>
      <c r="Q1285" s="290"/>
      <c r="R1285" s="290"/>
      <c r="S1285" s="290"/>
      <c r="T1285" s="290"/>
      <c r="U1285" s="290"/>
      <c r="V1285" s="290"/>
      <c r="W1285" s="290"/>
      <c r="X1285" s="290"/>
      <c r="Y1285" s="290"/>
      <c r="Z1285" s="290"/>
      <c r="AA1285" s="290"/>
      <c r="AB1285" s="290"/>
      <c r="AC1285" s="290"/>
      <c r="AD1285" s="290"/>
      <c r="AE1285" s="290"/>
      <c r="AF1285" s="290"/>
      <c r="AG1285" s="561">
        <v>2186.3768407000002</v>
      </c>
      <c r="AH1285" s="561">
        <v>2209</v>
      </c>
      <c r="AI1285" s="290" t="s">
        <v>310</v>
      </c>
      <c r="AJ1285" s="290" t="s">
        <v>750</v>
      </c>
    </row>
    <row r="1286" spans="2:36" x14ac:dyDescent="0.25">
      <c r="B1286" s="554">
        <v>1184</v>
      </c>
      <c r="C1286" s="555"/>
      <c r="D1286" s="556"/>
      <c r="E1286" s="290" t="s">
        <v>395</v>
      </c>
      <c r="F1286" s="559" t="s">
        <v>751</v>
      </c>
      <c r="G1286" s="290" t="s">
        <v>397</v>
      </c>
      <c r="H1286" s="183" t="str">
        <f>INDEX(Sector!$D$57:$D$776,MATCH('Energy consumption (raw)'!F1286,Sector!$C$57:$C$776,FALSE))</f>
        <v>Wholesale of pharmaceuticals and medical instruments</v>
      </c>
      <c r="I1286" s="183" t="str">
        <f>IF(G1286=Sector!$B$50,Sector!$B$50,IF(G1286=Sector!$B$51,Sector!$B$51,IF(G1286=Sector!$B$53,Sector!$B$53,INDEX(Sector!$E$57:$E$776,MATCH('Energy consumption (raw)'!F1286,Sector!$C$57:$C$776,FALSE)))))</f>
        <v>21 Manufacture of pharmaceuticals, medicinal chemical and botanical products</v>
      </c>
      <c r="J1286" s="561"/>
      <c r="K1286" s="561">
        <v>14709865</v>
      </c>
      <c r="L1286" s="290"/>
      <c r="M1286" s="290"/>
      <c r="N1286" s="290"/>
      <c r="O1286" s="290"/>
      <c r="P1286" s="290"/>
      <c r="Q1286" s="290"/>
      <c r="R1286" s="290"/>
      <c r="S1286" s="290"/>
      <c r="T1286" s="290"/>
      <c r="U1286" s="290"/>
      <c r="V1286" s="290"/>
      <c r="W1286" s="290"/>
      <c r="X1286" s="290"/>
      <c r="Y1286" s="290"/>
      <c r="Z1286" s="290"/>
      <c r="AA1286" s="290"/>
      <c r="AB1286" s="290"/>
      <c r="AC1286" s="290"/>
      <c r="AD1286" s="290"/>
      <c r="AE1286" s="290"/>
      <c r="AF1286" s="290"/>
      <c r="AG1286" s="561">
        <v>2269.7321695000001</v>
      </c>
      <c r="AH1286" s="561">
        <v>1971</v>
      </c>
      <c r="AI1286" s="290" t="s">
        <v>310</v>
      </c>
      <c r="AJ1286" s="290" t="s">
        <v>750</v>
      </c>
    </row>
    <row r="1287" spans="2:36" x14ac:dyDescent="0.25">
      <c r="B1287" s="554">
        <v>1185</v>
      </c>
      <c r="C1287" s="555"/>
      <c r="D1287" s="556"/>
      <c r="E1287" s="290" t="s">
        <v>395</v>
      </c>
      <c r="F1287" s="290" t="s">
        <v>752</v>
      </c>
      <c r="G1287" s="290" t="s">
        <v>397</v>
      </c>
      <c r="H1287" s="183" t="str">
        <f>INDEX(Sector!$D$57:$D$776,MATCH('Energy consumption (raw)'!F1287,Sector!$C$57:$C$776,FALSE))</f>
        <v>Processing minerals</v>
      </c>
      <c r="I1287" s="183" t="str">
        <f>IF(G1287=Sector!$B$50,Sector!$B$50,IF(G1287=Sector!$B$51,Sector!$B$51,IF(G1287=Sector!$B$53,Sector!$B$53,INDEX(Sector!$E$57:$E$776,MATCH('Energy consumption (raw)'!F1287,Sector!$C$57:$C$776,FALSE)))))</f>
        <v>23 Manufacture of other non-metallic mineral products</v>
      </c>
      <c r="J1287" s="561"/>
      <c r="K1287" s="561">
        <v>13477258</v>
      </c>
      <c r="L1287" s="290"/>
      <c r="M1287" s="290"/>
      <c r="N1287" s="290"/>
      <c r="O1287" s="290"/>
      <c r="P1287" s="290"/>
      <c r="Q1287" s="290"/>
      <c r="R1287" s="290"/>
      <c r="S1287" s="290"/>
      <c r="T1287" s="290"/>
      <c r="U1287" s="290"/>
      <c r="V1287" s="290"/>
      <c r="W1287" s="290"/>
      <c r="X1287" s="290"/>
      <c r="Y1287" s="290"/>
      <c r="Z1287" s="290"/>
      <c r="AA1287" s="290"/>
      <c r="AB1287" s="290"/>
      <c r="AC1287" s="290"/>
      <c r="AD1287" s="290"/>
      <c r="AE1287" s="290"/>
      <c r="AF1287" s="290"/>
      <c r="AG1287" s="561">
        <v>2079.5409094000001</v>
      </c>
      <c r="AH1287" s="561">
        <v>1955</v>
      </c>
      <c r="AI1287" s="290" t="s">
        <v>310</v>
      </c>
      <c r="AJ1287" s="290" t="s">
        <v>750</v>
      </c>
    </row>
    <row r="1288" spans="2:36" x14ac:dyDescent="0.25">
      <c r="B1288" s="554">
        <v>1186</v>
      </c>
      <c r="C1288" s="555"/>
      <c r="D1288" s="556"/>
      <c r="E1288" s="290" t="s">
        <v>395</v>
      </c>
      <c r="F1288" s="290" t="s">
        <v>752</v>
      </c>
      <c r="G1288" s="290" t="s">
        <v>397</v>
      </c>
      <c r="H1288" s="183" t="str">
        <f>INDEX(Sector!$D$57:$D$776,MATCH('Energy consumption (raw)'!F1288,Sector!$C$57:$C$776,FALSE))</f>
        <v>Processing minerals</v>
      </c>
      <c r="I1288" s="183" t="str">
        <f>IF(G1288=Sector!$B$50,Sector!$B$50,IF(G1288=Sector!$B$51,Sector!$B$51,IF(G1288=Sector!$B$53,Sector!$B$53,INDEX(Sector!$E$57:$E$776,MATCH('Energy consumption (raw)'!F1288,Sector!$C$57:$C$776,FALSE)))))</f>
        <v>23 Manufacture of other non-metallic mineral products</v>
      </c>
      <c r="J1288" s="561"/>
      <c r="K1288" s="561">
        <v>31958570</v>
      </c>
      <c r="L1288" s="290"/>
      <c r="M1288" s="290"/>
      <c r="N1288" s="290"/>
      <c r="O1288" s="290"/>
      <c r="P1288" s="290"/>
      <c r="Q1288" s="290"/>
      <c r="R1288" s="290"/>
      <c r="S1288" s="290"/>
      <c r="T1288" s="290"/>
      <c r="U1288" s="290"/>
      <c r="V1288" s="290"/>
      <c r="W1288" s="290"/>
      <c r="X1288" s="290"/>
      <c r="Y1288" s="290"/>
      <c r="Z1288" s="290"/>
      <c r="AA1288" s="290"/>
      <c r="AB1288" s="290"/>
      <c r="AC1288" s="290"/>
      <c r="AD1288" s="290"/>
      <c r="AE1288" s="290"/>
      <c r="AF1288" s="290"/>
      <c r="AG1288" s="561">
        <v>4931.207351</v>
      </c>
      <c r="AH1288" s="561">
        <v>4244</v>
      </c>
      <c r="AI1288" s="290" t="s">
        <v>310</v>
      </c>
      <c r="AJ1288" s="290" t="s">
        <v>750</v>
      </c>
    </row>
    <row r="1289" spans="2:36" x14ac:dyDescent="0.25">
      <c r="B1289" s="554">
        <v>1187</v>
      </c>
      <c r="C1289" s="555"/>
      <c r="D1289" s="556"/>
      <c r="E1289" s="290" t="s">
        <v>395</v>
      </c>
      <c r="F1289" s="290" t="s">
        <v>753</v>
      </c>
      <c r="G1289" s="290" t="s">
        <v>397</v>
      </c>
      <c r="H1289" s="183" t="str">
        <f>INDEX(Sector!$D$57:$D$776,MATCH('Energy consumption (raw)'!F1289,Sector!$C$57:$C$776,FALSE))</f>
        <v>Producing other products from wood</v>
      </c>
      <c r="I1289" s="183" t="str">
        <f>IF(G1289=Sector!$B$50,Sector!$B$50,IF(G1289=Sector!$B$51,Sector!$B$51,IF(G1289=Sector!$B$53,Sector!$B$53,INDEX(Sector!$E$57:$E$776,MATCH('Energy consumption (raw)'!F1289,Sector!$C$57:$C$776,FALSE)))))</f>
        <v>16 Manufacture of wood and of products of wood and cork, except furniture;
manufacture of articles of straw and plaiting materials</v>
      </c>
      <c r="J1289" s="561"/>
      <c r="K1289" s="561">
        <v>11576746</v>
      </c>
      <c r="L1289" s="290"/>
      <c r="M1289" s="290"/>
      <c r="N1289" s="290"/>
      <c r="O1289" s="290"/>
      <c r="P1289" s="290"/>
      <c r="Q1289" s="290"/>
      <c r="R1289" s="290"/>
      <c r="S1289" s="290"/>
      <c r="T1289" s="290"/>
      <c r="U1289" s="290"/>
      <c r="V1289" s="290"/>
      <c r="W1289" s="290"/>
      <c r="X1289" s="290"/>
      <c r="Y1289" s="290"/>
      <c r="Z1289" s="290"/>
      <c r="AA1289" s="290"/>
      <c r="AB1289" s="290"/>
      <c r="AC1289" s="290"/>
      <c r="AD1289" s="290"/>
      <c r="AE1289" s="290"/>
      <c r="AF1289" s="290"/>
      <c r="AG1289" s="561">
        <v>1786.2919078000002</v>
      </c>
      <c r="AH1289" s="561">
        <v>1818</v>
      </c>
      <c r="AI1289" s="290" t="s">
        <v>310</v>
      </c>
      <c r="AJ1289" s="290" t="s">
        <v>750</v>
      </c>
    </row>
    <row r="1290" spans="2:36" x14ac:dyDescent="0.25">
      <c r="B1290" s="554">
        <v>1188</v>
      </c>
      <c r="C1290" s="555"/>
      <c r="D1290" s="556"/>
      <c r="E1290" s="290" t="s">
        <v>395</v>
      </c>
      <c r="F1290" s="290" t="s">
        <v>754</v>
      </c>
      <c r="G1290" s="290" t="s">
        <v>397</v>
      </c>
      <c r="H1290" s="183" t="str">
        <f>INDEX(Sector!$D$57:$D$776,MATCH('Energy consumption (raw)'!F1290,Sector!$C$57:$C$776,FALSE))</f>
        <v>Producing products from wood, bamboo, straw and plaiting materials</v>
      </c>
      <c r="I1290" s="183" t="str">
        <f>IF(G1290=Sector!$B$50,Sector!$B$50,IF(G1290=Sector!$B$51,Sector!$B$51,IF(G1290=Sector!$B$53,Sector!$B$53,INDEX(Sector!$E$57:$E$776,MATCH('Energy consumption (raw)'!F1290,Sector!$C$57:$C$776,FALSE)))))</f>
        <v>16 Manufacture of wood and of products of wood and cork, except furniture;
manufacture of articles of straw and plaiting materials</v>
      </c>
      <c r="J1290" s="561"/>
      <c r="K1290" s="561">
        <v>11726413</v>
      </c>
      <c r="L1290" s="290"/>
      <c r="M1290" s="290"/>
      <c r="N1290" s="290"/>
      <c r="O1290" s="290"/>
      <c r="P1290" s="290"/>
      <c r="Q1290" s="290"/>
      <c r="R1290" s="290"/>
      <c r="S1290" s="290"/>
      <c r="T1290" s="290"/>
      <c r="U1290" s="290"/>
      <c r="V1290" s="290"/>
      <c r="W1290" s="290"/>
      <c r="X1290" s="290"/>
      <c r="Y1290" s="290"/>
      <c r="Z1290" s="290"/>
      <c r="AA1290" s="290"/>
      <c r="AB1290" s="290"/>
      <c r="AC1290" s="290"/>
      <c r="AD1290" s="290"/>
      <c r="AE1290" s="290"/>
      <c r="AF1290" s="290"/>
      <c r="AG1290" s="561">
        <v>1809.3855259000002</v>
      </c>
      <c r="AH1290" s="561">
        <v>1070</v>
      </c>
      <c r="AI1290" s="290" t="s">
        <v>310</v>
      </c>
      <c r="AJ1290" s="290" t="s">
        <v>750</v>
      </c>
    </row>
    <row r="1291" spans="2:36" x14ac:dyDescent="0.25">
      <c r="B1291" s="554">
        <v>1189</v>
      </c>
      <c r="C1291" s="555"/>
      <c r="D1291" s="556"/>
      <c r="E1291" s="290" t="s">
        <v>395</v>
      </c>
      <c r="F1291" s="290" t="s">
        <v>753</v>
      </c>
      <c r="G1291" s="290" t="s">
        <v>397</v>
      </c>
      <c r="H1291" s="183" t="str">
        <f>INDEX(Sector!$D$57:$D$776,MATCH('Energy consumption (raw)'!F1291,Sector!$C$57:$C$776,FALSE))</f>
        <v>Producing other products from wood</v>
      </c>
      <c r="I1291" s="183" t="str">
        <f>IF(G1291=Sector!$B$50,Sector!$B$50,IF(G1291=Sector!$B$51,Sector!$B$51,IF(G1291=Sector!$B$53,Sector!$B$53,INDEX(Sector!$E$57:$E$776,MATCH('Energy consumption (raw)'!F1291,Sector!$C$57:$C$776,FALSE)))))</f>
        <v>16 Manufacture of wood and of products of wood and cork, except furniture;
manufacture of articles of straw and plaiting materials</v>
      </c>
      <c r="J1291" s="561"/>
      <c r="K1291" s="561">
        <v>11686809</v>
      </c>
      <c r="L1291" s="290"/>
      <c r="M1291" s="290"/>
      <c r="N1291" s="290"/>
      <c r="O1291" s="290"/>
      <c r="P1291" s="290"/>
      <c r="Q1291" s="290"/>
      <c r="R1291" s="290"/>
      <c r="S1291" s="290"/>
      <c r="T1291" s="290"/>
      <c r="U1291" s="290"/>
      <c r="V1291" s="290"/>
      <c r="W1291" s="290"/>
      <c r="X1291" s="290"/>
      <c r="Y1291" s="290"/>
      <c r="Z1291" s="290"/>
      <c r="AA1291" s="290"/>
      <c r="AB1291" s="290"/>
      <c r="AC1291" s="290"/>
      <c r="AD1291" s="290"/>
      <c r="AE1291" s="290"/>
      <c r="AF1291" s="290"/>
      <c r="AG1291" s="561">
        <v>1803.2746287000002</v>
      </c>
      <c r="AH1291" s="561">
        <v>1413</v>
      </c>
      <c r="AI1291" s="290" t="s">
        <v>310</v>
      </c>
      <c r="AJ1291" s="290" t="s">
        <v>750</v>
      </c>
    </row>
    <row r="1292" spans="2:36" x14ac:dyDescent="0.25">
      <c r="B1292" s="554">
        <v>1190</v>
      </c>
      <c r="C1292" s="555"/>
      <c r="D1292" s="556"/>
      <c r="E1292" s="290" t="s">
        <v>395</v>
      </c>
      <c r="F1292" s="290" t="s">
        <v>617</v>
      </c>
      <c r="G1292" s="290" t="s">
        <v>397</v>
      </c>
      <c r="H1292" s="183" t="str">
        <f>INDEX(Sector!$D$57:$D$776,MATCH('Energy consumption (raw)'!F1292,Sector!$C$57:$C$776,FALSE))</f>
        <v>Producing animal feed, poultry and aquatic products</v>
      </c>
      <c r="I1292" s="183" t="str">
        <f>IF(G1292=Sector!$B$50,Sector!$B$50,IF(G1292=Sector!$B$51,Sector!$B$51,IF(G1292=Sector!$B$53,Sector!$B$53,INDEX(Sector!$E$57:$E$776,MATCH('Energy consumption (raw)'!F1292,Sector!$C$57:$C$776,FALSE)))))</f>
        <v>10 Manufacture of food products</v>
      </c>
      <c r="J1292" s="561"/>
      <c r="K1292" s="561">
        <v>9514184</v>
      </c>
      <c r="L1292" s="290"/>
      <c r="M1292" s="290"/>
      <c r="N1292" s="290"/>
      <c r="O1292" s="290"/>
      <c r="P1292" s="290"/>
      <c r="Q1292" s="290"/>
      <c r="R1292" s="290"/>
      <c r="S1292" s="290"/>
      <c r="T1292" s="290"/>
      <c r="U1292" s="290"/>
      <c r="V1292" s="290"/>
      <c r="W1292" s="290"/>
      <c r="X1292" s="290"/>
      <c r="Y1292" s="290"/>
      <c r="Z1292" s="290"/>
      <c r="AA1292" s="290"/>
      <c r="AB1292" s="290"/>
      <c r="AC1292" s="290"/>
      <c r="AD1292" s="290"/>
      <c r="AE1292" s="290"/>
      <c r="AF1292" s="290"/>
      <c r="AG1292" s="561">
        <v>1468.0385912000002</v>
      </c>
      <c r="AH1292" s="561">
        <v>1327</v>
      </c>
      <c r="AI1292" s="290" t="s">
        <v>310</v>
      </c>
      <c r="AJ1292" s="290" t="s">
        <v>750</v>
      </c>
    </row>
    <row r="1293" spans="2:36" x14ac:dyDescent="0.25">
      <c r="B1293" s="554">
        <v>1191</v>
      </c>
      <c r="C1293" s="555"/>
      <c r="D1293" s="556"/>
      <c r="E1293" s="290" t="s">
        <v>395</v>
      </c>
      <c r="F1293" s="290" t="s">
        <v>535</v>
      </c>
      <c r="G1293" s="290" t="s">
        <v>397</v>
      </c>
      <c r="H1293" s="183" t="str">
        <f>INDEX(Sector!$D$57:$D$776,MATCH('Energy consumption (raw)'!F1293,Sector!$C$57:$C$776,FALSE))</f>
        <v>Producing building materials from clay</v>
      </c>
      <c r="I1293" s="183" t="str">
        <f>IF(G1293=Sector!$B$50,Sector!$B$50,IF(G1293=Sector!$B$51,Sector!$B$51,IF(G1293=Sector!$B$53,Sector!$B$53,INDEX(Sector!$E$57:$E$776,MATCH('Energy consumption (raw)'!F1293,Sector!$C$57:$C$776,FALSE)))))</f>
        <v>23 Manufacture of other non-metallic mineral products</v>
      </c>
      <c r="J1293" s="561"/>
      <c r="K1293" s="561">
        <v>15752925</v>
      </c>
      <c r="L1293" s="290"/>
      <c r="M1293" s="290"/>
      <c r="N1293" s="290"/>
      <c r="O1293" s="290"/>
      <c r="P1293" s="290"/>
      <c r="Q1293" s="290"/>
      <c r="R1293" s="290"/>
      <c r="S1293" s="290"/>
      <c r="T1293" s="290"/>
      <c r="U1293" s="290"/>
      <c r="V1293" s="290"/>
      <c r="W1293" s="290"/>
      <c r="X1293" s="290"/>
      <c r="Y1293" s="290"/>
      <c r="Z1293" s="290"/>
      <c r="AA1293" s="290"/>
      <c r="AB1293" s="290"/>
      <c r="AC1293" s="290"/>
      <c r="AD1293" s="290"/>
      <c r="AE1293" s="290"/>
      <c r="AF1293" s="290"/>
      <c r="AG1293" s="561">
        <v>2430.6763275000003</v>
      </c>
      <c r="AH1293" s="561">
        <v>1666</v>
      </c>
      <c r="AI1293" s="290" t="s">
        <v>310</v>
      </c>
      <c r="AJ1293" s="290" t="s">
        <v>750</v>
      </c>
    </row>
    <row r="1294" spans="2:36" x14ac:dyDescent="0.25">
      <c r="B1294" s="554">
        <v>1192</v>
      </c>
      <c r="C1294" s="555"/>
      <c r="D1294" s="556"/>
      <c r="E1294" s="290" t="s">
        <v>395</v>
      </c>
      <c r="F1294" s="290" t="s">
        <v>465</v>
      </c>
      <c r="G1294" s="290" t="s">
        <v>397</v>
      </c>
      <c r="H1294" s="183" t="str">
        <f>INDEX(Sector!$D$57:$D$776,MATCH('Energy consumption (raw)'!F1294,Sector!$C$57:$C$776,FALSE))</f>
        <v>Production of costumes</v>
      </c>
      <c r="I1294" s="183" t="str">
        <f>IF(G1294=Sector!$B$50,Sector!$B$50,IF(G1294=Sector!$B$51,Sector!$B$51,IF(G1294=Sector!$B$53,Sector!$B$53,INDEX(Sector!$E$57:$E$776,MATCH('Energy consumption (raw)'!F1294,Sector!$C$57:$C$776,FALSE)))))</f>
        <v>14 Manufacture of wearing apparel</v>
      </c>
      <c r="J1294" s="561"/>
      <c r="K1294" s="561">
        <v>11747136</v>
      </c>
      <c r="L1294" s="290"/>
      <c r="M1294" s="290"/>
      <c r="N1294" s="290"/>
      <c r="O1294" s="290"/>
      <c r="P1294" s="290"/>
      <c r="Q1294" s="290"/>
      <c r="R1294" s="290"/>
      <c r="S1294" s="290"/>
      <c r="T1294" s="290"/>
      <c r="U1294" s="290"/>
      <c r="V1294" s="290"/>
      <c r="W1294" s="290"/>
      <c r="X1294" s="290"/>
      <c r="Y1294" s="290"/>
      <c r="Z1294" s="290"/>
      <c r="AA1294" s="290"/>
      <c r="AB1294" s="290"/>
      <c r="AC1294" s="290"/>
      <c r="AD1294" s="290"/>
      <c r="AE1294" s="290"/>
      <c r="AF1294" s="290"/>
      <c r="AG1294" s="561">
        <v>1812.5830848000001</v>
      </c>
      <c r="AH1294" s="561">
        <v>1194</v>
      </c>
      <c r="AI1294" s="290" t="s">
        <v>310</v>
      </c>
      <c r="AJ1294" s="290" t="s">
        <v>750</v>
      </c>
    </row>
    <row r="1295" spans="2:36" x14ac:dyDescent="0.25">
      <c r="B1295" s="554">
        <v>1193</v>
      </c>
      <c r="C1295" s="555"/>
      <c r="D1295" s="556"/>
      <c r="E1295" s="290" t="s">
        <v>395</v>
      </c>
      <c r="F1295" s="290" t="s">
        <v>461</v>
      </c>
      <c r="G1295" s="290" t="s">
        <v>397</v>
      </c>
      <c r="H1295" s="183" t="str">
        <f>INDEX(Sector!$D$57:$D$776,MATCH('Energy consumption (raw)'!F1295,Sector!$C$57:$C$776,FALSE))</f>
        <v>Iron and steel production</v>
      </c>
      <c r="I1295" s="183" t="str">
        <f>IF(G1295=Sector!$B$50,Sector!$B$50,IF(G1295=Sector!$B$51,Sector!$B$51,IF(G1295=Sector!$B$53,Sector!$B$53,INDEX(Sector!$E$57:$E$776,MATCH('Energy consumption (raw)'!F1295,Sector!$C$57:$C$776,FALSE)))))</f>
        <v>24 Manufacture of basic metals</v>
      </c>
      <c r="J1295" s="561"/>
      <c r="K1295" s="561">
        <v>7366206</v>
      </c>
      <c r="L1295" s="290"/>
      <c r="M1295" s="290"/>
      <c r="N1295" s="290"/>
      <c r="O1295" s="290"/>
      <c r="P1295" s="290"/>
      <c r="Q1295" s="290"/>
      <c r="R1295" s="290"/>
      <c r="S1295" s="290"/>
      <c r="T1295" s="290"/>
      <c r="U1295" s="290"/>
      <c r="V1295" s="290"/>
      <c r="W1295" s="290"/>
      <c r="X1295" s="290"/>
      <c r="Y1295" s="290"/>
      <c r="Z1295" s="290"/>
      <c r="AA1295" s="290"/>
      <c r="AB1295" s="290"/>
      <c r="AC1295" s="290"/>
      <c r="AD1295" s="290"/>
      <c r="AE1295" s="290"/>
      <c r="AF1295" s="290"/>
      <c r="AG1295" s="561">
        <v>1136.6055858</v>
      </c>
      <c r="AH1295" s="561">
        <v>1007</v>
      </c>
      <c r="AI1295" s="290" t="s">
        <v>310</v>
      </c>
      <c r="AJ1295" s="290" t="s">
        <v>750</v>
      </c>
    </row>
    <row r="1296" spans="2:36" x14ac:dyDescent="0.25">
      <c r="B1296" s="554">
        <v>1194</v>
      </c>
      <c r="C1296" s="555"/>
      <c r="D1296" s="556"/>
      <c r="E1296" s="290" t="s">
        <v>395</v>
      </c>
      <c r="F1296" s="290" t="s">
        <v>705</v>
      </c>
      <c r="G1296" s="290" t="s">
        <v>397</v>
      </c>
      <c r="H1296" s="183" t="str">
        <f>INDEX(Sector!$D$57:$D$776,MATCH('Energy consumption (raw)'!F1296,Sector!$C$57:$C$776,FALSE))</f>
        <v>Producing wood products</v>
      </c>
      <c r="I1296" s="183" t="str">
        <f>IF(G1296=Sector!$B$50,Sector!$B$50,IF(G1296=Sector!$B$51,Sector!$B$51,IF(G1296=Sector!$B$53,Sector!$B$53,INDEX(Sector!$E$57:$E$776,MATCH('Energy consumption (raw)'!F1296,Sector!$C$57:$C$776,FALSE)))))</f>
        <v>16 Manufacture of wood and of products of wood and cork, except furniture;
manufacture of articles of straw and plaiting materials</v>
      </c>
      <c r="J1296" s="561"/>
      <c r="K1296" s="561">
        <v>11071743</v>
      </c>
      <c r="L1296" s="290"/>
      <c r="M1296" s="290"/>
      <c r="N1296" s="290"/>
      <c r="O1296" s="290"/>
      <c r="P1296" s="290"/>
      <c r="Q1296" s="290"/>
      <c r="R1296" s="290"/>
      <c r="S1296" s="290"/>
      <c r="T1296" s="290"/>
      <c r="U1296" s="290"/>
      <c r="V1296" s="290"/>
      <c r="W1296" s="290"/>
      <c r="X1296" s="290"/>
      <c r="Y1296" s="290"/>
      <c r="Z1296" s="290"/>
      <c r="AA1296" s="290"/>
      <c r="AB1296" s="290"/>
      <c r="AC1296" s="290"/>
      <c r="AD1296" s="290"/>
      <c r="AE1296" s="290"/>
      <c r="AF1296" s="290"/>
      <c r="AG1296" s="561">
        <v>1708.3699449000001</v>
      </c>
      <c r="AH1296" s="561">
        <v>1095</v>
      </c>
      <c r="AI1296" s="290" t="s">
        <v>310</v>
      </c>
      <c r="AJ1296" s="290" t="s">
        <v>750</v>
      </c>
    </row>
    <row r="1297" spans="2:36" x14ac:dyDescent="0.25">
      <c r="B1297" s="554">
        <v>1195</v>
      </c>
      <c r="C1297" s="555"/>
      <c r="D1297" s="556"/>
      <c r="E1297" s="290" t="s">
        <v>395</v>
      </c>
      <c r="F1297" s="290" t="s">
        <v>461</v>
      </c>
      <c r="G1297" s="290" t="s">
        <v>397</v>
      </c>
      <c r="H1297" s="183" t="str">
        <f>INDEX(Sector!$D$57:$D$776,MATCH('Energy consumption (raw)'!F1297,Sector!$C$57:$C$776,FALSE))</f>
        <v>Iron and steel production</v>
      </c>
      <c r="I1297" s="183" t="str">
        <f>IF(G1297=Sector!$B$50,Sector!$B$50,IF(G1297=Sector!$B$51,Sector!$B$51,IF(G1297=Sector!$B$53,Sector!$B$53,INDEX(Sector!$E$57:$E$776,MATCH('Energy consumption (raw)'!F1297,Sector!$C$57:$C$776,FALSE)))))</f>
        <v>24 Manufacture of basic metals</v>
      </c>
      <c r="J1297" s="561"/>
      <c r="K1297" s="561">
        <v>88178282</v>
      </c>
      <c r="L1297" s="290"/>
      <c r="M1297" s="290"/>
      <c r="N1297" s="290"/>
      <c r="O1297" s="290"/>
      <c r="P1297" s="290"/>
      <c r="Q1297" s="290"/>
      <c r="R1297" s="290"/>
      <c r="S1297" s="290"/>
      <c r="T1297" s="290"/>
      <c r="U1297" s="290"/>
      <c r="V1297" s="290"/>
      <c r="W1297" s="290"/>
      <c r="X1297" s="290"/>
      <c r="Y1297" s="290"/>
      <c r="Z1297" s="290"/>
      <c r="AA1297" s="290"/>
      <c r="AB1297" s="290"/>
      <c r="AC1297" s="290"/>
      <c r="AD1297" s="290"/>
      <c r="AE1297" s="290"/>
      <c r="AF1297" s="290"/>
      <c r="AG1297" s="561">
        <v>13605.908912600002</v>
      </c>
      <c r="AH1297" s="561">
        <v>5634</v>
      </c>
      <c r="AI1297" s="290" t="s">
        <v>310</v>
      </c>
      <c r="AJ1297" s="290" t="s">
        <v>750</v>
      </c>
    </row>
    <row r="1298" spans="2:36" x14ac:dyDescent="0.25">
      <c r="B1298" s="554">
        <v>1196</v>
      </c>
      <c r="C1298" s="555"/>
      <c r="D1298" s="556"/>
      <c r="E1298" s="290" t="s">
        <v>395</v>
      </c>
      <c r="F1298" s="290" t="s">
        <v>755</v>
      </c>
      <c r="G1298" s="290" t="s">
        <v>397</v>
      </c>
      <c r="H1298" s="183" t="str">
        <f>INDEX(Sector!$D$57:$D$776,MATCH('Energy consumption (raw)'!F1298,Sector!$C$57:$C$776,FALSE))</f>
        <v>Production and processing of stone</v>
      </c>
      <c r="I1298" s="183" t="str">
        <f>IF(G1298=Sector!$B$50,Sector!$B$50,IF(G1298=Sector!$B$51,Sector!$B$51,IF(G1298=Sector!$B$53,Sector!$B$53,INDEX(Sector!$E$57:$E$776,MATCH('Energy consumption (raw)'!F1298,Sector!$C$57:$C$776,FALSE)))))</f>
        <v>23 Manufacture of other non-metallic mineral products</v>
      </c>
      <c r="J1298" s="561"/>
      <c r="K1298" s="561">
        <v>9762142</v>
      </c>
      <c r="L1298" s="290"/>
      <c r="M1298" s="290"/>
      <c r="N1298" s="290"/>
      <c r="O1298" s="290"/>
      <c r="P1298" s="290"/>
      <c r="Q1298" s="290"/>
      <c r="R1298" s="290"/>
      <c r="S1298" s="290"/>
      <c r="T1298" s="290"/>
      <c r="U1298" s="290"/>
      <c r="V1298" s="290"/>
      <c r="W1298" s="290"/>
      <c r="X1298" s="290"/>
      <c r="Y1298" s="290"/>
      <c r="Z1298" s="290"/>
      <c r="AA1298" s="290"/>
      <c r="AB1298" s="290"/>
      <c r="AC1298" s="290"/>
      <c r="AD1298" s="290"/>
      <c r="AE1298" s="290"/>
      <c r="AF1298" s="290"/>
      <c r="AG1298" s="561">
        <v>1506.2985106000001</v>
      </c>
      <c r="AH1298" s="561">
        <v>1975</v>
      </c>
      <c r="AI1298" s="290" t="s">
        <v>310</v>
      </c>
      <c r="AJ1298" s="290" t="s">
        <v>750</v>
      </c>
    </row>
    <row r="1299" spans="2:36" x14ac:dyDescent="0.25">
      <c r="B1299" s="554">
        <v>1197</v>
      </c>
      <c r="C1299" s="555"/>
      <c r="D1299" s="556"/>
      <c r="E1299" s="290" t="s">
        <v>395</v>
      </c>
      <c r="F1299" s="290" t="s">
        <v>756</v>
      </c>
      <c r="G1299" s="290" t="s">
        <v>397</v>
      </c>
      <c r="H1299" s="183" t="str">
        <f>INDEX(Sector!$D$57:$D$776,MATCH('Energy consumption (raw)'!F1299,Sector!$C$57:$C$776,FALSE))</f>
        <v>Producing products from wood</v>
      </c>
      <c r="I1299" s="183" t="str">
        <f>IF(G1299=Sector!$B$50,Sector!$B$50,IF(G1299=Sector!$B$51,Sector!$B$51,IF(G1299=Sector!$B$53,Sector!$B$53,INDEX(Sector!$E$57:$E$776,MATCH('Energy consumption (raw)'!F1299,Sector!$C$57:$C$776,FALSE)))))</f>
        <v>16 Manufacture of wood and of products of wood and cork, except furniture;
manufacture of articles of straw and plaiting materials</v>
      </c>
      <c r="J1299" s="561"/>
      <c r="K1299" s="561">
        <v>13292727</v>
      </c>
      <c r="L1299" s="290"/>
      <c r="M1299" s="290"/>
      <c r="N1299" s="290"/>
      <c r="O1299" s="290"/>
      <c r="P1299" s="290"/>
      <c r="Q1299" s="290"/>
      <c r="R1299" s="290"/>
      <c r="S1299" s="290"/>
      <c r="T1299" s="290"/>
      <c r="U1299" s="290"/>
      <c r="V1299" s="290"/>
      <c r="W1299" s="290"/>
      <c r="X1299" s="290"/>
      <c r="Y1299" s="290"/>
      <c r="Z1299" s="290"/>
      <c r="AA1299" s="290"/>
      <c r="AB1299" s="290"/>
      <c r="AC1299" s="290"/>
      <c r="AD1299" s="290"/>
      <c r="AE1299" s="290"/>
      <c r="AF1299" s="290"/>
      <c r="AG1299" s="561">
        <v>2051.0677761000002</v>
      </c>
      <c r="AH1299" s="561">
        <v>1218</v>
      </c>
      <c r="AI1299" s="290" t="s">
        <v>310</v>
      </c>
      <c r="AJ1299" s="290" t="s">
        <v>750</v>
      </c>
    </row>
    <row r="1300" spans="2:36" x14ac:dyDescent="0.25">
      <c r="B1300" s="554">
        <v>1198</v>
      </c>
      <c r="C1300" s="555"/>
      <c r="D1300" s="556"/>
      <c r="E1300" s="290" t="s">
        <v>395</v>
      </c>
      <c r="F1300" s="290" t="s">
        <v>478</v>
      </c>
      <c r="G1300" s="290" t="s">
        <v>397</v>
      </c>
      <c r="H1300" s="183" t="str">
        <f>INDEX(Sector!$D$57:$D$776,MATCH('Energy consumption (raw)'!F1300,Sector!$C$57:$C$776,FALSE))</f>
        <v>Processing milk and dairy products</v>
      </c>
      <c r="I1300" s="183" t="str">
        <f>IF(G1300=Sector!$B$50,Sector!$B$50,IF(G1300=Sector!$B$51,Sector!$B$51,IF(G1300=Sector!$B$53,Sector!$B$53,INDEX(Sector!$E$57:$E$776,MATCH('Energy consumption (raw)'!F1300,Sector!$C$57:$C$776,FALSE)))))</f>
        <v>10 Manufacture of food products</v>
      </c>
      <c r="J1300" s="561"/>
      <c r="K1300" s="561">
        <v>8229128</v>
      </c>
      <c r="L1300" s="290"/>
      <c r="M1300" s="290"/>
      <c r="N1300" s="290"/>
      <c r="O1300" s="290"/>
      <c r="P1300" s="290"/>
      <c r="Q1300" s="290"/>
      <c r="R1300" s="290"/>
      <c r="S1300" s="290"/>
      <c r="T1300" s="290"/>
      <c r="U1300" s="290"/>
      <c r="V1300" s="290"/>
      <c r="W1300" s="290"/>
      <c r="X1300" s="290"/>
      <c r="Y1300" s="290"/>
      <c r="Z1300" s="290"/>
      <c r="AA1300" s="290"/>
      <c r="AB1300" s="290"/>
      <c r="AC1300" s="290"/>
      <c r="AD1300" s="290"/>
      <c r="AE1300" s="290"/>
      <c r="AF1300" s="290"/>
      <c r="AG1300" s="561">
        <v>1269.7544504</v>
      </c>
      <c r="AH1300" s="561">
        <v>1038</v>
      </c>
      <c r="AI1300" s="290" t="s">
        <v>310</v>
      </c>
      <c r="AJ1300" s="290" t="s">
        <v>750</v>
      </c>
    </row>
    <row r="1301" spans="2:36" x14ac:dyDescent="0.25">
      <c r="B1301" s="554">
        <v>1199</v>
      </c>
      <c r="C1301" s="555"/>
      <c r="D1301" s="556"/>
      <c r="E1301" s="290" t="s">
        <v>395</v>
      </c>
      <c r="F1301" s="290" t="s">
        <v>478</v>
      </c>
      <c r="G1301" s="290" t="s">
        <v>397</v>
      </c>
      <c r="H1301" s="183" t="str">
        <f>INDEX(Sector!$D$57:$D$776,MATCH('Energy consumption (raw)'!F1301,Sector!$C$57:$C$776,FALSE))</f>
        <v>Processing milk and dairy products</v>
      </c>
      <c r="I1301" s="183" t="str">
        <f>IF(G1301=Sector!$B$50,Sector!$B$50,IF(G1301=Sector!$B$51,Sector!$B$51,IF(G1301=Sector!$B$53,Sector!$B$53,INDEX(Sector!$E$57:$E$776,MATCH('Energy consumption (raw)'!F1301,Sector!$C$57:$C$776,FALSE)))))</f>
        <v>10 Manufacture of food products</v>
      </c>
      <c r="J1301" s="561"/>
      <c r="K1301" s="561">
        <v>6448747</v>
      </c>
      <c r="L1301" s="290"/>
      <c r="M1301" s="290"/>
      <c r="N1301" s="290"/>
      <c r="O1301" s="290"/>
      <c r="P1301" s="290"/>
      <c r="Q1301" s="290"/>
      <c r="R1301" s="290">
        <v>635.85</v>
      </c>
      <c r="S1301" s="290"/>
      <c r="T1301" s="290">
        <v>45.28</v>
      </c>
      <c r="U1301" s="290"/>
      <c r="V1301" s="290">
        <v>13.54</v>
      </c>
      <c r="W1301" s="290"/>
      <c r="X1301" s="290"/>
      <c r="Y1301" s="290">
        <v>2.73</v>
      </c>
      <c r="Z1301" s="290"/>
      <c r="AA1301" s="290"/>
      <c r="AB1301" s="290"/>
      <c r="AC1301" s="290"/>
      <c r="AD1301" s="290"/>
      <c r="AE1301" s="290"/>
      <c r="AF1301" s="290"/>
      <c r="AG1301" s="561">
        <v>1705.6285621</v>
      </c>
      <c r="AH1301" s="561">
        <v>1104</v>
      </c>
      <c r="AI1301" s="290" t="s">
        <v>310</v>
      </c>
      <c r="AJ1301" s="290" t="s">
        <v>750</v>
      </c>
    </row>
    <row r="1302" spans="2:36" x14ac:dyDescent="0.25">
      <c r="B1302" s="554">
        <v>1200</v>
      </c>
      <c r="C1302" s="555"/>
      <c r="D1302" s="556"/>
      <c r="E1302" s="290" t="s">
        <v>395</v>
      </c>
      <c r="F1302" s="290" t="s">
        <v>666</v>
      </c>
      <c r="G1302" s="290" t="s">
        <v>397</v>
      </c>
      <c r="H1302" s="183" t="str">
        <f>INDEX(Sector!$D$57:$D$776,MATCH('Energy consumption (raw)'!F1302,Sector!$C$57:$C$776,FALSE))</f>
        <v>Wood processing and production of products from wood, bamboo</v>
      </c>
      <c r="I1302" s="183" t="str">
        <f>IF(G1302=Sector!$B$50,Sector!$B$50,IF(G1302=Sector!$B$51,Sector!$B$51,IF(G1302=Sector!$B$53,Sector!$B$53,INDEX(Sector!$E$57:$E$776,MATCH('Energy consumption (raw)'!F1302,Sector!$C$57:$C$776,FALSE)))))</f>
        <v>16 Manufacture of wood and of products of wood and cork, except furniture;
manufacture of articles of straw and plaiting materials</v>
      </c>
      <c r="J1302" s="561"/>
      <c r="K1302" s="561">
        <v>11229923</v>
      </c>
      <c r="L1302" s="290"/>
      <c r="M1302" s="290"/>
      <c r="N1302" s="290"/>
      <c r="O1302" s="290"/>
      <c r="P1302" s="290"/>
      <c r="Q1302" s="290"/>
      <c r="R1302" s="290"/>
      <c r="S1302" s="290"/>
      <c r="T1302" s="290"/>
      <c r="U1302" s="290"/>
      <c r="V1302" s="290"/>
      <c r="W1302" s="290"/>
      <c r="X1302" s="290"/>
      <c r="Y1302" s="290"/>
      <c r="Z1302" s="290"/>
      <c r="AA1302" s="290"/>
      <c r="AB1302" s="290"/>
      <c r="AC1302" s="290"/>
      <c r="AD1302" s="290"/>
      <c r="AE1302" s="290"/>
      <c r="AF1302" s="290"/>
      <c r="AG1302" s="561">
        <v>1732.7771189</v>
      </c>
      <c r="AH1302" s="561">
        <v>1017</v>
      </c>
      <c r="AI1302" s="290" t="s">
        <v>310</v>
      </c>
      <c r="AJ1302" s="290" t="s">
        <v>750</v>
      </c>
    </row>
    <row r="1303" spans="2:36" x14ac:dyDescent="0.25">
      <c r="B1303" s="554">
        <v>1201</v>
      </c>
      <c r="C1303" s="555"/>
      <c r="D1303" s="556"/>
      <c r="E1303" s="290" t="s">
        <v>395</v>
      </c>
      <c r="F1303" s="290" t="s">
        <v>491</v>
      </c>
      <c r="G1303" s="290" t="s">
        <v>397</v>
      </c>
      <c r="H1303" s="183" t="str">
        <f>INDEX(Sector!$D$57:$D$776,MATCH('Energy consumption (raw)'!F1303,Sector!$C$57:$C$776,FALSE))</f>
        <v>Manufacture of other products from wood; production of products from bamboo, cork, straw, and plaiting materials</v>
      </c>
      <c r="I1303" s="183" t="str">
        <f>IF(G1303=Sector!$B$50,Sector!$B$50,IF(G1303=Sector!$B$51,Sector!$B$51,IF(G1303=Sector!$B$53,Sector!$B$53,INDEX(Sector!$E$57:$E$776,MATCH('Energy consumption (raw)'!F1303,Sector!$C$57:$C$776,FALSE)))))</f>
        <v>16 Manufacture of wood and of products of wood and cork, except furniture;
manufacture of articles of straw and plaiting materials</v>
      </c>
      <c r="J1303" s="561"/>
      <c r="K1303" s="561">
        <v>9724632</v>
      </c>
      <c r="L1303" s="290"/>
      <c r="M1303" s="290"/>
      <c r="N1303" s="290"/>
      <c r="O1303" s="290"/>
      <c r="P1303" s="290"/>
      <c r="Q1303" s="290"/>
      <c r="R1303" s="290"/>
      <c r="S1303" s="290"/>
      <c r="T1303" s="290"/>
      <c r="U1303" s="290"/>
      <c r="V1303" s="290"/>
      <c r="W1303" s="290"/>
      <c r="X1303" s="290"/>
      <c r="Y1303" s="290"/>
      <c r="Z1303" s="290"/>
      <c r="AA1303" s="290"/>
      <c r="AB1303" s="290"/>
      <c r="AC1303" s="290"/>
      <c r="AD1303" s="290"/>
      <c r="AE1303" s="290"/>
      <c r="AF1303" s="290"/>
      <c r="AG1303" s="561">
        <v>1500.5107176000001</v>
      </c>
      <c r="AH1303" s="561"/>
      <c r="AI1303" s="290" t="s">
        <v>310</v>
      </c>
      <c r="AJ1303" s="290" t="s">
        <v>750</v>
      </c>
    </row>
    <row r="1304" spans="2:36" x14ac:dyDescent="0.25">
      <c r="B1304" s="554">
        <v>1202</v>
      </c>
      <c r="C1304" s="555"/>
      <c r="D1304" s="556"/>
      <c r="E1304" s="290" t="s">
        <v>395</v>
      </c>
      <c r="F1304" s="290" t="s">
        <v>757</v>
      </c>
      <c r="G1304" s="290" t="s">
        <v>397</v>
      </c>
      <c r="H1304" s="183" t="str">
        <f>INDEX(Sector!$D$57:$D$776,MATCH('Energy consumption (raw)'!F1304,Sector!$C$57:$C$776,FALSE))</f>
        <v>Production and sales of clean water</v>
      </c>
      <c r="I1304" s="183" t="str">
        <f>IF(G1304=Sector!$B$50,Sector!$B$50,IF(G1304=Sector!$B$51,Sector!$B$51,IF(G1304=Sector!$B$53,Sector!$B$53,INDEX(Sector!$E$57:$E$776,MATCH('Energy consumption (raw)'!F1304,Sector!$C$57:$C$776,FALSE)))))</f>
        <v>36 Water collection, treatment and supply</v>
      </c>
      <c r="J1304" s="561"/>
      <c r="K1304" s="561">
        <v>9226107</v>
      </c>
      <c r="L1304" s="290"/>
      <c r="M1304" s="290"/>
      <c r="N1304" s="290"/>
      <c r="O1304" s="290"/>
      <c r="P1304" s="290"/>
      <c r="Q1304" s="290"/>
      <c r="R1304" s="290"/>
      <c r="S1304" s="290"/>
      <c r="T1304" s="290"/>
      <c r="U1304" s="290"/>
      <c r="V1304" s="290"/>
      <c r="W1304" s="290"/>
      <c r="X1304" s="290"/>
      <c r="Y1304" s="290"/>
      <c r="Z1304" s="290"/>
      <c r="AA1304" s="290"/>
      <c r="AB1304" s="290"/>
      <c r="AC1304" s="290"/>
      <c r="AD1304" s="290"/>
      <c r="AE1304" s="290"/>
      <c r="AF1304" s="290"/>
      <c r="AG1304" s="561">
        <v>1423.5883101000002</v>
      </c>
      <c r="AH1304" s="561"/>
      <c r="AI1304" s="290" t="s">
        <v>310</v>
      </c>
      <c r="AJ1304" s="290" t="s">
        <v>750</v>
      </c>
    </row>
    <row r="1305" spans="2:36" x14ac:dyDescent="0.25">
      <c r="B1305" s="554">
        <v>1203</v>
      </c>
      <c r="C1305" s="555"/>
      <c r="D1305" s="556"/>
      <c r="E1305" s="290" t="s">
        <v>395</v>
      </c>
      <c r="F1305" s="290" t="s">
        <v>758</v>
      </c>
      <c r="G1305" s="290" t="s">
        <v>397</v>
      </c>
      <c r="H1305" s="183" t="str">
        <f>INDEX(Sector!$D$57:$D$776,MATCH('Energy consumption (raw)'!F1305,Sector!$C$57:$C$776,FALSE))</f>
        <v>Poultry farming</v>
      </c>
      <c r="I1305" s="183" t="str">
        <f>IF(G1305=Sector!$B$50,Sector!$B$50,IF(G1305=Sector!$B$51,Sector!$B$51,IF(G1305=Sector!$B$53,Sector!$B$53,INDEX(Sector!$E$57:$E$776,MATCH('Energy consumption (raw)'!F1305,Sector!$C$57:$C$776,FALSE)))))</f>
        <v>Agriculture</v>
      </c>
      <c r="J1305" s="561"/>
      <c r="K1305" s="561">
        <v>8149132</v>
      </c>
      <c r="L1305" s="290"/>
      <c r="M1305" s="290"/>
      <c r="N1305" s="290"/>
      <c r="O1305" s="290"/>
      <c r="P1305" s="290"/>
      <c r="Q1305" s="290"/>
      <c r="R1305" s="290"/>
      <c r="S1305" s="290"/>
      <c r="T1305" s="290"/>
      <c r="U1305" s="290"/>
      <c r="V1305" s="290"/>
      <c r="W1305" s="290"/>
      <c r="X1305" s="290"/>
      <c r="Y1305" s="290"/>
      <c r="Z1305" s="290"/>
      <c r="AA1305" s="290"/>
      <c r="AB1305" s="290"/>
      <c r="AC1305" s="290"/>
      <c r="AD1305" s="290"/>
      <c r="AE1305" s="290"/>
      <c r="AF1305" s="290"/>
      <c r="AG1305" s="561">
        <v>1257.4110676</v>
      </c>
      <c r="AH1305" s="561"/>
      <c r="AI1305" s="290" t="s">
        <v>310</v>
      </c>
      <c r="AJ1305" s="290" t="s">
        <v>750</v>
      </c>
    </row>
    <row r="1306" spans="2:36" x14ac:dyDescent="0.25">
      <c r="B1306" s="554">
        <v>1204</v>
      </c>
      <c r="C1306" s="555"/>
      <c r="D1306" s="556"/>
      <c r="E1306" s="290" t="s">
        <v>395</v>
      </c>
      <c r="F1306" s="290" t="s">
        <v>759</v>
      </c>
      <c r="G1306" s="290" t="s">
        <v>397</v>
      </c>
      <c r="H1306" s="183" t="str">
        <f>INDEX(Sector!$D$57:$D$776,MATCH('Energy consumption (raw)'!F1306,Sector!$C$57:$C$776,FALSE))</f>
        <v>Processing and preserving aquatic products and aquatic products</v>
      </c>
      <c r="I1306" s="183" t="str">
        <f>IF(G1306=Sector!$B$50,Sector!$B$50,IF(G1306=Sector!$B$51,Sector!$B$51,IF(G1306=Sector!$B$53,Sector!$B$53,INDEX(Sector!$E$57:$E$776,MATCH('Energy consumption (raw)'!F1306,Sector!$C$57:$C$776,FALSE)))))</f>
        <v>10 Manufacture of food products</v>
      </c>
      <c r="J1306" s="561"/>
      <c r="K1306" s="561">
        <v>7073246</v>
      </c>
      <c r="L1306" s="290"/>
      <c r="M1306" s="290"/>
      <c r="N1306" s="290"/>
      <c r="O1306" s="290"/>
      <c r="P1306" s="290"/>
      <c r="Q1306" s="290"/>
      <c r="R1306" s="290"/>
      <c r="S1306" s="290"/>
      <c r="T1306" s="290"/>
      <c r="U1306" s="290"/>
      <c r="V1306" s="290"/>
      <c r="W1306" s="290"/>
      <c r="X1306" s="290"/>
      <c r="Y1306" s="290"/>
      <c r="Z1306" s="290"/>
      <c r="AA1306" s="290"/>
      <c r="AB1306" s="290"/>
      <c r="AC1306" s="290"/>
      <c r="AD1306" s="290"/>
      <c r="AE1306" s="290"/>
      <c r="AF1306" s="290"/>
      <c r="AG1306" s="561">
        <v>1091.4018578</v>
      </c>
      <c r="AH1306" s="561"/>
      <c r="AI1306" s="290" t="s">
        <v>310</v>
      </c>
      <c r="AJ1306" s="290" t="s">
        <v>750</v>
      </c>
    </row>
    <row r="1307" spans="2:36" x14ac:dyDescent="0.25">
      <c r="B1307" s="554">
        <v>1205</v>
      </c>
      <c r="C1307" s="555"/>
      <c r="D1307" s="556"/>
      <c r="E1307" s="290" t="s">
        <v>395</v>
      </c>
      <c r="F1307" s="290" t="s">
        <v>426</v>
      </c>
      <c r="G1307" s="290" t="s">
        <v>397</v>
      </c>
      <c r="H1307" s="183" t="str">
        <f>INDEX(Sector!$D$57:$D$776,MATCH('Energy consumption (raw)'!F1307,Sector!$C$57:$C$776,FALSE))</f>
        <v>Producing animal, poultry and aquatic feed</v>
      </c>
      <c r="I1307" s="183" t="str">
        <f>IF(G1307=Sector!$B$50,Sector!$B$50,IF(G1307=Sector!$B$51,Sector!$B$51,IF(G1307=Sector!$B$53,Sector!$B$53,INDEX(Sector!$E$57:$E$776,MATCH('Energy consumption (raw)'!F1307,Sector!$C$57:$C$776,FALSE)))))</f>
        <v>10 Manufacture of food products</v>
      </c>
      <c r="J1307" s="561"/>
      <c r="K1307" s="561">
        <v>6583260</v>
      </c>
      <c r="L1307" s="290"/>
      <c r="M1307" s="290"/>
      <c r="N1307" s="290"/>
      <c r="O1307" s="290"/>
      <c r="P1307" s="290"/>
      <c r="Q1307" s="290"/>
      <c r="R1307" s="290"/>
      <c r="S1307" s="290"/>
      <c r="T1307" s="290"/>
      <c r="U1307" s="290"/>
      <c r="V1307" s="290"/>
      <c r="W1307" s="290"/>
      <c r="X1307" s="290"/>
      <c r="Y1307" s="290"/>
      <c r="Z1307" s="290"/>
      <c r="AA1307" s="290"/>
      <c r="AB1307" s="290"/>
      <c r="AC1307" s="290"/>
      <c r="AD1307" s="290"/>
      <c r="AE1307" s="290"/>
      <c r="AF1307" s="290"/>
      <c r="AG1307" s="561">
        <v>1015.7970180000001</v>
      </c>
      <c r="AH1307" s="561"/>
      <c r="AI1307" s="290" t="s">
        <v>310</v>
      </c>
      <c r="AJ1307" s="290" t="s">
        <v>750</v>
      </c>
    </row>
    <row r="1308" spans="2:36" x14ac:dyDescent="0.25">
      <c r="B1308" s="554">
        <v>1206</v>
      </c>
      <c r="C1308" s="555"/>
      <c r="D1308" s="556"/>
      <c r="E1308" s="290" t="s">
        <v>395</v>
      </c>
      <c r="F1308" s="290" t="s">
        <v>760</v>
      </c>
      <c r="G1308" s="290" t="s">
        <v>397</v>
      </c>
      <c r="H1308" s="183" t="str">
        <f>INDEX(Sector!$D$57:$D$776,MATCH('Energy consumption (raw)'!F1308,Sector!$C$57:$C$776,FALSE))</f>
        <v>Producing other products from wood, bamboo, straw, straw and plaiting materials</v>
      </c>
      <c r="I1308" s="183" t="str">
        <f>IF(G1308=Sector!$B$50,Sector!$B$50,IF(G1308=Sector!$B$51,Sector!$B$51,IF(G1308=Sector!$B$53,Sector!$B$53,INDEX(Sector!$E$57:$E$776,MATCH('Energy consumption (raw)'!F1308,Sector!$C$57:$C$776,FALSE)))))</f>
        <v>16 Manufacture of wood and of products of wood and cork, except furniture;
manufacture of articles of straw and plaiting materials</v>
      </c>
      <c r="J1308" s="561"/>
      <c r="K1308" s="561">
        <v>8376940</v>
      </c>
      <c r="L1308" s="290"/>
      <c r="M1308" s="290"/>
      <c r="N1308" s="290"/>
      <c r="O1308" s="290"/>
      <c r="P1308" s="290"/>
      <c r="Q1308" s="290"/>
      <c r="R1308" s="290"/>
      <c r="S1308" s="290"/>
      <c r="T1308" s="290"/>
      <c r="U1308" s="290"/>
      <c r="V1308" s="290"/>
      <c r="W1308" s="290"/>
      <c r="X1308" s="290"/>
      <c r="Y1308" s="290"/>
      <c r="Z1308" s="290"/>
      <c r="AA1308" s="290"/>
      <c r="AB1308" s="290"/>
      <c r="AC1308" s="290"/>
      <c r="AD1308" s="290"/>
      <c r="AE1308" s="290"/>
      <c r="AF1308" s="290"/>
      <c r="AG1308" s="561">
        <v>1292.5618420000001</v>
      </c>
      <c r="AH1308" s="561"/>
      <c r="AI1308" s="290" t="s">
        <v>310</v>
      </c>
      <c r="AJ1308" s="290" t="s">
        <v>750</v>
      </c>
    </row>
    <row r="1309" spans="2:36" x14ac:dyDescent="0.25">
      <c r="B1309" s="554">
        <v>1207</v>
      </c>
      <c r="C1309" s="555"/>
      <c r="D1309" s="556"/>
      <c r="E1309" s="290" t="s">
        <v>395</v>
      </c>
      <c r="F1309" s="290" t="s">
        <v>706</v>
      </c>
      <c r="G1309" s="290" t="s">
        <v>397</v>
      </c>
      <c r="H1309" s="183" t="str">
        <f>INDEX(Sector!$D$57:$D$776,MATCH('Energy consumption (raw)'!F1309,Sector!$C$57:$C$776,FALSE))</f>
        <v>Sugar production</v>
      </c>
      <c r="I1309" s="183" t="str">
        <f>IF(G1309=Sector!$B$50,Sector!$B$50,IF(G1309=Sector!$B$51,Sector!$B$51,IF(G1309=Sector!$B$53,Sector!$B$53,INDEX(Sector!$E$57:$E$776,MATCH('Energy consumption (raw)'!F1309,Sector!$C$57:$C$776,FALSE)))))</f>
        <v>10 Manufacture of food products</v>
      </c>
      <c r="J1309" s="561">
        <v>34899363</v>
      </c>
      <c r="K1309" s="561">
        <v>34899363</v>
      </c>
      <c r="L1309" s="290"/>
      <c r="M1309" s="290"/>
      <c r="N1309" s="290"/>
      <c r="O1309" s="290"/>
      <c r="P1309" s="290"/>
      <c r="Q1309" s="290"/>
      <c r="R1309" s="290">
        <v>11.76</v>
      </c>
      <c r="S1309" s="290"/>
      <c r="T1309" s="290"/>
      <c r="U1309" s="290"/>
      <c r="V1309" s="290">
        <v>3</v>
      </c>
      <c r="W1309" s="290"/>
      <c r="X1309" s="290"/>
      <c r="Y1309" s="290"/>
      <c r="Z1309" s="290"/>
      <c r="AA1309" s="290"/>
      <c r="AB1309" s="290">
        <v>124073.5</v>
      </c>
      <c r="AC1309" s="290"/>
      <c r="AD1309" s="290"/>
      <c r="AE1309" s="290"/>
      <c r="AF1309" s="290">
        <v>144897</v>
      </c>
      <c r="AG1309" s="561">
        <v>91816.001410900004</v>
      </c>
      <c r="AH1309" s="561">
        <v>74096.5</v>
      </c>
      <c r="AI1309" s="290" t="s">
        <v>310</v>
      </c>
      <c r="AJ1309" s="290" t="s">
        <v>348</v>
      </c>
    </row>
    <row r="1310" spans="2:36" x14ac:dyDescent="0.25">
      <c r="B1310" s="554">
        <v>1208</v>
      </c>
      <c r="C1310" s="555"/>
      <c r="D1310" s="556"/>
      <c r="E1310" s="290" t="s">
        <v>395</v>
      </c>
      <c r="F1310" s="559" t="s">
        <v>751</v>
      </c>
      <c r="G1310" s="290" t="s">
        <v>397</v>
      </c>
      <c r="H1310" s="183" t="str">
        <f>INDEX(Sector!$D$57:$D$776,MATCH('Energy consumption (raw)'!F1310,Sector!$C$57:$C$776,FALSE))</f>
        <v>Wholesale of pharmaceuticals and medical instruments</v>
      </c>
      <c r="I1310" s="183" t="str">
        <f>IF(G1310=Sector!$B$50,Sector!$B$50,IF(G1310=Sector!$B$51,Sector!$B$51,IF(G1310=Sector!$B$53,Sector!$B$53,INDEX(Sector!$E$57:$E$776,MATCH('Energy consumption (raw)'!F1310,Sector!$C$57:$C$776,FALSE)))))</f>
        <v>21 Manufacture of pharmaceuticals, medicinal chemical and botanical products</v>
      </c>
      <c r="J1310" s="561">
        <v>990720</v>
      </c>
      <c r="K1310" s="561">
        <v>990720</v>
      </c>
      <c r="L1310" s="290"/>
      <c r="M1310" s="290"/>
      <c r="N1310" s="290"/>
      <c r="O1310" s="290"/>
      <c r="P1310" s="290"/>
      <c r="Q1310" s="290"/>
      <c r="R1310" s="290">
        <v>38825</v>
      </c>
      <c r="S1310" s="290"/>
      <c r="T1310" s="290"/>
      <c r="U1310" s="290"/>
      <c r="V1310" s="290"/>
      <c r="W1310" s="290"/>
      <c r="X1310" s="290"/>
      <c r="Y1310" s="290"/>
      <c r="Z1310" s="290"/>
      <c r="AA1310" s="290"/>
      <c r="AB1310" s="290"/>
      <c r="AC1310" s="290"/>
      <c r="AD1310" s="290"/>
      <c r="AE1310" s="290"/>
      <c r="AF1310" s="290"/>
      <c r="AG1310" s="561">
        <v>39754.368095999998</v>
      </c>
      <c r="AH1310" s="561">
        <v>34656.6</v>
      </c>
      <c r="AI1310" s="290" t="s">
        <v>310</v>
      </c>
      <c r="AJ1310" s="290" t="s">
        <v>348</v>
      </c>
    </row>
    <row r="1311" spans="2:36" x14ac:dyDescent="0.25">
      <c r="B1311" s="554">
        <v>1209</v>
      </c>
      <c r="C1311" s="555"/>
      <c r="D1311" s="556"/>
      <c r="E1311" s="290" t="s">
        <v>395</v>
      </c>
      <c r="F1311" s="559" t="s">
        <v>751</v>
      </c>
      <c r="G1311" s="290" t="s">
        <v>397</v>
      </c>
      <c r="H1311" s="183" t="str">
        <f>INDEX(Sector!$D$57:$D$776,MATCH('Energy consumption (raw)'!F1311,Sector!$C$57:$C$776,FALSE))</f>
        <v>Wholesale of pharmaceuticals and medical instruments</v>
      </c>
      <c r="I1311" s="183" t="str">
        <f>IF(G1311=Sector!$B$50,Sector!$B$50,IF(G1311=Sector!$B$51,Sector!$B$51,IF(G1311=Sector!$B$53,Sector!$B$53,INDEX(Sector!$E$57:$E$776,MATCH('Energy consumption (raw)'!F1311,Sector!$C$57:$C$776,FALSE)))))</f>
        <v>21 Manufacture of pharmaceuticals, medicinal chemical and botanical products</v>
      </c>
      <c r="J1311" s="561">
        <v>19788918</v>
      </c>
      <c r="K1311" s="561">
        <v>24507022</v>
      </c>
      <c r="L1311" s="290"/>
      <c r="M1311" s="290"/>
      <c r="N1311" s="290"/>
      <c r="O1311" s="290"/>
      <c r="P1311" s="290"/>
      <c r="Q1311" s="290"/>
      <c r="R1311" s="290">
        <v>285.63</v>
      </c>
      <c r="S1311" s="290"/>
      <c r="T1311" s="290"/>
      <c r="U1311" s="290"/>
      <c r="V1311" s="290"/>
      <c r="W1311" s="290"/>
      <c r="X1311" s="290"/>
      <c r="Y1311" s="290">
        <v>21.5</v>
      </c>
      <c r="Z1311" s="290"/>
      <c r="AA1311" s="290"/>
      <c r="AB1311" s="290"/>
      <c r="AC1311" s="290"/>
      <c r="AD1311" s="290"/>
      <c r="AE1311" s="290"/>
      <c r="AF1311" s="290"/>
      <c r="AG1311" s="561">
        <v>3368.2076474</v>
      </c>
      <c r="AH1311" s="561">
        <v>25226.7</v>
      </c>
      <c r="AI1311" s="290" t="s">
        <v>310</v>
      </c>
      <c r="AJ1311" s="290" t="s">
        <v>348</v>
      </c>
    </row>
    <row r="1312" spans="2:36" x14ac:dyDescent="0.25">
      <c r="B1312" s="554">
        <v>1210</v>
      </c>
      <c r="C1312" s="555"/>
      <c r="D1312" s="556"/>
      <c r="E1312" s="290" t="s">
        <v>395</v>
      </c>
      <c r="F1312" s="290" t="s">
        <v>438</v>
      </c>
      <c r="G1312" s="290" t="s">
        <v>397</v>
      </c>
      <c r="H1312" s="183" t="str">
        <f>INDEX(Sector!$D$57:$D$776,MATCH('Energy consumption (raw)'!F1312,Sector!$C$57:$C$776,FALSE))</f>
        <v>Brewing beer and brewing malt</v>
      </c>
      <c r="I1312" s="183" t="str">
        <f>IF(G1312=Sector!$B$50,Sector!$B$50,IF(G1312=Sector!$B$51,Sector!$B$51,IF(G1312=Sector!$B$53,Sector!$B$53,INDEX(Sector!$E$57:$E$776,MATCH('Energy consumption (raw)'!F1312,Sector!$C$57:$C$776,FALSE)))))</f>
        <v>11 Manufacture of beverages</v>
      </c>
      <c r="J1312" s="561">
        <v>3331022</v>
      </c>
      <c r="K1312" s="561">
        <v>4223457</v>
      </c>
      <c r="L1312" s="290"/>
      <c r="M1312" s="290"/>
      <c r="N1312" s="290"/>
      <c r="O1312" s="290"/>
      <c r="P1312" s="290"/>
      <c r="Q1312" s="290"/>
      <c r="R1312" s="290">
        <v>11.47</v>
      </c>
      <c r="S1312" s="290"/>
      <c r="T1312" s="290">
        <v>4</v>
      </c>
      <c r="U1312" s="290"/>
      <c r="V1312" s="290">
        <v>3.7</v>
      </c>
      <c r="W1312" s="290"/>
      <c r="X1312" s="290"/>
      <c r="Y1312" s="290"/>
      <c r="Z1312" s="290"/>
      <c r="AA1312" s="290"/>
      <c r="AB1312" s="290"/>
      <c r="AC1312" s="290"/>
      <c r="AD1312" s="290"/>
      <c r="AE1312" s="290"/>
      <c r="AF1312" s="290">
        <v>3175.5</v>
      </c>
      <c r="AG1312" s="561">
        <v>1413.1345946000001</v>
      </c>
      <c r="AH1312" s="561">
        <v>2384.9</v>
      </c>
      <c r="AI1312" s="290" t="s">
        <v>310</v>
      </c>
      <c r="AJ1312" s="290" t="s">
        <v>348</v>
      </c>
    </row>
    <row r="1313" spans="2:36" x14ac:dyDescent="0.25">
      <c r="B1313" s="554">
        <v>1211</v>
      </c>
      <c r="C1313" s="555"/>
      <c r="D1313" s="556"/>
      <c r="E1313" s="290" t="s">
        <v>395</v>
      </c>
      <c r="F1313" s="290" t="s">
        <v>383</v>
      </c>
      <c r="G1313" s="290" t="s">
        <v>397</v>
      </c>
      <c r="H1313" s="183" t="str">
        <f>INDEX(Sector!$D$57:$D$776,MATCH('Energy consumption (raw)'!F1313,Sector!$C$57:$C$776,FALSE))</f>
        <v>Manufacture of starch and starch-based products</v>
      </c>
      <c r="I1313" s="183" t="str">
        <f>IF(G1313=Sector!$B$50,Sector!$B$50,IF(G1313=Sector!$B$51,Sector!$B$51,IF(G1313=Sector!$B$53,Sector!$B$53,INDEX(Sector!$E$57:$E$776,MATCH('Energy consumption (raw)'!F1313,Sector!$C$57:$C$776,FALSE)))))</f>
        <v>10 Manufacture of food products</v>
      </c>
      <c r="J1313" s="561">
        <v>15045943</v>
      </c>
      <c r="K1313" s="561">
        <v>13574950</v>
      </c>
      <c r="L1313" s="290"/>
      <c r="M1313" s="290"/>
      <c r="N1313" s="290">
        <v>243</v>
      </c>
      <c r="O1313" s="290"/>
      <c r="P1313" s="290"/>
      <c r="Q1313" s="290"/>
      <c r="R1313" s="290">
        <v>64.48</v>
      </c>
      <c r="S1313" s="290"/>
      <c r="T1313" s="290"/>
      <c r="U1313" s="290"/>
      <c r="V1313" s="290"/>
      <c r="W1313" s="290"/>
      <c r="X1313" s="290"/>
      <c r="Y1313" s="290"/>
      <c r="Z1313" s="290"/>
      <c r="AA1313" s="290"/>
      <c r="AB1313" s="290"/>
      <c r="AC1313" s="290"/>
      <c r="AD1313" s="290"/>
      <c r="AE1313" s="290"/>
      <c r="AF1313" s="290"/>
      <c r="AG1313" s="561">
        <v>2557.4586049</v>
      </c>
      <c r="AH1313" s="561">
        <v>2315.3000000000002</v>
      </c>
      <c r="AI1313" s="290" t="s">
        <v>310</v>
      </c>
      <c r="AJ1313" s="290" t="s">
        <v>348</v>
      </c>
    </row>
    <row r="1314" spans="2:36" x14ac:dyDescent="0.25">
      <c r="B1314" s="554">
        <v>1212</v>
      </c>
      <c r="C1314" s="555"/>
      <c r="D1314" s="556"/>
      <c r="E1314" s="290" t="s">
        <v>395</v>
      </c>
      <c r="F1314" s="290" t="s">
        <v>383</v>
      </c>
      <c r="G1314" s="290" t="s">
        <v>397</v>
      </c>
      <c r="H1314" s="183" t="str">
        <f>INDEX(Sector!$D$57:$D$776,MATCH('Energy consumption (raw)'!F1314,Sector!$C$57:$C$776,FALSE))</f>
        <v>Manufacture of starch and starch-based products</v>
      </c>
      <c r="I1314" s="183" t="str">
        <f>IF(G1314=Sector!$B$50,Sector!$B$50,IF(G1314=Sector!$B$51,Sector!$B$51,IF(G1314=Sector!$B$53,Sector!$B$53,INDEX(Sector!$E$57:$E$776,MATCH('Energy consumption (raw)'!F1314,Sector!$C$57:$C$776,FALSE)))))</f>
        <v>10 Manufacture of food products</v>
      </c>
      <c r="J1314" s="561">
        <v>10602282</v>
      </c>
      <c r="K1314" s="561">
        <v>11313226</v>
      </c>
      <c r="L1314" s="290"/>
      <c r="M1314" s="290"/>
      <c r="N1314" s="290">
        <v>324.61</v>
      </c>
      <c r="O1314" s="290"/>
      <c r="P1314" s="290"/>
      <c r="Q1314" s="290"/>
      <c r="R1314" s="290">
        <v>40.729999999999997</v>
      </c>
      <c r="S1314" s="290"/>
      <c r="T1314" s="290"/>
      <c r="U1314" s="290"/>
      <c r="V1314" s="290"/>
      <c r="W1314" s="290"/>
      <c r="X1314" s="290"/>
      <c r="Y1314" s="290"/>
      <c r="Z1314" s="290"/>
      <c r="AA1314" s="290"/>
      <c r="AB1314" s="290"/>
      <c r="AC1314" s="290"/>
      <c r="AD1314" s="290"/>
      <c r="AE1314" s="290"/>
      <c r="AF1314" s="290"/>
      <c r="AG1314" s="561">
        <v>1904.7037126000002</v>
      </c>
      <c r="AH1314" s="561">
        <v>2380.5</v>
      </c>
      <c r="AI1314" s="290" t="s">
        <v>310</v>
      </c>
      <c r="AJ1314" s="290" t="s">
        <v>348</v>
      </c>
    </row>
    <row r="1315" spans="2:36" x14ac:dyDescent="0.25">
      <c r="B1315" s="554">
        <v>1213</v>
      </c>
      <c r="C1315" s="555"/>
      <c r="D1315" s="556"/>
      <c r="E1315" s="290" t="s">
        <v>395</v>
      </c>
      <c r="F1315" s="290" t="s">
        <v>457</v>
      </c>
      <c r="G1315" s="290" t="s">
        <v>397</v>
      </c>
      <c r="H1315" s="183" t="str">
        <f>INDEX(Sector!$D$57:$D$776,MATCH('Energy consumption (raw)'!F1315,Sector!$C$57:$C$776,FALSE))</f>
        <v>Producing building materials from clay</v>
      </c>
      <c r="I1315" s="183" t="str">
        <f>IF(G1315=Sector!$B$50,Sector!$B$50,IF(G1315=Sector!$B$51,Sector!$B$51,IF(G1315=Sector!$B$53,Sector!$B$53,INDEX(Sector!$E$57:$E$776,MATCH('Energy consumption (raw)'!F1315,Sector!$C$57:$C$776,FALSE)))))</f>
        <v>23 Manufacture of other non-metallic mineral products</v>
      </c>
      <c r="J1315" s="561">
        <v>2129280</v>
      </c>
      <c r="K1315" s="561">
        <v>2800640</v>
      </c>
      <c r="L1315" s="290"/>
      <c r="M1315" s="290"/>
      <c r="N1315" s="290">
        <v>1165.8</v>
      </c>
      <c r="O1315" s="290"/>
      <c r="P1315" s="290"/>
      <c r="Q1315" s="290"/>
      <c r="R1315" s="290">
        <v>57.29</v>
      </c>
      <c r="S1315" s="290"/>
      <c r="T1315" s="290"/>
      <c r="U1315" s="290"/>
      <c r="V1315" s="290"/>
      <c r="W1315" s="290"/>
      <c r="X1315" s="290"/>
      <c r="Y1315" s="290"/>
      <c r="Z1315" s="290"/>
      <c r="AA1315" s="290"/>
      <c r="AB1315" s="290"/>
      <c r="AC1315" s="290"/>
      <c r="AD1315" s="290"/>
      <c r="AE1315" s="290"/>
      <c r="AF1315" s="290"/>
      <c r="AG1315" s="561">
        <v>1203.0437039999999</v>
      </c>
      <c r="AH1315" s="561">
        <v>2228</v>
      </c>
      <c r="AI1315" s="290" t="s">
        <v>310</v>
      </c>
      <c r="AJ1315" s="290" t="s">
        <v>348</v>
      </c>
    </row>
    <row r="1316" spans="2:36" x14ac:dyDescent="0.25">
      <c r="B1316" s="554">
        <v>1214</v>
      </c>
      <c r="C1316" s="555"/>
      <c r="D1316" s="556"/>
      <c r="E1316" s="290" t="s">
        <v>395</v>
      </c>
      <c r="F1316" s="290" t="s">
        <v>443</v>
      </c>
      <c r="G1316" s="290" t="s">
        <v>397</v>
      </c>
      <c r="H1316" s="183" t="str">
        <f>INDEX(Sector!$D$57:$D$776,MATCH('Energy consumption (raw)'!F1316,Sector!$C$57:$C$776,FALSE))</f>
        <v>Yarn making</v>
      </c>
      <c r="I1316" s="183" t="str">
        <f>IF(G1316=Sector!$B$50,Sector!$B$50,IF(G1316=Sector!$B$51,Sector!$B$51,IF(G1316=Sector!$B$53,Sector!$B$53,INDEX(Sector!$E$57:$E$776,MATCH('Energy consumption (raw)'!F1316,Sector!$C$57:$C$776,FALSE)))))</f>
        <v>13 Manufacture of textiles</v>
      </c>
      <c r="J1316" s="561">
        <v>20098840</v>
      </c>
      <c r="K1316" s="561">
        <v>20098840</v>
      </c>
      <c r="L1316" s="561"/>
      <c r="M1316" s="561"/>
      <c r="N1316" s="561"/>
      <c r="O1316" s="561"/>
      <c r="P1316" s="561"/>
      <c r="Q1316" s="561"/>
      <c r="R1316" s="561"/>
      <c r="S1316" s="561"/>
      <c r="T1316" s="561"/>
      <c r="U1316" s="561"/>
      <c r="V1316" s="561"/>
      <c r="W1316" s="561"/>
      <c r="X1316" s="561"/>
      <c r="Y1316" s="561"/>
      <c r="Z1316" s="561"/>
      <c r="AA1316" s="561"/>
      <c r="AB1316" s="561"/>
      <c r="AC1316" s="561"/>
      <c r="AD1316" s="561"/>
      <c r="AE1316" s="561"/>
      <c r="AF1316" s="561"/>
      <c r="AG1316" s="561">
        <v>3101.2510120000002</v>
      </c>
      <c r="AH1316" s="561">
        <v>5089.4037346000005</v>
      </c>
      <c r="AI1316" s="290" t="s">
        <v>310</v>
      </c>
      <c r="AJ1316" s="290" t="s">
        <v>761</v>
      </c>
    </row>
    <row r="1317" spans="2:36" x14ac:dyDescent="0.25">
      <c r="B1317" s="554">
        <v>1215</v>
      </c>
      <c r="C1317" s="555"/>
      <c r="D1317" s="556"/>
      <c r="E1317" s="290" t="s">
        <v>395</v>
      </c>
      <c r="F1317" s="290" t="s">
        <v>749</v>
      </c>
      <c r="G1317" s="290" t="s">
        <v>397</v>
      </c>
      <c r="H1317" s="183" t="str">
        <f>INDEX(Sector!$D$57:$D$776,MATCH('Energy consumption (raw)'!F1317,Sector!$C$57:$C$776,FALSE))</f>
        <v>Ship and boat building</v>
      </c>
      <c r="I1317" s="183" t="str">
        <f>IF(G1317=Sector!$B$50,Sector!$B$50,IF(G1317=Sector!$B$51,Sector!$B$51,IF(G1317=Sector!$B$53,Sector!$B$53,INDEX(Sector!$E$57:$E$776,MATCH('Energy consumption (raw)'!F1317,Sector!$C$57:$C$776,FALSE)))))</f>
        <v>30 Manufacture of other transport equipment</v>
      </c>
      <c r="J1317" s="561">
        <v>58200830</v>
      </c>
      <c r="K1317" s="561">
        <v>58200830</v>
      </c>
      <c r="L1317" s="561"/>
      <c r="M1317" s="561"/>
      <c r="N1317" s="561"/>
      <c r="O1317" s="561"/>
      <c r="P1317" s="561"/>
      <c r="Q1317" s="561"/>
      <c r="R1317" s="561"/>
      <c r="S1317" s="561"/>
      <c r="T1317" s="561"/>
      <c r="U1317" s="561"/>
      <c r="V1317" s="561"/>
      <c r="W1317" s="561"/>
      <c r="X1317" s="561"/>
      <c r="Y1317" s="561"/>
      <c r="Z1317" s="561"/>
      <c r="AA1317" s="561"/>
      <c r="AB1317" s="561"/>
      <c r="AC1317" s="561"/>
      <c r="AD1317" s="561"/>
      <c r="AE1317" s="561"/>
      <c r="AF1317" s="561"/>
      <c r="AG1317" s="561">
        <v>8980.3880690000005</v>
      </c>
      <c r="AH1317" s="561">
        <v>11490.711742000001</v>
      </c>
      <c r="AI1317" s="290" t="s">
        <v>310</v>
      </c>
      <c r="AJ1317" s="290" t="s">
        <v>761</v>
      </c>
    </row>
    <row r="1318" spans="2:36" x14ac:dyDescent="0.25">
      <c r="B1318" s="554">
        <v>1216</v>
      </c>
      <c r="C1318" s="555"/>
      <c r="D1318" s="556"/>
      <c r="E1318" s="290" t="s">
        <v>395</v>
      </c>
      <c r="F1318" s="559" t="s">
        <v>402</v>
      </c>
      <c r="G1318" s="290" t="s">
        <v>397</v>
      </c>
      <c r="H1318" s="183" t="str">
        <f>INDEX(Sector!$D$57:$D$776,MATCH('Energy consumption (raw)'!F1318,Sector!$C$57:$C$776,FALSE))</f>
        <v>Extraction, treatment and supply of water</v>
      </c>
      <c r="I1318" s="183" t="str">
        <f>IF(G1318=Sector!$B$50,Sector!$B$50,IF(G1318=Sector!$B$51,Sector!$B$51,IF(G1318=Sector!$B$53,Sector!$B$53,INDEX(Sector!$E$57:$E$776,MATCH('Energy consumption (raw)'!F1318,Sector!$C$57:$C$776,FALSE)))))</f>
        <v>36 Water collection, treatment and supply</v>
      </c>
      <c r="J1318" s="561">
        <v>8565958</v>
      </c>
      <c r="K1318" s="561">
        <v>8565958</v>
      </c>
      <c r="L1318" s="561"/>
      <c r="M1318" s="561"/>
      <c r="N1318" s="35"/>
      <c r="O1318" s="35"/>
      <c r="P1318" s="35"/>
      <c r="Q1318" s="35"/>
      <c r="R1318" s="35"/>
      <c r="S1318" s="35"/>
      <c r="T1318" s="35"/>
      <c r="U1318" s="35"/>
      <c r="V1318" s="35"/>
      <c r="W1318" s="35"/>
      <c r="X1318" s="35"/>
      <c r="Y1318" s="35"/>
      <c r="Z1318" s="35"/>
      <c r="AA1318" s="35"/>
      <c r="AB1318" s="35"/>
      <c r="AC1318" s="35"/>
      <c r="AD1318" s="35"/>
      <c r="AE1318" s="35"/>
      <c r="AF1318" s="35"/>
      <c r="AG1318" s="561">
        <v>1321.7273194000002</v>
      </c>
      <c r="AH1318" s="561"/>
      <c r="AI1318" s="290" t="s">
        <v>310</v>
      </c>
      <c r="AJ1318" s="290" t="s">
        <v>761</v>
      </c>
    </row>
    <row r="1319" spans="2:36" x14ac:dyDescent="0.25">
      <c r="B1319" s="554">
        <v>1217</v>
      </c>
      <c r="C1319" s="555"/>
      <c r="D1319" s="556"/>
      <c r="E1319" s="290" t="s">
        <v>395</v>
      </c>
      <c r="F1319" s="290" t="s">
        <v>428</v>
      </c>
      <c r="G1319" s="290" t="s">
        <v>397</v>
      </c>
      <c r="H1319" s="183" t="str">
        <f>INDEX(Sector!$D$57:$D$776,MATCH('Energy consumption (raw)'!F1319,Sector!$C$57:$C$776,FALSE))</f>
        <v>Cement Production</v>
      </c>
      <c r="I1319" s="183" t="str">
        <f>IF(G1319=Sector!$B$50,Sector!$B$50,IF(G1319=Sector!$B$51,Sector!$B$51,IF(G1319=Sector!$B$53,Sector!$B$53,INDEX(Sector!$E$57:$E$776,MATCH('Energy consumption (raw)'!F1319,Sector!$C$57:$C$776,FALSE)))))</f>
        <v>23 Manufacture of other non-metallic mineral products</v>
      </c>
      <c r="J1319" s="561">
        <v>18805290</v>
      </c>
      <c r="K1319" s="561">
        <v>18805290</v>
      </c>
      <c r="L1319" s="561"/>
      <c r="M1319" s="561"/>
      <c r="N1319" s="35"/>
      <c r="O1319" s="35"/>
      <c r="P1319" s="35"/>
      <c r="Q1319" s="35"/>
      <c r="R1319" s="35"/>
      <c r="S1319" s="35"/>
      <c r="T1319" s="35"/>
      <c r="U1319" s="35"/>
      <c r="V1319" s="35"/>
      <c r="W1319" s="35"/>
      <c r="X1319" s="35"/>
      <c r="Y1319" s="35"/>
      <c r="Z1319" s="35"/>
      <c r="AA1319" s="35"/>
      <c r="AB1319" s="35"/>
      <c r="AC1319" s="35"/>
      <c r="AD1319" s="35"/>
      <c r="AE1319" s="35"/>
      <c r="AF1319" s="35"/>
      <c r="AG1319" s="561">
        <v>2901.6562470000003</v>
      </c>
      <c r="AH1319" s="561">
        <v>3458.2779127000003</v>
      </c>
      <c r="AI1319" s="290" t="s">
        <v>310</v>
      </c>
      <c r="AJ1319" s="290" t="s">
        <v>761</v>
      </c>
    </row>
    <row r="1320" spans="2:36" x14ac:dyDescent="0.25">
      <c r="B1320" s="554">
        <v>1218</v>
      </c>
      <c r="C1320" s="555"/>
      <c r="D1320" s="556"/>
      <c r="E1320" s="290" t="s">
        <v>395</v>
      </c>
      <c r="F1320" s="290" t="s">
        <v>762</v>
      </c>
      <c r="G1320" s="290" t="s">
        <v>397</v>
      </c>
      <c r="H1320" s="183" t="str">
        <f>INDEX(Sector!$D$57:$D$776,MATCH('Energy consumption (raw)'!F1320,Sector!$C$57:$C$776,FALSE))</f>
        <v>Processing of paving stones</v>
      </c>
      <c r="I1320" s="183" t="str">
        <f>IF(G1320=Sector!$B$50,Sector!$B$50,IF(G1320=Sector!$B$51,Sector!$B$51,IF(G1320=Sector!$B$53,Sector!$B$53,INDEX(Sector!$E$57:$E$776,MATCH('Energy consumption (raw)'!F1320,Sector!$C$57:$C$776,FALSE)))))</f>
        <v>23 Manufacture of other non-metallic mineral products</v>
      </c>
      <c r="J1320" s="561">
        <v>7885440</v>
      </c>
      <c r="K1320" s="561">
        <v>7885440</v>
      </c>
      <c r="L1320" s="561"/>
      <c r="M1320" s="561"/>
      <c r="N1320" s="35"/>
      <c r="O1320" s="35"/>
      <c r="P1320" s="35"/>
      <c r="Q1320" s="35"/>
      <c r="R1320" s="35"/>
      <c r="S1320" s="35"/>
      <c r="T1320" s="35"/>
      <c r="U1320" s="35"/>
      <c r="V1320" s="35"/>
      <c r="W1320" s="35"/>
      <c r="X1320" s="35"/>
      <c r="Y1320" s="35"/>
      <c r="Z1320" s="35"/>
      <c r="AA1320" s="35"/>
      <c r="AB1320" s="35"/>
      <c r="AC1320" s="35"/>
      <c r="AD1320" s="35"/>
      <c r="AE1320" s="35"/>
      <c r="AF1320" s="35"/>
      <c r="AG1320" s="561">
        <v>1216.7233920000001</v>
      </c>
      <c r="AH1320" s="561">
        <v>1219.331062</v>
      </c>
      <c r="AI1320" s="290" t="s">
        <v>310</v>
      </c>
      <c r="AJ1320" s="290" t="s">
        <v>761</v>
      </c>
    </row>
    <row r="1321" spans="2:36" x14ac:dyDescent="0.25">
      <c r="B1321" s="554">
        <v>1219</v>
      </c>
      <c r="C1321" s="555"/>
      <c r="D1321" s="556"/>
      <c r="E1321" s="290" t="s">
        <v>395</v>
      </c>
      <c r="F1321" s="290" t="s">
        <v>763</v>
      </c>
      <c r="G1321" s="290" t="s">
        <v>397</v>
      </c>
      <c r="H1321" s="183" t="str">
        <f>INDEX(Sector!$D$57:$D$776,MATCH('Energy consumption (raw)'!F1321,Sector!$C$57:$C$776,FALSE))</f>
        <v>Processing and preserving frozen seafood</v>
      </c>
      <c r="I1321" s="183" t="str">
        <f>IF(G1321=Sector!$B$50,Sector!$B$50,IF(G1321=Sector!$B$51,Sector!$B$51,IF(G1321=Sector!$B$53,Sector!$B$53,INDEX(Sector!$E$57:$E$776,MATCH('Energy consumption (raw)'!F1321,Sector!$C$57:$C$776,FALSE)))))</f>
        <v>10 Manufacture of food products</v>
      </c>
      <c r="J1321" s="563"/>
      <c r="K1321" s="561">
        <v>6685953</v>
      </c>
      <c r="L1321" s="561"/>
      <c r="M1321" s="561"/>
      <c r="N1321" s="35"/>
      <c r="O1321" s="35"/>
      <c r="P1321" s="35"/>
      <c r="Q1321" s="35"/>
      <c r="R1321" s="35"/>
      <c r="S1321" s="35"/>
      <c r="T1321" s="35"/>
      <c r="U1321" s="35"/>
      <c r="V1321" s="35"/>
      <c r="W1321" s="35"/>
      <c r="X1321" s="35"/>
      <c r="Y1321" s="35"/>
      <c r="Z1321" s="35"/>
      <c r="AA1321" s="35"/>
      <c r="AB1321" s="35"/>
      <c r="AC1321" s="35"/>
      <c r="AD1321" s="35"/>
      <c r="AE1321" s="35"/>
      <c r="AF1321" s="35"/>
      <c r="AG1321" s="561">
        <v>1031.6425479</v>
      </c>
      <c r="AH1321" s="561"/>
      <c r="AI1321" s="290" t="s">
        <v>310</v>
      </c>
      <c r="AJ1321" s="290" t="s">
        <v>761</v>
      </c>
    </row>
    <row r="1322" spans="2:36" x14ac:dyDescent="0.25">
      <c r="B1322" s="554">
        <v>1220</v>
      </c>
      <c r="C1322" s="555"/>
      <c r="D1322" s="556"/>
      <c r="E1322" s="290" t="s">
        <v>395</v>
      </c>
      <c r="F1322" s="559" t="s">
        <v>764</v>
      </c>
      <c r="G1322" s="290" t="s">
        <v>397</v>
      </c>
      <c r="H1322" s="183" t="str">
        <f>INDEX(Sector!$D$57:$D$776,MATCH('Energy consumption (raw)'!F1322,Sector!$C$57:$C$776,FALSE))</f>
        <v>Manufacture of tobacco products</v>
      </c>
      <c r="I1322" s="183" t="str">
        <f>IF(G1322=Sector!$B$50,Sector!$B$50,IF(G1322=Sector!$B$51,Sector!$B$51,IF(G1322=Sector!$B$53,Sector!$B$53,INDEX(Sector!$E$57:$E$776,MATCH('Energy consumption (raw)'!F1322,Sector!$C$57:$C$776,FALSE)))))</f>
        <v>12 Manufacture of tobacco products</v>
      </c>
      <c r="J1322" s="561">
        <v>9964035</v>
      </c>
      <c r="K1322" s="561">
        <v>9964035</v>
      </c>
      <c r="L1322" s="561"/>
      <c r="M1322" s="561"/>
      <c r="N1322" s="35"/>
      <c r="O1322" s="35"/>
      <c r="P1322" s="35"/>
      <c r="Q1322" s="35"/>
      <c r="R1322" s="35"/>
      <c r="S1322" s="35"/>
      <c r="T1322" s="35"/>
      <c r="U1322" s="35"/>
      <c r="V1322" s="35"/>
      <c r="W1322" s="35"/>
      <c r="X1322" s="35"/>
      <c r="Y1322" s="35"/>
      <c r="Z1322" s="35"/>
      <c r="AA1322" s="35"/>
      <c r="AB1322" s="35"/>
      <c r="AC1322" s="35"/>
      <c r="AD1322" s="35"/>
      <c r="AE1322" s="35"/>
      <c r="AF1322" s="35"/>
      <c r="AG1322" s="561">
        <v>1537.4506005000001</v>
      </c>
      <c r="AH1322" s="561">
        <v>1611.2882424000002</v>
      </c>
      <c r="AI1322" s="290" t="s">
        <v>310</v>
      </c>
      <c r="AJ1322" s="290" t="s">
        <v>761</v>
      </c>
    </row>
    <row r="1323" spans="2:36" x14ac:dyDescent="0.25">
      <c r="B1323" s="554">
        <v>1221</v>
      </c>
      <c r="C1323" s="555"/>
      <c r="D1323" s="556"/>
      <c r="E1323" s="290" t="s">
        <v>395</v>
      </c>
      <c r="F1323" s="290" t="s">
        <v>763</v>
      </c>
      <c r="G1323" s="290" t="s">
        <v>397</v>
      </c>
      <c r="H1323" s="183" t="str">
        <f>INDEX(Sector!$D$57:$D$776,MATCH('Energy consumption (raw)'!F1323,Sector!$C$57:$C$776,FALSE))</f>
        <v>Processing and preserving frozen seafood</v>
      </c>
      <c r="I1323" s="183" t="str">
        <f>IF(G1323=Sector!$B$50,Sector!$B$50,IF(G1323=Sector!$B$51,Sector!$B$51,IF(G1323=Sector!$B$53,Sector!$B$53,INDEX(Sector!$E$57:$E$776,MATCH('Energy consumption (raw)'!F1323,Sector!$C$57:$C$776,FALSE)))))</f>
        <v>10 Manufacture of food products</v>
      </c>
      <c r="J1323" s="563"/>
      <c r="K1323" s="561">
        <v>10579034</v>
      </c>
      <c r="L1323" s="561"/>
      <c r="M1323" s="561"/>
      <c r="N1323" s="35"/>
      <c r="O1323" s="35"/>
      <c r="P1323" s="35"/>
      <c r="Q1323" s="35"/>
      <c r="R1323" s="35"/>
      <c r="S1323" s="35"/>
      <c r="T1323" s="35"/>
      <c r="U1323" s="35"/>
      <c r="V1323" s="35"/>
      <c r="W1323" s="35"/>
      <c r="X1323" s="35"/>
      <c r="Y1323" s="35"/>
      <c r="Z1323" s="35"/>
      <c r="AA1323" s="35"/>
      <c r="AB1323" s="35"/>
      <c r="AC1323" s="35"/>
      <c r="AD1323" s="35"/>
      <c r="AE1323" s="35"/>
      <c r="AF1323" s="35"/>
      <c r="AG1323" s="561">
        <v>1632.3449462000001</v>
      </c>
      <c r="AH1323" s="561"/>
      <c r="AI1323" s="290" t="s">
        <v>310</v>
      </c>
      <c r="AJ1323" s="290" t="s">
        <v>761</v>
      </c>
    </row>
    <row r="1324" spans="2:36" x14ac:dyDescent="0.25">
      <c r="B1324" s="554">
        <v>1222</v>
      </c>
      <c r="C1324" s="555"/>
      <c r="D1324" s="556"/>
      <c r="E1324" s="290" t="s">
        <v>395</v>
      </c>
      <c r="F1324" s="290" t="s">
        <v>763</v>
      </c>
      <c r="G1324" s="290" t="s">
        <v>397</v>
      </c>
      <c r="H1324" s="183" t="str">
        <f>INDEX(Sector!$D$57:$D$776,MATCH('Energy consumption (raw)'!F1324,Sector!$C$57:$C$776,FALSE))</f>
        <v>Processing and preserving frozen seafood</v>
      </c>
      <c r="I1324" s="183" t="str">
        <f>IF(G1324=Sector!$B$50,Sector!$B$50,IF(G1324=Sector!$B$51,Sector!$B$51,IF(G1324=Sector!$B$53,Sector!$B$53,INDEX(Sector!$E$57:$E$776,MATCH('Energy consumption (raw)'!F1324,Sector!$C$57:$C$776,FALSE)))))</f>
        <v>10 Manufacture of food products</v>
      </c>
      <c r="J1324" s="561">
        <v>6615787</v>
      </c>
      <c r="K1324" s="561">
        <v>7980577</v>
      </c>
      <c r="L1324" s="561"/>
      <c r="M1324" s="561"/>
      <c r="N1324" s="35"/>
      <c r="O1324" s="35"/>
      <c r="P1324" s="35"/>
      <c r="Q1324" s="35"/>
      <c r="R1324" s="35"/>
      <c r="S1324" s="35"/>
      <c r="T1324" s="35"/>
      <c r="U1324" s="35"/>
      <c r="V1324" s="35"/>
      <c r="W1324" s="35">
        <v>7980577</v>
      </c>
      <c r="X1324" s="35"/>
      <c r="Y1324" s="35"/>
      <c r="Z1324" s="35"/>
      <c r="AA1324" s="35"/>
      <c r="AB1324" s="35"/>
      <c r="AC1324" s="35"/>
      <c r="AD1324" s="35"/>
      <c r="AE1324" s="35"/>
      <c r="AF1324" s="35"/>
      <c r="AG1324" s="561">
        <v>1231.4030311000001</v>
      </c>
      <c r="AH1324" s="561">
        <v>1429.3352136000001</v>
      </c>
      <c r="AI1324" s="290" t="s">
        <v>310</v>
      </c>
      <c r="AJ1324" s="290" t="s">
        <v>761</v>
      </c>
    </row>
    <row r="1325" spans="2:36" x14ac:dyDescent="0.25">
      <c r="B1325" s="554">
        <v>1223</v>
      </c>
      <c r="C1325" s="555"/>
      <c r="D1325" s="556"/>
      <c r="E1325" s="290" t="s">
        <v>395</v>
      </c>
      <c r="F1325" s="290" t="s">
        <v>763</v>
      </c>
      <c r="G1325" s="290" t="s">
        <v>397</v>
      </c>
      <c r="H1325" s="183" t="str">
        <f>INDEX(Sector!$D$57:$D$776,MATCH('Energy consumption (raw)'!F1325,Sector!$C$57:$C$776,FALSE))</f>
        <v>Processing and preserving frozen seafood</v>
      </c>
      <c r="I1325" s="183" t="str">
        <f>IF(G1325=Sector!$B$50,Sector!$B$50,IF(G1325=Sector!$B$51,Sector!$B$51,IF(G1325=Sector!$B$53,Sector!$B$53,INDEX(Sector!$E$57:$E$776,MATCH('Energy consumption (raw)'!F1325,Sector!$C$57:$C$776,FALSE)))))</f>
        <v>10 Manufacture of food products</v>
      </c>
      <c r="J1325" s="563"/>
      <c r="K1325" s="561">
        <v>7406221</v>
      </c>
      <c r="L1325" s="561"/>
      <c r="M1325" s="561"/>
      <c r="N1325" s="35"/>
      <c r="O1325" s="35"/>
      <c r="P1325" s="35"/>
      <c r="Q1325" s="35"/>
      <c r="R1325" s="35"/>
      <c r="S1325" s="35"/>
      <c r="T1325" s="35"/>
      <c r="U1325" s="35"/>
      <c r="V1325" s="35"/>
      <c r="W1325" s="35"/>
      <c r="X1325" s="35"/>
      <c r="Y1325" s="35"/>
      <c r="Z1325" s="35"/>
      <c r="AA1325" s="35"/>
      <c r="AB1325" s="35"/>
      <c r="AC1325" s="35"/>
      <c r="AD1325" s="35"/>
      <c r="AE1325" s="35"/>
      <c r="AF1325" s="35"/>
      <c r="AG1325" s="561">
        <v>1142.7799003</v>
      </c>
      <c r="AH1325" s="561"/>
      <c r="AI1325" s="290" t="s">
        <v>310</v>
      </c>
      <c r="AJ1325" s="290" t="s">
        <v>761</v>
      </c>
    </row>
    <row r="1326" spans="2:36" x14ac:dyDescent="0.25">
      <c r="B1326" s="554">
        <v>1224</v>
      </c>
      <c r="C1326" s="555"/>
      <c r="D1326" s="556"/>
      <c r="E1326" s="290" t="s">
        <v>395</v>
      </c>
      <c r="F1326" s="290" t="s">
        <v>763</v>
      </c>
      <c r="G1326" s="290" t="s">
        <v>397</v>
      </c>
      <c r="H1326" s="183" t="str">
        <f>INDEX(Sector!$D$57:$D$776,MATCH('Energy consumption (raw)'!F1326,Sector!$C$57:$C$776,FALSE))</f>
        <v>Processing and preserving frozen seafood</v>
      </c>
      <c r="I1326" s="183" t="str">
        <f>IF(G1326=Sector!$B$50,Sector!$B$50,IF(G1326=Sector!$B$51,Sector!$B$51,IF(G1326=Sector!$B$53,Sector!$B$53,INDEX(Sector!$E$57:$E$776,MATCH('Energy consumption (raw)'!F1326,Sector!$C$57:$C$776,FALSE)))))</f>
        <v>10 Manufacture of food products</v>
      </c>
      <c r="J1326" s="561">
        <v>6681312</v>
      </c>
      <c r="K1326" s="561">
        <v>6681312</v>
      </c>
      <c r="L1326" s="561"/>
      <c r="M1326" s="561"/>
      <c r="N1326" s="35"/>
      <c r="O1326" s="35"/>
      <c r="P1326" s="35"/>
      <c r="Q1326" s="35"/>
      <c r="R1326" s="35"/>
      <c r="S1326" s="35"/>
      <c r="T1326" s="35"/>
      <c r="U1326" s="35"/>
      <c r="V1326" s="35"/>
      <c r="W1326" s="35"/>
      <c r="X1326" s="35"/>
      <c r="Y1326" s="35"/>
      <c r="Z1326" s="35"/>
      <c r="AA1326" s="35"/>
      <c r="AB1326" s="35"/>
      <c r="AC1326" s="35"/>
      <c r="AD1326" s="35"/>
      <c r="AE1326" s="35"/>
      <c r="AF1326" s="35"/>
      <c r="AG1326" s="561">
        <v>1030.9264416000001</v>
      </c>
      <c r="AH1326" s="561">
        <v>1271.9515281000001</v>
      </c>
      <c r="AI1326" s="290" t="s">
        <v>310</v>
      </c>
      <c r="AJ1326" s="290" t="s">
        <v>761</v>
      </c>
    </row>
    <row r="1327" spans="2:36" x14ac:dyDescent="0.25">
      <c r="B1327" s="554">
        <v>1225</v>
      </c>
      <c r="C1327" s="555"/>
      <c r="D1327" s="556"/>
      <c r="E1327" s="290" t="s">
        <v>395</v>
      </c>
      <c r="F1327" s="290" t="s">
        <v>428</v>
      </c>
      <c r="G1327" s="290" t="s">
        <v>397</v>
      </c>
      <c r="H1327" s="183" t="str">
        <f>INDEX(Sector!$D$57:$D$776,MATCH('Energy consumption (raw)'!F1327,Sector!$C$57:$C$776,FALSE))</f>
        <v>Cement Production</v>
      </c>
      <c r="I1327" s="183" t="str">
        <f>IF(G1327=Sector!$B$50,Sector!$B$50,IF(G1327=Sector!$B$51,Sector!$B$51,IF(G1327=Sector!$B$53,Sector!$B$53,INDEX(Sector!$E$57:$E$776,MATCH('Energy consumption (raw)'!F1327,Sector!$C$57:$C$776,FALSE)))))</f>
        <v>23 Manufacture of other non-metallic mineral products</v>
      </c>
      <c r="J1327" s="561"/>
      <c r="K1327" s="561">
        <v>9454700</v>
      </c>
      <c r="L1327" s="561"/>
      <c r="M1327" s="561"/>
      <c r="N1327" s="561"/>
      <c r="O1327" s="561"/>
      <c r="P1327" s="561"/>
      <c r="Q1327" s="561"/>
      <c r="R1327" s="561"/>
      <c r="S1327" s="561"/>
      <c r="T1327" s="561"/>
      <c r="U1327" s="561"/>
      <c r="V1327" s="561"/>
      <c r="W1327" s="561"/>
      <c r="X1327" s="561"/>
      <c r="Y1327" s="561"/>
      <c r="Z1327" s="561"/>
      <c r="AA1327" s="561"/>
      <c r="AB1327" s="561"/>
      <c r="AC1327" s="561"/>
      <c r="AD1327" s="561"/>
      <c r="AE1327" s="561"/>
      <c r="AF1327" s="561"/>
      <c r="AG1327" s="561">
        <v>1458.8602100000001</v>
      </c>
      <c r="AH1327" s="561">
        <v>1259.83</v>
      </c>
      <c r="AI1327" s="290" t="s">
        <v>310</v>
      </c>
      <c r="AJ1327" s="290" t="s">
        <v>765</v>
      </c>
    </row>
    <row r="1328" spans="2:36" x14ac:dyDescent="0.25">
      <c r="B1328" s="554">
        <v>1226</v>
      </c>
      <c r="C1328" s="555"/>
      <c r="D1328" s="556"/>
      <c r="E1328" s="290" t="s">
        <v>395</v>
      </c>
      <c r="F1328" s="290" t="s">
        <v>422</v>
      </c>
      <c r="G1328" s="290" t="s">
        <v>397</v>
      </c>
      <c r="H1328" s="183" t="str">
        <f>INDEX(Sector!$D$57:$D$776,MATCH('Energy consumption (raw)'!F1328,Sector!$C$57:$C$776,FALSE))</f>
        <v>Weaving</v>
      </c>
      <c r="I1328" s="183" t="str">
        <f>IF(G1328=Sector!$B$50,Sector!$B$50,IF(G1328=Sector!$B$51,Sector!$B$51,IF(G1328=Sector!$B$53,Sector!$B$53,INDEX(Sector!$E$57:$E$776,MATCH('Energy consumption (raw)'!F1328,Sector!$C$57:$C$776,FALSE)))))</f>
        <v>13 Manufacture of textiles</v>
      </c>
      <c r="J1328" s="561"/>
      <c r="K1328" s="561">
        <v>10023476</v>
      </c>
      <c r="L1328" s="561"/>
      <c r="M1328" s="561"/>
      <c r="N1328" s="561"/>
      <c r="O1328" s="561"/>
      <c r="P1328" s="561"/>
      <c r="Q1328" s="561"/>
      <c r="R1328" s="561"/>
      <c r="S1328" s="561"/>
      <c r="T1328" s="561"/>
      <c r="U1328" s="561"/>
      <c r="V1328" s="561"/>
      <c r="W1328" s="561"/>
      <c r="X1328" s="561"/>
      <c r="Y1328" s="561"/>
      <c r="Z1328" s="561"/>
      <c r="AA1328" s="561"/>
      <c r="AB1328" s="561"/>
      <c r="AC1328" s="561"/>
      <c r="AD1328" s="561"/>
      <c r="AE1328" s="561"/>
      <c r="AF1328" s="561"/>
      <c r="AG1328" s="561">
        <v>1546.6223468000001</v>
      </c>
      <c r="AH1328" s="561">
        <v>1797.6</v>
      </c>
      <c r="AI1328" s="290" t="s">
        <v>310</v>
      </c>
      <c r="AJ1328" s="290" t="s">
        <v>765</v>
      </c>
    </row>
    <row r="1329" spans="2:36" x14ac:dyDescent="0.25">
      <c r="B1329" s="554">
        <v>1227</v>
      </c>
      <c r="C1329" s="555"/>
      <c r="D1329" s="556"/>
      <c r="E1329" s="290" t="s">
        <v>395</v>
      </c>
      <c r="F1329" s="290" t="s">
        <v>763</v>
      </c>
      <c r="G1329" s="290" t="s">
        <v>397</v>
      </c>
      <c r="H1329" s="183" t="str">
        <f>INDEX(Sector!$D$57:$D$776,MATCH('Energy consumption (raw)'!F1329,Sector!$C$57:$C$776,FALSE))</f>
        <v>Processing and preserving frozen seafood</v>
      </c>
      <c r="I1329" s="183" t="str">
        <f>IF(G1329=Sector!$B$50,Sector!$B$50,IF(G1329=Sector!$B$51,Sector!$B$51,IF(G1329=Sector!$B$53,Sector!$B$53,INDEX(Sector!$E$57:$E$776,MATCH('Energy consumption (raw)'!F1329,Sector!$C$57:$C$776,FALSE)))))</f>
        <v>10 Manufacture of food products</v>
      </c>
      <c r="J1329" s="561"/>
      <c r="K1329" s="561">
        <v>7017000</v>
      </c>
      <c r="L1329" s="561"/>
      <c r="M1329" s="561"/>
      <c r="N1329" s="561"/>
      <c r="O1329" s="561"/>
      <c r="P1329" s="561"/>
      <c r="Q1329" s="561"/>
      <c r="R1329" s="561"/>
      <c r="S1329" s="561"/>
      <c r="T1329" s="561"/>
      <c r="U1329" s="561"/>
      <c r="V1329" s="561"/>
      <c r="W1329" s="561"/>
      <c r="X1329" s="561"/>
      <c r="Y1329" s="561"/>
      <c r="Z1329" s="561"/>
      <c r="AA1329" s="561"/>
      <c r="AB1329" s="561"/>
      <c r="AC1329" s="561"/>
      <c r="AD1329" s="561"/>
      <c r="AE1329" s="561"/>
      <c r="AF1329" s="561"/>
      <c r="AG1329" s="561">
        <v>1082.7231000000002</v>
      </c>
      <c r="AH1329" s="561"/>
      <c r="AI1329" s="290" t="s">
        <v>310</v>
      </c>
      <c r="AJ1329" s="290" t="s">
        <v>765</v>
      </c>
    </row>
    <row r="1330" spans="2:36" x14ac:dyDescent="0.25">
      <c r="B1330" s="554">
        <v>1228</v>
      </c>
      <c r="C1330" s="555"/>
      <c r="D1330" s="556"/>
      <c r="E1330" s="290" t="s">
        <v>395</v>
      </c>
      <c r="F1330" s="559" t="s">
        <v>402</v>
      </c>
      <c r="G1330" s="290" t="s">
        <v>397</v>
      </c>
      <c r="H1330" s="183" t="str">
        <f>INDEX(Sector!$D$57:$D$776,MATCH('Energy consumption (raw)'!F1330,Sector!$C$57:$C$776,FALSE))</f>
        <v>Extraction, treatment and supply of water</v>
      </c>
      <c r="I1330" s="183" t="str">
        <f>IF(G1330=Sector!$B$50,Sector!$B$50,IF(G1330=Sector!$B$51,Sector!$B$51,IF(G1330=Sector!$B$53,Sector!$B$53,INDEX(Sector!$E$57:$E$776,MATCH('Energy consumption (raw)'!F1330,Sector!$C$57:$C$776,FALSE)))))</f>
        <v>36 Water collection, treatment and supply</v>
      </c>
      <c r="J1330" s="561"/>
      <c r="K1330" s="561">
        <v>8734780</v>
      </c>
      <c r="L1330" s="561"/>
      <c r="M1330" s="561"/>
      <c r="N1330" s="561"/>
      <c r="O1330" s="561"/>
      <c r="P1330" s="561"/>
      <c r="Q1330" s="561"/>
      <c r="R1330" s="561"/>
      <c r="S1330" s="561"/>
      <c r="T1330" s="561"/>
      <c r="U1330" s="561"/>
      <c r="V1330" s="561"/>
      <c r="W1330" s="561"/>
      <c r="X1330" s="561"/>
      <c r="Y1330" s="561"/>
      <c r="Z1330" s="561"/>
      <c r="AA1330" s="561"/>
      <c r="AB1330" s="561"/>
      <c r="AC1330" s="561"/>
      <c r="AD1330" s="561"/>
      <c r="AE1330" s="561"/>
      <c r="AF1330" s="561"/>
      <c r="AG1330" s="561">
        <v>1347.776554</v>
      </c>
      <c r="AH1330" s="561"/>
      <c r="AI1330" s="290" t="s">
        <v>310</v>
      </c>
      <c r="AJ1330" s="290" t="s">
        <v>765</v>
      </c>
    </row>
    <row r="1331" spans="2:36" x14ac:dyDescent="0.25">
      <c r="B1331" s="554">
        <v>1229</v>
      </c>
      <c r="C1331" s="555"/>
      <c r="D1331" s="556"/>
      <c r="E1331" s="290" t="s">
        <v>395</v>
      </c>
      <c r="F1331" s="290" t="s">
        <v>585</v>
      </c>
      <c r="G1331" s="290" t="s">
        <v>397</v>
      </c>
      <c r="H1331" s="183" t="str">
        <f>INDEX(Sector!$D$57:$D$776,MATCH('Energy consumption (raw)'!F1331,Sector!$C$57:$C$776,FALSE))</f>
        <v>Manufacture of other textiles n.e.c</v>
      </c>
      <c r="I1331" s="183" t="str">
        <f>IF(G1331=Sector!$B$50,Sector!$B$50,IF(G1331=Sector!$B$51,Sector!$B$51,IF(G1331=Sector!$B$53,Sector!$B$53,INDEX(Sector!$E$57:$E$776,MATCH('Energy consumption (raw)'!F1331,Sector!$C$57:$C$776,FALSE)))))</f>
        <v>13 Manufacture of textiles</v>
      </c>
      <c r="J1331" s="561">
        <v>10023476</v>
      </c>
      <c r="K1331" s="561"/>
      <c r="L1331" s="561"/>
      <c r="M1331" s="561"/>
      <c r="N1331" s="561"/>
      <c r="O1331" s="561"/>
      <c r="P1331" s="561"/>
      <c r="Q1331" s="561"/>
      <c r="R1331" s="561"/>
      <c r="S1331" s="561"/>
      <c r="T1331" s="561"/>
      <c r="U1331" s="561"/>
      <c r="V1331" s="561"/>
      <c r="W1331" s="561"/>
      <c r="X1331" s="561"/>
      <c r="Y1331" s="561"/>
      <c r="Z1331" s="561"/>
      <c r="AA1331" s="561"/>
      <c r="AB1331" s="561"/>
      <c r="AC1331" s="561"/>
      <c r="AD1331" s="561"/>
      <c r="AE1331" s="561"/>
      <c r="AF1331" s="561"/>
      <c r="AG1331" s="561">
        <v>1546.6223468000001</v>
      </c>
      <c r="AH1331" s="561"/>
      <c r="AI1331" s="290" t="s">
        <v>369</v>
      </c>
      <c r="AJ1331" s="290" t="s">
        <v>765</v>
      </c>
    </row>
    <row r="1332" spans="2:36" x14ac:dyDescent="0.25">
      <c r="B1332" s="554">
        <v>1230</v>
      </c>
      <c r="C1332" s="555"/>
      <c r="D1332" s="556"/>
      <c r="E1332" s="290" t="s">
        <v>395</v>
      </c>
      <c r="F1332" s="290" t="s">
        <v>457</v>
      </c>
      <c r="G1332" s="290" t="s">
        <v>397</v>
      </c>
      <c r="H1332" s="183" t="str">
        <f>INDEX(Sector!$D$57:$D$776,MATCH('Energy consumption (raw)'!F1332,Sector!$C$57:$C$776,FALSE))</f>
        <v>Producing building materials from clay</v>
      </c>
      <c r="I1332" s="183" t="str">
        <f>IF(G1332=Sector!$B$50,Sector!$B$50,IF(G1332=Sector!$B$51,Sector!$B$51,IF(G1332=Sector!$B$53,Sector!$B$53,INDEX(Sector!$E$57:$E$776,MATCH('Energy consumption (raw)'!F1332,Sector!$C$57:$C$776,FALSE)))))</f>
        <v>23 Manufacture of other non-metallic mineral products</v>
      </c>
      <c r="J1332" s="561">
        <v>7310200</v>
      </c>
      <c r="K1332" s="561">
        <v>7310200</v>
      </c>
      <c r="L1332" s="561"/>
      <c r="M1332" s="561"/>
      <c r="N1332" s="561"/>
      <c r="O1332" s="561"/>
      <c r="P1332" s="561"/>
      <c r="Q1332" s="561"/>
      <c r="R1332" s="561">
        <v>281.88</v>
      </c>
      <c r="S1332" s="561"/>
      <c r="T1332" s="561"/>
      <c r="U1332" s="561"/>
      <c r="V1332" s="561"/>
      <c r="W1332" s="561"/>
      <c r="X1332" s="561">
        <v>1.67E-3</v>
      </c>
      <c r="Y1332" s="561"/>
      <c r="Z1332" s="561"/>
      <c r="AA1332" s="561"/>
      <c r="AB1332" s="561">
        <v>16326</v>
      </c>
      <c r="AC1332" s="561"/>
      <c r="AD1332" s="561"/>
      <c r="AE1332" s="561"/>
      <c r="AF1332" s="561"/>
      <c r="AG1332" s="561">
        <v>7506.5824599999996</v>
      </c>
      <c r="AH1332" s="561">
        <v>2294.9</v>
      </c>
      <c r="AI1332" s="290" t="s">
        <v>310</v>
      </c>
      <c r="AJ1332" s="290" t="s">
        <v>387</v>
      </c>
    </row>
    <row r="1333" spans="2:36" x14ac:dyDescent="0.25">
      <c r="B1333" s="554">
        <v>1231</v>
      </c>
      <c r="C1333" s="555"/>
      <c r="D1333" s="556"/>
      <c r="E1333" s="290" t="s">
        <v>395</v>
      </c>
      <c r="F1333" s="290" t="s">
        <v>617</v>
      </c>
      <c r="G1333" s="290" t="s">
        <v>397</v>
      </c>
      <c r="H1333" s="183" t="str">
        <f>INDEX(Sector!$D$57:$D$776,MATCH('Energy consumption (raw)'!F1333,Sector!$C$57:$C$776,FALSE))</f>
        <v>Producing animal feed, poultry and aquatic products</v>
      </c>
      <c r="I1333" s="183" t="str">
        <f>IF(G1333=Sector!$B$50,Sector!$B$50,IF(G1333=Sector!$B$51,Sector!$B$51,IF(G1333=Sector!$B$53,Sector!$B$53,INDEX(Sector!$E$57:$E$776,MATCH('Energy consumption (raw)'!F1333,Sector!$C$57:$C$776,FALSE)))))</f>
        <v>10 Manufacture of food products</v>
      </c>
      <c r="J1333" s="561">
        <v>10776800</v>
      </c>
      <c r="K1333" s="561">
        <v>10776800</v>
      </c>
      <c r="L1333" s="561"/>
      <c r="M1333" s="561"/>
      <c r="N1333" s="561"/>
      <c r="O1333" s="561"/>
      <c r="P1333" s="561"/>
      <c r="Q1333" s="561"/>
      <c r="R1333" s="561">
        <v>73.95</v>
      </c>
      <c r="S1333" s="561"/>
      <c r="T1333" s="561"/>
      <c r="U1333" s="561"/>
      <c r="V1333" s="561">
        <v>0.15</v>
      </c>
      <c r="W1333" s="561"/>
      <c r="X1333" s="561">
        <v>6.4499999999999997E-7</v>
      </c>
      <c r="Y1333" s="561"/>
      <c r="Z1333" s="561"/>
      <c r="AA1333" s="561"/>
      <c r="AB1333" s="561">
        <v>4983</v>
      </c>
      <c r="AC1333" s="561"/>
      <c r="AD1333" s="561"/>
      <c r="AE1333" s="561"/>
      <c r="AF1333" s="561"/>
      <c r="AG1333" s="561">
        <v>3597.1063205</v>
      </c>
      <c r="AH1333" s="561">
        <v>1540.6</v>
      </c>
      <c r="AI1333" s="290" t="s">
        <v>310</v>
      </c>
      <c r="AJ1333" s="290" t="s">
        <v>387</v>
      </c>
    </row>
    <row r="1334" spans="2:36" x14ac:dyDescent="0.25">
      <c r="B1334" s="554">
        <v>1232</v>
      </c>
      <c r="C1334" s="555"/>
      <c r="D1334" s="556"/>
      <c r="E1334" s="290" t="s">
        <v>395</v>
      </c>
      <c r="F1334" s="290" t="s">
        <v>523</v>
      </c>
      <c r="G1334" s="290" t="s">
        <v>397</v>
      </c>
      <c r="H1334" s="183" t="str">
        <f>INDEX(Sector!$D$57:$D$776,MATCH('Energy consumption (raw)'!F1334,Sector!$C$57:$C$776,FALSE))</f>
        <v>Power production</v>
      </c>
      <c r="I1334" s="183" t="str">
        <f>IF(G1334=Sector!$B$50,Sector!$B$50,IF(G1334=Sector!$B$51,Sector!$B$51,IF(G1334=Sector!$B$53,Sector!$B$53,INDEX(Sector!$E$57:$E$776,MATCH('Energy consumption (raw)'!F1334,Sector!$C$57:$C$776,FALSE)))))</f>
        <v>35 Electricity, gas, steam and air conditioning supply</v>
      </c>
      <c r="J1334" s="561"/>
      <c r="K1334" s="561">
        <v>50389</v>
      </c>
      <c r="L1334" s="561"/>
      <c r="M1334" s="561"/>
      <c r="N1334" s="561"/>
      <c r="O1334" s="561"/>
      <c r="P1334" s="561"/>
      <c r="Q1334" s="561"/>
      <c r="R1334" s="561">
        <v>3529.67</v>
      </c>
      <c r="S1334" s="561"/>
      <c r="T1334" s="561"/>
      <c r="U1334" s="561"/>
      <c r="V1334" s="561"/>
      <c r="W1334" s="561"/>
      <c r="X1334" s="561"/>
      <c r="Y1334" s="561"/>
      <c r="Z1334" s="561"/>
      <c r="AA1334" s="561"/>
      <c r="AB1334" s="561"/>
      <c r="AC1334" s="561"/>
      <c r="AD1334" s="561"/>
      <c r="AE1334" s="561"/>
      <c r="AF1334" s="561"/>
      <c r="AG1334" s="561">
        <v>3608.0384227000004</v>
      </c>
      <c r="AH1334" s="561">
        <v>2750.3</v>
      </c>
      <c r="AI1334" s="290" t="s">
        <v>310</v>
      </c>
      <c r="AJ1334" s="290" t="s">
        <v>387</v>
      </c>
    </row>
    <row r="1335" spans="2:36" x14ac:dyDescent="0.25">
      <c r="B1335" s="554">
        <v>1233</v>
      </c>
      <c r="C1335" s="555"/>
      <c r="D1335" s="556"/>
      <c r="E1335" s="290" t="s">
        <v>395</v>
      </c>
      <c r="F1335" s="290" t="s">
        <v>490</v>
      </c>
      <c r="G1335" s="290" t="s">
        <v>397</v>
      </c>
      <c r="H1335" s="183" t="str">
        <f>INDEX(Sector!$D$57:$D$776,MATCH('Energy consumption (raw)'!F1335,Sector!$C$57:$C$776,FALSE))</f>
        <v>Food Processing</v>
      </c>
      <c r="I1335" s="183" t="str">
        <f>IF(G1335=Sector!$B$50,Sector!$B$50,IF(G1335=Sector!$B$51,Sector!$B$51,IF(G1335=Sector!$B$53,Sector!$B$53,INDEX(Sector!$E$57:$E$776,MATCH('Energy consumption (raw)'!F1335,Sector!$C$57:$C$776,FALSE)))))</f>
        <v>10 Manufacture of food products</v>
      </c>
      <c r="J1335" s="561">
        <v>12762000</v>
      </c>
      <c r="K1335" s="561">
        <v>8040800</v>
      </c>
      <c r="L1335" s="561"/>
      <c r="M1335" s="561"/>
      <c r="N1335" s="561"/>
      <c r="O1335" s="561"/>
      <c r="P1335" s="561"/>
      <c r="Q1335" s="561"/>
      <c r="R1335" s="561">
        <v>108.15</v>
      </c>
      <c r="S1335" s="561"/>
      <c r="T1335" s="561"/>
      <c r="U1335" s="561"/>
      <c r="V1335" s="561"/>
      <c r="W1335" s="561"/>
      <c r="X1335" s="561"/>
      <c r="Y1335" s="561"/>
      <c r="Z1335" s="561"/>
      <c r="AA1335" s="561"/>
      <c r="AB1335" s="561"/>
      <c r="AC1335" s="561"/>
      <c r="AD1335" s="561"/>
      <c r="AE1335" s="561"/>
      <c r="AF1335" s="561"/>
      <c r="AG1335" s="561">
        <v>1351.0084400000003</v>
      </c>
      <c r="AH1335" s="561">
        <v>1287.7</v>
      </c>
      <c r="AI1335" s="290" t="s">
        <v>310</v>
      </c>
      <c r="AJ1335" s="290" t="s">
        <v>387</v>
      </c>
    </row>
    <row r="1336" spans="2:36" x14ac:dyDescent="0.25">
      <c r="B1336" s="554">
        <v>1234</v>
      </c>
      <c r="C1336" s="555"/>
      <c r="D1336" s="556"/>
      <c r="E1336" s="290" t="s">
        <v>395</v>
      </c>
      <c r="F1336" s="290" t="s">
        <v>766</v>
      </c>
      <c r="G1336" s="290" t="s">
        <v>397</v>
      </c>
      <c r="H1336" s="183" t="str">
        <f>INDEX(Sector!$D$57:$D$776,MATCH('Energy consumption (raw)'!F1336,Sector!$C$57:$C$776,FALSE))</f>
        <v>Mining of ferrous and non-ferrous metal ores</v>
      </c>
      <c r="I1336" s="183" t="str">
        <f>IF(G1336=Sector!$B$50,Sector!$B$50,IF(G1336=Sector!$B$51,Sector!$B$51,IF(G1336=Sector!$B$53,Sector!$B$53,INDEX(Sector!$E$57:$E$776,MATCH('Energy consumption (raw)'!F1336,Sector!$C$57:$C$776,FALSE)))))</f>
        <v>07 Mining of metal ores</v>
      </c>
      <c r="J1336" s="561"/>
      <c r="K1336" s="561">
        <v>40404500</v>
      </c>
      <c r="L1336" s="561"/>
      <c r="M1336" s="561"/>
      <c r="N1336" s="561"/>
      <c r="O1336" s="561"/>
      <c r="P1336" s="561"/>
      <c r="Q1336" s="561"/>
      <c r="R1336" s="561">
        <v>454.79</v>
      </c>
      <c r="S1336" s="561"/>
      <c r="T1336" s="561"/>
      <c r="U1336" s="561"/>
      <c r="V1336" s="561">
        <v>3.68</v>
      </c>
      <c r="W1336" s="561"/>
      <c r="X1336" s="561"/>
      <c r="Y1336" s="561"/>
      <c r="Z1336" s="561"/>
      <c r="AA1336" s="561"/>
      <c r="AB1336" s="561"/>
      <c r="AC1336" s="561"/>
      <c r="AD1336" s="561"/>
      <c r="AE1336" s="561"/>
      <c r="AF1336" s="561"/>
      <c r="AG1336" s="561">
        <v>6702.1641499999996</v>
      </c>
      <c r="AH1336" s="561">
        <v>2318.8000000000002</v>
      </c>
      <c r="AI1336" s="290" t="s">
        <v>310</v>
      </c>
      <c r="AJ1336" s="290" t="s">
        <v>387</v>
      </c>
    </row>
    <row r="1337" spans="2:36" x14ac:dyDescent="0.25">
      <c r="B1337" s="554">
        <v>1235</v>
      </c>
      <c r="C1337" s="555"/>
      <c r="D1337" s="556"/>
      <c r="E1337" s="290" t="s">
        <v>395</v>
      </c>
      <c r="F1337" s="290" t="s">
        <v>662</v>
      </c>
      <c r="G1337" s="290" t="s">
        <v>397</v>
      </c>
      <c r="H1337" s="183" t="str">
        <f>INDEX(Sector!$D$57:$D$776,MATCH('Energy consumption (raw)'!F1337,Sector!$C$57:$C$776,FALSE))</f>
        <v>Mining of other metal ores that do not contain iron</v>
      </c>
      <c r="I1337" s="183" t="str">
        <f>IF(G1337=Sector!$B$50,Sector!$B$50,IF(G1337=Sector!$B$51,Sector!$B$51,IF(G1337=Sector!$B$53,Sector!$B$53,INDEX(Sector!$E$57:$E$776,MATCH('Energy consumption (raw)'!F1337,Sector!$C$57:$C$776,FALSE)))))</f>
        <v>07 Mining of metal ores</v>
      </c>
      <c r="J1337" s="561"/>
      <c r="K1337" s="561">
        <v>36894700</v>
      </c>
      <c r="L1337" s="561"/>
      <c r="M1337" s="561"/>
      <c r="N1337" s="561"/>
      <c r="O1337" s="561"/>
      <c r="P1337" s="561"/>
      <c r="Q1337" s="561"/>
      <c r="R1337" s="561"/>
      <c r="S1337" s="561"/>
      <c r="T1337" s="561"/>
      <c r="U1337" s="561"/>
      <c r="V1337" s="561"/>
      <c r="W1337" s="561"/>
      <c r="X1337" s="561"/>
      <c r="Y1337" s="561"/>
      <c r="Z1337" s="561"/>
      <c r="AA1337" s="561"/>
      <c r="AB1337" s="561"/>
      <c r="AC1337" s="561"/>
      <c r="AD1337" s="561"/>
      <c r="AE1337" s="561"/>
      <c r="AF1337" s="561"/>
      <c r="AG1337" s="561">
        <v>5692.85221</v>
      </c>
      <c r="AH1337" s="561">
        <v>1357.1919400000002</v>
      </c>
      <c r="AI1337" s="290" t="s">
        <v>310</v>
      </c>
      <c r="AJ1337" s="290" t="s">
        <v>387</v>
      </c>
    </row>
    <row r="1338" spans="2:36" x14ac:dyDescent="0.25">
      <c r="B1338" s="554">
        <v>1236</v>
      </c>
      <c r="C1338" s="555"/>
      <c r="D1338" s="556"/>
      <c r="E1338" s="290" t="s">
        <v>395</v>
      </c>
      <c r="F1338" s="290" t="s">
        <v>523</v>
      </c>
      <c r="G1338" s="290" t="s">
        <v>397</v>
      </c>
      <c r="H1338" s="183" t="str">
        <f>INDEX(Sector!$D$57:$D$776,MATCH('Energy consumption (raw)'!F1338,Sector!$C$57:$C$776,FALSE))</f>
        <v>Power production</v>
      </c>
      <c r="I1338" s="183" t="str">
        <f>IF(G1338=Sector!$B$50,Sector!$B$50,IF(G1338=Sector!$B$51,Sector!$B$51,IF(G1338=Sector!$B$53,Sector!$B$53,INDEX(Sector!$E$57:$E$776,MATCH('Energy consumption (raw)'!F1338,Sector!$C$57:$C$776,FALSE)))))</f>
        <v>35 Electricity, gas, steam and air conditioning supply</v>
      </c>
      <c r="J1338" s="561"/>
      <c r="K1338" s="561">
        <v>49446000</v>
      </c>
      <c r="L1338" s="561"/>
      <c r="M1338" s="556"/>
      <c r="N1338" s="561"/>
      <c r="O1338" s="556"/>
      <c r="P1338" s="556"/>
      <c r="Q1338" s="561"/>
      <c r="R1338" s="561">
        <v>1547</v>
      </c>
      <c r="S1338" s="556"/>
      <c r="T1338" s="556"/>
      <c r="U1338" s="556"/>
      <c r="V1338" s="556"/>
      <c r="W1338" s="556"/>
      <c r="X1338" s="556"/>
      <c r="Y1338" s="556"/>
      <c r="Z1338" s="556"/>
      <c r="AA1338" s="556"/>
      <c r="AB1338" s="556"/>
      <c r="AC1338" s="556"/>
      <c r="AD1338" s="556"/>
      <c r="AE1338" s="556"/>
      <c r="AF1338" s="556"/>
      <c r="AG1338" s="561" t="e">
        <v>#REF!</v>
      </c>
      <c r="AH1338" s="557"/>
      <c r="AI1338" s="290" t="s">
        <v>310</v>
      </c>
      <c r="AJ1338" s="290" t="s">
        <v>387</v>
      </c>
    </row>
    <row r="1339" spans="2:36" x14ac:dyDescent="0.25">
      <c r="B1339" s="554">
        <v>1237</v>
      </c>
      <c r="C1339" s="555"/>
      <c r="D1339" s="556"/>
      <c r="E1339" s="290" t="s">
        <v>395</v>
      </c>
      <c r="F1339" s="290" t="s">
        <v>523</v>
      </c>
      <c r="G1339" s="290" t="s">
        <v>397</v>
      </c>
      <c r="H1339" s="183" t="str">
        <f>INDEX(Sector!$D$57:$D$776,MATCH('Energy consumption (raw)'!F1339,Sector!$C$57:$C$776,FALSE))</f>
        <v>Power production</v>
      </c>
      <c r="I1339" s="183" t="str">
        <f>IF(G1339=Sector!$B$50,Sector!$B$50,IF(G1339=Sector!$B$51,Sector!$B$51,IF(G1339=Sector!$B$53,Sector!$B$53,INDEX(Sector!$E$57:$E$776,MATCH('Energy consumption (raw)'!F1339,Sector!$C$57:$C$776,FALSE)))))</f>
        <v>35 Electricity, gas, steam and air conditioning supply</v>
      </c>
      <c r="J1339" s="561"/>
      <c r="K1339" s="561">
        <v>250258</v>
      </c>
      <c r="L1339" s="556"/>
      <c r="M1339" s="556"/>
      <c r="N1339" s="561"/>
      <c r="O1339" s="556"/>
      <c r="P1339" s="556"/>
      <c r="Q1339" s="561"/>
      <c r="R1339" s="561">
        <v>4784</v>
      </c>
      <c r="S1339" s="556"/>
      <c r="T1339" s="556"/>
      <c r="U1339" s="556"/>
      <c r="V1339" s="556"/>
      <c r="W1339" s="556"/>
      <c r="X1339" s="556"/>
      <c r="Y1339" s="556"/>
      <c r="Z1339" s="556"/>
      <c r="AA1339" s="556"/>
      <c r="AB1339" s="556"/>
      <c r="AC1339" s="556"/>
      <c r="AD1339" s="556"/>
      <c r="AE1339" s="556"/>
      <c r="AF1339" s="556"/>
      <c r="AG1339" s="561" t="e">
        <v>#REF!</v>
      </c>
      <c r="AH1339" s="557"/>
      <c r="AI1339" s="290" t="s">
        <v>310</v>
      </c>
      <c r="AJ1339" s="290" t="s">
        <v>387</v>
      </c>
    </row>
    <row r="1340" spans="2:36" x14ac:dyDescent="0.25">
      <c r="B1340" s="554">
        <v>1238</v>
      </c>
      <c r="C1340" s="555"/>
      <c r="D1340" s="556"/>
      <c r="E1340" s="290" t="s">
        <v>395</v>
      </c>
      <c r="F1340" s="290" t="s">
        <v>523</v>
      </c>
      <c r="G1340" s="290" t="s">
        <v>397</v>
      </c>
      <c r="H1340" s="183" t="str">
        <f>INDEX(Sector!$D$57:$D$776,MATCH('Energy consumption (raw)'!F1340,Sector!$C$57:$C$776,FALSE))</f>
        <v>Power production</v>
      </c>
      <c r="I1340" s="183" t="str">
        <f>IF(G1340=Sector!$B$50,Sector!$B$50,IF(G1340=Sector!$B$51,Sector!$B$51,IF(G1340=Sector!$B$53,Sector!$B$53,INDEX(Sector!$E$57:$E$776,MATCH('Energy consumption (raw)'!F1340,Sector!$C$57:$C$776,FALSE)))))</f>
        <v>35 Electricity, gas, steam and air conditioning supply</v>
      </c>
      <c r="J1340" s="561"/>
      <c r="K1340" s="561"/>
      <c r="L1340" s="556"/>
      <c r="M1340" s="556"/>
      <c r="N1340" s="561"/>
      <c r="O1340" s="556"/>
      <c r="P1340" s="556"/>
      <c r="Q1340" s="561"/>
      <c r="R1340" s="561">
        <v>6647</v>
      </c>
      <c r="S1340" s="556"/>
      <c r="T1340" s="556"/>
      <c r="U1340" s="556"/>
      <c r="V1340" s="556"/>
      <c r="W1340" s="556"/>
      <c r="X1340" s="556"/>
      <c r="Y1340" s="556"/>
      <c r="Z1340" s="556"/>
      <c r="AA1340" s="556"/>
      <c r="AB1340" s="556"/>
      <c r="AC1340" s="556"/>
      <c r="AD1340" s="556"/>
      <c r="AE1340" s="556"/>
      <c r="AF1340" s="556"/>
      <c r="AG1340" s="561" t="e">
        <v>#REF!</v>
      </c>
      <c r="AH1340" s="557"/>
      <c r="AI1340" s="290" t="s">
        <v>310</v>
      </c>
      <c r="AJ1340" s="290" t="s">
        <v>387</v>
      </c>
    </row>
    <row r="1341" spans="2:36" x14ac:dyDescent="0.25">
      <c r="B1341" s="554">
        <v>1239</v>
      </c>
      <c r="C1341" s="555"/>
      <c r="D1341" s="556"/>
      <c r="E1341" s="290" t="s">
        <v>395</v>
      </c>
      <c r="F1341" s="565" t="s">
        <v>383</v>
      </c>
      <c r="G1341" s="290" t="s">
        <v>397</v>
      </c>
      <c r="H1341" s="183" t="str">
        <f>INDEX(Sector!$D$57:$D$776,MATCH('Energy consumption (raw)'!F1341,Sector!$C$57:$C$776,FALSE))</f>
        <v>Manufacture of starch and starch-based products</v>
      </c>
      <c r="I1341" s="183" t="str">
        <f>IF(G1341=Sector!$B$50,Sector!$B$50,IF(G1341=Sector!$B$51,Sector!$B$51,IF(G1341=Sector!$B$53,Sector!$B$53,INDEX(Sector!$E$57:$E$776,MATCH('Energy consumption (raw)'!F1341,Sector!$C$57:$C$776,FALSE)))))</f>
        <v>10 Manufacture of food products</v>
      </c>
      <c r="J1341" s="561"/>
      <c r="K1341" s="561">
        <v>14178767</v>
      </c>
      <c r="L1341" s="290"/>
      <c r="M1341" s="290"/>
      <c r="N1341" s="290"/>
      <c r="O1341" s="290"/>
      <c r="P1341" s="290"/>
      <c r="Q1341" s="290"/>
      <c r="R1341" s="290"/>
      <c r="S1341" s="290"/>
      <c r="T1341" s="290"/>
      <c r="U1341" s="290"/>
      <c r="V1341" s="290"/>
      <c r="W1341" s="290"/>
      <c r="X1341" s="290"/>
      <c r="Y1341" s="290"/>
      <c r="Z1341" s="290"/>
      <c r="AA1341" s="290"/>
      <c r="AB1341" s="290"/>
      <c r="AC1341" s="290"/>
      <c r="AD1341" s="290"/>
      <c r="AE1341" s="290"/>
      <c r="AF1341" s="290"/>
      <c r="AG1341" s="561">
        <v>2187.7837481000001</v>
      </c>
      <c r="AH1341" s="561">
        <v>2413</v>
      </c>
      <c r="AI1341" s="290" t="s">
        <v>310</v>
      </c>
      <c r="AJ1341" s="290" t="s">
        <v>350</v>
      </c>
    </row>
    <row r="1342" spans="2:36" x14ac:dyDescent="0.25">
      <c r="B1342" s="554">
        <v>1240</v>
      </c>
      <c r="C1342" s="555"/>
      <c r="D1342" s="556"/>
      <c r="E1342" s="290" t="s">
        <v>395</v>
      </c>
      <c r="F1342" s="290" t="s">
        <v>490</v>
      </c>
      <c r="G1342" s="290" t="s">
        <v>397</v>
      </c>
      <c r="H1342" s="183" t="str">
        <f>INDEX(Sector!$D$57:$D$776,MATCH('Energy consumption (raw)'!F1342,Sector!$C$57:$C$776,FALSE))</f>
        <v>Food Processing</v>
      </c>
      <c r="I1342" s="183" t="str">
        <f>IF(G1342=Sector!$B$50,Sector!$B$50,IF(G1342=Sector!$B$51,Sector!$B$51,IF(G1342=Sector!$B$53,Sector!$B$53,INDEX(Sector!$E$57:$E$776,MATCH('Energy consumption (raw)'!F1342,Sector!$C$57:$C$776,FALSE)))))</f>
        <v>10 Manufacture of food products</v>
      </c>
      <c r="J1342" s="561">
        <v>4570839</v>
      </c>
      <c r="K1342" s="561">
        <v>12660594</v>
      </c>
      <c r="L1342" s="290"/>
      <c r="M1342" s="290"/>
      <c r="N1342" s="290"/>
      <c r="O1342" s="290"/>
      <c r="P1342" s="290"/>
      <c r="Q1342" s="290"/>
      <c r="R1342" s="290"/>
      <c r="S1342" s="290"/>
      <c r="T1342" s="290"/>
      <c r="U1342" s="290"/>
      <c r="V1342" s="290"/>
      <c r="W1342" s="290"/>
      <c r="X1342" s="290"/>
      <c r="Y1342" s="290"/>
      <c r="Z1342" s="290"/>
      <c r="AA1342" s="290"/>
      <c r="AB1342" s="290"/>
      <c r="AC1342" s="290"/>
      <c r="AD1342" s="290"/>
      <c r="AE1342" s="290"/>
      <c r="AF1342" s="290"/>
      <c r="AG1342" s="561">
        <v>1953.5296542000001</v>
      </c>
      <c r="AH1342" s="561">
        <v>1999</v>
      </c>
      <c r="AI1342" s="290" t="s">
        <v>310</v>
      </c>
      <c r="AJ1342" s="290" t="s">
        <v>350</v>
      </c>
    </row>
    <row r="1343" spans="2:36" x14ac:dyDescent="0.25">
      <c r="B1343" s="554">
        <v>1241</v>
      </c>
      <c r="C1343" s="555"/>
      <c r="D1343" s="556"/>
      <c r="E1343" s="290" t="s">
        <v>395</v>
      </c>
      <c r="F1343" s="559" t="s">
        <v>383</v>
      </c>
      <c r="G1343" s="290" t="s">
        <v>397</v>
      </c>
      <c r="H1343" s="183" t="str">
        <f>INDEX(Sector!$D$57:$D$776,MATCH('Energy consumption (raw)'!F1343,Sector!$C$57:$C$776,FALSE))</f>
        <v>Manufacture of starch and starch-based products</v>
      </c>
      <c r="I1343" s="183" t="str">
        <f>IF(G1343=Sector!$B$50,Sector!$B$50,IF(G1343=Sector!$B$51,Sector!$B$51,IF(G1343=Sector!$B$53,Sector!$B$53,INDEX(Sector!$E$57:$E$776,MATCH('Energy consumption (raw)'!F1343,Sector!$C$57:$C$776,FALSE)))))</f>
        <v>10 Manufacture of food products</v>
      </c>
      <c r="J1343" s="561"/>
      <c r="K1343" s="561">
        <v>11986476</v>
      </c>
      <c r="L1343" s="290"/>
      <c r="M1343" s="290"/>
      <c r="N1343" s="290"/>
      <c r="O1343" s="290"/>
      <c r="P1343" s="290"/>
      <c r="Q1343" s="290"/>
      <c r="R1343" s="290"/>
      <c r="S1343" s="290"/>
      <c r="T1343" s="290"/>
      <c r="U1343" s="290"/>
      <c r="V1343" s="290"/>
      <c r="W1343" s="290"/>
      <c r="X1343" s="290"/>
      <c r="Y1343" s="290"/>
      <c r="Z1343" s="290"/>
      <c r="AA1343" s="290"/>
      <c r="AB1343" s="290"/>
      <c r="AC1343" s="290"/>
      <c r="AD1343" s="290"/>
      <c r="AE1343" s="290"/>
      <c r="AF1343" s="290"/>
      <c r="AG1343" s="561">
        <v>1849.5132468000002</v>
      </c>
      <c r="AH1343" s="561">
        <v>1364</v>
      </c>
      <c r="AI1343" s="290" t="s">
        <v>310</v>
      </c>
      <c r="AJ1343" s="290" t="s">
        <v>350</v>
      </c>
    </row>
    <row r="1344" spans="2:36" x14ac:dyDescent="0.25">
      <c r="B1344" s="554">
        <v>1242</v>
      </c>
      <c r="C1344" s="555"/>
      <c r="D1344" s="556"/>
      <c r="E1344" s="290" t="s">
        <v>395</v>
      </c>
      <c r="F1344" s="559" t="s">
        <v>383</v>
      </c>
      <c r="G1344" s="290" t="s">
        <v>397</v>
      </c>
      <c r="H1344" s="183" t="str">
        <f>INDEX(Sector!$D$57:$D$776,MATCH('Energy consumption (raw)'!F1344,Sector!$C$57:$C$776,FALSE))</f>
        <v>Manufacture of starch and starch-based products</v>
      </c>
      <c r="I1344" s="183" t="str">
        <f>IF(G1344=Sector!$B$50,Sector!$B$50,IF(G1344=Sector!$B$51,Sector!$B$51,IF(G1344=Sector!$B$53,Sector!$B$53,INDEX(Sector!$E$57:$E$776,MATCH('Energy consumption (raw)'!F1344,Sector!$C$57:$C$776,FALSE)))))</f>
        <v>10 Manufacture of food products</v>
      </c>
      <c r="J1344" s="561">
        <v>9030753</v>
      </c>
      <c r="K1344" s="561">
        <v>10218943</v>
      </c>
      <c r="L1344" s="290"/>
      <c r="M1344" s="290"/>
      <c r="N1344" s="290"/>
      <c r="O1344" s="290"/>
      <c r="P1344" s="290"/>
      <c r="Q1344" s="290"/>
      <c r="R1344" s="290"/>
      <c r="S1344" s="290"/>
      <c r="T1344" s="290"/>
      <c r="U1344" s="290"/>
      <c r="V1344" s="290"/>
      <c r="W1344" s="290"/>
      <c r="X1344" s="290"/>
      <c r="Y1344" s="290"/>
      <c r="Z1344" s="290"/>
      <c r="AA1344" s="290"/>
      <c r="AB1344" s="290"/>
      <c r="AC1344" s="290"/>
      <c r="AD1344" s="290"/>
      <c r="AE1344" s="290"/>
      <c r="AF1344" s="290"/>
      <c r="AG1344" s="561">
        <v>1576.7829049000002</v>
      </c>
      <c r="AH1344" s="561">
        <v>1814</v>
      </c>
      <c r="AI1344" s="290" t="s">
        <v>310</v>
      </c>
      <c r="AJ1344" s="290" t="s">
        <v>350</v>
      </c>
    </row>
    <row r="1345" spans="2:36" x14ac:dyDescent="0.25">
      <c r="B1345" s="554">
        <v>1243</v>
      </c>
      <c r="C1345" s="555"/>
      <c r="D1345" s="556"/>
      <c r="E1345" s="290" t="s">
        <v>395</v>
      </c>
      <c r="F1345" s="290" t="s">
        <v>383</v>
      </c>
      <c r="G1345" s="290" t="s">
        <v>397</v>
      </c>
      <c r="H1345" s="183" t="str">
        <f>INDEX(Sector!$D$57:$D$776,MATCH('Energy consumption (raw)'!F1345,Sector!$C$57:$C$776,FALSE))</f>
        <v>Manufacture of starch and starch-based products</v>
      </c>
      <c r="I1345" s="183" t="str">
        <f>IF(G1345=Sector!$B$50,Sector!$B$50,IF(G1345=Sector!$B$51,Sector!$B$51,IF(G1345=Sector!$B$53,Sector!$B$53,INDEX(Sector!$E$57:$E$776,MATCH('Energy consumption (raw)'!F1345,Sector!$C$57:$C$776,FALSE)))))</f>
        <v>10 Manufacture of food products</v>
      </c>
      <c r="J1345" s="561"/>
      <c r="K1345" s="561">
        <v>14234704</v>
      </c>
      <c r="L1345" s="561"/>
      <c r="M1345" s="561"/>
      <c r="N1345" s="561"/>
      <c r="O1345" s="561"/>
      <c r="P1345" s="561"/>
      <c r="Q1345" s="561"/>
      <c r="R1345" s="561"/>
      <c r="S1345" s="561"/>
      <c r="T1345" s="561"/>
      <c r="U1345" s="561"/>
      <c r="V1345" s="561"/>
      <c r="W1345" s="561"/>
      <c r="X1345" s="561"/>
      <c r="Y1345" s="561"/>
      <c r="Z1345" s="561"/>
      <c r="AA1345" s="561"/>
      <c r="AB1345" s="561"/>
      <c r="AC1345" s="561"/>
      <c r="AD1345" s="561"/>
      <c r="AE1345" s="561"/>
      <c r="AF1345" s="561"/>
      <c r="AG1345" s="561">
        <v>2196.4148272000002</v>
      </c>
      <c r="AH1345" s="561">
        <v>2161.71</v>
      </c>
      <c r="AI1345" s="290"/>
      <c r="AJ1345" s="290" t="s">
        <v>767</v>
      </c>
    </row>
    <row r="1346" spans="2:36" x14ac:dyDescent="0.25">
      <c r="B1346" s="554">
        <v>1244</v>
      </c>
      <c r="C1346" s="555"/>
      <c r="D1346" s="556"/>
      <c r="E1346" s="290" t="s">
        <v>395</v>
      </c>
      <c r="F1346" s="290" t="s">
        <v>688</v>
      </c>
      <c r="G1346" s="290" t="s">
        <v>397</v>
      </c>
      <c r="H1346" s="183" t="str">
        <f>INDEX(Sector!$D$57:$D$776,MATCH('Energy consumption (raw)'!F1346,Sector!$C$57:$C$776,FALSE))</f>
        <v>Manufacture of plywood, veneers, plywood and other thin boards</v>
      </c>
      <c r="I1346" s="183" t="str">
        <f>IF(G1346=Sector!$B$50,Sector!$B$50,IF(G1346=Sector!$B$51,Sector!$B$51,IF(G1346=Sector!$B$53,Sector!$B$53,INDEX(Sector!$E$57:$E$776,MATCH('Energy consumption (raw)'!F1346,Sector!$C$57:$C$776,FALSE)))))</f>
        <v>16 Manufacture of wood and of products of wood and cork, except furniture;
manufacture of articles of straw and plaiting materials</v>
      </c>
      <c r="J1346" s="561"/>
      <c r="K1346" s="561">
        <v>14662203</v>
      </c>
      <c r="L1346" s="561"/>
      <c r="M1346" s="561"/>
      <c r="N1346" s="561"/>
      <c r="O1346" s="561"/>
      <c r="P1346" s="561"/>
      <c r="Q1346" s="561"/>
      <c r="R1346" s="561"/>
      <c r="S1346" s="561">
        <v>59789</v>
      </c>
      <c r="T1346" s="561"/>
      <c r="U1346" s="561"/>
      <c r="V1346" s="561"/>
      <c r="W1346" s="561"/>
      <c r="X1346" s="561"/>
      <c r="Y1346" s="561"/>
      <c r="Z1346" s="561"/>
      <c r="AA1346" s="561"/>
      <c r="AB1346" s="561">
        <v>2609</v>
      </c>
      <c r="AC1346" s="561"/>
      <c r="AD1346" s="561"/>
      <c r="AE1346" s="561"/>
      <c r="AF1346" s="561"/>
      <c r="AG1346" s="561">
        <v>3288.1492429000004</v>
      </c>
      <c r="AH1346" s="561">
        <v>2012.48</v>
      </c>
      <c r="AI1346" s="290"/>
      <c r="AJ1346" s="290" t="s">
        <v>767</v>
      </c>
    </row>
    <row r="1347" spans="2:36" x14ac:dyDescent="0.25">
      <c r="B1347" s="554">
        <v>1245</v>
      </c>
      <c r="C1347" s="555"/>
      <c r="D1347" s="556"/>
      <c r="E1347" s="290" t="s">
        <v>395</v>
      </c>
      <c r="F1347" s="290" t="s">
        <v>406</v>
      </c>
      <c r="G1347" s="290" t="s">
        <v>397</v>
      </c>
      <c r="H1347" s="183" t="str">
        <f>INDEX(Sector!$D$57:$D$776,MATCH('Energy consumption (raw)'!F1347,Sector!$C$57:$C$776,FALSE))</f>
        <v>Industrial production</v>
      </c>
      <c r="I1347" s="183" t="str">
        <f>IF(G1347=Sector!$B$50,Sector!$B$50,IF(G1347=Sector!$B$51,Sector!$B$51,IF(G1347=Sector!$B$53,Sector!$B$53,INDEX(Sector!$E$57:$E$776,MATCH('Energy consumption (raw)'!F1347,Sector!$C$57:$C$776,FALSE)))))</f>
        <v>32 Other manufacturing</v>
      </c>
      <c r="J1347" s="561"/>
      <c r="K1347" s="561">
        <v>14934500</v>
      </c>
      <c r="L1347" s="561"/>
      <c r="M1347" s="561"/>
      <c r="N1347" s="561"/>
      <c r="O1347" s="561"/>
      <c r="P1347" s="561"/>
      <c r="Q1347" s="561"/>
      <c r="R1347" s="561"/>
      <c r="S1347" s="561"/>
      <c r="T1347" s="561"/>
      <c r="U1347" s="561"/>
      <c r="V1347" s="561"/>
      <c r="W1347" s="561"/>
      <c r="X1347" s="561"/>
      <c r="Y1347" s="561"/>
      <c r="Z1347" s="561"/>
      <c r="AA1347" s="561"/>
      <c r="AB1347" s="561"/>
      <c r="AC1347" s="561"/>
      <c r="AD1347" s="561"/>
      <c r="AE1347" s="561"/>
      <c r="AF1347" s="561"/>
      <c r="AG1347" s="561">
        <v>2304.3933500000003</v>
      </c>
      <c r="AH1347" s="561">
        <v>1699.11</v>
      </c>
      <c r="AI1347" s="290"/>
      <c r="AJ1347" s="290" t="s">
        <v>767</v>
      </c>
    </row>
    <row r="1348" spans="2:36" x14ac:dyDescent="0.25">
      <c r="B1348" s="554">
        <v>1246</v>
      </c>
      <c r="C1348" s="555"/>
      <c r="D1348" s="556"/>
      <c r="E1348" s="290" t="s">
        <v>395</v>
      </c>
      <c r="F1348" s="290" t="s">
        <v>768</v>
      </c>
      <c r="G1348" s="290" t="s">
        <v>397</v>
      </c>
      <c r="H1348" s="183" t="str">
        <f>INDEX(Sector!$D$57:$D$776,MATCH('Energy consumption (raw)'!F1348,Sector!$C$57:$C$776,FALSE))</f>
        <v>Production and processing of tapioca starch</v>
      </c>
      <c r="I1348" s="183" t="str">
        <f>IF(G1348=Sector!$B$50,Sector!$B$50,IF(G1348=Sector!$B$51,Sector!$B$51,IF(G1348=Sector!$B$53,Sector!$B$53,INDEX(Sector!$E$57:$E$776,MATCH('Energy consumption (raw)'!F1348,Sector!$C$57:$C$776,FALSE)))))</f>
        <v>10 Manufacture of food products</v>
      </c>
      <c r="J1348" s="561"/>
      <c r="K1348" s="561">
        <v>8114838</v>
      </c>
      <c r="L1348" s="561"/>
      <c r="M1348" s="561"/>
      <c r="N1348" s="561"/>
      <c r="O1348" s="561"/>
      <c r="P1348" s="561"/>
      <c r="Q1348" s="561"/>
      <c r="R1348" s="561"/>
      <c r="S1348" s="561"/>
      <c r="T1348" s="561"/>
      <c r="U1348" s="561"/>
      <c r="V1348" s="561"/>
      <c r="W1348" s="561"/>
      <c r="X1348" s="561"/>
      <c r="Y1348" s="561"/>
      <c r="Z1348" s="561"/>
      <c r="AA1348" s="561"/>
      <c r="AB1348" s="561"/>
      <c r="AC1348" s="561"/>
      <c r="AD1348" s="561"/>
      <c r="AE1348" s="561"/>
      <c r="AF1348" s="561"/>
      <c r="AG1348" s="561">
        <v>1252.1195034</v>
      </c>
      <c r="AH1348" s="561"/>
      <c r="AI1348" s="290"/>
      <c r="AJ1348" s="290" t="s">
        <v>767</v>
      </c>
    </row>
    <row r="1349" spans="2:36" x14ac:dyDescent="0.25">
      <c r="B1349" s="554">
        <v>1247</v>
      </c>
      <c r="C1349" s="555"/>
      <c r="D1349" s="556"/>
      <c r="E1349" s="290" t="s">
        <v>395</v>
      </c>
      <c r="F1349" s="290" t="s">
        <v>769</v>
      </c>
      <c r="G1349" s="290" t="s">
        <v>397</v>
      </c>
      <c r="H1349" s="183" t="str">
        <f>INDEX(Sector!$D$57:$D$776,MATCH('Energy consumption (raw)'!F1349,Sector!$C$57:$C$776,FALSE))</f>
        <v>Production and processing of agricultural products</v>
      </c>
      <c r="I1349" s="183" t="str">
        <f>IF(G1349=Sector!$B$50,Sector!$B$50,IF(G1349=Sector!$B$51,Sector!$B$51,IF(G1349=Sector!$B$53,Sector!$B$53,INDEX(Sector!$E$57:$E$776,MATCH('Energy consumption (raw)'!F1349,Sector!$C$57:$C$776,FALSE)))))</f>
        <v>10 Manufacture of food products</v>
      </c>
      <c r="J1349" s="561">
        <v>7305942</v>
      </c>
      <c r="K1349" s="561">
        <v>7305942</v>
      </c>
      <c r="L1349" s="561"/>
      <c r="M1349" s="561"/>
      <c r="N1349" s="561"/>
      <c r="O1349" s="561"/>
      <c r="P1349" s="561"/>
      <c r="Q1349" s="561"/>
      <c r="R1349" s="561"/>
      <c r="S1349" s="561"/>
      <c r="T1349" s="561"/>
      <c r="U1349" s="561"/>
      <c r="V1349" s="561"/>
      <c r="W1349" s="561"/>
      <c r="X1349" s="561"/>
      <c r="Y1349" s="561"/>
      <c r="Z1349" s="561"/>
      <c r="AA1349" s="561"/>
      <c r="AB1349" s="561"/>
      <c r="AC1349" s="561"/>
      <c r="AD1349" s="561"/>
      <c r="AE1349" s="561"/>
      <c r="AF1349" s="561"/>
      <c r="AG1349" s="561">
        <v>1127.3068506</v>
      </c>
      <c r="AH1349" s="561"/>
      <c r="AI1349" s="290"/>
      <c r="AJ1349" s="290" t="s">
        <v>767</v>
      </c>
    </row>
    <row r="1350" spans="2:36" x14ac:dyDescent="0.25">
      <c r="B1350" s="554">
        <v>1248</v>
      </c>
      <c r="C1350" s="555"/>
      <c r="D1350" s="556"/>
      <c r="E1350" s="290" t="s">
        <v>395</v>
      </c>
      <c r="F1350" s="290" t="s">
        <v>438</v>
      </c>
      <c r="G1350" s="290" t="s">
        <v>397</v>
      </c>
      <c r="H1350" s="183" t="str">
        <f>INDEX(Sector!$D$57:$D$776,MATCH('Energy consumption (raw)'!F1350,Sector!$C$57:$C$776,FALSE))</f>
        <v>Brewing beer and brewing malt</v>
      </c>
      <c r="I1350" s="183" t="str">
        <f>IF(G1350=Sector!$B$50,Sector!$B$50,IF(G1350=Sector!$B$51,Sector!$B$51,IF(G1350=Sector!$B$53,Sector!$B$53,INDEX(Sector!$E$57:$E$776,MATCH('Energy consumption (raw)'!F1350,Sector!$C$57:$C$776,FALSE)))))</f>
        <v>11 Manufacture of beverages</v>
      </c>
      <c r="J1350" s="561">
        <v>5592468</v>
      </c>
      <c r="K1350" s="561">
        <v>24481529.488010369</v>
      </c>
      <c r="L1350" s="35"/>
      <c r="M1350" s="561"/>
      <c r="N1350" s="561"/>
      <c r="O1350" s="561"/>
      <c r="P1350" s="561"/>
      <c r="Q1350" s="561"/>
      <c r="R1350" s="561"/>
      <c r="S1350" s="561"/>
      <c r="T1350" s="561"/>
      <c r="U1350" s="561"/>
      <c r="V1350" s="561"/>
      <c r="W1350" s="561"/>
      <c r="X1350" s="561"/>
      <c r="Y1350" s="561"/>
      <c r="Z1350" s="561"/>
      <c r="AA1350" s="561"/>
      <c r="AB1350" s="561"/>
      <c r="AC1350" s="561"/>
      <c r="AD1350" s="561"/>
      <c r="AE1350" s="561"/>
      <c r="AF1350" s="561"/>
      <c r="AG1350" s="561">
        <v>3777.5</v>
      </c>
      <c r="AH1350" s="561">
        <v>4856.6899999999996</v>
      </c>
      <c r="AI1350" s="290" t="s">
        <v>310</v>
      </c>
      <c r="AJ1350" s="290" t="s">
        <v>353</v>
      </c>
    </row>
    <row r="1351" spans="2:36" x14ac:dyDescent="0.25">
      <c r="B1351" s="554">
        <v>1249</v>
      </c>
      <c r="C1351" s="555"/>
      <c r="D1351" s="556"/>
      <c r="E1351" s="290" t="s">
        <v>395</v>
      </c>
      <c r="F1351" s="290" t="s">
        <v>461</v>
      </c>
      <c r="G1351" s="290" t="s">
        <v>397</v>
      </c>
      <c r="H1351" s="183" t="str">
        <f>INDEX(Sector!$D$57:$D$776,MATCH('Energy consumption (raw)'!F1351,Sector!$C$57:$C$776,FALSE))</f>
        <v>Iron and steel production</v>
      </c>
      <c r="I1351" s="183" t="str">
        <f>IF(G1351=Sector!$B$50,Sector!$B$50,IF(G1351=Sector!$B$51,Sector!$B$51,IF(G1351=Sector!$B$53,Sector!$B$53,INDEX(Sector!$E$57:$E$776,MATCH('Energy consumption (raw)'!F1351,Sector!$C$57:$C$776,FALSE)))))</f>
        <v>24 Manufacture of basic metals</v>
      </c>
      <c r="J1351" s="561">
        <v>144917036</v>
      </c>
      <c r="K1351" s="561">
        <v>260033052.4951393</v>
      </c>
      <c r="L1351" s="35"/>
      <c r="M1351" s="561"/>
      <c r="N1351" s="561"/>
      <c r="O1351" s="561"/>
      <c r="P1351" s="561"/>
      <c r="Q1351" s="561"/>
      <c r="R1351" s="561"/>
      <c r="S1351" s="561"/>
      <c r="T1351" s="561"/>
      <c r="U1351" s="561"/>
      <c r="V1351" s="561"/>
      <c r="W1351" s="561"/>
      <c r="X1351" s="561"/>
      <c r="Y1351" s="561"/>
      <c r="Z1351" s="561"/>
      <c r="AA1351" s="561"/>
      <c r="AB1351" s="561"/>
      <c r="AC1351" s="561"/>
      <c r="AD1351" s="561"/>
      <c r="AE1351" s="561"/>
      <c r="AF1351" s="561"/>
      <c r="AG1351" s="561">
        <v>40123.1</v>
      </c>
      <c r="AH1351" s="561">
        <v>39909.1</v>
      </c>
      <c r="AI1351" s="290" t="s">
        <v>310</v>
      </c>
      <c r="AJ1351" s="290" t="s">
        <v>353</v>
      </c>
    </row>
    <row r="1352" spans="2:36" x14ac:dyDescent="0.25">
      <c r="B1352" s="554">
        <v>1250</v>
      </c>
      <c r="C1352" s="555"/>
      <c r="D1352" s="556"/>
      <c r="E1352" s="290" t="s">
        <v>395</v>
      </c>
      <c r="F1352" s="559" t="s">
        <v>512</v>
      </c>
      <c r="G1352" s="290" t="s">
        <v>397</v>
      </c>
      <c r="H1352" s="183" t="str">
        <f>INDEX(Sector!$D$57:$D$776,MATCH('Energy consumption (raw)'!F1352,Sector!$C$57:$C$776,FALSE))</f>
        <v>Construction of civil engineering works</v>
      </c>
      <c r="I1352" s="183" t="str">
        <f>IF(G1352=Sector!$B$50,Sector!$B$50,IF(G1352=Sector!$B$51,Sector!$B$51,IF(G1352=Sector!$B$53,Sector!$B$53,INDEX(Sector!$E$57:$E$776,MATCH('Energy consumption (raw)'!F1352,Sector!$C$57:$C$776,FALSE)))))</f>
        <v>Buildings</v>
      </c>
      <c r="J1352" s="561"/>
      <c r="K1352" s="561">
        <v>7934679.8036292922</v>
      </c>
      <c r="L1352" s="35"/>
      <c r="M1352" s="561"/>
      <c r="N1352" s="561"/>
      <c r="O1352" s="561"/>
      <c r="P1352" s="561"/>
      <c r="Q1352" s="561"/>
      <c r="R1352" s="561"/>
      <c r="S1352" s="561"/>
      <c r="T1352" s="561"/>
      <c r="U1352" s="561"/>
      <c r="V1352" s="561"/>
      <c r="W1352" s="561"/>
      <c r="X1352" s="561"/>
      <c r="Y1352" s="561"/>
      <c r="Z1352" s="561"/>
      <c r="AA1352" s="561"/>
      <c r="AB1352" s="561"/>
      <c r="AC1352" s="561"/>
      <c r="AD1352" s="561"/>
      <c r="AE1352" s="561"/>
      <c r="AF1352" s="561"/>
      <c r="AG1352" s="561">
        <v>1224.3210936999999</v>
      </c>
      <c r="AH1352" s="561">
        <v>1260.0999999999999</v>
      </c>
      <c r="AI1352" s="290" t="s">
        <v>310</v>
      </c>
      <c r="AJ1352" s="290" t="s">
        <v>353</v>
      </c>
    </row>
    <row r="1353" spans="2:36" x14ac:dyDescent="0.25">
      <c r="B1353" s="554">
        <v>1251</v>
      </c>
      <c r="C1353" s="555"/>
      <c r="D1353" s="556"/>
      <c r="E1353" s="290" t="s">
        <v>395</v>
      </c>
      <c r="F1353" s="290" t="s">
        <v>770</v>
      </c>
      <c r="G1353" s="290" t="s">
        <v>397</v>
      </c>
      <c r="H1353" s="183" t="str">
        <f>INDEX(Sector!$D$57:$D$776,MATCH('Energy consumption (raw)'!F1353,Sector!$C$57:$C$776,FALSE))</f>
        <v>Urban management and environmental sanitation</v>
      </c>
      <c r="I1353" s="183" t="str">
        <f>IF(G1353=Sector!$B$50,Sector!$B$50,IF(G1353=Sector!$B$51,Sector!$B$51,IF(G1353=Sector!$B$53,Sector!$B$53,INDEX(Sector!$E$57:$E$776,MATCH('Energy consumption (raw)'!F1353,Sector!$C$57:$C$776,FALSE)))))</f>
        <v>99 Other non-industry</v>
      </c>
      <c r="J1353" s="563"/>
      <c r="K1353" s="561">
        <v>10883279.325988334</v>
      </c>
      <c r="L1353" s="35"/>
      <c r="M1353" s="35"/>
      <c r="N1353" s="35"/>
      <c r="O1353" s="35"/>
      <c r="P1353" s="35"/>
      <c r="Q1353" s="35"/>
      <c r="R1353" s="35"/>
      <c r="S1353" s="35"/>
      <c r="T1353" s="35"/>
      <c r="U1353" s="35"/>
      <c r="V1353" s="35"/>
      <c r="W1353" s="35"/>
      <c r="X1353" s="35"/>
      <c r="Y1353" s="35"/>
      <c r="Z1353" s="35"/>
      <c r="AA1353" s="35"/>
      <c r="AB1353" s="35"/>
      <c r="AC1353" s="35"/>
      <c r="AD1353" s="35"/>
      <c r="AE1353" s="35"/>
      <c r="AF1353" s="35"/>
      <c r="AG1353" s="561">
        <v>1679.29</v>
      </c>
      <c r="AH1353" s="561">
        <v>1496.7</v>
      </c>
      <c r="AI1353" s="290" t="s">
        <v>310</v>
      </c>
      <c r="AJ1353" s="290" t="s">
        <v>353</v>
      </c>
    </row>
    <row r="1354" spans="2:36" x14ac:dyDescent="0.25">
      <c r="B1354" s="554">
        <v>1252</v>
      </c>
      <c r="C1354" s="555"/>
      <c r="D1354" s="556"/>
      <c r="E1354" s="290" t="s">
        <v>395</v>
      </c>
      <c r="F1354" s="290" t="s">
        <v>406</v>
      </c>
      <c r="G1354" s="290" t="s">
        <v>397</v>
      </c>
      <c r="H1354" s="183" t="str">
        <f>INDEX(Sector!$D$57:$D$776,MATCH('Energy consumption (raw)'!F1354,Sector!$C$57:$C$776,FALSE))</f>
        <v>Industrial production</v>
      </c>
      <c r="I1354" s="183" t="str">
        <f>IF(G1354=Sector!$B$50,Sector!$B$50,IF(G1354=Sector!$B$51,Sector!$B$51,IF(G1354=Sector!$B$53,Sector!$B$53,INDEX(Sector!$E$57:$E$776,MATCH('Energy consumption (raw)'!F1354,Sector!$C$57:$C$776,FALSE)))))</f>
        <v>32 Other manufacturing</v>
      </c>
      <c r="J1354" s="563"/>
      <c r="K1354" s="561">
        <v>6928211.9248217745</v>
      </c>
      <c r="L1354" s="35"/>
      <c r="M1354" s="35"/>
      <c r="N1354" s="35"/>
      <c r="O1354" s="35"/>
      <c r="P1354" s="35"/>
      <c r="Q1354" s="35"/>
      <c r="R1354" s="35"/>
      <c r="S1354" s="35"/>
      <c r="T1354" s="35"/>
      <c r="U1354" s="35"/>
      <c r="V1354" s="35"/>
      <c r="W1354" s="35"/>
      <c r="X1354" s="35"/>
      <c r="Y1354" s="35"/>
      <c r="Z1354" s="35"/>
      <c r="AA1354" s="35"/>
      <c r="AB1354" s="35"/>
      <c r="AC1354" s="35"/>
      <c r="AD1354" s="35"/>
      <c r="AE1354" s="35"/>
      <c r="AF1354" s="35"/>
      <c r="AG1354" s="561">
        <v>1069.0230999999999</v>
      </c>
      <c r="AH1354" s="561">
        <v>1049.2</v>
      </c>
      <c r="AI1354" s="290" t="s">
        <v>310</v>
      </c>
      <c r="AJ1354" s="290" t="s">
        <v>353</v>
      </c>
    </row>
    <row r="1355" spans="2:36" x14ac:dyDescent="0.25">
      <c r="B1355" s="554">
        <v>1253</v>
      </c>
      <c r="C1355" s="555"/>
      <c r="D1355" s="556"/>
      <c r="E1355" s="290" t="s">
        <v>395</v>
      </c>
      <c r="F1355" s="290" t="s">
        <v>406</v>
      </c>
      <c r="G1355" s="290" t="s">
        <v>397</v>
      </c>
      <c r="H1355" s="183" t="str">
        <f>INDEX(Sector!$D$57:$D$776,MATCH('Energy consumption (raw)'!F1355,Sector!$C$57:$C$776,FALSE))</f>
        <v>Industrial production</v>
      </c>
      <c r="I1355" s="183" t="str">
        <f>IF(G1355=Sector!$B$50,Sector!$B$50,IF(G1355=Sector!$B$51,Sector!$B$51,IF(G1355=Sector!$B$53,Sector!$B$53,INDEX(Sector!$E$57:$E$776,MATCH('Energy consumption (raw)'!F1355,Sector!$C$57:$C$776,FALSE)))))</f>
        <v>32 Other manufacturing</v>
      </c>
      <c r="J1355" s="561">
        <v>5585400</v>
      </c>
      <c r="K1355" s="561">
        <v>12480435.83927414</v>
      </c>
      <c r="L1355" s="35"/>
      <c r="M1355" s="35"/>
      <c r="N1355" s="35"/>
      <c r="O1355" s="35"/>
      <c r="P1355" s="35"/>
      <c r="Q1355" s="35"/>
      <c r="R1355" s="35"/>
      <c r="S1355" s="35"/>
      <c r="T1355" s="35"/>
      <c r="U1355" s="35"/>
      <c r="V1355" s="35"/>
      <c r="W1355" s="35"/>
      <c r="X1355" s="35"/>
      <c r="Y1355" s="35"/>
      <c r="Z1355" s="35"/>
      <c r="AA1355" s="35"/>
      <c r="AB1355" s="35"/>
      <c r="AC1355" s="35"/>
      <c r="AD1355" s="35"/>
      <c r="AE1355" s="35"/>
      <c r="AF1355" s="35"/>
      <c r="AG1355" s="561">
        <v>1925.73125</v>
      </c>
      <c r="AH1355" s="561">
        <v>1445.6</v>
      </c>
      <c r="AI1355" s="290" t="s">
        <v>310</v>
      </c>
      <c r="AJ1355" s="290" t="s">
        <v>353</v>
      </c>
    </row>
    <row r="1356" spans="2:36" x14ac:dyDescent="0.25">
      <c r="B1356" s="554">
        <v>1254</v>
      </c>
      <c r="C1356" s="555"/>
      <c r="D1356" s="557"/>
      <c r="E1356" s="290" t="s">
        <v>395</v>
      </c>
      <c r="F1356" s="290" t="s">
        <v>383</v>
      </c>
      <c r="G1356" s="290" t="s">
        <v>397</v>
      </c>
      <c r="H1356" s="183" t="str">
        <f>INDEX(Sector!$D$57:$D$776,MATCH('Energy consumption (raw)'!F1356,Sector!$C$57:$C$776,FALSE))</f>
        <v>Manufacture of starch and starch-based products</v>
      </c>
      <c r="I1356" s="183" t="str">
        <f>IF(G1356=Sector!$B$50,Sector!$B$50,IF(G1356=Sector!$B$51,Sector!$B$51,IF(G1356=Sector!$B$53,Sector!$B$53,INDEX(Sector!$E$57:$E$776,MATCH('Energy consumption (raw)'!F1356,Sector!$C$57:$C$776,FALSE)))))</f>
        <v>10 Manufacture of food products</v>
      </c>
      <c r="J1356" s="563"/>
      <c r="K1356" s="561">
        <v>8443982.50162022</v>
      </c>
      <c r="L1356" s="35"/>
      <c r="M1356" s="35"/>
      <c r="N1356" s="35"/>
      <c r="O1356" s="35"/>
      <c r="P1356" s="35"/>
      <c r="Q1356" s="35"/>
      <c r="R1356" s="35"/>
      <c r="S1356" s="35"/>
      <c r="T1356" s="35"/>
      <c r="U1356" s="35"/>
      <c r="V1356" s="35"/>
      <c r="W1356" s="35"/>
      <c r="X1356" s="35"/>
      <c r="Y1356" s="35"/>
      <c r="Z1356" s="35"/>
      <c r="AA1356" s="35"/>
      <c r="AB1356" s="35"/>
      <c r="AC1356" s="35"/>
      <c r="AD1356" s="35"/>
      <c r="AE1356" s="35"/>
      <c r="AF1356" s="35"/>
      <c r="AG1356" s="561">
        <v>1302.9065000000001</v>
      </c>
      <c r="AH1356" s="561">
        <v>1738.9</v>
      </c>
      <c r="AI1356" s="290" t="s">
        <v>310</v>
      </c>
      <c r="AJ1356" s="290" t="s">
        <v>353</v>
      </c>
    </row>
    <row r="1357" spans="2:36" x14ac:dyDescent="0.25">
      <c r="B1357" s="554">
        <v>1255</v>
      </c>
      <c r="C1357" s="555"/>
      <c r="D1357" s="557"/>
      <c r="E1357" s="290" t="s">
        <v>395</v>
      </c>
      <c r="F1357" s="290" t="s">
        <v>383</v>
      </c>
      <c r="G1357" s="290" t="s">
        <v>397</v>
      </c>
      <c r="H1357" s="183" t="str">
        <f>INDEX(Sector!$D$57:$D$776,MATCH('Energy consumption (raw)'!F1357,Sector!$C$57:$C$776,FALSE))</f>
        <v>Manufacture of starch and starch-based products</v>
      </c>
      <c r="I1357" s="183" t="str">
        <f>IF(G1357=Sector!$B$50,Sector!$B$50,IF(G1357=Sector!$B$51,Sector!$B$51,IF(G1357=Sector!$B$53,Sector!$B$53,INDEX(Sector!$E$57:$E$776,MATCH('Energy consumption (raw)'!F1357,Sector!$C$57:$C$776,FALSE)))))</f>
        <v>10 Manufacture of food products</v>
      </c>
      <c r="J1357" s="563"/>
      <c r="K1357" s="561">
        <v>8190000</v>
      </c>
      <c r="L1357" s="35"/>
      <c r="M1357" s="35"/>
      <c r="N1357" s="35"/>
      <c r="O1357" s="35"/>
      <c r="P1357" s="35"/>
      <c r="Q1357" s="35"/>
      <c r="R1357" s="35"/>
      <c r="S1357" s="35"/>
      <c r="T1357" s="35"/>
      <c r="U1357" s="35"/>
      <c r="V1357" s="35"/>
      <c r="W1357" s="35"/>
      <c r="X1357" s="35"/>
      <c r="Y1357" s="35"/>
      <c r="Z1357" s="35"/>
      <c r="AA1357" s="35"/>
      <c r="AB1357" s="35"/>
      <c r="AC1357" s="35"/>
      <c r="AD1357" s="35"/>
      <c r="AE1357" s="35"/>
      <c r="AF1357" s="35"/>
      <c r="AG1357" s="561">
        <v>1263.7170000000001</v>
      </c>
      <c r="AH1357" s="561"/>
      <c r="AI1357" s="290" t="s">
        <v>310</v>
      </c>
      <c r="AJ1357" s="290" t="s">
        <v>353</v>
      </c>
    </row>
    <row r="1358" spans="2:36" x14ac:dyDescent="0.25">
      <c r="B1358" s="554">
        <v>1256</v>
      </c>
      <c r="C1358" s="555"/>
      <c r="D1358" s="556"/>
      <c r="E1358" s="290" t="s">
        <v>395</v>
      </c>
      <c r="F1358" s="290" t="s">
        <v>756</v>
      </c>
      <c r="G1358" s="290" t="s">
        <v>397</v>
      </c>
      <c r="H1358" s="183" t="str">
        <f>INDEX(Sector!$D$57:$D$776,MATCH('Energy consumption (raw)'!F1358,Sector!$C$57:$C$776,FALSE))</f>
        <v>Producing products from wood</v>
      </c>
      <c r="I1358" s="183" t="str">
        <f>IF(G1358=Sector!$B$50,Sector!$B$50,IF(G1358=Sector!$B$51,Sector!$B$51,IF(G1358=Sector!$B$53,Sector!$B$53,INDEX(Sector!$E$57:$E$776,MATCH('Energy consumption (raw)'!F1358,Sector!$C$57:$C$776,FALSE)))))</f>
        <v>16 Manufacture of wood and of products of wood and cork, except furniture;
manufacture of articles of straw and plaiting materials</v>
      </c>
      <c r="J1358" s="561">
        <v>16710010</v>
      </c>
      <c r="K1358" s="561">
        <v>17866699</v>
      </c>
      <c r="L1358" s="556"/>
      <c r="M1358" s="290"/>
      <c r="N1358" s="290"/>
      <c r="O1358" s="290"/>
      <c r="P1358" s="556"/>
      <c r="Q1358" s="556"/>
      <c r="R1358" s="290"/>
      <c r="S1358" s="290"/>
      <c r="T1358" s="290"/>
      <c r="U1358" s="556"/>
      <c r="V1358" s="556"/>
      <c r="W1358" s="290"/>
      <c r="X1358" s="290"/>
      <c r="Y1358" s="556"/>
      <c r="Z1358" s="290"/>
      <c r="AA1358" s="290"/>
      <c r="AB1358" s="290"/>
      <c r="AC1358" s="290"/>
      <c r="AD1358" s="290"/>
      <c r="AE1358" s="290"/>
      <c r="AF1358" s="556"/>
      <c r="AG1358" s="561">
        <v>2756.8316557000003</v>
      </c>
      <c r="AH1358" s="561">
        <v>3092</v>
      </c>
      <c r="AI1358" s="290" t="s">
        <v>310</v>
      </c>
      <c r="AJ1358" s="290" t="s">
        <v>771</v>
      </c>
    </row>
    <row r="1359" spans="2:36" x14ac:dyDescent="0.25">
      <c r="B1359" s="554">
        <v>1257</v>
      </c>
      <c r="C1359" s="555"/>
      <c r="D1359" s="556"/>
      <c r="E1359" s="290" t="s">
        <v>395</v>
      </c>
      <c r="F1359" s="290" t="s">
        <v>461</v>
      </c>
      <c r="G1359" s="290" t="s">
        <v>397</v>
      </c>
      <c r="H1359" s="183" t="str">
        <f>INDEX(Sector!$D$57:$D$776,MATCH('Energy consumption (raw)'!F1359,Sector!$C$57:$C$776,FALSE))</f>
        <v>Iron and steel production</v>
      </c>
      <c r="I1359" s="183" t="str">
        <f>IF(G1359=Sector!$B$50,Sector!$B$50,IF(G1359=Sector!$B$51,Sector!$B$51,IF(G1359=Sector!$B$53,Sector!$B$53,INDEX(Sector!$E$57:$E$776,MATCH('Energy consumption (raw)'!F1359,Sector!$C$57:$C$776,FALSE)))))</f>
        <v>24 Manufacture of basic metals</v>
      </c>
      <c r="J1359" s="561">
        <v>35206361</v>
      </c>
      <c r="K1359" s="561">
        <v>15123216</v>
      </c>
      <c r="L1359" s="556"/>
      <c r="M1359" s="290"/>
      <c r="N1359" s="290"/>
      <c r="O1359" s="290"/>
      <c r="P1359" s="556"/>
      <c r="Q1359" s="556"/>
      <c r="R1359" s="290"/>
      <c r="S1359" s="290"/>
      <c r="T1359" s="290"/>
      <c r="U1359" s="556"/>
      <c r="V1359" s="556"/>
      <c r="W1359" s="290"/>
      <c r="X1359" s="290"/>
      <c r="Y1359" s="556"/>
      <c r="Z1359" s="290"/>
      <c r="AA1359" s="290"/>
      <c r="AB1359" s="290"/>
      <c r="AC1359" s="290"/>
      <c r="AD1359" s="290"/>
      <c r="AE1359" s="290"/>
      <c r="AF1359" s="556"/>
      <c r="AG1359" s="561">
        <v>2333.5122288000002</v>
      </c>
      <c r="AH1359" s="561">
        <v>5432</v>
      </c>
      <c r="AI1359" s="290" t="s">
        <v>310</v>
      </c>
      <c r="AJ1359" s="290" t="s">
        <v>771</v>
      </c>
    </row>
    <row r="1360" spans="2:36" x14ac:dyDescent="0.25">
      <c r="B1360" s="554">
        <v>1258</v>
      </c>
      <c r="C1360" s="555"/>
      <c r="D1360" s="556"/>
      <c r="E1360" s="290" t="s">
        <v>395</v>
      </c>
      <c r="F1360" s="290" t="s">
        <v>383</v>
      </c>
      <c r="G1360" s="290" t="s">
        <v>397</v>
      </c>
      <c r="H1360" s="183" t="str">
        <f>INDEX(Sector!$D$57:$D$776,MATCH('Energy consumption (raw)'!F1360,Sector!$C$57:$C$776,FALSE))</f>
        <v>Manufacture of starch and starch-based products</v>
      </c>
      <c r="I1360" s="183" t="str">
        <f>IF(G1360=Sector!$B$50,Sector!$B$50,IF(G1360=Sector!$B$51,Sector!$B$51,IF(G1360=Sector!$B$53,Sector!$B$53,INDEX(Sector!$E$57:$E$776,MATCH('Energy consumption (raw)'!F1360,Sector!$C$57:$C$776,FALSE)))))</f>
        <v>10 Manufacture of food products</v>
      </c>
      <c r="J1360" s="561"/>
      <c r="K1360" s="561">
        <v>6679238</v>
      </c>
      <c r="L1360" s="556"/>
      <c r="M1360" s="290"/>
      <c r="N1360" s="290"/>
      <c r="O1360" s="290"/>
      <c r="P1360" s="556"/>
      <c r="Q1360" s="556"/>
      <c r="R1360" s="290"/>
      <c r="S1360" s="290"/>
      <c r="T1360" s="290"/>
      <c r="U1360" s="556"/>
      <c r="V1360" s="556"/>
      <c r="W1360" s="290"/>
      <c r="X1360" s="290"/>
      <c r="Y1360" s="556"/>
      <c r="Z1360" s="290"/>
      <c r="AA1360" s="290"/>
      <c r="AB1360" s="290"/>
      <c r="AC1360" s="290"/>
      <c r="AD1360" s="290"/>
      <c r="AE1360" s="290"/>
      <c r="AF1360" s="556"/>
      <c r="AG1360" s="561">
        <v>1030.6064234</v>
      </c>
      <c r="AH1360" s="561"/>
      <c r="AI1360" s="290" t="s">
        <v>310</v>
      </c>
      <c r="AJ1360" s="290" t="s">
        <v>771</v>
      </c>
    </row>
    <row r="1361" spans="2:36" x14ac:dyDescent="0.25">
      <c r="B1361" s="554">
        <v>1259</v>
      </c>
      <c r="C1361" s="555"/>
      <c r="D1361" s="556"/>
      <c r="E1361" s="290" t="s">
        <v>395</v>
      </c>
      <c r="F1361" s="290" t="s">
        <v>772</v>
      </c>
      <c r="G1361" s="290" t="s">
        <v>397</v>
      </c>
      <c r="H1361" s="183" t="str">
        <f>INDEX(Sector!$D$57:$D$776,MATCH('Energy consumption (raw)'!F1361,Sector!$C$57:$C$776,FALSE))</f>
        <v>Mining and processing minerals</v>
      </c>
      <c r="I1361" s="183" t="str">
        <f>IF(G1361=Sector!$B$50,Sector!$B$50,IF(G1361=Sector!$B$51,Sector!$B$51,IF(G1361=Sector!$B$53,Sector!$B$53,INDEX(Sector!$E$57:$E$776,MATCH('Energy consumption (raw)'!F1361,Sector!$C$57:$C$776,FALSE)))))</f>
        <v>08 Other mining and quarrying</v>
      </c>
      <c r="J1361" s="561"/>
      <c r="K1361" s="561">
        <v>193326878</v>
      </c>
      <c r="L1361" s="561"/>
      <c r="M1361" s="561"/>
      <c r="N1361" s="561">
        <v>256425</v>
      </c>
      <c r="O1361" s="561"/>
      <c r="P1361" s="561"/>
      <c r="Q1361" s="561"/>
      <c r="R1361" s="561">
        <v>13.46</v>
      </c>
      <c r="S1361" s="561"/>
      <c r="T1361" s="561"/>
      <c r="U1361" s="561"/>
      <c r="V1361" s="561"/>
      <c r="W1361" s="561"/>
      <c r="X1361" s="561"/>
      <c r="Y1361" s="561"/>
      <c r="Z1361" s="561"/>
      <c r="AA1361" s="561"/>
      <c r="AB1361" s="561"/>
      <c r="AC1361" s="561"/>
      <c r="AD1361" s="561"/>
      <c r="AE1361" s="561"/>
      <c r="AF1361" s="561"/>
      <c r="AG1361" s="561">
        <v>209341.5664754</v>
      </c>
      <c r="AH1361" s="561">
        <v>189612.91</v>
      </c>
      <c r="AI1361" s="291" t="s">
        <v>310</v>
      </c>
      <c r="AJ1361" s="290" t="s">
        <v>773</v>
      </c>
    </row>
    <row r="1362" spans="2:36" x14ac:dyDescent="0.25">
      <c r="B1362" s="554">
        <v>1260</v>
      </c>
      <c r="C1362" s="555"/>
      <c r="D1362" s="556"/>
      <c r="E1362" s="290" t="s">
        <v>395</v>
      </c>
      <c r="F1362" s="290" t="s">
        <v>457</v>
      </c>
      <c r="G1362" s="290" t="s">
        <v>397</v>
      </c>
      <c r="H1362" s="183" t="str">
        <f>INDEX(Sector!$D$57:$D$776,MATCH('Energy consumption (raw)'!F1362,Sector!$C$57:$C$776,FALSE))</f>
        <v>Producing building materials from clay</v>
      </c>
      <c r="I1362" s="183" t="str">
        <f>IF(G1362=Sector!$B$50,Sector!$B$50,IF(G1362=Sector!$B$51,Sector!$B$51,IF(G1362=Sector!$B$53,Sector!$B$53,INDEX(Sector!$E$57:$E$776,MATCH('Energy consumption (raw)'!F1362,Sector!$C$57:$C$776,FALSE)))))</f>
        <v>23 Manufacture of other non-metallic mineral products</v>
      </c>
      <c r="J1362" s="561"/>
      <c r="K1362" s="561">
        <v>879200</v>
      </c>
      <c r="L1362" s="561"/>
      <c r="M1362" s="561"/>
      <c r="N1362" s="561">
        <v>7463</v>
      </c>
      <c r="O1362" s="561"/>
      <c r="P1362" s="561"/>
      <c r="Q1362" s="561"/>
      <c r="R1362" s="561">
        <v>50.9</v>
      </c>
      <c r="S1362" s="561"/>
      <c r="T1362" s="561"/>
      <c r="U1362" s="561"/>
      <c r="V1362" s="561"/>
      <c r="W1362" s="561"/>
      <c r="X1362" s="561"/>
      <c r="Y1362" s="561"/>
      <c r="Z1362" s="561"/>
      <c r="AA1362" s="561"/>
      <c r="AB1362" s="561"/>
      <c r="AC1362" s="561"/>
      <c r="AD1362" s="561"/>
      <c r="AE1362" s="561"/>
      <c r="AF1362" s="561"/>
      <c r="AG1362" s="561">
        <v>5411.6785599999994</v>
      </c>
      <c r="AH1362" s="561">
        <v>2594.5700000000002</v>
      </c>
      <c r="AI1362" s="291" t="s">
        <v>310</v>
      </c>
      <c r="AJ1362" s="290" t="s">
        <v>773</v>
      </c>
    </row>
    <row r="1363" spans="2:36" x14ac:dyDescent="0.25">
      <c r="B1363" s="554">
        <v>1261</v>
      </c>
      <c r="C1363" s="555"/>
      <c r="D1363" s="556"/>
      <c r="E1363" s="290" t="s">
        <v>395</v>
      </c>
      <c r="F1363" s="559" t="s">
        <v>402</v>
      </c>
      <c r="G1363" s="290" t="s">
        <v>397</v>
      </c>
      <c r="H1363" s="183" t="str">
        <f>INDEX(Sector!$D$57:$D$776,MATCH('Energy consumption (raw)'!F1363,Sector!$C$57:$C$776,FALSE))</f>
        <v>Extraction, treatment and supply of water</v>
      </c>
      <c r="I1363" s="183" t="str">
        <f>IF(G1363=Sector!$B$50,Sector!$B$50,IF(G1363=Sector!$B$51,Sector!$B$51,IF(G1363=Sector!$B$53,Sector!$B$53,INDEX(Sector!$E$57:$E$776,MATCH('Energy consumption (raw)'!F1363,Sector!$C$57:$C$776,FALSE)))))</f>
        <v>36 Water collection, treatment and supply</v>
      </c>
      <c r="J1363" s="561"/>
      <c r="K1363" s="561">
        <v>7000000</v>
      </c>
      <c r="L1363" s="561"/>
      <c r="M1363" s="561"/>
      <c r="N1363" s="561"/>
      <c r="O1363" s="561"/>
      <c r="P1363" s="561"/>
      <c r="Q1363" s="561"/>
      <c r="R1363" s="561">
        <v>2</v>
      </c>
      <c r="S1363" s="561"/>
      <c r="T1363" s="561"/>
      <c r="U1363" s="561"/>
      <c r="V1363" s="561">
        <v>0.6</v>
      </c>
      <c r="W1363" s="561"/>
      <c r="X1363" s="561"/>
      <c r="Y1363" s="561"/>
      <c r="Z1363" s="561"/>
      <c r="AA1363" s="561"/>
      <c r="AB1363" s="561"/>
      <c r="AC1363" s="561"/>
      <c r="AD1363" s="561"/>
      <c r="AE1363" s="561"/>
      <c r="AF1363" s="561"/>
      <c r="AG1363" s="561">
        <v>1082.7700000000002</v>
      </c>
      <c r="AH1363" s="561">
        <v>1080.95</v>
      </c>
      <c r="AI1363" s="291" t="s">
        <v>310</v>
      </c>
      <c r="AJ1363" s="290" t="s">
        <v>773</v>
      </c>
    </row>
    <row r="1364" spans="2:36" x14ac:dyDescent="0.25">
      <c r="B1364" s="554">
        <v>1262</v>
      </c>
      <c r="C1364" s="555"/>
      <c r="D1364" s="556"/>
      <c r="E1364" s="290" t="s">
        <v>395</v>
      </c>
      <c r="F1364" s="290" t="s">
        <v>457</v>
      </c>
      <c r="G1364" s="290" t="s">
        <v>397</v>
      </c>
      <c r="H1364" s="183" t="str">
        <f>INDEX(Sector!$D$57:$D$776,MATCH('Energy consumption (raw)'!F1364,Sector!$C$57:$C$776,FALSE))</f>
        <v>Producing building materials from clay</v>
      </c>
      <c r="I1364" s="183" t="str">
        <f>IF(G1364=Sector!$B$50,Sector!$B$50,IF(G1364=Sector!$B$51,Sector!$B$51,IF(G1364=Sector!$B$53,Sector!$B$53,INDEX(Sector!$E$57:$E$776,MATCH('Energy consumption (raw)'!F1364,Sector!$C$57:$C$776,FALSE)))))</f>
        <v>23 Manufacture of other non-metallic mineral products</v>
      </c>
      <c r="J1364" s="561"/>
      <c r="K1364" s="561">
        <v>732110</v>
      </c>
      <c r="L1364" s="561"/>
      <c r="M1364" s="561"/>
      <c r="N1364" s="561">
        <v>2843</v>
      </c>
      <c r="O1364" s="561"/>
      <c r="P1364" s="561"/>
      <c r="Q1364" s="561"/>
      <c r="R1364" s="561">
        <v>96</v>
      </c>
      <c r="S1364" s="561"/>
      <c r="T1364" s="561"/>
      <c r="U1364" s="561"/>
      <c r="V1364" s="561"/>
      <c r="W1364" s="561"/>
      <c r="X1364" s="561"/>
      <c r="Y1364" s="561"/>
      <c r="Z1364" s="561"/>
      <c r="AA1364" s="561"/>
      <c r="AB1364" s="561"/>
      <c r="AC1364" s="561"/>
      <c r="AD1364" s="561"/>
      <c r="AE1364" s="561"/>
      <c r="AF1364" s="561"/>
      <c r="AG1364" s="561">
        <v>2200.9845730000002</v>
      </c>
      <c r="AH1364" s="561">
        <v>1583.04</v>
      </c>
      <c r="AI1364" s="291" t="s">
        <v>310</v>
      </c>
      <c r="AJ1364" s="290" t="s">
        <v>773</v>
      </c>
    </row>
    <row r="1365" spans="2:36" x14ac:dyDescent="0.25">
      <c r="B1365" s="554">
        <v>1263</v>
      </c>
      <c r="C1365" s="555"/>
      <c r="D1365" s="556"/>
      <c r="E1365" s="290" t="s">
        <v>395</v>
      </c>
      <c r="F1365" s="559" t="s">
        <v>650</v>
      </c>
      <c r="G1365" s="290" t="s">
        <v>397</v>
      </c>
      <c r="H1365" s="183" t="str">
        <f>INDEX(Sector!$D$57:$D$776,MATCH('Energy consumption (raw)'!F1365,Sector!$C$57:$C$776,FALSE))</f>
        <v>Production of fertilizers and nitrogen compounds</v>
      </c>
      <c r="I1365" s="183" t="str">
        <f>IF(G1365=Sector!$B$50,Sector!$B$50,IF(G1365=Sector!$B$51,Sector!$B$51,IF(G1365=Sector!$B$53,Sector!$B$53,INDEX(Sector!$E$57:$E$776,MATCH('Energy consumption (raw)'!F1365,Sector!$C$57:$C$776,FALSE)))))</f>
        <v>20 Manufacture of chemicals and chemical products</v>
      </c>
      <c r="J1365" s="561"/>
      <c r="K1365" s="561">
        <v>2491030</v>
      </c>
      <c r="L1365" s="561"/>
      <c r="M1365" s="561"/>
      <c r="N1365" s="561">
        <v>1352</v>
      </c>
      <c r="O1365" s="561"/>
      <c r="P1365" s="561"/>
      <c r="Q1365" s="561"/>
      <c r="R1365" s="561">
        <v>6.2</v>
      </c>
      <c r="S1365" s="561"/>
      <c r="T1365" s="561"/>
      <c r="U1365" s="561"/>
      <c r="V1365" s="561"/>
      <c r="W1365" s="561"/>
      <c r="X1365" s="561"/>
      <c r="Y1365" s="561"/>
      <c r="Z1365" s="561"/>
      <c r="AA1365" s="561"/>
      <c r="AB1365" s="561"/>
      <c r="AC1365" s="561"/>
      <c r="AD1365" s="561"/>
      <c r="AE1365" s="561"/>
      <c r="AF1365" s="561"/>
      <c r="AG1365" s="561">
        <v>1337.0899290000002</v>
      </c>
      <c r="AH1365" s="561">
        <v>1128.6500000000001</v>
      </c>
      <c r="AI1365" s="291" t="s">
        <v>310</v>
      </c>
      <c r="AJ1365" s="290" t="s">
        <v>773</v>
      </c>
    </row>
    <row r="1366" spans="2:36" x14ac:dyDescent="0.25">
      <c r="B1366" s="554">
        <v>1264</v>
      </c>
      <c r="C1366" s="555"/>
      <c r="D1366" s="556"/>
      <c r="E1366" s="290" t="s">
        <v>395</v>
      </c>
      <c r="F1366" s="290" t="s">
        <v>522</v>
      </c>
      <c r="G1366" s="290" t="s">
        <v>397</v>
      </c>
      <c r="H1366" s="183" t="str">
        <f>INDEX(Sector!$D$57:$D$776,MATCH('Energy consumption (raw)'!F1366,Sector!$C$57:$C$776,FALSE))</f>
        <v>Architectural activities and related technical consulting</v>
      </c>
      <c r="I1366" s="183" t="str">
        <f>IF(G1366=Sector!$B$50,Sector!$B$50,IF(G1366=Sector!$B$51,Sector!$B$51,IF(G1366=Sector!$B$53,Sector!$B$53,INDEX(Sector!$E$57:$E$776,MATCH('Energy consumption (raw)'!F1366,Sector!$C$57:$C$776,FALSE)))))</f>
        <v>99 Other non-industry</v>
      </c>
      <c r="J1366" s="561">
        <v>6948700</v>
      </c>
      <c r="K1366" s="561">
        <v>6948700</v>
      </c>
      <c r="L1366" s="561"/>
      <c r="M1366" s="561"/>
      <c r="N1366" s="561"/>
      <c r="O1366" s="561"/>
      <c r="P1366" s="561"/>
      <c r="Q1366" s="561"/>
      <c r="R1366" s="561">
        <v>1.2</v>
      </c>
      <c r="S1366" s="561"/>
      <c r="T1366" s="561"/>
      <c r="U1366" s="561"/>
      <c r="V1366" s="561"/>
      <c r="W1366" s="561"/>
      <c r="X1366" s="561"/>
      <c r="Y1366" s="561"/>
      <c r="Z1366" s="561"/>
      <c r="AA1366" s="561"/>
      <c r="AB1366" s="561"/>
      <c r="AC1366" s="561"/>
      <c r="AD1366" s="561"/>
      <c r="AE1366" s="561"/>
      <c r="AF1366" s="561"/>
      <c r="AG1366" s="561">
        <v>1073.40841</v>
      </c>
      <c r="AH1366" s="561">
        <v>1226.51</v>
      </c>
      <c r="AI1366" s="291" t="s">
        <v>310</v>
      </c>
      <c r="AJ1366" s="290" t="s">
        <v>773</v>
      </c>
    </row>
    <row r="1367" spans="2:36" x14ac:dyDescent="0.25">
      <c r="B1367" s="554">
        <v>1265</v>
      </c>
      <c r="C1367" s="555"/>
      <c r="D1367" s="556"/>
      <c r="E1367" s="290" t="s">
        <v>395</v>
      </c>
      <c r="F1367" s="290" t="s">
        <v>457</v>
      </c>
      <c r="G1367" s="290" t="s">
        <v>397</v>
      </c>
      <c r="H1367" s="183" t="str">
        <f>INDEX(Sector!$D$57:$D$776,MATCH('Energy consumption (raw)'!F1367,Sector!$C$57:$C$776,FALSE))</f>
        <v>Producing building materials from clay</v>
      </c>
      <c r="I1367" s="183" t="str">
        <f>IF(G1367=Sector!$B$50,Sector!$B$50,IF(G1367=Sector!$B$51,Sector!$B$51,IF(G1367=Sector!$B$53,Sector!$B$53,INDEX(Sector!$E$57:$E$776,MATCH('Energy consumption (raw)'!F1367,Sector!$C$57:$C$776,FALSE)))))</f>
        <v>23 Manufacture of other non-metallic mineral products</v>
      </c>
      <c r="J1367" s="561"/>
      <c r="K1367" s="561">
        <v>2700100</v>
      </c>
      <c r="L1367" s="561"/>
      <c r="M1367" s="561"/>
      <c r="N1367" s="561">
        <v>9992</v>
      </c>
      <c r="O1367" s="561"/>
      <c r="P1367" s="561"/>
      <c r="Q1367" s="561"/>
      <c r="R1367" s="561">
        <v>366</v>
      </c>
      <c r="S1367" s="561"/>
      <c r="T1367" s="561"/>
      <c r="U1367" s="561"/>
      <c r="V1367" s="561"/>
      <c r="W1367" s="561"/>
      <c r="X1367" s="561"/>
      <c r="Y1367" s="561"/>
      <c r="Z1367" s="561"/>
      <c r="AA1367" s="561"/>
      <c r="AB1367" s="561"/>
      <c r="AC1367" s="561"/>
      <c r="AD1367" s="561"/>
      <c r="AE1367" s="561"/>
      <c r="AF1367" s="561"/>
      <c r="AG1367" s="561">
        <v>7784.3454299999994</v>
      </c>
      <c r="AH1367" s="561">
        <v>5693.58</v>
      </c>
      <c r="AI1367" s="291" t="s">
        <v>310</v>
      </c>
      <c r="AJ1367" s="290" t="s">
        <v>773</v>
      </c>
    </row>
    <row r="1368" spans="2:36" x14ac:dyDescent="0.25">
      <c r="B1368" s="554">
        <v>1266</v>
      </c>
      <c r="C1368" s="555"/>
      <c r="D1368" s="556"/>
      <c r="E1368" s="290" t="s">
        <v>395</v>
      </c>
      <c r="F1368" s="290" t="s">
        <v>457</v>
      </c>
      <c r="G1368" s="290" t="s">
        <v>397</v>
      </c>
      <c r="H1368" s="183" t="str">
        <f>INDEX(Sector!$D$57:$D$776,MATCH('Energy consumption (raw)'!F1368,Sector!$C$57:$C$776,FALSE))</f>
        <v>Producing building materials from clay</v>
      </c>
      <c r="I1368" s="183" t="str">
        <f>IF(G1368=Sector!$B$50,Sector!$B$50,IF(G1368=Sector!$B$51,Sector!$B$51,IF(G1368=Sector!$B$53,Sector!$B$53,INDEX(Sector!$E$57:$E$776,MATCH('Energy consumption (raw)'!F1368,Sector!$C$57:$C$776,FALSE)))))</f>
        <v>23 Manufacture of other non-metallic mineral products</v>
      </c>
      <c r="J1368" s="561"/>
      <c r="K1368" s="561">
        <v>1310400</v>
      </c>
      <c r="L1368" s="561"/>
      <c r="M1368" s="561"/>
      <c r="N1368" s="561">
        <v>4448.5</v>
      </c>
      <c r="O1368" s="561"/>
      <c r="P1368" s="561"/>
      <c r="Q1368" s="561"/>
      <c r="R1368" s="561"/>
      <c r="S1368" s="561"/>
      <c r="T1368" s="561"/>
      <c r="U1368" s="561"/>
      <c r="V1368" s="561"/>
      <c r="W1368" s="561"/>
      <c r="X1368" s="561"/>
      <c r="Y1368" s="561"/>
      <c r="Z1368" s="561"/>
      <c r="AA1368" s="561"/>
      <c r="AB1368" s="561"/>
      <c r="AC1368" s="561"/>
      <c r="AD1368" s="561"/>
      <c r="AE1368" s="561"/>
      <c r="AF1368" s="561"/>
      <c r="AG1368" s="561">
        <v>3316.1447199999998</v>
      </c>
      <c r="AH1368" s="561">
        <v>3027</v>
      </c>
      <c r="AI1368" s="291" t="s">
        <v>310</v>
      </c>
      <c r="AJ1368" s="290" t="s">
        <v>773</v>
      </c>
    </row>
    <row r="1369" spans="2:36" x14ac:dyDescent="0.25">
      <c r="B1369" s="554">
        <v>1267</v>
      </c>
      <c r="C1369" s="555"/>
      <c r="D1369" s="556"/>
      <c r="E1369" s="290" t="s">
        <v>395</v>
      </c>
      <c r="F1369" s="290" t="s">
        <v>443</v>
      </c>
      <c r="G1369" s="290" t="s">
        <v>397</v>
      </c>
      <c r="H1369" s="183" t="str">
        <f>INDEX(Sector!$D$57:$D$776,MATCH('Energy consumption (raw)'!F1369,Sector!$C$57:$C$776,FALSE))</f>
        <v>Yarn making</v>
      </c>
      <c r="I1369" s="183" t="str">
        <f>IF(G1369=Sector!$B$50,Sector!$B$50,IF(G1369=Sector!$B$51,Sector!$B$51,IF(G1369=Sector!$B$53,Sector!$B$53,INDEX(Sector!$E$57:$E$776,MATCH('Energy consumption (raw)'!F1369,Sector!$C$57:$C$776,FALSE)))))</f>
        <v>13 Manufacture of textiles</v>
      </c>
      <c r="J1369" s="561"/>
      <c r="K1369" s="561">
        <v>7514200</v>
      </c>
      <c r="L1369" s="561"/>
      <c r="M1369" s="561"/>
      <c r="N1369" s="561"/>
      <c r="O1369" s="561"/>
      <c r="P1369" s="561"/>
      <c r="Q1369" s="561"/>
      <c r="R1369" s="561"/>
      <c r="S1369" s="561"/>
      <c r="T1369" s="561">
        <v>4.5999999999999996</v>
      </c>
      <c r="U1369" s="561"/>
      <c r="V1369" s="561"/>
      <c r="W1369" s="561"/>
      <c r="X1369" s="561"/>
      <c r="Y1369" s="561">
        <v>3.5</v>
      </c>
      <c r="Z1369" s="561"/>
      <c r="AA1369" s="561"/>
      <c r="AB1369" s="561"/>
      <c r="AC1369" s="561"/>
      <c r="AD1369" s="561"/>
      <c r="AE1369" s="561"/>
      <c r="AF1369" s="561"/>
      <c r="AG1369" s="561">
        <v>1167.8100600000002</v>
      </c>
      <c r="AH1369" s="561"/>
      <c r="AI1369" s="291" t="s">
        <v>310</v>
      </c>
      <c r="AJ1369" s="290" t="s">
        <v>773</v>
      </c>
    </row>
    <row r="1370" spans="2:36" x14ac:dyDescent="0.25">
      <c r="B1370" s="554">
        <v>1268</v>
      </c>
      <c r="C1370" s="555"/>
      <c r="D1370" s="556"/>
      <c r="E1370" s="290" t="s">
        <v>395</v>
      </c>
      <c r="F1370" s="290" t="s">
        <v>597</v>
      </c>
      <c r="G1370" s="290" t="s">
        <v>397</v>
      </c>
      <c r="H1370" s="183" t="str">
        <f>INDEX(Sector!$D$57:$D$776,MATCH('Energy consumption (raw)'!F1370,Sector!$C$57:$C$776,FALSE))</f>
        <v>Producing non-alcoholic beverages, mineral water</v>
      </c>
      <c r="I1370" s="183" t="str">
        <f>IF(G1370=Sector!$B$50,Sector!$B$50,IF(G1370=Sector!$B$51,Sector!$B$51,IF(G1370=Sector!$B$53,Sector!$B$53,INDEX(Sector!$E$57:$E$776,MATCH('Energy consumption (raw)'!F1370,Sector!$C$57:$C$776,FALSE)))))</f>
        <v>11 Manufacture of beverages</v>
      </c>
      <c r="J1370" s="561"/>
      <c r="K1370" s="561">
        <v>4782574</v>
      </c>
      <c r="L1370" s="561"/>
      <c r="M1370" s="561"/>
      <c r="N1370" s="561"/>
      <c r="O1370" s="561"/>
      <c r="P1370" s="561"/>
      <c r="Q1370" s="561"/>
      <c r="R1370" s="561">
        <v>24</v>
      </c>
      <c r="S1370" s="561"/>
      <c r="T1370" s="561">
        <v>16</v>
      </c>
      <c r="U1370" s="561"/>
      <c r="V1370" s="561"/>
      <c r="W1370" s="561"/>
      <c r="X1370" s="561"/>
      <c r="Y1370" s="561">
        <v>14</v>
      </c>
      <c r="Z1370" s="561"/>
      <c r="AA1370" s="561"/>
      <c r="AB1370" s="561"/>
      <c r="AC1370" s="561"/>
      <c r="AD1370" s="561"/>
      <c r="AE1370" s="561"/>
      <c r="AF1370" s="561"/>
      <c r="AG1370" s="561">
        <v>2472.9299999999998</v>
      </c>
      <c r="AH1370" s="561"/>
      <c r="AI1370" s="291" t="s">
        <v>310</v>
      </c>
      <c r="AJ1370" s="290" t="s">
        <v>773</v>
      </c>
    </row>
    <row r="1371" spans="2:36" x14ac:dyDescent="0.25">
      <c r="B1371" s="554">
        <v>1269</v>
      </c>
      <c r="C1371" s="555"/>
      <c r="D1371" s="556"/>
      <c r="E1371" s="290" t="s">
        <v>395</v>
      </c>
      <c r="F1371" s="290" t="s">
        <v>774</v>
      </c>
      <c r="G1371" s="290" t="s">
        <v>397</v>
      </c>
      <c r="H1371" s="183" t="str">
        <f>INDEX(Sector!$D$57:$D$776,MATCH('Energy consumption (raw)'!F1371,Sector!$C$57:$C$776,FALSE))</f>
        <v>Leather tanning, leather processing</v>
      </c>
      <c r="I1371" s="183" t="str">
        <f>IF(G1371=Sector!$B$50,Sector!$B$50,IF(G1371=Sector!$B$51,Sector!$B$51,IF(G1371=Sector!$B$53,Sector!$B$53,INDEX(Sector!$E$57:$E$776,MATCH('Energy consumption (raw)'!F1371,Sector!$C$57:$C$776,FALSE)))))</f>
        <v>15 Manufacture of leather and related products</v>
      </c>
      <c r="J1371" s="561">
        <v>12046200</v>
      </c>
      <c r="K1371" s="561">
        <v>12064200</v>
      </c>
      <c r="L1371" s="561"/>
      <c r="M1371" s="561"/>
      <c r="N1371" s="561"/>
      <c r="O1371" s="561"/>
      <c r="P1371" s="561"/>
      <c r="Q1371" s="561"/>
      <c r="R1371" s="561"/>
      <c r="S1371" s="561"/>
      <c r="T1371" s="561"/>
      <c r="U1371" s="561"/>
      <c r="V1371" s="561"/>
      <c r="W1371" s="561"/>
      <c r="X1371" s="561"/>
      <c r="Y1371" s="561"/>
      <c r="Z1371" s="561"/>
      <c r="AA1371" s="561"/>
      <c r="AB1371" s="561"/>
      <c r="AC1371" s="561"/>
      <c r="AD1371" s="561"/>
      <c r="AE1371" s="561"/>
      <c r="AF1371" s="561"/>
      <c r="AG1371" s="561">
        <v>1861.5060600000002</v>
      </c>
      <c r="AH1371" s="561">
        <v>3157</v>
      </c>
      <c r="AI1371" s="290" t="s">
        <v>310</v>
      </c>
      <c r="AJ1371" s="290" t="s">
        <v>357</v>
      </c>
    </row>
    <row r="1372" spans="2:36" x14ac:dyDescent="0.25">
      <c r="B1372" s="554">
        <v>1270</v>
      </c>
      <c r="C1372" s="555"/>
      <c r="D1372" s="556"/>
      <c r="E1372" s="290" t="s">
        <v>395</v>
      </c>
      <c r="F1372" s="290" t="s">
        <v>756</v>
      </c>
      <c r="G1372" s="290" t="s">
        <v>397</v>
      </c>
      <c r="H1372" s="183" t="str">
        <f>INDEX(Sector!$D$57:$D$776,MATCH('Energy consumption (raw)'!F1372,Sector!$C$57:$C$776,FALSE))</f>
        <v>Producing products from wood</v>
      </c>
      <c r="I1372" s="183" t="str">
        <f>IF(G1372=Sector!$B$50,Sector!$B$50,IF(G1372=Sector!$B$51,Sector!$B$51,IF(G1372=Sector!$B$53,Sector!$B$53,INDEX(Sector!$E$57:$E$776,MATCH('Energy consumption (raw)'!F1372,Sector!$C$57:$C$776,FALSE)))))</f>
        <v>16 Manufacture of wood and of products of wood and cork, except furniture;
manufacture of articles of straw and plaiting materials</v>
      </c>
      <c r="J1372" s="561">
        <v>59582000</v>
      </c>
      <c r="K1372" s="561">
        <v>165005600</v>
      </c>
      <c r="L1372" s="561"/>
      <c r="M1372" s="561"/>
      <c r="N1372" s="561"/>
      <c r="O1372" s="561"/>
      <c r="P1372" s="561"/>
      <c r="Q1372" s="561"/>
      <c r="R1372" s="561"/>
      <c r="S1372" s="561"/>
      <c r="T1372" s="561"/>
      <c r="U1372" s="561"/>
      <c r="V1372" s="561"/>
      <c r="W1372" s="561"/>
      <c r="X1372" s="561"/>
      <c r="Y1372" s="561"/>
      <c r="Z1372" s="561"/>
      <c r="AA1372" s="561"/>
      <c r="AB1372" s="561"/>
      <c r="AC1372" s="561"/>
      <c r="AD1372" s="561"/>
      <c r="AE1372" s="561"/>
      <c r="AF1372" s="561"/>
      <c r="AG1372" s="561">
        <v>25460.364080000003</v>
      </c>
      <c r="AH1372" s="561">
        <v>25131</v>
      </c>
      <c r="AI1372" s="290" t="s">
        <v>310</v>
      </c>
      <c r="AJ1372" s="290" t="s">
        <v>357</v>
      </c>
    </row>
    <row r="1373" spans="2:36" x14ac:dyDescent="0.25">
      <c r="B1373" s="554">
        <v>1271</v>
      </c>
      <c r="C1373" s="555"/>
      <c r="D1373" s="556"/>
      <c r="E1373" s="290" t="s">
        <v>395</v>
      </c>
      <c r="F1373" s="290" t="s">
        <v>774</v>
      </c>
      <c r="G1373" s="290" t="s">
        <v>397</v>
      </c>
      <c r="H1373" s="183" t="str">
        <f>INDEX(Sector!$D$57:$D$776,MATCH('Energy consumption (raw)'!F1373,Sector!$C$57:$C$776,FALSE))</f>
        <v>Leather tanning, leather processing</v>
      </c>
      <c r="I1373" s="183" t="str">
        <f>IF(G1373=Sector!$B$50,Sector!$B$50,IF(G1373=Sector!$B$51,Sector!$B$51,IF(G1373=Sector!$B$53,Sector!$B$53,INDEX(Sector!$E$57:$E$776,MATCH('Energy consumption (raw)'!F1373,Sector!$C$57:$C$776,FALSE)))))</f>
        <v>15 Manufacture of leather and related products</v>
      </c>
      <c r="J1373" s="561">
        <v>8491000</v>
      </c>
      <c r="K1373" s="561">
        <v>9181100</v>
      </c>
      <c r="L1373" s="561"/>
      <c r="M1373" s="561"/>
      <c r="N1373" s="561"/>
      <c r="O1373" s="561"/>
      <c r="P1373" s="561"/>
      <c r="Q1373" s="561"/>
      <c r="R1373" s="561"/>
      <c r="S1373" s="561"/>
      <c r="T1373" s="561"/>
      <c r="U1373" s="561"/>
      <c r="V1373" s="561"/>
      <c r="W1373" s="561"/>
      <c r="X1373" s="561"/>
      <c r="Y1373" s="561"/>
      <c r="Z1373" s="561"/>
      <c r="AA1373" s="561"/>
      <c r="AB1373" s="561"/>
      <c r="AC1373" s="561"/>
      <c r="AD1373" s="561"/>
      <c r="AE1373" s="561"/>
      <c r="AF1373" s="561"/>
      <c r="AG1373" s="561">
        <v>1416.64373</v>
      </c>
      <c r="AH1373" s="561">
        <v>2458</v>
      </c>
      <c r="AI1373" s="290" t="s">
        <v>310</v>
      </c>
      <c r="AJ1373" s="290" t="s">
        <v>357</v>
      </c>
    </row>
    <row r="1374" spans="2:36" x14ac:dyDescent="0.25">
      <c r="B1374" s="290">
        <v>1272</v>
      </c>
      <c r="C1374" s="556"/>
      <c r="D1374" s="556"/>
      <c r="E1374" s="290" t="s">
        <v>395</v>
      </c>
      <c r="F1374" s="290" t="s">
        <v>496</v>
      </c>
      <c r="G1374" s="290" t="s">
        <v>397</v>
      </c>
      <c r="H1374" s="183" t="str">
        <f>INDEX(Sector!$D$57:$D$776,MATCH('Energy consumption (raw)'!F1374,Sector!$C$57:$C$776,FALSE))</f>
        <v>Production of dyed clothes</v>
      </c>
      <c r="I1374" s="183" t="str">
        <f>IF(G1374=Sector!$B$50,Sector!$B$50,IF(G1374=Sector!$B$51,Sector!$B$51,IF(G1374=Sector!$B$53,Sector!$B$53,INDEX(Sector!$E$57:$E$776,MATCH('Energy consumption (raw)'!F1374,Sector!$C$57:$C$776,FALSE)))))</f>
        <v>13 Manufacture of textiles</v>
      </c>
      <c r="J1374" s="561"/>
      <c r="K1374" s="561">
        <v>30033200</v>
      </c>
      <c r="L1374" s="561"/>
      <c r="M1374" s="561"/>
      <c r="N1374" s="561"/>
      <c r="O1374" s="561"/>
      <c r="P1374" s="561"/>
      <c r="Q1374" s="561"/>
      <c r="R1374" s="561">
        <v>73.400000000000006</v>
      </c>
      <c r="S1374" s="561"/>
      <c r="T1374" s="561">
        <v>23.9</v>
      </c>
      <c r="U1374" s="561"/>
      <c r="V1374" s="561"/>
      <c r="W1374" s="561"/>
      <c r="X1374" s="561"/>
      <c r="Y1374" s="561"/>
      <c r="Z1374" s="561"/>
      <c r="AA1374" s="561"/>
      <c r="AB1374" s="561"/>
      <c r="AC1374" s="561"/>
      <c r="AD1374" s="561"/>
      <c r="AE1374" s="561"/>
      <c r="AF1374" s="561"/>
      <c r="AG1374" s="561">
        <v>4732.6517600000006</v>
      </c>
      <c r="AH1374" s="561">
        <v>3650</v>
      </c>
      <c r="AI1374" s="290" t="s">
        <v>310</v>
      </c>
      <c r="AJ1374" s="290" t="s">
        <v>357</v>
      </c>
    </row>
    <row r="1375" spans="2:36" x14ac:dyDescent="0.25">
      <c r="B1375" s="554">
        <v>1273</v>
      </c>
      <c r="C1375" s="555"/>
      <c r="D1375" s="556"/>
      <c r="E1375" s="290" t="s">
        <v>395</v>
      </c>
      <c r="F1375" s="290" t="s">
        <v>774</v>
      </c>
      <c r="G1375" s="290" t="s">
        <v>397</v>
      </c>
      <c r="H1375" s="183" t="str">
        <f>INDEX(Sector!$D$57:$D$776,MATCH('Energy consumption (raw)'!F1375,Sector!$C$57:$C$776,FALSE))</f>
        <v>Leather tanning, leather processing</v>
      </c>
      <c r="I1375" s="183" t="str">
        <f>IF(G1375=Sector!$B$50,Sector!$B$50,IF(G1375=Sector!$B$51,Sector!$B$51,IF(G1375=Sector!$B$53,Sector!$B$53,INDEX(Sector!$E$57:$E$776,MATCH('Energy consumption (raw)'!F1375,Sector!$C$57:$C$776,FALSE)))))</f>
        <v>15 Manufacture of leather and related products</v>
      </c>
      <c r="J1375" s="561"/>
      <c r="K1375" s="561">
        <v>22638900</v>
      </c>
      <c r="L1375" s="561"/>
      <c r="M1375" s="561"/>
      <c r="N1375" s="561"/>
      <c r="O1375" s="561"/>
      <c r="P1375" s="561"/>
      <c r="Q1375" s="561"/>
      <c r="R1375" s="561">
        <v>75</v>
      </c>
      <c r="S1375" s="561"/>
      <c r="T1375" s="561"/>
      <c r="U1375" s="561"/>
      <c r="V1375" s="561">
        <v>72</v>
      </c>
      <c r="W1375" s="561"/>
      <c r="X1375" s="561"/>
      <c r="Y1375" s="561"/>
      <c r="Z1375" s="561"/>
      <c r="AA1375" s="561"/>
      <c r="AB1375" s="561"/>
      <c r="AC1375" s="561"/>
      <c r="AD1375" s="561"/>
      <c r="AE1375" s="561"/>
      <c r="AF1375" s="561"/>
      <c r="AG1375" s="561">
        <v>3645.2822700000002</v>
      </c>
      <c r="AH1375" s="561">
        <v>2517</v>
      </c>
      <c r="AI1375" s="290" t="s">
        <v>310</v>
      </c>
      <c r="AJ1375" s="290" t="s">
        <v>357</v>
      </c>
    </row>
    <row r="1376" spans="2:36" x14ac:dyDescent="0.25">
      <c r="B1376" s="554">
        <v>1274</v>
      </c>
      <c r="C1376" s="555"/>
      <c r="D1376" s="556"/>
      <c r="E1376" s="290" t="s">
        <v>395</v>
      </c>
      <c r="F1376" s="290" t="s">
        <v>444</v>
      </c>
      <c r="G1376" s="290" t="s">
        <v>397</v>
      </c>
      <c r="H1376" s="183" t="str">
        <f>INDEX(Sector!$D$57:$D$776,MATCH('Energy consumption (raw)'!F1376,Sector!$C$57:$C$776,FALSE))</f>
        <v>Manufacture of batteries and accumulators</v>
      </c>
      <c r="I1376" s="183" t="str">
        <f>IF(G1376=Sector!$B$50,Sector!$B$50,IF(G1376=Sector!$B$51,Sector!$B$51,IF(G1376=Sector!$B$53,Sector!$B$53,INDEX(Sector!$E$57:$E$776,MATCH('Energy consumption (raw)'!F1376,Sector!$C$57:$C$776,FALSE)))))</f>
        <v>27 Manufacture of electrical equipment</v>
      </c>
      <c r="J1376" s="561"/>
      <c r="K1376" s="561">
        <v>32213400</v>
      </c>
      <c r="L1376" s="561"/>
      <c r="M1376" s="561"/>
      <c r="N1376" s="561"/>
      <c r="O1376" s="561"/>
      <c r="P1376" s="561"/>
      <c r="Q1376" s="561"/>
      <c r="R1376" s="561"/>
      <c r="S1376" s="561"/>
      <c r="T1376" s="561"/>
      <c r="U1376" s="561"/>
      <c r="V1376" s="561"/>
      <c r="W1376" s="561"/>
      <c r="X1376" s="561"/>
      <c r="Y1376" s="561"/>
      <c r="Z1376" s="561"/>
      <c r="AA1376" s="561"/>
      <c r="AB1376" s="561"/>
      <c r="AC1376" s="561"/>
      <c r="AD1376" s="561"/>
      <c r="AE1376" s="561"/>
      <c r="AF1376" s="561"/>
      <c r="AG1376" s="561">
        <v>4970.5276200000008</v>
      </c>
      <c r="AH1376" s="561">
        <v>1608</v>
      </c>
      <c r="AI1376" s="290" t="s">
        <v>310</v>
      </c>
      <c r="AJ1376" s="290" t="s">
        <v>357</v>
      </c>
    </row>
    <row r="1377" spans="2:36" x14ac:dyDescent="0.25">
      <c r="B1377" s="554">
        <v>1275</v>
      </c>
      <c r="C1377" s="555"/>
      <c r="D1377" s="556"/>
      <c r="E1377" s="290" t="s">
        <v>395</v>
      </c>
      <c r="F1377" s="290" t="s">
        <v>756</v>
      </c>
      <c r="G1377" s="290" t="s">
        <v>397</v>
      </c>
      <c r="H1377" s="183" t="str">
        <f>INDEX(Sector!$D$57:$D$776,MATCH('Energy consumption (raw)'!F1377,Sector!$C$57:$C$776,FALSE))</f>
        <v>Producing products from wood</v>
      </c>
      <c r="I1377" s="183" t="str">
        <f>IF(G1377=Sector!$B$50,Sector!$B$50,IF(G1377=Sector!$B$51,Sector!$B$51,IF(G1377=Sector!$B$53,Sector!$B$53,INDEX(Sector!$E$57:$E$776,MATCH('Energy consumption (raw)'!F1377,Sector!$C$57:$C$776,FALSE)))))</f>
        <v>16 Manufacture of wood and of products of wood and cork, except furniture;
manufacture of articles of straw and plaiting materials</v>
      </c>
      <c r="J1377" s="561">
        <v>20062200</v>
      </c>
      <c r="K1377" s="561">
        <v>20062200</v>
      </c>
      <c r="L1377" s="561"/>
      <c r="M1377" s="561"/>
      <c r="N1377" s="561"/>
      <c r="O1377" s="561"/>
      <c r="P1377" s="561"/>
      <c r="Q1377" s="561"/>
      <c r="R1377" s="561"/>
      <c r="S1377" s="561"/>
      <c r="T1377" s="561"/>
      <c r="U1377" s="561"/>
      <c r="V1377" s="561"/>
      <c r="W1377" s="561"/>
      <c r="X1377" s="561"/>
      <c r="Y1377" s="561"/>
      <c r="Z1377" s="561"/>
      <c r="AA1377" s="561"/>
      <c r="AB1377" s="561"/>
      <c r="AC1377" s="561"/>
      <c r="AD1377" s="561"/>
      <c r="AE1377" s="561"/>
      <c r="AF1377" s="561"/>
      <c r="AG1377" s="561">
        <v>3095.5974600000004</v>
      </c>
      <c r="AH1377" s="561">
        <v>3750</v>
      </c>
      <c r="AI1377" s="290" t="s">
        <v>310</v>
      </c>
      <c r="AJ1377" s="290" t="s">
        <v>357</v>
      </c>
    </row>
    <row r="1378" spans="2:36" x14ac:dyDescent="0.25">
      <c r="B1378" s="554">
        <v>1276</v>
      </c>
      <c r="C1378" s="555"/>
      <c r="D1378" s="556"/>
      <c r="E1378" s="290" t="s">
        <v>395</v>
      </c>
      <c r="F1378" s="290" t="s">
        <v>774</v>
      </c>
      <c r="G1378" s="290" t="s">
        <v>397</v>
      </c>
      <c r="H1378" s="183" t="str">
        <f>INDEX(Sector!$D$57:$D$776,MATCH('Energy consumption (raw)'!F1378,Sector!$C$57:$C$776,FALSE))</f>
        <v>Leather tanning, leather processing</v>
      </c>
      <c r="I1378" s="183" t="str">
        <f>IF(G1378=Sector!$B$50,Sector!$B$50,IF(G1378=Sector!$B$51,Sector!$B$51,IF(G1378=Sector!$B$53,Sector!$B$53,INDEX(Sector!$E$57:$E$776,MATCH('Energy consumption (raw)'!F1378,Sector!$C$57:$C$776,FALSE)))))</f>
        <v>15 Manufacture of leather and related products</v>
      </c>
      <c r="J1378" s="561"/>
      <c r="K1378" s="561">
        <v>23285000</v>
      </c>
      <c r="L1378" s="561"/>
      <c r="M1378" s="561"/>
      <c r="N1378" s="561"/>
      <c r="O1378" s="561"/>
      <c r="P1378" s="561"/>
      <c r="Q1378" s="561"/>
      <c r="R1378" s="561"/>
      <c r="S1378" s="561"/>
      <c r="T1378" s="561"/>
      <c r="U1378" s="561"/>
      <c r="V1378" s="561"/>
      <c r="W1378" s="561"/>
      <c r="X1378" s="561"/>
      <c r="Y1378" s="561"/>
      <c r="Z1378" s="561"/>
      <c r="AA1378" s="561"/>
      <c r="AB1378" s="561"/>
      <c r="AC1378" s="561"/>
      <c r="AD1378" s="561"/>
      <c r="AE1378" s="561"/>
      <c r="AF1378" s="561"/>
      <c r="AG1378" s="561">
        <v>3592.8755000000001</v>
      </c>
      <c r="AH1378" s="561">
        <v>3392</v>
      </c>
      <c r="AI1378" s="290" t="s">
        <v>310</v>
      </c>
      <c r="AJ1378" s="290" t="s">
        <v>357</v>
      </c>
    </row>
    <row r="1379" spans="2:36" x14ac:dyDescent="0.25">
      <c r="B1379" s="554">
        <v>1277</v>
      </c>
      <c r="C1379" s="555"/>
      <c r="D1379" s="556"/>
      <c r="E1379" s="290" t="s">
        <v>395</v>
      </c>
      <c r="F1379" s="290" t="s">
        <v>756</v>
      </c>
      <c r="G1379" s="290" t="s">
        <v>397</v>
      </c>
      <c r="H1379" s="183" t="str">
        <f>INDEX(Sector!$D$57:$D$776,MATCH('Energy consumption (raw)'!F1379,Sector!$C$57:$C$776,FALSE))</f>
        <v>Producing products from wood</v>
      </c>
      <c r="I1379" s="183" t="str">
        <f>IF(G1379=Sector!$B$50,Sector!$B$50,IF(G1379=Sector!$B$51,Sector!$B$51,IF(G1379=Sector!$B$53,Sector!$B$53,INDEX(Sector!$E$57:$E$776,MATCH('Energy consumption (raw)'!F1379,Sector!$C$57:$C$776,FALSE)))))</f>
        <v>16 Manufacture of wood and of products of wood and cork, except furniture;
manufacture of articles of straw and plaiting materials</v>
      </c>
      <c r="J1379" s="561"/>
      <c r="K1379" s="561">
        <v>9161440</v>
      </c>
      <c r="L1379" s="561"/>
      <c r="M1379" s="561"/>
      <c r="N1379" s="561"/>
      <c r="O1379" s="561"/>
      <c r="P1379" s="561"/>
      <c r="Q1379" s="561"/>
      <c r="R1379" s="561"/>
      <c r="S1379" s="561"/>
      <c r="T1379" s="561"/>
      <c r="U1379" s="561"/>
      <c r="V1379" s="561"/>
      <c r="W1379" s="561"/>
      <c r="X1379" s="561"/>
      <c r="Y1379" s="561"/>
      <c r="Z1379" s="561"/>
      <c r="AA1379" s="561"/>
      <c r="AB1379" s="561"/>
      <c r="AC1379" s="561"/>
      <c r="AD1379" s="561"/>
      <c r="AE1379" s="561"/>
      <c r="AF1379" s="561"/>
      <c r="AG1379" s="561">
        <v>1413.6101920000001</v>
      </c>
      <c r="AH1379" s="561">
        <v>1749</v>
      </c>
      <c r="AI1379" s="290" t="s">
        <v>310</v>
      </c>
      <c r="AJ1379" s="290" t="s">
        <v>357</v>
      </c>
    </row>
    <row r="1380" spans="2:36" x14ac:dyDescent="0.25">
      <c r="B1380" s="554">
        <v>1278</v>
      </c>
      <c r="C1380" s="555"/>
      <c r="D1380" s="556"/>
      <c r="E1380" s="290" t="s">
        <v>395</v>
      </c>
      <c r="F1380" s="77" t="s">
        <v>560</v>
      </c>
      <c r="G1380" s="290" t="s">
        <v>397</v>
      </c>
      <c r="H1380" s="183" t="str">
        <f>INDEX(Sector!$D$57:$D$776,MATCH('Energy consumption (raw)'!F1380,Sector!$C$57:$C$776,FALSE))</f>
        <v>Production of yarns, woven fabrics and finishing of textile products</v>
      </c>
      <c r="I1380" s="183" t="str">
        <f>IF(G1380=Sector!$B$50,Sector!$B$50,IF(G1380=Sector!$B$51,Sector!$B$51,IF(G1380=Sector!$B$53,Sector!$B$53,INDEX(Sector!$E$57:$E$776,MATCH('Energy consumption (raw)'!F1380,Sector!$C$57:$C$776,FALSE)))))</f>
        <v>13 Manufacture of textiles</v>
      </c>
      <c r="J1380" s="561"/>
      <c r="K1380" s="561">
        <v>9436400</v>
      </c>
      <c r="L1380" s="561"/>
      <c r="M1380" s="561"/>
      <c r="N1380" s="561"/>
      <c r="O1380" s="561"/>
      <c r="P1380" s="561"/>
      <c r="Q1380" s="561"/>
      <c r="R1380" s="561"/>
      <c r="S1380" s="561"/>
      <c r="T1380" s="561"/>
      <c r="U1380" s="561"/>
      <c r="V1380" s="561"/>
      <c r="W1380" s="561"/>
      <c r="X1380" s="561"/>
      <c r="Y1380" s="561"/>
      <c r="Z1380" s="561"/>
      <c r="AA1380" s="561"/>
      <c r="AB1380" s="561"/>
      <c r="AC1380" s="561"/>
      <c r="AD1380" s="561"/>
      <c r="AE1380" s="561"/>
      <c r="AF1380" s="561"/>
      <c r="AG1380" s="561">
        <v>1456.0365200000001</v>
      </c>
      <c r="AH1380" s="561">
        <v>1355</v>
      </c>
      <c r="AI1380" s="290" t="s">
        <v>310</v>
      </c>
      <c r="AJ1380" s="290" t="s">
        <v>357</v>
      </c>
    </row>
    <row r="1381" spans="2:36" x14ac:dyDescent="0.25">
      <c r="B1381" s="554">
        <v>1279</v>
      </c>
      <c r="C1381" s="555"/>
      <c r="D1381" s="556"/>
      <c r="E1381" s="290" t="s">
        <v>395</v>
      </c>
      <c r="F1381" s="290" t="s">
        <v>774</v>
      </c>
      <c r="G1381" s="290" t="s">
        <v>397</v>
      </c>
      <c r="H1381" s="183" t="str">
        <f>INDEX(Sector!$D$57:$D$776,MATCH('Energy consumption (raw)'!F1381,Sector!$C$57:$C$776,FALSE))</f>
        <v>Leather tanning, leather processing</v>
      </c>
      <c r="I1381" s="183" t="str">
        <f>IF(G1381=Sector!$B$50,Sector!$B$50,IF(G1381=Sector!$B$51,Sector!$B$51,IF(G1381=Sector!$B$53,Sector!$B$53,INDEX(Sector!$E$57:$E$776,MATCH('Energy consumption (raw)'!F1381,Sector!$C$57:$C$776,FALSE)))))</f>
        <v>15 Manufacture of leather and related products</v>
      </c>
      <c r="J1381" s="561"/>
      <c r="K1381" s="561">
        <v>33894100</v>
      </c>
      <c r="L1381" s="561"/>
      <c r="M1381" s="561"/>
      <c r="N1381" s="561"/>
      <c r="O1381" s="561"/>
      <c r="P1381" s="561"/>
      <c r="Q1381" s="561"/>
      <c r="R1381" s="561">
        <v>44.7</v>
      </c>
      <c r="S1381" s="561"/>
      <c r="T1381" s="561"/>
      <c r="U1381" s="561"/>
      <c r="V1381" s="561"/>
      <c r="W1381" s="561"/>
      <c r="X1381" s="561"/>
      <c r="Y1381" s="561">
        <v>6.8</v>
      </c>
      <c r="Z1381" s="561"/>
      <c r="AA1381" s="561"/>
      <c r="AB1381" s="561"/>
      <c r="AC1381" s="561"/>
      <c r="AD1381" s="561"/>
      <c r="AE1381" s="561"/>
      <c r="AF1381" s="561"/>
      <c r="AG1381" s="561">
        <v>5282.8656300000002</v>
      </c>
      <c r="AH1381" s="561">
        <v>4790</v>
      </c>
      <c r="AI1381" s="290" t="s">
        <v>310</v>
      </c>
      <c r="AJ1381" s="290" t="s">
        <v>357</v>
      </c>
    </row>
    <row r="1382" spans="2:36" x14ac:dyDescent="0.25">
      <c r="B1382" s="554">
        <v>1280</v>
      </c>
      <c r="C1382" s="555"/>
      <c r="D1382" s="556"/>
      <c r="E1382" s="290" t="s">
        <v>395</v>
      </c>
      <c r="F1382" s="559" t="s">
        <v>469</v>
      </c>
      <c r="G1382" s="290" t="s">
        <v>397</v>
      </c>
      <c r="H1382" s="183" t="str">
        <f>INDEX(Sector!$D$57:$D$776,MATCH('Energy consumption (raw)'!F1382,Sector!$C$57:$C$776,FALSE))</f>
        <v>Producing products from rubber and plastic</v>
      </c>
      <c r="I1382" s="183" t="str">
        <f>IF(G1382=Sector!$B$50,Sector!$B$50,IF(G1382=Sector!$B$51,Sector!$B$51,IF(G1382=Sector!$B$53,Sector!$B$53,INDEX(Sector!$E$57:$E$776,MATCH('Energy consumption (raw)'!F1382,Sector!$C$57:$C$776,FALSE)))))</f>
        <v>22 Manufacture of rubber and plastics products</v>
      </c>
      <c r="J1382" s="561"/>
      <c r="K1382" s="561">
        <v>11927233</v>
      </c>
      <c r="L1382" s="561"/>
      <c r="M1382" s="561"/>
      <c r="N1382" s="561"/>
      <c r="O1382" s="561"/>
      <c r="P1382" s="561"/>
      <c r="Q1382" s="561"/>
      <c r="R1382" s="561"/>
      <c r="S1382" s="561"/>
      <c r="T1382" s="561"/>
      <c r="U1382" s="561"/>
      <c r="V1382" s="561"/>
      <c r="W1382" s="561"/>
      <c r="X1382" s="561"/>
      <c r="Y1382" s="561"/>
      <c r="Z1382" s="561"/>
      <c r="AA1382" s="561"/>
      <c r="AB1382" s="561"/>
      <c r="AC1382" s="561"/>
      <c r="AD1382" s="561"/>
      <c r="AE1382" s="561"/>
      <c r="AF1382" s="561"/>
      <c r="AG1382" s="561">
        <v>1840.3720519000001</v>
      </c>
      <c r="AH1382" s="561">
        <v>1647</v>
      </c>
      <c r="AI1382" s="290" t="s">
        <v>310</v>
      </c>
      <c r="AJ1382" s="290" t="s">
        <v>357</v>
      </c>
    </row>
    <row r="1383" spans="2:36" x14ac:dyDescent="0.25">
      <c r="B1383" s="554">
        <v>1281</v>
      </c>
      <c r="C1383" s="555"/>
      <c r="D1383" s="556"/>
      <c r="E1383" s="290" t="s">
        <v>395</v>
      </c>
      <c r="F1383" s="290" t="s">
        <v>774</v>
      </c>
      <c r="G1383" s="290" t="s">
        <v>397</v>
      </c>
      <c r="H1383" s="183" t="str">
        <f>INDEX(Sector!$D$57:$D$776,MATCH('Energy consumption (raw)'!F1383,Sector!$C$57:$C$776,FALSE))</f>
        <v>Leather tanning, leather processing</v>
      </c>
      <c r="I1383" s="183" t="str">
        <f>IF(G1383=Sector!$B$50,Sector!$B$50,IF(G1383=Sector!$B$51,Sector!$B$51,IF(G1383=Sector!$B$53,Sector!$B$53,INDEX(Sector!$E$57:$E$776,MATCH('Energy consumption (raw)'!F1383,Sector!$C$57:$C$776,FALSE)))))</f>
        <v>15 Manufacture of leather and related products</v>
      </c>
      <c r="J1383" s="561"/>
      <c r="K1383" s="561">
        <v>7201800</v>
      </c>
      <c r="L1383" s="561"/>
      <c r="M1383" s="561"/>
      <c r="N1383" s="561"/>
      <c r="O1383" s="561"/>
      <c r="P1383" s="561"/>
      <c r="Q1383" s="561"/>
      <c r="R1383" s="561"/>
      <c r="S1383" s="561"/>
      <c r="T1383" s="561"/>
      <c r="U1383" s="561"/>
      <c r="V1383" s="561"/>
      <c r="W1383" s="561"/>
      <c r="X1383" s="561"/>
      <c r="Y1383" s="561"/>
      <c r="Z1383" s="561"/>
      <c r="AA1383" s="561"/>
      <c r="AB1383" s="561"/>
      <c r="AC1383" s="561"/>
      <c r="AD1383" s="561"/>
      <c r="AE1383" s="561"/>
      <c r="AF1383" s="561"/>
      <c r="AG1383" s="561">
        <v>1111.23774</v>
      </c>
      <c r="AH1383" s="561">
        <v>1025</v>
      </c>
      <c r="AI1383" s="290" t="s">
        <v>310</v>
      </c>
      <c r="AJ1383" s="290" t="s">
        <v>357</v>
      </c>
    </row>
    <row r="1384" spans="2:36" x14ac:dyDescent="0.25">
      <c r="B1384" s="554">
        <v>1282</v>
      </c>
      <c r="C1384" s="555"/>
      <c r="D1384" s="556"/>
      <c r="E1384" s="290" t="s">
        <v>395</v>
      </c>
      <c r="F1384" s="290" t="s">
        <v>565</v>
      </c>
      <c r="G1384" s="290" t="s">
        <v>397</v>
      </c>
      <c r="H1384" s="183" t="str">
        <f>INDEX(Sector!$D$57:$D$776,MATCH('Energy consumption (raw)'!F1384,Sector!$C$57:$C$776,FALSE))</f>
        <v>Production of wrinkled paper, corrugated board, packaging from paper and board</v>
      </c>
      <c r="I1384" s="183" t="str">
        <f>IF(G1384=Sector!$B$50,Sector!$B$50,IF(G1384=Sector!$B$51,Sector!$B$51,IF(G1384=Sector!$B$53,Sector!$B$53,INDEX(Sector!$E$57:$E$776,MATCH('Energy consumption (raw)'!F1384,Sector!$C$57:$C$776,FALSE)))))</f>
        <v>17 Manufacture of paper and paper products</v>
      </c>
      <c r="J1384" s="561"/>
      <c r="K1384" s="561">
        <v>85897300</v>
      </c>
      <c r="L1384" s="561"/>
      <c r="M1384" s="561"/>
      <c r="N1384" s="561"/>
      <c r="O1384" s="561"/>
      <c r="P1384" s="561"/>
      <c r="Q1384" s="561"/>
      <c r="R1384" s="561"/>
      <c r="S1384" s="561"/>
      <c r="T1384" s="561"/>
      <c r="U1384" s="561"/>
      <c r="V1384" s="561"/>
      <c r="W1384" s="561"/>
      <c r="X1384" s="561"/>
      <c r="Y1384" s="561"/>
      <c r="Z1384" s="561"/>
      <c r="AA1384" s="561"/>
      <c r="AB1384" s="561"/>
      <c r="AC1384" s="561"/>
      <c r="AD1384" s="561"/>
      <c r="AE1384" s="561"/>
      <c r="AF1384" s="561"/>
      <c r="AG1384" s="561">
        <v>13253.953390000001</v>
      </c>
      <c r="AH1384" s="561">
        <v>9431</v>
      </c>
      <c r="AI1384" s="290" t="s">
        <v>310</v>
      </c>
      <c r="AJ1384" s="290" t="s">
        <v>357</v>
      </c>
    </row>
    <row r="1385" spans="2:36" x14ac:dyDescent="0.25">
      <c r="B1385" s="554">
        <v>1283</v>
      </c>
      <c r="C1385" s="555"/>
      <c r="D1385" s="556"/>
      <c r="E1385" s="290" t="s">
        <v>395</v>
      </c>
      <c r="F1385" s="290" t="s">
        <v>494</v>
      </c>
      <c r="G1385" s="290" t="s">
        <v>397</v>
      </c>
      <c r="H1385" s="183" t="str">
        <f>INDEX(Sector!$D$57:$D$776,MATCH('Energy consumption (raw)'!F1385,Sector!$C$57:$C$776,FALSE))</f>
        <v>Manufacture of paper and paper products</v>
      </c>
      <c r="I1385" s="183" t="str">
        <f>IF(G1385=Sector!$B$50,Sector!$B$50,IF(G1385=Sector!$B$51,Sector!$B$51,IF(G1385=Sector!$B$53,Sector!$B$53,INDEX(Sector!$E$57:$E$776,MATCH('Energy consumption (raw)'!F1385,Sector!$C$57:$C$776,FALSE)))))</f>
        <v>17 Manufacture of paper and paper products</v>
      </c>
      <c r="J1385" s="561"/>
      <c r="K1385" s="561">
        <v>16856300</v>
      </c>
      <c r="L1385" s="561"/>
      <c r="M1385" s="561"/>
      <c r="N1385" s="561"/>
      <c r="O1385" s="561"/>
      <c r="P1385" s="561"/>
      <c r="Q1385" s="561"/>
      <c r="R1385" s="561"/>
      <c r="S1385" s="561"/>
      <c r="T1385" s="561"/>
      <c r="U1385" s="561"/>
      <c r="V1385" s="561"/>
      <c r="W1385" s="561"/>
      <c r="X1385" s="561"/>
      <c r="Y1385" s="561"/>
      <c r="Z1385" s="561"/>
      <c r="AA1385" s="561"/>
      <c r="AB1385" s="561"/>
      <c r="AC1385" s="561"/>
      <c r="AD1385" s="561"/>
      <c r="AE1385" s="561"/>
      <c r="AF1385" s="561"/>
      <c r="AG1385" s="561">
        <v>2600.9270900000001</v>
      </c>
      <c r="AH1385" s="561">
        <v>2456</v>
      </c>
      <c r="AI1385" s="290" t="s">
        <v>310</v>
      </c>
      <c r="AJ1385" s="290" t="s">
        <v>357</v>
      </c>
    </row>
    <row r="1386" spans="2:36" x14ac:dyDescent="0.25">
      <c r="B1386" s="554">
        <v>1284</v>
      </c>
      <c r="C1386" s="555"/>
      <c r="D1386" s="556"/>
      <c r="E1386" s="290" t="s">
        <v>395</v>
      </c>
      <c r="F1386" s="290" t="s">
        <v>775</v>
      </c>
      <c r="G1386" s="290" t="s">
        <v>397</v>
      </c>
      <c r="H1386" s="183" t="str">
        <f>INDEX(Sector!$D$57:$D$776,MATCH('Energy consumption (raw)'!F1386,Sector!$C$57:$C$776,FALSE))</f>
        <v>Wood processing and bamboo wood products</v>
      </c>
      <c r="I1386" s="183" t="str">
        <f>IF(G1386=Sector!$B$50,Sector!$B$50,IF(G1386=Sector!$B$51,Sector!$B$51,IF(G1386=Sector!$B$53,Sector!$B$53,INDEX(Sector!$E$57:$E$776,MATCH('Energy consumption (raw)'!F1386,Sector!$C$57:$C$776,FALSE)))))</f>
        <v>16 Manufacture of wood and of products of wood and cork, except furniture;
manufacture of articles of straw and plaiting materials</v>
      </c>
      <c r="J1386" s="561"/>
      <c r="K1386" s="561">
        <v>81222600</v>
      </c>
      <c r="L1386" s="561"/>
      <c r="M1386" s="561"/>
      <c r="N1386" s="561"/>
      <c r="O1386" s="561"/>
      <c r="P1386" s="561"/>
      <c r="Q1386" s="561"/>
      <c r="R1386" s="561"/>
      <c r="S1386" s="561"/>
      <c r="T1386" s="561"/>
      <c r="U1386" s="561"/>
      <c r="V1386" s="561"/>
      <c r="W1386" s="561"/>
      <c r="X1386" s="561"/>
      <c r="Y1386" s="561"/>
      <c r="Z1386" s="561"/>
      <c r="AA1386" s="561"/>
      <c r="AB1386" s="561"/>
      <c r="AC1386" s="561"/>
      <c r="AD1386" s="561"/>
      <c r="AE1386" s="561"/>
      <c r="AF1386" s="561"/>
      <c r="AG1386" s="561">
        <v>12532.64718</v>
      </c>
      <c r="AH1386" s="561">
        <v>11212</v>
      </c>
      <c r="AI1386" s="290" t="s">
        <v>310</v>
      </c>
      <c r="AJ1386" s="290" t="s">
        <v>357</v>
      </c>
    </row>
    <row r="1387" spans="2:36" x14ac:dyDescent="0.25">
      <c r="B1387" s="554">
        <v>1285</v>
      </c>
      <c r="C1387" s="555"/>
      <c r="D1387" s="556"/>
      <c r="E1387" s="290" t="s">
        <v>395</v>
      </c>
      <c r="F1387" s="290" t="s">
        <v>465</v>
      </c>
      <c r="G1387" s="290" t="s">
        <v>397</v>
      </c>
      <c r="H1387" s="183" t="str">
        <f>INDEX(Sector!$D$57:$D$776,MATCH('Energy consumption (raw)'!F1387,Sector!$C$57:$C$776,FALSE))</f>
        <v>Production of costumes</v>
      </c>
      <c r="I1387" s="183" t="str">
        <f>IF(G1387=Sector!$B$50,Sector!$B$50,IF(G1387=Sector!$B$51,Sector!$B$51,IF(G1387=Sector!$B$53,Sector!$B$53,INDEX(Sector!$E$57:$E$776,MATCH('Energy consumption (raw)'!F1387,Sector!$C$57:$C$776,FALSE)))))</f>
        <v>14 Manufacture of wearing apparel</v>
      </c>
      <c r="J1387" s="561">
        <v>5744400</v>
      </c>
      <c r="K1387" s="561">
        <v>8804593</v>
      </c>
      <c r="L1387" s="561"/>
      <c r="M1387" s="561"/>
      <c r="N1387" s="561"/>
      <c r="O1387" s="561"/>
      <c r="P1387" s="561"/>
      <c r="Q1387" s="561"/>
      <c r="R1387" s="561">
        <v>36.6</v>
      </c>
      <c r="S1387" s="561"/>
      <c r="T1387" s="561"/>
      <c r="U1387" s="561"/>
      <c r="V1387" s="561">
        <v>11.2</v>
      </c>
      <c r="W1387" s="561"/>
      <c r="X1387" s="561"/>
      <c r="Y1387" s="561">
        <v>10.8</v>
      </c>
      <c r="Z1387" s="561"/>
      <c r="AA1387" s="561"/>
      <c r="AB1387" s="561"/>
      <c r="AC1387" s="561"/>
      <c r="AD1387" s="561"/>
      <c r="AE1387" s="561"/>
      <c r="AF1387" s="561"/>
      <c r="AG1387" s="561">
        <v>1419.4126999000002</v>
      </c>
      <c r="AH1387" s="561">
        <v>1336</v>
      </c>
      <c r="AI1387" s="290" t="s">
        <v>310</v>
      </c>
      <c r="AJ1387" s="290" t="s">
        <v>357</v>
      </c>
    </row>
    <row r="1388" spans="2:36" x14ac:dyDescent="0.25">
      <c r="B1388" s="554">
        <v>1286</v>
      </c>
      <c r="C1388" s="555"/>
      <c r="D1388" s="556"/>
      <c r="E1388" s="290" t="s">
        <v>395</v>
      </c>
      <c r="F1388" s="290" t="s">
        <v>461</v>
      </c>
      <c r="G1388" s="290" t="s">
        <v>397</v>
      </c>
      <c r="H1388" s="183" t="str">
        <f>INDEX(Sector!$D$57:$D$776,MATCH('Energy consumption (raw)'!F1388,Sector!$C$57:$C$776,FALSE))</f>
        <v>Iron and steel production</v>
      </c>
      <c r="I1388" s="183" t="str">
        <f>IF(G1388=Sector!$B$50,Sector!$B$50,IF(G1388=Sector!$B$51,Sector!$B$51,IF(G1388=Sector!$B$53,Sector!$B$53,INDEX(Sector!$E$57:$E$776,MATCH('Energy consumption (raw)'!F1388,Sector!$C$57:$C$776,FALSE)))))</f>
        <v>24 Manufacture of basic metals</v>
      </c>
      <c r="J1388" s="561"/>
      <c r="K1388" s="561">
        <v>9034600</v>
      </c>
      <c r="L1388" s="561"/>
      <c r="M1388" s="561"/>
      <c r="N1388" s="561"/>
      <c r="O1388" s="561"/>
      <c r="P1388" s="561"/>
      <c r="Q1388" s="561"/>
      <c r="R1388" s="561"/>
      <c r="S1388" s="561"/>
      <c r="T1388" s="561"/>
      <c r="U1388" s="561"/>
      <c r="V1388" s="561"/>
      <c r="W1388" s="561"/>
      <c r="X1388" s="561"/>
      <c r="Y1388" s="561"/>
      <c r="Z1388" s="561"/>
      <c r="AA1388" s="561"/>
      <c r="AB1388" s="561"/>
      <c r="AC1388" s="561"/>
      <c r="AD1388" s="561"/>
      <c r="AE1388" s="561"/>
      <c r="AF1388" s="561"/>
      <c r="AG1388" s="561">
        <v>1394.0387800000001</v>
      </c>
      <c r="AH1388" s="561">
        <v>1378</v>
      </c>
      <c r="AI1388" s="290" t="s">
        <v>310</v>
      </c>
      <c r="AJ1388" s="290" t="s">
        <v>357</v>
      </c>
    </row>
    <row r="1389" spans="2:36" x14ac:dyDescent="0.25">
      <c r="B1389" s="554">
        <v>1287</v>
      </c>
      <c r="C1389" s="555"/>
      <c r="D1389" s="556"/>
      <c r="E1389" s="290" t="s">
        <v>395</v>
      </c>
      <c r="F1389" s="290" t="s">
        <v>568</v>
      </c>
      <c r="G1389" s="290" t="s">
        <v>397</v>
      </c>
      <c r="H1389" s="183" t="str">
        <f>INDEX(Sector!$D$57:$D$776,MATCH('Energy consumption (raw)'!F1389,Sector!$C$57:$C$776,FALSE))</f>
        <v>Cement Production</v>
      </c>
      <c r="I1389" s="183" t="str">
        <f>IF(G1389=Sector!$B$50,Sector!$B$50,IF(G1389=Sector!$B$51,Sector!$B$51,IF(G1389=Sector!$B$53,Sector!$B$53,INDEX(Sector!$E$57:$E$776,MATCH('Energy consumption (raw)'!F1389,Sector!$C$57:$C$776,FALSE)))))</f>
        <v>23 Manufacture of other non-metallic mineral products</v>
      </c>
      <c r="J1389" s="561">
        <v>166427394</v>
      </c>
      <c r="K1389" s="561">
        <v>170626347</v>
      </c>
      <c r="L1389" s="561"/>
      <c r="M1389" s="561"/>
      <c r="N1389" s="561"/>
      <c r="O1389" s="561"/>
      <c r="P1389" s="561"/>
      <c r="Q1389" s="561"/>
      <c r="R1389" s="561">
        <v>571.79999999999995</v>
      </c>
      <c r="S1389" s="561"/>
      <c r="T1389" s="561">
        <v>118.7</v>
      </c>
      <c r="U1389" s="561"/>
      <c r="V1389" s="561"/>
      <c r="W1389" s="561"/>
      <c r="X1389" s="561"/>
      <c r="Y1389" s="561"/>
      <c r="Z1389" s="561"/>
      <c r="AA1389" s="561"/>
      <c r="AB1389" s="561"/>
      <c r="AC1389" s="561"/>
      <c r="AD1389" s="561"/>
      <c r="AE1389" s="561"/>
      <c r="AF1389" s="561"/>
      <c r="AG1389" s="561">
        <v>27028.3943421</v>
      </c>
      <c r="AH1389" s="561">
        <v>28503</v>
      </c>
      <c r="AI1389" s="290" t="s">
        <v>310</v>
      </c>
      <c r="AJ1389" s="290" t="s">
        <v>357</v>
      </c>
    </row>
    <row r="1390" spans="2:36" x14ac:dyDescent="0.25">
      <c r="B1390" s="290">
        <v>1288</v>
      </c>
      <c r="C1390" s="556"/>
      <c r="D1390" s="556"/>
      <c r="E1390" s="290" t="s">
        <v>395</v>
      </c>
      <c r="F1390" s="290" t="s">
        <v>465</v>
      </c>
      <c r="G1390" s="290" t="s">
        <v>397</v>
      </c>
      <c r="H1390" s="183" t="str">
        <f>INDEX(Sector!$D$57:$D$776,MATCH('Energy consumption (raw)'!F1390,Sector!$C$57:$C$776,FALSE))</f>
        <v>Production of costumes</v>
      </c>
      <c r="I1390" s="183" t="str">
        <f>IF(G1390=Sector!$B$50,Sector!$B$50,IF(G1390=Sector!$B$51,Sector!$B$51,IF(G1390=Sector!$B$53,Sector!$B$53,INDEX(Sector!$E$57:$E$776,MATCH('Energy consumption (raw)'!F1390,Sector!$C$57:$C$776,FALSE)))))</f>
        <v>14 Manufacture of wearing apparel</v>
      </c>
      <c r="J1390" s="561"/>
      <c r="K1390" s="561">
        <v>12983700</v>
      </c>
      <c r="L1390" s="561"/>
      <c r="M1390" s="561"/>
      <c r="N1390" s="561">
        <v>18.399999999999999</v>
      </c>
      <c r="O1390" s="561"/>
      <c r="P1390" s="561"/>
      <c r="Q1390" s="561"/>
      <c r="R1390" s="561">
        <v>33.299999999999997</v>
      </c>
      <c r="S1390" s="561"/>
      <c r="T1390" s="561"/>
      <c r="U1390" s="561"/>
      <c r="V1390" s="561">
        <v>15.2</v>
      </c>
      <c r="W1390" s="561"/>
      <c r="X1390" s="561"/>
      <c r="Y1390" s="561">
        <v>21.8</v>
      </c>
      <c r="Z1390" s="561"/>
      <c r="AA1390" s="561"/>
      <c r="AB1390" s="561"/>
      <c r="AC1390" s="561"/>
      <c r="AD1390" s="561"/>
      <c r="AE1390" s="561"/>
      <c r="AF1390" s="561"/>
      <c r="AG1390" s="561">
        <v>2089.9529100000004</v>
      </c>
      <c r="AH1390" s="561">
        <v>1694</v>
      </c>
      <c r="AI1390" s="290" t="s">
        <v>310</v>
      </c>
      <c r="AJ1390" s="290" t="s">
        <v>357</v>
      </c>
    </row>
    <row r="1391" spans="2:36" x14ac:dyDescent="0.25">
      <c r="B1391" s="554">
        <v>1289</v>
      </c>
      <c r="C1391" s="555"/>
      <c r="D1391" s="556"/>
      <c r="E1391" s="290" t="s">
        <v>395</v>
      </c>
      <c r="F1391" s="290" t="s">
        <v>776</v>
      </c>
      <c r="G1391" s="290" t="s">
        <v>397</v>
      </c>
      <c r="H1391" s="183" t="str">
        <f>INDEX(Sector!$D$57:$D$776,MATCH('Energy consumption (raw)'!F1391,Sector!$C$57:$C$776,FALSE))</f>
        <v>Manufacture of uncategorized metal products</v>
      </c>
      <c r="I1391" s="183" t="str">
        <f>IF(G1391=Sector!$B$50,Sector!$B$50,IF(G1391=Sector!$B$51,Sector!$B$51,IF(G1391=Sector!$B$53,Sector!$B$53,INDEX(Sector!$E$57:$E$776,MATCH('Energy consumption (raw)'!F1391,Sector!$C$57:$C$776,FALSE)))))</f>
        <v>25 Manufacture of fabricated metal products, except machinery and equipment</v>
      </c>
      <c r="J1391" s="561">
        <v>7936000</v>
      </c>
      <c r="K1391" s="561">
        <v>7936000</v>
      </c>
      <c r="L1391" s="561"/>
      <c r="M1391" s="561"/>
      <c r="N1391" s="561"/>
      <c r="O1391" s="561"/>
      <c r="P1391" s="561"/>
      <c r="Q1391" s="561"/>
      <c r="R1391" s="561"/>
      <c r="S1391" s="561"/>
      <c r="T1391" s="561"/>
      <c r="U1391" s="561"/>
      <c r="V1391" s="561"/>
      <c r="W1391" s="561"/>
      <c r="X1391" s="561"/>
      <c r="Y1391" s="561"/>
      <c r="Z1391" s="561"/>
      <c r="AA1391" s="561"/>
      <c r="AB1391" s="561"/>
      <c r="AC1391" s="561"/>
      <c r="AD1391" s="561"/>
      <c r="AE1391" s="561"/>
      <c r="AF1391" s="561"/>
      <c r="AG1391" s="561">
        <v>1224.5248000000001</v>
      </c>
      <c r="AH1391" s="561">
        <v>2683</v>
      </c>
      <c r="AI1391" s="290" t="s">
        <v>310</v>
      </c>
      <c r="AJ1391" s="290" t="s">
        <v>357</v>
      </c>
    </row>
    <row r="1392" spans="2:36" x14ac:dyDescent="0.25">
      <c r="B1392" s="554">
        <v>1290</v>
      </c>
      <c r="C1392" s="555"/>
      <c r="D1392" s="556"/>
      <c r="E1392" s="290" t="s">
        <v>395</v>
      </c>
      <c r="F1392" s="290" t="s">
        <v>665</v>
      </c>
      <c r="G1392" s="290" t="s">
        <v>397</v>
      </c>
      <c r="H1392" s="183" t="str">
        <f>INDEX(Sector!$D$57:$D$776,MATCH('Energy consumption (raw)'!F1392,Sector!$C$57:$C$776,FALSE))</f>
        <v>Producing non-ferrous and precious metals</v>
      </c>
      <c r="I1392" s="183" t="str">
        <f>IF(G1392=Sector!$B$50,Sector!$B$50,IF(G1392=Sector!$B$51,Sector!$B$51,IF(G1392=Sector!$B$53,Sector!$B$53,INDEX(Sector!$E$57:$E$776,MATCH('Energy consumption (raw)'!F1392,Sector!$C$57:$C$776,FALSE)))))</f>
        <v>24 Manufacture of basic metals</v>
      </c>
      <c r="J1392" s="561"/>
      <c r="K1392" s="561">
        <v>11114100</v>
      </c>
      <c r="L1392" s="561"/>
      <c r="M1392" s="561"/>
      <c r="N1392" s="561">
        <v>1592</v>
      </c>
      <c r="O1392" s="561"/>
      <c r="P1392" s="561"/>
      <c r="Q1392" s="561"/>
      <c r="R1392" s="561">
        <v>435</v>
      </c>
      <c r="S1392" s="561"/>
      <c r="T1392" s="561">
        <v>512</v>
      </c>
      <c r="U1392" s="561"/>
      <c r="V1392" s="561"/>
      <c r="W1392" s="561"/>
      <c r="X1392" s="561"/>
      <c r="Y1392" s="561">
        <v>4</v>
      </c>
      <c r="Z1392" s="561"/>
      <c r="AA1392" s="561"/>
      <c r="AB1392" s="561">
        <v>1.3</v>
      </c>
      <c r="AC1392" s="561"/>
      <c r="AD1392" s="561"/>
      <c r="AE1392" s="561"/>
      <c r="AF1392" s="561"/>
      <c r="AG1392" s="561">
        <v>3784.7305299999998</v>
      </c>
      <c r="AH1392" s="561">
        <v>1259.1342900000002</v>
      </c>
      <c r="AI1392" s="290" t="s">
        <v>310</v>
      </c>
      <c r="AJ1392" s="290" t="s">
        <v>357</v>
      </c>
    </row>
    <row r="1393" spans="2:36" x14ac:dyDescent="0.25">
      <c r="B1393" s="554">
        <v>1291</v>
      </c>
      <c r="C1393" s="555"/>
      <c r="D1393" s="556"/>
      <c r="E1393" s="290" t="s">
        <v>395</v>
      </c>
      <c r="F1393" s="290" t="s">
        <v>546</v>
      </c>
      <c r="G1393" s="290" t="s">
        <v>397</v>
      </c>
      <c r="H1393" s="183" t="str">
        <f>INDEX(Sector!$D$57:$D$776,MATCH('Energy consumption (raw)'!F1393,Sector!$C$57:$C$776,FALSE))</f>
        <v>Sewing clothes other than fur skins</v>
      </c>
      <c r="I1393" s="183" t="str">
        <f>IF(G1393=Sector!$B$50,Sector!$B$50,IF(G1393=Sector!$B$51,Sector!$B$51,IF(G1393=Sector!$B$53,Sector!$B$53,INDEX(Sector!$E$57:$E$776,MATCH('Energy consumption (raw)'!F1393,Sector!$C$57:$C$776,FALSE)))))</f>
        <v>13 Manufacture of textiles</v>
      </c>
      <c r="J1393" s="561"/>
      <c r="K1393" s="561">
        <v>8578366</v>
      </c>
      <c r="L1393" s="561"/>
      <c r="M1393" s="561"/>
      <c r="N1393" s="561"/>
      <c r="O1393" s="561"/>
      <c r="P1393" s="561"/>
      <c r="Q1393" s="561"/>
      <c r="R1393" s="561"/>
      <c r="S1393" s="561"/>
      <c r="T1393" s="561"/>
      <c r="U1393" s="561"/>
      <c r="V1393" s="561"/>
      <c r="W1393" s="561"/>
      <c r="X1393" s="561"/>
      <c r="Y1393" s="561"/>
      <c r="Z1393" s="561"/>
      <c r="AA1393" s="561"/>
      <c r="AB1393" s="561"/>
      <c r="AC1393" s="561"/>
      <c r="AD1393" s="561"/>
      <c r="AE1393" s="561"/>
      <c r="AF1393" s="561"/>
      <c r="AG1393" s="561">
        <v>1323.6418738</v>
      </c>
      <c r="AH1393" s="561">
        <v>1048.1384523000002</v>
      </c>
      <c r="AI1393" s="290" t="s">
        <v>310</v>
      </c>
      <c r="AJ1393" s="290" t="s">
        <v>357</v>
      </c>
    </row>
    <row r="1394" spans="2:36" x14ac:dyDescent="0.25">
      <c r="B1394" s="554">
        <v>1292</v>
      </c>
      <c r="C1394" s="555"/>
      <c r="D1394" s="556"/>
      <c r="E1394" s="290" t="s">
        <v>395</v>
      </c>
      <c r="F1394" s="290" t="s">
        <v>639</v>
      </c>
      <c r="G1394" s="290" t="s">
        <v>397</v>
      </c>
      <c r="H1394" s="183" t="str">
        <f>INDEX(Sector!$D$57:$D$776,MATCH('Energy consumption (raw)'!F1394,Sector!$C$57:$C$776,FALSE))</f>
        <v>Processing and preserving meat and meat products</v>
      </c>
      <c r="I1394" s="183" t="str">
        <f>IF(G1394=Sector!$B$50,Sector!$B$50,IF(G1394=Sector!$B$51,Sector!$B$51,IF(G1394=Sector!$B$53,Sector!$B$53,INDEX(Sector!$E$57:$E$776,MATCH('Energy consumption (raw)'!F1394,Sector!$C$57:$C$776,FALSE)))))</f>
        <v>10 Manufacture of food products</v>
      </c>
      <c r="J1394" s="563"/>
      <c r="K1394" s="561">
        <v>9894900</v>
      </c>
      <c r="L1394" s="561"/>
      <c r="M1394" s="561"/>
      <c r="N1394" s="35"/>
      <c r="O1394" s="35"/>
      <c r="P1394" s="35"/>
      <c r="Q1394" s="35"/>
      <c r="R1394" s="35"/>
      <c r="S1394" s="35"/>
      <c r="T1394" s="35"/>
      <c r="U1394" s="35"/>
      <c r="V1394" s="35"/>
      <c r="W1394" s="35"/>
      <c r="X1394" s="35"/>
      <c r="Y1394" s="35"/>
      <c r="Z1394" s="35"/>
      <c r="AA1394" s="35"/>
      <c r="AB1394" s="35"/>
      <c r="AC1394" s="35"/>
      <c r="AD1394" s="35"/>
      <c r="AE1394" s="35"/>
      <c r="AF1394" s="35"/>
      <c r="AG1394" s="561">
        <v>1526.7830700000002</v>
      </c>
      <c r="AH1394" s="561"/>
      <c r="AI1394" s="290" t="s">
        <v>310</v>
      </c>
      <c r="AJ1394" s="290" t="s">
        <v>357</v>
      </c>
    </row>
    <row r="1395" spans="2:36" x14ac:dyDescent="0.25">
      <c r="B1395" s="554">
        <v>1293</v>
      </c>
      <c r="C1395" s="555"/>
      <c r="D1395" s="556"/>
      <c r="E1395" s="290" t="s">
        <v>395</v>
      </c>
      <c r="F1395" s="290" t="s">
        <v>388</v>
      </c>
      <c r="G1395" s="290" t="s">
        <v>397</v>
      </c>
      <c r="H1395" s="183" t="str">
        <f>INDEX(Sector!$D$57:$D$776,MATCH('Energy consumption (raw)'!F1395,Sector!$C$57:$C$776,FALSE))</f>
        <v>Pig farming</v>
      </c>
      <c r="I1395" s="183" t="str">
        <f>IF(G1395=Sector!$B$50,Sector!$B$50,IF(G1395=Sector!$B$51,Sector!$B$51,IF(G1395=Sector!$B$53,Sector!$B$53,INDEX(Sector!$E$57:$E$776,MATCH('Energy consumption (raw)'!F1395,Sector!$C$57:$C$776,FALSE)))))</f>
        <v>Agriculture</v>
      </c>
      <c r="J1395" s="563"/>
      <c r="K1395" s="561">
        <v>8977200</v>
      </c>
      <c r="L1395" s="35"/>
      <c r="M1395" s="35"/>
      <c r="N1395" s="35"/>
      <c r="O1395" s="35"/>
      <c r="P1395" s="35"/>
      <c r="Q1395" s="35"/>
      <c r="R1395" s="35"/>
      <c r="S1395" s="35"/>
      <c r="T1395" s="35"/>
      <c r="U1395" s="35"/>
      <c r="V1395" s="35"/>
      <c r="W1395" s="35"/>
      <c r="X1395" s="35"/>
      <c r="Y1395" s="35"/>
      <c r="Z1395" s="35"/>
      <c r="AA1395" s="35"/>
      <c r="AB1395" s="35"/>
      <c r="AC1395" s="35"/>
      <c r="AD1395" s="35"/>
      <c r="AE1395" s="35"/>
      <c r="AF1395" s="35"/>
      <c r="AG1395" s="561">
        <v>1385.1819600000001</v>
      </c>
      <c r="AH1395" s="561"/>
      <c r="AI1395" s="290" t="s">
        <v>310</v>
      </c>
      <c r="AJ1395" s="290" t="s">
        <v>357</v>
      </c>
    </row>
    <row r="1396" spans="2:36" x14ac:dyDescent="0.25">
      <c r="B1396" s="554">
        <v>1294</v>
      </c>
      <c r="C1396" s="555"/>
      <c r="D1396" s="556"/>
      <c r="E1396" s="290" t="s">
        <v>395</v>
      </c>
      <c r="F1396" s="290" t="s">
        <v>444</v>
      </c>
      <c r="G1396" s="290" t="s">
        <v>397</v>
      </c>
      <c r="H1396" s="183" t="str">
        <f>INDEX(Sector!$D$57:$D$776,MATCH('Energy consumption (raw)'!F1396,Sector!$C$57:$C$776,FALSE))</f>
        <v>Manufacture of batteries and accumulators</v>
      </c>
      <c r="I1396" s="183" t="str">
        <f>IF(G1396=Sector!$B$50,Sector!$B$50,IF(G1396=Sector!$B$51,Sector!$B$51,IF(G1396=Sector!$B$53,Sector!$B$53,INDEX(Sector!$E$57:$E$776,MATCH('Energy consumption (raw)'!F1396,Sector!$C$57:$C$776,FALSE)))))</f>
        <v>27 Manufacture of electrical equipment</v>
      </c>
      <c r="J1396" s="563"/>
      <c r="K1396" s="561">
        <v>10184300</v>
      </c>
      <c r="L1396" s="35"/>
      <c r="M1396" s="35"/>
      <c r="N1396" s="35"/>
      <c r="O1396" s="35"/>
      <c r="P1396" s="35"/>
      <c r="Q1396" s="35"/>
      <c r="R1396" s="35"/>
      <c r="S1396" s="35"/>
      <c r="T1396" s="35"/>
      <c r="U1396" s="35"/>
      <c r="V1396" s="35"/>
      <c r="W1396" s="35"/>
      <c r="X1396" s="35"/>
      <c r="Y1396" s="35"/>
      <c r="Z1396" s="35"/>
      <c r="AA1396" s="35"/>
      <c r="AB1396" s="35"/>
      <c r="AC1396" s="35"/>
      <c r="AD1396" s="35"/>
      <c r="AE1396" s="35"/>
      <c r="AF1396" s="35"/>
      <c r="AG1396" s="561">
        <v>1571.43749</v>
      </c>
      <c r="AH1396" s="561"/>
      <c r="AI1396" s="290" t="s">
        <v>310</v>
      </c>
      <c r="AJ1396" s="290" t="s">
        <v>357</v>
      </c>
    </row>
    <row r="1397" spans="2:36" x14ac:dyDescent="0.25">
      <c r="B1397" s="554">
        <v>1295</v>
      </c>
      <c r="C1397" s="555"/>
      <c r="D1397" s="556"/>
      <c r="E1397" s="290" t="s">
        <v>395</v>
      </c>
      <c r="F1397" s="290" t="s">
        <v>546</v>
      </c>
      <c r="G1397" s="290" t="s">
        <v>397</v>
      </c>
      <c r="H1397" s="183" t="str">
        <f>INDEX(Sector!$D$57:$D$776,MATCH('Energy consumption (raw)'!F1397,Sector!$C$57:$C$776,FALSE))</f>
        <v>Sewing clothes other than fur skins</v>
      </c>
      <c r="I1397" s="183" t="str">
        <f>IF(G1397=Sector!$B$50,Sector!$B$50,IF(G1397=Sector!$B$51,Sector!$B$51,IF(G1397=Sector!$B$53,Sector!$B$53,INDEX(Sector!$E$57:$E$776,MATCH('Energy consumption (raw)'!F1397,Sector!$C$57:$C$776,FALSE)))))</f>
        <v>13 Manufacture of textiles</v>
      </c>
      <c r="J1397" s="563"/>
      <c r="K1397" s="561">
        <v>9350100</v>
      </c>
      <c r="L1397" s="35"/>
      <c r="M1397" s="35"/>
      <c r="N1397" s="35"/>
      <c r="O1397" s="35"/>
      <c r="P1397" s="35"/>
      <c r="Q1397" s="35"/>
      <c r="R1397" s="35"/>
      <c r="S1397" s="35"/>
      <c r="T1397" s="35"/>
      <c r="U1397" s="35"/>
      <c r="V1397" s="35"/>
      <c r="W1397" s="35"/>
      <c r="X1397" s="35"/>
      <c r="Y1397" s="35"/>
      <c r="Z1397" s="35"/>
      <c r="AA1397" s="35"/>
      <c r="AB1397" s="35"/>
      <c r="AC1397" s="35"/>
      <c r="AD1397" s="35"/>
      <c r="AE1397" s="35"/>
      <c r="AF1397" s="35"/>
      <c r="AG1397" s="561">
        <v>1442.7204300000001</v>
      </c>
      <c r="AH1397" s="561"/>
      <c r="AI1397" s="290" t="s">
        <v>310</v>
      </c>
      <c r="AJ1397" s="290" t="s">
        <v>357</v>
      </c>
    </row>
    <row r="1398" spans="2:36" x14ac:dyDescent="0.25">
      <c r="B1398" s="554">
        <v>1296</v>
      </c>
      <c r="C1398" s="555"/>
      <c r="D1398" s="556"/>
      <c r="E1398" s="290" t="s">
        <v>395</v>
      </c>
      <c r="F1398" s="77" t="s">
        <v>560</v>
      </c>
      <c r="G1398" s="290" t="s">
        <v>397</v>
      </c>
      <c r="H1398" s="183" t="str">
        <f>INDEX(Sector!$D$57:$D$776,MATCH('Energy consumption (raw)'!F1398,Sector!$C$57:$C$776,FALSE))</f>
        <v>Production of yarns, woven fabrics and finishing of textile products</v>
      </c>
      <c r="I1398" s="183" t="str">
        <f>IF(G1398=Sector!$B$50,Sector!$B$50,IF(G1398=Sector!$B$51,Sector!$B$51,IF(G1398=Sector!$B$53,Sector!$B$53,INDEX(Sector!$E$57:$E$776,MATCH('Energy consumption (raw)'!F1398,Sector!$C$57:$C$776,FALSE)))))</f>
        <v>13 Manufacture of textiles</v>
      </c>
      <c r="J1398" s="563"/>
      <c r="K1398" s="561">
        <v>7503200</v>
      </c>
      <c r="L1398" s="35"/>
      <c r="M1398" s="35"/>
      <c r="N1398" s="35"/>
      <c r="O1398" s="35"/>
      <c r="P1398" s="35"/>
      <c r="Q1398" s="35"/>
      <c r="R1398" s="35"/>
      <c r="S1398" s="35"/>
      <c r="T1398" s="35"/>
      <c r="U1398" s="35"/>
      <c r="V1398" s="35"/>
      <c r="W1398" s="35"/>
      <c r="X1398" s="35"/>
      <c r="Y1398" s="35"/>
      <c r="Z1398" s="35"/>
      <c r="AA1398" s="35"/>
      <c r="AB1398" s="35"/>
      <c r="AC1398" s="35"/>
      <c r="AD1398" s="35"/>
      <c r="AE1398" s="35"/>
      <c r="AF1398" s="35"/>
      <c r="AG1398" s="561">
        <v>1157.7437600000001</v>
      </c>
      <c r="AH1398" s="561"/>
      <c r="AI1398" s="290" t="s">
        <v>310</v>
      </c>
      <c r="AJ1398" s="290" t="s">
        <v>357</v>
      </c>
    </row>
    <row r="1399" spans="2:36" x14ac:dyDescent="0.25">
      <c r="B1399" s="554">
        <v>1297</v>
      </c>
      <c r="C1399" s="558"/>
      <c r="D1399" s="35"/>
      <c r="E1399" s="290" t="s">
        <v>395</v>
      </c>
      <c r="F1399" s="290" t="s">
        <v>383</v>
      </c>
      <c r="G1399" s="290" t="s">
        <v>397</v>
      </c>
      <c r="H1399" s="183" t="str">
        <f>INDEX(Sector!$D$57:$D$776,MATCH('Energy consumption (raw)'!F1399,Sector!$C$57:$C$776,FALSE))</f>
        <v>Manufacture of starch and starch-based products</v>
      </c>
      <c r="I1399" s="183" t="str">
        <f>IF(G1399=Sector!$B$50,Sector!$B$50,IF(G1399=Sector!$B$51,Sector!$B$51,IF(G1399=Sector!$B$53,Sector!$B$53,INDEX(Sector!$E$57:$E$776,MATCH('Energy consumption (raw)'!F1399,Sector!$C$57:$C$776,FALSE)))))</f>
        <v>10 Manufacture of food products</v>
      </c>
      <c r="J1399" s="563"/>
      <c r="K1399" s="561">
        <v>6639100</v>
      </c>
      <c r="L1399" s="561"/>
      <c r="M1399" s="561"/>
      <c r="N1399" s="35"/>
      <c r="O1399" s="35"/>
      <c r="P1399" s="35"/>
      <c r="Q1399" s="35"/>
      <c r="R1399" s="35"/>
      <c r="S1399" s="35"/>
      <c r="T1399" s="35"/>
      <c r="U1399" s="35"/>
      <c r="V1399" s="35"/>
      <c r="W1399" s="35"/>
      <c r="X1399" s="35"/>
      <c r="Y1399" s="35"/>
      <c r="Z1399" s="35"/>
      <c r="AA1399" s="35"/>
      <c r="AB1399" s="35"/>
      <c r="AC1399" s="35"/>
      <c r="AD1399" s="35"/>
      <c r="AE1399" s="35"/>
      <c r="AF1399" s="35"/>
      <c r="AG1399" s="561">
        <v>1024.4131300000001</v>
      </c>
      <c r="AH1399" s="561"/>
      <c r="AI1399" s="291"/>
      <c r="AJ1399" s="290" t="s">
        <v>360</v>
      </c>
    </row>
    <row r="1400" spans="2:36" x14ac:dyDescent="0.25">
      <c r="B1400" s="554">
        <v>1298</v>
      </c>
      <c r="C1400" s="555"/>
      <c r="D1400" s="556"/>
      <c r="E1400" s="290" t="s">
        <v>395</v>
      </c>
      <c r="F1400" s="290" t="s">
        <v>383</v>
      </c>
      <c r="G1400" s="290" t="s">
        <v>397</v>
      </c>
      <c r="H1400" s="183" t="str">
        <f>INDEX(Sector!$D$57:$D$776,MATCH('Energy consumption (raw)'!F1400,Sector!$C$57:$C$776,FALSE))</f>
        <v>Manufacture of starch and starch-based products</v>
      </c>
      <c r="I1400" s="183" t="str">
        <f>IF(G1400=Sector!$B$50,Sector!$B$50,IF(G1400=Sector!$B$51,Sector!$B$51,IF(G1400=Sector!$B$53,Sector!$B$53,INDEX(Sector!$E$57:$E$776,MATCH('Energy consumption (raw)'!F1400,Sector!$C$57:$C$776,FALSE)))))</f>
        <v>10 Manufacture of food products</v>
      </c>
      <c r="J1400" s="561"/>
      <c r="K1400" s="561">
        <v>6994200</v>
      </c>
      <c r="L1400" s="561"/>
      <c r="M1400" s="561"/>
      <c r="N1400" s="561"/>
      <c r="O1400" s="561"/>
      <c r="P1400" s="561"/>
      <c r="Q1400" s="561"/>
      <c r="R1400" s="561"/>
      <c r="S1400" s="561"/>
      <c r="T1400" s="561"/>
      <c r="U1400" s="561"/>
      <c r="V1400" s="561"/>
      <c r="W1400" s="561"/>
      <c r="X1400" s="561"/>
      <c r="Y1400" s="561"/>
      <c r="Z1400" s="561"/>
      <c r="AA1400" s="561"/>
      <c r="AB1400" s="561"/>
      <c r="AC1400" s="561"/>
      <c r="AD1400" s="561"/>
      <c r="AE1400" s="561"/>
      <c r="AF1400" s="561"/>
      <c r="AG1400" s="561">
        <v>1079.20506</v>
      </c>
      <c r="AH1400" s="561"/>
      <c r="AI1400" s="290" t="s">
        <v>310</v>
      </c>
      <c r="AJ1400" s="290" t="s">
        <v>360</v>
      </c>
    </row>
    <row r="1401" spans="2:36" x14ac:dyDescent="0.25">
      <c r="B1401" s="554">
        <v>1299</v>
      </c>
      <c r="C1401" s="555"/>
      <c r="D1401" s="556"/>
      <c r="E1401" s="290" t="s">
        <v>395</v>
      </c>
      <c r="F1401" s="290" t="s">
        <v>493</v>
      </c>
      <c r="G1401" s="290" t="s">
        <v>397</v>
      </c>
      <c r="H1401" s="183" t="str">
        <f>INDEX(Sector!$D$57:$D$776,MATCH('Energy consumption (raw)'!F1401,Sector!$C$57:$C$776,FALSE))</f>
        <v>Producing products from rubber and plastic</v>
      </c>
      <c r="I1401" s="183" t="str">
        <f>IF(G1401=Sector!$B$50,Sector!$B$50,IF(G1401=Sector!$B$51,Sector!$B$51,IF(G1401=Sector!$B$53,Sector!$B$53,INDEX(Sector!$E$57:$E$776,MATCH('Energy consumption (raw)'!F1401,Sector!$C$57:$C$776,FALSE)))))</f>
        <v>22 Manufacture of rubber and plastics products</v>
      </c>
      <c r="J1401" s="561"/>
      <c r="K1401" s="561">
        <v>12028900</v>
      </c>
      <c r="L1401" s="561"/>
      <c r="M1401" s="561"/>
      <c r="N1401" s="561"/>
      <c r="O1401" s="561"/>
      <c r="P1401" s="561"/>
      <c r="Q1401" s="561"/>
      <c r="R1401" s="561"/>
      <c r="S1401" s="561"/>
      <c r="T1401" s="561"/>
      <c r="U1401" s="561"/>
      <c r="V1401" s="561"/>
      <c r="W1401" s="561"/>
      <c r="X1401" s="561"/>
      <c r="Y1401" s="561"/>
      <c r="Z1401" s="561"/>
      <c r="AA1401" s="561"/>
      <c r="AB1401" s="561"/>
      <c r="AC1401" s="561"/>
      <c r="AD1401" s="561"/>
      <c r="AE1401" s="561"/>
      <c r="AF1401" s="561"/>
      <c r="AG1401" s="561">
        <v>1856.0592700000002</v>
      </c>
      <c r="AH1401" s="561">
        <v>1741.1212</v>
      </c>
      <c r="AI1401" s="290" t="s">
        <v>310</v>
      </c>
      <c r="AJ1401" s="290" t="s">
        <v>360</v>
      </c>
    </row>
    <row r="1402" spans="2:36" x14ac:dyDescent="0.25">
      <c r="B1402" s="554">
        <v>1300</v>
      </c>
      <c r="C1402" s="555"/>
      <c r="D1402" s="556"/>
      <c r="E1402" s="290" t="s">
        <v>395</v>
      </c>
      <c r="F1402" s="290" t="s">
        <v>777</v>
      </c>
      <c r="G1402" s="290" t="s">
        <v>397</v>
      </c>
      <c r="H1402" s="183" t="str">
        <f>INDEX(Sector!$D$57:$D$776,MATCH('Energy consumption (raw)'!F1402,Sector!$C$57:$C$776,FALSE))</f>
        <v>Producing cutlery, hand tools, mechanical tools, electrical tools, components, plastic</v>
      </c>
      <c r="I1402" s="183" t="str">
        <f>IF(G1402=Sector!$B$50,Sector!$B$50,IF(G1402=Sector!$B$51,Sector!$B$51,IF(G1402=Sector!$B$53,Sector!$B$53,INDEX(Sector!$E$57:$E$776,MATCH('Energy consumption (raw)'!F1402,Sector!$C$57:$C$776,FALSE)))))</f>
        <v>22 Manufacture of rubber and plastics products</v>
      </c>
      <c r="J1402" s="561"/>
      <c r="K1402" s="561">
        <v>6505600</v>
      </c>
      <c r="L1402" s="561"/>
      <c r="M1402" s="561"/>
      <c r="N1402" s="561"/>
      <c r="O1402" s="561"/>
      <c r="P1402" s="561"/>
      <c r="Q1402" s="561"/>
      <c r="R1402" s="561"/>
      <c r="S1402" s="561"/>
      <c r="T1402" s="561"/>
      <c r="U1402" s="561"/>
      <c r="V1402" s="561"/>
      <c r="W1402" s="561"/>
      <c r="X1402" s="561"/>
      <c r="Y1402" s="561"/>
      <c r="Z1402" s="561"/>
      <c r="AA1402" s="561"/>
      <c r="AB1402" s="561"/>
      <c r="AC1402" s="561"/>
      <c r="AD1402" s="561"/>
      <c r="AE1402" s="561"/>
      <c r="AF1402" s="561"/>
      <c r="AG1402" s="561">
        <v>1003.8140800000001</v>
      </c>
      <c r="AH1402" s="561"/>
      <c r="AI1402" s="290" t="s">
        <v>310</v>
      </c>
      <c r="AJ1402" s="290" t="s">
        <v>360</v>
      </c>
    </row>
    <row r="1403" spans="2:36" x14ac:dyDescent="0.25">
      <c r="B1403" s="554">
        <v>1301</v>
      </c>
      <c r="C1403" s="555"/>
      <c r="D1403" s="556"/>
      <c r="E1403" s="290" t="s">
        <v>395</v>
      </c>
      <c r="F1403" s="290" t="s">
        <v>778</v>
      </c>
      <c r="G1403" s="290" t="s">
        <v>397</v>
      </c>
      <c r="H1403" s="183" t="str">
        <f>INDEX(Sector!$D$57:$D$776,MATCH('Energy consumption (raw)'!F1403,Sector!$C$57:$C$776,FALSE))</f>
        <v>Producing all kinds of yarns, yarn by-products</v>
      </c>
      <c r="I1403" s="183" t="str">
        <f>IF(G1403=Sector!$B$50,Sector!$B$50,IF(G1403=Sector!$B$51,Sector!$B$51,IF(G1403=Sector!$B$53,Sector!$B$53,INDEX(Sector!$E$57:$E$776,MATCH('Energy consumption (raw)'!F1403,Sector!$C$57:$C$776,FALSE)))))</f>
        <v>13 Manufacture of textiles</v>
      </c>
      <c r="J1403" s="561"/>
      <c r="K1403" s="561">
        <v>610738234</v>
      </c>
      <c r="L1403" s="561"/>
      <c r="M1403" s="561"/>
      <c r="N1403" s="561"/>
      <c r="O1403" s="561"/>
      <c r="P1403" s="561"/>
      <c r="Q1403" s="561"/>
      <c r="R1403" s="561"/>
      <c r="S1403" s="561"/>
      <c r="T1403" s="561"/>
      <c r="U1403" s="561"/>
      <c r="V1403" s="561"/>
      <c r="W1403" s="561"/>
      <c r="X1403" s="561"/>
      <c r="Y1403" s="561"/>
      <c r="Z1403" s="561"/>
      <c r="AA1403" s="561"/>
      <c r="AB1403" s="561"/>
      <c r="AC1403" s="561"/>
      <c r="AD1403" s="561"/>
      <c r="AE1403" s="561"/>
      <c r="AF1403" s="561"/>
      <c r="AG1403" s="561">
        <v>94236.909506200012</v>
      </c>
      <c r="AH1403" s="561">
        <v>85157.9334581</v>
      </c>
      <c r="AI1403" s="290" t="s">
        <v>310</v>
      </c>
      <c r="AJ1403" s="290" t="s">
        <v>360</v>
      </c>
    </row>
    <row r="1404" spans="2:36" x14ac:dyDescent="0.25">
      <c r="B1404" s="554">
        <v>1302</v>
      </c>
      <c r="C1404" s="555"/>
      <c r="D1404" s="556"/>
      <c r="E1404" s="290" t="s">
        <v>395</v>
      </c>
      <c r="F1404" s="290" t="s">
        <v>779</v>
      </c>
      <c r="G1404" s="290" t="s">
        <v>397</v>
      </c>
      <c r="H1404" s="183" t="str">
        <f>INDEX(Sector!$D$57:$D$776,MATCH('Energy consumption (raw)'!F1404,Sector!$C$57:$C$776,FALSE))</f>
        <v>Finishing of textile products</v>
      </c>
      <c r="I1404" s="183" t="str">
        <f>IF(G1404=Sector!$B$50,Sector!$B$50,IF(G1404=Sector!$B$51,Sector!$B$51,IF(G1404=Sector!$B$53,Sector!$B$53,INDEX(Sector!$E$57:$E$776,MATCH('Energy consumption (raw)'!F1404,Sector!$C$57:$C$776,FALSE)))))</f>
        <v>13 Manufacture of textiles</v>
      </c>
      <c r="J1404" s="561"/>
      <c r="K1404" s="561">
        <v>253819962</v>
      </c>
      <c r="L1404" s="561"/>
      <c r="M1404" s="561"/>
      <c r="N1404" s="561"/>
      <c r="O1404" s="561"/>
      <c r="P1404" s="561"/>
      <c r="Q1404" s="561"/>
      <c r="R1404" s="561"/>
      <c r="S1404" s="561"/>
      <c r="T1404" s="561"/>
      <c r="U1404" s="561"/>
      <c r="V1404" s="561"/>
      <c r="W1404" s="561"/>
      <c r="X1404" s="561"/>
      <c r="Y1404" s="561"/>
      <c r="Z1404" s="561"/>
      <c r="AA1404" s="561"/>
      <c r="AB1404" s="561"/>
      <c r="AC1404" s="561"/>
      <c r="AD1404" s="561"/>
      <c r="AE1404" s="561"/>
      <c r="AF1404" s="561"/>
      <c r="AG1404" s="561">
        <v>39164.420136600005</v>
      </c>
      <c r="AH1404" s="561">
        <v>32715.463672000002</v>
      </c>
      <c r="AI1404" s="290" t="s">
        <v>310</v>
      </c>
      <c r="AJ1404" s="290" t="s">
        <v>360</v>
      </c>
    </row>
    <row r="1405" spans="2:36" x14ac:dyDescent="0.25">
      <c r="B1405" s="554">
        <v>1303</v>
      </c>
      <c r="C1405" s="555"/>
      <c r="D1405" s="556"/>
      <c r="E1405" s="290" t="s">
        <v>395</v>
      </c>
      <c r="F1405" s="559" t="s">
        <v>502</v>
      </c>
      <c r="G1405" s="290" t="s">
        <v>397</v>
      </c>
      <c r="H1405" s="183" t="str">
        <f>INDEX(Sector!$D$57:$D$776,MATCH('Energy consumption (raw)'!F1405,Sector!$C$57:$C$776,FALSE))</f>
        <v>Producing rubber tubes and tires; filling and recycling rubber tires</v>
      </c>
      <c r="I1405" s="183" t="str">
        <f>IF(G1405=Sector!$B$50,Sector!$B$50,IF(G1405=Sector!$B$51,Sector!$B$51,IF(G1405=Sector!$B$53,Sector!$B$53,INDEX(Sector!$E$57:$E$776,MATCH('Energy consumption (raw)'!F1405,Sector!$C$57:$C$776,FALSE)))))</f>
        <v>22 Manufacture of rubber and plastics products</v>
      </c>
      <c r="J1405" s="561"/>
      <c r="K1405" s="561">
        <v>224664924</v>
      </c>
      <c r="L1405" s="561"/>
      <c r="M1405" s="561"/>
      <c r="N1405" s="561"/>
      <c r="O1405" s="561"/>
      <c r="P1405" s="561"/>
      <c r="Q1405" s="561"/>
      <c r="R1405" s="561"/>
      <c r="S1405" s="561"/>
      <c r="T1405" s="561"/>
      <c r="U1405" s="561"/>
      <c r="V1405" s="561"/>
      <c r="W1405" s="561"/>
      <c r="X1405" s="561"/>
      <c r="Y1405" s="561"/>
      <c r="Z1405" s="561"/>
      <c r="AA1405" s="561"/>
      <c r="AB1405" s="561"/>
      <c r="AC1405" s="561"/>
      <c r="AD1405" s="561"/>
      <c r="AE1405" s="561"/>
      <c r="AF1405" s="561"/>
      <c r="AG1405" s="561">
        <v>34665.7977732</v>
      </c>
      <c r="AH1405" s="561">
        <v>31460.786183200002</v>
      </c>
      <c r="AI1405" s="290" t="s">
        <v>310</v>
      </c>
      <c r="AJ1405" s="290" t="s">
        <v>360</v>
      </c>
    </row>
    <row r="1406" spans="2:36" x14ac:dyDescent="0.25">
      <c r="B1406" s="554">
        <v>1304</v>
      </c>
      <c r="C1406" s="555"/>
      <c r="D1406" s="556"/>
      <c r="E1406" s="290" t="s">
        <v>395</v>
      </c>
      <c r="F1406" s="290" t="s">
        <v>619</v>
      </c>
      <c r="G1406" s="290" t="s">
        <v>397</v>
      </c>
      <c r="H1406" s="183" t="str">
        <f>INDEX(Sector!$D$57:$D$776,MATCH('Energy consumption (raw)'!F1406,Sector!$C$57:$C$776,FALSE))</f>
        <v>Production of woven fabrics</v>
      </c>
      <c r="I1406" s="183" t="str">
        <f>IF(G1406=Sector!$B$50,Sector!$B$50,IF(G1406=Sector!$B$51,Sector!$B$51,IF(G1406=Sector!$B$53,Sector!$B$53,INDEX(Sector!$E$57:$E$776,MATCH('Energy consumption (raw)'!F1406,Sector!$C$57:$C$776,FALSE)))))</f>
        <v>13 Manufacture of textiles</v>
      </c>
      <c r="J1406" s="561"/>
      <c r="K1406" s="561">
        <v>202137187</v>
      </c>
      <c r="L1406" s="561"/>
      <c r="M1406" s="561"/>
      <c r="N1406" s="561"/>
      <c r="O1406" s="561"/>
      <c r="P1406" s="561"/>
      <c r="Q1406" s="561"/>
      <c r="R1406" s="561"/>
      <c r="S1406" s="561"/>
      <c r="T1406" s="561"/>
      <c r="U1406" s="561"/>
      <c r="V1406" s="561"/>
      <c r="W1406" s="561"/>
      <c r="X1406" s="561"/>
      <c r="Y1406" s="561"/>
      <c r="Z1406" s="561"/>
      <c r="AA1406" s="561"/>
      <c r="AB1406" s="561"/>
      <c r="AC1406" s="561"/>
      <c r="AD1406" s="561"/>
      <c r="AE1406" s="561"/>
      <c r="AF1406" s="561"/>
      <c r="AG1406" s="561">
        <v>31189.767954100003</v>
      </c>
      <c r="AH1406" s="561">
        <v>20814.4552688</v>
      </c>
      <c r="AI1406" s="290" t="s">
        <v>310</v>
      </c>
      <c r="AJ1406" s="290" t="s">
        <v>360</v>
      </c>
    </row>
    <row r="1407" spans="2:36" x14ac:dyDescent="0.25">
      <c r="B1407" s="554">
        <v>1305</v>
      </c>
      <c r="C1407" s="555"/>
      <c r="D1407" s="556"/>
      <c r="E1407" s="290" t="s">
        <v>395</v>
      </c>
      <c r="F1407" s="290" t="s">
        <v>443</v>
      </c>
      <c r="G1407" s="290" t="s">
        <v>397</v>
      </c>
      <c r="H1407" s="183" t="str">
        <f>INDEX(Sector!$D$57:$D$776,MATCH('Energy consumption (raw)'!F1407,Sector!$C$57:$C$776,FALSE))</f>
        <v>Yarn making</v>
      </c>
      <c r="I1407" s="183" t="str">
        <f>IF(G1407=Sector!$B$50,Sector!$B$50,IF(G1407=Sector!$B$51,Sector!$B$51,IF(G1407=Sector!$B$53,Sector!$B$53,INDEX(Sector!$E$57:$E$776,MATCH('Energy consumption (raw)'!F1407,Sector!$C$57:$C$776,FALSE)))))</f>
        <v>13 Manufacture of textiles</v>
      </c>
      <c r="J1407" s="561"/>
      <c r="K1407" s="561">
        <v>75981741</v>
      </c>
      <c r="L1407" s="561"/>
      <c r="M1407" s="561"/>
      <c r="N1407" s="561"/>
      <c r="O1407" s="561"/>
      <c r="P1407" s="561"/>
      <c r="Q1407" s="561"/>
      <c r="R1407" s="561"/>
      <c r="S1407" s="561"/>
      <c r="T1407" s="561"/>
      <c r="U1407" s="561"/>
      <c r="V1407" s="561"/>
      <c r="W1407" s="561"/>
      <c r="X1407" s="561"/>
      <c r="Y1407" s="561"/>
      <c r="Z1407" s="561"/>
      <c r="AA1407" s="561"/>
      <c r="AB1407" s="561"/>
      <c r="AC1407" s="561"/>
      <c r="AD1407" s="561"/>
      <c r="AE1407" s="561"/>
      <c r="AF1407" s="561"/>
      <c r="AG1407" s="561">
        <v>11723.982636300001</v>
      </c>
      <c r="AH1407" s="561">
        <v>10879.795609500001</v>
      </c>
      <c r="AI1407" s="290" t="s">
        <v>310</v>
      </c>
      <c r="AJ1407" s="290" t="s">
        <v>360</v>
      </c>
    </row>
    <row r="1408" spans="2:36" x14ac:dyDescent="0.25">
      <c r="B1408" s="554">
        <v>1306</v>
      </c>
      <c r="C1408" s="555"/>
      <c r="D1408" s="556"/>
      <c r="E1408" s="290" t="s">
        <v>395</v>
      </c>
      <c r="F1408" s="290" t="s">
        <v>624</v>
      </c>
      <c r="G1408" s="290" t="s">
        <v>397</v>
      </c>
      <c r="H1408" s="183" t="str">
        <f>INDEX(Sector!$D$57:$D$776,MATCH('Energy consumption (raw)'!F1408,Sector!$C$57:$C$776,FALSE))</f>
        <v>Manufacture of man-made fibers</v>
      </c>
      <c r="I1408" s="183" t="str">
        <f>IF(G1408=Sector!$B$50,Sector!$B$50,IF(G1408=Sector!$B$51,Sector!$B$51,IF(G1408=Sector!$B$53,Sector!$B$53,INDEX(Sector!$E$57:$E$776,MATCH('Energy consumption (raw)'!F1408,Sector!$C$57:$C$776,FALSE)))))</f>
        <v>13 Manufacture of textiles</v>
      </c>
      <c r="J1408" s="561"/>
      <c r="K1408" s="561">
        <v>202137187</v>
      </c>
      <c r="L1408" s="561"/>
      <c r="M1408" s="561"/>
      <c r="N1408" s="561"/>
      <c r="O1408" s="561"/>
      <c r="P1408" s="561"/>
      <c r="Q1408" s="561"/>
      <c r="R1408" s="561"/>
      <c r="S1408" s="561"/>
      <c r="T1408" s="561"/>
      <c r="U1408" s="561"/>
      <c r="V1408" s="561"/>
      <c r="W1408" s="561"/>
      <c r="X1408" s="561"/>
      <c r="Y1408" s="561"/>
      <c r="Z1408" s="561"/>
      <c r="AA1408" s="561"/>
      <c r="AB1408" s="561"/>
      <c r="AC1408" s="561"/>
      <c r="AD1408" s="561"/>
      <c r="AE1408" s="561"/>
      <c r="AF1408" s="561"/>
      <c r="AG1408" s="561">
        <v>31189.767954100003</v>
      </c>
      <c r="AH1408" s="561">
        <v>7202.5919192000001</v>
      </c>
      <c r="AI1408" s="290" t="s">
        <v>310</v>
      </c>
      <c r="AJ1408" s="290" t="s">
        <v>360</v>
      </c>
    </row>
    <row r="1409" spans="2:36" x14ac:dyDescent="0.25">
      <c r="B1409" s="554">
        <v>1307</v>
      </c>
      <c r="C1409" s="555"/>
      <c r="D1409" s="556"/>
      <c r="E1409" s="290" t="s">
        <v>395</v>
      </c>
      <c r="F1409" s="559" t="s">
        <v>502</v>
      </c>
      <c r="G1409" s="290" t="s">
        <v>397</v>
      </c>
      <c r="H1409" s="183" t="str">
        <f>INDEX(Sector!$D$57:$D$776,MATCH('Energy consumption (raw)'!F1409,Sector!$C$57:$C$776,FALSE))</f>
        <v>Producing rubber tubes and tires; filling and recycling rubber tires</v>
      </c>
      <c r="I1409" s="183" t="str">
        <f>IF(G1409=Sector!$B$50,Sector!$B$50,IF(G1409=Sector!$B$51,Sector!$B$51,IF(G1409=Sector!$B$53,Sector!$B$53,INDEX(Sector!$E$57:$E$776,MATCH('Energy consumption (raw)'!F1409,Sector!$C$57:$C$776,FALSE)))))</f>
        <v>22 Manufacture of rubber and plastics products</v>
      </c>
      <c r="J1409" s="561"/>
      <c r="K1409" s="561">
        <v>37616586</v>
      </c>
      <c r="L1409" s="561"/>
      <c r="M1409" s="561"/>
      <c r="N1409" s="561"/>
      <c r="O1409" s="561"/>
      <c r="P1409" s="561"/>
      <c r="Q1409" s="561"/>
      <c r="R1409" s="561"/>
      <c r="S1409" s="561"/>
      <c r="T1409" s="561"/>
      <c r="U1409" s="561"/>
      <c r="V1409" s="561"/>
      <c r="W1409" s="561"/>
      <c r="X1409" s="561"/>
      <c r="Y1409" s="561"/>
      <c r="Z1409" s="561"/>
      <c r="AA1409" s="561"/>
      <c r="AB1409" s="561"/>
      <c r="AC1409" s="561"/>
      <c r="AD1409" s="561"/>
      <c r="AE1409" s="561"/>
      <c r="AF1409" s="561"/>
      <c r="AG1409" s="561">
        <v>5804.2392198000007</v>
      </c>
      <c r="AH1409" s="561">
        <v>5750.8199426000001</v>
      </c>
      <c r="AI1409" s="290" t="s">
        <v>310</v>
      </c>
      <c r="AJ1409" s="290" t="s">
        <v>360</v>
      </c>
    </row>
    <row r="1410" spans="2:36" x14ac:dyDescent="0.25">
      <c r="B1410" s="554">
        <v>1308</v>
      </c>
      <c r="C1410" s="555"/>
      <c r="D1410" s="556"/>
      <c r="E1410" s="290" t="s">
        <v>395</v>
      </c>
      <c r="F1410" s="559" t="s">
        <v>502</v>
      </c>
      <c r="G1410" s="290" t="s">
        <v>397</v>
      </c>
      <c r="H1410" s="183" t="str">
        <f>INDEX(Sector!$D$57:$D$776,MATCH('Energy consumption (raw)'!F1410,Sector!$C$57:$C$776,FALSE))</f>
        <v>Producing rubber tubes and tires; filling and recycling rubber tires</v>
      </c>
      <c r="I1410" s="183" t="str">
        <f>IF(G1410=Sector!$B$50,Sector!$B$50,IF(G1410=Sector!$B$51,Sector!$B$51,IF(G1410=Sector!$B$53,Sector!$B$53,INDEX(Sector!$E$57:$E$776,MATCH('Energy consumption (raw)'!F1410,Sector!$C$57:$C$776,FALSE)))))</f>
        <v>22 Manufacture of rubber and plastics products</v>
      </c>
      <c r="J1410" s="561"/>
      <c r="K1410" s="561">
        <v>58677816</v>
      </c>
      <c r="L1410" s="561"/>
      <c r="M1410" s="561"/>
      <c r="N1410" s="561"/>
      <c r="O1410" s="561"/>
      <c r="P1410" s="561"/>
      <c r="Q1410" s="561"/>
      <c r="R1410" s="561"/>
      <c r="S1410" s="561"/>
      <c r="T1410" s="561"/>
      <c r="U1410" s="561"/>
      <c r="V1410" s="561"/>
      <c r="W1410" s="561"/>
      <c r="X1410" s="561"/>
      <c r="Y1410" s="561"/>
      <c r="Z1410" s="561"/>
      <c r="AA1410" s="561"/>
      <c r="AB1410" s="561"/>
      <c r="AC1410" s="561"/>
      <c r="AD1410" s="561"/>
      <c r="AE1410" s="561"/>
      <c r="AF1410" s="561"/>
      <c r="AG1410" s="561">
        <v>9053.9870088000007</v>
      </c>
      <c r="AH1410" s="561"/>
      <c r="AI1410" s="290"/>
      <c r="AJ1410" s="290" t="s">
        <v>360</v>
      </c>
    </row>
    <row r="1411" spans="2:36" x14ac:dyDescent="0.25">
      <c r="B1411" s="554">
        <v>1309</v>
      </c>
      <c r="C1411" s="555"/>
      <c r="D1411" s="556"/>
      <c r="E1411" s="290" t="s">
        <v>395</v>
      </c>
      <c r="F1411" s="290" t="s">
        <v>443</v>
      </c>
      <c r="G1411" s="290" t="s">
        <v>397</v>
      </c>
      <c r="H1411" s="183" t="str">
        <f>INDEX(Sector!$D$57:$D$776,MATCH('Energy consumption (raw)'!F1411,Sector!$C$57:$C$776,FALSE))</f>
        <v>Yarn making</v>
      </c>
      <c r="I1411" s="183" t="str">
        <f>IF(G1411=Sector!$B$50,Sector!$B$50,IF(G1411=Sector!$B$51,Sector!$B$51,IF(G1411=Sector!$B$53,Sector!$B$53,INDEX(Sector!$E$57:$E$776,MATCH('Energy consumption (raw)'!F1411,Sector!$C$57:$C$776,FALSE)))))</f>
        <v>13 Manufacture of textiles</v>
      </c>
      <c r="J1411" s="561"/>
      <c r="K1411" s="561">
        <v>18801807</v>
      </c>
      <c r="L1411" s="561"/>
      <c r="M1411" s="561"/>
      <c r="N1411" s="561"/>
      <c r="O1411" s="561"/>
      <c r="P1411" s="561"/>
      <c r="Q1411" s="561"/>
      <c r="R1411" s="561"/>
      <c r="S1411" s="561"/>
      <c r="T1411" s="561"/>
      <c r="U1411" s="561"/>
      <c r="V1411" s="561"/>
      <c r="W1411" s="561"/>
      <c r="X1411" s="561"/>
      <c r="Y1411" s="561"/>
      <c r="Z1411" s="561"/>
      <c r="AA1411" s="561"/>
      <c r="AB1411" s="561"/>
      <c r="AC1411" s="561"/>
      <c r="AD1411" s="561"/>
      <c r="AE1411" s="561"/>
      <c r="AF1411" s="561"/>
      <c r="AG1411" s="561">
        <v>2901.1188201</v>
      </c>
      <c r="AH1411" s="561">
        <v>4860.7768074000005</v>
      </c>
      <c r="AI1411" s="290" t="s">
        <v>310</v>
      </c>
      <c r="AJ1411" s="290" t="s">
        <v>360</v>
      </c>
    </row>
    <row r="1412" spans="2:36" x14ac:dyDescent="0.25">
      <c r="B1412" s="554">
        <v>1310</v>
      </c>
      <c r="C1412" s="555"/>
      <c r="D1412" s="556"/>
      <c r="E1412" s="290" t="s">
        <v>395</v>
      </c>
      <c r="F1412" s="290" t="s">
        <v>573</v>
      </c>
      <c r="G1412" s="290" t="s">
        <v>397</v>
      </c>
      <c r="H1412" s="183" t="str">
        <f>INDEX(Sector!$D$57:$D$776,MATCH('Energy consumption (raw)'!F1412,Sector!$C$57:$C$776,FALSE))</f>
        <v>Producing shoes</v>
      </c>
      <c r="I1412" s="183" t="str">
        <f>IF(G1412=Sector!$B$50,Sector!$B$50,IF(G1412=Sector!$B$51,Sector!$B$51,IF(G1412=Sector!$B$53,Sector!$B$53,INDEX(Sector!$E$57:$E$776,MATCH('Energy consumption (raw)'!F1412,Sector!$C$57:$C$776,FALSE)))))</f>
        <v>14 Manufacture of wearing apparel</v>
      </c>
      <c r="J1412" s="561"/>
      <c r="K1412" s="561">
        <v>7612300</v>
      </c>
      <c r="L1412" s="561"/>
      <c r="M1412" s="561"/>
      <c r="N1412" s="561"/>
      <c r="O1412" s="561"/>
      <c r="P1412" s="561"/>
      <c r="Q1412" s="561"/>
      <c r="R1412" s="561"/>
      <c r="S1412" s="561"/>
      <c r="T1412" s="561"/>
      <c r="U1412" s="561"/>
      <c r="V1412" s="561"/>
      <c r="W1412" s="561"/>
      <c r="X1412" s="561"/>
      <c r="Y1412" s="561"/>
      <c r="Z1412" s="561"/>
      <c r="AA1412" s="561"/>
      <c r="AB1412" s="561"/>
      <c r="AC1412" s="561"/>
      <c r="AD1412" s="561"/>
      <c r="AE1412" s="561"/>
      <c r="AF1412" s="561"/>
      <c r="AG1412" s="561">
        <v>1174.57789</v>
      </c>
      <c r="AH1412" s="561">
        <v>1293.979859</v>
      </c>
      <c r="AI1412" s="290" t="s">
        <v>310</v>
      </c>
      <c r="AJ1412" s="290" t="s">
        <v>360</v>
      </c>
    </row>
    <row r="1413" spans="2:36" x14ac:dyDescent="0.25">
      <c r="B1413" s="554">
        <v>1311</v>
      </c>
      <c r="C1413" s="555"/>
      <c r="D1413" s="556"/>
      <c r="E1413" s="290" t="s">
        <v>395</v>
      </c>
      <c r="F1413" s="290" t="s">
        <v>417</v>
      </c>
      <c r="G1413" s="290" t="s">
        <v>397</v>
      </c>
      <c r="H1413" s="183" t="str">
        <f>INDEX(Sector!$D$57:$D$776,MATCH('Energy consumption (raw)'!F1413,Sector!$C$57:$C$776,FALSE))</f>
        <v>Producing products from plastic</v>
      </c>
      <c r="I1413" s="183" t="str">
        <f>IF(G1413=Sector!$B$50,Sector!$B$50,IF(G1413=Sector!$B$51,Sector!$B$51,IF(G1413=Sector!$B$53,Sector!$B$53,INDEX(Sector!$E$57:$E$776,MATCH('Energy consumption (raw)'!F1413,Sector!$C$57:$C$776,FALSE)))))</f>
        <v>22 Manufacture of rubber and plastics products</v>
      </c>
      <c r="J1413" s="561"/>
      <c r="K1413" s="561">
        <v>37340631</v>
      </c>
      <c r="L1413" s="561"/>
      <c r="M1413" s="561"/>
      <c r="N1413" s="561"/>
      <c r="O1413" s="561"/>
      <c r="P1413" s="561"/>
      <c r="Q1413" s="561"/>
      <c r="R1413" s="561"/>
      <c r="S1413" s="561"/>
      <c r="T1413" s="561"/>
      <c r="U1413" s="561"/>
      <c r="V1413" s="561"/>
      <c r="W1413" s="561"/>
      <c r="X1413" s="561"/>
      <c r="Y1413" s="561"/>
      <c r="Z1413" s="561"/>
      <c r="AA1413" s="561"/>
      <c r="AB1413" s="561"/>
      <c r="AC1413" s="561"/>
      <c r="AD1413" s="561"/>
      <c r="AE1413" s="561"/>
      <c r="AF1413" s="561"/>
      <c r="AG1413" s="561">
        <v>5761.6593633000002</v>
      </c>
      <c r="AH1413" s="561">
        <v>2618.1147213000004</v>
      </c>
      <c r="AI1413" s="290" t="s">
        <v>310</v>
      </c>
      <c r="AJ1413" s="290" t="s">
        <v>360</v>
      </c>
    </row>
    <row r="1414" spans="2:36" x14ac:dyDescent="0.25">
      <c r="B1414" s="554">
        <v>1312</v>
      </c>
      <c r="C1414" s="555"/>
      <c r="D1414" s="556"/>
      <c r="E1414" s="290" t="s">
        <v>395</v>
      </c>
      <c r="F1414" s="290" t="s">
        <v>588</v>
      </c>
      <c r="G1414" s="290" t="s">
        <v>397</v>
      </c>
      <c r="H1414" s="183" t="str">
        <f>INDEX(Sector!$D$57:$D$776,MATCH('Energy consumption (raw)'!F1414,Sector!$C$57:$C$776,FALSE))</f>
        <v>Production of synthetic rubber</v>
      </c>
      <c r="I1414" s="183" t="str">
        <f>IF(G1414=Sector!$B$50,Sector!$B$50,IF(G1414=Sector!$B$51,Sector!$B$51,IF(G1414=Sector!$B$53,Sector!$B$53,INDEX(Sector!$E$57:$E$776,MATCH('Energy consumption (raw)'!F1414,Sector!$C$57:$C$776,FALSE)))))</f>
        <v>22 Manufacture of rubber and plastics products</v>
      </c>
      <c r="J1414" s="561"/>
      <c r="K1414" s="561">
        <v>7497797</v>
      </c>
      <c r="L1414" s="561"/>
      <c r="M1414" s="561"/>
      <c r="N1414" s="561"/>
      <c r="O1414" s="561"/>
      <c r="P1414" s="561"/>
      <c r="Q1414" s="561"/>
      <c r="R1414" s="561"/>
      <c r="S1414" s="561"/>
      <c r="T1414" s="561"/>
      <c r="U1414" s="561"/>
      <c r="V1414" s="561"/>
      <c r="W1414" s="561"/>
      <c r="X1414" s="561"/>
      <c r="Y1414" s="561"/>
      <c r="Z1414" s="561"/>
      <c r="AA1414" s="561"/>
      <c r="AB1414" s="561"/>
      <c r="AC1414" s="561"/>
      <c r="AD1414" s="561"/>
      <c r="AE1414" s="561"/>
      <c r="AF1414" s="561"/>
      <c r="AG1414" s="561">
        <v>1156.9100771000001</v>
      </c>
      <c r="AH1414" s="561">
        <v>1284.385485</v>
      </c>
      <c r="AI1414" s="290" t="s">
        <v>310</v>
      </c>
      <c r="AJ1414" s="290" t="s">
        <v>360</v>
      </c>
    </row>
    <row r="1415" spans="2:36" x14ac:dyDescent="0.25">
      <c r="B1415" s="554">
        <v>1313</v>
      </c>
      <c r="C1415" s="555"/>
      <c r="D1415" s="556"/>
      <c r="E1415" s="290" t="s">
        <v>395</v>
      </c>
      <c r="F1415" s="290" t="s">
        <v>780</v>
      </c>
      <c r="G1415" s="290" t="s">
        <v>397</v>
      </c>
      <c r="H1415" s="183" t="str">
        <f>INDEX(Sector!$D$57:$D$776,MATCH('Energy consumption (raw)'!F1415,Sector!$C$57:$C$776,FALSE))</f>
        <v>Manufacture of leather products</v>
      </c>
      <c r="I1415" s="183" t="str">
        <f>IF(G1415=Sector!$B$50,Sector!$B$50,IF(G1415=Sector!$B$51,Sector!$B$51,IF(G1415=Sector!$B$53,Sector!$B$53,INDEX(Sector!$E$57:$E$776,MATCH('Energy consumption (raw)'!F1415,Sector!$C$57:$C$776,FALSE)))))</f>
        <v>15 Manufacture of leather and related products</v>
      </c>
      <c r="J1415" s="561"/>
      <c r="K1415" s="561">
        <v>8541462</v>
      </c>
      <c r="L1415" s="561"/>
      <c r="M1415" s="561"/>
      <c r="N1415" s="561"/>
      <c r="O1415" s="561"/>
      <c r="P1415" s="561"/>
      <c r="Q1415" s="561"/>
      <c r="R1415" s="561"/>
      <c r="S1415" s="561"/>
      <c r="T1415" s="561"/>
      <c r="U1415" s="561"/>
      <c r="V1415" s="561"/>
      <c r="W1415" s="561"/>
      <c r="X1415" s="561"/>
      <c r="Y1415" s="561"/>
      <c r="Z1415" s="561"/>
      <c r="AA1415" s="561"/>
      <c r="AB1415" s="561"/>
      <c r="AC1415" s="561"/>
      <c r="AD1415" s="561"/>
      <c r="AE1415" s="561"/>
      <c r="AF1415" s="561"/>
      <c r="AG1415" s="561">
        <v>1317.9475866</v>
      </c>
      <c r="AH1415" s="561">
        <v>1175.104053</v>
      </c>
      <c r="AI1415" s="290" t="s">
        <v>310</v>
      </c>
      <c r="AJ1415" s="290" t="s">
        <v>360</v>
      </c>
    </row>
    <row r="1416" spans="2:36" x14ac:dyDescent="0.25">
      <c r="B1416" s="554">
        <v>1314</v>
      </c>
      <c r="C1416" s="555"/>
      <c r="D1416" s="556"/>
      <c r="E1416" s="290" t="s">
        <v>395</v>
      </c>
      <c r="F1416" s="290" t="s">
        <v>422</v>
      </c>
      <c r="G1416" s="290" t="s">
        <v>397</v>
      </c>
      <c r="H1416" s="183" t="str">
        <f>INDEX(Sector!$D$57:$D$776,MATCH('Energy consumption (raw)'!F1416,Sector!$C$57:$C$776,FALSE))</f>
        <v>Weaving</v>
      </c>
      <c r="I1416" s="183" t="str">
        <f>IF(G1416=Sector!$B$50,Sector!$B$50,IF(G1416=Sector!$B$51,Sector!$B$51,IF(G1416=Sector!$B$53,Sector!$B$53,INDEX(Sector!$E$57:$E$776,MATCH('Energy consumption (raw)'!F1416,Sector!$C$57:$C$776,FALSE)))))</f>
        <v>13 Manufacture of textiles</v>
      </c>
      <c r="J1416" s="561"/>
      <c r="K1416" s="561">
        <v>8541462</v>
      </c>
      <c r="L1416" s="561"/>
      <c r="M1416" s="561"/>
      <c r="N1416" s="561"/>
      <c r="O1416" s="561"/>
      <c r="P1416" s="561"/>
      <c r="Q1416" s="561"/>
      <c r="R1416" s="561"/>
      <c r="S1416" s="561"/>
      <c r="T1416" s="561"/>
      <c r="U1416" s="561"/>
      <c r="V1416" s="561"/>
      <c r="W1416" s="561"/>
      <c r="X1416" s="561"/>
      <c r="Y1416" s="561"/>
      <c r="Z1416" s="561"/>
      <c r="AA1416" s="561"/>
      <c r="AB1416" s="561"/>
      <c r="AC1416" s="561"/>
      <c r="AD1416" s="561"/>
      <c r="AE1416" s="561"/>
      <c r="AF1416" s="561"/>
      <c r="AG1416" s="561">
        <v>1317.9475866</v>
      </c>
      <c r="AH1416" s="561"/>
      <c r="AI1416" s="290" t="s">
        <v>310</v>
      </c>
      <c r="AJ1416" s="290" t="s">
        <v>360</v>
      </c>
    </row>
    <row r="1417" spans="2:36" x14ac:dyDescent="0.25">
      <c r="B1417" s="554">
        <v>1315</v>
      </c>
      <c r="C1417" s="555"/>
      <c r="D1417" s="556"/>
      <c r="E1417" s="290" t="s">
        <v>395</v>
      </c>
      <c r="F1417" s="559" t="s">
        <v>502</v>
      </c>
      <c r="G1417" s="290" t="s">
        <v>397</v>
      </c>
      <c r="H1417" s="183" t="str">
        <f>INDEX(Sector!$D$57:$D$776,MATCH('Energy consumption (raw)'!F1417,Sector!$C$57:$C$776,FALSE))</f>
        <v>Producing rubber tubes and tires; filling and recycling rubber tires</v>
      </c>
      <c r="I1417" s="183" t="str">
        <f>IF(G1417=Sector!$B$50,Sector!$B$50,IF(G1417=Sector!$B$51,Sector!$B$51,IF(G1417=Sector!$B$53,Sector!$B$53,INDEX(Sector!$E$57:$E$776,MATCH('Energy consumption (raw)'!F1417,Sector!$C$57:$C$776,FALSE)))))</f>
        <v>22 Manufacture of rubber and plastics products</v>
      </c>
      <c r="J1417" s="561"/>
      <c r="K1417" s="561">
        <v>18801807</v>
      </c>
      <c r="L1417" s="561"/>
      <c r="M1417" s="561"/>
      <c r="N1417" s="561"/>
      <c r="O1417" s="561"/>
      <c r="P1417" s="561"/>
      <c r="Q1417" s="561"/>
      <c r="R1417" s="561"/>
      <c r="S1417" s="561"/>
      <c r="T1417" s="561"/>
      <c r="U1417" s="561"/>
      <c r="V1417" s="561"/>
      <c r="W1417" s="561"/>
      <c r="X1417" s="561"/>
      <c r="Y1417" s="561"/>
      <c r="Z1417" s="561"/>
      <c r="AA1417" s="561"/>
      <c r="AB1417" s="561"/>
      <c r="AC1417" s="561"/>
      <c r="AD1417" s="561"/>
      <c r="AE1417" s="561"/>
      <c r="AF1417" s="561"/>
      <c r="AG1417" s="561">
        <v>2901.1188201</v>
      </c>
      <c r="AH1417" s="561"/>
      <c r="AI1417" s="290" t="s">
        <v>310</v>
      </c>
      <c r="AJ1417" s="290" t="s">
        <v>360</v>
      </c>
    </row>
    <row r="1418" spans="2:36" x14ac:dyDescent="0.25">
      <c r="B1418" s="554">
        <v>1316</v>
      </c>
      <c r="C1418" s="555"/>
      <c r="D1418" s="556"/>
      <c r="E1418" s="290" t="s">
        <v>395</v>
      </c>
      <c r="F1418" s="290" t="s">
        <v>465</v>
      </c>
      <c r="G1418" s="290" t="s">
        <v>397</v>
      </c>
      <c r="H1418" s="183" t="str">
        <f>INDEX(Sector!$D$57:$D$776,MATCH('Energy consumption (raw)'!F1418,Sector!$C$57:$C$776,FALSE))</f>
        <v>Production of costumes</v>
      </c>
      <c r="I1418" s="183" t="str">
        <f>IF(G1418=Sector!$B$50,Sector!$B$50,IF(G1418=Sector!$B$51,Sector!$B$51,IF(G1418=Sector!$B$53,Sector!$B$53,INDEX(Sector!$E$57:$E$776,MATCH('Energy consumption (raw)'!F1418,Sector!$C$57:$C$776,FALSE)))))</f>
        <v>14 Manufacture of wearing apparel</v>
      </c>
      <c r="J1418" s="561"/>
      <c r="K1418" s="561">
        <v>6865491</v>
      </c>
      <c r="L1418" s="561"/>
      <c r="M1418" s="561"/>
      <c r="N1418" s="561"/>
      <c r="O1418" s="561"/>
      <c r="P1418" s="561"/>
      <c r="Q1418" s="561"/>
      <c r="R1418" s="561"/>
      <c r="S1418" s="561"/>
      <c r="T1418" s="561"/>
      <c r="U1418" s="561"/>
      <c r="V1418" s="561"/>
      <c r="W1418" s="561"/>
      <c r="X1418" s="561"/>
      <c r="Y1418" s="561"/>
      <c r="Z1418" s="561"/>
      <c r="AA1418" s="561"/>
      <c r="AB1418" s="561"/>
      <c r="AC1418" s="561"/>
      <c r="AD1418" s="561"/>
      <c r="AE1418" s="561"/>
      <c r="AF1418" s="561"/>
      <c r="AG1418" s="561">
        <v>1059.3452613000002</v>
      </c>
      <c r="AH1418" s="561">
        <v>1127.0878989</v>
      </c>
      <c r="AI1418" s="290" t="s">
        <v>310</v>
      </c>
      <c r="AJ1418" s="290" t="s">
        <v>360</v>
      </c>
    </row>
    <row r="1419" spans="2:36" x14ac:dyDescent="0.25">
      <c r="B1419" s="554">
        <v>1317</v>
      </c>
      <c r="C1419" s="555"/>
      <c r="D1419" s="556"/>
      <c r="E1419" s="290" t="s">
        <v>395</v>
      </c>
      <c r="F1419" s="559" t="s">
        <v>502</v>
      </c>
      <c r="G1419" s="290" t="s">
        <v>397</v>
      </c>
      <c r="H1419" s="183" t="str">
        <f>INDEX(Sector!$D$57:$D$776,MATCH('Energy consumption (raw)'!F1419,Sector!$C$57:$C$776,FALSE))</f>
        <v>Producing rubber tubes and tires; filling and recycling rubber tires</v>
      </c>
      <c r="I1419" s="183" t="str">
        <f>IF(G1419=Sector!$B$50,Sector!$B$50,IF(G1419=Sector!$B$51,Sector!$B$51,IF(G1419=Sector!$B$53,Sector!$B$53,INDEX(Sector!$E$57:$E$776,MATCH('Energy consumption (raw)'!F1419,Sector!$C$57:$C$776,FALSE)))))</f>
        <v>22 Manufacture of rubber and plastics products</v>
      </c>
      <c r="J1419" s="561"/>
      <c r="K1419" s="561">
        <v>14077600</v>
      </c>
      <c r="L1419" s="561"/>
      <c r="M1419" s="561"/>
      <c r="N1419" s="561"/>
      <c r="O1419" s="561"/>
      <c r="P1419" s="561"/>
      <c r="Q1419" s="561"/>
      <c r="R1419" s="561"/>
      <c r="S1419" s="561"/>
      <c r="T1419" s="561"/>
      <c r="U1419" s="561"/>
      <c r="V1419" s="561"/>
      <c r="W1419" s="561"/>
      <c r="X1419" s="561"/>
      <c r="Y1419" s="561"/>
      <c r="Z1419" s="561"/>
      <c r="AA1419" s="561"/>
      <c r="AB1419" s="561"/>
      <c r="AC1419" s="561"/>
      <c r="AD1419" s="561"/>
      <c r="AE1419" s="561"/>
      <c r="AF1419" s="561"/>
      <c r="AG1419" s="561">
        <v>2172.1736800000003</v>
      </c>
      <c r="AH1419" s="561">
        <v>2060.8308000000002</v>
      </c>
      <c r="AI1419" s="290" t="s">
        <v>310</v>
      </c>
      <c r="AJ1419" s="290" t="s">
        <v>360</v>
      </c>
    </row>
    <row r="1420" spans="2:36" x14ac:dyDescent="0.25">
      <c r="B1420" s="554">
        <v>1318</v>
      </c>
      <c r="C1420" s="555"/>
      <c r="D1420" s="556"/>
      <c r="E1420" s="290" t="s">
        <v>395</v>
      </c>
      <c r="F1420" s="290" t="s">
        <v>400</v>
      </c>
      <c r="G1420" s="290" t="s">
        <v>397</v>
      </c>
      <c r="H1420" s="183" t="str">
        <f>INDEX(Sector!$D$57:$D$776,MATCH('Energy consumption (raw)'!F1420,Sector!$C$57:$C$776,FALSE))</f>
        <v>Producing products from plastic</v>
      </c>
      <c r="I1420" s="183" t="str">
        <f>IF(G1420=Sector!$B$50,Sector!$B$50,IF(G1420=Sector!$B$51,Sector!$B$51,IF(G1420=Sector!$B$53,Sector!$B$53,INDEX(Sector!$E$57:$E$776,MATCH('Energy consumption (raw)'!F1420,Sector!$C$57:$C$776,FALSE)))))</f>
        <v>22 Manufacture of rubber and plastics products</v>
      </c>
      <c r="J1420" s="561"/>
      <c r="K1420" s="561">
        <v>6801500</v>
      </c>
      <c r="L1420" s="561"/>
      <c r="M1420" s="561"/>
      <c r="N1420" s="561"/>
      <c r="O1420" s="561"/>
      <c r="P1420" s="561"/>
      <c r="Q1420" s="561"/>
      <c r="R1420" s="561"/>
      <c r="S1420" s="561"/>
      <c r="T1420" s="561"/>
      <c r="U1420" s="561"/>
      <c r="V1420" s="561"/>
      <c r="W1420" s="561"/>
      <c r="X1420" s="561"/>
      <c r="Y1420" s="561"/>
      <c r="Z1420" s="561"/>
      <c r="AA1420" s="561"/>
      <c r="AB1420" s="561"/>
      <c r="AC1420" s="561"/>
      <c r="AD1420" s="561"/>
      <c r="AE1420" s="561"/>
      <c r="AF1420" s="561"/>
      <c r="AG1420" s="561">
        <v>1049.47145</v>
      </c>
      <c r="AH1420" s="561">
        <v>1039.5808200000001</v>
      </c>
      <c r="AI1420" s="290" t="s">
        <v>310</v>
      </c>
      <c r="AJ1420" s="290" t="s">
        <v>360</v>
      </c>
    </row>
    <row r="1421" spans="2:36" x14ac:dyDescent="0.25">
      <c r="B1421" s="554">
        <v>1319</v>
      </c>
      <c r="C1421" s="555"/>
      <c r="D1421" s="556"/>
      <c r="E1421" s="290" t="s">
        <v>395</v>
      </c>
      <c r="F1421" s="290" t="s">
        <v>422</v>
      </c>
      <c r="G1421" s="290" t="s">
        <v>397</v>
      </c>
      <c r="H1421" s="183" t="str">
        <f>INDEX(Sector!$D$57:$D$776,MATCH('Energy consumption (raw)'!F1421,Sector!$C$57:$C$776,FALSE))</f>
        <v>Weaving</v>
      </c>
      <c r="I1421" s="183" t="str">
        <f>IF(G1421=Sector!$B$50,Sector!$B$50,IF(G1421=Sector!$B$51,Sector!$B$51,IF(G1421=Sector!$B$53,Sector!$B$53,INDEX(Sector!$E$57:$E$776,MATCH('Energy consumption (raw)'!F1421,Sector!$C$57:$C$776,FALSE)))))</f>
        <v>13 Manufacture of textiles</v>
      </c>
      <c r="J1421" s="563">
        <v>23956200</v>
      </c>
      <c r="K1421" s="561">
        <v>23956200</v>
      </c>
      <c r="L1421" s="561"/>
      <c r="M1421" s="561"/>
      <c r="N1421" s="561"/>
      <c r="O1421" s="561"/>
      <c r="P1421" s="561"/>
      <c r="Q1421" s="561"/>
      <c r="R1421" s="561"/>
      <c r="S1421" s="561"/>
      <c r="T1421" s="561"/>
      <c r="U1421" s="561"/>
      <c r="V1421" s="561"/>
      <c r="W1421" s="561"/>
      <c r="X1421" s="561"/>
      <c r="Y1421" s="561"/>
      <c r="Z1421" s="561"/>
      <c r="AA1421" s="561"/>
      <c r="AB1421" s="561"/>
      <c r="AC1421" s="561"/>
      <c r="AD1421" s="561"/>
      <c r="AE1421" s="561"/>
      <c r="AF1421" s="561"/>
      <c r="AG1421" s="561">
        <v>3696.4416600000004</v>
      </c>
      <c r="AH1421" s="561">
        <v>4087.4532900000004</v>
      </c>
      <c r="AI1421" s="290" t="s">
        <v>310</v>
      </c>
      <c r="AJ1421" s="290" t="s">
        <v>360</v>
      </c>
    </row>
    <row r="1422" spans="2:36" x14ac:dyDescent="0.25">
      <c r="B1422" s="554">
        <v>1320</v>
      </c>
      <c r="C1422" s="555"/>
      <c r="D1422" s="556"/>
      <c r="E1422" s="290" t="s">
        <v>395</v>
      </c>
      <c r="F1422" s="290" t="s">
        <v>443</v>
      </c>
      <c r="G1422" s="290" t="s">
        <v>397</v>
      </c>
      <c r="H1422" s="183" t="str">
        <f>INDEX(Sector!$D$57:$D$776,MATCH('Energy consumption (raw)'!F1422,Sector!$C$57:$C$776,FALSE))</f>
        <v>Yarn making</v>
      </c>
      <c r="I1422" s="183" t="str">
        <f>IF(G1422=Sector!$B$50,Sector!$B$50,IF(G1422=Sector!$B$51,Sector!$B$51,IF(G1422=Sector!$B$53,Sector!$B$53,INDEX(Sector!$E$57:$E$776,MATCH('Energy consumption (raw)'!F1422,Sector!$C$57:$C$776,FALSE)))))</f>
        <v>13 Manufacture of textiles</v>
      </c>
      <c r="J1422" s="563">
        <v>52694200</v>
      </c>
      <c r="K1422" s="561">
        <v>52694200</v>
      </c>
      <c r="L1422" s="561"/>
      <c r="M1422" s="561"/>
      <c r="N1422" s="561"/>
      <c r="O1422" s="561"/>
      <c r="P1422" s="561"/>
      <c r="Q1422" s="561"/>
      <c r="R1422" s="561"/>
      <c r="S1422" s="561"/>
      <c r="T1422" s="561"/>
      <c r="U1422" s="561"/>
      <c r="V1422" s="561"/>
      <c r="W1422" s="561"/>
      <c r="X1422" s="561"/>
      <c r="Y1422" s="561"/>
      <c r="Z1422" s="561"/>
      <c r="AA1422" s="561"/>
      <c r="AB1422" s="561"/>
      <c r="AC1422" s="561"/>
      <c r="AD1422" s="561"/>
      <c r="AE1422" s="561"/>
      <c r="AF1422" s="561"/>
      <c r="AG1422" s="561">
        <v>8130.7150600000004</v>
      </c>
      <c r="AH1422" s="561">
        <v>16529.94298</v>
      </c>
      <c r="AI1422" s="290" t="s">
        <v>310</v>
      </c>
      <c r="AJ1422" s="290" t="s">
        <v>360</v>
      </c>
    </row>
    <row r="1423" spans="2:36" x14ac:dyDescent="0.25">
      <c r="B1423" s="554">
        <v>1321</v>
      </c>
      <c r="C1423" s="555"/>
      <c r="D1423" s="556"/>
      <c r="E1423" s="290" t="s">
        <v>395</v>
      </c>
      <c r="F1423" s="290" t="s">
        <v>780</v>
      </c>
      <c r="G1423" s="290" t="s">
        <v>397</v>
      </c>
      <c r="H1423" s="183" t="str">
        <f>INDEX(Sector!$D$57:$D$776,MATCH('Energy consumption (raw)'!F1423,Sector!$C$57:$C$776,FALSE))</f>
        <v>Manufacture of leather products</v>
      </c>
      <c r="I1423" s="183" t="str">
        <f>IF(G1423=Sector!$B$50,Sector!$B$50,IF(G1423=Sector!$B$51,Sector!$B$51,IF(G1423=Sector!$B$53,Sector!$B$53,INDEX(Sector!$E$57:$E$776,MATCH('Energy consumption (raw)'!F1423,Sector!$C$57:$C$776,FALSE)))))</f>
        <v>15 Manufacture of leather and related products</v>
      </c>
      <c r="J1423" s="561"/>
      <c r="K1423" s="561">
        <v>20484540</v>
      </c>
      <c r="L1423" s="561"/>
      <c r="M1423" s="561"/>
      <c r="N1423" s="561"/>
      <c r="O1423" s="561"/>
      <c r="P1423" s="561"/>
      <c r="Q1423" s="561"/>
      <c r="R1423" s="561"/>
      <c r="S1423" s="561"/>
      <c r="T1423" s="561"/>
      <c r="U1423" s="561"/>
      <c r="V1423" s="561"/>
      <c r="W1423" s="561"/>
      <c r="X1423" s="561"/>
      <c r="Y1423" s="561"/>
      <c r="Z1423" s="561"/>
      <c r="AA1423" s="561"/>
      <c r="AB1423" s="561"/>
      <c r="AC1423" s="561"/>
      <c r="AD1423" s="561"/>
      <c r="AE1423" s="561"/>
      <c r="AF1423" s="561"/>
      <c r="AG1423" s="561">
        <v>3160.7645220000004</v>
      </c>
      <c r="AH1423" s="561">
        <v>3349.5150830000002</v>
      </c>
      <c r="AI1423" s="290" t="s">
        <v>310</v>
      </c>
      <c r="AJ1423" s="290" t="s">
        <v>360</v>
      </c>
    </row>
    <row r="1424" spans="2:36" x14ac:dyDescent="0.25">
      <c r="B1424" s="554">
        <v>1322</v>
      </c>
      <c r="C1424" s="555"/>
      <c r="D1424" s="556"/>
      <c r="E1424" s="290" t="s">
        <v>395</v>
      </c>
      <c r="F1424" s="290" t="s">
        <v>422</v>
      </c>
      <c r="G1424" s="290" t="s">
        <v>397</v>
      </c>
      <c r="H1424" s="183" t="str">
        <f>INDEX(Sector!$D$57:$D$776,MATCH('Energy consumption (raw)'!F1424,Sector!$C$57:$C$776,FALSE))</f>
        <v>Weaving</v>
      </c>
      <c r="I1424" s="183" t="str">
        <f>IF(G1424=Sector!$B$50,Sector!$B$50,IF(G1424=Sector!$B$51,Sector!$B$51,IF(G1424=Sector!$B$53,Sector!$B$53,INDEX(Sector!$E$57:$E$776,MATCH('Energy consumption (raw)'!F1424,Sector!$C$57:$C$776,FALSE)))))</f>
        <v>13 Manufacture of textiles</v>
      </c>
      <c r="J1424" s="561"/>
      <c r="K1424" s="561">
        <v>8432590</v>
      </c>
      <c r="L1424" s="561"/>
      <c r="M1424" s="561"/>
      <c r="N1424" s="561"/>
      <c r="O1424" s="561"/>
      <c r="P1424" s="561"/>
      <c r="Q1424" s="561"/>
      <c r="R1424" s="561"/>
      <c r="S1424" s="561"/>
      <c r="T1424" s="561"/>
      <c r="U1424" s="561"/>
      <c r="V1424" s="561"/>
      <c r="W1424" s="561"/>
      <c r="X1424" s="561"/>
      <c r="Y1424" s="561"/>
      <c r="Z1424" s="561"/>
      <c r="AA1424" s="561"/>
      <c r="AB1424" s="561"/>
      <c r="AC1424" s="561"/>
      <c r="AD1424" s="561"/>
      <c r="AE1424" s="561"/>
      <c r="AF1424" s="561"/>
      <c r="AG1424" s="561">
        <v>1301.148637</v>
      </c>
      <c r="AH1424" s="561">
        <v>1152.3972650000001</v>
      </c>
      <c r="AI1424" s="290" t="s">
        <v>310</v>
      </c>
      <c r="AJ1424" s="290" t="s">
        <v>360</v>
      </c>
    </row>
    <row r="1425" spans="2:36" x14ac:dyDescent="0.25">
      <c r="B1425" s="554">
        <v>1323</v>
      </c>
      <c r="C1425" s="555"/>
      <c r="D1425" s="556"/>
      <c r="E1425" s="290" t="s">
        <v>395</v>
      </c>
      <c r="F1425" s="290" t="s">
        <v>422</v>
      </c>
      <c r="G1425" s="290" t="s">
        <v>397</v>
      </c>
      <c r="H1425" s="183" t="str">
        <f>INDEX(Sector!$D$57:$D$776,MATCH('Energy consumption (raw)'!F1425,Sector!$C$57:$C$776,FALSE))</f>
        <v>Weaving</v>
      </c>
      <c r="I1425" s="183" t="str">
        <f>IF(G1425=Sector!$B$50,Sector!$B$50,IF(G1425=Sector!$B$51,Sector!$B$51,IF(G1425=Sector!$B$53,Sector!$B$53,INDEX(Sector!$E$57:$E$776,MATCH('Energy consumption (raw)'!F1425,Sector!$C$57:$C$776,FALSE)))))</f>
        <v>13 Manufacture of textiles</v>
      </c>
      <c r="J1425" s="561"/>
      <c r="K1425" s="561">
        <v>32331050</v>
      </c>
      <c r="L1425" s="561"/>
      <c r="M1425" s="561"/>
      <c r="N1425" s="561"/>
      <c r="O1425" s="561"/>
      <c r="P1425" s="561"/>
      <c r="Q1425" s="561"/>
      <c r="R1425" s="561"/>
      <c r="S1425" s="561"/>
      <c r="T1425" s="561"/>
      <c r="U1425" s="561"/>
      <c r="V1425" s="561"/>
      <c r="W1425" s="561"/>
      <c r="X1425" s="561"/>
      <c r="Y1425" s="561"/>
      <c r="Z1425" s="561"/>
      <c r="AA1425" s="561"/>
      <c r="AB1425" s="561"/>
      <c r="AC1425" s="561"/>
      <c r="AD1425" s="561"/>
      <c r="AE1425" s="561"/>
      <c r="AF1425" s="561"/>
      <c r="AG1425" s="561">
        <v>4988.6810150000001</v>
      </c>
      <c r="AH1425" s="561">
        <v>4385.1592471000004</v>
      </c>
      <c r="AI1425" s="290" t="s">
        <v>310</v>
      </c>
      <c r="AJ1425" s="290" t="s">
        <v>360</v>
      </c>
    </row>
    <row r="1426" spans="2:36" x14ac:dyDescent="0.25">
      <c r="B1426" s="554">
        <v>1324</v>
      </c>
      <c r="C1426" s="555"/>
      <c r="D1426" s="556"/>
      <c r="E1426" s="290" t="s">
        <v>395</v>
      </c>
      <c r="F1426" s="290" t="s">
        <v>422</v>
      </c>
      <c r="G1426" s="290" t="s">
        <v>397</v>
      </c>
      <c r="H1426" s="183" t="str">
        <f>INDEX(Sector!$D$57:$D$776,MATCH('Energy consumption (raw)'!F1426,Sector!$C$57:$C$776,FALSE))</f>
        <v>Weaving</v>
      </c>
      <c r="I1426" s="183" t="str">
        <f>IF(G1426=Sector!$B$50,Sector!$B$50,IF(G1426=Sector!$B$51,Sector!$B$51,IF(G1426=Sector!$B$53,Sector!$B$53,INDEX(Sector!$E$57:$E$776,MATCH('Energy consumption (raw)'!F1426,Sector!$C$57:$C$776,FALSE)))))</f>
        <v>13 Manufacture of textiles</v>
      </c>
      <c r="J1426" s="561"/>
      <c r="K1426" s="561">
        <v>22402596</v>
      </c>
      <c r="L1426" s="561"/>
      <c r="M1426" s="561"/>
      <c r="N1426" s="561"/>
      <c r="O1426" s="561"/>
      <c r="P1426" s="561"/>
      <c r="Q1426" s="561"/>
      <c r="R1426" s="561"/>
      <c r="S1426" s="561"/>
      <c r="T1426" s="561"/>
      <c r="U1426" s="561"/>
      <c r="V1426" s="561"/>
      <c r="W1426" s="561"/>
      <c r="X1426" s="561"/>
      <c r="Y1426" s="561"/>
      <c r="Z1426" s="561"/>
      <c r="AA1426" s="561"/>
      <c r="AB1426" s="561"/>
      <c r="AC1426" s="561"/>
      <c r="AD1426" s="561"/>
      <c r="AE1426" s="561"/>
      <c r="AF1426" s="561"/>
      <c r="AG1426" s="561">
        <v>3456.7205628000002</v>
      </c>
      <c r="AH1426" s="561">
        <v>2377.9476971000004</v>
      </c>
      <c r="AI1426" s="290" t="s">
        <v>310</v>
      </c>
      <c r="AJ1426" s="290" t="s">
        <v>360</v>
      </c>
    </row>
    <row r="1427" spans="2:36" x14ac:dyDescent="0.25">
      <c r="B1427" s="554">
        <v>1325</v>
      </c>
      <c r="C1427" s="555"/>
      <c r="D1427" s="556"/>
      <c r="E1427" s="290" t="s">
        <v>395</v>
      </c>
      <c r="F1427" s="290" t="s">
        <v>656</v>
      </c>
      <c r="G1427" s="290" t="s">
        <v>397</v>
      </c>
      <c r="H1427" s="183" t="str">
        <f>INDEX(Sector!$D$57:$D$776,MATCH('Energy consumption (raw)'!F1427,Sector!$C$57:$C$776,FALSE))</f>
        <v>Production of batteries</v>
      </c>
      <c r="I1427" s="183" t="str">
        <f>IF(G1427=Sector!$B$50,Sector!$B$50,IF(G1427=Sector!$B$51,Sector!$B$51,IF(G1427=Sector!$B$53,Sector!$B$53,INDEX(Sector!$E$57:$E$776,MATCH('Energy consumption (raw)'!F1427,Sector!$C$57:$C$776,FALSE)))))</f>
        <v>27 Manufacture of electrical equipment</v>
      </c>
      <c r="J1427" s="561"/>
      <c r="K1427" s="561">
        <v>42409700</v>
      </c>
      <c r="L1427" s="561"/>
      <c r="M1427" s="561"/>
      <c r="N1427" s="561"/>
      <c r="O1427" s="561"/>
      <c r="P1427" s="561"/>
      <c r="Q1427" s="561"/>
      <c r="R1427" s="561"/>
      <c r="S1427" s="561"/>
      <c r="T1427" s="561"/>
      <c r="U1427" s="561"/>
      <c r="V1427" s="561"/>
      <c r="W1427" s="561"/>
      <c r="X1427" s="561"/>
      <c r="Y1427" s="561"/>
      <c r="Z1427" s="561"/>
      <c r="AA1427" s="561"/>
      <c r="AB1427" s="561"/>
      <c r="AC1427" s="561"/>
      <c r="AD1427" s="561"/>
      <c r="AE1427" s="561"/>
      <c r="AF1427" s="561"/>
      <c r="AG1427" s="561">
        <v>6543.8167100000001</v>
      </c>
      <c r="AH1427" s="561">
        <v>4709.6063199999999</v>
      </c>
      <c r="AI1427" s="290" t="s">
        <v>310</v>
      </c>
      <c r="AJ1427" s="290" t="s">
        <v>360</v>
      </c>
    </row>
    <row r="1428" spans="2:36" x14ac:dyDescent="0.25">
      <c r="B1428" s="554">
        <v>1326</v>
      </c>
      <c r="C1428" s="555"/>
      <c r="D1428" s="556"/>
      <c r="E1428" s="290" t="s">
        <v>395</v>
      </c>
      <c r="F1428" s="290" t="s">
        <v>781</v>
      </c>
      <c r="G1428" s="290" t="s">
        <v>397</v>
      </c>
      <c r="H1428" s="183" t="str">
        <f>INDEX(Sector!$D$57:$D$776,MATCH('Energy consumption (raw)'!F1428,Sector!$C$57:$C$776,FALSE))</f>
        <v>Producing plastic kitchen utensils, straws, disposable plastic cases</v>
      </c>
      <c r="I1428" s="183" t="str">
        <f>IF(G1428=Sector!$B$50,Sector!$B$50,IF(G1428=Sector!$B$51,Sector!$B$51,IF(G1428=Sector!$B$53,Sector!$B$53,INDEX(Sector!$E$57:$E$776,MATCH('Energy consumption (raw)'!F1428,Sector!$C$57:$C$776,FALSE)))))</f>
        <v>22 Manufacture of rubber and plastics products</v>
      </c>
      <c r="J1428" s="561"/>
      <c r="K1428" s="561">
        <v>14040490</v>
      </c>
      <c r="L1428" s="561"/>
      <c r="M1428" s="561"/>
      <c r="N1428" s="561"/>
      <c r="O1428" s="561"/>
      <c r="P1428" s="561"/>
      <c r="Q1428" s="561"/>
      <c r="R1428" s="561"/>
      <c r="S1428" s="561"/>
      <c r="T1428" s="561"/>
      <c r="U1428" s="561"/>
      <c r="V1428" s="561"/>
      <c r="W1428" s="561"/>
      <c r="X1428" s="561"/>
      <c r="Y1428" s="561"/>
      <c r="Z1428" s="561"/>
      <c r="AA1428" s="561"/>
      <c r="AB1428" s="561"/>
      <c r="AC1428" s="561"/>
      <c r="AD1428" s="561"/>
      <c r="AE1428" s="561"/>
      <c r="AF1428" s="561"/>
      <c r="AG1428" s="561">
        <v>2166.4476070000001</v>
      </c>
      <c r="AH1428" s="561"/>
      <c r="AI1428" s="290" t="s">
        <v>310</v>
      </c>
      <c r="AJ1428" s="290" t="s">
        <v>360</v>
      </c>
    </row>
    <row r="1429" spans="2:36" x14ac:dyDescent="0.25">
      <c r="B1429" s="554">
        <v>1327</v>
      </c>
      <c r="C1429" s="555"/>
      <c r="D1429" s="556"/>
      <c r="E1429" s="290" t="s">
        <v>395</v>
      </c>
      <c r="F1429" s="290" t="s">
        <v>444</v>
      </c>
      <c r="G1429" s="290" t="s">
        <v>397</v>
      </c>
      <c r="H1429" s="183" t="str">
        <f>INDEX(Sector!$D$57:$D$776,MATCH('Energy consumption (raw)'!F1429,Sector!$C$57:$C$776,FALSE))</f>
        <v>Manufacture of batteries and accumulators</v>
      </c>
      <c r="I1429" s="183" t="str">
        <f>IF(G1429=Sector!$B$50,Sector!$B$50,IF(G1429=Sector!$B$51,Sector!$B$51,IF(G1429=Sector!$B$53,Sector!$B$53,INDEX(Sector!$E$57:$E$776,MATCH('Energy consumption (raw)'!F1429,Sector!$C$57:$C$776,FALSE)))))</f>
        <v>27 Manufacture of electrical equipment</v>
      </c>
      <c r="J1429" s="561"/>
      <c r="K1429" s="561">
        <v>8958030</v>
      </c>
      <c r="L1429" s="561"/>
      <c r="M1429" s="561"/>
      <c r="N1429" s="561"/>
      <c r="O1429" s="561"/>
      <c r="P1429" s="561"/>
      <c r="Q1429" s="561"/>
      <c r="R1429" s="561"/>
      <c r="S1429" s="561"/>
      <c r="T1429" s="561"/>
      <c r="U1429" s="561"/>
      <c r="V1429" s="561"/>
      <c r="W1429" s="561"/>
      <c r="X1429" s="561"/>
      <c r="Y1429" s="561"/>
      <c r="Z1429" s="561"/>
      <c r="AA1429" s="561"/>
      <c r="AB1429" s="561"/>
      <c r="AC1429" s="561"/>
      <c r="AD1429" s="561"/>
      <c r="AE1429" s="561"/>
      <c r="AF1429" s="561"/>
      <c r="AG1429" s="561">
        <v>1382.2240290000002</v>
      </c>
      <c r="AH1429" s="561"/>
      <c r="AI1429" s="290" t="s">
        <v>310</v>
      </c>
      <c r="AJ1429" s="290" t="s">
        <v>360</v>
      </c>
    </row>
    <row r="1430" spans="2:36" x14ac:dyDescent="0.25">
      <c r="B1430" s="554">
        <v>1328</v>
      </c>
      <c r="C1430" s="555"/>
      <c r="D1430" s="556"/>
      <c r="E1430" s="290" t="s">
        <v>395</v>
      </c>
      <c r="F1430" s="290" t="s">
        <v>417</v>
      </c>
      <c r="G1430" s="290" t="s">
        <v>397</v>
      </c>
      <c r="H1430" s="183" t="str">
        <f>INDEX(Sector!$D$57:$D$776,MATCH('Energy consumption (raw)'!F1430,Sector!$C$57:$C$776,FALSE))</f>
        <v>Producing products from plastic</v>
      </c>
      <c r="I1430" s="183" t="str">
        <f>IF(G1430=Sector!$B$50,Sector!$B$50,IF(G1430=Sector!$B$51,Sector!$B$51,IF(G1430=Sector!$B$53,Sector!$B$53,INDEX(Sector!$E$57:$E$776,MATCH('Energy consumption (raw)'!F1430,Sector!$C$57:$C$776,FALSE)))))</f>
        <v>22 Manufacture of rubber and plastics products</v>
      </c>
      <c r="J1430" s="561"/>
      <c r="K1430" s="561">
        <v>16100000</v>
      </c>
      <c r="L1430" s="561"/>
      <c r="M1430" s="561"/>
      <c r="N1430" s="561"/>
      <c r="O1430" s="561"/>
      <c r="P1430" s="561"/>
      <c r="Q1430" s="561"/>
      <c r="R1430" s="561"/>
      <c r="S1430" s="561"/>
      <c r="T1430" s="561"/>
      <c r="U1430" s="561"/>
      <c r="V1430" s="561"/>
      <c r="W1430" s="561"/>
      <c r="X1430" s="561"/>
      <c r="Y1430" s="561"/>
      <c r="Z1430" s="561"/>
      <c r="AA1430" s="561"/>
      <c r="AB1430" s="561"/>
      <c r="AC1430" s="561"/>
      <c r="AD1430" s="561"/>
      <c r="AE1430" s="561"/>
      <c r="AF1430" s="561"/>
      <c r="AG1430" s="561">
        <v>2484.23</v>
      </c>
      <c r="AH1430" s="561">
        <v>3163.15</v>
      </c>
      <c r="AI1430" s="290" t="s">
        <v>310</v>
      </c>
      <c r="AJ1430" s="290" t="s">
        <v>360</v>
      </c>
    </row>
    <row r="1431" spans="2:36" x14ac:dyDescent="0.25">
      <c r="B1431" s="554">
        <v>1329</v>
      </c>
      <c r="C1431" s="555"/>
      <c r="D1431" s="556"/>
      <c r="E1431" s="290" t="s">
        <v>395</v>
      </c>
      <c r="F1431" s="290" t="s">
        <v>422</v>
      </c>
      <c r="G1431" s="290" t="s">
        <v>397</v>
      </c>
      <c r="H1431" s="183" t="str">
        <f>INDEX(Sector!$D$57:$D$776,MATCH('Energy consumption (raw)'!F1431,Sector!$C$57:$C$776,FALSE))</f>
        <v>Weaving</v>
      </c>
      <c r="I1431" s="183" t="str">
        <f>IF(G1431=Sector!$B$50,Sector!$B$50,IF(G1431=Sector!$B$51,Sector!$B$51,IF(G1431=Sector!$B$53,Sector!$B$53,INDEX(Sector!$E$57:$E$776,MATCH('Energy consumption (raw)'!F1431,Sector!$C$57:$C$776,FALSE)))))</f>
        <v>13 Manufacture of textiles</v>
      </c>
      <c r="J1431" s="561"/>
      <c r="K1431" s="561">
        <v>7600000</v>
      </c>
      <c r="L1431" s="561"/>
      <c r="M1431" s="561"/>
      <c r="N1431" s="561"/>
      <c r="O1431" s="561"/>
      <c r="P1431" s="561"/>
      <c r="Q1431" s="561"/>
      <c r="R1431" s="561"/>
      <c r="S1431" s="561"/>
      <c r="T1431" s="561"/>
      <c r="U1431" s="561"/>
      <c r="V1431" s="561"/>
      <c r="W1431" s="561"/>
      <c r="X1431" s="561"/>
      <c r="Y1431" s="561"/>
      <c r="Z1431" s="561"/>
      <c r="AA1431" s="561"/>
      <c r="AB1431" s="561"/>
      <c r="AC1431" s="561"/>
      <c r="AD1431" s="561"/>
      <c r="AE1431" s="561"/>
      <c r="AF1431" s="561"/>
      <c r="AG1431" s="561">
        <v>1172.68</v>
      </c>
      <c r="AH1431" s="561">
        <v>1311.5500000000002</v>
      </c>
      <c r="AI1431" s="290" t="s">
        <v>310</v>
      </c>
      <c r="AJ1431" s="290" t="s">
        <v>360</v>
      </c>
    </row>
    <row r="1432" spans="2:36" x14ac:dyDescent="0.25">
      <c r="B1432" s="554">
        <v>1330</v>
      </c>
      <c r="C1432" s="555"/>
      <c r="D1432" s="556"/>
      <c r="E1432" s="290" t="s">
        <v>395</v>
      </c>
      <c r="F1432" s="290" t="s">
        <v>461</v>
      </c>
      <c r="G1432" s="290" t="s">
        <v>397</v>
      </c>
      <c r="H1432" s="183" t="str">
        <f>INDEX(Sector!$D$57:$D$776,MATCH('Energy consumption (raw)'!F1432,Sector!$C$57:$C$776,FALSE))</f>
        <v>Iron and steel production</v>
      </c>
      <c r="I1432" s="183" t="str">
        <f>IF(G1432=Sector!$B$50,Sector!$B$50,IF(G1432=Sector!$B$51,Sector!$B$51,IF(G1432=Sector!$B$53,Sector!$B$53,INDEX(Sector!$E$57:$E$776,MATCH('Energy consumption (raw)'!F1432,Sector!$C$57:$C$776,FALSE)))))</f>
        <v>24 Manufacture of basic metals</v>
      </c>
      <c r="J1432" s="561"/>
      <c r="K1432" s="561">
        <v>15700000</v>
      </c>
      <c r="L1432" s="561"/>
      <c r="M1432" s="561"/>
      <c r="N1432" s="561"/>
      <c r="O1432" s="561"/>
      <c r="P1432" s="561"/>
      <c r="Q1432" s="561"/>
      <c r="R1432" s="561"/>
      <c r="S1432" s="561"/>
      <c r="T1432" s="561"/>
      <c r="U1432" s="561"/>
      <c r="V1432" s="561"/>
      <c r="W1432" s="561"/>
      <c r="X1432" s="561"/>
      <c r="Y1432" s="561"/>
      <c r="Z1432" s="561"/>
      <c r="AA1432" s="561"/>
      <c r="AB1432" s="561"/>
      <c r="AC1432" s="561"/>
      <c r="AD1432" s="561"/>
      <c r="AE1432" s="561"/>
      <c r="AF1432" s="561"/>
      <c r="AG1432" s="561">
        <v>2422.5100000000002</v>
      </c>
      <c r="AH1432" s="561">
        <v>1697.3000000000002</v>
      </c>
      <c r="AI1432" s="290" t="s">
        <v>310</v>
      </c>
      <c r="AJ1432" s="290" t="s">
        <v>360</v>
      </c>
    </row>
    <row r="1433" spans="2:36" x14ac:dyDescent="0.25">
      <c r="B1433" s="554">
        <v>1331</v>
      </c>
      <c r="C1433" s="555"/>
      <c r="D1433" s="556"/>
      <c r="E1433" s="290" t="s">
        <v>395</v>
      </c>
      <c r="F1433" s="290" t="s">
        <v>782</v>
      </c>
      <c r="G1433" s="290" t="s">
        <v>397</v>
      </c>
      <c r="H1433" s="183" t="str">
        <f>INDEX(Sector!$D$57:$D$776,MATCH('Energy consumption (raw)'!F1433,Sector!$C$57:$C$776,FALSE))</f>
        <v>Food production</v>
      </c>
      <c r="I1433" s="183" t="str">
        <f>IF(G1433=Sector!$B$50,Sector!$B$50,IF(G1433=Sector!$B$51,Sector!$B$51,IF(G1433=Sector!$B$53,Sector!$B$53,INDEX(Sector!$E$57:$E$776,MATCH('Energy consumption (raw)'!F1433,Sector!$C$57:$C$776,FALSE)))))</f>
        <v>10 Manufacture of food products</v>
      </c>
      <c r="J1433" s="561"/>
      <c r="K1433" s="561">
        <v>13200000</v>
      </c>
      <c r="L1433" s="561"/>
      <c r="M1433" s="561"/>
      <c r="N1433" s="561"/>
      <c r="O1433" s="561"/>
      <c r="P1433" s="561"/>
      <c r="Q1433" s="561"/>
      <c r="R1433" s="561"/>
      <c r="S1433" s="561"/>
      <c r="T1433" s="561"/>
      <c r="U1433" s="561"/>
      <c r="V1433" s="561"/>
      <c r="W1433" s="561"/>
      <c r="X1433" s="561"/>
      <c r="Y1433" s="561"/>
      <c r="Z1433" s="561"/>
      <c r="AA1433" s="561"/>
      <c r="AB1433" s="561"/>
      <c r="AC1433" s="561"/>
      <c r="AD1433" s="561"/>
      <c r="AE1433" s="561"/>
      <c r="AF1433" s="561"/>
      <c r="AG1433" s="561">
        <v>2036.7600000000002</v>
      </c>
      <c r="AH1433" s="561">
        <v>1465.8500000000001</v>
      </c>
      <c r="AI1433" s="290" t="s">
        <v>310</v>
      </c>
      <c r="AJ1433" s="290" t="s">
        <v>360</v>
      </c>
    </row>
    <row r="1434" spans="2:36" x14ac:dyDescent="0.25">
      <c r="B1434" s="554">
        <v>1332</v>
      </c>
      <c r="C1434" s="555"/>
      <c r="D1434" s="556"/>
      <c r="E1434" s="290" t="s">
        <v>395</v>
      </c>
      <c r="F1434" s="290" t="s">
        <v>783</v>
      </c>
      <c r="G1434" s="290" t="s">
        <v>397</v>
      </c>
      <c r="H1434" s="183" t="str">
        <f>INDEX(Sector!$D$57:$D$776,MATCH('Energy consumption (raw)'!F1434,Sector!$C$57:$C$776,FALSE))</f>
        <v>Production of animal food</v>
      </c>
      <c r="I1434" s="183" t="str">
        <f>IF(G1434=Sector!$B$50,Sector!$B$50,IF(G1434=Sector!$B$51,Sector!$B$51,IF(G1434=Sector!$B$53,Sector!$B$53,INDEX(Sector!$E$57:$E$776,MATCH('Energy consumption (raw)'!F1434,Sector!$C$57:$C$776,FALSE)))))</f>
        <v>10 Manufacture of food products</v>
      </c>
      <c r="J1434" s="561"/>
      <c r="K1434" s="561">
        <v>7400000</v>
      </c>
      <c r="L1434" s="561"/>
      <c r="M1434" s="561"/>
      <c r="N1434" s="561"/>
      <c r="O1434" s="561"/>
      <c r="P1434" s="561"/>
      <c r="Q1434" s="561"/>
      <c r="R1434" s="561"/>
      <c r="S1434" s="561"/>
      <c r="T1434" s="561"/>
      <c r="U1434" s="561"/>
      <c r="V1434" s="561"/>
      <c r="W1434" s="561"/>
      <c r="X1434" s="561"/>
      <c r="Y1434" s="561"/>
      <c r="Z1434" s="561"/>
      <c r="AA1434" s="561"/>
      <c r="AB1434" s="561"/>
      <c r="AC1434" s="561"/>
      <c r="AD1434" s="561"/>
      <c r="AE1434" s="561"/>
      <c r="AF1434" s="561"/>
      <c r="AG1434" s="561">
        <v>1141.8200000000002</v>
      </c>
      <c r="AH1434" s="561">
        <v>1080.1000000000001</v>
      </c>
      <c r="AI1434" s="290" t="s">
        <v>310</v>
      </c>
      <c r="AJ1434" s="290" t="s">
        <v>360</v>
      </c>
    </row>
    <row r="1435" spans="2:36" x14ac:dyDescent="0.25">
      <c r="B1435" s="554">
        <v>1333</v>
      </c>
      <c r="C1435" s="555"/>
      <c r="D1435" s="556"/>
      <c r="E1435" s="290" t="s">
        <v>395</v>
      </c>
      <c r="F1435" s="290" t="s">
        <v>383</v>
      </c>
      <c r="G1435" s="290" t="s">
        <v>397</v>
      </c>
      <c r="H1435" s="183" t="str">
        <f>INDEX(Sector!$D$57:$D$776,MATCH('Energy consumption (raw)'!F1435,Sector!$C$57:$C$776,FALSE))</f>
        <v>Manufacture of starch and starch-based products</v>
      </c>
      <c r="I1435" s="183" t="str">
        <f>IF(G1435=Sector!$B$50,Sector!$B$50,IF(G1435=Sector!$B$51,Sector!$B$51,IF(G1435=Sector!$B$53,Sector!$B$53,INDEX(Sector!$E$57:$E$776,MATCH('Energy consumption (raw)'!F1435,Sector!$C$57:$C$776,FALSE)))))</f>
        <v>10 Manufacture of food products</v>
      </c>
      <c r="J1435" s="561"/>
      <c r="K1435" s="561">
        <v>10000000</v>
      </c>
      <c r="L1435" s="561"/>
      <c r="M1435" s="561"/>
      <c r="N1435" s="561"/>
      <c r="O1435" s="561"/>
      <c r="P1435" s="561"/>
      <c r="Q1435" s="561"/>
      <c r="R1435" s="561"/>
      <c r="S1435" s="561"/>
      <c r="T1435" s="561"/>
      <c r="U1435" s="561"/>
      <c r="V1435" s="561"/>
      <c r="W1435" s="561"/>
      <c r="X1435" s="561"/>
      <c r="Y1435" s="561"/>
      <c r="Z1435" s="561"/>
      <c r="AA1435" s="561"/>
      <c r="AB1435" s="561"/>
      <c r="AC1435" s="561"/>
      <c r="AD1435" s="561"/>
      <c r="AE1435" s="561"/>
      <c r="AF1435" s="561"/>
      <c r="AG1435" s="561">
        <v>1543</v>
      </c>
      <c r="AH1435" s="561">
        <v>1157.25</v>
      </c>
      <c r="AI1435" s="290" t="s">
        <v>310</v>
      </c>
      <c r="AJ1435" s="290" t="s">
        <v>360</v>
      </c>
    </row>
    <row r="1436" spans="2:36" x14ac:dyDescent="0.25">
      <c r="B1436" s="554">
        <v>1334</v>
      </c>
      <c r="C1436" s="555"/>
      <c r="D1436" s="556"/>
      <c r="E1436" s="290" t="s">
        <v>395</v>
      </c>
      <c r="F1436" s="290" t="s">
        <v>383</v>
      </c>
      <c r="G1436" s="290" t="s">
        <v>397</v>
      </c>
      <c r="H1436" s="183" t="str">
        <f>INDEX(Sector!$D$57:$D$776,MATCH('Energy consumption (raw)'!F1436,Sector!$C$57:$C$776,FALSE))</f>
        <v>Manufacture of starch and starch-based products</v>
      </c>
      <c r="I1436" s="183" t="str">
        <f>IF(G1436=Sector!$B$50,Sector!$B$50,IF(G1436=Sector!$B$51,Sector!$B$51,IF(G1436=Sector!$B$53,Sector!$B$53,INDEX(Sector!$E$57:$E$776,MATCH('Energy consumption (raw)'!F1436,Sector!$C$57:$C$776,FALSE)))))</f>
        <v>10 Manufacture of food products</v>
      </c>
      <c r="J1436" s="561"/>
      <c r="K1436" s="561">
        <v>9320900</v>
      </c>
      <c r="L1436" s="561"/>
      <c r="M1436" s="561"/>
      <c r="N1436" s="561"/>
      <c r="O1436" s="561"/>
      <c r="P1436" s="561"/>
      <c r="Q1436" s="561"/>
      <c r="R1436" s="561"/>
      <c r="S1436" s="561"/>
      <c r="T1436" s="561"/>
      <c r="U1436" s="561"/>
      <c r="V1436" s="561"/>
      <c r="W1436" s="561"/>
      <c r="X1436" s="561"/>
      <c r="Y1436" s="561"/>
      <c r="Z1436" s="561"/>
      <c r="AA1436" s="561"/>
      <c r="AB1436" s="561"/>
      <c r="AC1436" s="561"/>
      <c r="AD1436" s="561"/>
      <c r="AE1436" s="561"/>
      <c r="AF1436" s="561"/>
      <c r="AG1436" s="561">
        <v>1438.21487</v>
      </c>
      <c r="AH1436" s="561">
        <v>1382.94461</v>
      </c>
      <c r="AI1436" s="290" t="s">
        <v>310</v>
      </c>
      <c r="AJ1436" s="290" t="s">
        <v>360</v>
      </c>
    </row>
    <row r="1437" spans="2:36" x14ac:dyDescent="0.25">
      <c r="B1437" s="554">
        <v>1335</v>
      </c>
      <c r="C1437" s="555"/>
      <c r="D1437" s="556"/>
      <c r="E1437" s="290" t="s">
        <v>395</v>
      </c>
      <c r="F1437" s="290" t="s">
        <v>383</v>
      </c>
      <c r="G1437" s="290" t="s">
        <v>397</v>
      </c>
      <c r="H1437" s="183" t="str">
        <f>INDEX(Sector!$D$57:$D$776,MATCH('Energy consumption (raw)'!F1437,Sector!$C$57:$C$776,FALSE))</f>
        <v>Manufacture of starch and starch-based products</v>
      </c>
      <c r="I1437" s="183" t="str">
        <f>IF(G1437=Sector!$B$50,Sector!$B$50,IF(G1437=Sector!$B$51,Sector!$B$51,IF(G1437=Sector!$B$53,Sector!$B$53,INDEX(Sector!$E$57:$E$776,MATCH('Energy consumption (raw)'!F1437,Sector!$C$57:$C$776,FALSE)))))</f>
        <v>10 Manufacture of food products</v>
      </c>
      <c r="J1437" s="561"/>
      <c r="K1437" s="561">
        <v>7920000</v>
      </c>
      <c r="L1437" s="561"/>
      <c r="M1437" s="561"/>
      <c r="N1437" s="561"/>
      <c r="O1437" s="561"/>
      <c r="P1437" s="561"/>
      <c r="Q1437" s="561"/>
      <c r="R1437" s="561"/>
      <c r="S1437" s="561"/>
      <c r="T1437" s="561"/>
      <c r="U1437" s="561"/>
      <c r="V1437" s="561"/>
      <c r="W1437" s="561"/>
      <c r="X1437" s="561"/>
      <c r="Y1437" s="561"/>
      <c r="Z1437" s="561"/>
      <c r="AA1437" s="561"/>
      <c r="AB1437" s="561"/>
      <c r="AC1437" s="561"/>
      <c r="AD1437" s="561"/>
      <c r="AE1437" s="561"/>
      <c r="AF1437" s="561"/>
      <c r="AG1437" s="561">
        <v>1222.056</v>
      </c>
      <c r="AH1437" s="561">
        <v>1184.73083</v>
      </c>
      <c r="AI1437" s="290" t="s">
        <v>310</v>
      </c>
      <c r="AJ1437" s="290" t="s">
        <v>360</v>
      </c>
    </row>
    <row r="1438" spans="2:36" x14ac:dyDescent="0.25">
      <c r="B1438" s="554">
        <v>1336</v>
      </c>
      <c r="C1438" s="555"/>
      <c r="D1438" s="556"/>
      <c r="E1438" s="290" t="s">
        <v>395</v>
      </c>
      <c r="F1438" s="290" t="s">
        <v>383</v>
      </c>
      <c r="G1438" s="290" t="s">
        <v>397</v>
      </c>
      <c r="H1438" s="183" t="str">
        <f>INDEX(Sector!$D$57:$D$776,MATCH('Energy consumption (raw)'!F1438,Sector!$C$57:$C$776,FALSE))</f>
        <v>Manufacture of starch and starch-based products</v>
      </c>
      <c r="I1438" s="183" t="str">
        <f>IF(G1438=Sector!$B$50,Sector!$B$50,IF(G1438=Sector!$B$51,Sector!$B$51,IF(G1438=Sector!$B$53,Sector!$B$53,INDEX(Sector!$E$57:$E$776,MATCH('Energy consumption (raw)'!F1438,Sector!$C$57:$C$776,FALSE)))))</f>
        <v>10 Manufacture of food products</v>
      </c>
      <c r="J1438" s="561"/>
      <c r="K1438" s="561">
        <v>14979500</v>
      </c>
      <c r="L1438" s="561"/>
      <c r="M1438" s="561"/>
      <c r="N1438" s="561"/>
      <c r="O1438" s="561"/>
      <c r="P1438" s="561"/>
      <c r="Q1438" s="561"/>
      <c r="R1438" s="561"/>
      <c r="S1438" s="561"/>
      <c r="T1438" s="561"/>
      <c r="U1438" s="561"/>
      <c r="V1438" s="561"/>
      <c r="W1438" s="561"/>
      <c r="X1438" s="561"/>
      <c r="Y1438" s="561"/>
      <c r="Z1438" s="561"/>
      <c r="AA1438" s="561"/>
      <c r="AB1438" s="561"/>
      <c r="AC1438" s="561"/>
      <c r="AD1438" s="561"/>
      <c r="AE1438" s="561"/>
      <c r="AF1438" s="561"/>
      <c r="AG1438" s="561">
        <v>2311.3368500000001</v>
      </c>
      <c r="AH1438" s="561">
        <v>1769.1883700000001</v>
      </c>
      <c r="AI1438" s="290" t="s">
        <v>310</v>
      </c>
      <c r="AJ1438" s="290" t="s">
        <v>360</v>
      </c>
    </row>
    <row r="1439" spans="2:36" x14ac:dyDescent="0.25">
      <c r="B1439" s="554">
        <v>1337</v>
      </c>
      <c r="C1439" s="555"/>
      <c r="D1439" s="556"/>
      <c r="E1439" s="290" t="s">
        <v>395</v>
      </c>
      <c r="F1439" s="290" t="s">
        <v>383</v>
      </c>
      <c r="G1439" s="290" t="s">
        <v>397</v>
      </c>
      <c r="H1439" s="183" t="str">
        <f>INDEX(Sector!$D$57:$D$776,MATCH('Energy consumption (raw)'!F1439,Sector!$C$57:$C$776,FALSE))</f>
        <v>Manufacture of starch and starch-based products</v>
      </c>
      <c r="I1439" s="183" t="str">
        <f>IF(G1439=Sector!$B$50,Sector!$B$50,IF(G1439=Sector!$B$51,Sector!$B$51,IF(G1439=Sector!$B$53,Sector!$B$53,INDEX(Sector!$E$57:$E$776,MATCH('Energy consumption (raw)'!F1439,Sector!$C$57:$C$776,FALSE)))))</f>
        <v>10 Manufacture of food products</v>
      </c>
      <c r="J1439" s="561"/>
      <c r="K1439" s="561">
        <v>10871900</v>
      </c>
      <c r="L1439" s="561"/>
      <c r="M1439" s="561"/>
      <c r="N1439" s="561"/>
      <c r="O1439" s="561"/>
      <c r="P1439" s="561"/>
      <c r="Q1439" s="561"/>
      <c r="R1439" s="561"/>
      <c r="S1439" s="561"/>
      <c r="T1439" s="561"/>
      <c r="U1439" s="561"/>
      <c r="V1439" s="561"/>
      <c r="W1439" s="561"/>
      <c r="X1439" s="561"/>
      <c r="Y1439" s="561"/>
      <c r="Z1439" s="561"/>
      <c r="AA1439" s="561"/>
      <c r="AB1439" s="561"/>
      <c r="AC1439" s="561"/>
      <c r="AD1439" s="561"/>
      <c r="AE1439" s="561"/>
      <c r="AF1439" s="561"/>
      <c r="AG1439" s="561">
        <v>1677.5341700000001</v>
      </c>
      <c r="AH1439" s="561">
        <v>1389.99612</v>
      </c>
      <c r="AI1439" s="290" t="s">
        <v>310</v>
      </c>
      <c r="AJ1439" s="290" t="s">
        <v>360</v>
      </c>
    </row>
    <row r="1440" spans="2:36" x14ac:dyDescent="0.25">
      <c r="B1440" s="554">
        <v>1338</v>
      </c>
      <c r="C1440" s="555"/>
      <c r="D1440" s="556"/>
      <c r="E1440" s="290" t="s">
        <v>395</v>
      </c>
      <c r="F1440" s="290" t="s">
        <v>383</v>
      </c>
      <c r="G1440" s="290" t="s">
        <v>397</v>
      </c>
      <c r="H1440" s="183" t="str">
        <f>INDEX(Sector!$D$57:$D$776,MATCH('Energy consumption (raw)'!F1440,Sector!$C$57:$C$776,FALSE))</f>
        <v>Manufacture of starch and starch-based products</v>
      </c>
      <c r="I1440" s="183" t="str">
        <f>IF(G1440=Sector!$B$50,Sector!$B$50,IF(G1440=Sector!$B$51,Sector!$B$51,IF(G1440=Sector!$B$53,Sector!$B$53,INDEX(Sector!$E$57:$E$776,MATCH('Energy consumption (raw)'!F1440,Sector!$C$57:$C$776,FALSE)))))</f>
        <v>10 Manufacture of food products</v>
      </c>
      <c r="J1440" s="561"/>
      <c r="K1440" s="561">
        <v>6717700</v>
      </c>
      <c r="L1440" s="561"/>
      <c r="M1440" s="561"/>
      <c r="N1440" s="561"/>
      <c r="O1440" s="561"/>
      <c r="P1440" s="561"/>
      <c r="Q1440" s="561"/>
      <c r="R1440" s="561"/>
      <c r="S1440" s="561"/>
      <c r="T1440" s="561"/>
      <c r="U1440" s="561"/>
      <c r="V1440" s="561"/>
      <c r="W1440" s="561"/>
      <c r="X1440" s="561"/>
      <c r="Y1440" s="561"/>
      <c r="Z1440" s="561"/>
      <c r="AA1440" s="561"/>
      <c r="AB1440" s="561"/>
      <c r="AC1440" s="561"/>
      <c r="AD1440" s="561"/>
      <c r="AE1440" s="561"/>
      <c r="AF1440" s="561"/>
      <c r="AG1440" s="561">
        <v>1036.5411100000001</v>
      </c>
      <c r="AH1440" s="561"/>
      <c r="AI1440" s="290" t="s">
        <v>310</v>
      </c>
      <c r="AJ1440" s="290" t="s">
        <v>360</v>
      </c>
    </row>
    <row r="1441" spans="2:36" x14ac:dyDescent="0.25">
      <c r="B1441" s="554">
        <v>1339</v>
      </c>
      <c r="C1441" s="555"/>
      <c r="D1441" s="556"/>
      <c r="E1441" s="290" t="s">
        <v>395</v>
      </c>
      <c r="F1441" s="290" t="s">
        <v>383</v>
      </c>
      <c r="G1441" s="290" t="s">
        <v>397</v>
      </c>
      <c r="H1441" s="183" t="str">
        <f>INDEX(Sector!$D$57:$D$776,MATCH('Energy consumption (raw)'!F1441,Sector!$C$57:$C$776,FALSE))</f>
        <v>Manufacture of starch and starch-based products</v>
      </c>
      <c r="I1441" s="183" t="str">
        <f>IF(G1441=Sector!$B$50,Sector!$B$50,IF(G1441=Sector!$B$51,Sector!$B$51,IF(G1441=Sector!$B$53,Sector!$B$53,INDEX(Sector!$E$57:$E$776,MATCH('Energy consumption (raw)'!F1441,Sector!$C$57:$C$776,FALSE)))))</f>
        <v>10 Manufacture of food products</v>
      </c>
      <c r="J1441" s="561"/>
      <c r="K1441" s="561">
        <v>21477600</v>
      </c>
      <c r="L1441" s="561"/>
      <c r="M1441" s="561"/>
      <c r="N1441" s="561"/>
      <c r="O1441" s="561"/>
      <c r="P1441" s="561"/>
      <c r="Q1441" s="561"/>
      <c r="R1441" s="561"/>
      <c r="S1441" s="561"/>
      <c r="T1441" s="561"/>
      <c r="U1441" s="561"/>
      <c r="V1441" s="561"/>
      <c r="W1441" s="561"/>
      <c r="X1441" s="561"/>
      <c r="Y1441" s="561"/>
      <c r="Z1441" s="561"/>
      <c r="AA1441" s="561"/>
      <c r="AB1441" s="561"/>
      <c r="AC1441" s="561"/>
      <c r="AD1441" s="561"/>
      <c r="AE1441" s="561"/>
      <c r="AF1441" s="561"/>
      <c r="AG1441" s="561">
        <v>3313.99368</v>
      </c>
      <c r="AH1441" s="561">
        <v>2377.37725</v>
      </c>
      <c r="AI1441" s="290" t="s">
        <v>310</v>
      </c>
      <c r="AJ1441" s="290" t="s">
        <v>360</v>
      </c>
    </row>
    <row r="1442" spans="2:36" x14ac:dyDescent="0.25">
      <c r="B1442" s="554">
        <v>1340</v>
      </c>
      <c r="C1442" s="555"/>
      <c r="D1442" s="556"/>
      <c r="E1442" s="290" t="s">
        <v>395</v>
      </c>
      <c r="F1442" s="290" t="s">
        <v>383</v>
      </c>
      <c r="G1442" s="290" t="s">
        <v>397</v>
      </c>
      <c r="H1442" s="183" t="str">
        <f>INDEX(Sector!$D$57:$D$776,MATCH('Energy consumption (raw)'!F1442,Sector!$C$57:$C$776,FALSE))</f>
        <v>Manufacture of starch and starch-based products</v>
      </c>
      <c r="I1442" s="183" t="str">
        <f>IF(G1442=Sector!$B$50,Sector!$B$50,IF(G1442=Sector!$B$51,Sector!$B$51,IF(G1442=Sector!$B$53,Sector!$B$53,INDEX(Sector!$E$57:$E$776,MATCH('Energy consumption (raw)'!F1442,Sector!$C$57:$C$776,FALSE)))))</f>
        <v>10 Manufacture of food products</v>
      </c>
      <c r="J1442" s="561"/>
      <c r="K1442" s="561">
        <v>7550900</v>
      </c>
      <c r="L1442" s="561"/>
      <c r="M1442" s="561"/>
      <c r="N1442" s="561"/>
      <c r="O1442" s="561"/>
      <c r="P1442" s="561"/>
      <c r="Q1442" s="561"/>
      <c r="R1442" s="561"/>
      <c r="S1442" s="561"/>
      <c r="T1442" s="561"/>
      <c r="U1442" s="561"/>
      <c r="V1442" s="561"/>
      <c r="W1442" s="561"/>
      <c r="X1442" s="561"/>
      <c r="Y1442" s="561"/>
      <c r="Z1442" s="561"/>
      <c r="AA1442" s="561"/>
      <c r="AB1442" s="561"/>
      <c r="AC1442" s="561"/>
      <c r="AD1442" s="561"/>
      <c r="AE1442" s="561"/>
      <c r="AF1442" s="561"/>
      <c r="AG1442" s="561">
        <v>1165.1038700000001</v>
      </c>
      <c r="AH1442" s="561"/>
      <c r="AI1442" s="290" t="s">
        <v>310</v>
      </c>
      <c r="AJ1442" s="290" t="s">
        <v>360</v>
      </c>
    </row>
    <row r="1443" spans="2:36" x14ac:dyDescent="0.25">
      <c r="B1443" s="554">
        <v>1341</v>
      </c>
      <c r="C1443" s="555"/>
      <c r="D1443" s="556"/>
      <c r="E1443" s="290" t="s">
        <v>395</v>
      </c>
      <c r="F1443" s="290" t="s">
        <v>383</v>
      </c>
      <c r="G1443" s="290" t="s">
        <v>397</v>
      </c>
      <c r="H1443" s="183" t="str">
        <f>INDEX(Sector!$D$57:$D$776,MATCH('Energy consumption (raw)'!F1443,Sector!$C$57:$C$776,FALSE))</f>
        <v>Manufacture of starch and starch-based products</v>
      </c>
      <c r="I1443" s="183" t="str">
        <f>IF(G1443=Sector!$B$50,Sector!$B$50,IF(G1443=Sector!$B$51,Sector!$B$51,IF(G1443=Sector!$B$53,Sector!$B$53,INDEX(Sector!$E$57:$E$776,MATCH('Energy consumption (raw)'!F1443,Sector!$C$57:$C$776,FALSE)))))</f>
        <v>10 Manufacture of food products</v>
      </c>
      <c r="J1443" s="561"/>
      <c r="K1443" s="561">
        <v>9493300</v>
      </c>
      <c r="L1443" s="561"/>
      <c r="M1443" s="561"/>
      <c r="N1443" s="561"/>
      <c r="O1443" s="561"/>
      <c r="P1443" s="561"/>
      <c r="Q1443" s="561"/>
      <c r="R1443" s="561"/>
      <c r="S1443" s="561"/>
      <c r="T1443" s="561"/>
      <c r="U1443" s="561"/>
      <c r="V1443" s="561"/>
      <c r="W1443" s="561"/>
      <c r="X1443" s="561"/>
      <c r="Y1443" s="561"/>
      <c r="Z1443" s="561"/>
      <c r="AA1443" s="561"/>
      <c r="AB1443" s="561"/>
      <c r="AC1443" s="561"/>
      <c r="AD1443" s="561"/>
      <c r="AE1443" s="561"/>
      <c r="AF1443" s="561"/>
      <c r="AG1443" s="561">
        <v>1464.81619</v>
      </c>
      <c r="AH1443" s="561">
        <v>1361.46605</v>
      </c>
      <c r="AI1443" s="290" t="s">
        <v>310</v>
      </c>
      <c r="AJ1443" s="290" t="s">
        <v>360</v>
      </c>
    </row>
    <row r="1444" spans="2:36" x14ac:dyDescent="0.25">
      <c r="B1444" s="554">
        <v>1342</v>
      </c>
      <c r="C1444" s="555"/>
      <c r="D1444" s="556"/>
      <c r="E1444" s="290" t="s">
        <v>395</v>
      </c>
      <c r="F1444" s="290" t="s">
        <v>383</v>
      </c>
      <c r="G1444" s="290" t="s">
        <v>397</v>
      </c>
      <c r="H1444" s="183" t="str">
        <f>INDEX(Sector!$D$57:$D$776,MATCH('Energy consumption (raw)'!F1444,Sector!$C$57:$C$776,FALSE))</f>
        <v>Manufacture of starch and starch-based products</v>
      </c>
      <c r="I1444" s="183" t="str">
        <f>IF(G1444=Sector!$B$50,Sector!$B$50,IF(G1444=Sector!$B$51,Sector!$B$51,IF(G1444=Sector!$B$53,Sector!$B$53,INDEX(Sector!$E$57:$E$776,MATCH('Energy consumption (raw)'!F1444,Sector!$C$57:$C$776,FALSE)))))</f>
        <v>10 Manufacture of food products</v>
      </c>
      <c r="J1444" s="561"/>
      <c r="K1444" s="561">
        <v>9773300</v>
      </c>
      <c r="L1444" s="561"/>
      <c r="M1444" s="561"/>
      <c r="N1444" s="561"/>
      <c r="O1444" s="561"/>
      <c r="P1444" s="561"/>
      <c r="Q1444" s="561"/>
      <c r="R1444" s="561"/>
      <c r="S1444" s="561"/>
      <c r="T1444" s="561"/>
      <c r="U1444" s="561"/>
      <c r="V1444" s="561"/>
      <c r="W1444" s="561"/>
      <c r="X1444" s="561"/>
      <c r="Y1444" s="561"/>
      <c r="Z1444" s="561"/>
      <c r="AA1444" s="561"/>
      <c r="AB1444" s="561"/>
      <c r="AC1444" s="561"/>
      <c r="AD1444" s="561"/>
      <c r="AE1444" s="561"/>
      <c r="AF1444" s="561"/>
      <c r="AG1444" s="561">
        <v>1508.0201900000002</v>
      </c>
      <c r="AH1444" s="561">
        <v>1085.51593</v>
      </c>
      <c r="AI1444" s="290" t="s">
        <v>310</v>
      </c>
      <c r="AJ1444" s="290" t="s">
        <v>360</v>
      </c>
    </row>
    <row r="1445" spans="2:36" x14ac:dyDescent="0.25">
      <c r="B1445" s="554">
        <v>1343</v>
      </c>
      <c r="C1445" s="555"/>
      <c r="D1445" s="556"/>
      <c r="E1445" s="290" t="s">
        <v>395</v>
      </c>
      <c r="F1445" s="290" t="s">
        <v>383</v>
      </c>
      <c r="G1445" s="290" t="s">
        <v>397</v>
      </c>
      <c r="H1445" s="183" t="str">
        <f>INDEX(Sector!$D$57:$D$776,MATCH('Energy consumption (raw)'!F1445,Sector!$C$57:$C$776,FALSE))</f>
        <v>Manufacture of starch and starch-based products</v>
      </c>
      <c r="I1445" s="183" t="str">
        <f>IF(G1445=Sector!$B$50,Sector!$B$50,IF(G1445=Sector!$B$51,Sector!$B$51,IF(G1445=Sector!$B$53,Sector!$B$53,INDEX(Sector!$E$57:$E$776,MATCH('Energy consumption (raw)'!F1445,Sector!$C$57:$C$776,FALSE)))))</f>
        <v>10 Manufacture of food products</v>
      </c>
      <c r="J1445" s="561"/>
      <c r="K1445" s="561">
        <v>21581500</v>
      </c>
      <c r="L1445" s="561"/>
      <c r="M1445" s="561"/>
      <c r="N1445" s="561"/>
      <c r="O1445" s="561"/>
      <c r="P1445" s="561"/>
      <c r="Q1445" s="561"/>
      <c r="R1445" s="561"/>
      <c r="S1445" s="561"/>
      <c r="T1445" s="561"/>
      <c r="U1445" s="561"/>
      <c r="V1445" s="561"/>
      <c r="W1445" s="561"/>
      <c r="X1445" s="561"/>
      <c r="Y1445" s="561"/>
      <c r="Z1445" s="561"/>
      <c r="AA1445" s="561"/>
      <c r="AB1445" s="561"/>
      <c r="AC1445" s="561"/>
      <c r="AD1445" s="561"/>
      <c r="AE1445" s="561"/>
      <c r="AF1445" s="561"/>
      <c r="AG1445" s="561">
        <v>3330.0254500000001</v>
      </c>
      <c r="AH1445" s="561">
        <v>3336.5986300000004</v>
      </c>
      <c r="AI1445" s="290" t="s">
        <v>310</v>
      </c>
      <c r="AJ1445" s="290" t="s">
        <v>360</v>
      </c>
    </row>
    <row r="1446" spans="2:36" x14ac:dyDescent="0.25">
      <c r="B1446" s="554">
        <v>1344</v>
      </c>
      <c r="C1446" s="555"/>
      <c r="D1446" s="556"/>
      <c r="E1446" s="290" t="s">
        <v>395</v>
      </c>
      <c r="F1446" s="290" t="s">
        <v>383</v>
      </c>
      <c r="G1446" s="290" t="s">
        <v>397</v>
      </c>
      <c r="H1446" s="183" t="str">
        <f>INDEX(Sector!$D$57:$D$776,MATCH('Energy consumption (raw)'!F1446,Sector!$C$57:$C$776,FALSE))</f>
        <v>Manufacture of starch and starch-based products</v>
      </c>
      <c r="I1446" s="183" t="str">
        <f>IF(G1446=Sector!$B$50,Sector!$B$50,IF(G1446=Sector!$B$51,Sector!$B$51,IF(G1446=Sector!$B$53,Sector!$B$53,INDEX(Sector!$E$57:$E$776,MATCH('Energy consumption (raw)'!F1446,Sector!$C$57:$C$776,FALSE)))))</f>
        <v>10 Manufacture of food products</v>
      </c>
      <c r="J1446" s="561"/>
      <c r="K1446" s="561">
        <v>11073500</v>
      </c>
      <c r="L1446" s="561"/>
      <c r="M1446" s="561"/>
      <c r="N1446" s="561"/>
      <c r="O1446" s="561"/>
      <c r="P1446" s="561"/>
      <c r="Q1446" s="561"/>
      <c r="R1446" s="561"/>
      <c r="S1446" s="561"/>
      <c r="T1446" s="561"/>
      <c r="U1446" s="561"/>
      <c r="V1446" s="561"/>
      <c r="W1446" s="561"/>
      <c r="X1446" s="561"/>
      <c r="Y1446" s="561"/>
      <c r="Z1446" s="561"/>
      <c r="AA1446" s="561"/>
      <c r="AB1446" s="561"/>
      <c r="AC1446" s="561"/>
      <c r="AD1446" s="561"/>
      <c r="AE1446" s="561"/>
      <c r="AF1446" s="561"/>
      <c r="AG1446" s="561">
        <v>1708.6410500000002</v>
      </c>
      <c r="AH1446" s="561">
        <v>1397.2173600000001</v>
      </c>
      <c r="AI1446" s="290" t="s">
        <v>310</v>
      </c>
      <c r="AJ1446" s="290" t="s">
        <v>360</v>
      </c>
    </row>
    <row r="1447" spans="2:36" x14ac:dyDescent="0.25">
      <c r="B1447" s="554">
        <v>1345</v>
      </c>
      <c r="C1447" s="555"/>
      <c r="D1447" s="556"/>
      <c r="E1447" s="290" t="s">
        <v>395</v>
      </c>
      <c r="F1447" s="290" t="s">
        <v>383</v>
      </c>
      <c r="G1447" s="290" t="s">
        <v>397</v>
      </c>
      <c r="H1447" s="183" t="str">
        <f>INDEX(Sector!$D$57:$D$776,MATCH('Energy consumption (raw)'!F1447,Sector!$C$57:$C$776,FALSE))</f>
        <v>Manufacture of starch and starch-based products</v>
      </c>
      <c r="I1447" s="183" t="str">
        <f>IF(G1447=Sector!$B$50,Sector!$B$50,IF(G1447=Sector!$B$51,Sector!$B$51,IF(G1447=Sector!$B$53,Sector!$B$53,INDEX(Sector!$E$57:$E$776,MATCH('Energy consumption (raw)'!F1447,Sector!$C$57:$C$776,FALSE)))))</f>
        <v>10 Manufacture of food products</v>
      </c>
      <c r="J1447" s="561"/>
      <c r="K1447" s="561">
        <v>12435300</v>
      </c>
      <c r="L1447" s="561"/>
      <c r="M1447" s="561"/>
      <c r="N1447" s="561"/>
      <c r="O1447" s="561"/>
      <c r="P1447" s="561"/>
      <c r="Q1447" s="561"/>
      <c r="R1447" s="561"/>
      <c r="S1447" s="561"/>
      <c r="T1447" s="561"/>
      <c r="U1447" s="561"/>
      <c r="V1447" s="561"/>
      <c r="W1447" s="561"/>
      <c r="X1447" s="561"/>
      <c r="Y1447" s="561"/>
      <c r="Z1447" s="561"/>
      <c r="AA1447" s="561"/>
      <c r="AB1447" s="561"/>
      <c r="AC1447" s="561"/>
      <c r="AD1447" s="561"/>
      <c r="AE1447" s="561"/>
      <c r="AF1447" s="561"/>
      <c r="AG1447" s="561">
        <v>1918.7667900000001</v>
      </c>
      <c r="AH1447" s="561">
        <v>1253.124305</v>
      </c>
      <c r="AI1447" s="290" t="s">
        <v>310</v>
      </c>
      <c r="AJ1447" s="290" t="s">
        <v>360</v>
      </c>
    </row>
    <row r="1448" spans="2:36" x14ac:dyDescent="0.25">
      <c r="B1448" s="554">
        <v>1346</v>
      </c>
      <c r="C1448" s="555"/>
      <c r="D1448" s="556"/>
      <c r="E1448" s="290" t="s">
        <v>395</v>
      </c>
      <c r="F1448" s="290" t="s">
        <v>383</v>
      </c>
      <c r="G1448" s="290" t="s">
        <v>397</v>
      </c>
      <c r="H1448" s="183" t="str">
        <f>INDEX(Sector!$D$57:$D$776,MATCH('Energy consumption (raw)'!F1448,Sector!$C$57:$C$776,FALSE))</f>
        <v>Manufacture of starch and starch-based products</v>
      </c>
      <c r="I1448" s="183" t="str">
        <f>IF(G1448=Sector!$B$50,Sector!$B$50,IF(G1448=Sector!$B$51,Sector!$B$51,IF(G1448=Sector!$B$53,Sector!$B$53,INDEX(Sector!$E$57:$E$776,MATCH('Energy consumption (raw)'!F1448,Sector!$C$57:$C$776,FALSE)))))</f>
        <v>10 Manufacture of food products</v>
      </c>
      <c r="J1448" s="561"/>
      <c r="K1448" s="561">
        <v>10927700</v>
      </c>
      <c r="L1448" s="561"/>
      <c r="M1448" s="561"/>
      <c r="N1448" s="561"/>
      <c r="O1448" s="561"/>
      <c r="P1448" s="561"/>
      <c r="Q1448" s="561"/>
      <c r="R1448" s="561"/>
      <c r="S1448" s="561"/>
      <c r="T1448" s="561"/>
      <c r="U1448" s="561"/>
      <c r="V1448" s="561"/>
      <c r="W1448" s="561"/>
      <c r="X1448" s="561"/>
      <c r="Y1448" s="561"/>
      <c r="Z1448" s="561"/>
      <c r="AA1448" s="561"/>
      <c r="AB1448" s="561"/>
      <c r="AC1448" s="561"/>
      <c r="AD1448" s="561"/>
      <c r="AE1448" s="561"/>
      <c r="AF1448" s="561"/>
      <c r="AG1448" s="561">
        <v>1686.1441100000002</v>
      </c>
      <c r="AH1448" s="561"/>
      <c r="AI1448" s="290" t="s">
        <v>310</v>
      </c>
      <c r="AJ1448" s="290" t="s">
        <v>360</v>
      </c>
    </row>
    <row r="1449" spans="2:36" x14ac:dyDescent="0.25">
      <c r="B1449" s="554">
        <v>1347</v>
      </c>
      <c r="C1449" s="555"/>
      <c r="D1449" s="556"/>
      <c r="E1449" s="290" t="s">
        <v>395</v>
      </c>
      <c r="F1449" s="290" t="s">
        <v>383</v>
      </c>
      <c r="G1449" s="290" t="s">
        <v>397</v>
      </c>
      <c r="H1449" s="183" t="str">
        <f>INDEX(Sector!$D$57:$D$776,MATCH('Energy consumption (raw)'!F1449,Sector!$C$57:$C$776,FALSE))</f>
        <v>Manufacture of starch and starch-based products</v>
      </c>
      <c r="I1449" s="183" t="str">
        <f>IF(G1449=Sector!$B$50,Sector!$B$50,IF(G1449=Sector!$B$51,Sector!$B$51,IF(G1449=Sector!$B$53,Sector!$B$53,INDEX(Sector!$E$57:$E$776,MATCH('Energy consumption (raw)'!F1449,Sector!$C$57:$C$776,FALSE)))))</f>
        <v>10 Manufacture of food products</v>
      </c>
      <c r="J1449" s="561"/>
      <c r="K1449" s="561">
        <v>14965300</v>
      </c>
      <c r="L1449" s="561"/>
      <c r="M1449" s="561"/>
      <c r="N1449" s="561"/>
      <c r="O1449" s="561"/>
      <c r="P1449" s="561"/>
      <c r="Q1449" s="561"/>
      <c r="R1449" s="561"/>
      <c r="S1449" s="561"/>
      <c r="T1449" s="561"/>
      <c r="U1449" s="561"/>
      <c r="V1449" s="561"/>
      <c r="W1449" s="561"/>
      <c r="X1449" s="561"/>
      <c r="Y1449" s="561"/>
      <c r="Z1449" s="561"/>
      <c r="AA1449" s="561"/>
      <c r="AB1449" s="561"/>
      <c r="AC1449" s="561"/>
      <c r="AD1449" s="561"/>
      <c r="AE1449" s="561"/>
      <c r="AF1449" s="561"/>
      <c r="AG1449" s="561">
        <v>2309.14579</v>
      </c>
      <c r="AH1449" s="561">
        <v>2240.0656800000002</v>
      </c>
      <c r="AI1449" s="290" t="s">
        <v>310</v>
      </c>
      <c r="AJ1449" s="290" t="s">
        <v>360</v>
      </c>
    </row>
    <row r="1450" spans="2:36" x14ac:dyDescent="0.25">
      <c r="B1450" s="554">
        <v>1348</v>
      </c>
      <c r="C1450" s="555"/>
      <c r="D1450" s="556"/>
      <c r="E1450" s="290" t="s">
        <v>395</v>
      </c>
      <c r="F1450" s="290" t="s">
        <v>428</v>
      </c>
      <c r="G1450" s="290" t="s">
        <v>397</v>
      </c>
      <c r="H1450" s="183" t="str">
        <f>INDEX(Sector!$D$57:$D$776,MATCH('Energy consumption (raw)'!F1450,Sector!$C$57:$C$776,FALSE))</f>
        <v>Cement Production</v>
      </c>
      <c r="I1450" s="183" t="str">
        <f>IF(G1450=Sector!$B$50,Sector!$B$50,IF(G1450=Sector!$B$51,Sector!$B$51,IF(G1450=Sector!$B$53,Sector!$B$53,INDEX(Sector!$E$57:$E$776,MATCH('Energy consumption (raw)'!F1450,Sector!$C$57:$C$776,FALSE)))))</f>
        <v>23 Manufacture of other non-metallic mineral products</v>
      </c>
      <c r="J1450" s="563">
        <v>116861900</v>
      </c>
      <c r="K1450" s="561">
        <v>105182800</v>
      </c>
      <c r="L1450" s="561"/>
      <c r="M1450" s="561"/>
      <c r="N1450" s="561"/>
      <c r="O1450" s="561"/>
      <c r="P1450" s="561"/>
      <c r="Q1450" s="561"/>
      <c r="R1450" s="561"/>
      <c r="S1450" s="561"/>
      <c r="T1450" s="561"/>
      <c r="U1450" s="561"/>
      <c r="V1450" s="561"/>
      <c r="W1450" s="561"/>
      <c r="X1450" s="561"/>
      <c r="Y1450" s="561"/>
      <c r="Z1450" s="561"/>
      <c r="AA1450" s="561"/>
      <c r="AB1450" s="561"/>
      <c r="AC1450" s="561"/>
      <c r="AD1450" s="561"/>
      <c r="AE1450" s="561"/>
      <c r="AF1450" s="561"/>
      <c r="AG1450" s="561">
        <v>16229.706040000001</v>
      </c>
      <c r="AH1450" s="561">
        <v>13946.89926</v>
      </c>
      <c r="AI1450" s="290" t="s">
        <v>310</v>
      </c>
      <c r="AJ1450" s="290" t="s">
        <v>360</v>
      </c>
    </row>
    <row r="1451" spans="2:36" x14ac:dyDescent="0.25">
      <c r="B1451" s="554">
        <v>1349</v>
      </c>
      <c r="C1451" s="555"/>
      <c r="D1451" s="556"/>
      <c r="E1451" s="290" t="s">
        <v>395</v>
      </c>
      <c r="F1451" s="290" t="s">
        <v>746</v>
      </c>
      <c r="G1451" s="290" t="s">
        <v>397</v>
      </c>
      <c r="H1451" s="183" t="str">
        <f>INDEX(Sector!$D$57:$D$776,MATCH('Energy consumption (raw)'!F1451,Sector!$C$57:$C$776,FALSE))</f>
        <v>Fabric production</v>
      </c>
      <c r="I1451" s="183" t="str">
        <f>IF(G1451=Sector!$B$50,Sector!$B$50,IF(G1451=Sector!$B$51,Sector!$B$51,IF(G1451=Sector!$B$53,Sector!$B$53,INDEX(Sector!$E$57:$E$776,MATCH('Energy consumption (raw)'!F1451,Sector!$C$57:$C$776,FALSE)))))</f>
        <v>13 Manufacture of textiles</v>
      </c>
      <c r="J1451" s="561"/>
      <c r="K1451" s="561">
        <v>37246100</v>
      </c>
      <c r="L1451" s="561"/>
      <c r="M1451" s="561"/>
      <c r="N1451" s="561"/>
      <c r="O1451" s="561"/>
      <c r="P1451" s="561"/>
      <c r="Q1451" s="561"/>
      <c r="R1451" s="561"/>
      <c r="S1451" s="561"/>
      <c r="T1451" s="561"/>
      <c r="U1451" s="561"/>
      <c r="V1451" s="561"/>
      <c r="W1451" s="561"/>
      <c r="X1451" s="561"/>
      <c r="Y1451" s="561"/>
      <c r="Z1451" s="561"/>
      <c r="AA1451" s="561"/>
      <c r="AB1451" s="561"/>
      <c r="AC1451" s="561"/>
      <c r="AD1451" s="561"/>
      <c r="AE1451" s="561"/>
      <c r="AF1451" s="561"/>
      <c r="AG1451" s="561">
        <v>5747.07323</v>
      </c>
      <c r="AH1451" s="561"/>
      <c r="AI1451" s="290" t="s">
        <v>310</v>
      </c>
      <c r="AJ1451" s="290" t="s">
        <v>360</v>
      </c>
    </row>
    <row r="1452" spans="2:36" x14ac:dyDescent="0.25">
      <c r="B1452" s="554">
        <v>1350</v>
      </c>
      <c r="C1452" s="555"/>
      <c r="D1452" s="556"/>
      <c r="E1452" s="290" t="s">
        <v>395</v>
      </c>
      <c r="F1452" s="290" t="s">
        <v>383</v>
      </c>
      <c r="G1452" s="290" t="s">
        <v>397</v>
      </c>
      <c r="H1452" s="183" t="str">
        <f>INDEX(Sector!$D$57:$D$776,MATCH('Energy consumption (raw)'!F1452,Sector!$C$57:$C$776,FALSE))</f>
        <v>Manufacture of starch and starch-based products</v>
      </c>
      <c r="I1452" s="183" t="str">
        <f>IF(G1452=Sector!$B$50,Sector!$B$50,IF(G1452=Sector!$B$51,Sector!$B$51,IF(G1452=Sector!$B$53,Sector!$B$53,INDEX(Sector!$E$57:$E$776,MATCH('Energy consumption (raw)'!F1452,Sector!$C$57:$C$776,FALSE)))))</f>
        <v>10 Manufacture of food products</v>
      </c>
      <c r="J1452" s="561"/>
      <c r="K1452" s="561">
        <v>15479900</v>
      </c>
      <c r="L1452" s="561"/>
      <c r="M1452" s="561"/>
      <c r="N1452" s="561"/>
      <c r="O1452" s="561"/>
      <c r="P1452" s="561"/>
      <c r="Q1452" s="561"/>
      <c r="R1452" s="561"/>
      <c r="S1452" s="561"/>
      <c r="T1452" s="561"/>
      <c r="U1452" s="561"/>
      <c r="V1452" s="561"/>
      <c r="W1452" s="561"/>
      <c r="X1452" s="561"/>
      <c r="Y1452" s="561"/>
      <c r="Z1452" s="561"/>
      <c r="AA1452" s="561"/>
      <c r="AB1452" s="561"/>
      <c r="AC1452" s="561"/>
      <c r="AD1452" s="561"/>
      <c r="AE1452" s="561"/>
      <c r="AF1452" s="561"/>
      <c r="AG1452" s="561">
        <v>2388.5485700000004</v>
      </c>
      <c r="AH1452" s="561">
        <v>1946.0470300000002</v>
      </c>
      <c r="AI1452" s="290" t="s">
        <v>310</v>
      </c>
      <c r="AJ1452" s="290" t="s">
        <v>360</v>
      </c>
    </row>
    <row r="1453" spans="2:36" x14ac:dyDescent="0.25">
      <c r="B1453" s="554">
        <v>1351</v>
      </c>
      <c r="C1453" s="555"/>
      <c r="D1453" s="556"/>
      <c r="E1453" s="290" t="s">
        <v>395</v>
      </c>
      <c r="F1453" s="290" t="s">
        <v>383</v>
      </c>
      <c r="G1453" s="290" t="s">
        <v>397</v>
      </c>
      <c r="H1453" s="183" t="str">
        <f>INDEX(Sector!$D$57:$D$776,MATCH('Energy consumption (raw)'!F1453,Sector!$C$57:$C$776,FALSE))</f>
        <v>Manufacture of starch and starch-based products</v>
      </c>
      <c r="I1453" s="183" t="str">
        <f>IF(G1453=Sector!$B$50,Sector!$B$50,IF(G1453=Sector!$B$51,Sector!$B$51,IF(G1453=Sector!$B$53,Sector!$B$53,INDEX(Sector!$E$57:$E$776,MATCH('Energy consumption (raw)'!F1453,Sector!$C$57:$C$776,FALSE)))))</f>
        <v>10 Manufacture of food products</v>
      </c>
      <c r="J1453" s="561"/>
      <c r="K1453" s="561">
        <v>12212300</v>
      </c>
      <c r="L1453" s="561"/>
      <c r="M1453" s="561"/>
      <c r="N1453" s="561"/>
      <c r="O1453" s="561"/>
      <c r="P1453" s="561"/>
      <c r="Q1453" s="561"/>
      <c r="R1453" s="561"/>
      <c r="S1453" s="561"/>
      <c r="T1453" s="561"/>
      <c r="U1453" s="561"/>
      <c r="V1453" s="561"/>
      <c r="W1453" s="561"/>
      <c r="X1453" s="561"/>
      <c r="Y1453" s="561"/>
      <c r="Z1453" s="561"/>
      <c r="AA1453" s="561"/>
      <c r="AB1453" s="561"/>
      <c r="AC1453" s="561"/>
      <c r="AD1453" s="561"/>
      <c r="AE1453" s="561"/>
      <c r="AF1453" s="561"/>
      <c r="AG1453" s="561">
        <v>1884.3578900000002</v>
      </c>
      <c r="AH1453" s="561">
        <v>1456.3142600000001</v>
      </c>
      <c r="AI1453" s="290" t="s">
        <v>310</v>
      </c>
      <c r="AJ1453" s="290" t="s">
        <v>360</v>
      </c>
    </row>
    <row r="1454" spans="2:36" x14ac:dyDescent="0.25">
      <c r="B1454" s="554">
        <v>1352</v>
      </c>
      <c r="C1454" s="555"/>
      <c r="D1454" s="556"/>
      <c r="E1454" s="290" t="s">
        <v>395</v>
      </c>
      <c r="F1454" s="290" t="s">
        <v>573</v>
      </c>
      <c r="G1454" s="290" t="s">
        <v>397</v>
      </c>
      <c r="H1454" s="183" t="str">
        <f>INDEX(Sector!$D$57:$D$776,MATCH('Energy consumption (raw)'!F1454,Sector!$C$57:$C$776,FALSE))</f>
        <v>Producing shoes</v>
      </c>
      <c r="I1454" s="183" t="str">
        <f>IF(G1454=Sector!$B$50,Sector!$B$50,IF(G1454=Sector!$B$51,Sector!$B$51,IF(G1454=Sector!$B$53,Sector!$B$53,INDEX(Sector!$E$57:$E$776,MATCH('Energy consumption (raw)'!F1454,Sector!$C$57:$C$776,FALSE)))))</f>
        <v>14 Manufacture of wearing apparel</v>
      </c>
      <c r="J1454" s="563">
        <v>7075600</v>
      </c>
      <c r="K1454" s="561">
        <v>7075600</v>
      </c>
      <c r="L1454" s="561"/>
      <c r="M1454" s="561"/>
      <c r="N1454" s="561"/>
      <c r="O1454" s="561"/>
      <c r="P1454" s="561"/>
      <c r="Q1454" s="561"/>
      <c r="R1454" s="561"/>
      <c r="S1454" s="561"/>
      <c r="T1454" s="561"/>
      <c r="U1454" s="561"/>
      <c r="V1454" s="561"/>
      <c r="W1454" s="561"/>
      <c r="X1454" s="561"/>
      <c r="Y1454" s="561"/>
      <c r="Z1454" s="561"/>
      <c r="AA1454" s="561"/>
      <c r="AB1454" s="561"/>
      <c r="AC1454" s="561"/>
      <c r="AD1454" s="561"/>
      <c r="AE1454" s="561"/>
      <c r="AF1454" s="561"/>
      <c r="AG1454" s="561">
        <v>1091.7650800000001</v>
      </c>
      <c r="AH1454" s="561">
        <v>1151.6952000000001</v>
      </c>
      <c r="AI1454" s="290" t="s">
        <v>310</v>
      </c>
      <c r="AJ1454" s="290" t="s">
        <v>360</v>
      </c>
    </row>
    <row r="1455" spans="2:36" x14ac:dyDescent="0.25">
      <c r="B1455" s="554">
        <v>1353</v>
      </c>
      <c r="C1455" s="555"/>
      <c r="D1455" s="556"/>
      <c r="E1455" s="290" t="s">
        <v>395</v>
      </c>
      <c r="F1455" s="290" t="s">
        <v>383</v>
      </c>
      <c r="G1455" s="290" t="s">
        <v>397</v>
      </c>
      <c r="H1455" s="183" t="str">
        <f>INDEX(Sector!$D$57:$D$776,MATCH('Energy consumption (raw)'!F1455,Sector!$C$57:$C$776,FALSE))</f>
        <v>Manufacture of starch and starch-based products</v>
      </c>
      <c r="I1455" s="183" t="str">
        <f>IF(G1455=Sector!$B$50,Sector!$B$50,IF(G1455=Sector!$B$51,Sector!$B$51,IF(G1455=Sector!$B$53,Sector!$B$53,INDEX(Sector!$E$57:$E$776,MATCH('Energy consumption (raw)'!F1455,Sector!$C$57:$C$776,FALSE)))))</f>
        <v>10 Manufacture of food products</v>
      </c>
      <c r="J1455" s="561"/>
      <c r="K1455" s="561">
        <v>8059100</v>
      </c>
      <c r="L1455" s="561"/>
      <c r="M1455" s="561"/>
      <c r="N1455" s="561"/>
      <c r="O1455" s="561"/>
      <c r="P1455" s="561"/>
      <c r="Q1455" s="561"/>
      <c r="R1455" s="561"/>
      <c r="S1455" s="561"/>
      <c r="T1455" s="561"/>
      <c r="U1455" s="561"/>
      <c r="V1455" s="561"/>
      <c r="W1455" s="561"/>
      <c r="X1455" s="561"/>
      <c r="Y1455" s="561"/>
      <c r="Z1455" s="561"/>
      <c r="AA1455" s="561"/>
      <c r="AB1455" s="561"/>
      <c r="AC1455" s="561"/>
      <c r="AD1455" s="561"/>
      <c r="AE1455" s="561"/>
      <c r="AF1455" s="561"/>
      <c r="AG1455" s="561">
        <v>1243.5191300000001</v>
      </c>
      <c r="AH1455" s="561">
        <v>1158.1603700000001</v>
      </c>
      <c r="AI1455" s="290" t="s">
        <v>310</v>
      </c>
      <c r="AJ1455" s="290" t="s">
        <v>360</v>
      </c>
    </row>
    <row r="1456" spans="2:36" x14ac:dyDescent="0.25">
      <c r="B1456" s="554">
        <v>1354</v>
      </c>
      <c r="C1456" s="555"/>
      <c r="D1456" s="556"/>
      <c r="E1456" s="290" t="s">
        <v>395</v>
      </c>
      <c r="F1456" s="290" t="s">
        <v>383</v>
      </c>
      <c r="G1456" s="290" t="s">
        <v>397</v>
      </c>
      <c r="H1456" s="183" t="str">
        <f>INDEX(Sector!$D$57:$D$776,MATCH('Energy consumption (raw)'!F1456,Sector!$C$57:$C$776,FALSE))</f>
        <v>Manufacture of starch and starch-based products</v>
      </c>
      <c r="I1456" s="183" t="str">
        <f>IF(G1456=Sector!$B$50,Sector!$B$50,IF(G1456=Sector!$B$51,Sector!$B$51,IF(G1456=Sector!$B$53,Sector!$B$53,INDEX(Sector!$E$57:$E$776,MATCH('Energy consumption (raw)'!F1456,Sector!$C$57:$C$776,FALSE)))))</f>
        <v>10 Manufacture of food products</v>
      </c>
      <c r="J1456" s="561"/>
      <c r="K1456" s="561">
        <v>22650300</v>
      </c>
      <c r="L1456" s="561"/>
      <c r="M1456" s="561"/>
      <c r="N1456" s="561"/>
      <c r="O1456" s="561"/>
      <c r="P1456" s="561"/>
      <c r="Q1456" s="561"/>
      <c r="R1456" s="561"/>
      <c r="S1456" s="561"/>
      <c r="T1456" s="561"/>
      <c r="U1456" s="561"/>
      <c r="V1456" s="561"/>
      <c r="W1456" s="561"/>
      <c r="X1456" s="561"/>
      <c r="Y1456" s="561"/>
      <c r="Z1456" s="561"/>
      <c r="AA1456" s="561"/>
      <c r="AB1456" s="561"/>
      <c r="AC1456" s="561"/>
      <c r="AD1456" s="561"/>
      <c r="AE1456" s="561"/>
      <c r="AF1456" s="561"/>
      <c r="AG1456" s="561">
        <v>3494.9412900000002</v>
      </c>
      <c r="AH1456" s="561">
        <v>2219.9295300000003</v>
      </c>
      <c r="AI1456" s="290" t="s">
        <v>310</v>
      </c>
      <c r="AJ1456" s="290" t="s">
        <v>360</v>
      </c>
    </row>
    <row r="1457" spans="2:36" x14ac:dyDescent="0.25">
      <c r="B1457" s="554">
        <v>1355</v>
      </c>
      <c r="C1457" s="555"/>
      <c r="D1457" s="556"/>
      <c r="E1457" s="290" t="s">
        <v>395</v>
      </c>
      <c r="F1457" s="290" t="s">
        <v>383</v>
      </c>
      <c r="G1457" s="290" t="s">
        <v>397</v>
      </c>
      <c r="H1457" s="183" t="str">
        <f>INDEX(Sector!$D$57:$D$776,MATCH('Energy consumption (raw)'!F1457,Sector!$C$57:$C$776,FALSE))</f>
        <v>Manufacture of starch and starch-based products</v>
      </c>
      <c r="I1457" s="183" t="str">
        <f>IF(G1457=Sector!$B$50,Sector!$B$50,IF(G1457=Sector!$B$51,Sector!$B$51,IF(G1457=Sector!$B$53,Sector!$B$53,INDEX(Sector!$E$57:$E$776,MATCH('Energy consumption (raw)'!F1457,Sector!$C$57:$C$776,FALSE)))))</f>
        <v>10 Manufacture of food products</v>
      </c>
      <c r="J1457" s="561"/>
      <c r="K1457" s="561">
        <v>8106500</v>
      </c>
      <c r="L1457" s="561"/>
      <c r="M1457" s="561"/>
      <c r="N1457" s="561"/>
      <c r="O1457" s="561"/>
      <c r="P1457" s="561"/>
      <c r="Q1457" s="561"/>
      <c r="R1457" s="561"/>
      <c r="S1457" s="561"/>
      <c r="T1457" s="561"/>
      <c r="U1457" s="561"/>
      <c r="V1457" s="561"/>
      <c r="W1457" s="561"/>
      <c r="X1457" s="561"/>
      <c r="Y1457" s="561"/>
      <c r="Z1457" s="561"/>
      <c r="AA1457" s="561"/>
      <c r="AB1457" s="561"/>
      <c r="AC1457" s="561"/>
      <c r="AD1457" s="561"/>
      <c r="AE1457" s="561"/>
      <c r="AF1457" s="561"/>
      <c r="AG1457" s="561">
        <v>1250.83295</v>
      </c>
      <c r="AH1457" s="561">
        <v>1037.4669100000001</v>
      </c>
      <c r="AI1457" s="290" t="s">
        <v>310</v>
      </c>
      <c r="AJ1457" s="290" t="s">
        <v>360</v>
      </c>
    </row>
    <row r="1458" spans="2:36" x14ac:dyDescent="0.25">
      <c r="B1458" s="554">
        <v>1356</v>
      </c>
      <c r="C1458" s="555"/>
      <c r="D1458" s="556"/>
      <c r="E1458" s="290" t="s">
        <v>395</v>
      </c>
      <c r="F1458" s="290" t="s">
        <v>383</v>
      </c>
      <c r="G1458" s="290" t="s">
        <v>397</v>
      </c>
      <c r="H1458" s="183" t="str">
        <f>INDEX(Sector!$D$57:$D$776,MATCH('Energy consumption (raw)'!F1458,Sector!$C$57:$C$776,FALSE))</f>
        <v>Manufacture of starch and starch-based products</v>
      </c>
      <c r="I1458" s="183" t="str">
        <f>IF(G1458=Sector!$B$50,Sector!$B$50,IF(G1458=Sector!$B$51,Sector!$B$51,IF(G1458=Sector!$B$53,Sector!$B$53,INDEX(Sector!$E$57:$E$776,MATCH('Energy consumption (raw)'!F1458,Sector!$C$57:$C$776,FALSE)))))</f>
        <v>10 Manufacture of food products</v>
      </c>
      <c r="J1458" s="561">
        <v>23927400</v>
      </c>
      <c r="K1458" s="561">
        <v>22927400</v>
      </c>
      <c r="L1458" s="561"/>
      <c r="M1458" s="561"/>
      <c r="N1458" s="561"/>
      <c r="O1458" s="561"/>
      <c r="P1458" s="561"/>
      <c r="Q1458" s="561"/>
      <c r="R1458" s="561"/>
      <c r="S1458" s="561"/>
      <c r="T1458" s="561"/>
      <c r="U1458" s="561"/>
      <c r="V1458" s="561"/>
      <c r="W1458" s="561"/>
      <c r="X1458" s="561"/>
      <c r="Y1458" s="561"/>
      <c r="Z1458" s="561"/>
      <c r="AA1458" s="561"/>
      <c r="AB1458" s="561"/>
      <c r="AC1458" s="561"/>
      <c r="AD1458" s="561"/>
      <c r="AE1458" s="561"/>
      <c r="AF1458" s="561"/>
      <c r="AG1458" s="561">
        <v>3537.6978200000003</v>
      </c>
      <c r="AH1458" s="561">
        <v>4261.22595</v>
      </c>
      <c r="AI1458" s="290" t="s">
        <v>310</v>
      </c>
      <c r="AJ1458" s="290" t="s">
        <v>360</v>
      </c>
    </row>
    <row r="1459" spans="2:36" x14ac:dyDescent="0.25">
      <c r="B1459" s="554">
        <v>1357</v>
      </c>
      <c r="C1459" s="555"/>
      <c r="D1459" s="556"/>
      <c r="E1459" s="290" t="s">
        <v>395</v>
      </c>
      <c r="F1459" s="290" t="s">
        <v>383</v>
      </c>
      <c r="G1459" s="290" t="s">
        <v>397</v>
      </c>
      <c r="H1459" s="183" t="str">
        <f>INDEX(Sector!$D$57:$D$776,MATCH('Energy consumption (raw)'!F1459,Sector!$C$57:$C$776,FALSE))</f>
        <v>Manufacture of starch and starch-based products</v>
      </c>
      <c r="I1459" s="183" t="str">
        <f>IF(G1459=Sector!$B$50,Sector!$B$50,IF(G1459=Sector!$B$51,Sector!$B$51,IF(G1459=Sector!$B$53,Sector!$B$53,INDEX(Sector!$E$57:$E$776,MATCH('Energy consumption (raw)'!F1459,Sector!$C$57:$C$776,FALSE)))))</f>
        <v>10 Manufacture of food products</v>
      </c>
      <c r="J1459" s="561"/>
      <c r="K1459" s="561">
        <v>14648800</v>
      </c>
      <c r="L1459" s="561"/>
      <c r="M1459" s="561"/>
      <c r="N1459" s="561"/>
      <c r="O1459" s="561"/>
      <c r="P1459" s="561"/>
      <c r="Q1459" s="561"/>
      <c r="R1459" s="561"/>
      <c r="S1459" s="561"/>
      <c r="T1459" s="561"/>
      <c r="U1459" s="561"/>
      <c r="V1459" s="561"/>
      <c r="W1459" s="561"/>
      <c r="X1459" s="561"/>
      <c r="Y1459" s="561"/>
      <c r="Z1459" s="561"/>
      <c r="AA1459" s="561"/>
      <c r="AB1459" s="561"/>
      <c r="AC1459" s="561"/>
      <c r="AD1459" s="561"/>
      <c r="AE1459" s="561"/>
      <c r="AF1459" s="561"/>
      <c r="AG1459" s="561">
        <v>2260.3098400000003</v>
      </c>
      <c r="AH1459" s="561">
        <v>1847.2333100000001</v>
      </c>
      <c r="AI1459" s="290" t="s">
        <v>310</v>
      </c>
      <c r="AJ1459" s="290" t="s">
        <v>360</v>
      </c>
    </row>
    <row r="1460" spans="2:36" x14ac:dyDescent="0.25">
      <c r="B1460" s="554">
        <v>1358</v>
      </c>
      <c r="C1460" s="555"/>
      <c r="D1460" s="556"/>
      <c r="E1460" s="290" t="s">
        <v>395</v>
      </c>
      <c r="F1460" s="290" t="s">
        <v>573</v>
      </c>
      <c r="G1460" s="290" t="s">
        <v>397</v>
      </c>
      <c r="H1460" s="183" t="str">
        <f>INDEX(Sector!$D$57:$D$776,MATCH('Energy consumption (raw)'!F1460,Sector!$C$57:$C$776,FALSE))</f>
        <v>Producing shoes</v>
      </c>
      <c r="I1460" s="183" t="str">
        <f>IF(G1460=Sector!$B$50,Sector!$B$50,IF(G1460=Sector!$B$51,Sector!$B$51,IF(G1460=Sector!$B$53,Sector!$B$53,INDEX(Sector!$E$57:$E$776,MATCH('Energy consumption (raw)'!F1460,Sector!$C$57:$C$776,FALSE)))))</f>
        <v>14 Manufacture of wearing apparel</v>
      </c>
      <c r="J1460" s="563">
        <v>53745400</v>
      </c>
      <c r="K1460" s="561">
        <v>53745400</v>
      </c>
      <c r="L1460" s="561"/>
      <c r="M1460" s="561"/>
      <c r="N1460" s="561"/>
      <c r="O1460" s="561"/>
      <c r="P1460" s="561"/>
      <c r="Q1460" s="561"/>
      <c r="R1460" s="561"/>
      <c r="S1460" s="561"/>
      <c r="T1460" s="561"/>
      <c r="U1460" s="561"/>
      <c r="V1460" s="561"/>
      <c r="W1460" s="561"/>
      <c r="X1460" s="561"/>
      <c r="Y1460" s="561"/>
      <c r="Z1460" s="561"/>
      <c r="AA1460" s="561"/>
      <c r="AB1460" s="561"/>
      <c r="AC1460" s="561"/>
      <c r="AD1460" s="561"/>
      <c r="AE1460" s="561"/>
      <c r="AF1460" s="561"/>
      <c r="AG1460" s="561">
        <v>8292.9152200000008</v>
      </c>
      <c r="AH1460" s="561">
        <v>3014.2350700000002</v>
      </c>
      <c r="AI1460" s="290" t="s">
        <v>310</v>
      </c>
      <c r="AJ1460" s="290" t="s">
        <v>360</v>
      </c>
    </row>
    <row r="1461" spans="2:36" x14ac:dyDescent="0.25">
      <c r="B1461" s="554">
        <v>1359</v>
      </c>
      <c r="C1461" s="555"/>
      <c r="D1461" s="556"/>
      <c r="E1461" s="290" t="s">
        <v>395</v>
      </c>
      <c r="F1461" s="290" t="s">
        <v>573</v>
      </c>
      <c r="G1461" s="290" t="s">
        <v>397</v>
      </c>
      <c r="H1461" s="183" t="str">
        <f>INDEX(Sector!$D$57:$D$776,MATCH('Energy consumption (raw)'!F1461,Sector!$C$57:$C$776,FALSE))</f>
        <v>Producing shoes</v>
      </c>
      <c r="I1461" s="183" t="str">
        <f>IF(G1461=Sector!$B$50,Sector!$B$50,IF(G1461=Sector!$B$51,Sector!$B$51,IF(G1461=Sector!$B$53,Sector!$B$53,INDEX(Sector!$E$57:$E$776,MATCH('Energy consumption (raw)'!F1461,Sector!$C$57:$C$776,FALSE)))))</f>
        <v>14 Manufacture of wearing apparel</v>
      </c>
      <c r="J1461" s="563">
        <v>24144500</v>
      </c>
      <c r="K1461" s="561">
        <v>24144500</v>
      </c>
      <c r="L1461" s="561"/>
      <c r="M1461" s="561"/>
      <c r="N1461" s="561"/>
      <c r="O1461" s="561"/>
      <c r="P1461" s="561"/>
      <c r="Q1461" s="561"/>
      <c r="R1461" s="561"/>
      <c r="S1461" s="561"/>
      <c r="T1461" s="561"/>
      <c r="U1461" s="561"/>
      <c r="V1461" s="561"/>
      <c r="W1461" s="561"/>
      <c r="X1461" s="561"/>
      <c r="Y1461" s="561"/>
      <c r="Z1461" s="561"/>
      <c r="AA1461" s="561"/>
      <c r="AB1461" s="561"/>
      <c r="AC1461" s="561"/>
      <c r="AD1461" s="561"/>
      <c r="AE1461" s="561"/>
      <c r="AF1461" s="561"/>
      <c r="AG1461" s="561">
        <v>3725.4963500000003</v>
      </c>
      <c r="AH1461" s="561">
        <v>2963.6709600000004</v>
      </c>
      <c r="AI1461" s="290" t="s">
        <v>310</v>
      </c>
      <c r="AJ1461" s="290" t="s">
        <v>360</v>
      </c>
    </row>
    <row r="1462" spans="2:36" x14ac:dyDescent="0.25">
      <c r="B1462" s="554">
        <v>1360</v>
      </c>
      <c r="C1462" s="555"/>
      <c r="D1462" s="556"/>
      <c r="E1462" s="290" t="s">
        <v>395</v>
      </c>
      <c r="F1462" s="290" t="s">
        <v>383</v>
      </c>
      <c r="G1462" s="290" t="s">
        <v>397</v>
      </c>
      <c r="H1462" s="183" t="str">
        <f>INDEX(Sector!$D$57:$D$776,MATCH('Energy consumption (raw)'!F1462,Sector!$C$57:$C$776,FALSE))</f>
        <v>Manufacture of starch and starch-based products</v>
      </c>
      <c r="I1462" s="183" t="str">
        <f>IF(G1462=Sector!$B$50,Sector!$B$50,IF(G1462=Sector!$B$51,Sector!$B$51,IF(G1462=Sector!$B$53,Sector!$B$53,INDEX(Sector!$E$57:$E$776,MATCH('Energy consumption (raw)'!F1462,Sector!$C$57:$C$776,FALSE)))))</f>
        <v>10 Manufacture of food products</v>
      </c>
      <c r="J1462" s="561"/>
      <c r="K1462" s="561">
        <v>9841100</v>
      </c>
      <c r="L1462" s="561"/>
      <c r="M1462" s="561"/>
      <c r="N1462" s="561"/>
      <c r="O1462" s="561"/>
      <c r="P1462" s="561"/>
      <c r="Q1462" s="561"/>
      <c r="R1462" s="561"/>
      <c r="S1462" s="561"/>
      <c r="T1462" s="561"/>
      <c r="U1462" s="561"/>
      <c r="V1462" s="561"/>
      <c r="W1462" s="561"/>
      <c r="X1462" s="561"/>
      <c r="Y1462" s="561"/>
      <c r="Z1462" s="561"/>
      <c r="AA1462" s="561"/>
      <c r="AB1462" s="561"/>
      <c r="AC1462" s="561"/>
      <c r="AD1462" s="561"/>
      <c r="AE1462" s="561"/>
      <c r="AF1462" s="561"/>
      <c r="AG1462" s="561">
        <v>1518.4817300000002</v>
      </c>
      <c r="AH1462" s="561">
        <v>1049.8726300000001</v>
      </c>
      <c r="AI1462" s="290" t="s">
        <v>310</v>
      </c>
      <c r="AJ1462" s="290" t="s">
        <v>360</v>
      </c>
    </row>
    <row r="1463" spans="2:36" x14ac:dyDescent="0.25">
      <c r="B1463" s="554">
        <v>1361</v>
      </c>
      <c r="C1463" s="555"/>
      <c r="D1463" s="556"/>
      <c r="E1463" s="290" t="s">
        <v>395</v>
      </c>
      <c r="F1463" s="290" t="s">
        <v>383</v>
      </c>
      <c r="G1463" s="290" t="s">
        <v>397</v>
      </c>
      <c r="H1463" s="183" t="str">
        <f>INDEX(Sector!$D$57:$D$776,MATCH('Energy consumption (raw)'!F1463,Sector!$C$57:$C$776,FALSE))</f>
        <v>Manufacture of starch and starch-based products</v>
      </c>
      <c r="I1463" s="183" t="str">
        <f>IF(G1463=Sector!$B$50,Sector!$B$50,IF(G1463=Sector!$B$51,Sector!$B$51,IF(G1463=Sector!$B$53,Sector!$B$53,INDEX(Sector!$E$57:$E$776,MATCH('Energy consumption (raw)'!F1463,Sector!$C$57:$C$776,FALSE)))))</f>
        <v>10 Manufacture of food products</v>
      </c>
      <c r="J1463" s="563">
        <v>21521100</v>
      </c>
      <c r="K1463" s="561">
        <v>21521100</v>
      </c>
      <c r="L1463" s="561"/>
      <c r="M1463" s="561"/>
      <c r="N1463" s="561"/>
      <c r="O1463" s="561"/>
      <c r="P1463" s="561"/>
      <c r="Q1463" s="561"/>
      <c r="R1463" s="561"/>
      <c r="S1463" s="561"/>
      <c r="T1463" s="561"/>
      <c r="U1463" s="561"/>
      <c r="V1463" s="561"/>
      <c r="W1463" s="561"/>
      <c r="X1463" s="561"/>
      <c r="Y1463" s="561"/>
      <c r="Z1463" s="561"/>
      <c r="AA1463" s="561"/>
      <c r="AB1463" s="561"/>
      <c r="AC1463" s="561"/>
      <c r="AD1463" s="561"/>
      <c r="AE1463" s="561"/>
      <c r="AF1463" s="561"/>
      <c r="AG1463" s="561">
        <v>3320.7057300000001</v>
      </c>
      <c r="AH1463" s="561">
        <v>3328.6984700000003</v>
      </c>
      <c r="AI1463" s="290" t="s">
        <v>310</v>
      </c>
      <c r="AJ1463" s="290" t="s">
        <v>360</v>
      </c>
    </row>
    <row r="1464" spans="2:36" x14ac:dyDescent="0.25">
      <c r="B1464" s="554">
        <v>1362</v>
      </c>
      <c r="C1464" s="555"/>
      <c r="D1464" s="556"/>
      <c r="E1464" s="290" t="s">
        <v>395</v>
      </c>
      <c r="F1464" s="290" t="s">
        <v>383</v>
      </c>
      <c r="G1464" s="290" t="s">
        <v>397</v>
      </c>
      <c r="H1464" s="183" t="str">
        <f>INDEX(Sector!$D$57:$D$776,MATCH('Energy consumption (raw)'!F1464,Sector!$C$57:$C$776,FALSE))</f>
        <v>Manufacture of starch and starch-based products</v>
      </c>
      <c r="I1464" s="183" t="str">
        <f>IF(G1464=Sector!$B$50,Sector!$B$50,IF(G1464=Sector!$B$51,Sector!$B$51,IF(G1464=Sector!$B$53,Sector!$B$53,INDEX(Sector!$E$57:$E$776,MATCH('Energy consumption (raw)'!F1464,Sector!$C$57:$C$776,FALSE)))))</f>
        <v>10 Manufacture of food products</v>
      </c>
      <c r="J1464" s="561"/>
      <c r="K1464" s="561">
        <v>9598400</v>
      </c>
      <c r="L1464" s="561"/>
      <c r="M1464" s="561"/>
      <c r="N1464" s="561"/>
      <c r="O1464" s="561"/>
      <c r="P1464" s="561"/>
      <c r="Q1464" s="561"/>
      <c r="R1464" s="561"/>
      <c r="S1464" s="561"/>
      <c r="T1464" s="561"/>
      <c r="U1464" s="561"/>
      <c r="V1464" s="561"/>
      <c r="W1464" s="561"/>
      <c r="X1464" s="561"/>
      <c r="Y1464" s="561"/>
      <c r="Z1464" s="561"/>
      <c r="AA1464" s="561"/>
      <c r="AB1464" s="561"/>
      <c r="AC1464" s="561"/>
      <c r="AD1464" s="561"/>
      <c r="AE1464" s="561"/>
      <c r="AF1464" s="561"/>
      <c r="AG1464" s="561">
        <v>1481.0331200000001</v>
      </c>
      <c r="AH1464" s="561">
        <v>1258.2856400000001</v>
      </c>
      <c r="AI1464" s="290" t="s">
        <v>310</v>
      </c>
      <c r="AJ1464" s="290" t="s">
        <v>360</v>
      </c>
    </row>
    <row r="1465" spans="2:36" x14ac:dyDescent="0.25">
      <c r="B1465" s="554">
        <v>1363</v>
      </c>
      <c r="C1465" s="555"/>
      <c r="D1465" s="556"/>
      <c r="E1465" s="290" t="s">
        <v>395</v>
      </c>
      <c r="F1465" s="290" t="s">
        <v>383</v>
      </c>
      <c r="G1465" s="290" t="s">
        <v>397</v>
      </c>
      <c r="H1465" s="183" t="str">
        <f>INDEX(Sector!$D$57:$D$776,MATCH('Energy consumption (raw)'!F1465,Sector!$C$57:$C$776,FALSE))</f>
        <v>Manufacture of starch and starch-based products</v>
      </c>
      <c r="I1465" s="183" t="str">
        <f>IF(G1465=Sector!$B$50,Sector!$B$50,IF(G1465=Sector!$B$51,Sector!$B$51,IF(G1465=Sector!$B$53,Sector!$B$53,INDEX(Sector!$E$57:$E$776,MATCH('Energy consumption (raw)'!F1465,Sector!$C$57:$C$776,FALSE)))))</f>
        <v>10 Manufacture of food products</v>
      </c>
      <c r="J1465" s="563">
        <v>10265300</v>
      </c>
      <c r="K1465" s="561">
        <v>10265300</v>
      </c>
      <c r="L1465" s="561"/>
      <c r="M1465" s="561"/>
      <c r="N1465" s="561"/>
      <c r="O1465" s="561"/>
      <c r="P1465" s="561"/>
      <c r="Q1465" s="561"/>
      <c r="R1465" s="561"/>
      <c r="S1465" s="561"/>
      <c r="T1465" s="561"/>
      <c r="U1465" s="561"/>
      <c r="V1465" s="561"/>
      <c r="W1465" s="561"/>
      <c r="X1465" s="561"/>
      <c r="Y1465" s="561"/>
      <c r="Z1465" s="561"/>
      <c r="AA1465" s="561"/>
      <c r="AB1465" s="561"/>
      <c r="AC1465" s="561"/>
      <c r="AD1465" s="561"/>
      <c r="AE1465" s="561"/>
      <c r="AF1465" s="561"/>
      <c r="AG1465" s="561">
        <v>1583.93579</v>
      </c>
      <c r="AH1465" s="561">
        <v>2036.9297300000001</v>
      </c>
      <c r="AI1465" s="290" t="s">
        <v>310</v>
      </c>
      <c r="AJ1465" s="290" t="s">
        <v>360</v>
      </c>
    </row>
    <row r="1466" spans="2:36" x14ac:dyDescent="0.25">
      <c r="B1466" s="554">
        <v>1364</v>
      </c>
      <c r="C1466" s="555"/>
      <c r="D1466" s="556"/>
      <c r="E1466" s="290" t="s">
        <v>395</v>
      </c>
      <c r="F1466" s="290" t="s">
        <v>383</v>
      </c>
      <c r="G1466" s="290" t="s">
        <v>397</v>
      </c>
      <c r="H1466" s="183" t="str">
        <f>INDEX(Sector!$D$57:$D$776,MATCH('Energy consumption (raw)'!F1466,Sector!$C$57:$C$776,FALSE))</f>
        <v>Manufacture of starch and starch-based products</v>
      </c>
      <c r="I1466" s="183" t="str">
        <f>IF(G1466=Sector!$B$50,Sector!$B$50,IF(G1466=Sector!$B$51,Sector!$B$51,IF(G1466=Sector!$B$53,Sector!$B$53,INDEX(Sector!$E$57:$E$776,MATCH('Energy consumption (raw)'!F1466,Sector!$C$57:$C$776,FALSE)))))</f>
        <v>10 Manufacture of food products</v>
      </c>
      <c r="J1466" s="561"/>
      <c r="K1466" s="561">
        <v>10195000</v>
      </c>
      <c r="L1466" s="561"/>
      <c r="M1466" s="561"/>
      <c r="N1466" s="561"/>
      <c r="O1466" s="561"/>
      <c r="P1466" s="561"/>
      <c r="Q1466" s="561"/>
      <c r="R1466" s="561"/>
      <c r="S1466" s="561"/>
      <c r="T1466" s="561"/>
      <c r="U1466" s="561"/>
      <c r="V1466" s="561"/>
      <c r="W1466" s="561"/>
      <c r="X1466" s="561"/>
      <c r="Y1466" s="561"/>
      <c r="Z1466" s="561"/>
      <c r="AA1466" s="561"/>
      <c r="AB1466" s="561"/>
      <c r="AC1466" s="561"/>
      <c r="AD1466" s="561"/>
      <c r="AE1466" s="561"/>
      <c r="AF1466" s="561"/>
      <c r="AG1466" s="561">
        <v>1573.0885000000001</v>
      </c>
      <c r="AH1466" s="561"/>
      <c r="AI1466" s="290" t="s">
        <v>310</v>
      </c>
      <c r="AJ1466" s="290" t="s">
        <v>360</v>
      </c>
    </row>
    <row r="1467" spans="2:36" x14ac:dyDescent="0.25">
      <c r="B1467" s="554">
        <v>1365</v>
      </c>
      <c r="C1467" s="555"/>
      <c r="D1467" s="556"/>
      <c r="E1467" s="290" t="s">
        <v>395</v>
      </c>
      <c r="F1467" s="290" t="s">
        <v>784</v>
      </c>
      <c r="G1467" s="290" t="s">
        <v>397</v>
      </c>
      <c r="H1467" s="183" t="str">
        <f>INDEX(Sector!$D$57:$D$776,MATCH('Energy consumption (raw)'!F1467,Sector!$C$57:$C$776,FALSE))</f>
        <v>Production of sports shoes</v>
      </c>
      <c r="I1467" s="183" t="str">
        <f>IF(G1467=Sector!$B$50,Sector!$B$50,IF(G1467=Sector!$B$51,Sector!$B$51,IF(G1467=Sector!$B$53,Sector!$B$53,INDEX(Sector!$E$57:$E$776,MATCH('Energy consumption (raw)'!F1467,Sector!$C$57:$C$776,FALSE)))))</f>
        <v>14 Manufacture of wearing apparel</v>
      </c>
      <c r="J1467" s="563">
        <v>52886900</v>
      </c>
      <c r="K1467" s="561">
        <v>52886900</v>
      </c>
      <c r="L1467" s="561"/>
      <c r="M1467" s="561"/>
      <c r="N1467" s="561"/>
      <c r="O1467" s="561"/>
      <c r="P1467" s="561"/>
      <c r="Q1467" s="561"/>
      <c r="R1467" s="561"/>
      <c r="S1467" s="561"/>
      <c r="T1467" s="561"/>
      <c r="U1467" s="561"/>
      <c r="V1467" s="561"/>
      <c r="W1467" s="561"/>
      <c r="X1467" s="561"/>
      <c r="Y1467" s="561"/>
      <c r="Z1467" s="561"/>
      <c r="AA1467" s="561"/>
      <c r="AB1467" s="561"/>
      <c r="AC1467" s="561"/>
      <c r="AD1467" s="561"/>
      <c r="AE1467" s="561"/>
      <c r="AF1467" s="561"/>
      <c r="AG1467" s="561">
        <v>8160.4486700000007</v>
      </c>
      <c r="AH1467" s="561">
        <v>8991.6396249999998</v>
      </c>
      <c r="AI1467" s="290" t="s">
        <v>310</v>
      </c>
      <c r="AJ1467" s="290" t="s">
        <v>360</v>
      </c>
    </row>
    <row r="1468" spans="2:36" x14ac:dyDescent="0.25">
      <c r="B1468" s="554">
        <v>1366</v>
      </c>
      <c r="C1468" s="558"/>
      <c r="D1468" s="556"/>
      <c r="E1468" s="290" t="s">
        <v>395</v>
      </c>
      <c r="F1468" s="290" t="s">
        <v>785</v>
      </c>
      <c r="G1468" s="290" t="s">
        <v>397</v>
      </c>
      <c r="H1468" s="183" t="str">
        <f>INDEX(Sector!$D$57:$D$776,MATCH('Energy consumption (raw)'!F1468,Sector!$C$57:$C$776,FALSE))</f>
        <v>Manufacture of starch and starch products</v>
      </c>
      <c r="I1468" s="183" t="str">
        <f>IF(G1468=Sector!$B$50,Sector!$B$50,IF(G1468=Sector!$B$51,Sector!$B$51,IF(G1468=Sector!$B$53,Sector!$B$53,INDEX(Sector!$E$57:$E$776,MATCH('Energy consumption (raw)'!F1468,Sector!$C$57:$C$776,FALSE)))))</f>
        <v>10 Manufacture of food products</v>
      </c>
      <c r="J1468" s="563">
        <v>8805500</v>
      </c>
      <c r="K1468" s="563"/>
      <c r="L1468" s="35"/>
      <c r="M1468" s="35"/>
      <c r="N1468" s="35"/>
      <c r="O1468" s="35"/>
      <c r="P1468" s="35"/>
      <c r="Q1468" s="35"/>
      <c r="R1468" s="35"/>
      <c r="S1468" s="35"/>
      <c r="T1468" s="35"/>
      <c r="U1468" s="35"/>
      <c r="V1468" s="35"/>
      <c r="W1468" s="35"/>
      <c r="X1468" s="35"/>
      <c r="Y1468" s="35"/>
      <c r="Z1468" s="35"/>
      <c r="AA1468" s="35"/>
      <c r="AB1468" s="35"/>
      <c r="AC1468" s="35"/>
      <c r="AD1468" s="35"/>
      <c r="AE1468" s="35"/>
      <c r="AF1468" s="35"/>
      <c r="AG1468" s="561">
        <v>1358.6886500000001</v>
      </c>
      <c r="AH1468" s="561">
        <v>1418.6798728000001</v>
      </c>
      <c r="AI1468" s="290" t="s">
        <v>310</v>
      </c>
      <c r="AJ1468" s="290" t="s">
        <v>360</v>
      </c>
    </row>
    <row r="1469" spans="2:36" x14ac:dyDescent="0.25">
      <c r="B1469" s="554">
        <v>1367</v>
      </c>
      <c r="C1469" s="555"/>
      <c r="D1469" s="556"/>
      <c r="E1469" s="290" t="s">
        <v>395</v>
      </c>
      <c r="F1469" s="290" t="s">
        <v>464</v>
      </c>
      <c r="G1469" s="290" t="s">
        <v>397</v>
      </c>
      <c r="H1469" s="183" t="str">
        <f>INDEX(Sector!$D$57:$D$776,MATCH('Energy consumption (raw)'!F1469,Sector!$C$57:$C$776,FALSE))</f>
        <v>Manufacture of optical instruments and equipment</v>
      </c>
      <c r="I1469" s="183" t="str">
        <f>IF(G1469=Sector!$B$50,Sector!$B$50,IF(G1469=Sector!$B$51,Sector!$B$51,IF(G1469=Sector!$B$53,Sector!$B$53,INDEX(Sector!$E$57:$E$776,MATCH('Energy consumption (raw)'!F1469,Sector!$C$57:$C$776,FALSE)))))</f>
        <v>26 Manufacture of computer, electronic and optical products</v>
      </c>
      <c r="J1469" s="561"/>
      <c r="K1469" s="561">
        <v>16459723</v>
      </c>
      <c r="L1469" s="290"/>
      <c r="M1469" s="290"/>
      <c r="N1469" s="290"/>
      <c r="O1469" s="290"/>
      <c r="P1469" s="290"/>
      <c r="Q1469" s="290"/>
      <c r="R1469" s="290"/>
      <c r="S1469" s="290"/>
      <c r="T1469" s="290"/>
      <c r="U1469" s="290"/>
      <c r="V1469" s="290"/>
      <c r="W1469" s="290"/>
      <c r="X1469" s="290"/>
      <c r="Y1469" s="290">
        <v>2887</v>
      </c>
      <c r="Z1469" s="290"/>
      <c r="AA1469" s="290"/>
      <c r="AB1469" s="290"/>
      <c r="AC1469" s="290"/>
      <c r="AD1469" s="290"/>
      <c r="AE1469" s="290"/>
      <c r="AF1469" s="290"/>
      <c r="AG1469" s="561">
        <v>5686.5652589000001</v>
      </c>
      <c r="AH1469" s="561">
        <v>2336.8361594000003</v>
      </c>
      <c r="AI1469" s="290" t="s">
        <v>310</v>
      </c>
      <c r="AJ1469" s="290" t="s">
        <v>786</v>
      </c>
    </row>
    <row r="1470" spans="2:36" x14ac:dyDescent="0.25">
      <c r="B1470" s="554">
        <v>1368</v>
      </c>
      <c r="C1470" s="555"/>
      <c r="D1470" s="556"/>
      <c r="E1470" s="290" t="s">
        <v>395</v>
      </c>
      <c r="F1470" s="290" t="s">
        <v>400</v>
      </c>
      <c r="G1470" s="290" t="s">
        <v>397</v>
      </c>
      <c r="H1470" s="183" t="str">
        <f>INDEX(Sector!$D$57:$D$776,MATCH('Energy consumption (raw)'!F1470,Sector!$C$57:$C$776,FALSE))</f>
        <v>Producing products from plastic</v>
      </c>
      <c r="I1470" s="183" t="str">
        <f>IF(G1470=Sector!$B$50,Sector!$B$50,IF(G1470=Sector!$B$51,Sector!$B$51,IF(G1470=Sector!$B$53,Sector!$B$53,INDEX(Sector!$E$57:$E$776,MATCH('Energy consumption (raw)'!F1470,Sector!$C$57:$C$776,FALSE)))))</f>
        <v>22 Manufacture of rubber and plastics products</v>
      </c>
      <c r="J1470" s="561"/>
      <c r="K1470" s="561">
        <v>8565871</v>
      </c>
      <c r="L1470" s="290"/>
      <c r="M1470" s="290"/>
      <c r="N1470" s="290"/>
      <c r="O1470" s="290"/>
      <c r="P1470" s="290"/>
      <c r="Q1470" s="290"/>
      <c r="R1470" s="290"/>
      <c r="S1470" s="290"/>
      <c r="T1470" s="290"/>
      <c r="U1470" s="290"/>
      <c r="V1470" s="290"/>
      <c r="W1470" s="290"/>
      <c r="X1470" s="290"/>
      <c r="Y1470" s="290"/>
      <c r="Z1470" s="290"/>
      <c r="AA1470" s="290"/>
      <c r="AB1470" s="290"/>
      <c r="AC1470" s="290"/>
      <c r="AD1470" s="290"/>
      <c r="AE1470" s="290"/>
      <c r="AF1470" s="290"/>
      <c r="AG1470" s="561">
        <v>1321.7138953000001</v>
      </c>
      <c r="AH1470" s="561">
        <v>1427.7212356</v>
      </c>
      <c r="AI1470" s="290" t="s">
        <v>310</v>
      </c>
      <c r="AJ1470" s="290" t="s">
        <v>786</v>
      </c>
    </row>
    <row r="1471" spans="2:36" x14ac:dyDescent="0.25">
      <c r="B1471" s="554">
        <v>1369</v>
      </c>
      <c r="C1471" s="555"/>
      <c r="D1471" s="556"/>
      <c r="E1471" s="290" t="s">
        <v>395</v>
      </c>
      <c r="F1471" s="290" t="s">
        <v>475</v>
      </c>
      <c r="G1471" s="290" t="s">
        <v>397</v>
      </c>
      <c r="H1471" s="183" t="str">
        <f>INDEX(Sector!$D$57:$D$776,MATCH('Energy consumption (raw)'!F1471,Sector!$C$57:$C$776,FALSE))</f>
        <v>Manufacture of paper and paper products</v>
      </c>
      <c r="I1471" s="183" t="str">
        <f>IF(G1471=Sector!$B$50,Sector!$B$50,IF(G1471=Sector!$B$51,Sector!$B$51,IF(G1471=Sector!$B$53,Sector!$B$53,INDEX(Sector!$E$57:$E$776,MATCH('Energy consumption (raw)'!F1471,Sector!$C$57:$C$776,FALSE)))))</f>
        <v>17 Manufacture of paper and paper products</v>
      </c>
      <c r="J1471" s="561"/>
      <c r="K1471" s="561">
        <v>7142778</v>
      </c>
      <c r="L1471" s="290"/>
      <c r="M1471" s="290"/>
      <c r="N1471" s="290"/>
      <c r="O1471" s="290"/>
      <c r="P1471" s="290"/>
      <c r="Q1471" s="290"/>
      <c r="R1471" s="290"/>
      <c r="S1471" s="290"/>
      <c r="T1471" s="290"/>
      <c r="U1471" s="290"/>
      <c r="V1471" s="290"/>
      <c r="W1471" s="290"/>
      <c r="X1471" s="290"/>
      <c r="Y1471" s="290"/>
      <c r="Z1471" s="290"/>
      <c r="AA1471" s="290"/>
      <c r="AB1471" s="290"/>
      <c r="AC1471" s="290"/>
      <c r="AD1471" s="290"/>
      <c r="AE1471" s="290"/>
      <c r="AF1471" s="290"/>
      <c r="AG1471" s="561">
        <v>1102.1306454</v>
      </c>
      <c r="AH1471" s="561">
        <v>1317.2757644000001</v>
      </c>
      <c r="AI1471" s="290" t="s">
        <v>310</v>
      </c>
      <c r="AJ1471" s="290" t="s">
        <v>786</v>
      </c>
    </row>
    <row r="1472" spans="2:36" x14ac:dyDescent="0.25">
      <c r="B1472" s="554">
        <v>1370</v>
      </c>
      <c r="C1472" s="555"/>
      <c r="D1472" s="556"/>
      <c r="E1472" s="290" t="s">
        <v>395</v>
      </c>
      <c r="F1472" s="290" t="s">
        <v>437</v>
      </c>
      <c r="G1472" s="290" t="s">
        <v>397</v>
      </c>
      <c r="H1472" s="183" t="str">
        <f>INDEX(Sector!$D$57:$D$776,MATCH('Energy consumption (raw)'!F1472,Sector!$C$57:$C$776,FALSE))</f>
        <v>Manufacture of other metal products n.e.c</v>
      </c>
      <c r="I1472" s="183" t="str">
        <f>IF(G1472=Sector!$B$50,Sector!$B$50,IF(G1472=Sector!$B$51,Sector!$B$51,IF(G1472=Sector!$B$53,Sector!$B$53,INDEX(Sector!$E$57:$E$776,MATCH('Energy consumption (raw)'!F1472,Sector!$C$57:$C$776,FALSE)))))</f>
        <v>25 Manufacture of fabricated metal products, except machinery and equipment</v>
      </c>
      <c r="J1472" s="561"/>
      <c r="K1472" s="561">
        <v>7272486</v>
      </c>
      <c r="L1472" s="290"/>
      <c r="M1472" s="290"/>
      <c r="N1472" s="290"/>
      <c r="O1472" s="290"/>
      <c r="P1472" s="290"/>
      <c r="Q1472" s="290"/>
      <c r="R1472" s="290"/>
      <c r="S1472" s="290"/>
      <c r="T1472" s="290"/>
      <c r="U1472" s="290"/>
      <c r="V1472" s="290"/>
      <c r="W1472" s="290"/>
      <c r="X1472" s="290"/>
      <c r="Y1472" s="290"/>
      <c r="Z1472" s="290"/>
      <c r="AA1472" s="290"/>
      <c r="AB1472" s="290"/>
      <c r="AC1472" s="290"/>
      <c r="AD1472" s="290"/>
      <c r="AE1472" s="290"/>
      <c r="AF1472" s="290"/>
      <c r="AG1472" s="561">
        <v>1122.1445898000002</v>
      </c>
      <c r="AH1472" s="561"/>
      <c r="AI1472" s="290" t="s">
        <v>310</v>
      </c>
      <c r="AJ1472" s="290" t="s">
        <v>786</v>
      </c>
    </row>
    <row r="1473" spans="2:36" x14ac:dyDescent="0.25">
      <c r="B1473" s="554">
        <v>1371</v>
      </c>
      <c r="C1473" s="555"/>
      <c r="D1473" s="556"/>
      <c r="E1473" s="290" t="s">
        <v>395</v>
      </c>
      <c r="F1473" s="290" t="s">
        <v>549</v>
      </c>
      <c r="G1473" s="290" t="s">
        <v>397</v>
      </c>
      <c r="H1473" s="183" t="str">
        <f>INDEX(Sector!$D$57:$D$776,MATCH('Energy consumption (raw)'!F1473,Sector!$C$57:$C$776,FALSE))</f>
        <v>Production of label paper and label cover</v>
      </c>
      <c r="I1473" s="183" t="str">
        <f>IF(G1473=Sector!$B$50,Sector!$B$50,IF(G1473=Sector!$B$51,Sector!$B$51,IF(G1473=Sector!$B$53,Sector!$B$53,INDEX(Sector!$E$57:$E$776,MATCH('Energy consumption (raw)'!F1473,Sector!$C$57:$C$776,FALSE)))))</f>
        <v>17 Manufacture of paper and paper products</v>
      </c>
      <c r="J1473" s="561"/>
      <c r="K1473" s="561">
        <v>11933628</v>
      </c>
      <c r="L1473" s="290"/>
      <c r="M1473" s="290"/>
      <c r="N1473" s="290">
        <v>7906</v>
      </c>
      <c r="O1473" s="290"/>
      <c r="P1473" s="290"/>
      <c r="Q1473" s="290"/>
      <c r="R1473" s="290"/>
      <c r="S1473" s="290">
        <v>10</v>
      </c>
      <c r="T1473" s="290"/>
      <c r="U1473" s="290"/>
      <c r="V1473" s="290"/>
      <c r="W1473" s="290"/>
      <c r="X1473" s="290"/>
      <c r="Y1473" s="290"/>
      <c r="Z1473" s="290"/>
      <c r="AA1473" s="290"/>
      <c r="AB1473" s="290"/>
      <c r="AC1473" s="290"/>
      <c r="AD1473" s="290"/>
      <c r="AE1473" s="290"/>
      <c r="AF1473" s="290"/>
      <c r="AG1473" s="561">
        <v>7375.5676003999997</v>
      </c>
      <c r="AH1473" s="561">
        <v>7352.4398145999994</v>
      </c>
      <c r="AI1473" s="290" t="s">
        <v>310</v>
      </c>
      <c r="AJ1473" s="290" t="s">
        <v>786</v>
      </c>
    </row>
    <row r="1474" spans="2:36" x14ac:dyDescent="0.25">
      <c r="B1474" s="554">
        <v>1372</v>
      </c>
      <c r="C1474" s="555"/>
      <c r="D1474" s="556"/>
      <c r="E1474" s="290" t="s">
        <v>395</v>
      </c>
      <c r="F1474" s="290" t="s">
        <v>480</v>
      </c>
      <c r="G1474" s="290" t="s">
        <v>397</v>
      </c>
      <c r="H1474" s="183" t="str">
        <f>INDEX(Sector!$D$57:$D$776,MATCH('Energy consumption (raw)'!F1474,Sector!$C$57:$C$776,FALSE))</f>
        <v>Manufacture of metal tanks, tanks and containers</v>
      </c>
      <c r="I1474" s="183" t="str">
        <f>IF(G1474=Sector!$B$50,Sector!$B$50,IF(G1474=Sector!$B$51,Sector!$B$51,IF(G1474=Sector!$B$53,Sector!$B$53,INDEX(Sector!$E$57:$E$776,MATCH('Energy consumption (raw)'!F1474,Sector!$C$57:$C$776,FALSE)))))</f>
        <v>25 Manufacture of fabricated metal products, except machinery and equipment</v>
      </c>
      <c r="J1474" s="561"/>
      <c r="K1474" s="561">
        <v>14819277</v>
      </c>
      <c r="L1474" s="290"/>
      <c r="M1474" s="290"/>
      <c r="N1474" s="290"/>
      <c r="O1474" s="290"/>
      <c r="P1474" s="290"/>
      <c r="Q1474" s="290"/>
      <c r="R1474" s="290"/>
      <c r="S1474" s="290"/>
      <c r="T1474" s="290"/>
      <c r="U1474" s="290"/>
      <c r="V1474" s="290"/>
      <c r="W1474" s="290"/>
      <c r="X1474" s="290"/>
      <c r="Y1474" s="290"/>
      <c r="Z1474" s="290"/>
      <c r="AA1474" s="290"/>
      <c r="AB1474" s="290"/>
      <c r="AC1474" s="290"/>
      <c r="AD1474" s="290"/>
      <c r="AE1474" s="290"/>
      <c r="AF1474" s="290"/>
      <c r="AG1474" s="561">
        <v>2286.6144411</v>
      </c>
      <c r="AH1474" s="561">
        <v>2092.8495929999999</v>
      </c>
      <c r="AI1474" s="290" t="s">
        <v>310</v>
      </c>
      <c r="AJ1474" s="290" t="s">
        <v>786</v>
      </c>
    </row>
    <row r="1475" spans="2:36" x14ac:dyDescent="0.25">
      <c r="B1475" s="554">
        <v>1373</v>
      </c>
      <c r="C1475" s="555"/>
      <c r="D1475" s="556"/>
      <c r="E1475" s="290" t="s">
        <v>395</v>
      </c>
      <c r="F1475" s="290" t="s">
        <v>549</v>
      </c>
      <c r="G1475" s="290" t="s">
        <v>397</v>
      </c>
      <c r="H1475" s="183" t="str">
        <f>INDEX(Sector!$D$57:$D$776,MATCH('Energy consumption (raw)'!F1475,Sector!$C$57:$C$776,FALSE))</f>
        <v>Production of label paper and label cover</v>
      </c>
      <c r="I1475" s="183" t="str">
        <f>IF(G1475=Sector!$B$50,Sector!$B$50,IF(G1475=Sector!$B$51,Sector!$B$51,IF(G1475=Sector!$B$53,Sector!$B$53,INDEX(Sector!$E$57:$E$776,MATCH('Energy consumption (raw)'!F1475,Sector!$C$57:$C$776,FALSE)))))</f>
        <v>17 Manufacture of paper and paper products</v>
      </c>
      <c r="J1475" s="561"/>
      <c r="K1475" s="561">
        <v>9082501</v>
      </c>
      <c r="L1475" s="290"/>
      <c r="M1475" s="290"/>
      <c r="N1475" s="290"/>
      <c r="O1475" s="290"/>
      <c r="P1475" s="290"/>
      <c r="Q1475" s="290"/>
      <c r="R1475" s="290"/>
      <c r="S1475" s="290"/>
      <c r="T1475" s="290"/>
      <c r="U1475" s="290"/>
      <c r="V1475" s="290"/>
      <c r="W1475" s="290"/>
      <c r="X1475" s="290"/>
      <c r="Y1475" s="290"/>
      <c r="Z1475" s="290"/>
      <c r="AA1475" s="290"/>
      <c r="AB1475" s="290"/>
      <c r="AC1475" s="290"/>
      <c r="AD1475" s="290"/>
      <c r="AE1475" s="290"/>
      <c r="AF1475" s="290"/>
      <c r="AG1475" s="561">
        <v>1401.4299043000001</v>
      </c>
      <c r="AH1475" s="561">
        <v>2923.6652904000002</v>
      </c>
      <c r="AI1475" s="290" t="s">
        <v>310</v>
      </c>
      <c r="AJ1475" s="290" t="s">
        <v>786</v>
      </c>
    </row>
    <row r="1476" spans="2:36" x14ac:dyDescent="0.25">
      <c r="B1476" s="554">
        <v>1374</v>
      </c>
      <c r="C1476" s="555"/>
      <c r="D1476" s="556"/>
      <c r="E1476" s="290" t="s">
        <v>395</v>
      </c>
      <c r="F1476" s="290" t="s">
        <v>478</v>
      </c>
      <c r="G1476" s="290" t="s">
        <v>397</v>
      </c>
      <c r="H1476" s="183" t="str">
        <f>INDEX(Sector!$D$57:$D$776,MATCH('Energy consumption (raw)'!F1476,Sector!$C$57:$C$776,FALSE))</f>
        <v>Processing milk and dairy products</v>
      </c>
      <c r="I1476" s="183" t="str">
        <f>IF(G1476=Sector!$B$50,Sector!$B$50,IF(G1476=Sector!$B$51,Sector!$B$51,IF(G1476=Sector!$B$53,Sector!$B$53,INDEX(Sector!$E$57:$E$776,MATCH('Energy consumption (raw)'!F1476,Sector!$C$57:$C$776,FALSE)))))</f>
        <v>10 Manufacture of food products</v>
      </c>
      <c r="J1476" s="561"/>
      <c r="K1476" s="561">
        <v>19490250</v>
      </c>
      <c r="L1476" s="290"/>
      <c r="M1476" s="290"/>
      <c r="N1476" s="290"/>
      <c r="O1476" s="290"/>
      <c r="P1476" s="290"/>
      <c r="Q1476" s="290"/>
      <c r="R1476" s="290"/>
      <c r="S1476" s="290">
        <v>48</v>
      </c>
      <c r="T1476" s="290"/>
      <c r="U1476" s="290"/>
      <c r="V1476" s="290"/>
      <c r="W1476" s="290"/>
      <c r="X1476" s="290"/>
      <c r="Y1476" s="290">
        <v>14</v>
      </c>
      <c r="Z1476" s="290"/>
      <c r="AA1476" s="290"/>
      <c r="AB1476" s="290"/>
      <c r="AC1476" s="290"/>
      <c r="AD1476" s="290"/>
      <c r="AE1476" s="290"/>
      <c r="AF1476" s="290"/>
      <c r="AG1476" s="561">
        <v>3022.6478150000007</v>
      </c>
      <c r="AH1476" s="561">
        <v>1630.9477028000001</v>
      </c>
      <c r="AI1476" s="290" t="s">
        <v>310</v>
      </c>
      <c r="AJ1476" s="290" t="s">
        <v>786</v>
      </c>
    </row>
    <row r="1477" spans="2:36" x14ac:dyDescent="0.25">
      <c r="B1477" s="554">
        <v>1375</v>
      </c>
      <c r="C1477" s="555"/>
      <c r="D1477" s="556"/>
      <c r="E1477" s="290" t="s">
        <v>395</v>
      </c>
      <c r="F1477" s="290" t="s">
        <v>546</v>
      </c>
      <c r="G1477" s="290" t="s">
        <v>397</v>
      </c>
      <c r="H1477" s="183" t="str">
        <f>INDEX(Sector!$D$57:$D$776,MATCH('Energy consumption (raw)'!F1477,Sector!$C$57:$C$776,FALSE))</f>
        <v>Sewing clothes other than fur skins</v>
      </c>
      <c r="I1477" s="183" t="str">
        <f>IF(G1477=Sector!$B$50,Sector!$B$50,IF(G1477=Sector!$B$51,Sector!$B$51,IF(G1477=Sector!$B$53,Sector!$B$53,INDEX(Sector!$E$57:$E$776,MATCH('Energy consumption (raw)'!F1477,Sector!$C$57:$C$776,FALSE)))))</f>
        <v>13 Manufacture of textiles</v>
      </c>
      <c r="J1477" s="561"/>
      <c r="K1477" s="561">
        <v>10350203</v>
      </c>
      <c r="L1477" s="290"/>
      <c r="M1477" s="290"/>
      <c r="N1477" s="290"/>
      <c r="O1477" s="290"/>
      <c r="P1477" s="290"/>
      <c r="Q1477" s="290"/>
      <c r="R1477" s="290"/>
      <c r="S1477" s="290">
        <v>2183</v>
      </c>
      <c r="T1477" s="290"/>
      <c r="U1477" s="290"/>
      <c r="V1477" s="290"/>
      <c r="W1477" s="290"/>
      <c r="X1477" s="290"/>
      <c r="Y1477" s="290">
        <v>4</v>
      </c>
      <c r="Z1477" s="290"/>
      <c r="AA1477" s="290"/>
      <c r="AB1477" s="290"/>
      <c r="AC1477" s="290"/>
      <c r="AD1477" s="290"/>
      <c r="AE1477" s="290"/>
      <c r="AF1477" s="290"/>
      <c r="AG1477" s="561">
        <v>1603.3173629</v>
      </c>
      <c r="AH1477" s="561">
        <v>3600.2872529000001</v>
      </c>
      <c r="AI1477" s="290" t="s">
        <v>310</v>
      </c>
      <c r="AJ1477" s="290" t="s">
        <v>786</v>
      </c>
    </row>
    <row r="1478" spans="2:36" x14ac:dyDescent="0.25">
      <c r="B1478" s="554">
        <v>1376</v>
      </c>
      <c r="C1478" s="555"/>
      <c r="D1478" s="556"/>
      <c r="E1478" s="290" t="s">
        <v>395</v>
      </c>
      <c r="F1478" s="290" t="s">
        <v>407</v>
      </c>
      <c r="G1478" s="290" t="s">
        <v>397</v>
      </c>
      <c r="H1478" s="183" t="str">
        <f>INDEX(Sector!$D$57:$D$776,MATCH('Energy consumption (raw)'!F1478,Sector!$C$57:$C$776,FALSE))</f>
        <v>Electronic components manufacturing</v>
      </c>
      <c r="I1478" s="183" t="str">
        <f>IF(G1478=Sector!$B$50,Sector!$B$50,IF(G1478=Sector!$B$51,Sector!$B$51,IF(G1478=Sector!$B$53,Sector!$B$53,INDEX(Sector!$E$57:$E$776,MATCH('Energy consumption (raw)'!F1478,Sector!$C$57:$C$776,FALSE)))))</f>
        <v>26 Manufacture of computer, electronic and optical products</v>
      </c>
      <c r="J1478" s="561"/>
      <c r="K1478" s="561">
        <v>15067229</v>
      </c>
      <c r="L1478" s="290"/>
      <c r="M1478" s="290"/>
      <c r="N1478" s="290"/>
      <c r="O1478" s="290"/>
      <c r="P1478" s="290"/>
      <c r="Q1478" s="290"/>
      <c r="R1478" s="290"/>
      <c r="S1478" s="290"/>
      <c r="T1478" s="290"/>
      <c r="U1478" s="290"/>
      <c r="V1478" s="290"/>
      <c r="W1478" s="290"/>
      <c r="X1478" s="290"/>
      <c r="Y1478" s="290"/>
      <c r="Z1478" s="290"/>
      <c r="AA1478" s="290"/>
      <c r="AB1478" s="290"/>
      <c r="AC1478" s="290"/>
      <c r="AD1478" s="290"/>
      <c r="AE1478" s="290"/>
      <c r="AF1478" s="290"/>
      <c r="AG1478" s="561">
        <v>2324.8734347</v>
      </c>
      <c r="AH1478" s="561"/>
      <c r="AI1478" s="290" t="s">
        <v>310</v>
      </c>
      <c r="AJ1478" s="290" t="s">
        <v>786</v>
      </c>
    </row>
    <row r="1479" spans="2:36" x14ac:dyDescent="0.25">
      <c r="B1479" s="554">
        <v>1377</v>
      </c>
      <c r="C1479" s="555"/>
      <c r="D1479" s="556"/>
      <c r="E1479" s="290" t="s">
        <v>395</v>
      </c>
      <c r="F1479" s="290" t="s">
        <v>436</v>
      </c>
      <c r="G1479" s="290" t="s">
        <v>397</v>
      </c>
      <c r="H1479" s="183" t="str">
        <f>INDEX(Sector!$D$57:$D$776,MATCH('Energy consumption (raw)'!F1479,Sector!$C$57:$C$776,FALSE))</f>
        <v>Production of communication equipment</v>
      </c>
      <c r="I1479" s="183" t="str">
        <f>IF(G1479=Sector!$B$50,Sector!$B$50,IF(G1479=Sector!$B$51,Sector!$B$51,IF(G1479=Sector!$B$53,Sector!$B$53,INDEX(Sector!$E$57:$E$776,MATCH('Energy consumption (raw)'!F1479,Sector!$C$57:$C$776,FALSE)))))</f>
        <v>26 Manufacture of computer, electronic and optical products</v>
      </c>
      <c r="J1479" s="561"/>
      <c r="K1479" s="561">
        <v>7535076</v>
      </c>
      <c r="L1479" s="290"/>
      <c r="M1479" s="290"/>
      <c r="N1479" s="290"/>
      <c r="O1479" s="290"/>
      <c r="P1479" s="290"/>
      <c r="Q1479" s="290"/>
      <c r="R1479" s="290"/>
      <c r="S1479" s="290"/>
      <c r="T1479" s="290"/>
      <c r="U1479" s="290"/>
      <c r="V1479" s="290"/>
      <c r="W1479" s="290"/>
      <c r="X1479" s="290"/>
      <c r="Y1479" s="290">
        <v>81</v>
      </c>
      <c r="Z1479" s="290"/>
      <c r="AA1479" s="290"/>
      <c r="AB1479" s="290"/>
      <c r="AC1479" s="290"/>
      <c r="AD1479" s="290"/>
      <c r="AE1479" s="290"/>
      <c r="AF1479" s="290"/>
      <c r="AG1479" s="561">
        <v>1250.9522268000001</v>
      </c>
      <c r="AH1479" s="561">
        <v>1118.8706524000002</v>
      </c>
      <c r="AI1479" s="290" t="s">
        <v>310</v>
      </c>
      <c r="AJ1479" s="290" t="s">
        <v>786</v>
      </c>
    </row>
    <row r="1480" spans="2:36" x14ac:dyDescent="0.25">
      <c r="B1480" s="554">
        <v>1378</v>
      </c>
      <c r="C1480" s="555"/>
      <c r="D1480" s="556"/>
      <c r="E1480" s="290" t="s">
        <v>395</v>
      </c>
      <c r="F1480" s="290" t="s">
        <v>444</v>
      </c>
      <c r="G1480" s="290" t="s">
        <v>397</v>
      </c>
      <c r="H1480" s="183" t="str">
        <f>INDEX(Sector!$D$57:$D$776,MATCH('Energy consumption (raw)'!F1480,Sector!$C$57:$C$776,FALSE))</f>
        <v>Manufacture of batteries and accumulators</v>
      </c>
      <c r="I1480" s="183" t="str">
        <f>IF(G1480=Sector!$B$50,Sector!$B$50,IF(G1480=Sector!$B$51,Sector!$B$51,IF(G1480=Sector!$B$53,Sector!$B$53,INDEX(Sector!$E$57:$E$776,MATCH('Energy consumption (raw)'!F1480,Sector!$C$57:$C$776,FALSE)))))</f>
        <v>27 Manufacture of electrical equipment</v>
      </c>
      <c r="J1480" s="561"/>
      <c r="K1480" s="561">
        <v>33066473</v>
      </c>
      <c r="L1480" s="290"/>
      <c r="M1480" s="290"/>
      <c r="N1480" s="290"/>
      <c r="O1480" s="290"/>
      <c r="P1480" s="290"/>
      <c r="Q1480" s="290"/>
      <c r="R1480" s="290"/>
      <c r="S1480" s="290">
        <v>11</v>
      </c>
      <c r="T1480" s="290"/>
      <c r="U1480" s="290"/>
      <c r="V1480" s="290"/>
      <c r="W1480" s="290"/>
      <c r="X1480" s="290"/>
      <c r="Y1480" s="290">
        <v>482</v>
      </c>
      <c r="Z1480" s="290"/>
      <c r="AA1480" s="290"/>
      <c r="AB1480" s="290"/>
      <c r="AC1480" s="290"/>
      <c r="AD1480" s="290"/>
      <c r="AE1480" s="290"/>
      <c r="AF1480" s="290"/>
      <c r="AG1480" s="561">
        <v>5627.5464639000002</v>
      </c>
      <c r="AH1480" s="561">
        <v>4456.8674301000001</v>
      </c>
      <c r="AI1480" s="290" t="s">
        <v>310</v>
      </c>
      <c r="AJ1480" s="290" t="s">
        <v>786</v>
      </c>
    </row>
    <row r="1481" spans="2:36" x14ac:dyDescent="0.25">
      <c r="B1481" s="554">
        <v>1379</v>
      </c>
      <c r="C1481" s="555"/>
      <c r="D1481" s="556"/>
      <c r="E1481" s="290" t="s">
        <v>395</v>
      </c>
      <c r="F1481" s="559" t="s">
        <v>751</v>
      </c>
      <c r="G1481" s="290" t="s">
        <v>397</v>
      </c>
      <c r="H1481" s="183" t="str">
        <f>INDEX(Sector!$D$57:$D$776,MATCH('Energy consumption (raw)'!F1481,Sector!$C$57:$C$776,FALSE))</f>
        <v>Wholesale of pharmaceuticals and medical instruments</v>
      </c>
      <c r="I1481" s="183" t="str">
        <f>IF(G1481=Sector!$B$50,Sector!$B$50,IF(G1481=Sector!$B$51,Sector!$B$51,IF(G1481=Sector!$B$53,Sector!$B$53,INDEX(Sector!$E$57:$E$776,MATCH('Energy consumption (raw)'!F1481,Sector!$C$57:$C$776,FALSE)))))</f>
        <v>21 Manufacture of pharmaceuticals, medicinal chemical and botanical products</v>
      </c>
      <c r="J1481" s="561"/>
      <c r="K1481" s="561">
        <v>8225456</v>
      </c>
      <c r="L1481" s="290"/>
      <c r="M1481" s="290"/>
      <c r="N1481" s="290"/>
      <c r="O1481" s="290"/>
      <c r="P1481" s="290"/>
      <c r="Q1481" s="290"/>
      <c r="R1481" s="290"/>
      <c r="S1481" s="290">
        <v>76</v>
      </c>
      <c r="T1481" s="290"/>
      <c r="U1481" s="290"/>
      <c r="V1481" s="290"/>
      <c r="W1481" s="290"/>
      <c r="X1481" s="290"/>
      <c r="Y1481" s="290"/>
      <c r="Z1481" s="290"/>
      <c r="AA1481" s="290"/>
      <c r="AB1481" s="290"/>
      <c r="AC1481" s="290"/>
      <c r="AD1481" s="290"/>
      <c r="AE1481" s="290"/>
      <c r="AF1481" s="290"/>
      <c r="AG1481" s="561">
        <v>1269.2547408000003</v>
      </c>
      <c r="AH1481" s="561">
        <v>1022.1830321000001</v>
      </c>
      <c r="AI1481" s="290" t="s">
        <v>310</v>
      </c>
      <c r="AJ1481" s="290" t="s">
        <v>786</v>
      </c>
    </row>
    <row r="1482" spans="2:36" x14ac:dyDescent="0.25">
      <c r="B1482" s="554">
        <v>1380</v>
      </c>
      <c r="C1482" s="555"/>
      <c r="D1482" s="556"/>
      <c r="E1482" s="290" t="s">
        <v>395</v>
      </c>
      <c r="F1482" s="290" t="s">
        <v>407</v>
      </c>
      <c r="G1482" s="290" t="s">
        <v>397</v>
      </c>
      <c r="H1482" s="183" t="str">
        <f>INDEX(Sector!$D$57:$D$776,MATCH('Energy consumption (raw)'!F1482,Sector!$C$57:$C$776,FALSE))</f>
        <v>Electronic components manufacturing</v>
      </c>
      <c r="I1482" s="183" t="str">
        <f>IF(G1482=Sector!$B$50,Sector!$B$50,IF(G1482=Sector!$B$51,Sector!$B$51,IF(G1482=Sector!$B$53,Sector!$B$53,INDEX(Sector!$E$57:$E$776,MATCH('Energy consumption (raw)'!F1482,Sector!$C$57:$C$776,FALSE)))))</f>
        <v>26 Manufacture of computer, electronic and optical products</v>
      </c>
      <c r="J1482" s="561"/>
      <c r="K1482" s="561">
        <v>8760819</v>
      </c>
      <c r="L1482" s="290"/>
      <c r="M1482" s="290"/>
      <c r="N1482" s="290"/>
      <c r="O1482" s="290"/>
      <c r="P1482" s="290"/>
      <c r="Q1482" s="290"/>
      <c r="R1482" s="290"/>
      <c r="S1482" s="290"/>
      <c r="T1482" s="290"/>
      <c r="U1482" s="290"/>
      <c r="V1482" s="290"/>
      <c r="W1482" s="290"/>
      <c r="X1482" s="290"/>
      <c r="Y1482" s="290"/>
      <c r="Z1482" s="290"/>
      <c r="AA1482" s="290"/>
      <c r="AB1482" s="290"/>
      <c r="AC1482" s="290"/>
      <c r="AD1482" s="290"/>
      <c r="AE1482" s="290"/>
      <c r="AF1482" s="290"/>
      <c r="AG1482" s="561">
        <v>1351.7943717000001</v>
      </c>
      <c r="AH1482" s="561">
        <v>1241.5306659</v>
      </c>
      <c r="AI1482" s="290" t="s">
        <v>310</v>
      </c>
      <c r="AJ1482" s="290" t="s">
        <v>786</v>
      </c>
    </row>
    <row r="1483" spans="2:36" x14ac:dyDescent="0.25">
      <c r="B1483" s="554">
        <v>1381</v>
      </c>
      <c r="C1483" s="555"/>
      <c r="D1483" s="556"/>
      <c r="E1483" s="290" t="s">
        <v>395</v>
      </c>
      <c r="F1483" s="290" t="s">
        <v>613</v>
      </c>
      <c r="G1483" s="290" t="s">
        <v>397</v>
      </c>
      <c r="H1483" s="183" t="str">
        <f>INDEX(Sector!$D$57:$D$776,MATCH('Energy consumption (raw)'!F1483,Sector!$C$57:$C$776,FALSE))</f>
        <v>Manufacture of prefabricated metal products (Except for machinery and equipment)</v>
      </c>
      <c r="I1483" s="183" t="str">
        <f>IF(G1483=Sector!$B$50,Sector!$B$50,IF(G1483=Sector!$B$51,Sector!$B$51,IF(G1483=Sector!$B$53,Sector!$B$53,INDEX(Sector!$E$57:$E$776,MATCH('Energy consumption (raw)'!F1483,Sector!$C$57:$C$776,FALSE)))))</f>
        <v>25 Manufacture of fabricated metal products, except machinery and equipment</v>
      </c>
      <c r="J1483" s="561"/>
      <c r="K1483" s="561">
        <v>9614605</v>
      </c>
      <c r="L1483" s="290"/>
      <c r="M1483" s="290"/>
      <c r="N1483" s="290"/>
      <c r="O1483" s="290"/>
      <c r="P1483" s="290"/>
      <c r="Q1483" s="290"/>
      <c r="R1483" s="290"/>
      <c r="S1483" s="290"/>
      <c r="T1483" s="290"/>
      <c r="U1483" s="290"/>
      <c r="V1483" s="290"/>
      <c r="W1483" s="290"/>
      <c r="X1483" s="290"/>
      <c r="Y1483" s="290"/>
      <c r="Z1483" s="290"/>
      <c r="AA1483" s="290"/>
      <c r="AB1483" s="290"/>
      <c r="AC1483" s="290"/>
      <c r="AD1483" s="290"/>
      <c r="AE1483" s="290"/>
      <c r="AF1483" s="290"/>
      <c r="AG1483" s="561">
        <v>1483.5335515000002</v>
      </c>
      <c r="AH1483" s="561">
        <v>1563.2779517000001</v>
      </c>
      <c r="AI1483" s="290" t="s">
        <v>310</v>
      </c>
      <c r="AJ1483" s="290" t="s">
        <v>786</v>
      </c>
    </row>
    <row r="1484" spans="2:36" x14ac:dyDescent="0.25">
      <c r="B1484" s="554">
        <v>1382</v>
      </c>
      <c r="C1484" s="555"/>
      <c r="D1484" s="556"/>
      <c r="E1484" s="290" t="s">
        <v>395</v>
      </c>
      <c r="F1484" s="290" t="s">
        <v>787</v>
      </c>
      <c r="G1484" s="290" t="s">
        <v>397</v>
      </c>
      <c r="H1484" s="183" t="str">
        <f>INDEX(Sector!$D$57:$D$776,MATCH('Energy consumption (raw)'!F1484,Sector!$C$57:$C$776,FALSE))</f>
        <v>Producing of paper packaging</v>
      </c>
      <c r="I1484" s="183" t="str">
        <f>IF(G1484=Sector!$B$50,Sector!$B$50,IF(G1484=Sector!$B$51,Sector!$B$51,IF(G1484=Sector!$B$53,Sector!$B$53,INDEX(Sector!$E$57:$E$776,MATCH('Energy consumption (raw)'!F1484,Sector!$C$57:$C$776,FALSE)))))</f>
        <v>17 Manufacture of paper and paper products</v>
      </c>
      <c r="J1484" s="561"/>
      <c r="K1484" s="561">
        <v>14527968</v>
      </c>
      <c r="L1484" s="290"/>
      <c r="M1484" s="290"/>
      <c r="N1484" s="290"/>
      <c r="O1484" s="290"/>
      <c r="P1484" s="290"/>
      <c r="Q1484" s="290"/>
      <c r="R1484" s="290"/>
      <c r="S1484" s="290"/>
      <c r="T1484" s="290"/>
      <c r="U1484" s="290"/>
      <c r="V1484" s="290"/>
      <c r="W1484" s="290"/>
      <c r="X1484" s="290"/>
      <c r="Y1484" s="290"/>
      <c r="Z1484" s="290"/>
      <c r="AA1484" s="290"/>
      <c r="AB1484" s="290"/>
      <c r="AC1484" s="290"/>
      <c r="AD1484" s="290"/>
      <c r="AE1484" s="290"/>
      <c r="AF1484" s="290"/>
      <c r="AG1484" s="561">
        <v>2241.6654624000003</v>
      </c>
      <c r="AH1484" s="561">
        <v>2102.8636630000001</v>
      </c>
      <c r="AI1484" s="290" t="s">
        <v>310</v>
      </c>
      <c r="AJ1484" s="290" t="s">
        <v>786</v>
      </c>
    </row>
    <row r="1485" spans="2:36" x14ac:dyDescent="0.25">
      <c r="B1485" s="554">
        <v>1383</v>
      </c>
      <c r="C1485" s="555"/>
      <c r="D1485" s="556"/>
      <c r="E1485" s="290" t="s">
        <v>395</v>
      </c>
      <c r="F1485" s="290" t="s">
        <v>480</v>
      </c>
      <c r="G1485" s="290" t="s">
        <v>397</v>
      </c>
      <c r="H1485" s="183" t="str">
        <f>INDEX(Sector!$D$57:$D$776,MATCH('Energy consumption (raw)'!F1485,Sector!$C$57:$C$776,FALSE))</f>
        <v>Manufacture of metal tanks, tanks and containers</v>
      </c>
      <c r="I1485" s="183" t="str">
        <f>IF(G1485=Sector!$B$50,Sector!$B$50,IF(G1485=Sector!$B$51,Sector!$B$51,IF(G1485=Sector!$B$53,Sector!$B$53,INDEX(Sector!$E$57:$E$776,MATCH('Energy consumption (raw)'!F1485,Sector!$C$57:$C$776,FALSE)))))</f>
        <v>25 Manufacture of fabricated metal products, except machinery and equipment</v>
      </c>
      <c r="J1485" s="561"/>
      <c r="K1485" s="561">
        <v>7594838</v>
      </c>
      <c r="L1485" s="290"/>
      <c r="M1485" s="290"/>
      <c r="N1485" s="290"/>
      <c r="O1485" s="290"/>
      <c r="P1485" s="290"/>
      <c r="Q1485" s="290"/>
      <c r="R1485" s="290"/>
      <c r="S1485" s="290"/>
      <c r="T1485" s="290"/>
      <c r="U1485" s="290"/>
      <c r="V1485" s="290"/>
      <c r="W1485" s="290"/>
      <c r="X1485" s="290"/>
      <c r="Y1485" s="290"/>
      <c r="Z1485" s="290"/>
      <c r="AA1485" s="290"/>
      <c r="AB1485" s="290"/>
      <c r="AC1485" s="290"/>
      <c r="AD1485" s="290"/>
      <c r="AE1485" s="290"/>
      <c r="AF1485" s="290"/>
      <c r="AG1485" s="561">
        <v>1171.8835034000001</v>
      </c>
      <c r="AH1485" s="561"/>
      <c r="AI1485" s="290" t="s">
        <v>310</v>
      </c>
      <c r="AJ1485" s="290" t="s">
        <v>786</v>
      </c>
    </row>
    <row r="1486" spans="2:36" x14ac:dyDescent="0.25">
      <c r="B1486" s="554">
        <v>1384</v>
      </c>
      <c r="C1486" s="555"/>
      <c r="D1486" s="556"/>
      <c r="E1486" s="290" t="s">
        <v>395</v>
      </c>
      <c r="F1486" s="290" t="s">
        <v>508</v>
      </c>
      <c r="G1486" s="290" t="s">
        <v>397</v>
      </c>
      <c r="H1486" s="183" t="str">
        <f>INDEX(Sector!$D$57:$D$776,MATCH('Energy consumption (raw)'!F1486,Sector!$C$57:$C$776,FALSE))</f>
        <v>Producing other products from paper</v>
      </c>
      <c r="I1486" s="183" t="str">
        <f>IF(G1486=Sector!$B$50,Sector!$B$50,IF(G1486=Sector!$B$51,Sector!$B$51,IF(G1486=Sector!$B$53,Sector!$B$53,INDEX(Sector!$E$57:$E$776,MATCH('Energy consumption (raw)'!F1486,Sector!$C$57:$C$776,FALSE)))))</f>
        <v>17 Manufacture of paper and paper products</v>
      </c>
      <c r="J1486" s="561"/>
      <c r="K1486" s="561">
        <v>30478532</v>
      </c>
      <c r="L1486" s="290"/>
      <c r="M1486" s="290"/>
      <c r="N1486" s="290"/>
      <c r="O1486" s="290"/>
      <c r="P1486" s="290"/>
      <c r="Q1486" s="290"/>
      <c r="R1486" s="290"/>
      <c r="S1486" s="290"/>
      <c r="T1486" s="290"/>
      <c r="U1486" s="290"/>
      <c r="V1486" s="290"/>
      <c r="W1486" s="290"/>
      <c r="X1486" s="290"/>
      <c r="Y1486" s="290"/>
      <c r="Z1486" s="290"/>
      <c r="AA1486" s="290"/>
      <c r="AB1486" s="290"/>
      <c r="AC1486" s="290"/>
      <c r="AD1486" s="290"/>
      <c r="AE1486" s="290"/>
      <c r="AF1486" s="290"/>
      <c r="AG1486" s="561">
        <v>4702.8374876000007</v>
      </c>
      <c r="AH1486" s="561">
        <v>4915.0681881999999</v>
      </c>
      <c r="AI1486" s="290" t="s">
        <v>310</v>
      </c>
      <c r="AJ1486" s="290" t="s">
        <v>786</v>
      </c>
    </row>
    <row r="1487" spans="2:36" x14ac:dyDescent="0.25">
      <c r="B1487" s="554">
        <v>1385</v>
      </c>
      <c r="C1487" s="555"/>
      <c r="D1487" s="556"/>
      <c r="E1487" s="290" t="s">
        <v>395</v>
      </c>
      <c r="F1487" s="290" t="s">
        <v>383</v>
      </c>
      <c r="G1487" s="290" t="s">
        <v>397</v>
      </c>
      <c r="H1487" s="183" t="str">
        <f>INDEX(Sector!$D$57:$D$776,MATCH('Energy consumption (raw)'!F1487,Sector!$C$57:$C$776,FALSE))</f>
        <v>Manufacture of starch and starch-based products</v>
      </c>
      <c r="I1487" s="183" t="str">
        <f>IF(G1487=Sector!$B$50,Sector!$B$50,IF(G1487=Sector!$B$51,Sector!$B$51,IF(G1487=Sector!$B$53,Sector!$B$53,INDEX(Sector!$E$57:$E$776,MATCH('Energy consumption (raw)'!F1487,Sector!$C$57:$C$776,FALSE)))))</f>
        <v>10 Manufacture of food products</v>
      </c>
      <c r="J1487" s="561"/>
      <c r="K1487" s="561">
        <v>14097532</v>
      </c>
      <c r="L1487" s="290"/>
      <c r="M1487" s="290"/>
      <c r="N1487" s="290"/>
      <c r="O1487" s="290"/>
      <c r="P1487" s="290"/>
      <c r="Q1487" s="290"/>
      <c r="R1487" s="290"/>
      <c r="S1487" s="290">
        <v>5</v>
      </c>
      <c r="T1487" s="290"/>
      <c r="U1487" s="290"/>
      <c r="V1487" s="290"/>
      <c r="W1487" s="290"/>
      <c r="X1487" s="290"/>
      <c r="Y1487" s="290"/>
      <c r="Z1487" s="290"/>
      <c r="AA1487" s="290"/>
      <c r="AB1487" s="290"/>
      <c r="AC1487" s="290"/>
      <c r="AD1487" s="290"/>
      <c r="AE1487" s="290"/>
      <c r="AF1487" s="290"/>
      <c r="AG1487" s="561">
        <v>2175.2535876000002</v>
      </c>
      <c r="AH1487" s="561">
        <v>2107.0158616000003</v>
      </c>
      <c r="AI1487" s="290" t="s">
        <v>310</v>
      </c>
      <c r="AJ1487" s="290" t="s">
        <v>786</v>
      </c>
    </row>
    <row r="1488" spans="2:36" x14ac:dyDescent="0.25">
      <c r="B1488" s="554">
        <v>1386</v>
      </c>
      <c r="C1488" s="555"/>
      <c r="D1488" s="556"/>
      <c r="E1488" s="290" t="s">
        <v>395</v>
      </c>
      <c r="F1488" s="290" t="s">
        <v>511</v>
      </c>
      <c r="G1488" s="290" t="s">
        <v>397</v>
      </c>
      <c r="H1488" s="183" t="str">
        <f>INDEX(Sector!$D$57:$D$776,MATCH('Energy consumption (raw)'!F1488,Sector!$C$57:$C$776,FALSE))</f>
        <v>Producing shoes</v>
      </c>
      <c r="I1488" s="183" t="str">
        <f>IF(G1488=Sector!$B$50,Sector!$B$50,IF(G1488=Sector!$B$51,Sector!$B$51,IF(G1488=Sector!$B$53,Sector!$B$53,INDEX(Sector!$E$57:$E$776,MATCH('Energy consumption (raw)'!F1488,Sector!$C$57:$C$776,FALSE)))))</f>
        <v>14 Manufacture of wearing apparel</v>
      </c>
      <c r="J1488" s="561"/>
      <c r="K1488" s="561">
        <v>10612524</v>
      </c>
      <c r="L1488" s="290"/>
      <c r="M1488" s="290"/>
      <c r="N1488" s="290"/>
      <c r="O1488" s="290"/>
      <c r="P1488" s="290"/>
      <c r="Q1488" s="290"/>
      <c r="R1488" s="290"/>
      <c r="S1488" s="290"/>
      <c r="T1488" s="290"/>
      <c r="U1488" s="290"/>
      <c r="V1488" s="290"/>
      <c r="W1488" s="290"/>
      <c r="X1488" s="290"/>
      <c r="Y1488" s="290"/>
      <c r="Z1488" s="290"/>
      <c r="AA1488" s="290"/>
      <c r="AB1488" s="290"/>
      <c r="AC1488" s="290"/>
      <c r="AD1488" s="290"/>
      <c r="AE1488" s="290"/>
      <c r="AF1488" s="290"/>
      <c r="AG1488" s="561">
        <v>1637.5124532000002</v>
      </c>
      <c r="AH1488" s="561">
        <v>1980.4426602000001</v>
      </c>
      <c r="AI1488" s="290" t="s">
        <v>310</v>
      </c>
      <c r="AJ1488" s="290" t="s">
        <v>786</v>
      </c>
    </row>
    <row r="1489" spans="2:36" x14ac:dyDescent="0.25">
      <c r="B1489" s="554">
        <v>1387</v>
      </c>
      <c r="C1489" s="555"/>
      <c r="D1489" s="556"/>
      <c r="E1489" s="290" t="s">
        <v>395</v>
      </c>
      <c r="F1489" s="290" t="s">
        <v>407</v>
      </c>
      <c r="G1489" s="290" t="s">
        <v>397</v>
      </c>
      <c r="H1489" s="183" t="str">
        <f>INDEX(Sector!$D$57:$D$776,MATCH('Energy consumption (raw)'!F1489,Sector!$C$57:$C$776,FALSE))</f>
        <v>Electronic components manufacturing</v>
      </c>
      <c r="I1489" s="183" t="str">
        <f>IF(G1489=Sector!$B$50,Sector!$B$50,IF(G1489=Sector!$B$51,Sector!$B$51,IF(G1489=Sector!$B$53,Sector!$B$53,INDEX(Sector!$E$57:$E$776,MATCH('Energy consumption (raw)'!F1489,Sector!$C$57:$C$776,FALSE)))))</f>
        <v>26 Manufacture of computer, electronic and optical products</v>
      </c>
      <c r="J1489" s="561"/>
      <c r="K1489" s="561">
        <v>17736960</v>
      </c>
      <c r="L1489" s="290"/>
      <c r="M1489" s="290"/>
      <c r="N1489" s="290"/>
      <c r="O1489" s="290"/>
      <c r="P1489" s="290"/>
      <c r="Q1489" s="290"/>
      <c r="R1489" s="290"/>
      <c r="S1489" s="290"/>
      <c r="T1489" s="290"/>
      <c r="U1489" s="290"/>
      <c r="V1489" s="290"/>
      <c r="W1489" s="290"/>
      <c r="X1489" s="290"/>
      <c r="Y1489" s="290"/>
      <c r="Z1489" s="290"/>
      <c r="AA1489" s="290"/>
      <c r="AB1489" s="290"/>
      <c r="AC1489" s="290"/>
      <c r="AD1489" s="290"/>
      <c r="AE1489" s="290"/>
      <c r="AF1489" s="290"/>
      <c r="AG1489" s="561">
        <v>2736.8129280000003</v>
      </c>
      <c r="AH1489" s="561">
        <v>3071.1512481</v>
      </c>
      <c r="AI1489" s="290" t="s">
        <v>310</v>
      </c>
      <c r="AJ1489" s="290" t="s">
        <v>786</v>
      </c>
    </row>
    <row r="1490" spans="2:36" x14ac:dyDescent="0.25">
      <c r="B1490" s="554">
        <v>1388</v>
      </c>
      <c r="C1490" s="555"/>
      <c r="D1490" s="556"/>
      <c r="E1490" s="290" t="s">
        <v>395</v>
      </c>
      <c r="F1490" s="290" t="s">
        <v>383</v>
      </c>
      <c r="G1490" s="290" t="s">
        <v>397</v>
      </c>
      <c r="H1490" s="183" t="str">
        <f>INDEX(Sector!$D$57:$D$776,MATCH('Energy consumption (raw)'!F1490,Sector!$C$57:$C$776,FALSE))</f>
        <v>Manufacture of starch and starch-based products</v>
      </c>
      <c r="I1490" s="183" t="str">
        <f>IF(G1490=Sector!$B$50,Sector!$B$50,IF(G1490=Sector!$B$51,Sector!$B$51,IF(G1490=Sector!$B$53,Sector!$B$53,INDEX(Sector!$E$57:$E$776,MATCH('Energy consumption (raw)'!F1490,Sector!$C$57:$C$776,FALSE)))))</f>
        <v>10 Manufacture of food products</v>
      </c>
      <c r="J1490" s="561"/>
      <c r="K1490" s="561">
        <v>19340188</v>
      </c>
      <c r="L1490" s="290"/>
      <c r="M1490" s="290"/>
      <c r="N1490" s="290">
        <v>5485</v>
      </c>
      <c r="O1490" s="290"/>
      <c r="P1490" s="290"/>
      <c r="Q1490" s="290"/>
      <c r="R1490" s="290"/>
      <c r="S1490" s="290"/>
      <c r="T1490" s="290"/>
      <c r="U1490" s="290"/>
      <c r="V1490" s="290"/>
      <c r="W1490" s="290"/>
      <c r="X1490" s="290"/>
      <c r="Y1490" s="290"/>
      <c r="Z1490" s="290"/>
      <c r="AA1490" s="290"/>
      <c r="AB1490" s="290">
        <v>2715</v>
      </c>
      <c r="AC1490" s="290"/>
      <c r="AD1490" s="290"/>
      <c r="AE1490" s="290"/>
      <c r="AF1490" s="290"/>
      <c r="AG1490" s="561">
        <v>7836.3860083999989</v>
      </c>
      <c r="AH1490" s="561">
        <v>2984.3900554000002</v>
      </c>
      <c r="AI1490" s="290" t="s">
        <v>310</v>
      </c>
      <c r="AJ1490" s="290" t="s">
        <v>786</v>
      </c>
    </row>
    <row r="1491" spans="2:36" x14ac:dyDescent="0.25">
      <c r="B1491" s="554">
        <v>1389</v>
      </c>
      <c r="C1491" s="555"/>
      <c r="D1491" s="556"/>
      <c r="E1491" s="290" t="s">
        <v>395</v>
      </c>
      <c r="F1491" s="290" t="s">
        <v>383</v>
      </c>
      <c r="G1491" s="290" t="s">
        <v>397</v>
      </c>
      <c r="H1491" s="183" t="str">
        <f>INDEX(Sector!$D$57:$D$776,MATCH('Energy consumption (raw)'!F1491,Sector!$C$57:$C$776,FALSE))</f>
        <v>Manufacture of starch and starch-based products</v>
      </c>
      <c r="I1491" s="183" t="str">
        <f>IF(G1491=Sector!$B$50,Sector!$B$50,IF(G1491=Sector!$B$51,Sector!$B$51,IF(G1491=Sector!$B$53,Sector!$B$53,INDEX(Sector!$E$57:$E$776,MATCH('Energy consumption (raw)'!F1491,Sector!$C$57:$C$776,FALSE)))))</f>
        <v>10 Manufacture of food products</v>
      </c>
      <c r="J1491" s="561"/>
      <c r="K1491" s="561">
        <v>15119921</v>
      </c>
      <c r="L1491" s="290"/>
      <c r="M1491" s="290"/>
      <c r="N1491" s="290">
        <v>5954</v>
      </c>
      <c r="O1491" s="290"/>
      <c r="P1491" s="290"/>
      <c r="Q1491" s="290"/>
      <c r="R1491" s="290"/>
      <c r="S1491" s="290"/>
      <c r="T1491" s="290"/>
      <c r="U1491" s="290"/>
      <c r="V1491" s="290"/>
      <c r="W1491" s="290"/>
      <c r="X1491" s="290"/>
      <c r="Y1491" s="290">
        <v>73</v>
      </c>
      <c r="Z1491" s="290"/>
      <c r="AA1491" s="290"/>
      <c r="AB1491" s="290">
        <v>16</v>
      </c>
      <c r="AC1491" s="290"/>
      <c r="AD1491" s="290"/>
      <c r="AE1491" s="290"/>
      <c r="AF1491" s="290"/>
      <c r="AG1491" s="561">
        <v>6586.3418102999995</v>
      </c>
      <c r="AH1491" s="561">
        <v>5418.9250751</v>
      </c>
      <c r="AI1491" s="290" t="s">
        <v>310</v>
      </c>
      <c r="AJ1491" s="290" t="s">
        <v>786</v>
      </c>
    </row>
    <row r="1492" spans="2:36" x14ac:dyDescent="0.25">
      <c r="B1492" s="554">
        <v>1390</v>
      </c>
      <c r="C1492" s="555"/>
      <c r="D1492" s="556"/>
      <c r="E1492" s="290" t="s">
        <v>395</v>
      </c>
      <c r="F1492" s="290" t="s">
        <v>451</v>
      </c>
      <c r="G1492" s="290" t="s">
        <v>397</v>
      </c>
      <c r="H1492" s="183" t="str">
        <f>INDEX(Sector!$D$57:$D$776,MATCH('Energy consumption (raw)'!F1492,Sector!$C$57:$C$776,FALSE))</f>
        <v>Manufacture of spare parts and accessories for motor vehicles and motor vehicles</v>
      </c>
      <c r="I1492" s="183" t="str">
        <f>IF(G1492=Sector!$B$50,Sector!$B$50,IF(G1492=Sector!$B$51,Sector!$B$51,IF(G1492=Sector!$B$53,Sector!$B$53,INDEX(Sector!$E$57:$E$776,MATCH('Energy consumption (raw)'!F1492,Sector!$C$57:$C$776,FALSE)))))</f>
        <v>29 Manufacture of motor vehicles, trailers and semi-trailers</v>
      </c>
      <c r="J1492" s="561"/>
      <c r="K1492" s="561">
        <v>11436213</v>
      </c>
      <c r="L1492" s="290"/>
      <c r="M1492" s="290"/>
      <c r="N1492" s="290"/>
      <c r="O1492" s="290"/>
      <c r="P1492" s="290"/>
      <c r="Q1492" s="290"/>
      <c r="R1492" s="290"/>
      <c r="S1492" s="290">
        <v>17</v>
      </c>
      <c r="T1492" s="290"/>
      <c r="U1492" s="290"/>
      <c r="V1492" s="290"/>
      <c r="W1492" s="290"/>
      <c r="X1492" s="290"/>
      <c r="Y1492" s="290">
        <v>19</v>
      </c>
      <c r="Z1492" s="290"/>
      <c r="AA1492" s="290"/>
      <c r="AB1492" s="290"/>
      <c r="AC1492" s="290"/>
      <c r="AD1492" s="290"/>
      <c r="AE1492" s="290"/>
      <c r="AF1492" s="290"/>
      <c r="AG1492" s="561">
        <v>1785.3326259</v>
      </c>
      <c r="AH1492" s="561">
        <v>2036.7814477000002</v>
      </c>
      <c r="AI1492" s="290" t="s">
        <v>310</v>
      </c>
      <c r="AJ1492" s="290" t="s">
        <v>786</v>
      </c>
    </row>
    <row r="1493" spans="2:36" x14ac:dyDescent="0.25">
      <c r="B1493" s="554">
        <v>1391</v>
      </c>
      <c r="C1493" s="555"/>
      <c r="D1493" s="556"/>
      <c r="E1493" s="290" t="s">
        <v>395</v>
      </c>
      <c r="F1493" s="290" t="s">
        <v>407</v>
      </c>
      <c r="G1493" s="290" t="s">
        <v>397</v>
      </c>
      <c r="H1493" s="183" t="str">
        <f>INDEX(Sector!$D$57:$D$776,MATCH('Energy consumption (raw)'!F1493,Sector!$C$57:$C$776,FALSE))</f>
        <v>Electronic components manufacturing</v>
      </c>
      <c r="I1493" s="183" t="str">
        <f>IF(G1493=Sector!$B$50,Sector!$B$50,IF(G1493=Sector!$B$51,Sector!$B$51,IF(G1493=Sector!$B$53,Sector!$B$53,INDEX(Sector!$E$57:$E$776,MATCH('Energy consumption (raw)'!F1493,Sector!$C$57:$C$776,FALSE)))))</f>
        <v>26 Manufacture of computer, electronic and optical products</v>
      </c>
      <c r="J1493" s="561"/>
      <c r="K1493" s="561">
        <v>9350925</v>
      </c>
      <c r="L1493" s="290"/>
      <c r="M1493" s="290"/>
      <c r="N1493" s="290"/>
      <c r="O1493" s="290"/>
      <c r="P1493" s="290"/>
      <c r="Q1493" s="290"/>
      <c r="R1493" s="290"/>
      <c r="S1493" s="290"/>
      <c r="T1493" s="290"/>
      <c r="U1493" s="290"/>
      <c r="V1493" s="290"/>
      <c r="W1493" s="290"/>
      <c r="X1493" s="290"/>
      <c r="Y1493" s="290"/>
      <c r="Z1493" s="290"/>
      <c r="AA1493" s="290"/>
      <c r="AB1493" s="290"/>
      <c r="AC1493" s="290"/>
      <c r="AD1493" s="290"/>
      <c r="AE1493" s="290"/>
      <c r="AF1493" s="290"/>
      <c r="AG1493" s="561">
        <v>1442.8477275</v>
      </c>
      <c r="AH1493" s="561">
        <v>1339.4013043</v>
      </c>
      <c r="AI1493" s="290" t="s">
        <v>310</v>
      </c>
      <c r="AJ1493" s="290" t="s">
        <v>786</v>
      </c>
    </row>
    <row r="1494" spans="2:36" x14ac:dyDescent="0.25">
      <c r="B1494" s="554">
        <v>1392</v>
      </c>
      <c r="C1494" s="555"/>
      <c r="D1494" s="556"/>
      <c r="E1494" s="290" t="s">
        <v>395</v>
      </c>
      <c r="F1494" s="290" t="s">
        <v>614</v>
      </c>
      <c r="G1494" s="290" t="s">
        <v>397</v>
      </c>
      <c r="H1494" s="183" t="str">
        <f>INDEX(Sector!$D$57:$D$776,MATCH('Energy consumption (raw)'!F1494,Sector!$C$57:$C$776,FALSE))</f>
        <v>Manufacture of other common machines</v>
      </c>
      <c r="I1494" s="183" t="str">
        <f>IF(G1494=Sector!$B$50,Sector!$B$50,IF(G1494=Sector!$B$51,Sector!$B$51,IF(G1494=Sector!$B$53,Sector!$B$53,INDEX(Sector!$E$57:$E$776,MATCH('Energy consumption (raw)'!F1494,Sector!$C$57:$C$776,FALSE)))))</f>
        <v>28 Manufacture of machinery and equipment n.e.c.</v>
      </c>
      <c r="J1494" s="561"/>
      <c r="K1494" s="561">
        <v>8711044</v>
      </c>
      <c r="L1494" s="290"/>
      <c r="M1494" s="290"/>
      <c r="N1494" s="290"/>
      <c r="O1494" s="290"/>
      <c r="P1494" s="290"/>
      <c r="Q1494" s="290"/>
      <c r="R1494" s="290"/>
      <c r="S1494" s="290">
        <v>176</v>
      </c>
      <c r="T1494" s="290"/>
      <c r="U1494" s="290"/>
      <c r="V1494" s="290"/>
      <c r="W1494" s="290"/>
      <c r="X1494" s="290"/>
      <c r="Y1494" s="290">
        <v>18</v>
      </c>
      <c r="Z1494" s="290"/>
      <c r="AA1494" s="290"/>
      <c r="AB1494" s="290"/>
      <c r="AC1494" s="290"/>
      <c r="AD1494" s="290"/>
      <c r="AE1494" s="290"/>
      <c r="AF1494" s="290"/>
      <c r="AG1494" s="561">
        <v>1363.8889692</v>
      </c>
      <c r="AH1494" s="561">
        <v>1029.7474353</v>
      </c>
      <c r="AI1494" s="290" t="s">
        <v>310</v>
      </c>
      <c r="AJ1494" s="290" t="s">
        <v>786</v>
      </c>
    </row>
    <row r="1495" spans="2:36" x14ac:dyDescent="0.25">
      <c r="B1495" s="554">
        <v>1393</v>
      </c>
      <c r="C1495" s="555"/>
      <c r="D1495" s="556"/>
      <c r="E1495" s="290" t="s">
        <v>395</v>
      </c>
      <c r="F1495" s="290" t="s">
        <v>441</v>
      </c>
      <c r="G1495" s="290" t="s">
        <v>397</v>
      </c>
      <c r="H1495" s="183" t="str">
        <f>INDEX(Sector!$D$57:$D$776,MATCH('Energy consumption (raw)'!F1495,Sector!$C$57:$C$776,FALSE))</f>
        <v>Manufacture of pulp, paper and paperboard</v>
      </c>
      <c r="I1495" s="183" t="str">
        <f>IF(G1495=Sector!$B$50,Sector!$B$50,IF(G1495=Sector!$B$51,Sector!$B$51,IF(G1495=Sector!$B$53,Sector!$B$53,INDEX(Sector!$E$57:$E$776,MATCH('Energy consumption (raw)'!F1495,Sector!$C$57:$C$776,FALSE)))))</f>
        <v>17 Manufacture of paper and paper products</v>
      </c>
      <c r="J1495" s="561"/>
      <c r="K1495" s="561">
        <v>28628037</v>
      </c>
      <c r="L1495" s="290"/>
      <c r="M1495" s="290"/>
      <c r="N1495" s="290"/>
      <c r="O1495" s="290"/>
      <c r="P1495" s="290"/>
      <c r="Q1495" s="290"/>
      <c r="R1495" s="290"/>
      <c r="S1495" s="290"/>
      <c r="T1495" s="290"/>
      <c r="U1495" s="290"/>
      <c r="V1495" s="290"/>
      <c r="W1495" s="290"/>
      <c r="X1495" s="290"/>
      <c r="Y1495" s="290"/>
      <c r="Z1495" s="290"/>
      <c r="AA1495" s="290"/>
      <c r="AB1495" s="290"/>
      <c r="AC1495" s="290"/>
      <c r="AD1495" s="290"/>
      <c r="AE1495" s="290"/>
      <c r="AF1495" s="290"/>
      <c r="AG1495" s="561">
        <v>4417.3061091</v>
      </c>
      <c r="AH1495" s="561"/>
      <c r="AI1495" s="290" t="s">
        <v>310</v>
      </c>
      <c r="AJ1495" s="290" t="s">
        <v>786</v>
      </c>
    </row>
    <row r="1496" spans="2:36" x14ac:dyDescent="0.25">
      <c r="B1496" s="554">
        <v>1394</v>
      </c>
      <c r="C1496" s="555"/>
      <c r="D1496" s="556"/>
      <c r="E1496" s="290" t="s">
        <v>395</v>
      </c>
      <c r="F1496" s="290" t="s">
        <v>788</v>
      </c>
      <c r="G1496" s="290" t="s">
        <v>397</v>
      </c>
      <c r="H1496" s="183" t="str">
        <f>INDEX(Sector!$D$57:$D$776,MATCH('Energy consumption (raw)'!F1496,Sector!$C$57:$C$776,FALSE))</f>
        <v>Manufacture of electronic equipment and components, vehicle parts</v>
      </c>
      <c r="I1496" s="183" t="str">
        <f>IF(G1496=Sector!$B$50,Sector!$B$50,IF(G1496=Sector!$B$51,Sector!$B$51,IF(G1496=Sector!$B$53,Sector!$B$53,INDEX(Sector!$E$57:$E$776,MATCH('Energy consumption (raw)'!F1496,Sector!$C$57:$C$776,FALSE)))))</f>
        <v>26 Manufacture of computer, electronic and optical products</v>
      </c>
      <c r="J1496" s="561"/>
      <c r="K1496" s="561">
        <v>14806049</v>
      </c>
      <c r="L1496" s="290"/>
      <c r="M1496" s="290"/>
      <c r="N1496" s="290"/>
      <c r="O1496" s="290"/>
      <c r="P1496" s="290"/>
      <c r="Q1496" s="290"/>
      <c r="R1496" s="290"/>
      <c r="S1496" s="290">
        <v>308</v>
      </c>
      <c r="T1496" s="290"/>
      <c r="U1496" s="290"/>
      <c r="V1496" s="290"/>
      <c r="W1496" s="290"/>
      <c r="X1496" s="290"/>
      <c r="Y1496" s="290"/>
      <c r="Z1496" s="290"/>
      <c r="AA1496" s="290"/>
      <c r="AB1496" s="290"/>
      <c r="AC1496" s="290"/>
      <c r="AD1496" s="290"/>
      <c r="AE1496" s="290"/>
      <c r="AF1496" s="290"/>
      <c r="AG1496" s="561">
        <v>2284.8444007000003</v>
      </c>
      <c r="AH1496" s="561">
        <v>2522.8705748000002</v>
      </c>
      <c r="AI1496" s="290" t="s">
        <v>310</v>
      </c>
      <c r="AJ1496" s="290" t="s">
        <v>786</v>
      </c>
    </row>
    <row r="1497" spans="2:36" x14ac:dyDescent="0.25">
      <c r="B1497" s="554">
        <v>1395</v>
      </c>
      <c r="C1497" s="555"/>
      <c r="D1497" s="556"/>
      <c r="E1497" s="290" t="s">
        <v>395</v>
      </c>
      <c r="F1497" s="290" t="s">
        <v>789</v>
      </c>
      <c r="G1497" s="290" t="s">
        <v>397</v>
      </c>
      <c r="H1497" s="183" t="str">
        <f>INDEX(Sector!$D$57:$D$776,MATCH('Energy consumption (raw)'!F1497,Sector!$C$57:$C$776,FALSE))</f>
        <v>Producing and trading in steel</v>
      </c>
      <c r="I1497" s="183" t="str">
        <f>IF(G1497=Sector!$B$50,Sector!$B$50,IF(G1497=Sector!$B$51,Sector!$B$51,IF(G1497=Sector!$B$53,Sector!$B$53,INDEX(Sector!$E$57:$E$776,MATCH('Energy consumption (raw)'!F1497,Sector!$C$57:$C$776,FALSE)))))</f>
        <v>24 Manufacture of basic metals</v>
      </c>
      <c r="J1497" s="561"/>
      <c r="K1497" s="561">
        <v>13118770</v>
      </c>
      <c r="L1497" s="290"/>
      <c r="M1497" s="290"/>
      <c r="N1497" s="290"/>
      <c r="O1497" s="290"/>
      <c r="P1497" s="290"/>
      <c r="Q1497" s="290"/>
      <c r="R1497" s="290"/>
      <c r="S1497" s="290"/>
      <c r="T1497" s="290"/>
      <c r="U1497" s="290"/>
      <c r="V1497" s="290"/>
      <c r="W1497" s="290"/>
      <c r="X1497" s="290"/>
      <c r="Y1497" s="290"/>
      <c r="Z1497" s="290"/>
      <c r="AA1497" s="290"/>
      <c r="AB1497" s="290"/>
      <c r="AC1497" s="290"/>
      <c r="AD1497" s="290"/>
      <c r="AE1497" s="290"/>
      <c r="AF1497" s="290"/>
      <c r="AG1497" s="561">
        <v>2024.2262110000001</v>
      </c>
      <c r="AH1497" s="561">
        <v>1889.8354836000001</v>
      </c>
      <c r="AI1497" s="290" t="s">
        <v>310</v>
      </c>
      <c r="AJ1497" s="290" t="s">
        <v>786</v>
      </c>
    </row>
    <row r="1498" spans="2:36" x14ac:dyDescent="0.25">
      <c r="B1498" s="554">
        <v>1396</v>
      </c>
      <c r="C1498" s="555"/>
      <c r="D1498" s="556"/>
      <c r="E1498" s="290" t="s">
        <v>395</v>
      </c>
      <c r="F1498" s="290" t="s">
        <v>482</v>
      </c>
      <c r="G1498" s="290" t="s">
        <v>397</v>
      </c>
      <c r="H1498" s="183" t="str">
        <f>INDEX(Sector!$D$57:$D$776,MATCH('Energy consumption (raw)'!F1498,Sector!$C$57:$C$776,FALSE))</f>
        <v>Producing drugs, pharmaceutical chemicals and pharmaceutical materials</v>
      </c>
      <c r="I1498" s="183" t="str">
        <f>IF(G1498=Sector!$B$50,Sector!$B$50,IF(G1498=Sector!$B$51,Sector!$B$51,IF(G1498=Sector!$B$53,Sector!$B$53,INDEX(Sector!$E$57:$E$776,MATCH('Energy consumption (raw)'!F1498,Sector!$C$57:$C$776,FALSE)))))</f>
        <v>21 Manufacture of pharmaceuticals, medicinal chemical and botanical products</v>
      </c>
      <c r="J1498" s="561"/>
      <c r="K1498" s="561">
        <v>9148406</v>
      </c>
      <c r="L1498" s="290"/>
      <c r="M1498" s="290"/>
      <c r="N1498" s="290"/>
      <c r="O1498" s="290"/>
      <c r="P1498" s="290"/>
      <c r="Q1498" s="290"/>
      <c r="R1498" s="290"/>
      <c r="S1498" s="290">
        <v>98</v>
      </c>
      <c r="T1498" s="290"/>
      <c r="U1498" s="290"/>
      <c r="V1498" s="290"/>
      <c r="W1498" s="290"/>
      <c r="X1498" s="290"/>
      <c r="Y1498" s="290">
        <v>256</v>
      </c>
      <c r="Z1498" s="290"/>
      <c r="AA1498" s="290"/>
      <c r="AB1498" s="290"/>
      <c r="AC1498" s="290"/>
      <c r="AD1498" s="290"/>
      <c r="AE1498" s="290"/>
      <c r="AF1498" s="290"/>
      <c r="AG1498" s="561">
        <v>1690.7252858000002</v>
      </c>
      <c r="AH1498" s="561">
        <v>1469.4731593000001</v>
      </c>
      <c r="AI1498" s="290" t="s">
        <v>310</v>
      </c>
      <c r="AJ1498" s="290" t="s">
        <v>786</v>
      </c>
    </row>
    <row r="1499" spans="2:36" x14ac:dyDescent="0.25">
      <c r="B1499" s="554">
        <v>1397</v>
      </c>
      <c r="C1499" s="555"/>
      <c r="D1499" s="556"/>
      <c r="E1499" s="290" t="s">
        <v>395</v>
      </c>
      <c r="F1499" s="290" t="s">
        <v>400</v>
      </c>
      <c r="G1499" s="290" t="s">
        <v>397</v>
      </c>
      <c r="H1499" s="183" t="str">
        <f>INDEX(Sector!$D$57:$D$776,MATCH('Energy consumption (raw)'!F1499,Sector!$C$57:$C$776,FALSE))</f>
        <v>Producing products from plastic</v>
      </c>
      <c r="I1499" s="183" t="str">
        <f>IF(G1499=Sector!$B$50,Sector!$B$50,IF(G1499=Sector!$B$51,Sector!$B$51,IF(G1499=Sector!$B$53,Sector!$B$53,INDEX(Sector!$E$57:$E$776,MATCH('Energy consumption (raw)'!F1499,Sector!$C$57:$C$776,FALSE)))))</f>
        <v>22 Manufacture of rubber and plastics products</v>
      </c>
      <c r="J1499" s="561"/>
      <c r="K1499" s="561">
        <v>11940405</v>
      </c>
      <c r="L1499" s="290"/>
      <c r="M1499" s="290"/>
      <c r="N1499" s="290"/>
      <c r="O1499" s="290"/>
      <c r="P1499" s="290"/>
      <c r="Q1499" s="290"/>
      <c r="R1499" s="290"/>
      <c r="S1499" s="290"/>
      <c r="T1499" s="290"/>
      <c r="U1499" s="290"/>
      <c r="V1499" s="290"/>
      <c r="W1499" s="290"/>
      <c r="X1499" s="290"/>
      <c r="Y1499" s="290"/>
      <c r="Z1499" s="290"/>
      <c r="AA1499" s="290"/>
      <c r="AB1499" s="290"/>
      <c r="AC1499" s="290"/>
      <c r="AD1499" s="290"/>
      <c r="AE1499" s="290"/>
      <c r="AF1499" s="290"/>
      <c r="AG1499" s="561">
        <v>1842.4044915000002</v>
      </c>
      <c r="AH1499" s="561">
        <v>1730.7616523000002</v>
      </c>
      <c r="AI1499" s="290" t="s">
        <v>310</v>
      </c>
      <c r="AJ1499" s="290" t="s">
        <v>786</v>
      </c>
    </row>
    <row r="1500" spans="2:36" x14ac:dyDescent="0.25">
      <c r="B1500" s="554">
        <v>1398</v>
      </c>
      <c r="C1500" s="555"/>
      <c r="D1500" s="556"/>
      <c r="E1500" s="290" t="s">
        <v>395</v>
      </c>
      <c r="F1500" s="290" t="s">
        <v>546</v>
      </c>
      <c r="G1500" s="290" t="s">
        <v>397</v>
      </c>
      <c r="H1500" s="183" t="str">
        <f>INDEX(Sector!$D$57:$D$776,MATCH('Energy consumption (raw)'!F1500,Sector!$C$57:$C$776,FALSE))</f>
        <v>Sewing clothes other than fur skins</v>
      </c>
      <c r="I1500" s="183" t="str">
        <f>IF(G1500=Sector!$B$50,Sector!$B$50,IF(G1500=Sector!$B$51,Sector!$B$51,IF(G1500=Sector!$B$53,Sector!$B$53,INDEX(Sector!$E$57:$E$776,MATCH('Energy consumption (raw)'!F1500,Sector!$C$57:$C$776,FALSE)))))</f>
        <v>13 Manufacture of textiles</v>
      </c>
      <c r="J1500" s="561"/>
      <c r="K1500" s="561">
        <v>14972085</v>
      </c>
      <c r="L1500" s="290"/>
      <c r="M1500" s="290"/>
      <c r="N1500" s="290"/>
      <c r="O1500" s="290"/>
      <c r="P1500" s="290"/>
      <c r="Q1500" s="290"/>
      <c r="R1500" s="290"/>
      <c r="S1500" s="290"/>
      <c r="T1500" s="290"/>
      <c r="U1500" s="290"/>
      <c r="V1500" s="290"/>
      <c r="W1500" s="290"/>
      <c r="X1500" s="290"/>
      <c r="Y1500" s="290"/>
      <c r="Z1500" s="290"/>
      <c r="AA1500" s="290"/>
      <c r="AB1500" s="290"/>
      <c r="AC1500" s="290"/>
      <c r="AD1500" s="290"/>
      <c r="AE1500" s="290"/>
      <c r="AF1500" s="290"/>
      <c r="AG1500" s="561">
        <v>2310.1927155000003</v>
      </c>
      <c r="AH1500" s="561">
        <v>2276.2672374000003</v>
      </c>
      <c r="AI1500" s="290" t="s">
        <v>310</v>
      </c>
      <c r="AJ1500" s="290" t="s">
        <v>786</v>
      </c>
    </row>
    <row r="1501" spans="2:36" x14ac:dyDescent="0.25">
      <c r="B1501" s="554">
        <v>1399</v>
      </c>
      <c r="C1501" s="555"/>
      <c r="D1501" s="556"/>
      <c r="E1501" s="290" t="s">
        <v>395</v>
      </c>
      <c r="F1501" s="290" t="s">
        <v>482</v>
      </c>
      <c r="G1501" s="290" t="s">
        <v>397</v>
      </c>
      <c r="H1501" s="183" t="str">
        <f>INDEX(Sector!$D$57:$D$776,MATCH('Energy consumption (raw)'!F1501,Sector!$C$57:$C$776,FALSE))</f>
        <v>Producing drugs, pharmaceutical chemicals and pharmaceutical materials</v>
      </c>
      <c r="I1501" s="183" t="str">
        <f>IF(G1501=Sector!$B$50,Sector!$B$50,IF(G1501=Sector!$B$51,Sector!$B$51,IF(G1501=Sector!$B$53,Sector!$B$53,INDEX(Sector!$E$57:$E$776,MATCH('Energy consumption (raw)'!F1501,Sector!$C$57:$C$776,FALSE)))))</f>
        <v>21 Manufacture of pharmaceuticals, medicinal chemical and botanical products</v>
      </c>
      <c r="J1501" s="561"/>
      <c r="K1501" s="561">
        <v>13016662</v>
      </c>
      <c r="L1501" s="290"/>
      <c r="M1501" s="290"/>
      <c r="N1501" s="290"/>
      <c r="O1501" s="290"/>
      <c r="P1501" s="290"/>
      <c r="Q1501" s="290"/>
      <c r="R1501" s="290"/>
      <c r="S1501" s="290"/>
      <c r="T1501" s="290"/>
      <c r="U1501" s="290"/>
      <c r="V1501" s="290"/>
      <c r="W1501" s="290"/>
      <c r="X1501" s="290"/>
      <c r="Y1501" s="290"/>
      <c r="Z1501" s="290"/>
      <c r="AA1501" s="290"/>
      <c r="AB1501" s="290"/>
      <c r="AC1501" s="290"/>
      <c r="AD1501" s="290"/>
      <c r="AE1501" s="290"/>
      <c r="AF1501" s="290"/>
      <c r="AG1501" s="561">
        <v>2008.4709466000002</v>
      </c>
      <c r="AH1501" s="561">
        <v>1866.0785862</v>
      </c>
      <c r="AI1501" s="290" t="s">
        <v>310</v>
      </c>
      <c r="AJ1501" s="290" t="s">
        <v>786</v>
      </c>
    </row>
    <row r="1502" spans="2:36" x14ac:dyDescent="0.25">
      <c r="B1502" s="554">
        <v>1400</v>
      </c>
      <c r="C1502" s="555"/>
      <c r="D1502" s="556"/>
      <c r="E1502" s="290" t="s">
        <v>395</v>
      </c>
      <c r="F1502" s="290" t="s">
        <v>790</v>
      </c>
      <c r="G1502" s="290" t="s">
        <v>397</v>
      </c>
      <c r="H1502" s="183" t="str">
        <f>INDEX(Sector!$D$57:$D$776,MATCH('Energy consumption (raw)'!F1502,Sector!$C$57:$C$776,FALSE))</f>
        <v>Manufacture of other pumps, compressors, faucets and valves</v>
      </c>
      <c r="I1502" s="183" t="str">
        <f>IF(G1502=Sector!$B$50,Sector!$B$50,IF(G1502=Sector!$B$51,Sector!$B$51,IF(G1502=Sector!$B$53,Sector!$B$53,INDEX(Sector!$E$57:$E$776,MATCH('Energy consumption (raw)'!F1502,Sector!$C$57:$C$776,FALSE)))))</f>
        <v>28 Manufacture of machinery and equipment n.e.c.</v>
      </c>
      <c r="J1502" s="561"/>
      <c r="K1502" s="561">
        <v>15291152</v>
      </c>
      <c r="L1502" s="290"/>
      <c r="M1502" s="290"/>
      <c r="N1502" s="290"/>
      <c r="O1502" s="290"/>
      <c r="P1502" s="290"/>
      <c r="Q1502" s="290"/>
      <c r="R1502" s="290"/>
      <c r="S1502" s="290"/>
      <c r="T1502" s="290"/>
      <c r="U1502" s="290"/>
      <c r="V1502" s="290"/>
      <c r="W1502" s="290"/>
      <c r="X1502" s="290"/>
      <c r="Y1502" s="290">
        <v>360</v>
      </c>
      <c r="Z1502" s="290"/>
      <c r="AA1502" s="290"/>
      <c r="AB1502" s="290"/>
      <c r="AC1502" s="290"/>
      <c r="AD1502" s="290"/>
      <c r="AE1502" s="290"/>
      <c r="AF1502" s="290"/>
      <c r="AG1502" s="561">
        <v>2751.8247536000003</v>
      </c>
      <c r="AH1502" s="561">
        <v>2475.9022747000004</v>
      </c>
      <c r="AI1502" s="290" t="s">
        <v>310</v>
      </c>
      <c r="AJ1502" s="290" t="s">
        <v>786</v>
      </c>
    </row>
    <row r="1503" spans="2:36" x14ac:dyDescent="0.25">
      <c r="B1503" s="554">
        <v>1401</v>
      </c>
      <c r="C1503" s="555"/>
      <c r="D1503" s="556"/>
      <c r="E1503" s="290" t="s">
        <v>395</v>
      </c>
      <c r="F1503" s="290" t="s">
        <v>517</v>
      </c>
      <c r="G1503" s="290" t="s">
        <v>397</v>
      </c>
      <c r="H1503" s="183" t="str">
        <f>INDEX(Sector!$D$57:$D$776,MATCH('Energy consumption (raw)'!F1503,Sector!$C$57:$C$776,FALSE))</f>
        <v>Manufacture of other products from plastics</v>
      </c>
      <c r="I1503" s="183" t="str">
        <f>IF(G1503=Sector!$B$50,Sector!$B$50,IF(G1503=Sector!$B$51,Sector!$B$51,IF(G1503=Sector!$B$53,Sector!$B$53,INDEX(Sector!$E$57:$E$776,MATCH('Energy consumption (raw)'!F1503,Sector!$C$57:$C$776,FALSE)))))</f>
        <v>22 Manufacture of rubber and plastics products</v>
      </c>
      <c r="J1503" s="561">
        <v>17117200</v>
      </c>
      <c r="K1503" s="561">
        <v>20381948</v>
      </c>
      <c r="L1503" s="290"/>
      <c r="M1503" s="290"/>
      <c r="N1503" s="290"/>
      <c r="O1503" s="290"/>
      <c r="P1503" s="290"/>
      <c r="Q1503" s="290"/>
      <c r="R1503" s="290"/>
      <c r="S1503" s="290"/>
      <c r="T1503" s="290"/>
      <c r="U1503" s="290"/>
      <c r="V1503" s="290"/>
      <c r="W1503" s="290"/>
      <c r="X1503" s="290"/>
      <c r="Y1503" s="290"/>
      <c r="Z1503" s="290"/>
      <c r="AA1503" s="290"/>
      <c r="AB1503" s="290"/>
      <c r="AC1503" s="290"/>
      <c r="AD1503" s="290"/>
      <c r="AE1503" s="290"/>
      <c r="AF1503" s="290"/>
      <c r="AG1503" s="561">
        <v>3144.9345764000004</v>
      </c>
      <c r="AH1503" s="561">
        <v>3745.9444920999999</v>
      </c>
      <c r="AI1503" s="290" t="s">
        <v>310</v>
      </c>
      <c r="AJ1503" s="290" t="s">
        <v>786</v>
      </c>
    </row>
    <row r="1504" spans="2:36" x14ac:dyDescent="0.25">
      <c r="B1504" s="554">
        <v>1402</v>
      </c>
      <c r="C1504" s="555"/>
      <c r="D1504" s="556"/>
      <c r="E1504" s="290" t="s">
        <v>395</v>
      </c>
      <c r="F1504" s="290" t="s">
        <v>431</v>
      </c>
      <c r="G1504" s="290" t="s">
        <v>397</v>
      </c>
      <c r="H1504" s="183" t="str">
        <f>INDEX(Sector!$D$57:$D$776,MATCH('Energy consumption (raw)'!F1504,Sector!$C$57:$C$776,FALSE))</f>
        <v>Production of non-alcoholic beverages</v>
      </c>
      <c r="I1504" s="183" t="str">
        <f>IF(G1504=Sector!$B$50,Sector!$B$50,IF(G1504=Sector!$B$51,Sector!$B$51,IF(G1504=Sector!$B$53,Sector!$B$53,INDEX(Sector!$E$57:$E$776,MATCH('Energy consumption (raw)'!F1504,Sector!$C$57:$C$776,FALSE)))))</f>
        <v>11 Manufacture of beverages</v>
      </c>
      <c r="J1504" s="561"/>
      <c r="K1504" s="561">
        <v>39162207</v>
      </c>
      <c r="L1504" s="290"/>
      <c r="M1504" s="290"/>
      <c r="N1504" s="290"/>
      <c r="O1504" s="290"/>
      <c r="P1504" s="290"/>
      <c r="Q1504" s="290"/>
      <c r="R1504" s="290"/>
      <c r="S1504" s="290"/>
      <c r="T1504" s="290"/>
      <c r="U1504" s="290"/>
      <c r="V1504" s="290"/>
      <c r="W1504" s="290"/>
      <c r="X1504" s="290"/>
      <c r="Y1504" s="290"/>
      <c r="Z1504" s="290"/>
      <c r="AA1504" s="290"/>
      <c r="AB1504" s="290"/>
      <c r="AC1504" s="290"/>
      <c r="AD1504" s="290"/>
      <c r="AE1504" s="290"/>
      <c r="AF1504" s="290"/>
      <c r="AG1504" s="561">
        <v>6042.7285401000008</v>
      </c>
      <c r="AH1504" s="561">
        <v>6519.4108473000006</v>
      </c>
      <c r="AI1504" s="290" t="s">
        <v>310</v>
      </c>
      <c r="AJ1504" s="290" t="s">
        <v>786</v>
      </c>
    </row>
    <row r="1505" spans="2:36" x14ac:dyDescent="0.25">
      <c r="B1505" s="554">
        <v>1403</v>
      </c>
      <c r="C1505" s="555"/>
      <c r="D1505" s="556"/>
      <c r="E1505" s="290" t="s">
        <v>395</v>
      </c>
      <c r="F1505" s="290" t="s">
        <v>791</v>
      </c>
      <c r="G1505" s="290" t="s">
        <v>397</v>
      </c>
      <c r="H1505" s="183" t="str">
        <f>INDEX(Sector!$D$57:$D$776,MATCH('Energy consumption (raw)'!F1505,Sector!$C$57:$C$776,FALSE))</f>
        <v>Producing gymnastics and sports equipment</v>
      </c>
      <c r="I1505" s="183" t="str">
        <f>IF(G1505=Sector!$B$50,Sector!$B$50,IF(G1505=Sector!$B$51,Sector!$B$51,IF(G1505=Sector!$B$53,Sector!$B$53,INDEX(Sector!$E$57:$E$776,MATCH('Energy consumption (raw)'!F1505,Sector!$C$57:$C$776,FALSE)))))</f>
        <v>32 Other manufacturing</v>
      </c>
      <c r="J1505" s="561"/>
      <c r="K1505" s="561">
        <v>43010551</v>
      </c>
      <c r="L1505" s="290"/>
      <c r="M1505" s="290"/>
      <c r="N1505" s="290"/>
      <c r="O1505" s="290"/>
      <c r="P1505" s="290"/>
      <c r="Q1505" s="290"/>
      <c r="R1505" s="290"/>
      <c r="S1505" s="290"/>
      <c r="T1505" s="290"/>
      <c r="U1505" s="290"/>
      <c r="V1505" s="290"/>
      <c r="W1505" s="290"/>
      <c r="X1505" s="290"/>
      <c r="Y1505" s="290"/>
      <c r="Z1505" s="290"/>
      <c r="AA1505" s="290"/>
      <c r="AB1505" s="290"/>
      <c r="AC1505" s="290"/>
      <c r="AD1505" s="290"/>
      <c r="AE1505" s="290"/>
      <c r="AF1505" s="290"/>
      <c r="AG1505" s="561">
        <v>6636.5280193000008</v>
      </c>
      <c r="AH1505" s="561">
        <v>6240.7648751000006</v>
      </c>
      <c r="AI1505" s="290" t="s">
        <v>310</v>
      </c>
      <c r="AJ1505" s="290" t="s">
        <v>786</v>
      </c>
    </row>
    <row r="1506" spans="2:36" x14ac:dyDescent="0.25">
      <c r="B1506" s="554">
        <v>1404</v>
      </c>
      <c r="C1506" s="555"/>
      <c r="D1506" s="556"/>
      <c r="E1506" s="290" t="s">
        <v>395</v>
      </c>
      <c r="F1506" s="290" t="s">
        <v>407</v>
      </c>
      <c r="G1506" s="290" t="s">
        <v>397</v>
      </c>
      <c r="H1506" s="183" t="str">
        <f>INDEX(Sector!$D$57:$D$776,MATCH('Energy consumption (raw)'!F1506,Sector!$C$57:$C$776,FALSE))</f>
        <v>Electronic components manufacturing</v>
      </c>
      <c r="I1506" s="183" t="str">
        <f>IF(G1506=Sector!$B$50,Sector!$B$50,IF(G1506=Sector!$B$51,Sector!$B$51,IF(G1506=Sector!$B$53,Sector!$B$53,INDEX(Sector!$E$57:$E$776,MATCH('Energy consumption (raw)'!F1506,Sector!$C$57:$C$776,FALSE)))))</f>
        <v>26 Manufacture of computer, electronic and optical products</v>
      </c>
      <c r="J1506" s="561"/>
      <c r="K1506" s="561">
        <v>48906532</v>
      </c>
      <c r="L1506" s="290"/>
      <c r="M1506" s="290"/>
      <c r="N1506" s="290"/>
      <c r="O1506" s="290"/>
      <c r="P1506" s="290"/>
      <c r="Q1506" s="290"/>
      <c r="R1506" s="290"/>
      <c r="S1506" s="290"/>
      <c r="T1506" s="290"/>
      <c r="U1506" s="290"/>
      <c r="V1506" s="290"/>
      <c r="W1506" s="290"/>
      <c r="X1506" s="290"/>
      <c r="Y1506" s="290">
        <v>27</v>
      </c>
      <c r="Z1506" s="290"/>
      <c r="AA1506" s="290"/>
      <c r="AB1506" s="290"/>
      <c r="AC1506" s="290"/>
      <c r="AD1506" s="290"/>
      <c r="AE1506" s="290"/>
      <c r="AF1506" s="290"/>
      <c r="AG1506" s="561">
        <v>7575.7078876000005</v>
      </c>
      <c r="AH1506" s="561">
        <v>7407.1363196000002</v>
      </c>
      <c r="AI1506" s="290" t="s">
        <v>310</v>
      </c>
      <c r="AJ1506" s="290" t="s">
        <v>786</v>
      </c>
    </row>
    <row r="1507" spans="2:36" x14ac:dyDescent="0.25">
      <c r="B1507" s="554">
        <v>1405</v>
      </c>
      <c r="C1507" s="555"/>
      <c r="D1507" s="556"/>
      <c r="E1507" s="290" t="s">
        <v>395</v>
      </c>
      <c r="F1507" s="290" t="s">
        <v>616</v>
      </c>
      <c r="G1507" s="290" t="s">
        <v>397</v>
      </c>
      <c r="H1507" s="183" t="str">
        <f>INDEX(Sector!$D$57:$D$776,MATCH('Energy consumption (raw)'!F1507,Sector!$C$57:$C$776,FALSE))</f>
        <v>Producing products from rubber</v>
      </c>
      <c r="I1507" s="183" t="str">
        <f>IF(G1507=Sector!$B$50,Sector!$B$50,IF(G1507=Sector!$B$51,Sector!$B$51,IF(G1507=Sector!$B$53,Sector!$B$53,INDEX(Sector!$E$57:$E$776,MATCH('Energy consumption (raw)'!F1507,Sector!$C$57:$C$776,FALSE)))))</f>
        <v>22 Manufacture of rubber and plastics products</v>
      </c>
      <c r="J1507" s="561"/>
      <c r="K1507" s="561">
        <v>11148326</v>
      </c>
      <c r="L1507" s="290"/>
      <c r="M1507" s="290"/>
      <c r="N1507" s="290"/>
      <c r="O1507" s="290"/>
      <c r="P1507" s="290"/>
      <c r="Q1507" s="290"/>
      <c r="R1507" s="290"/>
      <c r="S1507" s="290"/>
      <c r="T1507" s="290"/>
      <c r="U1507" s="290"/>
      <c r="V1507" s="290"/>
      <c r="W1507" s="290"/>
      <c r="X1507" s="290"/>
      <c r="Y1507" s="290"/>
      <c r="Z1507" s="290"/>
      <c r="AA1507" s="290"/>
      <c r="AB1507" s="290"/>
      <c r="AC1507" s="290"/>
      <c r="AD1507" s="290"/>
      <c r="AE1507" s="290"/>
      <c r="AF1507" s="290"/>
      <c r="AG1507" s="561">
        <v>1720.1867018</v>
      </c>
      <c r="AH1507" s="561">
        <v>3645.2178434000002</v>
      </c>
      <c r="AI1507" s="290" t="s">
        <v>310</v>
      </c>
      <c r="AJ1507" s="290" t="s">
        <v>786</v>
      </c>
    </row>
    <row r="1508" spans="2:36" x14ac:dyDescent="0.25">
      <c r="B1508" s="554">
        <v>1406</v>
      </c>
      <c r="C1508" s="555"/>
      <c r="D1508" s="556"/>
      <c r="E1508" s="290" t="s">
        <v>395</v>
      </c>
      <c r="F1508" s="290" t="s">
        <v>472</v>
      </c>
      <c r="G1508" s="290" t="s">
        <v>397</v>
      </c>
      <c r="H1508" s="183" t="str">
        <f>INDEX(Sector!$D$57:$D$776,MATCH('Energy consumption (raw)'!F1508,Sector!$C$57:$C$776,FALSE))</f>
        <v>Other specialized wholesale not elsewhere classified</v>
      </c>
      <c r="I1508" s="183" t="str">
        <f>IF(G1508=Sector!$B$50,Sector!$B$50,IF(G1508=Sector!$B$51,Sector!$B$51,IF(G1508=Sector!$B$53,Sector!$B$53,INDEX(Sector!$E$57:$E$776,MATCH('Energy consumption (raw)'!F1508,Sector!$C$57:$C$776,FALSE)))))</f>
        <v>45-46 Wholesale</v>
      </c>
      <c r="J1508" s="561"/>
      <c r="K1508" s="561">
        <v>8148500</v>
      </c>
      <c r="L1508" s="290"/>
      <c r="M1508" s="290"/>
      <c r="N1508" s="290"/>
      <c r="O1508" s="290"/>
      <c r="P1508" s="290"/>
      <c r="Q1508" s="290"/>
      <c r="R1508" s="290"/>
      <c r="S1508" s="290"/>
      <c r="T1508" s="290"/>
      <c r="U1508" s="290"/>
      <c r="V1508" s="290"/>
      <c r="W1508" s="290"/>
      <c r="X1508" s="290"/>
      <c r="Y1508" s="290"/>
      <c r="Z1508" s="290"/>
      <c r="AA1508" s="290"/>
      <c r="AB1508" s="290"/>
      <c r="AC1508" s="290"/>
      <c r="AD1508" s="290"/>
      <c r="AE1508" s="290"/>
      <c r="AF1508" s="290"/>
      <c r="AG1508" s="561">
        <v>1257.3135500000001</v>
      </c>
      <c r="AH1508" s="561"/>
      <c r="AI1508" s="290" t="s">
        <v>310</v>
      </c>
      <c r="AJ1508" s="290" t="s">
        <v>786</v>
      </c>
    </row>
    <row r="1509" spans="2:36" x14ac:dyDescent="0.25">
      <c r="B1509" s="554">
        <v>1407</v>
      </c>
      <c r="C1509" s="555"/>
      <c r="D1509" s="556"/>
      <c r="E1509" s="290" t="s">
        <v>395</v>
      </c>
      <c r="F1509" s="290" t="s">
        <v>581</v>
      </c>
      <c r="G1509" s="290" t="s">
        <v>397</v>
      </c>
      <c r="H1509" s="183" t="str">
        <f>INDEX(Sector!$D$57:$D$776,MATCH('Energy consumption (raw)'!F1509,Sector!$C$57:$C$776,FALSE))</f>
        <v>Wholesale of other machinery, equipment and spare parts n.e.c</v>
      </c>
      <c r="I1509" s="183" t="str">
        <f>IF(G1509=Sector!$B$50,Sector!$B$50,IF(G1509=Sector!$B$51,Sector!$B$51,IF(G1509=Sector!$B$53,Sector!$B$53,INDEX(Sector!$E$57:$E$776,MATCH('Energy consumption (raw)'!F1509,Sector!$C$57:$C$776,FALSE)))))</f>
        <v>45-46 Wholesale</v>
      </c>
      <c r="J1509" s="561"/>
      <c r="K1509" s="561">
        <v>14187200</v>
      </c>
      <c r="L1509" s="290"/>
      <c r="M1509" s="290"/>
      <c r="N1509" s="290"/>
      <c r="O1509" s="290"/>
      <c r="P1509" s="290"/>
      <c r="Q1509" s="290"/>
      <c r="R1509" s="290"/>
      <c r="S1509" s="290"/>
      <c r="T1509" s="290"/>
      <c r="U1509" s="290"/>
      <c r="V1509" s="290"/>
      <c r="W1509" s="290"/>
      <c r="X1509" s="290"/>
      <c r="Y1509" s="290"/>
      <c r="Z1509" s="290"/>
      <c r="AA1509" s="290"/>
      <c r="AB1509" s="290"/>
      <c r="AC1509" s="290"/>
      <c r="AD1509" s="290"/>
      <c r="AE1509" s="290"/>
      <c r="AF1509" s="290"/>
      <c r="AG1509" s="561">
        <v>2189.0849600000001</v>
      </c>
      <c r="AH1509" s="561">
        <v>1866.4128000000001</v>
      </c>
      <c r="AI1509" s="290" t="s">
        <v>310</v>
      </c>
      <c r="AJ1509" s="290" t="s">
        <v>786</v>
      </c>
    </row>
    <row r="1510" spans="2:36" x14ac:dyDescent="0.25">
      <c r="B1510" s="554">
        <v>1408</v>
      </c>
      <c r="C1510" s="555"/>
      <c r="D1510" s="556"/>
      <c r="E1510" s="290" t="s">
        <v>395</v>
      </c>
      <c r="F1510" s="290" t="s">
        <v>340</v>
      </c>
      <c r="G1510" s="290" t="s">
        <v>397</v>
      </c>
      <c r="H1510" s="183" t="str">
        <f>INDEX(Sector!$D$57:$D$776,MATCH('Energy consumption (raw)'!F1510,Sector!$C$57:$C$776,FALSE))</f>
        <v>Wholesale of materials and other installation equipment in construction</v>
      </c>
      <c r="I1510" s="183" t="str">
        <f>IF(G1510=Sector!$B$50,Sector!$B$50,IF(G1510=Sector!$B$51,Sector!$B$51,IF(G1510=Sector!$B$53,Sector!$B$53,INDEX(Sector!$E$57:$E$776,MATCH('Energy consumption (raw)'!F1510,Sector!$C$57:$C$776,FALSE)))))</f>
        <v>45-46 Wholesale</v>
      </c>
      <c r="J1510" s="561"/>
      <c r="K1510" s="561">
        <v>21159300</v>
      </c>
      <c r="L1510" s="290"/>
      <c r="M1510" s="290"/>
      <c r="N1510" s="290"/>
      <c r="O1510" s="290"/>
      <c r="P1510" s="290"/>
      <c r="Q1510" s="290"/>
      <c r="R1510" s="290"/>
      <c r="S1510" s="290"/>
      <c r="T1510" s="290"/>
      <c r="U1510" s="290"/>
      <c r="V1510" s="290"/>
      <c r="W1510" s="290"/>
      <c r="X1510" s="290"/>
      <c r="Y1510" s="290"/>
      <c r="Z1510" s="290"/>
      <c r="AA1510" s="290"/>
      <c r="AB1510" s="290"/>
      <c r="AC1510" s="290"/>
      <c r="AD1510" s="290"/>
      <c r="AE1510" s="290"/>
      <c r="AF1510" s="290"/>
      <c r="AG1510" s="561">
        <v>3264.8799900000004</v>
      </c>
      <c r="AH1510" s="561">
        <v>1196.4113400000001</v>
      </c>
      <c r="AI1510" s="290" t="s">
        <v>310</v>
      </c>
      <c r="AJ1510" s="290" t="s">
        <v>786</v>
      </c>
    </row>
    <row r="1511" spans="2:36" x14ac:dyDescent="0.25">
      <c r="B1511" s="554">
        <v>1409</v>
      </c>
      <c r="C1511" s="555"/>
      <c r="D1511" s="556"/>
      <c r="E1511" s="290" t="s">
        <v>395</v>
      </c>
      <c r="F1511" s="559" t="s">
        <v>792</v>
      </c>
      <c r="G1511" s="290" t="s">
        <v>397</v>
      </c>
      <c r="H1511" s="183" t="str">
        <f>INDEX(Sector!$D$57:$D$776,MATCH('Energy consumption (raw)'!F1511,Sector!$C$57:$C$776,FALSE))</f>
        <v>General wholesale, retail</v>
      </c>
      <c r="I1511" s="183" t="str">
        <f>IF(G1511=Sector!$B$50,Sector!$B$50,IF(G1511=Sector!$B$51,Sector!$B$51,IF(G1511=Sector!$B$53,Sector!$B$53,INDEX(Sector!$E$57:$E$776,MATCH('Energy consumption (raw)'!F1511,Sector!$C$57:$C$776,FALSE)))))</f>
        <v>45-46 Wholesale</v>
      </c>
      <c r="J1511" s="561">
        <v>18453200</v>
      </c>
      <c r="K1511" s="561">
        <v>18453200</v>
      </c>
      <c r="L1511" s="290"/>
      <c r="M1511" s="290"/>
      <c r="N1511" s="290"/>
      <c r="O1511" s="290"/>
      <c r="P1511" s="290"/>
      <c r="Q1511" s="290"/>
      <c r="R1511" s="290"/>
      <c r="S1511" s="290"/>
      <c r="T1511" s="290"/>
      <c r="U1511" s="290"/>
      <c r="V1511" s="290"/>
      <c r="W1511" s="290"/>
      <c r="X1511" s="290"/>
      <c r="Y1511" s="290">
        <v>130</v>
      </c>
      <c r="Z1511" s="290"/>
      <c r="AA1511" s="290"/>
      <c r="AB1511" s="290"/>
      <c r="AC1511" s="290"/>
      <c r="AD1511" s="290"/>
      <c r="AE1511" s="290"/>
      <c r="AF1511" s="290"/>
      <c r="AG1511" s="561">
        <v>2989.0287600000001</v>
      </c>
      <c r="AH1511" s="561">
        <v>3052.8409300000003</v>
      </c>
      <c r="AI1511" s="290" t="s">
        <v>310</v>
      </c>
      <c r="AJ1511" s="290" t="s">
        <v>786</v>
      </c>
    </row>
    <row r="1512" spans="2:36" x14ac:dyDescent="0.25">
      <c r="B1512" s="554">
        <v>1410</v>
      </c>
      <c r="C1512" s="555"/>
      <c r="D1512" s="556"/>
      <c r="E1512" s="290" t="s">
        <v>395</v>
      </c>
      <c r="F1512" s="290" t="s">
        <v>775</v>
      </c>
      <c r="G1512" s="290" t="s">
        <v>397</v>
      </c>
      <c r="H1512" s="183" t="str">
        <f>INDEX(Sector!$D$57:$D$776,MATCH('Energy consumption (raw)'!F1512,Sector!$C$57:$C$776,FALSE))</f>
        <v>Wood processing and bamboo wood products</v>
      </c>
      <c r="I1512" s="183" t="str">
        <f>IF(G1512=Sector!$B$50,Sector!$B$50,IF(G1512=Sector!$B$51,Sector!$B$51,IF(G1512=Sector!$B$53,Sector!$B$53,INDEX(Sector!$E$57:$E$776,MATCH('Energy consumption (raw)'!F1512,Sector!$C$57:$C$776,FALSE)))))</f>
        <v>16 Manufacture of wood and of products of wood and cork, except furniture;
manufacture of articles of straw and plaiting materials</v>
      </c>
      <c r="J1512" s="561"/>
      <c r="K1512" s="561">
        <v>10798300</v>
      </c>
      <c r="L1512" s="290"/>
      <c r="M1512" s="290"/>
      <c r="N1512" s="290"/>
      <c r="O1512" s="290"/>
      <c r="P1512" s="290"/>
      <c r="Q1512" s="290"/>
      <c r="R1512" s="290"/>
      <c r="S1512" s="290"/>
      <c r="T1512" s="290"/>
      <c r="U1512" s="290"/>
      <c r="V1512" s="290"/>
      <c r="W1512" s="290"/>
      <c r="X1512" s="290"/>
      <c r="Y1512" s="290"/>
      <c r="Z1512" s="290"/>
      <c r="AA1512" s="290"/>
      <c r="AB1512" s="290"/>
      <c r="AC1512" s="290"/>
      <c r="AD1512" s="290"/>
      <c r="AE1512" s="290"/>
      <c r="AF1512" s="290"/>
      <c r="AG1512" s="561">
        <v>1666.1776900000002</v>
      </c>
      <c r="AH1512" s="561">
        <v>1600.01385</v>
      </c>
      <c r="AI1512" s="290" t="s">
        <v>310</v>
      </c>
      <c r="AJ1512" s="290" t="s">
        <v>786</v>
      </c>
    </row>
    <row r="1513" spans="2:36" x14ac:dyDescent="0.25">
      <c r="B1513" s="554">
        <v>1411</v>
      </c>
      <c r="C1513" s="555"/>
      <c r="D1513" s="556"/>
      <c r="E1513" s="290" t="s">
        <v>395</v>
      </c>
      <c r="F1513" s="290" t="s">
        <v>775</v>
      </c>
      <c r="G1513" s="290" t="s">
        <v>397</v>
      </c>
      <c r="H1513" s="183" t="str">
        <f>INDEX(Sector!$D$57:$D$776,MATCH('Energy consumption (raw)'!F1513,Sector!$C$57:$C$776,FALSE))</f>
        <v>Wood processing and bamboo wood products</v>
      </c>
      <c r="I1513" s="183" t="str">
        <f>IF(G1513=Sector!$B$50,Sector!$B$50,IF(G1513=Sector!$B$51,Sector!$B$51,IF(G1513=Sector!$B$53,Sector!$B$53,INDEX(Sector!$E$57:$E$776,MATCH('Energy consumption (raw)'!F1513,Sector!$C$57:$C$776,FALSE)))))</f>
        <v>16 Manufacture of wood and of products of wood and cork, except furniture;
manufacture of articles of straw and plaiting materials</v>
      </c>
      <c r="J1513" s="561"/>
      <c r="K1513" s="561">
        <v>9982000</v>
      </c>
      <c r="L1513" s="290"/>
      <c r="M1513" s="290"/>
      <c r="N1513" s="290"/>
      <c r="O1513" s="290"/>
      <c r="P1513" s="290"/>
      <c r="Q1513" s="290"/>
      <c r="R1513" s="290"/>
      <c r="S1513" s="290"/>
      <c r="T1513" s="290"/>
      <c r="U1513" s="290"/>
      <c r="V1513" s="290"/>
      <c r="W1513" s="290"/>
      <c r="X1513" s="290"/>
      <c r="Y1513" s="290"/>
      <c r="Z1513" s="290"/>
      <c r="AA1513" s="290"/>
      <c r="AB1513" s="290"/>
      <c r="AC1513" s="290"/>
      <c r="AD1513" s="290"/>
      <c r="AE1513" s="290"/>
      <c r="AF1513" s="290"/>
      <c r="AG1513" s="561">
        <v>1540.2226000000001</v>
      </c>
      <c r="AH1513" s="561">
        <v>1430.88562</v>
      </c>
      <c r="AI1513" s="290" t="s">
        <v>310</v>
      </c>
      <c r="AJ1513" s="290" t="s">
        <v>786</v>
      </c>
    </row>
    <row r="1514" spans="2:36" x14ac:dyDescent="0.25">
      <c r="B1514" s="554">
        <v>1412</v>
      </c>
      <c r="C1514" s="555"/>
      <c r="D1514" s="556"/>
      <c r="E1514" s="290" t="s">
        <v>395</v>
      </c>
      <c r="F1514" s="290" t="s">
        <v>478</v>
      </c>
      <c r="G1514" s="290" t="s">
        <v>397</v>
      </c>
      <c r="H1514" s="183" t="str">
        <f>INDEX(Sector!$D$57:$D$776,MATCH('Energy consumption (raw)'!F1514,Sector!$C$57:$C$776,FALSE))</f>
        <v>Processing milk and dairy products</v>
      </c>
      <c r="I1514" s="183" t="str">
        <f>IF(G1514=Sector!$B$50,Sector!$B$50,IF(G1514=Sector!$B$51,Sector!$B$51,IF(G1514=Sector!$B$53,Sector!$B$53,INDEX(Sector!$E$57:$E$776,MATCH('Energy consumption (raw)'!F1514,Sector!$C$57:$C$776,FALSE)))))</f>
        <v>10 Manufacture of food products</v>
      </c>
      <c r="J1514" s="561">
        <v>25379200</v>
      </c>
      <c r="K1514" s="561">
        <v>25379200</v>
      </c>
      <c r="L1514" s="290"/>
      <c r="M1514" s="290"/>
      <c r="N1514" s="290"/>
      <c r="O1514" s="290"/>
      <c r="P1514" s="290"/>
      <c r="Q1514" s="290"/>
      <c r="R1514" s="290"/>
      <c r="S1514" s="290">
        <v>212</v>
      </c>
      <c r="T1514" s="290"/>
      <c r="U1514" s="290"/>
      <c r="V1514" s="290"/>
      <c r="W1514" s="290"/>
      <c r="X1514" s="290"/>
      <c r="Y1514" s="290">
        <v>21</v>
      </c>
      <c r="Z1514" s="290"/>
      <c r="AA1514" s="290"/>
      <c r="AB1514" s="290"/>
      <c r="AC1514" s="290"/>
      <c r="AD1514" s="290"/>
      <c r="AE1514" s="290"/>
      <c r="AF1514" s="290"/>
      <c r="AG1514" s="561">
        <v>3939.0871200000001</v>
      </c>
      <c r="AH1514" s="561">
        <v>4198.2869799999999</v>
      </c>
      <c r="AI1514" s="290" t="s">
        <v>310</v>
      </c>
      <c r="AJ1514" s="290" t="s">
        <v>786</v>
      </c>
    </row>
    <row r="1515" spans="2:36" x14ac:dyDescent="0.25">
      <c r="B1515" s="554">
        <v>1413</v>
      </c>
      <c r="C1515" s="555"/>
      <c r="D1515" s="556"/>
      <c r="E1515" s="290" t="s">
        <v>395</v>
      </c>
      <c r="F1515" s="290" t="s">
        <v>478</v>
      </c>
      <c r="G1515" s="290" t="s">
        <v>397</v>
      </c>
      <c r="H1515" s="183" t="str">
        <f>INDEX(Sector!$D$57:$D$776,MATCH('Energy consumption (raw)'!F1515,Sector!$C$57:$C$776,FALSE))</f>
        <v>Processing milk and dairy products</v>
      </c>
      <c r="I1515" s="183" t="str">
        <f>IF(G1515=Sector!$B$50,Sector!$B$50,IF(G1515=Sector!$B$51,Sector!$B$51,IF(G1515=Sector!$B$53,Sector!$B$53,INDEX(Sector!$E$57:$E$776,MATCH('Energy consumption (raw)'!F1515,Sector!$C$57:$C$776,FALSE)))))</f>
        <v>10 Manufacture of food products</v>
      </c>
      <c r="J1515" s="561">
        <v>19738700</v>
      </c>
      <c r="K1515" s="561">
        <v>19738700</v>
      </c>
      <c r="L1515" s="290"/>
      <c r="M1515" s="290"/>
      <c r="N1515" s="290"/>
      <c r="O1515" s="290"/>
      <c r="P1515" s="290"/>
      <c r="Q1515" s="290"/>
      <c r="R1515" s="290"/>
      <c r="S1515" s="290">
        <v>126</v>
      </c>
      <c r="T1515" s="290"/>
      <c r="U1515" s="290"/>
      <c r="V1515" s="290"/>
      <c r="W1515" s="290"/>
      <c r="X1515" s="290"/>
      <c r="Y1515" s="290"/>
      <c r="Z1515" s="290"/>
      <c r="AA1515" s="290"/>
      <c r="AB1515" s="290"/>
      <c r="AC1515" s="290"/>
      <c r="AD1515" s="290"/>
      <c r="AE1515" s="290"/>
      <c r="AF1515" s="290"/>
      <c r="AG1515" s="561">
        <v>3045.7922900000003</v>
      </c>
      <c r="AH1515" s="561">
        <v>3234.6183500000002</v>
      </c>
      <c r="AI1515" s="290" t="s">
        <v>310</v>
      </c>
      <c r="AJ1515" s="290" t="s">
        <v>786</v>
      </c>
    </row>
    <row r="1516" spans="2:36" x14ac:dyDescent="0.25">
      <c r="B1516" s="554">
        <v>1414</v>
      </c>
      <c r="C1516" s="555"/>
      <c r="D1516" s="556"/>
      <c r="E1516" s="290" t="s">
        <v>395</v>
      </c>
      <c r="F1516" s="290" t="s">
        <v>793</v>
      </c>
      <c r="G1516" s="290" t="s">
        <v>397</v>
      </c>
      <c r="H1516" s="183" t="str">
        <f>INDEX(Sector!$D$57:$D$776,MATCH('Energy consumption (raw)'!F1516,Sector!$C$57:$C$776,FALSE))</f>
        <v>Production of braids and nets</v>
      </c>
      <c r="I1516" s="183" t="str">
        <f>IF(G1516=Sector!$B$50,Sector!$B$50,IF(G1516=Sector!$B$51,Sector!$B$51,IF(G1516=Sector!$B$53,Sector!$B$53,INDEX(Sector!$E$57:$E$776,MATCH('Energy consumption (raw)'!F1516,Sector!$C$57:$C$776,FALSE)))))</f>
        <v>13 Manufacture of textiles</v>
      </c>
      <c r="J1516" s="561"/>
      <c r="K1516" s="561">
        <v>12265300</v>
      </c>
      <c r="L1516" s="290"/>
      <c r="M1516" s="290"/>
      <c r="N1516" s="290">
        <v>399</v>
      </c>
      <c r="O1516" s="290"/>
      <c r="P1516" s="290"/>
      <c r="Q1516" s="290"/>
      <c r="R1516" s="290"/>
      <c r="S1516" s="290"/>
      <c r="T1516" s="290"/>
      <c r="U1516" s="290"/>
      <c r="V1516" s="290"/>
      <c r="W1516" s="290"/>
      <c r="X1516" s="290"/>
      <c r="Y1516" s="290">
        <v>90</v>
      </c>
      <c r="Z1516" s="290"/>
      <c r="AA1516" s="290"/>
      <c r="AB1516" s="290"/>
      <c r="AC1516" s="290"/>
      <c r="AD1516" s="290"/>
      <c r="AE1516" s="290"/>
      <c r="AF1516" s="290"/>
      <c r="AG1516" s="561">
        <v>2269.93579</v>
      </c>
      <c r="AH1516" s="561">
        <v>1465.9425800000001</v>
      </c>
      <c r="AI1516" s="290" t="s">
        <v>310</v>
      </c>
      <c r="AJ1516" s="290" t="s">
        <v>786</v>
      </c>
    </row>
    <row r="1517" spans="2:36" x14ac:dyDescent="0.25">
      <c r="B1517" s="554">
        <v>1415</v>
      </c>
      <c r="C1517" s="555"/>
      <c r="D1517" s="556"/>
      <c r="E1517" s="290" t="s">
        <v>395</v>
      </c>
      <c r="F1517" s="290" t="s">
        <v>794</v>
      </c>
      <c r="G1517" s="290" t="s">
        <v>397</v>
      </c>
      <c r="H1517" s="183" t="str">
        <f>INDEX(Sector!$D$57:$D$776,MATCH('Energy consumption (raw)'!F1517,Sector!$C$57:$C$776,FALSE))</f>
        <v>Sawing, sawing, planing and preserving wood</v>
      </c>
      <c r="I1517" s="183" t="str">
        <f>IF(G1517=Sector!$B$50,Sector!$B$50,IF(G1517=Sector!$B$51,Sector!$B$51,IF(G1517=Sector!$B$53,Sector!$B$53,INDEX(Sector!$E$57:$E$776,MATCH('Energy consumption (raw)'!F1517,Sector!$C$57:$C$776,FALSE)))))</f>
        <v>16 Manufacture of wood and of products of wood and cork, except furniture;
manufacture of articles of straw and plaiting materials</v>
      </c>
      <c r="J1517" s="561">
        <v>6958100</v>
      </c>
      <c r="K1517" s="561">
        <v>6958100</v>
      </c>
      <c r="L1517" s="290"/>
      <c r="M1517" s="290"/>
      <c r="N1517" s="290"/>
      <c r="O1517" s="290"/>
      <c r="P1517" s="290"/>
      <c r="Q1517" s="290"/>
      <c r="R1517" s="290"/>
      <c r="S1517" s="290"/>
      <c r="T1517" s="290"/>
      <c r="U1517" s="290"/>
      <c r="V1517" s="290"/>
      <c r="W1517" s="290"/>
      <c r="X1517" s="290"/>
      <c r="Y1517" s="290"/>
      <c r="Z1517" s="290"/>
      <c r="AA1517" s="290"/>
      <c r="AB1517" s="290"/>
      <c r="AC1517" s="290"/>
      <c r="AD1517" s="290"/>
      <c r="AE1517" s="290"/>
      <c r="AF1517" s="290"/>
      <c r="AG1517" s="561">
        <v>1073.63483</v>
      </c>
      <c r="AH1517" s="561">
        <v>1295.1016200000001</v>
      </c>
      <c r="AI1517" s="290" t="s">
        <v>310</v>
      </c>
      <c r="AJ1517" s="290" t="s">
        <v>786</v>
      </c>
    </row>
    <row r="1518" spans="2:36" x14ac:dyDescent="0.25">
      <c r="B1518" s="554">
        <v>1416</v>
      </c>
      <c r="C1518" s="555"/>
      <c r="D1518" s="556"/>
      <c r="E1518" s="290" t="s">
        <v>395</v>
      </c>
      <c r="F1518" s="290" t="s">
        <v>537</v>
      </c>
      <c r="G1518" s="290" t="s">
        <v>397</v>
      </c>
      <c r="H1518" s="183" t="str">
        <f>INDEX(Sector!$D$57:$D$776,MATCH('Energy consumption (raw)'!F1518,Sector!$C$57:$C$776,FALSE))</f>
        <v>Mechanical processing, metal processing and coating</v>
      </c>
      <c r="I1518" s="183" t="str">
        <f>IF(G1518=Sector!$B$50,Sector!$B$50,IF(G1518=Sector!$B$51,Sector!$B$51,IF(G1518=Sector!$B$53,Sector!$B$53,INDEX(Sector!$E$57:$E$776,MATCH('Energy consumption (raw)'!F1518,Sector!$C$57:$C$776,FALSE)))))</f>
        <v>24 Manufacture of basic metals</v>
      </c>
      <c r="J1518" s="561"/>
      <c r="K1518" s="561">
        <v>140680800</v>
      </c>
      <c r="L1518" s="290"/>
      <c r="M1518" s="290"/>
      <c r="N1518" s="290"/>
      <c r="O1518" s="290"/>
      <c r="P1518" s="290"/>
      <c r="Q1518" s="290"/>
      <c r="R1518" s="290"/>
      <c r="S1518" s="290">
        <v>129</v>
      </c>
      <c r="T1518" s="290"/>
      <c r="U1518" s="290"/>
      <c r="V1518" s="290"/>
      <c r="W1518" s="290"/>
      <c r="X1518" s="290"/>
      <c r="Y1518" s="290"/>
      <c r="Z1518" s="290"/>
      <c r="AA1518" s="290"/>
      <c r="AB1518" s="290"/>
      <c r="AC1518" s="290"/>
      <c r="AD1518" s="290"/>
      <c r="AE1518" s="290"/>
      <c r="AF1518" s="290"/>
      <c r="AG1518" s="561">
        <v>21707.160960000001</v>
      </c>
      <c r="AH1518" s="561">
        <v>20846.593490000003</v>
      </c>
      <c r="AI1518" s="290" t="s">
        <v>310</v>
      </c>
      <c r="AJ1518" s="290" t="s">
        <v>786</v>
      </c>
    </row>
    <row r="1519" spans="2:36" x14ac:dyDescent="0.25">
      <c r="B1519" s="554">
        <v>1417</v>
      </c>
      <c r="C1519" s="555"/>
      <c r="D1519" s="556"/>
      <c r="E1519" s="290" t="s">
        <v>395</v>
      </c>
      <c r="F1519" s="290" t="s">
        <v>537</v>
      </c>
      <c r="G1519" s="290" t="s">
        <v>397</v>
      </c>
      <c r="H1519" s="183" t="str">
        <f>INDEX(Sector!$D$57:$D$776,MATCH('Energy consumption (raw)'!F1519,Sector!$C$57:$C$776,FALSE))</f>
        <v>Mechanical processing, metal processing and coating</v>
      </c>
      <c r="I1519" s="183" t="str">
        <f>IF(G1519=Sector!$B$50,Sector!$B$50,IF(G1519=Sector!$B$51,Sector!$B$51,IF(G1519=Sector!$B$53,Sector!$B$53,INDEX(Sector!$E$57:$E$776,MATCH('Energy consumption (raw)'!F1519,Sector!$C$57:$C$776,FALSE)))))</f>
        <v>24 Manufacture of basic metals</v>
      </c>
      <c r="J1519" s="561">
        <v>13694800</v>
      </c>
      <c r="K1519" s="561">
        <v>13694800</v>
      </c>
      <c r="L1519" s="290"/>
      <c r="M1519" s="290"/>
      <c r="N1519" s="290"/>
      <c r="O1519" s="290"/>
      <c r="P1519" s="290"/>
      <c r="Q1519" s="290"/>
      <c r="R1519" s="290"/>
      <c r="S1519" s="290">
        <v>51</v>
      </c>
      <c r="T1519" s="290"/>
      <c r="U1519" s="290"/>
      <c r="V1519" s="290"/>
      <c r="W1519" s="290"/>
      <c r="X1519" s="290"/>
      <c r="Y1519" s="290"/>
      <c r="Z1519" s="290"/>
      <c r="AA1519" s="290"/>
      <c r="AB1519" s="290"/>
      <c r="AC1519" s="290"/>
      <c r="AD1519" s="290"/>
      <c r="AE1519" s="290"/>
      <c r="AF1519" s="290"/>
      <c r="AG1519" s="561">
        <v>2113.1525200000001</v>
      </c>
      <c r="AH1519" s="561">
        <v>2310.33905</v>
      </c>
      <c r="AI1519" s="290" t="s">
        <v>310</v>
      </c>
      <c r="AJ1519" s="290" t="s">
        <v>786</v>
      </c>
    </row>
    <row r="1520" spans="2:36" x14ac:dyDescent="0.25">
      <c r="B1520" s="554">
        <v>1418</v>
      </c>
      <c r="C1520" s="555"/>
      <c r="D1520" s="556"/>
      <c r="E1520" s="290" t="s">
        <v>395</v>
      </c>
      <c r="F1520" s="290" t="s">
        <v>537</v>
      </c>
      <c r="G1520" s="290" t="s">
        <v>397</v>
      </c>
      <c r="H1520" s="183" t="str">
        <f>INDEX(Sector!$D$57:$D$776,MATCH('Energy consumption (raw)'!F1520,Sector!$C$57:$C$776,FALSE))</f>
        <v>Mechanical processing, metal processing and coating</v>
      </c>
      <c r="I1520" s="183" t="str">
        <f>IF(G1520=Sector!$B$50,Sector!$B$50,IF(G1520=Sector!$B$51,Sector!$B$51,IF(G1520=Sector!$B$53,Sector!$B$53,INDEX(Sector!$E$57:$E$776,MATCH('Energy consumption (raw)'!F1520,Sector!$C$57:$C$776,FALSE)))))</f>
        <v>24 Manufacture of basic metals</v>
      </c>
      <c r="J1520" s="561"/>
      <c r="K1520" s="561">
        <v>35731000</v>
      </c>
      <c r="L1520" s="290"/>
      <c r="M1520" s="290"/>
      <c r="N1520" s="290"/>
      <c r="O1520" s="290"/>
      <c r="P1520" s="290"/>
      <c r="Q1520" s="290"/>
      <c r="R1520" s="290"/>
      <c r="S1520" s="290"/>
      <c r="T1520" s="290"/>
      <c r="U1520" s="290"/>
      <c r="V1520" s="290"/>
      <c r="W1520" s="290"/>
      <c r="X1520" s="290"/>
      <c r="Y1520" s="290">
        <v>27</v>
      </c>
      <c r="Z1520" s="290"/>
      <c r="AA1520" s="290"/>
      <c r="AB1520" s="290"/>
      <c r="AC1520" s="290"/>
      <c r="AD1520" s="290"/>
      <c r="AE1520" s="290"/>
      <c r="AF1520" s="290"/>
      <c r="AG1520" s="561">
        <v>5542.7233000000006</v>
      </c>
      <c r="AH1520" s="561">
        <v>5006.8652700000002</v>
      </c>
      <c r="AI1520" s="290" t="s">
        <v>310</v>
      </c>
      <c r="AJ1520" s="290" t="s">
        <v>786</v>
      </c>
    </row>
    <row r="1521" spans="2:36" x14ac:dyDescent="0.25">
      <c r="B1521" s="554">
        <v>1419</v>
      </c>
      <c r="C1521" s="555"/>
      <c r="D1521" s="556"/>
      <c r="E1521" s="290" t="s">
        <v>395</v>
      </c>
      <c r="F1521" s="290" t="s">
        <v>795</v>
      </c>
      <c r="G1521" s="290" t="s">
        <v>397</v>
      </c>
      <c r="H1521" s="183" t="str">
        <f>INDEX(Sector!$D$57:$D$776,MATCH('Energy consumption (raw)'!F1521,Sector!$C$57:$C$776,FALSE))</f>
        <v>Processing and manufacturing kitchen utensils</v>
      </c>
      <c r="I1521" s="183" t="str">
        <f>IF(G1521=Sector!$B$50,Sector!$B$50,IF(G1521=Sector!$B$51,Sector!$B$51,IF(G1521=Sector!$B$53,Sector!$B$53,INDEX(Sector!$E$57:$E$776,MATCH('Energy consumption (raw)'!F1521,Sector!$C$57:$C$776,FALSE)))))</f>
        <v>25 Manufacture of fabricated metal products, except machinery and equipment</v>
      </c>
      <c r="J1521" s="561"/>
      <c r="K1521" s="561">
        <v>6634200</v>
      </c>
      <c r="L1521" s="290"/>
      <c r="M1521" s="290"/>
      <c r="N1521" s="290"/>
      <c r="O1521" s="290"/>
      <c r="P1521" s="290"/>
      <c r="Q1521" s="290"/>
      <c r="R1521" s="290"/>
      <c r="S1521" s="290"/>
      <c r="T1521" s="290"/>
      <c r="U1521" s="290"/>
      <c r="V1521" s="290"/>
      <c r="W1521" s="290"/>
      <c r="X1521" s="290"/>
      <c r="Y1521" s="290"/>
      <c r="Z1521" s="290"/>
      <c r="AA1521" s="290"/>
      <c r="AB1521" s="290"/>
      <c r="AC1521" s="290"/>
      <c r="AD1521" s="290"/>
      <c r="AE1521" s="290"/>
      <c r="AF1521" s="290"/>
      <c r="AG1521" s="561">
        <v>1023.6570600000001</v>
      </c>
      <c r="AH1521" s="561">
        <v>1431.9194300000001</v>
      </c>
      <c r="AI1521" s="290" t="s">
        <v>310</v>
      </c>
      <c r="AJ1521" s="290" t="s">
        <v>786</v>
      </c>
    </row>
    <row r="1522" spans="2:36" x14ac:dyDescent="0.25">
      <c r="B1522" s="554">
        <v>1420</v>
      </c>
      <c r="C1522" s="555"/>
      <c r="D1522" s="556"/>
      <c r="E1522" s="290" t="s">
        <v>395</v>
      </c>
      <c r="F1522" s="290" t="s">
        <v>645</v>
      </c>
      <c r="G1522" s="290" t="s">
        <v>397</v>
      </c>
      <c r="H1522" s="183" t="str">
        <f>INDEX(Sector!$D$57:$D$776,MATCH('Energy consumption (raw)'!F1522,Sector!$C$57:$C$776,FALSE))</f>
        <v>Finishing of textile products</v>
      </c>
      <c r="I1522" s="183" t="str">
        <f>IF(G1522=Sector!$B$50,Sector!$B$50,IF(G1522=Sector!$B$51,Sector!$B$51,IF(G1522=Sector!$B$53,Sector!$B$53,INDEX(Sector!$E$57:$E$776,MATCH('Energy consumption (raw)'!F1522,Sector!$C$57:$C$776,FALSE)))))</f>
        <v>13 Manufacture of textiles</v>
      </c>
      <c r="J1522" s="561">
        <v>25603900</v>
      </c>
      <c r="K1522" s="561">
        <v>25603900</v>
      </c>
      <c r="L1522" s="290"/>
      <c r="M1522" s="290"/>
      <c r="N1522" s="290">
        <v>23436</v>
      </c>
      <c r="O1522" s="290"/>
      <c r="P1522" s="290"/>
      <c r="Q1522" s="290"/>
      <c r="R1522" s="290"/>
      <c r="S1522" s="290"/>
      <c r="T1522" s="290"/>
      <c r="U1522" s="290"/>
      <c r="V1522" s="290"/>
      <c r="W1522" s="290"/>
      <c r="X1522" s="290"/>
      <c r="Y1522" s="290"/>
      <c r="Z1522" s="290"/>
      <c r="AA1522" s="290"/>
      <c r="AB1522" s="290"/>
      <c r="AC1522" s="290"/>
      <c r="AD1522" s="290"/>
      <c r="AE1522" s="290"/>
      <c r="AF1522" s="290"/>
      <c r="AG1522" s="561">
        <v>20355.88177</v>
      </c>
      <c r="AH1522" s="561">
        <v>4082.0175300000001</v>
      </c>
      <c r="AI1522" s="290" t="s">
        <v>310</v>
      </c>
      <c r="AJ1522" s="290" t="s">
        <v>786</v>
      </c>
    </row>
    <row r="1523" spans="2:36" x14ac:dyDescent="0.25">
      <c r="B1523" s="554">
        <v>1421</v>
      </c>
      <c r="C1523" s="555"/>
      <c r="D1523" s="556"/>
      <c r="E1523" s="290" t="s">
        <v>395</v>
      </c>
      <c r="F1523" s="290" t="s">
        <v>645</v>
      </c>
      <c r="G1523" s="290" t="s">
        <v>397</v>
      </c>
      <c r="H1523" s="183" t="str">
        <f>INDEX(Sector!$D$57:$D$776,MATCH('Energy consumption (raw)'!F1523,Sector!$C$57:$C$776,FALSE))</f>
        <v>Finishing of textile products</v>
      </c>
      <c r="I1523" s="183" t="str">
        <f>IF(G1523=Sector!$B$50,Sector!$B$50,IF(G1523=Sector!$B$51,Sector!$B$51,IF(G1523=Sector!$B$53,Sector!$B$53,INDEX(Sector!$E$57:$E$776,MATCH('Energy consumption (raw)'!F1523,Sector!$C$57:$C$776,FALSE)))))</f>
        <v>13 Manufacture of textiles</v>
      </c>
      <c r="J1523" s="561">
        <v>15860000</v>
      </c>
      <c r="K1523" s="561">
        <v>15860000</v>
      </c>
      <c r="L1523" s="290"/>
      <c r="M1523" s="290"/>
      <c r="N1523" s="290">
        <v>11990</v>
      </c>
      <c r="O1523" s="290"/>
      <c r="P1523" s="290"/>
      <c r="Q1523" s="290"/>
      <c r="R1523" s="290"/>
      <c r="S1523" s="290">
        <v>30</v>
      </c>
      <c r="T1523" s="290"/>
      <c r="U1523" s="290"/>
      <c r="V1523" s="290"/>
      <c r="W1523" s="290"/>
      <c r="X1523" s="290"/>
      <c r="Y1523" s="290"/>
      <c r="Z1523" s="290"/>
      <c r="AA1523" s="290"/>
      <c r="AB1523" s="290"/>
      <c r="AC1523" s="290"/>
      <c r="AD1523" s="290"/>
      <c r="AE1523" s="290"/>
      <c r="AF1523" s="290"/>
      <c r="AG1523" s="561">
        <v>10840.224400000001</v>
      </c>
      <c r="AH1523" s="561"/>
      <c r="AI1523" s="290" t="s">
        <v>310</v>
      </c>
      <c r="AJ1523" s="290" t="s">
        <v>786</v>
      </c>
    </row>
    <row r="1524" spans="2:36" x14ac:dyDescent="0.25">
      <c r="B1524" s="554">
        <v>1422</v>
      </c>
      <c r="C1524" s="555"/>
      <c r="D1524" s="556"/>
      <c r="E1524" s="290" t="s">
        <v>395</v>
      </c>
      <c r="F1524" s="290" t="s">
        <v>645</v>
      </c>
      <c r="G1524" s="290" t="s">
        <v>397</v>
      </c>
      <c r="H1524" s="183" t="str">
        <f>INDEX(Sector!$D$57:$D$776,MATCH('Energy consumption (raw)'!F1524,Sector!$C$57:$C$776,FALSE))</f>
        <v>Finishing of textile products</v>
      </c>
      <c r="I1524" s="183" t="str">
        <f>IF(G1524=Sector!$B$50,Sector!$B$50,IF(G1524=Sector!$B$51,Sector!$B$51,IF(G1524=Sector!$B$53,Sector!$B$53,INDEX(Sector!$E$57:$E$776,MATCH('Energy consumption (raw)'!F1524,Sector!$C$57:$C$776,FALSE)))))</f>
        <v>13 Manufacture of textiles</v>
      </c>
      <c r="J1524" s="561"/>
      <c r="K1524" s="561">
        <v>5879800</v>
      </c>
      <c r="L1524" s="290"/>
      <c r="M1524" s="290"/>
      <c r="N1524" s="290"/>
      <c r="O1524" s="290"/>
      <c r="P1524" s="290"/>
      <c r="Q1524" s="290"/>
      <c r="R1524" s="290"/>
      <c r="S1524" s="290"/>
      <c r="T1524" s="290"/>
      <c r="U1524" s="290"/>
      <c r="V1524" s="290"/>
      <c r="W1524" s="290"/>
      <c r="X1524" s="290"/>
      <c r="Y1524" s="290"/>
      <c r="Z1524" s="290"/>
      <c r="AA1524" s="290"/>
      <c r="AB1524" s="290">
        <v>2069</v>
      </c>
      <c r="AC1524" s="290"/>
      <c r="AD1524" s="290">
        <v>7992</v>
      </c>
      <c r="AE1524" s="290"/>
      <c r="AF1524" s="290"/>
      <c r="AG1524" s="561">
        <v>2383.0853399999996</v>
      </c>
      <c r="AH1524" s="561">
        <v>1164.0083400000001</v>
      </c>
      <c r="AI1524" s="290" t="s">
        <v>310</v>
      </c>
      <c r="AJ1524" s="290" t="s">
        <v>786</v>
      </c>
    </row>
    <row r="1525" spans="2:36" x14ac:dyDescent="0.25">
      <c r="B1525" s="554">
        <v>1423</v>
      </c>
      <c r="C1525" s="555"/>
      <c r="D1525" s="556"/>
      <c r="E1525" s="290" t="s">
        <v>395</v>
      </c>
      <c r="F1525" s="290" t="s">
        <v>336</v>
      </c>
      <c r="G1525" s="290" t="s">
        <v>397</v>
      </c>
      <c r="H1525" s="183" t="str">
        <f>INDEX(Sector!$D$57:$D$776,MATCH('Energy consumption (raw)'!F1525,Sector!$C$57:$C$776,FALSE))</f>
        <v>Exploitation of stone, sand, gravel and clay</v>
      </c>
      <c r="I1525" s="183" t="str">
        <f>IF(G1525=Sector!$B$50,Sector!$B$50,IF(G1525=Sector!$B$51,Sector!$B$51,IF(G1525=Sector!$B$53,Sector!$B$53,INDEX(Sector!$E$57:$E$776,MATCH('Energy consumption (raw)'!F1525,Sector!$C$57:$C$776,FALSE)))))</f>
        <v>36 Water collection, treatment and supply</v>
      </c>
      <c r="J1525" s="561"/>
      <c r="K1525" s="561">
        <v>7701200</v>
      </c>
      <c r="L1525" s="290"/>
      <c r="M1525" s="290"/>
      <c r="N1525" s="290"/>
      <c r="O1525" s="290"/>
      <c r="P1525" s="290"/>
      <c r="Q1525" s="290"/>
      <c r="R1525" s="290"/>
      <c r="S1525" s="290"/>
      <c r="T1525" s="290"/>
      <c r="U1525" s="290"/>
      <c r="V1525" s="290"/>
      <c r="W1525" s="290"/>
      <c r="X1525" s="290"/>
      <c r="Y1525" s="290"/>
      <c r="Z1525" s="290"/>
      <c r="AA1525" s="290"/>
      <c r="AB1525" s="290"/>
      <c r="AC1525" s="290"/>
      <c r="AD1525" s="290"/>
      <c r="AE1525" s="290"/>
      <c r="AF1525" s="290"/>
      <c r="AG1525" s="561">
        <v>1188.2951600000001</v>
      </c>
      <c r="AH1525" s="561">
        <v>1150.3990800000001</v>
      </c>
      <c r="AI1525" s="290" t="s">
        <v>310</v>
      </c>
      <c r="AJ1525" s="290" t="s">
        <v>786</v>
      </c>
    </row>
    <row r="1526" spans="2:36" x14ac:dyDescent="0.25">
      <c r="B1526" s="554">
        <v>1424</v>
      </c>
      <c r="C1526" s="555"/>
      <c r="D1526" s="556"/>
      <c r="E1526" s="290" t="s">
        <v>395</v>
      </c>
      <c r="F1526" s="290" t="s">
        <v>336</v>
      </c>
      <c r="G1526" s="290" t="s">
        <v>397</v>
      </c>
      <c r="H1526" s="183" t="str">
        <f>INDEX(Sector!$D$57:$D$776,MATCH('Energy consumption (raw)'!F1526,Sector!$C$57:$C$776,FALSE))</f>
        <v>Exploitation of stone, sand, gravel and clay</v>
      </c>
      <c r="I1526" s="183" t="str">
        <f>IF(G1526=Sector!$B$50,Sector!$B$50,IF(G1526=Sector!$B$51,Sector!$B$51,IF(G1526=Sector!$B$53,Sector!$B$53,INDEX(Sector!$E$57:$E$776,MATCH('Energy consumption (raw)'!F1526,Sector!$C$57:$C$776,FALSE)))))</f>
        <v>36 Water collection, treatment and supply</v>
      </c>
      <c r="J1526" s="561"/>
      <c r="K1526" s="561">
        <v>9015600</v>
      </c>
      <c r="L1526" s="290"/>
      <c r="M1526" s="290"/>
      <c r="N1526" s="290"/>
      <c r="O1526" s="290"/>
      <c r="P1526" s="290"/>
      <c r="Q1526" s="290"/>
      <c r="R1526" s="290"/>
      <c r="S1526" s="290"/>
      <c r="T1526" s="290"/>
      <c r="U1526" s="290"/>
      <c r="V1526" s="290"/>
      <c r="W1526" s="290"/>
      <c r="X1526" s="290"/>
      <c r="Y1526" s="290"/>
      <c r="Z1526" s="290"/>
      <c r="AA1526" s="290"/>
      <c r="AB1526" s="290"/>
      <c r="AC1526" s="290"/>
      <c r="AD1526" s="290"/>
      <c r="AE1526" s="290"/>
      <c r="AF1526" s="290"/>
      <c r="AG1526" s="561">
        <v>1391.10708</v>
      </c>
      <c r="AH1526" s="561">
        <v>1069.6384600000001</v>
      </c>
      <c r="AI1526" s="290" t="s">
        <v>310</v>
      </c>
      <c r="AJ1526" s="290" t="s">
        <v>786</v>
      </c>
    </row>
    <row r="1527" spans="2:36" x14ac:dyDescent="0.25">
      <c r="B1527" s="554">
        <v>1425</v>
      </c>
      <c r="C1527" s="555"/>
      <c r="D1527" s="556"/>
      <c r="E1527" s="290" t="s">
        <v>395</v>
      </c>
      <c r="F1527" s="290" t="s">
        <v>336</v>
      </c>
      <c r="G1527" s="290" t="s">
        <v>397</v>
      </c>
      <c r="H1527" s="183" t="str">
        <f>INDEX(Sector!$D$57:$D$776,MATCH('Energy consumption (raw)'!F1527,Sector!$C$57:$C$776,FALSE))</f>
        <v>Exploitation of stone, sand, gravel and clay</v>
      </c>
      <c r="I1527" s="183" t="str">
        <f>IF(G1527=Sector!$B$50,Sector!$B$50,IF(G1527=Sector!$B$51,Sector!$B$51,IF(G1527=Sector!$B$53,Sector!$B$53,INDEX(Sector!$E$57:$E$776,MATCH('Energy consumption (raw)'!F1527,Sector!$C$57:$C$776,FALSE)))))</f>
        <v>36 Water collection, treatment and supply</v>
      </c>
      <c r="J1527" s="561"/>
      <c r="K1527" s="561">
        <v>6715200</v>
      </c>
      <c r="L1527" s="290"/>
      <c r="M1527" s="290"/>
      <c r="N1527" s="290"/>
      <c r="O1527" s="290"/>
      <c r="P1527" s="290"/>
      <c r="Q1527" s="290"/>
      <c r="R1527" s="290"/>
      <c r="S1527" s="290"/>
      <c r="T1527" s="290"/>
      <c r="U1527" s="290"/>
      <c r="V1527" s="290"/>
      <c r="W1527" s="290"/>
      <c r="X1527" s="290"/>
      <c r="Y1527" s="290"/>
      <c r="Z1527" s="290"/>
      <c r="AA1527" s="290"/>
      <c r="AB1527" s="290"/>
      <c r="AC1527" s="290"/>
      <c r="AD1527" s="290"/>
      <c r="AE1527" s="290"/>
      <c r="AF1527" s="290"/>
      <c r="AG1527" s="561">
        <v>1036.15536</v>
      </c>
      <c r="AH1527" s="561"/>
      <c r="AI1527" s="290" t="s">
        <v>310</v>
      </c>
      <c r="AJ1527" s="290" t="s">
        <v>786</v>
      </c>
    </row>
    <row r="1528" spans="2:36" x14ac:dyDescent="0.25">
      <c r="B1528" s="554">
        <v>1426</v>
      </c>
      <c r="C1528" s="555"/>
      <c r="D1528" s="556"/>
      <c r="E1528" s="290" t="s">
        <v>395</v>
      </c>
      <c r="F1528" s="290" t="s">
        <v>402</v>
      </c>
      <c r="G1528" s="290" t="s">
        <v>397</v>
      </c>
      <c r="H1528" s="183" t="str">
        <f>INDEX(Sector!$D$57:$D$776,MATCH('Energy consumption (raw)'!F1528,Sector!$C$57:$C$776,FALSE))</f>
        <v>Extraction, treatment and supply of water</v>
      </c>
      <c r="I1528" s="183" t="str">
        <f>IF(G1528=Sector!$B$50,Sector!$B$50,IF(G1528=Sector!$B$51,Sector!$B$51,IF(G1528=Sector!$B$53,Sector!$B$53,INDEX(Sector!$E$57:$E$776,MATCH('Energy consumption (raw)'!F1528,Sector!$C$57:$C$776,FALSE)))))</f>
        <v>36 Water collection, treatment and supply</v>
      </c>
      <c r="J1528" s="561"/>
      <c r="K1528" s="561">
        <v>6746800</v>
      </c>
      <c r="L1528" s="290"/>
      <c r="M1528" s="290"/>
      <c r="N1528" s="290"/>
      <c r="O1528" s="290"/>
      <c r="P1528" s="290"/>
      <c r="Q1528" s="290"/>
      <c r="R1528" s="290"/>
      <c r="S1528" s="290"/>
      <c r="T1528" s="290"/>
      <c r="U1528" s="290"/>
      <c r="V1528" s="290"/>
      <c r="W1528" s="290"/>
      <c r="X1528" s="290"/>
      <c r="Y1528" s="290"/>
      <c r="Z1528" s="290"/>
      <c r="AA1528" s="290"/>
      <c r="AB1528" s="290"/>
      <c r="AC1528" s="290"/>
      <c r="AD1528" s="290"/>
      <c r="AE1528" s="290"/>
      <c r="AF1528" s="290"/>
      <c r="AG1528" s="561">
        <v>1041.03124</v>
      </c>
      <c r="AH1528" s="561">
        <v>6755.3311500000009</v>
      </c>
      <c r="AI1528" s="290" t="s">
        <v>310</v>
      </c>
      <c r="AJ1528" s="290" t="s">
        <v>786</v>
      </c>
    </row>
    <row r="1529" spans="2:36" x14ac:dyDescent="0.25">
      <c r="B1529" s="554">
        <v>1427</v>
      </c>
      <c r="C1529" s="555"/>
      <c r="D1529" s="556"/>
      <c r="E1529" s="290" t="s">
        <v>395</v>
      </c>
      <c r="F1529" s="290" t="s">
        <v>402</v>
      </c>
      <c r="G1529" s="290" t="s">
        <v>397</v>
      </c>
      <c r="H1529" s="183" t="str">
        <f>INDEX(Sector!$D$57:$D$776,MATCH('Energy consumption (raw)'!F1529,Sector!$C$57:$C$776,FALSE))</f>
        <v>Extraction, treatment and supply of water</v>
      </c>
      <c r="I1529" s="183" t="str">
        <f>IF(G1529=Sector!$B$50,Sector!$B$50,IF(G1529=Sector!$B$51,Sector!$B$51,IF(G1529=Sector!$B$53,Sector!$B$53,INDEX(Sector!$E$57:$E$776,MATCH('Energy consumption (raw)'!F1529,Sector!$C$57:$C$776,FALSE)))))</f>
        <v>36 Water collection, treatment and supply</v>
      </c>
      <c r="J1529" s="561"/>
      <c r="K1529" s="561">
        <v>15172900</v>
      </c>
      <c r="L1529" s="290"/>
      <c r="M1529" s="290"/>
      <c r="N1529" s="290"/>
      <c r="O1529" s="290"/>
      <c r="P1529" s="290"/>
      <c r="Q1529" s="290"/>
      <c r="R1529" s="290"/>
      <c r="S1529" s="290">
        <v>1325</v>
      </c>
      <c r="T1529" s="290"/>
      <c r="U1529" s="290"/>
      <c r="V1529" s="290"/>
      <c r="W1529" s="290"/>
      <c r="X1529" s="290"/>
      <c r="Y1529" s="290"/>
      <c r="Z1529" s="290"/>
      <c r="AA1529" s="290"/>
      <c r="AB1529" s="290"/>
      <c r="AC1529" s="290"/>
      <c r="AD1529" s="290"/>
      <c r="AE1529" s="290"/>
      <c r="AF1529" s="290"/>
      <c r="AG1529" s="561">
        <v>2342.3444700000005</v>
      </c>
      <c r="AH1529" s="561"/>
      <c r="AI1529" s="290" t="s">
        <v>310</v>
      </c>
      <c r="AJ1529" s="290" t="s">
        <v>786</v>
      </c>
    </row>
    <row r="1530" spans="2:36" x14ac:dyDescent="0.25">
      <c r="B1530" s="554">
        <v>1428</v>
      </c>
      <c r="C1530" s="555"/>
      <c r="D1530" s="556"/>
      <c r="E1530" s="290" t="s">
        <v>395</v>
      </c>
      <c r="F1530" s="290" t="s">
        <v>796</v>
      </c>
      <c r="G1530" s="290" t="s">
        <v>397</v>
      </c>
      <c r="H1530" s="183" t="str">
        <f>INDEX(Sector!$D$57:$D$776,MATCH('Energy consumption (raw)'!F1530,Sector!$C$57:$C$776,FALSE))</f>
        <v>Warehousing and storage of goods</v>
      </c>
      <c r="I1530" s="183" t="str">
        <f>IF(G1530=Sector!$B$50,Sector!$B$50,IF(G1530=Sector!$B$51,Sector!$B$51,IF(G1530=Sector!$B$53,Sector!$B$53,INDEX(Sector!$E$57:$E$776,MATCH('Energy consumption (raw)'!F1530,Sector!$C$57:$C$776,FALSE)))))</f>
        <v>Buildings</v>
      </c>
      <c r="J1530" s="561"/>
      <c r="K1530" s="561">
        <v>8902700</v>
      </c>
      <c r="L1530" s="290"/>
      <c r="M1530" s="290"/>
      <c r="N1530" s="290"/>
      <c r="O1530" s="290"/>
      <c r="P1530" s="290"/>
      <c r="Q1530" s="290"/>
      <c r="R1530" s="290"/>
      <c r="S1530" s="290"/>
      <c r="T1530" s="290"/>
      <c r="U1530" s="290"/>
      <c r="V1530" s="290"/>
      <c r="W1530" s="290"/>
      <c r="X1530" s="290"/>
      <c r="Y1530" s="290"/>
      <c r="Z1530" s="290"/>
      <c r="AA1530" s="290"/>
      <c r="AB1530" s="290"/>
      <c r="AC1530" s="290"/>
      <c r="AD1530" s="290"/>
      <c r="AE1530" s="290"/>
      <c r="AF1530" s="290"/>
      <c r="AG1530" s="561">
        <v>1373.6866100000002</v>
      </c>
      <c r="AH1530" s="561">
        <v>1475.55547</v>
      </c>
      <c r="AI1530" s="290" t="s">
        <v>310</v>
      </c>
      <c r="AJ1530" s="290" t="s">
        <v>786</v>
      </c>
    </row>
    <row r="1531" spans="2:36" x14ac:dyDescent="0.25">
      <c r="B1531" s="554">
        <v>1429</v>
      </c>
      <c r="C1531" s="555"/>
      <c r="D1531" s="556"/>
      <c r="E1531" s="290" t="s">
        <v>395</v>
      </c>
      <c r="F1531" s="559" t="s">
        <v>797</v>
      </c>
      <c r="G1531" s="290" t="s">
        <v>397</v>
      </c>
      <c r="H1531" s="183" t="str">
        <f>INDEX(Sector!$D$57:$D$776,MATCH('Energy consumption (raw)'!F1531,Sector!$C$57:$C$776,FALSE))</f>
        <v>Other personal service activities</v>
      </c>
      <c r="I1531" s="183" t="str">
        <f>IF(G1531=Sector!$B$50,Sector!$B$50,IF(G1531=Sector!$B$51,Sector!$B$51,IF(G1531=Sector!$B$53,Sector!$B$53,INDEX(Sector!$E$57:$E$776,MATCH('Energy consumption (raw)'!F1531,Sector!$C$57:$C$776,FALSE)))))</f>
        <v>32 Other manufacturing</v>
      </c>
      <c r="J1531" s="561"/>
      <c r="K1531" s="561">
        <v>62858500</v>
      </c>
      <c r="L1531" s="290"/>
      <c r="M1531" s="290"/>
      <c r="N1531" s="290"/>
      <c r="O1531" s="290"/>
      <c r="P1531" s="290"/>
      <c r="Q1531" s="290"/>
      <c r="R1531" s="290"/>
      <c r="S1531" s="290"/>
      <c r="T1531" s="290"/>
      <c r="U1531" s="290"/>
      <c r="V1531" s="290"/>
      <c r="W1531" s="290"/>
      <c r="X1531" s="290"/>
      <c r="Y1531" s="290"/>
      <c r="Z1531" s="290"/>
      <c r="AA1531" s="290"/>
      <c r="AB1531" s="290"/>
      <c r="AC1531" s="290"/>
      <c r="AD1531" s="290"/>
      <c r="AE1531" s="290"/>
      <c r="AF1531" s="290"/>
      <c r="AG1531" s="561">
        <v>9699.0665500000014</v>
      </c>
      <c r="AH1531" s="561"/>
      <c r="AI1531" s="290" t="s">
        <v>310</v>
      </c>
      <c r="AJ1531" s="290" t="s">
        <v>786</v>
      </c>
    </row>
    <row r="1532" spans="2:36" x14ac:dyDescent="0.25">
      <c r="B1532" s="554">
        <v>1430</v>
      </c>
      <c r="C1532" s="555"/>
      <c r="D1532" s="556"/>
      <c r="E1532" s="290" t="s">
        <v>395</v>
      </c>
      <c r="F1532" s="290" t="s">
        <v>546</v>
      </c>
      <c r="G1532" s="290" t="s">
        <v>397</v>
      </c>
      <c r="H1532" s="183" t="str">
        <f>INDEX(Sector!$D$57:$D$776,MATCH('Energy consumption (raw)'!F1532,Sector!$C$57:$C$776,FALSE))</f>
        <v>Sewing clothes other than fur skins</v>
      </c>
      <c r="I1532" s="183" t="str">
        <f>IF(G1532=Sector!$B$50,Sector!$B$50,IF(G1532=Sector!$B$51,Sector!$B$51,IF(G1532=Sector!$B$53,Sector!$B$53,INDEX(Sector!$E$57:$E$776,MATCH('Energy consumption (raw)'!F1532,Sector!$C$57:$C$776,FALSE)))))</f>
        <v>13 Manufacture of textiles</v>
      </c>
      <c r="J1532" s="561">
        <v>25974700</v>
      </c>
      <c r="K1532" s="561">
        <v>25974700</v>
      </c>
      <c r="L1532" s="290"/>
      <c r="M1532" s="290"/>
      <c r="N1532" s="290"/>
      <c r="O1532" s="290"/>
      <c r="P1532" s="290"/>
      <c r="Q1532" s="290"/>
      <c r="R1532" s="290"/>
      <c r="S1532" s="290"/>
      <c r="T1532" s="290"/>
      <c r="U1532" s="290"/>
      <c r="V1532" s="290"/>
      <c r="W1532" s="290"/>
      <c r="X1532" s="290"/>
      <c r="Y1532" s="290"/>
      <c r="Z1532" s="290"/>
      <c r="AA1532" s="290"/>
      <c r="AB1532" s="290"/>
      <c r="AC1532" s="290"/>
      <c r="AD1532" s="290"/>
      <c r="AE1532" s="290"/>
      <c r="AF1532" s="290"/>
      <c r="AG1532" s="561">
        <v>4007.8962100000003</v>
      </c>
      <c r="AH1532" s="561">
        <v>6121.4581800000005</v>
      </c>
      <c r="AI1532" s="290" t="s">
        <v>310</v>
      </c>
      <c r="AJ1532" s="290" t="s">
        <v>786</v>
      </c>
    </row>
    <row r="1533" spans="2:36" x14ac:dyDescent="0.25">
      <c r="B1533" s="554">
        <v>1431</v>
      </c>
      <c r="C1533" s="555"/>
      <c r="D1533" s="556"/>
      <c r="E1533" s="290" t="s">
        <v>395</v>
      </c>
      <c r="F1533" s="290" t="s">
        <v>546</v>
      </c>
      <c r="G1533" s="290" t="s">
        <v>397</v>
      </c>
      <c r="H1533" s="183" t="str">
        <f>INDEX(Sector!$D$57:$D$776,MATCH('Energy consumption (raw)'!F1533,Sector!$C$57:$C$776,FALSE))</f>
        <v>Sewing clothes other than fur skins</v>
      </c>
      <c r="I1533" s="183" t="str">
        <f>IF(G1533=Sector!$B$50,Sector!$B$50,IF(G1533=Sector!$B$51,Sector!$B$51,IF(G1533=Sector!$B$53,Sector!$B$53,INDEX(Sector!$E$57:$E$776,MATCH('Energy consumption (raw)'!F1533,Sector!$C$57:$C$776,FALSE)))))</f>
        <v>13 Manufacture of textiles</v>
      </c>
      <c r="J1533" s="561">
        <v>18795600</v>
      </c>
      <c r="K1533" s="561">
        <v>18795600</v>
      </c>
      <c r="L1533" s="290"/>
      <c r="M1533" s="290"/>
      <c r="N1533" s="290"/>
      <c r="O1533" s="290"/>
      <c r="P1533" s="290"/>
      <c r="Q1533" s="290"/>
      <c r="R1533" s="290"/>
      <c r="S1533" s="290"/>
      <c r="T1533" s="290"/>
      <c r="U1533" s="290"/>
      <c r="V1533" s="290"/>
      <c r="W1533" s="290"/>
      <c r="X1533" s="290"/>
      <c r="Y1533" s="290"/>
      <c r="Z1533" s="290"/>
      <c r="AA1533" s="290"/>
      <c r="AB1533" s="290"/>
      <c r="AC1533" s="290"/>
      <c r="AD1533" s="290"/>
      <c r="AE1533" s="290"/>
      <c r="AF1533" s="290"/>
      <c r="AG1533" s="561">
        <v>2900.1610800000003</v>
      </c>
      <c r="AH1533" s="561">
        <v>3322.6807700000004</v>
      </c>
      <c r="AI1533" s="290" t="s">
        <v>310</v>
      </c>
      <c r="AJ1533" s="290" t="s">
        <v>786</v>
      </c>
    </row>
    <row r="1534" spans="2:36" x14ac:dyDescent="0.25">
      <c r="B1534" s="554">
        <v>1432</v>
      </c>
      <c r="C1534" s="555"/>
      <c r="D1534" s="556"/>
      <c r="E1534" s="290" t="s">
        <v>395</v>
      </c>
      <c r="F1534" s="290" t="s">
        <v>546</v>
      </c>
      <c r="G1534" s="290" t="s">
        <v>397</v>
      </c>
      <c r="H1534" s="183" t="str">
        <f>INDEX(Sector!$D$57:$D$776,MATCH('Energy consumption (raw)'!F1534,Sector!$C$57:$C$776,FALSE))</f>
        <v>Sewing clothes other than fur skins</v>
      </c>
      <c r="I1534" s="183" t="str">
        <f>IF(G1534=Sector!$B$50,Sector!$B$50,IF(G1534=Sector!$B$51,Sector!$B$51,IF(G1534=Sector!$B$53,Sector!$B$53,INDEX(Sector!$E$57:$E$776,MATCH('Energy consumption (raw)'!F1534,Sector!$C$57:$C$776,FALSE)))))</f>
        <v>13 Manufacture of textiles</v>
      </c>
      <c r="J1534" s="561"/>
      <c r="K1534" s="561">
        <v>11039800</v>
      </c>
      <c r="L1534" s="290"/>
      <c r="M1534" s="290"/>
      <c r="N1534" s="290"/>
      <c r="O1534" s="290"/>
      <c r="P1534" s="290"/>
      <c r="Q1534" s="290"/>
      <c r="R1534" s="290"/>
      <c r="S1534" s="290">
        <v>12</v>
      </c>
      <c r="T1534" s="290"/>
      <c r="U1534" s="290"/>
      <c r="V1534" s="290"/>
      <c r="W1534" s="290"/>
      <c r="X1534" s="290"/>
      <c r="Y1534" s="290"/>
      <c r="Z1534" s="290"/>
      <c r="AA1534" s="290"/>
      <c r="AB1534" s="290"/>
      <c r="AC1534" s="290"/>
      <c r="AD1534" s="290"/>
      <c r="AE1534" s="290"/>
      <c r="AF1534" s="290"/>
      <c r="AG1534" s="561">
        <v>1703.4517000000001</v>
      </c>
      <c r="AH1534" s="561">
        <v>1411.4332899999999</v>
      </c>
      <c r="AI1534" s="290" t="s">
        <v>310</v>
      </c>
      <c r="AJ1534" s="290" t="s">
        <v>786</v>
      </c>
    </row>
    <row r="1535" spans="2:36" x14ac:dyDescent="0.25">
      <c r="B1535" s="554">
        <v>1433</v>
      </c>
      <c r="C1535" s="555"/>
      <c r="D1535" s="556"/>
      <c r="E1535" s="290" t="s">
        <v>395</v>
      </c>
      <c r="F1535" s="290" t="s">
        <v>546</v>
      </c>
      <c r="G1535" s="290" t="s">
        <v>397</v>
      </c>
      <c r="H1535" s="183" t="str">
        <f>INDEX(Sector!$D$57:$D$776,MATCH('Energy consumption (raw)'!F1535,Sector!$C$57:$C$776,FALSE))</f>
        <v>Sewing clothes other than fur skins</v>
      </c>
      <c r="I1535" s="183" t="str">
        <f>IF(G1535=Sector!$B$50,Sector!$B$50,IF(G1535=Sector!$B$51,Sector!$B$51,IF(G1535=Sector!$B$53,Sector!$B$53,INDEX(Sector!$E$57:$E$776,MATCH('Energy consumption (raw)'!F1535,Sector!$C$57:$C$776,FALSE)))))</f>
        <v>13 Manufacture of textiles</v>
      </c>
      <c r="J1535" s="561">
        <v>7353050</v>
      </c>
      <c r="K1535" s="561">
        <v>7353050</v>
      </c>
      <c r="L1535" s="290"/>
      <c r="M1535" s="290"/>
      <c r="N1535" s="290"/>
      <c r="O1535" s="290"/>
      <c r="P1535" s="290"/>
      <c r="Q1535" s="290"/>
      <c r="R1535" s="290"/>
      <c r="S1535" s="290"/>
      <c r="T1535" s="290"/>
      <c r="U1535" s="290"/>
      <c r="V1535" s="290"/>
      <c r="W1535" s="290"/>
      <c r="X1535" s="290"/>
      <c r="Y1535" s="290"/>
      <c r="Z1535" s="290"/>
      <c r="AA1535" s="290"/>
      <c r="AB1535" s="290"/>
      <c r="AC1535" s="290"/>
      <c r="AD1535" s="290"/>
      <c r="AE1535" s="290"/>
      <c r="AF1535" s="290"/>
      <c r="AG1535" s="561">
        <v>1134.575615</v>
      </c>
      <c r="AH1535" s="561">
        <v>16327.844790000001</v>
      </c>
      <c r="AI1535" s="290" t="s">
        <v>310</v>
      </c>
      <c r="AJ1535" s="290" t="s">
        <v>786</v>
      </c>
    </row>
    <row r="1536" spans="2:36" x14ac:dyDescent="0.25">
      <c r="B1536" s="554">
        <v>1434</v>
      </c>
      <c r="C1536" s="555"/>
      <c r="D1536" s="556"/>
      <c r="E1536" s="290" t="s">
        <v>395</v>
      </c>
      <c r="F1536" s="290" t="s">
        <v>798</v>
      </c>
      <c r="G1536" s="290" t="s">
        <v>397</v>
      </c>
      <c r="H1536" s="183" t="str">
        <f>INDEX(Sector!$D$57:$D$776,MATCH('Energy consumption (raw)'!F1536,Sector!$C$57:$C$776,FALSE))</f>
        <v>Buy, sell, lease and operate real estate with ownership, right to use or lease</v>
      </c>
      <c r="I1536" s="183" t="str">
        <f>IF(G1536=Sector!$B$50,Sector!$B$50,IF(G1536=Sector!$B$51,Sector!$B$51,IF(G1536=Sector!$B$53,Sector!$B$53,INDEX(Sector!$E$57:$E$776,MATCH('Energy consumption (raw)'!F1536,Sector!$C$57:$C$776,FALSE)))))</f>
        <v>99 Other non-industry</v>
      </c>
      <c r="J1536" s="561"/>
      <c r="K1536" s="561">
        <v>7065200</v>
      </c>
      <c r="L1536" s="290"/>
      <c r="M1536" s="290"/>
      <c r="N1536" s="290"/>
      <c r="O1536" s="290"/>
      <c r="P1536" s="290"/>
      <c r="Q1536" s="290"/>
      <c r="R1536" s="290"/>
      <c r="S1536" s="290"/>
      <c r="T1536" s="290"/>
      <c r="U1536" s="290"/>
      <c r="V1536" s="290"/>
      <c r="W1536" s="290"/>
      <c r="X1536" s="290"/>
      <c r="Y1536" s="290"/>
      <c r="Z1536" s="290"/>
      <c r="AA1536" s="290"/>
      <c r="AB1536" s="290"/>
      <c r="AC1536" s="290"/>
      <c r="AD1536" s="290"/>
      <c r="AE1536" s="290"/>
      <c r="AF1536" s="290"/>
      <c r="AG1536" s="561">
        <v>1090.1603600000001</v>
      </c>
      <c r="AH1536" s="561"/>
      <c r="AI1536" s="290" t="s">
        <v>310</v>
      </c>
      <c r="AJ1536" s="290" t="s">
        <v>786</v>
      </c>
    </row>
    <row r="1537" spans="2:36" x14ac:dyDescent="0.25">
      <c r="B1537" s="554">
        <v>1435</v>
      </c>
      <c r="C1537" s="555"/>
      <c r="D1537" s="556"/>
      <c r="E1537" s="290" t="s">
        <v>395</v>
      </c>
      <c r="F1537" s="290" t="s">
        <v>461</v>
      </c>
      <c r="G1537" s="290" t="s">
        <v>397</v>
      </c>
      <c r="H1537" s="183" t="str">
        <f>INDEX(Sector!$D$57:$D$776,MATCH('Energy consumption (raw)'!F1537,Sector!$C$57:$C$776,FALSE))</f>
        <v>Iron and steel production</v>
      </c>
      <c r="I1537" s="183" t="str">
        <f>IF(G1537=Sector!$B$50,Sector!$B$50,IF(G1537=Sector!$B$51,Sector!$B$51,IF(G1537=Sector!$B$53,Sector!$B$53,INDEX(Sector!$E$57:$E$776,MATCH('Energy consumption (raw)'!F1537,Sector!$C$57:$C$776,FALSE)))))</f>
        <v>24 Manufacture of basic metals</v>
      </c>
      <c r="J1537" s="561"/>
      <c r="K1537" s="561">
        <v>6604900</v>
      </c>
      <c r="L1537" s="290"/>
      <c r="M1537" s="290"/>
      <c r="N1537" s="290"/>
      <c r="O1537" s="290"/>
      <c r="P1537" s="290"/>
      <c r="Q1537" s="290"/>
      <c r="R1537" s="290"/>
      <c r="S1537" s="290"/>
      <c r="T1537" s="290"/>
      <c r="U1537" s="290"/>
      <c r="V1537" s="290"/>
      <c r="W1537" s="290"/>
      <c r="X1537" s="290"/>
      <c r="Y1537" s="290"/>
      <c r="Z1537" s="290"/>
      <c r="AA1537" s="290"/>
      <c r="AB1537" s="290"/>
      <c r="AC1537" s="290"/>
      <c r="AD1537" s="290"/>
      <c r="AE1537" s="290"/>
      <c r="AF1537" s="290"/>
      <c r="AG1537" s="561">
        <v>1019.13607</v>
      </c>
      <c r="AH1537" s="561"/>
      <c r="AI1537" s="290" t="s">
        <v>310</v>
      </c>
      <c r="AJ1537" s="290" t="s">
        <v>786</v>
      </c>
    </row>
    <row r="1538" spans="2:36" x14ac:dyDescent="0.25">
      <c r="B1538" s="554">
        <v>1436</v>
      </c>
      <c r="C1538" s="555"/>
      <c r="D1538" s="556"/>
      <c r="E1538" s="290" t="s">
        <v>395</v>
      </c>
      <c r="F1538" s="559" t="s">
        <v>467</v>
      </c>
      <c r="G1538" s="290" t="s">
        <v>397</v>
      </c>
      <c r="H1538" s="183" t="str">
        <f>INDEX(Sector!$D$57:$D$776,MATCH('Energy consumption (raw)'!F1538,Sector!$C$57:$C$776,FALSE))</f>
        <v>Other production n.e.c</v>
      </c>
      <c r="I1538" s="183" t="str">
        <f>IF(G1538=Sector!$B$50,Sector!$B$50,IF(G1538=Sector!$B$51,Sector!$B$51,IF(G1538=Sector!$B$53,Sector!$B$53,INDEX(Sector!$E$57:$E$776,MATCH('Energy consumption (raw)'!F1538,Sector!$C$57:$C$776,FALSE)))))</f>
        <v>32 Other manufacturing</v>
      </c>
      <c r="J1538" s="561"/>
      <c r="K1538" s="561">
        <v>22852600</v>
      </c>
      <c r="L1538" s="290"/>
      <c r="M1538" s="290"/>
      <c r="N1538" s="290"/>
      <c r="O1538" s="290"/>
      <c r="P1538" s="290"/>
      <c r="Q1538" s="290"/>
      <c r="R1538" s="290"/>
      <c r="S1538" s="290"/>
      <c r="T1538" s="290"/>
      <c r="U1538" s="290"/>
      <c r="V1538" s="290"/>
      <c r="W1538" s="290"/>
      <c r="X1538" s="290"/>
      <c r="Y1538" s="290"/>
      <c r="Z1538" s="290"/>
      <c r="AA1538" s="290"/>
      <c r="AB1538" s="290"/>
      <c r="AC1538" s="290"/>
      <c r="AD1538" s="290"/>
      <c r="AE1538" s="290"/>
      <c r="AF1538" s="290"/>
      <c r="AG1538" s="561">
        <v>3526.1561800000004</v>
      </c>
      <c r="AH1538" s="561">
        <v>3514.9077100000004</v>
      </c>
      <c r="AI1538" s="290" t="s">
        <v>310</v>
      </c>
      <c r="AJ1538" s="290" t="s">
        <v>786</v>
      </c>
    </row>
    <row r="1539" spans="2:36" x14ac:dyDescent="0.25">
      <c r="B1539" s="554">
        <v>1437</v>
      </c>
      <c r="C1539" s="555"/>
      <c r="D1539" s="556"/>
      <c r="E1539" s="290" t="s">
        <v>395</v>
      </c>
      <c r="F1539" s="290" t="s">
        <v>799</v>
      </c>
      <c r="G1539" s="290" t="s">
        <v>397</v>
      </c>
      <c r="H1539" s="183" t="str">
        <f>INDEX(Sector!$D$57:$D$776,MATCH('Energy consumption (raw)'!F1539,Sector!$C$57:$C$776,FALSE))</f>
        <v>Production of plastic packaging</v>
      </c>
      <c r="I1539" s="183" t="str">
        <f>IF(G1539=Sector!$B$50,Sector!$B$50,IF(G1539=Sector!$B$51,Sector!$B$51,IF(G1539=Sector!$B$53,Sector!$B$53,INDEX(Sector!$E$57:$E$776,MATCH('Energy consumption (raw)'!F1539,Sector!$C$57:$C$776,FALSE)))))</f>
        <v>22 Manufacture of rubber and plastics products</v>
      </c>
      <c r="J1539" s="561">
        <v>6548200</v>
      </c>
      <c r="K1539" s="561">
        <v>6548200</v>
      </c>
      <c r="L1539" s="290"/>
      <c r="M1539" s="290"/>
      <c r="N1539" s="290"/>
      <c r="O1539" s="290"/>
      <c r="P1539" s="290"/>
      <c r="Q1539" s="290"/>
      <c r="R1539" s="290"/>
      <c r="S1539" s="290">
        <v>41</v>
      </c>
      <c r="T1539" s="290"/>
      <c r="U1539" s="290"/>
      <c r="V1539" s="290"/>
      <c r="W1539" s="290"/>
      <c r="X1539" s="290"/>
      <c r="Y1539" s="290"/>
      <c r="Z1539" s="290"/>
      <c r="AA1539" s="290"/>
      <c r="AB1539" s="290"/>
      <c r="AC1539" s="290"/>
      <c r="AD1539" s="290"/>
      <c r="AE1539" s="290"/>
      <c r="AF1539" s="290"/>
      <c r="AG1539" s="561">
        <v>1010.4233400000001</v>
      </c>
      <c r="AH1539" s="561">
        <v>1069.88534</v>
      </c>
      <c r="AI1539" s="290" t="s">
        <v>310</v>
      </c>
      <c r="AJ1539" s="290" t="s">
        <v>786</v>
      </c>
    </row>
    <row r="1540" spans="2:36" x14ac:dyDescent="0.25">
      <c r="B1540" s="554">
        <v>1438</v>
      </c>
      <c r="C1540" s="555"/>
      <c r="D1540" s="556"/>
      <c r="E1540" s="290" t="s">
        <v>395</v>
      </c>
      <c r="F1540" s="290" t="s">
        <v>500</v>
      </c>
      <c r="G1540" s="290" t="s">
        <v>397</v>
      </c>
      <c r="H1540" s="183" t="str">
        <f>INDEX(Sector!$D$57:$D$776,MATCH('Energy consumption (raw)'!F1540,Sector!$C$57:$C$776,FALSE))</f>
        <v>Producing packaging from plastic</v>
      </c>
      <c r="I1540" s="183" t="str">
        <f>IF(G1540=Sector!$B$50,Sector!$B$50,IF(G1540=Sector!$B$51,Sector!$B$51,IF(G1540=Sector!$B$53,Sector!$B$53,INDEX(Sector!$E$57:$E$776,MATCH('Energy consumption (raw)'!F1540,Sector!$C$57:$C$776,FALSE)))))</f>
        <v>22 Manufacture of rubber and plastics products</v>
      </c>
      <c r="J1540" s="561">
        <v>22705300</v>
      </c>
      <c r="K1540" s="561">
        <v>22705300</v>
      </c>
      <c r="L1540" s="290"/>
      <c r="M1540" s="290"/>
      <c r="N1540" s="290"/>
      <c r="O1540" s="290"/>
      <c r="P1540" s="290"/>
      <c r="Q1540" s="290"/>
      <c r="R1540" s="290"/>
      <c r="S1540" s="290"/>
      <c r="T1540" s="290"/>
      <c r="U1540" s="290"/>
      <c r="V1540" s="290"/>
      <c r="W1540" s="290"/>
      <c r="X1540" s="290"/>
      <c r="Y1540" s="290"/>
      <c r="Z1540" s="290"/>
      <c r="AA1540" s="290"/>
      <c r="AB1540" s="290"/>
      <c r="AC1540" s="290"/>
      <c r="AD1540" s="290"/>
      <c r="AE1540" s="290"/>
      <c r="AF1540" s="290"/>
      <c r="AG1540" s="561">
        <v>3503.4277900000002</v>
      </c>
      <c r="AH1540" s="561">
        <v>3660.5360500000002</v>
      </c>
      <c r="AI1540" s="290" t="s">
        <v>310</v>
      </c>
      <c r="AJ1540" s="290" t="s">
        <v>786</v>
      </c>
    </row>
    <row r="1541" spans="2:36" x14ac:dyDescent="0.25">
      <c r="B1541" s="554">
        <v>1439</v>
      </c>
      <c r="C1541" s="555"/>
      <c r="D1541" s="556"/>
      <c r="E1541" s="290" t="s">
        <v>395</v>
      </c>
      <c r="F1541" s="290" t="s">
        <v>800</v>
      </c>
      <c r="G1541" s="290" t="s">
        <v>397</v>
      </c>
      <c r="H1541" s="183" t="str">
        <f>INDEX(Sector!$D$57:$D$776,MATCH('Energy consumption (raw)'!F1541,Sector!$C$57:$C$776,FALSE))</f>
        <v>Production of Packaging, Carton</v>
      </c>
      <c r="I1541" s="183" t="str">
        <f>IF(G1541=Sector!$B$50,Sector!$B$50,IF(G1541=Sector!$B$51,Sector!$B$51,IF(G1541=Sector!$B$53,Sector!$B$53,INDEX(Sector!$E$57:$E$776,MATCH('Energy consumption (raw)'!F1541,Sector!$C$57:$C$776,FALSE)))))</f>
        <v>22 Manufacture of rubber and plastics products</v>
      </c>
      <c r="J1541" s="561"/>
      <c r="K1541" s="561">
        <v>9399900</v>
      </c>
      <c r="L1541" s="290"/>
      <c r="M1541" s="290"/>
      <c r="N1541" s="290"/>
      <c r="O1541" s="290"/>
      <c r="P1541" s="290"/>
      <c r="Q1541" s="290"/>
      <c r="R1541" s="290"/>
      <c r="S1541" s="290"/>
      <c r="T1541" s="290"/>
      <c r="U1541" s="290"/>
      <c r="V1541" s="290"/>
      <c r="W1541" s="290"/>
      <c r="X1541" s="290"/>
      <c r="Y1541" s="290"/>
      <c r="Z1541" s="290"/>
      <c r="AA1541" s="290"/>
      <c r="AB1541" s="290"/>
      <c r="AC1541" s="290"/>
      <c r="AD1541" s="290"/>
      <c r="AE1541" s="290"/>
      <c r="AF1541" s="290"/>
      <c r="AG1541" s="561">
        <v>1450.4045700000001</v>
      </c>
      <c r="AH1541" s="561">
        <v>4430.1706800000002</v>
      </c>
      <c r="AI1541" s="290" t="s">
        <v>310</v>
      </c>
      <c r="AJ1541" s="290" t="s">
        <v>786</v>
      </c>
    </row>
    <row r="1542" spans="2:36" x14ac:dyDescent="0.25">
      <c r="B1542" s="554">
        <v>1440</v>
      </c>
      <c r="C1542" s="555"/>
      <c r="D1542" s="556"/>
      <c r="E1542" s="290" t="s">
        <v>395</v>
      </c>
      <c r="F1542" s="290" t="s">
        <v>801</v>
      </c>
      <c r="G1542" s="290" t="s">
        <v>397</v>
      </c>
      <c r="H1542" s="183" t="str">
        <f>INDEX(Sector!$D$57:$D$776,MATCH('Energy consumption (raw)'!F1542,Sector!$C$57:$C$776,FALSE))</f>
        <v>Production of plastic tarpaulins, tarpaulins</v>
      </c>
      <c r="I1542" s="183" t="str">
        <f>IF(G1542=Sector!$B$50,Sector!$B$50,IF(G1542=Sector!$B$51,Sector!$B$51,IF(G1542=Sector!$B$53,Sector!$B$53,INDEX(Sector!$E$57:$E$776,MATCH('Energy consumption (raw)'!F1542,Sector!$C$57:$C$776,FALSE)))))</f>
        <v>22 Manufacture of rubber and plastics products</v>
      </c>
      <c r="J1542" s="561"/>
      <c r="K1542" s="561">
        <v>7736900</v>
      </c>
      <c r="L1542" s="290"/>
      <c r="M1542" s="290"/>
      <c r="N1542" s="290"/>
      <c r="O1542" s="290"/>
      <c r="P1542" s="290"/>
      <c r="Q1542" s="290"/>
      <c r="R1542" s="290"/>
      <c r="S1542" s="290"/>
      <c r="T1542" s="290"/>
      <c r="U1542" s="290"/>
      <c r="V1542" s="290"/>
      <c r="W1542" s="290"/>
      <c r="X1542" s="290"/>
      <c r="Y1542" s="290"/>
      <c r="Z1542" s="290"/>
      <c r="AA1542" s="290"/>
      <c r="AB1542" s="290"/>
      <c r="AC1542" s="290"/>
      <c r="AD1542" s="290"/>
      <c r="AE1542" s="290"/>
      <c r="AF1542" s="290"/>
      <c r="AG1542" s="561">
        <v>1193.80367</v>
      </c>
      <c r="AH1542" s="561">
        <v>1158.4844000000001</v>
      </c>
      <c r="AI1542" s="290" t="s">
        <v>310</v>
      </c>
      <c r="AJ1542" s="290" t="s">
        <v>786</v>
      </c>
    </row>
    <row r="1543" spans="2:36" x14ac:dyDescent="0.25">
      <c r="B1543" s="554">
        <v>1441</v>
      </c>
      <c r="C1543" s="555"/>
      <c r="D1543" s="556"/>
      <c r="E1543" s="290" t="s">
        <v>395</v>
      </c>
      <c r="F1543" s="290" t="s">
        <v>441</v>
      </c>
      <c r="G1543" s="290" t="s">
        <v>397</v>
      </c>
      <c r="H1543" s="183" t="str">
        <f>INDEX(Sector!$D$57:$D$776,MATCH('Energy consumption (raw)'!F1543,Sector!$C$57:$C$776,FALSE))</f>
        <v>Manufacture of pulp, paper and paperboard</v>
      </c>
      <c r="I1543" s="183" t="str">
        <f>IF(G1543=Sector!$B$50,Sector!$B$50,IF(G1543=Sector!$B$51,Sector!$B$51,IF(G1543=Sector!$B$53,Sector!$B$53,INDEX(Sector!$E$57:$E$776,MATCH('Energy consumption (raw)'!F1543,Sector!$C$57:$C$776,FALSE)))))</f>
        <v>17 Manufacture of paper and paper products</v>
      </c>
      <c r="J1543" s="561"/>
      <c r="K1543" s="561">
        <v>31427600</v>
      </c>
      <c r="L1543" s="290">
        <v>5996</v>
      </c>
      <c r="M1543" s="290">
        <v>252</v>
      </c>
      <c r="N1543" s="290">
        <v>5996</v>
      </c>
      <c r="O1543" s="290"/>
      <c r="P1543" s="290"/>
      <c r="Q1543" s="290"/>
      <c r="R1543" s="290"/>
      <c r="S1543" s="290">
        <v>252</v>
      </c>
      <c r="T1543" s="290"/>
      <c r="U1543" s="290"/>
      <c r="V1543" s="290"/>
      <c r="W1543" s="290"/>
      <c r="X1543" s="290"/>
      <c r="Y1543" s="290"/>
      <c r="Z1543" s="290"/>
      <c r="AA1543" s="290"/>
      <c r="AB1543" s="290"/>
      <c r="AC1543" s="290"/>
      <c r="AD1543" s="290"/>
      <c r="AE1543" s="290"/>
      <c r="AF1543" s="290"/>
      <c r="AG1543" s="561">
        <v>9046.7004400000005</v>
      </c>
      <c r="AH1543" s="561">
        <v>9068.2691800000011</v>
      </c>
      <c r="AI1543" s="290" t="s">
        <v>310</v>
      </c>
      <c r="AJ1543" s="290" t="s">
        <v>786</v>
      </c>
    </row>
    <row r="1544" spans="2:36" x14ac:dyDescent="0.25">
      <c r="B1544" s="554">
        <v>1442</v>
      </c>
      <c r="C1544" s="555"/>
      <c r="D1544" s="556"/>
      <c r="E1544" s="290" t="s">
        <v>395</v>
      </c>
      <c r="F1544" s="290" t="s">
        <v>441</v>
      </c>
      <c r="G1544" s="290" t="s">
        <v>397</v>
      </c>
      <c r="H1544" s="183" t="str">
        <f>INDEX(Sector!$D$57:$D$776,MATCH('Energy consumption (raw)'!F1544,Sector!$C$57:$C$776,FALSE))</f>
        <v>Manufacture of pulp, paper and paperboard</v>
      </c>
      <c r="I1544" s="183" t="str">
        <f>IF(G1544=Sector!$B$50,Sector!$B$50,IF(G1544=Sector!$B$51,Sector!$B$51,IF(G1544=Sector!$B$53,Sector!$B$53,INDEX(Sector!$E$57:$E$776,MATCH('Energy consumption (raw)'!F1544,Sector!$C$57:$C$776,FALSE)))))</f>
        <v>17 Manufacture of paper and paper products</v>
      </c>
      <c r="J1544" s="561"/>
      <c r="K1544" s="561">
        <v>34468000</v>
      </c>
      <c r="L1544" s="290"/>
      <c r="M1544" s="290"/>
      <c r="N1544" s="290"/>
      <c r="O1544" s="290"/>
      <c r="P1544" s="290"/>
      <c r="Q1544" s="290"/>
      <c r="R1544" s="290"/>
      <c r="S1544" s="290"/>
      <c r="T1544" s="290"/>
      <c r="U1544" s="290"/>
      <c r="V1544" s="290"/>
      <c r="W1544" s="290"/>
      <c r="X1544" s="290"/>
      <c r="Y1544" s="290"/>
      <c r="Z1544" s="290"/>
      <c r="AA1544" s="290"/>
      <c r="AB1544" s="290"/>
      <c r="AC1544" s="290"/>
      <c r="AD1544" s="290"/>
      <c r="AE1544" s="290"/>
      <c r="AF1544" s="290"/>
      <c r="AG1544" s="561">
        <v>5318.4124000000002</v>
      </c>
      <c r="AH1544" s="561">
        <v>23984.462739999999</v>
      </c>
      <c r="AI1544" s="290" t="s">
        <v>310</v>
      </c>
      <c r="AJ1544" s="290" t="s">
        <v>786</v>
      </c>
    </row>
    <row r="1545" spans="2:36" x14ac:dyDescent="0.25">
      <c r="B1545" s="554">
        <v>1443</v>
      </c>
      <c r="C1545" s="555"/>
      <c r="D1545" s="556"/>
      <c r="E1545" s="290" t="s">
        <v>395</v>
      </c>
      <c r="F1545" s="290" t="s">
        <v>441</v>
      </c>
      <c r="G1545" s="290" t="s">
        <v>397</v>
      </c>
      <c r="H1545" s="183" t="str">
        <f>INDEX(Sector!$D$57:$D$776,MATCH('Energy consumption (raw)'!F1545,Sector!$C$57:$C$776,FALSE))</f>
        <v>Manufacture of pulp, paper and paperboard</v>
      </c>
      <c r="I1545" s="183" t="str">
        <f>IF(G1545=Sector!$B$50,Sector!$B$50,IF(G1545=Sector!$B$51,Sector!$B$51,IF(G1545=Sector!$B$53,Sector!$B$53,INDEX(Sector!$E$57:$E$776,MATCH('Energy consumption (raw)'!F1545,Sector!$C$57:$C$776,FALSE)))))</f>
        <v>17 Manufacture of paper and paper products</v>
      </c>
      <c r="J1545" s="561"/>
      <c r="K1545" s="561">
        <v>20756600</v>
      </c>
      <c r="L1545" s="290"/>
      <c r="M1545" s="290"/>
      <c r="N1545" s="290">
        <v>5927</v>
      </c>
      <c r="O1545" s="290"/>
      <c r="P1545" s="290"/>
      <c r="Q1545" s="290"/>
      <c r="R1545" s="290"/>
      <c r="S1545" s="290"/>
      <c r="T1545" s="290"/>
      <c r="U1545" s="290"/>
      <c r="V1545" s="290"/>
      <c r="W1545" s="290"/>
      <c r="X1545" s="290"/>
      <c r="Y1545" s="290">
        <v>22</v>
      </c>
      <c r="Z1545" s="290"/>
      <c r="AA1545" s="290"/>
      <c r="AB1545" s="290"/>
      <c r="AC1545" s="290"/>
      <c r="AD1545" s="290"/>
      <c r="AE1545" s="290"/>
      <c r="AF1545" s="290"/>
      <c r="AG1545" s="561">
        <v>7375.6233799999991</v>
      </c>
      <c r="AH1545" s="561">
        <v>2896.90535</v>
      </c>
      <c r="AI1545" s="290" t="s">
        <v>310</v>
      </c>
      <c r="AJ1545" s="290" t="s">
        <v>786</v>
      </c>
    </row>
    <row r="1546" spans="2:36" x14ac:dyDescent="0.25">
      <c r="B1546" s="554">
        <v>1444</v>
      </c>
      <c r="C1546" s="555"/>
      <c r="D1546" s="556"/>
      <c r="E1546" s="290" t="s">
        <v>395</v>
      </c>
      <c r="F1546" s="290" t="s">
        <v>441</v>
      </c>
      <c r="G1546" s="290" t="s">
        <v>397</v>
      </c>
      <c r="H1546" s="183" t="str">
        <f>INDEX(Sector!$D$57:$D$776,MATCH('Energy consumption (raw)'!F1546,Sector!$C$57:$C$776,FALSE))</f>
        <v>Manufacture of pulp, paper and paperboard</v>
      </c>
      <c r="I1546" s="183" t="str">
        <f>IF(G1546=Sector!$B$50,Sector!$B$50,IF(G1546=Sector!$B$51,Sector!$B$51,IF(G1546=Sector!$B$53,Sector!$B$53,INDEX(Sector!$E$57:$E$776,MATCH('Energy consumption (raw)'!F1546,Sector!$C$57:$C$776,FALSE)))))</f>
        <v>17 Manufacture of paper and paper products</v>
      </c>
      <c r="J1546" s="561"/>
      <c r="K1546" s="561">
        <v>7000000</v>
      </c>
      <c r="L1546" s="290"/>
      <c r="M1546" s="290"/>
      <c r="N1546" s="290">
        <v>223</v>
      </c>
      <c r="O1546" s="290"/>
      <c r="P1546" s="290"/>
      <c r="Q1546" s="290"/>
      <c r="R1546" s="290"/>
      <c r="S1546" s="290">
        <v>397</v>
      </c>
      <c r="T1546" s="290"/>
      <c r="U1546" s="290"/>
      <c r="V1546" s="290"/>
      <c r="W1546" s="290"/>
      <c r="X1546" s="290"/>
      <c r="Y1546" s="290"/>
      <c r="Z1546" s="290"/>
      <c r="AA1546" s="290"/>
      <c r="AB1546" s="290"/>
      <c r="AC1546" s="290"/>
      <c r="AD1546" s="290"/>
      <c r="AE1546" s="290"/>
      <c r="AF1546" s="290"/>
      <c r="AG1546" s="561">
        <v>1236.54936</v>
      </c>
      <c r="AH1546" s="561">
        <v>1331.3004000000001</v>
      </c>
      <c r="AI1546" s="290" t="s">
        <v>310</v>
      </c>
      <c r="AJ1546" s="290" t="s">
        <v>786</v>
      </c>
    </row>
    <row r="1547" spans="2:36" x14ac:dyDescent="0.25">
      <c r="B1547" s="554">
        <v>1445</v>
      </c>
      <c r="C1547" s="555"/>
      <c r="D1547" s="556"/>
      <c r="E1547" s="290" t="s">
        <v>395</v>
      </c>
      <c r="F1547" s="290" t="s">
        <v>441</v>
      </c>
      <c r="G1547" s="290" t="s">
        <v>397</v>
      </c>
      <c r="H1547" s="183" t="str">
        <f>INDEX(Sector!$D$57:$D$776,MATCH('Energy consumption (raw)'!F1547,Sector!$C$57:$C$776,FALSE))</f>
        <v>Manufacture of pulp, paper and paperboard</v>
      </c>
      <c r="I1547" s="183" t="str">
        <f>IF(G1547=Sector!$B$50,Sector!$B$50,IF(G1547=Sector!$B$51,Sector!$B$51,IF(G1547=Sector!$B$53,Sector!$B$53,INDEX(Sector!$E$57:$E$776,MATCH('Energy consumption (raw)'!F1547,Sector!$C$57:$C$776,FALSE)))))</f>
        <v>17 Manufacture of paper and paper products</v>
      </c>
      <c r="J1547" s="561">
        <v>5830100</v>
      </c>
      <c r="K1547" s="561">
        <v>5830100</v>
      </c>
      <c r="L1547" s="290"/>
      <c r="M1547" s="290"/>
      <c r="N1547" s="290">
        <v>3517</v>
      </c>
      <c r="O1547" s="290"/>
      <c r="P1547" s="290"/>
      <c r="Q1547" s="290"/>
      <c r="R1547" s="290"/>
      <c r="S1547" s="290">
        <v>120</v>
      </c>
      <c r="T1547" s="290"/>
      <c r="U1547" s="290"/>
      <c r="V1547" s="290"/>
      <c r="W1547" s="290"/>
      <c r="X1547" s="290"/>
      <c r="Y1547" s="290"/>
      <c r="Z1547" s="290"/>
      <c r="AA1547" s="290"/>
      <c r="AB1547" s="290"/>
      <c r="AC1547" s="290"/>
      <c r="AD1547" s="290"/>
      <c r="AE1547" s="290"/>
      <c r="AF1547" s="290"/>
      <c r="AG1547" s="561">
        <v>3361.5900299999994</v>
      </c>
      <c r="AH1547" s="561">
        <v>4159.7413299999998</v>
      </c>
      <c r="AI1547" s="290" t="s">
        <v>310</v>
      </c>
      <c r="AJ1547" s="290" t="s">
        <v>786</v>
      </c>
    </row>
    <row r="1548" spans="2:36" x14ac:dyDescent="0.25">
      <c r="B1548" s="554">
        <v>1446</v>
      </c>
      <c r="C1548" s="555"/>
      <c r="D1548" s="556"/>
      <c r="E1548" s="290" t="s">
        <v>395</v>
      </c>
      <c r="F1548" s="290" t="s">
        <v>450</v>
      </c>
      <c r="G1548" s="290" t="s">
        <v>397</v>
      </c>
      <c r="H1548" s="183" t="str">
        <f>INDEX(Sector!$D$57:$D$776,MATCH('Energy consumption (raw)'!F1548,Sector!$C$57:$C$776,FALSE))</f>
        <v>Production of metal structures</v>
      </c>
      <c r="I1548" s="183" t="str">
        <f>IF(G1548=Sector!$B$50,Sector!$B$50,IF(G1548=Sector!$B$51,Sector!$B$51,IF(G1548=Sector!$B$53,Sector!$B$53,INDEX(Sector!$E$57:$E$776,MATCH('Energy consumption (raw)'!F1548,Sector!$C$57:$C$776,FALSE)))))</f>
        <v>25 Manufacture of fabricated metal products, except machinery and equipment</v>
      </c>
      <c r="J1548" s="561">
        <v>45136600</v>
      </c>
      <c r="K1548" s="561">
        <v>45136600</v>
      </c>
      <c r="L1548" s="290"/>
      <c r="M1548" s="290"/>
      <c r="N1548" s="290"/>
      <c r="O1548" s="290"/>
      <c r="P1548" s="290"/>
      <c r="Q1548" s="290"/>
      <c r="R1548" s="290"/>
      <c r="S1548" s="290">
        <v>303</v>
      </c>
      <c r="T1548" s="290"/>
      <c r="U1548" s="290"/>
      <c r="V1548" s="290"/>
      <c r="W1548" s="290"/>
      <c r="X1548" s="290"/>
      <c r="Y1548" s="290">
        <v>457</v>
      </c>
      <c r="Z1548" s="290"/>
      <c r="AA1548" s="290"/>
      <c r="AB1548" s="290"/>
      <c r="AC1548" s="290"/>
      <c r="AD1548" s="290"/>
      <c r="AE1548" s="290"/>
      <c r="AF1548" s="290"/>
      <c r="AG1548" s="561">
        <v>7462.9740200000006</v>
      </c>
      <c r="AH1548" s="561">
        <v>7376.4119595000002</v>
      </c>
      <c r="AI1548" s="290" t="s">
        <v>310</v>
      </c>
      <c r="AJ1548" s="290" t="s">
        <v>786</v>
      </c>
    </row>
    <row r="1549" spans="2:36" x14ac:dyDescent="0.25">
      <c r="B1549" s="554">
        <v>1447</v>
      </c>
      <c r="C1549" s="555"/>
      <c r="D1549" s="556"/>
      <c r="E1549" s="290" t="s">
        <v>395</v>
      </c>
      <c r="F1549" s="290" t="s">
        <v>450</v>
      </c>
      <c r="G1549" s="290" t="s">
        <v>397</v>
      </c>
      <c r="H1549" s="183" t="str">
        <f>INDEX(Sector!$D$57:$D$776,MATCH('Energy consumption (raw)'!F1549,Sector!$C$57:$C$776,FALSE))</f>
        <v>Production of metal structures</v>
      </c>
      <c r="I1549" s="183" t="str">
        <f>IF(G1549=Sector!$B$50,Sector!$B$50,IF(G1549=Sector!$B$51,Sector!$B$51,IF(G1549=Sector!$B$53,Sector!$B$53,INDEX(Sector!$E$57:$E$776,MATCH('Energy consumption (raw)'!F1549,Sector!$C$57:$C$776,FALSE)))))</f>
        <v>25 Manufacture of fabricated metal products, except machinery and equipment</v>
      </c>
      <c r="J1549" s="561"/>
      <c r="K1549" s="561">
        <v>21651400</v>
      </c>
      <c r="L1549" s="290"/>
      <c r="M1549" s="290"/>
      <c r="N1549" s="290"/>
      <c r="O1549" s="290"/>
      <c r="P1549" s="290"/>
      <c r="Q1549" s="290"/>
      <c r="R1549" s="290"/>
      <c r="S1549" s="290"/>
      <c r="T1549" s="290"/>
      <c r="U1549" s="290"/>
      <c r="V1549" s="290"/>
      <c r="W1549" s="290"/>
      <c r="X1549" s="290"/>
      <c r="Y1549" s="290"/>
      <c r="Z1549" s="290"/>
      <c r="AA1549" s="290"/>
      <c r="AB1549" s="290"/>
      <c r="AC1549" s="290"/>
      <c r="AD1549" s="290"/>
      <c r="AE1549" s="290"/>
      <c r="AF1549" s="290"/>
      <c r="AG1549" s="561">
        <v>3340.8110200000001</v>
      </c>
      <c r="AH1549" s="561">
        <v>2945.1395300000004</v>
      </c>
      <c r="AI1549" s="290" t="s">
        <v>310</v>
      </c>
      <c r="AJ1549" s="290" t="s">
        <v>786</v>
      </c>
    </row>
    <row r="1550" spans="2:36" x14ac:dyDescent="0.25">
      <c r="B1550" s="554">
        <v>1448</v>
      </c>
      <c r="C1550" s="555"/>
      <c r="D1550" s="556"/>
      <c r="E1550" s="290" t="s">
        <v>395</v>
      </c>
      <c r="F1550" s="290" t="s">
        <v>450</v>
      </c>
      <c r="G1550" s="290" t="s">
        <v>397</v>
      </c>
      <c r="H1550" s="183" t="str">
        <f>INDEX(Sector!$D$57:$D$776,MATCH('Energy consumption (raw)'!F1550,Sector!$C$57:$C$776,FALSE))</f>
        <v>Production of metal structures</v>
      </c>
      <c r="I1550" s="183" t="str">
        <f>IF(G1550=Sector!$B$50,Sector!$B$50,IF(G1550=Sector!$B$51,Sector!$B$51,IF(G1550=Sector!$B$53,Sector!$B$53,INDEX(Sector!$E$57:$E$776,MATCH('Energy consumption (raw)'!F1550,Sector!$C$57:$C$776,FALSE)))))</f>
        <v>25 Manufacture of fabricated metal products, except machinery and equipment</v>
      </c>
      <c r="J1550" s="561">
        <v>14187000</v>
      </c>
      <c r="K1550" s="561">
        <v>14187000</v>
      </c>
      <c r="L1550" s="290"/>
      <c r="M1550" s="290"/>
      <c r="N1550" s="290"/>
      <c r="O1550" s="290"/>
      <c r="P1550" s="290"/>
      <c r="Q1550" s="290"/>
      <c r="R1550" s="290"/>
      <c r="S1550" s="290">
        <v>37</v>
      </c>
      <c r="T1550" s="290"/>
      <c r="U1550" s="290"/>
      <c r="V1550" s="290"/>
      <c r="W1550" s="290"/>
      <c r="X1550" s="290"/>
      <c r="Y1550" s="290">
        <v>481</v>
      </c>
      <c r="Z1550" s="290"/>
      <c r="AA1550" s="290"/>
      <c r="AB1550" s="290"/>
      <c r="AC1550" s="290"/>
      <c r="AD1550" s="290"/>
      <c r="AE1550" s="290"/>
      <c r="AF1550" s="290"/>
      <c r="AG1550" s="561">
        <v>2713.3766600000004</v>
      </c>
      <c r="AH1550" s="561">
        <v>2539.2053799999999</v>
      </c>
      <c r="AI1550" s="290" t="s">
        <v>310</v>
      </c>
      <c r="AJ1550" s="290" t="s">
        <v>786</v>
      </c>
    </row>
    <row r="1551" spans="2:36" x14ac:dyDescent="0.25">
      <c r="B1551" s="554">
        <v>1449</v>
      </c>
      <c r="C1551" s="555"/>
      <c r="D1551" s="556"/>
      <c r="E1551" s="290" t="s">
        <v>395</v>
      </c>
      <c r="F1551" s="290" t="s">
        <v>450</v>
      </c>
      <c r="G1551" s="290" t="s">
        <v>397</v>
      </c>
      <c r="H1551" s="183" t="str">
        <f>INDEX(Sector!$D$57:$D$776,MATCH('Energy consumption (raw)'!F1551,Sector!$C$57:$C$776,FALSE))</f>
        <v>Production of metal structures</v>
      </c>
      <c r="I1551" s="183" t="str">
        <f>IF(G1551=Sector!$B$50,Sector!$B$50,IF(G1551=Sector!$B$51,Sector!$B$51,IF(G1551=Sector!$B$53,Sector!$B$53,INDEX(Sector!$E$57:$E$776,MATCH('Energy consumption (raw)'!F1551,Sector!$C$57:$C$776,FALSE)))))</f>
        <v>25 Manufacture of fabricated metal products, except machinery and equipment</v>
      </c>
      <c r="J1551" s="561"/>
      <c r="K1551" s="561">
        <v>25456800</v>
      </c>
      <c r="L1551" s="290"/>
      <c r="M1551" s="290"/>
      <c r="N1551" s="290"/>
      <c r="O1551" s="290"/>
      <c r="P1551" s="290"/>
      <c r="Q1551" s="290"/>
      <c r="R1551" s="290"/>
      <c r="S1551" s="290">
        <v>72</v>
      </c>
      <c r="T1551" s="290"/>
      <c r="U1551" s="290"/>
      <c r="V1551" s="290"/>
      <c r="W1551" s="290"/>
      <c r="X1551" s="290"/>
      <c r="Y1551" s="290"/>
      <c r="Z1551" s="290"/>
      <c r="AA1551" s="290"/>
      <c r="AB1551" s="290"/>
      <c r="AC1551" s="290"/>
      <c r="AD1551" s="290"/>
      <c r="AE1551" s="290"/>
      <c r="AF1551" s="290"/>
      <c r="AG1551" s="561">
        <v>3928.0476000000003</v>
      </c>
      <c r="AH1551" s="561">
        <v>2259.5014286000001</v>
      </c>
      <c r="AI1551" s="290" t="s">
        <v>310</v>
      </c>
      <c r="AJ1551" s="290" t="s">
        <v>786</v>
      </c>
    </row>
    <row r="1552" spans="2:36" x14ac:dyDescent="0.25">
      <c r="B1552" s="554">
        <v>1450</v>
      </c>
      <c r="C1552" s="555"/>
      <c r="D1552" s="556"/>
      <c r="E1552" s="290" t="s">
        <v>395</v>
      </c>
      <c r="F1552" s="290" t="s">
        <v>450</v>
      </c>
      <c r="G1552" s="290" t="s">
        <v>397</v>
      </c>
      <c r="H1552" s="183" t="str">
        <f>INDEX(Sector!$D$57:$D$776,MATCH('Energy consumption (raw)'!F1552,Sector!$C$57:$C$776,FALSE))</f>
        <v>Production of metal structures</v>
      </c>
      <c r="I1552" s="183" t="str">
        <f>IF(G1552=Sector!$B$50,Sector!$B$50,IF(G1552=Sector!$B$51,Sector!$B$51,IF(G1552=Sector!$B$53,Sector!$B$53,INDEX(Sector!$E$57:$E$776,MATCH('Energy consumption (raw)'!F1552,Sector!$C$57:$C$776,FALSE)))))</f>
        <v>25 Manufacture of fabricated metal products, except machinery and equipment</v>
      </c>
      <c r="J1552" s="561"/>
      <c r="K1552" s="561">
        <v>9400000</v>
      </c>
      <c r="L1552" s="290"/>
      <c r="M1552" s="290"/>
      <c r="N1552" s="290"/>
      <c r="O1552" s="290"/>
      <c r="P1552" s="290"/>
      <c r="Q1552" s="290"/>
      <c r="R1552" s="290"/>
      <c r="S1552" s="290"/>
      <c r="T1552" s="290"/>
      <c r="U1552" s="290"/>
      <c r="V1552" s="290"/>
      <c r="W1552" s="290"/>
      <c r="X1552" s="290"/>
      <c r="Y1552" s="290"/>
      <c r="Z1552" s="290"/>
      <c r="AA1552" s="290"/>
      <c r="AB1552" s="290"/>
      <c r="AC1552" s="290"/>
      <c r="AD1552" s="290"/>
      <c r="AE1552" s="290"/>
      <c r="AF1552" s="290"/>
      <c r="AG1552" s="561">
        <v>1450.42</v>
      </c>
      <c r="AH1552" s="561">
        <v>1259.5971900000002</v>
      </c>
      <c r="AI1552" s="290" t="s">
        <v>310</v>
      </c>
      <c r="AJ1552" s="290" t="s">
        <v>786</v>
      </c>
    </row>
    <row r="1553" spans="2:36" x14ac:dyDescent="0.25">
      <c r="B1553" s="554">
        <v>1451</v>
      </c>
      <c r="C1553" s="555"/>
      <c r="D1553" s="556"/>
      <c r="E1553" s="290" t="s">
        <v>395</v>
      </c>
      <c r="F1553" s="290" t="s">
        <v>450</v>
      </c>
      <c r="G1553" s="290" t="s">
        <v>397</v>
      </c>
      <c r="H1553" s="183" t="str">
        <f>INDEX(Sector!$D$57:$D$776,MATCH('Energy consumption (raw)'!F1553,Sector!$C$57:$C$776,FALSE))</f>
        <v>Production of metal structures</v>
      </c>
      <c r="I1553" s="183" t="str">
        <f>IF(G1553=Sector!$B$50,Sector!$B$50,IF(G1553=Sector!$B$51,Sector!$B$51,IF(G1553=Sector!$B$53,Sector!$B$53,INDEX(Sector!$E$57:$E$776,MATCH('Energy consumption (raw)'!F1553,Sector!$C$57:$C$776,FALSE)))))</f>
        <v>25 Manufacture of fabricated metal products, except machinery and equipment</v>
      </c>
      <c r="J1553" s="561"/>
      <c r="K1553" s="561">
        <v>7799200</v>
      </c>
      <c r="L1553" s="290"/>
      <c r="M1553" s="290"/>
      <c r="N1553" s="290"/>
      <c r="O1553" s="290"/>
      <c r="P1553" s="290"/>
      <c r="Q1553" s="290"/>
      <c r="R1553" s="290"/>
      <c r="S1553" s="290"/>
      <c r="T1553" s="290"/>
      <c r="U1553" s="290"/>
      <c r="V1553" s="290"/>
      <c r="W1553" s="290"/>
      <c r="X1553" s="290"/>
      <c r="Y1553" s="290"/>
      <c r="Z1553" s="290"/>
      <c r="AA1553" s="290"/>
      <c r="AB1553" s="290"/>
      <c r="AC1553" s="290"/>
      <c r="AD1553" s="290"/>
      <c r="AE1553" s="290"/>
      <c r="AF1553" s="290"/>
      <c r="AG1553" s="561">
        <v>1203.4165600000001</v>
      </c>
      <c r="AH1553" s="561">
        <v>1093.6475400000002</v>
      </c>
      <c r="AI1553" s="290" t="s">
        <v>310</v>
      </c>
      <c r="AJ1553" s="290" t="s">
        <v>786</v>
      </c>
    </row>
    <row r="1554" spans="2:36" x14ac:dyDescent="0.25">
      <c r="B1554" s="554">
        <v>1452</v>
      </c>
      <c r="C1554" s="555"/>
      <c r="D1554" s="556"/>
      <c r="E1554" s="290" t="s">
        <v>395</v>
      </c>
      <c r="F1554" s="290" t="s">
        <v>596</v>
      </c>
      <c r="G1554" s="290" t="s">
        <v>397</v>
      </c>
      <c r="H1554" s="183" t="str">
        <f>INDEX(Sector!$D$57:$D$776,MATCH('Energy consumption (raw)'!F1554,Sector!$C$57:$C$776,FALSE))</f>
        <v>Producing cakes from flour</v>
      </c>
      <c r="I1554" s="183" t="str">
        <f>IF(G1554=Sector!$B$50,Sector!$B$50,IF(G1554=Sector!$B$51,Sector!$B$51,IF(G1554=Sector!$B$53,Sector!$B$53,INDEX(Sector!$E$57:$E$776,MATCH('Energy consumption (raw)'!F1554,Sector!$C$57:$C$776,FALSE)))))</f>
        <v>10 Manufacture of food products</v>
      </c>
      <c r="J1554" s="561">
        <v>28111700</v>
      </c>
      <c r="K1554" s="561">
        <v>28111700</v>
      </c>
      <c r="L1554" s="290"/>
      <c r="M1554" s="290"/>
      <c r="N1554" s="290"/>
      <c r="O1554" s="290"/>
      <c r="P1554" s="290"/>
      <c r="Q1554" s="290"/>
      <c r="R1554" s="290"/>
      <c r="S1554" s="290">
        <v>13</v>
      </c>
      <c r="T1554" s="290"/>
      <c r="U1554" s="290"/>
      <c r="V1554" s="290"/>
      <c r="W1554" s="290"/>
      <c r="X1554" s="290"/>
      <c r="Y1554" s="290"/>
      <c r="Z1554" s="290"/>
      <c r="AA1554" s="290"/>
      <c r="AB1554" s="290"/>
      <c r="AC1554" s="290"/>
      <c r="AD1554" s="290"/>
      <c r="AE1554" s="290"/>
      <c r="AF1554" s="290"/>
      <c r="AG1554" s="561">
        <v>4337.6467500000008</v>
      </c>
      <c r="AH1554" s="561">
        <v>5418.5222400000002</v>
      </c>
      <c r="AI1554" s="290" t="s">
        <v>310</v>
      </c>
      <c r="AJ1554" s="290" t="s">
        <v>786</v>
      </c>
    </row>
    <row r="1555" spans="2:36" x14ac:dyDescent="0.25">
      <c r="B1555" s="554">
        <v>1453</v>
      </c>
      <c r="C1555" s="555"/>
      <c r="D1555" s="556"/>
      <c r="E1555" s="290" t="s">
        <v>395</v>
      </c>
      <c r="F1555" s="290" t="s">
        <v>596</v>
      </c>
      <c r="G1555" s="290" t="s">
        <v>397</v>
      </c>
      <c r="H1555" s="183" t="str">
        <f>INDEX(Sector!$D$57:$D$776,MATCH('Energy consumption (raw)'!F1555,Sector!$C$57:$C$776,FALSE))</f>
        <v>Producing cakes from flour</v>
      </c>
      <c r="I1555" s="183" t="str">
        <f>IF(G1555=Sector!$B$50,Sector!$B$50,IF(G1555=Sector!$B$51,Sector!$B$51,IF(G1555=Sector!$B$53,Sector!$B$53,INDEX(Sector!$E$57:$E$776,MATCH('Energy consumption (raw)'!F1555,Sector!$C$57:$C$776,FALSE)))))</f>
        <v>10 Manufacture of food products</v>
      </c>
      <c r="J1555" s="561"/>
      <c r="K1555" s="561">
        <v>16690800</v>
      </c>
      <c r="L1555" s="290"/>
      <c r="M1555" s="290"/>
      <c r="N1555" s="290"/>
      <c r="O1555" s="290"/>
      <c r="P1555" s="290"/>
      <c r="Q1555" s="290"/>
      <c r="R1555" s="290"/>
      <c r="S1555" s="290"/>
      <c r="T1555" s="290"/>
      <c r="U1555" s="290"/>
      <c r="V1555" s="290"/>
      <c r="W1555" s="290"/>
      <c r="X1555" s="290"/>
      <c r="Y1555" s="290"/>
      <c r="Z1555" s="290"/>
      <c r="AA1555" s="290"/>
      <c r="AB1555" s="290"/>
      <c r="AC1555" s="290"/>
      <c r="AD1555" s="290"/>
      <c r="AE1555" s="290"/>
      <c r="AF1555" s="290"/>
      <c r="AG1555" s="561">
        <v>2575.3904400000001</v>
      </c>
      <c r="AH1555" s="561">
        <v>2492.7010700000001</v>
      </c>
      <c r="AI1555" s="290" t="s">
        <v>310</v>
      </c>
      <c r="AJ1555" s="290" t="s">
        <v>786</v>
      </c>
    </row>
    <row r="1556" spans="2:36" x14ac:dyDescent="0.25">
      <c r="B1556" s="554">
        <v>1454</v>
      </c>
      <c r="C1556" s="555"/>
      <c r="D1556" s="556"/>
      <c r="E1556" s="290" t="s">
        <v>395</v>
      </c>
      <c r="F1556" s="290" t="s">
        <v>793</v>
      </c>
      <c r="G1556" s="290" t="s">
        <v>397</v>
      </c>
      <c r="H1556" s="183" t="str">
        <f>INDEX(Sector!$D$57:$D$776,MATCH('Energy consumption (raw)'!F1556,Sector!$C$57:$C$776,FALSE))</f>
        <v>Production of braids and nets</v>
      </c>
      <c r="I1556" s="183" t="str">
        <f>IF(G1556=Sector!$B$50,Sector!$B$50,IF(G1556=Sector!$B$51,Sector!$B$51,IF(G1556=Sector!$B$53,Sector!$B$53,INDEX(Sector!$E$57:$E$776,MATCH('Energy consumption (raw)'!F1556,Sector!$C$57:$C$776,FALSE)))))</f>
        <v>13 Manufacture of textiles</v>
      </c>
      <c r="J1556" s="561"/>
      <c r="K1556" s="561">
        <v>15398100</v>
      </c>
      <c r="L1556" s="290"/>
      <c r="M1556" s="290"/>
      <c r="N1556" s="290"/>
      <c r="O1556" s="290"/>
      <c r="P1556" s="290"/>
      <c r="Q1556" s="290"/>
      <c r="R1556" s="290"/>
      <c r="S1556" s="290"/>
      <c r="T1556" s="290"/>
      <c r="U1556" s="290"/>
      <c r="V1556" s="290"/>
      <c r="W1556" s="290"/>
      <c r="X1556" s="290"/>
      <c r="Y1556" s="290"/>
      <c r="Z1556" s="290"/>
      <c r="AA1556" s="290"/>
      <c r="AB1556" s="290"/>
      <c r="AC1556" s="290"/>
      <c r="AD1556" s="290"/>
      <c r="AE1556" s="290"/>
      <c r="AF1556" s="290"/>
      <c r="AG1556" s="561">
        <v>2375.9268300000003</v>
      </c>
      <c r="AH1556" s="561">
        <v>2122.8748300000002</v>
      </c>
      <c r="AI1556" s="290" t="s">
        <v>310</v>
      </c>
      <c r="AJ1556" s="290" t="s">
        <v>786</v>
      </c>
    </row>
    <row r="1557" spans="2:36" x14ac:dyDescent="0.25">
      <c r="B1557" s="554">
        <v>1455</v>
      </c>
      <c r="C1557" s="555"/>
      <c r="D1557" s="556"/>
      <c r="E1557" s="290" t="s">
        <v>395</v>
      </c>
      <c r="F1557" s="290" t="s">
        <v>802</v>
      </c>
      <c r="G1557" s="290" t="s">
        <v>397</v>
      </c>
      <c r="H1557" s="183" t="str">
        <f>INDEX(Sector!$D$57:$D$776,MATCH('Energy consumption (raw)'!F1557,Sector!$C$57:$C$776,FALSE))</f>
        <v>Producing pharmaceuticals used to treat human diseases.</v>
      </c>
      <c r="I1557" s="183" t="str">
        <f>IF(G1557=Sector!$B$50,Sector!$B$50,IF(G1557=Sector!$B$51,Sector!$B$51,IF(G1557=Sector!$B$53,Sector!$B$53,INDEX(Sector!$E$57:$E$776,MATCH('Energy consumption (raw)'!F1557,Sector!$C$57:$C$776,FALSE)))))</f>
        <v>21 Manufacture of pharmaceuticals, medicinal chemical and botanical products</v>
      </c>
      <c r="J1557" s="561"/>
      <c r="K1557" s="561">
        <v>8592700</v>
      </c>
      <c r="L1557" s="290"/>
      <c r="M1557" s="290"/>
      <c r="N1557" s="290"/>
      <c r="O1557" s="290"/>
      <c r="P1557" s="290"/>
      <c r="Q1557" s="290"/>
      <c r="R1557" s="290"/>
      <c r="S1557" s="290"/>
      <c r="T1557" s="290"/>
      <c r="U1557" s="290"/>
      <c r="V1557" s="290"/>
      <c r="W1557" s="290"/>
      <c r="X1557" s="290"/>
      <c r="Y1557" s="290"/>
      <c r="Z1557" s="290"/>
      <c r="AA1557" s="290"/>
      <c r="AB1557" s="290"/>
      <c r="AC1557" s="290"/>
      <c r="AD1557" s="290"/>
      <c r="AE1557" s="290"/>
      <c r="AF1557" s="290"/>
      <c r="AG1557" s="561">
        <v>1325.8536100000001</v>
      </c>
      <c r="AH1557" s="561"/>
      <c r="AI1557" s="290" t="s">
        <v>310</v>
      </c>
      <c r="AJ1557" s="290" t="s">
        <v>786</v>
      </c>
    </row>
    <row r="1558" spans="2:36" x14ac:dyDescent="0.25">
      <c r="B1558" s="554">
        <v>1456</v>
      </c>
      <c r="C1558" s="555"/>
      <c r="D1558" s="556"/>
      <c r="E1558" s="290" t="s">
        <v>395</v>
      </c>
      <c r="F1558" s="290" t="s">
        <v>803</v>
      </c>
      <c r="G1558" s="290" t="s">
        <v>397</v>
      </c>
      <c r="H1558" s="183" t="str">
        <f>INDEX(Sector!$D$57:$D$776,MATCH('Energy consumption (raw)'!F1558,Sector!$C$57:$C$776,FALSE))</f>
        <v>Producing all kinds of textiles</v>
      </c>
      <c r="I1558" s="183" t="str">
        <f>IF(G1558=Sector!$B$50,Sector!$B$50,IF(G1558=Sector!$B$51,Sector!$B$51,IF(G1558=Sector!$B$53,Sector!$B$53,INDEX(Sector!$E$57:$E$776,MATCH('Energy consumption (raw)'!F1558,Sector!$C$57:$C$776,FALSE)))))</f>
        <v>13 Manufacture of textiles</v>
      </c>
      <c r="J1558" s="561">
        <v>21542300</v>
      </c>
      <c r="K1558" s="561">
        <v>18730300</v>
      </c>
      <c r="L1558" s="290"/>
      <c r="M1558" s="290"/>
      <c r="N1558" s="290"/>
      <c r="O1558" s="290"/>
      <c r="P1558" s="290"/>
      <c r="Q1558" s="290"/>
      <c r="R1558" s="290"/>
      <c r="S1558" s="290"/>
      <c r="T1558" s="290"/>
      <c r="U1558" s="290"/>
      <c r="V1558" s="290"/>
      <c r="W1558" s="290"/>
      <c r="X1558" s="290"/>
      <c r="Y1558" s="290"/>
      <c r="Z1558" s="290"/>
      <c r="AA1558" s="290"/>
      <c r="AB1558" s="290"/>
      <c r="AC1558" s="290"/>
      <c r="AD1558" s="290"/>
      <c r="AE1558" s="290"/>
      <c r="AF1558" s="290"/>
      <c r="AG1558" s="561">
        <v>2890.08529</v>
      </c>
      <c r="AH1558" s="561">
        <v>4347.3099200000006</v>
      </c>
      <c r="AI1558" s="290" t="s">
        <v>310</v>
      </c>
      <c r="AJ1558" s="290" t="s">
        <v>786</v>
      </c>
    </row>
    <row r="1559" spans="2:36" x14ac:dyDescent="0.25">
      <c r="B1559" s="554">
        <v>1457</v>
      </c>
      <c r="C1559" s="555"/>
      <c r="D1559" s="556"/>
      <c r="E1559" s="290" t="s">
        <v>395</v>
      </c>
      <c r="F1559" s="290" t="s">
        <v>585</v>
      </c>
      <c r="G1559" s="290" t="s">
        <v>397</v>
      </c>
      <c r="H1559" s="183" t="str">
        <f>INDEX(Sector!$D$57:$D$776,MATCH('Energy consumption (raw)'!F1559,Sector!$C$57:$C$776,FALSE))</f>
        <v>Manufacture of other textiles n.e.c</v>
      </c>
      <c r="I1559" s="183" t="str">
        <f>IF(G1559=Sector!$B$50,Sector!$B$50,IF(G1559=Sector!$B$51,Sector!$B$51,IF(G1559=Sector!$B$53,Sector!$B$53,INDEX(Sector!$E$57:$E$776,MATCH('Energy consumption (raw)'!F1559,Sector!$C$57:$C$776,FALSE)))))</f>
        <v>13 Manufacture of textiles</v>
      </c>
      <c r="J1559" s="561"/>
      <c r="K1559" s="561">
        <v>6868200</v>
      </c>
      <c r="L1559" s="290"/>
      <c r="M1559" s="290"/>
      <c r="N1559" s="290"/>
      <c r="O1559" s="290"/>
      <c r="P1559" s="290"/>
      <c r="Q1559" s="290"/>
      <c r="R1559" s="290"/>
      <c r="S1559" s="290"/>
      <c r="T1559" s="290"/>
      <c r="U1559" s="290"/>
      <c r="V1559" s="290"/>
      <c r="W1559" s="290"/>
      <c r="X1559" s="290"/>
      <c r="Y1559" s="290"/>
      <c r="Z1559" s="290"/>
      <c r="AA1559" s="290"/>
      <c r="AB1559" s="290"/>
      <c r="AC1559" s="290"/>
      <c r="AD1559" s="290"/>
      <c r="AE1559" s="290"/>
      <c r="AF1559" s="290"/>
      <c r="AG1559" s="561">
        <v>1059.7632600000002</v>
      </c>
      <c r="AH1559" s="561"/>
      <c r="AI1559" s="290" t="s">
        <v>310</v>
      </c>
      <c r="AJ1559" s="290" t="s">
        <v>786</v>
      </c>
    </row>
    <row r="1560" spans="2:36" x14ac:dyDescent="0.25">
      <c r="B1560" s="554">
        <v>1458</v>
      </c>
      <c r="C1560" s="555"/>
      <c r="D1560" s="556"/>
      <c r="E1560" s="290" t="s">
        <v>395</v>
      </c>
      <c r="F1560" s="290" t="s">
        <v>585</v>
      </c>
      <c r="G1560" s="290" t="s">
        <v>397</v>
      </c>
      <c r="H1560" s="183" t="str">
        <f>INDEX(Sector!$D$57:$D$776,MATCH('Energy consumption (raw)'!F1560,Sector!$C$57:$C$776,FALSE))</f>
        <v>Manufacture of other textiles n.e.c</v>
      </c>
      <c r="I1560" s="183" t="str">
        <f>IF(G1560=Sector!$B$50,Sector!$B$50,IF(G1560=Sector!$B$51,Sector!$B$51,IF(G1560=Sector!$B$53,Sector!$B$53,INDEX(Sector!$E$57:$E$776,MATCH('Energy consumption (raw)'!F1560,Sector!$C$57:$C$776,FALSE)))))</f>
        <v>13 Manufacture of textiles</v>
      </c>
      <c r="J1560" s="561">
        <v>5541900</v>
      </c>
      <c r="K1560" s="561">
        <v>5541900</v>
      </c>
      <c r="L1560" s="290"/>
      <c r="M1560" s="290"/>
      <c r="N1560" s="290">
        <v>2586</v>
      </c>
      <c r="O1560" s="290"/>
      <c r="P1560" s="290"/>
      <c r="Q1560" s="290"/>
      <c r="R1560" s="290"/>
      <c r="S1560" s="290"/>
      <c r="T1560" s="290"/>
      <c r="U1560" s="290"/>
      <c r="V1560" s="290"/>
      <c r="W1560" s="290"/>
      <c r="X1560" s="290"/>
      <c r="Y1560" s="290">
        <v>72</v>
      </c>
      <c r="Z1560" s="290"/>
      <c r="AA1560" s="290"/>
      <c r="AB1560" s="290"/>
      <c r="AC1560" s="290"/>
      <c r="AD1560" s="290"/>
      <c r="AE1560" s="290"/>
      <c r="AF1560" s="290"/>
      <c r="AG1560" s="561">
        <v>2743.7951699999999</v>
      </c>
      <c r="AH1560" s="561">
        <v>1910.8861099999999</v>
      </c>
      <c r="AI1560" s="290" t="s">
        <v>310</v>
      </c>
      <c r="AJ1560" s="290" t="s">
        <v>786</v>
      </c>
    </row>
    <row r="1561" spans="2:36" x14ac:dyDescent="0.25">
      <c r="B1561" s="554">
        <v>1459</v>
      </c>
      <c r="C1561" s="555"/>
      <c r="D1561" s="556"/>
      <c r="E1561" s="290" t="s">
        <v>395</v>
      </c>
      <c r="F1561" s="290" t="s">
        <v>804</v>
      </c>
      <c r="G1561" s="290" t="s">
        <v>397</v>
      </c>
      <c r="H1561" s="183" t="str">
        <f>INDEX(Sector!$D$57:$D$776,MATCH('Energy consumption (raw)'!F1561,Sector!$C$57:$C$776,FALSE))</f>
        <v>Producing high-class wooden products</v>
      </c>
      <c r="I1561" s="183" t="str">
        <f>IF(G1561=Sector!$B$50,Sector!$B$50,IF(G1561=Sector!$B$51,Sector!$B$51,IF(G1561=Sector!$B$53,Sector!$B$53,INDEX(Sector!$E$57:$E$776,MATCH('Energy consumption (raw)'!F1561,Sector!$C$57:$C$776,FALSE)))))</f>
        <v>16 Manufacture of wood and of products of wood and cork, except furniture;
manufacture of articles of straw and plaiting materials</v>
      </c>
      <c r="J1561" s="561"/>
      <c r="K1561" s="561">
        <v>8916400</v>
      </c>
      <c r="L1561" s="290"/>
      <c r="M1561" s="290"/>
      <c r="N1561" s="290"/>
      <c r="O1561" s="290"/>
      <c r="P1561" s="290"/>
      <c r="Q1561" s="290"/>
      <c r="R1561" s="290"/>
      <c r="S1561" s="290"/>
      <c r="T1561" s="290"/>
      <c r="U1561" s="290"/>
      <c r="V1561" s="290"/>
      <c r="W1561" s="290"/>
      <c r="X1561" s="290"/>
      <c r="Y1561" s="290"/>
      <c r="Z1561" s="290"/>
      <c r="AA1561" s="290"/>
      <c r="AB1561" s="290"/>
      <c r="AC1561" s="290"/>
      <c r="AD1561" s="290"/>
      <c r="AE1561" s="290"/>
      <c r="AF1561" s="290"/>
      <c r="AG1561" s="561">
        <v>1375.80052</v>
      </c>
      <c r="AH1561" s="561"/>
      <c r="AI1561" s="290" t="s">
        <v>310</v>
      </c>
      <c r="AJ1561" s="290" t="s">
        <v>786</v>
      </c>
    </row>
    <row r="1562" spans="2:36" x14ac:dyDescent="0.25">
      <c r="B1562" s="554">
        <v>1460</v>
      </c>
      <c r="C1562" s="555"/>
      <c r="D1562" s="556"/>
      <c r="E1562" s="290" t="s">
        <v>395</v>
      </c>
      <c r="F1562" s="290" t="s">
        <v>805</v>
      </c>
      <c r="G1562" s="290" t="s">
        <v>397</v>
      </c>
      <c r="H1562" s="183" t="str">
        <f>INDEX(Sector!$D$57:$D$776,MATCH('Energy consumption (raw)'!F1562,Sector!$C$57:$C$776,FALSE))</f>
        <v>Manufacture of paper products</v>
      </c>
      <c r="I1562" s="183" t="str">
        <f>IF(G1562=Sector!$B$50,Sector!$B$50,IF(G1562=Sector!$B$51,Sector!$B$51,IF(G1562=Sector!$B$53,Sector!$B$53,INDEX(Sector!$E$57:$E$776,MATCH('Energy consumption (raw)'!F1562,Sector!$C$57:$C$776,FALSE)))))</f>
        <v>17 Manufacture of paper and paper products</v>
      </c>
      <c r="J1562" s="561"/>
      <c r="K1562" s="561">
        <v>10382200</v>
      </c>
      <c r="L1562" s="290"/>
      <c r="M1562" s="290"/>
      <c r="N1562" s="290"/>
      <c r="O1562" s="290"/>
      <c r="P1562" s="290"/>
      <c r="Q1562" s="290"/>
      <c r="R1562" s="290"/>
      <c r="S1562" s="290"/>
      <c r="T1562" s="290"/>
      <c r="U1562" s="290"/>
      <c r="V1562" s="290"/>
      <c r="W1562" s="290"/>
      <c r="X1562" s="290"/>
      <c r="Y1562" s="290"/>
      <c r="Z1562" s="290"/>
      <c r="AA1562" s="290"/>
      <c r="AB1562" s="290"/>
      <c r="AC1562" s="290"/>
      <c r="AD1562" s="290"/>
      <c r="AE1562" s="290"/>
      <c r="AF1562" s="290"/>
      <c r="AG1562" s="561">
        <v>1601.9734600000002</v>
      </c>
      <c r="AH1562" s="561">
        <v>1587.8704400000001</v>
      </c>
      <c r="AI1562" s="290" t="s">
        <v>310</v>
      </c>
      <c r="AJ1562" s="290" t="s">
        <v>786</v>
      </c>
    </row>
    <row r="1563" spans="2:36" x14ac:dyDescent="0.25">
      <c r="B1563" s="554">
        <v>1461</v>
      </c>
      <c r="C1563" s="555"/>
      <c r="D1563" s="556"/>
      <c r="E1563" s="290" t="s">
        <v>395</v>
      </c>
      <c r="F1563" s="290" t="s">
        <v>505</v>
      </c>
      <c r="G1563" s="290" t="s">
        <v>397</v>
      </c>
      <c r="H1563" s="183" t="str">
        <f>INDEX(Sector!$D$57:$D$776,MATCH('Energy consumption (raw)'!F1563,Sector!$C$57:$C$776,FALSE))</f>
        <v>Manufacture of other products from paper and board n.e.c</v>
      </c>
      <c r="I1563" s="183" t="str">
        <f>IF(G1563=Sector!$B$50,Sector!$B$50,IF(G1563=Sector!$B$51,Sector!$B$51,IF(G1563=Sector!$B$53,Sector!$B$53,INDEX(Sector!$E$57:$E$776,MATCH('Energy consumption (raw)'!F1563,Sector!$C$57:$C$776,FALSE)))))</f>
        <v>17 Manufacture of paper and paper products</v>
      </c>
      <c r="J1563" s="561"/>
      <c r="K1563" s="561">
        <v>20740300</v>
      </c>
      <c r="L1563" s="290"/>
      <c r="M1563" s="290"/>
      <c r="N1563" s="290"/>
      <c r="O1563" s="290"/>
      <c r="P1563" s="290"/>
      <c r="Q1563" s="290"/>
      <c r="R1563" s="290"/>
      <c r="S1563" s="290"/>
      <c r="T1563" s="290"/>
      <c r="U1563" s="290"/>
      <c r="V1563" s="290"/>
      <c r="W1563" s="290"/>
      <c r="X1563" s="290"/>
      <c r="Y1563" s="290"/>
      <c r="Z1563" s="290"/>
      <c r="AA1563" s="290"/>
      <c r="AB1563" s="290">
        <v>11956</v>
      </c>
      <c r="AC1563" s="290"/>
      <c r="AD1563" s="290"/>
      <c r="AE1563" s="290"/>
      <c r="AF1563" s="290"/>
      <c r="AG1563" s="561">
        <v>7659.8162899999998</v>
      </c>
      <c r="AH1563" s="561">
        <v>1797.2401100000002</v>
      </c>
      <c r="AI1563" s="290" t="s">
        <v>310</v>
      </c>
      <c r="AJ1563" s="290" t="s">
        <v>786</v>
      </c>
    </row>
    <row r="1564" spans="2:36" x14ac:dyDescent="0.25">
      <c r="B1564" s="554">
        <v>1462</v>
      </c>
      <c r="C1564" s="555"/>
      <c r="D1564" s="556"/>
      <c r="E1564" s="290" t="s">
        <v>395</v>
      </c>
      <c r="F1564" s="290" t="s">
        <v>806</v>
      </c>
      <c r="G1564" s="290" t="s">
        <v>397</v>
      </c>
      <c r="H1564" s="183" t="str">
        <f>INDEX(Sector!$D$57:$D$776,MATCH('Energy consumption (raw)'!F1564,Sector!$C$57:$C$776,FALSE))</f>
        <v>Manufacture of other metal products n.e.c</v>
      </c>
      <c r="I1564" s="183" t="str">
        <f>IF(G1564=Sector!$B$50,Sector!$B$50,IF(G1564=Sector!$B$51,Sector!$B$51,IF(G1564=Sector!$B$53,Sector!$B$53,INDEX(Sector!$E$57:$E$776,MATCH('Energy consumption (raw)'!F1564,Sector!$C$57:$C$776,FALSE)))))</f>
        <v>24 Manufacture of basic metals</v>
      </c>
      <c r="J1564" s="561"/>
      <c r="K1564" s="561">
        <v>21412700</v>
      </c>
      <c r="L1564" s="290"/>
      <c r="M1564" s="290"/>
      <c r="N1564" s="290"/>
      <c r="O1564" s="290"/>
      <c r="P1564" s="290"/>
      <c r="Q1564" s="290"/>
      <c r="R1564" s="290"/>
      <c r="S1564" s="290"/>
      <c r="T1564" s="290"/>
      <c r="U1564" s="290"/>
      <c r="V1564" s="290"/>
      <c r="W1564" s="290"/>
      <c r="X1564" s="290"/>
      <c r="Y1564" s="290">
        <v>1090</v>
      </c>
      <c r="Z1564" s="290"/>
      <c r="AA1564" s="290"/>
      <c r="AB1564" s="290"/>
      <c r="AC1564" s="290"/>
      <c r="AD1564" s="290"/>
      <c r="AE1564" s="290"/>
      <c r="AF1564" s="290"/>
      <c r="AG1564" s="561">
        <v>4492.0796100000007</v>
      </c>
      <c r="AH1564" s="561">
        <v>3899.0992800000004</v>
      </c>
      <c r="AI1564" s="290" t="s">
        <v>310</v>
      </c>
      <c r="AJ1564" s="290" t="s">
        <v>786</v>
      </c>
    </row>
    <row r="1565" spans="2:36" x14ac:dyDescent="0.25">
      <c r="B1565" s="554">
        <v>1463</v>
      </c>
      <c r="C1565" s="555"/>
      <c r="D1565" s="556"/>
      <c r="E1565" s="290" t="s">
        <v>395</v>
      </c>
      <c r="F1565" s="290" t="s">
        <v>806</v>
      </c>
      <c r="G1565" s="290" t="s">
        <v>397</v>
      </c>
      <c r="H1565" s="183" t="str">
        <f>INDEX(Sector!$D$57:$D$776,MATCH('Energy consumption (raw)'!F1565,Sector!$C$57:$C$776,FALSE))</f>
        <v>Manufacture of other metal products n.e.c</v>
      </c>
      <c r="I1565" s="183" t="str">
        <f>IF(G1565=Sector!$B$50,Sector!$B$50,IF(G1565=Sector!$B$51,Sector!$B$51,IF(G1565=Sector!$B$53,Sector!$B$53,INDEX(Sector!$E$57:$E$776,MATCH('Energy consumption (raw)'!F1565,Sector!$C$57:$C$776,FALSE)))))</f>
        <v>24 Manufacture of basic metals</v>
      </c>
      <c r="J1565" s="561"/>
      <c r="K1565" s="561">
        <v>16367000</v>
      </c>
      <c r="L1565" s="290"/>
      <c r="M1565" s="290"/>
      <c r="N1565" s="290"/>
      <c r="O1565" s="290"/>
      <c r="P1565" s="290"/>
      <c r="Q1565" s="290"/>
      <c r="R1565" s="290"/>
      <c r="S1565" s="290">
        <v>298</v>
      </c>
      <c r="T1565" s="290"/>
      <c r="U1565" s="290"/>
      <c r="V1565" s="290"/>
      <c r="W1565" s="290"/>
      <c r="X1565" s="290"/>
      <c r="Y1565" s="290">
        <v>66</v>
      </c>
      <c r="Z1565" s="290"/>
      <c r="AA1565" s="290"/>
      <c r="AB1565" s="290"/>
      <c r="AC1565" s="290"/>
      <c r="AD1565" s="290"/>
      <c r="AE1565" s="290"/>
      <c r="AF1565" s="290"/>
      <c r="AG1565" s="561">
        <v>2597.6303400000002</v>
      </c>
      <c r="AH1565" s="561">
        <v>2115.8026450000002</v>
      </c>
      <c r="AI1565" s="290" t="s">
        <v>310</v>
      </c>
      <c r="AJ1565" s="290" t="s">
        <v>786</v>
      </c>
    </row>
    <row r="1566" spans="2:36" x14ac:dyDescent="0.25">
      <c r="B1566" s="554">
        <v>1464</v>
      </c>
      <c r="C1566" s="555"/>
      <c r="D1566" s="556"/>
      <c r="E1566" s="290" t="s">
        <v>395</v>
      </c>
      <c r="F1566" s="290" t="s">
        <v>513</v>
      </c>
      <c r="G1566" s="290" t="s">
        <v>397</v>
      </c>
      <c r="H1566" s="183" t="str">
        <f>INDEX(Sector!$D$57:$D$776,MATCH('Energy consumption (raw)'!F1566,Sector!$C$57:$C$776,FALSE))</f>
        <v>Manufacture of non-metallic products</v>
      </c>
      <c r="I1566" s="183" t="str">
        <f>IF(G1566=Sector!$B$50,Sector!$B$50,IF(G1566=Sector!$B$51,Sector!$B$51,IF(G1566=Sector!$B$53,Sector!$B$53,INDEX(Sector!$E$57:$E$776,MATCH('Energy consumption (raw)'!F1566,Sector!$C$57:$C$776,FALSE)))))</f>
        <v>23 Manufacture of other non-metallic mineral products</v>
      </c>
      <c r="J1566" s="561">
        <v>7591100</v>
      </c>
      <c r="K1566" s="561">
        <v>7591100</v>
      </c>
      <c r="L1566" s="290"/>
      <c r="M1566" s="290"/>
      <c r="N1566" s="290"/>
      <c r="O1566" s="290"/>
      <c r="P1566" s="290"/>
      <c r="Q1566" s="290"/>
      <c r="R1566" s="290"/>
      <c r="S1566" s="290"/>
      <c r="T1566" s="290"/>
      <c r="U1566" s="290"/>
      <c r="V1566" s="290"/>
      <c r="W1566" s="290"/>
      <c r="X1566" s="290"/>
      <c r="Y1566" s="290"/>
      <c r="Z1566" s="290"/>
      <c r="AA1566" s="290"/>
      <c r="AB1566" s="290"/>
      <c r="AC1566" s="290"/>
      <c r="AD1566" s="290"/>
      <c r="AE1566" s="290"/>
      <c r="AF1566" s="290"/>
      <c r="AG1566" s="561">
        <v>1171.30673</v>
      </c>
      <c r="AH1566" s="561">
        <v>1388.5919900000001</v>
      </c>
      <c r="AI1566" s="290" t="s">
        <v>310</v>
      </c>
      <c r="AJ1566" s="290" t="s">
        <v>786</v>
      </c>
    </row>
    <row r="1567" spans="2:36" x14ac:dyDescent="0.25">
      <c r="B1567" s="554">
        <v>1465</v>
      </c>
      <c r="C1567" s="555"/>
      <c r="D1567" s="556"/>
      <c r="E1567" s="290" t="s">
        <v>395</v>
      </c>
      <c r="F1567" s="290" t="s">
        <v>493</v>
      </c>
      <c r="G1567" s="290" t="s">
        <v>397</v>
      </c>
      <c r="H1567" s="183" t="str">
        <f>INDEX(Sector!$D$57:$D$776,MATCH('Energy consumption (raw)'!F1567,Sector!$C$57:$C$776,FALSE))</f>
        <v>Producing products from rubber and plastic</v>
      </c>
      <c r="I1567" s="183" t="str">
        <f>IF(G1567=Sector!$B$50,Sector!$B$50,IF(G1567=Sector!$B$51,Sector!$B$51,IF(G1567=Sector!$B$53,Sector!$B$53,INDEX(Sector!$E$57:$E$776,MATCH('Energy consumption (raw)'!F1567,Sector!$C$57:$C$776,FALSE)))))</f>
        <v>22 Manufacture of rubber and plastics products</v>
      </c>
      <c r="J1567" s="561"/>
      <c r="K1567" s="561">
        <v>24023700</v>
      </c>
      <c r="L1567" s="290"/>
      <c r="M1567" s="290"/>
      <c r="N1567" s="290"/>
      <c r="O1567" s="290"/>
      <c r="P1567" s="290"/>
      <c r="Q1567" s="290"/>
      <c r="R1567" s="290"/>
      <c r="S1567" s="290">
        <v>39</v>
      </c>
      <c r="T1567" s="290"/>
      <c r="U1567" s="290"/>
      <c r="V1567" s="290"/>
      <c r="W1567" s="290"/>
      <c r="X1567" s="290"/>
      <c r="Y1567" s="290"/>
      <c r="Z1567" s="290"/>
      <c r="AA1567" s="290"/>
      <c r="AB1567" s="290"/>
      <c r="AC1567" s="290"/>
      <c r="AD1567" s="290"/>
      <c r="AE1567" s="290"/>
      <c r="AF1567" s="290"/>
      <c r="AG1567" s="561">
        <v>3706.8912300000006</v>
      </c>
      <c r="AH1567" s="561">
        <v>3282.1615900000002</v>
      </c>
      <c r="AI1567" s="290" t="s">
        <v>310</v>
      </c>
      <c r="AJ1567" s="290" t="s">
        <v>786</v>
      </c>
    </row>
    <row r="1568" spans="2:36" x14ac:dyDescent="0.25">
      <c r="B1568" s="554">
        <v>1466</v>
      </c>
      <c r="C1568" s="555"/>
      <c r="D1568" s="556"/>
      <c r="E1568" s="290" t="s">
        <v>395</v>
      </c>
      <c r="F1568" s="290" t="s">
        <v>493</v>
      </c>
      <c r="G1568" s="290" t="s">
        <v>397</v>
      </c>
      <c r="H1568" s="183" t="str">
        <f>INDEX(Sector!$D$57:$D$776,MATCH('Energy consumption (raw)'!F1568,Sector!$C$57:$C$776,FALSE))</f>
        <v>Producing products from rubber and plastic</v>
      </c>
      <c r="I1568" s="183" t="str">
        <f>IF(G1568=Sector!$B$50,Sector!$B$50,IF(G1568=Sector!$B$51,Sector!$B$51,IF(G1568=Sector!$B$53,Sector!$B$53,INDEX(Sector!$E$57:$E$776,MATCH('Energy consumption (raw)'!F1568,Sector!$C$57:$C$776,FALSE)))))</f>
        <v>22 Manufacture of rubber and plastics products</v>
      </c>
      <c r="J1568" s="561"/>
      <c r="K1568" s="561">
        <v>15327500</v>
      </c>
      <c r="L1568" s="290"/>
      <c r="M1568" s="290"/>
      <c r="N1568" s="290"/>
      <c r="O1568" s="290"/>
      <c r="P1568" s="290"/>
      <c r="Q1568" s="290"/>
      <c r="R1568" s="290"/>
      <c r="S1568" s="290">
        <v>40</v>
      </c>
      <c r="T1568" s="290"/>
      <c r="U1568" s="290"/>
      <c r="V1568" s="290"/>
      <c r="W1568" s="290"/>
      <c r="X1568" s="290"/>
      <c r="Y1568" s="290"/>
      <c r="Z1568" s="290"/>
      <c r="AA1568" s="290"/>
      <c r="AB1568" s="290"/>
      <c r="AC1568" s="290"/>
      <c r="AD1568" s="290"/>
      <c r="AE1568" s="290"/>
      <c r="AF1568" s="290"/>
      <c r="AG1568" s="561">
        <v>2365.0684499999998</v>
      </c>
      <c r="AH1568" s="561">
        <v>2177.1884300000002</v>
      </c>
      <c r="AI1568" s="290" t="s">
        <v>310</v>
      </c>
      <c r="AJ1568" s="290" t="s">
        <v>786</v>
      </c>
    </row>
    <row r="1569" spans="2:36" x14ac:dyDescent="0.25">
      <c r="B1569" s="554">
        <v>1467</v>
      </c>
      <c r="C1569" s="555"/>
      <c r="D1569" s="556"/>
      <c r="E1569" s="290" t="s">
        <v>395</v>
      </c>
      <c r="F1569" s="290" t="s">
        <v>493</v>
      </c>
      <c r="G1569" s="290" t="s">
        <v>397</v>
      </c>
      <c r="H1569" s="183" t="str">
        <f>INDEX(Sector!$D$57:$D$776,MATCH('Energy consumption (raw)'!F1569,Sector!$C$57:$C$776,FALSE))</f>
        <v>Producing products from rubber and plastic</v>
      </c>
      <c r="I1569" s="183" t="str">
        <f>IF(G1569=Sector!$B$50,Sector!$B$50,IF(G1569=Sector!$B$51,Sector!$B$51,IF(G1569=Sector!$B$53,Sector!$B$53,INDEX(Sector!$E$57:$E$776,MATCH('Energy consumption (raw)'!F1569,Sector!$C$57:$C$776,FALSE)))))</f>
        <v>22 Manufacture of rubber and plastics products</v>
      </c>
      <c r="J1569" s="561">
        <v>6825000</v>
      </c>
      <c r="K1569" s="561">
        <v>6825000</v>
      </c>
      <c r="L1569" s="290"/>
      <c r="M1569" s="290"/>
      <c r="N1569" s="290"/>
      <c r="O1569" s="290"/>
      <c r="P1569" s="290"/>
      <c r="Q1569" s="290"/>
      <c r="R1569" s="290"/>
      <c r="S1569" s="290"/>
      <c r="T1569" s="290"/>
      <c r="U1569" s="290"/>
      <c r="V1569" s="290"/>
      <c r="W1569" s="290"/>
      <c r="X1569" s="290"/>
      <c r="Y1569" s="290"/>
      <c r="Z1569" s="290"/>
      <c r="AA1569" s="290"/>
      <c r="AB1569" s="290"/>
      <c r="AC1569" s="290"/>
      <c r="AD1569" s="290"/>
      <c r="AE1569" s="290"/>
      <c r="AF1569" s="290"/>
      <c r="AG1569" s="561">
        <v>1053.0975000000001</v>
      </c>
      <c r="AH1569" s="561">
        <v>1422.3682600000002</v>
      </c>
      <c r="AI1569" s="290" t="s">
        <v>310</v>
      </c>
      <c r="AJ1569" s="290" t="s">
        <v>786</v>
      </c>
    </row>
    <row r="1570" spans="2:36" x14ac:dyDescent="0.25">
      <c r="B1570" s="554">
        <v>1468</v>
      </c>
      <c r="C1570" s="555"/>
      <c r="D1570" s="556"/>
      <c r="E1570" s="290" t="s">
        <v>395</v>
      </c>
      <c r="F1570" s="290" t="s">
        <v>417</v>
      </c>
      <c r="G1570" s="290" t="s">
        <v>397</v>
      </c>
      <c r="H1570" s="183" t="str">
        <f>INDEX(Sector!$D$57:$D$776,MATCH('Energy consumption (raw)'!F1570,Sector!$C$57:$C$776,FALSE))</f>
        <v>Producing products from plastic</v>
      </c>
      <c r="I1570" s="183" t="str">
        <f>IF(G1570=Sector!$B$50,Sector!$B$50,IF(G1570=Sector!$B$51,Sector!$B$51,IF(G1570=Sector!$B$53,Sector!$B$53,INDEX(Sector!$E$57:$E$776,MATCH('Energy consumption (raw)'!F1570,Sector!$C$57:$C$776,FALSE)))))</f>
        <v>22 Manufacture of rubber and plastics products</v>
      </c>
      <c r="J1570" s="561"/>
      <c r="K1570" s="561">
        <v>13229370</v>
      </c>
      <c r="L1570" s="290"/>
      <c r="M1570" s="290"/>
      <c r="N1570" s="290"/>
      <c r="O1570" s="290"/>
      <c r="P1570" s="290"/>
      <c r="Q1570" s="290"/>
      <c r="R1570" s="290"/>
      <c r="S1570" s="290"/>
      <c r="T1570" s="290"/>
      <c r="U1570" s="290"/>
      <c r="V1570" s="290"/>
      <c r="W1570" s="290"/>
      <c r="X1570" s="290"/>
      <c r="Y1570" s="290"/>
      <c r="Z1570" s="290"/>
      <c r="AA1570" s="290"/>
      <c r="AB1570" s="290"/>
      <c r="AC1570" s="290"/>
      <c r="AD1570" s="290"/>
      <c r="AE1570" s="290"/>
      <c r="AF1570" s="290"/>
      <c r="AG1570" s="561">
        <v>2041.2917910000001</v>
      </c>
      <c r="AH1570" s="561">
        <v>3214.4022880000002</v>
      </c>
      <c r="AI1570" s="290" t="s">
        <v>310</v>
      </c>
      <c r="AJ1570" s="290" t="s">
        <v>786</v>
      </c>
    </row>
    <row r="1571" spans="2:36" x14ac:dyDescent="0.25">
      <c r="B1571" s="554">
        <v>1469</v>
      </c>
      <c r="C1571" s="555"/>
      <c r="D1571" s="556"/>
      <c r="E1571" s="290" t="s">
        <v>395</v>
      </c>
      <c r="F1571" s="290" t="s">
        <v>417</v>
      </c>
      <c r="G1571" s="290" t="s">
        <v>397</v>
      </c>
      <c r="H1571" s="183" t="str">
        <f>INDEX(Sector!$D$57:$D$776,MATCH('Energy consumption (raw)'!F1571,Sector!$C$57:$C$776,FALSE))</f>
        <v>Producing products from plastic</v>
      </c>
      <c r="I1571" s="183" t="str">
        <f>IF(G1571=Sector!$B$50,Sector!$B$50,IF(G1571=Sector!$B$51,Sector!$B$51,IF(G1571=Sector!$B$53,Sector!$B$53,INDEX(Sector!$E$57:$E$776,MATCH('Energy consumption (raw)'!F1571,Sector!$C$57:$C$776,FALSE)))))</f>
        <v>22 Manufacture of rubber and plastics products</v>
      </c>
      <c r="J1571" s="561"/>
      <c r="K1571" s="561">
        <v>19059300</v>
      </c>
      <c r="L1571" s="290"/>
      <c r="M1571" s="290"/>
      <c r="N1571" s="290"/>
      <c r="O1571" s="290"/>
      <c r="P1571" s="290"/>
      <c r="Q1571" s="290"/>
      <c r="R1571" s="290"/>
      <c r="S1571" s="290">
        <v>2</v>
      </c>
      <c r="T1571" s="290"/>
      <c r="U1571" s="290"/>
      <c r="V1571" s="290"/>
      <c r="W1571" s="290"/>
      <c r="X1571" s="290"/>
      <c r="Y1571" s="290">
        <v>31</v>
      </c>
      <c r="Z1571" s="290"/>
      <c r="AA1571" s="290"/>
      <c r="AB1571" s="290"/>
      <c r="AC1571" s="290"/>
      <c r="AD1571" s="290"/>
      <c r="AE1571" s="290"/>
      <c r="AF1571" s="290"/>
      <c r="AG1571" s="561">
        <v>2974.6417500000002</v>
      </c>
      <c r="AH1571" s="561">
        <v>2850.63078</v>
      </c>
      <c r="AI1571" s="290" t="s">
        <v>310</v>
      </c>
      <c r="AJ1571" s="290" t="s">
        <v>786</v>
      </c>
    </row>
    <row r="1572" spans="2:36" x14ac:dyDescent="0.25">
      <c r="B1572" s="554">
        <v>1470</v>
      </c>
      <c r="C1572" s="555"/>
      <c r="D1572" s="556"/>
      <c r="E1572" s="290" t="s">
        <v>395</v>
      </c>
      <c r="F1572" s="290" t="s">
        <v>417</v>
      </c>
      <c r="G1572" s="290" t="s">
        <v>397</v>
      </c>
      <c r="H1572" s="183" t="str">
        <f>INDEX(Sector!$D$57:$D$776,MATCH('Energy consumption (raw)'!F1572,Sector!$C$57:$C$776,FALSE))</f>
        <v>Producing products from plastic</v>
      </c>
      <c r="I1572" s="183" t="str">
        <f>IF(G1572=Sector!$B$50,Sector!$B$50,IF(G1572=Sector!$B$51,Sector!$B$51,IF(G1572=Sector!$B$53,Sector!$B$53,INDEX(Sector!$E$57:$E$776,MATCH('Energy consumption (raw)'!F1572,Sector!$C$57:$C$776,FALSE)))))</f>
        <v>22 Manufacture of rubber and plastics products</v>
      </c>
      <c r="J1572" s="561"/>
      <c r="K1572" s="561">
        <v>7914400</v>
      </c>
      <c r="L1572" s="290"/>
      <c r="M1572" s="290"/>
      <c r="N1572" s="290"/>
      <c r="O1572" s="290"/>
      <c r="P1572" s="290"/>
      <c r="Q1572" s="290"/>
      <c r="R1572" s="290"/>
      <c r="S1572" s="290">
        <v>16</v>
      </c>
      <c r="T1572" s="290"/>
      <c r="U1572" s="290"/>
      <c r="V1572" s="290"/>
      <c r="W1572" s="290"/>
      <c r="X1572" s="290"/>
      <c r="Y1572" s="290"/>
      <c r="Z1572" s="290"/>
      <c r="AA1572" s="290"/>
      <c r="AB1572" s="290"/>
      <c r="AC1572" s="290"/>
      <c r="AD1572" s="290"/>
      <c r="AE1572" s="290"/>
      <c r="AF1572" s="290"/>
      <c r="AG1572" s="561">
        <v>1221.2059999999999</v>
      </c>
      <c r="AH1572" s="561">
        <v>1235.2719199999999</v>
      </c>
      <c r="AI1572" s="290" t="s">
        <v>310</v>
      </c>
      <c r="AJ1572" s="290" t="s">
        <v>786</v>
      </c>
    </row>
    <row r="1573" spans="2:36" x14ac:dyDescent="0.25">
      <c r="B1573" s="554">
        <v>1471</v>
      </c>
      <c r="C1573" s="555"/>
      <c r="D1573" s="556"/>
      <c r="E1573" s="290" t="s">
        <v>395</v>
      </c>
      <c r="F1573" s="290" t="s">
        <v>498</v>
      </c>
      <c r="G1573" s="290" t="s">
        <v>397</v>
      </c>
      <c r="H1573" s="183" t="str">
        <f>INDEX(Sector!$D$57:$D$776,MATCH('Energy consumption (raw)'!F1573,Sector!$C$57:$C$776,FALSE))</f>
        <v>Manufacture of electrical equipment and tools</v>
      </c>
      <c r="I1573" s="183" t="str">
        <f>IF(G1573=Sector!$B$50,Sector!$B$50,IF(G1573=Sector!$B$51,Sector!$B$51,IF(G1573=Sector!$B$53,Sector!$B$53,INDEX(Sector!$E$57:$E$776,MATCH('Energy consumption (raw)'!F1573,Sector!$C$57:$C$776,FALSE)))))</f>
        <v>27 Manufacture of electrical equipment</v>
      </c>
      <c r="J1573" s="561"/>
      <c r="K1573" s="561">
        <v>9975640</v>
      </c>
      <c r="L1573" s="290"/>
      <c r="M1573" s="290"/>
      <c r="N1573" s="290"/>
      <c r="O1573" s="290"/>
      <c r="P1573" s="290"/>
      <c r="Q1573" s="290"/>
      <c r="R1573" s="290"/>
      <c r="S1573" s="290"/>
      <c r="T1573" s="290"/>
      <c r="U1573" s="290"/>
      <c r="V1573" s="290"/>
      <c r="W1573" s="290"/>
      <c r="X1573" s="290"/>
      <c r="Y1573" s="290">
        <v>437</v>
      </c>
      <c r="Z1573" s="290"/>
      <c r="AA1573" s="290"/>
      <c r="AB1573" s="290"/>
      <c r="AC1573" s="290"/>
      <c r="AD1573" s="290"/>
      <c r="AE1573" s="290"/>
      <c r="AF1573" s="290"/>
      <c r="AG1573" s="561">
        <v>2015.5712520000002</v>
      </c>
      <c r="AH1573" s="561">
        <v>1377</v>
      </c>
      <c r="AI1573" s="290" t="s">
        <v>310</v>
      </c>
      <c r="AJ1573" s="290" t="s">
        <v>786</v>
      </c>
    </row>
    <row r="1574" spans="2:36" x14ac:dyDescent="0.25">
      <c r="B1574" s="554">
        <v>1472</v>
      </c>
      <c r="C1574" s="555"/>
      <c r="D1574" s="556"/>
      <c r="E1574" s="290" t="s">
        <v>395</v>
      </c>
      <c r="F1574" s="290" t="s">
        <v>807</v>
      </c>
      <c r="G1574" s="290" t="s">
        <v>397</v>
      </c>
      <c r="H1574" s="183" t="str">
        <f>INDEX(Sector!$D$57:$D$776,MATCH('Energy consumption (raw)'!F1574,Sector!$C$57:$C$776,FALSE))</f>
        <v>Manufacture of cables and cables</v>
      </c>
      <c r="I1574" s="183" t="str">
        <f>IF(G1574=Sector!$B$50,Sector!$B$50,IF(G1574=Sector!$B$51,Sector!$B$51,IF(G1574=Sector!$B$53,Sector!$B$53,INDEX(Sector!$E$57:$E$776,MATCH('Energy consumption (raw)'!F1574,Sector!$C$57:$C$776,FALSE)))))</f>
        <v>27 Manufacture of electrical equipment</v>
      </c>
      <c r="J1574" s="561">
        <v>10290700</v>
      </c>
      <c r="K1574" s="561">
        <v>10290700</v>
      </c>
      <c r="L1574" s="290"/>
      <c r="M1574" s="290"/>
      <c r="N1574" s="290"/>
      <c r="O1574" s="290"/>
      <c r="P1574" s="290"/>
      <c r="Q1574" s="290"/>
      <c r="R1574" s="290"/>
      <c r="S1574" s="290">
        <v>24</v>
      </c>
      <c r="T1574" s="290"/>
      <c r="U1574" s="290"/>
      <c r="V1574" s="290"/>
      <c r="W1574" s="290"/>
      <c r="X1574" s="290"/>
      <c r="Y1574" s="290">
        <v>615</v>
      </c>
      <c r="Z1574" s="290"/>
      <c r="AA1574" s="290"/>
      <c r="AB1574" s="290"/>
      <c r="AC1574" s="290"/>
      <c r="AD1574" s="290"/>
      <c r="AE1574" s="290"/>
      <c r="AF1574" s="290"/>
      <c r="AG1574" s="561">
        <v>2258.22613</v>
      </c>
      <c r="AH1574" s="561">
        <v>1689.9506699999999</v>
      </c>
      <c r="AI1574" s="290" t="s">
        <v>310</v>
      </c>
      <c r="AJ1574" s="290" t="s">
        <v>786</v>
      </c>
    </row>
    <row r="1575" spans="2:36" x14ac:dyDescent="0.25">
      <c r="B1575" s="554">
        <v>1473</v>
      </c>
      <c r="C1575" s="555"/>
      <c r="D1575" s="556"/>
      <c r="E1575" s="290" t="s">
        <v>395</v>
      </c>
      <c r="F1575" s="290" t="s">
        <v>808</v>
      </c>
      <c r="G1575" s="290" t="s">
        <v>397</v>
      </c>
      <c r="H1575" s="183" t="str">
        <f>INDEX(Sector!$D$57:$D$776,MATCH('Energy consumption (raw)'!F1575,Sector!$C$57:$C$776,FALSE))</f>
        <v>Shoe sole production</v>
      </c>
      <c r="I1575" s="183" t="str">
        <f>IF(G1575=Sector!$B$50,Sector!$B$50,IF(G1575=Sector!$B$51,Sector!$B$51,IF(G1575=Sector!$B$53,Sector!$B$53,INDEX(Sector!$E$57:$E$776,MATCH('Energy consumption (raw)'!F1575,Sector!$C$57:$C$776,FALSE)))))</f>
        <v>14 Manufacture of wearing apparel</v>
      </c>
      <c r="J1575" s="561">
        <v>8316300</v>
      </c>
      <c r="K1575" s="561">
        <v>8316300</v>
      </c>
      <c r="L1575" s="290"/>
      <c r="M1575" s="290"/>
      <c r="N1575" s="290"/>
      <c r="O1575" s="290"/>
      <c r="P1575" s="290"/>
      <c r="Q1575" s="290"/>
      <c r="R1575" s="290"/>
      <c r="S1575" s="290">
        <v>12200</v>
      </c>
      <c r="T1575" s="290"/>
      <c r="U1575" s="290"/>
      <c r="V1575" s="290"/>
      <c r="W1575" s="290"/>
      <c r="X1575" s="290"/>
      <c r="Y1575" s="290"/>
      <c r="Z1575" s="290"/>
      <c r="AA1575" s="290"/>
      <c r="AB1575" s="290"/>
      <c r="AC1575" s="290"/>
      <c r="AD1575" s="290"/>
      <c r="AE1575" s="290"/>
      <c r="AF1575" s="290"/>
      <c r="AG1575" s="561">
        <v>1293.9410900000003</v>
      </c>
      <c r="AH1575" s="561">
        <v>1601.0013700000002</v>
      </c>
      <c r="AI1575" s="290" t="s">
        <v>310</v>
      </c>
      <c r="AJ1575" s="290" t="s">
        <v>786</v>
      </c>
    </row>
    <row r="1576" spans="2:36" x14ac:dyDescent="0.25">
      <c r="B1576" s="554">
        <v>1474</v>
      </c>
      <c r="C1576" s="555"/>
      <c r="D1576" s="556"/>
      <c r="E1576" s="290" t="s">
        <v>395</v>
      </c>
      <c r="F1576" s="290" t="s">
        <v>705</v>
      </c>
      <c r="G1576" s="290" t="s">
        <v>397</v>
      </c>
      <c r="H1576" s="183" t="str">
        <f>INDEX(Sector!$D$57:$D$776,MATCH('Energy consumption (raw)'!F1576,Sector!$C$57:$C$776,FALSE))</f>
        <v>Producing wood products</v>
      </c>
      <c r="I1576" s="183" t="str">
        <f>IF(G1576=Sector!$B$50,Sector!$B$50,IF(G1576=Sector!$B$51,Sector!$B$51,IF(G1576=Sector!$B$53,Sector!$B$53,INDEX(Sector!$E$57:$E$776,MATCH('Energy consumption (raw)'!F1576,Sector!$C$57:$C$776,FALSE)))))</f>
        <v>16 Manufacture of wood and of products of wood and cork, except furniture;
manufacture of articles of straw and plaiting materials</v>
      </c>
      <c r="J1576" s="561">
        <v>17100900</v>
      </c>
      <c r="K1576" s="561">
        <v>17100900</v>
      </c>
      <c r="L1576" s="290"/>
      <c r="M1576" s="290"/>
      <c r="N1576" s="290"/>
      <c r="O1576" s="290"/>
      <c r="P1576" s="290"/>
      <c r="Q1576" s="290"/>
      <c r="R1576" s="290"/>
      <c r="S1576" s="290"/>
      <c r="T1576" s="290"/>
      <c r="U1576" s="290"/>
      <c r="V1576" s="290"/>
      <c r="W1576" s="290"/>
      <c r="X1576" s="290"/>
      <c r="Y1576" s="290"/>
      <c r="Z1576" s="290"/>
      <c r="AA1576" s="290"/>
      <c r="AB1576" s="290"/>
      <c r="AC1576" s="290"/>
      <c r="AD1576" s="290"/>
      <c r="AE1576" s="290"/>
      <c r="AF1576" s="290"/>
      <c r="AG1576" s="561">
        <v>2638.66887</v>
      </c>
      <c r="AH1576" s="561">
        <v>3265.77493</v>
      </c>
      <c r="AI1576" s="290" t="s">
        <v>310</v>
      </c>
      <c r="AJ1576" s="290" t="s">
        <v>786</v>
      </c>
    </row>
    <row r="1577" spans="2:36" x14ac:dyDescent="0.25">
      <c r="B1577" s="554">
        <v>1475</v>
      </c>
      <c r="C1577" s="555"/>
      <c r="D1577" s="556"/>
      <c r="E1577" s="290" t="s">
        <v>395</v>
      </c>
      <c r="F1577" s="290" t="s">
        <v>417</v>
      </c>
      <c r="G1577" s="290" t="s">
        <v>397</v>
      </c>
      <c r="H1577" s="183" t="str">
        <f>INDEX(Sector!$D$57:$D$776,MATCH('Energy consumption (raw)'!F1577,Sector!$C$57:$C$776,FALSE))</f>
        <v>Producing products from plastic</v>
      </c>
      <c r="I1577" s="183" t="str">
        <f>IF(G1577=Sector!$B$50,Sector!$B$50,IF(G1577=Sector!$B$51,Sector!$B$51,IF(G1577=Sector!$B$53,Sector!$B$53,INDEX(Sector!$E$57:$E$776,MATCH('Energy consumption (raw)'!F1577,Sector!$C$57:$C$776,FALSE)))))</f>
        <v>22 Manufacture of rubber and plastics products</v>
      </c>
      <c r="J1577" s="561"/>
      <c r="K1577" s="561">
        <v>19111200</v>
      </c>
      <c r="L1577" s="290"/>
      <c r="M1577" s="290"/>
      <c r="N1577" s="290"/>
      <c r="O1577" s="290"/>
      <c r="P1577" s="290"/>
      <c r="Q1577" s="290"/>
      <c r="R1577" s="290"/>
      <c r="S1577" s="290"/>
      <c r="T1577" s="290"/>
      <c r="U1577" s="290"/>
      <c r="V1577" s="290"/>
      <c r="W1577" s="290"/>
      <c r="X1577" s="290"/>
      <c r="Y1577" s="290"/>
      <c r="Z1577" s="290"/>
      <c r="AA1577" s="290"/>
      <c r="AB1577" s="290"/>
      <c r="AC1577" s="290"/>
      <c r="AD1577" s="290"/>
      <c r="AE1577" s="290"/>
      <c r="AF1577" s="290"/>
      <c r="AG1577" s="561">
        <v>2948.8581600000002</v>
      </c>
      <c r="AH1577" s="561">
        <v>2929.8946900000001</v>
      </c>
      <c r="AI1577" s="290" t="s">
        <v>310</v>
      </c>
      <c r="AJ1577" s="290" t="s">
        <v>786</v>
      </c>
    </row>
    <row r="1578" spans="2:36" x14ac:dyDescent="0.25">
      <c r="B1578" s="554">
        <v>1476</v>
      </c>
      <c r="C1578" s="555"/>
      <c r="D1578" s="556"/>
      <c r="E1578" s="290" t="s">
        <v>395</v>
      </c>
      <c r="F1578" s="290" t="s">
        <v>417</v>
      </c>
      <c r="G1578" s="290" t="s">
        <v>397</v>
      </c>
      <c r="H1578" s="183" t="str">
        <f>INDEX(Sector!$D$57:$D$776,MATCH('Energy consumption (raw)'!F1578,Sector!$C$57:$C$776,FALSE))</f>
        <v>Producing products from plastic</v>
      </c>
      <c r="I1578" s="183" t="str">
        <f>IF(G1578=Sector!$B$50,Sector!$B$50,IF(G1578=Sector!$B$51,Sector!$B$51,IF(G1578=Sector!$B$53,Sector!$B$53,INDEX(Sector!$E$57:$E$776,MATCH('Energy consumption (raw)'!F1578,Sector!$C$57:$C$776,FALSE)))))</f>
        <v>22 Manufacture of rubber and plastics products</v>
      </c>
      <c r="J1578" s="561"/>
      <c r="K1578" s="561">
        <v>12086200</v>
      </c>
      <c r="L1578" s="290"/>
      <c r="M1578" s="290"/>
      <c r="N1578" s="290"/>
      <c r="O1578" s="290"/>
      <c r="P1578" s="290"/>
      <c r="Q1578" s="290"/>
      <c r="R1578" s="290"/>
      <c r="S1578" s="290">
        <v>71</v>
      </c>
      <c r="T1578" s="290"/>
      <c r="U1578" s="290"/>
      <c r="V1578" s="290"/>
      <c r="W1578" s="290"/>
      <c r="X1578" s="290"/>
      <c r="Y1578" s="290"/>
      <c r="Z1578" s="290"/>
      <c r="AA1578" s="290"/>
      <c r="AB1578" s="290"/>
      <c r="AC1578" s="290"/>
      <c r="AD1578" s="290"/>
      <c r="AE1578" s="290"/>
      <c r="AF1578" s="290"/>
      <c r="AG1578" s="561">
        <v>1864.9631400000001</v>
      </c>
      <c r="AH1578" s="561">
        <v>1918.6279200000001</v>
      </c>
      <c r="AI1578" s="290" t="s">
        <v>310</v>
      </c>
      <c r="AJ1578" s="290" t="s">
        <v>786</v>
      </c>
    </row>
    <row r="1579" spans="2:36" x14ac:dyDescent="0.25">
      <c r="B1579" s="554">
        <v>1477</v>
      </c>
      <c r="C1579" s="555"/>
      <c r="D1579" s="556"/>
      <c r="E1579" s="290" t="s">
        <v>395</v>
      </c>
      <c r="F1579" s="290" t="s">
        <v>431</v>
      </c>
      <c r="G1579" s="290" t="s">
        <v>397</v>
      </c>
      <c r="H1579" s="183" t="str">
        <f>INDEX(Sector!$D$57:$D$776,MATCH('Energy consumption (raw)'!F1579,Sector!$C$57:$C$776,FALSE))</f>
        <v>Production of non-alcoholic beverages</v>
      </c>
      <c r="I1579" s="183" t="str">
        <f>IF(G1579=Sector!$B$50,Sector!$B$50,IF(G1579=Sector!$B$51,Sector!$B$51,IF(G1579=Sector!$B$53,Sector!$B$53,INDEX(Sector!$E$57:$E$776,MATCH('Energy consumption (raw)'!F1579,Sector!$C$57:$C$776,FALSE)))))</f>
        <v>11 Manufacture of beverages</v>
      </c>
      <c r="J1579" s="561"/>
      <c r="K1579" s="561">
        <v>33569600</v>
      </c>
      <c r="L1579" s="290"/>
      <c r="M1579" s="290"/>
      <c r="N1579" s="290"/>
      <c r="O1579" s="290"/>
      <c r="P1579" s="290"/>
      <c r="Q1579" s="290"/>
      <c r="R1579" s="290"/>
      <c r="S1579" s="290"/>
      <c r="T1579" s="290"/>
      <c r="U1579" s="290"/>
      <c r="V1579" s="290"/>
      <c r="W1579" s="290"/>
      <c r="X1579" s="290"/>
      <c r="Y1579" s="290"/>
      <c r="Z1579" s="290"/>
      <c r="AA1579" s="290"/>
      <c r="AB1579" s="290"/>
      <c r="AC1579" s="290"/>
      <c r="AD1579" s="290"/>
      <c r="AE1579" s="290"/>
      <c r="AF1579" s="290"/>
      <c r="AG1579" s="561">
        <v>5179.78928</v>
      </c>
      <c r="AH1579" s="561">
        <v>4628.9845700000005</v>
      </c>
      <c r="AI1579" s="290" t="s">
        <v>310</v>
      </c>
      <c r="AJ1579" s="290" t="s">
        <v>786</v>
      </c>
    </row>
    <row r="1580" spans="2:36" x14ac:dyDescent="0.25">
      <c r="B1580" s="554">
        <v>1478</v>
      </c>
      <c r="C1580" s="555"/>
      <c r="D1580" s="556"/>
      <c r="E1580" s="290" t="s">
        <v>395</v>
      </c>
      <c r="F1580" s="290" t="s">
        <v>597</v>
      </c>
      <c r="G1580" s="290" t="s">
        <v>397</v>
      </c>
      <c r="H1580" s="183" t="str">
        <f>INDEX(Sector!$D$57:$D$776,MATCH('Energy consumption (raw)'!F1580,Sector!$C$57:$C$776,FALSE))</f>
        <v>Producing non-alcoholic beverages, mineral water</v>
      </c>
      <c r="I1580" s="183" t="str">
        <f>IF(G1580=Sector!$B$50,Sector!$B$50,IF(G1580=Sector!$B$51,Sector!$B$51,IF(G1580=Sector!$B$53,Sector!$B$53,INDEX(Sector!$E$57:$E$776,MATCH('Energy consumption (raw)'!F1580,Sector!$C$57:$C$776,FALSE)))))</f>
        <v>11 Manufacture of beverages</v>
      </c>
      <c r="J1580" s="561">
        <v>17398600</v>
      </c>
      <c r="K1580" s="561">
        <v>17398600</v>
      </c>
      <c r="L1580" s="290"/>
      <c r="M1580" s="290"/>
      <c r="N1580" s="290"/>
      <c r="O1580" s="290"/>
      <c r="P1580" s="290"/>
      <c r="Q1580" s="290"/>
      <c r="R1580" s="290"/>
      <c r="S1580" s="290"/>
      <c r="T1580" s="290"/>
      <c r="U1580" s="290"/>
      <c r="V1580" s="290"/>
      <c r="W1580" s="290"/>
      <c r="X1580" s="290"/>
      <c r="Y1580" s="290"/>
      <c r="Z1580" s="290"/>
      <c r="AA1580" s="290"/>
      <c r="AB1580" s="290"/>
      <c r="AC1580" s="290"/>
      <c r="AD1580" s="290"/>
      <c r="AE1580" s="290"/>
      <c r="AF1580" s="290"/>
      <c r="AG1580" s="561">
        <v>2684.6039800000003</v>
      </c>
      <c r="AH1580" s="561">
        <v>6519.4108473000006</v>
      </c>
      <c r="AI1580" s="290" t="s">
        <v>310</v>
      </c>
      <c r="AJ1580" s="290" t="s">
        <v>786</v>
      </c>
    </row>
    <row r="1581" spans="2:36" x14ac:dyDescent="0.25">
      <c r="B1581" s="554">
        <v>1479</v>
      </c>
      <c r="C1581" s="555"/>
      <c r="D1581" s="556"/>
      <c r="E1581" s="290" t="s">
        <v>395</v>
      </c>
      <c r="F1581" s="290" t="s">
        <v>809</v>
      </c>
      <c r="G1581" s="290" t="s">
        <v>397</v>
      </c>
      <c r="H1581" s="183" t="str">
        <f>INDEX(Sector!$D$57:$D$776,MATCH('Energy consumption (raw)'!F1581,Sector!$C$57:$C$776,FALSE))</f>
        <v>Manufacture of engines and turbines (except for aircraft, automobile and motorcycle engines)</v>
      </c>
      <c r="I1581" s="183" t="str">
        <f>IF(G1581=Sector!$B$50,Sector!$B$50,IF(G1581=Sector!$B$51,Sector!$B$51,IF(G1581=Sector!$B$53,Sector!$B$53,INDEX(Sector!$E$57:$E$776,MATCH('Energy consumption (raw)'!F1581,Sector!$C$57:$C$776,FALSE)))))</f>
        <v>29 Manufacture of motor vehicles, trailers and semi-trailers</v>
      </c>
      <c r="J1581" s="561">
        <v>22310100</v>
      </c>
      <c r="K1581" s="561">
        <v>22310300</v>
      </c>
      <c r="L1581" s="290"/>
      <c r="M1581" s="290"/>
      <c r="N1581" s="290"/>
      <c r="O1581" s="290"/>
      <c r="P1581" s="290"/>
      <c r="Q1581" s="290"/>
      <c r="R1581" s="290"/>
      <c r="S1581" s="290">
        <v>28</v>
      </c>
      <c r="T1581" s="290"/>
      <c r="U1581" s="290"/>
      <c r="V1581" s="290"/>
      <c r="W1581" s="290"/>
      <c r="X1581" s="290"/>
      <c r="Y1581" s="290">
        <v>77</v>
      </c>
      <c r="Z1581" s="290"/>
      <c r="AA1581" s="290"/>
      <c r="AB1581" s="290"/>
      <c r="AC1581" s="290"/>
      <c r="AD1581" s="290"/>
      <c r="AE1581" s="290"/>
      <c r="AF1581" s="290"/>
      <c r="AG1581" s="561">
        <v>3526.4339300000001</v>
      </c>
      <c r="AH1581" s="561">
        <v>4139.1437900000001</v>
      </c>
      <c r="AI1581" s="290" t="s">
        <v>310</v>
      </c>
      <c r="AJ1581" s="290" t="s">
        <v>786</v>
      </c>
    </row>
    <row r="1582" spans="2:36" x14ac:dyDescent="0.25">
      <c r="B1582" s="554">
        <v>1480</v>
      </c>
      <c r="C1582" s="555"/>
      <c r="D1582" s="556"/>
      <c r="E1582" s="290" t="s">
        <v>395</v>
      </c>
      <c r="F1582" s="559" t="s">
        <v>810</v>
      </c>
      <c r="G1582" s="290" t="s">
        <v>397</v>
      </c>
      <c r="H1582" s="183" t="str">
        <f>INDEX(Sector!$D$57:$D$776,MATCH('Energy consumption (raw)'!F1582,Sector!$C$57:$C$776,FALSE))</f>
        <v>Manufacture of other glass and glass products</v>
      </c>
      <c r="I1582" s="183" t="str">
        <f>IF(G1582=Sector!$B$50,Sector!$B$50,IF(G1582=Sector!$B$51,Sector!$B$51,IF(G1582=Sector!$B$53,Sector!$B$53,INDEX(Sector!$E$57:$E$776,MATCH('Energy consumption (raw)'!F1582,Sector!$C$57:$C$776,FALSE)))))</f>
        <v>23 Manufacture of other non-metallic mineral products</v>
      </c>
      <c r="J1582" s="561"/>
      <c r="K1582" s="561">
        <v>7137900</v>
      </c>
      <c r="L1582" s="290"/>
      <c r="M1582" s="290"/>
      <c r="N1582" s="290"/>
      <c r="O1582" s="290"/>
      <c r="P1582" s="290"/>
      <c r="Q1582" s="290"/>
      <c r="R1582" s="290"/>
      <c r="S1582" s="290"/>
      <c r="T1582" s="290"/>
      <c r="U1582" s="290"/>
      <c r="V1582" s="290"/>
      <c r="W1582" s="290"/>
      <c r="X1582" s="290"/>
      <c r="Y1582" s="290"/>
      <c r="Z1582" s="290"/>
      <c r="AA1582" s="290"/>
      <c r="AB1582" s="290"/>
      <c r="AC1582" s="290"/>
      <c r="AD1582" s="290"/>
      <c r="AE1582" s="290"/>
      <c r="AF1582" s="290"/>
      <c r="AG1582" s="561">
        <v>1101.37797</v>
      </c>
      <c r="AH1582" s="561"/>
      <c r="AI1582" s="290" t="s">
        <v>310</v>
      </c>
      <c r="AJ1582" s="290" t="s">
        <v>786</v>
      </c>
    </row>
    <row r="1583" spans="2:36" x14ac:dyDescent="0.25">
      <c r="B1583" s="554">
        <v>1481</v>
      </c>
      <c r="C1583" s="555"/>
      <c r="D1583" s="556"/>
      <c r="E1583" s="290" t="s">
        <v>395</v>
      </c>
      <c r="F1583" s="290" t="s">
        <v>811</v>
      </c>
      <c r="G1583" s="290" t="s">
        <v>397</v>
      </c>
      <c r="H1583" s="183" t="str">
        <f>INDEX(Sector!$D$57:$D$776,MATCH('Energy consumption (raw)'!F1583,Sector!$C$57:$C$776,FALSE))</f>
        <v>Manufacture of pharmaceuticals and medical instruments</v>
      </c>
      <c r="I1583" s="183" t="str">
        <f>IF(G1583=Sector!$B$50,Sector!$B$50,IF(G1583=Sector!$B$51,Sector!$B$51,IF(G1583=Sector!$B$53,Sector!$B$53,INDEX(Sector!$E$57:$E$776,MATCH('Energy consumption (raw)'!F1583,Sector!$C$57:$C$776,FALSE)))))</f>
        <v>21 Manufacture of pharmaceuticals, medicinal chemical and botanical products</v>
      </c>
      <c r="J1583" s="561">
        <v>6363100</v>
      </c>
      <c r="K1583" s="561">
        <v>6363100</v>
      </c>
      <c r="L1583" s="290"/>
      <c r="M1583" s="290"/>
      <c r="N1583" s="290"/>
      <c r="O1583" s="290"/>
      <c r="P1583" s="290"/>
      <c r="Q1583" s="290"/>
      <c r="R1583" s="290"/>
      <c r="S1583" s="290">
        <v>23400</v>
      </c>
      <c r="T1583" s="290"/>
      <c r="U1583" s="290"/>
      <c r="V1583" s="290"/>
      <c r="W1583" s="290"/>
      <c r="X1583" s="290"/>
      <c r="Y1583" s="290"/>
      <c r="Z1583" s="290"/>
      <c r="AA1583" s="290"/>
      <c r="AB1583" s="290"/>
      <c r="AC1583" s="290"/>
      <c r="AD1583" s="290"/>
      <c r="AE1583" s="290"/>
      <c r="AF1583" s="290"/>
      <c r="AG1583" s="561">
        <v>1002.4183300000001</v>
      </c>
      <c r="AH1583" s="561">
        <v>1207.79945</v>
      </c>
      <c r="AI1583" s="290" t="s">
        <v>310</v>
      </c>
      <c r="AJ1583" s="290" t="s">
        <v>786</v>
      </c>
    </row>
    <row r="1584" spans="2:36" x14ac:dyDescent="0.25">
      <c r="B1584" s="554">
        <v>1482</v>
      </c>
      <c r="C1584" s="555"/>
      <c r="D1584" s="556"/>
      <c r="E1584" s="290" t="s">
        <v>395</v>
      </c>
      <c r="F1584" s="290" t="s">
        <v>551</v>
      </c>
      <c r="G1584" s="290" t="s">
        <v>397</v>
      </c>
      <c r="H1584" s="183" t="str">
        <f>INDEX(Sector!$D$57:$D$776,MATCH('Energy consumption (raw)'!F1584,Sector!$C$57:$C$776,FALSE))</f>
        <v>Iron and steel production</v>
      </c>
      <c r="I1584" s="183" t="str">
        <f>IF(G1584=Sector!$B$50,Sector!$B$50,IF(G1584=Sector!$B$51,Sector!$B$51,IF(G1584=Sector!$B$53,Sector!$B$53,INDEX(Sector!$E$57:$E$776,MATCH('Energy consumption (raw)'!F1584,Sector!$C$57:$C$776,FALSE)))))</f>
        <v>24 Manufacture of basic metals</v>
      </c>
      <c r="J1584" s="561"/>
      <c r="K1584" s="561">
        <v>33703700</v>
      </c>
      <c r="L1584" s="290"/>
      <c r="M1584" s="290"/>
      <c r="N1584" s="290"/>
      <c r="O1584" s="290"/>
      <c r="P1584" s="290"/>
      <c r="Q1584" s="290"/>
      <c r="R1584" s="290"/>
      <c r="S1584" s="290">
        <v>36</v>
      </c>
      <c r="T1584" s="290"/>
      <c r="U1584" s="290"/>
      <c r="V1584" s="290"/>
      <c r="W1584" s="290"/>
      <c r="X1584" s="290"/>
      <c r="Y1584" s="290"/>
      <c r="Z1584" s="290"/>
      <c r="AA1584" s="290"/>
      <c r="AB1584" s="290">
        <v>1540</v>
      </c>
      <c r="AC1584" s="290"/>
      <c r="AD1584" s="290"/>
      <c r="AE1584" s="290"/>
      <c r="AF1584" s="290"/>
      <c r="AG1584" s="561">
        <v>5774.9325900000003</v>
      </c>
      <c r="AH1584" s="561">
        <v>4792.1558599999998</v>
      </c>
      <c r="AI1584" s="290" t="s">
        <v>310</v>
      </c>
      <c r="AJ1584" s="290" t="s">
        <v>786</v>
      </c>
    </row>
    <row r="1585" spans="2:36" x14ac:dyDescent="0.25">
      <c r="B1585" s="554">
        <v>1483</v>
      </c>
      <c r="C1585" s="555"/>
      <c r="D1585" s="556"/>
      <c r="E1585" s="290" t="s">
        <v>395</v>
      </c>
      <c r="F1585" s="290" t="s">
        <v>551</v>
      </c>
      <c r="G1585" s="290" t="s">
        <v>397</v>
      </c>
      <c r="H1585" s="183" t="str">
        <f>INDEX(Sector!$D$57:$D$776,MATCH('Energy consumption (raw)'!F1585,Sector!$C$57:$C$776,FALSE))</f>
        <v>Iron and steel production</v>
      </c>
      <c r="I1585" s="183" t="str">
        <f>IF(G1585=Sector!$B$50,Sector!$B$50,IF(G1585=Sector!$B$51,Sector!$B$51,IF(G1585=Sector!$B$53,Sector!$B$53,INDEX(Sector!$E$57:$E$776,MATCH('Energy consumption (raw)'!F1585,Sector!$C$57:$C$776,FALSE)))))</f>
        <v>24 Manufacture of basic metals</v>
      </c>
      <c r="J1585" s="561"/>
      <c r="K1585" s="561">
        <v>17642600</v>
      </c>
      <c r="L1585" s="290"/>
      <c r="M1585" s="290"/>
      <c r="N1585" s="290"/>
      <c r="O1585" s="290"/>
      <c r="P1585" s="290"/>
      <c r="Q1585" s="290"/>
      <c r="R1585" s="290"/>
      <c r="S1585" s="290">
        <v>12</v>
      </c>
      <c r="T1585" s="290"/>
      <c r="U1585" s="290"/>
      <c r="V1585" s="290"/>
      <c r="W1585" s="290"/>
      <c r="X1585" s="290"/>
      <c r="Y1585" s="290">
        <v>45</v>
      </c>
      <c r="Z1585" s="290"/>
      <c r="AA1585" s="290"/>
      <c r="AB1585" s="290"/>
      <c r="AC1585" s="290"/>
      <c r="AD1585" s="290"/>
      <c r="AE1585" s="290"/>
      <c r="AF1585" s="290"/>
      <c r="AG1585" s="561">
        <v>2771.3137400000005</v>
      </c>
      <c r="AH1585" s="561">
        <v>2138.6597200000001</v>
      </c>
      <c r="AI1585" s="290" t="s">
        <v>310</v>
      </c>
      <c r="AJ1585" s="290" t="s">
        <v>786</v>
      </c>
    </row>
    <row r="1586" spans="2:36" x14ac:dyDescent="0.25">
      <c r="B1586" s="554">
        <v>1484</v>
      </c>
      <c r="C1586" s="555"/>
      <c r="D1586" s="556"/>
      <c r="E1586" s="290" t="s">
        <v>395</v>
      </c>
      <c r="F1586" s="290" t="s">
        <v>494</v>
      </c>
      <c r="G1586" s="290" t="s">
        <v>397</v>
      </c>
      <c r="H1586" s="183" t="str">
        <f>INDEX(Sector!$D$57:$D$776,MATCH('Energy consumption (raw)'!F1586,Sector!$C$57:$C$776,FALSE))</f>
        <v>Manufacture of paper and paper products</v>
      </c>
      <c r="I1586" s="183" t="str">
        <f>IF(G1586=Sector!$B$50,Sector!$B$50,IF(G1586=Sector!$B$51,Sector!$B$51,IF(G1586=Sector!$B$53,Sector!$B$53,INDEX(Sector!$E$57:$E$776,MATCH('Energy consumption (raw)'!F1586,Sector!$C$57:$C$776,FALSE)))))</f>
        <v>17 Manufacture of paper and paper products</v>
      </c>
      <c r="J1586" s="561">
        <v>22123000</v>
      </c>
      <c r="K1586" s="561">
        <v>141911993</v>
      </c>
      <c r="L1586" s="290"/>
      <c r="M1586" s="290"/>
      <c r="N1586" s="290">
        <v>124968</v>
      </c>
      <c r="O1586" s="290"/>
      <c r="P1586" s="290"/>
      <c r="Q1586" s="290"/>
      <c r="R1586" s="290"/>
      <c r="S1586" s="290"/>
      <c r="T1586" s="290"/>
      <c r="U1586" s="290"/>
      <c r="V1586" s="290"/>
      <c r="W1586" s="290"/>
      <c r="X1586" s="290"/>
      <c r="Y1586" s="290"/>
      <c r="Z1586" s="290"/>
      <c r="AA1586" s="290"/>
      <c r="AB1586" s="290"/>
      <c r="AC1586" s="290"/>
      <c r="AD1586" s="290"/>
      <c r="AE1586" s="290"/>
      <c r="AF1586" s="290"/>
      <c r="AG1586" s="561">
        <v>109374.6205199</v>
      </c>
      <c r="AH1586" s="561">
        <v>74328.336999999985</v>
      </c>
      <c r="AI1586" s="290" t="s">
        <v>310</v>
      </c>
      <c r="AJ1586" s="290" t="s">
        <v>786</v>
      </c>
    </row>
    <row r="1587" spans="2:36" x14ac:dyDescent="0.25">
      <c r="B1587" s="554">
        <v>1485</v>
      </c>
      <c r="C1587" s="555"/>
      <c r="D1587" s="556"/>
      <c r="E1587" s="290" t="s">
        <v>395</v>
      </c>
      <c r="F1587" s="290" t="s">
        <v>511</v>
      </c>
      <c r="G1587" s="290" t="s">
        <v>397</v>
      </c>
      <c r="H1587" s="183" t="str">
        <f>INDEX(Sector!$D$57:$D$776,MATCH('Energy consumption (raw)'!F1587,Sector!$C$57:$C$776,FALSE))</f>
        <v>Producing shoes</v>
      </c>
      <c r="I1587" s="183" t="str">
        <f>IF(G1587=Sector!$B$50,Sector!$B$50,IF(G1587=Sector!$B$51,Sector!$B$51,IF(G1587=Sector!$B$53,Sector!$B$53,INDEX(Sector!$E$57:$E$776,MATCH('Energy consumption (raw)'!F1587,Sector!$C$57:$C$776,FALSE)))))</f>
        <v>14 Manufacture of wearing apparel</v>
      </c>
      <c r="J1587" s="561">
        <v>33401200</v>
      </c>
      <c r="K1587" s="561">
        <v>33401200</v>
      </c>
      <c r="L1587" s="290"/>
      <c r="M1587" s="290"/>
      <c r="N1587" s="290"/>
      <c r="O1587" s="290"/>
      <c r="P1587" s="290"/>
      <c r="Q1587" s="290"/>
      <c r="R1587" s="290"/>
      <c r="S1587" s="290"/>
      <c r="T1587" s="290"/>
      <c r="U1587" s="290"/>
      <c r="V1587" s="290"/>
      <c r="W1587" s="290"/>
      <c r="X1587" s="290"/>
      <c r="Y1587" s="290"/>
      <c r="Z1587" s="290"/>
      <c r="AA1587" s="290"/>
      <c r="AB1587" s="290"/>
      <c r="AC1587" s="290"/>
      <c r="AD1587" s="290"/>
      <c r="AE1587" s="290"/>
      <c r="AF1587" s="290"/>
      <c r="AG1587" s="561">
        <v>5153.8051599999999</v>
      </c>
      <c r="AH1587" s="561">
        <v>5647.7966100000003</v>
      </c>
      <c r="AI1587" s="290" t="s">
        <v>310</v>
      </c>
      <c r="AJ1587" s="290" t="s">
        <v>786</v>
      </c>
    </row>
    <row r="1588" spans="2:36" x14ac:dyDescent="0.25">
      <c r="B1588" s="554">
        <v>1486</v>
      </c>
      <c r="C1588" s="555"/>
      <c r="D1588" s="556"/>
      <c r="E1588" s="290" t="s">
        <v>395</v>
      </c>
      <c r="F1588" s="290" t="s">
        <v>511</v>
      </c>
      <c r="G1588" s="290" t="s">
        <v>397</v>
      </c>
      <c r="H1588" s="183" t="str">
        <f>INDEX(Sector!$D$57:$D$776,MATCH('Energy consumption (raw)'!F1588,Sector!$C$57:$C$776,FALSE))</f>
        <v>Producing shoes</v>
      </c>
      <c r="I1588" s="183" t="str">
        <f>IF(G1588=Sector!$B$50,Sector!$B$50,IF(G1588=Sector!$B$51,Sector!$B$51,IF(G1588=Sector!$B$53,Sector!$B$53,INDEX(Sector!$E$57:$E$776,MATCH('Energy consumption (raw)'!F1588,Sector!$C$57:$C$776,FALSE)))))</f>
        <v>14 Manufacture of wearing apparel</v>
      </c>
      <c r="J1588" s="561">
        <v>25020700</v>
      </c>
      <c r="K1588" s="561">
        <v>25020700</v>
      </c>
      <c r="L1588" s="290"/>
      <c r="M1588" s="290"/>
      <c r="N1588" s="290"/>
      <c r="O1588" s="290"/>
      <c r="P1588" s="290"/>
      <c r="Q1588" s="290"/>
      <c r="R1588" s="290"/>
      <c r="S1588" s="290">
        <v>36</v>
      </c>
      <c r="T1588" s="290"/>
      <c r="U1588" s="290"/>
      <c r="V1588" s="290"/>
      <c r="W1588" s="290"/>
      <c r="X1588" s="290"/>
      <c r="Y1588" s="290">
        <v>5</v>
      </c>
      <c r="Z1588" s="290"/>
      <c r="AA1588" s="290"/>
      <c r="AB1588" s="290"/>
      <c r="AC1588" s="290"/>
      <c r="AD1588" s="290"/>
      <c r="AE1588" s="290"/>
      <c r="AF1588" s="290"/>
      <c r="AG1588" s="561">
        <v>3866.17569</v>
      </c>
      <c r="AH1588" s="561">
        <v>4866.0307700000003</v>
      </c>
      <c r="AI1588" s="290" t="s">
        <v>310</v>
      </c>
      <c r="AJ1588" s="290" t="s">
        <v>786</v>
      </c>
    </row>
    <row r="1589" spans="2:36" x14ac:dyDescent="0.25">
      <c r="B1589" s="554">
        <v>1487</v>
      </c>
      <c r="C1589" s="555"/>
      <c r="D1589" s="556"/>
      <c r="E1589" s="290" t="s">
        <v>395</v>
      </c>
      <c r="F1589" s="290" t="s">
        <v>511</v>
      </c>
      <c r="G1589" s="290" t="s">
        <v>397</v>
      </c>
      <c r="H1589" s="183" t="str">
        <f>INDEX(Sector!$D$57:$D$776,MATCH('Energy consumption (raw)'!F1589,Sector!$C$57:$C$776,FALSE))</f>
        <v>Producing shoes</v>
      </c>
      <c r="I1589" s="183" t="str">
        <f>IF(G1589=Sector!$B$50,Sector!$B$50,IF(G1589=Sector!$B$51,Sector!$B$51,IF(G1589=Sector!$B$53,Sector!$B$53,INDEX(Sector!$E$57:$E$776,MATCH('Energy consumption (raw)'!F1589,Sector!$C$57:$C$776,FALSE)))))</f>
        <v>14 Manufacture of wearing apparel</v>
      </c>
      <c r="J1589" s="561">
        <v>13565400</v>
      </c>
      <c r="K1589" s="561">
        <v>13565400</v>
      </c>
      <c r="L1589" s="290"/>
      <c r="M1589" s="290"/>
      <c r="N1589" s="290"/>
      <c r="O1589" s="290"/>
      <c r="P1589" s="290"/>
      <c r="Q1589" s="290"/>
      <c r="R1589" s="290"/>
      <c r="S1589" s="290"/>
      <c r="T1589" s="290"/>
      <c r="U1589" s="290"/>
      <c r="V1589" s="290"/>
      <c r="W1589" s="290"/>
      <c r="X1589" s="290"/>
      <c r="Y1589" s="290"/>
      <c r="Z1589" s="290"/>
      <c r="AA1589" s="290"/>
      <c r="AB1589" s="290"/>
      <c r="AC1589" s="290"/>
      <c r="AD1589" s="290"/>
      <c r="AE1589" s="290"/>
      <c r="AF1589" s="290"/>
      <c r="AG1589" s="561">
        <v>2093.14122</v>
      </c>
      <c r="AH1589" s="561">
        <v>3938.9549700000002</v>
      </c>
      <c r="AI1589" s="290" t="s">
        <v>310</v>
      </c>
      <c r="AJ1589" s="290" t="s">
        <v>786</v>
      </c>
    </row>
    <row r="1590" spans="2:36" x14ac:dyDescent="0.25">
      <c r="B1590" s="554">
        <v>1488</v>
      </c>
      <c r="C1590" s="555"/>
      <c r="D1590" s="556"/>
      <c r="E1590" s="290" t="s">
        <v>395</v>
      </c>
      <c r="F1590" s="290" t="s">
        <v>511</v>
      </c>
      <c r="G1590" s="290" t="s">
        <v>397</v>
      </c>
      <c r="H1590" s="183" t="str">
        <f>INDEX(Sector!$D$57:$D$776,MATCH('Energy consumption (raw)'!F1590,Sector!$C$57:$C$776,FALSE))</f>
        <v>Producing shoes</v>
      </c>
      <c r="I1590" s="183" t="str">
        <f>IF(G1590=Sector!$B$50,Sector!$B$50,IF(G1590=Sector!$B$51,Sector!$B$51,IF(G1590=Sector!$B$53,Sector!$B$53,INDEX(Sector!$E$57:$E$776,MATCH('Energy consumption (raw)'!F1590,Sector!$C$57:$C$776,FALSE)))))</f>
        <v>14 Manufacture of wearing apparel</v>
      </c>
      <c r="J1590" s="561">
        <v>17282400</v>
      </c>
      <c r="K1590" s="561">
        <v>17282400</v>
      </c>
      <c r="L1590" s="290"/>
      <c r="M1590" s="290"/>
      <c r="N1590" s="290"/>
      <c r="O1590" s="290"/>
      <c r="P1590" s="290"/>
      <c r="Q1590" s="290"/>
      <c r="R1590" s="290"/>
      <c r="S1590" s="290">
        <v>78</v>
      </c>
      <c r="T1590" s="290"/>
      <c r="U1590" s="290"/>
      <c r="V1590" s="290"/>
      <c r="W1590" s="290"/>
      <c r="X1590" s="290"/>
      <c r="Y1590" s="290">
        <v>5</v>
      </c>
      <c r="Z1590" s="290"/>
      <c r="AA1590" s="290"/>
      <c r="AB1590" s="290"/>
      <c r="AC1590" s="290"/>
      <c r="AD1590" s="290"/>
      <c r="AE1590" s="290"/>
      <c r="AF1590" s="290"/>
      <c r="AG1590" s="561">
        <v>2672.1929599999999</v>
      </c>
      <c r="AH1590" s="561">
        <v>3121</v>
      </c>
      <c r="AI1590" s="290" t="s">
        <v>310</v>
      </c>
      <c r="AJ1590" s="290" t="s">
        <v>786</v>
      </c>
    </row>
    <row r="1591" spans="2:36" x14ac:dyDescent="0.25">
      <c r="B1591" s="554">
        <v>1489</v>
      </c>
      <c r="C1591" s="555"/>
      <c r="D1591" s="556"/>
      <c r="E1591" s="290" t="s">
        <v>395</v>
      </c>
      <c r="F1591" s="290" t="s">
        <v>511</v>
      </c>
      <c r="G1591" s="290" t="s">
        <v>397</v>
      </c>
      <c r="H1591" s="183" t="str">
        <f>INDEX(Sector!$D$57:$D$776,MATCH('Energy consumption (raw)'!F1591,Sector!$C$57:$C$776,FALSE))</f>
        <v>Producing shoes</v>
      </c>
      <c r="I1591" s="183" t="str">
        <f>IF(G1591=Sector!$B$50,Sector!$B$50,IF(G1591=Sector!$B$51,Sector!$B$51,IF(G1591=Sector!$B$53,Sector!$B$53,INDEX(Sector!$E$57:$E$776,MATCH('Energy consumption (raw)'!F1591,Sector!$C$57:$C$776,FALSE)))))</f>
        <v>14 Manufacture of wearing apparel</v>
      </c>
      <c r="J1591" s="561">
        <v>8872600</v>
      </c>
      <c r="K1591" s="561">
        <v>8872600</v>
      </c>
      <c r="L1591" s="290"/>
      <c r="M1591" s="290"/>
      <c r="N1591" s="290"/>
      <c r="O1591" s="290"/>
      <c r="P1591" s="290"/>
      <c r="Q1591" s="290"/>
      <c r="R1591" s="290"/>
      <c r="S1591" s="290"/>
      <c r="T1591" s="290"/>
      <c r="U1591" s="290"/>
      <c r="V1591" s="290"/>
      <c r="W1591" s="290"/>
      <c r="X1591" s="290"/>
      <c r="Y1591" s="290"/>
      <c r="Z1591" s="290"/>
      <c r="AA1591" s="290"/>
      <c r="AB1591" s="290"/>
      <c r="AC1591" s="290"/>
      <c r="AD1591" s="290"/>
      <c r="AE1591" s="290"/>
      <c r="AF1591" s="290"/>
      <c r="AG1591" s="561">
        <v>1369.0421800000001</v>
      </c>
      <c r="AH1591" s="561"/>
      <c r="AI1591" s="290" t="s">
        <v>310</v>
      </c>
      <c r="AJ1591" s="290" t="s">
        <v>786</v>
      </c>
    </row>
    <row r="1592" spans="2:36" x14ac:dyDescent="0.25">
      <c r="B1592" s="554">
        <v>1490</v>
      </c>
      <c r="C1592" s="555"/>
      <c r="D1592" s="556"/>
      <c r="E1592" s="290" t="s">
        <v>395</v>
      </c>
      <c r="F1592" s="290" t="s">
        <v>511</v>
      </c>
      <c r="G1592" s="290" t="s">
        <v>397</v>
      </c>
      <c r="H1592" s="183" t="str">
        <f>INDEX(Sector!$D$57:$D$776,MATCH('Energy consumption (raw)'!F1592,Sector!$C$57:$C$776,FALSE))</f>
        <v>Producing shoes</v>
      </c>
      <c r="I1592" s="183" t="str">
        <f>IF(G1592=Sector!$B$50,Sector!$B$50,IF(G1592=Sector!$B$51,Sector!$B$51,IF(G1592=Sector!$B$53,Sector!$B$53,INDEX(Sector!$E$57:$E$776,MATCH('Energy consumption (raw)'!F1592,Sector!$C$57:$C$776,FALSE)))))</f>
        <v>14 Manufacture of wearing apparel</v>
      </c>
      <c r="J1592" s="561">
        <v>11970300</v>
      </c>
      <c r="K1592" s="561">
        <v>11970300</v>
      </c>
      <c r="L1592" s="290"/>
      <c r="M1592" s="290"/>
      <c r="N1592" s="290"/>
      <c r="O1592" s="290"/>
      <c r="P1592" s="290"/>
      <c r="Q1592" s="290"/>
      <c r="R1592" s="290"/>
      <c r="S1592" s="290"/>
      <c r="T1592" s="290"/>
      <c r="U1592" s="290"/>
      <c r="V1592" s="290"/>
      <c r="W1592" s="290"/>
      <c r="X1592" s="290"/>
      <c r="Y1592" s="290"/>
      <c r="Z1592" s="290"/>
      <c r="AA1592" s="290"/>
      <c r="AB1592" s="290"/>
      <c r="AC1592" s="290"/>
      <c r="AD1592" s="290"/>
      <c r="AE1592" s="290"/>
      <c r="AF1592" s="290"/>
      <c r="AG1592" s="561">
        <v>1847.0172900000002</v>
      </c>
      <c r="AH1592" s="561">
        <v>2360.8798900000002</v>
      </c>
      <c r="AI1592" s="290" t="s">
        <v>310</v>
      </c>
      <c r="AJ1592" s="290" t="s">
        <v>786</v>
      </c>
    </row>
    <row r="1593" spans="2:36" x14ac:dyDescent="0.25">
      <c r="B1593" s="554">
        <v>1491</v>
      </c>
      <c r="C1593" s="555"/>
      <c r="D1593" s="556"/>
      <c r="E1593" s="290" t="s">
        <v>395</v>
      </c>
      <c r="F1593" s="290" t="s">
        <v>511</v>
      </c>
      <c r="G1593" s="290" t="s">
        <v>397</v>
      </c>
      <c r="H1593" s="183" t="str">
        <f>INDEX(Sector!$D$57:$D$776,MATCH('Energy consumption (raw)'!F1593,Sector!$C$57:$C$776,FALSE))</f>
        <v>Producing shoes</v>
      </c>
      <c r="I1593" s="183" t="str">
        <f>IF(G1593=Sector!$B$50,Sector!$B$50,IF(G1593=Sector!$B$51,Sector!$B$51,IF(G1593=Sector!$B$53,Sector!$B$53,INDEX(Sector!$E$57:$E$776,MATCH('Energy consumption (raw)'!F1593,Sector!$C$57:$C$776,FALSE)))))</f>
        <v>14 Manufacture of wearing apparel</v>
      </c>
      <c r="J1593" s="561"/>
      <c r="K1593" s="561">
        <v>14028400</v>
      </c>
      <c r="L1593" s="290"/>
      <c r="M1593" s="290"/>
      <c r="N1593" s="290"/>
      <c r="O1593" s="290"/>
      <c r="P1593" s="290"/>
      <c r="Q1593" s="290"/>
      <c r="R1593" s="290"/>
      <c r="S1593" s="290"/>
      <c r="T1593" s="290"/>
      <c r="U1593" s="290"/>
      <c r="V1593" s="290"/>
      <c r="W1593" s="290"/>
      <c r="X1593" s="290"/>
      <c r="Y1593" s="290"/>
      <c r="Z1593" s="290"/>
      <c r="AA1593" s="290"/>
      <c r="AB1593" s="290"/>
      <c r="AC1593" s="290"/>
      <c r="AD1593" s="290"/>
      <c r="AE1593" s="290"/>
      <c r="AF1593" s="290"/>
      <c r="AG1593" s="561">
        <v>2164.58212</v>
      </c>
      <c r="AH1593" s="561">
        <v>2057.6676500000003</v>
      </c>
      <c r="AI1593" s="290" t="s">
        <v>310</v>
      </c>
      <c r="AJ1593" s="290" t="s">
        <v>786</v>
      </c>
    </row>
    <row r="1594" spans="2:36" x14ac:dyDescent="0.25">
      <c r="B1594" s="554">
        <v>1492</v>
      </c>
      <c r="C1594" s="555"/>
      <c r="D1594" s="556"/>
      <c r="E1594" s="290" t="s">
        <v>395</v>
      </c>
      <c r="F1594" s="290" t="s">
        <v>511</v>
      </c>
      <c r="G1594" s="290" t="s">
        <v>397</v>
      </c>
      <c r="H1594" s="183" t="str">
        <f>INDEX(Sector!$D$57:$D$776,MATCH('Energy consumption (raw)'!F1594,Sector!$C$57:$C$776,FALSE))</f>
        <v>Producing shoes</v>
      </c>
      <c r="I1594" s="183" t="str">
        <f>IF(G1594=Sector!$B$50,Sector!$B$50,IF(G1594=Sector!$B$51,Sector!$B$51,IF(G1594=Sector!$B$53,Sector!$B$53,INDEX(Sector!$E$57:$E$776,MATCH('Energy consumption (raw)'!F1594,Sector!$C$57:$C$776,FALSE)))))</f>
        <v>14 Manufacture of wearing apparel</v>
      </c>
      <c r="J1594" s="561"/>
      <c r="K1594" s="561">
        <v>12082300</v>
      </c>
      <c r="L1594" s="290"/>
      <c r="M1594" s="290"/>
      <c r="N1594" s="290"/>
      <c r="O1594" s="290"/>
      <c r="P1594" s="290"/>
      <c r="Q1594" s="290"/>
      <c r="R1594" s="290"/>
      <c r="S1594" s="290"/>
      <c r="T1594" s="290"/>
      <c r="U1594" s="290"/>
      <c r="V1594" s="290"/>
      <c r="W1594" s="290"/>
      <c r="X1594" s="290"/>
      <c r="Y1594" s="290"/>
      <c r="Z1594" s="290"/>
      <c r="AA1594" s="290"/>
      <c r="AB1594" s="290"/>
      <c r="AC1594" s="290"/>
      <c r="AD1594" s="290"/>
      <c r="AE1594" s="290"/>
      <c r="AF1594" s="290"/>
      <c r="AG1594" s="561">
        <v>1864.29889</v>
      </c>
      <c r="AH1594" s="561">
        <v>1926.5126500000001</v>
      </c>
      <c r="AI1594" s="290" t="s">
        <v>310</v>
      </c>
      <c r="AJ1594" s="290" t="s">
        <v>786</v>
      </c>
    </row>
    <row r="1595" spans="2:36" x14ac:dyDescent="0.25">
      <c r="B1595" s="554">
        <v>1493</v>
      </c>
      <c r="C1595" s="555"/>
      <c r="D1595" s="556"/>
      <c r="E1595" s="290" t="s">
        <v>395</v>
      </c>
      <c r="F1595" s="290" t="s">
        <v>511</v>
      </c>
      <c r="G1595" s="290" t="s">
        <v>397</v>
      </c>
      <c r="H1595" s="183" t="str">
        <f>INDEX(Sector!$D$57:$D$776,MATCH('Energy consumption (raw)'!F1595,Sector!$C$57:$C$776,FALSE))</f>
        <v>Producing shoes</v>
      </c>
      <c r="I1595" s="183" t="str">
        <f>IF(G1595=Sector!$B$50,Sector!$B$50,IF(G1595=Sector!$B$51,Sector!$B$51,IF(G1595=Sector!$B$53,Sector!$B$53,INDEX(Sector!$E$57:$E$776,MATCH('Energy consumption (raw)'!F1595,Sector!$C$57:$C$776,FALSE)))))</f>
        <v>14 Manufacture of wearing apparel</v>
      </c>
      <c r="J1595" s="561">
        <v>9212100</v>
      </c>
      <c r="K1595" s="561">
        <v>9212100</v>
      </c>
      <c r="L1595" s="290"/>
      <c r="M1595" s="290"/>
      <c r="N1595" s="290"/>
      <c r="O1595" s="290"/>
      <c r="P1595" s="290"/>
      <c r="Q1595" s="290"/>
      <c r="R1595" s="290"/>
      <c r="S1595" s="290"/>
      <c r="T1595" s="290"/>
      <c r="U1595" s="290"/>
      <c r="V1595" s="290"/>
      <c r="W1595" s="290"/>
      <c r="X1595" s="290"/>
      <c r="Y1595" s="290"/>
      <c r="Z1595" s="290"/>
      <c r="AA1595" s="290"/>
      <c r="AB1595" s="290"/>
      <c r="AC1595" s="290"/>
      <c r="AD1595" s="290"/>
      <c r="AE1595" s="290"/>
      <c r="AF1595" s="290"/>
      <c r="AG1595" s="561">
        <v>1421.4270300000001</v>
      </c>
      <c r="AH1595" s="561">
        <v>1805.29457</v>
      </c>
      <c r="AI1595" s="290" t="s">
        <v>310</v>
      </c>
      <c r="AJ1595" s="290" t="s">
        <v>786</v>
      </c>
    </row>
    <row r="1596" spans="2:36" x14ac:dyDescent="0.25">
      <c r="B1596" s="554">
        <v>1494</v>
      </c>
      <c r="C1596" s="555"/>
      <c r="D1596" s="556"/>
      <c r="E1596" s="290" t="s">
        <v>395</v>
      </c>
      <c r="F1596" s="290" t="s">
        <v>511</v>
      </c>
      <c r="G1596" s="290" t="s">
        <v>397</v>
      </c>
      <c r="H1596" s="183" t="str">
        <f>INDEX(Sector!$D$57:$D$776,MATCH('Energy consumption (raw)'!F1596,Sector!$C$57:$C$776,FALSE))</f>
        <v>Producing shoes</v>
      </c>
      <c r="I1596" s="183" t="str">
        <f>IF(G1596=Sector!$B$50,Sector!$B$50,IF(G1596=Sector!$B$51,Sector!$B$51,IF(G1596=Sector!$B$53,Sector!$B$53,INDEX(Sector!$E$57:$E$776,MATCH('Energy consumption (raw)'!F1596,Sector!$C$57:$C$776,FALSE)))))</f>
        <v>14 Manufacture of wearing apparel</v>
      </c>
      <c r="J1596" s="561"/>
      <c r="K1596" s="561">
        <v>10741500</v>
      </c>
      <c r="L1596" s="290"/>
      <c r="M1596" s="290"/>
      <c r="N1596" s="290"/>
      <c r="O1596" s="290"/>
      <c r="P1596" s="290"/>
      <c r="Q1596" s="290"/>
      <c r="R1596" s="290"/>
      <c r="S1596" s="290"/>
      <c r="T1596" s="290"/>
      <c r="U1596" s="290"/>
      <c r="V1596" s="290"/>
      <c r="W1596" s="290"/>
      <c r="X1596" s="290"/>
      <c r="Y1596" s="290"/>
      <c r="Z1596" s="290"/>
      <c r="AA1596" s="290"/>
      <c r="AB1596" s="290"/>
      <c r="AC1596" s="290"/>
      <c r="AD1596" s="290"/>
      <c r="AE1596" s="290"/>
      <c r="AF1596" s="290"/>
      <c r="AG1596" s="561">
        <v>1657.41345</v>
      </c>
      <c r="AH1596" s="561">
        <v>1696.86796</v>
      </c>
      <c r="AI1596" s="290" t="s">
        <v>310</v>
      </c>
      <c r="AJ1596" s="290" t="s">
        <v>786</v>
      </c>
    </row>
    <row r="1597" spans="2:36" x14ac:dyDescent="0.25">
      <c r="B1597" s="554">
        <v>1495</v>
      </c>
      <c r="C1597" s="555"/>
      <c r="D1597" s="556"/>
      <c r="E1597" s="290" t="s">
        <v>395</v>
      </c>
      <c r="F1597" s="290" t="s">
        <v>511</v>
      </c>
      <c r="G1597" s="290" t="s">
        <v>397</v>
      </c>
      <c r="H1597" s="183" t="str">
        <f>INDEX(Sector!$D$57:$D$776,MATCH('Energy consumption (raw)'!F1597,Sector!$C$57:$C$776,FALSE))</f>
        <v>Producing shoes</v>
      </c>
      <c r="I1597" s="183" t="str">
        <f>IF(G1597=Sector!$B$50,Sector!$B$50,IF(G1597=Sector!$B$51,Sector!$B$51,IF(G1597=Sector!$B$53,Sector!$B$53,INDEX(Sector!$E$57:$E$776,MATCH('Energy consumption (raw)'!F1597,Sector!$C$57:$C$776,FALSE)))))</f>
        <v>14 Manufacture of wearing apparel</v>
      </c>
      <c r="J1597" s="561">
        <v>10093100</v>
      </c>
      <c r="K1597" s="561">
        <v>10093100</v>
      </c>
      <c r="L1597" s="290"/>
      <c r="M1597" s="290"/>
      <c r="N1597" s="290"/>
      <c r="O1597" s="290"/>
      <c r="P1597" s="290"/>
      <c r="Q1597" s="290"/>
      <c r="R1597" s="290"/>
      <c r="S1597" s="290"/>
      <c r="T1597" s="290"/>
      <c r="U1597" s="290"/>
      <c r="V1597" s="290"/>
      <c r="W1597" s="290"/>
      <c r="X1597" s="290"/>
      <c r="Y1597" s="290"/>
      <c r="Z1597" s="290"/>
      <c r="AA1597" s="290"/>
      <c r="AB1597" s="290"/>
      <c r="AC1597" s="290"/>
      <c r="AD1597" s="290"/>
      <c r="AE1597" s="290"/>
      <c r="AF1597" s="290"/>
      <c r="AG1597" s="561">
        <v>1557.3653300000001</v>
      </c>
      <c r="AH1597" s="561">
        <v>1669.1760100000001</v>
      </c>
      <c r="AI1597" s="290" t="s">
        <v>310</v>
      </c>
      <c r="AJ1597" s="290" t="s">
        <v>786</v>
      </c>
    </row>
    <row r="1598" spans="2:36" x14ac:dyDescent="0.25">
      <c r="B1598" s="554">
        <v>1496</v>
      </c>
      <c r="C1598" s="555"/>
      <c r="D1598" s="556"/>
      <c r="E1598" s="290" t="s">
        <v>395</v>
      </c>
      <c r="F1598" s="290" t="s">
        <v>511</v>
      </c>
      <c r="G1598" s="290" t="s">
        <v>397</v>
      </c>
      <c r="H1598" s="183" t="str">
        <f>INDEX(Sector!$D$57:$D$776,MATCH('Energy consumption (raw)'!F1598,Sector!$C$57:$C$776,FALSE))</f>
        <v>Producing shoes</v>
      </c>
      <c r="I1598" s="183" t="str">
        <f>IF(G1598=Sector!$B$50,Sector!$B$50,IF(G1598=Sector!$B$51,Sector!$B$51,IF(G1598=Sector!$B$53,Sector!$B$53,INDEX(Sector!$E$57:$E$776,MATCH('Energy consumption (raw)'!F1598,Sector!$C$57:$C$776,FALSE)))))</f>
        <v>14 Manufacture of wearing apparel</v>
      </c>
      <c r="J1598" s="561">
        <v>8049000</v>
      </c>
      <c r="K1598" s="561">
        <v>8049000</v>
      </c>
      <c r="L1598" s="290"/>
      <c r="M1598" s="290"/>
      <c r="N1598" s="290"/>
      <c r="O1598" s="290"/>
      <c r="P1598" s="290"/>
      <c r="Q1598" s="290"/>
      <c r="R1598" s="290"/>
      <c r="S1598" s="290"/>
      <c r="T1598" s="290"/>
      <c r="U1598" s="290"/>
      <c r="V1598" s="290"/>
      <c r="W1598" s="290"/>
      <c r="X1598" s="290"/>
      <c r="Y1598" s="290"/>
      <c r="Z1598" s="290"/>
      <c r="AA1598" s="290"/>
      <c r="AB1598" s="290"/>
      <c r="AC1598" s="290"/>
      <c r="AD1598" s="290"/>
      <c r="AE1598" s="290"/>
      <c r="AF1598" s="290"/>
      <c r="AG1598" s="561">
        <v>1241.9607000000001</v>
      </c>
      <c r="AH1598" s="561">
        <v>1445.4824000000001</v>
      </c>
      <c r="AI1598" s="290" t="s">
        <v>310</v>
      </c>
      <c r="AJ1598" s="290" t="s">
        <v>786</v>
      </c>
    </row>
    <row r="1599" spans="2:36" x14ac:dyDescent="0.25">
      <c r="B1599" s="554">
        <v>1497</v>
      </c>
      <c r="C1599" s="555"/>
      <c r="D1599" s="556"/>
      <c r="E1599" s="290" t="s">
        <v>395</v>
      </c>
      <c r="F1599" s="290" t="s">
        <v>511</v>
      </c>
      <c r="G1599" s="290" t="s">
        <v>397</v>
      </c>
      <c r="H1599" s="183" t="str">
        <f>INDEX(Sector!$D$57:$D$776,MATCH('Energy consumption (raw)'!F1599,Sector!$C$57:$C$776,FALSE))</f>
        <v>Producing shoes</v>
      </c>
      <c r="I1599" s="183" t="str">
        <f>IF(G1599=Sector!$B$50,Sector!$B$50,IF(G1599=Sector!$B$51,Sector!$B$51,IF(G1599=Sector!$B$53,Sector!$B$53,INDEX(Sector!$E$57:$E$776,MATCH('Energy consumption (raw)'!F1599,Sector!$C$57:$C$776,FALSE)))))</f>
        <v>14 Manufacture of wearing apparel</v>
      </c>
      <c r="J1599" s="561">
        <v>8557100</v>
      </c>
      <c r="K1599" s="561">
        <v>8557100</v>
      </c>
      <c r="L1599" s="290"/>
      <c r="M1599" s="290"/>
      <c r="N1599" s="290"/>
      <c r="O1599" s="290"/>
      <c r="P1599" s="290"/>
      <c r="Q1599" s="290"/>
      <c r="R1599" s="290"/>
      <c r="S1599" s="290"/>
      <c r="T1599" s="290"/>
      <c r="U1599" s="290"/>
      <c r="V1599" s="290"/>
      <c r="W1599" s="290"/>
      <c r="X1599" s="290"/>
      <c r="Y1599" s="290"/>
      <c r="Z1599" s="290"/>
      <c r="AA1599" s="290"/>
      <c r="AB1599" s="290"/>
      <c r="AC1599" s="290"/>
      <c r="AD1599" s="290"/>
      <c r="AE1599" s="290"/>
      <c r="AF1599" s="290"/>
      <c r="AG1599" s="561">
        <v>1320.3605300000002</v>
      </c>
      <c r="AH1599" s="561">
        <v>1377.8835700000002</v>
      </c>
      <c r="AI1599" s="290" t="s">
        <v>310</v>
      </c>
      <c r="AJ1599" s="290" t="s">
        <v>786</v>
      </c>
    </row>
    <row r="1600" spans="2:36" x14ac:dyDescent="0.25">
      <c r="B1600" s="554">
        <v>1498</v>
      </c>
      <c r="C1600" s="555"/>
      <c r="D1600" s="556"/>
      <c r="E1600" s="290" t="s">
        <v>395</v>
      </c>
      <c r="F1600" s="290" t="s">
        <v>511</v>
      </c>
      <c r="G1600" s="290" t="s">
        <v>397</v>
      </c>
      <c r="H1600" s="183" t="str">
        <f>INDEX(Sector!$D$57:$D$776,MATCH('Energy consumption (raw)'!F1600,Sector!$C$57:$C$776,FALSE))</f>
        <v>Producing shoes</v>
      </c>
      <c r="I1600" s="183" t="str">
        <f>IF(G1600=Sector!$B$50,Sector!$B$50,IF(G1600=Sector!$B$51,Sector!$B$51,IF(G1600=Sector!$B$53,Sector!$B$53,INDEX(Sector!$E$57:$E$776,MATCH('Energy consumption (raw)'!F1600,Sector!$C$57:$C$776,FALSE)))))</f>
        <v>14 Manufacture of wearing apparel</v>
      </c>
      <c r="J1600" s="561">
        <v>6545900</v>
      </c>
      <c r="K1600" s="561">
        <v>6545900</v>
      </c>
      <c r="L1600" s="290"/>
      <c r="M1600" s="290"/>
      <c r="N1600" s="290"/>
      <c r="O1600" s="290"/>
      <c r="P1600" s="290"/>
      <c r="Q1600" s="290"/>
      <c r="R1600" s="290"/>
      <c r="S1600" s="290"/>
      <c r="T1600" s="290"/>
      <c r="U1600" s="290"/>
      <c r="V1600" s="290"/>
      <c r="W1600" s="290"/>
      <c r="X1600" s="290"/>
      <c r="Y1600" s="290"/>
      <c r="Z1600" s="290"/>
      <c r="AA1600" s="290"/>
      <c r="AB1600" s="290"/>
      <c r="AC1600" s="290"/>
      <c r="AD1600" s="290"/>
      <c r="AE1600" s="290"/>
      <c r="AF1600" s="290"/>
      <c r="AG1600" s="561">
        <v>1010.03237</v>
      </c>
      <c r="AH1600" s="561">
        <v>1360.0619200000001</v>
      </c>
      <c r="AI1600" s="290" t="s">
        <v>310</v>
      </c>
      <c r="AJ1600" s="290" t="s">
        <v>786</v>
      </c>
    </row>
    <row r="1601" spans="2:36" x14ac:dyDescent="0.25">
      <c r="B1601" s="554">
        <v>1499</v>
      </c>
      <c r="C1601" s="555"/>
      <c r="D1601" s="556"/>
      <c r="E1601" s="290" t="s">
        <v>395</v>
      </c>
      <c r="F1601" s="290" t="s">
        <v>511</v>
      </c>
      <c r="G1601" s="290" t="s">
        <v>397</v>
      </c>
      <c r="H1601" s="183" t="str">
        <f>INDEX(Sector!$D$57:$D$776,MATCH('Energy consumption (raw)'!F1601,Sector!$C$57:$C$776,FALSE))</f>
        <v>Producing shoes</v>
      </c>
      <c r="I1601" s="183" t="str">
        <f>IF(G1601=Sector!$B$50,Sector!$B$50,IF(G1601=Sector!$B$51,Sector!$B$51,IF(G1601=Sector!$B$53,Sector!$B$53,INDEX(Sector!$E$57:$E$776,MATCH('Energy consumption (raw)'!F1601,Sector!$C$57:$C$776,FALSE)))))</f>
        <v>14 Manufacture of wearing apparel</v>
      </c>
      <c r="J1601" s="561"/>
      <c r="K1601" s="561">
        <v>10398700</v>
      </c>
      <c r="L1601" s="290"/>
      <c r="M1601" s="290"/>
      <c r="N1601" s="290"/>
      <c r="O1601" s="290"/>
      <c r="P1601" s="290"/>
      <c r="Q1601" s="290"/>
      <c r="R1601" s="290"/>
      <c r="S1601" s="290"/>
      <c r="T1601" s="290"/>
      <c r="U1601" s="290"/>
      <c r="V1601" s="290"/>
      <c r="W1601" s="290"/>
      <c r="X1601" s="290"/>
      <c r="Y1601" s="290"/>
      <c r="Z1601" s="290"/>
      <c r="AA1601" s="290"/>
      <c r="AB1601" s="290"/>
      <c r="AC1601" s="290"/>
      <c r="AD1601" s="290"/>
      <c r="AE1601" s="290"/>
      <c r="AF1601" s="290"/>
      <c r="AG1601" s="561">
        <v>1604.5194100000001</v>
      </c>
      <c r="AH1601" s="561">
        <v>1099.91212</v>
      </c>
      <c r="AI1601" s="290" t="s">
        <v>310</v>
      </c>
      <c r="AJ1601" s="290" t="s">
        <v>786</v>
      </c>
    </row>
    <row r="1602" spans="2:36" x14ac:dyDescent="0.25">
      <c r="B1602" s="554">
        <v>1500</v>
      </c>
      <c r="C1602" s="555"/>
      <c r="D1602" s="556"/>
      <c r="E1602" s="290" t="s">
        <v>395</v>
      </c>
      <c r="F1602" s="290" t="s">
        <v>511</v>
      </c>
      <c r="G1602" s="290" t="s">
        <v>397</v>
      </c>
      <c r="H1602" s="183" t="str">
        <f>INDEX(Sector!$D$57:$D$776,MATCH('Energy consumption (raw)'!F1602,Sector!$C$57:$C$776,FALSE))</f>
        <v>Producing shoes</v>
      </c>
      <c r="I1602" s="183" t="str">
        <f>IF(G1602=Sector!$B$50,Sector!$B$50,IF(G1602=Sector!$B$51,Sector!$B$51,IF(G1602=Sector!$B$53,Sector!$B$53,INDEX(Sector!$E$57:$E$776,MATCH('Energy consumption (raw)'!F1602,Sector!$C$57:$C$776,FALSE)))))</f>
        <v>14 Manufacture of wearing apparel</v>
      </c>
      <c r="J1602" s="561">
        <v>5697600</v>
      </c>
      <c r="K1602" s="561">
        <v>5383979</v>
      </c>
      <c r="L1602" s="290"/>
      <c r="M1602" s="290"/>
      <c r="N1602" s="290"/>
      <c r="O1602" s="290"/>
      <c r="P1602" s="290"/>
      <c r="Q1602" s="290"/>
      <c r="R1602" s="290"/>
      <c r="S1602" s="290">
        <v>11</v>
      </c>
      <c r="T1602" s="290"/>
      <c r="U1602" s="290"/>
      <c r="V1602" s="290"/>
      <c r="W1602" s="290"/>
      <c r="X1602" s="290"/>
      <c r="Y1602" s="290"/>
      <c r="Z1602" s="290"/>
      <c r="AA1602" s="290"/>
      <c r="AB1602" s="290">
        <v>7612</v>
      </c>
      <c r="AC1602" s="290"/>
      <c r="AD1602" s="290"/>
      <c r="AE1602" s="290"/>
      <c r="AF1602" s="290"/>
      <c r="AG1602" s="561">
        <v>3670.0336397000001</v>
      </c>
      <c r="AH1602" s="561">
        <v>1054.73308</v>
      </c>
      <c r="AI1602" s="290" t="s">
        <v>310</v>
      </c>
      <c r="AJ1602" s="290" t="s">
        <v>786</v>
      </c>
    </row>
    <row r="1603" spans="2:36" x14ac:dyDescent="0.25">
      <c r="B1603" s="554">
        <v>1501</v>
      </c>
      <c r="C1603" s="555"/>
      <c r="D1603" s="556"/>
      <c r="E1603" s="290" t="s">
        <v>395</v>
      </c>
      <c r="F1603" s="290" t="s">
        <v>549</v>
      </c>
      <c r="G1603" s="290" t="s">
        <v>397</v>
      </c>
      <c r="H1603" s="183" t="str">
        <f>INDEX(Sector!$D$57:$D$776,MATCH('Energy consumption (raw)'!F1603,Sector!$C$57:$C$776,FALSE))</f>
        <v>Production of label paper and label cover</v>
      </c>
      <c r="I1603" s="183" t="str">
        <f>IF(G1603=Sector!$B$50,Sector!$B$50,IF(G1603=Sector!$B$51,Sector!$B$51,IF(G1603=Sector!$B$53,Sector!$B$53,INDEX(Sector!$E$57:$E$776,MATCH('Energy consumption (raw)'!F1603,Sector!$C$57:$C$776,FALSE)))))</f>
        <v>17 Manufacture of paper and paper products</v>
      </c>
      <c r="J1603" s="561"/>
      <c r="K1603" s="561">
        <v>8735600</v>
      </c>
      <c r="L1603" s="290"/>
      <c r="M1603" s="290"/>
      <c r="N1603" s="290"/>
      <c r="O1603" s="290"/>
      <c r="P1603" s="290"/>
      <c r="Q1603" s="290"/>
      <c r="R1603" s="290"/>
      <c r="S1603" s="290">
        <v>12</v>
      </c>
      <c r="T1603" s="290"/>
      <c r="U1603" s="290"/>
      <c r="V1603" s="290"/>
      <c r="W1603" s="290"/>
      <c r="X1603" s="290"/>
      <c r="Y1603" s="290">
        <v>10</v>
      </c>
      <c r="Z1603" s="290"/>
      <c r="AA1603" s="290"/>
      <c r="AB1603" s="290"/>
      <c r="AC1603" s="290"/>
      <c r="AD1603" s="290"/>
      <c r="AE1603" s="290"/>
      <c r="AF1603" s="290"/>
      <c r="AG1603" s="561">
        <v>1358.8136400000001</v>
      </c>
      <c r="AH1603" s="561">
        <v>1285.77431</v>
      </c>
      <c r="AI1603" s="290" t="s">
        <v>310</v>
      </c>
      <c r="AJ1603" s="290" t="s">
        <v>786</v>
      </c>
    </row>
    <row r="1604" spans="2:36" x14ac:dyDescent="0.25">
      <c r="B1604" s="554">
        <v>1502</v>
      </c>
      <c r="C1604" s="555"/>
      <c r="D1604" s="556"/>
      <c r="E1604" s="290" t="s">
        <v>395</v>
      </c>
      <c r="F1604" s="290" t="s">
        <v>812</v>
      </c>
      <c r="G1604" s="290" t="s">
        <v>397</v>
      </c>
      <c r="H1604" s="183" t="str">
        <f>INDEX(Sector!$D$57:$D$776,MATCH('Energy consumption (raw)'!F1604,Sector!$C$57:$C$776,FALSE))</f>
        <v>Production of wrinkled paper, wrinkled paperboard, packaging from paper and cardboard</v>
      </c>
      <c r="I1604" s="183" t="str">
        <f>IF(G1604=Sector!$B$50,Sector!$B$50,IF(G1604=Sector!$B$51,Sector!$B$51,IF(G1604=Sector!$B$53,Sector!$B$53,INDEX(Sector!$E$57:$E$776,MATCH('Energy consumption (raw)'!F1604,Sector!$C$57:$C$776,FALSE)))))</f>
        <v>17 Manufacture of paper and paper products</v>
      </c>
      <c r="J1604" s="561"/>
      <c r="K1604" s="561">
        <v>29366700</v>
      </c>
      <c r="L1604" s="290"/>
      <c r="M1604" s="290"/>
      <c r="N1604" s="290">
        <v>19153</v>
      </c>
      <c r="O1604" s="290"/>
      <c r="P1604" s="290"/>
      <c r="Q1604" s="290"/>
      <c r="R1604" s="290"/>
      <c r="S1604" s="290"/>
      <c r="T1604" s="290"/>
      <c r="U1604" s="290"/>
      <c r="V1604" s="290"/>
      <c r="W1604" s="290"/>
      <c r="X1604" s="290"/>
      <c r="Y1604" s="290"/>
      <c r="Z1604" s="290"/>
      <c r="AA1604" s="290"/>
      <c r="AB1604" s="290"/>
      <c r="AC1604" s="290"/>
      <c r="AD1604" s="290"/>
      <c r="AE1604" s="290"/>
      <c r="AF1604" s="290"/>
      <c r="AG1604" s="561">
        <v>17938.381809999999</v>
      </c>
      <c r="AH1604" s="561">
        <v>2532.07843</v>
      </c>
      <c r="AI1604" s="290" t="s">
        <v>310</v>
      </c>
      <c r="AJ1604" s="290" t="s">
        <v>786</v>
      </c>
    </row>
    <row r="1605" spans="2:36" x14ac:dyDescent="0.25">
      <c r="B1605" s="554">
        <v>1503</v>
      </c>
      <c r="C1605" s="555"/>
      <c r="D1605" s="556"/>
      <c r="E1605" s="290" t="s">
        <v>395</v>
      </c>
      <c r="F1605" s="290" t="s">
        <v>565</v>
      </c>
      <c r="G1605" s="290" t="s">
        <v>397</v>
      </c>
      <c r="H1605" s="183" t="str">
        <f>INDEX(Sector!$D$57:$D$776,MATCH('Energy consumption (raw)'!F1605,Sector!$C$57:$C$776,FALSE))</f>
        <v>Production of wrinkled paper, corrugated board, packaging from paper and board</v>
      </c>
      <c r="I1605" s="183" t="str">
        <f>IF(G1605=Sector!$B$50,Sector!$B$50,IF(G1605=Sector!$B$51,Sector!$B$51,IF(G1605=Sector!$B$53,Sector!$B$53,INDEX(Sector!$E$57:$E$776,MATCH('Energy consumption (raw)'!F1605,Sector!$C$57:$C$776,FALSE)))))</f>
        <v>17 Manufacture of paper and paper products</v>
      </c>
      <c r="J1605" s="561"/>
      <c r="K1605" s="561">
        <v>20165800</v>
      </c>
      <c r="L1605" s="290"/>
      <c r="M1605" s="290"/>
      <c r="N1605" s="290"/>
      <c r="O1605" s="290"/>
      <c r="P1605" s="290"/>
      <c r="Q1605" s="290"/>
      <c r="R1605" s="290"/>
      <c r="S1605" s="290"/>
      <c r="T1605" s="290"/>
      <c r="U1605" s="290"/>
      <c r="V1605" s="290"/>
      <c r="W1605" s="290"/>
      <c r="X1605" s="290"/>
      <c r="Y1605" s="290"/>
      <c r="Z1605" s="290"/>
      <c r="AA1605" s="290"/>
      <c r="AB1605" s="290"/>
      <c r="AC1605" s="290"/>
      <c r="AD1605" s="290"/>
      <c r="AE1605" s="290"/>
      <c r="AF1605" s="290"/>
      <c r="AG1605" s="561">
        <v>3111.5829400000002</v>
      </c>
      <c r="AH1605" s="561">
        <v>1922.4237000000001</v>
      </c>
      <c r="AI1605" s="290" t="s">
        <v>310</v>
      </c>
      <c r="AJ1605" s="290" t="s">
        <v>786</v>
      </c>
    </row>
    <row r="1606" spans="2:36" x14ac:dyDescent="0.25">
      <c r="B1606" s="554">
        <v>1504</v>
      </c>
      <c r="C1606" s="555"/>
      <c r="D1606" s="556"/>
      <c r="E1606" s="290" t="s">
        <v>395</v>
      </c>
      <c r="F1606" s="290" t="s">
        <v>565</v>
      </c>
      <c r="G1606" s="290" t="s">
        <v>397</v>
      </c>
      <c r="H1606" s="183" t="str">
        <f>INDEX(Sector!$D$57:$D$776,MATCH('Energy consumption (raw)'!F1606,Sector!$C$57:$C$776,FALSE))</f>
        <v>Production of wrinkled paper, corrugated board, packaging from paper and board</v>
      </c>
      <c r="I1606" s="183" t="str">
        <f>IF(G1606=Sector!$B$50,Sector!$B$50,IF(G1606=Sector!$B$51,Sector!$B$51,IF(G1606=Sector!$B$53,Sector!$B$53,INDEX(Sector!$E$57:$E$776,MATCH('Energy consumption (raw)'!F1606,Sector!$C$57:$C$776,FALSE)))))</f>
        <v>17 Manufacture of paper and paper products</v>
      </c>
      <c r="J1606" s="561"/>
      <c r="K1606" s="561">
        <v>7409100</v>
      </c>
      <c r="L1606" s="290"/>
      <c r="M1606" s="290"/>
      <c r="N1606" s="290">
        <v>6811</v>
      </c>
      <c r="O1606" s="290"/>
      <c r="P1606" s="290"/>
      <c r="Q1606" s="290"/>
      <c r="R1606" s="290"/>
      <c r="S1606" s="290"/>
      <c r="T1606" s="290"/>
      <c r="U1606" s="290"/>
      <c r="V1606" s="290"/>
      <c r="W1606" s="290"/>
      <c r="X1606" s="290"/>
      <c r="Y1606" s="290"/>
      <c r="Z1606" s="290"/>
      <c r="AA1606" s="290"/>
      <c r="AB1606" s="290"/>
      <c r="AC1606" s="290"/>
      <c r="AD1606" s="290"/>
      <c r="AE1606" s="290"/>
      <c r="AF1606" s="290"/>
      <c r="AG1606" s="561">
        <v>5910.9241299999994</v>
      </c>
      <c r="AH1606" s="561"/>
      <c r="AI1606" s="290" t="s">
        <v>310</v>
      </c>
      <c r="AJ1606" s="290" t="s">
        <v>786</v>
      </c>
    </row>
    <row r="1607" spans="2:36" x14ac:dyDescent="0.25">
      <c r="B1607" s="554">
        <v>1505</v>
      </c>
      <c r="C1607" s="555"/>
      <c r="D1607" s="556"/>
      <c r="E1607" s="290" t="s">
        <v>395</v>
      </c>
      <c r="F1607" s="290" t="s">
        <v>494</v>
      </c>
      <c r="G1607" s="290" t="s">
        <v>397</v>
      </c>
      <c r="H1607" s="183" t="str">
        <f>INDEX(Sector!$D$57:$D$776,MATCH('Energy consumption (raw)'!F1607,Sector!$C$57:$C$776,FALSE))</f>
        <v>Manufacture of paper and paper products</v>
      </c>
      <c r="I1607" s="183" t="str">
        <f>IF(G1607=Sector!$B$50,Sector!$B$50,IF(G1607=Sector!$B$51,Sector!$B$51,IF(G1607=Sector!$B$53,Sector!$B$53,INDEX(Sector!$E$57:$E$776,MATCH('Energy consumption (raw)'!F1607,Sector!$C$57:$C$776,FALSE)))))</f>
        <v>17 Manufacture of paper and paper products</v>
      </c>
      <c r="J1607" s="561"/>
      <c r="K1607" s="561">
        <v>24896400</v>
      </c>
      <c r="L1607" s="290"/>
      <c r="M1607" s="290"/>
      <c r="N1607" s="290"/>
      <c r="O1607" s="290"/>
      <c r="P1607" s="290"/>
      <c r="Q1607" s="290"/>
      <c r="R1607" s="290"/>
      <c r="S1607" s="290"/>
      <c r="T1607" s="290"/>
      <c r="U1607" s="290"/>
      <c r="V1607" s="290"/>
      <c r="W1607" s="290"/>
      <c r="X1607" s="290"/>
      <c r="Y1607" s="290"/>
      <c r="Z1607" s="290"/>
      <c r="AA1607" s="290"/>
      <c r="AB1607" s="290"/>
      <c r="AC1607" s="290"/>
      <c r="AD1607" s="290"/>
      <c r="AE1607" s="290"/>
      <c r="AF1607" s="290"/>
      <c r="AG1607" s="561">
        <v>3841.5145200000002</v>
      </c>
      <c r="AH1607" s="561">
        <v>3793.8821100000005</v>
      </c>
      <c r="AI1607" s="290" t="s">
        <v>310</v>
      </c>
      <c r="AJ1607" s="290" t="s">
        <v>786</v>
      </c>
    </row>
    <row r="1608" spans="2:36" x14ac:dyDescent="0.25">
      <c r="B1608" s="554">
        <v>1506</v>
      </c>
      <c r="C1608" s="555"/>
      <c r="D1608" s="556"/>
      <c r="E1608" s="290" t="s">
        <v>395</v>
      </c>
      <c r="F1608" s="290" t="s">
        <v>494</v>
      </c>
      <c r="G1608" s="290" t="s">
        <v>397</v>
      </c>
      <c r="H1608" s="183" t="str">
        <f>INDEX(Sector!$D$57:$D$776,MATCH('Energy consumption (raw)'!F1608,Sector!$C$57:$C$776,FALSE))</f>
        <v>Manufacture of paper and paper products</v>
      </c>
      <c r="I1608" s="183" t="str">
        <f>IF(G1608=Sector!$B$50,Sector!$B$50,IF(G1608=Sector!$B$51,Sector!$B$51,IF(G1608=Sector!$B$53,Sector!$B$53,INDEX(Sector!$E$57:$E$776,MATCH('Energy consumption (raw)'!F1608,Sector!$C$57:$C$776,FALSE)))))</f>
        <v>17 Manufacture of paper and paper products</v>
      </c>
      <c r="J1608" s="561"/>
      <c r="K1608" s="561">
        <v>8523600</v>
      </c>
      <c r="L1608" s="290"/>
      <c r="M1608" s="290"/>
      <c r="N1608" s="290"/>
      <c r="O1608" s="290"/>
      <c r="P1608" s="290"/>
      <c r="Q1608" s="290"/>
      <c r="R1608" s="290"/>
      <c r="S1608" s="290"/>
      <c r="T1608" s="290"/>
      <c r="U1608" s="290"/>
      <c r="V1608" s="290"/>
      <c r="W1608" s="290"/>
      <c r="X1608" s="290"/>
      <c r="Y1608" s="290"/>
      <c r="Z1608" s="290"/>
      <c r="AA1608" s="290"/>
      <c r="AB1608" s="290"/>
      <c r="AC1608" s="290"/>
      <c r="AD1608" s="290"/>
      <c r="AE1608" s="290"/>
      <c r="AF1608" s="290"/>
      <c r="AG1608" s="561">
        <v>1315.1914800000002</v>
      </c>
      <c r="AH1608" s="561">
        <v>1270.0068200000001</v>
      </c>
      <c r="AI1608" s="290" t="s">
        <v>310</v>
      </c>
      <c r="AJ1608" s="290" t="s">
        <v>786</v>
      </c>
    </row>
    <row r="1609" spans="2:36" x14ac:dyDescent="0.25">
      <c r="B1609" s="554">
        <v>1507</v>
      </c>
      <c r="C1609" s="555"/>
      <c r="D1609" s="556"/>
      <c r="E1609" s="290" t="s">
        <v>395</v>
      </c>
      <c r="F1609" s="290" t="s">
        <v>475</v>
      </c>
      <c r="G1609" s="290" t="s">
        <v>397</v>
      </c>
      <c r="H1609" s="183" t="str">
        <f>INDEX(Sector!$D$57:$D$776,MATCH('Energy consumption (raw)'!F1609,Sector!$C$57:$C$776,FALSE))</f>
        <v>Manufacture of paper and paper products</v>
      </c>
      <c r="I1609" s="183" t="str">
        <f>IF(G1609=Sector!$B$50,Sector!$B$50,IF(G1609=Sector!$B$51,Sector!$B$51,IF(G1609=Sector!$B$53,Sector!$B$53,INDEX(Sector!$E$57:$E$776,MATCH('Energy consumption (raw)'!F1609,Sector!$C$57:$C$776,FALSE)))))</f>
        <v>17 Manufacture of paper and paper products</v>
      </c>
      <c r="J1609" s="561"/>
      <c r="K1609" s="561">
        <v>30051300</v>
      </c>
      <c r="L1609" s="290"/>
      <c r="M1609" s="290"/>
      <c r="N1609" s="290"/>
      <c r="O1609" s="290"/>
      <c r="P1609" s="290"/>
      <c r="Q1609" s="290"/>
      <c r="R1609" s="290"/>
      <c r="S1609" s="290"/>
      <c r="T1609" s="290"/>
      <c r="U1609" s="290"/>
      <c r="V1609" s="290"/>
      <c r="W1609" s="290"/>
      <c r="X1609" s="290"/>
      <c r="Y1609" s="290"/>
      <c r="Z1609" s="290"/>
      <c r="AA1609" s="290"/>
      <c r="AB1609" s="290"/>
      <c r="AC1609" s="290"/>
      <c r="AD1609" s="290"/>
      <c r="AE1609" s="290"/>
      <c r="AF1609" s="290"/>
      <c r="AG1609" s="561">
        <v>4636.9155900000005</v>
      </c>
      <c r="AH1609" s="561">
        <v>168227.68074000001</v>
      </c>
      <c r="AI1609" s="290" t="s">
        <v>310</v>
      </c>
      <c r="AJ1609" s="290" t="s">
        <v>786</v>
      </c>
    </row>
    <row r="1610" spans="2:36" x14ac:dyDescent="0.25">
      <c r="B1610" s="554">
        <v>1508</v>
      </c>
      <c r="C1610" s="555"/>
      <c r="D1610" s="556"/>
      <c r="E1610" s="290" t="s">
        <v>395</v>
      </c>
      <c r="F1610" s="290" t="s">
        <v>573</v>
      </c>
      <c r="G1610" s="290" t="s">
        <v>397</v>
      </c>
      <c r="H1610" s="183" t="str">
        <f>INDEX(Sector!$D$57:$D$776,MATCH('Energy consumption (raw)'!F1610,Sector!$C$57:$C$776,FALSE))</f>
        <v>Producing shoes</v>
      </c>
      <c r="I1610" s="183" t="str">
        <f>IF(G1610=Sector!$B$50,Sector!$B$50,IF(G1610=Sector!$B$51,Sector!$B$51,IF(G1610=Sector!$B$53,Sector!$B$53,INDEX(Sector!$E$57:$E$776,MATCH('Energy consumption (raw)'!F1610,Sector!$C$57:$C$776,FALSE)))))</f>
        <v>14 Manufacture of wearing apparel</v>
      </c>
      <c r="J1610" s="561">
        <v>26227900</v>
      </c>
      <c r="K1610" s="561">
        <v>26227900</v>
      </c>
      <c r="L1610" s="290"/>
      <c r="M1610" s="290"/>
      <c r="N1610" s="290"/>
      <c r="O1610" s="290"/>
      <c r="P1610" s="290"/>
      <c r="Q1610" s="290"/>
      <c r="R1610" s="290"/>
      <c r="S1610" s="290">
        <v>69</v>
      </c>
      <c r="T1610" s="290"/>
      <c r="U1610" s="290"/>
      <c r="V1610" s="290"/>
      <c r="W1610" s="290"/>
      <c r="X1610" s="290"/>
      <c r="Y1610" s="290">
        <v>28</v>
      </c>
      <c r="Z1610" s="290"/>
      <c r="AA1610" s="290"/>
      <c r="AB1610" s="290"/>
      <c r="AC1610" s="290"/>
      <c r="AD1610" s="290"/>
      <c r="AE1610" s="290"/>
      <c r="AF1610" s="290"/>
      <c r="AG1610" s="561">
        <v>4077.5456900000004</v>
      </c>
      <c r="AH1610" s="561">
        <v>4183.8016500000003</v>
      </c>
      <c r="AI1610" s="290" t="s">
        <v>310</v>
      </c>
      <c r="AJ1610" s="290" t="s">
        <v>786</v>
      </c>
    </row>
    <row r="1611" spans="2:36" x14ac:dyDescent="0.25">
      <c r="B1611" s="554">
        <v>1509</v>
      </c>
      <c r="C1611" s="555"/>
      <c r="D1611" s="556"/>
      <c r="E1611" s="290" t="s">
        <v>395</v>
      </c>
      <c r="F1611" s="290" t="s">
        <v>573</v>
      </c>
      <c r="G1611" s="290" t="s">
        <v>397</v>
      </c>
      <c r="H1611" s="183" t="str">
        <f>INDEX(Sector!$D$57:$D$776,MATCH('Energy consumption (raw)'!F1611,Sector!$C$57:$C$776,FALSE))</f>
        <v>Producing shoes</v>
      </c>
      <c r="I1611" s="183" t="str">
        <f>IF(G1611=Sector!$B$50,Sector!$B$50,IF(G1611=Sector!$B$51,Sector!$B$51,IF(G1611=Sector!$B$53,Sector!$B$53,INDEX(Sector!$E$57:$E$776,MATCH('Energy consumption (raw)'!F1611,Sector!$C$57:$C$776,FALSE)))))</f>
        <v>14 Manufacture of wearing apparel</v>
      </c>
      <c r="J1611" s="561"/>
      <c r="K1611" s="561">
        <v>16349400</v>
      </c>
      <c r="L1611" s="290"/>
      <c r="M1611" s="290"/>
      <c r="N1611" s="290"/>
      <c r="O1611" s="290"/>
      <c r="P1611" s="290"/>
      <c r="Q1611" s="290"/>
      <c r="R1611" s="290"/>
      <c r="S1611" s="290"/>
      <c r="T1611" s="290"/>
      <c r="U1611" s="290"/>
      <c r="V1611" s="290"/>
      <c r="W1611" s="290"/>
      <c r="X1611" s="290"/>
      <c r="Y1611" s="290"/>
      <c r="Z1611" s="290"/>
      <c r="AA1611" s="290"/>
      <c r="AB1611" s="290"/>
      <c r="AC1611" s="290"/>
      <c r="AD1611" s="290"/>
      <c r="AE1611" s="290"/>
      <c r="AF1611" s="290"/>
      <c r="AG1611" s="561">
        <v>2522.7124200000003</v>
      </c>
      <c r="AH1611" s="561">
        <v>2389.4280800000001</v>
      </c>
      <c r="AI1611" s="290" t="s">
        <v>310</v>
      </c>
      <c r="AJ1611" s="290" t="s">
        <v>786</v>
      </c>
    </row>
    <row r="1612" spans="2:36" x14ac:dyDescent="0.25">
      <c r="B1612" s="554">
        <v>1510</v>
      </c>
      <c r="C1612" s="555"/>
      <c r="D1612" s="556"/>
      <c r="E1612" s="290" t="s">
        <v>395</v>
      </c>
      <c r="F1612" s="290" t="s">
        <v>813</v>
      </c>
      <c r="G1612" s="290" t="s">
        <v>397</v>
      </c>
      <c r="H1612" s="183" t="str">
        <f>INDEX(Sector!$D$57:$D$776,MATCH('Energy consumption (raw)'!F1612,Sector!$C$57:$C$776,FALSE))</f>
        <v>Manufacture of wooden beds, cabinets, tables and chairs</v>
      </c>
      <c r="I1612" s="183" t="str">
        <f>IF(G1612=Sector!$B$50,Sector!$B$50,IF(G1612=Sector!$B$51,Sector!$B$51,IF(G1612=Sector!$B$53,Sector!$B$53,INDEX(Sector!$E$57:$E$776,MATCH('Energy consumption (raw)'!F1612,Sector!$C$57:$C$776,FALSE)))))</f>
        <v>31 Manufacture of furniture</v>
      </c>
      <c r="J1612" s="561">
        <v>10355500</v>
      </c>
      <c r="K1612" s="561">
        <v>43128300</v>
      </c>
      <c r="L1612" s="290"/>
      <c r="M1612" s="290"/>
      <c r="N1612" s="290"/>
      <c r="O1612" s="290"/>
      <c r="P1612" s="290"/>
      <c r="Q1612" s="290"/>
      <c r="R1612" s="290"/>
      <c r="S1612" s="290"/>
      <c r="T1612" s="290"/>
      <c r="U1612" s="290"/>
      <c r="V1612" s="290"/>
      <c r="W1612" s="290"/>
      <c r="X1612" s="290"/>
      <c r="Y1612" s="290"/>
      <c r="Z1612" s="290"/>
      <c r="AA1612" s="290"/>
      <c r="AB1612" s="290"/>
      <c r="AC1612" s="290"/>
      <c r="AD1612" s="290"/>
      <c r="AE1612" s="290"/>
      <c r="AF1612" s="290"/>
      <c r="AG1612" s="561">
        <v>6654.6966900000007</v>
      </c>
      <c r="AH1612" s="561">
        <v>6873.2935000000007</v>
      </c>
      <c r="AI1612" s="290" t="s">
        <v>310</v>
      </c>
      <c r="AJ1612" s="290" t="s">
        <v>786</v>
      </c>
    </row>
    <row r="1613" spans="2:36" x14ac:dyDescent="0.25">
      <c r="B1613" s="554">
        <v>1511</v>
      </c>
      <c r="C1613" s="555"/>
      <c r="D1613" s="556"/>
      <c r="E1613" s="290" t="s">
        <v>395</v>
      </c>
      <c r="F1613" s="290" t="s">
        <v>813</v>
      </c>
      <c r="G1613" s="290" t="s">
        <v>397</v>
      </c>
      <c r="H1613" s="183" t="str">
        <f>INDEX(Sector!$D$57:$D$776,MATCH('Energy consumption (raw)'!F1613,Sector!$C$57:$C$776,FALSE))</f>
        <v>Manufacture of wooden beds, cabinets, tables and chairs</v>
      </c>
      <c r="I1613" s="183" t="str">
        <f>IF(G1613=Sector!$B$50,Sector!$B$50,IF(G1613=Sector!$B$51,Sector!$B$51,IF(G1613=Sector!$B$53,Sector!$B$53,INDEX(Sector!$E$57:$E$776,MATCH('Energy consumption (raw)'!F1613,Sector!$C$57:$C$776,FALSE)))))</f>
        <v>31 Manufacture of furniture</v>
      </c>
      <c r="J1613" s="561">
        <v>21683200</v>
      </c>
      <c r="K1613" s="561">
        <v>21683200</v>
      </c>
      <c r="L1613" s="290"/>
      <c r="M1613" s="290"/>
      <c r="N1613" s="290"/>
      <c r="O1613" s="290"/>
      <c r="P1613" s="290"/>
      <c r="Q1613" s="290"/>
      <c r="R1613" s="290"/>
      <c r="S1613" s="290"/>
      <c r="T1613" s="290"/>
      <c r="U1613" s="290"/>
      <c r="V1613" s="290"/>
      <c r="W1613" s="290"/>
      <c r="X1613" s="290"/>
      <c r="Y1613" s="290"/>
      <c r="Z1613" s="290"/>
      <c r="AA1613" s="290"/>
      <c r="AB1613" s="290"/>
      <c r="AC1613" s="290"/>
      <c r="AD1613" s="290"/>
      <c r="AE1613" s="290"/>
      <c r="AF1613" s="290"/>
      <c r="AG1613" s="561">
        <v>3345.71776</v>
      </c>
      <c r="AH1613" s="561">
        <v>3669.6397500000003</v>
      </c>
      <c r="AI1613" s="290" t="s">
        <v>310</v>
      </c>
      <c r="AJ1613" s="290" t="s">
        <v>786</v>
      </c>
    </row>
    <row r="1614" spans="2:36" x14ac:dyDescent="0.25">
      <c r="B1614" s="554">
        <v>1512</v>
      </c>
      <c r="C1614" s="555"/>
      <c r="D1614" s="556"/>
      <c r="E1614" s="290" t="s">
        <v>395</v>
      </c>
      <c r="F1614" s="290" t="s">
        <v>813</v>
      </c>
      <c r="G1614" s="290" t="s">
        <v>397</v>
      </c>
      <c r="H1614" s="183" t="str">
        <f>INDEX(Sector!$D$57:$D$776,MATCH('Energy consumption (raw)'!F1614,Sector!$C$57:$C$776,FALSE))</f>
        <v>Manufacture of wooden beds, cabinets, tables and chairs</v>
      </c>
      <c r="I1614" s="183" t="str">
        <f>IF(G1614=Sector!$B$50,Sector!$B$50,IF(G1614=Sector!$B$51,Sector!$B$51,IF(G1614=Sector!$B$53,Sector!$B$53,INDEX(Sector!$E$57:$E$776,MATCH('Energy consumption (raw)'!F1614,Sector!$C$57:$C$776,FALSE)))))</f>
        <v>31 Manufacture of furniture</v>
      </c>
      <c r="J1614" s="561">
        <v>14964200</v>
      </c>
      <c r="K1614" s="561">
        <v>14964200</v>
      </c>
      <c r="L1614" s="290"/>
      <c r="M1614" s="290"/>
      <c r="N1614" s="290"/>
      <c r="O1614" s="290"/>
      <c r="P1614" s="290"/>
      <c r="Q1614" s="290"/>
      <c r="R1614" s="290"/>
      <c r="S1614" s="290">
        <v>40</v>
      </c>
      <c r="T1614" s="290"/>
      <c r="U1614" s="290"/>
      <c r="V1614" s="290"/>
      <c r="W1614" s="290"/>
      <c r="X1614" s="290"/>
      <c r="Y1614" s="290">
        <v>50</v>
      </c>
      <c r="Z1614" s="290"/>
      <c r="AA1614" s="290"/>
      <c r="AB1614" s="290">
        <v>17</v>
      </c>
      <c r="AC1614" s="290"/>
      <c r="AD1614" s="290"/>
      <c r="AE1614" s="290"/>
      <c r="AF1614" s="290"/>
      <c r="AG1614" s="561">
        <v>2369.8522599999997</v>
      </c>
      <c r="AH1614" s="561">
        <v>2467.98002</v>
      </c>
      <c r="AI1614" s="290" t="s">
        <v>310</v>
      </c>
      <c r="AJ1614" s="290" t="s">
        <v>786</v>
      </c>
    </row>
    <row r="1615" spans="2:36" x14ac:dyDescent="0.25">
      <c r="B1615" s="554">
        <v>1513</v>
      </c>
      <c r="C1615" s="555"/>
      <c r="D1615" s="556"/>
      <c r="E1615" s="290" t="s">
        <v>395</v>
      </c>
      <c r="F1615" s="290" t="s">
        <v>813</v>
      </c>
      <c r="G1615" s="290" t="s">
        <v>397</v>
      </c>
      <c r="H1615" s="183" t="str">
        <f>INDEX(Sector!$D$57:$D$776,MATCH('Energy consumption (raw)'!F1615,Sector!$C$57:$C$776,FALSE))</f>
        <v>Manufacture of wooden beds, cabinets, tables and chairs</v>
      </c>
      <c r="I1615" s="183" t="str">
        <f>IF(G1615=Sector!$B$50,Sector!$B$50,IF(G1615=Sector!$B$51,Sector!$B$51,IF(G1615=Sector!$B$53,Sector!$B$53,INDEX(Sector!$E$57:$E$776,MATCH('Energy consumption (raw)'!F1615,Sector!$C$57:$C$776,FALSE)))))</f>
        <v>31 Manufacture of furniture</v>
      </c>
      <c r="J1615" s="561">
        <v>9890600</v>
      </c>
      <c r="K1615" s="561">
        <v>9890600</v>
      </c>
      <c r="L1615" s="290"/>
      <c r="M1615" s="290"/>
      <c r="N1615" s="290"/>
      <c r="O1615" s="290"/>
      <c r="P1615" s="290"/>
      <c r="Q1615" s="290"/>
      <c r="R1615" s="290"/>
      <c r="S1615" s="290"/>
      <c r="T1615" s="290"/>
      <c r="U1615" s="290"/>
      <c r="V1615" s="290"/>
      <c r="W1615" s="290"/>
      <c r="X1615" s="290"/>
      <c r="Y1615" s="290"/>
      <c r="Z1615" s="290"/>
      <c r="AA1615" s="290"/>
      <c r="AB1615" s="290"/>
      <c r="AC1615" s="290"/>
      <c r="AD1615" s="290"/>
      <c r="AE1615" s="290"/>
      <c r="AF1615" s="290"/>
      <c r="AG1615" s="561">
        <v>1526.11958</v>
      </c>
      <c r="AH1615" s="561">
        <v>2232.1809499999999</v>
      </c>
      <c r="AI1615" s="290" t="s">
        <v>310</v>
      </c>
      <c r="AJ1615" s="290" t="s">
        <v>786</v>
      </c>
    </row>
    <row r="1616" spans="2:36" x14ac:dyDescent="0.25">
      <c r="B1616" s="554">
        <v>1514</v>
      </c>
      <c r="C1616" s="555"/>
      <c r="D1616" s="556"/>
      <c r="E1616" s="290" t="s">
        <v>395</v>
      </c>
      <c r="F1616" s="290" t="s">
        <v>813</v>
      </c>
      <c r="G1616" s="290" t="s">
        <v>397</v>
      </c>
      <c r="H1616" s="183" t="str">
        <f>INDEX(Sector!$D$57:$D$776,MATCH('Energy consumption (raw)'!F1616,Sector!$C$57:$C$776,FALSE))</f>
        <v>Manufacture of wooden beds, cabinets, tables and chairs</v>
      </c>
      <c r="I1616" s="183" t="str">
        <f>IF(G1616=Sector!$B$50,Sector!$B$50,IF(G1616=Sector!$B$51,Sector!$B$51,IF(G1616=Sector!$B$53,Sector!$B$53,INDEX(Sector!$E$57:$E$776,MATCH('Energy consumption (raw)'!F1616,Sector!$C$57:$C$776,FALSE)))))</f>
        <v>31 Manufacture of furniture</v>
      </c>
      <c r="J1616" s="561">
        <v>12455500</v>
      </c>
      <c r="K1616" s="561">
        <v>12455500</v>
      </c>
      <c r="L1616" s="290"/>
      <c r="M1616" s="290"/>
      <c r="N1616" s="290"/>
      <c r="O1616" s="290"/>
      <c r="P1616" s="290"/>
      <c r="Q1616" s="290"/>
      <c r="R1616" s="290"/>
      <c r="S1616" s="290">
        <v>145</v>
      </c>
      <c r="T1616" s="290"/>
      <c r="U1616" s="290"/>
      <c r="V1616" s="290"/>
      <c r="W1616" s="290"/>
      <c r="X1616" s="290"/>
      <c r="Y1616" s="290"/>
      <c r="Z1616" s="290"/>
      <c r="AA1616" s="290"/>
      <c r="AB1616" s="290"/>
      <c r="AC1616" s="290"/>
      <c r="AD1616" s="290"/>
      <c r="AE1616" s="290"/>
      <c r="AF1616" s="290"/>
      <c r="AG1616" s="561">
        <v>1922.0112500000002</v>
      </c>
      <c r="AH1616" s="561">
        <v>2138.7606500000002</v>
      </c>
      <c r="AI1616" s="290" t="s">
        <v>310</v>
      </c>
      <c r="AJ1616" s="290" t="s">
        <v>786</v>
      </c>
    </row>
    <row r="1617" spans="2:36" x14ac:dyDescent="0.25">
      <c r="B1617" s="554">
        <v>1515</v>
      </c>
      <c r="C1617" s="555"/>
      <c r="D1617" s="556"/>
      <c r="E1617" s="290" t="s">
        <v>395</v>
      </c>
      <c r="F1617" s="290" t="s">
        <v>813</v>
      </c>
      <c r="G1617" s="290" t="s">
        <v>397</v>
      </c>
      <c r="H1617" s="183" t="str">
        <f>INDEX(Sector!$D$57:$D$776,MATCH('Energy consumption (raw)'!F1617,Sector!$C$57:$C$776,FALSE))</f>
        <v>Manufacture of wooden beds, cabinets, tables and chairs</v>
      </c>
      <c r="I1617" s="183" t="str">
        <f>IF(G1617=Sector!$B$50,Sector!$B$50,IF(G1617=Sector!$B$51,Sector!$B$51,IF(G1617=Sector!$B$53,Sector!$B$53,INDEX(Sector!$E$57:$E$776,MATCH('Energy consumption (raw)'!F1617,Sector!$C$57:$C$776,FALSE)))))</f>
        <v>31 Manufacture of furniture</v>
      </c>
      <c r="J1617" s="561">
        <v>9573400</v>
      </c>
      <c r="K1617" s="561">
        <v>9573400</v>
      </c>
      <c r="L1617" s="290"/>
      <c r="M1617" s="290"/>
      <c r="N1617" s="290"/>
      <c r="O1617" s="290"/>
      <c r="P1617" s="290"/>
      <c r="Q1617" s="290"/>
      <c r="R1617" s="290"/>
      <c r="S1617" s="290"/>
      <c r="T1617" s="290"/>
      <c r="U1617" s="290"/>
      <c r="V1617" s="290"/>
      <c r="W1617" s="290"/>
      <c r="X1617" s="290"/>
      <c r="Y1617" s="290"/>
      <c r="Z1617" s="290"/>
      <c r="AA1617" s="290"/>
      <c r="AB1617" s="290"/>
      <c r="AC1617" s="290"/>
      <c r="AD1617" s="290"/>
      <c r="AE1617" s="290"/>
      <c r="AF1617" s="290"/>
      <c r="AG1617" s="561">
        <v>1477.1756200000002</v>
      </c>
      <c r="AH1617" s="561">
        <v>1842.40372</v>
      </c>
      <c r="AI1617" s="290" t="s">
        <v>310</v>
      </c>
      <c r="AJ1617" s="290" t="s">
        <v>786</v>
      </c>
    </row>
    <row r="1618" spans="2:36" x14ac:dyDescent="0.25">
      <c r="B1618" s="554">
        <v>1516</v>
      </c>
      <c r="C1618" s="555"/>
      <c r="D1618" s="556"/>
      <c r="E1618" s="290" t="s">
        <v>395</v>
      </c>
      <c r="F1618" s="290" t="s">
        <v>813</v>
      </c>
      <c r="G1618" s="290" t="s">
        <v>397</v>
      </c>
      <c r="H1618" s="183" t="str">
        <f>INDEX(Sector!$D$57:$D$776,MATCH('Energy consumption (raw)'!F1618,Sector!$C$57:$C$776,FALSE))</f>
        <v>Manufacture of wooden beds, cabinets, tables and chairs</v>
      </c>
      <c r="I1618" s="183" t="str">
        <f>IF(G1618=Sector!$B$50,Sector!$B$50,IF(G1618=Sector!$B$51,Sector!$B$51,IF(G1618=Sector!$B$53,Sector!$B$53,INDEX(Sector!$E$57:$E$776,MATCH('Energy consumption (raw)'!F1618,Sector!$C$57:$C$776,FALSE)))))</f>
        <v>31 Manufacture of furniture</v>
      </c>
      <c r="J1618" s="561">
        <v>9577600</v>
      </c>
      <c r="K1618" s="561">
        <v>9577600</v>
      </c>
      <c r="L1618" s="290"/>
      <c r="M1618" s="290"/>
      <c r="N1618" s="290"/>
      <c r="O1618" s="290"/>
      <c r="P1618" s="290"/>
      <c r="Q1618" s="290"/>
      <c r="R1618" s="290"/>
      <c r="S1618" s="290"/>
      <c r="T1618" s="290"/>
      <c r="U1618" s="290"/>
      <c r="V1618" s="290"/>
      <c r="W1618" s="290"/>
      <c r="X1618" s="290"/>
      <c r="Y1618" s="290"/>
      <c r="Z1618" s="290"/>
      <c r="AA1618" s="290"/>
      <c r="AB1618" s="290"/>
      <c r="AC1618" s="290"/>
      <c r="AD1618" s="290"/>
      <c r="AE1618" s="290"/>
      <c r="AF1618" s="290"/>
      <c r="AG1618" s="561">
        <v>1477.8236800000002</v>
      </c>
      <c r="AH1618" s="561">
        <v>1607.52459</v>
      </c>
      <c r="AI1618" s="290" t="s">
        <v>310</v>
      </c>
      <c r="AJ1618" s="290" t="s">
        <v>786</v>
      </c>
    </row>
    <row r="1619" spans="2:36" x14ac:dyDescent="0.25">
      <c r="B1619" s="554">
        <v>1517</v>
      </c>
      <c r="C1619" s="555"/>
      <c r="D1619" s="556"/>
      <c r="E1619" s="290" t="s">
        <v>395</v>
      </c>
      <c r="F1619" s="290" t="s">
        <v>813</v>
      </c>
      <c r="G1619" s="290" t="s">
        <v>397</v>
      </c>
      <c r="H1619" s="183" t="str">
        <f>INDEX(Sector!$D$57:$D$776,MATCH('Energy consumption (raw)'!F1619,Sector!$C$57:$C$776,FALSE))</f>
        <v>Manufacture of wooden beds, cabinets, tables and chairs</v>
      </c>
      <c r="I1619" s="183" t="str">
        <f>IF(G1619=Sector!$B$50,Sector!$B$50,IF(G1619=Sector!$B$51,Sector!$B$51,IF(G1619=Sector!$B$53,Sector!$B$53,INDEX(Sector!$E$57:$E$776,MATCH('Energy consumption (raw)'!F1619,Sector!$C$57:$C$776,FALSE)))))</f>
        <v>31 Manufacture of furniture</v>
      </c>
      <c r="J1619" s="561">
        <v>6785200</v>
      </c>
      <c r="K1619" s="561">
        <v>6785200</v>
      </c>
      <c r="L1619" s="290"/>
      <c r="M1619" s="290"/>
      <c r="N1619" s="290"/>
      <c r="O1619" s="290"/>
      <c r="P1619" s="290"/>
      <c r="Q1619" s="290"/>
      <c r="R1619" s="290"/>
      <c r="S1619" s="290"/>
      <c r="T1619" s="290"/>
      <c r="U1619" s="290"/>
      <c r="V1619" s="290"/>
      <c r="W1619" s="290"/>
      <c r="X1619" s="290"/>
      <c r="Y1619" s="290"/>
      <c r="Z1619" s="290"/>
      <c r="AA1619" s="290"/>
      <c r="AB1619" s="290">
        <v>150</v>
      </c>
      <c r="AC1619" s="290"/>
      <c r="AD1619" s="290"/>
      <c r="AE1619" s="290"/>
      <c r="AF1619" s="290"/>
      <c r="AG1619" s="561">
        <v>1102.9063600000002</v>
      </c>
      <c r="AH1619" s="561">
        <v>1070.5179700000001</v>
      </c>
      <c r="AI1619" s="290" t="s">
        <v>310</v>
      </c>
      <c r="AJ1619" s="290" t="s">
        <v>786</v>
      </c>
    </row>
    <row r="1620" spans="2:36" x14ac:dyDescent="0.25">
      <c r="B1620" s="554">
        <v>1518</v>
      </c>
      <c r="C1620" s="555"/>
      <c r="D1620" s="556"/>
      <c r="E1620" s="290" t="s">
        <v>395</v>
      </c>
      <c r="F1620" s="290" t="s">
        <v>745</v>
      </c>
      <c r="G1620" s="290" t="s">
        <v>397</v>
      </c>
      <c r="H1620" s="183" t="str">
        <f>INDEX(Sector!$D$57:$D$776,MATCH('Energy consumption (raw)'!F1620,Sector!$C$57:$C$776,FALSE))</f>
        <v>Manufacture of beds, cabinets, tables and chairs</v>
      </c>
      <c r="I1620" s="183" t="str">
        <f>IF(G1620=Sector!$B$50,Sector!$B$50,IF(G1620=Sector!$B$51,Sector!$B$51,IF(G1620=Sector!$B$53,Sector!$B$53,INDEX(Sector!$E$57:$E$776,MATCH('Energy consumption (raw)'!F1620,Sector!$C$57:$C$776,FALSE)))))</f>
        <v>31 Manufacture of furniture</v>
      </c>
      <c r="J1620" s="561">
        <v>9136100</v>
      </c>
      <c r="K1620" s="561">
        <v>9136100</v>
      </c>
      <c r="L1620" s="290"/>
      <c r="M1620" s="290"/>
      <c r="N1620" s="290"/>
      <c r="O1620" s="290"/>
      <c r="P1620" s="290"/>
      <c r="Q1620" s="290"/>
      <c r="R1620" s="290"/>
      <c r="S1620" s="290"/>
      <c r="T1620" s="290"/>
      <c r="U1620" s="290"/>
      <c r="V1620" s="290"/>
      <c r="W1620" s="290"/>
      <c r="X1620" s="290"/>
      <c r="Y1620" s="290"/>
      <c r="Z1620" s="290"/>
      <c r="AA1620" s="290"/>
      <c r="AB1620" s="290"/>
      <c r="AC1620" s="290"/>
      <c r="AD1620" s="290"/>
      <c r="AE1620" s="290"/>
      <c r="AF1620" s="290"/>
      <c r="AG1620" s="561">
        <v>1409.7002300000001</v>
      </c>
      <c r="AH1620" s="561">
        <v>1488.6215000000002</v>
      </c>
      <c r="AI1620" s="290" t="s">
        <v>310</v>
      </c>
      <c r="AJ1620" s="290" t="s">
        <v>786</v>
      </c>
    </row>
    <row r="1621" spans="2:36" x14ac:dyDescent="0.25">
      <c r="B1621" s="554">
        <v>1519</v>
      </c>
      <c r="C1621" s="555"/>
      <c r="D1621" s="556"/>
      <c r="E1621" s="290" t="s">
        <v>395</v>
      </c>
      <c r="F1621" s="290" t="s">
        <v>745</v>
      </c>
      <c r="G1621" s="290" t="s">
        <v>397</v>
      </c>
      <c r="H1621" s="183" t="str">
        <f>INDEX(Sector!$D$57:$D$776,MATCH('Energy consumption (raw)'!F1621,Sector!$C$57:$C$776,FALSE))</f>
        <v>Manufacture of beds, cabinets, tables and chairs</v>
      </c>
      <c r="I1621" s="183" t="str">
        <f>IF(G1621=Sector!$B$50,Sector!$B$50,IF(G1621=Sector!$B$51,Sector!$B$51,IF(G1621=Sector!$B$53,Sector!$B$53,INDEX(Sector!$E$57:$E$776,MATCH('Energy consumption (raw)'!F1621,Sector!$C$57:$C$776,FALSE)))))</f>
        <v>31 Manufacture of furniture</v>
      </c>
      <c r="J1621" s="561"/>
      <c r="K1621" s="561">
        <v>13969600</v>
      </c>
      <c r="L1621" s="290"/>
      <c r="M1621" s="290"/>
      <c r="N1621" s="290"/>
      <c r="O1621" s="290"/>
      <c r="P1621" s="290"/>
      <c r="Q1621" s="290"/>
      <c r="R1621" s="290"/>
      <c r="S1621" s="290"/>
      <c r="T1621" s="290"/>
      <c r="U1621" s="290"/>
      <c r="V1621" s="290"/>
      <c r="W1621" s="290"/>
      <c r="X1621" s="290"/>
      <c r="Y1621" s="290"/>
      <c r="Z1621" s="290"/>
      <c r="AA1621" s="290"/>
      <c r="AB1621" s="290"/>
      <c r="AC1621" s="290"/>
      <c r="AD1621" s="290"/>
      <c r="AE1621" s="290"/>
      <c r="AF1621" s="290"/>
      <c r="AG1621" s="561">
        <v>2155.5092800000002</v>
      </c>
      <c r="AH1621" s="561">
        <v>2073.0667900000003</v>
      </c>
      <c r="AI1621" s="290" t="s">
        <v>310</v>
      </c>
      <c r="AJ1621" s="290" t="s">
        <v>786</v>
      </c>
    </row>
    <row r="1622" spans="2:36" x14ac:dyDescent="0.25">
      <c r="B1622" s="554">
        <v>1520</v>
      </c>
      <c r="C1622" s="555"/>
      <c r="D1622" s="556"/>
      <c r="E1622" s="290" t="s">
        <v>395</v>
      </c>
      <c r="F1622" s="290" t="s">
        <v>745</v>
      </c>
      <c r="G1622" s="290" t="s">
        <v>397</v>
      </c>
      <c r="H1622" s="183" t="str">
        <f>INDEX(Sector!$D$57:$D$776,MATCH('Energy consumption (raw)'!F1622,Sector!$C$57:$C$776,FALSE))</f>
        <v>Manufacture of beds, cabinets, tables and chairs</v>
      </c>
      <c r="I1622" s="183" t="str">
        <f>IF(G1622=Sector!$B$50,Sector!$B$50,IF(G1622=Sector!$B$51,Sector!$B$51,IF(G1622=Sector!$B$53,Sector!$B$53,INDEX(Sector!$E$57:$E$776,MATCH('Energy consumption (raw)'!F1622,Sector!$C$57:$C$776,FALSE)))))</f>
        <v>31 Manufacture of furniture</v>
      </c>
      <c r="J1622" s="561">
        <v>9002500</v>
      </c>
      <c r="K1622" s="561">
        <v>9002500</v>
      </c>
      <c r="L1622" s="290"/>
      <c r="M1622" s="290"/>
      <c r="N1622" s="290"/>
      <c r="O1622" s="290"/>
      <c r="P1622" s="290"/>
      <c r="Q1622" s="290"/>
      <c r="R1622" s="290"/>
      <c r="S1622" s="290"/>
      <c r="T1622" s="290"/>
      <c r="U1622" s="290"/>
      <c r="V1622" s="290"/>
      <c r="W1622" s="290"/>
      <c r="X1622" s="290"/>
      <c r="Y1622" s="290"/>
      <c r="Z1622" s="290"/>
      <c r="AA1622" s="290"/>
      <c r="AB1622" s="290"/>
      <c r="AC1622" s="290"/>
      <c r="AD1622" s="290"/>
      <c r="AE1622" s="290"/>
      <c r="AF1622" s="290"/>
      <c r="AG1622" s="561">
        <v>1389.0857500000002</v>
      </c>
      <c r="AH1622" s="561">
        <v>1479.6752800000002</v>
      </c>
      <c r="AI1622" s="290" t="s">
        <v>310</v>
      </c>
      <c r="AJ1622" s="290" t="s">
        <v>786</v>
      </c>
    </row>
    <row r="1623" spans="2:36" x14ac:dyDescent="0.25">
      <c r="B1623" s="554">
        <v>1521</v>
      </c>
      <c r="C1623" s="555"/>
      <c r="D1623" s="556"/>
      <c r="E1623" s="290" t="s">
        <v>395</v>
      </c>
      <c r="F1623" s="290" t="s">
        <v>745</v>
      </c>
      <c r="G1623" s="290" t="s">
        <v>397</v>
      </c>
      <c r="H1623" s="183" t="str">
        <f>INDEX(Sector!$D$57:$D$776,MATCH('Energy consumption (raw)'!F1623,Sector!$C$57:$C$776,FALSE))</f>
        <v>Manufacture of beds, cabinets, tables and chairs</v>
      </c>
      <c r="I1623" s="183" t="str">
        <f>IF(G1623=Sector!$B$50,Sector!$B$50,IF(G1623=Sector!$B$51,Sector!$B$51,IF(G1623=Sector!$B$53,Sector!$B$53,INDEX(Sector!$E$57:$E$776,MATCH('Energy consumption (raw)'!F1623,Sector!$C$57:$C$776,FALSE)))))</f>
        <v>31 Manufacture of furniture</v>
      </c>
      <c r="J1623" s="561">
        <v>7806800</v>
      </c>
      <c r="K1623" s="561">
        <v>7806800</v>
      </c>
      <c r="L1623" s="290"/>
      <c r="M1623" s="290"/>
      <c r="N1623" s="290"/>
      <c r="O1623" s="290"/>
      <c r="P1623" s="290"/>
      <c r="Q1623" s="290"/>
      <c r="R1623" s="290"/>
      <c r="S1623" s="290"/>
      <c r="T1623" s="290"/>
      <c r="U1623" s="290"/>
      <c r="V1623" s="290"/>
      <c r="W1623" s="290"/>
      <c r="X1623" s="290"/>
      <c r="Y1623" s="290"/>
      <c r="Z1623" s="290"/>
      <c r="AA1623" s="290"/>
      <c r="AB1623" s="290"/>
      <c r="AC1623" s="290"/>
      <c r="AD1623" s="290"/>
      <c r="AE1623" s="290"/>
      <c r="AF1623" s="290"/>
      <c r="AG1623" s="561">
        <v>1204.58924</v>
      </c>
      <c r="AH1623" s="561">
        <v>1328.6155800000001</v>
      </c>
      <c r="AI1623" s="290" t="s">
        <v>310</v>
      </c>
      <c r="AJ1623" s="290" t="s">
        <v>786</v>
      </c>
    </row>
    <row r="1624" spans="2:36" x14ac:dyDescent="0.25">
      <c r="B1624" s="554">
        <v>1522</v>
      </c>
      <c r="C1624" s="555"/>
      <c r="D1624" s="556"/>
      <c r="E1624" s="290" t="s">
        <v>395</v>
      </c>
      <c r="F1624" s="290" t="s">
        <v>745</v>
      </c>
      <c r="G1624" s="290" t="s">
        <v>397</v>
      </c>
      <c r="H1624" s="183" t="str">
        <f>INDEX(Sector!$D$57:$D$776,MATCH('Energy consumption (raw)'!F1624,Sector!$C$57:$C$776,FALSE))</f>
        <v>Manufacture of beds, cabinets, tables and chairs</v>
      </c>
      <c r="I1624" s="183" t="str">
        <f>IF(G1624=Sector!$B$50,Sector!$B$50,IF(G1624=Sector!$B$51,Sector!$B$51,IF(G1624=Sector!$B$53,Sector!$B$53,INDEX(Sector!$E$57:$E$776,MATCH('Energy consumption (raw)'!F1624,Sector!$C$57:$C$776,FALSE)))))</f>
        <v>31 Manufacture of furniture</v>
      </c>
      <c r="J1624" s="561">
        <v>4841300</v>
      </c>
      <c r="K1624" s="561">
        <v>8439100</v>
      </c>
      <c r="L1624" s="290"/>
      <c r="M1624" s="290"/>
      <c r="N1624" s="290"/>
      <c r="O1624" s="290"/>
      <c r="P1624" s="290"/>
      <c r="Q1624" s="290"/>
      <c r="R1624" s="290"/>
      <c r="S1624" s="290"/>
      <c r="T1624" s="290"/>
      <c r="U1624" s="290"/>
      <c r="V1624" s="290"/>
      <c r="W1624" s="290"/>
      <c r="X1624" s="290"/>
      <c r="Y1624" s="290"/>
      <c r="Z1624" s="290"/>
      <c r="AA1624" s="290"/>
      <c r="AB1624" s="290"/>
      <c r="AC1624" s="290"/>
      <c r="AD1624" s="290"/>
      <c r="AE1624" s="290"/>
      <c r="AF1624" s="290"/>
      <c r="AG1624" s="561">
        <v>1302.1531300000001</v>
      </c>
      <c r="AH1624" s="561">
        <v>1296.6291900000001</v>
      </c>
      <c r="AI1624" s="290" t="s">
        <v>310</v>
      </c>
      <c r="AJ1624" s="290" t="s">
        <v>786</v>
      </c>
    </row>
    <row r="1625" spans="2:36" x14ac:dyDescent="0.25">
      <c r="B1625" s="554">
        <v>1523</v>
      </c>
      <c r="C1625" s="555"/>
      <c r="D1625" s="556"/>
      <c r="E1625" s="290" t="s">
        <v>395</v>
      </c>
      <c r="F1625" s="290" t="s">
        <v>745</v>
      </c>
      <c r="G1625" s="290" t="s">
        <v>397</v>
      </c>
      <c r="H1625" s="183" t="str">
        <f>INDEX(Sector!$D$57:$D$776,MATCH('Energy consumption (raw)'!F1625,Sector!$C$57:$C$776,FALSE))</f>
        <v>Manufacture of beds, cabinets, tables and chairs</v>
      </c>
      <c r="I1625" s="183" t="str">
        <f>IF(G1625=Sector!$B$50,Sector!$B$50,IF(G1625=Sector!$B$51,Sector!$B$51,IF(G1625=Sector!$B$53,Sector!$B$53,INDEX(Sector!$E$57:$E$776,MATCH('Energy consumption (raw)'!F1625,Sector!$C$57:$C$776,FALSE)))))</f>
        <v>31 Manufacture of furniture</v>
      </c>
      <c r="J1625" s="561">
        <v>7700301</v>
      </c>
      <c r="K1625" s="561">
        <v>7700301</v>
      </c>
      <c r="L1625" s="290"/>
      <c r="M1625" s="290"/>
      <c r="N1625" s="290"/>
      <c r="O1625" s="290"/>
      <c r="P1625" s="290"/>
      <c r="Q1625" s="290"/>
      <c r="R1625" s="290"/>
      <c r="S1625" s="290"/>
      <c r="T1625" s="290"/>
      <c r="U1625" s="290"/>
      <c r="V1625" s="290"/>
      <c r="W1625" s="290"/>
      <c r="X1625" s="290"/>
      <c r="Y1625" s="290"/>
      <c r="Z1625" s="290"/>
      <c r="AA1625" s="290"/>
      <c r="AB1625" s="290"/>
      <c r="AC1625" s="290"/>
      <c r="AD1625" s="290"/>
      <c r="AE1625" s="290"/>
      <c r="AF1625" s="290"/>
      <c r="AG1625" s="561">
        <v>1188.1564443</v>
      </c>
      <c r="AH1625" s="561">
        <v>1232.7335600000001</v>
      </c>
      <c r="AI1625" s="290" t="s">
        <v>310</v>
      </c>
      <c r="AJ1625" s="290" t="s">
        <v>786</v>
      </c>
    </row>
    <row r="1626" spans="2:36" x14ac:dyDescent="0.25">
      <c r="B1626" s="554">
        <v>1524</v>
      </c>
      <c r="C1626" s="555"/>
      <c r="D1626" s="556"/>
      <c r="E1626" s="290" t="s">
        <v>395</v>
      </c>
      <c r="F1626" s="290" t="s">
        <v>745</v>
      </c>
      <c r="G1626" s="290" t="s">
        <v>397</v>
      </c>
      <c r="H1626" s="183" t="str">
        <f>INDEX(Sector!$D$57:$D$776,MATCH('Energy consumption (raw)'!F1626,Sector!$C$57:$C$776,FALSE))</f>
        <v>Manufacture of beds, cabinets, tables and chairs</v>
      </c>
      <c r="I1626" s="183" t="str">
        <f>IF(G1626=Sector!$B$50,Sector!$B$50,IF(G1626=Sector!$B$51,Sector!$B$51,IF(G1626=Sector!$B$53,Sector!$B$53,INDEX(Sector!$E$57:$E$776,MATCH('Energy consumption (raw)'!F1626,Sector!$C$57:$C$776,FALSE)))))</f>
        <v>31 Manufacture of furniture</v>
      </c>
      <c r="J1626" s="561">
        <v>3747100</v>
      </c>
      <c r="K1626" s="561">
        <v>10188300</v>
      </c>
      <c r="L1626" s="290"/>
      <c r="M1626" s="290"/>
      <c r="N1626" s="290"/>
      <c r="O1626" s="290"/>
      <c r="P1626" s="290"/>
      <c r="Q1626" s="290"/>
      <c r="R1626" s="290"/>
      <c r="S1626" s="290"/>
      <c r="T1626" s="290"/>
      <c r="U1626" s="290"/>
      <c r="V1626" s="290"/>
      <c r="W1626" s="290"/>
      <c r="X1626" s="290"/>
      <c r="Y1626" s="290"/>
      <c r="Z1626" s="290"/>
      <c r="AA1626" s="290"/>
      <c r="AB1626" s="290"/>
      <c r="AC1626" s="290"/>
      <c r="AD1626" s="290"/>
      <c r="AE1626" s="290"/>
      <c r="AF1626" s="290"/>
      <c r="AG1626" s="561">
        <v>1572.0546900000002</v>
      </c>
      <c r="AH1626" s="561">
        <v>1141.9265500000001</v>
      </c>
      <c r="AI1626" s="290" t="s">
        <v>310</v>
      </c>
      <c r="AJ1626" s="290" t="s">
        <v>786</v>
      </c>
    </row>
    <row r="1627" spans="2:36" x14ac:dyDescent="0.25">
      <c r="B1627" s="554">
        <v>1525</v>
      </c>
      <c r="C1627" s="555"/>
      <c r="D1627" s="556"/>
      <c r="E1627" s="290" t="s">
        <v>395</v>
      </c>
      <c r="F1627" s="290" t="s">
        <v>745</v>
      </c>
      <c r="G1627" s="290" t="s">
        <v>397</v>
      </c>
      <c r="H1627" s="183" t="str">
        <f>INDEX(Sector!$D$57:$D$776,MATCH('Energy consumption (raw)'!F1627,Sector!$C$57:$C$776,FALSE))</f>
        <v>Manufacture of beds, cabinets, tables and chairs</v>
      </c>
      <c r="I1627" s="183" t="str">
        <f>IF(G1627=Sector!$B$50,Sector!$B$50,IF(G1627=Sector!$B$51,Sector!$B$51,IF(G1627=Sector!$B$53,Sector!$B$53,INDEX(Sector!$E$57:$E$776,MATCH('Energy consumption (raw)'!F1627,Sector!$C$57:$C$776,FALSE)))))</f>
        <v>31 Manufacture of furniture</v>
      </c>
      <c r="J1627" s="561"/>
      <c r="K1627" s="561">
        <v>7212200</v>
      </c>
      <c r="L1627" s="290"/>
      <c r="M1627" s="290"/>
      <c r="N1627" s="290"/>
      <c r="O1627" s="290"/>
      <c r="P1627" s="290"/>
      <c r="Q1627" s="290"/>
      <c r="R1627" s="290"/>
      <c r="S1627" s="290"/>
      <c r="T1627" s="290"/>
      <c r="U1627" s="290"/>
      <c r="V1627" s="290"/>
      <c r="W1627" s="290"/>
      <c r="X1627" s="290"/>
      <c r="Y1627" s="290"/>
      <c r="Z1627" s="290"/>
      <c r="AA1627" s="290"/>
      <c r="AB1627" s="290"/>
      <c r="AC1627" s="290"/>
      <c r="AD1627" s="290"/>
      <c r="AE1627" s="290"/>
      <c r="AF1627" s="290"/>
      <c r="AG1627" s="561">
        <v>1112.8424600000001</v>
      </c>
      <c r="AH1627" s="561">
        <v>1009.3688800000001</v>
      </c>
      <c r="AI1627" s="290" t="s">
        <v>310</v>
      </c>
      <c r="AJ1627" s="290" t="s">
        <v>786</v>
      </c>
    </row>
    <row r="1628" spans="2:36" x14ac:dyDescent="0.25">
      <c r="B1628" s="554">
        <v>1526</v>
      </c>
      <c r="C1628" s="555"/>
      <c r="D1628" s="556"/>
      <c r="E1628" s="290" t="s">
        <v>395</v>
      </c>
      <c r="F1628" s="290" t="s">
        <v>745</v>
      </c>
      <c r="G1628" s="290" t="s">
        <v>397</v>
      </c>
      <c r="H1628" s="183" t="str">
        <f>INDEX(Sector!$D$57:$D$776,MATCH('Energy consumption (raw)'!F1628,Sector!$C$57:$C$776,FALSE))</f>
        <v>Manufacture of beds, cabinets, tables and chairs</v>
      </c>
      <c r="I1628" s="183" t="str">
        <f>IF(G1628=Sector!$B$50,Sector!$B$50,IF(G1628=Sector!$B$51,Sector!$B$51,IF(G1628=Sector!$B$53,Sector!$B$53,INDEX(Sector!$E$57:$E$776,MATCH('Energy consumption (raw)'!F1628,Sector!$C$57:$C$776,FALSE)))))</f>
        <v>31 Manufacture of furniture</v>
      </c>
      <c r="J1628" s="561"/>
      <c r="K1628" s="561">
        <v>8263500</v>
      </c>
      <c r="L1628" s="290"/>
      <c r="M1628" s="290"/>
      <c r="N1628" s="290"/>
      <c r="O1628" s="290"/>
      <c r="P1628" s="290"/>
      <c r="Q1628" s="290"/>
      <c r="R1628" s="290"/>
      <c r="S1628" s="290"/>
      <c r="T1628" s="290"/>
      <c r="U1628" s="290"/>
      <c r="V1628" s="290"/>
      <c r="W1628" s="290"/>
      <c r="X1628" s="290"/>
      <c r="Y1628" s="290"/>
      <c r="Z1628" s="290"/>
      <c r="AA1628" s="290"/>
      <c r="AB1628" s="290"/>
      <c r="AC1628" s="290"/>
      <c r="AD1628" s="290"/>
      <c r="AE1628" s="290"/>
      <c r="AF1628" s="290"/>
      <c r="AG1628" s="561">
        <v>1275.0580500000001</v>
      </c>
      <c r="AH1628" s="561"/>
      <c r="AI1628" s="290" t="s">
        <v>310</v>
      </c>
      <c r="AJ1628" s="290" t="s">
        <v>786</v>
      </c>
    </row>
    <row r="1629" spans="2:36" x14ac:dyDescent="0.25">
      <c r="B1629" s="554">
        <v>1527</v>
      </c>
      <c r="C1629" s="555"/>
      <c r="D1629" s="556"/>
      <c r="E1629" s="290" t="s">
        <v>395</v>
      </c>
      <c r="F1629" s="290" t="s">
        <v>814</v>
      </c>
      <c r="G1629" s="290" t="s">
        <v>397</v>
      </c>
      <c r="H1629" s="183" t="str">
        <f>INDEX(Sector!$D$57:$D$776,MATCH('Energy consumption (raw)'!F1629,Sector!$C$57:$C$776,FALSE))</f>
        <v>Manufacture of wooden beds, cabinets, tables and chairs</v>
      </c>
      <c r="I1629" s="183" t="str">
        <f>IF(G1629=Sector!$B$50,Sector!$B$50,IF(G1629=Sector!$B$51,Sector!$B$51,IF(G1629=Sector!$B$53,Sector!$B$53,INDEX(Sector!$E$57:$E$776,MATCH('Energy consumption (raw)'!F1629,Sector!$C$57:$C$776,FALSE)))))</f>
        <v>31 Manufacture of furniture</v>
      </c>
      <c r="J1629" s="561"/>
      <c r="K1629" s="561">
        <v>8089300</v>
      </c>
      <c r="L1629" s="290"/>
      <c r="M1629" s="290"/>
      <c r="N1629" s="290"/>
      <c r="O1629" s="290"/>
      <c r="P1629" s="290"/>
      <c r="Q1629" s="290"/>
      <c r="R1629" s="290"/>
      <c r="S1629" s="290"/>
      <c r="T1629" s="290"/>
      <c r="U1629" s="290"/>
      <c r="V1629" s="290"/>
      <c r="W1629" s="290"/>
      <c r="X1629" s="290"/>
      <c r="Y1629" s="290"/>
      <c r="Z1629" s="290"/>
      <c r="AA1629" s="290"/>
      <c r="AB1629" s="290"/>
      <c r="AC1629" s="290"/>
      <c r="AD1629" s="290"/>
      <c r="AE1629" s="290"/>
      <c r="AF1629" s="290"/>
      <c r="AG1629" s="561">
        <v>1248.1789900000001</v>
      </c>
      <c r="AH1629" s="561"/>
      <c r="AI1629" s="290" t="s">
        <v>310</v>
      </c>
      <c r="AJ1629" s="290" t="s">
        <v>786</v>
      </c>
    </row>
    <row r="1630" spans="2:36" x14ac:dyDescent="0.25">
      <c r="B1630" s="554">
        <v>1528</v>
      </c>
      <c r="C1630" s="555"/>
      <c r="D1630" s="556"/>
      <c r="E1630" s="290" t="s">
        <v>395</v>
      </c>
      <c r="F1630" s="290" t="s">
        <v>688</v>
      </c>
      <c r="G1630" s="290" t="s">
        <v>397</v>
      </c>
      <c r="H1630" s="183" t="str">
        <f>INDEX(Sector!$D$57:$D$776,MATCH('Energy consumption (raw)'!F1630,Sector!$C$57:$C$776,FALSE))</f>
        <v>Manufacture of plywood, veneers, plywood and other thin boards</v>
      </c>
      <c r="I1630" s="183" t="str">
        <f>IF(G1630=Sector!$B$50,Sector!$B$50,IF(G1630=Sector!$B$51,Sector!$B$51,IF(G1630=Sector!$B$53,Sector!$B$53,INDEX(Sector!$E$57:$E$776,MATCH('Energy consumption (raw)'!F1630,Sector!$C$57:$C$776,FALSE)))))</f>
        <v>16 Manufacture of wood and of products of wood and cork, except furniture;
manufacture of articles of straw and plaiting materials</v>
      </c>
      <c r="J1630" s="561">
        <v>11261200</v>
      </c>
      <c r="K1630" s="561">
        <v>11261200</v>
      </c>
      <c r="L1630" s="290"/>
      <c r="M1630" s="290"/>
      <c r="N1630" s="290"/>
      <c r="O1630" s="290"/>
      <c r="P1630" s="290"/>
      <c r="Q1630" s="290"/>
      <c r="R1630" s="290"/>
      <c r="S1630" s="290"/>
      <c r="T1630" s="290"/>
      <c r="U1630" s="290"/>
      <c r="V1630" s="290"/>
      <c r="W1630" s="290"/>
      <c r="X1630" s="290"/>
      <c r="Y1630" s="290"/>
      <c r="Z1630" s="290"/>
      <c r="AA1630" s="290"/>
      <c r="AB1630" s="290"/>
      <c r="AC1630" s="290"/>
      <c r="AD1630" s="290"/>
      <c r="AE1630" s="290"/>
      <c r="AF1630" s="290"/>
      <c r="AG1630" s="561">
        <v>1737.6031600000001</v>
      </c>
      <c r="AH1630" s="561">
        <v>2370.6960600000002</v>
      </c>
      <c r="AI1630" s="290" t="s">
        <v>310</v>
      </c>
      <c r="AJ1630" s="290" t="s">
        <v>786</v>
      </c>
    </row>
    <row r="1631" spans="2:36" x14ac:dyDescent="0.25">
      <c r="B1631" s="554">
        <v>1529</v>
      </c>
      <c r="C1631" s="555"/>
      <c r="D1631" s="556"/>
      <c r="E1631" s="290" t="s">
        <v>395</v>
      </c>
      <c r="F1631" s="290" t="s">
        <v>688</v>
      </c>
      <c r="G1631" s="290" t="s">
        <v>397</v>
      </c>
      <c r="H1631" s="183" t="str">
        <f>INDEX(Sector!$D$57:$D$776,MATCH('Energy consumption (raw)'!F1631,Sector!$C$57:$C$776,FALSE))</f>
        <v>Manufacture of plywood, veneers, plywood and other thin boards</v>
      </c>
      <c r="I1631" s="183" t="str">
        <f>IF(G1631=Sector!$B$50,Sector!$B$50,IF(G1631=Sector!$B$51,Sector!$B$51,IF(G1631=Sector!$B$53,Sector!$B$53,INDEX(Sector!$E$57:$E$776,MATCH('Energy consumption (raw)'!F1631,Sector!$C$57:$C$776,FALSE)))))</f>
        <v>16 Manufacture of wood and of products of wood and cork, except furniture;
manufacture of articles of straw and plaiting materials</v>
      </c>
      <c r="J1631" s="561"/>
      <c r="K1631" s="561">
        <v>7662800</v>
      </c>
      <c r="L1631" s="290"/>
      <c r="M1631" s="290"/>
      <c r="N1631" s="290"/>
      <c r="O1631" s="290"/>
      <c r="P1631" s="290"/>
      <c r="Q1631" s="290"/>
      <c r="R1631" s="290"/>
      <c r="S1631" s="290"/>
      <c r="T1631" s="290"/>
      <c r="U1631" s="290"/>
      <c r="V1631" s="290"/>
      <c r="W1631" s="290"/>
      <c r="X1631" s="290"/>
      <c r="Y1631" s="290"/>
      <c r="Z1631" s="290"/>
      <c r="AA1631" s="290"/>
      <c r="AB1631" s="290"/>
      <c r="AC1631" s="290"/>
      <c r="AD1631" s="290"/>
      <c r="AE1631" s="290"/>
      <c r="AF1631" s="290"/>
      <c r="AG1631" s="561">
        <v>1182.37004</v>
      </c>
      <c r="AH1631" s="561">
        <v>1176.2134700000001</v>
      </c>
      <c r="AI1631" s="290" t="s">
        <v>310</v>
      </c>
      <c r="AJ1631" s="290" t="s">
        <v>786</v>
      </c>
    </row>
    <row r="1632" spans="2:36" x14ac:dyDescent="0.25">
      <c r="B1632" s="554">
        <v>1530</v>
      </c>
      <c r="C1632" s="555"/>
      <c r="D1632" s="556"/>
      <c r="E1632" s="290" t="s">
        <v>395</v>
      </c>
      <c r="F1632" s="290" t="s">
        <v>688</v>
      </c>
      <c r="G1632" s="290" t="s">
        <v>397</v>
      </c>
      <c r="H1632" s="183" t="str">
        <f>INDEX(Sector!$D$57:$D$776,MATCH('Energy consumption (raw)'!F1632,Sector!$C$57:$C$776,FALSE))</f>
        <v>Manufacture of plywood, veneers, plywood and other thin boards</v>
      </c>
      <c r="I1632" s="183" t="str">
        <f>IF(G1632=Sector!$B$50,Sector!$B$50,IF(G1632=Sector!$B$51,Sector!$B$51,IF(G1632=Sector!$B$53,Sector!$B$53,INDEX(Sector!$E$57:$E$776,MATCH('Energy consumption (raw)'!F1632,Sector!$C$57:$C$776,FALSE)))))</f>
        <v>16 Manufacture of wood and of products of wood and cork, except furniture;
manufacture of articles of straw and plaiting materials</v>
      </c>
      <c r="J1632" s="561"/>
      <c r="K1632" s="561">
        <v>8254300</v>
      </c>
      <c r="L1632" s="290"/>
      <c r="M1632" s="290"/>
      <c r="N1632" s="290"/>
      <c r="O1632" s="290"/>
      <c r="P1632" s="290"/>
      <c r="Q1632" s="290"/>
      <c r="R1632" s="290"/>
      <c r="S1632" s="290"/>
      <c r="T1632" s="290"/>
      <c r="U1632" s="290"/>
      <c r="V1632" s="290"/>
      <c r="W1632" s="290"/>
      <c r="X1632" s="290"/>
      <c r="Y1632" s="290"/>
      <c r="Z1632" s="290"/>
      <c r="AA1632" s="290"/>
      <c r="AB1632" s="290"/>
      <c r="AC1632" s="290"/>
      <c r="AD1632" s="290"/>
      <c r="AE1632" s="290"/>
      <c r="AF1632" s="290"/>
      <c r="AG1632" s="561">
        <v>1273.63849</v>
      </c>
      <c r="AH1632" s="561">
        <v>1036.9577200000001</v>
      </c>
      <c r="AI1632" s="290" t="s">
        <v>310</v>
      </c>
      <c r="AJ1632" s="290" t="s">
        <v>786</v>
      </c>
    </row>
    <row r="1633" spans="2:36" x14ac:dyDescent="0.25">
      <c r="B1633" s="554">
        <v>1531</v>
      </c>
      <c r="C1633" s="555"/>
      <c r="D1633" s="556"/>
      <c r="E1633" s="290" t="s">
        <v>395</v>
      </c>
      <c r="F1633" s="290" t="s">
        <v>815</v>
      </c>
      <c r="G1633" s="290" t="s">
        <v>397</v>
      </c>
      <c r="H1633" s="183" t="str">
        <f>INDEX(Sector!$D$57:$D$776,MATCH('Energy consumption (raw)'!F1633,Sector!$C$57:$C$776,FALSE))</f>
        <v>Manufacture of garments (Except for apparel)</v>
      </c>
      <c r="I1633" s="183" t="str">
        <f>IF(G1633=Sector!$B$50,Sector!$B$50,IF(G1633=Sector!$B$51,Sector!$B$51,IF(G1633=Sector!$B$53,Sector!$B$53,INDEX(Sector!$E$57:$E$776,MATCH('Energy consumption (raw)'!F1633,Sector!$C$57:$C$776,FALSE)))))</f>
        <v>13 Manufacture of textiles</v>
      </c>
      <c r="J1633" s="561">
        <v>17674450</v>
      </c>
      <c r="K1633" s="561">
        <v>17674450</v>
      </c>
      <c r="L1633" s="290"/>
      <c r="M1633" s="290"/>
      <c r="N1633" s="290"/>
      <c r="O1633" s="290"/>
      <c r="P1633" s="290"/>
      <c r="Q1633" s="290"/>
      <c r="R1633" s="290"/>
      <c r="S1633" s="290"/>
      <c r="T1633" s="290"/>
      <c r="U1633" s="290"/>
      <c r="V1633" s="290"/>
      <c r="W1633" s="290"/>
      <c r="X1633" s="290"/>
      <c r="Y1633" s="290"/>
      <c r="Z1633" s="290"/>
      <c r="AA1633" s="290"/>
      <c r="AB1633" s="290"/>
      <c r="AC1633" s="290"/>
      <c r="AD1633" s="290"/>
      <c r="AE1633" s="290"/>
      <c r="AF1633" s="290"/>
      <c r="AG1633" s="561">
        <v>2727.1676350000002</v>
      </c>
      <c r="AH1633" s="561">
        <v>6021.2951900000007</v>
      </c>
      <c r="AI1633" s="290" t="s">
        <v>310</v>
      </c>
      <c r="AJ1633" s="290" t="s">
        <v>786</v>
      </c>
    </row>
    <row r="1634" spans="2:36" x14ac:dyDescent="0.25">
      <c r="B1634" s="554">
        <v>1532</v>
      </c>
      <c r="C1634" s="555"/>
      <c r="D1634" s="556"/>
      <c r="E1634" s="290" t="s">
        <v>395</v>
      </c>
      <c r="F1634" s="290" t="s">
        <v>816</v>
      </c>
      <c r="G1634" s="290" t="s">
        <v>397</v>
      </c>
      <c r="H1634" s="183" t="str">
        <f>INDEX(Sector!$D$57:$D$776,MATCH('Energy consumption (raw)'!F1634,Sector!$C$57:$C$776,FALSE))</f>
        <v>Manufacture of ready-to-wear goods (except apparel)</v>
      </c>
      <c r="I1634" s="183" t="str">
        <f>IF(G1634=Sector!$B$50,Sector!$B$50,IF(G1634=Sector!$B$51,Sector!$B$51,IF(G1634=Sector!$B$53,Sector!$B$53,INDEX(Sector!$E$57:$E$776,MATCH('Energy consumption (raw)'!F1634,Sector!$C$57:$C$776,FALSE)))))</f>
        <v>13 Manufacture of textiles</v>
      </c>
      <c r="J1634" s="561"/>
      <c r="K1634" s="561">
        <v>9062700</v>
      </c>
      <c r="L1634" s="290"/>
      <c r="M1634" s="290"/>
      <c r="N1634" s="290"/>
      <c r="O1634" s="290"/>
      <c r="P1634" s="290"/>
      <c r="Q1634" s="290"/>
      <c r="R1634" s="290"/>
      <c r="S1634" s="290"/>
      <c r="T1634" s="290"/>
      <c r="U1634" s="290"/>
      <c r="V1634" s="290"/>
      <c r="W1634" s="290"/>
      <c r="X1634" s="290"/>
      <c r="Y1634" s="290"/>
      <c r="Z1634" s="290"/>
      <c r="AA1634" s="290"/>
      <c r="AB1634" s="290"/>
      <c r="AC1634" s="290"/>
      <c r="AD1634" s="290"/>
      <c r="AE1634" s="290"/>
      <c r="AF1634" s="290"/>
      <c r="AG1634" s="561">
        <v>1398.3746100000001</v>
      </c>
      <c r="AH1634" s="561">
        <v>1333.3525900000002</v>
      </c>
      <c r="AI1634" s="290" t="s">
        <v>310</v>
      </c>
      <c r="AJ1634" s="290" t="s">
        <v>786</v>
      </c>
    </row>
    <row r="1635" spans="2:36" x14ac:dyDescent="0.25">
      <c r="B1635" s="554">
        <v>1533</v>
      </c>
      <c r="C1635" s="555"/>
      <c r="D1635" s="556"/>
      <c r="E1635" s="290" t="s">
        <v>395</v>
      </c>
      <c r="F1635" s="290" t="s">
        <v>817</v>
      </c>
      <c r="G1635" s="290" t="s">
        <v>397</v>
      </c>
      <c r="H1635" s="183" t="str">
        <f>INDEX(Sector!$D$57:$D$776,MATCH('Energy consumption (raw)'!F1635,Sector!$C$57:$C$776,FALSE))</f>
        <v>Gas production, gas fuel distribution by pipeline</v>
      </c>
      <c r="I1635" s="183" t="str">
        <f>IF(G1635=Sector!$B$50,Sector!$B$50,IF(G1635=Sector!$B$51,Sector!$B$51,IF(G1635=Sector!$B$53,Sector!$B$53,INDEX(Sector!$E$57:$E$776,MATCH('Energy consumption (raw)'!F1635,Sector!$C$57:$C$776,FALSE)))))</f>
        <v>06 Extraction of crude petroleum and natural gas</v>
      </c>
      <c r="J1635" s="561"/>
      <c r="K1635" s="561">
        <v>18754900</v>
      </c>
      <c r="L1635" s="290"/>
      <c r="M1635" s="290"/>
      <c r="N1635" s="290"/>
      <c r="O1635" s="290"/>
      <c r="P1635" s="290"/>
      <c r="Q1635" s="290"/>
      <c r="R1635" s="290"/>
      <c r="S1635" s="290"/>
      <c r="T1635" s="290"/>
      <c r="U1635" s="290"/>
      <c r="V1635" s="290"/>
      <c r="W1635" s="290"/>
      <c r="X1635" s="290"/>
      <c r="Y1635" s="290"/>
      <c r="Z1635" s="290"/>
      <c r="AA1635" s="290"/>
      <c r="AB1635" s="290"/>
      <c r="AC1635" s="290"/>
      <c r="AD1635" s="290"/>
      <c r="AE1635" s="290"/>
      <c r="AF1635" s="290"/>
      <c r="AG1635" s="561">
        <v>2893.8810700000004</v>
      </c>
      <c r="AH1635" s="561">
        <v>2801.3627900000001</v>
      </c>
      <c r="AI1635" s="290" t="s">
        <v>310</v>
      </c>
      <c r="AJ1635" s="290" t="s">
        <v>786</v>
      </c>
    </row>
    <row r="1636" spans="2:36" x14ac:dyDescent="0.25">
      <c r="B1636" s="554">
        <v>1534</v>
      </c>
      <c r="C1636" s="555"/>
      <c r="D1636" s="556"/>
      <c r="E1636" s="290" t="s">
        <v>395</v>
      </c>
      <c r="F1636" s="290" t="s">
        <v>665</v>
      </c>
      <c r="G1636" s="290" t="s">
        <v>397</v>
      </c>
      <c r="H1636" s="183" t="str">
        <f>INDEX(Sector!$D$57:$D$776,MATCH('Energy consumption (raw)'!F1636,Sector!$C$57:$C$776,FALSE))</f>
        <v>Producing non-ferrous and precious metals</v>
      </c>
      <c r="I1636" s="183" t="str">
        <f>IF(G1636=Sector!$B$50,Sector!$B$50,IF(G1636=Sector!$B$51,Sector!$B$51,IF(G1636=Sector!$B$53,Sector!$B$53,INDEX(Sector!$E$57:$E$776,MATCH('Energy consumption (raw)'!F1636,Sector!$C$57:$C$776,FALSE)))))</f>
        <v>24 Manufacture of basic metals</v>
      </c>
      <c r="J1636" s="561"/>
      <c r="K1636" s="561">
        <v>22382700</v>
      </c>
      <c r="L1636" s="290"/>
      <c r="M1636" s="290"/>
      <c r="N1636" s="290"/>
      <c r="O1636" s="290"/>
      <c r="P1636" s="290"/>
      <c r="Q1636" s="290"/>
      <c r="R1636" s="290"/>
      <c r="S1636" s="290"/>
      <c r="T1636" s="290"/>
      <c r="U1636" s="290"/>
      <c r="V1636" s="290"/>
      <c r="W1636" s="290"/>
      <c r="X1636" s="290"/>
      <c r="Y1636" s="290"/>
      <c r="Z1636" s="290"/>
      <c r="AA1636" s="290"/>
      <c r="AB1636" s="290"/>
      <c r="AC1636" s="290"/>
      <c r="AD1636" s="290"/>
      <c r="AE1636" s="290"/>
      <c r="AF1636" s="290"/>
      <c r="AG1636" s="561">
        <v>3453.6506100000001</v>
      </c>
      <c r="AH1636" s="561">
        <v>3443.7445500000003</v>
      </c>
      <c r="AI1636" s="290" t="s">
        <v>310</v>
      </c>
      <c r="AJ1636" s="290" t="s">
        <v>786</v>
      </c>
    </row>
    <row r="1637" spans="2:36" x14ac:dyDescent="0.25">
      <c r="B1637" s="554">
        <v>1535</v>
      </c>
      <c r="C1637" s="555"/>
      <c r="D1637" s="556"/>
      <c r="E1637" s="290" t="s">
        <v>395</v>
      </c>
      <c r="F1637" s="290" t="s">
        <v>665</v>
      </c>
      <c r="G1637" s="290" t="s">
        <v>397</v>
      </c>
      <c r="H1637" s="183" t="str">
        <f>INDEX(Sector!$D$57:$D$776,MATCH('Energy consumption (raw)'!F1637,Sector!$C$57:$C$776,FALSE))</f>
        <v>Producing non-ferrous and precious metals</v>
      </c>
      <c r="I1637" s="183" t="str">
        <f>IF(G1637=Sector!$B$50,Sector!$B$50,IF(G1637=Sector!$B$51,Sector!$B$51,IF(G1637=Sector!$B$53,Sector!$B$53,INDEX(Sector!$E$57:$E$776,MATCH('Energy consumption (raw)'!F1637,Sector!$C$57:$C$776,FALSE)))))</f>
        <v>24 Manufacture of basic metals</v>
      </c>
      <c r="J1637" s="561"/>
      <c r="K1637" s="561">
        <v>10005300</v>
      </c>
      <c r="L1637" s="290"/>
      <c r="M1637" s="290"/>
      <c r="N1637" s="290"/>
      <c r="O1637" s="290"/>
      <c r="P1637" s="290"/>
      <c r="Q1637" s="290"/>
      <c r="R1637" s="290"/>
      <c r="S1637" s="290"/>
      <c r="T1637" s="290"/>
      <c r="U1637" s="290"/>
      <c r="V1637" s="290"/>
      <c r="W1637" s="290"/>
      <c r="X1637" s="290"/>
      <c r="Y1637" s="290"/>
      <c r="Z1637" s="290"/>
      <c r="AA1637" s="290"/>
      <c r="AB1637" s="290"/>
      <c r="AC1637" s="290"/>
      <c r="AD1637" s="290"/>
      <c r="AE1637" s="290"/>
      <c r="AF1637" s="290"/>
      <c r="AG1637" s="561">
        <v>1543.8177900000001</v>
      </c>
      <c r="AH1637" s="561">
        <v>1463.1651800000002</v>
      </c>
      <c r="AI1637" s="290" t="s">
        <v>310</v>
      </c>
      <c r="AJ1637" s="290" t="s">
        <v>786</v>
      </c>
    </row>
    <row r="1638" spans="2:36" x14ac:dyDescent="0.25">
      <c r="B1638" s="554">
        <v>1536</v>
      </c>
      <c r="C1638" s="555"/>
      <c r="D1638" s="556"/>
      <c r="E1638" s="290" t="s">
        <v>395</v>
      </c>
      <c r="F1638" s="290" t="s">
        <v>818</v>
      </c>
      <c r="G1638" s="290" t="s">
        <v>397</v>
      </c>
      <c r="H1638" s="183" t="str">
        <f>INDEX(Sector!$D$57:$D$776,MATCH('Energy consumption (raw)'!F1638,Sector!$C$57:$C$776,FALSE))</f>
        <v>Producing and trading all kinds of metal products</v>
      </c>
      <c r="I1638" s="183" t="str">
        <f>IF(G1638=Sector!$B$50,Sector!$B$50,IF(G1638=Sector!$B$51,Sector!$B$51,IF(G1638=Sector!$B$53,Sector!$B$53,INDEX(Sector!$E$57:$E$776,MATCH('Energy consumption (raw)'!F1638,Sector!$C$57:$C$776,FALSE)))))</f>
        <v>25 Manufacture of fabricated metal products, except machinery and equipment</v>
      </c>
      <c r="J1638" s="561"/>
      <c r="K1638" s="561">
        <v>12773000</v>
      </c>
      <c r="L1638" s="290"/>
      <c r="M1638" s="290"/>
      <c r="N1638" s="290"/>
      <c r="O1638" s="290"/>
      <c r="P1638" s="290"/>
      <c r="Q1638" s="290"/>
      <c r="R1638" s="290"/>
      <c r="S1638" s="290"/>
      <c r="T1638" s="290"/>
      <c r="U1638" s="290"/>
      <c r="V1638" s="290"/>
      <c r="W1638" s="290"/>
      <c r="X1638" s="290"/>
      <c r="Y1638" s="290"/>
      <c r="Z1638" s="290"/>
      <c r="AA1638" s="290"/>
      <c r="AB1638" s="290"/>
      <c r="AC1638" s="290"/>
      <c r="AD1638" s="290"/>
      <c r="AE1638" s="290"/>
      <c r="AF1638" s="290"/>
      <c r="AG1638" s="561">
        <v>1970.8739</v>
      </c>
      <c r="AH1638" s="561">
        <v>1461.7919100000001</v>
      </c>
      <c r="AI1638" s="290" t="s">
        <v>310</v>
      </c>
      <c r="AJ1638" s="290" t="s">
        <v>786</v>
      </c>
    </row>
    <row r="1639" spans="2:36" x14ac:dyDescent="0.25">
      <c r="B1639" s="554">
        <v>1537</v>
      </c>
      <c r="C1639" s="555"/>
      <c r="D1639" s="556"/>
      <c r="E1639" s="290" t="s">
        <v>395</v>
      </c>
      <c r="F1639" s="290" t="s">
        <v>407</v>
      </c>
      <c r="G1639" s="290" t="s">
        <v>397</v>
      </c>
      <c r="H1639" s="183" t="str">
        <f>INDEX(Sector!$D$57:$D$776,MATCH('Energy consumption (raw)'!F1639,Sector!$C$57:$C$776,FALSE))</f>
        <v>Electronic components manufacturing</v>
      </c>
      <c r="I1639" s="183" t="str">
        <f>IF(G1639=Sector!$B$50,Sector!$B$50,IF(G1639=Sector!$B$51,Sector!$B$51,IF(G1639=Sector!$B$53,Sector!$B$53,INDEX(Sector!$E$57:$E$776,MATCH('Energy consumption (raw)'!F1639,Sector!$C$57:$C$776,FALSE)))))</f>
        <v>26 Manufacture of computer, electronic and optical products</v>
      </c>
      <c r="J1639" s="561"/>
      <c r="K1639" s="561">
        <v>101437300</v>
      </c>
      <c r="L1639" s="290"/>
      <c r="M1639" s="290"/>
      <c r="N1639" s="290"/>
      <c r="O1639" s="290"/>
      <c r="P1639" s="290"/>
      <c r="Q1639" s="290"/>
      <c r="R1639" s="290"/>
      <c r="S1639" s="290">
        <v>25</v>
      </c>
      <c r="T1639" s="290"/>
      <c r="U1639" s="290"/>
      <c r="V1639" s="290"/>
      <c r="W1639" s="290"/>
      <c r="X1639" s="290"/>
      <c r="Y1639" s="290">
        <v>62</v>
      </c>
      <c r="Z1639" s="290"/>
      <c r="AA1639" s="290"/>
      <c r="AB1639" s="290"/>
      <c r="AC1639" s="290"/>
      <c r="AD1639" s="290"/>
      <c r="AE1639" s="290"/>
      <c r="AF1639" s="290"/>
      <c r="AG1639" s="561">
        <v>15719.377390000001</v>
      </c>
      <c r="AH1639" s="561">
        <v>13429.42042</v>
      </c>
      <c r="AI1639" s="290" t="s">
        <v>310</v>
      </c>
      <c r="AJ1639" s="290" t="s">
        <v>786</v>
      </c>
    </row>
    <row r="1640" spans="2:36" x14ac:dyDescent="0.25">
      <c r="B1640" s="554">
        <v>1538</v>
      </c>
      <c r="C1640" s="555"/>
      <c r="D1640" s="556"/>
      <c r="E1640" s="290" t="s">
        <v>395</v>
      </c>
      <c r="F1640" s="290" t="s">
        <v>407</v>
      </c>
      <c r="G1640" s="290" t="s">
        <v>397</v>
      </c>
      <c r="H1640" s="183" t="str">
        <f>INDEX(Sector!$D$57:$D$776,MATCH('Energy consumption (raw)'!F1640,Sector!$C$57:$C$776,FALSE))</f>
        <v>Electronic components manufacturing</v>
      </c>
      <c r="I1640" s="183" t="str">
        <f>IF(G1640=Sector!$B$50,Sector!$B$50,IF(G1640=Sector!$B$51,Sector!$B$51,IF(G1640=Sector!$B$53,Sector!$B$53,INDEX(Sector!$E$57:$E$776,MATCH('Energy consumption (raw)'!F1640,Sector!$C$57:$C$776,FALSE)))))</f>
        <v>26 Manufacture of computer, electronic and optical products</v>
      </c>
      <c r="J1640" s="561"/>
      <c r="K1640" s="561">
        <v>12698200</v>
      </c>
      <c r="L1640" s="290"/>
      <c r="M1640" s="290"/>
      <c r="N1640" s="290"/>
      <c r="O1640" s="290"/>
      <c r="P1640" s="290"/>
      <c r="Q1640" s="290"/>
      <c r="R1640" s="290"/>
      <c r="S1640" s="290">
        <v>10</v>
      </c>
      <c r="T1640" s="290"/>
      <c r="U1640" s="290"/>
      <c r="V1640" s="290"/>
      <c r="W1640" s="290"/>
      <c r="X1640" s="290"/>
      <c r="Y1640" s="290"/>
      <c r="Z1640" s="290"/>
      <c r="AA1640" s="290"/>
      <c r="AB1640" s="290"/>
      <c r="AC1640" s="290"/>
      <c r="AD1640" s="290"/>
      <c r="AE1640" s="290"/>
      <c r="AF1640" s="290"/>
      <c r="AG1640" s="561">
        <v>1959.3410600000002</v>
      </c>
      <c r="AH1640" s="561">
        <v>1932.2063200000002</v>
      </c>
      <c r="AI1640" s="290" t="s">
        <v>310</v>
      </c>
      <c r="AJ1640" s="290" t="s">
        <v>786</v>
      </c>
    </row>
    <row r="1641" spans="2:36" x14ac:dyDescent="0.25">
      <c r="B1641" s="554">
        <v>1539</v>
      </c>
      <c r="C1641" s="555"/>
      <c r="D1641" s="556"/>
      <c r="E1641" s="290" t="s">
        <v>395</v>
      </c>
      <c r="F1641" s="290" t="s">
        <v>407</v>
      </c>
      <c r="G1641" s="290" t="s">
        <v>397</v>
      </c>
      <c r="H1641" s="183" t="str">
        <f>INDEX(Sector!$D$57:$D$776,MATCH('Energy consumption (raw)'!F1641,Sector!$C$57:$C$776,FALSE))</f>
        <v>Electronic components manufacturing</v>
      </c>
      <c r="I1641" s="183" t="str">
        <f>IF(G1641=Sector!$B$50,Sector!$B$50,IF(G1641=Sector!$B$51,Sector!$B$51,IF(G1641=Sector!$B$53,Sector!$B$53,INDEX(Sector!$E$57:$E$776,MATCH('Energy consumption (raw)'!F1641,Sector!$C$57:$C$776,FALSE)))))</f>
        <v>26 Manufacture of computer, electronic and optical products</v>
      </c>
      <c r="J1641" s="561"/>
      <c r="K1641" s="561">
        <v>9713700</v>
      </c>
      <c r="L1641" s="290"/>
      <c r="M1641" s="290"/>
      <c r="N1641" s="290"/>
      <c r="O1641" s="290"/>
      <c r="P1641" s="290"/>
      <c r="Q1641" s="290"/>
      <c r="R1641" s="290"/>
      <c r="S1641" s="290"/>
      <c r="T1641" s="290"/>
      <c r="U1641" s="290"/>
      <c r="V1641" s="290"/>
      <c r="W1641" s="290"/>
      <c r="X1641" s="290"/>
      <c r="Y1641" s="290"/>
      <c r="Z1641" s="290"/>
      <c r="AA1641" s="290"/>
      <c r="AB1641" s="290"/>
      <c r="AC1641" s="290"/>
      <c r="AD1641" s="290"/>
      <c r="AE1641" s="290"/>
      <c r="AF1641" s="290"/>
      <c r="AG1641" s="561">
        <v>1498.8239100000001</v>
      </c>
      <c r="AH1641" s="561">
        <v>1560.0361900000003</v>
      </c>
      <c r="AI1641" s="290" t="s">
        <v>310</v>
      </c>
      <c r="AJ1641" s="290" t="s">
        <v>786</v>
      </c>
    </row>
    <row r="1642" spans="2:36" x14ac:dyDescent="0.25">
      <c r="B1642" s="554">
        <v>1540</v>
      </c>
      <c r="C1642" s="555"/>
      <c r="D1642" s="556"/>
      <c r="E1642" s="290" t="s">
        <v>395</v>
      </c>
      <c r="F1642" s="290" t="s">
        <v>407</v>
      </c>
      <c r="G1642" s="290" t="s">
        <v>397</v>
      </c>
      <c r="H1642" s="183" t="str">
        <f>INDEX(Sector!$D$57:$D$776,MATCH('Energy consumption (raw)'!F1642,Sector!$C$57:$C$776,FALSE))</f>
        <v>Electronic components manufacturing</v>
      </c>
      <c r="I1642" s="183" t="str">
        <f>IF(G1642=Sector!$B$50,Sector!$B$50,IF(G1642=Sector!$B$51,Sector!$B$51,IF(G1642=Sector!$B$53,Sector!$B$53,INDEX(Sector!$E$57:$E$776,MATCH('Energy consumption (raw)'!F1642,Sector!$C$57:$C$776,FALSE)))))</f>
        <v>26 Manufacture of computer, electronic and optical products</v>
      </c>
      <c r="J1642" s="561"/>
      <c r="K1642" s="561">
        <v>9771300</v>
      </c>
      <c r="L1642" s="290"/>
      <c r="M1642" s="290"/>
      <c r="N1642" s="290"/>
      <c r="O1642" s="290"/>
      <c r="P1642" s="290"/>
      <c r="Q1642" s="290"/>
      <c r="R1642" s="290"/>
      <c r="S1642" s="290"/>
      <c r="T1642" s="290"/>
      <c r="U1642" s="290"/>
      <c r="V1642" s="290"/>
      <c r="W1642" s="290"/>
      <c r="X1642" s="290"/>
      <c r="Y1642" s="290"/>
      <c r="Z1642" s="290"/>
      <c r="AA1642" s="290"/>
      <c r="AB1642" s="290"/>
      <c r="AC1642" s="290"/>
      <c r="AD1642" s="290"/>
      <c r="AE1642" s="290"/>
      <c r="AF1642" s="290"/>
      <c r="AG1642" s="561">
        <v>1507.7115900000001</v>
      </c>
      <c r="AH1642" s="561">
        <v>1253.4714800000002</v>
      </c>
      <c r="AI1642" s="290" t="s">
        <v>310</v>
      </c>
      <c r="AJ1642" s="290" t="s">
        <v>786</v>
      </c>
    </row>
    <row r="1643" spans="2:36" x14ac:dyDescent="0.25">
      <c r="B1643" s="554">
        <v>1541</v>
      </c>
      <c r="C1643" s="555"/>
      <c r="D1643" s="556"/>
      <c r="E1643" s="290" t="s">
        <v>395</v>
      </c>
      <c r="F1643" s="290" t="s">
        <v>407</v>
      </c>
      <c r="G1643" s="290" t="s">
        <v>397</v>
      </c>
      <c r="H1643" s="183" t="str">
        <f>INDEX(Sector!$D$57:$D$776,MATCH('Energy consumption (raw)'!F1643,Sector!$C$57:$C$776,FALSE))</f>
        <v>Electronic components manufacturing</v>
      </c>
      <c r="I1643" s="183" t="str">
        <f>IF(G1643=Sector!$B$50,Sector!$B$50,IF(G1643=Sector!$B$51,Sector!$B$51,IF(G1643=Sector!$B$53,Sector!$B$53,INDEX(Sector!$E$57:$E$776,MATCH('Energy consumption (raw)'!F1643,Sector!$C$57:$C$776,FALSE)))))</f>
        <v>26 Manufacture of computer, electronic and optical products</v>
      </c>
      <c r="J1643" s="561"/>
      <c r="K1643" s="561">
        <v>7640600</v>
      </c>
      <c r="L1643" s="290"/>
      <c r="M1643" s="290"/>
      <c r="N1643" s="290"/>
      <c r="O1643" s="290"/>
      <c r="P1643" s="290"/>
      <c r="Q1643" s="290"/>
      <c r="R1643" s="290"/>
      <c r="S1643" s="290"/>
      <c r="T1643" s="290"/>
      <c r="U1643" s="290"/>
      <c r="V1643" s="290"/>
      <c r="W1643" s="290"/>
      <c r="X1643" s="290"/>
      <c r="Y1643" s="290"/>
      <c r="Z1643" s="290"/>
      <c r="AA1643" s="290"/>
      <c r="AB1643" s="290"/>
      <c r="AC1643" s="290"/>
      <c r="AD1643" s="290"/>
      <c r="AE1643" s="290"/>
      <c r="AF1643" s="290"/>
      <c r="AG1643" s="561">
        <v>1178.9445800000001</v>
      </c>
      <c r="AH1643" s="561">
        <v>1162.0795900000001</v>
      </c>
      <c r="AI1643" s="290" t="s">
        <v>310</v>
      </c>
      <c r="AJ1643" s="290" t="s">
        <v>786</v>
      </c>
    </row>
    <row r="1644" spans="2:36" x14ac:dyDescent="0.25">
      <c r="B1644" s="554">
        <v>1542</v>
      </c>
      <c r="C1644" s="555"/>
      <c r="D1644" s="556"/>
      <c r="E1644" s="290" t="s">
        <v>395</v>
      </c>
      <c r="F1644" s="290" t="s">
        <v>466</v>
      </c>
      <c r="G1644" s="290" t="s">
        <v>397</v>
      </c>
      <c r="H1644" s="183" t="str">
        <f>INDEX(Sector!$D$57:$D$776,MATCH('Energy consumption (raw)'!F1644,Sector!$C$57:$C$776,FALSE))</f>
        <v>Manufacture of other specialized machines</v>
      </c>
      <c r="I1644" s="183" t="str">
        <f>IF(G1644=Sector!$B$50,Sector!$B$50,IF(G1644=Sector!$B$51,Sector!$B$51,IF(G1644=Sector!$B$53,Sector!$B$53,INDEX(Sector!$E$57:$E$776,MATCH('Energy consumption (raw)'!F1644,Sector!$C$57:$C$776,FALSE)))))</f>
        <v>28 Manufacture of machinery and equipment n.e.c.</v>
      </c>
      <c r="J1644" s="561"/>
      <c r="K1644" s="561">
        <v>15256300</v>
      </c>
      <c r="L1644" s="290"/>
      <c r="M1644" s="290"/>
      <c r="N1644" s="290"/>
      <c r="O1644" s="290"/>
      <c r="P1644" s="290"/>
      <c r="Q1644" s="290"/>
      <c r="R1644" s="290"/>
      <c r="S1644" s="290">
        <v>47</v>
      </c>
      <c r="T1644" s="290"/>
      <c r="U1644" s="290"/>
      <c r="V1644" s="290"/>
      <c r="W1644" s="290"/>
      <c r="X1644" s="290"/>
      <c r="Y1644" s="290">
        <v>635</v>
      </c>
      <c r="Z1644" s="290"/>
      <c r="AA1644" s="290"/>
      <c r="AB1644" s="290"/>
      <c r="AC1644" s="290"/>
      <c r="AD1644" s="290"/>
      <c r="AE1644" s="290"/>
      <c r="AF1644" s="290"/>
      <c r="AG1644" s="561">
        <v>3046.2384500000003</v>
      </c>
      <c r="AH1644" s="561">
        <v>2070.9837400000001</v>
      </c>
      <c r="AI1644" s="290" t="s">
        <v>310</v>
      </c>
      <c r="AJ1644" s="290" t="s">
        <v>786</v>
      </c>
    </row>
    <row r="1645" spans="2:36" x14ac:dyDescent="0.25">
      <c r="B1645" s="554">
        <v>1543</v>
      </c>
      <c r="C1645" s="555"/>
      <c r="D1645" s="556"/>
      <c r="E1645" s="290" t="s">
        <v>395</v>
      </c>
      <c r="F1645" s="290" t="s">
        <v>605</v>
      </c>
      <c r="G1645" s="290" t="s">
        <v>397</v>
      </c>
      <c r="H1645" s="183" t="str">
        <f>INDEX(Sector!$D$57:$D$776,MATCH('Energy consumption (raw)'!F1645,Sector!$C$57:$C$776,FALSE))</f>
        <v>Manufacture of agricultural and forestry machinery</v>
      </c>
      <c r="I1645" s="183" t="str">
        <f>IF(G1645=Sector!$B$50,Sector!$B$50,IF(G1645=Sector!$B$51,Sector!$B$51,IF(G1645=Sector!$B$53,Sector!$B$53,INDEX(Sector!$E$57:$E$776,MATCH('Energy consumption (raw)'!F1645,Sector!$C$57:$C$776,FALSE)))))</f>
        <v>28 Manufacture of machinery and equipment n.e.c.</v>
      </c>
      <c r="J1645" s="561"/>
      <c r="K1645" s="561">
        <v>8425300</v>
      </c>
      <c r="L1645" s="290"/>
      <c r="M1645" s="290"/>
      <c r="N1645" s="290"/>
      <c r="O1645" s="290"/>
      <c r="P1645" s="290"/>
      <c r="Q1645" s="290"/>
      <c r="R1645" s="290"/>
      <c r="S1645" s="290"/>
      <c r="T1645" s="290"/>
      <c r="U1645" s="290"/>
      <c r="V1645" s="290"/>
      <c r="W1645" s="290"/>
      <c r="X1645" s="290"/>
      <c r="Y1645" s="290"/>
      <c r="Z1645" s="290"/>
      <c r="AA1645" s="290"/>
      <c r="AB1645" s="290"/>
      <c r="AC1645" s="290"/>
      <c r="AD1645" s="290"/>
      <c r="AE1645" s="290"/>
      <c r="AF1645" s="290"/>
      <c r="AG1645" s="561">
        <v>1300.0237900000002</v>
      </c>
      <c r="AH1645" s="561"/>
      <c r="AI1645" s="290" t="s">
        <v>310</v>
      </c>
      <c r="AJ1645" s="290" t="s">
        <v>786</v>
      </c>
    </row>
    <row r="1646" spans="2:36" x14ac:dyDescent="0.25">
      <c r="B1646" s="554">
        <v>1544</v>
      </c>
      <c r="C1646" s="555"/>
      <c r="D1646" s="556"/>
      <c r="E1646" s="290" t="s">
        <v>395</v>
      </c>
      <c r="F1646" s="290" t="s">
        <v>543</v>
      </c>
      <c r="G1646" s="290" t="s">
        <v>397</v>
      </c>
      <c r="H1646" s="183" t="str">
        <f>INDEX(Sector!$D$57:$D$776,MATCH('Energy consumption (raw)'!F1646,Sector!$C$57:$C$776,FALSE))</f>
        <v>Manufacture of pasta, noodles and similar products</v>
      </c>
      <c r="I1646" s="183" t="str">
        <f>IF(G1646=Sector!$B$50,Sector!$B$50,IF(G1646=Sector!$B$51,Sector!$B$51,IF(G1646=Sector!$B$53,Sector!$B$53,INDEX(Sector!$E$57:$E$776,MATCH('Energy consumption (raw)'!F1646,Sector!$C$57:$C$776,FALSE)))))</f>
        <v>10 Manufacture of food products</v>
      </c>
      <c r="J1646" s="561"/>
      <c r="K1646" s="561">
        <v>10071300</v>
      </c>
      <c r="L1646" s="290"/>
      <c r="M1646" s="290"/>
      <c r="N1646" s="290"/>
      <c r="O1646" s="290"/>
      <c r="P1646" s="290"/>
      <c r="Q1646" s="290"/>
      <c r="R1646" s="290"/>
      <c r="S1646" s="290"/>
      <c r="T1646" s="290"/>
      <c r="U1646" s="290"/>
      <c r="V1646" s="290"/>
      <c r="W1646" s="290"/>
      <c r="X1646" s="290"/>
      <c r="Y1646" s="290"/>
      <c r="Z1646" s="290"/>
      <c r="AA1646" s="290"/>
      <c r="AB1646" s="290"/>
      <c r="AC1646" s="290"/>
      <c r="AD1646" s="290"/>
      <c r="AE1646" s="290"/>
      <c r="AF1646" s="290"/>
      <c r="AG1646" s="561">
        <v>1554.0015900000001</v>
      </c>
      <c r="AH1646" s="561">
        <v>1343.9221400000001</v>
      </c>
      <c r="AI1646" s="290" t="s">
        <v>310</v>
      </c>
      <c r="AJ1646" s="290" t="s">
        <v>786</v>
      </c>
    </row>
    <row r="1647" spans="2:36" x14ac:dyDescent="0.25">
      <c r="B1647" s="554">
        <v>1545</v>
      </c>
      <c r="C1647" s="555"/>
      <c r="D1647" s="556"/>
      <c r="E1647" s="290" t="s">
        <v>395</v>
      </c>
      <c r="F1647" s="290" t="s">
        <v>543</v>
      </c>
      <c r="G1647" s="290" t="s">
        <v>397</v>
      </c>
      <c r="H1647" s="183" t="str">
        <f>INDEX(Sector!$D$57:$D$776,MATCH('Energy consumption (raw)'!F1647,Sector!$C$57:$C$776,FALSE))</f>
        <v>Manufacture of pasta, noodles and similar products</v>
      </c>
      <c r="I1647" s="183" t="str">
        <f>IF(G1647=Sector!$B$50,Sector!$B$50,IF(G1647=Sector!$B$51,Sector!$B$51,IF(G1647=Sector!$B$53,Sector!$B$53,INDEX(Sector!$E$57:$E$776,MATCH('Energy consumption (raw)'!F1647,Sector!$C$57:$C$776,FALSE)))))</f>
        <v>10 Manufacture of food products</v>
      </c>
      <c r="J1647" s="561"/>
      <c r="K1647" s="561">
        <v>8264700</v>
      </c>
      <c r="L1647" s="290"/>
      <c r="M1647" s="290"/>
      <c r="N1647" s="290"/>
      <c r="O1647" s="290"/>
      <c r="P1647" s="290"/>
      <c r="Q1647" s="290"/>
      <c r="R1647" s="290"/>
      <c r="S1647" s="290"/>
      <c r="T1647" s="290"/>
      <c r="U1647" s="290"/>
      <c r="V1647" s="290"/>
      <c r="W1647" s="290"/>
      <c r="X1647" s="290"/>
      <c r="Y1647" s="290"/>
      <c r="Z1647" s="290"/>
      <c r="AA1647" s="290"/>
      <c r="AB1647" s="290"/>
      <c r="AC1647" s="290"/>
      <c r="AD1647" s="290"/>
      <c r="AE1647" s="290"/>
      <c r="AF1647" s="290"/>
      <c r="AG1647" s="561">
        <v>1275.2432100000001</v>
      </c>
      <c r="AH1647" s="561">
        <v>1197.4142900000002</v>
      </c>
      <c r="AI1647" s="290" t="s">
        <v>310</v>
      </c>
      <c r="AJ1647" s="290" t="s">
        <v>786</v>
      </c>
    </row>
    <row r="1648" spans="2:36" x14ac:dyDescent="0.25">
      <c r="B1648" s="554">
        <v>1546</v>
      </c>
      <c r="C1648" s="555"/>
      <c r="D1648" s="556"/>
      <c r="E1648" s="290" t="s">
        <v>395</v>
      </c>
      <c r="F1648" s="290" t="s">
        <v>819</v>
      </c>
      <c r="G1648" s="290" t="s">
        <v>397</v>
      </c>
      <c r="H1648" s="183" t="str">
        <f>INDEX(Sector!$D$57:$D$776,MATCH('Energy consumption (raw)'!F1648,Sector!$C$57:$C$776,FALSE))</f>
        <v>Manufacture of cosmetics, soaps, detergents, polishes and sanitary preparations</v>
      </c>
      <c r="I1648" s="183" t="str">
        <f>IF(G1648=Sector!$B$50,Sector!$B$50,IF(G1648=Sector!$B$51,Sector!$B$51,IF(G1648=Sector!$B$53,Sector!$B$53,INDEX(Sector!$E$57:$E$776,MATCH('Energy consumption (raw)'!F1648,Sector!$C$57:$C$776,FALSE)))))</f>
        <v>20 Manufacture of chemicals and chemical products</v>
      </c>
      <c r="J1648" s="561"/>
      <c r="K1648" s="561">
        <v>11208500</v>
      </c>
      <c r="L1648" s="290"/>
      <c r="M1648" s="290"/>
      <c r="N1648" s="290"/>
      <c r="O1648" s="290"/>
      <c r="P1648" s="290"/>
      <c r="Q1648" s="290"/>
      <c r="R1648" s="290"/>
      <c r="S1648" s="290">
        <v>124</v>
      </c>
      <c r="T1648" s="290"/>
      <c r="U1648" s="290"/>
      <c r="V1648" s="290"/>
      <c r="W1648" s="290"/>
      <c r="X1648" s="290"/>
      <c r="Y1648" s="290">
        <v>103</v>
      </c>
      <c r="Z1648" s="290"/>
      <c r="AA1648" s="290"/>
      <c r="AB1648" s="290"/>
      <c r="AC1648" s="290"/>
      <c r="AD1648" s="290"/>
      <c r="AE1648" s="290"/>
      <c r="AF1648" s="290"/>
      <c r="AG1648" s="561">
        <v>1841.8506700000003</v>
      </c>
      <c r="AH1648" s="561">
        <v>1118.3370510000002</v>
      </c>
      <c r="AI1648" s="290" t="s">
        <v>310</v>
      </c>
      <c r="AJ1648" s="290" t="s">
        <v>786</v>
      </c>
    </row>
    <row r="1649" spans="2:36" x14ac:dyDescent="0.25">
      <c r="B1649" s="554">
        <v>1547</v>
      </c>
      <c r="C1649" s="555"/>
      <c r="D1649" s="556"/>
      <c r="E1649" s="290" t="s">
        <v>395</v>
      </c>
      <c r="F1649" s="559" t="s">
        <v>597</v>
      </c>
      <c r="G1649" s="290" t="s">
        <v>397</v>
      </c>
      <c r="H1649" s="183" t="str">
        <f>INDEX(Sector!$D$57:$D$776,MATCH('Energy consumption (raw)'!F1649,Sector!$C$57:$C$776,FALSE))</f>
        <v>Producing non-alcoholic beverages, mineral water</v>
      </c>
      <c r="I1649" s="183" t="str">
        <f>IF(G1649=Sector!$B$50,Sector!$B$50,IF(G1649=Sector!$B$51,Sector!$B$51,IF(G1649=Sector!$B$53,Sector!$B$53,INDEX(Sector!$E$57:$E$776,MATCH('Energy consumption (raw)'!F1649,Sector!$C$57:$C$776,FALSE)))))</f>
        <v>11 Manufacture of beverages</v>
      </c>
      <c r="J1649" s="561">
        <v>82045200</v>
      </c>
      <c r="K1649" s="561">
        <v>82045200</v>
      </c>
      <c r="L1649" s="290"/>
      <c r="M1649" s="290"/>
      <c r="N1649" s="290"/>
      <c r="O1649" s="290"/>
      <c r="P1649" s="290"/>
      <c r="Q1649" s="290"/>
      <c r="R1649" s="290"/>
      <c r="S1649" s="290"/>
      <c r="T1649" s="290"/>
      <c r="U1649" s="290"/>
      <c r="V1649" s="290"/>
      <c r="W1649" s="290"/>
      <c r="X1649" s="290"/>
      <c r="Y1649" s="290"/>
      <c r="Z1649" s="290"/>
      <c r="AA1649" s="290"/>
      <c r="AB1649" s="290"/>
      <c r="AC1649" s="290"/>
      <c r="AD1649" s="290"/>
      <c r="AE1649" s="290"/>
      <c r="AF1649" s="290"/>
      <c r="AG1649" s="561">
        <v>12659.574360000001</v>
      </c>
      <c r="AH1649" s="561">
        <v>16323.427860000002</v>
      </c>
      <c r="AI1649" s="290" t="s">
        <v>310</v>
      </c>
      <c r="AJ1649" s="290" t="s">
        <v>786</v>
      </c>
    </row>
    <row r="1650" spans="2:36" x14ac:dyDescent="0.25">
      <c r="B1650" s="554">
        <v>1548</v>
      </c>
      <c r="C1650" s="555"/>
      <c r="D1650" s="556"/>
      <c r="E1650" s="290" t="s">
        <v>395</v>
      </c>
      <c r="F1650" s="290" t="s">
        <v>679</v>
      </c>
      <c r="G1650" s="290" t="s">
        <v>397</v>
      </c>
      <c r="H1650" s="183" t="str">
        <f>INDEX(Sector!$D$57:$D$776,MATCH('Energy consumption (raw)'!F1650,Sector!$C$57:$C$776,FALSE))</f>
        <v>Manufacture of spare parts and accessories for motor vehicles</v>
      </c>
      <c r="I1650" s="183" t="str">
        <f>IF(G1650=Sector!$B$50,Sector!$B$50,IF(G1650=Sector!$B$51,Sector!$B$51,IF(G1650=Sector!$B$53,Sector!$B$53,INDEX(Sector!$E$57:$E$776,MATCH('Energy consumption (raw)'!F1650,Sector!$C$57:$C$776,FALSE)))))</f>
        <v>29 Manufacture of motor vehicles, trailers and semi-trailers</v>
      </c>
      <c r="J1650" s="561"/>
      <c r="K1650" s="561">
        <v>10821700</v>
      </c>
      <c r="L1650" s="290"/>
      <c r="M1650" s="290"/>
      <c r="N1650" s="290"/>
      <c r="O1650" s="290"/>
      <c r="P1650" s="290"/>
      <c r="Q1650" s="290"/>
      <c r="R1650" s="290"/>
      <c r="S1650" s="290"/>
      <c r="T1650" s="290"/>
      <c r="U1650" s="290"/>
      <c r="V1650" s="290"/>
      <c r="W1650" s="290"/>
      <c r="X1650" s="290"/>
      <c r="Y1650" s="290"/>
      <c r="Z1650" s="290"/>
      <c r="AA1650" s="290"/>
      <c r="AB1650" s="290"/>
      <c r="AC1650" s="290"/>
      <c r="AD1650" s="290"/>
      <c r="AE1650" s="290"/>
      <c r="AF1650" s="290"/>
      <c r="AG1650" s="561">
        <v>1669.7883100000001</v>
      </c>
      <c r="AH1650" s="561">
        <v>1603.5781800000002</v>
      </c>
      <c r="AI1650" s="290" t="s">
        <v>310</v>
      </c>
      <c r="AJ1650" s="290" t="s">
        <v>786</v>
      </c>
    </row>
    <row r="1651" spans="2:36" x14ac:dyDescent="0.25">
      <c r="B1651" s="554">
        <v>1549</v>
      </c>
      <c r="C1651" s="555"/>
      <c r="D1651" s="556"/>
      <c r="E1651" s="290" t="s">
        <v>395</v>
      </c>
      <c r="F1651" s="290" t="s">
        <v>679</v>
      </c>
      <c r="G1651" s="290" t="s">
        <v>397</v>
      </c>
      <c r="H1651" s="183" t="str">
        <f>INDEX(Sector!$D$57:$D$776,MATCH('Energy consumption (raw)'!F1651,Sector!$C$57:$C$776,FALSE))</f>
        <v>Manufacture of spare parts and accessories for motor vehicles</v>
      </c>
      <c r="I1651" s="183" t="str">
        <f>IF(G1651=Sector!$B$50,Sector!$B$50,IF(G1651=Sector!$B$51,Sector!$B$51,IF(G1651=Sector!$B$53,Sector!$B$53,INDEX(Sector!$E$57:$E$776,MATCH('Energy consumption (raw)'!F1651,Sector!$C$57:$C$776,FALSE)))))</f>
        <v>29 Manufacture of motor vehicles, trailers and semi-trailers</v>
      </c>
      <c r="J1651" s="561"/>
      <c r="K1651" s="561">
        <v>7368800</v>
      </c>
      <c r="L1651" s="290"/>
      <c r="M1651" s="290"/>
      <c r="N1651" s="290"/>
      <c r="O1651" s="290"/>
      <c r="P1651" s="290"/>
      <c r="Q1651" s="290"/>
      <c r="R1651" s="290"/>
      <c r="S1651" s="290"/>
      <c r="T1651" s="290"/>
      <c r="U1651" s="290"/>
      <c r="V1651" s="290"/>
      <c r="W1651" s="290"/>
      <c r="X1651" s="290"/>
      <c r="Y1651" s="290"/>
      <c r="Z1651" s="290"/>
      <c r="AA1651" s="290"/>
      <c r="AB1651" s="290"/>
      <c r="AC1651" s="290"/>
      <c r="AD1651" s="290"/>
      <c r="AE1651" s="290"/>
      <c r="AF1651" s="290"/>
      <c r="AG1651" s="561">
        <v>1137.00584</v>
      </c>
      <c r="AH1651" s="561">
        <v>1284.93325</v>
      </c>
      <c r="AI1651" s="290" t="s">
        <v>310</v>
      </c>
      <c r="AJ1651" s="290" t="s">
        <v>786</v>
      </c>
    </row>
    <row r="1652" spans="2:36" x14ac:dyDescent="0.25">
      <c r="B1652" s="554">
        <v>1550</v>
      </c>
      <c r="C1652" s="555"/>
      <c r="D1652" s="556"/>
      <c r="E1652" s="290" t="s">
        <v>395</v>
      </c>
      <c r="F1652" s="290" t="s">
        <v>679</v>
      </c>
      <c r="G1652" s="290" t="s">
        <v>397</v>
      </c>
      <c r="H1652" s="183" t="str">
        <f>INDEX(Sector!$D$57:$D$776,MATCH('Energy consumption (raw)'!F1652,Sector!$C$57:$C$776,FALSE))</f>
        <v>Manufacture of spare parts and accessories for motor vehicles</v>
      </c>
      <c r="I1652" s="183" t="str">
        <f>IF(G1652=Sector!$B$50,Sector!$B$50,IF(G1652=Sector!$B$51,Sector!$B$51,IF(G1652=Sector!$B$53,Sector!$B$53,INDEX(Sector!$E$57:$E$776,MATCH('Energy consumption (raw)'!F1652,Sector!$C$57:$C$776,FALSE)))))</f>
        <v>29 Manufacture of motor vehicles, trailers and semi-trailers</v>
      </c>
      <c r="J1652" s="561"/>
      <c r="K1652" s="561">
        <v>7895300</v>
      </c>
      <c r="L1652" s="290"/>
      <c r="M1652" s="290"/>
      <c r="N1652" s="290"/>
      <c r="O1652" s="290"/>
      <c r="P1652" s="290"/>
      <c r="Q1652" s="290"/>
      <c r="R1652" s="290"/>
      <c r="S1652" s="290"/>
      <c r="T1652" s="290"/>
      <c r="U1652" s="290"/>
      <c r="V1652" s="290"/>
      <c r="W1652" s="290"/>
      <c r="X1652" s="290"/>
      <c r="Y1652" s="290"/>
      <c r="Z1652" s="290"/>
      <c r="AA1652" s="290"/>
      <c r="AB1652" s="290"/>
      <c r="AC1652" s="290"/>
      <c r="AD1652" s="290"/>
      <c r="AE1652" s="290"/>
      <c r="AF1652" s="290"/>
      <c r="AG1652" s="561">
        <v>1218.24479</v>
      </c>
      <c r="AH1652" s="561">
        <v>1026.5733300000002</v>
      </c>
      <c r="AI1652" s="290" t="s">
        <v>310</v>
      </c>
      <c r="AJ1652" s="290" t="s">
        <v>786</v>
      </c>
    </row>
    <row r="1653" spans="2:36" x14ac:dyDescent="0.25">
      <c r="B1653" s="554">
        <v>1551</v>
      </c>
      <c r="C1653" s="555"/>
      <c r="D1653" s="556"/>
      <c r="E1653" s="290" t="s">
        <v>395</v>
      </c>
      <c r="F1653" s="290" t="s">
        <v>444</v>
      </c>
      <c r="G1653" s="290" t="s">
        <v>397</v>
      </c>
      <c r="H1653" s="183" t="str">
        <f>INDEX(Sector!$D$57:$D$776,MATCH('Energy consumption (raw)'!F1653,Sector!$C$57:$C$776,FALSE))</f>
        <v>Manufacture of batteries and accumulators</v>
      </c>
      <c r="I1653" s="183" t="str">
        <f>IF(G1653=Sector!$B$50,Sector!$B$50,IF(G1653=Sector!$B$51,Sector!$B$51,IF(G1653=Sector!$B$53,Sector!$B$53,INDEX(Sector!$E$57:$E$776,MATCH('Energy consumption (raw)'!F1653,Sector!$C$57:$C$776,FALSE)))))</f>
        <v>27 Manufacture of electrical equipment</v>
      </c>
      <c r="J1653" s="561">
        <v>19783800</v>
      </c>
      <c r="K1653" s="561">
        <v>19783800</v>
      </c>
      <c r="L1653" s="290"/>
      <c r="M1653" s="290"/>
      <c r="N1653" s="290"/>
      <c r="O1653" s="290"/>
      <c r="P1653" s="290"/>
      <c r="Q1653" s="290"/>
      <c r="R1653" s="290"/>
      <c r="S1653" s="290"/>
      <c r="T1653" s="290"/>
      <c r="U1653" s="290"/>
      <c r="V1653" s="290"/>
      <c r="W1653" s="290"/>
      <c r="X1653" s="290"/>
      <c r="Y1653" s="290"/>
      <c r="Z1653" s="290"/>
      <c r="AA1653" s="290"/>
      <c r="AB1653" s="290"/>
      <c r="AC1653" s="290"/>
      <c r="AD1653" s="290"/>
      <c r="AE1653" s="290"/>
      <c r="AF1653" s="290"/>
      <c r="AG1653" s="561">
        <v>3052.6403400000004</v>
      </c>
      <c r="AH1653" s="561">
        <v>3185.16617</v>
      </c>
      <c r="AI1653" s="290" t="s">
        <v>310</v>
      </c>
      <c r="AJ1653" s="290" t="s">
        <v>786</v>
      </c>
    </row>
    <row r="1654" spans="2:36" x14ac:dyDescent="0.25">
      <c r="B1654" s="554">
        <v>1552</v>
      </c>
      <c r="C1654" s="555"/>
      <c r="D1654" s="556"/>
      <c r="E1654" s="290" t="s">
        <v>395</v>
      </c>
      <c r="F1654" s="290" t="s">
        <v>444</v>
      </c>
      <c r="G1654" s="290" t="s">
        <v>397</v>
      </c>
      <c r="H1654" s="183" t="str">
        <f>INDEX(Sector!$D$57:$D$776,MATCH('Energy consumption (raw)'!F1654,Sector!$C$57:$C$776,FALSE))</f>
        <v>Manufacture of batteries and accumulators</v>
      </c>
      <c r="I1654" s="183" t="str">
        <f>IF(G1654=Sector!$B$50,Sector!$B$50,IF(G1654=Sector!$B$51,Sector!$B$51,IF(G1654=Sector!$B$53,Sector!$B$53,INDEX(Sector!$E$57:$E$776,MATCH('Energy consumption (raw)'!F1654,Sector!$C$57:$C$776,FALSE)))))</f>
        <v>27 Manufacture of electrical equipment</v>
      </c>
      <c r="J1654" s="561"/>
      <c r="K1654" s="561">
        <v>16678100</v>
      </c>
      <c r="L1654" s="290"/>
      <c r="M1654" s="290"/>
      <c r="N1654" s="290"/>
      <c r="O1654" s="290"/>
      <c r="P1654" s="290"/>
      <c r="Q1654" s="290"/>
      <c r="R1654" s="290"/>
      <c r="S1654" s="290">
        <v>257</v>
      </c>
      <c r="T1654" s="290"/>
      <c r="U1654" s="290"/>
      <c r="V1654" s="290"/>
      <c r="W1654" s="290"/>
      <c r="X1654" s="290"/>
      <c r="Y1654" s="290">
        <v>159</v>
      </c>
      <c r="Z1654" s="290"/>
      <c r="AA1654" s="290"/>
      <c r="AB1654" s="290"/>
      <c r="AC1654" s="290"/>
      <c r="AD1654" s="290"/>
      <c r="AE1654" s="290"/>
      <c r="AF1654" s="290"/>
      <c r="AG1654" s="561">
        <v>2746.9669900000004</v>
      </c>
      <c r="AH1654" s="561">
        <v>2290.1529700000001</v>
      </c>
      <c r="AI1654" s="290" t="s">
        <v>310</v>
      </c>
      <c r="AJ1654" s="290" t="s">
        <v>786</v>
      </c>
    </row>
    <row r="1655" spans="2:36" x14ac:dyDescent="0.25">
      <c r="B1655" s="554">
        <v>1553</v>
      </c>
      <c r="C1655" s="555"/>
      <c r="D1655" s="556"/>
      <c r="E1655" s="290" t="s">
        <v>395</v>
      </c>
      <c r="F1655" s="290" t="s">
        <v>502</v>
      </c>
      <c r="G1655" s="290" t="s">
        <v>397</v>
      </c>
      <c r="H1655" s="183" t="str">
        <f>INDEX(Sector!$D$57:$D$776,MATCH('Energy consumption (raw)'!F1655,Sector!$C$57:$C$776,FALSE))</f>
        <v>Producing rubber tubes and tires; filling and recycling rubber tires</v>
      </c>
      <c r="I1655" s="183" t="str">
        <f>IF(G1655=Sector!$B$50,Sector!$B$50,IF(G1655=Sector!$B$51,Sector!$B$51,IF(G1655=Sector!$B$53,Sector!$B$53,INDEX(Sector!$E$57:$E$776,MATCH('Energy consumption (raw)'!F1655,Sector!$C$57:$C$776,FALSE)))))</f>
        <v>22 Manufacture of rubber and plastics products</v>
      </c>
      <c r="J1655" s="561">
        <v>7198400</v>
      </c>
      <c r="K1655" s="561">
        <v>7198400</v>
      </c>
      <c r="L1655" s="290"/>
      <c r="M1655" s="290"/>
      <c r="N1655" s="290"/>
      <c r="O1655" s="290"/>
      <c r="P1655" s="290"/>
      <c r="Q1655" s="290"/>
      <c r="R1655" s="290"/>
      <c r="S1655" s="290">
        <v>719</v>
      </c>
      <c r="T1655" s="290"/>
      <c r="U1655" s="290"/>
      <c r="V1655" s="290"/>
      <c r="W1655" s="290"/>
      <c r="X1655" s="290"/>
      <c r="Y1655" s="290"/>
      <c r="Z1655" s="290"/>
      <c r="AA1655" s="290"/>
      <c r="AB1655" s="290"/>
      <c r="AC1655" s="290"/>
      <c r="AD1655" s="290"/>
      <c r="AE1655" s="290"/>
      <c r="AF1655" s="290"/>
      <c r="AG1655" s="561">
        <v>1111.3458400000002</v>
      </c>
      <c r="AH1655" s="561">
        <v>1143.6253100000001</v>
      </c>
      <c r="AI1655" s="290" t="s">
        <v>310</v>
      </c>
      <c r="AJ1655" s="290" t="s">
        <v>786</v>
      </c>
    </row>
    <row r="1656" spans="2:36" x14ac:dyDescent="0.25">
      <c r="B1656" s="554">
        <v>1554</v>
      </c>
      <c r="C1656" s="555"/>
      <c r="D1656" s="556"/>
      <c r="E1656" s="290" t="s">
        <v>395</v>
      </c>
      <c r="F1656" s="290" t="s">
        <v>590</v>
      </c>
      <c r="G1656" s="290" t="s">
        <v>397</v>
      </c>
      <c r="H1656" s="183" t="str">
        <f>INDEX(Sector!$D$57:$D$776,MATCH('Energy consumption (raw)'!F1656,Sector!$C$57:$C$776,FALSE))</f>
        <v>Producing consumer electronic products</v>
      </c>
      <c r="I1656" s="183" t="str">
        <f>IF(G1656=Sector!$B$50,Sector!$B$50,IF(G1656=Sector!$B$51,Sector!$B$51,IF(G1656=Sector!$B$53,Sector!$B$53,INDEX(Sector!$E$57:$E$776,MATCH('Energy consumption (raw)'!F1656,Sector!$C$57:$C$776,FALSE)))))</f>
        <v>26 Manufacture of computer, electronic and optical products</v>
      </c>
      <c r="J1656" s="561"/>
      <c r="K1656" s="561">
        <v>9872100</v>
      </c>
      <c r="L1656" s="290"/>
      <c r="M1656" s="290"/>
      <c r="N1656" s="290"/>
      <c r="O1656" s="290"/>
      <c r="P1656" s="290"/>
      <c r="Q1656" s="290"/>
      <c r="R1656" s="290"/>
      <c r="S1656" s="290"/>
      <c r="T1656" s="290"/>
      <c r="U1656" s="290"/>
      <c r="V1656" s="290"/>
      <c r="W1656" s="290"/>
      <c r="X1656" s="290"/>
      <c r="Y1656" s="290"/>
      <c r="Z1656" s="290"/>
      <c r="AA1656" s="290"/>
      <c r="AB1656" s="290"/>
      <c r="AC1656" s="290"/>
      <c r="AD1656" s="290"/>
      <c r="AE1656" s="290"/>
      <c r="AF1656" s="290"/>
      <c r="AG1656" s="561">
        <v>1523.26503</v>
      </c>
      <c r="AH1656" s="561"/>
      <c r="AI1656" s="290"/>
      <c r="AJ1656" s="290" t="s">
        <v>786</v>
      </c>
    </row>
    <row r="1657" spans="2:36" x14ac:dyDescent="0.25">
      <c r="B1657" s="554">
        <v>1555</v>
      </c>
      <c r="C1657" s="555"/>
      <c r="D1657" s="556"/>
      <c r="E1657" s="290" t="s">
        <v>395</v>
      </c>
      <c r="F1657" s="290" t="s">
        <v>401</v>
      </c>
      <c r="G1657" s="290" t="s">
        <v>397</v>
      </c>
      <c r="H1657" s="183" t="str">
        <f>INDEX(Sector!$D$57:$D$776,MATCH('Energy consumption (raw)'!F1657,Sector!$C$57:$C$776,FALSE))</f>
        <v>Manufacture of other ceramic products</v>
      </c>
      <c r="I1657" s="183" t="str">
        <f>IF(G1657=Sector!$B$50,Sector!$B$50,IF(G1657=Sector!$B$51,Sector!$B$51,IF(G1657=Sector!$B$53,Sector!$B$53,INDEX(Sector!$E$57:$E$776,MATCH('Energy consumption (raw)'!F1657,Sector!$C$57:$C$776,FALSE)))))</f>
        <v>23 Manufacture of other non-metallic mineral products</v>
      </c>
      <c r="J1657" s="561"/>
      <c r="K1657" s="561">
        <v>24396300</v>
      </c>
      <c r="L1657" s="290"/>
      <c r="M1657" s="290"/>
      <c r="N1657" s="290"/>
      <c r="O1657" s="290"/>
      <c r="P1657" s="290"/>
      <c r="Q1657" s="290"/>
      <c r="R1657" s="290"/>
      <c r="S1657" s="290">
        <v>76</v>
      </c>
      <c r="T1657" s="290"/>
      <c r="U1657" s="290"/>
      <c r="V1657" s="290"/>
      <c r="W1657" s="290"/>
      <c r="X1657" s="290"/>
      <c r="Y1657" s="290">
        <v>4277</v>
      </c>
      <c r="Z1657" s="290"/>
      <c r="AA1657" s="290"/>
      <c r="AB1657" s="290"/>
      <c r="AC1657" s="290"/>
      <c r="AD1657" s="290"/>
      <c r="AE1657" s="290"/>
      <c r="AF1657" s="290"/>
      <c r="AG1657" s="561">
        <v>8426.3459700000003</v>
      </c>
      <c r="AH1657" s="561">
        <v>3148.2701000000006</v>
      </c>
      <c r="AI1657" s="290" t="s">
        <v>310</v>
      </c>
      <c r="AJ1657" s="290" t="s">
        <v>786</v>
      </c>
    </row>
    <row r="1658" spans="2:36" x14ac:dyDescent="0.25">
      <c r="B1658" s="554">
        <v>1556</v>
      </c>
      <c r="C1658" s="555"/>
      <c r="D1658" s="556"/>
      <c r="E1658" s="290" t="s">
        <v>395</v>
      </c>
      <c r="F1658" s="290" t="s">
        <v>401</v>
      </c>
      <c r="G1658" s="290" t="s">
        <v>397</v>
      </c>
      <c r="H1658" s="183" t="str">
        <f>INDEX(Sector!$D$57:$D$776,MATCH('Energy consumption (raw)'!F1658,Sector!$C$57:$C$776,FALSE))</f>
        <v>Manufacture of other ceramic products</v>
      </c>
      <c r="I1658" s="183" t="str">
        <f>IF(G1658=Sector!$B$50,Sector!$B$50,IF(G1658=Sector!$B$51,Sector!$B$51,IF(G1658=Sector!$B$53,Sector!$B$53,INDEX(Sector!$E$57:$E$776,MATCH('Energy consumption (raw)'!F1658,Sector!$C$57:$C$776,FALSE)))))</f>
        <v>23 Manufacture of other non-metallic mineral products</v>
      </c>
      <c r="J1658" s="561">
        <v>3284500</v>
      </c>
      <c r="K1658" s="561">
        <v>3284300</v>
      </c>
      <c r="L1658" s="290"/>
      <c r="M1658" s="290"/>
      <c r="N1658" s="290"/>
      <c r="O1658" s="290"/>
      <c r="P1658" s="290"/>
      <c r="Q1658" s="290"/>
      <c r="R1658" s="290"/>
      <c r="S1658" s="290">
        <v>22</v>
      </c>
      <c r="T1658" s="290"/>
      <c r="U1658" s="290"/>
      <c r="V1658" s="290"/>
      <c r="W1658" s="290"/>
      <c r="X1658" s="290"/>
      <c r="Y1658" s="290">
        <v>1025</v>
      </c>
      <c r="Z1658" s="290"/>
      <c r="AA1658" s="290"/>
      <c r="AB1658" s="290"/>
      <c r="AC1658" s="290"/>
      <c r="AD1658" s="290"/>
      <c r="AE1658" s="290"/>
      <c r="AF1658" s="290"/>
      <c r="AG1658" s="561">
        <v>1624.03685</v>
      </c>
      <c r="AH1658" s="561">
        <v>1101.5014100000001</v>
      </c>
      <c r="AI1658" s="290" t="s">
        <v>310</v>
      </c>
      <c r="AJ1658" s="290" t="s">
        <v>786</v>
      </c>
    </row>
    <row r="1659" spans="2:36" x14ac:dyDescent="0.25">
      <c r="B1659" s="554">
        <v>1557</v>
      </c>
      <c r="C1659" s="555"/>
      <c r="D1659" s="556"/>
      <c r="E1659" s="290" t="s">
        <v>395</v>
      </c>
      <c r="F1659" s="290" t="s">
        <v>437</v>
      </c>
      <c r="G1659" s="290" t="s">
        <v>397</v>
      </c>
      <c r="H1659" s="183" t="str">
        <f>INDEX(Sector!$D$57:$D$776,MATCH('Energy consumption (raw)'!F1659,Sector!$C$57:$C$776,FALSE))</f>
        <v>Manufacture of other metal products n.e.c</v>
      </c>
      <c r="I1659" s="183" t="str">
        <f>IF(G1659=Sector!$B$50,Sector!$B$50,IF(G1659=Sector!$B$51,Sector!$B$51,IF(G1659=Sector!$B$53,Sector!$B$53,INDEX(Sector!$E$57:$E$776,MATCH('Energy consumption (raw)'!F1659,Sector!$C$57:$C$776,FALSE)))))</f>
        <v>25 Manufacture of fabricated metal products, except machinery and equipment</v>
      </c>
      <c r="J1659" s="561">
        <v>6642600</v>
      </c>
      <c r="K1659" s="561">
        <v>14311200</v>
      </c>
      <c r="L1659" s="290"/>
      <c r="M1659" s="290"/>
      <c r="N1659" s="290"/>
      <c r="O1659" s="290"/>
      <c r="P1659" s="290"/>
      <c r="Q1659" s="290"/>
      <c r="R1659" s="290"/>
      <c r="S1659" s="290"/>
      <c r="T1659" s="290"/>
      <c r="U1659" s="290"/>
      <c r="V1659" s="290"/>
      <c r="W1659" s="290"/>
      <c r="X1659" s="290"/>
      <c r="Y1659" s="290"/>
      <c r="Z1659" s="290"/>
      <c r="AA1659" s="290"/>
      <c r="AB1659" s="290"/>
      <c r="AC1659" s="290"/>
      <c r="AD1659" s="290"/>
      <c r="AE1659" s="290"/>
      <c r="AF1659" s="290"/>
      <c r="AG1659" s="561">
        <v>2208.2181600000004</v>
      </c>
      <c r="AH1659" s="561">
        <v>2174.5190400000001</v>
      </c>
      <c r="AI1659" s="290"/>
      <c r="AJ1659" s="290" t="s">
        <v>786</v>
      </c>
    </row>
    <row r="1660" spans="2:36" x14ac:dyDescent="0.25">
      <c r="B1660" s="554">
        <v>1558</v>
      </c>
      <c r="C1660" s="555"/>
      <c r="D1660" s="556"/>
      <c r="E1660" s="290" t="s">
        <v>395</v>
      </c>
      <c r="F1660" s="290" t="s">
        <v>437</v>
      </c>
      <c r="G1660" s="290" t="s">
        <v>397</v>
      </c>
      <c r="H1660" s="183" t="str">
        <f>INDEX(Sector!$D$57:$D$776,MATCH('Energy consumption (raw)'!F1660,Sector!$C$57:$C$776,FALSE))</f>
        <v>Manufacture of other metal products n.e.c</v>
      </c>
      <c r="I1660" s="183" t="str">
        <f>IF(G1660=Sector!$B$50,Sector!$B$50,IF(G1660=Sector!$B$51,Sector!$B$51,IF(G1660=Sector!$B$53,Sector!$B$53,INDEX(Sector!$E$57:$E$776,MATCH('Energy consumption (raw)'!F1660,Sector!$C$57:$C$776,FALSE)))))</f>
        <v>25 Manufacture of fabricated metal products, except machinery and equipment</v>
      </c>
      <c r="J1660" s="561"/>
      <c r="K1660" s="561">
        <v>8226800</v>
      </c>
      <c r="L1660" s="290"/>
      <c r="M1660" s="290"/>
      <c r="N1660" s="290"/>
      <c r="O1660" s="290"/>
      <c r="P1660" s="290"/>
      <c r="Q1660" s="290"/>
      <c r="R1660" s="290"/>
      <c r="S1660" s="290">
        <v>67</v>
      </c>
      <c r="T1660" s="290"/>
      <c r="U1660" s="290"/>
      <c r="V1660" s="290"/>
      <c r="W1660" s="290"/>
      <c r="X1660" s="290"/>
      <c r="Y1660" s="290">
        <v>140</v>
      </c>
      <c r="Z1660" s="290"/>
      <c r="AA1660" s="290"/>
      <c r="AB1660" s="290"/>
      <c r="AC1660" s="290"/>
      <c r="AD1660" s="290"/>
      <c r="AE1660" s="290"/>
      <c r="AF1660" s="290"/>
      <c r="AG1660" s="561">
        <v>1422.0542</v>
      </c>
      <c r="AH1660" s="561">
        <v>3611.5118200000002</v>
      </c>
      <c r="AI1660" s="290" t="s">
        <v>310</v>
      </c>
      <c r="AJ1660" s="290" t="s">
        <v>786</v>
      </c>
    </row>
    <row r="1661" spans="2:36" x14ac:dyDescent="0.25">
      <c r="B1661" s="554">
        <v>1559</v>
      </c>
      <c r="C1661" s="555"/>
      <c r="D1661" s="556"/>
      <c r="E1661" s="290" t="s">
        <v>395</v>
      </c>
      <c r="F1661" s="290" t="s">
        <v>437</v>
      </c>
      <c r="G1661" s="290" t="s">
        <v>397</v>
      </c>
      <c r="H1661" s="183" t="str">
        <f>INDEX(Sector!$D$57:$D$776,MATCH('Energy consumption (raw)'!F1661,Sector!$C$57:$C$776,FALSE))</f>
        <v>Manufacture of other metal products n.e.c</v>
      </c>
      <c r="I1661" s="183" t="str">
        <f>IF(G1661=Sector!$B$50,Sector!$B$50,IF(G1661=Sector!$B$51,Sector!$B$51,IF(G1661=Sector!$B$53,Sector!$B$53,INDEX(Sector!$E$57:$E$776,MATCH('Energy consumption (raw)'!F1661,Sector!$C$57:$C$776,FALSE)))))</f>
        <v>25 Manufacture of fabricated metal products, except machinery and equipment</v>
      </c>
      <c r="J1661" s="561"/>
      <c r="K1661" s="561">
        <v>6670600</v>
      </c>
      <c r="L1661" s="290"/>
      <c r="M1661" s="290"/>
      <c r="N1661" s="290"/>
      <c r="O1661" s="290"/>
      <c r="P1661" s="290"/>
      <c r="Q1661" s="290"/>
      <c r="R1661" s="290"/>
      <c r="S1661" s="290"/>
      <c r="T1661" s="290"/>
      <c r="U1661" s="290"/>
      <c r="V1661" s="290"/>
      <c r="W1661" s="290"/>
      <c r="X1661" s="290"/>
      <c r="Y1661" s="290"/>
      <c r="Z1661" s="290"/>
      <c r="AA1661" s="290"/>
      <c r="AB1661" s="290"/>
      <c r="AC1661" s="290"/>
      <c r="AD1661" s="290"/>
      <c r="AE1661" s="290"/>
      <c r="AF1661" s="290"/>
      <c r="AG1661" s="561">
        <v>1029.27358</v>
      </c>
      <c r="AH1661" s="561"/>
      <c r="AI1661" s="290" t="s">
        <v>310</v>
      </c>
      <c r="AJ1661" s="290" t="s">
        <v>786</v>
      </c>
    </row>
    <row r="1662" spans="2:36" x14ac:dyDescent="0.25">
      <c r="B1662" s="554">
        <v>1560</v>
      </c>
      <c r="C1662" s="555"/>
      <c r="D1662" s="556"/>
      <c r="E1662" s="290" t="s">
        <v>395</v>
      </c>
      <c r="F1662" s="290" t="s">
        <v>437</v>
      </c>
      <c r="G1662" s="290" t="s">
        <v>397</v>
      </c>
      <c r="H1662" s="183" t="str">
        <f>INDEX(Sector!$D$57:$D$776,MATCH('Energy consumption (raw)'!F1662,Sector!$C$57:$C$776,FALSE))</f>
        <v>Manufacture of other metal products n.e.c</v>
      </c>
      <c r="I1662" s="183" t="str">
        <f>IF(G1662=Sector!$B$50,Sector!$B$50,IF(G1662=Sector!$B$51,Sector!$B$51,IF(G1662=Sector!$B$53,Sector!$B$53,INDEX(Sector!$E$57:$E$776,MATCH('Energy consumption (raw)'!F1662,Sector!$C$57:$C$776,FALSE)))))</f>
        <v>25 Manufacture of fabricated metal products, except machinery and equipment</v>
      </c>
      <c r="J1662" s="561"/>
      <c r="K1662" s="561">
        <v>7908300</v>
      </c>
      <c r="L1662" s="290"/>
      <c r="M1662" s="290"/>
      <c r="N1662" s="290"/>
      <c r="O1662" s="290"/>
      <c r="P1662" s="290"/>
      <c r="Q1662" s="290"/>
      <c r="R1662" s="290"/>
      <c r="S1662" s="290"/>
      <c r="T1662" s="290"/>
      <c r="U1662" s="290"/>
      <c r="V1662" s="290"/>
      <c r="W1662" s="290"/>
      <c r="X1662" s="290"/>
      <c r="Y1662" s="290"/>
      <c r="Z1662" s="290"/>
      <c r="AA1662" s="290"/>
      <c r="AB1662" s="290"/>
      <c r="AC1662" s="290"/>
      <c r="AD1662" s="290"/>
      <c r="AE1662" s="290"/>
      <c r="AF1662" s="290"/>
      <c r="AG1662" s="561">
        <v>1220.2506900000001</v>
      </c>
      <c r="AH1662" s="561"/>
      <c r="AI1662" s="290" t="s">
        <v>310</v>
      </c>
      <c r="AJ1662" s="290" t="s">
        <v>786</v>
      </c>
    </row>
    <row r="1663" spans="2:36" x14ac:dyDescent="0.25">
      <c r="B1663" s="554">
        <v>1561</v>
      </c>
      <c r="C1663" s="555"/>
      <c r="D1663" s="556"/>
      <c r="E1663" s="290" t="s">
        <v>395</v>
      </c>
      <c r="F1663" s="290" t="s">
        <v>437</v>
      </c>
      <c r="G1663" s="290" t="s">
        <v>397</v>
      </c>
      <c r="H1663" s="183" t="str">
        <f>INDEX(Sector!$D$57:$D$776,MATCH('Energy consumption (raw)'!F1663,Sector!$C$57:$C$776,FALSE))</f>
        <v>Manufacture of other metal products n.e.c</v>
      </c>
      <c r="I1663" s="183" t="str">
        <f>IF(G1663=Sector!$B$50,Sector!$B$50,IF(G1663=Sector!$B$51,Sector!$B$51,IF(G1663=Sector!$B$53,Sector!$B$53,INDEX(Sector!$E$57:$E$776,MATCH('Energy consumption (raw)'!F1663,Sector!$C$57:$C$776,FALSE)))))</f>
        <v>25 Manufacture of fabricated metal products, except machinery and equipment</v>
      </c>
      <c r="J1663" s="561"/>
      <c r="K1663" s="561">
        <v>6598100</v>
      </c>
      <c r="L1663" s="290"/>
      <c r="M1663" s="290"/>
      <c r="N1663" s="290"/>
      <c r="O1663" s="290"/>
      <c r="P1663" s="290"/>
      <c r="Q1663" s="290"/>
      <c r="R1663" s="290"/>
      <c r="S1663" s="290"/>
      <c r="T1663" s="290"/>
      <c r="U1663" s="290"/>
      <c r="V1663" s="290"/>
      <c r="W1663" s="290"/>
      <c r="X1663" s="290"/>
      <c r="Y1663" s="290"/>
      <c r="Z1663" s="290"/>
      <c r="AA1663" s="290"/>
      <c r="AB1663" s="290"/>
      <c r="AC1663" s="290"/>
      <c r="AD1663" s="290"/>
      <c r="AE1663" s="290"/>
      <c r="AF1663" s="290"/>
      <c r="AG1663" s="561">
        <v>1018.0868300000001</v>
      </c>
      <c r="AH1663" s="561"/>
      <c r="AI1663" s="290" t="s">
        <v>310</v>
      </c>
      <c r="AJ1663" s="290" t="s">
        <v>786</v>
      </c>
    </row>
    <row r="1664" spans="2:36" x14ac:dyDescent="0.25">
      <c r="B1664" s="554">
        <v>1562</v>
      </c>
      <c r="C1664" s="555"/>
      <c r="D1664" s="556"/>
      <c r="E1664" s="290" t="s">
        <v>395</v>
      </c>
      <c r="F1664" s="290" t="s">
        <v>820</v>
      </c>
      <c r="G1664" s="290" t="s">
        <v>397</v>
      </c>
      <c r="H1664" s="183" t="str">
        <f>INDEX(Sector!$D$57:$D$776,MATCH('Energy consumption (raw)'!F1664,Sector!$C$57:$C$776,FALSE))</f>
        <v>Manufacture of other products that have not been classified elsewhere</v>
      </c>
      <c r="I1664" s="183" t="str">
        <f>IF(G1664=Sector!$B$50,Sector!$B$50,IF(G1664=Sector!$B$51,Sector!$B$51,IF(G1664=Sector!$B$53,Sector!$B$53,INDEX(Sector!$E$57:$E$776,MATCH('Energy consumption (raw)'!F1664,Sector!$C$57:$C$776,FALSE)))))</f>
        <v>25 Manufacture of fabricated metal products, except machinery and equipment</v>
      </c>
      <c r="J1664" s="561">
        <v>37734200</v>
      </c>
      <c r="K1664" s="561">
        <v>37734200</v>
      </c>
      <c r="L1664" s="290"/>
      <c r="M1664" s="290"/>
      <c r="N1664" s="290"/>
      <c r="O1664" s="290"/>
      <c r="P1664" s="290"/>
      <c r="Q1664" s="290"/>
      <c r="R1664" s="290"/>
      <c r="S1664" s="290">
        <v>433</v>
      </c>
      <c r="T1664" s="290"/>
      <c r="U1664" s="290"/>
      <c r="V1664" s="290"/>
      <c r="W1664" s="290"/>
      <c r="X1664" s="290"/>
      <c r="Y1664" s="290"/>
      <c r="Z1664" s="290"/>
      <c r="AA1664" s="290"/>
      <c r="AB1664" s="290"/>
      <c r="AC1664" s="290"/>
      <c r="AD1664" s="290"/>
      <c r="AE1664" s="290"/>
      <c r="AF1664" s="290"/>
      <c r="AG1664" s="561">
        <v>5822.7681000000002</v>
      </c>
      <c r="AH1664" s="561">
        <v>7401.6797100000013</v>
      </c>
      <c r="AI1664" s="290" t="s">
        <v>310</v>
      </c>
      <c r="AJ1664" s="290" t="s">
        <v>786</v>
      </c>
    </row>
    <row r="1665" spans="2:36" x14ac:dyDescent="0.25">
      <c r="B1665" s="554">
        <v>1563</v>
      </c>
      <c r="C1665" s="555"/>
      <c r="D1665" s="556"/>
      <c r="E1665" s="290" t="s">
        <v>395</v>
      </c>
      <c r="F1665" s="290" t="s">
        <v>463</v>
      </c>
      <c r="G1665" s="290" t="s">
        <v>397</v>
      </c>
      <c r="H1665" s="183" t="str">
        <f>INDEX(Sector!$D$57:$D$776,MATCH('Energy consumption (raw)'!F1665,Sector!$C$57:$C$776,FALSE))</f>
        <v>Producing other products from rubber</v>
      </c>
      <c r="I1665" s="183" t="str">
        <f>IF(G1665=Sector!$B$50,Sector!$B$50,IF(G1665=Sector!$B$51,Sector!$B$51,IF(G1665=Sector!$B$53,Sector!$B$53,INDEX(Sector!$E$57:$E$776,MATCH('Energy consumption (raw)'!F1665,Sector!$C$57:$C$776,FALSE)))))</f>
        <v>22 Manufacture of rubber and plastics products</v>
      </c>
      <c r="J1665" s="561"/>
      <c r="K1665" s="561">
        <v>18110100</v>
      </c>
      <c r="L1665" s="290"/>
      <c r="M1665" s="290"/>
      <c r="N1665" s="290"/>
      <c r="O1665" s="290"/>
      <c r="P1665" s="290"/>
      <c r="Q1665" s="290"/>
      <c r="R1665" s="290"/>
      <c r="S1665" s="290"/>
      <c r="T1665" s="290"/>
      <c r="U1665" s="290"/>
      <c r="V1665" s="290"/>
      <c r="W1665" s="290"/>
      <c r="X1665" s="290"/>
      <c r="Y1665" s="290"/>
      <c r="Z1665" s="290"/>
      <c r="AA1665" s="290"/>
      <c r="AB1665" s="290"/>
      <c r="AC1665" s="290"/>
      <c r="AD1665" s="290"/>
      <c r="AE1665" s="290"/>
      <c r="AF1665" s="290"/>
      <c r="AG1665" s="561">
        <v>2794.38843</v>
      </c>
      <c r="AH1665" s="561">
        <v>2181.9100100000001</v>
      </c>
      <c r="AI1665" s="290" t="s">
        <v>310</v>
      </c>
      <c r="AJ1665" s="290" t="s">
        <v>786</v>
      </c>
    </row>
    <row r="1666" spans="2:36" x14ac:dyDescent="0.25">
      <c r="B1666" s="554">
        <v>1564</v>
      </c>
      <c r="C1666" s="555"/>
      <c r="D1666" s="556"/>
      <c r="E1666" s="290" t="s">
        <v>395</v>
      </c>
      <c r="F1666" s="290" t="s">
        <v>463</v>
      </c>
      <c r="G1666" s="290" t="s">
        <v>397</v>
      </c>
      <c r="H1666" s="183" t="str">
        <f>INDEX(Sector!$D$57:$D$776,MATCH('Energy consumption (raw)'!F1666,Sector!$C$57:$C$776,FALSE))</f>
        <v>Producing other products from rubber</v>
      </c>
      <c r="I1666" s="183" t="str">
        <f>IF(G1666=Sector!$B$50,Sector!$B$50,IF(G1666=Sector!$B$51,Sector!$B$51,IF(G1666=Sector!$B$53,Sector!$B$53,INDEX(Sector!$E$57:$E$776,MATCH('Energy consumption (raw)'!F1666,Sector!$C$57:$C$776,FALSE)))))</f>
        <v>22 Manufacture of rubber and plastics products</v>
      </c>
      <c r="J1666" s="561"/>
      <c r="K1666" s="561">
        <v>13264300</v>
      </c>
      <c r="L1666" s="290"/>
      <c r="M1666" s="290"/>
      <c r="N1666" s="290">
        <v>4077</v>
      </c>
      <c r="O1666" s="290"/>
      <c r="P1666" s="290"/>
      <c r="Q1666" s="290"/>
      <c r="R1666" s="290"/>
      <c r="S1666" s="290">
        <v>9</v>
      </c>
      <c r="T1666" s="290"/>
      <c r="U1666" s="290"/>
      <c r="V1666" s="290"/>
      <c r="W1666" s="290"/>
      <c r="X1666" s="290"/>
      <c r="Y1666" s="290"/>
      <c r="Z1666" s="290"/>
      <c r="AA1666" s="290"/>
      <c r="AB1666" s="290"/>
      <c r="AC1666" s="290"/>
      <c r="AD1666" s="290"/>
      <c r="AE1666" s="290"/>
      <c r="AF1666" s="290"/>
      <c r="AG1666" s="561">
        <v>4900.5894099999996</v>
      </c>
      <c r="AH1666" s="561">
        <v>5604.2130200000001</v>
      </c>
      <c r="AI1666" s="290" t="s">
        <v>310</v>
      </c>
      <c r="AJ1666" s="290" t="s">
        <v>786</v>
      </c>
    </row>
    <row r="1667" spans="2:36" x14ac:dyDescent="0.25">
      <c r="B1667" s="554">
        <v>1565</v>
      </c>
      <c r="C1667" s="555"/>
      <c r="D1667" s="556"/>
      <c r="E1667" s="290" t="s">
        <v>395</v>
      </c>
      <c r="F1667" s="290" t="s">
        <v>463</v>
      </c>
      <c r="G1667" s="290" t="s">
        <v>397</v>
      </c>
      <c r="H1667" s="183" t="str">
        <f>INDEX(Sector!$D$57:$D$776,MATCH('Energy consumption (raw)'!F1667,Sector!$C$57:$C$776,FALSE))</f>
        <v>Producing other products from rubber</v>
      </c>
      <c r="I1667" s="183" t="str">
        <f>IF(G1667=Sector!$B$50,Sector!$B$50,IF(G1667=Sector!$B$51,Sector!$B$51,IF(G1667=Sector!$B$53,Sector!$B$53,INDEX(Sector!$E$57:$E$776,MATCH('Energy consumption (raw)'!F1667,Sector!$C$57:$C$776,FALSE)))))</f>
        <v>22 Manufacture of rubber and plastics products</v>
      </c>
      <c r="J1667" s="561"/>
      <c r="K1667" s="561">
        <v>11589000</v>
      </c>
      <c r="L1667" s="290"/>
      <c r="M1667" s="290"/>
      <c r="N1667" s="290"/>
      <c r="O1667" s="290"/>
      <c r="P1667" s="290"/>
      <c r="Q1667" s="290"/>
      <c r="R1667" s="290"/>
      <c r="S1667" s="290"/>
      <c r="T1667" s="290"/>
      <c r="U1667" s="290"/>
      <c r="V1667" s="290"/>
      <c r="W1667" s="290"/>
      <c r="X1667" s="290"/>
      <c r="Y1667" s="290"/>
      <c r="Z1667" s="290"/>
      <c r="AA1667" s="290"/>
      <c r="AB1667" s="290"/>
      <c r="AC1667" s="290"/>
      <c r="AD1667" s="290"/>
      <c r="AE1667" s="290"/>
      <c r="AF1667" s="290"/>
      <c r="AG1667" s="561">
        <v>1788.1827000000001</v>
      </c>
      <c r="AH1667" s="561">
        <v>1280.1190900000001</v>
      </c>
      <c r="AI1667" s="290" t="s">
        <v>310</v>
      </c>
      <c r="AJ1667" s="290" t="s">
        <v>786</v>
      </c>
    </row>
    <row r="1668" spans="2:36" x14ac:dyDescent="0.25">
      <c r="B1668" s="554">
        <v>1566</v>
      </c>
      <c r="C1668" s="555"/>
      <c r="D1668" s="556"/>
      <c r="E1668" s="290" t="s">
        <v>395</v>
      </c>
      <c r="F1668" s="290" t="s">
        <v>463</v>
      </c>
      <c r="G1668" s="290" t="s">
        <v>397</v>
      </c>
      <c r="H1668" s="183" t="str">
        <f>INDEX(Sector!$D$57:$D$776,MATCH('Energy consumption (raw)'!F1668,Sector!$C$57:$C$776,FALSE))</f>
        <v>Producing other products from rubber</v>
      </c>
      <c r="I1668" s="183" t="str">
        <f>IF(G1668=Sector!$B$50,Sector!$B$50,IF(G1668=Sector!$B$51,Sector!$B$51,IF(G1668=Sector!$B$53,Sector!$B$53,INDEX(Sector!$E$57:$E$776,MATCH('Energy consumption (raw)'!F1668,Sector!$C$57:$C$776,FALSE)))))</f>
        <v>22 Manufacture of rubber and plastics products</v>
      </c>
      <c r="J1668" s="561"/>
      <c r="K1668" s="561">
        <v>7258700</v>
      </c>
      <c r="L1668" s="290"/>
      <c r="M1668" s="290"/>
      <c r="N1668" s="290"/>
      <c r="O1668" s="290"/>
      <c r="P1668" s="290"/>
      <c r="Q1668" s="290"/>
      <c r="R1668" s="290"/>
      <c r="S1668" s="290"/>
      <c r="T1668" s="290"/>
      <c r="U1668" s="290"/>
      <c r="V1668" s="290"/>
      <c r="W1668" s="290"/>
      <c r="X1668" s="290"/>
      <c r="Y1668" s="290"/>
      <c r="Z1668" s="290"/>
      <c r="AA1668" s="290"/>
      <c r="AB1668" s="290"/>
      <c r="AC1668" s="290"/>
      <c r="AD1668" s="290"/>
      <c r="AE1668" s="290"/>
      <c r="AF1668" s="290"/>
      <c r="AG1668" s="561">
        <v>1120.0174100000002</v>
      </c>
      <c r="AH1668" s="561"/>
      <c r="AI1668" s="290" t="s">
        <v>310</v>
      </c>
      <c r="AJ1668" s="290" t="s">
        <v>786</v>
      </c>
    </row>
    <row r="1669" spans="2:36" x14ac:dyDescent="0.25">
      <c r="B1669" s="554">
        <v>1567</v>
      </c>
      <c r="C1669" s="555"/>
      <c r="D1669" s="556"/>
      <c r="E1669" s="290" t="s">
        <v>395</v>
      </c>
      <c r="F1669" s="290" t="s">
        <v>753</v>
      </c>
      <c r="G1669" s="290" t="s">
        <v>397</v>
      </c>
      <c r="H1669" s="183" t="str">
        <f>INDEX(Sector!$D$57:$D$776,MATCH('Energy consumption (raw)'!F1669,Sector!$C$57:$C$776,FALSE))</f>
        <v>Producing other products from wood</v>
      </c>
      <c r="I1669" s="183" t="str">
        <f>IF(G1669=Sector!$B$50,Sector!$B$50,IF(G1669=Sector!$B$51,Sector!$B$51,IF(G1669=Sector!$B$53,Sector!$B$53,INDEX(Sector!$E$57:$E$776,MATCH('Energy consumption (raw)'!F1669,Sector!$C$57:$C$776,FALSE)))))</f>
        <v>16 Manufacture of wood and of products of wood and cork, except furniture;
manufacture of articles of straw and plaiting materials</v>
      </c>
      <c r="J1669" s="561"/>
      <c r="K1669" s="561">
        <v>14388300</v>
      </c>
      <c r="L1669" s="290"/>
      <c r="M1669" s="290"/>
      <c r="N1669" s="290"/>
      <c r="O1669" s="290"/>
      <c r="P1669" s="290"/>
      <c r="Q1669" s="290"/>
      <c r="R1669" s="290"/>
      <c r="S1669" s="290"/>
      <c r="T1669" s="290"/>
      <c r="U1669" s="290"/>
      <c r="V1669" s="290"/>
      <c r="W1669" s="290"/>
      <c r="X1669" s="290"/>
      <c r="Y1669" s="290"/>
      <c r="Z1669" s="290"/>
      <c r="AA1669" s="290"/>
      <c r="AB1669" s="290"/>
      <c r="AC1669" s="290"/>
      <c r="AD1669" s="290"/>
      <c r="AE1669" s="290"/>
      <c r="AF1669" s="290"/>
      <c r="AG1669" s="561">
        <v>2220.1146900000003</v>
      </c>
      <c r="AH1669" s="561">
        <v>1753.6280100000001</v>
      </c>
      <c r="AI1669" s="290" t="s">
        <v>310</v>
      </c>
      <c r="AJ1669" s="290" t="s">
        <v>786</v>
      </c>
    </row>
    <row r="1670" spans="2:36" x14ac:dyDescent="0.25">
      <c r="B1670" s="554">
        <v>1568</v>
      </c>
      <c r="C1670" s="555"/>
      <c r="D1670" s="556"/>
      <c r="E1670" s="290" t="s">
        <v>395</v>
      </c>
      <c r="F1670" s="290" t="s">
        <v>753</v>
      </c>
      <c r="G1670" s="290" t="s">
        <v>397</v>
      </c>
      <c r="H1670" s="183" t="str">
        <f>INDEX(Sector!$D$57:$D$776,MATCH('Energy consumption (raw)'!F1670,Sector!$C$57:$C$776,FALSE))</f>
        <v>Producing other products from wood</v>
      </c>
      <c r="I1670" s="183" t="str">
        <f>IF(G1670=Sector!$B$50,Sector!$B$50,IF(G1670=Sector!$B$51,Sector!$B$51,IF(G1670=Sector!$B$53,Sector!$B$53,INDEX(Sector!$E$57:$E$776,MATCH('Energy consumption (raw)'!F1670,Sector!$C$57:$C$776,FALSE)))))</f>
        <v>16 Manufacture of wood and of products of wood and cork, except furniture;
manufacture of articles of straw and plaiting materials</v>
      </c>
      <c r="J1670" s="561">
        <v>6607400</v>
      </c>
      <c r="K1670" s="561">
        <v>6607400</v>
      </c>
      <c r="L1670" s="290"/>
      <c r="M1670" s="290"/>
      <c r="N1670" s="290"/>
      <c r="O1670" s="290"/>
      <c r="P1670" s="290"/>
      <c r="Q1670" s="290"/>
      <c r="R1670" s="290"/>
      <c r="S1670" s="290"/>
      <c r="T1670" s="290"/>
      <c r="U1670" s="290"/>
      <c r="V1670" s="290"/>
      <c r="W1670" s="290"/>
      <c r="X1670" s="290"/>
      <c r="Y1670" s="290"/>
      <c r="Z1670" s="290"/>
      <c r="AA1670" s="290"/>
      <c r="AB1670" s="290"/>
      <c r="AC1670" s="290"/>
      <c r="AD1670" s="290"/>
      <c r="AE1670" s="290"/>
      <c r="AF1670" s="290"/>
      <c r="AG1670" s="561">
        <v>1019.52182</v>
      </c>
      <c r="AH1670" s="561">
        <v>1087.9995428</v>
      </c>
      <c r="AI1670" s="290" t="s">
        <v>310</v>
      </c>
      <c r="AJ1670" s="290" t="s">
        <v>786</v>
      </c>
    </row>
    <row r="1671" spans="2:36" x14ac:dyDescent="0.25">
      <c r="B1671" s="554">
        <v>1569</v>
      </c>
      <c r="C1671" s="555"/>
      <c r="D1671" s="556"/>
      <c r="E1671" s="290" t="s">
        <v>395</v>
      </c>
      <c r="F1671" s="290" t="s">
        <v>821</v>
      </c>
      <c r="G1671" s="290" t="s">
        <v>397</v>
      </c>
      <c r="H1671" s="183" t="str">
        <f>INDEX(Sector!$D$57:$D$776,MATCH('Energy consumption (raw)'!F1671,Sector!$C$57:$C$776,FALSE))</f>
        <v>Manufacture of other products from wood;</v>
      </c>
      <c r="I1671" s="183" t="str">
        <f>IF(G1671=Sector!$B$50,Sector!$B$50,IF(G1671=Sector!$B$51,Sector!$B$51,IF(G1671=Sector!$B$53,Sector!$B$53,INDEX(Sector!$E$57:$E$776,MATCH('Energy consumption (raw)'!F1671,Sector!$C$57:$C$776,FALSE)))))</f>
        <v>16 Manufacture of wood and of products of wood and cork, except furniture;
manufacture of articles of straw and plaiting materials</v>
      </c>
      <c r="J1671" s="561">
        <v>7085400</v>
      </c>
      <c r="K1671" s="561">
        <v>7085400</v>
      </c>
      <c r="L1671" s="290"/>
      <c r="M1671" s="290"/>
      <c r="N1671" s="290"/>
      <c r="O1671" s="290"/>
      <c r="P1671" s="290"/>
      <c r="Q1671" s="290"/>
      <c r="R1671" s="290"/>
      <c r="S1671" s="290"/>
      <c r="T1671" s="290"/>
      <c r="U1671" s="290"/>
      <c r="V1671" s="290"/>
      <c r="W1671" s="290"/>
      <c r="X1671" s="290"/>
      <c r="Y1671" s="290"/>
      <c r="Z1671" s="290"/>
      <c r="AA1671" s="290"/>
      <c r="AB1671" s="290"/>
      <c r="AC1671" s="290"/>
      <c r="AD1671" s="290"/>
      <c r="AE1671" s="290"/>
      <c r="AF1671" s="290"/>
      <c r="AG1671" s="561">
        <v>1093.2772200000002</v>
      </c>
      <c r="AH1671" s="561">
        <v>2368.5975800000001</v>
      </c>
      <c r="AI1671" s="290" t="s">
        <v>310</v>
      </c>
      <c r="AJ1671" s="290" t="s">
        <v>786</v>
      </c>
    </row>
    <row r="1672" spans="2:36" x14ac:dyDescent="0.25">
      <c r="B1672" s="554">
        <v>1570</v>
      </c>
      <c r="C1672" s="555"/>
      <c r="D1672" s="556"/>
      <c r="E1672" s="290" t="s">
        <v>395</v>
      </c>
      <c r="F1672" s="290" t="s">
        <v>822</v>
      </c>
      <c r="G1672" s="290" t="s">
        <v>397</v>
      </c>
      <c r="H1672" s="183" t="str">
        <f>INDEX(Sector!$D$57:$D$776,MATCH('Energy consumption (raw)'!F1672,Sector!$C$57:$C$776,FALSE))</f>
        <v>Manufacture of other products from wood; produce products from bamboo, cork, straw, straw</v>
      </c>
      <c r="I1672" s="183" t="str">
        <f>IF(G1672=Sector!$B$50,Sector!$B$50,IF(G1672=Sector!$B$51,Sector!$B$51,IF(G1672=Sector!$B$53,Sector!$B$53,INDEX(Sector!$E$57:$E$776,MATCH('Energy consumption (raw)'!F1672,Sector!$C$57:$C$776,FALSE)))))</f>
        <v>16 Manufacture of wood and of products of wood and cork, except furniture;
manufacture of articles of straw and plaiting materials</v>
      </c>
      <c r="J1672" s="561"/>
      <c r="K1672" s="561">
        <v>17180300</v>
      </c>
      <c r="L1672" s="290"/>
      <c r="M1672" s="290"/>
      <c r="N1672" s="290"/>
      <c r="O1672" s="290"/>
      <c r="P1672" s="290"/>
      <c r="Q1672" s="290"/>
      <c r="R1672" s="290"/>
      <c r="S1672" s="290"/>
      <c r="T1672" s="290"/>
      <c r="U1672" s="290"/>
      <c r="V1672" s="290"/>
      <c r="W1672" s="290"/>
      <c r="X1672" s="290"/>
      <c r="Y1672" s="290"/>
      <c r="Z1672" s="290"/>
      <c r="AA1672" s="290"/>
      <c r="AB1672" s="290"/>
      <c r="AC1672" s="290"/>
      <c r="AD1672" s="290"/>
      <c r="AE1672" s="290"/>
      <c r="AF1672" s="290"/>
      <c r="AG1672" s="561">
        <v>2650.92029</v>
      </c>
      <c r="AH1672" s="561">
        <v>1393.45244</v>
      </c>
      <c r="AI1672" s="290" t="s">
        <v>310</v>
      </c>
      <c r="AJ1672" s="290" t="s">
        <v>786</v>
      </c>
    </row>
    <row r="1673" spans="2:36" x14ac:dyDescent="0.25">
      <c r="B1673" s="554">
        <v>1571</v>
      </c>
      <c r="C1673" s="555"/>
      <c r="D1673" s="556"/>
      <c r="E1673" s="290" t="s">
        <v>395</v>
      </c>
      <c r="F1673" s="290" t="s">
        <v>491</v>
      </c>
      <c r="G1673" s="290" t="s">
        <v>397</v>
      </c>
      <c r="H1673" s="183" t="str">
        <f>INDEX(Sector!$D$57:$D$776,MATCH('Energy consumption (raw)'!F1673,Sector!$C$57:$C$776,FALSE))</f>
        <v>Manufacture of other products from wood; production of products from bamboo, cork, straw, and plaiting materials</v>
      </c>
      <c r="I1673" s="183" t="str">
        <f>IF(G1673=Sector!$B$50,Sector!$B$50,IF(G1673=Sector!$B$51,Sector!$B$51,IF(G1673=Sector!$B$53,Sector!$B$53,INDEX(Sector!$E$57:$E$776,MATCH('Energy consumption (raw)'!F1673,Sector!$C$57:$C$776,FALSE)))))</f>
        <v>16 Manufacture of wood and of products of wood and cork, except furniture;
manufacture of articles of straw and plaiting materials</v>
      </c>
      <c r="J1673" s="561"/>
      <c r="K1673" s="561">
        <v>6790950</v>
      </c>
      <c r="L1673" s="290"/>
      <c r="M1673" s="290"/>
      <c r="N1673" s="290"/>
      <c r="O1673" s="290"/>
      <c r="P1673" s="290"/>
      <c r="Q1673" s="290"/>
      <c r="R1673" s="290"/>
      <c r="S1673" s="290"/>
      <c r="T1673" s="290"/>
      <c r="U1673" s="290"/>
      <c r="V1673" s="290"/>
      <c r="W1673" s="290"/>
      <c r="X1673" s="290"/>
      <c r="Y1673" s="290"/>
      <c r="Z1673" s="290"/>
      <c r="AA1673" s="290"/>
      <c r="AB1673" s="290"/>
      <c r="AC1673" s="290"/>
      <c r="AD1673" s="290"/>
      <c r="AE1673" s="290"/>
      <c r="AF1673" s="290"/>
      <c r="AG1673" s="561">
        <v>1047.8435850000001</v>
      </c>
      <c r="AH1673" s="561"/>
      <c r="AI1673" s="290" t="s">
        <v>310</v>
      </c>
      <c r="AJ1673" s="290" t="s">
        <v>786</v>
      </c>
    </row>
    <row r="1674" spans="2:36" x14ac:dyDescent="0.25">
      <c r="B1674" s="554">
        <v>1572</v>
      </c>
      <c r="C1674" s="555"/>
      <c r="D1674" s="556"/>
      <c r="E1674" s="290" t="s">
        <v>395</v>
      </c>
      <c r="F1674" s="290" t="s">
        <v>491</v>
      </c>
      <c r="G1674" s="290" t="s">
        <v>397</v>
      </c>
      <c r="H1674" s="183" t="str">
        <f>INDEX(Sector!$D$57:$D$776,MATCH('Energy consumption (raw)'!F1674,Sector!$C$57:$C$776,FALSE))</f>
        <v>Manufacture of other products from wood; production of products from bamboo, cork, straw, and plaiting materials</v>
      </c>
      <c r="I1674" s="183" t="str">
        <f>IF(G1674=Sector!$B$50,Sector!$B$50,IF(G1674=Sector!$B$51,Sector!$B$51,IF(G1674=Sector!$B$53,Sector!$B$53,INDEX(Sector!$E$57:$E$776,MATCH('Energy consumption (raw)'!F1674,Sector!$C$57:$C$776,FALSE)))))</f>
        <v>16 Manufacture of wood and of products of wood and cork, except furniture;
manufacture of articles of straw and plaiting materials</v>
      </c>
      <c r="J1674" s="561"/>
      <c r="K1674" s="561">
        <v>12062700</v>
      </c>
      <c r="L1674" s="290"/>
      <c r="M1674" s="290"/>
      <c r="N1674" s="290"/>
      <c r="O1674" s="290"/>
      <c r="P1674" s="290"/>
      <c r="Q1674" s="290"/>
      <c r="R1674" s="290"/>
      <c r="S1674" s="290"/>
      <c r="T1674" s="290"/>
      <c r="U1674" s="290"/>
      <c r="V1674" s="290"/>
      <c r="W1674" s="290"/>
      <c r="X1674" s="290"/>
      <c r="Y1674" s="290"/>
      <c r="Z1674" s="290"/>
      <c r="AA1674" s="290"/>
      <c r="AB1674" s="290"/>
      <c r="AC1674" s="290"/>
      <c r="AD1674" s="290"/>
      <c r="AE1674" s="290"/>
      <c r="AF1674" s="290"/>
      <c r="AG1674" s="561">
        <v>1861.2746100000002</v>
      </c>
      <c r="AH1674" s="561"/>
      <c r="AI1674" s="290" t="s">
        <v>310</v>
      </c>
      <c r="AJ1674" s="290" t="s">
        <v>786</v>
      </c>
    </row>
    <row r="1675" spans="2:36" x14ac:dyDescent="0.25">
      <c r="B1675" s="554">
        <v>1573</v>
      </c>
      <c r="C1675" s="555"/>
      <c r="D1675" s="556"/>
      <c r="E1675" s="290" t="s">
        <v>395</v>
      </c>
      <c r="F1675" s="290" t="s">
        <v>823</v>
      </c>
      <c r="G1675" s="290" t="s">
        <v>397</v>
      </c>
      <c r="H1675" s="183" t="str">
        <f>INDEX(Sector!$D$57:$D$776,MATCH('Energy consumption (raw)'!F1675,Sector!$C$57:$C$776,FALSE))</f>
        <v>Manufacture of other products from plastics</v>
      </c>
      <c r="I1675" s="183" t="str">
        <f>IF(G1675=Sector!$B$50,Sector!$B$50,IF(G1675=Sector!$B$51,Sector!$B$51,IF(G1675=Sector!$B$53,Sector!$B$53,INDEX(Sector!$E$57:$E$776,MATCH('Energy consumption (raw)'!F1675,Sector!$C$57:$C$776,FALSE)))))</f>
        <v>22 Manufacture of rubber and plastics products</v>
      </c>
      <c r="J1675" s="561">
        <v>29616600</v>
      </c>
      <c r="K1675" s="561">
        <v>29616600</v>
      </c>
      <c r="L1675" s="290"/>
      <c r="M1675" s="290"/>
      <c r="N1675" s="290"/>
      <c r="O1675" s="290"/>
      <c r="P1675" s="290"/>
      <c r="Q1675" s="290"/>
      <c r="R1675" s="290"/>
      <c r="S1675" s="290">
        <v>26</v>
      </c>
      <c r="T1675" s="290"/>
      <c r="U1675" s="290"/>
      <c r="V1675" s="290"/>
      <c r="W1675" s="290"/>
      <c r="X1675" s="290"/>
      <c r="Y1675" s="290"/>
      <c r="Z1675" s="290"/>
      <c r="AA1675" s="290"/>
      <c r="AB1675" s="290"/>
      <c r="AC1675" s="290"/>
      <c r="AD1675" s="290"/>
      <c r="AE1675" s="290"/>
      <c r="AF1675" s="290"/>
      <c r="AG1675" s="561">
        <v>4569.8642600000003</v>
      </c>
      <c r="AH1675" s="561">
        <v>4898.6794200000004</v>
      </c>
      <c r="AI1675" s="290" t="s">
        <v>310</v>
      </c>
      <c r="AJ1675" s="290" t="s">
        <v>786</v>
      </c>
    </row>
    <row r="1676" spans="2:36" x14ac:dyDescent="0.25">
      <c r="B1676" s="554">
        <v>1574</v>
      </c>
      <c r="C1676" s="555"/>
      <c r="D1676" s="556"/>
      <c r="E1676" s="290" t="s">
        <v>395</v>
      </c>
      <c r="F1676" s="290" t="s">
        <v>517</v>
      </c>
      <c r="G1676" s="290" t="s">
        <v>397</v>
      </c>
      <c r="H1676" s="183" t="str">
        <f>INDEX(Sector!$D$57:$D$776,MATCH('Energy consumption (raw)'!F1676,Sector!$C$57:$C$776,FALSE))</f>
        <v>Manufacture of other products from plastics</v>
      </c>
      <c r="I1676" s="183" t="str">
        <f>IF(G1676=Sector!$B$50,Sector!$B$50,IF(G1676=Sector!$B$51,Sector!$B$51,IF(G1676=Sector!$B$53,Sector!$B$53,INDEX(Sector!$E$57:$E$776,MATCH('Energy consumption (raw)'!F1676,Sector!$C$57:$C$776,FALSE)))))</f>
        <v>22 Manufacture of rubber and plastics products</v>
      </c>
      <c r="J1676" s="561">
        <v>18662200</v>
      </c>
      <c r="K1676" s="561">
        <v>18662200</v>
      </c>
      <c r="L1676" s="290"/>
      <c r="M1676" s="290"/>
      <c r="N1676" s="290"/>
      <c r="O1676" s="290"/>
      <c r="P1676" s="290"/>
      <c r="Q1676" s="290"/>
      <c r="R1676" s="290"/>
      <c r="S1676" s="290"/>
      <c r="T1676" s="290"/>
      <c r="U1676" s="290"/>
      <c r="V1676" s="290"/>
      <c r="W1676" s="290"/>
      <c r="X1676" s="290"/>
      <c r="Y1676" s="290"/>
      <c r="Z1676" s="290"/>
      <c r="AA1676" s="290"/>
      <c r="AB1676" s="290"/>
      <c r="AC1676" s="290"/>
      <c r="AD1676" s="290"/>
      <c r="AE1676" s="290"/>
      <c r="AF1676" s="290"/>
      <c r="AG1676" s="561">
        <v>2879.57746</v>
      </c>
      <c r="AH1676" s="561">
        <v>5444.9371300000003</v>
      </c>
      <c r="AI1676" s="290" t="s">
        <v>310</v>
      </c>
      <c r="AJ1676" s="290" t="s">
        <v>786</v>
      </c>
    </row>
    <row r="1677" spans="2:36" x14ac:dyDescent="0.25">
      <c r="B1677" s="554">
        <v>1575</v>
      </c>
      <c r="C1677" s="555"/>
      <c r="D1677" s="556"/>
      <c r="E1677" s="290" t="s">
        <v>395</v>
      </c>
      <c r="F1677" s="290" t="s">
        <v>517</v>
      </c>
      <c r="G1677" s="290" t="s">
        <v>397</v>
      </c>
      <c r="H1677" s="183" t="str">
        <f>INDEX(Sector!$D$57:$D$776,MATCH('Energy consumption (raw)'!F1677,Sector!$C$57:$C$776,FALSE))</f>
        <v>Manufacture of other products from plastics</v>
      </c>
      <c r="I1677" s="183" t="str">
        <f>IF(G1677=Sector!$B$50,Sector!$B$50,IF(G1677=Sector!$B$51,Sector!$B$51,IF(G1677=Sector!$B$53,Sector!$B$53,INDEX(Sector!$E$57:$E$776,MATCH('Energy consumption (raw)'!F1677,Sector!$C$57:$C$776,FALSE)))))</f>
        <v>22 Manufacture of rubber and plastics products</v>
      </c>
      <c r="J1677" s="561">
        <v>14509400</v>
      </c>
      <c r="K1677" s="561">
        <v>14509400</v>
      </c>
      <c r="L1677" s="290"/>
      <c r="M1677" s="290"/>
      <c r="N1677" s="290"/>
      <c r="O1677" s="290"/>
      <c r="P1677" s="290"/>
      <c r="Q1677" s="290"/>
      <c r="R1677" s="290"/>
      <c r="S1677" s="290"/>
      <c r="T1677" s="290"/>
      <c r="U1677" s="290"/>
      <c r="V1677" s="290"/>
      <c r="W1677" s="290"/>
      <c r="X1677" s="290"/>
      <c r="Y1677" s="290"/>
      <c r="Z1677" s="290"/>
      <c r="AA1677" s="290"/>
      <c r="AB1677" s="290"/>
      <c r="AC1677" s="290"/>
      <c r="AD1677" s="290"/>
      <c r="AE1677" s="290"/>
      <c r="AF1677" s="290"/>
      <c r="AG1677" s="561">
        <v>2238.80042</v>
      </c>
      <c r="AH1677" s="561">
        <v>2313.4970499999999</v>
      </c>
      <c r="AI1677" s="290" t="s">
        <v>310</v>
      </c>
      <c r="AJ1677" s="290" t="s">
        <v>786</v>
      </c>
    </row>
    <row r="1678" spans="2:36" x14ac:dyDescent="0.25">
      <c r="B1678" s="554">
        <v>1576</v>
      </c>
      <c r="C1678" s="555"/>
      <c r="D1678" s="556"/>
      <c r="E1678" s="290" t="s">
        <v>395</v>
      </c>
      <c r="F1678" s="290" t="s">
        <v>517</v>
      </c>
      <c r="G1678" s="290" t="s">
        <v>397</v>
      </c>
      <c r="H1678" s="183" t="str">
        <f>INDEX(Sector!$D$57:$D$776,MATCH('Energy consumption (raw)'!F1678,Sector!$C$57:$C$776,FALSE))</f>
        <v>Manufacture of other products from plastics</v>
      </c>
      <c r="I1678" s="183" t="str">
        <f>IF(G1678=Sector!$B$50,Sector!$B$50,IF(G1678=Sector!$B$51,Sector!$B$51,IF(G1678=Sector!$B$53,Sector!$B$53,INDEX(Sector!$E$57:$E$776,MATCH('Energy consumption (raw)'!F1678,Sector!$C$57:$C$776,FALSE)))))</f>
        <v>22 Manufacture of rubber and plastics products</v>
      </c>
      <c r="J1678" s="561">
        <v>61224700</v>
      </c>
      <c r="K1678" s="561">
        <v>66263500</v>
      </c>
      <c r="L1678" s="290"/>
      <c r="M1678" s="290"/>
      <c r="N1678" s="290"/>
      <c r="O1678" s="290"/>
      <c r="P1678" s="290"/>
      <c r="Q1678" s="290"/>
      <c r="R1678" s="290"/>
      <c r="S1678" s="290">
        <v>301</v>
      </c>
      <c r="T1678" s="290"/>
      <c r="U1678" s="290"/>
      <c r="V1678" s="290"/>
      <c r="W1678" s="290"/>
      <c r="X1678" s="290"/>
      <c r="Y1678" s="290"/>
      <c r="Z1678" s="290"/>
      <c r="AA1678" s="290"/>
      <c r="AB1678" s="290"/>
      <c r="AC1678" s="290"/>
      <c r="AD1678" s="290"/>
      <c r="AE1678" s="290"/>
      <c r="AF1678" s="290"/>
      <c r="AG1678" s="561">
        <v>10224.722930000002</v>
      </c>
      <c r="AH1678" s="561">
        <v>10635.986730000001</v>
      </c>
      <c r="AI1678" s="290" t="s">
        <v>310</v>
      </c>
      <c r="AJ1678" s="290" t="s">
        <v>786</v>
      </c>
    </row>
    <row r="1679" spans="2:36" x14ac:dyDescent="0.25">
      <c r="B1679" s="554">
        <v>1577</v>
      </c>
      <c r="C1679" s="555"/>
      <c r="D1679" s="556"/>
      <c r="E1679" s="290" t="s">
        <v>395</v>
      </c>
      <c r="F1679" s="290" t="s">
        <v>616</v>
      </c>
      <c r="G1679" s="290" t="s">
        <v>397</v>
      </c>
      <c r="H1679" s="183" t="str">
        <f>INDEX(Sector!$D$57:$D$776,MATCH('Energy consumption (raw)'!F1679,Sector!$C$57:$C$776,FALSE))</f>
        <v>Producing products from rubber</v>
      </c>
      <c r="I1679" s="183" t="str">
        <f>IF(G1679=Sector!$B$50,Sector!$B$50,IF(G1679=Sector!$B$51,Sector!$B$51,IF(G1679=Sector!$B$53,Sector!$B$53,INDEX(Sector!$E$57:$E$776,MATCH('Energy consumption (raw)'!F1679,Sector!$C$57:$C$776,FALSE)))))</f>
        <v>22 Manufacture of rubber and plastics products</v>
      </c>
      <c r="J1679" s="561"/>
      <c r="K1679" s="561">
        <v>36192900</v>
      </c>
      <c r="L1679" s="290"/>
      <c r="M1679" s="290"/>
      <c r="N1679" s="290"/>
      <c r="O1679" s="290"/>
      <c r="P1679" s="290"/>
      <c r="Q1679" s="290"/>
      <c r="R1679" s="290"/>
      <c r="S1679" s="290">
        <v>52</v>
      </c>
      <c r="T1679" s="290"/>
      <c r="U1679" s="290"/>
      <c r="V1679" s="290"/>
      <c r="W1679" s="290"/>
      <c r="X1679" s="290"/>
      <c r="Y1679" s="290"/>
      <c r="Z1679" s="290"/>
      <c r="AA1679" s="290"/>
      <c r="AB1679" s="290"/>
      <c r="AC1679" s="290"/>
      <c r="AD1679" s="290">
        <v>68960</v>
      </c>
      <c r="AE1679" s="290"/>
      <c r="AF1679" s="290"/>
      <c r="AG1679" s="561">
        <v>11659.98623</v>
      </c>
      <c r="AH1679" s="561">
        <v>4677.8050900000007</v>
      </c>
      <c r="AI1679" s="290" t="s">
        <v>310</v>
      </c>
      <c r="AJ1679" s="290" t="s">
        <v>786</v>
      </c>
    </row>
    <row r="1680" spans="2:36" x14ac:dyDescent="0.25">
      <c r="B1680" s="554">
        <v>1578</v>
      </c>
      <c r="C1680" s="555"/>
      <c r="D1680" s="556"/>
      <c r="E1680" s="290" t="s">
        <v>395</v>
      </c>
      <c r="F1680" s="290" t="s">
        <v>616</v>
      </c>
      <c r="G1680" s="290" t="s">
        <v>397</v>
      </c>
      <c r="H1680" s="183" t="str">
        <f>INDEX(Sector!$D$57:$D$776,MATCH('Energy consumption (raw)'!F1680,Sector!$C$57:$C$776,FALSE))</f>
        <v>Producing products from rubber</v>
      </c>
      <c r="I1680" s="183" t="str">
        <f>IF(G1680=Sector!$B$50,Sector!$B$50,IF(G1680=Sector!$B$51,Sector!$B$51,IF(G1680=Sector!$B$53,Sector!$B$53,INDEX(Sector!$E$57:$E$776,MATCH('Energy consumption (raw)'!F1680,Sector!$C$57:$C$776,FALSE)))))</f>
        <v>22 Manufacture of rubber and plastics products</v>
      </c>
      <c r="J1680" s="561">
        <v>15746200</v>
      </c>
      <c r="K1680" s="561">
        <v>15746200</v>
      </c>
      <c r="L1680" s="290"/>
      <c r="M1680" s="290"/>
      <c r="N1680" s="290"/>
      <c r="O1680" s="290"/>
      <c r="P1680" s="290"/>
      <c r="Q1680" s="290"/>
      <c r="R1680" s="290"/>
      <c r="S1680" s="290"/>
      <c r="T1680" s="290"/>
      <c r="U1680" s="290"/>
      <c r="V1680" s="290"/>
      <c r="W1680" s="290"/>
      <c r="X1680" s="290"/>
      <c r="Y1680" s="290"/>
      <c r="Z1680" s="290"/>
      <c r="AA1680" s="290"/>
      <c r="AB1680" s="290"/>
      <c r="AC1680" s="290"/>
      <c r="AD1680" s="290"/>
      <c r="AE1680" s="290"/>
      <c r="AF1680" s="290"/>
      <c r="AG1680" s="561">
        <v>2429.6386600000001</v>
      </c>
      <c r="AH1680" s="561">
        <v>2549.3137400000001</v>
      </c>
      <c r="AI1680" s="290" t="s">
        <v>310</v>
      </c>
      <c r="AJ1680" s="290" t="s">
        <v>786</v>
      </c>
    </row>
    <row r="1681" spans="2:36" x14ac:dyDescent="0.25">
      <c r="B1681" s="554">
        <v>1579</v>
      </c>
      <c r="C1681" s="555"/>
      <c r="D1681" s="556"/>
      <c r="E1681" s="290" t="s">
        <v>395</v>
      </c>
      <c r="F1681" s="290" t="s">
        <v>469</v>
      </c>
      <c r="G1681" s="290" t="s">
        <v>397</v>
      </c>
      <c r="H1681" s="183" t="str">
        <f>INDEX(Sector!$D$57:$D$776,MATCH('Energy consumption (raw)'!F1681,Sector!$C$57:$C$776,FALSE))</f>
        <v>Producing products from rubber and plastic</v>
      </c>
      <c r="I1681" s="183" t="str">
        <f>IF(G1681=Sector!$B$50,Sector!$B$50,IF(G1681=Sector!$B$51,Sector!$B$51,IF(G1681=Sector!$B$53,Sector!$B$53,INDEX(Sector!$E$57:$E$776,MATCH('Energy consumption (raw)'!F1681,Sector!$C$57:$C$776,FALSE)))))</f>
        <v>22 Manufacture of rubber and plastics products</v>
      </c>
      <c r="J1681" s="561"/>
      <c r="K1681" s="561">
        <v>7507300</v>
      </c>
      <c r="L1681" s="290"/>
      <c r="M1681" s="290"/>
      <c r="N1681" s="290"/>
      <c r="O1681" s="290"/>
      <c r="P1681" s="290"/>
      <c r="Q1681" s="290"/>
      <c r="R1681" s="290"/>
      <c r="S1681" s="290"/>
      <c r="T1681" s="290"/>
      <c r="U1681" s="290"/>
      <c r="V1681" s="290"/>
      <c r="W1681" s="290"/>
      <c r="X1681" s="290"/>
      <c r="Y1681" s="290"/>
      <c r="Z1681" s="290"/>
      <c r="AA1681" s="290"/>
      <c r="AB1681" s="290"/>
      <c r="AC1681" s="290"/>
      <c r="AD1681" s="290"/>
      <c r="AE1681" s="290"/>
      <c r="AF1681" s="290"/>
      <c r="AG1681" s="561">
        <v>1158.3763900000001</v>
      </c>
      <c r="AH1681" s="561">
        <v>4787</v>
      </c>
      <c r="AI1681" s="290" t="s">
        <v>310</v>
      </c>
      <c r="AJ1681" s="290" t="s">
        <v>786</v>
      </c>
    </row>
    <row r="1682" spans="2:36" x14ac:dyDescent="0.25">
      <c r="B1682" s="554">
        <v>1580</v>
      </c>
      <c r="C1682" s="555"/>
      <c r="D1682" s="556"/>
      <c r="E1682" s="290" t="s">
        <v>395</v>
      </c>
      <c r="F1682" s="290" t="s">
        <v>824</v>
      </c>
      <c r="G1682" s="290" t="s">
        <v>397</v>
      </c>
      <c r="H1682" s="183" t="str">
        <f>INDEX(Sector!$D$57:$D$776,MATCH('Energy consumption (raw)'!F1682,Sector!$C$57:$C$776,FALSE))</f>
        <v>Manufacture of fur products</v>
      </c>
      <c r="I1682" s="183" t="str">
        <f>IF(G1682=Sector!$B$50,Sector!$B$50,IF(G1682=Sector!$B$51,Sector!$B$51,IF(G1682=Sector!$B$53,Sector!$B$53,INDEX(Sector!$E$57:$E$776,MATCH('Energy consumption (raw)'!F1682,Sector!$C$57:$C$776,FALSE)))))</f>
        <v>15 Manufacture of leather and related products</v>
      </c>
      <c r="J1682" s="561"/>
      <c r="K1682" s="561">
        <v>7498400</v>
      </c>
      <c r="L1682" s="290"/>
      <c r="M1682" s="290"/>
      <c r="N1682" s="290"/>
      <c r="O1682" s="290"/>
      <c r="P1682" s="290"/>
      <c r="Q1682" s="290"/>
      <c r="R1682" s="290"/>
      <c r="S1682" s="290"/>
      <c r="T1682" s="290"/>
      <c r="U1682" s="290"/>
      <c r="V1682" s="290"/>
      <c r="W1682" s="290"/>
      <c r="X1682" s="290"/>
      <c r="Y1682" s="290"/>
      <c r="Z1682" s="290"/>
      <c r="AA1682" s="290"/>
      <c r="AB1682" s="290"/>
      <c r="AC1682" s="290"/>
      <c r="AD1682" s="290"/>
      <c r="AE1682" s="290"/>
      <c r="AF1682" s="290"/>
      <c r="AG1682" s="561">
        <v>1157.0031200000001</v>
      </c>
      <c r="AH1682" s="561"/>
      <c r="AI1682" s="290" t="s">
        <v>310</v>
      </c>
      <c r="AJ1682" s="290" t="s">
        <v>786</v>
      </c>
    </row>
    <row r="1683" spans="2:36" x14ac:dyDescent="0.25">
      <c r="B1683" s="554">
        <v>1581</v>
      </c>
      <c r="C1683" s="555"/>
      <c r="D1683" s="556"/>
      <c r="E1683" s="290" t="s">
        <v>395</v>
      </c>
      <c r="F1683" s="290" t="s">
        <v>825</v>
      </c>
      <c r="G1683" s="290" t="s">
        <v>397</v>
      </c>
      <c r="H1683" s="183" t="str">
        <f>INDEX(Sector!$D$57:$D$776,MATCH('Energy consumption (raw)'!F1683,Sector!$C$57:$C$776,FALSE))</f>
        <v>Producing products from wood, bamboo (except for beds, cabinets, tables and chairs)</v>
      </c>
      <c r="I1683" s="183" t="str">
        <f>IF(G1683=Sector!$B$50,Sector!$B$50,IF(G1683=Sector!$B$51,Sector!$B$51,IF(G1683=Sector!$B$53,Sector!$B$53,INDEX(Sector!$E$57:$E$776,MATCH('Energy consumption (raw)'!F1683,Sector!$C$57:$C$776,FALSE)))))</f>
        <v>16 Manufacture of wood and of products of wood and cork, except furniture;
manufacture of articles of straw and plaiting materials</v>
      </c>
      <c r="J1683" s="561"/>
      <c r="K1683" s="561">
        <v>7559400</v>
      </c>
      <c r="L1683" s="290"/>
      <c r="M1683" s="290"/>
      <c r="N1683" s="290"/>
      <c r="O1683" s="290"/>
      <c r="P1683" s="290"/>
      <c r="Q1683" s="290"/>
      <c r="R1683" s="290"/>
      <c r="S1683" s="290"/>
      <c r="T1683" s="290"/>
      <c r="U1683" s="290"/>
      <c r="V1683" s="290"/>
      <c r="W1683" s="290"/>
      <c r="X1683" s="290"/>
      <c r="Y1683" s="290"/>
      <c r="Z1683" s="290"/>
      <c r="AA1683" s="290"/>
      <c r="AB1683" s="290"/>
      <c r="AC1683" s="290"/>
      <c r="AD1683" s="290"/>
      <c r="AE1683" s="290"/>
      <c r="AF1683" s="290"/>
      <c r="AG1683" s="561">
        <v>1166.41542</v>
      </c>
      <c r="AH1683" s="561">
        <v>1115.5427100000002</v>
      </c>
      <c r="AI1683" s="290" t="s">
        <v>310</v>
      </c>
      <c r="AJ1683" s="290" t="s">
        <v>786</v>
      </c>
    </row>
    <row r="1684" spans="2:36" x14ac:dyDescent="0.25">
      <c r="B1684" s="554">
        <v>1582</v>
      </c>
      <c r="C1684" s="555"/>
      <c r="D1684" s="556"/>
      <c r="E1684" s="290" t="s">
        <v>395</v>
      </c>
      <c r="F1684" s="290" t="s">
        <v>613</v>
      </c>
      <c r="G1684" s="290" t="s">
        <v>397</v>
      </c>
      <c r="H1684" s="183" t="str">
        <f>INDEX(Sector!$D$57:$D$776,MATCH('Energy consumption (raw)'!F1684,Sector!$C$57:$C$776,FALSE))</f>
        <v>Manufacture of prefabricated metal products (Except for machinery and equipment)</v>
      </c>
      <c r="I1684" s="183" t="str">
        <f>IF(G1684=Sector!$B$50,Sector!$B$50,IF(G1684=Sector!$B$51,Sector!$B$51,IF(G1684=Sector!$B$53,Sector!$B$53,INDEX(Sector!$E$57:$E$776,MATCH('Energy consumption (raw)'!F1684,Sector!$C$57:$C$776,FALSE)))))</f>
        <v>25 Manufacture of fabricated metal products, except machinery and equipment</v>
      </c>
      <c r="J1684" s="561">
        <v>10661600</v>
      </c>
      <c r="K1684" s="561">
        <v>10661600</v>
      </c>
      <c r="L1684" s="290"/>
      <c r="M1684" s="290"/>
      <c r="N1684" s="290"/>
      <c r="O1684" s="290"/>
      <c r="P1684" s="290"/>
      <c r="Q1684" s="290"/>
      <c r="R1684" s="290"/>
      <c r="S1684" s="290"/>
      <c r="T1684" s="290"/>
      <c r="U1684" s="290"/>
      <c r="V1684" s="290"/>
      <c r="W1684" s="290"/>
      <c r="X1684" s="290"/>
      <c r="Y1684" s="290"/>
      <c r="Z1684" s="290"/>
      <c r="AA1684" s="290"/>
      <c r="AB1684" s="290"/>
      <c r="AC1684" s="290"/>
      <c r="AD1684" s="290"/>
      <c r="AE1684" s="290"/>
      <c r="AF1684" s="290"/>
      <c r="AG1684" s="561">
        <v>1645.0848800000001</v>
      </c>
      <c r="AH1684" s="561">
        <v>1804.3655900000001</v>
      </c>
      <c r="AI1684" s="290" t="s">
        <v>310</v>
      </c>
      <c r="AJ1684" s="290" t="s">
        <v>786</v>
      </c>
    </row>
    <row r="1685" spans="2:36" x14ac:dyDescent="0.25">
      <c r="B1685" s="554">
        <v>1583</v>
      </c>
      <c r="C1685" s="555"/>
      <c r="D1685" s="556"/>
      <c r="E1685" s="290" t="s">
        <v>395</v>
      </c>
      <c r="F1685" s="290" t="s">
        <v>400</v>
      </c>
      <c r="G1685" s="290" t="s">
        <v>397</v>
      </c>
      <c r="H1685" s="183" t="str">
        <f>INDEX(Sector!$D$57:$D$776,MATCH('Energy consumption (raw)'!F1685,Sector!$C$57:$C$776,FALSE))</f>
        <v>Producing products from plastic</v>
      </c>
      <c r="I1685" s="183" t="str">
        <f>IF(G1685=Sector!$B$50,Sector!$B$50,IF(G1685=Sector!$B$51,Sector!$B$51,IF(G1685=Sector!$B$53,Sector!$B$53,INDEX(Sector!$E$57:$E$776,MATCH('Energy consumption (raw)'!F1685,Sector!$C$57:$C$776,FALSE)))))</f>
        <v>22 Manufacture of rubber and plastics products</v>
      </c>
      <c r="J1685" s="561"/>
      <c r="K1685" s="561">
        <v>15043300</v>
      </c>
      <c r="L1685" s="290"/>
      <c r="M1685" s="290"/>
      <c r="N1685" s="290"/>
      <c r="O1685" s="290"/>
      <c r="P1685" s="290"/>
      <c r="Q1685" s="290"/>
      <c r="R1685" s="290"/>
      <c r="S1685" s="290"/>
      <c r="T1685" s="290"/>
      <c r="U1685" s="290"/>
      <c r="V1685" s="290"/>
      <c r="W1685" s="290"/>
      <c r="X1685" s="290"/>
      <c r="Y1685" s="290"/>
      <c r="Z1685" s="290"/>
      <c r="AA1685" s="290"/>
      <c r="AB1685" s="290"/>
      <c r="AC1685" s="290"/>
      <c r="AD1685" s="290"/>
      <c r="AE1685" s="290"/>
      <c r="AF1685" s="290"/>
      <c r="AG1685" s="561">
        <v>2321.1811900000002</v>
      </c>
      <c r="AH1685" s="561"/>
      <c r="AI1685" s="290" t="s">
        <v>310</v>
      </c>
      <c r="AJ1685" s="290" t="s">
        <v>786</v>
      </c>
    </row>
    <row r="1686" spans="2:36" x14ac:dyDescent="0.25">
      <c r="B1686" s="554">
        <v>1584</v>
      </c>
      <c r="C1686" s="555"/>
      <c r="D1686" s="556"/>
      <c r="E1686" s="290" t="s">
        <v>395</v>
      </c>
      <c r="F1686" s="290" t="s">
        <v>400</v>
      </c>
      <c r="G1686" s="290" t="s">
        <v>397</v>
      </c>
      <c r="H1686" s="183" t="str">
        <f>INDEX(Sector!$D$57:$D$776,MATCH('Energy consumption (raw)'!F1686,Sector!$C$57:$C$776,FALSE))</f>
        <v>Producing products from plastic</v>
      </c>
      <c r="I1686" s="183" t="str">
        <f>IF(G1686=Sector!$B$50,Sector!$B$50,IF(G1686=Sector!$B$51,Sector!$B$51,IF(G1686=Sector!$B$53,Sector!$B$53,INDEX(Sector!$E$57:$E$776,MATCH('Energy consumption (raw)'!F1686,Sector!$C$57:$C$776,FALSE)))))</f>
        <v>22 Manufacture of rubber and plastics products</v>
      </c>
      <c r="J1686" s="561">
        <v>12019100</v>
      </c>
      <c r="K1686" s="561">
        <v>12019100</v>
      </c>
      <c r="L1686" s="290"/>
      <c r="M1686" s="290"/>
      <c r="N1686" s="290"/>
      <c r="O1686" s="290"/>
      <c r="P1686" s="290"/>
      <c r="Q1686" s="290"/>
      <c r="R1686" s="290"/>
      <c r="S1686" s="290"/>
      <c r="T1686" s="290"/>
      <c r="U1686" s="290"/>
      <c r="V1686" s="290"/>
      <c r="W1686" s="290"/>
      <c r="X1686" s="290"/>
      <c r="Y1686" s="290"/>
      <c r="Z1686" s="290"/>
      <c r="AA1686" s="290"/>
      <c r="AB1686" s="290"/>
      <c r="AC1686" s="290"/>
      <c r="AD1686" s="290"/>
      <c r="AE1686" s="290"/>
      <c r="AF1686" s="290"/>
      <c r="AG1686" s="561">
        <v>1854.5471300000002</v>
      </c>
      <c r="AH1686" s="561"/>
      <c r="AI1686" s="290" t="s">
        <v>310</v>
      </c>
      <c r="AJ1686" s="290" t="s">
        <v>786</v>
      </c>
    </row>
    <row r="1687" spans="2:36" x14ac:dyDescent="0.25">
      <c r="B1687" s="554">
        <v>1585</v>
      </c>
      <c r="C1687" s="555"/>
      <c r="D1687" s="556"/>
      <c r="E1687" s="290" t="s">
        <v>395</v>
      </c>
      <c r="F1687" s="290" t="s">
        <v>400</v>
      </c>
      <c r="G1687" s="290" t="s">
        <v>397</v>
      </c>
      <c r="H1687" s="183" t="str">
        <f>INDEX(Sector!$D$57:$D$776,MATCH('Energy consumption (raw)'!F1687,Sector!$C$57:$C$776,FALSE))</f>
        <v>Producing products from plastic</v>
      </c>
      <c r="I1687" s="183" t="str">
        <f>IF(G1687=Sector!$B$50,Sector!$B$50,IF(G1687=Sector!$B$51,Sector!$B$51,IF(G1687=Sector!$B$53,Sector!$B$53,INDEX(Sector!$E$57:$E$776,MATCH('Energy consumption (raw)'!F1687,Sector!$C$57:$C$776,FALSE)))))</f>
        <v>22 Manufacture of rubber and plastics products</v>
      </c>
      <c r="J1687" s="561"/>
      <c r="K1687" s="561">
        <v>14152900</v>
      </c>
      <c r="L1687" s="290"/>
      <c r="M1687" s="290"/>
      <c r="N1687" s="290"/>
      <c r="O1687" s="290"/>
      <c r="P1687" s="290"/>
      <c r="Q1687" s="290"/>
      <c r="R1687" s="290"/>
      <c r="S1687" s="290"/>
      <c r="T1687" s="290"/>
      <c r="U1687" s="290"/>
      <c r="V1687" s="290"/>
      <c r="W1687" s="290"/>
      <c r="X1687" s="290"/>
      <c r="Y1687" s="290"/>
      <c r="Z1687" s="290"/>
      <c r="AA1687" s="290"/>
      <c r="AB1687" s="290"/>
      <c r="AC1687" s="290"/>
      <c r="AD1687" s="290"/>
      <c r="AE1687" s="290"/>
      <c r="AF1687" s="290"/>
      <c r="AG1687" s="561">
        <v>2183.7924700000003</v>
      </c>
      <c r="AH1687" s="561">
        <v>2016.14552</v>
      </c>
      <c r="AI1687" s="290" t="s">
        <v>310</v>
      </c>
      <c r="AJ1687" s="290" t="s">
        <v>786</v>
      </c>
    </row>
    <row r="1688" spans="2:36" x14ac:dyDescent="0.25">
      <c r="B1688" s="554">
        <v>1586</v>
      </c>
      <c r="C1688" s="555"/>
      <c r="D1688" s="556"/>
      <c r="E1688" s="290" t="s">
        <v>395</v>
      </c>
      <c r="F1688" s="290" t="s">
        <v>400</v>
      </c>
      <c r="G1688" s="290" t="s">
        <v>397</v>
      </c>
      <c r="H1688" s="183" t="str">
        <f>INDEX(Sector!$D$57:$D$776,MATCH('Energy consumption (raw)'!F1688,Sector!$C$57:$C$776,FALSE))</f>
        <v>Producing products from plastic</v>
      </c>
      <c r="I1688" s="183" t="str">
        <f>IF(G1688=Sector!$B$50,Sector!$B$50,IF(G1688=Sector!$B$51,Sector!$B$51,IF(G1688=Sector!$B$53,Sector!$B$53,INDEX(Sector!$E$57:$E$776,MATCH('Energy consumption (raw)'!F1688,Sector!$C$57:$C$776,FALSE)))))</f>
        <v>22 Manufacture of rubber and plastics products</v>
      </c>
      <c r="J1688" s="561">
        <v>9537800</v>
      </c>
      <c r="K1688" s="561">
        <v>9537800</v>
      </c>
      <c r="L1688" s="290"/>
      <c r="M1688" s="290"/>
      <c r="N1688" s="290"/>
      <c r="O1688" s="290"/>
      <c r="P1688" s="290"/>
      <c r="Q1688" s="290"/>
      <c r="R1688" s="290"/>
      <c r="S1688" s="290"/>
      <c r="T1688" s="290"/>
      <c r="U1688" s="290"/>
      <c r="V1688" s="290"/>
      <c r="W1688" s="290"/>
      <c r="X1688" s="290"/>
      <c r="Y1688" s="290"/>
      <c r="Z1688" s="290"/>
      <c r="AA1688" s="290"/>
      <c r="AB1688" s="290"/>
      <c r="AC1688" s="290"/>
      <c r="AD1688" s="290"/>
      <c r="AE1688" s="290"/>
      <c r="AF1688" s="290"/>
      <c r="AG1688" s="561">
        <v>1471.68254</v>
      </c>
      <c r="AH1688" s="561">
        <v>1576.2207900000001</v>
      </c>
      <c r="AI1688" s="290" t="s">
        <v>310</v>
      </c>
      <c r="AJ1688" s="290" t="s">
        <v>786</v>
      </c>
    </row>
    <row r="1689" spans="2:36" x14ac:dyDescent="0.25">
      <c r="B1689" s="554">
        <v>1587</v>
      </c>
      <c r="C1689" s="555"/>
      <c r="D1689" s="556"/>
      <c r="E1689" s="290" t="s">
        <v>395</v>
      </c>
      <c r="F1689" s="290" t="s">
        <v>400</v>
      </c>
      <c r="G1689" s="290" t="s">
        <v>397</v>
      </c>
      <c r="H1689" s="183" t="str">
        <f>INDEX(Sector!$D$57:$D$776,MATCH('Energy consumption (raw)'!F1689,Sector!$C$57:$C$776,FALSE))</f>
        <v>Producing products from plastic</v>
      </c>
      <c r="I1689" s="183" t="str">
        <f>IF(G1689=Sector!$B$50,Sector!$B$50,IF(G1689=Sector!$B$51,Sector!$B$51,IF(G1689=Sector!$B$53,Sector!$B$53,INDEX(Sector!$E$57:$E$776,MATCH('Energy consumption (raw)'!F1689,Sector!$C$57:$C$776,FALSE)))))</f>
        <v>22 Manufacture of rubber and plastics products</v>
      </c>
      <c r="J1689" s="561"/>
      <c r="K1689" s="561">
        <v>11762000</v>
      </c>
      <c r="L1689" s="290"/>
      <c r="M1689" s="290"/>
      <c r="N1689" s="290"/>
      <c r="O1689" s="290"/>
      <c r="P1689" s="290"/>
      <c r="Q1689" s="290"/>
      <c r="R1689" s="290"/>
      <c r="S1689" s="290"/>
      <c r="T1689" s="290"/>
      <c r="U1689" s="290"/>
      <c r="V1689" s="290"/>
      <c r="W1689" s="290"/>
      <c r="X1689" s="290"/>
      <c r="Y1689" s="290"/>
      <c r="Z1689" s="290"/>
      <c r="AA1689" s="290"/>
      <c r="AB1689" s="290"/>
      <c r="AC1689" s="290"/>
      <c r="AD1689" s="290"/>
      <c r="AE1689" s="290"/>
      <c r="AF1689" s="290"/>
      <c r="AG1689" s="561">
        <v>1814.8766000000001</v>
      </c>
      <c r="AH1689" s="561">
        <v>1544.74359</v>
      </c>
      <c r="AI1689" s="290" t="s">
        <v>310</v>
      </c>
      <c r="AJ1689" s="290" t="s">
        <v>786</v>
      </c>
    </row>
    <row r="1690" spans="2:36" x14ac:dyDescent="0.25">
      <c r="B1690" s="554">
        <v>1588</v>
      </c>
      <c r="C1690" s="555"/>
      <c r="D1690" s="556"/>
      <c r="E1690" s="290" t="s">
        <v>395</v>
      </c>
      <c r="F1690" s="290" t="s">
        <v>400</v>
      </c>
      <c r="G1690" s="290" t="s">
        <v>397</v>
      </c>
      <c r="H1690" s="183" t="str">
        <f>INDEX(Sector!$D$57:$D$776,MATCH('Energy consumption (raw)'!F1690,Sector!$C$57:$C$776,FALSE))</f>
        <v>Producing products from plastic</v>
      </c>
      <c r="I1690" s="183" t="str">
        <f>IF(G1690=Sector!$B$50,Sector!$B$50,IF(G1690=Sector!$B$51,Sector!$B$51,IF(G1690=Sector!$B$53,Sector!$B$53,INDEX(Sector!$E$57:$E$776,MATCH('Energy consumption (raw)'!F1690,Sector!$C$57:$C$776,FALSE)))))</f>
        <v>22 Manufacture of rubber and plastics products</v>
      </c>
      <c r="J1690" s="561"/>
      <c r="K1690" s="561">
        <v>10146800</v>
      </c>
      <c r="L1690" s="290"/>
      <c r="M1690" s="290"/>
      <c r="N1690" s="290"/>
      <c r="O1690" s="290"/>
      <c r="P1690" s="290"/>
      <c r="Q1690" s="290"/>
      <c r="R1690" s="290"/>
      <c r="S1690" s="290"/>
      <c r="T1690" s="290"/>
      <c r="U1690" s="290"/>
      <c r="V1690" s="290"/>
      <c r="W1690" s="290"/>
      <c r="X1690" s="290"/>
      <c r="Y1690" s="290"/>
      <c r="Z1690" s="290"/>
      <c r="AA1690" s="290"/>
      <c r="AB1690" s="290"/>
      <c r="AC1690" s="290"/>
      <c r="AD1690" s="290"/>
      <c r="AE1690" s="290"/>
      <c r="AF1690" s="290"/>
      <c r="AG1690" s="561">
        <v>1565.6512400000001</v>
      </c>
      <c r="AH1690" s="561">
        <v>1399.4238500000001</v>
      </c>
      <c r="AI1690" s="290" t="s">
        <v>310</v>
      </c>
      <c r="AJ1690" s="290" t="s">
        <v>786</v>
      </c>
    </row>
    <row r="1691" spans="2:36" x14ac:dyDescent="0.25">
      <c r="B1691" s="554">
        <v>1589</v>
      </c>
      <c r="C1691" s="555"/>
      <c r="D1691" s="556"/>
      <c r="E1691" s="290" t="s">
        <v>395</v>
      </c>
      <c r="F1691" s="290" t="s">
        <v>400</v>
      </c>
      <c r="G1691" s="290" t="s">
        <v>397</v>
      </c>
      <c r="H1691" s="183" t="str">
        <f>INDEX(Sector!$D$57:$D$776,MATCH('Energy consumption (raw)'!F1691,Sector!$C$57:$C$776,FALSE))</f>
        <v>Producing products from plastic</v>
      </c>
      <c r="I1691" s="183" t="str">
        <f>IF(G1691=Sector!$B$50,Sector!$B$50,IF(G1691=Sector!$B$51,Sector!$B$51,IF(G1691=Sector!$B$53,Sector!$B$53,INDEX(Sector!$E$57:$E$776,MATCH('Energy consumption (raw)'!F1691,Sector!$C$57:$C$776,FALSE)))))</f>
        <v>22 Manufacture of rubber and plastics products</v>
      </c>
      <c r="J1691" s="561"/>
      <c r="K1691" s="561">
        <v>11286300</v>
      </c>
      <c r="L1691" s="290"/>
      <c r="M1691" s="290"/>
      <c r="N1691" s="290"/>
      <c r="O1691" s="290"/>
      <c r="P1691" s="290"/>
      <c r="Q1691" s="290"/>
      <c r="R1691" s="290"/>
      <c r="S1691" s="290">
        <v>20</v>
      </c>
      <c r="T1691" s="290"/>
      <c r="U1691" s="290"/>
      <c r="V1691" s="290"/>
      <c r="W1691" s="290"/>
      <c r="X1691" s="290"/>
      <c r="Y1691" s="290"/>
      <c r="Z1691" s="290"/>
      <c r="AA1691" s="290"/>
      <c r="AB1691" s="290"/>
      <c r="AC1691" s="290"/>
      <c r="AD1691" s="290"/>
      <c r="AE1691" s="290"/>
      <c r="AF1691" s="290"/>
      <c r="AG1691" s="561">
        <v>1741.49369</v>
      </c>
      <c r="AH1691" s="561">
        <v>1325.2827</v>
      </c>
      <c r="AI1691" s="290" t="s">
        <v>310</v>
      </c>
      <c r="AJ1691" s="290" t="s">
        <v>786</v>
      </c>
    </row>
    <row r="1692" spans="2:36" x14ac:dyDescent="0.25">
      <c r="B1692" s="554">
        <v>1590</v>
      </c>
      <c r="C1692" s="555"/>
      <c r="D1692" s="556"/>
      <c r="E1692" s="290" t="s">
        <v>395</v>
      </c>
      <c r="F1692" s="290" t="s">
        <v>400</v>
      </c>
      <c r="G1692" s="290" t="s">
        <v>397</v>
      </c>
      <c r="H1692" s="183" t="str">
        <f>INDEX(Sector!$D$57:$D$776,MATCH('Energy consumption (raw)'!F1692,Sector!$C$57:$C$776,FALSE))</f>
        <v>Producing products from plastic</v>
      </c>
      <c r="I1692" s="183" t="str">
        <f>IF(G1692=Sector!$B$50,Sector!$B$50,IF(G1692=Sector!$B$51,Sector!$B$51,IF(G1692=Sector!$B$53,Sector!$B$53,INDEX(Sector!$E$57:$E$776,MATCH('Energy consumption (raw)'!F1692,Sector!$C$57:$C$776,FALSE)))))</f>
        <v>22 Manufacture of rubber and plastics products</v>
      </c>
      <c r="J1692" s="561">
        <v>6805500</v>
      </c>
      <c r="K1692" s="561">
        <v>6805500</v>
      </c>
      <c r="L1692" s="290"/>
      <c r="M1692" s="290"/>
      <c r="N1692" s="290"/>
      <c r="O1692" s="290"/>
      <c r="P1692" s="290"/>
      <c r="Q1692" s="290"/>
      <c r="R1692" s="290"/>
      <c r="S1692" s="290"/>
      <c r="T1692" s="290"/>
      <c r="U1692" s="290"/>
      <c r="V1692" s="290"/>
      <c r="W1692" s="290"/>
      <c r="X1692" s="290"/>
      <c r="Y1692" s="290"/>
      <c r="Z1692" s="290"/>
      <c r="AA1692" s="290"/>
      <c r="AB1692" s="290"/>
      <c r="AC1692" s="290"/>
      <c r="AD1692" s="290"/>
      <c r="AE1692" s="290"/>
      <c r="AF1692" s="290"/>
      <c r="AG1692" s="561">
        <v>1050.0886500000001</v>
      </c>
      <c r="AH1692" s="561">
        <v>1091.5182</v>
      </c>
      <c r="AI1692" s="290" t="s">
        <v>310</v>
      </c>
      <c r="AJ1692" s="290" t="s">
        <v>786</v>
      </c>
    </row>
    <row r="1693" spans="2:36" x14ac:dyDescent="0.25">
      <c r="B1693" s="554">
        <v>1591</v>
      </c>
      <c r="C1693" s="555"/>
      <c r="D1693" s="556"/>
      <c r="E1693" s="290" t="s">
        <v>395</v>
      </c>
      <c r="F1693" s="290" t="s">
        <v>400</v>
      </c>
      <c r="G1693" s="290" t="s">
        <v>397</v>
      </c>
      <c r="H1693" s="183" t="str">
        <f>INDEX(Sector!$D$57:$D$776,MATCH('Energy consumption (raw)'!F1693,Sector!$C$57:$C$776,FALSE))</f>
        <v>Producing products from plastic</v>
      </c>
      <c r="I1693" s="183" t="str">
        <f>IF(G1693=Sector!$B$50,Sector!$B$50,IF(G1693=Sector!$B$51,Sector!$B$51,IF(G1693=Sector!$B$53,Sector!$B$53,INDEX(Sector!$E$57:$E$776,MATCH('Energy consumption (raw)'!F1693,Sector!$C$57:$C$776,FALSE)))))</f>
        <v>22 Manufacture of rubber and plastics products</v>
      </c>
      <c r="J1693" s="561"/>
      <c r="K1693" s="561">
        <v>7148500</v>
      </c>
      <c r="L1693" s="290"/>
      <c r="M1693" s="290"/>
      <c r="N1693" s="290"/>
      <c r="O1693" s="290"/>
      <c r="P1693" s="290"/>
      <c r="Q1693" s="290"/>
      <c r="R1693" s="290"/>
      <c r="S1693" s="290"/>
      <c r="T1693" s="290"/>
      <c r="U1693" s="290"/>
      <c r="V1693" s="290"/>
      <c r="W1693" s="290"/>
      <c r="X1693" s="290"/>
      <c r="Y1693" s="290"/>
      <c r="Z1693" s="290"/>
      <c r="AA1693" s="290"/>
      <c r="AB1693" s="290"/>
      <c r="AC1693" s="290"/>
      <c r="AD1693" s="290"/>
      <c r="AE1693" s="290"/>
      <c r="AF1693" s="290"/>
      <c r="AG1693" s="561">
        <v>1103.0135500000001</v>
      </c>
      <c r="AH1693" s="561">
        <v>1083.2477200000001</v>
      </c>
      <c r="AI1693" s="290" t="s">
        <v>310</v>
      </c>
      <c r="AJ1693" s="290" t="s">
        <v>786</v>
      </c>
    </row>
    <row r="1694" spans="2:36" x14ac:dyDescent="0.25">
      <c r="B1694" s="554">
        <v>1592</v>
      </c>
      <c r="C1694" s="555"/>
      <c r="D1694" s="556"/>
      <c r="E1694" s="290" t="s">
        <v>395</v>
      </c>
      <c r="F1694" s="290" t="s">
        <v>400</v>
      </c>
      <c r="G1694" s="290" t="s">
        <v>397</v>
      </c>
      <c r="H1694" s="183" t="str">
        <f>INDEX(Sector!$D$57:$D$776,MATCH('Energy consumption (raw)'!F1694,Sector!$C$57:$C$776,FALSE))</f>
        <v>Producing products from plastic</v>
      </c>
      <c r="I1694" s="183" t="str">
        <f>IF(G1694=Sector!$B$50,Sector!$B$50,IF(G1694=Sector!$B$51,Sector!$B$51,IF(G1694=Sector!$B$53,Sector!$B$53,INDEX(Sector!$E$57:$E$776,MATCH('Energy consumption (raw)'!F1694,Sector!$C$57:$C$776,FALSE)))))</f>
        <v>22 Manufacture of rubber and plastics products</v>
      </c>
      <c r="J1694" s="561"/>
      <c r="K1694" s="561">
        <v>8052700</v>
      </c>
      <c r="L1694" s="290"/>
      <c r="M1694" s="290"/>
      <c r="N1694" s="290"/>
      <c r="O1694" s="290"/>
      <c r="P1694" s="290"/>
      <c r="Q1694" s="290"/>
      <c r="R1694" s="290"/>
      <c r="S1694" s="290"/>
      <c r="T1694" s="290"/>
      <c r="U1694" s="290"/>
      <c r="V1694" s="290"/>
      <c r="W1694" s="290"/>
      <c r="X1694" s="290"/>
      <c r="Y1694" s="290"/>
      <c r="Z1694" s="290"/>
      <c r="AA1694" s="290"/>
      <c r="AB1694" s="290">
        <v>6094</v>
      </c>
      <c r="AC1694" s="290"/>
      <c r="AD1694" s="290"/>
      <c r="AE1694" s="290"/>
      <c r="AF1694" s="290"/>
      <c r="AG1694" s="561">
        <v>3515.5936099999999</v>
      </c>
      <c r="AH1694" s="561">
        <v>1016.8370000000001</v>
      </c>
      <c r="AI1694" s="290" t="s">
        <v>310</v>
      </c>
      <c r="AJ1694" s="290" t="s">
        <v>786</v>
      </c>
    </row>
    <row r="1695" spans="2:36" x14ac:dyDescent="0.25">
      <c r="B1695" s="554">
        <v>1593</v>
      </c>
      <c r="C1695" s="555"/>
      <c r="D1695" s="556"/>
      <c r="E1695" s="290" t="s">
        <v>395</v>
      </c>
      <c r="F1695" s="290" t="s">
        <v>400</v>
      </c>
      <c r="G1695" s="290" t="s">
        <v>397</v>
      </c>
      <c r="H1695" s="183" t="str">
        <f>INDEX(Sector!$D$57:$D$776,MATCH('Energy consumption (raw)'!F1695,Sector!$C$57:$C$776,FALSE))</f>
        <v>Producing products from plastic</v>
      </c>
      <c r="I1695" s="183" t="str">
        <f>IF(G1695=Sector!$B$50,Sector!$B$50,IF(G1695=Sector!$B$51,Sector!$B$51,IF(G1695=Sector!$B$53,Sector!$B$53,INDEX(Sector!$E$57:$E$776,MATCH('Energy consumption (raw)'!F1695,Sector!$C$57:$C$776,FALSE)))))</f>
        <v>22 Manufacture of rubber and plastics products</v>
      </c>
      <c r="J1695" s="561"/>
      <c r="K1695" s="561">
        <v>12345000</v>
      </c>
      <c r="L1695" s="290"/>
      <c r="M1695" s="290"/>
      <c r="N1695" s="290"/>
      <c r="O1695" s="290"/>
      <c r="P1695" s="290"/>
      <c r="Q1695" s="290"/>
      <c r="R1695" s="290"/>
      <c r="S1695" s="290"/>
      <c r="T1695" s="290"/>
      <c r="U1695" s="290"/>
      <c r="V1695" s="290"/>
      <c r="W1695" s="290"/>
      <c r="X1695" s="290"/>
      <c r="Y1695" s="290"/>
      <c r="Z1695" s="290"/>
      <c r="AA1695" s="290"/>
      <c r="AB1695" s="290"/>
      <c r="AC1695" s="290"/>
      <c r="AD1695" s="290"/>
      <c r="AE1695" s="290"/>
      <c r="AF1695" s="290"/>
      <c r="AG1695" s="561">
        <v>1904.8335000000002</v>
      </c>
      <c r="AH1695" s="561"/>
      <c r="AI1695" s="290" t="s">
        <v>310</v>
      </c>
      <c r="AJ1695" s="290" t="s">
        <v>786</v>
      </c>
    </row>
    <row r="1696" spans="2:36" x14ac:dyDescent="0.25">
      <c r="B1696" s="554">
        <v>1594</v>
      </c>
      <c r="C1696" s="555"/>
      <c r="D1696" s="556"/>
      <c r="E1696" s="290" t="s">
        <v>395</v>
      </c>
      <c r="F1696" s="290" t="s">
        <v>400</v>
      </c>
      <c r="G1696" s="290" t="s">
        <v>397</v>
      </c>
      <c r="H1696" s="183" t="str">
        <f>INDEX(Sector!$D$57:$D$776,MATCH('Energy consumption (raw)'!F1696,Sector!$C$57:$C$776,FALSE))</f>
        <v>Producing products from plastic</v>
      </c>
      <c r="I1696" s="183" t="str">
        <f>IF(G1696=Sector!$B$50,Sector!$B$50,IF(G1696=Sector!$B$51,Sector!$B$51,IF(G1696=Sector!$B$53,Sector!$B$53,INDEX(Sector!$E$57:$E$776,MATCH('Energy consumption (raw)'!F1696,Sector!$C$57:$C$776,FALSE)))))</f>
        <v>22 Manufacture of rubber and plastics products</v>
      </c>
      <c r="J1696" s="561"/>
      <c r="K1696" s="561">
        <v>9140200</v>
      </c>
      <c r="L1696" s="290"/>
      <c r="M1696" s="290"/>
      <c r="N1696" s="290"/>
      <c r="O1696" s="290"/>
      <c r="P1696" s="290"/>
      <c r="Q1696" s="290"/>
      <c r="R1696" s="290"/>
      <c r="S1696" s="290"/>
      <c r="T1696" s="290"/>
      <c r="U1696" s="290"/>
      <c r="V1696" s="290"/>
      <c r="W1696" s="290"/>
      <c r="X1696" s="290"/>
      <c r="Y1696" s="290"/>
      <c r="Z1696" s="290"/>
      <c r="AA1696" s="290"/>
      <c r="AB1696" s="290"/>
      <c r="AC1696" s="290"/>
      <c r="AD1696" s="290"/>
      <c r="AE1696" s="290"/>
      <c r="AF1696" s="290"/>
      <c r="AG1696" s="561">
        <v>1410.33286</v>
      </c>
      <c r="AH1696" s="561"/>
      <c r="AI1696" s="290" t="s">
        <v>310</v>
      </c>
      <c r="AJ1696" s="290" t="s">
        <v>786</v>
      </c>
    </row>
    <row r="1697" spans="2:36" x14ac:dyDescent="0.25">
      <c r="B1697" s="554">
        <v>1595</v>
      </c>
      <c r="C1697" s="555"/>
      <c r="D1697" s="556"/>
      <c r="E1697" s="290" t="s">
        <v>395</v>
      </c>
      <c r="F1697" s="290" t="s">
        <v>429</v>
      </c>
      <c r="G1697" s="290" t="s">
        <v>397</v>
      </c>
      <c r="H1697" s="183" t="str">
        <f>INDEX(Sector!$D$57:$D$776,MATCH('Energy consumption (raw)'!F1697,Sector!$C$57:$C$776,FALSE))</f>
        <v>Producing products from plastic</v>
      </c>
      <c r="I1697" s="183" t="str">
        <f>IF(G1697=Sector!$B$50,Sector!$B$50,IF(G1697=Sector!$B$51,Sector!$B$51,IF(G1697=Sector!$B$53,Sector!$B$53,INDEX(Sector!$E$57:$E$776,MATCH('Energy consumption (raw)'!F1697,Sector!$C$57:$C$776,FALSE)))))</f>
        <v>22 Manufacture of rubber and plastics products</v>
      </c>
      <c r="J1697" s="561"/>
      <c r="K1697" s="561">
        <v>23413800</v>
      </c>
      <c r="L1697" s="290"/>
      <c r="M1697" s="290"/>
      <c r="N1697" s="290"/>
      <c r="O1697" s="290"/>
      <c r="P1697" s="290"/>
      <c r="Q1697" s="290"/>
      <c r="R1697" s="290"/>
      <c r="S1697" s="290">
        <v>103</v>
      </c>
      <c r="T1697" s="290"/>
      <c r="U1697" s="290"/>
      <c r="V1697" s="290"/>
      <c r="W1697" s="290"/>
      <c r="X1697" s="290"/>
      <c r="Y1697" s="290"/>
      <c r="Z1697" s="290"/>
      <c r="AA1697" s="290"/>
      <c r="AB1697" s="290"/>
      <c r="AC1697" s="290"/>
      <c r="AD1697" s="290"/>
      <c r="AE1697" s="290"/>
      <c r="AF1697" s="290"/>
      <c r="AG1697" s="561">
        <v>3612.8399800000002</v>
      </c>
      <c r="AH1697" s="561">
        <v>3695.0914400000001</v>
      </c>
      <c r="AI1697" s="290" t="s">
        <v>310</v>
      </c>
      <c r="AJ1697" s="290" t="s">
        <v>786</v>
      </c>
    </row>
    <row r="1698" spans="2:36" x14ac:dyDescent="0.25">
      <c r="B1698" s="554">
        <v>1596</v>
      </c>
      <c r="C1698" s="555"/>
      <c r="D1698" s="556"/>
      <c r="E1698" s="290" t="s">
        <v>395</v>
      </c>
      <c r="F1698" s="290" t="s">
        <v>461</v>
      </c>
      <c r="G1698" s="290" t="s">
        <v>397</v>
      </c>
      <c r="H1698" s="183" t="str">
        <f>INDEX(Sector!$D$57:$D$776,MATCH('Energy consumption (raw)'!F1698,Sector!$C$57:$C$776,FALSE))</f>
        <v>Iron and steel production</v>
      </c>
      <c r="I1698" s="183" t="str">
        <f>IF(G1698=Sector!$B$50,Sector!$B$50,IF(G1698=Sector!$B$51,Sector!$B$51,IF(G1698=Sector!$B$53,Sector!$B$53,INDEX(Sector!$E$57:$E$776,MATCH('Energy consumption (raw)'!F1698,Sector!$C$57:$C$776,FALSE)))))</f>
        <v>24 Manufacture of basic metals</v>
      </c>
      <c r="J1698" s="561"/>
      <c r="K1698" s="561">
        <v>305974700</v>
      </c>
      <c r="L1698" s="290"/>
      <c r="M1698" s="290"/>
      <c r="N1698" s="290"/>
      <c r="O1698" s="290"/>
      <c r="P1698" s="290"/>
      <c r="Q1698" s="290"/>
      <c r="R1698" s="290"/>
      <c r="S1698" s="290">
        <v>1157</v>
      </c>
      <c r="T1698" s="290"/>
      <c r="U1698" s="290"/>
      <c r="V1698" s="290"/>
      <c r="W1698" s="290"/>
      <c r="X1698" s="290"/>
      <c r="Y1698" s="290">
        <v>7000</v>
      </c>
      <c r="Z1698" s="290"/>
      <c r="AA1698" s="290"/>
      <c r="AB1698" s="290"/>
      <c r="AC1698" s="290"/>
      <c r="AD1698" s="290"/>
      <c r="AE1698" s="290"/>
      <c r="AF1698" s="290"/>
      <c r="AG1698" s="561">
        <v>54842.914370000006</v>
      </c>
      <c r="AH1698" s="561">
        <v>26889.322500000002</v>
      </c>
      <c r="AI1698" s="290" t="s">
        <v>310</v>
      </c>
      <c r="AJ1698" s="290" t="s">
        <v>786</v>
      </c>
    </row>
    <row r="1699" spans="2:36" x14ac:dyDescent="0.25">
      <c r="B1699" s="554">
        <v>1597</v>
      </c>
      <c r="C1699" s="555"/>
      <c r="D1699" s="556"/>
      <c r="E1699" s="290" t="s">
        <v>395</v>
      </c>
      <c r="F1699" s="290" t="s">
        <v>461</v>
      </c>
      <c r="G1699" s="290" t="s">
        <v>397</v>
      </c>
      <c r="H1699" s="183" t="str">
        <f>INDEX(Sector!$D$57:$D$776,MATCH('Energy consumption (raw)'!F1699,Sector!$C$57:$C$776,FALSE))</f>
        <v>Iron and steel production</v>
      </c>
      <c r="I1699" s="183" t="str">
        <f>IF(G1699=Sector!$B$50,Sector!$B$50,IF(G1699=Sector!$B$51,Sector!$B$51,IF(G1699=Sector!$B$53,Sector!$B$53,INDEX(Sector!$E$57:$E$776,MATCH('Energy consumption (raw)'!F1699,Sector!$C$57:$C$776,FALSE)))))</f>
        <v>24 Manufacture of basic metals</v>
      </c>
      <c r="J1699" s="561">
        <v>112995800</v>
      </c>
      <c r="K1699" s="561">
        <v>378366000</v>
      </c>
      <c r="L1699" s="290"/>
      <c r="M1699" s="290"/>
      <c r="N1699" s="290"/>
      <c r="O1699" s="290"/>
      <c r="P1699" s="290"/>
      <c r="Q1699" s="290"/>
      <c r="R1699" s="290"/>
      <c r="S1699" s="290"/>
      <c r="T1699" s="290"/>
      <c r="U1699" s="290"/>
      <c r="V1699" s="290"/>
      <c r="W1699" s="290"/>
      <c r="X1699" s="290"/>
      <c r="Y1699" s="290"/>
      <c r="Z1699" s="290"/>
      <c r="AA1699" s="290"/>
      <c r="AB1699" s="290"/>
      <c r="AC1699" s="290"/>
      <c r="AD1699" s="290"/>
      <c r="AE1699" s="290"/>
      <c r="AF1699" s="290"/>
      <c r="AG1699" s="561">
        <v>58381.873800000001</v>
      </c>
      <c r="AH1699" s="561">
        <v>59359.709392000004</v>
      </c>
      <c r="AI1699" s="290" t="s">
        <v>310</v>
      </c>
      <c r="AJ1699" s="290" t="s">
        <v>786</v>
      </c>
    </row>
    <row r="1700" spans="2:36" x14ac:dyDescent="0.25">
      <c r="B1700" s="554">
        <v>1598</v>
      </c>
      <c r="C1700" s="555"/>
      <c r="D1700" s="556"/>
      <c r="E1700" s="290" t="s">
        <v>395</v>
      </c>
      <c r="F1700" s="290" t="s">
        <v>461</v>
      </c>
      <c r="G1700" s="290" t="s">
        <v>397</v>
      </c>
      <c r="H1700" s="183" t="str">
        <f>INDEX(Sector!$D$57:$D$776,MATCH('Energy consumption (raw)'!F1700,Sector!$C$57:$C$776,FALSE))</f>
        <v>Iron and steel production</v>
      </c>
      <c r="I1700" s="183" t="str">
        <f>IF(G1700=Sector!$B$50,Sector!$B$50,IF(G1700=Sector!$B$51,Sector!$B$51,IF(G1700=Sector!$B$53,Sector!$B$53,INDEX(Sector!$E$57:$E$776,MATCH('Energy consumption (raw)'!F1700,Sector!$C$57:$C$776,FALSE)))))</f>
        <v>24 Manufacture of basic metals</v>
      </c>
      <c r="J1700" s="561"/>
      <c r="K1700" s="561">
        <v>199193700</v>
      </c>
      <c r="L1700" s="290"/>
      <c r="M1700" s="290"/>
      <c r="N1700" s="290"/>
      <c r="O1700" s="290"/>
      <c r="P1700" s="290"/>
      <c r="Q1700" s="290"/>
      <c r="R1700" s="290"/>
      <c r="S1700" s="290"/>
      <c r="T1700" s="290"/>
      <c r="U1700" s="290"/>
      <c r="V1700" s="290"/>
      <c r="W1700" s="290"/>
      <c r="X1700" s="290"/>
      <c r="Y1700" s="290"/>
      <c r="Z1700" s="290"/>
      <c r="AA1700" s="290"/>
      <c r="AB1700" s="290"/>
      <c r="AC1700" s="290"/>
      <c r="AD1700" s="290"/>
      <c r="AE1700" s="290"/>
      <c r="AF1700" s="290"/>
      <c r="AG1700" s="561">
        <v>30735.587910000002</v>
      </c>
      <c r="AH1700" s="561">
        <v>35552.922839999999</v>
      </c>
      <c r="AI1700" s="290" t="s">
        <v>310</v>
      </c>
      <c r="AJ1700" s="290" t="s">
        <v>786</v>
      </c>
    </row>
    <row r="1701" spans="2:36" x14ac:dyDescent="0.25">
      <c r="B1701" s="554">
        <v>1599</v>
      </c>
      <c r="C1701" s="555"/>
      <c r="D1701" s="556"/>
      <c r="E1701" s="290" t="s">
        <v>395</v>
      </c>
      <c r="F1701" s="290" t="s">
        <v>461</v>
      </c>
      <c r="G1701" s="290" t="s">
        <v>397</v>
      </c>
      <c r="H1701" s="183" t="str">
        <f>INDEX(Sector!$D$57:$D$776,MATCH('Energy consumption (raw)'!F1701,Sector!$C$57:$C$776,FALSE))</f>
        <v>Iron and steel production</v>
      </c>
      <c r="I1701" s="183" t="str">
        <f>IF(G1701=Sector!$B$50,Sector!$B$50,IF(G1701=Sector!$B$51,Sector!$B$51,IF(G1701=Sector!$B$53,Sector!$B$53,INDEX(Sector!$E$57:$E$776,MATCH('Energy consumption (raw)'!F1701,Sector!$C$57:$C$776,FALSE)))))</f>
        <v>24 Manufacture of basic metals</v>
      </c>
      <c r="J1701" s="561"/>
      <c r="K1701" s="561">
        <v>67219200</v>
      </c>
      <c r="L1701" s="290"/>
      <c r="M1701" s="290"/>
      <c r="N1701" s="290"/>
      <c r="O1701" s="290"/>
      <c r="P1701" s="290"/>
      <c r="Q1701" s="290"/>
      <c r="R1701" s="290"/>
      <c r="S1701" s="290"/>
      <c r="T1701" s="290"/>
      <c r="U1701" s="290"/>
      <c r="V1701" s="290"/>
      <c r="W1701" s="290"/>
      <c r="X1701" s="290"/>
      <c r="Y1701" s="290"/>
      <c r="Z1701" s="290"/>
      <c r="AA1701" s="290"/>
      <c r="AB1701" s="290"/>
      <c r="AC1701" s="290"/>
      <c r="AD1701" s="290"/>
      <c r="AE1701" s="290"/>
      <c r="AF1701" s="290"/>
      <c r="AG1701" s="561">
        <v>10371.922560000001</v>
      </c>
      <c r="AH1701" s="561">
        <v>11352.39105</v>
      </c>
      <c r="AI1701" s="290" t="s">
        <v>310</v>
      </c>
      <c r="AJ1701" s="290" t="s">
        <v>786</v>
      </c>
    </row>
    <row r="1702" spans="2:36" x14ac:dyDescent="0.25">
      <c r="B1702" s="554">
        <v>1600</v>
      </c>
      <c r="C1702" s="555"/>
      <c r="D1702" s="556"/>
      <c r="E1702" s="290" t="s">
        <v>395</v>
      </c>
      <c r="F1702" s="290" t="s">
        <v>461</v>
      </c>
      <c r="G1702" s="290" t="s">
        <v>397</v>
      </c>
      <c r="H1702" s="183" t="str">
        <f>INDEX(Sector!$D$57:$D$776,MATCH('Energy consumption (raw)'!F1702,Sector!$C$57:$C$776,FALSE))</f>
        <v>Iron and steel production</v>
      </c>
      <c r="I1702" s="183" t="str">
        <f>IF(G1702=Sector!$B$50,Sector!$B$50,IF(G1702=Sector!$B$51,Sector!$B$51,IF(G1702=Sector!$B$53,Sector!$B$53,INDEX(Sector!$E$57:$E$776,MATCH('Energy consumption (raw)'!F1702,Sector!$C$57:$C$776,FALSE)))))</f>
        <v>24 Manufacture of basic metals</v>
      </c>
      <c r="J1702" s="561"/>
      <c r="K1702" s="561">
        <v>71348600</v>
      </c>
      <c r="L1702" s="290"/>
      <c r="M1702" s="290"/>
      <c r="N1702" s="290"/>
      <c r="O1702" s="290"/>
      <c r="P1702" s="290"/>
      <c r="Q1702" s="290"/>
      <c r="R1702" s="290"/>
      <c r="S1702" s="290">
        <v>72982</v>
      </c>
      <c r="T1702" s="290"/>
      <c r="U1702" s="290"/>
      <c r="V1702" s="290"/>
      <c r="W1702" s="290"/>
      <c r="X1702" s="290"/>
      <c r="Y1702" s="290"/>
      <c r="Z1702" s="290"/>
      <c r="AA1702" s="290"/>
      <c r="AB1702" s="290"/>
      <c r="AC1702" s="290"/>
      <c r="AD1702" s="290">
        <v>41881</v>
      </c>
      <c r="AE1702" s="290"/>
      <c r="AF1702" s="290"/>
      <c r="AG1702" s="561">
        <v>14763.02924</v>
      </c>
      <c r="AH1702" s="561">
        <v>10810.68</v>
      </c>
      <c r="AI1702" s="290" t="s">
        <v>310</v>
      </c>
      <c r="AJ1702" s="290" t="s">
        <v>786</v>
      </c>
    </row>
    <row r="1703" spans="2:36" x14ac:dyDescent="0.25">
      <c r="B1703" s="554">
        <v>1601</v>
      </c>
      <c r="C1703" s="555"/>
      <c r="D1703" s="556"/>
      <c r="E1703" s="290" t="s">
        <v>395</v>
      </c>
      <c r="F1703" s="290" t="s">
        <v>461</v>
      </c>
      <c r="G1703" s="290" t="s">
        <v>397</v>
      </c>
      <c r="H1703" s="183" t="str">
        <f>INDEX(Sector!$D$57:$D$776,MATCH('Energy consumption (raw)'!F1703,Sector!$C$57:$C$776,FALSE))</f>
        <v>Iron and steel production</v>
      </c>
      <c r="I1703" s="183" t="str">
        <f>IF(G1703=Sector!$B$50,Sector!$B$50,IF(G1703=Sector!$B$51,Sector!$B$51,IF(G1703=Sector!$B$53,Sector!$B$53,INDEX(Sector!$E$57:$E$776,MATCH('Energy consumption (raw)'!F1703,Sector!$C$57:$C$776,FALSE)))))</f>
        <v>24 Manufacture of basic metals</v>
      </c>
      <c r="J1703" s="561">
        <v>35767200</v>
      </c>
      <c r="K1703" s="561">
        <v>35767200</v>
      </c>
      <c r="L1703" s="290"/>
      <c r="M1703" s="290"/>
      <c r="N1703" s="290"/>
      <c r="O1703" s="290"/>
      <c r="P1703" s="290"/>
      <c r="Q1703" s="290"/>
      <c r="R1703" s="290"/>
      <c r="S1703" s="290"/>
      <c r="T1703" s="290"/>
      <c r="U1703" s="290"/>
      <c r="V1703" s="290"/>
      <c r="W1703" s="290"/>
      <c r="X1703" s="290"/>
      <c r="Y1703" s="290"/>
      <c r="Z1703" s="290"/>
      <c r="AA1703" s="290"/>
      <c r="AB1703" s="290"/>
      <c r="AC1703" s="290"/>
      <c r="AD1703" s="290"/>
      <c r="AE1703" s="290"/>
      <c r="AF1703" s="290"/>
      <c r="AG1703" s="561">
        <v>5518.87896</v>
      </c>
      <c r="AH1703" s="561">
        <v>9478.5510400000003</v>
      </c>
      <c r="AI1703" s="290" t="s">
        <v>310</v>
      </c>
      <c r="AJ1703" s="290" t="s">
        <v>786</v>
      </c>
    </row>
    <row r="1704" spans="2:36" x14ac:dyDescent="0.25">
      <c r="B1704" s="554">
        <v>1602</v>
      </c>
      <c r="C1704" s="555"/>
      <c r="D1704" s="556"/>
      <c r="E1704" s="290" t="s">
        <v>395</v>
      </c>
      <c r="F1704" s="290" t="s">
        <v>461</v>
      </c>
      <c r="G1704" s="290" t="s">
        <v>397</v>
      </c>
      <c r="H1704" s="183" t="str">
        <f>INDEX(Sector!$D$57:$D$776,MATCH('Energy consumption (raw)'!F1704,Sector!$C$57:$C$776,FALSE))</f>
        <v>Iron and steel production</v>
      </c>
      <c r="I1704" s="183" t="str">
        <f>IF(G1704=Sector!$B$50,Sector!$B$50,IF(G1704=Sector!$B$51,Sector!$B$51,IF(G1704=Sector!$B$53,Sector!$B$53,INDEX(Sector!$E$57:$E$776,MATCH('Energy consumption (raw)'!F1704,Sector!$C$57:$C$776,FALSE)))))</f>
        <v>24 Manufacture of basic metals</v>
      </c>
      <c r="J1704" s="561">
        <v>33435900</v>
      </c>
      <c r="K1704" s="561">
        <v>33453900</v>
      </c>
      <c r="L1704" s="290"/>
      <c r="M1704" s="290"/>
      <c r="N1704" s="290"/>
      <c r="O1704" s="290"/>
      <c r="P1704" s="290"/>
      <c r="Q1704" s="290"/>
      <c r="R1704" s="290"/>
      <c r="S1704" s="290">
        <v>506</v>
      </c>
      <c r="T1704" s="290"/>
      <c r="U1704" s="290"/>
      <c r="V1704" s="290"/>
      <c r="W1704" s="290"/>
      <c r="X1704" s="290"/>
      <c r="Y1704" s="290"/>
      <c r="Z1704" s="290"/>
      <c r="AA1704" s="290"/>
      <c r="AB1704" s="290"/>
      <c r="AC1704" s="290"/>
      <c r="AD1704" s="290"/>
      <c r="AE1704" s="290"/>
      <c r="AF1704" s="290"/>
      <c r="AG1704" s="561">
        <v>5162.3820500000002</v>
      </c>
      <c r="AH1704" s="561">
        <v>9321.5984599999992</v>
      </c>
      <c r="AI1704" s="290" t="s">
        <v>310</v>
      </c>
      <c r="AJ1704" s="290" t="s">
        <v>786</v>
      </c>
    </row>
    <row r="1705" spans="2:36" x14ac:dyDescent="0.25">
      <c r="B1705" s="554">
        <v>1603</v>
      </c>
      <c r="C1705" s="555"/>
      <c r="D1705" s="556"/>
      <c r="E1705" s="290" t="s">
        <v>395</v>
      </c>
      <c r="F1705" s="290" t="s">
        <v>461</v>
      </c>
      <c r="G1705" s="290" t="s">
        <v>397</v>
      </c>
      <c r="H1705" s="183" t="str">
        <f>INDEX(Sector!$D$57:$D$776,MATCH('Energy consumption (raw)'!F1705,Sector!$C$57:$C$776,FALSE))</f>
        <v>Iron and steel production</v>
      </c>
      <c r="I1705" s="183" t="str">
        <f>IF(G1705=Sector!$B$50,Sector!$B$50,IF(G1705=Sector!$B$51,Sector!$B$51,IF(G1705=Sector!$B$53,Sector!$B$53,INDEX(Sector!$E$57:$E$776,MATCH('Energy consumption (raw)'!F1705,Sector!$C$57:$C$776,FALSE)))))</f>
        <v>24 Manufacture of basic metals</v>
      </c>
      <c r="J1705" s="561">
        <v>31113000</v>
      </c>
      <c r="K1705" s="561">
        <v>35331500</v>
      </c>
      <c r="L1705" s="290"/>
      <c r="M1705" s="290"/>
      <c r="N1705" s="290"/>
      <c r="O1705" s="290"/>
      <c r="P1705" s="290"/>
      <c r="Q1705" s="290"/>
      <c r="R1705" s="290"/>
      <c r="S1705" s="290"/>
      <c r="T1705" s="290"/>
      <c r="U1705" s="290"/>
      <c r="V1705" s="290"/>
      <c r="W1705" s="290"/>
      <c r="X1705" s="290"/>
      <c r="Y1705" s="290"/>
      <c r="Z1705" s="290"/>
      <c r="AA1705" s="290"/>
      <c r="AB1705" s="290"/>
      <c r="AC1705" s="290"/>
      <c r="AD1705" s="290"/>
      <c r="AE1705" s="290"/>
      <c r="AF1705" s="290"/>
      <c r="AG1705" s="561">
        <v>5451.6504500000001</v>
      </c>
      <c r="AH1705" s="561">
        <v>6921.9442900000004</v>
      </c>
      <c r="AI1705" s="290" t="s">
        <v>310</v>
      </c>
      <c r="AJ1705" s="290" t="s">
        <v>786</v>
      </c>
    </row>
    <row r="1706" spans="2:36" x14ac:dyDescent="0.25">
      <c r="B1706" s="554">
        <v>1604</v>
      </c>
      <c r="C1706" s="555"/>
      <c r="D1706" s="556"/>
      <c r="E1706" s="290" t="s">
        <v>395</v>
      </c>
      <c r="F1706" s="290" t="s">
        <v>461</v>
      </c>
      <c r="G1706" s="290" t="s">
        <v>397</v>
      </c>
      <c r="H1706" s="183" t="str">
        <f>INDEX(Sector!$D$57:$D$776,MATCH('Energy consumption (raw)'!F1706,Sector!$C$57:$C$776,FALSE))</f>
        <v>Iron and steel production</v>
      </c>
      <c r="I1706" s="183" t="str">
        <f>IF(G1706=Sector!$B$50,Sector!$B$50,IF(G1706=Sector!$B$51,Sector!$B$51,IF(G1706=Sector!$B$53,Sector!$B$53,INDEX(Sector!$E$57:$E$776,MATCH('Energy consumption (raw)'!F1706,Sector!$C$57:$C$776,FALSE)))))</f>
        <v>24 Manufacture of basic metals</v>
      </c>
      <c r="J1706" s="561">
        <v>28837600</v>
      </c>
      <c r="K1706" s="561">
        <v>28837600</v>
      </c>
      <c r="L1706" s="290"/>
      <c r="M1706" s="290"/>
      <c r="N1706" s="290"/>
      <c r="O1706" s="290"/>
      <c r="P1706" s="290"/>
      <c r="Q1706" s="290"/>
      <c r="R1706" s="290"/>
      <c r="S1706" s="290"/>
      <c r="T1706" s="290"/>
      <c r="U1706" s="290"/>
      <c r="V1706" s="290"/>
      <c r="W1706" s="290"/>
      <c r="X1706" s="290"/>
      <c r="Y1706" s="290"/>
      <c r="Z1706" s="290"/>
      <c r="AA1706" s="290"/>
      <c r="AB1706" s="290"/>
      <c r="AC1706" s="290"/>
      <c r="AD1706" s="290"/>
      <c r="AE1706" s="290"/>
      <c r="AF1706" s="290"/>
      <c r="AG1706" s="561">
        <v>4449.6416800000006</v>
      </c>
      <c r="AH1706" s="561">
        <v>5023.9308500000006</v>
      </c>
      <c r="AI1706" s="290" t="s">
        <v>310</v>
      </c>
      <c r="AJ1706" s="290" t="s">
        <v>786</v>
      </c>
    </row>
    <row r="1707" spans="2:36" x14ac:dyDescent="0.25">
      <c r="B1707" s="554">
        <v>1605</v>
      </c>
      <c r="C1707" s="555"/>
      <c r="D1707" s="556"/>
      <c r="E1707" s="290" t="s">
        <v>395</v>
      </c>
      <c r="F1707" s="290" t="s">
        <v>461</v>
      </c>
      <c r="G1707" s="290" t="s">
        <v>397</v>
      </c>
      <c r="H1707" s="183" t="str">
        <f>INDEX(Sector!$D$57:$D$776,MATCH('Energy consumption (raw)'!F1707,Sector!$C$57:$C$776,FALSE))</f>
        <v>Iron and steel production</v>
      </c>
      <c r="I1707" s="183" t="str">
        <f>IF(G1707=Sector!$B$50,Sector!$B$50,IF(G1707=Sector!$B$51,Sector!$B$51,IF(G1707=Sector!$B$53,Sector!$B$53,INDEX(Sector!$E$57:$E$776,MATCH('Energy consumption (raw)'!F1707,Sector!$C$57:$C$776,FALSE)))))</f>
        <v>24 Manufacture of basic metals</v>
      </c>
      <c r="J1707" s="561">
        <v>11638700</v>
      </c>
      <c r="K1707" s="561">
        <v>15701300</v>
      </c>
      <c r="L1707" s="290"/>
      <c r="M1707" s="290"/>
      <c r="N1707" s="290"/>
      <c r="O1707" s="290"/>
      <c r="P1707" s="290"/>
      <c r="Q1707" s="290"/>
      <c r="R1707" s="290"/>
      <c r="S1707" s="290"/>
      <c r="T1707" s="290"/>
      <c r="U1707" s="290"/>
      <c r="V1707" s="290"/>
      <c r="W1707" s="290"/>
      <c r="X1707" s="290"/>
      <c r="Y1707" s="290"/>
      <c r="Z1707" s="290"/>
      <c r="AA1707" s="290"/>
      <c r="AB1707" s="290"/>
      <c r="AC1707" s="290"/>
      <c r="AD1707" s="290"/>
      <c r="AE1707" s="290"/>
      <c r="AF1707" s="290"/>
      <c r="AG1707" s="561">
        <v>2422.7105900000001</v>
      </c>
      <c r="AH1707" s="561">
        <v>3864.5823700000001</v>
      </c>
      <c r="AI1707" s="290" t="s">
        <v>310</v>
      </c>
      <c r="AJ1707" s="290" t="s">
        <v>786</v>
      </c>
    </row>
    <row r="1708" spans="2:36" x14ac:dyDescent="0.25">
      <c r="B1708" s="554">
        <v>1606</v>
      </c>
      <c r="C1708" s="555"/>
      <c r="D1708" s="556"/>
      <c r="E1708" s="290" t="s">
        <v>395</v>
      </c>
      <c r="F1708" s="290" t="s">
        <v>461</v>
      </c>
      <c r="G1708" s="290" t="s">
        <v>397</v>
      </c>
      <c r="H1708" s="183" t="str">
        <f>INDEX(Sector!$D$57:$D$776,MATCH('Energy consumption (raw)'!F1708,Sector!$C$57:$C$776,FALSE))</f>
        <v>Iron and steel production</v>
      </c>
      <c r="I1708" s="183" t="str">
        <f>IF(G1708=Sector!$B$50,Sector!$B$50,IF(G1708=Sector!$B$51,Sector!$B$51,IF(G1708=Sector!$B$53,Sector!$B$53,INDEX(Sector!$E$57:$E$776,MATCH('Energy consumption (raw)'!F1708,Sector!$C$57:$C$776,FALSE)))))</f>
        <v>24 Manufacture of basic metals</v>
      </c>
      <c r="J1708" s="561"/>
      <c r="K1708" s="561">
        <v>26764000</v>
      </c>
      <c r="L1708" s="290"/>
      <c r="M1708" s="290"/>
      <c r="N1708" s="290"/>
      <c r="O1708" s="290"/>
      <c r="P1708" s="290"/>
      <c r="Q1708" s="290"/>
      <c r="R1708" s="290"/>
      <c r="S1708" s="290"/>
      <c r="T1708" s="290"/>
      <c r="U1708" s="290"/>
      <c r="V1708" s="290"/>
      <c r="W1708" s="290"/>
      <c r="X1708" s="290"/>
      <c r="Y1708" s="290"/>
      <c r="Z1708" s="290"/>
      <c r="AA1708" s="290"/>
      <c r="AB1708" s="290"/>
      <c r="AC1708" s="290"/>
      <c r="AD1708" s="290"/>
      <c r="AE1708" s="290"/>
      <c r="AF1708" s="290"/>
      <c r="AG1708" s="561">
        <v>4129.6851999999999</v>
      </c>
      <c r="AH1708" s="561">
        <v>2920.0040600000002</v>
      </c>
      <c r="AI1708" s="290" t="s">
        <v>310</v>
      </c>
      <c r="AJ1708" s="290" t="s">
        <v>786</v>
      </c>
    </row>
    <row r="1709" spans="2:36" x14ac:dyDescent="0.25">
      <c r="B1709" s="554">
        <v>1607</v>
      </c>
      <c r="C1709" s="555"/>
      <c r="D1709" s="556"/>
      <c r="E1709" s="290" t="s">
        <v>395</v>
      </c>
      <c r="F1709" s="290" t="s">
        <v>461</v>
      </c>
      <c r="G1709" s="290" t="s">
        <v>397</v>
      </c>
      <c r="H1709" s="183" t="str">
        <f>INDEX(Sector!$D$57:$D$776,MATCH('Energy consumption (raw)'!F1709,Sector!$C$57:$C$776,FALSE))</f>
        <v>Iron and steel production</v>
      </c>
      <c r="I1709" s="183" t="str">
        <f>IF(G1709=Sector!$B$50,Sector!$B$50,IF(G1709=Sector!$B$51,Sector!$B$51,IF(G1709=Sector!$B$53,Sector!$B$53,INDEX(Sector!$E$57:$E$776,MATCH('Energy consumption (raw)'!F1709,Sector!$C$57:$C$776,FALSE)))))</f>
        <v>24 Manufacture of basic metals</v>
      </c>
      <c r="J1709" s="561">
        <v>16204300</v>
      </c>
      <c r="K1709" s="561">
        <v>16204300</v>
      </c>
      <c r="L1709" s="290"/>
      <c r="M1709" s="290"/>
      <c r="N1709" s="290"/>
      <c r="O1709" s="290"/>
      <c r="P1709" s="290"/>
      <c r="Q1709" s="290"/>
      <c r="R1709" s="290"/>
      <c r="S1709" s="290"/>
      <c r="T1709" s="290"/>
      <c r="U1709" s="290"/>
      <c r="V1709" s="290"/>
      <c r="W1709" s="290"/>
      <c r="X1709" s="290"/>
      <c r="Y1709" s="290"/>
      <c r="Z1709" s="290"/>
      <c r="AA1709" s="290"/>
      <c r="AB1709" s="290"/>
      <c r="AC1709" s="290"/>
      <c r="AD1709" s="290"/>
      <c r="AE1709" s="290"/>
      <c r="AF1709" s="290"/>
      <c r="AG1709" s="561">
        <v>2500.3234900000002</v>
      </c>
      <c r="AH1709" s="561">
        <v>2506.5109200000002</v>
      </c>
      <c r="AI1709" s="290" t="s">
        <v>310</v>
      </c>
      <c r="AJ1709" s="290" t="s">
        <v>786</v>
      </c>
    </row>
    <row r="1710" spans="2:36" x14ac:dyDescent="0.25">
      <c r="B1710" s="554">
        <v>1608</v>
      </c>
      <c r="C1710" s="555"/>
      <c r="D1710" s="556"/>
      <c r="E1710" s="290" t="s">
        <v>395</v>
      </c>
      <c r="F1710" s="290" t="s">
        <v>461</v>
      </c>
      <c r="G1710" s="290" t="s">
        <v>397</v>
      </c>
      <c r="H1710" s="183" t="str">
        <f>INDEX(Sector!$D$57:$D$776,MATCH('Energy consumption (raw)'!F1710,Sector!$C$57:$C$776,FALSE))</f>
        <v>Iron and steel production</v>
      </c>
      <c r="I1710" s="183" t="str">
        <f>IF(G1710=Sector!$B$50,Sector!$B$50,IF(G1710=Sector!$B$51,Sector!$B$51,IF(G1710=Sector!$B$53,Sector!$B$53,INDEX(Sector!$E$57:$E$776,MATCH('Energy consumption (raw)'!F1710,Sector!$C$57:$C$776,FALSE)))))</f>
        <v>24 Manufacture of basic metals</v>
      </c>
      <c r="J1710" s="561"/>
      <c r="K1710" s="561">
        <v>16889200</v>
      </c>
      <c r="L1710" s="290"/>
      <c r="M1710" s="290"/>
      <c r="N1710" s="290"/>
      <c r="O1710" s="290"/>
      <c r="P1710" s="290"/>
      <c r="Q1710" s="290"/>
      <c r="R1710" s="290"/>
      <c r="S1710" s="290"/>
      <c r="T1710" s="290"/>
      <c r="U1710" s="290"/>
      <c r="V1710" s="290"/>
      <c r="W1710" s="290"/>
      <c r="X1710" s="290"/>
      <c r="Y1710" s="290"/>
      <c r="Z1710" s="290"/>
      <c r="AA1710" s="290"/>
      <c r="AB1710" s="290"/>
      <c r="AC1710" s="290"/>
      <c r="AD1710" s="290"/>
      <c r="AE1710" s="290"/>
      <c r="AF1710" s="290"/>
      <c r="AG1710" s="561">
        <v>2606.0035600000001</v>
      </c>
      <c r="AH1710" s="561">
        <v>2434.5454</v>
      </c>
      <c r="AI1710" s="290" t="s">
        <v>310</v>
      </c>
      <c r="AJ1710" s="290" t="s">
        <v>786</v>
      </c>
    </row>
    <row r="1711" spans="2:36" x14ac:dyDescent="0.25">
      <c r="B1711" s="554">
        <v>1609</v>
      </c>
      <c r="C1711" s="555"/>
      <c r="D1711" s="556"/>
      <c r="E1711" s="290" t="s">
        <v>395</v>
      </c>
      <c r="F1711" s="290" t="s">
        <v>461</v>
      </c>
      <c r="G1711" s="290" t="s">
        <v>397</v>
      </c>
      <c r="H1711" s="183" t="str">
        <f>INDEX(Sector!$D$57:$D$776,MATCH('Energy consumption (raw)'!F1711,Sector!$C$57:$C$776,FALSE))</f>
        <v>Iron and steel production</v>
      </c>
      <c r="I1711" s="183" t="str">
        <f>IF(G1711=Sector!$B$50,Sector!$B$50,IF(G1711=Sector!$B$51,Sector!$B$51,IF(G1711=Sector!$B$53,Sector!$B$53,INDEX(Sector!$E$57:$E$776,MATCH('Energy consumption (raw)'!F1711,Sector!$C$57:$C$776,FALSE)))))</f>
        <v>24 Manufacture of basic metals</v>
      </c>
      <c r="J1711" s="561"/>
      <c r="K1711" s="561">
        <v>15465400</v>
      </c>
      <c r="L1711" s="290"/>
      <c r="M1711" s="290"/>
      <c r="N1711" s="290"/>
      <c r="O1711" s="290"/>
      <c r="P1711" s="290"/>
      <c r="Q1711" s="290"/>
      <c r="R1711" s="290"/>
      <c r="S1711" s="290"/>
      <c r="T1711" s="290"/>
      <c r="U1711" s="290"/>
      <c r="V1711" s="290"/>
      <c r="W1711" s="290"/>
      <c r="X1711" s="290"/>
      <c r="Y1711" s="290"/>
      <c r="Z1711" s="290"/>
      <c r="AA1711" s="290"/>
      <c r="AB1711" s="290"/>
      <c r="AC1711" s="290"/>
      <c r="AD1711" s="290"/>
      <c r="AE1711" s="290"/>
      <c r="AF1711" s="290"/>
      <c r="AG1711" s="561">
        <v>2386.31122</v>
      </c>
      <c r="AH1711" s="561">
        <v>2163.6871800000004</v>
      </c>
      <c r="AI1711" s="290" t="s">
        <v>310</v>
      </c>
      <c r="AJ1711" s="290" t="s">
        <v>786</v>
      </c>
    </row>
    <row r="1712" spans="2:36" x14ac:dyDescent="0.25">
      <c r="B1712" s="554">
        <v>1610</v>
      </c>
      <c r="C1712" s="555"/>
      <c r="D1712" s="556"/>
      <c r="E1712" s="290" t="s">
        <v>395</v>
      </c>
      <c r="F1712" s="290" t="s">
        <v>461</v>
      </c>
      <c r="G1712" s="290" t="s">
        <v>397</v>
      </c>
      <c r="H1712" s="183" t="str">
        <f>INDEX(Sector!$D$57:$D$776,MATCH('Energy consumption (raw)'!F1712,Sector!$C$57:$C$776,FALSE))</f>
        <v>Iron and steel production</v>
      </c>
      <c r="I1712" s="183" t="str">
        <f>IF(G1712=Sector!$B$50,Sector!$B$50,IF(G1712=Sector!$B$51,Sector!$B$51,IF(G1712=Sector!$B$53,Sector!$B$53,INDEX(Sector!$E$57:$E$776,MATCH('Energy consumption (raw)'!F1712,Sector!$C$57:$C$776,FALSE)))))</f>
        <v>24 Manufacture of basic metals</v>
      </c>
      <c r="J1712" s="561"/>
      <c r="K1712" s="561">
        <v>18263200</v>
      </c>
      <c r="L1712" s="290"/>
      <c r="M1712" s="290"/>
      <c r="N1712" s="290"/>
      <c r="O1712" s="290"/>
      <c r="P1712" s="290"/>
      <c r="Q1712" s="290"/>
      <c r="R1712" s="290"/>
      <c r="S1712" s="290"/>
      <c r="T1712" s="290"/>
      <c r="U1712" s="290"/>
      <c r="V1712" s="290"/>
      <c r="W1712" s="290"/>
      <c r="X1712" s="290"/>
      <c r="Y1712" s="290"/>
      <c r="Z1712" s="290"/>
      <c r="AA1712" s="290"/>
      <c r="AB1712" s="290"/>
      <c r="AC1712" s="290"/>
      <c r="AD1712" s="290"/>
      <c r="AE1712" s="290"/>
      <c r="AF1712" s="290"/>
      <c r="AG1712" s="561">
        <v>2818.0117600000003</v>
      </c>
      <c r="AH1712" s="561">
        <v>2138.6134300000003</v>
      </c>
      <c r="AI1712" s="290" t="s">
        <v>310</v>
      </c>
      <c r="AJ1712" s="290" t="s">
        <v>786</v>
      </c>
    </row>
    <row r="1713" spans="2:36" x14ac:dyDescent="0.25">
      <c r="B1713" s="554">
        <v>1611</v>
      </c>
      <c r="C1713" s="555"/>
      <c r="D1713" s="556"/>
      <c r="E1713" s="290" t="s">
        <v>395</v>
      </c>
      <c r="F1713" s="290" t="s">
        <v>461</v>
      </c>
      <c r="G1713" s="290" t="s">
        <v>397</v>
      </c>
      <c r="H1713" s="183" t="str">
        <f>INDEX(Sector!$D$57:$D$776,MATCH('Energy consumption (raw)'!F1713,Sector!$C$57:$C$776,FALSE))</f>
        <v>Iron and steel production</v>
      </c>
      <c r="I1713" s="183" t="str">
        <f>IF(G1713=Sector!$B$50,Sector!$B$50,IF(G1713=Sector!$B$51,Sector!$B$51,IF(G1713=Sector!$B$53,Sector!$B$53,INDEX(Sector!$E$57:$E$776,MATCH('Energy consumption (raw)'!F1713,Sector!$C$57:$C$776,FALSE)))))</f>
        <v>24 Manufacture of basic metals</v>
      </c>
      <c r="J1713" s="561">
        <v>8208000</v>
      </c>
      <c r="K1713" s="561">
        <v>8208000</v>
      </c>
      <c r="L1713" s="290"/>
      <c r="M1713" s="290"/>
      <c r="N1713" s="290"/>
      <c r="O1713" s="290"/>
      <c r="P1713" s="290"/>
      <c r="Q1713" s="290"/>
      <c r="R1713" s="290"/>
      <c r="S1713" s="290"/>
      <c r="T1713" s="290"/>
      <c r="U1713" s="290"/>
      <c r="V1713" s="290"/>
      <c r="W1713" s="290"/>
      <c r="X1713" s="290"/>
      <c r="Y1713" s="290"/>
      <c r="Z1713" s="290"/>
      <c r="AA1713" s="290"/>
      <c r="AB1713" s="290"/>
      <c r="AC1713" s="290"/>
      <c r="AD1713" s="290"/>
      <c r="AE1713" s="290"/>
      <c r="AF1713" s="290"/>
      <c r="AG1713" s="561">
        <v>1266.4944</v>
      </c>
      <c r="AH1713" s="561">
        <v>1548.2616300000002</v>
      </c>
      <c r="AI1713" s="290" t="s">
        <v>310</v>
      </c>
      <c r="AJ1713" s="290" t="s">
        <v>786</v>
      </c>
    </row>
    <row r="1714" spans="2:36" x14ac:dyDescent="0.25">
      <c r="B1714" s="554">
        <v>1612</v>
      </c>
      <c r="C1714" s="555"/>
      <c r="D1714" s="556"/>
      <c r="E1714" s="290" t="s">
        <v>395</v>
      </c>
      <c r="F1714" s="290" t="s">
        <v>461</v>
      </c>
      <c r="G1714" s="290" t="s">
        <v>397</v>
      </c>
      <c r="H1714" s="183" t="str">
        <f>INDEX(Sector!$D$57:$D$776,MATCH('Energy consumption (raw)'!F1714,Sector!$C$57:$C$776,FALSE))</f>
        <v>Iron and steel production</v>
      </c>
      <c r="I1714" s="183" t="str">
        <f>IF(G1714=Sector!$B$50,Sector!$B$50,IF(G1714=Sector!$B$51,Sector!$B$51,IF(G1714=Sector!$B$53,Sector!$B$53,INDEX(Sector!$E$57:$E$776,MATCH('Energy consumption (raw)'!F1714,Sector!$C$57:$C$776,FALSE)))))</f>
        <v>24 Manufacture of basic metals</v>
      </c>
      <c r="J1714" s="561"/>
      <c r="K1714" s="561">
        <v>8681500</v>
      </c>
      <c r="L1714" s="290"/>
      <c r="M1714" s="290"/>
      <c r="N1714" s="290"/>
      <c r="O1714" s="290"/>
      <c r="P1714" s="290"/>
      <c r="Q1714" s="290"/>
      <c r="R1714" s="290"/>
      <c r="S1714" s="290"/>
      <c r="T1714" s="290"/>
      <c r="U1714" s="290"/>
      <c r="V1714" s="290"/>
      <c r="W1714" s="290"/>
      <c r="X1714" s="290"/>
      <c r="Y1714" s="290"/>
      <c r="Z1714" s="290"/>
      <c r="AA1714" s="290"/>
      <c r="AB1714" s="290"/>
      <c r="AC1714" s="290"/>
      <c r="AD1714" s="290"/>
      <c r="AE1714" s="290"/>
      <c r="AF1714" s="290"/>
      <c r="AG1714" s="561">
        <v>1339.5554500000001</v>
      </c>
      <c r="AH1714" s="561">
        <v>1303.9893000000002</v>
      </c>
      <c r="AI1714" s="290" t="s">
        <v>310</v>
      </c>
      <c r="AJ1714" s="290" t="s">
        <v>786</v>
      </c>
    </row>
    <row r="1715" spans="2:36" x14ac:dyDescent="0.25">
      <c r="B1715" s="554">
        <v>1613</v>
      </c>
      <c r="C1715" s="555"/>
      <c r="D1715" s="556"/>
      <c r="E1715" s="290" t="s">
        <v>395</v>
      </c>
      <c r="F1715" s="290" t="s">
        <v>461</v>
      </c>
      <c r="G1715" s="290" t="s">
        <v>397</v>
      </c>
      <c r="H1715" s="183" t="str">
        <f>INDEX(Sector!$D$57:$D$776,MATCH('Energy consumption (raw)'!F1715,Sector!$C$57:$C$776,FALSE))</f>
        <v>Iron and steel production</v>
      </c>
      <c r="I1715" s="183" t="str">
        <f>IF(G1715=Sector!$B$50,Sector!$B$50,IF(G1715=Sector!$B$51,Sector!$B$51,IF(G1715=Sector!$B$53,Sector!$B$53,INDEX(Sector!$E$57:$E$776,MATCH('Energy consumption (raw)'!F1715,Sector!$C$57:$C$776,FALSE)))))</f>
        <v>24 Manufacture of basic metals</v>
      </c>
      <c r="J1715" s="561">
        <v>6609100</v>
      </c>
      <c r="K1715" s="561">
        <v>6609100</v>
      </c>
      <c r="L1715" s="290"/>
      <c r="M1715" s="290"/>
      <c r="N1715" s="290"/>
      <c r="O1715" s="290"/>
      <c r="P1715" s="290"/>
      <c r="Q1715" s="290"/>
      <c r="R1715" s="290"/>
      <c r="S1715" s="290"/>
      <c r="T1715" s="290"/>
      <c r="U1715" s="290"/>
      <c r="V1715" s="290"/>
      <c r="W1715" s="290"/>
      <c r="X1715" s="290"/>
      <c r="Y1715" s="290"/>
      <c r="Z1715" s="290"/>
      <c r="AA1715" s="290"/>
      <c r="AB1715" s="290"/>
      <c r="AC1715" s="290"/>
      <c r="AD1715" s="290"/>
      <c r="AE1715" s="290"/>
      <c r="AF1715" s="290"/>
      <c r="AG1715" s="561">
        <v>1019.7841300000001</v>
      </c>
      <c r="AH1715" s="561">
        <v>1239.5227600000001</v>
      </c>
      <c r="AI1715" s="290" t="s">
        <v>310</v>
      </c>
      <c r="AJ1715" s="290" t="s">
        <v>786</v>
      </c>
    </row>
    <row r="1716" spans="2:36" x14ac:dyDescent="0.25">
      <c r="B1716" s="554">
        <v>1614</v>
      </c>
      <c r="C1716" s="555"/>
      <c r="D1716" s="556"/>
      <c r="E1716" s="290" t="s">
        <v>395</v>
      </c>
      <c r="F1716" s="290" t="s">
        <v>461</v>
      </c>
      <c r="G1716" s="290" t="s">
        <v>397</v>
      </c>
      <c r="H1716" s="183" t="str">
        <f>INDEX(Sector!$D$57:$D$776,MATCH('Energy consumption (raw)'!F1716,Sector!$C$57:$C$776,FALSE))</f>
        <v>Iron and steel production</v>
      </c>
      <c r="I1716" s="183" t="str">
        <f>IF(G1716=Sector!$B$50,Sector!$B$50,IF(G1716=Sector!$B$51,Sector!$B$51,IF(G1716=Sector!$B$53,Sector!$B$53,INDEX(Sector!$E$57:$E$776,MATCH('Energy consumption (raw)'!F1716,Sector!$C$57:$C$776,FALSE)))))</f>
        <v>24 Manufacture of basic metals</v>
      </c>
      <c r="J1716" s="561">
        <v>6892300</v>
      </c>
      <c r="K1716" s="561">
        <v>6892300</v>
      </c>
      <c r="L1716" s="290"/>
      <c r="M1716" s="290"/>
      <c r="N1716" s="290"/>
      <c r="O1716" s="290"/>
      <c r="P1716" s="290"/>
      <c r="Q1716" s="290"/>
      <c r="R1716" s="290"/>
      <c r="S1716" s="290"/>
      <c r="T1716" s="290"/>
      <c r="U1716" s="290"/>
      <c r="V1716" s="290"/>
      <c r="W1716" s="290"/>
      <c r="X1716" s="290"/>
      <c r="Y1716" s="290"/>
      <c r="Z1716" s="290"/>
      <c r="AA1716" s="290"/>
      <c r="AB1716" s="290"/>
      <c r="AC1716" s="290"/>
      <c r="AD1716" s="290"/>
      <c r="AE1716" s="290"/>
      <c r="AF1716" s="290"/>
      <c r="AG1716" s="561">
        <v>1063.48189</v>
      </c>
      <c r="AH1716" s="561">
        <v>1128.7970800000001</v>
      </c>
      <c r="AI1716" s="290" t="s">
        <v>310</v>
      </c>
      <c r="AJ1716" s="290" t="s">
        <v>786</v>
      </c>
    </row>
    <row r="1717" spans="2:36" x14ac:dyDescent="0.25">
      <c r="B1717" s="554">
        <v>1615</v>
      </c>
      <c r="C1717" s="555"/>
      <c r="D1717" s="556"/>
      <c r="E1717" s="290" t="s">
        <v>395</v>
      </c>
      <c r="F1717" s="290" t="s">
        <v>461</v>
      </c>
      <c r="G1717" s="290" t="s">
        <v>397</v>
      </c>
      <c r="H1717" s="183" t="str">
        <f>INDEX(Sector!$D$57:$D$776,MATCH('Energy consumption (raw)'!F1717,Sector!$C$57:$C$776,FALSE))</f>
        <v>Iron and steel production</v>
      </c>
      <c r="I1717" s="183" t="str">
        <f>IF(G1717=Sector!$B$50,Sector!$B$50,IF(G1717=Sector!$B$51,Sector!$B$51,IF(G1717=Sector!$B$53,Sector!$B$53,INDEX(Sector!$E$57:$E$776,MATCH('Energy consumption (raw)'!F1717,Sector!$C$57:$C$776,FALSE)))))</f>
        <v>24 Manufacture of basic metals</v>
      </c>
      <c r="J1717" s="561">
        <v>68387400</v>
      </c>
      <c r="K1717" s="561">
        <v>73443700</v>
      </c>
      <c r="L1717" s="290"/>
      <c r="M1717" s="290"/>
      <c r="N1717" s="290"/>
      <c r="O1717" s="290"/>
      <c r="P1717" s="290"/>
      <c r="Q1717" s="290"/>
      <c r="R1717" s="290"/>
      <c r="S1717" s="290">
        <v>50</v>
      </c>
      <c r="T1717" s="290"/>
      <c r="U1717" s="290"/>
      <c r="V1717" s="290"/>
      <c r="W1717" s="290"/>
      <c r="X1717" s="290"/>
      <c r="Y1717" s="290">
        <v>8275</v>
      </c>
      <c r="Z1717" s="290"/>
      <c r="AA1717" s="290"/>
      <c r="AB1717" s="290"/>
      <c r="AC1717" s="290"/>
      <c r="AD1717" s="290"/>
      <c r="AE1717" s="290"/>
      <c r="AF1717" s="290"/>
      <c r="AG1717" s="561">
        <v>20352.156910000002</v>
      </c>
      <c r="AH1717" s="561">
        <v>10825.919450000001</v>
      </c>
      <c r="AI1717" s="290" t="s">
        <v>310</v>
      </c>
      <c r="AJ1717" s="290" t="s">
        <v>786</v>
      </c>
    </row>
    <row r="1718" spans="2:36" x14ac:dyDescent="0.25">
      <c r="B1718" s="554">
        <v>1616</v>
      </c>
      <c r="C1718" s="555"/>
      <c r="D1718" s="556"/>
      <c r="E1718" s="290" t="s">
        <v>395</v>
      </c>
      <c r="F1718" s="290" t="s">
        <v>461</v>
      </c>
      <c r="G1718" s="290" t="s">
        <v>397</v>
      </c>
      <c r="H1718" s="183" t="str">
        <f>INDEX(Sector!$D$57:$D$776,MATCH('Energy consumption (raw)'!F1718,Sector!$C$57:$C$776,FALSE))</f>
        <v>Iron and steel production</v>
      </c>
      <c r="I1718" s="183" t="str">
        <f>IF(G1718=Sector!$B$50,Sector!$B$50,IF(G1718=Sector!$B$51,Sector!$B$51,IF(G1718=Sector!$B$53,Sector!$B$53,INDEX(Sector!$E$57:$E$776,MATCH('Energy consumption (raw)'!F1718,Sector!$C$57:$C$776,FALSE)))))</f>
        <v>24 Manufacture of basic metals</v>
      </c>
      <c r="J1718" s="561"/>
      <c r="K1718" s="561">
        <v>7764300</v>
      </c>
      <c r="L1718" s="290"/>
      <c r="M1718" s="290"/>
      <c r="N1718" s="290"/>
      <c r="O1718" s="290"/>
      <c r="P1718" s="290"/>
      <c r="Q1718" s="290"/>
      <c r="R1718" s="290"/>
      <c r="S1718" s="290"/>
      <c r="T1718" s="290"/>
      <c r="U1718" s="290"/>
      <c r="V1718" s="290"/>
      <c r="W1718" s="290"/>
      <c r="X1718" s="290"/>
      <c r="Y1718" s="290"/>
      <c r="Z1718" s="290"/>
      <c r="AA1718" s="290"/>
      <c r="AB1718" s="290"/>
      <c r="AC1718" s="290"/>
      <c r="AD1718" s="290"/>
      <c r="AE1718" s="290"/>
      <c r="AF1718" s="290"/>
      <c r="AG1718" s="561">
        <v>1198.0314900000001</v>
      </c>
      <c r="AH1718" s="561"/>
      <c r="AI1718" s="290" t="s">
        <v>310</v>
      </c>
      <c r="AJ1718" s="290" t="s">
        <v>786</v>
      </c>
    </row>
    <row r="1719" spans="2:36" x14ac:dyDescent="0.25">
      <c r="B1719" s="554">
        <v>1617</v>
      </c>
      <c r="C1719" s="555"/>
      <c r="D1719" s="556"/>
      <c r="E1719" s="290" t="s">
        <v>395</v>
      </c>
      <c r="F1719" s="290" t="s">
        <v>443</v>
      </c>
      <c r="G1719" s="290" t="s">
        <v>397</v>
      </c>
      <c r="H1719" s="183" t="str">
        <f>INDEX(Sector!$D$57:$D$776,MATCH('Energy consumption (raw)'!F1719,Sector!$C$57:$C$776,FALSE))</f>
        <v>Yarn making</v>
      </c>
      <c r="I1719" s="183" t="str">
        <f>IF(G1719=Sector!$B$50,Sector!$B$50,IF(G1719=Sector!$B$51,Sector!$B$51,IF(G1719=Sector!$B$53,Sector!$B$53,INDEX(Sector!$E$57:$E$776,MATCH('Energy consumption (raw)'!F1719,Sector!$C$57:$C$776,FALSE)))))</f>
        <v>13 Manufacture of textiles</v>
      </c>
      <c r="J1719" s="561">
        <v>69968900</v>
      </c>
      <c r="K1719" s="561">
        <v>92965700</v>
      </c>
      <c r="L1719" s="290"/>
      <c r="M1719" s="290"/>
      <c r="N1719" s="290"/>
      <c r="O1719" s="290"/>
      <c r="P1719" s="290"/>
      <c r="Q1719" s="290"/>
      <c r="R1719" s="290"/>
      <c r="S1719" s="290"/>
      <c r="T1719" s="290"/>
      <c r="U1719" s="290"/>
      <c r="V1719" s="290"/>
      <c r="W1719" s="290"/>
      <c r="X1719" s="290"/>
      <c r="Y1719" s="290"/>
      <c r="Z1719" s="290"/>
      <c r="AA1719" s="290"/>
      <c r="AB1719" s="290"/>
      <c r="AC1719" s="290"/>
      <c r="AD1719" s="290"/>
      <c r="AE1719" s="290"/>
      <c r="AF1719" s="290"/>
      <c r="AG1719" s="561">
        <v>14344.607510000002</v>
      </c>
      <c r="AH1719" s="561">
        <v>16446.615888100001</v>
      </c>
      <c r="AI1719" s="290" t="s">
        <v>310</v>
      </c>
      <c r="AJ1719" s="290" t="s">
        <v>786</v>
      </c>
    </row>
    <row r="1720" spans="2:36" x14ac:dyDescent="0.25">
      <c r="B1720" s="554">
        <v>1618</v>
      </c>
      <c r="C1720" s="555"/>
      <c r="D1720" s="556"/>
      <c r="E1720" s="290" t="s">
        <v>395</v>
      </c>
      <c r="F1720" s="290" t="s">
        <v>443</v>
      </c>
      <c r="G1720" s="290" t="s">
        <v>397</v>
      </c>
      <c r="H1720" s="183" t="str">
        <f>INDEX(Sector!$D$57:$D$776,MATCH('Energy consumption (raw)'!F1720,Sector!$C$57:$C$776,FALSE))</f>
        <v>Yarn making</v>
      </c>
      <c r="I1720" s="183" t="str">
        <f>IF(G1720=Sector!$B$50,Sector!$B$50,IF(G1720=Sector!$B$51,Sector!$B$51,IF(G1720=Sector!$B$53,Sector!$B$53,INDEX(Sector!$E$57:$E$776,MATCH('Energy consumption (raw)'!F1720,Sector!$C$57:$C$776,FALSE)))))</f>
        <v>13 Manufacture of textiles</v>
      </c>
      <c r="J1720" s="561"/>
      <c r="K1720" s="561">
        <v>121944100</v>
      </c>
      <c r="L1720" s="290"/>
      <c r="M1720" s="290"/>
      <c r="N1720" s="290"/>
      <c r="O1720" s="290"/>
      <c r="P1720" s="290"/>
      <c r="Q1720" s="290"/>
      <c r="R1720" s="290"/>
      <c r="S1720" s="290"/>
      <c r="T1720" s="290"/>
      <c r="U1720" s="290"/>
      <c r="V1720" s="290"/>
      <c r="W1720" s="290"/>
      <c r="X1720" s="290"/>
      <c r="Y1720" s="290"/>
      <c r="Z1720" s="290"/>
      <c r="AA1720" s="290"/>
      <c r="AB1720" s="290"/>
      <c r="AC1720" s="290"/>
      <c r="AD1720" s="290"/>
      <c r="AE1720" s="290"/>
      <c r="AF1720" s="290"/>
      <c r="AG1720" s="561">
        <v>18815.974630000001</v>
      </c>
      <c r="AH1720" s="561">
        <v>14474.481820000001</v>
      </c>
      <c r="AI1720" s="290" t="s">
        <v>310</v>
      </c>
      <c r="AJ1720" s="290" t="s">
        <v>786</v>
      </c>
    </row>
    <row r="1721" spans="2:36" x14ac:dyDescent="0.25">
      <c r="B1721" s="554">
        <v>1619</v>
      </c>
      <c r="C1721" s="555"/>
      <c r="D1721" s="556"/>
      <c r="E1721" s="290" t="s">
        <v>395</v>
      </c>
      <c r="F1721" s="290" t="s">
        <v>443</v>
      </c>
      <c r="G1721" s="290" t="s">
        <v>397</v>
      </c>
      <c r="H1721" s="183" t="str">
        <f>INDEX(Sector!$D$57:$D$776,MATCH('Energy consumption (raw)'!F1721,Sector!$C$57:$C$776,FALSE))</f>
        <v>Yarn making</v>
      </c>
      <c r="I1721" s="183" t="str">
        <f>IF(G1721=Sector!$B$50,Sector!$B$50,IF(G1721=Sector!$B$51,Sector!$B$51,IF(G1721=Sector!$B$53,Sector!$B$53,INDEX(Sector!$E$57:$E$776,MATCH('Energy consumption (raw)'!F1721,Sector!$C$57:$C$776,FALSE)))))</f>
        <v>13 Manufacture of textiles</v>
      </c>
      <c r="J1721" s="561">
        <v>52852100</v>
      </c>
      <c r="K1721" s="561">
        <v>52852100</v>
      </c>
      <c r="L1721" s="290"/>
      <c r="M1721" s="290"/>
      <c r="N1721" s="290"/>
      <c r="O1721" s="290"/>
      <c r="P1721" s="290"/>
      <c r="Q1721" s="290"/>
      <c r="R1721" s="290"/>
      <c r="S1721" s="290"/>
      <c r="T1721" s="290"/>
      <c r="U1721" s="290"/>
      <c r="V1721" s="290"/>
      <c r="W1721" s="290"/>
      <c r="X1721" s="290"/>
      <c r="Y1721" s="290"/>
      <c r="Z1721" s="290"/>
      <c r="AA1721" s="290"/>
      <c r="AB1721" s="290"/>
      <c r="AC1721" s="290"/>
      <c r="AD1721" s="290"/>
      <c r="AE1721" s="290"/>
      <c r="AF1721" s="290"/>
      <c r="AG1721" s="561">
        <v>8155.0790300000008</v>
      </c>
      <c r="AH1721" s="561">
        <v>31484.138459999998</v>
      </c>
      <c r="AI1721" s="290" t="s">
        <v>310</v>
      </c>
      <c r="AJ1721" s="290" t="s">
        <v>786</v>
      </c>
    </row>
    <row r="1722" spans="2:36" x14ac:dyDescent="0.25">
      <c r="B1722" s="554">
        <v>1620</v>
      </c>
      <c r="C1722" s="555"/>
      <c r="D1722" s="556"/>
      <c r="E1722" s="290" t="s">
        <v>395</v>
      </c>
      <c r="F1722" s="290" t="s">
        <v>443</v>
      </c>
      <c r="G1722" s="290" t="s">
        <v>397</v>
      </c>
      <c r="H1722" s="183" t="str">
        <f>INDEX(Sector!$D$57:$D$776,MATCH('Energy consumption (raw)'!F1722,Sector!$C$57:$C$776,FALSE))</f>
        <v>Yarn making</v>
      </c>
      <c r="I1722" s="183" t="str">
        <f>IF(G1722=Sector!$B$50,Sector!$B$50,IF(G1722=Sector!$B$51,Sector!$B$51,IF(G1722=Sector!$B$53,Sector!$B$53,INDEX(Sector!$E$57:$E$776,MATCH('Energy consumption (raw)'!F1722,Sector!$C$57:$C$776,FALSE)))))</f>
        <v>13 Manufacture of textiles</v>
      </c>
      <c r="J1722" s="561"/>
      <c r="K1722" s="561">
        <v>40273100</v>
      </c>
      <c r="L1722" s="290"/>
      <c r="M1722" s="290"/>
      <c r="N1722" s="290"/>
      <c r="O1722" s="290"/>
      <c r="P1722" s="290"/>
      <c r="Q1722" s="290"/>
      <c r="R1722" s="290"/>
      <c r="S1722" s="290"/>
      <c r="T1722" s="290"/>
      <c r="U1722" s="290"/>
      <c r="V1722" s="290"/>
      <c r="W1722" s="290"/>
      <c r="X1722" s="290"/>
      <c r="Y1722" s="290"/>
      <c r="Z1722" s="290"/>
      <c r="AA1722" s="290"/>
      <c r="AB1722" s="290"/>
      <c r="AC1722" s="290"/>
      <c r="AD1722" s="290"/>
      <c r="AE1722" s="290"/>
      <c r="AF1722" s="290"/>
      <c r="AG1722" s="561">
        <v>6214.13933</v>
      </c>
      <c r="AH1722" s="561">
        <v>4482.5538700000006</v>
      </c>
      <c r="AI1722" s="290" t="s">
        <v>310</v>
      </c>
      <c r="AJ1722" s="290" t="s">
        <v>786</v>
      </c>
    </row>
    <row r="1723" spans="2:36" x14ac:dyDescent="0.25">
      <c r="B1723" s="554">
        <v>1621</v>
      </c>
      <c r="C1723" s="555"/>
      <c r="D1723" s="556"/>
      <c r="E1723" s="290" t="s">
        <v>395</v>
      </c>
      <c r="F1723" s="290" t="s">
        <v>443</v>
      </c>
      <c r="G1723" s="290" t="s">
        <v>397</v>
      </c>
      <c r="H1723" s="183" t="str">
        <f>INDEX(Sector!$D$57:$D$776,MATCH('Energy consumption (raw)'!F1723,Sector!$C$57:$C$776,FALSE))</f>
        <v>Yarn making</v>
      </c>
      <c r="I1723" s="183" t="str">
        <f>IF(G1723=Sector!$B$50,Sector!$B$50,IF(G1723=Sector!$B$51,Sector!$B$51,IF(G1723=Sector!$B$53,Sector!$B$53,INDEX(Sector!$E$57:$E$776,MATCH('Energy consumption (raw)'!F1723,Sector!$C$57:$C$776,FALSE)))))</f>
        <v>13 Manufacture of textiles</v>
      </c>
      <c r="J1723" s="561"/>
      <c r="K1723" s="561">
        <v>18688300</v>
      </c>
      <c r="L1723" s="290"/>
      <c r="M1723" s="290"/>
      <c r="N1723" s="290"/>
      <c r="O1723" s="290"/>
      <c r="P1723" s="290"/>
      <c r="Q1723" s="290"/>
      <c r="R1723" s="290"/>
      <c r="S1723" s="290"/>
      <c r="T1723" s="290"/>
      <c r="U1723" s="290"/>
      <c r="V1723" s="290"/>
      <c r="W1723" s="290"/>
      <c r="X1723" s="290"/>
      <c r="Y1723" s="290"/>
      <c r="Z1723" s="290"/>
      <c r="AA1723" s="290"/>
      <c r="AB1723" s="290"/>
      <c r="AC1723" s="290"/>
      <c r="AD1723" s="290"/>
      <c r="AE1723" s="290"/>
      <c r="AF1723" s="290"/>
      <c r="AG1723" s="561">
        <v>2883.6046900000001</v>
      </c>
      <c r="AH1723" s="561">
        <v>2870.99838</v>
      </c>
      <c r="AI1723" s="290" t="s">
        <v>310</v>
      </c>
      <c r="AJ1723" s="290" t="s">
        <v>786</v>
      </c>
    </row>
    <row r="1724" spans="2:36" x14ac:dyDescent="0.25">
      <c r="B1724" s="554">
        <v>1622</v>
      </c>
      <c r="C1724" s="555"/>
      <c r="D1724" s="556"/>
      <c r="E1724" s="290" t="s">
        <v>395</v>
      </c>
      <c r="F1724" s="290" t="s">
        <v>443</v>
      </c>
      <c r="G1724" s="290" t="s">
        <v>397</v>
      </c>
      <c r="H1724" s="183" t="str">
        <f>INDEX(Sector!$D$57:$D$776,MATCH('Energy consumption (raw)'!F1724,Sector!$C$57:$C$776,FALSE))</f>
        <v>Yarn making</v>
      </c>
      <c r="I1724" s="183" t="str">
        <f>IF(G1724=Sector!$B$50,Sector!$B$50,IF(G1724=Sector!$B$51,Sector!$B$51,IF(G1724=Sector!$B$53,Sector!$B$53,INDEX(Sector!$E$57:$E$776,MATCH('Energy consumption (raw)'!F1724,Sector!$C$57:$C$776,FALSE)))))</f>
        <v>13 Manufacture of textiles</v>
      </c>
      <c r="J1724" s="561">
        <v>10144400</v>
      </c>
      <c r="K1724" s="561">
        <v>10144400</v>
      </c>
      <c r="L1724" s="290"/>
      <c r="M1724" s="290"/>
      <c r="N1724" s="290"/>
      <c r="O1724" s="290"/>
      <c r="P1724" s="290"/>
      <c r="Q1724" s="290"/>
      <c r="R1724" s="290"/>
      <c r="S1724" s="290"/>
      <c r="T1724" s="290"/>
      <c r="U1724" s="290"/>
      <c r="V1724" s="290"/>
      <c r="W1724" s="290"/>
      <c r="X1724" s="290"/>
      <c r="Y1724" s="290"/>
      <c r="Z1724" s="290"/>
      <c r="AA1724" s="290"/>
      <c r="AB1724" s="290"/>
      <c r="AC1724" s="290"/>
      <c r="AD1724" s="290"/>
      <c r="AE1724" s="290"/>
      <c r="AF1724" s="290"/>
      <c r="AG1724" s="561">
        <v>1565.2809200000002</v>
      </c>
      <c r="AH1724" s="561">
        <v>1740.6737300000002</v>
      </c>
      <c r="AI1724" s="290" t="s">
        <v>310</v>
      </c>
      <c r="AJ1724" s="290" t="s">
        <v>786</v>
      </c>
    </row>
    <row r="1725" spans="2:36" x14ac:dyDescent="0.25">
      <c r="B1725" s="554">
        <v>1623</v>
      </c>
      <c r="C1725" s="555"/>
      <c r="D1725" s="556"/>
      <c r="E1725" s="290" t="s">
        <v>395</v>
      </c>
      <c r="F1725" s="290" t="s">
        <v>443</v>
      </c>
      <c r="G1725" s="290" t="s">
        <v>397</v>
      </c>
      <c r="H1725" s="183" t="str">
        <f>INDEX(Sector!$D$57:$D$776,MATCH('Energy consumption (raw)'!F1725,Sector!$C$57:$C$776,FALSE))</f>
        <v>Yarn making</v>
      </c>
      <c r="I1725" s="183" t="str">
        <f>IF(G1725=Sector!$B$50,Sector!$B$50,IF(G1725=Sector!$B$51,Sector!$B$51,IF(G1725=Sector!$B$53,Sector!$B$53,INDEX(Sector!$E$57:$E$776,MATCH('Energy consumption (raw)'!F1725,Sector!$C$57:$C$776,FALSE)))))</f>
        <v>13 Manufacture of textiles</v>
      </c>
      <c r="J1725" s="561">
        <v>43649424</v>
      </c>
      <c r="K1725" s="561">
        <v>42940824</v>
      </c>
      <c r="L1725" s="290"/>
      <c r="M1725" s="290"/>
      <c r="N1725" s="290"/>
      <c r="O1725" s="290"/>
      <c r="P1725" s="290"/>
      <c r="Q1725" s="290"/>
      <c r="R1725" s="290"/>
      <c r="S1725" s="291"/>
      <c r="T1725" s="290"/>
      <c r="U1725" s="290"/>
      <c r="V1725" s="290"/>
      <c r="W1725" s="290"/>
      <c r="X1725" s="290"/>
      <c r="Y1725" s="290"/>
      <c r="Z1725" s="290"/>
      <c r="AA1725" s="290"/>
      <c r="AB1725" s="290"/>
      <c r="AC1725" s="290"/>
      <c r="AD1725" s="290"/>
      <c r="AE1725" s="290"/>
      <c r="AF1725" s="290"/>
      <c r="AG1725" s="561">
        <v>6625.7691432000001</v>
      </c>
      <c r="AH1725" s="561">
        <v>6925.3543200000004</v>
      </c>
      <c r="AI1725" s="290" t="s">
        <v>310</v>
      </c>
      <c r="AJ1725" s="290" t="s">
        <v>786</v>
      </c>
    </row>
    <row r="1726" spans="2:36" x14ac:dyDescent="0.25">
      <c r="B1726" s="554">
        <v>1624</v>
      </c>
      <c r="C1726" s="555"/>
      <c r="D1726" s="556"/>
      <c r="E1726" s="290" t="s">
        <v>395</v>
      </c>
      <c r="F1726" s="290" t="s">
        <v>443</v>
      </c>
      <c r="G1726" s="290" t="s">
        <v>397</v>
      </c>
      <c r="H1726" s="183" t="str">
        <f>INDEX(Sector!$D$57:$D$776,MATCH('Energy consumption (raw)'!F1726,Sector!$C$57:$C$776,FALSE))</f>
        <v>Yarn making</v>
      </c>
      <c r="I1726" s="183" t="str">
        <f>IF(G1726=Sector!$B$50,Sector!$B$50,IF(G1726=Sector!$B$51,Sector!$B$51,IF(G1726=Sector!$B$53,Sector!$B$53,INDEX(Sector!$E$57:$E$776,MATCH('Energy consumption (raw)'!F1726,Sector!$C$57:$C$776,FALSE)))))</f>
        <v>13 Manufacture of textiles</v>
      </c>
      <c r="J1726" s="561"/>
      <c r="K1726" s="561">
        <v>137414535</v>
      </c>
      <c r="L1726" s="290"/>
      <c r="M1726" s="290"/>
      <c r="N1726" s="290">
        <v>139684</v>
      </c>
      <c r="O1726" s="290"/>
      <c r="P1726" s="290"/>
      <c r="Q1726" s="290"/>
      <c r="R1726" s="290"/>
      <c r="S1726" s="290">
        <v>60</v>
      </c>
      <c r="T1726" s="290"/>
      <c r="U1726" s="290"/>
      <c r="V1726" s="290"/>
      <c r="W1726" s="290"/>
      <c r="X1726" s="290"/>
      <c r="Y1726" s="290"/>
      <c r="Z1726" s="290"/>
      <c r="AA1726" s="290"/>
      <c r="AB1726" s="290">
        <v>445</v>
      </c>
      <c r="AC1726" s="290"/>
      <c r="AD1726" s="290"/>
      <c r="AE1726" s="290"/>
      <c r="AF1726" s="290"/>
      <c r="AG1726" s="561">
        <v>119147.9005505</v>
      </c>
      <c r="AH1726" s="561">
        <v>76337.431030000007</v>
      </c>
      <c r="AI1726" s="290" t="s">
        <v>310</v>
      </c>
      <c r="AJ1726" s="290" t="s">
        <v>786</v>
      </c>
    </row>
    <row r="1727" spans="2:36" x14ac:dyDescent="0.25">
      <c r="B1727" s="554">
        <v>1625</v>
      </c>
      <c r="C1727" s="555"/>
      <c r="D1727" s="556"/>
      <c r="E1727" s="290" t="s">
        <v>395</v>
      </c>
      <c r="F1727" s="290" t="s">
        <v>443</v>
      </c>
      <c r="G1727" s="290" t="s">
        <v>397</v>
      </c>
      <c r="H1727" s="183" t="str">
        <f>INDEX(Sector!$D$57:$D$776,MATCH('Energy consumption (raw)'!F1727,Sector!$C$57:$C$776,FALSE))</f>
        <v>Yarn making</v>
      </c>
      <c r="I1727" s="183" t="str">
        <f>IF(G1727=Sector!$B$50,Sector!$B$50,IF(G1727=Sector!$B$51,Sector!$B$51,IF(G1727=Sector!$B$53,Sector!$B$53,INDEX(Sector!$E$57:$E$776,MATCH('Energy consumption (raw)'!F1727,Sector!$C$57:$C$776,FALSE)))))</f>
        <v>13 Manufacture of textiles</v>
      </c>
      <c r="J1727" s="561"/>
      <c r="K1727" s="561">
        <v>8232600</v>
      </c>
      <c r="L1727" s="290"/>
      <c r="M1727" s="290"/>
      <c r="N1727" s="290"/>
      <c r="O1727" s="290"/>
      <c r="P1727" s="290"/>
      <c r="Q1727" s="290"/>
      <c r="R1727" s="290"/>
      <c r="S1727" s="290"/>
      <c r="T1727" s="290"/>
      <c r="U1727" s="290"/>
      <c r="V1727" s="290"/>
      <c r="W1727" s="290"/>
      <c r="X1727" s="290"/>
      <c r="Y1727" s="290"/>
      <c r="Z1727" s="290"/>
      <c r="AA1727" s="290"/>
      <c r="AB1727" s="290"/>
      <c r="AC1727" s="290"/>
      <c r="AD1727" s="290"/>
      <c r="AE1727" s="290"/>
      <c r="AF1727" s="290"/>
      <c r="AG1727" s="561">
        <v>1270.2901800000002</v>
      </c>
      <c r="AH1727" s="561"/>
      <c r="AI1727" s="290" t="s">
        <v>310</v>
      </c>
      <c r="AJ1727" s="290" t="s">
        <v>786</v>
      </c>
    </row>
    <row r="1728" spans="2:36" x14ac:dyDescent="0.25">
      <c r="B1728" s="554">
        <v>1626</v>
      </c>
      <c r="C1728" s="555"/>
      <c r="D1728" s="556"/>
      <c r="E1728" s="290" t="s">
        <v>395</v>
      </c>
      <c r="F1728" s="290" t="s">
        <v>443</v>
      </c>
      <c r="G1728" s="290" t="s">
        <v>397</v>
      </c>
      <c r="H1728" s="183" t="str">
        <f>INDEX(Sector!$D$57:$D$776,MATCH('Energy consumption (raw)'!F1728,Sector!$C$57:$C$776,FALSE))</f>
        <v>Yarn making</v>
      </c>
      <c r="I1728" s="183" t="str">
        <f>IF(G1728=Sector!$B$50,Sector!$B$50,IF(G1728=Sector!$B$51,Sector!$B$51,IF(G1728=Sector!$B$53,Sector!$B$53,INDEX(Sector!$E$57:$E$776,MATCH('Energy consumption (raw)'!F1728,Sector!$C$57:$C$776,FALSE)))))</f>
        <v>13 Manufacture of textiles</v>
      </c>
      <c r="J1728" s="561">
        <v>6146200</v>
      </c>
      <c r="K1728" s="561">
        <v>6146200</v>
      </c>
      <c r="L1728" s="290"/>
      <c r="M1728" s="290"/>
      <c r="N1728" s="290">
        <v>6514</v>
      </c>
      <c r="O1728" s="290"/>
      <c r="P1728" s="290"/>
      <c r="Q1728" s="290"/>
      <c r="R1728" s="290"/>
      <c r="S1728" s="290"/>
      <c r="T1728" s="290"/>
      <c r="U1728" s="290"/>
      <c r="V1728" s="290"/>
      <c r="W1728" s="290"/>
      <c r="X1728" s="290"/>
      <c r="Y1728" s="290"/>
      <c r="Z1728" s="290"/>
      <c r="AA1728" s="290"/>
      <c r="AB1728" s="290"/>
      <c r="AC1728" s="290"/>
      <c r="AD1728" s="290"/>
      <c r="AE1728" s="290"/>
      <c r="AF1728" s="290"/>
      <c r="AG1728" s="561">
        <v>5508.1586599999991</v>
      </c>
      <c r="AH1728" s="561">
        <v>1812.3769400000001</v>
      </c>
      <c r="AI1728" s="290" t="s">
        <v>310</v>
      </c>
      <c r="AJ1728" s="290" t="s">
        <v>786</v>
      </c>
    </row>
    <row r="1729" spans="2:36" x14ac:dyDescent="0.25">
      <c r="B1729" s="554">
        <v>1627</v>
      </c>
      <c r="C1729" s="555"/>
      <c r="D1729" s="556"/>
      <c r="E1729" s="290" t="s">
        <v>395</v>
      </c>
      <c r="F1729" s="290" t="s">
        <v>826</v>
      </c>
      <c r="G1729" s="290" t="s">
        <v>397</v>
      </c>
      <c r="H1729" s="183" t="str">
        <f>INDEX(Sector!$D$57:$D$776,MATCH('Energy consumption (raw)'!F1729,Sector!$C$57:$C$776,FALSE))</f>
        <v>Production of milk and dairy products</v>
      </c>
      <c r="I1729" s="183" t="str">
        <f>IF(G1729=Sector!$B$50,Sector!$B$50,IF(G1729=Sector!$B$51,Sector!$B$51,IF(G1729=Sector!$B$53,Sector!$B$53,INDEX(Sector!$E$57:$E$776,MATCH('Energy consumption (raw)'!F1729,Sector!$C$57:$C$776,FALSE)))))</f>
        <v>10 Manufacture of food products</v>
      </c>
      <c r="J1729" s="561"/>
      <c r="K1729" s="561">
        <v>25503100</v>
      </c>
      <c r="L1729" s="290"/>
      <c r="M1729" s="290"/>
      <c r="N1729" s="290"/>
      <c r="O1729" s="290"/>
      <c r="P1729" s="290"/>
      <c r="Q1729" s="290"/>
      <c r="R1729" s="290"/>
      <c r="S1729" s="290"/>
      <c r="T1729" s="290"/>
      <c r="U1729" s="290"/>
      <c r="V1729" s="290"/>
      <c r="W1729" s="290"/>
      <c r="X1729" s="290"/>
      <c r="Y1729" s="290"/>
      <c r="Z1729" s="290"/>
      <c r="AA1729" s="290"/>
      <c r="AB1729" s="290"/>
      <c r="AC1729" s="290"/>
      <c r="AD1729" s="290"/>
      <c r="AE1729" s="290"/>
      <c r="AF1729" s="290"/>
      <c r="AG1729" s="561">
        <v>3935.1283300000005</v>
      </c>
      <c r="AH1729" s="561">
        <v>3797.9673900000003</v>
      </c>
      <c r="AI1729" s="290" t="s">
        <v>310</v>
      </c>
      <c r="AJ1729" s="290" t="s">
        <v>786</v>
      </c>
    </row>
    <row r="1730" spans="2:36" x14ac:dyDescent="0.25">
      <c r="B1730" s="554">
        <v>1628</v>
      </c>
      <c r="C1730" s="555"/>
      <c r="D1730" s="556"/>
      <c r="E1730" s="290" t="s">
        <v>395</v>
      </c>
      <c r="F1730" s="290" t="s">
        <v>827</v>
      </c>
      <c r="G1730" s="290" t="s">
        <v>397</v>
      </c>
      <c r="H1730" s="183" t="str">
        <f>INDEX(Sector!$D$57:$D$776,MATCH('Energy consumption (raw)'!F1730,Sector!$C$57:$C$776,FALSE))</f>
        <v>Manufacture of measuring, testing, navigating and control equipment</v>
      </c>
      <c r="I1730" s="183" t="str">
        <f>IF(G1730=Sector!$B$50,Sector!$B$50,IF(G1730=Sector!$B$51,Sector!$B$51,IF(G1730=Sector!$B$53,Sector!$B$53,INDEX(Sector!$E$57:$E$776,MATCH('Energy consumption (raw)'!F1730,Sector!$C$57:$C$776,FALSE)))))</f>
        <v>27 Manufacture of electrical equipment</v>
      </c>
      <c r="J1730" s="561"/>
      <c r="K1730" s="561">
        <v>6636800</v>
      </c>
      <c r="L1730" s="290"/>
      <c r="M1730" s="290"/>
      <c r="N1730" s="290"/>
      <c r="O1730" s="290"/>
      <c r="P1730" s="290"/>
      <c r="Q1730" s="290"/>
      <c r="R1730" s="290"/>
      <c r="S1730" s="290"/>
      <c r="T1730" s="290"/>
      <c r="U1730" s="290"/>
      <c r="V1730" s="290"/>
      <c r="W1730" s="290"/>
      <c r="X1730" s="290"/>
      <c r="Y1730" s="290"/>
      <c r="Z1730" s="290"/>
      <c r="AA1730" s="290"/>
      <c r="AB1730" s="290"/>
      <c r="AC1730" s="290"/>
      <c r="AD1730" s="290"/>
      <c r="AE1730" s="290"/>
      <c r="AF1730" s="290"/>
      <c r="AG1730" s="561">
        <v>1024.0582400000001</v>
      </c>
      <c r="AH1730" s="561"/>
      <c r="AI1730" s="290" t="s">
        <v>310</v>
      </c>
      <c r="AJ1730" s="290" t="s">
        <v>786</v>
      </c>
    </row>
    <row r="1731" spans="2:36" x14ac:dyDescent="0.25">
      <c r="B1731" s="554">
        <v>1629</v>
      </c>
      <c r="C1731" s="555"/>
      <c r="D1731" s="556"/>
      <c r="E1731" s="290" t="s">
        <v>395</v>
      </c>
      <c r="F1731" s="290" t="s">
        <v>828</v>
      </c>
      <c r="G1731" s="290" t="s">
        <v>397</v>
      </c>
      <c r="H1731" s="183" t="str">
        <f>INDEX(Sector!$D$57:$D$776,MATCH('Energy consumption (raw)'!F1731,Sector!$C$57:$C$776,FALSE))</f>
        <v>Manufacture of medical equipment, medical instruments</v>
      </c>
      <c r="I1731" s="183" t="str">
        <f>IF(G1731=Sector!$B$50,Sector!$B$50,IF(G1731=Sector!$B$51,Sector!$B$51,IF(G1731=Sector!$B$53,Sector!$B$53,INDEX(Sector!$E$57:$E$776,MATCH('Energy consumption (raw)'!F1731,Sector!$C$57:$C$776,FALSE)))))</f>
        <v>32 Other manufacturing</v>
      </c>
      <c r="J1731" s="561"/>
      <c r="K1731" s="561">
        <v>21909700</v>
      </c>
      <c r="L1731" s="290"/>
      <c r="M1731" s="290"/>
      <c r="N1731" s="290"/>
      <c r="O1731" s="290"/>
      <c r="P1731" s="290"/>
      <c r="Q1731" s="290"/>
      <c r="R1731" s="290"/>
      <c r="S1731" s="290">
        <v>12</v>
      </c>
      <c r="T1731" s="290"/>
      <c r="U1731" s="290"/>
      <c r="V1731" s="290"/>
      <c r="W1731" s="290"/>
      <c r="X1731" s="290"/>
      <c r="Y1731" s="290">
        <v>23</v>
      </c>
      <c r="Z1731" s="290"/>
      <c r="AA1731" s="290"/>
      <c r="AB1731" s="290"/>
      <c r="AC1731" s="290"/>
      <c r="AD1731" s="290"/>
      <c r="AE1731" s="290"/>
      <c r="AF1731" s="290"/>
      <c r="AG1731" s="561">
        <v>3405.7472700000008</v>
      </c>
      <c r="AH1731" s="561">
        <v>3180.9934500000004</v>
      </c>
      <c r="AI1731" s="290" t="s">
        <v>310</v>
      </c>
      <c r="AJ1731" s="290" t="s">
        <v>786</v>
      </c>
    </row>
    <row r="1732" spans="2:36" x14ac:dyDescent="0.25">
      <c r="B1732" s="554">
        <v>1630</v>
      </c>
      <c r="C1732" s="555"/>
      <c r="D1732" s="556"/>
      <c r="E1732" s="290" t="s">
        <v>395</v>
      </c>
      <c r="F1732" s="290" t="s">
        <v>829</v>
      </c>
      <c r="G1732" s="290" t="s">
        <v>397</v>
      </c>
      <c r="H1732" s="183" t="str">
        <f>INDEX(Sector!$D$57:$D$776,MATCH('Energy consumption (raw)'!F1732,Sector!$C$57:$C$776,FALSE))</f>
        <v>Manufacture of medical equipment and instruments</v>
      </c>
      <c r="I1732" s="183" t="str">
        <f>IF(G1732=Sector!$B$50,Sector!$B$50,IF(G1732=Sector!$B$51,Sector!$B$51,IF(G1732=Sector!$B$53,Sector!$B$53,INDEX(Sector!$E$57:$E$776,MATCH('Energy consumption (raw)'!F1732,Sector!$C$57:$C$776,FALSE)))))</f>
        <v>32 Other manufacturing</v>
      </c>
      <c r="J1732" s="561"/>
      <c r="K1732" s="561">
        <v>26895600</v>
      </c>
      <c r="L1732" s="290"/>
      <c r="M1732" s="290"/>
      <c r="N1732" s="290">
        <v>72958</v>
      </c>
      <c r="O1732" s="290"/>
      <c r="P1732" s="290"/>
      <c r="Q1732" s="290"/>
      <c r="R1732" s="290"/>
      <c r="S1732" s="290">
        <v>38000</v>
      </c>
      <c r="T1732" s="290"/>
      <c r="U1732" s="290"/>
      <c r="V1732" s="290"/>
      <c r="W1732" s="290"/>
      <c r="X1732" s="290"/>
      <c r="Y1732" s="290"/>
      <c r="Z1732" s="290"/>
      <c r="AA1732" s="290"/>
      <c r="AB1732" s="290">
        <v>18239</v>
      </c>
      <c r="AC1732" s="290"/>
      <c r="AD1732" s="290"/>
      <c r="AE1732" s="290"/>
      <c r="AF1732" s="290"/>
      <c r="AG1732" s="561">
        <v>62057.178079999998</v>
      </c>
      <c r="AH1732" s="561">
        <v>49514.602560000007</v>
      </c>
      <c r="AI1732" s="290" t="s">
        <v>310</v>
      </c>
      <c r="AJ1732" s="290" t="s">
        <v>786</v>
      </c>
    </row>
    <row r="1733" spans="2:36" x14ac:dyDescent="0.25">
      <c r="B1733" s="554">
        <v>1631</v>
      </c>
      <c r="C1733" s="555"/>
      <c r="D1733" s="556"/>
      <c r="E1733" s="290" t="s">
        <v>395</v>
      </c>
      <c r="F1733" s="290" t="s">
        <v>686</v>
      </c>
      <c r="G1733" s="290" t="s">
        <v>397</v>
      </c>
      <c r="H1733" s="183" t="str">
        <f>INDEX(Sector!$D$57:$D$776,MATCH('Energy consumption (raw)'!F1733,Sector!$C$57:$C$776,FALSE))</f>
        <v>Manufacture of medical, dental, orthopedic and rehabilitation equipment and instruments</v>
      </c>
      <c r="I1733" s="183" t="str">
        <f>IF(G1733=Sector!$B$50,Sector!$B$50,IF(G1733=Sector!$B$51,Sector!$B$51,IF(G1733=Sector!$B$53,Sector!$B$53,INDEX(Sector!$E$57:$E$776,MATCH('Energy consumption (raw)'!F1733,Sector!$C$57:$C$776,FALSE)))))</f>
        <v>32 Other manufacturing</v>
      </c>
      <c r="J1733" s="561"/>
      <c r="K1733" s="561">
        <v>7209800</v>
      </c>
      <c r="L1733" s="290"/>
      <c r="M1733" s="290"/>
      <c r="N1733" s="290"/>
      <c r="O1733" s="290"/>
      <c r="P1733" s="290"/>
      <c r="Q1733" s="290"/>
      <c r="R1733" s="290"/>
      <c r="S1733" s="290"/>
      <c r="T1733" s="290"/>
      <c r="U1733" s="290"/>
      <c r="V1733" s="290"/>
      <c r="W1733" s="290"/>
      <c r="X1733" s="290"/>
      <c r="Y1733" s="290"/>
      <c r="Z1733" s="290"/>
      <c r="AA1733" s="290"/>
      <c r="AB1733" s="290"/>
      <c r="AC1733" s="290"/>
      <c r="AD1733" s="290"/>
      <c r="AE1733" s="290"/>
      <c r="AF1733" s="290"/>
      <c r="AG1733" s="561">
        <v>1112.4721400000001</v>
      </c>
      <c r="AH1733" s="561">
        <v>2983.83797</v>
      </c>
      <c r="AI1733" s="290" t="s">
        <v>310</v>
      </c>
      <c r="AJ1733" s="290" t="s">
        <v>786</v>
      </c>
    </row>
    <row r="1734" spans="2:36" x14ac:dyDescent="0.25">
      <c r="B1734" s="554">
        <v>1632</v>
      </c>
      <c r="C1734" s="555"/>
      <c r="D1734" s="556"/>
      <c r="E1734" s="290" t="s">
        <v>395</v>
      </c>
      <c r="F1734" s="290" t="s">
        <v>617</v>
      </c>
      <c r="G1734" s="290" t="s">
        <v>397</v>
      </c>
      <c r="H1734" s="183" t="str">
        <f>INDEX(Sector!$D$57:$D$776,MATCH('Energy consumption (raw)'!F1734,Sector!$C$57:$C$776,FALSE))</f>
        <v>Producing animal feed, poultry and aquatic products</v>
      </c>
      <c r="I1734" s="183" t="str">
        <f>IF(G1734=Sector!$B$50,Sector!$B$50,IF(G1734=Sector!$B$51,Sector!$B$51,IF(G1734=Sector!$B$53,Sector!$B$53,INDEX(Sector!$E$57:$E$776,MATCH('Energy consumption (raw)'!F1734,Sector!$C$57:$C$776,FALSE)))))</f>
        <v>10 Manufacture of food products</v>
      </c>
      <c r="J1734" s="561">
        <v>17087700</v>
      </c>
      <c r="K1734" s="561">
        <v>17087700</v>
      </c>
      <c r="L1734" s="290"/>
      <c r="M1734" s="290"/>
      <c r="N1734" s="290"/>
      <c r="O1734" s="290"/>
      <c r="P1734" s="290"/>
      <c r="Q1734" s="290"/>
      <c r="R1734" s="290"/>
      <c r="S1734" s="290"/>
      <c r="T1734" s="290"/>
      <c r="U1734" s="290"/>
      <c r="V1734" s="290"/>
      <c r="W1734" s="290"/>
      <c r="X1734" s="290"/>
      <c r="Y1734" s="290"/>
      <c r="Z1734" s="290"/>
      <c r="AA1734" s="290"/>
      <c r="AB1734" s="290">
        <v>5863</v>
      </c>
      <c r="AC1734" s="290"/>
      <c r="AD1734" s="290"/>
      <c r="AE1734" s="290"/>
      <c r="AF1734" s="290"/>
      <c r="AG1734" s="561">
        <v>4823.5311099999999</v>
      </c>
      <c r="AH1734" s="561">
        <v>2983.83797</v>
      </c>
      <c r="AI1734" s="290" t="s">
        <v>310</v>
      </c>
      <c r="AJ1734" s="290" t="s">
        <v>786</v>
      </c>
    </row>
    <row r="1735" spans="2:36" x14ac:dyDescent="0.25">
      <c r="B1735" s="554">
        <v>1633</v>
      </c>
      <c r="C1735" s="555"/>
      <c r="D1735" s="556"/>
      <c r="E1735" s="290" t="s">
        <v>395</v>
      </c>
      <c r="F1735" s="290" t="s">
        <v>617</v>
      </c>
      <c r="G1735" s="290" t="s">
        <v>397</v>
      </c>
      <c r="H1735" s="183" t="str">
        <f>INDEX(Sector!$D$57:$D$776,MATCH('Energy consumption (raw)'!F1735,Sector!$C$57:$C$776,FALSE))</f>
        <v>Producing animal feed, poultry and aquatic products</v>
      </c>
      <c r="I1735" s="183" t="str">
        <f>IF(G1735=Sector!$B$50,Sector!$B$50,IF(G1735=Sector!$B$51,Sector!$B$51,IF(G1735=Sector!$B$53,Sector!$B$53,INDEX(Sector!$E$57:$E$776,MATCH('Energy consumption (raw)'!F1735,Sector!$C$57:$C$776,FALSE)))))</f>
        <v>10 Manufacture of food products</v>
      </c>
      <c r="J1735" s="561">
        <v>12382600</v>
      </c>
      <c r="K1735" s="561">
        <v>12382600</v>
      </c>
      <c r="L1735" s="290"/>
      <c r="M1735" s="290"/>
      <c r="N1735" s="290"/>
      <c r="O1735" s="290"/>
      <c r="P1735" s="290"/>
      <c r="Q1735" s="290"/>
      <c r="R1735" s="290"/>
      <c r="S1735" s="290"/>
      <c r="T1735" s="290"/>
      <c r="U1735" s="290"/>
      <c r="V1735" s="290"/>
      <c r="W1735" s="290"/>
      <c r="X1735" s="290"/>
      <c r="Y1735" s="290"/>
      <c r="Z1735" s="290"/>
      <c r="AA1735" s="290"/>
      <c r="AB1735" s="290"/>
      <c r="AC1735" s="290"/>
      <c r="AD1735" s="290"/>
      <c r="AE1735" s="290"/>
      <c r="AF1735" s="290"/>
      <c r="AG1735" s="561">
        <v>1910.6351800000002</v>
      </c>
      <c r="AH1735" s="561">
        <v>2485.3517999999999</v>
      </c>
      <c r="AI1735" s="290" t="s">
        <v>310</v>
      </c>
      <c r="AJ1735" s="290" t="s">
        <v>786</v>
      </c>
    </row>
    <row r="1736" spans="2:36" x14ac:dyDescent="0.25">
      <c r="B1736" s="554">
        <v>1634</v>
      </c>
      <c r="C1736" s="555"/>
      <c r="D1736" s="556"/>
      <c r="E1736" s="290" t="s">
        <v>395</v>
      </c>
      <c r="F1736" s="290" t="s">
        <v>617</v>
      </c>
      <c r="G1736" s="290" t="s">
        <v>397</v>
      </c>
      <c r="H1736" s="183" t="str">
        <f>INDEX(Sector!$D$57:$D$776,MATCH('Energy consumption (raw)'!F1736,Sector!$C$57:$C$776,FALSE))</f>
        <v>Producing animal feed, poultry and aquatic products</v>
      </c>
      <c r="I1736" s="183" t="str">
        <f>IF(G1736=Sector!$B$50,Sector!$B$50,IF(G1736=Sector!$B$51,Sector!$B$51,IF(G1736=Sector!$B$53,Sector!$B$53,INDEX(Sector!$E$57:$E$776,MATCH('Energy consumption (raw)'!F1736,Sector!$C$57:$C$776,FALSE)))))</f>
        <v>10 Manufacture of food products</v>
      </c>
      <c r="J1736" s="561">
        <v>10501700</v>
      </c>
      <c r="K1736" s="561">
        <v>10501700</v>
      </c>
      <c r="L1736" s="290"/>
      <c r="M1736" s="290"/>
      <c r="N1736" s="290">
        <v>4112</v>
      </c>
      <c r="O1736" s="290"/>
      <c r="P1736" s="290"/>
      <c r="Q1736" s="290"/>
      <c r="R1736" s="290"/>
      <c r="S1736" s="290">
        <v>185</v>
      </c>
      <c r="T1736" s="290"/>
      <c r="U1736" s="290"/>
      <c r="V1736" s="290"/>
      <c r="W1736" s="290"/>
      <c r="X1736" s="290"/>
      <c r="Y1736" s="290"/>
      <c r="Z1736" s="290"/>
      <c r="AA1736" s="290"/>
      <c r="AB1736" s="290"/>
      <c r="AC1736" s="290"/>
      <c r="AD1736" s="290"/>
      <c r="AE1736" s="290"/>
      <c r="AF1736" s="290"/>
      <c r="AG1736" s="561">
        <v>4498.9751099999994</v>
      </c>
      <c r="AH1736" s="561">
        <v>5156.4888899999996</v>
      </c>
      <c r="AI1736" s="290" t="s">
        <v>310</v>
      </c>
      <c r="AJ1736" s="290" t="s">
        <v>786</v>
      </c>
    </row>
    <row r="1737" spans="2:36" x14ac:dyDescent="0.25">
      <c r="B1737" s="554">
        <v>1635</v>
      </c>
      <c r="C1737" s="555"/>
      <c r="D1737" s="556"/>
      <c r="E1737" s="290" t="s">
        <v>395</v>
      </c>
      <c r="F1737" s="290" t="s">
        <v>617</v>
      </c>
      <c r="G1737" s="290" t="s">
        <v>397</v>
      </c>
      <c r="H1737" s="183" t="str">
        <f>INDEX(Sector!$D$57:$D$776,MATCH('Energy consumption (raw)'!F1737,Sector!$C$57:$C$776,FALSE))</f>
        <v>Producing animal feed, poultry and aquatic products</v>
      </c>
      <c r="I1737" s="183" t="str">
        <f>IF(G1737=Sector!$B$50,Sector!$B$50,IF(G1737=Sector!$B$51,Sector!$B$51,IF(G1737=Sector!$B$53,Sector!$B$53,INDEX(Sector!$E$57:$E$776,MATCH('Energy consumption (raw)'!F1737,Sector!$C$57:$C$776,FALSE)))))</f>
        <v>10 Manufacture of food products</v>
      </c>
      <c r="J1737" s="561">
        <v>10620900</v>
      </c>
      <c r="K1737" s="561">
        <v>10620900</v>
      </c>
      <c r="L1737" s="290"/>
      <c r="M1737" s="290"/>
      <c r="N1737" s="290"/>
      <c r="O1737" s="290"/>
      <c r="P1737" s="290"/>
      <c r="Q1737" s="290"/>
      <c r="R1737" s="290"/>
      <c r="S1737" s="290"/>
      <c r="T1737" s="290"/>
      <c r="U1737" s="290"/>
      <c r="V1737" s="290"/>
      <c r="W1737" s="290"/>
      <c r="X1737" s="290"/>
      <c r="Y1737" s="290"/>
      <c r="Z1737" s="290"/>
      <c r="AA1737" s="290"/>
      <c r="AB1737" s="290"/>
      <c r="AC1737" s="290"/>
      <c r="AD1737" s="290"/>
      <c r="AE1737" s="290"/>
      <c r="AF1737" s="290"/>
      <c r="AG1737" s="561">
        <v>1638.8048700000002</v>
      </c>
      <c r="AH1737" s="561">
        <v>1831.34041</v>
      </c>
      <c r="AI1737" s="290" t="s">
        <v>310</v>
      </c>
      <c r="AJ1737" s="290" t="s">
        <v>786</v>
      </c>
    </row>
    <row r="1738" spans="2:36" x14ac:dyDescent="0.25">
      <c r="B1738" s="554">
        <v>1636</v>
      </c>
      <c r="C1738" s="555"/>
      <c r="D1738" s="556"/>
      <c r="E1738" s="290" t="s">
        <v>395</v>
      </c>
      <c r="F1738" s="290" t="s">
        <v>617</v>
      </c>
      <c r="G1738" s="290" t="s">
        <v>397</v>
      </c>
      <c r="H1738" s="183" t="str">
        <f>INDEX(Sector!$D$57:$D$776,MATCH('Energy consumption (raw)'!F1738,Sector!$C$57:$C$776,FALSE))</f>
        <v>Producing animal feed, poultry and aquatic products</v>
      </c>
      <c r="I1738" s="183" t="str">
        <f>IF(G1738=Sector!$B$50,Sector!$B$50,IF(G1738=Sector!$B$51,Sector!$B$51,IF(G1738=Sector!$B$53,Sector!$B$53,INDEX(Sector!$E$57:$E$776,MATCH('Energy consumption (raw)'!F1738,Sector!$C$57:$C$776,FALSE)))))</f>
        <v>10 Manufacture of food products</v>
      </c>
      <c r="J1738" s="561"/>
      <c r="K1738" s="561">
        <v>10313900</v>
      </c>
      <c r="L1738" s="290"/>
      <c r="M1738" s="290"/>
      <c r="N1738" s="290"/>
      <c r="O1738" s="290"/>
      <c r="P1738" s="290"/>
      <c r="Q1738" s="290"/>
      <c r="R1738" s="290"/>
      <c r="S1738" s="290">
        <v>48</v>
      </c>
      <c r="T1738" s="290"/>
      <c r="U1738" s="290"/>
      <c r="V1738" s="290"/>
      <c r="W1738" s="290"/>
      <c r="X1738" s="290"/>
      <c r="Y1738" s="290"/>
      <c r="Z1738" s="290"/>
      <c r="AA1738" s="290"/>
      <c r="AB1738" s="290"/>
      <c r="AC1738" s="290"/>
      <c r="AD1738" s="290"/>
      <c r="AE1738" s="290"/>
      <c r="AF1738" s="290"/>
      <c r="AG1738" s="561">
        <v>1591.4770100000001</v>
      </c>
      <c r="AH1738" s="561">
        <v>1543.3394600000001</v>
      </c>
      <c r="AI1738" s="290" t="s">
        <v>310</v>
      </c>
      <c r="AJ1738" s="290" t="s">
        <v>786</v>
      </c>
    </row>
    <row r="1739" spans="2:36" x14ac:dyDescent="0.25">
      <c r="B1739" s="554">
        <v>1637</v>
      </c>
      <c r="C1739" s="555"/>
      <c r="D1739" s="556"/>
      <c r="E1739" s="290" t="s">
        <v>395</v>
      </c>
      <c r="F1739" s="290" t="s">
        <v>782</v>
      </c>
      <c r="G1739" s="290" t="s">
        <v>397</v>
      </c>
      <c r="H1739" s="183" t="str">
        <f>INDEX(Sector!$D$57:$D$776,MATCH('Energy consumption (raw)'!F1739,Sector!$C$57:$C$776,FALSE))</f>
        <v>Food production</v>
      </c>
      <c r="I1739" s="183" t="str">
        <f>IF(G1739=Sector!$B$50,Sector!$B$50,IF(G1739=Sector!$B$51,Sector!$B$51,IF(G1739=Sector!$B$53,Sector!$B$53,INDEX(Sector!$E$57:$E$776,MATCH('Energy consumption (raw)'!F1739,Sector!$C$57:$C$776,FALSE)))))</f>
        <v>10 Manufacture of food products</v>
      </c>
      <c r="J1739" s="561"/>
      <c r="K1739" s="561">
        <v>53005600</v>
      </c>
      <c r="L1739" s="290"/>
      <c r="M1739" s="290"/>
      <c r="N1739" s="290"/>
      <c r="O1739" s="290"/>
      <c r="P1739" s="290"/>
      <c r="Q1739" s="290"/>
      <c r="R1739" s="290"/>
      <c r="S1739" s="290"/>
      <c r="T1739" s="290"/>
      <c r="U1739" s="290"/>
      <c r="V1739" s="290"/>
      <c r="W1739" s="290"/>
      <c r="X1739" s="290"/>
      <c r="Y1739" s="290"/>
      <c r="Z1739" s="290"/>
      <c r="AA1739" s="290"/>
      <c r="AB1739" s="290"/>
      <c r="AC1739" s="290"/>
      <c r="AD1739" s="290"/>
      <c r="AE1739" s="290"/>
      <c r="AF1739" s="290"/>
      <c r="AG1739" s="561">
        <v>8178.7640800000008</v>
      </c>
      <c r="AH1739" s="561">
        <v>7202.3382500000007</v>
      </c>
      <c r="AI1739" s="290" t="s">
        <v>310</v>
      </c>
      <c r="AJ1739" s="290" t="s">
        <v>786</v>
      </c>
    </row>
    <row r="1740" spans="2:36" x14ac:dyDescent="0.25">
      <c r="B1740" s="554">
        <v>1638</v>
      </c>
      <c r="C1740" s="555"/>
      <c r="D1740" s="556"/>
      <c r="E1740" s="290" t="s">
        <v>395</v>
      </c>
      <c r="F1740" s="290" t="s">
        <v>604</v>
      </c>
      <c r="G1740" s="290" t="s">
        <v>397</v>
      </c>
      <c r="H1740" s="183" t="str">
        <f>INDEX(Sector!$D$57:$D$776,MATCH('Energy consumption (raw)'!F1740,Sector!$C$57:$C$776,FALSE))</f>
        <v>Other food production</v>
      </c>
      <c r="I1740" s="183" t="str">
        <f>IF(G1740=Sector!$B$50,Sector!$B$50,IF(G1740=Sector!$B$51,Sector!$B$51,IF(G1740=Sector!$B$53,Sector!$B$53,INDEX(Sector!$E$57:$E$776,MATCH('Energy consumption (raw)'!F1740,Sector!$C$57:$C$776,FALSE)))))</f>
        <v>10 Manufacture of food products</v>
      </c>
      <c r="J1740" s="561"/>
      <c r="K1740" s="561">
        <v>6579500</v>
      </c>
      <c r="L1740" s="290"/>
      <c r="M1740" s="290"/>
      <c r="N1740" s="290"/>
      <c r="O1740" s="290"/>
      <c r="P1740" s="290"/>
      <c r="Q1740" s="290"/>
      <c r="R1740" s="290"/>
      <c r="S1740" s="290"/>
      <c r="T1740" s="290"/>
      <c r="U1740" s="290"/>
      <c r="V1740" s="290"/>
      <c r="W1740" s="290"/>
      <c r="X1740" s="290"/>
      <c r="Y1740" s="290"/>
      <c r="Z1740" s="290"/>
      <c r="AA1740" s="290"/>
      <c r="AB1740" s="290"/>
      <c r="AC1740" s="290"/>
      <c r="AD1740" s="290"/>
      <c r="AE1740" s="290"/>
      <c r="AF1740" s="290"/>
      <c r="AG1740" s="561">
        <v>1015.21685</v>
      </c>
      <c r="AH1740" s="561"/>
      <c r="AI1740" s="290" t="s">
        <v>310</v>
      </c>
      <c r="AJ1740" s="290" t="s">
        <v>786</v>
      </c>
    </row>
    <row r="1741" spans="2:36" x14ac:dyDescent="0.25">
      <c r="B1741" s="554">
        <v>1639</v>
      </c>
      <c r="C1741" s="555"/>
      <c r="D1741" s="556"/>
      <c r="E1741" s="290" t="s">
        <v>395</v>
      </c>
      <c r="F1741" s="290" t="s">
        <v>830</v>
      </c>
      <c r="G1741" s="290" t="s">
        <v>397</v>
      </c>
      <c r="H1741" s="183" t="str">
        <f>INDEX(Sector!$D$57:$D$776,MATCH('Energy consumption (raw)'!F1741,Sector!$C$57:$C$776,FALSE))</f>
        <v>Manufacture of other foods n.e.c</v>
      </c>
      <c r="I1741" s="183" t="str">
        <f>IF(G1741=Sector!$B$50,Sector!$B$50,IF(G1741=Sector!$B$51,Sector!$B$51,IF(G1741=Sector!$B$53,Sector!$B$53,INDEX(Sector!$E$57:$E$776,MATCH('Energy consumption (raw)'!F1741,Sector!$C$57:$C$776,FALSE)))))</f>
        <v>10 Manufacture of food products</v>
      </c>
      <c r="J1741" s="561"/>
      <c r="K1741" s="561">
        <v>20251000</v>
      </c>
      <c r="L1741" s="290"/>
      <c r="M1741" s="290"/>
      <c r="N1741" s="290"/>
      <c r="O1741" s="290"/>
      <c r="P1741" s="290"/>
      <c r="Q1741" s="290"/>
      <c r="R1741" s="290"/>
      <c r="S1741" s="290"/>
      <c r="T1741" s="290"/>
      <c r="U1741" s="290"/>
      <c r="V1741" s="290"/>
      <c r="W1741" s="290"/>
      <c r="X1741" s="290"/>
      <c r="Y1741" s="290"/>
      <c r="Z1741" s="290"/>
      <c r="AA1741" s="290"/>
      <c r="AB1741" s="290"/>
      <c r="AC1741" s="290"/>
      <c r="AD1741" s="290"/>
      <c r="AE1741" s="290"/>
      <c r="AF1741" s="290"/>
      <c r="AG1741" s="561">
        <v>3124.7293000000004</v>
      </c>
      <c r="AH1741" s="561">
        <v>2497.87012</v>
      </c>
      <c r="AI1741" s="290" t="s">
        <v>310</v>
      </c>
      <c r="AJ1741" s="290" t="s">
        <v>786</v>
      </c>
    </row>
    <row r="1742" spans="2:36" x14ac:dyDescent="0.25">
      <c r="B1742" s="554">
        <v>1640</v>
      </c>
      <c r="C1742" s="555"/>
      <c r="D1742" s="556"/>
      <c r="E1742" s="290" t="s">
        <v>395</v>
      </c>
      <c r="F1742" s="290" t="s">
        <v>830</v>
      </c>
      <c r="G1742" s="290" t="s">
        <v>397</v>
      </c>
      <c r="H1742" s="183" t="str">
        <f>INDEX(Sector!$D$57:$D$776,MATCH('Energy consumption (raw)'!F1742,Sector!$C$57:$C$776,FALSE))</f>
        <v>Manufacture of other foods n.e.c</v>
      </c>
      <c r="I1742" s="183" t="str">
        <f>IF(G1742=Sector!$B$50,Sector!$B$50,IF(G1742=Sector!$B$51,Sector!$B$51,IF(G1742=Sector!$B$53,Sector!$B$53,INDEX(Sector!$E$57:$E$776,MATCH('Energy consumption (raw)'!F1742,Sector!$C$57:$C$776,FALSE)))))</f>
        <v>10 Manufacture of food products</v>
      </c>
      <c r="J1742" s="561"/>
      <c r="K1742" s="561">
        <v>7246800</v>
      </c>
      <c r="L1742" s="290"/>
      <c r="M1742" s="290"/>
      <c r="N1742" s="290"/>
      <c r="O1742" s="290"/>
      <c r="P1742" s="290"/>
      <c r="Q1742" s="290"/>
      <c r="R1742" s="290"/>
      <c r="S1742" s="290">
        <v>1592</v>
      </c>
      <c r="T1742" s="290"/>
      <c r="U1742" s="290"/>
      <c r="V1742" s="290"/>
      <c r="W1742" s="290"/>
      <c r="X1742" s="290"/>
      <c r="Y1742" s="290">
        <v>27</v>
      </c>
      <c r="Z1742" s="290"/>
      <c r="AA1742" s="290"/>
      <c r="AB1742" s="290"/>
      <c r="AC1742" s="290"/>
      <c r="AD1742" s="290"/>
      <c r="AE1742" s="290"/>
      <c r="AF1742" s="290"/>
      <c r="AG1742" s="561">
        <v>1149.0122000000001</v>
      </c>
      <c r="AH1742" s="561">
        <v>1112.2252600000002</v>
      </c>
      <c r="AI1742" s="290" t="s">
        <v>310</v>
      </c>
      <c r="AJ1742" s="290" t="s">
        <v>786</v>
      </c>
    </row>
    <row r="1743" spans="2:36" x14ac:dyDescent="0.25">
      <c r="B1743" s="554">
        <v>1641</v>
      </c>
      <c r="C1743" s="555"/>
      <c r="D1743" s="556"/>
      <c r="E1743" s="290" t="s">
        <v>395</v>
      </c>
      <c r="F1743" s="290" t="s">
        <v>830</v>
      </c>
      <c r="G1743" s="290" t="s">
        <v>397</v>
      </c>
      <c r="H1743" s="183" t="str">
        <f>INDEX(Sector!$D$57:$D$776,MATCH('Energy consumption (raw)'!F1743,Sector!$C$57:$C$776,FALSE))</f>
        <v>Manufacture of other foods n.e.c</v>
      </c>
      <c r="I1743" s="183" t="str">
        <f>IF(G1743=Sector!$B$50,Sector!$B$50,IF(G1743=Sector!$B$51,Sector!$B$51,IF(G1743=Sector!$B$53,Sector!$B$53,INDEX(Sector!$E$57:$E$776,MATCH('Energy consumption (raw)'!F1743,Sector!$C$57:$C$776,FALSE)))))</f>
        <v>10 Manufacture of food products</v>
      </c>
      <c r="J1743" s="561"/>
      <c r="K1743" s="561">
        <v>6684900</v>
      </c>
      <c r="L1743" s="290"/>
      <c r="M1743" s="290"/>
      <c r="N1743" s="290"/>
      <c r="O1743" s="290"/>
      <c r="P1743" s="290"/>
      <c r="Q1743" s="290"/>
      <c r="R1743" s="290"/>
      <c r="S1743" s="290">
        <v>12</v>
      </c>
      <c r="T1743" s="290"/>
      <c r="U1743" s="290"/>
      <c r="V1743" s="290"/>
      <c r="W1743" s="290"/>
      <c r="X1743" s="290"/>
      <c r="Y1743" s="290"/>
      <c r="Z1743" s="290"/>
      <c r="AA1743" s="290"/>
      <c r="AB1743" s="290"/>
      <c r="AC1743" s="290"/>
      <c r="AD1743" s="290"/>
      <c r="AE1743" s="290"/>
      <c r="AF1743" s="290"/>
      <c r="AG1743" s="561">
        <v>1031.49063</v>
      </c>
      <c r="AH1743" s="561">
        <v>1007.9956100000001</v>
      </c>
      <c r="AI1743" s="290" t="s">
        <v>310</v>
      </c>
      <c r="AJ1743" s="290" t="s">
        <v>786</v>
      </c>
    </row>
    <row r="1744" spans="2:36" x14ac:dyDescent="0.25">
      <c r="B1744" s="554">
        <v>1642</v>
      </c>
      <c r="C1744" s="555"/>
      <c r="D1744" s="556"/>
      <c r="E1744" s="290" t="s">
        <v>395</v>
      </c>
      <c r="F1744" s="290" t="s">
        <v>482</v>
      </c>
      <c r="G1744" s="290" t="s">
        <v>397</v>
      </c>
      <c r="H1744" s="183" t="str">
        <f>INDEX(Sector!$D$57:$D$776,MATCH('Energy consumption (raw)'!F1744,Sector!$C$57:$C$776,FALSE))</f>
        <v>Producing drugs, pharmaceutical chemicals and pharmaceutical materials</v>
      </c>
      <c r="I1744" s="183" t="str">
        <f>IF(G1744=Sector!$B$50,Sector!$B$50,IF(G1744=Sector!$B$51,Sector!$B$51,IF(G1744=Sector!$B$53,Sector!$B$53,INDEX(Sector!$E$57:$E$776,MATCH('Energy consumption (raw)'!F1744,Sector!$C$57:$C$776,FALSE)))))</f>
        <v>21 Manufacture of pharmaceuticals, medicinal chemical and botanical products</v>
      </c>
      <c r="J1744" s="561">
        <v>4084800</v>
      </c>
      <c r="K1744" s="561">
        <v>7402500</v>
      </c>
      <c r="L1744" s="290"/>
      <c r="M1744" s="290"/>
      <c r="N1744" s="290"/>
      <c r="O1744" s="290"/>
      <c r="P1744" s="290"/>
      <c r="Q1744" s="290"/>
      <c r="R1744" s="290"/>
      <c r="S1744" s="290">
        <v>166</v>
      </c>
      <c r="T1744" s="290"/>
      <c r="U1744" s="290"/>
      <c r="V1744" s="290"/>
      <c r="W1744" s="290"/>
      <c r="X1744" s="290"/>
      <c r="Y1744" s="290"/>
      <c r="Z1744" s="290"/>
      <c r="AA1744" s="290"/>
      <c r="AB1744" s="290"/>
      <c r="AC1744" s="290"/>
      <c r="AD1744" s="290"/>
      <c r="AE1744" s="290"/>
      <c r="AF1744" s="290"/>
      <c r="AG1744" s="561">
        <v>1142.3518300000001</v>
      </c>
      <c r="AH1744" s="561">
        <v>1258.0850500000001</v>
      </c>
      <c r="AI1744" s="290" t="s">
        <v>310</v>
      </c>
      <c r="AJ1744" s="290" t="s">
        <v>786</v>
      </c>
    </row>
    <row r="1745" spans="2:36" x14ac:dyDescent="0.25">
      <c r="B1745" s="554">
        <v>1643</v>
      </c>
      <c r="C1745" s="555"/>
      <c r="D1745" s="556"/>
      <c r="E1745" s="290" t="s">
        <v>395</v>
      </c>
      <c r="F1745" s="290" t="s">
        <v>449</v>
      </c>
      <c r="G1745" s="290" t="s">
        <v>397</v>
      </c>
      <c r="H1745" s="183" t="str">
        <f>INDEX(Sector!$D$57:$D$776,MATCH('Energy consumption (raw)'!F1745,Sector!$C$57:$C$776,FALSE))</f>
        <v>Manufacture of glass and glass products</v>
      </c>
      <c r="I1745" s="183" t="str">
        <f>IF(G1745=Sector!$B$50,Sector!$B$50,IF(G1745=Sector!$B$51,Sector!$B$51,IF(G1745=Sector!$B$53,Sector!$B$53,INDEX(Sector!$E$57:$E$776,MATCH('Energy consumption (raw)'!F1745,Sector!$C$57:$C$776,FALSE)))))</f>
        <v>23 Manufacture of other non-metallic mineral products</v>
      </c>
      <c r="J1745" s="561">
        <v>17858900</v>
      </c>
      <c r="K1745" s="561">
        <v>17858900</v>
      </c>
      <c r="L1745" s="290"/>
      <c r="M1745" s="290"/>
      <c r="N1745" s="290"/>
      <c r="O1745" s="290"/>
      <c r="P1745" s="290"/>
      <c r="Q1745" s="290"/>
      <c r="R1745" s="290"/>
      <c r="S1745" s="290"/>
      <c r="T1745" s="290"/>
      <c r="U1745" s="290"/>
      <c r="V1745" s="290"/>
      <c r="W1745" s="290"/>
      <c r="X1745" s="290"/>
      <c r="Y1745" s="290"/>
      <c r="Z1745" s="290"/>
      <c r="AA1745" s="290"/>
      <c r="AB1745" s="290"/>
      <c r="AC1745" s="290"/>
      <c r="AD1745" s="290"/>
      <c r="AE1745" s="290"/>
      <c r="AF1745" s="290"/>
      <c r="AG1745" s="561">
        <v>2755.6282700000002</v>
      </c>
      <c r="AH1745" s="561">
        <v>6021.2951900000007</v>
      </c>
      <c r="AI1745" s="290" t="s">
        <v>310</v>
      </c>
      <c r="AJ1745" s="290" t="s">
        <v>786</v>
      </c>
    </row>
    <row r="1746" spans="2:36" x14ac:dyDescent="0.25">
      <c r="B1746" s="554">
        <v>1644</v>
      </c>
      <c r="C1746" s="555"/>
      <c r="D1746" s="556"/>
      <c r="E1746" s="290" t="s">
        <v>395</v>
      </c>
      <c r="F1746" s="290" t="s">
        <v>449</v>
      </c>
      <c r="G1746" s="290" t="s">
        <v>397</v>
      </c>
      <c r="H1746" s="183" t="str">
        <f>INDEX(Sector!$D$57:$D$776,MATCH('Energy consumption (raw)'!F1746,Sector!$C$57:$C$776,FALSE))</f>
        <v>Manufacture of glass and glass products</v>
      </c>
      <c r="I1746" s="183" t="str">
        <f>IF(G1746=Sector!$B$50,Sector!$B$50,IF(G1746=Sector!$B$51,Sector!$B$51,IF(G1746=Sector!$B$53,Sector!$B$53,INDEX(Sector!$E$57:$E$776,MATCH('Energy consumption (raw)'!F1746,Sector!$C$57:$C$776,FALSE)))))</f>
        <v>23 Manufacture of other non-metallic mineral products</v>
      </c>
      <c r="J1746" s="561"/>
      <c r="K1746" s="561">
        <v>23800100</v>
      </c>
      <c r="L1746" s="290"/>
      <c r="M1746" s="290"/>
      <c r="N1746" s="290"/>
      <c r="O1746" s="290"/>
      <c r="P1746" s="290"/>
      <c r="Q1746" s="290"/>
      <c r="R1746" s="290"/>
      <c r="S1746" s="290">
        <v>57</v>
      </c>
      <c r="T1746" s="290"/>
      <c r="U1746" s="290"/>
      <c r="V1746" s="290"/>
      <c r="W1746" s="290"/>
      <c r="X1746" s="290"/>
      <c r="Y1746" s="290"/>
      <c r="Z1746" s="290"/>
      <c r="AA1746" s="290"/>
      <c r="AB1746" s="290"/>
      <c r="AC1746" s="290"/>
      <c r="AD1746" s="290"/>
      <c r="AE1746" s="290"/>
      <c r="AF1746" s="290"/>
      <c r="AG1746" s="561">
        <v>3672.4055899999998</v>
      </c>
      <c r="AH1746" s="561">
        <v>4761.4293299999999</v>
      </c>
      <c r="AI1746" s="290" t="s">
        <v>310</v>
      </c>
      <c r="AJ1746" s="290" t="s">
        <v>786</v>
      </c>
    </row>
    <row r="1747" spans="2:36" x14ac:dyDescent="0.25">
      <c r="B1747" s="290">
        <v>1645</v>
      </c>
      <c r="C1747" s="556"/>
      <c r="D1747" s="556"/>
      <c r="E1747" s="290" t="s">
        <v>395</v>
      </c>
      <c r="F1747" s="290" t="s">
        <v>496</v>
      </c>
      <c r="G1747" s="290" t="s">
        <v>397</v>
      </c>
      <c r="H1747" s="183" t="str">
        <f>INDEX(Sector!$D$57:$D$776,MATCH('Energy consumption (raw)'!F1747,Sector!$C$57:$C$776,FALSE))</f>
        <v>Production of dyed clothes</v>
      </c>
      <c r="I1747" s="183" t="str">
        <f>IF(G1747=Sector!$B$50,Sector!$B$50,IF(G1747=Sector!$B$51,Sector!$B$51,IF(G1747=Sector!$B$53,Sector!$B$53,INDEX(Sector!$E$57:$E$776,MATCH('Energy consumption (raw)'!F1747,Sector!$C$57:$C$776,FALSE)))))</f>
        <v>13 Manufacture of textiles</v>
      </c>
      <c r="J1747" s="561">
        <v>10059500</v>
      </c>
      <c r="K1747" s="561">
        <v>10059500</v>
      </c>
      <c r="L1747" s="290"/>
      <c r="M1747" s="290"/>
      <c r="N1747" s="290"/>
      <c r="O1747" s="290"/>
      <c r="P1747" s="290"/>
      <c r="Q1747" s="290"/>
      <c r="R1747" s="290"/>
      <c r="S1747" s="290">
        <v>13</v>
      </c>
      <c r="T1747" s="290"/>
      <c r="U1747" s="290"/>
      <c r="V1747" s="290"/>
      <c r="W1747" s="290"/>
      <c r="X1747" s="290"/>
      <c r="Y1747" s="290"/>
      <c r="Z1747" s="290"/>
      <c r="AA1747" s="290"/>
      <c r="AB1747" s="290"/>
      <c r="AC1747" s="290"/>
      <c r="AD1747" s="290"/>
      <c r="AE1747" s="290"/>
      <c r="AF1747" s="290"/>
      <c r="AG1747" s="561">
        <v>1552.1922900000002</v>
      </c>
      <c r="AH1747" s="561">
        <v>1598.3025900000002</v>
      </c>
      <c r="AI1747" s="290" t="s">
        <v>310</v>
      </c>
      <c r="AJ1747" s="290" t="s">
        <v>786</v>
      </c>
    </row>
    <row r="1748" spans="2:36" x14ac:dyDescent="0.25">
      <c r="B1748" s="554">
        <v>1646</v>
      </c>
      <c r="C1748" s="555"/>
      <c r="D1748" s="556"/>
      <c r="E1748" s="290" t="s">
        <v>395</v>
      </c>
      <c r="F1748" s="290" t="s">
        <v>831</v>
      </c>
      <c r="G1748" s="290" t="s">
        <v>397</v>
      </c>
      <c r="H1748" s="183" t="str">
        <f>INDEX(Sector!$D$57:$D$776,MATCH('Energy consumption (raw)'!F1748,Sector!$C$57:$C$776,FALSE))</f>
        <v>Aluminum Glass Production and Sales</v>
      </c>
      <c r="I1748" s="183" t="str">
        <f>IF(G1748=Sector!$B$50,Sector!$B$50,IF(G1748=Sector!$B$51,Sector!$B$51,IF(G1748=Sector!$B$53,Sector!$B$53,INDEX(Sector!$E$57:$E$776,MATCH('Energy consumption (raw)'!F1748,Sector!$C$57:$C$776,FALSE)))))</f>
        <v>24 Manufacture of basic metals</v>
      </c>
      <c r="J1748" s="561"/>
      <c r="K1748" s="561">
        <v>8812900</v>
      </c>
      <c r="L1748" s="290"/>
      <c r="M1748" s="290"/>
      <c r="N1748" s="290"/>
      <c r="O1748" s="290"/>
      <c r="P1748" s="290"/>
      <c r="Q1748" s="290"/>
      <c r="R1748" s="290"/>
      <c r="S1748" s="290"/>
      <c r="T1748" s="290"/>
      <c r="U1748" s="290"/>
      <c r="V1748" s="290"/>
      <c r="W1748" s="290"/>
      <c r="X1748" s="290"/>
      <c r="Y1748" s="290"/>
      <c r="Z1748" s="290"/>
      <c r="AA1748" s="290"/>
      <c r="AB1748" s="290"/>
      <c r="AC1748" s="290"/>
      <c r="AD1748" s="290"/>
      <c r="AE1748" s="290"/>
      <c r="AF1748" s="290"/>
      <c r="AG1748" s="561">
        <v>1359.8304700000001</v>
      </c>
      <c r="AH1748" s="561">
        <v>1140.277</v>
      </c>
      <c r="AI1748" s="290" t="s">
        <v>310</v>
      </c>
      <c r="AJ1748" s="290" t="s">
        <v>786</v>
      </c>
    </row>
    <row r="1749" spans="2:36" x14ac:dyDescent="0.25">
      <c r="B1749" s="554">
        <v>1647</v>
      </c>
      <c r="C1749" s="555"/>
      <c r="D1749" s="556"/>
      <c r="E1749" s="290" t="s">
        <v>395</v>
      </c>
      <c r="F1749" s="290" t="s">
        <v>559</v>
      </c>
      <c r="G1749" s="290" t="s">
        <v>397</v>
      </c>
      <c r="H1749" s="183" t="str">
        <f>INDEX(Sector!$D$57:$D$776,MATCH('Energy consumption (raw)'!F1749,Sector!$C$57:$C$776,FALSE))</f>
        <v>Manufacture of knitted fabrics, crocheted fabrics and other nonwovens</v>
      </c>
      <c r="I1749" s="183" t="str">
        <f>IF(G1749=Sector!$B$50,Sector!$B$50,IF(G1749=Sector!$B$51,Sector!$B$51,IF(G1749=Sector!$B$53,Sector!$B$53,INDEX(Sector!$E$57:$E$776,MATCH('Energy consumption (raw)'!F1749,Sector!$C$57:$C$776,FALSE)))))</f>
        <v>13 Manufacture of textiles</v>
      </c>
      <c r="J1749" s="561">
        <v>15193658</v>
      </c>
      <c r="K1749" s="561">
        <v>15193658</v>
      </c>
      <c r="L1749" s="290"/>
      <c r="M1749" s="290"/>
      <c r="N1749" s="290"/>
      <c r="O1749" s="290"/>
      <c r="P1749" s="290"/>
      <c r="Q1749" s="290"/>
      <c r="R1749" s="290"/>
      <c r="S1749" s="290">
        <v>30</v>
      </c>
      <c r="T1749" s="290"/>
      <c r="U1749" s="290"/>
      <c r="V1749" s="290"/>
      <c r="W1749" s="290"/>
      <c r="X1749" s="290"/>
      <c r="Y1749" s="290"/>
      <c r="Z1749" s="290"/>
      <c r="AA1749" s="290"/>
      <c r="AB1749" s="290"/>
      <c r="AC1749" s="290"/>
      <c r="AD1749" s="290"/>
      <c r="AE1749" s="290"/>
      <c r="AF1749" s="290"/>
      <c r="AG1749" s="561">
        <v>2344.4078294000005</v>
      </c>
      <c r="AH1749" s="561">
        <v>2621.8038800000004</v>
      </c>
      <c r="AI1749" s="290" t="s">
        <v>310</v>
      </c>
      <c r="AJ1749" s="290" t="s">
        <v>786</v>
      </c>
    </row>
    <row r="1750" spans="2:36" x14ac:dyDescent="0.25">
      <c r="B1750" s="554">
        <v>1648</v>
      </c>
      <c r="C1750" s="555"/>
      <c r="D1750" s="556"/>
      <c r="E1750" s="290" t="s">
        <v>395</v>
      </c>
      <c r="F1750" s="290" t="s">
        <v>559</v>
      </c>
      <c r="G1750" s="290" t="s">
        <v>397</v>
      </c>
      <c r="H1750" s="183" t="str">
        <f>INDEX(Sector!$D$57:$D$776,MATCH('Energy consumption (raw)'!F1750,Sector!$C$57:$C$776,FALSE))</f>
        <v>Manufacture of knitted fabrics, crocheted fabrics and other nonwovens</v>
      </c>
      <c r="I1750" s="183" t="str">
        <f>IF(G1750=Sector!$B$50,Sector!$B$50,IF(G1750=Sector!$B$51,Sector!$B$51,IF(G1750=Sector!$B$53,Sector!$B$53,INDEX(Sector!$E$57:$E$776,MATCH('Energy consumption (raw)'!F1750,Sector!$C$57:$C$776,FALSE)))))</f>
        <v>13 Manufacture of textiles</v>
      </c>
      <c r="J1750" s="561"/>
      <c r="K1750" s="561">
        <v>13203100</v>
      </c>
      <c r="L1750" s="290"/>
      <c r="M1750" s="290"/>
      <c r="N1750" s="290"/>
      <c r="O1750" s="290"/>
      <c r="P1750" s="290"/>
      <c r="Q1750" s="290"/>
      <c r="R1750" s="290"/>
      <c r="S1750" s="290">
        <v>173</v>
      </c>
      <c r="T1750" s="290"/>
      <c r="U1750" s="290"/>
      <c r="V1750" s="290"/>
      <c r="W1750" s="290"/>
      <c r="X1750" s="290"/>
      <c r="Y1750" s="290"/>
      <c r="Z1750" s="290"/>
      <c r="AA1750" s="290"/>
      <c r="AB1750" s="290"/>
      <c r="AC1750" s="290"/>
      <c r="AD1750" s="290"/>
      <c r="AE1750" s="290"/>
      <c r="AF1750" s="290"/>
      <c r="AG1750" s="561">
        <v>2037.39057</v>
      </c>
      <c r="AH1750" s="561">
        <v>1515.2568600000002</v>
      </c>
      <c r="AI1750" s="290" t="s">
        <v>310</v>
      </c>
      <c r="AJ1750" s="290" t="s">
        <v>786</v>
      </c>
    </row>
    <row r="1751" spans="2:36" x14ac:dyDescent="0.25">
      <c r="B1751" s="554">
        <v>1649</v>
      </c>
      <c r="C1751" s="555"/>
      <c r="D1751" s="556"/>
      <c r="E1751" s="290" t="s">
        <v>395</v>
      </c>
      <c r="F1751" s="290" t="s">
        <v>619</v>
      </c>
      <c r="G1751" s="290" t="s">
        <v>397</v>
      </c>
      <c r="H1751" s="183" t="str">
        <f>INDEX(Sector!$D$57:$D$776,MATCH('Energy consumption (raw)'!F1751,Sector!$C$57:$C$776,FALSE))</f>
        <v>Production of woven fabrics</v>
      </c>
      <c r="I1751" s="183" t="str">
        <f>IF(G1751=Sector!$B$50,Sector!$B$50,IF(G1751=Sector!$B$51,Sector!$B$51,IF(G1751=Sector!$B$53,Sector!$B$53,INDEX(Sector!$E$57:$E$776,MATCH('Energy consumption (raw)'!F1751,Sector!$C$57:$C$776,FALSE)))))</f>
        <v>13 Manufacture of textiles</v>
      </c>
      <c r="J1751" s="561">
        <v>15161300</v>
      </c>
      <c r="K1751" s="561">
        <v>15161300</v>
      </c>
      <c r="L1751" s="290"/>
      <c r="M1751" s="290"/>
      <c r="N1751" s="290">
        <v>2124</v>
      </c>
      <c r="O1751" s="290"/>
      <c r="P1751" s="290"/>
      <c r="Q1751" s="290"/>
      <c r="R1751" s="290"/>
      <c r="S1751" s="290">
        <v>13</v>
      </c>
      <c r="T1751" s="290"/>
      <c r="U1751" s="290"/>
      <c r="V1751" s="290"/>
      <c r="W1751" s="290"/>
      <c r="X1751" s="290"/>
      <c r="Y1751" s="290"/>
      <c r="Z1751" s="290"/>
      <c r="AA1751" s="290"/>
      <c r="AB1751" s="290"/>
      <c r="AC1751" s="290"/>
      <c r="AD1751" s="290"/>
      <c r="AE1751" s="290"/>
      <c r="AF1751" s="290"/>
      <c r="AG1751" s="561">
        <v>3826.20003</v>
      </c>
      <c r="AH1751" s="561">
        <v>3104.6857300000001</v>
      </c>
      <c r="AI1751" s="290" t="s">
        <v>369</v>
      </c>
      <c r="AJ1751" s="290" t="s">
        <v>786</v>
      </c>
    </row>
    <row r="1752" spans="2:36" x14ac:dyDescent="0.25">
      <c r="B1752" s="554">
        <v>1650</v>
      </c>
      <c r="C1752" s="555"/>
      <c r="D1752" s="556"/>
      <c r="E1752" s="290" t="s">
        <v>395</v>
      </c>
      <c r="F1752" s="290" t="s">
        <v>619</v>
      </c>
      <c r="G1752" s="290" t="s">
        <v>397</v>
      </c>
      <c r="H1752" s="183" t="str">
        <f>INDEX(Sector!$D$57:$D$776,MATCH('Energy consumption (raw)'!F1752,Sector!$C$57:$C$776,FALSE))</f>
        <v>Production of woven fabrics</v>
      </c>
      <c r="I1752" s="183" t="str">
        <f>IF(G1752=Sector!$B$50,Sector!$B$50,IF(G1752=Sector!$B$51,Sector!$B$51,IF(G1752=Sector!$B$53,Sector!$B$53,INDEX(Sector!$E$57:$E$776,MATCH('Energy consumption (raw)'!F1752,Sector!$C$57:$C$776,FALSE)))))</f>
        <v>13 Manufacture of textiles</v>
      </c>
      <c r="J1752" s="561">
        <v>13276900</v>
      </c>
      <c r="K1752" s="561">
        <v>13276900</v>
      </c>
      <c r="L1752" s="290"/>
      <c r="M1752" s="290"/>
      <c r="N1752" s="290"/>
      <c r="O1752" s="290"/>
      <c r="P1752" s="290"/>
      <c r="Q1752" s="290"/>
      <c r="R1752" s="290"/>
      <c r="S1752" s="290"/>
      <c r="T1752" s="290"/>
      <c r="U1752" s="290"/>
      <c r="V1752" s="290"/>
      <c r="W1752" s="290"/>
      <c r="X1752" s="290"/>
      <c r="Y1752" s="290"/>
      <c r="Z1752" s="290"/>
      <c r="AA1752" s="290"/>
      <c r="AB1752" s="290"/>
      <c r="AC1752" s="290"/>
      <c r="AD1752" s="290"/>
      <c r="AE1752" s="290"/>
      <c r="AF1752" s="290"/>
      <c r="AG1752" s="561">
        <v>2048.6256700000004</v>
      </c>
      <c r="AH1752" s="561">
        <v>2721.6514100000004</v>
      </c>
      <c r="AI1752" s="290" t="s">
        <v>310</v>
      </c>
      <c r="AJ1752" s="290" t="s">
        <v>786</v>
      </c>
    </row>
    <row r="1753" spans="2:36" x14ac:dyDescent="0.25">
      <c r="B1753" s="554">
        <v>1651</v>
      </c>
      <c r="C1753" s="555"/>
      <c r="D1753" s="556"/>
      <c r="E1753" s="290" t="s">
        <v>395</v>
      </c>
      <c r="F1753" s="290" t="s">
        <v>832</v>
      </c>
      <c r="G1753" s="290" t="s">
        <v>397</v>
      </c>
      <c r="H1753" s="183" t="str">
        <f>INDEX(Sector!$D$57:$D$776,MATCH('Energy consumption (raw)'!F1753,Sector!$C$57:$C$776,FALSE))</f>
        <v>Manufacture of suitcases, bags and the like</v>
      </c>
      <c r="I1753" s="183" t="str">
        <f>IF(G1753=Sector!$B$50,Sector!$B$50,IF(G1753=Sector!$B$51,Sector!$B$51,IF(G1753=Sector!$B$53,Sector!$B$53,INDEX(Sector!$E$57:$E$776,MATCH('Energy consumption (raw)'!F1753,Sector!$C$57:$C$776,FALSE)))))</f>
        <v>13 Manufacture of textiles</v>
      </c>
      <c r="J1753" s="561"/>
      <c r="K1753" s="561">
        <v>9560400</v>
      </c>
      <c r="L1753" s="290"/>
      <c r="M1753" s="290"/>
      <c r="N1753" s="290"/>
      <c r="O1753" s="290"/>
      <c r="P1753" s="290"/>
      <c r="Q1753" s="290"/>
      <c r="R1753" s="290"/>
      <c r="S1753" s="290"/>
      <c r="T1753" s="290"/>
      <c r="U1753" s="290"/>
      <c r="V1753" s="290"/>
      <c r="W1753" s="290"/>
      <c r="X1753" s="290"/>
      <c r="Y1753" s="290"/>
      <c r="Z1753" s="290"/>
      <c r="AA1753" s="290"/>
      <c r="AB1753" s="290"/>
      <c r="AC1753" s="290"/>
      <c r="AD1753" s="290"/>
      <c r="AE1753" s="290"/>
      <c r="AF1753" s="290"/>
      <c r="AG1753" s="561">
        <v>1475.1697200000001</v>
      </c>
      <c r="AH1753" s="561">
        <v>1161.9715800000001</v>
      </c>
      <c r="AI1753" s="290" t="s">
        <v>310</v>
      </c>
      <c r="AJ1753" s="290" t="s">
        <v>786</v>
      </c>
    </row>
    <row r="1754" spans="2:36" x14ac:dyDescent="0.25">
      <c r="B1754" s="554">
        <v>1652</v>
      </c>
      <c r="C1754" s="555"/>
      <c r="D1754" s="556"/>
      <c r="E1754" s="290" t="s">
        <v>395</v>
      </c>
      <c r="F1754" s="290" t="s">
        <v>457</v>
      </c>
      <c r="G1754" s="290" t="s">
        <v>397</v>
      </c>
      <c r="H1754" s="183" t="str">
        <f>INDEX(Sector!$D$57:$D$776,MATCH('Energy consumption (raw)'!F1754,Sector!$C$57:$C$776,FALSE))</f>
        <v>Producing building materials from clay</v>
      </c>
      <c r="I1754" s="183" t="str">
        <f>IF(G1754=Sector!$B$50,Sector!$B$50,IF(G1754=Sector!$B$51,Sector!$B$51,IF(G1754=Sector!$B$53,Sector!$B$53,INDEX(Sector!$E$57:$E$776,MATCH('Energy consumption (raw)'!F1754,Sector!$C$57:$C$776,FALSE)))))</f>
        <v>23 Manufacture of other non-metallic mineral products</v>
      </c>
      <c r="J1754" s="561"/>
      <c r="K1754" s="561">
        <v>20346700</v>
      </c>
      <c r="L1754" s="290"/>
      <c r="M1754" s="290"/>
      <c r="N1754" s="290"/>
      <c r="O1754" s="290"/>
      <c r="P1754" s="290"/>
      <c r="Q1754" s="290"/>
      <c r="R1754" s="290"/>
      <c r="S1754" s="290"/>
      <c r="T1754" s="290"/>
      <c r="U1754" s="290"/>
      <c r="V1754" s="290"/>
      <c r="W1754" s="290"/>
      <c r="X1754" s="290"/>
      <c r="Y1754" s="290"/>
      <c r="Z1754" s="290"/>
      <c r="AA1754" s="290"/>
      <c r="AB1754" s="290"/>
      <c r="AC1754" s="290"/>
      <c r="AD1754" s="290"/>
      <c r="AE1754" s="290"/>
      <c r="AF1754" s="290"/>
      <c r="AG1754" s="561">
        <v>3139.4958100000003</v>
      </c>
      <c r="AH1754" s="561">
        <v>14519.52392</v>
      </c>
      <c r="AI1754" s="290" t="s">
        <v>310</v>
      </c>
      <c r="AJ1754" s="290" t="s">
        <v>786</v>
      </c>
    </row>
    <row r="1755" spans="2:36" x14ac:dyDescent="0.25">
      <c r="B1755" s="554">
        <v>1653</v>
      </c>
      <c r="C1755" s="555"/>
      <c r="D1755" s="556"/>
      <c r="E1755" s="290" t="s">
        <v>395</v>
      </c>
      <c r="F1755" s="290" t="s">
        <v>457</v>
      </c>
      <c r="G1755" s="290" t="s">
        <v>397</v>
      </c>
      <c r="H1755" s="183" t="str">
        <f>INDEX(Sector!$D$57:$D$776,MATCH('Energy consumption (raw)'!F1755,Sector!$C$57:$C$776,FALSE))</f>
        <v>Producing building materials from clay</v>
      </c>
      <c r="I1755" s="183" t="str">
        <f>IF(G1755=Sector!$B$50,Sector!$B$50,IF(G1755=Sector!$B$51,Sector!$B$51,IF(G1755=Sector!$B$53,Sector!$B$53,INDEX(Sector!$E$57:$E$776,MATCH('Energy consumption (raw)'!F1755,Sector!$C$57:$C$776,FALSE)))))</f>
        <v>23 Manufacture of other non-metallic mineral products</v>
      </c>
      <c r="J1755" s="561">
        <v>10194200</v>
      </c>
      <c r="K1755" s="561">
        <v>10194200</v>
      </c>
      <c r="L1755" s="290"/>
      <c r="M1755" s="290"/>
      <c r="N1755" s="290"/>
      <c r="O1755" s="290"/>
      <c r="P1755" s="290"/>
      <c r="Q1755" s="290"/>
      <c r="R1755" s="290"/>
      <c r="S1755" s="290">
        <v>13</v>
      </c>
      <c r="T1755" s="290"/>
      <c r="U1755" s="290"/>
      <c r="V1755" s="290"/>
      <c r="W1755" s="290"/>
      <c r="X1755" s="290"/>
      <c r="Y1755" s="290"/>
      <c r="Z1755" s="290"/>
      <c r="AA1755" s="290"/>
      <c r="AB1755" s="290">
        <v>10580</v>
      </c>
      <c r="AC1755" s="290"/>
      <c r="AD1755" s="290"/>
      <c r="AE1755" s="290"/>
      <c r="AF1755" s="290"/>
      <c r="AG1755" s="561">
        <v>5519.3164999999999</v>
      </c>
      <c r="AH1755" s="561">
        <v>2265.97291</v>
      </c>
      <c r="AI1755" s="290" t="s">
        <v>310</v>
      </c>
      <c r="AJ1755" s="290" t="s">
        <v>786</v>
      </c>
    </row>
    <row r="1756" spans="2:36" x14ac:dyDescent="0.25">
      <c r="B1756" s="554">
        <v>1654</v>
      </c>
      <c r="C1756" s="555"/>
      <c r="D1756" s="556"/>
      <c r="E1756" s="290" t="s">
        <v>395</v>
      </c>
      <c r="F1756" s="290" t="s">
        <v>457</v>
      </c>
      <c r="G1756" s="290" t="s">
        <v>397</v>
      </c>
      <c r="H1756" s="183" t="str">
        <f>INDEX(Sector!$D$57:$D$776,MATCH('Energy consumption (raw)'!F1756,Sector!$C$57:$C$776,FALSE))</f>
        <v>Producing building materials from clay</v>
      </c>
      <c r="I1756" s="183" t="str">
        <f>IF(G1756=Sector!$B$50,Sector!$B$50,IF(G1756=Sector!$B$51,Sector!$B$51,IF(G1756=Sector!$B$53,Sector!$B$53,INDEX(Sector!$E$57:$E$776,MATCH('Energy consumption (raw)'!F1756,Sector!$C$57:$C$776,FALSE)))))</f>
        <v>23 Manufacture of other non-metallic mineral products</v>
      </c>
      <c r="J1756" s="561"/>
      <c r="K1756" s="561">
        <v>11168500</v>
      </c>
      <c r="L1756" s="290"/>
      <c r="M1756" s="290"/>
      <c r="N1756" s="290"/>
      <c r="O1756" s="290"/>
      <c r="P1756" s="290"/>
      <c r="Q1756" s="290"/>
      <c r="R1756" s="290"/>
      <c r="S1756" s="290"/>
      <c r="T1756" s="290"/>
      <c r="U1756" s="290"/>
      <c r="V1756" s="290"/>
      <c r="W1756" s="290"/>
      <c r="X1756" s="290"/>
      <c r="Y1756" s="290"/>
      <c r="Z1756" s="290"/>
      <c r="AA1756" s="290"/>
      <c r="AB1756" s="290"/>
      <c r="AC1756" s="290"/>
      <c r="AD1756" s="290"/>
      <c r="AE1756" s="290"/>
      <c r="AF1756" s="290"/>
      <c r="AG1756" s="561">
        <v>1723.2995500000002</v>
      </c>
      <c r="AH1756" s="561">
        <v>12739.40719</v>
      </c>
      <c r="AI1756" s="290" t="s">
        <v>310</v>
      </c>
      <c r="AJ1756" s="290" t="s">
        <v>786</v>
      </c>
    </row>
    <row r="1757" spans="2:36" x14ac:dyDescent="0.25">
      <c r="B1757" s="554">
        <v>1655</v>
      </c>
      <c r="C1757" s="555"/>
      <c r="D1757" s="556"/>
      <c r="E1757" s="290" t="s">
        <v>395</v>
      </c>
      <c r="F1757" s="290" t="s">
        <v>457</v>
      </c>
      <c r="G1757" s="290" t="s">
        <v>397</v>
      </c>
      <c r="H1757" s="183" t="str">
        <f>INDEX(Sector!$D$57:$D$776,MATCH('Energy consumption (raw)'!F1757,Sector!$C$57:$C$776,FALSE))</f>
        <v>Producing building materials from clay</v>
      </c>
      <c r="I1757" s="183" t="str">
        <f>IF(G1757=Sector!$B$50,Sector!$B$50,IF(G1757=Sector!$B$51,Sector!$B$51,IF(G1757=Sector!$B$53,Sector!$B$53,INDEX(Sector!$E$57:$E$776,MATCH('Energy consumption (raw)'!F1757,Sector!$C$57:$C$776,FALSE)))))</f>
        <v>23 Manufacture of other non-metallic mineral products</v>
      </c>
      <c r="J1757" s="561"/>
      <c r="K1757" s="561">
        <v>10151800</v>
      </c>
      <c r="L1757" s="290"/>
      <c r="M1757" s="290"/>
      <c r="N1757" s="290"/>
      <c r="O1757" s="290"/>
      <c r="P1757" s="290"/>
      <c r="Q1757" s="290"/>
      <c r="R1757" s="290"/>
      <c r="S1757" s="290">
        <v>48</v>
      </c>
      <c r="T1757" s="290"/>
      <c r="U1757" s="290"/>
      <c r="V1757" s="290"/>
      <c r="W1757" s="290"/>
      <c r="X1757" s="290"/>
      <c r="Y1757" s="290">
        <v>72</v>
      </c>
      <c r="Z1757" s="290"/>
      <c r="AA1757" s="290"/>
      <c r="AB1757" s="290"/>
      <c r="AC1757" s="290"/>
      <c r="AD1757" s="290"/>
      <c r="AE1757" s="290"/>
      <c r="AF1757" s="290"/>
      <c r="AG1757" s="561">
        <v>1644.9449800000002</v>
      </c>
      <c r="AH1757" s="561">
        <v>1500.9385599999998</v>
      </c>
      <c r="AI1757" s="290" t="s">
        <v>310</v>
      </c>
      <c r="AJ1757" s="290" t="s">
        <v>786</v>
      </c>
    </row>
    <row r="1758" spans="2:36" x14ac:dyDescent="0.25">
      <c r="B1758" s="554">
        <v>1656</v>
      </c>
      <c r="C1758" s="555"/>
      <c r="D1758" s="556"/>
      <c r="E1758" s="290" t="s">
        <v>395</v>
      </c>
      <c r="F1758" s="290" t="s">
        <v>833</v>
      </c>
      <c r="G1758" s="290" t="s">
        <v>397</v>
      </c>
      <c r="H1758" s="183" t="str">
        <f>INDEX(Sector!$D$57:$D$776,MATCH('Energy consumption (raw)'!F1758,Sector!$C$57:$C$776,FALSE))</f>
        <v>Production of sawdust pellets; - Producing wooden and metal stairs,..</v>
      </c>
      <c r="I1758" s="183" t="str">
        <f>IF(G1758=Sector!$B$50,Sector!$B$50,IF(G1758=Sector!$B$51,Sector!$B$51,IF(G1758=Sector!$B$53,Sector!$B$53,INDEX(Sector!$E$57:$E$776,MATCH('Energy consumption (raw)'!F1758,Sector!$C$57:$C$776,FALSE)))))</f>
        <v>16 Manufacture of wood and of products of wood and cork, except furniture;
manufacture of articles of straw and plaiting materials</v>
      </c>
      <c r="J1758" s="561"/>
      <c r="K1758" s="561">
        <v>11605600</v>
      </c>
      <c r="L1758" s="290"/>
      <c r="M1758" s="290"/>
      <c r="N1758" s="290"/>
      <c r="O1758" s="290"/>
      <c r="P1758" s="290"/>
      <c r="Q1758" s="290"/>
      <c r="R1758" s="290"/>
      <c r="S1758" s="290"/>
      <c r="T1758" s="290"/>
      <c r="U1758" s="290"/>
      <c r="V1758" s="290"/>
      <c r="W1758" s="290"/>
      <c r="X1758" s="290"/>
      <c r="Y1758" s="290"/>
      <c r="Z1758" s="290"/>
      <c r="AA1758" s="290"/>
      <c r="AB1758" s="290"/>
      <c r="AC1758" s="290"/>
      <c r="AD1758" s="290"/>
      <c r="AE1758" s="290"/>
      <c r="AF1758" s="290"/>
      <c r="AG1758" s="561">
        <v>1790.7440800000002</v>
      </c>
      <c r="AH1758" s="561"/>
      <c r="AI1758" s="290"/>
      <c r="AJ1758" s="290" t="s">
        <v>786</v>
      </c>
    </row>
    <row r="1759" spans="2:36" x14ac:dyDescent="0.25">
      <c r="B1759" s="554">
        <v>1657</v>
      </c>
      <c r="C1759" s="555"/>
      <c r="D1759" s="556"/>
      <c r="E1759" s="290" t="s">
        <v>395</v>
      </c>
      <c r="F1759" s="290" t="s">
        <v>834</v>
      </c>
      <c r="G1759" s="290" t="s">
        <v>397</v>
      </c>
      <c r="H1759" s="183" t="str">
        <f>INDEX(Sector!$D$57:$D$776,MATCH('Energy consumption (raw)'!F1759,Sector!$C$57:$C$776,FALSE))</f>
        <v>Manufacture of soaps, detergents, polishes and sanitary preparations</v>
      </c>
      <c r="I1759" s="183" t="str">
        <f>IF(G1759=Sector!$B$50,Sector!$B$50,IF(G1759=Sector!$B$51,Sector!$B$51,IF(G1759=Sector!$B$53,Sector!$B$53,INDEX(Sector!$E$57:$E$776,MATCH('Energy consumption (raw)'!F1759,Sector!$C$57:$C$776,FALSE)))))</f>
        <v>20 Manufacture of chemicals and chemical products</v>
      </c>
      <c r="J1759" s="561"/>
      <c r="K1759" s="561">
        <v>29554800</v>
      </c>
      <c r="L1759" s="290"/>
      <c r="M1759" s="290"/>
      <c r="N1759" s="290"/>
      <c r="O1759" s="290"/>
      <c r="P1759" s="290"/>
      <c r="Q1759" s="290"/>
      <c r="R1759" s="290"/>
      <c r="S1759" s="290">
        <v>582</v>
      </c>
      <c r="T1759" s="290"/>
      <c r="U1759" s="290"/>
      <c r="V1759" s="290"/>
      <c r="W1759" s="290"/>
      <c r="X1759" s="290"/>
      <c r="Y1759" s="290"/>
      <c r="Z1759" s="290"/>
      <c r="AA1759" s="290"/>
      <c r="AB1759" s="290"/>
      <c r="AC1759" s="290"/>
      <c r="AD1759" s="290"/>
      <c r="AE1759" s="290"/>
      <c r="AF1759" s="290"/>
      <c r="AG1759" s="561">
        <v>4560.8178000000007</v>
      </c>
      <c r="AH1759" s="561">
        <v>3799.6992200000004</v>
      </c>
      <c r="AI1759" s="290" t="s">
        <v>310</v>
      </c>
      <c r="AJ1759" s="290" t="s">
        <v>786</v>
      </c>
    </row>
    <row r="1760" spans="2:36" x14ac:dyDescent="0.25">
      <c r="B1760" s="554">
        <v>1658</v>
      </c>
      <c r="C1760" s="555"/>
      <c r="D1760" s="556"/>
      <c r="E1760" s="290" t="s">
        <v>395</v>
      </c>
      <c r="F1760" s="290" t="s">
        <v>428</v>
      </c>
      <c r="G1760" s="290" t="s">
        <v>397</v>
      </c>
      <c r="H1760" s="183" t="str">
        <f>INDEX(Sector!$D$57:$D$776,MATCH('Energy consumption (raw)'!F1760,Sector!$C$57:$C$776,FALSE))</f>
        <v>Cement Production</v>
      </c>
      <c r="I1760" s="183" t="str">
        <f>IF(G1760=Sector!$B$50,Sector!$B$50,IF(G1760=Sector!$B$51,Sector!$B$51,IF(G1760=Sector!$B$53,Sector!$B$53,INDEX(Sector!$E$57:$E$776,MATCH('Energy consumption (raw)'!F1760,Sector!$C$57:$C$776,FALSE)))))</f>
        <v>23 Manufacture of other non-metallic mineral products</v>
      </c>
      <c r="J1760" s="561">
        <v>8710100</v>
      </c>
      <c r="K1760" s="561">
        <v>8710100</v>
      </c>
      <c r="L1760" s="290"/>
      <c r="M1760" s="290"/>
      <c r="N1760" s="290"/>
      <c r="O1760" s="290"/>
      <c r="P1760" s="290"/>
      <c r="Q1760" s="290"/>
      <c r="R1760" s="290"/>
      <c r="S1760" s="290">
        <v>3</v>
      </c>
      <c r="T1760" s="290"/>
      <c r="U1760" s="290"/>
      <c r="V1760" s="290"/>
      <c r="W1760" s="290"/>
      <c r="X1760" s="290"/>
      <c r="Y1760" s="290"/>
      <c r="Z1760" s="290"/>
      <c r="AA1760" s="290"/>
      <c r="AB1760" s="290"/>
      <c r="AC1760" s="290"/>
      <c r="AD1760" s="290"/>
      <c r="AE1760" s="290"/>
      <c r="AF1760" s="290"/>
      <c r="AG1760" s="561">
        <v>1343.9710700000001</v>
      </c>
      <c r="AH1760" s="561">
        <v>1451.94757</v>
      </c>
      <c r="AI1760" s="290" t="s">
        <v>310</v>
      </c>
      <c r="AJ1760" s="290" t="s">
        <v>786</v>
      </c>
    </row>
    <row r="1761" spans="2:36" x14ac:dyDescent="0.25">
      <c r="B1761" s="554">
        <v>1659</v>
      </c>
      <c r="C1761" s="555"/>
      <c r="D1761" s="556"/>
      <c r="E1761" s="290" t="s">
        <v>395</v>
      </c>
      <c r="F1761" s="290" t="s">
        <v>428</v>
      </c>
      <c r="G1761" s="290" t="s">
        <v>397</v>
      </c>
      <c r="H1761" s="183" t="str">
        <f>INDEX(Sector!$D$57:$D$776,MATCH('Energy consumption (raw)'!F1761,Sector!$C$57:$C$776,FALSE))</f>
        <v>Cement Production</v>
      </c>
      <c r="I1761" s="183" t="str">
        <f>IF(G1761=Sector!$B$50,Sector!$B$50,IF(G1761=Sector!$B$51,Sector!$B$51,IF(G1761=Sector!$B$53,Sector!$B$53,INDEX(Sector!$E$57:$E$776,MATCH('Energy consumption (raw)'!F1761,Sector!$C$57:$C$776,FALSE)))))</f>
        <v>23 Manufacture of other non-metallic mineral products</v>
      </c>
      <c r="J1761" s="561">
        <v>8227600</v>
      </c>
      <c r="K1761" s="561">
        <v>8227600</v>
      </c>
      <c r="L1761" s="290"/>
      <c r="M1761" s="290"/>
      <c r="N1761" s="290"/>
      <c r="O1761" s="290"/>
      <c r="P1761" s="290"/>
      <c r="Q1761" s="290"/>
      <c r="R1761" s="290"/>
      <c r="S1761" s="290"/>
      <c r="T1761" s="290"/>
      <c r="U1761" s="290"/>
      <c r="V1761" s="290"/>
      <c r="W1761" s="290"/>
      <c r="X1761" s="290"/>
      <c r="Y1761" s="290"/>
      <c r="Z1761" s="290"/>
      <c r="AA1761" s="290"/>
      <c r="AB1761" s="290"/>
      <c r="AC1761" s="290"/>
      <c r="AD1761" s="290"/>
      <c r="AE1761" s="290"/>
      <c r="AF1761" s="290"/>
      <c r="AG1761" s="561">
        <v>1269.5186800000001</v>
      </c>
      <c r="AH1761" s="561">
        <v>1354.6100000000001</v>
      </c>
      <c r="AI1761" s="290" t="s">
        <v>310</v>
      </c>
      <c r="AJ1761" s="290" t="s">
        <v>786</v>
      </c>
    </row>
    <row r="1762" spans="2:36" x14ac:dyDescent="0.25">
      <c r="B1762" s="554">
        <v>1660</v>
      </c>
      <c r="C1762" s="555"/>
      <c r="D1762" s="556"/>
      <c r="E1762" s="290" t="s">
        <v>395</v>
      </c>
      <c r="F1762" s="290" t="s">
        <v>453</v>
      </c>
      <c r="G1762" s="290" t="s">
        <v>397</v>
      </c>
      <c r="H1762" s="183" t="str">
        <f>INDEX(Sector!$D$57:$D$776,MATCH('Energy consumption (raw)'!F1762,Sector!$C$57:$C$776,FALSE))</f>
        <v>Food production and processing</v>
      </c>
      <c r="I1762" s="183" t="str">
        <f>IF(G1762=Sector!$B$50,Sector!$B$50,IF(G1762=Sector!$B$51,Sector!$B$51,IF(G1762=Sector!$B$53,Sector!$B$53,INDEX(Sector!$E$57:$E$776,MATCH('Energy consumption (raw)'!F1762,Sector!$C$57:$C$776,FALSE)))))</f>
        <v>10 Manufacture of food products</v>
      </c>
      <c r="J1762" s="561"/>
      <c r="K1762" s="561">
        <v>35264400</v>
      </c>
      <c r="L1762" s="290"/>
      <c r="M1762" s="290"/>
      <c r="N1762" s="290">
        <v>12891</v>
      </c>
      <c r="O1762" s="290"/>
      <c r="P1762" s="290"/>
      <c r="Q1762" s="290"/>
      <c r="R1762" s="290"/>
      <c r="S1762" s="290"/>
      <c r="T1762" s="290"/>
      <c r="U1762" s="290"/>
      <c r="V1762" s="290"/>
      <c r="W1762" s="290"/>
      <c r="X1762" s="290"/>
      <c r="Y1762" s="290">
        <v>20</v>
      </c>
      <c r="Z1762" s="290"/>
      <c r="AA1762" s="290"/>
      <c r="AB1762" s="290"/>
      <c r="AC1762" s="290"/>
      <c r="AD1762" s="290"/>
      <c r="AE1762" s="290"/>
      <c r="AF1762" s="290"/>
      <c r="AG1762" s="561">
        <v>14486.796919999999</v>
      </c>
      <c r="AH1762" s="561">
        <v>5545</v>
      </c>
      <c r="AI1762" s="290" t="s">
        <v>310</v>
      </c>
      <c r="AJ1762" s="290" t="s">
        <v>786</v>
      </c>
    </row>
    <row r="1763" spans="2:36" x14ac:dyDescent="0.25">
      <c r="B1763" s="554">
        <v>1661</v>
      </c>
      <c r="C1763" s="555"/>
      <c r="D1763" s="556"/>
      <c r="E1763" s="290" t="s">
        <v>395</v>
      </c>
      <c r="F1763" s="290" t="s">
        <v>835</v>
      </c>
      <c r="G1763" s="290" t="s">
        <v>397</v>
      </c>
      <c r="H1763" s="183" t="str">
        <f>INDEX(Sector!$D$57:$D$776,MATCH('Energy consumption (raw)'!F1763,Sector!$C$57:$C$776,FALSE))</f>
        <v>Producing, processing all kinds of shoes, shoe accessories, sandals</v>
      </c>
      <c r="I1763" s="183" t="str">
        <f>IF(G1763=Sector!$B$50,Sector!$B$50,IF(G1763=Sector!$B$51,Sector!$B$51,IF(G1763=Sector!$B$53,Sector!$B$53,INDEX(Sector!$E$57:$E$776,MATCH('Energy consumption (raw)'!F1763,Sector!$C$57:$C$776,FALSE)))))</f>
        <v>14 Manufacture of wearing apparel</v>
      </c>
      <c r="J1763" s="561"/>
      <c r="K1763" s="561">
        <v>18614400</v>
      </c>
      <c r="L1763" s="290"/>
      <c r="M1763" s="290"/>
      <c r="N1763" s="290"/>
      <c r="O1763" s="290"/>
      <c r="P1763" s="290"/>
      <c r="Q1763" s="290"/>
      <c r="R1763" s="290"/>
      <c r="S1763" s="290"/>
      <c r="T1763" s="290"/>
      <c r="U1763" s="290"/>
      <c r="V1763" s="290"/>
      <c r="W1763" s="290"/>
      <c r="X1763" s="290"/>
      <c r="Y1763" s="290"/>
      <c r="Z1763" s="290"/>
      <c r="AA1763" s="290"/>
      <c r="AB1763" s="290"/>
      <c r="AC1763" s="290"/>
      <c r="AD1763" s="290"/>
      <c r="AE1763" s="290"/>
      <c r="AF1763" s="290"/>
      <c r="AG1763" s="561">
        <v>2872.20192</v>
      </c>
      <c r="AH1763" s="561">
        <v>2882.9412000000002</v>
      </c>
      <c r="AI1763" s="290" t="s">
        <v>310</v>
      </c>
      <c r="AJ1763" s="290" t="s">
        <v>786</v>
      </c>
    </row>
    <row r="1764" spans="2:36" x14ac:dyDescent="0.25">
      <c r="B1764" s="554">
        <v>1662</v>
      </c>
      <c r="C1764" s="555"/>
      <c r="D1764" s="556"/>
      <c r="E1764" s="290" t="s">
        <v>395</v>
      </c>
      <c r="F1764" s="290" t="s">
        <v>836</v>
      </c>
      <c r="G1764" s="290" t="s">
        <v>397</v>
      </c>
      <c r="H1764" s="183" t="str">
        <f>INDEX(Sector!$D$57:$D$776,MATCH('Energy consumption (raw)'!F1764,Sector!$C$57:$C$776,FALSE))</f>
        <v>Production, printing, packaging design</v>
      </c>
      <c r="I1764" s="183" t="str">
        <f>IF(G1764=Sector!$B$50,Sector!$B$50,IF(G1764=Sector!$B$51,Sector!$B$51,IF(G1764=Sector!$B$53,Sector!$B$53,INDEX(Sector!$E$57:$E$776,MATCH('Energy consumption (raw)'!F1764,Sector!$C$57:$C$776,FALSE)))))</f>
        <v>18 Printing and reproduction of recorded media</v>
      </c>
      <c r="J1764" s="561"/>
      <c r="K1764" s="561">
        <v>9334100</v>
      </c>
      <c r="L1764" s="290"/>
      <c r="M1764" s="290"/>
      <c r="N1764" s="290"/>
      <c r="O1764" s="290"/>
      <c r="P1764" s="290"/>
      <c r="Q1764" s="290"/>
      <c r="R1764" s="290"/>
      <c r="S1764" s="290"/>
      <c r="T1764" s="290"/>
      <c r="U1764" s="290"/>
      <c r="V1764" s="290"/>
      <c r="W1764" s="290"/>
      <c r="X1764" s="290"/>
      <c r="Y1764" s="290">
        <v>437</v>
      </c>
      <c r="Z1764" s="290"/>
      <c r="AA1764" s="290"/>
      <c r="AB1764" s="290"/>
      <c r="AC1764" s="290"/>
      <c r="AD1764" s="290"/>
      <c r="AE1764" s="290"/>
      <c r="AF1764" s="290"/>
      <c r="AG1764" s="561">
        <v>1916.5816300000001</v>
      </c>
      <c r="AH1764" s="561">
        <v>1347.6099100000001</v>
      </c>
      <c r="AI1764" s="290" t="s">
        <v>310</v>
      </c>
      <c r="AJ1764" s="290" t="s">
        <v>786</v>
      </c>
    </row>
    <row r="1765" spans="2:36" x14ac:dyDescent="0.25">
      <c r="B1765" s="554">
        <v>1663</v>
      </c>
      <c r="C1765" s="555"/>
      <c r="D1765" s="556"/>
      <c r="E1765" s="290" t="s">
        <v>395</v>
      </c>
      <c r="F1765" s="290" t="s">
        <v>837</v>
      </c>
      <c r="G1765" s="290" t="s">
        <v>397</v>
      </c>
      <c r="H1765" s="183" t="str">
        <f>INDEX(Sector!$D$57:$D$776,MATCH('Energy consumption (raw)'!F1765,Sector!$C$57:$C$776,FALSE))</f>
        <v>Producing, processing and manufacturing hardware products, mechanical processing</v>
      </c>
      <c r="I1765" s="183" t="str">
        <f>IF(G1765=Sector!$B$50,Sector!$B$50,IF(G1765=Sector!$B$51,Sector!$B$51,IF(G1765=Sector!$B$53,Sector!$B$53,INDEX(Sector!$E$57:$E$776,MATCH('Energy consumption (raw)'!F1765,Sector!$C$57:$C$776,FALSE)))))</f>
        <v>25 Manufacture of fabricated metal products, except machinery and equipment</v>
      </c>
      <c r="J1765" s="561"/>
      <c r="K1765" s="561">
        <v>13680200</v>
      </c>
      <c r="L1765" s="290"/>
      <c r="M1765" s="290"/>
      <c r="N1765" s="290"/>
      <c r="O1765" s="290"/>
      <c r="P1765" s="290"/>
      <c r="Q1765" s="290"/>
      <c r="R1765" s="290"/>
      <c r="S1765" s="290"/>
      <c r="T1765" s="290"/>
      <c r="U1765" s="290"/>
      <c r="V1765" s="290"/>
      <c r="W1765" s="290"/>
      <c r="X1765" s="290"/>
      <c r="Y1765" s="290"/>
      <c r="Z1765" s="290"/>
      <c r="AA1765" s="290"/>
      <c r="AB1765" s="290"/>
      <c r="AC1765" s="290"/>
      <c r="AD1765" s="290"/>
      <c r="AE1765" s="290"/>
      <c r="AF1765" s="290"/>
      <c r="AG1765" s="561">
        <v>2110.8548599999999</v>
      </c>
      <c r="AH1765" s="561">
        <v>1838.7468100000001</v>
      </c>
      <c r="AI1765" s="290" t="s">
        <v>310</v>
      </c>
      <c r="AJ1765" s="290" t="s">
        <v>786</v>
      </c>
    </row>
    <row r="1766" spans="2:36" x14ac:dyDescent="0.25">
      <c r="B1766" s="554">
        <v>1664</v>
      </c>
      <c r="C1766" s="555"/>
      <c r="D1766" s="556"/>
      <c r="E1766" s="290" t="s">
        <v>395</v>
      </c>
      <c r="F1766" s="290" t="s">
        <v>838</v>
      </c>
      <c r="G1766" s="290" t="s">
        <v>397</v>
      </c>
      <c r="H1766" s="183" t="str">
        <f>INDEX(Sector!$D$57:$D$776,MATCH('Energy consumption (raw)'!F1766,Sector!$C$57:$C$776,FALSE))</f>
        <v>Tanning and preliminary processing of leather; Preliminary processing and dyeing of fur skins</v>
      </c>
      <c r="I1766" s="183" t="str">
        <f>IF(G1766=Sector!$B$50,Sector!$B$50,IF(G1766=Sector!$B$51,Sector!$B$51,IF(G1766=Sector!$B$53,Sector!$B$53,INDEX(Sector!$E$57:$E$776,MATCH('Energy consumption (raw)'!F1766,Sector!$C$57:$C$776,FALSE)))))</f>
        <v>15 Manufacture of leather and related products</v>
      </c>
      <c r="J1766" s="561">
        <v>11974700</v>
      </c>
      <c r="K1766" s="561">
        <v>11974700</v>
      </c>
      <c r="L1766" s="290"/>
      <c r="M1766" s="290"/>
      <c r="N1766" s="290"/>
      <c r="O1766" s="290"/>
      <c r="P1766" s="290"/>
      <c r="Q1766" s="290"/>
      <c r="R1766" s="290"/>
      <c r="S1766" s="290">
        <v>11</v>
      </c>
      <c r="T1766" s="290"/>
      <c r="U1766" s="290"/>
      <c r="V1766" s="290"/>
      <c r="W1766" s="290"/>
      <c r="X1766" s="290"/>
      <c r="Y1766" s="290">
        <v>511</v>
      </c>
      <c r="Z1766" s="290"/>
      <c r="AA1766" s="290"/>
      <c r="AB1766" s="290"/>
      <c r="AC1766" s="290"/>
      <c r="AD1766" s="290"/>
      <c r="AE1766" s="290"/>
      <c r="AF1766" s="290"/>
      <c r="AG1766" s="561">
        <v>2404.69589</v>
      </c>
      <c r="AH1766" s="561">
        <v>2088.9158500000003</v>
      </c>
      <c r="AI1766" s="290" t="s">
        <v>310</v>
      </c>
      <c r="AJ1766" s="290" t="s">
        <v>786</v>
      </c>
    </row>
    <row r="1767" spans="2:36" x14ac:dyDescent="0.25">
      <c r="B1767" s="554">
        <v>1665</v>
      </c>
      <c r="C1767" s="555"/>
      <c r="D1767" s="556"/>
      <c r="E1767" s="290" t="s">
        <v>409</v>
      </c>
      <c r="F1767" s="290" t="s">
        <v>679</v>
      </c>
      <c r="G1767" s="290" t="s">
        <v>397</v>
      </c>
      <c r="H1767" s="183" t="str">
        <f>INDEX(Sector!$D$57:$D$776,MATCH('Energy consumption (raw)'!F1767,Sector!$C$57:$C$776,FALSE))</f>
        <v>Manufacture of spare parts and accessories for motor vehicles</v>
      </c>
      <c r="I1767" s="183" t="str">
        <f>IF(G1767=Sector!$B$50,Sector!$B$50,IF(G1767=Sector!$B$51,Sector!$B$51,IF(G1767=Sector!$B$53,Sector!$B$53,INDEX(Sector!$E$57:$E$776,MATCH('Energy consumption (raw)'!F1767,Sector!$C$57:$C$776,FALSE)))))</f>
        <v>29 Manufacture of motor vehicles, trailers and semi-trailers</v>
      </c>
      <c r="J1767" s="561">
        <v>7368800</v>
      </c>
      <c r="K1767" s="563"/>
      <c r="L1767" s="291"/>
      <c r="M1767" s="291"/>
      <c r="N1767" s="291"/>
      <c r="O1767" s="291"/>
      <c r="P1767" s="291"/>
      <c r="Q1767" s="291"/>
      <c r="R1767" s="291"/>
      <c r="S1767" s="291"/>
      <c r="T1767" s="291"/>
      <c r="U1767" s="291"/>
      <c r="V1767" s="291"/>
      <c r="W1767" s="291"/>
      <c r="X1767" s="291"/>
      <c r="Y1767" s="291"/>
      <c r="Z1767" s="291"/>
      <c r="AA1767" s="291"/>
      <c r="AB1767" s="291"/>
      <c r="AC1767" s="291"/>
      <c r="AD1767" s="291"/>
      <c r="AE1767" s="291"/>
      <c r="AF1767" s="291"/>
      <c r="AG1767" s="561">
        <v>1137.00584</v>
      </c>
      <c r="AH1767" s="561"/>
      <c r="AI1767" s="291" t="s">
        <v>369</v>
      </c>
      <c r="AJ1767" s="290" t="s">
        <v>786</v>
      </c>
    </row>
    <row r="1768" spans="2:36" x14ac:dyDescent="0.25">
      <c r="B1768" s="554">
        <v>1666</v>
      </c>
      <c r="C1768" s="555"/>
      <c r="D1768" s="560"/>
      <c r="E1768" s="290" t="s">
        <v>409</v>
      </c>
      <c r="F1768" s="290" t="s">
        <v>839</v>
      </c>
      <c r="G1768" s="290" t="s">
        <v>397</v>
      </c>
      <c r="H1768" s="183" t="str">
        <f>INDEX(Sector!$D$57:$D$776,MATCH('Energy consumption (raw)'!F1768,Sector!$C$57:$C$776,FALSE))</f>
        <v>Other yarn production</v>
      </c>
      <c r="I1768" s="183" t="str">
        <f>IF(G1768=Sector!$B$50,Sector!$B$50,IF(G1768=Sector!$B$51,Sector!$B$51,IF(G1768=Sector!$B$53,Sector!$B$53,INDEX(Sector!$E$57:$E$776,MATCH('Energy consumption (raw)'!F1768,Sector!$C$57:$C$776,FALSE)))))</f>
        <v>13 Manufacture of textiles</v>
      </c>
      <c r="J1768" s="561">
        <v>8622000</v>
      </c>
      <c r="K1768" s="563"/>
      <c r="L1768" s="291"/>
      <c r="M1768" s="291"/>
      <c r="N1768" s="291"/>
      <c r="O1768" s="291"/>
      <c r="P1768" s="291"/>
      <c r="Q1768" s="291"/>
      <c r="R1768" s="291"/>
      <c r="S1768" s="291"/>
      <c r="T1768" s="291"/>
      <c r="U1768" s="291"/>
      <c r="V1768" s="291"/>
      <c r="W1768" s="291"/>
      <c r="X1768" s="291"/>
      <c r="Y1768" s="291"/>
      <c r="Z1768" s="291"/>
      <c r="AA1768" s="291"/>
      <c r="AB1768" s="291"/>
      <c r="AC1768" s="291"/>
      <c r="AD1768" s="291"/>
      <c r="AE1768" s="291"/>
      <c r="AF1768" s="291"/>
      <c r="AG1768" s="561">
        <v>1330.3746000000001</v>
      </c>
      <c r="AH1768" s="561"/>
      <c r="AI1768" s="291" t="s">
        <v>369</v>
      </c>
      <c r="AJ1768" s="290" t="s">
        <v>786</v>
      </c>
    </row>
    <row r="1769" spans="2:36" x14ac:dyDescent="0.25">
      <c r="B1769" s="554">
        <v>1667</v>
      </c>
      <c r="C1769" s="555"/>
      <c r="D1769" s="556"/>
      <c r="E1769" s="290" t="s">
        <v>395</v>
      </c>
      <c r="F1769" s="559" t="s">
        <v>402</v>
      </c>
      <c r="G1769" s="290" t="s">
        <v>397</v>
      </c>
      <c r="H1769" s="183" t="str">
        <f>INDEX(Sector!$D$57:$D$776,MATCH('Energy consumption (raw)'!F1769,Sector!$C$57:$C$776,FALSE))</f>
        <v>Extraction, treatment and supply of water</v>
      </c>
      <c r="I1769" s="183" t="str">
        <f>IF(G1769=Sector!$B$50,Sector!$B$50,IF(G1769=Sector!$B$51,Sector!$B$51,IF(G1769=Sector!$B$53,Sector!$B$53,INDEX(Sector!$E$57:$E$776,MATCH('Energy consumption (raw)'!F1769,Sector!$C$57:$C$776,FALSE)))))</f>
        <v>36 Water collection, treatment and supply</v>
      </c>
      <c r="J1769" s="561">
        <v>21480500</v>
      </c>
      <c r="K1769" s="561">
        <v>20667900</v>
      </c>
      <c r="L1769" s="561"/>
      <c r="M1769" s="561"/>
      <c r="N1769" s="561"/>
      <c r="O1769" s="561"/>
      <c r="P1769" s="561"/>
      <c r="Q1769" s="561"/>
      <c r="R1769" s="561"/>
      <c r="S1769" s="561"/>
      <c r="T1769" s="561"/>
      <c r="U1769" s="561"/>
      <c r="V1769" s="561"/>
      <c r="W1769" s="561"/>
      <c r="X1769" s="561"/>
      <c r="Y1769" s="561"/>
      <c r="Z1769" s="561"/>
      <c r="AA1769" s="561"/>
      <c r="AB1769" s="561"/>
      <c r="AC1769" s="561"/>
      <c r="AD1769" s="561"/>
      <c r="AE1769" s="561"/>
      <c r="AF1769" s="561"/>
      <c r="AG1769" s="561">
        <v>3189.0569700000001</v>
      </c>
      <c r="AH1769" s="561">
        <v>3147.2200680000001</v>
      </c>
      <c r="AI1769" s="290" t="s">
        <v>310</v>
      </c>
      <c r="AJ1769" s="290" t="s">
        <v>392</v>
      </c>
    </row>
    <row r="1770" spans="2:36" x14ac:dyDescent="0.25">
      <c r="B1770" s="554">
        <v>1668</v>
      </c>
      <c r="C1770" s="555"/>
      <c r="D1770" s="556"/>
      <c r="E1770" s="290" t="s">
        <v>395</v>
      </c>
      <c r="F1770" s="559" t="s">
        <v>402</v>
      </c>
      <c r="G1770" s="290" t="s">
        <v>397</v>
      </c>
      <c r="H1770" s="183" t="str">
        <f>INDEX(Sector!$D$57:$D$776,MATCH('Energy consumption (raw)'!F1770,Sector!$C$57:$C$776,FALSE))</f>
        <v>Extraction, treatment and supply of water</v>
      </c>
      <c r="I1770" s="183" t="str">
        <f>IF(G1770=Sector!$B$50,Sector!$B$50,IF(G1770=Sector!$B$51,Sector!$B$51,IF(G1770=Sector!$B$53,Sector!$B$53,INDEX(Sector!$E$57:$E$776,MATCH('Energy consumption (raw)'!F1770,Sector!$C$57:$C$776,FALSE)))))</f>
        <v>36 Water collection, treatment and supply</v>
      </c>
      <c r="J1770" s="561"/>
      <c r="K1770" s="561">
        <v>45731000</v>
      </c>
      <c r="L1770" s="561"/>
      <c r="M1770" s="561"/>
      <c r="N1770" s="561"/>
      <c r="O1770" s="561"/>
      <c r="P1770" s="561"/>
      <c r="Q1770" s="561"/>
      <c r="R1770" s="561"/>
      <c r="S1770" s="561"/>
      <c r="T1770" s="561"/>
      <c r="U1770" s="561"/>
      <c r="V1770" s="561"/>
      <c r="W1770" s="561"/>
      <c r="X1770" s="561"/>
      <c r="Y1770" s="561"/>
      <c r="Z1770" s="561"/>
      <c r="AA1770" s="561"/>
      <c r="AB1770" s="561"/>
      <c r="AC1770" s="561"/>
      <c r="AD1770" s="561"/>
      <c r="AE1770" s="561"/>
      <c r="AF1770" s="561"/>
      <c r="AG1770" s="561">
        <v>7056.2933000000003</v>
      </c>
      <c r="AH1770" s="561">
        <v>3673.5558840000003</v>
      </c>
      <c r="AI1770" s="290" t="s">
        <v>310</v>
      </c>
      <c r="AJ1770" s="290" t="s">
        <v>392</v>
      </c>
    </row>
    <row r="1771" spans="2:36" x14ac:dyDescent="0.25">
      <c r="B1771" s="554">
        <v>1669</v>
      </c>
      <c r="C1771" s="555"/>
      <c r="D1771" s="556"/>
      <c r="E1771" s="290" t="s">
        <v>395</v>
      </c>
      <c r="F1771" s="559" t="s">
        <v>402</v>
      </c>
      <c r="G1771" s="290" t="s">
        <v>397</v>
      </c>
      <c r="H1771" s="183" t="str">
        <f>INDEX(Sector!$D$57:$D$776,MATCH('Energy consumption (raw)'!F1771,Sector!$C$57:$C$776,FALSE))</f>
        <v>Extraction, treatment and supply of water</v>
      </c>
      <c r="I1771" s="183" t="str">
        <f>IF(G1771=Sector!$B$50,Sector!$B$50,IF(G1771=Sector!$B$51,Sector!$B$51,IF(G1771=Sector!$B$53,Sector!$B$53,INDEX(Sector!$E$57:$E$776,MATCH('Energy consumption (raw)'!F1771,Sector!$C$57:$C$776,FALSE)))))</f>
        <v>36 Water collection, treatment and supply</v>
      </c>
      <c r="J1771" s="561"/>
      <c r="K1771" s="561">
        <v>17768600</v>
      </c>
      <c r="L1771" s="561"/>
      <c r="M1771" s="561"/>
      <c r="N1771" s="561"/>
      <c r="O1771" s="561"/>
      <c r="P1771" s="561"/>
      <c r="Q1771" s="561"/>
      <c r="R1771" s="561"/>
      <c r="S1771" s="561"/>
      <c r="T1771" s="561"/>
      <c r="U1771" s="561"/>
      <c r="V1771" s="561"/>
      <c r="W1771" s="561"/>
      <c r="X1771" s="561"/>
      <c r="Y1771" s="561"/>
      <c r="Z1771" s="561"/>
      <c r="AA1771" s="561"/>
      <c r="AB1771" s="561"/>
      <c r="AC1771" s="561"/>
      <c r="AD1771" s="561"/>
      <c r="AE1771" s="561"/>
      <c r="AF1771" s="561"/>
      <c r="AG1771" s="561">
        <v>2741.6949800000002</v>
      </c>
      <c r="AH1771" s="561">
        <v>2326.9057200000002</v>
      </c>
      <c r="AI1771" s="290" t="s">
        <v>310</v>
      </c>
      <c r="AJ1771" s="290" t="s">
        <v>392</v>
      </c>
    </row>
    <row r="1772" spans="2:36" x14ac:dyDescent="0.25">
      <c r="B1772" s="554">
        <v>1670</v>
      </c>
      <c r="C1772" s="555"/>
      <c r="D1772" s="556"/>
      <c r="E1772" s="290" t="s">
        <v>395</v>
      </c>
      <c r="F1772" s="290" t="s">
        <v>840</v>
      </c>
      <c r="G1772" s="290" t="s">
        <v>397</v>
      </c>
      <c r="H1772" s="183" t="str">
        <f>INDEX(Sector!$D$57:$D$776,MATCH('Energy consumption (raw)'!F1772,Sector!$C$57:$C$776,FALSE))</f>
        <v>Production of other basic chemicals</v>
      </c>
      <c r="I1772" s="183" t="str">
        <f>IF(G1772=Sector!$B$50,Sector!$B$50,IF(G1772=Sector!$B$51,Sector!$B$51,IF(G1772=Sector!$B$53,Sector!$B$53,INDEX(Sector!$E$57:$E$776,MATCH('Energy consumption (raw)'!F1772,Sector!$C$57:$C$776,FALSE)))))</f>
        <v>20 Manufacture of chemicals and chemical products</v>
      </c>
      <c r="J1772" s="561">
        <v>65728900</v>
      </c>
      <c r="K1772" s="561">
        <v>99689560</v>
      </c>
      <c r="L1772" s="561"/>
      <c r="M1772" s="561"/>
      <c r="N1772" s="561"/>
      <c r="O1772" s="561"/>
      <c r="P1772" s="561"/>
      <c r="Q1772" s="561"/>
      <c r="R1772" s="561"/>
      <c r="S1772" s="561"/>
      <c r="T1772" s="561"/>
      <c r="U1772" s="561"/>
      <c r="V1772" s="561"/>
      <c r="W1772" s="561"/>
      <c r="X1772" s="561"/>
      <c r="Y1772" s="561"/>
      <c r="Z1772" s="561"/>
      <c r="AA1772" s="561"/>
      <c r="AB1772" s="561"/>
      <c r="AC1772" s="561"/>
      <c r="AD1772" s="561"/>
      <c r="AE1772" s="561"/>
      <c r="AF1772" s="561"/>
      <c r="AG1772" s="561">
        <v>15382.099108</v>
      </c>
      <c r="AH1772" s="561">
        <v>2316.62934</v>
      </c>
      <c r="AI1772" s="290" t="s">
        <v>310</v>
      </c>
      <c r="AJ1772" s="290" t="s">
        <v>392</v>
      </c>
    </row>
    <row r="1773" spans="2:36" x14ac:dyDescent="0.25">
      <c r="B1773" s="554">
        <v>1671</v>
      </c>
      <c r="C1773" s="555"/>
      <c r="D1773" s="556"/>
      <c r="E1773" s="290" t="s">
        <v>395</v>
      </c>
      <c r="F1773" s="290" t="s">
        <v>457</v>
      </c>
      <c r="G1773" s="290" t="s">
        <v>397</v>
      </c>
      <c r="H1773" s="183" t="str">
        <f>INDEX(Sector!$D$57:$D$776,MATCH('Energy consumption (raw)'!F1773,Sector!$C$57:$C$776,FALSE))</f>
        <v>Producing building materials from clay</v>
      </c>
      <c r="I1773" s="183" t="str">
        <f>IF(G1773=Sector!$B$50,Sector!$B$50,IF(G1773=Sector!$B$51,Sector!$B$51,IF(G1773=Sector!$B$53,Sector!$B$53,INDEX(Sector!$E$57:$E$776,MATCH('Energy consumption (raw)'!F1773,Sector!$C$57:$C$776,FALSE)))))</f>
        <v>23 Manufacture of other non-metallic mineral products</v>
      </c>
      <c r="J1773" s="561">
        <v>12519800</v>
      </c>
      <c r="K1773" s="561">
        <v>13410600</v>
      </c>
      <c r="L1773" s="561"/>
      <c r="M1773" s="561"/>
      <c r="N1773" s="561"/>
      <c r="O1773" s="561"/>
      <c r="P1773" s="561"/>
      <c r="Q1773" s="561"/>
      <c r="R1773" s="561">
        <v>8664</v>
      </c>
      <c r="S1773" s="561"/>
      <c r="T1773" s="561"/>
      <c r="U1773" s="561"/>
      <c r="V1773" s="561">
        <v>28238</v>
      </c>
      <c r="W1773" s="561"/>
      <c r="X1773" s="561"/>
      <c r="Y1773" s="561">
        <v>470</v>
      </c>
      <c r="Z1773" s="561"/>
      <c r="AA1773" s="561"/>
      <c r="AB1773" s="561"/>
      <c r="AC1773" s="561"/>
      <c r="AD1773" s="561"/>
      <c r="AE1773" s="561"/>
      <c r="AF1773" s="561"/>
      <c r="AG1773" s="561">
        <v>41068.735580000008</v>
      </c>
      <c r="AH1773" s="561">
        <v>2316.62934</v>
      </c>
      <c r="AI1773" s="290" t="s">
        <v>310</v>
      </c>
      <c r="AJ1773" s="290" t="s">
        <v>392</v>
      </c>
    </row>
    <row r="1774" spans="2:36" x14ac:dyDescent="0.25">
      <c r="B1774" s="554">
        <v>1672</v>
      </c>
      <c r="C1774" s="555"/>
      <c r="D1774" s="556"/>
      <c r="E1774" s="290" t="s">
        <v>395</v>
      </c>
      <c r="F1774" s="290" t="s">
        <v>830</v>
      </c>
      <c r="G1774" s="290" t="s">
        <v>397</v>
      </c>
      <c r="H1774" s="183" t="str">
        <f>INDEX(Sector!$D$57:$D$776,MATCH('Energy consumption (raw)'!F1774,Sector!$C$57:$C$776,FALSE))</f>
        <v>Manufacture of other foods n.e.c</v>
      </c>
      <c r="I1774" s="183" t="str">
        <f>IF(G1774=Sector!$B$50,Sector!$B$50,IF(G1774=Sector!$B$51,Sector!$B$51,IF(G1774=Sector!$B$53,Sector!$B$53,INDEX(Sector!$E$57:$E$776,MATCH('Energy consumption (raw)'!F1774,Sector!$C$57:$C$776,FALSE)))))</f>
        <v>10 Manufacture of food products</v>
      </c>
      <c r="J1774" s="561">
        <v>113135205</v>
      </c>
      <c r="K1774" s="561">
        <v>103500200</v>
      </c>
      <c r="L1774" s="561"/>
      <c r="M1774" s="561"/>
      <c r="N1774" s="561"/>
      <c r="O1774" s="561"/>
      <c r="P1774" s="561"/>
      <c r="Q1774" s="561"/>
      <c r="R1774" s="561">
        <v>17.62</v>
      </c>
      <c r="S1774" s="561"/>
      <c r="T1774" s="561"/>
      <c r="U1774" s="561"/>
      <c r="V1774" s="561"/>
      <c r="W1774" s="561"/>
      <c r="X1774" s="561"/>
      <c r="Y1774" s="561">
        <v>1219</v>
      </c>
      <c r="Z1774" s="561"/>
      <c r="AA1774" s="561"/>
      <c r="AB1774" s="561"/>
      <c r="AC1774" s="561"/>
      <c r="AD1774" s="561"/>
      <c r="AE1774" s="561"/>
      <c r="AF1774" s="561"/>
      <c r="AG1774" s="561">
        <v>17316.763260000003</v>
      </c>
      <c r="AH1774" s="561">
        <v>18980.584956000002</v>
      </c>
      <c r="AI1774" s="290" t="s">
        <v>310</v>
      </c>
      <c r="AJ1774" s="290" t="s">
        <v>392</v>
      </c>
    </row>
    <row r="1775" spans="2:36" x14ac:dyDescent="0.25">
      <c r="B1775" s="554">
        <v>1673</v>
      </c>
      <c r="C1775" s="555"/>
      <c r="D1775" s="556"/>
      <c r="E1775" s="290" t="s">
        <v>395</v>
      </c>
      <c r="F1775" s="290" t="s">
        <v>417</v>
      </c>
      <c r="G1775" s="290" t="s">
        <v>397</v>
      </c>
      <c r="H1775" s="183" t="str">
        <f>INDEX(Sector!$D$57:$D$776,MATCH('Energy consumption (raw)'!F1775,Sector!$C$57:$C$776,FALSE))</f>
        <v>Producing products from plastic</v>
      </c>
      <c r="I1775" s="183" t="str">
        <f>IF(G1775=Sector!$B$50,Sector!$B$50,IF(G1775=Sector!$B$51,Sector!$B$51,IF(G1775=Sector!$B$53,Sector!$B$53,INDEX(Sector!$E$57:$E$776,MATCH('Energy consumption (raw)'!F1775,Sector!$C$57:$C$776,FALSE)))))</f>
        <v>22 Manufacture of rubber and plastics products</v>
      </c>
      <c r="J1775" s="561">
        <v>21135600</v>
      </c>
      <c r="K1775" s="561">
        <v>22704600</v>
      </c>
      <c r="L1775" s="561"/>
      <c r="M1775" s="561"/>
      <c r="N1775" s="561"/>
      <c r="O1775" s="561"/>
      <c r="P1775" s="561"/>
      <c r="Q1775" s="561"/>
      <c r="R1775" s="561"/>
      <c r="S1775" s="561"/>
      <c r="T1775" s="561"/>
      <c r="U1775" s="561"/>
      <c r="V1775" s="561"/>
      <c r="W1775" s="561"/>
      <c r="X1775" s="561"/>
      <c r="Y1775" s="561"/>
      <c r="Z1775" s="561"/>
      <c r="AA1775" s="561"/>
      <c r="AB1775" s="561"/>
      <c r="AC1775" s="561"/>
      <c r="AD1775" s="561"/>
      <c r="AE1775" s="561"/>
      <c r="AF1775" s="561"/>
      <c r="AG1775" s="561">
        <v>3503.3197800000003</v>
      </c>
      <c r="AH1775" s="561">
        <v>4261.3648200000007</v>
      </c>
      <c r="AI1775" s="290" t="s">
        <v>310</v>
      </c>
      <c r="AJ1775" s="290" t="s">
        <v>392</v>
      </c>
    </row>
    <row r="1776" spans="2:36" x14ac:dyDescent="0.25">
      <c r="B1776" s="554">
        <v>1674</v>
      </c>
      <c r="C1776" s="555"/>
      <c r="D1776" s="556"/>
      <c r="E1776" s="290" t="s">
        <v>395</v>
      </c>
      <c r="F1776" s="290" t="s">
        <v>461</v>
      </c>
      <c r="G1776" s="290" t="s">
        <v>397</v>
      </c>
      <c r="H1776" s="183" t="str">
        <f>INDEX(Sector!$D$57:$D$776,MATCH('Energy consumption (raw)'!F1776,Sector!$C$57:$C$776,FALSE))</f>
        <v>Iron and steel production</v>
      </c>
      <c r="I1776" s="183" t="str">
        <f>IF(G1776=Sector!$B$50,Sector!$B$50,IF(G1776=Sector!$B$51,Sector!$B$51,IF(G1776=Sector!$B$53,Sector!$B$53,INDEX(Sector!$E$57:$E$776,MATCH('Energy consumption (raw)'!F1776,Sector!$C$57:$C$776,FALSE)))))</f>
        <v>24 Manufacture of basic metals</v>
      </c>
      <c r="J1776" s="561">
        <v>29571500</v>
      </c>
      <c r="K1776" s="561">
        <v>115555510</v>
      </c>
      <c r="L1776" s="561"/>
      <c r="M1776" s="561"/>
      <c r="N1776" s="561">
        <v>2677</v>
      </c>
      <c r="O1776" s="561"/>
      <c r="P1776" s="561"/>
      <c r="Q1776" s="561"/>
      <c r="R1776" s="561">
        <v>230</v>
      </c>
      <c r="S1776" s="561"/>
      <c r="T1776" s="561"/>
      <c r="U1776" s="561"/>
      <c r="V1776" s="561"/>
      <c r="W1776" s="561"/>
      <c r="X1776" s="561"/>
      <c r="Y1776" s="561">
        <v>168</v>
      </c>
      <c r="Z1776" s="561"/>
      <c r="AA1776" s="561"/>
      <c r="AB1776" s="561"/>
      <c r="AC1776" s="561"/>
      <c r="AD1776" s="561"/>
      <c r="AE1776" s="561"/>
      <c r="AF1776" s="561"/>
      <c r="AG1776" s="561">
        <v>36068</v>
      </c>
      <c r="AH1776" s="561">
        <v>4718.8581480000003</v>
      </c>
      <c r="AI1776" s="290" t="s">
        <v>310</v>
      </c>
      <c r="AJ1776" s="290" t="s">
        <v>392</v>
      </c>
    </row>
    <row r="1777" spans="2:36" x14ac:dyDescent="0.25">
      <c r="B1777" s="554">
        <v>1675</v>
      </c>
      <c r="C1777" s="555"/>
      <c r="D1777" s="556"/>
      <c r="E1777" s="290" t="s">
        <v>395</v>
      </c>
      <c r="F1777" s="290" t="s">
        <v>444</v>
      </c>
      <c r="G1777" s="290" t="s">
        <v>397</v>
      </c>
      <c r="H1777" s="183" t="str">
        <f>INDEX(Sector!$D$57:$D$776,MATCH('Energy consumption (raw)'!F1777,Sector!$C$57:$C$776,FALSE))</f>
        <v>Manufacture of batteries and accumulators</v>
      </c>
      <c r="I1777" s="183" t="str">
        <f>IF(G1777=Sector!$B$50,Sector!$B$50,IF(G1777=Sector!$B$51,Sector!$B$51,IF(G1777=Sector!$B$53,Sector!$B$53,INDEX(Sector!$E$57:$E$776,MATCH('Energy consumption (raw)'!F1777,Sector!$C$57:$C$776,FALSE)))))</f>
        <v>27 Manufacture of electrical equipment</v>
      </c>
      <c r="J1777" s="561"/>
      <c r="K1777" s="561">
        <v>13171520</v>
      </c>
      <c r="L1777" s="561"/>
      <c r="M1777" s="561"/>
      <c r="N1777" s="561"/>
      <c r="O1777" s="561"/>
      <c r="P1777" s="561"/>
      <c r="Q1777" s="561"/>
      <c r="R1777" s="561"/>
      <c r="S1777" s="561"/>
      <c r="T1777" s="561"/>
      <c r="U1777" s="561"/>
      <c r="V1777" s="561"/>
      <c r="W1777" s="561"/>
      <c r="X1777" s="561"/>
      <c r="Y1777" s="561">
        <v>500</v>
      </c>
      <c r="Z1777" s="561"/>
      <c r="AA1777" s="561"/>
      <c r="AB1777" s="561"/>
      <c r="AC1777" s="561"/>
      <c r="AD1777" s="561"/>
      <c r="AE1777" s="561"/>
      <c r="AF1777" s="561"/>
      <c r="AG1777" s="561">
        <v>2577.3655360000002</v>
      </c>
      <c r="AH1777" s="561">
        <v>2049.1472040000003</v>
      </c>
      <c r="AI1777" s="290" t="s">
        <v>310</v>
      </c>
      <c r="AJ1777" s="290" t="s">
        <v>392</v>
      </c>
    </row>
    <row r="1778" spans="2:36" x14ac:dyDescent="0.25">
      <c r="B1778" s="554">
        <v>1676</v>
      </c>
      <c r="C1778" s="555"/>
      <c r="D1778" s="556"/>
      <c r="E1778" s="290" t="s">
        <v>395</v>
      </c>
      <c r="F1778" s="290" t="s">
        <v>417</v>
      </c>
      <c r="G1778" s="290" t="s">
        <v>397</v>
      </c>
      <c r="H1778" s="183" t="str">
        <f>INDEX(Sector!$D$57:$D$776,MATCH('Energy consumption (raw)'!F1778,Sector!$C$57:$C$776,FALSE))</f>
        <v>Producing products from plastic</v>
      </c>
      <c r="I1778" s="183" t="str">
        <f>IF(G1778=Sector!$B$50,Sector!$B$50,IF(G1778=Sector!$B$51,Sector!$B$51,IF(G1778=Sector!$B$53,Sector!$B$53,INDEX(Sector!$E$57:$E$776,MATCH('Energy consumption (raw)'!F1778,Sector!$C$57:$C$776,FALSE)))))</f>
        <v>22 Manufacture of rubber and plastics products</v>
      </c>
      <c r="J1778" s="561"/>
      <c r="K1778" s="561">
        <v>20770320</v>
      </c>
      <c r="L1778" s="561"/>
      <c r="M1778" s="561"/>
      <c r="N1778" s="561"/>
      <c r="O1778" s="561"/>
      <c r="P1778" s="561"/>
      <c r="Q1778" s="561"/>
      <c r="R1778" s="561"/>
      <c r="S1778" s="561"/>
      <c r="T1778" s="561"/>
      <c r="U1778" s="561"/>
      <c r="V1778" s="561"/>
      <c r="W1778" s="561"/>
      <c r="X1778" s="561"/>
      <c r="Y1778" s="561"/>
      <c r="Z1778" s="561"/>
      <c r="AA1778" s="561"/>
      <c r="AB1778" s="561"/>
      <c r="AC1778" s="561"/>
      <c r="AD1778" s="561"/>
      <c r="AE1778" s="561"/>
      <c r="AF1778" s="561"/>
      <c r="AG1778" s="561">
        <v>3204.8603760000001</v>
      </c>
      <c r="AH1778" s="561">
        <v>2249.1755520000002</v>
      </c>
      <c r="AI1778" s="290" t="s">
        <v>310</v>
      </c>
      <c r="AJ1778" s="290" t="s">
        <v>392</v>
      </c>
    </row>
    <row r="1779" spans="2:36" x14ac:dyDescent="0.25">
      <c r="B1779" s="554">
        <v>1677</v>
      </c>
      <c r="C1779" s="555"/>
      <c r="D1779" s="556"/>
      <c r="E1779" s="290" t="s">
        <v>395</v>
      </c>
      <c r="F1779" s="290" t="s">
        <v>511</v>
      </c>
      <c r="G1779" s="290" t="s">
        <v>397</v>
      </c>
      <c r="H1779" s="183" t="str">
        <f>INDEX(Sector!$D$57:$D$776,MATCH('Energy consumption (raw)'!F1779,Sector!$C$57:$C$776,FALSE))</f>
        <v>Producing shoes</v>
      </c>
      <c r="I1779" s="183" t="str">
        <f>IF(G1779=Sector!$B$50,Sector!$B$50,IF(G1779=Sector!$B$51,Sector!$B$51,IF(G1779=Sector!$B$53,Sector!$B$53,INDEX(Sector!$E$57:$E$776,MATCH('Energy consumption (raw)'!F1779,Sector!$C$57:$C$776,FALSE)))))</f>
        <v>14 Manufacture of wearing apparel</v>
      </c>
      <c r="J1779" s="561">
        <v>56221500</v>
      </c>
      <c r="K1779" s="561">
        <v>68480700</v>
      </c>
      <c r="L1779" s="561"/>
      <c r="M1779" s="561"/>
      <c r="N1779" s="561"/>
      <c r="O1779" s="561"/>
      <c r="P1779" s="561"/>
      <c r="Q1779" s="561"/>
      <c r="R1779" s="561">
        <v>58802</v>
      </c>
      <c r="S1779" s="561"/>
      <c r="T1779" s="561"/>
      <c r="U1779" s="561"/>
      <c r="V1779" s="561"/>
      <c r="W1779" s="561"/>
      <c r="X1779" s="561"/>
      <c r="Y1779" s="561"/>
      <c r="Z1779" s="561"/>
      <c r="AA1779" s="561"/>
      <c r="AB1779" s="561"/>
      <c r="AC1779" s="561"/>
      <c r="AD1779" s="561"/>
      <c r="AE1779" s="561"/>
      <c r="AF1779" s="561"/>
      <c r="AG1779" s="561">
        <v>10618</v>
      </c>
      <c r="AH1779" s="561">
        <v>8849.6783788000012</v>
      </c>
      <c r="AI1779" s="290" t="s">
        <v>310</v>
      </c>
      <c r="AJ1779" s="290" t="s">
        <v>392</v>
      </c>
    </row>
    <row r="1780" spans="2:36" x14ac:dyDescent="0.25">
      <c r="B1780" s="554">
        <v>1678</v>
      </c>
      <c r="C1780" s="555"/>
      <c r="D1780" s="556"/>
      <c r="E1780" s="290" t="s">
        <v>395</v>
      </c>
      <c r="F1780" s="290" t="s">
        <v>841</v>
      </c>
      <c r="G1780" s="290" t="s">
        <v>397</v>
      </c>
      <c r="H1780" s="183" t="str">
        <f>INDEX(Sector!$D$57:$D$776,MATCH('Energy consumption (raw)'!F1780,Sector!$C$57:$C$776,FALSE))</f>
        <v>Processing livestock, poultry, aquatic food</v>
      </c>
      <c r="I1780" s="183" t="str">
        <f>IF(G1780=Sector!$B$50,Sector!$B$50,IF(G1780=Sector!$B$51,Sector!$B$51,IF(G1780=Sector!$B$53,Sector!$B$53,INDEX(Sector!$E$57:$E$776,MATCH('Energy consumption (raw)'!F1780,Sector!$C$57:$C$776,FALSE)))))</f>
        <v>10 Manufacture of food products</v>
      </c>
      <c r="J1780" s="561"/>
      <c r="K1780" s="561">
        <v>14320200</v>
      </c>
      <c r="L1780" s="561"/>
      <c r="M1780" s="561"/>
      <c r="N1780" s="561"/>
      <c r="O1780" s="561"/>
      <c r="P1780" s="561"/>
      <c r="Q1780" s="561"/>
      <c r="R1780" s="561">
        <v>40.89</v>
      </c>
      <c r="S1780" s="561"/>
      <c r="T1780" s="561"/>
      <c r="U1780" s="561"/>
      <c r="V1780" s="561"/>
      <c r="W1780" s="561"/>
      <c r="X1780" s="561"/>
      <c r="Y1780" s="561"/>
      <c r="Z1780" s="561"/>
      <c r="AA1780" s="561"/>
      <c r="AB1780" s="561">
        <v>3408.86</v>
      </c>
      <c r="AC1780" s="561"/>
      <c r="AD1780" s="561"/>
      <c r="AE1780" s="561"/>
      <c r="AF1780" s="561"/>
      <c r="AG1780" s="561">
        <v>2148</v>
      </c>
      <c r="AH1780" s="561"/>
      <c r="AI1780" s="290" t="s">
        <v>310</v>
      </c>
      <c r="AJ1780" s="290" t="s">
        <v>392</v>
      </c>
    </row>
    <row r="1781" spans="2:36" x14ac:dyDescent="0.25">
      <c r="B1781" s="554">
        <v>1679</v>
      </c>
      <c r="C1781" s="555"/>
      <c r="D1781" s="556"/>
      <c r="E1781" s="290" t="s">
        <v>395</v>
      </c>
      <c r="F1781" s="290" t="s">
        <v>841</v>
      </c>
      <c r="G1781" s="290" t="s">
        <v>397</v>
      </c>
      <c r="H1781" s="183" t="str">
        <f>INDEX(Sector!$D$57:$D$776,MATCH('Energy consumption (raw)'!F1781,Sector!$C$57:$C$776,FALSE))</f>
        <v>Processing livestock, poultry, aquatic food</v>
      </c>
      <c r="I1781" s="183" t="str">
        <f>IF(G1781=Sector!$B$50,Sector!$B$50,IF(G1781=Sector!$B$51,Sector!$B$51,IF(G1781=Sector!$B$53,Sector!$B$53,INDEX(Sector!$E$57:$E$776,MATCH('Energy consumption (raw)'!F1781,Sector!$C$57:$C$776,FALSE)))))</f>
        <v>10 Manufacture of food products</v>
      </c>
      <c r="J1781" s="561"/>
      <c r="K1781" s="561">
        <v>16382000</v>
      </c>
      <c r="L1781" s="561"/>
      <c r="M1781" s="561"/>
      <c r="N1781" s="561">
        <v>4210</v>
      </c>
      <c r="O1781" s="561"/>
      <c r="P1781" s="561"/>
      <c r="Q1781" s="561"/>
      <c r="R1781" s="561">
        <v>100</v>
      </c>
      <c r="S1781" s="561"/>
      <c r="T1781" s="561"/>
      <c r="U1781" s="561"/>
      <c r="V1781" s="561"/>
      <c r="W1781" s="561"/>
      <c r="X1781" s="561"/>
      <c r="Y1781" s="561"/>
      <c r="Z1781" s="561"/>
      <c r="AA1781" s="561"/>
      <c r="AB1781" s="561"/>
      <c r="AC1781" s="561"/>
      <c r="AD1781" s="561"/>
      <c r="AE1781" s="561"/>
      <c r="AF1781" s="561"/>
      <c r="AG1781" s="561">
        <v>4095</v>
      </c>
      <c r="AH1781" s="561">
        <v>5193.2703099999999</v>
      </c>
      <c r="AI1781" s="290" t="s">
        <v>310</v>
      </c>
      <c r="AJ1781" s="290" t="s">
        <v>392</v>
      </c>
    </row>
    <row r="1782" spans="2:36" x14ac:dyDescent="0.25">
      <c r="B1782" s="554">
        <v>1680</v>
      </c>
      <c r="C1782" s="555"/>
      <c r="D1782" s="556"/>
      <c r="E1782" s="290" t="s">
        <v>395</v>
      </c>
      <c r="F1782" s="290" t="s">
        <v>842</v>
      </c>
      <c r="G1782" s="290" t="s">
        <v>397</v>
      </c>
      <c r="H1782" s="183" t="str">
        <f>INDEX(Sector!$D$57:$D$776,MATCH('Energy consumption (raw)'!F1782,Sector!$C$57:$C$776,FALSE))</f>
        <v>Feed processing Livestock, poultry, aquatic products</v>
      </c>
      <c r="I1782" s="183" t="str">
        <f>IF(G1782=Sector!$B$50,Sector!$B$50,IF(G1782=Sector!$B$51,Sector!$B$51,IF(G1782=Sector!$B$53,Sector!$B$53,INDEX(Sector!$E$57:$E$776,MATCH('Energy consumption (raw)'!F1782,Sector!$C$57:$C$776,FALSE)))))</f>
        <v>10 Manufacture of food products</v>
      </c>
      <c r="J1782" s="561"/>
      <c r="K1782" s="561">
        <v>6622800</v>
      </c>
      <c r="L1782" s="561"/>
      <c r="M1782" s="561"/>
      <c r="N1782" s="561"/>
      <c r="O1782" s="561"/>
      <c r="P1782" s="561"/>
      <c r="Q1782" s="561"/>
      <c r="R1782" s="561"/>
      <c r="S1782" s="561"/>
      <c r="T1782" s="561"/>
      <c r="U1782" s="561"/>
      <c r="V1782" s="561"/>
      <c r="W1782" s="561"/>
      <c r="X1782" s="561"/>
      <c r="Y1782" s="561"/>
      <c r="Z1782" s="561"/>
      <c r="AA1782" s="561"/>
      <c r="AB1782" s="561"/>
      <c r="AC1782" s="561"/>
      <c r="AD1782" s="561"/>
      <c r="AE1782" s="561"/>
      <c r="AF1782" s="561"/>
      <c r="AG1782" s="561">
        <v>1021.89804</v>
      </c>
      <c r="AH1782" s="561"/>
      <c r="AI1782" s="290" t="s">
        <v>310</v>
      </c>
      <c r="AJ1782" s="290" t="s">
        <v>392</v>
      </c>
    </row>
    <row r="1783" spans="2:36" x14ac:dyDescent="0.25">
      <c r="B1783" s="554">
        <v>1681</v>
      </c>
      <c r="C1783" s="555"/>
      <c r="D1783" s="556"/>
      <c r="E1783" s="290" t="s">
        <v>395</v>
      </c>
      <c r="F1783" s="290" t="s">
        <v>842</v>
      </c>
      <c r="G1783" s="290" t="s">
        <v>397</v>
      </c>
      <c r="H1783" s="183" t="str">
        <f>INDEX(Sector!$D$57:$D$776,MATCH('Energy consumption (raw)'!F1783,Sector!$C$57:$C$776,FALSE))</f>
        <v>Feed processing Livestock, poultry, aquatic products</v>
      </c>
      <c r="I1783" s="183" t="str">
        <f>IF(G1783=Sector!$B$50,Sector!$B$50,IF(G1783=Sector!$B$51,Sector!$B$51,IF(G1783=Sector!$B$53,Sector!$B$53,INDEX(Sector!$E$57:$E$776,MATCH('Energy consumption (raw)'!F1783,Sector!$C$57:$C$776,FALSE)))))</f>
        <v>10 Manufacture of food products</v>
      </c>
      <c r="J1783" s="561"/>
      <c r="K1783" s="561">
        <v>6540400</v>
      </c>
      <c r="L1783" s="561"/>
      <c r="M1783" s="561"/>
      <c r="N1783" s="561"/>
      <c r="O1783" s="561"/>
      <c r="P1783" s="561"/>
      <c r="Q1783" s="561"/>
      <c r="R1783" s="561"/>
      <c r="S1783" s="561"/>
      <c r="T1783" s="561"/>
      <c r="U1783" s="561"/>
      <c r="V1783" s="561"/>
      <c r="W1783" s="561"/>
      <c r="X1783" s="561"/>
      <c r="Y1783" s="561"/>
      <c r="Z1783" s="561"/>
      <c r="AA1783" s="561"/>
      <c r="AB1783" s="561"/>
      <c r="AC1783" s="561"/>
      <c r="AD1783" s="561"/>
      <c r="AE1783" s="561"/>
      <c r="AF1783" s="561"/>
      <c r="AG1783" s="561">
        <v>1009.1837200000001</v>
      </c>
      <c r="AH1783" s="561"/>
      <c r="AI1783" s="290" t="s">
        <v>310</v>
      </c>
      <c r="AJ1783" s="290" t="s">
        <v>392</v>
      </c>
    </row>
    <row r="1784" spans="2:36" x14ac:dyDescent="0.25">
      <c r="B1784" s="554">
        <v>1682</v>
      </c>
      <c r="C1784" s="555"/>
      <c r="D1784" s="556"/>
      <c r="E1784" s="290" t="s">
        <v>395</v>
      </c>
      <c r="F1784" s="290" t="s">
        <v>494</v>
      </c>
      <c r="G1784" s="290" t="s">
        <v>397</v>
      </c>
      <c r="H1784" s="183" t="str">
        <f>INDEX(Sector!$D$57:$D$776,MATCH('Energy consumption (raw)'!F1784,Sector!$C$57:$C$776,FALSE))</f>
        <v>Manufacture of paper and paper products</v>
      </c>
      <c r="I1784" s="183" t="str">
        <f>IF(G1784=Sector!$B$50,Sector!$B$50,IF(G1784=Sector!$B$51,Sector!$B$51,IF(G1784=Sector!$B$53,Sector!$B$53,INDEX(Sector!$E$57:$E$776,MATCH('Energy consumption (raw)'!F1784,Sector!$C$57:$C$776,FALSE)))))</f>
        <v>17 Manufacture of paper and paper products</v>
      </c>
      <c r="J1784" s="561"/>
      <c r="K1784" s="561">
        <v>186322400</v>
      </c>
      <c r="L1784" s="561"/>
      <c r="M1784" s="561"/>
      <c r="N1784" s="561"/>
      <c r="O1784" s="561"/>
      <c r="P1784" s="561"/>
      <c r="Q1784" s="561"/>
      <c r="R1784" s="561"/>
      <c r="S1784" s="561"/>
      <c r="T1784" s="561"/>
      <c r="U1784" s="561"/>
      <c r="V1784" s="561"/>
      <c r="W1784" s="561"/>
      <c r="X1784" s="561"/>
      <c r="Y1784" s="561"/>
      <c r="Z1784" s="561"/>
      <c r="AA1784" s="561"/>
      <c r="AB1784" s="561"/>
      <c r="AC1784" s="561"/>
      <c r="AD1784" s="561"/>
      <c r="AE1784" s="561"/>
      <c r="AF1784" s="561"/>
      <c r="AG1784" s="561">
        <v>28749.546320000001</v>
      </c>
      <c r="AH1784" s="561">
        <v>25430.244720000002</v>
      </c>
      <c r="AI1784" s="290" t="s">
        <v>310</v>
      </c>
      <c r="AJ1784" s="290" t="s">
        <v>392</v>
      </c>
    </row>
    <row r="1785" spans="2:36" x14ac:dyDescent="0.25">
      <c r="B1785" s="554">
        <v>1683</v>
      </c>
      <c r="C1785" s="555"/>
      <c r="D1785" s="556"/>
      <c r="E1785" s="290" t="s">
        <v>395</v>
      </c>
      <c r="F1785" s="559" t="s">
        <v>402</v>
      </c>
      <c r="G1785" s="290" t="s">
        <v>397</v>
      </c>
      <c r="H1785" s="183" t="str">
        <f>INDEX(Sector!$D$57:$D$776,MATCH('Energy consumption (raw)'!F1785,Sector!$C$57:$C$776,FALSE))</f>
        <v>Extraction, treatment and supply of water</v>
      </c>
      <c r="I1785" s="183" t="str">
        <f>IF(G1785=Sector!$B$50,Sector!$B$50,IF(G1785=Sector!$B$51,Sector!$B$51,IF(G1785=Sector!$B$53,Sector!$B$53,INDEX(Sector!$E$57:$E$776,MATCH('Energy consumption (raw)'!F1785,Sector!$C$57:$C$776,FALSE)))))</f>
        <v>36 Water collection, treatment and supply</v>
      </c>
      <c r="J1785" s="561"/>
      <c r="K1785" s="561">
        <v>40859300</v>
      </c>
      <c r="L1785" s="561"/>
      <c r="M1785" s="561"/>
      <c r="N1785" s="561"/>
      <c r="O1785" s="561"/>
      <c r="P1785" s="561"/>
      <c r="Q1785" s="561"/>
      <c r="R1785" s="561"/>
      <c r="S1785" s="561"/>
      <c r="T1785" s="561"/>
      <c r="U1785" s="561"/>
      <c r="V1785" s="561"/>
      <c r="W1785" s="561"/>
      <c r="X1785" s="561"/>
      <c r="Y1785" s="561"/>
      <c r="Z1785" s="561"/>
      <c r="AA1785" s="561"/>
      <c r="AB1785" s="561"/>
      <c r="AC1785" s="561"/>
      <c r="AD1785" s="561"/>
      <c r="AE1785" s="561"/>
      <c r="AF1785" s="561"/>
      <c r="AG1785" s="561">
        <v>6304.5899900000004</v>
      </c>
      <c r="AH1785" s="561">
        <v>5785.9907760000006</v>
      </c>
      <c r="AI1785" s="290" t="s">
        <v>310</v>
      </c>
      <c r="AJ1785" s="290" t="s">
        <v>392</v>
      </c>
    </row>
    <row r="1786" spans="2:36" x14ac:dyDescent="0.25">
      <c r="B1786" s="554">
        <v>1684</v>
      </c>
      <c r="C1786" s="555"/>
      <c r="D1786" s="556"/>
      <c r="E1786" s="290" t="s">
        <v>395</v>
      </c>
      <c r="F1786" s="290" t="s">
        <v>461</v>
      </c>
      <c r="G1786" s="290" t="s">
        <v>397</v>
      </c>
      <c r="H1786" s="183" t="str">
        <f>INDEX(Sector!$D$57:$D$776,MATCH('Energy consumption (raw)'!F1786,Sector!$C$57:$C$776,FALSE))</f>
        <v>Iron and steel production</v>
      </c>
      <c r="I1786" s="183" t="str">
        <f>IF(G1786=Sector!$B$50,Sector!$B$50,IF(G1786=Sector!$B$51,Sector!$B$51,IF(G1786=Sector!$B$53,Sector!$B$53,INDEX(Sector!$E$57:$E$776,MATCH('Energy consumption (raw)'!F1786,Sector!$C$57:$C$776,FALSE)))))</f>
        <v>24 Manufacture of basic metals</v>
      </c>
      <c r="J1786" s="561">
        <v>6165900</v>
      </c>
      <c r="K1786" s="561">
        <v>10238600</v>
      </c>
      <c r="L1786" s="561"/>
      <c r="M1786" s="561"/>
      <c r="N1786" s="561"/>
      <c r="O1786" s="561"/>
      <c r="P1786" s="561"/>
      <c r="Q1786" s="561"/>
      <c r="R1786" s="561">
        <v>12</v>
      </c>
      <c r="S1786" s="561"/>
      <c r="T1786" s="561"/>
      <c r="U1786" s="561"/>
      <c r="V1786" s="561"/>
      <c r="W1786" s="561"/>
      <c r="X1786" s="561"/>
      <c r="Y1786" s="561"/>
      <c r="Z1786" s="561"/>
      <c r="AA1786" s="561"/>
      <c r="AB1786" s="561"/>
      <c r="AC1786" s="561"/>
      <c r="AD1786" s="561"/>
      <c r="AE1786" s="561"/>
      <c r="AF1786" s="561"/>
      <c r="AG1786" s="561">
        <v>1592.0559800000001</v>
      </c>
      <c r="AH1786" s="561">
        <v>1546.3452240000001</v>
      </c>
      <c r="AI1786" s="290" t="s">
        <v>310</v>
      </c>
      <c r="AJ1786" s="290" t="s">
        <v>392</v>
      </c>
    </row>
    <row r="1787" spans="2:36" x14ac:dyDescent="0.25">
      <c r="B1787" s="554">
        <v>1685</v>
      </c>
      <c r="C1787" s="555"/>
      <c r="D1787" s="556"/>
      <c r="E1787" s="290" t="s">
        <v>395</v>
      </c>
      <c r="F1787" s="290" t="s">
        <v>520</v>
      </c>
      <c r="G1787" s="290" t="s">
        <v>397</v>
      </c>
      <c r="H1787" s="183" t="str">
        <f>INDEX(Sector!$D$57:$D$776,MATCH('Energy consumption (raw)'!F1787,Sector!$C$57:$C$776,FALSE))</f>
        <v>Quarrying</v>
      </c>
      <c r="I1787" s="183" t="str">
        <f>IF(G1787=Sector!$B$50,Sector!$B$50,IF(G1787=Sector!$B$51,Sector!$B$51,IF(G1787=Sector!$B$53,Sector!$B$53,INDEX(Sector!$E$57:$E$776,MATCH('Energy consumption (raw)'!F1787,Sector!$C$57:$C$776,FALSE)))))</f>
        <v>08 Other mining and quarrying</v>
      </c>
      <c r="J1787" s="561"/>
      <c r="K1787" s="561">
        <v>12231400</v>
      </c>
      <c r="L1787" s="561"/>
      <c r="M1787" s="561"/>
      <c r="N1787" s="561"/>
      <c r="O1787" s="561"/>
      <c r="P1787" s="561"/>
      <c r="Q1787" s="561"/>
      <c r="R1787" s="561"/>
      <c r="S1787" s="561"/>
      <c r="T1787" s="561"/>
      <c r="U1787" s="561"/>
      <c r="V1787" s="561"/>
      <c r="W1787" s="561"/>
      <c r="X1787" s="561"/>
      <c r="Y1787" s="561"/>
      <c r="Z1787" s="561"/>
      <c r="AA1787" s="561"/>
      <c r="AB1787" s="561"/>
      <c r="AC1787" s="561"/>
      <c r="AD1787" s="561"/>
      <c r="AE1787" s="561"/>
      <c r="AF1787" s="561"/>
      <c r="AG1787" s="561">
        <v>1887.30502</v>
      </c>
      <c r="AH1787" s="561">
        <v>1757.0017560000001</v>
      </c>
      <c r="AI1787" s="290" t="s">
        <v>310</v>
      </c>
      <c r="AJ1787" s="290" t="s">
        <v>392</v>
      </c>
    </row>
    <row r="1788" spans="2:36" x14ac:dyDescent="0.25">
      <c r="B1788" s="554">
        <v>1686</v>
      </c>
      <c r="C1788" s="555"/>
      <c r="D1788" s="556"/>
      <c r="E1788" s="290" t="s">
        <v>395</v>
      </c>
      <c r="F1788" s="290" t="s">
        <v>843</v>
      </c>
      <c r="G1788" s="290" t="s">
        <v>397</v>
      </c>
      <c r="H1788" s="183" t="str">
        <f>INDEX(Sector!$D$57:$D$776,MATCH('Energy consumption (raw)'!F1788,Sector!$C$57:$C$776,FALSE))</f>
        <v>Wood processing production</v>
      </c>
      <c r="I1788" s="183" t="str">
        <f>IF(G1788=Sector!$B$50,Sector!$B$50,IF(G1788=Sector!$B$51,Sector!$B$51,IF(G1788=Sector!$B$53,Sector!$B$53,INDEX(Sector!$E$57:$E$776,MATCH('Energy consumption (raw)'!F1788,Sector!$C$57:$C$776,FALSE)))))</f>
        <v>16 Manufacture of wood and of products of wood and cork, except furniture;
manufacture of articles of straw and plaiting materials</v>
      </c>
      <c r="J1788" s="561"/>
      <c r="K1788" s="561">
        <v>7382200</v>
      </c>
      <c r="L1788" s="561"/>
      <c r="M1788" s="561"/>
      <c r="N1788" s="561"/>
      <c r="O1788" s="561"/>
      <c r="P1788" s="561"/>
      <c r="Q1788" s="561"/>
      <c r="R1788" s="561"/>
      <c r="S1788" s="561"/>
      <c r="T1788" s="561"/>
      <c r="U1788" s="561"/>
      <c r="V1788" s="561"/>
      <c r="W1788" s="561"/>
      <c r="X1788" s="561"/>
      <c r="Y1788" s="561"/>
      <c r="Z1788" s="561"/>
      <c r="AA1788" s="561"/>
      <c r="AB1788" s="561"/>
      <c r="AC1788" s="561"/>
      <c r="AD1788" s="561"/>
      <c r="AE1788" s="561"/>
      <c r="AF1788" s="561"/>
      <c r="AG1788" s="561">
        <v>1139.0734600000001</v>
      </c>
      <c r="AH1788" s="561">
        <v>1287.917412</v>
      </c>
      <c r="AI1788" s="290" t="s">
        <v>310</v>
      </c>
      <c r="AJ1788" s="290" t="s">
        <v>392</v>
      </c>
    </row>
    <row r="1789" spans="2:36" x14ac:dyDescent="0.25">
      <c r="B1789" s="554">
        <v>1687</v>
      </c>
      <c r="C1789" s="555"/>
      <c r="D1789" s="556"/>
      <c r="E1789" s="290" t="s">
        <v>395</v>
      </c>
      <c r="F1789" s="290" t="s">
        <v>457</v>
      </c>
      <c r="G1789" s="290" t="s">
        <v>397</v>
      </c>
      <c r="H1789" s="183" t="str">
        <f>INDEX(Sector!$D$57:$D$776,MATCH('Energy consumption (raw)'!F1789,Sector!$C$57:$C$776,FALSE))</f>
        <v>Producing building materials from clay</v>
      </c>
      <c r="I1789" s="183" t="str">
        <f>IF(G1789=Sector!$B$50,Sector!$B$50,IF(G1789=Sector!$B$51,Sector!$B$51,IF(G1789=Sector!$B$53,Sector!$B$53,INDEX(Sector!$E$57:$E$776,MATCH('Energy consumption (raw)'!F1789,Sector!$C$57:$C$776,FALSE)))))</f>
        <v>23 Manufacture of other non-metallic mineral products</v>
      </c>
      <c r="J1789" s="561"/>
      <c r="K1789" s="561">
        <v>10640600</v>
      </c>
      <c r="L1789" s="561"/>
      <c r="M1789" s="561"/>
      <c r="N1789" s="561"/>
      <c r="O1789" s="561"/>
      <c r="P1789" s="561"/>
      <c r="Q1789" s="561"/>
      <c r="R1789" s="561"/>
      <c r="S1789" s="561"/>
      <c r="T1789" s="561"/>
      <c r="U1789" s="561"/>
      <c r="V1789" s="561"/>
      <c r="W1789" s="561"/>
      <c r="X1789" s="561"/>
      <c r="Y1789" s="561"/>
      <c r="Z1789" s="561"/>
      <c r="AA1789" s="561"/>
      <c r="AB1789" s="561"/>
      <c r="AC1789" s="561"/>
      <c r="AD1789" s="561"/>
      <c r="AE1789" s="561"/>
      <c r="AF1789" s="561"/>
      <c r="AG1789" s="561">
        <v>1641.8445800000002</v>
      </c>
      <c r="AH1789" s="561">
        <v>1627.945236</v>
      </c>
      <c r="AI1789" s="290" t="s">
        <v>310</v>
      </c>
      <c r="AJ1789" s="290" t="s">
        <v>392</v>
      </c>
    </row>
    <row r="1790" spans="2:36" x14ac:dyDescent="0.25">
      <c r="B1790" s="554">
        <v>1688</v>
      </c>
      <c r="C1790" s="555"/>
      <c r="D1790" s="556"/>
      <c r="E1790" s="290" t="s">
        <v>395</v>
      </c>
      <c r="F1790" s="290" t="s">
        <v>520</v>
      </c>
      <c r="G1790" s="290" t="s">
        <v>397</v>
      </c>
      <c r="H1790" s="183" t="str">
        <f>INDEX(Sector!$D$57:$D$776,MATCH('Energy consumption (raw)'!F1790,Sector!$C$57:$C$776,FALSE))</f>
        <v>Quarrying</v>
      </c>
      <c r="I1790" s="183" t="str">
        <f>IF(G1790=Sector!$B$50,Sector!$B$50,IF(G1790=Sector!$B$51,Sector!$B$51,IF(G1790=Sector!$B$53,Sector!$B$53,INDEX(Sector!$E$57:$E$776,MATCH('Energy consumption (raw)'!F1790,Sector!$C$57:$C$776,FALSE)))))</f>
        <v>08 Other mining and quarrying</v>
      </c>
      <c r="J1790" s="561">
        <v>9299200</v>
      </c>
      <c r="K1790" s="561">
        <v>9347128</v>
      </c>
      <c r="L1790" s="561"/>
      <c r="M1790" s="561"/>
      <c r="N1790" s="561"/>
      <c r="O1790" s="561"/>
      <c r="P1790" s="561"/>
      <c r="Q1790" s="561"/>
      <c r="R1790" s="561">
        <v>18</v>
      </c>
      <c r="S1790" s="561"/>
      <c r="T1790" s="561">
        <v>596</v>
      </c>
      <c r="U1790" s="561"/>
      <c r="V1790" s="561"/>
      <c r="W1790" s="561"/>
      <c r="X1790" s="561"/>
      <c r="Y1790" s="561">
        <v>26</v>
      </c>
      <c r="Z1790" s="561"/>
      <c r="AA1790" s="561"/>
      <c r="AB1790" s="561"/>
      <c r="AC1790" s="561"/>
      <c r="AD1790" s="561"/>
      <c r="AE1790" s="561"/>
      <c r="AF1790" s="561"/>
      <c r="AG1790" s="561">
        <v>2079.0018504</v>
      </c>
      <c r="AH1790" s="561">
        <v>1504.295388</v>
      </c>
      <c r="AI1790" s="290" t="s">
        <v>310</v>
      </c>
      <c r="AJ1790" s="290" t="s">
        <v>392</v>
      </c>
    </row>
    <row r="1791" spans="2:36" x14ac:dyDescent="0.25">
      <c r="B1791" s="554">
        <v>1689</v>
      </c>
      <c r="C1791" s="555"/>
      <c r="D1791" s="556"/>
      <c r="E1791" s="290" t="s">
        <v>395</v>
      </c>
      <c r="F1791" s="290" t="s">
        <v>573</v>
      </c>
      <c r="G1791" s="290" t="s">
        <v>397</v>
      </c>
      <c r="H1791" s="183" t="str">
        <f>INDEX(Sector!$D$57:$D$776,MATCH('Energy consumption (raw)'!F1791,Sector!$C$57:$C$776,FALSE))</f>
        <v>Producing shoes</v>
      </c>
      <c r="I1791" s="183" t="str">
        <f>IF(G1791=Sector!$B$50,Sector!$B$50,IF(G1791=Sector!$B$51,Sector!$B$51,IF(G1791=Sector!$B$53,Sector!$B$53,INDEX(Sector!$E$57:$E$776,MATCH('Energy consumption (raw)'!F1791,Sector!$C$57:$C$776,FALSE)))))</f>
        <v>14 Manufacture of wearing apparel</v>
      </c>
      <c r="J1791" s="561">
        <v>11017100</v>
      </c>
      <c r="K1791" s="561">
        <v>10464900</v>
      </c>
      <c r="L1791" s="561"/>
      <c r="M1791" s="561"/>
      <c r="N1791" s="561"/>
      <c r="O1791" s="561"/>
      <c r="P1791" s="561"/>
      <c r="Q1791" s="561"/>
      <c r="R1791" s="561"/>
      <c r="S1791" s="561"/>
      <c r="T1791" s="561"/>
      <c r="U1791" s="561"/>
      <c r="V1791" s="561"/>
      <c r="W1791" s="561"/>
      <c r="X1791" s="561"/>
      <c r="Y1791" s="561"/>
      <c r="Z1791" s="561"/>
      <c r="AA1791" s="561"/>
      <c r="AB1791" s="561"/>
      <c r="AC1791" s="561"/>
      <c r="AD1791" s="561"/>
      <c r="AE1791" s="561"/>
      <c r="AF1791" s="561"/>
      <c r="AG1791" s="561">
        <v>1614.7340700000002</v>
      </c>
      <c r="AH1791" s="561">
        <v>1721.3954880000001</v>
      </c>
      <c r="AI1791" s="290" t="s">
        <v>310</v>
      </c>
      <c r="AJ1791" s="290" t="s">
        <v>392</v>
      </c>
    </row>
    <row r="1792" spans="2:36" x14ac:dyDescent="0.25">
      <c r="B1792" s="554">
        <v>1690</v>
      </c>
      <c r="C1792" s="555"/>
      <c r="D1792" s="556"/>
      <c r="E1792" s="290" t="s">
        <v>395</v>
      </c>
      <c r="F1792" s="290" t="s">
        <v>705</v>
      </c>
      <c r="G1792" s="290" t="s">
        <v>397</v>
      </c>
      <c r="H1792" s="183" t="str">
        <f>INDEX(Sector!$D$57:$D$776,MATCH('Energy consumption (raw)'!F1792,Sector!$C$57:$C$776,FALSE))</f>
        <v>Producing wood products</v>
      </c>
      <c r="I1792" s="183" t="str">
        <f>IF(G1792=Sector!$B$50,Sector!$B$50,IF(G1792=Sector!$B$51,Sector!$B$51,IF(G1792=Sector!$B$53,Sector!$B$53,INDEX(Sector!$E$57:$E$776,MATCH('Energy consumption (raw)'!F1792,Sector!$C$57:$C$776,FALSE)))))</f>
        <v>16 Manufacture of wood and of products of wood and cork, except furniture;
manufacture of articles of straw and plaiting materials</v>
      </c>
      <c r="J1792" s="561"/>
      <c r="K1792" s="561">
        <v>12260880</v>
      </c>
      <c r="L1792" s="561"/>
      <c r="M1792" s="561"/>
      <c r="N1792" s="561"/>
      <c r="O1792" s="561"/>
      <c r="P1792" s="561"/>
      <c r="Q1792" s="561"/>
      <c r="R1792" s="561"/>
      <c r="S1792" s="561"/>
      <c r="T1792" s="561"/>
      <c r="U1792" s="561"/>
      <c r="V1792" s="561"/>
      <c r="W1792" s="561"/>
      <c r="X1792" s="561"/>
      <c r="Y1792" s="561"/>
      <c r="Z1792" s="561"/>
      <c r="AA1792" s="561"/>
      <c r="AB1792" s="561"/>
      <c r="AC1792" s="561"/>
      <c r="AD1792" s="561"/>
      <c r="AE1792" s="561"/>
      <c r="AF1792" s="561"/>
      <c r="AG1792" s="561">
        <v>1891.8537840000001</v>
      </c>
      <c r="AH1792" s="561">
        <v>1206.058176</v>
      </c>
      <c r="AI1792" s="290" t="s">
        <v>310</v>
      </c>
      <c r="AJ1792" s="290" t="s">
        <v>392</v>
      </c>
    </row>
    <row r="1793" spans="2:36" x14ac:dyDescent="0.25">
      <c r="B1793" s="554">
        <v>1691</v>
      </c>
      <c r="C1793" s="555"/>
      <c r="D1793" s="556"/>
      <c r="E1793" s="290" t="s">
        <v>395</v>
      </c>
      <c r="F1793" s="290" t="s">
        <v>705</v>
      </c>
      <c r="G1793" s="290" t="s">
        <v>397</v>
      </c>
      <c r="H1793" s="183" t="str">
        <f>INDEX(Sector!$D$57:$D$776,MATCH('Energy consumption (raw)'!F1793,Sector!$C$57:$C$776,FALSE))</f>
        <v>Producing wood products</v>
      </c>
      <c r="I1793" s="183" t="str">
        <f>IF(G1793=Sector!$B$50,Sector!$B$50,IF(G1793=Sector!$B$51,Sector!$B$51,IF(G1793=Sector!$B$53,Sector!$B$53,INDEX(Sector!$E$57:$E$776,MATCH('Energy consumption (raw)'!F1793,Sector!$C$57:$C$776,FALSE)))))</f>
        <v>16 Manufacture of wood and of products of wood and cork, except furniture;
manufacture of articles of straw and plaiting materials</v>
      </c>
      <c r="J1793" s="561"/>
      <c r="K1793" s="561">
        <v>14117520</v>
      </c>
      <c r="L1793" s="561"/>
      <c r="M1793" s="561"/>
      <c r="N1793" s="561"/>
      <c r="O1793" s="561"/>
      <c r="P1793" s="561"/>
      <c r="Q1793" s="561"/>
      <c r="R1793" s="561"/>
      <c r="S1793" s="561"/>
      <c r="T1793" s="561"/>
      <c r="U1793" s="561"/>
      <c r="V1793" s="561"/>
      <c r="W1793" s="561"/>
      <c r="X1793" s="561"/>
      <c r="Y1793" s="561"/>
      <c r="Z1793" s="561"/>
      <c r="AA1793" s="561"/>
      <c r="AB1793" s="561"/>
      <c r="AC1793" s="561"/>
      <c r="AD1793" s="561"/>
      <c r="AE1793" s="561"/>
      <c r="AF1793" s="561"/>
      <c r="AG1793" s="561">
        <v>2178.3333360000001</v>
      </c>
      <c r="AH1793" s="561"/>
      <c r="AI1793" s="290" t="s">
        <v>310</v>
      </c>
      <c r="AJ1793" s="290" t="s">
        <v>392</v>
      </c>
    </row>
    <row r="1794" spans="2:36" x14ac:dyDescent="0.25">
      <c r="B1794" s="554">
        <v>1692</v>
      </c>
      <c r="C1794" s="555"/>
      <c r="D1794" s="556"/>
      <c r="E1794" s="290" t="s">
        <v>395</v>
      </c>
      <c r="F1794" s="290" t="s">
        <v>504</v>
      </c>
      <c r="G1794" s="290" t="s">
        <v>397</v>
      </c>
      <c r="H1794" s="183" t="str">
        <f>INDEX(Sector!$D$57:$D$776,MATCH('Energy consumption (raw)'!F1794,Sector!$C$57:$C$776,FALSE))</f>
        <v>Production of animal feed</v>
      </c>
      <c r="I1794" s="183" t="str">
        <f>IF(G1794=Sector!$B$50,Sector!$B$50,IF(G1794=Sector!$B$51,Sector!$B$51,IF(G1794=Sector!$B$53,Sector!$B$53,INDEX(Sector!$E$57:$E$776,MATCH('Energy consumption (raw)'!F1794,Sector!$C$57:$C$776,FALSE)))))</f>
        <v>10 Manufacture of food products</v>
      </c>
      <c r="J1794" s="561"/>
      <c r="K1794" s="561">
        <v>8664480</v>
      </c>
      <c r="L1794" s="561"/>
      <c r="M1794" s="561"/>
      <c r="N1794" s="561"/>
      <c r="O1794" s="561"/>
      <c r="P1794" s="561"/>
      <c r="Q1794" s="561"/>
      <c r="R1794" s="561"/>
      <c r="S1794" s="561"/>
      <c r="T1794" s="561"/>
      <c r="U1794" s="561"/>
      <c r="V1794" s="561"/>
      <c r="W1794" s="561"/>
      <c r="X1794" s="561"/>
      <c r="Y1794" s="561"/>
      <c r="Z1794" s="561"/>
      <c r="AA1794" s="561"/>
      <c r="AB1794" s="561"/>
      <c r="AC1794" s="561"/>
      <c r="AD1794" s="561"/>
      <c r="AE1794" s="561"/>
      <c r="AF1794" s="561"/>
      <c r="AG1794" s="561">
        <v>1336.9292640000001</v>
      </c>
      <c r="AH1794" s="561">
        <v>1030.01422</v>
      </c>
      <c r="AI1794" s="290" t="s">
        <v>310</v>
      </c>
      <c r="AJ1794" s="290" t="s">
        <v>392</v>
      </c>
    </row>
    <row r="1795" spans="2:36" x14ac:dyDescent="0.25">
      <c r="B1795" s="554">
        <v>1693</v>
      </c>
      <c r="C1795" s="555"/>
      <c r="D1795" s="556"/>
      <c r="E1795" s="290" t="s">
        <v>395</v>
      </c>
      <c r="F1795" s="290" t="s">
        <v>511</v>
      </c>
      <c r="G1795" s="290" t="s">
        <v>397</v>
      </c>
      <c r="H1795" s="183" t="str">
        <f>INDEX(Sector!$D$57:$D$776,MATCH('Energy consumption (raw)'!F1795,Sector!$C$57:$C$776,FALSE))</f>
        <v>Producing shoes</v>
      </c>
      <c r="I1795" s="183" t="str">
        <f>IF(G1795=Sector!$B$50,Sector!$B$50,IF(G1795=Sector!$B$51,Sector!$B$51,IF(G1795=Sector!$B$53,Sector!$B$53,INDEX(Sector!$E$57:$E$776,MATCH('Energy consumption (raw)'!F1795,Sector!$C$57:$C$776,FALSE)))))</f>
        <v>14 Manufacture of wearing apparel</v>
      </c>
      <c r="J1795" s="561">
        <v>7028600</v>
      </c>
      <c r="K1795" s="561">
        <v>10904500</v>
      </c>
      <c r="L1795" s="561"/>
      <c r="M1795" s="561"/>
      <c r="N1795" s="561"/>
      <c r="O1795" s="561"/>
      <c r="P1795" s="561"/>
      <c r="Q1795" s="561"/>
      <c r="R1795" s="561"/>
      <c r="S1795" s="561"/>
      <c r="T1795" s="561"/>
      <c r="U1795" s="561"/>
      <c r="V1795" s="561"/>
      <c r="W1795" s="561"/>
      <c r="X1795" s="561"/>
      <c r="Y1795" s="561">
        <v>29.18</v>
      </c>
      <c r="Z1795" s="561"/>
      <c r="AA1795" s="561"/>
      <c r="AB1795" s="561"/>
      <c r="AC1795" s="561"/>
      <c r="AD1795" s="561"/>
      <c r="AE1795" s="561"/>
      <c r="AF1795" s="561"/>
      <c r="AG1795" s="561">
        <v>1714.3705500000001</v>
      </c>
      <c r="AH1795" s="561">
        <v>1087.8150000000001</v>
      </c>
      <c r="AI1795" s="290" t="s">
        <v>310</v>
      </c>
      <c r="AJ1795" s="290" t="s">
        <v>392</v>
      </c>
    </row>
    <row r="1796" spans="2:36" x14ac:dyDescent="0.25">
      <c r="B1796" s="554">
        <v>1694</v>
      </c>
      <c r="C1796" s="555"/>
      <c r="D1796" s="556"/>
      <c r="E1796" s="290" t="s">
        <v>395</v>
      </c>
      <c r="F1796" s="290" t="s">
        <v>511</v>
      </c>
      <c r="G1796" s="290" t="s">
        <v>397</v>
      </c>
      <c r="H1796" s="183" t="str">
        <f>INDEX(Sector!$D$57:$D$776,MATCH('Energy consumption (raw)'!F1796,Sector!$C$57:$C$776,FALSE))</f>
        <v>Producing shoes</v>
      </c>
      <c r="I1796" s="183" t="str">
        <f>IF(G1796=Sector!$B$50,Sector!$B$50,IF(G1796=Sector!$B$51,Sector!$B$51,IF(G1796=Sector!$B$53,Sector!$B$53,INDEX(Sector!$E$57:$E$776,MATCH('Energy consumption (raw)'!F1796,Sector!$C$57:$C$776,FALSE)))))</f>
        <v>14 Manufacture of wearing apparel</v>
      </c>
      <c r="J1796" s="561">
        <v>87986200</v>
      </c>
      <c r="K1796" s="561">
        <v>101720500</v>
      </c>
      <c r="L1796" s="561"/>
      <c r="M1796" s="561"/>
      <c r="N1796" s="561"/>
      <c r="O1796" s="561"/>
      <c r="P1796" s="561"/>
      <c r="Q1796" s="561"/>
      <c r="R1796" s="561">
        <v>98.77</v>
      </c>
      <c r="S1796" s="561"/>
      <c r="T1796" s="561"/>
      <c r="U1796" s="561"/>
      <c r="V1796" s="561"/>
      <c r="W1796" s="561"/>
      <c r="X1796" s="561"/>
      <c r="Y1796" s="561">
        <v>260.25</v>
      </c>
      <c r="Z1796" s="561"/>
      <c r="AA1796" s="561"/>
      <c r="AB1796" s="561"/>
      <c r="AC1796" s="561"/>
      <c r="AD1796" s="561"/>
      <c r="AE1796" s="561"/>
      <c r="AF1796" s="561"/>
      <c r="AG1796" s="561">
        <v>16079.891050000002</v>
      </c>
      <c r="AH1796" s="561">
        <v>15002.366808000001</v>
      </c>
      <c r="AI1796" s="290" t="s">
        <v>310</v>
      </c>
      <c r="AJ1796" s="290" t="s">
        <v>392</v>
      </c>
    </row>
    <row r="1797" spans="2:36" x14ac:dyDescent="0.25">
      <c r="B1797" s="554">
        <v>1695</v>
      </c>
      <c r="C1797" s="555"/>
      <c r="D1797" s="556"/>
      <c r="E1797" s="290" t="s">
        <v>395</v>
      </c>
      <c r="F1797" s="559" t="s">
        <v>844</v>
      </c>
      <c r="G1797" s="290" t="s">
        <v>397</v>
      </c>
      <c r="H1797" s="183" t="str">
        <f>INDEX(Sector!$D$57:$D$776,MATCH('Energy consumption (raw)'!F1797,Sector!$C$57:$C$776,FALSE))</f>
        <v>Retail sale of pharmaceuticals and medical equipment in specialized stores</v>
      </c>
      <c r="I1797" s="183" t="str">
        <f>IF(G1797=Sector!$B$50,Sector!$B$50,IF(G1797=Sector!$B$51,Sector!$B$51,IF(G1797=Sector!$B$53,Sector!$B$53,INDEX(Sector!$E$57:$E$776,MATCH('Energy consumption (raw)'!F1797,Sector!$C$57:$C$776,FALSE)))))</f>
        <v>47 Retail</v>
      </c>
      <c r="J1797" s="561"/>
      <c r="K1797" s="561">
        <v>15502100</v>
      </c>
      <c r="L1797" s="561"/>
      <c r="M1797" s="561"/>
      <c r="N1797" s="561"/>
      <c r="O1797" s="561"/>
      <c r="P1797" s="561"/>
      <c r="Q1797" s="561"/>
      <c r="R1797" s="561"/>
      <c r="S1797" s="561"/>
      <c r="T1797" s="561"/>
      <c r="U1797" s="561"/>
      <c r="V1797" s="561"/>
      <c r="W1797" s="561"/>
      <c r="X1797" s="561"/>
      <c r="Y1797" s="561"/>
      <c r="Z1797" s="561"/>
      <c r="AA1797" s="561"/>
      <c r="AB1797" s="561"/>
      <c r="AC1797" s="561"/>
      <c r="AD1797" s="561"/>
      <c r="AE1797" s="561"/>
      <c r="AF1797" s="561"/>
      <c r="AG1797" s="561">
        <v>2391.9740300000003</v>
      </c>
      <c r="AH1797" s="561">
        <v>1754.7428040000002</v>
      </c>
      <c r="AI1797" s="290" t="s">
        <v>310</v>
      </c>
      <c r="AJ1797" s="290" t="s">
        <v>392</v>
      </c>
    </row>
    <row r="1798" spans="2:36" x14ac:dyDescent="0.25">
      <c r="B1798" s="554">
        <v>1696</v>
      </c>
      <c r="C1798" s="555"/>
      <c r="D1798" s="556"/>
      <c r="E1798" s="290" t="s">
        <v>395</v>
      </c>
      <c r="F1798" s="290" t="s">
        <v>443</v>
      </c>
      <c r="G1798" s="290" t="s">
        <v>397</v>
      </c>
      <c r="H1798" s="183" t="str">
        <f>INDEX(Sector!$D$57:$D$776,MATCH('Energy consumption (raw)'!F1798,Sector!$C$57:$C$776,FALSE))</f>
        <v>Yarn making</v>
      </c>
      <c r="I1798" s="183" t="str">
        <f>IF(G1798=Sector!$B$50,Sector!$B$50,IF(G1798=Sector!$B$51,Sector!$B$51,IF(G1798=Sector!$B$53,Sector!$B$53,INDEX(Sector!$E$57:$E$776,MATCH('Energy consumption (raw)'!F1798,Sector!$C$57:$C$776,FALSE)))))</f>
        <v>13 Manufacture of textiles</v>
      </c>
      <c r="J1798" s="561"/>
      <c r="K1798" s="561">
        <v>20007400</v>
      </c>
      <c r="L1798" s="561"/>
      <c r="M1798" s="561"/>
      <c r="N1798" s="561"/>
      <c r="O1798" s="561"/>
      <c r="P1798" s="561"/>
      <c r="Q1798" s="561"/>
      <c r="R1798" s="561"/>
      <c r="S1798" s="561"/>
      <c r="T1798" s="561"/>
      <c r="U1798" s="561"/>
      <c r="V1798" s="561"/>
      <c r="W1798" s="561"/>
      <c r="X1798" s="561"/>
      <c r="Y1798" s="561"/>
      <c r="Z1798" s="561"/>
      <c r="AA1798" s="561"/>
      <c r="AB1798" s="561"/>
      <c r="AC1798" s="561"/>
      <c r="AD1798" s="561"/>
      <c r="AE1798" s="561"/>
      <c r="AF1798" s="561"/>
      <c r="AG1798" s="561">
        <v>3087.1418200000003</v>
      </c>
      <c r="AH1798" s="561">
        <v>1269.91986</v>
      </c>
      <c r="AI1798" s="290" t="s">
        <v>310</v>
      </c>
      <c r="AJ1798" s="290" t="s">
        <v>392</v>
      </c>
    </row>
    <row r="1799" spans="2:36" x14ac:dyDescent="0.25">
      <c r="B1799" s="554">
        <v>1697</v>
      </c>
      <c r="C1799" s="555"/>
      <c r="D1799" s="556"/>
      <c r="E1799" s="290" t="s">
        <v>395</v>
      </c>
      <c r="F1799" s="290" t="s">
        <v>845</v>
      </c>
      <c r="G1799" s="290" t="s">
        <v>397</v>
      </c>
      <c r="H1799" s="183" t="str">
        <f>INDEX(Sector!$D$57:$D$776,MATCH('Energy consumption (raw)'!F1799,Sector!$C$57:$C$776,FALSE))</f>
        <v>Textile</v>
      </c>
      <c r="I1799" s="183" t="str">
        <f>IF(G1799=Sector!$B$50,Sector!$B$50,IF(G1799=Sector!$B$51,Sector!$B$51,IF(G1799=Sector!$B$53,Sector!$B$53,INDEX(Sector!$E$57:$E$776,MATCH('Energy consumption (raw)'!F1799,Sector!$C$57:$C$776,FALSE)))))</f>
        <v>13 Manufacture of textiles</v>
      </c>
      <c r="J1799" s="561">
        <v>17892200</v>
      </c>
      <c r="K1799" s="561">
        <v>17640000</v>
      </c>
      <c r="L1799" s="561"/>
      <c r="M1799" s="561"/>
      <c r="N1799" s="561"/>
      <c r="O1799" s="561"/>
      <c r="P1799" s="561"/>
      <c r="Q1799" s="561"/>
      <c r="R1799" s="561"/>
      <c r="S1799" s="561"/>
      <c r="T1799" s="561"/>
      <c r="U1799" s="561"/>
      <c r="V1799" s="561"/>
      <c r="W1799" s="561"/>
      <c r="X1799" s="561"/>
      <c r="Y1799" s="561"/>
      <c r="Z1799" s="561"/>
      <c r="AA1799" s="561"/>
      <c r="AB1799" s="561"/>
      <c r="AC1799" s="561"/>
      <c r="AD1799" s="561"/>
      <c r="AE1799" s="561"/>
      <c r="AF1799" s="561"/>
      <c r="AG1799" s="561">
        <v>2721.8520000000003</v>
      </c>
      <c r="AH1799" s="561">
        <v>3013.6950200000001</v>
      </c>
      <c r="AI1799" s="290" t="s">
        <v>310</v>
      </c>
      <c r="AJ1799" s="290" t="s">
        <v>392</v>
      </c>
    </row>
    <row r="1800" spans="2:36" x14ac:dyDescent="0.25">
      <c r="B1800" s="554">
        <v>1698</v>
      </c>
      <c r="C1800" s="555"/>
      <c r="D1800" s="556"/>
      <c r="E1800" s="290" t="s">
        <v>395</v>
      </c>
      <c r="F1800" s="290" t="s">
        <v>846</v>
      </c>
      <c r="G1800" s="290" t="s">
        <v>397</v>
      </c>
      <c r="H1800" s="183" t="str">
        <f>INDEX(Sector!$D$57:$D$776,MATCH('Energy consumption (raw)'!F1800,Sector!$C$57:$C$776,FALSE))</f>
        <v>Leather production and processing</v>
      </c>
      <c r="I1800" s="183" t="str">
        <f>IF(G1800=Sector!$B$50,Sector!$B$50,IF(G1800=Sector!$B$51,Sector!$B$51,IF(G1800=Sector!$B$53,Sector!$B$53,INDEX(Sector!$E$57:$E$776,MATCH('Energy consumption (raw)'!F1800,Sector!$C$57:$C$776,FALSE)))))</f>
        <v>15 Manufacture of leather and related products</v>
      </c>
      <c r="J1800" s="561">
        <v>7345000</v>
      </c>
      <c r="K1800" s="561">
        <v>21485520</v>
      </c>
      <c r="L1800" s="561"/>
      <c r="M1800" s="561"/>
      <c r="N1800" s="561"/>
      <c r="O1800" s="561"/>
      <c r="P1800" s="561"/>
      <c r="Q1800" s="561"/>
      <c r="R1800" s="561"/>
      <c r="S1800" s="561"/>
      <c r="T1800" s="561"/>
      <c r="U1800" s="561"/>
      <c r="V1800" s="561"/>
      <c r="W1800" s="561"/>
      <c r="X1800" s="561"/>
      <c r="Y1800" s="561"/>
      <c r="Z1800" s="561"/>
      <c r="AA1800" s="561"/>
      <c r="AB1800" s="561"/>
      <c r="AC1800" s="561"/>
      <c r="AD1800" s="561"/>
      <c r="AE1800" s="561"/>
      <c r="AF1800" s="561"/>
      <c r="AG1800" s="561">
        <v>3315.2157360000001</v>
      </c>
      <c r="AH1800" s="561">
        <v>1211.9493500000001</v>
      </c>
      <c r="AI1800" s="290" t="s">
        <v>310</v>
      </c>
      <c r="AJ1800" s="290" t="s">
        <v>392</v>
      </c>
    </row>
    <row r="1801" spans="2:36" x14ac:dyDescent="0.25">
      <c r="B1801" s="554">
        <v>1699</v>
      </c>
      <c r="C1801" s="555"/>
      <c r="D1801" s="556"/>
      <c r="E1801" s="290" t="s">
        <v>395</v>
      </c>
      <c r="F1801" s="290" t="s">
        <v>537</v>
      </c>
      <c r="G1801" s="290" t="s">
        <v>397</v>
      </c>
      <c r="H1801" s="183" t="str">
        <f>INDEX(Sector!$D$57:$D$776,MATCH('Energy consumption (raw)'!F1801,Sector!$C$57:$C$776,FALSE))</f>
        <v>Mechanical processing, metal processing and coating</v>
      </c>
      <c r="I1801" s="183" t="str">
        <f>IF(G1801=Sector!$B$50,Sector!$B$50,IF(G1801=Sector!$B$51,Sector!$B$51,IF(G1801=Sector!$B$53,Sector!$B$53,INDEX(Sector!$E$57:$E$776,MATCH('Energy consumption (raw)'!F1801,Sector!$C$57:$C$776,FALSE)))))</f>
        <v>24 Manufacture of basic metals</v>
      </c>
      <c r="J1801" s="561">
        <v>6016300</v>
      </c>
      <c r="K1801" s="561">
        <v>6783840</v>
      </c>
      <c r="L1801" s="561"/>
      <c r="M1801" s="561"/>
      <c r="N1801" s="561"/>
      <c r="O1801" s="561"/>
      <c r="P1801" s="561"/>
      <c r="Q1801" s="561"/>
      <c r="R1801" s="561"/>
      <c r="S1801" s="561"/>
      <c r="T1801" s="561"/>
      <c r="U1801" s="561"/>
      <c r="V1801" s="561"/>
      <c r="W1801" s="561"/>
      <c r="X1801" s="561"/>
      <c r="Y1801" s="561"/>
      <c r="Z1801" s="561"/>
      <c r="AA1801" s="561"/>
      <c r="AB1801" s="561"/>
      <c r="AC1801" s="561"/>
      <c r="AD1801" s="561"/>
      <c r="AE1801" s="561"/>
      <c r="AF1801" s="561"/>
      <c r="AG1801" s="561">
        <v>1046.7465120000002</v>
      </c>
      <c r="AH1801" s="561"/>
      <c r="AI1801" s="290" t="s">
        <v>310</v>
      </c>
      <c r="AJ1801" s="290" t="s">
        <v>392</v>
      </c>
    </row>
    <row r="1802" spans="2:36" x14ac:dyDescent="0.25">
      <c r="B1802" s="554">
        <v>1700</v>
      </c>
      <c r="C1802" s="555"/>
      <c r="D1802" s="556"/>
      <c r="E1802" s="290" t="s">
        <v>395</v>
      </c>
      <c r="F1802" s="290" t="s">
        <v>597</v>
      </c>
      <c r="G1802" s="290" t="s">
        <v>397</v>
      </c>
      <c r="H1802" s="183" t="str">
        <f>INDEX(Sector!$D$57:$D$776,MATCH('Energy consumption (raw)'!F1802,Sector!$C$57:$C$776,FALSE))</f>
        <v>Producing non-alcoholic beverages, mineral water</v>
      </c>
      <c r="I1802" s="183" t="str">
        <f>IF(G1802=Sector!$B$50,Sector!$B$50,IF(G1802=Sector!$B$51,Sector!$B$51,IF(G1802=Sector!$B$53,Sector!$B$53,INDEX(Sector!$E$57:$E$776,MATCH('Energy consumption (raw)'!F1802,Sector!$C$57:$C$776,FALSE)))))</f>
        <v>11 Manufacture of beverages</v>
      </c>
      <c r="J1802" s="561"/>
      <c r="K1802" s="561">
        <v>9937800</v>
      </c>
      <c r="L1802" s="561"/>
      <c r="M1802" s="561"/>
      <c r="N1802" s="561"/>
      <c r="O1802" s="561"/>
      <c r="P1802" s="561"/>
      <c r="Q1802" s="561"/>
      <c r="R1802" s="561"/>
      <c r="S1802" s="561"/>
      <c r="T1802" s="561"/>
      <c r="U1802" s="561"/>
      <c r="V1802" s="561"/>
      <c r="W1802" s="561"/>
      <c r="X1802" s="561"/>
      <c r="Y1802" s="561"/>
      <c r="Z1802" s="561"/>
      <c r="AA1802" s="561"/>
      <c r="AB1802" s="561"/>
      <c r="AC1802" s="561"/>
      <c r="AD1802" s="561"/>
      <c r="AE1802" s="561"/>
      <c r="AF1802" s="561"/>
      <c r="AG1802" s="561">
        <v>1533.40254</v>
      </c>
      <c r="AH1802" s="561"/>
      <c r="AI1802" s="290" t="s">
        <v>310</v>
      </c>
      <c r="AJ1802" s="290" t="s">
        <v>392</v>
      </c>
    </row>
    <row r="1803" spans="2:36" x14ac:dyDescent="0.25">
      <c r="B1803" s="554">
        <v>1701</v>
      </c>
      <c r="C1803" s="555"/>
      <c r="D1803" s="556"/>
      <c r="E1803" s="290" t="s">
        <v>395</v>
      </c>
      <c r="F1803" s="559" t="s">
        <v>844</v>
      </c>
      <c r="G1803" s="290" t="s">
        <v>397</v>
      </c>
      <c r="H1803" s="183" t="str">
        <f>INDEX(Sector!$D$57:$D$776,MATCH('Energy consumption (raw)'!F1803,Sector!$C$57:$C$776,FALSE))</f>
        <v>Retail sale of pharmaceuticals and medical equipment in specialized stores</v>
      </c>
      <c r="I1803" s="183" t="str">
        <f>IF(G1803=Sector!$B$50,Sector!$B$50,IF(G1803=Sector!$B$51,Sector!$B$51,IF(G1803=Sector!$B$53,Sector!$B$53,INDEX(Sector!$E$57:$E$776,MATCH('Energy consumption (raw)'!F1803,Sector!$C$57:$C$776,FALSE)))))</f>
        <v>47 Retail</v>
      </c>
      <c r="J1803" s="561">
        <v>28298953</v>
      </c>
      <c r="K1803" s="561">
        <v>28298953</v>
      </c>
      <c r="L1803" s="561"/>
      <c r="M1803" s="561"/>
      <c r="N1803" s="561"/>
      <c r="O1803" s="561"/>
      <c r="P1803" s="561"/>
      <c r="Q1803" s="561"/>
      <c r="R1803" s="561">
        <v>16</v>
      </c>
      <c r="S1803" s="561"/>
      <c r="T1803" s="561"/>
      <c r="U1803" s="561"/>
      <c r="V1803" s="561"/>
      <c r="W1803" s="561"/>
      <c r="X1803" s="561"/>
      <c r="Y1803" s="561"/>
      <c r="Z1803" s="561"/>
      <c r="AA1803" s="561"/>
      <c r="AB1803" s="561"/>
      <c r="AC1803" s="561"/>
      <c r="AD1803" s="561"/>
      <c r="AE1803" s="561"/>
      <c r="AF1803" s="561"/>
      <c r="AG1803" s="561">
        <v>4382.8484478999999</v>
      </c>
      <c r="AH1803" s="561">
        <v>4363.6425749999999</v>
      </c>
      <c r="AI1803" s="290" t="s">
        <v>310</v>
      </c>
      <c r="AJ1803" s="290" t="s">
        <v>392</v>
      </c>
    </row>
    <row r="1804" spans="2:36" x14ac:dyDescent="0.25">
      <c r="B1804" s="554">
        <v>1702</v>
      </c>
      <c r="C1804" s="555"/>
      <c r="D1804" s="556"/>
      <c r="E1804" s="290" t="s">
        <v>395</v>
      </c>
      <c r="F1804" s="290" t="s">
        <v>847</v>
      </c>
      <c r="G1804" s="290" t="s">
        <v>397</v>
      </c>
      <c r="H1804" s="183" t="str">
        <f>INDEX(Sector!$D$57:$D$776,MATCH('Energy consumption (raw)'!F1804,Sector!$C$57:$C$776,FALSE))</f>
        <v>Other processing and manufacturing industries</v>
      </c>
      <c r="I1804" s="183" t="str">
        <f>IF(G1804=Sector!$B$50,Sector!$B$50,IF(G1804=Sector!$B$51,Sector!$B$51,IF(G1804=Sector!$B$53,Sector!$B$53,INDEX(Sector!$E$57:$E$776,MATCH('Energy consumption (raw)'!F1804,Sector!$C$57:$C$776,FALSE)))))</f>
        <v>32 Other manufacturing</v>
      </c>
      <c r="J1804" s="561"/>
      <c r="K1804" s="561">
        <v>15085080</v>
      </c>
      <c r="L1804" s="561"/>
      <c r="M1804" s="561"/>
      <c r="N1804" s="561"/>
      <c r="O1804" s="561"/>
      <c r="P1804" s="561"/>
      <c r="Q1804" s="561"/>
      <c r="R1804" s="561"/>
      <c r="S1804" s="561"/>
      <c r="T1804" s="561"/>
      <c r="U1804" s="561"/>
      <c r="V1804" s="561"/>
      <c r="W1804" s="561"/>
      <c r="X1804" s="561"/>
      <c r="Y1804" s="561"/>
      <c r="Z1804" s="561"/>
      <c r="AA1804" s="561"/>
      <c r="AB1804" s="561"/>
      <c r="AC1804" s="561"/>
      <c r="AD1804" s="561"/>
      <c r="AE1804" s="561"/>
      <c r="AF1804" s="561"/>
      <c r="AG1804" s="561">
        <v>2327.6278440000001</v>
      </c>
      <c r="AH1804" s="561">
        <v>1640.0855600000002</v>
      </c>
      <c r="AI1804" s="290" t="s">
        <v>310</v>
      </c>
      <c r="AJ1804" s="290" t="s">
        <v>392</v>
      </c>
    </row>
    <row r="1805" spans="2:36" x14ac:dyDescent="0.25">
      <c r="B1805" s="554">
        <v>1703</v>
      </c>
      <c r="C1805" s="555"/>
      <c r="D1805" s="556"/>
      <c r="E1805" s="290" t="s">
        <v>395</v>
      </c>
      <c r="F1805" s="290" t="s">
        <v>848</v>
      </c>
      <c r="G1805" s="290" t="s">
        <v>397</v>
      </c>
      <c r="H1805" s="183" t="str">
        <f>INDEX(Sector!$D$57:$D$776,MATCH('Energy consumption (raw)'!F1805,Sector!$C$57:$C$776,FALSE))</f>
        <v>Ice production</v>
      </c>
      <c r="I1805" s="183" t="str">
        <f>IF(G1805=Sector!$B$50,Sector!$B$50,IF(G1805=Sector!$B$51,Sector!$B$51,IF(G1805=Sector!$B$53,Sector!$B$53,INDEX(Sector!$E$57:$E$776,MATCH('Energy consumption (raw)'!F1805,Sector!$C$57:$C$776,FALSE)))))</f>
        <v>10 Manufacture of food products</v>
      </c>
      <c r="J1805" s="561"/>
      <c r="K1805" s="561">
        <v>6877080</v>
      </c>
      <c r="L1805" s="561"/>
      <c r="M1805" s="561"/>
      <c r="N1805" s="561"/>
      <c r="O1805" s="561"/>
      <c r="P1805" s="561"/>
      <c r="Q1805" s="561"/>
      <c r="R1805" s="561"/>
      <c r="S1805" s="561"/>
      <c r="T1805" s="561"/>
      <c r="U1805" s="561"/>
      <c r="V1805" s="561"/>
      <c r="W1805" s="561"/>
      <c r="X1805" s="561"/>
      <c r="Y1805" s="561"/>
      <c r="Z1805" s="561"/>
      <c r="AA1805" s="561"/>
      <c r="AB1805" s="561"/>
      <c r="AC1805" s="561"/>
      <c r="AD1805" s="561"/>
      <c r="AE1805" s="561"/>
      <c r="AF1805" s="561"/>
      <c r="AG1805" s="561">
        <v>1061.1334440000001</v>
      </c>
      <c r="AH1805" s="561"/>
      <c r="AI1805" s="290" t="s">
        <v>310</v>
      </c>
      <c r="AJ1805" s="290" t="s">
        <v>392</v>
      </c>
    </row>
    <row r="1806" spans="2:36" x14ac:dyDescent="0.25">
      <c r="B1806" s="554">
        <v>1704</v>
      </c>
      <c r="C1806" s="555"/>
      <c r="D1806" s="556"/>
      <c r="E1806" s="290" t="s">
        <v>395</v>
      </c>
      <c r="F1806" s="290" t="s">
        <v>848</v>
      </c>
      <c r="G1806" s="290" t="s">
        <v>397</v>
      </c>
      <c r="H1806" s="183" t="str">
        <f>INDEX(Sector!$D$57:$D$776,MATCH('Energy consumption (raw)'!F1806,Sector!$C$57:$C$776,FALSE))</f>
        <v>Ice production</v>
      </c>
      <c r="I1806" s="183" t="str">
        <f>IF(G1806=Sector!$B$50,Sector!$B$50,IF(G1806=Sector!$B$51,Sector!$B$51,IF(G1806=Sector!$B$53,Sector!$B$53,INDEX(Sector!$E$57:$E$776,MATCH('Energy consumption (raw)'!F1806,Sector!$C$57:$C$776,FALSE)))))</f>
        <v>10 Manufacture of food products</v>
      </c>
      <c r="J1806" s="561"/>
      <c r="K1806" s="561">
        <v>6725160</v>
      </c>
      <c r="L1806" s="561"/>
      <c r="M1806" s="561"/>
      <c r="N1806" s="561"/>
      <c r="O1806" s="561"/>
      <c r="P1806" s="561"/>
      <c r="Q1806" s="561"/>
      <c r="R1806" s="561"/>
      <c r="S1806" s="561"/>
      <c r="T1806" s="561"/>
      <c r="U1806" s="561"/>
      <c r="V1806" s="561"/>
      <c r="W1806" s="561"/>
      <c r="X1806" s="561"/>
      <c r="Y1806" s="561"/>
      <c r="Z1806" s="561"/>
      <c r="AA1806" s="561"/>
      <c r="AB1806" s="561"/>
      <c r="AC1806" s="561"/>
      <c r="AD1806" s="561"/>
      <c r="AE1806" s="561"/>
      <c r="AF1806" s="561"/>
      <c r="AG1806" s="561">
        <v>1037.692188</v>
      </c>
      <c r="AH1806" s="561"/>
      <c r="AI1806" s="290" t="s">
        <v>310</v>
      </c>
      <c r="AJ1806" s="290" t="s">
        <v>392</v>
      </c>
    </row>
    <row r="1807" spans="2:36" x14ac:dyDescent="0.25">
      <c r="B1807" s="554">
        <v>1705</v>
      </c>
      <c r="C1807" s="555"/>
      <c r="D1807" s="556"/>
      <c r="E1807" s="290" t="s">
        <v>395</v>
      </c>
      <c r="F1807" s="290" t="s">
        <v>848</v>
      </c>
      <c r="G1807" s="290" t="s">
        <v>397</v>
      </c>
      <c r="H1807" s="183" t="str">
        <f>INDEX(Sector!$D$57:$D$776,MATCH('Energy consumption (raw)'!F1807,Sector!$C$57:$C$776,FALSE))</f>
        <v>Ice production</v>
      </c>
      <c r="I1807" s="183" t="str">
        <f>IF(G1807=Sector!$B$50,Sector!$B$50,IF(G1807=Sector!$B$51,Sector!$B$51,IF(G1807=Sector!$B$53,Sector!$B$53,INDEX(Sector!$E$57:$E$776,MATCH('Energy consumption (raw)'!F1807,Sector!$C$57:$C$776,FALSE)))))</f>
        <v>10 Manufacture of food products</v>
      </c>
      <c r="J1807" s="561">
        <v>2882500</v>
      </c>
      <c r="K1807" s="561">
        <v>8606160</v>
      </c>
      <c r="L1807" s="561"/>
      <c r="M1807" s="561"/>
      <c r="N1807" s="561"/>
      <c r="O1807" s="561"/>
      <c r="P1807" s="561"/>
      <c r="Q1807" s="561"/>
      <c r="R1807" s="561"/>
      <c r="S1807" s="561"/>
      <c r="T1807" s="561"/>
      <c r="U1807" s="561"/>
      <c r="V1807" s="561"/>
      <c r="W1807" s="561"/>
      <c r="X1807" s="561"/>
      <c r="Y1807" s="561"/>
      <c r="Z1807" s="561"/>
      <c r="AA1807" s="561"/>
      <c r="AB1807" s="561"/>
      <c r="AC1807" s="561"/>
      <c r="AD1807" s="561"/>
      <c r="AE1807" s="561"/>
      <c r="AF1807" s="561"/>
      <c r="AG1807" s="561">
        <v>1327.9304880000002</v>
      </c>
      <c r="AH1807" s="561"/>
      <c r="AI1807" s="290" t="s">
        <v>310</v>
      </c>
      <c r="AJ1807" s="290" t="s">
        <v>392</v>
      </c>
    </row>
    <row r="1808" spans="2:36" x14ac:dyDescent="0.25">
      <c r="B1808" s="554">
        <v>1706</v>
      </c>
      <c r="C1808" s="555"/>
      <c r="D1808" s="556"/>
      <c r="E1808" s="290" t="s">
        <v>395</v>
      </c>
      <c r="F1808" s="290" t="s">
        <v>849</v>
      </c>
      <c r="G1808" s="290" t="s">
        <v>397</v>
      </c>
      <c r="H1808" s="183" t="str">
        <f>INDEX(Sector!$D$57:$D$776,MATCH('Energy consumption (raw)'!F1808,Sector!$C$57:$C$776,FALSE))</f>
        <v>Producing monosodium glutamate, seasoning</v>
      </c>
      <c r="I1808" s="183" t="str">
        <f>IF(G1808=Sector!$B$50,Sector!$B$50,IF(G1808=Sector!$B$51,Sector!$B$51,IF(G1808=Sector!$B$53,Sector!$B$53,INDEX(Sector!$E$57:$E$776,MATCH('Energy consumption (raw)'!F1808,Sector!$C$57:$C$776,FALSE)))))</f>
        <v>10 Manufacture of food products</v>
      </c>
      <c r="J1808" s="561"/>
      <c r="K1808" s="561">
        <v>7797340</v>
      </c>
      <c r="L1808" s="561"/>
      <c r="M1808" s="561"/>
      <c r="N1808" s="561"/>
      <c r="O1808" s="561"/>
      <c r="P1808" s="561"/>
      <c r="Q1808" s="561"/>
      <c r="R1808" s="561"/>
      <c r="S1808" s="561"/>
      <c r="T1808" s="561"/>
      <c r="U1808" s="561"/>
      <c r="V1808" s="561"/>
      <c r="W1808" s="561"/>
      <c r="X1808" s="561"/>
      <c r="Y1808" s="561">
        <v>305</v>
      </c>
      <c r="Z1808" s="561"/>
      <c r="AA1808" s="561"/>
      <c r="AB1808" s="561"/>
      <c r="AC1808" s="561"/>
      <c r="AD1808" s="561"/>
      <c r="AE1808" s="561"/>
      <c r="AF1808" s="561"/>
      <c r="AG1808" s="561">
        <v>1535.5795620000001</v>
      </c>
      <c r="AH1808" s="561">
        <v>1637.9886230000002</v>
      </c>
      <c r="AI1808" s="290" t="s">
        <v>310</v>
      </c>
      <c r="AJ1808" s="290" t="s">
        <v>392</v>
      </c>
    </row>
    <row r="1809" spans="2:36" x14ac:dyDescent="0.25">
      <c r="B1809" s="554">
        <v>1707</v>
      </c>
      <c r="C1809" s="555"/>
      <c r="D1809" s="556"/>
      <c r="E1809" s="290" t="s">
        <v>395</v>
      </c>
      <c r="F1809" s="290" t="s">
        <v>490</v>
      </c>
      <c r="G1809" s="290" t="s">
        <v>397</v>
      </c>
      <c r="H1809" s="183" t="str">
        <f>INDEX(Sector!$D$57:$D$776,MATCH('Energy consumption (raw)'!F1809,Sector!$C$57:$C$776,FALSE))</f>
        <v>Food Processing</v>
      </c>
      <c r="I1809" s="183" t="str">
        <f>IF(G1809=Sector!$B$50,Sector!$B$50,IF(G1809=Sector!$B$51,Sector!$B$51,IF(G1809=Sector!$B$53,Sector!$B$53,INDEX(Sector!$E$57:$E$776,MATCH('Energy consumption (raw)'!F1809,Sector!$C$57:$C$776,FALSE)))))</f>
        <v>10 Manufacture of food products</v>
      </c>
      <c r="J1809" s="561"/>
      <c r="K1809" s="561">
        <v>17868960</v>
      </c>
      <c r="L1809" s="561"/>
      <c r="M1809" s="561"/>
      <c r="N1809" s="561"/>
      <c r="O1809" s="561"/>
      <c r="P1809" s="561"/>
      <c r="Q1809" s="561"/>
      <c r="R1809" s="561"/>
      <c r="S1809" s="561"/>
      <c r="T1809" s="561"/>
      <c r="U1809" s="561"/>
      <c r="V1809" s="561"/>
      <c r="W1809" s="561"/>
      <c r="X1809" s="561"/>
      <c r="Y1809" s="561"/>
      <c r="Z1809" s="561"/>
      <c r="AA1809" s="561"/>
      <c r="AB1809" s="561"/>
      <c r="AC1809" s="561"/>
      <c r="AD1809" s="561"/>
      <c r="AE1809" s="561"/>
      <c r="AF1809" s="561"/>
      <c r="AG1809" s="561">
        <v>2757.1805280000003</v>
      </c>
      <c r="AH1809" s="561"/>
      <c r="AI1809" s="290" t="s">
        <v>310</v>
      </c>
      <c r="AJ1809" s="290" t="s">
        <v>392</v>
      </c>
    </row>
    <row r="1810" spans="2:36" x14ac:dyDescent="0.25">
      <c r="B1810" s="554">
        <v>1708</v>
      </c>
      <c r="C1810" s="555"/>
      <c r="D1810" s="556"/>
      <c r="E1810" s="290" t="s">
        <v>395</v>
      </c>
      <c r="F1810" s="290" t="s">
        <v>457</v>
      </c>
      <c r="G1810" s="290" t="s">
        <v>397</v>
      </c>
      <c r="H1810" s="183" t="str">
        <f>INDEX(Sector!$D$57:$D$776,MATCH('Energy consumption (raw)'!F1810,Sector!$C$57:$C$776,FALSE))</f>
        <v>Producing building materials from clay</v>
      </c>
      <c r="I1810" s="183" t="str">
        <f>IF(G1810=Sector!$B$50,Sector!$B$50,IF(G1810=Sector!$B$51,Sector!$B$51,IF(G1810=Sector!$B$53,Sector!$B$53,INDEX(Sector!$E$57:$E$776,MATCH('Energy consumption (raw)'!F1810,Sector!$C$57:$C$776,FALSE)))))</f>
        <v>23 Manufacture of other non-metallic mineral products</v>
      </c>
      <c r="J1810" s="561">
        <v>37379505</v>
      </c>
      <c r="K1810" s="561">
        <v>108342720</v>
      </c>
      <c r="L1810" s="561"/>
      <c r="M1810" s="561"/>
      <c r="N1810" s="561"/>
      <c r="O1810" s="561"/>
      <c r="P1810" s="561"/>
      <c r="Q1810" s="561"/>
      <c r="R1810" s="561"/>
      <c r="S1810" s="561"/>
      <c r="T1810" s="561"/>
      <c r="U1810" s="561"/>
      <c r="V1810" s="561"/>
      <c r="W1810" s="561"/>
      <c r="X1810" s="561">
        <v>17.66</v>
      </c>
      <c r="Y1810" s="561"/>
      <c r="Z1810" s="561"/>
      <c r="AA1810" s="561"/>
      <c r="AB1810" s="561"/>
      <c r="AC1810" s="561"/>
      <c r="AD1810" s="561"/>
      <c r="AE1810" s="561"/>
      <c r="AF1810" s="561"/>
      <c r="AG1810" s="561">
        <v>32611.281696000002</v>
      </c>
      <c r="AH1810" s="561">
        <v>6999.0480000000007</v>
      </c>
      <c r="AI1810" s="290" t="s">
        <v>310</v>
      </c>
      <c r="AJ1810" s="290" t="s">
        <v>392</v>
      </c>
    </row>
    <row r="1811" spans="2:36" x14ac:dyDescent="0.25">
      <c r="B1811" s="554">
        <v>1709</v>
      </c>
      <c r="C1811" s="555"/>
      <c r="D1811" s="556"/>
      <c r="E1811" s="290" t="s">
        <v>395</v>
      </c>
      <c r="F1811" s="290" t="s">
        <v>477</v>
      </c>
      <c r="G1811" s="290" t="s">
        <v>397</v>
      </c>
      <c r="H1811" s="183" t="str">
        <f>INDEX(Sector!$D$57:$D$776,MATCH('Energy consumption (raw)'!F1811,Sector!$C$57:$C$776,FALSE))</f>
        <v>Manufacture of electrical equipment</v>
      </c>
      <c r="I1811" s="183" t="str">
        <f>IF(G1811=Sector!$B$50,Sector!$B$50,IF(G1811=Sector!$B$51,Sector!$B$51,IF(G1811=Sector!$B$53,Sector!$B$53,INDEX(Sector!$E$57:$E$776,MATCH('Energy consumption (raw)'!F1811,Sector!$C$57:$C$776,FALSE)))))</f>
        <v>27 Manufacture of electrical equipment</v>
      </c>
      <c r="J1811" s="561">
        <v>11211961</v>
      </c>
      <c r="K1811" s="561">
        <v>33546240</v>
      </c>
      <c r="L1811" s="561"/>
      <c r="M1811" s="561"/>
      <c r="N1811" s="561"/>
      <c r="O1811" s="561"/>
      <c r="P1811" s="561"/>
      <c r="Q1811" s="561"/>
      <c r="R1811" s="561"/>
      <c r="S1811" s="561"/>
      <c r="T1811" s="561"/>
      <c r="U1811" s="561"/>
      <c r="V1811" s="561"/>
      <c r="W1811" s="561"/>
      <c r="X1811" s="561"/>
      <c r="Y1811" s="561"/>
      <c r="Z1811" s="561"/>
      <c r="AA1811" s="561"/>
      <c r="AB1811" s="561"/>
      <c r="AC1811" s="561"/>
      <c r="AD1811" s="561"/>
      <c r="AE1811" s="561"/>
      <c r="AF1811" s="561"/>
      <c r="AG1811" s="561">
        <v>5176.1848319999999</v>
      </c>
      <c r="AH1811" s="561">
        <v>1370.7475036000001</v>
      </c>
      <c r="AI1811" s="290" t="s">
        <v>310</v>
      </c>
      <c r="AJ1811" s="290" t="s">
        <v>392</v>
      </c>
    </row>
    <row r="1812" spans="2:36" x14ac:dyDescent="0.25">
      <c r="B1812" s="554">
        <v>1710</v>
      </c>
      <c r="C1812" s="555"/>
      <c r="D1812" s="556"/>
      <c r="E1812" s="290" t="s">
        <v>395</v>
      </c>
      <c r="F1812" s="290" t="s">
        <v>850</v>
      </c>
      <c r="G1812" s="290" t="s">
        <v>397</v>
      </c>
      <c r="H1812" s="183" t="str">
        <f>INDEX(Sector!$D$57:$D$776,MATCH('Energy consumption (raw)'!F1812,Sector!$C$57:$C$776,FALSE))</f>
        <v>Production of yarn, weaving</v>
      </c>
      <c r="I1812" s="183" t="str">
        <f>IF(G1812=Sector!$B$50,Sector!$B$50,IF(G1812=Sector!$B$51,Sector!$B$51,IF(G1812=Sector!$B$53,Sector!$B$53,INDEX(Sector!$E$57:$E$776,MATCH('Energy consumption (raw)'!F1812,Sector!$C$57:$C$776,FALSE)))))</f>
        <v>13 Manufacture of textiles</v>
      </c>
      <c r="J1812" s="561">
        <v>4812916</v>
      </c>
      <c r="K1812" s="561">
        <v>12956760</v>
      </c>
      <c r="L1812" s="561"/>
      <c r="M1812" s="561"/>
      <c r="N1812" s="561"/>
      <c r="O1812" s="561"/>
      <c r="P1812" s="561"/>
      <c r="Q1812" s="561"/>
      <c r="R1812" s="561"/>
      <c r="S1812" s="561"/>
      <c r="T1812" s="561"/>
      <c r="U1812" s="561"/>
      <c r="V1812" s="561"/>
      <c r="W1812" s="561"/>
      <c r="X1812" s="561"/>
      <c r="Y1812" s="561"/>
      <c r="Z1812" s="561"/>
      <c r="AA1812" s="561"/>
      <c r="AB1812" s="561"/>
      <c r="AC1812" s="561"/>
      <c r="AD1812" s="561"/>
      <c r="AE1812" s="561"/>
      <c r="AF1812" s="561"/>
      <c r="AG1812" s="561">
        <v>1999.2280680000001</v>
      </c>
      <c r="AH1812" s="561">
        <v>1120.9895000000001</v>
      </c>
      <c r="AI1812" s="290" t="s">
        <v>310</v>
      </c>
      <c r="AJ1812" s="290" t="s">
        <v>392</v>
      </c>
    </row>
    <row r="1813" spans="2:36" x14ac:dyDescent="0.25">
      <c r="B1813" s="554">
        <v>1711</v>
      </c>
      <c r="C1813" s="555"/>
      <c r="D1813" s="556"/>
      <c r="E1813" s="290" t="s">
        <v>395</v>
      </c>
      <c r="F1813" s="290" t="s">
        <v>591</v>
      </c>
      <c r="G1813" s="290" t="s">
        <v>397</v>
      </c>
      <c r="H1813" s="183" t="str">
        <f>INDEX(Sector!$D$57:$D$776,MATCH('Energy consumption (raw)'!F1813,Sector!$C$57:$C$776,FALSE))</f>
        <v>Producing products from plastic</v>
      </c>
      <c r="I1813" s="183" t="str">
        <f>IF(G1813=Sector!$B$50,Sector!$B$50,IF(G1813=Sector!$B$51,Sector!$B$51,IF(G1813=Sector!$B$53,Sector!$B$53,INDEX(Sector!$E$57:$E$776,MATCH('Energy consumption (raw)'!F1813,Sector!$C$57:$C$776,FALSE)))))</f>
        <v>22 Manufacture of rubber and plastics products</v>
      </c>
      <c r="J1813" s="561"/>
      <c r="K1813" s="561">
        <v>11384640</v>
      </c>
      <c r="L1813" s="561"/>
      <c r="M1813" s="561"/>
      <c r="N1813" s="561"/>
      <c r="O1813" s="561"/>
      <c r="P1813" s="561"/>
      <c r="Q1813" s="561"/>
      <c r="R1813" s="561"/>
      <c r="S1813" s="561"/>
      <c r="T1813" s="561"/>
      <c r="U1813" s="561"/>
      <c r="V1813" s="561"/>
      <c r="W1813" s="561"/>
      <c r="X1813" s="561"/>
      <c r="Y1813" s="561"/>
      <c r="Z1813" s="561"/>
      <c r="AA1813" s="561"/>
      <c r="AB1813" s="561"/>
      <c r="AC1813" s="561"/>
      <c r="AD1813" s="561"/>
      <c r="AE1813" s="561"/>
      <c r="AF1813" s="561"/>
      <c r="AG1813" s="561">
        <v>1756.6499520000002</v>
      </c>
      <c r="AH1813" s="561"/>
      <c r="AI1813" s="290" t="s">
        <v>310</v>
      </c>
      <c r="AJ1813" s="290" t="s">
        <v>392</v>
      </c>
    </row>
    <row r="1814" spans="2:36" x14ac:dyDescent="0.25">
      <c r="B1814" s="554">
        <v>1712</v>
      </c>
      <c r="C1814" s="555"/>
      <c r="D1814" s="556"/>
      <c r="E1814" s="290" t="s">
        <v>395</v>
      </c>
      <c r="F1814" s="290" t="s">
        <v>512</v>
      </c>
      <c r="G1814" s="290" t="s">
        <v>397</v>
      </c>
      <c r="H1814" s="183" t="str">
        <f>INDEX(Sector!$D$57:$D$776,MATCH('Energy consumption (raw)'!F1814,Sector!$C$57:$C$776,FALSE))</f>
        <v>Construction of civil engineering works</v>
      </c>
      <c r="I1814" s="183" t="str">
        <f>IF(G1814=Sector!$B$50,Sector!$B$50,IF(G1814=Sector!$B$51,Sector!$B$51,IF(G1814=Sector!$B$53,Sector!$B$53,INDEX(Sector!$E$57:$E$776,MATCH('Energy consumption (raw)'!F1814,Sector!$C$57:$C$776,FALSE)))))</f>
        <v>Buildings</v>
      </c>
      <c r="J1814" s="561"/>
      <c r="K1814" s="561">
        <v>12249000</v>
      </c>
      <c r="L1814" s="561"/>
      <c r="M1814" s="561"/>
      <c r="N1814" s="561"/>
      <c r="O1814" s="561"/>
      <c r="P1814" s="561"/>
      <c r="Q1814" s="561"/>
      <c r="R1814" s="561"/>
      <c r="S1814" s="561"/>
      <c r="T1814" s="561"/>
      <c r="U1814" s="561"/>
      <c r="V1814" s="561"/>
      <c r="W1814" s="561"/>
      <c r="X1814" s="561"/>
      <c r="Y1814" s="561"/>
      <c r="Z1814" s="561"/>
      <c r="AA1814" s="561"/>
      <c r="AB1814" s="561"/>
      <c r="AC1814" s="561"/>
      <c r="AD1814" s="561"/>
      <c r="AE1814" s="561"/>
      <c r="AF1814" s="561"/>
      <c r="AG1814" s="561">
        <v>1890.0207</v>
      </c>
      <c r="AH1814" s="561"/>
      <c r="AI1814" s="290" t="s">
        <v>310</v>
      </c>
      <c r="AJ1814" s="290" t="s">
        <v>392</v>
      </c>
    </row>
    <row r="1815" spans="2:36" x14ac:dyDescent="0.25">
      <c r="B1815" s="554">
        <v>1713</v>
      </c>
      <c r="C1815" s="555"/>
      <c r="D1815" s="556"/>
      <c r="E1815" s="290" t="s">
        <v>395</v>
      </c>
      <c r="F1815" s="559" t="s">
        <v>764</v>
      </c>
      <c r="G1815" s="290" t="s">
        <v>397</v>
      </c>
      <c r="H1815" s="183" t="str">
        <f>INDEX(Sector!$D$57:$D$776,MATCH('Energy consumption (raw)'!F1815,Sector!$C$57:$C$776,FALSE))</f>
        <v>Manufacture of tobacco products</v>
      </c>
      <c r="I1815" s="183" t="str">
        <f>IF(G1815=Sector!$B$50,Sector!$B$50,IF(G1815=Sector!$B$51,Sector!$B$51,IF(G1815=Sector!$B$53,Sector!$B$53,INDEX(Sector!$E$57:$E$776,MATCH('Energy consumption (raw)'!F1815,Sector!$C$57:$C$776,FALSE)))))</f>
        <v>12 Manufacture of tobacco products</v>
      </c>
      <c r="J1815" s="561">
        <v>3241500</v>
      </c>
      <c r="K1815" s="561">
        <v>9873720</v>
      </c>
      <c r="L1815" s="561"/>
      <c r="M1815" s="561"/>
      <c r="N1815" s="561"/>
      <c r="O1815" s="561"/>
      <c r="P1815" s="561"/>
      <c r="Q1815" s="561"/>
      <c r="R1815" s="561"/>
      <c r="S1815" s="561"/>
      <c r="T1815" s="561"/>
      <c r="U1815" s="561"/>
      <c r="V1815" s="561"/>
      <c r="W1815" s="561"/>
      <c r="X1815" s="561"/>
      <c r="Y1815" s="561"/>
      <c r="Z1815" s="561"/>
      <c r="AA1815" s="561"/>
      <c r="AB1815" s="561"/>
      <c r="AC1815" s="561"/>
      <c r="AD1815" s="561"/>
      <c r="AE1815" s="561"/>
      <c r="AF1815" s="561"/>
      <c r="AG1815" s="561">
        <v>1523.5149960000001</v>
      </c>
      <c r="AH1815" s="561"/>
      <c r="AI1815" s="290" t="s">
        <v>310</v>
      </c>
      <c r="AJ1815" s="290" t="s">
        <v>392</v>
      </c>
    </row>
    <row r="1816" spans="2:36" x14ac:dyDescent="0.25">
      <c r="B1816" s="554">
        <v>1714</v>
      </c>
      <c r="C1816" s="555"/>
      <c r="D1816" s="556"/>
      <c r="E1816" s="290" t="s">
        <v>395</v>
      </c>
      <c r="F1816" s="290" t="s">
        <v>457</v>
      </c>
      <c r="G1816" s="290" t="s">
        <v>397</v>
      </c>
      <c r="H1816" s="183" t="str">
        <f>INDEX(Sector!$D$57:$D$776,MATCH('Energy consumption (raw)'!F1816,Sector!$C$57:$C$776,FALSE))</f>
        <v>Producing building materials from clay</v>
      </c>
      <c r="I1816" s="183" t="str">
        <f>IF(G1816=Sector!$B$50,Sector!$B$50,IF(G1816=Sector!$B$51,Sector!$B$51,IF(G1816=Sector!$B$53,Sector!$B$53,INDEX(Sector!$E$57:$E$776,MATCH('Energy consumption (raw)'!F1816,Sector!$C$57:$C$776,FALSE)))))</f>
        <v>23 Manufacture of other non-metallic mineral products</v>
      </c>
      <c r="J1816" s="561"/>
      <c r="K1816" s="561">
        <v>121810680</v>
      </c>
      <c r="L1816" s="561"/>
      <c r="M1816" s="561"/>
      <c r="N1816" s="561"/>
      <c r="O1816" s="561"/>
      <c r="P1816" s="561"/>
      <c r="Q1816" s="561"/>
      <c r="R1816" s="561">
        <v>390</v>
      </c>
      <c r="S1816" s="561"/>
      <c r="T1816" s="561"/>
      <c r="U1816" s="561"/>
      <c r="V1816" s="561"/>
      <c r="W1816" s="561"/>
      <c r="X1816" s="561"/>
      <c r="Y1816" s="561"/>
      <c r="Z1816" s="561"/>
      <c r="AA1816" s="561"/>
      <c r="AB1816" s="561"/>
      <c r="AC1816" s="561"/>
      <c r="AD1816" s="561"/>
      <c r="AE1816" s="561"/>
      <c r="AF1816" s="561"/>
      <c r="AG1816" s="561">
        <v>19193.187924000002</v>
      </c>
      <c r="AH1816" s="561">
        <v>3025.8291720000002</v>
      </c>
      <c r="AI1816" s="290" t="s">
        <v>310</v>
      </c>
      <c r="AJ1816" s="290" t="s">
        <v>392</v>
      </c>
    </row>
    <row r="1817" spans="2:36" x14ac:dyDescent="0.25">
      <c r="B1817" s="554">
        <v>1715</v>
      </c>
      <c r="C1817" s="555"/>
      <c r="D1817" s="556"/>
      <c r="E1817" s="290" t="s">
        <v>395</v>
      </c>
      <c r="F1817" s="290" t="s">
        <v>457</v>
      </c>
      <c r="G1817" s="290" t="s">
        <v>397</v>
      </c>
      <c r="H1817" s="183" t="str">
        <f>INDEX(Sector!$D$57:$D$776,MATCH('Energy consumption (raw)'!F1817,Sector!$C$57:$C$776,FALSE))</f>
        <v>Producing building materials from clay</v>
      </c>
      <c r="I1817" s="183" t="str">
        <f>IF(G1817=Sector!$B$50,Sector!$B$50,IF(G1817=Sector!$B$51,Sector!$B$51,IF(G1817=Sector!$B$53,Sector!$B$53,INDEX(Sector!$E$57:$E$776,MATCH('Energy consumption (raw)'!F1817,Sector!$C$57:$C$776,FALSE)))))</f>
        <v>23 Manufacture of other non-metallic mineral products</v>
      </c>
      <c r="J1817" s="561">
        <v>14782316</v>
      </c>
      <c r="K1817" s="561">
        <v>43502400</v>
      </c>
      <c r="L1817" s="561"/>
      <c r="M1817" s="561"/>
      <c r="N1817" s="561"/>
      <c r="O1817" s="561"/>
      <c r="P1817" s="561"/>
      <c r="Q1817" s="561"/>
      <c r="R1817" s="561"/>
      <c r="S1817" s="561"/>
      <c r="T1817" s="561"/>
      <c r="U1817" s="561"/>
      <c r="V1817" s="561"/>
      <c r="W1817" s="561"/>
      <c r="X1817" s="561"/>
      <c r="Y1817" s="561"/>
      <c r="Z1817" s="561"/>
      <c r="AA1817" s="561"/>
      <c r="AB1817" s="561"/>
      <c r="AC1817" s="561"/>
      <c r="AD1817" s="561"/>
      <c r="AE1817" s="561"/>
      <c r="AF1817" s="561"/>
      <c r="AG1817" s="561">
        <v>6712.4203200000002</v>
      </c>
      <c r="AH1817" s="561">
        <v>1657.92264</v>
      </c>
      <c r="AI1817" s="290" t="s">
        <v>310</v>
      </c>
      <c r="AJ1817" s="290" t="s">
        <v>392</v>
      </c>
    </row>
    <row r="1818" spans="2:36" x14ac:dyDescent="0.25">
      <c r="B1818" s="554">
        <v>1716</v>
      </c>
      <c r="C1818" s="555"/>
      <c r="D1818" s="556"/>
      <c r="E1818" s="290" t="s">
        <v>395</v>
      </c>
      <c r="F1818" s="559" t="s">
        <v>844</v>
      </c>
      <c r="G1818" s="290" t="s">
        <v>397</v>
      </c>
      <c r="H1818" s="183" t="str">
        <f>INDEX(Sector!$D$57:$D$776,MATCH('Energy consumption (raw)'!F1818,Sector!$C$57:$C$776,FALSE))</f>
        <v>Retail sale of pharmaceuticals and medical equipment in specialized stores</v>
      </c>
      <c r="I1818" s="183" t="str">
        <f>IF(G1818=Sector!$B$50,Sector!$B$50,IF(G1818=Sector!$B$51,Sector!$B$51,IF(G1818=Sector!$B$53,Sector!$B$53,INDEX(Sector!$E$57:$E$776,MATCH('Energy consumption (raw)'!F1818,Sector!$C$57:$C$776,FALSE)))))</f>
        <v>47 Retail</v>
      </c>
      <c r="J1818" s="561"/>
      <c r="K1818" s="561">
        <v>24433920</v>
      </c>
      <c r="L1818" s="561"/>
      <c r="M1818" s="561"/>
      <c r="N1818" s="561"/>
      <c r="O1818" s="561"/>
      <c r="P1818" s="561"/>
      <c r="Q1818" s="561"/>
      <c r="R1818" s="561"/>
      <c r="S1818" s="561"/>
      <c r="T1818" s="561"/>
      <c r="U1818" s="561"/>
      <c r="V1818" s="561"/>
      <c r="W1818" s="561"/>
      <c r="X1818" s="561"/>
      <c r="Y1818" s="561"/>
      <c r="Z1818" s="561"/>
      <c r="AA1818" s="561"/>
      <c r="AB1818" s="561"/>
      <c r="AC1818" s="561"/>
      <c r="AD1818" s="561"/>
      <c r="AE1818" s="561"/>
      <c r="AF1818" s="561"/>
      <c r="AG1818" s="561">
        <v>3770.1538560000004</v>
      </c>
      <c r="AH1818" s="561">
        <v>1052.1562700000002</v>
      </c>
      <c r="AI1818" s="290" t="s">
        <v>310</v>
      </c>
      <c r="AJ1818" s="290" t="s">
        <v>392</v>
      </c>
    </row>
    <row r="1819" spans="2:36" x14ac:dyDescent="0.25">
      <c r="B1819" s="554">
        <v>1717</v>
      </c>
      <c r="C1819" s="555"/>
      <c r="D1819" s="556"/>
      <c r="E1819" s="290" t="s">
        <v>395</v>
      </c>
      <c r="F1819" s="290" t="s">
        <v>457</v>
      </c>
      <c r="G1819" s="290" t="s">
        <v>397</v>
      </c>
      <c r="H1819" s="183" t="str">
        <f>INDEX(Sector!$D$57:$D$776,MATCH('Energy consumption (raw)'!F1819,Sector!$C$57:$C$776,FALSE))</f>
        <v>Producing building materials from clay</v>
      </c>
      <c r="I1819" s="183" t="str">
        <f>IF(G1819=Sector!$B$50,Sector!$B$50,IF(G1819=Sector!$B$51,Sector!$B$51,IF(G1819=Sector!$B$53,Sector!$B$53,INDEX(Sector!$E$57:$E$776,MATCH('Energy consumption (raw)'!F1819,Sector!$C$57:$C$776,FALSE)))))</f>
        <v>23 Manufacture of other non-metallic mineral products</v>
      </c>
      <c r="J1819" s="561">
        <v>7307100</v>
      </c>
      <c r="K1819" s="561">
        <v>21364200</v>
      </c>
      <c r="L1819" s="561"/>
      <c r="M1819" s="561"/>
      <c r="N1819" s="561"/>
      <c r="O1819" s="561"/>
      <c r="P1819" s="561"/>
      <c r="Q1819" s="561"/>
      <c r="R1819" s="561"/>
      <c r="S1819" s="561"/>
      <c r="T1819" s="561"/>
      <c r="U1819" s="561"/>
      <c r="V1819" s="561"/>
      <c r="W1819" s="561"/>
      <c r="X1819" s="561">
        <v>3.72</v>
      </c>
      <c r="Y1819" s="561"/>
      <c r="Z1819" s="561"/>
      <c r="AA1819" s="561"/>
      <c r="AB1819" s="561"/>
      <c r="AC1819" s="561"/>
      <c r="AD1819" s="561"/>
      <c r="AE1819" s="561"/>
      <c r="AF1819" s="561"/>
      <c r="AG1819" s="561">
        <v>6644.4960600000004</v>
      </c>
      <c r="AH1819" s="561">
        <v>1265.7127162000002</v>
      </c>
      <c r="AI1819" s="290" t="s">
        <v>310</v>
      </c>
      <c r="AJ1819" s="290" t="s">
        <v>392</v>
      </c>
    </row>
    <row r="1820" spans="2:36" x14ac:dyDescent="0.25">
      <c r="B1820" s="554">
        <v>1718</v>
      </c>
      <c r="C1820" s="555"/>
      <c r="D1820" s="556"/>
      <c r="E1820" s="290" t="s">
        <v>395</v>
      </c>
      <c r="F1820" s="290" t="s">
        <v>843</v>
      </c>
      <c r="G1820" s="290" t="s">
        <v>397</v>
      </c>
      <c r="H1820" s="183" t="str">
        <f>INDEX(Sector!$D$57:$D$776,MATCH('Energy consumption (raw)'!F1820,Sector!$C$57:$C$776,FALSE))</f>
        <v>Wood processing production</v>
      </c>
      <c r="I1820" s="183" t="str">
        <f>IF(G1820=Sector!$B$50,Sector!$B$50,IF(G1820=Sector!$B$51,Sector!$B$51,IF(G1820=Sector!$B$53,Sector!$B$53,INDEX(Sector!$E$57:$E$776,MATCH('Energy consumption (raw)'!F1820,Sector!$C$57:$C$776,FALSE)))))</f>
        <v>16 Manufacture of wood and of products of wood and cork, except furniture;
manufacture of articles of straw and plaiting materials</v>
      </c>
      <c r="J1820" s="561"/>
      <c r="K1820" s="561">
        <v>24834600</v>
      </c>
      <c r="L1820" s="561"/>
      <c r="M1820" s="561"/>
      <c r="N1820" s="561"/>
      <c r="O1820" s="561"/>
      <c r="P1820" s="561"/>
      <c r="Q1820" s="561"/>
      <c r="R1820" s="561"/>
      <c r="S1820" s="561"/>
      <c r="T1820" s="561"/>
      <c r="U1820" s="561"/>
      <c r="V1820" s="561"/>
      <c r="W1820" s="561"/>
      <c r="X1820" s="561"/>
      <c r="Y1820" s="561"/>
      <c r="Z1820" s="561"/>
      <c r="AA1820" s="561"/>
      <c r="AB1820" s="561"/>
      <c r="AC1820" s="561"/>
      <c r="AD1820" s="561"/>
      <c r="AE1820" s="561"/>
      <c r="AF1820" s="561"/>
      <c r="AG1820" s="561">
        <v>3831.9787800000004</v>
      </c>
      <c r="AH1820" s="561">
        <v>1375.33762</v>
      </c>
      <c r="AI1820" s="290" t="s">
        <v>310</v>
      </c>
      <c r="AJ1820" s="290" t="s">
        <v>392</v>
      </c>
    </row>
    <row r="1821" spans="2:36" x14ac:dyDescent="0.25">
      <c r="B1821" s="554">
        <v>1719</v>
      </c>
      <c r="C1821" s="555"/>
      <c r="D1821" s="556"/>
      <c r="E1821" s="290" t="s">
        <v>395</v>
      </c>
      <c r="F1821" s="290" t="s">
        <v>478</v>
      </c>
      <c r="G1821" s="290" t="s">
        <v>397</v>
      </c>
      <c r="H1821" s="183" t="str">
        <f>INDEX(Sector!$D$57:$D$776,MATCH('Energy consumption (raw)'!F1821,Sector!$C$57:$C$776,FALSE))</f>
        <v>Processing milk and dairy products</v>
      </c>
      <c r="I1821" s="183" t="str">
        <f>IF(G1821=Sector!$B$50,Sector!$B$50,IF(G1821=Sector!$B$51,Sector!$B$51,IF(G1821=Sector!$B$53,Sector!$B$53,INDEX(Sector!$E$57:$E$776,MATCH('Energy consumption (raw)'!F1821,Sector!$C$57:$C$776,FALSE)))))</f>
        <v>10 Manufacture of food products</v>
      </c>
      <c r="J1821" s="561"/>
      <c r="K1821" s="561">
        <v>12958200</v>
      </c>
      <c r="L1821" s="561"/>
      <c r="M1821" s="561"/>
      <c r="N1821" s="561"/>
      <c r="O1821" s="561"/>
      <c r="P1821" s="561"/>
      <c r="Q1821" s="561"/>
      <c r="R1821" s="561"/>
      <c r="S1821" s="561"/>
      <c r="T1821" s="561"/>
      <c r="U1821" s="561"/>
      <c r="V1821" s="561"/>
      <c r="W1821" s="561"/>
      <c r="X1821" s="561"/>
      <c r="Y1821" s="561"/>
      <c r="Z1821" s="561"/>
      <c r="AA1821" s="561"/>
      <c r="AB1821" s="561"/>
      <c r="AC1821" s="561"/>
      <c r="AD1821" s="561"/>
      <c r="AE1821" s="561"/>
      <c r="AF1821" s="561"/>
      <c r="AG1821" s="561">
        <v>1999.4502600000001</v>
      </c>
      <c r="AH1821" s="561"/>
      <c r="AI1821" s="290" t="s">
        <v>310</v>
      </c>
      <c r="AJ1821" s="290" t="s">
        <v>392</v>
      </c>
    </row>
    <row r="1822" spans="2:36" x14ac:dyDescent="0.25">
      <c r="B1822" s="554">
        <v>1720</v>
      </c>
      <c r="C1822" s="555"/>
      <c r="D1822" s="556"/>
      <c r="E1822" s="290" t="s">
        <v>395</v>
      </c>
      <c r="F1822" s="290" t="s">
        <v>477</v>
      </c>
      <c r="G1822" s="290" t="s">
        <v>397</v>
      </c>
      <c r="H1822" s="183" t="str">
        <f>INDEX(Sector!$D$57:$D$776,MATCH('Energy consumption (raw)'!F1822,Sector!$C$57:$C$776,FALSE))</f>
        <v>Manufacture of electrical equipment</v>
      </c>
      <c r="I1822" s="183" t="str">
        <f>IF(G1822=Sector!$B$50,Sector!$B$50,IF(G1822=Sector!$B$51,Sector!$B$51,IF(G1822=Sector!$B$53,Sector!$B$53,INDEX(Sector!$E$57:$E$776,MATCH('Energy consumption (raw)'!F1822,Sector!$C$57:$C$776,FALSE)))))</f>
        <v>27 Manufacture of electrical equipment</v>
      </c>
      <c r="J1822" s="561">
        <v>15595331</v>
      </c>
      <c r="K1822" s="561">
        <v>12270150</v>
      </c>
      <c r="L1822" s="561"/>
      <c r="M1822" s="561"/>
      <c r="N1822" s="561"/>
      <c r="O1822" s="561"/>
      <c r="P1822" s="561"/>
      <c r="Q1822" s="561"/>
      <c r="R1822" s="561">
        <v>68</v>
      </c>
      <c r="S1822" s="561"/>
      <c r="T1822" s="561"/>
      <c r="U1822" s="561"/>
      <c r="V1822" s="561"/>
      <c r="W1822" s="561"/>
      <c r="X1822" s="561"/>
      <c r="Y1822" s="561"/>
      <c r="Z1822" s="561"/>
      <c r="AA1822" s="561"/>
      <c r="AB1822" s="561"/>
      <c r="AC1822" s="561"/>
      <c r="AD1822" s="561"/>
      <c r="AE1822" s="561"/>
      <c r="AF1822" s="561"/>
      <c r="AG1822" s="561">
        <v>1962.644145</v>
      </c>
      <c r="AH1822" s="561">
        <v>1344.44676</v>
      </c>
      <c r="AI1822" s="290" t="s">
        <v>310</v>
      </c>
      <c r="AJ1822" s="290" t="s">
        <v>392</v>
      </c>
    </row>
    <row r="1823" spans="2:36" x14ac:dyDescent="0.25">
      <c r="B1823" s="554">
        <v>1721</v>
      </c>
      <c r="C1823" s="555"/>
      <c r="D1823" s="556"/>
      <c r="E1823" s="290" t="s">
        <v>395</v>
      </c>
      <c r="F1823" s="290" t="s">
        <v>851</v>
      </c>
      <c r="G1823" s="290" t="s">
        <v>397</v>
      </c>
      <c r="H1823" s="183" t="str">
        <f>INDEX(Sector!$D$57:$D$776,MATCH('Energy consumption (raw)'!F1823,Sector!$C$57:$C$776,FALSE))</f>
        <v>Production of metal packaging</v>
      </c>
      <c r="I1823" s="183" t="str">
        <f>IF(G1823=Sector!$B$50,Sector!$B$50,IF(G1823=Sector!$B$51,Sector!$B$51,IF(G1823=Sector!$B$53,Sector!$B$53,INDEX(Sector!$E$57:$E$776,MATCH('Energy consumption (raw)'!F1823,Sector!$C$57:$C$776,FALSE)))))</f>
        <v>25 Manufacture of fabricated metal products, except machinery and equipment</v>
      </c>
      <c r="J1823" s="561">
        <v>2630792</v>
      </c>
      <c r="K1823" s="561">
        <v>7708320</v>
      </c>
      <c r="L1823" s="561"/>
      <c r="M1823" s="561"/>
      <c r="N1823" s="561"/>
      <c r="O1823" s="561"/>
      <c r="P1823" s="561"/>
      <c r="Q1823" s="561"/>
      <c r="R1823" s="561"/>
      <c r="S1823" s="561"/>
      <c r="T1823" s="561"/>
      <c r="U1823" s="561"/>
      <c r="V1823" s="561"/>
      <c r="W1823" s="561"/>
      <c r="X1823" s="561"/>
      <c r="Y1823" s="561"/>
      <c r="Z1823" s="561"/>
      <c r="AA1823" s="561"/>
      <c r="AB1823" s="561"/>
      <c r="AC1823" s="561"/>
      <c r="AD1823" s="561"/>
      <c r="AE1823" s="561"/>
      <c r="AF1823" s="561"/>
      <c r="AG1823" s="561">
        <v>1189.3937760000001</v>
      </c>
      <c r="AH1823" s="561"/>
      <c r="AI1823" s="290" t="s">
        <v>310</v>
      </c>
      <c r="AJ1823" s="290" t="s">
        <v>392</v>
      </c>
    </row>
    <row r="1824" spans="2:36" x14ac:dyDescent="0.25">
      <c r="B1824" s="554">
        <v>1722</v>
      </c>
      <c r="C1824" s="555"/>
      <c r="D1824" s="556"/>
      <c r="E1824" s="290" t="s">
        <v>395</v>
      </c>
      <c r="F1824" s="290" t="s">
        <v>457</v>
      </c>
      <c r="G1824" s="290" t="s">
        <v>397</v>
      </c>
      <c r="H1824" s="183" t="str">
        <f>INDEX(Sector!$D$57:$D$776,MATCH('Energy consumption (raw)'!F1824,Sector!$C$57:$C$776,FALSE))</f>
        <v>Producing building materials from clay</v>
      </c>
      <c r="I1824" s="183" t="str">
        <f>IF(G1824=Sector!$B$50,Sector!$B$50,IF(G1824=Sector!$B$51,Sector!$B$51,IF(G1824=Sector!$B$53,Sector!$B$53,INDEX(Sector!$E$57:$E$776,MATCH('Energy consumption (raw)'!F1824,Sector!$C$57:$C$776,FALSE)))))</f>
        <v>23 Manufacture of other non-metallic mineral products</v>
      </c>
      <c r="J1824" s="561">
        <v>36446639</v>
      </c>
      <c r="K1824" s="561">
        <v>106284960</v>
      </c>
      <c r="L1824" s="561"/>
      <c r="M1824" s="561"/>
      <c r="N1824" s="561"/>
      <c r="O1824" s="561"/>
      <c r="P1824" s="561"/>
      <c r="Q1824" s="561"/>
      <c r="R1824" s="561"/>
      <c r="S1824" s="561"/>
      <c r="T1824" s="561"/>
      <c r="U1824" s="561"/>
      <c r="V1824" s="561"/>
      <c r="W1824" s="561"/>
      <c r="X1824" s="561">
        <v>19.170000000000002</v>
      </c>
      <c r="Y1824" s="561"/>
      <c r="Z1824" s="561"/>
      <c r="AA1824" s="561"/>
      <c r="AB1824" s="561"/>
      <c r="AC1824" s="561"/>
      <c r="AD1824" s="561"/>
      <c r="AE1824" s="561"/>
      <c r="AF1824" s="561"/>
      <c r="AG1824" s="561">
        <v>33652.769328000002</v>
      </c>
      <c r="AH1824" s="561">
        <v>5644.4174400000002</v>
      </c>
      <c r="AI1824" s="290" t="s">
        <v>310</v>
      </c>
      <c r="AJ1824" s="290" t="s">
        <v>392</v>
      </c>
    </row>
    <row r="1825" spans="2:36" x14ac:dyDescent="0.25">
      <c r="B1825" s="554">
        <v>1723</v>
      </c>
      <c r="C1825" s="555"/>
      <c r="D1825" s="556"/>
      <c r="E1825" s="290" t="s">
        <v>395</v>
      </c>
      <c r="F1825" s="290" t="s">
        <v>852</v>
      </c>
      <c r="G1825" s="290" t="s">
        <v>397</v>
      </c>
      <c r="H1825" s="183" t="str">
        <f>INDEX(Sector!$D$57:$D$776,MATCH('Energy consumption (raw)'!F1825,Sector!$C$57:$C$776,FALSE))</f>
        <v>Producing carbonated and non-carbonated soft drinks and canned fish and meat</v>
      </c>
      <c r="I1825" s="183" t="str">
        <f>IF(G1825=Sector!$B$50,Sector!$B$50,IF(G1825=Sector!$B$51,Sector!$B$51,IF(G1825=Sector!$B$53,Sector!$B$53,INDEX(Sector!$E$57:$E$776,MATCH('Energy consumption (raw)'!F1825,Sector!$C$57:$C$776,FALSE)))))</f>
        <v>10 Manufacture of food products</v>
      </c>
      <c r="J1825" s="561">
        <v>2342500</v>
      </c>
      <c r="K1825" s="561">
        <v>7678080</v>
      </c>
      <c r="L1825" s="561"/>
      <c r="M1825" s="561"/>
      <c r="N1825" s="561"/>
      <c r="O1825" s="561"/>
      <c r="P1825" s="561"/>
      <c r="Q1825" s="561"/>
      <c r="R1825" s="561"/>
      <c r="S1825" s="561"/>
      <c r="T1825" s="561"/>
      <c r="U1825" s="561"/>
      <c r="V1825" s="561"/>
      <c r="W1825" s="561"/>
      <c r="X1825" s="561"/>
      <c r="Y1825" s="561"/>
      <c r="Z1825" s="561"/>
      <c r="AA1825" s="561"/>
      <c r="AB1825" s="561"/>
      <c r="AC1825" s="561"/>
      <c r="AD1825" s="561"/>
      <c r="AE1825" s="561"/>
      <c r="AF1825" s="561"/>
      <c r="AG1825" s="561">
        <v>1184.727744</v>
      </c>
      <c r="AH1825" s="561"/>
      <c r="AI1825" s="290" t="s">
        <v>310</v>
      </c>
      <c r="AJ1825" s="290" t="s">
        <v>392</v>
      </c>
    </row>
    <row r="1826" spans="2:36" x14ac:dyDescent="0.25">
      <c r="B1826" s="554">
        <v>1724</v>
      </c>
      <c r="C1826" s="555"/>
      <c r="D1826" s="556"/>
      <c r="E1826" s="290" t="s">
        <v>395</v>
      </c>
      <c r="F1826" s="290" t="s">
        <v>782</v>
      </c>
      <c r="G1826" s="290" t="s">
        <v>397</v>
      </c>
      <c r="H1826" s="183" t="str">
        <f>INDEX(Sector!$D$57:$D$776,MATCH('Energy consumption (raw)'!F1826,Sector!$C$57:$C$776,FALSE))</f>
        <v>Food production</v>
      </c>
      <c r="I1826" s="183" t="str">
        <f>IF(G1826=Sector!$B$50,Sector!$B$50,IF(G1826=Sector!$B$51,Sector!$B$51,IF(G1826=Sector!$B$53,Sector!$B$53,INDEX(Sector!$E$57:$E$776,MATCH('Energy consumption (raw)'!F1826,Sector!$C$57:$C$776,FALSE)))))</f>
        <v>10 Manufacture of food products</v>
      </c>
      <c r="J1826" s="561"/>
      <c r="K1826" s="561">
        <v>9595800</v>
      </c>
      <c r="L1826" s="561"/>
      <c r="M1826" s="561"/>
      <c r="N1826" s="561"/>
      <c r="O1826" s="561"/>
      <c r="P1826" s="561"/>
      <c r="Q1826" s="561"/>
      <c r="R1826" s="561"/>
      <c r="S1826" s="561"/>
      <c r="T1826" s="561"/>
      <c r="U1826" s="561"/>
      <c r="V1826" s="561"/>
      <c r="W1826" s="561"/>
      <c r="X1826" s="561"/>
      <c r="Y1826" s="561"/>
      <c r="Z1826" s="561"/>
      <c r="AA1826" s="561"/>
      <c r="AB1826" s="561"/>
      <c r="AC1826" s="561"/>
      <c r="AD1826" s="561"/>
      <c r="AE1826" s="561"/>
      <c r="AF1826" s="561"/>
      <c r="AG1826" s="561">
        <v>1480.63194</v>
      </c>
      <c r="AH1826" s="561"/>
      <c r="AI1826" s="290" t="s">
        <v>310</v>
      </c>
      <c r="AJ1826" s="290" t="s">
        <v>392</v>
      </c>
    </row>
    <row r="1827" spans="2:36" x14ac:dyDescent="0.25">
      <c r="B1827" s="554">
        <v>1725</v>
      </c>
      <c r="C1827" s="555"/>
      <c r="D1827" s="556"/>
      <c r="E1827" s="290" t="s">
        <v>395</v>
      </c>
      <c r="F1827" s="290" t="s">
        <v>400</v>
      </c>
      <c r="G1827" s="290" t="s">
        <v>397</v>
      </c>
      <c r="H1827" s="183" t="str">
        <f>INDEX(Sector!$D$57:$D$776,MATCH('Energy consumption (raw)'!F1827,Sector!$C$57:$C$776,FALSE))</f>
        <v>Producing products from plastic</v>
      </c>
      <c r="I1827" s="183" t="str">
        <f>IF(G1827=Sector!$B$50,Sector!$B$50,IF(G1827=Sector!$B$51,Sector!$B$51,IF(G1827=Sector!$B$53,Sector!$B$53,INDEX(Sector!$E$57:$E$776,MATCH('Energy consumption (raw)'!F1827,Sector!$C$57:$C$776,FALSE)))))</f>
        <v>22 Manufacture of rubber and plastics products</v>
      </c>
      <c r="J1827" s="561">
        <v>8659851</v>
      </c>
      <c r="K1827" s="561">
        <v>38306443</v>
      </c>
      <c r="L1827" s="561"/>
      <c r="M1827" s="561"/>
      <c r="N1827" s="561"/>
      <c r="O1827" s="561"/>
      <c r="P1827" s="561"/>
      <c r="Q1827" s="561"/>
      <c r="R1827" s="561">
        <v>0.19</v>
      </c>
      <c r="S1827" s="561"/>
      <c r="T1827" s="561"/>
      <c r="U1827" s="561"/>
      <c r="V1827" s="561"/>
      <c r="W1827" s="561"/>
      <c r="X1827" s="561"/>
      <c r="Y1827" s="561"/>
      <c r="Z1827" s="561"/>
      <c r="AA1827" s="561"/>
      <c r="AB1827" s="561"/>
      <c r="AC1827" s="561"/>
      <c r="AD1827" s="561"/>
      <c r="AE1827" s="561"/>
      <c r="AF1827" s="561"/>
      <c r="AG1827" s="561">
        <v>5910.8779549000001</v>
      </c>
      <c r="AH1827" s="561"/>
      <c r="AI1827" s="290" t="s">
        <v>310</v>
      </c>
      <c r="AJ1827" s="290" t="s">
        <v>392</v>
      </c>
    </row>
    <row r="1828" spans="2:36" x14ac:dyDescent="0.25">
      <c r="B1828" s="554">
        <v>1726</v>
      </c>
      <c r="C1828" s="555"/>
      <c r="D1828" s="556"/>
      <c r="E1828" s="290" t="s">
        <v>395</v>
      </c>
      <c r="F1828" s="290" t="s">
        <v>799</v>
      </c>
      <c r="G1828" s="290" t="s">
        <v>397</v>
      </c>
      <c r="H1828" s="183" t="str">
        <f>INDEX(Sector!$D$57:$D$776,MATCH('Energy consumption (raw)'!F1828,Sector!$C$57:$C$776,FALSE))</f>
        <v>Production of plastic packaging</v>
      </c>
      <c r="I1828" s="183" t="str">
        <f>IF(G1828=Sector!$B$50,Sector!$B$50,IF(G1828=Sector!$B$51,Sector!$B$51,IF(G1828=Sector!$B$53,Sector!$B$53,INDEX(Sector!$E$57:$E$776,MATCH('Energy consumption (raw)'!F1828,Sector!$C$57:$C$776,FALSE)))))</f>
        <v>22 Manufacture of rubber and plastics products</v>
      </c>
      <c r="J1828" s="561"/>
      <c r="K1828" s="561">
        <v>15034700</v>
      </c>
      <c r="L1828" s="561"/>
      <c r="M1828" s="561"/>
      <c r="N1828" s="561"/>
      <c r="O1828" s="561"/>
      <c r="P1828" s="561"/>
      <c r="Q1828" s="561"/>
      <c r="R1828" s="561">
        <v>0.2</v>
      </c>
      <c r="S1828" s="561"/>
      <c r="T1828" s="561"/>
      <c r="U1828" s="561"/>
      <c r="V1828" s="561"/>
      <c r="W1828" s="561"/>
      <c r="X1828" s="561"/>
      <c r="Y1828" s="561"/>
      <c r="Z1828" s="561"/>
      <c r="AA1828" s="561"/>
      <c r="AB1828" s="561"/>
      <c r="AC1828" s="561"/>
      <c r="AD1828" s="561"/>
      <c r="AE1828" s="561"/>
      <c r="AF1828" s="561"/>
      <c r="AG1828" s="561">
        <v>2320.0582100000001</v>
      </c>
      <c r="AH1828" s="561">
        <v>1106.1458400000001</v>
      </c>
      <c r="AI1828" s="290" t="s">
        <v>310</v>
      </c>
      <c r="AJ1828" s="290" t="s">
        <v>392</v>
      </c>
    </row>
    <row r="1829" spans="2:36" x14ac:dyDescent="0.25">
      <c r="B1829" s="554">
        <v>1727</v>
      </c>
      <c r="C1829" s="555"/>
      <c r="D1829" s="556"/>
      <c r="E1829" s="290" t="s">
        <v>395</v>
      </c>
      <c r="F1829" s="290" t="s">
        <v>490</v>
      </c>
      <c r="G1829" s="290" t="s">
        <v>397</v>
      </c>
      <c r="H1829" s="183" t="str">
        <f>INDEX(Sector!$D$57:$D$776,MATCH('Energy consumption (raw)'!F1829,Sector!$C$57:$C$776,FALSE))</f>
        <v>Food Processing</v>
      </c>
      <c r="I1829" s="183" t="str">
        <f>IF(G1829=Sector!$B$50,Sector!$B$50,IF(G1829=Sector!$B$51,Sector!$B$51,IF(G1829=Sector!$B$53,Sector!$B$53,INDEX(Sector!$E$57:$E$776,MATCH('Energy consumption (raw)'!F1829,Sector!$C$57:$C$776,FALSE)))))</f>
        <v>10 Manufacture of food products</v>
      </c>
      <c r="J1829" s="561"/>
      <c r="K1829" s="561">
        <v>13863240</v>
      </c>
      <c r="L1829" s="561"/>
      <c r="M1829" s="561"/>
      <c r="N1829" s="561"/>
      <c r="O1829" s="561"/>
      <c r="P1829" s="561"/>
      <c r="Q1829" s="561"/>
      <c r="R1829" s="561"/>
      <c r="S1829" s="561"/>
      <c r="T1829" s="561"/>
      <c r="U1829" s="561"/>
      <c r="V1829" s="561"/>
      <c r="W1829" s="561"/>
      <c r="X1829" s="561"/>
      <c r="Y1829" s="561"/>
      <c r="Z1829" s="561"/>
      <c r="AA1829" s="561"/>
      <c r="AB1829" s="561"/>
      <c r="AC1829" s="561"/>
      <c r="AD1829" s="561"/>
      <c r="AE1829" s="561"/>
      <c r="AF1829" s="561"/>
      <c r="AG1829" s="561">
        <v>2139.0979320000001</v>
      </c>
      <c r="AH1829" s="561"/>
      <c r="AI1829" s="290" t="s">
        <v>310</v>
      </c>
      <c r="AJ1829" s="290" t="s">
        <v>392</v>
      </c>
    </row>
    <row r="1830" spans="2:36" x14ac:dyDescent="0.25">
      <c r="B1830" s="554">
        <v>1728</v>
      </c>
      <c r="C1830" s="555"/>
      <c r="D1830" s="556"/>
      <c r="E1830" s="290" t="s">
        <v>395</v>
      </c>
      <c r="F1830" s="290" t="s">
        <v>853</v>
      </c>
      <c r="G1830" s="290" t="s">
        <v>397</v>
      </c>
      <c r="H1830" s="183" t="str">
        <f>INDEX(Sector!$D$57:$D$776,MATCH('Energy consumption (raw)'!F1830,Sector!$C$57:$C$776,FALSE))</f>
        <v>Processing coffee, starch and cereals</v>
      </c>
      <c r="I1830" s="183" t="str">
        <f>IF(G1830=Sector!$B$50,Sector!$B$50,IF(G1830=Sector!$B$51,Sector!$B$51,IF(G1830=Sector!$B$53,Sector!$B$53,INDEX(Sector!$E$57:$E$776,MATCH('Energy consumption (raw)'!F1830,Sector!$C$57:$C$776,FALSE)))))</f>
        <v>10 Manufacture of food products</v>
      </c>
      <c r="J1830" s="561"/>
      <c r="K1830" s="561">
        <v>7153920</v>
      </c>
      <c r="L1830" s="561"/>
      <c r="M1830" s="561"/>
      <c r="N1830" s="561"/>
      <c r="O1830" s="561"/>
      <c r="P1830" s="561"/>
      <c r="Q1830" s="561"/>
      <c r="R1830" s="561"/>
      <c r="S1830" s="561"/>
      <c r="T1830" s="561"/>
      <c r="U1830" s="561"/>
      <c r="V1830" s="561"/>
      <c r="W1830" s="561"/>
      <c r="X1830" s="561"/>
      <c r="Y1830" s="561"/>
      <c r="Z1830" s="561"/>
      <c r="AA1830" s="561"/>
      <c r="AB1830" s="561"/>
      <c r="AC1830" s="561"/>
      <c r="AD1830" s="561"/>
      <c r="AE1830" s="561"/>
      <c r="AF1830" s="561"/>
      <c r="AG1830" s="561">
        <v>1103.849856</v>
      </c>
      <c r="AH1830" s="561"/>
      <c r="AI1830" s="290" t="s">
        <v>310</v>
      </c>
      <c r="AJ1830" s="290" t="s">
        <v>392</v>
      </c>
    </row>
    <row r="1831" spans="2:36" x14ac:dyDescent="0.25">
      <c r="B1831" s="554">
        <v>1729</v>
      </c>
      <c r="C1831" s="555"/>
      <c r="D1831" s="556"/>
      <c r="E1831" s="290" t="s">
        <v>395</v>
      </c>
      <c r="F1831" s="290" t="s">
        <v>854</v>
      </c>
      <c r="G1831" s="290" t="s">
        <v>397</v>
      </c>
      <c r="H1831" s="183" t="str">
        <f>INDEX(Sector!$D$57:$D$776,MATCH('Energy consumption (raw)'!F1831,Sector!$C$57:$C$776,FALSE))</f>
        <v>Wood processing and wood products</v>
      </c>
      <c r="I1831" s="183" t="str">
        <f>IF(G1831=Sector!$B$50,Sector!$B$50,IF(G1831=Sector!$B$51,Sector!$B$51,IF(G1831=Sector!$B$53,Sector!$B$53,INDEX(Sector!$E$57:$E$776,MATCH('Energy consumption (raw)'!F1831,Sector!$C$57:$C$776,FALSE)))))</f>
        <v>16 Manufacture of wood and of products of wood and cork, except furniture;
manufacture of articles of straw and plaiting materials</v>
      </c>
      <c r="J1831" s="561">
        <v>13333894</v>
      </c>
      <c r="K1831" s="561">
        <v>37578960</v>
      </c>
      <c r="L1831" s="561"/>
      <c r="M1831" s="561"/>
      <c r="N1831" s="561"/>
      <c r="O1831" s="561"/>
      <c r="P1831" s="561"/>
      <c r="Q1831" s="561"/>
      <c r="R1831" s="561"/>
      <c r="S1831" s="561"/>
      <c r="T1831" s="561"/>
      <c r="U1831" s="561"/>
      <c r="V1831" s="561"/>
      <c r="W1831" s="561"/>
      <c r="X1831" s="561"/>
      <c r="Y1831" s="561"/>
      <c r="Z1831" s="561"/>
      <c r="AA1831" s="561"/>
      <c r="AB1831" s="561"/>
      <c r="AC1831" s="561"/>
      <c r="AD1831" s="561"/>
      <c r="AE1831" s="561"/>
      <c r="AF1831" s="561"/>
      <c r="AG1831" s="561">
        <v>5798.4335280000005</v>
      </c>
      <c r="AH1831" s="561">
        <v>2368.5975800000001</v>
      </c>
      <c r="AI1831" s="290" t="s">
        <v>310</v>
      </c>
      <c r="AJ1831" s="290" t="s">
        <v>392</v>
      </c>
    </row>
    <row r="1832" spans="2:36" x14ac:dyDescent="0.25">
      <c r="B1832" s="554">
        <v>1730</v>
      </c>
      <c r="C1832" s="555"/>
      <c r="D1832" s="556"/>
      <c r="E1832" s="290" t="s">
        <v>395</v>
      </c>
      <c r="F1832" s="290" t="s">
        <v>845</v>
      </c>
      <c r="G1832" s="290" t="s">
        <v>397</v>
      </c>
      <c r="H1832" s="183" t="str">
        <f>INDEX(Sector!$D$57:$D$776,MATCH('Energy consumption (raw)'!F1832,Sector!$C$57:$C$776,FALSE))</f>
        <v>Textile</v>
      </c>
      <c r="I1832" s="183" t="str">
        <f>IF(G1832=Sector!$B$50,Sector!$B$50,IF(G1832=Sector!$B$51,Sector!$B$51,IF(G1832=Sector!$B$53,Sector!$B$53,INDEX(Sector!$E$57:$E$776,MATCH('Energy consumption (raw)'!F1832,Sector!$C$57:$C$776,FALSE)))))</f>
        <v>13 Manufacture of textiles</v>
      </c>
      <c r="J1832" s="561">
        <v>5311538</v>
      </c>
      <c r="K1832" s="561">
        <v>22740840</v>
      </c>
      <c r="L1832" s="561"/>
      <c r="M1832" s="561"/>
      <c r="N1832" s="561"/>
      <c r="O1832" s="561"/>
      <c r="P1832" s="561"/>
      <c r="Q1832" s="561"/>
      <c r="R1832" s="561"/>
      <c r="S1832" s="561"/>
      <c r="T1832" s="561"/>
      <c r="U1832" s="561"/>
      <c r="V1832" s="561"/>
      <c r="W1832" s="561"/>
      <c r="X1832" s="561"/>
      <c r="Y1832" s="561"/>
      <c r="Z1832" s="561"/>
      <c r="AA1832" s="561"/>
      <c r="AB1832" s="561"/>
      <c r="AC1832" s="561"/>
      <c r="AD1832" s="561"/>
      <c r="AE1832" s="561"/>
      <c r="AF1832" s="561"/>
      <c r="AG1832" s="561">
        <v>3508.9116120000003</v>
      </c>
      <c r="AH1832" s="561">
        <v>1052.0413165</v>
      </c>
      <c r="AI1832" s="290" t="s">
        <v>310</v>
      </c>
      <c r="AJ1832" s="290" t="s">
        <v>392</v>
      </c>
    </row>
    <row r="1833" spans="2:36" x14ac:dyDescent="0.25">
      <c r="B1833" s="554">
        <v>1731</v>
      </c>
      <c r="C1833" s="555"/>
      <c r="D1833" s="556"/>
      <c r="E1833" s="290" t="s">
        <v>395</v>
      </c>
      <c r="F1833" s="559" t="s">
        <v>650</v>
      </c>
      <c r="G1833" s="290" t="s">
        <v>397</v>
      </c>
      <c r="H1833" s="183" t="str">
        <f>INDEX(Sector!$D$57:$D$776,MATCH('Energy consumption (raw)'!F1833,Sector!$C$57:$C$776,FALSE))</f>
        <v>Production of fertilizers and nitrogen compounds</v>
      </c>
      <c r="I1833" s="183" t="str">
        <f>IF(G1833=Sector!$B$50,Sector!$B$50,IF(G1833=Sector!$B$51,Sector!$B$51,IF(G1833=Sector!$B$53,Sector!$B$53,INDEX(Sector!$E$57:$E$776,MATCH('Energy consumption (raw)'!F1833,Sector!$C$57:$C$776,FALSE)))))</f>
        <v>20 Manufacture of chemicals and chemical products</v>
      </c>
      <c r="J1833" s="561">
        <v>6706834</v>
      </c>
      <c r="K1833" s="561">
        <v>19547280</v>
      </c>
      <c r="L1833" s="561"/>
      <c r="M1833" s="561"/>
      <c r="N1833" s="561"/>
      <c r="O1833" s="561"/>
      <c r="P1833" s="561"/>
      <c r="Q1833" s="561"/>
      <c r="R1833" s="561"/>
      <c r="S1833" s="561"/>
      <c r="T1833" s="561"/>
      <c r="U1833" s="561"/>
      <c r="V1833" s="561"/>
      <c r="W1833" s="561"/>
      <c r="X1833" s="561">
        <v>2.76</v>
      </c>
      <c r="Y1833" s="561"/>
      <c r="Z1833" s="561"/>
      <c r="AA1833" s="561"/>
      <c r="AB1833" s="561"/>
      <c r="AC1833" s="561"/>
      <c r="AD1833" s="561"/>
      <c r="AE1833" s="561"/>
      <c r="AF1833" s="561"/>
      <c r="AG1833" s="561">
        <v>5500.1453039999997</v>
      </c>
      <c r="AH1833" s="561">
        <v>1515.3185800000001</v>
      </c>
      <c r="AI1833" s="290" t="s">
        <v>310</v>
      </c>
      <c r="AJ1833" s="290" t="s">
        <v>392</v>
      </c>
    </row>
    <row r="1834" spans="2:36" x14ac:dyDescent="0.25">
      <c r="B1834" s="554">
        <v>1732</v>
      </c>
      <c r="C1834" s="555"/>
      <c r="D1834" s="556"/>
      <c r="E1834" s="290" t="s">
        <v>395</v>
      </c>
      <c r="F1834" s="290" t="s">
        <v>782</v>
      </c>
      <c r="G1834" s="290" t="s">
        <v>397</v>
      </c>
      <c r="H1834" s="183" t="str">
        <f>INDEX(Sector!$D$57:$D$776,MATCH('Energy consumption (raw)'!F1834,Sector!$C$57:$C$776,FALSE))</f>
        <v>Food production</v>
      </c>
      <c r="I1834" s="183" t="str">
        <f>IF(G1834=Sector!$B$50,Sector!$B$50,IF(G1834=Sector!$B$51,Sector!$B$51,IF(G1834=Sector!$B$53,Sector!$B$53,INDEX(Sector!$E$57:$E$776,MATCH('Energy consumption (raw)'!F1834,Sector!$C$57:$C$776,FALSE)))))</f>
        <v>10 Manufacture of food products</v>
      </c>
      <c r="J1834" s="561"/>
      <c r="K1834" s="561">
        <v>13476960</v>
      </c>
      <c r="L1834" s="561"/>
      <c r="M1834" s="561"/>
      <c r="N1834" s="561"/>
      <c r="O1834" s="561"/>
      <c r="P1834" s="561"/>
      <c r="Q1834" s="561"/>
      <c r="R1834" s="561"/>
      <c r="S1834" s="561"/>
      <c r="T1834" s="561"/>
      <c r="U1834" s="561"/>
      <c r="V1834" s="561"/>
      <c r="W1834" s="561"/>
      <c r="X1834" s="561"/>
      <c r="Y1834" s="561"/>
      <c r="Z1834" s="561"/>
      <c r="AA1834" s="561"/>
      <c r="AB1834" s="561"/>
      <c r="AC1834" s="561"/>
      <c r="AD1834" s="561"/>
      <c r="AE1834" s="561"/>
      <c r="AF1834" s="561"/>
      <c r="AG1834" s="561">
        <v>2079.4949280000001</v>
      </c>
      <c r="AH1834" s="561"/>
      <c r="AI1834" s="290" t="s">
        <v>310</v>
      </c>
      <c r="AJ1834" s="290" t="s">
        <v>392</v>
      </c>
    </row>
    <row r="1835" spans="2:36" x14ac:dyDescent="0.25">
      <c r="B1835" s="554">
        <v>1733</v>
      </c>
      <c r="C1835" s="555"/>
      <c r="D1835" s="556"/>
      <c r="E1835" s="290" t="s">
        <v>395</v>
      </c>
      <c r="F1835" s="290" t="s">
        <v>417</v>
      </c>
      <c r="G1835" s="290" t="s">
        <v>397</v>
      </c>
      <c r="H1835" s="183" t="str">
        <f>INDEX(Sector!$D$57:$D$776,MATCH('Energy consumption (raw)'!F1835,Sector!$C$57:$C$776,FALSE))</f>
        <v>Producing products from plastic</v>
      </c>
      <c r="I1835" s="183" t="str">
        <f>IF(G1835=Sector!$B$50,Sector!$B$50,IF(G1835=Sector!$B$51,Sector!$B$51,IF(G1835=Sector!$B$53,Sector!$B$53,INDEX(Sector!$E$57:$E$776,MATCH('Energy consumption (raw)'!F1835,Sector!$C$57:$C$776,FALSE)))))</f>
        <v>22 Manufacture of rubber and plastics products</v>
      </c>
      <c r="J1835" s="561"/>
      <c r="K1835" s="561">
        <v>10003320</v>
      </c>
      <c r="L1835" s="561"/>
      <c r="M1835" s="561"/>
      <c r="N1835" s="561"/>
      <c r="O1835" s="561"/>
      <c r="P1835" s="561"/>
      <c r="Q1835" s="561"/>
      <c r="R1835" s="561"/>
      <c r="S1835" s="561"/>
      <c r="T1835" s="561"/>
      <c r="U1835" s="561"/>
      <c r="V1835" s="561"/>
      <c r="W1835" s="561"/>
      <c r="X1835" s="561"/>
      <c r="Y1835" s="561"/>
      <c r="Z1835" s="561"/>
      <c r="AA1835" s="561"/>
      <c r="AB1835" s="561"/>
      <c r="AC1835" s="561"/>
      <c r="AD1835" s="561"/>
      <c r="AE1835" s="561"/>
      <c r="AF1835" s="561"/>
      <c r="AG1835" s="561">
        <v>1543.5122760000002</v>
      </c>
      <c r="AH1835" s="561"/>
      <c r="AI1835" s="290" t="s">
        <v>310</v>
      </c>
      <c r="AJ1835" s="290" t="s">
        <v>392</v>
      </c>
    </row>
    <row r="1836" spans="2:36" x14ac:dyDescent="0.25">
      <c r="B1836" s="554">
        <v>1734</v>
      </c>
      <c r="C1836" s="555"/>
      <c r="D1836" s="556"/>
      <c r="E1836" s="290" t="s">
        <v>395</v>
      </c>
      <c r="F1836" s="290" t="s">
        <v>855</v>
      </c>
      <c r="G1836" s="290" t="s">
        <v>397</v>
      </c>
      <c r="H1836" s="183" t="str">
        <f>INDEX(Sector!$D$57:$D$776,MATCH('Energy consumption (raw)'!F1836,Sector!$C$57:$C$776,FALSE))</f>
        <v>Producing products from rubber</v>
      </c>
      <c r="I1836" s="183" t="str">
        <f>IF(G1836=Sector!$B$50,Sector!$B$50,IF(G1836=Sector!$B$51,Sector!$B$51,IF(G1836=Sector!$B$53,Sector!$B$53,INDEX(Sector!$E$57:$E$776,MATCH('Energy consumption (raw)'!F1836,Sector!$C$57:$C$776,FALSE)))))</f>
        <v>22 Manufacture of rubber and plastics products</v>
      </c>
      <c r="J1836" s="561"/>
      <c r="K1836" s="561">
        <v>85858200</v>
      </c>
      <c r="L1836" s="561"/>
      <c r="M1836" s="561"/>
      <c r="N1836" s="561"/>
      <c r="O1836" s="561"/>
      <c r="P1836" s="561"/>
      <c r="Q1836" s="561"/>
      <c r="R1836" s="561"/>
      <c r="S1836" s="561"/>
      <c r="T1836" s="561"/>
      <c r="U1836" s="561"/>
      <c r="V1836" s="561"/>
      <c r="W1836" s="561"/>
      <c r="X1836" s="561"/>
      <c r="Y1836" s="561"/>
      <c r="Z1836" s="561"/>
      <c r="AA1836" s="561"/>
      <c r="AB1836" s="561"/>
      <c r="AC1836" s="561"/>
      <c r="AD1836" s="561"/>
      <c r="AE1836" s="561"/>
      <c r="AF1836" s="561"/>
      <c r="AG1836" s="561">
        <v>13247.920260000001</v>
      </c>
      <c r="AH1836" s="561">
        <v>2594.6671390000001</v>
      </c>
      <c r="AI1836" s="290" t="s">
        <v>310</v>
      </c>
      <c r="AJ1836" s="290" t="s">
        <v>392</v>
      </c>
    </row>
    <row r="1837" spans="2:36" x14ac:dyDescent="0.25">
      <c r="B1837" s="554">
        <v>1735</v>
      </c>
      <c r="C1837" s="555"/>
      <c r="D1837" s="556"/>
      <c r="E1837" s="290" t="s">
        <v>395</v>
      </c>
      <c r="F1837" s="290" t="s">
        <v>851</v>
      </c>
      <c r="G1837" s="290" t="s">
        <v>397</v>
      </c>
      <c r="H1837" s="183" t="str">
        <f>INDEX(Sector!$D$57:$D$776,MATCH('Energy consumption (raw)'!F1837,Sector!$C$57:$C$776,FALSE))</f>
        <v>Production of metal packaging</v>
      </c>
      <c r="I1837" s="183" t="str">
        <f>IF(G1837=Sector!$B$50,Sector!$B$50,IF(G1837=Sector!$B$51,Sector!$B$51,IF(G1837=Sector!$B$53,Sector!$B$53,INDEX(Sector!$E$57:$E$776,MATCH('Energy consumption (raw)'!F1837,Sector!$C$57:$C$776,FALSE)))))</f>
        <v>25 Manufacture of fabricated metal products, except machinery and equipment</v>
      </c>
      <c r="J1837" s="561">
        <v>21897500</v>
      </c>
      <c r="K1837" s="561">
        <v>56980100</v>
      </c>
      <c r="L1837" s="561"/>
      <c r="M1837" s="561"/>
      <c r="N1837" s="561"/>
      <c r="O1837" s="561"/>
      <c r="P1837" s="561"/>
      <c r="Q1837" s="561"/>
      <c r="R1837" s="561"/>
      <c r="S1837" s="561"/>
      <c r="T1837" s="561"/>
      <c r="U1837" s="561"/>
      <c r="V1837" s="561"/>
      <c r="W1837" s="561"/>
      <c r="X1837" s="561"/>
      <c r="Y1837" s="561">
        <v>2492</v>
      </c>
      <c r="Z1837" s="561"/>
      <c r="AA1837" s="561"/>
      <c r="AB1837" s="561"/>
      <c r="AC1837" s="561"/>
      <c r="AD1837" s="561"/>
      <c r="AE1837" s="561"/>
      <c r="AF1837" s="561"/>
      <c r="AG1837" s="561">
        <v>11508.309430000001</v>
      </c>
      <c r="AH1837" s="561">
        <v>2538.2967200000003</v>
      </c>
      <c r="AI1837" s="290" t="s">
        <v>310</v>
      </c>
      <c r="AJ1837" s="290" t="s">
        <v>392</v>
      </c>
    </row>
    <row r="1838" spans="2:36" x14ac:dyDescent="0.25">
      <c r="B1838" s="554">
        <v>1736</v>
      </c>
      <c r="C1838" s="555"/>
      <c r="D1838" s="556"/>
      <c r="E1838" s="290" t="s">
        <v>395</v>
      </c>
      <c r="F1838" s="290" t="s">
        <v>856</v>
      </c>
      <c r="G1838" s="290" t="s">
        <v>397</v>
      </c>
      <c r="H1838" s="183" t="str">
        <f>INDEX(Sector!$D$57:$D$776,MATCH('Energy consumption (raw)'!F1838,Sector!$C$57:$C$776,FALSE))</f>
        <v>Manufacture of auto parts</v>
      </c>
      <c r="I1838" s="183" t="str">
        <f>IF(G1838=Sector!$B$50,Sector!$B$50,IF(G1838=Sector!$B$51,Sector!$B$51,IF(G1838=Sector!$B$53,Sector!$B$53,INDEX(Sector!$E$57:$E$776,MATCH('Energy consumption (raw)'!F1838,Sector!$C$57:$C$776,FALSE)))))</f>
        <v>29 Manufacture of motor vehicles, trailers and semi-trailers</v>
      </c>
      <c r="J1838" s="561"/>
      <c r="K1838" s="561">
        <v>95941528</v>
      </c>
      <c r="L1838" s="561"/>
      <c r="M1838" s="561"/>
      <c r="N1838" s="561"/>
      <c r="O1838" s="561"/>
      <c r="P1838" s="561"/>
      <c r="Q1838" s="561"/>
      <c r="R1838" s="561"/>
      <c r="S1838" s="561"/>
      <c r="T1838" s="561"/>
      <c r="U1838" s="561"/>
      <c r="V1838" s="561"/>
      <c r="W1838" s="561"/>
      <c r="X1838" s="561"/>
      <c r="Y1838" s="561">
        <v>188</v>
      </c>
      <c r="Z1838" s="561"/>
      <c r="AA1838" s="561"/>
      <c r="AB1838" s="561"/>
      <c r="AC1838" s="561"/>
      <c r="AD1838" s="561"/>
      <c r="AE1838" s="561"/>
      <c r="AF1838" s="561"/>
      <c r="AG1838" s="561">
        <v>15008.697770400002</v>
      </c>
      <c r="AH1838" s="561">
        <v>14979.69088</v>
      </c>
      <c r="AI1838" s="290" t="s">
        <v>310</v>
      </c>
      <c r="AJ1838" s="290" t="s">
        <v>392</v>
      </c>
    </row>
    <row r="1839" spans="2:36" x14ac:dyDescent="0.25">
      <c r="B1839" s="554">
        <v>1737</v>
      </c>
      <c r="C1839" s="555"/>
      <c r="D1839" s="556"/>
      <c r="E1839" s="290" t="s">
        <v>395</v>
      </c>
      <c r="F1839" s="290" t="s">
        <v>857</v>
      </c>
      <c r="G1839" s="290" t="s">
        <v>397</v>
      </c>
      <c r="H1839" s="183" t="str">
        <f>INDEX(Sector!$D$57:$D$776,MATCH('Energy consumption (raw)'!F1839,Sector!$C$57:$C$776,FALSE))</f>
        <v>Manufacture of electric wires and cables</v>
      </c>
      <c r="I1839" s="183" t="str">
        <f>IF(G1839=Sector!$B$50,Sector!$B$50,IF(G1839=Sector!$B$51,Sector!$B$51,IF(G1839=Sector!$B$53,Sector!$B$53,INDEX(Sector!$E$57:$E$776,MATCH('Energy consumption (raw)'!F1839,Sector!$C$57:$C$776,FALSE)))))</f>
        <v>26 Manufacture of computer, electronic and optical products</v>
      </c>
      <c r="J1839" s="561">
        <v>10839990</v>
      </c>
      <c r="K1839" s="561">
        <v>30940920</v>
      </c>
      <c r="L1839" s="561"/>
      <c r="M1839" s="561"/>
      <c r="N1839" s="561"/>
      <c r="O1839" s="561"/>
      <c r="P1839" s="561"/>
      <c r="Q1839" s="561"/>
      <c r="R1839" s="561"/>
      <c r="S1839" s="561"/>
      <c r="T1839" s="561"/>
      <c r="U1839" s="561"/>
      <c r="V1839" s="561"/>
      <c r="W1839" s="561"/>
      <c r="X1839" s="561"/>
      <c r="Y1839" s="561"/>
      <c r="Z1839" s="561"/>
      <c r="AA1839" s="561"/>
      <c r="AB1839" s="561"/>
      <c r="AC1839" s="561"/>
      <c r="AD1839" s="561"/>
      <c r="AE1839" s="561"/>
      <c r="AF1839" s="561"/>
      <c r="AG1839" s="561">
        <v>4774.1839560000008</v>
      </c>
      <c r="AH1839" s="561">
        <v>2038.9502885000002</v>
      </c>
      <c r="AI1839" s="290" t="s">
        <v>310</v>
      </c>
      <c r="AJ1839" s="290" t="s">
        <v>392</v>
      </c>
    </row>
    <row r="1840" spans="2:36" x14ac:dyDescent="0.25">
      <c r="B1840" s="554">
        <v>1738</v>
      </c>
      <c r="C1840" s="555"/>
      <c r="D1840" s="556"/>
      <c r="E1840" s="290" t="s">
        <v>395</v>
      </c>
      <c r="F1840" s="290" t="s">
        <v>490</v>
      </c>
      <c r="G1840" s="290" t="s">
        <v>397</v>
      </c>
      <c r="H1840" s="183" t="str">
        <f>INDEX(Sector!$D$57:$D$776,MATCH('Energy consumption (raw)'!F1840,Sector!$C$57:$C$776,FALSE))</f>
        <v>Food Processing</v>
      </c>
      <c r="I1840" s="183" t="str">
        <f>IF(G1840=Sector!$B$50,Sector!$B$50,IF(G1840=Sector!$B$51,Sector!$B$51,IF(G1840=Sector!$B$53,Sector!$B$53,INDEX(Sector!$E$57:$E$776,MATCH('Energy consumption (raw)'!F1840,Sector!$C$57:$C$776,FALSE)))))</f>
        <v>10 Manufacture of food products</v>
      </c>
      <c r="J1840" s="561"/>
      <c r="K1840" s="561">
        <v>13080600</v>
      </c>
      <c r="L1840" s="561"/>
      <c r="M1840" s="561"/>
      <c r="N1840" s="561"/>
      <c r="O1840" s="561"/>
      <c r="P1840" s="561"/>
      <c r="Q1840" s="561"/>
      <c r="R1840" s="561"/>
      <c r="S1840" s="561"/>
      <c r="T1840" s="561"/>
      <c r="U1840" s="561"/>
      <c r="V1840" s="561"/>
      <c r="W1840" s="561"/>
      <c r="X1840" s="561"/>
      <c r="Y1840" s="561"/>
      <c r="Z1840" s="561"/>
      <c r="AA1840" s="561"/>
      <c r="AB1840" s="561"/>
      <c r="AC1840" s="561"/>
      <c r="AD1840" s="561"/>
      <c r="AE1840" s="561"/>
      <c r="AF1840" s="561"/>
      <c r="AG1840" s="561">
        <v>2018.3365800000001</v>
      </c>
      <c r="AH1840" s="561"/>
      <c r="AI1840" s="290" t="s">
        <v>310</v>
      </c>
      <c r="AJ1840" s="290" t="s">
        <v>392</v>
      </c>
    </row>
    <row r="1841" spans="2:36" x14ac:dyDescent="0.25">
      <c r="B1841" s="554">
        <v>1739</v>
      </c>
      <c r="C1841" s="555"/>
      <c r="D1841" s="556"/>
      <c r="E1841" s="290" t="s">
        <v>395</v>
      </c>
      <c r="F1841" s="290" t="s">
        <v>537</v>
      </c>
      <c r="G1841" s="290" t="s">
        <v>397</v>
      </c>
      <c r="H1841" s="183" t="str">
        <f>INDEX(Sector!$D$57:$D$776,MATCH('Energy consumption (raw)'!F1841,Sector!$C$57:$C$776,FALSE))</f>
        <v>Mechanical processing, metal processing and coating</v>
      </c>
      <c r="I1841" s="183" t="str">
        <f>IF(G1841=Sector!$B$50,Sector!$B$50,IF(G1841=Sector!$B$51,Sector!$B$51,IF(G1841=Sector!$B$53,Sector!$B$53,INDEX(Sector!$E$57:$E$776,MATCH('Energy consumption (raw)'!F1841,Sector!$C$57:$C$776,FALSE)))))</f>
        <v>24 Manufacture of basic metals</v>
      </c>
      <c r="J1841" s="561"/>
      <c r="K1841" s="561">
        <v>9978120</v>
      </c>
      <c r="L1841" s="561"/>
      <c r="M1841" s="561"/>
      <c r="N1841" s="561"/>
      <c r="O1841" s="561"/>
      <c r="P1841" s="561"/>
      <c r="Q1841" s="561"/>
      <c r="R1841" s="561"/>
      <c r="S1841" s="561"/>
      <c r="T1841" s="561"/>
      <c r="U1841" s="561"/>
      <c r="V1841" s="561"/>
      <c r="W1841" s="561"/>
      <c r="X1841" s="561"/>
      <c r="Y1841" s="561"/>
      <c r="Z1841" s="561"/>
      <c r="AA1841" s="561"/>
      <c r="AB1841" s="561"/>
      <c r="AC1841" s="561"/>
      <c r="AD1841" s="561"/>
      <c r="AE1841" s="561"/>
      <c r="AF1841" s="561"/>
      <c r="AG1841" s="561">
        <v>1539.623916</v>
      </c>
      <c r="AH1841" s="561"/>
      <c r="AI1841" s="290" t="s">
        <v>310</v>
      </c>
      <c r="AJ1841" s="290" t="s">
        <v>392</v>
      </c>
    </row>
    <row r="1842" spans="2:36" x14ac:dyDescent="0.25">
      <c r="B1842" s="554">
        <v>1740</v>
      </c>
      <c r="C1842" s="555"/>
      <c r="D1842" s="556"/>
      <c r="E1842" s="290" t="s">
        <v>395</v>
      </c>
      <c r="F1842" s="290" t="s">
        <v>537</v>
      </c>
      <c r="G1842" s="290" t="s">
        <v>397</v>
      </c>
      <c r="H1842" s="183" t="str">
        <f>INDEX(Sector!$D$57:$D$776,MATCH('Energy consumption (raw)'!F1842,Sector!$C$57:$C$776,FALSE))</f>
        <v>Mechanical processing, metal processing and coating</v>
      </c>
      <c r="I1842" s="183" t="str">
        <f>IF(G1842=Sector!$B$50,Sector!$B$50,IF(G1842=Sector!$B$51,Sector!$B$51,IF(G1842=Sector!$B$53,Sector!$B$53,INDEX(Sector!$E$57:$E$776,MATCH('Energy consumption (raw)'!F1842,Sector!$C$57:$C$776,FALSE)))))</f>
        <v>24 Manufacture of basic metals</v>
      </c>
      <c r="J1842" s="561"/>
      <c r="K1842" s="561">
        <v>8851680</v>
      </c>
      <c r="L1842" s="561"/>
      <c r="M1842" s="561"/>
      <c r="N1842" s="561"/>
      <c r="O1842" s="561"/>
      <c r="P1842" s="561"/>
      <c r="Q1842" s="561"/>
      <c r="R1842" s="561"/>
      <c r="S1842" s="561"/>
      <c r="T1842" s="561"/>
      <c r="U1842" s="561"/>
      <c r="V1842" s="561"/>
      <c r="W1842" s="561"/>
      <c r="X1842" s="561"/>
      <c r="Y1842" s="561"/>
      <c r="Z1842" s="561"/>
      <c r="AA1842" s="561"/>
      <c r="AB1842" s="561"/>
      <c r="AC1842" s="561"/>
      <c r="AD1842" s="561"/>
      <c r="AE1842" s="561"/>
      <c r="AF1842" s="561"/>
      <c r="AG1842" s="561">
        <v>1365.8142240000002</v>
      </c>
      <c r="AH1842" s="561"/>
      <c r="AI1842" s="290" t="s">
        <v>310</v>
      </c>
      <c r="AJ1842" s="290" t="s">
        <v>392</v>
      </c>
    </row>
    <row r="1843" spans="2:36" x14ac:dyDescent="0.25">
      <c r="B1843" s="554">
        <v>1741</v>
      </c>
      <c r="C1843" s="555"/>
      <c r="D1843" s="556"/>
      <c r="E1843" s="290" t="s">
        <v>395</v>
      </c>
      <c r="F1843" s="290" t="s">
        <v>511</v>
      </c>
      <c r="G1843" s="290" t="s">
        <v>397</v>
      </c>
      <c r="H1843" s="183" t="str">
        <f>INDEX(Sector!$D$57:$D$776,MATCH('Energy consumption (raw)'!F1843,Sector!$C$57:$C$776,FALSE))</f>
        <v>Producing shoes</v>
      </c>
      <c r="I1843" s="183" t="str">
        <f>IF(G1843=Sector!$B$50,Sector!$B$50,IF(G1843=Sector!$B$51,Sector!$B$51,IF(G1843=Sector!$B$53,Sector!$B$53,INDEX(Sector!$E$57:$E$776,MATCH('Energy consumption (raw)'!F1843,Sector!$C$57:$C$776,FALSE)))))</f>
        <v>14 Manufacture of wearing apparel</v>
      </c>
      <c r="J1843" s="561">
        <v>6913900</v>
      </c>
      <c r="K1843" s="561">
        <v>55696680</v>
      </c>
      <c r="L1843" s="561"/>
      <c r="M1843" s="561"/>
      <c r="N1843" s="561"/>
      <c r="O1843" s="561"/>
      <c r="P1843" s="561"/>
      <c r="Q1843" s="561"/>
      <c r="R1843" s="561"/>
      <c r="S1843" s="561"/>
      <c r="T1843" s="561"/>
      <c r="U1843" s="561"/>
      <c r="V1843" s="561"/>
      <c r="W1843" s="561"/>
      <c r="X1843" s="561"/>
      <c r="Y1843" s="561"/>
      <c r="Z1843" s="561"/>
      <c r="AA1843" s="561"/>
      <c r="AB1843" s="561"/>
      <c r="AC1843" s="561"/>
      <c r="AD1843" s="561"/>
      <c r="AE1843" s="561"/>
      <c r="AF1843" s="561"/>
      <c r="AG1843" s="561">
        <v>8593.9977240000007</v>
      </c>
      <c r="AH1843" s="561">
        <v>1647.9240000000002</v>
      </c>
      <c r="AI1843" s="290" t="s">
        <v>310</v>
      </c>
      <c r="AJ1843" s="290" t="s">
        <v>392</v>
      </c>
    </row>
    <row r="1844" spans="2:36" x14ac:dyDescent="0.25">
      <c r="B1844" s="554">
        <v>1742</v>
      </c>
      <c r="C1844" s="555"/>
      <c r="D1844" s="556"/>
      <c r="E1844" s="290" t="s">
        <v>395</v>
      </c>
      <c r="F1844" s="290" t="s">
        <v>845</v>
      </c>
      <c r="G1844" s="290" t="s">
        <v>397</v>
      </c>
      <c r="H1844" s="183" t="str">
        <f>INDEX(Sector!$D$57:$D$776,MATCH('Energy consumption (raw)'!F1844,Sector!$C$57:$C$776,FALSE))</f>
        <v>Textile</v>
      </c>
      <c r="I1844" s="183" t="str">
        <f>IF(G1844=Sector!$B$50,Sector!$B$50,IF(G1844=Sector!$B$51,Sector!$B$51,IF(G1844=Sector!$B$53,Sector!$B$53,INDEX(Sector!$E$57:$E$776,MATCH('Energy consumption (raw)'!F1844,Sector!$C$57:$C$776,FALSE)))))</f>
        <v>13 Manufacture of textiles</v>
      </c>
      <c r="J1844" s="561">
        <v>9004196</v>
      </c>
      <c r="K1844" s="561">
        <v>157399560</v>
      </c>
      <c r="L1844" s="561"/>
      <c r="M1844" s="561"/>
      <c r="N1844" s="561"/>
      <c r="O1844" s="561"/>
      <c r="P1844" s="561"/>
      <c r="Q1844" s="561"/>
      <c r="R1844" s="561"/>
      <c r="S1844" s="561"/>
      <c r="T1844" s="561"/>
      <c r="U1844" s="561"/>
      <c r="V1844" s="561"/>
      <c r="W1844" s="561"/>
      <c r="X1844" s="561"/>
      <c r="Y1844" s="561"/>
      <c r="Z1844" s="561"/>
      <c r="AA1844" s="561"/>
      <c r="AB1844" s="561"/>
      <c r="AC1844" s="561"/>
      <c r="AD1844" s="561"/>
      <c r="AE1844" s="561"/>
      <c r="AF1844" s="561"/>
      <c r="AG1844" s="561">
        <v>24286.752108000001</v>
      </c>
      <c r="AH1844" s="561">
        <v>4135.344924</v>
      </c>
      <c r="AI1844" s="290" t="s">
        <v>310</v>
      </c>
      <c r="AJ1844" s="290" t="s">
        <v>392</v>
      </c>
    </row>
    <row r="1845" spans="2:36" x14ac:dyDescent="0.25">
      <c r="B1845" s="554">
        <v>1743</v>
      </c>
      <c r="C1845" s="555"/>
      <c r="D1845" s="556"/>
      <c r="E1845" s="290" t="s">
        <v>395</v>
      </c>
      <c r="F1845" s="290" t="s">
        <v>855</v>
      </c>
      <c r="G1845" s="290" t="s">
        <v>397</v>
      </c>
      <c r="H1845" s="183" t="str">
        <f>INDEX(Sector!$D$57:$D$776,MATCH('Energy consumption (raw)'!F1845,Sector!$C$57:$C$776,FALSE))</f>
        <v>Producing products from rubber</v>
      </c>
      <c r="I1845" s="183" t="str">
        <f>IF(G1845=Sector!$B$50,Sector!$B$50,IF(G1845=Sector!$B$51,Sector!$B$51,IF(G1845=Sector!$B$53,Sector!$B$53,INDEX(Sector!$E$57:$E$776,MATCH('Energy consumption (raw)'!F1845,Sector!$C$57:$C$776,FALSE)))))</f>
        <v>22 Manufacture of rubber and plastics products</v>
      </c>
      <c r="J1845" s="561"/>
      <c r="K1845" s="561">
        <v>31214160</v>
      </c>
      <c r="L1845" s="561"/>
      <c r="M1845" s="561"/>
      <c r="N1845" s="561"/>
      <c r="O1845" s="561"/>
      <c r="P1845" s="561"/>
      <c r="Q1845" s="561"/>
      <c r="R1845" s="561"/>
      <c r="S1845" s="561"/>
      <c r="T1845" s="561"/>
      <c r="U1845" s="561"/>
      <c r="V1845" s="561"/>
      <c r="W1845" s="561"/>
      <c r="X1845" s="561"/>
      <c r="Y1845" s="561"/>
      <c r="Z1845" s="561"/>
      <c r="AA1845" s="561"/>
      <c r="AB1845" s="561"/>
      <c r="AC1845" s="561"/>
      <c r="AD1845" s="561"/>
      <c r="AE1845" s="561"/>
      <c r="AF1845" s="561"/>
      <c r="AG1845" s="561">
        <v>4816.3448880000005</v>
      </c>
      <c r="AH1845" s="561">
        <v>1157.9721240000001</v>
      </c>
      <c r="AI1845" s="290" t="s">
        <v>310</v>
      </c>
      <c r="AJ1845" s="290" t="s">
        <v>392</v>
      </c>
    </row>
    <row r="1846" spans="2:36" x14ac:dyDescent="0.25">
      <c r="B1846" s="554">
        <v>1744</v>
      </c>
      <c r="C1846" s="555"/>
      <c r="D1846" s="556"/>
      <c r="E1846" s="290" t="s">
        <v>395</v>
      </c>
      <c r="F1846" s="290" t="s">
        <v>855</v>
      </c>
      <c r="G1846" s="290" t="s">
        <v>397</v>
      </c>
      <c r="H1846" s="183" t="str">
        <f>INDEX(Sector!$D$57:$D$776,MATCH('Energy consumption (raw)'!F1846,Sector!$C$57:$C$776,FALSE))</f>
        <v>Producing products from rubber</v>
      </c>
      <c r="I1846" s="183" t="str">
        <f>IF(G1846=Sector!$B$50,Sector!$B$50,IF(G1846=Sector!$B$51,Sector!$B$51,IF(G1846=Sector!$B$53,Sector!$B$53,INDEX(Sector!$E$57:$E$776,MATCH('Energy consumption (raw)'!F1846,Sector!$C$57:$C$776,FALSE)))))</f>
        <v>22 Manufacture of rubber and plastics products</v>
      </c>
      <c r="J1846" s="561">
        <v>4679444</v>
      </c>
      <c r="K1846" s="561">
        <v>10247217</v>
      </c>
      <c r="L1846" s="561"/>
      <c r="M1846" s="561"/>
      <c r="N1846" s="561"/>
      <c r="O1846" s="561"/>
      <c r="P1846" s="561"/>
      <c r="Q1846" s="561"/>
      <c r="R1846" s="561">
        <v>0.4</v>
      </c>
      <c r="S1846" s="561"/>
      <c r="T1846" s="561"/>
      <c r="U1846" s="561"/>
      <c r="V1846" s="561"/>
      <c r="W1846" s="561"/>
      <c r="X1846" s="561"/>
      <c r="Y1846" s="561"/>
      <c r="Z1846" s="561"/>
      <c r="AA1846" s="561"/>
      <c r="AB1846" s="561"/>
      <c r="AC1846" s="561"/>
      <c r="AD1846" s="561"/>
      <c r="AE1846" s="561"/>
      <c r="AF1846" s="561"/>
      <c r="AG1846" s="561">
        <v>1581.5535831</v>
      </c>
      <c r="AH1846" s="561">
        <v>1164.6687440000001</v>
      </c>
      <c r="AI1846" s="290" t="s">
        <v>310</v>
      </c>
      <c r="AJ1846" s="290" t="s">
        <v>392</v>
      </c>
    </row>
    <row r="1847" spans="2:36" x14ac:dyDescent="0.25">
      <c r="B1847" s="554">
        <v>1745</v>
      </c>
      <c r="C1847" s="555"/>
      <c r="D1847" s="556"/>
      <c r="E1847" s="290" t="s">
        <v>395</v>
      </c>
      <c r="F1847" s="290" t="s">
        <v>457</v>
      </c>
      <c r="G1847" s="290" t="s">
        <v>397</v>
      </c>
      <c r="H1847" s="183" t="str">
        <f>INDEX(Sector!$D$57:$D$776,MATCH('Energy consumption (raw)'!F1847,Sector!$C$57:$C$776,FALSE))</f>
        <v>Producing building materials from clay</v>
      </c>
      <c r="I1847" s="183" t="str">
        <f>IF(G1847=Sector!$B$50,Sector!$B$50,IF(G1847=Sector!$B$51,Sector!$B$51,IF(G1847=Sector!$B$53,Sector!$B$53,INDEX(Sector!$E$57:$E$776,MATCH('Energy consumption (raw)'!F1847,Sector!$C$57:$C$776,FALSE)))))</f>
        <v>23 Manufacture of other non-metallic mineral products</v>
      </c>
      <c r="J1847" s="561">
        <v>5581114</v>
      </c>
      <c r="K1847" s="561">
        <v>16027200</v>
      </c>
      <c r="L1847" s="561"/>
      <c r="M1847" s="561"/>
      <c r="N1847" s="561"/>
      <c r="O1847" s="561"/>
      <c r="P1847" s="561"/>
      <c r="Q1847" s="561"/>
      <c r="R1847" s="561"/>
      <c r="S1847" s="561"/>
      <c r="T1847" s="561"/>
      <c r="U1847" s="561"/>
      <c r="V1847" s="561"/>
      <c r="W1847" s="561"/>
      <c r="X1847" s="561"/>
      <c r="Y1847" s="561"/>
      <c r="Z1847" s="561"/>
      <c r="AA1847" s="561"/>
      <c r="AB1847" s="561"/>
      <c r="AC1847" s="561"/>
      <c r="AD1847" s="561"/>
      <c r="AE1847" s="561"/>
      <c r="AF1847" s="561"/>
      <c r="AG1847" s="561">
        <v>2472.9969599999999</v>
      </c>
      <c r="AH1847" s="561">
        <v>1057.07844</v>
      </c>
      <c r="AI1847" s="290" t="s">
        <v>310</v>
      </c>
      <c r="AJ1847" s="290" t="s">
        <v>392</v>
      </c>
    </row>
    <row r="1848" spans="2:36" x14ac:dyDescent="0.25">
      <c r="B1848" s="554">
        <v>1746</v>
      </c>
      <c r="C1848" s="555"/>
      <c r="D1848" s="556"/>
      <c r="E1848" s="290" t="s">
        <v>395</v>
      </c>
      <c r="F1848" s="290" t="s">
        <v>854</v>
      </c>
      <c r="G1848" s="290" t="s">
        <v>397</v>
      </c>
      <c r="H1848" s="183" t="str">
        <f>INDEX(Sector!$D$57:$D$776,MATCH('Energy consumption (raw)'!F1848,Sector!$C$57:$C$776,FALSE))</f>
        <v>Wood processing and wood products</v>
      </c>
      <c r="I1848" s="183" t="str">
        <f>IF(G1848=Sector!$B$50,Sector!$B$50,IF(G1848=Sector!$B$51,Sector!$B$51,IF(G1848=Sector!$B$53,Sector!$B$53,INDEX(Sector!$E$57:$E$776,MATCH('Energy consumption (raw)'!F1848,Sector!$C$57:$C$776,FALSE)))))</f>
        <v>16 Manufacture of wood and of products of wood and cork, except furniture;
manufacture of articles of straw and plaiting materials</v>
      </c>
      <c r="J1848" s="561"/>
      <c r="K1848" s="561">
        <v>18978840</v>
      </c>
      <c r="L1848" s="561"/>
      <c r="M1848" s="561"/>
      <c r="N1848" s="561"/>
      <c r="O1848" s="561"/>
      <c r="P1848" s="561"/>
      <c r="Q1848" s="561"/>
      <c r="R1848" s="561"/>
      <c r="S1848" s="561"/>
      <c r="T1848" s="561"/>
      <c r="U1848" s="561"/>
      <c r="V1848" s="561"/>
      <c r="W1848" s="561"/>
      <c r="X1848" s="561"/>
      <c r="Y1848" s="561"/>
      <c r="Z1848" s="561"/>
      <c r="AA1848" s="561"/>
      <c r="AB1848" s="561"/>
      <c r="AC1848" s="561"/>
      <c r="AD1848" s="561"/>
      <c r="AE1848" s="561"/>
      <c r="AF1848" s="561"/>
      <c r="AG1848" s="561">
        <v>2928.4350120000004</v>
      </c>
      <c r="AH1848" s="561"/>
      <c r="AI1848" s="290" t="s">
        <v>310</v>
      </c>
      <c r="AJ1848" s="290" t="s">
        <v>392</v>
      </c>
    </row>
    <row r="1849" spans="2:36" x14ac:dyDescent="0.25">
      <c r="B1849" s="554">
        <v>1747</v>
      </c>
      <c r="C1849" s="555"/>
      <c r="D1849" s="556"/>
      <c r="E1849" s="290" t="s">
        <v>395</v>
      </c>
      <c r="F1849" s="290" t="s">
        <v>845</v>
      </c>
      <c r="G1849" s="290" t="s">
        <v>397</v>
      </c>
      <c r="H1849" s="183" t="str">
        <f>INDEX(Sector!$D$57:$D$776,MATCH('Energy consumption (raw)'!F1849,Sector!$C$57:$C$776,FALSE))</f>
        <v>Textile</v>
      </c>
      <c r="I1849" s="183" t="str">
        <f>IF(G1849=Sector!$B$50,Sector!$B$50,IF(G1849=Sector!$B$51,Sector!$B$51,IF(G1849=Sector!$B$53,Sector!$B$53,INDEX(Sector!$E$57:$E$776,MATCH('Energy consumption (raw)'!F1849,Sector!$C$57:$C$776,FALSE)))))</f>
        <v>13 Manufacture of textiles</v>
      </c>
      <c r="J1849" s="561">
        <v>28625527</v>
      </c>
      <c r="K1849" s="561">
        <v>90249120</v>
      </c>
      <c r="L1849" s="561"/>
      <c r="M1849" s="561"/>
      <c r="N1849" s="561"/>
      <c r="O1849" s="561"/>
      <c r="P1849" s="561"/>
      <c r="Q1849" s="561"/>
      <c r="R1849" s="561"/>
      <c r="S1849" s="561"/>
      <c r="T1849" s="561"/>
      <c r="U1849" s="561"/>
      <c r="V1849" s="561"/>
      <c r="W1849" s="561"/>
      <c r="X1849" s="561"/>
      <c r="Y1849" s="561"/>
      <c r="Z1849" s="561"/>
      <c r="AA1849" s="561"/>
      <c r="AB1849" s="561"/>
      <c r="AC1849" s="561"/>
      <c r="AD1849" s="561"/>
      <c r="AE1849" s="561"/>
      <c r="AF1849" s="561"/>
      <c r="AG1849" s="561">
        <v>13925.439216000001</v>
      </c>
      <c r="AH1849" s="561">
        <v>3795.9056002000002</v>
      </c>
      <c r="AI1849" s="290" t="s">
        <v>310</v>
      </c>
      <c r="AJ1849" s="290" t="s">
        <v>392</v>
      </c>
    </row>
    <row r="1850" spans="2:36" x14ac:dyDescent="0.25">
      <c r="B1850" s="554">
        <v>1748</v>
      </c>
      <c r="C1850" s="555"/>
      <c r="D1850" s="556"/>
      <c r="E1850" s="290" t="s">
        <v>395</v>
      </c>
      <c r="F1850" s="290" t="s">
        <v>546</v>
      </c>
      <c r="G1850" s="290" t="s">
        <v>397</v>
      </c>
      <c r="H1850" s="183" t="str">
        <f>INDEX(Sector!$D$57:$D$776,MATCH('Energy consumption (raw)'!F1850,Sector!$C$57:$C$776,FALSE))</f>
        <v>Sewing clothes other than fur skins</v>
      </c>
      <c r="I1850" s="183" t="str">
        <f>IF(G1850=Sector!$B$50,Sector!$B$50,IF(G1850=Sector!$B$51,Sector!$B$51,IF(G1850=Sector!$B$53,Sector!$B$53,INDEX(Sector!$E$57:$E$776,MATCH('Energy consumption (raw)'!F1850,Sector!$C$57:$C$776,FALSE)))))</f>
        <v>13 Manufacture of textiles</v>
      </c>
      <c r="J1850" s="561"/>
      <c r="K1850" s="561">
        <v>19883880</v>
      </c>
      <c r="L1850" s="561"/>
      <c r="M1850" s="561"/>
      <c r="N1850" s="561"/>
      <c r="O1850" s="561"/>
      <c r="P1850" s="561"/>
      <c r="Q1850" s="561"/>
      <c r="R1850" s="561"/>
      <c r="S1850" s="561"/>
      <c r="T1850" s="561"/>
      <c r="U1850" s="561"/>
      <c r="V1850" s="561"/>
      <c r="W1850" s="561"/>
      <c r="X1850" s="561"/>
      <c r="Y1850" s="561"/>
      <c r="Z1850" s="561"/>
      <c r="AA1850" s="561"/>
      <c r="AB1850" s="561"/>
      <c r="AC1850" s="561"/>
      <c r="AD1850" s="561"/>
      <c r="AE1850" s="561"/>
      <c r="AF1850" s="561"/>
      <c r="AG1850" s="561">
        <v>3068.0826840000004</v>
      </c>
      <c r="AH1850" s="561">
        <v>1005.7274000000001</v>
      </c>
      <c r="AI1850" s="290" t="s">
        <v>310</v>
      </c>
      <c r="AJ1850" s="290" t="s">
        <v>392</v>
      </c>
    </row>
    <row r="1851" spans="2:36" x14ac:dyDescent="0.25">
      <c r="B1851" s="554">
        <v>1749</v>
      </c>
      <c r="C1851" s="555"/>
      <c r="D1851" s="556"/>
      <c r="E1851" s="290" t="s">
        <v>395</v>
      </c>
      <c r="F1851" s="290" t="s">
        <v>490</v>
      </c>
      <c r="G1851" s="290" t="s">
        <v>397</v>
      </c>
      <c r="H1851" s="183" t="str">
        <f>INDEX(Sector!$D$57:$D$776,MATCH('Energy consumption (raw)'!F1851,Sector!$C$57:$C$776,FALSE))</f>
        <v>Food Processing</v>
      </c>
      <c r="I1851" s="183" t="str">
        <f>IF(G1851=Sector!$B$50,Sector!$B$50,IF(G1851=Sector!$B$51,Sector!$B$51,IF(G1851=Sector!$B$53,Sector!$B$53,INDEX(Sector!$E$57:$E$776,MATCH('Energy consumption (raw)'!F1851,Sector!$C$57:$C$776,FALSE)))))</f>
        <v>10 Manufacture of food products</v>
      </c>
      <c r="J1851" s="561"/>
      <c r="K1851" s="561">
        <v>16595280</v>
      </c>
      <c r="L1851" s="561"/>
      <c r="M1851" s="561"/>
      <c r="N1851" s="561"/>
      <c r="O1851" s="561"/>
      <c r="P1851" s="561"/>
      <c r="Q1851" s="561"/>
      <c r="R1851" s="561"/>
      <c r="S1851" s="561"/>
      <c r="T1851" s="561"/>
      <c r="U1851" s="561"/>
      <c r="V1851" s="561"/>
      <c r="W1851" s="561"/>
      <c r="X1851" s="561"/>
      <c r="Y1851" s="561"/>
      <c r="Z1851" s="561"/>
      <c r="AA1851" s="561"/>
      <c r="AB1851" s="561"/>
      <c r="AC1851" s="561"/>
      <c r="AD1851" s="561"/>
      <c r="AE1851" s="561"/>
      <c r="AF1851" s="561"/>
      <c r="AG1851" s="561">
        <v>2560.6517040000003</v>
      </c>
      <c r="AH1851" s="561"/>
      <c r="AI1851" s="290" t="s">
        <v>310</v>
      </c>
      <c r="AJ1851" s="290" t="s">
        <v>392</v>
      </c>
    </row>
    <row r="1852" spans="2:36" x14ac:dyDescent="0.25">
      <c r="B1852" s="554">
        <v>1750</v>
      </c>
      <c r="C1852" s="555"/>
      <c r="D1852" s="556"/>
      <c r="E1852" s="290" t="s">
        <v>395</v>
      </c>
      <c r="F1852" s="290" t="s">
        <v>840</v>
      </c>
      <c r="G1852" s="290" t="s">
        <v>397</v>
      </c>
      <c r="H1852" s="183" t="str">
        <f>INDEX(Sector!$D$57:$D$776,MATCH('Energy consumption (raw)'!F1852,Sector!$C$57:$C$776,FALSE))</f>
        <v>Production of other basic chemicals</v>
      </c>
      <c r="I1852" s="183" t="str">
        <f>IF(G1852=Sector!$B$50,Sector!$B$50,IF(G1852=Sector!$B$51,Sector!$B$51,IF(G1852=Sector!$B$53,Sector!$B$53,INDEX(Sector!$E$57:$E$776,MATCH('Energy consumption (raw)'!F1852,Sector!$C$57:$C$776,FALSE)))))</f>
        <v>20 Manufacture of chemicals and chemical products</v>
      </c>
      <c r="J1852" s="561"/>
      <c r="K1852" s="561">
        <v>10848960</v>
      </c>
      <c r="L1852" s="561"/>
      <c r="M1852" s="561"/>
      <c r="N1852" s="561"/>
      <c r="O1852" s="561"/>
      <c r="P1852" s="561"/>
      <c r="Q1852" s="561"/>
      <c r="R1852" s="561"/>
      <c r="S1852" s="561"/>
      <c r="T1852" s="561"/>
      <c r="U1852" s="561"/>
      <c r="V1852" s="561"/>
      <c r="W1852" s="561"/>
      <c r="X1852" s="561">
        <v>2.29</v>
      </c>
      <c r="Y1852" s="561"/>
      <c r="Z1852" s="561"/>
      <c r="AA1852" s="561"/>
      <c r="AB1852" s="561"/>
      <c r="AC1852" s="561"/>
      <c r="AD1852" s="561"/>
      <c r="AE1852" s="561"/>
      <c r="AF1852" s="561"/>
      <c r="AG1852" s="561">
        <v>3734.9945280000002</v>
      </c>
      <c r="AH1852" s="561"/>
      <c r="AI1852" s="290" t="s">
        <v>310</v>
      </c>
      <c r="AJ1852" s="290" t="s">
        <v>392</v>
      </c>
    </row>
    <row r="1853" spans="2:36" x14ac:dyDescent="0.25">
      <c r="B1853" s="554">
        <v>1751</v>
      </c>
      <c r="C1853" s="555"/>
      <c r="D1853" s="556"/>
      <c r="E1853" s="290" t="s">
        <v>395</v>
      </c>
      <c r="F1853" s="290" t="s">
        <v>854</v>
      </c>
      <c r="G1853" s="290" t="s">
        <v>397</v>
      </c>
      <c r="H1853" s="183" t="str">
        <f>INDEX(Sector!$D$57:$D$776,MATCH('Energy consumption (raw)'!F1853,Sector!$C$57:$C$776,FALSE))</f>
        <v>Wood processing and wood products</v>
      </c>
      <c r="I1853" s="183" t="str">
        <f>IF(G1853=Sector!$B$50,Sector!$B$50,IF(G1853=Sector!$B$51,Sector!$B$51,IF(G1853=Sector!$B$53,Sector!$B$53,INDEX(Sector!$E$57:$E$776,MATCH('Energy consumption (raw)'!F1853,Sector!$C$57:$C$776,FALSE)))))</f>
        <v>16 Manufacture of wood and of products of wood and cork, except furniture;
manufacture of articles of straw and plaiting materials</v>
      </c>
      <c r="J1853" s="561"/>
      <c r="K1853" s="561">
        <v>19243213</v>
      </c>
      <c r="L1853" s="561"/>
      <c r="M1853" s="561"/>
      <c r="N1853" s="561"/>
      <c r="O1853" s="561"/>
      <c r="P1853" s="561"/>
      <c r="Q1853" s="561"/>
      <c r="R1853" s="561"/>
      <c r="S1853" s="561"/>
      <c r="T1853" s="561"/>
      <c r="U1853" s="561"/>
      <c r="V1853" s="561"/>
      <c r="W1853" s="561"/>
      <c r="X1853" s="561"/>
      <c r="Y1853" s="561"/>
      <c r="Z1853" s="561"/>
      <c r="AA1853" s="561"/>
      <c r="AB1853" s="561"/>
      <c r="AC1853" s="561"/>
      <c r="AD1853" s="561"/>
      <c r="AE1853" s="561"/>
      <c r="AF1853" s="561"/>
      <c r="AG1853" s="561">
        <v>2969.2277659000001</v>
      </c>
      <c r="AH1853" s="561">
        <v>1493.2987356000001</v>
      </c>
      <c r="AI1853" s="290" t="s">
        <v>310</v>
      </c>
      <c r="AJ1853" s="290" t="s">
        <v>392</v>
      </c>
    </row>
    <row r="1854" spans="2:36" x14ac:dyDescent="0.25">
      <c r="B1854" s="554">
        <v>1752</v>
      </c>
      <c r="C1854" s="555"/>
      <c r="D1854" s="556"/>
      <c r="E1854" s="290" t="s">
        <v>395</v>
      </c>
      <c r="F1854" s="290" t="s">
        <v>704</v>
      </c>
      <c r="G1854" s="290" t="s">
        <v>397</v>
      </c>
      <c r="H1854" s="183" t="str">
        <f>INDEX(Sector!$D$57:$D$776,MATCH('Energy consumption (raw)'!F1854,Sector!$C$57:$C$776,FALSE))</f>
        <v>Production of metal structures</v>
      </c>
      <c r="I1854" s="183" t="str">
        <f>IF(G1854=Sector!$B$50,Sector!$B$50,IF(G1854=Sector!$B$51,Sector!$B$51,IF(G1854=Sector!$B$53,Sector!$B$53,INDEX(Sector!$E$57:$E$776,MATCH('Energy consumption (raw)'!F1854,Sector!$C$57:$C$776,FALSE)))))</f>
        <v>25 Manufacture of fabricated metal products, except machinery and equipment</v>
      </c>
      <c r="J1854" s="561"/>
      <c r="K1854" s="561">
        <v>69035040</v>
      </c>
      <c r="L1854" s="561"/>
      <c r="M1854" s="561"/>
      <c r="N1854" s="561"/>
      <c r="O1854" s="561"/>
      <c r="P1854" s="561"/>
      <c r="Q1854" s="561"/>
      <c r="R1854" s="561">
        <v>131</v>
      </c>
      <c r="S1854" s="561"/>
      <c r="T1854" s="561"/>
      <c r="U1854" s="561"/>
      <c r="V1854" s="561">
        <v>27460</v>
      </c>
      <c r="W1854" s="561"/>
      <c r="X1854" s="561"/>
      <c r="Y1854" s="561">
        <v>99</v>
      </c>
      <c r="Z1854" s="561"/>
      <c r="AA1854" s="561"/>
      <c r="AB1854" s="561"/>
      <c r="AC1854" s="561"/>
      <c r="AD1854" s="561"/>
      <c r="AE1854" s="561"/>
      <c r="AF1854" s="561"/>
      <c r="AG1854" s="561">
        <v>39726.636672000008</v>
      </c>
      <c r="AH1854" s="561">
        <v>3489.4945000000002</v>
      </c>
      <c r="AI1854" s="290" t="s">
        <v>310</v>
      </c>
      <c r="AJ1854" s="290" t="s">
        <v>392</v>
      </c>
    </row>
    <row r="1855" spans="2:36" x14ac:dyDescent="0.25">
      <c r="B1855" s="554">
        <v>1753</v>
      </c>
      <c r="C1855" s="555"/>
      <c r="D1855" s="556"/>
      <c r="E1855" s="290" t="s">
        <v>395</v>
      </c>
      <c r="F1855" s="290" t="s">
        <v>850</v>
      </c>
      <c r="G1855" s="290" t="s">
        <v>397</v>
      </c>
      <c r="H1855" s="183" t="str">
        <f>INDEX(Sector!$D$57:$D$776,MATCH('Energy consumption (raw)'!F1855,Sector!$C$57:$C$776,FALSE))</f>
        <v>Production of yarn, weaving</v>
      </c>
      <c r="I1855" s="183" t="str">
        <f>IF(G1855=Sector!$B$50,Sector!$B$50,IF(G1855=Sector!$B$51,Sector!$B$51,IF(G1855=Sector!$B$53,Sector!$B$53,INDEX(Sector!$E$57:$E$776,MATCH('Energy consumption (raw)'!F1855,Sector!$C$57:$C$776,FALSE)))))</f>
        <v>13 Manufacture of textiles</v>
      </c>
      <c r="J1855" s="561"/>
      <c r="K1855" s="561">
        <v>33764040</v>
      </c>
      <c r="L1855" s="561"/>
      <c r="M1855" s="561"/>
      <c r="N1855" s="561"/>
      <c r="O1855" s="561"/>
      <c r="P1855" s="561"/>
      <c r="Q1855" s="561"/>
      <c r="R1855" s="561"/>
      <c r="S1855" s="561"/>
      <c r="T1855" s="561"/>
      <c r="U1855" s="561"/>
      <c r="V1855" s="561"/>
      <c r="W1855" s="561"/>
      <c r="X1855" s="561"/>
      <c r="Y1855" s="561"/>
      <c r="Z1855" s="561"/>
      <c r="AA1855" s="561"/>
      <c r="AB1855" s="561"/>
      <c r="AC1855" s="561"/>
      <c r="AD1855" s="561"/>
      <c r="AE1855" s="561"/>
      <c r="AF1855" s="561"/>
      <c r="AG1855" s="561">
        <v>5209.7913720000006</v>
      </c>
      <c r="AH1855" s="561">
        <v>1743.9442728000001</v>
      </c>
      <c r="AI1855" s="290" t="s">
        <v>310</v>
      </c>
      <c r="AJ1855" s="290" t="s">
        <v>392</v>
      </c>
    </row>
    <row r="1856" spans="2:36" x14ac:dyDescent="0.25">
      <c r="B1856" s="554">
        <v>1754</v>
      </c>
      <c r="C1856" s="555"/>
      <c r="D1856" s="556"/>
      <c r="E1856" s="290" t="s">
        <v>395</v>
      </c>
      <c r="F1856" s="290" t="s">
        <v>477</v>
      </c>
      <c r="G1856" s="290" t="s">
        <v>397</v>
      </c>
      <c r="H1856" s="183" t="str">
        <f>INDEX(Sector!$D$57:$D$776,MATCH('Energy consumption (raw)'!F1856,Sector!$C$57:$C$776,FALSE))</f>
        <v>Manufacture of electrical equipment</v>
      </c>
      <c r="I1856" s="183" t="str">
        <f>IF(G1856=Sector!$B$50,Sector!$B$50,IF(G1856=Sector!$B$51,Sector!$B$51,IF(G1856=Sector!$B$53,Sector!$B$53,INDEX(Sector!$E$57:$E$776,MATCH('Energy consumption (raw)'!F1856,Sector!$C$57:$C$776,FALSE)))))</f>
        <v>27 Manufacture of electrical equipment</v>
      </c>
      <c r="J1856" s="561"/>
      <c r="K1856" s="561">
        <v>17214840</v>
      </c>
      <c r="L1856" s="561"/>
      <c r="M1856" s="561"/>
      <c r="N1856" s="561"/>
      <c r="O1856" s="561"/>
      <c r="P1856" s="561"/>
      <c r="Q1856" s="561"/>
      <c r="R1856" s="561"/>
      <c r="S1856" s="561"/>
      <c r="T1856" s="561"/>
      <c r="U1856" s="561"/>
      <c r="V1856" s="561"/>
      <c r="W1856" s="561"/>
      <c r="X1856" s="561"/>
      <c r="Y1856" s="561"/>
      <c r="Z1856" s="561"/>
      <c r="AA1856" s="561"/>
      <c r="AB1856" s="561"/>
      <c r="AC1856" s="561"/>
      <c r="AD1856" s="561"/>
      <c r="AE1856" s="561"/>
      <c r="AF1856" s="561"/>
      <c r="AG1856" s="561">
        <v>2656.249812</v>
      </c>
      <c r="AH1856" s="561"/>
      <c r="AI1856" s="290" t="s">
        <v>310</v>
      </c>
      <c r="AJ1856" s="290" t="s">
        <v>392</v>
      </c>
    </row>
    <row r="1857" spans="2:36" x14ac:dyDescent="0.25">
      <c r="B1857" s="554">
        <v>1755</v>
      </c>
      <c r="C1857" s="555"/>
      <c r="D1857" s="556"/>
      <c r="E1857" s="290" t="s">
        <v>395</v>
      </c>
      <c r="F1857" s="290" t="s">
        <v>858</v>
      </c>
      <c r="G1857" s="290" t="s">
        <v>397</v>
      </c>
      <c r="H1857" s="183" t="str">
        <f>INDEX(Sector!$D$57:$D$776,MATCH('Energy consumption (raw)'!F1857,Sector!$C$57:$C$776,FALSE))</f>
        <v>Producing stickers for interior products</v>
      </c>
      <c r="I1857" s="183" t="str">
        <f>IF(G1857=Sector!$B$50,Sector!$B$50,IF(G1857=Sector!$B$51,Sector!$B$51,IF(G1857=Sector!$B$53,Sector!$B$53,INDEX(Sector!$E$57:$E$776,MATCH('Energy consumption (raw)'!F1857,Sector!$C$57:$C$776,FALSE)))))</f>
        <v>32 Other manufacturing</v>
      </c>
      <c r="J1857" s="561"/>
      <c r="K1857" s="561">
        <v>8577720</v>
      </c>
      <c r="L1857" s="561"/>
      <c r="M1857" s="561"/>
      <c r="N1857" s="561"/>
      <c r="O1857" s="561"/>
      <c r="P1857" s="561"/>
      <c r="Q1857" s="561"/>
      <c r="R1857" s="561"/>
      <c r="S1857" s="561"/>
      <c r="T1857" s="561"/>
      <c r="U1857" s="561"/>
      <c r="V1857" s="561"/>
      <c r="W1857" s="561"/>
      <c r="X1857" s="561"/>
      <c r="Y1857" s="561"/>
      <c r="Z1857" s="561"/>
      <c r="AA1857" s="561"/>
      <c r="AB1857" s="561"/>
      <c r="AC1857" s="561"/>
      <c r="AD1857" s="561"/>
      <c r="AE1857" s="561"/>
      <c r="AF1857" s="561"/>
      <c r="AG1857" s="561">
        <v>1323.5421960000001</v>
      </c>
      <c r="AH1857" s="561"/>
      <c r="AI1857" s="290" t="s">
        <v>310</v>
      </c>
      <c r="AJ1857" s="290" t="s">
        <v>392</v>
      </c>
    </row>
    <row r="1858" spans="2:36" x14ac:dyDescent="0.25">
      <c r="B1858" s="554">
        <v>1756</v>
      </c>
      <c r="C1858" s="555"/>
      <c r="D1858" s="556"/>
      <c r="E1858" s="290" t="s">
        <v>395</v>
      </c>
      <c r="F1858" s="290" t="s">
        <v>840</v>
      </c>
      <c r="G1858" s="290" t="s">
        <v>397</v>
      </c>
      <c r="H1858" s="183" t="str">
        <f>INDEX(Sector!$D$57:$D$776,MATCH('Energy consumption (raw)'!F1858,Sector!$C$57:$C$776,FALSE))</f>
        <v>Production of other basic chemicals</v>
      </c>
      <c r="I1858" s="183" t="str">
        <f>IF(G1858=Sector!$B$50,Sector!$B$50,IF(G1858=Sector!$B$51,Sector!$B$51,IF(G1858=Sector!$B$53,Sector!$B$53,INDEX(Sector!$E$57:$E$776,MATCH('Energy consumption (raw)'!F1858,Sector!$C$57:$C$776,FALSE)))))</f>
        <v>20 Manufacture of chemicals and chemical products</v>
      </c>
      <c r="J1858" s="561"/>
      <c r="K1858" s="561">
        <v>9246240</v>
      </c>
      <c r="L1858" s="561"/>
      <c r="M1858" s="561"/>
      <c r="N1858" s="561"/>
      <c r="O1858" s="561"/>
      <c r="P1858" s="561"/>
      <c r="Q1858" s="561"/>
      <c r="R1858" s="561"/>
      <c r="S1858" s="561"/>
      <c r="T1858" s="561"/>
      <c r="U1858" s="561"/>
      <c r="V1858" s="561"/>
      <c r="W1858" s="561"/>
      <c r="X1858" s="561"/>
      <c r="Y1858" s="561"/>
      <c r="Z1858" s="561"/>
      <c r="AA1858" s="561"/>
      <c r="AB1858" s="561"/>
      <c r="AC1858" s="561"/>
      <c r="AD1858" s="561"/>
      <c r="AE1858" s="561"/>
      <c r="AF1858" s="561"/>
      <c r="AG1858" s="561">
        <v>1426.6948320000001</v>
      </c>
      <c r="AH1858" s="561"/>
      <c r="AI1858" s="290" t="s">
        <v>310</v>
      </c>
      <c r="AJ1858" s="290" t="s">
        <v>392</v>
      </c>
    </row>
    <row r="1859" spans="2:36" x14ac:dyDescent="0.25">
      <c r="B1859" s="554">
        <v>1757</v>
      </c>
      <c r="C1859" s="555"/>
      <c r="D1859" s="556"/>
      <c r="E1859" s="290" t="s">
        <v>395</v>
      </c>
      <c r="F1859" s="290" t="s">
        <v>589</v>
      </c>
      <c r="G1859" s="290" t="s">
        <v>397</v>
      </c>
      <c r="H1859" s="183" t="str">
        <f>INDEX(Sector!$D$57:$D$776,MATCH('Energy consumption (raw)'!F1859,Sector!$C$57:$C$776,FALSE))</f>
        <v>Manufacturing machinery and equipment</v>
      </c>
      <c r="I1859" s="183" t="str">
        <f>IF(G1859=Sector!$B$50,Sector!$B$50,IF(G1859=Sector!$B$51,Sector!$B$51,IF(G1859=Sector!$B$53,Sector!$B$53,INDEX(Sector!$E$57:$E$776,MATCH('Energy consumption (raw)'!F1859,Sector!$C$57:$C$776,FALSE)))))</f>
        <v>28 Manufacture of machinery and equipment n.e.c.</v>
      </c>
      <c r="J1859" s="561">
        <v>7817660</v>
      </c>
      <c r="K1859" s="561">
        <v>22689000</v>
      </c>
      <c r="L1859" s="561"/>
      <c r="M1859" s="561"/>
      <c r="N1859" s="561"/>
      <c r="O1859" s="561"/>
      <c r="P1859" s="561"/>
      <c r="Q1859" s="561"/>
      <c r="R1859" s="561"/>
      <c r="S1859" s="561"/>
      <c r="T1859" s="561"/>
      <c r="U1859" s="561"/>
      <c r="V1859" s="561"/>
      <c r="W1859" s="561"/>
      <c r="X1859" s="561"/>
      <c r="Y1859" s="561"/>
      <c r="Z1859" s="561"/>
      <c r="AA1859" s="561"/>
      <c r="AB1859" s="561"/>
      <c r="AC1859" s="561"/>
      <c r="AD1859" s="561"/>
      <c r="AE1859" s="561"/>
      <c r="AF1859" s="561"/>
      <c r="AG1859" s="561">
        <v>3500.9127000000003</v>
      </c>
      <c r="AH1859" s="561">
        <v>1514.6874930000001</v>
      </c>
      <c r="AI1859" s="290" t="s">
        <v>310</v>
      </c>
      <c r="AJ1859" s="290" t="s">
        <v>392</v>
      </c>
    </row>
    <row r="1860" spans="2:36" x14ac:dyDescent="0.25">
      <c r="B1860" s="554">
        <v>1758</v>
      </c>
      <c r="C1860" s="555"/>
      <c r="D1860" s="556"/>
      <c r="E1860" s="290" t="s">
        <v>395</v>
      </c>
      <c r="F1860" s="290" t="s">
        <v>854</v>
      </c>
      <c r="G1860" s="290" t="s">
        <v>397</v>
      </c>
      <c r="H1860" s="183" t="str">
        <f>INDEX(Sector!$D$57:$D$776,MATCH('Energy consumption (raw)'!F1860,Sector!$C$57:$C$776,FALSE))</f>
        <v>Wood processing and wood products</v>
      </c>
      <c r="I1860" s="183" t="str">
        <f>IF(G1860=Sector!$B$50,Sector!$B$50,IF(G1860=Sector!$B$51,Sector!$B$51,IF(G1860=Sector!$B$53,Sector!$B$53,INDEX(Sector!$E$57:$E$776,MATCH('Energy consumption (raw)'!F1860,Sector!$C$57:$C$776,FALSE)))))</f>
        <v>16 Manufacture of wood and of products of wood and cork, except furniture;
manufacture of articles of straw and plaiting materials</v>
      </c>
      <c r="J1860" s="561"/>
      <c r="K1860" s="561">
        <v>23224320</v>
      </c>
      <c r="L1860" s="561"/>
      <c r="M1860" s="561"/>
      <c r="N1860" s="561"/>
      <c r="O1860" s="561"/>
      <c r="P1860" s="561"/>
      <c r="Q1860" s="561"/>
      <c r="R1860" s="561"/>
      <c r="S1860" s="561"/>
      <c r="T1860" s="561"/>
      <c r="U1860" s="561"/>
      <c r="V1860" s="561"/>
      <c r="W1860" s="561"/>
      <c r="X1860" s="561"/>
      <c r="Y1860" s="561"/>
      <c r="Z1860" s="561"/>
      <c r="AA1860" s="561"/>
      <c r="AB1860" s="561"/>
      <c r="AC1860" s="561"/>
      <c r="AD1860" s="561"/>
      <c r="AE1860" s="561"/>
      <c r="AF1860" s="561"/>
      <c r="AG1860" s="561">
        <v>3583.5125760000001</v>
      </c>
      <c r="AH1860" s="561"/>
      <c r="AI1860" s="290" t="s">
        <v>310</v>
      </c>
      <c r="AJ1860" s="290" t="s">
        <v>392</v>
      </c>
    </row>
    <row r="1861" spans="2:36" x14ac:dyDescent="0.25">
      <c r="B1861" s="554">
        <v>1759</v>
      </c>
      <c r="C1861" s="555"/>
      <c r="D1861" s="556"/>
      <c r="E1861" s="290" t="s">
        <v>395</v>
      </c>
      <c r="F1861" s="290" t="s">
        <v>603</v>
      </c>
      <c r="G1861" s="290" t="s">
        <v>397</v>
      </c>
      <c r="H1861" s="183" t="str">
        <f>INDEX(Sector!$D$57:$D$776,MATCH('Energy consumption (raw)'!F1861,Sector!$C$57:$C$776,FALSE))</f>
        <v>Production of electric cables</v>
      </c>
      <c r="I1861" s="183" t="str">
        <f>IF(G1861=Sector!$B$50,Sector!$B$50,IF(G1861=Sector!$B$51,Sector!$B$51,IF(G1861=Sector!$B$53,Sector!$B$53,INDEX(Sector!$E$57:$E$776,MATCH('Energy consumption (raw)'!F1861,Sector!$C$57:$C$776,FALSE)))))</f>
        <v>26 Manufacture of computer, electronic and optical products</v>
      </c>
      <c r="J1861" s="561"/>
      <c r="K1861" s="561">
        <v>52529040</v>
      </c>
      <c r="L1861" s="561"/>
      <c r="M1861" s="561"/>
      <c r="N1861" s="561"/>
      <c r="O1861" s="561"/>
      <c r="P1861" s="561"/>
      <c r="Q1861" s="561"/>
      <c r="R1861" s="561"/>
      <c r="S1861" s="561"/>
      <c r="T1861" s="561"/>
      <c r="U1861" s="561"/>
      <c r="V1861" s="561"/>
      <c r="W1861" s="561"/>
      <c r="X1861" s="561"/>
      <c r="Y1861" s="561"/>
      <c r="Z1861" s="561"/>
      <c r="AA1861" s="561"/>
      <c r="AB1861" s="561"/>
      <c r="AC1861" s="561"/>
      <c r="AD1861" s="561"/>
      <c r="AE1861" s="561"/>
      <c r="AF1861" s="561"/>
      <c r="AG1861" s="561">
        <v>8105.2308720000001</v>
      </c>
      <c r="AH1861" s="561">
        <v>1522.6015400000001</v>
      </c>
      <c r="AI1861" s="290" t="s">
        <v>310</v>
      </c>
      <c r="AJ1861" s="290" t="s">
        <v>392</v>
      </c>
    </row>
    <row r="1862" spans="2:36" x14ac:dyDescent="0.25">
      <c r="B1862" s="554">
        <v>1760</v>
      </c>
      <c r="C1862" s="555"/>
      <c r="D1862" s="556"/>
      <c r="E1862" s="290" t="s">
        <v>395</v>
      </c>
      <c r="F1862" s="290" t="s">
        <v>854</v>
      </c>
      <c r="G1862" s="290" t="s">
        <v>397</v>
      </c>
      <c r="H1862" s="183" t="str">
        <f>INDEX(Sector!$D$57:$D$776,MATCH('Energy consumption (raw)'!F1862,Sector!$C$57:$C$776,FALSE))</f>
        <v>Wood processing and wood products</v>
      </c>
      <c r="I1862" s="183" t="str">
        <f>IF(G1862=Sector!$B$50,Sector!$B$50,IF(G1862=Sector!$B$51,Sector!$B$51,IF(G1862=Sector!$B$53,Sector!$B$53,INDEX(Sector!$E$57:$E$776,MATCH('Energy consumption (raw)'!F1862,Sector!$C$57:$C$776,FALSE)))))</f>
        <v>16 Manufacture of wood and of products of wood and cork, except furniture;
manufacture of articles of straw and plaiting materials</v>
      </c>
      <c r="J1862" s="561"/>
      <c r="K1862" s="561">
        <v>8618040</v>
      </c>
      <c r="L1862" s="561"/>
      <c r="M1862" s="561"/>
      <c r="N1862" s="561"/>
      <c r="O1862" s="561"/>
      <c r="P1862" s="561"/>
      <c r="Q1862" s="561"/>
      <c r="R1862" s="561"/>
      <c r="S1862" s="561"/>
      <c r="T1862" s="561"/>
      <c r="U1862" s="561"/>
      <c r="V1862" s="561"/>
      <c r="W1862" s="561"/>
      <c r="X1862" s="561"/>
      <c r="Y1862" s="561"/>
      <c r="Z1862" s="561"/>
      <c r="AA1862" s="561"/>
      <c r="AB1862" s="561"/>
      <c r="AC1862" s="561"/>
      <c r="AD1862" s="561"/>
      <c r="AE1862" s="561"/>
      <c r="AF1862" s="561"/>
      <c r="AG1862" s="561">
        <v>1329.7635720000001</v>
      </c>
      <c r="AH1862" s="561"/>
      <c r="AI1862" s="290" t="s">
        <v>310</v>
      </c>
      <c r="AJ1862" s="290" t="s">
        <v>392</v>
      </c>
    </row>
    <row r="1863" spans="2:36" x14ac:dyDescent="0.25">
      <c r="B1863" s="554">
        <v>1761</v>
      </c>
      <c r="C1863" s="555"/>
      <c r="D1863" s="556"/>
      <c r="E1863" s="290" t="s">
        <v>395</v>
      </c>
      <c r="F1863" s="290" t="s">
        <v>854</v>
      </c>
      <c r="G1863" s="290" t="s">
        <v>397</v>
      </c>
      <c r="H1863" s="183" t="str">
        <f>INDEX(Sector!$D$57:$D$776,MATCH('Energy consumption (raw)'!F1863,Sector!$C$57:$C$776,FALSE))</f>
        <v>Wood processing and wood products</v>
      </c>
      <c r="I1863" s="183" t="str">
        <f>IF(G1863=Sector!$B$50,Sector!$B$50,IF(G1863=Sector!$B$51,Sector!$B$51,IF(G1863=Sector!$B$53,Sector!$B$53,INDEX(Sector!$E$57:$E$776,MATCH('Energy consumption (raw)'!F1863,Sector!$C$57:$C$776,FALSE)))))</f>
        <v>16 Manufacture of wood and of products of wood and cork, except furniture;
manufacture of articles of straw and plaiting materials</v>
      </c>
      <c r="J1863" s="561"/>
      <c r="K1863" s="561">
        <v>6728760</v>
      </c>
      <c r="L1863" s="561"/>
      <c r="M1863" s="561"/>
      <c r="N1863" s="561"/>
      <c r="O1863" s="561"/>
      <c r="P1863" s="561"/>
      <c r="Q1863" s="561"/>
      <c r="R1863" s="561"/>
      <c r="S1863" s="561"/>
      <c r="T1863" s="561"/>
      <c r="U1863" s="561"/>
      <c r="V1863" s="561"/>
      <c r="W1863" s="561"/>
      <c r="X1863" s="561"/>
      <c r="Y1863" s="561"/>
      <c r="Z1863" s="561"/>
      <c r="AA1863" s="561"/>
      <c r="AB1863" s="561"/>
      <c r="AC1863" s="561"/>
      <c r="AD1863" s="561"/>
      <c r="AE1863" s="561"/>
      <c r="AF1863" s="561"/>
      <c r="AG1863" s="561">
        <v>1038.247668</v>
      </c>
      <c r="AH1863" s="561"/>
      <c r="AI1863" s="290" t="s">
        <v>310</v>
      </c>
      <c r="AJ1863" s="290" t="s">
        <v>392</v>
      </c>
    </row>
    <row r="1864" spans="2:36" x14ac:dyDescent="0.25">
      <c r="B1864" s="554">
        <v>1762</v>
      </c>
      <c r="C1864" s="555"/>
      <c r="D1864" s="556"/>
      <c r="E1864" s="290" t="s">
        <v>395</v>
      </c>
      <c r="F1864" s="290" t="s">
        <v>855</v>
      </c>
      <c r="G1864" s="290" t="s">
        <v>397</v>
      </c>
      <c r="H1864" s="183" t="str">
        <f>INDEX(Sector!$D$57:$D$776,MATCH('Energy consumption (raw)'!F1864,Sector!$C$57:$C$776,FALSE))</f>
        <v>Producing products from rubber</v>
      </c>
      <c r="I1864" s="183" t="str">
        <f>IF(G1864=Sector!$B$50,Sector!$B$50,IF(G1864=Sector!$B$51,Sector!$B$51,IF(G1864=Sector!$B$53,Sector!$B$53,INDEX(Sector!$E$57:$E$776,MATCH('Energy consumption (raw)'!F1864,Sector!$C$57:$C$776,FALSE)))))</f>
        <v>22 Manufacture of rubber and plastics products</v>
      </c>
      <c r="J1864" s="561"/>
      <c r="K1864" s="561">
        <v>7101000</v>
      </c>
      <c r="L1864" s="561"/>
      <c r="M1864" s="561"/>
      <c r="N1864" s="561"/>
      <c r="O1864" s="561"/>
      <c r="P1864" s="561"/>
      <c r="Q1864" s="561"/>
      <c r="R1864" s="561"/>
      <c r="S1864" s="561"/>
      <c r="T1864" s="561"/>
      <c r="U1864" s="561"/>
      <c r="V1864" s="561"/>
      <c r="W1864" s="561"/>
      <c r="X1864" s="561"/>
      <c r="Y1864" s="561"/>
      <c r="Z1864" s="561"/>
      <c r="AA1864" s="561"/>
      <c r="AB1864" s="561"/>
      <c r="AC1864" s="561"/>
      <c r="AD1864" s="561"/>
      <c r="AE1864" s="561"/>
      <c r="AF1864" s="561"/>
      <c r="AG1864" s="561">
        <v>1095.6843000000001</v>
      </c>
      <c r="AH1864" s="561"/>
      <c r="AI1864" s="290" t="s">
        <v>310</v>
      </c>
      <c r="AJ1864" s="290" t="s">
        <v>392</v>
      </c>
    </row>
    <row r="1865" spans="2:36" x14ac:dyDescent="0.25">
      <c r="B1865" s="554">
        <v>1763</v>
      </c>
      <c r="C1865" s="555"/>
      <c r="D1865" s="556"/>
      <c r="E1865" s="290" t="s">
        <v>395</v>
      </c>
      <c r="F1865" s="290" t="s">
        <v>565</v>
      </c>
      <c r="G1865" s="290" t="s">
        <v>397</v>
      </c>
      <c r="H1865" s="183" t="str">
        <f>INDEX(Sector!$D$57:$D$776,MATCH('Energy consumption (raw)'!F1865,Sector!$C$57:$C$776,FALSE))</f>
        <v>Production of wrinkled paper, corrugated board, packaging from paper and board</v>
      </c>
      <c r="I1865" s="183" t="str">
        <f>IF(G1865=Sector!$B$50,Sector!$B$50,IF(G1865=Sector!$B$51,Sector!$B$51,IF(G1865=Sector!$B$53,Sector!$B$53,INDEX(Sector!$E$57:$E$776,MATCH('Energy consumption (raw)'!F1865,Sector!$C$57:$C$776,FALSE)))))</f>
        <v>17 Manufacture of paper and paper products</v>
      </c>
      <c r="J1865" s="561"/>
      <c r="K1865" s="561">
        <v>38021760</v>
      </c>
      <c r="L1865" s="561"/>
      <c r="M1865" s="561"/>
      <c r="N1865" s="561"/>
      <c r="O1865" s="561"/>
      <c r="P1865" s="561"/>
      <c r="Q1865" s="561"/>
      <c r="R1865" s="561"/>
      <c r="S1865" s="561"/>
      <c r="T1865" s="561"/>
      <c r="U1865" s="561"/>
      <c r="V1865" s="561"/>
      <c r="W1865" s="561"/>
      <c r="X1865" s="561"/>
      <c r="Y1865" s="561"/>
      <c r="Z1865" s="561"/>
      <c r="AA1865" s="561"/>
      <c r="AB1865" s="561"/>
      <c r="AC1865" s="561"/>
      <c r="AD1865" s="561"/>
      <c r="AE1865" s="561"/>
      <c r="AF1865" s="561"/>
      <c r="AG1865" s="561">
        <v>5866.757568</v>
      </c>
      <c r="AH1865" s="561">
        <v>2010.1123900000002</v>
      </c>
      <c r="AI1865" s="290" t="s">
        <v>310</v>
      </c>
      <c r="AJ1865" s="290" t="s">
        <v>392</v>
      </c>
    </row>
    <row r="1866" spans="2:36" x14ac:dyDescent="0.25">
      <c r="B1866" s="554">
        <v>1764</v>
      </c>
      <c r="C1866" s="555"/>
      <c r="D1866" s="556"/>
      <c r="E1866" s="290" t="s">
        <v>395</v>
      </c>
      <c r="F1866" s="290" t="s">
        <v>859</v>
      </c>
      <c r="G1866" s="290" t="s">
        <v>397</v>
      </c>
      <c r="H1866" s="183" t="str">
        <f>INDEX(Sector!$D$57:$D$776,MATCH('Energy consumption (raw)'!F1866,Sector!$C$57:$C$776,FALSE))</f>
        <v>Producing all kinds of aluminum products</v>
      </c>
      <c r="I1866" s="183" t="str">
        <f>IF(G1866=Sector!$B$50,Sector!$B$50,IF(G1866=Sector!$B$51,Sector!$B$51,IF(G1866=Sector!$B$53,Sector!$B$53,INDEX(Sector!$E$57:$E$776,MATCH('Energy consumption (raw)'!F1866,Sector!$C$57:$C$776,FALSE)))))</f>
        <v>24 Manufacture of basic metals</v>
      </c>
      <c r="J1866" s="561"/>
      <c r="K1866" s="561">
        <v>11537280</v>
      </c>
      <c r="L1866" s="561"/>
      <c r="M1866" s="561"/>
      <c r="N1866" s="561"/>
      <c r="O1866" s="561"/>
      <c r="P1866" s="561"/>
      <c r="Q1866" s="561"/>
      <c r="R1866" s="561"/>
      <c r="S1866" s="561"/>
      <c r="T1866" s="561"/>
      <c r="U1866" s="561"/>
      <c r="V1866" s="561"/>
      <c r="W1866" s="561"/>
      <c r="X1866" s="561"/>
      <c r="Y1866" s="561"/>
      <c r="Z1866" s="561"/>
      <c r="AA1866" s="561"/>
      <c r="AB1866" s="561"/>
      <c r="AC1866" s="561"/>
      <c r="AD1866" s="561"/>
      <c r="AE1866" s="561"/>
      <c r="AF1866" s="561"/>
      <c r="AG1866" s="561">
        <v>1780.2023040000001</v>
      </c>
      <c r="AH1866" s="561"/>
      <c r="AI1866" s="290" t="s">
        <v>310</v>
      </c>
      <c r="AJ1866" s="290" t="s">
        <v>392</v>
      </c>
    </row>
    <row r="1867" spans="2:36" x14ac:dyDescent="0.25">
      <c r="B1867" s="554">
        <v>1765</v>
      </c>
      <c r="C1867" s="555"/>
      <c r="D1867" s="556"/>
      <c r="E1867" s="290" t="s">
        <v>395</v>
      </c>
      <c r="F1867" s="290" t="s">
        <v>417</v>
      </c>
      <c r="G1867" s="290" t="s">
        <v>397</v>
      </c>
      <c r="H1867" s="183" t="str">
        <f>INDEX(Sector!$D$57:$D$776,MATCH('Energy consumption (raw)'!F1867,Sector!$C$57:$C$776,FALSE))</f>
        <v>Producing products from plastic</v>
      </c>
      <c r="I1867" s="183" t="str">
        <f>IF(G1867=Sector!$B$50,Sector!$B$50,IF(G1867=Sector!$B$51,Sector!$B$51,IF(G1867=Sector!$B$53,Sector!$B$53,INDEX(Sector!$E$57:$E$776,MATCH('Energy consumption (raw)'!F1867,Sector!$C$57:$C$776,FALSE)))))</f>
        <v>22 Manufacture of rubber and plastics products</v>
      </c>
      <c r="J1867" s="561">
        <v>39951111</v>
      </c>
      <c r="K1867" s="561">
        <v>122526720</v>
      </c>
      <c r="L1867" s="561"/>
      <c r="M1867" s="561"/>
      <c r="N1867" s="561"/>
      <c r="O1867" s="561"/>
      <c r="P1867" s="561"/>
      <c r="Q1867" s="561"/>
      <c r="R1867" s="561"/>
      <c r="S1867" s="561"/>
      <c r="T1867" s="561"/>
      <c r="U1867" s="561"/>
      <c r="V1867" s="561"/>
      <c r="W1867" s="561"/>
      <c r="X1867" s="561"/>
      <c r="Y1867" s="561"/>
      <c r="Z1867" s="561"/>
      <c r="AA1867" s="561"/>
      <c r="AB1867" s="561"/>
      <c r="AC1867" s="561"/>
      <c r="AD1867" s="561"/>
      <c r="AE1867" s="561"/>
      <c r="AF1867" s="561"/>
      <c r="AG1867" s="561">
        <v>18905.872896000001</v>
      </c>
      <c r="AH1867" s="561">
        <v>6150.4905800000006</v>
      </c>
      <c r="AI1867" s="290" t="s">
        <v>310</v>
      </c>
      <c r="AJ1867" s="290" t="s">
        <v>392</v>
      </c>
    </row>
    <row r="1868" spans="2:36" x14ac:dyDescent="0.25">
      <c r="B1868" s="554">
        <v>1766</v>
      </c>
      <c r="C1868" s="555"/>
      <c r="D1868" s="556"/>
      <c r="E1868" s="290" t="s">
        <v>395</v>
      </c>
      <c r="F1868" s="290" t="s">
        <v>845</v>
      </c>
      <c r="G1868" s="290" t="s">
        <v>397</v>
      </c>
      <c r="H1868" s="183" t="str">
        <f>INDEX(Sector!$D$57:$D$776,MATCH('Energy consumption (raw)'!F1868,Sector!$C$57:$C$776,FALSE))</f>
        <v>Textile</v>
      </c>
      <c r="I1868" s="183" t="str">
        <f>IF(G1868=Sector!$B$50,Sector!$B$50,IF(G1868=Sector!$B$51,Sector!$B$51,IF(G1868=Sector!$B$53,Sector!$B$53,INDEX(Sector!$E$57:$E$776,MATCH('Energy consumption (raw)'!F1868,Sector!$C$57:$C$776,FALSE)))))</f>
        <v>13 Manufacture of textiles</v>
      </c>
      <c r="J1868" s="561"/>
      <c r="K1868" s="561">
        <v>6773040</v>
      </c>
      <c r="L1868" s="561"/>
      <c r="M1868" s="561"/>
      <c r="N1868" s="561"/>
      <c r="O1868" s="561"/>
      <c r="P1868" s="561"/>
      <c r="Q1868" s="561"/>
      <c r="R1868" s="561"/>
      <c r="S1868" s="561"/>
      <c r="T1868" s="561"/>
      <c r="U1868" s="561"/>
      <c r="V1868" s="561"/>
      <c r="W1868" s="561"/>
      <c r="X1868" s="561"/>
      <c r="Y1868" s="561"/>
      <c r="Z1868" s="561"/>
      <c r="AA1868" s="561"/>
      <c r="AB1868" s="561"/>
      <c r="AC1868" s="561"/>
      <c r="AD1868" s="561"/>
      <c r="AE1868" s="561"/>
      <c r="AF1868" s="561"/>
      <c r="AG1868" s="561">
        <v>1045.080072</v>
      </c>
      <c r="AH1868" s="561"/>
      <c r="AI1868" s="290" t="s">
        <v>310</v>
      </c>
      <c r="AJ1868" s="290" t="s">
        <v>392</v>
      </c>
    </row>
    <row r="1869" spans="2:36" x14ac:dyDescent="0.25">
      <c r="B1869" s="554">
        <v>1767</v>
      </c>
      <c r="C1869" s="555"/>
      <c r="D1869" s="556"/>
      <c r="E1869" s="290" t="s">
        <v>395</v>
      </c>
      <c r="F1869" s="290" t="s">
        <v>457</v>
      </c>
      <c r="G1869" s="290" t="s">
        <v>397</v>
      </c>
      <c r="H1869" s="183" t="str">
        <f>INDEX(Sector!$D$57:$D$776,MATCH('Energy consumption (raw)'!F1869,Sector!$C$57:$C$776,FALSE))</f>
        <v>Producing building materials from clay</v>
      </c>
      <c r="I1869" s="183" t="str">
        <f>IF(G1869=Sector!$B$50,Sector!$B$50,IF(G1869=Sector!$B$51,Sector!$B$51,IF(G1869=Sector!$B$53,Sector!$B$53,INDEX(Sector!$E$57:$E$776,MATCH('Energy consumption (raw)'!F1869,Sector!$C$57:$C$776,FALSE)))))</f>
        <v>23 Manufacture of other non-metallic mineral products</v>
      </c>
      <c r="J1869" s="561"/>
      <c r="K1869" s="561">
        <v>157941360</v>
      </c>
      <c r="L1869" s="561"/>
      <c r="M1869" s="561"/>
      <c r="N1869" s="561"/>
      <c r="O1869" s="561"/>
      <c r="P1869" s="561"/>
      <c r="Q1869" s="561"/>
      <c r="R1869" s="561"/>
      <c r="S1869" s="561"/>
      <c r="T1869" s="561"/>
      <c r="U1869" s="561"/>
      <c r="V1869" s="561"/>
      <c r="W1869" s="561"/>
      <c r="X1869" s="561"/>
      <c r="Y1869" s="561"/>
      <c r="Z1869" s="561"/>
      <c r="AA1869" s="561"/>
      <c r="AB1869" s="561"/>
      <c r="AC1869" s="561"/>
      <c r="AD1869" s="561"/>
      <c r="AE1869" s="561"/>
      <c r="AF1869" s="561"/>
      <c r="AG1869" s="561">
        <v>24370.351848000002</v>
      </c>
      <c r="AH1869" s="561">
        <v>6001.0356000000002</v>
      </c>
      <c r="AI1869" s="290" t="s">
        <v>310</v>
      </c>
      <c r="AJ1869" s="290" t="s">
        <v>392</v>
      </c>
    </row>
    <row r="1870" spans="2:36" x14ac:dyDescent="0.25">
      <c r="B1870" s="554">
        <v>1768</v>
      </c>
      <c r="C1870" s="555"/>
      <c r="D1870" s="556"/>
      <c r="E1870" s="290" t="s">
        <v>395</v>
      </c>
      <c r="F1870" s="290" t="s">
        <v>589</v>
      </c>
      <c r="G1870" s="290" t="s">
        <v>397</v>
      </c>
      <c r="H1870" s="183" t="str">
        <f>INDEX(Sector!$D$57:$D$776,MATCH('Energy consumption (raw)'!F1870,Sector!$C$57:$C$776,FALSE))</f>
        <v>Manufacturing machinery and equipment</v>
      </c>
      <c r="I1870" s="183" t="str">
        <f>IF(G1870=Sector!$B$50,Sector!$B$50,IF(G1870=Sector!$B$51,Sector!$B$51,IF(G1870=Sector!$B$53,Sector!$B$53,INDEX(Sector!$E$57:$E$776,MATCH('Energy consumption (raw)'!F1870,Sector!$C$57:$C$776,FALSE)))))</f>
        <v>28 Manufacture of machinery and equipment n.e.c.</v>
      </c>
      <c r="J1870" s="561"/>
      <c r="K1870" s="561">
        <v>8115613</v>
      </c>
      <c r="L1870" s="561"/>
      <c r="M1870" s="561"/>
      <c r="N1870" s="561"/>
      <c r="O1870" s="561"/>
      <c r="P1870" s="561"/>
      <c r="Q1870" s="561"/>
      <c r="R1870" s="561"/>
      <c r="S1870" s="561"/>
      <c r="T1870" s="561"/>
      <c r="U1870" s="561"/>
      <c r="V1870" s="561"/>
      <c r="W1870" s="561"/>
      <c r="X1870" s="561"/>
      <c r="Y1870" s="561"/>
      <c r="Z1870" s="561"/>
      <c r="AA1870" s="561"/>
      <c r="AB1870" s="561"/>
      <c r="AC1870" s="561"/>
      <c r="AD1870" s="561"/>
      <c r="AE1870" s="561"/>
      <c r="AF1870" s="561"/>
      <c r="AG1870" s="561">
        <v>1252.2390859000002</v>
      </c>
      <c r="AH1870" s="561">
        <v>1095.9620400000001</v>
      </c>
      <c r="AI1870" s="290" t="s">
        <v>310</v>
      </c>
      <c r="AJ1870" s="290" t="s">
        <v>392</v>
      </c>
    </row>
    <row r="1871" spans="2:36" x14ac:dyDescent="0.25">
      <c r="B1871" s="554">
        <v>1769</v>
      </c>
      <c r="C1871" s="555"/>
      <c r="D1871" s="556"/>
      <c r="E1871" s="290" t="s">
        <v>395</v>
      </c>
      <c r="F1871" s="290" t="s">
        <v>855</v>
      </c>
      <c r="G1871" s="290" t="s">
        <v>397</v>
      </c>
      <c r="H1871" s="183" t="str">
        <f>INDEX(Sector!$D$57:$D$776,MATCH('Energy consumption (raw)'!F1871,Sector!$C$57:$C$776,FALSE))</f>
        <v>Producing products from rubber</v>
      </c>
      <c r="I1871" s="183" t="str">
        <f>IF(G1871=Sector!$B$50,Sector!$B$50,IF(G1871=Sector!$B$51,Sector!$B$51,IF(G1871=Sector!$B$53,Sector!$B$53,INDEX(Sector!$E$57:$E$776,MATCH('Energy consumption (raw)'!F1871,Sector!$C$57:$C$776,FALSE)))))</f>
        <v>22 Manufacture of rubber and plastics products</v>
      </c>
      <c r="J1871" s="561"/>
      <c r="K1871" s="561">
        <v>8123040</v>
      </c>
      <c r="L1871" s="561"/>
      <c r="M1871" s="561"/>
      <c r="N1871" s="561"/>
      <c r="O1871" s="561"/>
      <c r="P1871" s="561"/>
      <c r="Q1871" s="561"/>
      <c r="R1871" s="561"/>
      <c r="S1871" s="561"/>
      <c r="T1871" s="561"/>
      <c r="U1871" s="561"/>
      <c r="V1871" s="561"/>
      <c r="W1871" s="561"/>
      <c r="X1871" s="561"/>
      <c r="Y1871" s="561"/>
      <c r="Z1871" s="561"/>
      <c r="AA1871" s="561"/>
      <c r="AB1871" s="561"/>
      <c r="AC1871" s="561"/>
      <c r="AD1871" s="561"/>
      <c r="AE1871" s="561"/>
      <c r="AF1871" s="561"/>
      <c r="AG1871" s="561">
        <v>1253.385072</v>
      </c>
      <c r="AH1871" s="561"/>
      <c r="AI1871" s="290" t="s">
        <v>310</v>
      </c>
      <c r="AJ1871" s="290" t="s">
        <v>392</v>
      </c>
    </row>
    <row r="1872" spans="2:36" x14ac:dyDescent="0.25">
      <c r="B1872" s="554">
        <v>1770</v>
      </c>
      <c r="C1872" s="555"/>
      <c r="D1872" s="556"/>
      <c r="E1872" s="290" t="s">
        <v>395</v>
      </c>
      <c r="F1872" s="290" t="s">
        <v>860</v>
      </c>
      <c r="G1872" s="290" t="s">
        <v>397</v>
      </c>
      <c r="H1872" s="183" t="str">
        <f>INDEX(Sector!$D$57:$D$776,MATCH('Energy consumption (raw)'!F1872,Sector!$C$57:$C$776,FALSE))</f>
        <v>Producing products from rubber, plastic</v>
      </c>
      <c r="I1872" s="183" t="str">
        <f>IF(G1872=Sector!$B$50,Sector!$B$50,IF(G1872=Sector!$B$51,Sector!$B$51,IF(G1872=Sector!$B$53,Sector!$B$53,INDEX(Sector!$E$57:$E$776,MATCH('Energy consumption (raw)'!F1872,Sector!$C$57:$C$776,FALSE)))))</f>
        <v>22 Manufacture of rubber and plastics products</v>
      </c>
      <c r="J1872" s="561"/>
      <c r="K1872" s="561">
        <v>11193480</v>
      </c>
      <c r="L1872" s="561"/>
      <c r="M1872" s="561"/>
      <c r="N1872" s="561"/>
      <c r="O1872" s="561"/>
      <c r="P1872" s="561"/>
      <c r="Q1872" s="561"/>
      <c r="R1872" s="561"/>
      <c r="S1872" s="561"/>
      <c r="T1872" s="561"/>
      <c r="U1872" s="561"/>
      <c r="V1872" s="561"/>
      <c r="W1872" s="561"/>
      <c r="X1872" s="561"/>
      <c r="Y1872" s="561"/>
      <c r="Z1872" s="561"/>
      <c r="AA1872" s="561"/>
      <c r="AB1872" s="561"/>
      <c r="AC1872" s="561"/>
      <c r="AD1872" s="561"/>
      <c r="AE1872" s="561"/>
      <c r="AF1872" s="561"/>
      <c r="AG1872" s="561">
        <v>1727.1539640000001</v>
      </c>
      <c r="AH1872" s="561"/>
      <c r="AI1872" s="290" t="s">
        <v>310</v>
      </c>
      <c r="AJ1872" s="290" t="s">
        <v>392</v>
      </c>
    </row>
    <row r="1873" spans="2:36" x14ac:dyDescent="0.25">
      <c r="B1873" s="554">
        <v>1771</v>
      </c>
      <c r="C1873" s="555"/>
      <c r="D1873" s="556"/>
      <c r="E1873" s="290" t="s">
        <v>395</v>
      </c>
      <c r="F1873" s="290" t="s">
        <v>421</v>
      </c>
      <c r="G1873" s="290" t="s">
        <v>397</v>
      </c>
      <c r="H1873" s="183" t="str">
        <f>INDEX(Sector!$D$57:$D$776,MATCH('Energy consumption (raw)'!F1873,Sector!$C$57:$C$776,FALSE))</f>
        <v>Printing</v>
      </c>
      <c r="I1873" s="183" t="str">
        <f>IF(G1873=Sector!$B$50,Sector!$B$50,IF(G1873=Sector!$B$51,Sector!$B$51,IF(G1873=Sector!$B$53,Sector!$B$53,INDEX(Sector!$E$57:$E$776,MATCH('Energy consumption (raw)'!F1873,Sector!$C$57:$C$776,FALSE)))))</f>
        <v>18 Printing and reproduction of recorded media</v>
      </c>
      <c r="J1873" s="561">
        <v>2821700</v>
      </c>
      <c r="K1873" s="561">
        <v>8261640</v>
      </c>
      <c r="L1873" s="561"/>
      <c r="M1873" s="561"/>
      <c r="N1873" s="561"/>
      <c r="O1873" s="561"/>
      <c r="P1873" s="561"/>
      <c r="Q1873" s="561"/>
      <c r="R1873" s="561"/>
      <c r="S1873" s="561"/>
      <c r="T1873" s="561"/>
      <c r="U1873" s="561"/>
      <c r="V1873" s="561"/>
      <c r="W1873" s="561"/>
      <c r="X1873" s="561"/>
      <c r="Y1873" s="561"/>
      <c r="Z1873" s="561"/>
      <c r="AA1873" s="561"/>
      <c r="AB1873" s="561"/>
      <c r="AC1873" s="561"/>
      <c r="AD1873" s="561"/>
      <c r="AE1873" s="561"/>
      <c r="AF1873" s="561"/>
      <c r="AG1873" s="561">
        <v>1274.7710520000001</v>
      </c>
      <c r="AH1873" s="561"/>
      <c r="AI1873" s="290" t="s">
        <v>310</v>
      </c>
      <c r="AJ1873" s="290" t="s">
        <v>392</v>
      </c>
    </row>
    <row r="1874" spans="2:36" x14ac:dyDescent="0.25">
      <c r="B1874" s="554">
        <v>1772</v>
      </c>
      <c r="C1874" s="555"/>
      <c r="D1874" s="556"/>
      <c r="E1874" s="290" t="s">
        <v>395</v>
      </c>
      <c r="F1874" s="290" t="s">
        <v>861</v>
      </c>
      <c r="G1874" s="290" t="s">
        <v>397</v>
      </c>
      <c r="H1874" s="183" t="str">
        <f>INDEX(Sector!$D$57:$D$776,MATCH('Energy consumption (raw)'!F1874,Sector!$C$57:$C$776,FALSE))</f>
        <v>Serving the production of electrical equipment and tools</v>
      </c>
      <c r="I1874" s="183" t="str">
        <f>IF(G1874=Sector!$B$50,Sector!$B$50,IF(G1874=Sector!$B$51,Sector!$B$51,IF(G1874=Sector!$B$53,Sector!$B$53,INDEX(Sector!$E$57:$E$776,MATCH('Energy consumption (raw)'!F1874,Sector!$C$57:$C$776,FALSE)))))</f>
        <v>27 Manufacture of electrical equipment</v>
      </c>
      <c r="J1874" s="561"/>
      <c r="K1874" s="561">
        <v>29750040</v>
      </c>
      <c r="L1874" s="561"/>
      <c r="M1874" s="561"/>
      <c r="N1874" s="561"/>
      <c r="O1874" s="561"/>
      <c r="P1874" s="561"/>
      <c r="Q1874" s="561"/>
      <c r="R1874" s="561"/>
      <c r="S1874" s="561"/>
      <c r="T1874" s="561"/>
      <c r="U1874" s="561"/>
      <c r="V1874" s="561"/>
      <c r="W1874" s="561"/>
      <c r="X1874" s="561"/>
      <c r="Y1874" s="561"/>
      <c r="Z1874" s="561"/>
      <c r="AA1874" s="561"/>
      <c r="AB1874" s="561"/>
      <c r="AC1874" s="561"/>
      <c r="AD1874" s="561"/>
      <c r="AE1874" s="561"/>
      <c r="AF1874" s="561"/>
      <c r="AG1874" s="561">
        <v>4590.4311720000005</v>
      </c>
      <c r="AH1874" s="561"/>
      <c r="AI1874" s="290" t="s">
        <v>310</v>
      </c>
      <c r="AJ1874" s="290" t="s">
        <v>392</v>
      </c>
    </row>
    <row r="1875" spans="2:36" x14ac:dyDescent="0.25">
      <c r="B1875" s="554">
        <v>1773</v>
      </c>
      <c r="C1875" s="555"/>
      <c r="D1875" s="556"/>
      <c r="E1875" s="290" t="s">
        <v>395</v>
      </c>
      <c r="F1875" s="290" t="s">
        <v>417</v>
      </c>
      <c r="G1875" s="290" t="s">
        <v>397</v>
      </c>
      <c r="H1875" s="183" t="str">
        <f>INDEX(Sector!$D$57:$D$776,MATCH('Energy consumption (raw)'!F1875,Sector!$C$57:$C$776,FALSE))</f>
        <v>Producing products from plastic</v>
      </c>
      <c r="I1875" s="183" t="str">
        <f>IF(G1875=Sector!$B$50,Sector!$B$50,IF(G1875=Sector!$B$51,Sector!$B$51,IF(G1875=Sector!$B$53,Sector!$B$53,INDEX(Sector!$E$57:$E$776,MATCH('Energy consumption (raw)'!F1875,Sector!$C$57:$C$776,FALSE)))))</f>
        <v>22 Manufacture of rubber and plastics products</v>
      </c>
      <c r="J1875" s="561">
        <v>4446566</v>
      </c>
      <c r="K1875" s="561">
        <v>12990960</v>
      </c>
      <c r="L1875" s="561"/>
      <c r="M1875" s="561"/>
      <c r="N1875" s="561"/>
      <c r="O1875" s="561"/>
      <c r="P1875" s="561"/>
      <c r="Q1875" s="561"/>
      <c r="R1875" s="561"/>
      <c r="S1875" s="561"/>
      <c r="T1875" s="561"/>
      <c r="U1875" s="561"/>
      <c r="V1875" s="561"/>
      <c r="W1875" s="561"/>
      <c r="X1875" s="561"/>
      <c r="Y1875" s="561"/>
      <c r="Z1875" s="561"/>
      <c r="AA1875" s="561"/>
      <c r="AB1875" s="561"/>
      <c r="AC1875" s="561"/>
      <c r="AD1875" s="561"/>
      <c r="AE1875" s="561"/>
      <c r="AF1875" s="561"/>
      <c r="AG1875" s="561">
        <v>2004.5051280000002</v>
      </c>
      <c r="AH1875" s="561">
        <v>1050.39725</v>
      </c>
      <c r="AI1875" s="290" t="s">
        <v>310</v>
      </c>
      <c r="AJ1875" s="290" t="s">
        <v>392</v>
      </c>
    </row>
    <row r="1876" spans="2:36" x14ac:dyDescent="0.25">
      <c r="B1876" s="554">
        <v>1774</v>
      </c>
      <c r="C1876" s="555"/>
      <c r="D1876" s="556"/>
      <c r="E1876" s="290" t="s">
        <v>395</v>
      </c>
      <c r="F1876" s="290" t="s">
        <v>845</v>
      </c>
      <c r="G1876" s="290" t="s">
        <v>397</v>
      </c>
      <c r="H1876" s="183" t="str">
        <f>INDEX(Sector!$D$57:$D$776,MATCH('Energy consumption (raw)'!F1876,Sector!$C$57:$C$776,FALSE))</f>
        <v>Textile</v>
      </c>
      <c r="I1876" s="183" t="str">
        <f>IF(G1876=Sector!$B$50,Sector!$B$50,IF(G1876=Sector!$B$51,Sector!$B$51,IF(G1876=Sector!$B$53,Sector!$B$53,INDEX(Sector!$E$57:$E$776,MATCH('Energy consumption (raw)'!F1876,Sector!$C$57:$C$776,FALSE)))))</f>
        <v>13 Manufacture of textiles</v>
      </c>
      <c r="J1876" s="561">
        <v>41431025</v>
      </c>
      <c r="K1876" s="561">
        <v>42233536</v>
      </c>
      <c r="L1876" s="561"/>
      <c r="M1876" s="561"/>
      <c r="N1876" s="561">
        <v>58266</v>
      </c>
      <c r="O1876" s="561"/>
      <c r="P1876" s="561"/>
      <c r="Q1876" s="561"/>
      <c r="R1876" s="561">
        <v>71</v>
      </c>
      <c r="S1876" s="561"/>
      <c r="T1876" s="561"/>
      <c r="U1876" s="561"/>
      <c r="V1876" s="561"/>
      <c r="W1876" s="561"/>
      <c r="X1876" s="561"/>
      <c r="Y1876" s="561">
        <v>85</v>
      </c>
      <c r="Z1876" s="561"/>
      <c r="AA1876" s="561"/>
      <c r="AB1876" s="561"/>
      <c r="AC1876" s="561"/>
      <c r="AD1876" s="561"/>
      <c r="AE1876" s="561"/>
      <c r="AF1876" s="561"/>
      <c r="AG1876" s="561">
        <v>47467.904604799995</v>
      </c>
      <c r="AH1876" s="561">
        <v>5480.2454803000001</v>
      </c>
      <c r="AI1876" s="290" t="s">
        <v>310</v>
      </c>
      <c r="AJ1876" s="290" t="s">
        <v>392</v>
      </c>
    </row>
    <row r="1877" spans="2:36" x14ac:dyDescent="0.25">
      <c r="B1877" s="554">
        <v>1775</v>
      </c>
      <c r="C1877" s="555"/>
      <c r="D1877" s="556"/>
      <c r="E1877" s="290" t="s">
        <v>395</v>
      </c>
      <c r="F1877" s="290" t="s">
        <v>862</v>
      </c>
      <c r="G1877" s="290" t="s">
        <v>397</v>
      </c>
      <c r="H1877" s="183" t="str">
        <f>INDEX(Sector!$D$57:$D$776,MATCH('Energy consumption (raw)'!F1877,Sector!$C$57:$C$776,FALSE))</f>
        <v>Producing other products from wood and bamboo</v>
      </c>
      <c r="I1877" s="183" t="str">
        <f>IF(G1877=Sector!$B$50,Sector!$B$50,IF(G1877=Sector!$B$51,Sector!$B$51,IF(G1877=Sector!$B$53,Sector!$B$53,INDEX(Sector!$E$57:$E$776,MATCH('Energy consumption (raw)'!F1877,Sector!$C$57:$C$776,FALSE)))))</f>
        <v>16 Manufacture of wood and of products of wood and cork, except furniture;
manufacture of articles of straw and plaiting materials</v>
      </c>
      <c r="J1877" s="561">
        <v>6356300</v>
      </c>
      <c r="K1877" s="561">
        <v>17936280</v>
      </c>
      <c r="L1877" s="561"/>
      <c r="M1877" s="561"/>
      <c r="N1877" s="561"/>
      <c r="O1877" s="561"/>
      <c r="P1877" s="561"/>
      <c r="Q1877" s="561"/>
      <c r="R1877" s="561"/>
      <c r="S1877" s="561"/>
      <c r="T1877" s="561"/>
      <c r="U1877" s="561"/>
      <c r="V1877" s="561"/>
      <c r="W1877" s="561"/>
      <c r="X1877" s="561"/>
      <c r="Y1877" s="561"/>
      <c r="Z1877" s="561"/>
      <c r="AA1877" s="561"/>
      <c r="AB1877" s="561"/>
      <c r="AC1877" s="561"/>
      <c r="AD1877" s="561"/>
      <c r="AE1877" s="561"/>
      <c r="AF1877" s="561"/>
      <c r="AG1877" s="561">
        <v>2767.5680040000002</v>
      </c>
      <c r="AH1877" s="561">
        <v>1336.06827</v>
      </c>
      <c r="AI1877" s="290" t="s">
        <v>310</v>
      </c>
      <c r="AJ1877" s="290" t="s">
        <v>392</v>
      </c>
    </row>
    <row r="1878" spans="2:36" x14ac:dyDescent="0.25">
      <c r="B1878" s="554">
        <v>1776</v>
      </c>
      <c r="C1878" s="555"/>
      <c r="D1878" s="556"/>
      <c r="E1878" s="290" t="s">
        <v>395</v>
      </c>
      <c r="F1878" s="290" t="s">
        <v>417</v>
      </c>
      <c r="G1878" s="290" t="s">
        <v>397</v>
      </c>
      <c r="H1878" s="183" t="str">
        <f>INDEX(Sector!$D$57:$D$776,MATCH('Energy consumption (raw)'!F1878,Sector!$C$57:$C$776,FALSE))</f>
        <v>Producing products from plastic</v>
      </c>
      <c r="I1878" s="183" t="str">
        <f>IF(G1878=Sector!$B$50,Sector!$B$50,IF(G1878=Sector!$B$51,Sector!$B$51,IF(G1878=Sector!$B$53,Sector!$B$53,INDEX(Sector!$E$57:$E$776,MATCH('Energy consumption (raw)'!F1878,Sector!$C$57:$C$776,FALSE)))))</f>
        <v>22 Manufacture of rubber and plastics products</v>
      </c>
      <c r="J1878" s="561"/>
      <c r="K1878" s="561">
        <v>25133400</v>
      </c>
      <c r="L1878" s="561"/>
      <c r="M1878" s="561"/>
      <c r="N1878" s="561"/>
      <c r="O1878" s="561"/>
      <c r="P1878" s="561"/>
      <c r="Q1878" s="561"/>
      <c r="R1878" s="561">
        <v>3.1</v>
      </c>
      <c r="S1878" s="561"/>
      <c r="T1878" s="561"/>
      <c r="U1878" s="561"/>
      <c r="V1878" s="561"/>
      <c r="W1878" s="561"/>
      <c r="X1878" s="561"/>
      <c r="Y1878" s="561">
        <v>1.47</v>
      </c>
      <c r="Z1878" s="561"/>
      <c r="AA1878" s="561"/>
      <c r="AB1878" s="561"/>
      <c r="AC1878" s="561"/>
      <c r="AD1878" s="561"/>
      <c r="AE1878" s="561"/>
      <c r="AF1878" s="561"/>
      <c r="AG1878" s="561">
        <v>3882.8479200000002</v>
      </c>
      <c r="AH1878" s="561">
        <v>1461.0049800000002</v>
      </c>
      <c r="AI1878" s="290" t="s">
        <v>310</v>
      </c>
      <c r="AJ1878" s="290" t="s">
        <v>392</v>
      </c>
    </row>
    <row r="1879" spans="2:36" x14ac:dyDescent="0.25">
      <c r="B1879" s="554">
        <v>1777</v>
      </c>
      <c r="C1879" s="555"/>
      <c r="D1879" s="556"/>
      <c r="E1879" s="290" t="s">
        <v>395</v>
      </c>
      <c r="F1879" s="559" t="s">
        <v>863</v>
      </c>
      <c r="G1879" s="290" t="s">
        <v>397</v>
      </c>
      <c r="H1879" s="183" t="str">
        <f>INDEX(Sector!$D$57:$D$776,MATCH('Energy consumption (raw)'!F1879,Sector!$C$57:$C$776,FALSE))</f>
        <v>Manufacture of paints, varnishes and similar coatings; manufacture of printing ink and mastics</v>
      </c>
      <c r="I1879" s="183" t="str">
        <f>IF(G1879=Sector!$B$50,Sector!$B$50,IF(G1879=Sector!$B$51,Sector!$B$51,IF(G1879=Sector!$B$53,Sector!$B$53,INDEX(Sector!$E$57:$E$776,MATCH('Energy consumption (raw)'!F1879,Sector!$C$57:$C$776,FALSE)))))</f>
        <v>18 Printing and reproduction of recorded media</v>
      </c>
      <c r="J1879" s="561"/>
      <c r="K1879" s="561">
        <v>8042040</v>
      </c>
      <c r="L1879" s="561"/>
      <c r="M1879" s="561"/>
      <c r="N1879" s="561"/>
      <c r="O1879" s="561"/>
      <c r="P1879" s="561"/>
      <c r="Q1879" s="561"/>
      <c r="R1879" s="561"/>
      <c r="S1879" s="561"/>
      <c r="T1879" s="561"/>
      <c r="U1879" s="561"/>
      <c r="V1879" s="561"/>
      <c r="W1879" s="561"/>
      <c r="X1879" s="561"/>
      <c r="Y1879" s="561"/>
      <c r="Z1879" s="561"/>
      <c r="AA1879" s="561"/>
      <c r="AB1879" s="561"/>
      <c r="AC1879" s="561"/>
      <c r="AD1879" s="561"/>
      <c r="AE1879" s="561"/>
      <c r="AF1879" s="561"/>
      <c r="AG1879" s="561">
        <v>1240.8867720000001</v>
      </c>
      <c r="AH1879" s="561"/>
      <c r="AI1879" s="290" t="s">
        <v>310</v>
      </c>
      <c r="AJ1879" s="290" t="s">
        <v>392</v>
      </c>
    </row>
    <row r="1880" spans="2:36" x14ac:dyDescent="0.25">
      <c r="B1880" s="554">
        <v>1778</v>
      </c>
      <c r="C1880" s="555"/>
      <c r="D1880" s="556"/>
      <c r="E1880" s="290" t="s">
        <v>395</v>
      </c>
      <c r="F1880" s="290" t="s">
        <v>650</v>
      </c>
      <c r="G1880" s="290" t="s">
        <v>397</v>
      </c>
      <c r="H1880" s="183" t="str">
        <f>INDEX(Sector!$D$57:$D$776,MATCH('Energy consumption (raw)'!F1880,Sector!$C$57:$C$776,FALSE))</f>
        <v>Production of fertilizers and nitrogen compounds</v>
      </c>
      <c r="I1880" s="183" t="str">
        <f>IF(G1880=Sector!$B$50,Sector!$B$50,IF(G1880=Sector!$B$51,Sector!$B$51,IF(G1880=Sector!$B$53,Sector!$B$53,INDEX(Sector!$E$57:$E$776,MATCH('Energy consumption (raw)'!F1880,Sector!$C$57:$C$776,FALSE)))))</f>
        <v>20 Manufacture of chemicals and chemical products</v>
      </c>
      <c r="J1880" s="561">
        <v>11918400</v>
      </c>
      <c r="K1880" s="561">
        <v>34385760</v>
      </c>
      <c r="L1880" s="561"/>
      <c r="M1880" s="561"/>
      <c r="N1880" s="561"/>
      <c r="O1880" s="561"/>
      <c r="P1880" s="561"/>
      <c r="Q1880" s="561"/>
      <c r="R1880" s="561"/>
      <c r="S1880" s="561"/>
      <c r="T1880" s="561"/>
      <c r="U1880" s="561"/>
      <c r="V1880" s="561"/>
      <c r="W1880" s="561"/>
      <c r="X1880" s="561"/>
      <c r="Y1880" s="561"/>
      <c r="Z1880" s="561"/>
      <c r="AA1880" s="561"/>
      <c r="AB1880" s="561"/>
      <c r="AC1880" s="561"/>
      <c r="AD1880" s="561"/>
      <c r="AE1880" s="561"/>
      <c r="AF1880" s="561"/>
      <c r="AG1880" s="561">
        <v>5305.7227680000005</v>
      </c>
      <c r="AH1880" s="561">
        <v>1956.6628700000001</v>
      </c>
      <c r="AI1880" s="290" t="s">
        <v>310</v>
      </c>
      <c r="AJ1880" s="290" t="s">
        <v>392</v>
      </c>
    </row>
    <row r="1881" spans="2:36" x14ac:dyDescent="0.25">
      <c r="B1881" s="554">
        <v>1779</v>
      </c>
      <c r="C1881" s="555"/>
      <c r="D1881" s="556"/>
      <c r="E1881" s="290" t="s">
        <v>395</v>
      </c>
      <c r="F1881" s="290" t="s">
        <v>511</v>
      </c>
      <c r="G1881" s="290" t="s">
        <v>397</v>
      </c>
      <c r="H1881" s="183" t="str">
        <f>INDEX(Sector!$D$57:$D$776,MATCH('Energy consumption (raw)'!F1881,Sector!$C$57:$C$776,FALSE))</f>
        <v>Producing shoes</v>
      </c>
      <c r="I1881" s="183" t="str">
        <f>IF(G1881=Sector!$B$50,Sector!$B$50,IF(G1881=Sector!$B$51,Sector!$B$51,IF(G1881=Sector!$B$53,Sector!$B$53,INDEX(Sector!$E$57:$E$776,MATCH('Energy consumption (raw)'!F1881,Sector!$C$57:$C$776,FALSE)))))</f>
        <v>14 Manufacture of wearing apparel</v>
      </c>
      <c r="J1881" s="561"/>
      <c r="K1881" s="561">
        <v>10752840</v>
      </c>
      <c r="L1881" s="561"/>
      <c r="M1881" s="561"/>
      <c r="N1881" s="561"/>
      <c r="O1881" s="561"/>
      <c r="P1881" s="561"/>
      <c r="Q1881" s="561"/>
      <c r="R1881" s="561"/>
      <c r="S1881" s="561"/>
      <c r="T1881" s="561"/>
      <c r="U1881" s="561"/>
      <c r="V1881" s="561"/>
      <c r="W1881" s="561"/>
      <c r="X1881" s="561"/>
      <c r="Y1881" s="561"/>
      <c r="Z1881" s="561"/>
      <c r="AA1881" s="561"/>
      <c r="AB1881" s="561"/>
      <c r="AC1881" s="561"/>
      <c r="AD1881" s="561"/>
      <c r="AE1881" s="561"/>
      <c r="AF1881" s="561"/>
      <c r="AG1881" s="561">
        <v>1659.1632120000002</v>
      </c>
      <c r="AH1881" s="561"/>
      <c r="AI1881" s="290" t="s">
        <v>310</v>
      </c>
      <c r="AJ1881" s="290" t="s">
        <v>392</v>
      </c>
    </row>
    <row r="1882" spans="2:36" x14ac:dyDescent="0.25">
      <c r="B1882" s="554">
        <v>1780</v>
      </c>
      <c r="C1882" s="555"/>
      <c r="D1882" s="556"/>
      <c r="E1882" s="290" t="s">
        <v>395</v>
      </c>
      <c r="F1882" s="290" t="s">
        <v>864</v>
      </c>
      <c r="G1882" s="290" t="s">
        <v>397</v>
      </c>
      <c r="H1882" s="183" t="str">
        <f>INDEX(Sector!$D$57:$D$776,MATCH('Energy consumption (raw)'!F1882,Sector!$C$57:$C$776,FALSE))</f>
        <v>Producing stationery equipment</v>
      </c>
      <c r="I1882" s="183" t="str">
        <f>IF(G1882=Sector!$B$50,Sector!$B$50,IF(G1882=Sector!$B$51,Sector!$B$51,IF(G1882=Sector!$B$53,Sector!$B$53,INDEX(Sector!$E$57:$E$776,MATCH('Energy consumption (raw)'!F1882,Sector!$C$57:$C$776,FALSE)))))</f>
        <v>28 Manufacture of machinery and equipment n.e.c.</v>
      </c>
      <c r="J1882" s="561">
        <v>5990362</v>
      </c>
      <c r="K1882" s="561">
        <v>17526960</v>
      </c>
      <c r="L1882" s="561"/>
      <c r="M1882" s="561"/>
      <c r="N1882" s="561"/>
      <c r="O1882" s="561"/>
      <c r="P1882" s="561"/>
      <c r="Q1882" s="561"/>
      <c r="R1882" s="561"/>
      <c r="S1882" s="561"/>
      <c r="T1882" s="561"/>
      <c r="U1882" s="561"/>
      <c r="V1882" s="561"/>
      <c r="W1882" s="561"/>
      <c r="X1882" s="561"/>
      <c r="Y1882" s="561"/>
      <c r="Z1882" s="561"/>
      <c r="AA1882" s="561"/>
      <c r="AB1882" s="561"/>
      <c r="AC1882" s="561"/>
      <c r="AD1882" s="561"/>
      <c r="AE1882" s="561"/>
      <c r="AF1882" s="561"/>
      <c r="AG1882" s="561">
        <v>2704.409928</v>
      </c>
      <c r="AH1882" s="561">
        <v>1067.4921470000002</v>
      </c>
      <c r="AI1882" s="290" t="s">
        <v>310</v>
      </c>
      <c r="AJ1882" s="290" t="s">
        <v>392</v>
      </c>
    </row>
    <row r="1883" spans="2:36" x14ac:dyDescent="0.25">
      <c r="B1883" s="554">
        <v>1781</v>
      </c>
      <c r="C1883" s="555"/>
      <c r="D1883" s="556"/>
      <c r="E1883" s="290" t="s">
        <v>395</v>
      </c>
      <c r="F1883" s="290" t="s">
        <v>854</v>
      </c>
      <c r="G1883" s="290" t="s">
        <v>397</v>
      </c>
      <c r="H1883" s="183" t="str">
        <f>INDEX(Sector!$D$57:$D$776,MATCH('Energy consumption (raw)'!F1883,Sector!$C$57:$C$776,FALSE))</f>
        <v>Wood processing and wood products</v>
      </c>
      <c r="I1883" s="183" t="str">
        <f>IF(G1883=Sector!$B$50,Sector!$B$50,IF(G1883=Sector!$B$51,Sector!$B$51,IF(G1883=Sector!$B$53,Sector!$B$53,INDEX(Sector!$E$57:$E$776,MATCH('Energy consumption (raw)'!F1883,Sector!$C$57:$C$776,FALSE)))))</f>
        <v>16 Manufacture of wood and of products of wood and cork, except furniture;
manufacture of articles of straw and plaiting materials</v>
      </c>
      <c r="J1883" s="561"/>
      <c r="K1883" s="561">
        <v>37201680</v>
      </c>
      <c r="L1883" s="561"/>
      <c r="M1883" s="561"/>
      <c r="N1883" s="561"/>
      <c r="O1883" s="561"/>
      <c r="P1883" s="561"/>
      <c r="Q1883" s="561"/>
      <c r="R1883" s="561"/>
      <c r="S1883" s="561"/>
      <c r="T1883" s="561"/>
      <c r="U1883" s="561"/>
      <c r="V1883" s="561"/>
      <c r="W1883" s="561"/>
      <c r="X1883" s="561"/>
      <c r="Y1883" s="561"/>
      <c r="Z1883" s="561"/>
      <c r="AA1883" s="561"/>
      <c r="AB1883" s="561"/>
      <c r="AC1883" s="561"/>
      <c r="AD1883" s="561"/>
      <c r="AE1883" s="561"/>
      <c r="AF1883" s="561"/>
      <c r="AG1883" s="561">
        <v>5740.2192240000004</v>
      </c>
      <c r="AH1883" s="561">
        <v>1802.3628700000002</v>
      </c>
      <c r="AI1883" s="290" t="s">
        <v>310</v>
      </c>
      <c r="AJ1883" s="290" t="s">
        <v>392</v>
      </c>
    </row>
    <row r="1884" spans="2:36" x14ac:dyDescent="0.25">
      <c r="B1884" s="554">
        <v>1782</v>
      </c>
      <c r="C1884" s="555"/>
      <c r="D1884" s="556"/>
      <c r="E1884" s="290" t="s">
        <v>395</v>
      </c>
      <c r="F1884" s="290" t="s">
        <v>650</v>
      </c>
      <c r="G1884" s="290" t="s">
        <v>397</v>
      </c>
      <c r="H1884" s="183" t="str">
        <f>INDEX(Sector!$D$57:$D$776,MATCH('Energy consumption (raw)'!F1884,Sector!$C$57:$C$776,FALSE))</f>
        <v>Production of fertilizers and nitrogen compounds</v>
      </c>
      <c r="I1884" s="183" t="str">
        <f>IF(G1884=Sector!$B$50,Sector!$B$50,IF(G1884=Sector!$B$51,Sector!$B$51,IF(G1884=Sector!$B$53,Sector!$B$53,INDEX(Sector!$E$57:$E$776,MATCH('Energy consumption (raw)'!F1884,Sector!$C$57:$C$776,FALSE)))))</f>
        <v>20 Manufacture of chemicals and chemical products</v>
      </c>
      <c r="J1884" s="561"/>
      <c r="K1884" s="561">
        <v>8312760</v>
      </c>
      <c r="L1884" s="561"/>
      <c r="M1884" s="561"/>
      <c r="N1884" s="561"/>
      <c r="O1884" s="561"/>
      <c r="P1884" s="561"/>
      <c r="Q1884" s="561"/>
      <c r="R1884" s="561"/>
      <c r="S1884" s="561"/>
      <c r="T1884" s="561"/>
      <c r="U1884" s="561"/>
      <c r="V1884" s="561"/>
      <c r="W1884" s="561"/>
      <c r="X1884" s="561"/>
      <c r="Y1884" s="561"/>
      <c r="Z1884" s="561"/>
      <c r="AA1884" s="561"/>
      <c r="AB1884" s="561"/>
      <c r="AC1884" s="561"/>
      <c r="AD1884" s="561"/>
      <c r="AE1884" s="561"/>
      <c r="AF1884" s="561"/>
      <c r="AG1884" s="561">
        <v>1282.658868</v>
      </c>
      <c r="AH1884" s="561"/>
      <c r="AI1884" s="290" t="s">
        <v>310</v>
      </c>
      <c r="AJ1884" s="290" t="s">
        <v>392</v>
      </c>
    </row>
    <row r="1885" spans="2:36" x14ac:dyDescent="0.25">
      <c r="B1885" s="554">
        <v>1783</v>
      </c>
      <c r="C1885" s="555"/>
      <c r="D1885" s="556"/>
      <c r="E1885" s="290" t="s">
        <v>395</v>
      </c>
      <c r="F1885" s="290" t="s">
        <v>865</v>
      </c>
      <c r="G1885" s="290" t="s">
        <v>397</v>
      </c>
      <c r="H1885" s="183" t="str">
        <f>INDEX(Sector!$D$57:$D$776,MATCH('Energy consumption (raw)'!F1885,Sector!$C$57:$C$776,FALSE))</f>
        <v>Production of feed in livestock</v>
      </c>
      <c r="I1885" s="183" t="str">
        <f>IF(G1885=Sector!$B$50,Sector!$B$50,IF(G1885=Sector!$B$51,Sector!$B$51,IF(G1885=Sector!$B$53,Sector!$B$53,INDEX(Sector!$E$57:$E$776,MATCH('Energy consumption (raw)'!F1885,Sector!$C$57:$C$776,FALSE)))))</f>
        <v>10 Manufacture of food products</v>
      </c>
      <c r="J1885" s="561"/>
      <c r="K1885" s="561">
        <v>22372560</v>
      </c>
      <c r="L1885" s="561"/>
      <c r="M1885" s="561"/>
      <c r="N1885" s="561"/>
      <c r="O1885" s="561"/>
      <c r="P1885" s="561"/>
      <c r="Q1885" s="561"/>
      <c r="R1885" s="561"/>
      <c r="S1885" s="561"/>
      <c r="T1885" s="561"/>
      <c r="U1885" s="561"/>
      <c r="V1885" s="561"/>
      <c r="W1885" s="561"/>
      <c r="X1885" s="561"/>
      <c r="Y1885" s="561"/>
      <c r="Z1885" s="561"/>
      <c r="AA1885" s="561"/>
      <c r="AB1885" s="561"/>
      <c r="AC1885" s="561"/>
      <c r="AD1885" s="561"/>
      <c r="AE1885" s="561"/>
      <c r="AF1885" s="561"/>
      <c r="AG1885" s="561">
        <v>3452.0860080000002</v>
      </c>
      <c r="AH1885" s="561">
        <v>1162</v>
      </c>
      <c r="AI1885" s="290" t="s">
        <v>310</v>
      </c>
      <c r="AJ1885" s="290" t="s">
        <v>392</v>
      </c>
    </row>
    <row r="1886" spans="2:36" x14ac:dyDescent="0.25">
      <c r="B1886" s="554">
        <v>1784</v>
      </c>
      <c r="C1886" s="555"/>
      <c r="D1886" s="556"/>
      <c r="E1886" s="290" t="s">
        <v>395</v>
      </c>
      <c r="F1886" s="290" t="s">
        <v>866</v>
      </c>
      <c r="G1886" s="290" t="s">
        <v>397</v>
      </c>
      <c r="H1886" s="183" t="str">
        <f>INDEX(Sector!$D$57:$D$776,MATCH('Energy consumption (raw)'!F1886,Sector!$C$57:$C$776,FALSE))</f>
        <v>Production of non-woven fabrics</v>
      </c>
      <c r="I1886" s="183" t="str">
        <f>IF(G1886=Sector!$B$50,Sector!$B$50,IF(G1886=Sector!$B$51,Sector!$B$51,IF(G1886=Sector!$B$53,Sector!$B$53,INDEX(Sector!$E$57:$E$776,MATCH('Energy consumption (raw)'!F1886,Sector!$C$57:$C$776,FALSE)))))</f>
        <v>13 Manufacture of textiles</v>
      </c>
      <c r="J1886" s="561"/>
      <c r="K1886" s="561">
        <v>13501080</v>
      </c>
      <c r="L1886" s="561"/>
      <c r="M1886" s="561"/>
      <c r="N1886" s="561"/>
      <c r="O1886" s="561"/>
      <c r="P1886" s="561"/>
      <c r="Q1886" s="561"/>
      <c r="R1886" s="561"/>
      <c r="S1886" s="561"/>
      <c r="T1886" s="561"/>
      <c r="U1886" s="561"/>
      <c r="V1886" s="561"/>
      <c r="W1886" s="561"/>
      <c r="X1886" s="561"/>
      <c r="Y1886" s="561"/>
      <c r="Z1886" s="561"/>
      <c r="AA1886" s="561"/>
      <c r="AB1886" s="561"/>
      <c r="AC1886" s="561"/>
      <c r="AD1886" s="561"/>
      <c r="AE1886" s="561"/>
      <c r="AF1886" s="561"/>
      <c r="AG1886" s="561">
        <v>2083.2166440000001</v>
      </c>
      <c r="AH1886" s="561">
        <v>1814.5680000000002</v>
      </c>
      <c r="AI1886" s="290" t="s">
        <v>310</v>
      </c>
      <c r="AJ1886" s="290" t="s">
        <v>392</v>
      </c>
    </row>
    <row r="1887" spans="2:36" x14ac:dyDescent="0.25">
      <c r="B1887" s="554">
        <v>1785</v>
      </c>
      <c r="C1887" s="555"/>
      <c r="D1887" s="556"/>
      <c r="E1887" s="290" t="s">
        <v>395</v>
      </c>
      <c r="F1887" s="290" t="s">
        <v>854</v>
      </c>
      <c r="G1887" s="290" t="s">
        <v>397</v>
      </c>
      <c r="H1887" s="183" t="str">
        <f>INDEX(Sector!$D$57:$D$776,MATCH('Energy consumption (raw)'!F1887,Sector!$C$57:$C$776,FALSE))</f>
        <v>Wood processing and wood products</v>
      </c>
      <c r="I1887" s="183" t="str">
        <f>IF(G1887=Sector!$B$50,Sector!$B$50,IF(G1887=Sector!$B$51,Sector!$B$51,IF(G1887=Sector!$B$53,Sector!$B$53,INDEX(Sector!$E$57:$E$776,MATCH('Energy consumption (raw)'!F1887,Sector!$C$57:$C$776,FALSE)))))</f>
        <v>16 Manufacture of wood and of products of wood and cork, except furniture;
manufacture of articles of straw and plaiting materials</v>
      </c>
      <c r="J1887" s="561"/>
      <c r="K1887" s="561">
        <v>36993960</v>
      </c>
      <c r="L1887" s="561"/>
      <c r="M1887" s="561"/>
      <c r="N1887" s="561"/>
      <c r="O1887" s="561"/>
      <c r="P1887" s="561"/>
      <c r="Q1887" s="561"/>
      <c r="R1887" s="561"/>
      <c r="S1887" s="561"/>
      <c r="T1887" s="561"/>
      <c r="U1887" s="561"/>
      <c r="V1887" s="561"/>
      <c r="W1887" s="561"/>
      <c r="X1887" s="561"/>
      <c r="Y1887" s="561"/>
      <c r="Z1887" s="561"/>
      <c r="AA1887" s="561"/>
      <c r="AB1887" s="561"/>
      <c r="AC1887" s="561"/>
      <c r="AD1887" s="561"/>
      <c r="AE1887" s="561"/>
      <c r="AF1887" s="561"/>
      <c r="AG1887" s="561">
        <v>5708.168028</v>
      </c>
      <c r="AH1887" s="561">
        <v>1814.5680000000002</v>
      </c>
      <c r="AI1887" s="290" t="s">
        <v>310</v>
      </c>
      <c r="AJ1887" s="290" t="s">
        <v>392</v>
      </c>
    </row>
    <row r="1888" spans="2:36" x14ac:dyDescent="0.25">
      <c r="B1888" s="554">
        <v>1786</v>
      </c>
      <c r="C1888" s="555"/>
      <c r="D1888" s="556"/>
      <c r="E1888" s="290" t="s">
        <v>395</v>
      </c>
      <c r="F1888" s="290" t="s">
        <v>407</v>
      </c>
      <c r="G1888" s="290" t="s">
        <v>397</v>
      </c>
      <c r="H1888" s="183" t="str">
        <f>INDEX(Sector!$D$57:$D$776,MATCH('Energy consumption (raw)'!F1888,Sector!$C$57:$C$776,FALSE))</f>
        <v>Electronic components manufacturing</v>
      </c>
      <c r="I1888" s="183" t="str">
        <f>IF(G1888=Sector!$B$50,Sector!$B$50,IF(G1888=Sector!$B$51,Sector!$B$51,IF(G1888=Sector!$B$53,Sector!$B$53,INDEX(Sector!$E$57:$E$776,MATCH('Energy consumption (raw)'!F1888,Sector!$C$57:$C$776,FALSE)))))</f>
        <v>26 Manufacture of computer, electronic and optical products</v>
      </c>
      <c r="J1888" s="561">
        <v>29280000</v>
      </c>
      <c r="K1888" s="561">
        <v>87726600</v>
      </c>
      <c r="L1888" s="561"/>
      <c r="M1888" s="561"/>
      <c r="N1888" s="561"/>
      <c r="O1888" s="561"/>
      <c r="P1888" s="561"/>
      <c r="Q1888" s="561"/>
      <c r="R1888" s="561"/>
      <c r="S1888" s="561"/>
      <c r="T1888" s="561"/>
      <c r="U1888" s="561"/>
      <c r="V1888" s="561"/>
      <c r="W1888" s="561"/>
      <c r="X1888" s="561"/>
      <c r="Y1888" s="561"/>
      <c r="Z1888" s="561"/>
      <c r="AA1888" s="561"/>
      <c r="AB1888" s="561"/>
      <c r="AC1888" s="561"/>
      <c r="AD1888" s="561"/>
      <c r="AE1888" s="561"/>
      <c r="AF1888" s="561"/>
      <c r="AG1888" s="561">
        <v>13536.214380000001</v>
      </c>
      <c r="AH1888" s="561">
        <v>5508.2464</v>
      </c>
      <c r="AI1888" s="290"/>
      <c r="AJ1888" s="290" t="s">
        <v>392</v>
      </c>
    </row>
    <row r="1889" spans="2:36" x14ac:dyDescent="0.25">
      <c r="B1889" s="554">
        <v>1787</v>
      </c>
      <c r="C1889" s="555"/>
      <c r="D1889" s="556"/>
      <c r="E1889" s="290" t="s">
        <v>395</v>
      </c>
      <c r="F1889" s="290" t="s">
        <v>537</v>
      </c>
      <c r="G1889" s="290" t="s">
        <v>397</v>
      </c>
      <c r="H1889" s="183" t="str">
        <f>INDEX(Sector!$D$57:$D$776,MATCH('Energy consumption (raw)'!F1889,Sector!$C$57:$C$776,FALSE))</f>
        <v>Mechanical processing, metal processing and coating</v>
      </c>
      <c r="I1889" s="183" t="str">
        <f>IF(G1889=Sector!$B$50,Sector!$B$50,IF(G1889=Sector!$B$51,Sector!$B$51,IF(G1889=Sector!$B$53,Sector!$B$53,INDEX(Sector!$E$57:$E$776,MATCH('Energy consumption (raw)'!F1889,Sector!$C$57:$C$776,FALSE)))))</f>
        <v>24 Manufacture of basic metals</v>
      </c>
      <c r="J1889" s="561">
        <v>6502464</v>
      </c>
      <c r="K1889" s="561">
        <v>19368360</v>
      </c>
      <c r="L1889" s="561"/>
      <c r="M1889" s="561"/>
      <c r="N1889" s="561"/>
      <c r="O1889" s="561"/>
      <c r="P1889" s="561"/>
      <c r="Q1889" s="561"/>
      <c r="R1889" s="561"/>
      <c r="S1889" s="561"/>
      <c r="T1889" s="561"/>
      <c r="U1889" s="561"/>
      <c r="V1889" s="561"/>
      <c r="W1889" s="561"/>
      <c r="X1889" s="561"/>
      <c r="Y1889" s="561"/>
      <c r="Z1889" s="561"/>
      <c r="AA1889" s="561"/>
      <c r="AB1889" s="561"/>
      <c r="AC1889" s="561"/>
      <c r="AD1889" s="561"/>
      <c r="AE1889" s="561"/>
      <c r="AF1889" s="561"/>
      <c r="AG1889" s="561">
        <v>2988.5379480000001</v>
      </c>
      <c r="AH1889" s="561">
        <v>1221.56224</v>
      </c>
      <c r="AI1889" s="290" t="s">
        <v>310</v>
      </c>
      <c r="AJ1889" s="290" t="s">
        <v>392</v>
      </c>
    </row>
    <row r="1890" spans="2:36" x14ac:dyDescent="0.25">
      <c r="B1890" s="554">
        <v>1788</v>
      </c>
      <c r="C1890" s="555"/>
      <c r="D1890" s="556"/>
      <c r="E1890" s="290" t="s">
        <v>395</v>
      </c>
      <c r="F1890" s="290" t="s">
        <v>845</v>
      </c>
      <c r="G1890" s="290" t="s">
        <v>397</v>
      </c>
      <c r="H1890" s="183" t="str">
        <f>INDEX(Sector!$D$57:$D$776,MATCH('Energy consumption (raw)'!F1890,Sector!$C$57:$C$776,FALSE))</f>
        <v>Textile</v>
      </c>
      <c r="I1890" s="183" t="str">
        <f>IF(G1890=Sector!$B$50,Sector!$B$50,IF(G1890=Sector!$B$51,Sector!$B$51,IF(G1890=Sector!$B$53,Sector!$B$53,INDEX(Sector!$E$57:$E$776,MATCH('Energy consumption (raw)'!F1890,Sector!$C$57:$C$776,FALSE)))))</f>
        <v>13 Manufacture of textiles</v>
      </c>
      <c r="J1890" s="561">
        <v>12117507</v>
      </c>
      <c r="K1890" s="561">
        <v>9820800</v>
      </c>
      <c r="L1890" s="561"/>
      <c r="M1890" s="561"/>
      <c r="N1890" s="561"/>
      <c r="O1890" s="561"/>
      <c r="P1890" s="561"/>
      <c r="Q1890" s="561"/>
      <c r="R1890" s="561"/>
      <c r="S1890" s="561"/>
      <c r="T1890" s="561"/>
      <c r="U1890" s="561"/>
      <c r="V1890" s="561"/>
      <c r="W1890" s="561"/>
      <c r="X1890" s="561"/>
      <c r="Y1890" s="561"/>
      <c r="Z1890" s="561"/>
      <c r="AA1890" s="561"/>
      <c r="AB1890" s="561"/>
      <c r="AC1890" s="561"/>
      <c r="AD1890" s="561"/>
      <c r="AE1890" s="561"/>
      <c r="AF1890" s="561"/>
      <c r="AG1890" s="561">
        <v>1515.3494400000002</v>
      </c>
      <c r="AH1890" s="561"/>
      <c r="AI1890" s="290" t="s">
        <v>310</v>
      </c>
      <c r="AJ1890" s="290" t="s">
        <v>392</v>
      </c>
    </row>
    <row r="1891" spans="2:36" x14ac:dyDescent="0.25">
      <c r="B1891" s="554">
        <v>1789</v>
      </c>
      <c r="C1891" s="555"/>
      <c r="D1891" s="556"/>
      <c r="E1891" s="290" t="s">
        <v>395</v>
      </c>
      <c r="F1891" s="290" t="s">
        <v>854</v>
      </c>
      <c r="G1891" s="290" t="s">
        <v>397</v>
      </c>
      <c r="H1891" s="183" t="str">
        <f>INDEX(Sector!$D$57:$D$776,MATCH('Energy consumption (raw)'!F1891,Sector!$C$57:$C$776,FALSE))</f>
        <v>Wood processing and wood products</v>
      </c>
      <c r="I1891" s="183" t="str">
        <f>IF(G1891=Sector!$B$50,Sector!$B$50,IF(G1891=Sector!$B$51,Sector!$B$51,IF(G1891=Sector!$B$53,Sector!$B$53,INDEX(Sector!$E$57:$E$776,MATCH('Energy consumption (raw)'!F1891,Sector!$C$57:$C$776,FALSE)))))</f>
        <v>16 Manufacture of wood and of products of wood and cork, except furniture;
manufacture of articles of straw and plaiting materials</v>
      </c>
      <c r="J1891" s="561"/>
      <c r="K1891" s="561">
        <v>54259200</v>
      </c>
      <c r="L1891" s="561"/>
      <c r="M1891" s="561"/>
      <c r="N1891" s="561"/>
      <c r="O1891" s="561"/>
      <c r="P1891" s="561"/>
      <c r="Q1891" s="561"/>
      <c r="R1891" s="561"/>
      <c r="S1891" s="561"/>
      <c r="T1891" s="561"/>
      <c r="U1891" s="561"/>
      <c r="V1891" s="561"/>
      <c r="W1891" s="561"/>
      <c r="X1891" s="561"/>
      <c r="Y1891" s="561"/>
      <c r="Z1891" s="561"/>
      <c r="AA1891" s="561"/>
      <c r="AB1891" s="561"/>
      <c r="AC1891" s="561"/>
      <c r="AD1891" s="561"/>
      <c r="AE1891" s="561"/>
      <c r="AF1891" s="561"/>
      <c r="AG1891" s="561">
        <v>8372.1945599999999</v>
      </c>
      <c r="AH1891" s="561">
        <v>3110.9194500000003</v>
      </c>
      <c r="AI1891" s="290" t="s">
        <v>310</v>
      </c>
      <c r="AJ1891" s="290" t="s">
        <v>392</v>
      </c>
    </row>
    <row r="1892" spans="2:36" x14ac:dyDescent="0.25">
      <c r="B1892" s="554">
        <v>1790</v>
      </c>
      <c r="C1892" s="555"/>
      <c r="D1892" s="556"/>
      <c r="E1892" s="290" t="s">
        <v>395</v>
      </c>
      <c r="F1892" s="290" t="s">
        <v>867</v>
      </c>
      <c r="G1892" s="290" t="s">
        <v>397</v>
      </c>
      <c r="H1892" s="183" t="str">
        <f>INDEX(Sector!$D$57:$D$776,MATCH('Energy consumption (raw)'!F1892,Sector!$C$57:$C$776,FALSE))</f>
        <v>Producing products from rubber and plastic</v>
      </c>
      <c r="I1892" s="183" t="str">
        <f>IF(G1892=Sector!$B$50,Sector!$B$50,IF(G1892=Sector!$B$51,Sector!$B$51,IF(G1892=Sector!$B$53,Sector!$B$53,INDEX(Sector!$E$57:$E$776,MATCH('Energy consumption (raw)'!F1892,Sector!$C$57:$C$776,FALSE)))))</f>
        <v>22 Manufacture of rubber and plastics products</v>
      </c>
      <c r="J1892" s="561"/>
      <c r="K1892" s="561">
        <v>7012440</v>
      </c>
      <c r="L1892" s="561"/>
      <c r="M1892" s="561"/>
      <c r="N1892" s="561"/>
      <c r="O1892" s="561"/>
      <c r="P1892" s="561"/>
      <c r="Q1892" s="561"/>
      <c r="R1892" s="561"/>
      <c r="S1892" s="561"/>
      <c r="T1892" s="561"/>
      <c r="U1892" s="561"/>
      <c r="V1892" s="561"/>
      <c r="W1892" s="561"/>
      <c r="X1892" s="561"/>
      <c r="Y1892" s="561"/>
      <c r="Z1892" s="561"/>
      <c r="AA1892" s="561"/>
      <c r="AB1892" s="561"/>
      <c r="AC1892" s="561"/>
      <c r="AD1892" s="561"/>
      <c r="AE1892" s="561"/>
      <c r="AF1892" s="561"/>
      <c r="AG1892" s="561">
        <v>1082.0194920000001</v>
      </c>
      <c r="AH1892" s="561"/>
      <c r="AI1892" s="290" t="s">
        <v>310</v>
      </c>
      <c r="AJ1892" s="290" t="s">
        <v>392</v>
      </c>
    </row>
    <row r="1893" spans="2:36" x14ac:dyDescent="0.25">
      <c r="B1893" s="554">
        <v>1791</v>
      </c>
      <c r="C1893" s="555"/>
      <c r="D1893" s="556"/>
      <c r="E1893" s="290" t="s">
        <v>395</v>
      </c>
      <c r="F1893" s="290" t="s">
        <v>868</v>
      </c>
      <c r="G1893" s="290" t="s">
        <v>397</v>
      </c>
      <c r="H1893" s="183" t="str">
        <f>INDEX(Sector!$D$57:$D$776,MATCH('Energy consumption (raw)'!F1893,Sector!$C$57:$C$776,FALSE))</f>
        <v>Producing products from rubber and plastic of all kinds</v>
      </c>
      <c r="I1893" s="183" t="str">
        <f>IF(G1893=Sector!$B$50,Sector!$B$50,IF(G1893=Sector!$B$51,Sector!$B$51,IF(G1893=Sector!$B$53,Sector!$B$53,INDEX(Sector!$E$57:$E$776,MATCH('Energy consumption (raw)'!F1893,Sector!$C$57:$C$776,FALSE)))))</f>
        <v>22 Manufacture of rubber and plastics products</v>
      </c>
      <c r="J1893" s="561"/>
      <c r="K1893" s="561">
        <v>25283100</v>
      </c>
      <c r="L1893" s="561"/>
      <c r="M1893" s="561"/>
      <c r="N1893" s="561"/>
      <c r="O1893" s="561"/>
      <c r="P1893" s="561"/>
      <c r="Q1893" s="561"/>
      <c r="R1893" s="561"/>
      <c r="S1893" s="561"/>
      <c r="T1893" s="561"/>
      <c r="U1893" s="561"/>
      <c r="V1893" s="561"/>
      <c r="W1893" s="561"/>
      <c r="X1893" s="561"/>
      <c r="Y1893" s="561"/>
      <c r="Z1893" s="561"/>
      <c r="AA1893" s="561"/>
      <c r="AB1893" s="561"/>
      <c r="AC1893" s="561"/>
      <c r="AD1893" s="561"/>
      <c r="AE1893" s="561"/>
      <c r="AF1893" s="561"/>
      <c r="AG1893" s="561">
        <v>3901.1823300000001</v>
      </c>
      <c r="AH1893" s="561">
        <v>3901.1823300000001</v>
      </c>
      <c r="AI1893" s="290" t="s">
        <v>310</v>
      </c>
      <c r="AJ1893" s="290" t="s">
        <v>392</v>
      </c>
    </row>
    <row r="1894" spans="2:36" x14ac:dyDescent="0.25">
      <c r="B1894" s="554">
        <v>1792</v>
      </c>
      <c r="C1894" s="555"/>
      <c r="D1894" s="556"/>
      <c r="E1894" s="290" t="s">
        <v>395</v>
      </c>
      <c r="F1894" s="290" t="s">
        <v>869</v>
      </c>
      <c r="G1894" s="290" t="s">
        <v>397</v>
      </c>
      <c r="H1894" s="183" t="str">
        <f>INDEX(Sector!$D$57:$D$776,MATCH('Energy consumption (raw)'!F1894,Sector!$C$57:$C$776,FALSE))</f>
        <v>Production of medical gloves</v>
      </c>
      <c r="I1894" s="183" t="str">
        <f>IF(G1894=Sector!$B$50,Sector!$B$50,IF(G1894=Sector!$B$51,Sector!$B$51,IF(G1894=Sector!$B$53,Sector!$B$53,INDEX(Sector!$E$57:$E$776,MATCH('Energy consumption (raw)'!F1894,Sector!$C$57:$C$776,FALSE)))))</f>
        <v>32 Other manufacturing</v>
      </c>
      <c r="J1894" s="561">
        <v>5588200</v>
      </c>
      <c r="K1894" s="561">
        <v>49068000</v>
      </c>
      <c r="L1894" s="561"/>
      <c r="M1894" s="561"/>
      <c r="N1894" s="561"/>
      <c r="O1894" s="561"/>
      <c r="P1894" s="561"/>
      <c r="Q1894" s="561"/>
      <c r="R1894" s="561"/>
      <c r="S1894" s="561"/>
      <c r="T1894" s="561"/>
      <c r="U1894" s="561"/>
      <c r="V1894" s="561"/>
      <c r="W1894" s="561"/>
      <c r="X1894" s="561"/>
      <c r="Y1894" s="561"/>
      <c r="Z1894" s="561"/>
      <c r="AA1894" s="561"/>
      <c r="AB1894" s="561"/>
      <c r="AC1894" s="561"/>
      <c r="AD1894" s="561"/>
      <c r="AE1894" s="561"/>
      <c r="AF1894" s="561"/>
      <c r="AG1894" s="561">
        <v>7571.1924000000008</v>
      </c>
      <c r="AH1894" s="561">
        <v>1792.7376360000001</v>
      </c>
      <c r="AI1894" s="290" t="s">
        <v>310</v>
      </c>
      <c r="AJ1894" s="290" t="s">
        <v>392</v>
      </c>
    </row>
    <row r="1895" spans="2:36" x14ac:dyDescent="0.25">
      <c r="B1895" s="554">
        <v>1793</v>
      </c>
      <c r="C1895" s="555"/>
      <c r="D1895" s="556"/>
      <c r="E1895" s="290" t="s">
        <v>395</v>
      </c>
      <c r="F1895" s="290" t="s">
        <v>490</v>
      </c>
      <c r="G1895" s="290" t="s">
        <v>397</v>
      </c>
      <c r="H1895" s="183" t="str">
        <f>INDEX(Sector!$D$57:$D$776,MATCH('Energy consumption (raw)'!F1895,Sector!$C$57:$C$776,FALSE))</f>
        <v>Food Processing</v>
      </c>
      <c r="I1895" s="183" t="str">
        <f>IF(G1895=Sector!$B$50,Sector!$B$50,IF(G1895=Sector!$B$51,Sector!$B$51,IF(G1895=Sector!$B$53,Sector!$B$53,INDEX(Sector!$E$57:$E$776,MATCH('Energy consumption (raw)'!F1895,Sector!$C$57:$C$776,FALSE)))))</f>
        <v>10 Manufacture of food products</v>
      </c>
      <c r="J1895" s="561"/>
      <c r="K1895" s="561">
        <v>9041040</v>
      </c>
      <c r="L1895" s="561"/>
      <c r="M1895" s="561"/>
      <c r="N1895" s="561"/>
      <c r="O1895" s="561"/>
      <c r="P1895" s="561"/>
      <c r="Q1895" s="561"/>
      <c r="R1895" s="561"/>
      <c r="S1895" s="561"/>
      <c r="T1895" s="561"/>
      <c r="U1895" s="561"/>
      <c r="V1895" s="561"/>
      <c r="W1895" s="561"/>
      <c r="X1895" s="561"/>
      <c r="Y1895" s="561"/>
      <c r="Z1895" s="561"/>
      <c r="AA1895" s="561"/>
      <c r="AB1895" s="561"/>
      <c r="AC1895" s="561"/>
      <c r="AD1895" s="561"/>
      <c r="AE1895" s="561"/>
      <c r="AF1895" s="561"/>
      <c r="AG1895" s="561">
        <v>1395.0324720000001</v>
      </c>
      <c r="AH1895" s="561"/>
      <c r="AI1895" s="290" t="s">
        <v>310</v>
      </c>
      <c r="AJ1895" s="290" t="s">
        <v>392</v>
      </c>
    </row>
    <row r="1896" spans="2:36" x14ac:dyDescent="0.25">
      <c r="B1896" s="554">
        <v>1794</v>
      </c>
      <c r="C1896" s="555"/>
      <c r="D1896" s="556"/>
      <c r="E1896" s="290" t="s">
        <v>395</v>
      </c>
      <c r="F1896" s="290" t="s">
        <v>518</v>
      </c>
      <c r="G1896" s="290" t="s">
        <v>397</v>
      </c>
      <c r="H1896" s="183" t="str">
        <f>INDEX(Sector!$D$57:$D$776,MATCH('Energy consumption (raw)'!F1896,Sector!$C$57:$C$776,FALSE))</f>
        <v>Basic chemical production</v>
      </c>
      <c r="I1896" s="183" t="str">
        <f>IF(G1896=Sector!$B$50,Sector!$B$50,IF(G1896=Sector!$B$51,Sector!$B$51,IF(G1896=Sector!$B$53,Sector!$B$53,INDEX(Sector!$E$57:$E$776,MATCH('Energy consumption (raw)'!F1896,Sector!$C$57:$C$776,FALSE)))))</f>
        <v>20 Manufacture of chemicals and chemical products</v>
      </c>
      <c r="J1896" s="561"/>
      <c r="K1896" s="561">
        <v>11754000</v>
      </c>
      <c r="L1896" s="561"/>
      <c r="M1896" s="561"/>
      <c r="N1896" s="561"/>
      <c r="O1896" s="561"/>
      <c r="P1896" s="561"/>
      <c r="Q1896" s="561"/>
      <c r="R1896" s="561"/>
      <c r="S1896" s="561"/>
      <c r="T1896" s="561"/>
      <c r="U1896" s="561"/>
      <c r="V1896" s="561"/>
      <c r="W1896" s="561"/>
      <c r="X1896" s="561"/>
      <c r="Y1896" s="561"/>
      <c r="Z1896" s="561"/>
      <c r="AA1896" s="561"/>
      <c r="AB1896" s="561"/>
      <c r="AC1896" s="561"/>
      <c r="AD1896" s="561"/>
      <c r="AE1896" s="561"/>
      <c r="AF1896" s="561"/>
      <c r="AG1896" s="561">
        <v>1813.6422000000002</v>
      </c>
      <c r="AH1896" s="561"/>
      <c r="AI1896" s="290" t="s">
        <v>310</v>
      </c>
      <c r="AJ1896" s="290" t="s">
        <v>392</v>
      </c>
    </row>
    <row r="1897" spans="2:36" x14ac:dyDescent="0.25">
      <c r="B1897" s="554">
        <v>1795</v>
      </c>
      <c r="C1897" s="555"/>
      <c r="D1897" s="556"/>
      <c r="E1897" s="290" t="s">
        <v>395</v>
      </c>
      <c r="F1897" s="290" t="s">
        <v>870</v>
      </c>
      <c r="G1897" s="290" t="s">
        <v>397</v>
      </c>
      <c r="H1897" s="183" t="str">
        <f>INDEX(Sector!$D$57:$D$776,MATCH('Energy consumption (raw)'!F1897,Sector!$C$57:$C$776,FALSE))</f>
        <v>PE film production</v>
      </c>
      <c r="I1897" s="183" t="str">
        <f>IF(G1897=Sector!$B$50,Sector!$B$50,IF(G1897=Sector!$B$51,Sector!$B$51,IF(G1897=Sector!$B$53,Sector!$B$53,INDEX(Sector!$E$57:$E$776,MATCH('Energy consumption (raw)'!F1897,Sector!$C$57:$C$776,FALSE)))))</f>
        <v>18 Printing and reproduction of recorded media</v>
      </c>
      <c r="J1897" s="561">
        <v>8160100</v>
      </c>
      <c r="K1897" s="561">
        <v>24732360</v>
      </c>
      <c r="L1897" s="561"/>
      <c r="M1897" s="561"/>
      <c r="N1897" s="561"/>
      <c r="O1897" s="561"/>
      <c r="P1897" s="561"/>
      <c r="Q1897" s="561"/>
      <c r="R1897" s="561"/>
      <c r="S1897" s="561"/>
      <c r="T1897" s="561"/>
      <c r="U1897" s="561"/>
      <c r="V1897" s="561"/>
      <c r="W1897" s="561"/>
      <c r="X1897" s="561"/>
      <c r="Y1897" s="561"/>
      <c r="Z1897" s="561"/>
      <c r="AA1897" s="561"/>
      <c r="AB1897" s="561"/>
      <c r="AC1897" s="561"/>
      <c r="AD1897" s="561"/>
      <c r="AE1897" s="561"/>
      <c r="AF1897" s="561"/>
      <c r="AG1897" s="561">
        <v>3816.2031480000001</v>
      </c>
      <c r="AH1897" s="561">
        <v>1413.0794000000001</v>
      </c>
      <c r="AI1897" s="290" t="s">
        <v>310</v>
      </c>
      <c r="AJ1897" s="290" t="s">
        <v>392</v>
      </c>
    </row>
    <row r="1898" spans="2:36" x14ac:dyDescent="0.25">
      <c r="B1898" s="554">
        <v>1796</v>
      </c>
      <c r="C1898" s="555"/>
      <c r="D1898" s="556"/>
      <c r="E1898" s="290" t="s">
        <v>395</v>
      </c>
      <c r="F1898" s="290" t="s">
        <v>457</v>
      </c>
      <c r="G1898" s="290" t="s">
        <v>397</v>
      </c>
      <c r="H1898" s="183" t="str">
        <f>INDEX(Sector!$D$57:$D$776,MATCH('Energy consumption (raw)'!F1898,Sector!$C$57:$C$776,FALSE))</f>
        <v>Producing building materials from clay</v>
      </c>
      <c r="I1898" s="183" t="str">
        <f>IF(G1898=Sector!$B$50,Sector!$B$50,IF(G1898=Sector!$B$51,Sector!$B$51,IF(G1898=Sector!$B$53,Sector!$B$53,INDEX(Sector!$E$57:$E$776,MATCH('Energy consumption (raw)'!F1898,Sector!$C$57:$C$776,FALSE)))))</f>
        <v>23 Manufacture of other non-metallic mineral products</v>
      </c>
      <c r="J1898" s="561"/>
      <c r="K1898" s="561">
        <v>6763680</v>
      </c>
      <c r="L1898" s="561"/>
      <c r="M1898" s="561"/>
      <c r="N1898" s="561"/>
      <c r="O1898" s="561"/>
      <c r="P1898" s="561"/>
      <c r="Q1898" s="561"/>
      <c r="R1898" s="561"/>
      <c r="S1898" s="561"/>
      <c r="T1898" s="561"/>
      <c r="U1898" s="561"/>
      <c r="V1898" s="561"/>
      <c r="W1898" s="561"/>
      <c r="X1898" s="561"/>
      <c r="Y1898" s="561"/>
      <c r="Z1898" s="561"/>
      <c r="AA1898" s="561"/>
      <c r="AB1898" s="561"/>
      <c r="AC1898" s="561"/>
      <c r="AD1898" s="561"/>
      <c r="AE1898" s="561"/>
      <c r="AF1898" s="561"/>
      <c r="AG1898" s="561">
        <v>1043.635824</v>
      </c>
      <c r="AH1898" s="561"/>
      <c r="AI1898" s="290" t="s">
        <v>310</v>
      </c>
      <c r="AJ1898" s="290" t="s">
        <v>392</v>
      </c>
    </row>
    <row r="1899" spans="2:36" x14ac:dyDescent="0.25">
      <c r="B1899" s="554">
        <v>1797</v>
      </c>
      <c r="C1899" s="555"/>
      <c r="D1899" s="556"/>
      <c r="E1899" s="290" t="s">
        <v>395</v>
      </c>
      <c r="F1899" s="290" t="s">
        <v>871</v>
      </c>
      <c r="G1899" s="290" t="s">
        <v>397</v>
      </c>
      <c r="H1899" s="183" t="str">
        <f>INDEX(Sector!$D$57:$D$776,MATCH('Energy consumption (raw)'!F1899,Sector!$C$57:$C$776,FALSE))</f>
        <v>Process the wood</v>
      </c>
      <c r="I1899" s="183" t="str">
        <f>IF(G1899=Sector!$B$50,Sector!$B$50,IF(G1899=Sector!$B$51,Sector!$B$51,IF(G1899=Sector!$B$53,Sector!$B$53,INDEX(Sector!$E$57:$E$776,MATCH('Energy consumption (raw)'!F1899,Sector!$C$57:$C$776,FALSE)))))</f>
        <v>16 Manufacture of wood and of products of wood and cork, except furniture;
manufacture of articles of straw and plaiting materials</v>
      </c>
      <c r="J1899" s="561"/>
      <c r="K1899" s="561">
        <v>7202160</v>
      </c>
      <c r="L1899" s="561"/>
      <c r="M1899" s="561"/>
      <c r="N1899" s="561"/>
      <c r="O1899" s="561"/>
      <c r="P1899" s="561"/>
      <c r="Q1899" s="561"/>
      <c r="R1899" s="561"/>
      <c r="S1899" s="561"/>
      <c r="T1899" s="561"/>
      <c r="U1899" s="561"/>
      <c r="V1899" s="561"/>
      <c r="W1899" s="561"/>
      <c r="X1899" s="561"/>
      <c r="Y1899" s="561"/>
      <c r="Z1899" s="561"/>
      <c r="AA1899" s="561"/>
      <c r="AB1899" s="561"/>
      <c r="AC1899" s="561"/>
      <c r="AD1899" s="561"/>
      <c r="AE1899" s="561"/>
      <c r="AF1899" s="561"/>
      <c r="AG1899" s="561">
        <v>1111.2932880000001</v>
      </c>
      <c r="AH1899" s="561"/>
      <c r="AI1899" s="290" t="s">
        <v>310</v>
      </c>
      <c r="AJ1899" s="290" t="s">
        <v>392</v>
      </c>
    </row>
    <row r="1900" spans="2:36" x14ac:dyDescent="0.25">
      <c r="B1900" s="554">
        <v>1798</v>
      </c>
      <c r="C1900" s="555"/>
      <c r="D1900" s="556"/>
      <c r="E1900" s="290" t="s">
        <v>395</v>
      </c>
      <c r="F1900" s="290" t="s">
        <v>848</v>
      </c>
      <c r="G1900" s="290" t="s">
        <v>397</v>
      </c>
      <c r="H1900" s="183" t="str">
        <f>INDEX(Sector!$D$57:$D$776,MATCH('Energy consumption (raw)'!F1900,Sector!$C$57:$C$776,FALSE))</f>
        <v>Ice production</v>
      </c>
      <c r="I1900" s="183" t="str">
        <f>IF(G1900=Sector!$B$50,Sector!$B$50,IF(G1900=Sector!$B$51,Sector!$B$51,IF(G1900=Sector!$B$53,Sector!$B$53,INDEX(Sector!$E$57:$E$776,MATCH('Energy consumption (raw)'!F1900,Sector!$C$57:$C$776,FALSE)))))</f>
        <v>10 Manufacture of food products</v>
      </c>
      <c r="J1900" s="561"/>
      <c r="K1900" s="561">
        <v>8479800</v>
      </c>
      <c r="L1900" s="561"/>
      <c r="M1900" s="561"/>
      <c r="N1900" s="561"/>
      <c r="O1900" s="561"/>
      <c r="P1900" s="561"/>
      <c r="Q1900" s="561"/>
      <c r="R1900" s="561"/>
      <c r="S1900" s="561"/>
      <c r="T1900" s="561"/>
      <c r="U1900" s="561"/>
      <c r="V1900" s="561"/>
      <c r="W1900" s="561"/>
      <c r="X1900" s="561"/>
      <c r="Y1900" s="561"/>
      <c r="Z1900" s="561"/>
      <c r="AA1900" s="561"/>
      <c r="AB1900" s="561"/>
      <c r="AC1900" s="561"/>
      <c r="AD1900" s="561"/>
      <c r="AE1900" s="561"/>
      <c r="AF1900" s="561"/>
      <c r="AG1900" s="561">
        <v>1308.4331400000001</v>
      </c>
      <c r="AH1900" s="561"/>
      <c r="AI1900" s="290" t="s">
        <v>310</v>
      </c>
      <c r="AJ1900" s="290" t="s">
        <v>392</v>
      </c>
    </row>
    <row r="1901" spans="2:36" x14ac:dyDescent="0.25">
      <c r="B1901" s="554">
        <v>1799</v>
      </c>
      <c r="C1901" s="555"/>
      <c r="D1901" s="556"/>
      <c r="E1901" s="290" t="s">
        <v>395</v>
      </c>
      <c r="F1901" s="290" t="s">
        <v>872</v>
      </c>
      <c r="G1901" s="290" t="s">
        <v>397</v>
      </c>
      <c r="H1901" s="183" t="str">
        <f>INDEX(Sector!$D$57:$D$776,MATCH('Energy consumption (raw)'!F1901,Sector!$C$57:$C$776,FALSE))</f>
        <v>Dyeing cloth</v>
      </c>
      <c r="I1901" s="183" t="str">
        <f>IF(G1901=Sector!$B$50,Sector!$B$50,IF(G1901=Sector!$B$51,Sector!$B$51,IF(G1901=Sector!$B$53,Sector!$B$53,INDEX(Sector!$E$57:$E$776,MATCH('Energy consumption (raw)'!F1901,Sector!$C$57:$C$776,FALSE)))))</f>
        <v>14 Manufacture of wearing apparel</v>
      </c>
      <c r="J1901" s="561"/>
      <c r="K1901" s="561">
        <v>9199440</v>
      </c>
      <c r="L1901" s="561"/>
      <c r="M1901" s="561"/>
      <c r="N1901" s="561"/>
      <c r="O1901" s="561"/>
      <c r="P1901" s="561"/>
      <c r="Q1901" s="561"/>
      <c r="R1901" s="561"/>
      <c r="S1901" s="561"/>
      <c r="T1901" s="561"/>
      <c r="U1901" s="561"/>
      <c r="V1901" s="561"/>
      <c r="W1901" s="561"/>
      <c r="X1901" s="561"/>
      <c r="Y1901" s="561"/>
      <c r="Z1901" s="561"/>
      <c r="AA1901" s="561"/>
      <c r="AB1901" s="561"/>
      <c r="AC1901" s="561"/>
      <c r="AD1901" s="561"/>
      <c r="AE1901" s="561"/>
      <c r="AF1901" s="561"/>
      <c r="AG1901" s="561">
        <v>1419.4735920000001</v>
      </c>
      <c r="AH1901" s="561"/>
      <c r="AI1901" s="290" t="s">
        <v>310</v>
      </c>
      <c r="AJ1901" s="290" t="s">
        <v>392</v>
      </c>
    </row>
    <row r="1902" spans="2:36" x14ac:dyDescent="0.25">
      <c r="B1902" s="554">
        <v>1800</v>
      </c>
      <c r="C1902" s="555"/>
      <c r="D1902" s="556"/>
      <c r="E1902" s="290" t="s">
        <v>395</v>
      </c>
      <c r="F1902" s="290" t="s">
        <v>724</v>
      </c>
      <c r="G1902" s="290" t="s">
        <v>397</v>
      </c>
      <c r="H1902" s="183" t="str">
        <f>INDEX(Sector!$D$57:$D$776,MATCH('Energy consumption (raw)'!F1902,Sector!$C$57:$C$776,FALSE))</f>
        <v>Fertilizer production</v>
      </c>
      <c r="I1902" s="183" t="str">
        <f>IF(G1902=Sector!$B$50,Sector!$B$50,IF(G1902=Sector!$B$51,Sector!$B$51,IF(G1902=Sector!$B$53,Sector!$B$53,INDEX(Sector!$E$57:$E$776,MATCH('Energy consumption (raw)'!F1902,Sector!$C$57:$C$776,FALSE)))))</f>
        <v>20 Manufacture of chemicals and chemical products</v>
      </c>
      <c r="J1902" s="561">
        <v>6530615</v>
      </c>
      <c r="K1902" s="561">
        <v>19015200</v>
      </c>
      <c r="L1902" s="561"/>
      <c r="M1902" s="561"/>
      <c r="N1902" s="561"/>
      <c r="O1902" s="561"/>
      <c r="P1902" s="561"/>
      <c r="Q1902" s="561"/>
      <c r="R1902" s="561"/>
      <c r="S1902" s="561"/>
      <c r="T1902" s="561"/>
      <c r="U1902" s="561"/>
      <c r="V1902" s="561"/>
      <c r="W1902" s="561"/>
      <c r="X1902" s="561"/>
      <c r="Y1902" s="561"/>
      <c r="Z1902" s="561"/>
      <c r="AA1902" s="561"/>
      <c r="AB1902" s="561"/>
      <c r="AC1902" s="561"/>
      <c r="AD1902" s="561"/>
      <c r="AE1902" s="561"/>
      <c r="AF1902" s="561"/>
      <c r="AG1902" s="561">
        <v>2934.0453600000001</v>
      </c>
      <c r="AH1902" s="561">
        <v>1407.3209240000001</v>
      </c>
      <c r="AI1902" s="290" t="s">
        <v>310</v>
      </c>
      <c r="AJ1902" s="290" t="s">
        <v>392</v>
      </c>
    </row>
    <row r="1903" spans="2:36" x14ac:dyDescent="0.25">
      <c r="B1903" s="554">
        <v>1801</v>
      </c>
      <c r="C1903" s="555"/>
      <c r="D1903" s="556"/>
      <c r="E1903" s="290" t="s">
        <v>395</v>
      </c>
      <c r="F1903" s="290" t="s">
        <v>873</v>
      </c>
      <c r="G1903" s="290" t="s">
        <v>397</v>
      </c>
      <c r="H1903" s="183" t="str">
        <f>INDEX(Sector!$D$57:$D$776,MATCH('Energy consumption (raw)'!F1903,Sector!$C$57:$C$776,FALSE))</f>
        <v>Producing iron and steel metal products</v>
      </c>
      <c r="I1903" s="183" t="str">
        <f>IF(G1903=Sector!$B$50,Sector!$B$50,IF(G1903=Sector!$B$51,Sector!$B$51,IF(G1903=Sector!$B$53,Sector!$B$53,INDEX(Sector!$E$57:$E$776,MATCH('Energy consumption (raw)'!F1903,Sector!$C$57:$C$776,FALSE)))))</f>
        <v>25 Manufacture of fabricated metal products, except machinery and equipment</v>
      </c>
      <c r="J1903" s="561"/>
      <c r="K1903" s="561">
        <v>25864000</v>
      </c>
      <c r="L1903" s="561"/>
      <c r="M1903" s="561"/>
      <c r="N1903" s="561"/>
      <c r="O1903" s="561"/>
      <c r="P1903" s="561"/>
      <c r="Q1903" s="561"/>
      <c r="R1903" s="561"/>
      <c r="S1903" s="561"/>
      <c r="T1903" s="561"/>
      <c r="U1903" s="561"/>
      <c r="V1903" s="561"/>
      <c r="W1903" s="561"/>
      <c r="X1903" s="561"/>
      <c r="Y1903" s="561">
        <v>1639</v>
      </c>
      <c r="Z1903" s="561"/>
      <c r="AA1903" s="561"/>
      <c r="AB1903" s="561"/>
      <c r="AC1903" s="561"/>
      <c r="AD1903" s="561"/>
      <c r="AE1903" s="561"/>
      <c r="AF1903" s="561"/>
      <c r="AG1903" s="561">
        <v>5777.3252000000011</v>
      </c>
      <c r="AH1903" s="561">
        <v>3008.4333900000001</v>
      </c>
      <c r="AI1903" s="290"/>
      <c r="AJ1903" s="290" t="s">
        <v>392</v>
      </c>
    </row>
    <row r="1904" spans="2:36" x14ac:dyDescent="0.25">
      <c r="B1904" s="554">
        <v>1802</v>
      </c>
      <c r="C1904" s="555"/>
      <c r="D1904" s="556"/>
      <c r="E1904" s="290" t="s">
        <v>395</v>
      </c>
      <c r="F1904" s="290" t="s">
        <v>461</v>
      </c>
      <c r="G1904" s="290" t="s">
        <v>397</v>
      </c>
      <c r="H1904" s="183" t="str">
        <f>INDEX(Sector!$D$57:$D$776,MATCH('Energy consumption (raw)'!F1904,Sector!$C$57:$C$776,FALSE))</f>
        <v>Iron and steel production</v>
      </c>
      <c r="I1904" s="183" t="str">
        <f>IF(G1904=Sector!$B$50,Sector!$B$50,IF(G1904=Sector!$B$51,Sector!$B$51,IF(G1904=Sector!$B$53,Sector!$B$53,INDEX(Sector!$E$57:$E$776,MATCH('Energy consumption (raw)'!F1904,Sector!$C$57:$C$776,FALSE)))))</f>
        <v>24 Manufacture of basic metals</v>
      </c>
      <c r="J1904" s="561"/>
      <c r="K1904" s="561">
        <v>7000000</v>
      </c>
      <c r="L1904" s="561"/>
      <c r="M1904" s="561"/>
      <c r="N1904" s="561"/>
      <c r="O1904" s="561"/>
      <c r="P1904" s="561"/>
      <c r="Q1904" s="561"/>
      <c r="R1904" s="561"/>
      <c r="S1904" s="561"/>
      <c r="T1904" s="561"/>
      <c r="U1904" s="561"/>
      <c r="V1904" s="561"/>
      <c r="W1904" s="561"/>
      <c r="X1904" s="561"/>
      <c r="Y1904" s="561"/>
      <c r="Z1904" s="561"/>
      <c r="AA1904" s="561"/>
      <c r="AB1904" s="561"/>
      <c r="AC1904" s="561"/>
      <c r="AD1904" s="561"/>
      <c r="AE1904" s="561"/>
      <c r="AF1904" s="561"/>
      <c r="AG1904" s="561">
        <v>1080.1000000000001</v>
      </c>
      <c r="AH1904" s="561"/>
      <c r="AI1904" s="290" t="s">
        <v>310</v>
      </c>
      <c r="AJ1904" s="290" t="s">
        <v>392</v>
      </c>
    </row>
    <row r="1905" spans="2:36" x14ac:dyDescent="0.25">
      <c r="B1905" s="554">
        <v>1803</v>
      </c>
      <c r="C1905" s="555"/>
      <c r="D1905" s="556"/>
      <c r="E1905" s="290" t="s">
        <v>395</v>
      </c>
      <c r="F1905" s="77" t="s">
        <v>560</v>
      </c>
      <c r="G1905" s="290" t="s">
        <v>397</v>
      </c>
      <c r="H1905" s="183" t="str">
        <f>INDEX(Sector!$D$57:$D$776,MATCH('Energy consumption (raw)'!F1905,Sector!$C$57:$C$776,FALSE))</f>
        <v>Production of yarns, woven fabrics and finishing of textile products</v>
      </c>
      <c r="I1905" s="183" t="str">
        <f>IF(G1905=Sector!$B$50,Sector!$B$50,IF(G1905=Sector!$B$51,Sector!$B$51,IF(G1905=Sector!$B$53,Sector!$B$53,INDEX(Sector!$E$57:$E$776,MATCH('Energy consumption (raw)'!F1905,Sector!$C$57:$C$776,FALSE)))))</f>
        <v>13 Manufacture of textiles</v>
      </c>
      <c r="J1905" s="561"/>
      <c r="K1905" s="561">
        <v>24405600</v>
      </c>
      <c r="L1905" s="561"/>
      <c r="M1905" s="561"/>
      <c r="N1905" s="561"/>
      <c r="O1905" s="561"/>
      <c r="P1905" s="561"/>
      <c r="Q1905" s="561"/>
      <c r="R1905" s="561"/>
      <c r="S1905" s="561"/>
      <c r="T1905" s="561"/>
      <c r="U1905" s="561"/>
      <c r="V1905" s="561"/>
      <c r="W1905" s="561"/>
      <c r="X1905" s="561"/>
      <c r="Y1905" s="561"/>
      <c r="Z1905" s="561"/>
      <c r="AA1905" s="561"/>
      <c r="AB1905" s="561"/>
      <c r="AC1905" s="561"/>
      <c r="AD1905" s="561"/>
      <c r="AE1905" s="561"/>
      <c r="AF1905" s="561"/>
      <c r="AG1905" s="561">
        <v>3765.7840800000004</v>
      </c>
      <c r="AH1905" s="561">
        <v>2797.33556</v>
      </c>
      <c r="AI1905" s="290" t="s">
        <v>310</v>
      </c>
      <c r="AJ1905" s="290" t="s">
        <v>392</v>
      </c>
    </row>
    <row r="1906" spans="2:36" x14ac:dyDescent="0.25">
      <c r="B1906" s="554">
        <v>1804</v>
      </c>
      <c r="C1906" s="555"/>
      <c r="D1906" s="556"/>
      <c r="E1906" s="290" t="s">
        <v>395</v>
      </c>
      <c r="F1906" s="290" t="s">
        <v>457</v>
      </c>
      <c r="G1906" s="290" t="s">
        <v>397</v>
      </c>
      <c r="H1906" s="183" t="str">
        <f>INDEX(Sector!$D$57:$D$776,MATCH('Energy consumption (raw)'!F1906,Sector!$C$57:$C$776,FALSE))</f>
        <v>Producing building materials from clay</v>
      </c>
      <c r="I1906" s="183" t="str">
        <f>IF(G1906=Sector!$B$50,Sector!$B$50,IF(G1906=Sector!$B$51,Sector!$B$51,IF(G1906=Sector!$B$53,Sector!$B$53,INDEX(Sector!$E$57:$E$776,MATCH('Energy consumption (raw)'!F1906,Sector!$C$57:$C$776,FALSE)))))</f>
        <v>23 Manufacture of other non-metallic mineral products</v>
      </c>
      <c r="J1906" s="561">
        <v>28981230</v>
      </c>
      <c r="K1906" s="561">
        <v>30423230</v>
      </c>
      <c r="L1906" s="561"/>
      <c r="M1906" s="561"/>
      <c r="N1906" s="561"/>
      <c r="O1906" s="561"/>
      <c r="P1906" s="561"/>
      <c r="Q1906" s="561"/>
      <c r="R1906" s="561"/>
      <c r="S1906" s="561"/>
      <c r="T1906" s="561"/>
      <c r="U1906" s="561"/>
      <c r="V1906" s="561"/>
      <c r="W1906" s="561"/>
      <c r="X1906" s="561"/>
      <c r="Y1906" s="561"/>
      <c r="Z1906" s="561"/>
      <c r="AA1906" s="561"/>
      <c r="AB1906" s="561"/>
      <c r="AC1906" s="561"/>
      <c r="AD1906" s="561"/>
      <c r="AE1906" s="561"/>
      <c r="AF1906" s="561"/>
      <c r="AG1906" s="561">
        <v>4694.3043889999999</v>
      </c>
      <c r="AH1906" s="561">
        <v>4720.0215699999999</v>
      </c>
      <c r="AI1906" s="290" t="s">
        <v>310</v>
      </c>
      <c r="AJ1906" s="290" t="s">
        <v>392</v>
      </c>
    </row>
    <row r="1907" spans="2:36" x14ac:dyDescent="0.25">
      <c r="B1907" s="290">
        <v>1805</v>
      </c>
      <c r="C1907" s="556"/>
      <c r="D1907" s="556"/>
      <c r="E1907" s="290" t="s">
        <v>395</v>
      </c>
      <c r="F1907" s="290" t="s">
        <v>874</v>
      </c>
      <c r="G1907" s="290" t="s">
        <v>397</v>
      </c>
      <c r="H1907" s="183" t="str">
        <f>INDEX(Sector!$D$57:$D$776,MATCH('Energy consumption (raw)'!F1907,Sector!$C$57:$C$776,FALSE))</f>
        <v>Production of products from substances non-metallic minerals: glass, ceramic, Non-metallic minerals: glass, ceramic…</v>
      </c>
      <c r="I1907" s="183" t="str">
        <f>IF(G1907=Sector!$B$50,Sector!$B$50,IF(G1907=Sector!$B$51,Sector!$B$51,IF(G1907=Sector!$B$53,Sector!$B$53,INDEX(Sector!$E$57:$E$776,MATCH('Energy consumption (raw)'!F1907,Sector!$C$57:$C$776,FALSE)))))</f>
        <v>23 Manufacture of other non-metallic mineral products</v>
      </c>
      <c r="J1907" s="561">
        <v>24350300</v>
      </c>
      <c r="K1907" s="561">
        <v>24101000</v>
      </c>
      <c r="L1907" s="561"/>
      <c r="M1907" s="561"/>
      <c r="N1907" s="561"/>
      <c r="O1907" s="561"/>
      <c r="P1907" s="561"/>
      <c r="Q1907" s="561"/>
      <c r="R1907" s="561">
        <v>21</v>
      </c>
      <c r="S1907" s="561"/>
      <c r="T1907" s="561">
        <v>39</v>
      </c>
      <c r="U1907" s="561"/>
      <c r="V1907" s="561"/>
      <c r="W1907" s="561"/>
      <c r="X1907" s="561"/>
      <c r="Y1907" s="561"/>
      <c r="Z1907" s="561"/>
      <c r="AA1907" s="561"/>
      <c r="AB1907" s="561"/>
      <c r="AC1907" s="561"/>
      <c r="AD1907" s="561"/>
      <c r="AE1907" s="561"/>
      <c r="AF1907" s="561"/>
      <c r="AG1907" s="561">
        <v>3778.8143000000005</v>
      </c>
      <c r="AH1907" s="561">
        <v>3408.9971158000003</v>
      </c>
      <c r="AI1907" s="290" t="s">
        <v>310</v>
      </c>
      <c r="AJ1907" s="290" t="s">
        <v>392</v>
      </c>
    </row>
    <row r="1908" spans="2:36" x14ac:dyDescent="0.25">
      <c r="B1908" s="290">
        <v>1806</v>
      </c>
      <c r="C1908" s="556"/>
      <c r="D1908" s="556"/>
      <c r="E1908" s="290" t="s">
        <v>395</v>
      </c>
      <c r="F1908" s="290" t="s">
        <v>874</v>
      </c>
      <c r="G1908" s="290" t="s">
        <v>397</v>
      </c>
      <c r="H1908" s="183" t="str">
        <f>INDEX(Sector!$D$57:$D$776,MATCH('Energy consumption (raw)'!F1908,Sector!$C$57:$C$776,FALSE))</f>
        <v>Production of products from substances non-metallic minerals: glass, ceramic, Non-metallic minerals: glass, ceramic…</v>
      </c>
      <c r="I1908" s="183" t="str">
        <f>IF(G1908=Sector!$B$50,Sector!$B$50,IF(G1908=Sector!$B$51,Sector!$B$51,IF(G1908=Sector!$B$53,Sector!$B$53,INDEX(Sector!$E$57:$E$776,MATCH('Energy consumption (raw)'!F1908,Sector!$C$57:$C$776,FALSE)))))</f>
        <v>23 Manufacture of other non-metallic mineral products</v>
      </c>
      <c r="J1908" s="561"/>
      <c r="K1908" s="561">
        <v>28520379</v>
      </c>
      <c r="L1908" s="561"/>
      <c r="M1908" s="561"/>
      <c r="N1908" s="561"/>
      <c r="O1908" s="561"/>
      <c r="P1908" s="561"/>
      <c r="Q1908" s="561"/>
      <c r="R1908" s="561"/>
      <c r="S1908" s="561"/>
      <c r="T1908" s="561"/>
      <c r="U1908" s="561"/>
      <c r="V1908" s="561"/>
      <c r="W1908" s="561"/>
      <c r="X1908" s="561">
        <v>13.24</v>
      </c>
      <c r="Y1908" s="561"/>
      <c r="Z1908" s="561"/>
      <c r="AA1908" s="561"/>
      <c r="AB1908" s="561"/>
      <c r="AC1908" s="561"/>
      <c r="AD1908" s="561"/>
      <c r="AE1908" s="561"/>
      <c r="AF1908" s="561"/>
      <c r="AG1908" s="561">
        <v>16316.6944797</v>
      </c>
      <c r="AH1908" s="561">
        <v>2568.1074800000001</v>
      </c>
      <c r="AI1908" s="290" t="s">
        <v>310</v>
      </c>
      <c r="AJ1908" s="290" t="s">
        <v>392</v>
      </c>
    </row>
    <row r="1909" spans="2:36" x14ac:dyDescent="0.25">
      <c r="B1909" s="554">
        <v>1807</v>
      </c>
      <c r="C1909" s="555"/>
      <c r="D1909" s="556"/>
      <c r="E1909" s="290" t="s">
        <v>395</v>
      </c>
      <c r="F1909" s="290" t="s">
        <v>461</v>
      </c>
      <c r="G1909" s="290" t="s">
        <v>397</v>
      </c>
      <c r="H1909" s="183" t="str">
        <f>INDEX(Sector!$D$57:$D$776,MATCH('Energy consumption (raw)'!F1909,Sector!$C$57:$C$776,FALSE))</f>
        <v>Iron and steel production</v>
      </c>
      <c r="I1909" s="183" t="str">
        <f>IF(G1909=Sector!$B$50,Sector!$B$50,IF(G1909=Sector!$B$51,Sector!$B$51,IF(G1909=Sector!$B$53,Sector!$B$53,INDEX(Sector!$E$57:$E$776,MATCH('Energy consumption (raw)'!F1909,Sector!$C$57:$C$776,FALSE)))))</f>
        <v>24 Manufacture of basic metals</v>
      </c>
      <c r="J1909" s="561">
        <v>16543800</v>
      </c>
      <c r="K1909" s="561">
        <v>16642137</v>
      </c>
      <c r="L1909" s="561"/>
      <c r="M1909" s="561"/>
      <c r="N1909" s="561"/>
      <c r="O1909" s="561"/>
      <c r="P1909" s="561"/>
      <c r="Q1909" s="561"/>
      <c r="R1909" s="561"/>
      <c r="S1909" s="561"/>
      <c r="T1909" s="561"/>
      <c r="U1909" s="561"/>
      <c r="V1909" s="561"/>
      <c r="W1909" s="561"/>
      <c r="X1909" s="561"/>
      <c r="Y1909" s="561"/>
      <c r="Z1909" s="561"/>
      <c r="AA1909" s="561"/>
      <c r="AB1909" s="561"/>
      <c r="AC1909" s="561"/>
      <c r="AD1909" s="561"/>
      <c r="AE1909" s="561"/>
      <c r="AF1909" s="561"/>
      <c r="AG1909" s="561">
        <v>2567.8817391000002</v>
      </c>
      <c r="AH1909" s="561">
        <v>2622.4624324000001</v>
      </c>
      <c r="AI1909" s="290"/>
      <c r="AJ1909" s="290" t="s">
        <v>392</v>
      </c>
    </row>
    <row r="1910" spans="2:36" x14ac:dyDescent="0.25">
      <c r="B1910" s="554">
        <v>1808</v>
      </c>
      <c r="C1910" s="555"/>
      <c r="D1910" s="556"/>
      <c r="E1910" s="290" t="s">
        <v>395</v>
      </c>
      <c r="F1910" s="290" t="s">
        <v>875</v>
      </c>
      <c r="G1910" s="290" t="s">
        <v>397</v>
      </c>
      <c r="H1910" s="183" t="str">
        <f>INDEX(Sector!$D$57:$D$776,MATCH('Energy consumption (raw)'!F1910,Sector!$C$57:$C$776,FALSE))</f>
        <v>Woodworking</v>
      </c>
      <c r="I1910" s="183" t="str">
        <f>IF(G1910=Sector!$B$50,Sector!$B$50,IF(G1910=Sector!$B$51,Sector!$B$51,IF(G1910=Sector!$B$53,Sector!$B$53,INDEX(Sector!$E$57:$E$776,MATCH('Energy consumption (raw)'!F1910,Sector!$C$57:$C$776,FALSE)))))</f>
        <v>16 Manufacture of wood and of products of wood and cork, except furniture;
manufacture of articles of straw and plaiting materials</v>
      </c>
      <c r="J1910" s="561">
        <v>6079843</v>
      </c>
      <c r="K1910" s="561">
        <v>9286218</v>
      </c>
      <c r="L1910" s="561"/>
      <c r="M1910" s="561"/>
      <c r="N1910" s="561"/>
      <c r="O1910" s="561"/>
      <c r="P1910" s="561"/>
      <c r="Q1910" s="561"/>
      <c r="R1910" s="561"/>
      <c r="S1910" s="561"/>
      <c r="T1910" s="561"/>
      <c r="U1910" s="561"/>
      <c r="V1910" s="561"/>
      <c r="W1910" s="561"/>
      <c r="X1910" s="561"/>
      <c r="Y1910" s="561"/>
      <c r="Z1910" s="561"/>
      <c r="AA1910" s="561"/>
      <c r="AB1910" s="561"/>
      <c r="AC1910" s="561"/>
      <c r="AD1910" s="561"/>
      <c r="AE1910" s="561"/>
      <c r="AF1910" s="561"/>
      <c r="AG1910" s="561">
        <v>1432.8634374000001</v>
      </c>
      <c r="AH1910" s="561">
        <v>1157.7568755</v>
      </c>
      <c r="AI1910" s="290" t="s">
        <v>310</v>
      </c>
      <c r="AJ1910" s="290" t="s">
        <v>392</v>
      </c>
    </row>
    <row r="1911" spans="2:36" x14ac:dyDescent="0.25">
      <c r="B1911" s="290">
        <v>1809</v>
      </c>
      <c r="C1911" s="556"/>
      <c r="D1911" s="556"/>
      <c r="E1911" s="290" t="s">
        <v>395</v>
      </c>
      <c r="F1911" s="290" t="s">
        <v>874</v>
      </c>
      <c r="G1911" s="290" t="s">
        <v>397</v>
      </c>
      <c r="H1911" s="183" t="str">
        <f>INDEX(Sector!$D$57:$D$776,MATCH('Energy consumption (raw)'!F1911,Sector!$C$57:$C$776,FALSE))</f>
        <v>Production of products from substances non-metallic minerals: glass, ceramic, Non-metallic minerals: glass, ceramic…</v>
      </c>
      <c r="I1911" s="183" t="str">
        <f>IF(G1911=Sector!$B$50,Sector!$B$50,IF(G1911=Sector!$B$51,Sector!$B$51,IF(G1911=Sector!$B$53,Sector!$B$53,INDEX(Sector!$E$57:$E$776,MATCH('Energy consumption (raw)'!F1911,Sector!$C$57:$C$776,FALSE)))))</f>
        <v>23 Manufacture of other non-metallic mineral products</v>
      </c>
      <c r="J1911" s="561">
        <v>23902469</v>
      </c>
      <c r="K1911" s="561">
        <v>21537933</v>
      </c>
      <c r="L1911" s="561"/>
      <c r="M1911" s="561"/>
      <c r="N1911" s="561"/>
      <c r="O1911" s="561"/>
      <c r="P1911" s="561"/>
      <c r="Q1911" s="561"/>
      <c r="R1911" s="561"/>
      <c r="S1911" s="561"/>
      <c r="T1911" s="561"/>
      <c r="U1911" s="561"/>
      <c r="V1911" s="561"/>
      <c r="W1911" s="561"/>
      <c r="X1911" s="561"/>
      <c r="Y1911" s="561"/>
      <c r="Z1911" s="561"/>
      <c r="AA1911" s="561"/>
      <c r="AB1911" s="561"/>
      <c r="AC1911" s="561"/>
      <c r="AD1911" s="561"/>
      <c r="AE1911" s="561"/>
      <c r="AF1911" s="561"/>
      <c r="AG1911" s="561">
        <v>3323.3030619000001</v>
      </c>
      <c r="AH1911" s="561">
        <v>4609.4413949</v>
      </c>
      <c r="AI1911" s="290" t="s">
        <v>310</v>
      </c>
      <c r="AJ1911" s="290" t="s">
        <v>392</v>
      </c>
    </row>
    <row r="1912" spans="2:36" x14ac:dyDescent="0.25">
      <c r="B1912" s="554">
        <v>1810</v>
      </c>
      <c r="C1912" s="555"/>
      <c r="D1912" s="556"/>
      <c r="E1912" s="290" t="s">
        <v>395</v>
      </c>
      <c r="F1912" s="290" t="s">
        <v>876</v>
      </c>
      <c r="G1912" s="290" t="s">
        <v>397</v>
      </c>
      <c r="H1912" s="183" t="str">
        <f>INDEX(Sector!$D$57:$D$776,MATCH('Energy consumption (raw)'!F1912,Sector!$C$57:$C$776,FALSE))</f>
        <v>Manufacture of electrical equipment, tools, wires, batteries, accumulators</v>
      </c>
      <c r="I1912" s="183" t="str">
        <f>IF(G1912=Sector!$B$50,Sector!$B$50,IF(G1912=Sector!$B$51,Sector!$B$51,IF(G1912=Sector!$B$53,Sector!$B$53,INDEX(Sector!$E$57:$E$776,MATCH('Energy consumption (raw)'!F1912,Sector!$C$57:$C$776,FALSE)))))</f>
        <v>27 Manufacture of electrical equipment</v>
      </c>
      <c r="J1912" s="561"/>
      <c r="K1912" s="561">
        <v>19211080</v>
      </c>
      <c r="L1912" s="561"/>
      <c r="M1912" s="561"/>
      <c r="N1912" s="561"/>
      <c r="O1912" s="561"/>
      <c r="P1912" s="561"/>
      <c r="Q1912" s="561"/>
      <c r="R1912" s="561">
        <v>19.8</v>
      </c>
      <c r="S1912" s="561"/>
      <c r="T1912" s="561"/>
      <c r="U1912" s="561"/>
      <c r="V1912" s="561"/>
      <c r="W1912" s="561"/>
      <c r="X1912" s="561"/>
      <c r="Y1912" s="561">
        <v>509.6</v>
      </c>
      <c r="Z1912" s="561"/>
      <c r="AA1912" s="561"/>
      <c r="AB1912" s="561"/>
      <c r="AC1912" s="561"/>
      <c r="AD1912" s="561"/>
      <c r="AE1912" s="561"/>
      <c r="AF1912" s="561"/>
      <c r="AG1912" s="561">
        <v>3539.9296439999998</v>
      </c>
      <c r="AH1912" s="561"/>
      <c r="AI1912" s="290" t="s">
        <v>310</v>
      </c>
      <c r="AJ1912" s="290" t="s">
        <v>392</v>
      </c>
    </row>
    <row r="1913" spans="2:36" x14ac:dyDescent="0.25">
      <c r="B1913" s="290">
        <v>1811</v>
      </c>
      <c r="C1913" s="556"/>
      <c r="D1913" s="556"/>
      <c r="E1913" s="290" t="s">
        <v>395</v>
      </c>
      <c r="F1913" s="290" t="s">
        <v>874</v>
      </c>
      <c r="G1913" s="290" t="s">
        <v>397</v>
      </c>
      <c r="H1913" s="183" t="str">
        <f>INDEX(Sector!$D$57:$D$776,MATCH('Energy consumption (raw)'!F1913,Sector!$C$57:$C$776,FALSE))</f>
        <v>Production of products from substances non-metallic minerals: glass, ceramic, Non-metallic minerals: glass, ceramic…</v>
      </c>
      <c r="I1913" s="183" t="str">
        <f>IF(G1913=Sector!$B$50,Sector!$B$50,IF(G1913=Sector!$B$51,Sector!$B$51,IF(G1913=Sector!$B$53,Sector!$B$53,INDEX(Sector!$E$57:$E$776,MATCH('Energy consumption (raw)'!F1913,Sector!$C$57:$C$776,FALSE)))))</f>
        <v>23 Manufacture of other non-metallic mineral products</v>
      </c>
      <c r="J1913" s="561">
        <v>19037736</v>
      </c>
      <c r="K1913" s="561">
        <v>21582302</v>
      </c>
      <c r="L1913" s="561"/>
      <c r="M1913" s="561"/>
      <c r="N1913" s="561"/>
      <c r="O1913" s="561"/>
      <c r="P1913" s="561"/>
      <c r="Q1913" s="561"/>
      <c r="R1913" s="561"/>
      <c r="S1913" s="561"/>
      <c r="T1913" s="561"/>
      <c r="U1913" s="561"/>
      <c r="V1913" s="561"/>
      <c r="W1913" s="561"/>
      <c r="X1913" s="561">
        <v>12.39</v>
      </c>
      <c r="Y1913" s="561"/>
      <c r="Z1913" s="561"/>
      <c r="AA1913" s="561"/>
      <c r="AB1913" s="561"/>
      <c r="AC1913" s="561"/>
      <c r="AD1913" s="561"/>
      <c r="AE1913" s="561"/>
      <c r="AF1913" s="561"/>
      <c r="AG1913" s="561">
        <v>14481.1491986</v>
      </c>
      <c r="AH1913" s="561"/>
      <c r="AI1913" s="290" t="s">
        <v>310</v>
      </c>
      <c r="AJ1913" s="290" t="s">
        <v>392</v>
      </c>
    </row>
    <row r="1914" spans="2:36" x14ac:dyDescent="0.25">
      <c r="B1914" s="554">
        <v>1812</v>
      </c>
      <c r="C1914" s="555"/>
      <c r="D1914" s="556"/>
      <c r="E1914" s="290" t="s">
        <v>395</v>
      </c>
      <c r="F1914" s="290" t="s">
        <v>877</v>
      </c>
      <c r="G1914" s="290" t="s">
        <v>397</v>
      </c>
      <c r="H1914" s="183" t="str">
        <f>INDEX(Sector!$D$57:$D$776,MATCH('Energy consumption (raw)'!F1914,Sector!$C$57:$C$776,FALSE))</f>
        <v>Manufacture of footwear, preliminary processing of leather</v>
      </c>
      <c r="I1914" s="183" t="str">
        <f>IF(G1914=Sector!$B$50,Sector!$B$50,IF(G1914=Sector!$B$51,Sector!$B$51,IF(G1914=Sector!$B$53,Sector!$B$53,INDEX(Sector!$E$57:$E$776,MATCH('Energy consumption (raw)'!F1914,Sector!$C$57:$C$776,FALSE)))))</f>
        <v>15 Manufacture of leather and related products</v>
      </c>
      <c r="J1914" s="561">
        <v>57088969</v>
      </c>
      <c r="K1914" s="561">
        <v>39854369</v>
      </c>
      <c r="L1914" s="561"/>
      <c r="M1914" s="561"/>
      <c r="N1914" s="561"/>
      <c r="O1914" s="561"/>
      <c r="P1914" s="561"/>
      <c r="Q1914" s="561"/>
      <c r="R1914" s="561">
        <v>10.8</v>
      </c>
      <c r="S1914" s="561"/>
      <c r="T1914" s="561"/>
      <c r="U1914" s="561"/>
      <c r="V1914" s="561"/>
      <c r="W1914" s="561"/>
      <c r="X1914" s="561"/>
      <c r="Y1914" s="561">
        <v>64.47</v>
      </c>
      <c r="Z1914" s="561"/>
      <c r="AA1914" s="561"/>
      <c r="AB1914" s="561"/>
      <c r="AC1914" s="561"/>
      <c r="AD1914" s="561"/>
      <c r="AE1914" s="561"/>
      <c r="AF1914" s="561"/>
      <c r="AG1914" s="561">
        <v>6230.8174366999992</v>
      </c>
      <c r="AH1914" s="561">
        <v>7967.4786100000001</v>
      </c>
      <c r="AI1914" s="290" t="s">
        <v>310</v>
      </c>
      <c r="AJ1914" s="290" t="s">
        <v>392</v>
      </c>
    </row>
    <row r="1915" spans="2:36" x14ac:dyDescent="0.25">
      <c r="B1915" s="554">
        <v>1813</v>
      </c>
      <c r="C1915" s="555"/>
      <c r="D1915" s="556"/>
      <c r="E1915" s="290" t="s">
        <v>395</v>
      </c>
      <c r="F1915" s="290" t="s">
        <v>877</v>
      </c>
      <c r="G1915" s="290" t="s">
        <v>397</v>
      </c>
      <c r="H1915" s="183" t="str">
        <f>INDEX(Sector!$D$57:$D$776,MATCH('Energy consumption (raw)'!F1915,Sector!$C$57:$C$776,FALSE))</f>
        <v>Manufacture of footwear, preliminary processing of leather</v>
      </c>
      <c r="I1915" s="183" t="str">
        <f>IF(G1915=Sector!$B$50,Sector!$B$50,IF(G1915=Sector!$B$51,Sector!$B$51,IF(G1915=Sector!$B$53,Sector!$B$53,INDEX(Sector!$E$57:$E$776,MATCH('Energy consumption (raw)'!F1915,Sector!$C$57:$C$776,FALSE)))))</f>
        <v>15 Manufacture of leather and related products</v>
      </c>
      <c r="J1915" s="561">
        <v>119892202</v>
      </c>
      <c r="K1915" s="561">
        <v>124851024</v>
      </c>
      <c r="L1915" s="561"/>
      <c r="M1915" s="561"/>
      <c r="N1915" s="561"/>
      <c r="O1915" s="561"/>
      <c r="P1915" s="561"/>
      <c r="Q1915" s="561"/>
      <c r="R1915" s="561"/>
      <c r="S1915" s="561"/>
      <c r="T1915" s="561"/>
      <c r="U1915" s="561"/>
      <c r="V1915" s="561">
        <v>85.13</v>
      </c>
      <c r="W1915" s="561"/>
      <c r="X1915" s="561"/>
      <c r="Y1915" s="561"/>
      <c r="Z1915" s="561"/>
      <c r="AA1915" s="561"/>
      <c r="AB1915" s="561"/>
      <c r="AC1915" s="561"/>
      <c r="AD1915" s="561"/>
      <c r="AE1915" s="561"/>
      <c r="AF1915" s="561"/>
      <c r="AG1915" s="561">
        <v>19353.899503200002</v>
      </c>
      <c r="AH1915" s="561"/>
      <c r="AI1915" s="290" t="s">
        <v>310</v>
      </c>
      <c r="AJ1915" s="290" t="s">
        <v>392</v>
      </c>
    </row>
    <row r="1916" spans="2:36" x14ac:dyDescent="0.25">
      <c r="B1916" s="554">
        <v>1814</v>
      </c>
      <c r="C1916" s="555"/>
      <c r="D1916" s="556"/>
      <c r="E1916" s="290" t="s">
        <v>395</v>
      </c>
      <c r="F1916" s="290" t="s">
        <v>878</v>
      </c>
      <c r="G1916" s="290" t="s">
        <v>397</v>
      </c>
      <c r="H1916" s="183" t="str">
        <f>INDEX(Sector!$D$57:$D$776,MATCH('Energy consumption (raw)'!F1916,Sector!$C$57:$C$776,FALSE))</f>
        <v>Wood processing industry</v>
      </c>
      <c r="I1916" s="183" t="str">
        <f>IF(G1916=Sector!$B$50,Sector!$B$50,IF(G1916=Sector!$B$51,Sector!$B$51,IF(G1916=Sector!$B$53,Sector!$B$53,INDEX(Sector!$E$57:$E$776,MATCH('Energy consumption (raw)'!F1916,Sector!$C$57:$C$776,FALSE)))))</f>
        <v>16 Manufacture of wood and of products of wood and cork, except furniture;
manufacture of articles of straw and plaiting materials</v>
      </c>
      <c r="J1916" s="561">
        <v>50447576</v>
      </c>
      <c r="K1916" s="561">
        <v>60167000</v>
      </c>
      <c r="L1916" s="561"/>
      <c r="M1916" s="561"/>
      <c r="N1916" s="561"/>
      <c r="O1916" s="561"/>
      <c r="P1916" s="561"/>
      <c r="Q1916" s="561"/>
      <c r="R1916" s="561"/>
      <c r="S1916" s="561"/>
      <c r="T1916" s="561"/>
      <c r="U1916" s="561"/>
      <c r="V1916" s="561"/>
      <c r="W1916" s="561"/>
      <c r="X1916" s="561"/>
      <c r="Y1916" s="561"/>
      <c r="Z1916" s="561"/>
      <c r="AA1916" s="561"/>
      <c r="AB1916" s="561"/>
      <c r="AC1916" s="561"/>
      <c r="AD1916" s="561"/>
      <c r="AE1916" s="561"/>
      <c r="AF1916" s="561"/>
      <c r="AG1916" s="561">
        <v>9283.7681000000011</v>
      </c>
      <c r="AH1916" s="561">
        <v>9283.7681000000011</v>
      </c>
      <c r="AI1916" s="290" t="s">
        <v>310</v>
      </c>
      <c r="AJ1916" s="290" t="s">
        <v>392</v>
      </c>
    </row>
    <row r="1917" spans="2:36" x14ac:dyDescent="0.25">
      <c r="B1917" s="554">
        <v>1815</v>
      </c>
      <c r="C1917" s="555"/>
      <c r="D1917" s="556"/>
      <c r="E1917" s="290" t="s">
        <v>395</v>
      </c>
      <c r="F1917" s="290" t="s">
        <v>877</v>
      </c>
      <c r="G1917" s="290" t="s">
        <v>397</v>
      </c>
      <c r="H1917" s="183" t="str">
        <f>INDEX(Sector!$D$57:$D$776,MATCH('Energy consumption (raw)'!F1917,Sector!$C$57:$C$776,FALSE))</f>
        <v>Manufacture of footwear, preliminary processing of leather</v>
      </c>
      <c r="I1917" s="183" t="str">
        <f>IF(G1917=Sector!$B$50,Sector!$B$50,IF(G1917=Sector!$B$51,Sector!$B$51,IF(G1917=Sector!$B$53,Sector!$B$53,INDEX(Sector!$E$57:$E$776,MATCH('Energy consumption (raw)'!F1917,Sector!$C$57:$C$776,FALSE)))))</f>
        <v>15 Manufacture of leather and related products</v>
      </c>
      <c r="J1917" s="561"/>
      <c r="K1917" s="561">
        <v>23203400</v>
      </c>
      <c r="L1917" s="561"/>
      <c r="M1917" s="561"/>
      <c r="N1917" s="561"/>
      <c r="O1917" s="561"/>
      <c r="P1917" s="561"/>
      <c r="Q1917" s="561"/>
      <c r="R1917" s="561"/>
      <c r="S1917" s="561"/>
      <c r="T1917" s="561"/>
      <c r="U1917" s="561"/>
      <c r="V1917" s="561"/>
      <c r="W1917" s="561"/>
      <c r="X1917" s="561"/>
      <c r="Y1917" s="561"/>
      <c r="Z1917" s="561"/>
      <c r="AA1917" s="561"/>
      <c r="AB1917" s="561"/>
      <c r="AC1917" s="561"/>
      <c r="AD1917" s="561"/>
      <c r="AE1917" s="561"/>
      <c r="AF1917" s="561"/>
      <c r="AG1917" s="561">
        <v>3580.2846200000004</v>
      </c>
      <c r="AH1917" s="561">
        <v>3580.2846200000004</v>
      </c>
      <c r="AI1917" s="290" t="s">
        <v>310</v>
      </c>
      <c r="AJ1917" s="290" t="s">
        <v>392</v>
      </c>
    </row>
    <row r="1918" spans="2:36" x14ac:dyDescent="0.25">
      <c r="B1918" s="554">
        <v>1816</v>
      </c>
      <c r="C1918" s="555"/>
      <c r="D1918" s="556"/>
      <c r="E1918" s="290" t="s">
        <v>395</v>
      </c>
      <c r="F1918" s="290" t="s">
        <v>782</v>
      </c>
      <c r="G1918" s="290" t="s">
        <v>397</v>
      </c>
      <c r="H1918" s="183" t="str">
        <f>INDEX(Sector!$D$57:$D$776,MATCH('Energy consumption (raw)'!F1918,Sector!$C$57:$C$776,FALSE))</f>
        <v>Food production</v>
      </c>
      <c r="I1918" s="183" t="str">
        <f>IF(G1918=Sector!$B$50,Sector!$B$50,IF(G1918=Sector!$B$51,Sector!$B$51,IF(G1918=Sector!$B$53,Sector!$B$53,INDEX(Sector!$E$57:$E$776,MATCH('Energy consumption (raw)'!F1918,Sector!$C$57:$C$776,FALSE)))))</f>
        <v>10 Manufacture of food products</v>
      </c>
      <c r="J1918" s="561">
        <v>46470992</v>
      </c>
      <c r="K1918" s="561">
        <v>45787500</v>
      </c>
      <c r="L1918" s="561"/>
      <c r="M1918" s="561"/>
      <c r="N1918" s="561">
        <v>4867</v>
      </c>
      <c r="O1918" s="561"/>
      <c r="P1918" s="561"/>
      <c r="Q1918" s="561"/>
      <c r="R1918" s="561">
        <v>13.67</v>
      </c>
      <c r="S1918" s="561"/>
      <c r="T1918" s="561"/>
      <c r="U1918" s="561"/>
      <c r="V1918" s="561"/>
      <c r="W1918" s="561"/>
      <c r="X1918" s="561"/>
      <c r="Y1918" s="561"/>
      <c r="Z1918" s="561"/>
      <c r="AA1918" s="561"/>
      <c r="AB1918" s="561">
        <v>9507</v>
      </c>
      <c r="AC1918" s="561"/>
      <c r="AD1918" s="561"/>
      <c r="AE1918" s="561"/>
      <c r="AF1918" s="561"/>
      <c r="AG1918" s="561">
        <v>14031.965650000002</v>
      </c>
      <c r="AH1918" s="561">
        <v>12785.678690000001</v>
      </c>
      <c r="AI1918" s="290" t="s">
        <v>310</v>
      </c>
      <c r="AJ1918" s="290" t="s">
        <v>392</v>
      </c>
    </row>
    <row r="1919" spans="2:36" x14ac:dyDescent="0.25">
      <c r="B1919" s="554">
        <v>1817</v>
      </c>
      <c r="C1919" s="555"/>
      <c r="D1919" s="556"/>
      <c r="E1919" s="290" t="s">
        <v>395</v>
      </c>
      <c r="F1919" s="290" t="s">
        <v>878</v>
      </c>
      <c r="G1919" s="290" t="s">
        <v>397</v>
      </c>
      <c r="H1919" s="183" t="str">
        <f>INDEX(Sector!$D$57:$D$776,MATCH('Energy consumption (raw)'!F1919,Sector!$C$57:$C$776,FALSE))</f>
        <v>Wood processing industry</v>
      </c>
      <c r="I1919" s="183" t="str">
        <f>IF(G1919=Sector!$B$50,Sector!$B$50,IF(G1919=Sector!$B$51,Sector!$B$51,IF(G1919=Sector!$B$53,Sector!$B$53,INDEX(Sector!$E$57:$E$776,MATCH('Energy consumption (raw)'!F1919,Sector!$C$57:$C$776,FALSE)))))</f>
        <v>16 Manufacture of wood and of products of wood and cork, except furniture;
manufacture of articles of straw and plaiting materials</v>
      </c>
      <c r="J1919" s="561">
        <v>16207200</v>
      </c>
      <c r="K1919" s="561">
        <v>31047900</v>
      </c>
      <c r="L1919" s="561"/>
      <c r="M1919" s="561"/>
      <c r="N1919" s="561"/>
      <c r="O1919" s="561"/>
      <c r="P1919" s="561"/>
      <c r="Q1919" s="561"/>
      <c r="R1919" s="561"/>
      <c r="S1919" s="561"/>
      <c r="T1919" s="561"/>
      <c r="U1919" s="561"/>
      <c r="V1919" s="561"/>
      <c r="W1919" s="561"/>
      <c r="X1919" s="561"/>
      <c r="Y1919" s="561"/>
      <c r="Z1919" s="561"/>
      <c r="AA1919" s="561"/>
      <c r="AB1919" s="561"/>
      <c r="AC1919" s="561"/>
      <c r="AD1919" s="561"/>
      <c r="AE1919" s="561"/>
      <c r="AF1919" s="561"/>
      <c r="AG1919" s="561">
        <v>4790.6909700000006</v>
      </c>
      <c r="AH1919" s="561">
        <v>4551.0160900000001</v>
      </c>
      <c r="AI1919" s="290" t="s">
        <v>310</v>
      </c>
      <c r="AJ1919" s="290" t="s">
        <v>392</v>
      </c>
    </row>
    <row r="1920" spans="2:36" x14ac:dyDescent="0.25">
      <c r="B1920" s="554">
        <v>1818</v>
      </c>
      <c r="C1920" s="555"/>
      <c r="D1920" s="556"/>
      <c r="E1920" s="290" t="s">
        <v>395</v>
      </c>
      <c r="F1920" s="290" t="s">
        <v>877</v>
      </c>
      <c r="G1920" s="290" t="s">
        <v>397</v>
      </c>
      <c r="H1920" s="183" t="str">
        <f>INDEX(Sector!$D$57:$D$776,MATCH('Energy consumption (raw)'!F1920,Sector!$C$57:$C$776,FALSE))</f>
        <v>Manufacture of footwear, preliminary processing of leather</v>
      </c>
      <c r="I1920" s="183" t="str">
        <f>IF(G1920=Sector!$B$50,Sector!$B$50,IF(G1920=Sector!$B$51,Sector!$B$51,IF(G1920=Sector!$B$53,Sector!$B$53,INDEX(Sector!$E$57:$E$776,MATCH('Energy consumption (raw)'!F1920,Sector!$C$57:$C$776,FALSE)))))</f>
        <v>15 Manufacture of leather and related products</v>
      </c>
      <c r="J1920" s="561">
        <v>9671400</v>
      </c>
      <c r="K1920" s="561">
        <v>44756750</v>
      </c>
      <c r="L1920" s="561"/>
      <c r="M1920" s="561"/>
      <c r="N1920" s="561"/>
      <c r="O1920" s="561"/>
      <c r="P1920" s="561"/>
      <c r="Q1920" s="561"/>
      <c r="R1920" s="561"/>
      <c r="S1920" s="561"/>
      <c r="T1920" s="561"/>
      <c r="U1920" s="561"/>
      <c r="V1920" s="561">
        <v>12.72</v>
      </c>
      <c r="W1920" s="561"/>
      <c r="X1920" s="561"/>
      <c r="Y1920" s="561">
        <v>50.59</v>
      </c>
      <c r="Z1920" s="561"/>
      <c r="AA1920" s="561"/>
      <c r="AB1920" s="561"/>
      <c r="AC1920" s="561"/>
      <c r="AD1920" s="561"/>
      <c r="AE1920" s="561"/>
      <c r="AF1920" s="561"/>
      <c r="AG1920" s="561">
        <v>6974.4656250000007</v>
      </c>
      <c r="AH1920" s="561">
        <v>6691.8381149000006</v>
      </c>
      <c r="AI1920" s="290" t="s">
        <v>310</v>
      </c>
      <c r="AJ1920" s="290" t="s">
        <v>392</v>
      </c>
    </row>
    <row r="1921" spans="2:36" x14ac:dyDescent="0.25">
      <c r="B1921" s="290">
        <v>1819</v>
      </c>
      <c r="C1921" s="556"/>
      <c r="D1921" s="556"/>
      <c r="E1921" s="290" t="s">
        <v>395</v>
      </c>
      <c r="F1921" s="290" t="s">
        <v>879</v>
      </c>
      <c r="G1921" s="290" t="s">
        <v>397</v>
      </c>
      <c r="H1921" s="183" t="str">
        <f>INDEX(Sector!$D$57:$D$776,MATCH('Energy consumption (raw)'!F1921,Sector!$C$57:$C$776,FALSE))</f>
        <v>Production of metals such as: iron, steel, non-ferrous metals, precious metals casting iron and steel, casting non-ferrous metals casting iron and steel, casting non-ferrous metals</v>
      </c>
      <c r="I1921" s="183" t="str">
        <f>IF(G1921=Sector!$B$50,Sector!$B$50,IF(G1921=Sector!$B$51,Sector!$B$51,IF(G1921=Sector!$B$53,Sector!$B$53,INDEX(Sector!$E$57:$E$776,MATCH('Energy consumption (raw)'!F1921,Sector!$C$57:$C$776,FALSE)))))</f>
        <v>24 Manufacture of basic metals</v>
      </c>
      <c r="J1921" s="561">
        <v>48258200</v>
      </c>
      <c r="K1921" s="561">
        <v>41420900</v>
      </c>
      <c r="L1921" s="561"/>
      <c r="M1921" s="561"/>
      <c r="N1921" s="561"/>
      <c r="O1921" s="561"/>
      <c r="P1921" s="561"/>
      <c r="Q1921" s="561"/>
      <c r="R1921" s="561"/>
      <c r="S1921" s="561"/>
      <c r="T1921" s="561"/>
      <c r="U1921" s="561"/>
      <c r="V1921" s="561"/>
      <c r="W1921" s="561"/>
      <c r="X1921" s="561"/>
      <c r="Y1921" s="561"/>
      <c r="Z1921" s="561"/>
      <c r="AA1921" s="561"/>
      <c r="AB1921" s="561"/>
      <c r="AC1921" s="561"/>
      <c r="AD1921" s="561"/>
      <c r="AE1921" s="561"/>
      <c r="AF1921" s="561"/>
      <c r="AG1921" s="561">
        <v>6391.2448700000004</v>
      </c>
      <c r="AH1921" s="561">
        <v>7934.2448700000004</v>
      </c>
      <c r="AI1921" s="290" t="s">
        <v>310</v>
      </c>
      <c r="AJ1921" s="290" t="s">
        <v>392</v>
      </c>
    </row>
    <row r="1922" spans="2:36" x14ac:dyDescent="0.25">
      <c r="B1922" s="554">
        <v>1820</v>
      </c>
      <c r="C1922" s="555"/>
      <c r="D1922" s="556"/>
      <c r="E1922" s="290" t="s">
        <v>395</v>
      </c>
      <c r="F1922" s="290" t="s">
        <v>877</v>
      </c>
      <c r="G1922" s="290" t="s">
        <v>397</v>
      </c>
      <c r="H1922" s="183" t="str">
        <f>INDEX(Sector!$D$57:$D$776,MATCH('Energy consumption (raw)'!F1922,Sector!$C$57:$C$776,FALSE))</f>
        <v>Manufacture of footwear, preliminary processing of leather</v>
      </c>
      <c r="I1922" s="183" t="str">
        <f>IF(G1922=Sector!$B$50,Sector!$B$50,IF(G1922=Sector!$B$51,Sector!$B$51,IF(G1922=Sector!$B$53,Sector!$B$53,INDEX(Sector!$E$57:$E$776,MATCH('Energy consumption (raw)'!F1922,Sector!$C$57:$C$776,FALSE)))))</f>
        <v>15 Manufacture of leather and related products</v>
      </c>
      <c r="J1922" s="561">
        <v>13936500</v>
      </c>
      <c r="K1922" s="561">
        <v>18791600</v>
      </c>
      <c r="L1922" s="561"/>
      <c r="M1922" s="561"/>
      <c r="N1922" s="561"/>
      <c r="O1922" s="561"/>
      <c r="P1922" s="561"/>
      <c r="Q1922" s="561"/>
      <c r="R1922" s="561"/>
      <c r="S1922" s="561"/>
      <c r="T1922" s="561"/>
      <c r="U1922" s="561"/>
      <c r="V1922" s="561"/>
      <c r="W1922" s="561"/>
      <c r="X1922" s="561"/>
      <c r="Y1922" s="561"/>
      <c r="Z1922" s="561"/>
      <c r="AA1922" s="561"/>
      <c r="AB1922" s="561"/>
      <c r="AC1922" s="561"/>
      <c r="AD1922" s="561"/>
      <c r="AE1922" s="561"/>
      <c r="AF1922" s="561"/>
      <c r="AG1922" s="561">
        <v>2899.5438800000002</v>
      </c>
      <c r="AH1922" s="561">
        <v>2745.2284500000001</v>
      </c>
      <c r="AI1922" s="290" t="s">
        <v>310</v>
      </c>
      <c r="AJ1922" s="290" t="s">
        <v>392</v>
      </c>
    </row>
    <row r="1923" spans="2:36" x14ac:dyDescent="0.25">
      <c r="B1923" s="554">
        <v>1821</v>
      </c>
      <c r="C1923" s="555"/>
      <c r="D1923" s="556"/>
      <c r="E1923" s="290" t="s">
        <v>395</v>
      </c>
      <c r="F1923" s="290" t="s">
        <v>868</v>
      </c>
      <c r="G1923" s="290" t="s">
        <v>397</v>
      </c>
      <c r="H1923" s="183" t="str">
        <f>INDEX(Sector!$D$57:$D$776,MATCH('Energy consumption (raw)'!F1923,Sector!$C$57:$C$776,FALSE))</f>
        <v>Producing products from rubber and plastic of all kinds</v>
      </c>
      <c r="I1923" s="183" t="str">
        <f>IF(G1923=Sector!$B$50,Sector!$B$50,IF(G1923=Sector!$B$51,Sector!$B$51,IF(G1923=Sector!$B$53,Sector!$B$53,INDEX(Sector!$E$57:$E$776,MATCH('Energy consumption (raw)'!F1923,Sector!$C$57:$C$776,FALSE)))))</f>
        <v>22 Manufacture of rubber and plastics products</v>
      </c>
      <c r="J1923" s="561">
        <v>8113900</v>
      </c>
      <c r="K1923" s="561">
        <v>32288500</v>
      </c>
      <c r="L1923" s="561"/>
      <c r="M1923" s="561"/>
      <c r="N1923" s="561"/>
      <c r="O1923" s="561"/>
      <c r="P1923" s="561"/>
      <c r="Q1923" s="561"/>
      <c r="R1923" s="561"/>
      <c r="S1923" s="561"/>
      <c r="T1923" s="561"/>
      <c r="U1923" s="561"/>
      <c r="V1923" s="561"/>
      <c r="W1923" s="561"/>
      <c r="X1923" s="561"/>
      <c r="Y1923" s="561"/>
      <c r="Z1923" s="561"/>
      <c r="AA1923" s="561"/>
      <c r="AB1923" s="561"/>
      <c r="AC1923" s="561"/>
      <c r="AD1923" s="561"/>
      <c r="AE1923" s="561"/>
      <c r="AF1923" s="561"/>
      <c r="AG1923" s="561">
        <v>4982.1155500000004</v>
      </c>
      <c r="AH1923" s="561">
        <v>4210.15265</v>
      </c>
      <c r="AI1923" s="290" t="s">
        <v>310</v>
      </c>
      <c r="AJ1923" s="290" t="s">
        <v>392</v>
      </c>
    </row>
    <row r="1924" spans="2:36" x14ac:dyDescent="0.25">
      <c r="B1924" s="554">
        <v>1822</v>
      </c>
      <c r="C1924" s="555"/>
      <c r="D1924" s="556"/>
      <c r="E1924" s="290" t="s">
        <v>395</v>
      </c>
      <c r="F1924" s="290" t="s">
        <v>782</v>
      </c>
      <c r="G1924" s="290" t="s">
        <v>397</v>
      </c>
      <c r="H1924" s="183" t="str">
        <f>INDEX(Sector!$D$57:$D$776,MATCH('Energy consumption (raw)'!F1924,Sector!$C$57:$C$776,FALSE))</f>
        <v>Food production</v>
      </c>
      <c r="I1924" s="183" t="str">
        <f>IF(G1924=Sector!$B$50,Sector!$B$50,IF(G1924=Sector!$B$51,Sector!$B$51,IF(G1924=Sector!$B$53,Sector!$B$53,INDEX(Sector!$E$57:$E$776,MATCH('Energy consumption (raw)'!F1924,Sector!$C$57:$C$776,FALSE)))))</f>
        <v>10 Manufacture of food products</v>
      </c>
      <c r="J1924" s="561">
        <v>12039800</v>
      </c>
      <c r="K1924" s="561">
        <v>14814800</v>
      </c>
      <c r="L1924" s="561"/>
      <c r="M1924" s="561"/>
      <c r="N1924" s="561"/>
      <c r="O1924" s="561"/>
      <c r="P1924" s="561"/>
      <c r="Q1924" s="561"/>
      <c r="R1924" s="561"/>
      <c r="S1924" s="561"/>
      <c r="T1924" s="561"/>
      <c r="U1924" s="561"/>
      <c r="V1924" s="561"/>
      <c r="W1924" s="561"/>
      <c r="X1924" s="561"/>
      <c r="Y1924" s="561"/>
      <c r="Z1924" s="561"/>
      <c r="AA1924" s="561"/>
      <c r="AB1924" s="561"/>
      <c r="AC1924" s="561"/>
      <c r="AD1924" s="561"/>
      <c r="AE1924" s="561"/>
      <c r="AF1924" s="561"/>
      <c r="AG1924" s="561">
        <v>2285.92364</v>
      </c>
      <c r="AH1924" s="561">
        <v>1976.8607400000001</v>
      </c>
      <c r="AI1924" s="290" t="s">
        <v>310</v>
      </c>
      <c r="AJ1924" s="290" t="s">
        <v>392</v>
      </c>
    </row>
    <row r="1925" spans="2:36" x14ac:dyDescent="0.25">
      <c r="B1925" s="554">
        <v>1823</v>
      </c>
      <c r="C1925" s="555"/>
      <c r="D1925" s="556"/>
      <c r="E1925" s="290" t="s">
        <v>395</v>
      </c>
      <c r="F1925" s="290" t="s">
        <v>537</v>
      </c>
      <c r="G1925" s="290" t="s">
        <v>397</v>
      </c>
      <c r="H1925" s="183" t="str">
        <f>INDEX(Sector!$D$57:$D$776,MATCH('Energy consumption (raw)'!F1925,Sector!$C$57:$C$776,FALSE))</f>
        <v>Mechanical processing, metal processing and coating</v>
      </c>
      <c r="I1925" s="183" t="str">
        <f>IF(G1925=Sector!$B$50,Sector!$B$50,IF(G1925=Sector!$B$51,Sector!$B$51,IF(G1925=Sector!$B$53,Sector!$B$53,INDEX(Sector!$E$57:$E$776,MATCH('Energy consumption (raw)'!F1925,Sector!$C$57:$C$776,FALSE)))))</f>
        <v>24 Manufacture of basic metals</v>
      </c>
      <c r="J1925" s="561">
        <v>16466855</v>
      </c>
      <c r="K1925" s="561">
        <v>11486000</v>
      </c>
      <c r="L1925" s="561"/>
      <c r="M1925" s="561"/>
      <c r="N1925" s="561"/>
      <c r="O1925" s="561"/>
      <c r="P1925" s="561"/>
      <c r="Q1925" s="561"/>
      <c r="R1925" s="561"/>
      <c r="S1925" s="561"/>
      <c r="T1925" s="561"/>
      <c r="U1925" s="561"/>
      <c r="V1925" s="561"/>
      <c r="W1925" s="561"/>
      <c r="X1925" s="561"/>
      <c r="Y1925" s="561"/>
      <c r="Z1925" s="561"/>
      <c r="AA1925" s="561"/>
      <c r="AB1925" s="561"/>
      <c r="AC1925" s="561"/>
      <c r="AD1925" s="561"/>
      <c r="AE1925" s="561"/>
      <c r="AF1925" s="561"/>
      <c r="AG1925" s="561">
        <v>1772.2898</v>
      </c>
      <c r="AH1925" s="561">
        <v>1926.2812000000001</v>
      </c>
      <c r="AI1925" s="290" t="s">
        <v>310</v>
      </c>
      <c r="AJ1925" s="290" t="s">
        <v>392</v>
      </c>
    </row>
    <row r="1926" spans="2:36" x14ac:dyDescent="0.25">
      <c r="B1926" s="554">
        <v>1824</v>
      </c>
      <c r="C1926" s="555"/>
      <c r="D1926" s="556"/>
      <c r="E1926" s="290" t="s">
        <v>395</v>
      </c>
      <c r="F1926" s="290" t="s">
        <v>880</v>
      </c>
      <c r="G1926" s="290" t="s">
        <v>397</v>
      </c>
      <c r="H1926" s="183" t="str">
        <f>INDEX(Sector!$D$57:$D$776,MATCH('Energy consumption (raw)'!F1926,Sector!$C$57:$C$776,FALSE))</f>
        <v>Manufacture of motor vehicles and trailers</v>
      </c>
      <c r="I1926" s="183" t="str">
        <f>IF(G1926=Sector!$B$50,Sector!$B$50,IF(G1926=Sector!$B$51,Sector!$B$51,IF(G1926=Sector!$B$53,Sector!$B$53,INDEX(Sector!$E$57:$E$776,MATCH('Energy consumption (raw)'!F1926,Sector!$C$57:$C$776,FALSE)))))</f>
        <v>29 Manufacture of motor vehicles, trailers and semi-trailers</v>
      </c>
      <c r="J1926" s="561">
        <v>13249299</v>
      </c>
      <c r="K1926" s="561">
        <v>16133044</v>
      </c>
      <c r="L1926" s="561"/>
      <c r="M1926" s="561"/>
      <c r="N1926" s="561"/>
      <c r="O1926" s="561"/>
      <c r="P1926" s="561"/>
      <c r="Q1926" s="561"/>
      <c r="R1926" s="561">
        <v>52</v>
      </c>
      <c r="S1926" s="561"/>
      <c r="T1926" s="561"/>
      <c r="U1926" s="561"/>
      <c r="V1926" s="561"/>
      <c r="W1926" s="561"/>
      <c r="X1926" s="561"/>
      <c r="Y1926" s="561">
        <v>418</v>
      </c>
      <c r="Z1926" s="561"/>
      <c r="AA1926" s="561"/>
      <c r="AB1926" s="561"/>
      <c r="AC1926" s="561"/>
      <c r="AD1926" s="561"/>
      <c r="AE1926" s="561"/>
      <c r="AF1926" s="561"/>
      <c r="AG1926" s="561">
        <v>2997.9886892</v>
      </c>
      <c r="AH1926" s="561">
        <v>1624.4241100000002</v>
      </c>
      <c r="AI1926" s="290" t="s">
        <v>310</v>
      </c>
      <c r="AJ1926" s="290" t="s">
        <v>392</v>
      </c>
    </row>
    <row r="1927" spans="2:36" x14ac:dyDescent="0.25">
      <c r="B1927" s="554">
        <v>1825</v>
      </c>
      <c r="C1927" s="555"/>
      <c r="D1927" s="556"/>
      <c r="E1927" s="290" t="s">
        <v>395</v>
      </c>
      <c r="F1927" s="290" t="s">
        <v>878</v>
      </c>
      <c r="G1927" s="290" t="s">
        <v>397</v>
      </c>
      <c r="H1927" s="183" t="str">
        <f>INDEX(Sector!$D$57:$D$776,MATCH('Energy consumption (raw)'!F1927,Sector!$C$57:$C$776,FALSE))</f>
        <v>Wood processing industry</v>
      </c>
      <c r="I1927" s="183" t="str">
        <f>IF(G1927=Sector!$B$50,Sector!$B$50,IF(G1927=Sector!$B$51,Sector!$B$51,IF(G1927=Sector!$B$53,Sector!$B$53,INDEX(Sector!$E$57:$E$776,MATCH('Energy consumption (raw)'!F1927,Sector!$C$57:$C$776,FALSE)))))</f>
        <v>16 Manufacture of wood and of products of wood and cork, except furniture;
manufacture of articles of straw and plaiting materials</v>
      </c>
      <c r="J1927" s="561">
        <v>10469500</v>
      </c>
      <c r="K1927" s="561">
        <v>11643700</v>
      </c>
      <c r="L1927" s="561"/>
      <c r="M1927" s="561"/>
      <c r="N1927" s="561"/>
      <c r="O1927" s="561"/>
      <c r="P1927" s="561"/>
      <c r="Q1927" s="561"/>
      <c r="R1927" s="561">
        <v>60</v>
      </c>
      <c r="S1927" s="561"/>
      <c r="T1927" s="561"/>
      <c r="U1927" s="561"/>
      <c r="V1927" s="561">
        <v>12.16</v>
      </c>
      <c r="W1927" s="561"/>
      <c r="X1927" s="561"/>
      <c r="Y1927" s="561"/>
      <c r="Z1927" s="561"/>
      <c r="AA1927" s="561"/>
      <c r="AB1927" s="561"/>
      <c r="AC1927" s="561"/>
      <c r="AD1927" s="561"/>
      <c r="AE1927" s="561"/>
      <c r="AF1927" s="561"/>
      <c r="AG1927" s="561">
        <v>1870.5909100000001</v>
      </c>
      <c r="AH1927" s="561">
        <v>1642.2303300000001</v>
      </c>
      <c r="AI1927" s="290" t="s">
        <v>310</v>
      </c>
      <c r="AJ1927" s="290" t="s">
        <v>392</v>
      </c>
    </row>
    <row r="1928" spans="2:36" x14ac:dyDescent="0.25">
      <c r="B1928" s="554">
        <v>1826</v>
      </c>
      <c r="C1928" s="555"/>
      <c r="D1928" s="556"/>
      <c r="E1928" s="290" t="s">
        <v>395</v>
      </c>
      <c r="F1928" s="290" t="s">
        <v>878</v>
      </c>
      <c r="G1928" s="290" t="s">
        <v>397</v>
      </c>
      <c r="H1928" s="183" t="str">
        <f>INDEX(Sector!$D$57:$D$776,MATCH('Energy consumption (raw)'!F1928,Sector!$C$57:$C$776,FALSE))</f>
        <v>Wood processing industry</v>
      </c>
      <c r="I1928" s="183" t="str">
        <f>IF(G1928=Sector!$B$50,Sector!$B$50,IF(G1928=Sector!$B$51,Sector!$B$51,IF(G1928=Sector!$B$53,Sector!$B$53,INDEX(Sector!$E$57:$E$776,MATCH('Energy consumption (raw)'!F1928,Sector!$C$57:$C$776,FALSE)))))</f>
        <v>16 Manufacture of wood and of products of wood and cork, except furniture;
manufacture of articles of straw and plaiting materials</v>
      </c>
      <c r="J1928" s="561"/>
      <c r="K1928" s="561">
        <v>9932800</v>
      </c>
      <c r="L1928" s="561"/>
      <c r="M1928" s="561"/>
      <c r="N1928" s="561"/>
      <c r="O1928" s="561"/>
      <c r="P1928" s="561"/>
      <c r="Q1928" s="561"/>
      <c r="R1928" s="561"/>
      <c r="S1928" s="561"/>
      <c r="T1928" s="561"/>
      <c r="U1928" s="561"/>
      <c r="V1928" s="561"/>
      <c r="W1928" s="561"/>
      <c r="X1928" s="561"/>
      <c r="Y1928" s="561"/>
      <c r="Z1928" s="561"/>
      <c r="AA1928" s="561"/>
      <c r="AB1928" s="561"/>
      <c r="AC1928" s="561"/>
      <c r="AD1928" s="561"/>
      <c r="AE1928" s="561"/>
      <c r="AF1928" s="561"/>
      <c r="AG1928" s="561">
        <v>1532.6310400000002</v>
      </c>
      <c r="AH1928" s="561">
        <v>1378.79394</v>
      </c>
      <c r="AI1928" s="290" t="s">
        <v>310</v>
      </c>
      <c r="AJ1928" s="290" t="s">
        <v>392</v>
      </c>
    </row>
    <row r="1929" spans="2:36" x14ac:dyDescent="0.25">
      <c r="B1929" s="554">
        <v>1827</v>
      </c>
      <c r="C1929" s="555"/>
      <c r="D1929" s="556"/>
      <c r="E1929" s="290" t="s">
        <v>395</v>
      </c>
      <c r="F1929" s="290" t="s">
        <v>881</v>
      </c>
      <c r="G1929" s="290" t="s">
        <v>397</v>
      </c>
      <c r="H1929" s="183" t="str">
        <f>INDEX(Sector!$D$57:$D$776,MATCH('Energy consumption (raw)'!F1929,Sector!$C$57:$C$776,FALSE))</f>
        <v>Paper and paper products industry</v>
      </c>
      <c r="I1929" s="183" t="str">
        <f>IF(G1929=Sector!$B$50,Sector!$B$50,IF(G1929=Sector!$B$51,Sector!$B$51,IF(G1929=Sector!$B$53,Sector!$B$53,INDEX(Sector!$E$57:$E$776,MATCH('Energy consumption (raw)'!F1929,Sector!$C$57:$C$776,FALSE)))))</f>
        <v>17 Manufacture of paper and paper products</v>
      </c>
      <c r="J1929" s="561"/>
      <c r="K1929" s="561">
        <v>8484300</v>
      </c>
      <c r="L1929" s="561"/>
      <c r="M1929" s="561"/>
      <c r="N1929" s="561"/>
      <c r="O1929" s="561"/>
      <c r="P1929" s="561"/>
      <c r="Q1929" s="561"/>
      <c r="R1929" s="561"/>
      <c r="S1929" s="561"/>
      <c r="T1929" s="561"/>
      <c r="U1929" s="561"/>
      <c r="V1929" s="561"/>
      <c r="W1929" s="561"/>
      <c r="X1929" s="561"/>
      <c r="Y1929" s="561"/>
      <c r="Z1929" s="561"/>
      <c r="AA1929" s="561"/>
      <c r="AB1929" s="561"/>
      <c r="AC1929" s="561"/>
      <c r="AD1929" s="561"/>
      <c r="AE1929" s="561"/>
      <c r="AF1929" s="561"/>
      <c r="AG1929" s="561">
        <v>1309.1274900000001</v>
      </c>
      <c r="AH1929" s="561">
        <v>1154.30287</v>
      </c>
      <c r="AI1929" s="290" t="s">
        <v>310</v>
      </c>
      <c r="AJ1929" s="290" t="s">
        <v>392</v>
      </c>
    </row>
    <row r="1930" spans="2:36" x14ac:dyDescent="0.25">
      <c r="B1930" s="554">
        <v>1828</v>
      </c>
      <c r="C1930" s="555"/>
      <c r="D1930" s="556"/>
      <c r="E1930" s="290" t="s">
        <v>395</v>
      </c>
      <c r="F1930" s="290" t="s">
        <v>880</v>
      </c>
      <c r="G1930" s="290" t="s">
        <v>397</v>
      </c>
      <c r="H1930" s="183" t="str">
        <f>INDEX(Sector!$D$57:$D$776,MATCH('Energy consumption (raw)'!F1930,Sector!$C$57:$C$776,FALSE))</f>
        <v>Manufacture of motor vehicles and trailers</v>
      </c>
      <c r="I1930" s="183" t="str">
        <f>IF(G1930=Sector!$B$50,Sector!$B$50,IF(G1930=Sector!$B$51,Sector!$B$51,IF(G1930=Sector!$B$53,Sector!$B$53,INDEX(Sector!$E$57:$E$776,MATCH('Energy consumption (raw)'!F1930,Sector!$C$57:$C$776,FALSE)))))</f>
        <v>29 Manufacture of motor vehicles, trailers and semi-trailers</v>
      </c>
      <c r="J1930" s="561"/>
      <c r="K1930" s="561">
        <v>7675400</v>
      </c>
      <c r="L1930" s="561"/>
      <c r="M1930" s="561"/>
      <c r="N1930" s="561"/>
      <c r="O1930" s="561"/>
      <c r="P1930" s="561"/>
      <c r="Q1930" s="561"/>
      <c r="R1930" s="561"/>
      <c r="S1930" s="561"/>
      <c r="T1930" s="561"/>
      <c r="U1930" s="561"/>
      <c r="V1930" s="561"/>
      <c r="W1930" s="561"/>
      <c r="X1930" s="561"/>
      <c r="Y1930" s="561"/>
      <c r="Z1930" s="561"/>
      <c r="AA1930" s="561"/>
      <c r="AB1930" s="561"/>
      <c r="AC1930" s="561"/>
      <c r="AD1930" s="561"/>
      <c r="AE1930" s="561"/>
      <c r="AF1930" s="561"/>
      <c r="AG1930" s="561">
        <v>1184.31422</v>
      </c>
      <c r="AH1930" s="561">
        <v>1168.91508</v>
      </c>
      <c r="AI1930" s="290" t="s">
        <v>310</v>
      </c>
      <c r="AJ1930" s="290" t="s">
        <v>392</v>
      </c>
    </row>
    <row r="1931" spans="2:36" x14ac:dyDescent="0.25">
      <c r="B1931" s="554">
        <v>1829</v>
      </c>
      <c r="C1931" s="555"/>
      <c r="D1931" s="556"/>
      <c r="E1931" s="290" t="s">
        <v>395</v>
      </c>
      <c r="F1931" s="290" t="s">
        <v>782</v>
      </c>
      <c r="G1931" s="290" t="s">
        <v>397</v>
      </c>
      <c r="H1931" s="183" t="str">
        <f>INDEX(Sector!$D$57:$D$776,MATCH('Energy consumption (raw)'!F1931,Sector!$C$57:$C$776,FALSE))</f>
        <v>Food production</v>
      </c>
      <c r="I1931" s="183" t="str">
        <f>IF(G1931=Sector!$B$50,Sector!$B$50,IF(G1931=Sector!$B$51,Sector!$B$51,IF(G1931=Sector!$B$53,Sector!$B$53,INDEX(Sector!$E$57:$E$776,MATCH('Energy consumption (raw)'!F1931,Sector!$C$57:$C$776,FALSE)))))</f>
        <v>10 Manufacture of food products</v>
      </c>
      <c r="J1931" s="561"/>
      <c r="K1931" s="561">
        <v>8051600</v>
      </c>
      <c r="L1931" s="561"/>
      <c r="M1931" s="561"/>
      <c r="N1931" s="561"/>
      <c r="O1931" s="561"/>
      <c r="P1931" s="561"/>
      <c r="Q1931" s="561"/>
      <c r="R1931" s="561"/>
      <c r="S1931" s="561"/>
      <c r="T1931" s="561"/>
      <c r="U1931" s="561"/>
      <c r="V1931" s="561"/>
      <c r="W1931" s="561"/>
      <c r="X1931" s="561"/>
      <c r="Y1931" s="561"/>
      <c r="Z1931" s="561"/>
      <c r="AA1931" s="561"/>
      <c r="AB1931" s="561"/>
      <c r="AC1931" s="561"/>
      <c r="AD1931" s="561"/>
      <c r="AE1931" s="561"/>
      <c r="AF1931" s="561"/>
      <c r="AG1931" s="561">
        <v>1242.3618800000002</v>
      </c>
      <c r="AH1931" s="561">
        <v>1088.5402100000001</v>
      </c>
      <c r="AI1931" s="290" t="s">
        <v>310</v>
      </c>
      <c r="AJ1931" s="290" t="s">
        <v>392</v>
      </c>
    </row>
    <row r="1932" spans="2:36" x14ac:dyDescent="0.25">
      <c r="B1932" s="554">
        <v>1830</v>
      </c>
      <c r="C1932" s="555"/>
      <c r="D1932" s="556"/>
      <c r="E1932" s="290" t="s">
        <v>395</v>
      </c>
      <c r="F1932" s="290" t="s">
        <v>882</v>
      </c>
      <c r="G1932" s="290" t="s">
        <v>397</v>
      </c>
      <c r="H1932" s="183" t="str">
        <f>INDEX(Sector!$D$57:$D$776,MATCH('Energy consumption (raw)'!F1932,Sector!$C$57:$C$776,FALSE))</f>
        <v>Cashew kernel processing</v>
      </c>
      <c r="I1932" s="183" t="str">
        <f>IF(G1932=Sector!$B$50,Sector!$B$50,IF(G1932=Sector!$B$51,Sector!$B$51,IF(G1932=Sector!$B$53,Sector!$B$53,INDEX(Sector!$E$57:$E$776,MATCH('Energy consumption (raw)'!F1932,Sector!$C$57:$C$776,FALSE)))))</f>
        <v>10 Manufacture of food products</v>
      </c>
      <c r="J1932" s="561">
        <v>4002700</v>
      </c>
      <c r="K1932" s="561">
        <v>8262411</v>
      </c>
      <c r="L1932" s="561"/>
      <c r="M1932" s="561"/>
      <c r="N1932" s="561"/>
      <c r="O1932" s="561"/>
      <c r="P1932" s="561"/>
      <c r="Q1932" s="561"/>
      <c r="R1932" s="561"/>
      <c r="S1932" s="561"/>
      <c r="T1932" s="561"/>
      <c r="U1932" s="561"/>
      <c r="V1932" s="561"/>
      <c r="W1932" s="561"/>
      <c r="X1932" s="561"/>
      <c r="Y1932" s="561"/>
      <c r="Z1932" s="561"/>
      <c r="AA1932" s="561"/>
      <c r="AB1932" s="561"/>
      <c r="AC1932" s="561"/>
      <c r="AD1932" s="561"/>
      <c r="AE1932" s="561"/>
      <c r="AF1932" s="561"/>
      <c r="AG1932" s="561">
        <v>1274.8900173000002</v>
      </c>
      <c r="AH1932" s="561">
        <v>1796.2144779</v>
      </c>
      <c r="AI1932" s="290" t="s">
        <v>310</v>
      </c>
      <c r="AJ1932" s="290" t="s">
        <v>392</v>
      </c>
    </row>
    <row r="1933" spans="2:36" x14ac:dyDescent="0.25">
      <c r="B1933" s="554">
        <v>1831</v>
      </c>
      <c r="C1933" s="555"/>
      <c r="D1933" s="556"/>
      <c r="E1933" s="290" t="s">
        <v>395</v>
      </c>
      <c r="F1933" s="290" t="s">
        <v>883</v>
      </c>
      <c r="G1933" s="290" t="s">
        <v>397</v>
      </c>
      <c r="H1933" s="183" t="str">
        <f>INDEX(Sector!$D$57:$D$776,MATCH('Energy consumption (raw)'!F1933,Sector!$C$57:$C$776,FALSE))</f>
        <v>Breeding and hatching eggs</v>
      </c>
      <c r="I1933" s="183" t="str">
        <f>IF(G1933=Sector!$B$50,Sector!$B$50,IF(G1933=Sector!$B$51,Sector!$B$51,IF(G1933=Sector!$B$53,Sector!$B$53,INDEX(Sector!$E$57:$E$776,MATCH('Energy consumption (raw)'!F1933,Sector!$C$57:$C$776,FALSE)))))</f>
        <v>Agriculture</v>
      </c>
      <c r="J1933" s="561">
        <v>12678900</v>
      </c>
      <c r="K1933" s="561">
        <v>16876800</v>
      </c>
      <c r="L1933" s="561"/>
      <c r="M1933" s="561"/>
      <c r="N1933" s="290"/>
      <c r="O1933" s="290"/>
      <c r="P1933" s="290"/>
      <c r="Q1933" s="290"/>
      <c r="R1933" s="290"/>
      <c r="S1933" s="290"/>
      <c r="T1933" s="290"/>
      <c r="U1933" s="290"/>
      <c r="V1933" s="290"/>
      <c r="W1933" s="290"/>
      <c r="X1933" s="290"/>
      <c r="Y1933" s="290"/>
      <c r="Z1933" s="290"/>
      <c r="AA1933" s="290"/>
      <c r="AB1933" s="290"/>
      <c r="AC1933" s="290"/>
      <c r="AD1933" s="290"/>
      <c r="AE1933" s="290"/>
      <c r="AF1933" s="290"/>
      <c r="AG1933" s="561">
        <v>2604.09024</v>
      </c>
      <c r="AH1933" s="561">
        <v>12785.678690000001</v>
      </c>
      <c r="AI1933" s="290" t="s">
        <v>310</v>
      </c>
      <c r="AJ1933" s="290" t="s">
        <v>392</v>
      </c>
    </row>
    <row r="1934" spans="2:36" x14ac:dyDescent="0.25">
      <c r="B1934" s="554">
        <v>1832</v>
      </c>
      <c r="C1934" s="555"/>
      <c r="D1934" s="556"/>
      <c r="E1934" s="290" t="s">
        <v>395</v>
      </c>
      <c r="F1934" s="290" t="s">
        <v>884</v>
      </c>
      <c r="G1934" s="290" t="s">
        <v>397</v>
      </c>
      <c r="H1934" s="183" t="str">
        <f>INDEX(Sector!$D$57:$D$776,MATCH('Energy consumption (raw)'!F1934,Sector!$C$57:$C$776,FALSE))</f>
        <v>Liquefied gas production</v>
      </c>
      <c r="I1934" s="183" t="str">
        <f>IF(G1934=Sector!$B$50,Sector!$B$50,IF(G1934=Sector!$B$51,Sector!$B$51,IF(G1934=Sector!$B$53,Sector!$B$53,INDEX(Sector!$E$57:$E$776,MATCH('Energy consumption (raw)'!F1934,Sector!$C$57:$C$776,FALSE)))))</f>
        <v>06 Extraction of crude petroleum and natural gas</v>
      </c>
      <c r="J1934" s="561"/>
      <c r="K1934" s="561">
        <v>13392600</v>
      </c>
      <c r="L1934" s="561"/>
      <c r="M1934" s="561"/>
      <c r="N1934" s="561"/>
      <c r="O1934" s="561"/>
      <c r="P1934" s="561"/>
      <c r="Q1934" s="561"/>
      <c r="R1934" s="561"/>
      <c r="S1934" s="561"/>
      <c r="T1934" s="561"/>
      <c r="U1934" s="561"/>
      <c r="V1934" s="561"/>
      <c r="W1934" s="561"/>
      <c r="X1934" s="561"/>
      <c r="Y1934" s="561"/>
      <c r="Z1934" s="561"/>
      <c r="AA1934" s="561"/>
      <c r="AB1934" s="561"/>
      <c r="AC1934" s="561"/>
      <c r="AD1934" s="561"/>
      <c r="AE1934" s="561"/>
      <c r="AF1934" s="561"/>
      <c r="AG1934" s="561">
        <v>2066.4781800000001</v>
      </c>
      <c r="AH1934" s="561"/>
      <c r="AI1934" s="290" t="s">
        <v>310</v>
      </c>
      <c r="AJ1934" s="290" t="s">
        <v>392</v>
      </c>
    </row>
    <row r="1935" spans="2:36" x14ac:dyDescent="0.25">
      <c r="B1935" s="554">
        <v>1833</v>
      </c>
      <c r="C1935" s="555"/>
      <c r="D1935" s="556"/>
      <c r="E1935" s="290" t="s">
        <v>395</v>
      </c>
      <c r="F1935" s="290" t="s">
        <v>495</v>
      </c>
      <c r="G1935" s="290" t="s">
        <v>397</v>
      </c>
      <c r="H1935" s="183" t="str">
        <f>INDEX(Sector!$D$57:$D$776,MATCH('Energy consumption (raw)'!F1935,Sector!$C$57:$C$776,FALSE))</f>
        <v>Manufacture of metal products</v>
      </c>
      <c r="I1935" s="183" t="str">
        <f>IF(G1935=Sector!$B$50,Sector!$B$50,IF(G1935=Sector!$B$51,Sector!$B$51,IF(G1935=Sector!$B$53,Sector!$B$53,INDEX(Sector!$E$57:$E$776,MATCH('Energy consumption (raw)'!F1935,Sector!$C$57:$C$776,FALSE)))))</f>
        <v>25 Manufacture of fabricated metal products, except machinery and equipment</v>
      </c>
      <c r="J1935" s="561">
        <v>12863688</v>
      </c>
      <c r="K1935" s="561">
        <v>15017588</v>
      </c>
      <c r="L1935" s="561"/>
      <c r="M1935" s="561"/>
      <c r="N1935" s="561"/>
      <c r="O1935" s="561"/>
      <c r="P1935" s="561"/>
      <c r="Q1935" s="561"/>
      <c r="R1935" s="561"/>
      <c r="S1935" s="561"/>
      <c r="T1935" s="561"/>
      <c r="U1935" s="561"/>
      <c r="V1935" s="561"/>
      <c r="W1935" s="561"/>
      <c r="X1935" s="561"/>
      <c r="Y1935" s="561"/>
      <c r="Z1935" s="561"/>
      <c r="AA1935" s="561"/>
      <c r="AB1935" s="561"/>
      <c r="AC1935" s="561"/>
      <c r="AD1935" s="561"/>
      <c r="AE1935" s="561"/>
      <c r="AF1935" s="561"/>
      <c r="AG1935" s="561">
        <v>2317.2138284000002</v>
      </c>
      <c r="AH1935" s="561">
        <v>2427.4440511000003</v>
      </c>
      <c r="AI1935" s="290" t="s">
        <v>310</v>
      </c>
      <c r="AJ1935" s="290" t="s">
        <v>392</v>
      </c>
    </row>
    <row r="1936" spans="2:36" x14ac:dyDescent="0.25">
      <c r="B1936" s="554">
        <v>1834</v>
      </c>
      <c r="C1936" s="555"/>
      <c r="D1936" s="556"/>
      <c r="E1936" s="290" t="s">
        <v>395</v>
      </c>
      <c r="F1936" s="290" t="s">
        <v>885</v>
      </c>
      <c r="G1936" s="290" t="s">
        <v>397</v>
      </c>
      <c r="H1936" s="183" t="str">
        <f>INDEX(Sector!$D$57:$D$776,MATCH('Energy consumption (raw)'!F1936,Sector!$C$57:$C$776,FALSE))</f>
        <v>Producing shoes</v>
      </c>
      <c r="I1936" s="183" t="str">
        <f>IF(G1936=Sector!$B$50,Sector!$B$50,IF(G1936=Sector!$B$51,Sector!$B$51,IF(G1936=Sector!$B$53,Sector!$B$53,INDEX(Sector!$E$57:$E$776,MATCH('Energy consumption (raw)'!F1936,Sector!$C$57:$C$776,FALSE)))))</f>
        <v>14 Manufacture of wearing apparel</v>
      </c>
      <c r="J1936" s="561">
        <v>68827560</v>
      </c>
      <c r="K1936" s="561">
        <v>35270945</v>
      </c>
      <c r="L1936" s="561"/>
      <c r="M1936" s="561"/>
      <c r="N1936" s="561"/>
      <c r="O1936" s="561"/>
      <c r="P1936" s="561"/>
      <c r="Q1936" s="561"/>
      <c r="R1936" s="561">
        <v>19.995000000000001</v>
      </c>
      <c r="S1936" s="561"/>
      <c r="T1936" s="561"/>
      <c r="U1936" s="561"/>
      <c r="V1936" s="561"/>
      <c r="W1936" s="561"/>
      <c r="X1936" s="561"/>
      <c r="Y1936" s="561"/>
      <c r="Z1936" s="561"/>
      <c r="AA1936" s="561"/>
      <c r="AB1936" s="561"/>
      <c r="AC1936" s="561"/>
      <c r="AD1936" s="561"/>
      <c r="AE1936" s="561"/>
      <c r="AF1936" s="561"/>
      <c r="AG1936" s="561">
        <v>5462.7017135000006</v>
      </c>
      <c r="AH1936" s="561">
        <v>8735.7620705999998</v>
      </c>
      <c r="AI1936" s="290" t="s">
        <v>310</v>
      </c>
      <c r="AJ1936" s="290" t="s">
        <v>392</v>
      </c>
    </row>
    <row r="1937" spans="2:36" x14ac:dyDescent="0.25">
      <c r="B1937" s="554">
        <v>1835</v>
      </c>
      <c r="C1937" s="555"/>
      <c r="D1937" s="556"/>
      <c r="E1937" s="290" t="s">
        <v>395</v>
      </c>
      <c r="F1937" s="290" t="s">
        <v>885</v>
      </c>
      <c r="G1937" s="290" t="s">
        <v>397</v>
      </c>
      <c r="H1937" s="183" t="str">
        <f>INDEX(Sector!$D$57:$D$776,MATCH('Energy consumption (raw)'!F1937,Sector!$C$57:$C$776,FALSE))</f>
        <v>Producing shoes</v>
      </c>
      <c r="I1937" s="183" t="str">
        <f>IF(G1937=Sector!$B$50,Sector!$B$50,IF(G1937=Sector!$B$51,Sector!$B$51,IF(G1937=Sector!$B$53,Sector!$B$53,INDEX(Sector!$E$57:$E$776,MATCH('Energy consumption (raw)'!F1937,Sector!$C$57:$C$776,FALSE)))))</f>
        <v>14 Manufacture of wearing apparel</v>
      </c>
      <c r="J1937" s="561"/>
      <c r="K1937" s="561">
        <v>34236824</v>
      </c>
      <c r="L1937" s="561"/>
      <c r="M1937" s="561"/>
      <c r="N1937" s="561"/>
      <c r="O1937" s="561"/>
      <c r="P1937" s="561"/>
      <c r="Q1937" s="561"/>
      <c r="R1937" s="561">
        <v>13.16</v>
      </c>
      <c r="S1937" s="561"/>
      <c r="T1937" s="561"/>
      <c r="U1937" s="561"/>
      <c r="V1937" s="561"/>
      <c r="W1937" s="561"/>
      <c r="X1937" s="561"/>
      <c r="Y1937" s="561"/>
      <c r="Z1937" s="561"/>
      <c r="AA1937" s="561"/>
      <c r="AB1937" s="561"/>
      <c r="AC1937" s="561"/>
      <c r="AD1937" s="561"/>
      <c r="AE1937" s="561"/>
      <c r="AF1937" s="561"/>
      <c r="AG1937" s="561">
        <v>5296.1651432000008</v>
      </c>
      <c r="AH1937" s="561">
        <v>6478.7659924</v>
      </c>
      <c r="AI1937" s="290" t="s">
        <v>310</v>
      </c>
      <c r="AJ1937" s="290" t="s">
        <v>392</v>
      </c>
    </row>
    <row r="1938" spans="2:36" x14ac:dyDescent="0.25">
      <c r="B1938" s="554">
        <v>1836</v>
      </c>
      <c r="C1938" s="555"/>
      <c r="D1938" s="556"/>
      <c r="E1938" s="290" t="s">
        <v>395</v>
      </c>
      <c r="F1938" s="290" t="s">
        <v>850</v>
      </c>
      <c r="G1938" s="290" t="s">
        <v>397</v>
      </c>
      <c r="H1938" s="183" t="str">
        <f>INDEX(Sector!$D$57:$D$776,MATCH('Energy consumption (raw)'!F1938,Sector!$C$57:$C$776,FALSE))</f>
        <v>Production of yarn, weaving</v>
      </c>
      <c r="I1938" s="183" t="str">
        <f>IF(G1938=Sector!$B$50,Sector!$B$50,IF(G1938=Sector!$B$51,Sector!$B$51,IF(G1938=Sector!$B$53,Sector!$B$53,INDEX(Sector!$E$57:$E$776,MATCH('Energy consumption (raw)'!F1938,Sector!$C$57:$C$776,FALSE)))))</f>
        <v>13 Manufacture of textiles</v>
      </c>
      <c r="J1938" s="561">
        <v>235480769</v>
      </c>
      <c r="K1938" s="561">
        <v>228921969</v>
      </c>
      <c r="L1938" s="561"/>
      <c r="M1938" s="561"/>
      <c r="N1938" s="561"/>
      <c r="O1938" s="561"/>
      <c r="P1938" s="561"/>
      <c r="Q1938" s="561"/>
      <c r="R1938" s="561"/>
      <c r="S1938" s="561"/>
      <c r="T1938" s="561"/>
      <c r="U1938" s="561"/>
      <c r="V1938" s="561"/>
      <c r="W1938" s="561"/>
      <c r="X1938" s="561"/>
      <c r="Y1938" s="561"/>
      <c r="Z1938" s="561"/>
      <c r="AA1938" s="561"/>
      <c r="AB1938" s="561"/>
      <c r="AC1938" s="561"/>
      <c r="AD1938" s="561"/>
      <c r="AE1938" s="561"/>
      <c r="AF1938" s="561"/>
      <c r="AG1938" s="561">
        <v>35322.659816700005</v>
      </c>
      <c r="AH1938" s="561">
        <v>42634.904876600005</v>
      </c>
      <c r="AI1938" s="290" t="s">
        <v>310</v>
      </c>
      <c r="AJ1938" s="290" t="s">
        <v>392</v>
      </c>
    </row>
    <row r="1939" spans="2:36" x14ac:dyDescent="0.25">
      <c r="B1939" s="554">
        <v>1837</v>
      </c>
      <c r="C1939" s="555"/>
      <c r="D1939" s="556"/>
      <c r="E1939" s="290" t="s">
        <v>395</v>
      </c>
      <c r="F1939" s="290" t="s">
        <v>497</v>
      </c>
      <c r="G1939" s="290" t="s">
        <v>397</v>
      </c>
      <c r="H1939" s="183" t="str">
        <f>INDEX(Sector!$D$57:$D$776,MATCH('Energy consumption (raw)'!F1939,Sector!$C$57:$C$776,FALSE))</f>
        <v>Manufacture of radios, communication equipment</v>
      </c>
      <c r="I1939" s="183" t="str">
        <f>IF(G1939=Sector!$B$50,Sector!$B$50,IF(G1939=Sector!$B$51,Sector!$B$51,IF(G1939=Sector!$B$53,Sector!$B$53,INDEX(Sector!$E$57:$E$776,MATCH('Energy consumption (raw)'!F1939,Sector!$C$57:$C$776,FALSE)))))</f>
        <v>26 Manufacture of computer, electronic and optical products</v>
      </c>
      <c r="J1939" s="561">
        <v>52886651</v>
      </c>
      <c r="K1939" s="561">
        <v>55979051</v>
      </c>
      <c r="L1939" s="561"/>
      <c r="M1939" s="561"/>
      <c r="N1939" s="561"/>
      <c r="O1939" s="561"/>
      <c r="P1939" s="561"/>
      <c r="Q1939" s="561"/>
      <c r="R1939" s="561">
        <v>756</v>
      </c>
      <c r="S1939" s="561"/>
      <c r="T1939" s="561"/>
      <c r="U1939" s="561"/>
      <c r="V1939" s="561"/>
      <c r="W1939" s="561"/>
      <c r="X1939" s="561"/>
      <c r="Y1939" s="561"/>
      <c r="Z1939" s="561"/>
      <c r="AA1939" s="561"/>
      <c r="AB1939" s="561"/>
      <c r="AC1939" s="561"/>
      <c r="AD1939" s="561"/>
      <c r="AE1939" s="561"/>
      <c r="AF1939" s="561"/>
      <c r="AG1939" s="561">
        <v>9408.687569300002</v>
      </c>
      <c r="AH1939" s="561">
        <v>9211.1832025999993</v>
      </c>
      <c r="AI1939" s="290" t="s">
        <v>310</v>
      </c>
      <c r="AJ1939" s="290" t="s">
        <v>392</v>
      </c>
    </row>
    <row r="1940" spans="2:36" x14ac:dyDescent="0.25">
      <c r="B1940" s="554">
        <v>1838</v>
      </c>
      <c r="C1940" s="555"/>
      <c r="D1940" s="556"/>
      <c r="E1940" s="290" t="s">
        <v>395</v>
      </c>
      <c r="F1940" s="290" t="s">
        <v>504</v>
      </c>
      <c r="G1940" s="290" t="s">
        <v>397</v>
      </c>
      <c r="H1940" s="183" t="str">
        <f>INDEX(Sector!$D$57:$D$776,MATCH('Energy consumption (raw)'!F1940,Sector!$C$57:$C$776,FALSE))</f>
        <v>Production of animal feed</v>
      </c>
      <c r="I1940" s="183" t="str">
        <f>IF(G1940=Sector!$B$50,Sector!$B$50,IF(G1940=Sector!$B$51,Sector!$B$51,IF(G1940=Sector!$B$53,Sector!$B$53,INDEX(Sector!$E$57:$E$776,MATCH('Energy consumption (raw)'!F1940,Sector!$C$57:$C$776,FALSE)))))</f>
        <v>10 Manufacture of food products</v>
      </c>
      <c r="J1940" s="561">
        <v>5975362</v>
      </c>
      <c r="K1940" s="561">
        <v>7130562</v>
      </c>
      <c r="L1940" s="561"/>
      <c r="M1940" s="561"/>
      <c r="N1940" s="561"/>
      <c r="O1940" s="561"/>
      <c r="P1940" s="561"/>
      <c r="Q1940" s="561"/>
      <c r="R1940" s="561"/>
      <c r="S1940" s="561"/>
      <c r="T1940" s="561"/>
      <c r="U1940" s="561"/>
      <c r="V1940" s="561"/>
      <c r="W1940" s="561"/>
      <c r="X1940" s="561"/>
      <c r="Y1940" s="561"/>
      <c r="Z1940" s="561"/>
      <c r="AA1940" s="561"/>
      <c r="AB1940" s="561"/>
      <c r="AC1940" s="561"/>
      <c r="AD1940" s="561"/>
      <c r="AE1940" s="561"/>
      <c r="AF1940" s="561"/>
      <c r="AG1940" s="561">
        <v>1100.2457166000002</v>
      </c>
      <c r="AH1940" s="561">
        <v>1049.37887</v>
      </c>
      <c r="AI1940" s="290" t="s">
        <v>310</v>
      </c>
      <c r="AJ1940" s="290" t="s">
        <v>392</v>
      </c>
    </row>
    <row r="1941" spans="2:36" x14ac:dyDescent="0.25">
      <c r="B1941" s="554">
        <v>1839</v>
      </c>
      <c r="C1941" s="555"/>
      <c r="D1941" s="556"/>
      <c r="E1941" s="290" t="s">
        <v>395</v>
      </c>
      <c r="F1941" s="290" t="s">
        <v>886</v>
      </c>
      <c r="G1941" s="290" t="s">
        <v>397</v>
      </c>
      <c r="H1941" s="183" t="str">
        <f>INDEX(Sector!$D$57:$D$776,MATCH('Energy consumption (raw)'!F1941,Sector!$C$57:$C$776,FALSE))</f>
        <v>Packaging production and business</v>
      </c>
      <c r="I1941" s="183" t="str">
        <f>IF(G1941=Sector!$B$50,Sector!$B$50,IF(G1941=Sector!$B$51,Sector!$B$51,IF(G1941=Sector!$B$53,Sector!$B$53,INDEX(Sector!$E$57:$E$776,MATCH('Energy consumption (raw)'!F1941,Sector!$C$57:$C$776,FALSE)))))</f>
        <v>22 Manufacture of rubber and plastics products</v>
      </c>
      <c r="J1941" s="561">
        <v>6963600</v>
      </c>
      <c r="K1941" s="561">
        <v>6923500</v>
      </c>
      <c r="L1941" s="561"/>
      <c r="M1941" s="561"/>
      <c r="N1941" s="561"/>
      <c r="O1941" s="561"/>
      <c r="P1941" s="561"/>
      <c r="Q1941" s="561"/>
      <c r="R1941" s="561"/>
      <c r="S1941" s="561"/>
      <c r="T1941" s="561"/>
      <c r="U1941" s="561"/>
      <c r="V1941" s="561"/>
      <c r="W1941" s="561"/>
      <c r="X1941" s="561"/>
      <c r="Y1941" s="561"/>
      <c r="Z1941" s="561"/>
      <c r="AA1941" s="561"/>
      <c r="AB1941" s="561"/>
      <c r="AC1941" s="561"/>
      <c r="AD1941" s="561"/>
      <c r="AE1941" s="561"/>
      <c r="AF1941" s="561"/>
      <c r="AG1941" s="561">
        <v>1068.2960500000002</v>
      </c>
      <c r="AH1941" s="561">
        <v>1106.5971675000001</v>
      </c>
      <c r="AI1941" s="290" t="s">
        <v>310</v>
      </c>
      <c r="AJ1941" s="290" t="s">
        <v>392</v>
      </c>
    </row>
    <row r="1942" spans="2:36" x14ac:dyDescent="0.25">
      <c r="B1942" s="554">
        <v>1840</v>
      </c>
      <c r="C1942" s="555"/>
      <c r="D1942" s="556"/>
      <c r="E1942" s="290" t="s">
        <v>395</v>
      </c>
      <c r="F1942" s="290" t="s">
        <v>589</v>
      </c>
      <c r="G1942" s="290" t="s">
        <v>397</v>
      </c>
      <c r="H1942" s="183" t="str">
        <f>INDEX(Sector!$D$57:$D$776,MATCH('Energy consumption (raw)'!F1942,Sector!$C$57:$C$776,FALSE))</f>
        <v>Manufacturing machinery and equipment</v>
      </c>
      <c r="I1942" s="183" t="str">
        <f>IF(G1942=Sector!$B$50,Sector!$B$50,IF(G1942=Sector!$B$51,Sector!$B$51,IF(G1942=Sector!$B$53,Sector!$B$53,INDEX(Sector!$E$57:$E$776,MATCH('Energy consumption (raw)'!F1942,Sector!$C$57:$C$776,FALSE)))))</f>
        <v>28 Manufacture of machinery and equipment n.e.c.</v>
      </c>
      <c r="J1942" s="561">
        <v>8060978</v>
      </c>
      <c r="K1942" s="561">
        <v>21586000</v>
      </c>
      <c r="L1942" s="561"/>
      <c r="M1942" s="561"/>
      <c r="N1942" s="561"/>
      <c r="O1942" s="561"/>
      <c r="P1942" s="561"/>
      <c r="Q1942" s="561"/>
      <c r="R1942" s="561">
        <v>26.72</v>
      </c>
      <c r="S1942" s="561"/>
      <c r="T1942" s="561"/>
      <c r="U1942" s="561"/>
      <c r="V1942" s="561">
        <v>6.52</v>
      </c>
      <c r="W1942" s="561"/>
      <c r="X1942" s="561"/>
      <c r="Y1942" s="561">
        <v>25.86</v>
      </c>
      <c r="Z1942" s="561"/>
      <c r="AA1942" s="561"/>
      <c r="AB1942" s="561"/>
      <c r="AC1942" s="561"/>
      <c r="AD1942" s="561"/>
      <c r="AE1942" s="561"/>
      <c r="AF1942" s="561"/>
      <c r="AG1942" s="561">
        <v>3393.0075999999999</v>
      </c>
      <c r="AH1942" s="561">
        <v>1431.2378869000001</v>
      </c>
      <c r="AI1942" s="290" t="s">
        <v>310</v>
      </c>
      <c r="AJ1942" s="290" t="s">
        <v>392</v>
      </c>
    </row>
    <row r="1943" spans="2:36" x14ac:dyDescent="0.25">
      <c r="B1943" s="554">
        <v>1841</v>
      </c>
      <c r="C1943" s="555"/>
      <c r="D1943" s="556"/>
      <c r="E1943" s="290" t="s">
        <v>395</v>
      </c>
      <c r="F1943" s="290" t="s">
        <v>497</v>
      </c>
      <c r="G1943" s="290" t="s">
        <v>397</v>
      </c>
      <c r="H1943" s="183" t="str">
        <f>INDEX(Sector!$D$57:$D$776,MATCH('Energy consumption (raw)'!F1943,Sector!$C$57:$C$776,FALSE))</f>
        <v>Manufacture of radios, communication equipment</v>
      </c>
      <c r="I1943" s="183" t="str">
        <f>IF(G1943=Sector!$B$50,Sector!$B$50,IF(G1943=Sector!$B$51,Sector!$B$51,IF(G1943=Sector!$B$53,Sector!$B$53,INDEX(Sector!$E$57:$E$776,MATCH('Energy consumption (raw)'!F1943,Sector!$C$57:$C$776,FALSE)))))</f>
        <v>26 Manufacture of computer, electronic and optical products</v>
      </c>
      <c r="J1943" s="561">
        <v>9539850</v>
      </c>
      <c r="K1943" s="561">
        <v>6883800</v>
      </c>
      <c r="L1943" s="561"/>
      <c r="M1943" s="561"/>
      <c r="N1943" s="561"/>
      <c r="O1943" s="561"/>
      <c r="P1943" s="561"/>
      <c r="Q1943" s="561"/>
      <c r="R1943" s="561"/>
      <c r="S1943" s="561"/>
      <c r="T1943" s="561"/>
      <c r="U1943" s="561"/>
      <c r="V1943" s="561"/>
      <c r="W1943" s="561"/>
      <c r="X1943" s="561"/>
      <c r="Y1943" s="561"/>
      <c r="Z1943" s="561"/>
      <c r="AA1943" s="561"/>
      <c r="AB1943" s="561"/>
      <c r="AC1943" s="561"/>
      <c r="AD1943" s="561"/>
      <c r="AE1943" s="561"/>
      <c r="AF1943" s="561"/>
      <c r="AG1943" s="561">
        <v>1062.1703400000001</v>
      </c>
      <c r="AH1943" s="561">
        <v>1602.6497569000001</v>
      </c>
      <c r="AI1943" s="290" t="s">
        <v>310</v>
      </c>
      <c r="AJ1943" s="290" t="s">
        <v>392</v>
      </c>
    </row>
    <row r="1944" spans="2:36" x14ac:dyDescent="0.25">
      <c r="B1944" s="554">
        <v>1842</v>
      </c>
      <c r="C1944" s="555"/>
      <c r="D1944" s="556"/>
      <c r="E1944" s="290" t="s">
        <v>395</v>
      </c>
      <c r="F1944" s="290" t="s">
        <v>400</v>
      </c>
      <c r="G1944" s="290" t="s">
        <v>397</v>
      </c>
      <c r="H1944" s="183" t="str">
        <f>INDEX(Sector!$D$57:$D$776,MATCH('Energy consumption (raw)'!F1944,Sector!$C$57:$C$776,FALSE))</f>
        <v>Producing products from plastic</v>
      </c>
      <c r="I1944" s="183" t="str">
        <f>IF(G1944=Sector!$B$50,Sector!$B$50,IF(G1944=Sector!$B$51,Sector!$B$51,IF(G1944=Sector!$B$53,Sector!$B$53,INDEX(Sector!$E$57:$E$776,MATCH('Energy consumption (raw)'!F1944,Sector!$C$57:$C$776,FALSE)))))</f>
        <v>22 Manufacture of rubber and plastics products</v>
      </c>
      <c r="J1944" s="561"/>
      <c r="K1944" s="561">
        <v>8086300</v>
      </c>
      <c r="L1944" s="561"/>
      <c r="M1944" s="561"/>
      <c r="N1944" s="561"/>
      <c r="O1944" s="561"/>
      <c r="P1944" s="561"/>
      <c r="Q1944" s="561"/>
      <c r="R1944" s="561">
        <v>220</v>
      </c>
      <c r="S1944" s="561"/>
      <c r="T1944" s="561"/>
      <c r="U1944" s="561"/>
      <c r="V1944" s="561"/>
      <c r="W1944" s="561"/>
      <c r="X1944" s="561"/>
      <c r="Y1944" s="561">
        <v>720</v>
      </c>
      <c r="Z1944" s="561"/>
      <c r="AA1944" s="561"/>
      <c r="AB1944" s="561"/>
      <c r="AC1944" s="561"/>
      <c r="AD1944" s="561"/>
      <c r="AE1944" s="561"/>
      <c r="AF1944" s="561"/>
      <c r="AG1944" s="561">
        <v>2256.9160900000002</v>
      </c>
      <c r="AH1944" s="561">
        <v>1036.4678175000001</v>
      </c>
      <c r="AI1944" s="290" t="s">
        <v>310</v>
      </c>
      <c r="AJ1944" s="290" t="s">
        <v>392</v>
      </c>
    </row>
    <row r="1945" spans="2:36" x14ac:dyDescent="0.25">
      <c r="B1945" s="554">
        <v>1843</v>
      </c>
      <c r="C1945" s="555"/>
      <c r="D1945" s="556"/>
      <c r="E1945" s="290" t="s">
        <v>395</v>
      </c>
      <c r="F1945" s="290" t="s">
        <v>497</v>
      </c>
      <c r="G1945" s="290" t="s">
        <v>397</v>
      </c>
      <c r="H1945" s="183" t="str">
        <f>INDEX(Sector!$D$57:$D$776,MATCH('Energy consumption (raw)'!F1945,Sector!$C$57:$C$776,FALSE))</f>
        <v>Manufacture of radios, communication equipment</v>
      </c>
      <c r="I1945" s="183" t="str">
        <f>IF(G1945=Sector!$B$50,Sector!$B$50,IF(G1945=Sector!$B$51,Sector!$B$51,IF(G1945=Sector!$B$53,Sector!$B$53,INDEX(Sector!$E$57:$E$776,MATCH('Energy consumption (raw)'!F1945,Sector!$C$57:$C$776,FALSE)))))</f>
        <v>26 Manufacture of computer, electronic and optical products</v>
      </c>
      <c r="J1945" s="561">
        <v>37166207</v>
      </c>
      <c r="K1945" s="561">
        <v>36098820</v>
      </c>
      <c r="L1945" s="561"/>
      <c r="M1945" s="561"/>
      <c r="N1945" s="561"/>
      <c r="O1945" s="561"/>
      <c r="P1945" s="561"/>
      <c r="Q1945" s="561"/>
      <c r="R1945" s="561">
        <v>132</v>
      </c>
      <c r="S1945" s="561"/>
      <c r="T1945" s="561"/>
      <c r="U1945" s="561"/>
      <c r="V1945" s="561"/>
      <c r="W1945" s="561"/>
      <c r="X1945" s="561"/>
      <c r="Y1945" s="561">
        <v>26</v>
      </c>
      <c r="Z1945" s="561"/>
      <c r="AA1945" s="561"/>
      <c r="AB1945" s="561"/>
      <c r="AC1945" s="561"/>
      <c r="AD1945" s="561"/>
      <c r="AE1945" s="561"/>
      <c r="AF1945" s="561"/>
      <c r="AG1945" s="561">
        <v>5733.0279260000007</v>
      </c>
      <c r="AH1945" s="561">
        <v>6461.4612452000001</v>
      </c>
      <c r="AI1945" s="290" t="s">
        <v>310</v>
      </c>
      <c r="AJ1945" s="290" t="s">
        <v>392</v>
      </c>
    </row>
    <row r="1946" spans="2:36" x14ac:dyDescent="0.25">
      <c r="B1946" s="554">
        <v>1844</v>
      </c>
      <c r="C1946" s="555"/>
      <c r="D1946" s="556"/>
      <c r="E1946" s="290" t="s">
        <v>395</v>
      </c>
      <c r="F1946" s="290" t="s">
        <v>887</v>
      </c>
      <c r="G1946" s="290" t="s">
        <v>397</v>
      </c>
      <c r="H1946" s="183" t="str">
        <f>INDEX(Sector!$D$57:$D$776,MATCH('Energy consumption (raw)'!F1946,Sector!$C$57:$C$776,FALSE))</f>
        <v>Maintenance and repair of cars and other motor vehicles</v>
      </c>
      <c r="I1946" s="183" t="str">
        <f>IF(G1946=Sector!$B$50,Sector!$B$50,IF(G1946=Sector!$B$51,Sector!$B$51,IF(G1946=Sector!$B$53,Sector!$B$53,INDEX(Sector!$E$57:$E$776,MATCH('Energy consumption (raw)'!F1946,Sector!$C$57:$C$776,FALSE)))))</f>
        <v>33 Repair and installation of machinery and equipment</v>
      </c>
      <c r="J1946" s="561"/>
      <c r="K1946" s="561">
        <v>15136600</v>
      </c>
      <c r="L1946" s="561"/>
      <c r="M1946" s="561"/>
      <c r="N1946" s="561"/>
      <c r="O1946" s="561"/>
      <c r="P1946" s="561"/>
      <c r="Q1946" s="561"/>
      <c r="R1946" s="561"/>
      <c r="S1946" s="561"/>
      <c r="T1946" s="561"/>
      <c r="U1946" s="561"/>
      <c r="V1946" s="561"/>
      <c r="W1946" s="561"/>
      <c r="X1946" s="561"/>
      <c r="Y1946" s="561"/>
      <c r="Z1946" s="561"/>
      <c r="AA1946" s="561"/>
      <c r="AB1946" s="561"/>
      <c r="AC1946" s="561"/>
      <c r="AD1946" s="561"/>
      <c r="AE1946" s="561"/>
      <c r="AF1946" s="561"/>
      <c r="AG1946" s="561">
        <v>2335.5773800000002</v>
      </c>
      <c r="AH1946" s="561">
        <v>1676.0207956000002</v>
      </c>
      <c r="AI1946" s="290" t="s">
        <v>310</v>
      </c>
      <c r="AJ1946" s="290" t="s">
        <v>392</v>
      </c>
    </row>
    <row r="1947" spans="2:36" x14ac:dyDescent="0.25">
      <c r="B1947" s="554">
        <v>1845</v>
      </c>
      <c r="C1947" s="555"/>
      <c r="D1947" s="556"/>
      <c r="E1947" s="290" t="s">
        <v>395</v>
      </c>
      <c r="F1947" s="290" t="s">
        <v>888</v>
      </c>
      <c r="G1947" s="290" t="s">
        <v>397</v>
      </c>
      <c r="H1947" s="183" t="str">
        <f>INDEX(Sector!$D$57:$D$776,MATCH('Energy consumption (raw)'!F1947,Sector!$C$57:$C$776,FALSE))</f>
        <v>Producing nutritional powder, instant coffee</v>
      </c>
      <c r="I1947" s="183" t="str">
        <f>IF(G1947=Sector!$B$50,Sector!$B$50,IF(G1947=Sector!$B$51,Sector!$B$51,IF(G1947=Sector!$B$53,Sector!$B$53,INDEX(Sector!$E$57:$E$776,MATCH('Energy consumption (raw)'!F1947,Sector!$C$57:$C$776,FALSE)))))</f>
        <v>11 Manufacture of beverages</v>
      </c>
      <c r="J1947" s="561">
        <v>9568007</v>
      </c>
      <c r="K1947" s="561">
        <v>9364707</v>
      </c>
      <c r="L1947" s="561"/>
      <c r="M1947" s="561"/>
      <c r="N1947" s="561"/>
      <c r="O1947" s="561"/>
      <c r="P1947" s="561"/>
      <c r="Q1947" s="561"/>
      <c r="R1947" s="561">
        <v>12.48</v>
      </c>
      <c r="S1947" s="561"/>
      <c r="T1947" s="561"/>
      <c r="U1947" s="561"/>
      <c r="V1947" s="561"/>
      <c r="W1947" s="561"/>
      <c r="X1947" s="561"/>
      <c r="Y1947" s="561">
        <v>17.63</v>
      </c>
      <c r="Z1947" s="561"/>
      <c r="AA1947" s="561"/>
      <c r="AB1947" s="561"/>
      <c r="AC1947" s="561"/>
      <c r="AD1947" s="561"/>
      <c r="AE1947" s="561"/>
      <c r="AF1947" s="561"/>
      <c r="AG1947" s="561">
        <v>1476.9205901</v>
      </c>
      <c r="AH1947" s="561">
        <v>6515.4296761000005</v>
      </c>
      <c r="AI1947" s="290" t="s">
        <v>310</v>
      </c>
      <c r="AJ1947" s="290" t="s">
        <v>392</v>
      </c>
    </row>
    <row r="1948" spans="2:36" x14ac:dyDescent="0.25">
      <c r="B1948" s="554">
        <v>1846</v>
      </c>
      <c r="C1948" s="555"/>
      <c r="D1948" s="556"/>
      <c r="E1948" s="290" t="s">
        <v>395</v>
      </c>
      <c r="F1948" s="290" t="s">
        <v>495</v>
      </c>
      <c r="G1948" s="290" t="s">
        <v>397</v>
      </c>
      <c r="H1948" s="183" t="str">
        <f>INDEX(Sector!$D$57:$D$776,MATCH('Energy consumption (raw)'!F1948,Sector!$C$57:$C$776,FALSE))</f>
        <v>Manufacture of metal products</v>
      </c>
      <c r="I1948" s="183" t="str">
        <f>IF(G1948=Sector!$B$50,Sector!$B$50,IF(G1948=Sector!$B$51,Sector!$B$51,IF(G1948=Sector!$B$53,Sector!$B$53,INDEX(Sector!$E$57:$E$776,MATCH('Energy consumption (raw)'!F1948,Sector!$C$57:$C$776,FALSE)))))</f>
        <v>25 Manufacture of fabricated metal products, except machinery and equipment</v>
      </c>
      <c r="J1948" s="561">
        <v>32166300</v>
      </c>
      <c r="K1948" s="561">
        <v>32020000</v>
      </c>
      <c r="L1948" s="561"/>
      <c r="M1948" s="561"/>
      <c r="N1948" s="561"/>
      <c r="O1948" s="561"/>
      <c r="P1948" s="561"/>
      <c r="Q1948" s="561"/>
      <c r="R1948" s="561">
        <v>14</v>
      </c>
      <c r="S1948" s="561"/>
      <c r="T1948" s="561"/>
      <c r="U1948" s="561"/>
      <c r="V1948" s="561"/>
      <c r="W1948" s="561"/>
      <c r="X1948" s="561"/>
      <c r="Y1948" s="561"/>
      <c r="Z1948" s="561"/>
      <c r="AA1948" s="561"/>
      <c r="AB1948" s="561"/>
      <c r="AC1948" s="561"/>
      <c r="AD1948" s="561"/>
      <c r="AE1948" s="561"/>
      <c r="AF1948" s="561"/>
      <c r="AG1948" s="561">
        <v>4954.9660000000003</v>
      </c>
      <c r="AH1948" s="561">
        <v>4530.5908546000001</v>
      </c>
      <c r="AI1948" s="290" t="s">
        <v>310</v>
      </c>
      <c r="AJ1948" s="290" t="s">
        <v>392</v>
      </c>
    </row>
    <row r="1949" spans="2:36" x14ac:dyDescent="0.25">
      <c r="B1949" s="554">
        <v>1847</v>
      </c>
      <c r="C1949" s="555"/>
      <c r="D1949" s="556"/>
      <c r="E1949" s="290" t="s">
        <v>395</v>
      </c>
      <c r="F1949" s="290" t="s">
        <v>493</v>
      </c>
      <c r="G1949" s="290" t="s">
        <v>397</v>
      </c>
      <c r="H1949" s="183" t="str">
        <f>INDEX(Sector!$D$57:$D$776,MATCH('Energy consumption (raw)'!F1949,Sector!$C$57:$C$776,FALSE))</f>
        <v>Producing products from rubber and plastic</v>
      </c>
      <c r="I1949" s="183" t="str">
        <f>IF(G1949=Sector!$B$50,Sector!$B$50,IF(G1949=Sector!$B$51,Sector!$B$51,IF(G1949=Sector!$B$53,Sector!$B$53,INDEX(Sector!$E$57:$E$776,MATCH('Energy consumption (raw)'!F1949,Sector!$C$57:$C$776,FALSE)))))</f>
        <v>22 Manufacture of rubber and plastics products</v>
      </c>
      <c r="J1949" s="561"/>
      <c r="K1949" s="561">
        <v>9736560</v>
      </c>
      <c r="L1949" s="561"/>
      <c r="M1949" s="561"/>
      <c r="N1949" s="561"/>
      <c r="O1949" s="561"/>
      <c r="P1949" s="561"/>
      <c r="Q1949" s="561"/>
      <c r="R1949" s="561">
        <v>2.2000000000000002</v>
      </c>
      <c r="S1949" s="561"/>
      <c r="T1949" s="561"/>
      <c r="U1949" s="561"/>
      <c r="V1949" s="561"/>
      <c r="W1949" s="561"/>
      <c r="X1949" s="561"/>
      <c r="Y1949" s="561">
        <v>10.4</v>
      </c>
      <c r="Z1949" s="561"/>
      <c r="AA1949" s="561"/>
      <c r="AB1949" s="561"/>
      <c r="AC1949" s="561"/>
      <c r="AD1949" s="561"/>
      <c r="AE1949" s="561"/>
      <c r="AF1949" s="561"/>
      <c r="AG1949" s="561">
        <v>1515.931208</v>
      </c>
      <c r="AH1949" s="561">
        <v>1486.4476613000002</v>
      </c>
      <c r="AI1949" s="290" t="s">
        <v>310</v>
      </c>
      <c r="AJ1949" s="290" t="s">
        <v>392</v>
      </c>
    </row>
    <row r="1950" spans="2:36" x14ac:dyDescent="0.25">
      <c r="B1950" s="554">
        <v>1848</v>
      </c>
      <c r="C1950" s="555"/>
      <c r="D1950" s="556"/>
      <c r="E1950" s="290" t="s">
        <v>395</v>
      </c>
      <c r="F1950" s="290" t="s">
        <v>889</v>
      </c>
      <c r="G1950" s="290" t="s">
        <v>397</v>
      </c>
      <c r="H1950" s="183" t="str">
        <f>INDEX(Sector!$D$57:$D$776,MATCH('Energy consumption (raw)'!F1950,Sector!$C$57:$C$776,FALSE))</f>
        <v>Steel production</v>
      </c>
      <c r="I1950" s="183" t="str">
        <f>IF(G1950=Sector!$B$50,Sector!$B$50,IF(G1950=Sector!$B$51,Sector!$B$51,IF(G1950=Sector!$B$53,Sector!$B$53,INDEX(Sector!$E$57:$E$776,MATCH('Energy consumption (raw)'!F1950,Sector!$C$57:$C$776,FALSE)))))</f>
        <v>24 Manufacture of basic metals</v>
      </c>
      <c r="J1950" s="561">
        <v>11270085</v>
      </c>
      <c r="K1950" s="561">
        <v>11250585</v>
      </c>
      <c r="L1950" s="561"/>
      <c r="M1950" s="561"/>
      <c r="N1950" s="561"/>
      <c r="O1950" s="561"/>
      <c r="P1950" s="561"/>
      <c r="Q1950" s="561"/>
      <c r="R1950" s="561"/>
      <c r="S1950" s="561"/>
      <c r="T1950" s="561"/>
      <c r="U1950" s="561"/>
      <c r="V1950" s="561"/>
      <c r="W1950" s="561"/>
      <c r="X1950" s="561"/>
      <c r="Y1950" s="561"/>
      <c r="Z1950" s="561"/>
      <c r="AA1950" s="561"/>
      <c r="AB1950" s="561"/>
      <c r="AC1950" s="561"/>
      <c r="AD1950" s="561"/>
      <c r="AE1950" s="561"/>
      <c r="AF1950" s="561"/>
      <c r="AG1950" s="561">
        <v>1735.9652655000002</v>
      </c>
      <c r="AH1950" s="561">
        <v>2701.1338304000001</v>
      </c>
      <c r="AI1950" s="290" t="s">
        <v>310</v>
      </c>
      <c r="AJ1950" s="290" t="s">
        <v>392</v>
      </c>
    </row>
    <row r="1951" spans="2:36" x14ac:dyDescent="0.25">
      <c r="B1951" s="554">
        <v>1849</v>
      </c>
      <c r="C1951" s="555"/>
      <c r="D1951" s="556"/>
      <c r="E1951" s="290" t="s">
        <v>395</v>
      </c>
      <c r="F1951" s="290" t="s">
        <v>890</v>
      </c>
      <c r="G1951" s="290" t="s">
        <v>397</v>
      </c>
      <c r="H1951" s="183" t="str">
        <f>INDEX(Sector!$D$57:$D$776,MATCH('Energy consumption (raw)'!F1951,Sector!$C$57:$C$776,FALSE))</f>
        <v>Production of vehicles</v>
      </c>
      <c r="I1951" s="183" t="str">
        <f>IF(G1951=Sector!$B$50,Sector!$B$50,IF(G1951=Sector!$B$51,Sector!$B$51,IF(G1951=Sector!$B$53,Sector!$B$53,INDEX(Sector!$E$57:$E$776,MATCH('Energy consumption (raw)'!F1951,Sector!$C$57:$C$776,FALSE)))))</f>
        <v>29 Manufacture of motor vehicles, trailers and semi-trailers</v>
      </c>
      <c r="J1951" s="561">
        <v>9834163</v>
      </c>
      <c r="K1951" s="561">
        <v>11288963</v>
      </c>
      <c r="L1951" s="561"/>
      <c r="M1951" s="561"/>
      <c r="N1951" s="561"/>
      <c r="O1951" s="561"/>
      <c r="P1951" s="561"/>
      <c r="Q1951" s="561"/>
      <c r="R1951" s="561"/>
      <c r="S1951" s="561"/>
      <c r="T1951" s="561"/>
      <c r="U1951" s="561"/>
      <c r="V1951" s="561"/>
      <c r="W1951" s="561"/>
      <c r="X1951" s="561"/>
      <c r="Y1951" s="561"/>
      <c r="Z1951" s="561"/>
      <c r="AA1951" s="561"/>
      <c r="AB1951" s="561"/>
      <c r="AC1951" s="561"/>
      <c r="AD1951" s="561"/>
      <c r="AE1951" s="561"/>
      <c r="AF1951" s="561"/>
      <c r="AG1951" s="561">
        <v>1741.8869909</v>
      </c>
      <c r="AH1951" s="561">
        <v>2508.9516374</v>
      </c>
      <c r="AI1951" s="290" t="s">
        <v>310</v>
      </c>
      <c r="AJ1951" s="290" t="s">
        <v>392</v>
      </c>
    </row>
    <row r="1952" spans="2:36" x14ac:dyDescent="0.25">
      <c r="B1952" s="554">
        <v>1850</v>
      </c>
      <c r="C1952" s="555"/>
      <c r="D1952" s="556"/>
      <c r="E1952" s="290" t="s">
        <v>395</v>
      </c>
      <c r="F1952" s="290" t="s">
        <v>891</v>
      </c>
      <c r="G1952" s="290" t="s">
        <v>397</v>
      </c>
      <c r="H1952" s="183" t="str">
        <f>INDEX(Sector!$D$57:$D$776,MATCH('Energy consumption (raw)'!F1952,Sector!$C$57:$C$776,FALSE))</f>
        <v>Production of tobacco, pipe tobacco</v>
      </c>
      <c r="I1952" s="183" t="str">
        <f>IF(G1952=Sector!$B$50,Sector!$B$50,IF(G1952=Sector!$B$51,Sector!$B$51,IF(G1952=Sector!$B$53,Sector!$B$53,INDEX(Sector!$E$57:$E$776,MATCH('Energy consumption (raw)'!F1952,Sector!$C$57:$C$776,FALSE)))))</f>
        <v>12 Manufacture of tobacco products</v>
      </c>
      <c r="J1952" s="561">
        <v>9118600</v>
      </c>
      <c r="K1952" s="561">
        <v>11328015</v>
      </c>
      <c r="L1952" s="561"/>
      <c r="M1952" s="561"/>
      <c r="N1952" s="561"/>
      <c r="O1952" s="561"/>
      <c r="P1952" s="561"/>
      <c r="Q1952" s="561"/>
      <c r="R1952" s="561">
        <v>32.01</v>
      </c>
      <c r="S1952" s="561"/>
      <c r="T1952" s="561"/>
      <c r="U1952" s="561"/>
      <c r="V1952" s="561">
        <v>40.07</v>
      </c>
      <c r="W1952" s="561"/>
      <c r="X1952" s="561"/>
      <c r="Y1952" s="561"/>
      <c r="Z1952" s="561"/>
      <c r="AA1952" s="561"/>
      <c r="AB1952" s="561"/>
      <c r="AC1952" s="561"/>
      <c r="AD1952" s="561"/>
      <c r="AE1952" s="561"/>
      <c r="AF1952" s="561"/>
      <c r="AG1952" s="561">
        <v>1822.6364145000002</v>
      </c>
      <c r="AH1952" s="561">
        <v>1590.3655267000001</v>
      </c>
      <c r="AI1952" s="290" t="s">
        <v>310</v>
      </c>
      <c r="AJ1952" s="290" t="s">
        <v>392</v>
      </c>
    </row>
    <row r="1953" spans="2:36" x14ac:dyDescent="0.25">
      <c r="B1953" s="554">
        <v>1851</v>
      </c>
      <c r="C1953" s="555"/>
      <c r="D1953" s="556"/>
      <c r="E1953" s="290" t="s">
        <v>395</v>
      </c>
      <c r="F1953" s="290" t="s">
        <v>518</v>
      </c>
      <c r="G1953" s="290" t="s">
        <v>397</v>
      </c>
      <c r="H1953" s="183" t="str">
        <f>INDEX(Sector!$D$57:$D$776,MATCH('Energy consumption (raw)'!F1953,Sector!$C$57:$C$776,FALSE))</f>
        <v>Basic chemical production</v>
      </c>
      <c r="I1953" s="183" t="str">
        <f>IF(G1953=Sector!$B$50,Sector!$B$50,IF(G1953=Sector!$B$51,Sector!$B$51,IF(G1953=Sector!$B$53,Sector!$B$53,INDEX(Sector!$E$57:$E$776,MATCH('Energy consumption (raw)'!F1953,Sector!$C$57:$C$776,FALSE)))))</f>
        <v>20 Manufacture of chemicals and chemical products</v>
      </c>
      <c r="J1953" s="561"/>
      <c r="K1953" s="561">
        <v>23473350</v>
      </c>
      <c r="L1953" s="561"/>
      <c r="M1953" s="561"/>
      <c r="N1953" s="561"/>
      <c r="O1953" s="561"/>
      <c r="P1953" s="561"/>
      <c r="Q1953" s="561"/>
      <c r="R1953" s="561"/>
      <c r="S1953" s="561"/>
      <c r="T1953" s="561"/>
      <c r="U1953" s="561"/>
      <c r="V1953" s="561"/>
      <c r="W1953" s="561"/>
      <c r="X1953" s="561">
        <v>6.05</v>
      </c>
      <c r="Y1953" s="561"/>
      <c r="Z1953" s="561"/>
      <c r="AA1953" s="561"/>
      <c r="AB1953" s="561"/>
      <c r="AC1953" s="561"/>
      <c r="AD1953" s="561"/>
      <c r="AE1953" s="561"/>
      <c r="AF1953" s="561"/>
      <c r="AG1953" s="561">
        <v>9066.9379050000007</v>
      </c>
      <c r="AH1953" s="561">
        <v>7639</v>
      </c>
      <c r="AI1953" s="290" t="s">
        <v>310</v>
      </c>
      <c r="AJ1953" s="290" t="s">
        <v>392</v>
      </c>
    </row>
    <row r="1954" spans="2:36" x14ac:dyDescent="0.25">
      <c r="B1954" s="554">
        <v>1852</v>
      </c>
      <c r="C1954" s="555"/>
      <c r="D1954" s="556"/>
      <c r="E1954" s="290" t="s">
        <v>395</v>
      </c>
      <c r="F1954" s="290" t="s">
        <v>892</v>
      </c>
      <c r="G1954" s="290" t="s">
        <v>397</v>
      </c>
      <c r="H1954" s="183" t="str">
        <f>INDEX(Sector!$D$57:$D$776,MATCH('Energy consumption (raw)'!F1954,Sector!$C$57:$C$776,FALSE))</f>
        <v>Producing metals such as iron, steel, non-ferrous metals</v>
      </c>
      <c r="I1954" s="183" t="str">
        <f>IF(G1954=Sector!$B$50,Sector!$B$50,IF(G1954=Sector!$B$51,Sector!$B$51,IF(G1954=Sector!$B$53,Sector!$B$53,INDEX(Sector!$E$57:$E$776,MATCH('Energy consumption (raw)'!F1954,Sector!$C$57:$C$776,FALSE)))))</f>
        <v>24 Manufacture of basic metals</v>
      </c>
      <c r="J1954" s="561"/>
      <c r="K1954" s="561">
        <v>115555510</v>
      </c>
      <c r="L1954" s="561"/>
      <c r="M1954" s="561"/>
      <c r="N1954" s="561"/>
      <c r="O1954" s="561"/>
      <c r="P1954" s="561"/>
      <c r="Q1954" s="561"/>
      <c r="R1954" s="561"/>
      <c r="S1954" s="561"/>
      <c r="T1954" s="561"/>
      <c r="U1954" s="561"/>
      <c r="V1954" s="561"/>
      <c r="W1954" s="561"/>
      <c r="X1954" s="561"/>
      <c r="Y1954" s="561"/>
      <c r="Z1954" s="561"/>
      <c r="AA1954" s="561"/>
      <c r="AB1954" s="561"/>
      <c r="AC1954" s="561"/>
      <c r="AD1954" s="561"/>
      <c r="AE1954" s="561"/>
      <c r="AF1954" s="561"/>
      <c r="AG1954" s="561">
        <v>17830.215193</v>
      </c>
      <c r="AH1954" s="561">
        <v>4718.8581480000003</v>
      </c>
      <c r="AI1954" s="290" t="s">
        <v>310</v>
      </c>
      <c r="AJ1954" s="290" t="s">
        <v>392</v>
      </c>
    </row>
    <row r="1955" spans="2:36" x14ac:dyDescent="0.25">
      <c r="B1955" s="554">
        <v>1853</v>
      </c>
      <c r="C1955" s="555"/>
      <c r="D1955" s="556"/>
      <c r="E1955" s="290" t="s">
        <v>395</v>
      </c>
      <c r="F1955" s="77" t="s">
        <v>560</v>
      </c>
      <c r="G1955" s="290" t="s">
        <v>397</v>
      </c>
      <c r="H1955" s="183" t="str">
        <f>INDEX(Sector!$D$57:$D$776,MATCH('Energy consumption (raw)'!F1955,Sector!$C$57:$C$776,FALSE))</f>
        <v>Production of yarns, woven fabrics and finishing of textile products</v>
      </c>
      <c r="I1955" s="183" t="str">
        <f>IF(G1955=Sector!$B$50,Sector!$B$50,IF(G1955=Sector!$B$51,Sector!$B$51,IF(G1955=Sector!$B$53,Sector!$B$53,INDEX(Sector!$E$57:$E$776,MATCH('Energy consumption (raw)'!F1955,Sector!$C$57:$C$776,FALSE)))))</f>
        <v>13 Manufacture of textiles</v>
      </c>
      <c r="J1955" s="561">
        <v>804815800</v>
      </c>
      <c r="K1955" s="561">
        <v>766511040</v>
      </c>
      <c r="L1955" s="561"/>
      <c r="M1955" s="561"/>
      <c r="N1955" s="561"/>
      <c r="O1955" s="561"/>
      <c r="P1955" s="561"/>
      <c r="Q1955" s="561"/>
      <c r="R1955" s="561"/>
      <c r="S1955" s="561"/>
      <c r="T1955" s="561"/>
      <c r="U1955" s="561"/>
      <c r="V1955" s="561"/>
      <c r="W1955" s="561"/>
      <c r="X1955" s="561">
        <v>26.9</v>
      </c>
      <c r="Y1955" s="561"/>
      <c r="Z1955" s="561"/>
      <c r="AA1955" s="561"/>
      <c r="AB1955" s="561"/>
      <c r="AC1955" s="561"/>
      <c r="AD1955" s="561"/>
      <c r="AE1955" s="561"/>
      <c r="AF1955" s="561"/>
      <c r="AG1955" s="561">
        <v>142482.65347200001</v>
      </c>
      <c r="AH1955" s="561">
        <v>152818</v>
      </c>
      <c r="AI1955" s="290" t="s">
        <v>310</v>
      </c>
      <c r="AJ1955" s="290" t="s">
        <v>392</v>
      </c>
    </row>
    <row r="1956" spans="2:36" x14ac:dyDescent="0.25">
      <c r="B1956" s="554">
        <v>1854</v>
      </c>
      <c r="C1956" s="555"/>
      <c r="D1956" s="556"/>
      <c r="E1956" s="290" t="s">
        <v>395</v>
      </c>
      <c r="F1956" s="77" t="s">
        <v>560</v>
      </c>
      <c r="G1956" s="290" t="s">
        <v>397</v>
      </c>
      <c r="H1956" s="183" t="str">
        <f>INDEX(Sector!$D$57:$D$776,MATCH('Energy consumption (raw)'!F1956,Sector!$C$57:$C$776,FALSE))</f>
        <v>Production of yarns, woven fabrics and finishing of textile products</v>
      </c>
      <c r="I1956" s="183" t="str">
        <f>IF(G1956=Sector!$B$50,Sector!$B$50,IF(G1956=Sector!$B$51,Sector!$B$51,IF(G1956=Sector!$B$53,Sector!$B$53,INDEX(Sector!$E$57:$E$776,MATCH('Energy consumption (raw)'!F1956,Sector!$C$57:$C$776,FALSE)))))</f>
        <v>13 Manufacture of textiles</v>
      </c>
      <c r="J1956" s="561">
        <v>371789100</v>
      </c>
      <c r="K1956" s="561">
        <v>349553160</v>
      </c>
      <c r="L1956" s="561"/>
      <c r="M1956" s="561"/>
      <c r="N1956" s="561"/>
      <c r="O1956" s="561"/>
      <c r="P1956" s="561"/>
      <c r="Q1956" s="561"/>
      <c r="R1956" s="561"/>
      <c r="S1956" s="561"/>
      <c r="T1956" s="561"/>
      <c r="U1956" s="561"/>
      <c r="V1956" s="561"/>
      <c r="W1956" s="561"/>
      <c r="X1956" s="561">
        <v>10.82</v>
      </c>
      <c r="Y1956" s="561"/>
      <c r="Z1956" s="561"/>
      <c r="AA1956" s="561"/>
      <c r="AB1956" s="561"/>
      <c r="AC1956" s="561"/>
      <c r="AD1956" s="561"/>
      <c r="AE1956" s="561"/>
      <c r="AF1956" s="561"/>
      <c r="AG1956" s="561">
        <v>63674.052588000006</v>
      </c>
      <c r="AH1956" s="561">
        <v>65901.437420000002</v>
      </c>
      <c r="AI1956" s="290" t="s">
        <v>310</v>
      </c>
      <c r="AJ1956" s="290" t="s">
        <v>392</v>
      </c>
    </row>
    <row r="1957" spans="2:36" x14ac:dyDescent="0.25">
      <c r="B1957" s="554">
        <v>1855</v>
      </c>
      <c r="C1957" s="555"/>
      <c r="D1957" s="556"/>
      <c r="E1957" s="290" t="s">
        <v>395</v>
      </c>
      <c r="F1957" s="290" t="s">
        <v>644</v>
      </c>
      <c r="G1957" s="290" t="s">
        <v>397</v>
      </c>
      <c r="H1957" s="183" t="str">
        <f>INDEX(Sector!$D$57:$D$776,MATCH('Energy consumption (raw)'!F1957,Sector!$C$57:$C$776,FALSE))</f>
        <v>Wholesale of metals and metal ores</v>
      </c>
      <c r="I1957" s="183" t="str">
        <f>IF(G1957=Sector!$B$50,Sector!$B$50,IF(G1957=Sector!$B$51,Sector!$B$51,IF(G1957=Sector!$B$53,Sector!$B$53,INDEX(Sector!$E$57:$E$776,MATCH('Energy consumption (raw)'!F1957,Sector!$C$57:$C$776,FALSE)))))</f>
        <v>45-46 Wholesale</v>
      </c>
      <c r="J1957" s="561"/>
      <c r="K1957" s="561">
        <v>41748759</v>
      </c>
      <c r="L1957" s="561"/>
      <c r="M1957" s="561"/>
      <c r="N1957" s="561"/>
      <c r="O1957" s="561"/>
      <c r="P1957" s="561"/>
      <c r="Q1957" s="561"/>
      <c r="R1957" s="561">
        <v>65.2</v>
      </c>
      <c r="S1957" s="561"/>
      <c r="T1957" s="561"/>
      <c r="U1957" s="561"/>
      <c r="V1957" s="561"/>
      <c r="W1957" s="561"/>
      <c r="X1957" s="561"/>
      <c r="Y1957" s="561">
        <v>2400</v>
      </c>
      <c r="Z1957" s="561"/>
      <c r="AA1957" s="561"/>
      <c r="AB1957" s="561"/>
      <c r="AC1957" s="561"/>
      <c r="AD1957" s="561"/>
      <c r="AE1957" s="561"/>
      <c r="AF1957" s="561"/>
      <c r="AG1957" s="561">
        <v>9124.3375137000003</v>
      </c>
      <c r="AH1957" s="561">
        <v>7723.3548821000004</v>
      </c>
      <c r="AI1957" s="290" t="s">
        <v>310</v>
      </c>
      <c r="AJ1957" s="290" t="s">
        <v>392</v>
      </c>
    </row>
    <row r="1958" spans="2:36" x14ac:dyDescent="0.25">
      <c r="B1958" s="554">
        <v>1856</v>
      </c>
      <c r="C1958" s="555"/>
      <c r="D1958" s="556"/>
      <c r="E1958" s="290" t="s">
        <v>395</v>
      </c>
      <c r="F1958" s="290" t="s">
        <v>893</v>
      </c>
      <c r="G1958" s="290" t="s">
        <v>397</v>
      </c>
      <c r="H1958" s="183" t="str">
        <f>INDEX(Sector!$D$57:$D$776,MATCH('Energy consumption (raw)'!F1958,Sector!$C$57:$C$776,FALSE))</f>
        <v>Medical device manufacturing</v>
      </c>
      <c r="I1958" s="183" t="str">
        <f>IF(G1958=Sector!$B$50,Sector!$B$50,IF(G1958=Sector!$B$51,Sector!$B$51,IF(G1958=Sector!$B$53,Sector!$B$53,INDEX(Sector!$E$57:$E$776,MATCH('Energy consumption (raw)'!F1958,Sector!$C$57:$C$776,FALSE)))))</f>
        <v>32 Other manufacturing</v>
      </c>
      <c r="J1958" s="561"/>
      <c r="K1958" s="561">
        <v>23384925</v>
      </c>
      <c r="L1958" s="561"/>
      <c r="M1958" s="561"/>
      <c r="N1958" s="561"/>
      <c r="O1958" s="561"/>
      <c r="P1958" s="561"/>
      <c r="Q1958" s="561"/>
      <c r="R1958" s="561"/>
      <c r="S1958" s="561"/>
      <c r="T1958" s="561"/>
      <c r="U1958" s="561"/>
      <c r="V1958" s="561"/>
      <c r="W1958" s="561"/>
      <c r="X1958" s="561"/>
      <c r="Y1958" s="561"/>
      <c r="Z1958" s="561"/>
      <c r="AA1958" s="561"/>
      <c r="AB1958" s="561"/>
      <c r="AC1958" s="561"/>
      <c r="AD1958" s="561"/>
      <c r="AE1958" s="561"/>
      <c r="AF1958" s="561"/>
      <c r="AG1958" s="561">
        <v>3608.2939275000003</v>
      </c>
      <c r="AH1958" s="561">
        <v>3591.1806688000001</v>
      </c>
      <c r="AI1958" s="290" t="s">
        <v>310</v>
      </c>
      <c r="AJ1958" s="290" t="s">
        <v>392</v>
      </c>
    </row>
    <row r="1959" spans="2:36" x14ac:dyDescent="0.25">
      <c r="B1959" s="554">
        <v>1857</v>
      </c>
      <c r="C1959" s="555"/>
      <c r="D1959" s="556"/>
      <c r="E1959" s="290" t="s">
        <v>395</v>
      </c>
      <c r="F1959" s="290" t="s">
        <v>894</v>
      </c>
      <c r="G1959" s="290" t="s">
        <v>397</v>
      </c>
      <c r="H1959" s="183" t="str">
        <f>INDEX(Sector!$D$57:$D$776,MATCH('Energy consumption (raw)'!F1959,Sector!$C$57:$C$776,FALSE))</f>
        <v>Automatic control device. Office, factory, warehouse for rent</v>
      </c>
      <c r="I1959" s="183" t="str">
        <f>IF(G1959=Sector!$B$50,Sector!$B$50,IF(G1959=Sector!$B$51,Sector!$B$51,IF(G1959=Sector!$B$53,Sector!$B$53,INDEX(Sector!$E$57:$E$776,MATCH('Energy consumption (raw)'!F1959,Sector!$C$57:$C$776,FALSE)))))</f>
        <v>26 Manufacture of computer, electronic and optical products</v>
      </c>
      <c r="J1959" s="561"/>
      <c r="K1959" s="561">
        <v>10518276</v>
      </c>
      <c r="L1959" s="561"/>
      <c r="M1959" s="561"/>
      <c r="N1959" s="561"/>
      <c r="O1959" s="561"/>
      <c r="P1959" s="561"/>
      <c r="Q1959" s="561"/>
      <c r="R1959" s="561"/>
      <c r="S1959" s="561"/>
      <c r="T1959" s="561"/>
      <c r="U1959" s="561"/>
      <c r="V1959" s="561"/>
      <c r="W1959" s="561"/>
      <c r="X1959" s="561"/>
      <c r="Y1959" s="561"/>
      <c r="Z1959" s="561"/>
      <c r="AA1959" s="561"/>
      <c r="AB1959" s="561"/>
      <c r="AC1959" s="561"/>
      <c r="AD1959" s="561"/>
      <c r="AE1959" s="561"/>
      <c r="AF1959" s="561"/>
      <c r="AG1959" s="561">
        <v>1622.9699868</v>
      </c>
      <c r="AH1959" s="561"/>
      <c r="AI1959" s="290" t="s">
        <v>310</v>
      </c>
      <c r="AJ1959" s="290" t="s">
        <v>392</v>
      </c>
    </row>
    <row r="1960" spans="2:36" x14ac:dyDescent="0.25">
      <c r="B1960" s="554">
        <v>1858</v>
      </c>
      <c r="C1960" s="555"/>
      <c r="D1960" s="556"/>
      <c r="E1960" s="290" t="s">
        <v>395</v>
      </c>
      <c r="F1960" s="290" t="s">
        <v>444</v>
      </c>
      <c r="G1960" s="290" t="s">
        <v>397</v>
      </c>
      <c r="H1960" s="183" t="str">
        <f>INDEX(Sector!$D$57:$D$776,MATCH('Energy consumption (raw)'!F1960,Sector!$C$57:$C$776,FALSE))</f>
        <v>Manufacture of batteries and accumulators</v>
      </c>
      <c r="I1960" s="183" t="str">
        <f>IF(G1960=Sector!$B$50,Sector!$B$50,IF(G1960=Sector!$B$51,Sector!$B$51,IF(G1960=Sector!$B$53,Sector!$B$53,INDEX(Sector!$E$57:$E$776,MATCH('Energy consumption (raw)'!F1960,Sector!$C$57:$C$776,FALSE)))))</f>
        <v>27 Manufacture of electrical equipment</v>
      </c>
      <c r="J1960" s="561"/>
      <c r="K1960" s="561">
        <v>70172836</v>
      </c>
      <c r="L1960" s="561"/>
      <c r="M1960" s="561"/>
      <c r="N1960" s="561"/>
      <c r="O1960" s="561"/>
      <c r="P1960" s="561"/>
      <c r="Q1960" s="561"/>
      <c r="R1960" s="561"/>
      <c r="S1960" s="561"/>
      <c r="T1960" s="561"/>
      <c r="U1960" s="561"/>
      <c r="V1960" s="561"/>
      <c r="W1960" s="561"/>
      <c r="X1960" s="561"/>
      <c r="Y1960" s="561"/>
      <c r="Z1960" s="561"/>
      <c r="AA1960" s="561"/>
      <c r="AB1960" s="561"/>
      <c r="AC1960" s="561"/>
      <c r="AD1960" s="561"/>
      <c r="AE1960" s="561"/>
      <c r="AF1960" s="561"/>
      <c r="AG1960" s="561">
        <v>10827.668594800001</v>
      </c>
      <c r="AH1960" s="561">
        <v>8872.25</v>
      </c>
      <c r="AI1960" s="290" t="s">
        <v>310</v>
      </c>
      <c r="AJ1960" s="290" t="s">
        <v>392</v>
      </c>
    </row>
    <row r="1961" spans="2:36" x14ac:dyDescent="0.25">
      <c r="B1961" s="554">
        <v>1859</v>
      </c>
      <c r="C1961" s="555"/>
      <c r="D1961" s="556"/>
      <c r="E1961" s="290" t="s">
        <v>395</v>
      </c>
      <c r="F1961" s="290" t="s">
        <v>422</v>
      </c>
      <c r="G1961" s="290" t="s">
        <v>397</v>
      </c>
      <c r="H1961" s="183" t="str">
        <f>INDEX(Sector!$D$57:$D$776,MATCH('Energy consumption (raw)'!F1961,Sector!$C$57:$C$776,FALSE))</f>
        <v>Weaving</v>
      </c>
      <c r="I1961" s="183" t="str">
        <f>IF(G1961=Sector!$B$50,Sector!$B$50,IF(G1961=Sector!$B$51,Sector!$B$51,IF(G1961=Sector!$B$53,Sector!$B$53,INDEX(Sector!$E$57:$E$776,MATCH('Energy consumption (raw)'!F1961,Sector!$C$57:$C$776,FALSE)))))</f>
        <v>13 Manufacture of textiles</v>
      </c>
      <c r="J1961" s="561"/>
      <c r="K1961" s="561">
        <v>16057305</v>
      </c>
      <c r="L1961" s="561"/>
      <c r="M1961" s="561"/>
      <c r="N1961" s="561"/>
      <c r="O1961" s="561"/>
      <c r="P1961" s="561"/>
      <c r="Q1961" s="561"/>
      <c r="R1961" s="561"/>
      <c r="S1961" s="561"/>
      <c r="T1961" s="561"/>
      <c r="U1961" s="561"/>
      <c r="V1961" s="561"/>
      <c r="W1961" s="561"/>
      <c r="X1961" s="561"/>
      <c r="Y1961" s="561"/>
      <c r="Z1961" s="561"/>
      <c r="AA1961" s="561"/>
      <c r="AB1961" s="561"/>
      <c r="AC1961" s="561"/>
      <c r="AD1961" s="561"/>
      <c r="AE1961" s="561"/>
      <c r="AF1961" s="561"/>
      <c r="AG1961" s="561">
        <v>2477.6421615000004</v>
      </c>
      <c r="AH1961" s="561"/>
      <c r="AI1961" s="290" t="s">
        <v>310</v>
      </c>
      <c r="AJ1961" s="290" t="s">
        <v>392</v>
      </c>
    </row>
    <row r="1962" spans="2:36" x14ac:dyDescent="0.25">
      <c r="B1962" s="554">
        <v>1860</v>
      </c>
      <c r="C1962" s="555"/>
      <c r="D1962" s="556"/>
      <c r="E1962" s="290" t="s">
        <v>395</v>
      </c>
      <c r="F1962" s="290" t="s">
        <v>895</v>
      </c>
      <c r="G1962" s="290" t="s">
        <v>397</v>
      </c>
      <c r="H1962" s="183" t="str">
        <f>INDEX(Sector!$D$57:$D$776,MATCH('Energy consumption (raw)'!F1962,Sector!$C$57:$C$776,FALSE))</f>
        <v>Batteries and Batteries</v>
      </c>
      <c r="I1962" s="183" t="str">
        <f>IF(G1962=Sector!$B$50,Sector!$B$50,IF(G1962=Sector!$B$51,Sector!$B$51,IF(G1962=Sector!$B$53,Sector!$B$53,INDEX(Sector!$E$57:$E$776,MATCH('Energy consumption (raw)'!F1962,Sector!$C$57:$C$776,FALSE)))))</f>
        <v>27 Manufacture of electrical equipment</v>
      </c>
      <c r="J1962" s="561"/>
      <c r="K1962" s="561">
        <v>70828974</v>
      </c>
      <c r="L1962" s="561"/>
      <c r="M1962" s="561"/>
      <c r="N1962" s="561"/>
      <c r="O1962" s="561"/>
      <c r="P1962" s="561"/>
      <c r="Q1962" s="561"/>
      <c r="R1962" s="561"/>
      <c r="S1962" s="561"/>
      <c r="T1962" s="561"/>
      <c r="U1962" s="561"/>
      <c r="V1962" s="561"/>
      <c r="W1962" s="561"/>
      <c r="X1962" s="561"/>
      <c r="Y1962" s="561"/>
      <c r="Z1962" s="561"/>
      <c r="AA1962" s="561"/>
      <c r="AB1962" s="561"/>
      <c r="AC1962" s="561"/>
      <c r="AD1962" s="561"/>
      <c r="AE1962" s="561"/>
      <c r="AF1962" s="561"/>
      <c r="AG1962" s="561">
        <v>10928.910688200001</v>
      </c>
      <c r="AH1962" s="561"/>
      <c r="AI1962" s="290" t="s">
        <v>310</v>
      </c>
      <c r="AJ1962" s="290" t="s">
        <v>392</v>
      </c>
    </row>
    <row r="1963" spans="2:36" x14ac:dyDescent="0.25">
      <c r="B1963" s="554">
        <v>1861</v>
      </c>
      <c r="C1963" s="555"/>
      <c r="D1963" s="556"/>
      <c r="E1963" s="290" t="s">
        <v>395</v>
      </c>
      <c r="F1963" s="290" t="s">
        <v>511</v>
      </c>
      <c r="G1963" s="290" t="s">
        <v>397</v>
      </c>
      <c r="H1963" s="183" t="str">
        <f>INDEX(Sector!$D$57:$D$776,MATCH('Energy consumption (raw)'!F1963,Sector!$C$57:$C$776,FALSE))</f>
        <v>Producing shoes</v>
      </c>
      <c r="I1963" s="183" t="str">
        <f>IF(G1963=Sector!$B$50,Sector!$B$50,IF(G1963=Sector!$B$51,Sector!$B$51,IF(G1963=Sector!$B$53,Sector!$B$53,INDEX(Sector!$E$57:$E$776,MATCH('Energy consumption (raw)'!F1963,Sector!$C$57:$C$776,FALSE)))))</f>
        <v>14 Manufacture of wearing apparel</v>
      </c>
      <c r="J1963" s="561"/>
      <c r="K1963" s="561">
        <v>74651320</v>
      </c>
      <c r="L1963" s="561"/>
      <c r="M1963" s="561"/>
      <c r="N1963" s="561"/>
      <c r="O1963" s="561"/>
      <c r="P1963" s="561"/>
      <c r="Q1963" s="561"/>
      <c r="R1963" s="561">
        <v>24</v>
      </c>
      <c r="S1963" s="561"/>
      <c r="T1963" s="561"/>
      <c r="U1963" s="561"/>
      <c r="V1963" s="561"/>
      <c r="W1963" s="561"/>
      <c r="X1963" s="561"/>
      <c r="Y1963" s="561">
        <v>0.81599999999999995</v>
      </c>
      <c r="Z1963" s="561"/>
      <c r="AA1963" s="561"/>
      <c r="AB1963" s="561"/>
      <c r="AC1963" s="561"/>
      <c r="AD1963" s="561"/>
      <c r="AE1963" s="561"/>
      <c r="AF1963" s="561"/>
      <c r="AG1963" s="561">
        <v>11544.068116</v>
      </c>
      <c r="AH1963" s="561">
        <v>9227.1400000000012</v>
      </c>
      <c r="AI1963" s="290" t="s">
        <v>310</v>
      </c>
      <c r="AJ1963" s="290" t="s">
        <v>392</v>
      </c>
    </row>
    <row r="1964" spans="2:36" x14ac:dyDescent="0.25">
      <c r="B1964" s="554">
        <v>1862</v>
      </c>
      <c r="C1964" s="555"/>
      <c r="D1964" s="556"/>
      <c r="E1964" s="290" t="s">
        <v>395</v>
      </c>
      <c r="F1964" s="290" t="s">
        <v>443</v>
      </c>
      <c r="G1964" s="290" t="s">
        <v>397</v>
      </c>
      <c r="H1964" s="183" t="str">
        <f>INDEX(Sector!$D$57:$D$776,MATCH('Energy consumption (raw)'!F1964,Sector!$C$57:$C$776,FALSE))</f>
        <v>Yarn making</v>
      </c>
      <c r="I1964" s="183" t="str">
        <f>IF(G1964=Sector!$B$50,Sector!$B$50,IF(G1964=Sector!$B$51,Sector!$B$51,IF(G1964=Sector!$B$53,Sector!$B$53,INDEX(Sector!$E$57:$E$776,MATCH('Energy consumption (raw)'!F1964,Sector!$C$57:$C$776,FALSE)))))</f>
        <v>13 Manufacture of textiles</v>
      </c>
      <c r="J1964" s="561"/>
      <c r="K1964" s="561">
        <v>151242717</v>
      </c>
      <c r="L1964" s="561"/>
      <c r="M1964" s="561"/>
      <c r="N1964" s="561"/>
      <c r="O1964" s="561"/>
      <c r="P1964" s="561"/>
      <c r="Q1964" s="561"/>
      <c r="R1964" s="561"/>
      <c r="S1964" s="561"/>
      <c r="T1964" s="561"/>
      <c r="U1964" s="561"/>
      <c r="V1964" s="561"/>
      <c r="W1964" s="561"/>
      <c r="X1964" s="561"/>
      <c r="Y1964" s="561"/>
      <c r="Z1964" s="561"/>
      <c r="AA1964" s="561"/>
      <c r="AB1964" s="561"/>
      <c r="AC1964" s="561"/>
      <c r="AD1964" s="561"/>
      <c r="AE1964" s="561"/>
      <c r="AF1964" s="561"/>
      <c r="AG1964" s="561">
        <v>23336.7512331</v>
      </c>
      <c r="AH1964" s="561">
        <v>15970.050000000001</v>
      </c>
      <c r="AI1964" s="290" t="s">
        <v>310</v>
      </c>
      <c r="AJ1964" s="290" t="s">
        <v>392</v>
      </c>
    </row>
    <row r="1965" spans="2:36" x14ac:dyDescent="0.25">
      <c r="B1965" s="554">
        <v>1863</v>
      </c>
      <c r="C1965" s="555"/>
      <c r="D1965" s="556"/>
      <c r="E1965" s="290" t="s">
        <v>395</v>
      </c>
      <c r="F1965" s="290" t="s">
        <v>415</v>
      </c>
      <c r="G1965" s="290" t="s">
        <v>397</v>
      </c>
      <c r="H1965" s="183" t="str">
        <f>INDEX(Sector!$D$57:$D$776,MATCH('Energy consumption (raw)'!F1965,Sector!$C$57:$C$776,FALSE))</f>
        <v>Iron and steel production, cast iron</v>
      </c>
      <c r="I1965" s="183" t="str">
        <f>IF(G1965=Sector!$B$50,Sector!$B$50,IF(G1965=Sector!$B$51,Sector!$B$51,IF(G1965=Sector!$B$53,Sector!$B$53,INDEX(Sector!$E$57:$E$776,MATCH('Energy consumption (raw)'!F1965,Sector!$C$57:$C$776,FALSE)))))</f>
        <v>24 Manufacture of basic metals</v>
      </c>
      <c r="J1965" s="561"/>
      <c r="K1965" s="561">
        <v>78041906</v>
      </c>
      <c r="L1965" s="561"/>
      <c r="M1965" s="561"/>
      <c r="N1965" s="561"/>
      <c r="O1965" s="561"/>
      <c r="P1965" s="561"/>
      <c r="Q1965" s="561"/>
      <c r="R1965" s="561"/>
      <c r="S1965" s="561"/>
      <c r="T1965" s="561"/>
      <c r="U1965" s="561"/>
      <c r="V1965" s="561"/>
      <c r="W1965" s="561"/>
      <c r="X1965" s="561"/>
      <c r="Y1965" s="561"/>
      <c r="Z1965" s="561"/>
      <c r="AA1965" s="561"/>
      <c r="AB1965" s="561"/>
      <c r="AC1965" s="561"/>
      <c r="AD1965" s="561"/>
      <c r="AE1965" s="561"/>
      <c r="AF1965" s="561"/>
      <c r="AG1965" s="561">
        <v>22042</v>
      </c>
      <c r="AH1965" s="561">
        <v>10646.7</v>
      </c>
      <c r="AI1965" s="290"/>
      <c r="AJ1965" s="290" t="s">
        <v>392</v>
      </c>
    </row>
    <row r="1966" spans="2:36" x14ac:dyDescent="0.25">
      <c r="B1966" s="554">
        <v>1864</v>
      </c>
      <c r="C1966" s="555"/>
      <c r="D1966" s="556"/>
      <c r="E1966" s="290" t="s">
        <v>395</v>
      </c>
      <c r="F1966" s="290" t="s">
        <v>845</v>
      </c>
      <c r="G1966" s="290" t="s">
        <v>397</v>
      </c>
      <c r="H1966" s="183" t="str">
        <f>INDEX(Sector!$D$57:$D$776,MATCH('Energy consumption (raw)'!F1966,Sector!$C$57:$C$776,FALSE))</f>
        <v>Textile</v>
      </c>
      <c r="I1966" s="183" t="str">
        <f>IF(G1966=Sector!$B$50,Sector!$B$50,IF(G1966=Sector!$B$51,Sector!$B$51,IF(G1966=Sector!$B$53,Sector!$B$53,INDEX(Sector!$E$57:$E$776,MATCH('Energy consumption (raw)'!F1966,Sector!$C$57:$C$776,FALSE)))))</f>
        <v>13 Manufacture of textiles</v>
      </c>
      <c r="J1966" s="561"/>
      <c r="K1966" s="561">
        <v>337891158</v>
      </c>
      <c r="L1966" s="561"/>
      <c r="M1966" s="561"/>
      <c r="N1966" s="561"/>
      <c r="O1966" s="561"/>
      <c r="P1966" s="561"/>
      <c r="Q1966" s="561"/>
      <c r="R1966" s="561"/>
      <c r="S1966" s="561"/>
      <c r="T1966" s="561"/>
      <c r="U1966" s="561"/>
      <c r="V1966" s="561"/>
      <c r="W1966" s="561"/>
      <c r="X1966" s="561"/>
      <c r="Y1966" s="561"/>
      <c r="Z1966" s="561"/>
      <c r="AA1966" s="561"/>
      <c r="AB1966" s="561"/>
      <c r="AC1966" s="561"/>
      <c r="AD1966" s="561"/>
      <c r="AE1966" s="561"/>
      <c r="AF1966" s="561"/>
      <c r="AG1966" s="561">
        <v>52136.605679400003</v>
      </c>
      <c r="AH1966" s="561">
        <v>46135.700000000004</v>
      </c>
      <c r="AI1966" s="290" t="s">
        <v>310</v>
      </c>
      <c r="AJ1966" s="290" t="s">
        <v>392</v>
      </c>
    </row>
    <row r="1967" spans="2:36" x14ac:dyDescent="0.25">
      <c r="B1967" s="554">
        <v>1865</v>
      </c>
      <c r="C1967" s="555"/>
      <c r="D1967" s="556"/>
      <c r="E1967" s="290" t="s">
        <v>395</v>
      </c>
      <c r="F1967" s="290" t="s">
        <v>443</v>
      </c>
      <c r="G1967" s="290" t="s">
        <v>397</v>
      </c>
      <c r="H1967" s="183" t="str">
        <f>INDEX(Sector!$D$57:$D$776,MATCH('Energy consumption (raw)'!F1967,Sector!$C$57:$C$776,FALSE))</f>
        <v>Yarn making</v>
      </c>
      <c r="I1967" s="183" t="str">
        <f>IF(G1967=Sector!$B$50,Sector!$B$50,IF(G1967=Sector!$B$51,Sector!$B$51,IF(G1967=Sector!$B$53,Sector!$B$53,INDEX(Sector!$E$57:$E$776,MATCH('Energy consumption (raw)'!F1967,Sector!$C$57:$C$776,FALSE)))))</f>
        <v>13 Manufacture of textiles</v>
      </c>
      <c r="J1967" s="561"/>
      <c r="K1967" s="561">
        <v>26801177</v>
      </c>
      <c r="L1967" s="561"/>
      <c r="M1967" s="561"/>
      <c r="N1967" s="561"/>
      <c r="O1967" s="561"/>
      <c r="P1967" s="561"/>
      <c r="Q1967" s="561"/>
      <c r="R1967" s="561"/>
      <c r="S1967" s="561"/>
      <c r="T1967" s="561"/>
      <c r="U1967" s="561"/>
      <c r="V1967" s="561"/>
      <c r="W1967" s="561"/>
      <c r="X1967" s="561"/>
      <c r="Y1967" s="561"/>
      <c r="Z1967" s="561"/>
      <c r="AA1967" s="561"/>
      <c r="AB1967" s="561"/>
      <c r="AC1967" s="561"/>
      <c r="AD1967" s="561"/>
      <c r="AE1967" s="561"/>
      <c r="AF1967" s="561"/>
      <c r="AG1967" s="561">
        <v>4135.4216111000005</v>
      </c>
      <c r="AH1967" s="561">
        <v>3548.9</v>
      </c>
      <c r="AI1967" s="290" t="s">
        <v>310</v>
      </c>
      <c r="AJ1967" s="290" t="s">
        <v>392</v>
      </c>
    </row>
    <row r="1968" spans="2:36" x14ac:dyDescent="0.25">
      <c r="B1968" s="554">
        <v>1866</v>
      </c>
      <c r="C1968" s="555"/>
      <c r="D1968" s="556"/>
      <c r="E1968" s="290" t="s">
        <v>395</v>
      </c>
      <c r="F1968" s="290" t="s">
        <v>645</v>
      </c>
      <c r="G1968" s="290" t="s">
        <v>397</v>
      </c>
      <c r="H1968" s="183" t="str">
        <f>INDEX(Sector!$D$57:$D$776,MATCH('Energy consumption (raw)'!F1968,Sector!$C$57:$C$776,FALSE))</f>
        <v>Finishing of textile products</v>
      </c>
      <c r="I1968" s="183" t="str">
        <f>IF(G1968=Sector!$B$50,Sector!$B$50,IF(G1968=Sector!$B$51,Sector!$B$51,IF(G1968=Sector!$B$53,Sector!$B$53,INDEX(Sector!$E$57:$E$776,MATCH('Energy consumption (raw)'!F1968,Sector!$C$57:$C$776,FALSE)))))</f>
        <v>13 Manufacture of textiles</v>
      </c>
      <c r="J1968" s="561"/>
      <c r="K1968" s="561">
        <v>21493449</v>
      </c>
      <c r="L1968" s="561"/>
      <c r="M1968" s="561"/>
      <c r="N1968" s="561"/>
      <c r="O1968" s="561"/>
      <c r="P1968" s="561"/>
      <c r="Q1968" s="561"/>
      <c r="R1968" s="561"/>
      <c r="S1968" s="561"/>
      <c r="T1968" s="561"/>
      <c r="U1968" s="561"/>
      <c r="V1968" s="561"/>
      <c r="W1968" s="561"/>
      <c r="X1968" s="561"/>
      <c r="Y1968" s="561"/>
      <c r="Z1968" s="561"/>
      <c r="AA1968" s="561"/>
      <c r="AB1968" s="561"/>
      <c r="AC1968" s="561"/>
      <c r="AD1968" s="561"/>
      <c r="AE1968" s="561"/>
      <c r="AF1968" s="561"/>
      <c r="AG1968" s="561">
        <v>3316.4391807000002</v>
      </c>
      <c r="AH1968" s="561"/>
      <c r="AI1968" s="290" t="s">
        <v>310</v>
      </c>
      <c r="AJ1968" s="290" t="s">
        <v>392</v>
      </c>
    </row>
    <row r="1969" spans="2:36" x14ac:dyDescent="0.25">
      <c r="B1969" s="554">
        <v>1867</v>
      </c>
      <c r="C1969" s="555"/>
      <c r="D1969" s="556"/>
      <c r="E1969" s="290" t="s">
        <v>395</v>
      </c>
      <c r="F1969" s="290" t="s">
        <v>407</v>
      </c>
      <c r="G1969" s="290" t="s">
        <v>397</v>
      </c>
      <c r="H1969" s="183" t="str">
        <f>INDEX(Sector!$D$57:$D$776,MATCH('Energy consumption (raw)'!F1969,Sector!$C$57:$C$776,FALSE))</f>
        <v>Electronic components manufacturing</v>
      </c>
      <c r="I1969" s="183" t="str">
        <f>IF(G1969=Sector!$B$50,Sector!$B$50,IF(G1969=Sector!$B$51,Sector!$B$51,IF(G1969=Sector!$B$53,Sector!$B$53,INDEX(Sector!$E$57:$E$776,MATCH('Energy consumption (raw)'!F1969,Sector!$C$57:$C$776,FALSE)))))</f>
        <v>26 Manufacture of computer, electronic and optical products</v>
      </c>
      <c r="J1969" s="561"/>
      <c r="K1969" s="561">
        <v>7241756</v>
      </c>
      <c r="L1969" s="561"/>
      <c r="M1969" s="561"/>
      <c r="N1969" s="561"/>
      <c r="O1969" s="561"/>
      <c r="P1969" s="561"/>
      <c r="Q1969" s="561"/>
      <c r="R1969" s="561"/>
      <c r="S1969" s="561"/>
      <c r="T1969" s="561"/>
      <c r="U1969" s="561"/>
      <c r="V1969" s="561"/>
      <c r="W1969" s="561"/>
      <c r="X1969" s="561"/>
      <c r="Y1969" s="561"/>
      <c r="Z1969" s="561"/>
      <c r="AA1969" s="561"/>
      <c r="AB1969" s="561"/>
      <c r="AC1969" s="561"/>
      <c r="AD1969" s="561"/>
      <c r="AE1969" s="561"/>
      <c r="AF1969" s="561"/>
      <c r="AG1969" s="561">
        <v>1117.4029508000001</v>
      </c>
      <c r="AH1969" s="561">
        <v>1559.2039688000002</v>
      </c>
      <c r="AI1969" s="290" t="s">
        <v>310</v>
      </c>
      <c r="AJ1969" s="290" t="s">
        <v>392</v>
      </c>
    </row>
    <row r="1970" spans="2:36" x14ac:dyDescent="0.25">
      <c r="B1970" s="554">
        <v>1868</v>
      </c>
      <c r="C1970" s="555"/>
      <c r="D1970" s="556"/>
      <c r="E1970" s="290" t="s">
        <v>395</v>
      </c>
      <c r="F1970" s="290" t="s">
        <v>896</v>
      </c>
      <c r="G1970" s="290" t="s">
        <v>397</v>
      </c>
      <c r="H1970" s="183" t="str">
        <f>INDEX(Sector!$D$57:$D$776,MATCH('Energy consumption (raw)'!F1970,Sector!$C$57:$C$776,FALSE))</f>
        <v>Manufacture of motorcycle accessories</v>
      </c>
      <c r="I1970" s="183" t="str">
        <f>IF(G1970=Sector!$B$50,Sector!$B$50,IF(G1970=Sector!$B$51,Sector!$B$51,IF(G1970=Sector!$B$53,Sector!$B$53,INDEX(Sector!$E$57:$E$776,MATCH('Energy consumption (raw)'!F1970,Sector!$C$57:$C$776,FALSE)))))</f>
        <v>29 Manufacture of motor vehicles, trailers and semi-trailers</v>
      </c>
      <c r="J1970" s="561"/>
      <c r="K1970" s="561">
        <v>12513522</v>
      </c>
      <c r="L1970" s="561"/>
      <c r="M1970" s="561"/>
      <c r="N1970" s="561"/>
      <c r="O1970" s="561"/>
      <c r="P1970" s="561"/>
      <c r="Q1970" s="561"/>
      <c r="R1970" s="561"/>
      <c r="S1970" s="561"/>
      <c r="T1970" s="561"/>
      <c r="U1970" s="561"/>
      <c r="V1970" s="561"/>
      <c r="W1970" s="561"/>
      <c r="X1970" s="561"/>
      <c r="Y1970" s="561">
        <v>31</v>
      </c>
      <c r="Z1970" s="561"/>
      <c r="AA1970" s="561"/>
      <c r="AB1970" s="561"/>
      <c r="AC1970" s="561"/>
      <c r="AD1970" s="561"/>
      <c r="AE1970" s="561"/>
      <c r="AF1970" s="561"/>
      <c r="AG1970" s="561">
        <v>1964.6264446</v>
      </c>
      <c r="AH1970" s="561">
        <v>2196.7274390000002</v>
      </c>
      <c r="AI1970" s="290" t="s">
        <v>310</v>
      </c>
      <c r="AJ1970" s="290" t="s">
        <v>392</v>
      </c>
    </row>
    <row r="1971" spans="2:36" x14ac:dyDescent="0.25">
      <c r="B1971" s="554">
        <v>1869</v>
      </c>
      <c r="C1971" s="555"/>
      <c r="D1971" s="556"/>
      <c r="E1971" s="290" t="s">
        <v>395</v>
      </c>
      <c r="F1971" s="290" t="s">
        <v>437</v>
      </c>
      <c r="G1971" s="290" t="s">
        <v>397</v>
      </c>
      <c r="H1971" s="183" t="str">
        <f>INDEX(Sector!$D$57:$D$776,MATCH('Energy consumption (raw)'!F1971,Sector!$C$57:$C$776,FALSE))</f>
        <v>Manufacture of other metal products n.e.c</v>
      </c>
      <c r="I1971" s="183" t="str">
        <f>IF(G1971=Sector!$B$50,Sector!$B$50,IF(G1971=Sector!$B$51,Sector!$B$51,IF(G1971=Sector!$B$53,Sector!$B$53,INDEX(Sector!$E$57:$E$776,MATCH('Energy consumption (raw)'!F1971,Sector!$C$57:$C$776,FALSE)))))</f>
        <v>25 Manufacture of fabricated metal products, except machinery and equipment</v>
      </c>
      <c r="J1971" s="561"/>
      <c r="K1971" s="561">
        <v>14073426</v>
      </c>
      <c r="L1971" s="561"/>
      <c r="M1971" s="561"/>
      <c r="N1971" s="561"/>
      <c r="O1971" s="561"/>
      <c r="P1971" s="561"/>
      <c r="Q1971" s="561"/>
      <c r="R1971" s="561"/>
      <c r="S1971" s="561"/>
      <c r="T1971" s="561"/>
      <c r="U1971" s="561"/>
      <c r="V1971" s="561"/>
      <c r="W1971" s="561"/>
      <c r="X1971" s="561"/>
      <c r="Y1971" s="561"/>
      <c r="Z1971" s="561"/>
      <c r="AA1971" s="561"/>
      <c r="AB1971" s="561"/>
      <c r="AC1971" s="561"/>
      <c r="AD1971" s="561"/>
      <c r="AE1971" s="561"/>
      <c r="AF1971" s="561"/>
      <c r="AG1971" s="561">
        <v>2171.5296318000001</v>
      </c>
      <c r="AH1971" s="561">
        <v>2470.9219336000001</v>
      </c>
      <c r="AI1971" s="290" t="s">
        <v>310</v>
      </c>
      <c r="AJ1971" s="290" t="s">
        <v>392</v>
      </c>
    </row>
    <row r="1972" spans="2:36" x14ac:dyDescent="0.25">
      <c r="B1972" s="554">
        <v>1870</v>
      </c>
      <c r="C1972" s="555"/>
      <c r="D1972" s="556"/>
      <c r="E1972" s="290" t="s">
        <v>395</v>
      </c>
      <c r="F1972" s="290" t="s">
        <v>406</v>
      </c>
      <c r="G1972" s="290" t="s">
        <v>397</v>
      </c>
      <c r="H1972" s="183" t="str">
        <f>INDEX(Sector!$D$57:$D$776,MATCH('Energy consumption (raw)'!F1972,Sector!$C$57:$C$776,FALSE))</f>
        <v>Industrial production</v>
      </c>
      <c r="I1972" s="183" t="str">
        <f>IF(G1972=Sector!$B$50,Sector!$B$50,IF(G1972=Sector!$B$51,Sector!$B$51,IF(G1972=Sector!$B$53,Sector!$B$53,INDEX(Sector!$E$57:$E$776,MATCH('Energy consumption (raw)'!F1972,Sector!$C$57:$C$776,FALSE)))))</f>
        <v>32 Other manufacturing</v>
      </c>
      <c r="J1972" s="561"/>
      <c r="K1972" s="561">
        <v>7286286</v>
      </c>
      <c r="L1972" s="561"/>
      <c r="M1972" s="561"/>
      <c r="N1972" s="561"/>
      <c r="O1972" s="561"/>
      <c r="P1972" s="561"/>
      <c r="Q1972" s="561"/>
      <c r="R1972" s="561"/>
      <c r="S1972" s="561"/>
      <c r="T1972" s="561"/>
      <c r="U1972" s="561"/>
      <c r="V1972" s="561"/>
      <c r="W1972" s="561"/>
      <c r="X1972" s="561"/>
      <c r="Y1972" s="561"/>
      <c r="Z1972" s="561"/>
      <c r="AA1972" s="561"/>
      <c r="AB1972" s="561"/>
      <c r="AC1972" s="561"/>
      <c r="AD1972" s="561"/>
      <c r="AE1972" s="561"/>
      <c r="AF1972" s="561"/>
      <c r="AG1972" s="561">
        <v>1124.2739298000001</v>
      </c>
      <c r="AH1972" s="561">
        <v>1796.2144779</v>
      </c>
      <c r="AI1972" s="290" t="s">
        <v>310</v>
      </c>
      <c r="AJ1972" s="290" t="s">
        <v>392</v>
      </c>
    </row>
    <row r="1973" spans="2:36" x14ac:dyDescent="0.25">
      <c r="B1973" s="554">
        <v>1871</v>
      </c>
      <c r="C1973" s="555"/>
      <c r="D1973" s="556"/>
      <c r="E1973" s="290" t="s">
        <v>395</v>
      </c>
      <c r="F1973" s="290" t="s">
        <v>897</v>
      </c>
      <c r="G1973" s="290" t="s">
        <v>397</v>
      </c>
      <c r="H1973" s="183" t="str">
        <f>INDEX(Sector!$D$57:$D$776,MATCH('Energy consumption (raw)'!F1973,Sector!$C$57:$C$776,FALSE))</f>
        <v>Manufacture of metal utensils for kitchen, toilet and canteen</v>
      </c>
      <c r="I1973" s="183" t="str">
        <f>IF(G1973=Sector!$B$50,Sector!$B$50,IF(G1973=Sector!$B$51,Sector!$B$51,IF(G1973=Sector!$B$53,Sector!$B$53,INDEX(Sector!$E$57:$E$776,MATCH('Energy consumption (raw)'!F1973,Sector!$C$57:$C$776,FALSE)))))</f>
        <v>25 Manufacture of fabricated metal products, except machinery and equipment</v>
      </c>
      <c r="J1973" s="561"/>
      <c r="K1973" s="561">
        <v>13886663</v>
      </c>
      <c r="L1973" s="561"/>
      <c r="M1973" s="561"/>
      <c r="N1973" s="561"/>
      <c r="O1973" s="561"/>
      <c r="P1973" s="561"/>
      <c r="Q1973" s="561"/>
      <c r="R1973" s="561"/>
      <c r="S1973" s="561"/>
      <c r="T1973" s="561"/>
      <c r="U1973" s="561"/>
      <c r="V1973" s="561"/>
      <c r="W1973" s="561"/>
      <c r="X1973" s="561"/>
      <c r="Y1973" s="561"/>
      <c r="Z1973" s="561"/>
      <c r="AA1973" s="561"/>
      <c r="AB1973" s="561"/>
      <c r="AC1973" s="561"/>
      <c r="AD1973" s="561"/>
      <c r="AE1973" s="561"/>
      <c r="AF1973" s="561"/>
      <c r="AG1973" s="561">
        <v>2142.7121009000002</v>
      </c>
      <c r="AH1973" s="561">
        <v>2785.6049025000002</v>
      </c>
      <c r="AI1973" s="290" t="s">
        <v>310</v>
      </c>
      <c r="AJ1973" s="290" t="s">
        <v>392</v>
      </c>
    </row>
    <row r="1974" spans="2:36" x14ac:dyDescent="0.25">
      <c r="B1974" s="554">
        <v>1872</v>
      </c>
      <c r="C1974" s="555"/>
      <c r="D1974" s="556"/>
      <c r="E1974" s="290" t="s">
        <v>395</v>
      </c>
      <c r="F1974" s="290" t="s">
        <v>407</v>
      </c>
      <c r="G1974" s="290" t="s">
        <v>397</v>
      </c>
      <c r="H1974" s="183" t="str">
        <f>INDEX(Sector!$D$57:$D$776,MATCH('Energy consumption (raw)'!F1974,Sector!$C$57:$C$776,FALSE))</f>
        <v>Electronic components manufacturing</v>
      </c>
      <c r="I1974" s="183" t="str">
        <f>IF(G1974=Sector!$B$50,Sector!$B$50,IF(G1974=Sector!$B$51,Sector!$B$51,IF(G1974=Sector!$B$53,Sector!$B$53,INDEX(Sector!$E$57:$E$776,MATCH('Energy consumption (raw)'!F1974,Sector!$C$57:$C$776,FALSE)))))</f>
        <v>26 Manufacture of computer, electronic and optical products</v>
      </c>
      <c r="J1974" s="561"/>
      <c r="K1974" s="561">
        <v>7546556</v>
      </c>
      <c r="L1974" s="561"/>
      <c r="M1974" s="561"/>
      <c r="N1974" s="561"/>
      <c r="O1974" s="561"/>
      <c r="P1974" s="561"/>
      <c r="Q1974" s="561"/>
      <c r="R1974" s="561"/>
      <c r="S1974" s="561"/>
      <c r="T1974" s="561"/>
      <c r="U1974" s="561"/>
      <c r="V1974" s="561"/>
      <c r="W1974" s="561"/>
      <c r="X1974" s="561"/>
      <c r="Y1974" s="561"/>
      <c r="Z1974" s="561"/>
      <c r="AA1974" s="561"/>
      <c r="AB1974" s="561"/>
      <c r="AC1974" s="561"/>
      <c r="AD1974" s="561"/>
      <c r="AE1974" s="561"/>
      <c r="AF1974" s="561"/>
      <c r="AG1974" s="561">
        <v>1164.4335908</v>
      </c>
      <c r="AH1974" s="561"/>
      <c r="AI1974" s="290" t="s">
        <v>310</v>
      </c>
      <c r="AJ1974" s="290" t="s">
        <v>392</v>
      </c>
    </row>
    <row r="1975" spans="2:36" x14ac:dyDescent="0.25">
      <c r="B1975" s="554">
        <v>1873</v>
      </c>
      <c r="C1975" s="555"/>
      <c r="D1975" s="556"/>
      <c r="E1975" s="290" t="s">
        <v>395</v>
      </c>
      <c r="F1975" s="290" t="s">
        <v>511</v>
      </c>
      <c r="G1975" s="290" t="s">
        <v>397</v>
      </c>
      <c r="H1975" s="183" t="str">
        <f>INDEX(Sector!$D$57:$D$776,MATCH('Energy consumption (raw)'!F1975,Sector!$C$57:$C$776,FALSE))</f>
        <v>Producing shoes</v>
      </c>
      <c r="I1975" s="183" t="str">
        <f>IF(G1975=Sector!$B$50,Sector!$B$50,IF(G1975=Sector!$B$51,Sector!$B$51,IF(G1975=Sector!$B$53,Sector!$B$53,INDEX(Sector!$E$57:$E$776,MATCH('Energy consumption (raw)'!F1975,Sector!$C$57:$C$776,FALSE)))))</f>
        <v>14 Manufacture of wearing apparel</v>
      </c>
      <c r="J1975" s="561"/>
      <c r="K1975" s="561">
        <v>59256620</v>
      </c>
      <c r="L1975" s="561"/>
      <c r="M1975" s="561"/>
      <c r="N1975" s="561"/>
      <c r="O1975" s="561"/>
      <c r="P1975" s="561"/>
      <c r="Q1975" s="561"/>
      <c r="R1975" s="561"/>
      <c r="S1975" s="561">
        <v>9680</v>
      </c>
      <c r="T1975" s="561"/>
      <c r="U1975" s="561"/>
      <c r="V1975" s="561"/>
      <c r="W1975" s="561"/>
      <c r="X1975" s="561"/>
      <c r="Y1975" s="561"/>
      <c r="Z1975" s="561"/>
      <c r="AA1975" s="561"/>
      <c r="AB1975" s="561"/>
      <c r="AC1975" s="561"/>
      <c r="AD1975" s="561"/>
      <c r="AE1975" s="561"/>
      <c r="AF1975" s="561"/>
      <c r="AG1975" s="561">
        <v>9151.8148660000006</v>
      </c>
      <c r="AH1975" s="561">
        <v>12577.882499400002</v>
      </c>
      <c r="AI1975" s="290" t="s">
        <v>310</v>
      </c>
      <c r="AJ1975" s="290" t="s">
        <v>392</v>
      </c>
    </row>
    <row r="1976" spans="2:36" x14ac:dyDescent="0.25">
      <c r="B1976" s="554">
        <v>1874</v>
      </c>
      <c r="C1976" s="555"/>
      <c r="D1976" s="556"/>
      <c r="E1976" s="290" t="s">
        <v>395</v>
      </c>
      <c r="F1976" s="290" t="s">
        <v>898</v>
      </c>
      <c r="G1976" s="290" t="s">
        <v>397</v>
      </c>
      <c r="H1976" s="183" t="str">
        <f>INDEX(Sector!$D$57:$D$776,MATCH('Energy consumption (raw)'!F1976,Sector!$C$57:$C$776,FALSE))</f>
        <v>Producing food, ready-to-eat food</v>
      </c>
      <c r="I1976" s="183" t="str">
        <f>IF(G1976=Sector!$B$50,Sector!$B$50,IF(G1976=Sector!$B$51,Sector!$B$51,IF(G1976=Sector!$B$53,Sector!$B$53,INDEX(Sector!$E$57:$E$776,MATCH('Energy consumption (raw)'!F1976,Sector!$C$57:$C$776,FALSE)))))</f>
        <v>10 Manufacture of food products</v>
      </c>
      <c r="J1976" s="561"/>
      <c r="K1976" s="561">
        <v>9831657</v>
      </c>
      <c r="L1976" s="561"/>
      <c r="M1976" s="561"/>
      <c r="N1976" s="561"/>
      <c r="O1976" s="561"/>
      <c r="P1976" s="561"/>
      <c r="Q1976" s="561"/>
      <c r="R1976" s="561"/>
      <c r="S1976" s="561"/>
      <c r="T1976" s="561"/>
      <c r="U1976" s="561"/>
      <c r="V1976" s="561"/>
      <c r="W1976" s="561"/>
      <c r="X1976" s="561"/>
      <c r="Y1976" s="561"/>
      <c r="Z1976" s="561"/>
      <c r="AA1976" s="561"/>
      <c r="AB1976" s="561"/>
      <c r="AC1976" s="561"/>
      <c r="AD1976" s="561"/>
      <c r="AE1976" s="561"/>
      <c r="AF1976" s="561"/>
      <c r="AG1976" s="561">
        <v>1517.0246751000002</v>
      </c>
      <c r="AH1976" s="561"/>
      <c r="AI1976" s="290" t="s">
        <v>310</v>
      </c>
      <c r="AJ1976" s="290" t="s">
        <v>392</v>
      </c>
    </row>
    <row r="1977" spans="2:36" x14ac:dyDescent="0.25">
      <c r="B1977" s="554">
        <v>1875</v>
      </c>
      <c r="C1977" s="555"/>
      <c r="D1977" s="556"/>
      <c r="E1977" s="290" t="s">
        <v>395</v>
      </c>
      <c r="F1977" s="290" t="s">
        <v>899</v>
      </c>
      <c r="G1977" s="290" t="s">
        <v>397</v>
      </c>
      <c r="H1977" s="183" t="str">
        <f>INDEX(Sector!$D$57:$D$776,MATCH('Energy consumption (raw)'!F1977,Sector!$C$57:$C$776,FALSE))</f>
        <v>Coffee production</v>
      </c>
      <c r="I1977" s="183" t="str">
        <f>IF(G1977=Sector!$B$50,Sector!$B$50,IF(G1977=Sector!$B$51,Sector!$B$51,IF(G1977=Sector!$B$53,Sector!$B$53,INDEX(Sector!$E$57:$E$776,MATCH('Energy consumption (raw)'!F1977,Sector!$C$57:$C$776,FALSE)))))</f>
        <v>11 Manufacture of beverages</v>
      </c>
      <c r="J1977" s="561"/>
      <c r="K1977" s="561">
        <v>29458921</v>
      </c>
      <c r="L1977" s="561"/>
      <c r="M1977" s="561"/>
      <c r="N1977" s="561"/>
      <c r="O1977" s="561"/>
      <c r="P1977" s="561"/>
      <c r="Q1977" s="561"/>
      <c r="R1977" s="561">
        <v>8.65</v>
      </c>
      <c r="S1977" s="561"/>
      <c r="T1977" s="561"/>
      <c r="U1977" s="561"/>
      <c r="V1977" s="561"/>
      <c r="W1977" s="561"/>
      <c r="X1977" s="561"/>
      <c r="Y1977" s="561">
        <v>9.86</v>
      </c>
      <c r="Z1977" s="561"/>
      <c r="AA1977" s="561"/>
      <c r="AB1977" s="561">
        <v>5757.94</v>
      </c>
      <c r="AC1977" s="561"/>
      <c r="AD1977" s="561"/>
      <c r="AE1977" s="561"/>
      <c r="AF1977" s="561"/>
      <c r="AG1977" s="561">
        <v>6712.7935303000013</v>
      </c>
      <c r="AH1977" s="561"/>
      <c r="AI1977" s="290" t="s">
        <v>310</v>
      </c>
      <c r="AJ1977" s="290" t="s">
        <v>392</v>
      </c>
    </row>
    <row r="1978" spans="2:36" x14ac:dyDescent="0.25">
      <c r="B1978" s="554">
        <v>1876</v>
      </c>
      <c r="C1978" s="555"/>
      <c r="D1978" s="556"/>
      <c r="E1978" s="290" t="s">
        <v>395</v>
      </c>
      <c r="F1978" s="559" t="s">
        <v>431</v>
      </c>
      <c r="G1978" s="290" t="s">
        <v>397</v>
      </c>
      <c r="H1978" s="183" t="str">
        <f>INDEX(Sector!$D$57:$D$776,MATCH('Energy consumption (raw)'!F1978,Sector!$C$57:$C$776,FALSE))</f>
        <v>Production of non-alcoholic beverages</v>
      </c>
      <c r="I1978" s="183" t="str">
        <f>IF(G1978=Sector!$B$50,Sector!$B$50,IF(G1978=Sector!$B$51,Sector!$B$51,IF(G1978=Sector!$B$53,Sector!$B$53,INDEX(Sector!$E$57:$E$776,MATCH('Energy consumption (raw)'!F1978,Sector!$C$57:$C$776,FALSE)))))</f>
        <v>11 Manufacture of beverages</v>
      </c>
      <c r="J1978" s="561"/>
      <c r="K1978" s="561">
        <v>14729800</v>
      </c>
      <c r="L1978" s="561"/>
      <c r="M1978" s="561"/>
      <c r="N1978" s="561"/>
      <c r="O1978" s="561"/>
      <c r="P1978" s="561"/>
      <c r="Q1978" s="561"/>
      <c r="R1978" s="561"/>
      <c r="S1978" s="561"/>
      <c r="T1978" s="561"/>
      <c r="U1978" s="561"/>
      <c r="V1978" s="561"/>
      <c r="W1978" s="561"/>
      <c r="X1978" s="561"/>
      <c r="Y1978" s="561">
        <v>8.1300000000000008</v>
      </c>
      <c r="Z1978" s="561"/>
      <c r="AA1978" s="561"/>
      <c r="AB1978" s="561"/>
      <c r="AC1978" s="561"/>
      <c r="AD1978" s="561"/>
      <c r="AE1978" s="561"/>
      <c r="AF1978" s="561"/>
      <c r="AG1978" s="561">
        <v>2281.66984</v>
      </c>
      <c r="AH1978" s="561"/>
      <c r="AI1978" s="290" t="s">
        <v>310</v>
      </c>
      <c r="AJ1978" s="290" t="s">
        <v>392</v>
      </c>
    </row>
    <row r="1979" spans="2:36" x14ac:dyDescent="0.25">
      <c r="B1979" s="554">
        <v>1877</v>
      </c>
      <c r="C1979" s="555"/>
      <c r="D1979" s="556"/>
      <c r="E1979" s="290" t="s">
        <v>395</v>
      </c>
      <c r="F1979" s="559" t="s">
        <v>431</v>
      </c>
      <c r="G1979" s="290" t="s">
        <v>397</v>
      </c>
      <c r="H1979" s="183" t="str">
        <f>INDEX(Sector!$D$57:$D$776,MATCH('Energy consumption (raw)'!F1979,Sector!$C$57:$C$776,FALSE))</f>
        <v>Production of non-alcoholic beverages</v>
      </c>
      <c r="I1979" s="183" t="str">
        <f>IF(G1979=Sector!$B$50,Sector!$B$50,IF(G1979=Sector!$B$51,Sector!$B$51,IF(G1979=Sector!$B$53,Sector!$B$53,INDEX(Sector!$E$57:$E$776,MATCH('Energy consumption (raw)'!F1979,Sector!$C$57:$C$776,FALSE)))))</f>
        <v>11 Manufacture of beverages</v>
      </c>
      <c r="J1979" s="561"/>
      <c r="K1979" s="561">
        <v>42273607</v>
      </c>
      <c r="L1979" s="561"/>
      <c r="M1979" s="561"/>
      <c r="N1979" s="561"/>
      <c r="O1979" s="561"/>
      <c r="P1979" s="561"/>
      <c r="Q1979" s="561"/>
      <c r="R1979" s="561"/>
      <c r="S1979" s="561"/>
      <c r="T1979" s="561"/>
      <c r="U1979" s="561"/>
      <c r="V1979" s="561"/>
      <c r="W1979" s="561"/>
      <c r="X1979" s="561"/>
      <c r="Y1979" s="561"/>
      <c r="Z1979" s="561"/>
      <c r="AA1979" s="561"/>
      <c r="AB1979" s="561"/>
      <c r="AC1979" s="561"/>
      <c r="AD1979" s="561"/>
      <c r="AE1979" s="561"/>
      <c r="AF1979" s="561"/>
      <c r="AG1979" s="561">
        <v>6522.8175601000003</v>
      </c>
      <c r="AH1979" s="561"/>
      <c r="AI1979" s="290" t="s">
        <v>310</v>
      </c>
      <c r="AJ1979" s="290" t="s">
        <v>392</v>
      </c>
    </row>
    <row r="1980" spans="2:36" x14ac:dyDescent="0.25">
      <c r="B1980" s="554">
        <v>1878</v>
      </c>
      <c r="C1980" s="555"/>
      <c r="D1980" s="556"/>
      <c r="E1980" s="290" t="s">
        <v>395</v>
      </c>
      <c r="F1980" s="559" t="s">
        <v>900</v>
      </c>
      <c r="G1980" s="290" t="s">
        <v>397</v>
      </c>
      <c r="H1980" s="183" t="str">
        <f>INDEX(Sector!$D$57:$D$776,MATCH('Energy consumption (raw)'!F1980,Sector!$C$57:$C$776,FALSE))</f>
        <v>Retail sale of audio and video tapes and discs (including blank tapes and discs) in specialized stores</v>
      </c>
      <c r="I1980" s="183" t="str">
        <f>IF(G1980=Sector!$B$50,Sector!$B$50,IF(G1980=Sector!$B$51,Sector!$B$51,IF(G1980=Sector!$B$53,Sector!$B$53,INDEX(Sector!$E$57:$E$776,MATCH('Energy consumption (raw)'!F1980,Sector!$C$57:$C$776,FALSE)))))</f>
        <v>47 Retail</v>
      </c>
      <c r="J1980" s="561"/>
      <c r="K1980" s="561">
        <v>36380909</v>
      </c>
      <c r="L1980" s="561"/>
      <c r="M1980" s="561"/>
      <c r="N1980" s="561"/>
      <c r="O1980" s="561"/>
      <c r="P1980" s="561"/>
      <c r="Q1980" s="561"/>
      <c r="R1980" s="561"/>
      <c r="S1980" s="561"/>
      <c r="T1980" s="561"/>
      <c r="U1980" s="561"/>
      <c r="V1980" s="561"/>
      <c r="W1980" s="561"/>
      <c r="X1980" s="561"/>
      <c r="Y1980" s="561"/>
      <c r="Z1980" s="561"/>
      <c r="AA1980" s="561"/>
      <c r="AB1980" s="561"/>
      <c r="AC1980" s="561"/>
      <c r="AD1980" s="561"/>
      <c r="AE1980" s="561"/>
      <c r="AF1980" s="561"/>
      <c r="AG1980" s="561">
        <v>5613.5742587000004</v>
      </c>
      <c r="AH1980" s="561">
        <v>7677.0892615000002</v>
      </c>
      <c r="AI1980" s="290" t="s">
        <v>310</v>
      </c>
      <c r="AJ1980" s="290" t="s">
        <v>392</v>
      </c>
    </row>
    <row r="1981" spans="2:36" x14ac:dyDescent="0.25">
      <c r="B1981" s="554">
        <v>1879</v>
      </c>
      <c r="C1981" s="555"/>
      <c r="D1981" s="556"/>
      <c r="E1981" s="290" t="s">
        <v>395</v>
      </c>
      <c r="F1981" s="290" t="s">
        <v>451</v>
      </c>
      <c r="G1981" s="290" t="s">
        <v>397</v>
      </c>
      <c r="H1981" s="183" t="str">
        <f>INDEX(Sector!$D$57:$D$776,MATCH('Energy consumption (raw)'!F1981,Sector!$C$57:$C$776,FALSE))</f>
        <v>Manufacture of spare parts and accessories for motor vehicles and motor vehicles</v>
      </c>
      <c r="I1981" s="183" t="str">
        <f>IF(G1981=Sector!$B$50,Sector!$B$50,IF(G1981=Sector!$B$51,Sector!$B$51,IF(G1981=Sector!$B$53,Sector!$B$53,INDEX(Sector!$E$57:$E$776,MATCH('Energy consumption (raw)'!F1981,Sector!$C$57:$C$776,FALSE)))))</f>
        <v>29 Manufacture of motor vehicles, trailers and semi-trailers</v>
      </c>
      <c r="J1981" s="561"/>
      <c r="K1981" s="561">
        <v>29897040</v>
      </c>
      <c r="L1981" s="561"/>
      <c r="M1981" s="561"/>
      <c r="N1981" s="561"/>
      <c r="O1981" s="561"/>
      <c r="P1981" s="561"/>
      <c r="Q1981" s="561"/>
      <c r="R1981" s="561"/>
      <c r="S1981" s="561"/>
      <c r="T1981" s="561"/>
      <c r="U1981" s="561"/>
      <c r="V1981" s="561"/>
      <c r="W1981" s="561"/>
      <c r="X1981" s="561"/>
      <c r="Y1981" s="561"/>
      <c r="Z1981" s="561"/>
      <c r="AA1981" s="561"/>
      <c r="AB1981" s="561"/>
      <c r="AC1981" s="561"/>
      <c r="AD1981" s="561"/>
      <c r="AE1981" s="561"/>
      <c r="AF1981" s="561"/>
      <c r="AG1981" s="561">
        <v>4613.1132720000005</v>
      </c>
      <c r="AH1981" s="561">
        <v>4890.0104854000001</v>
      </c>
      <c r="AI1981" s="290" t="s">
        <v>310</v>
      </c>
      <c r="AJ1981" s="290" t="s">
        <v>392</v>
      </c>
    </row>
    <row r="1982" spans="2:36" x14ac:dyDescent="0.25">
      <c r="B1982" s="554">
        <v>1880</v>
      </c>
      <c r="C1982" s="555"/>
      <c r="D1982" s="556"/>
      <c r="E1982" s="290" t="s">
        <v>395</v>
      </c>
      <c r="F1982" s="290" t="s">
        <v>451</v>
      </c>
      <c r="G1982" s="290" t="s">
        <v>397</v>
      </c>
      <c r="H1982" s="183" t="str">
        <f>INDEX(Sector!$D$57:$D$776,MATCH('Energy consumption (raw)'!F1982,Sector!$C$57:$C$776,FALSE))</f>
        <v>Manufacture of spare parts and accessories for motor vehicles and motor vehicles</v>
      </c>
      <c r="I1982" s="183" t="str">
        <f>IF(G1982=Sector!$B$50,Sector!$B$50,IF(G1982=Sector!$B$51,Sector!$B$51,IF(G1982=Sector!$B$53,Sector!$B$53,INDEX(Sector!$E$57:$E$776,MATCH('Energy consumption (raw)'!F1982,Sector!$C$57:$C$776,FALSE)))))</f>
        <v>29 Manufacture of motor vehicles, trailers and semi-trailers</v>
      </c>
      <c r="J1982" s="561"/>
      <c r="K1982" s="561">
        <v>23291820</v>
      </c>
      <c r="L1982" s="561"/>
      <c r="M1982" s="561"/>
      <c r="N1982" s="561"/>
      <c r="O1982" s="561"/>
      <c r="P1982" s="561"/>
      <c r="Q1982" s="561"/>
      <c r="R1982" s="561"/>
      <c r="S1982" s="561"/>
      <c r="T1982" s="561"/>
      <c r="U1982" s="561"/>
      <c r="V1982" s="561"/>
      <c r="W1982" s="561"/>
      <c r="X1982" s="561"/>
      <c r="Y1982" s="561"/>
      <c r="Z1982" s="561"/>
      <c r="AA1982" s="561"/>
      <c r="AB1982" s="561"/>
      <c r="AC1982" s="561"/>
      <c r="AD1982" s="561"/>
      <c r="AE1982" s="561"/>
      <c r="AF1982" s="561"/>
      <c r="AG1982" s="561">
        <v>3593.9278260000001</v>
      </c>
      <c r="AH1982" s="561"/>
      <c r="AI1982" s="290" t="s">
        <v>310</v>
      </c>
      <c r="AJ1982" s="290" t="s">
        <v>392</v>
      </c>
    </row>
    <row r="1983" spans="2:36" x14ac:dyDescent="0.25">
      <c r="B1983" s="554">
        <v>1881</v>
      </c>
      <c r="C1983" s="555"/>
      <c r="D1983" s="556"/>
      <c r="E1983" s="290" t="s">
        <v>395</v>
      </c>
      <c r="F1983" s="290" t="s">
        <v>400</v>
      </c>
      <c r="G1983" s="290" t="s">
        <v>397</v>
      </c>
      <c r="H1983" s="183" t="str">
        <f>INDEX(Sector!$D$57:$D$776,MATCH('Energy consumption (raw)'!F1983,Sector!$C$57:$C$776,FALSE))</f>
        <v>Producing products from plastic</v>
      </c>
      <c r="I1983" s="183" t="str">
        <f>IF(G1983=Sector!$B$50,Sector!$B$50,IF(G1983=Sector!$B$51,Sector!$B$51,IF(G1983=Sector!$B$53,Sector!$B$53,INDEX(Sector!$E$57:$E$776,MATCH('Energy consumption (raw)'!F1983,Sector!$C$57:$C$776,FALSE)))))</f>
        <v>22 Manufacture of rubber and plastics products</v>
      </c>
      <c r="J1983" s="561"/>
      <c r="K1983" s="561">
        <v>21623363</v>
      </c>
      <c r="L1983" s="561"/>
      <c r="M1983" s="561"/>
      <c r="N1983" s="561"/>
      <c r="O1983" s="561"/>
      <c r="P1983" s="561"/>
      <c r="Q1983" s="561"/>
      <c r="R1983" s="561"/>
      <c r="S1983" s="561"/>
      <c r="T1983" s="561"/>
      <c r="U1983" s="561"/>
      <c r="V1983" s="561"/>
      <c r="W1983" s="561"/>
      <c r="X1983" s="561"/>
      <c r="Y1983" s="561"/>
      <c r="Z1983" s="561"/>
      <c r="AA1983" s="561"/>
      <c r="AB1983" s="561"/>
      <c r="AC1983" s="561"/>
      <c r="AD1983" s="561"/>
      <c r="AE1983" s="561"/>
      <c r="AF1983" s="561"/>
      <c r="AG1983" s="561">
        <v>3336.4849109000002</v>
      </c>
      <c r="AH1983" s="561">
        <v>3642.9227050000004</v>
      </c>
      <c r="AI1983" s="290" t="s">
        <v>310</v>
      </c>
      <c r="AJ1983" s="290" t="s">
        <v>392</v>
      </c>
    </row>
    <row r="1984" spans="2:36" x14ac:dyDescent="0.25">
      <c r="B1984" s="554">
        <v>1882</v>
      </c>
      <c r="C1984" s="555"/>
      <c r="D1984" s="556"/>
      <c r="E1984" s="290" t="s">
        <v>395</v>
      </c>
      <c r="F1984" s="290" t="s">
        <v>901</v>
      </c>
      <c r="G1984" s="290" t="s">
        <v>397</v>
      </c>
      <c r="H1984" s="183" t="str">
        <f>INDEX(Sector!$D$57:$D$776,MATCH('Energy consumption (raw)'!F1984,Sector!$C$57:$C$776,FALSE))</f>
        <v>Production of plastics and synthetic rubber</v>
      </c>
      <c r="I1984" s="183" t="str">
        <f>IF(G1984=Sector!$B$50,Sector!$B$50,IF(G1984=Sector!$B$51,Sector!$B$51,IF(G1984=Sector!$B$53,Sector!$B$53,INDEX(Sector!$E$57:$E$776,MATCH('Energy consumption (raw)'!F1984,Sector!$C$57:$C$776,FALSE)))))</f>
        <v>22 Manufacture of rubber and plastics products</v>
      </c>
      <c r="J1984" s="561"/>
      <c r="K1984" s="561">
        <v>16155138</v>
      </c>
      <c r="L1984" s="561"/>
      <c r="M1984" s="561"/>
      <c r="N1984" s="561"/>
      <c r="O1984" s="561"/>
      <c r="P1984" s="561"/>
      <c r="Q1984" s="561"/>
      <c r="R1984" s="561"/>
      <c r="S1984" s="561"/>
      <c r="T1984" s="561"/>
      <c r="U1984" s="561"/>
      <c r="V1984" s="561"/>
      <c r="W1984" s="561"/>
      <c r="X1984" s="561"/>
      <c r="Y1984" s="561"/>
      <c r="Z1984" s="561"/>
      <c r="AA1984" s="561"/>
      <c r="AB1984" s="561"/>
      <c r="AC1984" s="561"/>
      <c r="AD1984" s="561"/>
      <c r="AE1984" s="561"/>
      <c r="AF1984" s="561"/>
      <c r="AG1984" s="561">
        <v>2492.7377934000001</v>
      </c>
      <c r="AH1984" s="561">
        <v>2815.2909881</v>
      </c>
      <c r="AI1984" s="290" t="s">
        <v>310</v>
      </c>
      <c r="AJ1984" s="290" t="s">
        <v>392</v>
      </c>
    </row>
    <row r="1985" spans="2:36" x14ac:dyDescent="0.25">
      <c r="B1985" s="554">
        <v>1883</v>
      </c>
      <c r="C1985" s="555"/>
      <c r="D1985" s="556"/>
      <c r="E1985" s="290" t="s">
        <v>395</v>
      </c>
      <c r="F1985" s="290" t="s">
        <v>465</v>
      </c>
      <c r="G1985" s="290" t="s">
        <v>397</v>
      </c>
      <c r="H1985" s="183" t="str">
        <f>INDEX(Sector!$D$57:$D$776,MATCH('Energy consumption (raw)'!F1985,Sector!$C$57:$C$776,FALSE))</f>
        <v>Production of costumes</v>
      </c>
      <c r="I1985" s="183" t="str">
        <f>IF(G1985=Sector!$B$50,Sector!$B$50,IF(G1985=Sector!$B$51,Sector!$B$51,IF(G1985=Sector!$B$53,Sector!$B$53,INDEX(Sector!$E$57:$E$776,MATCH('Energy consumption (raw)'!F1985,Sector!$C$57:$C$776,FALSE)))))</f>
        <v>14 Manufacture of wearing apparel</v>
      </c>
      <c r="J1985" s="561"/>
      <c r="K1985" s="561">
        <v>14340058</v>
      </c>
      <c r="L1985" s="561"/>
      <c r="M1985" s="561"/>
      <c r="N1985" s="561"/>
      <c r="O1985" s="561"/>
      <c r="P1985" s="561"/>
      <c r="Q1985" s="561"/>
      <c r="R1985" s="561">
        <v>30.28</v>
      </c>
      <c r="S1985" s="561"/>
      <c r="T1985" s="561"/>
      <c r="U1985" s="561"/>
      <c r="V1985" s="561">
        <v>54.19</v>
      </c>
      <c r="W1985" s="561"/>
      <c r="X1985" s="561"/>
      <c r="Y1985" s="561">
        <v>108.15</v>
      </c>
      <c r="Z1985" s="561"/>
      <c r="AA1985" s="561"/>
      <c r="AB1985" s="561"/>
      <c r="AC1985" s="561"/>
      <c r="AD1985" s="561"/>
      <c r="AE1985" s="561"/>
      <c r="AF1985" s="561"/>
      <c r="AG1985" s="561">
        <v>2418.3395494000001</v>
      </c>
      <c r="AH1985" s="561">
        <v>2313.3754616000001</v>
      </c>
      <c r="AI1985" s="290" t="s">
        <v>310</v>
      </c>
      <c r="AJ1985" s="290" t="s">
        <v>392</v>
      </c>
    </row>
    <row r="1986" spans="2:36" x14ac:dyDescent="0.25">
      <c r="B1986" s="554">
        <v>1884</v>
      </c>
      <c r="C1986" s="555"/>
      <c r="D1986" s="556"/>
      <c r="E1986" s="290" t="s">
        <v>395</v>
      </c>
      <c r="F1986" s="290" t="s">
        <v>400</v>
      </c>
      <c r="G1986" s="290" t="s">
        <v>397</v>
      </c>
      <c r="H1986" s="183" t="str">
        <f>INDEX(Sector!$D$57:$D$776,MATCH('Energy consumption (raw)'!F1986,Sector!$C$57:$C$776,FALSE))</f>
        <v>Producing products from plastic</v>
      </c>
      <c r="I1986" s="183" t="str">
        <f>IF(G1986=Sector!$B$50,Sector!$B$50,IF(G1986=Sector!$B$51,Sector!$B$51,IF(G1986=Sector!$B$53,Sector!$B$53,INDEX(Sector!$E$57:$E$776,MATCH('Energy consumption (raw)'!F1986,Sector!$C$57:$C$776,FALSE)))))</f>
        <v>22 Manufacture of rubber and plastics products</v>
      </c>
      <c r="J1986" s="561"/>
      <c r="K1986" s="561">
        <v>14144464</v>
      </c>
      <c r="L1986" s="561"/>
      <c r="M1986" s="561"/>
      <c r="N1986" s="561"/>
      <c r="O1986" s="561"/>
      <c r="P1986" s="561"/>
      <c r="Q1986" s="561"/>
      <c r="R1986" s="561"/>
      <c r="S1986" s="561"/>
      <c r="T1986" s="561"/>
      <c r="U1986" s="561"/>
      <c r="V1986" s="561"/>
      <c r="W1986" s="561"/>
      <c r="X1986" s="561"/>
      <c r="Y1986" s="561"/>
      <c r="Z1986" s="561"/>
      <c r="AA1986" s="561"/>
      <c r="AB1986" s="561"/>
      <c r="AC1986" s="561"/>
      <c r="AD1986" s="561"/>
      <c r="AE1986" s="561"/>
      <c r="AF1986" s="561"/>
      <c r="AG1986" s="561">
        <v>2182.4907952000003</v>
      </c>
      <c r="AH1986" s="561">
        <v>2010.7053649000002</v>
      </c>
      <c r="AI1986" s="290" t="s">
        <v>310</v>
      </c>
      <c r="AJ1986" s="290" t="s">
        <v>392</v>
      </c>
    </row>
    <row r="1987" spans="2:36" x14ac:dyDescent="0.25">
      <c r="B1987" s="554">
        <v>1885</v>
      </c>
      <c r="C1987" s="555"/>
      <c r="D1987" s="556"/>
      <c r="E1987" s="290" t="s">
        <v>395</v>
      </c>
      <c r="F1987" s="290" t="s">
        <v>450</v>
      </c>
      <c r="G1987" s="290" t="s">
        <v>397</v>
      </c>
      <c r="H1987" s="183" t="str">
        <f>INDEX(Sector!$D$57:$D$776,MATCH('Energy consumption (raw)'!F1987,Sector!$C$57:$C$776,FALSE))</f>
        <v>Production of metal structures</v>
      </c>
      <c r="I1987" s="183" t="str">
        <f>IF(G1987=Sector!$B$50,Sector!$B$50,IF(G1987=Sector!$B$51,Sector!$B$51,IF(G1987=Sector!$B$53,Sector!$B$53,INDEX(Sector!$E$57:$E$776,MATCH('Energy consumption (raw)'!F1987,Sector!$C$57:$C$776,FALSE)))))</f>
        <v>25 Manufacture of fabricated metal products, except machinery and equipment</v>
      </c>
      <c r="J1987" s="561"/>
      <c r="K1987" s="561">
        <v>13635173</v>
      </c>
      <c r="L1987" s="561"/>
      <c r="M1987" s="561"/>
      <c r="N1987" s="561"/>
      <c r="O1987" s="561"/>
      <c r="P1987" s="561"/>
      <c r="Q1987" s="561"/>
      <c r="R1987" s="561"/>
      <c r="S1987" s="561"/>
      <c r="T1987" s="561"/>
      <c r="U1987" s="561"/>
      <c r="V1987" s="561"/>
      <c r="W1987" s="561"/>
      <c r="X1987" s="561"/>
      <c r="Y1987" s="561"/>
      <c r="Z1987" s="561"/>
      <c r="AA1987" s="561"/>
      <c r="AB1987" s="561"/>
      <c r="AC1987" s="561"/>
      <c r="AD1987" s="561"/>
      <c r="AE1987" s="561"/>
      <c r="AF1987" s="561"/>
      <c r="AG1987" s="561">
        <v>2103.9071939</v>
      </c>
      <c r="AH1987" s="561">
        <v>1787.5114950000002</v>
      </c>
      <c r="AI1987" s="290" t="s">
        <v>310</v>
      </c>
      <c r="AJ1987" s="290" t="s">
        <v>392</v>
      </c>
    </row>
    <row r="1988" spans="2:36" x14ac:dyDescent="0.25">
      <c r="B1988" s="554">
        <v>1886</v>
      </c>
      <c r="C1988" s="555"/>
      <c r="D1988" s="556"/>
      <c r="E1988" s="290" t="s">
        <v>395</v>
      </c>
      <c r="F1988" s="290" t="s">
        <v>847</v>
      </c>
      <c r="G1988" s="290" t="s">
        <v>397</v>
      </c>
      <c r="H1988" s="183" t="str">
        <f>INDEX(Sector!$D$57:$D$776,MATCH('Energy consumption (raw)'!F1988,Sector!$C$57:$C$776,FALSE))</f>
        <v>Other processing and manufacturing industries</v>
      </c>
      <c r="I1988" s="183" t="str">
        <f>IF(G1988=Sector!$B$50,Sector!$B$50,IF(G1988=Sector!$B$51,Sector!$B$51,IF(G1988=Sector!$B$53,Sector!$B$53,INDEX(Sector!$E$57:$E$776,MATCH('Energy consumption (raw)'!F1988,Sector!$C$57:$C$776,FALSE)))))</f>
        <v>32 Other manufacturing</v>
      </c>
      <c r="J1988" s="561"/>
      <c r="K1988" s="561">
        <v>12697530</v>
      </c>
      <c r="L1988" s="561"/>
      <c r="M1988" s="561"/>
      <c r="N1988" s="561"/>
      <c r="O1988" s="561"/>
      <c r="P1988" s="561"/>
      <c r="Q1988" s="561"/>
      <c r="R1988" s="561"/>
      <c r="S1988" s="561"/>
      <c r="T1988" s="561"/>
      <c r="U1988" s="561"/>
      <c r="V1988" s="561"/>
      <c r="W1988" s="561"/>
      <c r="X1988" s="561"/>
      <c r="Y1988" s="561"/>
      <c r="Z1988" s="561"/>
      <c r="AA1988" s="561"/>
      <c r="AB1988" s="561"/>
      <c r="AC1988" s="561"/>
      <c r="AD1988" s="561"/>
      <c r="AE1988" s="561"/>
      <c r="AF1988" s="561"/>
      <c r="AG1988" s="561">
        <v>1959.2288790000002</v>
      </c>
      <c r="AH1988" s="561">
        <v>2001.1569723000002</v>
      </c>
      <c r="AI1988" s="290" t="s">
        <v>310</v>
      </c>
      <c r="AJ1988" s="290" t="s">
        <v>392</v>
      </c>
    </row>
    <row r="1989" spans="2:36" x14ac:dyDescent="0.25">
      <c r="B1989" s="554">
        <v>1887</v>
      </c>
      <c r="C1989" s="555"/>
      <c r="D1989" s="556"/>
      <c r="E1989" s="290" t="s">
        <v>395</v>
      </c>
      <c r="F1989" s="290" t="s">
        <v>400</v>
      </c>
      <c r="G1989" s="290" t="s">
        <v>397</v>
      </c>
      <c r="H1989" s="183" t="str">
        <f>INDEX(Sector!$D$57:$D$776,MATCH('Energy consumption (raw)'!F1989,Sector!$C$57:$C$776,FALSE))</f>
        <v>Producing products from plastic</v>
      </c>
      <c r="I1989" s="183" t="str">
        <f>IF(G1989=Sector!$B$50,Sector!$B$50,IF(G1989=Sector!$B$51,Sector!$B$51,IF(G1989=Sector!$B$53,Sector!$B$53,INDEX(Sector!$E$57:$E$776,MATCH('Energy consumption (raw)'!F1989,Sector!$C$57:$C$776,FALSE)))))</f>
        <v>22 Manufacture of rubber and plastics products</v>
      </c>
      <c r="J1989" s="561"/>
      <c r="K1989" s="561">
        <v>10383470</v>
      </c>
      <c r="L1989" s="561"/>
      <c r="M1989" s="561"/>
      <c r="N1989" s="561"/>
      <c r="O1989" s="561"/>
      <c r="P1989" s="561"/>
      <c r="Q1989" s="561"/>
      <c r="R1989" s="561"/>
      <c r="S1989" s="561"/>
      <c r="T1989" s="561"/>
      <c r="U1989" s="561"/>
      <c r="V1989" s="561"/>
      <c r="W1989" s="561"/>
      <c r="X1989" s="561"/>
      <c r="Y1989" s="561">
        <v>221</v>
      </c>
      <c r="Z1989" s="561"/>
      <c r="AA1989" s="561"/>
      <c r="AB1989" s="561"/>
      <c r="AC1989" s="561"/>
      <c r="AD1989" s="561"/>
      <c r="AE1989" s="561"/>
      <c r="AF1989" s="561"/>
      <c r="AG1989" s="561">
        <v>1843.0594210000002</v>
      </c>
      <c r="AH1989" s="561">
        <v>1576.6898620000002</v>
      </c>
      <c r="AI1989" s="290" t="s">
        <v>310</v>
      </c>
      <c r="AJ1989" s="290" t="s">
        <v>392</v>
      </c>
    </row>
    <row r="1990" spans="2:36" x14ac:dyDescent="0.25">
      <c r="B1990" s="554">
        <v>1888</v>
      </c>
      <c r="C1990" s="555"/>
      <c r="D1990" s="556"/>
      <c r="E1990" s="290" t="s">
        <v>395</v>
      </c>
      <c r="F1990" s="290" t="s">
        <v>440</v>
      </c>
      <c r="G1990" s="290" t="s">
        <v>397</v>
      </c>
      <c r="H1990" s="183" t="str">
        <f>INDEX(Sector!$D$57:$D$776,MATCH('Energy consumption (raw)'!F1990,Sector!$C$57:$C$776,FALSE))</f>
        <v>Manufacture of other metal products</v>
      </c>
      <c r="I1990" s="183" t="str">
        <f>IF(G1990=Sector!$B$50,Sector!$B$50,IF(G1990=Sector!$B$51,Sector!$B$51,IF(G1990=Sector!$B$53,Sector!$B$53,INDEX(Sector!$E$57:$E$776,MATCH('Energy consumption (raw)'!F1990,Sector!$C$57:$C$776,FALSE)))))</f>
        <v>25 Manufacture of fabricated metal products, except machinery and equipment</v>
      </c>
      <c r="J1990" s="561"/>
      <c r="K1990" s="561">
        <v>10352079</v>
      </c>
      <c r="L1990" s="561"/>
      <c r="M1990" s="561"/>
      <c r="N1990" s="561"/>
      <c r="O1990" s="561"/>
      <c r="P1990" s="561"/>
      <c r="Q1990" s="561"/>
      <c r="R1990" s="561">
        <v>348</v>
      </c>
      <c r="S1990" s="561"/>
      <c r="T1990" s="561"/>
      <c r="U1990" s="561"/>
      <c r="V1990" s="561"/>
      <c r="W1990" s="561"/>
      <c r="X1990" s="561"/>
      <c r="Y1990" s="561">
        <v>38</v>
      </c>
      <c r="Z1990" s="561"/>
      <c r="AA1990" s="561"/>
      <c r="AB1990" s="561"/>
      <c r="AC1990" s="561"/>
      <c r="AD1990" s="561"/>
      <c r="AE1990" s="561"/>
      <c r="AF1990" s="561"/>
      <c r="AG1990" s="561">
        <v>1993.7057897000002</v>
      </c>
      <c r="AH1990" s="561">
        <v>1288.9268426000001</v>
      </c>
      <c r="AI1990" s="290" t="s">
        <v>310</v>
      </c>
      <c r="AJ1990" s="290" t="s">
        <v>392</v>
      </c>
    </row>
    <row r="1991" spans="2:36" x14ac:dyDescent="0.25">
      <c r="B1991" s="554">
        <v>1889</v>
      </c>
      <c r="C1991" s="555"/>
      <c r="D1991" s="556"/>
      <c r="E1991" s="290" t="s">
        <v>395</v>
      </c>
      <c r="F1991" s="290" t="s">
        <v>461</v>
      </c>
      <c r="G1991" s="290" t="s">
        <v>397</v>
      </c>
      <c r="H1991" s="183" t="str">
        <f>INDEX(Sector!$D$57:$D$776,MATCH('Energy consumption (raw)'!F1991,Sector!$C$57:$C$776,FALSE))</f>
        <v>Iron and steel production</v>
      </c>
      <c r="I1991" s="183" t="str">
        <f>IF(G1991=Sector!$B$50,Sector!$B$50,IF(G1991=Sector!$B$51,Sector!$B$51,IF(G1991=Sector!$B$53,Sector!$B$53,INDEX(Sector!$E$57:$E$776,MATCH('Energy consumption (raw)'!F1991,Sector!$C$57:$C$776,FALSE)))))</f>
        <v>24 Manufacture of basic metals</v>
      </c>
      <c r="J1991" s="561"/>
      <c r="K1991" s="561">
        <v>9669044</v>
      </c>
      <c r="L1991" s="561"/>
      <c r="M1991" s="561"/>
      <c r="N1991" s="561"/>
      <c r="O1991" s="561"/>
      <c r="P1991" s="561"/>
      <c r="Q1991" s="561"/>
      <c r="R1991" s="561"/>
      <c r="S1991" s="561"/>
      <c r="T1991" s="561"/>
      <c r="U1991" s="561"/>
      <c r="V1991" s="561"/>
      <c r="W1991" s="561"/>
      <c r="X1991" s="561"/>
      <c r="Y1991" s="561"/>
      <c r="Z1991" s="561"/>
      <c r="AA1991" s="561"/>
      <c r="AB1991" s="561"/>
      <c r="AC1991" s="561"/>
      <c r="AD1991" s="561"/>
      <c r="AE1991" s="561"/>
      <c r="AF1991" s="561"/>
      <c r="AG1991" s="561">
        <v>1491.9334892000002</v>
      </c>
      <c r="AH1991" s="561"/>
      <c r="AI1991" s="290" t="s">
        <v>310</v>
      </c>
      <c r="AJ1991" s="290" t="s">
        <v>392</v>
      </c>
    </row>
    <row r="1992" spans="2:36" x14ac:dyDescent="0.25">
      <c r="B1992" s="554">
        <v>1890</v>
      </c>
      <c r="C1992" s="555"/>
      <c r="D1992" s="556"/>
      <c r="E1992" s="290" t="s">
        <v>395</v>
      </c>
      <c r="F1992" s="290" t="s">
        <v>902</v>
      </c>
      <c r="G1992" s="290" t="s">
        <v>397</v>
      </c>
      <c r="H1992" s="183" t="str">
        <f>INDEX(Sector!$D$57:$D$776,MATCH('Energy consumption (raw)'!F1992,Sector!$C$57:$C$776,FALSE))</f>
        <v>Seafood processing</v>
      </c>
      <c r="I1992" s="183" t="str">
        <f>IF(G1992=Sector!$B$50,Sector!$B$50,IF(G1992=Sector!$B$51,Sector!$B$51,IF(G1992=Sector!$B$53,Sector!$B$53,INDEX(Sector!$E$57:$E$776,MATCH('Energy consumption (raw)'!F1992,Sector!$C$57:$C$776,FALSE)))))</f>
        <v>10 Manufacture of food products</v>
      </c>
      <c r="J1992" s="561"/>
      <c r="K1992" s="561">
        <v>8409147</v>
      </c>
      <c r="L1992" s="561"/>
      <c r="M1992" s="561"/>
      <c r="N1992" s="561"/>
      <c r="O1992" s="561"/>
      <c r="P1992" s="561"/>
      <c r="Q1992" s="561"/>
      <c r="R1992" s="561"/>
      <c r="S1992" s="561"/>
      <c r="T1992" s="561"/>
      <c r="U1992" s="561"/>
      <c r="V1992" s="561"/>
      <c r="W1992" s="561"/>
      <c r="X1992" s="561"/>
      <c r="Y1992" s="561">
        <v>5.82</v>
      </c>
      <c r="Z1992" s="561"/>
      <c r="AA1992" s="561"/>
      <c r="AB1992" s="561"/>
      <c r="AC1992" s="561"/>
      <c r="AD1992" s="561"/>
      <c r="AE1992" s="561"/>
      <c r="AF1992" s="561"/>
      <c r="AG1992" s="561">
        <v>1303.8751821000001</v>
      </c>
      <c r="AH1992" s="561">
        <v>1258.7192230000001</v>
      </c>
      <c r="AI1992" s="290" t="s">
        <v>310</v>
      </c>
      <c r="AJ1992" s="290" t="s">
        <v>392</v>
      </c>
    </row>
    <row r="1993" spans="2:36" x14ac:dyDescent="0.25">
      <c r="B1993" s="554">
        <v>1891</v>
      </c>
      <c r="C1993" s="555"/>
      <c r="D1993" s="556"/>
      <c r="E1993" s="290" t="s">
        <v>395</v>
      </c>
      <c r="F1993" s="290" t="s">
        <v>507</v>
      </c>
      <c r="G1993" s="290" t="s">
        <v>397</v>
      </c>
      <c r="H1993" s="183" t="str">
        <f>INDEX(Sector!$D$57:$D$776,MATCH('Energy consumption (raw)'!F1993,Sector!$C$57:$C$776,FALSE))</f>
        <v>Manufacture of motors and generators</v>
      </c>
      <c r="I1993" s="183" t="str">
        <f>IF(G1993=Sector!$B$50,Sector!$B$50,IF(G1993=Sector!$B$51,Sector!$B$51,IF(G1993=Sector!$B$53,Sector!$B$53,INDEX(Sector!$E$57:$E$776,MATCH('Energy consumption (raw)'!F1993,Sector!$C$57:$C$776,FALSE)))))</f>
        <v>29 Manufacture of motor vehicles, trailers and semi-trailers</v>
      </c>
      <c r="J1993" s="561"/>
      <c r="K1993" s="561">
        <v>7871141</v>
      </c>
      <c r="L1993" s="561"/>
      <c r="M1993" s="561"/>
      <c r="N1993" s="561"/>
      <c r="O1993" s="561"/>
      <c r="P1993" s="561"/>
      <c r="Q1993" s="561"/>
      <c r="R1993" s="561"/>
      <c r="S1993" s="561"/>
      <c r="T1993" s="561"/>
      <c r="U1993" s="561"/>
      <c r="V1993" s="561"/>
      <c r="W1993" s="561"/>
      <c r="X1993" s="561"/>
      <c r="Y1993" s="561">
        <v>508</v>
      </c>
      <c r="Z1993" s="561"/>
      <c r="AA1993" s="561"/>
      <c r="AB1993" s="561"/>
      <c r="AC1993" s="561"/>
      <c r="AD1993" s="561"/>
      <c r="AE1993" s="561"/>
      <c r="AF1993" s="561"/>
      <c r="AG1993" s="561">
        <v>1768.2370563000002</v>
      </c>
      <c r="AH1993" s="561">
        <v>1424.0826873000001</v>
      </c>
      <c r="AI1993" s="290" t="s">
        <v>310</v>
      </c>
      <c r="AJ1993" s="290" t="s">
        <v>392</v>
      </c>
    </row>
    <row r="1994" spans="2:36" x14ac:dyDescent="0.25">
      <c r="B1994" s="554">
        <v>1892</v>
      </c>
      <c r="C1994" s="555"/>
      <c r="D1994" s="556"/>
      <c r="E1994" s="290" t="s">
        <v>395</v>
      </c>
      <c r="F1994" s="290" t="s">
        <v>903</v>
      </c>
      <c r="G1994" s="290" t="s">
        <v>397</v>
      </c>
      <c r="H1994" s="183" t="str">
        <f>INDEX(Sector!$D$57:$D$776,MATCH('Energy consumption (raw)'!F1994,Sector!$C$57:$C$776,FALSE))</f>
        <v>Producing household appliances</v>
      </c>
      <c r="I1994" s="183" t="str">
        <f>IF(G1994=Sector!$B$50,Sector!$B$50,IF(G1994=Sector!$B$51,Sector!$B$51,IF(G1994=Sector!$B$53,Sector!$B$53,INDEX(Sector!$E$57:$E$776,MATCH('Energy consumption (raw)'!F1994,Sector!$C$57:$C$776,FALSE)))))</f>
        <v>27 Manufacture of electrical equipment</v>
      </c>
      <c r="J1994" s="561"/>
      <c r="K1994" s="561">
        <v>7672536</v>
      </c>
      <c r="L1994" s="561"/>
      <c r="M1994" s="561"/>
      <c r="N1994" s="561"/>
      <c r="O1994" s="561"/>
      <c r="P1994" s="561"/>
      <c r="Q1994" s="561"/>
      <c r="R1994" s="561"/>
      <c r="S1994" s="561"/>
      <c r="T1994" s="561"/>
      <c r="U1994" s="561"/>
      <c r="V1994" s="561"/>
      <c r="W1994" s="561"/>
      <c r="X1994" s="561"/>
      <c r="Y1994" s="561"/>
      <c r="Z1994" s="561"/>
      <c r="AA1994" s="561"/>
      <c r="AB1994" s="561"/>
      <c r="AC1994" s="561"/>
      <c r="AD1994" s="561"/>
      <c r="AE1994" s="561"/>
      <c r="AF1994" s="561"/>
      <c r="AG1994" s="561">
        <v>1183.8723048000002</v>
      </c>
      <c r="AH1994" s="561">
        <v>1300.4853013000002</v>
      </c>
      <c r="AI1994" s="290" t="s">
        <v>310</v>
      </c>
      <c r="AJ1994" s="290" t="s">
        <v>392</v>
      </c>
    </row>
    <row r="1995" spans="2:36" x14ac:dyDescent="0.25">
      <c r="B1995" s="554">
        <v>1893</v>
      </c>
      <c r="C1995" s="555"/>
      <c r="D1995" s="556"/>
      <c r="E1995" s="290" t="s">
        <v>395</v>
      </c>
      <c r="F1995" s="290" t="s">
        <v>904</v>
      </c>
      <c r="G1995" s="290" t="s">
        <v>397</v>
      </c>
      <c r="H1995" s="183" t="str">
        <f>INDEX(Sector!$D$57:$D$776,MATCH('Energy consumption (raw)'!F1995,Sector!$C$57:$C$776,FALSE))</f>
        <v>Services related to printing</v>
      </c>
      <c r="I1995" s="183" t="str">
        <f>IF(G1995=Sector!$B$50,Sector!$B$50,IF(G1995=Sector!$B$51,Sector!$B$51,IF(G1995=Sector!$B$53,Sector!$B$53,INDEX(Sector!$E$57:$E$776,MATCH('Energy consumption (raw)'!F1995,Sector!$C$57:$C$776,FALSE)))))</f>
        <v>18 Printing and reproduction of recorded media</v>
      </c>
      <c r="J1995" s="561"/>
      <c r="K1995" s="561">
        <v>7285326</v>
      </c>
      <c r="L1995" s="561"/>
      <c r="M1995" s="561"/>
      <c r="N1995" s="561"/>
      <c r="O1995" s="561"/>
      <c r="P1995" s="561"/>
      <c r="Q1995" s="561"/>
      <c r="R1995" s="561"/>
      <c r="S1995" s="561"/>
      <c r="T1995" s="561"/>
      <c r="U1995" s="561"/>
      <c r="V1995" s="561"/>
      <c r="W1995" s="561"/>
      <c r="X1995" s="561"/>
      <c r="Y1995" s="561"/>
      <c r="Z1995" s="561"/>
      <c r="AA1995" s="561"/>
      <c r="AB1995" s="561"/>
      <c r="AC1995" s="561"/>
      <c r="AD1995" s="561"/>
      <c r="AE1995" s="561"/>
      <c r="AF1995" s="561"/>
      <c r="AG1995" s="561">
        <v>1124.1258018000001</v>
      </c>
      <c r="AH1995" s="561">
        <v>1059.8851570000002</v>
      </c>
      <c r="AI1995" s="290" t="s">
        <v>310</v>
      </c>
      <c r="AJ1995" s="290" t="s">
        <v>392</v>
      </c>
    </row>
    <row r="1996" spans="2:36" x14ac:dyDescent="0.25">
      <c r="B1996" s="554">
        <v>1894</v>
      </c>
      <c r="C1996" s="555"/>
      <c r="D1996" s="556"/>
      <c r="E1996" s="290" t="s">
        <v>395</v>
      </c>
      <c r="F1996" s="290" t="s">
        <v>819</v>
      </c>
      <c r="G1996" s="290" t="s">
        <v>397</v>
      </c>
      <c r="H1996" s="183" t="str">
        <f>INDEX(Sector!$D$57:$D$776,MATCH('Energy consumption (raw)'!F1996,Sector!$C$57:$C$776,FALSE))</f>
        <v>Manufacture of cosmetics, soaps, detergents, polishes and sanitary preparations</v>
      </c>
      <c r="I1996" s="183" t="str">
        <f>IF(G1996=Sector!$B$50,Sector!$B$50,IF(G1996=Sector!$B$51,Sector!$B$51,IF(G1996=Sector!$B$53,Sector!$B$53,INDEX(Sector!$E$57:$E$776,MATCH('Energy consumption (raw)'!F1996,Sector!$C$57:$C$776,FALSE)))))</f>
        <v>20 Manufacture of chemicals and chemical products</v>
      </c>
      <c r="J1996" s="561"/>
      <c r="K1996" s="561">
        <v>7209723</v>
      </c>
      <c r="L1996" s="561"/>
      <c r="M1996" s="561"/>
      <c r="N1996" s="561"/>
      <c r="O1996" s="561"/>
      <c r="P1996" s="561"/>
      <c r="Q1996" s="561"/>
      <c r="R1996" s="561"/>
      <c r="S1996" s="561"/>
      <c r="T1996" s="561"/>
      <c r="U1996" s="561"/>
      <c r="V1996" s="561"/>
      <c r="W1996" s="561"/>
      <c r="X1996" s="561"/>
      <c r="Y1996" s="561">
        <v>15778</v>
      </c>
      <c r="Z1996" s="561"/>
      <c r="AA1996" s="561"/>
      <c r="AB1996" s="561"/>
      <c r="AC1996" s="561"/>
      <c r="AD1996" s="561"/>
      <c r="AE1996" s="561"/>
      <c r="AF1996" s="561"/>
      <c r="AG1996" s="561">
        <v>18310.480258899999</v>
      </c>
      <c r="AH1996" s="561">
        <v>1200.2682228000001</v>
      </c>
      <c r="AI1996" s="290" t="s">
        <v>310</v>
      </c>
      <c r="AJ1996" s="290" t="s">
        <v>392</v>
      </c>
    </row>
    <row r="1997" spans="2:36" x14ac:dyDescent="0.25">
      <c r="B1997" s="554">
        <v>1895</v>
      </c>
      <c r="C1997" s="555"/>
      <c r="D1997" s="556"/>
      <c r="E1997" s="290" t="s">
        <v>395</v>
      </c>
      <c r="F1997" s="290" t="s">
        <v>443</v>
      </c>
      <c r="G1997" s="290" t="s">
        <v>397</v>
      </c>
      <c r="H1997" s="183" t="str">
        <f>INDEX(Sector!$D$57:$D$776,MATCH('Energy consumption (raw)'!F1997,Sector!$C$57:$C$776,FALSE))</f>
        <v>Yarn making</v>
      </c>
      <c r="I1997" s="183" t="str">
        <f>IF(G1997=Sector!$B$50,Sector!$B$50,IF(G1997=Sector!$B$51,Sector!$B$51,IF(G1997=Sector!$B$53,Sector!$B$53,INDEX(Sector!$E$57:$E$776,MATCH('Energy consumption (raw)'!F1997,Sector!$C$57:$C$776,FALSE)))))</f>
        <v>13 Manufacture of textiles</v>
      </c>
      <c r="J1997" s="561"/>
      <c r="K1997" s="561">
        <v>49323220</v>
      </c>
      <c r="L1997" s="561"/>
      <c r="M1997" s="561"/>
      <c r="N1997" s="561"/>
      <c r="O1997" s="561"/>
      <c r="P1997" s="561"/>
      <c r="Q1997" s="561"/>
      <c r="R1997" s="561"/>
      <c r="S1997" s="561"/>
      <c r="T1997" s="561"/>
      <c r="U1997" s="561"/>
      <c r="V1997" s="561"/>
      <c r="W1997" s="561"/>
      <c r="X1997" s="561"/>
      <c r="Y1997" s="561"/>
      <c r="Z1997" s="561"/>
      <c r="AA1997" s="561"/>
      <c r="AB1997" s="561"/>
      <c r="AC1997" s="561"/>
      <c r="AD1997" s="561"/>
      <c r="AE1997" s="561"/>
      <c r="AF1997" s="561"/>
      <c r="AG1997" s="561">
        <v>7610.5728460000009</v>
      </c>
      <c r="AH1997" s="561"/>
      <c r="AI1997" s="290" t="s">
        <v>310</v>
      </c>
      <c r="AJ1997" s="290" t="s">
        <v>392</v>
      </c>
    </row>
    <row r="1998" spans="2:36" x14ac:dyDescent="0.25">
      <c r="B1998" s="554">
        <v>1896</v>
      </c>
      <c r="C1998" s="555"/>
      <c r="D1998" s="556"/>
      <c r="E1998" s="290" t="s">
        <v>395</v>
      </c>
      <c r="F1998" s="290" t="s">
        <v>511</v>
      </c>
      <c r="G1998" s="290" t="s">
        <v>397</v>
      </c>
      <c r="H1998" s="183" t="str">
        <f>INDEX(Sector!$D$57:$D$776,MATCH('Energy consumption (raw)'!F1998,Sector!$C$57:$C$776,FALSE))</f>
        <v>Producing shoes</v>
      </c>
      <c r="I1998" s="183" t="str">
        <f>IF(G1998=Sector!$B$50,Sector!$B$50,IF(G1998=Sector!$B$51,Sector!$B$51,IF(G1998=Sector!$B$53,Sector!$B$53,INDEX(Sector!$E$57:$E$776,MATCH('Energy consumption (raw)'!F1998,Sector!$C$57:$C$776,FALSE)))))</f>
        <v>14 Manufacture of wearing apparel</v>
      </c>
      <c r="J1998" s="561"/>
      <c r="K1998" s="561">
        <v>9592944</v>
      </c>
      <c r="L1998" s="561"/>
      <c r="M1998" s="561"/>
      <c r="N1998" s="561"/>
      <c r="O1998" s="561"/>
      <c r="P1998" s="561"/>
      <c r="Q1998" s="561"/>
      <c r="R1998" s="561"/>
      <c r="S1998" s="561"/>
      <c r="T1998" s="561"/>
      <c r="U1998" s="561"/>
      <c r="V1998" s="561"/>
      <c r="W1998" s="561"/>
      <c r="X1998" s="561"/>
      <c r="Y1998" s="561"/>
      <c r="Z1998" s="561"/>
      <c r="AA1998" s="561"/>
      <c r="AB1998" s="561"/>
      <c r="AC1998" s="561"/>
      <c r="AD1998" s="561"/>
      <c r="AE1998" s="561"/>
      <c r="AF1998" s="561"/>
      <c r="AG1998" s="561">
        <v>1480.1912592000001</v>
      </c>
      <c r="AH1998" s="561">
        <v>1437.7337626000001</v>
      </c>
      <c r="AI1998" s="290" t="s">
        <v>310</v>
      </c>
      <c r="AJ1998" s="290" t="s">
        <v>392</v>
      </c>
    </row>
    <row r="1999" spans="2:36" x14ac:dyDescent="0.25">
      <c r="B1999" s="554">
        <v>1897</v>
      </c>
      <c r="C1999" s="555"/>
      <c r="D1999" s="556"/>
      <c r="E1999" s="290" t="s">
        <v>395</v>
      </c>
      <c r="F1999" s="290" t="s">
        <v>407</v>
      </c>
      <c r="G1999" s="290" t="s">
        <v>397</v>
      </c>
      <c r="H1999" s="183" t="str">
        <f>INDEX(Sector!$D$57:$D$776,MATCH('Energy consumption (raw)'!F1999,Sector!$C$57:$C$776,FALSE))</f>
        <v>Electronic components manufacturing</v>
      </c>
      <c r="I1999" s="183" t="str">
        <f>IF(G1999=Sector!$B$50,Sector!$B$50,IF(G1999=Sector!$B$51,Sector!$B$51,IF(G1999=Sector!$B$53,Sector!$B$53,INDEX(Sector!$E$57:$E$776,MATCH('Energy consumption (raw)'!F1999,Sector!$C$57:$C$776,FALSE)))))</f>
        <v>26 Manufacture of computer, electronic and optical products</v>
      </c>
      <c r="J1999" s="561"/>
      <c r="K1999" s="561">
        <v>11895300</v>
      </c>
      <c r="L1999" s="561"/>
      <c r="M1999" s="561"/>
      <c r="N1999" s="561"/>
      <c r="O1999" s="561"/>
      <c r="P1999" s="561"/>
      <c r="Q1999" s="561"/>
      <c r="R1999" s="561"/>
      <c r="S1999" s="561"/>
      <c r="T1999" s="561"/>
      <c r="U1999" s="561"/>
      <c r="V1999" s="561"/>
      <c r="W1999" s="561"/>
      <c r="X1999" s="561"/>
      <c r="Y1999" s="561"/>
      <c r="Z1999" s="561"/>
      <c r="AA1999" s="561"/>
      <c r="AB1999" s="561"/>
      <c r="AC1999" s="561"/>
      <c r="AD1999" s="561"/>
      <c r="AE1999" s="561"/>
      <c r="AF1999" s="561"/>
      <c r="AG1999" s="561">
        <v>1835.44479</v>
      </c>
      <c r="AH1999" s="561">
        <v>1290.8583700000001</v>
      </c>
      <c r="AI1999" s="290" t="s">
        <v>310</v>
      </c>
      <c r="AJ1999" s="290" t="s">
        <v>392</v>
      </c>
    </row>
    <row r="2000" spans="2:36" x14ac:dyDescent="0.25">
      <c r="B2000" s="554">
        <v>1898</v>
      </c>
      <c r="C2000" s="555"/>
      <c r="D2000" s="556"/>
      <c r="E2000" s="290" t="s">
        <v>395</v>
      </c>
      <c r="F2000" s="290" t="s">
        <v>574</v>
      </c>
      <c r="G2000" s="290" t="s">
        <v>397</v>
      </c>
      <c r="H2000" s="183" t="str">
        <f>INDEX(Sector!$D$57:$D$776,MATCH('Energy consumption (raw)'!F2000,Sector!$C$57:$C$776,FALSE))</f>
        <v>Production of animal feed</v>
      </c>
      <c r="I2000" s="183" t="str">
        <f>IF(G2000=Sector!$B$50,Sector!$B$50,IF(G2000=Sector!$B$51,Sector!$B$51,IF(G2000=Sector!$B$53,Sector!$B$53,INDEX(Sector!$E$57:$E$776,MATCH('Energy consumption (raw)'!F2000,Sector!$C$57:$C$776,FALSE)))))</f>
        <v>10 Manufacture of food products</v>
      </c>
      <c r="J2000" s="561"/>
      <c r="K2000" s="561">
        <v>6570000</v>
      </c>
      <c r="L2000" s="561"/>
      <c r="M2000" s="561"/>
      <c r="N2000" s="561"/>
      <c r="O2000" s="561"/>
      <c r="P2000" s="561"/>
      <c r="Q2000" s="561"/>
      <c r="R2000" s="561"/>
      <c r="S2000" s="561"/>
      <c r="T2000" s="561">
        <v>65</v>
      </c>
      <c r="U2000" s="561"/>
      <c r="V2000" s="561"/>
      <c r="W2000" s="561"/>
      <c r="X2000" s="561"/>
      <c r="Y2000" s="561"/>
      <c r="Z2000" s="561"/>
      <c r="AA2000" s="561"/>
      <c r="AB2000" s="561"/>
      <c r="AC2000" s="561"/>
      <c r="AD2000" s="561"/>
      <c r="AE2000" s="561"/>
      <c r="AF2000" s="561"/>
      <c r="AG2000" s="561">
        <v>1078.1010000000001</v>
      </c>
      <c r="AH2000" s="561">
        <v>1168.5231200000001</v>
      </c>
      <c r="AI2000" s="290" t="s">
        <v>310</v>
      </c>
      <c r="AJ2000" s="290" t="s">
        <v>392</v>
      </c>
    </row>
    <row r="2001" spans="2:36" x14ac:dyDescent="0.25">
      <c r="B2001" s="554">
        <v>1899</v>
      </c>
      <c r="C2001" s="555"/>
      <c r="D2001" s="556"/>
      <c r="E2001" s="290" t="s">
        <v>395</v>
      </c>
      <c r="F2001" s="290" t="s">
        <v>791</v>
      </c>
      <c r="G2001" s="290" t="s">
        <v>397</v>
      </c>
      <c r="H2001" s="183" t="str">
        <f>INDEX(Sector!$D$57:$D$776,MATCH('Energy consumption (raw)'!F2001,Sector!$C$57:$C$776,FALSE))</f>
        <v>Producing gymnastics and sports equipment</v>
      </c>
      <c r="I2001" s="183" t="str">
        <f>IF(G2001=Sector!$B$50,Sector!$B$50,IF(G2001=Sector!$B$51,Sector!$B$51,IF(G2001=Sector!$B$53,Sector!$B$53,INDEX(Sector!$E$57:$E$776,MATCH('Energy consumption (raw)'!F2001,Sector!$C$57:$C$776,FALSE)))))</f>
        <v>32 Other manufacturing</v>
      </c>
      <c r="J2001" s="561">
        <v>8608900</v>
      </c>
      <c r="K2001" s="561">
        <v>8608900</v>
      </c>
      <c r="L2001" s="561"/>
      <c r="M2001" s="561"/>
      <c r="N2001" s="561"/>
      <c r="O2001" s="561"/>
      <c r="P2001" s="561"/>
      <c r="Q2001" s="561"/>
      <c r="R2001" s="561"/>
      <c r="S2001" s="561"/>
      <c r="T2001" s="561"/>
      <c r="U2001" s="561"/>
      <c r="V2001" s="561"/>
      <c r="W2001" s="561"/>
      <c r="X2001" s="561"/>
      <c r="Y2001" s="561"/>
      <c r="Z2001" s="561"/>
      <c r="AA2001" s="561"/>
      <c r="AB2001" s="561"/>
      <c r="AC2001" s="561"/>
      <c r="AD2001" s="561"/>
      <c r="AE2001" s="561"/>
      <c r="AF2001" s="561"/>
      <c r="AG2001" s="561">
        <v>1328.3532700000001</v>
      </c>
      <c r="AH2001" s="561">
        <v>1384.2253000000001</v>
      </c>
      <c r="AI2001" s="290" t="s">
        <v>310</v>
      </c>
      <c r="AJ2001" s="290" t="s">
        <v>392</v>
      </c>
    </row>
    <row r="2002" spans="2:36" x14ac:dyDescent="0.25">
      <c r="B2002" s="554">
        <v>1900</v>
      </c>
      <c r="C2002" s="555"/>
      <c r="D2002" s="556"/>
      <c r="E2002" s="290" t="s">
        <v>395</v>
      </c>
      <c r="F2002" s="290" t="s">
        <v>443</v>
      </c>
      <c r="G2002" s="290" t="s">
        <v>397</v>
      </c>
      <c r="H2002" s="183" t="str">
        <f>INDEX(Sector!$D$57:$D$776,MATCH('Energy consumption (raw)'!F2002,Sector!$C$57:$C$776,FALSE))</f>
        <v>Yarn making</v>
      </c>
      <c r="I2002" s="183" t="str">
        <f>IF(G2002=Sector!$B$50,Sector!$B$50,IF(G2002=Sector!$B$51,Sector!$B$51,IF(G2002=Sector!$B$53,Sector!$B$53,INDEX(Sector!$E$57:$E$776,MATCH('Energy consumption (raw)'!F2002,Sector!$C$57:$C$776,FALSE)))))</f>
        <v>13 Manufacture of textiles</v>
      </c>
      <c r="J2002" s="561"/>
      <c r="K2002" s="561">
        <v>45608899</v>
      </c>
      <c r="L2002" s="561"/>
      <c r="M2002" s="561"/>
      <c r="N2002" s="561"/>
      <c r="O2002" s="561"/>
      <c r="P2002" s="561"/>
      <c r="Q2002" s="561"/>
      <c r="R2002" s="561">
        <v>17.28</v>
      </c>
      <c r="S2002" s="561"/>
      <c r="T2002" s="561"/>
      <c r="U2002" s="561"/>
      <c r="V2002" s="561">
        <v>4.5</v>
      </c>
      <c r="W2002" s="561"/>
      <c r="X2002" s="561"/>
      <c r="Y2002" s="561"/>
      <c r="Z2002" s="561"/>
      <c r="AA2002" s="561"/>
      <c r="AB2002" s="561"/>
      <c r="AC2002" s="561"/>
      <c r="AD2002" s="561"/>
      <c r="AE2002" s="561"/>
      <c r="AF2002" s="561"/>
      <c r="AG2002" s="561">
        <v>7059.8037157000008</v>
      </c>
      <c r="AH2002" s="561">
        <v>6388.02</v>
      </c>
      <c r="AI2002" s="290" t="s">
        <v>310</v>
      </c>
      <c r="AJ2002" s="290" t="s">
        <v>392</v>
      </c>
    </row>
    <row r="2003" spans="2:36" x14ac:dyDescent="0.25">
      <c r="B2003" s="554">
        <v>1901</v>
      </c>
      <c r="C2003" s="555"/>
      <c r="D2003" s="556"/>
      <c r="E2003" s="290" t="s">
        <v>395</v>
      </c>
      <c r="F2003" s="290" t="s">
        <v>444</v>
      </c>
      <c r="G2003" s="290" t="s">
        <v>397</v>
      </c>
      <c r="H2003" s="183" t="str">
        <f>INDEX(Sector!$D$57:$D$776,MATCH('Energy consumption (raw)'!F2003,Sector!$C$57:$C$776,FALSE))</f>
        <v>Manufacture of batteries and accumulators</v>
      </c>
      <c r="I2003" s="183" t="str">
        <f>IF(G2003=Sector!$B$50,Sector!$B$50,IF(G2003=Sector!$B$51,Sector!$B$51,IF(G2003=Sector!$B$53,Sector!$B$53,INDEX(Sector!$E$57:$E$776,MATCH('Energy consumption (raw)'!F2003,Sector!$C$57:$C$776,FALSE)))))</f>
        <v>27 Manufacture of electrical equipment</v>
      </c>
      <c r="J2003" s="561"/>
      <c r="K2003" s="561">
        <v>38889340</v>
      </c>
      <c r="L2003" s="561"/>
      <c r="M2003" s="561"/>
      <c r="N2003" s="561"/>
      <c r="O2003" s="561"/>
      <c r="P2003" s="561"/>
      <c r="Q2003" s="561"/>
      <c r="R2003" s="561">
        <v>40</v>
      </c>
      <c r="S2003" s="561"/>
      <c r="T2003" s="561"/>
      <c r="U2003" s="561"/>
      <c r="V2003" s="561"/>
      <c r="W2003" s="561"/>
      <c r="X2003" s="561"/>
      <c r="Y2003" s="561">
        <v>1514</v>
      </c>
      <c r="Z2003" s="561"/>
      <c r="AA2003" s="561"/>
      <c r="AB2003" s="561"/>
      <c r="AC2003" s="561"/>
      <c r="AD2003" s="561"/>
      <c r="AE2003" s="561"/>
      <c r="AF2003" s="561"/>
      <c r="AG2003" s="561">
        <v>7691.6851620000007</v>
      </c>
      <c r="AH2003" s="561"/>
      <c r="AI2003" s="290" t="s">
        <v>310</v>
      </c>
      <c r="AJ2003" s="290" t="s">
        <v>392</v>
      </c>
    </row>
    <row r="2004" spans="2:36" x14ac:dyDescent="0.25">
      <c r="B2004" s="554">
        <v>1902</v>
      </c>
      <c r="C2004" s="555"/>
      <c r="D2004" s="556"/>
      <c r="E2004" s="290" t="s">
        <v>395</v>
      </c>
      <c r="F2004" s="290" t="s">
        <v>513</v>
      </c>
      <c r="G2004" s="290" t="s">
        <v>397</v>
      </c>
      <c r="H2004" s="183" t="str">
        <f>INDEX(Sector!$D$57:$D$776,MATCH('Energy consumption (raw)'!F2004,Sector!$C$57:$C$776,FALSE))</f>
        <v>Manufacture of non-metallic products</v>
      </c>
      <c r="I2004" s="183" t="str">
        <f>IF(G2004=Sector!$B$50,Sector!$B$50,IF(G2004=Sector!$B$51,Sector!$B$51,IF(G2004=Sector!$B$53,Sector!$B$53,INDEX(Sector!$E$57:$E$776,MATCH('Energy consumption (raw)'!F2004,Sector!$C$57:$C$776,FALSE)))))</f>
        <v>23 Manufacture of other non-metallic mineral products</v>
      </c>
      <c r="J2004" s="561">
        <v>15110400</v>
      </c>
      <c r="K2004" s="561">
        <v>15615810</v>
      </c>
      <c r="L2004" s="561"/>
      <c r="M2004" s="561"/>
      <c r="N2004" s="561"/>
      <c r="O2004" s="561"/>
      <c r="P2004" s="561"/>
      <c r="Q2004" s="561"/>
      <c r="R2004" s="561"/>
      <c r="S2004" s="561"/>
      <c r="T2004" s="561"/>
      <c r="U2004" s="561"/>
      <c r="V2004" s="561"/>
      <c r="W2004" s="561"/>
      <c r="X2004" s="561"/>
      <c r="Y2004" s="561">
        <v>861.63</v>
      </c>
      <c r="Z2004" s="561"/>
      <c r="AA2004" s="561"/>
      <c r="AB2004" s="561"/>
      <c r="AC2004" s="561"/>
      <c r="AD2004" s="561"/>
      <c r="AE2004" s="561"/>
      <c r="AF2004" s="561"/>
      <c r="AG2004" s="561">
        <v>3348.696183</v>
      </c>
      <c r="AH2004" s="561">
        <v>2849.6998881000004</v>
      </c>
      <c r="AI2004" s="290" t="s">
        <v>310</v>
      </c>
      <c r="AJ2004" s="290" t="s">
        <v>392</v>
      </c>
    </row>
    <row r="2005" spans="2:36" x14ac:dyDescent="0.25">
      <c r="B2005" s="554">
        <v>1903</v>
      </c>
      <c r="C2005" s="555"/>
      <c r="D2005" s="556"/>
      <c r="E2005" s="290" t="s">
        <v>395</v>
      </c>
      <c r="F2005" s="290" t="s">
        <v>537</v>
      </c>
      <c r="G2005" s="290" t="s">
        <v>397</v>
      </c>
      <c r="H2005" s="183" t="str">
        <f>INDEX(Sector!$D$57:$D$776,MATCH('Energy consumption (raw)'!F2005,Sector!$C$57:$C$776,FALSE))</f>
        <v>Mechanical processing, metal processing and coating</v>
      </c>
      <c r="I2005" s="183" t="str">
        <f>IF(G2005=Sector!$B$50,Sector!$B$50,IF(G2005=Sector!$B$51,Sector!$B$51,IF(G2005=Sector!$B$53,Sector!$B$53,INDEX(Sector!$E$57:$E$776,MATCH('Energy consumption (raw)'!F2005,Sector!$C$57:$C$776,FALSE)))))</f>
        <v>24 Manufacture of basic metals</v>
      </c>
      <c r="J2005" s="561"/>
      <c r="K2005" s="561">
        <v>23410620</v>
      </c>
      <c r="L2005" s="561"/>
      <c r="M2005" s="561"/>
      <c r="N2005" s="561"/>
      <c r="O2005" s="561"/>
      <c r="P2005" s="561"/>
      <c r="Q2005" s="561"/>
      <c r="R2005" s="561"/>
      <c r="S2005" s="561"/>
      <c r="T2005" s="561"/>
      <c r="U2005" s="561"/>
      <c r="V2005" s="561"/>
      <c r="W2005" s="561"/>
      <c r="X2005" s="561"/>
      <c r="Y2005" s="561">
        <v>130</v>
      </c>
      <c r="Z2005" s="561"/>
      <c r="AA2005" s="561"/>
      <c r="AB2005" s="561"/>
      <c r="AC2005" s="561"/>
      <c r="AD2005" s="561"/>
      <c r="AE2005" s="561"/>
      <c r="AF2005" s="561"/>
      <c r="AG2005" s="561">
        <v>3753.958666</v>
      </c>
      <c r="AH2005" s="561">
        <v>3846.3144844000003</v>
      </c>
      <c r="AI2005" s="290" t="s">
        <v>310</v>
      </c>
      <c r="AJ2005" s="290" t="s">
        <v>392</v>
      </c>
    </row>
    <row r="2006" spans="2:36" x14ac:dyDescent="0.25">
      <c r="B2006" s="554">
        <v>1904</v>
      </c>
      <c r="C2006" s="555"/>
      <c r="D2006" s="556"/>
      <c r="E2006" s="290" t="s">
        <v>395</v>
      </c>
      <c r="F2006" s="290" t="s">
        <v>478</v>
      </c>
      <c r="G2006" s="290" t="s">
        <v>397</v>
      </c>
      <c r="H2006" s="183" t="str">
        <f>INDEX(Sector!$D$57:$D$776,MATCH('Energy consumption (raw)'!F2006,Sector!$C$57:$C$776,FALSE))</f>
        <v>Processing milk and dairy products</v>
      </c>
      <c r="I2006" s="183" t="str">
        <f>IF(G2006=Sector!$B$50,Sector!$B$50,IF(G2006=Sector!$B$51,Sector!$B$51,IF(G2006=Sector!$B$53,Sector!$B$53,INDEX(Sector!$E$57:$E$776,MATCH('Energy consumption (raw)'!F2006,Sector!$C$57:$C$776,FALSE)))))</f>
        <v>10 Manufacture of food products</v>
      </c>
      <c r="J2006" s="561">
        <v>5713300</v>
      </c>
      <c r="K2006" s="561">
        <v>5763600</v>
      </c>
      <c r="L2006" s="561"/>
      <c r="M2006" s="561"/>
      <c r="N2006" s="561"/>
      <c r="O2006" s="561"/>
      <c r="P2006" s="561"/>
      <c r="Q2006" s="561"/>
      <c r="R2006" s="561"/>
      <c r="S2006" s="561"/>
      <c r="T2006" s="561">
        <v>13.46</v>
      </c>
      <c r="U2006" s="561"/>
      <c r="V2006" s="561"/>
      <c r="W2006" s="561"/>
      <c r="X2006" s="561"/>
      <c r="Y2006" s="561">
        <v>17.100000000000001</v>
      </c>
      <c r="Z2006" s="561"/>
      <c r="AA2006" s="561"/>
      <c r="AB2006" s="561"/>
      <c r="AC2006" s="561"/>
      <c r="AD2006" s="561"/>
      <c r="AE2006" s="561"/>
      <c r="AF2006" s="561"/>
      <c r="AG2006" s="561">
        <v>1123</v>
      </c>
      <c r="AH2006" s="561"/>
      <c r="AI2006" s="290"/>
      <c r="AJ2006" s="290" t="s">
        <v>392</v>
      </c>
    </row>
    <row r="2007" spans="2:36" x14ac:dyDescent="0.25">
      <c r="B2007" s="554">
        <v>1905</v>
      </c>
      <c r="C2007" s="555"/>
      <c r="D2007" s="556"/>
      <c r="E2007" s="290" t="s">
        <v>395</v>
      </c>
      <c r="F2007" s="290" t="s">
        <v>696</v>
      </c>
      <c r="G2007" s="290" t="s">
        <v>397</v>
      </c>
      <c r="H2007" s="183" t="str">
        <f>INDEX(Sector!$D$57:$D$776,MATCH('Energy consumption (raw)'!F2007,Sector!$C$57:$C$776,FALSE))</f>
        <v>Producing products from plastic</v>
      </c>
      <c r="I2007" s="183" t="str">
        <f>IF(G2007=Sector!$B$50,Sector!$B$50,IF(G2007=Sector!$B$51,Sector!$B$51,IF(G2007=Sector!$B$53,Sector!$B$53,INDEX(Sector!$E$57:$E$776,MATCH('Energy consumption (raw)'!F2007,Sector!$C$57:$C$776,FALSE)))))</f>
        <v>22 Manufacture of rubber and plastics products</v>
      </c>
      <c r="J2007" s="561"/>
      <c r="K2007" s="561">
        <v>21901310</v>
      </c>
      <c r="L2007" s="561"/>
      <c r="M2007" s="561"/>
      <c r="N2007" s="561"/>
      <c r="O2007" s="561"/>
      <c r="P2007" s="561"/>
      <c r="Q2007" s="561"/>
      <c r="R2007" s="561"/>
      <c r="S2007" s="561"/>
      <c r="T2007" s="561"/>
      <c r="U2007" s="561"/>
      <c r="V2007" s="561"/>
      <c r="W2007" s="561"/>
      <c r="X2007" s="561"/>
      <c r="Y2007" s="290"/>
      <c r="Z2007" s="561"/>
      <c r="AA2007" s="561"/>
      <c r="AB2007" s="561"/>
      <c r="AC2007" s="561"/>
      <c r="AD2007" s="561"/>
      <c r="AE2007" s="561"/>
      <c r="AF2007" s="561"/>
      <c r="AG2007" s="561">
        <v>3379.3721330000003</v>
      </c>
      <c r="AH2007" s="561"/>
      <c r="AI2007" s="290" t="s">
        <v>310</v>
      </c>
      <c r="AJ2007" s="290" t="s">
        <v>392</v>
      </c>
    </row>
    <row r="2008" spans="2:36" x14ac:dyDescent="0.25">
      <c r="B2008" s="554">
        <v>1906</v>
      </c>
      <c r="C2008" s="555"/>
      <c r="D2008" s="556"/>
      <c r="E2008" s="290" t="s">
        <v>395</v>
      </c>
      <c r="F2008" s="290" t="s">
        <v>905</v>
      </c>
      <c r="G2008" s="290" t="s">
        <v>397</v>
      </c>
      <c r="H2008" s="183" t="str">
        <f>INDEX(Sector!$D$57:$D$776,MATCH('Energy consumption (raw)'!F2008,Sector!$C$57:$C$776,FALSE))</f>
        <v>Manufacture of spare parts and accessories for engines</v>
      </c>
      <c r="I2008" s="183" t="str">
        <f>IF(G2008=Sector!$B$50,Sector!$B$50,IF(G2008=Sector!$B$51,Sector!$B$51,IF(G2008=Sector!$B$53,Sector!$B$53,INDEX(Sector!$E$57:$E$776,MATCH('Energy consumption (raw)'!F2008,Sector!$C$57:$C$776,FALSE)))))</f>
        <v>29 Manufacture of motor vehicles, trailers and semi-trailers</v>
      </c>
      <c r="J2008" s="561">
        <v>7412200</v>
      </c>
      <c r="K2008" s="561">
        <v>6714700</v>
      </c>
      <c r="L2008" s="561"/>
      <c r="M2008" s="561"/>
      <c r="N2008" s="561"/>
      <c r="O2008" s="561"/>
      <c r="P2008" s="561"/>
      <c r="Q2008" s="561"/>
      <c r="R2008" s="561"/>
      <c r="S2008" s="561"/>
      <c r="T2008" s="561"/>
      <c r="U2008" s="561"/>
      <c r="V2008" s="561"/>
      <c r="W2008" s="561"/>
      <c r="X2008" s="561"/>
      <c r="Y2008" s="561"/>
      <c r="Z2008" s="561"/>
      <c r="AA2008" s="561"/>
      <c r="AB2008" s="561"/>
      <c r="AC2008" s="561"/>
      <c r="AD2008" s="561"/>
      <c r="AE2008" s="561"/>
      <c r="AF2008" s="561"/>
      <c r="AG2008" s="561">
        <v>1036.0782100000001</v>
      </c>
      <c r="AH2008" s="561">
        <v>1202.01243</v>
      </c>
      <c r="AI2008" s="290" t="s">
        <v>310</v>
      </c>
      <c r="AJ2008" s="290" t="s">
        <v>392</v>
      </c>
    </row>
    <row r="2009" spans="2:36" x14ac:dyDescent="0.25">
      <c r="B2009" s="554">
        <v>1907</v>
      </c>
      <c r="C2009" s="555"/>
      <c r="D2009" s="556"/>
      <c r="E2009" s="290" t="s">
        <v>395</v>
      </c>
      <c r="F2009" s="290" t="s">
        <v>451</v>
      </c>
      <c r="G2009" s="290" t="s">
        <v>397</v>
      </c>
      <c r="H2009" s="183" t="str">
        <f>INDEX(Sector!$D$57:$D$776,MATCH('Energy consumption (raw)'!F2009,Sector!$C$57:$C$776,FALSE))</f>
        <v>Manufacture of spare parts and accessories for motor vehicles and motor vehicles</v>
      </c>
      <c r="I2009" s="183" t="str">
        <f>IF(G2009=Sector!$B$50,Sector!$B$50,IF(G2009=Sector!$B$51,Sector!$B$51,IF(G2009=Sector!$B$53,Sector!$B$53,INDEX(Sector!$E$57:$E$776,MATCH('Energy consumption (raw)'!F2009,Sector!$C$57:$C$776,FALSE)))))</f>
        <v>29 Manufacture of motor vehicles, trailers and semi-trailers</v>
      </c>
      <c r="J2009" s="561">
        <v>7535268</v>
      </c>
      <c r="K2009" s="561"/>
      <c r="L2009" s="561"/>
      <c r="M2009" s="561"/>
      <c r="N2009" s="561"/>
      <c r="O2009" s="561"/>
      <c r="P2009" s="561"/>
      <c r="Q2009" s="561"/>
      <c r="R2009" s="561"/>
      <c r="S2009" s="561"/>
      <c r="T2009" s="561"/>
      <c r="U2009" s="561"/>
      <c r="V2009" s="561"/>
      <c r="W2009" s="561"/>
      <c r="X2009" s="561"/>
      <c r="Y2009" s="561"/>
      <c r="Z2009" s="561"/>
      <c r="AA2009" s="561"/>
      <c r="AB2009" s="561"/>
      <c r="AC2009" s="561"/>
      <c r="AD2009" s="561"/>
      <c r="AE2009" s="561"/>
      <c r="AF2009" s="561"/>
      <c r="AG2009" s="561">
        <v>1162.6918524</v>
      </c>
      <c r="AH2009" s="561">
        <v>1707.3696180000002</v>
      </c>
      <c r="AI2009" s="290" t="s">
        <v>369</v>
      </c>
      <c r="AJ2009" s="290" t="s">
        <v>392</v>
      </c>
    </row>
    <row r="2010" spans="2:36" x14ac:dyDescent="0.25">
      <c r="B2010" s="554">
        <v>1908</v>
      </c>
      <c r="C2010" s="555"/>
      <c r="D2010" s="556"/>
      <c r="E2010" s="290" t="s">
        <v>395</v>
      </c>
      <c r="F2010" s="290" t="s">
        <v>470</v>
      </c>
      <c r="G2010" s="290" t="s">
        <v>397</v>
      </c>
      <c r="H2010" s="183" t="str">
        <f>INDEX(Sector!$D$57:$D$776,MATCH('Energy consumption (raw)'!F2010,Sector!$C$57:$C$776,FALSE))</f>
        <v>Producing animal feed for livestock, poultry, aquatic products</v>
      </c>
      <c r="I2010" s="183" t="str">
        <f>IF(G2010=Sector!$B$50,Sector!$B$50,IF(G2010=Sector!$B$51,Sector!$B$51,IF(G2010=Sector!$B$53,Sector!$B$53,INDEX(Sector!$E$57:$E$776,MATCH('Energy consumption (raw)'!F2010,Sector!$C$57:$C$776,FALSE)))))</f>
        <v>10 Manufacture of food products</v>
      </c>
      <c r="J2010" s="561">
        <v>6604000</v>
      </c>
      <c r="K2010" s="561"/>
      <c r="L2010" s="561"/>
      <c r="M2010" s="561"/>
      <c r="N2010" s="561"/>
      <c r="O2010" s="561"/>
      <c r="P2010" s="561"/>
      <c r="Q2010" s="561"/>
      <c r="R2010" s="561"/>
      <c r="S2010" s="561"/>
      <c r="T2010" s="561"/>
      <c r="U2010" s="561"/>
      <c r="V2010" s="561"/>
      <c r="W2010" s="561"/>
      <c r="X2010" s="561"/>
      <c r="Y2010" s="561"/>
      <c r="Z2010" s="561"/>
      <c r="AA2010" s="561"/>
      <c r="AB2010" s="561"/>
      <c r="AC2010" s="561"/>
      <c r="AD2010" s="561"/>
      <c r="AE2010" s="561"/>
      <c r="AF2010" s="561"/>
      <c r="AG2010" s="561">
        <v>1018.9972</v>
      </c>
      <c r="AH2010" s="561">
        <v>1113.1202000000001</v>
      </c>
      <c r="AI2010" s="290" t="s">
        <v>369</v>
      </c>
      <c r="AJ2010" s="290" t="s">
        <v>392</v>
      </c>
    </row>
    <row r="2011" spans="2:36" x14ac:dyDescent="0.25">
      <c r="B2011" s="554">
        <v>1909</v>
      </c>
      <c r="C2011" s="555"/>
      <c r="D2011" s="556"/>
      <c r="E2011" s="290" t="s">
        <v>395</v>
      </c>
      <c r="F2011" s="290" t="s">
        <v>482</v>
      </c>
      <c r="G2011" s="290" t="s">
        <v>397</v>
      </c>
      <c r="H2011" s="183" t="str">
        <f>INDEX(Sector!$D$57:$D$776,MATCH('Energy consumption (raw)'!F2011,Sector!$C$57:$C$776,FALSE))</f>
        <v>Producing drugs, pharmaceutical chemicals and pharmaceutical materials</v>
      </c>
      <c r="I2011" s="183" t="str">
        <f>IF(G2011=Sector!$B$50,Sector!$B$50,IF(G2011=Sector!$B$51,Sector!$B$51,IF(G2011=Sector!$B$53,Sector!$B$53,INDEX(Sector!$E$57:$E$776,MATCH('Energy consumption (raw)'!F2011,Sector!$C$57:$C$776,FALSE)))))</f>
        <v>21 Manufacture of pharmaceuticals, medicinal chemical and botanical products</v>
      </c>
      <c r="J2011" s="561">
        <v>6568700</v>
      </c>
      <c r="K2011" s="561"/>
      <c r="L2011" s="561"/>
      <c r="M2011" s="561"/>
      <c r="N2011" s="561"/>
      <c r="O2011" s="561"/>
      <c r="P2011" s="561"/>
      <c r="Q2011" s="561"/>
      <c r="R2011" s="561"/>
      <c r="S2011" s="561"/>
      <c r="T2011" s="561"/>
      <c r="U2011" s="561"/>
      <c r="V2011" s="561"/>
      <c r="W2011" s="561"/>
      <c r="X2011" s="561"/>
      <c r="Y2011" s="561"/>
      <c r="Z2011" s="561"/>
      <c r="AA2011" s="561"/>
      <c r="AB2011" s="561"/>
      <c r="AC2011" s="561"/>
      <c r="AD2011" s="561"/>
      <c r="AE2011" s="561"/>
      <c r="AF2011" s="561"/>
      <c r="AG2011" s="561">
        <v>1013.5504100000001</v>
      </c>
      <c r="AH2011" s="561">
        <v>1370.1656383000002</v>
      </c>
      <c r="AI2011" s="290" t="s">
        <v>369</v>
      </c>
      <c r="AJ2011" s="290" t="s">
        <v>392</v>
      </c>
    </row>
    <row r="2012" spans="2:36" x14ac:dyDescent="0.25">
      <c r="B2012" s="554">
        <v>1910</v>
      </c>
      <c r="C2012" s="555"/>
      <c r="D2012" s="556"/>
      <c r="E2012" s="290" t="s">
        <v>395</v>
      </c>
      <c r="F2012" s="290" t="s">
        <v>401</v>
      </c>
      <c r="G2012" s="290" t="s">
        <v>397</v>
      </c>
      <c r="H2012" s="183" t="str">
        <f>INDEX(Sector!$D$57:$D$776,MATCH('Energy consumption (raw)'!F2012,Sector!$C$57:$C$776,FALSE))</f>
        <v>Manufacture of other ceramic products</v>
      </c>
      <c r="I2012" s="183" t="str">
        <f>IF(G2012=Sector!$B$50,Sector!$B$50,IF(G2012=Sector!$B$51,Sector!$B$51,IF(G2012=Sector!$B$53,Sector!$B$53,INDEX(Sector!$E$57:$E$776,MATCH('Energy consumption (raw)'!F2012,Sector!$C$57:$C$776,FALSE)))))</f>
        <v>23 Manufacture of other non-metallic mineral products</v>
      </c>
      <c r="J2012" s="561"/>
      <c r="K2012" s="561"/>
      <c r="L2012" s="561"/>
      <c r="M2012" s="561"/>
      <c r="N2012" s="561"/>
      <c r="O2012" s="561"/>
      <c r="P2012" s="561"/>
      <c r="Q2012" s="561"/>
      <c r="R2012" s="561"/>
      <c r="S2012" s="561"/>
      <c r="T2012" s="561"/>
      <c r="U2012" s="561"/>
      <c r="V2012" s="561"/>
      <c r="W2012" s="561"/>
      <c r="X2012" s="290">
        <v>6.69</v>
      </c>
      <c r="Y2012" s="561"/>
      <c r="Z2012" s="561"/>
      <c r="AA2012" s="561"/>
      <c r="AB2012" s="561"/>
      <c r="AC2012" s="561"/>
      <c r="AD2012" s="561"/>
      <c r="AE2012" s="561"/>
      <c r="AF2012" s="561"/>
      <c r="AG2012" s="561">
        <v>6021</v>
      </c>
      <c r="AH2012" s="561"/>
      <c r="AI2012" s="290" t="s">
        <v>368</v>
      </c>
      <c r="AJ2012" s="290" t="s">
        <v>392</v>
      </c>
    </row>
    <row r="2013" spans="2:36" x14ac:dyDescent="0.25">
      <c r="B2013" s="554">
        <v>1911</v>
      </c>
      <c r="C2013" s="555"/>
      <c r="D2013" s="556"/>
      <c r="E2013" s="290" t="s">
        <v>395</v>
      </c>
      <c r="F2013" s="290" t="s">
        <v>457</v>
      </c>
      <c r="G2013" s="290" t="s">
        <v>397</v>
      </c>
      <c r="H2013" s="183" t="str">
        <f>INDEX(Sector!$D$57:$D$776,MATCH('Energy consumption (raw)'!F2013,Sector!$C$57:$C$776,FALSE))</f>
        <v>Producing building materials from clay</v>
      </c>
      <c r="I2013" s="183" t="str">
        <f>IF(G2013=Sector!$B$50,Sector!$B$50,IF(G2013=Sector!$B$51,Sector!$B$51,IF(G2013=Sector!$B$53,Sector!$B$53,INDEX(Sector!$E$57:$E$776,MATCH('Energy consumption (raw)'!F2013,Sector!$C$57:$C$776,FALSE)))))</f>
        <v>23 Manufacture of other non-metallic mineral products</v>
      </c>
      <c r="J2013" s="561"/>
      <c r="K2013" s="561"/>
      <c r="L2013" s="561"/>
      <c r="M2013" s="561"/>
      <c r="N2013" s="561"/>
      <c r="O2013" s="561"/>
      <c r="P2013" s="561"/>
      <c r="Q2013" s="561"/>
      <c r="R2013" s="561"/>
      <c r="S2013" s="561"/>
      <c r="T2013" s="561"/>
      <c r="U2013" s="561"/>
      <c r="V2013" s="561"/>
      <c r="W2013" s="561"/>
      <c r="X2013" s="290">
        <v>6.02</v>
      </c>
      <c r="Y2013" s="561"/>
      <c r="Z2013" s="561"/>
      <c r="AA2013" s="561"/>
      <c r="AB2013" s="561"/>
      <c r="AC2013" s="561"/>
      <c r="AD2013" s="561"/>
      <c r="AE2013" s="561"/>
      <c r="AF2013" s="561"/>
      <c r="AG2013" s="561">
        <v>5418</v>
      </c>
      <c r="AH2013" s="561"/>
      <c r="AI2013" s="290" t="s">
        <v>368</v>
      </c>
      <c r="AJ2013" s="290" t="s">
        <v>392</v>
      </c>
    </row>
    <row r="2014" spans="2:36" x14ac:dyDescent="0.25">
      <c r="B2014" s="554">
        <v>1912</v>
      </c>
      <c r="C2014" s="555"/>
      <c r="D2014" s="556"/>
      <c r="E2014" s="290" t="s">
        <v>395</v>
      </c>
      <c r="F2014" s="290" t="s">
        <v>457</v>
      </c>
      <c r="G2014" s="290" t="s">
        <v>397</v>
      </c>
      <c r="H2014" s="183" t="str">
        <f>INDEX(Sector!$D$57:$D$776,MATCH('Energy consumption (raw)'!F2014,Sector!$C$57:$C$776,FALSE))</f>
        <v>Producing building materials from clay</v>
      </c>
      <c r="I2014" s="183" t="str">
        <f>IF(G2014=Sector!$B$50,Sector!$B$50,IF(G2014=Sector!$B$51,Sector!$B$51,IF(G2014=Sector!$B$53,Sector!$B$53,INDEX(Sector!$E$57:$E$776,MATCH('Energy consumption (raw)'!F2014,Sector!$C$57:$C$776,FALSE)))))</f>
        <v>23 Manufacture of other non-metallic mineral products</v>
      </c>
      <c r="J2014" s="561"/>
      <c r="K2014" s="561"/>
      <c r="L2014" s="561"/>
      <c r="M2014" s="561"/>
      <c r="N2014" s="561"/>
      <c r="O2014" s="561"/>
      <c r="P2014" s="561"/>
      <c r="Q2014" s="561"/>
      <c r="R2014" s="561"/>
      <c r="S2014" s="561"/>
      <c r="T2014" s="561"/>
      <c r="U2014" s="561"/>
      <c r="V2014" s="561"/>
      <c r="W2014" s="561"/>
      <c r="X2014" s="290">
        <v>7.86</v>
      </c>
      <c r="Y2014" s="561"/>
      <c r="Z2014" s="561"/>
      <c r="AA2014" s="561"/>
      <c r="AB2014" s="561"/>
      <c r="AC2014" s="561"/>
      <c r="AD2014" s="561"/>
      <c r="AE2014" s="561"/>
      <c r="AF2014" s="561"/>
      <c r="AG2014" s="561">
        <v>7074</v>
      </c>
      <c r="AH2014" s="561"/>
      <c r="AI2014" s="290" t="s">
        <v>368</v>
      </c>
      <c r="AJ2014" s="290" t="s">
        <v>392</v>
      </c>
    </row>
    <row r="2015" spans="2:36" x14ac:dyDescent="0.25">
      <c r="B2015" s="554">
        <v>1913</v>
      </c>
      <c r="C2015" s="555"/>
      <c r="D2015" s="556"/>
      <c r="E2015" s="290" t="s">
        <v>395</v>
      </c>
      <c r="F2015" s="290" t="s">
        <v>443</v>
      </c>
      <c r="G2015" s="290" t="s">
        <v>397</v>
      </c>
      <c r="H2015" s="183" t="str">
        <f>INDEX(Sector!$D$57:$D$776,MATCH('Energy consumption (raw)'!F2015,Sector!$C$57:$C$776,FALSE))</f>
        <v>Yarn making</v>
      </c>
      <c r="I2015" s="183" t="str">
        <f>IF(G2015=Sector!$B$50,Sector!$B$50,IF(G2015=Sector!$B$51,Sector!$B$51,IF(G2015=Sector!$B$53,Sector!$B$53,INDEX(Sector!$E$57:$E$776,MATCH('Energy consumption (raw)'!F2015,Sector!$C$57:$C$776,FALSE)))))</f>
        <v>13 Manufacture of textiles</v>
      </c>
      <c r="J2015" s="561"/>
      <c r="K2015" s="561"/>
      <c r="L2015" s="561"/>
      <c r="M2015" s="561"/>
      <c r="N2015" s="561"/>
      <c r="O2015" s="561"/>
      <c r="P2015" s="561"/>
      <c r="Q2015" s="561"/>
      <c r="R2015" s="561"/>
      <c r="S2015" s="561"/>
      <c r="T2015" s="561"/>
      <c r="U2015" s="561"/>
      <c r="V2015" s="561"/>
      <c r="W2015" s="561"/>
      <c r="X2015" s="290">
        <v>1.41</v>
      </c>
      <c r="Y2015" s="561"/>
      <c r="Z2015" s="561"/>
      <c r="AA2015" s="561"/>
      <c r="AB2015" s="561"/>
      <c r="AC2015" s="561"/>
      <c r="AD2015" s="561"/>
      <c r="AE2015" s="561"/>
      <c r="AF2015" s="561"/>
      <c r="AG2015" s="561">
        <v>1269</v>
      </c>
      <c r="AH2015" s="561"/>
      <c r="AI2015" s="290" t="s">
        <v>368</v>
      </c>
      <c r="AJ2015" s="290" t="s">
        <v>392</v>
      </c>
    </row>
    <row r="2016" spans="2:36" x14ac:dyDescent="0.25">
      <c r="B2016" s="554">
        <v>1914</v>
      </c>
      <c r="C2016" s="555"/>
      <c r="D2016" s="556"/>
      <c r="E2016" s="290" t="s">
        <v>395</v>
      </c>
      <c r="F2016" s="290" t="s">
        <v>467</v>
      </c>
      <c r="G2016" s="290" t="s">
        <v>397</v>
      </c>
      <c r="H2016" s="183" t="str">
        <f>INDEX(Sector!$D$57:$D$776,MATCH('Energy consumption (raw)'!F2016,Sector!$C$57:$C$776,FALSE))</f>
        <v>Other production n.e.c</v>
      </c>
      <c r="I2016" s="183" t="str">
        <f>IF(G2016=Sector!$B$50,Sector!$B$50,IF(G2016=Sector!$B$51,Sector!$B$51,IF(G2016=Sector!$B$53,Sector!$B$53,INDEX(Sector!$E$57:$E$776,MATCH('Energy consumption (raw)'!F2016,Sector!$C$57:$C$776,FALSE)))))</f>
        <v>32 Other manufacturing</v>
      </c>
      <c r="J2016" s="561"/>
      <c r="K2016" s="561"/>
      <c r="L2016" s="561"/>
      <c r="M2016" s="561"/>
      <c r="N2016" s="561"/>
      <c r="O2016" s="561"/>
      <c r="P2016" s="561"/>
      <c r="Q2016" s="561"/>
      <c r="R2016" s="561"/>
      <c r="S2016" s="561"/>
      <c r="T2016" s="561"/>
      <c r="U2016" s="561"/>
      <c r="V2016" s="561"/>
      <c r="W2016" s="561"/>
      <c r="X2016" s="290">
        <v>21.1</v>
      </c>
      <c r="Y2016" s="561"/>
      <c r="Z2016" s="561"/>
      <c r="AA2016" s="561"/>
      <c r="AB2016" s="561"/>
      <c r="AC2016" s="561"/>
      <c r="AD2016" s="561"/>
      <c r="AE2016" s="561"/>
      <c r="AF2016" s="561"/>
      <c r="AG2016" s="561">
        <v>18990</v>
      </c>
      <c r="AH2016" s="561"/>
      <c r="AI2016" s="290" t="s">
        <v>368</v>
      </c>
      <c r="AJ2016" s="290" t="s">
        <v>392</v>
      </c>
    </row>
    <row r="2017" spans="2:36" x14ac:dyDescent="0.25">
      <c r="B2017" s="554">
        <v>1915</v>
      </c>
      <c r="C2017" s="555"/>
      <c r="D2017" s="556"/>
      <c r="E2017" s="290" t="s">
        <v>395</v>
      </c>
      <c r="F2017" s="290" t="s">
        <v>437</v>
      </c>
      <c r="G2017" s="290" t="s">
        <v>397</v>
      </c>
      <c r="H2017" s="183" t="str">
        <f>INDEX(Sector!$D$57:$D$776,MATCH('Energy consumption (raw)'!F2017,Sector!$C$57:$C$776,FALSE))</f>
        <v>Manufacture of other metal products n.e.c</v>
      </c>
      <c r="I2017" s="183" t="str">
        <f>IF(G2017=Sector!$B$50,Sector!$B$50,IF(G2017=Sector!$B$51,Sector!$B$51,IF(G2017=Sector!$B$53,Sector!$B$53,INDEX(Sector!$E$57:$E$776,MATCH('Energy consumption (raw)'!F2017,Sector!$C$57:$C$776,FALSE)))))</f>
        <v>25 Manufacture of fabricated metal products, except machinery and equipment</v>
      </c>
      <c r="J2017" s="561"/>
      <c r="K2017" s="561"/>
      <c r="L2017" s="561"/>
      <c r="M2017" s="561"/>
      <c r="N2017" s="561"/>
      <c r="O2017" s="561"/>
      <c r="P2017" s="561"/>
      <c r="Q2017" s="561"/>
      <c r="R2017" s="561"/>
      <c r="S2017" s="561"/>
      <c r="T2017" s="561"/>
      <c r="U2017" s="561"/>
      <c r="V2017" s="561"/>
      <c r="W2017" s="561"/>
      <c r="X2017" s="290">
        <v>1.58</v>
      </c>
      <c r="Y2017" s="561"/>
      <c r="Z2017" s="561"/>
      <c r="AA2017" s="561"/>
      <c r="AB2017" s="561"/>
      <c r="AC2017" s="561"/>
      <c r="AD2017" s="561"/>
      <c r="AE2017" s="561"/>
      <c r="AF2017" s="561"/>
      <c r="AG2017" s="561">
        <v>1422</v>
      </c>
      <c r="AH2017" s="561"/>
      <c r="AI2017" s="290" t="s">
        <v>368</v>
      </c>
      <c r="AJ2017" s="290" t="s">
        <v>392</v>
      </c>
    </row>
    <row r="2018" spans="2:36" x14ac:dyDescent="0.25">
      <c r="B2018" s="554">
        <v>1916</v>
      </c>
      <c r="C2018" s="555"/>
      <c r="D2018" s="556"/>
      <c r="E2018" s="290" t="s">
        <v>395</v>
      </c>
      <c r="F2018" s="290" t="s">
        <v>906</v>
      </c>
      <c r="G2018" s="290" t="s">
        <v>397</v>
      </c>
      <c r="H2018" s="183" t="str">
        <f>INDEX(Sector!$D$57:$D$776,MATCH('Energy consumption (raw)'!F2018,Sector!$C$57:$C$776,FALSE))</f>
        <v>Manufacture of chemical products</v>
      </c>
      <c r="I2018" s="183" t="str">
        <f>IF(G2018=Sector!$B$50,Sector!$B$50,IF(G2018=Sector!$B$51,Sector!$B$51,IF(G2018=Sector!$B$53,Sector!$B$53,INDEX(Sector!$E$57:$E$776,MATCH('Energy consumption (raw)'!F2018,Sector!$C$57:$C$776,FALSE)))))</f>
        <v>20 Manufacture of chemicals and chemical products</v>
      </c>
      <c r="J2018" s="561"/>
      <c r="K2018" s="561"/>
      <c r="L2018" s="561"/>
      <c r="M2018" s="561"/>
      <c r="N2018" s="561"/>
      <c r="O2018" s="561"/>
      <c r="P2018" s="561"/>
      <c r="Q2018" s="561"/>
      <c r="R2018" s="561"/>
      <c r="S2018" s="561"/>
      <c r="T2018" s="561"/>
      <c r="U2018" s="561"/>
      <c r="V2018" s="561"/>
      <c r="W2018" s="561"/>
      <c r="X2018" s="290">
        <v>7.66</v>
      </c>
      <c r="Y2018" s="561"/>
      <c r="Z2018" s="561"/>
      <c r="AA2018" s="561"/>
      <c r="AB2018" s="561"/>
      <c r="AC2018" s="561"/>
      <c r="AD2018" s="561"/>
      <c r="AE2018" s="561"/>
      <c r="AF2018" s="561"/>
      <c r="AG2018" s="561">
        <v>6894</v>
      </c>
      <c r="AH2018" s="561"/>
      <c r="AI2018" s="290" t="s">
        <v>368</v>
      </c>
      <c r="AJ2018" s="290" t="s">
        <v>392</v>
      </c>
    </row>
    <row r="2019" spans="2:36" x14ac:dyDescent="0.25">
      <c r="B2019" s="554">
        <v>1917</v>
      </c>
      <c r="C2019" s="555"/>
      <c r="D2019" s="556"/>
      <c r="E2019" s="290" t="s">
        <v>395</v>
      </c>
      <c r="F2019" s="290" t="s">
        <v>461</v>
      </c>
      <c r="G2019" s="290" t="s">
        <v>397</v>
      </c>
      <c r="H2019" s="183" t="str">
        <f>INDEX(Sector!$D$57:$D$776,MATCH('Energy consumption (raw)'!F2019,Sector!$C$57:$C$776,FALSE))</f>
        <v>Iron and steel production</v>
      </c>
      <c r="I2019" s="183" t="str">
        <f>IF(G2019=Sector!$B$50,Sector!$B$50,IF(G2019=Sector!$B$51,Sector!$B$51,IF(G2019=Sector!$B$53,Sector!$B$53,INDEX(Sector!$E$57:$E$776,MATCH('Energy consumption (raw)'!F2019,Sector!$C$57:$C$776,FALSE)))))</f>
        <v>24 Manufacture of basic metals</v>
      </c>
      <c r="J2019" s="561">
        <v>107741700</v>
      </c>
      <c r="K2019" s="561">
        <v>117574900</v>
      </c>
      <c r="L2019" s="290"/>
      <c r="M2019" s="290"/>
      <c r="N2019" s="290"/>
      <c r="O2019" s="290"/>
      <c r="P2019" s="290"/>
      <c r="Q2019" s="290"/>
      <c r="R2019" s="290"/>
      <c r="S2019" s="290"/>
      <c r="T2019" s="290"/>
      <c r="U2019" s="290"/>
      <c r="V2019" s="290"/>
      <c r="W2019" s="290"/>
      <c r="X2019" s="290">
        <v>10.5</v>
      </c>
      <c r="Y2019" s="290"/>
      <c r="Z2019" s="290"/>
      <c r="AA2019" s="290"/>
      <c r="AB2019" s="290"/>
      <c r="AC2019" s="290"/>
      <c r="AD2019" s="290"/>
      <c r="AE2019" s="290"/>
      <c r="AF2019" s="290"/>
      <c r="AG2019" s="561">
        <v>27591.807070000003</v>
      </c>
      <c r="AH2019" s="561"/>
      <c r="AI2019" s="290" t="s">
        <v>310</v>
      </c>
      <c r="AJ2019" s="290" t="s">
        <v>362</v>
      </c>
    </row>
    <row r="2020" spans="2:36" x14ac:dyDescent="0.25">
      <c r="B2020" s="554">
        <v>1918</v>
      </c>
      <c r="C2020" s="555"/>
      <c r="D2020" s="556"/>
      <c r="E2020" s="290" t="s">
        <v>395</v>
      </c>
      <c r="F2020" s="290" t="s">
        <v>480</v>
      </c>
      <c r="G2020" s="290" t="s">
        <v>397</v>
      </c>
      <c r="H2020" s="183" t="str">
        <f>INDEX(Sector!$D$57:$D$776,MATCH('Energy consumption (raw)'!F2020,Sector!$C$57:$C$776,FALSE))</f>
        <v>Manufacture of metal tanks, tanks and containers</v>
      </c>
      <c r="I2020" s="183" t="str">
        <f>IF(G2020=Sector!$B$50,Sector!$B$50,IF(G2020=Sector!$B$51,Sector!$B$51,IF(G2020=Sector!$B$53,Sector!$B$53,INDEX(Sector!$E$57:$E$776,MATCH('Energy consumption (raw)'!F2020,Sector!$C$57:$C$776,FALSE)))))</f>
        <v>25 Manufacture of fabricated metal products, except machinery and equipment</v>
      </c>
      <c r="J2020" s="561"/>
      <c r="K2020" s="561">
        <v>6663800</v>
      </c>
      <c r="L2020" s="290"/>
      <c r="M2020" s="290"/>
      <c r="N2020" s="290"/>
      <c r="O2020" s="290"/>
      <c r="P2020" s="290"/>
      <c r="Q2020" s="290"/>
      <c r="R2020" s="290"/>
      <c r="S2020" s="290"/>
      <c r="T2020" s="290"/>
      <c r="U2020" s="290"/>
      <c r="V2020" s="290"/>
      <c r="W2020" s="290"/>
      <c r="X2020" s="290"/>
      <c r="Y2020" s="290"/>
      <c r="Z2020" s="290"/>
      <c r="AA2020" s="290"/>
      <c r="AB2020" s="290"/>
      <c r="AC2020" s="290"/>
      <c r="AD2020" s="290"/>
      <c r="AE2020" s="290"/>
      <c r="AF2020" s="290"/>
      <c r="AG2020" s="561">
        <v>1028.22434</v>
      </c>
      <c r="AH2020" s="561"/>
      <c r="AI2020" s="290" t="s">
        <v>310</v>
      </c>
      <c r="AJ2020" s="290" t="s">
        <v>362</v>
      </c>
    </row>
    <row r="2021" spans="2:36" x14ac:dyDescent="0.25">
      <c r="B2021" s="554">
        <v>1919</v>
      </c>
      <c r="C2021" s="555"/>
      <c r="D2021" s="556"/>
      <c r="E2021" s="290" t="s">
        <v>395</v>
      </c>
      <c r="F2021" s="290" t="s">
        <v>383</v>
      </c>
      <c r="G2021" s="290" t="s">
        <v>397</v>
      </c>
      <c r="H2021" s="183" t="str">
        <f>INDEX(Sector!$D$57:$D$776,MATCH('Energy consumption (raw)'!F2021,Sector!$C$57:$C$776,FALSE))</f>
        <v>Manufacture of starch and starch-based products</v>
      </c>
      <c r="I2021" s="183" t="str">
        <f>IF(G2021=Sector!$B$50,Sector!$B$50,IF(G2021=Sector!$B$51,Sector!$B$51,IF(G2021=Sector!$B$53,Sector!$B$53,INDEX(Sector!$E$57:$E$776,MATCH('Energy consumption (raw)'!F2021,Sector!$C$57:$C$776,FALSE)))))</f>
        <v>10 Manufacture of food products</v>
      </c>
      <c r="J2021" s="561"/>
      <c r="K2021" s="561">
        <v>6628600</v>
      </c>
      <c r="L2021" s="290"/>
      <c r="M2021" s="290"/>
      <c r="N2021" s="290"/>
      <c r="O2021" s="290"/>
      <c r="P2021" s="290"/>
      <c r="Q2021" s="290"/>
      <c r="R2021" s="290"/>
      <c r="S2021" s="290"/>
      <c r="T2021" s="290"/>
      <c r="U2021" s="290"/>
      <c r="V2021" s="290"/>
      <c r="W2021" s="290"/>
      <c r="X2021" s="290"/>
      <c r="Y2021" s="290"/>
      <c r="Z2021" s="290"/>
      <c r="AA2021" s="290"/>
      <c r="AB2021" s="290"/>
      <c r="AC2021" s="290"/>
      <c r="AD2021" s="290"/>
      <c r="AE2021" s="290"/>
      <c r="AF2021" s="290"/>
      <c r="AG2021" s="561">
        <v>1022.7929800000001</v>
      </c>
      <c r="AH2021" s="561"/>
      <c r="AI2021" s="290" t="s">
        <v>310</v>
      </c>
      <c r="AJ2021" s="290" t="s">
        <v>362</v>
      </c>
    </row>
    <row r="2022" spans="2:36" x14ac:dyDescent="0.25">
      <c r="B2022" s="554">
        <v>1920</v>
      </c>
      <c r="C2022" s="555"/>
      <c r="D2022" s="556"/>
      <c r="E2022" s="290" t="s">
        <v>395</v>
      </c>
      <c r="F2022" s="290" t="s">
        <v>529</v>
      </c>
      <c r="G2022" s="290" t="s">
        <v>397</v>
      </c>
      <c r="H2022" s="183" t="str">
        <f>INDEX(Sector!$D$57:$D$776,MATCH('Energy consumption (raw)'!F2022,Sector!$C$57:$C$776,FALSE))</f>
        <v>Wholesale of solid, liquid, gaseous fuels and related products</v>
      </c>
      <c r="I2022" s="183" t="str">
        <f>IF(G2022=Sector!$B$50,Sector!$B$50,IF(G2022=Sector!$B$51,Sector!$B$51,IF(G2022=Sector!$B$53,Sector!$B$53,INDEX(Sector!$E$57:$E$776,MATCH('Energy consumption (raw)'!F2022,Sector!$C$57:$C$776,FALSE)))))</f>
        <v>45-46 Wholesale</v>
      </c>
      <c r="J2022" s="561"/>
      <c r="K2022" s="561"/>
      <c r="L2022" s="290"/>
      <c r="M2022" s="290"/>
      <c r="N2022" s="290"/>
      <c r="O2022" s="290"/>
      <c r="P2022" s="290"/>
      <c r="Q2022" s="290"/>
      <c r="R2022" s="290"/>
      <c r="S2022" s="290"/>
      <c r="T2022" s="290"/>
      <c r="U2022" s="290"/>
      <c r="V2022" s="290"/>
      <c r="W2022" s="290"/>
      <c r="X2022" s="290">
        <v>1.84</v>
      </c>
      <c r="Y2022" s="290"/>
      <c r="Z2022" s="290"/>
      <c r="AA2022" s="290"/>
      <c r="AB2022" s="290"/>
      <c r="AC2022" s="290"/>
      <c r="AD2022" s="290"/>
      <c r="AE2022" s="290"/>
      <c r="AF2022" s="290"/>
      <c r="AG2022" s="561">
        <v>5989</v>
      </c>
      <c r="AH2022" s="561"/>
      <c r="AI2022" s="290" t="s">
        <v>310</v>
      </c>
      <c r="AJ2022" s="290" t="s">
        <v>362</v>
      </c>
    </row>
    <row r="2023" spans="2:36" x14ac:dyDescent="0.25">
      <c r="B2023" s="554">
        <v>1921</v>
      </c>
      <c r="C2023" s="555"/>
      <c r="D2023" s="556"/>
      <c r="E2023" s="290" t="s">
        <v>395</v>
      </c>
      <c r="F2023" s="290" t="s">
        <v>599</v>
      </c>
      <c r="G2023" s="290" t="s">
        <v>397</v>
      </c>
      <c r="H2023" s="183" t="str">
        <f>INDEX(Sector!$D$57:$D$776,MATCH('Energy consumption (raw)'!F2023,Sector!$C$57:$C$776,FALSE))</f>
        <v>Manufacture of other chemical products n.e.c</v>
      </c>
      <c r="I2023" s="183" t="str">
        <f>IF(G2023=Sector!$B$50,Sector!$B$50,IF(G2023=Sector!$B$51,Sector!$B$51,IF(G2023=Sector!$B$53,Sector!$B$53,INDEX(Sector!$E$57:$E$776,MATCH('Energy consumption (raw)'!F2023,Sector!$C$57:$C$776,FALSE)))))</f>
        <v>20 Manufacture of chemicals and chemical products</v>
      </c>
      <c r="J2023" s="561"/>
      <c r="K2023" s="561">
        <v>786500</v>
      </c>
      <c r="L2023" s="290"/>
      <c r="M2023" s="290"/>
      <c r="N2023" s="290"/>
      <c r="O2023" s="290"/>
      <c r="P2023" s="290"/>
      <c r="Q2023" s="290"/>
      <c r="R2023" s="290"/>
      <c r="S2023" s="290"/>
      <c r="T2023" s="290"/>
      <c r="U2023" s="290"/>
      <c r="V2023" s="290"/>
      <c r="W2023" s="290"/>
      <c r="X2023" s="290">
        <v>1.37</v>
      </c>
      <c r="Y2023" s="290"/>
      <c r="Z2023" s="290"/>
      <c r="AA2023" s="290"/>
      <c r="AB2023" s="290"/>
      <c r="AC2023" s="290"/>
      <c r="AD2023" s="290"/>
      <c r="AE2023" s="290"/>
      <c r="AF2023" s="290"/>
      <c r="AG2023" s="561">
        <v>1354.3569500000001</v>
      </c>
      <c r="AH2023" s="561"/>
      <c r="AI2023" s="290" t="s">
        <v>310</v>
      </c>
      <c r="AJ2023" s="290" t="s">
        <v>362</v>
      </c>
    </row>
    <row r="2024" spans="2:36" x14ac:dyDescent="0.25">
      <c r="B2024" s="554">
        <v>1922</v>
      </c>
      <c r="C2024" s="555"/>
      <c r="D2024" s="556"/>
      <c r="E2024" s="290" t="s">
        <v>395</v>
      </c>
      <c r="F2024" s="290" t="s">
        <v>450</v>
      </c>
      <c r="G2024" s="290" t="s">
        <v>397</v>
      </c>
      <c r="H2024" s="183" t="str">
        <f>INDEX(Sector!$D$57:$D$776,MATCH('Energy consumption (raw)'!F2024,Sector!$C$57:$C$776,FALSE))</f>
        <v>Production of metal structures</v>
      </c>
      <c r="I2024" s="183" t="str">
        <f>IF(G2024=Sector!$B$50,Sector!$B$50,IF(G2024=Sector!$B$51,Sector!$B$51,IF(G2024=Sector!$B$53,Sector!$B$53,INDEX(Sector!$E$57:$E$776,MATCH('Energy consumption (raw)'!F2024,Sector!$C$57:$C$776,FALSE)))))</f>
        <v>25 Manufacture of fabricated metal products, except machinery and equipment</v>
      </c>
      <c r="J2024" s="561"/>
      <c r="K2024" s="561">
        <v>7226600</v>
      </c>
      <c r="L2024" s="290"/>
      <c r="M2024" s="290"/>
      <c r="N2024" s="290"/>
      <c r="O2024" s="290"/>
      <c r="P2024" s="290"/>
      <c r="Q2024" s="290"/>
      <c r="R2024" s="290"/>
      <c r="S2024" s="290"/>
      <c r="T2024" s="290"/>
      <c r="U2024" s="290"/>
      <c r="V2024" s="290"/>
      <c r="W2024" s="290"/>
      <c r="X2024" s="290">
        <v>1.94</v>
      </c>
      <c r="Y2024" s="290"/>
      <c r="Z2024" s="290"/>
      <c r="AA2024" s="290"/>
      <c r="AB2024" s="290"/>
      <c r="AC2024" s="290"/>
      <c r="AD2024" s="290"/>
      <c r="AE2024" s="290"/>
      <c r="AF2024" s="290"/>
      <c r="AG2024" s="561">
        <v>2861.0643799999998</v>
      </c>
      <c r="AH2024" s="561">
        <v>1782.88822</v>
      </c>
      <c r="AI2024" s="290" t="s">
        <v>310</v>
      </c>
      <c r="AJ2024" s="290" t="s">
        <v>362</v>
      </c>
    </row>
    <row r="2025" spans="2:36" x14ac:dyDescent="0.25">
      <c r="B2025" s="554">
        <v>1923</v>
      </c>
      <c r="C2025" s="555"/>
      <c r="D2025" s="556"/>
      <c r="E2025" s="290" t="s">
        <v>395</v>
      </c>
      <c r="F2025" s="290" t="s">
        <v>461</v>
      </c>
      <c r="G2025" s="290" t="s">
        <v>397</v>
      </c>
      <c r="H2025" s="183" t="str">
        <f>INDEX(Sector!$D$57:$D$776,MATCH('Energy consumption (raw)'!F2025,Sector!$C$57:$C$776,FALSE))</f>
        <v>Iron and steel production</v>
      </c>
      <c r="I2025" s="183" t="str">
        <f>IF(G2025=Sector!$B$50,Sector!$B$50,IF(G2025=Sector!$B$51,Sector!$B$51,IF(G2025=Sector!$B$53,Sector!$B$53,INDEX(Sector!$E$57:$E$776,MATCH('Energy consumption (raw)'!F2025,Sector!$C$57:$C$776,FALSE)))))</f>
        <v>24 Manufacture of basic metals</v>
      </c>
      <c r="J2025" s="561"/>
      <c r="K2025" s="561">
        <v>20315200</v>
      </c>
      <c r="L2025" s="290"/>
      <c r="M2025" s="290"/>
      <c r="N2025" s="290"/>
      <c r="O2025" s="290"/>
      <c r="P2025" s="290"/>
      <c r="Q2025" s="290"/>
      <c r="R2025" s="290"/>
      <c r="S2025" s="290"/>
      <c r="T2025" s="290"/>
      <c r="U2025" s="290"/>
      <c r="V2025" s="290"/>
      <c r="W2025" s="290"/>
      <c r="X2025" s="290">
        <v>5.83</v>
      </c>
      <c r="Y2025" s="290"/>
      <c r="Z2025" s="290"/>
      <c r="AA2025" s="290"/>
      <c r="AB2025" s="290"/>
      <c r="AC2025" s="290"/>
      <c r="AD2025" s="290"/>
      <c r="AE2025" s="290"/>
      <c r="AF2025" s="290"/>
      <c r="AG2025" s="561">
        <v>8381.6353600000002</v>
      </c>
      <c r="AH2025" s="561">
        <v>7189.8411300000007</v>
      </c>
      <c r="AI2025" s="290" t="s">
        <v>310</v>
      </c>
      <c r="AJ2025" s="290" t="s">
        <v>362</v>
      </c>
    </row>
    <row r="2026" spans="2:36" x14ac:dyDescent="0.25">
      <c r="B2026" s="554">
        <v>1924</v>
      </c>
      <c r="C2026" s="555"/>
      <c r="D2026" s="556"/>
      <c r="E2026" s="290" t="s">
        <v>395</v>
      </c>
      <c r="F2026" s="290" t="s">
        <v>684</v>
      </c>
      <c r="G2026" s="290" t="s">
        <v>397</v>
      </c>
      <c r="H2026" s="183" t="str">
        <f>INDEX(Sector!$D$57:$D$776,MATCH('Energy consumption (raw)'!F2026,Sector!$C$57:$C$776,FALSE))</f>
        <v>Installation of machinery and industrial equipment</v>
      </c>
      <c r="I2026" s="183" t="str">
        <f>IF(G2026=Sector!$B$50,Sector!$B$50,IF(G2026=Sector!$B$51,Sector!$B$51,IF(G2026=Sector!$B$53,Sector!$B$53,INDEX(Sector!$E$57:$E$776,MATCH('Energy consumption (raw)'!F2026,Sector!$C$57:$C$776,FALSE)))))</f>
        <v>28 Manufacture of machinery and equipment n.e.c.</v>
      </c>
      <c r="J2026" s="561"/>
      <c r="K2026" s="561"/>
      <c r="L2026" s="290"/>
      <c r="M2026" s="290"/>
      <c r="N2026" s="290"/>
      <c r="O2026" s="290"/>
      <c r="P2026" s="290"/>
      <c r="Q2026" s="290"/>
      <c r="R2026" s="290"/>
      <c r="S2026" s="290"/>
      <c r="T2026" s="290"/>
      <c r="U2026" s="290"/>
      <c r="V2026" s="290"/>
      <c r="W2026" s="290"/>
      <c r="X2026" s="290">
        <v>6.601</v>
      </c>
      <c r="Y2026" s="290"/>
      <c r="Z2026" s="290"/>
      <c r="AA2026" s="290"/>
      <c r="AB2026" s="290"/>
      <c r="AC2026" s="290"/>
      <c r="AD2026" s="290"/>
      <c r="AE2026" s="290"/>
      <c r="AF2026" s="290"/>
      <c r="AG2026" s="561">
        <v>5940.9</v>
      </c>
      <c r="AH2026" s="561"/>
      <c r="AI2026" s="290" t="s">
        <v>310</v>
      </c>
      <c r="AJ2026" s="290" t="s">
        <v>362</v>
      </c>
    </row>
    <row r="2027" spans="2:36" x14ac:dyDescent="0.25">
      <c r="B2027" s="554">
        <v>1925</v>
      </c>
      <c r="C2027" s="555"/>
      <c r="D2027" s="556"/>
      <c r="E2027" s="290" t="s">
        <v>395</v>
      </c>
      <c r="F2027" s="290" t="s">
        <v>684</v>
      </c>
      <c r="G2027" s="290" t="s">
        <v>397</v>
      </c>
      <c r="H2027" s="183" t="str">
        <f>INDEX(Sector!$D$57:$D$776,MATCH('Energy consumption (raw)'!F2027,Sector!$C$57:$C$776,FALSE))</f>
        <v>Installation of machinery and industrial equipment</v>
      </c>
      <c r="I2027" s="183" t="str">
        <f>IF(G2027=Sector!$B$50,Sector!$B$50,IF(G2027=Sector!$B$51,Sector!$B$51,IF(G2027=Sector!$B$53,Sector!$B$53,INDEX(Sector!$E$57:$E$776,MATCH('Energy consumption (raw)'!F2027,Sector!$C$57:$C$776,FALSE)))))</f>
        <v>28 Manufacture of machinery and equipment n.e.c.</v>
      </c>
      <c r="J2027" s="561"/>
      <c r="K2027" s="561">
        <v>10075000</v>
      </c>
      <c r="L2027" s="290"/>
      <c r="M2027" s="290"/>
      <c r="N2027" s="290"/>
      <c r="O2027" s="290"/>
      <c r="P2027" s="290"/>
      <c r="Q2027" s="290"/>
      <c r="R2027" s="290">
        <v>232</v>
      </c>
      <c r="S2027" s="290"/>
      <c r="T2027" s="290"/>
      <c r="U2027" s="290"/>
      <c r="V2027" s="290">
        <v>84.580952380952382</v>
      </c>
      <c r="W2027" s="290"/>
      <c r="X2027" s="290"/>
      <c r="Y2027" s="290">
        <v>1125</v>
      </c>
      <c r="Z2027" s="290"/>
      <c r="AA2027" s="290"/>
      <c r="AB2027" s="290"/>
      <c r="AC2027" s="290"/>
      <c r="AD2027" s="290"/>
      <c r="AE2027" s="290"/>
      <c r="AF2027" s="290"/>
      <c r="AG2027" s="561">
        <v>3106.2725</v>
      </c>
      <c r="AH2027" s="561">
        <v>1859.7973388</v>
      </c>
      <c r="AI2027" s="290" t="s">
        <v>310</v>
      </c>
      <c r="AJ2027" s="290" t="s">
        <v>362</v>
      </c>
    </row>
    <row r="2028" spans="2:36" x14ac:dyDescent="0.25">
      <c r="B2028" s="554">
        <v>1926</v>
      </c>
      <c r="C2028" s="555"/>
      <c r="D2028" s="556"/>
      <c r="E2028" s="290" t="s">
        <v>395</v>
      </c>
      <c r="F2028" s="290" t="s">
        <v>907</v>
      </c>
      <c r="G2028" s="290" t="s">
        <v>397</v>
      </c>
      <c r="H2028" s="183" t="str">
        <f>INDEX(Sector!$D$57:$D$776,MATCH('Energy consumption (raw)'!F2028,Sector!$C$57:$C$776,FALSE))</f>
        <v>Operation and maintenance of oil and gas and other industrial works</v>
      </c>
      <c r="I2028" s="183" t="str">
        <f>IF(G2028=Sector!$B$50,Sector!$B$50,IF(G2028=Sector!$B$51,Sector!$B$51,IF(G2028=Sector!$B$53,Sector!$B$53,INDEX(Sector!$E$57:$E$776,MATCH('Energy consumption (raw)'!F2028,Sector!$C$57:$C$776,FALSE)))))</f>
        <v>06 Extraction of crude petroleum and natural gas</v>
      </c>
      <c r="J2028" s="561"/>
      <c r="K2028" s="561">
        <v>722893</v>
      </c>
      <c r="L2028" s="290"/>
      <c r="M2028" s="290"/>
      <c r="N2028" s="290"/>
      <c r="O2028" s="290"/>
      <c r="P2028" s="290"/>
      <c r="Q2028" s="290"/>
      <c r="R2028" s="290">
        <v>3994</v>
      </c>
      <c r="S2028" s="290"/>
      <c r="T2028" s="290"/>
      <c r="U2028" s="290"/>
      <c r="V2028" s="290">
        <v>71.933333333333337</v>
      </c>
      <c r="W2028" s="290"/>
      <c r="X2028" s="290"/>
      <c r="Y2028" s="290"/>
      <c r="Z2028" s="290"/>
      <c r="AA2028" s="290"/>
      <c r="AB2028" s="290"/>
      <c r="AC2028" s="290"/>
      <c r="AD2028" s="290"/>
      <c r="AE2028" s="290"/>
      <c r="AF2028" s="290"/>
      <c r="AG2028" s="561">
        <v>4260.9523898999996</v>
      </c>
      <c r="AH2028" s="561"/>
      <c r="AI2028" s="290" t="s">
        <v>310</v>
      </c>
      <c r="AJ2028" s="290" t="s">
        <v>362</v>
      </c>
    </row>
    <row r="2029" spans="2:36" x14ac:dyDescent="0.25">
      <c r="B2029" s="554">
        <v>1927</v>
      </c>
      <c r="C2029" s="555"/>
      <c r="D2029" s="556"/>
      <c r="E2029" s="290" t="s">
        <v>395</v>
      </c>
      <c r="F2029" s="290" t="s">
        <v>908</v>
      </c>
      <c r="G2029" s="290" t="s">
        <v>397</v>
      </c>
      <c r="H2029" s="183" t="str">
        <f>INDEX(Sector!$D$57:$D$776,MATCH('Energy consumption (raw)'!F2029,Sector!$C$57:$C$776,FALSE))</f>
        <v>Geological exploration activities, water sources</v>
      </c>
      <c r="I2029" s="183" t="str">
        <f>IF(G2029=Sector!$B$50,Sector!$B$50,IF(G2029=Sector!$B$51,Sector!$B$51,IF(G2029=Sector!$B$53,Sector!$B$53,INDEX(Sector!$E$57:$E$776,MATCH('Energy consumption (raw)'!F2029,Sector!$C$57:$C$776,FALSE)))))</f>
        <v>36 Water collection, treatment and supply</v>
      </c>
      <c r="J2029" s="561"/>
      <c r="K2029" s="561">
        <v>711228</v>
      </c>
      <c r="L2029" s="290"/>
      <c r="M2029" s="290"/>
      <c r="N2029" s="290"/>
      <c r="O2029" s="290"/>
      <c r="P2029" s="290"/>
      <c r="Q2029" s="290"/>
      <c r="R2029" s="290">
        <v>1527</v>
      </c>
      <c r="S2029" s="290"/>
      <c r="T2029" s="290"/>
      <c r="U2029" s="290"/>
      <c r="V2029" s="290">
        <v>35.571428571428569</v>
      </c>
      <c r="W2029" s="290"/>
      <c r="X2029" s="290"/>
      <c r="Y2029" s="290"/>
      <c r="Z2029" s="290"/>
      <c r="AA2029" s="290"/>
      <c r="AB2029" s="290"/>
      <c r="AC2029" s="290"/>
      <c r="AD2029" s="290"/>
      <c r="AE2029" s="290"/>
      <c r="AF2029" s="290"/>
      <c r="AG2029" s="561">
        <v>1704.6324803999998</v>
      </c>
      <c r="AH2029" s="561">
        <v>1604.79</v>
      </c>
      <c r="AI2029" s="290" t="s">
        <v>310</v>
      </c>
      <c r="AJ2029" s="290" t="s">
        <v>362</v>
      </c>
    </row>
    <row r="2030" spans="2:36" x14ac:dyDescent="0.25">
      <c r="B2030" s="554">
        <v>1928</v>
      </c>
      <c r="C2030" s="555"/>
      <c r="D2030" s="556"/>
      <c r="E2030" s="290" t="s">
        <v>395</v>
      </c>
      <c r="F2030" s="290" t="s">
        <v>457</v>
      </c>
      <c r="G2030" s="290" t="s">
        <v>397</v>
      </c>
      <c r="H2030" s="183" t="str">
        <f>INDEX(Sector!$D$57:$D$776,MATCH('Energy consumption (raw)'!F2030,Sector!$C$57:$C$776,FALSE))</f>
        <v>Producing building materials from clay</v>
      </c>
      <c r="I2030" s="183" t="str">
        <f>IF(G2030=Sector!$B$50,Sector!$B$50,IF(G2030=Sector!$B$51,Sector!$B$51,IF(G2030=Sector!$B$53,Sector!$B$53,INDEX(Sector!$E$57:$E$776,MATCH('Energy consumption (raw)'!F2030,Sector!$C$57:$C$776,FALSE)))))</f>
        <v>23 Manufacture of other non-metallic mineral products</v>
      </c>
      <c r="J2030" s="561"/>
      <c r="K2030" s="561">
        <v>17044700</v>
      </c>
      <c r="L2030" s="290"/>
      <c r="M2030" s="290"/>
      <c r="N2030" s="290"/>
      <c r="O2030" s="290"/>
      <c r="P2030" s="290"/>
      <c r="Q2030" s="290"/>
      <c r="R2030" s="290"/>
      <c r="S2030" s="290"/>
      <c r="T2030" s="290"/>
      <c r="U2030" s="290"/>
      <c r="V2030" s="290"/>
      <c r="W2030" s="290"/>
      <c r="X2030" s="290">
        <v>5.93</v>
      </c>
      <c r="Y2030" s="290"/>
      <c r="Z2030" s="290"/>
      <c r="AA2030" s="290"/>
      <c r="AB2030" s="290"/>
      <c r="AC2030" s="290"/>
      <c r="AD2030" s="290"/>
      <c r="AE2030" s="290"/>
      <c r="AF2030" s="290"/>
      <c r="AG2030" s="561">
        <v>7966.9972099999995</v>
      </c>
      <c r="AH2030" s="561">
        <v>3928.5976697000001</v>
      </c>
      <c r="AI2030" s="290" t="s">
        <v>310</v>
      </c>
      <c r="AJ2030" s="290" t="s">
        <v>362</v>
      </c>
    </row>
    <row r="2031" spans="2:36" x14ac:dyDescent="0.25">
      <c r="B2031" s="554">
        <v>1929</v>
      </c>
      <c r="C2031" s="555"/>
      <c r="D2031" s="556"/>
      <c r="E2031" s="290" t="s">
        <v>395</v>
      </c>
      <c r="F2031" s="290" t="s">
        <v>909</v>
      </c>
      <c r="G2031" s="290" t="s">
        <v>397</v>
      </c>
      <c r="H2031" s="183" t="str">
        <f>INDEX(Sector!$D$57:$D$776,MATCH('Energy consumption (raw)'!F2031,Sector!$C$57:$C$776,FALSE))</f>
        <v>Retail sale of other household appliances in specialized stores</v>
      </c>
      <c r="I2031" s="183" t="str">
        <f>IF(G2031=Sector!$B$50,Sector!$B$50,IF(G2031=Sector!$B$51,Sector!$B$51,IF(G2031=Sector!$B$53,Sector!$B$53,INDEX(Sector!$E$57:$E$776,MATCH('Energy consumption (raw)'!F2031,Sector!$C$57:$C$776,FALSE)))))</f>
        <v>47 Retail</v>
      </c>
      <c r="J2031" s="561"/>
      <c r="K2031" s="561">
        <v>106800</v>
      </c>
      <c r="L2031" s="290"/>
      <c r="M2031" s="290"/>
      <c r="N2031" s="290"/>
      <c r="O2031" s="290"/>
      <c r="P2031" s="290"/>
      <c r="Q2031" s="290"/>
      <c r="R2031" s="290"/>
      <c r="S2031" s="290"/>
      <c r="T2031" s="290"/>
      <c r="U2031" s="290"/>
      <c r="V2031" s="290"/>
      <c r="W2031" s="290"/>
      <c r="X2031" s="290">
        <v>1.77</v>
      </c>
      <c r="Y2031" s="290"/>
      <c r="Z2031" s="290"/>
      <c r="AA2031" s="290"/>
      <c r="AB2031" s="290"/>
      <c r="AC2031" s="290"/>
      <c r="AD2031" s="290"/>
      <c r="AE2031" s="290"/>
      <c r="AF2031" s="290"/>
      <c r="AG2031" s="561">
        <v>1609.4792399999999</v>
      </c>
      <c r="AH2031" s="561"/>
      <c r="AI2031" s="290" t="s">
        <v>310</v>
      </c>
      <c r="AJ2031" s="290" t="s">
        <v>362</v>
      </c>
    </row>
    <row r="2032" spans="2:36" x14ac:dyDescent="0.25">
      <c r="B2032" s="554">
        <v>1930</v>
      </c>
      <c r="C2032" s="555"/>
      <c r="D2032" s="556"/>
      <c r="E2032" s="290" t="s">
        <v>395</v>
      </c>
      <c r="F2032" s="290" t="s">
        <v>454</v>
      </c>
      <c r="G2032" s="290" t="s">
        <v>397</v>
      </c>
      <c r="H2032" s="183" t="str">
        <f>INDEX(Sector!$D$57:$D$776,MATCH('Energy consumption (raw)'!F2032,Sector!$C$57:$C$776,FALSE))</f>
        <v>Remaining other business support services n.e.c</v>
      </c>
      <c r="I2032" s="183" t="str">
        <f>IF(G2032=Sector!$B$50,Sector!$B$50,IF(G2032=Sector!$B$51,Sector!$B$51,IF(G2032=Sector!$B$53,Sector!$B$53,INDEX(Sector!$E$57:$E$776,MATCH('Energy consumption (raw)'!F2032,Sector!$C$57:$C$776,FALSE)))))</f>
        <v>32 Other manufacturing</v>
      </c>
      <c r="J2032" s="561"/>
      <c r="K2032" s="561">
        <v>38693800</v>
      </c>
      <c r="L2032" s="290"/>
      <c r="M2032" s="290"/>
      <c r="N2032" s="290"/>
      <c r="O2032" s="290"/>
      <c r="P2032" s="290"/>
      <c r="Q2032" s="290"/>
      <c r="R2032" s="290"/>
      <c r="S2032" s="290"/>
      <c r="T2032" s="290"/>
      <c r="U2032" s="290"/>
      <c r="V2032" s="290"/>
      <c r="W2032" s="290"/>
      <c r="X2032" s="290"/>
      <c r="Y2032" s="290"/>
      <c r="Z2032" s="290"/>
      <c r="AA2032" s="290"/>
      <c r="AB2032" s="290"/>
      <c r="AC2032" s="290"/>
      <c r="AD2032" s="290"/>
      <c r="AE2032" s="290"/>
      <c r="AF2032" s="290"/>
      <c r="AG2032" s="561">
        <v>5970.45334</v>
      </c>
      <c r="AH2032" s="561">
        <v>5585.91633</v>
      </c>
      <c r="AI2032" s="290" t="s">
        <v>310</v>
      </c>
      <c r="AJ2032" s="290" t="s">
        <v>362</v>
      </c>
    </row>
    <row r="2033" spans="2:36" x14ac:dyDescent="0.25">
      <c r="B2033" s="554">
        <v>1931</v>
      </c>
      <c r="C2033" s="555"/>
      <c r="D2033" s="556"/>
      <c r="E2033" s="290" t="s">
        <v>395</v>
      </c>
      <c r="F2033" s="290" t="s">
        <v>511</v>
      </c>
      <c r="G2033" s="290" t="s">
        <v>397</v>
      </c>
      <c r="H2033" s="183" t="str">
        <f>INDEX(Sector!$D$57:$D$776,MATCH('Energy consumption (raw)'!F2033,Sector!$C$57:$C$776,FALSE))</f>
        <v>Producing shoes</v>
      </c>
      <c r="I2033" s="183" t="str">
        <f>IF(G2033=Sector!$B$50,Sector!$B$50,IF(G2033=Sector!$B$51,Sector!$B$51,IF(G2033=Sector!$B$53,Sector!$B$53,INDEX(Sector!$E$57:$E$776,MATCH('Energy consumption (raw)'!F2033,Sector!$C$57:$C$776,FALSE)))))</f>
        <v>14 Manufacture of wearing apparel</v>
      </c>
      <c r="J2033" s="561">
        <v>9269500</v>
      </c>
      <c r="K2033" s="561">
        <v>8153400</v>
      </c>
      <c r="L2033" s="290"/>
      <c r="M2033" s="290"/>
      <c r="N2033" s="290"/>
      <c r="O2033" s="290"/>
      <c r="P2033" s="290"/>
      <c r="Q2033" s="290"/>
      <c r="R2033" s="290"/>
      <c r="S2033" s="290"/>
      <c r="T2033" s="290"/>
      <c r="U2033" s="290"/>
      <c r="V2033" s="290"/>
      <c r="W2033" s="290"/>
      <c r="X2033" s="290"/>
      <c r="Y2033" s="290"/>
      <c r="Z2033" s="290"/>
      <c r="AA2033" s="290"/>
      <c r="AB2033" s="290"/>
      <c r="AC2033" s="290"/>
      <c r="AD2033" s="290"/>
      <c r="AE2033" s="290"/>
      <c r="AF2033" s="290"/>
      <c r="AG2033" s="561">
        <v>1258.06962</v>
      </c>
      <c r="AH2033" s="561">
        <v>1608.24911</v>
      </c>
      <c r="AI2033" s="290" t="s">
        <v>310</v>
      </c>
      <c r="AJ2033" s="290" t="s">
        <v>362</v>
      </c>
    </row>
    <row r="2034" spans="2:36" x14ac:dyDescent="0.25">
      <c r="B2034" s="554">
        <v>1932</v>
      </c>
      <c r="C2034" s="555"/>
      <c r="D2034" s="556"/>
      <c r="E2034" s="290" t="s">
        <v>395</v>
      </c>
      <c r="F2034" s="290" t="s">
        <v>431</v>
      </c>
      <c r="G2034" s="290" t="s">
        <v>397</v>
      </c>
      <c r="H2034" s="183" t="str">
        <f>INDEX(Sector!$D$57:$D$776,MATCH('Energy consumption (raw)'!F2034,Sector!$C$57:$C$776,FALSE))</f>
        <v>Production of non-alcoholic beverages</v>
      </c>
      <c r="I2034" s="183" t="str">
        <f>IF(G2034=Sector!$B$50,Sector!$B$50,IF(G2034=Sector!$B$51,Sector!$B$51,IF(G2034=Sector!$B$53,Sector!$B$53,INDEX(Sector!$E$57:$E$776,MATCH('Energy consumption (raw)'!F2034,Sector!$C$57:$C$776,FALSE)))))</f>
        <v>11 Manufacture of beverages</v>
      </c>
      <c r="J2034" s="561">
        <v>2947850</v>
      </c>
      <c r="K2034" s="561">
        <v>4919900</v>
      </c>
      <c r="L2034" s="290"/>
      <c r="M2034" s="290"/>
      <c r="N2034" s="290"/>
      <c r="O2034" s="290"/>
      <c r="P2034" s="290"/>
      <c r="Q2034" s="290"/>
      <c r="R2034" s="290"/>
      <c r="S2034" s="290"/>
      <c r="T2034" s="290"/>
      <c r="U2034" s="290"/>
      <c r="V2034" s="290"/>
      <c r="W2034" s="290"/>
      <c r="X2034" s="290">
        <v>69.150000000000006</v>
      </c>
      <c r="Y2034" s="290"/>
      <c r="Z2034" s="290"/>
      <c r="AA2034" s="290"/>
      <c r="AB2034" s="290"/>
      <c r="AC2034" s="290"/>
      <c r="AD2034" s="290"/>
      <c r="AE2034" s="290"/>
      <c r="AF2034" s="290"/>
      <c r="AG2034" s="561">
        <v>62994.14057000001</v>
      </c>
      <c r="AH2034" s="561">
        <v>21050.202422900002</v>
      </c>
      <c r="AI2034" s="290" t="s">
        <v>310</v>
      </c>
      <c r="AJ2034" s="290" t="s">
        <v>362</v>
      </c>
    </row>
    <row r="2035" spans="2:36" x14ac:dyDescent="0.25">
      <c r="B2035" s="554">
        <v>1933</v>
      </c>
      <c r="C2035" s="555"/>
      <c r="D2035" s="556"/>
      <c r="E2035" s="290" t="s">
        <v>395</v>
      </c>
      <c r="F2035" s="290" t="s">
        <v>383</v>
      </c>
      <c r="G2035" s="290" t="s">
        <v>397</v>
      </c>
      <c r="H2035" s="183" t="str">
        <f>INDEX(Sector!$D$57:$D$776,MATCH('Energy consumption (raw)'!F2035,Sector!$C$57:$C$776,FALSE))</f>
        <v>Manufacture of starch and starch-based products</v>
      </c>
      <c r="I2035" s="183" t="str">
        <f>IF(G2035=Sector!$B$50,Sector!$B$50,IF(G2035=Sector!$B$51,Sector!$B$51,IF(G2035=Sector!$B$53,Sector!$B$53,INDEX(Sector!$E$57:$E$776,MATCH('Energy consumption (raw)'!F2035,Sector!$C$57:$C$776,FALSE)))))</f>
        <v>10 Manufacture of food products</v>
      </c>
      <c r="J2035" s="561"/>
      <c r="K2035" s="561">
        <v>17087500</v>
      </c>
      <c r="L2035" s="290"/>
      <c r="M2035" s="290"/>
      <c r="N2035" s="290"/>
      <c r="O2035" s="290"/>
      <c r="P2035" s="290"/>
      <c r="Q2035" s="290"/>
      <c r="R2035" s="290"/>
      <c r="S2035" s="290"/>
      <c r="T2035" s="290"/>
      <c r="U2035" s="290"/>
      <c r="V2035" s="290"/>
      <c r="W2035" s="290"/>
      <c r="X2035" s="290"/>
      <c r="Y2035" s="290"/>
      <c r="Z2035" s="290"/>
      <c r="AA2035" s="290"/>
      <c r="AB2035" s="290"/>
      <c r="AC2035" s="290"/>
      <c r="AD2035" s="290"/>
      <c r="AE2035" s="290"/>
      <c r="AF2035" s="290"/>
      <c r="AG2035" s="561">
        <v>2636.6012500000002</v>
      </c>
      <c r="AH2035" s="561"/>
      <c r="AI2035" s="290" t="s">
        <v>310</v>
      </c>
      <c r="AJ2035" s="290" t="s">
        <v>362</v>
      </c>
    </row>
    <row r="2036" spans="2:36" x14ac:dyDescent="0.25">
      <c r="B2036" s="554">
        <v>1934</v>
      </c>
      <c r="C2036" s="555"/>
      <c r="D2036" s="556"/>
      <c r="E2036" s="290" t="s">
        <v>395</v>
      </c>
      <c r="F2036" s="290" t="s">
        <v>454</v>
      </c>
      <c r="G2036" s="290" t="s">
        <v>397</v>
      </c>
      <c r="H2036" s="183" t="str">
        <f>INDEX(Sector!$D$57:$D$776,MATCH('Energy consumption (raw)'!F2036,Sector!$C$57:$C$776,FALSE))</f>
        <v>Remaining other business support services n.e.c</v>
      </c>
      <c r="I2036" s="183" t="str">
        <f>IF(G2036=Sector!$B$50,Sector!$B$50,IF(G2036=Sector!$B$51,Sector!$B$51,IF(G2036=Sector!$B$53,Sector!$B$53,INDEX(Sector!$E$57:$E$776,MATCH('Energy consumption (raw)'!F2036,Sector!$C$57:$C$776,FALSE)))))</f>
        <v>32 Other manufacturing</v>
      </c>
      <c r="J2036" s="561">
        <v>10194500</v>
      </c>
      <c r="K2036" s="561">
        <v>10194500</v>
      </c>
      <c r="L2036" s="290"/>
      <c r="M2036" s="290"/>
      <c r="N2036" s="290"/>
      <c r="O2036" s="290"/>
      <c r="P2036" s="290"/>
      <c r="Q2036" s="290"/>
      <c r="R2036" s="290"/>
      <c r="S2036" s="290"/>
      <c r="T2036" s="290"/>
      <c r="U2036" s="290"/>
      <c r="V2036" s="290"/>
      <c r="W2036" s="290"/>
      <c r="X2036" s="290"/>
      <c r="Y2036" s="290"/>
      <c r="Z2036" s="290"/>
      <c r="AA2036" s="290"/>
      <c r="AB2036" s="290"/>
      <c r="AC2036" s="290"/>
      <c r="AD2036" s="290"/>
      <c r="AE2036" s="290"/>
      <c r="AF2036" s="290"/>
      <c r="AG2036" s="561">
        <v>1573.01135</v>
      </c>
      <c r="AH2036" s="561"/>
      <c r="AI2036" s="290" t="s">
        <v>310</v>
      </c>
      <c r="AJ2036" s="290" t="s">
        <v>362</v>
      </c>
    </row>
    <row r="2037" spans="2:36" x14ac:dyDescent="0.25">
      <c r="B2037" s="554">
        <v>1935</v>
      </c>
      <c r="C2037" s="555"/>
      <c r="D2037" s="556"/>
      <c r="E2037" s="290" t="s">
        <v>395</v>
      </c>
      <c r="F2037" s="290" t="s">
        <v>791</v>
      </c>
      <c r="G2037" s="290" t="s">
        <v>397</v>
      </c>
      <c r="H2037" s="183" t="str">
        <f>INDEX(Sector!$D$57:$D$776,MATCH('Energy consumption (raw)'!F2037,Sector!$C$57:$C$776,FALSE))</f>
        <v>Producing gymnastics and sports equipment</v>
      </c>
      <c r="I2037" s="183" t="str">
        <f>IF(G2037=Sector!$B$50,Sector!$B$50,IF(G2037=Sector!$B$51,Sector!$B$51,IF(G2037=Sector!$B$53,Sector!$B$53,INDEX(Sector!$E$57:$E$776,MATCH('Energy consumption (raw)'!F2037,Sector!$C$57:$C$776,FALSE)))))</f>
        <v>32 Other manufacturing</v>
      </c>
      <c r="J2037" s="561">
        <v>11579400</v>
      </c>
      <c r="K2037" s="561">
        <v>11579400</v>
      </c>
      <c r="L2037" s="290"/>
      <c r="M2037" s="290"/>
      <c r="N2037" s="290"/>
      <c r="O2037" s="290"/>
      <c r="P2037" s="290"/>
      <c r="Q2037" s="290"/>
      <c r="R2037" s="290"/>
      <c r="S2037" s="290"/>
      <c r="T2037" s="290"/>
      <c r="U2037" s="290"/>
      <c r="V2037" s="290"/>
      <c r="W2037" s="290"/>
      <c r="X2037" s="290"/>
      <c r="Y2037" s="290"/>
      <c r="Z2037" s="290"/>
      <c r="AA2037" s="290"/>
      <c r="AB2037" s="290"/>
      <c r="AC2037" s="290"/>
      <c r="AD2037" s="290"/>
      <c r="AE2037" s="290"/>
      <c r="AF2037" s="290"/>
      <c r="AG2037" s="561">
        <v>1786.7014200000001</v>
      </c>
      <c r="AH2037" s="561">
        <v>1876.5511000000001</v>
      </c>
      <c r="AI2037" s="290" t="s">
        <v>310</v>
      </c>
      <c r="AJ2037" s="290" t="s">
        <v>362</v>
      </c>
    </row>
    <row r="2038" spans="2:36" x14ac:dyDescent="0.25">
      <c r="B2038" s="554">
        <v>1936</v>
      </c>
      <c r="C2038" s="555"/>
      <c r="D2038" s="556"/>
      <c r="E2038" s="290" t="s">
        <v>395</v>
      </c>
      <c r="F2038" s="290" t="s">
        <v>461</v>
      </c>
      <c r="G2038" s="290" t="s">
        <v>397</v>
      </c>
      <c r="H2038" s="183" t="str">
        <f>INDEX(Sector!$D$57:$D$776,MATCH('Energy consumption (raw)'!F2038,Sector!$C$57:$C$776,FALSE))</f>
        <v>Iron and steel production</v>
      </c>
      <c r="I2038" s="183" t="str">
        <f>IF(G2038=Sector!$B$50,Sector!$B$50,IF(G2038=Sector!$B$51,Sector!$B$51,IF(G2038=Sector!$B$53,Sector!$B$53,INDEX(Sector!$E$57:$E$776,MATCH('Energy consumption (raw)'!F2038,Sector!$C$57:$C$776,FALSE)))))</f>
        <v>24 Manufacture of basic metals</v>
      </c>
      <c r="J2038" s="561">
        <v>405019100</v>
      </c>
      <c r="K2038" s="561">
        <v>315030700</v>
      </c>
      <c r="L2038" s="290"/>
      <c r="M2038" s="290"/>
      <c r="N2038" s="290"/>
      <c r="O2038" s="290"/>
      <c r="P2038" s="290"/>
      <c r="Q2038" s="290"/>
      <c r="R2038" s="290"/>
      <c r="S2038" s="290"/>
      <c r="T2038" s="290"/>
      <c r="U2038" s="290"/>
      <c r="V2038" s="290"/>
      <c r="W2038" s="290"/>
      <c r="X2038" s="290">
        <v>21.44</v>
      </c>
      <c r="Y2038" s="290"/>
      <c r="Z2038" s="290"/>
      <c r="AA2038" s="290"/>
      <c r="AB2038" s="290"/>
      <c r="AC2038" s="290"/>
      <c r="AD2038" s="290"/>
      <c r="AE2038" s="290"/>
      <c r="AF2038" s="290"/>
      <c r="AG2038" s="561">
        <v>67905.237010000012</v>
      </c>
      <c r="AH2038" s="561"/>
      <c r="AI2038" s="290" t="s">
        <v>310</v>
      </c>
      <c r="AJ2038" s="290" t="s">
        <v>362</v>
      </c>
    </row>
    <row r="2039" spans="2:36" x14ac:dyDescent="0.25">
      <c r="B2039" s="554">
        <v>1937</v>
      </c>
      <c r="C2039" s="555"/>
      <c r="D2039" s="556"/>
      <c r="E2039" s="290" t="s">
        <v>395</v>
      </c>
      <c r="F2039" s="290" t="s">
        <v>443</v>
      </c>
      <c r="G2039" s="290" t="s">
        <v>397</v>
      </c>
      <c r="H2039" s="183" t="str">
        <f>INDEX(Sector!$D$57:$D$776,MATCH('Energy consumption (raw)'!F2039,Sector!$C$57:$C$776,FALSE))</f>
        <v>Yarn making</v>
      </c>
      <c r="I2039" s="183" t="str">
        <f>IF(G2039=Sector!$B$50,Sector!$B$50,IF(G2039=Sector!$B$51,Sector!$B$51,IF(G2039=Sector!$B$53,Sector!$B$53,INDEX(Sector!$E$57:$E$776,MATCH('Energy consumption (raw)'!F2039,Sector!$C$57:$C$776,FALSE)))))</f>
        <v>13 Manufacture of textiles</v>
      </c>
      <c r="J2039" s="561">
        <v>12024800</v>
      </c>
      <c r="K2039" s="561">
        <v>70503200</v>
      </c>
      <c r="L2039" s="290"/>
      <c r="M2039" s="290"/>
      <c r="N2039" s="290"/>
      <c r="O2039" s="290"/>
      <c r="P2039" s="290"/>
      <c r="Q2039" s="290"/>
      <c r="R2039" s="290"/>
      <c r="S2039" s="290"/>
      <c r="T2039" s="290"/>
      <c r="U2039" s="290"/>
      <c r="V2039" s="290"/>
      <c r="W2039" s="290"/>
      <c r="X2039" s="290"/>
      <c r="Y2039" s="290"/>
      <c r="Z2039" s="290"/>
      <c r="AA2039" s="290"/>
      <c r="AB2039" s="290"/>
      <c r="AC2039" s="290"/>
      <c r="AD2039" s="290"/>
      <c r="AE2039" s="290"/>
      <c r="AF2039" s="290"/>
      <c r="AG2039" s="561">
        <v>10878.643760000001</v>
      </c>
      <c r="AH2039" s="561">
        <v>10204.22932</v>
      </c>
      <c r="AI2039" s="290" t="s">
        <v>310</v>
      </c>
      <c r="AJ2039" s="290" t="s">
        <v>362</v>
      </c>
    </row>
    <row r="2040" spans="2:36" x14ac:dyDescent="0.25">
      <c r="B2040" s="554">
        <v>1938</v>
      </c>
      <c r="C2040" s="555"/>
      <c r="D2040" s="556"/>
      <c r="E2040" s="290" t="s">
        <v>395</v>
      </c>
      <c r="F2040" s="290" t="s">
        <v>438</v>
      </c>
      <c r="G2040" s="290" t="s">
        <v>397</v>
      </c>
      <c r="H2040" s="183" t="str">
        <f>INDEX(Sector!$D$57:$D$776,MATCH('Energy consumption (raw)'!F2040,Sector!$C$57:$C$776,FALSE))</f>
        <v>Brewing beer and brewing malt</v>
      </c>
      <c r="I2040" s="183" t="str">
        <f>IF(G2040=Sector!$B$50,Sector!$B$50,IF(G2040=Sector!$B$51,Sector!$B$51,IF(G2040=Sector!$B$53,Sector!$B$53,INDEX(Sector!$E$57:$E$776,MATCH('Energy consumption (raw)'!F2040,Sector!$C$57:$C$776,FALSE)))))</f>
        <v>11 Manufacture of beverages</v>
      </c>
      <c r="J2040" s="561">
        <v>7513200</v>
      </c>
      <c r="K2040" s="561">
        <v>25802000</v>
      </c>
      <c r="L2040" s="290"/>
      <c r="M2040" s="290"/>
      <c r="N2040" s="290"/>
      <c r="O2040" s="290"/>
      <c r="P2040" s="290"/>
      <c r="Q2040" s="290"/>
      <c r="R2040" s="290"/>
      <c r="S2040" s="290"/>
      <c r="T2040" s="290"/>
      <c r="U2040" s="290"/>
      <c r="V2040" s="290"/>
      <c r="W2040" s="290"/>
      <c r="X2040" s="290"/>
      <c r="Y2040" s="290"/>
      <c r="Z2040" s="290"/>
      <c r="AA2040" s="290"/>
      <c r="AB2040" s="290"/>
      <c r="AC2040" s="290"/>
      <c r="AD2040" s="290"/>
      <c r="AE2040" s="290"/>
      <c r="AF2040" s="290"/>
      <c r="AG2040" s="561">
        <v>3981.2486000000004</v>
      </c>
      <c r="AH2040" s="561"/>
      <c r="AI2040" s="290" t="s">
        <v>310</v>
      </c>
      <c r="AJ2040" s="290" t="s">
        <v>362</v>
      </c>
    </row>
    <row r="2041" spans="2:36" x14ac:dyDescent="0.25">
      <c r="B2041" s="554">
        <v>1939</v>
      </c>
      <c r="C2041" s="555"/>
      <c r="D2041" s="556"/>
      <c r="E2041" s="290" t="s">
        <v>395</v>
      </c>
      <c r="F2041" s="290" t="s">
        <v>744</v>
      </c>
      <c r="G2041" s="290" t="s">
        <v>397</v>
      </c>
      <c r="H2041" s="183" t="str">
        <f>INDEX(Sector!$D$57:$D$776,MATCH('Energy consumption (raw)'!F2041,Sector!$C$57:$C$776,FALSE))</f>
        <v>Producing refined petroleum products</v>
      </c>
      <c r="I2041" s="183" t="str">
        <f>IF(G2041=Sector!$B$50,Sector!$B$50,IF(G2041=Sector!$B$51,Sector!$B$51,IF(G2041=Sector!$B$53,Sector!$B$53,INDEX(Sector!$E$57:$E$776,MATCH('Energy consumption (raw)'!F2041,Sector!$C$57:$C$776,FALSE)))))</f>
        <v>19 Manufacture of coke and refined petroleum products</v>
      </c>
      <c r="J2041" s="561">
        <v>37588900</v>
      </c>
      <c r="K2041" s="561">
        <v>37588900</v>
      </c>
      <c r="L2041" s="290"/>
      <c r="M2041" s="290"/>
      <c r="N2041" s="290"/>
      <c r="O2041" s="290"/>
      <c r="P2041" s="290"/>
      <c r="Q2041" s="290"/>
      <c r="R2041" s="290"/>
      <c r="S2041" s="290"/>
      <c r="T2041" s="290"/>
      <c r="U2041" s="290"/>
      <c r="V2041" s="290"/>
      <c r="W2041" s="290"/>
      <c r="X2041" s="290"/>
      <c r="Y2041" s="290"/>
      <c r="Z2041" s="290"/>
      <c r="AA2041" s="290"/>
      <c r="AB2041" s="290"/>
      <c r="AC2041" s="290"/>
      <c r="AD2041" s="290"/>
      <c r="AE2041" s="290"/>
      <c r="AF2041" s="290"/>
      <c r="AG2041" s="561">
        <v>5799.9672700000001</v>
      </c>
      <c r="AH2041" s="561">
        <v>5808.4692000000005</v>
      </c>
      <c r="AI2041" s="290" t="s">
        <v>310</v>
      </c>
      <c r="AJ2041" s="290" t="s">
        <v>362</v>
      </c>
    </row>
    <row r="2042" spans="2:36" x14ac:dyDescent="0.25">
      <c r="B2042" s="554">
        <v>1940</v>
      </c>
      <c r="C2042" s="555"/>
      <c r="D2042" s="556"/>
      <c r="E2042" s="290" t="s">
        <v>395</v>
      </c>
      <c r="F2042" s="290" t="s">
        <v>443</v>
      </c>
      <c r="G2042" s="290" t="s">
        <v>397</v>
      </c>
      <c r="H2042" s="183" t="str">
        <f>INDEX(Sector!$D$57:$D$776,MATCH('Energy consumption (raw)'!F2042,Sector!$C$57:$C$776,FALSE))</f>
        <v>Yarn making</v>
      </c>
      <c r="I2042" s="183" t="str">
        <f>IF(G2042=Sector!$B$50,Sector!$B$50,IF(G2042=Sector!$B$51,Sector!$B$51,IF(G2042=Sector!$B$53,Sector!$B$53,INDEX(Sector!$E$57:$E$776,MATCH('Energy consumption (raw)'!F2042,Sector!$C$57:$C$776,FALSE)))))</f>
        <v>13 Manufacture of textiles</v>
      </c>
      <c r="J2042" s="561">
        <v>30383400</v>
      </c>
      <c r="K2042" s="561">
        <v>30383400</v>
      </c>
      <c r="L2042" s="290"/>
      <c r="M2042" s="290"/>
      <c r="N2042" s="290"/>
      <c r="O2042" s="290"/>
      <c r="P2042" s="290"/>
      <c r="Q2042" s="290"/>
      <c r="R2042" s="290"/>
      <c r="S2042" s="290"/>
      <c r="T2042" s="290"/>
      <c r="U2042" s="290"/>
      <c r="V2042" s="290"/>
      <c r="W2042" s="290"/>
      <c r="X2042" s="290"/>
      <c r="Y2042" s="290"/>
      <c r="Z2042" s="290"/>
      <c r="AA2042" s="290"/>
      <c r="AB2042" s="290"/>
      <c r="AC2042" s="290"/>
      <c r="AD2042" s="290"/>
      <c r="AE2042" s="290"/>
      <c r="AF2042" s="290"/>
      <c r="AG2042" s="561">
        <v>4688.1586200000002</v>
      </c>
      <c r="AH2042" s="561">
        <v>5103.44164</v>
      </c>
      <c r="AI2042" s="290" t="s">
        <v>310</v>
      </c>
      <c r="AJ2042" s="290" t="s">
        <v>362</v>
      </c>
    </row>
    <row r="2043" spans="2:36" x14ac:dyDescent="0.25">
      <c r="B2043" s="554">
        <v>1941</v>
      </c>
      <c r="C2043" s="555"/>
      <c r="D2043" s="556"/>
      <c r="E2043" s="290" t="s">
        <v>699</v>
      </c>
      <c r="F2043" s="290" t="s">
        <v>910</v>
      </c>
      <c r="G2043" s="290" t="s">
        <v>397</v>
      </c>
      <c r="H2043" s="183" t="str">
        <f>INDEX(Sector!$D$57:$D$776,MATCH('Energy consumption (raw)'!F2043,Sector!$C$57:$C$776,FALSE))</f>
        <v>Producing concrete and products from cement and gypsum</v>
      </c>
      <c r="I2043" s="183" t="str">
        <f>IF(G2043=Sector!$B$50,Sector!$B$50,IF(G2043=Sector!$B$51,Sector!$B$51,IF(G2043=Sector!$B$53,Sector!$B$53,INDEX(Sector!$E$57:$E$776,MATCH('Energy consumption (raw)'!F2043,Sector!$C$57:$C$776,FALSE)))))</f>
        <v>23 Manufacture of other non-metallic mineral products</v>
      </c>
      <c r="J2043" s="561"/>
      <c r="K2043" s="561">
        <v>30463</v>
      </c>
      <c r="L2043" s="290"/>
      <c r="M2043" s="290"/>
      <c r="N2043" s="290"/>
      <c r="O2043" s="290"/>
      <c r="P2043" s="290"/>
      <c r="Q2043" s="290"/>
      <c r="R2043" s="290">
        <v>1130</v>
      </c>
      <c r="S2043" s="290"/>
      <c r="T2043" s="290"/>
      <c r="U2043" s="290"/>
      <c r="V2043" s="290"/>
      <c r="W2043" s="290"/>
      <c r="X2043" s="290"/>
      <c r="Y2043" s="290"/>
      <c r="Z2043" s="290"/>
      <c r="AA2043" s="290"/>
      <c r="AB2043" s="290"/>
      <c r="AC2043" s="290"/>
      <c r="AD2043" s="290"/>
      <c r="AE2043" s="290"/>
      <c r="AF2043" s="290"/>
      <c r="AG2043" s="561">
        <v>1157.3004409</v>
      </c>
      <c r="AH2043" s="561"/>
      <c r="AI2043" s="290" t="s">
        <v>310</v>
      </c>
      <c r="AJ2043" s="290" t="s">
        <v>362</v>
      </c>
    </row>
    <row r="2044" spans="2:36" x14ac:dyDescent="0.25">
      <c r="B2044" s="554">
        <v>1942</v>
      </c>
      <c r="C2044" s="555"/>
      <c r="D2044" s="556"/>
      <c r="E2044" s="290" t="s">
        <v>395</v>
      </c>
      <c r="F2044" s="290" t="s">
        <v>744</v>
      </c>
      <c r="G2044" s="290" t="s">
        <v>397</v>
      </c>
      <c r="H2044" s="183" t="str">
        <f>INDEX(Sector!$D$57:$D$776,MATCH('Energy consumption (raw)'!F2044,Sector!$C$57:$C$776,FALSE))</f>
        <v>Producing refined petroleum products</v>
      </c>
      <c r="I2044" s="183" t="str">
        <f>IF(G2044=Sector!$B$50,Sector!$B$50,IF(G2044=Sector!$B$51,Sector!$B$51,IF(G2044=Sector!$B$53,Sector!$B$53,INDEX(Sector!$E$57:$E$776,MATCH('Energy consumption (raw)'!F2044,Sector!$C$57:$C$776,FALSE)))))</f>
        <v>19 Manufacture of coke and refined petroleum products</v>
      </c>
      <c r="J2044" s="561"/>
      <c r="K2044" s="561">
        <v>658500</v>
      </c>
      <c r="L2044" s="290"/>
      <c r="M2044" s="290"/>
      <c r="N2044" s="290"/>
      <c r="O2044" s="290"/>
      <c r="P2044" s="290"/>
      <c r="Q2044" s="290"/>
      <c r="R2044" s="290">
        <v>167.98</v>
      </c>
      <c r="S2044" s="290"/>
      <c r="T2044" s="290"/>
      <c r="U2044" s="290"/>
      <c r="V2044" s="290"/>
      <c r="W2044" s="290"/>
      <c r="X2044" s="290">
        <v>21.8</v>
      </c>
      <c r="Y2044" s="290"/>
      <c r="Z2044" s="290"/>
      <c r="AA2044" s="290"/>
      <c r="AB2044" s="290"/>
      <c r="AC2044" s="290"/>
      <c r="AD2044" s="290"/>
      <c r="AE2044" s="290"/>
      <c r="AF2044" s="290"/>
      <c r="AG2044" s="561">
        <v>19892.94615</v>
      </c>
      <c r="AH2044" s="561"/>
      <c r="AI2044" s="290" t="s">
        <v>310</v>
      </c>
      <c r="AJ2044" s="290" t="s">
        <v>362</v>
      </c>
    </row>
    <row r="2045" spans="2:36" x14ac:dyDescent="0.25">
      <c r="B2045" s="554">
        <v>1943</v>
      </c>
      <c r="C2045" s="555"/>
      <c r="D2045" s="556"/>
      <c r="E2045" s="290" t="s">
        <v>395</v>
      </c>
      <c r="F2045" s="290" t="s">
        <v>911</v>
      </c>
      <c r="G2045" s="290" t="s">
        <v>397</v>
      </c>
      <c r="H2045" s="183" t="str">
        <f>INDEX(Sector!$D$57:$D$776,MATCH('Energy consumption (raw)'!F2045,Sector!$C$57:$C$776,FALSE))</f>
        <v>Production of other basic chemicals</v>
      </c>
      <c r="I2045" s="183" t="str">
        <f>IF(G2045=Sector!$B$50,Sector!$B$50,IF(G2045=Sector!$B$51,Sector!$B$51,IF(G2045=Sector!$B$53,Sector!$B$53,INDEX(Sector!$E$57:$E$776,MATCH('Energy consumption (raw)'!F2045,Sector!$C$57:$C$776,FALSE)))))</f>
        <v>20 Manufacture of chemicals and chemical products</v>
      </c>
      <c r="J2045" s="561"/>
      <c r="K2045" s="561">
        <v>90504700</v>
      </c>
      <c r="L2045" s="290"/>
      <c r="M2045" s="290"/>
      <c r="N2045" s="290"/>
      <c r="O2045" s="290"/>
      <c r="P2045" s="290"/>
      <c r="Q2045" s="290"/>
      <c r="R2045" s="290">
        <v>0.7</v>
      </c>
      <c r="S2045" s="290"/>
      <c r="T2045" s="290"/>
      <c r="U2045" s="290"/>
      <c r="V2045" s="290"/>
      <c r="W2045" s="290"/>
      <c r="X2045" s="290"/>
      <c r="Y2045" s="290"/>
      <c r="Z2045" s="290"/>
      <c r="AA2045" s="290"/>
      <c r="AB2045" s="290"/>
      <c r="AC2045" s="290"/>
      <c r="AD2045" s="290"/>
      <c r="AE2045" s="290"/>
      <c r="AF2045" s="290"/>
      <c r="AG2045" s="561">
        <v>13965.58921</v>
      </c>
      <c r="AH2045" s="561"/>
      <c r="AI2045" s="290" t="s">
        <v>310</v>
      </c>
      <c r="AJ2045" s="290" t="s">
        <v>362</v>
      </c>
    </row>
    <row r="2046" spans="2:36" x14ac:dyDescent="0.25">
      <c r="B2046" s="554">
        <v>1944</v>
      </c>
      <c r="C2046" s="555"/>
      <c r="D2046" s="556"/>
      <c r="E2046" s="290" t="s">
        <v>395</v>
      </c>
      <c r="F2046" s="290" t="s">
        <v>461</v>
      </c>
      <c r="G2046" s="290" t="s">
        <v>397</v>
      </c>
      <c r="H2046" s="183" t="str">
        <f>INDEX(Sector!$D$57:$D$776,MATCH('Energy consumption (raw)'!F2046,Sector!$C$57:$C$776,FALSE))</f>
        <v>Iron and steel production</v>
      </c>
      <c r="I2046" s="183" t="str">
        <f>IF(G2046=Sector!$B$50,Sector!$B$50,IF(G2046=Sector!$B$51,Sector!$B$51,IF(G2046=Sector!$B$53,Sector!$B$53,INDEX(Sector!$E$57:$E$776,MATCH('Energy consumption (raw)'!F2046,Sector!$C$57:$C$776,FALSE)))))</f>
        <v>24 Manufacture of basic metals</v>
      </c>
      <c r="J2046" s="561">
        <v>7810000</v>
      </c>
      <c r="K2046" s="561">
        <v>7810000</v>
      </c>
      <c r="L2046" s="290"/>
      <c r="M2046" s="290"/>
      <c r="N2046" s="290"/>
      <c r="O2046" s="290"/>
      <c r="P2046" s="290"/>
      <c r="Q2046" s="290"/>
      <c r="R2046" s="290"/>
      <c r="S2046" s="290"/>
      <c r="T2046" s="290"/>
      <c r="U2046" s="290"/>
      <c r="V2046" s="290"/>
      <c r="W2046" s="290"/>
      <c r="X2046" s="290">
        <v>1.0900000000000001</v>
      </c>
      <c r="Y2046" s="290"/>
      <c r="Z2046" s="290"/>
      <c r="AA2046" s="290"/>
      <c r="AB2046" s="290"/>
      <c r="AC2046" s="290"/>
      <c r="AD2046" s="290"/>
      <c r="AE2046" s="290"/>
      <c r="AF2046" s="290"/>
      <c r="AG2046" s="561">
        <v>2186.0830000000001</v>
      </c>
      <c r="AH2046" s="561"/>
      <c r="AI2046" s="290" t="s">
        <v>310</v>
      </c>
      <c r="AJ2046" s="290" t="s">
        <v>362</v>
      </c>
    </row>
    <row r="2047" spans="2:36" x14ac:dyDescent="0.25">
      <c r="B2047" s="554">
        <v>1945</v>
      </c>
      <c r="C2047" s="555"/>
      <c r="D2047" s="556"/>
      <c r="E2047" s="290" t="s">
        <v>395</v>
      </c>
      <c r="F2047" s="290" t="s">
        <v>912</v>
      </c>
      <c r="G2047" s="290" t="s">
        <v>397</v>
      </c>
      <c r="H2047" s="183" t="str">
        <f>INDEX(Sector!$D$57:$D$776,MATCH('Energy consumption (raw)'!F2047,Sector!$C$57:$C$776,FALSE))</f>
        <v>Other business support services n.e.c</v>
      </c>
      <c r="I2047" s="183" t="str">
        <f>IF(G2047=Sector!$B$50,Sector!$B$50,IF(G2047=Sector!$B$51,Sector!$B$51,IF(G2047=Sector!$B$53,Sector!$B$53,INDEX(Sector!$E$57:$E$776,MATCH('Energy consumption (raw)'!F2047,Sector!$C$57:$C$776,FALSE)))))</f>
        <v>32 Other manufacturing</v>
      </c>
      <c r="J2047" s="561"/>
      <c r="K2047" s="561">
        <v>127400200</v>
      </c>
      <c r="L2047" s="290"/>
      <c r="M2047" s="290"/>
      <c r="N2047" s="290"/>
      <c r="O2047" s="290"/>
      <c r="P2047" s="290"/>
      <c r="Q2047" s="290"/>
      <c r="R2047" s="290"/>
      <c r="S2047" s="290"/>
      <c r="T2047" s="290"/>
      <c r="U2047" s="290"/>
      <c r="V2047" s="290"/>
      <c r="W2047" s="290"/>
      <c r="X2047" s="290"/>
      <c r="Y2047" s="290"/>
      <c r="Z2047" s="290"/>
      <c r="AA2047" s="290"/>
      <c r="AB2047" s="290"/>
      <c r="AC2047" s="290"/>
      <c r="AD2047" s="290"/>
      <c r="AE2047" s="290"/>
      <c r="AF2047" s="290"/>
      <c r="AG2047" s="561">
        <v>19657.850860000002</v>
      </c>
      <c r="AH2047" s="561">
        <v>7731.4020900000005</v>
      </c>
      <c r="AI2047" s="290" t="s">
        <v>310</v>
      </c>
      <c r="AJ2047" s="290" t="s">
        <v>362</v>
      </c>
    </row>
    <row r="2048" spans="2:36" x14ac:dyDescent="0.25">
      <c r="B2048" s="554">
        <v>1946</v>
      </c>
      <c r="C2048" s="555"/>
      <c r="D2048" s="556"/>
      <c r="E2048" s="290" t="s">
        <v>395</v>
      </c>
      <c r="F2048" s="290" t="s">
        <v>443</v>
      </c>
      <c r="G2048" s="290" t="s">
        <v>397</v>
      </c>
      <c r="H2048" s="183" t="str">
        <f>INDEX(Sector!$D$57:$D$776,MATCH('Energy consumption (raw)'!F2048,Sector!$C$57:$C$776,FALSE))</f>
        <v>Yarn making</v>
      </c>
      <c r="I2048" s="183" t="str">
        <f>IF(G2048=Sector!$B$50,Sector!$B$50,IF(G2048=Sector!$B$51,Sector!$B$51,IF(G2048=Sector!$B$53,Sector!$B$53,INDEX(Sector!$E$57:$E$776,MATCH('Energy consumption (raw)'!F2048,Sector!$C$57:$C$776,FALSE)))))</f>
        <v>13 Manufacture of textiles</v>
      </c>
      <c r="J2048" s="561">
        <v>21377700</v>
      </c>
      <c r="K2048" s="561">
        <v>21377700</v>
      </c>
      <c r="L2048" s="290"/>
      <c r="M2048" s="290"/>
      <c r="N2048" s="290"/>
      <c r="O2048" s="290"/>
      <c r="P2048" s="290"/>
      <c r="Q2048" s="290"/>
      <c r="R2048" s="290"/>
      <c r="S2048" s="290"/>
      <c r="T2048" s="290"/>
      <c r="U2048" s="290"/>
      <c r="V2048" s="290"/>
      <c r="W2048" s="290"/>
      <c r="X2048" s="290"/>
      <c r="Y2048" s="290"/>
      <c r="Z2048" s="290"/>
      <c r="AA2048" s="290"/>
      <c r="AB2048" s="290"/>
      <c r="AC2048" s="290"/>
      <c r="AD2048" s="290"/>
      <c r="AE2048" s="290"/>
      <c r="AF2048" s="290"/>
      <c r="AG2048" s="561">
        <v>3298.5791100000001</v>
      </c>
      <c r="AH2048" s="561">
        <v>3875.1827800000001</v>
      </c>
      <c r="AI2048" s="290" t="s">
        <v>310</v>
      </c>
      <c r="AJ2048" s="290" t="s">
        <v>362</v>
      </c>
    </row>
    <row r="2049" spans="2:36" x14ac:dyDescent="0.25">
      <c r="B2049" s="554">
        <v>1947</v>
      </c>
      <c r="C2049" s="555"/>
      <c r="D2049" s="556"/>
      <c r="E2049" s="290" t="s">
        <v>395</v>
      </c>
      <c r="F2049" s="290" t="s">
        <v>449</v>
      </c>
      <c r="G2049" s="290" t="s">
        <v>397</v>
      </c>
      <c r="H2049" s="183" t="str">
        <f>INDEX(Sector!$D$57:$D$776,MATCH('Energy consumption (raw)'!F2049,Sector!$C$57:$C$776,FALSE))</f>
        <v>Manufacture of glass and glass products</v>
      </c>
      <c r="I2049" s="183" t="str">
        <f>IF(G2049=Sector!$B$50,Sector!$B$50,IF(G2049=Sector!$B$51,Sector!$B$51,IF(G2049=Sector!$B$53,Sector!$B$53,INDEX(Sector!$E$57:$E$776,MATCH('Energy consumption (raw)'!F2049,Sector!$C$57:$C$776,FALSE)))))</f>
        <v>23 Manufacture of other non-metallic mineral products</v>
      </c>
      <c r="J2049" s="561">
        <v>26135400</v>
      </c>
      <c r="K2049" s="561">
        <v>26135400</v>
      </c>
      <c r="L2049" s="290"/>
      <c r="M2049" s="290"/>
      <c r="N2049" s="290"/>
      <c r="O2049" s="290"/>
      <c r="P2049" s="290"/>
      <c r="Q2049" s="290"/>
      <c r="R2049" s="290"/>
      <c r="S2049" s="290"/>
      <c r="T2049" s="290"/>
      <c r="U2049" s="290"/>
      <c r="V2049" s="290"/>
      <c r="W2049" s="290"/>
      <c r="X2049" s="290">
        <v>14.37</v>
      </c>
      <c r="Y2049" s="290"/>
      <c r="Z2049" s="290"/>
      <c r="AA2049" s="290"/>
      <c r="AB2049" s="290"/>
      <c r="AC2049" s="290"/>
      <c r="AD2049" s="290"/>
      <c r="AE2049" s="290"/>
      <c r="AF2049" s="290"/>
      <c r="AG2049" s="561">
        <v>16965.692220000001</v>
      </c>
      <c r="AH2049" s="561"/>
      <c r="AI2049" s="290" t="s">
        <v>310</v>
      </c>
      <c r="AJ2049" s="290" t="s">
        <v>362</v>
      </c>
    </row>
    <row r="2050" spans="2:36" x14ac:dyDescent="0.25">
      <c r="B2050" s="554">
        <v>1948</v>
      </c>
      <c r="C2050" s="555"/>
      <c r="D2050" s="556"/>
      <c r="E2050" s="290" t="s">
        <v>395</v>
      </c>
      <c r="F2050" s="290" t="s">
        <v>518</v>
      </c>
      <c r="G2050" s="290" t="s">
        <v>397</v>
      </c>
      <c r="H2050" s="183" t="str">
        <f>INDEX(Sector!$D$57:$D$776,MATCH('Energy consumption (raw)'!F2050,Sector!$C$57:$C$776,FALSE))</f>
        <v>Basic chemical production</v>
      </c>
      <c r="I2050" s="183" t="str">
        <f>IF(G2050=Sector!$B$50,Sector!$B$50,IF(G2050=Sector!$B$51,Sector!$B$51,IF(G2050=Sector!$B$53,Sector!$B$53,INDEX(Sector!$E$57:$E$776,MATCH('Energy consumption (raw)'!F2050,Sector!$C$57:$C$776,FALSE)))))</f>
        <v>20 Manufacture of chemicals and chemical products</v>
      </c>
      <c r="J2050" s="561"/>
      <c r="K2050" s="561">
        <v>39694000</v>
      </c>
      <c r="L2050" s="290"/>
      <c r="M2050" s="290"/>
      <c r="N2050" s="290">
        <v>0.4</v>
      </c>
      <c r="O2050" s="290"/>
      <c r="P2050" s="290"/>
      <c r="Q2050" s="290"/>
      <c r="R2050" s="290"/>
      <c r="S2050" s="290"/>
      <c r="T2050" s="290"/>
      <c r="U2050" s="290"/>
      <c r="V2050" s="290"/>
      <c r="W2050" s="290"/>
      <c r="X2050" s="290"/>
      <c r="Y2050" s="290"/>
      <c r="Z2050" s="290"/>
      <c r="AA2050" s="290"/>
      <c r="AB2050" s="290"/>
      <c r="AC2050" s="290"/>
      <c r="AD2050" s="290"/>
      <c r="AE2050" s="290"/>
      <c r="AF2050" s="290"/>
      <c r="AG2050" s="561">
        <v>6125.0641999999998</v>
      </c>
      <c r="AH2050" s="561"/>
      <c r="AI2050" s="290" t="s">
        <v>310</v>
      </c>
      <c r="AJ2050" s="290" t="s">
        <v>362</v>
      </c>
    </row>
    <row r="2051" spans="2:36" x14ac:dyDescent="0.25">
      <c r="B2051" s="554">
        <v>1949</v>
      </c>
      <c r="C2051" s="555"/>
      <c r="D2051" s="556"/>
      <c r="E2051" s="290" t="s">
        <v>395</v>
      </c>
      <c r="F2051" s="290" t="s">
        <v>913</v>
      </c>
      <c r="G2051" s="290" t="s">
        <v>397</v>
      </c>
      <c r="H2051" s="183" t="str">
        <f>INDEX(Sector!$D$57:$D$776,MATCH('Energy consumption (raw)'!F2051,Sector!$C$57:$C$776,FALSE))</f>
        <v>Production of animal and vegetable oils and fats</v>
      </c>
      <c r="I2051" s="183" t="str">
        <f>IF(G2051=Sector!$B$50,Sector!$B$50,IF(G2051=Sector!$B$51,Sector!$B$51,IF(G2051=Sector!$B$53,Sector!$B$53,INDEX(Sector!$E$57:$E$776,MATCH('Energy consumption (raw)'!F2051,Sector!$C$57:$C$776,FALSE)))))</f>
        <v>10 Manufacture of food products</v>
      </c>
      <c r="J2051" s="561"/>
      <c r="K2051" s="561">
        <v>38158000</v>
      </c>
      <c r="L2051" s="290"/>
      <c r="M2051" s="290"/>
      <c r="N2051" s="290"/>
      <c r="O2051" s="290"/>
      <c r="P2051" s="290"/>
      <c r="Q2051" s="290"/>
      <c r="R2051" s="290"/>
      <c r="S2051" s="290"/>
      <c r="T2051" s="290"/>
      <c r="U2051" s="290"/>
      <c r="V2051" s="290"/>
      <c r="W2051" s="290"/>
      <c r="X2051" s="290"/>
      <c r="Y2051" s="290"/>
      <c r="Z2051" s="290"/>
      <c r="AA2051" s="290"/>
      <c r="AB2051" s="290"/>
      <c r="AC2051" s="290"/>
      <c r="AD2051" s="290"/>
      <c r="AE2051" s="290"/>
      <c r="AF2051" s="290"/>
      <c r="AG2051" s="561">
        <v>5887.7794000000004</v>
      </c>
      <c r="AH2051" s="561">
        <v>5562.31441</v>
      </c>
      <c r="AI2051" s="290" t="s">
        <v>310</v>
      </c>
      <c r="AJ2051" s="290" t="s">
        <v>362</v>
      </c>
    </row>
    <row r="2052" spans="2:36" x14ac:dyDescent="0.25">
      <c r="B2052" s="554">
        <v>1950</v>
      </c>
      <c r="C2052" s="555"/>
      <c r="D2052" s="556"/>
      <c r="E2052" s="290" t="s">
        <v>395</v>
      </c>
      <c r="F2052" s="290" t="s">
        <v>523</v>
      </c>
      <c r="G2052" s="290" t="s">
        <v>397</v>
      </c>
      <c r="H2052" s="183" t="str">
        <f>INDEX(Sector!$D$57:$D$776,MATCH('Energy consumption (raw)'!F2052,Sector!$C$57:$C$776,FALSE))</f>
        <v>Power production</v>
      </c>
      <c r="I2052" s="183" t="str">
        <f>IF(G2052=Sector!$B$50,Sector!$B$50,IF(G2052=Sector!$B$51,Sector!$B$51,IF(G2052=Sector!$B$53,Sector!$B$53,INDEX(Sector!$E$57:$E$776,MATCH('Energy consumption (raw)'!F2052,Sector!$C$57:$C$776,FALSE)))))</f>
        <v>35 Electricity, gas, steam and air conditioning supply</v>
      </c>
      <c r="J2052" s="561"/>
      <c r="K2052" s="561"/>
      <c r="L2052" s="290"/>
      <c r="M2052" s="290"/>
      <c r="N2052" s="290"/>
      <c r="O2052" s="290"/>
      <c r="P2052" s="290"/>
      <c r="Q2052" s="290"/>
      <c r="R2052" s="290"/>
      <c r="S2052" s="290"/>
      <c r="T2052" s="290"/>
      <c r="U2052" s="290"/>
      <c r="V2052" s="290"/>
      <c r="W2052" s="290"/>
      <c r="X2052" s="290">
        <v>90</v>
      </c>
      <c r="Y2052" s="290"/>
      <c r="Z2052" s="290"/>
      <c r="AA2052" s="290"/>
      <c r="AB2052" s="290"/>
      <c r="AC2052" s="290"/>
      <c r="AD2052" s="290"/>
      <c r="AE2052" s="290"/>
      <c r="AF2052" s="290"/>
      <c r="AG2052" s="561">
        <v>81000</v>
      </c>
      <c r="AH2052" s="561">
        <v>50796.721140000001</v>
      </c>
      <c r="AI2052" s="290" t="s">
        <v>310</v>
      </c>
      <c r="AJ2052" s="290" t="s">
        <v>362</v>
      </c>
    </row>
    <row r="2053" spans="2:36" x14ac:dyDescent="0.25">
      <c r="B2053" s="554">
        <v>1951</v>
      </c>
      <c r="C2053" s="555"/>
      <c r="D2053" s="556"/>
      <c r="E2053" s="290" t="s">
        <v>395</v>
      </c>
      <c r="F2053" s="290" t="s">
        <v>523</v>
      </c>
      <c r="G2053" s="290" t="s">
        <v>397</v>
      </c>
      <c r="H2053" s="183" t="str">
        <f>INDEX(Sector!$D$57:$D$776,MATCH('Energy consumption (raw)'!F2053,Sector!$C$57:$C$776,FALSE))</f>
        <v>Power production</v>
      </c>
      <c r="I2053" s="183" t="str">
        <f>IF(G2053=Sector!$B$50,Sector!$B$50,IF(G2053=Sector!$B$51,Sector!$B$51,IF(G2053=Sector!$B$53,Sector!$B$53,INDEX(Sector!$E$57:$E$776,MATCH('Energy consumption (raw)'!F2053,Sector!$C$57:$C$776,FALSE)))))</f>
        <v>35 Electricity, gas, steam and air conditioning supply</v>
      </c>
      <c r="J2053" s="561"/>
      <c r="K2053" s="561"/>
      <c r="L2053" s="290"/>
      <c r="M2053" s="290"/>
      <c r="N2053" s="290"/>
      <c r="O2053" s="290"/>
      <c r="P2053" s="290"/>
      <c r="Q2053" s="290"/>
      <c r="R2053" s="290"/>
      <c r="S2053" s="290"/>
      <c r="T2053" s="290"/>
      <c r="U2053" s="290"/>
      <c r="V2053" s="290"/>
      <c r="W2053" s="290"/>
      <c r="X2053" s="290">
        <v>78</v>
      </c>
      <c r="Y2053" s="290"/>
      <c r="Z2053" s="290"/>
      <c r="AA2053" s="290"/>
      <c r="AB2053" s="290"/>
      <c r="AC2053" s="290"/>
      <c r="AD2053" s="290"/>
      <c r="AE2053" s="290"/>
      <c r="AF2053" s="290"/>
      <c r="AG2053" s="561">
        <v>70200</v>
      </c>
      <c r="AH2053" s="561"/>
      <c r="AI2053" s="290" t="s">
        <v>310</v>
      </c>
      <c r="AJ2053" s="290" t="s">
        <v>362</v>
      </c>
    </row>
    <row r="2054" spans="2:36" x14ac:dyDescent="0.25">
      <c r="B2054" s="554">
        <v>1952</v>
      </c>
      <c r="C2054" s="555"/>
      <c r="D2054" s="556"/>
      <c r="E2054" s="290" t="s">
        <v>395</v>
      </c>
      <c r="F2054" s="290" t="s">
        <v>914</v>
      </c>
      <c r="G2054" s="290" t="s">
        <v>397</v>
      </c>
      <c r="H2054" s="183" t="str">
        <f>INDEX(Sector!$D$57:$D$776,MATCH('Energy consumption (raw)'!F2054,Sector!$C$57:$C$776,FALSE))</f>
        <v>Exploiting crude oil and natural gas</v>
      </c>
      <c r="I2054" s="183" t="str">
        <f>IF(G2054=Sector!$B$50,Sector!$B$50,IF(G2054=Sector!$B$51,Sector!$B$51,IF(G2054=Sector!$B$53,Sector!$B$53,INDEX(Sector!$E$57:$E$776,MATCH('Energy consumption (raw)'!F2054,Sector!$C$57:$C$776,FALSE)))))</f>
        <v>06 Extraction of crude petroleum and natural gas</v>
      </c>
      <c r="J2054" s="561">
        <v>4735500</v>
      </c>
      <c r="K2054" s="561">
        <v>13128800</v>
      </c>
      <c r="L2054" s="290"/>
      <c r="M2054" s="290"/>
      <c r="N2054" s="290"/>
      <c r="O2054" s="290"/>
      <c r="P2054" s="290"/>
      <c r="Q2054" s="290"/>
      <c r="R2054" s="290">
        <v>61000</v>
      </c>
      <c r="S2054" s="290"/>
      <c r="T2054" s="290">
        <v>5500</v>
      </c>
      <c r="U2054" s="290"/>
      <c r="V2054" s="290">
        <v>350</v>
      </c>
      <c r="W2054" s="290"/>
      <c r="X2054" s="290">
        <v>219</v>
      </c>
      <c r="Y2054" s="290"/>
      <c r="Z2054" s="290"/>
      <c r="AA2054" s="290"/>
      <c r="AB2054" s="290"/>
      <c r="AC2054" s="290"/>
      <c r="AD2054" s="290"/>
      <c r="AE2054" s="290"/>
      <c r="AF2054" s="290"/>
      <c r="AG2054" s="561">
        <v>267158.27384000004</v>
      </c>
      <c r="AH2054" s="561">
        <v>263950.04356999998</v>
      </c>
      <c r="AI2054" s="290" t="s">
        <v>310</v>
      </c>
      <c r="AJ2054" s="290" t="s">
        <v>362</v>
      </c>
    </row>
    <row r="2055" spans="2:36" x14ac:dyDescent="0.25">
      <c r="B2055" s="554">
        <v>1953</v>
      </c>
      <c r="C2055" s="555"/>
      <c r="D2055" s="556"/>
      <c r="E2055" s="290" t="s">
        <v>395</v>
      </c>
      <c r="F2055" s="290" t="s">
        <v>914</v>
      </c>
      <c r="G2055" s="290" t="s">
        <v>397</v>
      </c>
      <c r="H2055" s="183" t="str">
        <f>INDEX(Sector!$D$57:$D$776,MATCH('Energy consumption (raw)'!F2055,Sector!$C$57:$C$776,FALSE))</f>
        <v>Exploiting crude oil and natural gas</v>
      </c>
      <c r="I2055" s="183" t="str">
        <f>IF(G2055=Sector!$B$50,Sector!$B$50,IF(G2055=Sector!$B$51,Sector!$B$51,IF(G2055=Sector!$B$53,Sector!$B$53,INDEX(Sector!$E$57:$E$776,MATCH('Energy consumption (raw)'!F2055,Sector!$C$57:$C$776,FALSE)))))</f>
        <v>06 Extraction of crude petroleum and natural gas</v>
      </c>
      <c r="J2055" s="561">
        <v>13228900</v>
      </c>
      <c r="K2055" s="561">
        <v>13228900</v>
      </c>
      <c r="L2055" s="290"/>
      <c r="M2055" s="290"/>
      <c r="N2055" s="290"/>
      <c r="O2055" s="290"/>
      <c r="P2055" s="290"/>
      <c r="Q2055" s="290"/>
      <c r="R2055" s="290"/>
      <c r="S2055" s="290"/>
      <c r="T2055" s="290"/>
      <c r="U2055" s="290"/>
      <c r="V2055" s="290"/>
      <c r="W2055" s="290"/>
      <c r="X2055" s="290"/>
      <c r="Y2055" s="290"/>
      <c r="Z2055" s="290"/>
      <c r="AA2055" s="290"/>
      <c r="AB2055" s="290"/>
      <c r="AC2055" s="290"/>
      <c r="AD2055" s="290"/>
      <c r="AE2055" s="290"/>
      <c r="AF2055" s="290"/>
      <c r="AG2055" s="561">
        <v>2041.2192700000001</v>
      </c>
      <c r="AH2055" s="561">
        <v>2177.4507400000002</v>
      </c>
      <c r="AI2055" s="290" t="s">
        <v>310</v>
      </c>
      <c r="AJ2055" s="290" t="s">
        <v>362</v>
      </c>
    </row>
    <row r="2056" spans="2:36" x14ac:dyDescent="0.25">
      <c r="B2056" s="554">
        <v>1954</v>
      </c>
      <c r="C2056" s="555"/>
      <c r="D2056" s="556"/>
      <c r="E2056" s="290" t="s">
        <v>395</v>
      </c>
      <c r="F2056" s="290" t="s">
        <v>518</v>
      </c>
      <c r="G2056" s="290" t="s">
        <v>397</v>
      </c>
      <c r="H2056" s="183" t="str">
        <f>INDEX(Sector!$D$57:$D$776,MATCH('Energy consumption (raw)'!F2056,Sector!$C$57:$C$776,FALSE))</f>
        <v>Basic chemical production</v>
      </c>
      <c r="I2056" s="183" t="str">
        <f>IF(G2056=Sector!$B$50,Sector!$B$50,IF(G2056=Sector!$B$51,Sector!$B$51,IF(G2056=Sector!$B$53,Sector!$B$53,INDEX(Sector!$E$57:$E$776,MATCH('Energy consumption (raw)'!F2056,Sector!$C$57:$C$776,FALSE)))))</f>
        <v>20 Manufacture of chemicals and chemical products</v>
      </c>
      <c r="J2056" s="561"/>
      <c r="K2056" s="561">
        <v>92468300</v>
      </c>
      <c r="L2056" s="290"/>
      <c r="M2056" s="290"/>
      <c r="N2056" s="290"/>
      <c r="O2056" s="290"/>
      <c r="P2056" s="290"/>
      <c r="Q2056" s="290"/>
      <c r="R2056" s="290"/>
      <c r="S2056" s="290"/>
      <c r="T2056" s="290"/>
      <c r="U2056" s="290"/>
      <c r="V2056" s="290"/>
      <c r="W2056" s="290"/>
      <c r="X2056" s="290">
        <v>7.6660000000000004</v>
      </c>
      <c r="Y2056" s="290"/>
      <c r="Z2056" s="290"/>
      <c r="AA2056" s="290"/>
      <c r="AB2056" s="290"/>
      <c r="AC2056" s="290"/>
      <c r="AD2056" s="290"/>
      <c r="AE2056" s="290"/>
      <c r="AF2056" s="290"/>
      <c r="AG2056" s="561">
        <v>21167.258690000002</v>
      </c>
      <c r="AH2056" s="561">
        <v>1192.41497</v>
      </c>
      <c r="AI2056" s="290" t="s">
        <v>310</v>
      </c>
      <c r="AJ2056" s="290" t="s">
        <v>362</v>
      </c>
    </row>
    <row r="2057" spans="2:36" x14ac:dyDescent="0.25">
      <c r="B2057" s="554">
        <v>1955</v>
      </c>
      <c r="C2057" s="555"/>
      <c r="D2057" s="556"/>
      <c r="E2057" s="290" t="s">
        <v>395</v>
      </c>
      <c r="F2057" s="290" t="s">
        <v>443</v>
      </c>
      <c r="G2057" s="290" t="s">
        <v>397</v>
      </c>
      <c r="H2057" s="183" t="str">
        <f>INDEX(Sector!$D$57:$D$776,MATCH('Energy consumption (raw)'!F2057,Sector!$C$57:$C$776,FALSE))</f>
        <v>Yarn making</v>
      </c>
      <c r="I2057" s="183" t="str">
        <f>IF(G2057=Sector!$B$50,Sector!$B$50,IF(G2057=Sector!$B$51,Sector!$B$51,IF(G2057=Sector!$B$53,Sector!$B$53,INDEX(Sector!$E$57:$E$776,MATCH('Energy consumption (raw)'!F2057,Sector!$C$57:$C$776,FALSE)))))</f>
        <v>13 Manufacture of textiles</v>
      </c>
      <c r="J2057" s="561">
        <v>30317600</v>
      </c>
      <c r="K2057" s="561">
        <v>30317600</v>
      </c>
      <c r="L2057" s="290"/>
      <c r="M2057" s="290"/>
      <c r="N2057" s="290"/>
      <c r="O2057" s="290"/>
      <c r="P2057" s="290"/>
      <c r="Q2057" s="290"/>
      <c r="R2057" s="290"/>
      <c r="S2057" s="290"/>
      <c r="T2057" s="290"/>
      <c r="U2057" s="290"/>
      <c r="V2057" s="290"/>
      <c r="W2057" s="290"/>
      <c r="X2057" s="290"/>
      <c r="Y2057" s="290"/>
      <c r="Z2057" s="290"/>
      <c r="AA2057" s="290"/>
      <c r="AB2057" s="290"/>
      <c r="AC2057" s="290"/>
      <c r="AD2057" s="290"/>
      <c r="AE2057" s="290"/>
      <c r="AF2057" s="290"/>
      <c r="AG2057" s="561">
        <v>4678.0056800000002</v>
      </c>
      <c r="AH2057" s="561">
        <v>12305.25282</v>
      </c>
      <c r="AI2057" s="290" t="s">
        <v>310</v>
      </c>
      <c r="AJ2057" s="290" t="s">
        <v>362</v>
      </c>
    </row>
    <row r="2058" spans="2:36" x14ac:dyDescent="0.25">
      <c r="B2058" s="554">
        <v>1956</v>
      </c>
      <c r="C2058" s="555"/>
      <c r="D2058" s="556"/>
      <c r="E2058" s="290" t="s">
        <v>395</v>
      </c>
      <c r="F2058" s="290" t="s">
        <v>650</v>
      </c>
      <c r="G2058" s="290" t="s">
        <v>397</v>
      </c>
      <c r="H2058" s="183" t="str">
        <f>INDEX(Sector!$D$57:$D$776,MATCH('Energy consumption (raw)'!F2058,Sector!$C$57:$C$776,FALSE))</f>
        <v>Production of fertilizers and nitrogen compounds</v>
      </c>
      <c r="I2058" s="183" t="str">
        <f>IF(G2058=Sector!$B$50,Sector!$B$50,IF(G2058=Sector!$B$51,Sector!$B$51,IF(G2058=Sector!$B$53,Sector!$B$53,INDEX(Sector!$E$57:$E$776,MATCH('Energy consumption (raw)'!F2058,Sector!$C$57:$C$776,FALSE)))))</f>
        <v>20 Manufacture of chemicals and chemical products</v>
      </c>
      <c r="J2058" s="561">
        <v>9185200</v>
      </c>
      <c r="K2058" s="561">
        <v>9185200</v>
      </c>
      <c r="L2058" s="290"/>
      <c r="M2058" s="290"/>
      <c r="N2058" s="290"/>
      <c r="O2058" s="290"/>
      <c r="P2058" s="290"/>
      <c r="Q2058" s="290"/>
      <c r="R2058" s="290"/>
      <c r="S2058" s="290"/>
      <c r="T2058" s="290"/>
      <c r="U2058" s="290"/>
      <c r="V2058" s="290"/>
      <c r="W2058" s="290"/>
      <c r="X2058" s="290"/>
      <c r="Y2058" s="290"/>
      <c r="Z2058" s="290"/>
      <c r="AA2058" s="290"/>
      <c r="AB2058" s="290"/>
      <c r="AC2058" s="290"/>
      <c r="AD2058" s="290"/>
      <c r="AE2058" s="290"/>
      <c r="AF2058" s="290"/>
      <c r="AG2058" s="561">
        <v>1417.2763600000001</v>
      </c>
      <c r="AH2058" s="561">
        <v>2826.0996300000002</v>
      </c>
      <c r="AI2058" s="290" t="s">
        <v>310</v>
      </c>
      <c r="AJ2058" s="290" t="s">
        <v>362</v>
      </c>
    </row>
    <row r="2059" spans="2:36" x14ac:dyDescent="0.25">
      <c r="B2059" s="554">
        <v>1957</v>
      </c>
      <c r="C2059" s="555"/>
      <c r="D2059" s="556"/>
      <c r="E2059" s="290" t="s">
        <v>395</v>
      </c>
      <c r="F2059" s="290" t="s">
        <v>457</v>
      </c>
      <c r="G2059" s="290" t="s">
        <v>397</v>
      </c>
      <c r="H2059" s="183" t="str">
        <f>INDEX(Sector!$D$57:$D$776,MATCH('Energy consumption (raw)'!F2059,Sector!$C$57:$C$776,FALSE))</f>
        <v>Producing building materials from clay</v>
      </c>
      <c r="I2059" s="183" t="str">
        <f>IF(G2059=Sector!$B$50,Sector!$B$50,IF(G2059=Sector!$B$51,Sector!$B$51,IF(G2059=Sector!$B$53,Sector!$B$53,INDEX(Sector!$E$57:$E$776,MATCH('Energy consumption (raw)'!F2059,Sector!$C$57:$C$776,FALSE)))))</f>
        <v>23 Manufacture of other non-metallic mineral products</v>
      </c>
      <c r="J2059" s="561"/>
      <c r="K2059" s="561">
        <v>44699300</v>
      </c>
      <c r="L2059" s="290"/>
      <c r="M2059" s="290"/>
      <c r="N2059" s="290"/>
      <c r="O2059" s="290"/>
      <c r="P2059" s="290"/>
      <c r="Q2059" s="290"/>
      <c r="R2059" s="290"/>
      <c r="S2059" s="290"/>
      <c r="T2059" s="290"/>
      <c r="U2059" s="290"/>
      <c r="V2059" s="290"/>
      <c r="W2059" s="290"/>
      <c r="X2059" s="290">
        <v>16.850000000000001</v>
      </c>
      <c r="Y2059" s="290"/>
      <c r="Z2059" s="290"/>
      <c r="AA2059" s="290"/>
      <c r="AB2059" s="290"/>
      <c r="AC2059" s="290"/>
      <c r="AD2059" s="290"/>
      <c r="AE2059" s="290"/>
      <c r="AF2059" s="290"/>
      <c r="AG2059" s="561">
        <v>22062.101990000003</v>
      </c>
      <c r="AH2059" s="561">
        <v>23170.853940000001</v>
      </c>
      <c r="AI2059" s="290" t="s">
        <v>310</v>
      </c>
      <c r="AJ2059" s="290" t="s">
        <v>362</v>
      </c>
    </row>
    <row r="2060" spans="2:36" x14ac:dyDescent="0.25">
      <c r="B2060" s="554">
        <v>1958</v>
      </c>
      <c r="C2060" s="555"/>
      <c r="D2060" s="556"/>
      <c r="E2060" s="290" t="s">
        <v>395</v>
      </c>
      <c r="F2060" s="290" t="s">
        <v>457</v>
      </c>
      <c r="G2060" s="290" t="s">
        <v>397</v>
      </c>
      <c r="H2060" s="183" t="str">
        <f>INDEX(Sector!$D$57:$D$776,MATCH('Energy consumption (raw)'!F2060,Sector!$C$57:$C$776,FALSE))</f>
        <v>Producing building materials from clay</v>
      </c>
      <c r="I2060" s="183" t="str">
        <f>IF(G2060=Sector!$B$50,Sector!$B$50,IF(G2060=Sector!$B$51,Sector!$B$51,IF(G2060=Sector!$B$53,Sector!$B$53,INDEX(Sector!$E$57:$E$776,MATCH('Energy consumption (raw)'!F2060,Sector!$C$57:$C$776,FALSE)))))</f>
        <v>23 Manufacture of other non-metallic mineral products</v>
      </c>
      <c r="J2060" s="561"/>
      <c r="K2060" s="561">
        <v>8928700</v>
      </c>
      <c r="L2060" s="290"/>
      <c r="M2060" s="290"/>
      <c r="N2060" s="290"/>
      <c r="O2060" s="290"/>
      <c r="P2060" s="290"/>
      <c r="Q2060" s="290"/>
      <c r="R2060" s="290"/>
      <c r="S2060" s="290"/>
      <c r="T2060" s="290"/>
      <c r="U2060" s="290"/>
      <c r="V2060" s="290"/>
      <c r="W2060" s="290"/>
      <c r="X2060" s="290">
        <v>2.2679999999999998</v>
      </c>
      <c r="Y2060" s="290"/>
      <c r="Z2060" s="290"/>
      <c r="AA2060" s="290"/>
      <c r="AB2060" s="290"/>
      <c r="AC2060" s="290"/>
      <c r="AD2060" s="290"/>
      <c r="AE2060" s="290"/>
      <c r="AF2060" s="290"/>
      <c r="AG2060" s="561">
        <v>3418.8984099999998</v>
      </c>
      <c r="AH2060" s="561">
        <v>3432.9164700000001</v>
      </c>
      <c r="AI2060" s="290" t="s">
        <v>310</v>
      </c>
      <c r="AJ2060" s="290" t="s">
        <v>362</v>
      </c>
    </row>
    <row r="2061" spans="2:36" x14ac:dyDescent="0.25">
      <c r="B2061" s="554">
        <v>1959</v>
      </c>
      <c r="C2061" s="555"/>
      <c r="D2061" s="556"/>
      <c r="E2061" s="290" t="s">
        <v>395</v>
      </c>
      <c r="F2061" s="290" t="s">
        <v>401</v>
      </c>
      <c r="G2061" s="290" t="s">
        <v>397</v>
      </c>
      <c r="H2061" s="183" t="str">
        <f>INDEX(Sector!$D$57:$D$776,MATCH('Energy consumption (raw)'!F2061,Sector!$C$57:$C$776,FALSE))</f>
        <v>Manufacture of other ceramic products</v>
      </c>
      <c r="I2061" s="183" t="str">
        <f>IF(G2061=Sector!$B$50,Sector!$B$50,IF(G2061=Sector!$B$51,Sector!$B$51,IF(G2061=Sector!$B$53,Sector!$B$53,INDEX(Sector!$E$57:$E$776,MATCH('Energy consumption (raw)'!F2061,Sector!$C$57:$C$776,FALSE)))))</f>
        <v>23 Manufacture of other non-metallic mineral products</v>
      </c>
      <c r="J2061" s="561">
        <v>8760200</v>
      </c>
      <c r="K2061" s="561">
        <v>7109800</v>
      </c>
      <c r="L2061" s="290"/>
      <c r="M2061" s="290"/>
      <c r="N2061" s="290"/>
      <c r="O2061" s="290"/>
      <c r="P2061" s="290"/>
      <c r="Q2061" s="290"/>
      <c r="R2061" s="290"/>
      <c r="S2061" s="290"/>
      <c r="T2061" s="290"/>
      <c r="U2061" s="290"/>
      <c r="V2061" s="290"/>
      <c r="W2061" s="290"/>
      <c r="X2061" s="290">
        <v>4.84</v>
      </c>
      <c r="Y2061" s="290"/>
      <c r="Z2061" s="290"/>
      <c r="AA2061" s="290"/>
      <c r="AB2061" s="290"/>
      <c r="AC2061" s="290"/>
      <c r="AD2061" s="290"/>
      <c r="AE2061" s="290"/>
      <c r="AF2061" s="290"/>
      <c r="AG2061" s="561">
        <v>5453.0421399999996</v>
      </c>
      <c r="AH2061" s="561">
        <v>13963.972399999999</v>
      </c>
      <c r="AI2061" s="290" t="s">
        <v>310</v>
      </c>
      <c r="AJ2061" s="290" t="s">
        <v>362</v>
      </c>
    </row>
    <row r="2062" spans="2:36" x14ac:dyDescent="0.25">
      <c r="B2062" s="554">
        <v>1960</v>
      </c>
      <c r="C2062" s="555"/>
      <c r="D2062" s="556"/>
      <c r="E2062" s="290" t="s">
        <v>395</v>
      </c>
      <c r="F2062" s="290" t="s">
        <v>443</v>
      </c>
      <c r="G2062" s="290" t="s">
        <v>397</v>
      </c>
      <c r="H2062" s="183" t="str">
        <f>INDEX(Sector!$D$57:$D$776,MATCH('Energy consumption (raw)'!F2062,Sector!$C$57:$C$776,FALSE))</f>
        <v>Yarn making</v>
      </c>
      <c r="I2062" s="183" t="str">
        <f>IF(G2062=Sector!$B$50,Sector!$B$50,IF(G2062=Sector!$B$51,Sector!$B$51,IF(G2062=Sector!$B$53,Sector!$B$53,INDEX(Sector!$E$57:$E$776,MATCH('Energy consumption (raw)'!F2062,Sector!$C$57:$C$776,FALSE)))))</f>
        <v>13 Manufacture of textiles</v>
      </c>
      <c r="J2062" s="561">
        <v>175273700</v>
      </c>
      <c r="K2062" s="561">
        <v>156541300</v>
      </c>
      <c r="L2062" s="290"/>
      <c r="M2062" s="290"/>
      <c r="N2062" s="290"/>
      <c r="O2062" s="290"/>
      <c r="P2062" s="290"/>
      <c r="Q2062" s="290"/>
      <c r="R2062" s="290"/>
      <c r="S2062" s="290"/>
      <c r="T2062" s="290"/>
      <c r="U2062" s="290"/>
      <c r="V2062" s="290"/>
      <c r="W2062" s="290"/>
      <c r="X2062" s="290"/>
      <c r="Y2062" s="290"/>
      <c r="Z2062" s="290"/>
      <c r="AA2062" s="290"/>
      <c r="AB2062" s="290"/>
      <c r="AC2062" s="290"/>
      <c r="AD2062" s="290"/>
      <c r="AE2062" s="290"/>
      <c r="AF2062" s="290"/>
      <c r="AG2062" s="561">
        <v>24154.32259</v>
      </c>
      <c r="AH2062" s="561"/>
      <c r="AI2062" s="290" t="s">
        <v>310</v>
      </c>
      <c r="AJ2062" s="290" t="s">
        <v>362</v>
      </c>
    </row>
    <row r="2063" spans="2:36" x14ac:dyDescent="0.25">
      <c r="B2063" s="554">
        <v>1961</v>
      </c>
      <c r="C2063" s="555"/>
      <c r="D2063" s="556"/>
      <c r="E2063" s="290" t="s">
        <v>395</v>
      </c>
      <c r="F2063" s="290" t="s">
        <v>545</v>
      </c>
      <c r="G2063" s="290" t="s">
        <v>397</v>
      </c>
      <c r="H2063" s="183" t="str">
        <f>INDEX(Sector!$D$57:$D$776,MATCH('Energy consumption (raw)'!F2063,Sector!$C$57:$C$776,FALSE))</f>
        <v>Metal production</v>
      </c>
      <c r="I2063" s="183" t="str">
        <f>IF(G2063=Sector!$B$50,Sector!$B$50,IF(G2063=Sector!$B$51,Sector!$B$51,IF(G2063=Sector!$B$53,Sector!$B$53,INDEX(Sector!$E$57:$E$776,MATCH('Energy consumption (raw)'!F2063,Sector!$C$57:$C$776,FALSE)))))</f>
        <v>24 Manufacture of basic metals</v>
      </c>
      <c r="J2063" s="561"/>
      <c r="K2063" s="561">
        <v>36684800</v>
      </c>
      <c r="L2063" s="290"/>
      <c r="M2063" s="290"/>
      <c r="N2063" s="290"/>
      <c r="O2063" s="290"/>
      <c r="P2063" s="290"/>
      <c r="Q2063" s="290"/>
      <c r="R2063" s="290"/>
      <c r="S2063" s="290"/>
      <c r="T2063" s="290"/>
      <c r="U2063" s="290"/>
      <c r="V2063" s="290"/>
      <c r="W2063" s="290"/>
      <c r="X2063" s="290"/>
      <c r="Y2063" s="290"/>
      <c r="Z2063" s="290"/>
      <c r="AA2063" s="290"/>
      <c r="AB2063" s="290"/>
      <c r="AC2063" s="290"/>
      <c r="AD2063" s="290"/>
      <c r="AE2063" s="290"/>
      <c r="AF2063" s="290"/>
      <c r="AG2063" s="561">
        <v>5660.4646400000001</v>
      </c>
      <c r="AH2063" s="561"/>
      <c r="AI2063" s="290" t="s">
        <v>310</v>
      </c>
      <c r="AJ2063" s="290" t="s">
        <v>362</v>
      </c>
    </row>
    <row r="2064" spans="2:36" x14ac:dyDescent="0.25">
      <c r="B2064" s="554">
        <v>1962</v>
      </c>
      <c r="C2064" s="555"/>
      <c r="D2064" s="556"/>
      <c r="E2064" s="290" t="s">
        <v>395</v>
      </c>
      <c r="F2064" s="290" t="s">
        <v>915</v>
      </c>
      <c r="G2064" s="290" t="s">
        <v>397</v>
      </c>
      <c r="H2064" s="183" t="str">
        <f>INDEX(Sector!$D$57:$D$776,MATCH('Energy consumption (raw)'!F2064,Sector!$C$57:$C$776,FALSE))</f>
        <v>Processing and preserving aquatic products and aquatic products</v>
      </c>
      <c r="I2064" s="183" t="str">
        <f>IF(G2064=Sector!$B$50,Sector!$B$50,IF(G2064=Sector!$B$51,Sector!$B$51,IF(G2064=Sector!$B$53,Sector!$B$53,INDEX(Sector!$E$57:$E$776,MATCH('Energy consumption (raw)'!F2064,Sector!$C$57:$C$776,FALSE)))))</f>
        <v>10 Manufacture of food products</v>
      </c>
      <c r="J2064" s="561"/>
      <c r="K2064" s="561">
        <v>14633300</v>
      </c>
      <c r="L2064" s="290"/>
      <c r="M2064" s="290"/>
      <c r="N2064" s="290"/>
      <c r="O2064" s="290"/>
      <c r="P2064" s="290"/>
      <c r="Q2064" s="290"/>
      <c r="R2064" s="290"/>
      <c r="S2064" s="290"/>
      <c r="T2064" s="290"/>
      <c r="U2064" s="290"/>
      <c r="V2064" s="290"/>
      <c r="W2064" s="290"/>
      <c r="X2064" s="290"/>
      <c r="Y2064" s="290"/>
      <c r="Z2064" s="290"/>
      <c r="AA2064" s="290"/>
      <c r="AB2064" s="290"/>
      <c r="AC2064" s="290"/>
      <c r="AD2064" s="290"/>
      <c r="AE2064" s="290"/>
      <c r="AF2064" s="290"/>
      <c r="AG2064" s="561">
        <v>2257.9181900000003</v>
      </c>
      <c r="AH2064" s="561">
        <v>1387.2958700000001</v>
      </c>
      <c r="AI2064" s="290" t="s">
        <v>310</v>
      </c>
      <c r="AJ2064" s="290" t="s">
        <v>362</v>
      </c>
    </row>
    <row r="2065" spans="2:36" x14ac:dyDescent="0.25">
      <c r="B2065" s="554">
        <v>1963</v>
      </c>
      <c r="C2065" s="555"/>
      <c r="D2065" s="556"/>
      <c r="E2065" s="290" t="s">
        <v>395</v>
      </c>
      <c r="F2065" s="290" t="s">
        <v>461</v>
      </c>
      <c r="G2065" s="290" t="s">
        <v>397</v>
      </c>
      <c r="H2065" s="183" t="str">
        <f>INDEX(Sector!$D$57:$D$776,MATCH('Energy consumption (raw)'!F2065,Sector!$C$57:$C$776,FALSE))</f>
        <v>Iron and steel production</v>
      </c>
      <c r="I2065" s="183" t="str">
        <f>IF(G2065=Sector!$B$50,Sector!$B$50,IF(G2065=Sector!$B$51,Sector!$B$51,IF(G2065=Sector!$B$53,Sector!$B$53,INDEX(Sector!$E$57:$E$776,MATCH('Energy consumption (raw)'!F2065,Sector!$C$57:$C$776,FALSE)))))</f>
        <v>24 Manufacture of basic metals</v>
      </c>
      <c r="J2065" s="561"/>
      <c r="K2065" s="561">
        <v>17312600</v>
      </c>
      <c r="L2065" s="290"/>
      <c r="M2065" s="290"/>
      <c r="N2065" s="290"/>
      <c r="O2065" s="290"/>
      <c r="P2065" s="290"/>
      <c r="Q2065" s="290"/>
      <c r="R2065" s="290"/>
      <c r="S2065" s="290"/>
      <c r="T2065" s="290"/>
      <c r="U2065" s="290"/>
      <c r="V2065" s="290"/>
      <c r="W2065" s="290"/>
      <c r="X2065" s="290"/>
      <c r="Y2065" s="290"/>
      <c r="Z2065" s="290"/>
      <c r="AA2065" s="290"/>
      <c r="AB2065" s="290"/>
      <c r="AC2065" s="290"/>
      <c r="AD2065" s="290"/>
      <c r="AE2065" s="290"/>
      <c r="AF2065" s="290"/>
      <c r="AG2065" s="561">
        <v>2671.3341800000003</v>
      </c>
      <c r="AH2065" s="561">
        <v>2231.9186400000003</v>
      </c>
      <c r="AI2065" s="290" t="s">
        <v>310</v>
      </c>
      <c r="AJ2065" s="290" t="s">
        <v>362</v>
      </c>
    </row>
    <row r="2066" spans="2:36" x14ac:dyDescent="0.25">
      <c r="B2066" s="554">
        <v>1964</v>
      </c>
      <c r="C2066" s="555"/>
      <c r="D2066" s="556"/>
      <c r="E2066" s="290" t="s">
        <v>395</v>
      </c>
      <c r="F2066" s="290" t="s">
        <v>450</v>
      </c>
      <c r="G2066" s="290" t="s">
        <v>397</v>
      </c>
      <c r="H2066" s="183" t="str">
        <f>INDEX(Sector!$D$57:$D$776,MATCH('Energy consumption (raw)'!F2066,Sector!$C$57:$C$776,FALSE))</f>
        <v>Production of metal structures</v>
      </c>
      <c r="I2066" s="183" t="str">
        <f>IF(G2066=Sector!$B$50,Sector!$B$50,IF(G2066=Sector!$B$51,Sector!$B$51,IF(G2066=Sector!$B$53,Sector!$B$53,INDEX(Sector!$E$57:$E$776,MATCH('Energy consumption (raw)'!F2066,Sector!$C$57:$C$776,FALSE)))))</f>
        <v>25 Manufacture of fabricated metal products, except machinery and equipment</v>
      </c>
      <c r="J2066" s="561"/>
      <c r="K2066" s="561">
        <v>225759900</v>
      </c>
      <c r="L2066" s="290"/>
      <c r="M2066" s="290"/>
      <c r="N2066" s="290"/>
      <c r="O2066" s="290"/>
      <c r="P2066" s="290"/>
      <c r="Q2066" s="290"/>
      <c r="R2066" s="290"/>
      <c r="S2066" s="290"/>
      <c r="T2066" s="290"/>
      <c r="U2066" s="290"/>
      <c r="V2066" s="290"/>
      <c r="W2066" s="290"/>
      <c r="X2066" s="290">
        <v>10.88</v>
      </c>
      <c r="Y2066" s="290"/>
      <c r="Z2066" s="290"/>
      <c r="AA2066" s="290"/>
      <c r="AB2066" s="290"/>
      <c r="AC2066" s="290"/>
      <c r="AD2066" s="290"/>
      <c r="AE2066" s="290"/>
      <c r="AF2066" s="290"/>
      <c r="AG2066" s="561">
        <v>44626.752570000004</v>
      </c>
      <c r="AH2066" s="561"/>
      <c r="AI2066" s="290" t="s">
        <v>310</v>
      </c>
      <c r="AJ2066" s="290" t="s">
        <v>362</v>
      </c>
    </row>
    <row r="2067" spans="2:36" x14ac:dyDescent="0.25">
      <c r="B2067" s="554">
        <v>1965</v>
      </c>
      <c r="C2067" s="555"/>
      <c r="D2067" s="556"/>
      <c r="E2067" s="290" t="s">
        <v>395</v>
      </c>
      <c r="F2067" s="290" t="s">
        <v>461</v>
      </c>
      <c r="G2067" s="290" t="s">
        <v>397</v>
      </c>
      <c r="H2067" s="183" t="str">
        <f>INDEX(Sector!$D$57:$D$776,MATCH('Energy consumption (raw)'!F2067,Sector!$C$57:$C$776,FALSE))</f>
        <v>Iron and steel production</v>
      </c>
      <c r="I2067" s="183" t="str">
        <f>IF(G2067=Sector!$B$50,Sector!$B$50,IF(G2067=Sector!$B$51,Sector!$B$51,IF(G2067=Sector!$B$53,Sector!$B$53,INDEX(Sector!$E$57:$E$776,MATCH('Energy consumption (raw)'!F2067,Sector!$C$57:$C$776,FALSE)))))</f>
        <v>24 Manufacture of basic metals</v>
      </c>
      <c r="J2067" s="561"/>
      <c r="K2067" s="561">
        <v>26812900</v>
      </c>
      <c r="L2067" s="290"/>
      <c r="M2067" s="290"/>
      <c r="N2067" s="290"/>
      <c r="O2067" s="290"/>
      <c r="P2067" s="290"/>
      <c r="Q2067" s="290"/>
      <c r="R2067" s="290"/>
      <c r="S2067" s="290"/>
      <c r="T2067" s="290"/>
      <c r="U2067" s="290"/>
      <c r="V2067" s="290"/>
      <c r="W2067" s="290"/>
      <c r="X2067" s="290">
        <v>4.75</v>
      </c>
      <c r="Y2067" s="290"/>
      <c r="Z2067" s="290"/>
      <c r="AA2067" s="290"/>
      <c r="AB2067" s="290"/>
      <c r="AC2067" s="290"/>
      <c r="AD2067" s="290"/>
      <c r="AE2067" s="290"/>
      <c r="AF2067" s="290"/>
      <c r="AG2067" s="561">
        <v>8412.2304700000004</v>
      </c>
      <c r="AH2067" s="561"/>
      <c r="AI2067" s="290" t="s">
        <v>310</v>
      </c>
      <c r="AJ2067" s="290" t="s">
        <v>362</v>
      </c>
    </row>
    <row r="2068" spans="2:36" x14ac:dyDescent="0.25">
      <c r="B2068" s="554">
        <v>1966</v>
      </c>
      <c r="C2068" s="555"/>
      <c r="D2068" s="556"/>
      <c r="E2068" s="290" t="s">
        <v>395</v>
      </c>
      <c r="F2068" s="290" t="s">
        <v>449</v>
      </c>
      <c r="G2068" s="290" t="s">
        <v>397</v>
      </c>
      <c r="H2068" s="183" t="str">
        <f>INDEX(Sector!$D$57:$D$776,MATCH('Energy consumption (raw)'!F2068,Sector!$C$57:$C$776,FALSE))</f>
        <v>Manufacture of glass and glass products</v>
      </c>
      <c r="I2068" s="183" t="str">
        <f>IF(G2068=Sector!$B$50,Sector!$B$50,IF(G2068=Sector!$B$51,Sector!$B$51,IF(G2068=Sector!$B$53,Sector!$B$53,INDEX(Sector!$E$57:$E$776,MATCH('Energy consumption (raw)'!F2068,Sector!$C$57:$C$776,FALSE)))))</f>
        <v>23 Manufacture of other non-metallic mineral products</v>
      </c>
      <c r="J2068" s="561">
        <v>13464700</v>
      </c>
      <c r="K2068" s="561">
        <v>24052500</v>
      </c>
      <c r="L2068" s="290"/>
      <c r="M2068" s="290"/>
      <c r="N2068" s="290"/>
      <c r="O2068" s="290"/>
      <c r="P2068" s="290"/>
      <c r="Q2068" s="290"/>
      <c r="R2068" s="290"/>
      <c r="S2068" s="290"/>
      <c r="T2068" s="290">
        <v>674</v>
      </c>
      <c r="U2068" s="290"/>
      <c r="V2068" s="290"/>
      <c r="W2068" s="290"/>
      <c r="X2068" s="290">
        <v>39.869999999999997</v>
      </c>
      <c r="Y2068" s="290"/>
      <c r="Z2068" s="290"/>
      <c r="AA2068" s="290"/>
      <c r="AB2068" s="290"/>
      <c r="AC2068" s="290"/>
      <c r="AD2068" s="290"/>
      <c r="AE2068" s="290"/>
      <c r="AF2068" s="290"/>
      <c r="AG2068" s="561">
        <v>40261.560750000004</v>
      </c>
      <c r="AH2068" s="561"/>
      <c r="AI2068" s="290" t="s">
        <v>310</v>
      </c>
      <c r="AJ2068" s="290" t="s">
        <v>362</v>
      </c>
    </row>
    <row r="2069" spans="2:36" x14ac:dyDescent="0.25">
      <c r="B2069" s="554">
        <v>1967</v>
      </c>
      <c r="C2069" s="555"/>
      <c r="D2069" s="556"/>
      <c r="E2069" s="290" t="s">
        <v>395</v>
      </c>
      <c r="F2069" s="290" t="s">
        <v>461</v>
      </c>
      <c r="G2069" s="290" t="s">
        <v>397</v>
      </c>
      <c r="H2069" s="183" t="str">
        <f>INDEX(Sector!$D$57:$D$776,MATCH('Energy consumption (raw)'!F2069,Sector!$C$57:$C$776,FALSE))</f>
        <v>Iron and steel production</v>
      </c>
      <c r="I2069" s="183" t="str">
        <f>IF(G2069=Sector!$B$50,Sector!$B$50,IF(G2069=Sector!$B$51,Sector!$B$51,IF(G2069=Sector!$B$53,Sector!$B$53,INDEX(Sector!$E$57:$E$776,MATCH('Energy consumption (raw)'!F2069,Sector!$C$57:$C$776,FALSE)))))</f>
        <v>24 Manufacture of basic metals</v>
      </c>
      <c r="J2069" s="561">
        <v>368378930</v>
      </c>
      <c r="K2069" s="561">
        <v>399704300</v>
      </c>
      <c r="L2069" s="290"/>
      <c r="M2069" s="290"/>
      <c r="N2069" s="290"/>
      <c r="O2069" s="290"/>
      <c r="P2069" s="290"/>
      <c r="Q2069" s="290"/>
      <c r="R2069" s="290"/>
      <c r="S2069" s="290"/>
      <c r="T2069" s="290"/>
      <c r="U2069" s="290"/>
      <c r="V2069" s="290"/>
      <c r="W2069" s="290"/>
      <c r="X2069" s="290">
        <v>13.56</v>
      </c>
      <c r="Y2069" s="290"/>
      <c r="Z2069" s="290"/>
      <c r="AA2069" s="290"/>
      <c r="AB2069" s="290"/>
      <c r="AC2069" s="290"/>
      <c r="AD2069" s="290"/>
      <c r="AE2069" s="290"/>
      <c r="AF2069" s="290"/>
      <c r="AG2069" s="561">
        <v>73878.373489999998</v>
      </c>
      <c r="AH2069" s="561">
        <v>87436</v>
      </c>
      <c r="AI2069" s="290" t="s">
        <v>310</v>
      </c>
      <c r="AJ2069" s="290" t="s">
        <v>362</v>
      </c>
    </row>
    <row r="2070" spans="2:36" x14ac:dyDescent="0.25">
      <c r="B2070" s="554">
        <v>1968</v>
      </c>
      <c r="C2070" s="555"/>
      <c r="D2070" s="556"/>
      <c r="E2070" s="290" t="s">
        <v>395</v>
      </c>
      <c r="F2070" s="290" t="s">
        <v>461</v>
      </c>
      <c r="G2070" s="290" t="s">
        <v>397</v>
      </c>
      <c r="H2070" s="183" t="str">
        <f>INDEX(Sector!$D$57:$D$776,MATCH('Energy consumption (raw)'!F2070,Sector!$C$57:$C$776,FALSE))</f>
        <v>Iron and steel production</v>
      </c>
      <c r="I2070" s="183" t="str">
        <f>IF(G2070=Sector!$B$50,Sector!$B$50,IF(G2070=Sector!$B$51,Sector!$B$51,IF(G2070=Sector!$B$53,Sector!$B$53,INDEX(Sector!$E$57:$E$776,MATCH('Energy consumption (raw)'!F2070,Sector!$C$57:$C$776,FALSE)))))</f>
        <v>24 Manufacture of basic metals</v>
      </c>
      <c r="J2070" s="561">
        <v>182213301</v>
      </c>
      <c r="K2070" s="561">
        <v>197330500</v>
      </c>
      <c r="L2070" s="290"/>
      <c r="M2070" s="290"/>
      <c r="N2070" s="290"/>
      <c r="O2070" s="290"/>
      <c r="P2070" s="290"/>
      <c r="Q2070" s="290"/>
      <c r="R2070" s="290"/>
      <c r="S2070" s="290"/>
      <c r="T2070" s="290"/>
      <c r="U2070" s="290"/>
      <c r="V2070" s="290"/>
      <c r="W2070" s="290"/>
      <c r="X2070" s="290">
        <v>6.01</v>
      </c>
      <c r="Y2070" s="290"/>
      <c r="Z2070" s="290"/>
      <c r="AA2070" s="290"/>
      <c r="AB2070" s="290"/>
      <c r="AC2070" s="290"/>
      <c r="AD2070" s="290"/>
      <c r="AE2070" s="290"/>
      <c r="AF2070" s="290"/>
      <c r="AG2070" s="561">
        <v>35857.096149999998</v>
      </c>
      <c r="AH2070" s="561"/>
      <c r="AI2070" s="290" t="s">
        <v>310</v>
      </c>
      <c r="AJ2070" s="290" t="s">
        <v>362</v>
      </c>
    </row>
    <row r="2071" spans="2:36" x14ac:dyDescent="0.25">
      <c r="B2071" s="554">
        <v>1969</v>
      </c>
      <c r="C2071" s="555"/>
      <c r="D2071" s="556"/>
      <c r="E2071" s="290" t="s">
        <v>395</v>
      </c>
      <c r="F2071" s="290" t="s">
        <v>838</v>
      </c>
      <c r="G2071" s="290" t="s">
        <v>397</v>
      </c>
      <c r="H2071" s="183" t="str">
        <f>INDEX(Sector!$D$57:$D$776,MATCH('Energy consumption (raw)'!F2071,Sector!$C$57:$C$776,FALSE))</f>
        <v>Tanning and preliminary processing of leather; Preliminary processing and dyeing of fur skins</v>
      </c>
      <c r="I2071" s="183" t="str">
        <f>IF(G2071=Sector!$B$50,Sector!$B$50,IF(G2071=Sector!$B$51,Sector!$B$51,IF(G2071=Sector!$B$53,Sector!$B$53,INDEX(Sector!$E$57:$E$776,MATCH('Energy consumption (raw)'!F2071,Sector!$C$57:$C$776,FALSE)))))</f>
        <v>15 Manufacture of leather and related products</v>
      </c>
      <c r="J2071" s="561">
        <v>18358900</v>
      </c>
      <c r="K2071" s="561">
        <v>18043400</v>
      </c>
      <c r="L2071" s="290"/>
      <c r="M2071" s="290"/>
      <c r="N2071" s="290"/>
      <c r="O2071" s="290"/>
      <c r="P2071" s="290"/>
      <c r="Q2071" s="290"/>
      <c r="R2071" s="290">
        <v>17.254901960784316</v>
      </c>
      <c r="S2071" s="290"/>
      <c r="T2071" s="290"/>
      <c r="U2071" s="290"/>
      <c r="V2071" s="290"/>
      <c r="W2071" s="290"/>
      <c r="X2071" s="290"/>
      <c r="Y2071" s="290">
        <v>23.737373737373737</v>
      </c>
      <c r="Z2071" s="290"/>
      <c r="AA2071" s="290"/>
      <c r="AB2071" s="290"/>
      <c r="AC2071" s="290"/>
      <c r="AD2071" s="290"/>
      <c r="AE2071" s="290"/>
      <c r="AF2071" s="290"/>
      <c r="AG2071" s="561">
        <v>2827.5703573737374</v>
      </c>
      <c r="AH2071" s="561">
        <v>6068.03233</v>
      </c>
      <c r="AI2071" s="290" t="s">
        <v>310</v>
      </c>
      <c r="AJ2071" s="290" t="s">
        <v>362</v>
      </c>
    </row>
    <row r="2072" spans="2:36" x14ac:dyDescent="0.25">
      <c r="B2072" s="554">
        <v>1970</v>
      </c>
      <c r="C2072" s="555"/>
      <c r="D2072" s="556"/>
      <c r="E2072" s="290" t="s">
        <v>395</v>
      </c>
      <c r="F2072" s="290" t="s">
        <v>443</v>
      </c>
      <c r="G2072" s="290" t="s">
        <v>397</v>
      </c>
      <c r="H2072" s="183" t="str">
        <f>INDEX(Sector!$D$57:$D$776,MATCH('Energy consumption (raw)'!F2072,Sector!$C$57:$C$776,FALSE))</f>
        <v>Yarn making</v>
      </c>
      <c r="I2072" s="183" t="str">
        <f>IF(G2072=Sector!$B$50,Sector!$B$50,IF(G2072=Sector!$B$51,Sector!$B$51,IF(G2072=Sector!$B$53,Sector!$B$53,INDEX(Sector!$E$57:$E$776,MATCH('Energy consumption (raw)'!F2072,Sector!$C$57:$C$776,FALSE)))))</f>
        <v>13 Manufacture of textiles</v>
      </c>
      <c r="J2072" s="561">
        <v>31052200</v>
      </c>
      <c r="K2072" s="561">
        <v>31052200</v>
      </c>
      <c r="L2072" s="290"/>
      <c r="M2072" s="290"/>
      <c r="N2072" s="290"/>
      <c r="O2072" s="290"/>
      <c r="P2072" s="290"/>
      <c r="Q2072" s="290"/>
      <c r="R2072" s="290"/>
      <c r="S2072" s="290"/>
      <c r="T2072" s="290"/>
      <c r="U2072" s="290"/>
      <c r="V2072" s="290"/>
      <c r="W2072" s="290"/>
      <c r="X2072" s="290"/>
      <c r="Y2072" s="290"/>
      <c r="Z2072" s="290"/>
      <c r="AA2072" s="290"/>
      <c r="AB2072" s="290"/>
      <c r="AC2072" s="290"/>
      <c r="AD2072" s="290"/>
      <c r="AE2072" s="290"/>
      <c r="AF2072" s="290"/>
      <c r="AG2072" s="561">
        <v>4791.3544600000005</v>
      </c>
      <c r="AH2072" s="561">
        <v>5147.0159600000006</v>
      </c>
      <c r="AI2072" s="290" t="s">
        <v>310</v>
      </c>
      <c r="AJ2072" s="290" t="s">
        <v>362</v>
      </c>
    </row>
    <row r="2073" spans="2:36" x14ac:dyDescent="0.25">
      <c r="B2073" s="554">
        <v>1971</v>
      </c>
      <c r="C2073" s="555"/>
      <c r="D2073" s="556"/>
      <c r="E2073" s="290" t="s">
        <v>395</v>
      </c>
      <c r="F2073" s="290" t="s">
        <v>916</v>
      </c>
      <c r="G2073" s="290" t="s">
        <v>397</v>
      </c>
      <c r="H2073" s="183" t="str">
        <f>INDEX(Sector!$D$57:$D$776,MATCH('Energy consumption (raw)'!F2073,Sector!$C$57:$C$776,FALSE))</f>
        <v>Extraction and supply of clean water</v>
      </c>
      <c r="I2073" s="183" t="str">
        <f>IF(G2073=Sector!$B$50,Sector!$B$50,IF(G2073=Sector!$B$51,Sector!$B$51,IF(G2073=Sector!$B$53,Sector!$B$53,INDEX(Sector!$E$57:$E$776,MATCH('Energy consumption (raw)'!F2073,Sector!$C$57:$C$776,FALSE)))))</f>
        <v>36 Water collection, treatment and supply</v>
      </c>
      <c r="J2073" s="561"/>
      <c r="K2073" s="561">
        <v>12801900</v>
      </c>
      <c r="L2073" s="290"/>
      <c r="M2073" s="290"/>
      <c r="N2073" s="290"/>
      <c r="O2073" s="290"/>
      <c r="P2073" s="290"/>
      <c r="Q2073" s="290"/>
      <c r="R2073" s="290"/>
      <c r="S2073" s="290"/>
      <c r="T2073" s="290"/>
      <c r="U2073" s="290"/>
      <c r="V2073" s="290"/>
      <c r="W2073" s="290"/>
      <c r="X2073" s="290"/>
      <c r="Y2073" s="290"/>
      <c r="Z2073" s="290"/>
      <c r="AA2073" s="290"/>
      <c r="AB2073" s="290"/>
      <c r="AC2073" s="290"/>
      <c r="AD2073" s="290"/>
      <c r="AE2073" s="290"/>
      <c r="AF2073" s="290"/>
      <c r="AG2073" s="561">
        <v>1975.3331700000001</v>
      </c>
      <c r="AH2073" s="561"/>
      <c r="AI2073" s="290" t="s">
        <v>310</v>
      </c>
      <c r="AJ2073" s="290" t="s">
        <v>362</v>
      </c>
    </row>
    <row r="2074" spans="2:36" x14ac:dyDescent="0.25">
      <c r="B2074" s="554">
        <v>1972</v>
      </c>
      <c r="C2074" s="555"/>
      <c r="D2074" s="556"/>
      <c r="E2074" s="290" t="s">
        <v>395</v>
      </c>
      <c r="F2074" s="290" t="s">
        <v>512</v>
      </c>
      <c r="G2074" s="290" t="s">
        <v>397</v>
      </c>
      <c r="H2074" s="183" t="str">
        <f>INDEX(Sector!$D$57:$D$776,MATCH('Energy consumption (raw)'!F2074,Sector!$C$57:$C$776,FALSE))</f>
        <v>Construction of civil engineering works</v>
      </c>
      <c r="I2074" s="183" t="str">
        <f>IF(G2074=Sector!$B$50,Sector!$B$50,IF(G2074=Sector!$B$51,Sector!$B$51,IF(G2074=Sector!$B$53,Sector!$B$53,INDEX(Sector!$E$57:$E$776,MATCH('Energy consumption (raw)'!F2074,Sector!$C$57:$C$776,FALSE)))))</f>
        <v>Buildings</v>
      </c>
      <c r="J2074" s="561"/>
      <c r="K2074" s="561">
        <v>8301100</v>
      </c>
      <c r="L2074" s="290"/>
      <c r="M2074" s="290"/>
      <c r="N2074" s="290"/>
      <c r="O2074" s="290"/>
      <c r="P2074" s="290"/>
      <c r="Q2074" s="290"/>
      <c r="R2074" s="290"/>
      <c r="S2074" s="290"/>
      <c r="T2074" s="290"/>
      <c r="U2074" s="290"/>
      <c r="V2074" s="290"/>
      <c r="W2074" s="290"/>
      <c r="X2074" s="290"/>
      <c r="Y2074" s="290"/>
      <c r="Z2074" s="290"/>
      <c r="AA2074" s="290"/>
      <c r="AB2074" s="290"/>
      <c r="AC2074" s="290"/>
      <c r="AD2074" s="290"/>
      <c r="AE2074" s="290"/>
      <c r="AF2074" s="290"/>
      <c r="AG2074" s="561">
        <v>1280.8597300000001</v>
      </c>
      <c r="AH2074" s="561"/>
      <c r="AI2074" s="290" t="s">
        <v>310</v>
      </c>
      <c r="AJ2074" s="290" t="s">
        <v>362</v>
      </c>
    </row>
    <row r="2075" spans="2:36" x14ac:dyDescent="0.25">
      <c r="B2075" s="554">
        <v>1973</v>
      </c>
      <c r="C2075" s="555"/>
      <c r="D2075" s="556"/>
      <c r="E2075" s="290" t="s">
        <v>395</v>
      </c>
      <c r="F2075" s="290" t="s">
        <v>518</v>
      </c>
      <c r="G2075" s="290" t="s">
        <v>397</v>
      </c>
      <c r="H2075" s="183" t="str">
        <f>INDEX(Sector!$D$57:$D$776,MATCH('Energy consumption (raw)'!F2075,Sector!$C$57:$C$776,FALSE))</f>
        <v>Basic chemical production</v>
      </c>
      <c r="I2075" s="183" t="str">
        <f>IF(G2075=Sector!$B$50,Sector!$B$50,IF(G2075=Sector!$B$51,Sector!$B$51,IF(G2075=Sector!$B$53,Sector!$B$53,INDEX(Sector!$E$57:$E$776,MATCH('Energy consumption (raw)'!F2075,Sector!$C$57:$C$776,FALSE)))))</f>
        <v>20 Manufacture of chemicals and chemical products</v>
      </c>
      <c r="J2075" s="561"/>
      <c r="K2075" s="561">
        <v>8220400</v>
      </c>
      <c r="L2075" s="290"/>
      <c r="M2075" s="290"/>
      <c r="N2075" s="290"/>
      <c r="O2075" s="290"/>
      <c r="P2075" s="290"/>
      <c r="Q2075" s="290"/>
      <c r="R2075" s="290"/>
      <c r="S2075" s="290"/>
      <c r="T2075" s="290"/>
      <c r="U2075" s="290"/>
      <c r="V2075" s="290"/>
      <c r="W2075" s="290"/>
      <c r="X2075" s="290"/>
      <c r="Y2075" s="290"/>
      <c r="Z2075" s="290"/>
      <c r="AA2075" s="290"/>
      <c r="AB2075" s="290"/>
      <c r="AC2075" s="290"/>
      <c r="AD2075" s="290"/>
      <c r="AE2075" s="290"/>
      <c r="AF2075" s="290"/>
      <c r="AG2075" s="561">
        <v>1268.4077200000002</v>
      </c>
      <c r="AH2075" s="561"/>
      <c r="AI2075" s="290" t="s">
        <v>310</v>
      </c>
      <c r="AJ2075" s="290" t="s">
        <v>362</v>
      </c>
    </row>
    <row r="2076" spans="2:36" x14ac:dyDescent="0.25">
      <c r="B2076" s="554">
        <v>1974</v>
      </c>
      <c r="C2076" s="555"/>
      <c r="D2076" s="556"/>
      <c r="E2076" s="290" t="s">
        <v>395</v>
      </c>
      <c r="F2076" s="290" t="s">
        <v>437</v>
      </c>
      <c r="G2076" s="290" t="s">
        <v>397</v>
      </c>
      <c r="H2076" s="183" t="str">
        <f>INDEX(Sector!$D$57:$D$776,MATCH('Energy consumption (raw)'!F2076,Sector!$C$57:$C$776,FALSE))</f>
        <v>Manufacture of other metal products n.e.c</v>
      </c>
      <c r="I2076" s="183" t="str">
        <f>IF(G2076=Sector!$B$50,Sector!$B$50,IF(G2076=Sector!$B$51,Sector!$B$51,IF(G2076=Sector!$B$53,Sector!$B$53,INDEX(Sector!$E$57:$E$776,MATCH('Energy consumption (raw)'!F2076,Sector!$C$57:$C$776,FALSE)))))</f>
        <v>25 Manufacture of fabricated metal products, except machinery and equipment</v>
      </c>
      <c r="J2076" s="561">
        <v>16486400</v>
      </c>
      <c r="K2076" s="561">
        <v>32173300</v>
      </c>
      <c r="L2076" s="290"/>
      <c r="M2076" s="290"/>
      <c r="N2076" s="290"/>
      <c r="O2076" s="290"/>
      <c r="P2076" s="290"/>
      <c r="Q2076" s="290"/>
      <c r="R2076" s="290">
        <v>521.96078431372541</v>
      </c>
      <c r="S2076" s="290"/>
      <c r="T2076" s="290">
        <v>231</v>
      </c>
      <c r="U2076" s="290"/>
      <c r="V2076" s="290"/>
      <c r="W2076" s="290"/>
      <c r="X2076" s="290"/>
      <c r="Y2076" s="290"/>
      <c r="Z2076" s="290"/>
      <c r="AA2076" s="290"/>
      <c r="AB2076" s="290"/>
      <c r="AC2076" s="290"/>
      <c r="AD2076" s="290"/>
      <c r="AE2076" s="290"/>
      <c r="AF2076" s="290"/>
      <c r="AG2076" s="561">
        <v>5725.4301899999991</v>
      </c>
      <c r="AH2076" s="561">
        <v>5308</v>
      </c>
      <c r="AI2076" s="290" t="s">
        <v>310</v>
      </c>
      <c r="AJ2076" s="290" t="s">
        <v>362</v>
      </c>
    </row>
    <row r="2077" spans="2:36" x14ac:dyDescent="0.25">
      <c r="B2077" s="554">
        <v>1975</v>
      </c>
      <c r="C2077" s="555"/>
      <c r="D2077" s="556"/>
      <c r="E2077" s="290" t="s">
        <v>395</v>
      </c>
      <c r="F2077" s="290" t="s">
        <v>461</v>
      </c>
      <c r="G2077" s="290" t="s">
        <v>397</v>
      </c>
      <c r="H2077" s="183" t="str">
        <f>INDEX(Sector!$D$57:$D$776,MATCH('Energy consumption (raw)'!F2077,Sector!$C$57:$C$776,FALSE))</f>
        <v>Iron and steel production</v>
      </c>
      <c r="I2077" s="183" t="str">
        <f>IF(G2077=Sector!$B$50,Sector!$B$50,IF(G2077=Sector!$B$51,Sector!$B$51,IF(G2077=Sector!$B$53,Sector!$B$53,INDEX(Sector!$E$57:$E$776,MATCH('Energy consumption (raw)'!F2077,Sector!$C$57:$C$776,FALSE)))))</f>
        <v>24 Manufacture of basic metals</v>
      </c>
      <c r="J2077" s="561"/>
      <c r="K2077" s="561">
        <v>9448100</v>
      </c>
      <c r="L2077" s="290"/>
      <c r="M2077" s="290"/>
      <c r="N2077" s="290"/>
      <c r="O2077" s="290"/>
      <c r="P2077" s="290"/>
      <c r="Q2077" s="290"/>
      <c r="R2077" s="290"/>
      <c r="S2077" s="290"/>
      <c r="T2077" s="290"/>
      <c r="U2077" s="290"/>
      <c r="V2077" s="290"/>
      <c r="W2077" s="290"/>
      <c r="X2077" s="290"/>
      <c r="Y2077" s="290"/>
      <c r="Z2077" s="290"/>
      <c r="AA2077" s="290"/>
      <c r="AB2077" s="290"/>
      <c r="AC2077" s="290"/>
      <c r="AD2077" s="290"/>
      <c r="AE2077" s="290"/>
      <c r="AF2077" s="290"/>
      <c r="AG2077" s="561">
        <v>1457.8418300000001</v>
      </c>
      <c r="AH2077" s="561">
        <v>1106</v>
      </c>
      <c r="AI2077" s="290" t="s">
        <v>310</v>
      </c>
      <c r="AJ2077" s="290" t="s">
        <v>362</v>
      </c>
    </row>
    <row r="2078" spans="2:36" x14ac:dyDescent="0.25">
      <c r="B2078" s="554">
        <v>1976</v>
      </c>
      <c r="C2078" s="555"/>
      <c r="D2078" s="556"/>
      <c r="E2078" s="290" t="s">
        <v>395</v>
      </c>
      <c r="F2078" s="290" t="s">
        <v>817</v>
      </c>
      <c r="G2078" s="290" t="s">
        <v>397</v>
      </c>
      <c r="H2078" s="183" t="str">
        <f>INDEX(Sector!$D$57:$D$776,MATCH('Energy consumption (raw)'!F2078,Sector!$C$57:$C$776,FALSE))</f>
        <v>Gas production, gas fuel distribution by pipeline</v>
      </c>
      <c r="I2078" s="183" t="str">
        <f>IF(G2078=Sector!$B$50,Sector!$B$50,IF(G2078=Sector!$B$51,Sector!$B$51,IF(G2078=Sector!$B$53,Sector!$B$53,INDEX(Sector!$E$57:$E$776,MATCH('Energy consumption (raw)'!F2078,Sector!$C$57:$C$776,FALSE)))))</f>
        <v>06 Extraction of crude petroleum and natural gas</v>
      </c>
      <c r="J2078" s="561">
        <v>100078600</v>
      </c>
      <c r="K2078" s="561">
        <v>107368700</v>
      </c>
      <c r="L2078" s="290"/>
      <c r="M2078" s="290"/>
      <c r="N2078" s="290"/>
      <c r="O2078" s="290"/>
      <c r="P2078" s="290"/>
      <c r="Q2078" s="290"/>
      <c r="R2078" s="290">
        <v>1.0352941176470589</v>
      </c>
      <c r="S2078" s="290"/>
      <c r="T2078" s="290"/>
      <c r="U2078" s="290"/>
      <c r="V2078" s="290"/>
      <c r="W2078" s="290"/>
      <c r="X2078" s="290"/>
      <c r="Y2078" s="290"/>
      <c r="Z2078" s="290"/>
      <c r="AA2078" s="290"/>
      <c r="AB2078" s="290"/>
      <c r="AC2078" s="290"/>
      <c r="AD2078" s="290"/>
      <c r="AE2078" s="290"/>
      <c r="AF2078" s="290"/>
      <c r="AG2078" s="561">
        <v>16568.046410000003</v>
      </c>
      <c r="AH2078" s="561">
        <v>16443.845858000001</v>
      </c>
      <c r="AI2078" s="290" t="s">
        <v>310</v>
      </c>
      <c r="AJ2078" s="290" t="s">
        <v>362</v>
      </c>
    </row>
    <row r="2079" spans="2:36" x14ac:dyDescent="0.25">
      <c r="B2079" s="554">
        <v>1977</v>
      </c>
      <c r="C2079" s="555"/>
      <c r="D2079" s="556"/>
      <c r="E2079" s="290" t="s">
        <v>395</v>
      </c>
      <c r="F2079" s="290" t="s">
        <v>917</v>
      </c>
      <c r="G2079" s="290" t="s">
        <v>397</v>
      </c>
      <c r="H2079" s="183" t="str">
        <f>INDEX(Sector!$D$57:$D$776,MATCH('Energy consumption (raw)'!F2079,Sector!$C$57:$C$776,FALSE))</f>
        <v>Manufacture of food, beverage and tobacco processing machines</v>
      </c>
      <c r="I2079" s="183" t="str">
        <f>IF(G2079=Sector!$B$50,Sector!$B$50,IF(G2079=Sector!$B$51,Sector!$B$51,IF(G2079=Sector!$B$53,Sector!$B$53,INDEX(Sector!$E$57:$E$776,MATCH('Energy consumption (raw)'!F2079,Sector!$C$57:$C$776,FALSE)))))</f>
        <v>11 Manufacture of beverages</v>
      </c>
      <c r="J2079" s="561"/>
      <c r="K2079" s="561">
        <v>10107300</v>
      </c>
      <c r="L2079" s="290"/>
      <c r="M2079" s="290"/>
      <c r="N2079" s="290"/>
      <c r="O2079" s="290"/>
      <c r="P2079" s="290"/>
      <c r="Q2079" s="290"/>
      <c r="R2079" s="290">
        <v>2.3199999999999998</v>
      </c>
      <c r="S2079" s="290"/>
      <c r="T2079" s="290"/>
      <c r="U2079" s="290"/>
      <c r="V2079" s="290"/>
      <c r="W2079" s="290"/>
      <c r="X2079" s="290">
        <v>5.27</v>
      </c>
      <c r="Y2079" s="290"/>
      <c r="Z2079" s="290"/>
      <c r="AA2079" s="290"/>
      <c r="AB2079" s="290"/>
      <c r="AC2079" s="290"/>
      <c r="AD2079" s="290"/>
      <c r="AE2079" s="290"/>
      <c r="AF2079" s="290"/>
      <c r="AG2079" s="561">
        <v>6304.9227900000005</v>
      </c>
      <c r="AH2079" s="561">
        <v>5287.3019100000001</v>
      </c>
      <c r="AI2079" s="290" t="s">
        <v>310</v>
      </c>
      <c r="AJ2079" s="290" t="s">
        <v>362</v>
      </c>
    </row>
    <row r="2080" spans="2:36" x14ac:dyDescent="0.25">
      <c r="B2080" s="554">
        <v>1978</v>
      </c>
      <c r="C2080" s="555"/>
      <c r="D2080" s="556"/>
      <c r="E2080" s="290" t="s">
        <v>395</v>
      </c>
      <c r="F2080" s="290" t="s">
        <v>918</v>
      </c>
      <c r="G2080" s="290" t="s">
        <v>397</v>
      </c>
      <c r="H2080" s="183" t="str">
        <f>INDEX(Sector!$D$57:$D$776,MATCH('Energy consumption (raw)'!F2080,Sector!$C$57:$C$776,FALSE))</f>
        <v>Other professional, scientific and technological activities n.e.c</v>
      </c>
      <c r="I2080" s="183" t="str">
        <f>IF(G2080=Sector!$B$50,Sector!$B$50,IF(G2080=Sector!$B$51,Sector!$B$51,IF(G2080=Sector!$B$53,Sector!$B$53,INDEX(Sector!$E$57:$E$776,MATCH('Energy consumption (raw)'!F2080,Sector!$C$57:$C$776,FALSE)))))</f>
        <v>32 Other manufacturing</v>
      </c>
      <c r="J2080" s="561">
        <v>12502700</v>
      </c>
      <c r="K2080" s="561">
        <v>19612500</v>
      </c>
      <c r="L2080" s="290"/>
      <c r="M2080" s="290"/>
      <c r="N2080" s="290"/>
      <c r="O2080" s="290"/>
      <c r="P2080" s="290"/>
      <c r="Q2080" s="290"/>
      <c r="R2080" s="290"/>
      <c r="S2080" s="290"/>
      <c r="T2080" s="290"/>
      <c r="U2080" s="290"/>
      <c r="V2080" s="290"/>
      <c r="W2080" s="290"/>
      <c r="X2080" s="290"/>
      <c r="Y2080" s="290"/>
      <c r="Z2080" s="290"/>
      <c r="AA2080" s="290"/>
      <c r="AB2080" s="290"/>
      <c r="AC2080" s="290"/>
      <c r="AD2080" s="290"/>
      <c r="AE2080" s="290"/>
      <c r="AF2080" s="290"/>
      <c r="AG2080" s="561">
        <v>3026.2087500000002</v>
      </c>
      <c r="AH2080" s="561"/>
      <c r="AI2080" s="290" t="s">
        <v>310</v>
      </c>
      <c r="AJ2080" s="290" t="s">
        <v>362</v>
      </c>
    </row>
    <row r="2081" spans="2:36" x14ac:dyDescent="0.25">
      <c r="B2081" s="554">
        <v>1979</v>
      </c>
      <c r="C2081" s="555"/>
      <c r="D2081" s="556"/>
      <c r="E2081" s="290" t="s">
        <v>395</v>
      </c>
      <c r="F2081" s="290" t="s">
        <v>461</v>
      </c>
      <c r="G2081" s="290" t="s">
        <v>397</v>
      </c>
      <c r="H2081" s="183" t="str">
        <f>INDEX(Sector!$D$57:$D$776,MATCH('Energy consumption (raw)'!F2081,Sector!$C$57:$C$776,FALSE))</f>
        <v>Iron and steel production</v>
      </c>
      <c r="I2081" s="183" t="str">
        <f>IF(G2081=Sector!$B$50,Sector!$B$50,IF(G2081=Sector!$B$51,Sector!$B$51,IF(G2081=Sector!$B$53,Sector!$B$53,INDEX(Sector!$E$57:$E$776,MATCH('Energy consumption (raw)'!F2081,Sector!$C$57:$C$776,FALSE)))))</f>
        <v>24 Manufacture of basic metals</v>
      </c>
      <c r="J2081" s="561">
        <v>308195300</v>
      </c>
      <c r="K2081" s="561">
        <v>321206400</v>
      </c>
      <c r="L2081" s="290"/>
      <c r="M2081" s="290"/>
      <c r="N2081" s="290"/>
      <c r="O2081" s="290"/>
      <c r="P2081" s="290"/>
      <c r="Q2081" s="290"/>
      <c r="R2081" s="290">
        <v>95.937254901960785</v>
      </c>
      <c r="S2081" s="290"/>
      <c r="T2081" s="290"/>
      <c r="U2081" s="290"/>
      <c r="V2081" s="290"/>
      <c r="W2081" s="290"/>
      <c r="X2081" s="290">
        <v>20.329999999999998</v>
      </c>
      <c r="Y2081" s="290"/>
      <c r="Z2081" s="290"/>
      <c r="AA2081" s="290"/>
      <c r="AB2081" s="290"/>
      <c r="AC2081" s="290"/>
      <c r="AD2081" s="290"/>
      <c r="AE2081" s="290"/>
      <c r="AF2081" s="290"/>
      <c r="AG2081" s="561">
        <v>67957.003519999998</v>
      </c>
      <c r="AH2081" s="561"/>
      <c r="AI2081" s="290" t="s">
        <v>310</v>
      </c>
      <c r="AJ2081" s="290" t="s">
        <v>362</v>
      </c>
    </row>
    <row r="2082" spans="2:36" x14ac:dyDescent="0.25">
      <c r="B2082" s="554">
        <v>1980</v>
      </c>
      <c r="C2082" s="555"/>
      <c r="D2082" s="556"/>
      <c r="E2082" s="290" t="s">
        <v>395</v>
      </c>
      <c r="F2082" s="290" t="s">
        <v>454</v>
      </c>
      <c r="G2082" s="290" t="s">
        <v>397</v>
      </c>
      <c r="H2082" s="183" t="str">
        <f>INDEX(Sector!$D$57:$D$776,MATCH('Energy consumption (raw)'!F2082,Sector!$C$57:$C$776,FALSE))</f>
        <v>Remaining other business support services n.e.c</v>
      </c>
      <c r="I2082" s="183" t="str">
        <f>IF(G2082=Sector!$B$50,Sector!$B$50,IF(G2082=Sector!$B$51,Sector!$B$51,IF(G2082=Sector!$B$53,Sector!$B$53,INDEX(Sector!$E$57:$E$776,MATCH('Energy consumption (raw)'!F2082,Sector!$C$57:$C$776,FALSE)))))</f>
        <v>32 Other manufacturing</v>
      </c>
      <c r="J2082" s="561">
        <v>26138600</v>
      </c>
      <c r="K2082" s="561">
        <v>29394750</v>
      </c>
      <c r="L2082" s="290"/>
      <c r="M2082" s="290"/>
      <c r="N2082" s="290"/>
      <c r="O2082" s="290"/>
      <c r="P2082" s="290"/>
      <c r="Q2082" s="290"/>
      <c r="R2082" s="290">
        <v>111.12156862745098</v>
      </c>
      <c r="S2082" s="290"/>
      <c r="T2082" s="290"/>
      <c r="U2082" s="290"/>
      <c r="V2082" s="290"/>
      <c r="W2082" s="290"/>
      <c r="X2082" s="290"/>
      <c r="Y2082" s="290">
        <v>38.53</v>
      </c>
      <c r="Z2082" s="290"/>
      <c r="AA2082" s="290"/>
      <c r="AB2082" s="290"/>
      <c r="AC2082" s="290"/>
      <c r="AD2082" s="290"/>
      <c r="AE2082" s="290"/>
      <c r="AF2082" s="290"/>
      <c r="AG2082" s="561">
        <v>4690.9516250000006</v>
      </c>
      <c r="AH2082" s="561"/>
      <c r="AI2082" s="290" t="s">
        <v>310</v>
      </c>
      <c r="AJ2082" s="290" t="s">
        <v>362</v>
      </c>
    </row>
    <row r="2083" spans="2:36" x14ac:dyDescent="0.25">
      <c r="B2083" s="554">
        <v>1981</v>
      </c>
      <c r="C2083" s="555"/>
      <c r="D2083" s="556"/>
      <c r="E2083" s="290" t="s">
        <v>395</v>
      </c>
      <c r="F2083" s="290" t="s">
        <v>523</v>
      </c>
      <c r="G2083" s="290" t="s">
        <v>397</v>
      </c>
      <c r="H2083" s="183" t="str">
        <f>INDEX(Sector!$D$57:$D$776,MATCH('Energy consumption (raw)'!F2083,Sector!$C$57:$C$776,FALSE))</f>
        <v>Power production</v>
      </c>
      <c r="I2083" s="183" t="str">
        <f>IF(G2083=Sector!$B$50,Sector!$B$50,IF(G2083=Sector!$B$51,Sector!$B$51,IF(G2083=Sector!$B$53,Sector!$B$53,INDEX(Sector!$E$57:$E$776,MATCH('Energy consumption (raw)'!F2083,Sector!$C$57:$C$776,FALSE)))))</f>
        <v>35 Electricity, gas, steam and air conditioning supply</v>
      </c>
      <c r="J2083" s="561"/>
      <c r="K2083" s="561"/>
      <c r="L2083" s="290"/>
      <c r="M2083" s="290"/>
      <c r="N2083" s="290"/>
      <c r="O2083" s="290"/>
      <c r="P2083" s="290"/>
      <c r="Q2083" s="290"/>
      <c r="R2083" s="290">
        <v>21187.65</v>
      </c>
      <c r="S2083" s="290"/>
      <c r="T2083" s="290"/>
      <c r="U2083" s="290"/>
      <c r="V2083" s="290"/>
      <c r="W2083" s="290"/>
      <c r="X2083" s="290">
        <v>37.01</v>
      </c>
      <c r="Y2083" s="290"/>
      <c r="Z2083" s="290"/>
      <c r="AA2083" s="290"/>
      <c r="AB2083" s="290"/>
      <c r="AC2083" s="290"/>
      <c r="AD2083" s="290"/>
      <c r="AE2083" s="290"/>
      <c r="AF2083" s="290"/>
      <c r="AG2083" s="561">
        <v>54920.403000000006</v>
      </c>
      <c r="AH2083" s="561">
        <v>170787.9149609</v>
      </c>
      <c r="AI2083" s="290" t="s">
        <v>310</v>
      </c>
      <c r="AJ2083" s="290" t="s">
        <v>362</v>
      </c>
    </row>
    <row r="2084" spans="2:36" x14ac:dyDescent="0.25">
      <c r="B2084" s="554">
        <v>1982</v>
      </c>
      <c r="C2084" s="555"/>
      <c r="D2084" s="556"/>
      <c r="E2084" s="290" t="s">
        <v>395</v>
      </c>
      <c r="F2084" s="290" t="s">
        <v>457</v>
      </c>
      <c r="G2084" s="290" t="s">
        <v>397</v>
      </c>
      <c r="H2084" s="183" t="str">
        <f>INDEX(Sector!$D$57:$D$776,MATCH('Energy consumption (raw)'!F2084,Sector!$C$57:$C$776,FALSE))</f>
        <v>Producing building materials from clay</v>
      </c>
      <c r="I2084" s="183" t="str">
        <f>IF(G2084=Sector!$B$50,Sector!$B$50,IF(G2084=Sector!$B$51,Sector!$B$51,IF(G2084=Sector!$B$53,Sector!$B$53,INDEX(Sector!$E$57:$E$776,MATCH('Energy consumption (raw)'!F2084,Sector!$C$57:$C$776,FALSE)))))</f>
        <v>23 Manufacture of other non-metallic mineral products</v>
      </c>
      <c r="J2084" s="561"/>
      <c r="K2084" s="561">
        <v>2356650</v>
      </c>
      <c r="L2084" s="290"/>
      <c r="M2084" s="290"/>
      <c r="N2084" s="290"/>
      <c r="O2084" s="290"/>
      <c r="P2084" s="290"/>
      <c r="Q2084" s="290"/>
      <c r="R2084" s="290">
        <v>15.210196078431371</v>
      </c>
      <c r="S2084" s="290"/>
      <c r="T2084" s="290"/>
      <c r="U2084" s="290"/>
      <c r="V2084" s="290"/>
      <c r="W2084" s="290"/>
      <c r="X2084" s="290">
        <v>1.75</v>
      </c>
      <c r="Y2084" s="290"/>
      <c r="Z2084" s="290"/>
      <c r="AA2084" s="290"/>
      <c r="AB2084" s="290"/>
      <c r="AC2084" s="290"/>
      <c r="AD2084" s="290"/>
      <c r="AE2084" s="290"/>
      <c r="AF2084" s="290"/>
      <c r="AG2084" s="561">
        <v>1954.145495</v>
      </c>
      <c r="AH2084" s="561"/>
      <c r="AI2084" s="290" t="s">
        <v>310</v>
      </c>
      <c r="AJ2084" s="290" t="s">
        <v>362</v>
      </c>
    </row>
    <row r="2085" spans="2:36" x14ac:dyDescent="0.25">
      <c r="B2085" s="554">
        <v>1983</v>
      </c>
      <c r="C2085" s="555"/>
      <c r="D2085" s="556"/>
      <c r="E2085" s="290" t="s">
        <v>395</v>
      </c>
      <c r="F2085" s="290" t="s">
        <v>919</v>
      </c>
      <c r="G2085" s="290" t="s">
        <v>397</v>
      </c>
      <c r="H2085" s="183" t="str">
        <f>INDEX(Sector!$D$57:$D$776,MATCH('Energy consumption (raw)'!F2085,Sector!$C$57:$C$776,FALSE))</f>
        <v>Milling and production of raw flour</v>
      </c>
      <c r="I2085" s="183" t="str">
        <f>IF(G2085=Sector!$B$50,Sector!$B$50,IF(G2085=Sector!$B$51,Sector!$B$51,IF(G2085=Sector!$B$53,Sector!$B$53,INDEX(Sector!$E$57:$E$776,MATCH('Energy consumption (raw)'!F2085,Sector!$C$57:$C$776,FALSE)))))</f>
        <v>10 Manufacture of food products</v>
      </c>
      <c r="J2085" s="561"/>
      <c r="K2085" s="561">
        <v>18726530</v>
      </c>
      <c r="L2085" s="290"/>
      <c r="M2085" s="290"/>
      <c r="N2085" s="290"/>
      <c r="O2085" s="290"/>
      <c r="P2085" s="290"/>
      <c r="Q2085" s="290"/>
      <c r="R2085" s="290">
        <v>55.353725490196076</v>
      </c>
      <c r="S2085" s="290"/>
      <c r="T2085" s="290"/>
      <c r="U2085" s="290"/>
      <c r="V2085" s="290">
        <v>0.13438095238095238</v>
      </c>
      <c r="W2085" s="290"/>
      <c r="X2085" s="290"/>
      <c r="Y2085" s="290"/>
      <c r="Z2085" s="290"/>
      <c r="AA2085" s="290"/>
      <c r="AB2085" s="290"/>
      <c r="AC2085" s="290"/>
      <c r="AD2085" s="290"/>
      <c r="AE2085" s="290"/>
      <c r="AF2085" s="290"/>
      <c r="AG2085" s="561">
        <v>2946.1054789999998</v>
      </c>
      <c r="AH2085" s="561"/>
      <c r="AI2085" s="290" t="s">
        <v>310</v>
      </c>
      <c r="AJ2085" s="290" t="s">
        <v>362</v>
      </c>
    </row>
    <row r="2086" spans="2:36" x14ac:dyDescent="0.25">
      <c r="B2086" s="554">
        <v>1984</v>
      </c>
      <c r="C2086" s="555"/>
      <c r="D2086" s="556"/>
      <c r="E2086" s="290" t="s">
        <v>395</v>
      </c>
      <c r="F2086" s="290" t="s">
        <v>910</v>
      </c>
      <c r="G2086" s="290" t="s">
        <v>397</v>
      </c>
      <c r="H2086" s="183" t="str">
        <f>INDEX(Sector!$D$57:$D$776,MATCH('Energy consumption (raw)'!F2086,Sector!$C$57:$C$776,FALSE))</f>
        <v>Producing concrete and products from cement and gypsum</v>
      </c>
      <c r="I2086" s="183" t="str">
        <f>IF(G2086=Sector!$B$50,Sector!$B$50,IF(G2086=Sector!$B$51,Sector!$B$51,IF(G2086=Sector!$B$53,Sector!$B$53,INDEX(Sector!$E$57:$E$776,MATCH('Energy consumption (raw)'!F2086,Sector!$C$57:$C$776,FALSE)))))</f>
        <v>23 Manufacture of other non-metallic mineral products</v>
      </c>
      <c r="J2086" s="561">
        <v>38094800</v>
      </c>
      <c r="K2086" s="561">
        <v>37631090</v>
      </c>
      <c r="L2086" s="290"/>
      <c r="M2086" s="290"/>
      <c r="N2086" s="290"/>
      <c r="O2086" s="290"/>
      <c r="P2086" s="290"/>
      <c r="Q2086" s="290"/>
      <c r="R2086" s="290">
        <v>53.516078431372556</v>
      </c>
      <c r="S2086" s="290"/>
      <c r="T2086" s="290"/>
      <c r="U2086" s="290"/>
      <c r="V2086" s="290"/>
      <c r="W2086" s="290"/>
      <c r="X2086" s="290"/>
      <c r="Y2086" s="290"/>
      <c r="Z2086" s="290"/>
      <c r="AA2086" s="290"/>
      <c r="AB2086" s="290"/>
      <c r="AC2086" s="290"/>
      <c r="AD2086" s="290"/>
      <c r="AE2086" s="290"/>
      <c r="AF2086" s="290"/>
      <c r="AG2086" s="561">
        <v>5861.0635870000006</v>
      </c>
      <c r="AH2086" s="561"/>
      <c r="AI2086" s="290" t="s">
        <v>310</v>
      </c>
      <c r="AJ2086" s="290" t="s">
        <v>362</v>
      </c>
    </row>
    <row r="2087" spans="2:36" x14ac:dyDescent="0.25">
      <c r="B2087" s="554">
        <v>1985</v>
      </c>
      <c r="C2087" s="555"/>
      <c r="D2087" s="556"/>
      <c r="E2087" s="290" t="s">
        <v>395</v>
      </c>
      <c r="F2087" s="290" t="s">
        <v>817</v>
      </c>
      <c r="G2087" s="290" t="s">
        <v>397</v>
      </c>
      <c r="H2087" s="183" t="str">
        <f>INDEX(Sector!$D$57:$D$776,MATCH('Energy consumption (raw)'!F2087,Sector!$C$57:$C$776,FALSE))</f>
        <v>Gas production, gas fuel distribution by pipeline</v>
      </c>
      <c r="I2087" s="183" t="str">
        <f>IF(G2087=Sector!$B$50,Sector!$B$50,IF(G2087=Sector!$B$51,Sector!$B$51,IF(G2087=Sector!$B$53,Sector!$B$53,INDEX(Sector!$E$57:$E$776,MATCH('Energy consumption (raw)'!F2087,Sector!$C$57:$C$776,FALSE)))))</f>
        <v>06 Extraction of crude petroleum and natural gas</v>
      </c>
      <c r="J2087" s="561"/>
      <c r="K2087" s="561">
        <v>15672400</v>
      </c>
      <c r="L2087" s="290"/>
      <c r="M2087" s="290"/>
      <c r="N2087" s="290"/>
      <c r="O2087" s="290"/>
      <c r="P2087" s="290"/>
      <c r="Q2087" s="290"/>
      <c r="R2087" s="290">
        <v>430</v>
      </c>
      <c r="S2087" s="290"/>
      <c r="T2087" s="290"/>
      <c r="U2087" s="290"/>
      <c r="V2087" s="290"/>
      <c r="W2087" s="290"/>
      <c r="X2087" s="290">
        <v>1.3</v>
      </c>
      <c r="Y2087" s="290"/>
      <c r="Z2087" s="290"/>
      <c r="AA2087" s="290"/>
      <c r="AB2087" s="290"/>
      <c r="AC2087" s="290"/>
      <c r="AD2087" s="290"/>
      <c r="AE2087" s="290"/>
      <c r="AF2087" s="290"/>
      <c r="AG2087" s="561">
        <v>4026.8513200000002</v>
      </c>
      <c r="AH2087" s="561"/>
      <c r="AI2087" s="290" t="s">
        <v>310</v>
      </c>
      <c r="AJ2087" s="290" t="s">
        <v>362</v>
      </c>
    </row>
    <row r="2088" spans="2:36" x14ac:dyDescent="0.25">
      <c r="B2088" s="554">
        <v>1986</v>
      </c>
      <c r="C2088" s="555"/>
      <c r="D2088" s="556"/>
      <c r="E2088" s="290" t="s">
        <v>395</v>
      </c>
      <c r="F2088" s="290" t="s">
        <v>393</v>
      </c>
      <c r="G2088" s="290" t="s">
        <v>397</v>
      </c>
      <c r="H2088" s="183" t="str">
        <f>INDEX(Sector!$D$57:$D$776,MATCH('Energy consumption (raw)'!F2088,Sector!$C$57:$C$776,FALSE))</f>
        <v>Milling and production of flour</v>
      </c>
      <c r="I2088" s="183" t="str">
        <f>IF(G2088=Sector!$B$50,Sector!$B$50,IF(G2088=Sector!$B$51,Sector!$B$51,IF(G2088=Sector!$B$53,Sector!$B$53,INDEX(Sector!$E$57:$E$776,MATCH('Energy consumption (raw)'!F2088,Sector!$C$57:$C$776,FALSE)))))</f>
        <v>10 Manufacture of food products</v>
      </c>
      <c r="J2088" s="561"/>
      <c r="K2088" s="561">
        <v>20510900</v>
      </c>
      <c r="L2088" s="290"/>
      <c r="M2088" s="290"/>
      <c r="N2088" s="290"/>
      <c r="O2088" s="290"/>
      <c r="P2088" s="290"/>
      <c r="Q2088" s="290"/>
      <c r="R2088" s="290">
        <v>0.45</v>
      </c>
      <c r="S2088" s="290"/>
      <c r="T2088" s="290"/>
      <c r="U2088" s="290"/>
      <c r="V2088" s="290"/>
      <c r="W2088" s="290"/>
      <c r="X2088" s="290"/>
      <c r="Y2088" s="290"/>
      <c r="Z2088" s="290"/>
      <c r="AA2088" s="290"/>
      <c r="AB2088" s="290"/>
      <c r="AC2088" s="290"/>
      <c r="AD2088" s="290"/>
      <c r="AE2088" s="290"/>
      <c r="AF2088" s="290"/>
      <c r="AG2088" s="561">
        <v>3165.2908699999998</v>
      </c>
      <c r="AH2088" s="561">
        <v>67347.619720600007</v>
      </c>
      <c r="AI2088" s="290" t="s">
        <v>310</v>
      </c>
      <c r="AJ2088" s="290" t="s">
        <v>362</v>
      </c>
    </row>
    <row r="2089" spans="2:36" x14ac:dyDescent="0.25">
      <c r="B2089" s="554">
        <v>1987</v>
      </c>
      <c r="C2089" s="555"/>
      <c r="D2089" s="556"/>
      <c r="E2089" s="290" t="s">
        <v>395</v>
      </c>
      <c r="F2089" s="290" t="s">
        <v>674</v>
      </c>
      <c r="G2089" s="290" t="s">
        <v>397</v>
      </c>
      <c r="H2089" s="183" t="str">
        <f>INDEX(Sector!$D$57:$D$776,MATCH('Energy consumption (raw)'!F2089,Sector!$C$57:$C$776,FALSE))</f>
        <v>Production of cement, lime and gypsum</v>
      </c>
      <c r="I2089" s="183" t="str">
        <f>IF(G2089=Sector!$B$50,Sector!$B$50,IF(G2089=Sector!$B$51,Sector!$B$51,IF(G2089=Sector!$B$53,Sector!$B$53,INDEX(Sector!$E$57:$E$776,MATCH('Energy consumption (raw)'!F2089,Sector!$C$57:$C$776,FALSE)))))</f>
        <v>23 Manufacture of other non-metallic mineral products</v>
      </c>
      <c r="J2089" s="561">
        <v>29628400</v>
      </c>
      <c r="K2089" s="561">
        <v>29648400</v>
      </c>
      <c r="L2089" s="290"/>
      <c r="M2089" s="290"/>
      <c r="N2089" s="290"/>
      <c r="O2089" s="290"/>
      <c r="P2089" s="290"/>
      <c r="Q2089" s="290"/>
      <c r="R2089" s="290">
        <v>10.352941176470589</v>
      </c>
      <c r="S2089" s="290"/>
      <c r="T2089" s="290"/>
      <c r="U2089" s="290"/>
      <c r="V2089" s="290"/>
      <c r="W2089" s="290"/>
      <c r="X2089" s="290"/>
      <c r="Y2089" s="290"/>
      <c r="Z2089" s="290"/>
      <c r="AA2089" s="290"/>
      <c r="AB2089" s="290"/>
      <c r="AC2089" s="290"/>
      <c r="AD2089" s="290"/>
      <c r="AE2089" s="290"/>
      <c r="AF2089" s="290"/>
      <c r="AG2089" s="561">
        <v>4585.3081200000006</v>
      </c>
      <c r="AH2089" s="561"/>
      <c r="AI2089" s="290" t="s">
        <v>310</v>
      </c>
      <c r="AJ2089" s="290" t="s">
        <v>362</v>
      </c>
    </row>
    <row r="2090" spans="2:36" x14ac:dyDescent="0.25">
      <c r="B2090" s="554">
        <v>1988</v>
      </c>
      <c r="C2090" s="555"/>
      <c r="D2090" s="556"/>
      <c r="E2090" s="290" t="s">
        <v>395</v>
      </c>
      <c r="F2090" s="290" t="s">
        <v>433</v>
      </c>
      <c r="G2090" s="290" t="s">
        <v>397</v>
      </c>
      <c r="H2090" s="183" t="str">
        <f>INDEX(Sector!$D$57:$D$776,MATCH('Energy consumption (raw)'!F2090,Sector!$C$57:$C$776,FALSE))</f>
        <v>Producing plastics and synthetic rubber in primary form</v>
      </c>
      <c r="I2090" s="183" t="str">
        <f>IF(G2090=Sector!$B$50,Sector!$B$50,IF(G2090=Sector!$B$51,Sector!$B$51,IF(G2090=Sector!$B$53,Sector!$B$53,INDEX(Sector!$E$57:$E$776,MATCH('Energy consumption (raw)'!F2090,Sector!$C$57:$C$776,FALSE)))))</f>
        <v>22 Manufacture of rubber and plastics products</v>
      </c>
      <c r="J2090" s="561">
        <v>28408000</v>
      </c>
      <c r="K2090" s="561">
        <v>28133100</v>
      </c>
      <c r="L2090" s="290"/>
      <c r="M2090" s="290"/>
      <c r="N2090" s="290">
        <v>16898</v>
      </c>
      <c r="O2090" s="290"/>
      <c r="P2090" s="290"/>
      <c r="Q2090" s="290"/>
      <c r="R2090" s="290">
        <v>43.378823529411768</v>
      </c>
      <c r="S2090" s="290"/>
      <c r="T2090" s="290"/>
      <c r="U2090" s="290"/>
      <c r="V2090" s="290"/>
      <c r="W2090" s="290"/>
      <c r="X2090" s="290"/>
      <c r="Y2090" s="290">
        <v>1.75</v>
      </c>
      <c r="Z2090" s="290"/>
      <c r="AA2090" s="290"/>
      <c r="AB2090" s="290"/>
      <c r="AC2090" s="290"/>
      <c r="AD2090" s="290"/>
      <c r="AE2090" s="290"/>
      <c r="AF2090" s="290"/>
      <c r="AG2090" s="561">
        <v>16215.691229999999</v>
      </c>
      <c r="AH2090" s="561">
        <v>4505.7451600000004</v>
      </c>
      <c r="AI2090" s="290" t="s">
        <v>310</v>
      </c>
      <c r="AJ2090" s="290" t="s">
        <v>362</v>
      </c>
    </row>
    <row r="2091" spans="2:36" x14ac:dyDescent="0.25">
      <c r="B2091" s="554">
        <v>1989</v>
      </c>
      <c r="C2091" s="555"/>
      <c r="D2091" s="556"/>
      <c r="E2091" s="290" t="s">
        <v>395</v>
      </c>
      <c r="F2091" s="290" t="s">
        <v>475</v>
      </c>
      <c r="G2091" s="290" t="s">
        <v>397</v>
      </c>
      <c r="H2091" s="183" t="str">
        <f>INDEX(Sector!$D$57:$D$776,MATCH('Energy consumption (raw)'!F2091,Sector!$C$57:$C$776,FALSE))</f>
        <v>Manufacture of paper and paper products</v>
      </c>
      <c r="I2091" s="183" t="str">
        <f>IF(G2091=Sector!$B$50,Sector!$B$50,IF(G2091=Sector!$B$51,Sector!$B$51,IF(G2091=Sector!$B$53,Sector!$B$53,INDEX(Sector!$E$57:$E$776,MATCH('Energy consumption (raw)'!F2091,Sector!$C$57:$C$776,FALSE)))))</f>
        <v>17 Manufacture of paper and paper products</v>
      </c>
      <c r="J2091" s="561"/>
      <c r="K2091" s="561">
        <v>98865300</v>
      </c>
      <c r="L2091" s="290"/>
      <c r="M2091" s="290"/>
      <c r="N2091" s="290"/>
      <c r="O2091" s="290"/>
      <c r="P2091" s="290"/>
      <c r="Q2091" s="290"/>
      <c r="R2091" s="290">
        <v>6</v>
      </c>
      <c r="S2091" s="290"/>
      <c r="T2091" s="290"/>
      <c r="U2091" s="290"/>
      <c r="V2091" s="290"/>
      <c r="W2091" s="290"/>
      <c r="X2091" s="290">
        <v>1.74</v>
      </c>
      <c r="Y2091" s="290"/>
      <c r="Z2091" s="290"/>
      <c r="AA2091" s="290"/>
      <c r="AB2091" s="290"/>
      <c r="AC2091" s="290"/>
      <c r="AD2091" s="290"/>
      <c r="AE2091" s="290"/>
      <c r="AF2091" s="290"/>
      <c r="AG2091" s="561">
        <v>16827.035790000002</v>
      </c>
      <c r="AH2091" s="561">
        <v>13488.724020000001</v>
      </c>
      <c r="AI2091" s="290" t="s">
        <v>310</v>
      </c>
      <c r="AJ2091" s="290" t="s">
        <v>362</v>
      </c>
    </row>
    <row r="2092" spans="2:36" x14ac:dyDescent="0.25">
      <c r="B2092" s="554">
        <v>1990</v>
      </c>
      <c r="C2092" s="555"/>
      <c r="D2092" s="556"/>
      <c r="E2092" s="290" t="s">
        <v>395</v>
      </c>
      <c r="F2092" s="290" t="s">
        <v>461</v>
      </c>
      <c r="G2092" s="290" t="s">
        <v>397</v>
      </c>
      <c r="H2092" s="183" t="str">
        <f>INDEX(Sector!$D$57:$D$776,MATCH('Energy consumption (raw)'!F2092,Sector!$C$57:$C$776,FALSE))</f>
        <v>Iron and steel production</v>
      </c>
      <c r="I2092" s="183" t="str">
        <f>IF(G2092=Sector!$B$50,Sector!$B$50,IF(G2092=Sector!$B$51,Sector!$B$51,IF(G2092=Sector!$B$53,Sector!$B$53,INDEX(Sector!$E$57:$E$776,MATCH('Energy consumption (raw)'!F2092,Sector!$C$57:$C$776,FALSE)))))</f>
        <v>24 Manufacture of basic metals</v>
      </c>
      <c r="J2092" s="561"/>
      <c r="K2092" s="561">
        <v>153619300</v>
      </c>
      <c r="L2092" s="290"/>
      <c r="M2092" s="290"/>
      <c r="N2092" s="290">
        <v>10</v>
      </c>
      <c r="O2092" s="290"/>
      <c r="P2092" s="290"/>
      <c r="Q2092" s="290"/>
      <c r="R2092" s="290">
        <v>405.7</v>
      </c>
      <c r="S2092" s="290"/>
      <c r="T2092" s="290"/>
      <c r="U2092" s="290"/>
      <c r="V2092" s="290"/>
      <c r="W2092" s="290"/>
      <c r="X2092" s="290">
        <v>12.22</v>
      </c>
      <c r="Y2092" s="290"/>
      <c r="Z2092" s="290"/>
      <c r="AA2092" s="290"/>
      <c r="AB2092" s="290"/>
      <c r="AC2092" s="290"/>
      <c r="AD2092" s="290"/>
      <c r="AE2092" s="290"/>
      <c r="AF2092" s="290"/>
      <c r="AG2092" s="561">
        <v>35122.271990000001</v>
      </c>
      <c r="AH2092" s="561"/>
      <c r="AI2092" s="290" t="s">
        <v>310</v>
      </c>
      <c r="AJ2092" s="290" t="s">
        <v>362</v>
      </c>
    </row>
    <row r="2093" spans="2:36" x14ac:dyDescent="0.25">
      <c r="B2093" s="554">
        <v>1991</v>
      </c>
      <c r="C2093" s="555"/>
      <c r="D2093" s="556"/>
      <c r="E2093" s="290" t="s">
        <v>395</v>
      </c>
      <c r="F2093" s="290" t="s">
        <v>650</v>
      </c>
      <c r="G2093" s="290" t="s">
        <v>397</v>
      </c>
      <c r="H2093" s="183" t="str">
        <f>INDEX(Sector!$D$57:$D$776,MATCH('Energy consumption (raw)'!F2093,Sector!$C$57:$C$776,FALSE))</f>
        <v>Production of fertilizers and nitrogen compounds</v>
      </c>
      <c r="I2093" s="183" t="str">
        <f>IF(G2093=Sector!$B$50,Sector!$B$50,IF(G2093=Sector!$B$51,Sector!$B$51,IF(G2093=Sector!$B$53,Sector!$B$53,INDEX(Sector!$E$57:$E$776,MATCH('Energy consumption (raw)'!F2093,Sector!$C$57:$C$776,FALSE)))))</f>
        <v>20 Manufacture of chemicals and chemical products</v>
      </c>
      <c r="J2093" s="561"/>
      <c r="K2093" s="561">
        <v>25590900</v>
      </c>
      <c r="L2093" s="290"/>
      <c r="M2093" s="290"/>
      <c r="N2093" s="290"/>
      <c r="O2093" s="290"/>
      <c r="P2093" s="290"/>
      <c r="Q2093" s="290"/>
      <c r="R2093" s="290">
        <v>159.34901960784313</v>
      </c>
      <c r="S2093" s="290"/>
      <c r="T2093" s="290"/>
      <c r="U2093" s="290"/>
      <c r="V2093" s="290">
        <v>3.12</v>
      </c>
      <c r="W2093" s="290"/>
      <c r="X2093" s="290">
        <v>23</v>
      </c>
      <c r="Y2093" s="290"/>
      <c r="Z2093" s="290"/>
      <c r="AA2093" s="290"/>
      <c r="AB2093" s="290"/>
      <c r="AC2093" s="290"/>
      <c r="AD2093" s="290"/>
      <c r="AE2093" s="290"/>
      <c r="AF2093" s="290"/>
      <c r="AG2093" s="561">
        <v>24814.487870000001</v>
      </c>
      <c r="AH2093" s="561"/>
      <c r="AI2093" s="290" t="s">
        <v>310</v>
      </c>
      <c r="AJ2093" s="290" t="s">
        <v>362</v>
      </c>
    </row>
    <row r="2094" spans="2:36" x14ac:dyDescent="0.25">
      <c r="B2094" s="554">
        <v>1992</v>
      </c>
      <c r="C2094" s="555"/>
      <c r="D2094" s="556"/>
      <c r="E2094" s="290" t="s">
        <v>395</v>
      </c>
      <c r="F2094" s="290" t="s">
        <v>461</v>
      </c>
      <c r="G2094" s="290" t="s">
        <v>397</v>
      </c>
      <c r="H2094" s="183" t="str">
        <f>INDEX(Sector!$D$57:$D$776,MATCH('Energy consumption (raw)'!F2094,Sector!$C$57:$C$776,FALSE))</f>
        <v>Iron and steel production</v>
      </c>
      <c r="I2094" s="183" t="str">
        <f>IF(G2094=Sector!$B$50,Sector!$B$50,IF(G2094=Sector!$B$51,Sector!$B$51,IF(G2094=Sector!$B$53,Sector!$B$53,INDEX(Sector!$E$57:$E$776,MATCH('Energy consumption (raw)'!F2094,Sector!$C$57:$C$776,FALSE)))))</f>
        <v>24 Manufacture of basic metals</v>
      </c>
      <c r="J2094" s="561"/>
      <c r="K2094" s="561">
        <v>34716640</v>
      </c>
      <c r="L2094" s="290"/>
      <c r="M2094" s="290"/>
      <c r="N2094" s="290"/>
      <c r="O2094" s="290"/>
      <c r="P2094" s="290"/>
      <c r="Q2094" s="290"/>
      <c r="R2094" s="290"/>
      <c r="S2094" s="290"/>
      <c r="T2094" s="290"/>
      <c r="U2094" s="290"/>
      <c r="V2094" s="290"/>
      <c r="W2094" s="290"/>
      <c r="X2094" s="290">
        <v>3.21</v>
      </c>
      <c r="Y2094" s="290"/>
      <c r="Z2094" s="290"/>
      <c r="AA2094" s="290"/>
      <c r="AB2094" s="290"/>
      <c r="AC2094" s="290"/>
      <c r="AD2094" s="290"/>
      <c r="AE2094" s="290"/>
      <c r="AF2094" s="290"/>
      <c r="AG2094" s="561">
        <v>8245.7775519999996</v>
      </c>
      <c r="AH2094" s="561"/>
      <c r="AI2094" s="290" t="s">
        <v>310</v>
      </c>
      <c r="AJ2094" s="290" t="s">
        <v>362</v>
      </c>
    </row>
    <row r="2095" spans="2:36" x14ac:dyDescent="0.25">
      <c r="B2095" s="554">
        <v>1993</v>
      </c>
      <c r="C2095" s="555"/>
      <c r="D2095" s="556"/>
      <c r="E2095" s="290" t="s">
        <v>395</v>
      </c>
      <c r="F2095" s="290" t="s">
        <v>461</v>
      </c>
      <c r="G2095" s="290" t="s">
        <v>397</v>
      </c>
      <c r="H2095" s="183" t="str">
        <f>INDEX(Sector!$D$57:$D$776,MATCH('Energy consumption (raw)'!F2095,Sector!$C$57:$C$776,FALSE))</f>
        <v>Iron and steel production</v>
      </c>
      <c r="I2095" s="183" t="str">
        <f>IF(G2095=Sector!$B$50,Sector!$B$50,IF(G2095=Sector!$B$51,Sector!$B$51,IF(G2095=Sector!$B$53,Sector!$B$53,INDEX(Sector!$E$57:$E$776,MATCH('Energy consumption (raw)'!F2095,Sector!$C$57:$C$776,FALSE)))))</f>
        <v>24 Manufacture of basic metals</v>
      </c>
      <c r="J2095" s="561">
        <v>43985400</v>
      </c>
      <c r="K2095" s="561">
        <v>44334100</v>
      </c>
      <c r="L2095" s="290"/>
      <c r="M2095" s="290"/>
      <c r="N2095" s="290"/>
      <c r="O2095" s="290"/>
      <c r="P2095" s="290"/>
      <c r="Q2095" s="290"/>
      <c r="R2095" s="290">
        <v>295.89568627450979</v>
      </c>
      <c r="S2095" s="290"/>
      <c r="T2095" s="290"/>
      <c r="U2095" s="290"/>
      <c r="V2095" s="290"/>
      <c r="W2095" s="290"/>
      <c r="X2095" s="290">
        <v>20.76</v>
      </c>
      <c r="Y2095" s="290"/>
      <c r="Z2095" s="290"/>
      <c r="AA2095" s="290"/>
      <c r="AB2095" s="290"/>
      <c r="AC2095" s="290"/>
      <c r="AD2095" s="290"/>
      <c r="AE2095" s="290"/>
      <c r="AF2095" s="290"/>
      <c r="AG2095" s="561">
        <v>25826.56523</v>
      </c>
      <c r="AH2095" s="561">
        <v>23694.983630000002</v>
      </c>
      <c r="AI2095" s="290" t="s">
        <v>310</v>
      </c>
      <c r="AJ2095" s="290" t="s">
        <v>362</v>
      </c>
    </row>
    <row r="2096" spans="2:36" x14ac:dyDescent="0.25">
      <c r="B2096" s="554">
        <v>1994</v>
      </c>
      <c r="C2096" s="555"/>
      <c r="D2096" s="556"/>
      <c r="E2096" s="290" t="s">
        <v>395</v>
      </c>
      <c r="F2096" s="290" t="s">
        <v>920</v>
      </c>
      <c r="G2096" s="290" t="s">
        <v>397</v>
      </c>
      <c r="H2096" s="183" t="str">
        <f>INDEX(Sector!$D$57:$D$776,MATCH('Energy consumption (raw)'!F2096,Sector!$C$57:$C$776,FALSE))</f>
        <v>Manufacture of suitcases, bags and the like, manufacture of seat cushions</v>
      </c>
      <c r="I2096" s="183" t="str">
        <f>IF(G2096=Sector!$B$50,Sector!$B$50,IF(G2096=Sector!$B$51,Sector!$B$51,IF(G2096=Sector!$B$53,Sector!$B$53,INDEX(Sector!$E$57:$E$776,MATCH('Energy consumption (raw)'!F2096,Sector!$C$57:$C$776,FALSE)))))</f>
        <v>13 Manufacture of textiles</v>
      </c>
      <c r="J2096" s="561">
        <v>16143400</v>
      </c>
      <c r="K2096" s="561">
        <v>16143400</v>
      </c>
      <c r="L2096" s="290"/>
      <c r="M2096" s="290"/>
      <c r="N2096" s="290">
        <v>6949.2</v>
      </c>
      <c r="O2096" s="290"/>
      <c r="P2096" s="290"/>
      <c r="Q2096" s="290"/>
      <c r="R2096" s="290"/>
      <c r="S2096" s="290"/>
      <c r="T2096" s="290"/>
      <c r="U2096" s="290"/>
      <c r="V2096" s="290"/>
      <c r="W2096" s="290"/>
      <c r="X2096" s="290"/>
      <c r="Y2096" s="290"/>
      <c r="Z2096" s="290"/>
      <c r="AA2096" s="290"/>
      <c r="AB2096" s="290"/>
      <c r="AC2096" s="290"/>
      <c r="AD2096" s="290"/>
      <c r="AE2096" s="290"/>
      <c r="AF2096" s="290"/>
      <c r="AG2096" s="561">
        <v>7355.3666199999998</v>
      </c>
      <c r="AH2096" s="561">
        <v>8306</v>
      </c>
      <c r="AI2096" s="290" t="s">
        <v>310</v>
      </c>
      <c r="AJ2096" s="290" t="s">
        <v>362</v>
      </c>
    </row>
    <row r="2097" spans="2:36" x14ac:dyDescent="0.25">
      <c r="B2097" s="554">
        <v>1995</v>
      </c>
      <c r="C2097" s="555"/>
      <c r="D2097" s="556"/>
      <c r="E2097" s="290" t="s">
        <v>395</v>
      </c>
      <c r="F2097" s="290" t="s">
        <v>524</v>
      </c>
      <c r="G2097" s="290" t="s">
        <v>397</v>
      </c>
      <c r="H2097" s="183" t="str">
        <f>INDEX(Sector!$D$57:$D$776,MATCH('Energy consumption (raw)'!F2097,Sector!$C$57:$C$776,FALSE))</f>
        <v>Shipbuilding and floating structures</v>
      </c>
      <c r="I2097" s="183" t="str">
        <f>IF(G2097=Sector!$B$50,Sector!$B$50,IF(G2097=Sector!$B$51,Sector!$B$51,IF(G2097=Sector!$B$53,Sector!$B$53,INDEX(Sector!$E$57:$E$776,MATCH('Energy consumption (raw)'!F2097,Sector!$C$57:$C$776,FALSE)))))</f>
        <v>30 Manufacture of other transport equipment</v>
      </c>
      <c r="J2097" s="561"/>
      <c r="K2097" s="561">
        <v>6360700</v>
      </c>
      <c r="L2097" s="290"/>
      <c r="M2097" s="290"/>
      <c r="N2097" s="290"/>
      <c r="O2097" s="290"/>
      <c r="P2097" s="290"/>
      <c r="Q2097" s="290"/>
      <c r="R2097" s="290">
        <v>473.93279999999999</v>
      </c>
      <c r="S2097" s="290"/>
      <c r="T2097" s="290"/>
      <c r="U2097" s="290"/>
      <c r="V2097" s="290"/>
      <c r="W2097" s="290"/>
      <c r="X2097" s="290"/>
      <c r="Y2097" s="290">
        <v>36.729999999999997</v>
      </c>
      <c r="Z2097" s="290"/>
      <c r="AA2097" s="290"/>
      <c r="AB2097" s="290"/>
      <c r="AC2097" s="290"/>
      <c r="AD2097" s="290"/>
      <c r="AE2097" s="290"/>
      <c r="AF2097" s="290"/>
      <c r="AG2097" s="561">
        <v>1504.9031660000001</v>
      </c>
      <c r="AH2097" s="561">
        <v>1340.9223730000001</v>
      </c>
      <c r="AI2097" s="290" t="s">
        <v>310</v>
      </c>
      <c r="AJ2097" s="290" t="s">
        <v>362</v>
      </c>
    </row>
    <row r="2098" spans="2:36" x14ac:dyDescent="0.25">
      <c r="B2098" s="554">
        <v>1996</v>
      </c>
      <c r="C2098" s="555"/>
      <c r="D2098" s="556"/>
      <c r="E2098" s="290" t="s">
        <v>395</v>
      </c>
      <c r="F2098" s="290" t="s">
        <v>523</v>
      </c>
      <c r="G2098" s="290" t="s">
        <v>397</v>
      </c>
      <c r="H2098" s="183" t="str">
        <f>INDEX(Sector!$D$57:$D$776,MATCH('Energy consumption (raw)'!F2098,Sector!$C$57:$C$776,FALSE))</f>
        <v>Power production</v>
      </c>
      <c r="I2098" s="183" t="str">
        <f>IF(G2098=Sector!$B$50,Sector!$B$50,IF(G2098=Sector!$B$51,Sector!$B$51,IF(G2098=Sector!$B$53,Sector!$B$53,INDEX(Sector!$E$57:$E$776,MATCH('Energy consumption (raw)'!F2098,Sector!$C$57:$C$776,FALSE)))))</f>
        <v>35 Electricity, gas, steam and air conditioning supply</v>
      </c>
      <c r="J2098" s="561"/>
      <c r="K2098" s="561"/>
      <c r="L2098" s="290"/>
      <c r="M2098" s="290"/>
      <c r="N2098" s="290">
        <v>26335</v>
      </c>
      <c r="O2098" s="290"/>
      <c r="P2098" s="290"/>
      <c r="Q2098" s="290"/>
      <c r="R2098" s="290"/>
      <c r="S2098" s="290"/>
      <c r="T2098" s="290"/>
      <c r="U2098" s="290"/>
      <c r="V2098" s="290"/>
      <c r="W2098" s="290"/>
      <c r="X2098" s="290">
        <v>30</v>
      </c>
      <c r="Y2098" s="290"/>
      <c r="Z2098" s="290"/>
      <c r="AA2098" s="290"/>
      <c r="AB2098" s="290"/>
      <c r="AC2098" s="290"/>
      <c r="AD2098" s="290"/>
      <c r="AE2098" s="290"/>
      <c r="AF2098" s="290"/>
      <c r="AG2098" s="561">
        <v>45434.5</v>
      </c>
      <c r="AH2098" s="561">
        <v>26383</v>
      </c>
      <c r="AI2098" s="290" t="s">
        <v>310</v>
      </c>
      <c r="AJ2098" s="290" t="s">
        <v>362</v>
      </c>
    </row>
    <row r="2099" spans="2:36" x14ac:dyDescent="0.25">
      <c r="B2099" s="554">
        <v>1997</v>
      </c>
      <c r="C2099" s="555"/>
      <c r="D2099" s="556"/>
      <c r="E2099" s="290" t="s">
        <v>395</v>
      </c>
      <c r="F2099" s="290" t="s">
        <v>461</v>
      </c>
      <c r="G2099" s="290" t="s">
        <v>397</v>
      </c>
      <c r="H2099" s="183" t="str">
        <f>INDEX(Sector!$D$57:$D$776,MATCH('Energy consumption (raw)'!F2099,Sector!$C$57:$C$776,FALSE))</f>
        <v>Iron and steel production</v>
      </c>
      <c r="I2099" s="183" t="str">
        <f>IF(G2099=Sector!$B$50,Sector!$B$50,IF(G2099=Sector!$B$51,Sector!$B$51,IF(G2099=Sector!$B$53,Sector!$B$53,INDEX(Sector!$E$57:$E$776,MATCH('Energy consumption (raw)'!F2099,Sector!$C$57:$C$776,FALSE)))))</f>
        <v>24 Manufacture of basic metals</v>
      </c>
      <c r="J2099" s="561">
        <v>136142653</v>
      </c>
      <c r="K2099" s="561">
        <v>146304653</v>
      </c>
      <c r="L2099" s="290"/>
      <c r="M2099" s="290"/>
      <c r="N2099" s="290"/>
      <c r="O2099" s="290"/>
      <c r="P2099" s="290"/>
      <c r="Q2099" s="290"/>
      <c r="R2099" s="290"/>
      <c r="S2099" s="290"/>
      <c r="T2099" s="290"/>
      <c r="U2099" s="290"/>
      <c r="V2099" s="290"/>
      <c r="W2099" s="290"/>
      <c r="X2099" s="290">
        <v>22.96</v>
      </c>
      <c r="Y2099" s="290">
        <v>14.99</v>
      </c>
      <c r="Z2099" s="290"/>
      <c r="AA2099" s="290"/>
      <c r="AB2099" s="290"/>
      <c r="AC2099" s="290"/>
      <c r="AD2099" s="290"/>
      <c r="AE2099" s="290"/>
      <c r="AF2099" s="290"/>
      <c r="AG2099" s="561">
        <v>43255.147057900002</v>
      </c>
      <c r="AH2099" s="561"/>
      <c r="AI2099" s="290" t="s">
        <v>310</v>
      </c>
      <c r="AJ2099" s="290" t="s">
        <v>362</v>
      </c>
    </row>
    <row r="2100" spans="2:36" x14ac:dyDescent="0.25">
      <c r="B2100" s="554">
        <v>1998</v>
      </c>
      <c r="C2100" s="555"/>
      <c r="D2100" s="556"/>
      <c r="E2100" s="290" t="s">
        <v>395</v>
      </c>
      <c r="F2100" s="290" t="s">
        <v>744</v>
      </c>
      <c r="G2100" s="290" t="s">
        <v>397</v>
      </c>
      <c r="H2100" s="183" t="str">
        <f>INDEX(Sector!$D$57:$D$776,MATCH('Energy consumption (raw)'!F2100,Sector!$C$57:$C$776,FALSE))</f>
        <v>Producing refined petroleum products</v>
      </c>
      <c r="I2100" s="183" t="str">
        <f>IF(G2100=Sector!$B$50,Sector!$B$50,IF(G2100=Sector!$B$51,Sector!$B$51,IF(G2100=Sector!$B$53,Sector!$B$53,INDEX(Sector!$E$57:$E$776,MATCH('Energy consumption (raw)'!F2100,Sector!$C$57:$C$776,FALSE)))))</f>
        <v>19 Manufacture of coke and refined petroleum products</v>
      </c>
      <c r="J2100" s="561"/>
      <c r="K2100" s="561">
        <v>278795</v>
      </c>
      <c r="L2100" s="290"/>
      <c r="M2100" s="290"/>
      <c r="N2100" s="290"/>
      <c r="O2100" s="290"/>
      <c r="P2100" s="290"/>
      <c r="Q2100" s="290"/>
      <c r="R2100" s="290">
        <v>6145</v>
      </c>
      <c r="S2100" s="290"/>
      <c r="T2100" s="290"/>
      <c r="U2100" s="290"/>
      <c r="V2100" s="290"/>
      <c r="W2100" s="290"/>
      <c r="X2100" s="290"/>
      <c r="Y2100" s="290"/>
      <c r="Z2100" s="290"/>
      <c r="AA2100" s="290"/>
      <c r="AB2100" s="290"/>
      <c r="AC2100" s="290"/>
      <c r="AD2100" s="290"/>
      <c r="AE2100" s="290"/>
      <c r="AF2100" s="290"/>
      <c r="AG2100" s="561">
        <v>6310.9180685000001</v>
      </c>
      <c r="AH2100" s="561"/>
      <c r="AI2100" s="290" t="s">
        <v>310</v>
      </c>
      <c r="AJ2100" s="290" t="s">
        <v>362</v>
      </c>
    </row>
    <row r="2101" spans="2:36" x14ac:dyDescent="0.25">
      <c r="B2101" s="554">
        <v>1999</v>
      </c>
      <c r="C2101" s="555"/>
      <c r="D2101" s="556"/>
      <c r="E2101" s="290" t="s">
        <v>395</v>
      </c>
      <c r="F2101" s="290" t="s">
        <v>461</v>
      </c>
      <c r="G2101" s="290" t="s">
        <v>397</v>
      </c>
      <c r="H2101" s="183" t="str">
        <f>INDEX(Sector!$D$57:$D$776,MATCH('Energy consumption (raw)'!F2101,Sector!$C$57:$C$776,FALSE))</f>
        <v>Iron and steel production</v>
      </c>
      <c r="I2101" s="183" t="str">
        <f>IF(G2101=Sector!$B$50,Sector!$B$50,IF(G2101=Sector!$B$51,Sector!$B$51,IF(G2101=Sector!$B$53,Sector!$B$53,INDEX(Sector!$E$57:$E$776,MATCH('Energy consumption (raw)'!F2101,Sector!$C$57:$C$776,FALSE)))))</f>
        <v>24 Manufacture of basic metals</v>
      </c>
      <c r="J2101" s="561">
        <v>210337100</v>
      </c>
      <c r="K2101" s="561">
        <v>220784100</v>
      </c>
      <c r="L2101" s="290"/>
      <c r="M2101" s="290"/>
      <c r="N2101" s="290">
        <v>5315.1200000000008</v>
      </c>
      <c r="O2101" s="290"/>
      <c r="P2101" s="290"/>
      <c r="Q2101" s="290"/>
      <c r="R2101" s="290">
        <v>440</v>
      </c>
      <c r="S2101" s="290"/>
      <c r="T2101" s="290"/>
      <c r="U2101" s="290"/>
      <c r="V2101" s="290"/>
      <c r="W2101" s="290"/>
      <c r="X2101" s="290">
        <v>1.83</v>
      </c>
      <c r="Y2101" s="290">
        <v>650</v>
      </c>
      <c r="Z2101" s="290"/>
      <c r="AA2101" s="290"/>
      <c r="AB2101" s="290"/>
      <c r="AC2101" s="290"/>
      <c r="AD2101" s="290"/>
      <c r="AE2101" s="290"/>
      <c r="AF2101" s="290"/>
      <c r="AG2101" s="561">
        <v>40591.870630000005</v>
      </c>
      <c r="AH2101" s="561">
        <v>34889.390200000002</v>
      </c>
      <c r="AI2101" s="290" t="s">
        <v>310</v>
      </c>
      <c r="AJ2101" s="290" t="s">
        <v>362</v>
      </c>
    </row>
    <row r="2102" spans="2:36" x14ac:dyDescent="0.25">
      <c r="B2102" s="554">
        <v>2000</v>
      </c>
      <c r="C2102" s="555"/>
      <c r="D2102" s="556"/>
      <c r="E2102" s="290" t="s">
        <v>395</v>
      </c>
      <c r="F2102" s="290" t="s">
        <v>400</v>
      </c>
      <c r="G2102" s="290" t="s">
        <v>397</v>
      </c>
      <c r="H2102" s="183" t="str">
        <f>INDEX(Sector!$D$57:$D$776,MATCH('Energy consumption (raw)'!F2102,Sector!$C$57:$C$776,FALSE))</f>
        <v>Producing products from plastic</v>
      </c>
      <c r="I2102" s="183" t="str">
        <f>IF(G2102=Sector!$B$50,Sector!$B$50,IF(G2102=Sector!$B$51,Sector!$B$51,IF(G2102=Sector!$B$53,Sector!$B$53,INDEX(Sector!$E$57:$E$776,MATCH('Energy consumption (raw)'!F2102,Sector!$C$57:$C$776,FALSE)))))</f>
        <v>22 Manufacture of rubber and plastics products</v>
      </c>
      <c r="J2102" s="561">
        <v>12433400</v>
      </c>
      <c r="K2102" s="561">
        <v>13810800</v>
      </c>
      <c r="L2102" s="290"/>
      <c r="M2102" s="290"/>
      <c r="N2102" s="290"/>
      <c r="O2102" s="290"/>
      <c r="P2102" s="290"/>
      <c r="Q2102" s="290"/>
      <c r="R2102" s="290"/>
      <c r="S2102" s="290"/>
      <c r="T2102" s="290"/>
      <c r="U2102" s="290"/>
      <c r="V2102" s="290"/>
      <c r="W2102" s="290"/>
      <c r="X2102" s="290"/>
      <c r="Y2102" s="290"/>
      <c r="Z2102" s="290"/>
      <c r="AA2102" s="290"/>
      <c r="AB2102" s="290"/>
      <c r="AC2102" s="290"/>
      <c r="AD2102" s="290"/>
      <c r="AE2102" s="290"/>
      <c r="AF2102" s="290"/>
      <c r="AG2102" s="561">
        <v>2131.0064400000001</v>
      </c>
      <c r="AH2102" s="561">
        <v>2184.13193</v>
      </c>
      <c r="AI2102" s="290" t="s">
        <v>310</v>
      </c>
      <c r="AJ2102" s="290" t="s">
        <v>362</v>
      </c>
    </row>
    <row r="2103" spans="2:36" x14ac:dyDescent="0.25">
      <c r="B2103" s="554">
        <v>2001</v>
      </c>
      <c r="C2103" s="555"/>
      <c r="D2103" s="556"/>
      <c r="E2103" s="290" t="s">
        <v>395</v>
      </c>
      <c r="F2103" s="290" t="s">
        <v>921</v>
      </c>
      <c r="G2103" s="290" t="s">
        <v>397</v>
      </c>
      <c r="H2103" s="183" t="str">
        <f>INDEX(Sector!$D$57:$D$776,MATCH('Energy consumption (raw)'!F2103,Sector!$C$57:$C$776,FALSE))</f>
        <v>Specialized design activities</v>
      </c>
      <c r="I2103" s="183" t="str">
        <f>IF(G2103=Sector!$B$50,Sector!$B$50,IF(G2103=Sector!$B$51,Sector!$B$51,IF(G2103=Sector!$B$53,Sector!$B$53,INDEX(Sector!$E$57:$E$776,MATCH('Energy consumption (raw)'!F2103,Sector!$C$57:$C$776,FALSE)))))</f>
        <v>Buildings</v>
      </c>
      <c r="J2103" s="561">
        <v>24562400</v>
      </c>
      <c r="K2103" s="561"/>
      <c r="L2103" s="290"/>
      <c r="M2103" s="290"/>
      <c r="N2103" s="290"/>
      <c r="O2103" s="290"/>
      <c r="P2103" s="290"/>
      <c r="Q2103" s="290"/>
      <c r="R2103" s="290"/>
      <c r="S2103" s="290"/>
      <c r="T2103" s="290"/>
      <c r="U2103" s="290"/>
      <c r="V2103" s="290"/>
      <c r="W2103" s="290"/>
      <c r="X2103" s="290"/>
      <c r="Y2103" s="290"/>
      <c r="Z2103" s="290"/>
      <c r="AA2103" s="290"/>
      <c r="AB2103" s="290"/>
      <c r="AC2103" s="290"/>
      <c r="AD2103" s="290"/>
      <c r="AE2103" s="290"/>
      <c r="AF2103" s="290"/>
      <c r="AG2103" s="561">
        <v>3789.9783200000002</v>
      </c>
      <c r="AH2103" s="561">
        <v>6636.2424100000007</v>
      </c>
      <c r="AI2103" s="290" t="s">
        <v>369</v>
      </c>
      <c r="AJ2103" s="290" t="s">
        <v>362</v>
      </c>
    </row>
    <row r="2104" spans="2:36" x14ac:dyDescent="0.25">
      <c r="B2104" s="554">
        <v>2002</v>
      </c>
      <c r="C2104" s="555"/>
      <c r="D2104" s="556"/>
      <c r="E2104" s="290" t="s">
        <v>395</v>
      </c>
      <c r="F2104" s="290" t="s">
        <v>922</v>
      </c>
      <c r="G2104" s="290" t="s">
        <v>397</v>
      </c>
      <c r="H2104" s="183" t="str">
        <f>INDEX(Sector!$D$57:$D$776,MATCH('Energy consumption (raw)'!F2104,Sector!$C$57:$C$776,FALSE))</f>
        <v>Repair of shoes, sandals, leather and imitation leather goods</v>
      </c>
      <c r="I2104" s="183" t="str">
        <f>IF(G2104=Sector!$B$50,Sector!$B$50,IF(G2104=Sector!$B$51,Sector!$B$51,IF(G2104=Sector!$B$53,Sector!$B$53,INDEX(Sector!$E$57:$E$776,MATCH('Energy consumption (raw)'!F2104,Sector!$C$57:$C$776,FALSE)))))</f>
        <v>15 Manufacture of leather and related products</v>
      </c>
      <c r="J2104" s="561">
        <v>224369940</v>
      </c>
      <c r="K2104" s="561">
        <v>224369940</v>
      </c>
      <c r="L2104" s="561"/>
      <c r="M2104" s="561"/>
      <c r="N2104" s="561"/>
      <c r="O2104" s="561"/>
      <c r="P2104" s="561"/>
      <c r="Q2104" s="561"/>
      <c r="R2104" s="561"/>
      <c r="S2104" s="561"/>
      <c r="T2104" s="561"/>
      <c r="U2104" s="561"/>
      <c r="V2104" s="561"/>
      <c r="W2104" s="561"/>
      <c r="X2104" s="561"/>
      <c r="Y2104" s="561"/>
      <c r="Z2104" s="561"/>
      <c r="AA2104" s="561"/>
      <c r="AB2104" s="561"/>
      <c r="AC2104" s="561"/>
      <c r="AD2104" s="561"/>
      <c r="AE2104" s="561"/>
      <c r="AF2104" s="561"/>
      <c r="AG2104" s="561">
        <v>34620.281741999999</v>
      </c>
      <c r="AH2104" s="561">
        <v>38311</v>
      </c>
      <c r="AI2104" s="290" t="s">
        <v>310</v>
      </c>
      <c r="AJ2104" s="290" t="s">
        <v>366</v>
      </c>
    </row>
    <row r="2105" spans="2:36" x14ac:dyDescent="0.25">
      <c r="B2105" s="554">
        <v>2003</v>
      </c>
      <c r="C2105" s="555"/>
      <c r="D2105" s="556"/>
      <c r="E2105" s="290" t="s">
        <v>395</v>
      </c>
      <c r="F2105" s="290" t="s">
        <v>407</v>
      </c>
      <c r="G2105" s="290" t="s">
        <v>397</v>
      </c>
      <c r="H2105" s="183" t="str">
        <f>INDEX(Sector!$D$57:$D$776,MATCH('Energy consumption (raw)'!F2105,Sector!$C$57:$C$776,FALSE))</f>
        <v>Electronic components manufacturing</v>
      </c>
      <c r="I2105" s="183" t="str">
        <f>IF(G2105=Sector!$B$50,Sector!$B$50,IF(G2105=Sector!$B$51,Sector!$B$51,IF(G2105=Sector!$B$53,Sector!$B$53,INDEX(Sector!$E$57:$E$776,MATCH('Energy consumption (raw)'!F2105,Sector!$C$57:$C$776,FALSE)))))</f>
        <v>26 Manufacture of computer, electronic and optical products</v>
      </c>
      <c r="J2105" s="561">
        <v>148923537</v>
      </c>
      <c r="K2105" s="561">
        <v>148525023</v>
      </c>
      <c r="L2105" s="561"/>
      <c r="M2105" s="561"/>
      <c r="N2105" s="561"/>
      <c r="O2105" s="561"/>
      <c r="P2105" s="561"/>
      <c r="Q2105" s="561"/>
      <c r="R2105" s="561"/>
      <c r="S2105" s="561"/>
      <c r="T2105" s="561"/>
      <c r="U2105" s="561"/>
      <c r="V2105" s="561"/>
      <c r="W2105" s="561"/>
      <c r="X2105" s="561"/>
      <c r="Y2105" s="561"/>
      <c r="Z2105" s="561"/>
      <c r="AA2105" s="561"/>
      <c r="AB2105" s="561"/>
      <c r="AC2105" s="561"/>
      <c r="AD2105" s="561"/>
      <c r="AE2105" s="561"/>
      <c r="AF2105" s="561"/>
      <c r="AG2105" s="561">
        <v>22917.411048900001</v>
      </c>
      <c r="AH2105" s="561">
        <v>25151</v>
      </c>
      <c r="AI2105" s="290" t="s">
        <v>310</v>
      </c>
      <c r="AJ2105" s="290" t="s">
        <v>366</v>
      </c>
    </row>
    <row r="2106" spans="2:36" x14ac:dyDescent="0.25">
      <c r="B2106" s="554">
        <v>2004</v>
      </c>
      <c r="C2106" s="555"/>
      <c r="D2106" s="556"/>
      <c r="E2106" s="290" t="s">
        <v>395</v>
      </c>
      <c r="F2106" s="290" t="s">
        <v>461</v>
      </c>
      <c r="G2106" s="290" t="s">
        <v>397</v>
      </c>
      <c r="H2106" s="183" t="str">
        <f>INDEX(Sector!$D$57:$D$776,MATCH('Energy consumption (raw)'!F2106,Sector!$C$57:$C$776,FALSE))</f>
        <v>Iron and steel production</v>
      </c>
      <c r="I2106" s="183" t="str">
        <f>IF(G2106=Sector!$B$50,Sector!$B$50,IF(G2106=Sector!$B$51,Sector!$B$51,IF(G2106=Sector!$B$53,Sector!$B$53,INDEX(Sector!$E$57:$E$776,MATCH('Energy consumption (raw)'!F2106,Sector!$C$57:$C$776,FALSE)))))</f>
        <v>24 Manufacture of basic metals</v>
      </c>
      <c r="J2106" s="561"/>
      <c r="K2106" s="561">
        <v>136498800</v>
      </c>
      <c r="L2106" s="561"/>
      <c r="M2106" s="561"/>
      <c r="N2106" s="561">
        <v>2183</v>
      </c>
      <c r="O2106" s="561"/>
      <c r="P2106" s="561"/>
      <c r="Q2106" s="561"/>
      <c r="R2106" s="561">
        <v>190.45</v>
      </c>
      <c r="S2106" s="561"/>
      <c r="T2106" s="561"/>
      <c r="U2106" s="561"/>
      <c r="V2106" s="561">
        <v>11.5</v>
      </c>
      <c r="W2106" s="561"/>
      <c r="X2106" s="561">
        <v>1.64</v>
      </c>
      <c r="Y2106" s="561">
        <v>13.44</v>
      </c>
      <c r="Z2106" s="561"/>
      <c r="AA2106" s="561"/>
      <c r="AB2106" s="561"/>
      <c r="AC2106" s="561"/>
      <c r="AD2106" s="561"/>
      <c r="AE2106" s="561"/>
      <c r="AF2106" s="561"/>
      <c r="AG2106" s="561">
        <v>24286.848439999998</v>
      </c>
      <c r="AH2106" s="561">
        <v>34137</v>
      </c>
      <c r="AI2106" s="290" t="s">
        <v>310</v>
      </c>
      <c r="AJ2106" s="290" t="s">
        <v>366</v>
      </c>
    </row>
    <row r="2107" spans="2:36" x14ac:dyDescent="0.25">
      <c r="B2107" s="554">
        <v>2005</v>
      </c>
      <c r="C2107" s="555"/>
      <c r="D2107" s="556"/>
      <c r="E2107" s="290" t="s">
        <v>395</v>
      </c>
      <c r="F2107" s="290" t="s">
        <v>407</v>
      </c>
      <c r="G2107" s="290" t="s">
        <v>397</v>
      </c>
      <c r="H2107" s="183" t="str">
        <f>INDEX(Sector!$D$57:$D$776,MATCH('Energy consumption (raw)'!F2107,Sector!$C$57:$C$776,FALSE))</f>
        <v>Electronic components manufacturing</v>
      </c>
      <c r="I2107" s="183" t="str">
        <f>IF(G2107=Sector!$B$50,Sector!$B$50,IF(G2107=Sector!$B$51,Sector!$B$51,IF(G2107=Sector!$B$53,Sector!$B$53,INDEX(Sector!$E$57:$E$776,MATCH('Energy consumption (raw)'!F2107,Sector!$C$57:$C$776,FALSE)))))</f>
        <v>26 Manufacture of computer, electronic and optical products</v>
      </c>
      <c r="J2107" s="561"/>
      <c r="K2107" s="561">
        <v>229627000</v>
      </c>
      <c r="L2107" s="561"/>
      <c r="M2107" s="561"/>
      <c r="N2107" s="561"/>
      <c r="O2107" s="561"/>
      <c r="P2107" s="561"/>
      <c r="Q2107" s="561"/>
      <c r="R2107" s="561"/>
      <c r="S2107" s="561"/>
      <c r="T2107" s="561"/>
      <c r="U2107" s="561"/>
      <c r="V2107" s="561"/>
      <c r="W2107" s="561"/>
      <c r="X2107" s="561"/>
      <c r="Y2107" s="561"/>
      <c r="Z2107" s="561"/>
      <c r="AA2107" s="561"/>
      <c r="AB2107" s="561"/>
      <c r="AC2107" s="561"/>
      <c r="AD2107" s="561"/>
      <c r="AE2107" s="561"/>
      <c r="AF2107" s="561"/>
      <c r="AG2107" s="561">
        <v>35431.446100000001</v>
      </c>
      <c r="AH2107" s="561">
        <v>25575</v>
      </c>
      <c r="AI2107" s="290" t="s">
        <v>310</v>
      </c>
      <c r="AJ2107" s="290" t="s">
        <v>366</v>
      </c>
    </row>
    <row r="2108" spans="2:36" x14ac:dyDescent="0.25">
      <c r="B2108" s="554">
        <v>2006</v>
      </c>
      <c r="C2108" s="555"/>
      <c r="D2108" s="556"/>
      <c r="E2108" s="290" t="s">
        <v>395</v>
      </c>
      <c r="F2108" s="290" t="s">
        <v>445</v>
      </c>
      <c r="G2108" s="290" t="s">
        <v>397</v>
      </c>
      <c r="H2108" s="183" t="str">
        <f>INDEX(Sector!$D$57:$D$776,MATCH('Energy consumption (raw)'!F2108,Sector!$C$57:$C$776,FALSE))</f>
        <v>Tobacco production</v>
      </c>
      <c r="I2108" s="183" t="str">
        <f>IF(G2108=Sector!$B$50,Sector!$B$50,IF(G2108=Sector!$B$51,Sector!$B$51,IF(G2108=Sector!$B$53,Sector!$B$53,INDEX(Sector!$E$57:$E$776,MATCH('Energy consumption (raw)'!F2108,Sector!$C$57:$C$776,FALSE)))))</f>
        <v>12 Manufacture of tobacco products</v>
      </c>
      <c r="J2108" s="561">
        <v>23536000</v>
      </c>
      <c r="K2108" s="561">
        <v>32859890</v>
      </c>
      <c r="L2108" s="561"/>
      <c r="M2108" s="561"/>
      <c r="N2108" s="561"/>
      <c r="O2108" s="561"/>
      <c r="P2108" s="561"/>
      <c r="Q2108" s="561"/>
      <c r="R2108" s="561">
        <v>586</v>
      </c>
      <c r="S2108" s="561"/>
      <c r="T2108" s="561">
        <v>46</v>
      </c>
      <c r="U2108" s="561"/>
      <c r="V2108" s="561">
        <v>101</v>
      </c>
      <c r="W2108" s="561"/>
      <c r="X2108" s="561"/>
      <c r="Y2108" s="561"/>
      <c r="Z2108" s="561"/>
      <c r="AA2108" s="561"/>
      <c r="AB2108" s="561"/>
      <c r="AC2108" s="561"/>
      <c r="AD2108" s="561"/>
      <c r="AE2108" s="561"/>
      <c r="AF2108" s="561"/>
      <c r="AG2108" s="561">
        <v>5819.5910270000004</v>
      </c>
      <c r="AH2108" s="561">
        <v>5615</v>
      </c>
      <c r="AI2108" s="290" t="s">
        <v>310</v>
      </c>
      <c r="AJ2108" s="290" t="s">
        <v>366</v>
      </c>
    </row>
    <row r="2109" spans="2:36" x14ac:dyDescent="0.25">
      <c r="B2109" s="554">
        <v>2007</v>
      </c>
      <c r="C2109" s="555"/>
      <c r="D2109" s="556"/>
      <c r="E2109" s="290" t="s">
        <v>395</v>
      </c>
      <c r="F2109" s="290" t="s">
        <v>816</v>
      </c>
      <c r="G2109" s="290" t="s">
        <v>397</v>
      </c>
      <c r="H2109" s="183" t="str">
        <f>INDEX(Sector!$D$57:$D$776,MATCH('Energy consumption (raw)'!F2109,Sector!$C$57:$C$776,FALSE))</f>
        <v>Manufacture of ready-to-wear goods (except apparel)</v>
      </c>
      <c r="I2109" s="183" t="str">
        <f>IF(G2109=Sector!$B$50,Sector!$B$50,IF(G2109=Sector!$B$51,Sector!$B$51,IF(G2109=Sector!$B$53,Sector!$B$53,INDEX(Sector!$E$57:$E$776,MATCH('Energy consumption (raw)'!F2109,Sector!$C$57:$C$776,FALSE)))))</f>
        <v>13 Manufacture of textiles</v>
      </c>
      <c r="J2109" s="561">
        <v>69918916</v>
      </c>
      <c r="K2109" s="561">
        <v>72757552</v>
      </c>
      <c r="L2109" s="561"/>
      <c r="M2109" s="561"/>
      <c r="N2109" s="561"/>
      <c r="O2109" s="561"/>
      <c r="P2109" s="561"/>
      <c r="Q2109" s="561"/>
      <c r="R2109" s="561"/>
      <c r="S2109" s="561"/>
      <c r="T2109" s="561"/>
      <c r="U2109" s="561"/>
      <c r="V2109" s="561"/>
      <c r="W2109" s="561"/>
      <c r="X2109" s="561"/>
      <c r="Y2109" s="561"/>
      <c r="Z2109" s="561"/>
      <c r="AA2109" s="561"/>
      <c r="AB2109" s="561"/>
      <c r="AC2109" s="561"/>
      <c r="AD2109" s="561"/>
      <c r="AE2109" s="561"/>
      <c r="AF2109" s="561"/>
      <c r="AG2109" s="561">
        <v>11226.4902736</v>
      </c>
      <c r="AH2109" s="561">
        <v>11561</v>
      </c>
      <c r="AI2109" s="290" t="s">
        <v>310</v>
      </c>
      <c r="AJ2109" s="290" t="s">
        <v>366</v>
      </c>
    </row>
    <row r="2110" spans="2:36" x14ac:dyDescent="0.25">
      <c r="B2110" s="554">
        <v>2008</v>
      </c>
      <c r="C2110" s="555"/>
      <c r="D2110" s="556"/>
      <c r="E2110" s="290" t="s">
        <v>395</v>
      </c>
      <c r="F2110" s="290" t="s">
        <v>443</v>
      </c>
      <c r="G2110" s="290" t="s">
        <v>397</v>
      </c>
      <c r="H2110" s="183" t="str">
        <f>INDEX(Sector!$D$57:$D$776,MATCH('Energy consumption (raw)'!F2110,Sector!$C$57:$C$776,FALSE))</f>
        <v>Yarn making</v>
      </c>
      <c r="I2110" s="183" t="str">
        <f>IF(G2110=Sector!$B$50,Sector!$B$50,IF(G2110=Sector!$B$51,Sector!$B$51,IF(G2110=Sector!$B$53,Sector!$B$53,INDEX(Sector!$E$57:$E$776,MATCH('Energy consumption (raw)'!F2110,Sector!$C$57:$C$776,FALSE)))))</f>
        <v>13 Manufacture of textiles</v>
      </c>
      <c r="J2110" s="561">
        <v>39998230</v>
      </c>
      <c r="K2110" s="561">
        <v>47327447</v>
      </c>
      <c r="L2110" s="561"/>
      <c r="M2110" s="561"/>
      <c r="N2110" s="561"/>
      <c r="O2110" s="561"/>
      <c r="P2110" s="561"/>
      <c r="Q2110" s="561"/>
      <c r="R2110" s="561"/>
      <c r="S2110" s="561"/>
      <c r="T2110" s="561"/>
      <c r="U2110" s="561"/>
      <c r="V2110" s="561"/>
      <c r="W2110" s="561"/>
      <c r="X2110" s="561"/>
      <c r="Y2110" s="561"/>
      <c r="Z2110" s="561"/>
      <c r="AA2110" s="561"/>
      <c r="AB2110" s="561"/>
      <c r="AC2110" s="561"/>
      <c r="AD2110" s="561"/>
      <c r="AE2110" s="561"/>
      <c r="AF2110" s="561"/>
      <c r="AG2110" s="561">
        <v>7302.6250721000006</v>
      </c>
      <c r="AH2110" s="561">
        <v>8724</v>
      </c>
      <c r="AI2110" s="290" t="s">
        <v>310</v>
      </c>
      <c r="AJ2110" s="290" t="s">
        <v>366</v>
      </c>
    </row>
    <row r="2111" spans="2:36" x14ac:dyDescent="0.25">
      <c r="B2111" s="554">
        <v>2009</v>
      </c>
      <c r="C2111" s="555"/>
      <c r="D2111" s="556"/>
      <c r="E2111" s="290" t="s">
        <v>395</v>
      </c>
      <c r="F2111" s="290" t="s">
        <v>922</v>
      </c>
      <c r="G2111" s="290" t="s">
        <v>397</v>
      </c>
      <c r="H2111" s="183" t="str">
        <f>INDEX(Sector!$D$57:$D$776,MATCH('Energy consumption (raw)'!F2111,Sector!$C$57:$C$776,FALSE))</f>
        <v>Repair of shoes, sandals, leather and imitation leather goods</v>
      </c>
      <c r="I2111" s="183" t="str">
        <f>IF(G2111=Sector!$B$50,Sector!$B$50,IF(G2111=Sector!$B$51,Sector!$B$51,IF(G2111=Sector!$B$53,Sector!$B$53,INDEX(Sector!$E$57:$E$776,MATCH('Energy consumption (raw)'!F2111,Sector!$C$57:$C$776,FALSE)))))</f>
        <v>15 Manufacture of leather and related products</v>
      </c>
      <c r="J2111" s="561"/>
      <c r="K2111" s="561">
        <v>77525333</v>
      </c>
      <c r="L2111" s="561"/>
      <c r="M2111" s="561"/>
      <c r="N2111" s="561"/>
      <c r="O2111" s="561"/>
      <c r="P2111" s="561"/>
      <c r="Q2111" s="561"/>
      <c r="R2111" s="561">
        <v>19.5</v>
      </c>
      <c r="S2111" s="561"/>
      <c r="T2111" s="561"/>
      <c r="U2111" s="561"/>
      <c r="V2111" s="561"/>
      <c r="W2111" s="561"/>
      <c r="X2111" s="561"/>
      <c r="Y2111" s="561">
        <v>244</v>
      </c>
      <c r="Z2111" s="561"/>
      <c r="AA2111" s="561"/>
      <c r="AB2111" s="561"/>
      <c r="AC2111" s="561"/>
      <c r="AD2111" s="561"/>
      <c r="AE2111" s="561"/>
      <c r="AF2111" s="561"/>
      <c r="AG2111" s="561">
        <v>12248.008881900001</v>
      </c>
      <c r="AH2111" s="561">
        <v>11046</v>
      </c>
      <c r="AI2111" s="290" t="s">
        <v>310</v>
      </c>
      <c r="AJ2111" s="290" t="s">
        <v>366</v>
      </c>
    </row>
    <row r="2112" spans="2:36" x14ac:dyDescent="0.25">
      <c r="B2112" s="554">
        <v>2010</v>
      </c>
      <c r="C2112" s="555"/>
      <c r="D2112" s="556"/>
      <c r="E2112" s="290" t="s">
        <v>395</v>
      </c>
      <c r="F2112" s="290" t="s">
        <v>428</v>
      </c>
      <c r="G2112" s="290" t="s">
        <v>397</v>
      </c>
      <c r="H2112" s="183" t="str">
        <f>INDEX(Sector!$D$57:$D$776,MATCH('Energy consumption (raw)'!F2112,Sector!$C$57:$C$776,FALSE))</f>
        <v>Cement Production</v>
      </c>
      <c r="I2112" s="183" t="str">
        <f>IF(G2112=Sector!$B$50,Sector!$B$50,IF(G2112=Sector!$B$51,Sector!$B$51,IF(G2112=Sector!$B$53,Sector!$B$53,INDEX(Sector!$E$57:$E$776,MATCH('Energy consumption (raw)'!F2112,Sector!$C$57:$C$776,FALSE)))))</f>
        <v>23 Manufacture of other non-metallic mineral products</v>
      </c>
      <c r="J2112" s="561"/>
      <c r="K2112" s="561">
        <v>74447502</v>
      </c>
      <c r="L2112" s="561"/>
      <c r="M2112" s="561"/>
      <c r="N2112" s="561"/>
      <c r="O2112" s="561"/>
      <c r="P2112" s="561"/>
      <c r="Q2112" s="561"/>
      <c r="R2112" s="561"/>
      <c r="S2112" s="561"/>
      <c r="T2112" s="561"/>
      <c r="U2112" s="561"/>
      <c r="V2112" s="561"/>
      <c r="W2112" s="561"/>
      <c r="X2112" s="561"/>
      <c r="Y2112" s="561"/>
      <c r="Z2112" s="561"/>
      <c r="AA2112" s="561"/>
      <c r="AB2112" s="561"/>
      <c r="AC2112" s="561"/>
      <c r="AD2112" s="561"/>
      <c r="AE2112" s="561"/>
      <c r="AF2112" s="561"/>
      <c r="AG2112" s="561">
        <v>11487.2495586</v>
      </c>
      <c r="AH2112" s="561">
        <v>9719</v>
      </c>
      <c r="AI2112" s="290" t="s">
        <v>310</v>
      </c>
      <c r="AJ2112" s="290" t="s">
        <v>366</v>
      </c>
    </row>
    <row r="2113" spans="2:36" x14ac:dyDescent="0.25">
      <c r="B2113" s="554">
        <v>2011</v>
      </c>
      <c r="C2113" s="555"/>
      <c r="D2113" s="556"/>
      <c r="E2113" s="290" t="s">
        <v>395</v>
      </c>
      <c r="F2113" s="290" t="s">
        <v>511</v>
      </c>
      <c r="G2113" s="290" t="s">
        <v>397</v>
      </c>
      <c r="H2113" s="183" t="str">
        <f>INDEX(Sector!$D$57:$D$776,MATCH('Energy consumption (raw)'!F2113,Sector!$C$57:$C$776,FALSE))</f>
        <v>Producing shoes</v>
      </c>
      <c r="I2113" s="183" t="str">
        <f>IF(G2113=Sector!$B$50,Sector!$B$50,IF(G2113=Sector!$B$51,Sector!$B$51,IF(G2113=Sector!$B$53,Sector!$B$53,INDEX(Sector!$E$57:$E$776,MATCH('Energy consumption (raw)'!F2113,Sector!$C$57:$C$776,FALSE)))))</f>
        <v>14 Manufacture of wearing apparel</v>
      </c>
      <c r="J2113" s="561">
        <v>47973890</v>
      </c>
      <c r="K2113" s="561">
        <v>50605160</v>
      </c>
      <c r="L2113" s="561"/>
      <c r="M2113" s="561"/>
      <c r="N2113" s="561"/>
      <c r="O2113" s="561"/>
      <c r="P2113" s="561"/>
      <c r="Q2113" s="561"/>
      <c r="R2113" s="561">
        <v>0.4</v>
      </c>
      <c r="S2113" s="561"/>
      <c r="T2113" s="561"/>
      <c r="U2113" s="561"/>
      <c r="V2113" s="561"/>
      <c r="W2113" s="561"/>
      <c r="X2113" s="561"/>
      <c r="Y2113" s="561"/>
      <c r="Z2113" s="561"/>
      <c r="AA2113" s="561"/>
      <c r="AB2113" s="561"/>
      <c r="AC2113" s="561"/>
      <c r="AD2113" s="561"/>
      <c r="AE2113" s="561"/>
      <c r="AF2113" s="561"/>
      <c r="AG2113" s="561">
        <v>7808.7841880000005</v>
      </c>
      <c r="AH2113" s="561">
        <v>8145</v>
      </c>
      <c r="AI2113" s="290" t="s">
        <v>310</v>
      </c>
      <c r="AJ2113" s="290" t="s">
        <v>366</v>
      </c>
    </row>
    <row r="2114" spans="2:36" x14ac:dyDescent="0.25">
      <c r="B2114" s="554">
        <v>2012</v>
      </c>
      <c r="C2114" s="555"/>
      <c r="D2114" s="556"/>
      <c r="E2114" s="290" t="s">
        <v>395</v>
      </c>
      <c r="F2114" s="290" t="s">
        <v>417</v>
      </c>
      <c r="G2114" s="290" t="s">
        <v>397</v>
      </c>
      <c r="H2114" s="183" t="str">
        <f>INDEX(Sector!$D$57:$D$776,MATCH('Energy consumption (raw)'!F2114,Sector!$C$57:$C$776,FALSE))</f>
        <v>Producing products from plastic</v>
      </c>
      <c r="I2114" s="183" t="str">
        <f>IF(G2114=Sector!$B$50,Sector!$B$50,IF(G2114=Sector!$B$51,Sector!$B$51,IF(G2114=Sector!$B$53,Sector!$B$53,INDEX(Sector!$E$57:$E$776,MATCH('Energy consumption (raw)'!F2114,Sector!$C$57:$C$776,FALSE)))))</f>
        <v>22 Manufacture of rubber and plastics products</v>
      </c>
      <c r="J2114" s="561"/>
      <c r="K2114" s="561">
        <v>34765405</v>
      </c>
      <c r="L2114" s="561"/>
      <c r="M2114" s="561"/>
      <c r="N2114" s="561"/>
      <c r="O2114" s="561"/>
      <c r="P2114" s="561"/>
      <c r="Q2114" s="561"/>
      <c r="R2114" s="561">
        <v>8</v>
      </c>
      <c r="S2114" s="561"/>
      <c r="T2114" s="561"/>
      <c r="U2114" s="561"/>
      <c r="V2114" s="561"/>
      <c r="W2114" s="561"/>
      <c r="X2114" s="561"/>
      <c r="Y2114" s="561">
        <v>10.15</v>
      </c>
      <c r="Z2114" s="561"/>
      <c r="AA2114" s="561"/>
      <c r="AB2114" s="561"/>
      <c r="AC2114" s="561"/>
      <c r="AD2114" s="561"/>
      <c r="AE2114" s="561"/>
      <c r="AF2114" s="561"/>
      <c r="AG2114" s="561">
        <v>5383.5254915000005</v>
      </c>
      <c r="AH2114" s="561">
        <v>5210</v>
      </c>
      <c r="AI2114" s="290" t="s">
        <v>310</v>
      </c>
      <c r="AJ2114" s="290" t="s">
        <v>366</v>
      </c>
    </row>
    <row r="2115" spans="2:36" x14ac:dyDescent="0.25">
      <c r="B2115" s="554">
        <v>2013</v>
      </c>
      <c r="C2115" s="555"/>
      <c r="D2115" s="556"/>
      <c r="E2115" s="290" t="s">
        <v>395</v>
      </c>
      <c r="F2115" s="290" t="s">
        <v>443</v>
      </c>
      <c r="G2115" s="290" t="s">
        <v>397</v>
      </c>
      <c r="H2115" s="183" t="str">
        <f>INDEX(Sector!$D$57:$D$776,MATCH('Energy consumption (raw)'!F2115,Sector!$C$57:$C$776,FALSE))</f>
        <v>Yarn making</v>
      </c>
      <c r="I2115" s="183" t="str">
        <f>IF(G2115=Sector!$B$50,Sector!$B$50,IF(G2115=Sector!$B$51,Sector!$B$51,IF(G2115=Sector!$B$53,Sector!$B$53,INDEX(Sector!$E$57:$E$776,MATCH('Energy consumption (raw)'!F2115,Sector!$C$57:$C$776,FALSE)))))</f>
        <v>13 Manufacture of textiles</v>
      </c>
      <c r="J2115" s="561">
        <v>24626285</v>
      </c>
      <c r="K2115" s="561">
        <v>24626285</v>
      </c>
      <c r="L2115" s="561"/>
      <c r="M2115" s="561"/>
      <c r="N2115" s="561"/>
      <c r="O2115" s="561"/>
      <c r="P2115" s="561"/>
      <c r="Q2115" s="561"/>
      <c r="R2115" s="561">
        <v>1</v>
      </c>
      <c r="S2115" s="561"/>
      <c r="T2115" s="561"/>
      <c r="U2115" s="561"/>
      <c r="V2115" s="561"/>
      <c r="W2115" s="561"/>
      <c r="X2115" s="561"/>
      <c r="Y2115" s="561"/>
      <c r="Z2115" s="561"/>
      <c r="AA2115" s="561"/>
      <c r="AB2115" s="561"/>
      <c r="AC2115" s="561"/>
      <c r="AD2115" s="561"/>
      <c r="AE2115" s="561"/>
      <c r="AF2115" s="561"/>
      <c r="AG2115" s="561">
        <v>3800.8557755000002</v>
      </c>
      <c r="AH2115" s="561">
        <v>5477</v>
      </c>
      <c r="AI2115" s="290" t="s">
        <v>310</v>
      </c>
      <c r="AJ2115" s="290" t="s">
        <v>366</v>
      </c>
    </row>
    <row r="2116" spans="2:36" x14ac:dyDescent="0.25">
      <c r="B2116" s="554">
        <v>2014</v>
      </c>
      <c r="C2116" s="555"/>
      <c r="D2116" s="556"/>
      <c r="E2116" s="290" t="s">
        <v>395</v>
      </c>
      <c r="F2116" s="290" t="s">
        <v>428</v>
      </c>
      <c r="G2116" s="290" t="s">
        <v>397</v>
      </c>
      <c r="H2116" s="183" t="str">
        <f>INDEX(Sector!$D$57:$D$776,MATCH('Energy consumption (raw)'!F2116,Sector!$C$57:$C$776,FALSE))</f>
        <v>Cement Production</v>
      </c>
      <c r="I2116" s="183" t="str">
        <f>IF(G2116=Sector!$B$50,Sector!$B$50,IF(G2116=Sector!$B$51,Sector!$B$51,IF(G2116=Sector!$B$53,Sector!$B$53,INDEX(Sector!$E$57:$E$776,MATCH('Energy consumption (raw)'!F2116,Sector!$C$57:$C$776,FALSE)))))</f>
        <v>23 Manufacture of other non-metallic mineral products</v>
      </c>
      <c r="J2116" s="561">
        <v>31907800</v>
      </c>
      <c r="K2116" s="561">
        <v>32267700</v>
      </c>
      <c r="L2116" s="561"/>
      <c r="M2116" s="561"/>
      <c r="N2116" s="561"/>
      <c r="O2116" s="561"/>
      <c r="P2116" s="561"/>
      <c r="Q2116" s="561"/>
      <c r="R2116" s="561"/>
      <c r="S2116" s="561"/>
      <c r="T2116" s="561"/>
      <c r="U2116" s="561"/>
      <c r="V2116" s="561"/>
      <c r="W2116" s="561"/>
      <c r="X2116" s="561"/>
      <c r="Y2116" s="561"/>
      <c r="Z2116" s="561"/>
      <c r="AA2116" s="561"/>
      <c r="AB2116" s="561"/>
      <c r="AC2116" s="561"/>
      <c r="AD2116" s="561"/>
      <c r="AE2116" s="561"/>
      <c r="AF2116" s="561"/>
      <c r="AG2116" s="561">
        <v>4978.9061099999999</v>
      </c>
      <c r="AH2116" s="561">
        <v>5201</v>
      </c>
      <c r="AI2116" s="290" t="s">
        <v>310</v>
      </c>
      <c r="AJ2116" s="290" t="s">
        <v>366</v>
      </c>
    </row>
    <row r="2117" spans="2:36" x14ac:dyDescent="0.25">
      <c r="B2117" s="554">
        <v>2015</v>
      </c>
      <c r="C2117" s="555"/>
      <c r="D2117" s="556"/>
      <c r="E2117" s="290" t="s">
        <v>395</v>
      </c>
      <c r="F2117" s="290" t="s">
        <v>443</v>
      </c>
      <c r="G2117" s="290" t="s">
        <v>397</v>
      </c>
      <c r="H2117" s="183" t="str">
        <f>INDEX(Sector!$D$57:$D$776,MATCH('Energy consumption (raw)'!F2117,Sector!$C$57:$C$776,FALSE))</f>
        <v>Yarn making</v>
      </c>
      <c r="I2117" s="183" t="str">
        <f>IF(G2117=Sector!$B$50,Sector!$B$50,IF(G2117=Sector!$B$51,Sector!$B$51,IF(G2117=Sector!$B$53,Sector!$B$53,INDEX(Sector!$E$57:$E$776,MATCH('Energy consumption (raw)'!F2117,Sector!$C$57:$C$776,FALSE)))))</f>
        <v>13 Manufacture of textiles</v>
      </c>
      <c r="J2117" s="561">
        <v>25455174</v>
      </c>
      <c r="K2117" s="561">
        <v>21207452</v>
      </c>
      <c r="L2117" s="561"/>
      <c r="M2117" s="561"/>
      <c r="N2117" s="561"/>
      <c r="O2117" s="561"/>
      <c r="P2117" s="561"/>
      <c r="Q2117" s="561"/>
      <c r="R2117" s="561"/>
      <c r="S2117" s="561"/>
      <c r="T2117" s="561"/>
      <c r="U2117" s="561"/>
      <c r="V2117" s="561"/>
      <c r="W2117" s="561"/>
      <c r="X2117" s="561"/>
      <c r="Y2117" s="561"/>
      <c r="Z2117" s="561"/>
      <c r="AA2117" s="561"/>
      <c r="AB2117" s="561"/>
      <c r="AC2117" s="561"/>
      <c r="AD2117" s="561"/>
      <c r="AE2117" s="561"/>
      <c r="AF2117" s="561"/>
      <c r="AG2117" s="561">
        <v>3272.3098436</v>
      </c>
      <c r="AH2117" s="561">
        <v>5552</v>
      </c>
      <c r="AI2117" s="290" t="s">
        <v>310</v>
      </c>
      <c r="AJ2117" s="290" t="s">
        <v>366</v>
      </c>
    </row>
    <row r="2118" spans="2:36" x14ac:dyDescent="0.25">
      <c r="B2118" s="554">
        <v>2016</v>
      </c>
      <c r="C2118" s="555"/>
      <c r="D2118" s="556"/>
      <c r="E2118" s="290" t="s">
        <v>395</v>
      </c>
      <c r="F2118" s="290" t="s">
        <v>438</v>
      </c>
      <c r="G2118" s="290" t="s">
        <v>397</v>
      </c>
      <c r="H2118" s="183" t="str">
        <f>INDEX(Sector!$D$57:$D$776,MATCH('Energy consumption (raw)'!F2118,Sector!$C$57:$C$776,FALSE))</f>
        <v>Brewing beer and brewing malt</v>
      </c>
      <c r="I2118" s="183" t="str">
        <f>IF(G2118=Sector!$B$50,Sector!$B$50,IF(G2118=Sector!$B$51,Sector!$B$51,IF(G2118=Sector!$B$53,Sector!$B$53,INDEX(Sector!$E$57:$E$776,MATCH('Energy consumption (raw)'!F2118,Sector!$C$57:$C$776,FALSE)))))</f>
        <v>11 Manufacture of beverages</v>
      </c>
      <c r="J2118" s="561">
        <v>35092098</v>
      </c>
      <c r="K2118" s="561">
        <v>35582088</v>
      </c>
      <c r="L2118" s="561"/>
      <c r="M2118" s="561"/>
      <c r="N2118" s="561"/>
      <c r="O2118" s="561"/>
      <c r="P2118" s="561"/>
      <c r="Q2118" s="561"/>
      <c r="R2118" s="561">
        <v>50.09</v>
      </c>
      <c r="S2118" s="561"/>
      <c r="T2118" s="561"/>
      <c r="U2118" s="561"/>
      <c r="V2118" s="561"/>
      <c r="W2118" s="561"/>
      <c r="X2118" s="561"/>
      <c r="Y2118" s="561">
        <v>171.12</v>
      </c>
      <c r="Z2118" s="561"/>
      <c r="AA2118" s="561"/>
      <c r="AB2118" s="561"/>
      <c r="AC2118" s="561"/>
      <c r="AD2118" s="561"/>
      <c r="AE2118" s="561"/>
      <c r="AF2118" s="561"/>
      <c r="AG2118" s="561">
        <v>5727.9287784000007</v>
      </c>
      <c r="AH2118" s="561">
        <v>6807</v>
      </c>
      <c r="AI2118" s="290" t="s">
        <v>310</v>
      </c>
      <c r="AJ2118" s="290" t="s">
        <v>366</v>
      </c>
    </row>
    <row r="2119" spans="2:36" x14ac:dyDescent="0.25">
      <c r="B2119" s="554">
        <v>2017</v>
      </c>
      <c r="C2119" s="555"/>
      <c r="D2119" s="556"/>
      <c r="E2119" s="290" t="s">
        <v>395</v>
      </c>
      <c r="F2119" s="290" t="s">
        <v>428</v>
      </c>
      <c r="G2119" s="290" t="s">
        <v>397</v>
      </c>
      <c r="H2119" s="183" t="str">
        <f>INDEX(Sector!$D$57:$D$776,MATCH('Energy consumption (raw)'!F2119,Sector!$C$57:$C$776,FALSE))</f>
        <v>Cement Production</v>
      </c>
      <c r="I2119" s="183" t="str">
        <f>IF(G2119=Sector!$B$50,Sector!$B$50,IF(G2119=Sector!$B$51,Sector!$B$51,IF(G2119=Sector!$B$53,Sector!$B$53,INDEX(Sector!$E$57:$E$776,MATCH('Energy consumption (raw)'!F2119,Sector!$C$57:$C$776,FALSE)))))</f>
        <v>23 Manufacture of other non-metallic mineral products</v>
      </c>
      <c r="J2119" s="561">
        <v>45540822</v>
      </c>
      <c r="K2119" s="561">
        <v>45557932</v>
      </c>
      <c r="L2119" s="561"/>
      <c r="M2119" s="561"/>
      <c r="N2119" s="561"/>
      <c r="O2119" s="561"/>
      <c r="P2119" s="561"/>
      <c r="Q2119" s="561"/>
      <c r="R2119" s="561"/>
      <c r="S2119" s="561"/>
      <c r="T2119" s="561"/>
      <c r="U2119" s="561"/>
      <c r="V2119" s="561"/>
      <c r="W2119" s="561"/>
      <c r="X2119" s="561"/>
      <c r="Y2119" s="561"/>
      <c r="Z2119" s="561"/>
      <c r="AA2119" s="561"/>
      <c r="AB2119" s="561"/>
      <c r="AC2119" s="561"/>
      <c r="AD2119" s="561"/>
      <c r="AE2119" s="561"/>
      <c r="AF2119" s="561"/>
      <c r="AG2119" s="561">
        <v>7029.5889076000003</v>
      </c>
      <c r="AH2119" s="561">
        <v>8338</v>
      </c>
      <c r="AI2119" s="290" t="s">
        <v>310</v>
      </c>
      <c r="AJ2119" s="290" t="s">
        <v>366</v>
      </c>
    </row>
    <row r="2120" spans="2:36" x14ac:dyDescent="0.25">
      <c r="B2120" s="554">
        <v>2018</v>
      </c>
      <c r="C2120" s="555"/>
      <c r="D2120" s="556"/>
      <c r="E2120" s="290" t="s">
        <v>395</v>
      </c>
      <c r="F2120" s="290" t="s">
        <v>922</v>
      </c>
      <c r="G2120" s="290" t="s">
        <v>397</v>
      </c>
      <c r="H2120" s="183" t="str">
        <f>INDEX(Sector!$D$57:$D$776,MATCH('Energy consumption (raw)'!F2120,Sector!$C$57:$C$776,FALSE))</f>
        <v>Repair of shoes, sandals, leather and imitation leather goods</v>
      </c>
      <c r="I2120" s="183" t="str">
        <f>IF(G2120=Sector!$B$50,Sector!$B$50,IF(G2120=Sector!$B$51,Sector!$B$51,IF(G2120=Sector!$B$53,Sector!$B$53,INDEX(Sector!$E$57:$E$776,MATCH('Energy consumption (raw)'!F2120,Sector!$C$57:$C$776,FALSE)))))</f>
        <v>15 Manufacture of leather and related products</v>
      </c>
      <c r="J2120" s="561"/>
      <c r="K2120" s="561">
        <v>42720503</v>
      </c>
      <c r="L2120" s="561"/>
      <c r="M2120" s="561"/>
      <c r="N2120" s="561"/>
      <c r="O2120" s="561"/>
      <c r="P2120" s="561"/>
      <c r="Q2120" s="561"/>
      <c r="R2120" s="561">
        <v>9.81</v>
      </c>
      <c r="S2120" s="561"/>
      <c r="T2120" s="561"/>
      <c r="U2120" s="561"/>
      <c r="V2120" s="561"/>
      <c r="W2120" s="561"/>
      <c r="X2120" s="561"/>
      <c r="Y2120" s="561">
        <v>49.81</v>
      </c>
      <c r="Z2120" s="561"/>
      <c r="AA2120" s="561"/>
      <c r="AB2120" s="561"/>
      <c r="AC2120" s="561"/>
      <c r="AD2120" s="561"/>
      <c r="AE2120" s="561"/>
      <c r="AF2120" s="561"/>
      <c r="AG2120" s="561">
        <v>6656.0727129000006</v>
      </c>
      <c r="AH2120" s="561">
        <v>11249</v>
      </c>
      <c r="AI2120" s="290" t="s">
        <v>310</v>
      </c>
      <c r="AJ2120" s="290" t="s">
        <v>366</v>
      </c>
    </row>
    <row r="2121" spans="2:36" x14ac:dyDescent="0.25">
      <c r="B2121" s="554">
        <v>2019</v>
      </c>
      <c r="C2121" s="555"/>
      <c r="D2121" s="556"/>
      <c r="E2121" s="290" t="s">
        <v>395</v>
      </c>
      <c r="F2121" s="290" t="s">
        <v>923</v>
      </c>
      <c r="G2121" s="290" t="s">
        <v>397</v>
      </c>
      <c r="H2121" s="183" t="str">
        <f>INDEX(Sector!$D$57:$D$776,MATCH('Energy consumption (raw)'!F2121,Sector!$C$57:$C$776,FALSE))</f>
        <v>Portal</v>
      </c>
      <c r="I2121" s="183" t="str">
        <f>IF(G2121=Sector!$B$50,Sector!$B$50,IF(G2121=Sector!$B$51,Sector!$B$51,IF(G2121=Sector!$B$53,Sector!$B$53,INDEX(Sector!$E$57:$E$776,MATCH('Energy consumption (raw)'!F2121,Sector!$C$57:$C$776,FALSE)))))</f>
        <v>32 Other manufacturing</v>
      </c>
      <c r="J2121" s="561">
        <v>39227633</v>
      </c>
      <c r="K2121" s="561">
        <v>40628134</v>
      </c>
      <c r="L2121" s="561"/>
      <c r="M2121" s="561"/>
      <c r="N2121" s="561"/>
      <c r="O2121" s="561"/>
      <c r="P2121" s="561"/>
      <c r="Q2121" s="561"/>
      <c r="R2121" s="561">
        <v>3.8149999999999999</v>
      </c>
      <c r="S2121" s="561"/>
      <c r="T2121" s="561"/>
      <c r="U2121" s="561"/>
      <c r="V2121" s="561"/>
      <c r="W2121" s="561"/>
      <c r="X2121" s="561"/>
      <c r="Y2121" s="561"/>
      <c r="Z2121" s="561"/>
      <c r="AA2121" s="561"/>
      <c r="AB2121" s="561"/>
      <c r="AC2121" s="561"/>
      <c r="AD2121" s="561"/>
      <c r="AE2121" s="561"/>
      <c r="AF2121" s="561"/>
      <c r="AG2121" s="561">
        <v>6272.8123762000005</v>
      </c>
      <c r="AH2121" s="561">
        <v>1582</v>
      </c>
      <c r="AI2121" s="290" t="s">
        <v>310</v>
      </c>
      <c r="AJ2121" s="290" t="s">
        <v>366</v>
      </c>
    </row>
    <row r="2122" spans="2:36" x14ac:dyDescent="0.25">
      <c r="B2122" s="554">
        <v>2020</v>
      </c>
      <c r="C2122" s="555"/>
      <c r="D2122" s="556"/>
      <c r="E2122" s="290" t="s">
        <v>395</v>
      </c>
      <c r="F2122" s="290" t="s">
        <v>402</v>
      </c>
      <c r="G2122" s="290" t="s">
        <v>397</v>
      </c>
      <c r="H2122" s="183" t="str">
        <f>INDEX(Sector!$D$57:$D$776,MATCH('Energy consumption (raw)'!F2122,Sector!$C$57:$C$776,FALSE))</f>
        <v>Extraction, treatment and supply of water</v>
      </c>
      <c r="I2122" s="183" t="str">
        <f>IF(G2122=Sector!$B$50,Sector!$B$50,IF(G2122=Sector!$B$51,Sector!$B$51,IF(G2122=Sector!$B$53,Sector!$B$53,INDEX(Sector!$E$57:$E$776,MATCH('Energy consumption (raw)'!F2122,Sector!$C$57:$C$776,FALSE)))))</f>
        <v>36 Water collection, treatment and supply</v>
      </c>
      <c r="J2122" s="561"/>
      <c r="K2122" s="561">
        <v>33612206</v>
      </c>
      <c r="L2122" s="561"/>
      <c r="M2122" s="561"/>
      <c r="N2122" s="561"/>
      <c r="O2122" s="561"/>
      <c r="P2122" s="561"/>
      <c r="Q2122" s="561"/>
      <c r="R2122" s="561"/>
      <c r="S2122" s="561"/>
      <c r="T2122" s="561"/>
      <c r="U2122" s="561"/>
      <c r="V2122" s="561"/>
      <c r="W2122" s="561"/>
      <c r="X2122" s="561"/>
      <c r="Y2122" s="561"/>
      <c r="Z2122" s="561"/>
      <c r="AA2122" s="561"/>
      <c r="AB2122" s="561"/>
      <c r="AC2122" s="561"/>
      <c r="AD2122" s="561"/>
      <c r="AE2122" s="561"/>
      <c r="AF2122" s="561"/>
      <c r="AG2122" s="561">
        <v>5186.3633858000003</v>
      </c>
      <c r="AH2122" s="561">
        <v>5419</v>
      </c>
      <c r="AI2122" s="290" t="s">
        <v>310</v>
      </c>
      <c r="AJ2122" s="290" t="s">
        <v>366</v>
      </c>
    </row>
    <row r="2123" spans="2:36" x14ac:dyDescent="0.25">
      <c r="B2123" s="554">
        <v>2021</v>
      </c>
      <c r="C2123" s="555"/>
      <c r="D2123" s="556"/>
      <c r="E2123" s="290" t="s">
        <v>395</v>
      </c>
      <c r="F2123" s="290" t="s">
        <v>911</v>
      </c>
      <c r="G2123" s="290" t="s">
        <v>397</v>
      </c>
      <c r="H2123" s="183" t="str">
        <f>INDEX(Sector!$D$57:$D$776,MATCH('Energy consumption (raw)'!F2123,Sector!$C$57:$C$776,FALSE))</f>
        <v>Production of other basic chemicals</v>
      </c>
      <c r="I2123" s="183" t="str">
        <f>IF(G2123=Sector!$B$50,Sector!$B$50,IF(G2123=Sector!$B$51,Sector!$B$51,IF(G2123=Sector!$B$53,Sector!$B$53,INDEX(Sector!$E$57:$E$776,MATCH('Energy consumption (raw)'!F2123,Sector!$C$57:$C$776,FALSE)))))</f>
        <v>20 Manufacture of chemicals and chemical products</v>
      </c>
      <c r="J2123" s="561"/>
      <c r="K2123" s="561">
        <v>55784052</v>
      </c>
      <c r="L2123" s="561"/>
      <c r="M2123" s="561"/>
      <c r="N2123" s="561"/>
      <c r="O2123" s="561"/>
      <c r="P2123" s="561"/>
      <c r="Q2123" s="561"/>
      <c r="R2123" s="561"/>
      <c r="S2123" s="561"/>
      <c r="T2123" s="561"/>
      <c r="U2123" s="561"/>
      <c r="V2123" s="561"/>
      <c r="W2123" s="561"/>
      <c r="X2123" s="561"/>
      <c r="Y2123" s="561"/>
      <c r="Z2123" s="561"/>
      <c r="AA2123" s="561"/>
      <c r="AB2123" s="561"/>
      <c r="AC2123" s="561"/>
      <c r="AD2123" s="561"/>
      <c r="AE2123" s="561"/>
      <c r="AF2123" s="561"/>
      <c r="AG2123" s="561">
        <v>8607.4792236000012</v>
      </c>
      <c r="AH2123" s="561">
        <v>7756</v>
      </c>
      <c r="AI2123" s="290" t="s">
        <v>310</v>
      </c>
      <c r="AJ2123" s="290" t="s">
        <v>366</v>
      </c>
    </row>
    <row r="2124" spans="2:36" x14ac:dyDescent="0.25">
      <c r="B2124" s="554">
        <v>2022</v>
      </c>
      <c r="C2124" s="555"/>
      <c r="D2124" s="556"/>
      <c r="E2124" s="290" t="s">
        <v>395</v>
      </c>
      <c r="F2124" s="290" t="s">
        <v>407</v>
      </c>
      <c r="G2124" s="290" t="s">
        <v>397</v>
      </c>
      <c r="H2124" s="183" t="str">
        <f>INDEX(Sector!$D$57:$D$776,MATCH('Energy consumption (raw)'!F2124,Sector!$C$57:$C$776,FALSE))</f>
        <v>Electronic components manufacturing</v>
      </c>
      <c r="I2124" s="183" t="str">
        <f>IF(G2124=Sector!$B$50,Sector!$B$50,IF(G2124=Sector!$B$51,Sector!$B$51,IF(G2124=Sector!$B$53,Sector!$B$53,INDEX(Sector!$E$57:$E$776,MATCH('Energy consumption (raw)'!F2124,Sector!$C$57:$C$776,FALSE)))))</f>
        <v>26 Manufacture of computer, electronic and optical products</v>
      </c>
      <c r="J2124" s="561">
        <v>34999868</v>
      </c>
      <c r="K2124" s="561">
        <v>34999868</v>
      </c>
      <c r="L2124" s="561"/>
      <c r="M2124" s="561"/>
      <c r="N2124" s="561"/>
      <c r="O2124" s="561"/>
      <c r="P2124" s="561"/>
      <c r="Q2124" s="561"/>
      <c r="R2124" s="561"/>
      <c r="S2124" s="561"/>
      <c r="T2124" s="561"/>
      <c r="U2124" s="561"/>
      <c r="V2124" s="561"/>
      <c r="W2124" s="561"/>
      <c r="X2124" s="561"/>
      <c r="Y2124" s="561"/>
      <c r="Z2124" s="561"/>
      <c r="AA2124" s="561"/>
      <c r="AB2124" s="561"/>
      <c r="AC2124" s="561"/>
      <c r="AD2124" s="561"/>
      <c r="AE2124" s="561"/>
      <c r="AF2124" s="561"/>
      <c r="AG2124" s="561">
        <v>5400.4796323999999</v>
      </c>
      <c r="AH2124" s="561">
        <v>6037</v>
      </c>
      <c r="AI2124" s="290" t="s">
        <v>310</v>
      </c>
      <c r="AJ2124" s="290" t="s">
        <v>366</v>
      </c>
    </row>
    <row r="2125" spans="2:36" x14ac:dyDescent="0.25">
      <c r="B2125" s="554">
        <v>2023</v>
      </c>
      <c r="C2125" s="555"/>
      <c r="D2125" s="556"/>
      <c r="E2125" s="290" t="s">
        <v>395</v>
      </c>
      <c r="F2125" s="290" t="s">
        <v>428</v>
      </c>
      <c r="G2125" s="290" t="s">
        <v>397</v>
      </c>
      <c r="H2125" s="183" t="str">
        <f>INDEX(Sector!$D$57:$D$776,MATCH('Energy consumption (raw)'!F2125,Sector!$C$57:$C$776,FALSE))</f>
        <v>Cement Production</v>
      </c>
      <c r="I2125" s="183" t="str">
        <f>IF(G2125=Sector!$B$50,Sector!$B$50,IF(G2125=Sector!$B$51,Sector!$B$51,IF(G2125=Sector!$B$53,Sector!$B$53,INDEX(Sector!$E$57:$E$776,MATCH('Energy consumption (raw)'!F2125,Sector!$C$57:$C$776,FALSE)))))</f>
        <v>23 Manufacture of other non-metallic mineral products</v>
      </c>
      <c r="J2125" s="561"/>
      <c r="K2125" s="561">
        <v>29563019</v>
      </c>
      <c r="L2125" s="561"/>
      <c r="M2125" s="561"/>
      <c r="N2125" s="561"/>
      <c r="O2125" s="561"/>
      <c r="P2125" s="561"/>
      <c r="Q2125" s="561"/>
      <c r="R2125" s="561"/>
      <c r="S2125" s="561"/>
      <c r="T2125" s="561"/>
      <c r="U2125" s="561"/>
      <c r="V2125" s="561"/>
      <c r="W2125" s="561"/>
      <c r="X2125" s="561"/>
      <c r="Y2125" s="561"/>
      <c r="Z2125" s="561"/>
      <c r="AA2125" s="561"/>
      <c r="AB2125" s="561"/>
      <c r="AC2125" s="561"/>
      <c r="AD2125" s="561"/>
      <c r="AE2125" s="561"/>
      <c r="AF2125" s="561"/>
      <c r="AG2125" s="561">
        <v>4561.5738317000005</v>
      </c>
      <c r="AH2125" s="561">
        <v>4291</v>
      </c>
      <c r="AI2125" s="290" t="s">
        <v>310</v>
      </c>
      <c r="AJ2125" s="290" t="s">
        <v>366</v>
      </c>
    </row>
    <row r="2126" spans="2:36" x14ac:dyDescent="0.25">
      <c r="B2126" s="554">
        <v>2024</v>
      </c>
      <c r="C2126" s="555"/>
      <c r="D2126" s="556"/>
      <c r="E2126" s="290" t="s">
        <v>395</v>
      </c>
      <c r="F2126" s="290" t="s">
        <v>400</v>
      </c>
      <c r="G2126" s="290" t="s">
        <v>397</v>
      </c>
      <c r="H2126" s="183" t="str">
        <f>INDEX(Sector!$D$57:$D$776,MATCH('Energy consumption (raw)'!F2126,Sector!$C$57:$C$776,FALSE))</f>
        <v>Producing products from plastic</v>
      </c>
      <c r="I2126" s="183" t="str">
        <f>IF(G2126=Sector!$B$50,Sector!$B$50,IF(G2126=Sector!$B$51,Sector!$B$51,IF(G2126=Sector!$B$53,Sector!$B$53,INDEX(Sector!$E$57:$E$776,MATCH('Energy consumption (raw)'!F2126,Sector!$C$57:$C$776,FALSE)))))</f>
        <v>22 Manufacture of rubber and plastics products</v>
      </c>
      <c r="J2126" s="561">
        <v>19476766</v>
      </c>
      <c r="K2126" s="561">
        <v>21642182</v>
      </c>
      <c r="L2126" s="561"/>
      <c r="M2126" s="561"/>
      <c r="N2126" s="561"/>
      <c r="O2126" s="561"/>
      <c r="P2126" s="561"/>
      <c r="Q2126" s="561"/>
      <c r="R2126" s="561"/>
      <c r="S2126" s="561"/>
      <c r="T2126" s="561"/>
      <c r="U2126" s="561"/>
      <c r="V2126" s="561"/>
      <c r="W2126" s="561"/>
      <c r="X2126" s="561"/>
      <c r="Y2126" s="561"/>
      <c r="Z2126" s="561"/>
      <c r="AA2126" s="561"/>
      <c r="AB2126" s="561"/>
      <c r="AC2126" s="561"/>
      <c r="AD2126" s="561"/>
      <c r="AE2126" s="561"/>
      <c r="AF2126" s="561"/>
      <c r="AG2126" s="561">
        <v>3339.3886826000003</v>
      </c>
      <c r="AH2126" s="561">
        <v>3752</v>
      </c>
      <c r="AI2126" s="290" t="s">
        <v>310</v>
      </c>
      <c r="AJ2126" s="290" t="s">
        <v>366</v>
      </c>
    </row>
    <row r="2127" spans="2:36" x14ac:dyDescent="0.25">
      <c r="B2127" s="554">
        <v>2025</v>
      </c>
      <c r="C2127" s="555"/>
      <c r="D2127" s="556"/>
      <c r="E2127" s="290" t="s">
        <v>395</v>
      </c>
      <c r="F2127" s="290" t="s">
        <v>475</v>
      </c>
      <c r="G2127" s="290" t="s">
        <v>397</v>
      </c>
      <c r="H2127" s="183" t="str">
        <f>INDEX(Sector!$D$57:$D$776,MATCH('Energy consumption (raw)'!F2127,Sector!$C$57:$C$776,FALSE))</f>
        <v>Manufacture of paper and paper products</v>
      </c>
      <c r="I2127" s="183" t="str">
        <f>IF(G2127=Sector!$B$50,Sector!$B$50,IF(G2127=Sector!$B$51,Sector!$B$51,IF(G2127=Sector!$B$53,Sector!$B$53,INDEX(Sector!$E$57:$E$776,MATCH('Energy consumption (raw)'!F2127,Sector!$C$57:$C$776,FALSE)))))</f>
        <v>17 Manufacture of paper and paper products</v>
      </c>
      <c r="J2127" s="561"/>
      <c r="K2127" s="561">
        <v>39982082</v>
      </c>
      <c r="L2127" s="561"/>
      <c r="M2127" s="561"/>
      <c r="N2127" s="561"/>
      <c r="O2127" s="561"/>
      <c r="P2127" s="561"/>
      <c r="Q2127" s="561"/>
      <c r="R2127" s="561"/>
      <c r="S2127" s="561"/>
      <c r="T2127" s="561"/>
      <c r="U2127" s="561"/>
      <c r="V2127" s="561"/>
      <c r="W2127" s="561"/>
      <c r="X2127" s="561"/>
      <c r="Y2127" s="561"/>
      <c r="Z2127" s="561"/>
      <c r="AA2127" s="561"/>
      <c r="AB2127" s="561"/>
      <c r="AC2127" s="561"/>
      <c r="AD2127" s="561"/>
      <c r="AE2127" s="561"/>
      <c r="AF2127" s="561"/>
      <c r="AG2127" s="561">
        <v>6169.2352526000004</v>
      </c>
      <c r="AH2127" s="561">
        <v>5184</v>
      </c>
      <c r="AI2127" s="290" t="s">
        <v>310</v>
      </c>
      <c r="AJ2127" s="290" t="s">
        <v>366</v>
      </c>
    </row>
    <row r="2128" spans="2:36" x14ac:dyDescent="0.25">
      <c r="B2128" s="554">
        <v>2026</v>
      </c>
      <c r="C2128" s="555"/>
      <c r="D2128" s="556"/>
      <c r="E2128" s="290" t="s">
        <v>395</v>
      </c>
      <c r="F2128" s="290" t="s">
        <v>438</v>
      </c>
      <c r="G2128" s="290" t="s">
        <v>397</v>
      </c>
      <c r="H2128" s="183" t="str">
        <f>INDEX(Sector!$D$57:$D$776,MATCH('Energy consumption (raw)'!F2128,Sector!$C$57:$C$776,FALSE))</f>
        <v>Brewing beer and brewing malt</v>
      </c>
      <c r="I2128" s="183" t="str">
        <f>IF(G2128=Sector!$B$50,Sector!$B$50,IF(G2128=Sector!$B$51,Sector!$B$51,IF(G2128=Sector!$B$53,Sector!$B$53,INDEX(Sector!$E$57:$E$776,MATCH('Energy consumption (raw)'!F2128,Sector!$C$57:$C$776,FALSE)))))</f>
        <v>11 Manufacture of beverages</v>
      </c>
      <c r="J2128" s="561">
        <v>23330841</v>
      </c>
      <c r="K2128" s="561">
        <v>24359452</v>
      </c>
      <c r="L2128" s="561"/>
      <c r="M2128" s="561"/>
      <c r="N2128" s="561"/>
      <c r="O2128" s="561"/>
      <c r="P2128" s="561"/>
      <c r="Q2128" s="561"/>
      <c r="R2128" s="561"/>
      <c r="S2128" s="561"/>
      <c r="T2128" s="561"/>
      <c r="U2128" s="561"/>
      <c r="V2128" s="561"/>
      <c r="W2128" s="561"/>
      <c r="X2128" s="561"/>
      <c r="Y2128" s="561"/>
      <c r="Z2128" s="561"/>
      <c r="AA2128" s="561"/>
      <c r="AB2128" s="561"/>
      <c r="AC2128" s="561"/>
      <c r="AD2128" s="561"/>
      <c r="AE2128" s="561"/>
      <c r="AF2128" s="561"/>
      <c r="AG2128" s="561">
        <v>3758.6634436000004</v>
      </c>
      <c r="AH2128" s="561">
        <v>4296</v>
      </c>
      <c r="AI2128" s="290" t="s">
        <v>310</v>
      </c>
      <c r="AJ2128" s="290" t="s">
        <v>366</v>
      </c>
    </row>
    <row r="2129" spans="2:36" x14ac:dyDescent="0.25">
      <c r="B2129" s="554">
        <v>2027</v>
      </c>
      <c r="C2129" s="555"/>
      <c r="D2129" s="556"/>
      <c r="E2129" s="290" t="s">
        <v>395</v>
      </c>
      <c r="F2129" s="290" t="s">
        <v>924</v>
      </c>
      <c r="G2129" s="290" t="s">
        <v>397</v>
      </c>
      <c r="H2129" s="183" t="str">
        <f>INDEX(Sector!$D$57:$D$776,MATCH('Energy consumption (raw)'!F2129,Sector!$C$57:$C$776,FALSE))</f>
        <v>Other production not known where to categorize</v>
      </c>
      <c r="I2129" s="183" t="str">
        <f>IF(G2129=Sector!$B$50,Sector!$B$50,IF(G2129=Sector!$B$51,Sector!$B$51,IF(G2129=Sector!$B$53,Sector!$B$53,INDEX(Sector!$E$57:$E$776,MATCH('Energy consumption (raw)'!F2129,Sector!$C$57:$C$776,FALSE)))))</f>
        <v>32 Other manufacturing</v>
      </c>
      <c r="J2129" s="561">
        <v>25913183</v>
      </c>
      <c r="K2129" s="561">
        <v>31026918</v>
      </c>
      <c r="L2129" s="561"/>
      <c r="M2129" s="561"/>
      <c r="N2129" s="561"/>
      <c r="O2129" s="561"/>
      <c r="P2129" s="561"/>
      <c r="Q2129" s="561"/>
      <c r="R2129" s="561">
        <v>19.170000000000002</v>
      </c>
      <c r="S2129" s="561"/>
      <c r="T2129" s="561"/>
      <c r="U2129" s="561"/>
      <c r="V2129" s="561"/>
      <c r="W2129" s="561"/>
      <c r="X2129" s="561"/>
      <c r="Y2129" s="561">
        <v>144.06</v>
      </c>
      <c r="Z2129" s="561"/>
      <c r="AA2129" s="561"/>
      <c r="AB2129" s="561"/>
      <c r="AC2129" s="561"/>
      <c r="AD2129" s="561"/>
      <c r="AE2129" s="561"/>
      <c r="AF2129" s="561"/>
      <c r="AG2129" s="561">
        <v>4964.0322474000004</v>
      </c>
      <c r="AH2129" s="561">
        <v>4701</v>
      </c>
      <c r="AI2129" s="290" t="s">
        <v>310</v>
      </c>
      <c r="AJ2129" s="290" t="s">
        <v>366</v>
      </c>
    </row>
    <row r="2130" spans="2:36" x14ac:dyDescent="0.25">
      <c r="B2130" s="554">
        <v>2028</v>
      </c>
      <c r="C2130" s="555"/>
      <c r="D2130" s="556"/>
      <c r="E2130" s="290" t="s">
        <v>395</v>
      </c>
      <c r="F2130" s="290" t="s">
        <v>428</v>
      </c>
      <c r="G2130" s="290" t="s">
        <v>397</v>
      </c>
      <c r="H2130" s="183" t="str">
        <f>INDEX(Sector!$D$57:$D$776,MATCH('Energy consumption (raw)'!F2130,Sector!$C$57:$C$776,FALSE))</f>
        <v>Cement Production</v>
      </c>
      <c r="I2130" s="183" t="str">
        <f>IF(G2130=Sector!$B$50,Sector!$B$50,IF(G2130=Sector!$B$51,Sector!$B$51,IF(G2130=Sector!$B$53,Sector!$B$53,INDEX(Sector!$E$57:$E$776,MATCH('Energy consumption (raw)'!F2130,Sector!$C$57:$C$776,FALSE)))))</f>
        <v>23 Manufacture of other non-metallic mineral products</v>
      </c>
      <c r="J2130" s="561">
        <v>28542115</v>
      </c>
      <c r="K2130" s="561">
        <v>28542115</v>
      </c>
      <c r="L2130" s="561"/>
      <c r="M2130" s="561"/>
      <c r="N2130" s="561"/>
      <c r="O2130" s="561"/>
      <c r="P2130" s="561"/>
      <c r="Q2130" s="561"/>
      <c r="R2130" s="561"/>
      <c r="S2130" s="561"/>
      <c r="T2130" s="561"/>
      <c r="U2130" s="561"/>
      <c r="V2130" s="561"/>
      <c r="W2130" s="561"/>
      <c r="X2130" s="561"/>
      <c r="Y2130" s="561"/>
      <c r="Z2130" s="561"/>
      <c r="AA2130" s="561"/>
      <c r="AB2130" s="561"/>
      <c r="AC2130" s="561"/>
      <c r="AD2130" s="561"/>
      <c r="AE2130" s="561"/>
      <c r="AF2130" s="561"/>
      <c r="AG2130" s="561">
        <v>4404.0483445</v>
      </c>
      <c r="AH2130" s="561">
        <v>4500</v>
      </c>
      <c r="AI2130" s="290" t="s">
        <v>310</v>
      </c>
      <c r="AJ2130" s="290" t="s">
        <v>366</v>
      </c>
    </row>
    <row r="2131" spans="2:36" x14ac:dyDescent="0.25">
      <c r="B2131" s="554">
        <v>2029</v>
      </c>
      <c r="C2131" s="555"/>
      <c r="D2131" s="556"/>
      <c r="E2131" s="290" t="s">
        <v>395</v>
      </c>
      <c r="F2131" s="290" t="s">
        <v>428</v>
      </c>
      <c r="G2131" s="290" t="s">
        <v>397</v>
      </c>
      <c r="H2131" s="183" t="str">
        <f>INDEX(Sector!$D$57:$D$776,MATCH('Energy consumption (raw)'!F2131,Sector!$C$57:$C$776,FALSE))</f>
        <v>Cement Production</v>
      </c>
      <c r="I2131" s="183" t="str">
        <f>IF(G2131=Sector!$B$50,Sector!$B$50,IF(G2131=Sector!$B$51,Sector!$B$51,IF(G2131=Sector!$B$53,Sector!$B$53,INDEX(Sector!$E$57:$E$776,MATCH('Energy consumption (raw)'!F2131,Sector!$C$57:$C$776,FALSE)))))</f>
        <v>23 Manufacture of other non-metallic mineral products</v>
      </c>
      <c r="J2131" s="561">
        <v>20452772</v>
      </c>
      <c r="K2131" s="561">
        <v>20452772</v>
      </c>
      <c r="L2131" s="561"/>
      <c r="M2131" s="561"/>
      <c r="N2131" s="561"/>
      <c r="O2131" s="561"/>
      <c r="P2131" s="561"/>
      <c r="Q2131" s="561"/>
      <c r="R2131" s="561"/>
      <c r="S2131" s="561"/>
      <c r="T2131" s="561"/>
      <c r="U2131" s="561"/>
      <c r="V2131" s="561"/>
      <c r="W2131" s="561"/>
      <c r="X2131" s="561"/>
      <c r="Y2131" s="561"/>
      <c r="Z2131" s="561"/>
      <c r="AA2131" s="561"/>
      <c r="AB2131" s="561"/>
      <c r="AC2131" s="561"/>
      <c r="AD2131" s="561"/>
      <c r="AE2131" s="561"/>
      <c r="AF2131" s="561"/>
      <c r="AG2131" s="561">
        <v>3155.8627196000002</v>
      </c>
      <c r="AH2131" s="561">
        <v>5485</v>
      </c>
      <c r="AI2131" s="290" t="s">
        <v>310</v>
      </c>
      <c r="AJ2131" s="290" t="s">
        <v>366</v>
      </c>
    </row>
    <row r="2132" spans="2:36" x14ac:dyDescent="0.25">
      <c r="B2132" s="554">
        <v>2030</v>
      </c>
      <c r="C2132" s="555"/>
      <c r="D2132" s="556"/>
      <c r="E2132" s="290" t="s">
        <v>395</v>
      </c>
      <c r="F2132" s="290" t="s">
        <v>924</v>
      </c>
      <c r="G2132" s="290" t="s">
        <v>397</v>
      </c>
      <c r="H2132" s="183" t="str">
        <f>INDEX(Sector!$D$57:$D$776,MATCH('Energy consumption (raw)'!F2132,Sector!$C$57:$C$776,FALSE))</f>
        <v>Other production not known where to categorize</v>
      </c>
      <c r="I2132" s="183" t="str">
        <f>IF(G2132=Sector!$B$50,Sector!$B$50,IF(G2132=Sector!$B$51,Sector!$B$51,IF(G2132=Sector!$B$53,Sector!$B$53,INDEX(Sector!$E$57:$E$776,MATCH('Energy consumption (raw)'!F2132,Sector!$C$57:$C$776,FALSE)))))</f>
        <v>32 Other manufacturing</v>
      </c>
      <c r="J2132" s="561"/>
      <c r="K2132" s="561">
        <v>28690731</v>
      </c>
      <c r="L2132" s="561"/>
      <c r="M2132" s="561"/>
      <c r="N2132" s="561"/>
      <c r="O2132" s="561"/>
      <c r="P2132" s="561"/>
      <c r="Q2132" s="561"/>
      <c r="R2132" s="561"/>
      <c r="S2132" s="561"/>
      <c r="T2132" s="561"/>
      <c r="U2132" s="561"/>
      <c r="V2132" s="561"/>
      <c r="W2132" s="561"/>
      <c r="X2132" s="561"/>
      <c r="Y2132" s="561"/>
      <c r="Z2132" s="561"/>
      <c r="AA2132" s="561"/>
      <c r="AB2132" s="561"/>
      <c r="AC2132" s="561"/>
      <c r="AD2132" s="561"/>
      <c r="AE2132" s="561"/>
      <c r="AF2132" s="561"/>
      <c r="AG2132" s="561">
        <v>4426.9797933</v>
      </c>
      <c r="AH2132" s="561">
        <v>4473</v>
      </c>
      <c r="AI2132" s="290" t="s">
        <v>310</v>
      </c>
      <c r="AJ2132" s="290" t="s">
        <v>366</v>
      </c>
    </row>
    <row r="2133" spans="2:36" x14ac:dyDescent="0.25">
      <c r="B2133" s="554">
        <v>2031</v>
      </c>
      <c r="C2133" s="555"/>
      <c r="D2133" s="556"/>
      <c r="E2133" s="290" t="s">
        <v>395</v>
      </c>
      <c r="F2133" s="290" t="s">
        <v>407</v>
      </c>
      <c r="G2133" s="290" t="s">
        <v>397</v>
      </c>
      <c r="H2133" s="183" t="str">
        <f>INDEX(Sector!$D$57:$D$776,MATCH('Energy consumption (raw)'!F2133,Sector!$C$57:$C$776,FALSE))</f>
        <v>Electronic components manufacturing</v>
      </c>
      <c r="I2133" s="183" t="str">
        <f>IF(G2133=Sector!$B$50,Sector!$B$50,IF(G2133=Sector!$B$51,Sector!$B$51,IF(G2133=Sector!$B$53,Sector!$B$53,INDEX(Sector!$E$57:$E$776,MATCH('Energy consumption (raw)'!F2133,Sector!$C$57:$C$776,FALSE)))))</f>
        <v>26 Manufacture of computer, electronic and optical products</v>
      </c>
      <c r="J2133" s="561"/>
      <c r="K2133" s="561">
        <v>24037039</v>
      </c>
      <c r="L2133" s="561"/>
      <c r="M2133" s="561"/>
      <c r="N2133" s="561"/>
      <c r="O2133" s="561"/>
      <c r="P2133" s="561"/>
      <c r="Q2133" s="561"/>
      <c r="R2133" s="561"/>
      <c r="S2133" s="561"/>
      <c r="T2133" s="561"/>
      <c r="U2133" s="561"/>
      <c r="V2133" s="561"/>
      <c r="W2133" s="561"/>
      <c r="X2133" s="561"/>
      <c r="Y2133" s="561"/>
      <c r="Z2133" s="561"/>
      <c r="AA2133" s="561"/>
      <c r="AB2133" s="561"/>
      <c r="AC2133" s="561"/>
      <c r="AD2133" s="561"/>
      <c r="AE2133" s="561"/>
      <c r="AF2133" s="561"/>
      <c r="AG2133" s="561">
        <v>3708.9151177000003</v>
      </c>
      <c r="AH2133" s="561">
        <v>3862</v>
      </c>
      <c r="AI2133" s="290" t="s">
        <v>310</v>
      </c>
      <c r="AJ2133" s="290" t="s">
        <v>366</v>
      </c>
    </row>
    <row r="2134" spans="2:36" x14ac:dyDescent="0.25">
      <c r="B2134" s="554">
        <v>2032</v>
      </c>
      <c r="C2134" s="555"/>
      <c r="D2134" s="556"/>
      <c r="E2134" s="290" t="s">
        <v>395</v>
      </c>
      <c r="F2134" s="290" t="s">
        <v>417</v>
      </c>
      <c r="G2134" s="290" t="s">
        <v>397</v>
      </c>
      <c r="H2134" s="183" t="str">
        <f>INDEX(Sector!$D$57:$D$776,MATCH('Energy consumption (raw)'!F2134,Sector!$C$57:$C$776,FALSE))</f>
        <v>Producing products from plastic</v>
      </c>
      <c r="I2134" s="183" t="str">
        <f>IF(G2134=Sector!$B$50,Sector!$B$50,IF(G2134=Sector!$B$51,Sector!$B$51,IF(G2134=Sector!$B$53,Sector!$B$53,INDEX(Sector!$E$57:$E$776,MATCH('Energy consumption (raw)'!F2134,Sector!$C$57:$C$776,FALSE)))))</f>
        <v>22 Manufacture of rubber and plastics products</v>
      </c>
      <c r="J2134" s="561"/>
      <c r="K2134" s="561">
        <v>25651367</v>
      </c>
      <c r="L2134" s="561"/>
      <c r="M2134" s="561"/>
      <c r="N2134" s="561"/>
      <c r="O2134" s="561"/>
      <c r="P2134" s="561"/>
      <c r="Q2134" s="561"/>
      <c r="R2134" s="561">
        <v>18.3</v>
      </c>
      <c r="S2134" s="561"/>
      <c r="T2134" s="561"/>
      <c r="U2134" s="561"/>
      <c r="V2134" s="561"/>
      <c r="W2134" s="561"/>
      <c r="X2134" s="561"/>
      <c r="Y2134" s="561">
        <v>15</v>
      </c>
      <c r="Z2134" s="561"/>
      <c r="AA2134" s="561"/>
      <c r="AB2134" s="561"/>
      <c r="AC2134" s="561"/>
      <c r="AD2134" s="561"/>
      <c r="AE2134" s="561"/>
      <c r="AF2134" s="561"/>
      <c r="AG2134" s="561">
        <v>3993.0219281000004</v>
      </c>
      <c r="AH2134" s="561">
        <v>3680</v>
      </c>
      <c r="AI2134" s="290" t="s">
        <v>310</v>
      </c>
      <c r="AJ2134" s="290" t="s">
        <v>366</v>
      </c>
    </row>
    <row r="2135" spans="2:36" x14ac:dyDescent="0.25">
      <c r="B2135" s="554">
        <v>2033</v>
      </c>
      <c r="C2135" s="555"/>
      <c r="D2135" s="556"/>
      <c r="E2135" s="290" t="s">
        <v>395</v>
      </c>
      <c r="F2135" s="290" t="s">
        <v>500</v>
      </c>
      <c r="G2135" s="290" t="s">
        <v>397</v>
      </c>
      <c r="H2135" s="183" t="str">
        <f>INDEX(Sector!$D$57:$D$776,MATCH('Energy consumption (raw)'!F2135,Sector!$C$57:$C$776,FALSE))</f>
        <v>Producing packaging from plastic</v>
      </c>
      <c r="I2135" s="183" t="str">
        <f>IF(G2135=Sector!$B$50,Sector!$B$50,IF(G2135=Sector!$B$51,Sector!$B$51,IF(G2135=Sector!$B$53,Sector!$B$53,INDEX(Sector!$E$57:$E$776,MATCH('Energy consumption (raw)'!F2135,Sector!$C$57:$C$776,FALSE)))))</f>
        <v>22 Manufacture of rubber and plastics products</v>
      </c>
      <c r="J2135" s="561"/>
      <c r="K2135" s="561">
        <v>26687993</v>
      </c>
      <c r="L2135" s="561"/>
      <c r="M2135" s="561"/>
      <c r="N2135" s="561"/>
      <c r="O2135" s="561"/>
      <c r="P2135" s="561"/>
      <c r="Q2135" s="561"/>
      <c r="R2135" s="561"/>
      <c r="S2135" s="561"/>
      <c r="T2135" s="561"/>
      <c r="U2135" s="561"/>
      <c r="V2135" s="561"/>
      <c r="W2135" s="561"/>
      <c r="X2135" s="561"/>
      <c r="Y2135" s="561"/>
      <c r="Z2135" s="561"/>
      <c r="AA2135" s="561"/>
      <c r="AB2135" s="561"/>
      <c r="AC2135" s="561"/>
      <c r="AD2135" s="561"/>
      <c r="AE2135" s="561"/>
      <c r="AF2135" s="561"/>
      <c r="AG2135" s="561">
        <v>4117.9573199000006</v>
      </c>
      <c r="AH2135" s="561">
        <v>4113</v>
      </c>
      <c r="AI2135" s="290" t="s">
        <v>310</v>
      </c>
      <c r="AJ2135" s="290" t="s">
        <v>366</v>
      </c>
    </row>
    <row r="2136" spans="2:36" x14ac:dyDescent="0.25">
      <c r="B2136" s="554">
        <v>2034</v>
      </c>
      <c r="C2136" s="555"/>
      <c r="D2136" s="556"/>
      <c r="E2136" s="290" t="s">
        <v>395</v>
      </c>
      <c r="F2136" s="290" t="s">
        <v>546</v>
      </c>
      <c r="G2136" s="290" t="s">
        <v>397</v>
      </c>
      <c r="H2136" s="183" t="str">
        <f>INDEX(Sector!$D$57:$D$776,MATCH('Energy consumption (raw)'!F2136,Sector!$C$57:$C$776,FALSE))</f>
        <v>Sewing clothes other than fur skins</v>
      </c>
      <c r="I2136" s="183" t="str">
        <f>IF(G2136=Sector!$B$50,Sector!$B$50,IF(G2136=Sector!$B$51,Sector!$B$51,IF(G2136=Sector!$B$53,Sector!$B$53,INDEX(Sector!$E$57:$E$776,MATCH('Energy consumption (raw)'!F2136,Sector!$C$57:$C$776,FALSE)))))</f>
        <v>13 Manufacture of textiles</v>
      </c>
      <c r="J2136" s="561"/>
      <c r="K2136" s="561">
        <v>9690794</v>
      </c>
      <c r="L2136" s="561"/>
      <c r="M2136" s="561"/>
      <c r="N2136" s="561"/>
      <c r="O2136" s="561"/>
      <c r="P2136" s="561"/>
      <c r="Q2136" s="561"/>
      <c r="R2136" s="561"/>
      <c r="S2136" s="561"/>
      <c r="T2136" s="561"/>
      <c r="U2136" s="561"/>
      <c r="V2136" s="561"/>
      <c r="W2136" s="561"/>
      <c r="X2136" s="561"/>
      <c r="Y2136" s="561"/>
      <c r="Z2136" s="561"/>
      <c r="AA2136" s="561"/>
      <c r="AB2136" s="561"/>
      <c r="AC2136" s="561"/>
      <c r="AD2136" s="561"/>
      <c r="AE2136" s="561"/>
      <c r="AF2136" s="561"/>
      <c r="AG2136" s="561">
        <v>1495.2895142</v>
      </c>
      <c r="AH2136" s="561">
        <v>10750</v>
      </c>
      <c r="AI2136" s="290" t="s">
        <v>310</v>
      </c>
      <c r="AJ2136" s="290" t="s">
        <v>366</v>
      </c>
    </row>
    <row r="2137" spans="2:36" x14ac:dyDescent="0.25">
      <c r="B2137" s="554">
        <v>2035</v>
      </c>
      <c r="C2137" s="555"/>
      <c r="D2137" s="556"/>
      <c r="E2137" s="290" t="s">
        <v>395</v>
      </c>
      <c r="F2137" s="290" t="s">
        <v>428</v>
      </c>
      <c r="G2137" s="290" t="s">
        <v>397</v>
      </c>
      <c r="H2137" s="183" t="str">
        <f>INDEX(Sector!$D$57:$D$776,MATCH('Energy consumption (raw)'!F2137,Sector!$C$57:$C$776,FALSE))</f>
        <v>Cement Production</v>
      </c>
      <c r="I2137" s="183" t="str">
        <f>IF(G2137=Sector!$B$50,Sector!$B$50,IF(G2137=Sector!$B$51,Sector!$B$51,IF(G2137=Sector!$B$53,Sector!$B$53,INDEX(Sector!$E$57:$E$776,MATCH('Energy consumption (raw)'!F2137,Sector!$C$57:$C$776,FALSE)))))</f>
        <v>23 Manufacture of other non-metallic mineral products</v>
      </c>
      <c r="J2137" s="561">
        <v>27427794</v>
      </c>
      <c r="K2137" s="561">
        <v>28474019</v>
      </c>
      <c r="L2137" s="561"/>
      <c r="M2137" s="561"/>
      <c r="N2137" s="561"/>
      <c r="O2137" s="561"/>
      <c r="P2137" s="561"/>
      <c r="Q2137" s="561"/>
      <c r="R2137" s="561"/>
      <c r="S2137" s="561"/>
      <c r="T2137" s="561"/>
      <c r="U2137" s="561"/>
      <c r="V2137" s="561"/>
      <c r="W2137" s="561"/>
      <c r="X2137" s="561"/>
      <c r="Y2137" s="561"/>
      <c r="Z2137" s="561"/>
      <c r="AA2137" s="561"/>
      <c r="AB2137" s="561"/>
      <c r="AC2137" s="561"/>
      <c r="AD2137" s="561"/>
      <c r="AE2137" s="561"/>
      <c r="AF2137" s="561"/>
      <c r="AG2137" s="561">
        <v>4393.5411317000007</v>
      </c>
      <c r="AH2137" s="561">
        <v>4396</v>
      </c>
      <c r="AI2137" s="290" t="s">
        <v>310</v>
      </c>
      <c r="AJ2137" s="290" t="s">
        <v>366</v>
      </c>
    </row>
    <row r="2138" spans="2:36" x14ac:dyDescent="0.25">
      <c r="B2138" s="554">
        <v>2036</v>
      </c>
      <c r="C2138" s="555"/>
      <c r="D2138" s="556"/>
      <c r="E2138" s="290" t="s">
        <v>395</v>
      </c>
      <c r="F2138" s="290" t="s">
        <v>913</v>
      </c>
      <c r="G2138" s="290" t="s">
        <v>397</v>
      </c>
      <c r="H2138" s="183" t="str">
        <f>INDEX(Sector!$D$57:$D$776,MATCH('Energy consumption (raw)'!F2138,Sector!$C$57:$C$776,FALSE))</f>
        <v>Production of animal and vegetable oils and fats</v>
      </c>
      <c r="I2138" s="183" t="str">
        <f>IF(G2138=Sector!$B$50,Sector!$B$50,IF(G2138=Sector!$B$51,Sector!$B$51,IF(G2138=Sector!$B$53,Sector!$B$53,INDEX(Sector!$E$57:$E$776,MATCH('Energy consumption (raw)'!F2138,Sector!$C$57:$C$776,FALSE)))))</f>
        <v>10 Manufacture of food products</v>
      </c>
      <c r="J2138" s="561">
        <v>28248805</v>
      </c>
      <c r="K2138" s="561">
        <v>28248805</v>
      </c>
      <c r="L2138" s="561"/>
      <c r="M2138" s="561"/>
      <c r="N2138" s="561">
        <v>11901</v>
      </c>
      <c r="O2138" s="561"/>
      <c r="P2138" s="561"/>
      <c r="Q2138" s="561"/>
      <c r="R2138" s="561">
        <v>76</v>
      </c>
      <c r="S2138" s="561"/>
      <c r="T2138" s="561"/>
      <c r="U2138" s="561"/>
      <c r="V2138" s="561"/>
      <c r="W2138" s="561"/>
      <c r="X2138" s="561">
        <v>0.8</v>
      </c>
      <c r="Y2138" s="561">
        <v>103</v>
      </c>
      <c r="Z2138" s="561"/>
      <c r="AA2138" s="561"/>
      <c r="AB2138" s="561"/>
      <c r="AC2138" s="561"/>
      <c r="AD2138" s="561"/>
      <c r="AE2138" s="561"/>
      <c r="AF2138" s="561"/>
      <c r="AG2138" s="561">
        <v>13599.2806115</v>
      </c>
      <c r="AH2138" s="561">
        <v>14069</v>
      </c>
      <c r="AI2138" s="290" t="s">
        <v>310</v>
      </c>
      <c r="AJ2138" s="290" t="s">
        <v>366</v>
      </c>
    </row>
    <row r="2139" spans="2:36" x14ac:dyDescent="0.25">
      <c r="B2139" s="554">
        <v>2037</v>
      </c>
      <c r="C2139" s="555"/>
      <c r="D2139" s="556"/>
      <c r="E2139" s="290" t="s">
        <v>395</v>
      </c>
      <c r="F2139" s="290" t="s">
        <v>507</v>
      </c>
      <c r="G2139" s="290" t="s">
        <v>397</v>
      </c>
      <c r="H2139" s="183" t="str">
        <f>INDEX(Sector!$D$57:$D$776,MATCH('Energy consumption (raw)'!F2139,Sector!$C$57:$C$776,FALSE))</f>
        <v>Manufacture of motors and generators</v>
      </c>
      <c r="I2139" s="183" t="str">
        <f>IF(G2139=Sector!$B$50,Sector!$B$50,IF(G2139=Sector!$B$51,Sector!$B$51,IF(G2139=Sector!$B$53,Sector!$B$53,INDEX(Sector!$E$57:$E$776,MATCH('Energy consumption (raw)'!F2139,Sector!$C$57:$C$776,FALSE)))))</f>
        <v>29 Manufacture of motor vehicles, trailers and semi-trailers</v>
      </c>
      <c r="J2139" s="561"/>
      <c r="K2139" s="561">
        <v>30944280</v>
      </c>
      <c r="L2139" s="561"/>
      <c r="M2139" s="561"/>
      <c r="N2139" s="561"/>
      <c r="O2139" s="561"/>
      <c r="P2139" s="561"/>
      <c r="Q2139" s="561"/>
      <c r="R2139" s="561"/>
      <c r="S2139" s="561"/>
      <c r="T2139" s="561"/>
      <c r="U2139" s="561"/>
      <c r="V2139" s="561"/>
      <c r="W2139" s="561"/>
      <c r="X2139" s="561"/>
      <c r="Y2139" s="561"/>
      <c r="Z2139" s="561"/>
      <c r="AA2139" s="561"/>
      <c r="AB2139" s="561"/>
      <c r="AC2139" s="561"/>
      <c r="AD2139" s="561"/>
      <c r="AE2139" s="561"/>
      <c r="AF2139" s="561"/>
      <c r="AG2139" s="561">
        <v>4774.7024040000006</v>
      </c>
      <c r="AH2139" s="561">
        <v>4405</v>
      </c>
      <c r="AI2139" s="290" t="s">
        <v>310</v>
      </c>
      <c r="AJ2139" s="290" t="s">
        <v>366</v>
      </c>
    </row>
    <row r="2140" spans="2:36" x14ac:dyDescent="0.25">
      <c r="B2140" s="554">
        <v>2038</v>
      </c>
      <c r="C2140" s="555"/>
      <c r="D2140" s="556"/>
      <c r="E2140" s="290" t="s">
        <v>395</v>
      </c>
      <c r="F2140" s="290" t="s">
        <v>737</v>
      </c>
      <c r="G2140" s="290" t="s">
        <v>397</v>
      </c>
      <c r="H2140" s="183" t="str">
        <f>INDEX(Sector!$D$57:$D$776,MATCH('Energy consumption (raw)'!F2140,Sector!$C$57:$C$776,FALSE))</f>
        <v>Manufacture of office machinery and equipment (except computers and computer peripherals)</v>
      </c>
      <c r="I2140" s="183" t="str">
        <f>IF(G2140=Sector!$B$50,Sector!$B$50,IF(G2140=Sector!$B$51,Sector!$B$51,IF(G2140=Sector!$B$53,Sector!$B$53,INDEX(Sector!$E$57:$E$776,MATCH('Energy consumption (raw)'!F2140,Sector!$C$57:$C$776,FALSE)))))</f>
        <v>28 Manufacture of machinery and equipment n.e.c.</v>
      </c>
      <c r="J2140" s="561"/>
      <c r="K2140" s="561">
        <v>43956277</v>
      </c>
      <c r="L2140" s="561"/>
      <c r="M2140" s="561"/>
      <c r="N2140" s="561"/>
      <c r="O2140" s="561"/>
      <c r="P2140" s="561"/>
      <c r="Q2140" s="561"/>
      <c r="R2140" s="561"/>
      <c r="S2140" s="561"/>
      <c r="T2140" s="561"/>
      <c r="U2140" s="561"/>
      <c r="V2140" s="561"/>
      <c r="W2140" s="561"/>
      <c r="X2140" s="561"/>
      <c r="Y2140" s="561"/>
      <c r="Z2140" s="561"/>
      <c r="AA2140" s="561"/>
      <c r="AB2140" s="561"/>
      <c r="AC2140" s="561"/>
      <c r="AD2140" s="561"/>
      <c r="AE2140" s="561"/>
      <c r="AF2140" s="561"/>
      <c r="AG2140" s="561">
        <v>6782.4535411000006</v>
      </c>
      <c r="AH2140" s="561">
        <v>5010</v>
      </c>
      <c r="AI2140" s="290" t="s">
        <v>310</v>
      </c>
      <c r="AJ2140" s="290" t="s">
        <v>366</v>
      </c>
    </row>
    <row r="2141" spans="2:36" x14ac:dyDescent="0.25">
      <c r="B2141" s="554">
        <v>2039</v>
      </c>
      <c r="C2141" s="555"/>
      <c r="D2141" s="568"/>
      <c r="E2141" s="290" t="s">
        <v>395</v>
      </c>
      <c r="F2141" s="290" t="s">
        <v>597</v>
      </c>
      <c r="G2141" s="290" t="s">
        <v>397</v>
      </c>
      <c r="H2141" s="183" t="str">
        <f>INDEX(Sector!$D$57:$D$776,MATCH('Energy consumption (raw)'!F2141,Sector!$C$57:$C$776,FALSE))</f>
        <v>Producing non-alcoholic beverages, mineral water</v>
      </c>
      <c r="I2141" s="183" t="str">
        <f>IF(G2141=Sector!$B$50,Sector!$B$50,IF(G2141=Sector!$B$51,Sector!$B$51,IF(G2141=Sector!$B$53,Sector!$B$53,INDEX(Sector!$E$57:$E$776,MATCH('Energy consumption (raw)'!F2141,Sector!$C$57:$C$776,FALSE)))))</f>
        <v>11 Manufacture of beverages</v>
      </c>
      <c r="J2141" s="561">
        <v>11136719</v>
      </c>
      <c r="K2141" s="561">
        <v>21973910</v>
      </c>
      <c r="L2141" s="561"/>
      <c r="M2141" s="561"/>
      <c r="N2141" s="561">
        <v>111.56</v>
      </c>
      <c r="O2141" s="561"/>
      <c r="P2141" s="561"/>
      <c r="Q2141" s="561"/>
      <c r="R2141" s="561"/>
      <c r="S2141" s="561"/>
      <c r="T2141" s="561"/>
      <c r="U2141" s="561"/>
      <c r="V2141" s="561"/>
      <c r="W2141" s="561"/>
      <c r="X2141" s="561"/>
      <c r="Y2141" s="561"/>
      <c r="Z2141" s="561"/>
      <c r="AA2141" s="561"/>
      <c r="AB2141" s="561"/>
      <c r="AC2141" s="561"/>
      <c r="AD2141" s="561"/>
      <c r="AE2141" s="561"/>
      <c r="AF2141" s="561"/>
      <c r="AG2141" s="561">
        <v>3468.6663130000002</v>
      </c>
      <c r="AH2141" s="561">
        <v>4787</v>
      </c>
      <c r="AI2141" s="290" t="s">
        <v>310</v>
      </c>
      <c r="AJ2141" s="290" t="s">
        <v>366</v>
      </c>
    </row>
    <row r="2142" spans="2:36" x14ac:dyDescent="0.25">
      <c r="B2142" s="554">
        <v>2040</v>
      </c>
      <c r="C2142" s="555"/>
      <c r="D2142" s="556"/>
      <c r="E2142" s="290" t="s">
        <v>395</v>
      </c>
      <c r="F2142" s="290" t="s">
        <v>597</v>
      </c>
      <c r="G2142" s="290" t="s">
        <v>397</v>
      </c>
      <c r="H2142" s="183" t="str">
        <f>INDEX(Sector!$D$57:$D$776,MATCH('Energy consumption (raw)'!F2142,Sector!$C$57:$C$776,FALSE))</f>
        <v>Producing non-alcoholic beverages, mineral water</v>
      </c>
      <c r="I2142" s="183" t="str">
        <f>IF(G2142=Sector!$B$50,Sector!$B$50,IF(G2142=Sector!$B$51,Sector!$B$51,IF(G2142=Sector!$B$53,Sector!$B$53,INDEX(Sector!$E$57:$E$776,MATCH('Energy consumption (raw)'!F2142,Sector!$C$57:$C$776,FALSE)))))</f>
        <v>11 Manufacture of beverages</v>
      </c>
      <c r="J2142" s="561">
        <v>20973132</v>
      </c>
      <c r="K2142" s="561">
        <v>25022106</v>
      </c>
      <c r="L2142" s="561"/>
      <c r="M2142" s="561"/>
      <c r="N2142" s="561"/>
      <c r="O2142" s="561"/>
      <c r="P2142" s="561"/>
      <c r="Q2142" s="561"/>
      <c r="R2142" s="561">
        <v>6.02</v>
      </c>
      <c r="S2142" s="561"/>
      <c r="T2142" s="561"/>
      <c r="U2142" s="561"/>
      <c r="V2142" s="561"/>
      <c r="W2142" s="561"/>
      <c r="X2142" s="561"/>
      <c r="Y2142" s="561">
        <v>8.4</v>
      </c>
      <c r="Z2142" s="561"/>
      <c r="AA2142" s="561"/>
      <c r="AB2142" s="561"/>
      <c r="AC2142" s="561"/>
      <c r="AD2142" s="561"/>
      <c r="AE2142" s="561"/>
      <c r="AF2142" s="561"/>
      <c r="AG2142" s="561">
        <v>3876.2073558000002</v>
      </c>
      <c r="AH2142" s="561">
        <v>4158</v>
      </c>
      <c r="AI2142" s="290" t="s">
        <v>310</v>
      </c>
      <c r="AJ2142" s="290" t="s">
        <v>366</v>
      </c>
    </row>
    <row r="2143" spans="2:36" x14ac:dyDescent="0.25">
      <c r="B2143" s="554">
        <v>2041</v>
      </c>
      <c r="C2143" s="555"/>
      <c r="D2143" s="556"/>
      <c r="E2143" s="290" t="s">
        <v>395</v>
      </c>
      <c r="F2143" s="290" t="s">
        <v>815</v>
      </c>
      <c r="G2143" s="290" t="s">
        <v>397</v>
      </c>
      <c r="H2143" s="183" t="str">
        <f>INDEX(Sector!$D$57:$D$776,MATCH('Energy consumption (raw)'!F2143,Sector!$C$57:$C$776,FALSE))</f>
        <v>Manufacture of garments (Except for apparel)</v>
      </c>
      <c r="I2143" s="183" t="str">
        <f>IF(G2143=Sector!$B$50,Sector!$B$50,IF(G2143=Sector!$B$51,Sector!$B$51,IF(G2143=Sector!$B$53,Sector!$B$53,INDEX(Sector!$E$57:$E$776,MATCH('Energy consumption (raw)'!F2143,Sector!$C$57:$C$776,FALSE)))))</f>
        <v>13 Manufacture of textiles</v>
      </c>
      <c r="J2143" s="561"/>
      <c r="K2143" s="561">
        <v>37354156</v>
      </c>
      <c r="L2143" s="561"/>
      <c r="M2143" s="561"/>
      <c r="N2143" s="561">
        <v>4065.38</v>
      </c>
      <c r="O2143" s="561"/>
      <c r="P2143" s="561"/>
      <c r="Q2143" s="561"/>
      <c r="R2143" s="561">
        <v>7.17</v>
      </c>
      <c r="S2143" s="561"/>
      <c r="T2143" s="561"/>
      <c r="U2143" s="561"/>
      <c r="V2143" s="561"/>
      <c r="W2143" s="561"/>
      <c r="X2143" s="561"/>
      <c r="Y2143" s="561">
        <v>227.5</v>
      </c>
      <c r="Z2143" s="561"/>
      <c r="AA2143" s="561"/>
      <c r="AB2143" s="561"/>
      <c r="AC2143" s="561"/>
      <c r="AD2143" s="561"/>
      <c r="AE2143" s="561"/>
      <c r="AF2143" s="561"/>
      <c r="AG2143" s="561">
        <v>8864.8006707999994</v>
      </c>
      <c r="AH2143" s="561">
        <v>4903</v>
      </c>
      <c r="AI2143" s="290" t="s">
        <v>310</v>
      </c>
      <c r="AJ2143" s="290" t="s">
        <v>366</v>
      </c>
    </row>
    <row r="2144" spans="2:36" x14ac:dyDescent="0.25">
      <c r="B2144" s="554">
        <v>2042</v>
      </c>
      <c r="C2144" s="555"/>
      <c r="D2144" s="556"/>
      <c r="E2144" s="290" t="s">
        <v>395</v>
      </c>
      <c r="F2144" s="290" t="s">
        <v>407</v>
      </c>
      <c r="G2144" s="290" t="s">
        <v>397</v>
      </c>
      <c r="H2144" s="183" t="str">
        <f>INDEX(Sector!$D$57:$D$776,MATCH('Energy consumption (raw)'!F2144,Sector!$C$57:$C$776,FALSE))</f>
        <v>Electronic components manufacturing</v>
      </c>
      <c r="I2144" s="183" t="str">
        <f>IF(G2144=Sector!$B$50,Sector!$B$50,IF(G2144=Sector!$B$51,Sector!$B$51,IF(G2144=Sector!$B$53,Sector!$B$53,INDEX(Sector!$E$57:$E$776,MATCH('Energy consumption (raw)'!F2144,Sector!$C$57:$C$776,FALSE)))))</f>
        <v>26 Manufacture of computer, electronic and optical products</v>
      </c>
      <c r="J2144" s="561"/>
      <c r="K2144" s="561">
        <v>22084973</v>
      </c>
      <c r="L2144" s="561"/>
      <c r="M2144" s="561"/>
      <c r="N2144" s="561"/>
      <c r="O2144" s="561"/>
      <c r="P2144" s="561"/>
      <c r="Q2144" s="561"/>
      <c r="R2144" s="561"/>
      <c r="S2144" s="561"/>
      <c r="T2144" s="561"/>
      <c r="U2144" s="561"/>
      <c r="V2144" s="561"/>
      <c r="W2144" s="561"/>
      <c r="X2144" s="561"/>
      <c r="Y2144" s="561"/>
      <c r="Z2144" s="561"/>
      <c r="AA2144" s="561"/>
      <c r="AB2144" s="561"/>
      <c r="AC2144" s="561"/>
      <c r="AD2144" s="561"/>
      <c r="AE2144" s="561"/>
      <c r="AF2144" s="561"/>
      <c r="AG2144" s="561">
        <v>3407.7113339000002</v>
      </c>
      <c r="AH2144" s="561">
        <v>3648</v>
      </c>
      <c r="AI2144" s="290" t="s">
        <v>310</v>
      </c>
      <c r="AJ2144" s="290" t="s">
        <v>366</v>
      </c>
    </row>
    <row r="2145" spans="2:36" x14ac:dyDescent="0.25">
      <c r="B2145" s="554">
        <v>2043</v>
      </c>
      <c r="C2145" s="555"/>
      <c r="D2145" s="556"/>
      <c r="E2145" s="290" t="s">
        <v>395</v>
      </c>
      <c r="F2145" s="290" t="s">
        <v>925</v>
      </c>
      <c r="G2145" s="290" t="s">
        <v>397</v>
      </c>
      <c r="H2145" s="183" t="str">
        <f>INDEX(Sector!$D$57:$D$776,MATCH('Energy consumption (raw)'!F2145,Sector!$C$57:$C$776,FALSE))</f>
        <v>manufacturing other products from wood</v>
      </c>
      <c r="I2145" s="183" t="str">
        <f>IF(G2145=Sector!$B$50,Sector!$B$50,IF(G2145=Sector!$B$51,Sector!$B$51,IF(G2145=Sector!$B$53,Sector!$B$53,INDEX(Sector!$E$57:$E$776,MATCH('Energy consumption (raw)'!F2145,Sector!$C$57:$C$776,FALSE)))))</f>
        <v>16 Manufacture of wood and of products of wood and cork, except furniture;
manufacture of articles of straw and plaiting materials</v>
      </c>
      <c r="J2145" s="561">
        <v>16767249</v>
      </c>
      <c r="K2145" s="561">
        <v>16767249</v>
      </c>
      <c r="L2145" s="561"/>
      <c r="M2145" s="561"/>
      <c r="N2145" s="561"/>
      <c r="O2145" s="561"/>
      <c r="P2145" s="561"/>
      <c r="Q2145" s="561"/>
      <c r="R2145" s="561"/>
      <c r="S2145" s="561"/>
      <c r="T2145" s="561"/>
      <c r="U2145" s="561"/>
      <c r="V2145" s="561"/>
      <c r="W2145" s="561"/>
      <c r="X2145" s="561"/>
      <c r="Y2145" s="561"/>
      <c r="Z2145" s="561"/>
      <c r="AA2145" s="561"/>
      <c r="AB2145" s="561"/>
      <c r="AC2145" s="561"/>
      <c r="AD2145" s="561"/>
      <c r="AE2145" s="561"/>
      <c r="AF2145" s="561"/>
      <c r="AG2145" s="561">
        <v>2587.1865207000001</v>
      </c>
      <c r="AH2145" s="561">
        <v>2769</v>
      </c>
      <c r="AI2145" s="290" t="s">
        <v>310</v>
      </c>
      <c r="AJ2145" s="290" t="s">
        <v>366</v>
      </c>
    </row>
    <row r="2146" spans="2:36" x14ac:dyDescent="0.25">
      <c r="B2146" s="554">
        <v>2044</v>
      </c>
      <c r="C2146" s="555"/>
      <c r="D2146" s="556"/>
      <c r="E2146" s="290" t="s">
        <v>395</v>
      </c>
      <c r="F2146" s="559" t="s">
        <v>926</v>
      </c>
      <c r="G2146" s="290" t="s">
        <v>397</v>
      </c>
      <c r="H2146" s="183" t="str">
        <f>INDEX(Sector!$D$57:$D$776,MATCH('Energy consumption (raw)'!F2146,Sector!$C$57:$C$776,FALSE))</f>
        <v>Retail sale of perfumery, cosmetics and toiletries in specialized stores</v>
      </c>
      <c r="I2146" s="183" t="str">
        <f>IF(G2146=Sector!$B$50,Sector!$B$50,IF(G2146=Sector!$B$51,Sector!$B$51,IF(G2146=Sector!$B$53,Sector!$B$53,INDEX(Sector!$E$57:$E$776,MATCH('Energy consumption (raw)'!F2146,Sector!$C$57:$C$776,FALSE)))))</f>
        <v>47 Retail</v>
      </c>
      <c r="J2146" s="561"/>
      <c r="K2146" s="561">
        <v>21304789</v>
      </c>
      <c r="L2146" s="561"/>
      <c r="M2146" s="561"/>
      <c r="N2146" s="561"/>
      <c r="O2146" s="561"/>
      <c r="P2146" s="561"/>
      <c r="Q2146" s="561"/>
      <c r="R2146" s="561"/>
      <c r="S2146" s="561"/>
      <c r="T2146" s="561"/>
      <c r="U2146" s="561"/>
      <c r="V2146" s="561"/>
      <c r="W2146" s="561"/>
      <c r="X2146" s="561"/>
      <c r="Y2146" s="561"/>
      <c r="Z2146" s="561"/>
      <c r="AA2146" s="561"/>
      <c r="AB2146" s="561"/>
      <c r="AC2146" s="561"/>
      <c r="AD2146" s="561"/>
      <c r="AE2146" s="561"/>
      <c r="AF2146" s="561"/>
      <c r="AG2146" s="561">
        <v>3287.3289427000004</v>
      </c>
      <c r="AH2146" s="561">
        <v>3137</v>
      </c>
      <c r="AI2146" s="290" t="s">
        <v>310</v>
      </c>
      <c r="AJ2146" s="290" t="s">
        <v>366</v>
      </c>
    </row>
    <row r="2147" spans="2:36" x14ac:dyDescent="0.25">
      <c r="B2147" s="554">
        <v>2045</v>
      </c>
      <c r="C2147" s="555"/>
      <c r="D2147" s="556"/>
      <c r="E2147" s="290" t="s">
        <v>395</v>
      </c>
      <c r="F2147" s="290" t="s">
        <v>402</v>
      </c>
      <c r="G2147" s="290" t="s">
        <v>397</v>
      </c>
      <c r="H2147" s="183" t="str">
        <f>INDEX(Sector!$D$57:$D$776,MATCH('Energy consumption (raw)'!F2147,Sector!$C$57:$C$776,FALSE))</f>
        <v>Extraction, treatment and supply of water</v>
      </c>
      <c r="I2147" s="183" t="str">
        <f>IF(G2147=Sector!$B$50,Sector!$B$50,IF(G2147=Sector!$B$51,Sector!$B$51,IF(G2147=Sector!$B$53,Sector!$B$53,INDEX(Sector!$E$57:$E$776,MATCH('Energy consumption (raw)'!F2147,Sector!$C$57:$C$776,FALSE)))))</f>
        <v>36 Water collection, treatment and supply</v>
      </c>
      <c r="J2147" s="561"/>
      <c r="K2147" s="561">
        <v>19763000</v>
      </c>
      <c r="L2147" s="561"/>
      <c r="M2147" s="561"/>
      <c r="N2147" s="561"/>
      <c r="O2147" s="561"/>
      <c r="P2147" s="561"/>
      <c r="Q2147" s="561"/>
      <c r="R2147" s="561"/>
      <c r="S2147" s="561"/>
      <c r="T2147" s="561"/>
      <c r="U2147" s="561"/>
      <c r="V2147" s="561"/>
      <c r="W2147" s="561"/>
      <c r="X2147" s="561"/>
      <c r="Y2147" s="561"/>
      <c r="Z2147" s="561"/>
      <c r="AA2147" s="561"/>
      <c r="AB2147" s="561"/>
      <c r="AC2147" s="561"/>
      <c r="AD2147" s="561"/>
      <c r="AE2147" s="561"/>
      <c r="AF2147" s="561"/>
      <c r="AG2147" s="561">
        <v>3049.4309000000003</v>
      </c>
      <c r="AH2147" s="561">
        <v>3096</v>
      </c>
      <c r="AI2147" s="290" t="s">
        <v>310</v>
      </c>
      <c r="AJ2147" s="290" t="s">
        <v>366</v>
      </c>
    </row>
    <row r="2148" spans="2:36" x14ac:dyDescent="0.25">
      <c r="B2148" s="554">
        <v>2046</v>
      </c>
      <c r="C2148" s="555"/>
      <c r="D2148" s="556"/>
      <c r="E2148" s="290" t="s">
        <v>395</v>
      </c>
      <c r="F2148" s="290" t="s">
        <v>443</v>
      </c>
      <c r="G2148" s="290" t="s">
        <v>397</v>
      </c>
      <c r="H2148" s="183" t="str">
        <f>INDEX(Sector!$D$57:$D$776,MATCH('Energy consumption (raw)'!F2148,Sector!$C$57:$C$776,FALSE))</f>
        <v>Yarn making</v>
      </c>
      <c r="I2148" s="183" t="str">
        <f>IF(G2148=Sector!$B$50,Sector!$B$50,IF(G2148=Sector!$B$51,Sector!$B$51,IF(G2148=Sector!$B$53,Sector!$B$53,INDEX(Sector!$E$57:$E$776,MATCH('Energy consumption (raw)'!F2148,Sector!$C$57:$C$776,FALSE)))))</f>
        <v>13 Manufacture of textiles</v>
      </c>
      <c r="J2148" s="561">
        <v>11210598</v>
      </c>
      <c r="K2148" s="561">
        <v>14466353</v>
      </c>
      <c r="L2148" s="561"/>
      <c r="M2148" s="561"/>
      <c r="N2148" s="561"/>
      <c r="O2148" s="561"/>
      <c r="P2148" s="561"/>
      <c r="Q2148" s="561"/>
      <c r="R2148" s="561"/>
      <c r="S2148" s="561"/>
      <c r="T2148" s="561"/>
      <c r="U2148" s="561"/>
      <c r="V2148" s="561"/>
      <c r="W2148" s="561"/>
      <c r="X2148" s="561"/>
      <c r="Y2148" s="561"/>
      <c r="Z2148" s="561"/>
      <c r="AA2148" s="561"/>
      <c r="AB2148" s="561"/>
      <c r="AC2148" s="561"/>
      <c r="AD2148" s="561"/>
      <c r="AE2148" s="561"/>
      <c r="AF2148" s="561"/>
      <c r="AG2148" s="561">
        <v>2232.1582679000003</v>
      </c>
      <c r="AH2148" s="561">
        <v>3172</v>
      </c>
      <c r="AI2148" s="290" t="s">
        <v>310</v>
      </c>
      <c r="AJ2148" s="290" t="s">
        <v>366</v>
      </c>
    </row>
    <row r="2149" spans="2:36" x14ac:dyDescent="0.25">
      <c r="B2149" s="554">
        <v>2047</v>
      </c>
      <c r="C2149" s="555"/>
      <c r="D2149" s="556"/>
      <c r="E2149" s="290" t="s">
        <v>395</v>
      </c>
      <c r="F2149" s="290" t="s">
        <v>927</v>
      </c>
      <c r="G2149" s="290" t="s">
        <v>397</v>
      </c>
      <c r="H2149" s="183" t="str">
        <f>INDEX(Sector!$D$57:$D$776,MATCH('Energy consumption (raw)'!F2149,Sector!$C$57:$C$776,FALSE))</f>
        <v>Producing products from plastic</v>
      </c>
      <c r="I2149" s="183" t="str">
        <f>IF(G2149=Sector!$B$50,Sector!$B$50,IF(G2149=Sector!$B$51,Sector!$B$51,IF(G2149=Sector!$B$53,Sector!$B$53,INDEX(Sector!$E$57:$E$776,MATCH('Energy consumption (raw)'!F2149,Sector!$C$57:$C$776,FALSE)))))</f>
        <v>22 Manufacture of rubber and plastics products</v>
      </c>
      <c r="J2149" s="561"/>
      <c r="K2149" s="561">
        <v>16397682</v>
      </c>
      <c r="L2149" s="561"/>
      <c r="M2149" s="561"/>
      <c r="N2149" s="561"/>
      <c r="O2149" s="561"/>
      <c r="P2149" s="561"/>
      <c r="Q2149" s="561"/>
      <c r="R2149" s="561"/>
      <c r="S2149" s="561"/>
      <c r="T2149" s="561"/>
      <c r="U2149" s="561"/>
      <c r="V2149" s="561">
        <v>2.13</v>
      </c>
      <c r="W2149" s="561"/>
      <c r="X2149" s="561"/>
      <c r="Y2149" s="561"/>
      <c r="Z2149" s="561"/>
      <c r="AA2149" s="561"/>
      <c r="AB2149" s="561"/>
      <c r="AC2149" s="561"/>
      <c r="AD2149" s="561"/>
      <c r="AE2149" s="561"/>
      <c r="AF2149" s="561"/>
      <c r="AG2149" s="561">
        <v>2532.3988326000003</v>
      </c>
      <c r="AH2149" s="561">
        <v>2496</v>
      </c>
      <c r="AI2149" s="290" t="s">
        <v>310</v>
      </c>
      <c r="AJ2149" s="290" t="s">
        <v>366</v>
      </c>
    </row>
    <row r="2150" spans="2:36" x14ac:dyDescent="0.25">
      <c r="B2150" s="554">
        <v>2048</v>
      </c>
      <c r="C2150" s="555"/>
      <c r="D2150" s="556"/>
      <c r="E2150" s="290" t="s">
        <v>395</v>
      </c>
      <c r="F2150" s="290" t="s">
        <v>400</v>
      </c>
      <c r="G2150" s="290" t="s">
        <v>397</v>
      </c>
      <c r="H2150" s="183" t="str">
        <f>INDEX(Sector!$D$57:$D$776,MATCH('Energy consumption (raw)'!F2150,Sector!$C$57:$C$776,FALSE))</f>
        <v>Producing products from plastic</v>
      </c>
      <c r="I2150" s="183" t="str">
        <f>IF(G2150=Sector!$B$50,Sector!$B$50,IF(G2150=Sector!$B$51,Sector!$B$51,IF(G2150=Sector!$B$53,Sector!$B$53,INDEX(Sector!$E$57:$E$776,MATCH('Energy consumption (raw)'!F2150,Sector!$C$57:$C$776,FALSE)))))</f>
        <v>22 Manufacture of rubber and plastics products</v>
      </c>
      <c r="J2150" s="561">
        <v>12682472</v>
      </c>
      <c r="K2150" s="561">
        <v>17051444</v>
      </c>
      <c r="L2150" s="561"/>
      <c r="M2150" s="561"/>
      <c r="N2150" s="561"/>
      <c r="O2150" s="561"/>
      <c r="P2150" s="561"/>
      <c r="Q2150" s="561"/>
      <c r="R2150" s="561">
        <v>102.6</v>
      </c>
      <c r="S2150" s="561"/>
      <c r="T2150" s="561"/>
      <c r="U2150" s="561"/>
      <c r="V2150" s="561">
        <v>7.99</v>
      </c>
      <c r="W2150" s="561"/>
      <c r="X2150" s="561"/>
      <c r="Y2150" s="561">
        <v>165.7</v>
      </c>
      <c r="Z2150" s="561"/>
      <c r="AA2150" s="561"/>
      <c r="AB2150" s="561"/>
      <c r="AC2150" s="561"/>
      <c r="AD2150" s="561"/>
      <c r="AE2150" s="561"/>
      <c r="AF2150" s="561"/>
      <c r="AG2150" s="561">
        <v>2924.6923092000002</v>
      </c>
      <c r="AH2150" s="561">
        <v>2957</v>
      </c>
      <c r="AI2150" s="290" t="s">
        <v>310</v>
      </c>
      <c r="AJ2150" s="290" t="s">
        <v>366</v>
      </c>
    </row>
    <row r="2151" spans="2:36" x14ac:dyDescent="0.25">
      <c r="B2151" s="554">
        <v>2049</v>
      </c>
      <c r="C2151" s="555"/>
      <c r="D2151" s="556"/>
      <c r="E2151" s="290" t="s">
        <v>395</v>
      </c>
      <c r="F2151" s="290" t="s">
        <v>443</v>
      </c>
      <c r="G2151" s="290" t="s">
        <v>397</v>
      </c>
      <c r="H2151" s="183" t="str">
        <f>INDEX(Sector!$D$57:$D$776,MATCH('Energy consumption (raw)'!F2151,Sector!$C$57:$C$776,FALSE))</f>
        <v>Yarn making</v>
      </c>
      <c r="I2151" s="183" t="str">
        <f>IF(G2151=Sector!$B$50,Sector!$B$50,IF(G2151=Sector!$B$51,Sector!$B$51,IF(G2151=Sector!$B$53,Sector!$B$53,INDEX(Sector!$E$57:$E$776,MATCH('Energy consumption (raw)'!F2151,Sector!$C$57:$C$776,FALSE)))))</f>
        <v>13 Manufacture of textiles</v>
      </c>
      <c r="J2151" s="561">
        <v>18362065</v>
      </c>
      <c r="K2151" s="561">
        <v>23301448</v>
      </c>
      <c r="L2151" s="561"/>
      <c r="M2151" s="561"/>
      <c r="N2151" s="561"/>
      <c r="O2151" s="561"/>
      <c r="P2151" s="561"/>
      <c r="Q2151" s="561"/>
      <c r="R2151" s="561"/>
      <c r="S2151" s="561"/>
      <c r="T2151" s="561"/>
      <c r="U2151" s="561"/>
      <c r="V2151" s="561"/>
      <c r="W2151" s="561"/>
      <c r="X2151" s="561"/>
      <c r="Y2151" s="561"/>
      <c r="Z2151" s="561"/>
      <c r="AA2151" s="561"/>
      <c r="AB2151" s="561"/>
      <c r="AC2151" s="561"/>
      <c r="AD2151" s="561"/>
      <c r="AE2151" s="561"/>
      <c r="AF2151" s="561"/>
      <c r="AG2151" s="561">
        <v>3595.4134264000004</v>
      </c>
      <c r="AH2151" s="561">
        <v>3147</v>
      </c>
      <c r="AI2151" s="290" t="s">
        <v>310</v>
      </c>
      <c r="AJ2151" s="290" t="s">
        <v>366</v>
      </c>
    </row>
    <row r="2152" spans="2:36" x14ac:dyDescent="0.25">
      <c r="B2152" s="554">
        <v>2050</v>
      </c>
      <c r="C2152" s="555"/>
      <c r="D2152" s="556"/>
      <c r="E2152" s="290" t="s">
        <v>395</v>
      </c>
      <c r="F2152" s="290" t="s">
        <v>924</v>
      </c>
      <c r="G2152" s="290" t="s">
        <v>397</v>
      </c>
      <c r="H2152" s="183" t="str">
        <f>INDEX(Sector!$D$57:$D$776,MATCH('Energy consumption (raw)'!F2152,Sector!$C$57:$C$776,FALSE))</f>
        <v>Other production not known where to categorize</v>
      </c>
      <c r="I2152" s="183" t="str">
        <f>IF(G2152=Sector!$B$50,Sector!$B$50,IF(G2152=Sector!$B$51,Sector!$B$51,IF(G2152=Sector!$B$53,Sector!$B$53,INDEX(Sector!$E$57:$E$776,MATCH('Energy consumption (raw)'!F2152,Sector!$C$57:$C$776,FALSE)))))</f>
        <v>32 Other manufacturing</v>
      </c>
      <c r="J2152" s="561"/>
      <c r="K2152" s="561">
        <v>22331328</v>
      </c>
      <c r="L2152" s="561"/>
      <c r="M2152" s="561"/>
      <c r="N2152" s="561"/>
      <c r="O2152" s="561"/>
      <c r="P2152" s="561"/>
      <c r="Q2152" s="561"/>
      <c r="R2152" s="561"/>
      <c r="S2152" s="561"/>
      <c r="T2152" s="561"/>
      <c r="U2152" s="561"/>
      <c r="V2152" s="561"/>
      <c r="W2152" s="561"/>
      <c r="X2152" s="561"/>
      <c r="Y2152" s="561"/>
      <c r="Z2152" s="561"/>
      <c r="AA2152" s="561"/>
      <c r="AB2152" s="561"/>
      <c r="AC2152" s="561"/>
      <c r="AD2152" s="561"/>
      <c r="AE2152" s="561"/>
      <c r="AF2152" s="561"/>
      <c r="AG2152" s="561">
        <v>3445.7239104</v>
      </c>
      <c r="AH2152" s="561">
        <v>5300</v>
      </c>
      <c r="AI2152" s="290" t="s">
        <v>310</v>
      </c>
      <c r="AJ2152" s="290" t="s">
        <v>366</v>
      </c>
    </row>
    <row r="2153" spans="2:36" x14ac:dyDescent="0.25">
      <c r="B2153" s="554">
        <v>2051</v>
      </c>
      <c r="C2153" s="555"/>
      <c r="D2153" s="568"/>
      <c r="E2153" s="290" t="s">
        <v>395</v>
      </c>
      <c r="F2153" s="290" t="s">
        <v>400</v>
      </c>
      <c r="G2153" s="290" t="s">
        <v>397</v>
      </c>
      <c r="H2153" s="183" t="str">
        <f>INDEX(Sector!$D$57:$D$776,MATCH('Energy consumption (raw)'!F2153,Sector!$C$57:$C$776,FALSE))</f>
        <v>Producing products from plastic</v>
      </c>
      <c r="I2153" s="183" t="str">
        <f>IF(G2153=Sector!$B$50,Sector!$B$50,IF(G2153=Sector!$B$51,Sector!$B$51,IF(G2153=Sector!$B$53,Sector!$B$53,INDEX(Sector!$E$57:$E$776,MATCH('Energy consumption (raw)'!F2153,Sector!$C$57:$C$776,FALSE)))))</f>
        <v>22 Manufacture of rubber and plastics products</v>
      </c>
      <c r="J2153" s="561">
        <v>13165945</v>
      </c>
      <c r="K2153" s="561">
        <v>12419602</v>
      </c>
      <c r="L2153" s="561"/>
      <c r="M2153" s="561"/>
      <c r="N2153" s="561"/>
      <c r="O2153" s="561"/>
      <c r="P2153" s="561"/>
      <c r="Q2153" s="561"/>
      <c r="R2153" s="561">
        <v>20</v>
      </c>
      <c r="S2153" s="561"/>
      <c r="T2153" s="561">
        <v>1</v>
      </c>
      <c r="U2153" s="561"/>
      <c r="V2153" s="561"/>
      <c r="W2153" s="561"/>
      <c r="X2153" s="561"/>
      <c r="Y2153" s="561"/>
      <c r="Z2153" s="561"/>
      <c r="AA2153" s="561"/>
      <c r="AB2153" s="561"/>
      <c r="AC2153" s="561"/>
      <c r="AD2153" s="561"/>
      <c r="AE2153" s="561"/>
      <c r="AF2153" s="561"/>
      <c r="AG2153" s="561">
        <v>1937.7345886000003</v>
      </c>
      <c r="AH2153" s="561">
        <v>2801</v>
      </c>
      <c r="AI2153" s="290" t="s">
        <v>310</v>
      </c>
      <c r="AJ2153" s="290" t="s">
        <v>366</v>
      </c>
    </row>
    <row r="2154" spans="2:36" x14ac:dyDescent="0.25">
      <c r="B2154" s="554">
        <v>2052</v>
      </c>
      <c r="C2154" s="555"/>
      <c r="D2154" s="556"/>
      <c r="E2154" s="290" t="s">
        <v>395</v>
      </c>
      <c r="F2154" s="290" t="s">
        <v>400</v>
      </c>
      <c r="G2154" s="290" t="s">
        <v>397</v>
      </c>
      <c r="H2154" s="183" t="str">
        <f>INDEX(Sector!$D$57:$D$776,MATCH('Energy consumption (raw)'!F2154,Sector!$C$57:$C$776,FALSE))</f>
        <v>Producing products from plastic</v>
      </c>
      <c r="I2154" s="183" t="str">
        <f>IF(G2154=Sector!$B$50,Sector!$B$50,IF(G2154=Sector!$B$51,Sector!$B$51,IF(G2154=Sector!$B$53,Sector!$B$53,INDEX(Sector!$E$57:$E$776,MATCH('Energy consumption (raw)'!F2154,Sector!$C$57:$C$776,FALSE)))))</f>
        <v>22 Manufacture of rubber and plastics products</v>
      </c>
      <c r="J2154" s="561"/>
      <c r="K2154" s="561">
        <v>14988768</v>
      </c>
      <c r="L2154" s="561"/>
      <c r="M2154" s="561"/>
      <c r="N2154" s="561"/>
      <c r="O2154" s="561"/>
      <c r="P2154" s="561"/>
      <c r="Q2154" s="561"/>
      <c r="R2154" s="561"/>
      <c r="S2154" s="561"/>
      <c r="T2154" s="561"/>
      <c r="U2154" s="561"/>
      <c r="V2154" s="561"/>
      <c r="W2154" s="561"/>
      <c r="X2154" s="561"/>
      <c r="Y2154" s="561"/>
      <c r="Z2154" s="561"/>
      <c r="AA2154" s="561"/>
      <c r="AB2154" s="561"/>
      <c r="AC2154" s="561"/>
      <c r="AD2154" s="561"/>
      <c r="AE2154" s="561"/>
      <c r="AF2154" s="561"/>
      <c r="AG2154" s="561">
        <v>2312.7669024000002</v>
      </c>
      <c r="AH2154" s="561">
        <v>2935</v>
      </c>
      <c r="AI2154" s="290" t="s">
        <v>310</v>
      </c>
      <c r="AJ2154" s="290" t="s">
        <v>366</v>
      </c>
    </row>
    <row r="2155" spans="2:36" x14ac:dyDescent="0.25">
      <c r="B2155" s="554">
        <v>2053</v>
      </c>
      <c r="C2155" s="555"/>
      <c r="D2155" s="556"/>
      <c r="E2155" s="290" t="s">
        <v>395</v>
      </c>
      <c r="F2155" s="290" t="s">
        <v>402</v>
      </c>
      <c r="G2155" s="290" t="s">
        <v>397</v>
      </c>
      <c r="H2155" s="183" t="str">
        <f>INDEX(Sector!$D$57:$D$776,MATCH('Energy consumption (raw)'!F2155,Sector!$C$57:$C$776,FALSE))</f>
        <v>Extraction, treatment and supply of water</v>
      </c>
      <c r="I2155" s="183" t="str">
        <f>IF(G2155=Sector!$B$50,Sector!$B$50,IF(G2155=Sector!$B$51,Sector!$B$51,IF(G2155=Sector!$B$53,Sector!$B$53,INDEX(Sector!$E$57:$E$776,MATCH('Energy consumption (raw)'!F2155,Sector!$C$57:$C$776,FALSE)))))</f>
        <v>36 Water collection, treatment and supply</v>
      </c>
      <c r="J2155" s="561"/>
      <c r="K2155" s="561">
        <v>26248456</v>
      </c>
      <c r="L2155" s="561"/>
      <c r="M2155" s="561"/>
      <c r="N2155" s="561"/>
      <c r="O2155" s="561"/>
      <c r="P2155" s="561"/>
      <c r="Q2155" s="561"/>
      <c r="R2155" s="561"/>
      <c r="S2155" s="561"/>
      <c r="T2155" s="561"/>
      <c r="U2155" s="561"/>
      <c r="V2155" s="561"/>
      <c r="W2155" s="561"/>
      <c r="X2155" s="561"/>
      <c r="Y2155" s="561"/>
      <c r="Z2155" s="561"/>
      <c r="AA2155" s="561"/>
      <c r="AB2155" s="561"/>
      <c r="AC2155" s="561"/>
      <c r="AD2155" s="561"/>
      <c r="AE2155" s="561"/>
      <c r="AF2155" s="561"/>
      <c r="AG2155" s="561">
        <v>4050.1367608</v>
      </c>
      <c r="AH2155" s="561">
        <v>3873</v>
      </c>
      <c r="AI2155" s="290" t="s">
        <v>310</v>
      </c>
      <c r="AJ2155" s="290" t="s">
        <v>366</v>
      </c>
    </row>
    <row r="2156" spans="2:36" x14ac:dyDescent="0.25">
      <c r="B2156" s="554">
        <v>2054</v>
      </c>
      <c r="C2156" s="555"/>
      <c r="D2156" s="556"/>
      <c r="E2156" s="290" t="s">
        <v>395</v>
      </c>
      <c r="F2156" s="290" t="s">
        <v>438</v>
      </c>
      <c r="G2156" s="290" t="s">
        <v>397</v>
      </c>
      <c r="H2156" s="183" t="str">
        <f>INDEX(Sector!$D$57:$D$776,MATCH('Energy consumption (raw)'!F2156,Sector!$C$57:$C$776,FALSE))</f>
        <v>Brewing beer and brewing malt</v>
      </c>
      <c r="I2156" s="183" t="str">
        <f>IF(G2156=Sector!$B$50,Sector!$B$50,IF(G2156=Sector!$B$51,Sector!$B$51,IF(G2156=Sector!$B$53,Sector!$B$53,INDEX(Sector!$E$57:$E$776,MATCH('Energy consumption (raw)'!F2156,Sector!$C$57:$C$776,FALSE)))))</f>
        <v>11 Manufacture of beverages</v>
      </c>
      <c r="J2156" s="561">
        <v>12314009</v>
      </c>
      <c r="K2156" s="561">
        <v>14133312</v>
      </c>
      <c r="L2156" s="561"/>
      <c r="M2156" s="561"/>
      <c r="N2156" s="561"/>
      <c r="O2156" s="561"/>
      <c r="P2156" s="561"/>
      <c r="Q2156" s="561"/>
      <c r="R2156" s="561">
        <v>3034.12</v>
      </c>
      <c r="S2156" s="561"/>
      <c r="T2156" s="561"/>
      <c r="U2156" s="561"/>
      <c r="V2156" s="561"/>
      <c r="W2156" s="561"/>
      <c r="X2156" s="561"/>
      <c r="Y2156" s="561"/>
      <c r="Z2156" s="561"/>
      <c r="AA2156" s="561"/>
      <c r="AB2156" s="561"/>
      <c r="AC2156" s="561"/>
      <c r="AD2156" s="561"/>
      <c r="AE2156" s="561"/>
      <c r="AF2156" s="561"/>
      <c r="AG2156" s="561">
        <v>5275.5724416000003</v>
      </c>
      <c r="AH2156" s="561">
        <v>5700</v>
      </c>
      <c r="AI2156" s="290" t="s">
        <v>310</v>
      </c>
      <c r="AJ2156" s="290" t="s">
        <v>366</v>
      </c>
    </row>
    <row r="2157" spans="2:36" x14ac:dyDescent="0.25">
      <c r="B2157" s="554">
        <v>2055</v>
      </c>
      <c r="C2157" s="555"/>
      <c r="D2157" s="556"/>
      <c r="E2157" s="290" t="s">
        <v>395</v>
      </c>
      <c r="F2157" s="290" t="s">
        <v>928</v>
      </c>
      <c r="G2157" s="290" t="s">
        <v>397</v>
      </c>
      <c r="H2157" s="183" t="str">
        <f>INDEX(Sector!$D$57:$D$776,MATCH('Energy consumption (raw)'!F2157,Sector!$C$57:$C$776,FALSE))</f>
        <v>Extraction, treatment and supply of water</v>
      </c>
      <c r="I2157" s="183" t="str">
        <f>IF(G2157=Sector!$B$50,Sector!$B$50,IF(G2157=Sector!$B$51,Sector!$B$51,IF(G2157=Sector!$B$53,Sector!$B$53,INDEX(Sector!$E$57:$E$776,MATCH('Energy consumption (raw)'!F2157,Sector!$C$57:$C$776,FALSE)))))</f>
        <v>36 Water collection, treatment and supply</v>
      </c>
      <c r="J2157" s="561">
        <v>13949940</v>
      </c>
      <c r="K2157" s="561">
        <v>13708725</v>
      </c>
      <c r="L2157" s="561"/>
      <c r="M2157" s="561"/>
      <c r="N2157" s="561"/>
      <c r="O2157" s="561"/>
      <c r="P2157" s="561"/>
      <c r="Q2157" s="561"/>
      <c r="R2157" s="561">
        <v>6.59</v>
      </c>
      <c r="S2157" s="561"/>
      <c r="T2157" s="561"/>
      <c r="U2157" s="561"/>
      <c r="V2157" s="561">
        <v>13.4</v>
      </c>
      <c r="W2157" s="561"/>
      <c r="X2157" s="561"/>
      <c r="Y2157" s="561"/>
      <c r="Z2157" s="561"/>
      <c r="AA2157" s="561"/>
      <c r="AB2157" s="561"/>
      <c r="AC2157" s="561"/>
      <c r="AD2157" s="561"/>
      <c r="AE2157" s="561"/>
      <c r="AF2157" s="561"/>
      <c r="AG2157" s="561">
        <v>2136.0480674999999</v>
      </c>
      <c r="AH2157" s="561">
        <v>2400</v>
      </c>
      <c r="AI2157" s="290" t="s">
        <v>310</v>
      </c>
      <c r="AJ2157" s="290" t="s">
        <v>366</v>
      </c>
    </row>
    <row r="2158" spans="2:36" x14ac:dyDescent="0.25">
      <c r="B2158" s="554">
        <v>2056</v>
      </c>
      <c r="C2158" s="555"/>
      <c r="D2158" s="556"/>
      <c r="E2158" s="290" t="s">
        <v>395</v>
      </c>
      <c r="F2158" s="290" t="s">
        <v>511</v>
      </c>
      <c r="G2158" s="290" t="s">
        <v>397</v>
      </c>
      <c r="H2158" s="183" t="str">
        <f>INDEX(Sector!$D$57:$D$776,MATCH('Energy consumption (raw)'!F2158,Sector!$C$57:$C$776,FALSE))</f>
        <v>Producing shoes</v>
      </c>
      <c r="I2158" s="183" t="str">
        <f>IF(G2158=Sector!$B$50,Sector!$B$50,IF(G2158=Sector!$B$51,Sector!$B$51,IF(G2158=Sector!$B$53,Sector!$B$53,INDEX(Sector!$E$57:$E$776,MATCH('Energy consumption (raw)'!F2158,Sector!$C$57:$C$776,FALSE)))))</f>
        <v>14 Manufacture of wearing apparel</v>
      </c>
      <c r="J2158" s="561"/>
      <c r="K2158" s="561">
        <v>12910504</v>
      </c>
      <c r="L2158" s="561"/>
      <c r="M2158" s="561"/>
      <c r="N2158" s="561"/>
      <c r="O2158" s="561"/>
      <c r="P2158" s="561"/>
      <c r="Q2158" s="561"/>
      <c r="R2158" s="561"/>
      <c r="S2158" s="561"/>
      <c r="T2158" s="561"/>
      <c r="U2158" s="561"/>
      <c r="V2158" s="561"/>
      <c r="W2158" s="561"/>
      <c r="X2158" s="561"/>
      <c r="Y2158" s="561"/>
      <c r="Z2158" s="561"/>
      <c r="AA2158" s="561"/>
      <c r="AB2158" s="561"/>
      <c r="AC2158" s="561"/>
      <c r="AD2158" s="561"/>
      <c r="AE2158" s="561"/>
      <c r="AF2158" s="561"/>
      <c r="AG2158" s="561">
        <v>1992.0907672000001</v>
      </c>
      <c r="AH2158" s="561">
        <v>2248</v>
      </c>
      <c r="AI2158" s="290" t="s">
        <v>310</v>
      </c>
      <c r="AJ2158" s="290" t="s">
        <v>366</v>
      </c>
    </row>
    <row r="2159" spans="2:36" x14ac:dyDescent="0.25">
      <c r="B2159" s="554">
        <v>2057</v>
      </c>
      <c r="C2159" s="555"/>
      <c r="D2159" s="556"/>
      <c r="E2159" s="290" t="s">
        <v>395</v>
      </c>
      <c r="F2159" s="290" t="s">
        <v>929</v>
      </c>
      <c r="G2159" s="290" t="s">
        <v>397</v>
      </c>
      <c r="H2159" s="183" t="str">
        <f>INDEX(Sector!$D$57:$D$776,MATCH('Energy consumption (raw)'!F2159,Sector!$C$57:$C$776,FALSE))</f>
        <v>Telecommunication</v>
      </c>
      <c r="I2159" s="183" t="str">
        <f>IF(G2159=Sector!$B$50,Sector!$B$50,IF(G2159=Sector!$B$51,Sector!$B$51,IF(G2159=Sector!$B$53,Sector!$B$53,INDEX(Sector!$E$57:$E$776,MATCH('Energy consumption (raw)'!F2159,Sector!$C$57:$C$776,FALSE)))))</f>
        <v>26 Manufacture of computer, electronic and optical products</v>
      </c>
      <c r="J2159" s="561">
        <v>12929968</v>
      </c>
      <c r="K2159" s="561">
        <v>12922709</v>
      </c>
      <c r="L2159" s="561"/>
      <c r="M2159" s="561"/>
      <c r="N2159" s="561"/>
      <c r="O2159" s="561"/>
      <c r="P2159" s="561"/>
      <c r="Q2159" s="561"/>
      <c r="R2159" s="561">
        <v>8</v>
      </c>
      <c r="S2159" s="561"/>
      <c r="T2159" s="561"/>
      <c r="U2159" s="561"/>
      <c r="V2159" s="561"/>
      <c r="W2159" s="561"/>
      <c r="X2159" s="561"/>
      <c r="Y2159" s="561"/>
      <c r="Z2159" s="561"/>
      <c r="AA2159" s="561"/>
      <c r="AB2159" s="561"/>
      <c r="AC2159" s="561"/>
      <c r="AD2159" s="561"/>
      <c r="AE2159" s="561"/>
      <c r="AF2159" s="561"/>
      <c r="AG2159" s="561">
        <v>2002.1339987000001</v>
      </c>
      <c r="AH2159" s="561">
        <v>2099</v>
      </c>
      <c r="AI2159" s="290" t="s">
        <v>310</v>
      </c>
      <c r="AJ2159" s="290" t="s">
        <v>366</v>
      </c>
    </row>
    <row r="2160" spans="2:36" x14ac:dyDescent="0.25">
      <c r="B2160" s="554">
        <v>2058</v>
      </c>
      <c r="C2160" s="555"/>
      <c r="D2160" s="556"/>
      <c r="E2160" s="290" t="s">
        <v>395</v>
      </c>
      <c r="F2160" s="290" t="s">
        <v>930</v>
      </c>
      <c r="G2160" s="290" t="s">
        <v>397</v>
      </c>
      <c r="H2160" s="183" t="str">
        <f>INDEX(Sector!$D$57:$D$776,MATCH('Energy consumption (raw)'!F2160,Sector!$C$57:$C$776,FALSE))</f>
        <v>Producing virgin plastic</v>
      </c>
      <c r="I2160" s="183" t="str">
        <f>IF(G2160=Sector!$B$50,Sector!$B$50,IF(G2160=Sector!$B$51,Sector!$B$51,IF(G2160=Sector!$B$53,Sector!$B$53,INDEX(Sector!$E$57:$E$776,MATCH('Energy consumption (raw)'!F2160,Sector!$C$57:$C$776,FALSE)))))</f>
        <v>22 Manufacture of rubber and plastics products</v>
      </c>
      <c r="J2160" s="561"/>
      <c r="K2160" s="561">
        <v>8036957</v>
      </c>
      <c r="L2160" s="561"/>
      <c r="M2160" s="561"/>
      <c r="N2160" s="561"/>
      <c r="O2160" s="561"/>
      <c r="P2160" s="561"/>
      <c r="Q2160" s="561"/>
      <c r="R2160" s="561"/>
      <c r="S2160" s="561"/>
      <c r="T2160" s="561"/>
      <c r="U2160" s="561"/>
      <c r="V2160" s="561"/>
      <c r="W2160" s="561"/>
      <c r="X2160" s="561"/>
      <c r="Y2160" s="561"/>
      <c r="Z2160" s="561"/>
      <c r="AA2160" s="561"/>
      <c r="AB2160" s="561"/>
      <c r="AC2160" s="561"/>
      <c r="AD2160" s="561"/>
      <c r="AE2160" s="561"/>
      <c r="AF2160" s="561"/>
      <c r="AG2160" s="561">
        <v>1240.1024651</v>
      </c>
      <c r="AH2160" s="561">
        <v>1261</v>
      </c>
      <c r="AI2160" s="290" t="s">
        <v>310</v>
      </c>
      <c r="AJ2160" s="290" t="s">
        <v>366</v>
      </c>
    </row>
    <row r="2161" spans="2:36" x14ac:dyDescent="0.25">
      <c r="B2161" s="554">
        <v>2059</v>
      </c>
      <c r="C2161" s="555"/>
      <c r="D2161" s="556"/>
      <c r="E2161" s="290" t="s">
        <v>395</v>
      </c>
      <c r="F2161" s="290" t="s">
        <v>931</v>
      </c>
      <c r="G2161" s="290" t="s">
        <v>397</v>
      </c>
      <c r="H2161" s="183" t="str">
        <f>INDEX(Sector!$D$57:$D$776,MATCH('Energy consumption (raw)'!F2161,Sector!$C$57:$C$776,FALSE))</f>
        <v>Manufacture of other foods n.e.c</v>
      </c>
      <c r="I2161" s="183" t="str">
        <f>IF(G2161=Sector!$B$50,Sector!$B$50,IF(G2161=Sector!$B$51,Sector!$B$51,IF(G2161=Sector!$B$53,Sector!$B$53,INDEX(Sector!$E$57:$E$776,MATCH('Energy consumption (raw)'!F2161,Sector!$C$57:$C$776,FALSE)))))</f>
        <v>10 Manufacture of food products</v>
      </c>
      <c r="J2161" s="561">
        <v>10527272</v>
      </c>
      <c r="K2161" s="561">
        <v>13727998</v>
      </c>
      <c r="L2161" s="561"/>
      <c r="M2161" s="561"/>
      <c r="N2161" s="561"/>
      <c r="O2161" s="561"/>
      <c r="P2161" s="561"/>
      <c r="Q2161" s="561"/>
      <c r="R2161" s="561">
        <v>418.85</v>
      </c>
      <c r="S2161" s="561"/>
      <c r="T2161" s="561"/>
      <c r="U2161" s="561"/>
      <c r="V2161" s="561"/>
      <c r="W2161" s="561"/>
      <c r="X2161" s="561">
        <v>1.2298999999999999E-4</v>
      </c>
      <c r="Y2161" s="561"/>
      <c r="Z2161" s="561"/>
      <c r="AA2161" s="561"/>
      <c r="AB2161" s="561"/>
      <c r="AC2161" s="561"/>
      <c r="AD2161" s="561"/>
      <c r="AE2161" s="561"/>
      <c r="AF2161" s="561"/>
      <c r="AG2161" s="561">
        <v>2545.5677823999999</v>
      </c>
      <c r="AH2161" s="561">
        <v>2481</v>
      </c>
      <c r="AI2161" s="290" t="s">
        <v>310</v>
      </c>
      <c r="AJ2161" s="290" t="s">
        <v>366</v>
      </c>
    </row>
    <row r="2162" spans="2:36" x14ac:dyDescent="0.25">
      <c r="B2162" s="554">
        <v>2060</v>
      </c>
      <c r="C2162" s="555"/>
      <c r="D2162" s="556"/>
      <c r="E2162" s="290" t="s">
        <v>395</v>
      </c>
      <c r="F2162" s="290" t="s">
        <v>932</v>
      </c>
      <c r="G2162" s="290" t="s">
        <v>397</v>
      </c>
      <c r="H2162" s="183" t="str">
        <f>INDEX(Sector!$D$57:$D$776,MATCH('Energy consumption (raw)'!F2162,Sector!$C$57:$C$776,FALSE))</f>
        <v>Manufacture of metal utensils for kitchen, toilet and canteen</v>
      </c>
      <c r="I2162" s="183" t="str">
        <f>IF(G2162=Sector!$B$50,Sector!$B$50,IF(G2162=Sector!$B$51,Sector!$B$51,IF(G2162=Sector!$B$53,Sector!$B$53,INDEX(Sector!$E$57:$E$776,MATCH('Energy consumption (raw)'!F2162,Sector!$C$57:$C$776,FALSE)))))</f>
        <v>25 Manufacture of fabricated metal products, except machinery and equipment</v>
      </c>
      <c r="J2162" s="561">
        <v>11405645</v>
      </c>
      <c r="K2162" s="561">
        <v>11405640</v>
      </c>
      <c r="L2162" s="561"/>
      <c r="M2162" s="561"/>
      <c r="N2162" s="561"/>
      <c r="O2162" s="561"/>
      <c r="P2162" s="561"/>
      <c r="Q2162" s="561"/>
      <c r="R2162" s="561">
        <v>120</v>
      </c>
      <c r="S2162" s="561"/>
      <c r="T2162" s="561"/>
      <c r="U2162" s="561"/>
      <c r="V2162" s="561"/>
      <c r="W2162" s="561"/>
      <c r="X2162" s="561"/>
      <c r="Y2162" s="561"/>
      <c r="Z2162" s="561"/>
      <c r="AA2162" s="561"/>
      <c r="AB2162" s="561"/>
      <c r="AC2162" s="561"/>
      <c r="AD2162" s="561"/>
      <c r="AE2162" s="561"/>
      <c r="AF2162" s="561"/>
      <c r="AG2162" s="561">
        <v>1882.2902520000002</v>
      </c>
      <c r="AH2162" s="561">
        <v>2035</v>
      </c>
      <c r="AI2162" s="290" t="s">
        <v>310</v>
      </c>
      <c r="AJ2162" s="290" t="s">
        <v>366</v>
      </c>
    </row>
    <row r="2163" spans="2:36" x14ac:dyDescent="0.25">
      <c r="B2163" s="554">
        <v>2061</v>
      </c>
      <c r="C2163" s="555"/>
      <c r="D2163" s="556"/>
      <c r="E2163" s="290" t="s">
        <v>395</v>
      </c>
      <c r="F2163" s="290" t="s">
        <v>933</v>
      </c>
      <c r="G2163" s="290" t="s">
        <v>397</v>
      </c>
      <c r="H2163" s="183" t="str">
        <f>INDEX(Sector!$D$57:$D$776,MATCH('Energy consumption (raw)'!F2163,Sector!$C$57:$C$776,FALSE))</f>
        <v>Manufacture of other non-metallic mineral products</v>
      </c>
      <c r="I2163" s="183" t="str">
        <f>IF(G2163=Sector!$B$50,Sector!$B$50,IF(G2163=Sector!$B$51,Sector!$B$51,IF(G2163=Sector!$B$53,Sector!$B$53,INDEX(Sector!$E$57:$E$776,MATCH('Energy consumption (raw)'!F2163,Sector!$C$57:$C$776,FALSE)))))</f>
        <v>23 Manufacture of other non-metallic mineral products</v>
      </c>
      <c r="J2163" s="561">
        <v>4955022</v>
      </c>
      <c r="K2163" s="561">
        <v>7161257</v>
      </c>
      <c r="L2163" s="561"/>
      <c r="M2163" s="561"/>
      <c r="N2163" s="561"/>
      <c r="O2163" s="561"/>
      <c r="P2163" s="561"/>
      <c r="Q2163" s="561"/>
      <c r="R2163" s="561"/>
      <c r="S2163" s="561"/>
      <c r="T2163" s="561"/>
      <c r="U2163" s="561"/>
      <c r="V2163" s="561"/>
      <c r="W2163" s="561"/>
      <c r="X2163" s="561"/>
      <c r="Y2163" s="561"/>
      <c r="Z2163" s="561"/>
      <c r="AA2163" s="561"/>
      <c r="AB2163" s="561"/>
      <c r="AC2163" s="561"/>
      <c r="AD2163" s="561"/>
      <c r="AE2163" s="561"/>
      <c r="AF2163" s="561"/>
      <c r="AG2163" s="561">
        <v>1104.9819551000001</v>
      </c>
      <c r="AH2163" s="561">
        <v>1774</v>
      </c>
      <c r="AI2163" s="290" t="s">
        <v>310</v>
      </c>
      <c r="AJ2163" s="290" t="s">
        <v>366</v>
      </c>
    </row>
    <row r="2164" spans="2:36" x14ac:dyDescent="0.25">
      <c r="B2164" s="554">
        <v>2062</v>
      </c>
      <c r="C2164" s="555"/>
      <c r="D2164" s="556"/>
      <c r="E2164" s="290" t="s">
        <v>395</v>
      </c>
      <c r="F2164" s="290" t="s">
        <v>407</v>
      </c>
      <c r="G2164" s="290" t="s">
        <v>397</v>
      </c>
      <c r="H2164" s="183" t="str">
        <f>INDEX(Sector!$D$57:$D$776,MATCH('Energy consumption (raw)'!F2164,Sector!$C$57:$C$776,FALSE))</f>
        <v>Electronic components manufacturing</v>
      </c>
      <c r="I2164" s="183" t="str">
        <f>IF(G2164=Sector!$B$50,Sector!$B$50,IF(G2164=Sector!$B$51,Sector!$B$51,IF(G2164=Sector!$B$53,Sector!$B$53,INDEX(Sector!$E$57:$E$776,MATCH('Energy consumption (raw)'!F2164,Sector!$C$57:$C$776,FALSE)))))</f>
        <v>26 Manufacture of computer, electronic and optical products</v>
      </c>
      <c r="J2164" s="561"/>
      <c r="K2164" s="561">
        <v>9837203</v>
      </c>
      <c r="L2164" s="561"/>
      <c r="M2164" s="561"/>
      <c r="N2164" s="561"/>
      <c r="O2164" s="561"/>
      <c r="P2164" s="561"/>
      <c r="Q2164" s="561"/>
      <c r="R2164" s="561"/>
      <c r="S2164" s="561"/>
      <c r="T2164" s="561"/>
      <c r="U2164" s="561"/>
      <c r="V2164" s="561"/>
      <c r="W2164" s="561"/>
      <c r="X2164" s="561"/>
      <c r="Y2164" s="561"/>
      <c r="Z2164" s="561"/>
      <c r="AA2164" s="561"/>
      <c r="AB2164" s="561"/>
      <c r="AC2164" s="561"/>
      <c r="AD2164" s="561"/>
      <c r="AE2164" s="561"/>
      <c r="AF2164" s="561"/>
      <c r="AG2164" s="561">
        <v>1517.8804229000002</v>
      </c>
      <c r="AH2164" s="561">
        <v>1624</v>
      </c>
      <c r="AI2164" s="290" t="s">
        <v>310</v>
      </c>
      <c r="AJ2164" s="290" t="s">
        <v>366</v>
      </c>
    </row>
    <row r="2165" spans="2:36" x14ac:dyDescent="0.25">
      <c r="B2165" s="554">
        <v>2063</v>
      </c>
      <c r="C2165" s="555"/>
      <c r="D2165" s="556"/>
      <c r="E2165" s="290" t="s">
        <v>395</v>
      </c>
      <c r="F2165" s="290" t="s">
        <v>402</v>
      </c>
      <c r="G2165" s="290" t="s">
        <v>397</v>
      </c>
      <c r="H2165" s="183" t="str">
        <f>INDEX(Sector!$D$57:$D$776,MATCH('Energy consumption (raw)'!F2165,Sector!$C$57:$C$776,FALSE))</f>
        <v>Extraction, treatment and supply of water</v>
      </c>
      <c r="I2165" s="183" t="str">
        <f>IF(G2165=Sector!$B$50,Sector!$B$50,IF(G2165=Sector!$B$51,Sector!$B$51,IF(G2165=Sector!$B$53,Sector!$B$53,INDEX(Sector!$E$57:$E$776,MATCH('Energy consumption (raw)'!F2165,Sector!$C$57:$C$776,FALSE)))))</f>
        <v>36 Water collection, treatment and supply</v>
      </c>
      <c r="J2165" s="561">
        <v>7491680</v>
      </c>
      <c r="K2165" s="561">
        <v>10903257</v>
      </c>
      <c r="L2165" s="561"/>
      <c r="M2165" s="561"/>
      <c r="N2165" s="561"/>
      <c r="O2165" s="561"/>
      <c r="P2165" s="561"/>
      <c r="Q2165" s="561"/>
      <c r="R2165" s="561"/>
      <c r="S2165" s="561"/>
      <c r="T2165" s="561"/>
      <c r="U2165" s="561"/>
      <c r="V2165" s="561"/>
      <c r="W2165" s="561"/>
      <c r="X2165" s="561"/>
      <c r="Y2165" s="561"/>
      <c r="Z2165" s="561"/>
      <c r="AA2165" s="561"/>
      <c r="AB2165" s="561"/>
      <c r="AC2165" s="561"/>
      <c r="AD2165" s="561"/>
      <c r="AE2165" s="561"/>
      <c r="AF2165" s="561"/>
      <c r="AG2165" s="561">
        <v>1682.3725551</v>
      </c>
      <c r="AH2165" s="561">
        <v>1494</v>
      </c>
      <c r="AI2165" s="290" t="s">
        <v>310</v>
      </c>
      <c r="AJ2165" s="290" t="s">
        <v>366</v>
      </c>
    </row>
    <row r="2166" spans="2:36" x14ac:dyDescent="0.25">
      <c r="B2166" s="554">
        <v>2064</v>
      </c>
      <c r="C2166" s="555"/>
      <c r="D2166" s="556"/>
      <c r="E2166" s="290" t="s">
        <v>395</v>
      </c>
      <c r="F2166" s="290" t="s">
        <v>400</v>
      </c>
      <c r="G2166" s="290" t="s">
        <v>397</v>
      </c>
      <c r="H2166" s="183" t="str">
        <f>INDEX(Sector!$D$57:$D$776,MATCH('Energy consumption (raw)'!F2166,Sector!$C$57:$C$776,FALSE))</f>
        <v>Producing products from plastic</v>
      </c>
      <c r="I2166" s="183" t="str">
        <f>IF(G2166=Sector!$B$50,Sector!$B$50,IF(G2166=Sector!$B$51,Sector!$B$51,IF(G2166=Sector!$B$53,Sector!$B$53,INDEX(Sector!$E$57:$E$776,MATCH('Energy consumption (raw)'!F2166,Sector!$C$57:$C$776,FALSE)))))</f>
        <v>22 Manufacture of rubber and plastics products</v>
      </c>
      <c r="J2166" s="561"/>
      <c r="K2166" s="561">
        <v>20604038</v>
      </c>
      <c r="L2166" s="561"/>
      <c r="M2166" s="561"/>
      <c r="N2166" s="561"/>
      <c r="O2166" s="561"/>
      <c r="P2166" s="561"/>
      <c r="Q2166" s="561"/>
      <c r="R2166" s="561"/>
      <c r="S2166" s="561"/>
      <c r="T2166" s="561"/>
      <c r="U2166" s="561"/>
      <c r="V2166" s="561"/>
      <c r="W2166" s="561"/>
      <c r="X2166" s="561"/>
      <c r="Y2166" s="561"/>
      <c r="Z2166" s="561"/>
      <c r="AA2166" s="561"/>
      <c r="AB2166" s="561"/>
      <c r="AC2166" s="561"/>
      <c r="AD2166" s="561"/>
      <c r="AE2166" s="561"/>
      <c r="AF2166" s="561"/>
      <c r="AG2166" s="561">
        <v>3179.2030634000002</v>
      </c>
      <c r="AH2166" s="561">
        <v>2315</v>
      </c>
      <c r="AI2166" s="290" t="s">
        <v>310</v>
      </c>
      <c r="AJ2166" s="290" t="s">
        <v>366</v>
      </c>
    </row>
    <row r="2167" spans="2:36" x14ac:dyDescent="0.25">
      <c r="B2167" s="554">
        <v>2065</v>
      </c>
      <c r="C2167" s="555"/>
      <c r="D2167" s="556"/>
      <c r="E2167" s="290" t="s">
        <v>395</v>
      </c>
      <c r="F2167" s="290" t="s">
        <v>648</v>
      </c>
      <c r="G2167" s="290" t="s">
        <v>397</v>
      </c>
      <c r="H2167" s="183" t="str">
        <f>INDEX(Sector!$D$57:$D$776,MATCH('Energy consumption (raw)'!F2167,Sector!$C$57:$C$776,FALSE))</f>
        <v>Manufacture of other metal products n.e.c</v>
      </c>
      <c r="I2167" s="183" t="str">
        <f>IF(G2167=Sector!$B$50,Sector!$B$50,IF(G2167=Sector!$B$51,Sector!$B$51,IF(G2167=Sector!$B$53,Sector!$B$53,INDEX(Sector!$E$57:$E$776,MATCH('Energy consumption (raw)'!F2167,Sector!$C$57:$C$776,FALSE)))))</f>
        <v>24 Manufacture of basic metals</v>
      </c>
      <c r="J2167" s="561">
        <v>8731593</v>
      </c>
      <c r="K2167" s="561">
        <v>8731593</v>
      </c>
      <c r="L2167" s="561"/>
      <c r="M2167" s="561"/>
      <c r="N2167" s="561"/>
      <c r="O2167" s="561"/>
      <c r="P2167" s="561"/>
      <c r="Q2167" s="561"/>
      <c r="R2167" s="561"/>
      <c r="S2167" s="561"/>
      <c r="T2167" s="561"/>
      <c r="U2167" s="561"/>
      <c r="V2167" s="561"/>
      <c r="W2167" s="561"/>
      <c r="X2167" s="561"/>
      <c r="Y2167" s="561"/>
      <c r="Z2167" s="561"/>
      <c r="AA2167" s="561"/>
      <c r="AB2167" s="561"/>
      <c r="AC2167" s="561"/>
      <c r="AD2167" s="561"/>
      <c r="AE2167" s="561"/>
      <c r="AF2167" s="561"/>
      <c r="AG2167" s="561">
        <v>1347.2847999000001</v>
      </c>
      <c r="AH2167" s="561">
        <v>1605</v>
      </c>
      <c r="AI2167" s="290" t="s">
        <v>310</v>
      </c>
      <c r="AJ2167" s="290" t="s">
        <v>366</v>
      </c>
    </row>
    <row r="2168" spans="2:36" x14ac:dyDescent="0.25">
      <c r="B2168" s="554">
        <v>2066</v>
      </c>
      <c r="C2168" s="555"/>
      <c r="D2168" s="556"/>
      <c r="E2168" s="290" t="s">
        <v>395</v>
      </c>
      <c r="F2168" s="290" t="s">
        <v>934</v>
      </c>
      <c r="G2168" s="290" t="s">
        <v>397</v>
      </c>
      <c r="H2168" s="183" t="str">
        <f>INDEX(Sector!$D$57:$D$776,MATCH('Energy consumption (raw)'!F2168,Sector!$C$57:$C$776,FALSE))</f>
        <v>Extraction, treatment and distribution of water</v>
      </c>
      <c r="I2168" s="183" t="str">
        <f>IF(G2168=Sector!$B$50,Sector!$B$50,IF(G2168=Sector!$B$51,Sector!$B$51,IF(G2168=Sector!$B$53,Sector!$B$53,INDEX(Sector!$E$57:$E$776,MATCH('Energy consumption (raw)'!F2168,Sector!$C$57:$C$776,FALSE)))))</f>
        <v>36 Water collection, treatment and supply</v>
      </c>
      <c r="J2168" s="561"/>
      <c r="K2168" s="561">
        <v>11495105</v>
      </c>
      <c r="L2168" s="561"/>
      <c r="M2168" s="561"/>
      <c r="N2168" s="561"/>
      <c r="O2168" s="561"/>
      <c r="P2168" s="561"/>
      <c r="Q2168" s="561"/>
      <c r="R2168" s="561"/>
      <c r="S2168" s="561"/>
      <c r="T2168" s="561"/>
      <c r="U2168" s="561"/>
      <c r="V2168" s="561"/>
      <c r="W2168" s="561"/>
      <c r="X2168" s="561"/>
      <c r="Y2168" s="561"/>
      <c r="Z2168" s="561"/>
      <c r="AA2168" s="561"/>
      <c r="AB2168" s="561"/>
      <c r="AC2168" s="561"/>
      <c r="AD2168" s="561"/>
      <c r="AE2168" s="561"/>
      <c r="AF2168" s="561"/>
      <c r="AG2168" s="561">
        <v>1773.6947015000001</v>
      </c>
      <c r="AH2168" s="561">
        <v>1384</v>
      </c>
      <c r="AI2168" s="290" t="s">
        <v>310</v>
      </c>
      <c r="AJ2168" s="290" t="s">
        <v>366</v>
      </c>
    </row>
    <row r="2169" spans="2:36" x14ac:dyDescent="0.25">
      <c r="B2169" s="554">
        <v>2067</v>
      </c>
      <c r="C2169" s="555"/>
      <c r="D2169" s="556"/>
      <c r="E2169" s="290" t="s">
        <v>395</v>
      </c>
      <c r="F2169" s="290" t="s">
        <v>443</v>
      </c>
      <c r="G2169" s="290" t="s">
        <v>397</v>
      </c>
      <c r="H2169" s="183" t="str">
        <f>INDEX(Sector!$D$57:$D$776,MATCH('Energy consumption (raw)'!F2169,Sector!$C$57:$C$776,FALSE))</f>
        <v>Yarn making</v>
      </c>
      <c r="I2169" s="183" t="str">
        <f>IF(G2169=Sector!$B$50,Sector!$B$50,IF(G2169=Sector!$B$51,Sector!$B$51,IF(G2169=Sector!$B$53,Sector!$B$53,INDEX(Sector!$E$57:$E$776,MATCH('Energy consumption (raw)'!F2169,Sector!$C$57:$C$776,FALSE)))))</f>
        <v>13 Manufacture of textiles</v>
      </c>
      <c r="J2169" s="561">
        <v>6633598</v>
      </c>
      <c r="K2169" s="561">
        <v>11172782</v>
      </c>
      <c r="L2169" s="561"/>
      <c r="M2169" s="561"/>
      <c r="N2169" s="561"/>
      <c r="O2169" s="561"/>
      <c r="P2169" s="561"/>
      <c r="Q2169" s="561"/>
      <c r="R2169" s="561"/>
      <c r="S2169" s="561"/>
      <c r="T2169" s="561"/>
      <c r="U2169" s="561"/>
      <c r="V2169" s="561"/>
      <c r="W2169" s="561"/>
      <c r="X2169" s="561"/>
      <c r="Y2169" s="561"/>
      <c r="Z2169" s="561"/>
      <c r="AA2169" s="561"/>
      <c r="AB2169" s="561"/>
      <c r="AC2169" s="561"/>
      <c r="AD2169" s="561"/>
      <c r="AE2169" s="561"/>
      <c r="AF2169" s="561"/>
      <c r="AG2169" s="561">
        <v>1723.9602626000001</v>
      </c>
      <c r="AH2169" s="561">
        <v>1748</v>
      </c>
      <c r="AI2169" s="290" t="s">
        <v>310</v>
      </c>
      <c r="AJ2169" s="290" t="s">
        <v>366</v>
      </c>
    </row>
    <row r="2170" spans="2:36" x14ac:dyDescent="0.25">
      <c r="B2170" s="554">
        <v>2068</v>
      </c>
      <c r="C2170" s="555"/>
      <c r="D2170" s="556"/>
      <c r="E2170" s="290" t="s">
        <v>395</v>
      </c>
      <c r="F2170" s="559" t="s">
        <v>522</v>
      </c>
      <c r="G2170" s="290" t="s">
        <v>397</v>
      </c>
      <c r="H2170" s="183" t="str">
        <f>INDEX(Sector!$D$57:$D$776,MATCH('Energy consumption (raw)'!F2170,Sector!$C$57:$C$776,FALSE))</f>
        <v>Architectural activities and related technical consulting</v>
      </c>
      <c r="I2170" s="183" t="str">
        <f>IF(G2170=Sector!$B$50,Sector!$B$50,IF(G2170=Sector!$B$51,Sector!$B$51,IF(G2170=Sector!$B$53,Sector!$B$53,INDEX(Sector!$E$57:$E$776,MATCH('Energy consumption (raw)'!F2170,Sector!$C$57:$C$776,FALSE)))))</f>
        <v>99 Other non-industry</v>
      </c>
      <c r="J2170" s="561">
        <v>11875995</v>
      </c>
      <c r="K2170" s="561">
        <v>11986536</v>
      </c>
      <c r="L2170" s="561"/>
      <c r="M2170" s="561"/>
      <c r="N2170" s="561"/>
      <c r="O2170" s="561"/>
      <c r="P2170" s="561"/>
      <c r="Q2170" s="561"/>
      <c r="R2170" s="561"/>
      <c r="S2170" s="561"/>
      <c r="T2170" s="561"/>
      <c r="U2170" s="561"/>
      <c r="V2170" s="561"/>
      <c r="W2170" s="561"/>
      <c r="X2170" s="561"/>
      <c r="Y2170" s="561"/>
      <c r="Z2170" s="561"/>
      <c r="AA2170" s="561"/>
      <c r="AB2170" s="561"/>
      <c r="AC2170" s="561"/>
      <c r="AD2170" s="561"/>
      <c r="AE2170" s="561"/>
      <c r="AF2170" s="561"/>
      <c r="AG2170" s="561">
        <v>1849.5225048000002</v>
      </c>
      <c r="AH2170" s="561">
        <v>2661</v>
      </c>
      <c r="AI2170" s="290" t="s">
        <v>310</v>
      </c>
      <c r="AJ2170" s="290" t="s">
        <v>366</v>
      </c>
    </row>
    <row r="2171" spans="2:36" x14ac:dyDescent="0.25">
      <c r="B2171" s="554">
        <v>2069</v>
      </c>
      <c r="C2171" s="555"/>
      <c r="D2171" s="556"/>
      <c r="E2171" s="290" t="s">
        <v>395</v>
      </c>
      <c r="F2171" s="290" t="s">
        <v>924</v>
      </c>
      <c r="G2171" s="290" t="s">
        <v>397</v>
      </c>
      <c r="H2171" s="183" t="str">
        <f>INDEX(Sector!$D$57:$D$776,MATCH('Energy consumption (raw)'!F2171,Sector!$C$57:$C$776,FALSE))</f>
        <v>Other production not known where to categorize</v>
      </c>
      <c r="I2171" s="183" t="str">
        <f>IF(G2171=Sector!$B$50,Sector!$B$50,IF(G2171=Sector!$B$51,Sector!$B$51,IF(G2171=Sector!$B$53,Sector!$B$53,INDEX(Sector!$E$57:$E$776,MATCH('Energy consumption (raw)'!F2171,Sector!$C$57:$C$776,FALSE)))))</f>
        <v>32 Other manufacturing</v>
      </c>
      <c r="J2171" s="561"/>
      <c r="K2171" s="561">
        <v>15458372</v>
      </c>
      <c r="L2171" s="561"/>
      <c r="M2171" s="561"/>
      <c r="N2171" s="561"/>
      <c r="O2171" s="561"/>
      <c r="P2171" s="561"/>
      <c r="Q2171" s="561"/>
      <c r="R2171" s="561"/>
      <c r="S2171" s="561"/>
      <c r="T2171" s="561"/>
      <c r="U2171" s="561"/>
      <c r="V2171" s="561"/>
      <c r="W2171" s="561"/>
      <c r="X2171" s="561"/>
      <c r="Y2171" s="561"/>
      <c r="Z2171" s="561"/>
      <c r="AA2171" s="561"/>
      <c r="AB2171" s="561"/>
      <c r="AC2171" s="561"/>
      <c r="AD2171" s="561"/>
      <c r="AE2171" s="561"/>
      <c r="AF2171" s="561"/>
      <c r="AG2171" s="561">
        <v>2385.2267996</v>
      </c>
      <c r="AH2171" s="561">
        <v>3276</v>
      </c>
      <c r="AI2171" s="290" t="s">
        <v>310</v>
      </c>
      <c r="AJ2171" s="290" t="s">
        <v>366</v>
      </c>
    </row>
    <row r="2172" spans="2:36" x14ac:dyDescent="0.25">
      <c r="B2172" s="554">
        <v>2070</v>
      </c>
      <c r="C2172" s="555"/>
      <c r="D2172" s="556"/>
      <c r="E2172" s="290" t="s">
        <v>395</v>
      </c>
      <c r="F2172" s="290" t="s">
        <v>451</v>
      </c>
      <c r="G2172" s="290" t="s">
        <v>397</v>
      </c>
      <c r="H2172" s="183" t="str">
        <f>INDEX(Sector!$D$57:$D$776,MATCH('Energy consumption (raw)'!F2172,Sector!$C$57:$C$776,FALSE))</f>
        <v>Manufacture of spare parts and accessories for motor vehicles and motor vehicles</v>
      </c>
      <c r="I2172" s="183" t="str">
        <f>IF(G2172=Sector!$B$50,Sector!$B$50,IF(G2172=Sector!$B$51,Sector!$B$51,IF(G2172=Sector!$B$53,Sector!$B$53,INDEX(Sector!$E$57:$E$776,MATCH('Energy consumption (raw)'!F2172,Sector!$C$57:$C$776,FALSE)))))</f>
        <v>29 Manufacture of motor vehicles, trailers and semi-trailers</v>
      </c>
      <c r="J2172" s="561"/>
      <c r="K2172" s="561">
        <v>9968156</v>
      </c>
      <c r="L2172" s="561"/>
      <c r="M2172" s="561"/>
      <c r="N2172" s="561"/>
      <c r="O2172" s="561"/>
      <c r="P2172" s="561"/>
      <c r="Q2172" s="561"/>
      <c r="R2172" s="561"/>
      <c r="S2172" s="561"/>
      <c r="T2172" s="561"/>
      <c r="U2172" s="561"/>
      <c r="V2172" s="561"/>
      <c r="W2172" s="561"/>
      <c r="X2172" s="561"/>
      <c r="Y2172" s="561"/>
      <c r="Z2172" s="561"/>
      <c r="AA2172" s="561"/>
      <c r="AB2172" s="561"/>
      <c r="AC2172" s="561"/>
      <c r="AD2172" s="561"/>
      <c r="AE2172" s="561"/>
      <c r="AF2172" s="561"/>
      <c r="AG2172" s="561">
        <v>1538.0864708000001</v>
      </c>
      <c r="AH2172" s="561">
        <v>1614</v>
      </c>
      <c r="AI2172" s="290" t="s">
        <v>310</v>
      </c>
      <c r="AJ2172" s="290" t="s">
        <v>366</v>
      </c>
    </row>
    <row r="2173" spans="2:36" x14ac:dyDescent="0.25">
      <c r="B2173" s="554">
        <v>2071</v>
      </c>
      <c r="C2173" s="555"/>
      <c r="D2173" s="556"/>
      <c r="E2173" s="290" t="s">
        <v>395</v>
      </c>
      <c r="F2173" s="290" t="s">
        <v>492</v>
      </c>
      <c r="G2173" s="290" t="s">
        <v>397</v>
      </c>
      <c r="H2173" s="183" t="str">
        <f>INDEX(Sector!$D$57:$D$776,MATCH('Energy consumption (raw)'!F2173,Sector!$C$57:$C$776,FALSE))</f>
        <v>Food production and processing</v>
      </c>
      <c r="I2173" s="183" t="str">
        <f>IF(G2173=Sector!$B$50,Sector!$B$50,IF(G2173=Sector!$B$51,Sector!$B$51,IF(G2173=Sector!$B$53,Sector!$B$53,INDEX(Sector!$E$57:$E$776,MATCH('Energy consumption (raw)'!F2173,Sector!$C$57:$C$776,FALSE)))))</f>
        <v>10 Manufacture of food products</v>
      </c>
      <c r="J2173" s="561"/>
      <c r="K2173" s="561">
        <v>14528414</v>
      </c>
      <c r="L2173" s="561"/>
      <c r="M2173" s="561"/>
      <c r="N2173" s="561"/>
      <c r="O2173" s="561"/>
      <c r="P2173" s="561"/>
      <c r="Q2173" s="561"/>
      <c r="R2173" s="561"/>
      <c r="S2173" s="561"/>
      <c r="T2173" s="561"/>
      <c r="U2173" s="561"/>
      <c r="V2173" s="561"/>
      <c r="W2173" s="561"/>
      <c r="X2173" s="561"/>
      <c r="Y2173" s="561"/>
      <c r="Z2173" s="561"/>
      <c r="AA2173" s="561"/>
      <c r="AB2173" s="561"/>
      <c r="AC2173" s="561"/>
      <c r="AD2173" s="561"/>
      <c r="AE2173" s="561"/>
      <c r="AF2173" s="561"/>
      <c r="AG2173" s="561">
        <v>2241.7342802000003</v>
      </c>
      <c r="AH2173" s="561">
        <v>2209</v>
      </c>
      <c r="AI2173" s="290" t="s">
        <v>310</v>
      </c>
      <c r="AJ2173" s="290" t="s">
        <v>366</v>
      </c>
    </row>
    <row r="2174" spans="2:36" x14ac:dyDescent="0.25">
      <c r="B2174" s="554">
        <v>2072</v>
      </c>
      <c r="C2174" s="555"/>
      <c r="D2174" s="556"/>
      <c r="E2174" s="290" t="s">
        <v>395</v>
      </c>
      <c r="F2174" s="290" t="s">
        <v>929</v>
      </c>
      <c r="G2174" s="290" t="s">
        <v>397</v>
      </c>
      <c r="H2174" s="183" t="str">
        <f>INDEX(Sector!$D$57:$D$776,MATCH('Energy consumption (raw)'!F2174,Sector!$C$57:$C$776,FALSE))</f>
        <v>Telecommunication</v>
      </c>
      <c r="I2174" s="183" t="str">
        <f>IF(G2174=Sector!$B$50,Sector!$B$50,IF(G2174=Sector!$B$51,Sector!$B$51,IF(G2174=Sector!$B$53,Sector!$B$53,INDEX(Sector!$E$57:$E$776,MATCH('Energy consumption (raw)'!F2174,Sector!$C$57:$C$776,FALSE)))))</f>
        <v>26 Manufacture of computer, electronic and optical products</v>
      </c>
      <c r="J2174" s="561"/>
      <c r="K2174" s="561">
        <v>40682133</v>
      </c>
      <c r="L2174" s="561"/>
      <c r="M2174" s="561"/>
      <c r="N2174" s="561"/>
      <c r="O2174" s="561"/>
      <c r="P2174" s="561"/>
      <c r="Q2174" s="561"/>
      <c r="R2174" s="561"/>
      <c r="S2174" s="561"/>
      <c r="T2174" s="561"/>
      <c r="U2174" s="561"/>
      <c r="V2174" s="561"/>
      <c r="W2174" s="561"/>
      <c r="X2174" s="561"/>
      <c r="Y2174" s="561"/>
      <c r="Z2174" s="561"/>
      <c r="AA2174" s="561"/>
      <c r="AB2174" s="561"/>
      <c r="AC2174" s="561"/>
      <c r="AD2174" s="561"/>
      <c r="AE2174" s="561"/>
      <c r="AF2174" s="561"/>
      <c r="AG2174" s="561">
        <v>6277.2531219000002</v>
      </c>
      <c r="AH2174" s="561">
        <v>5681</v>
      </c>
      <c r="AI2174" s="290" t="s">
        <v>310</v>
      </c>
      <c r="AJ2174" s="290" t="s">
        <v>366</v>
      </c>
    </row>
    <row r="2175" spans="2:36" x14ac:dyDescent="0.25">
      <c r="B2175" s="554">
        <v>2073</v>
      </c>
      <c r="C2175" s="555"/>
      <c r="D2175" s="556"/>
      <c r="E2175" s="290" t="s">
        <v>395</v>
      </c>
      <c r="F2175" s="290" t="s">
        <v>478</v>
      </c>
      <c r="G2175" s="290" t="s">
        <v>397</v>
      </c>
      <c r="H2175" s="183" t="str">
        <f>INDEX(Sector!$D$57:$D$776,MATCH('Energy consumption (raw)'!F2175,Sector!$C$57:$C$776,FALSE))</f>
        <v>Processing milk and dairy products</v>
      </c>
      <c r="I2175" s="183" t="str">
        <f>IF(G2175=Sector!$B$50,Sector!$B$50,IF(G2175=Sector!$B$51,Sector!$B$51,IF(G2175=Sector!$B$53,Sector!$B$53,INDEX(Sector!$E$57:$E$776,MATCH('Energy consumption (raw)'!F2175,Sector!$C$57:$C$776,FALSE)))))</f>
        <v>10 Manufacture of food products</v>
      </c>
      <c r="J2175" s="561">
        <v>12339492</v>
      </c>
      <c r="K2175" s="561">
        <v>14555660</v>
      </c>
      <c r="L2175" s="561"/>
      <c r="M2175" s="561"/>
      <c r="N2175" s="561"/>
      <c r="O2175" s="561"/>
      <c r="P2175" s="561"/>
      <c r="Q2175" s="561"/>
      <c r="R2175" s="561">
        <v>7.09</v>
      </c>
      <c r="S2175" s="561"/>
      <c r="T2175" s="561">
        <v>72.900000000000006</v>
      </c>
      <c r="U2175" s="561"/>
      <c r="V2175" s="561"/>
      <c r="W2175" s="561"/>
      <c r="X2175" s="561"/>
      <c r="Y2175" s="561">
        <v>10.02</v>
      </c>
      <c r="Z2175" s="561"/>
      <c r="AA2175" s="561"/>
      <c r="AB2175" s="561"/>
      <c r="AC2175" s="561"/>
      <c r="AD2175" s="561"/>
      <c r="AE2175" s="561"/>
      <c r="AF2175" s="561"/>
      <c r="AG2175" s="561">
        <v>2336.2629379999998</v>
      </c>
      <c r="AH2175" s="561">
        <v>2285</v>
      </c>
      <c r="AI2175" s="290" t="s">
        <v>310</v>
      </c>
      <c r="AJ2175" s="290" t="s">
        <v>366</v>
      </c>
    </row>
    <row r="2176" spans="2:36" x14ac:dyDescent="0.25">
      <c r="B2176" s="554">
        <v>2074</v>
      </c>
      <c r="C2176" s="555"/>
      <c r="D2176" s="556"/>
      <c r="E2176" s="290" t="s">
        <v>395</v>
      </c>
      <c r="F2176" s="290" t="s">
        <v>815</v>
      </c>
      <c r="G2176" s="290" t="s">
        <v>397</v>
      </c>
      <c r="H2176" s="183" t="str">
        <f>INDEX(Sector!$D$57:$D$776,MATCH('Energy consumption (raw)'!F2176,Sector!$C$57:$C$776,FALSE))</f>
        <v>Manufacture of garments (Except for apparel)</v>
      </c>
      <c r="I2176" s="183" t="str">
        <f>IF(G2176=Sector!$B$50,Sector!$B$50,IF(G2176=Sector!$B$51,Sector!$B$51,IF(G2176=Sector!$B$53,Sector!$B$53,INDEX(Sector!$E$57:$E$776,MATCH('Energy consumption (raw)'!F2176,Sector!$C$57:$C$776,FALSE)))))</f>
        <v>13 Manufacture of textiles</v>
      </c>
      <c r="J2176" s="561"/>
      <c r="K2176" s="561">
        <v>11242000</v>
      </c>
      <c r="L2176" s="561"/>
      <c r="M2176" s="561"/>
      <c r="N2176" s="561"/>
      <c r="O2176" s="561"/>
      <c r="P2176" s="561"/>
      <c r="Q2176" s="561"/>
      <c r="R2176" s="561"/>
      <c r="S2176" s="561"/>
      <c r="T2176" s="561"/>
      <c r="U2176" s="561"/>
      <c r="V2176" s="561"/>
      <c r="W2176" s="561"/>
      <c r="X2176" s="561"/>
      <c r="Y2176" s="561"/>
      <c r="Z2176" s="561"/>
      <c r="AA2176" s="561"/>
      <c r="AB2176" s="561"/>
      <c r="AC2176" s="561"/>
      <c r="AD2176" s="561"/>
      <c r="AE2176" s="561"/>
      <c r="AF2176" s="561"/>
      <c r="AG2176" s="561">
        <v>1734.6406000000002</v>
      </c>
      <c r="AH2176" s="561">
        <v>1949</v>
      </c>
      <c r="AI2176" s="290" t="s">
        <v>310</v>
      </c>
      <c r="AJ2176" s="290" t="s">
        <v>366</v>
      </c>
    </row>
    <row r="2177" spans="2:36" x14ac:dyDescent="0.25">
      <c r="B2177" s="554">
        <v>2075</v>
      </c>
      <c r="C2177" s="555"/>
      <c r="D2177" s="556"/>
      <c r="E2177" s="290" t="s">
        <v>395</v>
      </c>
      <c r="F2177" s="290" t="s">
        <v>546</v>
      </c>
      <c r="G2177" s="290" t="s">
        <v>397</v>
      </c>
      <c r="H2177" s="183" t="str">
        <f>INDEX(Sector!$D$57:$D$776,MATCH('Energy consumption (raw)'!F2177,Sector!$C$57:$C$776,FALSE))</f>
        <v>Sewing clothes other than fur skins</v>
      </c>
      <c r="I2177" s="183" t="str">
        <f>IF(G2177=Sector!$B$50,Sector!$B$50,IF(G2177=Sector!$B$51,Sector!$B$51,IF(G2177=Sector!$B$53,Sector!$B$53,INDEX(Sector!$E$57:$E$776,MATCH('Energy consumption (raw)'!F2177,Sector!$C$57:$C$776,FALSE)))))</f>
        <v>13 Manufacture of textiles</v>
      </c>
      <c r="J2177" s="561">
        <v>4889457</v>
      </c>
      <c r="K2177" s="561">
        <v>11602408</v>
      </c>
      <c r="L2177" s="561"/>
      <c r="M2177" s="561"/>
      <c r="N2177" s="561"/>
      <c r="O2177" s="561"/>
      <c r="P2177" s="561"/>
      <c r="Q2177" s="561"/>
      <c r="R2177" s="561">
        <v>29.4</v>
      </c>
      <c r="S2177" s="561"/>
      <c r="T2177" s="561"/>
      <c r="U2177" s="561"/>
      <c r="V2177" s="561"/>
      <c r="W2177" s="561"/>
      <c r="X2177" s="561"/>
      <c r="Y2177" s="561">
        <v>2639</v>
      </c>
      <c r="Z2177" s="561"/>
      <c r="AA2177" s="561"/>
      <c r="AB2177" s="561"/>
      <c r="AC2177" s="561"/>
      <c r="AD2177" s="561"/>
      <c r="AE2177" s="561"/>
      <c r="AF2177" s="561"/>
      <c r="AG2177" s="561">
        <v>4696.7495544000003</v>
      </c>
      <c r="AH2177" s="561">
        <v>1854</v>
      </c>
      <c r="AI2177" s="290" t="s">
        <v>310</v>
      </c>
      <c r="AJ2177" s="290" t="s">
        <v>366</v>
      </c>
    </row>
    <row r="2178" spans="2:36" x14ac:dyDescent="0.25">
      <c r="B2178" s="554">
        <v>2076</v>
      </c>
      <c r="C2178" s="555"/>
      <c r="D2178" s="556"/>
      <c r="E2178" s="290" t="s">
        <v>395</v>
      </c>
      <c r="F2178" s="290" t="s">
        <v>897</v>
      </c>
      <c r="G2178" s="290" t="s">
        <v>397</v>
      </c>
      <c r="H2178" s="183" t="str">
        <f>INDEX(Sector!$D$57:$D$776,MATCH('Energy consumption (raw)'!F2178,Sector!$C$57:$C$776,FALSE))</f>
        <v>Manufacture of metal utensils for kitchen, toilet and canteen</v>
      </c>
      <c r="I2178" s="183" t="str">
        <f>IF(G2178=Sector!$B$50,Sector!$B$50,IF(G2178=Sector!$B$51,Sector!$B$51,IF(G2178=Sector!$B$53,Sector!$B$53,INDEX(Sector!$E$57:$E$776,MATCH('Energy consumption (raw)'!F2178,Sector!$C$57:$C$776,FALSE)))))</f>
        <v>25 Manufacture of fabricated metal products, except machinery and equipment</v>
      </c>
      <c r="J2178" s="561"/>
      <c r="K2178" s="561">
        <v>7871914</v>
      </c>
      <c r="L2178" s="561"/>
      <c r="M2178" s="561"/>
      <c r="N2178" s="561"/>
      <c r="O2178" s="561"/>
      <c r="P2178" s="561"/>
      <c r="Q2178" s="561"/>
      <c r="R2178" s="561"/>
      <c r="S2178" s="561"/>
      <c r="T2178" s="561"/>
      <c r="U2178" s="561"/>
      <c r="V2178" s="561"/>
      <c r="W2178" s="561"/>
      <c r="X2178" s="561"/>
      <c r="Y2178" s="561"/>
      <c r="Z2178" s="561"/>
      <c r="AA2178" s="561"/>
      <c r="AB2178" s="561"/>
      <c r="AC2178" s="561"/>
      <c r="AD2178" s="561"/>
      <c r="AE2178" s="561"/>
      <c r="AF2178" s="561"/>
      <c r="AG2178" s="561">
        <v>1214.6363302</v>
      </c>
      <c r="AH2178" s="561">
        <v>1991</v>
      </c>
      <c r="AI2178" s="290" t="s">
        <v>310</v>
      </c>
      <c r="AJ2178" s="290" t="s">
        <v>366</v>
      </c>
    </row>
    <row r="2179" spans="2:36" x14ac:dyDescent="0.25">
      <c r="B2179" s="554">
        <v>2077</v>
      </c>
      <c r="C2179" s="555"/>
      <c r="D2179" s="556"/>
      <c r="E2179" s="290" t="s">
        <v>395</v>
      </c>
      <c r="F2179" s="290" t="s">
        <v>500</v>
      </c>
      <c r="G2179" s="290" t="s">
        <v>397</v>
      </c>
      <c r="H2179" s="183" t="str">
        <f>INDEX(Sector!$D$57:$D$776,MATCH('Energy consumption (raw)'!F2179,Sector!$C$57:$C$776,FALSE))</f>
        <v>Producing packaging from plastic</v>
      </c>
      <c r="I2179" s="183" t="str">
        <f>IF(G2179=Sector!$B$50,Sector!$B$50,IF(G2179=Sector!$B$51,Sector!$B$51,IF(G2179=Sector!$B$53,Sector!$B$53,INDEX(Sector!$E$57:$E$776,MATCH('Energy consumption (raw)'!F2179,Sector!$C$57:$C$776,FALSE)))))</f>
        <v>22 Manufacture of rubber and plastics products</v>
      </c>
      <c r="J2179" s="561"/>
      <c r="K2179" s="561">
        <v>13423417</v>
      </c>
      <c r="L2179" s="561"/>
      <c r="M2179" s="561"/>
      <c r="N2179" s="561"/>
      <c r="O2179" s="561"/>
      <c r="P2179" s="561"/>
      <c r="Q2179" s="561"/>
      <c r="R2179" s="561"/>
      <c r="S2179" s="561"/>
      <c r="T2179" s="561"/>
      <c r="U2179" s="561"/>
      <c r="V2179" s="561"/>
      <c r="W2179" s="561"/>
      <c r="X2179" s="561"/>
      <c r="Y2179" s="561"/>
      <c r="Z2179" s="561"/>
      <c r="AA2179" s="561"/>
      <c r="AB2179" s="561"/>
      <c r="AC2179" s="561"/>
      <c r="AD2179" s="561"/>
      <c r="AE2179" s="561"/>
      <c r="AF2179" s="561"/>
      <c r="AG2179" s="561">
        <v>2071.2332431</v>
      </c>
      <c r="AH2179" s="561">
        <v>1834</v>
      </c>
      <c r="AI2179" s="290" t="s">
        <v>310</v>
      </c>
      <c r="AJ2179" s="290" t="s">
        <v>366</v>
      </c>
    </row>
    <row r="2180" spans="2:36" x14ac:dyDescent="0.25">
      <c r="B2180" s="554">
        <v>2078</v>
      </c>
      <c r="C2180" s="555"/>
      <c r="D2180" s="556"/>
      <c r="E2180" s="290" t="s">
        <v>395</v>
      </c>
      <c r="F2180" s="290" t="s">
        <v>935</v>
      </c>
      <c r="G2180" s="290" t="s">
        <v>397</v>
      </c>
      <c r="H2180" s="183" t="str">
        <f>INDEX(Sector!$D$57:$D$776,MATCH('Energy consumption (raw)'!F2180,Sector!$C$57:$C$776,FALSE))</f>
        <v>Producing concrete and products from cement and gypsum</v>
      </c>
      <c r="I2180" s="183" t="str">
        <f>IF(G2180=Sector!$B$50,Sector!$B$50,IF(G2180=Sector!$B$51,Sector!$B$51,IF(G2180=Sector!$B$53,Sector!$B$53,INDEX(Sector!$E$57:$E$776,MATCH('Energy consumption (raw)'!F2180,Sector!$C$57:$C$776,FALSE)))))</f>
        <v>23 Manufacture of other non-metallic mineral products</v>
      </c>
      <c r="J2180" s="561">
        <v>9217776</v>
      </c>
      <c r="K2180" s="561">
        <v>9217776</v>
      </c>
      <c r="L2180" s="561"/>
      <c r="M2180" s="561"/>
      <c r="N2180" s="561"/>
      <c r="O2180" s="561"/>
      <c r="P2180" s="561"/>
      <c r="Q2180" s="561"/>
      <c r="R2180" s="561"/>
      <c r="S2180" s="561"/>
      <c r="T2180" s="561"/>
      <c r="U2180" s="561"/>
      <c r="V2180" s="561"/>
      <c r="W2180" s="561"/>
      <c r="X2180" s="561">
        <v>7.58</v>
      </c>
      <c r="Y2180" s="561"/>
      <c r="Z2180" s="561"/>
      <c r="AA2180" s="561"/>
      <c r="AB2180" s="561"/>
      <c r="AC2180" s="561"/>
      <c r="AD2180" s="561"/>
      <c r="AE2180" s="561"/>
      <c r="AF2180" s="561"/>
      <c r="AG2180" s="561">
        <v>8244.3028367999996</v>
      </c>
      <c r="AH2180" s="561">
        <v>1757</v>
      </c>
      <c r="AI2180" s="290" t="s">
        <v>310</v>
      </c>
      <c r="AJ2180" s="290" t="s">
        <v>366</v>
      </c>
    </row>
    <row r="2181" spans="2:36" x14ac:dyDescent="0.25">
      <c r="B2181" s="554">
        <v>2079</v>
      </c>
      <c r="C2181" s="555"/>
      <c r="D2181" s="556"/>
      <c r="E2181" s="290" t="s">
        <v>395</v>
      </c>
      <c r="F2181" s="290" t="s">
        <v>936</v>
      </c>
      <c r="G2181" s="290" t="s">
        <v>397</v>
      </c>
      <c r="H2181" s="183" t="str">
        <f>INDEX(Sector!$D$57:$D$776,MATCH('Energy consumption (raw)'!F2181,Sector!$C$57:$C$776,FALSE))</f>
        <v>manufacturing radiation equipment, electromagnetic equipment in medicine, electrotherapy</v>
      </c>
      <c r="I2181" s="183" t="str">
        <f>IF(G2181=Sector!$B$50,Sector!$B$50,IF(G2181=Sector!$B$51,Sector!$B$51,IF(G2181=Sector!$B$53,Sector!$B$53,INDEX(Sector!$E$57:$E$776,MATCH('Energy consumption (raw)'!F2181,Sector!$C$57:$C$776,FALSE)))))</f>
        <v>21 Manufacture of pharmaceuticals, medicinal chemical and botanical products</v>
      </c>
      <c r="J2181" s="561"/>
      <c r="K2181" s="561">
        <v>6914885</v>
      </c>
      <c r="L2181" s="561"/>
      <c r="M2181" s="561"/>
      <c r="N2181" s="561"/>
      <c r="O2181" s="561"/>
      <c r="P2181" s="561"/>
      <c r="Q2181" s="561"/>
      <c r="R2181" s="561"/>
      <c r="S2181" s="561"/>
      <c r="T2181" s="561"/>
      <c r="U2181" s="561"/>
      <c r="V2181" s="561"/>
      <c r="W2181" s="561"/>
      <c r="X2181" s="561"/>
      <c r="Y2181" s="561"/>
      <c r="Z2181" s="561"/>
      <c r="AA2181" s="561"/>
      <c r="AB2181" s="561"/>
      <c r="AC2181" s="561"/>
      <c r="AD2181" s="561"/>
      <c r="AE2181" s="561"/>
      <c r="AF2181" s="561"/>
      <c r="AG2181" s="561">
        <v>1066.9667555000001</v>
      </c>
      <c r="AH2181" s="561">
        <v>1987</v>
      </c>
      <c r="AI2181" s="290" t="s">
        <v>310</v>
      </c>
      <c r="AJ2181" s="290" t="s">
        <v>366</v>
      </c>
    </row>
    <row r="2182" spans="2:36" x14ac:dyDescent="0.25">
      <c r="B2182" s="554">
        <v>2080</v>
      </c>
      <c r="C2182" s="555"/>
      <c r="D2182" s="556"/>
      <c r="E2182" s="290" t="s">
        <v>395</v>
      </c>
      <c r="F2182" s="290" t="s">
        <v>929</v>
      </c>
      <c r="G2182" s="290" t="s">
        <v>397</v>
      </c>
      <c r="H2182" s="183" t="str">
        <f>INDEX(Sector!$D$57:$D$776,MATCH('Energy consumption (raw)'!F2182,Sector!$C$57:$C$776,FALSE))</f>
        <v>Telecommunication</v>
      </c>
      <c r="I2182" s="183" t="str">
        <f>IF(G2182=Sector!$B$50,Sector!$B$50,IF(G2182=Sector!$B$51,Sector!$B$51,IF(G2182=Sector!$B$53,Sector!$B$53,INDEX(Sector!$E$57:$E$776,MATCH('Energy consumption (raw)'!F2182,Sector!$C$57:$C$776,FALSE)))))</f>
        <v>26 Manufacture of computer, electronic and optical products</v>
      </c>
      <c r="J2182" s="561"/>
      <c r="K2182" s="561">
        <v>21807948</v>
      </c>
      <c r="L2182" s="561"/>
      <c r="M2182" s="561"/>
      <c r="N2182" s="561"/>
      <c r="O2182" s="561"/>
      <c r="P2182" s="561"/>
      <c r="Q2182" s="561"/>
      <c r="R2182" s="561">
        <v>2</v>
      </c>
      <c r="S2182" s="561"/>
      <c r="T2182" s="561"/>
      <c r="U2182" s="561"/>
      <c r="V2182" s="561"/>
      <c r="W2182" s="561"/>
      <c r="X2182" s="561"/>
      <c r="Y2182" s="561"/>
      <c r="Z2182" s="561"/>
      <c r="AA2182" s="561"/>
      <c r="AB2182" s="561"/>
      <c r="AC2182" s="561"/>
      <c r="AD2182" s="561"/>
      <c r="AE2182" s="561"/>
      <c r="AF2182" s="561"/>
      <c r="AG2182" s="561">
        <v>3367.0063764000001</v>
      </c>
      <c r="AH2182" s="561">
        <v>2551</v>
      </c>
      <c r="AI2182" s="290" t="s">
        <v>310</v>
      </c>
      <c r="AJ2182" s="290" t="s">
        <v>366</v>
      </c>
    </row>
    <row r="2183" spans="2:36" x14ac:dyDescent="0.25">
      <c r="B2183" s="554">
        <v>2081</v>
      </c>
      <c r="C2183" s="555"/>
      <c r="D2183" s="556"/>
      <c r="E2183" s="290" t="s">
        <v>395</v>
      </c>
      <c r="F2183" s="290" t="s">
        <v>475</v>
      </c>
      <c r="G2183" s="290" t="s">
        <v>397</v>
      </c>
      <c r="H2183" s="183" t="str">
        <f>INDEX(Sector!$D$57:$D$776,MATCH('Energy consumption (raw)'!F2183,Sector!$C$57:$C$776,FALSE))</f>
        <v>Manufacture of paper and paper products</v>
      </c>
      <c r="I2183" s="183" t="str">
        <f>IF(G2183=Sector!$B$50,Sector!$B$50,IF(G2183=Sector!$B$51,Sector!$B$51,IF(G2183=Sector!$B$53,Sector!$B$53,INDEX(Sector!$E$57:$E$776,MATCH('Energy consumption (raw)'!F2183,Sector!$C$57:$C$776,FALSE)))))</f>
        <v>17 Manufacture of paper and paper products</v>
      </c>
      <c r="J2183" s="561"/>
      <c r="K2183" s="561">
        <v>11557850</v>
      </c>
      <c r="L2183" s="561"/>
      <c r="M2183" s="561"/>
      <c r="N2183" s="561"/>
      <c r="O2183" s="561"/>
      <c r="P2183" s="561"/>
      <c r="Q2183" s="561"/>
      <c r="R2183" s="561"/>
      <c r="S2183" s="561"/>
      <c r="T2183" s="561"/>
      <c r="U2183" s="561"/>
      <c r="V2183" s="561"/>
      <c r="W2183" s="561"/>
      <c r="X2183" s="561"/>
      <c r="Y2183" s="561"/>
      <c r="Z2183" s="561"/>
      <c r="AA2183" s="561"/>
      <c r="AB2183" s="561"/>
      <c r="AC2183" s="561"/>
      <c r="AD2183" s="561"/>
      <c r="AE2183" s="561"/>
      <c r="AF2183" s="561"/>
      <c r="AG2183" s="561">
        <v>1783.3762550000001</v>
      </c>
      <c r="AH2183" s="561">
        <v>1629</v>
      </c>
      <c r="AI2183" s="290" t="s">
        <v>310</v>
      </c>
      <c r="AJ2183" s="290" t="s">
        <v>366</v>
      </c>
    </row>
    <row r="2184" spans="2:36" x14ac:dyDescent="0.25">
      <c r="B2184" s="554">
        <v>2082</v>
      </c>
      <c r="C2184" s="555"/>
      <c r="D2184" s="556"/>
      <c r="E2184" s="290" t="s">
        <v>395</v>
      </c>
      <c r="F2184" s="290" t="s">
        <v>937</v>
      </c>
      <c r="G2184" s="290" t="s">
        <v>397</v>
      </c>
      <c r="H2184" s="183" t="str">
        <f>INDEX(Sector!$D$57:$D$776,MATCH('Energy consumption (raw)'!F2184,Sector!$C$57:$C$776,FALSE))</f>
        <v>Producing products from wood, bamboo (except for beds, cabinets, tables and chairs); produce products from straw, straw and plaiting materials</v>
      </c>
      <c r="I2184" s="183" t="str">
        <f>IF(G2184=Sector!$B$50,Sector!$B$50,IF(G2184=Sector!$B$51,Sector!$B$51,IF(G2184=Sector!$B$53,Sector!$B$53,INDEX(Sector!$E$57:$E$776,MATCH('Energy consumption (raw)'!F2184,Sector!$C$57:$C$776,FALSE)))))</f>
        <v>16 Manufacture of wood and of products of wood and cork, except furniture;
manufacture of articles of straw and plaiting materials</v>
      </c>
      <c r="J2184" s="561"/>
      <c r="K2184" s="561">
        <v>11724395</v>
      </c>
      <c r="L2184" s="561"/>
      <c r="M2184" s="561"/>
      <c r="N2184" s="561"/>
      <c r="O2184" s="561"/>
      <c r="P2184" s="561"/>
      <c r="Q2184" s="561"/>
      <c r="R2184" s="561"/>
      <c r="S2184" s="561"/>
      <c r="T2184" s="561"/>
      <c r="U2184" s="561"/>
      <c r="V2184" s="561"/>
      <c r="W2184" s="561"/>
      <c r="X2184" s="561"/>
      <c r="Y2184" s="561"/>
      <c r="Z2184" s="561"/>
      <c r="AA2184" s="561"/>
      <c r="AB2184" s="561"/>
      <c r="AC2184" s="561"/>
      <c r="AD2184" s="561"/>
      <c r="AE2184" s="561"/>
      <c r="AF2184" s="561"/>
      <c r="AG2184" s="561">
        <v>1809.0741485000001</v>
      </c>
      <c r="AH2184" s="561">
        <v>1698</v>
      </c>
      <c r="AI2184" s="290" t="s">
        <v>310</v>
      </c>
      <c r="AJ2184" s="290" t="s">
        <v>366</v>
      </c>
    </row>
    <row r="2185" spans="2:36" x14ac:dyDescent="0.25">
      <c r="B2185" s="554">
        <v>2083</v>
      </c>
      <c r="C2185" s="555"/>
      <c r="D2185" s="556"/>
      <c r="E2185" s="290" t="s">
        <v>395</v>
      </c>
      <c r="F2185" s="290" t="s">
        <v>848</v>
      </c>
      <c r="G2185" s="290" t="s">
        <v>397</v>
      </c>
      <c r="H2185" s="183" t="str">
        <f>INDEX(Sector!$D$57:$D$776,MATCH('Energy consumption (raw)'!F2185,Sector!$C$57:$C$776,FALSE))</f>
        <v>Ice production</v>
      </c>
      <c r="I2185" s="183" t="str">
        <f>IF(G2185=Sector!$B$50,Sector!$B$50,IF(G2185=Sector!$B$51,Sector!$B$51,IF(G2185=Sector!$B$53,Sector!$B$53,INDEX(Sector!$E$57:$E$776,MATCH('Energy consumption (raw)'!F2185,Sector!$C$57:$C$776,FALSE)))))</f>
        <v>10 Manufacture of food products</v>
      </c>
      <c r="J2185" s="561">
        <v>8093197</v>
      </c>
      <c r="K2185" s="561">
        <v>8094000</v>
      </c>
      <c r="L2185" s="561"/>
      <c r="M2185" s="561"/>
      <c r="N2185" s="561"/>
      <c r="O2185" s="561"/>
      <c r="P2185" s="561"/>
      <c r="Q2185" s="561"/>
      <c r="R2185" s="561"/>
      <c r="S2185" s="561"/>
      <c r="T2185" s="561"/>
      <c r="U2185" s="561"/>
      <c r="V2185" s="561"/>
      <c r="W2185" s="561"/>
      <c r="X2185" s="561"/>
      <c r="Y2185" s="561"/>
      <c r="Z2185" s="561"/>
      <c r="AA2185" s="561"/>
      <c r="AB2185" s="561"/>
      <c r="AC2185" s="561"/>
      <c r="AD2185" s="561"/>
      <c r="AE2185" s="561"/>
      <c r="AF2185" s="561"/>
      <c r="AG2185" s="561">
        <v>1248.9042000000002</v>
      </c>
      <c r="AH2185" s="561">
        <v>1436</v>
      </c>
      <c r="AI2185" s="290" t="s">
        <v>310</v>
      </c>
      <c r="AJ2185" s="290" t="s">
        <v>366</v>
      </c>
    </row>
    <row r="2186" spans="2:36" x14ac:dyDescent="0.25">
      <c r="B2186" s="554">
        <v>2084</v>
      </c>
      <c r="C2186" s="555"/>
      <c r="D2186" s="556"/>
      <c r="E2186" s="290" t="s">
        <v>395</v>
      </c>
      <c r="F2186" s="559" t="s">
        <v>938</v>
      </c>
      <c r="G2186" s="290" t="s">
        <v>397</v>
      </c>
      <c r="H2186" s="183" t="str">
        <f>INDEX(Sector!$D$57:$D$776,MATCH('Energy consumption (raw)'!F2186,Sector!$C$57:$C$776,FALSE))</f>
        <v>Support service activities related to air transport</v>
      </c>
      <c r="I2186" s="183" t="str">
        <f>IF(G2186=Sector!$B$50,Sector!$B$50,IF(G2186=Sector!$B$51,Sector!$B$51,IF(G2186=Sector!$B$53,Sector!$B$53,INDEX(Sector!$E$57:$E$776,MATCH('Energy consumption (raw)'!F2186,Sector!$C$57:$C$776,FALSE)))))</f>
        <v>30 Manufacture of other transport equipment</v>
      </c>
      <c r="J2186" s="561">
        <v>6653697</v>
      </c>
      <c r="K2186" s="561">
        <v>6653697</v>
      </c>
      <c r="L2186" s="561"/>
      <c r="M2186" s="561"/>
      <c r="N2186" s="561"/>
      <c r="O2186" s="561"/>
      <c r="P2186" s="561"/>
      <c r="Q2186" s="561"/>
      <c r="R2186" s="561"/>
      <c r="S2186" s="561"/>
      <c r="T2186" s="561"/>
      <c r="U2186" s="561"/>
      <c r="V2186" s="561"/>
      <c r="W2186" s="561"/>
      <c r="X2186" s="561"/>
      <c r="Y2186" s="561"/>
      <c r="Z2186" s="561"/>
      <c r="AA2186" s="561"/>
      <c r="AB2186" s="561"/>
      <c r="AC2186" s="561"/>
      <c r="AD2186" s="561"/>
      <c r="AE2186" s="561"/>
      <c r="AF2186" s="561"/>
      <c r="AG2186" s="561">
        <v>1026.6654471000002</v>
      </c>
      <c r="AH2186" s="561">
        <v>1914</v>
      </c>
      <c r="AI2186" s="290" t="s">
        <v>310</v>
      </c>
      <c r="AJ2186" s="290" t="s">
        <v>366</v>
      </c>
    </row>
    <row r="2187" spans="2:36" x14ac:dyDescent="0.25">
      <c r="B2187" s="554">
        <v>2085</v>
      </c>
      <c r="C2187" s="555"/>
      <c r="D2187" s="556"/>
      <c r="E2187" s="290" t="s">
        <v>395</v>
      </c>
      <c r="F2187" s="290" t="s">
        <v>407</v>
      </c>
      <c r="G2187" s="290" t="s">
        <v>397</v>
      </c>
      <c r="H2187" s="183" t="str">
        <f>INDEX(Sector!$D$57:$D$776,MATCH('Energy consumption (raw)'!F2187,Sector!$C$57:$C$776,FALSE))</f>
        <v>Electronic components manufacturing</v>
      </c>
      <c r="I2187" s="183" t="str">
        <f>IF(G2187=Sector!$B$50,Sector!$B$50,IF(G2187=Sector!$B$51,Sector!$B$51,IF(G2187=Sector!$B$53,Sector!$B$53,INDEX(Sector!$E$57:$E$776,MATCH('Energy consumption (raw)'!F2187,Sector!$C$57:$C$776,FALSE)))))</f>
        <v>26 Manufacture of computer, electronic and optical products</v>
      </c>
      <c r="J2187" s="561"/>
      <c r="K2187" s="561">
        <v>8606698</v>
      </c>
      <c r="L2187" s="561"/>
      <c r="M2187" s="561"/>
      <c r="N2187" s="561"/>
      <c r="O2187" s="561"/>
      <c r="P2187" s="561"/>
      <c r="Q2187" s="561"/>
      <c r="R2187" s="561"/>
      <c r="S2187" s="561"/>
      <c r="T2187" s="561"/>
      <c r="U2187" s="561"/>
      <c r="V2187" s="561"/>
      <c r="W2187" s="561"/>
      <c r="X2187" s="561"/>
      <c r="Y2187" s="561"/>
      <c r="Z2187" s="561"/>
      <c r="AA2187" s="561"/>
      <c r="AB2187" s="561"/>
      <c r="AC2187" s="561"/>
      <c r="AD2187" s="561"/>
      <c r="AE2187" s="561"/>
      <c r="AF2187" s="561"/>
      <c r="AG2187" s="561">
        <v>1328.0135014</v>
      </c>
      <c r="AH2187" s="561">
        <v>1344</v>
      </c>
      <c r="AI2187" s="290" t="s">
        <v>310</v>
      </c>
      <c r="AJ2187" s="290" t="s">
        <v>366</v>
      </c>
    </row>
    <row r="2188" spans="2:36" x14ac:dyDescent="0.25">
      <c r="B2188" s="554">
        <v>2086</v>
      </c>
      <c r="C2188" s="555"/>
      <c r="D2188" s="556"/>
      <c r="E2188" s="290" t="s">
        <v>395</v>
      </c>
      <c r="F2188" s="290" t="s">
        <v>815</v>
      </c>
      <c r="G2188" s="290" t="s">
        <v>397</v>
      </c>
      <c r="H2188" s="183" t="str">
        <f>INDEX(Sector!$D$57:$D$776,MATCH('Energy consumption (raw)'!F2188,Sector!$C$57:$C$776,FALSE))</f>
        <v>Manufacture of garments (Except for apparel)</v>
      </c>
      <c r="I2188" s="183" t="str">
        <f>IF(G2188=Sector!$B$50,Sector!$B$50,IF(G2188=Sector!$B$51,Sector!$B$51,IF(G2188=Sector!$B$53,Sector!$B$53,INDEX(Sector!$E$57:$E$776,MATCH('Energy consumption (raw)'!F2188,Sector!$C$57:$C$776,FALSE)))))</f>
        <v>13 Manufacture of textiles</v>
      </c>
      <c r="J2188" s="561"/>
      <c r="K2188" s="561">
        <v>7881673</v>
      </c>
      <c r="L2188" s="561"/>
      <c r="M2188" s="561"/>
      <c r="N2188" s="561"/>
      <c r="O2188" s="561"/>
      <c r="P2188" s="561"/>
      <c r="Q2188" s="561"/>
      <c r="R2188" s="561">
        <v>24.91</v>
      </c>
      <c r="S2188" s="561"/>
      <c r="T2188" s="561"/>
      <c r="U2188" s="561"/>
      <c r="V2188" s="561">
        <v>20.03</v>
      </c>
      <c r="W2188" s="561"/>
      <c r="X2188" s="561"/>
      <c r="Y2188" s="561"/>
      <c r="Z2188" s="561"/>
      <c r="AA2188" s="561"/>
      <c r="AB2188" s="561"/>
      <c r="AC2188" s="561"/>
      <c r="AD2188" s="561"/>
      <c r="AE2188" s="561"/>
      <c r="AF2188" s="561"/>
      <c r="AG2188" s="561">
        <v>1262.5818439000002</v>
      </c>
      <c r="AH2188" s="561">
        <v>1531</v>
      </c>
      <c r="AI2188" s="290" t="s">
        <v>310</v>
      </c>
      <c r="AJ2188" s="290" t="s">
        <v>366</v>
      </c>
    </row>
    <row r="2189" spans="2:36" x14ac:dyDescent="0.25">
      <c r="B2189" s="554">
        <v>2087</v>
      </c>
      <c r="C2189" s="555"/>
      <c r="D2189" s="556"/>
      <c r="E2189" s="290" t="s">
        <v>395</v>
      </c>
      <c r="F2189" s="290" t="s">
        <v>407</v>
      </c>
      <c r="G2189" s="290" t="s">
        <v>397</v>
      </c>
      <c r="H2189" s="183" t="str">
        <f>INDEX(Sector!$D$57:$D$776,MATCH('Energy consumption (raw)'!F2189,Sector!$C$57:$C$776,FALSE))</f>
        <v>Electronic components manufacturing</v>
      </c>
      <c r="I2189" s="183" t="str">
        <f>IF(G2189=Sector!$B$50,Sector!$B$50,IF(G2189=Sector!$B$51,Sector!$B$51,IF(G2189=Sector!$B$53,Sector!$B$53,INDEX(Sector!$E$57:$E$776,MATCH('Energy consumption (raw)'!F2189,Sector!$C$57:$C$776,FALSE)))))</f>
        <v>26 Manufacture of computer, electronic and optical products</v>
      </c>
      <c r="J2189" s="561"/>
      <c r="K2189" s="561">
        <v>9752589</v>
      </c>
      <c r="L2189" s="561"/>
      <c r="M2189" s="561"/>
      <c r="N2189" s="561"/>
      <c r="O2189" s="561"/>
      <c r="P2189" s="561"/>
      <c r="Q2189" s="561"/>
      <c r="R2189" s="561"/>
      <c r="S2189" s="561"/>
      <c r="T2189" s="561"/>
      <c r="U2189" s="561"/>
      <c r="V2189" s="561"/>
      <c r="W2189" s="561"/>
      <c r="X2189" s="561"/>
      <c r="Y2189" s="561"/>
      <c r="Z2189" s="561"/>
      <c r="AA2189" s="561"/>
      <c r="AB2189" s="561"/>
      <c r="AC2189" s="561"/>
      <c r="AD2189" s="561"/>
      <c r="AE2189" s="561"/>
      <c r="AF2189" s="561"/>
      <c r="AG2189" s="561">
        <v>1504.8244827000001</v>
      </c>
      <c r="AH2189" s="561">
        <v>2502</v>
      </c>
      <c r="AI2189" s="290" t="s">
        <v>310</v>
      </c>
      <c r="AJ2189" s="290" t="s">
        <v>366</v>
      </c>
    </row>
    <row r="2190" spans="2:36" x14ac:dyDescent="0.25">
      <c r="B2190" s="554">
        <v>2088</v>
      </c>
      <c r="C2190" s="555"/>
      <c r="D2190" s="556"/>
      <c r="E2190" s="290" t="s">
        <v>395</v>
      </c>
      <c r="F2190" s="290" t="s">
        <v>407</v>
      </c>
      <c r="G2190" s="290" t="s">
        <v>397</v>
      </c>
      <c r="H2190" s="183" t="str">
        <f>INDEX(Sector!$D$57:$D$776,MATCH('Energy consumption (raw)'!F2190,Sector!$C$57:$C$776,FALSE))</f>
        <v>Electronic components manufacturing</v>
      </c>
      <c r="I2190" s="183" t="str">
        <f>IF(G2190=Sector!$B$50,Sector!$B$50,IF(G2190=Sector!$B$51,Sector!$B$51,IF(G2190=Sector!$B$53,Sector!$B$53,INDEX(Sector!$E$57:$E$776,MATCH('Energy consumption (raw)'!F2190,Sector!$C$57:$C$776,FALSE)))))</f>
        <v>26 Manufacture of computer, electronic and optical products</v>
      </c>
      <c r="J2190" s="561">
        <v>9689428</v>
      </c>
      <c r="K2190" s="561">
        <v>9689428</v>
      </c>
      <c r="L2190" s="561"/>
      <c r="M2190" s="561"/>
      <c r="N2190" s="561"/>
      <c r="O2190" s="561"/>
      <c r="P2190" s="561"/>
      <c r="Q2190" s="561"/>
      <c r="R2190" s="561"/>
      <c r="S2190" s="561"/>
      <c r="T2190" s="561"/>
      <c r="U2190" s="561"/>
      <c r="V2190" s="561"/>
      <c r="W2190" s="561"/>
      <c r="X2190" s="561"/>
      <c r="Y2190" s="561"/>
      <c r="Z2190" s="561"/>
      <c r="AA2190" s="561"/>
      <c r="AB2190" s="561"/>
      <c r="AC2190" s="561"/>
      <c r="AD2190" s="561"/>
      <c r="AE2190" s="561"/>
      <c r="AF2190" s="561"/>
      <c r="AG2190" s="561">
        <v>1495.0787404</v>
      </c>
      <c r="AH2190" s="561">
        <v>2012</v>
      </c>
      <c r="AI2190" s="290" t="s">
        <v>310</v>
      </c>
      <c r="AJ2190" s="290" t="s">
        <v>366</v>
      </c>
    </row>
    <row r="2191" spans="2:36" x14ac:dyDescent="0.25">
      <c r="B2191" s="554">
        <v>2089</v>
      </c>
      <c r="C2191" s="555"/>
      <c r="D2191" s="556"/>
      <c r="E2191" s="290" t="s">
        <v>395</v>
      </c>
      <c r="F2191" s="290" t="s">
        <v>546</v>
      </c>
      <c r="G2191" s="290" t="s">
        <v>397</v>
      </c>
      <c r="H2191" s="183" t="str">
        <f>INDEX(Sector!$D$57:$D$776,MATCH('Energy consumption (raw)'!F2191,Sector!$C$57:$C$776,FALSE))</f>
        <v>Sewing clothes other than fur skins</v>
      </c>
      <c r="I2191" s="183" t="str">
        <f>IF(G2191=Sector!$B$50,Sector!$B$50,IF(G2191=Sector!$B$51,Sector!$B$51,IF(G2191=Sector!$B$53,Sector!$B$53,INDEX(Sector!$E$57:$E$776,MATCH('Energy consumption (raw)'!F2191,Sector!$C$57:$C$776,FALSE)))))</f>
        <v>13 Manufacture of textiles</v>
      </c>
      <c r="J2191" s="561">
        <v>6157949</v>
      </c>
      <c r="K2191" s="561">
        <v>6943000</v>
      </c>
      <c r="L2191" s="561"/>
      <c r="M2191" s="561"/>
      <c r="N2191" s="561"/>
      <c r="O2191" s="561"/>
      <c r="P2191" s="561"/>
      <c r="Q2191" s="561"/>
      <c r="R2191" s="561"/>
      <c r="S2191" s="561"/>
      <c r="T2191" s="561"/>
      <c r="U2191" s="561"/>
      <c r="V2191" s="561"/>
      <c r="W2191" s="561"/>
      <c r="X2191" s="561"/>
      <c r="Y2191" s="561"/>
      <c r="Z2191" s="561"/>
      <c r="AA2191" s="561"/>
      <c r="AB2191" s="561"/>
      <c r="AC2191" s="561"/>
      <c r="AD2191" s="561"/>
      <c r="AE2191" s="561"/>
      <c r="AF2191" s="561"/>
      <c r="AG2191" s="561">
        <v>1071.3049000000001</v>
      </c>
      <c r="AH2191" s="561">
        <v>1421</v>
      </c>
      <c r="AI2191" s="290" t="s">
        <v>310</v>
      </c>
      <c r="AJ2191" s="290" t="s">
        <v>366</v>
      </c>
    </row>
    <row r="2192" spans="2:36" x14ac:dyDescent="0.25">
      <c r="B2192" s="554">
        <v>2090</v>
      </c>
      <c r="C2192" s="555"/>
      <c r="D2192" s="556"/>
      <c r="E2192" s="290" t="s">
        <v>395</v>
      </c>
      <c r="F2192" s="290" t="s">
        <v>650</v>
      </c>
      <c r="G2192" s="290" t="s">
        <v>397</v>
      </c>
      <c r="H2192" s="183" t="str">
        <f>INDEX(Sector!$D$57:$D$776,MATCH('Energy consumption (raw)'!F2192,Sector!$C$57:$C$776,FALSE))</f>
        <v>Production of fertilizers and nitrogen compounds</v>
      </c>
      <c r="I2192" s="183" t="str">
        <f>IF(G2192=Sector!$B$50,Sector!$B$50,IF(G2192=Sector!$B$51,Sector!$B$51,IF(G2192=Sector!$B$53,Sector!$B$53,INDEX(Sector!$E$57:$E$776,MATCH('Energy consumption (raw)'!F2192,Sector!$C$57:$C$776,FALSE)))))</f>
        <v>20 Manufacture of chemicals and chemical products</v>
      </c>
      <c r="J2192" s="561">
        <v>13770661</v>
      </c>
      <c r="K2192" s="561">
        <v>13921440</v>
      </c>
      <c r="L2192" s="561"/>
      <c r="M2192" s="561"/>
      <c r="N2192" s="561"/>
      <c r="O2192" s="561"/>
      <c r="P2192" s="561"/>
      <c r="Q2192" s="561"/>
      <c r="R2192" s="561"/>
      <c r="S2192" s="561"/>
      <c r="T2192" s="561"/>
      <c r="U2192" s="561"/>
      <c r="V2192" s="561"/>
      <c r="W2192" s="561"/>
      <c r="X2192" s="561"/>
      <c r="Y2192" s="561">
        <v>11</v>
      </c>
      <c r="Z2192" s="561"/>
      <c r="AA2192" s="561"/>
      <c r="AB2192" s="561"/>
      <c r="AC2192" s="561"/>
      <c r="AD2192" s="561"/>
      <c r="AE2192" s="561"/>
      <c r="AF2192" s="561"/>
      <c r="AG2192" s="561">
        <v>2160.0681919999997</v>
      </c>
      <c r="AH2192" s="561">
        <v>2269</v>
      </c>
      <c r="AI2192" s="290" t="s">
        <v>310</v>
      </c>
      <c r="AJ2192" s="290" t="s">
        <v>366</v>
      </c>
    </row>
    <row r="2193" spans="2:36" x14ac:dyDescent="0.25">
      <c r="B2193" s="554">
        <v>2091</v>
      </c>
      <c r="C2193" s="555"/>
      <c r="D2193" s="556"/>
      <c r="E2193" s="290" t="s">
        <v>395</v>
      </c>
      <c r="F2193" s="290" t="s">
        <v>931</v>
      </c>
      <c r="G2193" s="290" t="s">
        <v>397</v>
      </c>
      <c r="H2193" s="183" t="str">
        <f>INDEX(Sector!$D$57:$D$776,MATCH('Energy consumption (raw)'!F2193,Sector!$C$57:$C$776,FALSE))</f>
        <v>Manufacture of other foods n.e.c</v>
      </c>
      <c r="I2193" s="183" t="str">
        <f>IF(G2193=Sector!$B$50,Sector!$B$50,IF(G2193=Sector!$B$51,Sector!$B$51,IF(G2193=Sector!$B$53,Sector!$B$53,INDEX(Sector!$E$57:$E$776,MATCH('Energy consumption (raw)'!F2193,Sector!$C$57:$C$776,FALSE)))))</f>
        <v>10 Manufacture of food products</v>
      </c>
      <c r="J2193" s="561"/>
      <c r="K2193" s="561">
        <v>9311489</v>
      </c>
      <c r="L2193" s="561"/>
      <c r="M2193" s="561"/>
      <c r="N2193" s="561"/>
      <c r="O2193" s="561"/>
      <c r="P2193" s="561"/>
      <c r="Q2193" s="561"/>
      <c r="R2193" s="561"/>
      <c r="S2193" s="561"/>
      <c r="T2193" s="561"/>
      <c r="U2193" s="561"/>
      <c r="V2193" s="561"/>
      <c r="W2193" s="561"/>
      <c r="X2193" s="561"/>
      <c r="Y2193" s="561"/>
      <c r="Z2193" s="561"/>
      <c r="AA2193" s="561"/>
      <c r="AB2193" s="561"/>
      <c r="AC2193" s="561"/>
      <c r="AD2193" s="561"/>
      <c r="AE2193" s="561"/>
      <c r="AF2193" s="561"/>
      <c r="AG2193" s="561">
        <v>1436.7627527000002</v>
      </c>
      <c r="AH2193" s="561">
        <v>1379</v>
      </c>
      <c r="AI2193" s="290" t="s">
        <v>310</v>
      </c>
      <c r="AJ2193" s="290" t="s">
        <v>366</v>
      </c>
    </row>
    <row r="2194" spans="2:36" x14ac:dyDescent="0.25">
      <c r="B2194" s="554">
        <v>2092</v>
      </c>
      <c r="C2194" s="555"/>
      <c r="D2194" s="556"/>
      <c r="E2194" s="290" t="s">
        <v>395</v>
      </c>
      <c r="F2194" s="290" t="s">
        <v>939</v>
      </c>
      <c r="G2194" s="290" t="s">
        <v>397</v>
      </c>
      <c r="H2194" s="183" t="str">
        <f>INDEX(Sector!$D$57:$D$776,MATCH('Energy consumption (raw)'!F2194,Sector!$C$57:$C$776,FALSE))</f>
        <v>Production of metal structures</v>
      </c>
      <c r="I2194" s="183" t="str">
        <f>IF(G2194=Sector!$B$50,Sector!$B$50,IF(G2194=Sector!$B$51,Sector!$B$51,IF(G2194=Sector!$B$53,Sector!$B$53,INDEX(Sector!$E$57:$E$776,MATCH('Energy consumption (raw)'!F2194,Sector!$C$57:$C$776,FALSE)))))</f>
        <v>25 Manufacture of fabricated metal products, except machinery and equipment</v>
      </c>
      <c r="J2194" s="561">
        <v>6603747</v>
      </c>
      <c r="K2194" s="561">
        <v>6603747</v>
      </c>
      <c r="L2194" s="561"/>
      <c r="M2194" s="561"/>
      <c r="N2194" s="561"/>
      <c r="O2194" s="561"/>
      <c r="P2194" s="561"/>
      <c r="Q2194" s="561"/>
      <c r="R2194" s="561"/>
      <c r="S2194" s="561"/>
      <c r="T2194" s="561"/>
      <c r="U2194" s="561"/>
      <c r="V2194" s="561"/>
      <c r="W2194" s="561"/>
      <c r="X2194" s="561"/>
      <c r="Y2194" s="561"/>
      <c r="Z2194" s="561"/>
      <c r="AA2194" s="561"/>
      <c r="AB2194" s="561"/>
      <c r="AC2194" s="561"/>
      <c r="AD2194" s="561"/>
      <c r="AE2194" s="561"/>
      <c r="AF2194" s="561"/>
      <c r="AG2194" s="561">
        <v>1018.9581621000001</v>
      </c>
      <c r="AH2194" s="561">
        <v>1074.2219415</v>
      </c>
      <c r="AI2194" s="290" t="s">
        <v>310</v>
      </c>
      <c r="AJ2194" s="290" t="s">
        <v>366</v>
      </c>
    </row>
    <row r="2195" spans="2:36" x14ac:dyDescent="0.25">
      <c r="B2195" s="554">
        <v>2093</v>
      </c>
      <c r="C2195" s="555"/>
      <c r="D2195" s="556"/>
      <c r="E2195" s="290" t="s">
        <v>395</v>
      </c>
      <c r="F2195" s="290" t="s">
        <v>400</v>
      </c>
      <c r="G2195" s="290" t="s">
        <v>397</v>
      </c>
      <c r="H2195" s="183" t="str">
        <f>INDEX(Sector!$D$57:$D$776,MATCH('Energy consumption (raw)'!F2195,Sector!$C$57:$C$776,FALSE))</f>
        <v>Producing products from plastic</v>
      </c>
      <c r="I2195" s="183" t="str">
        <f>IF(G2195=Sector!$B$50,Sector!$B$50,IF(G2195=Sector!$B$51,Sector!$B$51,IF(G2195=Sector!$B$53,Sector!$B$53,INDEX(Sector!$E$57:$E$776,MATCH('Energy consumption (raw)'!F2195,Sector!$C$57:$C$776,FALSE)))))</f>
        <v>22 Manufacture of rubber and plastics products</v>
      </c>
      <c r="J2195" s="561">
        <v>10769698</v>
      </c>
      <c r="K2195" s="561">
        <v>10769698</v>
      </c>
      <c r="L2195" s="561"/>
      <c r="M2195" s="561"/>
      <c r="N2195" s="561"/>
      <c r="O2195" s="561"/>
      <c r="P2195" s="561"/>
      <c r="Q2195" s="561"/>
      <c r="R2195" s="561"/>
      <c r="S2195" s="561"/>
      <c r="T2195" s="561"/>
      <c r="U2195" s="561"/>
      <c r="V2195" s="561"/>
      <c r="W2195" s="561"/>
      <c r="X2195" s="561"/>
      <c r="Y2195" s="561"/>
      <c r="Z2195" s="561"/>
      <c r="AA2195" s="561"/>
      <c r="AB2195" s="561"/>
      <c r="AC2195" s="561"/>
      <c r="AD2195" s="561"/>
      <c r="AE2195" s="561"/>
      <c r="AF2195" s="561"/>
      <c r="AG2195" s="561">
        <v>1661.7644014</v>
      </c>
      <c r="AH2195" s="561">
        <v>1851</v>
      </c>
      <c r="AI2195" s="290" t="s">
        <v>310</v>
      </c>
      <c r="AJ2195" s="290" t="s">
        <v>366</v>
      </c>
    </row>
    <row r="2196" spans="2:36" x14ac:dyDescent="0.25">
      <c r="B2196" s="554">
        <v>2094</v>
      </c>
      <c r="C2196" s="555"/>
      <c r="D2196" s="556"/>
      <c r="E2196" s="290" t="s">
        <v>395</v>
      </c>
      <c r="F2196" s="290" t="s">
        <v>478</v>
      </c>
      <c r="G2196" s="290" t="s">
        <v>397</v>
      </c>
      <c r="H2196" s="183" t="str">
        <f>INDEX(Sector!$D$57:$D$776,MATCH('Energy consumption (raw)'!F2196,Sector!$C$57:$C$776,FALSE))</f>
        <v>Processing milk and dairy products</v>
      </c>
      <c r="I2196" s="183" t="str">
        <f>IF(G2196=Sector!$B$50,Sector!$B$50,IF(G2196=Sector!$B$51,Sector!$B$51,IF(G2196=Sector!$B$53,Sector!$B$53,INDEX(Sector!$E$57:$E$776,MATCH('Energy consumption (raw)'!F2196,Sector!$C$57:$C$776,FALSE)))))</f>
        <v>10 Manufacture of food products</v>
      </c>
      <c r="J2196" s="561">
        <v>7725005</v>
      </c>
      <c r="K2196" s="561">
        <v>7725005</v>
      </c>
      <c r="L2196" s="561"/>
      <c r="M2196" s="561"/>
      <c r="N2196" s="561"/>
      <c r="O2196" s="561"/>
      <c r="P2196" s="561"/>
      <c r="Q2196" s="561"/>
      <c r="R2196" s="561"/>
      <c r="S2196" s="561"/>
      <c r="T2196" s="561"/>
      <c r="U2196" s="561"/>
      <c r="V2196" s="561"/>
      <c r="W2196" s="561"/>
      <c r="X2196" s="561"/>
      <c r="Y2196" s="561"/>
      <c r="Z2196" s="561"/>
      <c r="AA2196" s="561"/>
      <c r="AB2196" s="561"/>
      <c r="AC2196" s="561"/>
      <c r="AD2196" s="561"/>
      <c r="AE2196" s="561"/>
      <c r="AF2196" s="561"/>
      <c r="AG2196" s="561">
        <v>1191.9682715000001</v>
      </c>
      <c r="AH2196" s="561">
        <v>2742</v>
      </c>
      <c r="AI2196" s="290" t="s">
        <v>310</v>
      </c>
      <c r="AJ2196" s="290" t="s">
        <v>366</v>
      </c>
    </row>
    <row r="2197" spans="2:36" x14ac:dyDescent="0.25">
      <c r="B2197" s="554">
        <v>2095</v>
      </c>
      <c r="C2197" s="555"/>
      <c r="D2197" s="556"/>
      <c r="E2197" s="290" t="s">
        <v>395</v>
      </c>
      <c r="F2197" s="290" t="s">
        <v>940</v>
      </c>
      <c r="G2197" s="290" t="s">
        <v>397</v>
      </c>
      <c r="H2197" s="183" t="str">
        <f>INDEX(Sector!$D$57:$D$776,MATCH('Energy consumption (raw)'!F2197,Sector!$C$57:$C$776,FALSE))</f>
        <v>Manufacture of other transport vehicles and equipment n.e.c</v>
      </c>
      <c r="I2197" s="183" t="str">
        <f>IF(G2197=Sector!$B$50,Sector!$B$50,IF(G2197=Sector!$B$51,Sector!$B$51,IF(G2197=Sector!$B$53,Sector!$B$53,INDEX(Sector!$E$57:$E$776,MATCH('Energy consumption (raw)'!F2197,Sector!$C$57:$C$776,FALSE)))))</f>
        <v>30 Manufacture of other transport equipment</v>
      </c>
      <c r="J2197" s="561">
        <v>5435651</v>
      </c>
      <c r="K2197" s="561">
        <v>7468522</v>
      </c>
      <c r="L2197" s="561"/>
      <c r="M2197" s="561"/>
      <c r="N2197" s="561"/>
      <c r="O2197" s="561"/>
      <c r="P2197" s="561"/>
      <c r="Q2197" s="561"/>
      <c r="R2197" s="561"/>
      <c r="S2197" s="561"/>
      <c r="T2197" s="561"/>
      <c r="U2197" s="561"/>
      <c r="V2197" s="561"/>
      <c r="W2197" s="561"/>
      <c r="X2197" s="561"/>
      <c r="Y2197" s="561"/>
      <c r="Z2197" s="561"/>
      <c r="AA2197" s="561"/>
      <c r="AB2197" s="561"/>
      <c r="AC2197" s="561"/>
      <c r="AD2197" s="561"/>
      <c r="AE2197" s="561"/>
      <c r="AF2197" s="561"/>
      <c r="AG2197" s="561">
        <v>1152.3929446</v>
      </c>
      <c r="AH2197" s="561">
        <v>1769</v>
      </c>
      <c r="AI2197" s="290" t="s">
        <v>310</v>
      </c>
      <c r="AJ2197" s="290" t="s">
        <v>366</v>
      </c>
    </row>
    <row r="2198" spans="2:36" x14ac:dyDescent="0.25">
      <c r="B2198" s="554">
        <v>2096</v>
      </c>
      <c r="C2198" s="555"/>
      <c r="D2198" s="556"/>
      <c r="E2198" s="290" t="s">
        <v>395</v>
      </c>
      <c r="F2198" s="290" t="s">
        <v>407</v>
      </c>
      <c r="G2198" s="290" t="s">
        <v>397</v>
      </c>
      <c r="H2198" s="183" t="str">
        <f>INDEX(Sector!$D$57:$D$776,MATCH('Energy consumption (raw)'!F2198,Sector!$C$57:$C$776,FALSE))</f>
        <v>Electronic components manufacturing</v>
      </c>
      <c r="I2198" s="183" t="str">
        <f>IF(G2198=Sector!$B$50,Sector!$B$50,IF(G2198=Sector!$B$51,Sector!$B$51,IF(G2198=Sector!$B$53,Sector!$B$53,INDEX(Sector!$E$57:$E$776,MATCH('Energy consumption (raw)'!F2198,Sector!$C$57:$C$776,FALSE)))))</f>
        <v>26 Manufacture of computer, electronic and optical products</v>
      </c>
      <c r="J2198" s="561">
        <v>8882643</v>
      </c>
      <c r="K2198" s="561">
        <v>8882643</v>
      </c>
      <c r="L2198" s="561"/>
      <c r="M2198" s="561"/>
      <c r="N2198" s="561"/>
      <c r="O2198" s="561"/>
      <c r="P2198" s="561"/>
      <c r="Q2198" s="561"/>
      <c r="R2198" s="561"/>
      <c r="S2198" s="561"/>
      <c r="T2198" s="561"/>
      <c r="U2198" s="561"/>
      <c r="V2198" s="561"/>
      <c r="W2198" s="561"/>
      <c r="X2198" s="561"/>
      <c r="Y2198" s="561"/>
      <c r="Z2198" s="561"/>
      <c r="AA2198" s="561"/>
      <c r="AB2198" s="561"/>
      <c r="AC2198" s="561"/>
      <c r="AD2198" s="561"/>
      <c r="AE2198" s="561"/>
      <c r="AF2198" s="561"/>
      <c r="AG2198" s="561">
        <v>1370.5918149000001</v>
      </c>
      <c r="AH2198" s="561">
        <v>1445</v>
      </c>
      <c r="AI2198" s="290" t="s">
        <v>310</v>
      </c>
      <c r="AJ2198" s="290" t="s">
        <v>366</v>
      </c>
    </row>
    <row r="2199" spans="2:36" x14ac:dyDescent="0.25">
      <c r="B2199" s="554">
        <v>2097</v>
      </c>
      <c r="C2199" s="555"/>
      <c r="D2199" s="556"/>
      <c r="E2199" s="290" t="s">
        <v>395</v>
      </c>
      <c r="F2199" s="290" t="s">
        <v>930</v>
      </c>
      <c r="G2199" s="290" t="s">
        <v>397</v>
      </c>
      <c r="H2199" s="183" t="str">
        <f>INDEX(Sector!$D$57:$D$776,MATCH('Energy consumption (raw)'!F2199,Sector!$C$57:$C$776,FALSE))</f>
        <v>Producing virgin plastic</v>
      </c>
      <c r="I2199" s="183" t="str">
        <f>IF(G2199=Sector!$B$50,Sector!$B$50,IF(G2199=Sector!$B$51,Sector!$B$51,IF(G2199=Sector!$B$53,Sector!$B$53,INDEX(Sector!$E$57:$E$776,MATCH('Energy consumption (raw)'!F2199,Sector!$C$57:$C$776,FALSE)))))</f>
        <v>22 Manufacture of rubber and plastics products</v>
      </c>
      <c r="J2199" s="561">
        <v>5818902</v>
      </c>
      <c r="K2199" s="561">
        <v>7690000</v>
      </c>
      <c r="L2199" s="561"/>
      <c r="M2199" s="561"/>
      <c r="N2199" s="561"/>
      <c r="O2199" s="561"/>
      <c r="P2199" s="561"/>
      <c r="Q2199" s="561"/>
      <c r="R2199" s="561"/>
      <c r="S2199" s="561"/>
      <c r="T2199" s="561"/>
      <c r="U2199" s="561"/>
      <c r="V2199" s="561"/>
      <c r="W2199" s="561"/>
      <c r="X2199" s="561"/>
      <c r="Y2199" s="561"/>
      <c r="Z2199" s="561"/>
      <c r="AA2199" s="561"/>
      <c r="AB2199" s="561"/>
      <c r="AC2199" s="561"/>
      <c r="AD2199" s="561"/>
      <c r="AE2199" s="561"/>
      <c r="AF2199" s="561"/>
      <c r="AG2199" s="561">
        <v>1186.567</v>
      </c>
      <c r="AH2199" s="561">
        <v>1301</v>
      </c>
      <c r="AI2199" s="290" t="s">
        <v>310</v>
      </c>
      <c r="AJ2199" s="290" t="s">
        <v>366</v>
      </c>
    </row>
    <row r="2200" spans="2:36" x14ac:dyDescent="0.25">
      <c r="B2200" s="554">
        <v>2098</v>
      </c>
      <c r="C2200" s="555"/>
      <c r="D2200" s="556"/>
      <c r="E2200" s="290" t="s">
        <v>395</v>
      </c>
      <c r="F2200" s="290" t="s">
        <v>941</v>
      </c>
      <c r="G2200" s="290" t="s">
        <v>397</v>
      </c>
      <c r="H2200" s="183" t="str">
        <f>INDEX(Sector!$D$57:$D$776,MATCH('Energy consumption (raw)'!F2200,Sector!$C$57:$C$776,FALSE))</f>
        <v>Producing synthetic rubber in primary form</v>
      </c>
      <c r="I2200" s="183" t="str">
        <f>IF(G2200=Sector!$B$50,Sector!$B$50,IF(G2200=Sector!$B$51,Sector!$B$51,IF(G2200=Sector!$B$53,Sector!$B$53,INDEX(Sector!$E$57:$E$776,MATCH('Energy consumption (raw)'!F2200,Sector!$C$57:$C$776,FALSE)))))</f>
        <v>22 Manufacture of rubber and plastics products</v>
      </c>
      <c r="J2200" s="561">
        <v>6732819</v>
      </c>
      <c r="K2200" s="561">
        <v>6732819</v>
      </c>
      <c r="L2200" s="561"/>
      <c r="M2200" s="561"/>
      <c r="N2200" s="561"/>
      <c r="O2200" s="561"/>
      <c r="P2200" s="561"/>
      <c r="Q2200" s="561"/>
      <c r="R2200" s="561"/>
      <c r="S2200" s="561"/>
      <c r="T2200" s="561"/>
      <c r="U2200" s="561"/>
      <c r="V2200" s="561"/>
      <c r="W2200" s="561"/>
      <c r="X2200" s="561"/>
      <c r="Y2200" s="561"/>
      <c r="Z2200" s="561"/>
      <c r="AA2200" s="561"/>
      <c r="AB2200" s="561"/>
      <c r="AC2200" s="561"/>
      <c r="AD2200" s="561"/>
      <c r="AE2200" s="561"/>
      <c r="AF2200" s="561"/>
      <c r="AG2200" s="561">
        <v>1038.8739717000001</v>
      </c>
      <c r="AH2200" s="561">
        <v>1497</v>
      </c>
      <c r="AI2200" s="290" t="s">
        <v>310</v>
      </c>
      <c r="AJ2200" s="290" t="s">
        <v>366</v>
      </c>
    </row>
    <row r="2201" spans="2:36" x14ac:dyDescent="0.25">
      <c r="B2201" s="554">
        <v>2099</v>
      </c>
      <c r="C2201" s="555"/>
      <c r="D2201" s="556"/>
      <c r="E2201" s="290" t="s">
        <v>395</v>
      </c>
      <c r="F2201" s="290" t="s">
        <v>338</v>
      </c>
      <c r="G2201" s="290" t="s">
        <v>397</v>
      </c>
      <c r="H2201" s="183" t="str">
        <f>INDEX(Sector!$D$57:$D$776,MATCH('Energy consumption (raw)'!F2201,Sector!$C$57:$C$776,FALSE))</f>
        <v>Trading in real estate, land use rights belonging to owners, users or renters</v>
      </c>
      <c r="I2201" s="183" t="str">
        <f>IF(G2201=Sector!$B$50,Sector!$B$50,IF(G2201=Sector!$B$51,Sector!$B$51,IF(G2201=Sector!$B$53,Sector!$B$53,INDEX(Sector!$E$57:$E$776,MATCH('Energy consumption (raw)'!F2201,Sector!$C$57:$C$776,FALSE)))))</f>
        <v>99 Other non-industry</v>
      </c>
      <c r="J2201" s="561"/>
      <c r="K2201" s="561">
        <v>8194718</v>
      </c>
      <c r="L2201" s="561"/>
      <c r="M2201" s="561"/>
      <c r="N2201" s="561"/>
      <c r="O2201" s="561"/>
      <c r="P2201" s="561"/>
      <c r="Q2201" s="561"/>
      <c r="R2201" s="561"/>
      <c r="S2201" s="561"/>
      <c r="T2201" s="561"/>
      <c r="U2201" s="561"/>
      <c r="V2201" s="561"/>
      <c r="W2201" s="561"/>
      <c r="X2201" s="561"/>
      <c r="Y2201" s="561"/>
      <c r="Z2201" s="561"/>
      <c r="AA2201" s="561"/>
      <c r="AB2201" s="561"/>
      <c r="AC2201" s="561"/>
      <c r="AD2201" s="561"/>
      <c r="AE2201" s="561"/>
      <c r="AF2201" s="561"/>
      <c r="AG2201" s="561">
        <v>1264.4449874000002</v>
      </c>
      <c r="AH2201" s="561">
        <v>1282</v>
      </c>
      <c r="AI2201" s="290" t="s">
        <v>310</v>
      </c>
      <c r="AJ2201" s="290" t="s">
        <v>366</v>
      </c>
    </row>
    <row r="2202" spans="2:36" x14ac:dyDescent="0.25">
      <c r="B2202" s="554">
        <v>2100</v>
      </c>
      <c r="C2202" s="555"/>
      <c r="D2202" s="556"/>
      <c r="E2202" s="290" t="s">
        <v>395</v>
      </c>
      <c r="F2202" s="290" t="s">
        <v>815</v>
      </c>
      <c r="G2202" s="290" t="s">
        <v>397</v>
      </c>
      <c r="H2202" s="183" t="str">
        <f>INDEX(Sector!$D$57:$D$776,MATCH('Energy consumption (raw)'!F2202,Sector!$C$57:$C$776,FALSE))</f>
        <v>Manufacture of garments (Except for apparel)</v>
      </c>
      <c r="I2202" s="183" t="str">
        <f>IF(G2202=Sector!$B$50,Sector!$B$50,IF(G2202=Sector!$B$51,Sector!$B$51,IF(G2202=Sector!$B$53,Sector!$B$53,INDEX(Sector!$E$57:$E$776,MATCH('Energy consumption (raw)'!F2202,Sector!$C$57:$C$776,FALSE)))))</f>
        <v>13 Manufacture of textiles</v>
      </c>
      <c r="J2202" s="561"/>
      <c r="K2202" s="561">
        <v>8075941</v>
      </c>
      <c r="L2202" s="561"/>
      <c r="M2202" s="561"/>
      <c r="N2202" s="561"/>
      <c r="O2202" s="561"/>
      <c r="P2202" s="561"/>
      <c r="Q2202" s="561"/>
      <c r="R2202" s="561"/>
      <c r="S2202" s="561"/>
      <c r="T2202" s="561"/>
      <c r="U2202" s="561"/>
      <c r="V2202" s="561"/>
      <c r="W2202" s="561"/>
      <c r="X2202" s="561"/>
      <c r="Y2202" s="561"/>
      <c r="Z2202" s="561"/>
      <c r="AA2202" s="561"/>
      <c r="AB2202" s="561"/>
      <c r="AC2202" s="561"/>
      <c r="AD2202" s="561"/>
      <c r="AE2202" s="561"/>
      <c r="AF2202" s="561"/>
      <c r="AG2202" s="561">
        <v>1246.1176963</v>
      </c>
      <c r="AH2202" s="561">
        <v>1228</v>
      </c>
      <c r="AI2202" s="290" t="s">
        <v>310</v>
      </c>
      <c r="AJ2202" s="290" t="s">
        <v>366</v>
      </c>
    </row>
    <row r="2203" spans="2:36" x14ac:dyDescent="0.25">
      <c r="B2203" s="554">
        <v>2101</v>
      </c>
      <c r="C2203" s="555"/>
      <c r="D2203" s="556"/>
      <c r="E2203" s="290" t="s">
        <v>395</v>
      </c>
      <c r="F2203" s="290" t="s">
        <v>942</v>
      </c>
      <c r="G2203" s="290" t="s">
        <v>397</v>
      </c>
      <c r="H2203" s="183" t="str">
        <f>INDEX(Sector!$D$57:$D$776,MATCH('Energy consumption (raw)'!F2203,Sector!$C$57:$C$776,FALSE))</f>
        <v>Waste treatment and destruction</v>
      </c>
      <c r="I2203" s="183" t="str">
        <f>IF(G2203=Sector!$B$50,Sector!$B$50,IF(G2203=Sector!$B$51,Sector!$B$51,IF(G2203=Sector!$B$53,Sector!$B$53,INDEX(Sector!$E$57:$E$776,MATCH('Energy consumption (raw)'!F2203,Sector!$C$57:$C$776,FALSE)))))</f>
        <v>38 Waste collection, treatment and disposal activities; materials recovery</v>
      </c>
      <c r="J2203" s="561">
        <v>10628779</v>
      </c>
      <c r="K2203" s="561">
        <v>10628779</v>
      </c>
      <c r="L2203" s="561"/>
      <c r="M2203" s="561"/>
      <c r="N2203" s="561"/>
      <c r="O2203" s="561"/>
      <c r="P2203" s="561"/>
      <c r="Q2203" s="561"/>
      <c r="R2203" s="561"/>
      <c r="S2203" s="561"/>
      <c r="T2203" s="561"/>
      <c r="U2203" s="561"/>
      <c r="V2203" s="561"/>
      <c r="W2203" s="561"/>
      <c r="X2203" s="561"/>
      <c r="Y2203" s="561"/>
      <c r="Z2203" s="561"/>
      <c r="AA2203" s="561"/>
      <c r="AB2203" s="561"/>
      <c r="AC2203" s="561"/>
      <c r="AD2203" s="561"/>
      <c r="AE2203" s="561"/>
      <c r="AF2203" s="561"/>
      <c r="AG2203" s="561">
        <v>1640.0205997</v>
      </c>
      <c r="AH2203" s="561">
        <v>2182</v>
      </c>
      <c r="AI2203" s="290" t="s">
        <v>310</v>
      </c>
      <c r="AJ2203" s="290" t="s">
        <v>366</v>
      </c>
    </row>
    <row r="2204" spans="2:36" x14ac:dyDescent="0.25">
      <c r="B2204" s="554">
        <v>2102</v>
      </c>
      <c r="C2204" s="555"/>
      <c r="D2204" s="556"/>
      <c r="E2204" s="290" t="s">
        <v>395</v>
      </c>
      <c r="F2204" s="290" t="s">
        <v>943</v>
      </c>
      <c r="G2204" s="290" t="s">
        <v>397</v>
      </c>
      <c r="H2204" s="183" t="str">
        <f>INDEX(Sector!$D$57:$D$776,MATCH('Energy consumption (raw)'!F2204,Sector!$C$57:$C$776,FALSE))</f>
        <v>Manufacture of other textiles</v>
      </c>
      <c r="I2204" s="183" t="str">
        <f>IF(G2204=Sector!$B$50,Sector!$B$50,IF(G2204=Sector!$B$51,Sector!$B$51,IF(G2204=Sector!$B$53,Sector!$B$53,INDEX(Sector!$E$57:$E$776,MATCH('Energy consumption (raw)'!F2204,Sector!$C$57:$C$776,FALSE)))))</f>
        <v>13 Manufacture of textiles</v>
      </c>
      <c r="J2204" s="561">
        <v>6928773</v>
      </c>
      <c r="K2204" s="561">
        <v>8964000</v>
      </c>
      <c r="L2204" s="561"/>
      <c r="M2204" s="561"/>
      <c r="N2204" s="561"/>
      <c r="O2204" s="561"/>
      <c r="P2204" s="561"/>
      <c r="Q2204" s="561"/>
      <c r="R2204" s="561"/>
      <c r="S2204" s="561"/>
      <c r="T2204" s="561"/>
      <c r="U2204" s="561"/>
      <c r="V2204" s="561"/>
      <c r="W2204" s="561"/>
      <c r="X2204" s="561"/>
      <c r="Y2204" s="561"/>
      <c r="Z2204" s="561"/>
      <c r="AA2204" s="561"/>
      <c r="AB2204" s="561"/>
      <c r="AC2204" s="561"/>
      <c r="AD2204" s="561"/>
      <c r="AE2204" s="561"/>
      <c r="AF2204" s="561"/>
      <c r="AG2204" s="561">
        <v>1383.1452000000002</v>
      </c>
      <c r="AH2204" s="561">
        <v>1467</v>
      </c>
      <c r="AI2204" s="290" t="s">
        <v>310</v>
      </c>
      <c r="AJ2204" s="290" t="s">
        <v>366</v>
      </c>
    </row>
    <row r="2205" spans="2:36" x14ac:dyDescent="0.25">
      <c r="B2205" s="554">
        <v>2103</v>
      </c>
      <c r="C2205" s="555"/>
      <c r="D2205" s="556"/>
      <c r="E2205" s="290" t="s">
        <v>395</v>
      </c>
      <c r="F2205" s="290" t="s">
        <v>944</v>
      </c>
      <c r="G2205" s="290" t="s">
        <v>397</v>
      </c>
      <c r="H2205" s="183" t="str">
        <f>INDEX(Sector!$D$57:$D$776,MATCH('Energy consumption (raw)'!F2205,Sector!$C$57:$C$776,FALSE))</f>
        <v>Producing other foods not yet classified</v>
      </c>
      <c r="I2205" s="183" t="str">
        <f>IF(G2205=Sector!$B$50,Sector!$B$50,IF(G2205=Sector!$B$51,Sector!$B$51,IF(G2205=Sector!$B$53,Sector!$B$53,INDEX(Sector!$E$57:$E$776,MATCH('Energy consumption (raw)'!F2205,Sector!$C$57:$C$776,FALSE)))))</f>
        <v>10 Manufacture of food products</v>
      </c>
      <c r="J2205" s="561"/>
      <c r="K2205" s="561">
        <v>19010167</v>
      </c>
      <c r="L2205" s="561"/>
      <c r="M2205" s="561"/>
      <c r="N2205" s="561"/>
      <c r="O2205" s="561"/>
      <c r="P2205" s="561"/>
      <c r="Q2205" s="561"/>
      <c r="R2205" s="561"/>
      <c r="S2205" s="561"/>
      <c r="T2205" s="561"/>
      <c r="U2205" s="561"/>
      <c r="V2205" s="561"/>
      <c r="W2205" s="561"/>
      <c r="X2205" s="561"/>
      <c r="Y2205" s="561"/>
      <c r="Z2205" s="561"/>
      <c r="AA2205" s="561"/>
      <c r="AB2205" s="561"/>
      <c r="AC2205" s="561"/>
      <c r="AD2205" s="561"/>
      <c r="AE2205" s="561"/>
      <c r="AF2205" s="561"/>
      <c r="AG2205" s="561">
        <v>2933.2687681000002</v>
      </c>
      <c r="AH2205" s="561">
        <v>3762</v>
      </c>
      <c r="AI2205" s="290" t="s">
        <v>310</v>
      </c>
      <c r="AJ2205" s="290" t="s">
        <v>366</v>
      </c>
    </row>
    <row r="2206" spans="2:36" x14ac:dyDescent="0.25">
      <c r="B2206" s="554">
        <v>2104</v>
      </c>
      <c r="C2206" s="555"/>
      <c r="D2206" s="556"/>
      <c r="E2206" s="290" t="s">
        <v>395</v>
      </c>
      <c r="F2206" s="290" t="s">
        <v>511</v>
      </c>
      <c r="G2206" s="290" t="s">
        <v>397</v>
      </c>
      <c r="H2206" s="183" t="str">
        <f>INDEX(Sector!$D$57:$D$776,MATCH('Energy consumption (raw)'!F2206,Sector!$C$57:$C$776,FALSE))</f>
        <v>Producing shoes</v>
      </c>
      <c r="I2206" s="183" t="str">
        <f>IF(G2206=Sector!$B$50,Sector!$B$50,IF(G2206=Sector!$B$51,Sector!$B$51,IF(G2206=Sector!$B$53,Sector!$B$53,INDEX(Sector!$E$57:$E$776,MATCH('Energy consumption (raw)'!F2206,Sector!$C$57:$C$776,FALSE)))))</f>
        <v>14 Manufacture of wearing apparel</v>
      </c>
      <c r="J2206" s="561"/>
      <c r="K2206" s="561">
        <v>7487764</v>
      </c>
      <c r="L2206" s="561"/>
      <c r="M2206" s="561"/>
      <c r="N2206" s="561"/>
      <c r="O2206" s="561"/>
      <c r="P2206" s="561"/>
      <c r="Q2206" s="561"/>
      <c r="R2206" s="561"/>
      <c r="S2206" s="561"/>
      <c r="T2206" s="561"/>
      <c r="U2206" s="561"/>
      <c r="V2206" s="561"/>
      <c r="W2206" s="561"/>
      <c r="X2206" s="561"/>
      <c r="Y2206" s="561"/>
      <c r="Z2206" s="561"/>
      <c r="AA2206" s="561"/>
      <c r="AB2206" s="561"/>
      <c r="AC2206" s="561"/>
      <c r="AD2206" s="561"/>
      <c r="AE2206" s="561"/>
      <c r="AF2206" s="561"/>
      <c r="AG2206" s="561">
        <v>1155.3619852000002</v>
      </c>
      <c r="AH2206" s="561">
        <v>1394</v>
      </c>
      <c r="AI2206" s="290" t="s">
        <v>310</v>
      </c>
      <c r="AJ2206" s="290" t="s">
        <v>366</v>
      </c>
    </row>
    <row r="2207" spans="2:36" x14ac:dyDescent="0.25">
      <c r="B2207" s="554">
        <v>2105</v>
      </c>
      <c r="C2207" s="555"/>
      <c r="D2207" s="556"/>
      <c r="E2207" s="290" t="s">
        <v>395</v>
      </c>
      <c r="F2207" s="290" t="s">
        <v>945</v>
      </c>
      <c r="G2207" s="290" t="s">
        <v>397</v>
      </c>
      <c r="H2207" s="183" t="str">
        <f>INDEX(Sector!$D$57:$D$776,MATCH('Energy consumption (raw)'!F2207,Sector!$C$57:$C$776,FALSE))</f>
        <v>Producing products from rubber and plastic</v>
      </c>
      <c r="I2207" s="183" t="str">
        <f>IF(G2207=Sector!$B$50,Sector!$B$50,IF(G2207=Sector!$B$51,Sector!$B$51,IF(G2207=Sector!$B$53,Sector!$B$53,INDEX(Sector!$E$57:$E$776,MATCH('Energy consumption (raw)'!F2207,Sector!$C$57:$C$776,FALSE)))))</f>
        <v>22 Manufacture of rubber and plastics products</v>
      </c>
      <c r="J2207" s="561"/>
      <c r="K2207" s="561">
        <v>7465507</v>
      </c>
      <c r="L2207" s="561"/>
      <c r="M2207" s="561"/>
      <c r="N2207" s="561"/>
      <c r="O2207" s="561"/>
      <c r="P2207" s="561"/>
      <c r="Q2207" s="561"/>
      <c r="R2207" s="561"/>
      <c r="S2207" s="561"/>
      <c r="T2207" s="561"/>
      <c r="U2207" s="561"/>
      <c r="V2207" s="561"/>
      <c r="W2207" s="561"/>
      <c r="X2207" s="561"/>
      <c r="Y2207" s="561"/>
      <c r="Z2207" s="561"/>
      <c r="AA2207" s="561"/>
      <c r="AB2207" s="561"/>
      <c r="AC2207" s="561"/>
      <c r="AD2207" s="561"/>
      <c r="AE2207" s="561"/>
      <c r="AF2207" s="561"/>
      <c r="AG2207" s="561">
        <v>1151.9277301</v>
      </c>
      <c r="AH2207" s="561">
        <v>1505</v>
      </c>
      <c r="AI2207" s="290" t="s">
        <v>310</v>
      </c>
      <c r="AJ2207" s="290" t="s">
        <v>366</v>
      </c>
    </row>
    <row r="2208" spans="2:36" x14ac:dyDescent="0.25">
      <c r="B2208" s="554">
        <v>2106</v>
      </c>
      <c r="C2208" s="555"/>
      <c r="D2208" s="556"/>
      <c r="E2208" s="290" t="s">
        <v>395</v>
      </c>
      <c r="F2208" s="290" t="s">
        <v>565</v>
      </c>
      <c r="G2208" s="290" t="s">
        <v>397</v>
      </c>
      <c r="H2208" s="183" t="str">
        <f>INDEX(Sector!$D$57:$D$776,MATCH('Energy consumption (raw)'!F2208,Sector!$C$57:$C$776,FALSE))</f>
        <v>Production of wrinkled paper, corrugated board, packaging from paper and board</v>
      </c>
      <c r="I2208" s="183" t="str">
        <f>IF(G2208=Sector!$B$50,Sector!$B$50,IF(G2208=Sector!$B$51,Sector!$B$51,IF(G2208=Sector!$B$53,Sector!$B$53,INDEX(Sector!$E$57:$E$776,MATCH('Energy consumption (raw)'!F2208,Sector!$C$57:$C$776,FALSE)))))</f>
        <v>17 Manufacture of paper and paper products</v>
      </c>
      <c r="J2208" s="561">
        <v>9131343</v>
      </c>
      <c r="K2208" s="561">
        <v>9131343</v>
      </c>
      <c r="L2208" s="561"/>
      <c r="M2208" s="561"/>
      <c r="N2208" s="561"/>
      <c r="O2208" s="561"/>
      <c r="P2208" s="561"/>
      <c r="Q2208" s="561"/>
      <c r="R2208" s="561"/>
      <c r="S2208" s="561">
        <v>27460</v>
      </c>
      <c r="T2208" s="561"/>
      <c r="U2208" s="561"/>
      <c r="V2208" s="561"/>
      <c r="W2208" s="561"/>
      <c r="X2208" s="561"/>
      <c r="Y2208" s="561"/>
      <c r="Z2208" s="561"/>
      <c r="AA2208" s="561"/>
      <c r="AB2208" s="561"/>
      <c r="AC2208" s="561"/>
      <c r="AD2208" s="561"/>
      <c r="AE2208" s="561"/>
      <c r="AF2208" s="561"/>
      <c r="AG2208" s="561">
        <v>1433.1310249000001</v>
      </c>
      <c r="AH2208" s="561">
        <v>1468</v>
      </c>
      <c r="AI2208" s="290" t="s">
        <v>310</v>
      </c>
      <c r="AJ2208" s="290" t="s">
        <v>366</v>
      </c>
    </row>
    <row r="2209" spans="2:36" x14ac:dyDescent="0.25">
      <c r="B2209" s="554">
        <v>2107</v>
      </c>
      <c r="C2209" s="555"/>
      <c r="D2209" s="556"/>
      <c r="E2209" s="290" t="s">
        <v>395</v>
      </c>
      <c r="F2209" s="290" t="s">
        <v>935</v>
      </c>
      <c r="G2209" s="290" t="s">
        <v>397</v>
      </c>
      <c r="H2209" s="183" t="str">
        <f>INDEX(Sector!$D$57:$D$776,MATCH('Energy consumption (raw)'!F2209,Sector!$C$57:$C$776,FALSE))</f>
        <v>Producing concrete and products from cement and gypsum</v>
      </c>
      <c r="I2209" s="183" t="str">
        <f>IF(G2209=Sector!$B$50,Sector!$B$50,IF(G2209=Sector!$B$51,Sector!$B$51,IF(G2209=Sector!$B$53,Sector!$B$53,INDEX(Sector!$E$57:$E$776,MATCH('Energy consumption (raw)'!F2209,Sector!$C$57:$C$776,FALSE)))))</f>
        <v>23 Manufacture of other non-metallic mineral products</v>
      </c>
      <c r="J2209" s="561"/>
      <c r="K2209" s="561">
        <v>7557016</v>
      </c>
      <c r="L2209" s="561"/>
      <c r="M2209" s="561"/>
      <c r="N2209" s="561"/>
      <c r="O2209" s="561"/>
      <c r="P2209" s="561"/>
      <c r="Q2209" s="561"/>
      <c r="R2209" s="561"/>
      <c r="S2209" s="561"/>
      <c r="T2209" s="561"/>
      <c r="U2209" s="561"/>
      <c r="V2209" s="561"/>
      <c r="W2209" s="561"/>
      <c r="X2209" s="561">
        <v>5.97</v>
      </c>
      <c r="Y2209" s="561"/>
      <c r="Z2209" s="561"/>
      <c r="AA2209" s="561"/>
      <c r="AB2209" s="561"/>
      <c r="AC2209" s="561"/>
      <c r="AD2209" s="561"/>
      <c r="AE2209" s="561"/>
      <c r="AF2209" s="561"/>
      <c r="AG2209" s="561">
        <v>6539.0475688000006</v>
      </c>
      <c r="AH2209" s="561">
        <v>1151</v>
      </c>
      <c r="AI2209" s="290" t="s">
        <v>310</v>
      </c>
      <c r="AJ2209" s="290" t="s">
        <v>366</v>
      </c>
    </row>
    <row r="2210" spans="2:36" x14ac:dyDescent="0.25">
      <c r="B2210" s="554">
        <v>2108</v>
      </c>
      <c r="C2210" s="555"/>
      <c r="D2210" s="556"/>
      <c r="E2210" s="290" t="s">
        <v>395</v>
      </c>
      <c r="F2210" s="290" t="s">
        <v>407</v>
      </c>
      <c r="G2210" s="290" t="s">
        <v>397</v>
      </c>
      <c r="H2210" s="183" t="str">
        <f>INDEX(Sector!$D$57:$D$776,MATCH('Energy consumption (raw)'!F2210,Sector!$C$57:$C$776,FALSE))</f>
        <v>Electronic components manufacturing</v>
      </c>
      <c r="I2210" s="183" t="str">
        <f>IF(G2210=Sector!$B$50,Sector!$B$50,IF(G2210=Sector!$B$51,Sector!$B$51,IF(G2210=Sector!$B$53,Sector!$B$53,INDEX(Sector!$E$57:$E$776,MATCH('Energy consumption (raw)'!F2210,Sector!$C$57:$C$776,FALSE)))))</f>
        <v>26 Manufacture of computer, electronic and optical products</v>
      </c>
      <c r="J2210" s="561"/>
      <c r="K2210" s="561">
        <v>7462605</v>
      </c>
      <c r="L2210" s="561"/>
      <c r="M2210" s="561"/>
      <c r="N2210" s="561"/>
      <c r="O2210" s="561"/>
      <c r="P2210" s="561"/>
      <c r="Q2210" s="561"/>
      <c r="R2210" s="561"/>
      <c r="S2210" s="561"/>
      <c r="T2210" s="561"/>
      <c r="U2210" s="561"/>
      <c r="V2210" s="561"/>
      <c r="W2210" s="561"/>
      <c r="X2210" s="561"/>
      <c r="Y2210" s="561"/>
      <c r="Z2210" s="561"/>
      <c r="AA2210" s="561"/>
      <c r="AB2210" s="561"/>
      <c r="AC2210" s="561"/>
      <c r="AD2210" s="561"/>
      <c r="AE2210" s="561"/>
      <c r="AF2210" s="561"/>
      <c r="AG2210" s="561">
        <v>1151.4799515</v>
      </c>
      <c r="AH2210" s="561">
        <v>1326</v>
      </c>
      <c r="AI2210" s="290" t="s">
        <v>310</v>
      </c>
      <c r="AJ2210" s="290" t="s">
        <v>366</v>
      </c>
    </row>
    <row r="2211" spans="2:36" x14ac:dyDescent="0.25">
      <c r="B2211" s="554">
        <v>2109</v>
      </c>
      <c r="C2211" s="555"/>
      <c r="D2211" s="556"/>
      <c r="E2211" s="290" t="s">
        <v>395</v>
      </c>
      <c r="F2211" s="290" t="s">
        <v>815</v>
      </c>
      <c r="G2211" s="290" t="s">
        <v>397</v>
      </c>
      <c r="H2211" s="183" t="str">
        <f>INDEX(Sector!$D$57:$D$776,MATCH('Energy consumption (raw)'!F2211,Sector!$C$57:$C$776,FALSE))</f>
        <v>Manufacture of garments (Except for apparel)</v>
      </c>
      <c r="I2211" s="183" t="str">
        <f>IF(G2211=Sector!$B$50,Sector!$B$50,IF(G2211=Sector!$B$51,Sector!$B$51,IF(G2211=Sector!$B$53,Sector!$B$53,INDEX(Sector!$E$57:$E$776,MATCH('Energy consumption (raw)'!F2211,Sector!$C$57:$C$776,FALSE)))))</f>
        <v>13 Manufacture of textiles</v>
      </c>
      <c r="J2211" s="561"/>
      <c r="K2211" s="561">
        <v>7428608</v>
      </c>
      <c r="L2211" s="561"/>
      <c r="M2211" s="561"/>
      <c r="N2211" s="561"/>
      <c r="O2211" s="561"/>
      <c r="P2211" s="561"/>
      <c r="Q2211" s="561"/>
      <c r="R2211" s="561">
        <v>61</v>
      </c>
      <c r="S2211" s="561"/>
      <c r="T2211" s="561"/>
      <c r="U2211" s="561"/>
      <c r="V2211" s="561">
        <v>0.67800000000000005</v>
      </c>
      <c r="W2211" s="561"/>
      <c r="X2211" s="561"/>
      <c r="Y2211" s="561"/>
      <c r="Z2211" s="561"/>
      <c r="AA2211" s="561"/>
      <c r="AB2211" s="561"/>
      <c r="AC2211" s="561"/>
      <c r="AD2211" s="561"/>
      <c r="AE2211" s="561"/>
      <c r="AF2211" s="561"/>
      <c r="AG2211" s="561">
        <v>1209.1661144000002</v>
      </c>
      <c r="AH2211" s="561">
        <v>1274</v>
      </c>
      <c r="AI2211" s="290" t="s">
        <v>310</v>
      </c>
      <c r="AJ2211" s="290" t="s">
        <v>366</v>
      </c>
    </row>
    <row r="2212" spans="2:36" x14ac:dyDescent="0.25">
      <c r="B2212" s="554">
        <v>2110</v>
      </c>
      <c r="C2212" s="555"/>
      <c r="D2212" s="556"/>
      <c r="E2212" s="290" t="s">
        <v>395</v>
      </c>
      <c r="F2212" s="290" t="s">
        <v>500</v>
      </c>
      <c r="G2212" s="290" t="s">
        <v>397</v>
      </c>
      <c r="H2212" s="183" t="str">
        <f>INDEX(Sector!$D$57:$D$776,MATCH('Energy consumption (raw)'!F2212,Sector!$C$57:$C$776,FALSE))</f>
        <v>Producing packaging from plastic</v>
      </c>
      <c r="I2212" s="183" t="str">
        <f>IF(G2212=Sector!$B$50,Sector!$B$50,IF(G2212=Sector!$B$51,Sector!$B$51,IF(G2212=Sector!$B$53,Sector!$B$53,INDEX(Sector!$E$57:$E$776,MATCH('Energy consumption (raw)'!F2212,Sector!$C$57:$C$776,FALSE)))))</f>
        <v>22 Manufacture of rubber and plastics products</v>
      </c>
      <c r="J2212" s="561"/>
      <c r="K2212" s="561">
        <v>10545250</v>
      </c>
      <c r="L2212" s="561"/>
      <c r="M2212" s="561"/>
      <c r="N2212" s="561"/>
      <c r="O2212" s="561"/>
      <c r="P2212" s="561"/>
      <c r="Q2212" s="561"/>
      <c r="R2212" s="561">
        <v>62</v>
      </c>
      <c r="S2212" s="561"/>
      <c r="T2212" s="561"/>
      <c r="U2212" s="561"/>
      <c r="V2212" s="561"/>
      <c r="W2212" s="561"/>
      <c r="X2212" s="561"/>
      <c r="Y2212" s="561"/>
      <c r="Z2212" s="561"/>
      <c r="AA2212" s="561"/>
      <c r="AB2212" s="561"/>
      <c r="AC2212" s="561"/>
      <c r="AD2212" s="561"/>
      <c r="AE2212" s="561"/>
      <c r="AF2212" s="561"/>
      <c r="AG2212" s="561">
        <v>1690.3720750000002</v>
      </c>
      <c r="AH2212" s="561">
        <v>1391</v>
      </c>
      <c r="AI2212" s="290" t="s">
        <v>310</v>
      </c>
      <c r="AJ2212" s="290" t="s">
        <v>366</v>
      </c>
    </row>
    <row r="2213" spans="2:36" x14ac:dyDescent="0.25">
      <c r="B2213" s="554">
        <v>2111</v>
      </c>
      <c r="C2213" s="555"/>
      <c r="D2213" s="556"/>
      <c r="E2213" s="290" t="s">
        <v>395</v>
      </c>
      <c r="F2213" s="290" t="s">
        <v>854</v>
      </c>
      <c r="G2213" s="290" t="s">
        <v>397</v>
      </c>
      <c r="H2213" s="183" t="str">
        <f>INDEX(Sector!$D$57:$D$776,MATCH('Energy consumption (raw)'!F2213,Sector!$C$57:$C$776,FALSE))</f>
        <v>Wood processing and wood products</v>
      </c>
      <c r="I2213" s="183" t="str">
        <f>IF(G2213=Sector!$B$50,Sector!$B$50,IF(G2213=Sector!$B$51,Sector!$B$51,IF(G2213=Sector!$B$53,Sector!$B$53,INDEX(Sector!$E$57:$E$776,MATCH('Energy consumption (raw)'!F2213,Sector!$C$57:$C$776,FALSE)))))</f>
        <v>16 Manufacture of wood and of products of wood and cork, except furniture;
manufacture of articles of straw and plaiting materials</v>
      </c>
      <c r="J2213" s="561"/>
      <c r="K2213" s="561">
        <v>8528216</v>
      </c>
      <c r="L2213" s="561"/>
      <c r="M2213" s="561"/>
      <c r="N2213" s="561"/>
      <c r="O2213" s="561"/>
      <c r="P2213" s="561"/>
      <c r="Q2213" s="561"/>
      <c r="R2213" s="561"/>
      <c r="S2213" s="561"/>
      <c r="T2213" s="561"/>
      <c r="U2213" s="561"/>
      <c r="V2213" s="561"/>
      <c r="W2213" s="561"/>
      <c r="X2213" s="561"/>
      <c r="Y2213" s="561"/>
      <c r="Z2213" s="561"/>
      <c r="AA2213" s="561"/>
      <c r="AB2213" s="561"/>
      <c r="AC2213" s="561"/>
      <c r="AD2213" s="561"/>
      <c r="AE2213" s="561"/>
      <c r="AF2213" s="561"/>
      <c r="AG2213" s="561">
        <v>1315.9037288000002</v>
      </c>
      <c r="AH2213" s="561">
        <v>1162</v>
      </c>
      <c r="AI2213" s="290" t="s">
        <v>310</v>
      </c>
      <c r="AJ2213" s="290" t="s">
        <v>366</v>
      </c>
    </row>
    <row r="2214" spans="2:36" x14ac:dyDescent="0.25">
      <c r="B2214" s="554">
        <v>2112</v>
      </c>
      <c r="C2214" s="555"/>
      <c r="D2214" s="556"/>
      <c r="E2214" s="290" t="s">
        <v>395</v>
      </c>
      <c r="F2214" s="290" t="s">
        <v>428</v>
      </c>
      <c r="G2214" s="290" t="s">
        <v>397</v>
      </c>
      <c r="H2214" s="183" t="str">
        <f>INDEX(Sector!$D$57:$D$776,MATCH('Energy consumption (raw)'!F2214,Sector!$C$57:$C$776,FALSE))</f>
        <v>Cement Production</v>
      </c>
      <c r="I2214" s="183" t="str">
        <f>IF(G2214=Sector!$B$50,Sector!$B$50,IF(G2214=Sector!$B$51,Sector!$B$51,IF(G2214=Sector!$B$53,Sector!$B$53,INDEX(Sector!$E$57:$E$776,MATCH('Energy consumption (raw)'!F2214,Sector!$C$57:$C$776,FALSE)))))</f>
        <v>23 Manufacture of other non-metallic mineral products</v>
      </c>
      <c r="J2214" s="561"/>
      <c r="K2214" s="561">
        <v>6528811</v>
      </c>
      <c r="L2214" s="561"/>
      <c r="M2214" s="561"/>
      <c r="N2214" s="561"/>
      <c r="O2214" s="561"/>
      <c r="P2214" s="561"/>
      <c r="Q2214" s="561"/>
      <c r="R2214" s="561"/>
      <c r="S2214" s="561"/>
      <c r="T2214" s="561"/>
      <c r="U2214" s="561"/>
      <c r="V2214" s="561"/>
      <c r="W2214" s="561"/>
      <c r="X2214" s="561"/>
      <c r="Y2214" s="561"/>
      <c r="Z2214" s="561"/>
      <c r="AA2214" s="561"/>
      <c r="AB2214" s="561"/>
      <c r="AC2214" s="561"/>
      <c r="AD2214" s="561"/>
      <c r="AE2214" s="561"/>
      <c r="AF2214" s="561"/>
      <c r="AG2214" s="561">
        <v>1007.3955373000001</v>
      </c>
      <c r="AH2214" s="561">
        <v>3047</v>
      </c>
      <c r="AI2214" s="290" t="s">
        <v>310</v>
      </c>
      <c r="AJ2214" s="290" t="s">
        <v>366</v>
      </c>
    </row>
    <row r="2215" spans="2:36" x14ac:dyDescent="0.25">
      <c r="B2215" s="554">
        <v>2113</v>
      </c>
      <c r="C2215" s="555"/>
      <c r="D2215" s="556"/>
      <c r="E2215" s="290" t="s">
        <v>395</v>
      </c>
      <c r="F2215" s="290" t="s">
        <v>613</v>
      </c>
      <c r="G2215" s="290" t="s">
        <v>397</v>
      </c>
      <c r="H2215" s="183" t="str">
        <f>INDEX(Sector!$D$57:$D$776,MATCH('Energy consumption (raw)'!F2215,Sector!$C$57:$C$776,FALSE))</f>
        <v>Manufacture of prefabricated metal products (Except for machinery and equipment)</v>
      </c>
      <c r="I2215" s="183" t="str">
        <f>IF(G2215=Sector!$B$50,Sector!$B$50,IF(G2215=Sector!$B$51,Sector!$B$51,IF(G2215=Sector!$B$53,Sector!$B$53,INDEX(Sector!$E$57:$E$776,MATCH('Energy consumption (raw)'!F2215,Sector!$C$57:$C$776,FALSE)))))</f>
        <v>25 Manufacture of fabricated metal products, except machinery and equipment</v>
      </c>
      <c r="J2215" s="561"/>
      <c r="K2215" s="561">
        <v>16364082</v>
      </c>
      <c r="L2215" s="561"/>
      <c r="M2215" s="561"/>
      <c r="N2215" s="561"/>
      <c r="O2215" s="561"/>
      <c r="P2215" s="561"/>
      <c r="Q2215" s="561"/>
      <c r="R2215" s="561"/>
      <c r="S2215" s="561"/>
      <c r="T2215" s="561"/>
      <c r="U2215" s="561"/>
      <c r="V2215" s="561"/>
      <c r="W2215" s="561"/>
      <c r="X2215" s="561"/>
      <c r="Y2215" s="561"/>
      <c r="Z2215" s="561"/>
      <c r="AA2215" s="561"/>
      <c r="AB2215" s="561"/>
      <c r="AC2215" s="561"/>
      <c r="AD2215" s="561"/>
      <c r="AE2215" s="561"/>
      <c r="AF2215" s="561"/>
      <c r="AG2215" s="561">
        <v>2524.9778526</v>
      </c>
      <c r="AH2215" s="561">
        <v>2391</v>
      </c>
      <c r="AI2215" s="290" t="s">
        <v>310</v>
      </c>
      <c r="AJ2215" s="290" t="s">
        <v>366</v>
      </c>
    </row>
    <row r="2216" spans="2:36" x14ac:dyDescent="0.25">
      <c r="B2216" s="554">
        <v>2114</v>
      </c>
      <c r="C2216" s="555"/>
      <c r="D2216" s="556"/>
      <c r="E2216" s="290" t="s">
        <v>395</v>
      </c>
      <c r="F2216" s="290" t="s">
        <v>492</v>
      </c>
      <c r="G2216" s="290" t="s">
        <v>397</v>
      </c>
      <c r="H2216" s="183" t="str">
        <f>INDEX(Sector!$D$57:$D$776,MATCH('Energy consumption (raw)'!F2216,Sector!$C$57:$C$776,FALSE))</f>
        <v>Food production and processing</v>
      </c>
      <c r="I2216" s="183" t="str">
        <f>IF(G2216=Sector!$B$50,Sector!$B$50,IF(G2216=Sector!$B$51,Sector!$B$51,IF(G2216=Sector!$B$53,Sector!$B$53,INDEX(Sector!$E$57:$E$776,MATCH('Energy consumption (raw)'!F2216,Sector!$C$57:$C$776,FALSE)))))</f>
        <v>10 Manufacture of food products</v>
      </c>
      <c r="J2216" s="561"/>
      <c r="K2216" s="561">
        <v>10401966</v>
      </c>
      <c r="L2216" s="561"/>
      <c r="M2216" s="561"/>
      <c r="N2216" s="561"/>
      <c r="O2216" s="561"/>
      <c r="P2216" s="561"/>
      <c r="Q2216" s="561"/>
      <c r="R2216" s="561">
        <v>172</v>
      </c>
      <c r="S2216" s="561"/>
      <c r="T2216" s="561"/>
      <c r="U2216" s="561"/>
      <c r="V2216" s="561"/>
      <c r="W2216" s="561"/>
      <c r="X2216" s="561"/>
      <c r="Y2216" s="561">
        <v>29</v>
      </c>
      <c r="Z2216" s="561"/>
      <c r="AA2216" s="561"/>
      <c r="AB2216" s="561"/>
      <c r="AC2216" s="561"/>
      <c r="AD2216" s="561"/>
      <c r="AE2216" s="561"/>
      <c r="AF2216" s="561"/>
      <c r="AG2216" s="561">
        <v>1812.0733537999999</v>
      </c>
      <c r="AH2216" s="561">
        <v>1488</v>
      </c>
      <c r="AI2216" s="290" t="s">
        <v>310</v>
      </c>
      <c r="AJ2216" s="290" t="s">
        <v>366</v>
      </c>
    </row>
    <row r="2217" spans="2:36" x14ac:dyDescent="0.25">
      <c r="B2217" s="554">
        <v>2115</v>
      </c>
      <c r="C2217" s="555"/>
      <c r="D2217" s="556"/>
      <c r="E2217" s="290" t="s">
        <v>395</v>
      </c>
      <c r="F2217" s="290" t="s">
        <v>461</v>
      </c>
      <c r="G2217" s="290" t="s">
        <v>397</v>
      </c>
      <c r="H2217" s="183" t="str">
        <f>INDEX(Sector!$D$57:$D$776,MATCH('Energy consumption (raw)'!F2217,Sector!$C$57:$C$776,FALSE))</f>
        <v>Iron and steel production</v>
      </c>
      <c r="I2217" s="183" t="str">
        <f>IF(G2217=Sector!$B$50,Sector!$B$50,IF(G2217=Sector!$B$51,Sector!$B$51,IF(G2217=Sector!$B$53,Sector!$B$53,INDEX(Sector!$E$57:$E$776,MATCH('Energy consumption (raw)'!F2217,Sector!$C$57:$C$776,FALSE)))))</f>
        <v>24 Manufacture of basic metals</v>
      </c>
      <c r="J2217" s="561"/>
      <c r="K2217" s="561">
        <v>25286745</v>
      </c>
      <c r="L2217" s="561"/>
      <c r="M2217" s="561"/>
      <c r="N2217" s="561"/>
      <c r="O2217" s="561"/>
      <c r="P2217" s="561"/>
      <c r="Q2217" s="561"/>
      <c r="R2217" s="561"/>
      <c r="S2217" s="561"/>
      <c r="T2217" s="561"/>
      <c r="U2217" s="561"/>
      <c r="V2217" s="561"/>
      <c r="W2217" s="561"/>
      <c r="X2217" s="561"/>
      <c r="Y2217" s="561"/>
      <c r="Z2217" s="561"/>
      <c r="AA2217" s="561"/>
      <c r="AB2217" s="561"/>
      <c r="AC2217" s="561"/>
      <c r="AD2217" s="561"/>
      <c r="AE2217" s="561"/>
      <c r="AF2217" s="561"/>
      <c r="AG2217" s="561">
        <v>3901.7447535000001</v>
      </c>
      <c r="AH2217" s="561">
        <v>2550</v>
      </c>
      <c r="AI2217" s="290" t="s">
        <v>310</v>
      </c>
      <c r="AJ2217" s="290" t="s">
        <v>366</v>
      </c>
    </row>
    <row r="2218" spans="2:36" x14ac:dyDescent="0.25">
      <c r="B2218" s="554">
        <v>2116</v>
      </c>
      <c r="C2218" s="555"/>
      <c r="D2218" s="556"/>
      <c r="E2218" s="290" t="s">
        <v>395</v>
      </c>
      <c r="F2218" s="290" t="s">
        <v>704</v>
      </c>
      <c r="G2218" s="290" t="s">
        <v>397</v>
      </c>
      <c r="H2218" s="183" t="str">
        <f>INDEX(Sector!$D$57:$D$776,MATCH('Energy consumption (raw)'!F2218,Sector!$C$57:$C$776,FALSE))</f>
        <v>Production of metal structures</v>
      </c>
      <c r="I2218" s="183" t="str">
        <f>IF(G2218=Sector!$B$50,Sector!$B$50,IF(G2218=Sector!$B$51,Sector!$B$51,IF(G2218=Sector!$B$53,Sector!$B$53,INDEX(Sector!$E$57:$E$776,MATCH('Energy consumption (raw)'!F2218,Sector!$C$57:$C$776,FALSE)))))</f>
        <v>25 Manufacture of fabricated metal products, except machinery and equipment</v>
      </c>
      <c r="J2218" s="561">
        <v>7610998</v>
      </c>
      <c r="K2218" s="561">
        <v>7610998</v>
      </c>
      <c r="L2218" s="561"/>
      <c r="M2218" s="561"/>
      <c r="N2218" s="561"/>
      <c r="O2218" s="561"/>
      <c r="P2218" s="561"/>
      <c r="Q2218" s="561"/>
      <c r="R2218" s="561">
        <v>82.215999999999994</v>
      </c>
      <c r="S2218" s="561"/>
      <c r="T2218" s="561"/>
      <c r="U2218" s="561"/>
      <c r="V2218" s="561"/>
      <c r="W2218" s="561"/>
      <c r="X2218" s="561"/>
      <c r="Y2218" s="561"/>
      <c r="Z2218" s="561"/>
      <c r="AA2218" s="561"/>
      <c r="AB2218" s="561"/>
      <c r="AC2218" s="561"/>
      <c r="AD2218" s="561"/>
      <c r="AE2218" s="561"/>
      <c r="AF2218" s="561"/>
      <c r="AG2218" s="561">
        <v>1258.2373114000002</v>
      </c>
      <c r="AH2218" s="561">
        <v>1628</v>
      </c>
      <c r="AI2218" s="290" t="s">
        <v>310</v>
      </c>
      <c r="AJ2218" s="290" t="s">
        <v>366</v>
      </c>
    </row>
    <row r="2219" spans="2:36" x14ac:dyDescent="0.25">
      <c r="B2219" s="554">
        <v>2117</v>
      </c>
      <c r="C2219" s="555"/>
      <c r="D2219" s="556"/>
      <c r="E2219" s="290" t="s">
        <v>395</v>
      </c>
      <c r="F2219" s="290" t="s">
        <v>443</v>
      </c>
      <c r="G2219" s="290" t="s">
        <v>397</v>
      </c>
      <c r="H2219" s="183" t="str">
        <f>INDEX(Sector!$D$57:$D$776,MATCH('Energy consumption (raw)'!F2219,Sector!$C$57:$C$776,FALSE))</f>
        <v>Yarn making</v>
      </c>
      <c r="I2219" s="183" t="str">
        <f>IF(G2219=Sector!$B$50,Sector!$B$50,IF(G2219=Sector!$B$51,Sector!$B$51,IF(G2219=Sector!$B$53,Sector!$B$53,INDEX(Sector!$E$57:$E$776,MATCH('Energy consumption (raw)'!F2219,Sector!$C$57:$C$776,FALSE)))))</f>
        <v>13 Manufacture of textiles</v>
      </c>
      <c r="J2219" s="561">
        <v>14127718</v>
      </c>
      <c r="K2219" s="561">
        <v>14127718</v>
      </c>
      <c r="L2219" s="561"/>
      <c r="M2219" s="561"/>
      <c r="N2219" s="561"/>
      <c r="O2219" s="561"/>
      <c r="P2219" s="561"/>
      <c r="Q2219" s="561"/>
      <c r="R2219" s="561"/>
      <c r="S2219" s="561"/>
      <c r="T2219" s="561"/>
      <c r="U2219" s="561"/>
      <c r="V2219" s="561"/>
      <c r="W2219" s="561"/>
      <c r="X2219" s="561"/>
      <c r="Y2219" s="561"/>
      <c r="Z2219" s="561"/>
      <c r="AA2219" s="561"/>
      <c r="AB2219" s="561"/>
      <c r="AC2219" s="561"/>
      <c r="AD2219" s="561"/>
      <c r="AE2219" s="561"/>
      <c r="AF2219" s="561"/>
      <c r="AG2219" s="561">
        <v>2179.9068874</v>
      </c>
      <c r="AH2219" s="561">
        <v>2369</v>
      </c>
      <c r="AI2219" s="290" t="s">
        <v>310</v>
      </c>
      <c r="AJ2219" s="290" t="s">
        <v>366</v>
      </c>
    </row>
    <row r="2220" spans="2:36" x14ac:dyDescent="0.25">
      <c r="B2220" s="554">
        <v>2118</v>
      </c>
      <c r="C2220" s="555"/>
      <c r="D2220" s="556"/>
      <c r="E2220" s="290" t="s">
        <v>395</v>
      </c>
      <c r="F2220" s="290" t="s">
        <v>492</v>
      </c>
      <c r="G2220" s="290" t="s">
        <v>397</v>
      </c>
      <c r="H2220" s="183" t="str">
        <f>INDEX(Sector!$D$57:$D$776,MATCH('Energy consumption (raw)'!F2220,Sector!$C$57:$C$776,FALSE))</f>
        <v>Food production and processing</v>
      </c>
      <c r="I2220" s="183" t="str">
        <f>IF(G2220=Sector!$B$50,Sector!$B$50,IF(G2220=Sector!$B$51,Sector!$B$51,IF(G2220=Sector!$B$53,Sector!$B$53,INDEX(Sector!$E$57:$E$776,MATCH('Energy consumption (raw)'!F2220,Sector!$C$57:$C$776,FALSE)))))</f>
        <v>10 Manufacture of food products</v>
      </c>
      <c r="J2220" s="561"/>
      <c r="K2220" s="561">
        <v>16314369</v>
      </c>
      <c r="L2220" s="561"/>
      <c r="M2220" s="561"/>
      <c r="N2220" s="561"/>
      <c r="O2220" s="561"/>
      <c r="P2220" s="561"/>
      <c r="Q2220" s="561"/>
      <c r="R2220" s="561"/>
      <c r="S2220" s="561"/>
      <c r="T2220" s="561"/>
      <c r="U2220" s="561"/>
      <c r="V2220" s="561"/>
      <c r="W2220" s="561"/>
      <c r="X2220" s="561"/>
      <c r="Y2220" s="561"/>
      <c r="Z2220" s="561"/>
      <c r="AA2220" s="561"/>
      <c r="AB2220" s="561"/>
      <c r="AC2220" s="561"/>
      <c r="AD2220" s="561"/>
      <c r="AE2220" s="561"/>
      <c r="AF2220" s="561"/>
      <c r="AG2220" s="561">
        <v>2517.3071367000002</v>
      </c>
      <c r="AH2220" s="561">
        <v>1809</v>
      </c>
      <c r="AI2220" s="290" t="s">
        <v>310</v>
      </c>
      <c r="AJ2220" s="290" t="s">
        <v>366</v>
      </c>
    </row>
    <row r="2221" spans="2:36" x14ac:dyDescent="0.25">
      <c r="B2221" s="554">
        <v>2119</v>
      </c>
      <c r="C2221" s="555"/>
      <c r="D2221" s="556"/>
      <c r="E2221" s="290" t="s">
        <v>395</v>
      </c>
      <c r="F2221" s="290" t="s">
        <v>642</v>
      </c>
      <c r="G2221" s="290" t="s">
        <v>397</v>
      </c>
      <c r="H2221" s="183" t="str">
        <f>INDEX(Sector!$D$57:$D$776,MATCH('Energy consumption (raw)'!F2221,Sector!$C$57:$C$776,FALSE))</f>
        <v>Manufacture of metal products</v>
      </c>
      <c r="I2221" s="183" t="str">
        <f>IF(G2221=Sector!$B$50,Sector!$B$50,IF(G2221=Sector!$B$51,Sector!$B$51,IF(G2221=Sector!$B$53,Sector!$B$53,INDEX(Sector!$E$57:$E$776,MATCH('Energy consumption (raw)'!F2221,Sector!$C$57:$C$776,FALSE)))))</f>
        <v>25 Manufacture of fabricated metal products, except machinery and equipment</v>
      </c>
      <c r="J2221" s="561"/>
      <c r="K2221" s="561">
        <v>15052219</v>
      </c>
      <c r="L2221" s="561"/>
      <c r="M2221" s="561"/>
      <c r="N2221" s="561"/>
      <c r="O2221" s="561"/>
      <c r="P2221" s="561"/>
      <c r="Q2221" s="561"/>
      <c r="R2221" s="561">
        <v>9.25</v>
      </c>
      <c r="S2221" s="561"/>
      <c r="T2221" s="561"/>
      <c r="U2221" s="561"/>
      <c r="V2221" s="561"/>
      <c r="W2221" s="561"/>
      <c r="X2221" s="561"/>
      <c r="Y2221" s="561">
        <v>1.35</v>
      </c>
      <c r="Z2221" s="561"/>
      <c r="AA2221" s="561"/>
      <c r="AB2221" s="561"/>
      <c r="AC2221" s="561"/>
      <c r="AD2221" s="561"/>
      <c r="AE2221" s="561"/>
      <c r="AF2221" s="561"/>
      <c r="AG2221" s="561">
        <v>2333.4638917000002</v>
      </c>
      <c r="AH2221" s="561">
        <v>1974</v>
      </c>
      <c r="AI2221" s="290" t="s">
        <v>310</v>
      </c>
      <c r="AJ2221" s="290" t="s">
        <v>366</v>
      </c>
    </row>
    <row r="2222" spans="2:36" x14ac:dyDescent="0.25">
      <c r="B2222" s="554">
        <v>2120</v>
      </c>
      <c r="C2222" s="555"/>
      <c r="D2222" s="556"/>
      <c r="E2222" s="290" t="s">
        <v>395</v>
      </c>
      <c r="F2222" s="290" t="s">
        <v>946</v>
      </c>
      <c r="G2222" s="290" t="s">
        <v>397</v>
      </c>
      <c r="H2222" s="183" t="str">
        <f>INDEX(Sector!$D$57:$D$776,MATCH('Energy consumption (raw)'!F2222,Sector!$C$57:$C$776,FALSE))</f>
        <v>Production of household plastic products</v>
      </c>
      <c r="I2222" s="183" t="str">
        <f>IF(G2222=Sector!$B$50,Sector!$B$50,IF(G2222=Sector!$B$51,Sector!$B$51,IF(G2222=Sector!$B$53,Sector!$B$53,INDEX(Sector!$E$57:$E$776,MATCH('Energy consumption (raw)'!F2222,Sector!$C$57:$C$776,FALSE)))))</f>
        <v>22 Manufacture of rubber and plastics products</v>
      </c>
      <c r="J2222" s="561"/>
      <c r="K2222" s="561">
        <v>8574555</v>
      </c>
      <c r="L2222" s="561"/>
      <c r="M2222" s="561"/>
      <c r="N2222" s="561"/>
      <c r="O2222" s="561"/>
      <c r="P2222" s="561"/>
      <c r="Q2222" s="561"/>
      <c r="R2222" s="561"/>
      <c r="S2222" s="561"/>
      <c r="T2222" s="561"/>
      <c r="U2222" s="561"/>
      <c r="V2222" s="561"/>
      <c r="W2222" s="561"/>
      <c r="X2222" s="561"/>
      <c r="Y2222" s="561"/>
      <c r="Z2222" s="561"/>
      <c r="AA2222" s="561"/>
      <c r="AB2222" s="561"/>
      <c r="AC2222" s="561"/>
      <c r="AD2222" s="561"/>
      <c r="AE2222" s="561"/>
      <c r="AF2222" s="561"/>
      <c r="AG2222" s="561">
        <v>1323.0538365</v>
      </c>
      <c r="AH2222" s="561">
        <v>1268</v>
      </c>
      <c r="AI2222" s="290" t="s">
        <v>310</v>
      </c>
      <c r="AJ2222" s="290" t="s">
        <v>366</v>
      </c>
    </row>
    <row r="2223" spans="2:36" x14ac:dyDescent="0.25">
      <c r="B2223" s="554">
        <v>2121</v>
      </c>
      <c r="C2223" s="555"/>
      <c r="D2223" s="556"/>
      <c r="E2223" s="290" t="s">
        <v>395</v>
      </c>
      <c r="F2223" s="290" t="s">
        <v>946</v>
      </c>
      <c r="G2223" s="290" t="s">
        <v>397</v>
      </c>
      <c r="H2223" s="183" t="str">
        <f>INDEX(Sector!$D$57:$D$776,MATCH('Energy consumption (raw)'!F2223,Sector!$C$57:$C$776,FALSE))</f>
        <v>Production of household plastic products</v>
      </c>
      <c r="I2223" s="183" t="str">
        <f>IF(G2223=Sector!$B$50,Sector!$B$50,IF(G2223=Sector!$B$51,Sector!$B$51,IF(G2223=Sector!$B$53,Sector!$B$53,INDEX(Sector!$E$57:$E$776,MATCH('Energy consumption (raw)'!F2223,Sector!$C$57:$C$776,FALSE)))))</f>
        <v>22 Manufacture of rubber and plastics products</v>
      </c>
      <c r="J2223" s="561"/>
      <c r="K2223" s="561">
        <v>8494170</v>
      </c>
      <c r="L2223" s="561"/>
      <c r="M2223" s="561"/>
      <c r="N2223" s="561"/>
      <c r="O2223" s="561"/>
      <c r="P2223" s="561"/>
      <c r="Q2223" s="561"/>
      <c r="R2223" s="561"/>
      <c r="S2223" s="561"/>
      <c r="T2223" s="561"/>
      <c r="U2223" s="561"/>
      <c r="V2223" s="561"/>
      <c r="W2223" s="561"/>
      <c r="X2223" s="561"/>
      <c r="Y2223" s="561"/>
      <c r="Z2223" s="561"/>
      <c r="AA2223" s="561"/>
      <c r="AB2223" s="561"/>
      <c r="AC2223" s="561"/>
      <c r="AD2223" s="561"/>
      <c r="AE2223" s="561"/>
      <c r="AF2223" s="561"/>
      <c r="AG2223" s="561">
        <v>1310.650431</v>
      </c>
      <c r="AH2223" s="561">
        <v>1424</v>
      </c>
      <c r="AI2223" s="290" t="s">
        <v>310</v>
      </c>
      <c r="AJ2223" s="290" t="s">
        <v>366</v>
      </c>
    </row>
    <row r="2224" spans="2:36" x14ac:dyDescent="0.25">
      <c r="B2224" s="554">
        <v>2122</v>
      </c>
      <c r="C2224" s="555"/>
      <c r="D2224" s="556"/>
      <c r="E2224" s="290" t="s">
        <v>395</v>
      </c>
      <c r="F2224" s="290" t="s">
        <v>947</v>
      </c>
      <c r="G2224" s="290" t="s">
        <v>397</v>
      </c>
      <c r="H2224" s="183" t="str">
        <f>INDEX(Sector!$D$57:$D$776,MATCH('Energy consumption (raw)'!F2224,Sector!$C$57:$C$776,FALSE))</f>
        <v>Producing pen products</v>
      </c>
      <c r="I2224" s="183" t="str">
        <f>IF(G2224=Sector!$B$50,Sector!$B$50,IF(G2224=Sector!$B$51,Sector!$B$51,IF(G2224=Sector!$B$53,Sector!$B$53,INDEX(Sector!$E$57:$E$776,MATCH('Energy consumption (raw)'!F2224,Sector!$C$57:$C$776,FALSE)))))</f>
        <v>32 Other manufacturing</v>
      </c>
      <c r="J2224" s="561"/>
      <c r="K2224" s="561">
        <v>8709902</v>
      </c>
      <c r="L2224" s="561"/>
      <c r="M2224" s="561"/>
      <c r="N2224" s="561"/>
      <c r="O2224" s="561"/>
      <c r="P2224" s="561"/>
      <c r="Q2224" s="561"/>
      <c r="R2224" s="561">
        <v>0.2</v>
      </c>
      <c r="S2224" s="561"/>
      <c r="T2224" s="561"/>
      <c r="U2224" s="561"/>
      <c r="V2224" s="561"/>
      <c r="W2224" s="561"/>
      <c r="X2224" s="561"/>
      <c r="Y2224" s="561">
        <v>4.17</v>
      </c>
      <c r="Z2224" s="561"/>
      <c r="AA2224" s="561"/>
      <c r="AB2224" s="561"/>
      <c r="AC2224" s="561"/>
      <c r="AD2224" s="561"/>
      <c r="AE2224" s="561"/>
      <c r="AF2224" s="561"/>
      <c r="AG2224" s="561">
        <v>1348.6871785999999</v>
      </c>
      <c r="AH2224" s="561">
        <v>1387</v>
      </c>
      <c r="AI2224" s="290" t="s">
        <v>310</v>
      </c>
      <c r="AJ2224" s="290" t="s">
        <v>366</v>
      </c>
    </row>
    <row r="2225" spans="2:36" x14ac:dyDescent="0.25">
      <c r="B2225" s="554">
        <v>2123</v>
      </c>
      <c r="C2225" s="555"/>
      <c r="D2225" s="556"/>
      <c r="E2225" s="290" t="s">
        <v>395</v>
      </c>
      <c r="F2225" s="290" t="s">
        <v>948</v>
      </c>
      <c r="G2225" s="290" t="s">
        <v>397</v>
      </c>
      <c r="H2225" s="183" t="str">
        <f>INDEX(Sector!$D$57:$D$776,MATCH('Energy consumption (raw)'!F2225,Sector!$C$57:$C$776,FALSE))</f>
        <v>Cosmetic production</v>
      </c>
      <c r="I2225" s="183" t="str">
        <f>IF(G2225=Sector!$B$50,Sector!$B$50,IF(G2225=Sector!$B$51,Sector!$B$51,IF(G2225=Sector!$B$53,Sector!$B$53,INDEX(Sector!$E$57:$E$776,MATCH('Energy consumption (raw)'!F2225,Sector!$C$57:$C$776,FALSE)))))</f>
        <v>21 Manufacture of pharmaceuticals, medicinal chemical and botanical products</v>
      </c>
      <c r="J2225" s="561"/>
      <c r="K2225" s="561">
        <v>13896060</v>
      </c>
      <c r="L2225" s="561"/>
      <c r="M2225" s="561"/>
      <c r="N2225" s="561"/>
      <c r="O2225" s="561"/>
      <c r="P2225" s="561"/>
      <c r="Q2225" s="561"/>
      <c r="R2225" s="561"/>
      <c r="S2225" s="561"/>
      <c r="T2225" s="561"/>
      <c r="U2225" s="561"/>
      <c r="V2225" s="561"/>
      <c r="W2225" s="561"/>
      <c r="X2225" s="561"/>
      <c r="Y2225" s="561"/>
      <c r="Z2225" s="561"/>
      <c r="AA2225" s="561"/>
      <c r="AB2225" s="561"/>
      <c r="AC2225" s="561"/>
      <c r="AD2225" s="561"/>
      <c r="AE2225" s="561"/>
      <c r="AF2225" s="561"/>
      <c r="AG2225" s="561">
        <v>2144.1620580000003</v>
      </c>
      <c r="AH2225" s="561">
        <v>1015</v>
      </c>
      <c r="AI2225" s="290" t="s">
        <v>310</v>
      </c>
      <c r="AJ2225" s="290" t="s">
        <v>366</v>
      </c>
    </row>
    <row r="2226" spans="2:36" x14ac:dyDescent="0.25">
      <c r="B2226" s="554">
        <v>2124</v>
      </c>
      <c r="C2226" s="555"/>
      <c r="D2226" s="556"/>
      <c r="E2226" s="290" t="s">
        <v>395</v>
      </c>
      <c r="F2226" s="290" t="s">
        <v>949</v>
      </c>
      <c r="G2226" s="290" t="s">
        <v>397</v>
      </c>
      <c r="H2226" s="183" t="str">
        <f>INDEX(Sector!$D$57:$D$776,MATCH('Energy consumption (raw)'!F2226,Sector!$C$57:$C$776,FALSE))</f>
        <v>Produced from plastic, plastic</v>
      </c>
      <c r="I2226" s="183" t="str">
        <f>IF(G2226=Sector!$B$50,Sector!$B$50,IF(G2226=Sector!$B$51,Sector!$B$51,IF(G2226=Sector!$B$53,Sector!$B$53,INDEX(Sector!$E$57:$E$776,MATCH('Energy consumption (raw)'!F2226,Sector!$C$57:$C$776,FALSE)))))</f>
        <v>22 Manufacture of rubber and plastics products</v>
      </c>
      <c r="J2226" s="561"/>
      <c r="K2226" s="561">
        <v>7629727</v>
      </c>
      <c r="L2226" s="561"/>
      <c r="M2226" s="561"/>
      <c r="N2226" s="561"/>
      <c r="O2226" s="561"/>
      <c r="P2226" s="561"/>
      <c r="Q2226" s="561"/>
      <c r="R2226" s="561"/>
      <c r="S2226" s="561"/>
      <c r="T2226" s="561"/>
      <c r="U2226" s="561"/>
      <c r="V2226" s="561"/>
      <c r="W2226" s="561"/>
      <c r="X2226" s="561"/>
      <c r="Y2226" s="561"/>
      <c r="Z2226" s="561"/>
      <c r="AA2226" s="561"/>
      <c r="AB2226" s="561"/>
      <c r="AC2226" s="561"/>
      <c r="AD2226" s="561"/>
      <c r="AE2226" s="561"/>
      <c r="AF2226" s="561"/>
      <c r="AG2226" s="561">
        <v>1177.2668761</v>
      </c>
      <c r="AH2226" s="561">
        <v>1046</v>
      </c>
      <c r="AI2226" s="290" t="s">
        <v>310</v>
      </c>
      <c r="AJ2226" s="290" t="s">
        <v>366</v>
      </c>
    </row>
    <row r="2227" spans="2:36" x14ac:dyDescent="0.25">
      <c r="B2227" s="554">
        <v>2125</v>
      </c>
      <c r="C2227" s="555"/>
      <c r="D2227" s="556"/>
      <c r="E2227" s="290" t="s">
        <v>395</v>
      </c>
      <c r="F2227" s="290" t="s">
        <v>950</v>
      </c>
      <c r="G2227" s="290" t="s">
        <v>397</v>
      </c>
      <c r="H2227" s="183" t="str">
        <f>INDEX(Sector!$D$57:$D$776,MATCH('Energy consumption (raw)'!F2227,Sector!$C$57:$C$776,FALSE))</f>
        <v>Manufacture of electric cables for cars</v>
      </c>
      <c r="I2227" s="183" t="str">
        <f>IF(G2227=Sector!$B$50,Sector!$B$50,IF(G2227=Sector!$B$51,Sector!$B$51,IF(G2227=Sector!$B$53,Sector!$B$53,INDEX(Sector!$E$57:$E$776,MATCH('Energy consumption (raw)'!F2227,Sector!$C$57:$C$776,FALSE)))))</f>
        <v>10 Manufacture of food products</v>
      </c>
      <c r="J2227" s="561">
        <v>8124144</v>
      </c>
      <c r="K2227" s="561">
        <v>8124144</v>
      </c>
      <c r="L2227" s="561"/>
      <c r="M2227" s="561"/>
      <c r="N2227" s="561"/>
      <c r="O2227" s="561"/>
      <c r="P2227" s="561"/>
      <c r="Q2227" s="561"/>
      <c r="R2227" s="561">
        <v>2</v>
      </c>
      <c r="S2227" s="561"/>
      <c r="T2227" s="561"/>
      <c r="U2227" s="561"/>
      <c r="V2227" s="561"/>
      <c r="W2227" s="561"/>
      <c r="X2227" s="561"/>
      <c r="Y2227" s="561"/>
      <c r="Z2227" s="561"/>
      <c r="AA2227" s="561"/>
      <c r="AB2227" s="561"/>
      <c r="AC2227" s="561"/>
      <c r="AD2227" s="561"/>
      <c r="AE2227" s="561"/>
      <c r="AF2227" s="561"/>
      <c r="AG2227" s="561">
        <v>1255.5954192000002</v>
      </c>
      <c r="AH2227" s="561">
        <v>1377</v>
      </c>
      <c r="AI2227" s="290" t="s">
        <v>310</v>
      </c>
      <c r="AJ2227" s="290" t="s">
        <v>366</v>
      </c>
    </row>
    <row r="2228" spans="2:36" x14ac:dyDescent="0.25">
      <c r="B2228" s="554">
        <v>2126</v>
      </c>
      <c r="C2228" s="555"/>
      <c r="D2228" s="556"/>
      <c r="E2228" s="290" t="s">
        <v>395</v>
      </c>
      <c r="F2228" s="290" t="s">
        <v>537</v>
      </c>
      <c r="G2228" s="290" t="s">
        <v>397</v>
      </c>
      <c r="H2228" s="183" t="str">
        <f>INDEX(Sector!$D$57:$D$776,MATCH('Energy consumption (raw)'!F2228,Sector!$C$57:$C$776,FALSE))</f>
        <v>Mechanical processing, metal processing and coating</v>
      </c>
      <c r="I2228" s="183" t="str">
        <f>IF(G2228=Sector!$B$50,Sector!$B$50,IF(G2228=Sector!$B$51,Sector!$B$51,IF(G2228=Sector!$B$53,Sector!$B$53,INDEX(Sector!$E$57:$E$776,MATCH('Energy consumption (raw)'!F2228,Sector!$C$57:$C$776,FALSE)))))</f>
        <v>24 Manufacture of basic metals</v>
      </c>
      <c r="J2228" s="561"/>
      <c r="K2228" s="561">
        <v>8280485</v>
      </c>
      <c r="L2228" s="561"/>
      <c r="M2228" s="561"/>
      <c r="N2228" s="561"/>
      <c r="O2228" s="561"/>
      <c r="P2228" s="561"/>
      <c r="Q2228" s="561"/>
      <c r="R2228" s="561"/>
      <c r="S2228" s="561"/>
      <c r="T2228" s="561"/>
      <c r="U2228" s="561"/>
      <c r="V2228" s="561"/>
      <c r="W2228" s="561"/>
      <c r="X2228" s="561"/>
      <c r="Y2228" s="561"/>
      <c r="Z2228" s="561"/>
      <c r="AA2228" s="561"/>
      <c r="AB2228" s="561"/>
      <c r="AC2228" s="561"/>
      <c r="AD2228" s="561"/>
      <c r="AE2228" s="561"/>
      <c r="AF2228" s="561"/>
      <c r="AG2228" s="561">
        <v>1277.6788355000001</v>
      </c>
      <c r="AH2228" s="561">
        <v>1078</v>
      </c>
      <c r="AI2228" s="290" t="s">
        <v>310</v>
      </c>
      <c r="AJ2228" s="290" t="s">
        <v>366</v>
      </c>
    </row>
    <row r="2229" spans="2:36" x14ac:dyDescent="0.25">
      <c r="B2229" s="554">
        <v>2127</v>
      </c>
      <c r="C2229" s="555"/>
      <c r="D2229" s="556"/>
      <c r="E2229" s="290" t="s">
        <v>395</v>
      </c>
      <c r="F2229" s="290" t="s">
        <v>475</v>
      </c>
      <c r="G2229" s="290" t="s">
        <v>397</v>
      </c>
      <c r="H2229" s="183" t="str">
        <f>INDEX(Sector!$D$57:$D$776,MATCH('Energy consumption (raw)'!F2229,Sector!$C$57:$C$776,FALSE))</f>
        <v>Manufacture of paper and paper products</v>
      </c>
      <c r="I2229" s="183" t="str">
        <f>IF(G2229=Sector!$B$50,Sector!$B$50,IF(G2229=Sector!$B$51,Sector!$B$51,IF(G2229=Sector!$B$53,Sector!$B$53,INDEX(Sector!$E$57:$E$776,MATCH('Energy consumption (raw)'!F2229,Sector!$C$57:$C$776,FALSE)))))</f>
        <v>17 Manufacture of paper and paper products</v>
      </c>
      <c r="J2229" s="561"/>
      <c r="K2229" s="561">
        <v>7843884</v>
      </c>
      <c r="L2229" s="561"/>
      <c r="M2229" s="561"/>
      <c r="N2229" s="561"/>
      <c r="O2229" s="561"/>
      <c r="P2229" s="561"/>
      <c r="Q2229" s="561"/>
      <c r="R2229" s="561"/>
      <c r="S2229" s="561"/>
      <c r="T2229" s="561"/>
      <c r="U2229" s="561"/>
      <c r="V2229" s="561"/>
      <c r="W2229" s="561"/>
      <c r="X2229" s="561"/>
      <c r="Y2229" s="561"/>
      <c r="Z2229" s="561"/>
      <c r="AA2229" s="561"/>
      <c r="AB2229" s="561"/>
      <c r="AC2229" s="561"/>
      <c r="AD2229" s="561"/>
      <c r="AE2229" s="561"/>
      <c r="AF2229" s="561"/>
      <c r="AG2229" s="561">
        <v>1210.3113012000001</v>
      </c>
      <c r="AH2229" s="561">
        <v>1381</v>
      </c>
      <c r="AI2229" s="290" t="s">
        <v>310</v>
      </c>
      <c r="AJ2229" s="290" t="s">
        <v>366</v>
      </c>
    </row>
    <row r="2230" spans="2:36" x14ac:dyDescent="0.25">
      <c r="B2230" s="554">
        <v>2128</v>
      </c>
      <c r="C2230" s="555"/>
      <c r="D2230" s="556"/>
      <c r="E2230" s="290" t="s">
        <v>395</v>
      </c>
      <c r="F2230" s="290" t="s">
        <v>951</v>
      </c>
      <c r="G2230" s="290" t="s">
        <v>397</v>
      </c>
      <c r="H2230" s="183" t="str">
        <f>INDEX(Sector!$D$57:$D$776,MATCH('Energy consumption (raw)'!F2230,Sector!$C$57:$C$776,FALSE))</f>
        <v>Extraction, treatment and supply of water</v>
      </c>
      <c r="I2230" s="183" t="str">
        <f>IF(G2230=Sector!$B$50,Sector!$B$50,IF(G2230=Sector!$B$51,Sector!$B$51,IF(G2230=Sector!$B$53,Sector!$B$53,INDEX(Sector!$E$57:$E$776,MATCH('Energy consumption (raw)'!F2230,Sector!$C$57:$C$776,FALSE)))))</f>
        <v>36 Water collection, treatment and supply</v>
      </c>
      <c r="J2230" s="561">
        <v>9581913</v>
      </c>
      <c r="K2230" s="561">
        <v>9631418</v>
      </c>
      <c r="L2230" s="561"/>
      <c r="M2230" s="561"/>
      <c r="N2230" s="561"/>
      <c r="O2230" s="561"/>
      <c r="P2230" s="561"/>
      <c r="Q2230" s="561"/>
      <c r="R2230" s="561"/>
      <c r="S2230" s="561"/>
      <c r="T2230" s="561"/>
      <c r="U2230" s="561"/>
      <c r="V2230" s="561"/>
      <c r="W2230" s="561"/>
      <c r="X2230" s="561"/>
      <c r="Y2230" s="561"/>
      <c r="Z2230" s="561"/>
      <c r="AA2230" s="561"/>
      <c r="AB2230" s="561"/>
      <c r="AC2230" s="561"/>
      <c r="AD2230" s="561"/>
      <c r="AE2230" s="561"/>
      <c r="AF2230" s="561"/>
      <c r="AG2230" s="561">
        <v>1486.1277974000002</v>
      </c>
      <c r="AH2230" s="561">
        <v>1512</v>
      </c>
      <c r="AI2230" s="290" t="s">
        <v>310</v>
      </c>
      <c r="AJ2230" s="290" t="s">
        <v>366</v>
      </c>
    </row>
    <row r="2231" spans="2:36" x14ac:dyDescent="0.25">
      <c r="B2231" s="554">
        <v>2129</v>
      </c>
      <c r="C2231" s="555"/>
      <c r="D2231" s="556"/>
      <c r="E2231" s="290" t="s">
        <v>395</v>
      </c>
      <c r="F2231" s="290" t="s">
        <v>826</v>
      </c>
      <c r="G2231" s="290" t="s">
        <v>397</v>
      </c>
      <c r="H2231" s="183" t="str">
        <f>INDEX(Sector!$D$57:$D$776,MATCH('Energy consumption (raw)'!F2231,Sector!$C$57:$C$776,FALSE))</f>
        <v>Production of milk and dairy products</v>
      </c>
      <c r="I2231" s="183" t="str">
        <f>IF(G2231=Sector!$B$50,Sector!$B$50,IF(G2231=Sector!$B$51,Sector!$B$51,IF(G2231=Sector!$B$53,Sector!$B$53,INDEX(Sector!$E$57:$E$776,MATCH('Energy consumption (raw)'!F2231,Sector!$C$57:$C$776,FALSE)))))</f>
        <v>10 Manufacture of food products</v>
      </c>
      <c r="J2231" s="561"/>
      <c r="K2231" s="561">
        <v>6467932</v>
      </c>
      <c r="L2231" s="561"/>
      <c r="M2231" s="561"/>
      <c r="N2231" s="561"/>
      <c r="O2231" s="561"/>
      <c r="P2231" s="561"/>
      <c r="Q2231" s="561"/>
      <c r="R2231" s="561">
        <v>16.260000000000002</v>
      </c>
      <c r="S2231" s="561"/>
      <c r="T2231" s="561"/>
      <c r="U2231" s="561"/>
      <c r="V2231" s="561">
        <v>11.97</v>
      </c>
      <c r="W2231" s="561"/>
      <c r="X2231" s="561">
        <v>8.1000000000000008E-7</v>
      </c>
      <c r="Y2231" s="561"/>
      <c r="Z2231" s="561"/>
      <c r="AA2231" s="561"/>
      <c r="AB2231" s="561"/>
      <c r="AC2231" s="561"/>
      <c r="AD2231" s="561"/>
      <c r="AE2231" s="561"/>
      <c r="AF2231" s="561"/>
      <c r="AG2231" s="561">
        <v>1027.1563366000003</v>
      </c>
      <c r="AH2231" s="561">
        <v>1780</v>
      </c>
      <c r="AI2231" s="290" t="s">
        <v>310</v>
      </c>
      <c r="AJ2231" s="290" t="s">
        <v>366</v>
      </c>
    </row>
    <row r="2232" spans="2:36" x14ac:dyDescent="0.25">
      <c r="B2232" s="554">
        <v>2130</v>
      </c>
      <c r="C2232" s="555"/>
      <c r="D2232" s="556"/>
      <c r="E2232" s="290" t="s">
        <v>395</v>
      </c>
      <c r="F2232" s="290" t="s">
        <v>444</v>
      </c>
      <c r="G2232" s="290" t="s">
        <v>397</v>
      </c>
      <c r="H2232" s="183" t="str">
        <f>INDEX(Sector!$D$57:$D$776,MATCH('Energy consumption (raw)'!F2232,Sector!$C$57:$C$776,FALSE))</f>
        <v>Manufacture of batteries and accumulators</v>
      </c>
      <c r="I2232" s="183" t="str">
        <f>IF(G2232=Sector!$B$50,Sector!$B$50,IF(G2232=Sector!$B$51,Sector!$B$51,IF(G2232=Sector!$B$53,Sector!$B$53,INDEX(Sector!$E$57:$E$776,MATCH('Energy consumption (raw)'!F2232,Sector!$C$57:$C$776,FALSE)))))</f>
        <v>27 Manufacture of electrical equipment</v>
      </c>
      <c r="J2232" s="561"/>
      <c r="K2232" s="561">
        <v>303593000</v>
      </c>
      <c r="L2232" s="561"/>
      <c r="M2232" s="561"/>
      <c r="N2232" s="561"/>
      <c r="O2232" s="561"/>
      <c r="P2232" s="561"/>
      <c r="Q2232" s="561"/>
      <c r="R2232" s="561"/>
      <c r="S2232" s="561"/>
      <c r="T2232" s="561"/>
      <c r="U2232" s="561"/>
      <c r="V2232" s="561"/>
      <c r="W2232" s="561"/>
      <c r="X2232" s="561"/>
      <c r="Y2232" s="561"/>
      <c r="Z2232" s="561"/>
      <c r="AA2232" s="561"/>
      <c r="AB2232" s="561"/>
      <c r="AC2232" s="561"/>
      <c r="AD2232" s="561"/>
      <c r="AE2232" s="561"/>
      <c r="AF2232" s="561"/>
      <c r="AG2232" s="561">
        <v>46844.399900000004</v>
      </c>
      <c r="AH2232" s="561">
        <v>42122</v>
      </c>
      <c r="AI2232" s="290" t="s">
        <v>310</v>
      </c>
      <c r="AJ2232" s="290" t="s">
        <v>366</v>
      </c>
    </row>
    <row r="2233" spans="2:36" x14ac:dyDescent="0.25">
      <c r="B2233" s="554">
        <v>2131</v>
      </c>
      <c r="C2233" s="555"/>
      <c r="D2233" s="556"/>
      <c r="E2233" s="290" t="s">
        <v>395</v>
      </c>
      <c r="F2233" s="290" t="s">
        <v>459</v>
      </c>
      <c r="G2233" s="290" t="s">
        <v>397</v>
      </c>
      <c r="H2233" s="183" t="str">
        <f>INDEX(Sector!$D$57:$D$776,MATCH('Energy consumption (raw)'!F2233,Sector!$C$57:$C$776,FALSE))</f>
        <v>Manufacture of other electrical equipment</v>
      </c>
      <c r="I2233" s="183" t="str">
        <f>IF(G2233=Sector!$B$50,Sector!$B$50,IF(G2233=Sector!$B$51,Sector!$B$51,IF(G2233=Sector!$B$53,Sector!$B$53,INDEX(Sector!$E$57:$E$776,MATCH('Energy consumption (raw)'!F2233,Sector!$C$57:$C$776,FALSE)))))</f>
        <v>27 Manufacture of electrical equipment</v>
      </c>
      <c r="J2233" s="561">
        <v>8439888</v>
      </c>
      <c r="K2233" s="561">
        <v>18012310</v>
      </c>
      <c r="L2233" s="561"/>
      <c r="M2233" s="561"/>
      <c r="N2233" s="561"/>
      <c r="O2233" s="561"/>
      <c r="P2233" s="561"/>
      <c r="Q2233" s="561"/>
      <c r="R2233" s="561">
        <v>2.11</v>
      </c>
      <c r="S2233" s="561"/>
      <c r="T2233" s="561"/>
      <c r="U2233" s="561"/>
      <c r="V2233" s="561">
        <v>5.5</v>
      </c>
      <c r="W2233" s="561"/>
      <c r="X2233" s="561"/>
      <c r="Y2233" s="561">
        <v>76.87</v>
      </c>
      <c r="Z2233" s="561"/>
      <c r="AA2233" s="561"/>
      <c r="AB2233" s="561"/>
      <c r="AC2233" s="561"/>
      <c r="AD2233" s="561"/>
      <c r="AE2233" s="561"/>
      <c r="AF2233" s="561"/>
      <c r="AG2233" s="561">
        <v>2871.0149330000004</v>
      </c>
      <c r="AH2233" s="561">
        <v>1546</v>
      </c>
      <c r="AI2233" s="290" t="s">
        <v>310</v>
      </c>
      <c r="AJ2233" s="290" t="s">
        <v>366</v>
      </c>
    </row>
    <row r="2234" spans="2:36" x14ac:dyDescent="0.25">
      <c r="B2234" s="554">
        <v>2132</v>
      </c>
      <c r="C2234" s="555"/>
      <c r="D2234" s="556"/>
      <c r="E2234" s="290" t="s">
        <v>395</v>
      </c>
      <c r="F2234" s="290" t="s">
        <v>952</v>
      </c>
      <c r="G2234" s="290" t="s">
        <v>397</v>
      </c>
      <c r="H2234" s="183" t="str">
        <f>INDEX(Sector!$D$57:$D$776,MATCH('Energy consumption (raw)'!F2234,Sector!$C$57:$C$776,FALSE))</f>
        <v>Manufacture of machinery and equipment not yet classified</v>
      </c>
      <c r="I2234" s="183" t="str">
        <f>IF(G2234=Sector!$B$50,Sector!$B$50,IF(G2234=Sector!$B$51,Sector!$B$51,IF(G2234=Sector!$B$53,Sector!$B$53,INDEX(Sector!$E$57:$E$776,MATCH('Energy consumption (raw)'!F2234,Sector!$C$57:$C$776,FALSE)))))</f>
        <v>28 Manufacture of machinery and equipment n.e.c.</v>
      </c>
      <c r="J2234" s="561">
        <v>7528450</v>
      </c>
      <c r="K2234" s="561">
        <v>7528450</v>
      </c>
      <c r="L2234" s="561"/>
      <c r="M2234" s="561"/>
      <c r="N2234" s="561"/>
      <c r="O2234" s="561"/>
      <c r="P2234" s="561"/>
      <c r="Q2234" s="561"/>
      <c r="R2234" s="561"/>
      <c r="S2234" s="561"/>
      <c r="T2234" s="561"/>
      <c r="U2234" s="561"/>
      <c r="V2234" s="561"/>
      <c r="W2234" s="561"/>
      <c r="X2234" s="561"/>
      <c r="Y2234" s="561"/>
      <c r="Z2234" s="561"/>
      <c r="AA2234" s="561"/>
      <c r="AB2234" s="561"/>
      <c r="AC2234" s="561"/>
      <c r="AD2234" s="561"/>
      <c r="AE2234" s="561"/>
      <c r="AF2234" s="561"/>
      <c r="AG2234" s="561">
        <v>1161.6398350000002</v>
      </c>
      <c r="AH2234" s="561">
        <v>1118</v>
      </c>
      <c r="AI2234" s="290" t="s">
        <v>310</v>
      </c>
      <c r="AJ2234" s="290" t="s">
        <v>366</v>
      </c>
    </row>
    <row r="2235" spans="2:36" x14ac:dyDescent="0.25">
      <c r="B2235" s="554">
        <v>2133</v>
      </c>
      <c r="C2235" s="555"/>
      <c r="D2235" s="556"/>
      <c r="E2235" s="290" t="s">
        <v>395</v>
      </c>
      <c r="F2235" s="290" t="s">
        <v>953</v>
      </c>
      <c r="G2235" s="290" t="s">
        <v>397</v>
      </c>
      <c r="H2235" s="183" t="str">
        <f>INDEX(Sector!$D$57:$D$776,MATCH('Energy consumption (raw)'!F2235,Sector!$C$57:$C$776,FALSE))</f>
        <v>Production of sports shoes</v>
      </c>
      <c r="I2235" s="183" t="str">
        <f>IF(G2235=Sector!$B$50,Sector!$B$50,IF(G2235=Sector!$B$51,Sector!$B$51,IF(G2235=Sector!$B$53,Sector!$B$53,INDEX(Sector!$E$57:$E$776,MATCH('Energy consumption (raw)'!F2235,Sector!$C$57:$C$776,FALSE)))))</f>
        <v>14 Manufacture of wearing apparel</v>
      </c>
      <c r="J2235" s="561"/>
      <c r="K2235" s="561">
        <v>9324885</v>
      </c>
      <c r="L2235" s="561"/>
      <c r="M2235" s="561"/>
      <c r="N2235" s="561"/>
      <c r="O2235" s="561"/>
      <c r="P2235" s="561"/>
      <c r="Q2235" s="561"/>
      <c r="R2235" s="561">
        <v>4.2</v>
      </c>
      <c r="S2235" s="561"/>
      <c r="T2235" s="561">
        <v>1.28</v>
      </c>
      <c r="U2235" s="561"/>
      <c r="V2235" s="561">
        <v>0.24</v>
      </c>
      <c r="W2235" s="561"/>
      <c r="X2235" s="561"/>
      <c r="Y2235" s="561">
        <v>2.02</v>
      </c>
      <c r="Z2235" s="561"/>
      <c r="AA2235" s="561"/>
      <c r="AB2235" s="561"/>
      <c r="AC2235" s="561"/>
      <c r="AD2235" s="561"/>
      <c r="AE2235" s="561"/>
      <c r="AF2235" s="561"/>
      <c r="AG2235" s="561">
        <v>1446.8347555000003</v>
      </c>
      <c r="AH2235" s="561">
        <v>1211</v>
      </c>
      <c r="AI2235" s="290" t="s">
        <v>310</v>
      </c>
      <c r="AJ2235" s="290" t="s">
        <v>366</v>
      </c>
    </row>
    <row r="2236" spans="2:36" x14ac:dyDescent="0.25">
      <c r="B2236" s="554">
        <v>2134</v>
      </c>
      <c r="C2236" s="555"/>
      <c r="D2236" s="556"/>
      <c r="E2236" s="290" t="s">
        <v>395</v>
      </c>
      <c r="F2236" s="559" t="s">
        <v>954</v>
      </c>
      <c r="G2236" s="290" t="s">
        <v>397</v>
      </c>
      <c r="H2236" s="183" t="str">
        <f>INDEX(Sector!$D$57:$D$776,MATCH('Energy consumption (raw)'!F2236,Sector!$C$57:$C$776,FALSE))</f>
        <v>Activities of information technology services and other services related to computers</v>
      </c>
      <c r="I2236" s="183" t="str">
        <f>IF(G2236=Sector!$B$50,Sector!$B$50,IF(G2236=Sector!$B$51,Sector!$B$51,IF(G2236=Sector!$B$53,Sector!$B$53,INDEX(Sector!$E$57:$E$776,MATCH('Energy consumption (raw)'!F2236,Sector!$C$57:$C$776,FALSE)))))</f>
        <v>33 Repair and installation of machinery and equipment</v>
      </c>
      <c r="J2236" s="561"/>
      <c r="K2236" s="561">
        <v>12131774</v>
      </c>
      <c r="L2236" s="561"/>
      <c r="M2236" s="561"/>
      <c r="N2236" s="561"/>
      <c r="O2236" s="561"/>
      <c r="P2236" s="561"/>
      <c r="Q2236" s="561"/>
      <c r="R2236" s="561"/>
      <c r="S2236" s="561"/>
      <c r="T2236" s="561"/>
      <c r="U2236" s="561"/>
      <c r="V2236" s="561"/>
      <c r="W2236" s="561"/>
      <c r="X2236" s="561"/>
      <c r="Y2236" s="561"/>
      <c r="Z2236" s="561"/>
      <c r="AA2236" s="561"/>
      <c r="AB2236" s="561"/>
      <c r="AC2236" s="561"/>
      <c r="AD2236" s="561"/>
      <c r="AE2236" s="561"/>
      <c r="AF2236" s="561"/>
      <c r="AG2236" s="561">
        <v>1871.9327282000002</v>
      </c>
      <c r="AH2236" s="561">
        <v>1773</v>
      </c>
      <c r="AI2236" s="290" t="s">
        <v>310</v>
      </c>
      <c r="AJ2236" s="290" t="s">
        <v>366</v>
      </c>
    </row>
    <row r="2237" spans="2:36" x14ac:dyDescent="0.25">
      <c r="B2237" s="554">
        <v>2135</v>
      </c>
      <c r="C2237" s="555"/>
      <c r="D2237" s="556"/>
      <c r="E2237" s="290" t="s">
        <v>395</v>
      </c>
      <c r="F2237" s="290" t="s">
        <v>545</v>
      </c>
      <c r="G2237" s="290" t="s">
        <v>397</v>
      </c>
      <c r="H2237" s="183" t="str">
        <f>INDEX(Sector!$D$57:$D$776,MATCH('Energy consumption (raw)'!F2237,Sector!$C$57:$C$776,FALSE))</f>
        <v>Metal production</v>
      </c>
      <c r="I2237" s="183" t="str">
        <f>IF(G2237=Sector!$B$50,Sector!$B$50,IF(G2237=Sector!$B$51,Sector!$B$51,IF(G2237=Sector!$B$53,Sector!$B$53,INDEX(Sector!$E$57:$E$776,MATCH('Energy consumption (raw)'!F2237,Sector!$C$57:$C$776,FALSE)))))</f>
        <v>24 Manufacture of basic metals</v>
      </c>
      <c r="J2237" s="561"/>
      <c r="K2237" s="561">
        <v>7387183</v>
      </c>
      <c r="L2237" s="561"/>
      <c r="M2237" s="561"/>
      <c r="N2237" s="561"/>
      <c r="O2237" s="561"/>
      <c r="P2237" s="561"/>
      <c r="Q2237" s="561"/>
      <c r="R2237" s="561"/>
      <c r="S2237" s="561"/>
      <c r="T2237" s="561"/>
      <c r="U2237" s="561"/>
      <c r="V2237" s="561"/>
      <c r="W2237" s="561"/>
      <c r="X2237" s="561"/>
      <c r="Y2237" s="561"/>
      <c r="Z2237" s="561"/>
      <c r="AA2237" s="561"/>
      <c r="AB2237" s="561"/>
      <c r="AC2237" s="561"/>
      <c r="AD2237" s="561"/>
      <c r="AE2237" s="561"/>
      <c r="AF2237" s="561"/>
      <c r="AG2237" s="561">
        <v>1139.8423369</v>
      </c>
      <c r="AH2237" s="561">
        <v>1204</v>
      </c>
      <c r="AI2237" s="290" t="s">
        <v>310</v>
      </c>
      <c r="AJ2237" s="290" t="s">
        <v>366</v>
      </c>
    </row>
    <row r="2238" spans="2:36" x14ac:dyDescent="0.25">
      <c r="B2238" s="554">
        <v>2136</v>
      </c>
      <c r="C2238" s="555"/>
      <c r="D2238" s="556"/>
      <c r="E2238" s="290" t="s">
        <v>395</v>
      </c>
      <c r="F2238" s="290" t="s">
        <v>929</v>
      </c>
      <c r="G2238" s="290" t="s">
        <v>397</v>
      </c>
      <c r="H2238" s="183" t="str">
        <f>INDEX(Sector!$D$57:$D$776,MATCH('Energy consumption (raw)'!F2238,Sector!$C$57:$C$776,FALSE))</f>
        <v>Telecommunication</v>
      </c>
      <c r="I2238" s="183" t="str">
        <f>IF(G2238=Sector!$B$50,Sector!$B$50,IF(G2238=Sector!$B$51,Sector!$B$51,IF(G2238=Sector!$B$53,Sector!$B$53,INDEX(Sector!$E$57:$E$776,MATCH('Energy consumption (raw)'!F2238,Sector!$C$57:$C$776,FALSE)))))</f>
        <v>26 Manufacture of computer, electronic and optical products</v>
      </c>
      <c r="J2238" s="561">
        <v>9089308</v>
      </c>
      <c r="K2238" s="561">
        <v>9089308</v>
      </c>
      <c r="L2238" s="561"/>
      <c r="M2238" s="561"/>
      <c r="N2238" s="561"/>
      <c r="O2238" s="561"/>
      <c r="P2238" s="561"/>
      <c r="Q2238" s="561"/>
      <c r="R2238" s="561">
        <v>5.86</v>
      </c>
      <c r="S2238" s="561"/>
      <c r="T2238" s="561"/>
      <c r="U2238" s="561"/>
      <c r="V2238" s="561"/>
      <c r="W2238" s="561"/>
      <c r="X2238" s="561"/>
      <c r="Y2238" s="561"/>
      <c r="Z2238" s="561"/>
      <c r="AA2238" s="561"/>
      <c r="AB2238" s="561"/>
      <c r="AC2238" s="561"/>
      <c r="AD2238" s="561"/>
      <c r="AE2238" s="561"/>
      <c r="AF2238" s="561"/>
      <c r="AG2238" s="561">
        <v>1408.4574244</v>
      </c>
      <c r="AH2238" s="561">
        <v>2439</v>
      </c>
      <c r="AI2238" s="290" t="s">
        <v>310</v>
      </c>
      <c r="AJ2238" s="290" t="s">
        <v>366</v>
      </c>
    </row>
    <row r="2239" spans="2:36" x14ac:dyDescent="0.25">
      <c r="B2239" s="554">
        <v>2137</v>
      </c>
      <c r="C2239" s="555"/>
      <c r="D2239" s="556"/>
      <c r="E2239" s="290" t="s">
        <v>395</v>
      </c>
      <c r="F2239" s="290" t="s">
        <v>927</v>
      </c>
      <c r="G2239" s="290" t="s">
        <v>397</v>
      </c>
      <c r="H2239" s="183" t="str">
        <f>INDEX(Sector!$D$57:$D$776,MATCH('Energy consumption (raw)'!F2239,Sector!$C$57:$C$776,FALSE))</f>
        <v>Producing products from plastic</v>
      </c>
      <c r="I2239" s="183" t="str">
        <f>IF(G2239=Sector!$B$50,Sector!$B$50,IF(G2239=Sector!$B$51,Sector!$B$51,IF(G2239=Sector!$B$53,Sector!$B$53,INDEX(Sector!$E$57:$E$776,MATCH('Energy consumption (raw)'!F2239,Sector!$C$57:$C$776,FALSE)))))</f>
        <v>22 Manufacture of rubber and plastics products</v>
      </c>
      <c r="J2239" s="561"/>
      <c r="K2239" s="561">
        <v>10139591</v>
      </c>
      <c r="L2239" s="561"/>
      <c r="M2239" s="561"/>
      <c r="N2239" s="561"/>
      <c r="O2239" s="561"/>
      <c r="P2239" s="561"/>
      <c r="Q2239" s="561"/>
      <c r="R2239" s="561"/>
      <c r="S2239" s="561"/>
      <c r="T2239" s="561"/>
      <c r="U2239" s="561"/>
      <c r="V2239" s="561"/>
      <c r="W2239" s="561"/>
      <c r="X2239" s="561"/>
      <c r="Y2239" s="561"/>
      <c r="Z2239" s="561"/>
      <c r="AA2239" s="561"/>
      <c r="AB2239" s="561"/>
      <c r="AC2239" s="561"/>
      <c r="AD2239" s="561"/>
      <c r="AE2239" s="561"/>
      <c r="AF2239" s="561"/>
      <c r="AG2239" s="561">
        <v>1564.5388913000002</v>
      </c>
      <c r="AH2239" s="561">
        <v>1467</v>
      </c>
      <c r="AI2239" s="290" t="s">
        <v>310</v>
      </c>
      <c r="AJ2239" s="290" t="s">
        <v>366</v>
      </c>
    </row>
    <row r="2240" spans="2:36" x14ac:dyDescent="0.25">
      <c r="B2240" s="554">
        <v>2138</v>
      </c>
      <c r="C2240" s="555"/>
      <c r="D2240" s="556"/>
      <c r="E2240" s="290" t="s">
        <v>395</v>
      </c>
      <c r="F2240" s="290" t="s">
        <v>650</v>
      </c>
      <c r="G2240" s="290" t="s">
        <v>397</v>
      </c>
      <c r="H2240" s="183" t="str">
        <f>INDEX(Sector!$D$57:$D$776,MATCH('Energy consumption (raw)'!F2240,Sector!$C$57:$C$776,FALSE))</f>
        <v>Production of fertilizers and nitrogen compounds</v>
      </c>
      <c r="I2240" s="183" t="str">
        <f>IF(G2240=Sector!$B$50,Sector!$B$50,IF(G2240=Sector!$B$51,Sector!$B$51,IF(G2240=Sector!$B$53,Sector!$B$53,INDEX(Sector!$E$57:$E$776,MATCH('Energy consumption (raw)'!F2240,Sector!$C$57:$C$776,FALSE)))))</f>
        <v>20 Manufacture of chemicals and chemical products</v>
      </c>
      <c r="J2240" s="561">
        <v>12212661</v>
      </c>
      <c r="K2240" s="561">
        <v>12212661</v>
      </c>
      <c r="L2240" s="561"/>
      <c r="M2240" s="561"/>
      <c r="N2240" s="561"/>
      <c r="O2240" s="561"/>
      <c r="P2240" s="561"/>
      <c r="Q2240" s="561"/>
      <c r="R2240" s="561"/>
      <c r="S2240" s="561"/>
      <c r="T2240" s="561"/>
      <c r="U2240" s="561"/>
      <c r="V2240" s="561"/>
      <c r="W2240" s="561"/>
      <c r="X2240" s="561"/>
      <c r="Y2240" s="561"/>
      <c r="Z2240" s="561"/>
      <c r="AA2240" s="561"/>
      <c r="AB2240" s="561"/>
      <c r="AC2240" s="561"/>
      <c r="AD2240" s="561"/>
      <c r="AE2240" s="561"/>
      <c r="AF2240" s="561"/>
      <c r="AG2240" s="561">
        <v>1884.4135923000001</v>
      </c>
      <c r="AH2240" s="561">
        <v>1935</v>
      </c>
      <c r="AI2240" s="290" t="s">
        <v>310</v>
      </c>
      <c r="AJ2240" s="290" t="s">
        <v>366</v>
      </c>
    </row>
    <row r="2241" spans="2:36" x14ac:dyDescent="0.25">
      <c r="B2241" s="554">
        <v>2139</v>
      </c>
      <c r="C2241" s="555"/>
      <c r="D2241" s="556"/>
      <c r="E2241" s="290" t="s">
        <v>395</v>
      </c>
      <c r="F2241" s="290" t="s">
        <v>537</v>
      </c>
      <c r="G2241" s="290" t="s">
        <v>397</v>
      </c>
      <c r="H2241" s="183" t="str">
        <f>INDEX(Sector!$D$57:$D$776,MATCH('Energy consumption (raw)'!F2241,Sector!$C$57:$C$776,FALSE))</f>
        <v>Mechanical processing, metal processing and coating</v>
      </c>
      <c r="I2241" s="183" t="str">
        <f>IF(G2241=Sector!$B$50,Sector!$B$50,IF(G2241=Sector!$B$51,Sector!$B$51,IF(G2241=Sector!$B$53,Sector!$B$53,INDEX(Sector!$E$57:$E$776,MATCH('Energy consumption (raw)'!F2241,Sector!$C$57:$C$776,FALSE)))))</f>
        <v>24 Manufacture of basic metals</v>
      </c>
      <c r="J2241" s="561"/>
      <c r="K2241" s="561">
        <v>7349074</v>
      </c>
      <c r="L2241" s="561"/>
      <c r="M2241" s="561"/>
      <c r="N2241" s="561"/>
      <c r="O2241" s="561"/>
      <c r="P2241" s="561"/>
      <c r="Q2241" s="561"/>
      <c r="R2241" s="561"/>
      <c r="S2241" s="561"/>
      <c r="T2241" s="561"/>
      <c r="U2241" s="561"/>
      <c r="V2241" s="561"/>
      <c r="W2241" s="561"/>
      <c r="X2241" s="561"/>
      <c r="Y2241" s="561"/>
      <c r="Z2241" s="561"/>
      <c r="AA2241" s="561"/>
      <c r="AB2241" s="561"/>
      <c r="AC2241" s="561"/>
      <c r="AD2241" s="561"/>
      <c r="AE2241" s="561"/>
      <c r="AF2241" s="561"/>
      <c r="AG2241" s="561">
        <v>1133.9621182000001</v>
      </c>
      <c r="AH2241" s="561">
        <v>1015</v>
      </c>
      <c r="AI2241" s="290" t="s">
        <v>310</v>
      </c>
      <c r="AJ2241" s="290" t="s">
        <v>366</v>
      </c>
    </row>
    <row r="2242" spans="2:36" x14ac:dyDescent="0.25">
      <c r="B2242" s="554">
        <v>2140</v>
      </c>
      <c r="C2242" s="555"/>
      <c r="D2242" s="556"/>
      <c r="E2242" s="290" t="s">
        <v>395</v>
      </c>
      <c r="F2242" s="290" t="s">
        <v>915</v>
      </c>
      <c r="G2242" s="290" t="s">
        <v>397</v>
      </c>
      <c r="H2242" s="183" t="str">
        <f>INDEX(Sector!$D$57:$D$776,MATCH('Energy consumption (raw)'!F2242,Sector!$C$57:$C$776,FALSE))</f>
        <v>Processing and preserving aquatic products and aquatic products</v>
      </c>
      <c r="I2242" s="183" t="str">
        <f>IF(G2242=Sector!$B$50,Sector!$B$50,IF(G2242=Sector!$B$51,Sector!$B$51,IF(G2242=Sector!$B$53,Sector!$B$53,INDEX(Sector!$E$57:$E$776,MATCH('Energy consumption (raw)'!F2242,Sector!$C$57:$C$776,FALSE)))))</f>
        <v>10 Manufacture of food products</v>
      </c>
      <c r="J2242" s="561"/>
      <c r="K2242" s="561">
        <v>7551405</v>
      </c>
      <c r="L2242" s="561"/>
      <c r="M2242" s="561"/>
      <c r="N2242" s="561"/>
      <c r="O2242" s="561"/>
      <c r="P2242" s="561"/>
      <c r="Q2242" s="561"/>
      <c r="R2242" s="561"/>
      <c r="S2242" s="561"/>
      <c r="T2242" s="561"/>
      <c r="U2242" s="561"/>
      <c r="V2242" s="561"/>
      <c r="W2242" s="561"/>
      <c r="X2242" s="561"/>
      <c r="Y2242" s="561"/>
      <c r="Z2242" s="561"/>
      <c r="AA2242" s="561"/>
      <c r="AB2242" s="561"/>
      <c r="AC2242" s="561"/>
      <c r="AD2242" s="561"/>
      <c r="AE2242" s="561"/>
      <c r="AF2242" s="561"/>
      <c r="AG2242" s="561">
        <v>1165.1817915000001</v>
      </c>
      <c r="AH2242" s="561">
        <v>1075</v>
      </c>
      <c r="AI2242" s="290" t="s">
        <v>310</v>
      </c>
      <c r="AJ2242" s="290" t="s">
        <v>366</v>
      </c>
    </row>
    <row r="2243" spans="2:36" x14ac:dyDescent="0.25">
      <c r="B2243" s="554">
        <v>2141</v>
      </c>
      <c r="C2243" s="555"/>
      <c r="D2243" s="556"/>
      <c r="E2243" s="290" t="s">
        <v>395</v>
      </c>
      <c r="F2243" s="290" t="s">
        <v>545</v>
      </c>
      <c r="G2243" s="290" t="s">
        <v>397</v>
      </c>
      <c r="H2243" s="183" t="str">
        <f>INDEX(Sector!$D$57:$D$776,MATCH('Energy consumption (raw)'!F2243,Sector!$C$57:$C$776,FALSE))</f>
        <v>Metal production</v>
      </c>
      <c r="I2243" s="183" t="str">
        <f>IF(G2243=Sector!$B$50,Sector!$B$50,IF(G2243=Sector!$B$51,Sector!$B$51,IF(G2243=Sector!$B$53,Sector!$B$53,INDEX(Sector!$E$57:$E$776,MATCH('Energy consumption (raw)'!F2243,Sector!$C$57:$C$776,FALSE)))))</f>
        <v>24 Manufacture of basic metals</v>
      </c>
      <c r="J2243" s="561"/>
      <c r="K2243" s="561">
        <v>6959439</v>
      </c>
      <c r="L2243" s="561"/>
      <c r="M2243" s="561"/>
      <c r="N2243" s="561"/>
      <c r="O2243" s="561"/>
      <c r="P2243" s="561"/>
      <c r="Q2243" s="561"/>
      <c r="R2243" s="561">
        <v>52</v>
      </c>
      <c r="S2243" s="561"/>
      <c r="T2243" s="561"/>
      <c r="U2243" s="561"/>
      <c r="V2243" s="561"/>
      <c r="W2243" s="561"/>
      <c r="X2243" s="561"/>
      <c r="Y2243" s="561">
        <v>50</v>
      </c>
      <c r="Z2243" s="561"/>
      <c r="AA2243" s="561"/>
      <c r="AB2243" s="561"/>
      <c r="AC2243" s="561"/>
      <c r="AD2243" s="561"/>
      <c r="AE2243" s="561"/>
      <c r="AF2243" s="561"/>
      <c r="AG2243" s="561">
        <v>1181.3814377000001</v>
      </c>
      <c r="AH2243" s="561">
        <v>1436</v>
      </c>
      <c r="AI2243" s="290" t="s">
        <v>310</v>
      </c>
      <c r="AJ2243" s="290" t="s">
        <v>366</v>
      </c>
    </row>
    <row r="2244" spans="2:36" x14ac:dyDescent="0.25">
      <c r="B2244" s="554">
        <v>2142</v>
      </c>
      <c r="C2244" s="555"/>
      <c r="D2244" s="556"/>
      <c r="E2244" s="290" t="s">
        <v>395</v>
      </c>
      <c r="F2244" s="290" t="s">
        <v>845</v>
      </c>
      <c r="G2244" s="290" t="s">
        <v>397</v>
      </c>
      <c r="H2244" s="183" t="str">
        <f>INDEX(Sector!$D$57:$D$776,MATCH('Energy consumption (raw)'!F2244,Sector!$C$57:$C$776,FALSE))</f>
        <v>Textile</v>
      </c>
      <c r="I2244" s="183" t="str">
        <f>IF(G2244=Sector!$B$50,Sector!$B$50,IF(G2244=Sector!$B$51,Sector!$B$51,IF(G2244=Sector!$B$53,Sector!$B$53,INDEX(Sector!$E$57:$E$776,MATCH('Energy consumption (raw)'!F2244,Sector!$C$57:$C$776,FALSE)))))</f>
        <v>13 Manufacture of textiles</v>
      </c>
      <c r="J2244" s="561"/>
      <c r="K2244" s="561">
        <v>6887856</v>
      </c>
      <c r="L2244" s="561"/>
      <c r="M2244" s="561"/>
      <c r="N2244" s="561"/>
      <c r="O2244" s="561"/>
      <c r="P2244" s="561"/>
      <c r="Q2244" s="561"/>
      <c r="R2244" s="561"/>
      <c r="S2244" s="561"/>
      <c r="T2244" s="561"/>
      <c r="U2244" s="561"/>
      <c r="V2244" s="561"/>
      <c r="W2244" s="561"/>
      <c r="X2244" s="561"/>
      <c r="Y2244" s="561"/>
      <c r="Z2244" s="561"/>
      <c r="AA2244" s="561"/>
      <c r="AB2244" s="561"/>
      <c r="AC2244" s="561"/>
      <c r="AD2244" s="561"/>
      <c r="AE2244" s="561"/>
      <c r="AF2244" s="561"/>
      <c r="AG2244" s="561">
        <v>1062.7961808</v>
      </c>
      <c r="AH2244" s="561">
        <v>1045</v>
      </c>
      <c r="AI2244" s="290" t="s">
        <v>310</v>
      </c>
      <c r="AJ2244" s="290" t="s">
        <v>366</v>
      </c>
    </row>
    <row r="2245" spans="2:36" x14ac:dyDescent="0.25">
      <c r="B2245" s="554">
        <v>2143</v>
      </c>
      <c r="C2245" s="555"/>
      <c r="D2245" s="556"/>
      <c r="E2245" s="290" t="s">
        <v>395</v>
      </c>
      <c r="F2245" s="290" t="s">
        <v>955</v>
      </c>
      <c r="G2245" s="290" t="s">
        <v>397</v>
      </c>
      <c r="H2245" s="183" t="str">
        <f>INDEX(Sector!$D$57:$D$776,MATCH('Energy consumption (raw)'!F2245,Sector!$C$57:$C$776,FALSE))</f>
        <v>Production of plastic products</v>
      </c>
      <c r="I2245" s="183" t="str">
        <f>IF(G2245=Sector!$B$50,Sector!$B$50,IF(G2245=Sector!$B$51,Sector!$B$51,IF(G2245=Sector!$B$53,Sector!$B$53,INDEX(Sector!$E$57:$E$776,MATCH('Energy consumption (raw)'!F2245,Sector!$C$57:$C$776,FALSE)))))</f>
        <v>22 Manufacture of rubber and plastics products</v>
      </c>
      <c r="J2245" s="561"/>
      <c r="K2245" s="561">
        <v>7810151</v>
      </c>
      <c r="L2245" s="561"/>
      <c r="M2245" s="561"/>
      <c r="N2245" s="561"/>
      <c r="O2245" s="561"/>
      <c r="P2245" s="561"/>
      <c r="Q2245" s="561"/>
      <c r="R2245" s="561"/>
      <c r="S2245" s="561"/>
      <c r="T2245" s="561"/>
      <c r="U2245" s="561"/>
      <c r="V2245" s="561"/>
      <c r="W2245" s="561"/>
      <c r="X2245" s="561"/>
      <c r="Y2245" s="561"/>
      <c r="Z2245" s="561"/>
      <c r="AA2245" s="561"/>
      <c r="AB2245" s="561"/>
      <c r="AC2245" s="561"/>
      <c r="AD2245" s="561"/>
      <c r="AE2245" s="561"/>
      <c r="AF2245" s="561"/>
      <c r="AG2245" s="561">
        <v>1205.1062993</v>
      </c>
      <c r="AH2245" s="561">
        <v>1374</v>
      </c>
      <c r="AI2245" s="290" t="s">
        <v>310</v>
      </c>
      <c r="AJ2245" s="290" t="s">
        <v>366</v>
      </c>
    </row>
    <row r="2246" spans="2:36" x14ac:dyDescent="0.25">
      <c r="B2246" s="554">
        <v>2144</v>
      </c>
      <c r="C2246" s="555"/>
      <c r="D2246" s="556"/>
      <c r="E2246" s="290" t="s">
        <v>395</v>
      </c>
      <c r="F2246" s="290" t="s">
        <v>611</v>
      </c>
      <c r="G2246" s="290" t="s">
        <v>397</v>
      </c>
      <c r="H2246" s="183" t="str">
        <f>INDEX(Sector!$D$57:$D$776,MATCH('Energy consumption (raw)'!F2246,Sector!$C$57:$C$776,FALSE))</f>
        <v>Iron and steel production</v>
      </c>
      <c r="I2246" s="183" t="str">
        <f>IF(G2246=Sector!$B$50,Sector!$B$50,IF(G2246=Sector!$B$51,Sector!$B$51,IF(G2246=Sector!$B$53,Sector!$B$53,INDEX(Sector!$E$57:$E$776,MATCH('Energy consumption (raw)'!F2246,Sector!$C$57:$C$776,FALSE)))))</f>
        <v>24 Manufacture of basic metals</v>
      </c>
      <c r="J2246" s="561">
        <v>17954625</v>
      </c>
      <c r="K2246" s="561">
        <v>17954625</v>
      </c>
      <c r="L2246" s="561"/>
      <c r="M2246" s="561"/>
      <c r="N2246" s="561"/>
      <c r="O2246" s="561"/>
      <c r="P2246" s="561"/>
      <c r="Q2246" s="561"/>
      <c r="R2246" s="561"/>
      <c r="S2246" s="561"/>
      <c r="T2246" s="561"/>
      <c r="U2246" s="561"/>
      <c r="V2246" s="561"/>
      <c r="W2246" s="561"/>
      <c r="X2246" s="561"/>
      <c r="Y2246" s="561"/>
      <c r="Z2246" s="561"/>
      <c r="AA2246" s="561"/>
      <c r="AB2246" s="561"/>
      <c r="AC2246" s="561"/>
      <c r="AD2246" s="561"/>
      <c r="AE2246" s="561"/>
      <c r="AF2246" s="561"/>
      <c r="AG2246" s="561">
        <v>2770.3986375000004</v>
      </c>
      <c r="AH2246" s="561">
        <v>3846</v>
      </c>
      <c r="AI2246" s="290" t="s">
        <v>310</v>
      </c>
      <c r="AJ2246" s="290" t="s">
        <v>366</v>
      </c>
    </row>
    <row r="2247" spans="2:36" x14ac:dyDescent="0.25">
      <c r="B2247" s="554">
        <v>2145</v>
      </c>
      <c r="C2247" s="555"/>
      <c r="D2247" s="556"/>
      <c r="E2247" s="290" t="s">
        <v>395</v>
      </c>
      <c r="F2247" s="290" t="s">
        <v>400</v>
      </c>
      <c r="G2247" s="290" t="s">
        <v>397</v>
      </c>
      <c r="H2247" s="183" t="str">
        <f>INDEX(Sector!$D$57:$D$776,MATCH('Energy consumption (raw)'!F2247,Sector!$C$57:$C$776,FALSE))</f>
        <v>Producing products from plastic</v>
      </c>
      <c r="I2247" s="183" t="str">
        <f>IF(G2247=Sector!$B$50,Sector!$B$50,IF(G2247=Sector!$B$51,Sector!$B$51,IF(G2247=Sector!$B$53,Sector!$B$53,INDEX(Sector!$E$57:$E$776,MATCH('Energy consumption (raw)'!F2247,Sector!$C$57:$C$776,FALSE)))))</f>
        <v>22 Manufacture of rubber and plastics products</v>
      </c>
      <c r="J2247" s="561"/>
      <c r="K2247" s="561">
        <v>7316144</v>
      </c>
      <c r="L2247" s="561"/>
      <c r="M2247" s="561"/>
      <c r="N2247" s="561"/>
      <c r="O2247" s="561"/>
      <c r="P2247" s="561"/>
      <c r="Q2247" s="561"/>
      <c r="R2247" s="561"/>
      <c r="S2247" s="561"/>
      <c r="T2247" s="561"/>
      <c r="U2247" s="561"/>
      <c r="V2247" s="561"/>
      <c r="W2247" s="561"/>
      <c r="X2247" s="561"/>
      <c r="Y2247" s="561"/>
      <c r="Z2247" s="561"/>
      <c r="AA2247" s="561"/>
      <c r="AB2247" s="561"/>
      <c r="AC2247" s="561"/>
      <c r="AD2247" s="561"/>
      <c r="AE2247" s="561"/>
      <c r="AF2247" s="561"/>
      <c r="AG2247" s="561">
        <v>1128.8810192000001</v>
      </c>
      <c r="AH2247" s="561">
        <v>1002</v>
      </c>
      <c r="AI2247" s="290" t="s">
        <v>310</v>
      </c>
      <c r="AJ2247" s="290" t="s">
        <v>366</v>
      </c>
    </row>
    <row r="2248" spans="2:36" x14ac:dyDescent="0.25">
      <c r="B2248" s="554">
        <v>2146</v>
      </c>
      <c r="C2248" s="555"/>
      <c r="D2248" s="556"/>
      <c r="E2248" s="290" t="s">
        <v>395</v>
      </c>
      <c r="F2248" s="290" t="s">
        <v>915</v>
      </c>
      <c r="G2248" s="290" t="s">
        <v>397</v>
      </c>
      <c r="H2248" s="183" t="str">
        <f>INDEX(Sector!$D$57:$D$776,MATCH('Energy consumption (raw)'!F2248,Sector!$C$57:$C$776,FALSE))</f>
        <v>Processing and preserving aquatic products and aquatic products</v>
      </c>
      <c r="I2248" s="183" t="str">
        <f>IF(G2248=Sector!$B$50,Sector!$B$50,IF(G2248=Sector!$B$51,Sector!$B$51,IF(G2248=Sector!$B$53,Sector!$B$53,INDEX(Sector!$E$57:$E$776,MATCH('Energy consumption (raw)'!F2248,Sector!$C$57:$C$776,FALSE)))))</f>
        <v>10 Manufacture of food products</v>
      </c>
      <c r="J2248" s="561"/>
      <c r="K2248" s="561">
        <v>8445027</v>
      </c>
      <c r="L2248" s="561"/>
      <c r="M2248" s="561"/>
      <c r="N2248" s="561"/>
      <c r="O2248" s="561"/>
      <c r="P2248" s="561"/>
      <c r="Q2248" s="561"/>
      <c r="R2248" s="561">
        <v>82</v>
      </c>
      <c r="S2248" s="561"/>
      <c r="T2248" s="561"/>
      <c r="U2248" s="561"/>
      <c r="V2248" s="561">
        <v>15.5</v>
      </c>
      <c r="W2248" s="561"/>
      <c r="X2248" s="561"/>
      <c r="Y2248" s="561">
        <v>27</v>
      </c>
      <c r="Z2248" s="561"/>
      <c r="AA2248" s="561"/>
      <c r="AB2248" s="561"/>
      <c r="AC2248" s="561"/>
      <c r="AD2248" s="561"/>
      <c r="AE2248" s="561"/>
      <c r="AF2248" s="561"/>
      <c r="AG2248" s="561">
        <v>1432.4126661000003</v>
      </c>
      <c r="AH2248" s="561">
        <v>1506</v>
      </c>
      <c r="AI2248" s="290" t="s">
        <v>310</v>
      </c>
      <c r="AJ2248" s="290" t="s">
        <v>366</v>
      </c>
    </row>
    <row r="2249" spans="2:36" x14ac:dyDescent="0.25">
      <c r="B2249" s="554">
        <v>2147</v>
      </c>
      <c r="C2249" s="555"/>
      <c r="D2249" s="556"/>
      <c r="E2249" s="290" t="s">
        <v>395</v>
      </c>
      <c r="F2249" s="290" t="s">
        <v>611</v>
      </c>
      <c r="G2249" s="290" t="s">
        <v>397</v>
      </c>
      <c r="H2249" s="183" t="str">
        <f>INDEX(Sector!$D$57:$D$776,MATCH('Energy consumption (raw)'!F2249,Sector!$C$57:$C$776,FALSE))</f>
        <v>Iron and steel production</v>
      </c>
      <c r="I2249" s="183" t="str">
        <f>IF(G2249=Sector!$B$50,Sector!$B$50,IF(G2249=Sector!$B$51,Sector!$B$51,IF(G2249=Sector!$B$53,Sector!$B$53,INDEX(Sector!$E$57:$E$776,MATCH('Energy consumption (raw)'!F2249,Sector!$C$57:$C$776,FALSE)))))</f>
        <v>24 Manufacture of basic metals</v>
      </c>
      <c r="J2249" s="561"/>
      <c r="K2249" s="561">
        <v>10778156</v>
      </c>
      <c r="L2249" s="561"/>
      <c r="M2249" s="561"/>
      <c r="N2249" s="561"/>
      <c r="O2249" s="561"/>
      <c r="P2249" s="561"/>
      <c r="Q2249" s="561"/>
      <c r="R2249" s="561"/>
      <c r="S2249" s="561"/>
      <c r="T2249" s="561"/>
      <c r="U2249" s="561"/>
      <c r="V2249" s="561"/>
      <c r="W2249" s="561"/>
      <c r="X2249" s="561"/>
      <c r="Y2249" s="561"/>
      <c r="Z2249" s="561"/>
      <c r="AA2249" s="561"/>
      <c r="AB2249" s="561"/>
      <c r="AC2249" s="561"/>
      <c r="AD2249" s="561"/>
      <c r="AE2249" s="561"/>
      <c r="AF2249" s="561"/>
      <c r="AG2249" s="561">
        <v>1663.0694708000001</v>
      </c>
      <c r="AH2249" s="561">
        <v>1912</v>
      </c>
      <c r="AI2249" s="290" t="s">
        <v>310</v>
      </c>
      <c r="AJ2249" s="290" t="s">
        <v>366</v>
      </c>
    </row>
    <row r="2250" spans="2:36" x14ac:dyDescent="0.25">
      <c r="B2250" s="554">
        <v>2148</v>
      </c>
      <c r="C2250" s="555"/>
      <c r="D2250" s="556"/>
      <c r="E2250" s="290" t="s">
        <v>395</v>
      </c>
      <c r="F2250" s="290" t="s">
        <v>956</v>
      </c>
      <c r="G2250" s="290" t="s">
        <v>397</v>
      </c>
      <c r="H2250" s="183" t="str">
        <f>INDEX(Sector!$D$57:$D$776,MATCH('Energy consumption (raw)'!F2250,Sector!$C$57:$C$776,FALSE))</f>
        <v>Manufacture of clothing, dyeing fur (garment)</v>
      </c>
      <c r="I2250" s="183" t="str">
        <f>IF(G2250=Sector!$B$50,Sector!$B$50,IF(G2250=Sector!$B$51,Sector!$B$51,IF(G2250=Sector!$B$53,Sector!$B$53,INDEX(Sector!$E$57:$E$776,MATCH('Energy consumption (raw)'!F2250,Sector!$C$57:$C$776,FALSE)))))</f>
        <v>14 Manufacture of wearing apparel</v>
      </c>
      <c r="J2250" s="561"/>
      <c r="K2250" s="561">
        <v>11311101</v>
      </c>
      <c r="L2250" s="561"/>
      <c r="M2250" s="561"/>
      <c r="N2250" s="561"/>
      <c r="O2250" s="561"/>
      <c r="P2250" s="561"/>
      <c r="Q2250" s="561"/>
      <c r="R2250" s="561"/>
      <c r="S2250" s="561"/>
      <c r="T2250" s="561"/>
      <c r="U2250" s="561"/>
      <c r="V2250" s="561"/>
      <c r="W2250" s="561"/>
      <c r="X2250" s="561"/>
      <c r="Y2250" s="561"/>
      <c r="Z2250" s="561"/>
      <c r="AA2250" s="561"/>
      <c r="AB2250" s="561"/>
      <c r="AC2250" s="561"/>
      <c r="AD2250" s="561"/>
      <c r="AE2250" s="561"/>
      <c r="AF2250" s="561"/>
      <c r="AG2250" s="561">
        <v>1745.3028843000002</v>
      </c>
      <c r="AH2250" s="561">
        <v>2638</v>
      </c>
      <c r="AI2250" s="290" t="s">
        <v>310</v>
      </c>
      <c r="AJ2250" s="290" t="s">
        <v>366</v>
      </c>
    </row>
    <row r="2251" spans="2:36" x14ac:dyDescent="0.25">
      <c r="B2251" s="554">
        <v>2149</v>
      </c>
      <c r="C2251" s="555"/>
      <c r="D2251" s="556"/>
      <c r="E2251" s="290" t="s">
        <v>395</v>
      </c>
      <c r="F2251" s="290" t="s">
        <v>957</v>
      </c>
      <c r="G2251" s="290" t="s">
        <v>397</v>
      </c>
      <c r="H2251" s="183" t="str">
        <f>INDEX(Sector!$D$57:$D$776,MATCH('Energy consumption (raw)'!F2251,Sector!$C$57:$C$776,FALSE))</f>
        <v>Trading and cleaning of textile and fur products</v>
      </c>
      <c r="I2251" s="183" t="str">
        <f>IF(G2251=Sector!$B$50,Sector!$B$50,IF(G2251=Sector!$B$51,Sector!$B$51,IF(G2251=Sector!$B$53,Sector!$B$53,INDEX(Sector!$E$57:$E$776,MATCH('Energy consumption (raw)'!F2251,Sector!$C$57:$C$776,FALSE)))))</f>
        <v>13 Manufacture of textiles</v>
      </c>
      <c r="J2251" s="561">
        <v>17333284</v>
      </c>
      <c r="K2251" s="561">
        <v>20328946</v>
      </c>
      <c r="L2251" s="561"/>
      <c r="M2251" s="561"/>
      <c r="N2251" s="561"/>
      <c r="O2251" s="561"/>
      <c r="P2251" s="561"/>
      <c r="Q2251" s="561"/>
      <c r="R2251" s="561"/>
      <c r="S2251" s="561"/>
      <c r="T2251" s="561"/>
      <c r="U2251" s="561"/>
      <c r="V2251" s="561"/>
      <c r="W2251" s="561"/>
      <c r="X2251" s="561"/>
      <c r="Y2251" s="561"/>
      <c r="Z2251" s="561"/>
      <c r="AA2251" s="561"/>
      <c r="AB2251" s="561"/>
      <c r="AC2251" s="561"/>
      <c r="AD2251" s="561"/>
      <c r="AE2251" s="561"/>
      <c r="AF2251" s="561"/>
      <c r="AG2251" s="561">
        <v>3136.7563678000001</v>
      </c>
      <c r="AH2251" s="561">
        <v>2706.6287620000003</v>
      </c>
      <c r="AI2251" s="290" t="s">
        <v>310</v>
      </c>
      <c r="AJ2251" s="290" t="s">
        <v>366</v>
      </c>
    </row>
    <row r="2252" spans="2:36" x14ac:dyDescent="0.25">
      <c r="B2252" s="554">
        <v>2150</v>
      </c>
      <c r="C2252" s="555"/>
      <c r="D2252" s="556"/>
      <c r="E2252" s="290" t="s">
        <v>395</v>
      </c>
      <c r="F2252" s="290" t="s">
        <v>924</v>
      </c>
      <c r="G2252" s="290" t="s">
        <v>397</v>
      </c>
      <c r="H2252" s="183" t="str">
        <f>INDEX(Sector!$D$57:$D$776,MATCH('Energy consumption (raw)'!F2252,Sector!$C$57:$C$776,FALSE))</f>
        <v>Other production not known where to categorize</v>
      </c>
      <c r="I2252" s="183" t="str">
        <f>IF(G2252=Sector!$B$50,Sector!$B$50,IF(G2252=Sector!$B$51,Sector!$B$51,IF(G2252=Sector!$B$53,Sector!$B$53,INDEX(Sector!$E$57:$E$776,MATCH('Energy consumption (raw)'!F2252,Sector!$C$57:$C$776,FALSE)))))</f>
        <v>32 Other manufacturing</v>
      </c>
      <c r="J2252" s="561"/>
      <c r="K2252" s="561">
        <v>16665755</v>
      </c>
      <c r="L2252" s="561"/>
      <c r="M2252" s="561"/>
      <c r="N2252" s="561"/>
      <c r="O2252" s="561"/>
      <c r="P2252" s="561"/>
      <c r="Q2252" s="561"/>
      <c r="R2252" s="561"/>
      <c r="S2252" s="561"/>
      <c r="T2252" s="561"/>
      <c r="U2252" s="561"/>
      <c r="V2252" s="561"/>
      <c r="W2252" s="561"/>
      <c r="X2252" s="561"/>
      <c r="Y2252" s="561"/>
      <c r="Z2252" s="561"/>
      <c r="AA2252" s="561"/>
      <c r="AB2252" s="561"/>
      <c r="AC2252" s="561"/>
      <c r="AD2252" s="561"/>
      <c r="AE2252" s="561"/>
      <c r="AF2252" s="561"/>
      <c r="AG2252" s="561">
        <v>2571.5259965</v>
      </c>
      <c r="AH2252" s="561">
        <v>1791.2017338000001</v>
      </c>
      <c r="AI2252" s="290" t="s">
        <v>310</v>
      </c>
      <c r="AJ2252" s="290" t="s">
        <v>366</v>
      </c>
    </row>
    <row r="2253" spans="2:36" x14ac:dyDescent="0.25">
      <c r="B2253" s="554">
        <v>2151</v>
      </c>
      <c r="C2253" s="555"/>
      <c r="D2253" s="556"/>
      <c r="E2253" s="290" t="s">
        <v>395</v>
      </c>
      <c r="F2253" s="290" t="s">
        <v>407</v>
      </c>
      <c r="G2253" s="290" t="s">
        <v>397</v>
      </c>
      <c r="H2253" s="183" t="str">
        <f>INDEX(Sector!$D$57:$D$776,MATCH('Energy consumption (raw)'!F2253,Sector!$C$57:$C$776,FALSE))</f>
        <v>Electronic components manufacturing</v>
      </c>
      <c r="I2253" s="183" t="str">
        <f>IF(G2253=Sector!$B$50,Sector!$B$50,IF(G2253=Sector!$B$51,Sector!$B$51,IF(G2253=Sector!$B$53,Sector!$B$53,INDEX(Sector!$E$57:$E$776,MATCH('Energy consumption (raw)'!F2253,Sector!$C$57:$C$776,FALSE)))))</f>
        <v>26 Manufacture of computer, electronic and optical products</v>
      </c>
      <c r="J2253" s="561">
        <v>12874242</v>
      </c>
      <c r="K2253" s="561">
        <v>12874242</v>
      </c>
      <c r="L2253" s="561"/>
      <c r="M2253" s="561"/>
      <c r="N2253" s="561"/>
      <c r="O2253" s="561"/>
      <c r="P2253" s="561"/>
      <c r="Q2253" s="561"/>
      <c r="R2253" s="561"/>
      <c r="S2253" s="561"/>
      <c r="T2253" s="561"/>
      <c r="U2253" s="561"/>
      <c r="V2253" s="561"/>
      <c r="W2253" s="561"/>
      <c r="X2253" s="561"/>
      <c r="Y2253" s="561"/>
      <c r="Z2253" s="561"/>
      <c r="AA2253" s="561"/>
      <c r="AB2253" s="561"/>
      <c r="AC2253" s="561"/>
      <c r="AD2253" s="561"/>
      <c r="AE2253" s="561"/>
      <c r="AF2253" s="561"/>
      <c r="AG2253" s="561">
        <v>1986.4955406000001</v>
      </c>
      <c r="AH2253" s="561">
        <v>2009.3006177000002</v>
      </c>
      <c r="AI2253" s="290" t="s">
        <v>310</v>
      </c>
      <c r="AJ2253" s="290" t="s">
        <v>366</v>
      </c>
    </row>
    <row r="2254" spans="2:36" x14ac:dyDescent="0.25">
      <c r="B2254" s="554">
        <v>2152</v>
      </c>
      <c r="C2254" s="555"/>
      <c r="D2254" s="556"/>
      <c r="E2254" s="290" t="s">
        <v>395</v>
      </c>
      <c r="F2254" s="290" t="s">
        <v>924</v>
      </c>
      <c r="G2254" s="290" t="s">
        <v>397</v>
      </c>
      <c r="H2254" s="183" t="str">
        <f>INDEX(Sector!$D$57:$D$776,MATCH('Energy consumption (raw)'!F2254,Sector!$C$57:$C$776,FALSE))</f>
        <v>Other production not known where to categorize</v>
      </c>
      <c r="I2254" s="183" t="str">
        <f>IF(G2254=Sector!$B$50,Sector!$B$50,IF(G2254=Sector!$B$51,Sector!$B$51,IF(G2254=Sector!$B$53,Sector!$B$53,INDEX(Sector!$E$57:$E$776,MATCH('Energy consumption (raw)'!F2254,Sector!$C$57:$C$776,FALSE)))))</f>
        <v>32 Other manufacturing</v>
      </c>
      <c r="J2254" s="561">
        <v>10613123</v>
      </c>
      <c r="K2254" s="561">
        <v>12915337</v>
      </c>
      <c r="L2254" s="561"/>
      <c r="M2254" s="561"/>
      <c r="N2254" s="561"/>
      <c r="O2254" s="561"/>
      <c r="P2254" s="561"/>
      <c r="Q2254" s="561"/>
      <c r="R2254" s="561"/>
      <c r="S2254" s="561"/>
      <c r="T2254" s="561"/>
      <c r="U2254" s="561"/>
      <c r="V2254" s="561"/>
      <c r="W2254" s="561"/>
      <c r="X2254" s="561"/>
      <c r="Y2254" s="561"/>
      <c r="Z2254" s="561"/>
      <c r="AA2254" s="561"/>
      <c r="AB2254" s="561"/>
      <c r="AC2254" s="561"/>
      <c r="AD2254" s="561"/>
      <c r="AE2254" s="561"/>
      <c r="AF2254" s="561"/>
      <c r="AG2254" s="561">
        <v>1992.8364991000001</v>
      </c>
      <c r="AH2254" s="561">
        <v>1637.6048789000001</v>
      </c>
      <c r="AI2254" s="290" t="s">
        <v>310</v>
      </c>
      <c r="AJ2254" s="290" t="s">
        <v>366</v>
      </c>
    </row>
    <row r="2255" spans="2:36" x14ac:dyDescent="0.25">
      <c r="B2255" s="554">
        <v>2153</v>
      </c>
      <c r="C2255" s="555"/>
      <c r="D2255" s="556"/>
      <c r="E2255" s="290" t="s">
        <v>395</v>
      </c>
      <c r="F2255" s="290" t="s">
        <v>413</v>
      </c>
      <c r="G2255" s="290" t="s">
        <v>397</v>
      </c>
      <c r="H2255" s="183" t="str">
        <f>INDEX(Sector!$D$57:$D$776,MATCH('Energy consumption (raw)'!F2255,Sector!$C$57:$C$776,FALSE))</f>
        <v>Producing consumer electrical appliances</v>
      </c>
      <c r="I2255" s="183" t="str">
        <f>IF(G2255=Sector!$B$50,Sector!$B$50,IF(G2255=Sector!$B$51,Sector!$B$51,IF(G2255=Sector!$B$53,Sector!$B$53,INDEX(Sector!$E$57:$E$776,MATCH('Energy consumption (raw)'!F2255,Sector!$C$57:$C$776,FALSE)))))</f>
        <v>27 Manufacture of electrical equipment</v>
      </c>
      <c r="J2255" s="561">
        <v>6600982</v>
      </c>
      <c r="K2255" s="561">
        <v>6970688</v>
      </c>
      <c r="L2255" s="561"/>
      <c r="M2255" s="561"/>
      <c r="N2255" s="561"/>
      <c r="O2255" s="561"/>
      <c r="P2255" s="561"/>
      <c r="Q2255" s="561"/>
      <c r="R2255" s="561"/>
      <c r="S2255" s="561"/>
      <c r="T2255" s="561"/>
      <c r="U2255" s="561"/>
      <c r="V2255" s="561"/>
      <c r="W2255" s="561"/>
      <c r="X2255" s="561"/>
      <c r="Y2255" s="561"/>
      <c r="Z2255" s="561"/>
      <c r="AA2255" s="561"/>
      <c r="AB2255" s="561"/>
      <c r="AC2255" s="561"/>
      <c r="AD2255" s="561"/>
      <c r="AE2255" s="561"/>
      <c r="AF2255" s="561"/>
      <c r="AG2255" s="561">
        <v>1075.5771584000001</v>
      </c>
      <c r="AH2255" s="561">
        <v>1076.9698702000001</v>
      </c>
      <c r="AI2255" s="290" t="s">
        <v>310</v>
      </c>
      <c r="AJ2255" s="290" t="s">
        <v>366</v>
      </c>
    </row>
    <row r="2256" spans="2:36" x14ac:dyDescent="0.25">
      <c r="B2256" s="554">
        <v>2154</v>
      </c>
      <c r="C2256" s="555"/>
      <c r="D2256" s="556"/>
      <c r="E2256" s="290" t="s">
        <v>395</v>
      </c>
      <c r="F2256" s="290" t="s">
        <v>931</v>
      </c>
      <c r="G2256" s="290" t="s">
        <v>397</v>
      </c>
      <c r="H2256" s="183" t="str">
        <f>INDEX(Sector!$D$57:$D$776,MATCH('Energy consumption (raw)'!F2256,Sector!$C$57:$C$776,FALSE))</f>
        <v>Manufacture of other foods n.e.c</v>
      </c>
      <c r="I2256" s="183" t="str">
        <f>IF(G2256=Sector!$B$50,Sector!$B$50,IF(G2256=Sector!$B$51,Sector!$B$51,IF(G2256=Sector!$B$53,Sector!$B$53,INDEX(Sector!$E$57:$E$776,MATCH('Energy consumption (raw)'!F2256,Sector!$C$57:$C$776,FALSE)))))</f>
        <v>10 Manufacture of food products</v>
      </c>
      <c r="J2256" s="561"/>
      <c r="K2256" s="561">
        <v>7120610</v>
      </c>
      <c r="L2256" s="561"/>
      <c r="M2256" s="561"/>
      <c r="N2256" s="561"/>
      <c r="O2256" s="561"/>
      <c r="P2256" s="561"/>
      <c r="Q2256" s="561"/>
      <c r="R2256" s="561"/>
      <c r="S2256" s="561"/>
      <c r="T2256" s="561"/>
      <c r="U2256" s="561"/>
      <c r="V2256" s="561"/>
      <c r="W2256" s="561"/>
      <c r="X2256" s="561"/>
      <c r="Y2256" s="561"/>
      <c r="Z2256" s="561"/>
      <c r="AA2256" s="561"/>
      <c r="AB2256" s="561"/>
      <c r="AC2256" s="561"/>
      <c r="AD2256" s="561"/>
      <c r="AE2256" s="561"/>
      <c r="AF2256" s="561"/>
      <c r="AG2256" s="561">
        <v>1098.7101230000001</v>
      </c>
      <c r="AH2256" s="561"/>
      <c r="AI2256" s="290" t="s">
        <v>310</v>
      </c>
      <c r="AJ2256" s="290" t="s">
        <v>366</v>
      </c>
    </row>
    <row r="2257" spans="2:36" x14ac:dyDescent="0.25">
      <c r="B2257" s="554">
        <v>2155</v>
      </c>
      <c r="C2257" s="555"/>
      <c r="D2257" s="556"/>
      <c r="E2257" s="290" t="s">
        <v>395</v>
      </c>
      <c r="F2257" s="290" t="s">
        <v>929</v>
      </c>
      <c r="G2257" s="290" t="s">
        <v>397</v>
      </c>
      <c r="H2257" s="183" t="str">
        <f>INDEX(Sector!$D$57:$D$776,MATCH('Energy consumption (raw)'!F2257,Sector!$C$57:$C$776,FALSE))</f>
        <v>Telecommunication</v>
      </c>
      <c r="I2257" s="183" t="str">
        <f>IF(G2257=Sector!$B$50,Sector!$B$50,IF(G2257=Sector!$B$51,Sector!$B$51,IF(G2257=Sector!$B$53,Sector!$B$53,INDEX(Sector!$E$57:$E$776,MATCH('Energy consumption (raw)'!F2257,Sector!$C$57:$C$776,FALSE)))))</f>
        <v>26 Manufacture of computer, electronic and optical products</v>
      </c>
      <c r="J2257" s="561"/>
      <c r="K2257" s="561">
        <v>7542472</v>
      </c>
      <c r="L2257" s="561"/>
      <c r="M2257" s="561"/>
      <c r="N2257" s="561"/>
      <c r="O2257" s="561"/>
      <c r="P2257" s="561"/>
      <c r="Q2257" s="561"/>
      <c r="R2257" s="561"/>
      <c r="S2257" s="561"/>
      <c r="T2257" s="561"/>
      <c r="U2257" s="561"/>
      <c r="V2257" s="561"/>
      <c r="W2257" s="561"/>
      <c r="X2257" s="561"/>
      <c r="Y2257" s="561"/>
      <c r="Z2257" s="561"/>
      <c r="AA2257" s="561"/>
      <c r="AB2257" s="561"/>
      <c r="AC2257" s="561"/>
      <c r="AD2257" s="561"/>
      <c r="AE2257" s="561"/>
      <c r="AF2257" s="561"/>
      <c r="AG2257" s="561">
        <v>1163.8034296000001</v>
      </c>
      <c r="AH2257" s="561"/>
      <c r="AI2257" s="290" t="s">
        <v>310</v>
      </c>
      <c r="AJ2257" s="290" t="s">
        <v>366</v>
      </c>
    </row>
    <row r="2258" spans="2:36" x14ac:dyDescent="0.25">
      <c r="B2258" s="554">
        <v>2156</v>
      </c>
      <c r="C2258" s="555"/>
      <c r="D2258" s="556"/>
      <c r="E2258" s="290" t="s">
        <v>395</v>
      </c>
      <c r="F2258" s="290" t="s">
        <v>958</v>
      </c>
      <c r="G2258" s="290" t="s">
        <v>397</v>
      </c>
      <c r="H2258" s="183" t="str">
        <f>INDEX(Sector!$D$57:$D$776,MATCH('Energy consumption (raw)'!F2258,Sector!$C$57:$C$776,FALSE))</f>
        <v>Chemical products, fertilizers, pesticides and other chemicals used in agriculture</v>
      </c>
      <c r="I2258" s="183" t="str">
        <f>IF(G2258=Sector!$B$50,Sector!$B$50,IF(G2258=Sector!$B$51,Sector!$B$51,IF(G2258=Sector!$B$53,Sector!$B$53,INDEX(Sector!$E$57:$E$776,MATCH('Energy consumption (raw)'!F2258,Sector!$C$57:$C$776,FALSE)))))</f>
        <v>20 Manufacture of chemicals and chemical products</v>
      </c>
      <c r="J2258" s="561"/>
      <c r="K2258" s="561">
        <v>6896394</v>
      </c>
      <c r="L2258" s="561"/>
      <c r="M2258" s="561"/>
      <c r="N2258" s="561"/>
      <c r="O2258" s="561"/>
      <c r="P2258" s="561"/>
      <c r="Q2258" s="561"/>
      <c r="R2258" s="561"/>
      <c r="S2258" s="561"/>
      <c r="T2258" s="561"/>
      <c r="U2258" s="561"/>
      <c r="V2258" s="561"/>
      <c r="W2258" s="561"/>
      <c r="X2258" s="561"/>
      <c r="Y2258" s="561"/>
      <c r="Z2258" s="561"/>
      <c r="AA2258" s="561"/>
      <c r="AB2258" s="561"/>
      <c r="AC2258" s="561"/>
      <c r="AD2258" s="561"/>
      <c r="AE2258" s="561"/>
      <c r="AF2258" s="561"/>
      <c r="AG2258" s="561">
        <v>1064.1135942000001</v>
      </c>
      <c r="AH2258" s="561"/>
      <c r="AI2258" s="290" t="s">
        <v>310</v>
      </c>
      <c r="AJ2258" s="290" t="s">
        <v>366</v>
      </c>
    </row>
    <row r="2259" spans="2:36" x14ac:dyDescent="0.25">
      <c r="B2259" s="554">
        <v>2157</v>
      </c>
      <c r="C2259" s="555"/>
      <c r="D2259" s="556"/>
      <c r="E2259" s="290" t="s">
        <v>395</v>
      </c>
      <c r="F2259" s="290" t="s">
        <v>959</v>
      </c>
      <c r="G2259" s="290" t="s">
        <v>397</v>
      </c>
      <c r="H2259" s="183" t="str">
        <f>INDEX(Sector!$D$57:$D$776,MATCH('Energy consumption (raw)'!F2259,Sector!$C$57:$C$776,FALSE))</f>
        <v>Producing products from non-metallic minerals</v>
      </c>
      <c r="I2259" s="183" t="str">
        <f>IF(G2259=Sector!$B$50,Sector!$B$50,IF(G2259=Sector!$B$51,Sector!$B$51,IF(G2259=Sector!$B$53,Sector!$B$53,INDEX(Sector!$E$57:$E$776,MATCH('Energy consumption (raw)'!F2259,Sector!$C$57:$C$776,FALSE)))))</f>
        <v>23 Manufacture of other non-metallic mineral products</v>
      </c>
      <c r="J2259" s="561"/>
      <c r="K2259" s="561">
        <v>6668570</v>
      </c>
      <c r="L2259" s="561"/>
      <c r="M2259" s="561"/>
      <c r="N2259" s="561"/>
      <c r="O2259" s="561"/>
      <c r="P2259" s="561"/>
      <c r="Q2259" s="561"/>
      <c r="R2259" s="561"/>
      <c r="S2259" s="561"/>
      <c r="T2259" s="561"/>
      <c r="U2259" s="561"/>
      <c r="V2259" s="561"/>
      <c r="W2259" s="561"/>
      <c r="X2259" s="561"/>
      <c r="Y2259" s="561"/>
      <c r="Z2259" s="561"/>
      <c r="AA2259" s="561"/>
      <c r="AB2259" s="561"/>
      <c r="AC2259" s="561"/>
      <c r="AD2259" s="561"/>
      <c r="AE2259" s="561"/>
      <c r="AF2259" s="561"/>
      <c r="AG2259" s="561">
        <v>1028.9603510000002</v>
      </c>
      <c r="AH2259" s="561"/>
      <c r="AI2259" s="290" t="s">
        <v>310</v>
      </c>
      <c r="AJ2259" s="290" t="s">
        <v>366</v>
      </c>
    </row>
    <row r="2260" spans="2:36" x14ac:dyDescent="0.25">
      <c r="B2260" s="554">
        <v>2158</v>
      </c>
      <c r="C2260" s="555"/>
      <c r="D2260" s="556"/>
      <c r="E2260" s="290" t="s">
        <v>395</v>
      </c>
      <c r="F2260" s="290" t="s">
        <v>400</v>
      </c>
      <c r="G2260" s="290" t="s">
        <v>397</v>
      </c>
      <c r="H2260" s="183" t="str">
        <f>INDEX(Sector!$D$57:$D$776,MATCH('Energy consumption (raw)'!F2260,Sector!$C$57:$C$776,FALSE))</f>
        <v>Producing products from plastic</v>
      </c>
      <c r="I2260" s="183" t="str">
        <f>IF(G2260=Sector!$B$50,Sector!$B$50,IF(G2260=Sector!$B$51,Sector!$B$51,IF(G2260=Sector!$B$53,Sector!$B$53,INDEX(Sector!$E$57:$E$776,MATCH('Energy consumption (raw)'!F2260,Sector!$C$57:$C$776,FALSE)))))</f>
        <v>22 Manufacture of rubber and plastics products</v>
      </c>
      <c r="J2260" s="561"/>
      <c r="K2260" s="561">
        <v>6720586</v>
      </c>
      <c r="L2260" s="561"/>
      <c r="M2260" s="561"/>
      <c r="N2260" s="561"/>
      <c r="O2260" s="561"/>
      <c r="P2260" s="561"/>
      <c r="Q2260" s="561"/>
      <c r="R2260" s="561"/>
      <c r="S2260" s="561"/>
      <c r="T2260" s="561"/>
      <c r="U2260" s="561"/>
      <c r="V2260" s="561"/>
      <c r="W2260" s="561"/>
      <c r="X2260" s="561"/>
      <c r="Y2260" s="561"/>
      <c r="Z2260" s="561"/>
      <c r="AA2260" s="561"/>
      <c r="AB2260" s="561"/>
      <c r="AC2260" s="561"/>
      <c r="AD2260" s="561"/>
      <c r="AE2260" s="561"/>
      <c r="AF2260" s="561"/>
      <c r="AG2260" s="561">
        <v>1036.9864198</v>
      </c>
      <c r="AH2260" s="561"/>
      <c r="AI2260" s="290" t="s">
        <v>310</v>
      </c>
      <c r="AJ2260" s="290" t="s">
        <v>366</v>
      </c>
    </row>
    <row r="2261" spans="2:36" x14ac:dyDescent="0.25">
      <c r="B2261" s="290">
        <v>2159</v>
      </c>
      <c r="C2261" s="556"/>
      <c r="D2261" s="556"/>
      <c r="E2261" s="290" t="s">
        <v>960</v>
      </c>
      <c r="F2261" s="290" t="s">
        <v>868</v>
      </c>
      <c r="G2261" s="290" t="s">
        <v>397</v>
      </c>
      <c r="H2261" s="183" t="str">
        <f>INDEX(Sector!$D$57:$D$776,MATCH('Energy consumption (raw)'!F2261,Sector!$C$57:$C$776,FALSE))</f>
        <v>Producing products from rubber and plastic of all kinds</v>
      </c>
      <c r="I2261" s="183" t="str">
        <f>IF(G2261=Sector!$B$50,Sector!$B$50,IF(G2261=Sector!$B$51,Sector!$B$51,IF(G2261=Sector!$B$53,Sector!$B$53,INDEX(Sector!$E$57:$E$776,MATCH('Energy consumption (raw)'!F2261,Sector!$C$57:$C$776,FALSE)))))</f>
        <v>22 Manufacture of rubber and plastics products</v>
      </c>
      <c r="J2261" s="561"/>
      <c r="K2261" s="561">
        <v>9833497</v>
      </c>
      <c r="L2261" s="561"/>
      <c r="M2261" s="561"/>
      <c r="N2261" s="561"/>
      <c r="O2261" s="561"/>
      <c r="P2261" s="561"/>
      <c r="Q2261" s="561"/>
      <c r="R2261" s="561"/>
      <c r="S2261" s="561"/>
      <c r="T2261" s="561"/>
      <c r="U2261" s="561"/>
      <c r="V2261" s="561"/>
      <c r="W2261" s="561"/>
      <c r="X2261" s="561"/>
      <c r="Y2261" s="561"/>
      <c r="Z2261" s="561"/>
      <c r="AA2261" s="561"/>
      <c r="AB2261" s="561"/>
      <c r="AC2261" s="561"/>
      <c r="AD2261" s="561"/>
      <c r="AE2261" s="561"/>
      <c r="AF2261" s="561"/>
      <c r="AG2261" s="561">
        <v>1517.3085871000001</v>
      </c>
      <c r="AH2261" s="561"/>
      <c r="AI2261" s="290" t="s">
        <v>310</v>
      </c>
      <c r="AJ2261" s="290" t="s">
        <v>366</v>
      </c>
    </row>
    <row r="2262" spans="2:36" x14ac:dyDescent="0.25">
      <c r="B2262" s="554">
        <v>2160</v>
      </c>
      <c r="C2262" s="555"/>
      <c r="D2262" s="556"/>
      <c r="E2262" s="290" t="s">
        <v>395</v>
      </c>
      <c r="F2262" s="290" t="s">
        <v>400</v>
      </c>
      <c r="G2262" s="290" t="s">
        <v>397</v>
      </c>
      <c r="H2262" s="183" t="str">
        <f>INDEX(Sector!$D$57:$D$776,MATCH('Energy consumption (raw)'!F2262,Sector!$C$57:$C$776,FALSE))</f>
        <v>Producing products from plastic</v>
      </c>
      <c r="I2262" s="183" t="str">
        <f>IF(G2262=Sector!$B$50,Sector!$B$50,IF(G2262=Sector!$B$51,Sector!$B$51,IF(G2262=Sector!$B$53,Sector!$B$53,INDEX(Sector!$E$57:$E$776,MATCH('Energy consumption (raw)'!F2262,Sector!$C$57:$C$776,FALSE)))))</f>
        <v>22 Manufacture of rubber and plastics products</v>
      </c>
      <c r="J2262" s="561">
        <v>7690919</v>
      </c>
      <c r="K2262" s="561">
        <v>7813263</v>
      </c>
      <c r="L2262" s="556"/>
      <c r="M2262" s="556"/>
      <c r="N2262" s="556"/>
      <c r="O2262" s="556"/>
      <c r="P2262" s="556"/>
      <c r="Q2262" s="556"/>
      <c r="R2262" s="556"/>
      <c r="S2262" s="556"/>
      <c r="T2262" s="556"/>
      <c r="U2262" s="556"/>
      <c r="V2262" s="556"/>
      <c r="W2262" s="556"/>
      <c r="X2262" s="556"/>
      <c r="Y2262" s="556"/>
      <c r="Z2262" s="556"/>
      <c r="AA2262" s="556"/>
      <c r="AB2262" s="556"/>
      <c r="AC2262" s="556"/>
      <c r="AD2262" s="556"/>
      <c r="AE2262" s="556"/>
      <c r="AF2262" s="556"/>
      <c r="AG2262" s="561">
        <v>1186.7088017000001</v>
      </c>
      <c r="AH2262" s="561"/>
      <c r="AI2262" s="290" t="s">
        <v>369</v>
      </c>
      <c r="AJ2262" s="290" t="s">
        <v>366</v>
      </c>
    </row>
    <row r="2263" spans="2:36" x14ac:dyDescent="0.25">
      <c r="B2263" s="554">
        <v>2161</v>
      </c>
      <c r="C2263" s="555"/>
      <c r="D2263" s="556"/>
      <c r="E2263" s="290" t="s">
        <v>395</v>
      </c>
      <c r="F2263" s="290" t="s">
        <v>917</v>
      </c>
      <c r="G2263" s="290" t="s">
        <v>397</v>
      </c>
      <c r="H2263" s="183" t="str">
        <f>INDEX(Sector!$D$57:$D$776,MATCH('Energy consumption (raw)'!F2263,Sector!$C$57:$C$776,FALSE))</f>
        <v>Manufacture of food, beverage and tobacco processing machines</v>
      </c>
      <c r="I2263" s="183" t="str">
        <f>IF(G2263=Sector!$B$50,Sector!$B$50,IF(G2263=Sector!$B$51,Sector!$B$51,IF(G2263=Sector!$B$53,Sector!$B$53,INDEX(Sector!$E$57:$E$776,MATCH('Energy consumption (raw)'!F2263,Sector!$C$57:$C$776,FALSE)))))</f>
        <v>11 Manufacture of beverages</v>
      </c>
      <c r="J2263" s="561"/>
      <c r="K2263" s="561"/>
      <c r="L2263" s="561"/>
      <c r="M2263" s="561"/>
      <c r="N2263" s="561"/>
      <c r="O2263" s="561"/>
      <c r="P2263" s="561"/>
      <c r="Q2263" s="561"/>
      <c r="R2263" s="561"/>
      <c r="S2263" s="561"/>
      <c r="T2263" s="561"/>
      <c r="U2263" s="561"/>
      <c r="V2263" s="561"/>
      <c r="W2263" s="561"/>
      <c r="X2263" s="561">
        <v>5.27</v>
      </c>
      <c r="Y2263" s="561"/>
      <c r="Z2263" s="561"/>
      <c r="AA2263" s="561"/>
      <c r="AB2263" s="561"/>
      <c r="AC2263" s="561"/>
      <c r="AD2263" s="561"/>
      <c r="AE2263" s="561"/>
      <c r="AF2263" s="561"/>
      <c r="AG2263" s="561">
        <v>4743</v>
      </c>
      <c r="AH2263" s="561"/>
      <c r="AI2263" s="290" t="s">
        <v>368</v>
      </c>
      <c r="AJ2263" s="290" t="s">
        <v>366</v>
      </c>
    </row>
    <row r="2264" spans="2:36" x14ac:dyDescent="0.25">
      <c r="B2264" s="554">
        <v>2162</v>
      </c>
      <c r="C2264" s="555"/>
      <c r="D2264" s="556"/>
      <c r="E2264" s="290" t="s">
        <v>395</v>
      </c>
      <c r="F2264" s="290" t="s">
        <v>443</v>
      </c>
      <c r="G2264" s="290" t="s">
        <v>397</v>
      </c>
      <c r="H2264" s="183" t="str">
        <f>INDEX(Sector!$D$57:$D$776,MATCH('Energy consumption (raw)'!F2264,Sector!$C$57:$C$776,FALSE))</f>
        <v>Yarn making</v>
      </c>
      <c r="I2264" s="183" t="str">
        <f>IF(G2264=Sector!$B$50,Sector!$B$50,IF(G2264=Sector!$B$51,Sector!$B$51,IF(G2264=Sector!$B$53,Sector!$B$53,INDEX(Sector!$E$57:$E$776,MATCH('Energy consumption (raw)'!F2264,Sector!$C$57:$C$776,FALSE)))))</f>
        <v>13 Manufacture of textiles</v>
      </c>
      <c r="J2264" s="561">
        <v>151247000</v>
      </c>
      <c r="K2264" s="561">
        <v>151247000</v>
      </c>
      <c r="L2264" s="561"/>
      <c r="M2264" s="561"/>
      <c r="N2264" s="561"/>
      <c r="O2264" s="561"/>
      <c r="P2264" s="561"/>
      <c r="Q2264" s="561"/>
      <c r="R2264" s="561"/>
      <c r="S2264" s="561"/>
      <c r="T2264" s="561"/>
      <c r="U2264" s="561"/>
      <c r="V2264" s="561"/>
      <c r="W2264" s="561"/>
      <c r="X2264" s="561"/>
      <c r="Y2264" s="561"/>
      <c r="Z2264" s="561"/>
      <c r="AA2264" s="561"/>
      <c r="AB2264" s="561"/>
      <c r="AC2264" s="561"/>
      <c r="AD2264" s="561"/>
      <c r="AE2264" s="561"/>
      <c r="AF2264" s="561"/>
      <c r="AG2264" s="561">
        <v>23337.412100000001</v>
      </c>
      <c r="AH2264" s="561">
        <v>24763</v>
      </c>
      <c r="AI2264" s="290" t="s">
        <v>310</v>
      </c>
      <c r="AJ2264" s="290" t="s">
        <v>370</v>
      </c>
    </row>
    <row r="2265" spans="2:36" x14ac:dyDescent="0.25">
      <c r="B2265" s="554">
        <v>2163</v>
      </c>
      <c r="C2265" s="555"/>
      <c r="D2265" s="556"/>
      <c r="E2265" s="290" t="s">
        <v>395</v>
      </c>
      <c r="F2265" s="290" t="s">
        <v>444</v>
      </c>
      <c r="G2265" s="290" t="s">
        <v>397</v>
      </c>
      <c r="H2265" s="183" t="str">
        <f>INDEX(Sector!$D$57:$D$776,MATCH('Energy consumption (raw)'!F2265,Sector!$C$57:$C$776,FALSE))</f>
        <v>Manufacture of batteries and accumulators</v>
      </c>
      <c r="I2265" s="183" t="str">
        <f>IF(G2265=Sector!$B$50,Sector!$B$50,IF(G2265=Sector!$B$51,Sector!$B$51,IF(G2265=Sector!$B$53,Sector!$B$53,INDEX(Sector!$E$57:$E$776,MATCH('Energy consumption (raw)'!F2265,Sector!$C$57:$C$776,FALSE)))))</f>
        <v>27 Manufacture of electrical equipment</v>
      </c>
      <c r="J2265" s="561"/>
      <c r="K2265" s="561">
        <v>111485220</v>
      </c>
      <c r="L2265" s="561"/>
      <c r="M2265" s="561"/>
      <c r="N2265" s="561"/>
      <c r="O2265" s="561"/>
      <c r="P2265" s="561"/>
      <c r="Q2265" s="561"/>
      <c r="R2265" s="561"/>
      <c r="S2265" s="561"/>
      <c r="T2265" s="561"/>
      <c r="U2265" s="561"/>
      <c r="V2265" s="561"/>
      <c r="W2265" s="561"/>
      <c r="X2265" s="561"/>
      <c r="Y2265" s="561"/>
      <c r="Z2265" s="561"/>
      <c r="AA2265" s="561"/>
      <c r="AB2265" s="561"/>
      <c r="AC2265" s="561"/>
      <c r="AD2265" s="561"/>
      <c r="AE2265" s="561"/>
      <c r="AF2265" s="561"/>
      <c r="AG2265" s="561">
        <v>17202.169446</v>
      </c>
      <c r="AH2265" s="561">
        <v>15319</v>
      </c>
      <c r="AI2265" s="290" t="s">
        <v>310</v>
      </c>
      <c r="AJ2265" s="290" t="s">
        <v>370</v>
      </c>
    </row>
    <row r="2266" spans="2:36" x14ac:dyDescent="0.25">
      <c r="B2266" s="554">
        <v>2164</v>
      </c>
      <c r="C2266" s="555"/>
      <c r="D2266" s="556"/>
      <c r="E2266" s="290" t="s">
        <v>395</v>
      </c>
      <c r="F2266" s="290" t="s">
        <v>461</v>
      </c>
      <c r="G2266" s="290" t="s">
        <v>397</v>
      </c>
      <c r="H2266" s="183" t="str">
        <f>INDEX(Sector!$D$57:$D$776,MATCH('Energy consumption (raw)'!F2266,Sector!$C$57:$C$776,FALSE))</f>
        <v>Iron and steel production</v>
      </c>
      <c r="I2266" s="183" t="str">
        <f>IF(G2266=Sector!$B$50,Sector!$B$50,IF(G2266=Sector!$B$51,Sector!$B$51,IF(G2266=Sector!$B$53,Sector!$B$53,INDEX(Sector!$E$57:$E$776,MATCH('Energy consumption (raw)'!F2266,Sector!$C$57:$C$776,FALSE)))))</f>
        <v>24 Manufacture of basic metals</v>
      </c>
      <c r="J2266" s="561">
        <v>28600108</v>
      </c>
      <c r="K2266" s="561">
        <v>66762300</v>
      </c>
      <c r="L2266" s="561"/>
      <c r="M2266" s="561"/>
      <c r="N2266" s="561"/>
      <c r="O2266" s="561"/>
      <c r="P2266" s="561"/>
      <c r="Q2266" s="561"/>
      <c r="R2266" s="561"/>
      <c r="S2266" s="561"/>
      <c r="T2266" s="561"/>
      <c r="U2266" s="561"/>
      <c r="V2266" s="561"/>
      <c r="W2266" s="561"/>
      <c r="X2266" s="561"/>
      <c r="Y2266" s="561"/>
      <c r="Z2266" s="561"/>
      <c r="AA2266" s="561"/>
      <c r="AB2266" s="561"/>
      <c r="AC2266" s="561"/>
      <c r="AD2266" s="561"/>
      <c r="AE2266" s="561"/>
      <c r="AF2266" s="561"/>
      <c r="AG2266" s="561">
        <v>10301.42289</v>
      </c>
      <c r="AH2266" s="561">
        <v>11422</v>
      </c>
      <c r="AI2266" s="290" t="s">
        <v>310</v>
      </c>
      <c r="AJ2266" s="290" t="s">
        <v>370</v>
      </c>
    </row>
    <row r="2267" spans="2:36" x14ac:dyDescent="0.25">
      <c r="B2267" s="554">
        <v>2165</v>
      </c>
      <c r="C2267" s="555"/>
      <c r="D2267" s="556"/>
      <c r="E2267" s="290" t="s">
        <v>395</v>
      </c>
      <c r="F2267" s="290" t="s">
        <v>443</v>
      </c>
      <c r="G2267" s="290" t="s">
        <v>397</v>
      </c>
      <c r="H2267" s="183" t="str">
        <f>INDEX(Sector!$D$57:$D$776,MATCH('Energy consumption (raw)'!F2267,Sector!$C$57:$C$776,FALSE))</f>
        <v>Yarn making</v>
      </c>
      <c r="I2267" s="183" t="str">
        <f>IF(G2267=Sector!$B$50,Sector!$B$50,IF(G2267=Sector!$B$51,Sector!$B$51,IF(G2267=Sector!$B$53,Sector!$B$53,INDEX(Sector!$E$57:$E$776,MATCH('Energy consumption (raw)'!F2267,Sector!$C$57:$C$776,FALSE)))))</f>
        <v>13 Manufacture of textiles</v>
      </c>
      <c r="J2267" s="561">
        <v>13744100</v>
      </c>
      <c r="K2267" s="561">
        <v>46842800</v>
      </c>
      <c r="L2267" s="561"/>
      <c r="M2267" s="561"/>
      <c r="N2267" s="561"/>
      <c r="O2267" s="561"/>
      <c r="P2267" s="561"/>
      <c r="Q2267" s="561"/>
      <c r="R2267" s="561"/>
      <c r="S2267" s="561"/>
      <c r="T2267" s="561"/>
      <c r="U2267" s="561"/>
      <c r="V2267" s="561"/>
      <c r="W2267" s="561"/>
      <c r="X2267" s="561"/>
      <c r="Y2267" s="561"/>
      <c r="Z2267" s="561"/>
      <c r="AA2267" s="561"/>
      <c r="AB2267" s="561"/>
      <c r="AC2267" s="561"/>
      <c r="AD2267" s="561"/>
      <c r="AE2267" s="561"/>
      <c r="AF2267" s="561"/>
      <c r="AG2267" s="561">
        <v>7227.8440400000009</v>
      </c>
      <c r="AH2267" s="561">
        <v>10486</v>
      </c>
      <c r="AI2267" s="290" t="s">
        <v>310</v>
      </c>
      <c r="AJ2267" s="290" t="s">
        <v>370</v>
      </c>
    </row>
    <row r="2268" spans="2:36" x14ac:dyDescent="0.25">
      <c r="B2268" s="554">
        <v>2166</v>
      </c>
      <c r="C2268" s="555"/>
      <c r="D2268" s="556"/>
      <c r="E2268" s="290" t="s">
        <v>395</v>
      </c>
      <c r="F2268" s="290" t="s">
        <v>443</v>
      </c>
      <c r="G2268" s="290" t="s">
        <v>397</v>
      </c>
      <c r="H2268" s="183" t="str">
        <f>INDEX(Sector!$D$57:$D$776,MATCH('Energy consumption (raw)'!F2268,Sector!$C$57:$C$776,FALSE))</f>
        <v>Yarn making</v>
      </c>
      <c r="I2268" s="183" t="str">
        <f>IF(G2268=Sector!$B$50,Sector!$B$50,IF(G2268=Sector!$B$51,Sector!$B$51,IF(G2268=Sector!$B$53,Sector!$B$53,INDEX(Sector!$E$57:$E$776,MATCH('Energy consumption (raw)'!F2268,Sector!$C$57:$C$776,FALSE)))))</f>
        <v>13 Manufacture of textiles</v>
      </c>
      <c r="J2268" s="561">
        <v>39871400</v>
      </c>
      <c r="K2268" s="561">
        <v>39871400</v>
      </c>
      <c r="L2268" s="561"/>
      <c r="M2268" s="561"/>
      <c r="N2268" s="561"/>
      <c r="O2268" s="561"/>
      <c r="P2268" s="561"/>
      <c r="Q2268" s="561"/>
      <c r="R2268" s="561"/>
      <c r="S2268" s="561"/>
      <c r="T2268" s="561"/>
      <c r="U2268" s="561"/>
      <c r="V2268" s="561"/>
      <c r="W2268" s="561"/>
      <c r="X2268" s="561"/>
      <c r="Y2268" s="561"/>
      <c r="Z2268" s="561"/>
      <c r="AA2268" s="561"/>
      <c r="AB2268" s="561"/>
      <c r="AC2268" s="561"/>
      <c r="AD2268" s="561"/>
      <c r="AE2268" s="561"/>
      <c r="AF2268" s="561"/>
      <c r="AG2268" s="561">
        <v>6152.1570200000006</v>
      </c>
      <c r="AH2268" s="561">
        <v>9337</v>
      </c>
      <c r="AI2268" s="290" t="s">
        <v>310</v>
      </c>
      <c r="AJ2268" s="290" t="s">
        <v>370</v>
      </c>
    </row>
    <row r="2269" spans="2:36" x14ac:dyDescent="0.25">
      <c r="B2269" s="554">
        <v>2167</v>
      </c>
      <c r="C2269" s="555"/>
      <c r="D2269" s="556"/>
      <c r="E2269" s="290" t="s">
        <v>395</v>
      </c>
      <c r="F2269" s="290" t="s">
        <v>899</v>
      </c>
      <c r="G2269" s="290" t="s">
        <v>397</v>
      </c>
      <c r="H2269" s="183" t="str">
        <f>INDEX(Sector!$D$57:$D$776,MATCH('Energy consumption (raw)'!F2269,Sector!$C$57:$C$776,FALSE))</f>
        <v>Coffee production</v>
      </c>
      <c r="I2269" s="183" t="str">
        <f>IF(G2269=Sector!$B$50,Sector!$B$50,IF(G2269=Sector!$B$51,Sector!$B$51,IF(G2269=Sector!$B$53,Sector!$B$53,INDEX(Sector!$E$57:$E$776,MATCH('Energy consumption (raw)'!F2269,Sector!$C$57:$C$776,FALSE)))))</f>
        <v>11 Manufacture of beverages</v>
      </c>
      <c r="J2269" s="561">
        <v>31176800</v>
      </c>
      <c r="K2269" s="561">
        <v>54445200</v>
      </c>
      <c r="L2269" s="561"/>
      <c r="M2269" s="561"/>
      <c r="N2269" s="561"/>
      <c r="O2269" s="561"/>
      <c r="P2269" s="561"/>
      <c r="Q2269" s="561"/>
      <c r="R2269" s="561"/>
      <c r="S2269" s="561"/>
      <c r="T2269" s="561"/>
      <c r="U2269" s="561"/>
      <c r="V2269" s="561"/>
      <c r="W2269" s="561"/>
      <c r="X2269" s="561"/>
      <c r="Y2269" s="561"/>
      <c r="Z2269" s="561"/>
      <c r="AA2269" s="561"/>
      <c r="AB2269" s="561"/>
      <c r="AC2269" s="561"/>
      <c r="AD2269" s="561"/>
      <c r="AE2269" s="561"/>
      <c r="AF2269" s="561"/>
      <c r="AG2269" s="561">
        <v>8400.8943600000002</v>
      </c>
      <c r="AH2269" s="561">
        <v>8381</v>
      </c>
      <c r="AI2269" s="290" t="s">
        <v>310</v>
      </c>
      <c r="AJ2269" s="290" t="s">
        <v>370</v>
      </c>
    </row>
    <row r="2270" spans="2:36" x14ac:dyDescent="0.25">
      <c r="B2270" s="554">
        <v>2168</v>
      </c>
      <c r="C2270" s="555"/>
      <c r="D2270" s="556"/>
      <c r="E2270" s="290" t="s">
        <v>395</v>
      </c>
      <c r="F2270" s="290" t="s">
        <v>461</v>
      </c>
      <c r="G2270" s="290" t="s">
        <v>397</v>
      </c>
      <c r="H2270" s="183" t="str">
        <f>INDEX(Sector!$D$57:$D$776,MATCH('Energy consumption (raw)'!F2270,Sector!$C$57:$C$776,FALSE))</f>
        <v>Iron and steel production</v>
      </c>
      <c r="I2270" s="183" t="str">
        <f>IF(G2270=Sector!$B$50,Sector!$B$50,IF(G2270=Sector!$B$51,Sector!$B$51,IF(G2270=Sector!$B$53,Sector!$B$53,INDEX(Sector!$E$57:$E$776,MATCH('Energy consumption (raw)'!F2270,Sector!$C$57:$C$776,FALSE)))))</f>
        <v>24 Manufacture of basic metals</v>
      </c>
      <c r="J2270" s="561">
        <v>8189300</v>
      </c>
      <c r="K2270" s="561">
        <v>52538200</v>
      </c>
      <c r="L2270" s="561"/>
      <c r="M2270" s="561"/>
      <c r="N2270" s="561"/>
      <c r="O2270" s="561"/>
      <c r="P2270" s="561"/>
      <c r="Q2270" s="561"/>
      <c r="R2270" s="561"/>
      <c r="S2270" s="561"/>
      <c r="T2270" s="561"/>
      <c r="U2270" s="561"/>
      <c r="V2270" s="561"/>
      <c r="W2270" s="561"/>
      <c r="X2270" s="561"/>
      <c r="Y2270" s="561"/>
      <c r="Z2270" s="561"/>
      <c r="AA2270" s="561"/>
      <c r="AB2270" s="561"/>
      <c r="AC2270" s="561"/>
      <c r="AD2270" s="561"/>
      <c r="AE2270" s="561"/>
      <c r="AF2270" s="561"/>
      <c r="AG2270" s="561">
        <v>8106.6442600000009</v>
      </c>
      <c r="AH2270" s="561">
        <v>7875</v>
      </c>
      <c r="AI2270" s="290" t="s">
        <v>310</v>
      </c>
      <c r="AJ2270" s="290" t="s">
        <v>370</v>
      </c>
    </row>
    <row r="2271" spans="2:36" x14ac:dyDescent="0.25">
      <c r="B2271" s="554">
        <v>2169</v>
      </c>
      <c r="C2271" s="555"/>
      <c r="D2271" s="556"/>
      <c r="E2271" s="290" t="s">
        <v>395</v>
      </c>
      <c r="F2271" s="290" t="s">
        <v>443</v>
      </c>
      <c r="G2271" s="290" t="s">
        <v>397</v>
      </c>
      <c r="H2271" s="183" t="str">
        <f>INDEX(Sector!$D$57:$D$776,MATCH('Energy consumption (raw)'!F2271,Sector!$C$57:$C$776,FALSE))</f>
        <v>Yarn making</v>
      </c>
      <c r="I2271" s="183" t="str">
        <f>IF(G2271=Sector!$B$50,Sector!$B$50,IF(G2271=Sector!$B$51,Sector!$B$51,IF(G2271=Sector!$B$53,Sector!$B$53,INDEX(Sector!$E$57:$E$776,MATCH('Energy consumption (raw)'!F2271,Sector!$C$57:$C$776,FALSE)))))</f>
        <v>13 Manufacture of textiles</v>
      </c>
      <c r="J2271" s="561">
        <v>35319348</v>
      </c>
      <c r="K2271" s="561">
        <v>37974932</v>
      </c>
      <c r="L2271" s="561"/>
      <c r="M2271" s="561"/>
      <c r="N2271" s="561"/>
      <c r="O2271" s="561"/>
      <c r="P2271" s="561"/>
      <c r="Q2271" s="561"/>
      <c r="R2271" s="561"/>
      <c r="S2271" s="561"/>
      <c r="T2271" s="561"/>
      <c r="U2271" s="561"/>
      <c r="V2271" s="561"/>
      <c r="W2271" s="561"/>
      <c r="X2271" s="561"/>
      <c r="Y2271" s="561"/>
      <c r="Z2271" s="561"/>
      <c r="AA2271" s="561"/>
      <c r="AB2271" s="561"/>
      <c r="AC2271" s="561"/>
      <c r="AD2271" s="561"/>
      <c r="AE2271" s="561"/>
      <c r="AF2271" s="561"/>
      <c r="AG2271" s="561">
        <v>5859.5320076000007</v>
      </c>
      <c r="AH2271" s="561">
        <v>7543</v>
      </c>
      <c r="AI2271" s="290" t="s">
        <v>310</v>
      </c>
      <c r="AJ2271" s="290" t="s">
        <v>370</v>
      </c>
    </row>
    <row r="2272" spans="2:36" x14ac:dyDescent="0.25">
      <c r="B2272" s="554">
        <v>2170</v>
      </c>
      <c r="C2272" s="555"/>
      <c r="D2272" s="556"/>
      <c r="E2272" s="290" t="s">
        <v>395</v>
      </c>
      <c r="F2272" s="290" t="s">
        <v>461</v>
      </c>
      <c r="G2272" s="290" t="s">
        <v>397</v>
      </c>
      <c r="H2272" s="183" t="str">
        <f>INDEX(Sector!$D$57:$D$776,MATCH('Energy consumption (raw)'!F2272,Sector!$C$57:$C$776,FALSE))</f>
        <v>Iron and steel production</v>
      </c>
      <c r="I2272" s="183" t="str">
        <f>IF(G2272=Sector!$B$50,Sector!$B$50,IF(G2272=Sector!$B$51,Sector!$B$51,IF(G2272=Sector!$B$53,Sector!$B$53,INDEX(Sector!$E$57:$E$776,MATCH('Energy consumption (raw)'!F2272,Sector!$C$57:$C$776,FALSE)))))</f>
        <v>24 Manufacture of basic metals</v>
      </c>
      <c r="J2272" s="561">
        <v>15599400</v>
      </c>
      <c r="K2272" s="561">
        <v>61246200</v>
      </c>
      <c r="L2272" s="561"/>
      <c r="M2272" s="561"/>
      <c r="N2272" s="561"/>
      <c r="O2272" s="561"/>
      <c r="P2272" s="561"/>
      <c r="Q2272" s="561"/>
      <c r="R2272" s="561"/>
      <c r="S2272" s="561"/>
      <c r="T2272" s="561"/>
      <c r="U2272" s="561"/>
      <c r="V2272" s="561"/>
      <c r="W2272" s="561"/>
      <c r="X2272" s="561"/>
      <c r="Y2272" s="561"/>
      <c r="Z2272" s="561"/>
      <c r="AA2272" s="561"/>
      <c r="AB2272" s="561"/>
      <c r="AC2272" s="561"/>
      <c r="AD2272" s="561"/>
      <c r="AE2272" s="561"/>
      <c r="AF2272" s="561"/>
      <c r="AG2272" s="561">
        <v>9450.2886600000002</v>
      </c>
      <c r="AH2272" s="561">
        <v>7525</v>
      </c>
      <c r="AI2272" s="290" t="s">
        <v>310</v>
      </c>
      <c r="AJ2272" s="290" t="s">
        <v>370</v>
      </c>
    </row>
    <row r="2273" spans="2:36" x14ac:dyDescent="0.25">
      <c r="B2273" s="554">
        <v>2171</v>
      </c>
      <c r="C2273" s="555"/>
      <c r="D2273" s="556"/>
      <c r="E2273" s="290" t="s">
        <v>395</v>
      </c>
      <c r="F2273" s="290" t="s">
        <v>461</v>
      </c>
      <c r="G2273" s="290" t="s">
        <v>397</v>
      </c>
      <c r="H2273" s="183" t="str">
        <f>INDEX(Sector!$D$57:$D$776,MATCH('Energy consumption (raw)'!F2273,Sector!$C$57:$C$776,FALSE))</f>
        <v>Iron and steel production</v>
      </c>
      <c r="I2273" s="183" t="str">
        <f>IF(G2273=Sector!$B$50,Sector!$B$50,IF(G2273=Sector!$B$51,Sector!$B$51,IF(G2273=Sector!$B$53,Sector!$B$53,INDEX(Sector!$E$57:$E$776,MATCH('Energy consumption (raw)'!F2273,Sector!$C$57:$C$776,FALSE)))))</f>
        <v>24 Manufacture of basic metals</v>
      </c>
      <c r="J2273" s="561"/>
      <c r="K2273" s="561">
        <v>23658700</v>
      </c>
      <c r="L2273" s="561"/>
      <c r="M2273" s="561"/>
      <c r="N2273" s="561"/>
      <c r="O2273" s="561"/>
      <c r="P2273" s="561"/>
      <c r="Q2273" s="561"/>
      <c r="R2273" s="561"/>
      <c r="S2273" s="561"/>
      <c r="T2273" s="561"/>
      <c r="U2273" s="561"/>
      <c r="V2273" s="561"/>
      <c r="W2273" s="561"/>
      <c r="X2273" s="561"/>
      <c r="Y2273" s="561"/>
      <c r="Z2273" s="561"/>
      <c r="AA2273" s="561"/>
      <c r="AB2273" s="561"/>
      <c r="AC2273" s="561"/>
      <c r="AD2273" s="561"/>
      <c r="AE2273" s="561"/>
      <c r="AF2273" s="561"/>
      <c r="AG2273" s="561">
        <v>3650.5374100000004</v>
      </c>
      <c r="AH2273" s="561">
        <v>6418</v>
      </c>
      <c r="AI2273" s="290" t="s">
        <v>310</v>
      </c>
      <c r="AJ2273" s="290" t="s">
        <v>370</v>
      </c>
    </row>
    <row r="2274" spans="2:36" x14ac:dyDescent="0.25">
      <c r="B2274" s="554">
        <v>2172</v>
      </c>
      <c r="C2274" s="555"/>
      <c r="D2274" s="556"/>
      <c r="E2274" s="290" t="s">
        <v>395</v>
      </c>
      <c r="F2274" s="290" t="s">
        <v>428</v>
      </c>
      <c r="G2274" s="290" t="s">
        <v>397</v>
      </c>
      <c r="H2274" s="183" t="str">
        <f>INDEX(Sector!$D$57:$D$776,MATCH('Energy consumption (raw)'!F2274,Sector!$C$57:$C$776,FALSE))</f>
        <v>Cement Production</v>
      </c>
      <c r="I2274" s="183" t="str">
        <f>IF(G2274=Sector!$B$50,Sector!$B$50,IF(G2274=Sector!$B$51,Sector!$B$51,IF(G2274=Sector!$B$53,Sector!$B$53,INDEX(Sector!$E$57:$E$776,MATCH('Energy consumption (raw)'!F2274,Sector!$C$57:$C$776,FALSE)))))</f>
        <v>23 Manufacture of other non-metallic mineral products</v>
      </c>
      <c r="J2274" s="561">
        <v>30721104</v>
      </c>
      <c r="K2274" s="561">
        <v>32510400</v>
      </c>
      <c r="L2274" s="561"/>
      <c r="M2274" s="561"/>
      <c r="N2274" s="561"/>
      <c r="O2274" s="561"/>
      <c r="P2274" s="561"/>
      <c r="Q2274" s="561"/>
      <c r="R2274" s="561"/>
      <c r="S2274" s="561"/>
      <c r="T2274" s="561"/>
      <c r="U2274" s="561"/>
      <c r="V2274" s="561"/>
      <c r="W2274" s="561"/>
      <c r="X2274" s="561"/>
      <c r="Y2274" s="561"/>
      <c r="Z2274" s="561"/>
      <c r="AA2274" s="561"/>
      <c r="AB2274" s="561"/>
      <c r="AC2274" s="561"/>
      <c r="AD2274" s="561"/>
      <c r="AE2274" s="561"/>
      <c r="AF2274" s="561"/>
      <c r="AG2274" s="561">
        <v>5016.3547200000003</v>
      </c>
      <c r="AH2274" s="561">
        <v>5174</v>
      </c>
      <c r="AI2274" s="290" t="s">
        <v>310</v>
      </c>
      <c r="AJ2274" s="290" t="s">
        <v>370</v>
      </c>
    </row>
    <row r="2275" spans="2:36" x14ac:dyDescent="0.25">
      <c r="B2275" s="554">
        <v>2173</v>
      </c>
      <c r="C2275" s="555"/>
      <c r="D2275" s="556"/>
      <c r="E2275" s="290" t="s">
        <v>395</v>
      </c>
      <c r="F2275" s="290" t="s">
        <v>400</v>
      </c>
      <c r="G2275" s="290" t="s">
        <v>397</v>
      </c>
      <c r="H2275" s="183" t="str">
        <f>INDEX(Sector!$D$57:$D$776,MATCH('Energy consumption (raw)'!F2275,Sector!$C$57:$C$776,FALSE))</f>
        <v>Producing products from plastic</v>
      </c>
      <c r="I2275" s="183" t="str">
        <f>IF(G2275=Sector!$B$50,Sector!$B$50,IF(G2275=Sector!$B$51,Sector!$B$51,IF(G2275=Sector!$B$53,Sector!$B$53,INDEX(Sector!$E$57:$E$776,MATCH('Energy consumption (raw)'!F2275,Sector!$C$57:$C$776,FALSE)))))</f>
        <v>22 Manufacture of rubber and plastics products</v>
      </c>
      <c r="J2275" s="561"/>
      <c r="K2275" s="561">
        <v>65553720</v>
      </c>
      <c r="L2275" s="561"/>
      <c r="M2275" s="561"/>
      <c r="N2275" s="561"/>
      <c r="O2275" s="561"/>
      <c r="P2275" s="561"/>
      <c r="Q2275" s="561"/>
      <c r="R2275" s="561"/>
      <c r="S2275" s="561"/>
      <c r="T2275" s="561"/>
      <c r="U2275" s="561"/>
      <c r="V2275" s="561"/>
      <c r="W2275" s="561"/>
      <c r="X2275" s="561"/>
      <c r="Y2275" s="561"/>
      <c r="Z2275" s="561"/>
      <c r="AA2275" s="561"/>
      <c r="AB2275" s="561"/>
      <c r="AC2275" s="561"/>
      <c r="AD2275" s="561"/>
      <c r="AE2275" s="561"/>
      <c r="AF2275" s="561"/>
      <c r="AG2275" s="561">
        <v>10114.938996000001</v>
      </c>
      <c r="AH2275" s="561">
        <v>5003</v>
      </c>
      <c r="AI2275" s="290" t="s">
        <v>310</v>
      </c>
      <c r="AJ2275" s="290" t="s">
        <v>370</v>
      </c>
    </row>
    <row r="2276" spans="2:36" x14ac:dyDescent="0.25">
      <c r="B2276" s="554">
        <v>2174</v>
      </c>
      <c r="C2276" s="555"/>
      <c r="D2276" s="556"/>
      <c r="E2276" s="290" t="s">
        <v>395</v>
      </c>
      <c r="F2276" s="290" t="s">
        <v>511</v>
      </c>
      <c r="G2276" s="290" t="s">
        <v>397</v>
      </c>
      <c r="H2276" s="183" t="str">
        <f>INDEX(Sector!$D$57:$D$776,MATCH('Energy consumption (raw)'!F2276,Sector!$C$57:$C$776,FALSE))</f>
        <v>Producing shoes</v>
      </c>
      <c r="I2276" s="183" t="str">
        <f>IF(G2276=Sector!$B$50,Sector!$B$50,IF(G2276=Sector!$B$51,Sector!$B$51,IF(G2276=Sector!$B$53,Sector!$B$53,INDEX(Sector!$E$57:$E$776,MATCH('Energy consumption (raw)'!F2276,Sector!$C$57:$C$776,FALSE)))))</f>
        <v>14 Manufacture of wearing apparel</v>
      </c>
      <c r="J2276" s="561">
        <v>23377200</v>
      </c>
      <c r="K2276" s="561">
        <v>31282100</v>
      </c>
      <c r="L2276" s="561"/>
      <c r="M2276" s="561"/>
      <c r="N2276" s="561"/>
      <c r="O2276" s="561"/>
      <c r="P2276" s="561"/>
      <c r="Q2276" s="561"/>
      <c r="R2276" s="561"/>
      <c r="S2276" s="561"/>
      <c r="T2276" s="561"/>
      <c r="U2276" s="561"/>
      <c r="V2276" s="561"/>
      <c r="W2276" s="561"/>
      <c r="X2276" s="561"/>
      <c r="Y2276" s="561"/>
      <c r="Z2276" s="561"/>
      <c r="AA2276" s="561"/>
      <c r="AB2276" s="561"/>
      <c r="AC2276" s="561"/>
      <c r="AD2276" s="561"/>
      <c r="AE2276" s="561"/>
      <c r="AF2276" s="561"/>
      <c r="AG2276" s="561">
        <v>4826.8280300000006</v>
      </c>
      <c r="AH2276" s="561">
        <v>4887</v>
      </c>
      <c r="AI2276" s="290" t="s">
        <v>310</v>
      </c>
      <c r="AJ2276" s="290" t="s">
        <v>370</v>
      </c>
    </row>
    <row r="2277" spans="2:36" x14ac:dyDescent="0.25">
      <c r="B2277" s="554">
        <v>2175</v>
      </c>
      <c r="C2277" s="555"/>
      <c r="D2277" s="556"/>
      <c r="E2277" s="290" t="s">
        <v>395</v>
      </c>
      <c r="F2277" s="290" t="s">
        <v>961</v>
      </c>
      <c r="G2277" s="290" t="s">
        <v>397</v>
      </c>
      <c r="H2277" s="183" t="str">
        <f>INDEX(Sector!$D$57:$D$776,MATCH('Energy consumption (raw)'!F2277,Sector!$C$57:$C$776,FALSE))</f>
        <v>Manufacture of cables, cables, optics</v>
      </c>
      <c r="I2277" s="183" t="str">
        <f>IF(G2277=Sector!$B$50,Sector!$B$50,IF(G2277=Sector!$B$51,Sector!$B$51,IF(G2277=Sector!$B$53,Sector!$B$53,INDEX(Sector!$E$57:$E$776,MATCH('Energy consumption (raw)'!F2277,Sector!$C$57:$C$776,FALSE)))))</f>
        <v>26 Manufacture of computer, electronic and optical products</v>
      </c>
      <c r="J2277" s="561">
        <v>25910000</v>
      </c>
      <c r="K2277" s="561">
        <v>22320300</v>
      </c>
      <c r="L2277" s="561"/>
      <c r="M2277" s="561"/>
      <c r="N2277" s="561"/>
      <c r="O2277" s="561"/>
      <c r="P2277" s="561"/>
      <c r="Q2277" s="561"/>
      <c r="R2277" s="561"/>
      <c r="S2277" s="561"/>
      <c r="T2277" s="561"/>
      <c r="U2277" s="561"/>
      <c r="V2277" s="561"/>
      <c r="W2277" s="561"/>
      <c r="X2277" s="561"/>
      <c r="Y2277" s="561"/>
      <c r="Z2277" s="561"/>
      <c r="AA2277" s="561"/>
      <c r="AB2277" s="561"/>
      <c r="AC2277" s="561"/>
      <c r="AD2277" s="561"/>
      <c r="AE2277" s="561"/>
      <c r="AF2277" s="561"/>
      <c r="AG2277" s="561">
        <v>3444.0222900000003</v>
      </c>
      <c r="AH2277" s="561">
        <v>4850</v>
      </c>
      <c r="AI2277" s="290" t="s">
        <v>310</v>
      </c>
      <c r="AJ2277" s="290" t="s">
        <v>370</v>
      </c>
    </row>
    <row r="2278" spans="2:36" x14ac:dyDescent="0.25">
      <c r="B2278" s="554">
        <v>2176</v>
      </c>
      <c r="C2278" s="555"/>
      <c r="D2278" s="556"/>
      <c r="E2278" s="290" t="s">
        <v>395</v>
      </c>
      <c r="F2278" s="290" t="s">
        <v>688</v>
      </c>
      <c r="G2278" s="290" t="s">
        <v>397</v>
      </c>
      <c r="H2278" s="183" t="str">
        <f>INDEX(Sector!$D$57:$D$776,MATCH('Energy consumption (raw)'!F2278,Sector!$C$57:$C$776,FALSE))</f>
        <v>Manufacture of plywood, veneers, plywood and other thin boards</v>
      </c>
      <c r="I2278" s="183" t="str">
        <f>IF(G2278=Sector!$B$50,Sector!$B$50,IF(G2278=Sector!$B$51,Sector!$B$51,IF(G2278=Sector!$B$53,Sector!$B$53,INDEX(Sector!$E$57:$E$776,MATCH('Energy consumption (raw)'!F2278,Sector!$C$57:$C$776,FALSE)))))</f>
        <v>16 Manufacture of wood and of products of wood and cork, except furniture;
manufacture of articles of straw and plaiting materials</v>
      </c>
      <c r="J2278" s="561" t="s">
        <v>962</v>
      </c>
      <c r="K2278" s="561">
        <v>30633000</v>
      </c>
      <c r="L2278" s="561"/>
      <c r="M2278" s="561"/>
      <c r="N2278" s="561"/>
      <c r="O2278" s="561"/>
      <c r="P2278" s="561"/>
      <c r="Q2278" s="561"/>
      <c r="R2278" s="561"/>
      <c r="S2278" s="561"/>
      <c r="T2278" s="561"/>
      <c r="U2278" s="561"/>
      <c r="V2278" s="561"/>
      <c r="W2278" s="561"/>
      <c r="X2278" s="561"/>
      <c r="Y2278" s="561"/>
      <c r="Z2278" s="561"/>
      <c r="AA2278" s="561"/>
      <c r="AB2278" s="561"/>
      <c r="AC2278" s="561"/>
      <c r="AD2278" s="561"/>
      <c r="AE2278" s="561"/>
      <c r="AF2278" s="561"/>
      <c r="AG2278" s="561">
        <v>4726.6719000000003</v>
      </c>
      <c r="AH2278" s="561">
        <v>4823</v>
      </c>
      <c r="AI2278" s="290" t="s">
        <v>310</v>
      </c>
      <c r="AJ2278" s="290" t="s">
        <v>370</v>
      </c>
    </row>
    <row r="2279" spans="2:36" x14ac:dyDescent="0.25">
      <c r="B2279" s="554">
        <v>2177</v>
      </c>
      <c r="C2279" s="555"/>
      <c r="D2279" s="556"/>
      <c r="E2279" s="290" t="s">
        <v>395</v>
      </c>
      <c r="F2279" s="290" t="s">
        <v>617</v>
      </c>
      <c r="G2279" s="290" t="s">
        <v>397</v>
      </c>
      <c r="H2279" s="183" t="str">
        <f>INDEX(Sector!$D$57:$D$776,MATCH('Energy consumption (raw)'!F2279,Sector!$C$57:$C$776,FALSE))</f>
        <v>Producing animal feed, poultry and aquatic products</v>
      </c>
      <c r="I2279" s="183" t="str">
        <f>IF(G2279=Sector!$B$50,Sector!$B$50,IF(G2279=Sector!$B$51,Sector!$B$51,IF(G2279=Sector!$B$53,Sector!$B$53,INDEX(Sector!$E$57:$E$776,MATCH('Energy consumption (raw)'!F2279,Sector!$C$57:$C$776,FALSE)))))</f>
        <v>10 Manufacture of food products</v>
      </c>
      <c r="J2279" s="561">
        <v>26604000</v>
      </c>
      <c r="K2279" s="561">
        <v>26604000</v>
      </c>
      <c r="L2279" s="561"/>
      <c r="M2279" s="561"/>
      <c r="N2279" s="561"/>
      <c r="O2279" s="561"/>
      <c r="P2279" s="561"/>
      <c r="Q2279" s="561"/>
      <c r="R2279" s="561"/>
      <c r="S2279" s="561"/>
      <c r="T2279" s="561"/>
      <c r="U2279" s="561"/>
      <c r="V2279" s="561"/>
      <c r="W2279" s="561"/>
      <c r="X2279" s="561"/>
      <c r="Y2279" s="561"/>
      <c r="Z2279" s="561"/>
      <c r="AA2279" s="561"/>
      <c r="AB2279" s="561"/>
      <c r="AC2279" s="561"/>
      <c r="AD2279" s="561"/>
      <c r="AE2279" s="561"/>
      <c r="AF2279" s="561"/>
      <c r="AG2279" s="561">
        <v>4104.9972000000007</v>
      </c>
      <c r="AH2279" s="561">
        <v>4356</v>
      </c>
      <c r="AI2279" s="290" t="s">
        <v>310</v>
      </c>
      <c r="AJ2279" s="290" t="s">
        <v>370</v>
      </c>
    </row>
    <row r="2280" spans="2:36" x14ac:dyDescent="0.25">
      <c r="B2280" s="554">
        <v>2178</v>
      </c>
      <c r="C2280" s="555"/>
      <c r="D2280" s="556"/>
      <c r="E2280" s="290" t="s">
        <v>395</v>
      </c>
      <c r="F2280" s="290" t="s">
        <v>461</v>
      </c>
      <c r="G2280" s="290" t="s">
        <v>397</v>
      </c>
      <c r="H2280" s="183" t="str">
        <f>INDEX(Sector!$D$57:$D$776,MATCH('Energy consumption (raw)'!F2280,Sector!$C$57:$C$776,FALSE))</f>
        <v>Iron and steel production</v>
      </c>
      <c r="I2280" s="183" t="str">
        <f>IF(G2280=Sector!$B$50,Sector!$B$50,IF(G2280=Sector!$B$51,Sector!$B$51,IF(G2280=Sector!$B$53,Sector!$B$53,INDEX(Sector!$E$57:$E$776,MATCH('Energy consumption (raw)'!F2280,Sector!$C$57:$C$776,FALSE)))))</f>
        <v>24 Manufacture of basic metals</v>
      </c>
      <c r="J2280" s="561"/>
      <c r="K2280" s="561">
        <v>28871400</v>
      </c>
      <c r="L2280" s="561"/>
      <c r="M2280" s="561"/>
      <c r="N2280" s="561"/>
      <c r="O2280" s="561"/>
      <c r="P2280" s="561"/>
      <c r="Q2280" s="561"/>
      <c r="R2280" s="561"/>
      <c r="S2280" s="561"/>
      <c r="T2280" s="561"/>
      <c r="U2280" s="561"/>
      <c r="V2280" s="561"/>
      <c r="W2280" s="561"/>
      <c r="X2280" s="561"/>
      <c r="Y2280" s="561"/>
      <c r="Z2280" s="561"/>
      <c r="AA2280" s="561"/>
      <c r="AB2280" s="561"/>
      <c r="AC2280" s="561"/>
      <c r="AD2280" s="561"/>
      <c r="AE2280" s="561"/>
      <c r="AF2280" s="561"/>
      <c r="AG2280" s="561">
        <v>4454.8570200000004</v>
      </c>
      <c r="AH2280" s="561">
        <v>4148</v>
      </c>
      <c r="AI2280" s="290" t="s">
        <v>310</v>
      </c>
      <c r="AJ2280" s="290" t="s">
        <v>370</v>
      </c>
    </row>
    <row r="2281" spans="2:36" x14ac:dyDescent="0.25">
      <c r="B2281" s="554">
        <v>2179</v>
      </c>
      <c r="C2281" s="555"/>
      <c r="D2281" s="556"/>
      <c r="E2281" s="290" t="s">
        <v>395</v>
      </c>
      <c r="F2281" s="290" t="s">
        <v>617</v>
      </c>
      <c r="G2281" s="290" t="s">
        <v>397</v>
      </c>
      <c r="H2281" s="183" t="str">
        <f>INDEX(Sector!$D$57:$D$776,MATCH('Energy consumption (raw)'!F2281,Sector!$C$57:$C$776,FALSE))</f>
        <v>Producing animal feed, poultry and aquatic products</v>
      </c>
      <c r="I2281" s="183" t="str">
        <f>IF(G2281=Sector!$B$50,Sector!$B$50,IF(G2281=Sector!$B$51,Sector!$B$51,IF(G2281=Sector!$B$53,Sector!$B$53,INDEX(Sector!$E$57:$E$776,MATCH('Energy consumption (raw)'!F2281,Sector!$C$57:$C$776,FALSE)))))</f>
        <v>10 Manufacture of food products</v>
      </c>
      <c r="J2281" s="561"/>
      <c r="K2281" s="561">
        <v>25651200</v>
      </c>
      <c r="L2281" s="561"/>
      <c r="M2281" s="561"/>
      <c r="N2281" s="561"/>
      <c r="O2281" s="561"/>
      <c r="P2281" s="561"/>
      <c r="Q2281" s="561"/>
      <c r="R2281" s="561"/>
      <c r="S2281" s="561"/>
      <c r="T2281" s="561"/>
      <c r="U2281" s="561"/>
      <c r="V2281" s="561"/>
      <c r="W2281" s="561"/>
      <c r="X2281" s="561"/>
      <c r="Y2281" s="561"/>
      <c r="Z2281" s="561"/>
      <c r="AA2281" s="561"/>
      <c r="AB2281" s="561"/>
      <c r="AC2281" s="561"/>
      <c r="AD2281" s="561"/>
      <c r="AE2281" s="561"/>
      <c r="AF2281" s="561"/>
      <c r="AG2281" s="561">
        <v>3957.9801600000001</v>
      </c>
      <c r="AH2281" s="561">
        <v>4048</v>
      </c>
      <c r="AI2281" s="290" t="s">
        <v>310</v>
      </c>
      <c r="AJ2281" s="290" t="s">
        <v>370</v>
      </c>
    </row>
    <row r="2282" spans="2:36" x14ac:dyDescent="0.25">
      <c r="B2282" s="554">
        <v>2180</v>
      </c>
      <c r="C2282" s="555"/>
      <c r="D2282" s="556"/>
      <c r="E2282" s="290" t="s">
        <v>395</v>
      </c>
      <c r="F2282" s="290" t="s">
        <v>475</v>
      </c>
      <c r="G2282" s="290" t="s">
        <v>397</v>
      </c>
      <c r="H2282" s="183" t="str">
        <f>INDEX(Sector!$D$57:$D$776,MATCH('Energy consumption (raw)'!F2282,Sector!$C$57:$C$776,FALSE))</f>
        <v>Manufacture of paper and paper products</v>
      </c>
      <c r="I2282" s="183" t="str">
        <f>IF(G2282=Sector!$B$50,Sector!$B$50,IF(G2282=Sector!$B$51,Sector!$B$51,IF(G2282=Sector!$B$53,Sector!$B$53,INDEX(Sector!$E$57:$E$776,MATCH('Energy consumption (raw)'!F2282,Sector!$C$57:$C$776,FALSE)))))</f>
        <v>17 Manufacture of paper and paper products</v>
      </c>
      <c r="J2282" s="561"/>
      <c r="K2282" s="561">
        <v>25117000</v>
      </c>
      <c r="L2282" s="561"/>
      <c r="M2282" s="561"/>
      <c r="N2282" s="561"/>
      <c r="O2282" s="561"/>
      <c r="P2282" s="561"/>
      <c r="Q2282" s="561"/>
      <c r="R2282" s="561"/>
      <c r="S2282" s="561"/>
      <c r="T2282" s="561"/>
      <c r="U2282" s="561"/>
      <c r="V2282" s="561"/>
      <c r="W2282" s="561"/>
      <c r="X2282" s="561"/>
      <c r="Y2282" s="561"/>
      <c r="Z2282" s="561"/>
      <c r="AA2282" s="561"/>
      <c r="AB2282" s="561"/>
      <c r="AC2282" s="561"/>
      <c r="AD2282" s="561"/>
      <c r="AE2282" s="561"/>
      <c r="AF2282" s="561"/>
      <c r="AG2282" s="561">
        <v>3875.5531000000001</v>
      </c>
      <c r="AH2282" s="561">
        <v>3613</v>
      </c>
      <c r="AI2282" s="290" t="s">
        <v>310</v>
      </c>
      <c r="AJ2282" s="290" t="s">
        <v>370</v>
      </c>
    </row>
    <row r="2283" spans="2:36" x14ac:dyDescent="0.25">
      <c r="B2283" s="554">
        <v>2181</v>
      </c>
      <c r="C2283" s="555"/>
      <c r="D2283" s="556"/>
      <c r="E2283" s="290" t="s">
        <v>395</v>
      </c>
      <c r="F2283" s="290" t="s">
        <v>400</v>
      </c>
      <c r="G2283" s="290" t="s">
        <v>397</v>
      </c>
      <c r="H2283" s="183" t="str">
        <f>INDEX(Sector!$D$57:$D$776,MATCH('Energy consumption (raw)'!F2283,Sector!$C$57:$C$776,FALSE))</f>
        <v>Producing products from plastic</v>
      </c>
      <c r="I2283" s="183" t="str">
        <f>IF(G2283=Sector!$B$50,Sector!$B$50,IF(G2283=Sector!$B$51,Sector!$B$51,IF(G2283=Sector!$B$53,Sector!$B$53,INDEX(Sector!$E$57:$E$776,MATCH('Energy consumption (raw)'!F2283,Sector!$C$57:$C$776,FALSE)))))</f>
        <v>22 Manufacture of rubber and plastics products</v>
      </c>
      <c r="J2283" s="561"/>
      <c r="K2283" s="561">
        <v>21516400</v>
      </c>
      <c r="L2283" s="561"/>
      <c r="M2283" s="561"/>
      <c r="N2283" s="561"/>
      <c r="O2283" s="561"/>
      <c r="P2283" s="561"/>
      <c r="Q2283" s="561"/>
      <c r="R2283" s="561"/>
      <c r="S2283" s="561"/>
      <c r="T2283" s="561"/>
      <c r="U2283" s="561"/>
      <c r="V2283" s="561"/>
      <c r="W2283" s="561"/>
      <c r="X2283" s="561"/>
      <c r="Y2283" s="561"/>
      <c r="Z2283" s="561"/>
      <c r="AA2283" s="561"/>
      <c r="AB2283" s="561"/>
      <c r="AC2283" s="561"/>
      <c r="AD2283" s="561"/>
      <c r="AE2283" s="561"/>
      <c r="AF2283" s="561"/>
      <c r="AG2283" s="561">
        <v>3319.9805200000001</v>
      </c>
      <c r="AH2283" s="561">
        <v>3574</v>
      </c>
      <c r="AI2283" s="290" t="s">
        <v>310</v>
      </c>
      <c r="AJ2283" s="290" t="s">
        <v>370</v>
      </c>
    </row>
    <row r="2284" spans="2:36" x14ac:dyDescent="0.25">
      <c r="B2284" s="554">
        <v>2182</v>
      </c>
      <c r="C2284" s="555"/>
      <c r="D2284" s="556"/>
      <c r="E2284" s="290" t="s">
        <v>395</v>
      </c>
      <c r="F2284" s="290" t="s">
        <v>560</v>
      </c>
      <c r="G2284" s="290" t="s">
        <v>397</v>
      </c>
      <c r="H2284" s="183" t="str">
        <f>INDEX(Sector!$D$57:$D$776,MATCH('Energy consumption (raw)'!F2284,Sector!$C$57:$C$776,FALSE))</f>
        <v>Production of yarns, woven fabrics and finishing of textile products</v>
      </c>
      <c r="I2284" s="183" t="str">
        <f>IF(G2284=Sector!$B$50,Sector!$B$50,IF(G2284=Sector!$B$51,Sector!$B$51,IF(G2284=Sector!$B$53,Sector!$B$53,INDEX(Sector!$E$57:$E$776,MATCH('Energy consumption (raw)'!F2284,Sector!$C$57:$C$776,FALSE)))))</f>
        <v>13 Manufacture of textiles</v>
      </c>
      <c r="J2284" s="561"/>
      <c r="K2284" s="561">
        <v>21735300</v>
      </c>
      <c r="L2284" s="561"/>
      <c r="M2284" s="561"/>
      <c r="N2284" s="561"/>
      <c r="O2284" s="561"/>
      <c r="P2284" s="561"/>
      <c r="Q2284" s="561"/>
      <c r="R2284" s="561"/>
      <c r="S2284" s="561"/>
      <c r="T2284" s="561"/>
      <c r="U2284" s="561"/>
      <c r="V2284" s="561"/>
      <c r="W2284" s="561"/>
      <c r="X2284" s="561"/>
      <c r="Y2284" s="561"/>
      <c r="Z2284" s="561"/>
      <c r="AA2284" s="561"/>
      <c r="AB2284" s="561"/>
      <c r="AC2284" s="561"/>
      <c r="AD2284" s="561"/>
      <c r="AE2284" s="561"/>
      <c r="AF2284" s="561"/>
      <c r="AG2284" s="561">
        <v>3353.7567900000004</v>
      </c>
      <c r="AH2284" s="561">
        <v>3520</v>
      </c>
      <c r="AI2284" s="290" t="s">
        <v>310</v>
      </c>
      <c r="AJ2284" s="290" t="s">
        <v>370</v>
      </c>
    </row>
    <row r="2285" spans="2:36" x14ac:dyDescent="0.25">
      <c r="B2285" s="554">
        <v>2183</v>
      </c>
      <c r="C2285" s="555"/>
      <c r="D2285" s="556"/>
      <c r="E2285" s="290" t="s">
        <v>395</v>
      </c>
      <c r="F2285" s="290" t="s">
        <v>443</v>
      </c>
      <c r="G2285" s="290" t="s">
        <v>397</v>
      </c>
      <c r="H2285" s="183" t="str">
        <f>INDEX(Sector!$D$57:$D$776,MATCH('Energy consumption (raw)'!F2285,Sector!$C$57:$C$776,FALSE))</f>
        <v>Yarn making</v>
      </c>
      <c r="I2285" s="183" t="str">
        <f>IF(G2285=Sector!$B$50,Sector!$B$50,IF(G2285=Sector!$B$51,Sector!$B$51,IF(G2285=Sector!$B$53,Sector!$B$53,INDEX(Sector!$E$57:$E$776,MATCH('Energy consumption (raw)'!F2285,Sector!$C$57:$C$776,FALSE)))))</f>
        <v>13 Manufacture of textiles</v>
      </c>
      <c r="J2285" s="561"/>
      <c r="K2285" s="561">
        <v>38534000</v>
      </c>
      <c r="L2285" s="561"/>
      <c r="M2285" s="561"/>
      <c r="N2285" s="561"/>
      <c r="O2285" s="561"/>
      <c r="P2285" s="561"/>
      <c r="Q2285" s="561"/>
      <c r="R2285" s="561"/>
      <c r="S2285" s="561"/>
      <c r="T2285" s="561"/>
      <c r="U2285" s="561"/>
      <c r="V2285" s="561"/>
      <c r="W2285" s="561"/>
      <c r="X2285" s="561"/>
      <c r="Y2285" s="561"/>
      <c r="Z2285" s="561"/>
      <c r="AA2285" s="561"/>
      <c r="AB2285" s="561"/>
      <c r="AC2285" s="561"/>
      <c r="AD2285" s="561"/>
      <c r="AE2285" s="561"/>
      <c r="AF2285" s="561"/>
      <c r="AG2285" s="561">
        <v>5945.7962000000007</v>
      </c>
      <c r="AH2285" s="561">
        <v>3505</v>
      </c>
      <c r="AI2285" s="290" t="s">
        <v>310</v>
      </c>
      <c r="AJ2285" s="290" t="s">
        <v>370</v>
      </c>
    </row>
    <row r="2286" spans="2:36" x14ac:dyDescent="0.25">
      <c r="B2286" s="554">
        <v>2184</v>
      </c>
      <c r="C2286" s="555"/>
      <c r="D2286" s="556"/>
      <c r="E2286" s="290" t="s">
        <v>395</v>
      </c>
      <c r="F2286" s="290" t="s">
        <v>963</v>
      </c>
      <c r="G2286" s="290" t="s">
        <v>397</v>
      </c>
      <c r="H2286" s="183" t="str">
        <f>INDEX(Sector!$D$57:$D$776,MATCH('Energy consumption (raw)'!F2286,Sector!$C$57:$C$776,FALSE))</f>
        <v>Scrap recycling</v>
      </c>
      <c r="I2286" s="183" t="str">
        <f>IF(G2286=Sector!$B$50,Sector!$B$50,IF(G2286=Sector!$B$51,Sector!$B$51,IF(G2286=Sector!$B$53,Sector!$B$53,INDEX(Sector!$E$57:$E$776,MATCH('Energy consumption (raw)'!F2286,Sector!$C$57:$C$776,FALSE)))))</f>
        <v>24 Manufacture of basic metals</v>
      </c>
      <c r="J2286" s="561"/>
      <c r="K2286" s="561">
        <v>10939800</v>
      </c>
      <c r="L2286" s="561"/>
      <c r="M2286" s="561"/>
      <c r="N2286" s="561"/>
      <c r="O2286" s="561"/>
      <c r="P2286" s="561"/>
      <c r="Q2286" s="561"/>
      <c r="R2286" s="561"/>
      <c r="S2286" s="561"/>
      <c r="T2286" s="561"/>
      <c r="U2286" s="561"/>
      <c r="V2286" s="561"/>
      <c r="W2286" s="561"/>
      <c r="X2286" s="561"/>
      <c r="Y2286" s="561"/>
      <c r="Z2286" s="561"/>
      <c r="AA2286" s="561"/>
      <c r="AB2286" s="561"/>
      <c r="AC2286" s="561"/>
      <c r="AD2286" s="561"/>
      <c r="AE2286" s="561"/>
      <c r="AF2286" s="561"/>
      <c r="AG2286" s="561">
        <v>1688.0111400000001</v>
      </c>
      <c r="AH2286" s="561">
        <v>3505</v>
      </c>
      <c r="AI2286" s="290" t="s">
        <v>310</v>
      </c>
      <c r="AJ2286" s="290" t="s">
        <v>370</v>
      </c>
    </row>
    <row r="2287" spans="2:36" x14ac:dyDescent="0.25">
      <c r="B2287" s="554">
        <v>2185</v>
      </c>
      <c r="C2287" s="555"/>
      <c r="D2287" s="556"/>
      <c r="E2287" s="290" t="s">
        <v>395</v>
      </c>
      <c r="F2287" s="290" t="s">
        <v>461</v>
      </c>
      <c r="G2287" s="290" t="s">
        <v>397</v>
      </c>
      <c r="H2287" s="183" t="str">
        <f>INDEX(Sector!$D$57:$D$776,MATCH('Energy consumption (raw)'!F2287,Sector!$C$57:$C$776,FALSE))</f>
        <v>Iron and steel production</v>
      </c>
      <c r="I2287" s="183" t="str">
        <f>IF(G2287=Sector!$B$50,Sector!$B$50,IF(G2287=Sector!$B$51,Sector!$B$51,IF(G2287=Sector!$B$53,Sector!$B$53,INDEX(Sector!$E$57:$E$776,MATCH('Energy consumption (raw)'!F2287,Sector!$C$57:$C$776,FALSE)))))</f>
        <v>24 Manufacture of basic metals</v>
      </c>
      <c r="J2287" s="561">
        <v>21392900</v>
      </c>
      <c r="K2287" s="561">
        <v>30436500</v>
      </c>
      <c r="L2287" s="561"/>
      <c r="M2287" s="561"/>
      <c r="N2287" s="561"/>
      <c r="O2287" s="561"/>
      <c r="P2287" s="561"/>
      <c r="Q2287" s="561"/>
      <c r="R2287" s="561"/>
      <c r="S2287" s="561"/>
      <c r="T2287" s="561"/>
      <c r="U2287" s="561"/>
      <c r="V2287" s="561"/>
      <c r="W2287" s="561"/>
      <c r="X2287" s="561"/>
      <c r="Y2287" s="561"/>
      <c r="Z2287" s="561"/>
      <c r="AA2287" s="561"/>
      <c r="AB2287" s="561"/>
      <c r="AC2287" s="561"/>
      <c r="AD2287" s="561"/>
      <c r="AE2287" s="561"/>
      <c r="AF2287" s="561"/>
      <c r="AG2287" s="561">
        <v>4696.3519500000002</v>
      </c>
      <c r="AH2287" s="561">
        <v>3340</v>
      </c>
      <c r="AI2287" s="290" t="s">
        <v>310</v>
      </c>
      <c r="AJ2287" s="290" t="s">
        <v>370</v>
      </c>
    </row>
    <row r="2288" spans="2:36" x14ac:dyDescent="0.25">
      <c r="B2288" s="554">
        <v>2186</v>
      </c>
      <c r="C2288" s="555"/>
      <c r="D2288" s="556"/>
      <c r="E2288" s="290" t="s">
        <v>395</v>
      </c>
      <c r="F2288" s="290" t="s">
        <v>400</v>
      </c>
      <c r="G2288" s="290" t="s">
        <v>397</v>
      </c>
      <c r="H2288" s="183" t="str">
        <f>INDEX(Sector!$D$57:$D$776,MATCH('Energy consumption (raw)'!F2288,Sector!$C$57:$C$776,FALSE))</f>
        <v>Producing products from plastic</v>
      </c>
      <c r="I2288" s="183" t="str">
        <f>IF(G2288=Sector!$B$50,Sector!$B$50,IF(G2288=Sector!$B$51,Sector!$B$51,IF(G2288=Sector!$B$53,Sector!$B$53,INDEX(Sector!$E$57:$E$776,MATCH('Energy consumption (raw)'!F2288,Sector!$C$57:$C$776,FALSE)))))</f>
        <v>22 Manufacture of rubber and plastics products</v>
      </c>
      <c r="J2288" s="561"/>
      <c r="K2288" s="561">
        <v>24117100</v>
      </c>
      <c r="L2288" s="561"/>
      <c r="M2288" s="561"/>
      <c r="N2288" s="561"/>
      <c r="O2288" s="561"/>
      <c r="P2288" s="561"/>
      <c r="Q2288" s="561"/>
      <c r="R2288" s="561"/>
      <c r="S2288" s="561"/>
      <c r="T2288" s="561"/>
      <c r="U2288" s="561"/>
      <c r="V2288" s="561"/>
      <c r="W2288" s="561"/>
      <c r="X2288" s="561"/>
      <c r="Y2288" s="561"/>
      <c r="Z2288" s="561"/>
      <c r="AA2288" s="561"/>
      <c r="AB2288" s="561"/>
      <c r="AC2288" s="561"/>
      <c r="AD2288" s="561"/>
      <c r="AE2288" s="561"/>
      <c r="AF2288" s="561"/>
      <c r="AG2288" s="561">
        <v>3721.2685300000003</v>
      </c>
      <c r="AH2288" s="561">
        <v>3177</v>
      </c>
      <c r="AI2288" s="290" t="s">
        <v>310</v>
      </c>
      <c r="AJ2288" s="290" t="s">
        <v>370</v>
      </c>
    </row>
    <row r="2289" spans="2:36" x14ac:dyDescent="0.25">
      <c r="B2289" s="554">
        <v>2187</v>
      </c>
      <c r="C2289" s="555"/>
      <c r="D2289" s="556"/>
      <c r="E2289" s="290" t="s">
        <v>395</v>
      </c>
      <c r="F2289" s="290" t="s">
        <v>414</v>
      </c>
      <c r="G2289" s="290" t="s">
        <v>397</v>
      </c>
      <c r="H2289" s="183" t="str">
        <f>INDEX(Sector!$D$57:$D$776,MATCH('Energy consumption (raw)'!F2289,Sector!$C$57:$C$776,FALSE))</f>
        <v>Manufacture of spare parts for motor vehicles and motor vehicles</v>
      </c>
      <c r="I2289" s="183" t="str">
        <f>IF(G2289=Sector!$B$50,Sector!$B$50,IF(G2289=Sector!$B$51,Sector!$B$51,IF(G2289=Sector!$B$53,Sector!$B$53,INDEX(Sector!$E$57:$E$776,MATCH('Energy consumption (raw)'!F2289,Sector!$C$57:$C$776,FALSE)))))</f>
        <v>29 Manufacture of motor vehicles, trailers and semi-trailers</v>
      </c>
      <c r="J2289" s="561"/>
      <c r="K2289" s="561">
        <v>22209100</v>
      </c>
      <c r="L2289" s="561"/>
      <c r="M2289" s="561"/>
      <c r="N2289" s="561"/>
      <c r="O2289" s="561"/>
      <c r="P2289" s="561"/>
      <c r="Q2289" s="561"/>
      <c r="R2289" s="561"/>
      <c r="S2289" s="561"/>
      <c r="T2289" s="561"/>
      <c r="U2289" s="561"/>
      <c r="V2289" s="561"/>
      <c r="W2289" s="561"/>
      <c r="X2289" s="561"/>
      <c r="Y2289" s="561"/>
      <c r="Z2289" s="561"/>
      <c r="AA2289" s="561"/>
      <c r="AB2289" s="561"/>
      <c r="AC2289" s="561"/>
      <c r="AD2289" s="561"/>
      <c r="AE2289" s="561"/>
      <c r="AF2289" s="561"/>
      <c r="AG2289" s="561">
        <v>3426.8641300000004</v>
      </c>
      <c r="AH2289" s="561">
        <v>3135</v>
      </c>
      <c r="AI2289" s="290" t="s">
        <v>310</v>
      </c>
      <c r="AJ2289" s="290" t="s">
        <v>370</v>
      </c>
    </row>
    <row r="2290" spans="2:36" x14ac:dyDescent="0.25">
      <c r="B2290" s="554">
        <v>2188</v>
      </c>
      <c r="C2290" s="555"/>
      <c r="D2290" s="556"/>
      <c r="E2290" s="290" t="s">
        <v>395</v>
      </c>
      <c r="F2290" s="290" t="s">
        <v>617</v>
      </c>
      <c r="G2290" s="290" t="s">
        <v>397</v>
      </c>
      <c r="H2290" s="183" t="str">
        <f>INDEX(Sector!$D$57:$D$776,MATCH('Energy consumption (raw)'!F2290,Sector!$C$57:$C$776,FALSE))</f>
        <v>Producing animal feed, poultry and aquatic products</v>
      </c>
      <c r="I2290" s="183" t="str">
        <f>IF(G2290=Sector!$B$50,Sector!$B$50,IF(G2290=Sector!$B$51,Sector!$B$51,IF(G2290=Sector!$B$53,Sector!$B$53,INDEX(Sector!$E$57:$E$776,MATCH('Energy consumption (raw)'!F2290,Sector!$C$57:$C$776,FALSE)))))</f>
        <v>10 Manufacture of food products</v>
      </c>
      <c r="J2290" s="561"/>
      <c r="K2290" s="561">
        <v>21110900</v>
      </c>
      <c r="L2290" s="561"/>
      <c r="M2290" s="561"/>
      <c r="N2290" s="561"/>
      <c r="O2290" s="561"/>
      <c r="P2290" s="561"/>
      <c r="Q2290" s="561"/>
      <c r="R2290" s="561"/>
      <c r="S2290" s="561"/>
      <c r="T2290" s="561"/>
      <c r="U2290" s="561"/>
      <c r="V2290" s="561"/>
      <c r="W2290" s="561"/>
      <c r="X2290" s="561"/>
      <c r="Y2290" s="561"/>
      <c r="Z2290" s="561"/>
      <c r="AA2290" s="561"/>
      <c r="AB2290" s="561"/>
      <c r="AC2290" s="561"/>
      <c r="AD2290" s="561"/>
      <c r="AE2290" s="561"/>
      <c r="AF2290" s="561"/>
      <c r="AG2290" s="561">
        <v>3257.4118700000004</v>
      </c>
      <c r="AH2290" s="561">
        <v>3132</v>
      </c>
      <c r="AI2290" s="290" t="s">
        <v>310</v>
      </c>
      <c r="AJ2290" s="290" t="s">
        <v>370</v>
      </c>
    </row>
    <row r="2291" spans="2:36" x14ac:dyDescent="0.25">
      <c r="B2291" s="554">
        <v>2189</v>
      </c>
      <c r="C2291" s="555"/>
      <c r="D2291" s="556"/>
      <c r="E2291" s="290" t="s">
        <v>395</v>
      </c>
      <c r="F2291" s="290" t="s">
        <v>407</v>
      </c>
      <c r="G2291" s="290" t="s">
        <v>397</v>
      </c>
      <c r="H2291" s="183" t="str">
        <f>INDEX(Sector!$D$57:$D$776,MATCH('Energy consumption (raw)'!F2291,Sector!$C$57:$C$776,FALSE))</f>
        <v>Electronic components manufacturing</v>
      </c>
      <c r="I2291" s="183" t="str">
        <f>IF(G2291=Sector!$B$50,Sector!$B$50,IF(G2291=Sector!$B$51,Sector!$B$51,IF(G2291=Sector!$B$53,Sector!$B$53,INDEX(Sector!$E$57:$E$776,MATCH('Energy consumption (raw)'!F2291,Sector!$C$57:$C$776,FALSE)))))</f>
        <v>26 Manufacture of computer, electronic and optical products</v>
      </c>
      <c r="J2291" s="561"/>
      <c r="K2291" s="561">
        <v>15505700</v>
      </c>
      <c r="L2291" s="561"/>
      <c r="M2291" s="561"/>
      <c r="N2291" s="561"/>
      <c r="O2291" s="561"/>
      <c r="P2291" s="561"/>
      <c r="Q2291" s="561"/>
      <c r="R2291" s="561"/>
      <c r="S2291" s="561"/>
      <c r="T2291" s="561"/>
      <c r="U2291" s="561"/>
      <c r="V2291" s="561"/>
      <c r="W2291" s="561"/>
      <c r="X2291" s="561"/>
      <c r="Y2291" s="561"/>
      <c r="Z2291" s="561"/>
      <c r="AA2291" s="561"/>
      <c r="AB2291" s="561"/>
      <c r="AC2291" s="561"/>
      <c r="AD2291" s="561"/>
      <c r="AE2291" s="561"/>
      <c r="AF2291" s="561"/>
      <c r="AG2291" s="561">
        <v>2392.5295100000003</v>
      </c>
      <c r="AH2291" s="561">
        <v>3060</v>
      </c>
      <c r="AI2291" s="290" t="s">
        <v>310</v>
      </c>
      <c r="AJ2291" s="290" t="s">
        <v>370</v>
      </c>
    </row>
    <row r="2292" spans="2:36" x14ac:dyDescent="0.25">
      <c r="B2292" s="554">
        <v>2190</v>
      </c>
      <c r="C2292" s="555"/>
      <c r="D2292" s="556"/>
      <c r="E2292" s="290" t="s">
        <v>395</v>
      </c>
      <c r="F2292" s="290" t="s">
        <v>400</v>
      </c>
      <c r="G2292" s="290" t="s">
        <v>397</v>
      </c>
      <c r="H2292" s="183" t="str">
        <f>INDEX(Sector!$D$57:$D$776,MATCH('Energy consumption (raw)'!F2292,Sector!$C$57:$C$776,FALSE))</f>
        <v>Producing products from plastic</v>
      </c>
      <c r="I2292" s="183" t="str">
        <f>IF(G2292=Sector!$B$50,Sector!$B$50,IF(G2292=Sector!$B$51,Sector!$B$51,IF(G2292=Sector!$B$53,Sector!$B$53,INDEX(Sector!$E$57:$E$776,MATCH('Energy consumption (raw)'!F2292,Sector!$C$57:$C$776,FALSE)))))</f>
        <v>22 Manufacture of rubber and plastics products</v>
      </c>
      <c r="J2292" s="561">
        <v>7641800</v>
      </c>
      <c r="K2292" s="561">
        <v>7641800</v>
      </c>
      <c r="L2292" s="561"/>
      <c r="M2292" s="561"/>
      <c r="N2292" s="561"/>
      <c r="O2292" s="561"/>
      <c r="P2292" s="561"/>
      <c r="Q2292" s="561"/>
      <c r="R2292" s="561"/>
      <c r="S2292" s="561"/>
      <c r="T2292" s="561"/>
      <c r="U2292" s="561"/>
      <c r="V2292" s="561"/>
      <c r="W2292" s="561"/>
      <c r="X2292" s="561"/>
      <c r="Y2292" s="561"/>
      <c r="Z2292" s="561"/>
      <c r="AA2292" s="561"/>
      <c r="AB2292" s="561"/>
      <c r="AC2292" s="561"/>
      <c r="AD2292" s="561"/>
      <c r="AE2292" s="561"/>
      <c r="AF2292" s="561"/>
      <c r="AG2292" s="561">
        <v>1179.1297400000001</v>
      </c>
      <c r="AH2292" s="561">
        <v>2959</v>
      </c>
      <c r="AI2292" s="290" t="s">
        <v>310</v>
      </c>
      <c r="AJ2292" s="290" t="s">
        <v>370</v>
      </c>
    </row>
    <row r="2293" spans="2:36" x14ac:dyDescent="0.25">
      <c r="B2293" s="554">
        <v>2191</v>
      </c>
      <c r="C2293" s="555"/>
      <c r="D2293" s="556"/>
      <c r="E2293" s="290" t="s">
        <v>395</v>
      </c>
      <c r="F2293" s="290" t="s">
        <v>443</v>
      </c>
      <c r="G2293" s="290" t="s">
        <v>397</v>
      </c>
      <c r="H2293" s="183" t="str">
        <f>INDEX(Sector!$D$57:$D$776,MATCH('Energy consumption (raw)'!F2293,Sector!$C$57:$C$776,FALSE))</f>
        <v>Yarn making</v>
      </c>
      <c r="I2293" s="183" t="str">
        <f>IF(G2293=Sector!$B$50,Sector!$B$50,IF(G2293=Sector!$B$51,Sector!$B$51,IF(G2293=Sector!$B$53,Sector!$B$53,INDEX(Sector!$E$57:$E$776,MATCH('Energy consumption (raw)'!F2293,Sector!$C$57:$C$776,FALSE)))))</f>
        <v>13 Manufacture of textiles</v>
      </c>
      <c r="J2293" s="561">
        <v>16592900</v>
      </c>
      <c r="K2293" s="561">
        <v>16592900</v>
      </c>
      <c r="L2293" s="561"/>
      <c r="M2293" s="561"/>
      <c r="N2293" s="561"/>
      <c r="O2293" s="561"/>
      <c r="P2293" s="561"/>
      <c r="Q2293" s="561"/>
      <c r="R2293" s="561"/>
      <c r="S2293" s="561"/>
      <c r="T2293" s="561"/>
      <c r="U2293" s="561"/>
      <c r="V2293" s="561"/>
      <c r="W2293" s="561"/>
      <c r="X2293" s="561"/>
      <c r="Y2293" s="561"/>
      <c r="Z2293" s="561"/>
      <c r="AA2293" s="561"/>
      <c r="AB2293" s="561"/>
      <c r="AC2293" s="561"/>
      <c r="AD2293" s="561"/>
      <c r="AE2293" s="561"/>
      <c r="AF2293" s="561"/>
      <c r="AG2293" s="561">
        <v>2560.2844700000001</v>
      </c>
      <c r="AH2293" s="561">
        <v>2817</v>
      </c>
      <c r="AI2293" s="290" t="s">
        <v>310</v>
      </c>
      <c r="AJ2293" s="290" t="s">
        <v>370</v>
      </c>
    </row>
    <row r="2294" spans="2:36" x14ac:dyDescent="0.25">
      <c r="B2294" s="554">
        <v>2192</v>
      </c>
      <c r="C2294" s="555"/>
      <c r="D2294" s="556"/>
      <c r="E2294" s="290" t="s">
        <v>395</v>
      </c>
      <c r="F2294" s="290" t="s">
        <v>400</v>
      </c>
      <c r="G2294" s="290" t="s">
        <v>397</v>
      </c>
      <c r="H2294" s="183" t="str">
        <f>INDEX(Sector!$D$57:$D$776,MATCH('Energy consumption (raw)'!F2294,Sector!$C$57:$C$776,FALSE))</f>
        <v>Producing products from plastic</v>
      </c>
      <c r="I2294" s="183" t="str">
        <f>IF(G2294=Sector!$B$50,Sector!$B$50,IF(G2294=Sector!$B$51,Sector!$B$51,IF(G2294=Sector!$B$53,Sector!$B$53,INDEX(Sector!$E$57:$E$776,MATCH('Energy consumption (raw)'!F2294,Sector!$C$57:$C$776,FALSE)))))</f>
        <v>22 Manufacture of rubber and plastics products</v>
      </c>
      <c r="J2294" s="561"/>
      <c r="K2294" s="561">
        <v>23444500</v>
      </c>
      <c r="L2294" s="561"/>
      <c r="M2294" s="561"/>
      <c r="N2294" s="561"/>
      <c r="O2294" s="561"/>
      <c r="P2294" s="561"/>
      <c r="Q2294" s="561"/>
      <c r="R2294" s="561"/>
      <c r="S2294" s="561"/>
      <c r="T2294" s="561"/>
      <c r="U2294" s="561"/>
      <c r="V2294" s="561"/>
      <c r="W2294" s="561"/>
      <c r="X2294" s="561"/>
      <c r="Y2294" s="561"/>
      <c r="Z2294" s="561"/>
      <c r="AA2294" s="561"/>
      <c r="AB2294" s="561"/>
      <c r="AC2294" s="561"/>
      <c r="AD2294" s="561"/>
      <c r="AE2294" s="561"/>
      <c r="AF2294" s="561"/>
      <c r="AG2294" s="561">
        <v>3617.4863500000001</v>
      </c>
      <c r="AH2294" s="561">
        <v>2764</v>
      </c>
      <c r="AI2294" s="290" t="s">
        <v>310</v>
      </c>
      <c r="AJ2294" s="290" t="s">
        <v>370</v>
      </c>
    </row>
    <row r="2295" spans="2:36" x14ac:dyDescent="0.25">
      <c r="B2295" s="554">
        <v>2193</v>
      </c>
      <c r="C2295" s="555"/>
      <c r="D2295" s="556"/>
      <c r="E2295" s="290" t="s">
        <v>395</v>
      </c>
      <c r="F2295" s="290" t="s">
        <v>400</v>
      </c>
      <c r="G2295" s="290" t="s">
        <v>397</v>
      </c>
      <c r="H2295" s="183" t="str">
        <f>INDEX(Sector!$D$57:$D$776,MATCH('Energy consumption (raw)'!F2295,Sector!$C$57:$C$776,FALSE))</f>
        <v>Producing products from plastic</v>
      </c>
      <c r="I2295" s="183" t="str">
        <f>IF(G2295=Sector!$B$50,Sector!$B$50,IF(G2295=Sector!$B$51,Sector!$B$51,IF(G2295=Sector!$B$53,Sector!$B$53,INDEX(Sector!$E$57:$E$776,MATCH('Energy consumption (raw)'!F2295,Sector!$C$57:$C$776,FALSE)))))</f>
        <v>22 Manufacture of rubber and plastics products</v>
      </c>
      <c r="J2295" s="561">
        <v>7641500</v>
      </c>
      <c r="K2295" s="561">
        <v>15065000</v>
      </c>
      <c r="L2295" s="561"/>
      <c r="M2295" s="561"/>
      <c r="N2295" s="561"/>
      <c r="O2295" s="561"/>
      <c r="P2295" s="561"/>
      <c r="Q2295" s="561"/>
      <c r="R2295" s="561"/>
      <c r="S2295" s="561"/>
      <c r="T2295" s="561"/>
      <c r="U2295" s="561"/>
      <c r="V2295" s="561"/>
      <c r="W2295" s="561"/>
      <c r="X2295" s="561"/>
      <c r="Y2295" s="561"/>
      <c r="Z2295" s="561"/>
      <c r="AA2295" s="561"/>
      <c r="AB2295" s="561"/>
      <c r="AC2295" s="561"/>
      <c r="AD2295" s="561"/>
      <c r="AE2295" s="561"/>
      <c r="AF2295" s="561"/>
      <c r="AG2295" s="561">
        <v>2324.5295000000001</v>
      </c>
      <c r="AH2295" s="561">
        <v>2753</v>
      </c>
      <c r="AI2295" s="290" t="s">
        <v>310</v>
      </c>
      <c r="AJ2295" s="290" t="s">
        <v>370</v>
      </c>
    </row>
    <row r="2296" spans="2:36" x14ac:dyDescent="0.25">
      <c r="B2296" s="554">
        <v>2194</v>
      </c>
      <c r="C2296" s="555"/>
      <c r="D2296" s="556"/>
      <c r="E2296" s="290" t="s">
        <v>395</v>
      </c>
      <c r="F2296" s="290" t="s">
        <v>964</v>
      </c>
      <c r="G2296" s="290" t="s">
        <v>397</v>
      </c>
      <c r="H2296" s="183" t="str">
        <f>INDEX(Sector!$D$57:$D$776,MATCH('Energy consumption (raw)'!F2296,Sector!$C$57:$C$776,FALSE))</f>
        <v>Processing and preserving vegetables</v>
      </c>
      <c r="I2296" s="183" t="str">
        <f>IF(G2296=Sector!$B$50,Sector!$B$50,IF(G2296=Sector!$B$51,Sector!$B$51,IF(G2296=Sector!$B$53,Sector!$B$53,INDEX(Sector!$E$57:$E$776,MATCH('Energy consumption (raw)'!F2296,Sector!$C$57:$C$776,FALSE)))))</f>
        <v>10 Manufacture of food products</v>
      </c>
      <c r="J2296" s="561"/>
      <c r="K2296" s="561">
        <v>16458700</v>
      </c>
      <c r="L2296" s="561"/>
      <c r="M2296" s="561"/>
      <c r="N2296" s="561"/>
      <c r="O2296" s="561"/>
      <c r="P2296" s="561"/>
      <c r="Q2296" s="561"/>
      <c r="R2296" s="561"/>
      <c r="S2296" s="561"/>
      <c r="T2296" s="561"/>
      <c r="U2296" s="561"/>
      <c r="V2296" s="561"/>
      <c r="W2296" s="561"/>
      <c r="X2296" s="561"/>
      <c r="Y2296" s="561"/>
      <c r="Z2296" s="561"/>
      <c r="AA2296" s="561"/>
      <c r="AB2296" s="561"/>
      <c r="AC2296" s="561"/>
      <c r="AD2296" s="561"/>
      <c r="AE2296" s="561"/>
      <c r="AF2296" s="561"/>
      <c r="AG2296" s="561">
        <v>2539.5774100000003</v>
      </c>
      <c r="AH2296" s="561">
        <v>2675</v>
      </c>
      <c r="AI2296" s="290" t="s">
        <v>310</v>
      </c>
      <c r="AJ2296" s="290" t="s">
        <v>370</v>
      </c>
    </row>
    <row r="2297" spans="2:36" x14ac:dyDescent="0.25">
      <c r="B2297" s="554">
        <v>2195</v>
      </c>
      <c r="C2297" s="555"/>
      <c r="D2297" s="556"/>
      <c r="E2297" s="290" t="s">
        <v>395</v>
      </c>
      <c r="F2297" s="290" t="s">
        <v>475</v>
      </c>
      <c r="G2297" s="290" t="s">
        <v>397</v>
      </c>
      <c r="H2297" s="183" t="str">
        <f>INDEX(Sector!$D$57:$D$776,MATCH('Energy consumption (raw)'!F2297,Sector!$C$57:$C$776,FALSE))</f>
        <v>Manufacture of paper and paper products</v>
      </c>
      <c r="I2297" s="183" t="str">
        <f>IF(G2297=Sector!$B$50,Sector!$B$50,IF(G2297=Sector!$B$51,Sector!$B$51,IF(G2297=Sector!$B$53,Sector!$B$53,INDEX(Sector!$E$57:$E$776,MATCH('Energy consumption (raw)'!F2297,Sector!$C$57:$C$776,FALSE)))))</f>
        <v>17 Manufacture of paper and paper products</v>
      </c>
      <c r="J2297" s="561"/>
      <c r="K2297" s="561">
        <v>17494400</v>
      </c>
      <c r="L2297" s="561"/>
      <c r="M2297" s="561"/>
      <c r="N2297" s="561"/>
      <c r="O2297" s="561"/>
      <c r="P2297" s="561"/>
      <c r="Q2297" s="561"/>
      <c r="R2297" s="561"/>
      <c r="S2297" s="561"/>
      <c r="T2297" s="561"/>
      <c r="U2297" s="561"/>
      <c r="V2297" s="561"/>
      <c r="W2297" s="561"/>
      <c r="X2297" s="561"/>
      <c r="Y2297" s="561"/>
      <c r="Z2297" s="561"/>
      <c r="AA2297" s="561"/>
      <c r="AB2297" s="561"/>
      <c r="AC2297" s="561"/>
      <c r="AD2297" s="561"/>
      <c r="AE2297" s="561"/>
      <c r="AF2297" s="561"/>
      <c r="AG2297" s="561">
        <v>2699.3859200000002</v>
      </c>
      <c r="AH2297" s="561">
        <v>2473</v>
      </c>
      <c r="AI2297" s="290" t="s">
        <v>310</v>
      </c>
      <c r="AJ2297" s="290" t="s">
        <v>370</v>
      </c>
    </row>
    <row r="2298" spans="2:36" x14ac:dyDescent="0.25">
      <c r="B2298" s="554">
        <v>2196</v>
      </c>
      <c r="C2298" s="555"/>
      <c r="D2298" s="556"/>
      <c r="E2298" s="290" t="s">
        <v>395</v>
      </c>
      <c r="F2298" s="290" t="s">
        <v>511</v>
      </c>
      <c r="G2298" s="290" t="s">
        <v>397</v>
      </c>
      <c r="H2298" s="183" t="str">
        <f>INDEX(Sector!$D$57:$D$776,MATCH('Energy consumption (raw)'!F2298,Sector!$C$57:$C$776,FALSE))</f>
        <v>Producing shoes</v>
      </c>
      <c r="I2298" s="183" t="str">
        <f>IF(G2298=Sector!$B$50,Sector!$B$50,IF(G2298=Sector!$B$51,Sector!$B$51,IF(G2298=Sector!$B$53,Sector!$B$53,INDEX(Sector!$E$57:$E$776,MATCH('Energy consumption (raw)'!F2298,Sector!$C$57:$C$776,FALSE)))))</f>
        <v>14 Manufacture of wearing apparel</v>
      </c>
      <c r="J2298" s="561"/>
      <c r="K2298" s="561">
        <v>13107300</v>
      </c>
      <c r="L2298" s="561"/>
      <c r="M2298" s="561"/>
      <c r="N2298" s="561"/>
      <c r="O2298" s="561"/>
      <c r="P2298" s="561"/>
      <c r="Q2298" s="561"/>
      <c r="R2298" s="561"/>
      <c r="S2298" s="561"/>
      <c r="T2298" s="561"/>
      <c r="U2298" s="561"/>
      <c r="V2298" s="561"/>
      <c r="W2298" s="561"/>
      <c r="X2298" s="561"/>
      <c r="Y2298" s="561"/>
      <c r="Z2298" s="561"/>
      <c r="AA2298" s="561"/>
      <c r="AB2298" s="561"/>
      <c r="AC2298" s="561"/>
      <c r="AD2298" s="561"/>
      <c r="AE2298" s="561"/>
      <c r="AF2298" s="561"/>
      <c r="AG2298" s="561">
        <v>2022.4563900000001</v>
      </c>
      <c r="AH2298" s="561">
        <v>2333</v>
      </c>
      <c r="AI2298" s="290" t="s">
        <v>310</v>
      </c>
      <c r="AJ2298" s="290" t="s">
        <v>370</v>
      </c>
    </row>
    <row r="2299" spans="2:36" x14ac:dyDescent="0.25">
      <c r="B2299" s="554">
        <v>2197</v>
      </c>
      <c r="C2299" s="555"/>
      <c r="D2299" s="556"/>
      <c r="E2299" s="290" t="s">
        <v>395</v>
      </c>
      <c r="F2299" s="290" t="s">
        <v>965</v>
      </c>
      <c r="G2299" s="290" t="s">
        <v>397</v>
      </c>
      <c r="H2299" s="183" t="str">
        <f>INDEX(Sector!$D$57:$D$776,MATCH('Energy consumption (raw)'!F2299,Sector!$C$57:$C$776,FALSE))</f>
        <v>Food processing</v>
      </c>
      <c r="I2299" s="183" t="str">
        <f>IF(G2299=Sector!$B$50,Sector!$B$50,IF(G2299=Sector!$B$51,Sector!$B$51,IF(G2299=Sector!$B$53,Sector!$B$53,INDEX(Sector!$E$57:$E$776,MATCH('Energy consumption (raw)'!F2299,Sector!$C$57:$C$776,FALSE)))))</f>
        <v>10 Manufacture of food products</v>
      </c>
      <c r="J2299" s="561"/>
      <c r="K2299" s="561">
        <v>17160000</v>
      </c>
      <c r="L2299" s="561"/>
      <c r="M2299" s="561"/>
      <c r="N2299" s="561"/>
      <c r="O2299" s="561"/>
      <c r="P2299" s="561"/>
      <c r="Q2299" s="561"/>
      <c r="R2299" s="561"/>
      <c r="S2299" s="561"/>
      <c r="T2299" s="561"/>
      <c r="U2299" s="561"/>
      <c r="V2299" s="561"/>
      <c r="W2299" s="561"/>
      <c r="X2299" s="561"/>
      <c r="Y2299" s="561"/>
      <c r="Z2299" s="561"/>
      <c r="AA2299" s="561"/>
      <c r="AB2299" s="561"/>
      <c r="AC2299" s="561"/>
      <c r="AD2299" s="561"/>
      <c r="AE2299" s="561"/>
      <c r="AF2299" s="561"/>
      <c r="AG2299" s="561">
        <v>2647.788</v>
      </c>
      <c r="AH2299" s="561">
        <v>2306</v>
      </c>
      <c r="AI2299" s="290" t="s">
        <v>310</v>
      </c>
      <c r="AJ2299" s="290" t="s">
        <v>370</v>
      </c>
    </row>
    <row r="2300" spans="2:36" x14ac:dyDescent="0.25">
      <c r="B2300" s="554">
        <v>2198</v>
      </c>
      <c r="C2300" s="555"/>
      <c r="D2300" s="556"/>
      <c r="E2300" s="290" t="s">
        <v>395</v>
      </c>
      <c r="F2300" s="290" t="s">
        <v>461</v>
      </c>
      <c r="G2300" s="290" t="s">
        <v>397</v>
      </c>
      <c r="H2300" s="183" t="str">
        <f>INDEX(Sector!$D$57:$D$776,MATCH('Energy consumption (raw)'!F2300,Sector!$C$57:$C$776,FALSE))</f>
        <v>Iron and steel production</v>
      </c>
      <c r="I2300" s="183" t="str">
        <f>IF(G2300=Sector!$B$50,Sector!$B$50,IF(G2300=Sector!$B$51,Sector!$B$51,IF(G2300=Sector!$B$53,Sector!$B$53,INDEX(Sector!$E$57:$E$776,MATCH('Energy consumption (raw)'!F2300,Sector!$C$57:$C$776,FALSE)))))</f>
        <v>24 Manufacture of basic metals</v>
      </c>
      <c r="J2300" s="561"/>
      <c r="K2300" s="561">
        <v>10885700</v>
      </c>
      <c r="L2300" s="561"/>
      <c r="M2300" s="561"/>
      <c r="N2300" s="561"/>
      <c r="O2300" s="561"/>
      <c r="P2300" s="561"/>
      <c r="Q2300" s="561"/>
      <c r="R2300" s="561"/>
      <c r="S2300" s="561"/>
      <c r="T2300" s="561"/>
      <c r="U2300" s="561"/>
      <c r="V2300" s="561"/>
      <c r="W2300" s="561"/>
      <c r="X2300" s="561"/>
      <c r="Y2300" s="561"/>
      <c r="Z2300" s="561"/>
      <c r="AA2300" s="561"/>
      <c r="AB2300" s="561"/>
      <c r="AC2300" s="561"/>
      <c r="AD2300" s="561"/>
      <c r="AE2300" s="561"/>
      <c r="AF2300" s="561"/>
      <c r="AG2300" s="561">
        <v>1679.6635100000001</v>
      </c>
      <c r="AH2300" s="561">
        <v>2290</v>
      </c>
      <c r="AI2300" s="290" t="s">
        <v>310</v>
      </c>
      <c r="AJ2300" s="290" t="s">
        <v>370</v>
      </c>
    </row>
    <row r="2301" spans="2:36" x14ac:dyDescent="0.25">
      <c r="B2301" s="554">
        <v>2199</v>
      </c>
      <c r="C2301" s="555"/>
      <c r="D2301" s="556"/>
      <c r="E2301" s="290" t="s">
        <v>395</v>
      </c>
      <c r="F2301" s="290" t="s">
        <v>400</v>
      </c>
      <c r="G2301" s="290" t="s">
        <v>397</v>
      </c>
      <c r="H2301" s="183" t="str">
        <f>INDEX(Sector!$D$57:$D$776,MATCH('Energy consumption (raw)'!F2301,Sector!$C$57:$C$776,FALSE))</f>
        <v>Producing products from plastic</v>
      </c>
      <c r="I2301" s="183" t="str">
        <f>IF(G2301=Sector!$B$50,Sector!$B$50,IF(G2301=Sector!$B$51,Sector!$B$51,IF(G2301=Sector!$B$53,Sector!$B$53,INDEX(Sector!$E$57:$E$776,MATCH('Energy consumption (raw)'!F2301,Sector!$C$57:$C$776,FALSE)))))</f>
        <v>22 Manufacture of rubber and plastics products</v>
      </c>
      <c r="J2301" s="561"/>
      <c r="K2301" s="561">
        <v>17470100</v>
      </c>
      <c r="L2301" s="561"/>
      <c r="M2301" s="561"/>
      <c r="N2301" s="561"/>
      <c r="O2301" s="561"/>
      <c r="P2301" s="561"/>
      <c r="Q2301" s="561"/>
      <c r="R2301" s="561"/>
      <c r="S2301" s="561"/>
      <c r="T2301" s="561"/>
      <c r="U2301" s="561"/>
      <c r="V2301" s="561"/>
      <c r="W2301" s="561"/>
      <c r="X2301" s="561"/>
      <c r="Y2301" s="561"/>
      <c r="Z2301" s="561"/>
      <c r="AA2301" s="561"/>
      <c r="AB2301" s="561"/>
      <c r="AC2301" s="561"/>
      <c r="AD2301" s="561"/>
      <c r="AE2301" s="561"/>
      <c r="AF2301" s="561"/>
      <c r="AG2301" s="561">
        <v>2695.63643</v>
      </c>
      <c r="AH2301" s="561">
        <v>2259</v>
      </c>
      <c r="AI2301" s="290" t="s">
        <v>310</v>
      </c>
      <c r="AJ2301" s="290" t="s">
        <v>370</v>
      </c>
    </row>
    <row r="2302" spans="2:36" x14ac:dyDescent="0.25">
      <c r="B2302" s="554">
        <v>2200</v>
      </c>
      <c r="C2302" s="555"/>
      <c r="D2302" s="556"/>
      <c r="E2302" s="290" t="s">
        <v>395</v>
      </c>
      <c r="F2302" s="290" t="s">
        <v>443</v>
      </c>
      <c r="G2302" s="290" t="s">
        <v>397</v>
      </c>
      <c r="H2302" s="183" t="str">
        <f>INDEX(Sector!$D$57:$D$776,MATCH('Energy consumption (raw)'!F2302,Sector!$C$57:$C$776,FALSE))</f>
        <v>Yarn making</v>
      </c>
      <c r="I2302" s="183" t="str">
        <f>IF(G2302=Sector!$B$50,Sector!$B$50,IF(G2302=Sector!$B$51,Sector!$B$51,IF(G2302=Sector!$B$53,Sector!$B$53,INDEX(Sector!$E$57:$E$776,MATCH('Energy consumption (raw)'!F2302,Sector!$C$57:$C$776,FALSE)))))</f>
        <v>13 Manufacture of textiles</v>
      </c>
      <c r="J2302" s="561"/>
      <c r="K2302" s="561">
        <v>14146200</v>
      </c>
      <c r="L2302" s="561"/>
      <c r="M2302" s="561"/>
      <c r="N2302" s="561"/>
      <c r="O2302" s="561"/>
      <c r="P2302" s="561"/>
      <c r="Q2302" s="561"/>
      <c r="R2302" s="561"/>
      <c r="S2302" s="561"/>
      <c r="T2302" s="561"/>
      <c r="U2302" s="561"/>
      <c r="V2302" s="561"/>
      <c r="W2302" s="561"/>
      <c r="X2302" s="561"/>
      <c r="Y2302" s="561"/>
      <c r="Z2302" s="561"/>
      <c r="AA2302" s="561"/>
      <c r="AB2302" s="561"/>
      <c r="AC2302" s="561"/>
      <c r="AD2302" s="561"/>
      <c r="AE2302" s="561"/>
      <c r="AF2302" s="561"/>
      <c r="AG2302" s="561">
        <v>2182.75866</v>
      </c>
      <c r="AH2302" s="561">
        <v>2132</v>
      </c>
      <c r="AI2302" s="290" t="s">
        <v>310</v>
      </c>
      <c r="AJ2302" s="290" t="s">
        <v>370</v>
      </c>
    </row>
    <row r="2303" spans="2:36" x14ac:dyDescent="0.25">
      <c r="B2303" s="554">
        <v>2201</v>
      </c>
      <c r="C2303" s="555"/>
      <c r="D2303" s="556"/>
      <c r="E2303" s="290" t="s">
        <v>395</v>
      </c>
      <c r="F2303" s="290" t="s">
        <v>443</v>
      </c>
      <c r="G2303" s="290" t="s">
        <v>397</v>
      </c>
      <c r="H2303" s="183" t="str">
        <f>INDEX(Sector!$D$57:$D$776,MATCH('Energy consumption (raw)'!F2303,Sector!$C$57:$C$776,FALSE))</f>
        <v>Yarn making</v>
      </c>
      <c r="I2303" s="183" t="str">
        <f>IF(G2303=Sector!$B$50,Sector!$B$50,IF(G2303=Sector!$B$51,Sector!$B$51,IF(G2303=Sector!$B$53,Sector!$B$53,INDEX(Sector!$E$57:$E$776,MATCH('Energy consumption (raw)'!F2303,Sector!$C$57:$C$776,FALSE)))))</f>
        <v>13 Manufacture of textiles</v>
      </c>
      <c r="J2303" s="561">
        <v>11086321</v>
      </c>
      <c r="K2303" s="561">
        <v>11970521</v>
      </c>
      <c r="L2303" s="561"/>
      <c r="M2303" s="561"/>
      <c r="N2303" s="561"/>
      <c r="O2303" s="561"/>
      <c r="P2303" s="561"/>
      <c r="Q2303" s="561"/>
      <c r="R2303" s="561"/>
      <c r="S2303" s="561"/>
      <c r="T2303" s="561"/>
      <c r="U2303" s="561"/>
      <c r="V2303" s="561"/>
      <c r="W2303" s="561"/>
      <c r="X2303" s="561"/>
      <c r="Y2303" s="561"/>
      <c r="Z2303" s="561"/>
      <c r="AA2303" s="561"/>
      <c r="AB2303" s="561"/>
      <c r="AC2303" s="561"/>
      <c r="AD2303" s="561"/>
      <c r="AE2303" s="561"/>
      <c r="AF2303" s="561"/>
      <c r="AG2303" s="561">
        <v>1847.0513903000001</v>
      </c>
      <c r="AH2303" s="561">
        <v>2104</v>
      </c>
      <c r="AI2303" s="290" t="s">
        <v>310</v>
      </c>
      <c r="AJ2303" s="290" t="s">
        <v>370</v>
      </c>
    </row>
    <row r="2304" spans="2:36" x14ac:dyDescent="0.25">
      <c r="B2304" s="554">
        <v>2202</v>
      </c>
      <c r="C2304" s="555"/>
      <c r="D2304" s="556"/>
      <c r="E2304" s="290" t="s">
        <v>395</v>
      </c>
      <c r="F2304" s="290" t="s">
        <v>966</v>
      </c>
      <c r="G2304" s="290" t="s">
        <v>397</v>
      </c>
      <c r="H2304" s="183" t="str">
        <f>INDEX(Sector!$D$57:$D$776,MATCH('Energy consumption (raw)'!F2304,Sector!$C$57:$C$776,FALSE))</f>
        <v>Manufacture of metal products</v>
      </c>
      <c r="I2304" s="183" t="str">
        <f>IF(G2304=Sector!$B$50,Sector!$B$50,IF(G2304=Sector!$B$51,Sector!$B$51,IF(G2304=Sector!$B$53,Sector!$B$53,INDEX(Sector!$E$57:$E$776,MATCH('Energy consumption (raw)'!F2304,Sector!$C$57:$C$776,FALSE)))))</f>
        <v>25 Manufacture of fabricated metal products, except machinery and equipment</v>
      </c>
      <c r="J2304" s="561"/>
      <c r="K2304" s="561">
        <v>15616800</v>
      </c>
      <c r="L2304" s="561"/>
      <c r="M2304" s="561"/>
      <c r="N2304" s="561"/>
      <c r="O2304" s="561"/>
      <c r="P2304" s="561"/>
      <c r="Q2304" s="561"/>
      <c r="R2304" s="561"/>
      <c r="S2304" s="561"/>
      <c r="T2304" s="561"/>
      <c r="U2304" s="561"/>
      <c r="V2304" s="561"/>
      <c r="W2304" s="561"/>
      <c r="X2304" s="561"/>
      <c r="Y2304" s="561"/>
      <c r="Z2304" s="561"/>
      <c r="AA2304" s="561"/>
      <c r="AB2304" s="561"/>
      <c r="AC2304" s="561"/>
      <c r="AD2304" s="561"/>
      <c r="AE2304" s="561"/>
      <c r="AF2304" s="561"/>
      <c r="AG2304" s="561">
        <v>2409.6722400000003</v>
      </c>
      <c r="AH2304" s="561">
        <v>2077</v>
      </c>
      <c r="AI2304" s="290" t="s">
        <v>310</v>
      </c>
      <c r="AJ2304" s="290" t="s">
        <v>370</v>
      </c>
    </row>
    <row r="2305" spans="2:36" x14ac:dyDescent="0.25">
      <c r="B2305" s="554">
        <v>2203</v>
      </c>
      <c r="C2305" s="555"/>
      <c r="D2305" s="556"/>
      <c r="E2305" s="290" t="s">
        <v>395</v>
      </c>
      <c r="F2305" s="290" t="s">
        <v>417</v>
      </c>
      <c r="G2305" s="290" t="s">
        <v>397</v>
      </c>
      <c r="H2305" s="183" t="str">
        <f>INDEX(Sector!$D$57:$D$776,MATCH('Energy consumption (raw)'!F2305,Sector!$C$57:$C$776,FALSE))</f>
        <v>Producing products from plastic</v>
      </c>
      <c r="I2305" s="183" t="str">
        <f>IF(G2305=Sector!$B$50,Sector!$B$50,IF(G2305=Sector!$B$51,Sector!$B$51,IF(G2305=Sector!$B$53,Sector!$B$53,INDEX(Sector!$E$57:$E$776,MATCH('Energy consumption (raw)'!F2305,Sector!$C$57:$C$776,FALSE)))))</f>
        <v>22 Manufacture of rubber and plastics products</v>
      </c>
      <c r="J2305" s="561"/>
      <c r="K2305" s="561">
        <v>14150700</v>
      </c>
      <c r="L2305" s="561"/>
      <c r="M2305" s="561"/>
      <c r="N2305" s="561"/>
      <c r="O2305" s="561"/>
      <c r="P2305" s="561"/>
      <c r="Q2305" s="561"/>
      <c r="R2305" s="561"/>
      <c r="S2305" s="561"/>
      <c r="T2305" s="561"/>
      <c r="U2305" s="561"/>
      <c r="V2305" s="561"/>
      <c r="W2305" s="561"/>
      <c r="X2305" s="561"/>
      <c r="Y2305" s="561"/>
      <c r="Z2305" s="561"/>
      <c r="AA2305" s="561"/>
      <c r="AB2305" s="561"/>
      <c r="AC2305" s="561"/>
      <c r="AD2305" s="561"/>
      <c r="AE2305" s="561"/>
      <c r="AF2305" s="561"/>
      <c r="AG2305" s="561">
        <v>2183.4530100000002</v>
      </c>
      <c r="AH2305" s="561">
        <v>2042</v>
      </c>
      <c r="AI2305" s="290" t="s">
        <v>310</v>
      </c>
      <c r="AJ2305" s="290" t="s">
        <v>370</v>
      </c>
    </row>
    <row r="2306" spans="2:36" x14ac:dyDescent="0.25">
      <c r="B2306" s="554">
        <v>2204</v>
      </c>
      <c r="C2306" s="555"/>
      <c r="D2306" s="556"/>
      <c r="E2306" s="290" t="s">
        <v>395</v>
      </c>
      <c r="F2306" s="290" t="s">
        <v>417</v>
      </c>
      <c r="G2306" s="290" t="s">
        <v>397</v>
      </c>
      <c r="H2306" s="183" t="str">
        <f>INDEX(Sector!$D$57:$D$776,MATCH('Energy consumption (raw)'!F2306,Sector!$C$57:$C$776,FALSE))</f>
        <v>Producing products from plastic</v>
      </c>
      <c r="I2306" s="183" t="str">
        <f>IF(G2306=Sector!$B$50,Sector!$B$50,IF(G2306=Sector!$B$51,Sector!$B$51,IF(G2306=Sector!$B$53,Sector!$B$53,INDEX(Sector!$E$57:$E$776,MATCH('Energy consumption (raw)'!F2306,Sector!$C$57:$C$776,FALSE)))))</f>
        <v>22 Manufacture of rubber and plastics products</v>
      </c>
      <c r="J2306" s="561"/>
      <c r="K2306" s="561">
        <v>15033300</v>
      </c>
      <c r="L2306" s="561"/>
      <c r="M2306" s="561"/>
      <c r="N2306" s="561"/>
      <c r="O2306" s="561"/>
      <c r="P2306" s="561"/>
      <c r="Q2306" s="561"/>
      <c r="R2306" s="561"/>
      <c r="S2306" s="561"/>
      <c r="T2306" s="561"/>
      <c r="U2306" s="561"/>
      <c r="V2306" s="561"/>
      <c r="W2306" s="561"/>
      <c r="X2306" s="561"/>
      <c r="Y2306" s="561"/>
      <c r="Z2306" s="561"/>
      <c r="AA2306" s="561"/>
      <c r="AB2306" s="561"/>
      <c r="AC2306" s="561"/>
      <c r="AD2306" s="561"/>
      <c r="AE2306" s="561"/>
      <c r="AF2306" s="561"/>
      <c r="AG2306" s="561">
        <v>2319.6381900000001</v>
      </c>
      <c r="AH2306" s="561">
        <v>1893</v>
      </c>
      <c r="AI2306" s="290" t="s">
        <v>310</v>
      </c>
      <c r="AJ2306" s="290" t="s">
        <v>370</v>
      </c>
    </row>
    <row r="2307" spans="2:36" x14ac:dyDescent="0.25">
      <c r="B2307" s="554">
        <v>2205</v>
      </c>
      <c r="C2307" s="555"/>
      <c r="D2307" s="556"/>
      <c r="E2307" s="290" t="s">
        <v>395</v>
      </c>
      <c r="F2307" s="290" t="s">
        <v>910</v>
      </c>
      <c r="G2307" s="290" t="s">
        <v>397</v>
      </c>
      <c r="H2307" s="183" t="str">
        <f>INDEX(Sector!$D$57:$D$776,MATCH('Energy consumption (raw)'!F2307,Sector!$C$57:$C$776,FALSE))</f>
        <v>Producing concrete and products from cement and gypsum</v>
      </c>
      <c r="I2307" s="183" t="str">
        <f>IF(G2307=Sector!$B$50,Sector!$B$50,IF(G2307=Sector!$B$51,Sector!$B$51,IF(G2307=Sector!$B$53,Sector!$B$53,INDEX(Sector!$E$57:$E$776,MATCH('Energy consumption (raw)'!F2307,Sector!$C$57:$C$776,FALSE)))))</f>
        <v>23 Manufacture of other non-metallic mineral products</v>
      </c>
      <c r="J2307" s="561"/>
      <c r="K2307" s="561">
        <v>8692700</v>
      </c>
      <c r="L2307" s="561"/>
      <c r="M2307" s="561"/>
      <c r="N2307" s="561"/>
      <c r="O2307" s="561"/>
      <c r="P2307" s="561"/>
      <c r="Q2307" s="561"/>
      <c r="R2307" s="561"/>
      <c r="S2307" s="561"/>
      <c r="T2307" s="561"/>
      <c r="U2307" s="561"/>
      <c r="V2307" s="561"/>
      <c r="W2307" s="561"/>
      <c r="X2307" s="561"/>
      <c r="Y2307" s="561"/>
      <c r="Z2307" s="561"/>
      <c r="AA2307" s="561"/>
      <c r="AB2307" s="561"/>
      <c r="AC2307" s="561"/>
      <c r="AD2307" s="561"/>
      <c r="AE2307" s="561"/>
      <c r="AF2307" s="561"/>
      <c r="AG2307" s="561">
        <v>1341.2836100000002</v>
      </c>
      <c r="AH2307" s="561">
        <v>1889</v>
      </c>
      <c r="AI2307" s="290" t="s">
        <v>310</v>
      </c>
      <c r="AJ2307" s="290" t="s">
        <v>370</v>
      </c>
    </row>
    <row r="2308" spans="2:36" x14ac:dyDescent="0.25">
      <c r="B2308" s="554">
        <v>2206</v>
      </c>
      <c r="C2308" s="555"/>
      <c r="D2308" s="556"/>
      <c r="E2308" s="290" t="s">
        <v>395</v>
      </c>
      <c r="F2308" s="290" t="s">
        <v>967</v>
      </c>
      <c r="G2308" s="290" t="s">
        <v>397</v>
      </c>
      <c r="H2308" s="183" t="str">
        <f>INDEX(Sector!$D$57:$D$776,MATCH('Energy consumption (raw)'!F2308,Sector!$C$57:$C$776,FALSE))</f>
        <v>Trade in agricultural and forest products, raw materials (except wood, bamboo) and live animals</v>
      </c>
      <c r="I2308" s="183" t="str">
        <f>IF(G2308=Sector!$B$50,Sector!$B$50,IF(G2308=Sector!$B$51,Sector!$B$51,IF(G2308=Sector!$B$53,Sector!$B$53,INDEX(Sector!$E$57:$E$776,MATCH('Energy consumption (raw)'!F2308,Sector!$C$57:$C$776,FALSE)))))</f>
        <v>16 Manufacture of wood and of products of wood and cork, except furniture;
manufacture of articles of straw and plaiting materials</v>
      </c>
      <c r="J2308" s="561"/>
      <c r="K2308" s="561">
        <v>13013800</v>
      </c>
      <c r="L2308" s="561"/>
      <c r="M2308" s="561"/>
      <c r="N2308" s="561"/>
      <c r="O2308" s="561"/>
      <c r="P2308" s="561"/>
      <c r="Q2308" s="561"/>
      <c r="R2308" s="561"/>
      <c r="S2308" s="561"/>
      <c r="T2308" s="561"/>
      <c r="U2308" s="561"/>
      <c r="V2308" s="561"/>
      <c r="W2308" s="561"/>
      <c r="X2308" s="561"/>
      <c r="Y2308" s="561"/>
      <c r="Z2308" s="561"/>
      <c r="AA2308" s="561"/>
      <c r="AB2308" s="561"/>
      <c r="AC2308" s="561"/>
      <c r="AD2308" s="561"/>
      <c r="AE2308" s="561"/>
      <c r="AF2308" s="561"/>
      <c r="AG2308" s="561">
        <v>2008.02934</v>
      </c>
      <c r="AH2308" s="561">
        <v>1821</v>
      </c>
      <c r="AI2308" s="290" t="s">
        <v>310</v>
      </c>
      <c r="AJ2308" s="290" t="s">
        <v>370</v>
      </c>
    </row>
    <row r="2309" spans="2:36" x14ac:dyDescent="0.25">
      <c r="B2309" s="554">
        <v>2207</v>
      </c>
      <c r="C2309" s="555"/>
      <c r="D2309" s="556"/>
      <c r="E2309" s="290" t="s">
        <v>395</v>
      </c>
      <c r="F2309" s="290" t="s">
        <v>470</v>
      </c>
      <c r="G2309" s="290" t="s">
        <v>397</v>
      </c>
      <c r="H2309" s="183" t="str">
        <f>INDEX(Sector!$D$57:$D$776,MATCH('Energy consumption (raw)'!F2309,Sector!$C$57:$C$776,FALSE))</f>
        <v>Producing animal feed for livestock, poultry, aquatic products</v>
      </c>
      <c r="I2309" s="183" t="str">
        <f>IF(G2309=Sector!$B$50,Sector!$B$50,IF(G2309=Sector!$B$51,Sector!$B$51,IF(G2309=Sector!$B$53,Sector!$B$53,INDEX(Sector!$E$57:$E$776,MATCH('Energy consumption (raw)'!F2309,Sector!$C$57:$C$776,FALSE)))))</f>
        <v>10 Manufacture of food products</v>
      </c>
      <c r="J2309" s="561"/>
      <c r="K2309" s="561">
        <v>9228900</v>
      </c>
      <c r="L2309" s="561"/>
      <c r="M2309" s="561"/>
      <c r="N2309" s="561"/>
      <c r="O2309" s="561"/>
      <c r="P2309" s="561"/>
      <c r="Q2309" s="561"/>
      <c r="R2309" s="561"/>
      <c r="S2309" s="561"/>
      <c r="T2309" s="561"/>
      <c r="U2309" s="561"/>
      <c r="V2309" s="561"/>
      <c r="W2309" s="561"/>
      <c r="X2309" s="561"/>
      <c r="Y2309" s="561"/>
      <c r="Z2309" s="561"/>
      <c r="AA2309" s="561"/>
      <c r="AB2309" s="561"/>
      <c r="AC2309" s="561"/>
      <c r="AD2309" s="561"/>
      <c r="AE2309" s="561"/>
      <c r="AF2309" s="561"/>
      <c r="AG2309" s="561">
        <v>1424.01927</v>
      </c>
      <c r="AH2309" s="561">
        <v>1814</v>
      </c>
      <c r="AI2309" s="290" t="s">
        <v>310</v>
      </c>
      <c r="AJ2309" s="290" t="s">
        <v>370</v>
      </c>
    </row>
    <row r="2310" spans="2:36" x14ac:dyDescent="0.25">
      <c r="B2310" s="554">
        <v>2208</v>
      </c>
      <c r="C2310" s="555"/>
      <c r="D2310" s="556"/>
      <c r="E2310" s="290" t="s">
        <v>395</v>
      </c>
      <c r="F2310" s="290" t="s">
        <v>400</v>
      </c>
      <c r="G2310" s="290" t="s">
        <v>397</v>
      </c>
      <c r="H2310" s="183" t="str">
        <f>INDEX(Sector!$D$57:$D$776,MATCH('Energy consumption (raw)'!F2310,Sector!$C$57:$C$776,FALSE))</f>
        <v>Producing products from plastic</v>
      </c>
      <c r="I2310" s="183" t="str">
        <f>IF(G2310=Sector!$B$50,Sector!$B$50,IF(G2310=Sector!$B$51,Sector!$B$51,IF(G2310=Sector!$B$53,Sector!$B$53,INDEX(Sector!$E$57:$E$776,MATCH('Energy consumption (raw)'!F2310,Sector!$C$57:$C$776,FALSE)))))</f>
        <v>22 Manufacture of rubber and plastics products</v>
      </c>
      <c r="J2310" s="561"/>
      <c r="K2310" s="561">
        <v>12602400</v>
      </c>
      <c r="L2310" s="561"/>
      <c r="M2310" s="561"/>
      <c r="N2310" s="561"/>
      <c r="O2310" s="561"/>
      <c r="P2310" s="561"/>
      <c r="Q2310" s="561"/>
      <c r="R2310" s="561"/>
      <c r="S2310" s="561"/>
      <c r="T2310" s="561"/>
      <c r="U2310" s="561"/>
      <c r="V2310" s="561"/>
      <c r="W2310" s="561"/>
      <c r="X2310" s="561"/>
      <c r="Y2310" s="561"/>
      <c r="Z2310" s="561"/>
      <c r="AA2310" s="561"/>
      <c r="AB2310" s="561"/>
      <c r="AC2310" s="561"/>
      <c r="AD2310" s="561"/>
      <c r="AE2310" s="561"/>
      <c r="AF2310" s="561"/>
      <c r="AG2310" s="561">
        <v>1944.5503200000001</v>
      </c>
      <c r="AH2310" s="561">
        <v>1789</v>
      </c>
      <c r="AI2310" s="290" t="s">
        <v>310</v>
      </c>
      <c r="AJ2310" s="290" t="s">
        <v>370</v>
      </c>
    </row>
    <row r="2311" spans="2:36" x14ac:dyDescent="0.25">
      <c r="B2311" s="554">
        <v>2209</v>
      </c>
      <c r="C2311" s="555"/>
      <c r="D2311" s="556"/>
      <c r="E2311" s="290" t="s">
        <v>395</v>
      </c>
      <c r="F2311" s="290" t="s">
        <v>400</v>
      </c>
      <c r="G2311" s="290" t="s">
        <v>397</v>
      </c>
      <c r="H2311" s="183" t="str">
        <f>INDEX(Sector!$D$57:$D$776,MATCH('Energy consumption (raw)'!F2311,Sector!$C$57:$C$776,FALSE))</f>
        <v>Producing products from plastic</v>
      </c>
      <c r="I2311" s="183" t="str">
        <f>IF(G2311=Sector!$B$50,Sector!$B$50,IF(G2311=Sector!$B$51,Sector!$B$51,IF(G2311=Sector!$B$53,Sector!$B$53,INDEX(Sector!$E$57:$E$776,MATCH('Energy consumption (raw)'!F2311,Sector!$C$57:$C$776,FALSE)))))</f>
        <v>22 Manufacture of rubber and plastics products</v>
      </c>
      <c r="J2311" s="561"/>
      <c r="K2311" s="561">
        <v>6974700</v>
      </c>
      <c r="L2311" s="561"/>
      <c r="M2311" s="561"/>
      <c r="N2311" s="561"/>
      <c r="O2311" s="561"/>
      <c r="P2311" s="561"/>
      <c r="Q2311" s="561"/>
      <c r="R2311" s="561"/>
      <c r="S2311" s="561"/>
      <c r="T2311" s="561"/>
      <c r="U2311" s="561"/>
      <c r="V2311" s="561"/>
      <c r="W2311" s="561"/>
      <c r="X2311" s="561"/>
      <c r="Y2311" s="561"/>
      <c r="Z2311" s="561"/>
      <c r="AA2311" s="561"/>
      <c r="AB2311" s="561"/>
      <c r="AC2311" s="561"/>
      <c r="AD2311" s="561"/>
      <c r="AE2311" s="561"/>
      <c r="AF2311" s="561"/>
      <c r="AG2311" s="561">
        <v>1076.1962100000001</v>
      </c>
      <c r="AH2311" s="561">
        <v>1704</v>
      </c>
      <c r="AI2311" s="290" t="s">
        <v>310</v>
      </c>
      <c r="AJ2311" s="290" t="s">
        <v>370</v>
      </c>
    </row>
    <row r="2312" spans="2:36" x14ac:dyDescent="0.25">
      <c r="B2312" s="554">
        <v>2210</v>
      </c>
      <c r="C2312" s="555"/>
      <c r="D2312" s="556"/>
      <c r="E2312" s="290" t="s">
        <v>395</v>
      </c>
      <c r="F2312" s="290" t="s">
        <v>537</v>
      </c>
      <c r="G2312" s="290" t="s">
        <v>397</v>
      </c>
      <c r="H2312" s="183" t="str">
        <f>INDEX(Sector!$D$57:$D$776,MATCH('Energy consumption (raw)'!F2312,Sector!$C$57:$C$776,FALSE))</f>
        <v>Mechanical processing, metal processing and coating</v>
      </c>
      <c r="I2312" s="183" t="str">
        <f>IF(G2312=Sector!$B$50,Sector!$B$50,IF(G2312=Sector!$B$51,Sector!$B$51,IF(G2312=Sector!$B$53,Sector!$B$53,INDEX(Sector!$E$57:$E$776,MATCH('Energy consumption (raw)'!F2312,Sector!$C$57:$C$776,FALSE)))))</f>
        <v>24 Manufacture of basic metals</v>
      </c>
      <c r="J2312" s="561"/>
      <c r="K2312" s="561">
        <v>13880100</v>
      </c>
      <c r="L2312" s="561"/>
      <c r="M2312" s="561"/>
      <c r="N2312" s="561"/>
      <c r="O2312" s="561"/>
      <c r="P2312" s="561"/>
      <c r="Q2312" s="561"/>
      <c r="R2312" s="561"/>
      <c r="S2312" s="561"/>
      <c r="T2312" s="561"/>
      <c r="U2312" s="561"/>
      <c r="V2312" s="561"/>
      <c r="W2312" s="561"/>
      <c r="X2312" s="561"/>
      <c r="Y2312" s="561"/>
      <c r="Z2312" s="561"/>
      <c r="AA2312" s="561"/>
      <c r="AB2312" s="561"/>
      <c r="AC2312" s="561"/>
      <c r="AD2312" s="561"/>
      <c r="AE2312" s="561"/>
      <c r="AF2312" s="561"/>
      <c r="AG2312" s="561">
        <v>2141.6994300000001</v>
      </c>
      <c r="AH2312" s="561">
        <v>1669</v>
      </c>
      <c r="AI2312" s="290" t="s">
        <v>310</v>
      </c>
      <c r="AJ2312" s="290" t="s">
        <v>370</v>
      </c>
    </row>
    <row r="2313" spans="2:36" x14ac:dyDescent="0.25">
      <c r="B2313" s="554">
        <v>2211</v>
      </c>
      <c r="C2313" s="555"/>
      <c r="D2313" s="556"/>
      <c r="E2313" s="290" t="s">
        <v>395</v>
      </c>
      <c r="F2313" s="290" t="s">
        <v>470</v>
      </c>
      <c r="G2313" s="290" t="s">
        <v>397</v>
      </c>
      <c r="H2313" s="183" t="str">
        <f>INDEX(Sector!$D$57:$D$776,MATCH('Energy consumption (raw)'!F2313,Sector!$C$57:$C$776,FALSE))</f>
        <v>Producing animal feed for livestock, poultry, aquatic products</v>
      </c>
      <c r="I2313" s="183" t="str">
        <f>IF(G2313=Sector!$B$50,Sector!$B$50,IF(G2313=Sector!$B$51,Sector!$B$51,IF(G2313=Sector!$B$53,Sector!$B$53,INDEX(Sector!$E$57:$E$776,MATCH('Energy consumption (raw)'!F2313,Sector!$C$57:$C$776,FALSE)))))</f>
        <v>10 Manufacture of food products</v>
      </c>
      <c r="J2313" s="561"/>
      <c r="K2313" s="561">
        <v>24587200</v>
      </c>
      <c r="L2313" s="561"/>
      <c r="M2313" s="561"/>
      <c r="N2313" s="561"/>
      <c r="O2313" s="561"/>
      <c r="P2313" s="561"/>
      <c r="Q2313" s="561"/>
      <c r="R2313" s="561"/>
      <c r="S2313" s="561"/>
      <c r="T2313" s="561"/>
      <c r="U2313" s="561"/>
      <c r="V2313" s="561"/>
      <c r="W2313" s="561"/>
      <c r="X2313" s="561"/>
      <c r="Y2313" s="561"/>
      <c r="Z2313" s="561"/>
      <c r="AA2313" s="561"/>
      <c r="AB2313" s="561"/>
      <c r="AC2313" s="561"/>
      <c r="AD2313" s="561"/>
      <c r="AE2313" s="561"/>
      <c r="AF2313" s="561"/>
      <c r="AG2313" s="561">
        <v>3793.8049600000004</v>
      </c>
      <c r="AH2313" s="561">
        <v>1558</v>
      </c>
      <c r="AI2313" s="290" t="s">
        <v>310</v>
      </c>
      <c r="AJ2313" s="290" t="s">
        <v>370</v>
      </c>
    </row>
    <row r="2314" spans="2:36" x14ac:dyDescent="0.25">
      <c r="B2314" s="554">
        <v>2212</v>
      </c>
      <c r="C2314" s="555"/>
      <c r="D2314" s="556"/>
      <c r="E2314" s="290" t="s">
        <v>395</v>
      </c>
      <c r="F2314" s="290" t="s">
        <v>966</v>
      </c>
      <c r="G2314" s="290" t="s">
        <v>397</v>
      </c>
      <c r="H2314" s="183" t="str">
        <f>INDEX(Sector!$D$57:$D$776,MATCH('Energy consumption (raw)'!F2314,Sector!$C$57:$C$776,FALSE))</f>
        <v>Manufacture of metal products</v>
      </c>
      <c r="I2314" s="183" t="str">
        <f>IF(G2314=Sector!$B$50,Sector!$B$50,IF(G2314=Sector!$B$51,Sector!$B$51,IF(G2314=Sector!$B$53,Sector!$B$53,INDEX(Sector!$E$57:$E$776,MATCH('Energy consumption (raw)'!F2314,Sector!$C$57:$C$776,FALSE)))))</f>
        <v>25 Manufacture of fabricated metal products, except machinery and equipment</v>
      </c>
      <c r="J2314" s="561"/>
      <c r="K2314" s="561">
        <v>11761200</v>
      </c>
      <c r="L2314" s="561"/>
      <c r="M2314" s="561"/>
      <c r="N2314" s="561"/>
      <c r="O2314" s="561"/>
      <c r="P2314" s="561"/>
      <c r="Q2314" s="561"/>
      <c r="R2314" s="561"/>
      <c r="S2314" s="561"/>
      <c r="T2314" s="561"/>
      <c r="U2314" s="561"/>
      <c r="V2314" s="561"/>
      <c r="W2314" s="561"/>
      <c r="X2314" s="561"/>
      <c r="Y2314" s="561"/>
      <c r="Z2314" s="561"/>
      <c r="AA2314" s="561"/>
      <c r="AB2314" s="561"/>
      <c r="AC2314" s="561"/>
      <c r="AD2314" s="561"/>
      <c r="AE2314" s="561"/>
      <c r="AF2314" s="561"/>
      <c r="AG2314" s="561">
        <v>1814.7531600000002</v>
      </c>
      <c r="AH2314" s="561">
        <v>1545</v>
      </c>
      <c r="AI2314" s="290" t="s">
        <v>310</v>
      </c>
      <c r="AJ2314" s="290" t="s">
        <v>370</v>
      </c>
    </row>
    <row r="2315" spans="2:36" x14ac:dyDescent="0.25">
      <c r="B2315" s="554">
        <v>2213</v>
      </c>
      <c r="C2315" s="555"/>
      <c r="D2315" s="556"/>
      <c r="E2315" s="290" t="s">
        <v>395</v>
      </c>
      <c r="F2315" s="290" t="s">
        <v>915</v>
      </c>
      <c r="G2315" s="290" t="s">
        <v>397</v>
      </c>
      <c r="H2315" s="183" t="str">
        <f>INDEX(Sector!$D$57:$D$776,MATCH('Energy consumption (raw)'!F2315,Sector!$C$57:$C$776,FALSE))</f>
        <v>Processing and preserving aquatic products and aquatic products</v>
      </c>
      <c r="I2315" s="183" t="str">
        <f>IF(G2315=Sector!$B$50,Sector!$B$50,IF(G2315=Sector!$B$51,Sector!$B$51,IF(G2315=Sector!$B$53,Sector!$B$53,INDEX(Sector!$E$57:$E$776,MATCH('Energy consumption (raw)'!F2315,Sector!$C$57:$C$776,FALSE)))))</f>
        <v>10 Manufacture of food products</v>
      </c>
      <c r="J2315" s="561"/>
      <c r="K2315" s="561">
        <v>10897100</v>
      </c>
      <c r="L2315" s="561"/>
      <c r="M2315" s="561"/>
      <c r="N2315" s="561"/>
      <c r="O2315" s="561"/>
      <c r="P2315" s="561"/>
      <c r="Q2315" s="561"/>
      <c r="R2315" s="561"/>
      <c r="S2315" s="561"/>
      <c r="T2315" s="561"/>
      <c r="U2315" s="561"/>
      <c r="V2315" s="561"/>
      <c r="W2315" s="561"/>
      <c r="X2315" s="561"/>
      <c r="Y2315" s="561"/>
      <c r="Z2315" s="561"/>
      <c r="AA2315" s="561"/>
      <c r="AB2315" s="561"/>
      <c r="AC2315" s="561"/>
      <c r="AD2315" s="561"/>
      <c r="AE2315" s="561"/>
      <c r="AF2315" s="561"/>
      <c r="AG2315" s="561">
        <v>1681.4225300000001</v>
      </c>
      <c r="AH2315" s="561">
        <v>1543</v>
      </c>
      <c r="AI2315" s="290" t="s">
        <v>310</v>
      </c>
      <c r="AJ2315" s="290" t="s">
        <v>370</v>
      </c>
    </row>
    <row r="2316" spans="2:36" x14ac:dyDescent="0.25">
      <c r="B2316" s="554">
        <v>2214</v>
      </c>
      <c r="C2316" s="555"/>
      <c r="D2316" s="556"/>
      <c r="E2316" s="290" t="s">
        <v>395</v>
      </c>
      <c r="F2316" s="290" t="s">
        <v>511</v>
      </c>
      <c r="G2316" s="290" t="s">
        <v>397</v>
      </c>
      <c r="H2316" s="183" t="str">
        <f>INDEX(Sector!$D$57:$D$776,MATCH('Energy consumption (raw)'!F2316,Sector!$C$57:$C$776,FALSE))</f>
        <v>Producing shoes</v>
      </c>
      <c r="I2316" s="183" t="str">
        <f>IF(G2316=Sector!$B$50,Sector!$B$50,IF(G2316=Sector!$B$51,Sector!$B$51,IF(G2316=Sector!$B$53,Sector!$B$53,INDEX(Sector!$E$57:$E$776,MATCH('Energy consumption (raw)'!F2316,Sector!$C$57:$C$776,FALSE)))))</f>
        <v>14 Manufacture of wearing apparel</v>
      </c>
      <c r="J2316" s="561"/>
      <c r="K2316" s="561">
        <v>19554300</v>
      </c>
      <c r="L2316" s="561"/>
      <c r="M2316" s="561"/>
      <c r="N2316" s="561"/>
      <c r="O2316" s="561"/>
      <c r="P2316" s="561"/>
      <c r="Q2316" s="561"/>
      <c r="R2316" s="561"/>
      <c r="S2316" s="561"/>
      <c r="T2316" s="561"/>
      <c r="U2316" s="561"/>
      <c r="V2316" s="561"/>
      <c r="W2316" s="561"/>
      <c r="X2316" s="561"/>
      <c r="Y2316" s="561"/>
      <c r="Z2316" s="561"/>
      <c r="AA2316" s="561"/>
      <c r="AB2316" s="561"/>
      <c r="AC2316" s="561"/>
      <c r="AD2316" s="561"/>
      <c r="AE2316" s="561"/>
      <c r="AF2316" s="561"/>
      <c r="AG2316" s="561">
        <v>3017.2284900000004</v>
      </c>
      <c r="AH2316" s="561">
        <v>1538</v>
      </c>
      <c r="AI2316" s="290" t="s">
        <v>310</v>
      </c>
      <c r="AJ2316" s="290" t="s">
        <v>370</v>
      </c>
    </row>
    <row r="2317" spans="2:36" x14ac:dyDescent="0.25">
      <c r="B2317" s="554">
        <v>2215</v>
      </c>
      <c r="C2317" s="555"/>
      <c r="D2317" s="556"/>
      <c r="E2317" s="290" t="s">
        <v>395</v>
      </c>
      <c r="F2317" s="290" t="s">
        <v>537</v>
      </c>
      <c r="G2317" s="290" t="s">
        <v>397</v>
      </c>
      <c r="H2317" s="183" t="str">
        <f>INDEX(Sector!$D$57:$D$776,MATCH('Energy consumption (raw)'!F2317,Sector!$C$57:$C$776,FALSE))</f>
        <v>Mechanical processing, metal processing and coating</v>
      </c>
      <c r="I2317" s="183" t="str">
        <f>IF(G2317=Sector!$B$50,Sector!$B$50,IF(G2317=Sector!$B$51,Sector!$B$51,IF(G2317=Sector!$B$53,Sector!$B$53,INDEX(Sector!$E$57:$E$776,MATCH('Energy consumption (raw)'!F2317,Sector!$C$57:$C$776,FALSE)))))</f>
        <v>24 Manufacture of basic metals</v>
      </c>
      <c r="J2317" s="561">
        <v>7958100</v>
      </c>
      <c r="K2317" s="561">
        <v>7958100</v>
      </c>
      <c r="L2317" s="561"/>
      <c r="M2317" s="561"/>
      <c r="N2317" s="561"/>
      <c r="O2317" s="561"/>
      <c r="P2317" s="561"/>
      <c r="Q2317" s="561"/>
      <c r="R2317" s="561"/>
      <c r="S2317" s="561"/>
      <c r="T2317" s="561"/>
      <c r="U2317" s="561"/>
      <c r="V2317" s="561"/>
      <c r="W2317" s="561"/>
      <c r="X2317" s="561"/>
      <c r="Y2317" s="561"/>
      <c r="Z2317" s="561"/>
      <c r="AA2317" s="561"/>
      <c r="AB2317" s="561"/>
      <c r="AC2317" s="561"/>
      <c r="AD2317" s="561"/>
      <c r="AE2317" s="561"/>
      <c r="AF2317" s="561"/>
      <c r="AG2317" s="561">
        <v>1227.9348300000001</v>
      </c>
      <c r="AH2317" s="561">
        <v>1521</v>
      </c>
      <c r="AI2317" s="290" t="s">
        <v>310</v>
      </c>
      <c r="AJ2317" s="290" t="s">
        <v>370</v>
      </c>
    </row>
    <row r="2318" spans="2:36" x14ac:dyDescent="0.25">
      <c r="B2318" s="554">
        <v>2216</v>
      </c>
      <c r="C2318" s="555"/>
      <c r="D2318" s="556"/>
      <c r="E2318" s="290" t="s">
        <v>395</v>
      </c>
      <c r="F2318" s="290" t="s">
        <v>965</v>
      </c>
      <c r="G2318" s="290" t="s">
        <v>397</v>
      </c>
      <c r="H2318" s="183" t="str">
        <f>INDEX(Sector!$D$57:$D$776,MATCH('Energy consumption (raw)'!F2318,Sector!$C$57:$C$776,FALSE))</f>
        <v>Food processing</v>
      </c>
      <c r="I2318" s="183" t="str">
        <f>IF(G2318=Sector!$B$50,Sector!$B$50,IF(G2318=Sector!$B$51,Sector!$B$51,IF(G2318=Sector!$B$53,Sector!$B$53,INDEX(Sector!$E$57:$E$776,MATCH('Energy consumption (raw)'!F2318,Sector!$C$57:$C$776,FALSE)))))</f>
        <v>10 Manufacture of food products</v>
      </c>
      <c r="J2318" s="561"/>
      <c r="K2318" s="561">
        <v>11747000</v>
      </c>
      <c r="L2318" s="561"/>
      <c r="M2318" s="561"/>
      <c r="N2318" s="561"/>
      <c r="O2318" s="561"/>
      <c r="P2318" s="561"/>
      <c r="Q2318" s="561"/>
      <c r="R2318" s="561"/>
      <c r="S2318" s="561"/>
      <c r="T2318" s="561"/>
      <c r="U2318" s="561"/>
      <c r="V2318" s="561"/>
      <c r="W2318" s="561"/>
      <c r="X2318" s="561"/>
      <c r="Y2318" s="561"/>
      <c r="Z2318" s="561"/>
      <c r="AA2318" s="561"/>
      <c r="AB2318" s="561"/>
      <c r="AC2318" s="561"/>
      <c r="AD2318" s="561"/>
      <c r="AE2318" s="561"/>
      <c r="AF2318" s="561"/>
      <c r="AG2318" s="561">
        <v>1812.5621000000001</v>
      </c>
      <c r="AH2318" s="561">
        <v>1504</v>
      </c>
      <c r="AI2318" s="290" t="s">
        <v>310</v>
      </c>
      <c r="AJ2318" s="290" t="s">
        <v>370</v>
      </c>
    </row>
    <row r="2319" spans="2:36" x14ac:dyDescent="0.25">
      <c r="B2319" s="554">
        <v>2217</v>
      </c>
      <c r="C2319" s="555"/>
      <c r="D2319" s="556"/>
      <c r="E2319" s="290" t="s">
        <v>395</v>
      </c>
      <c r="F2319" s="559" t="s">
        <v>338</v>
      </c>
      <c r="G2319" s="290" t="s">
        <v>397</v>
      </c>
      <c r="H2319" s="183" t="str">
        <f>INDEX(Sector!$D$57:$D$776,MATCH('Energy consumption (raw)'!F2319,Sector!$C$57:$C$776,FALSE))</f>
        <v>Trading in real estate, land use rights belonging to owners, users or renters</v>
      </c>
      <c r="I2319" s="183" t="str">
        <f>IF(G2319=Sector!$B$50,Sector!$B$50,IF(G2319=Sector!$B$51,Sector!$B$51,IF(G2319=Sector!$B$53,Sector!$B$53,INDEX(Sector!$E$57:$E$776,MATCH('Energy consumption (raw)'!F2319,Sector!$C$57:$C$776,FALSE)))))</f>
        <v>99 Other non-industry</v>
      </c>
      <c r="J2319" s="561">
        <v>9487400</v>
      </c>
      <c r="K2319" s="561">
        <v>9487400</v>
      </c>
      <c r="L2319" s="561"/>
      <c r="M2319" s="561"/>
      <c r="N2319" s="561"/>
      <c r="O2319" s="561"/>
      <c r="P2319" s="561"/>
      <c r="Q2319" s="561"/>
      <c r="R2319" s="561"/>
      <c r="S2319" s="561"/>
      <c r="T2319" s="561"/>
      <c r="U2319" s="561"/>
      <c r="V2319" s="561"/>
      <c r="W2319" s="561"/>
      <c r="X2319" s="561"/>
      <c r="Y2319" s="561"/>
      <c r="Z2319" s="561"/>
      <c r="AA2319" s="561"/>
      <c r="AB2319" s="561"/>
      <c r="AC2319" s="561"/>
      <c r="AD2319" s="561"/>
      <c r="AE2319" s="561"/>
      <c r="AF2319" s="561"/>
      <c r="AG2319" s="561">
        <v>1463.9058200000002</v>
      </c>
      <c r="AH2319" s="561">
        <v>1503</v>
      </c>
      <c r="AI2319" s="290" t="s">
        <v>310</v>
      </c>
      <c r="AJ2319" s="290" t="s">
        <v>370</v>
      </c>
    </row>
    <row r="2320" spans="2:36" x14ac:dyDescent="0.25">
      <c r="B2320" s="554">
        <v>2218</v>
      </c>
      <c r="C2320" s="555"/>
      <c r="D2320" s="556"/>
      <c r="E2320" s="290" t="s">
        <v>395</v>
      </c>
      <c r="F2320" s="290" t="s">
        <v>469</v>
      </c>
      <c r="G2320" s="290" t="s">
        <v>397</v>
      </c>
      <c r="H2320" s="183" t="str">
        <f>INDEX(Sector!$D$57:$D$776,MATCH('Energy consumption (raw)'!F2320,Sector!$C$57:$C$776,FALSE))</f>
        <v>Producing products from rubber and plastic</v>
      </c>
      <c r="I2320" s="183" t="str">
        <f>IF(G2320=Sector!$B$50,Sector!$B$50,IF(G2320=Sector!$B$51,Sector!$B$51,IF(G2320=Sector!$B$53,Sector!$B$53,INDEX(Sector!$E$57:$E$776,MATCH('Energy consumption (raw)'!F2320,Sector!$C$57:$C$776,FALSE)))))</f>
        <v>22 Manufacture of rubber and plastics products</v>
      </c>
      <c r="J2320" s="561">
        <v>8696907</v>
      </c>
      <c r="K2320" s="561">
        <v>8619700</v>
      </c>
      <c r="L2320" s="561"/>
      <c r="M2320" s="561"/>
      <c r="N2320" s="561"/>
      <c r="O2320" s="561"/>
      <c r="P2320" s="561"/>
      <c r="Q2320" s="561"/>
      <c r="R2320" s="561"/>
      <c r="S2320" s="561"/>
      <c r="T2320" s="561"/>
      <c r="U2320" s="561"/>
      <c r="V2320" s="561"/>
      <c r="W2320" s="561"/>
      <c r="X2320" s="561"/>
      <c r="Y2320" s="561"/>
      <c r="Z2320" s="561"/>
      <c r="AA2320" s="561"/>
      <c r="AB2320" s="561"/>
      <c r="AC2320" s="561"/>
      <c r="AD2320" s="561"/>
      <c r="AE2320" s="561"/>
      <c r="AF2320" s="561"/>
      <c r="AG2320" s="561">
        <v>1330.01971</v>
      </c>
      <c r="AH2320" s="561">
        <v>1472</v>
      </c>
      <c r="AI2320" s="290" t="s">
        <v>310</v>
      </c>
      <c r="AJ2320" s="290" t="s">
        <v>370</v>
      </c>
    </row>
    <row r="2321" spans="2:36" x14ac:dyDescent="0.25">
      <c r="B2321" s="554">
        <v>2219</v>
      </c>
      <c r="C2321" s="555"/>
      <c r="D2321" s="556"/>
      <c r="E2321" s="290" t="s">
        <v>395</v>
      </c>
      <c r="F2321" s="290" t="s">
        <v>461</v>
      </c>
      <c r="G2321" s="290" t="s">
        <v>397</v>
      </c>
      <c r="H2321" s="183" t="str">
        <f>INDEX(Sector!$D$57:$D$776,MATCH('Energy consumption (raw)'!F2321,Sector!$C$57:$C$776,FALSE))</f>
        <v>Iron and steel production</v>
      </c>
      <c r="I2321" s="183" t="str">
        <f>IF(G2321=Sector!$B$50,Sector!$B$50,IF(G2321=Sector!$B$51,Sector!$B$51,IF(G2321=Sector!$B$53,Sector!$B$53,INDEX(Sector!$E$57:$E$776,MATCH('Energy consumption (raw)'!F2321,Sector!$C$57:$C$776,FALSE)))))</f>
        <v>24 Manufacture of basic metals</v>
      </c>
      <c r="J2321" s="561">
        <v>8379500</v>
      </c>
      <c r="K2321" s="561">
        <v>8379500</v>
      </c>
      <c r="L2321" s="561"/>
      <c r="M2321" s="561"/>
      <c r="N2321" s="561"/>
      <c r="O2321" s="561"/>
      <c r="P2321" s="561"/>
      <c r="Q2321" s="561"/>
      <c r="R2321" s="561"/>
      <c r="S2321" s="561"/>
      <c r="T2321" s="561"/>
      <c r="U2321" s="561"/>
      <c r="V2321" s="561"/>
      <c r="W2321" s="561"/>
      <c r="X2321" s="561"/>
      <c r="Y2321" s="561"/>
      <c r="Z2321" s="561"/>
      <c r="AA2321" s="561"/>
      <c r="AB2321" s="561"/>
      <c r="AC2321" s="561"/>
      <c r="AD2321" s="561"/>
      <c r="AE2321" s="561"/>
      <c r="AF2321" s="561"/>
      <c r="AG2321" s="561">
        <v>1292.95685</v>
      </c>
      <c r="AH2321" s="561">
        <v>1460</v>
      </c>
      <c r="AI2321" s="290" t="s">
        <v>310</v>
      </c>
      <c r="AJ2321" s="290" t="s">
        <v>370</v>
      </c>
    </row>
    <row r="2322" spans="2:36" x14ac:dyDescent="0.25">
      <c r="B2322" s="554">
        <v>2220</v>
      </c>
      <c r="C2322" s="555"/>
      <c r="D2322" s="556"/>
      <c r="E2322" s="290" t="s">
        <v>395</v>
      </c>
      <c r="F2322" s="290" t="s">
        <v>400</v>
      </c>
      <c r="G2322" s="290" t="s">
        <v>397</v>
      </c>
      <c r="H2322" s="183" t="str">
        <f>INDEX(Sector!$D$57:$D$776,MATCH('Energy consumption (raw)'!F2322,Sector!$C$57:$C$776,FALSE))</f>
        <v>Producing products from plastic</v>
      </c>
      <c r="I2322" s="183" t="str">
        <f>IF(G2322=Sector!$B$50,Sector!$B$50,IF(G2322=Sector!$B$51,Sector!$B$51,IF(G2322=Sector!$B$53,Sector!$B$53,INDEX(Sector!$E$57:$E$776,MATCH('Energy consumption (raw)'!F2322,Sector!$C$57:$C$776,FALSE)))))</f>
        <v>22 Manufacture of rubber and plastics products</v>
      </c>
      <c r="J2322" s="561"/>
      <c r="K2322" s="561">
        <v>8806100</v>
      </c>
      <c r="L2322" s="561"/>
      <c r="M2322" s="561"/>
      <c r="N2322" s="561"/>
      <c r="O2322" s="561"/>
      <c r="P2322" s="561"/>
      <c r="Q2322" s="561"/>
      <c r="R2322" s="561"/>
      <c r="S2322" s="561"/>
      <c r="T2322" s="561"/>
      <c r="U2322" s="561"/>
      <c r="V2322" s="561"/>
      <c r="W2322" s="561"/>
      <c r="X2322" s="561"/>
      <c r="Y2322" s="561"/>
      <c r="Z2322" s="561"/>
      <c r="AA2322" s="561"/>
      <c r="AB2322" s="561"/>
      <c r="AC2322" s="561"/>
      <c r="AD2322" s="561"/>
      <c r="AE2322" s="561"/>
      <c r="AF2322" s="561"/>
      <c r="AG2322" s="561">
        <v>1358.7812300000001</v>
      </c>
      <c r="AH2322" s="561">
        <v>1455</v>
      </c>
      <c r="AI2322" s="290" t="s">
        <v>310</v>
      </c>
      <c r="AJ2322" s="290" t="s">
        <v>370</v>
      </c>
    </row>
    <row r="2323" spans="2:36" x14ac:dyDescent="0.25">
      <c r="B2323" s="554">
        <v>2221</v>
      </c>
      <c r="C2323" s="555"/>
      <c r="D2323" s="556"/>
      <c r="E2323" s="290" t="s">
        <v>395</v>
      </c>
      <c r="F2323" s="290" t="s">
        <v>443</v>
      </c>
      <c r="G2323" s="290" t="s">
        <v>397</v>
      </c>
      <c r="H2323" s="183" t="str">
        <f>INDEX(Sector!$D$57:$D$776,MATCH('Energy consumption (raw)'!F2323,Sector!$C$57:$C$776,FALSE))</f>
        <v>Yarn making</v>
      </c>
      <c r="I2323" s="183" t="str">
        <f>IF(G2323=Sector!$B$50,Sector!$B$50,IF(G2323=Sector!$B$51,Sector!$B$51,IF(G2323=Sector!$B$53,Sector!$B$53,INDEX(Sector!$E$57:$E$776,MATCH('Energy consumption (raw)'!F2323,Sector!$C$57:$C$776,FALSE)))))</f>
        <v>13 Manufacture of textiles</v>
      </c>
      <c r="J2323" s="561">
        <v>11050700</v>
      </c>
      <c r="K2323" s="561">
        <v>13539200</v>
      </c>
      <c r="L2323" s="561"/>
      <c r="M2323" s="561"/>
      <c r="N2323" s="561"/>
      <c r="O2323" s="561"/>
      <c r="P2323" s="561"/>
      <c r="Q2323" s="561"/>
      <c r="R2323" s="561"/>
      <c r="S2323" s="561"/>
      <c r="T2323" s="561"/>
      <c r="U2323" s="561"/>
      <c r="V2323" s="561"/>
      <c r="W2323" s="561"/>
      <c r="X2323" s="561"/>
      <c r="Y2323" s="561"/>
      <c r="Z2323" s="561"/>
      <c r="AA2323" s="561"/>
      <c r="AB2323" s="561"/>
      <c r="AC2323" s="561"/>
      <c r="AD2323" s="561"/>
      <c r="AE2323" s="561"/>
      <c r="AF2323" s="561"/>
      <c r="AG2323" s="561">
        <v>2089.0985600000004</v>
      </c>
      <c r="AH2323" s="561">
        <v>1444</v>
      </c>
      <c r="AI2323" s="290" t="s">
        <v>310</v>
      </c>
      <c r="AJ2323" s="290" t="s">
        <v>370</v>
      </c>
    </row>
    <row r="2324" spans="2:36" x14ac:dyDescent="0.25">
      <c r="B2324" s="554">
        <v>2222</v>
      </c>
      <c r="C2324" s="555"/>
      <c r="D2324" s="556"/>
      <c r="E2324" s="290" t="s">
        <v>395</v>
      </c>
      <c r="F2324" s="290" t="s">
        <v>461</v>
      </c>
      <c r="G2324" s="290" t="s">
        <v>397</v>
      </c>
      <c r="H2324" s="183" t="str">
        <f>INDEX(Sector!$D$57:$D$776,MATCH('Energy consumption (raw)'!F2324,Sector!$C$57:$C$776,FALSE))</f>
        <v>Iron and steel production</v>
      </c>
      <c r="I2324" s="183" t="str">
        <f>IF(G2324=Sector!$B$50,Sector!$B$50,IF(G2324=Sector!$B$51,Sector!$B$51,IF(G2324=Sector!$B$53,Sector!$B$53,INDEX(Sector!$E$57:$E$776,MATCH('Energy consumption (raw)'!F2324,Sector!$C$57:$C$776,FALSE)))))</f>
        <v>24 Manufacture of basic metals</v>
      </c>
      <c r="J2324" s="561">
        <v>8624800</v>
      </c>
      <c r="K2324" s="561">
        <v>8624800</v>
      </c>
      <c r="L2324" s="561"/>
      <c r="M2324" s="561"/>
      <c r="N2324" s="561"/>
      <c r="O2324" s="561"/>
      <c r="P2324" s="561"/>
      <c r="Q2324" s="561"/>
      <c r="R2324" s="561"/>
      <c r="S2324" s="561"/>
      <c r="T2324" s="561"/>
      <c r="U2324" s="561"/>
      <c r="V2324" s="561"/>
      <c r="W2324" s="561"/>
      <c r="X2324" s="561"/>
      <c r="Y2324" s="561"/>
      <c r="Z2324" s="561"/>
      <c r="AA2324" s="561"/>
      <c r="AB2324" s="561"/>
      <c r="AC2324" s="561"/>
      <c r="AD2324" s="561"/>
      <c r="AE2324" s="561"/>
      <c r="AF2324" s="561"/>
      <c r="AG2324" s="561">
        <v>1330.80664</v>
      </c>
      <c r="AH2324" s="561">
        <v>1399</v>
      </c>
      <c r="AI2324" s="290" t="s">
        <v>310</v>
      </c>
      <c r="AJ2324" s="290" t="s">
        <v>370</v>
      </c>
    </row>
    <row r="2325" spans="2:36" x14ac:dyDescent="0.25">
      <c r="B2325" s="554">
        <v>2223</v>
      </c>
      <c r="C2325" s="555"/>
      <c r="D2325" s="556"/>
      <c r="E2325" s="290" t="s">
        <v>395</v>
      </c>
      <c r="F2325" s="290" t="s">
        <v>968</v>
      </c>
      <c r="G2325" s="290" t="s">
        <v>397</v>
      </c>
      <c r="H2325" s="183" t="str">
        <f>INDEX(Sector!$D$57:$D$776,MATCH('Energy consumption (raw)'!F2325,Sector!$C$57:$C$776,FALSE))</f>
        <v>Manufacture of metal products, processing and coating of metal</v>
      </c>
      <c r="I2325" s="183" t="str">
        <f>IF(G2325=Sector!$B$50,Sector!$B$50,IF(G2325=Sector!$B$51,Sector!$B$51,IF(G2325=Sector!$B$53,Sector!$B$53,INDEX(Sector!$E$57:$E$776,MATCH('Energy consumption (raw)'!F2325,Sector!$C$57:$C$776,FALSE)))))</f>
        <v>25 Manufacture of fabricated metal products, except machinery and equipment</v>
      </c>
      <c r="J2325" s="561"/>
      <c r="K2325" s="561">
        <v>9143600</v>
      </c>
      <c r="L2325" s="561"/>
      <c r="M2325" s="561"/>
      <c r="N2325" s="561"/>
      <c r="O2325" s="561"/>
      <c r="P2325" s="561"/>
      <c r="Q2325" s="561"/>
      <c r="R2325" s="561"/>
      <c r="S2325" s="561"/>
      <c r="T2325" s="561"/>
      <c r="U2325" s="561"/>
      <c r="V2325" s="561"/>
      <c r="W2325" s="561"/>
      <c r="X2325" s="561"/>
      <c r="Y2325" s="561"/>
      <c r="Z2325" s="561"/>
      <c r="AA2325" s="561"/>
      <c r="AB2325" s="561"/>
      <c r="AC2325" s="561"/>
      <c r="AD2325" s="561"/>
      <c r="AE2325" s="561"/>
      <c r="AF2325" s="561"/>
      <c r="AG2325" s="561">
        <v>1410.8574800000001</v>
      </c>
      <c r="AH2325" s="561">
        <v>1353</v>
      </c>
      <c r="AI2325" s="290" t="s">
        <v>310</v>
      </c>
      <c r="AJ2325" s="290" t="s">
        <v>370</v>
      </c>
    </row>
    <row r="2326" spans="2:36" x14ac:dyDescent="0.25">
      <c r="B2326" s="554">
        <v>2224</v>
      </c>
      <c r="C2326" s="555"/>
      <c r="D2326" s="556"/>
      <c r="E2326" s="290" t="s">
        <v>395</v>
      </c>
      <c r="F2326" s="290" t="s">
        <v>440</v>
      </c>
      <c r="G2326" s="290" t="s">
        <v>397</v>
      </c>
      <c r="H2326" s="183" t="str">
        <f>INDEX(Sector!$D$57:$D$776,MATCH('Energy consumption (raw)'!F2326,Sector!$C$57:$C$776,FALSE))</f>
        <v>Manufacture of other metal products</v>
      </c>
      <c r="I2326" s="183" t="str">
        <f>IF(G2326=Sector!$B$50,Sector!$B$50,IF(G2326=Sector!$B$51,Sector!$B$51,IF(G2326=Sector!$B$53,Sector!$B$53,INDEX(Sector!$E$57:$E$776,MATCH('Energy consumption (raw)'!F2326,Sector!$C$57:$C$776,FALSE)))))</f>
        <v>25 Manufacture of fabricated metal products, except machinery and equipment</v>
      </c>
      <c r="J2326" s="561">
        <v>9241500</v>
      </c>
      <c r="K2326" s="561">
        <v>9241500</v>
      </c>
      <c r="L2326" s="561"/>
      <c r="M2326" s="561"/>
      <c r="N2326" s="561"/>
      <c r="O2326" s="561"/>
      <c r="P2326" s="561"/>
      <c r="Q2326" s="561"/>
      <c r="R2326" s="561"/>
      <c r="S2326" s="561"/>
      <c r="T2326" s="561"/>
      <c r="U2326" s="561"/>
      <c r="V2326" s="561"/>
      <c r="W2326" s="561"/>
      <c r="X2326" s="561"/>
      <c r="Y2326" s="561"/>
      <c r="Z2326" s="561"/>
      <c r="AA2326" s="561"/>
      <c r="AB2326" s="561"/>
      <c r="AC2326" s="561"/>
      <c r="AD2326" s="561"/>
      <c r="AE2326" s="561"/>
      <c r="AF2326" s="561"/>
      <c r="AG2326" s="561">
        <v>1425.9634500000002</v>
      </c>
      <c r="AH2326" s="561">
        <v>1352</v>
      </c>
      <c r="AI2326" s="290" t="s">
        <v>310</v>
      </c>
      <c r="AJ2326" s="290" t="s">
        <v>370</v>
      </c>
    </row>
    <row r="2327" spans="2:36" x14ac:dyDescent="0.25">
      <c r="B2327" s="554">
        <v>2225</v>
      </c>
      <c r="C2327" s="555"/>
      <c r="D2327" s="556"/>
      <c r="E2327" s="290" t="s">
        <v>395</v>
      </c>
      <c r="F2327" s="290" t="s">
        <v>915</v>
      </c>
      <c r="G2327" s="290" t="s">
        <v>397</v>
      </c>
      <c r="H2327" s="183" t="str">
        <f>INDEX(Sector!$D$57:$D$776,MATCH('Energy consumption (raw)'!F2327,Sector!$C$57:$C$776,FALSE))</f>
        <v>Processing and preserving aquatic products and aquatic products</v>
      </c>
      <c r="I2327" s="183" t="str">
        <f>IF(G2327=Sector!$B$50,Sector!$B$50,IF(G2327=Sector!$B$51,Sector!$B$51,IF(G2327=Sector!$B$53,Sector!$B$53,INDEX(Sector!$E$57:$E$776,MATCH('Energy consumption (raw)'!F2327,Sector!$C$57:$C$776,FALSE)))))</f>
        <v>10 Manufacture of food products</v>
      </c>
      <c r="J2327" s="561">
        <v>8079600</v>
      </c>
      <c r="K2327" s="561">
        <v>8240600</v>
      </c>
      <c r="L2327" s="561"/>
      <c r="M2327" s="561"/>
      <c r="N2327" s="561"/>
      <c r="O2327" s="561"/>
      <c r="P2327" s="561"/>
      <c r="Q2327" s="561"/>
      <c r="R2327" s="561"/>
      <c r="S2327" s="561"/>
      <c r="T2327" s="561"/>
      <c r="U2327" s="561"/>
      <c r="V2327" s="561"/>
      <c r="W2327" s="561"/>
      <c r="X2327" s="561"/>
      <c r="Y2327" s="561"/>
      <c r="Z2327" s="561"/>
      <c r="AA2327" s="561"/>
      <c r="AB2327" s="561"/>
      <c r="AC2327" s="561"/>
      <c r="AD2327" s="561"/>
      <c r="AE2327" s="561"/>
      <c r="AF2327" s="561"/>
      <c r="AG2327" s="561">
        <v>1271.52458</v>
      </c>
      <c r="AH2327" s="561">
        <v>1350</v>
      </c>
      <c r="AI2327" s="290" t="s">
        <v>310</v>
      </c>
      <c r="AJ2327" s="290" t="s">
        <v>370</v>
      </c>
    </row>
    <row r="2328" spans="2:36" x14ac:dyDescent="0.25">
      <c r="B2328" s="554">
        <v>2226</v>
      </c>
      <c r="C2328" s="555"/>
      <c r="D2328" s="556"/>
      <c r="E2328" s="290" t="s">
        <v>395</v>
      </c>
      <c r="F2328" s="290" t="s">
        <v>400</v>
      </c>
      <c r="G2328" s="290" t="s">
        <v>397</v>
      </c>
      <c r="H2328" s="183" t="str">
        <f>INDEX(Sector!$D$57:$D$776,MATCH('Energy consumption (raw)'!F2328,Sector!$C$57:$C$776,FALSE))</f>
        <v>Producing products from plastic</v>
      </c>
      <c r="I2328" s="183" t="str">
        <f>IF(G2328=Sector!$B$50,Sector!$B$50,IF(G2328=Sector!$B$51,Sector!$B$51,IF(G2328=Sector!$B$53,Sector!$B$53,INDEX(Sector!$E$57:$E$776,MATCH('Energy consumption (raw)'!F2328,Sector!$C$57:$C$776,FALSE)))))</f>
        <v>22 Manufacture of rubber and plastics products</v>
      </c>
      <c r="J2328" s="561">
        <v>8129800</v>
      </c>
      <c r="K2328" s="561">
        <v>8129800</v>
      </c>
      <c r="L2328" s="561"/>
      <c r="M2328" s="561"/>
      <c r="N2328" s="561"/>
      <c r="O2328" s="561"/>
      <c r="P2328" s="561"/>
      <c r="Q2328" s="561"/>
      <c r="R2328" s="561"/>
      <c r="S2328" s="561"/>
      <c r="T2328" s="561"/>
      <c r="U2328" s="561"/>
      <c r="V2328" s="561"/>
      <c r="W2328" s="561"/>
      <c r="X2328" s="561"/>
      <c r="Y2328" s="561"/>
      <c r="Z2328" s="561"/>
      <c r="AA2328" s="561"/>
      <c r="AB2328" s="561"/>
      <c r="AC2328" s="561"/>
      <c r="AD2328" s="561"/>
      <c r="AE2328" s="561"/>
      <c r="AF2328" s="561"/>
      <c r="AG2328" s="561">
        <v>1254.42814</v>
      </c>
      <c r="AH2328" s="561">
        <v>1337</v>
      </c>
      <c r="AI2328" s="290" t="s">
        <v>310</v>
      </c>
      <c r="AJ2328" s="290" t="s">
        <v>370</v>
      </c>
    </row>
    <row r="2329" spans="2:36" x14ac:dyDescent="0.25">
      <c r="B2329" s="554">
        <v>2227</v>
      </c>
      <c r="C2329" s="555"/>
      <c r="D2329" s="556"/>
      <c r="E2329" s="290" t="s">
        <v>395</v>
      </c>
      <c r="F2329" s="290" t="s">
        <v>400</v>
      </c>
      <c r="G2329" s="290" t="s">
        <v>397</v>
      </c>
      <c r="H2329" s="183" t="str">
        <f>INDEX(Sector!$D$57:$D$776,MATCH('Energy consumption (raw)'!F2329,Sector!$C$57:$C$776,FALSE))</f>
        <v>Producing products from plastic</v>
      </c>
      <c r="I2329" s="183" t="str">
        <f>IF(G2329=Sector!$B$50,Sector!$B$50,IF(G2329=Sector!$B$51,Sector!$B$51,IF(G2329=Sector!$B$53,Sector!$B$53,INDEX(Sector!$E$57:$E$776,MATCH('Energy consumption (raw)'!F2329,Sector!$C$57:$C$776,FALSE)))))</f>
        <v>22 Manufacture of rubber and plastics products</v>
      </c>
      <c r="J2329" s="561"/>
      <c r="K2329" s="561">
        <v>7989500</v>
      </c>
      <c r="L2329" s="561"/>
      <c r="M2329" s="561"/>
      <c r="N2329" s="561"/>
      <c r="O2329" s="561"/>
      <c r="P2329" s="561"/>
      <c r="Q2329" s="561"/>
      <c r="R2329" s="561"/>
      <c r="S2329" s="561"/>
      <c r="T2329" s="561"/>
      <c r="U2329" s="561"/>
      <c r="V2329" s="561"/>
      <c r="W2329" s="561"/>
      <c r="X2329" s="561"/>
      <c r="Y2329" s="561"/>
      <c r="Z2329" s="561"/>
      <c r="AA2329" s="561"/>
      <c r="AB2329" s="561"/>
      <c r="AC2329" s="561"/>
      <c r="AD2329" s="561"/>
      <c r="AE2329" s="561"/>
      <c r="AF2329" s="561"/>
      <c r="AG2329" s="561">
        <v>1232.7798500000001</v>
      </c>
      <c r="AH2329" s="561">
        <v>1326</v>
      </c>
      <c r="AI2329" s="290" t="s">
        <v>310</v>
      </c>
      <c r="AJ2329" s="290" t="s">
        <v>370</v>
      </c>
    </row>
    <row r="2330" spans="2:36" x14ac:dyDescent="0.25">
      <c r="B2330" s="554">
        <v>2228</v>
      </c>
      <c r="C2330" s="555"/>
      <c r="D2330" s="556"/>
      <c r="E2330" s="290" t="s">
        <v>395</v>
      </c>
      <c r="F2330" s="290" t="s">
        <v>969</v>
      </c>
      <c r="G2330" s="290" t="s">
        <v>397</v>
      </c>
      <c r="H2330" s="183" t="str">
        <f>INDEX(Sector!$D$57:$D$776,MATCH('Energy consumption (raw)'!F2330,Sector!$C$57:$C$776,FALSE))</f>
        <v>Food Processing</v>
      </c>
      <c r="I2330" s="183" t="str">
        <f>IF(G2330=Sector!$B$50,Sector!$B$50,IF(G2330=Sector!$B$51,Sector!$B$51,IF(G2330=Sector!$B$53,Sector!$B$53,INDEX(Sector!$E$57:$E$776,MATCH('Energy consumption (raw)'!F2330,Sector!$C$57:$C$776,FALSE)))))</f>
        <v>10 Manufacture of food products</v>
      </c>
      <c r="J2330" s="561"/>
      <c r="K2330" s="561">
        <v>9016900</v>
      </c>
      <c r="L2330" s="561"/>
      <c r="M2330" s="561"/>
      <c r="N2330" s="561"/>
      <c r="O2330" s="561"/>
      <c r="P2330" s="561"/>
      <c r="Q2330" s="561"/>
      <c r="R2330" s="561"/>
      <c r="S2330" s="561"/>
      <c r="T2330" s="561"/>
      <c r="U2330" s="561"/>
      <c r="V2330" s="561"/>
      <c r="W2330" s="561"/>
      <c r="X2330" s="561"/>
      <c r="Y2330" s="561"/>
      <c r="Z2330" s="561"/>
      <c r="AA2330" s="561"/>
      <c r="AB2330" s="561"/>
      <c r="AC2330" s="561"/>
      <c r="AD2330" s="561"/>
      <c r="AE2330" s="561"/>
      <c r="AF2330" s="561"/>
      <c r="AG2330" s="561">
        <v>1391.3076700000001</v>
      </c>
      <c r="AH2330" s="561">
        <v>1321</v>
      </c>
      <c r="AI2330" s="290" t="s">
        <v>310</v>
      </c>
      <c r="AJ2330" s="290" t="s">
        <v>370</v>
      </c>
    </row>
    <row r="2331" spans="2:36" x14ac:dyDescent="0.25">
      <c r="B2331" s="554">
        <v>2229</v>
      </c>
      <c r="C2331" s="555"/>
      <c r="D2331" s="556"/>
      <c r="E2331" s="290" t="s">
        <v>395</v>
      </c>
      <c r="F2331" s="290" t="s">
        <v>511</v>
      </c>
      <c r="G2331" s="290" t="s">
        <v>397</v>
      </c>
      <c r="H2331" s="183" t="str">
        <f>INDEX(Sector!$D$57:$D$776,MATCH('Energy consumption (raw)'!F2331,Sector!$C$57:$C$776,FALSE))</f>
        <v>Producing shoes</v>
      </c>
      <c r="I2331" s="183" t="str">
        <f>IF(G2331=Sector!$B$50,Sector!$B$50,IF(G2331=Sector!$B$51,Sector!$B$51,IF(G2331=Sector!$B$53,Sector!$B$53,INDEX(Sector!$E$57:$E$776,MATCH('Energy consumption (raw)'!F2331,Sector!$C$57:$C$776,FALSE)))))</f>
        <v>14 Manufacture of wearing apparel</v>
      </c>
      <c r="J2331" s="561"/>
      <c r="K2331" s="561">
        <v>9911700</v>
      </c>
      <c r="L2331" s="561"/>
      <c r="M2331" s="561"/>
      <c r="N2331" s="561"/>
      <c r="O2331" s="561"/>
      <c r="P2331" s="561"/>
      <c r="Q2331" s="561"/>
      <c r="R2331" s="561"/>
      <c r="S2331" s="561"/>
      <c r="T2331" s="561"/>
      <c r="U2331" s="561"/>
      <c r="V2331" s="561"/>
      <c r="W2331" s="561"/>
      <c r="X2331" s="561"/>
      <c r="Y2331" s="561"/>
      <c r="Z2331" s="561"/>
      <c r="AA2331" s="561"/>
      <c r="AB2331" s="561"/>
      <c r="AC2331" s="561"/>
      <c r="AD2331" s="561"/>
      <c r="AE2331" s="561"/>
      <c r="AF2331" s="561"/>
      <c r="AG2331" s="561">
        <v>1529.3753100000001</v>
      </c>
      <c r="AH2331" s="561">
        <v>1314</v>
      </c>
      <c r="AI2331" s="290" t="s">
        <v>310</v>
      </c>
      <c r="AJ2331" s="290" t="s">
        <v>370</v>
      </c>
    </row>
    <row r="2332" spans="2:36" x14ac:dyDescent="0.25">
      <c r="B2332" s="554">
        <v>2230</v>
      </c>
      <c r="C2332" s="555"/>
      <c r="D2332" s="556"/>
      <c r="E2332" s="290" t="s">
        <v>395</v>
      </c>
      <c r="F2332" s="290" t="s">
        <v>597</v>
      </c>
      <c r="G2332" s="290" t="s">
        <v>397</v>
      </c>
      <c r="H2332" s="183" t="str">
        <f>INDEX(Sector!$D$57:$D$776,MATCH('Energy consumption (raw)'!F2332,Sector!$C$57:$C$776,FALSE))</f>
        <v>Producing non-alcoholic beverages, mineral water</v>
      </c>
      <c r="I2332" s="183" t="str">
        <f>IF(G2332=Sector!$B$50,Sector!$B$50,IF(G2332=Sector!$B$51,Sector!$B$51,IF(G2332=Sector!$B$53,Sector!$B$53,INDEX(Sector!$E$57:$E$776,MATCH('Energy consumption (raw)'!F2332,Sector!$C$57:$C$776,FALSE)))))</f>
        <v>11 Manufacture of beverages</v>
      </c>
      <c r="J2332" s="561">
        <v>7624300</v>
      </c>
      <c r="K2332" s="561">
        <v>7624300</v>
      </c>
      <c r="L2332" s="561"/>
      <c r="M2332" s="561"/>
      <c r="N2332" s="561"/>
      <c r="O2332" s="561"/>
      <c r="P2332" s="561"/>
      <c r="Q2332" s="561"/>
      <c r="R2332" s="561"/>
      <c r="S2332" s="561"/>
      <c r="T2332" s="561"/>
      <c r="U2332" s="561"/>
      <c r="V2332" s="561"/>
      <c r="W2332" s="561"/>
      <c r="X2332" s="561"/>
      <c r="Y2332" s="561"/>
      <c r="Z2332" s="561"/>
      <c r="AA2332" s="561"/>
      <c r="AB2332" s="561"/>
      <c r="AC2332" s="561"/>
      <c r="AD2332" s="561"/>
      <c r="AE2332" s="561"/>
      <c r="AF2332" s="561"/>
      <c r="AG2332" s="561">
        <v>1176.42949</v>
      </c>
      <c r="AH2332" s="561">
        <v>1314</v>
      </c>
      <c r="AI2332" s="290" t="s">
        <v>310</v>
      </c>
      <c r="AJ2332" s="290" t="s">
        <v>370</v>
      </c>
    </row>
    <row r="2333" spans="2:36" x14ac:dyDescent="0.25">
      <c r="B2333" s="554">
        <v>2231</v>
      </c>
      <c r="C2333" s="555"/>
      <c r="D2333" s="556"/>
      <c r="E2333" s="290" t="s">
        <v>395</v>
      </c>
      <c r="F2333" s="290" t="s">
        <v>969</v>
      </c>
      <c r="G2333" s="290" t="s">
        <v>397</v>
      </c>
      <c r="H2333" s="183" t="str">
        <f>INDEX(Sector!$D$57:$D$776,MATCH('Energy consumption (raw)'!F2333,Sector!$C$57:$C$776,FALSE))</f>
        <v>Food Processing</v>
      </c>
      <c r="I2333" s="183" t="str">
        <f>IF(G2333=Sector!$B$50,Sector!$B$50,IF(G2333=Sector!$B$51,Sector!$B$51,IF(G2333=Sector!$B$53,Sector!$B$53,INDEX(Sector!$E$57:$E$776,MATCH('Energy consumption (raw)'!F2333,Sector!$C$57:$C$776,FALSE)))))</f>
        <v>10 Manufacture of food products</v>
      </c>
      <c r="J2333" s="561"/>
      <c r="K2333" s="561">
        <v>8507100</v>
      </c>
      <c r="L2333" s="561"/>
      <c r="M2333" s="561"/>
      <c r="N2333" s="561"/>
      <c r="O2333" s="561"/>
      <c r="P2333" s="561"/>
      <c r="Q2333" s="561"/>
      <c r="R2333" s="561"/>
      <c r="S2333" s="561"/>
      <c r="T2333" s="561"/>
      <c r="U2333" s="561"/>
      <c r="V2333" s="561"/>
      <c r="W2333" s="561"/>
      <c r="X2333" s="561"/>
      <c r="Y2333" s="561"/>
      <c r="Z2333" s="561"/>
      <c r="AA2333" s="561"/>
      <c r="AB2333" s="561"/>
      <c r="AC2333" s="561"/>
      <c r="AD2333" s="561"/>
      <c r="AE2333" s="561"/>
      <c r="AF2333" s="561"/>
      <c r="AG2333" s="561">
        <v>1312.64553</v>
      </c>
      <c r="AH2333" s="561">
        <v>1314</v>
      </c>
      <c r="AI2333" s="290" t="s">
        <v>310</v>
      </c>
      <c r="AJ2333" s="290" t="s">
        <v>370</v>
      </c>
    </row>
    <row r="2334" spans="2:36" x14ac:dyDescent="0.25">
      <c r="B2334" s="554">
        <v>2232</v>
      </c>
      <c r="C2334" s="555"/>
      <c r="D2334" s="556"/>
      <c r="E2334" s="290" t="s">
        <v>395</v>
      </c>
      <c r="F2334" s="290" t="s">
        <v>970</v>
      </c>
      <c r="G2334" s="290" t="s">
        <v>397</v>
      </c>
      <c r="H2334" s="183" t="str">
        <f>INDEX(Sector!$D$57:$D$776,MATCH('Energy consumption (raw)'!F2334,Sector!$C$57:$C$776,FALSE))</f>
        <v>Producing and processing, cutting, rolling, drawing zinc, stamping nails</v>
      </c>
      <c r="I2334" s="183" t="str">
        <f>IF(G2334=Sector!$B$50,Sector!$B$50,IF(G2334=Sector!$B$51,Sector!$B$51,IF(G2334=Sector!$B$53,Sector!$B$53,INDEX(Sector!$E$57:$E$776,MATCH('Energy consumption (raw)'!F2334,Sector!$C$57:$C$776,FALSE)))))</f>
        <v>24 Manufacture of basic metals</v>
      </c>
      <c r="J2334" s="561"/>
      <c r="K2334" s="561">
        <v>13469100</v>
      </c>
      <c r="L2334" s="561"/>
      <c r="M2334" s="561"/>
      <c r="N2334" s="561"/>
      <c r="O2334" s="561"/>
      <c r="P2334" s="561"/>
      <c r="Q2334" s="561"/>
      <c r="R2334" s="561"/>
      <c r="S2334" s="561"/>
      <c r="T2334" s="561"/>
      <c r="U2334" s="561"/>
      <c r="V2334" s="561"/>
      <c r="W2334" s="561"/>
      <c r="X2334" s="561"/>
      <c r="Y2334" s="561"/>
      <c r="Z2334" s="561"/>
      <c r="AA2334" s="561"/>
      <c r="AB2334" s="561"/>
      <c r="AC2334" s="561"/>
      <c r="AD2334" s="561"/>
      <c r="AE2334" s="561"/>
      <c r="AF2334" s="561"/>
      <c r="AG2334" s="561">
        <v>2078.2821300000001</v>
      </c>
      <c r="AH2334" s="561">
        <v>1290</v>
      </c>
      <c r="AI2334" s="290" t="s">
        <v>310</v>
      </c>
      <c r="AJ2334" s="290" t="s">
        <v>370</v>
      </c>
    </row>
    <row r="2335" spans="2:36" x14ac:dyDescent="0.25">
      <c r="B2335" s="554">
        <v>2233</v>
      </c>
      <c r="C2335" s="555"/>
      <c r="D2335" s="556"/>
      <c r="E2335" s="290" t="s">
        <v>395</v>
      </c>
      <c r="F2335" s="290" t="s">
        <v>461</v>
      </c>
      <c r="G2335" s="290" t="s">
        <v>397</v>
      </c>
      <c r="H2335" s="183" t="str">
        <f>INDEX(Sector!$D$57:$D$776,MATCH('Energy consumption (raw)'!F2335,Sector!$C$57:$C$776,FALSE))</f>
        <v>Iron and steel production</v>
      </c>
      <c r="I2335" s="183" t="str">
        <f>IF(G2335=Sector!$B$50,Sector!$B$50,IF(G2335=Sector!$B$51,Sector!$B$51,IF(G2335=Sector!$B$53,Sector!$B$53,INDEX(Sector!$E$57:$E$776,MATCH('Energy consumption (raw)'!F2335,Sector!$C$57:$C$776,FALSE)))))</f>
        <v>24 Manufacture of basic metals</v>
      </c>
      <c r="J2335" s="561"/>
      <c r="K2335" s="561">
        <v>10629100</v>
      </c>
      <c r="L2335" s="561"/>
      <c r="M2335" s="561"/>
      <c r="N2335" s="561"/>
      <c r="O2335" s="561"/>
      <c r="P2335" s="561"/>
      <c r="Q2335" s="561"/>
      <c r="R2335" s="561"/>
      <c r="S2335" s="561"/>
      <c r="T2335" s="561"/>
      <c r="U2335" s="561"/>
      <c r="V2335" s="561"/>
      <c r="W2335" s="561"/>
      <c r="X2335" s="561"/>
      <c r="Y2335" s="561"/>
      <c r="Z2335" s="561"/>
      <c r="AA2335" s="561"/>
      <c r="AB2335" s="561"/>
      <c r="AC2335" s="561"/>
      <c r="AD2335" s="561"/>
      <c r="AE2335" s="561"/>
      <c r="AF2335" s="561"/>
      <c r="AG2335" s="561">
        <v>1640.0701300000001</v>
      </c>
      <c r="AH2335" s="561">
        <v>1245</v>
      </c>
      <c r="AI2335" s="290" t="s">
        <v>310</v>
      </c>
      <c r="AJ2335" s="290" t="s">
        <v>370</v>
      </c>
    </row>
    <row r="2336" spans="2:36" x14ac:dyDescent="0.25">
      <c r="B2336" s="554">
        <v>2234</v>
      </c>
      <c r="C2336" s="555"/>
      <c r="D2336" s="556"/>
      <c r="E2336" s="290" t="s">
        <v>395</v>
      </c>
      <c r="F2336" s="290" t="s">
        <v>430</v>
      </c>
      <c r="G2336" s="290" t="s">
        <v>397</v>
      </c>
      <c r="H2336" s="183" t="str">
        <f>INDEX(Sector!$D$57:$D$776,MATCH('Energy consumption (raw)'!F2336,Sector!$C$57:$C$776,FALSE))</f>
        <v>Production of building materials</v>
      </c>
      <c r="I2336" s="183" t="str">
        <f>IF(G2336=Sector!$B$50,Sector!$B$50,IF(G2336=Sector!$B$51,Sector!$B$51,IF(G2336=Sector!$B$53,Sector!$B$53,INDEX(Sector!$E$57:$E$776,MATCH('Energy consumption (raw)'!F2336,Sector!$C$57:$C$776,FALSE)))))</f>
        <v>23 Manufacture of other non-metallic mineral products</v>
      </c>
      <c r="J2336" s="561"/>
      <c r="K2336" s="561">
        <v>6926500</v>
      </c>
      <c r="L2336" s="561"/>
      <c r="M2336" s="561"/>
      <c r="N2336" s="561"/>
      <c r="O2336" s="561"/>
      <c r="P2336" s="561"/>
      <c r="Q2336" s="561"/>
      <c r="R2336" s="561"/>
      <c r="S2336" s="561"/>
      <c r="T2336" s="561"/>
      <c r="U2336" s="561"/>
      <c r="V2336" s="561"/>
      <c r="W2336" s="561"/>
      <c r="X2336" s="561"/>
      <c r="Y2336" s="561"/>
      <c r="Z2336" s="561"/>
      <c r="AA2336" s="561"/>
      <c r="AB2336" s="561"/>
      <c r="AC2336" s="561"/>
      <c r="AD2336" s="561"/>
      <c r="AE2336" s="561"/>
      <c r="AF2336" s="561"/>
      <c r="AG2336" s="561">
        <v>1068.7589500000001</v>
      </c>
      <c r="AH2336" s="561">
        <v>1191</v>
      </c>
      <c r="AI2336" s="290" t="s">
        <v>310</v>
      </c>
      <c r="AJ2336" s="290" t="s">
        <v>370</v>
      </c>
    </row>
    <row r="2337" spans="2:36" x14ac:dyDescent="0.25">
      <c r="B2337" s="554">
        <v>2235</v>
      </c>
      <c r="C2337" s="555"/>
      <c r="D2337" s="556"/>
      <c r="E2337" s="290" t="s">
        <v>395</v>
      </c>
      <c r="F2337" s="290" t="s">
        <v>966</v>
      </c>
      <c r="G2337" s="290" t="s">
        <v>397</v>
      </c>
      <c r="H2337" s="183" t="str">
        <f>INDEX(Sector!$D$57:$D$776,MATCH('Energy consumption (raw)'!F2337,Sector!$C$57:$C$776,FALSE))</f>
        <v>Manufacture of metal products</v>
      </c>
      <c r="I2337" s="183" t="str">
        <f>IF(G2337=Sector!$B$50,Sector!$B$50,IF(G2337=Sector!$B$51,Sector!$B$51,IF(G2337=Sector!$B$53,Sector!$B$53,INDEX(Sector!$E$57:$E$776,MATCH('Energy consumption (raw)'!F2337,Sector!$C$57:$C$776,FALSE)))))</f>
        <v>25 Manufacture of fabricated metal products, except machinery and equipment</v>
      </c>
      <c r="J2337" s="561"/>
      <c r="K2337" s="561">
        <v>14335100</v>
      </c>
      <c r="L2337" s="561"/>
      <c r="M2337" s="561"/>
      <c r="N2337" s="561"/>
      <c r="O2337" s="561"/>
      <c r="P2337" s="561"/>
      <c r="Q2337" s="561"/>
      <c r="R2337" s="561"/>
      <c r="S2337" s="561"/>
      <c r="T2337" s="561"/>
      <c r="U2337" s="561"/>
      <c r="V2337" s="561"/>
      <c r="W2337" s="561"/>
      <c r="X2337" s="561"/>
      <c r="Y2337" s="561"/>
      <c r="Z2337" s="561"/>
      <c r="AA2337" s="561"/>
      <c r="AB2337" s="561"/>
      <c r="AC2337" s="561"/>
      <c r="AD2337" s="561"/>
      <c r="AE2337" s="561"/>
      <c r="AF2337" s="561"/>
      <c r="AG2337" s="561">
        <v>2211.9059300000004</v>
      </c>
      <c r="AH2337" s="561">
        <v>1188</v>
      </c>
      <c r="AI2337" s="290" t="s">
        <v>310</v>
      </c>
      <c r="AJ2337" s="290" t="s">
        <v>370</v>
      </c>
    </row>
    <row r="2338" spans="2:36" x14ac:dyDescent="0.25">
      <c r="B2338" s="554">
        <v>2236</v>
      </c>
      <c r="C2338" s="555"/>
      <c r="D2338" s="556"/>
      <c r="E2338" s="290" t="s">
        <v>395</v>
      </c>
      <c r="F2338" s="290" t="s">
        <v>511</v>
      </c>
      <c r="G2338" s="290" t="s">
        <v>397</v>
      </c>
      <c r="H2338" s="183" t="str">
        <f>INDEX(Sector!$D$57:$D$776,MATCH('Energy consumption (raw)'!F2338,Sector!$C$57:$C$776,FALSE))</f>
        <v>Producing shoes</v>
      </c>
      <c r="I2338" s="183" t="str">
        <f>IF(G2338=Sector!$B$50,Sector!$B$50,IF(G2338=Sector!$B$51,Sector!$B$51,IF(G2338=Sector!$B$53,Sector!$B$53,INDEX(Sector!$E$57:$E$776,MATCH('Energy consumption (raw)'!F2338,Sector!$C$57:$C$776,FALSE)))))</f>
        <v>14 Manufacture of wearing apparel</v>
      </c>
      <c r="J2338" s="561">
        <v>7470700</v>
      </c>
      <c r="K2338" s="561">
        <v>7470700</v>
      </c>
      <c r="L2338" s="561"/>
      <c r="M2338" s="561"/>
      <c r="N2338" s="561"/>
      <c r="O2338" s="561"/>
      <c r="P2338" s="561"/>
      <c r="Q2338" s="561"/>
      <c r="R2338" s="561"/>
      <c r="S2338" s="561"/>
      <c r="T2338" s="561"/>
      <c r="U2338" s="561"/>
      <c r="V2338" s="561"/>
      <c r="W2338" s="561"/>
      <c r="X2338" s="561"/>
      <c r="Y2338" s="561"/>
      <c r="Z2338" s="561"/>
      <c r="AA2338" s="561"/>
      <c r="AB2338" s="561"/>
      <c r="AC2338" s="561"/>
      <c r="AD2338" s="561"/>
      <c r="AE2338" s="561"/>
      <c r="AF2338" s="561"/>
      <c r="AG2338" s="561">
        <v>1152.72901</v>
      </c>
      <c r="AH2338" s="561">
        <v>1181</v>
      </c>
      <c r="AI2338" s="290" t="s">
        <v>310</v>
      </c>
      <c r="AJ2338" s="290" t="s">
        <v>370</v>
      </c>
    </row>
    <row r="2339" spans="2:36" x14ac:dyDescent="0.25">
      <c r="B2339" s="554">
        <v>2237</v>
      </c>
      <c r="C2339" s="555"/>
      <c r="D2339" s="556"/>
      <c r="E2339" s="290" t="s">
        <v>395</v>
      </c>
      <c r="F2339" s="290" t="s">
        <v>470</v>
      </c>
      <c r="G2339" s="290" t="s">
        <v>397</v>
      </c>
      <c r="H2339" s="183" t="str">
        <f>INDEX(Sector!$D$57:$D$776,MATCH('Energy consumption (raw)'!F2339,Sector!$C$57:$C$776,FALSE))</f>
        <v>Producing animal feed for livestock, poultry, aquatic products</v>
      </c>
      <c r="I2339" s="183" t="str">
        <f>IF(G2339=Sector!$B$50,Sector!$B$50,IF(G2339=Sector!$B$51,Sector!$B$51,IF(G2339=Sector!$B$53,Sector!$B$53,INDEX(Sector!$E$57:$E$776,MATCH('Energy consumption (raw)'!F2339,Sector!$C$57:$C$776,FALSE)))))</f>
        <v>10 Manufacture of food products</v>
      </c>
      <c r="J2339" s="561"/>
      <c r="K2339" s="561">
        <v>7342600</v>
      </c>
      <c r="L2339" s="561"/>
      <c r="M2339" s="561"/>
      <c r="N2339" s="561"/>
      <c r="O2339" s="561"/>
      <c r="P2339" s="561"/>
      <c r="Q2339" s="561"/>
      <c r="R2339" s="561"/>
      <c r="S2339" s="561"/>
      <c r="T2339" s="561"/>
      <c r="U2339" s="561"/>
      <c r="V2339" s="561"/>
      <c r="W2339" s="561"/>
      <c r="X2339" s="561"/>
      <c r="Y2339" s="561"/>
      <c r="Z2339" s="561"/>
      <c r="AA2339" s="561"/>
      <c r="AB2339" s="561"/>
      <c r="AC2339" s="561"/>
      <c r="AD2339" s="561"/>
      <c r="AE2339" s="561"/>
      <c r="AF2339" s="561"/>
      <c r="AG2339" s="561">
        <v>1132.96318</v>
      </c>
      <c r="AH2339" s="561">
        <v>1179</v>
      </c>
      <c r="AI2339" s="290" t="s">
        <v>310</v>
      </c>
      <c r="AJ2339" s="290" t="s">
        <v>370</v>
      </c>
    </row>
    <row r="2340" spans="2:36" x14ac:dyDescent="0.25">
      <c r="B2340" s="554">
        <v>2238</v>
      </c>
      <c r="C2340" s="555"/>
      <c r="D2340" s="556"/>
      <c r="E2340" s="290" t="s">
        <v>395</v>
      </c>
      <c r="F2340" s="290" t="s">
        <v>971</v>
      </c>
      <c r="G2340" s="290" t="s">
        <v>397</v>
      </c>
      <c r="H2340" s="183" t="str">
        <f>INDEX(Sector!$D$57:$D$776,MATCH('Energy consumption (raw)'!F2340,Sector!$C$57:$C$776,FALSE))</f>
        <v>Producing products from Paper</v>
      </c>
      <c r="I2340" s="183" t="str">
        <f>IF(G2340=Sector!$B$50,Sector!$B$50,IF(G2340=Sector!$B$51,Sector!$B$51,IF(G2340=Sector!$B$53,Sector!$B$53,INDEX(Sector!$E$57:$E$776,MATCH('Energy consumption (raw)'!F2340,Sector!$C$57:$C$776,FALSE)))))</f>
        <v>17 Manufacture of paper and paper products</v>
      </c>
      <c r="J2340" s="561"/>
      <c r="K2340" s="561">
        <v>9192400</v>
      </c>
      <c r="L2340" s="561"/>
      <c r="M2340" s="561"/>
      <c r="N2340" s="561"/>
      <c r="O2340" s="561"/>
      <c r="P2340" s="561"/>
      <c r="Q2340" s="561"/>
      <c r="R2340" s="561"/>
      <c r="S2340" s="561"/>
      <c r="T2340" s="561"/>
      <c r="U2340" s="561"/>
      <c r="V2340" s="561"/>
      <c r="W2340" s="561"/>
      <c r="X2340" s="561"/>
      <c r="Y2340" s="561"/>
      <c r="Z2340" s="561"/>
      <c r="AA2340" s="561"/>
      <c r="AB2340" s="561"/>
      <c r="AC2340" s="561"/>
      <c r="AD2340" s="561"/>
      <c r="AE2340" s="561"/>
      <c r="AF2340" s="561"/>
      <c r="AG2340" s="561">
        <v>1418.38732</v>
      </c>
      <c r="AH2340" s="561">
        <v>1094</v>
      </c>
      <c r="AI2340" s="290" t="s">
        <v>310</v>
      </c>
      <c r="AJ2340" s="290" t="s">
        <v>370</v>
      </c>
    </row>
    <row r="2341" spans="2:36" x14ac:dyDescent="0.25">
      <c r="B2341" s="554">
        <v>2239</v>
      </c>
      <c r="C2341" s="555"/>
      <c r="D2341" s="556"/>
      <c r="E2341" s="290" t="s">
        <v>395</v>
      </c>
      <c r="F2341" s="290" t="s">
        <v>400</v>
      </c>
      <c r="G2341" s="290" t="s">
        <v>397</v>
      </c>
      <c r="H2341" s="183" t="str">
        <f>INDEX(Sector!$D$57:$D$776,MATCH('Energy consumption (raw)'!F2341,Sector!$C$57:$C$776,FALSE))</f>
        <v>Producing products from plastic</v>
      </c>
      <c r="I2341" s="183" t="str">
        <f>IF(G2341=Sector!$B$50,Sector!$B$50,IF(G2341=Sector!$B$51,Sector!$B$51,IF(G2341=Sector!$B$53,Sector!$B$53,INDEX(Sector!$E$57:$E$776,MATCH('Energy consumption (raw)'!F2341,Sector!$C$57:$C$776,FALSE)))))</f>
        <v>22 Manufacture of rubber and plastics products</v>
      </c>
      <c r="J2341" s="561"/>
      <c r="K2341" s="561">
        <v>11749500</v>
      </c>
      <c r="L2341" s="561"/>
      <c r="M2341" s="561"/>
      <c r="N2341" s="561"/>
      <c r="O2341" s="561"/>
      <c r="P2341" s="561"/>
      <c r="Q2341" s="561"/>
      <c r="R2341" s="561"/>
      <c r="S2341" s="561"/>
      <c r="T2341" s="561"/>
      <c r="U2341" s="561"/>
      <c r="V2341" s="561"/>
      <c r="W2341" s="561"/>
      <c r="X2341" s="561"/>
      <c r="Y2341" s="561"/>
      <c r="Z2341" s="561"/>
      <c r="AA2341" s="561"/>
      <c r="AB2341" s="561"/>
      <c r="AC2341" s="561"/>
      <c r="AD2341" s="561"/>
      <c r="AE2341" s="561"/>
      <c r="AF2341" s="561"/>
      <c r="AG2341" s="561">
        <v>1812.94785</v>
      </c>
      <c r="AH2341" s="561">
        <v>1024</v>
      </c>
      <c r="AI2341" s="290" t="s">
        <v>310</v>
      </c>
      <c r="AJ2341" s="290" t="s">
        <v>370</v>
      </c>
    </row>
    <row r="2342" spans="2:36" x14ac:dyDescent="0.25">
      <c r="B2342" s="554">
        <v>2240</v>
      </c>
      <c r="C2342" s="555"/>
      <c r="D2342" s="556"/>
      <c r="E2342" s="290" t="s">
        <v>395</v>
      </c>
      <c r="F2342" s="290" t="s">
        <v>972</v>
      </c>
      <c r="G2342" s="290" t="s">
        <v>397</v>
      </c>
      <c r="H2342" s="183" t="str">
        <f>INDEX(Sector!$D$57:$D$776,MATCH('Energy consumption (raw)'!F2342,Sector!$C$57:$C$776,FALSE))</f>
        <v>Manufacture of chemical products</v>
      </c>
      <c r="I2342" s="183" t="str">
        <f>IF(G2342=Sector!$B$50,Sector!$B$50,IF(G2342=Sector!$B$51,Sector!$B$51,IF(G2342=Sector!$B$53,Sector!$B$53,INDEX(Sector!$E$57:$E$776,MATCH('Energy consumption (raw)'!F2342,Sector!$C$57:$C$776,FALSE)))))</f>
        <v>20 Manufacture of chemicals and chemical products</v>
      </c>
      <c r="J2342" s="561"/>
      <c r="K2342" s="561">
        <v>7241200</v>
      </c>
      <c r="L2342" s="561"/>
      <c r="M2342" s="561"/>
      <c r="N2342" s="561"/>
      <c r="O2342" s="561"/>
      <c r="P2342" s="561"/>
      <c r="Q2342" s="561"/>
      <c r="R2342" s="561"/>
      <c r="S2342" s="561"/>
      <c r="T2342" s="561"/>
      <c r="U2342" s="561"/>
      <c r="V2342" s="561"/>
      <c r="W2342" s="561"/>
      <c r="X2342" s="561"/>
      <c r="Y2342" s="561"/>
      <c r="Z2342" s="561"/>
      <c r="AA2342" s="561"/>
      <c r="AB2342" s="561"/>
      <c r="AC2342" s="561"/>
      <c r="AD2342" s="561"/>
      <c r="AE2342" s="561"/>
      <c r="AF2342" s="561"/>
      <c r="AG2342" s="561">
        <v>1117.3171600000001</v>
      </c>
      <c r="AH2342" s="561">
        <v>1016</v>
      </c>
      <c r="AI2342" s="290" t="s">
        <v>310</v>
      </c>
      <c r="AJ2342" s="290" t="s">
        <v>370</v>
      </c>
    </row>
    <row r="2343" spans="2:36" x14ac:dyDescent="0.25">
      <c r="B2343" s="554">
        <v>2241</v>
      </c>
      <c r="C2343" s="555"/>
      <c r="D2343" s="556"/>
      <c r="E2343" s="290" t="s">
        <v>395</v>
      </c>
      <c r="F2343" s="290" t="s">
        <v>433</v>
      </c>
      <c r="G2343" s="290" t="s">
        <v>397</v>
      </c>
      <c r="H2343" s="183" t="str">
        <f>INDEX(Sector!$D$57:$D$776,MATCH('Energy consumption (raw)'!F2343,Sector!$C$57:$C$776,FALSE))</f>
        <v>Producing plastics and synthetic rubber in primary form</v>
      </c>
      <c r="I2343" s="183" t="str">
        <f>IF(G2343=Sector!$B$50,Sector!$B$50,IF(G2343=Sector!$B$51,Sector!$B$51,IF(G2343=Sector!$B$53,Sector!$B$53,INDEX(Sector!$E$57:$E$776,MATCH('Energy consumption (raw)'!F2343,Sector!$C$57:$C$776,FALSE)))))</f>
        <v>22 Manufacture of rubber and plastics products</v>
      </c>
      <c r="J2343" s="561"/>
      <c r="K2343" s="561">
        <v>7061800</v>
      </c>
      <c r="L2343" s="561"/>
      <c r="M2343" s="561"/>
      <c r="N2343" s="561"/>
      <c r="O2343" s="561"/>
      <c r="P2343" s="561"/>
      <c r="Q2343" s="561"/>
      <c r="R2343" s="561"/>
      <c r="S2343" s="561"/>
      <c r="T2343" s="561"/>
      <c r="U2343" s="561"/>
      <c r="V2343" s="561"/>
      <c r="W2343" s="561"/>
      <c r="X2343" s="561"/>
      <c r="Y2343" s="561"/>
      <c r="Z2343" s="561"/>
      <c r="AA2343" s="561"/>
      <c r="AB2343" s="561"/>
      <c r="AC2343" s="561"/>
      <c r="AD2343" s="561"/>
      <c r="AE2343" s="561"/>
      <c r="AF2343" s="561"/>
      <c r="AG2343" s="561">
        <v>1089.6357400000002</v>
      </c>
      <c r="AH2343" s="561">
        <v>1003</v>
      </c>
      <c r="AI2343" s="290" t="s">
        <v>310</v>
      </c>
      <c r="AJ2343" s="290" t="s">
        <v>370</v>
      </c>
    </row>
    <row r="2344" spans="2:36" x14ac:dyDescent="0.25">
      <c r="B2344" s="554">
        <v>2242</v>
      </c>
      <c r="C2344" s="555"/>
      <c r="D2344" s="556"/>
      <c r="E2344" s="290" t="s">
        <v>395</v>
      </c>
      <c r="F2344" s="290" t="s">
        <v>511</v>
      </c>
      <c r="G2344" s="290" t="s">
        <v>397</v>
      </c>
      <c r="H2344" s="183" t="str">
        <f>INDEX(Sector!$D$57:$D$776,MATCH('Energy consumption (raw)'!F2344,Sector!$C$57:$C$776,FALSE))</f>
        <v>Producing shoes</v>
      </c>
      <c r="I2344" s="183" t="str">
        <f>IF(G2344=Sector!$B$50,Sector!$B$50,IF(G2344=Sector!$B$51,Sector!$B$51,IF(G2344=Sector!$B$53,Sector!$B$53,INDEX(Sector!$E$57:$E$776,MATCH('Energy consumption (raw)'!F2344,Sector!$C$57:$C$776,FALSE)))))</f>
        <v>14 Manufacture of wearing apparel</v>
      </c>
      <c r="J2344" s="561"/>
      <c r="K2344" s="561">
        <v>8524500</v>
      </c>
      <c r="L2344" s="561"/>
      <c r="M2344" s="561"/>
      <c r="N2344" s="561"/>
      <c r="O2344" s="561"/>
      <c r="P2344" s="561"/>
      <c r="Q2344" s="561"/>
      <c r="R2344" s="561"/>
      <c r="S2344" s="561"/>
      <c r="T2344" s="561"/>
      <c r="U2344" s="561"/>
      <c r="V2344" s="561"/>
      <c r="W2344" s="561"/>
      <c r="X2344" s="561"/>
      <c r="Y2344" s="561"/>
      <c r="Z2344" s="561"/>
      <c r="AA2344" s="561"/>
      <c r="AB2344" s="561"/>
      <c r="AC2344" s="561"/>
      <c r="AD2344" s="561"/>
      <c r="AE2344" s="561"/>
      <c r="AF2344" s="561"/>
      <c r="AG2344" s="561">
        <v>1315.3303500000002</v>
      </c>
      <c r="AH2344" s="561">
        <v>2237.70489</v>
      </c>
      <c r="AI2344" s="290" t="s">
        <v>310</v>
      </c>
      <c r="AJ2344" s="290" t="s">
        <v>370</v>
      </c>
    </row>
    <row r="2345" spans="2:36" x14ac:dyDescent="0.25">
      <c r="B2345" s="554">
        <v>2243</v>
      </c>
      <c r="C2345" s="555"/>
      <c r="D2345" s="556"/>
      <c r="E2345" s="290" t="s">
        <v>395</v>
      </c>
      <c r="F2345" s="290" t="s">
        <v>443</v>
      </c>
      <c r="G2345" s="290" t="s">
        <v>397</v>
      </c>
      <c r="H2345" s="183" t="str">
        <f>INDEX(Sector!$D$57:$D$776,MATCH('Energy consumption (raw)'!F2345,Sector!$C$57:$C$776,FALSE))</f>
        <v>Yarn making</v>
      </c>
      <c r="I2345" s="183" t="str">
        <f>IF(G2345=Sector!$B$50,Sector!$B$50,IF(G2345=Sector!$B$51,Sector!$B$51,IF(G2345=Sector!$B$53,Sector!$B$53,INDEX(Sector!$E$57:$E$776,MATCH('Energy consumption (raw)'!F2345,Sector!$C$57:$C$776,FALSE)))))</f>
        <v>13 Manufacture of textiles</v>
      </c>
      <c r="J2345" s="561"/>
      <c r="K2345" s="561">
        <v>6570300</v>
      </c>
      <c r="L2345" s="561"/>
      <c r="M2345" s="561"/>
      <c r="N2345" s="561"/>
      <c r="O2345" s="561"/>
      <c r="P2345" s="561"/>
      <c r="Q2345" s="561"/>
      <c r="R2345" s="561"/>
      <c r="S2345" s="561"/>
      <c r="T2345" s="561"/>
      <c r="U2345" s="561"/>
      <c r="V2345" s="561"/>
      <c r="W2345" s="561"/>
      <c r="X2345" s="561"/>
      <c r="Y2345" s="561"/>
      <c r="Z2345" s="561"/>
      <c r="AA2345" s="561"/>
      <c r="AB2345" s="561"/>
      <c r="AC2345" s="561"/>
      <c r="AD2345" s="561"/>
      <c r="AE2345" s="561"/>
      <c r="AF2345" s="561"/>
      <c r="AG2345" s="561">
        <v>1013.7972900000001</v>
      </c>
      <c r="AH2345" s="561">
        <v>1009.6466200000001</v>
      </c>
      <c r="AI2345" s="290" t="s">
        <v>310</v>
      </c>
      <c r="AJ2345" s="290" t="s">
        <v>370</v>
      </c>
    </row>
    <row r="2346" spans="2:36" x14ac:dyDescent="0.25">
      <c r="B2346" s="554">
        <v>2244</v>
      </c>
      <c r="C2346" s="555"/>
      <c r="D2346" s="556"/>
      <c r="E2346" s="290" t="s">
        <v>395</v>
      </c>
      <c r="F2346" s="290" t="s">
        <v>400</v>
      </c>
      <c r="G2346" s="290" t="s">
        <v>397</v>
      </c>
      <c r="H2346" s="183" t="str">
        <f>INDEX(Sector!$D$57:$D$776,MATCH('Energy consumption (raw)'!F2346,Sector!$C$57:$C$776,FALSE))</f>
        <v>Producing products from plastic</v>
      </c>
      <c r="I2346" s="183" t="str">
        <f>IF(G2346=Sector!$B$50,Sector!$B$50,IF(G2346=Sector!$B$51,Sector!$B$51,IF(G2346=Sector!$B$53,Sector!$B$53,INDEX(Sector!$E$57:$E$776,MATCH('Energy consumption (raw)'!F2346,Sector!$C$57:$C$776,FALSE)))))</f>
        <v>22 Manufacture of rubber and plastics products</v>
      </c>
      <c r="J2346" s="561"/>
      <c r="K2346" s="561">
        <v>10616800</v>
      </c>
      <c r="L2346" s="561"/>
      <c r="M2346" s="561"/>
      <c r="N2346" s="561"/>
      <c r="O2346" s="561"/>
      <c r="P2346" s="561"/>
      <c r="Q2346" s="561"/>
      <c r="R2346" s="561"/>
      <c r="S2346" s="561"/>
      <c r="T2346" s="561"/>
      <c r="U2346" s="561"/>
      <c r="V2346" s="561"/>
      <c r="W2346" s="561"/>
      <c r="X2346" s="561"/>
      <c r="Y2346" s="561"/>
      <c r="Z2346" s="561"/>
      <c r="AA2346" s="561"/>
      <c r="AB2346" s="561"/>
      <c r="AC2346" s="561"/>
      <c r="AD2346" s="561"/>
      <c r="AE2346" s="561"/>
      <c r="AF2346" s="561"/>
      <c r="AG2346" s="561">
        <v>1638.1722400000001</v>
      </c>
      <c r="AH2346" s="561">
        <v>1383.26864</v>
      </c>
      <c r="AI2346" s="290" t="s">
        <v>310</v>
      </c>
      <c r="AJ2346" s="290" t="s">
        <v>370</v>
      </c>
    </row>
    <row r="2347" spans="2:36" x14ac:dyDescent="0.25">
      <c r="B2347" s="554">
        <v>2245</v>
      </c>
      <c r="C2347" s="555"/>
      <c r="D2347" s="556"/>
      <c r="E2347" s="290" t="s">
        <v>395</v>
      </c>
      <c r="F2347" s="290" t="s">
        <v>616</v>
      </c>
      <c r="G2347" s="290" t="s">
        <v>397</v>
      </c>
      <c r="H2347" s="183" t="str">
        <f>INDEX(Sector!$D$57:$D$776,MATCH('Energy consumption (raw)'!F2347,Sector!$C$57:$C$776,FALSE))</f>
        <v>Producing products from rubber</v>
      </c>
      <c r="I2347" s="183" t="str">
        <f>IF(G2347=Sector!$B$50,Sector!$B$50,IF(G2347=Sector!$B$51,Sector!$B$51,IF(G2347=Sector!$B$53,Sector!$B$53,INDEX(Sector!$E$57:$E$776,MATCH('Energy consumption (raw)'!F2347,Sector!$C$57:$C$776,FALSE)))))</f>
        <v>22 Manufacture of rubber and plastics products</v>
      </c>
      <c r="J2347" s="561"/>
      <c r="K2347" s="561">
        <v>10575800</v>
      </c>
      <c r="L2347" s="561"/>
      <c r="M2347" s="561"/>
      <c r="N2347" s="561"/>
      <c r="O2347" s="561"/>
      <c r="P2347" s="561"/>
      <c r="Q2347" s="561"/>
      <c r="R2347" s="561"/>
      <c r="S2347" s="561"/>
      <c r="T2347" s="561"/>
      <c r="U2347" s="561"/>
      <c r="V2347" s="561"/>
      <c r="W2347" s="561"/>
      <c r="X2347" s="561"/>
      <c r="Y2347" s="561"/>
      <c r="Z2347" s="561"/>
      <c r="AA2347" s="561"/>
      <c r="AB2347" s="561"/>
      <c r="AC2347" s="561"/>
      <c r="AD2347" s="561"/>
      <c r="AE2347" s="561"/>
      <c r="AF2347" s="561"/>
      <c r="AG2347" s="561">
        <v>1631.8459400000002</v>
      </c>
      <c r="AH2347" s="561">
        <v>1526.7985000000001</v>
      </c>
      <c r="AI2347" s="290" t="s">
        <v>310</v>
      </c>
      <c r="AJ2347" s="290" t="s">
        <v>370</v>
      </c>
    </row>
    <row r="2348" spans="2:36" x14ac:dyDescent="0.25">
      <c r="B2348" s="554">
        <v>2246</v>
      </c>
      <c r="C2348" s="555"/>
      <c r="D2348" s="556"/>
      <c r="E2348" s="290" t="s">
        <v>395</v>
      </c>
      <c r="F2348" s="290" t="s">
        <v>973</v>
      </c>
      <c r="G2348" s="290" t="s">
        <v>397</v>
      </c>
      <c r="H2348" s="183" t="str">
        <f>INDEX(Sector!$D$57:$D$776,MATCH('Energy consumption (raw)'!F2348,Sector!$C$57:$C$776,FALSE))</f>
        <v>Sale food</v>
      </c>
      <c r="I2348" s="183" t="str">
        <f>IF(G2348=Sector!$B$50,Sector!$B$50,IF(G2348=Sector!$B$51,Sector!$B$51,IF(G2348=Sector!$B$53,Sector!$B$53,INDEX(Sector!$E$57:$E$776,MATCH('Energy consumption (raw)'!F2348,Sector!$C$57:$C$776,FALSE)))))</f>
        <v>10 Manufacture of food products</v>
      </c>
      <c r="J2348" s="561"/>
      <c r="K2348" s="561">
        <v>7001800</v>
      </c>
      <c r="L2348" s="561"/>
      <c r="M2348" s="561"/>
      <c r="N2348" s="561"/>
      <c r="O2348" s="561"/>
      <c r="P2348" s="561"/>
      <c r="Q2348" s="561"/>
      <c r="R2348" s="561"/>
      <c r="S2348" s="561"/>
      <c r="T2348" s="561"/>
      <c r="U2348" s="561"/>
      <c r="V2348" s="561"/>
      <c r="W2348" s="561"/>
      <c r="X2348" s="561"/>
      <c r="Y2348" s="561"/>
      <c r="Z2348" s="561"/>
      <c r="AA2348" s="561"/>
      <c r="AB2348" s="561"/>
      <c r="AC2348" s="561"/>
      <c r="AD2348" s="561"/>
      <c r="AE2348" s="561"/>
      <c r="AF2348" s="561"/>
      <c r="AG2348" s="561">
        <v>1080.3777400000001</v>
      </c>
      <c r="AH2348" s="561"/>
      <c r="AI2348" s="290" t="s">
        <v>310</v>
      </c>
      <c r="AJ2348" s="290" t="s">
        <v>370</v>
      </c>
    </row>
    <row r="2349" spans="2:36" x14ac:dyDescent="0.25">
      <c r="B2349" s="554">
        <v>2247</v>
      </c>
      <c r="C2349" s="555"/>
      <c r="D2349" s="556"/>
      <c r="E2349" s="290" t="s">
        <v>395</v>
      </c>
      <c r="F2349" s="290" t="s">
        <v>472</v>
      </c>
      <c r="G2349" s="290" t="s">
        <v>397</v>
      </c>
      <c r="H2349" s="183" t="str">
        <f>INDEX(Sector!$D$57:$D$776,MATCH('Energy consumption (raw)'!F2349,Sector!$C$57:$C$776,FALSE))</f>
        <v>Other specialized wholesale not elsewhere classified</v>
      </c>
      <c r="I2349" s="183" t="str">
        <f>IF(G2349=Sector!$B$50,Sector!$B$50,IF(G2349=Sector!$B$51,Sector!$B$51,IF(G2349=Sector!$B$53,Sector!$B$53,INDEX(Sector!$E$57:$E$776,MATCH('Energy consumption (raw)'!F2349,Sector!$C$57:$C$776,FALSE)))))</f>
        <v>45-46 Wholesale</v>
      </c>
      <c r="J2349" s="561"/>
      <c r="K2349" s="561">
        <v>6481700</v>
      </c>
      <c r="L2349" s="561"/>
      <c r="M2349" s="561"/>
      <c r="N2349" s="561"/>
      <c r="O2349" s="561"/>
      <c r="P2349" s="561"/>
      <c r="Q2349" s="561"/>
      <c r="R2349" s="561"/>
      <c r="S2349" s="561"/>
      <c r="T2349" s="561"/>
      <c r="U2349" s="561"/>
      <c r="V2349" s="561"/>
      <c r="W2349" s="561"/>
      <c r="X2349" s="561"/>
      <c r="Y2349" s="561"/>
      <c r="Z2349" s="561"/>
      <c r="AA2349" s="561"/>
      <c r="AB2349" s="561"/>
      <c r="AC2349" s="561"/>
      <c r="AD2349" s="561"/>
      <c r="AE2349" s="561"/>
      <c r="AF2349" s="561"/>
      <c r="AG2349" s="561">
        <v>1000.1263100000001</v>
      </c>
      <c r="AH2349" s="561"/>
      <c r="AI2349" s="290" t="s">
        <v>310</v>
      </c>
      <c r="AJ2349" s="290" t="s">
        <v>370</v>
      </c>
    </row>
    <row r="2350" spans="2:36" x14ac:dyDescent="0.25">
      <c r="B2350" s="554">
        <v>2248</v>
      </c>
      <c r="C2350" s="555"/>
      <c r="D2350" s="556"/>
      <c r="E2350" s="290" t="s">
        <v>395</v>
      </c>
      <c r="F2350" s="290" t="s">
        <v>400</v>
      </c>
      <c r="G2350" s="290" t="s">
        <v>397</v>
      </c>
      <c r="H2350" s="183" t="str">
        <f>INDEX(Sector!$D$57:$D$776,MATCH('Energy consumption (raw)'!F2350,Sector!$C$57:$C$776,FALSE))</f>
        <v>Producing products from plastic</v>
      </c>
      <c r="I2350" s="183" t="str">
        <f>IF(G2350=Sector!$B$50,Sector!$B$50,IF(G2350=Sector!$B$51,Sector!$B$51,IF(G2350=Sector!$B$53,Sector!$B$53,INDEX(Sector!$E$57:$E$776,MATCH('Energy consumption (raw)'!F2350,Sector!$C$57:$C$776,FALSE)))))</f>
        <v>22 Manufacture of rubber and plastics products</v>
      </c>
      <c r="J2350" s="561"/>
      <c r="K2350" s="561">
        <v>10549600</v>
      </c>
      <c r="L2350" s="561"/>
      <c r="M2350" s="561"/>
      <c r="N2350" s="561"/>
      <c r="O2350" s="561"/>
      <c r="P2350" s="561"/>
      <c r="Q2350" s="561"/>
      <c r="R2350" s="561"/>
      <c r="S2350" s="561"/>
      <c r="T2350" s="561"/>
      <c r="U2350" s="561"/>
      <c r="V2350" s="561"/>
      <c r="W2350" s="561"/>
      <c r="X2350" s="561"/>
      <c r="Y2350" s="561"/>
      <c r="Z2350" s="561"/>
      <c r="AA2350" s="561"/>
      <c r="AB2350" s="561"/>
      <c r="AC2350" s="561"/>
      <c r="AD2350" s="561"/>
      <c r="AE2350" s="561"/>
      <c r="AF2350" s="561"/>
      <c r="AG2350" s="561">
        <v>1627.8032800000001</v>
      </c>
      <c r="AH2350" s="561"/>
      <c r="AI2350" s="290" t="s">
        <v>310</v>
      </c>
      <c r="AJ2350" s="290" t="s">
        <v>370</v>
      </c>
    </row>
    <row r="2351" spans="2:36" x14ac:dyDescent="0.25">
      <c r="B2351" s="554">
        <v>2249</v>
      </c>
      <c r="C2351" s="555"/>
      <c r="D2351" s="556"/>
      <c r="E2351" s="290" t="s">
        <v>395</v>
      </c>
      <c r="F2351" s="290" t="s">
        <v>974</v>
      </c>
      <c r="G2351" s="290" t="s">
        <v>397</v>
      </c>
      <c r="H2351" s="183" t="str">
        <f>INDEX(Sector!$D$57:$D$776,MATCH('Energy consumption (raw)'!F2351,Sector!$C$57:$C$776,FALSE))</f>
        <v>Manufacture of ready-made textiles (except apparel)</v>
      </c>
      <c r="I2351" s="183" t="str">
        <f>IF(G2351=Sector!$B$50,Sector!$B$50,IF(G2351=Sector!$B$51,Sector!$B$51,IF(G2351=Sector!$B$53,Sector!$B$53,INDEX(Sector!$E$57:$E$776,MATCH('Energy consumption (raw)'!F2351,Sector!$C$57:$C$776,FALSE)))))</f>
        <v>13 Manufacture of textiles</v>
      </c>
      <c r="J2351" s="561"/>
      <c r="K2351" s="561">
        <v>6688500</v>
      </c>
      <c r="L2351" s="561"/>
      <c r="M2351" s="561"/>
      <c r="N2351" s="561"/>
      <c r="O2351" s="561"/>
      <c r="P2351" s="561"/>
      <c r="Q2351" s="561"/>
      <c r="R2351" s="561"/>
      <c r="S2351" s="561"/>
      <c r="T2351" s="561"/>
      <c r="U2351" s="561"/>
      <c r="V2351" s="561"/>
      <c r="W2351" s="561"/>
      <c r="X2351" s="561"/>
      <c r="Y2351" s="561"/>
      <c r="Z2351" s="561"/>
      <c r="AA2351" s="561"/>
      <c r="AB2351" s="561"/>
      <c r="AC2351" s="561"/>
      <c r="AD2351" s="561"/>
      <c r="AE2351" s="561"/>
      <c r="AF2351" s="561"/>
      <c r="AG2351" s="561">
        <v>1032.0355500000001</v>
      </c>
      <c r="AH2351" s="561"/>
      <c r="AI2351" s="290" t="s">
        <v>310</v>
      </c>
      <c r="AJ2351" s="290" t="s">
        <v>370</v>
      </c>
    </row>
    <row r="2352" spans="2:36" x14ac:dyDescent="0.25">
      <c r="B2352" s="554">
        <v>2250</v>
      </c>
      <c r="C2352" s="555"/>
      <c r="D2352" s="556"/>
      <c r="E2352" s="290" t="s">
        <v>395</v>
      </c>
      <c r="F2352" s="290" t="s">
        <v>644</v>
      </c>
      <c r="G2352" s="290" t="s">
        <v>397</v>
      </c>
      <c r="H2352" s="183" t="str">
        <f>INDEX(Sector!$D$57:$D$776,MATCH('Energy consumption (raw)'!F2352,Sector!$C$57:$C$776,FALSE))</f>
        <v>Wholesale of metals and metal ores</v>
      </c>
      <c r="I2352" s="183" t="str">
        <f>IF(G2352=Sector!$B$50,Sector!$B$50,IF(G2352=Sector!$B$51,Sector!$B$51,IF(G2352=Sector!$B$53,Sector!$B$53,INDEX(Sector!$E$57:$E$776,MATCH('Energy consumption (raw)'!F2352,Sector!$C$57:$C$776,FALSE)))))</f>
        <v>45-46 Wholesale</v>
      </c>
      <c r="J2352" s="561"/>
      <c r="K2352" s="561">
        <v>7843900</v>
      </c>
      <c r="L2352" s="561"/>
      <c r="M2352" s="561"/>
      <c r="N2352" s="561"/>
      <c r="O2352" s="561"/>
      <c r="P2352" s="561"/>
      <c r="Q2352" s="561"/>
      <c r="R2352" s="561"/>
      <c r="S2352" s="561"/>
      <c r="T2352" s="561"/>
      <c r="U2352" s="561"/>
      <c r="V2352" s="561"/>
      <c r="W2352" s="561"/>
      <c r="X2352" s="561"/>
      <c r="Y2352" s="561"/>
      <c r="Z2352" s="561"/>
      <c r="AA2352" s="561"/>
      <c r="AB2352" s="561"/>
      <c r="AC2352" s="561"/>
      <c r="AD2352" s="561"/>
      <c r="AE2352" s="561"/>
      <c r="AF2352" s="561"/>
      <c r="AG2352" s="561">
        <v>1210.31377</v>
      </c>
      <c r="AH2352" s="561"/>
      <c r="AI2352" s="290" t="s">
        <v>310</v>
      </c>
      <c r="AJ2352" s="290" t="s">
        <v>370</v>
      </c>
    </row>
    <row r="2353" spans="2:36" x14ac:dyDescent="0.25">
      <c r="B2353" s="554">
        <v>2251</v>
      </c>
      <c r="C2353" s="555"/>
      <c r="D2353" s="556"/>
      <c r="E2353" s="290" t="s">
        <v>395</v>
      </c>
      <c r="F2353" s="290" t="s">
        <v>338</v>
      </c>
      <c r="G2353" s="290" t="s">
        <v>397</v>
      </c>
      <c r="H2353" s="183" t="str">
        <f>INDEX(Sector!$D$57:$D$776,MATCH('Energy consumption (raw)'!F2353,Sector!$C$57:$C$776,FALSE))</f>
        <v>Trading in real estate, land use rights belonging to owners, users or renters</v>
      </c>
      <c r="I2353" s="183" t="str">
        <f>IF(G2353=Sector!$B$50,Sector!$B$50,IF(G2353=Sector!$B$51,Sector!$B$51,IF(G2353=Sector!$B$53,Sector!$B$53,INDEX(Sector!$E$57:$E$776,MATCH('Energy consumption (raw)'!F2353,Sector!$C$57:$C$776,FALSE)))))</f>
        <v>99 Other non-industry</v>
      </c>
      <c r="J2353" s="561"/>
      <c r="K2353" s="561">
        <v>8116100</v>
      </c>
      <c r="L2353" s="561"/>
      <c r="M2353" s="561"/>
      <c r="N2353" s="561"/>
      <c r="O2353" s="561"/>
      <c r="P2353" s="561"/>
      <c r="Q2353" s="561"/>
      <c r="R2353" s="561"/>
      <c r="S2353" s="561"/>
      <c r="T2353" s="561"/>
      <c r="U2353" s="561"/>
      <c r="V2353" s="561"/>
      <c r="W2353" s="561"/>
      <c r="X2353" s="561"/>
      <c r="Y2353" s="561"/>
      <c r="Z2353" s="561"/>
      <c r="AA2353" s="561"/>
      <c r="AB2353" s="561"/>
      <c r="AC2353" s="561"/>
      <c r="AD2353" s="561"/>
      <c r="AE2353" s="561"/>
      <c r="AF2353" s="561"/>
      <c r="AG2353" s="561">
        <v>1252.3142300000002</v>
      </c>
      <c r="AH2353" s="561"/>
      <c r="AI2353" s="290" t="s">
        <v>310</v>
      </c>
      <c r="AJ2353" s="290" t="s">
        <v>370</v>
      </c>
    </row>
    <row r="2354" spans="2:36" x14ac:dyDescent="0.25">
      <c r="B2354" s="554">
        <v>2252</v>
      </c>
      <c r="C2354" s="555"/>
      <c r="D2354" s="556"/>
      <c r="E2354" s="290" t="s">
        <v>395</v>
      </c>
      <c r="F2354" s="290" t="s">
        <v>644</v>
      </c>
      <c r="G2354" s="290" t="s">
        <v>397</v>
      </c>
      <c r="H2354" s="183" t="str">
        <f>INDEX(Sector!$D$57:$D$776,MATCH('Energy consumption (raw)'!F2354,Sector!$C$57:$C$776,FALSE))</f>
        <v>Wholesale of metals and metal ores</v>
      </c>
      <c r="I2354" s="183" t="str">
        <f>IF(G2354=Sector!$B$50,Sector!$B$50,IF(G2354=Sector!$B$51,Sector!$B$51,IF(G2354=Sector!$B$53,Sector!$B$53,INDEX(Sector!$E$57:$E$776,MATCH('Energy consumption (raw)'!F2354,Sector!$C$57:$C$776,FALSE)))))</f>
        <v>45-46 Wholesale</v>
      </c>
      <c r="J2354" s="561"/>
      <c r="K2354" s="561">
        <v>6692300</v>
      </c>
      <c r="L2354" s="561"/>
      <c r="M2354" s="561"/>
      <c r="N2354" s="561"/>
      <c r="O2354" s="561"/>
      <c r="P2354" s="561"/>
      <c r="Q2354" s="561"/>
      <c r="R2354" s="561"/>
      <c r="S2354" s="561"/>
      <c r="T2354" s="561"/>
      <c r="U2354" s="561"/>
      <c r="V2354" s="561"/>
      <c r="W2354" s="561"/>
      <c r="X2354" s="561"/>
      <c r="Y2354" s="561"/>
      <c r="Z2354" s="561"/>
      <c r="AA2354" s="561"/>
      <c r="AB2354" s="561"/>
      <c r="AC2354" s="561"/>
      <c r="AD2354" s="561"/>
      <c r="AE2354" s="561"/>
      <c r="AF2354" s="561"/>
      <c r="AG2354" s="561">
        <v>1032.6218900000001</v>
      </c>
      <c r="AH2354" s="561"/>
      <c r="AI2354" s="290" t="s">
        <v>310</v>
      </c>
      <c r="AJ2354" s="290" t="s">
        <v>370</v>
      </c>
    </row>
    <row r="2355" spans="2:36" x14ac:dyDescent="0.25">
      <c r="B2355" s="554">
        <v>2253</v>
      </c>
      <c r="C2355" s="555"/>
      <c r="D2355" s="556"/>
      <c r="E2355" s="290" t="s">
        <v>395</v>
      </c>
      <c r="F2355" s="290" t="s">
        <v>443</v>
      </c>
      <c r="G2355" s="290" t="s">
        <v>397</v>
      </c>
      <c r="H2355" s="183" t="str">
        <f>INDEX(Sector!$D$57:$D$776,MATCH('Energy consumption (raw)'!F2355,Sector!$C$57:$C$776,FALSE))</f>
        <v>Yarn making</v>
      </c>
      <c r="I2355" s="183" t="str">
        <f>IF(G2355=Sector!$B$50,Sector!$B$50,IF(G2355=Sector!$B$51,Sector!$B$51,IF(G2355=Sector!$B$53,Sector!$B$53,INDEX(Sector!$E$57:$E$776,MATCH('Energy consumption (raw)'!F2355,Sector!$C$57:$C$776,FALSE)))))</f>
        <v>13 Manufacture of textiles</v>
      </c>
      <c r="J2355" s="561"/>
      <c r="K2355" s="561">
        <v>8256600</v>
      </c>
      <c r="L2355" s="561"/>
      <c r="M2355" s="561"/>
      <c r="N2355" s="561"/>
      <c r="O2355" s="561"/>
      <c r="P2355" s="561"/>
      <c r="Q2355" s="561"/>
      <c r="R2355" s="561"/>
      <c r="S2355" s="561"/>
      <c r="T2355" s="561"/>
      <c r="U2355" s="561"/>
      <c r="V2355" s="561"/>
      <c r="W2355" s="561"/>
      <c r="X2355" s="561"/>
      <c r="Y2355" s="561"/>
      <c r="Z2355" s="561"/>
      <c r="AA2355" s="561"/>
      <c r="AB2355" s="561"/>
      <c r="AC2355" s="561"/>
      <c r="AD2355" s="561"/>
      <c r="AE2355" s="561"/>
      <c r="AF2355" s="561"/>
      <c r="AG2355" s="561">
        <v>1273.9933800000001</v>
      </c>
      <c r="AH2355" s="561"/>
      <c r="AI2355" s="290" t="s">
        <v>310</v>
      </c>
      <c r="AJ2355" s="290" t="s">
        <v>370</v>
      </c>
    </row>
    <row r="2356" spans="2:36" x14ac:dyDescent="0.25">
      <c r="B2356" s="554">
        <v>2254</v>
      </c>
      <c r="C2356" s="555"/>
      <c r="D2356" s="556"/>
      <c r="E2356" s="290" t="s">
        <v>395</v>
      </c>
      <c r="F2356" s="290" t="s">
        <v>443</v>
      </c>
      <c r="G2356" s="290" t="s">
        <v>397</v>
      </c>
      <c r="H2356" s="183" t="str">
        <f>INDEX(Sector!$D$57:$D$776,MATCH('Energy consumption (raw)'!F2356,Sector!$C$57:$C$776,FALSE))</f>
        <v>Yarn making</v>
      </c>
      <c r="I2356" s="183" t="str">
        <f>IF(G2356=Sector!$B$50,Sector!$B$50,IF(G2356=Sector!$B$51,Sector!$B$51,IF(G2356=Sector!$B$53,Sector!$B$53,INDEX(Sector!$E$57:$E$776,MATCH('Energy consumption (raw)'!F2356,Sector!$C$57:$C$776,FALSE)))))</f>
        <v>13 Manufacture of textiles</v>
      </c>
      <c r="J2356" s="561"/>
      <c r="K2356" s="561">
        <v>11026300</v>
      </c>
      <c r="L2356" s="561"/>
      <c r="M2356" s="561"/>
      <c r="N2356" s="561"/>
      <c r="O2356" s="561"/>
      <c r="P2356" s="561"/>
      <c r="Q2356" s="561"/>
      <c r="R2356" s="561"/>
      <c r="S2356" s="561"/>
      <c r="T2356" s="561"/>
      <c r="U2356" s="561"/>
      <c r="V2356" s="561"/>
      <c r="W2356" s="561"/>
      <c r="X2356" s="561"/>
      <c r="Y2356" s="561"/>
      <c r="Z2356" s="561"/>
      <c r="AA2356" s="561"/>
      <c r="AB2356" s="561"/>
      <c r="AC2356" s="561"/>
      <c r="AD2356" s="561"/>
      <c r="AE2356" s="561"/>
      <c r="AF2356" s="561"/>
      <c r="AG2356" s="561">
        <v>1701.3580900000002</v>
      </c>
      <c r="AH2356" s="561"/>
      <c r="AI2356" s="290" t="s">
        <v>310</v>
      </c>
      <c r="AJ2356" s="290" t="s">
        <v>370</v>
      </c>
    </row>
    <row r="2357" spans="2:36" x14ac:dyDescent="0.25">
      <c r="B2357" s="554">
        <v>2255</v>
      </c>
      <c r="C2357" s="555"/>
      <c r="D2357" s="556"/>
      <c r="E2357" s="290" t="s">
        <v>395</v>
      </c>
      <c r="F2357" s="290" t="s">
        <v>644</v>
      </c>
      <c r="G2357" s="290" t="s">
        <v>397</v>
      </c>
      <c r="H2357" s="183" t="str">
        <f>INDEX(Sector!$D$57:$D$776,MATCH('Energy consumption (raw)'!F2357,Sector!$C$57:$C$776,FALSE))</f>
        <v>Wholesale of metals and metal ores</v>
      </c>
      <c r="I2357" s="183" t="str">
        <f>IF(G2357=Sector!$B$50,Sector!$B$50,IF(G2357=Sector!$B$51,Sector!$B$51,IF(G2357=Sector!$B$53,Sector!$B$53,INDEX(Sector!$E$57:$E$776,MATCH('Energy consumption (raw)'!F2357,Sector!$C$57:$C$776,FALSE)))))</f>
        <v>45-46 Wholesale</v>
      </c>
      <c r="J2357" s="561"/>
      <c r="K2357" s="561">
        <v>15242400</v>
      </c>
      <c r="L2357" s="561"/>
      <c r="M2357" s="561"/>
      <c r="N2357" s="561"/>
      <c r="O2357" s="561"/>
      <c r="P2357" s="561"/>
      <c r="Q2357" s="561"/>
      <c r="R2357" s="561"/>
      <c r="S2357" s="561"/>
      <c r="T2357" s="561"/>
      <c r="U2357" s="561"/>
      <c r="V2357" s="561"/>
      <c r="W2357" s="561"/>
      <c r="X2357" s="561"/>
      <c r="Y2357" s="561"/>
      <c r="Z2357" s="561"/>
      <c r="AA2357" s="561"/>
      <c r="AB2357" s="561"/>
      <c r="AC2357" s="561"/>
      <c r="AD2357" s="561"/>
      <c r="AE2357" s="561"/>
      <c r="AF2357" s="561"/>
      <c r="AG2357" s="561">
        <v>2351.9023200000001</v>
      </c>
      <c r="AH2357" s="561"/>
      <c r="AI2357" s="290" t="s">
        <v>310</v>
      </c>
      <c r="AJ2357" s="290" t="s">
        <v>370</v>
      </c>
    </row>
    <row r="2358" spans="2:36" x14ac:dyDescent="0.25">
      <c r="B2358" s="554">
        <v>2256</v>
      </c>
      <c r="C2358" s="555"/>
      <c r="D2358" s="556"/>
      <c r="E2358" s="290" t="s">
        <v>395</v>
      </c>
      <c r="F2358" s="290" t="s">
        <v>758</v>
      </c>
      <c r="G2358" s="290" t="s">
        <v>397</v>
      </c>
      <c r="H2358" s="183" t="str">
        <f>INDEX(Sector!$D$57:$D$776,MATCH('Energy consumption (raw)'!F2358,Sector!$C$57:$C$776,FALSE))</f>
        <v>Poultry farming</v>
      </c>
      <c r="I2358" s="183" t="str">
        <f>IF(G2358=Sector!$B$50,Sector!$B$50,IF(G2358=Sector!$B$51,Sector!$B$51,IF(G2358=Sector!$B$53,Sector!$B$53,INDEX(Sector!$E$57:$E$776,MATCH('Energy consumption (raw)'!F2358,Sector!$C$57:$C$776,FALSE)))))</f>
        <v>Agriculture</v>
      </c>
      <c r="J2358" s="561"/>
      <c r="K2358" s="561">
        <v>7195200</v>
      </c>
      <c r="L2358" s="561"/>
      <c r="M2358" s="561"/>
      <c r="N2358" s="561"/>
      <c r="O2358" s="561"/>
      <c r="P2358" s="561"/>
      <c r="Q2358" s="561"/>
      <c r="R2358" s="561"/>
      <c r="S2358" s="561"/>
      <c r="T2358" s="561"/>
      <c r="U2358" s="561"/>
      <c r="V2358" s="561"/>
      <c r="W2358" s="561"/>
      <c r="X2358" s="561"/>
      <c r="Y2358" s="561"/>
      <c r="Z2358" s="561"/>
      <c r="AA2358" s="561"/>
      <c r="AB2358" s="561"/>
      <c r="AC2358" s="561"/>
      <c r="AD2358" s="561"/>
      <c r="AE2358" s="561"/>
      <c r="AF2358" s="561"/>
      <c r="AG2358" s="561">
        <v>1110.2193600000001</v>
      </c>
      <c r="AH2358" s="561"/>
      <c r="AI2358" s="290" t="s">
        <v>310</v>
      </c>
      <c r="AJ2358" s="290" t="s">
        <v>370</v>
      </c>
    </row>
    <row r="2359" spans="2:36" x14ac:dyDescent="0.25">
      <c r="B2359" s="554">
        <v>2257</v>
      </c>
      <c r="C2359" s="555"/>
      <c r="D2359" s="556"/>
      <c r="E2359" s="290" t="s">
        <v>395</v>
      </c>
      <c r="F2359" s="290" t="s">
        <v>461</v>
      </c>
      <c r="G2359" s="290" t="s">
        <v>397</v>
      </c>
      <c r="H2359" s="183" t="str">
        <f>INDEX(Sector!$D$57:$D$776,MATCH('Energy consumption (raw)'!F2359,Sector!$C$57:$C$776,FALSE))</f>
        <v>Iron and steel production</v>
      </c>
      <c r="I2359" s="183" t="str">
        <f>IF(G2359=Sector!$B$50,Sector!$B$50,IF(G2359=Sector!$B$51,Sector!$B$51,IF(G2359=Sector!$B$53,Sector!$B$53,INDEX(Sector!$E$57:$E$776,MATCH('Energy consumption (raw)'!F2359,Sector!$C$57:$C$776,FALSE)))))</f>
        <v>24 Manufacture of basic metals</v>
      </c>
      <c r="J2359" s="561"/>
      <c r="K2359" s="561">
        <v>30746600</v>
      </c>
      <c r="L2359" s="561"/>
      <c r="M2359" s="561"/>
      <c r="N2359" s="561"/>
      <c r="O2359" s="561"/>
      <c r="P2359" s="561"/>
      <c r="Q2359" s="561"/>
      <c r="R2359" s="561"/>
      <c r="S2359" s="561"/>
      <c r="T2359" s="561"/>
      <c r="U2359" s="561"/>
      <c r="V2359" s="561"/>
      <c r="W2359" s="561"/>
      <c r="X2359" s="561"/>
      <c r="Y2359" s="561"/>
      <c r="Z2359" s="561"/>
      <c r="AA2359" s="561"/>
      <c r="AB2359" s="561"/>
      <c r="AC2359" s="561"/>
      <c r="AD2359" s="561"/>
      <c r="AE2359" s="561"/>
      <c r="AF2359" s="561"/>
      <c r="AG2359" s="561">
        <v>4744.2003800000002</v>
      </c>
      <c r="AH2359" s="561"/>
      <c r="AI2359" s="290" t="s">
        <v>310</v>
      </c>
      <c r="AJ2359" s="290" t="s">
        <v>370</v>
      </c>
    </row>
    <row r="2360" spans="2:36" x14ac:dyDescent="0.25">
      <c r="B2360" s="554">
        <v>2258</v>
      </c>
      <c r="C2360" s="555"/>
      <c r="D2360" s="556"/>
      <c r="E2360" s="290" t="s">
        <v>395</v>
      </c>
      <c r="F2360" s="290" t="s">
        <v>461</v>
      </c>
      <c r="G2360" s="290" t="s">
        <v>397</v>
      </c>
      <c r="H2360" s="183" t="str">
        <f>INDEX(Sector!$D$57:$D$776,MATCH('Energy consumption (raw)'!F2360,Sector!$C$57:$C$776,FALSE))</f>
        <v>Iron and steel production</v>
      </c>
      <c r="I2360" s="183" t="str">
        <f>IF(G2360=Sector!$B$50,Sector!$B$50,IF(G2360=Sector!$B$51,Sector!$B$51,IF(G2360=Sector!$B$53,Sector!$B$53,INDEX(Sector!$E$57:$E$776,MATCH('Energy consumption (raw)'!F2360,Sector!$C$57:$C$776,FALSE)))))</f>
        <v>24 Manufacture of basic metals</v>
      </c>
      <c r="J2360" s="561"/>
      <c r="K2360" s="561">
        <v>18522600</v>
      </c>
      <c r="L2360" s="561"/>
      <c r="M2360" s="561"/>
      <c r="N2360" s="561"/>
      <c r="O2360" s="561"/>
      <c r="P2360" s="561"/>
      <c r="Q2360" s="561"/>
      <c r="R2360" s="561"/>
      <c r="S2360" s="561"/>
      <c r="T2360" s="561"/>
      <c r="U2360" s="561"/>
      <c r="V2360" s="561"/>
      <c r="W2360" s="561"/>
      <c r="X2360" s="561"/>
      <c r="Y2360" s="561"/>
      <c r="Z2360" s="561"/>
      <c r="AA2360" s="561"/>
      <c r="AB2360" s="561"/>
      <c r="AC2360" s="561"/>
      <c r="AD2360" s="561"/>
      <c r="AE2360" s="561"/>
      <c r="AF2360" s="561"/>
      <c r="AG2360" s="561">
        <v>2858.0371800000003</v>
      </c>
      <c r="AH2360" s="561"/>
      <c r="AI2360" s="290" t="s">
        <v>310</v>
      </c>
      <c r="AJ2360" s="290" t="s">
        <v>370</v>
      </c>
    </row>
    <row r="2361" spans="2:36" x14ac:dyDescent="0.25">
      <c r="B2361" s="554">
        <v>2259</v>
      </c>
      <c r="C2361" s="555"/>
      <c r="D2361" s="556"/>
      <c r="E2361" s="290" t="s">
        <v>395</v>
      </c>
      <c r="F2361" s="290" t="s">
        <v>470</v>
      </c>
      <c r="G2361" s="290" t="s">
        <v>397</v>
      </c>
      <c r="H2361" s="183" t="str">
        <f>INDEX(Sector!$D$57:$D$776,MATCH('Energy consumption (raw)'!F2361,Sector!$C$57:$C$776,FALSE))</f>
        <v>Producing animal feed for livestock, poultry, aquatic products</v>
      </c>
      <c r="I2361" s="183" t="str">
        <f>IF(G2361=Sector!$B$50,Sector!$B$50,IF(G2361=Sector!$B$51,Sector!$B$51,IF(G2361=Sector!$B$53,Sector!$B$53,INDEX(Sector!$E$57:$E$776,MATCH('Energy consumption (raw)'!F2361,Sector!$C$57:$C$776,FALSE)))))</f>
        <v>10 Manufacture of food products</v>
      </c>
      <c r="J2361" s="561"/>
      <c r="K2361" s="561">
        <v>6552200</v>
      </c>
      <c r="L2361" s="561"/>
      <c r="M2361" s="561"/>
      <c r="N2361" s="561"/>
      <c r="O2361" s="561"/>
      <c r="P2361" s="561"/>
      <c r="Q2361" s="561"/>
      <c r="R2361" s="561"/>
      <c r="S2361" s="561"/>
      <c r="T2361" s="561"/>
      <c r="U2361" s="561"/>
      <c r="V2361" s="561"/>
      <c r="W2361" s="561"/>
      <c r="X2361" s="561"/>
      <c r="Y2361" s="561"/>
      <c r="Z2361" s="561"/>
      <c r="AA2361" s="561"/>
      <c r="AB2361" s="561"/>
      <c r="AC2361" s="561"/>
      <c r="AD2361" s="561"/>
      <c r="AE2361" s="561"/>
      <c r="AF2361" s="561"/>
      <c r="AG2361" s="561">
        <v>1011.0044600000001</v>
      </c>
      <c r="AH2361" s="561"/>
      <c r="AI2361" s="290" t="s">
        <v>310</v>
      </c>
      <c r="AJ2361" s="290" t="s">
        <v>370</v>
      </c>
    </row>
    <row r="2362" spans="2:36" x14ac:dyDescent="0.25">
      <c r="B2362" s="554">
        <v>2260</v>
      </c>
      <c r="C2362" s="555"/>
      <c r="D2362" s="556"/>
      <c r="E2362" s="290" t="s">
        <v>395</v>
      </c>
      <c r="F2362" s="290" t="s">
        <v>511</v>
      </c>
      <c r="G2362" s="290" t="s">
        <v>397</v>
      </c>
      <c r="H2362" s="183" t="str">
        <f>INDEX(Sector!$D$57:$D$776,MATCH('Energy consumption (raw)'!F2362,Sector!$C$57:$C$776,FALSE))</f>
        <v>Producing shoes</v>
      </c>
      <c r="I2362" s="183" t="str">
        <f>IF(G2362=Sector!$B$50,Sector!$B$50,IF(G2362=Sector!$B$51,Sector!$B$51,IF(G2362=Sector!$B$53,Sector!$B$53,INDEX(Sector!$E$57:$E$776,MATCH('Energy consumption (raw)'!F2362,Sector!$C$57:$C$776,FALSE)))))</f>
        <v>14 Manufacture of wearing apparel</v>
      </c>
      <c r="J2362" s="561">
        <v>76013300</v>
      </c>
      <c r="K2362" s="561">
        <v>50729400</v>
      </c>
      <c r="L2362" s="561"/>
      <c r="M2362" s="561"/>
      <c r="N2362" s="561"/>
      <c r="O2362" s="561"/>
      <c r="P2362" s="561"/>
      <c r="Q2362" s="561"/>
      <c r="R2362" s="561"/>
      <c r="S2362" s="561"/>
      <c r="T2362" s="561"/>
      <c r="U2362" s="561"/>
      <c r="V2362" s="561"/>
      <c r="W2362" s="561"/>
      <c r="X2362" s="561"/>
      <c r="Y2362" s="561"/>
      <c r="Z2362" s="561"/>
      <c r="AA2362" s="561"/>
      <c r="AB2362" s="561"/>
      <c r="AC2362" s="561"/>
      <c r="AD2362" s="561"/>
      <c r="AE2362" s="561"/>
      <c r="AF2362" s="561"/>
      <c r="AG2362" s="561">
        <v>7827.5464200000006</v>
      </c>
      <c r="AH2362" s="561"/>
      <c r="AI2362" s="290" t="s">
        <v>310</v>
      </c>
      <c r="AJ2362" s="290" t="s">
        <v>370</v>
      </c>
    </row>
    <row r="2363" spans="2:36" x14ac:dyDescent="0.25">
      <c r="B2363" s="554">
        <v>2261</v>
      </c>
      <c r="C2363" s="555"/>
      <c r="D2363" s="556"/>
      <c r="E2363" s="290" t="s">
        <v>395</v>
      </c>
      <c r="F2363" s="290" t="s">
        <v>400</v>
      </c>
      <c r="G2363" s="290" t="s">
        <v>397</v>
      </c>
      <c r="H2363" s="183" t="str">
        <f>INDEX(Sector!$D$57:$D$776,MATCH('Energy consumption (raw)'!F2363,Sector!$C$57:$C$776,FALSE))</f>
        <v>Producing products from plastic</v>
      </c>
      <c r="I2363" s="183" t="str">
        <f>IF(G2363=Sector!$B$50,Sector!$B$50,IF(G2363=Sector!$B$51,Sector!$B$51,IF(G2363=Sector!$B$53,Sector!$B$53,INDEX(Sector!$E$57:$E$776,MATCH('Energy consumption (raw)'!F2363,Sector!$C$57:$C$776,FALSE)))))</f>
        <v>22 Manufacture of rubber and plastics products</v>
      </c>
      <c r="J2363" s="561"/>
      <c r="K2363" s="561">
        <v>8944200</v>
      </c>
      <c r="L2363" s="561"/>
      <c r="M2363" s="561"/>
      <c r="N2363" s="561"/>
      <c r="O2363" s="561"/>
      <c r="P2363" s="561"/>
      <c r="Q2363" s="561"/>
      <c r="R2363" s="561"/>
      <c r="S2363" s="561"/>
      <c r="T2363" s="561"/>
      <c r="U2363" s="561"/>
      <c r="V2363" s="561"/>
      <c r="W2363" s="561"/>
      <c r="X2363" s="561"/>
      <c r="Y2363" s="561"/>
      <c r="Z2363" s="561"/>
      <c r="AA2363" s="561"/>
      <c r="AB2363" s="561"/>
      <c r="AC2363" s="561"/>
      <c r="AD2363" s="561"/>
      <c r="AE2363" s="561"/>
      <c r="AF2363" s="561"/>
      <c r="AG2363" s="561">
        <v>1380.09006</v>
      </c>
      <c r="AH2363" s="561"/>
      <c r="AI2363" s="290" t="s">
        <v>310</v>
      </c>
      <c r="AJ2363" s="290" t="s">
        <v>370</v>
      </c>
    </row>
    <row r="2364" spans="2:36" x14ac:dyDescent="0.25">
      <c r="B2364" s="554">
        <v>2262</v>
      </c>
      <c r="C2364" s="555"/>
      <c r="D2364" s="556"/>
      <c r="E2364" s="290" t="s">
        <v>395</v>
      </c>
      <c r="F2364" s="290" t="s">
        <v>470</v>
      </c>
      <c r="G2364" s="290" t="s">
        <v>397</v>
      </c>
      <c r="H2364" s="183" t="str">
        <f>INDEX(Sector!$D$57:$D$776,MATCH('Energy consumption (raw)'!F2364,Sector!$C$57:$C$776,FALSE))</f>
        <v>Producing animal feed for livestock, poultry, aquatic products</v>
      </c>
      <c r="I2364" s="183" t="str">
        <f>IF(G2364=Sector!$B$50,Sector!$B$50,IF(G2364=Sector!$B$51,Sector!$B$51,IF(G2364=Sector!$B$53,Sector!$B$53,INDEX(Sector!$E$57:$E$776,MATCH('Energy consumption (raw)'!F2364,Sector!$C$57:$C$776,FALSE)))))</f>
        <v>10 Manufacture of food products</v>
      </c>
      <c r="J2364" s="561"/>
      <c r="K2364" s="561">
        <v>7342100</v>
      </c>
      <c r="L2364" s="561"/>
      <c r="M2364" s="561"/>
      <c r="N2364" s="561"/>
      <c r="O2364" s="561"/>
      <c r="P2364" s="561"/>
      <c r="Q2364" s="561"/>
      <c r="R2364" s="561"/>
      <c r="S2364" s="561"/>
      <c r="T2364" s="561"/>
      <c r="U2364" s="561"/>
      <c r="V2364" s="561"/>
      <c r="W2364" s="561"/>
      <c r="X2364" s="561"/>
      <c r="Y2364" s="561"/>
      <c r="Z2364" s="561"/>
      <c r="AA2364" s="561"/>
      <c r="AB2364" s="561"/>
      <c r="AC2364" s="561"/>
      <c r="AD2364" s="561"/>
      <c r="AE2364" s="561"/>
      <c r="AF2364" s="561"/>
      <c r="AG2364" s="561">
        <v>1132.8860300000001</v>
      </c>
      <c r="AH2364" s="561"/>
      <c r="AI2364" s="290" t="s">
        <v>310</v>
      </c>
      <c r="AJ2364" s="290" t="s">
        <v>370</v>
      </c>
    </row>
    <row r="2365" spans="2:36" x14ac:dyDescent="0.25">
      <c r="B2365" s="554">
        <v>2263</v>
      </c>
      <c r="C2365" s="555"/>
      <c r="D2365" s="556"/>
      <c r="E2365" s="290" t="s">
        <v>395</v>
      </c>
      <c r="F2365" s="290" t="s">
        <v>919</v>
      </c>
      <c r="G2365" s="290" t="s">
        <v>397</v>
      </c>
      <c r="H2365" s="183" t="str">
        <f>INDEX(Sector!$D$57:$D$776,MATCH('Energy consumption (raw)'!F2365,Sector!$C$57:$C$776,FALSE))</f>
        <v>Milling and production of raw flour</v>
      </c>
      <c r="I2365" s="183" t="str">
        <f>IF(G2365=Sector!$B$50,Sector!$B$50,IF(G2365=Sector!$B$51,Sector!$B$51,IF(G2365=Sector!$B$53,Sector!$B$53,INDEX(Sector!$E$57:$E$776,MATCH('Energy consumption (raw)'!F2365,Sector!$C$57:$C$776,FALSE)))))</f>
        <v>10 Manufacture of food products</v>
      </c>
      <c r="J2365" s="561"/>
      <c r="K2365" s="561">
        <v>6579400</v>
      </c>
      <c r="L2365" s="561"/>
      <c r="M2365" s="561"/>
      <c r="N2365" s="561"/>
      <c r="O2365" s="561"/>
      <c r="P2365" s="561"/>
      <c r="Q2365" s="561"/>
      <c r="R2365" s="561"/>
      <c r="S2365" s="561"/>
      <c r="T2365" s="561"/>
      <c r="U2365" s="561"/>
      <c r="V2365" s="561"/>
      <c r="W2365" s="561"/>
      <c r="X2365" s="561"/>
      <c r="Y2365" s="561"/>
      <c r="Z2365" s="561"/>
      <c r="AA2365" s="561"/>
      <c r="AB2365" s="561"/>
      <c r="AC2365" s="561"/>
      <c r="AD2365" s="561"/>
      <c r="AE2365" s="561"/>
      <c r="AF2365" s="561"/>
      <c r="AG2365" s="561">
        <v>1015.2014200000001</v>
      </c>
      <c r="AH2365" s="561"/>
      <c r="AI2365" s="290" t="s">
        <v>310</v>
      </c>
      <c r="AJ2365" s="290" t="s">
        <v>370</v>
      </c>
    </row>
    <row r="2366" spans="2:36" x14ac:dyDescent="0.25">
      <c r="B2366" s="554">
        <v>2264</v>
      </c>
      <c r="C2366" s="555"/>
      <c r="D2366" s="556"/>
      <c r="E2366" s="290" t="s">
        <v>395</v>
      </c>
      <c r="F2366" s="290" t="s">
        <v>467</v>
      </c>
      <c r="G2366" s="290" t="s">
        <v>397</v>
      </c>
      <c r="H2366" s="183" t="str">
        <f>INDEX(Sector!$D$57:$D$776,MATCH('Energy consumption (raw)'!F2366,Sector!$C$57:$C$776,FALSE))</f>
        <v>Other production n.e.c</v>
      </c>
      <c r="I2366" s="183" t="str">
        <f>IF(G2366=Sector!$B$50,Sector!$B$50,IF(G2366=Sector!$B$51,Sector!$B$51,IF(G2366=Sector!$B$53,Sector!$B$53,INDEX(Sector!$E$57:$E$776,MATCH('Energy consumption (raw)'!F2366,Sector!$C$57:$C$776,FALSE)))))</f>
        <v>32 Other manufacturing</v>
      </c>
      <c r="J2366" s="561"/>
      <c r="K2366" s="561">
        <v>7386700</v>
      </c>
      <c r="L2366" s="561"/>
      <c r="M2366" s="561"/>
      <c r="N2366" s="561"/>
      <c r="O2366" s="561"/>
      <c r="P2366" s="561"/>
      <c r="Q2366" s="561"/>
      <c r="R2366" s="561"/>
      <c r="S2366" s="561"/>
      <c r="T2366" s="561"/>
      <c r="U2366" s="561"/>
      <c r="V2366" s="561"/>
      <c r="W2366" s="561"/>
      <c r="X2366" s="561"/>
      <c r="Y2366" s="561"/>
      <c r="Z2366" s="561"/>
      <c r="AA2366" s="561"/>
      <c r="AB2366" s="561"/>
      <c r="AC2366" s="561"/>
      <c r="AD2366" s="561"/>
      <c r="AE2366" s="561"/>
      <c r="AF2366" s="561"/>
      <c r="AG2366" s="561">
        <v>1139.7678100000001</v>
      </c>
      <c r="AH2366" s="561"/>
      <c r="AI2366" s="290" t="s">
        <v>310</v>
      </c>
      <c r="AJ2366" s="290" t="s">
        <v>370</v>
      </c>
    </row>
    <row r="2367" spans="2:36" x14ac:dyDescent="0.25">
      <c r="B2367" s="554">
        <v>2265</v>
      </c>
      <c r="C2367" s="555"/>
      <c r="D2367" s="556"/>
      <c r="E2367" s="290" t="s">
        <v>395</v>
      </c>
      <c r="F2367" s="559" t="s">
        <v>382</v>
      </c>
      <c r="G2367" s="290" t="s">
        <v>397</v>
      </c>
      <c r="H2367" s="183" t="str">
        <f>INDEX(Sector!$D$57:$D$776,MATCH('Energy consumption (raw)'!F2367,Sector!$C$57:$C$776,FALSE))</f>
        <v>Wholesale of rice, wheat, other cereal grains, flour</v>
      </c>
      <c r="I2367" s="183" t="str">
        <f>IF(G2367=Sector!$B$50,Sector!$B$50,IF(G2367=Sector!$B$51,Sector!$B$51,IF(G2367=Sector!$B$53,Sector!$B$53,INDEX(Sector!$E$57:$E$776,MATCH('Energy consumption (raw)'!F2367,Sector!$C$57:$C$776,FALSE)))))</f>
        <v>45-46 Wholesale</v>
      </c>
      <c r="J2367" s="561"/>
      <c r="K2367" s="561">
        <v>6868800</v>
      </c>
      <c r="L2367" s="561"/>
      <c r="M2367" s="561"/>
      <c r="N2367" s="561"/>
      <c r="O2367" s="561"/>
      <c r="P2367" s="561"/>
      <c r="Q2367" s="561"/>
      <c r="R2367" s="561"/>
      <c r="S2367" s="561"/>
      <c r="T2367" s="561"/>
      <c r="U2367" s="561"/>
      <c r="V2367" s="561"/>
      <c r="W2367" s="561"/>
      <c r="X2367" s="561"/>
      <c r="Y2367" s="561"/>
      <c r="Z2367" s="561"/>
      <c r="AA2367" s="561"/>
      <c r="AB2367" s="561"/>
      <c r="AC2367" s="561"/>
      <c r="AD2367" s="561"/>
      <c r="AE2367" s="561"/>
      <c r="AF2367" s="561"/>
      <c r="AG2367" s="561">
        <v>1059.8558400000002</v>
      </c>
      <c r="AH2367" s="561"/>
      <c r="AI2367" s="290" t="s">
        <v>310</v>
      </c>
      <c r="AJ2367" s="290" t="s">
        <v>370</v>
      </c>
    </row>
    <row r="2368" spans="2:36" x14ac:dyDescent="0.25">
      <c r="B2368" s="554">
        <v>2266</v>
      </c>
      <c r="C2368" s="555"/>
      <c r="D2368" s="556"/>
      <c r="E2368" s="290" t="s">
        <v>395</v>
      </c>
      <c r="F2368" s="290" t="s">
        <v>338</v>
      </c>
      <c r="G2368" s="290" t="s">
        <v>397</v>
      </c>
      <c r="H2368" s="183" t="str">
        <f>INDEX(Sector!$D$57:$D$776,MATCH('Energy consumption (raw)'!F2368,Sector!$C$57:$C$776,FALSE))</f>
        <v>Trading in real estate, land use rights belonging to owners, users or renters</v>
      </c>
      <c r="I2368" s="183" t="str">
        <f>IF(G2368=Sector!$B$50,Sector!$B$50,IF(G2368=Sector!$B$51,Sector!$B$51,IF(G2368=Sector!$B$53,Sector!$B$53,INDEX(Sector!$E$57:$E$776,MATCH('Energy consumption (raw)'!F2368,Sector!$C$57:$C$776,FALSE)))))</f>
        <v>99 Other non-industry</v>
      </c>
      <c r="J2368" s="561">
        <v>8659000</v>
      </c>
      <c r="K2368" s="561">
        <v>8659000</v>
      </c>
      <c r="L2368" s="561"/>
      <c r="M2368" s="561"/>
      <c r="N2368" s="561"/>
      <c r="O2368" s="561"/>
      <c r="P2368" s="561"/>
      <c r="Q2368" s="561"/>
      <c r="R2368" s="561"/>
      <c r="S2368" s="561"/>
      <c r="T2368" s="561"/>
      <c r="U2368" s="561"/>
      <c r="V2368" s="561"/>
      <c r="W2368" s="561"/>
      <c r="X2368" s="561"/>
      <c r="Y2368" s="561"/>
      <c r="Z2368" s="561"/>
      <c r="AA2368" s="561"/>
      <c r="AB2368" s="561"/>
      <c r="AC2368" s="561"/>
      <c r="AD2368" s="561"/>
      <c r="AE2368" s="561"/>
      <c r="AF2368" s="561"/>
      <c r="AG2368" s="561">
        <v>1336.0837000000001</v>
      </c>
      <c r="AH2368" s="561"/>
      <c r="AI2368" s="290" t="s">
        <v>310</v>
      </c>
      <c r="AJ2368" s="290" t="s">
        <v>370</v>
      </c>
    </row>
    <row r="2369" spans="2:36" x14ac:dyDescent="0.25">
      <c r="B2369" s="554">
        <v>2267</v>
      </c>
      <c r="C2369" s="555"/>
      <c r="D2369" s="556"/>
      <c r="E2369" s="290" t="s">
        <v>395</v>
      </c>
      <c r="F2369" s="290" t="s">
        <v>438</v>
      </c>
      <c r="G2369" s="290" t="s">
        <v>397</v>
      </c>
      <c r="H2369" s="183" t="str">
        <f>INDEX(Sector!$D$57:$D$776,MATCH('Energy consumption (raw)'!F2369,Sector!$C$57:$C$776,FALSE))</f>
        <v>Brewing beer and brewing malt</v>
      </c>
      <c r="I2369" s="183" t="str">
        <f>IF(G2369=Sector!$B$50,Sector!$B$50,IF(G2369=Sector!$B$51,Sector!$B$51,IF(G2369=Sector!$B$53,Sector!$B$53,INDEX(Sector!$E$57:$E$776,MATCH('Energy consumption (raw)'!F2369,Sector!$C$57:$C$776,FALSE)))))</f>
        <v>11 Manufacture of beverages</v>
      </c>
      <c r="J2369" s="561">
        <v>15799600</v>
      </c>
      <c r="K2369" s="561">
        <v>15763915</v>
      </c>
      <c r="L2369" s="561"/>
      <c r="M2369" s="561"/>
      <c r="N2369" s="561"/>
      <c r="O2369" s="561"/>
      <c r="P2369" s="561"/>
      <c r="Q2369" s="561"/>
      <c r="R2369" s="561"/>
      <c r="S2369" s="561">
        <v>10590</v>
      </c>
      <c r="T2369" s="561"/>
      <c r="U2369" s="561"/>
      <c r="V2369" s="561"/>
      <c r="W2369" s="561"/>
      <c r="X2369" s="561"/>
      <c r="Y2369" s="561">
        <v>4.5599999999999996</v>
      </c>
      <c r="Z2369" s="561"/>
      <c r="AA2369" s="561"/>
      <c r="AB2369" s="561"/>
      <c r="AC2369" s="561"/>
      <c r="AD2369" s="561"/>
      <c r="AE2369" s="561"/>
      <c r="AF2369" s="561"/>
      <c r="AG2369" s="561">
        <v>2446.6616845000003</v>
      </c>
      <c r="AH2369" s="561">
        <v>2508</v>
      </c>
      <c r="AI2369" s="290" t="s">
        <v>310</v>
      </c>
      <c r="AJ2369" s="290" t="s">
        <v>975</v>
      </c>
    </row>
    <row r="2370" spans="2:36" x14ac:dyDescent="0.25">
      <c r="B2370" s="554">
        <v>2268</v>
      </c>
      <c r="C2370" s="555"/>
      <c r="D2370" s="556"/>
      <c r="E2370" s="290" t="s">
        <v>395</v>
      </c>
      <c r="F2370" s="559" t="s">
        <v>470</v>
      </c>
      <c r="G2370" s="290" t="s">
        <v>397</v>
      </c>
      <c r="H2370" s="183" t="str">
        <f>INDEX(Sector!$D$57:$D$776,MATCH('Energy consumption (raw)'!F2370,Sector!$C$57:$C$776,FALSE))</f>
        <v>Producing animal feed for livestock, poultry, aquatic products</v>
      </c>
      <c r="I2370" s="183" t="str">
        <f>IF(G2370=Sector!$B$50,Sector!$B$50,IF(G2370=Sector!$B$51,Sector!$B$51,IF(G2370=Sector!$B$53,Sector!$B$53,INDEX(Sector!$E$57:$E$776,MATCH('Energy consumption (raw)'!F2370,Sector!$C$57:$C$776,FALSE)))))</f>
        <v>10 Manufacture of food products</v>
      </c>
      <c r="J2370" s="561">
        <v>13437700</v>
      </c>
      <c r="K2370" s="561">
        <v>13437700</v>
      </c>
      <c r="L2370" s="561"/>
      <c r="M2370" s="561"/>
      <c r="N2370" s="561"/>
      <c r="O2370" s="561"/>
      <c r="P2370" s="561"/>
      <c r="Q2370" s="561"/>
      <c r="R2370" s="561"/>
      <c r="S2370" s="561">
        <v>2370</v>
      </c>
      <c r="T2370" s="561">
        <v>6.16</v>
      </c>
      <c r="U2370" s="561"/>
      <c r="V2370" s="561"/>
      <c r="W2370" s="561"/>
      <c r="X2370" s="561"/>
      <c r="Y2370" s="561"/>
      <c r="Z2370" s="561"/>
      <c r="AA2370" s="561"/>
      <c r="AB2370" s="561">
        <v>3788</v>
      </c>
      <c r="AC2370" s="561"/>
      <c r="AD2370" s="561"/>
      <c r="AE2370" s="561"/>
      <c r="AF2370" s="561"/>
      <c r="AG2370" s="561">
        <v>3494.54511</v>
      </c>
      <c r="AH2370" s="561">
        <v>3840</v>
      </c>
      <c r="AI2370" s="290" t="s">
        <v>310</v>
      </c>
      <c r="AJ2370" s="290" t="s">
        <v>975</v>
      </c>
    </row>
    <row r="2371" spans="2:36" x14ac:dyDescent="0.25">
      <c r="B2371" s="554">
        <v>2269</v>
      </c>
      <c r="C2371" s="555"/>
      <c r="D2371" s="556"/>
      <c r="E2371" s="290" t="s">
        <v>395</v>
      </c>
      <c r="F2371" s="559" t="s">
        <v>470</v>
      </c>
      <c r="G2371" s="290" t="s">
        <v>397</v>
      </c>
      <c r="H2371" s="183" t="str">
        <f>INDEX(Sector!$D$57:$D$776,MATCH('Energy consumption (raw)'!F2371,Sector!$C$57:$C$776,FALSE))</f>
        <v>Producing animal feed for livestock, poultry, aquatic products</v>
      </c>
      <c r="I2371" s="183" t="str">
        <f>IF(G2371=Sector!$B$50,Sector!$B$50,IF(G2371=Sector!$B$51,Sector!$B$51,IF(G2371=Sector!$B$53,Sector!$B$53,INDEX(Sector!$E$57:$E$776,MATCH('Energy consumption (raw)'!F2371,Sector!$C$57:$C$776,FALSE)))))</f>
        <v>10 Manufacture of food products</v>
      </c>
      <c r="J2371" s="561">
        <v>26113900</v>
      </c>
      <c r="K2371" s="561">
        <v>26113900</v>
      </c>
      <c r="L2371" s="561"/>
      <c r="M2371" s="561"/>
      <c r="N2371" s="561"/>
      <c r="O2371" s="561"/>
      <c r="P2371" s="561"/>
      <c r="Q2371" s="561"/>
      <c r="R2371" s="561"/>
      <c r="S2371" s="561"/>
      <c r="T2371" s="561"/>
      <c r="U2371" s="561"/>
      <c r="V2371" s="561"/>
      <c r="W2371" s="561"/>
      <c r="X2371" s="561"/>
      <c r="Y2371" s="561"/>
      <c r="Z2371" s="561"/>
      <c r="AA2371" s="561"/>
      <c r="AB2371" s="561"/>
      <c r="AC2371" s="561"/>
      <c r="AD2371" s="561"/>
      <c r="AE2371" s="561"/>
      <c r="AF2371" s="561"/>
      <c r="AG2371" s="561">
        <v>4029.3747700000004</v>
      </c>
      <c r="AH2371" s="561">
        <v>4188</v>
      </c>
      <c r="AI2371" s="290" t="s">
        <v>310</v>
      </c>
      <c r="AJ2371" s="290" t="s">
        <v>975</v>
      </c>
    </row>
    <row r="2372" spans="2:36" x14ac:dyDescent="0.25">
      <c r="B2372" s="554">
        <v>2270</v>
      </c>
      <c r="C2372" s="555"/>
      <c r="D2372" s="556"/>
      <c r="E2372" s="290" t="s">
        <v>395</v>
      </c>
      <c r="F2372" s="290" t="s">
        <v>759</v>
      </c>
      <c r="G2372" s="290" t="s">
        <v>397</v>
      </c>
      <c r="H2372" s="183" t="str">
        <f>INDEX(Sector!$D$57:$D$776,MATCH('Energy consumption (raw)'!F2372,Sector!$C$57:$C$776,FALSE))</f>
        <v>Processing and preserving aquatic products and aquatic products</v>
      </c>
      <c r="I2372" s="183" t="str">
        <f>IF(G2372=Sector!$B$50,Sector!$B$50,IF(G2372=Sector!$B$51,Sector!$B$51,IF(G2372=Sector!$B$53,Sector!$B$53,INDEX(Sector!$E$57:$E$776,MATCH('Energy consumption (raw)'!F2372,Sector!$C$57:$C$776,FALSE)))))</f>
        <v>10 Manufacture of food products</v>
      </c>
      <c r="J2372" s="561">
        <v>8971900</v>
      </c>
      <c r="K2372" s="561">
        <v>11607700</v>
      </c>
      <c r="L2372" s="561"/>
      <c r="M2372" s="561"/>
      <c r="N2372" s="561"/>
      <c r="O2372" s="561"/>
      <c r="P2372" s="561"/>
      <c r="Q2372" s="561"/>
      <c r="R2372" s="561"/>
      <c r="S2372" s="561">
        <v>3000</v>
      </c>
      <c r="T2372" s="561"/>
      <c r="U2372" s="561"/>
      <c r="V2372" s="561"/>
      <c r="W2372" s="561"/>
      <c r="X2372" s="561"/>
      <c r="Y2372" s="561"/>
      <c r="Z2372" s="561"/>
      <c r="AA2372" s="561"/>
      <c r="AB2372" s="561"/>
      <c r="AC2372" s="561"/>
      <c r="AD2372" s="561"/>
      <c r="AE2372" s="561"/>
      <c r="AF2372" s="561"/>
      <c r="AG2372" s="561">
        <v>1793.7081100000003</v>
      </c>
      <c r="AH2372" s="561">
        <v>2122</v>
      </c>
      <c r="AI2372" s="290" t="s">
        <v>310</v>
      </c>
      <c r="AJ2372" s="290" t="s">
        <v>975</v>
      </c>
    </row>
    <row r="2373" spans="2:36" x14ac:dyDescent="0.25">
      <c r="B2373" s="554">
        <v>2271</v>
      </c>
      <c r="C2373" s="555"/>
      <c r="D2373" s="556"/>
      <c r="E2373" s="290" t="s">
        <v>395</v>
      </c>
      <c r="F2373" s="290" t="s">
        <v>759</v>
      </c>
      <c r="G2373" s="290" t="s">
        <v>397</v>
      </c>
      <c r="H2373" s="183" t="str">
        <f>INDEX(Sector!$D$57:$D$776,MATCH('Energy consumption (raw)'!F2373,Sector!$C$57:$C$776,FALSE))</f>
        <v>Processing and preserving aquatic products and aquatic products</v>
      </c>
      <c r="I2373" s="183" t="str">
        <f>IF(G2373=Sector!$B$50,Sector!$B$50,IF(G2373=Sector!$B$51,Sector!$B$51,IF(G2373=Sector!$B$53,Sector!$B$53,INDEX(Sector!$E$57:$E$776,MATCH('Energy consumption (raw)'!F2373,Sector!$C$57:$C$776,FALSE)))))</f>
        <v>10 Manufacture of food products</v>
      </c>
      <c r="J2373" s="561">
        <v>10465200</v>
      </c>
      <c r="K2373" s="561">
        <v>10724000</v>
      </c>
      <c r="L2373" s="561"/>
      <c r="M2373" s="561"/>
      <c r="N2373" s="561"/>
      <c r="O2373" s="561"/>
      <c r="P2373" s="561"/>
      <c r="Q2373" s="561"/>
      <c r="R2373" s="561"/>
      <c r="S2373" s="561">
        <v>600</v>
      </c>
      <c r="T2373" s="561"/>
      <c r="U2373" s="561"/>
      <c r="V2373" s="561"/>
      <c r="W2373" s="561"/>
      <c r="X2373" s="561"/>
      <c r="Y2373" s="561">
        <v>5.4</v>
      </c>
      <c r="Z2373" s="561"/>
      <c r="AA2373" s="561"/>
      <c r="AB2373" s="561"/>
      <c r="AC2373" s="561"/>
      <c r="AD2373" s="561"/>
      <c r="AE2373" s="561"/>
      <c r="AF2373" s="561"/>
      <c r="AG2373" s="561">
        <v>1661.1272000000001</v>
      </c>
      <c r="AH2373" s="561">
        <v>2047</v>
      </c>
      <c r="AI2373" s="290" t="s">
        <v>310</v>
      </c>
      <c r="AJ2373" s="290" t="s">
        <v>975</v>
      </c>
    </row>
    <row r="2374" spans="2:36" x14ac:dyDescent="0.25">
      <c r="B2374" s="554">
        <v>2272</v>
      </c>
      <c r="C2374" s="555"/>
      <c r="D2374" s="556"/>
      <c r="E2374" s="290" t="s">
        <v>395</v>
      </c>
      <c r="F2374" s="290" t="s">
        <v>560</v>
      </c>
      <c r="G2374" s="290" t="s">
        <v>397</v>
      </c>
      <c r="H2374" s="183" t="str">
        <f>INDEX(Sector!$D$57:$D$776,MATCH('Energy consumption (raw)'!F2374,Sector!$C$57:$C$776,FALSE))</f>
        <v>Production of yarns, woven fabrics and finishing of textile products</v>
      </c>
      <c r="I2374" s="183" t="str">
        <f>IF(G2374=Sector!$B$50,Sector!$B$50,IF(G2374=Sector!$B$51,Sector!$B$51,IF(G2374=Sector!$B$53,Sector!$B$53,INDEX(Sector!$E$57:$E$776,MATCH('Energy consumption (raw)'!F2374,Sector!$C$57:$C$776,FALSE)))))</f>
        <v>13 Manufacture of textiles</v>
      </c>
      <c r="J2374" s="561"/>
      <c r="K2374" s="561">
        <v>16933400</v>
      </c>
      <c r="L2374" s="561"/>
      <c r="M2374" s="561"/>
      <c r="N2374" s="561"/>
      <c r="O2374" s="561"/>
      <c r="P2374" s="561"/>
      <c r="Q2374" s="561"/>
      <c r="R2374" s="561"/>
      <c r="S2374" s="561">
        <v>6710</v>
      </c>
      <c r="T2374" s="561"/>
      <c r="U2374" s="561"/>
      <c r="V2374" s="561"/>
      <c r="W2374" s="561"/>
      <c r="X2374" s="561"/>
      <c r="Y2374" s="561"/>
      <c r="Z2374" s="561"/>
      <c r="AA2374" s="561"/>
      <c r="AB2374" s="561"/>
      <c r="AC2374" s="561"/>
      <c r="AD2374" s="561"/>
      <c r="AE2374" s="561"/>
      <c r="AF2374" s="561"/>
      <c r="AG2374" s="561">
        <v>2618.7284199999999</v>
      </c>
      <c r="AH2374" s="561">
        <v>2365</v>
      </c>
      <c r="AI2374" s="290" t="s">
        <v>310</v>
      </c>
      <c r="AJ2374" s="290" t="s">
        <v>975</v>
      </c>
    </row>
    <row r="2375" spans="2:36" x14ac:dyDescent="0.25">
      <c r="B2375" s="554">
        <v>2273</v>
      </c>
      <c r="C2375" s="555"/>
      <c r="D2375" s="560"/>
      <c r="E2375" s="290" t="s">
        <v>395</v>
      </c>
      <c r="F2375" s="290" t="s">
        <v>759</v>
      </c>
      <c r="G2375" s="290" t="s">
        <v>397</v>
      </c>
      <c r="H2375" s="183" t="str">
        <f>INDEX(Sector!$D$57:$D$776,MATCH('Energy consumption (raw)'!F2375,Sector!$C$57:$C$776,FALSE))</f>
        <v>Processing and preserving aquatic products and aquatic products</v>
      </c>
      <c r="I2375" s="183" t="str">
        <f>IF(G2375=Sector!$B$50,Sector!$B$50,IF(G2375=Sector!$B$51,Sector!$B$51,IF(G2375=Sector!$B$53,Sector!$B$53,INDEX(Sector!$E$57:$E$776,MATCH('Energy consumption (raw)'!F2375,Sector!$C$57:$C$776,FALSE)))))</f>
        <v>10 Manufacture of food products</v>
      </c>
      <c r="J2375" s="561"/>
      <c r="K2375" s="561">
        <v>27854200</v>
      </c>
      <c r="L2375" s="561"/>
      <c r="M2375" s="561"/>
      <c r="N2375" s="561"/>
      <c r="O2375" s="561"/>
      <c r="P2375" s="561"/>
      <c r="Q2375" s="561"/>
      <c r="R2375" s="561"/>
      <c r="S2375" s="561"/>
      <c r="T2375" s="561"/>
      <c r="U2375" s="561"/>
      <c r="V2375" s="561"/>
      <c r="W2375" s="561"/>
      <c r="X2375" s="561"/>
      <c r="Y2375" s="561"/>
      <c r="Z2375" s="561"/>
      <c r="AA2375" s="561"/>
      <c r="AB2375" s="561">
        <v>13743</v>
      </c>
      <c r="AC2375" s="561"/>
      <c r="AD2375" s="561"/>
      <c r="AE2375" s="561"/>
      <c r="AF2375" s="561"/>
      <c r="AG2375" s="561">
        <v>9424.0420599999998</v>
      </c>
      <c r="AH2375" s="561">
        <v>9079</v>
      </c>
      <c r="AI2375" s="290" t="s">
        <v>310</v>
      </c>
      <c r="AJ2375" s="290" t="s">
        <v>975</v>
      </c>
    </row>
    <row r="2376" spans="2:36" x14ac:dyDescent="0.25">
      <c r="B2376" s="554">
        <v>2274</v>
      </c>
      <c r="C2376" s="555"/>
      <c r="D2376" s="556"/>
      <c r="E2376" s="290" t="s">
        <v>395</v>
      </c>
      <c r="F2376" s="290" t="s">
        <v>461</v>
      </c>
      <c r="G2376" s="290" t="s">
        <v>397</v>
      </c>
      <c r="H2376" s="183" t="str">
        <f>INDEX(Sector!$D$57:$D$776,MATCH('Energy consumption (raw)'!F2376,Sector!$C$57:$C$776,FALSE))</f>
        <v>Iron and steel production</v>
      </c>
      <c r="I2376" s="183" t="str">
        <f>IF(G2376=Sector!$B$50,Sector!$B$50,IF(G2376=Sector!$B$51,Sector!$B$51,IF(G2376=Sector!$B$53,Sector!$B$53,INDEX(Sector!$E$57:$E$776,MATCH('Energy consumption (raw)'!F2376,Sector!$C$57:$C$776,FALSE)))))</f>
        <v>24 Manufacture of basic metals</v>
      </c>
      <c r="J2376" s="561"/>
      <c r="K2376" s="561">
        <v>87877890</v>
      </c>
      <c r="L2376" s="561"/>
      <c r="M2376" s="561"/>
      <c r="N2376" s="561"/>
      <c r="O2376" s="561"/>
      <c r="P2376" s="561"/>
      <c r="Q2376" s="561"/>
      <c r="R2376" s="561">
        <v>2</v>
      </c>
      <c r="S2376" s="561"/>
      <c r="T2376" s="561"/>
      <c r="U2376" s="561"/>
      <c r="V2376" s="561"/>
      <c r="W2376" s="561"/>
      <c r="X2376" s="561"/>
      <c r="Y2376" s="561"/>
      <c r="Z2376" s="561"/>
      <c r="AA2376" s="561"/>
      <c r="AB2376" s="561"/>
      <c r="AC2376" s="561"/>
      <c r="AD2376" s="561"/>
      <c r="AE2376" s="561"/>
      <c r="AF2376" s="561"/>
      <c r="AG2376" s="561">
        <v>13561.598427000003</v>
      </c>
      <c r="AH2376" s="561">
        <v>12996</v>
      </c>
      <c r="AI2376" s="290" t="s">
        <v>310</v>
      </c>
      <c r="AJ2376" s="290" t="s">
        <v>975</v>
      </c>
    </row>
    <row r="2377" spans="2:36" x14ac:dyDescent="0.25">
      <c r="B2377" s="554">
        <v>2275</v>
      </c>
      <c r="C2377" s="555"/>
      <c r="D2377" s="556"/>
      <c r="E2377" s="290" t="s">
        <v>395</v>
      </c>
      <c r="F2377" s="290" t="s">
        <v>417</v>
      </c>
      <c r="G2377" s="290" t="s">
        <v>397</v>
      </c>
      <c r="H2377" s="183" t="str">
        <f>INDEX(Sector!$D$57:$D$776,MATCH('Energy consumption (raw)'!F2377,Sector!$C$57:$C$776,FALSE))</f>
        <v>Producing products from plastic</v>
      </c>
      <c r="I2377" s="183" t="str">
        <f>IF(G2377=Sector!$B$50,Sector!$B$50,IF(G2377=Sector!$B$51,Sector!$B$51,IF(G2377=Sector!$B$53,Sector!$B$53,INDEX(Sector!$E$57:$E$776,MATCH('Energy consumption (raw)'!F2377,Sector!$C$57:$C$776,FALSE)))))</f>
        <v>22 Manufacture of rubber and plastics products</v>
      </c>
      <c r="J2377" s="561"/>
      <c r="K2377" s="561">
        <v>9846210</v>
      </c>
      <c r="L2377" s="561"/>
      <c r="M2377" s="561"/>
      <c r="N2377" s="561"/>
      <c r="O2377" s="561"/>
      <c r="P2377" s="561"/>
      <c r="Q2377" s="561"/>
      <c r="R2377" s="561"/>
      <c r="S2377" s="561">
        <v>78630</v>
      </c>
      <c r="T2377" s="561"/>
      <c r="U2377" s="561"/>
      <c r="V2377" s="561"/>
      <c r="W2377" s="561"/>
      <c r="X2377" s="561"/>
      <c r="Y2377" s="561"/>
      <c r="Z2377" s="561"/>
      <c r="AA2377" s="561"/>
      <c r="AB2377" s="561"/>
      <c r="AC2377" s="561"/>
      <c r="AD2377" s="561"/>
      <c r="AE2377" s="561"/>
      <c r="AF2377" s="561"/>
      <c r="AG2377" s="561">
        <v>1588.4646030000001</v>
      </c>
      <c r="AH2377" s="561">
        <v>1437</v>
      </c>
      <c r="AI2377" s="290" t="s">
        <v>310</v>
      </c>
      <c r="AJ2377" s="290" t="s">
        <v>975</v>
      </c>
    </row>
    <row r="2378" spans="2:36" x14ac:dyDescent="0.25">
      <c r="B2378" s="554">
        <v>2276</v>
      </c>
      <c r="C2378" s="555"/>
      <c r="D2378" s="556"/>
      <c r="E2378" s="290" t="s">
        <v>395</v>
      </c>
      <c r="F2378" s="290" t="s">
        <v>976</v>
      </c>
      <c r="G2378" s="290" t="s">
        <v>397</v>
      </c>
      <c r="H2378" s="183" t="str">
        <f>INDEX(Sector!$D$57:$D$776,MATCH('Energy consumption (raw)'!F2378,Sector!$C$57:$C$776,FALSE))</f>
        <v>Shoe manufacturing and shoe upper processing</v>
      </c>
      <c r="I2378" s="183" t="str">
        <f>IF(G2378=Sector!$B$50,Sector!$B$50,IF(G2378=Sector!$B$51,Sector!$B$51,IF(G2378=Sector!$B$53,Sector!$B$53,INDEX(Sector!$E$57:$E$776,MATCH('Energy consumption (raw)'!F2378,Sector!$C$57:$C$776,FALSE)))))</f>
        <v>14 Manufacture of wearing apparel</v>
      </c>
      <c r="J2378" s="561"/>
      <c r="K2378" s="561">
        <v>30068131</v>
      </c>
      <c r="L2378" s="561"/>
      <c r="M2378" s="561"/>
      <c r="N2378" s="561"/>
      <c r="O2378" s="561"/>
      <c r="P2378" s="561"/>
      <c r="Q2378" s="561"/>
      <c r="R2378" s="561"/>
      <c r="S2378" s="561">
        <v>12000</v>
      </c>
      <c r="T2378" s="561"/>
      <c r="U2378" s="561"/>
      <c r="V2378" s="561"/>
      <c r="W2378" s="561"/>
      <c r="X2378" s="561"/>
      <c r="Y2378" s="561"/>
      <c r="Z2378" s="561"/>
      <c r="AA2378" s="561"/>
      <c r="AB2378" s="561"/>
      <c r="AC2378" s="561"/>
      <c r="AD2378" s="561"/>
      <c r="AE2378" s="561"/>
      <c r="AF2378" s="561"/>
      <c r="AG2378" s="561">
        <v>4650.0726133000007</v>
      </c>
      <c r="AH2378" s="561">
        <v>5277</v>
      </c>
      <c r="AI2378" s="290" t="s">
        <v>310</v>
      </c>
      <c r="AJ2378" s="290" t="s">
        <v>975</v>
      </c>
    </row>
    <row r="2379" spans="2:36" x14ac:dyDescent="0.25">
      <c r="B2379" s="554">
        <v>2277</v>
      </c>
      <c r="C2379" s="555"/>
      <c r="D2379" s="556"/>
      <c r="E2379" s="290" t="s">
        <v>395</v>
      </c>
      <c r="F2379" s="290" t="s">
        <v>977</v>
      </c>
      <c r="G2379" s="290" t="s">
        <v>397</v>
      </c>
      <c r="H2379" s="183" t="str">
        <f>INDEX(Sector!$D$57:$D$776,MATCH('Energy consumption (raw)'!F2379,Sector!$C$57:$C$776,FALSE))</f>
        <v>Production and trading of rice paper for export</v>
      </c>
      <c r="I2379" s="183" t="str">
        <f>IF(G2379=Sector!$B$50,Sector!$B$50,IF(G2379=Sector!$B$51,Sector!$B$51,IF(G2379=Sector!$B$53,Sector!$B$53,INDEX(Sector!$E$57:$E$776,MATCH('Energy consumption (raw)'!F2379,Sector!$C$57:$C$776,FALSE)))))</f>
        <v>10 Manufacture of food products</v>
      </c>
      <c r="J2379" s="561"/>
      <c r="K2379" s="561">
        <v>12566900</v>
      </c>
      <c r="L2379" s="561"/>
      <c r="M2379" s="561"/>
      <c r="N2379" s="561"/>
      <c r="O2379" s="561"/>
      <c r="P2379" s="561"/>
      <c r="Q2379" s="561"/>
      <c r="R2379" s="561"/>
      <c r="S2379" s="561"/>
      <c r="T2379" s="561"/>
      <c r="U2379" s="561"/>
      <c r="V2379" s="561"/>
      <c r="W2379" s="561"/>
      <c r="X2379" s="561"/>
      <c r="Y2379" s="561"/>
      <c r="Z2379" s="561"/>
      <c r="AA2379" s="561"/>
      <c r="AB2379" s="561">
        <v>26240</v>
      </c>
      <c r="AC2379" s="561"/>
      <c r="AD2379" s="561"/>
      <c r="AE2379" s="561"/>
      <c r="AF2379" s="561"/>
      <c r="AG2379" s="561">
        <v>11726.59267</v>
      </c>
      <c r="AH2379" s="561">
        <v>9649</v>
      </c>
      <c r="AI2379" s="290" t="s">
        <v>310</v>
      </c>
      <c r="AJ2379" s="290" t="s">
        <v>975</v>
      </c>
    </row>
    <row r="2380" spans="2:36" x14ac:dyDescent="0.25">
      <c r="B2380" s="554">
        <v>2278</v>
      </c>
      <c r="C2380" s="555"/>
      <c r="D2380" s="556"/>
      <c r="E2380" s="290" t="s">
        <v>395</v>
      </c>
      <c r="F2380" s="290" t="s">
        <v>978</v>
      </c>
      <c r="G2380" s="290" t="s">
        <v>397</v>
      </c>
      <c r="H2380" s="183" t="str">
        <f>INDEX(Sector!$D$57:$D$776,MATCH('Energy consumption (raw)'!F2380,Sector!$C$57:$C$776,FALSE))</f>
        <v>Manufacturing and processing all kinds of shoes</v>
      </c>
      <c r="I2380" s="183" t="str">
        <f>IF(G2380=Sector!$B$50,Sector!$B$50,IF(G2380=Sector!$B$51,Sector!$B$51,IF(G2380=Sector!$B$53,Sector!$B$53,INDEX(Sector!$E$57:$E$776,MATCH('Energy consumption (raw)'!F2380,Sector!$C$57:$C$776,FALSE)))))</f>
        <v>14 Manufacture of wearing apparel</v>
      </c>
      <c r="J2380" s="561"/>
      <c r="K2380" s="561">
        <v>60817900</v>
      </c>
      <c r="L2380" s="561"/>
      <c r="M2380" s="561"/>
      <c r="N2380" s="561"/>
      <c r="O2380" s="561"/>
      <c r="P2380" s="561"/>
      <c r="Q2380" s="561"/>
      <c r="R2380" s="561"/>
      <c r="S2380" s="561">
        <v>13500</v>
      </c>
      <c r="T2380" s="561"/>
      <c r="U2380" s="561"/>
      <c r="V2380" s="561"/>
      <c r="W2380" s="561"/>
      <c r="X2380" s="561"/>
      <c r="Y2380" s="561"/>
      <c r="Z2380" s="561"/>
      <c r="AA2380" s="561"/>
      <c r="AB2380" s="561"/>
      <c r="AC2380" s="561"/>
      <c r="AD2380" s="561"/>
      <c r="AE2380" s="561"/>
      <c r="AF2380" s="561">
        <v>11333</v>
      </c>
      <c r="AG2380" s="561">
        <v>12535.322969999999</v>
      </c>
      <c r="AH2380" s="561">
        <v>15319</v>
      </c>
      <c r="AI2380" s="290" t="s">
        <v>310</v>
      </c>
      <c r="AJ2380" s="290" t="s">
        <v>975</v>
      </c>
    </row>
    <row r="2381" spans="2:36" x14ac:dyDescent="0.25">
      <c r="B2381" s="554">
        <v>2279</v>
      </c>
      <c r="C2381" s="555"/>
      <c r="D2381" s="556"/>
      <c r="E2381" s="290" t="s">
        <v>395</v>
      </c>
      <c r="F2381" s="290" t="s">
        <v>759</v>
      </c>
      <c r="G2381" s="290" t="s">
        <v>397</v>
      </c>
      <c r="H2381" s="183" t="str">
        <f>INDEX(Sector!$D$57:$D$776,MATCH('Energy consumption (raw)'!F2381,Sector!$C$57:$C$776,FALSE))</f>
        <v>Processing and preserving aquatic products and aquatic products</v>
      </c>
      <c r="I2381" s="183" t="str">
        <f>IF(G2381=Sector!$B$50,Sector!$B$50,IF(G2381=Sector!$B$51,Sector!$B$51,IF(G2381=Sector!$B$53,Sector!$B$53,INDEX(Sector!$E$57:$E$776,MATCH('Energy consumption (raw)'!F2381,Sector!$C$57:$C$776,FALSE)))))</f>
        <v>10 Manufacture of food products</v>
      </c>
      <c r="J2381" s="561"/>
      <c r="K2381" s="561">
        <v>34210000</v>
      </c>
      <c r="L2381" s="561"/>
      <c r="M2381" s="561"/>
      <c r="N2381" s="561"/>
      <c r="O2381" s="561"/>
      <c r="P2381" s="561"/>
      <c r="Q2381" s="561"/>
      <c r="R2381" s="561"/>
      <c r="S2381" s="561">
        <v>19360</v>
      </c>
      <c r="T2381" s="561"/>
      <c r="U2381" s="561"/>
      <c r="V2381" s="561"/>
      <c r="W2381" s="561"/>
      <c r="X2381" s="561"/>
      <c r="Y2381" s="561">
        <v>3.8</v>
      </c>
      <c r="Z2381" s="561"/>
      <c r="AA2381" s="561"/>
      <c r="AB2381" s="561">
        <v>8187</v>
      </c>
      <c r="AC2381" s="561"/>
      <c r="AD2381" s="561"/>
      <c r="AE2381" s="561"/>
      <c r="AF2381" s="561"/>
      <c r="AG2381" s="561">
        <v>8353.5328000000009</v>
      </c>
      <c r="AH2381" s="561">
        <v>6908</v>
      </c>
      <c r="AI2381" s="290" t="s">
        <v>310</v>
      </c>
      <c r="AJ2381" s="290" t="s">
        <v>975</v>
      </c>
    </row>
    <row r="2382" spans="2:36" x14ac:dyDescent="0.25">
      <c r="B2382" s="554">
        <v>2280</v>
      </c>
      <c r="C2382" s="555"/>
      <c r="D2382" s="556"/>
      <c r="E2382" s="290" t="s">
        <v>395</v>
      </c>
      <c r="F2382" s="290" t="s">
        <v>759</v>
      </c>
      <c r="G2382" s="290" t="s">
        <v>397</v>
      </c>
      <c r="H2382" s="183" t="str">
        <f>INDEX(Sector!$D$57:$D$776,MATCH('Energy consumption (raw)'!F2382,Sector!$C$57:$C$776,FALSE))</f>
        <v>Processing and preserving aquatic products and aquatic products</v>
      </c>
      <c r="I2382" s="183" t="str">
        <f>IF(G2382=Sector!$B$50,Sector!$B$50,IF(G2382=Sector!$B$51,Sector!$B$51,IF(G2382=Sector!$B$53,Sector!$B$53,INDEX(Sector!$E$57:$E$776,MATCH('Energy consumption (raw)'!F2382,Sector!$C$57:$C$776,FALSE)))))</f>
        <v>10 Manufacture of food products</v>
      </c>
      <c r="J2382" s="561"/>
      <c r="K2382" s="561">
        <v>24699247</v>
      </c>
      <c r="L2382" s="561"/>
      <c r="M2382" s="561"/>
      <c r="N2382" s="561"/>
      <c r="O2382" s="561"/>
      <c r="P2382" s="561"/>
      <c r="Q2382" s="561"/>
      <c r="R2382" s="561"/>
      <c r="S2382" s="561"/>
      <c r="T2382" s="561"/>
      <c r="U2382" s="561"/>
      <c r="V2382" s="561"/>
      <c r="W2382" s="561"/>
      <c r="X2382" s="561"/>
      <c r="Y2382" s="561"/>
      <c r="Z2382" s="561"/>
      <c r="AA2382" s="561"/>
      <c r="AB2382" s="561"/>
      <c r="AC2382" s="561"/>
      <c r="AD2382" s="561"/>
      <c r="AE2382" s="561"/>
      <c r="AF2382" s="561"/>
      <c r="AG2382" s="561">
        <v>3811.0938121000004</v>
      </c>
      <c r="AH2382" s="561">
        <v>3778</v>
      </c>
      <c r="AI2382" s="290" t="s">
        <v>310</v>
      </c>
      <c r="AJ2382" s="290" t="s">
        <v>975</v>
      </c>
    </row>
    <row r="2383" spans="2:36" x14ac:dyDescent="0.25">
      <c r="B2383" s="554">
        <v>2281</v>
      </c>
      <c r="C2383" s="555"/>
      <c r="D2383" s="556"/>
      <c r="E2383" s="290" t="s">
        <v>395</v>
      </c>
      <c r="F2383" s="290" t="s">
        <v>979</v>
      </c>
      <c r="G2383" s="290" t="s">
        <v>397</v>
      </c>
      <c r="H2383" s="183" t="str">
        <f>INDEX(Sector!$D$57:$D$776,MATCH('Energy consumption (raw)'!F2383,Sector!$C$57:$C$776,FALSE))</f>
        <v>Producing and processing suitcases and bags</v>
      </c>
      <c r="I2383" s="183" t="str">
        <f>IF(G2383=Sector!$B$50,Sector!$B$50,IF(G2383=Sector!$B$51,Sector!$B$51,IF(G2383=Sector!$B$53,Sector!$B$53,INDEX(Sector!$E$57:$E$776,MATCH('Energy consumption (raw)'!F2383,Sector!$C$57:$C$776,FALSE)))))</f>
        <v>14 Manufacture of wearing apparel</v>
      </c>
      <c r="J2383" s="561"/>
      <c r="K2383" s="561">
        <v>13077600</v>
      </c>
      <c r="L2383" s="561"/>
      <c r="M2383" s="561"/>
      <c r="N2383" s="561"/>
      <c r="O2383" s="561"/>
      <c r="P2383" s="561"/>
      <c r="Q2383" s="561"/>
      <c r="R2383" s="561"/>
      <c r="S2383" s="561">
        <v>7000</v>
      </c>
      <c r="T2383" s="561"/>
      <c r="U2383" s="561"/>
      <c r="V2383" s="561"/>
      <c r="W2383" s="561"/>
      <c r="X2383" s="561"/>
      <c r="Y2383" s="561"/>
      <c r="Z2383" s="561"/>
      <c r="AA2383" s="561"/>
      <c r="AB2383" s="561"/>
      <c r="AC2383" s="561"/>
      <c r="AD2383" s="561"/>
      <c r="AE2383" s="561"/>
      <c r="AF2383" s="561"/>
      <c r="AG2383" s="561">
        <v>2024.0336800000002</v>
      </c>
      <c r="AH2383" s="561">
        <v>2690</v>
      </c>
      <c r="AI2383" s="290" t="s">
        <v>310</v>
      </c>
      <c r="AJ2383" s="290" t="s">
        <v>975</v>
      </c>
    </row>
    <row r="2384" spans="2:36" x14ac:dyDescent="0.25">
      <c r="B2384" s="554">
        <v>2282</v>
      </c>
      <c r="C2384" s="555"/>
      <c r="D2384" s="556"/>
      <c r="E2384" s="290" t="s">
        <v>395</v>
      </c>
      <c r="F2384" s="290" t="s">
        <v>728</v>
      </c>
      <c r="G2384" s="290" t="s">
        <v>397</v>
      </c>
      <c r="H2384" s="183" t="str">
        <f>INDEX(Sector!$D$57:$D$776,MATCH('Energy consumption (raw)'!F2384,Sector!$C$57:$C$776,FALSE))</f>
        <v>Apparel manufacturers</v>
      </c>
      <c r="I2384" s="183" t="str">
        <f>IF(G2384=Sector!$B$50,Sector!$B$50,IF(G2384=Sector!$B$51,Sector!$B$51,IF(G2384=Sector!$B$53,Sector!$B$53,INDEX(Sector!$E$57:$E$776,MATCH('Energy consumption (raw)'!F2384,Sector!$C$57:$C$776,FALSE)))))</f>
        <v>14 Manufacture of wearing apparel</v>
      </c>
      <c r="J2384" s="561"/>
      <c r="K2384" s="561">
        <v>4496500</v>
      </c>
      <c r="L2384" s="561"/>
      <c r="M2384" s="561"/>
      <c r="N2384" s="561"/>
      <c r="O2384" s="561"/>
      <c r="P2384" s="561"/>
      <c r="Q2384" s="561"/>
      <c r="R2384" s="561"/>
      <c r="S2384" s="561">
        <v>2800</v>
      </c>
      <c r="T2384" s="561"/>
      <c r="U2384" s="561"/>
      <c r="V2384" s="561"/>
      <c r="W2384" s="561"/>
      <c r="X2384" s="561"/>
      <c r="Y2384" s="561"/>
      <c r="Z2384" s="561"/>
      <c r="AA2384" s="561"/>
      <c r="AB2384" s="561">
        <v>1272</v>
      </c>
      <c r="AC2384" s="561"/>
      <c r="AD2384" s="561"/>
      <c r="AE2384" s="561"/>
      <c r="AF2384" s="561"/>
      <c r="AG2384" s="561">
        <v>1170.7299500000001</v>
      </c>
      <c r="AH2384" s="561">
        <v>1732</v>
      </c>
      <c r="AI2384" s="290" t="s">
        <v>310</v>
      </c>
      <c r="AJ2384" s="290" t="s">
        <v>975</v>
      </c>
    </row>
    <row r="2385" spans="2:36" x14ac:dyDescent="0.25">
      <c r="B2385" s="554">
        <v>2283</v>
      </c>
      <c r="C2385" s="555"/>
      <c r="D2385" s="556"/>
      <c r="E2385" s="290" t="s">
        <v>395</v>
      </c>
      <c r="F2385" s="290" t="s">
        <v>980</v>
      </c>
      <c r="G2385" s="290" t="s">
        <v>397</v>
      </c>
      <c r="H2385" s="183" t="str">
        <f>INDEX(Sector!$D$57:$D$776,MATCH('Energy consumption (raw)'!F2385,Sector!$C$57:$C$776,FALSE))</f>
        <v>Production of aquatic feed</v>
      </c>
      <c r="I2385" s="183" t="str">
        <f>IF(G2385=Sector!$B$50,Sector!$B$50,IF(G2385=Sector!$B$51,Sector!$B$51,IF(G2385=Sector!$B$53,Sector!$B$53,INDEX(Sector!$E$57:$E$776,MATCH('Energy consumption (raw)'!F2385,Sector!$C$57:$C$776,FALSE)))))</f>
        <v>10 Manufacture of food products</v>
      </c>
      <c r="J2385" s="561"/>
      <c r="K2385" s="561">
        <v>3893300</v>
      </c>
      <c r="L2385" s="561"/>
      <c r="M2385" s="561"/>
      <c r="N2385" s="561"/>
      <c r="O2385" s="561"/>
      <c r="P2385" s="561"/>
      <c r="Q2385" s="561"/>
      <c r="R2385" s="561"/>
      <c r="S2385" s="561"/>
      <c r="T2385" s="561"/>
      <c r="U2385" s="561"/>
      <c r="V2385" s="561"/>
      <c r="W2385" s="561"/>
      <c r="X2385" s="561"/>
      <c r="Y2385" s="561"/>
      <c r="Z2385" s="561"/>
      <c r="AA2385" s="561"/>
      <c r="AB2385" s="561">
        <v>5645</v>
      </c>
      <c r="AC2385" s="561"/>
      <c r="AD2385" s="561"/>
      <c r="AE2385" s="561"/>
      <c r="AF2385" s="561"/>
      <c r="AG2385" s="561">
        <v>2706.3211900000001</v>
      </c>
      <c r="AH2385" s="561">
        <v>5425</v>
      </c>
      <c r="AI2385" s="290" t="s">
        <v>310</v>
      </c>
      <c r="AJ2385" s="290" t="s">
        <v>975</v>
      </c>
    </row>
    <row r="2386" spans="2:36" x14ac:dyDescent="0.25">
      <c r="B2386" s="554">
        <v>2284</v>
      </c>
      <c r="C2386" s="555"/>
      <c r="D2386" s="556"/>
      <c r="E2386" s="290" t="s">
        <v>395</v>
      </c>
      <c r="F2386" s="290" t="s">
        <v>845</v>
      </c>
      <c r="G2386" s="290" t="s">
        <v>397</v>
      </c>
      <c r="H2386" s="183" t="str">
        <f>INDEX(Sector!$D$57:$D$776,MATCH('Energy consumption (raw)'!F2386,Sector!$C$57:$C$776,FALSE))</f>
        <v>Textile</v>
      </c>
      <c r="I2386" s="183" t="str">
        <f>IF(G2386=Sector!$B$50,Sector!$B$50,IF(G2386=Sector!$B$51,Sector!$B$51,IF(G2386=Sector!$B$53,Sector!$B$53,INDEX(Sector!$E$57:$E$776,MATCH('Energy consumption (raw)'!F2386,Sector!$C$57:$C$776,FALSE)))))</f>
        <v>13 Manufacture of textiles</v>
      </c>
      <c r="J2386" s="561"/>
      <c r="K2386" s="561">
        <v>58177630</v>
      </c>
      <c r="L2386" s="561"/>
      <c r="M2386" s="561"/>
      <c r="N2386" s="561"/>
      <c r="O2386" s="561"/>
      <c r="P2386" s="561"/>
      <c r="Q2386" s="561"/>
      <c r="R2386" s="561"/>
      <c r="S2386" s="561"/>
      <c r="T2386" s="561"/>
      <c r="U2386" s="561"/>
      <c r="V2386" s="561"/>
      <c r="W2386" s="561"/>
      <c r="X2386" s="561"/>
      <c r="Y2386" s="561"/>
      <c r="Z2386" s="561"/>
      <c r="AA2386" s="561"/>
      <c r="AB2386" s="561"/>
      <c r="AC2386" s="561"/>
      <c r="AD2386" s="561"/>
      <c r="AE2386" s="561"/>
      <c r="AF2386" s="561"/>
      <c r="AG2386" s="561">
        <v>8976.808309</v>
      </c>
      <c r="AH2386" s="561">
        <v>9050</v>
      </c>
      <c r="AI2386" s="290" t="s">
        <v>310</v>
      </c>
      <c r="AJ2386" s="290" t="s">
        <v>975</v>
      </c>
    </row>
    <row r="2387" spans="2:36" x14ac:dyDescent="0.25">
      <c r="B2387" s="554">
        <v>2285</v>
      </c>
      <c r="C2387" s="555"/>
      <c r="D2387" s="556"/>
      <c r="E2387" s="290" t="s">
        <v>395</v>
      </c>
      <c r="F2387" s="290" t="s">
        <v>457</v>
      </c>
      <c r="G2387" s="290" t="s">
        <v>397</v>
      </c>
      <c r="H2387" s="183" t="str">
        <f>INDEX(Sector!$D$57:$D$776,MATCH('Energy consumption (raw)'!F2387,Sector!$C$57:$C$776,FALSE))</f>
        <v>Producing building materials from clay</v>
      </c>
      <c r="I2387" s="183" t="str">
        <f>IF(G2387=Sector!$B$50,Sector!$B$50,IF(G2387=Sector!$B$51,Sector!$B$51,IF(G2387=Sector!$B$53,Sector!$B$53,INDEX(Sector!$E$57:$E$776,MATCH('Energy consumption (raw)'!F2387,Sector!$C$57:$C$776,FALSE)))))</f>
        <v>23 Manufacture of other non-metallic mineral products</v>
      </c>
      <c r="J2387" s="561"/>
      <c r="K2387" s="561">
        <v>3377800</v>
      </c>
      <c r="L2387" s="561"/>
      <c r="M2387" s="561"/>
      <c r="N2387" s="561">
        <v>1155</v>
      </c>
      <c r="O2387" s="561"/>
      <c r="P2387" s="561"/>
      <c r="Q2387" s="561">
        <v>6866</v>
      </c>
      <c r="R2387" s="561"/>
      <c r="S2387" s="561">
        <v>143000</v>
      </c>
      <c r="T2387" s="561"/>
      <c r="U2387" s="561">
        <v>2000</v>
      </c>
      <c r="V2387" s="561"/>
      <c r="W2387" s="561">
        <v>1000</v>
      </c>
      <c r="X2387" s="561"/>
      <c r="Y2387" s="561"/>
      <c r="Z2387" s="561"/>
      <c r="AA2387" s="561"/>
      <c r="AB2387" s="561">
        <v>2270</v>
      </c>
      <c r="AC2387" s="561"/>
      <c r="AD2387" s="561"/>
      <c r="AE2387" s="561"/>
      <c r="AF2387" s="561"/>
      <c r="AG2387" s="561">
        <v>5737.9545400000006</v>
      </c>
      <c r="AH2387" s="561">
        <v>8253</v>
      </c>
      <c r="AI2387" s="290" t="s">
        <v>310</v>
      </c>
      <c r="AJ2387" s="290" t="s">
        <v>975</v>
      </c>
    </row>
    <row r="2388" spans="2:36" x14ac:dyDescent="0.25">
      <c r="B2388" s="554">
        <v>2286</v>
      </c>
      <c r="C2388" s="555"/>
      <c r="D2388" s="556"/>
      <c r="E2388" s="290" t="s">
        <v>395</v>
      </c>
      <c r="F2388" s="290" t="s">
        <v>978</v>
      </c>
      <c r="G2388" s="290" t="s">
        <v>397</v>
      </c>
      <c r="H2388" s="183" t="str">
        <f>INDEX(Sector!$D$57:$D$776,MATCH('Energy consumption (raw)'!F2388,Sector!$C$57:$C$776,FALSE))</f>
        <v>Manufacturing and processing all kinds of shoes</v>
      </c>
      <c r="I2388" s="183" t="str">
        <f>IF(G2388=Sector!$B$50,Sector!$B$50,IF(G2388=Sector!$B$51,Sector!$B$51,IF(G2388=Sector!$B$53,Sector!$B$53,INDEX(Sector!$E$57:$E$776,MATCH('Energy consumption (raw)'!F2388,Sector!$C$57:$C$776,FALSE)))))</f>
        <v>14 Manufacture of wearing apparel</v>
      </c>
      <c r="J2388" s="561">
        <v>7872200</v>
      </c>
      <c r="K2388" s="561">
        <v>7872200</v>
      </c>
      <c r="L2388" s="561"/>
      <c r="M2388" s="561"/>
      <c r="N2388" s="561"/>
      <c r="O2388" s="561"/>
      <c r="P2388" s="561"/>
      <c r="Q2388" s="561"/>
      <c r="R2388" s="561"/>
      <c r="S2388" s="561">
        <v>4300</v>
      </c>
      <c r="T2388" s="561"/>
      <c r="U2388" s="561"/>
      <c r="V2388" s="561"/>
      <c r="W2388" s="561"/>
      <c r="X2388" s="561"/>
      <c r="Y2388" s="561"/>
      <c r="Z2388" s="561"/>
      <c r="AA2388" s="561"/>
      <c r="AB2388" s="561"/>
      <c r="AC2388" s="561"/>
      <c r="AD2388" s="561"/>
      <c r="AE2388" s="561"/>
      <c r="AF2388" s="561"/>
      <c r="AG2388" s="561">
        <v>1218.4644600000001</v>
      </c>
      <c r="AH2388" s="561">
        <v>1222</v>
      </c>
      <c r="AI2388" s="290" t="s">
        <v>310</v>
      </c>
      <c r="AJ2388" s="290" t="s">
        <v>975</v>
      </c>
    </row>
    <row r="2389" spans="2:36" x14ac:dyDescent="0.25">
      <c r="B2389" s="554">
        <v>2287</v>
      </c>
      <c r="C2389" s="555"/>
      <c r="D2389" s="556"/>
      <c r="E2389" s="290" t="s">
        <v>395</v>
      </c>
      <c r="F2389" s="290" t="s">
        <v>393</v>
      </c>
      <c r="G2389" s="290" t="s">
        <v>397</v>
      </c>
      <c r="H2389" s="183" t="str">
        <f>INDEX(Sector!$D$57:$D$776,MATCH('Energy consumption (raw)'!F2389,Sector!$C$57:$C$776,FALSE))</f>
        <v>Milling and production of flour</v>
      </c>
      <c r="I2389" s="183" t="str">
        <f>IF(G2389=Sector!$B$50,Sector!$B$50,IF(G2389=Sector!$B$51,Sector!$B$51,IF(G2389=Sector!$B$53,Sector!$B$53,INDEX(Sector!$E$57:$E$776,MATCH('Energy consumption (raw)'!F2389,Sector!$C$57:$C$776,FALSE)))))</f>
        <v>10 Manufacture of food products</v>
      </c>
      <c r="J2389" s="561"/>
      <c r="K2389" s="561">
        <v>10030300</v>
      </c>
      <c r="L2389" s="561"/>
      <c r="M2389" s="561"/>
      <c r="N2389" s="561"/>
      <c r="O2389" s="561"/>
      <c r="P2389" s="561"/>
      <c r="Q2389" s="561"/>
      <c r="R2389" s="561"/>
      <c r="S2389" s="561"/>
      <c r="T2389" s="561"/>
      <c r="U2389" s="561"/>
      <c r="V2389" s="561"/>
      <c r="W2389" s="561"/>
      <c r="X2389" s="561"/>
      <c r="Y2389" s="561"/>
      <c r="Z2389" s="561"/>
      <c r="AA2389" s="561"/>
      <c r="AB2389" s="561"/>
      <c r="AC2389" s="561"/>
      <c r="AD2389" s="561"/>
      <c r="AE2389" s="561"/>
      <c r="AF2389" s="561"/>
      <c r="AG2389" s="561">
        <v>1547.6752900000001</v>
      </c>
      <c r="AH2389" s="561">
        <v>1807</v>
      </c>
      <c r="AI2389" s="290" t="s">
        <v>310</v>
      </c>
      <c r="AJ2389" s="290" t="s">
        <v>975</v>
      </c>
    </row>
    <row r="2390" spans="2:36" x14ac:dyDescent="0.25">
      <c r="B2390" s="554">
        <v>2288</v>
      </c>
      <c r="C2390" s="555"/>
      <c r="D2390" s="556"/>
      <c r="E2390" s="290" t="s">
        <v>395</v>
      </c>
      <c r="F2390" s="290" t="s">
        <v>632</v>
      </c>
      <c r="G2390" s="290" t="s">
        <v>397</v>
      </c>
      <c r="H2390" s="183" t="str">
        <f>INDEX(Sector!$D$57:$D$776,MATCH('Energy consumption (raw)'!F2390,Sector!$C$57:$C$776,FALSE))</f>
        <v>Producing feed for livestock and poultry</v>
      </c>
      <c r="I2390" s="183" t="str">
        <f>IF(G2390=Sector!$B$50,Sector!$B$50,IF(G2390=Sector!$B$51,Sector!$B$51,IF(G2390=Sector!$B$53,Sector!$B$53,INDEX(Sector!$E$57:$E$776,MATCH('Energy consumption (raw)'!F2390,Sector!$C$57:$C$776,FALSE)))))</f>
        <v>10 Manufacture of food products</v>
      </c>
      <c r="J2390" s="561"/>
      <c r="K2390" s="561">
        <v>10884100</v>
      </c>
      <c r="L2390" s="561"/>
      <c r="M2390" s="561"/>
      <c r="N2390" s="561">
        <v>5895</v>
      </c>
      <c r="O2390" s="561"/>
      <c r="P2390" s="561"/>
      <c r="Q2390" s="561"/>
      <c r="R2390" s="561"/>
      <c r="S2390" s="561">
        <v>240000</v>
      </c>
      <c r="T2390" s="561"/>
      <c r="U2390" s="561"/>
      <c r="V2390" s="561"/>
      <c r="W2390" s="561"/>
      <c r="X2390" s="561"/>
      <c r="Y2390" s="561"/>
      <c r="Z2390" s="561"/>
      <c r="AA2390" s="561"/>
      <c r="AB2390" s="561"/>
      <c r="AC2390" s="561"/>
      <c r="AD2390" s="561"/>
      <c r="AE2390" s="561"/>
      <c r="AF2390" s="561"/>
      <c r="AG2390" s="561">
        <v>6017.1166299999995</v>
      </c>
      <c r="AH2390" s="561">
        <v>1573</v>
      </c>
      <c r="AI2390" s="290" t="s">
        <v>310</v>
      </c>
      <c r="AJ2390" s="290" t="s">
        <v>975</v>
      </c>
    </row>
    <row r="2391" spans="2:36" x14ac:dyDescent="0.25">
      <c r="B2391" s="554">
        <v>2289</v>
      </c>
      <c r="C2391" s="555"/>
      <c r="D2391" s="556"/>
      <c r="E2391" s="290" t="s">
        <v>395</v>
      </c>
      <c r="F2391" s="290" t="s">
        <v>511</v>
      </c>
      <c r="G2391" s="290" t="s">
        <v>397</v>
      </c>
      <c r="H2391" s="183" t="str">
        <f>INDEX(Sector!$D$57:$D$776,MATCH('Energy consumption (raw)'!F2391,Sector!$C$57:$C$776,FALSE))</f>
        <v>Producing shoes</v>
      </c>
      <c r="I2391" s="183" t="str">
        <f>IF(G2391=Sector!$B$50,Sector!$B$50,IF(G2391=Sector!$B$51,Sector!$B$51,IF(G2391=Sector!$B$53,Sector!$B$53,INDEX(Sector!$E$57:$E$776,MATCH('Energy consumption (raw)'!F2391,Sector!$C$57:$C$776,FALSE)))))</f>
        <v>14 Manufacture of wearing apparel</v>
      </c>
      <c r="J2391" s="561"/>
      <c r="K2391" s="561">
        <v>13971538</v>
      </c>
      <c r="L2391" s="561"/>
      <c r="M2391" s="561"/>
      <c r="N2391" s="561"/>
      <c r="O2391" s="561"/>
      <c r="P2391" s="561"/>
      <c r="Q2391" s="561"/>
      <c r="R2391" s="561"/>
      <c r="S2391" s="561">
        <v>3000</v>
      </c>
      <c r="T2391" s="561"/>
      <c r="U2391" s="561"/>
      <c r="V2391" s="561"/>
      <c r="W2391" s="561"/>
      <c r="X2391" s="561"/>
      <c r="Y2391" s="561"/>
      <c r="Z2391" s="561"/>
      <c r="AA2391" s="561"/>
      <c r="AB2391" s="561"/>
      <c r="AC2391" s="561"/>
      <c r="AD2391" s="561"/>
      <c r="AE2391" s="561"/>
      <c r="AF2391" s="561"/>
      <c r="AG2391" s="561">
        <v>2158.4483134000002</v>
      </c>
      <c r="AH2391" s="561">
        <v>2110</v>
      </c>
      <c r="AI2391" s="290" t="s">
        <v>310</v>
      </c>
      <c r="AJ2391" s="290" t="s">
        <v>975</v>
      </c>
    </row>
    <row r="2392" spans="2:36" x14ac:dyDescent="0.25">
      <c r="B2392" s="554">
        <v>2290</v>
      </c>
      <c r="C2392" s="555"/>
      <c r="D2392" s="556"/>
      <c r="E2392" s="290" t="s">
        <v>395</v>
      </c>
      <c r="F2392" s="290" t="s">
        <v>845</v>
      </c>
      <c r="G2392" s="290" t="s">
        <v>397</v>
      </c>
      <c r="H2392" s="183" t="str">
        <f>INDEX(Sector!$D$57:$D$776,MATCH('Energy consumption (raw)'!F2392,Sector!$C$57:$C$776,FALSE))</f>
        <v>Textile</v>
      </c>
      <c r="I2392" s="183" t="str">
        <f>IF(G2392=Sector!$B$50,Sector!$B$50,IF(G2392=Sector!$B$51,Sector!$B$51,IF(G2392=Sector!$B$53,Sector!$B$53,INDEX(Sector!$E$57:$E$776,MATCH('Energy consumption (raw)'!F2392,Sector!$C$57:$C$776,FALSE)))))</f>
        <v>13 Manufacture of textiles</v>
      </c>
      <c r="J2392" s="561"/>
      <c r="K2392" s="561">
        <v>26529900</v>
      </c>
      <c r="L2392" s="561"/>
      <c r="M2392" s="561"/>
      <c r="N2392" s="561"/>
      <c r="O2392" s="561"/>
      <c r="P2392" s="561">
        <v>10000</v>
      </c>
      <c r="Q2392" s="561"/>
      <c r="R2392" s="561"/>
      <c r="S2392" s="561"/>
      <c r="T2392" s="561"/>
      <c r="U2392" s="561"/>
      <c r="V2392" s="561"/>
      <c r="W2392" s="561"/>
      <c r="X2392" s="561"/>
      <c r="Y2392" s="561"/>
      <c r="Z2392" s="561"/>
      <c r="AA2392" s="561"/>
      <c r="AB2392" s="561"/>
      <c r="AC2392" s="561"/>
      <c r="AD2392" s="561"/>
      <c r="AE2392" s="561"/>
      <c r="AF2392" s="561"/>
      <c r="AG2392" s="561">
        <v>10093.56357</v>
      </c>
      <c r="AH2392" s="561">
        <v>8683</v>
      </c>
      <c r="AI2392" s="290" t="s">
        <v>310</v>
      </c>
      <c r="AJ2392" s="290" t="s">
        <v>975</v>
      </c>
    </row>
    <row r="2393" spans="2:36" x14ac:dyDescent="0.25">
      <c r="B2393" s="554">
        <v>2291</v>
      </c>
      <c r="C2393" s="555"/>
      <c r="D2393" s="556"/>
      <c r="E2393" s="290" t="s">
        <v>395</v>
      </c>
      <c r="F2393" s="290" t="s">
        <v>511</v>
      </c>
      <c r="G2393" s="290" t="s">
        <v>397</v>
      </c>
      <c r="H2393" s="183" t="str">
        <f>INDEX(Sector!$D$57:$D$776,MATCH('Energy consumption (raw)'!F2393,Sector!$C$57:$C$776,FALSE))</f>
        <v>Producing shoes</v>
      </c>
      <c r="I2393" s="183" t="str">
        <f>IF(G2393=Sector!$B$50,Sector!$B$50,IF(G2393=Sector!$B$51,Sector!$B$51,IF(G2393=Sector!$B$53,Sector!$B$53,INDEX(Sector!$E$57:$E$776,MATCH('Energy consumption (raw)'!F2393,Sector!$C$57:$C$776,FALSE)))))</f>
        <v>14 Manufacture of wearing apparel</v>
      </c>
      <c r="J2393" s="561"/>
      <c r="K2393" s="561">
        <v>8398000</v>
      </c>
      <c r="L2393" s="561"/>
      <c r="M2393" s="561"/>
      <c r="N2393" s="561"/>
      <c r="O2393" s="561"/>
      <c r="P2393" s="561"/>
      <c r="Q2393" s="561"/>
      <c r="R2393" s="561"/>
      <c r="S2393" s="561">
        <v>13160</v>
      </c>
      <c r="T2393" s="561"/>
      <c r="U2393" s="561"/>
      <c r="V2393" s="561"/>
      <c r="W2393" s="561"/>
      <c r="X2393" s="561"/>
      <c r="Y2393" s="561"/>
      <c r="Z2393" s="561"/>
      <c r="AA2393" s="561"/>
      <c r="AB2393" s="561"/>
      <c r="AC2393" s="561"/>
      <c r="AD2393" s="561"/>
      <c r="AE2393" s="561"/>
      <c r="AF2393" s="561"/>
      <c r="AG2393" s="561">
        <v>1307.3922</v>
      </c>
      <c r="AH2393" s="561">
        <v>1424</v>
      </c>
      <c r="AI2393" s="290" t="s">
        <v>310</v>
      </c>
      <c r="AJ2393" s="290" t="s">
        <v>975</v>
      </c>
    </row>
    <row r="2394" spans="2:36" x14ac:dyDescent="0.25">
      <c r="B2394" s="554">
        <v>2292</v>
      </c>
      <c r="C2394" s="555"/>
      <c r="D2394" s="556"/>
      <c r="E2394" s="290" t="s">
        <v>395</v>
      </c>
      <c r="F2394" s="559" t="s">
        <v>594</v>
      </c>
      <c r="G2394" s="290" t="s">
        <v>397</v>
      </c>
      <c r="H2394" s="183" t="str">
        <f>INDEX(Sector!$D$57:$D$776,MATCH('Energy consumption (raw)'!F2394,Sector!$C$57:$C$776,FALSE))</f>
        <v>Fishing and aquaculture</v>
      </c>
      <c r="I2394" s="183" t="str">
        <f>IF(G2394=Sector!$B$50,Sector!$B$50,IF(G2394=Sector!$B$51,Sector!$B$51,IF(G2394=Sector!$B$53,Sector!$B$53,INDEX(Sector!$E$57:$E$776,MATCH('Energy consumption (raw)'!F2394,Sector!$C$57:$C$776,FALSE)))))</f>
        <v>10 Manufacture of food products</v>
      </c>
      <c r="J2394" s="561"/>
      <c r="K2394" s="561">
        <v>6945331</v>
      </c>
      <c r="L2394" s="561"/>
      <c r="M2394" s="561"/>
      <c r="N2394" s="561"/>
      <c r="O2394" s="561"/>
      <c r="P2394" s="561"/>
      <c r="Q2394" s="561"/>
      <c r="R2394" s="561"/>
      <c r="S2394" s="561"/>
      <c r="T2394" s="561"/>
      <c r="U2394" s="561"/>
      <c r="V2394" s="561"/>
      <c r="W2394" s="561"/>
      <c r="X2394" s="561"/>
      <c r="Y2394" s="561"/>
      <c r="Z2394" s="561"/>
      <c r="AA2394" s="561"/>
      <c r="AB2394" s="561"/>
      <c r="AC2394" s="561"/>
      <c r="AD2394" s="561"/>
      <c r="AE2394" s="561"/>
      <c r="AF2394" s="561"/>
      <c r="AG2394" s="561">
        <v>1071.6645733</v>
      </c>
      <c r="AH2394" s="561">
        <v>1108</v>
      </c>
      <c r="AI2394" s="290" t="s">
        <v>310</v>
      </c>
      <c r="AJ2394" s="290" t="s">
        <v>975</v>
      </c>
    </row>
    <row r="2395" spans="2:36" x14ac:dyDescent="0.25">
      <c r="B2395" s="554">
        <v>2293</v>
      </c>
      <c r="C2395" s="555"/>
      <c r="D2395" s="556"/>
      <c r="E2395" s="290" t="s">
        <v>395</v>
      </c>
      <c r="F2395" s="559" t="s">
        <v>594</v>
      </c>
      <c r="G2395" s="290" t="s">
        <v>397</v>
      </c>
      <c r="H2395" s="183" t="str">
        <f>INDEX(Sector!$D$57:$D$776,MATCH('Energy consumption (raw)'!F2395,Sector!$C$57:$C$776,FALSE))</f>
        <v>Fishing and aquaculture</v>
      </c>
      <c r="I2395" s="183" t="str">
        <f>IF(G2395=Sector!$B$50,Sector!$B$50,IF(G2395=Sector!$B$51,Sector!$B$51,IF(G2395=Sector!$B$53,Sector!$B$53,INDEX(Sector!$E$57:$E$776,MATCH('Energy consumption (raw)'!F2395,Sector!$C$57:$C$776,FALSE)))))</f>
        <v>10 Manufacture of food products</v>
      </c>
      <c r="J2395" s="561"/>
      <c r="K2395" s="561">
        <v>6835500</v>
      </c>
      <c r="L2395" s="561"/>
      <c r="M2395" s="561"/>
      <c r="N2395" s="561"/>
      <c r="O2395" s="561"/>
      <c r="P2395" s="561"/>
      <c r="Q2395" s="561"/>
      <c r="R2395" s="561"/>
      <c r="S2395" s="561"/>
      <c r="T2395" s="561"/>
      <c r="U2395" s="561"/>
      <c r="V2395" s="561"/>
      <c r="W2395" s="561"/>
      <c r="X2395" s="561"/>
      <c r="Y2395" s="561"/>
      <c r="Z2395" s="561"/>
      <c r="AA2395" s="561"/>
      <c r="AB2395" s="561"/>
      <c r="AC2395" s="561"/>
      <c r="AD2395" s="561"/>
      <c r="AE2395" s="561"/>
      <c r="AF2395" s="561"/>
      <c r="AG2395" s="561">
        <v>1054.71765</v>
      </c>
      <c r="AH2395" s="561">
        <v>1080</v>
      </c>
      <c r="AI2395" s="290" t="s">
        <v>310</v>
      </c>
      <c r="AJ2395" s="290" t="s">
        <v>975</v>
      </c>
    </row>
    <row r="2396" spans="2:36" x14ac:dyDescent="0.25">
      <c r="B2396" s="554">
        <v>2294</v>
      </c>
      <c r="C2396" s="555"/>
      <c r="D2396" s="556"/>
      <c r="E2396" s="290" t="s">
        <v>395</v>
      </c>
      <c r="F2396" s="559" t="s">
        <v>555</v>
      </c>
      <c r="G2396" s="290" t="s">
        <v>397</v>
      </c>
      <c r="H2396" s="183" t="str">
        <f>INDEX(Sector!$D$57:$D$776,MATCH('Energy consumption (raw)'!F2396,Sector!$C$57:$C$776,FALSE))</f>
        <v>Non-ferrous metal production</v>
      </c>
      <c r="I2396" s="183" t="str">
        <f>IF(G2396=Sector!$B$50,Sector!$B$50,IF(G2396=Sector!$B$51,Sector!$B$51,IF(G2396=Sector!$B$53,Sector!$B$53,INDEX(Sector!$E$57:$E$776,MATCH('Energy consumption (raw)'!F2396,Sector!$C$57:$C$776,FALSE)))))</f>
        <v>24 Manufacture of basic metals</v>
      </c>
      <c r="J2396" s="561"/>
      <c r="K2396" s="561">
        <v>11690910</v>
      </c>
      <c r="L2396" s="561"/>
      <c r="M2396" s="561"/>
      <c r="N2396" s="561"/>
      <c r="O2396" s="561"/>
      <c r="P2396" s="561"/>
      <c r="Q2396" s="561"/>
      <c r="R2396" s="561"/>
      <c r="S2396" s="561">
        <v>8000</v>
      </c>
      <c r="T2396" s="561"/>
      <c r="U2396" s="561"/>
      <c r="V2396" s="561"/>
      <c r="W2396" s="561"/>
      <c r="X2396" s="561">
        <v>0.66</v>
      </c>
      <c r="Y2396" s="561"/>
      <c r="Z2396" s="561"/>
      <c r="AA2396" s="561"/>
      <c r="AB2396" s="561"/>
      <c r="AC2396" s="561"/>
      <c r="AD2396" s="561"/>
      <c r="AE2396" s="561"/>
      <c r="AF2396" s="561"/>
      <c r="AG2396" s="561">
        <v>1811.5414130000001</v>
      </c>
      <c r="AH2396" s="561">
        <v>1009</v>
      </c>
      <c r="AI2396" s="290" t="s">
        <v>310</v>
      </c>
      <c r="AJ2396" s="290" t="s">
        <v>975</v>
      </c>
    </row>
    <row r="2397" spans="2:36" x14ac:dyDescent="0.25">
      <c r="B2397" s="554">
        <v>2295</v>
      </c>
      <c r="C2397" s="555"/>
      <c r="D2397" s="556"/>
      <c r="E2397" s="290" t="s">
        <v>395</v>
      </c>
      <c r="F2397" s="290" t="s">
        <v>417</v>
      </c>
      <c r="G2397" s="290" t="s">
        <v>397</v>
      </c>
      <c r="H2397" s="183" t="str">
        <f>INDEX(Sector!$D$57:$D$776,MATCH('Energy consumption (raw)'!F2397,Sector!$C$57:$C$776,FALSE))</f>
        <v>Producing products from plastic</v>
      </c>
      <c r="I2397" s="183" t="str">
        <f>IF(G2397=Sector!$B$50,Sector!$B$50,IF(G2397=Sector!$B$51,Sector!$B$51,IF(G2397=Sector!$B$53,Sector!$B$53,INDEX(Sector!$E$57:$E$776,MATCH('Energy consumption (raw)'!F2397,Sector!$C$57:$C$776,FALSE)))))</f>
        <v>22 Manufacture of rubber and plastics products</v>
      </c>
      <c r="J2397" s="561"/>
      <c r="K2397" s="561">
        <v>8092912</v>
      </c>
      <c r="L2397" s="561"/>
      <c r="M2397" s="561"/>
      <c r="N2397" s="561"/>
      <c r="O2397" s="561"/>
      <c r="P2397" s="561"/>
      <c r="Q2397" s="561"/>
      <c r="R2397" s="561"/>
      <c r="S2397" s="561"/>
      <c r="T2397" s="561"/>
      <c r="U2397" s="561"/>
      <c r="V2397" s="561"/>
      <c r="W2397" s="561"/>
      <c r="X2397" s="561"/>
      <c r="Y2397" s="561"/>
      <c r="Z2397" s="561"/>
      <c r="AA2397" s="561"/>
      <c r="AB2397" s="561"/>
      <c r="AC2397" s="561"/>
      <c r="AD2397" s="561"/>
      <c r="AE2397" s="561"/>
      <c r="AF2397" s="561"/>
      <c r="AG2397" s="561">
        <v>1248.7363216000001</v>
      </c>
      <c r="AH2397" s="561">
        <v>1317</v>
      </c>
      <c r="AI2397" s="290" t="s">
        <v>310</v>
      </c>
      <c r="AJ2397" s="290" t="s">
        <v>975</v>
      </c>
    </row>
    <row r="2398" spans="2:36" x14ac:dyDescent="0.25">
      <c r="B2398" s="554">
        <v>2296</v>
      </c>
      <c r="C2398" s="555"/>
      <c r="D2398" s="556"/>
      <c r="E2398" s="290" t="s">
        <v>395</v>
      </c>
      <c r="F2398" s="290" t="s">
        <v>913</v>
      </c>
      <c r="G2398" s="290" t="s">
        <v>397</v>
      </c>
      <c r="H2398" s="183" t="str">
        <f>INDEX(Sector!$D$57:$D$776,MATCH('Energy consumption (raw)'!F2398,Sector!$C$57:$C$776,FALSE))</f>
        <v>Production of animal and vegetable oils and fats</v>
      </c>
      <c r="I2398" s="183" t="str">
        <f>IF(G2398=Sector!$B$50,Sector!$B$50,IF(G2398=Sector!$B$51,Sector!$B$51,IF(G2398=Sector!$B$53,Sector!$B$53,INDEX(Sector!$E$57:$E$776,MATCH('Energy consumption (raw)'!F2398,Sector!$C$57:$C$776,FALSE)))))</f>
        <v>10 Manufacture of food products</v>
      </c>
      <c r="J2398" s="561"/>
      <c r="K2398" s="561">
        <v>1791796</v>
      </c>
      <c r="L2398" s="561"/>
      <c r="M2398" s="561"/>
      <c r="N2398" s="561">
        <v>178.72</v>
      </c>
      <c r="O2398" s="561">
        <v>1326.4</v>
      </c>
      <c r="P2398" s="561"/>
      <c r="Q2398" s="561"/>
      <c r="R2398" s="561"/>
      <c r="S2398" s="561">
        <v>1820</v>
      </c>
      <c r="T2398" s="561"/>
      <c r="U2398" s="561"/>
      <c r="V2398" s="561"/>
      <c r="W2398" s="561">
        <v>3800</v>
      </c>
      <c r="X2398" s="561"/>
      <c r="Y2398" s="561"/>
      <c r="Z2398" s="561"/>
      <c r="AA2398" s="561"/>
      <c r="AB2398" s="561"/>
      <c r="AC2398" s="561"/>
      <c r="AD2398" s="561"/>
      <c r="AE2398" s="561"/>
      <c r="AF2398" s="561"/>
      <c r="AG2398" s="561">
        <v>1334.8137228000001</v>
      </c>
      <c r="AH2398" s="561">
        <v>1429</v>
      </c>
      <c r="AI2398" s="290" t="s">
        <v>310</v>
      </c>
      <c r="AJ2398" s="290" t="s">
        <v>975</v>
      </c>
    </row>
    <row r="2399" spans="2:36" x14ac:dyDescent="0.25">
      <c r="B2399" s="554">
        <v>2297</v>
      </c>
      <c r="C2399" s="555"/>
      <c r="D2399" s="556"/>
      <c r="E2399" s="290" t="s">
        <v>395</v>
      </c>
      <c r="F2399" s="290" t="s">
        <v>964</v>
      </c>
      <c r="G2399" s="290" t="s">
        <v>397</v>
      </c>
      <c r="H2399" s="183" t="str">
        <f>INDEX(Sector!$D$57:$D$776,MATCH('Energy consumption (raw)'!F2399,Sector!$C$57:$C$776,FALSE))</f>
        <v>Processing and preserving vegetables</v>
      </c>
      <c r="I2399" s="183" t="str">
        <f>IF(G2399=Sector!$B$50,Sector!$B$50,IF(G2399=Sector!$B$51,Sector!$B$51,IF(G2399=Sector!$B$53,Sector!$B$53,INDEX(Sector!$E$57:$E$776,MATCH('Energy consumption (raw)'!F2399,Sector!$C$57:$C$776,FALSE)))))</f>
        <v>10 Manufacture of food products</v>
      </c>
      <c r="J2399" s="561"/>
      <c r="K2399" s="561">
        <v>5101200</v>
      </c>
      <c r="L2399" s="561"/>
      <c r="M2399" s="561"/>
      <c r="N2399" s="561"/>
      <c r="O2399" s="561"/>
      <c r="P2399" s="561"/>
      <c r="Q2399" s="561"/>
      <c r="R2399" s="561"/>
      <c r="S2399" s="561">
        <v>7900</v>
      </c>
      <c r="T2399" s="561"/>
      <c r="U2399" s="561"/>
      <c r="V2399" s="561"/>
      <c r="W2399" s="561"/>
      <c r="X2399" s="561"/>
      <c r="Y2399" s="561">
        <v>2750</v>
      </c>
      <c r="Z2399" s="561"/>
      <c r="AA2399" s="561"/>
      <c r="AB2399" s="561">
        <v>2304</v>
      </c>
      <c r="AC2399" s="561"/>
      <c r="AD2399" s="561"/>
      <c r="AE2399" s="561"/>
      <c r="AF2399" s="561"/>
      <c r="AG2399" s="561">
        <v>4650.9591600000003</v>
      </c>
      <c r="AH2399" s="561">
        <v>1296</v>
      </c>
      <c r="AI2399" s="290" t="s">
        <v>310</v>
      </c>
      <c r="AJ2399" s="290" t="s">
        <v>975</v>
      </c>
    </row>
    <row r="2400" spans="2:36" x14ac:dyDescent="0.25">
      <c r="B2400" s="554">
        <v>2298</v>
      </c>
      <c r="C2400" s="555"/>
      <c r="D2400" s="556"/>
      <c r="E2400" s="290" t="s">
        <v>395</v>
      </c>
      <c r="F2400" s="290" t="s">
        <v>382</v>
      </c>
      <c r="G2400" s="290" t="s">
        <v>397</v>
      </c>
      <c r="H2400" s="183" t="str">
        <f>INDEX(Sector!$D$57:$D$776,MATCH('Energy consumption (raw)'!F2400,Sector!$C$57:$C$776,FALSE))</f>
        <v>Wholesale of rice, wheat, other cereal grains, flour</v>
      </c>
      <c r="I2400" s="183" t="str">
        <f>IF(G2400=Sector!$B$50,Sector!$B$50,IF(G2400=Sector!$B$51,Sector!$B$51,IF(G2400=Sector!$B$53,Sector!$B$53,INDEX(Sector!$E$57:$E$776,MATCH('Energy consumption (raw)'!F2400,Sector!$C$57:$C$776,FALSE)))))</f>
        <v>45-46 Wholesale</v>
      </c>
      <c r="J2400" s="561"/>
      <c r="K2400" s="561">
        <v>9891600</v>
      </c>
      <c r="L2400" s="561"/>
      <c r="M2400" s="561"/>
      <c r="N2400" s="561"/>
      <c r="O2400" s="561"/>
      <c r="P2400" s="561"/>
      <c r="Q2400" s="561"/>
      <c r="R2400" s="561"/>
      <c r="S2400" s="561"/>
      <c r="T2400" s="561"/>
      <c r="U2400" s="561"/>
      <c r="V2400" s="561"/>
      <c r="W2400" s="561"/>
      <c r="X2400" s="561"/>
      <c r="Y2400" s="561"/>
      <c r="Z2400" s="561"/>
      <c r="AA2400" s="561"/>
      <c r="AB2400" s="561"/>
      <c r="AC2400" s="561"/>
      <c r="AD2400" s="561"/>
      <c r="AE2400" s="561"/>
      <c r="AF2400" s="561"/>
      <c r="AG2400" s="561">
        <v>1526.2738800000002</v>
      </c>
      <c r="AH2400" s="561">
        <v>1151</v>
      </c>
      <c r="AI2400" s="290" t="s">
        <v>310</v>
      </c>
      <c r="AJ2400" s="290" t="s">
        <v>975</v>
      </c>
    </row>
    <row r="2401" spans="2:36" x14ac:dyDescent="0.25">
      <c r="B2401" s="554">
        <v>2299</v>
      </c>
      <c r="C2401" s="555"/>
      <c r="D2401" s="556"/>
      <c r="E2401" s="290" t="s">
        <v>395</v>
      </c>
      <c r="F2401" s="290" t="s">
        <v>382</v>
      </c>
      <c r="G2401" s="290" t="s">
        <v>397</v>
      </c>
      <c r="H2401" s="183" t="str">
        <f>INDEX(Sector!$D$57:$D$776,MATCH('Energy consumption (raw)'!F2401,Sector!$C$57:$C$776,FALSE))</f>
        <v>Wholesale of rice, wheat, other cereal grains, flour</v>
      </c>
      <c r="I2401" s="183" t="str">
        <f>IF(G2401=Sector!$B$50,Sector!$B$50,IF(G2401=Sector!$B$51,Sector!$B$51,IF(G2401=Sector!$B$53,Sector!$B$53,INDEX(Sector!$E$57:$E$776,MATCH('Energy consumption (raw)'!F2401,Sector!$C$57:$C$776,FALSE)))))</f>
        <v>45-46 Wholesale</v>
      </c>
      <c r="J2401" s="561"/>
      <c r="K2401" s="561">
        <v>6492000</v>
      </c>
      <c r="L2401" s="561"/>
      <c r="M2401" s="561"/>
      <c r="N2401" s="561"/>
      <c r="O2401" s="561"/>
      <c r="P2401" s="561"/>
      <c r="Q2401" s="561"/>
      <c r="R2401" s="561"/>
      <c r="S2401" s="561"/>
      <c r="T2401" s="561"/>
      <c r="U2401" s="561"/>
      <c r="V2401" s="561"/>
      <c r="W2401" s="561"/>
      <c r="X2401" s="561"/>
      <c r="Y2401" s="561"/>
      <c r="Z2401" s="561"/>
      <c r="AA2401" s="561"/>
      <c r="AB2401" s="561"/>
      <c r="AC2401" s="561"/>
      <c r="AD2401" s="561"/>
      <c r="AE2401" s="561"/>
      <c r="AF2401" s="561"/>
      <c r="AG2401" s="561">
        <v>1001.7156000000001</v>
      </c>
      <c r="AH2401" s="561">
        <v>1074</v>
      </c>
      <c r="AI2401" s="290" t="s">
        <v>310</v>
      </c>
      <c r="AJ2401" s="290" t="s">
        <v>975</v>
      </c>
    </row>
    <row r="2402" spans="2:36" x14ac:dyDescent="0.25">
      <c r="B2402" s="554">
        <v>2300</v>
      </c>
      <c r="C2402" s="555"/>
      <c r="D2402" s="556"/>
      <c r="E2402" s="290" t="s">
        <v>395</v>
      </c>
      <c r="F2402" s="290" t="s">
        <v>624</v>
      </c>
      <c r="G2402" s="290" t="s">
        <v>397</v>
      </c>
      <c r="H2402" s="183" t="str">
        <f>INDEX(Sector!$D$57:$D$776,MATCH('Energy consumption (raw)'!F2402,Sector!$C$57:$C$776,FALSE))</f>
        <v>Manufacture of man-made fibers</v>
      </c>
      <c r="I2402" s="183" t="str">
        <f>IF(G2402=Sector!$B$50,Sector!$B$50,IF(G2402=Sector!$B$51,Sector!$B$51,IF(G2402=Sector!$B$53,Sector!$B$53,INDEX(Sector!$E$57:$E$776,MATCH('Energy consumption (raw)'!F2402,Sector!$C$57:$C$776,FALSE)))))</f>
        <v>13 Manufacture of textiles</v>
      </c>
      <c r="J2402" s="561"/>
      <c r="K2402" s="561">
        <v>106760800</v>
      </c>
      <c r="L2402" s="561"/>
      <c r="M2402" s="561"/>
      <c r="N2402" s="561"/>
      <c r="O2402" s="561"/>
      <c r="P2402" s="561"/>
      <c r="Q2402" s="561"/>
      <c r="R2402" s="561"/>
      <c r="S2402" s="561"/>
      <c r="T2402" s="561"/>
      <c r="U2402" s="561"/>
      <c r="V2402" s="561"/>
      <c r="W2402" s="561"/>
      <c r="X2402" s="561">
        <v>5.7</v>
      </c>
      <c r="Y2402" s="561"/>
      <c r="Z2402" s="561"/>
      <c r="AA2402" s="561"/>
      <c r="AB2402" s="561"/>
      <c r="AC2402" s="561"/>
      <c r="AD2402" s="561"/>
      <c r="AE2402" s="561"/>
      <c r="AF2402" s="561"/>
      <c r="AG2402" s="561">
        <v>16478.321440000003</v>
      </c>
      <c r="AH2402" s="561">
        <v>11938</v>
      </c>
      <c r="AI2402" s="290" t="s">
        <v>310</v>
      </c>
      <c r="AJ2402" s="290" t="s">
        <v>975</v>
      </c>
    </row>
    <row r="2403" spans="2:36" x14ac:dyDescent="0.25">
      <c r="B2403" s="554">
        <v>2301</v>
      </c>
      <c r="C2403" s="555"/>
      <c r="D2403" s="556"/>
      <c r="E2403" s="290" t="s">
        <v>395</v>
      </c>
      <c r="F2403" s="290" t="s">
        <v>461</v>
      </c>
      <c r="G2403" s="290" t="s">
        <v>397</v>
      </c>
      <c r="H2403" s="183" t="str">
        <f>INDEX(Sector!$D$57:$D$776,MATCH('Energy consumption (raw)'!F2403,Sector!$C$57:$C$776,FALSE))</f>
        <v>Iron and steel production</v>
      </c>
      <c r="I2403" s="183" t="str">
        <f>IF(G2403=Sector!$B$50,Sector!$B$50,IF(G2403=Sector!$B$51,Sector!$B$51,IF(G2403=Sector!$B$53,Sector!$B$53,INDEX(Sector!$E$57:$E$776,MATCH('Energy consumption (raw)'!F2403,Sector!$C$57:$C$776,FALSE)))))</f>
        <v>24 Manufacture of basic metals</v>
      </c>
      <c r="J2403" s="561"/>
      <c r="K2403" s="561">
        <v>36225343</v>
      </c>
      <c r="L2403" s="561"/>
      <c r="M2403" s="561"/>
      <c r="N2403" s="561"/>
      <c r="O2403" s="561"/>
      <c r="P2403" s="561"/>
      <c r="Q2403" s="561"/>
      <c r="R2403" s="561"/>
      <c r="S2403" s="561"/>
      <c r="T2403" s="561"/>
      <c r="U2403" s="561"/>
      <c r="V2403" s="561"/>
      <c r="W2403" s="561"/>
      <c r="X2403" s="561"/>
      <c r="Y2403" s="561"/>
      <c r="Z2403" s="561"/>
      <c r="AA2403" s="561"/>
      <c r="AB2403" s="561"/>
      <c r="AC2403" s="561"/>
      <c r="AD2403" s="561"/>
      <c r="AE2403" s="561"/>
      <c r="AF2403" s="561"/>
      <c r="AG2403" s="561">
        <v>5589.5704249</v>
      </c>
      <c r="AH2403" s="561">
        <v>6999</v>
      </c>
      <c r="AI2403" s="290" t="s">
        <v>310</v>
      </c>
      <c r="AJ2403" s="290" t="s">
        <v>975</v>
      </c>
    </row>
    <row r="2404" spans="2:36" x14ac:dyDescent="0.25">
      <c r="B2404" s="554">
        <v>2302</v>
      </c>
      <c r="C2404" s="555"/>
      <c r="D2404" s="556"/>
      <c r="E2404" s="290" t="s">
        <v>395</v>
      </c>
      <c r="F2404" s="290" t="s">
        <v>461</v>
      </c>
      <c r="G2404" s="290" t="s">
        <v>397</v>
      </c>
      <c r="H2404" s="183" t="str">
        <f>INDEX(Sector!$D$57:$D$776,MATCH('Energy consumption (raw)'!F2404,Sector!$C$57:$C$776,FALSE))</f>
        <v>Iron and steel production</v>
      </c>
      <c r="I2404" s="183" t="str">
        <f>IF(G2404=Sector!$B$50,Sector!$B$50,IF(G2404=Sector!$B$51,Sector!$B$51,IF(G2404=Sector!$B$53,Sector!$B$53,INDEX(Sector!$E$57:$E$776,MATCH('Energy consumption (raw)'!F2404,Sector!$C$57:$C$776,FALSE)))))</f>
        <v>24 Manufacture of basic metals</v>
      </c>
      <c r="J2404" s="561"/>
      <c r="K2404" s="561">
        <v>7364174</v>
      </c>
      <c r="L2404" s="561"/>
      <c r="M2404" s="561"/>
      <c r="N2404" s="561"/>
      <c r="O2404" s="561"/>
      <c r="P2404" s="561"/>
      <c r="Q2404" s="561"/>
      <c r="R2404" s="561"/>
      <c r="S2404" s="561">
        <v>6800</v>
      </c>
      <c r="T2404" s="561"/>
      <c r="U2404" s="561"/>
      <c r="V2404" s="561"/>
      <c r="W2404" s="561">
        <v>6500</v>
      </c>
      <c r="X2404" s="561"/>
      <c r="Y2404" s="561"/>
      <c r="Z2404" s="561"/>
      <c r="AA2404" s="561"/>
      <c r="AB2404" s="561"/>
      <c r="AC2404" s="561"/>
      <c r="AD2404" s="561"/>
      <c r="AE2404" s="561"/>
      <c r="AF2404" s="561"/>
      <c r="AG2404" s="561">
        <v>1147.6710482000001</v>
      </c>
      <c r="AH2404" s="561"/>
      <c r="AI2404" s="290" t="s">
        <v>310</v>
      </c>
      <c r="AJ2404" s="290" t="s">
        <v>975</v>
      </c>
    </row>
    <row r="2405" spans="2:36" x14ac:dyDescent="0.25">
      <c r="B2405" s="554">
        <v>2303</v>
      </c>
      <c r="C2405" s="555"/>
      <c r="D2405" s="556"/>
      <c r="E2405" s="290" t="s">
        <v>395</v>
      </c>
      <c r="F2405" s="290" t="s">
        <v>461</v>
      </c>
      <c r="G2405" s="290" t="s">
        <v>397</v>
      </c>
      <c r="H2405" s="183" t="str">
        <f>INDEX(Sector!$D$57:$D$776,MATCH('Energy consumption (raw)'!F2405,Sector!$C$57:$C$776,FALSE))</f>
        <v>Iron and steel production</v>
      </c>
      <c r="I2405" s="183" t="str">
        <f>IF(G2405=Sector!$B$50,Sector!$B$50,IF(G2405=Sector!$B$51,Sector!$B$51,IF(G2405=Sector!$B$53,Sector!$B$53,INDEX(Sector!$E$57:$E$776,MATCH('Energy consumption (raw)'!F2405,Sector!$C$57:$C$776,FALSE)))))</f>
        <v>24 Manufacture of basic metals</v>
      </c>
      <c r="J2405" s="561"/>
      <c r="K2405" s="561">
        <v>14288094</v>
      </c>
      <c r="L2405" s="561"/>
      <c r="M2405" s="561"/>
      <c r="N2405" s="561"/>
      <c r="O2405" s="561"/>
      <c r="P2405" s="561"/>
      <c r="Q2405" s="561"/>
      <c r="R2405" s="561"/>
      <c r="S2405" s="561"/>
      <c r="T2405" s="561"/>
      <c r="U2405" s="561"/>
      <c r="V2405" s="561"/>
      <c r="W2405" s="561"/>
      <c r="X2405" s="561"/>
      <c r="Y2405" s="561"/>
      <c r="Z2405" s="561"/>
      <c r="AA2405" s="561"/>
      <c r="AB2405" s="561"/>
      <c r="AC2405" s="561"/>
      <c r="AD2405" s="561"/>
      <c r="AE2405" s="561"/>
      <c r="AF2405" s="561"/>
      <c r="AG2405" s="561">
        <v>2204.6529042000002</v>
      </c>
      <c r="AH2405" s="561"/>
      <c r="AI2405" s="290" t="s">
        <v>310</v>
      </c>
      <c r="AJ2405" s="290" t="s">
        <v>975</v>
      </c>
    </row>
    <row r="2406" spans="2:36" x14ac:dyDescent="0.25">
      <c r="B2406" s="554">
        <v>2304</v>
      </c>
      <c r="C2406" s="555"/>
      <c r="D2406" s="556"/>
      <c r="E2406" s="290" t="s">
        <v>395</v>
      </c>
      <c r="F2406" s="290" t="s">
        <v>461</v>
      </c>
      <c r="G2406" s="290" t="s">
        <v>397</v>
      </c>
      <c r="H2406" s="183" t="str">
        <f>INDEX(Sector!$D$57:$D$776,MATCH('Energy consumption (raw)'!F2406,Sector!$C$57:$C$776,FALSE))</f>
        <v>Iron and steel production</v>
      </c>
      <c r="I2406" s="183" t="str">
        <f>IF(G2406=Sector!$B$50,Sector!$B$50,IF(G2406=Sector!$B$51,Sector!$B$51,IF(G2406=Sector!$B$53,Sector!$B$53,INDEX(Sector!$E$57:$E$776,MATCH('Energy consumption (raw)'!F2406,Sector!$C$57:$C$776,FALSE)))))</f>
        <v>24 Manufacture of basic metals</v>
      </c>
      <c r="J2406" s="561"/>
      <c r="K2406" s="561">
        <v>12954816</v>
      </c>
      <c r="L2406" s="561"/>
      <c r="M2406" s="561"/>
      <c r="N2406" s="561"/>
      <c r="O2406" s="561"/>
      <c r="P2406" s="561"/>
      <c r="Q2406" s="561"/>
      <c r="R2406" s="561"/>
      <c r="S2406" s="561"/>
      <c r="T2406" s="561"/>
      <c r="U2406" s="561"/>
      <c r="V2406" s="561"/>
      <c r="W2406" s="561"/>
      <c r="X2406" s="561"/>
      <c r="Y2406" s="561"/>
      <c r="Z2406" s="561"/>
      <c r="AA2406" s="561"/>
      <c r="AB2406" s="561"/>
      <c r="AC2406" s="561"/>
      <c r="AD2406" s="561"/>
      <c r="AE2406" s="561"/>
      <c r="AF2406" s="561"/>
      <c r="AG2406" s="561">
        <v>1998.9281088</v>
      </c>
      <c r="AH2406" s="561"/>
      <c r="AI2406" s="290" t="s">
        <v>310</v>
      </c>
      <c r="AJ2406" s="290" t="s">
        <v>975</v>
      </c>
    </row>
    <row r="2407" spans="2:36" x14ac:dyDescent="0.25">
      <c r="B2407" s="554">
        <v>2305</v>
      </c>
      <c r="C2407" s="555"/>
      <c r="D2407" s="556"/>
      <c r="E2407" s="290" t="s">
        <v>395</v>
      </c>
      <c r="F2407" s="559" t="s">
        <v>382</v>
      </c>
      <c r="G2407" s="290" t="s">
        <v>397</v>
      </c>
      <c r="H2407" s="183" t="str">
        <f>INDEX(Sector!$D$57:$D$776,MATCH('Energy consumption (raw)'!F2407,Sector!$C$57:$C$776,FALSE))</f>
        <v>Wholesale of rice, wheat, other cereal grains, flour</v>
      </c>
      <c r="I2407" s="183" t="str">
        <f>IF(G2407=Sector!$B$50,Sector!$B$50,IF(G2407=Sector!$B$51,Sector!$B$51,IF(G2407=Sector!$B$53,Sector!$B$53,INDEX(Sector!$E$57:$E$776,MATCH('Energy consumption (raw)'!F2407,Sector!$C$57:$C$776,FALSE)))))</f>
        <v>45-46 Wholesale</v>
      </c>
      <c r="J2407" s="561"/>
      <c r="K2407" s="561">
        <v>6609639</v>
      </c>
      <c r="L2407" s="561"/>
      <c r="M2407" s="561"/>
      <c r="N2407" s="561"/>
      <c r="O2407" s="561"/>
      <c r="P2407" s="561"/>
      <c r="Q2407" s="561"/>
      <c r="R2407" s="561"/>
      <c r="S2407" s="561"/>
      <c r="T2407" s="561"/>
      <c r="U2407" s="561"/>
      <c r="V2407" s="561"/>
      <c r="W2407" s="561"/>
      <c r="X2407" s="561"/>
      <c r="Y2407" s="561"/>
      <c r="Z2407" s="561"/>
      <c r="AA2407" s="561"/>
      <c r="AB2407" s="561"/>
      <c r="AC2407" s="561"/>
      <c r="AD2407" s="561"/>
      <c r="AE2407" s="561"/>
      <c r="AF2407" s="561"/>
      <c r="AG2407" s="561">
        <v>1019.8672977000001</v>
      </c>
      <c r="AH2407" s="561"/>
      <c r="AI2407" s="290" t="s">
        <v>310</v>
      </c>
      <c r="AJ2407" s="290" t="s">
        <v>975</v>
      </c>
    </row>
    <row r="2408" spans="2:36" x14ac:dyDescent="0.25">
      <c r="B2408" s="554">
        <v>2306</v>
      </c>
      <c r="C2408" s="555"/>
      <c r="D2408" s="556"/>
      <c r="E2408" s="290" t="s">
        <v>395</v>
      </c>
      <c r="F2408" s="290" t="s">
        <v>470</v>
      </c>
      <c r="G2408" s="290" t="s">
        <v>397</v>
      </c>
      <c r="H2408" s="183" t="str">
        <f>INDEX(Sector!$D$57:$D$776,MATCH('Energy consumption (raw)'!F2408,Sector!$C$57:$C$776,FALSE))</f>
        <v>Producing animal feed for livestock, poultry, aquatic products</v>
      </c>
      <c r="I2408" s="183" t="str">
        <f>IF(G2408=Sector!$B$50,Sector!$B$50,IF(G2408=Sector!$B$51,Sector!$B$51,IF(G2408=Sector!$B$53,Sector!$B$53,INDEX(Sector!$E$57:$E$776,MATCH('Energy consumption (raw)'!F2408,Sector!$C$57:$C$776,FALSE)))))</f>
        <v>10 Manufacture of food products</v>
      </c>
      <c r="J2408" s="561"/>
      <c r="K2408" s="561">
        <v>51809469</v>
      </c>
      <c r="L2408" s="561"/>
      <c r="M2408" s="561"/>
      <c r="N2408" s="561"/>
      <c r="O2408" s="561"/>
      <c r="P2408" s="561"/>
      <c r="Q2408" s="561"/>
      <c r="R2408" s="561"/>
      <c r="S2408" s="561">
        <v>21440</v>
      </c>
      <c r="T2408" s="561"/>
      <c r="U2408" s="561"/>
      <c r="V2408" s="561"/>
      <c r="W2408" s="561">
        <v>2990</v>
      </c>
      <c r="X2408" s="561"/>
      <c r="Y2408" s="561">
        <v>0.3</v>
      </c>
      <c r="Z2408" s="561"/>
      <c r="AA2408" s="561"/>
      <c r="AB2408" s="561">
        <v>4574.2960000000003</v>
      </c>
      <c r="AC2408" s="561"/>
      <c r="AD2408" s="561"/>
      <c r="AE2408" s="561"/>
      <c r="AF2408" s="561">
        <v>4246.21</v>
      </c>
      <c r="AG2408" s="561">
        <v>10898.289544700001</v>
      </c>
      <c r="AH2408" s="561">
        <v>8570.0245100000011</v>
      </c>
      <c r="AI2408" s="290" t="s">
        <v>310</v>
      </c>
      <c r="AJ2408" s="290" t="s">
        <v>981</v>
      </c>
    </row>
    <row r="2409" spans="2:36" x14ac:dyDescent="0.25">
      <c r="B2409" s="554">
        <v>2307</v>
      </c>
      <c r="C2409" s="555"/>
      <c r="D2409" s="556"/>
      <c r="E2409" s="290" t="s">
        <v>395</v>
      </c>
      <c r="F2409" s="290" t="s">
        <v>594</v>
      </c>
      <c r="G2409" s="290" t="s">
        <v>397</v>
      </c>
      <c r="H2409" s="183" t="str">
        <f>INDEX(Sector!$D$57:$D$776,MATCH('Energy consumption (raw)'!F2409,Sector!$C$57:$C$776,FALSE))</f>
        <v>Fishing and aquaculture</v>
      </c>
      <c r="I2409" s="183" t="str">
        <f>IF(G2409=Sector!$B$50,Sector!$B$50,IF(G2409=Sector!$B$51,Sector!$B$51,IF(G2409=Sector!$B$53,Sector!$B$53,INDEX(Sector!$E$57:$E$776,MATCH('Energy consumption (raw)'!F2409,Sector!$C$57:$C$776,FALSE)))))</f>
        <v>10 Manufacture of food products</v>
      </c>
      <c r="J2409" s="561">
        <v>12984600</v>
      </c>
      <c r="K2409" s="561">
        <v>12984600</v>
      </c>
      <c r="L2409" s="561"/>
      <c r="M2409" s="561"/>
      <c r="N2409" s="561"/>
      <c r="O2409" s="561"/>
      <c r="P2409" s="561"/>
      <c r="Q2409" s="561"/>
      <c r="R2409" s="561"/>
      <c r="S2409" s="561">
        <v>19.23</v>
      </c>
      <c r="T2409" s="561"/>
      <c r="U2409" s="561">
        <v>189.172</v>
      </c>
      <c r="V2409" s="561"/>
      <c r="W2409" s="561">
        <v>2.99</v>
      </c>
      <c r="X2409" s="561"/>
      <c r="Y2409" s="561">
        <v>6.93</v>
      </c>
      <c r="Z2409" s="561"/>
      <c r="AA2409" s="561"/>
      <c r="AB2409" s="561"/>
      <c r="AC2409" s="561"/>
      <c r="AD2409" s="561"/>
      <c r="AE2409" s="561"/>
      <c r="AF2409" s="561"/>
      <c r="AG2409" s="561">
        <v>2011.2747057800004</v>
      </c>
      <c r="AH2409" s="561">
        <v>2227.4342899999997</v>
      </c>
      <c r="AI2409" s="290" t="s">
        <v>310</v>
      </c>
      <c r="AJ2409" s="290" t="s">
        <v>981</v>
      </c>
    </row>
    <row r="2410" spans="2:36" x14ac:dyDescent="0.25">
      <c r="B2410" s="554">
        <v>2308</v>
      </c>
      <c r="C2410" s="555"/>
      <c r="D2410" s="556"/>
      <c r="E2410" s="290" t="s">
        <v>395</v>
      </c>
      <c r="F2410" s="290" t="s">
        <v>490</v>
      </c>
      <c r="G2410" s="290" t="s">
        <v>397</v>
      </c>
      <c r="H2410" s="183" t="str">
        <f>INDEX(Sector!$D$57:$D$776,MATCH('Energy consumption (raw)'!F2410,Sector!$C$57:$C$776,FALSE))</f>
        <v>Food Processing</v>
      </c>
      <c r="I2410" s="183" t="str">
        <f>IF(G2410=Sector!$B$50,Sector!$B$50,IF(G2410=Sector!$B$51,Sector!$B$51,IF(G2410=Sector!$B$53,Sector!$B$53,INDEX(Sector!$E$57:$E$776,MATCH('Energy consumption (raw)'!F2410,Sector!$C$57:$C$776,FALSE)))))</f>
        <v>10 Manufacture of food products</v>
      </c>
      <c r="J2410" s="561"/>
      <c r="K2410" s="561">
        <v>14916300</v>
      </c>
      <c r="L2410" s="561"/>
      <c r="M2410" s="561"/>
      <c r="N2410" s="561">
        <v>5209</v>
      </c>
      <c r="O2410" s="561"/>
      <c r="P2410" s="561"/>
      <c r="Q2410" s="561"/>
      <c r="R2410" s="561"/>
      <c r="S2410" s="561">
        <v>49840</v>
      </c>
      <c r="T2410" s="561"/>
      <c r="U2410" s="561">
        <v>29590</v>
      </c>
      <c r="V2410" s="561"/>
      <c r="W2410" s="561"/>
      <c r="X2410" s="561"/>
      <c r="Y2410" s="561">
        <v>1.76</v>
      </c>
      <c r="Z2410" s="561"/>
      <c r="AA2410" s="561"/>
      <c r="AB2410" s="561"/>
      <c r="AC2410" s="561"/>
      <c r="AD2410" s="561"/>
      <c r="AE2410" s="561"/>
      <c r="AF2410" s="561"/>
      <c r="AG2410" s="561">
        <v>6021.4772899999989</v>
      </c>
      <c r="AH2410" s="561">
        <v>2334.2301200000002</v>
      </c>
      <c r="AI2410" s="290" t="s">
        <v>310</v>
      </c>
      <c r="AJ2410" s="290" t="s">
        <v>981</v>
      </c>
    </row>
    <row r="2411" spans="2:36" x14ac:dyDescent="0.25">
      <c r="B2411" s="554">
        <v>2309</v>
      </c>
      <c r="C2411" s="555"/>
      <c r="D2411" s="556"/>
      <c r="E2411" s="290" t="s">
        <v>395</v>
      </c>
      <c r="F2411" s="290" t="s">
        <v>594</v>
      </c>
      <c r="G2411" s="290" t="s">
        <v>397</v>
      </c>
      <c r="H2411" s="183" t="str">
        <f>INDEX(Sector!$D$57:$D$776,MATCH('Energy consumption (raw)'!F2411,Sector!$C$57:$C$776,FALSE))</f>
        <v>Fishing and aquaculture</v>
      </c>
      <c r="I2411" s="183" t="str">
        <f>IF(G2411=Sector!$B$50,Sector!$B$50,IF(G2411=Sector!$B$51,Sector!$B$51,IF(G2411=Sector!$B$53,Sector!$B$53,INDEX(Sector!$E$57:$E$776,MATCH('Energy consumption (raw)'!F2411,Sector!$C$57:$C$776,FALSE)))))</f>
        <v>10 Manufacture of food products</v>
      </c>
      <c r="J2411" s="561">
        <v>18243200</v>
      </c>
      <c r="K2411" s="561">
        <v>18232100</v>
      </c>
      <c r="L2411" s="561"/>
      <c r="M2411" s="561"/>
      <c r="N2411" s="561"/>
      <c r="O2411" s="561"/>
      <c r="P2411" s="561"/>
      <c r="Q2411" s="561"/>
      <c r="R2411" s="561"/>
      <c r="S2411" s="561"/>
      <c r="T2411" s="561"/>
      <c r="U2411" s="561"/>
      <c r="V2411" s="561"/>
      <c r="W2411" s="561"/>
      <c r="X2411" s="561"/>
      <c r="Y2411" s="561"/>
      <c r="Z2411" s="561"/>
      <c r="AA2411" s="561"/>
      <c r="AB2411" s="561"/>
      <c r="AC2411" s="561"/>
      <c r="AD2411" s="561"/>
      <c r="AE2411" s="561"/>
      <c r="AF2411" s="561"/>
      <c r="AG2411" s="561">
        <v>2813.2130300000003</v>
      </c>
      <c r="AH2411" s="561">
        <v>3496.6077300000002</v>
      </c>
      <c r="AI2411" s="290" t="s">
        <v>310</v>
      </c>
      <c r="AJ2411" s="290" t="s">
        <v>981</v>
      </c>
    </row>
    <row r="2412" spans="2:36" x14ac:dyDescent="0.25">
      <c r="B2412" s="554">
        <v>2310</v>
      </c>
      <c r="C2412" s="555"/>
      <c r="D2412" s="556"/>
      <c r="E2412" s="290" t="s">
        <v>395</v>
      </c>
      <c r="F2412" s="290" t="s">
        <v>441</v>
      </c>
      <c r="G2412" s="290" t="s">
        <v>397</v>
      </c>
      <c r="H2412" s="183" t="str">
        <f>INDEX(Sector!$D$57:$D$776,MATCH('Energy consumption (raw)'!F2412,Sector!$C$57:$C$776,FALSE))</f>
        <v>Manufacture of pulp, paper and paperboard</v>
      </c>
      <c r="I2412" s="183" t="str">
        <f>IF(G2412=Sector!$B$50,Sector!$B$50,IF(G2412=Sector!$B$51,Sector!$B$51,IF(G2412=Sector!$B$53,Sector!$B$53,INDEX(Sector!$E$57:$E$776,MATCH('Energy consumption (raw)'!F2412,Sector!$C$57:$C$776,FALSE)))))</f>
        <v>17 Manufacture of paper and paper products</v>
      </c>
      <c r="J2412" s="561"/>
      <c r="K2412" s="561">
        <v>127499200</v>
      </c>
      <c r="L2412" s="561"/>
      <c r="M2412" s="561"/>
      <c r="N2412" s="561"/>
      <c r="O2412" s="561"/>
      <c r="P2412" s="561"/>
      <c r="Q2412" s="561"/>
      <c r="R2412" s="561"/>
      <c r="S2412" s="561">
        <v>341000</v>
      </c>
      <c r="T2412" s="561"/>
      <c r="U2412" s="561"/>
      <c r="V2412" s="561"/>
      <c r="W2412" s="561"/>
      <c r="X2412" s="561"/>
      <c r="Y2412" s="561"/>
      <c r="Z2412" s="561"/>
      <c r="AA2412" s="561"/>
      <c r="AB2412" s="561"/>
      <c r="AC2412" s="561"/>
      <c r="AD2412" s="561"/>
      <c r="AE2412" s="561"/>
      <c r="AF2412" s="561"/>
      <c r="AG2412" s="561">
        <v>19973.206560000002</v>
      </c>
      <c r="AH2412" s="561">
        <v>12939.045910000001</v>
      </c>
      <c r="AI2412" s="290" t="s">
        <v>310</v>
      </c>
      <c r="AJ2412" s="290" t="s">
        <v>981</v>
      </c>
    </row>
    <row r="2413" spans="2:36" x14ac:dyDescent="0.25">
      <c r="B2413" s="554">
        <v>2311</v>
      </c>
      <c r="C2413" s="555"/>
      <c r="D2413" s="560"/>
      <c r="E2413" s="290" t="s">
        <v>395</v>
      </c>
      <c r="F2413" s="290" t="s">
        <v>964</v>
      </c>
      <c r="G2413" s="290" t="s">
        <v>397</v>
      </c>
      <c r="H2413" s="183" t="str">
        <f>INDEX(Sector!$D$57:$D$776,MATCH('Energy consumption (raw)'!F2413,Sector!$C$57:$C$776,FALSE))</f>
        <v>Processing and preserving vegetables</v>
      </c>
      <c r="I2413" s="183" t="str">
        <f>IF(G2413=Sector!$B$50,Sector!$B$50,IF(G2413=Sector!$B$51,Sector!$B$51,IF(G2413=Sector!$B$53,Sector!$B$53,INDEX(Sector!$E$57:$E$776,MATCH('Energy consumption (raw)'!F2413,Sector!$C$57:$C$776,FALSE)))))</f>
        <v>10 Manufacture of food products</v>
      </c>
      <c r="J2413" s="561"/>
      <c r="K2413" s="561">
        <v>2980000</v>
      </c>
      <c r="L2413" s="561"/>
      <c r="M2413" s="561"/>
      <c r="N2413" s="561"/>
      <c r="O2413" s="561"/>
      <c r="P2413" s="561"/>
      <c r="Q2413" s="561"/>
      <c r="R2413" s="561"/>
      <c r="S2413" s="561">
        <v>107700</v>
      </c>
      <c r="T2413" s="561"/>
      <c r="U2413" s="561"/>
      <c r="V2413" s="561"/>
      <c r="W2413" s="561">
        <v>1560</v>
      </c>
      <c r="X2413" s="561"/>
      <c r="Y2413" s="561"/>
      <c r="Z2413" s="561"/>
      <c r="AA2413" s="561"/>
      <c r="AB2413" s="561">
        <v>3954</v>
      </c>
      <c r="AC2413" s="561"/>
      <c r="AD2413" s="561"/>
      <c r="AE2413" s="561"/>
      <c r="AF2413" s="561"/>
      <c r="AG2413" s="561">
        <v>2030.7268000000001</v>
      </c>
      <c r="AH2413" s="561">
        <v>4300.8211590400006</v>
      </c>
      <c r="AI2413" s="290" t="s">
        <v>310</v>
      </c>
      <c r="AJ2413" s="290" t="s">
        <v>981</v>
      </c>
    </row>
    <row r="2414" spans="2:36" x14ac:dyDescent="0.25">
      <c r="B2414" s="554">
        <v>2312</v>
      </c>
      <c r="C2414" s="555"/>
      <c r="D2414" s="560"/>
      <c r="E2414" s="290" t="s">
        <v>395</v>
      </c>
      <c r="F2414" s="559" t="s">
        <v>594</v>
      </c>
      <c r="G2414" s="290" t="s">
        <v>397</v>
      </c>
      <c r="H2414" s="183" t="str">
        <f>INDEX(Sector!$D$57:$D$776,MATCH('Energy consumption (raw)'!F2414,Sector!$C$57:$C$776,FALSE))</f>
        <v>Fishing and aquaculture</v>
      </c>
      <c r="I2414" s="183" t="str">
        <f>IF(G2414=Sector!$B$50,Sector!$B$50,IF(G2414=Sector!$B$51,Sector!$B$51,IF(G2414=Sector!$B$53,Sector!$B$53,INDEX(Sector!$E$57:$E$776,MATCH('Energy consumption (raw)'!F2414,Sector!$C$57:$C$776,FALSE)))))</f>
        <v>10 Manufacture of food products</v>
      </c>
      <c r="J2414" s="561">
        <v>12438000</v>
      </c>
      <c r="K2414" s="561">
        <v>12531400</v>
      </c>
      <c r="L2414" s="561"/>
      <c r="M2414" s="561"/>
      <c r="N2414" s="561"/>
      <c r="O2414" s="561"/>
      <c r="P2414" s="561"/>
      <c r="Q2414" s="561"/>
      <c r="R2414" s="561"/>
      <c r="S2414" s="561"/>
      <c r="T2414" s="561"/>
      <c r="U2414" s="561"/>
      <c r="V2414" s="561"/>
      <c r="W2414" s="561"/>
      <c r="X2414" s="561"/>
      <c r="Y2414" s="561"/>
      <c r="Z2414" s="561"/>
      <c r="AA2414" s="561"/>
      <c r="AB2414" s="561"/>
      <c r="AC2414" s="561"/>
      <c r="AD2414" s="561"/>
      <c r="AE2414" s="561"/>
      <c r="AF2414" s="561"/>
      <c r="AG2414" s="561">
        <v>1933.5950200000002</v>
      </c>
      <c r="AH2414" s="561">
        <v>2525.1672600000002</v>
      </c>
      <c r="AI2414" s="290" t="s">
        <v>310</v>
      </c>
      <c r="AJ2414" s="290" t="s">
        <v>981</v>
      </c>
    </row>
    <row r="2415" spans="2:36" x14ac:dyDescent="0.25">
      <c r="B2415" s="554">
        <v>2313</v>
      </c>
      <c r="C2415" s="558"/>
      <c r="D2415" s="560"/>
      <c r="E2415" s="290" t="s">
        <v>395</v>
      </c>
      <c r="F2415" s="290" t="s">
        <v>964</v>
      </c>
      <c r="G2415" s="290" t="s">
        <v>397</v>
      </c>
      <c r="H2415" s="183" t="str">
        <f>INDEX(Sector!$D$57:$D$776,MATCH('Energy consumption (raw)'!F2415,Sector!$C$57:$C$776,FALSE))</f>
        <v>Processing and preserving vegetables</v>
      </c>
      <c r="I2415" s="183" t="str">
        <f>IF(G2415=Sector!$B$50,Sector!$B$50,IF(G2415=Sector!$B$51,Sector!$B$51,IF(G2415=Sector!$B$53,Sector!$B$53,INDEX(Sector!$E$57:$E$776,MATCH('Energy consumption (raw)'!F2415,Sector!$C$57:$C$776,FALSE)))))</f>
        <v>10 Manufacture of food products</v>
      </c>
      <c r="J2415" s="561"/>
      <c r="K2415" s="561">
        <v>1045700</v>
      </c>
      <c r="L2415" s="561"/>
      <c r="M2415" s="561"/>
      <c r="N2415" s="561"/>
      <c r="O2415" s="561"/>
      <c r="P2415" s="561"/>
      <c r="Q2415" s="561"/>
      <c r="R2415" s="561"/>
      <c r="S2415" s="561">
        <v>42600</v>
      </c>
      <c r="T2415" s="561"/>
      <c r="U2415" s="561"/>
      <c r="V2415" s="561"/>
      <c r="W2415" s="561">
        <v>72</v>
      </c>
      <c r="X2415" s="561">
        <v>9.2160000000000002E-3</v>
      </c>
      <c r="Y2415" s="561">
        <v>4.8000000000000001E-2</v>
      </c>
      <c r="Z2415" s="561"/>
      <c r="AA2415" s="561"/>
      <c r="AB2415" s="561">
        <v>17497</v>
      </c>
      <c r="AC2415" s="561"/>
      <c r="AD2415" s="561"/>
      <c r="AE2415" s="561"/>
      <c r="AF2415" s="561"/>
      <c r="AG2415" s="561">
        <v>6733.6269900000007</v>
      </c>
      <c r="AH2415" s="561">
        <v>7761.1044700000002</v>
      </c>
      <c r="AI2415" s="290" t="s">
        <v>310</v>
      </c>
      <c r="AJ2415" s="290" t="s">
        <v>981</v>
      </c>
    </row>
    <row r="2416" spans="2:36" x14ac:dyDescent="0.25">
      <c r="B2416" s="554">
        <v>2314</v>
      </c>
      <c r="C2416" s="555"/>
      <c r="D2416" s="560"/>
      <c r="E2416" s="290" t="s">
        <v>395</v>
      </c>
      <c r="F2416" s="290" t="s">
        <v>964</v>
      </c>
      <c r="G2416" s="290" t="s">
        <v>397</v>
      </c>
      <c r="H2416" s="183" t="str">
        <f>INDEX(Sector!$D$57:$D$776,MATCH('Energy consumption (raw)'!F2416,Sector!$C$57:$C$776,FALSE))</f>
        <v>Processing and preserving vegetables</v>
      </c>
      <c r="I2416" s="183" t="str">
        <f>IF(G2416=Sector!$B$50,Sector!$B$50,IF(G2416=Sector!$B$51,Sector!$B$51,IF(G2416=Sector!$B$53,Sector!$B$53,INDEX(Sector!$E$57:$E$776,MATCH('Energy consumption (raw)'!F2416,Sector!$C$57:$C$776,FALSE)))))</f>
        <v>10 Manufacture of food products</v>
      </c>
      <c r="J2416" s="561">
        <v>7616400</v>
      </c>
      <c r="K2416" s="561">
        <v>7735000</v>
      </c>
      <c r="L2416" s="561"/>
      <c r="M2416" s="561"/>
      <c r="N2416" s="561"/>
      <c r="O2416" s="561"/>
      <c r="P2416" s="561"/>
      <c r="Q2416" s="561"/>
      <c r="R2416" s="561"/>
      <c r="S2416" s="561"/>
      <c r="T2416" s="561"/>
      <c r="U2416" s="561"/>
      <c r="V2416" s="561"/>
      <c r="W2416" s="561"/>
      <c r="X2416" s="561"/>
      <c r="Y2416" s="561"/>
      <c r="Z2416" s="561"/>
      <c r="AA2416" s="561"/>
      <c r="AB2416" s="561"/>
      <c r="AC2416" s="561"/>
      <c r="AD2416" s="561"/>
      <c r="AE2416" s="561"/>
      <c r="AF2416" s="561"/>
      <c r="AG2416" s="561">
        <v>1193.5105000000001</v>
      </c>
      <c r="AH2416" s="561">
        <v>1253.17831</v>
      </c>
      <c r="AI2416" s="290" t="s">
        <v>310</v>
      </c>
      <c r="AJ2416" s="290" t="s">
        <v>981</v>
      </c>
    </row>
    <row r="2417" spans="2:36" x14ac:dyDescent="0.25">
      <c r="B2417" s="554">
        <v>2315</v>
      </c>
      <c r="C2417" s="558"/>
      <c r="D2417" s="560"/>
      <c r="E2417" s="290" t="s">
        <v>395</v>
      </c>
      <c r="F2417" s="290" t="s">
        <v>465</v>
      </c>
      <c r="G2417" s="290" t="s">
        <v>397</v>
      </c>
      <c r="H2417" s="183" t="str">
        <f>INDEX(Sector!$D$57:$D$776,MATCH('Energy consumption (raw)'!F2417,Sector!$C$57:$C$776,FALSE))</f>
        <v>Production of costumes</v>
      </c>
      <c r="I2417" s="183" t="str">
        <f>IF(G2417=Sector!$B$50,Sector!$B$50,IF(G2417=Sector!$B$51,Sector!$B$51,IF(G2417=Sector!$B$53,Sector!$B$53,INDEX(Sector!$E$57:$E$776,MATCH('Energy consumption (raw)'!F2417,Sector!$C$57:$C$776,FALSE)))))</f>
        <v>14 Manufacture of wearing apparel</v>
      </c>
      <c r="J2417" s="561"/>
      <c r="K2417" s="561">
        <v>12513700</v>
      </c>
      <c r="L2417" s="561"/>
      <c r="M2417" s="561"/>
      <c r="N2417" s="561"/>
      <c r="O2417" s="561"/>
      <c r="P2417" s="561"/>
      <c r="Q2417" s="561"/>
      <c r="R2417" s="561"/>
      <c r="S2417" s="561">
        <v>500</v>
      </c>
      <c r="T2417" s="561"/>
      <c r="U2417" s="561"/>
      <c r="V2417" s="561"/>
      <c r="W2417" s="561">
        <v>10430</v>
      </c>
      <c r="X2417" s="561"/>
      <c r="Y2417" s="561">
        <v>6.25</v>
      </c>
      <c r="Z2417" s="561"/>
      <c r="AA2417" s="561"/>
      <c r="AB2417" s="561"/>
      <c r="AC2417" s="561"/>
      <c r="AD2417" s="561"/>
      <c r="AE2417" s="561"/>
      <c r="AF2417" s="561"/>
      <c r="AG2417" s="561">
        <v>1947</v>
      </c>
      <c r="AH2417" s="561">
        <v>1985.6396031000002</v>
      </c>
      <c r="AI2417" s="290" t="s">
        <v>310</v>
      </c>
      <c r="AJ2417" s="290" t="s">
        <v>981</v>
      </c>
    </row>
    <row r="2418" spans="2:36" x14ac:dyDescent="0.25">
      <c r="B2418" s="554">
        <v>2316</v>
      </c>
      <c r="C2418" s="558"/>
      <c r="D2418" s="560"/>
      <c r="E2418" s="290" t="s">
        <v>395</v>
      </c>
      <c r="F2418" s="290" t="s">
        <v>759</v>
      </c>
      <c r="G2418" s="290" t="s">
        <v>397</v>
      </c>
      <c r="H2418" s="183" t="str">
        <f>INDEX(Sector!$D$57:$D$776,MATCH('Energy consumption (raw)'!F2418,Sector!$C$57:$C$776,FALSE))</f>
        <v>Processing and preserving aquatic products and aquatic products</v>
      </c>
      <c r="I2418" s="183" t="str">
        <f>IF(G2418=Sector!$B$50,Sector!$B$50,IF(G2418=Sector!$B$51,Sector!$B$51,IF(G2418=Sector!$B$53,Sector!$B$53,INDEX(Sector!$E$57:$E$776,MATCH('Energy consumption (raw)'!F2418,Sector!$C$57:$C$776,FALSE)))))</f>
        <v>10 Manufacture of food products</v>
      </c>
      <c r="J2418" s="561"/>
      <c r="K2418" s="561">
        <v>6253400</v>
      </c>
      <c r="L2418" s="561"/>
      <c r="M2418" s="561"/>
      <c r="N2418" s="561"/>
      <c r="O2418" s="561"/>
      <c r="P2418" s="561"/>
      <c r="Q2418" s="561"/>
      <c r="R2418" s="561"/>
      <c r="S2418" s="561">
        <v>68330</v>
      </c>
      <c r="T2418" s="561"/>
      <c r="U2418" s="561">
        <v>81270</v>
      </c>
      <c r="V2418" s="561"/>
      <c r="W2418" s="561">
        <v>5300</v>
      </c>
      <c r="X2418" s="561"/>
      <c r="Y2418" s="561"/>
      <c r="Z2418" s="561"/>
      <c r="AA2418" s="561"/>
      <c r="AB2418" s="561"/>
      <c r="AC2418" s="561"/>
      <c r="AD2418" s="561"/>
      <c r="AE2418" s="561"/>
      <c r="AF2418" s="561"/>
      <c r="AG2418" s="561">
        <v>1105.8228199999999</v>
      </c>
      <c r="AH2418" s="561">
        <v>1272.5521800000001</v>
      </c>
      <c r="AI2418" s="290" t="s">
        <v>310</v>
      </c>
      <c r="AJ2418" s="290" t="s">
        <v>981</v>
      </c>
    </row>
    <row r="2419" spans="2:36" x14ac:dyDescent="0.25">
      <c r="B2419" s="554">
        <v>2317</v>
      </c>
      <c r="C2419" s="558"/>
      <c r="D2419" s="560"/>
      <c r="E2419" s="290" t="s">
        <v>395</v>
      </c>
      <c r="F2419" s="290" t="s">
        <v>982</v>
      </c>
      <c r="G2419" s="290" t="s">
        <v>397</v>
      </c>
      <c r="H2419" s="183" t="str">
        <f>INDEX(Sector!$D$57:$D$776,MATCH('Energy consumption (raw)'!F2419,Sector!$C$57:$C$776,FALSE))</f>
        <v>Water production and distribution</v>
      </c>
      <c r="I2419" s="183" t="str">
        <f>IF(G2419=Sector!$B$50,Sector!$B$50,IF(G2419=Sector!$B$51,Sector!$B$51,IF(G2419=Sector!$B$53,Sector!$B$53,INDEX(Sector!$E$57:$E$776,MATCH('Energy consumption (raw)'!F2419,Sector!$C$57:$C$776,FALSE)))))</f>
        <v>36 Water collection, treatment and supply</v>
      </c>
      <c r="J2419" s="561"/>
      <c r="K2419" s="561">
        <v>7351166</v>
      </c>
      <c r="L2419" s="561"/>
      <c r="M2419" s="561"/>
      <c r="N2419" s="561"/>
      <c r="O2419" s="561"/>
      <c r="P2419" s="561"/>
      <c r="Q2419" s="561"/>
      <c r="R2419" s="561"/>
      <c r="S2419" s="561">
        <v>16920</v>
      </c>
      <c r="T2419" s="561"/>
      <c r="U2419" s="561">
        <v>14180</v>
      </c>
      <c r="V2419" s="561"/>
      <c r="W2419" s="561"/>
      <c r="X2419" s="561"/>
      <c r="Y2419" s="561"/>
      <c r="Z2419" s="561"/>
      <c r="AA2419" s="561"/>
      <c r="AB2419" s="561"/>
      <c r="AC2419" s="561"/>
      <c r="AD2419" s="561"/>
      <c r="AE2419" s="561"/>
      <c r="AF2419" s="561"/>
      <c r="AG2419" s="561">
        <v>1162.5037138</v>
      </c>
      <c r="AH2419" s="561">
        <v>1288.3326609000001</v>
      </c>
      <c r="AI2419" s="290" t="s">
        <v>310</v>
      </c>
      <c r="AJ2419" s="290" t="s">
        <v>981</v>
      </c>
    </row>
    <row r="2420" spans="2:36" x14ac:dyDescent="0.25">
      <c r="B2420" s="554">
        <v>2318</v>
      </c>
      <c r="C2420" s="558"/>
      <c r="D2420" s="560"/>
      <c r="E2420" s="290" t="s">
        <v>395</v>
      </c>
      <c r="F2420" s="290" t="s">
        <v>759</v>
      </c>
      <c r="G2420" s="290" t="s">
        <v>397</v>
      </c>
      <c r="H2420" s="183" t="str">
        <f>INDEX(Sector!$D$57:$D$776,MATCH('Energy consumption (raw)'!F2420,Sector!$C$57:$C$776,FALSE))</f>
        <v>Processing and preserving aquatic products and aquatic products</v>
      </c>
      <c r="I2420" s="183" t="str">
        <f>IF(G2420=Sector!$B$50,Sector!$B$50,IF(G2420=Sector!$B$51,Sector!$B$51,IF(G2420=Sector!$B$53,Sector!$B$53,INDEX(Sector!$E$57:$E$776,MATCH('Energy consumption (raw)'!F2420,Sector!$C$57:$C$776,FALSE)))))</f>
        <v>10 Manufacture of food products</v>
      </c>
      <c r="J2420" s="561"/>
      <c r="K2420" s="561">
        <v>9622584</v>
      </c>
      <c r="L2420" s="561"/>
      <c r="M2420" s="561"/>
      <c r="N2420" s="561">
        <v>20</v>
      </c>
      <c r="O2420" s="561"/>
      <c r="P2420" s="561"/>
      <c r="Q2420" s="561"/>
      <c r="R2420" s="561"/>
      <c r="S2420" s="561">
        <v>79</v>
      </c>
      <c r="T2420" s="561"/>
      <c r="U2420" s="561"/>
      <c r="V2420" s="561"/>
      <c r="W2420" s="561">
        <v>5000</v>
      </c>
      <c r="X2420" s="561"/>
      <c r="Y2420" s="561"/>
      <c r="Z2420" s="561"/>
      <c r="AA2420" s="561"/>
      <c r="AB2420" s="561">
        <v>1055</v>
      </c>
      <c r="AC2420" s="561"/>
      <c r="AD2420" s="561"/>
      <c r="AE2420" s="561"/>
      <c r="AF2420" s="561"/>
      <c r="AG2420" s="561">
        <v>1896.4992312000004</v>
      </c>
      <c r="AH2420" s="561">
        <v>1422.6614300000001</v>
      </c>
      <c r="AI2420" s="290" t="s">
        <v>310</v>
      </c>
      <c r="AJ2420" s="290" t="s">
        <v>981</v>
      </c>
    </row>
    <row r="2421" spans="2:36" x14ac:dyDescent="0.25">
      <c r="B2421" s="554">
        <v>2319</v>
      </c>
      <c r="C2421" s="555"/>
      <c r="D2421" s="556"/>
      <c r="E2421" s="290" t="s">
        <v>395</v>
      </c>
      <c r="F2421" s="559" t="s">
        <v>470</v>
      </c>
      <c r="G2421" s="290" t="s">
        <v>397</v>
      </c>
      <c r="H2421" s="183" t="str">
        <f>INDEX(Sector!$D$57:$D$776,MATCH('Energy consumption (raw)'!F2421,Sector!$C$57:$C$776,FALSE))</f>
        <v>Producing animal feed for livestock, poultry, aquatic products</v>
      </c>
      <c r="I2421" s="183" t="str">
        <f>IF(G2421=Sector!$B$50,Sector!$B$50,IF(G2421=Sector!$B$51,Sector!$B$51,IF(G2421=Sector!$B$53,Sector!$B$53,INDEX(Sector!$E$57:$E$776,MATCH('Energy consumption (raw)'!F2421,Sector!$C$57:$C$776,FALSE)))))</f>
        <v>10 Manufacture of food products</v>
      </c>
      <c r="J2421" s="561">
        <v>10241400</v>
      </c>
      <c r="K2421" s="561">
        <v>10241400</v>
      </c>
      <c r="L2421" s="561"/>
      <c r="M2421" s="561"/>
      <c r="N2421" s="561"/>
      <c r="O2421" s="561"/>
      <c r="P2421" s="561"/>
      <c r="Q2421" s="561"/>
      <c r="R2421" s="561"/>
      <c r="S2421" s="561">
        <v>56000</v>
      </c>
      <c r="T2421" s="561"/>
      <c r="U2421" s="561"/>
      <c r="V2421" s="561"/>
      <c r="W2421" s="561"/>
      <c r="X2421" s="561"/>
      <c r="Y2421" s="561"/>
      <c r="Z2421" s="561"/>
      <c r="AA2421" s="561"/>
      <c r="AB2421" s="561">
        <v>12725</v>
      </c>
      <c r="AC2421" s="561"/>
      <c r="AD2421" s="561"/>
      <c r="AE2421" s="561"/>
      <c r="AF2421" s="561"/>
      <c r="AG2421" s="561">
        <v>6375.9530199999999</v>
      </c>
      <c r="AH2421" s="561">
        <v>8474</v>
      </c>
      <c r="AI2421" s="290" t="s">
        <v>310</v>
      </c>
      <c r="AJ2421" s="290" t="s">
        <v>983</v>
      </c>
    </row>
    <row r="2422" spans="2:36" x14ac:dyDescent="0.25">
      <c r="B2422" s="554">
        <v>2320</v>
      </c>
      <c r="C2422" s="555"/>
      <c r="D2422" s="556"/>
      <c r="E2422" s="290" t="s">
        <v>395</v>
      </c>
      <c r="F2422" s="290" t="s">
        <v>490</v>
      </c>
      <c r="G2422" s="290" t="s">
        <v>397</v>
      </c>
      <c r="H2422" s="183" t="str">
        <f>INDEX(Sector!$D$57:$D$776,MATCH('Energy consumption (raw)'!F2422,Sector!$C$57:$C$776,FALSE))</f>
        <v>Food Processing</v>
      </c>
      <c r="I2422" s="183" t="str">
        <f>IF(G2422=Sector!$B$50,Sector!$B$50,IF(G2422=Sector!$B$51,Sector!$B$51,IF(G2422=Sector!$B$53,Sector!$B$53,INDEX(Sector!$E$57:$E$776,MATCH('Energy consumption (raw)'!F2422,Sector!$C$57:$C$776,FALSE)))))</f>
        <v>10 Manufacture of food products</v>
      </c>
      <c r="J2422" s="561">
        <v>18322500</v>
      </c>
      <c r="K2422" s="561">
        <v>52343320</v>
      </c>
      <c r="L2422" s="561"/>
      <c r="M2422" s="561"/>
      <c r="N2422" s="561"/>
      <c r="O2422" s="561"/>
      <c r="P2422" s="561"/>
      <c r="Q2422" s="561"/>
      <c r="R2422" s="561"/>
      <c r="S2422" s="561">
        <v>21000</v>
      </c>
      <c r="T2422" s="561"/>
      <c r="U2422" s="561"/>
      <c r="V2422" s="561"/>
      <c r="W2422" s="561"/>
      <c r="X2422" s="561"/>
      <c r="Y2422" s="561"/>
      <c r="Z2422" s="561"/>
      <c r="AA2422" s="561"/>
      <c r="AB2422" s="561"/>
      <c r="AC2422" s="561"/>
      <c r="AD2422" s="561"/>
      <c r="AE2422" s="561"/>
      <c r="AF2422" s="561"/>
      <c r="AG2422" s="561">
        <v>8095.0542759999998</v>
      </c>
      <c r="AH2422" s="561">
        <v>6798</v>
      </c>
      <c r="AI2422" s="290" t="s">
        <v>310</v>
      </c>
      <c r="AJ2422" s="290" t="s">
        <v>983</v>
      </c>
    </row>
    <row r="2423" spans="2:36" x14ac:dyDescent="0.25">
      <c r="B2423" s="554">
        <v>2321</v>
      </c>
      <c r="C2423" s="555"/>
      <c r="D2423" s="556"/>
      <c r="E2423" s="290" t="s">
        <v>395</v>
      </c>
      <c r="F2423" s="559" t="s">
        <v>470</v>
      </c>
      <c r="G2423" s="290" t="s">
        <v>397</v>
      </c>
      <c r="H2423" s="183" t="str">
        <f>INDEX(Sector!$D$57:$D$776,MATCH('Energy consumption (raw)'!F2423,Sector!$C$57:$C$776,FALSE))</f>
        <v>Producing animal feed for livestock, poultry, aquatic products</v>
      </c>
      <c r="I2423" s="183" t="str">
        <f>IF(G2423=Sector!$B$50,Sector!$B$50,IF(G2423=Sector!$B$51,Sector!$B$51,IF(G2423=Sector!$B$53,Sector!$B$53,INDEX(Sector!$E$57:$E$776,MATCH('Energy consumption (raw)'!F2423,Sector!$C$57:$C$776,FALSE)))))</f>
        <v>10 Manufacture of food products</v>
      </c>
      <c r="J2423" s="561"/>
      <c r="K2423" s="561">
        <v>7931253</v>
      </c>
      <c r="L2423" s="561"/>
      <c r="M2423" s="561"/>
      <c r="N2423" s="561"/>
      <c r="O2423" s="561"/>
      <c r="P2423" s="561"/>
      <c r="Q2423" s="561"/>
      <c r="R2423" s="561"/>
      <c r="S2423" s="561">
        <v>47200</v>
      </c>
      <c r="T2423" s="561"/>
      <c r="U2423" s="561"/>
      <c r="V2423" s="561"/>
      <c r="W2423" s="561"/>
      <c r="X2423" s="561"/>
      <c r="Y2423" s="561"/>
      <c r="Z2423" s="561"/>
      <c r="AA2423" s="561"/>
      <c r="AB2423" s="561">
        <v>7864</v>
      </c>
      <c r="AC2423" s="561"/>
      <c r="AD2423" s="561"/>
      <c r="AE2423" s="561"/>
      <c r="AF2423" s="561"/>
      <c r="AG2423" s="561">
        <v>4198.6003379000003</v>
      </c>
      <c r="AH2423" s="561">
        <v>6669</v>
      </c>
      <c r="AI2423" s="290" t="s">
        <v>310</v>
      </c>
      <c r="AJ2423" s="290" t="s">
        <v>983</v>
      </c>
    </row>
    <row r="2424" spans="2:36" x14ac:dyDescent="0.25">
      <c r="B2424" s="554">
        <v>2322</v>
      </c>
      <c r="C2424" s="555"/>
      <c r="D2424" s="556"/>
      <c r="E2424" s="290" t="s">
        <v>395</v>
      </c>
      <c r="F2424" s="559" t="s">
        <v>470</v>
      </c>
      <c r="G2424" s="290" t="s">
        <v>397</v>
      </c>
      <c r="H2424" s="183" t="str">
        <f>INDEX(Sector!$D$57:$D$776,MATCH('Energy consumption (raw)'!F2424,Sector!$C$57:$C$776,FALSE))</f>
        <v>Producing animal feed for livestock, poultry, aquatic products</v>
      </c>
      <c r="I2424" s="183" t="str">
        <f>IF(G2424=Sector!$B$50,Sector!$B$50,IF(G2424=Sector!$B$51,Sector!$B$51,IF(G2424=Sector!$B$53,Sector!$B$53,INDEX(Sector!$E$57:$E$776,MATCH('Energy consumption (raw)'!F2424,Sector!$C$57:$C$776,FALSE)))))</f>
        <v>10 Manufacture of food products</v>
      </c>
      <c r="J2424" s="561"/>
      <c r="K2424" s="561">
        <v>10540800</v>
      </c>
      <c r="L2424" s="561"/>
      <c r="M2424" s="561"/>
      <c r="N2424" s="561"/>
      <c r="O2424" s="561"/>
      <c r="P2424" s="561"/>
      <c r="Q2424" s="561"/>
      <c r="R2424" s="561"/>
      <c r="S2424" s="561"/>
      <c r="T2424" s="561"/>
      <c r="U2424" s="561"/>
      <c r="V2424" s="561"/>
      <c r="W2424" s="561"/>
      <c r="X2424" s="561"/>
      <c r="Y2424" s="561"/>
      <c r="Z2424" s="561"/>
      <c r="AA2424" s="561"/>
      <c r="AB2424" s="561"/>
      <c r="AC2424" s="561"/>
      <c r="AD2424" s="561"/>
      <c r="AE2424" s="561"/>
      <c r="AF2424" s="561"/>
      <c r="AG2424" s="561">
        <v>1626.4454400000002</v>
      </c>
      <c r="AH2424" s="561">
        <v>6524</v>
      </c>
      <c r="AI2424" s="290" t="s">
        <v>310</v>
      </c>
      <c r="AJ2424" s="290" t="s">
        <v>983</v>
      </c>
    </row>
    <row r="2425" spans="2:36" x14ac:dyDescent="0.25">
      <c r="B2425" s="554">
        <v>2323</v>
      </c>
      <c r="C2425" s="555"/>
      <c r="D2425" s="556"/>
      <c r="E2425" s="290" t="s">
        <v>395</v>
      </c>
      <c r="F2425" s="290" t="s">
        <v>759</v>
      </c>
      <c r="G2425" s="290" t="s">
        <v>397</v>
      </c>
      <c r="H2425" s="183" t="str">
        <f>INDEX(Sector!$D$57:$D$776,MATCH('Energy consumption (raw)'!F2425,Sector!$C$57:$C$776,FALSE))</f>
        <v>Processing and preserving aquatic products and aquatic products</v>
      </c>
      <c r="I2425" s="183" t="str">
        <f>IF(G2425=Sector!$B$50,Sector!$B$50,IF(G2425=Sector!$B$51,Sector!$B$51,IF(G2425=Sector!$B$53,Sector!$B$53,INDEX(Sector!$E$57:$E$776,MATCH('Energy consumption (raw)'!F2425,Sector!$C$57:$C$776,FALSE)))))</f>
        <v>10 Manufacture of food products</v>
      </c>
      <c r="J2425" s="561">
        <v>31339886</v>
      </c>
      <c r="K2425" s="561">
        <v>33795000</v>
      </c>
      <c r="L2425" s="561"/>
      <c r="M2425" s="561"/>
      <c r="N2425" s="561"/>
      <c r="O2425" s="561"/>
      <c r="P2425" s="561"/>
      <c r="Q2425" s="561"/>
      <c r="R2425" s="561"/>
      <c r="S2425" s="561">
        <v>170000</v>
      </c>
      <c r="T2425" s="561"/>
      <c r="U2425" s="561"/>
      <c r="V2425" s="561"/>
      <c r="W2425" s="561"/>
      <c r="X2425" s="561"/>
      <c r="Y2425" s="561"/>
      <c r="Z2425" s="561"/>
      <c r="AA2425" s="561"/>
      <c r="AB2425" s="561"/>
      <c r="AC2425" s="561"/>
      <c r="AD2425" s="561"/>
      <c r="AE2425" s="561"/>
      <c r="AF2425" s="561"/>
      <c r="AG2425" s="561">
        <v>5364.1685000000007</v>
      </c>
      <c r="AH2425" s="561">
        <v>5077</v>
      </c>
      <c r="AI2425" s="290" t="s">
        <v>310</v>
      </c>
      <c r="AJ2425" s="290" t="s">
        <v>983</v>
      </c>
    </row>
    <row r="2426" spans="2:36" x14ac:dyDescent="0.25">
      <c r="B2426" s="554">
        <v>2324</v>
      </c>
      <c r="C2426" s="555"/>
      <c r="D2426" s="556"/>
      <c r="E2426" s="290" t="s">
        <v>395</v>
      </c>
      <c r="F2426" s="290" t="s">
        <v>759</v>
      </c>
      <c r="G2426" s="290" t="s">
        <v>397</v>
      </c>
      <c r="H2426" s="183" t="str">
        <f>INDEX(Sector!$D$57:$D$776,MATCH('Energy consumption (raw)'!F2426,Sector!$C$57:$C$776,FALSE))</f>
        <v>Processing and preserving aquatic products and aquatic products</v>
      </c>
      <c r="I2426" s="183" t="str">
        <f>IF(G2426=Sector!$B$50,Sector!$B$50,IF(G2426=Sector!$B$51,Sector!$B$51,IF(G2426=Sector!$B$53,Sector!$B$53,INDEX(Sector!$E$57:$E$776,MATCH('Energy consumption (raw)'!F2426,Sector!$C$57:$C$776,FALSE)))))</f>
        <v>10 Manufacture of food products</v>
      </c>
      <c r="J2426" s="561"/>
      <c r="K2426" s="561">
        <v>17722930</v>
      </c>
      <c r="L2426" s="561"/>
      <c r="M2426" s="561"/>
      <c r="N2426" s="561"/>
      <c r="O2426" s="561"/>
      <c r="P2426" s="561"/>
      <c r="Q2426" s="561"/>
      <c r="R2426" s="561"/>
      <c r="S2426" s="561"/>
      <c r="T2426" s="561"/>
      <c r="U2426" s="561"/>
      <c r="V2426" s="561"/>
      <c r="W2426" s="561"/>
      <c r="X2426" s="561"/>
      <c r="Y2426" s="561"/>
      <c r="Z2426" s="561"/>
      <c r="AA2426" s="561"/>
      <c r="AB2426" s="561"/>
      <c r="AC2426" s="561"/>
      <c r="AD2426" s="561"/>
      <c r="AE2426" s="561"/>
      <c r="AF2426" s="561"/>
      <c r="AG2426" s="561">
        <v>2734.648099</v>
      </c>
      <c r="AH2426" s="561">
        <v>4570</v>
      </c>
      <c r="AI2426" s="290" t="s">
        <v>310</v>
      </c>
      <c r="AJ2426" s="290" t="s">
        <v>983</v>
      </c>
    </row>
    <row r="2427" spans="2:36" x14ac:dyDescent="0.25">
      <c r="B2427" s="554">
        <v>2325</v>
      </c>
      <c r="C2427" s="555"/>
      <c r="D2427" s="556"/>
      <c r="E2427" s="290" t="s">
        <v>395</v>
      </c>
      <c r="F2427" s="290" t="s">
        <v>759</v>
      </c>
      <c r="G2427" s="290" t="s">
        <v>397</v>
      </c>
      <c r="H2427" s="183" t="str">
        <f>INDEX(Sector!$D$57:$D$776,MATCH('Energy consumption (raw)'!F2427,Sector!$C$57:$C$776,FALSE))</f>
        <v>Processing and preserving aquatic products and aquatic products</v>
      </c>
      <c r="I2427" s="183" t="str">
        <f>IF(G2427=Sector!$B$50,Sector!$B$50,IF(G2427=Sector!$B$51,Sector!$B$51,IF(G2427=Sector!$B$53,Sector!$B$53,INDEX(Sector!$E$57:$E$776,MATCH('Energy consumption (raw)'!F2427,Sector!$C$57:$C$776,FALSE)))))</f>
        <v>10 Manufacture of food products</v>
      </c>
      <c r="J2427" s="561"/>
      <c r="K2427" s="561">
        <v>31800000</v>
      </c>
      <c r="L2427" s="561"/>
      <c r="M2427" s="561"/>
      <c r="N2427" s="561"/>
      <c r="O2427" s="561"/>
      <c r="P2427" s="561"/>
      <c r="Q2427" s="561"/>
      <c r="R2427" s="561"/>
      <c r="S2427" s="561">
        <v>15000</v>
      </c>
      <c r="T2427" s="561"/>
      <c r="U2427" s="561"/>
      <c r="V2427" s="561"/>
      <c r="W2427" s="561"/>
      <c r="X2427" s="561"/>
      <c r="Y2427" s="561"/>
      <c r="Z2427" s="561"/>
      <c r="AA2427" s="561"/>
      <c r="AB2427" s="561"/>
      <c r="AC2427" s="561"/>
      <c r="AD2427" s="561"/>
      <c r="AE2427" s="561"/>
      <c r="AF2427" s="561"/>
      <c r="AG2427" s="561">
        <v>4919.9400000000005</v>
      </c>
      <c r="AH2427" s="561">
        <v>4388</v>
      </c>
      <c r="AI2427" s="290" t="s">
        <v>310</v>
      </c>
      <c r="AJ2427" s="290" t="s">
        <v>983</v>
      </c>
    </row>
    <row r="2428" spans="2:36" x14ac:dyDescent="0.25">
      <c r="B2428" s="554">
        <v>2326</v>
      </c>
      <c r="C2428" s="555"/>
      <c r="D2428" s="556"/>
      <c r="E2428" s="290" t="s">
        <v>395</v>
      </c>
      <c r="F2428" s="290" t="s">
        <v>759</v>
      </c>
      <c r="G2428" s="290" t="s">
        <v>397</v>
      </c>
      <c r="H2428" s="183" t="str">
        <f>INDEX(Sector!$D$57:$D$776,MATCH('Energy consumption (raw)'!F2428,Sector!$C$57:$C$776,FALSE))</f>
        <v>Processing and preserving aquatic products and aquatic products</v>
      </c>
      <c r="I2428" s="183" t="str">
        <f>IF(G2428=Sector!$B$50,Sector!$B$50,IF(G2428=Sector!$B$51,Sector!$B$51,IF(G2428=Sector!$B$53,Sector!$B$53,INDEX(Sector!$E$57:$E$776,MATCH('Energy consumption (raw)'!F2428,Sector!$C$57:$C$776,FALSE)))))</f>
        <v>10 Manufacture of food products</v>
      </c>
      <c r="J2428" s="561">
        <v>21179310</v>
      </c>
      <c r="K2428" s="561">
        <v>25545110</v>
      </c>
      <c r="L2428" s="561"/>
      <c r="M2428" s="561"/>
      <c r="N2428" s="561"/>
      <c r="O2428" s="561"/>
      <c r="P2428" s="561"/>
      <c r="Q2428" s="561"/>
      <c r="R2428" s="561"/>
      <c r="S2428" s="561"/>
      <c r="T2428" s="561"/>
      <c r="U2428" s="561"/>
      <c r="V2428" s="561"/>
      <c r="W2428" s="561"/>
      <c r="X2428" s="561"/>
      <c r="Y2428" s="561"/>
      <c r="Z2428" s="561"/>
      <c r="AA2428" s="561"/>
      <c r="AB2428" s="561"/>
      <c r="AC2428" s="561"/>
      <c r="AD2428" s="561"/>
      <c r="AE2428" s="561"/>
      <c r="AF2428" s="561"/>
      <c r="AG2428" s="561">
        <v>3941.6104730000002</v>
      </c>
      <c r="AH2428" s="561">
        <v>3972</v>
      </c>
      <c r="AI2428" s="290" t="s">
        <v>310</v>
      </c>
      <c r="AJ2428" s="290" t="s">
        <v>983</v>
      </c>
    </row>
    <row r="2429" spans="2:36" x14ac:dyDescent="0.25">
      <c r="B2429" s="554">
        <v>2327</v>
      </c>
      <c r="C2429" s="555"/>
      <c r="D2429" s="556"/>
      <c r="E2429" s="290" t="s">
        <v>395</v>
      </c>
      <c r="F2429" s="290" t="s">
        <v>759</v>
      </c>
      <c r="G2429" s="290" t="s">
        <v>397</v>
      </c>
      <c r="H2429" s="183" t="str">
        <f>INDEX(Sector!$D$57:$D$776,MATCH('Energy consumption (raw)'!F2429,Sector!$C$57:$C$776,FALSE))</f>
        <v>Processing and preserving aquatic products and aquatic products</v>
      </c>
      <c r="I2429" s="183" t="str">
        <f>IF(G2429=Sector!$B$50,Sector!$B$50,IF(G2429=Sector!$B$51,Sector!$B$51,IF(G2429=Sector!$B$53,Sector!$B$53,INDEX(Sector!$E$57:$E$776,MATCH('Energy consumption (raw)'!F2429,Sector!$C$57:$C$776,FALSE)))))</f>
        <v>10 Manufacture of food products</v>
      </c>
      <c r="J2429" s="561">
        <v>20266670</v>
      </c>
      <c r="K2429" s="561">
        <v>20266670</v>
      </c>
      <c r="L2429" s="561"/>
      <c r="M2429" s="561"/>
      <c r="N2429" s="561"/>
      <c r="O2429" s="561"/>
      <c r="P2429" s="561"/>
      <c r="Q2429" s="561"/>
      <c r="R2429" s="561"/>
      <c r="S2429" s="561"/>
      <c r="T2429" s="561"/>
      <c r="U2429" s="561"/>
      <c r="V2429" s="561"/>
      <c r="W2429" s="561"/>
      <c r="X2429" s="561"/>
      <c r="Y2429" s="561"/>
      <c r="Z2429" s="561"/>
      <c r="AA2429" s="561"/>
      <c r="AB2429" s="561"/>
      <c r="AC2429" s="561"/>
      <c r="AD2429" s="561"/>
      <c r="AE2429" s="561"/>
      <c r="AF2429" s="561"/>
      <c r="AG2429" s="561">
        <v>3127.1471810000003</v>
      </c>
      <c r="AH2429" s="561">
        <v>3171</v>
      </c>
      <c r="AI2429" s="290" t="s">
        <v>310</v>
      </c>
      <c r="AJ2429" s="290" t="s">
        <v>983</v>
      </c>
    </row>
    <row r="2430" spans="2:36" x14ac:dyDescent="0.25">
      <c r="B2430" s="554">
        <v>2328</v>
      </c>
      <c r="C2430" s="555"/>
      <c r="D2430" s="556"/>
      <c r="E2430" s="290" t="s">
        <v>395</v>
      </c>
      <c r="F2430" s="290" t="s">
        <v>759</v>
      </c>
      <c r="G2430" s="290" t="s">
        <v>397</v>
      </c>
      <c r="H2430" s="183" t="str">
        <f>INDEX(Sector!$D$57:$D$776,MATCH('Energy consumption (raw)'!F2430,Sector!$C$57:$C$776,FALSE))</f>
        <v>Processing and preserving aquatic products and aquatic products</v>
      </c>
      <c r="I2430" s="183" t="str">
        <f>IF(G2430=Sector!$B$50,Sector!$B$50,IF(G2430=Sector!$B$51,Sector!$B$51,IF(G2430=Sector!$B$53,Sector!$B$53,INDEX(Sector!$E$57:$E$776,MATCH('Energy consumption (raw)'!F2430,Sector!$C$57:$C$776,FALSE)))))</f>
        <v>10 Manufacture of food products</v>
      </c>
      <c r="J2430" s="561">
        <v>18974700</v>
      </c>
      <c r="K2430" s="561">
        <v>20663710</v>
      </c>
      <c r="L2430" s="561"/>
      <c r="M2430" s="561"/>
      <c r="N2430" s="561"/>
      <c r="O2430" s="561"/>
      <c r="P2430" s="561"/>
      <c r="Q2430" s="561"/>
      <c r="R2430" s="561"/>
      <c r="S2430" s="561"/>
      <c r="T2430" s="561"/>
      <c r="U2430" s="561"/>
      <c r="V2430" s="561"/>
      <c r="W2430" s="561"/>
      <c r="X2430" s="561"/>
      <c r="Y2430" s="561"/>
      <c r="Z2430" s="561"/>
      <c r="AA2430" s="561"/>
      <c r="AB2430" s="561"/>
      <c r="AC2430" s="561"/>
      <c r="AD2430" s="561"/>
      <c r="AE2430" s="561"/>
      <c r="AF2430" s="561"/>
      <c r="AG2430" s="561">
        <v>3188.4104530000004</v>
      </c>
      <c r="AH2430" s="561">
        <v>3330</v>
      </c>
      <c r="AI2430" s="290" t="s">
        <v>310</v>
      </c>
      <c r="AJ2430" s="290" t="s">
        <v>983</v>
      </c>
    </row>
    <row r="2431" spans="2:36" x14ac:dyDescent="0.25">
      <c r="B2431" s="554">
        <v>2329</v>
      </c>
      <c r="C2431" s="555"/>
      <c r="D2431" s="556"/>
      <c r="E2431" s="290" t="s">
        <v>395</v>
      </c>
      <c r="F2431" s="565" t="s">
        <v>470</v>
      </c>
      <c r="G2431" s="290" t="s">
        <v>397</v>
      </c>
      <c r="H2431" s="183" t="str">
        <f>INDEX(Sector!$D$57:$D$776,MATCH('Energy consumption (raw)'!F2431,Sector!$C$57:$C$776,FALSE))</f>
        <v>Producing animal feed for livestock, poultry, aquatic products</v>
      </c>
      <c r="I2431" s="183" t="str">
        <f>IF(G2431=Sector!$B$50,Sector!$B$50,IF(G2431=Sector!$B$51,Sector!$B$51,IF(G2431=Sector!$B$53,Sector!$B$53,INDEX(Sector!$E$57:$E$776,MATCH('Energy consumption (raw)'!F2431,Sector!$C$57:$C$776,FALSE)))))</f>
        <v>10 Manufacture of food products</v>
      </c>
      <c r="J2431" s="561">
        <v>20119430</v>
      </c>
      <c r="K2431" s="561">
        <v>20119430</v>
      </c>
      <c r="L2431" s="561"/>
      <c r="M2431" s="561"/>
      <c r="N2431" s="561"/>
      <c r="O2431" s="561"/>
      <c r="P2431" s="561"/>
      <c r="Q2431" s="561"/>
      <c r="R2431" s="561"/>
      <c r="S2431" s="561"/>
      <c r="T2431" s="561"/>
      <c r="U2431" s="561"/>
      <c r="V2431" s="561"/>
      <c r="W2431" s="561"/>
      <c r="X2431" s="561"/>
      <c r="Y2431" s="561"/>
      <c r="Z2431" s="561"/>
      <c r="AA2431" s="561"/>
      <c r="AB2431" s="561"/>
      <c r="AC2431" s="561"/>
      <c r="AD2431" s="561"/>
      <c r="AE2431" s="561"/>
      <c r="AF2431" s="561"/>
      <c r="AG2431" s="561">
        <v>3104.4280490000001</v>
      </c>
      <c r="AH2431" s="561">
        <v>3293</v>
      </c>
      <c r="AI2431" s="290" t="s">
        <v>310</v>
      </c>
      <c r="AJ2431" s="290" t="s">
        <v>983</v>
      </c>
    </row>
    <row r="2432" spans="2:36" x14ac:dyDescent="0.25">
      <c r="B2432" s="554">
        <v>2330</v>
      </c>
      <c r="C2432" s="555"/>
      <c r="D2432" s="556"/>
      <c r="E2432" s="290" t="s">
        <v>395</v>
      </c>
      <c r="F2432" s="290" t="s">
        <v>470</v>
      </c>
      <c r="G2432" s="290" t="s">
        <v>397</v>
      </c>
      <c r="H2432" s="183" t="str">
        <f>INDEX(Sector!$D$57:$D$776,MATCH('Energy consumption (raw)'!F2432,Sector!$C$57:$C$776,FALSE))</f>
        <v>Producing animal feed for livestock, poultry, aquatic products</v>
      </c>
      <c r="I2432" s="183" t="str">
        <f>IF(G2432=Sector!$B$50,Sector!$B$50,IF(G2432=Sector!$B$51,Sector!$B$51,IF(G2432=Sector!$B$53,Sector!$B$53,INDEX(Sector!$E$57:$E$776,MATCH('Energy consumption (raw)'!F2432,Sector!$C$57:$C$776,FALSE)))))</f>
        <v>10 Manufacture of food products</v>
      </c>
      <c r="J2432" s="561"/>
      <c r="K2432" s="561">
        <v>18347930</v>
      </c>
      <c r="L2432" s="561"/>
      <c r="M2432" s="561"/>
      <c r="N2432" s="561"/>
      <c r="O2432" s="561"/>
      <c r="P2432" s="561"/>
      <c r="Q2432" s="561"/>
      <c r="R2432" s="561"/>
      <c r="S2432" s="561">
        <v>66700</v>
      </c>
      <c r="T2432" s="561"/>
      <c r="U2432" s="561"/>
      <c r="V2432" s="561"/>
      <c r="W2432" s="561"/>
      <c r="X2432" s="561"/>
      <c r="Y2432" s="561"/>
      <c r="Z2432" s="561"/>
      <c r="AA2432" s="561"/>
      <c r="AB2432" s="561">
        <v>16016</v>
      </c>
      <c r="AC2432" s="561"/>
      <c r="AD2432" s="561"/>
      <c r="AE2432" s="561"/>
      <c r="AF2432" s="561"/>
      <c r="AG2432" s="561">
        <v>8863.7495989999989</v>
      </c>
      <c r="AH2432" s="561">
        <v>3258</v>
      </c>
      <c r="AI2432" s="290" t="s">
        <v>310</v>
      </c>
      <c r="AJ2432" s="290" t="s">
        <v>983</v>
      </c>
    </row>
    <row r="2433" spans="2:36" x14ac:dyDescent="0.25">
      <c r="B2433" s="554">
        <v>2331</v>
      </c>
      <c r="C2433" s="555"/>
      <c r="D2433" s="556"/>
      <c r="E2433" s="290" t="s">
        <v>395</v>
      </c>
      <c r="F2433" s="290" t="s">
        <v>470</v>
      </c>
      <c r="G2433" s="290" t="s">
        <v>397</v>
      </c>
      <c r="H2433" s="183" t="str">
        <f>INDEX(Sector!$D$57:$D$776,MATCH('Energy consumption (raw)'!F2433,Sector!$C$57:$C$776,FALSE))</f>
        <v>Producing animal feed for livestock, poultry, aquatic products</v>
      </c>
      <c r="I2433" s="183" t="str">
        <f>IF(G2433=Sector!$B$50,Sector!$B$50,IF(G2433=Sector!$B$51,Sector!$B$51,IF(G2433=Sector!$B$53,Sector!$B$53,INDEX(Sector!$E$57:$E$776,MATCH('Energy consumption (raw)'!F2433,Sector!$C$57:$C$776,FALSE)))))</f>
        <v>10 Manufacture of food products</v>
      </c>
      <c r="J2433" s="561"/>
      <c r="K2433" s="561">
        <v>24146900</v>
      </c>
      <c r="L2433" s="561"/>
      <c r="M2433" s="561"/>
      <c r="N2433" s="561">
        <v>17.88</v>
      </c>
      <c r="O2433" s="561"/>
      <c r="P2433" s="561"/>
      <c r="Q2433" s="561"/>
      <c r="R2433" s="561"/>
      <c r="S2433" s="561">
        <v>1000</v>
      </c>
      <c r="T2433" s="561"/>
      <c r="U2433" s="561"/>
      <c r="V2433" s="561"/>
      <c r="W2433" s="561"/>
      <c r="X2433" s="561"/>
      <c r="Y2433" s="561"/>
      <c r="Z2433" s="561"/>
      <c r="AA2433" s="561"/>
      <c r="AB2433" s="561">
        <v>23798</v>
      </c>
      <c r="AC2433" s="561"/>
      <c r="AD2433" s="561"/>
      <c r="AE2433" s="561"/>
      <c r="AF2433" s="561"/>
      <c r="AG2433" s="561">
        <v>12615.916670000001</v>
      </c>
      <c r="AH2433" s="561">
        <v>3230</v>
      </c>
      <c r="AI2433" s="290" t="s">
        <v>310</v>
      </c>
      <c r="AJ2433" s="290" t="s">
        <v>983</v>
      </c>
    </row>
    <row r="2434" spans="2:36" x14ac:dyDescent="0.25">
      <c r="B2434" s="554">
        <v>2332</v>
      </c>
      <c r="C2434" s="555"/>
      <c r="D2434" s="556"/>
      <c r="E2434" s="290" t="s">
        <v>395</v>
      </c>
      <c r="F2434" s="290" t="s">
        <v>759</v>
      </c>
      <c r="G2434" s="290" t="s">
        <v>397</v>
      </c>
      <c r="H2434" s="183" t="str">
        <f>INDEX(Sector!$D$57:$D$776,MATCH('Energy consumption (raw)'!F2434,Sector!$C$57:$C$776,FALSE))</f>
        <v>Processing and preserving aquatic products and aquatic products</v>
      </c>
      <c r="I2434" s="183" t="str">
        <f>IF(G2434=Sector!$B$50,Sector!$B$50,IF(G2434=Sector!$B$51,Sector!$B$51,IF(G2434=Sector!$B$53,Sector!$B$53,INDEX(Sector!$E$57:$E$776,MATCH('Energy consumption (raw)'!F2434,Sector!$C$57:$C$776,FALSE)))))</f>
        <v>10 Manufacture of food products</v>
      </c>
      <c r="J2434" s="561"/>
      <c r="K2434" s="561">
        <v>21365500</v>
      </c>
      <c r="L2434" s="561"/>
      <c r="M2434" s="561"/>
      <c r="N2434" s="561"/>
      <c r="O2434" s="561"/>
      <c r="P2434" s="561"/>
      <c r="Q2434" s="561"/>
      <c r="R2434" s="561"/>
      <c r="S2434" s="561">
        <v>3000</v>
      </c>
      <c r="T2434" s="561"/>
      <c r="U2434" s="561"/>
      <c r="V2434" s="561"/>
      <c r="W2434" s="561"/>
      <c r="X2434" s="561"/>
      <c r="Y2434" s="561"/>
      <c r="Z2434" s="561"/>
      <c r="AA2434" s="561"/>
      <c r="AB2434" s="561"/>
      <c r="AC2434" s="561"/>
      <c r="AD2434" s="561"/>
      <c r="AE2434" s="561"/>
      <c r="AF2434" s="561"/>
      <c r="AG2434" s="561">
        <v>3299.3366500000002</v>
      </c>
      <c r="AH2434" s="561">
        <v>3146</v>
      </c>
      <c r="AI2434" s="290" t="s">
        <v>310</v>
      </c>
      <c r="AJ2434" s="290" t="s">
        <v>983</v>
      </c>
    </row>
    <row r="2435" spans="2:36" x14ac:dyDescent="0.25">
      <c r="B2435" s="554">
        <v>2333</v>
      </c>
      <c r="C2435" s="555"/>
      <c r="D2435" s="556"/>
      <c r="E2435" s="290" t="s">
        <v>395</v>
      </c>
      <c r="F2435" s="290" t="s">
        <v>470</v>
      </c>
      <c r="G2435" s="290" t="s">
        <v>397</v>
      </c>
      <c r="H2435" s="183" t="str">
        <f>INDEX(Sector!$D$57:$D$776,MATCH('Energy consumption (raw)'!F2435,Sector!$C$57:$C$776,FALSE))</f>
        <v>Producing animal feed for livestock, poultry, aquatic products</v>
      </c>
      <c r="I2435" s="183" t="str">
        <f>IF(G2435=Sector!$B$50,Sector!$B$50,IF(G2435=Sector!$B$51,Sector!$B$51,IF(G2435=Sector!$B$53,Sector!$B$53,INDEX(Sector!$E$57:$E$776,MATCH('Energy consumption (raw)'!F2435,Sector!$C$57:$C$776,FALSE)))))</f>
        <v>10 Manufacture of food products</v>
      </c>
      <c r="J2435" s="561">
        <v>17897890</v>
      </c>
      <c r="K2435" s="561">
        <v>17897890</v>
      </c>
      <c r="L2435" s="561"/>
      <c r="M2435" s="561"/>
      <c r="N2435" s="561"/>
      <c r="O2435" s="561"/>
      <c r="P2435" s="561"/>
      <c r="Q2435" s="561"/>
      <c r="R2435" s="561"/>
      <c r="S2435" s="561"/>
      <c r="T2435" s="561"/>
      <c r="U2435" s="561"/>
      <c r="V2435" s="561"/>
      <c r="W2435" s="561"/>
      <c r="X2435" s="561"/>
      <c r="Y2435" s="561"/>
      <c r="Z2435" s="561"/>
      <c r="AA2435" s="561"/>
      <c r="AB2435" s="561"/>
      <c r="AC2435" s="561"/>
      <c r="AD2435" s="561"/>
      <c r="AE2435" s="561"/>
      <c r="AF2435" s="561"/>
      <c r="AG2435" s="561">
        <v>2761.6444270000002</v>
      </c>
      <c r="AH2435" s="561">
        <v>2998</v>
      </c>
      <c r="AI2435" s="290" t="s">
        <v>310</v>
      </c>
      <c r="AJ2435" s="290" t="s">
        <v>983</v>
      </c>
    </row>
    <row r="2436" spans="2:36" x14ac:dyDescent="0.25">
      <c r="B2436" s="554">
        <v>2334</v>
      </c>
      <c r="C2436" s="555"/>
      <c r="D2436" s="556"/>
      <c r="E2436" s="290" t="s">
        <v>395</v>
      </c>
      <c r="F2436" s="290" t="s">
        <v>470</v>
      </c>
      <c r="G2436" s="290" t="s">
        <v>397</v>
      </c>
      <c r="H2436" s="183" t="str">
        <f>INDEX(Sector!$D$57:$D$776,MATCH('Energy consumption (raw)'!F2436,Sector!$C$57:$C$776,FALSE))</f>
        <v>Producing animal feed for livestock, poultry, aquatic products</v>
      </c>
      <c r="I2436" s="183" t="str">
        <f>IF(G2436=Sector!$B$50,Sector!$B$50,IF(G2436=Sector!$B$51,Sector!$B$51,IF(G2436=Sector!$B$53,Sector!$B$53,INDEX(Sector!$E$57:$E$776,MATCH('Energy consumption (raw)'!F2436,Sector!$C$57:$C$776,FALSE)))))</f>
        <v>10 Manufacture of food products</v>
      </c>
      <c r="J2436" s="561">
        <v>20334030</v>
      </c>
      <c r="K2436" s="561">
        <v>20166930</v>
      </c>
      <c r="L2436" s="561"/>
      <c r="M2436" s="561"/>
      <c r="N2436" s="561"/>
      <c r="O2436" s="561"/>
      <c r="P2436" s="561"/>
      <c r="Q2436" s="561"/>
      <c r="R2436" s="561"/>
      <c r="S2436" s="561"/>
      <c r="T2436" s="561"/>
      <c r="U2436" s="561"/>
      <c r="V2436" s="561"/>
      <c r="W2436" s="561"/>
      <c r="X2436" s="561"/>
      <c r="Y2436" s="561"/>
      <c r="Z2436" s="561"/>
      <c r="AA2436" s="561"/>
      <c r="AB2436" s="561">
        <v>41197.699000000001</v>
      </c>
      <c r="AC2436" s="561"/>
      <c r="AD2436" s="561"/>
      <c r="AE2436" s="561"/>
      <c r="AF2436" s="561"/>
      <c r="AG2436" s="561">
        <v>18478.499026000001</v>
      </c>
      <c r="AH2436" s="561">
        <v>2893</v>
      </c>
      <c r="AI2436" s="290" t="s">
        <v>310</v>
      </c>
      <c r="AJ2436" s="290" t="s">
        <v>983</v>
      </c>
    </row>
    <row r="2437" spans="2:36" x14ac:dyDescent="0.25">
      <c r="B2437" s="554">
        <v>2335</v>
      </c>
      <c r="C2437" s="555"/>
      <c r="D2437" s="556"/>
      <c r="E2437" s="290" t="s">
        <v>395</v>
      </c>
      <c r="F2437" s="290" t="s">
        <v>393</v>
      </c>
      <c r="G2437" s="290" t="s">
        <v>397</v>
      </c>
      <c r="H2437" s="183" t="str">
        <f>INDEX(Sector!$D$57:$D$776,MATCH('Energy consumption (raw)'!F2437,Sector!$C$57:$C$776,FALSE))</f>
        <v>Milling and production of flour</v>
      </c>
      <c r="I2437" s="183" t="str">
        <f>IF(G2437=Sector!$B$50,Sector!$B$50,IF(G2437=Sector!$B$51,Sector!$B$51,IF(G2437=Sector!$B$53,Sector!$B$53,INDEX(Sector!$E$57:$E$776,MATCH('Energy consumption (raw)'!F2437,Sector!$C$57:$C$776,FALSE)))))</f>
        <v>10 Manufacture of food products</v>
      </c>
      <c r="J2437" s="561">
        <v>12672680</v>
      </c>
      <c r="K2437" s="561">
        <v>10518380</v>
      </c>
      <c r="L2437" s="561"/>
      <c r="M2437" s="561"/>
      <c r="N2437" s="561"/>
      <c r="O2437" s="561"/>
      <c r="P2437" s="561"/>
      <c r="Q2437" s="561"/>
      <c r="R2437" s="561"/>
      <c r="S2437" s="561"/>
      <c r="T2437" s="561"/>
      <c r="U2437" s="561"/>
      <c r="V2437" s="561"/>
      <c r="W2437" s="561"/>
      <c r="X2437" s="561"/>
      <c r="Y2437" s="561"/>
      <c r="Z2437" s="561"/>
      <c r="AA2437" s="561"/>
      <c r="AB2437" s="561"/>
      <c r="AC2437" s="561"/>
      <c r="AD2437" s="561"/>
      <c r="AE2437" s="561"/>
      <c r="AF2437" s="561"/>
      <c r="AG2437" s="561">
        <v>1622.986034</v>
      </c>
      <c r="AH2437" s="561">
        <v>2736</v>
      </c>
      <c r="AI2437" s="290" t="s">
        <v>310</v>
      </c>
      <c r="AJ2437" s="290" t="s">
        <v>983</v>
      </c>
    </row>
    <row r="2438" spans="2:36" x14ac:dyDescent="0.25">
      <c r="B2438" s="554">
        <v>2336</v>
      </c>
      <c r="C2438" s="555"/>
      <c r="D2438" s="556"/>
      <c r="E2438" s="290" t="s">
        <v>395</v>
      </c>
      <c r="F2438" s="290" t="s">
        <v>393</v>
      </c>
      <c r="G2438" s="290" t="s">
        <v>397</v>
      </c>
      <c r="H2438" s="183" t="str">
        <f>INDEX(Sector!$D$57:$D$776,MATCH('Energy consumption (raw)'!F2438,Sector!$C$57:$C$776,FALSE))</f>
        <v>Milling and production of flour</v>
      </c>
      <c r="I2438" s="183" t="str">
        <f>IF(G2438=Sector!$B$50,Sector!$B$50,IF(G2438=Sector!$B$51,Sector!$B$51,IF(G2438=Sector!$B$53,Sector!$B$53,INDEX(Sector!$E$57:$E$776,MATCH('Energy consumption (raw)'!F2438,Sector!$C$57:$C$776,FALSE)))))</f>
        <v>10 Manufacture of food products</v>
      </c>
      <c r="J2438" s="561">
        <v>13741600</v>
      </c>
      <c r="K2438" s="561">
        <v>13741600</v>
      </c>
      <c r="L2438" s="561"/>
      <c r="M2438" s="561"/>
      <c r="N2438" s="561"/>
      <c r="O2438" s="561"/>
      <c r="P2438" s="561"/>
      <c r="Q2438" s="561"/>
      <c r="R2438" s="561"/>
      <c r="S2438" s="561"/>
      <c r="T2438" s="561"/>
      <c r="U2438" s="561"/>
      <c r="V2438" s="561"/>
      <c r="W2438" s="561"/>
      <c r="X2438" s="561"/>
      <c r="Y2438" s="561"/>
      <c r="Z2438" s="561"/>
      <c r="AA2438" s="561"/>
      <c r="AB2438" s="561"/>
      <c r="AC2438" s="561"/>
      <c r="AD2438" s="561"/>
      <c r="AE2438" s="561"/>
      <c r="AF2438" s="561"/>
      <c r="AG2438" s="561">
        <v>2120.32888</v>
      </c>
      <c r="AH2438" s="561">
        <v>2772</v>
      </c>
      <c r="AI2438" s="290" t="s">
        <v>310</v>
      </c>
      <c r="AJ2438" s="290" t="s">
        <v>983</v>
      </c>
    </row>
    <row r="2439" spans="2:36" x14ac:dyDescent="0.25">
      <c r="B2439" s="554">
        <v>2337</v>
      </c>
      <c r="C2439" s="555"/>
      <c r="D2439" s="556"/>
      <c r="E2439" s="290" t="s">
        <v>395</v>
      </c>
      <c r="F2439" s="290" t="s">
        <v>490</v>
      </c>
      <c r="G2439" s="290" t="s">
        <v>397</v>
      </c>
      <c r="H2439" s="183" t="str">
        <f>INDEX(Sector!$D$57:$D$776,MATCH('Energy consumption (raw)'!F2439,Sector!$C$57:$C$776,FALSE))</f>
        <v>Food Processing</v>
      </c>
      <c r="I2439" s="183" t="str">
        <f>IF(G2439=Sector!$B$50,Sector!$B$50,IF(G2439=Sector!$B$51,Sector!$B$51,IF(G2439=Sector!$B$53,Sector!$B$53,INDEX(Sector!$E$57:$E$776,MATCH('Energy consumption (raw)'!F2439,Sector!$C$57:$C$776,FALSE)))))</f>
        <v>10 Manufacture of food products</v>
      </c>
      <c r="J2439" s="561"/>
      <c r="K2439" s="561">
        <v>18725846</v>
      </c>
      <c r="L2439" s="561"/>
      <c r="M2439" s="561"/>
      <c r="N2439" s="561"/>
      <c r="O2439" s="561"/>
      <c r="P2439" s="561"/>
      <c r="Q2439" s="561"/>
      <c r="R2439" s="561"/>
      <c r="S2439" s="561"/>
      <c r="T2439" s="561"/>
      <c r="U2439" s="561"/>
      <c r="V2439" s="561"/>
      <c r="W2439" s="561"/>
      <c r="X2439" s="561"/>
      <c r="Y2439" s="561"/>
      <c r="Z2439" s="561"/>
      <c r="AA2439" s="561"/>
      <c r="AB2439" s="561"/>
      <c r="AC2439" s="561"/>
      <c r="AD2439" s="561"/>
      <c r="AE2439" s="561"/>
      <c r="AF2439" s="561"/>
      <c r="AG2439" s="561">
        <v>2889.3980378000001</v>
      </c>
      <c r="AH2439" s="561">
        <v>2606</v>
      </c>
      <c r="AI2439" s="290" t="s">
        <v>310</v>
      </c>
      <c r="AJ2439" s="290" t="s">
        <v>983</v>
      </c>
    </row>
    <row r="2440" spans="2:36" x14ac:dyDescent="0.25">
      <c r="B2440" s="554">
        <v>2338</v>
      </c>
      <c r="C2440" s="555"/>
      <c r="D2440" s="556"/>
      <c r="E2440" s="290" t="s">
        <v>395</v>
      </c>
      <c r="F2440" s="559" t="s">
        <v>470</v>
      </c>
      <c r="G2440" s="290" t="s">
        <v>397</v>
      </c>
      <c r="H2440" s="183" t="str">
        <f>INDEX(Sector!$D$57:$D$776,MATCH('Energy consumption (raw)'!F2440,Sector!$C$57:$C$776,FALSE))</f>
        <v>Producing animal feed for livestock, poultry, aquatic products</v>
      </c>
      <c r="I2440" s="183" t="str">
        <f>IF(G2440=Sector!$B$50,Sector!$B$50,IF(G2440=Sector!$B$51,Sector!$B$51,IF(G2440=Sector!$B$53,Sector!$B$53,INDEX(Sector!$E$57:$E$776,MATCH('Energy consumption (raw)'!F2440,Sector!$C$57:$C$776,FALSE)))))</f>
        <v>10 Manufacture of food products</v>
      </c>
      <c r="J2440" s="561">
        <v>12699930</v>
      </c>
      <c r="K2440" s="561">
        <v>11447400</v>
      </c>
      <c r="L2440" s="561"/>
      <c r="M2440" s="561"/>
      <c r="N2440" s="561"/>
      <c r="O2440" s="561"/>
      <c r="P2440" s="561"/>
      <c r="Q2440" s="561"/>
      <c r="R2440" s="561"/>
      <c r="S2440" s="561">
        <v>60300</v>
      </c>
      <c r="T2440" s="561"/>
      <c r="U2440" s="561"/>
      <c r="V2440" s="561"/>
      <c r="W2440" s="561"/>
      <c r="X2440" s="561"/>
      <c r="Y2440" s="561"/>
      <c r="Z2440" s="561"/>
      <c r="AA2440" s="561"/>
      <c r="AB2440" s="561">
        <v>10533</v>
      </c>
      <c r="AC2440" s="561"/>
      <c r="AD2440" s="561"/>
      <c r="AE2440" s="561"/>
      <c r="AF2440" s="561"/>
      <c r="AG2440" s="561">
        <v>5748.2068200000003</v>
      </c>
      <c r="AH2440" s="561">
        <v>2447</v>
      </c>
      <c r="AI2440" s="290" t="s">
        <v>310</v>
      </c>
      <c r="AJ2440" s="290" t="s">
        <v>983</v>
      </c>
    </row>
    <row r="2441" spans="2:36" x14ac:dyDescent="0.25">
      <c r="B2441" s="554">
        <v>2339</v>
      </c>
      <c r="C2441" s="555"/>
      <c r="D2441" s="556"/>
      <c r="E2441" s="290" t="s">
        <v>395</v>
      </c>
      <c r="F2441" s="290" t="s">
        <v>490</v>
      </c>
      <c r="G2441" s="290" t="s">
        <v>397</v>
      </c>
      <c r="H2441" s="183" t="str">
        <f>INDEX(Sector!$D$57:$D$776,MATCH('Energy consumption (raw)'!F2441,Sector!$C$57:$C$776,FALSE))</f>
        <v>Food Processing</v>
      </c>
      <c r="I2441" s="183" t="str">
        <f>IF(G2441=Sector!$B$50,Sector!$B$50,IF(G2441=Sector!$B$51,Sector!$B$51,IF(G2441=Sector!$B$53,Sector!$B$53,INDEX(Sector!$E$57:$E$776,MATCH('Energy consumption (raw)'!F2441,Sector!$C$57:$C$776,FALSE)))))</f>
        <v>10 Manufacture of food products</v>
      </c>
      <c r="J2441" s="561"/>
      <c r="K2441" s="561">
        <v>21730510</v>
      </c>
      <c r="L2441" s="561"/>
      <c r="M2441" s="561"/>
      <c r="N2441" s="561"/>
      <c r="O2441" s="561"/>
      <c r="P2441" s="561"/>
      <c r="Q2441" s="561"/>
      <c r="R2441" s="561"/>
      <c r="S2441" s="561"/>
      <c r="T2441" s="561"/>
      <c r="U2441" s="561"/>
      <c r="V2441" s="561"/>
      <c r="W2441" s="561"/>
      <c r="X2441" s="561"/>
      <c r="Y2441" s="561"/>
      <c r="Z2441" s="561"/>
      <c r="AA2441" s="561"/>
      <c r="AB2441" s="561"/>
      <c r="AC2441" s="561"/>
      <c r="AD2441" s="561"/>
      <c r="AE2441" s="561"/>
      <c r="AF2441" s="561"/>
      <c r="AG2441" s="561">
        <v>3353.0176930000002</v>
      </c>
      <c r="AH2441" s="561">
        <v>2353</v>
      </c>
      <c r="AI2441" s="290" t="s">
        <v>310</v>
      </c>
      <c r="AJ2441" s="290" t="s">
        <v>983</v>
      </c>
    </row>
    <row r="2442" spans="2:36" x14ac:dyDescent="0.25">
      <c r="B2442" s="554">
        <v>2340</v>
      </c>
      <c r="C2442" s="555"/>
      <c r="D2442" s="556"/>
      <c r="E2442" s="290" t="s">
        <v>395</v>
      </c>
      <c r="F2442" s="290" t="s">
        <v>393</v>
      </c>
      <c r="G2442" s="290" t="s">
        <v>397</v>
      </c>
      <c r="H2442" s="183" t="str">
        <f>INDEX(Sector!$D$57:$D$776,MATCH('Energy consumption (raw)'!F2442,Sector!$C$57:$C$776,FALSE))</f>
        <v>Milling and production of flour</v>
      </c>
      <c r="I2442" s="183" t="str">
        <f>IF(G2442=Sector!$B$50,Sector!$B$50,IF(G2442=Sector!$B$51,Sector!$B$51,IF(G2442=Sector!$B$53,Sector!$B$53,INDEX(Sector!$E$57:$E$776,MATCH('Energy consumption (raw)'!F2442,Sector!$C$57:$C$776,FALSE)))))</f>
        <v>10 Manufacture of food products</v>
      </c>
      <c r="J2442" s="561"/>
      <c r="K2442" s="561">
        <v>13413460</v>
      </c>
      <c r="L2442" s="561"/>
      <c r="M2442" s="561"/>
      <c r="N2442" s="561"/>
      <c r="O2442" s="561"/>
      <c r="P2442" s="561"/>
      <c r="Q2442" s="561"/>
      <c r="R2442" s="561"/>
      <c r="S2442" s="561"/>
      <c r="T2442" s="561"/>
      <c r="U2442" s="561"/>
      <c r="V2442" s="561"/>
      <c r="W2442" s="561"/>
      <c r="X2442" s="561"/>
      <c r="Y2442" s="561"/>
      <c r="Z2442" s="561"/>
      <c r="AA2442" s="561"/>
      <c r="AB2442" s="561"/>
      <c r="AC2442" s="561"/>
      <c r="AD2442" s="561"/>
      <c r="AE2442" s="561"/>
      <c r="AF2442" s="561"/>
      <c r="AG2442" s="561">
        <v>2069.6968780000002</v>
      </c>
      <c r="AH2442" s="561">
        <v>2289</v>
      </c>
      <c r="AI2442" s="290" t="s">
        <v>310</v>
      </c>
      <c r="AJ2442" s="290" t="s">
        <v>983</v>
      </c>
    </row>
    <row r="2443" spans="2:36" x14ac:dyDescent="0.25">
      <c r="B2443" s="554">
        <v>2341</v>
      </c>
      <c r="C2443" s="555"/>
      <c r="D2443" s="556"/>
      <c r="E2443" s="290" t="s">
        <v>395</v>
      </c>
      <c r="F2443" s="290" t="s">
        <v>490</v>
      </c>
      <c r="G2443" s="290" t="s">
        <v>397</v>
      </c>
      <c r="H2443" s="183" t="str">
        <f>INDEX(Sector!$D$57:$D$776,MATCH('Energy consumption (raw)'!F2443,Sector!$C$57:$C$776,FALSE))</f>
        <v>Food Processing</v>
      </c>
      <c r="I2443" s="183" t="str">
        <f>IF(G2443=Sector!$B$50,Sector!$B$50,IF(G2443=Sector!$B$51,Sector!$B$51,IF(G2443=Sector!$B$53,Sector!$B$53,INDEX(Sector!$E$57:$E$776,MATCH('Energy consumption (raw)'!F2443,Sector!$C$57:$C$776,FALSE)))))</f>
        <v>10 Manufacture of food products</v>
      </c>
      <c r="J2443" s="561"/>
      <c r="K2443" s="561">
        <v>10562900</v>
      </c>
      <c r="L2443" s="561"/>
      <c r="M2443" s="561"/>
      <c r="N2443" s="561"/>
      <c r="O2443" s="561"/>
      <c r="P2443" s="561"/>
      <c r="Q2443" s="561"/>
      <c r="R2443" s="561"/>
      <c r="S2443" s="561"/>
      <c r="T2443" s="561"/>
      <c r="U2443" s="561"/>
      <c r="V2443" s="561"/>
      <c r="W2443" s="561"/>
      <c r="X2443" s="561"/>
      <c r="Y2443" s="561"/>
      <c r="Z2443" s="561"/>
      <c r="AA2443" s="561"/>
      <c r="AB2443" s="561"/>
      <c r="AC2443" s="561"/>
      <c r="AD2443" s="561"/>
      <c r="AE2443" s="561"/>
      <c r="AF2443" s="561"/>
      <c r="AG2443" s="561">
        <v>1629.8554700000002</v>
      </c>
      <c r="AH2443" s="561">
        <v>2056</v>
      </c>
      <c r="AI2443" s="290" t="s">
        <v>310</v>
      </c>
      <c r="AJ2443" s="290" t="s">
        <v>983</v>
      </c>
    </row>
    <row r="2444" spans="2:36" x14ac:dyDescent="0.25">
      <c r="B2444" s="554">
        <v>2342</v>
      </c>
      <c r="C2444" s="555"/>
      <c r="D2444" s="556"/>
      <c r="E2444" s="290" t="s">
        <v>395</v>
      </c>
      <c r="F2444" s="559" t="s">
        <v>830</v>
      </c>
      <c r="G2444" s="290" t="s">
        <v>397</v>
      </c>
      <c r="H2444" s="183" t="str">
        <f>INDEX(Sector!$D$57:$D$776,MATCH('Energy consumption (raw)'!F2444,Sector!$C$57:$C$776,FALSE))</f>
        <v>Manufacture of other foods n.e.c</v>
      </c>
      <c r="I2444" s="183" t="str">
        <f>IF(G2444=Sector!$B$50,Sector!$B$50,IF(G2444=Sector!$B$51,Sector!$B$51,IF(G2444=Sector!$B$53,Sector!$B$53,INDEX(Sector!$E$57:$E$776,MATCH('Energy consumption (raw)'!F2444,Sector!$C$57:$C$776,FALSE)))))</f>
        <v>10 Manufacture of food products</v>
      </c>
      <c r="J2444" s="561"/>
      <c r="K2444" s="561">
        <v>11042700</v>
      </c>
      <c r="L2444" s="561"/>
      <c r="M2444" s="561"/>
      <c r="N2444" s="561"/>
      <c r="O2444" s="561"/>
      <c r="P2444" s="561"/>
      <c r="Q2444" s="561"/>
      <c r="R2444" s="561"/>
      <c r="S2444" s="561"/>
      <c r="T2444" s="561"/>
      <c r="U2444" s="561"/>
      <c r="V2444" s="561"/>
      <c r="W2444" s="561"/>
      <c r="X2444" s="561"/>
      <c r="Y2444" s="561"/>
      <c r="Z2444" s="561"/>
      <c r="AA2444" s="561"/>
      <c r="AB2444" s="561"/>
      <c r="AC2444" s="561"/>
      <c r="AD2444" s="561"/>
      <c r="AE2444" s="561"/>
      <c r="AF2444" s="561"/>
      <c r="AG2444" s="561">
        <v>1703.8886100000002</v>
      </c>
      <c r="AH2444" s="561">
        <v>1499</v>
      </c>
      <c r="AI2444" s="290" t="s">
        <v>310</v>
      </c>
      <c r="AJ2444" s="290" t="s">
        <v>983</v>
      </c>
    </row>
    <row r="2445" spans="2:36" x14ac:dyDescent="0.25">
      <c r="B2445" s="554">
        <v>2343</v>
      </c>
      <c r="C2445" s="555"/>
      <c r="D2445" s="556"/>
      <c r="E2445" s="290" t="s">
        <v>395</v>
      </c>
      <c r="F2445" s="290" t="s">
        <v>393</v>
      </c>
      <c r="G2445" s="290" t="s">
        <v>397</v>
      </c>
      <c r="H2445" s="183" t="str">
        <f>INDEX(Sector!$D$57:$D$776,MATCH('Energy consumption (raw)'!F2445,Sector!$C$57:$C$776,FALSE))</f>
        <v>Milling and production of flour</v>
      </c>
      <c r="I2445" s="183" t="str">
        <f>IF(G2445=Sector!$B$50,Sector!$B$50,IF(G2445=Sector!$B$51,Sector!$B$51,IF(G2445=Sector!$B$53,Sector!$B$53,INDEX(Sector!$E$57:$E$776,MATCH('Energy consumption (raw)'!F2445,Sector!$C$57:$C$776,FALSE)))))</f>
        <v>10 Manufacture of food products</v>
      </c>
      <c r="J2445" s="561"/>
      <c r="K2445" s="561">
        <v>11437100</v>
      </c>
      <c r="L2445" s="561"/>
      <c r="M2445" s="561"/>
      <c r="N2445" s="561"/>
      <c r="O2445" s="561"/>
      <c r="P2445" s="561"/>
      <c r="Q2445" s="561"/>
      <c r="R2445" s="561"/>
      <c r="S2445" s="561"/>
      <c r="T2445" s="561"/>
      <c r="U2445" s="561"/>
      <c r="V2445" s="561"/>
      <c r="W2445" s="561"/>
      <c r="X2445" s="561"/>
      <c r="Y2445" s="561"/>
      <c r="Z2445" s="561"/>
      <c r="AA2445" s="561"/>
      <c r="AB2445" s="561">
        <v>2880</v>
      </c>
      <c r="AC2445" s="561"/>
      <c r="AD2445" s="561"/>
      <c r="AE2445" s="561"/>
      <c r="AF2445" s="561"/>
      <c r="AG2445" s="561">
        <v>2838.9845300000002</v>
      </c>
      <c r="AH2445" s="561">
        <v>1449</v>
      </c>
      <c r="AI2445" s="290" t="s">
        <v>310</v>
      </c>
      <c r="AJ2445" s="290" t="s">
        <v>983</v>
      </c>
    </row>
    <row r="2446" spans="2:36" x14ac:dyDescent="0.25">
      <c r="B2446" s="554">
        <v>2344</v>
      </c>
      <c r="C2446" s="555"/>
      <c r="D2446" s="556"/>
      <c r="E2446" s="290" t="s">
        <v>395</v>
      </c>
      <c r="F2446" s="559" t="s">
        <v>470</v>
      </c>
      <c r="G2446" s="290" t="s">
        <v>397</v>
      </c>
      <c r="H2446" s="183" t="str">
        <f>INDEX(Sector!$D$57:$D$776,MATCH('Energy consumption (raw)'!F2446,Sector!$C$57:$C$776,FALSE))</f>
        <v>Producing animal feed for livestock, poultry, aquatic products</v>
      </c>
      <c r="I2446" s="183" t="str">
        <f>IF(G2446=Sector!$B$50,Sector!$B$50,IF(G2446=Sector!$B$51,Sector!$B$51,IF(G2446=Sector!$B$53,Sector!$B$53,INDEX(Sector!$E$57:$E$776,MATCH('Energy consumption (raw)'!F2446,Sector!$C$57:$C$776,FALSE)))))</f>
        <v>10 Manufacture of food products</v>
      </c>
      <c r="J2446" s="561"/>
      <c r="K2446" s="561">
        <v>7657190</v>
      </c>
      <c r="L2446" s="561"/>
      <c r="M2446" s="561"/>
      <c r="N2446" s="561"/>
      <c r="O2446" s="561"/>
      <c r="P2446" s="561"/>
      <c r="Q2446" s="561"/>
      <c r="R2446" s="561"/>
      <c r="S2446" s="561"/>
      <c r="T2446" s="561"/>
      <c r="U2446" s="561"/>
      <c r="V2446" s="561"/>
      <c r="W2446" s="561"/>
      <c r="X2446" s="561"/>
      <c r="Y2446" s="561"/>
      <c r="Z2446" s="561"/>
      <c r="AA2446" s="561"/>
      <c r="AB2446" s="561"/>
      <c r="AC2446" s="561"/>
      <c r="AD2446" s="561"/>
      <c r="AE2446" s="561"/>
      <c r="AF2446" s="561"/>
      <c r="AG2446" s="561">
        <v>1181.5044170000001</v>
      </c>
      <c r="AH2446" s="561">
        <v>1077</v>
      </c>
      <c r="AI2446" s="290" t="s">
        <v>310</v>
      </c>
      <c r="AJ2446" s="290" t="s">
        <v>983</v>
      </c>
    </row>
    <row r="2447" spans="2:36" x14ac:dyDescent="0.25">
      <c r="B2447" s="554">
        <v>2345</v>
      </c>
      <c r="C2447" s="555"/>
      <c r="D2447" s="556"/>
      <c r="E2447" s="290" t="s">
        <v>395</v>
      </c>
      <c r="F2447" s="290" t="s">
        <v>759</v>
      </c>
      <c r="G2447" s="290" t="s">
        <v>397</v>
      </c>
      <c r="H2447" s="183" t="str">
        <f>INDEX(Sector!$D$57:$D$776,MATCH('Energy consumption (raw)'!F2447,Sector!$C$57:$C$776,FALSE))</f>
        <v>Processing and preserving aquatic products and aquatic products</v>
      </c>
      <c r="I2447" s="183" t="str">
        <f>IF(G2447=Sector!$B$50,Sector!$B$50,IF(G2447=Sector!$B$51,Sector!$B$51,IF(G2447=Sector!$B$53,Sector!$B$53,INDEX(Sector!$E$57:$E$776,MATCH('Energy consumption (raw)'!F2447,Sector!$C$57:$C$776,FALSE)))))</f>
        <v>10 Manufacture of food products</v>
      </c>
      <c r="J2447" s="561"/>
      <c r="K2447" s="561">
        <v>11025900</v>
      </c>
      <c r="L2447" s="561"/>
      <c r="M2447" s="561"/>
      <c r="N2447" s="561"/>
      <c r="O2447" s="561"/>
      <c r="P2447" s="561"/>
      <c r="Q2447" s="561"/>
      <c r="R2447" s="561"/>
      <c r="S2447" s="561"/>
      <c r="T2447" s="561"/>
      <c r="U2447" s="561"/>
      <c r="V2447" s="561"/>
      <c r="W2447" s="561"/>
      <c r="X2447" s="561"/>
      <c r="Y2447" s="561"/>
      <c r="Z2447" s="561"/>
      <c r="AA2447" s="561"/>
      <c r="AB2447" s="561"/>
      <c r="AC2447" s="561"/>
      <c r="AD2447" s="561"/>
      <c r="AE2447" s="561"/>
      <c r="AF2447" s="561"/>
      <c r="AG2447" s="561">
        <v>1701.29637</v>
      </c>
      <c r="AH2447" s="561">
        <v>1276.8340430000001</v>
      </c>
      <c r="AI2447" s="290" t="s">
        <v>310</v>
      </c>
      <c r="AJ2447" s="290" t="s">
        <v>983</v>
      </c>
    </row>
    <row r="2448" spans="2:36" x14ac:dyDescent="0.25">
      <c r="B2448" s="554">
        <v>2346</v>
      </c>
      <c r="C2448" s="555"/>
      <c r="D2448" s="556"/>
      <c r="E2448" s="290" t="s">
        <v>395</v>
      </c>
      <c r="F2448" s="290" t="s">
        <v>470</v>
      </c>
      <c r="G2448" s="290" t="s">
        <v>397</v>
      </c>
      <c r="H2448" s="183" t="str">
        <f>INDEX(Sector!$D$57:$D$776,MATCH('Energy consumption (raw)'!F2448,Sector!$C$57:$C$776,FALSE))</f>
        <v>Producing animal feed for livestock, poultry, aquatic products</v>
      </c>
      <c r="I2448" s="183" t="str">
        <f>IF(G2448=Sector!$B$50,Sector!$B$50,IF(G2448=Sector!$B$51,Sector!$B$51,IF(G2448=Sector!$B$53,Sector!$B$53,INDEX(Sector!$E$57:$E$776,MATCH('Energy consumption (raw)'!F2448,Sector!$C$57:$C$776,FALSE)))))</f>
        <v>10 Manufacture of food products</v>
      </c>
      <c r="J2448" s="561"/>
      <c r="K2448" s="561">
        <v>20166930</v>
      </c>
      <c r="L2448" s="561"/>
      <c r="M2448" s="561"/>
      <c r="N2448" s="561"/>
      <c r="O2448" s="561"/>
      <c r="P2448" s="561"/>
      <c r="Q2448" s="561"/>
      <c r="R2448" s="561"/>
      <c r="S2448" s="561"/>
      <c r="T2448" s="561"/>
      <c r="U2448" s="561"/>
      <c r="V2448" s="561"/>
      <c r="W2448" s="561"/>
      <c r="X2448" s="561"/>
      <c r="Y2448" s="561"/>
      <c r="Z2448" s="561"/>
      <c r="AA2448" s="561"/>
      <c r="AB2448" s="561">
        <v>41198</v>
      </c>
      <c r="AC2448" s="561"/>
      <c r="AD2448" s="561"/>
      <c r="AE2448" s="561"/>
      <c r="AF2448" s="561"/>
      <c r="AG2448" s="561">
        <v>18478.611299</v>
      </c>
      <c r="AH2448" s="561"/>
      <c r="AI2448" s="290" t="s">
        <v>310</v>
      </c>
      <c r="AJ2448" s="290" t="s">
        <v>983</v>
      </c>
    </row>
    <row r="2449" spans="2:36" x14ac:dyDescent="0.25">
      <c r="B2449" s="554">
        <v>2347</v>
      </c>
      <c r="C2449" s="555"/>
      <c r="D2449" s="556"/>
      <c r="E2449" s="290" t="s">
        <v>395</v>
      </c>
      <c r="F2449" s="290" t="s">
        <v>470</v>
      </c>
      <c r="G2449" s="290" t="s">
        <v>397</v>
      </c>
      <c r="H2449" s="183" t="str">
        <f>INDEX(Sector!$D$57:$D$776,MATCH('Energy consumption (raw)'!F2449,Sector!$C$57:$C$776,FALSE))</f>
        <v>Producing animal feed for livestock, poultry, aquatic products</v>
      </c>
      <c r="I2449" s="183" t="str">
        <f>IF(G2449=Sector!$B$50,Sector!$B$50,IF(G2449=Sector!$B$51,Sector!$B$51,IF(G2449=Sector!$B$53,Sector!$B$53,INDEX(Sector!$E$57:$E$776,MATCH('Energy consumption (raw)'!F2449,Sector!$C$57:$C$776,FALSE)))))</f>
        <v>10 Manufacture of food products</v>
      </c>
      <c r="J2449" s="561"/>
      <c r="K2449" s="561">
        <v>5896560</v>
      </c>
      <c r="L2449" s="561"/>
      <c r="M2449" s="561"/>
      <c r="N2449" s="561"/>
      <c r="O2449" s="561"/>
      <c r="P2449" s="561"/>
      <c r="Q2449" s="561"/>
      <c r="R2449" s="561"/>
      <c r="S2449" s="561">
        <v>5900</v>
      </c>
      <c r="T2449" s="561"/>
      <c r="U2449" s="561"/>
      <c r="V2449" s="561"/>
      <c r="W2449" s="561"/>
      <c r="X2449" s="561"/>
      <c r="Y2449" s="561"/>
      <c r="Z2449" s="561"/>
      <c r="AA2449" s="561"/>
      <c r="AB2449" s="561">
        <v>4400</v>
      </c>
      <c r="AC2449" s="561"/>
      <c r="AD2449" s="561"/>
      <c r="AE2449" s="561"/>
      <c r="AF2449" s="561"/>
      <c r="AG2449" s="561">
        <v>2556.2312080000002</v>
      </c>
      <c r="AH2449" s="561"/>
      <c r="AI2449" s="290" t="s">
        <v>310</v>
      </c>
      <c r="AJ2449" s="290" t="s">
        <v>983</v>
      </c>
    </row>
    <row r="2450" spans="2:36" x14ac:dyDescent="0.25">
      <c r="B2450" s="554">
        <v>2348</v>
      </c>
      <c r="C2450" s="555"/>
      <c r="D2450" s="556"/>
      <c r="E2450" s="290" t="s">
        <v>395</v>
      </c>
      <c r="F2450" s="290" t="s">
        <v>759</v>
      </c>
      <c r="G2450" s="290" t="s">
        <v>397</v>
      </c>
      <c r="H2450" s="183" t="str">
        <f>INDEX(Sector!$D$57:$D$776,MATCH('Energy consumption (raw)'!F2450,Sector!$C$57:$C$776,FALSE))</f>
        <v>Processing and preserving aquatic products and aquatic products</v>
      </c>
      <c r="I2450" s="183" t="str">
        <f>IF(G2450=Sector!$B$50,Sector!$B$50,IF(G2450=Sector!$B$51,Sector!$B$51,IF(G2450=Sector!$B$53,Sector!$B$53,INDEX(Sector!$E$57:$E$776,MATCH('Energy consumption (raw)'!F2450,Sector!$C$57:$C$776,FALSE)))))</f>
        <v>10 Manufacture of food products</v>
      </c>
      <c r="J2450" s="561"/>
      <c r="K2450" s="561">
        <v>21539700</v>
      </c>
      <c r="L2450" s="561"/>
      <c r="M2450" s="561"/>
      <c r="N2450" s="561"/>
      <c r="O2450" s="561"/>
      <c r="P2450" s="561"/>
      <c r="Q2450" s="561"/>
      <c r="R2450" s="561"/>
      <c r="S2450" s="561"/>
      <c r="T2450" s="561"/>
      <c r="U2450" s="561"/>
      <c r="V2450" s="561"/>
      <c r="W2450" s="561"/>
      <c r="X2450" s="561"/>
      <c r="Y2450" s="561"/>
      <c r="Z2450" s="561"/>
      <c r="AA2450" s="561"/>
      <c r="AB2450" s="561"/>
      <c r="AC2450" s="561"/>
      <c r="AD2450" s="561"/>
      <c r="AE2450" s="561"/>
      <c r="AF2450" s="561"/>
      <c r="AG2450" s="561">
        <v>3323.5757100000001</v>
      </c>
      <c r="AH2450" s="561"/>
      <c r="AI2450" s="290" t="s">
        <v>310</v>
      </c>
      <c r="AJ2450" s="290" t="s">
        <v>983</v>
      </c>
    </row>
    <row r="2451" spans="2:36" x14ac:dyDescent="0.25">
      <c r="B2451" s="554">
        <v>2349</v>
      </c>
      <c r="C2451" s="555"/>
      <c r="D2451" s="556"/>
      <c r="E2451" s="290" t="s">
        <v>395</v>
      </c>
      <c r="F2451" s="290" t="s">
        <v>759</v>
      </c>
      <c r="G2451" s="290" t="s">
        <v>397</v>
      </c>
      <c r="H2451" s="183" t="str">
        <f>INDEX(Sector!$D$57:$D$776,MATCH('Energy consumption (raw)'!F2451,Sector!$C$57:$C$776,FALSE))</f>
        <v>Processing and preserving aquatic products and aquatic products</v>
      </c>
      <c r="I2451" s="183" t="str">
        <f>IF(G2451=Sector!$B$50,Sector!$B$50,IF(G2451=Sector!$B$51,Sector!$B$51,IF(G2451=Sector!$B$53,Sector!$B$53,INDEX(Sector!$E$57:$E$776,MATCH('Energy consumption (raw)'!F2451,Sector!$C$57:$C$776,FALSE)))))</f>
        <v>10 Manufacture of food products</v>
      </c>
      <c r="J2451" s="561"/>
      <c r="K2451" s="561">
        <v>19577300</v>
      </c>
      <c r="L2451" s="561"/>
      <c r="M2451" s="561"/>
      <c r="N2451" s="561"/>
      <c r="O2451" s="561"/>
      <c r="P2451" s="561"/>
      <c r="Q2451" s="561"/>
      <c r="R2451" s="561"/>
      <c r="S2451" s="561"/>
      <c r="T2451" s="561"/>
      <c r="U2451" s="561"/>
      <c r="V2451" s="561"/>
      <c r="W2451" s="561"/>
      <c r="X2451" s="561"/>
      <c r="Y2451" s="561"/>
      <c r="Z2451" s="561"/>
      <c r="AA2451" s="561"/>
      <c r="AB2451" s="561"/>
      <c r="AC2451" s="561"/>
      <c r="AD2451" s="561"/>
      <c r="AE2451" s="561"/>
      <c r="AF2451" s="561"/>
      <c r="AG2451" s="561">
        <v>3020.7773900000002</v>
      </c>
      <c r="AH2451" s="561"/>
      <c r="AI2451" s="290" t="s">
        <v>310</v>
      </c>
      <c r="AJ2451" s="290" t="s">
        <v>983</v>
      </c>
    </row>
    <row r="2452" spans="2:36" x14ac:dyDescent="0.25">
      <c r="B2452" s="554">
        <v>2350</v>
      </c>
      <c r="C2452" s="555"/>
      <c r="D2452" s="556"/>
      <c r="E2452" s="290" t="s">
        <v>395</v>
      </c>
      <c r="F2452" s="559" t="s">
        <v>470</v>
      </c>
      <c r="G2452" s="290" t="s">
        <v>397</v>
      </c>
      <c r="H2452" s="183" t="str">
        <f>INDEX(Sector!$D$57:$D$776,MATCH('Energy consumption (raw)'!F2452,Sector!$C$57:$C$776,FALSE))</f>
        <v>Producing animal feed for livestock, poultry, aquatic products</v>
      </c>
      <c r="I2452" s="183" t="str">
        <f>IF(G2452=Sector!$B$50,Sector!$B$50,IF(G2452=Sector!$B$51,Sector!$B$51,IF(G2452=Sector!$B$53,Sector!$B$53,INDEX(Sector!$E$57:$E$776,MATCH('Energy consumption (raw)'!F2452,Sector!$C$57:$C$776,FALSE)))))</f>
        <v>10 Manufacture of food products</v>
      </c>
      <c r="J2452" s="561"/>
      <c r="K2452" s="561">
        <v>8317700</v>
      </c>
      <c r="L2452" s="561"/>
      <c r="M2452" s="561"/>
      <c r="N2452" s="561"/>
      <c r="O2452" s="561"/>
      <c r="P2452" s="561"/>
      <c r="Q2452" s="561"/>
      <c r="R2452" s="561"/>
      <c r="S2452" s="561"/>
      <c r="T2452" s="561"/>
      <c r="U2452" s="561"/>
      <c r="V2452" s="561"/>
      <c r="W2452" s="561"/>
      <c r="X2452" s="561"/>
      <c r="Y2452" s="561"/>
      <c r="Z2452" s="561"/>
      <c r="AA2452" s="561"/>
      <c r="AB2452" s="561"/>
      <c r="AC2452" s="561"/>
      <c r="AD2452" s="561"/>
      <c r="AE2452" s="561"/>
      <c r="AF2452" s="561"/>
      <c r="AG2452" s="561">
        <v>1283.42111</v>
      </c>
      <c r="AH2452" s="561"/>
      <c r="AI2452" s="290" t="s">
        <v>310</v>
      </c>
      <c r="AJ2452" s="290" t="s">
        <v>983</v>
      </c>
    </row>
    <row r="2453" spans="2:36" x14ac:dyDescent="0.25">
      <c r="B2453" s="554">
        <v>2351</v>
      </c>
      <c r="C2453" s="555"/>
      <c r="D2453" s="556"/>
      <c r="E2453" s="290" t="s">
        <v>395</v>
      </c>
      <c r="F2453" s="290" t="s">
        <v>759</v>
      </c>
      <c r="G2453" s="290" t="s">
        <v>397</v>
      </c>
      <c r="H2453" s="183" t="str">
        <f>INDEX(Sector!$D$57:$D$776,MATCH('Energy consumption (raw)'!F2453,Sector!$C$57:$C$776,FALSE))</f>
        <v>Processing and preserving aquatic products and aquatic products</v>
      </c>
      <c r="I2453" s="183" t="str">
        <f>IF(G2453=Sector!$B$50,Sector!$B$50,IF(G2453=Sector!$B$51,Sector!$B$51,IF(G2453=Sector!$B$53,Sector!$B$53,INDEX(Sector!$E$57:$E$776,MATCH('Energy consumption (raw)'!F2453,Sector!$C$57:$C$776,FALSE)))))</f>
        <v>10 Manufacture of food products</v>
      </c>
      <c r="J2453" s="561"/>
      <c r="K2453" s="561">
        <v>7610910</v>
      </c>
      <c r="L2453" s="561"/>
      <c r="M2453" s="561"/>
      <c r="N2453" s="561">
        <v>9.1</v>
      </c>
      <c r="O2453" s="561"/>
      <c r="P2453" s="561"/>
      <c r="Q2453" s="561"/>
      <c r="R2453" s="561"/>
      <c r="S2453" s="561"/>
      <c r="T2453" s="561"/>
      <c r="U2453" s="561"/>
      <c r="V2453" s="561"/>
      <c r="W2453" s="561"/>
      <c r="X2453" s="561"/>
      <c r="Y2453" s="561"/>
      <c r="Z2453" s="561"/>
      <c r="AA2453" s="561"/>
      <c r="AB2453" s="561"/>
      <c r="AC2453" s="561"/>
      <c r="AD2453" s="561"/>
      <c r="AE2453" s="561"/>
      <c r="AF2453" s="561"/>
      <c r="AG2453" s="561">
        <v>1180.7334129999999</v>
      </c>
      <c r="AH2453" s="561"/>
      <c r="AI2453" s="290" t="s">
        <v>310</v>
      </c>
      <c r="AJ2453" s="290" t="s">
        <v>983</v>
      </c>
    </row>
    <row r="2454" spans="2:36" x14ac:dyDescent="0.25">
      <c r="B2454" s="554">
        <v>2352</v>
      </c>
      <c r="C2454" s="555"/>
      <c r="D2454" s="556"/>
      <c r="E2454" s="290" t="s">
        <v>395</v>
      </c>
      <c r="F2454" s="290" t="s">
        <v>759</v>
      </c>
      <c r="G2454" s="290" t="s">
        <v>397</v>
      </c>
      <c r="H2454" s="183" t="str">
        <f>INDEX(Sector!$D$57:$D$776,MATCH('Energy consumption (raw)'!F2454,Sector!$C$57:$C$776,FALSE))</f>
        <v>Processing and preserving aquatic products and aquatic products</v>
      </c>
      <c r="I2454" s="183" t="str">
        <f>IF(G2454=Sector!$B$50,Sector!$B$50,IF(G2454=Sector!$B$51,Sector!$B$51,IF(G2454=Sector!$B$53,Sector!$B$53,INDEX(Sector!$E$57:$E$776,MATCH('Energy consumption (raw)'!F2454,Sector!$C$57:$C$776,FALSE)))))</f>
        <v>10 Manufacture of food products</v>
      </c>
      <c r="J2454" s="561">
        <v>22654900</v>
      </c>
      <c r="K2454" s="561">
        <v>22654900</v>
      </c>
      <c r="L2454" s="561"/>
      <c r="M2454" s="561"/>
      <c r="N2454" s="561"/>
      <c r="O2454" s="561"/>
      <c r="P2454" s="561"/>
      <c r="Q2454" s="561"/>
      <c r="R2454" s="561">
        <v>27.92</v>
      </c>
      <c r="S2454" s="561"/>
      <c r="T2454" s="561"/>
      <c r="U2454" s="561"/>
      <c r="V2454" s="561"/>
      <c r="W2454" s="561"/>
      <c r="X2454" s="561"/>
      <c r="Y2454" s="561"/>
      <c r="Z2454" s="561"/>
      <c r="AA2454" s="561"/>
      <c r="AB2454" s="561"/>
      <c r="AC2454" s="561"/>
      <c r="AD2454" s="561"/>
      <c r="AE2454" s="561"/>
      <c r="AF2454" s="561"/>
      <c r="AG2454" s="561">
        <v>3524.1294700000003</v>
      </c>
      <c r="AH2454" s="561">
        <v>3715</v>
      </c>
      <c r="AI2454" s="290" t="s">
        <v>310</v>
      </c>
      <c r="AJ2454" s="290" t="s">
        <v>394</v>
      </c>
    </row>
    <row r="2455" spans="2:36" x14ac:dyDescent="0.25">
      <c r="B2455" s="554">
        <v>2353</v>
      </c>
      <c r="C2455" s="555"/>
      <c r="D2455" s="556"/>
      <c r="E2455" s="290" t="s">
        <v>395</v>
      </c>
      <c r="F2455" s="290" t="s">
        <v>759</v>
      </c>
      <c r="G2455" s="290" t="s">
        <v>397</v>
      </c>
      <c r="H2455" s="183" t="str">
        <f>INDEX(Sector!$D$57:$D$776,MATCH('Energy consumption (raw)'!F2455,Sector!$C$57:$C$776,FALSE))</f>
        <v>Processing and preserving aquatic products and aquatic products</v>
      </c>
      <c r="I2455" s="183" t="str">
        <f>IF(G2455=Sector!$B$50,Sector!$B$50,IF(G2455=Sector!$B$51,Sector!$B$51,IF(G2455=Sector!$B$53,Sector!$B$53,INDEX(Sector!$E$57:$E$776,MATCH('Energy consumption (raw)'!F2455,Sector!$C$57:$C$776,FALSE)))))</f>
        <v>10 Manufacture of food products</v>
      </c>
      <c r="J2455" s="561">
        <v>11533200</v>
      </c>
      <c r="K2455" s="561">
        <v>11533200</v>
      </c>
      <c r="L2455" s="561"/>
      <c r="M2455" s="561"/>
      <c r="N2455" s="561"/>
      <c r="O2455" s="561"/>
      <c r="P2455" s="561"/>
      <c r="Q2455" s="561"/>
      <c r="R2455" s="561"/>
      <c r="S2455" s="561"/>
      <c r="T2455" s="561"/>
      <c r="U2455" s="561"/>
      <c r="V2455" s="561"/>
      <c r="W2455" s="561"/>
      <c r="X2455" s="561"/>
      <c r="Y2455" s="561"/>
      <c r="Z2455" s="561"/>
      <c r="AA2455" s="561"/>
      <c r="AB2455" s="561"/>
      <c r="AC2455" s="561"/>
      <c r="AD2455" s="561"/>
      <c r="AE2455" s="561"/>
      <c r="AF2455" s="561"/>
      <c r="AG2455" s="561">
        <v>1779.57276</v>
      </c>
      <c r="AH2455" s="561">
        <v>1475</v>
      </c>
      <c r="AI2455" s="290" t="s">
        <v>310</v>
      </c>
      <c r="AJ2455" s="290" t="s">
        <v>394</v>
      </c>
    </row>
    <row r="2456" spans="2:36" x14ac:dyDescent="0.25">
      <c r="B2456" s="554">
        <v>2354</v>
      </c>
      <c r="C2456" s="555"/>
      <c r="D2456" s="556"/>
      <c r="E2456" s="290" t="s">
        <v>395</v>
      </c>
      <c r="F2456" s="290" t="s">
        <v>759</v>
      </c>
      <c r="G2456" s="290" t="s">
        <v>397</v>
      </c>
      <c r="H2456" s="183" t="str">
        <f>INDEX(Sector!$D$57:$D$776,MATCH('Energy consumption (raw)'!F2456,Sector!$C$57:$C$776,FALSE))</f>
        <v>Processing and preserving aquatic products and aquatic products</v>
      </c>
      <c r="I2456" s="183" t="str">
        <f>IF(G2456=Sector!$B$50,Sector!$B$50,IF(G2456=Sector!$B$51,Sector!$B$51,IF(G2456=Sector!$B$53,Sector!$B$53,INDEX(Sector!$E$57:$E$776,MATCH('Energy consumption (raw)'!F2456,Sector!$C$57:$C$776,FALSE)))))</f>
        <v>10 Manufacture of food products</v>
      </c>
      <c r="J2456" s="561">
        <v>8278300</v>
      </c>
      <c r="K2456" s="561">
        <v>8278300</v>
      </c>
      <c r="L2456" s="561"/>
      <c r="M2456" s="561"/>
      <c r="N2456" s="561"/>
      <c r="O2456" s="561"/>
      <c r="P2456" s="561"/>
      <c r="Q2456" s="561"/>
      <c r="R2456" s="561"/>
      <c r="S2456" s="561"/>
      <c r="T2456" s="561"/>
      <c r="U2456" s="561"/>
      <c r="V2456" s="561"/>
      <c r="W2456" s="561"/>
      <c r="X2456" s="561"/>
      <c r="Y2456" s="561"/>
      <c r="Z2456" s="561"/>
      <c r="AA2456" s="561"/>
      <c r="AB2456" s="561"/>
      <c r="AC2456" s="561"/>
      <c r="AD2456" s="561"/>
      <c r="AE2456" s="561"/>
      <c r="AF2456" s="561"/>
      <c r="AG2456" s="561">
        <v>1277.34169</v>
      </c>
      <c r="AH2456" s="561"/>
      <c r="AI2456" s="290" t="s">
        <v>310</v>
      </c>
      <c r="AJ2456" s="290" t="s">
        <v>394</v>
      </c>
    </row>
    <row r="2457" spans="2:36" x14ac:dyDescent="0.25">
      <c r="B2457" s="554">
        <v>2355</v>
      </c>
      <c r="C2457" s="555"/>
      <c r="D2457" s="556"/>
      <c r="E2457" s="290" t="s">
        <v>395</v>
      </c>
      <c r="F2457" s="290" t="s">
        <v>393</v>
      </c>
      <c r="G2457" s="290" t="s">
        <v>397</v>
      </c>
      <c r="H2457" s="183" t="str">
        <f>INDEX(Sector!$D$57:$D$776,MATCH('Energy consumption (raw)'!F2457,Sector!$C$57:$C$776,FALSE))</f>
        <v>Milling and production of flour</v>
      </c>
      <c r="I2457" s="183" t="str">
        <f>IF(G2457=Sector!$B$50,Sector!$B$50,IF(G2457=Sector!$B$51,Sector!$B$51,IF(G2457=Sector!$B$53,Sector!$B$53,INDEX(Sector!$E$57:$E$776,MATCH('Energy consumption (raw)'!F2457,Sector!$C$57:$C$776,FALSE)))))</f>
        <v>10 Manufacture of food products</v>
      </c>
      <c r="J2457" s="561">
        <v>9315100</v>
      </c>
      <c r="K2457" s="561">
        <v>9315100</v>
      </c>
      <c r="L2457" s="561"/>
      <c r="M2457" s="561"/>
      <c r="N2457" s="561"/>
      <c r="O2457" s="561"/>
      <c r="P2457" s="561"/>
      <c r="Q2457" s="561"/>
      <c r="R2457" s="561"/>
      <c r="S2457" s="561"/>
      <c r="T2457" s="561"/>
      <c r="U2457" s="561"/>
      <c r="V2457" s="561"/>
      <c r="W2457" s="561"/>
      <c r="X2457" s="561"/>
      <c r="Y2457" s="561"/>
      <c r="Z2457" s="561"/>
      <c r="AA2457" s="561"/>
      <c r="AB2457" s="561"/>
      <c r="AC2457" s="561"/>
      <c r="AD2457" s="561"/>
      <c r="AE2457" s="561"/>
      <c r="AF2457" s="561"/>
      <c r="AG2457" s="561">
        <v>1437.3199300000001</v>
      </c>
      <c r="AH2457" s="561">
        <v>1233</v>
      </c>
      <c r="AI2457" s="290" t="s">
        <v>310</v>
      </c>
      <c r="AJ2457" s="290" t="s">
        <v>394</v>
      </c>
    </row>
    <row r="2458" spans="2:36" x14ac:dyDescent="0.25">
      <c r="B2458" s="554">
        <v>2356</v>
      </c>
      <c r="C2458" s="555"/>
      <c r="D2458" s="556"/>
      <c r="E2458" s="290" t="s">
        <v>395</v>
      </c>
      <c r="F2458" s="290" t="s">
        <v>984</v>
      </c>
      <c r="G2458" s="290" t="s">
        <v>397</v>
      </c>
      <c r="H2458" s="183" t="str">
        <f>INDEX(Sector!$D$57:$D$776,MATCH('Energy consumption (raw)'!F2458,Sector!$C$57:$C$776,FALSE))</f>
        <v>Activities of Hospitals</v>
      </c>
      <c r="I2458" s="183" t="str">
        <f>IF(G2458=Sector!$B$50,Sector!$B$50,IF(G2458=Sector!$B$51,Sector!$B$51,IF(G2458=Sector!$B$53,Sector!$B$53,INDEX(Sector!$E$57:$E$776,MATCH('Energy consumption (raw)'!F2458,Sector!$C$57:$C$776,FALSE)))))</f>
        <v>21 Manufacture of pharmaceuticals, medicinal chemical and botanical products</v>
      </c>
      <c r="J2458" s="561">
        <v>7894700</v>
      </c>
      <c r="K2458" s="561">
        <v>7894700</v>
      </c>
      <c r="L2458" s="561"/>
      <c r="M2458" s="561"/>
      <c r="N2458" s="561"/>
      <c r="O2458" s="561"/>
      <c r="P2458" s="561"/>
      <c r="Q2458" s="561"/>
      <c r="R2458" s="561"/>
      <c r="S2458" s="561"/>
      <c r="T2458" s="561"/>
      <c r="U2458" s="561"/>
      <c r="V2458" s="561"/>
      <c r="W2458" s="561"/>
      <c r="X2458" s="561"/>
      <c r="Y2458" s="561"/>
      <c r="Z2458" s="561"/>
      <c r="AA2458" s="561"/>
      <c r="AB2458" s="561"/>
      <c r="AC2458" s="561"/>
      <c r="AD2458" s="561"/>
      <c r="AE2458" s="561"/>
      <c r="AF2458" s="561"/>
      <c r="AG2458" s="561">
        <v>1218.15221</v>
      </c>
      <c r="AH2458" s="561">
        <v>1306</v>
      </c>
      <c r="AI2458" s="290" t="s">
        <v>310</v>
      </c>
      <c r="AJ2458" s="290" t="s">
        <v>394</v>
      </c>
    </row>
    <row r="2459" spans="2:36" x14ac:dyDescent="0.25">
      <c r="B2459" s="554">
        <v>2357</v>
      </c>
      <c r="C2459" s="555"/>
      <c r="D2459" s="556"/>
      <c r="E2459" s="290" t="s">
        <v>395</v>
      </c>
      <c r="F2459" s="290" t="s">
        <v>457</v>
      </c>
      <c r="G2459" s="290" t="s">
        <v>397</v>
      </c>
      <c r="H2459" s="183" t="str">
        <f>INDEX(Sector!$D$57:$D$776,MATCH('Energy consumption (raw)'!F2459,Sector!$C$57:$C$776,FALSE))</f>
        <v>Producing building materials from clay</v>
      </c>
      <c r="I2459" s="183" t="str">
        <f>IF(G2459=Sector!$B$50,Sector!$B$50,IF(G2459=Sector!$B$51,Sector!$B$51,IF(G2459=Sector!$B$53,Sector!$B$53,INDEX(Sector!$E$57:$E$776,MATCH('Energy consumption (raw)'!F2459,Sector!$C$57:$C$776,FALSE)))))</f>
        <v>23 Manufacture of other non-metallic mineral products</v>
      </c>
      <c r="J2459" s="561">
        <v>4234100</v>
      </c>
      <c r="K2459" s="561">
        <v>4234100</v>
      </c>
      <c r="L2459" s="561"/>
      <c r="M2459" s="561"/>
      <c r="N2459" s="561"/>
      <c r="O2459" s="561"/>
      <c r="P2459" s="561"/>
      <c r="Q2459" s="561"/>
      <c r="R2459" s="561">
        <v>52</v>
      </c>
      <c r="S2459" s="561"/>
      <c r="T2459" s="561"/>
      <c r="U2459" s="561"/>
      <c r="V2459" s="561"/>
      <c r="W2459" s="561"/>
      <c r="X2459" s="561"/>
      <c r="Y2459" s="561">
        <v>1500</v>
      </c>
      <c r="Z2459" s="561"/>
      <c r="AA2459" s="561"/>
      <c r="AB2459" s="561">
        <v>3050</v>
      </c>
      <c r="AC2459" s="561"/>
      <c r="AD2459" s="561"/>
      <c r="AE2459" s="561"/>
      <c r="AF2459" s="561"/>
      <c r="AG2459" s="561">
        <v>3479.0116300000004</v>
      </c>
      <c r="AH2459" s="561">
        <v>2255</v>
      </c>
      <c r="AI2459" s="290" t="s">
        <v>310</v>
      </c>
      <c r="AJ2459" s="290" t="s">
        <v>394</v>
      </c>
    </row>
    <row r="2460" spans="2:36" x14ac:dyDescent="0.25">
      <c r="B2460" s="554">
        <v>2358</v>
      </c>
      <c r="C2460" s="555"/>
      <c r="D2460" s="556"/>
      <c r="E2460" s="290" t="s">
        <v>395</v>
      </c>
      <c r="F2460" s="290" t="s">
        <v>985</v>
      </c>
      <c r="G2460" s="290" t="s">
        <v>397</v>
      </c>
      <c r="H2460" s="183" t="str">
        <f>INDEX(Sector!$D$57:$D$776,MATCH('Energy consumption (raw)'!F2460,Sector!$C$57:$C$776,FALSE))</f>
        <v>Cement production and trading</v>
      </c>
      <c r="I2460" s="183" t="str">
        <f>IF(G2460=Sector!$B$50,Sector!$B$50,IF(G2460=Sector!$B$51,Sector!$B$51,IF(G2460=Sector!$B$53,Sector!$B$53,INDEX(Sector!$E$57:$E$776,MATCH('Energy consumption (raw)'!F2460,Sector!$C$57:$C$776,FALSE)))))</f>
        <v>23 Manufacture of other non-metallic mineral products</v>
      </c>
      <c r="J2460" s="561">
        <v>13942000</v>
      </c>
      <c r="K2460" s="561">
        <v>13942000</v>
      </c>
      <c r="L2460" s="561"/>
      <c r="M2460" s="561"/>
      <c r="N2460" s="561"/>
      <c r="O2460" s="561"/>
      <c r="P2460" s="561"/>
      <c r="Q2460" s="561"/>
      <c r="R2460" s="561">
        <v>93</v>
      </c>
      <c r="S2460" s="561"/>
      <c r="T2460" s="561"/>
      <c r="U2460" s="561"/>
      <c r="V2460" s="561"/>
      <c r="W2460" s="561"/>
      <c r="X2460" s="561"/>
      <c r="Y2460" s="561"/>
      <c r="Z2460" s="561"/>
      <c r="AA2460" s="561"/>
      <c r="AB2460" s="561"/>
      <c r="AC2460" s="561"/>
      <c r="AD2460" s="561"/>
      <c r="AE2460" s="561"/>
      <c r="AF2460" s="561"/>
      <c r="AG2460" s="561">
        <v>2246.1106000000004</v>
      </c>
      <c r="AH2460" s="561">
        <v>2239</v>
      </c>
      <c r="AI2460" s="290" t="s">
        <v>310</v>
      </c>
      <c r="AJ2460" s="290" t="s">
        <v>394</v>
      </c>
    </row>
    <row r="2461" spans="2:36" x14ac:dyDescent="0.25">
      <c r="B2461" s="554">
        <v>2359</v>
      </c>
      <c r="C2461" s="555"/>
      <c r="D2461" s="556"/>
      <c r="E2461" s="290" t="s">
        <v>395</v>
      </c>
      <c r="F2461" s="290" t="s">
        <v>759</v>
      </c>
      <c r="G2461" s="290" t="s">
        <v>397</v>
      </c>
      <c r="H2461" s="183" t="str">
        <f>INDEX(Sector!$D$57:$D$776,MATCH('Energy consumption (raw)'!F2461,Sector!$C$57:$C$776,FALSE))</f>
        <v>Processing and preserving aquatic products and aquatic products</v>
      </c>
      <c r="I2461" s="183" t="str">
        <f>IF(G2461=Sector!$B$50,Sector!$B$50,IF(G2461=Sector!$B$51,Sector!$B$51,IF(G2461=Sector!$B$53,Sector!$B$53,INDEX(Sector!$E$57:$E$776,MATCH('Energy consumption (raw)'!F2461,Sector!$C$57:$C$776,FALSE)))))</f>
        <v>10 Manufacture of food products</v>
      </c>
      <c r="J2461" s="561">
        <v>22134300</v>
      </c>
      <c r="K2461" s="561">
        <v>14967800</v>
      </c>
      <c r="L2461" s="561"/>
      <c r="M2461" s="561"/>
      <c r="N2461" s="561"/>
      <c r="O2461" s="561"/>
      <c r="P2461" s="561"/>
      <c r="Q2461" s="561"/>
      <c r="R2461" s="561">
        <v>4</v>
      </c>
      <c r="S2461" s="561"/>
      <c r="T2461" s="561"/>
      <c r="U2461" s="561"/>
      <c r="V2461" s="561"/>
      <c r="W2461" s="561"/>
      <c r="X2461" s="561"/>
      <c r="Y2461" s="561"/>
      <c r="Z2461" s="561"/>
      <c r="AA2461" s="561"/>
      <c r="AB2461" s="561"/>
      <c r="AC2461" s="561"/>
      <c r="AD2461" s="561"/>
      <c r="AE2461" s="561"/>
      <c r="AF2461" s="561"/>
      <c r="AG2461" s="561">
        <v>2313.6115399999999</v>
      </c>
      <c r="AH2461" s="561">
        <v>2668</v>
      </c>
      <c r="AI2461" s="290" t="s">
        <v>310</v>
      </c>
      <c r="AJ2461" s="290" t="s">
        <v>394</v>
      </c>
    </row>
    <row r="2462" spans="2:36" x14ac:dyDescent="0.25">
      <c r="B2462" s="554">
        <v>2360</v>
      </c>
      <c r="C2462" s="555"/>
      <c r="D2462" s="556"/>
      <c r="E2462" s="290" t="s">
        <v>395</v>
      </c>
      <c r="F2462" s="290" t="s">
        <v>759</v>
      </c>
      <c r="G2462" s="290" t="s">
        <v>397</v>
      </c>
      <c r="H2462" s="183" t="str">
        <f>INDEX(Sector!$D$57:$D$776,MATCH('Energy consumption (raw)'!F2462,Sector!$C$57:$C$776,FALSE))</f>
        <v>Processing and preserving aquatic products and aquatic products</v>
      </c>
      <c r="I2462" s="183" t="str">
        <f>IF(G2462=Sector!$B$50,Sector!$B$50,IF(G2462=Sector!$B$51,Sector!$B$51,IF(G2462=Sector!$B$53,Sector!$B$53,INDEX(Sector!$E$57:$E$776,MATCH('Energy consumption (raw)'!F2462,Sector!$C$57:$C$776,FALSE)))))</f>
        <v>10 Manufacture of food products</v>
      </c>
      <c r="J2462" s="561">
        <v>8994600</v>
      </c>
      <c r="K2462" s="561">
        <v>9177700</v>
      </c>
      <c r="L2462" s="561"/>
      <c r="M2462" s="561"/>
      <c r="N2462" s="561"/>
      <c r="O2462" s="561"/>
      <c r="P2462" s="561"/>
      <c r="Q2462" s="561"/>
      <c r="R2462" s="561">
        <v>6.5</v>
      </c>
      <c r="S2462" s="561"/>
      <c r="T2462" s="561"/>
      <c r="U2462" s="561"/>
      <c r="V2462" s="561"/>
      <c r="W2462" s="561"/>
      <c r="X2462" s="561"/>
      <c r="Y2462" s="561"/>
      <c r="Z2462" s="561"/>
      <c r="AA2462" s="561"/>
      <c r="AB2462" s="561"/>
      <c r="AC2462" s="561"/>
      <c r="AD2462" s="561"/>
      <c r="AE2462" s="561"/>
      <c r="AF2462" s="561"/>
      <c r="AG2462" s="561">
        <v>1422.7491100000002</v>
      </c>
      <c r="AH2462" s="561">
        <v>1828</v>
      </c>
      <c r="AI2462" s="290" t="s">
        <v>310</v>
      </c>
      <c r="AJ2462" s="290" t="s">
        <v>394</v>
      </c>
    </row>
    <row r="2463" spans="2:36" x14ac:dyDescent="0.25">
      <c r="B2463" s="554">
        <v>2361</v>
      </c>
      <c r="C2463" s="555"/>
      <c r="D2463" s="556"/>
      <c r="E2463" s="290" t="s">
        <v>395</v>
      </c>
      <c r="F2463" s="290" t="s">
        <v>759</v>
      </c>
      <c r="G2463" s="290" t="s">
        <v>397</v>
      </c>
      <c r="H2463" s="183" t="str">
        <f>INDEX(Sector!$D$57:$D$776,MATCH('Energy consumption (raw)'!F2463,Sector!$C$57:$C$776,FALSE))</f>
        <v>Processing and preserving aquatic products and aquatic products</v>
      </c>
      <c r="I2463" s="183" t="str">
        <f>IF(G2463=Sector!$B$50,Sector!$B$50,IF(G2463=Sector!$B$51,Sector!$B$51,IF(G2463=Sector!$B$53,Sector!$B$53,INDEX(Sector!$E$57:$E$776,MATCH('Energy consumption (raw)'!F2463,Sector!$C$57:$C$776,FALSE)))))</f>
        <v>10 Manufacture of food products</v>
      </c>
      <c r="J2463" s="561">
        <v>9728200</v>
      </c>
      <c r="K2463" s="561">
        <v>9728200</v>
      </c>
      <c r="L2463" s="561"/>
      <c r="M2463" s="561"/>
      <c r="N2463" s="561"/>
      <c r="O2463" s="561"/>
      <c r="P2463" s="561"/>
      <c r="Q2463" s="561"/>
      <c r="R2463" s="561">
        <v>13.95</v>
      </c>
      <c r="S2463" s="561"/>
      <c r="T2463" s="561"/>
      <c r="U2463" s="561"/>
      <c r="V2463" s="561"/>
      <c r="W2463" s="561"/>
      <c r="X2463" s="561"/>
      <c r="Y2463" s="561"/>
      <c r="Z2463" s="561"/>
      <c r="AA2463" s="561"/>
      <c r="AB2463" s="561"/>
      <c r="AC2463" s="561"/>
      <c r="AD2463" s="561"/>
      <c r="AE2463" s="561"/>
      <c r="AF2463" s="561"/>
      <c r="AG2463" s="561">
        <v>1515.2902600000002</v>
      </c>
      <c r="AH2463" s="561">
        <v>1647</v>
      </c>
      <c r="AI2463" s="290" t="s">
        <v>310</v>
      </c>
      <c r="AJ2463" s="290" t="s">
        <v>394</v>
      </c>
    </row>
    <row r="2464" spans="2:36" x14ac:dyDescent="0.25">
      <c r="B2464" s="554">
        <v>2362</v>
      </c>
      <c r="C2464" s="555"/>
      <c r="D2464" s="556"/>
      <c r="E2464" s="290" t="s">
        <v>395</v>
      </c>
      <c r="F2464" s="290" t="s">
        <v>457</v>
      </c>
      <c r="G2464" s="290" t="s">
        <v>397</v>
      </c>
      <c r="H2464" s="183" t="str">
        <f>INDEX(Sector!$D$57:$D$776,MATCH('Energy consumption (raw)'!F2464,Sector!$C$57:$C$776,FALSE))</f>
        <v>Producing building materials from clay</v>
      </c>
      <c r="I2464" s="183" t="str">
        <f>IF(G2464=Sector!$B$50,Sector!$B$50,IF(G2464=Sector!$B$51,Sector!$B$51,IF(G2464=Sector!$B$53,Sector!$B$53,INDEX(Sector!$E$57:$E$776,MATCH('Energy consumption (raw)'!F2464,Sector!$C$57:$C$776,FALSE)))))</f>
        <v>23 Manufacture of other non-metallic mineral products</v>
      </c>
      <c r="J2464" s="561">
        <v>2046073</v>
      </c>
      <c r="K2464" s="561">
        <v>2046073</v>
      </c>
      <c r="L2464" s="561"/>
      <c r="M2464" s="561"/>
      <c r="N2464" s="561">
        <v>2924</v>
      </c>
      <c r="O2464" s="561"/>
      <c r="P2464" s="561"/>
      <c r="Q2464" s="561"/>
      <c r="R2464" s="561">
        <v>220.34399999999999</v>
      </c>
      <c r="S2464" s="561"/>
      <c r="T2464" s="561"/>
      <c r="U2464" s="561"/>
      <c r="V2464" s="561"/>
      <c r="W2464" s="561"/>
      <c r="X2464" s="561"/>
      <c r="Y2464" s="561"/>
      <c r="Z2464" s="561"/>
      <c r="AA2464" s="561"/>
      <c r="AB2464" s="561">
        <v>2141.9569999999999</v>
      </c>
      <c r="AC2464" s="561"/>
      <c r="AD2464" s="561"/>
      <c r="AE2464" s="561"/>
      <c r="AF2464" s="561"/>
      <c r="AG2464" s="561">
        <v>3386.2099048999999</v>
      </c>
      <c r="AH2464" s="561">
        <v>2593</v>
      </c>
      <c r="AI2464" s="290" t="s">
        <v>310</v>
      </c>
      <c r="AJ2464" s="290" t="s">
        <v>394</v>
      </c>
    </row>
    <row r="2465" spans="2:36" x14ac:dyDescent="0.25">
      <c r="B2465" s="554">
        <v>2363</v>
      </c>
      <c r="C2465" s="555"/>
      <c r="D2465" s="556"/>
      <c r="E2465" s="290" t="s">
        <v>395</v>
      </c>
      <c r="F2465" s="290" t="s">
        <v>461</v>
      </c>
      <c r="G2465" s="290" t="s">
        <v>397</v>
      </c>
      <c r="H2465" s="183" t="str">
        <f>INDEX(Sector!$D$57:$D$776,MATCH('Energy consumption (raw)'!F2465,Sector!$C$57:$C$776,FALSE))</f>
        <v>Iron and steel production</v>
      </c>
      <c r="I2465" s="183" t="str">
        <f>IF(G2465=Sector!$B$50,Sector!$B$50,IF(G2465=Sector!$B$51,Sector!$B$51,IF(G2465=Sector!$B$53,Sector!$B$53,INDEX(Sector!$E$57:$E$776,MATCH('Energy consumption (raw)'!F2465,Sector!$C$57:$C$776,FALSE)))))</f>
        <v>24 Manufacture of basic metals</v>
      </c>
      <c r="J2465" s="561">
        <v>14849600</v>
      </c>
      <c r="K2465" s="561">
        <v>15769700</v>
      </c>
      <c r="L2465" s="561"/>
      <c r="M2465" s="561"/>
      <c r="N2465" s="561"/>
      <c r="O2465" s="561"/>
      <c r="P2465" s="561"/>
      <c r="Q2465" s="561"/>
      <c r="R2465" s="561"/>
      <c r="S2465" s="561"/>
      <c r="T2465" s="561"/>
      <c r="U2465" s="561"/>
      <c r="V2465" s="561"/>
      <c r="W2465" s="561"/>
      <c r="X2465" s="561"/>
      <c r="Y2465" s="561"/>
      <c r="Z2465" s="561"/>
      <c r="AA2465" s="561"/>
      <c r="AB2465" s="561"/>
      <c r="AC2465" s="561"/>
      <c r="AD2465" s="561"/>
      <c r="AE2465" s="561"/>
      <c r="AF2465" s="561"/>
      <c r="AG2465" s="561">
        <v>2433.2647100000004</v>
      </c>
      <c r="AH2465" s="561">
        <v>3023</v>
      </c>
      <c r="AI2465" s="290" t="s">
        <v>310</v>
      </c>
      <c r="AJ2465" s="290" t="s">
        <v>394</v>
      </c>
    </row>
    <row r="2466" spans="2:36" x14ac:dyDescent="0.25">
      <c r="B2466" s="554">
        <v>2364</v>
      </c>
      <c r="C2466" s="555"/>
      <c r="D2466" s="556"/>
      <c r="E2466" s="290" t="s">
        <v>395</v>
      </c>
      <c r="F2466" s="290" t="s">
        <v>759</v>
      </c>
      <c r="G2466" s="290" t="s">
        <v>397</v>
      </c>
      <c r="H2466" s="183" t="str">
        <f>INDEX(Sector!$D$57:$D$776,MATCH('Energy consumption (raw)'!F2466,Sector!$C$57:$C$776,FALSE))</f>
        <v>Processing and preserving aquatic products and aquatic products</v>
      </c>
      <c r="I2466" s="183" t="str">
        <f>IF(G2466=Sector!$B$50,Sector!$B$50,IF(G2466=Sector!$B$51,Sector!$B$51,IF(G2466=Sector!$B$53,Sector!$B$53,INDEX(Sector!$E$57:$E$776,MATCH('Energy consumption (raw)'!F2466,Sector!$C$57:$C$776,FALSE)))))</f>
        <v>10 Manufacture of food products</v>
      </c>
      <c r="J2466" s="561">
        <v>12407900</v>
      </c>
      <c r="K2466" s="561">
        <v>12407900</v>
      </c>
      <c r="L2466" s="561"/>
      <c r="M2466" s="561"/>
      <c r="N2466" s="561"/>
      <c r="O2466" s="561"/>
      <c r="P2466" s="561"/>
      <c r="Q2466" s="561"/>
      <c r="R2466" s="561">
        <v>6.6520000000000001</v>
      </c>
      <c r="S2466" s="561"/>
      <c r="T2466" s="561"/>
      <c r="U2466" s="561"/>
      <c r="V2466" s="561"/>
      <c r="W2466" s="561"/>
      <c r="X2466" s="561"/>
      <c r="Y2466" s="561"/>
      <c r="Z2466" s="561"/>
      <c r="AA2466" s="561"/>
      <c r="AB2466" s="561"/>
      <c r="AC2466" s="561"/>
      <c r="AD2466" s="561"/>
      <c r="AE2466" s="561"/>
      <c r="AF2466" s="561"/>
      <c r="AG2466" s="561">
        <v>1921.32401</v>
      </c>
      <c r="AH2466" s="561">
        <v>2241</v>
      </c>
      <c r="AI2466" s="290" t="s">
        <v>310</v>
      </c>
      <c r="AJ2466" s="290" t="s">
        <v>394</v>
      </c>
    </row>
    <row r="2467" spans="2:36" x14ac:dyDescent="0.25">
      <c r="B2467" s="554">
        <v>2365</v>
      </c>
      <c r="C2467" s="555"/>
      <c r="D2467" s="556"/>
      <c r="E2467" s="290" t="s">
        <v>395</v>
      </c>
      <c r="F2467" s="290" t="s">
        <v>573</v>
      </c>
      <c r="G2467" s="290" t="s">
        <v>397</v>
      </c>
      <c r="H2467" s="183" t="str">
        <f>INDEX(Sector!$D$57:$D$776,MATCH('Energy consumption (raw)'!F2467,Sector!$C$57:$C$776,FALSE))</f>
        <v>Producing shoes</v>
      </c>
      <c r="I2467" s="183" t="str">
        <f>IF(G2467=Sector!$B$50,Sector!$B$50,IF(G2467=Sector!$B$51,Sector!$B$51,IF(G2467=Sector!$B$53,Sector!$B$53,INDEX(Sector!$E$57:$E$776,MATCH('Energy consumption (raw)'!F2467,Sector!$C$57:$C$776,FALSE)))))</f>
        <v>14 Manufacture of wearing apparel</v>
      </c>
      <c r="J2467" s="561">
        <v>18082000</v>
      </c>
      <c r="K2467" s="561">
        <v>18082000</v>
      </c>
      <c r="L2467" s="561"/>
      <c r="M2467" s="561"/>
      <c r="N2467" s="561"/>
      <c r="O2467" s="561"/>
      <c r="P2467" s="561"/>
      <c r="Q2467" s="561"/>
      <c r="R2467" s="561">
        <v>19.167999999999999</v>
      </c>
      <c r="S2467" s="561"/>
      <c r="T2467" s="561"/>
      <c r="U2467" s="561"/>
      <c r="V2467" s="561">
        <v>14.247999999999999</v>
      </c>
      <c r="W2467" s="561"/>
      <c r="X2467" s="561">
        <v>9.6699999999999998E-4</v>
      </c>
      <c r="Y2467" s="561">
        <v>0.8</v>
      </c>
      <c r="Z2467" s="561"/>
      <c r="AA2467" s="561"/>
      <c r="AB2467" s="561"/>
      <c r="AC2467" s="561"/>
      <c r="AD2467" s="561"/>
      <c r="AE2467" s="561"/>
      <c r="AF2467" s="561"/>
      <c r="AG2467" s="561">
        <v>2826.3066599999997</v>
      </c>
      <c r="AH2467" s="561">
        <v>2024</v>
      </c>
      <c r="AI2467" s="290" t="s">
        <v>310</v>
      </c>
      <c r="AJ2467" s="290" t="s">
        <v>394</v>
      </c>
    </row>
    <row r="2468" spans="2:36" x14ac:dyDescent="0.25">
      <c r="B2468" s="554">
        <v>2366</v>
      </c>
      <c r="C2468" s="555"/>
      <c r="D2468" s="556"/>
      <c r="E2468" s="290" t="s">
        <v>395</v>
      </c>
      <c r="F2468" s="290" t="s">
        <v>759</v>
      </c>
      <c r="G2468" s="290" t="s">
        <v>397</v>
      </c>
      <c r="H2468" s="183" t="str">
        <f>INDEX(Sector!$D$57:$D$776,MATCH('Energy consumption (raw)'!F2468,Sector!$C$57:$C$776,FALSE))</f>
        <v>Processing and preserving aquatic products and aquatic products</v>
      </c>
      <c r="I2468" s="183" t="str">
        <f>IF(G2468=Sector!$B$50,Sector!$B$50,IF(G2468=Sector!$B$51,Sector!$B$51,IF(G2468=Sector!$B$53,Sector!$B$53,INDEX(Sector!$E$57:$E$776,MATCH('Energy consumption (raw)'!F2468,Sector!$C$57:$C$776,FALSE)))))</f>
        <v>10 Manufacture of food products</v>
      </c>
      <c r="J2468" s="561">
        <v>8157800</v>
      </c>
      <c r="K2468" s="561">
        <v>8157800</v>
      </c>
      <c r="L2468" s="561"/>
      <c r="M2468" s="561"/>
      <c r="N2468" s="561"/>
      <c r="O2468" s="561"/>
      <c r="P2468" s="561"/>
      <c r="Q2468" s="561"/>
      <c r="R2468" s="561">
        <v>4.78</v>
      </c>
      <c r="S2468" s="561"/>
      <c r="T2468" s="561"/>
      <c r="U2468" s="561"/>
      <c r="V2468" s="561"/>
      <c r="W2468" s="561"/>
      <c r="X2468" s="561"/>
      <c r="Y2468" s="561"/>
      <c r="Z2468" s="561"/>
      <c r="AA2468" s="561"/>
      <c r="AB2468" s="561"/>
      <c r="AC2468" s="561"/>
      <c r="AD2468" s="561"/>
      <c r="AE2468" s="561"/>
      <c r="AF2468" s="561"/>
      <c r="AG2468" s="561">
        <v>1263.6241400000001</v>
      </c>
      <c r="AH2468" s="561">
        <v>1442</v>
      </c>
      <c r="AI2468" s="290" t="s">
        <v>310</v>
      </c>
      <c r="AJ2468" s="290" t="s">
        <v>394</v>
      </c>
    </row>
    <row r="2469" spans="2:36" x14ac:dyDescent="0.25">
      <c r="B2469" s="554">
        <v>2367</v>
      </c>
      <c r="C2469" s="555"/>
      <c r="D2469" s="556"/>
      <c r="E2469" s="290" t="s">
        <v>395</v>
      </c>
      <c r="F2469" s="290" t="s">
        <v>461</v>
      </c>
      <c r="G2469" s="290" t="s">
        <v>397</v>
      </c>
      <c r="H2469" s="183" t="str">
        <f>INDEX(Sector!$D$57:$D$776,MATCH('Energy consumption (raw)'!F2469,Sector!$C$57:$C$776,FALSE))</f>
        <v>Iron and steel production</v>
      </c>
      <c r="I2469" s="183" t="str">
        <f>IF(G2469=Sector!$B$50,Sector!$B$50,IF(G2469=Sector!$B$51,Sector!$B$51,IF(G2469=Sector!$B$53,Sector!$B$53,INDEX(Sector!$E$57:$E$776,MATCH('Energy consumption (raw)'!F2469,Sector!$C$57:$C$776,FALSE)))))</f>
        <v>24 Manufacture of basic metals</v>
      </c>
      <c r="J2469" s="561"/>
      <c r="K2469" s="561">
        <v>22597400</v>
      </c>
      <c r="L2469" s="561"/>
      <c r="M2469" s="561"/>
      <c r="N2469" s="561"/>
      <c r="O2469" s="561"/>
      <c r="P2469" s="561"/>
      <c r="Q2469" s="561"/>
      <c r="R2469" s="561">
        <v>155.952</v>
      </c>
      <c r="S2469" s="561"/>
      <c r="T2469" s="561"/>
      <c r="U2469" s="561"/>
      <c r="V2469" s="561"/>
      <c r="W2469" s="561"/>
      <c r="X2469" s="561"/>
      <c r="Y2469" s="561"/>
      <c r="Z2469" s="561"/>
      <c r="AA2469" s="561"/>
      <c r="AB2469" s="561"/>
      <c r="AC2469" s="561"/>
      <c r="AD2469" s="561"/>
      <c r="AE2469" s="561"/>
      <c r="AF2469" s="561"/>
      <c r="AG2469" s="561">
        <v>3645.8498600000003</v>
      </c>
      <c r="AH2469" s="561">
        <v>3440</v>
      </c>
      <c r="AI2469" s="290" t="s">
        <v>310</v>
      </c>
      <c r="AJ2469" s="290" t="s">
        <v>394</v>
      </c>
    </row>
    <row r="2470" spans="2:36" x14ac:dyDescent="0.25">
      <c r="B2470" s="554">
        <v>2368</v>
      </c>
      <c r="C2470" s="555"/>
      <c r="D2470" s="556"/>
      <c r="E2470" s="290" t="s">
        <v>395</v>
      </c>
      <c r="F2470" s="290" t="s">
        <v>986</v>
      </c>
      <c r="G2470" s="290" t="s">
        <v>397</v>
      </c>
      <c r="H2470" s="183" t="str">
        <f>INDEX(Sector!$D$57:$D$776,MATCH('Energy consumption (raw)'!F2470,Sector!$C$57:$C$776,FALSE))</f>
        <v>Shipbuilding</v>
      </c>
      <c r="I2470" s="183" t="str">
        <f>IF(G2470=Sector!$B$50,Sector!$B$50,IF(G2470=Sector!$B$51,Sector!$B$51,IF(G2470=Sector!$B$53,Sector!$B$53,INDEX(Sector!$E$57:$E$776,MATCH('Energy consumption (raw)'!F2470,Sector!$C$57:$C$776,FALSE)))))</f>
        <v>30 Manufacture of other transport equipment</v>
      </c>
      <c r="J2470" s="561">
        <v>7008200</v>
      </c>
      <c r="K2470" s="561">
        <v>7656490</v>
      </c>
      <c r="L2470" s="561"/>
      <c r="M2470" s="561"/>
      <c r="N2470" s="561"/>
      <c r="O2470" s="561"/>
      <c r="P2470" s="561"/>
      <c r="Q2470" s="561"/>
      <c r="R2470" s="561">
        <v>8.3360000000000003</v>
      </c>
      <c r="S2470" s="561"/>
      <c r="T2470" s="561"/>
      <c r="U2470" s="561"/>
      <c r="V2470" s="561"/>
      <c r="W2470" s="561"/>
      <c r="X2470" s="561"/>
      <c r="Y2470" s="561"/>
      <c r="Z2470" s="561"/>
      <c r="AA2470" s="561"/>
      <c r="AB2470" s="561"/>
      <c r="AC2470" s="561"/>
      <c r="AD2470" s="561"/>
      <c r="AE2470" s="561"/>
      <c r="AF2470" s="561"/>
      <c r="AG2470" s="561">
        <v>1189.8991270000001</v>
      </c>
      <c r="AH2470" s="561">
        <v>1510</v>
      </c>
      <c r="AI2470" s="290" t="s">
        <v>310</v>
      </c>
      <c r="AJ2470" s="290" t="s">
        <v>394</v>
      </c>
    </row>
    <row r="2471" spans="2:36" x14ac:dyDescent="0.25">
      <c r="B2471" s="554">
        <v>2369</v>
      </c>
      <c r="C2471" s="555"/>
      <c r="D2471" s="556"/>
      <c r="E2471" s="290" t="s">
        <v>395</v>
      </c>
      <c r="F2471" s="290" t="s">
        <v>759</v>
      </c>
      <c r="G2471" s="290" t="s">
        <v>397</v>
      </c>
      <c r="H2471" s="183" t="str">
        <f>INDEX(Sector!$D$57:$D$776,MATCH('Energy consumption (raw)'!F2471,Sector!$C$57:$C$776,FALSE))</f>
        <v>Processing and preserving aquatic products and aquatic products</v>
      </c>
      <c r="I2471" s="183" t="str">
        <f>IF(G2471=Sector!$B$50,Sector!$B$50,IF(G2471=Sector!$B$51,Sector!$B$51,IF(G2471=Sector!$B$53,Sector!$B$53,INDEX(Sector!$E$57:$E$776,MATCH('Energy consumption (raw)'!F2471,Sector!$C$57:$C$776,FALSE)))))</f>
        <v>10 Manufacture of food products</v>
      </c>
      <c r="J2471" s="561">
        <v>8511400</v>
      </c>
      <c r="K2471" s="561">
        <v>8511400</v>
      </c>
      <c r="L2471" s="561"/>
      <c r="M2471" s="561"/>
      <c r="N2471" s="561"/>
      <c r="O2471" s="561"/>
      <c r="P2471" s="561"/>
      <c r="Q2471" s="561"/>
      <c r="R2471" s="561"/>
      <c r="S2471" s="561"/>
      <c r="T2471" s="561"/>
      <c r="U2471" s="561"/>
      <c r="V2471" s="561"/>
      <c r="W2471" s="561"/>
      <c r="X2471" s="561"/>
      <c r="Y2471" s="561"/>
      <c r="Z2471" s="561"/>
      <c r="AA2471" s="561"/>
      <c r="AB2471" s="561"/>
      <c r="AC2471" s="561"/>
      <c r="AD2471" s="561"/>
      <c r="AE2471" s="561"/>
      <c r="AF2471" s="561"/>
      <c r="AG2471" s="561">
        <v>1313.3090200000001</v>
      </c>
      <c r="AH2471" s="561">
        <v>1550</v>
      </c>
      <c r="AI2471" s="290" t="s">
        <v>310</v>
      </c>
      <c r="AJ2471" s="290" t="s">
        <v>394</v>
      </c>
    </row>
    <row r="2472" spans="2:36" x14ac:dyDescent="0.25">
      <c r="B2472" s="554">
        <v>2370</v>
      </c>
      <c r="C2472" s="555"/>
      <c r="D2472" s="556"/>
      <c r="E2472" s="290" t="s">
        <v>395</v>
      </c>
      <c r="F2472" s="290" t="s">
        <v>759</v>
      </c>
      <c r="G2472" s="290" t="s">
        <v>397</v>
      </c>
      <c r="H2472" s="183" t="str">
        <f>INDEX(Sector!$D$57:$D$776,MATCH('Energy consumption (raw)'!F2472,Sector!$C$57:$C$776,FALSE))</f>
        <v>Processing and preserving aquatic products and aquatic products</v>
      </c>
      <c r="I2472" s="183" t="str">
        <f>IF(G2472=Sector!$B$50,Sector!$B$50,IF(G2472=Sector!$B$51,Sector!$B$51,IF(G2472=Sector!$B$53,Sector!$B$53,INDEX(Sector!$E$57:$E$776,MATCH('Energy consumption (raw)'!F2472,Sector!$C$57:$C$776,FALSE)))))</f>
        <v>10 Manufacture of food products</v>
      </c>
      <c r="J2472" s="561">
        <v>7795600</v>
      </c>
      <c r="K2472" s="561">
        <v>8105300</v>
      </c>
      <c r="L2472" s="561"/>
      <c r="M2472" s="561"/>
      <c r="N2472" s="561"/>
      <c r="O2472" s="561"/>
      <c r="P2472" s="561"/>
      <c r="Q2472" s="561"/>
      <c r="R2472" s="561">
        <v>3.6</v>
      </c>
      <c r="S2472" s="561"/>
      <c r="T2472" s="561"/>
      <c r="U2472" s="561"/>
      <c r="V2472" s="561"/>
      <c r="W2472" s="561"/>
      <c r="X2472" s="561"/>
      <c r="Y2472" s="561"/>
      <c r="Z2472" s="561"/>
      <c r="AA2472" s="561"/>
      <c r="AB2472" s="561"/>
      <c r="AC2472" s="561"/>
      <c r="AD2472" s="561"/>
      <c r="AE2472" s="561"/>
      <c r="AF2472" s="561"/>
      <c r="AG2472" s="561">
        <v>1254.31979</v>
      </c>
      <c r="AH2472" s="561">
        <v>1507</v>
      </c>
      <c r="AI2472" s="290" t="s">
        <v>310</v>
      </c>
      <c r="AJ2472" s="290" t="s">
        <v>394</v>
      </c>
    </row>
    <row r="2473" spans="2:36" x14ac:dyDescent="0.25">
      <c r="B2473" s="554">
        <v>2371</v>
      </c>
      <c r="C2473" s="555"/>
      <c r="D2473" s="556"/>
      <c r="E2473" s="290" t="s">
        <v>395</v>
      </c>
      <c r="F2473" s="290" t="s">
        <v>759</v>
      </c>
      <c r="G2473" s="290" t="s">
        <v>397</v>
      </c>
      <c r="H2473" s="183" t="str">
        <f>INDEX(Sector!$D$57:$D$776,MATCH('Energy consumption (raw)'!F2473,Sector!$C$57:$C$776,FALSE))</f>
        <v>Processing and preserving aquatic products and aquatic products</v>
      </c>
      <c r="I2473" s="183" t="str">
        <f>IF(G2473=Sector!$B$50,Sector!$B$50,IF(G2473=Sector!$B$51,Sector!$B$51,IF(G2473=Sector!$B$53,Sector!$B$53,INDEX(Sector!$E$57:$E$776,MATCH('Energy consumption (raw)'!F2473,Sector!$C$57:$C$776,FALSE)))))</f>
        <v>10 Manufacture of food products</v>
      </c>
      <c r="J2473" s="561">
        <v>12468700</v>
      </c>
      <c r="K2473" s="561">
        <v>12468700</v>
      </c>
      <c r="L2473" s="561"/>
      <c r="M2473" s="561"/>
      <c r="N2473" s="561"/>
      <c r="O2473" s="561"/>
      <c r="P2473" s="561"/>
      <c r="Q2473" s="561"/>
      <c r="R2473" s="561">
        <v>1.1659999999999999</v>
      </c>
      <c r="S2473" s="561"/>
      <c r="T2473" s="561"/>
      <c r="U2473" s="561"/>
      <c r="V2473" s="561"/>
      <c r="W2473" s="561"/>
      <c r="X2473" s="561"/>
      <c r="Y2473" s="561"/>
      <c r="Z2473" s="561"/>
      <c r="AA2473" s="561"/>
      <c r="AB2473" s="561"/>
      <c r="AC2473" s="561"/>
      <c r="AD2473" s="561"/>
      <c r="AE2473" s="561"/>
      <c r="AF2473" s="561"/>
      <c r="AG2473" s="561">
        <v>1925.1097300000001</v>
      </c>
      <c r="AH2473" s="561">
        <v>3285</v>
      </c>
      <c r="AI2473" s="290" t="s">
        <v>310</v>
      </c>
      <c r="AJ2473" s="290" t="s">
        <v>394</v>
      </c>
    </row>
    <row r="2474" spans="2:36" x14ac:dyDescent="0.25">
      <c r="B2474" s="554">
        <v>2372</v>
      </c>
      <c r="C2474" s="555"/>
      <c r="D2474" s="556"/>
      <c r="E2474" s="290" t="s">
        <v>395</v>
      </c>
      <c r="F2474" s="290" t="s">
        <v>759</v>
      </c>
      <c r="G2474" s="290" t="s">
        <v>397</v>
      </c>
      <c r="H2474" s="183" t="str">
        <f>INDEX(Sector!$D$57:$D$776,MATCH('Energy consumption (raw)'!F2474,Sector!$C$57:$C$776,FALSE))</f>
        <v>Processing and preserving aquatic products and aquatic products</v>
      </c>
      <c r="I2474" s="183" t="str">
        <f>IF(G2474=Sector!$B$50,Sector!$B$50,IF(G2474=Sector!$B$51,Sector!$B$51,IF(G2474=Sector!$B$53,Sector!$B$53,INDEX(Sector!$E$57:$E$776,MATCH('Energy consumption (raw)'!F2474,Sector!$C$57:$C$776,FALSE)))))</f>
        <v>10 Manufacture of food products</v>
      </c>
      <c r="J2474" s="561">
        <v>7217800</v>
      </c>
      <c r="K2474" s="561">
        <v>7217800</v>
      </c>
      <c r="L2474" s="561"/>
      <c r="M2474" s="561"/>
      <c r="N2474" s="561"/>
      <c r="O2474" s="561"/>
      <c r="P2474" s="561"/>
      <c r="Q2474" s="561"/>
      <c r="R2474" s="561"/>
      <c r="S2474" s="561"/>
      <c r="T2474" s="561"/>
      <c r="U2474" s="561"/>
      <c r="V2474" s="561"/>
      <c r="W2474" s="561"/>
      <c r="X2474" s="561"/>
      <c r="Y2474" s="561"/>
      <c r="Z2474" s="561"/>
      <c r="AA2474" s="561"/>
      <c r="AB2474" s="561"/>
      <c r="AC2474" s="561"/>
      <c r="AD2474" s="561"/>
      <c r="AE2474" s="561"/>
      <c r="AF2474" s="561"/>
      <c r="AG2474" s="561">
        <v>1113.7065400000001</v>
      </c>
      <c r="AH2474" s="561">
        <v>1298</v>
      </c>
      <c r="AI2474" s="290" t="s">
        <v>310</v>
      </c>
      <c r="AJ2474" s="290" t="s">
        <v>394</v>
      </c>
    </row>
    <row r="2475" spans="2:36" x14ac:dyDescent="0.25">
      <c r="B2475" s="554">
        <v>2373</v>
      </c>
      <c r="C2475" s="555"/>
      <c r="D2475" s="556"/>
      <c r="E2475" s="290" t="s">
        <v>395</v>
      </c>
      <c r="F2475" s="290" t="s">
        <v>520</v>
      </c>
      <c r="G2475" s="290" t="s">
        <v>397</v>
      </c>
      <c r="H2475" s="183" t="str">
        <f>INDEX(Sector!$D$57:$D$776,MATCH('Energy consumption (raw)'!F2475,Sector!$C$57:$C$776,FALSE))</f>
        <v>Quarrying</v>
      </c>
      <c r="I2475" s="183" t="str">
        <f>IF(G2475=Sector!$B$50,Sector!$B$50,IF(G2475=Sector!$B$51,Sector!$B$51,IF(G2475=Sector!$B$53,Sector!$B$53,INDEX(Sector!$E$57:$E$776,MATCH('Energy consumption (raw)'!F2475,Sector!$C$57:$C$776,FALSE)))))</f>
        <v>08 Other mining and quarrying</v>
      </c>
      <c r="J2475" s="561">
        <v>14508230</v>
      </c>
      <c r="K2475" s="561">
        <v>14508230</v>
      </c>
      <c r="L2475" s="561"/>
      <c r="M2475" s="561"/>
      <c r="N2475" s="561"/>
      <c r="O2475" s="561"/>
      <c r="P2475" s="561"/>
      <c r="Q2475" s="561"/>
      <c r="R2475" s="561">
        <v>1227.2</v>
      </c>
      <c r="S2475" s="561"/>
      <c r="T2475" s="561"/>
      <c r="U2475" s="561"/>
      <c r="V2475" s="561"/>
      <c r="W2475" s="561"/>
      <c r="X2475" s="561"/>
      <c r="Y2475" s="561"/>
      <c r="Z2475" s="561"/>
      <c r="AA2475" s="561"/>
      <c r="AB2475" s="561"/>
      <c r="AC2475" s="561"/>
      <c r="AD2475" s="561"/>
      <c r="AE2475" s="561"/>
      <c r="AF2475" s="561"/>
      <c r="AG2475" s="561">
        <v>3490.3638890000002</v>
      </c>
      <c r="AH2475" s="561">
        <v>3208</v>
      </c>
      <c r="AI2475" s="290" t="s">
        <v>310</v>
      </c>
      <c r="AJ2475" s="290" t="s">
        <v>394</v>
      </c>
    </row>
    <row r="2476" spans="2:36" x14ac:dyDescent="0.25">
      <c r="B2476" s="554">
        <v>2374</v>
      </c>
      <c r="C2476" s="555"/>
      <c r="D2476" s="556"/>
      <c r="E2476" s="290" t="s">
        <v>395</v>
      </c>
      <c r="F2476" s="290" t="s">
        <v>520</v>
      </c>
      <c r="G2476" s="290" t="s">
        <v>397</v>
      </c>
      <c r="H2476" s="183" t="str">
        <f>INDEX(Sector!$D$57:$D$776,MATCH('Energy consumption (raw)'!F2476,Sector!$C$57:$C$776,FALSE))</f>
        <v>Quarrying</v>
      </c>
      <c r="I2476" s="183" t="str">
        <f>IF(G2476=Sector!$B$50,Sector!$B$50,IF(G2476=Sector!$B$51,Sector!$B$51,IF(G2476=Sector!$B$53,Sector!$B$53,INDEX(Sector!$E$57:$E$776,MATCH('Energy consumption (raw)'!F2476,Sector!$C$57:$C$776,FALSE)))))</f>
        <v>08 Other mining and quarrying</v>
      </c>
      <c r="J2476" s="561">
        <v>7278695</v>
      </c>
      <c r="K2476" s="561">
        <v>7278695</v>
      </c>
      <c r="L2476" s="561"/>
      <c r="M2476" s="561"/>
      <c r="N2476" s="561"/>
      <c r="O2476" s="561"/>
      <c r="P2476" s="561"/>
      <c r="Q2476" s="561"/>
      <c r="R2476" s="561">
        <v>1100.1099999999999</v>
      </c>
      <c r="S2476" s="561"/>
      <c r="T2476" s="561"/>
      <c r="U2476" s="561"/>
      <c r="V2476" s="561"/>
      <c r="W2476" s="561"/>
      <c r="X2476" s="561"/>
      <c r="Y2476" s="561"/>
      <c r="Z2476" s="561"/>
      <c r="AA2476" s="561"/>
      <c r="AB2476" s="561"/>
      <c r="AC2476" s="561"/>
      <c r="AD2476" s="561"/>
      <c r="AE2476" s="561"/>
      <c r="AF2476" s="561"/>
      <c r="AG2476" s="561">
        <v>2245.2148385</v>
      </c>
      <c r="AH2476" s="561">
        <v>2942</v>
      </c>
      <c r="AI2476" s="290" t="s">
        <v>310</v>
      </c>
      <c r="AJ2476" s="290" t="s">
        <v>394</v>
      </c>
    </row>
    <row r="2477" spans="2:36" x14ac:dyDescent="0.25">
      <c r="B2477" s="554">
        <v>2375</v>
      </c>
      <c r="C2477" s="555"/>
      <c r="D2477" s="556"/>
      <c r="E2477" s="290" t="s">
        <v>395</v>
      </c>
      <c r="F2477" s="290" t="s">
        <v>457</v>
      </c>
      <c r="G2477" s="290" t="s">
        <v>397</v>
      </c>
      <c r="H2477" s="183" t="str">
        <f>INDEX(Sector!$D$57:$D$776,MATCH('Energy consumption (raw)'!F2477,Sector!$C$57:$C$776,FALSE))</f>
        <v>Producing building materials from clay</v>
      </c>
      <c r="I2477" s="183" t="str">
        <f>IF(G2477=Sector!$B$50,Sector!$B$50,IF(G2477=Sector!$B$51,Sector!$B$51,IF(G2477=Sector!$B$53,Sector!$B$53,INDEX(Sector!$E$57:$E$776,MATCH('Energy consumption (raw)'!F2477,Sector!$C$57:$C$776,FALSE)))))</f>
        <v>23 Manufacture of other non-metallic mineral products</v>
      </c>
      <c r="J2477" s="561">
        <v>3207683</v>
      </c>
      <c r="K2477" s="561">
        <v>3207683</v>
      </c>
      <c r="L2477" s="561"/>
      <c r="M2477" s="561"/>
      <c r="N2477" s="561">
        <v>2750</v>
      </c>
      <c r="O2477" s="561"/>
      <c r="P2477" s="561"/>
      <c r="Q2477" s="561"/>
      <c r="R2477" s="561">
        <v>174.98400000000001</v>
      </c>
      <c r="S2477" s="561"/>
      <c r="T2477" s="561"/>
      <c r="U2477" s="561"/>
      <c r="V2477" s="561"/>
      <c r="W2477" s="561"/>
      <c r="X2477" s="561"/>
      <c r="Y2477" s="561"/>
      <c r="Z2477" s="561"/>
      <c r="AA2477" s="561"/>
      <c r="AB2477" s="561">
        <v>3933</v>
      </c>
      <c r="AC2477" s="561"/>
      <c r="AD2477" s="561"/>
      <c r="AE2477" s="561"/>
      <c r="AF2477" s="561"/>
      <c r="AG2477" s="561">
        <v>4065.4381668999995</v>
      </c>
      <c r="AH2477" s="561">
        <v>2696</v>
      </c>
      <c r="AI2477" s="290" t="s">
        <v>310</v>
      </c>
      <c r="AJ2477" s="290" t="s">
        <v>394</v>
      </c>
    </row>
    <row r="2478" spans="2:36" x14ac:dyDescent="0.25">
      <c r="B2478" s="554">
        <v>2376</v>
      </c>
      <c r="C2478" s="555"/>
      <c r="D2478" s="556"/>
      <c r="E2478" s="290" t="s">
        <v>395</v>
      </c>
      <c r="F2478" s="290" t="s">
        <v>490</v>
      </c>
      <c r="G2478" s="290" t="s">
        <v>397</v>
      </c>
      <c r="H2478" s="183" t="str">
        <f>INDEX(Sector!$D$57:$D$776,MATCH('Energy consumption (raw)'!F2478,Sector!$C$57:$C$776,FALSE))</f>
        <v>Food Processing</v>
      </c>
      <c r="I2478" s="183" t="str">
        <f>IF(G2478=Sector!$B$50,Sector!$B$50,IF(G2478=Sector!$B$51,Sector!$B$51,IF(G2478=Sector!$B$53,Sector!$B$53,INDEX(Sector!$E$57:$E$776,MATCH('Energy consumption (raw)'!F2478,Sector!$C$57:$C$776,FALSE)))))</f>
        <v>10 Manufacture of food products</v>
      </c>
      <c r="J2478" s="561">
        <v>9278200</v>
      </c>
      <c r="K2478" s="561">
        <v>9278200</v>
      </c>
      <c r="L2478" s="290"/>
      <c r="M2478" s="290"/>
      <c r="N2478" s="290"/>
      <c r="O2478" s="290"/>
      <c r="P2478" s="290"/>
      <c r="Q2478" s="290"/>
      <c r="R2478" s="290"/>
      <c r="S2478" s="290"/>
      <c r="T2478" s="290"/>
      <c r="U2478" s="290"/>
      <c r="V2478" s="290"/>
      <c r="W2478" s="290"/>
      <c r="X2478" s="290"/>
      <c r="Y2478" s="290"/>
      <c r="Z2478" s="290"/>
      <c r="AA2478" s="290"/>
      <c r="AB2478" s="290"/>
      <c r="AC2478" s="290"/>
      <c r="AD2478" s="290"/>
      <c r="AE2478" s="290"/>
      <c r="AF2478" s="561"/>
      <c r="AG2478" s="561">
        <v>1431.62626</v>
      </c>
      <c r="AH2478" s="561"/>
      <c r="AI2478" s="290" t="s">
        <v>369</v>
      </c>
      <c r="AJ2478" s="290" t="s">
        <v>394</v>
      </c>
    </row>
    <row r="2479" spans="2:36" x14ac:dyDescent="0.25">
      <c r="B2479" s="554">
        <v>2377</v>
      </c>
      <c r="C2479" s="555"/>
      <c r="D2479" s="556"/>
      <c r="E2479" s="290" t="s">
        <v>395</v>
      </c>
      <c r="F2479" s="290" t="s">
        <v>674</v>
      </c>
      <c r="G2479" s="290" t="s">
        <v>397</v>
      </c>
      <c r="H2479" s="183" t="str">
        <f>INDEX(Sector!$D$57:$D$776,MATCH('Energy consumption (raw)'!F2479,Sector!$C$57:$C$776,FALSE))</f>
        <v>Production of cement, lime and gypsum</v>
      </c>
      <c r="I2479" s="183" t="str">
        <f>IF(G2479=Sector!$B$50,Sector!$B$50,IF(G2479=Sector!$B$51,Sector!$B$51,IF(G2479=Sector!$B$53,Sector!$B$53,INDEX(Sector!$E$57:$E$776,MATCH('Energy consumption (raw)'!F2479,Sector!$C$57:$C$776,FALSE)))))</f>
        <v>23 Manufacture of other non-metallic mineral products</v>
      </c>
      <c r="J2479" s="561">
        <v>60831400</v>
      </c>
      <c r="K2479" s="561">
        <v>71746200</v>
      </c>
      <c r="L2479" s="561"/>
      <c r="M2479" s="561"/>
      <c r="N2479" s="561"/>
      <c r="O2479" s="561"/>
      <c r="P2479" s="561"/>
      <c r="Q2479" s="561"/>
      <c r="R2479" s="561"/>
      <c r="S2479" s="561"/>
      <c r="T2479" s="561"/>
      <c r="U2479" s="561"/>
      <c r="V2479" s="561"/>
      <c r="W2479" s="561"/>
      <c r="X2479" s="561"/>
      <c r="Y2479" s="561"/>
      <c r="Z2479" s="561"/>
      <c r="AA2479" s="561"/>
      <c r="AB2479" s="561"/>
      <c r="AC2479" s="561"/>
      <c r="AD2479" s="561"/>
      <c r="AE2479" s="561"/>
      <c r="AF2479" s="561"/>
      <c r="AG2479" s="561">
        <v>11070.438660000002</v>
      </c>
      <c r="AH2479" s="561">
        <v>9568</v>
      </c>
      <c r="AI2479" s="290" t="s">
        <v>310</v>
      </c>
      <c r="AJ2479" s="290" t="s">
        <v>987</v>
      </c>
    </row>
    <row r="2480" spans="2:36" x14ac:dyDescent="0.25">
      <c r="B2480" s="554">
        <v>2378</v>
      </c>
      <c r="C2480" s="555"/>
      <c r="D2480" s="556"/>
      <c r="E2480" s="290" t="s">
        <v>395</v>
      </c>
      <c r="F2480" s="290" t="s">
        <v>759</v>
      </c>
      <c r="G2480" s="290" t="s">
        <v>397</v>
      </c>
      <c r="H2480" s="183" t="str">
        <f>INDEX(Sector!$D$57:$D$776,MATCH('Energy consumption (raw)'!F2480,Sector!$C$57:$C$776,FALSE))</f>
        <v>Processing and preserving aquatic products and aquatic products</v>
      </c>
      <c r="I2480" s="183" t="str">
        <f>IF(G2480=Sector!$B$50,Sector!$B$50,IF(G2480=Sector!$B$51,Sector!$B$51,IF(G2480=Sector!$B$53,Sector!$B$53,INDEX(Sector!$E$57:$E$776,MATCH('Energy consumption (raw)'!F2480,Sector!$C$57:$C$776,FALSE)))))</f>
        <v>10 Manufacture of food products</v>
      </c>
      <c r="J2480" s="561">
        <v>43036900</v>
      </c>
      <c r="K2480" s="561">
        <v>40515500</v>
      </c>
      <c r="L2480" s="561"/>
      <c r="M2480" s="561"/>
      <c r="N2480" s="561"/>
      <c r="O2480" s="561"/>
      <c r="P2480" s="561"/>
      <c r="Q2480" s="561"/>
      <c r="R2480" s="561"/>
      <c r="S2480" s="561"/>
      <c r="T2480" s="561"/>
      <c r="U2480" s="561"/>
      <c r="V2480" s="561"/>
      <c r="W2480" s="561"/>
      <c r="X2480" s="561"/>
      <c r="Y2480" s="561"/>
      <c r="Z2480" s="561"/>
      <c r="AA2480" s="561"/>
      <c r="AB2480" s="561"/>
      <c r="AC2480" s="561"/>
      <c r="AD2480" s="561"/>
      <c r="AE2480" s="561"/>
      <c r="AF2480" s="561"/>
      <c r="AG2480" s="561">
        <v>6251.5416500000001</v>
      </c>
      <c r="AH2480" s="561">
        <v>6144</v>
      </c>
      <c r="AI2480" s="290" t="s">
        <v>310</v>
      </c>
      <c r="AJ2480" s="290" t="s">
        <v>987</v>
      </c>
    </row>
    <row r="2481" spans="2:36" x14ac:dyDescent="0.25">
      <c r="B2481" s="554">
        <v>2379</v>
      </c>
      <c r="C2481" s="555"/>
      <c r="D2481" s="556"/>
      <c r="E2481" s="290" t="s">
        <v>395</v>
      </c>
      <c r="F2481" s="290" t="s">
        <v>617</v>
      </c>
      <c r="G2481" s="290" t="s">
        <v>397</v>
      </c>
      <c r="H2481" s="183" t="str">
        <f>INDEX(Sector!$D$57:$D$776,MATCH('Energy consumption (raw)'!F2481,Sector!$C$57:$C$776,FALSE))</f>
        <v>Producing animal feed, poultry and aquatic products</v>
      </c>
      <c r="I2481" s="183" t="str">
        <f>IF(G2481=Sector!$B$50,Sector!$B$50,IF(G2481=Sector!$B$51,Sector!$B$51,IF(G2481=Sector!$B$53,Sector!$B$53,INDEX(Sector!$E$57:$E$776,MATCH('Energy consumption (raw)'!F2481,Sector!$C$57:$C$776,FALSE)))))</f>
        <v>10 Manufacture of food products</v>
      </c>
      <c r="J2481" s="561">
        <v>26440300</v>
      </c>
      <c r="K2481" s="561">
        <v>23124100</v>
      </c>
      <c r="L2481" s="561"/>
      <c r="M2481" s="561"/>
      <c r="N2481" s="561"/>
      <c r="O2481" s="561"/>
      <c r="P2481" s="561"/>
      <c r="Q2481" s="561"/>
      <c r="R2481" s="561"/>
      <c r="S2481" s="561"/>
      <c r="T2481" s="561"/>
      <c r="U2481" s="561"/>
      <c r="V2481" s="561"/>
      <c r="W2481" s="561"/>
      <c r="X2481" s="561"/>
      <c r="Y2481" s="561"/>
      <c r="Z2481" s="561"/>
      <c r="AA2481" s="561"/>
      <c r="AB2481" s="561"/>
      <c r="AC2481" s="561"/>
      <c r="AD2481" s="561"/>
      <c r="AE2481" s="561"/>
      <c r="AF2481" s="561"/>
      <c r="AG2481" s="561">
        <v>3568.0486300000002</v>
      </c>
      <c r="AH2481" s="561">
        <v>4080</v>
      </c>
      <c r="AI2481" s="290" t="s">
        <v>310</v>
      </c>
      <c r="AJ2481" s="290" t="s">
        <v>987</v>
      </c>
    </row>
    <row r="2482" spans="2:36" x14ac:dyDescent="0.25">
      <c r="B2482" s="554">
        <v>2380</v>
      </c>
      <c r="C2482" s="555"/>
      <c r="D2482" s="556"/>
      <c r="E2482" s="290" t="s">
        <v>395</v>
      </c>
      <c r="F2482" s="290" t="s">
        <v>597</v>
      </c>
      <c r="G2482" s="290" t="s">
        <v>397</v>
      </c>
      <c r="H2482" s="183" t="str">
        <f>INDEX(Sector!$D$57:$D$776,MATCH('Energy consumption (raw)'!F2482,Sector!$C$57:$C$776,FALSE))</f>
        <v>Producing non-alcoholic beverages, mineral water</v>
      </c>
      <c r="I2482" s="183" t="str">
        <f>IF(G2482=Sector!$B$50,Sector!$B$50,IF(G2482=Sector!$B$51,Sector!$B$51,IF(G2482=Sector!$B$53,Sector!$B$53,INDEX(Sector!$E$57:$E$776,MATCH('Energy consumption (raw)'!F2482,Sector!$C$57:$C$776,FALSE)))))</f>
        <v>11 Manufacture of beverages</v>
      </c>
      <c r="J2482" s="561">
        <v>26287200</v>
      </c>
      <c r="K2482" s="561">
        <v>25700000</v>
      </c>
      <c r="L2482" s="561"/>
      <c r="M2482" s="561"/>
      <c r="N2482" s="561"/>
      <c r="O2482" s="561"/>
      <c r="P2482" s="561"/>
      <c r="Q2482" s="561"/>
      <c r="R2482" s="561"/>
      <c r="S2482" s="561"/>
      <c r="T2482" s="561"/>
      <c r="U2482" s="561"/>
      <c r="V2482" s="561"/>
      <c r="W2482" s="561"/>
      <c r="X2482" s="561"/>
      <c r="Y2482" s="561"/>
      <c r="Z2482" s="561"/>
      <c r="AA2482" s="561"/>
      <c r="AB2482" s="561"/>
      <c r="AC2482" s="561"/>
      <c r="AD2482" s="561"/>
      <c r="AE2482" s="561"/>
      <c r="AF2482" s="561"/>
      <c r="AG2482" s="561">
        <v>3965.51</v>
      </c>
      <c r="AH2482" s="561">
        <v>4058</v>
      </c>
      <c r="AI2482" s="290" t="s">
        <v>310</v>
      </c>
      <c r="AJ2482" s="290" t="s">
        <v>987</v>
      </c>
    </row>
    <row r="2483" spans="2:36" x14ac:dyDescent="0.25">
      <c r="B2483" s="554">
        <v>2381</v>
      </c>
      <c r="C2483" s="555"/>
      <c r="D2483" s="556"/>
      <c r="E2483" s="290" t="s">
        <v>395</v>
      </c>
      <c r="F2483" s="290" t="s">
        <v>511</v>
      </c>
      <c r="G2483" s="290" t="s">
        <v>397</v>
      </c>
      <c r="H2483" s="183" t="str">
        <f>INDEX(Sector!$D$57:$D$776,MATCH('Energy consumption (raw)'!F2483,Sector!$C$57:$C$776,FALSE))</f>
        <v>Producing shoes</v>
      </c>
      <c r="I2483" s="183" t="str">
        <f>IF(G2483=Sector!$B$50,Sector!$B$50,IF(G2483=Sector!$B$51,Sector!$B$51,IF(G2483=Sector!$B$53,Sector!$B$53,INDEX(Sector!$E$57:$E$776,MATCH('Energy consumption (raw)'!F2483,Sector!$C$57:$C$776,FALSE)))))</f>
        <v>14 Manufacture of wearing apparel</v>
      </c>
      <c r="J2483" s="561">
        <v>60883500</v>
      </c>
      <c r="K2483" s="561">
        <v>76094400</v>
      </c>
      <c r="L2483" s="561"/>
      <c r="M2483" s="561"/>
      <c r="N2483" s="561"/>
      <c r="O2483" s="561"/>
      <c r="P2483" s="561"/>
      <c r="Q2483" s="561"/>
      <c r="R2483" s="561"/>
      <c r="S2483" s="561"/>
      <c r="T2483" s="561"/>
      <c r="U2483" s="561"/>
      <c r="V2483" s="561"/>
      <c r="W2483" s="561"/>
      <c r="X2483" s="561"/>
      <c r="Y2483" s="561"/>
      <c r="Z2483" s="561"/>
      <c r="AA2483" s="561"/>
      <c r="AB2483" s="561"/>
      <c r="AC2483" s="561"/>
      <c r="AD2483" s="561"/>
      <c r="AE2483" s="561"/>
      <c r="AF2483" s="561"/>
      <c r="AG2483" s="561">
        <v>11741.36592</v>
      </c>
      <c r="AH2483" s="561">
        <v>9401</v>
      </c>
      <c r="AI2483" s="290" t="s">
        <v>310</v>
      </c>
      <c r="AJ2483" s="290" t="s">
        <v>987</v>
      </c>
    </row>
    <row r="2484" spans="2:36" x14ac:dyDescent="0.25">
      <c r="B2484" s="554">
        <v>2382</v>
      </c>
      <c r="C2484" s="555"/>
      <c r="D2484" s="556"/>
      <c r="E2484" s="290" t="s">
        <v>395</v>
      </c>
      <c r="F2484" s="290" t="s">
        <v>759</v>
      </c>
      <c r="G2484" s="290" t="s">
        <v>397</v>
      </c>
      <c r="H2484" s="183" t="str">
        <f>INDEX(Sector!$D$57:$D$776,MATCH('Energy consumption (raw)'!F2484,Sector!$C$57:$C$776,FALSE))</f>
        <v>Processing and preserving aquatic products and aquatic products</v>
      </c>
      <c r="I2484" s="183" t="str">
        <f>IF(G2484=Sector!$B$50,Sector!$B$50,IF(G2484=Sector!$B$51,Sector!$B$51,IF(G2484=Sector!$B$53,Sector!$B$53,INDEX(Sector!$E$57:$E$776,MATCH('Energy consumption (raw)'!F2484,Sector!$C$57:$C$776,FALSE)))))</f>
        <v>10 Manufacture of food products</v>
      </c>
      <c r="J2484" s="561">
        <v>22243900</v>
      </c>
      <c r="K2484" s="561">
        <v>18331730</v>
      </c>
      <c r="L2484" s="561"/>
      <c r="M2484" s="561"/>
      <c r="N2484" s="561"/>
      <c r="O2484" s="561"/>
      <c r="P2484" s="561"/>
      <c r="Q2484" s="561"/>
      <c r="R2484" s="561"/>
      <c r="S2484" s="561"/>
      <c r="T2484" s="561"/>
      <c r="U2484" s="561"/>
      <c r="V2484" s="561"/>
      <c r="W2484" s="561"/>
      <c r="X2484" s="561"/>
      <c r="Y2484" s="561"/>
      <c r="Z2484" s="561"/>
      <c r="AA2484" s="561"/>
      <c r="AB2484" s="561"/>
      <c r="AC2484" s="561"/>
      <c r="AD2484" s="561"/>
      <c r="AE2484" s="561"/>
      <c r="AF2484" s="561"/>
      <c r="AG2484" s="561">
        <v>2828.5859390000001</v>
      </c>
      <c r="AH2484" s="561">
        <v>3432</v>
      </c>
      <c r="AI2484" s="290" t="s">
        <v>310</v>
      </c>
      <c r="AJ2484" s="290" t="s">
        <v>987</v>
      </c>
    </row>
    <row r="2485" spans="2:36" x14ac:dyDescent="0.25">
      <c r="B2485" s="554">
        <v>2383</v>
      </c>
      <c r="C2485" s="555"/>
      <c r="D2485" s="556"/>
      <c r="E2485" s="290" t="s">
        <v>395</v>
      </c>
      <c r="F2485" s="290" t="s">
        <v>617</v>
      </c>
      <c r="G2485" s="290" t="s">
        <v>397</v>
      </c>
      <c r="H2485" s="183" t="str">
        <f>INDEX(Sector!$D$57:$D$776,MATCH('Energy consumption (raw)'!F2485,Sector!$C$57:$C$776,FALSE))</f>
        <v>Producing animal feed, poultry and aquatic products</v>
      </c>
      <c r="I2485" s="183" t="str">
        <f>IF(G2485=Sector!$B$50,Sector!$B$50,IF(G2485=Sector!$B$51,Sector!$B$51,IF(G2485=Sector!$B$53,Sector!$B$53,INDEX(Sector!$E$57:$E$776,MATCH('Energy consumption (raw)'!F2485,Sector!$C$57:$C$776,FALSE)))))</f>
        <v>10 Manufacture of food products</v>
      </c>
      <c r="J2485" s="561">
        <v>24538400</v>
      </c>
      <c r="K2485" s="561">
        <v>26174100</v>
      </c>
      <c r="L2485" s="561"/>
      <c r="M2485" s="561"/>
      <c r="N2485" s="561"/>
      <c r="O2485" s="561"/>
      <c r="P2485" s="561"/>
      <c r="Q2485" s="561"/>
      <c r="R2485" s="561"/>
      <c r="S2485" s="561"/>
      <c r="T2485" s="561"/>
      <c r="U2485" s="561"/>
      <c r="V2485" s="561"/>
      <c r="W2485" s="561"/>
      <c r="X2485" s="561"/>
      <c r="Y2485" s="561"/>
      <c r="Z2485" s="561"/>
      <c r="AA2485" s="561"/>
      <c r="AB2485" s="561"/>
      <c r="AC2485" s="561"/>
      <c r="AD2485" s="561"/>
      <c r="AE2485" s="561"/>
      <c r="AF2485" s="561"/>
      <c r="AG2485" s="561">
        <v>4038.6636300000005</v>
      </c>
      <c r="AH2485" s="561">
        <v>3787</v>
      </c>
      <c r="AI2485" s="290" t="s">
        <v>310</v>
      </c>
      <c r="AJ2485" s="290" t="s">
        <v>987</v>
      </c>
    </row>
    <row r="2486" spans="2:36" x14ac:dyDescent="0.25">
      <c r="B2486" s="554">
        <v>2384</v>
      </c>
      <c r="C2486" s="555"/>
      <c r="D2486" s="556"/>
      <c r="E2486" s="290" t="s">
        <v>395</v>
      </c>
      <c r="F2486" s="290" t="s">
        <v>617</v>
      </c>
      <c r="G2486" s="290" t="s">
        <v>397</v>
      </c>
      <c r="H2486" s="183" t="str">
        <f>INDEX(Sector!$D$57:$D$776,MATCH('Energy consumption (raw)'!F2486,Sector!$C$57:$C$776,FALSE))</f>
        <v>Producing animal feed, poultry and aquatic products</v>
      </c>
      <c r="I2486" s="183" t="str">
        <f>IF(G2486=Sector!$B$50,Sector!$B$50,IF(G2486=Sector!$B$51,Sector!$B$51,IF(G2486=Sector!$B$53,Sector!$B$53,INDEX(Sector!$E$57:$E$776,MATCH('Energy consumption (raw)'!F2486,Sector!$C$57:$C$776,FALSE)))))</f>
        <v>10 Manufacture of food products</v>
      </c>
      <c r="J2486" s="561"/>
      <c r="K2486" s="561">
        <v>21456900</v>
      </c>
      <c r="L2486" s="561"/>
      <c r="M2486" s="561"/>
      <c r="N2486" s="561"/>
      <c r="O2486" s="561"/>
      <c r="P2486" s="561"/>
      <c r="Q2486" s="561"/>
      <c r="R2486" s="561"/>
      <c r="S2486" s="561"/>
      <c r="T2486" s="561"/>
      <c r="U2486" s="561"/>
      <c r="V2486" s="561"/>
      <c r="W2486" s="561"/>
      <c r="X2486" s="561"/>
      <c r="Y2486" s="561"/>
      <c r="Z2486" s="561"/>
      <c r="AA2486" s="561"/>
      <c r="AB2486" s="561"/>
      <c r="AC2486" s="561"/>
      <c r="AD2486" s="561"/>
      <c r="AE2486" s="561"/>
      <c r="AF2486" s="561"/>
      <c r="AG2486" s="561">
        <v>3310.7996700000003</v>
      </c>
      <c r="AH2486" s="561">
        <v>3603</v>
      </c>
      <c r="AI2486" s="290" t="s">
        <v>310</v>
      </c>
      <c r="AJ2486" s="290" t="s">
        <v>987</v>
      </c>
    </row>
    <row r="2487" spans="2:36" x14ac:dyDescent="0.25">
      <c r="B2487" s="554">
        <v>2385</v>
      </c>
      <c r="C2487" s="555"/>
      <c r="D2487" s="556"/>
      <c r="E2487" s="290" t="s">
        <v>395</v>
      </c>
      <c r="F2487" s="290" t="s">
        <v>759</v>
      </c>
      <c r="G2487" s="290" t="s">
        <v>397</v>
      </c>
      <c r="H2487" s="183" t="str">
        <f>INDEX(Sector!$D$57:$D$776,MATCH('Energy consumption (raw)'!F2487,Sector!$C$57:$C$776,FALSE))</f>
        <v>Processing and preserving aquatic products and aquatic products</v>
      </c>
      <c r="I2487" s="183" t="str">
        <f>IF(G2487=Sector!$B$50,Sector!$B$50,IF(G2487=Sector!$B$51,Sector!$B$51,IF(G2487=Sector!$B$53,Sector!$B$53,INDEX(Sector!$E$57:$E$776,MATCH('Energy consumption (raw)'!F2487,Sector!$C$57:$C$776,FALSE)))))</f>
        <v>10 Manufacture of food products</v>
      </c>
      <c r="J2487" s="561"/>
      <c r="K2487" s="561">
        <v>19126800</v>
      </c>
      <c r="L2487" s="561"/>
      <c r="M2487" s="561"/>
      <c r="N2487" s="561"/>
      <c r="O2487" s="561"/>
      <c r="P2487" s="561"/>
      <c r="Q2487" s="561"/>
      <c r="R2487" s="561"/>
      <c r="S2487" s="561"/>
      <c r="T2487" s="561"/>
      <c r="U2487" s="561"/>
      <c r="V2487" s="561"/>
      <c r="W2487" s="561"/>
      <c r="X2487" s="561"/>
      <c r="Y2487" s="561"/>
      <c r="Z2487" s="561"/>
      <c r="AA2487" s="561"/>
      <c r="AB2487" s="561"/>
      <c r="AC2487" s="561"/>
      <c r="AD2487" s="561"/>
      <c r="AE2487" s="561"/>
      <c r="AF2487" s="561"/>
      <c r="AG2487" s="561">
        <v>2951.2652400000002</v>
      </c>
      <c r="AH2487" s="561">
        <v>2336</v>
      </c>
      <c r="AI2487" s="290" t="s">
        <v>310</v>
      </c>
      <c r="AJ2487" s="290" t="s">
        <v>987</v>
      </c>
    </row>
    <row r="2488" spans="2:36" x14ac:dyDescent="0.25">
      <c r="B2488" s="554">
        <v>2386</v>
      </c>
      <c r="C2488" s="555"/>
      <c r="D2488" s="556"/>
      <c r="E2488" s="290" t="s">
        <v>395</v>
      </c>
      <c r="F2488" s="290" t="s">
        <v>674</v>
      </c>
      <c r="G2488" s="290" t="s">
        <v>397</v>
      </c>
      <c r="H2488" s="183" t="str">
        <f>INDEX(Sector!$D$57:$D$776,MATCH('Energy consumption (raw)'!F2488,Sector!$C$57:$C$776,FALSE))</f>
        <v>Production of cement, lime and gypsum</v>
      </c>
      <c r="I2488" s="183" t="str">
        <f>IF(G2488=Sector!$B$50,Sector!$B$50,IF(G2488=Sector!$B$51,Sector!$B$51,IF(G2488=Sector!$B$53,Sector!$B$53,INDEX(Sector!$E$57:$E$776,MATCH('Energy consumption (raw)'!F2488,Sector!$C$57:$C$776,FALSE)))))</f>
        <v>23 Manufacture of other non-metallic mineral products</v>
      </c>
      <c r="J2488" s="561">
        <v>13868000</v>
      </c>
      <c r="K2488" s="561">
        <v>13961700</v>
      </c>
      <c r="L2488" s="561"/>
      <c r="M2488" s="561"/>
      <c r="N2488" s="561"/>
      <c r="O2488" s="561"/>
      <c r="P2488" s="561"/>
      <c r="Q2488" s="561"/>
      <c r="R2488" s="561"/>
      <c r="S2488" s="561"/>
      <c r="T2488" s="561"/>
      <c r="U2488" s="561"/>
      <c r="V2488" s="561"/>
      <c r="W2488" s="561"/>
      <c r="X2488" s="561"/>
      <c r="Y2488" s="561"/>
      <c r="Z2488" s="561"/>
      <c r="AA2488" s="561"/>
      <c r="AB2488" s="561"/>
      <c r="AC2488" s="561"/>
      <c r="AD2488" s="561"/>
      <c r="AE2488" s="561"/>
      <c r="AF2488" s="561"/>
      <c r="AG2488" s="561">
        <v>2154.2903100000003</v>
      </c>
      <c r="AH2488" s="561">
        <v>2418</v>
      </c>
      <c r="AI2488" s="290" t="s">
        <v>310</v>
      </c>
      <c r="AJ2488" s="290" t="s">
        <v>987</v>
      </c>
    </row>
    <row r="2489" spans="2:36" x14ac:dyDescent="0.25">
      <c r="B2489" s="554">
        <v>2387</v>
      </c>
      <c r="C2489" s="555"/>
      <c r="D2489" s="556"/>
      <c r="E2489" s="290" t="s">
        <v>395</v>
      </c>
      <c r="F2489" s="290" t="s">
        <v>759</v>
      </c>
      <c r="G2489" s="290" t="s">
        <v>397</v>
      </c>
      <c r="H2489" s="183" t="str">
        <f>INDEX(Sector!$D$57:$D$776,MATCH('Energy consumption (raw)'!F2489,Sector!$C$57:$C$776,FALSE))</f>
        <v>Processing and preserving aquatic products and aquatic products</v>
      </c>
      <c r="I2489" s="183" t="str">
        <f>IF(G2489=Sector!$B$50,Sector!$B$50,IF(G2489=Sector!$B$51,Sector!$B$51,IF(G2489=Sector!$B$53,Sector!$B$53,INDEX(Sector!$E$57:$E$776,MATCH('Energy consumption (raw)'!F2489,Sector!$C$57:$C$776,FALSE)))))</f>
        <v>10 Manufacture of food products</v>
      </c>
      <c r="J2489" s="561"/>
      <c r="K2489" s="561">
        <v>11399900</v>
      </c>
      <c r="L2489" s="561"/>
      <c r="M2489" s="561"/>
      <c r="N2489" s="561"/>
      <c r="O2489" s="561"/>
      <c r="P2489" s="561"/>
      <c r="Q2489" s="561"/>
      <c r="R2489" s="561"/>
      <c r="S2489" s="561"/>
      <c r="T2489" s="561"/>
      <c r="U2489" s="561"/>
      <c r="V2489" s="561"/>
      <c r="W2489" s="561"/>
      <c r="X2489" s="561"/>
      <c r="Y2489" s="561"/>
      <c r="Z2489" s="561"/>
      <c r="AA2489" s="561"/>
      <c r="AB2489" s="561"/>
      <c r="AC2489" s="561"/>
      <c r="AD2489" s="561"/>
      <c r="AE2489" s="561"/>
      <c r="AF2489" s="561"/>
      <c r="AG2489" s="561">
        <v>1759.0045700000001</v>
      </c>
      <c r="AH2489" s="561">
        <v>1816</v>
      </c>
      <c r="AI2489" s="290" t="s">
        <v>310</v>
      </c>
      <c r="AJ2489" s="290" t="s">
        <v>987</v>
      </c>
    </row>
    <row r="2490" spans="2:36" x14ac:dyDescent="0.25">
      <c r="B2490" s="554">
        <v>2388</v>
      </c>
      <c r="C2490" s="555"/>
      <c r="D2490" s="556"/>
      <c r="E2490" s="290" t="s">
        <v>395</v>
      </c>
      <c r="F2490" s="290" t="s">
        <v>382</v>
      </c>
      <c r="G2490" s="290" t="s">
        <v>397</v>
      </c>
      <c r="H2490" s="183" t="str">
        <f>INDEX(Sector!$D$57:$D$776,MATCH('Energy consumption (raw)'!F2490,Sector!$C$57:$C$776,FALSE))</f>
        <v>Wholesale of rice, wheat, other cereal grains, flour</v>
      </c>
      <c r="I2490" s="183" t="str">
        <f>IF(G2490=Sector!$B$50,Sector!$B$50,IF(G2490=Sector!$B$51,Sector!$B$51,IF(G2490=Sector!$B$53,Sector!$B$53,INDEX(Sector!$E$57:$E$776,MATCH('Energy consumption (raw)'!F2490,Sector!$C$57:$C$776,FALSE)))))</f>
        <v>45-46 Wholesale</v>
      </c>
      <c r="J2490" s="561">
        <v>13117300</v>
      </c>
      <c r="K2490" s="561">
        <v>13968100</v>
      </c>
      <c r="L2490" s="561"/>
      <c r="M2490" s="561"/>
      <c r="N2490" s="561"/>
      <c r="O2490" s="561"/>
      <c r="P2490" s="561"/>
      <c r="Q2490" s="561"/>
      <c r="R2490" s="561"/>
      <c r="S2490" s="561"/>
      <c r="T2490" s="561"/>
      <c r="U2490" s="561"/>
      <c r="V2490" s="561"/>
      <c r="W2490" s="561"/>
      <c r="X2490" s="561"/>
      <c r="Y2490" s="561"/>
      <c r="Z2490" s="561"/>
      <c r="AA2490" s="561"/>
      <c r="AB2490" s="561"/>
      <c r="AC2490" s="561"/>
      <c r="AD2490" s="561"/>
      <c r="AE2490" s="561"/>
      <c r="AF2490" s="561"/>
      <c r="AG2490" s="561">
        <v>2155.27783</v>
      </c>
      <c r="AH2490" s="561">
        <v>2024</v>
      </c>
      <c r="AI2490" s="290" t="s">
        <v>310</v>
      </c>
      <c r="AJ2490" s="290" t="s">
        <v>987</v>
      </c>
    </row>
    <row r="2491" spans="2:36" x14ac:dyDescent="0.25">
      <c r="B2491" s="554">
        <v>2389</v>
      </c>
      <c r="C2491" s="555"/>
      <c r="D2491" s="556"/>
      <c r="E2491" s="290" t="s">
        <v>395</v>
      </c>
      <c r="F2491" s="290" t="s">
        <v>382</v>
      </c>
      <c r="G2491" s="290" t="s">
        <v>397</v>
      </c>
      <c r="H2491" s="183" t="str">
        <f>INDEX(Sector!$D$57:$D$776,MATCH('Energy consumption (raw)'!F2491,Sector!$C$57:$C$776,FALSE))</f>
        <v>Wholesale of rice, wheat, other cereal grains, flour</v>
      </c>
      <c r="I2491" s="183" t="str">
        <f>IF(G2491=Sector!$B$50,Sector!$B$50,IF(G2491=Sector!$B$51,Sector!$B$51,IF(G2491=Sector!$B$53,Sector!$B$53,INDEX(Sector!$E$57:$E$776,MATCH('Energy consumption (raw)'!F2491,Sector!$C$57:$C$776,FALSE)))))</f>
        <v>45-46 Wholesale</v>
      </c>
      <c r="J2491" s="561"/>
      <c r="K2491" s="561">
        <v>25702300</v>
      </c>
      <c r="L2491" s="561"/>
      <c r="M2491" s="561"/>
      <c r="N2491" s="561"/>
      <c r="O2491" s="561"/>
      <c r="P2491" s="561"/>
      <c r="Q2491" s="561"/>
      <c r="R2491" s="561"/>
      <c r="S2491" s="561"/>
      <c r="T2491" s="561"/>
      <c r="U2491" s="561"/>
      <c r="V2491" s="561"/>
      <c r="W2491" s="561"/>
      <c r="X2491" s="561"/>
      <c r="Y2491" s="561"/>
      <c r="Z2491" s="561"/>
      <c r="AA2491" s="561"/>
      <c r="AB2491" s="561"/>
      <c r="AC2491" s="561"/>
      <c r="AD2491" s="561"/>
      <c r="AE2491" s="561"/>
      <c r="AF2491" s="561"/>
      <c r="AG2491" s="561">
        <v>3965.8648900000003</v>
      </c>
      <c r="AH2491" s="561">
        <v>2583</v>
      </c>
      <c r="AI2491" s="290" t="s">
        <v>310</v>
      </c>
      <c r="AJ2491" s="290" t="s">
        <v>987</v>
      </c>
    </row>
    <row r="2492" spans="2:36" x14ac:dyDescent="0.25">
      <c r="B2492" s="554">
        <v>2390</v>
      </c>
      <c r="C2492" s="555"/>
      <c r="D2492" s="556"/>
      <c r="E2492" s="290" t="s">
        <v>395</v>
      </c>
      <c r="F2492" s="290" t="s">
        <v>759</v>
      </c>
      <c r="G2492" s="290" t="s">
        <v>397</v>
      </c>
      <c r="H2492" s="183" t="str">
        <f>INDEX(Sector!$D$57:$D$776,MATCH('Energy consumption (raw)'!F2492,Sector!$C$57:$C$776,FALSE))</f>
        <v>Processing and preserving aquatic products and aquatic products</v>
      </c>
      <c r="I2492" s="183" t="str">
        <f>IF(G2492=Sector!$B$50,Sector!$B$50,IF(G2492=Sector!$B$51,Sector!$B$51,IF(G2492=Sector!$B$53,Sector!$B$53,INDEX(Sector!$E$57:$E$776,MATCH('Energy consumption (raw)'!F2492,Sector!$C$57:$C$776,FALSE)))))</f>
        <v>10 Manufacture of food products</v>
      </c>
      <c r="J2492" s="561">
        <v>11682620</v>
      </c>
      <c r="K2492" s="561">
        <v>6757700</v>
      </c>
      <c r="L2492" s="561"/>
      <c r="M2492" s="561"/>
      <c r="N2492" s="561"/>
      <c r="O2492" s="561"/>
      <c r="P2492" s="561"/>
      <c r="Q2492" s="561"/>
      <c r="R2492" s="561"/>
      <c r="S2492" s="561"/>
      <c r="T2492" s="561"/>
      <c r="U2492" s="561"/>
      <c r="V2492" s="561"/>
      <c r="W2492" s="561"/>
      <c r="X2492" s="561"/>
      <c r="Y2492" s="561"/>
      <c r="Z2492" s="561"/>
      <c r="AA2492" s="561"/>
      <c r="AB2492" s="561"/>
      <c r="AC2492" s="561"/>
      <c r="AD2492" s="561"/>
      <c r="AE2492" s="561"/>
      <c r="AF2492" s="561"/>
      <c r="AG2492" s="561">
        <v>1042.7131100000001</v>
      </c>
      <c r="AH2492" s="561">
        <v>1158</v>
      </c>
      <c r="AI2492" s="290" t="s">
        <v>310</v>
      </c>
      <c r="AJ2492" s="290" t="s">
        <v>987</v>
      </c>
    </row>
    <row r="2493" spans="2:36" x14ac:dyDescent="0.25">
      <c r="B2493" s="554">
        <v>2391</v>
      </c>
      <c r="C2493" s="555"/>
      <c r="D2493" s="556"/>
      <c r="E2493" s="290" t="s">
        <v>395</v>
      </c>
      <c r="F2493" s="290" t="s">
        <v>759</v>
      </c>
      <c r="G2493" s="290" t="s">
        <v>397</v>
      </c>
      <c r="H2493" s="183" t="str">
        <f>INDEX(Sector!$D$57:$D$776,MATCH('Energy consumption (raw)'!F2493,Sector!$C$57:$C$776,FALSE))</f>
        <v>Processing and preserving aquatic products and aquatic products</v>
      </c>
      <c r="I2493" s="183" t="str">
        <f>IF(G2493=Sector!$B$50,Sector!$B$50,IF(G2493=Sector!$B$51,Sector!$B$51,IF(G2493=Sector!$B$53,Sector!$B$53,INDEX(Sector!$E$57:$E$776,MATCH('Energy consumption (raw)'!F2493,Sector!$C$57:$C$776,FALSE)))))</f>
        <v>10 Manufacture of food products</v>
      </c>
      <c r="J2493" s="561">
        <v>9217100</v>
      </c>
      <c r="K2493" s="561">
        <v>9001700</v>
      </c>
      <c r="L2493" s="561"/>
      <c r="M2493" s="561"/>
      <c r="N2493" s="561"/>
      <c r="O2493" s="561"/>
      <c r="P2493" s="561"/>
      <c r="Q2493" s="561"/>
      <c r="R2493" s="561"/>
      <c r="S2493" s="561"/>
      <c r="T2493" s="561"/>
      <c r="U2493" s="561"/>
      <c r="V2493" s="561"/>
      <c r="W2493" s="561"/>
      <c r="X2493" s="561"/>
      <c r="Y2493" s="561"/>
      <c r="Z2493" s="561"/>
      <c r="AA2493" s="561"/>
      <c r="AB2493" s="561"/>
      <c r="AC2493" s="561"/>
      <c r="AD2493" s="561"/>
      <c r="AE2493" s="561"/>
      <c r="AF2493" s="561"/>
      <c r="AG2493" s="561">
        <v>1388.9623100000001</v>
      </c>
      <c r="AH2493" s="561">
        <v>1424</v>
      </c>
      <c r="AI2493" s="290" t="s">
        <v>310</v>
      </c>
      <c r="AJ2493" s="290" t="s">
        <v>987</v>
      </c>
    </row>
    <row r="2494" spans="2:36" x14ac:dyDescent="0.25">
      <c r="B2494" s="554">
        <v>2392</v>
      </c>
      <c r="C2494" s="555"/>
      <c r="D2494" s="556"/>
      <c r="E2494" s="290" t="s">
        <v>395</v>
      </c>
      <c r="F2494" s="290" t="s">
        <v>721</v>
      </c>
      <c r="G2494" s="290" t="s">
        <v>397</v>
      </c>
      <c r="H2494" s="183" t="str">
        <f>INDEX(Sector!$D$57:$D$776,MATCH('Energy consumption (raw)'!F2494,Sector!$C$57:$C$776,FALSE))</f>
        <v>Generation, transmission and distribution of electricity</v>
      </c>
      <c r="I2494" s="183" t="str">
        <f>IF(G2494=Sector!$B$50,Sector!$B$50,IF(G2494=Sector!$B$51,Sector!$B$51,IF(G2494=Sector!$B$53,Sector!$B$53,INDEX(Sector!$E$57:$E$776,MATCH('Energy consumption (raw)'!F2494,Sector!$C$57:$C$776,FALSE)))))</f>
        <v>35 Electricity, gas, steam and air conditioning supply</v>
      </c>
      <c r="J2494" s="561">
        <v>15030763</v>
      </c>
      <c r="K2494" s="561">
        <v>40790762</v>
      </c>
      <c r="L2494" s="561"/>
      <c r="M2494" s="561"/>
      <c r="N2494" s="561"/>
      <c r="O2494" s="561"/>
      <c r="P2494" s="561"/>
      <c r="Q2494" s="561"/>
      <c r="R2494" s="561"/>
      <c r="S2494" s="561"/>
      <c r="T2494" s="561"/>
      <c r="U2494" s="561"/>
      <c r="V2494" s="561"/>
      <c r="W2494" s="561"/>
      <c r="X2494" s="561"/>
      <c r="Y2494" s="561"/>
      <c r="Z2494" s="561"/>
      <c r="AA2494" s="561"/>
      <c r="AB2494" s="561"/>
      <c r="AC2494" s="561"/>
      <c r="AD2494" s="561"/>
      <c r="AE2494" s="561"/>
      <c r="AF2494" s="561"/>
      <c r="AG2494" s="561">
        <v>226085</v>
      </c>
      <c r="AH2494" s="561">
        <v>2775</v>
      </c>
      <c r="AI2494" s="290" t="s">
        <v>310</v>
      </c>
      <c r="AJ2494" s="290" t="s">
        <v>987</v>
      </c>
    </row>
    <row r="2495" spans="2:36" x14ac:dyDescent="0.25">
      <c r="B2495" s="554">
        <v>2393</v>
      </c>
      <c r="C2495" s="555"/>
      <c r="D2495" s="556"/>
      <c r="E2495" s="290" t="s">
        <v>395</v>
      </c>
      <c r="F2495" s="290" t="s">
        <v>759</v>
      </c>
      <c r="G2495" s="290" t="s">
        <v>397</v>
      </c>
      <c r="H2495" s="183" t="str">
        <f>INDEX(Sector!$D$57:$D$776,MATCH('Energy consumption (raw)'!F2495,Sector!$C$57:$C$776,FALSE))</f>
        <v>Processing and preserving aquatic products and aquatic products</v>
      </c>
      <c r="I2495" s="183" t="str">
        <f>IF(G2495=Sector!$B$50,Sector!$B$50,IF(G2495=Sector!$B$51,Sector!$B$51,IF(G2495=Sector!$B$53,Sector!$B$53,INDEX(Sector!$E$57:$E$776,MATCH('Energy consumption (raw)'!F2495,Sector!$C$57:$C$776,FALSE)))))</f>
        <v>10 Manufacture of food products</v>
      </c>
      <c r="J2495" s="561"/>
      <c r="K2495" s="561">
        <v>14930945</v>
      </c>
      <c r="L2495" s="561"/>
      <c r="M2495" s="561"/>
      <c r="N2495" s="561"/>
      <c r="O2495" s="561"/>
      <c r="P2495" s="561"/>
      <c r="Q2495" s="561"/>
      <c r="R2495" s="561"/>
      <c r="S2495" s="561"/>
      <c r="T2495" s="561"/>
      <c r="U2495" s="561"/>
      <c r="V2495" s="561"/>
      <c r="W2495" s="561"/>
      <c r="X2495" s="561"/>
      <c r="Y2495" s="561"/>
      <c r="Z2495" s="561"/>
      <c r="AA2495" s="561"/>
      <c r="AB2495" s="561"/>
      <c r="AC2495" s="561"/>
      <c r="AD2495" s="561"/>
      <c r="AE2495" s="561"/>
      <c r="AF2495" s="561"/>
      <c r="AG2495" s="561">
        <v>2303.8448135000003</v>
      </c>
      <c r="AH2495" s="561">
        <v>2130</v>
      </c>
      <c r="AI2495" s="290" t="s">
        <v>310</v>
      </c>
      <c r="AJ2495" s="290" t="s">
        <v>987</v>
      </c>
    </row>
    <row r="2496" spans="2:36" x14ac:dyDescent="0.25">
      <c r="B2496" s="554">
        <v>2394</v>
      </c>
      <c r="C2496" s="555"/>
      <c r="D2496" s="556"/>
      <c r="E2496" s="290" t="s">
        <v>395</v>
      </c>
      <c r="F2496" s="565" t="s">
        <v>382</v>
      </c>
      <c r="G2496" s="290" t="s">
        <v>397</v>
      </c>
      <c r="H2496" s="183" t="str">
        <f>INDEX(Sector!$D$57:$D$776,MATCH('Energy consumption (raw)'!F2496,Sector!$C$57:$C$776,FALSE))</f>
        <v>Wholesale of rice, wheat, other cereal grains, flour</v>
      </c>
      <c r="I2496" s="183" t="str">
        <f>IF(G2496=Sector!$B$50,Sector!$B$50,IF(G2496=Sector!$B$51,Sector!$B$51,IF(G2496=Sector!$B$53,Sector!$B$53,INDEX(Sector!$E$57:$E$776,MATCH('Energy consumption (raw)'!F2496,Sector!$C$57:$C$776,FALSE)))))</f>
        <v>45-46 Wholesale</v>
      </c>
      <c r="J2496" s="561"/>
      <c r="K2496" s="561">
        <v>12649500</v>
      </c>
      <c r="L2496" s="561"/>
      <c r="M2496" s="561"/>
      <c r="N2496" s="561"/>
      <c r="O2496" s="561"/>
      <c r="P2496" s="561"/>
      <c r="Q2496" s="561"/>
      <c r="R2496" s="561"/>
      <c r="S2496" s="561"/>
      <c r="T2496" s="561"/>
      <c r="U2496" s="561"/>
      <c r="V2496" s="561"/>
      <c r="W2496" s="561"/>
      <c r="X2496" s="561"/>
      <c r="Y2496" s="561"/>
      <c r="Z2496" s="561"/>
      <c r="AA2496" s="561"/>
      <c r="AB2496" s="561"/>
      <c r="AC2496" s="561"/>
      <c r="AD2496" s="561"/>
      <c r="AE2496" s="561"/>
      <c r="AF2496" s="561"/>
      <c r="AG2496" s="561">
        <v>1951.8178500000001</v>
      </c>
      <c r="AH2496" s="561">
        <v>1709</v>
      </c>
      <c r="AI2496" s="290" t="s">
        <v>310</v>
      </c>
      <c r="AJ2496" s="290" t="s">
        <v>987</v>
      </c>
    </row>
    <row r="2497" spans="2:36" x14ac:dyDescent="0.25">
      <c r="B2497" s="554">
        <v>2395</v>
      </c>
      <c r="C2497" s="555"/>
      <c r="D2497" s="556"/>
      <c r="E2497" s="290" t="s">
        <v>395</v>
      </c>
      <c r="F2497" s="290" t="s">
        <v>478</v>
      </c>
      <c r="G2497" s="290" t="s">
        <v>397</v>
      </c>
      <c r="H2497" s="183" t="str">
        <f>INDEX(Sector!$D$57:$D$776,MATCH('Energy consumption (raw)'!F2497,Sector!$C$57:$C$776,FALSE))</f>
        <v>Processing milk and dairy products</v>
      </c>
      <c r="I2497" s="183" t="str">
        <f>IF(G2497=Sector!$B$50,Sector!$B$50,IF(G2497=Sector!$B$51,Sector!$B$51,IF(G2497=Sector!$B$53,Sector!$B$53,INDEX(Sector!$E$57:$E$776,MATCH('Energy consumption (raw)'!F2497,Sector!$C$57:$C$776,FALSE)))))</f>
        <v>10 Manufacture of food products</v>
      </c>
      <c r="J2497" s="561">
        <v>10656500</v>
      </c>
      <c r="K2497" s="561">
        <v>10897360</v>
      </c>
      <c r="L2497" s="561"/>
      <c r="M2497" s="561"/>
      <c r="N2497" s="561"/>
      <c r="O2497" s="561"/>
      <c r="P2497" s="561"/>
      <c r="Q2497" s="561"/>
      <c r="R2497" s="561"/>
      <c r="S2497" s="561"/>
      <c r="T2497" s="561"/>
      <c r="U2497" s="561"/>
      <c r="V2497" s="561"/>
      <c r="W2497" s="561"/>
      <c r="X2497" s="561"/>
      <c r="Y2497" s="561"/>
      <c r="Z2497" s="561"/>
      <c r="AA2497" s="561"/>
      <c r="AB2497" s="561"/>
      <c r="AC2497" s="561"/>
      <c r="AD2497" s="561"/>
      <c r="AE2497" s="561"/>
      <c r="AF2497" s="561"/>
      <c r="AG2497" s="561">
        <v>1681.4626480000002</v>
      </c>
      <c r="AH2497" s="561">
        <v>1644</v>
      </c>
      <c r="AI2497" s="290" t="s">
        <v>310</v>
      </c>
      <c r="AJ2497" s="290" t="s">
        <v>987</v>
      </c>
    </row>
    <row r="2498" spans="2:36" x14ac:dyDescent="0.25">
      <c r="B2498" s="554">
        <v>2396</v>
      </c>
      <c r="C2498" s="555"/>
      <c r="D2498" s="556"/>
      <c r="E2498" s="290" t="s">
        <v>395</v>
      </c>
      <c r="F2498" s="290" t="s">
        <v>461</v>
      </c>
      <c r="G2498" s="290" t="s">
        <v>397</v>
      </c>
      <c r="H2498" s="183" t="str">
        <f>INDEX(Sector!$D$57:$D$776,MATCH('Energy consumption (raw)'!F2498,Sector!$C$57:$C$776,FALSE))</f>
        <v>Iron and steel production</v>
      </c>
      <c r="I2498" s="183" t="str">
        <f>IF(G2498=Sector!$B$50,Sector!$B$50,IF(G2498=Sector!$B$51,Sector!$B$51,IF(G2498=Sector!$B$53,Sector!$B$53,INDEX(Sector!$E$57:$E$776,MATCH('Energy consumption (raw)'!F2498,Sector!$C$57:$C$776,FALSE)))))</f>
        <v>24 Manufacture of basic metals</v>
      </c>
      <c r="J2498" s="561">
        <v>9650500</v>
      </c>
      <c r="K2498" s="561">
        <v>7803233</v>
      </c>
      <c r="L2498" s="561"/>
      <c r="M2498" s="561"/>
      <c r="N2498" s="561"/>
      <c r="O2498" s="561"/>
      <c r="P2498" s="561"/>
      <c r="Q2498" s="561"/>
      <c r="R2498" s="561"/>
      <c r="S2498" s="561"/>
      <c r="T2498" s="561"/>
      <c r="U2498" s="561"/>
      <c r="V2498" s="561"/>
      <c r="W2498" s="561"/>
      <c r="X2498" s="561"/>
      <c r="Y2498" s="561"/>
      <c r="Z2498" s="561"/>
      <c r="AA2498" s="561"/>
      <c r="AB2498" s="561"/>
      <c r="AC2498" s="561"/>
      <c r="AD2498" s="561"/>
      <c r="AE2498" s="561"/>
      <c r="AF2498" s="561"/>
      <c r="AG2498" s="561">
        <v>1204.0388519000001</v>
      </c>
      <c r="AH2498" s="561">
        <v>4113</v>
      </c>
      <c r="AI2498" s="290" t="s">
        <v>310</v>
      </c>
      <c r="AJ2498" s="290" t="s">
        <v>987</v>
      </c>
    </row>
    <row r="2499" spans="2:36" x14ac:dyDescent="0.25">
      <c r="B2499" s="554">
        <v>2397</v>
      </c>
      <c r="C2499" s="555"/>
      <c r="D2499" s="556"/>
      <c r="E2499" s="290" t="s">
        <v>395</v>
      </c>
      <c r="F2499" s="290" t="s">
        <v>617</v>
      </c>
      <c r="G2499" s="290" t="s">
        <v>397</v>
      </c>
      <c r="H2499" s="183" t="str">
        <f>INDEX(Sector!$D$57:$D$776,MATCH('Energy consumption (raw)'!F2499,Sector!$C$57:$C$776,FALSE))</f>
        <v>Producing animal feed, poultry and aquatic products</v>
      </c>
      <c r="I2499" s="183" t="str">
        <f>IF(G2499=Sector!$B$50,Sector!$B$50,IF(G2499=Sector!$B$51,Sector!$B$51,IF(G2499=Sector!$B$53,Sector!$B$53,INDEX(Sector!$E$57:$E$776,MATCH('Energy consumption (raw)'!F2499,Sector!$C$57:$C$776,FALSE)))))</f>
        <v>10 Manufacture of food products</v>
      </c>
      <c r="J2499" s="561">
        <v>9890400</v>
      </c>
      <c r="K2499" s="561">
        <v>9798500</v>
      </c>
      <c r="L2499" s="561"/>
      <c r="M2499" s="561"/>
      <c r="N2499" s="561"/>
      <c r="O2499" s="561"/>
      <c r="P2499" s="561"/>
      <c r="Q2499" s="561"/>
      <c r="R2499" s="561"/>
      <c r="S2499" s="561"/>
      <c r="T2499" s="561"/>
      <c r="U2499" s="561"/>
      <c r="V2499" s="561"/>
      <c r="W2499" s="561"/>
      <c r="X2499" s="561"/>
      <c r="Y2499" s="561"/>
      <c r="Z2499" s="561"/>
      <c r="AA2499" s="561"/>
      <c r="AB2499" s="561"/>
      <c r="AC2499" s="561"/>
      <c r="AD2499" s="561"/>
      <c r="AE2499" s="561"/>
      <c r="AF2499" s="561"/>
      <c r="AG2499" s="561">
        <v>1511.9085500000001</v>
      </c>
      <c r="AH2499" s="561">
        <v>1526</v>
      </c>
      <c r="AI2499" s="290" t="s">
        <v>310</v>
      </c>
      <c r="AJ2499" s="290" t="s">
        <v>987</v>
      </c>
    </row>
    <row r="2500" spans="2:36" x14ac:dyDescent="0.25">
      <c r="B2500" s="554">
        <v>2398</v>
      </c>
      <c r="C2500" s="555"/>
      <c r="D2500" s="556"/>
      <c r="E2500" s="290" t="s">
        <v>395</v>
      </c>
      <c r="F2500" s="290" t="s">
        <v>988</v>
      </c>
      <c r="G2500" s="290" t="s">
        <v>397</v>
      </c>
      <c r="H2500" s="183" t="str">
        <f>INDEX(Sector!$D$57:$D$776,MATCH('Energy consumption (raw)'!F2500,Sector!$C$57:$C$776,FALSE))</f>
        <v>Post-harvest service activities</v>
      </c>
      <c r="I2500" s="183" t="str">
        <f>IF(G2500=Sector!$B$50,Sector!$B$50,IF(G2500=Sector!$B$51,Sector!$B$51,IF(G2500=Sector!$B$53,Sector!$B$53,INDEX(Sector!$E$57:$E$776,MATCH('Energy consumption (raw)'!F2500,Sector!$C$57:$C$776,FALSE)))))</f>
        <v>32 Other manufacturing</v>
      </c>
      <c r="J2500" s="561"/>
      <c r="K2500" s="561">
        <v>10196600</v>
      </c>
      <c r="L2500" s="561"/>
      <c r="M2500" s="561"/>
      <c r="N2500" s="561"/>
      <c r="O2500" s="561"/>
      <c r="P2500" s="561"/>
      <c r="Q2500" s="561"/>
      <c r="R2500" s="561"/>
      <c r="S2500" s="561"/>
      <c r="T2500" s="561"/>
      <c r="U2500" s="561"/>
      <c r="V2500" s="561"/>
      <c r="W2500" s="561"/>
      <c r="X2500" s="561"/>
      <c r="Y2500" s="561"/>
      <c r="Z2500" s="561"/>
      <c r="AA2500" s="561"/>
      <c r="AB2500" s="561"/>
      <c r="AC2500" s="561"/>
      <c r="AD2500" s="561"/>
      <c r="AE2500" s="561"/>
      <c r="AF2500" s="561"/>
      <c r="AG2500" s="561">
        <v>1573.3353800000002</v>
      </c>
      <c r="AH2500" s="561">
        <v>1203</v>
      </c>
      <c r="AI2500" s="290" t="s">
        <v>310</v>
      </c>
      <c r="AJ2500" s="290" t="s">
        <v>987</v>
      </c>
    </row>
    <row r="2501" spans="2:36" x14ac:dyDescent="0.25">
      <c r="B2501" s="554">
        <v>2399</v>
      </c>
      <c r="C2501" s="555"/>
      <c r="D2501" s="556"/>
      <c r="E2501" s="290" t="s">
        <v>395</v>
      </c>
      <c r="F2501" s="290" t="s">
        <v>919</v>
      </c>
      <c r="G2501" s="290" t="s">
        <v>397</v>
      </c>
      <c r="H2501" s="183" t="str">
        <f>INDEX(Sector!$D$57:$D$776,MATCH('Energy consumption (raw)'!F2501,Sector!$C$57:$C$776,FALSE))</f>
        <v>Milling and production of raw flour</v>
      </c>
      <c r="I2501" s="183" t="str">
        <f>IF(G2501=Sector!$B$50,Sector!$B$50,IF(G2501=Sector!$B$51,Sector!$B$51,IF(G2501=Sector!$B$53,Sector!$B$53,INDEX(Sector!$E$57:$E$776,MATCH('Energy consumption (raw)'!F2501,Sector!$C$57:$C$776,FALSE)))))</f>
        <v>10 Manufacture of food products</v>
      </c>
      <c r="J2501" s="561">
        <v>8389100</v>
      </c>
      <c r="K2501" s="561">
        <v>13447600</v>
      </c>
      <c r="L2501" s="561"/>
      <c r="M2501" s="561"/>
      <c r="N2501" s="561"/>
      <c r="O2501" s="561"/>
      <c r="P2501" s="561"/>
      <c r="Q2501" s="561"/>
      <c r="R2501" s="561"/>
      <c r="S2501" s="561"/>
      <c r="T2501" s="561"/>
      <c r="U2501" s="561"/>
      <c r="V2501" s="561"/>
      <c r="W2501" s="561"/>
      <c r="X2501" s="561"/>
      <c r="Y2501" s="561"/>
      <c r="Z2501" s="561"/>
      <c r="AA2501" s="561"/>
      <c r="AB2501" s="561"/>
      <c r="AC2501" s="561"/>
      <c r="AD2501" s="561"/>
      <c r="AE2501" s="561"/>
      <c r="AF2501" s="561"/>
      <c r="AG2501" s="561">
        <v>2074.96468</v>
      </c>
      <c r="AH2501" s="561">
        <v>1294</v>
      </c>
      <c r="AI2501" s="290" t="s">
        <v>310</v>
      </c>
      <c r="AJ2501" s="290" t="s">
        <v>987</v>
      </c>
    </row>
    <row r="2502" spans="2:36" x14ac:dyDescent="0.25">
      <c r="B2502" s="554">
        <v>2400</v>
      </c>
      <c r="C2502" s="555"/>
      <c r="D2502" s="556"/>
      <c r="E2502" s="290" t="s">
        <v>395</v>
      </c>
      <c r="F2502" s="290" t="s">
        <v>759</v>
      </c>
      <c r="G2502" s="290" t="s">
        <v>397</v>
      </c>
      <c r="H2502" s="183" t="str">
        <f>INDEX(Sector!$D$57:$D$776,MATCH('Energy consumption (raw)'!F2502,Sector!$C$57:$C$776,FALSE))</f>
        <v>Processing and preserving aquatic products and aquatic products</v>
      </c>
      <c r="I2502" s="183" t="str">
        <f>IF(G2502=Sector!$B$50,Sector!$B$50,IF(G2502=Sector!$B$51,Sector!$B$51,IF(G2502=Sector!$B$53,Sector!$B$53,INDEX(Sector!$E$57:$E$776,MATCH('Energy consumption (raw)'!F2502,Sector!$C$57:$C$776,FALSE)))))</f>
        <v>10 Manufacture of food products</v>
      </c>
      <c r="J2502" s="561">
        <v>8408600</v>
      </c>
      <c r="K2502" s="561">
        <v>8619200</v>
      </c>
      <c r="L2502" s="561"/>
      <c r="M2502" s="561"/>
      <c r="N2502" s="561"/>
      <c r="O2502" s="561"/>
      <c r="P2502" s="561"/>
      <c r="Q2502" s="561"/>
      <c r="R2502" s="561"/>
      <c r="S2502" s="561"/>
      <c r="T2502" s="561"/>
      <c r="U2502" s="561"/>
      <c r="V2502" s="561"/>
      <c r="W2502" s="561"/>
      <c r="X2502" s="561"/>
      <c r="Y2502" s="561"/>
      <c r="Z2502" s="561"/>
      <c r="AA2502" s="561"/>
      <c r="AB2502" s="561"/>
      <c r="AC2502" s="561"/>
      <c r="AD2502" s="561"/>
      <c r="AE2502" s="561"/>
      <c r="AF2502" s="561"/>
      <c r="AG2502" s="561">
        <v>1329.9425600000002</v>
      </c>
      <c r="AH2502" s="561">
        <v>1297</v>
      </c>
      <c r="AI2502" s="290" t="s">
        <v>310</v>
      </c>
      <c r="AJ2502" s="290" t="s">
        <v>987</v>
      </c>
    </row>
    <row r="2503" spans="2:36" x14ac:dyDescent="0.25">
      <c r="B2503" s="554">
        <v>2401</v>
      </c>
      <c r="C2503" s="555"/>
      <c r="D2503" s="556"/>
      <c r="E2503" s="290" t="s">
        <v>395</v>
      </c>
      <c r="F2503" s="290" t="s">
        <v>759</v>
      </c>
      <c r="G2503" s="290" t="s">
        <v>397</v>
      </c>
      <c r="H2503" s="183" t="str">
        <f>INDEX(Sector!$D$57:$D$776,MATCH('Energy consumption (raw)'!F2503,Sector!$C$57:$C$776,FALSE))</f>
        <v>Processing and preserving aquatic products and aquatic products</v>
      </c>
      <c r="I2503" s="183" t="str">
        <f>IF(G2503=Sector!$B$50,Sector!$B$50,IF(G2503=Sector!$B$51,Sector!$B$51,IF(G2503=Sector!$B$53,Sector!$B$53,INDEX(Sector!$E$57:$E$776,MATCH('Energy consumption (raw)'!F2503,Sector!$C$57:$C$776,FALSE)))))</f>
        <v>10 Manufacture of food products</v>
      </c>
      <c r="J2503" s="561">
        <v>7570400</v>
      </c>
      <c r="K2503" s="561">
        <v>6085500</v>
      </c>
      <c r="L2503" s="561"/>
      <c r="M2503" s="561"/>
      <c r="N2503" s="561"/>
      <c r="O2503" s="561"/>
      <c r="P2503" s="561"/>
      <c r="Q2503" s="561"/>
      <c r="R2503" s="561"/>
      <c r="S2503" s="561"/>
      <c r="T2503" s="561"/>
      <c r="U2503" s="561"/>
      <c r="V2503" s="561"/>
      <c r="W2503" s="561"/>
      <c r="X2503" s="561"/>
      <c r="Y2503" s="561"/>
      <c r="Z2503" s="561"/>
      <c r="AA2503" s="561"/>
      <c r="AB2503" s="561"/>
      <c r="AC2503" s="561"/>
      <c r="AD2503" s="561"/>
      <c r="AE2503" s="561"/>
      <c r="AF2503" s="561"/>
      <c r="AG2503" s="561">
        <v>1038</v>
      </c>
      <c r="AH2503" s="561">
        <v>1171</v>
      </c>
      <c r="AI2503" s="290" t="s">
        <v>310</v>
      </c>
      <c r="AJ2503" s="290" t="s">
        <v>987</v>
      </c>
    </row>
    <row r="2504" spans="2:36" x14ac:dyDescent="0.25">
      <c r="B2504" s="554">
        <v>2402</v>
      </c>
      <c r="C2504" s="555"/>
      <c r="D2504" s="556"/>
      <c r="E2504" s="290" t="s">
        <v>395</v>
      </c>
      <c r="F2504" s="290" t="s">
        <v>490</v>
      </c>
      <c r="G2504" s="290" t="s">
        <v>397</v>
      </c>
      <c r="H2504" s="183" t="str">
        <f>INDEX(Sector!$D$57:$D$776,MATCH('Energy consumption (raw)'!F2504,Sector!$C$57:$C$776,FALSE))</f>
        <v>Food Processing</v>
      </c>
      <c r="I2504" s="183" t="str">
        <f>IF(G2504=Sector!$B$50,Sector!$B$50,IF(G2504=Sector!$B$51,Sector!$B$51,IF(G2504=Sector!$B$53,Sector!$B$53,INDEX(Sector!$E$57:$E$776,MATCH('Energy consumption (raw)'!F2504,Sector!$C$57:$C$776,FALSE)))))</f>
        <v>10 Manufacture of food products</v>
      </c>
      <c r="J2504" s="561">
        <v>9409100</v>
      </c>
      <c r="K2504" s="561">
        <v>8123000</v>
      </c>
      <c r="L2504" s="561"/>
      <c r="M2504" s="561"/>
      <c r="N2504" s="561"/>
      <c r="O2504" s="561"/>
      <c r="P2504" s="561"/>
      <c r="Q2504" s="561"/>
      <c r="R2504" s="561"/>
      <c r="S2504" s="561"/>
      <c r="T2504" s="561"/>
      <c r="U2504" s="561"/>
      <c r="V2504" s="561"/>
      <c r="W2504" s="561"/>
      <c r="X2504" s="561"/>
      <c r="Y2504" s="561"/>
      <c r="Z2504" s="561"/>
      <c r="AA2504" s="561"/>
      <c r="AB2504" s="561"/>
      <c r="AC2504" s="561"/>
      <c r="AD2504" s="561"/>
      <c r="AE2504" s="561"/>
      <c r="AF2504" s="561"/>
      <c r="AG2504" s="561">
        <v>1253.3789000000002</v>
      </c>
      <c r="AH2504" s="561">
        <v>1366</v>
      </c>
      <c r="AI2504" s="290" t="s">
        <v>310</v>
      </c>
      <c r="AJ2504" s="290" t="s">
        <v>987</v>
      </c>
    </row>
    <row r="2505" spans="2:36" x14ac:dyDescent="0.25">
      <c r="B2505" s="554">
        <v>2403</v>
      </c>
      <c r="C2505" s="555"/>
      <c r="D2505" s="556"/>
      <c r="E2505" s="290" t="s">
        <v>395</v>
      </c>
      <c r="F2505" s="290" t="s">
        <v>989</v>
      </c>
      <c r="G2505" s="290" t="s">
        <v>397</v>
      </c>
      <c r="H2505" s="183" t="str">
        <f>INDEX(Sector!$D$57:$D$776,MATCH('Energy consumption (raw)'!F2505,Sector!$C$57:$C$776,FALSE))</f>
        <v>Processing and preserving aquatic products and other aquatic products</v>
      </c>
      <c r="I2505" s="183" t="str">
        <f>IF(G2505=Sector!$B$50,Sector!$B$50,IF(G2505=Sector!$B$51,Sector!$B$51,IF(G2505=Sector!$B$53,Sector!$B$53,INDEX(Sector!$E$57:$E$776,MATCH('Energy consumption (raw)'!F2505,Sector!$C$57:$C$776,FALSE)))))</f>
        <v>10 Manufacture of food products</v>
      </c>
      <c r="J2505" s="561"/>
      <c r="K2505" s="561">
        <v>13373400</v>
      </c>
      <c r="L2505" s="561"/>
      <c r="M2505" s="561"/>
      <c r="N2505" s="561"/>
      <c r="O2505" s="561"/>
      <c r="P2505" s="561"/>
      <c r="Q2505" s="561"/>
      <c r="R2505" s="561"/>
      <c r="S2505" s="561"/>
      <c r="T2505" s="561"/>
      <c r="U2505" s="561"/>
      <c r="V2505" s="561"/>
      <c r="W2505" s="561"/>
      <c r="X2505" s="561"/>
      <c r="Y2505" s="561"/>
      <c r="Z2505" s="561"/>
      <c r="AA2505" s="561"/>
      <c r="AB2505" s="561"/>
      <c r="AC2505" s="561"/>
      <c r="AD2505" s="561"/>
      <c r="AE2505" s="561"/>
      <c r="AF2505" s="561"/>
      <c r="AG2505" s="561">
        <v>2063.5156200000001</v>
      </c>
      <c r="AH2505" s="561">
        <v>2399</v>
      </c>
      <c r="AI2505" s="290" t="s">
        <v>310</v>
      </c>
      <c r="AJ2505" s="290" t="s">
        <v>987</v>
      </c>
    </row>
    <row r="2506" spans="2:36" x14ac:dyDescent="0.25">
      <c r="B2506" s="554">
        <v>2404</v>
      </c>
      <c r="C2506" s="555"/>
      <c r="D2506" s="556"/>
      <c r="E2506" s="290" t="s">
        <v>395</v>
      </c>
      <c r="F2506" s="290" t="s">
        <v>919</v>
      </c>
      <c r="G2506" s="290" t="s">
        <v>397</v>
      </c>
      <c r="H2506" s="183" t="str">
        <f>INDEX(Sector!$D$57:$D$776,MATCH('Energy consumption (raw)'!F2506,Sector!$C$57:$C$776,FALSE))</f>
        <v>Milling and production of raw flour</v>
      </c>
      <c r="I2506" s="183" t="str">
        <f>IF(G2506=Sector!$B$50,Sector!$B$50,IF(G2506=Sector!$B$51,Sector!$B$51,IF(G2506=Sector!$B$53,Sector!$B$53,INDEX(Sector!$E$57:$E$776,MATCH('Energy consumption (raw)'!F2506,Sector!$C$57:$C$776,FALSE)))))</f>
        <v>10 Manufacture of food products</v>
      </c>
      <c r="J2506" s="561">
        <v>10073900</v>
      </c>
      <c r="K2506" s="561">
        <v>8657900</v>
      </c>
      <c r="L2506" s="561"/>
      <c r="M2506" s="561"/>
      <c r="N2506" s="561"/>
      <c r="O2506" s="561"/>
      <c r="P2506" s="561"/>
      <c r="Q2506" s="561"/>
      <c r="R2506" s="561"/>
      <c r="S2506" s="561"/>
      <c r="T2506" s="561"/>
      <c r="U2506" s="561"/>
      <c r="V2506" s="561"/>
      <c r="W2506" s="561"/>
      <c r="X2506" s="561"/>
      <c r="Y2506" s="561"/>
      <c r="Z2506" s="561"/>
      <c r="AA2506" s="561"/>
      <c r="AB2506" s="561"/>
      <c r="AC2506" s="561"/>
      <c r="AD2506" s="561"/>
      <c r="AE2506" s="561"/>
      <c r="AF2506" s="561"/>
      <c r="AG2506" s="561">
        <v>1335.9139700000001</v>
      </c>
      <c r="AH2506" s="561">
        <v>1554</v>
      </c>
      <c r="AI2506" s="290" t="s">
        <v>310</v>
      </c>
      <c r="AJ2506" s="290" t="s">
        <v>987</v>
      </c>
    </row>
    <row r="2507" spans="2:36" x14ac:dyDescent="0.25">
      <c r="B2507" s="554">
        <v>2405</v>
      </c>
      <c r="C2507" s="555"/>
      <c r="D2507" s="556"/>
      <c r="E2507" s="290" t="s">
        <v>395</v>
      </c>
      <c r="F2507" s="290" t="s">
        <v>438</v>
      </c>
      <c r="G2507" s="290" t="s">
        <v>397</v>
      </c>
      <c r="H2507" s="183" t="str">
        <f>INDEX(Sector!$D$57:$D$776,MATCH('Energy consumption (raw)'!F2507,Sector!$C$57:$C$776,FALSE))</f>
        <v>Brewing beer and brewing malt</v>
      </c>
      <c r="I2507" s="183" t="str">
        <f>IF(G2507=Sector!$B$50,Sector!$B$50,IF(G2507=Sector!$B$51,Sector!$B$51,IF(G2507=Sector!$B$53,Sector!$B$53,INDEX(Sector!$E$57:$E$776,MATCH('Energy consumption (raw)'!F2507,Sector!$C$57:$C$776,FALSE)))))</f>
        <v>11 Manufacture of beverages</v>
      </c>
      <c r="J2507" s="561">
        <v>6741900</v>
      </c>
      <c r="K2507" s="561">
        <v>5475000</v>
      </c>
      <c r="L2507" s="561"/>
      <c r="M2507" s="561"/>
      <c r="N2507" s="561"/>
      <c r="O2507" s="561"/>
      <c r="P2507" s="561"/>
      <c r="Q2507" s="561"/>
      <c r="R2507" s="561"/>
      <c r="S2507" s="561"/>
      <c r="T2507" s="561"/>
      <c r="U2507" s="561"/>
      <c r="V2507" s="561"/>
      <c r="W2507" s="561"/>
      <c r="X2507" s="561"/>
      <c r="Y2507" s="561"/>
      <c r="Z2507" s="561"/>
      <c r="AA2507" s="561"/>
      <c r="AB2507" s="561"/>
      <c r="AC2507" s="561"/>
      <c r="AD2507" s="561"/>
      <c r="AE2507" s="561"/>
      <c r="AF2507" s="561"/>
      <c r="AG2507" s="561">
        <v>2129</v>
      </c>
      <c r="AH2507" s="561">
        <v>1102</v>
      </c>
      <c r="AI2507" s="290" t="s">
        <v>310</v>
      </c>
      <c r="AJ2507" s="290" t="s">
        <v>987</v>
      </c>
    </row>
    <row r="2508" spans="2:36" x14ac:dyDescent="0.25">
      <c r="B2508" s="554">
        <v>2406</v>
      </c>
      <c r="C2508" s="555"/>
      <c r="D2508" s="556"/>
      <c r="E2508" s="290" t="s">
        <v>395</v>
      </c>
      <c r="F2508" s="290" t="s">
        <v>492</v>
      </c>
      <c r="G2508" s="290" t="s">
        <v>397</v>
      </c>
      <c r="H2508" s="183" t="str">
        <f>INDEX(Sector!$D$57:$D$776,MATCH('Energy consumption (raw)'!F2508,Sector!$C$57:$C$776,FALSE))</f>
        <v>Food production and processing</v>
      </c>
      <c r="I2508" s="183" t="str">
        <f>IF(G2508=Sector!$B$50,Sector!$B$50,IF(G2508=Sector!$B$51,Sector!$B$51,IF(G2508=Sector!$B$53,Sector!$B$53,INDEX(Sector!$E$57:$E$776,MATCH('Energy consumption (raw)'!F2508,Sector!$C$57:$C$776,FALSE)))))</f>
        <v>10 Manufacture of food products</v>
      </c>
      <c r="J2508" s="561">
        <v>7016300</v>
      </c>
      <c r="K2508" s="561">
        <v>6987200</v>
      </c>
      <c r="L2508" s="561"/>
      <c r="M2508" s="561"/>
      <c r="N2508" s="561"/>
      <c r="O2508" s="561"/>
      <c r="P2508" s="561"/>
      <c r="Q2508" s="561"/>
      <c r="R2508" s="561"/>
      <c r="S2508" s="561"/>
      <c r="T2508" s="561"/>
      <c r="U2508" s="561"/>
      <c r="V2508" s="561"/>
      <c r="W2508" s="561"/>
      <c r="X2508" s="561"/>
      <c r="Y2508" s="561"/>
      <c r="Z2508" s="561"/>
      <c r="AA2508" s="561"/>
      <c r="AB2508" s="561"/>
      <c r="AC2508" s="561"/>
      <c r="AD2508" s="561"/>
      <c r="AE2508" s="561"/>
      <c r="AF2508" s="561"/>
      <c r="AG2508" s="561">
        <v>1078.1249600000001</v>
      </c>
      <c r="AH2508" s="561">
        <v>1261</v>
      </c>
      <c r="AI2508" s="290" t="s">
        <v>310</v>
      </c>
      <c r="AJ2508" s="290" t="s">
        <v>987</v>
      </c>
    </row>
    <row r="2509" spans="2:36" x14ac:dyDescent="0.25">
      <c r="B2509" s="554">
        <v>2407</v>
      </c>
      <c r="C2509" s="555"/>
      <c r="D2509" s="556"/>
      <c r="E2509" s="290" t="s">
        <v>395</v>
      </c>
      <c r="F2509" s="290" t="s">
        <v>988</v>
      </c>
      <c r="G2509" s="290" t="s">
        <v>397</v>
      </c>
      <c r="H2509" s="183" t="str">
        <f>INDEX(Sector!$D$57:$D$776,MATCH('Energy consumption (raw)'!F2509,Sector!$C$57:$C$776,FALSE))</f>
        <v>Post-harvest service activities</v>
      </c>
      <c r="I2509" s="183" t="str">
        <f>IF(G2509=Sector!$B$50,Sector!$B$50,IF(G2509=Sector!$B$51,Sector!$B$51,IF(G2509=Sector!$B$53,Sector!$B$53,INDEX(Sector!$E$57:$E$776,MATCH('Energy consumption (raw)'!F2509,Sector!$C$57:$C$776,FALSE)))))</f>
        <v>32 Other manufacturing</v>
      </c>
      <c r="J2509" s="561">
        <v>7836200</v>
      </c>
      <c r="K2509" s="561">
        <v>7783900</v>
      </c>
      <c r="L2509" s="561"/>
      <c r="M2509" s="561"/>
      <c r="N2509" s="561"/>
      <c r="O2509" s="561"/>
      <c r="P2509" s="561"/>
      <c r="Q2509" s="561"/>
      <c r="R2509" s="561"/>
      <c r="S2509" s="561"/>
      <c r="T2509" s="561"/>
      <c r="U2509" s="561"/>
      <c r="V2509" s="561"/>
      <c r="W2509" s="561"/>
      <c r="X2509" s="561"/>
      <c r="Y2509" s="561"/>
      <c r="Z2509" s="561"/>
      <c r="AA2509" s="561"/>
      <c r="AB2509" s="561"/>
      <c r="AC2509" s="561"/>
      <c r="AD2509" s="561"/>
      <c r="AE2509" s="561"/>
      <c r="AF2509" s="561"/>
      <c r="AG2509" s="561">
        <v>1201.0557700000002</v>
      </c>
      <c r="AH2509" s="561">
        <v>1209</v>
      </c>
      <c r="AI2509" s="290" t="s">
        <v>310</v>
      </c>
      <c r="AJ2509" s="290" t="s">
        <v>987</v>
      </c>
    </row>
    <row r="2510" spans="2:36" x14ac:dyDescent="0.25">
      <c r="B2510" s="554">
        <v>2408</v>
      </c>
      <c r="C2510" s="555"/>
      <c r="D2510" s="556"/>
      <c r="E2510" s="290" t="s">
        <v>395</v>
      </c>
      <c r="F2510" s="290" t="s">
        <v>438</v>
      </c>
      <c r="G2510" s="290" t="s">
        <v>397</v>
      </c>
      <c r="H2510" s="183" t="str">
        <f>INDEX(Sector!$D$57:$D$776,MATCH('Energy consumption (raw)'!F2510,Sector!$C$57:$C$776,FALSE))</f>
        <v>Brewing beer and brewing malt</v>
      </c>
      <c r="I2510" s="183" t="str">
        <f>IF(G2510=Sector!$B$50,Sector!$B$50,IF(G2510=Sector!$B$51,Sector!$B$51,IF(G2510=Sector!$B$53,Sector!$B$53,INDEX(Sector!$E$57:$E$776,MATCH('Energy consumption (raw)'!F2510,Sector!$C$57:$C$776,FALSE)))))</f>
        <v>11 Manufacture of beverages</v>
      </c>
      <c r="J2510" s="561">
        <v>6772500</v>
      </c>
      <c r="K2510" s="561">
        <v>4540002</v>
      </c>
      <c r="L2510" s="561"/>
      <c r="M2510" s="561"/>
      <c r="N2510" s="561"/>
      <c r="O2510" s="561"/>
      <c r="P2510" s="561"/>
      <c r="Q2510" s="561"/>
      <c r="R2510" s="561"/>
      <c r="S2510" s="561"/>
      <c r="T2510" s="561"/>
      <c r="U2510" s="561"/>
      <c r="V2510" s="561"/>
      <c r="W2510" s="561"/>
      <c r="X2510" s="561"/>
      <c r="Y2510" s="561"/>
      <c r="Z2510" s="561"/>
      <c r="AA2510" s="561"/>
      <c r="AB2510" s="561"/>
      <c r="AC2510" s="561"/>
      <c r="AD2510" s="561"/>
      <c r="AE2510" s="561"/>
      <c r="AF2510" s="561"/>
      <c r="AG2510" s="561">
        <v>1736</v>
      </c>
      <c r="AH2510" s="561">
        <v>1072</v>
      </c>
      <c r="AI2510" s="290" t="s">
        <v>310</v>
      </c>
      <c r="AJ2510" s="290" t="s">
        <v>987</v>
      </c>
    </row>
    <row r="2511" spans="2:36" x14ac:dyDescent="0.25">
      <c r="B2511" s="554">
        <v>2409</v>
      </c>
      <c r="C2511" s="555"/>
      <c r="D2511" s="556"/>
      <c r="E2511" s="290" t="s">
        <v>395</v>
      </c>
      <c r="F2511" s="290" t="s">
        <v>913</v>
      </c>
      <c r="G2511" s="290" t="s">
        <v>397</v>
      </c>
      <c r="H2511" s="183" t="str">
        <f>INDEX(Sector!$D$57:$D$776,MATCH('Energy consumption (raw)'!F2511,Sector!$C$57:$C$776,FALSE))</f>
        <v>Production of animal and vegetable oils and fats</v>
      </c>
      <c r="I2511" s="183" t="str">
        <f>IF(G2511=Sector!$B$50,Sector!$B$50,IF(G2511=Sector!$B$51,Sector!$B$51,IF(G2511=Sector!$B$53,Sector!$B$53,INDEX(Sector!$E$57:$E$776,MATCH('Energy consumption (raw)'!F2511,Sector!$C$57:$C$776,FALSE)))))</f>
        <v>10 Manufacture of food products</v>
      </c>
      <c r="J2511" s="561">
        <v>6017860</v>
      </c>
      <c r="K2511" s="561">
        <v>6778652</v>
      </c>
      <c r="L2511" s="561"/>
      <c r="M2511" s="561"/>
      <c r="N2511" s="561"/>
      <c r="O2511" s="561"/>
      <c r="P2511" s="561"/>
      <c r="Q2511" s="561"/>
      <c r="R2511" s="561"/>
      <c r="S2511" s="561"/>
      <c r="T2511" s="561"/>
      <c r="U2511" s="561"/>
      <c r="V2511" s="561"/>
      <c r="W2511" s="561"/>
      <c r="X2511" s="561"/>
      <c r="Y2511" s="561"/>
      <c r="Z2511" s="561"/>
      <c r="AA2511" s="561"/>
      <c r="AB2511" s="561"/>
      <c r="AC2511" s="561"/>
      <c r="AD2511" s="561"/>
      <c r="AE2511" s="561"/>
      <c r="AF2511" s="561"/>
      <c r="AG2511" s="561">
        <v>1045.9460036</v>
      </c>
      <c r="AH2511" s="561">
        <v>3701</v>
      </c>
      <c r="AI2511" s="290" t="s">
        <v>310</v>
      </c>
      <c r="AJ2511" s="290" t="s">
        <v>987</v>
      </c>
    </row>
    <row r="2512" spans="2:36" x14ac:dyDescent="0.25">
      <c r="B2512" s="554">
        <v>2410</v>
      </c>
      <c r="C2512" s="555"/>
      <c r="D2512" s="556"/>
      <c r="E2512" s="290" t="s">
        <v>395</v>
      </c>
      <c r="F2512" s="290" t="s">
        <v>913</v>
      </c>
      <c r="G2512" s="290" t="s">
        <v>397</v>
      </c>
      <c r="H2512" s="183" t="str">
        <f>INDEX(Sector!$D$57:$D$776,MATCH('Energy consumption (raw)'!F2512,Sector!$C$57:$C$776,FALSE))</f>
        <v>Production of animal and vegetable oils and fats</v>
      </c>
      <c r="I2512" s="183" t="str">
        <f>IF(G2512=Sector!$B$50,Sector!$B$50,IF(G2512=Sector!$B$51,Sector!$B$51,IF(G2512=Sector!$B$53,Sector!$B$53,INDEX(Sector!$E$57:$E$776,MATCH('Energy consumption (raw)'!F2512,Sector!$C$57:$C$776,FALSE)))))</f>
        <v>10 Manufacture of food products</v>
      </c>
      <c r="J2512" s="561">
        <v>7154400</v>
      </c>
      <c r="K2512" s="561">
        <v>7640300</v>
      </c>
      <c r="L2512" s="561"/>
      <c r="M2512" s="561"/>
      <c r="N2512" s="561"/>
      <c r="O2512" s="561"/>
      <c r="P2512" s="561"/>
      <c r="Q2512" s="561"/>
      <c r="R2512" s="561"/>
      <c r="S2512" s="561"/>
      <c r="T2512" s="561"/>
      <c r="U2512" s="561"/>
      <c r="V2512" s="561"/>
      <c r="W2512" s="561"/>
      <c r="X2512" s="561"/>
      <c r="Y2512" s="561"/>
      <c r="Z2512" s="561"/>
      <c r="AA2512" s="561"/>
      <c r="AB2512" s="561"/>
      <c r="AC2512" s="561"/>
      <c r="AD2512" s="561"/>
      <c r="AE2512" s="561"/>
      <c r="AF2512" s="561"/>
      <c r="AG2512" s="561">
        <v>1178.8982900000001</v>
      </c>
      <c r="AH2512" s="561">
        <v>1119</v>
      </c>
      <c r="AI2512" s="290" t="s">
        <v>310</v>
      </c>
      <c r="AJ2512" s="290" t="s">
        <v>987</v>
      </c>
    </row>
    <row r="2513" spans="2:36" x14ac:dyDescent="0.25">
      <c r="B2513" s="554">
        <v>2411</v>
      </c>
      <c r="C2513" s="555"/>
      <c r="D2513" s="556"/>
      <c r="E2513" s="290" t="s">
        <v>395</v>
      </c>
      <c r="F2513" s="290" t="s">
        <v>989</v>
      </c>
      <c r="G2513" s="290" t="s">
        <v>397</v>
      </c>
      <c r="H2513" s="183" t="str">
        <f>INDEX(Sector!$D$57:$D$776,MATCH('Energy consumption (raw)'!F2513,Sector!$C$57:$C$776,FALSE))</f>
        <v>Processing and preserving aquatic products and other aquatic products</v>
      </c>
      <c r="I2513" s="183" t="str">
        <f>IF(G2513=Sector!$B$50,Sector!$B$50,IF(G2513=Sector!$B$51,Sector!$B$51,IF(G2513=Sector!$B$53,Sector!$B$53,INDEX(Sector!$E$57:$E$776,MATCH('Energy consumption (raw)'!F2513,Sector!$C$57:$C$776,FALSE)))))</f>
        <v>10 Manufacture of food products</v>
      </c>
      <c r="J2513" s="561">
        <v>7839200</v>
      </c>
      <c r="K2513" s="561">
        <v>9099800</v>
      </c>
      <c r="L2513" s="561"/>
      <c r="M2513" s="561"/>
      <c r="N2513" s="561"/>
      <c r="O2513" s="561"/>
      <c r="P2513" s="561"/>
      <c r="Q2513" s="561"/>
      <c r="R2513" s="561"/>
      <c r="S2513" s="561"/>
      <c r="T2513" s="561"/>
      <c r="U2513" s="561"/>
      <c r="V2513" s="561"/>
      <c r="W2513" s="561"/>
      <c r="X2513" s="561"/>
      <c r="Y2513" s="561"/>
      <c r="Z2513" s="561"/>
      <c r="AA2513" s="561"/>
      <c r="AB2513" s="561"/>
      <c r="AC2513" s="561"/>
      <c r="AD2513" s="561"/>
      <c r="AE2513" s="561"/>
      <c r="AF2513" s="561"/>
      <c r="AG2513" s="561">
        <v>1404.09914</v>
      </c>
      <c r="AH2513" s="561">
        <v>1210</v>
      </c>
      <c r="AI2513" s="290" t="s">
        <v>310</v>
      </c>
      <c r="AJ2513" s="290" t="s">
        <v>987</v>
      </c>
    </row>
    <row r="2514" spans="2:36" x14ac:dyDescent="0.25">
      <c r="B2514" s="554">
        <v>2412</v>
      </c>
      <c r="C2514" s="555"/>
      <c r="D2514" s="556"/>
      <c r="E2514" s="290" t="s">
        <v>395</v>
      </c>
      <c r="F2514" s="559" t="s">
        <v>382</v>
      </c>
      <c r="G2514" s="290" t="s">
        <v>397</v>
      </c>
      <c r="H2514" s="183" t="str">
        <f>INDEX(Sector!$D$57:$D$776,MATCH('Energy consumption (raw)'!F2514,Sector!$C$57:$C$776,FALSE))</f>
        <v>Wholesale of rice, wheat, other cereal grains, flour</v>
      </c>
      <c r="I2514" s="183" t="str">
        <f>IF(G2514=Sector!$B$50,Sector!$B$50,IF(G2514=Sector!$B$51,Sector!$B$51,IF(G2514=Sector!$B$53,Sector!$B$53,INDEX(Sector!$E$57:$E$776,MATCH('Energy consumption (raw)'!F2514,Sector!$C$57:$C$776,FALSE)))))</f>
        <v>45-46 Wholesale</v>
      </c>
      <c r="J2514" s="561">
        <v>7609700</v>
      </c>
      <c r="K2514" s="561">
        <v>7951600</v>
      </c>
      <c r="L2514" s="561"/>
      <c r="M2514" s="561"/>
      <c r="N2514" s="561"/>
      <c r="O2514" s="561"/>
      <c r="P2514" s="561"/>
      <c r="Q2514" s="561"/>
      <c r="R2514" s="561"/>
      <c r="S2514" s="561"/>
      <c r="T2514" s="561"/>
      <c r="U2514" s="561"/>
      <c r="V2514" s="561"/>
      <c r="W2514" s="561"/>
      <c r="X2514" s="561"/>
      <c r="Y2514" s="561"/>
      <c r="Z2514" s="561"/>
      <c r="AA2514" s="561"/>
      <c r="AB2514" s="561"/>
      <c r="AC2514" s="561"/>
      <c r="AD2514" s="561"/>
      <c r="AE2514" s="561"/>
      <c r="AF2514" s="561"/>
      <c r="AG2514" s="561">
        <v>1226.9318800000001</v>
      </c>
      <c r="AH2514" s="561">
        <v>1174</v>
      </c>
      <c r="AI2514" s="290" t="s">
        <v>310</v>
      </c>
      <c r="AJ2514" s="290" t="s">
        <v>987</v>
      </c>
    </row>
    <row r="2515" spans="2:36" x14ac:dyDescent="0.25">
      <c r="B2515" s="554">
        <v>2413</v>
      </c>
      <c r="C2515" s="555"/>
      <c r="D2515" s="556"/>
      <c r="E2515" s="290" t="s">
        <v>395</v>
      </c>
      <c r="F2515" s="290" t="s">
        <v>989</v>
      </c>
      <c r="G2515" s="290" t="s">
        <v>397</v>
      </c>
      <c r="H2515" s="183" t="str">
        <f>INDEX(Sector!$D$57:$D$776,MATCH('Energy consumption (raw)'!F2515,Sector!$C$57:$C$776,FALSE))</f>
        <v>Processing and preserving aquatic products and other aquatic products</v>
      </c>
      <c r="I2515" s="183" t="str">
        <f>IF(G2515=Sector!$B$50,Sector!$B$50,IF(G2515=Sector!$B$51,Sector!$B$51,IF(G2515=Sector!$B$53,Sector!$B$53,INDEX(Sector!$E$57:$E$776,MATCH('Energy consumption (raw)'!F2515,Sector!$C$57:$C$776,FALSE)))))</f>
        <v>10 Manufacture of food products</v>
      </c>
      <c r="J2515" s="561"/>
      <c r="K2515" s="561">
        <v>6836300</v>
      </c>
      <c r="L2515" s="561"/>
      <c r="M2515" s="561"/>
      <c r="N2515" s="561"/>
      <c r="O2515" s="561"/>
      <c r="P2515" s="561"/>
      <c r="Q2515" s="561"/>
      <c r="R2515" s="561"/>
      <c r="S2515" s="561"/>
      <c r="T2515" s="561"/>
      <c r="U2515" s="561"/>
      <c r="V2515" s="561"/>
      <c r="W2515" s="561"/>
      <c r="X2515" s="561"/>
      <c r="Y2515" s="561"/>
      <c r="Z2515" s="561"/>
      <c r="AA2515" s="561"/>
      <c r="AB2515" s="561"/>
      <c r="AC2515" s="561"/>
      <c r="AD2515" s="561"/>
      <c r="AE2515" s="561"/>
      <c r="AF2515" s="561"/>
      <c r="AG2515" s="561">
        <v>1054.8410900000001</v>
      </c>
      <c r="AH2515" s="561">
        <v>1098</v>
      </c>
      <c r="AI2515" s="290" t="s">
        <v>310</v>
      </c>
      <c r="AJ2515" s="290" t="s">
        <v>987</v>
      </c>
    </row>
    <row r="2516" spans="2:36" x14ac:dyDescent="0.25">
      <c r="B2516" s="554">
        <v>2414</v>
      </c>
      <c r="C2516" s="555"/>
      <c r="D2516" s="556"/>
      <c r="E2516" s="290" t="s">
        <v>395</v>
      </c>
      <c r="F2516" s="290" t="s">
        <v>990</v>
      </c>
      <c r="G2516" s="290" t="s">
        <v>397</v>
      </c>
      <c r="H2516" s="183" t="str">
        <f>INDEX(Sector!$D$57:$D$776,MATCH('Energy consumption (raw)'!F2516,Sector!$C$57:$C$776,FALSE))</f>
        <v>Wholesale of agricultural, forest products and live animals</v>
      </c>
      <c r="I2516" s="183" t="str">
        <f>IF(G2516=Sector!$B$50,Sector!$B$50,IF(G2516=Sector!$B$51,Sector!$B$51,IF(G2516=Sector!$B$53,Sector!$B$53,INDEX(Sector!$E$57:$E$776,MATCH('Energy consumption (raw)'!F2516,Sector!$C$57:$C$776,FALSE)))))</f>
        <v>45-46 Wholesale</v>
      </c>
      <c r="J2516" s="561">
        <v>7287000</v>
      </c>
      <c r="K2516" s="561">
        <v>6530500</v>
      </c>
      <c r="L2516" s="561"/>
      <c r="M2516" s="561"/>
      <c r="N2516" s="561"/>
      <c r="O2516" s="561"/>
      <c r="P2516" s="561"/>
      <c r="Q2516" s="561"/>
      <c r="R2516" s="561"/>
      <c r="S2516" s="561"/>
      <c r="T2516" s="561"/>
      <c r="U2516" s="561"/>
      <c r="V2516" s="561"/>
      <c r="W2516" s="561"/>
      <c r="X2516" s="561"/>
      <c r="Y2516" s="561"/>
      <c r="Z2516" s="561"/>
      <c r="AA2516" s="561"/>
      <c r="AB2516" s="561"/>
      <c r="AC2516" s="561"/>
      <c r="AD2516" s="561"/>
      <c r="AE2516" s="561"/>
      <c r="AF2516" s="561"/>
      <c r="AG2516" s="561">
        <v>1007.65615</v>
      </c>
      <c r="AH2516" s="561">
        <v>1442</v>
      </c>
      <c r="AI2516" s="290" t="s">
        <v>310</v>
      </c>
      <c r="AJ2516" s="290" t="s">
        <v>987</v>
      </c>
    </row>
    <row r="2517" spans="2:36" x14ac:dyDescent="0.25">
      <c r="B2517" s="554">
        <v>2415</v>
      </c>
      <c r="C2517" s="555"/>
      <c r="D2517" s="556"/>
      <c r="E2517" s="290" t="s">
        <v>395</v>
      </c>
      <c r="F2517" s="290" t="s">
        <v>382</v>
      </c>
      <c r="G2517" s="290" t="s">
        <v>397</v>
      </c>
      <c r="H2517" s="183" t="str">
        <f>INDEX(Sector!$D$57:$D$776,MATCH('Energy consumption (raw)'!F2517,Sector!$C$57:$C$776,FALSE))</f>
        <v>Wholesale of rice, wheat, other cereal grains, flour</v>
      </c>
      <c r="I2517" s="183" t="str">
        <f>IF(G2517=Sector!$B$50,Sector!$B$50,IF(G2517=Sector!$B$51,Sector!$B$51,IF(G2517=Sector!$B$53,Sector!$B$53,INDEX(Sector!$E$57:$E$776,MATCH('Energy consumption (raw)'!F2517,Sector!$C$57:$C$776,FALSE)))))</f>
        <v>45-46 Wholesale</v>
      </c>
      <c r="J2517" s="561"/>
      <c r="K2517" s="561">
        <v>10243750</v>
      </c>
      <c r="L2517" s="561"/>
      <c r="M2517" s="561"/>
      <c r="N2517" s="561"/>
      <c r="O2517" s="561"/>
      <c r="P2517" s="561"/>
      <c r="Q2517" s="561"/>
      <c r="R2517" s="561"/>
      <c r="S2517" s="561"/>
      <c r="T2517" s="561"/>
      <c r="U2517" s="561"/>
      <c r="V2517" s="561"/>
      <c r="W2517" s="561"/>
      <c r="X2517" s="561"/>
      <c r="Y2517" s="561"/>
      <c r="Z2517" s="561"/>
      <c r="AA2517" s="561"/>
      <c r="AB2517" s="561"/>
      <c r="AC2517" s="561"/>
      <c r="AD2517" s="561"/>
      <c r="AE2517" s="561"/>
      <c r="AF2517" s="561"/>
      <c r="AG2517" s="561">
        <v>1580.610625</v>
      </c>
      <c r="AH2517" s="561">
        <v>1203.8331700000001</v>
      </c>
      <c r="AI2517" s="290" t="s">
        <v>369</v>
      </c>
      <c r="AJ2517" s="290" t="s">
        <v>987</v>
      </c>
    </row>
    <row r="2518" spans="2:36" x14ac:dyDescent="0.25">
      <c r="B2518" s="554">
        <v>2416</v>
      </c>
      <c r="C2518" s="555"/>
      <c r="D2518" s="556"/>
      <c r="E2518" s="290" t="s">
        <v>395</v>
      </c>
      <c r="F2518" s="290" t="s">
        <v>844</v>
      </c>
      <c r="G2518" s="290" t="s">
        <v>397</v>
      </c>
      <c r="H2518" s="183" t="str">
        <f>INDEX(Sector!$D$57:$D$776,MATCH('Energy consumption (raw)'!F2518,Sector!$C$57:$C$776,FALSE))</f>
        <v>Retail sale of pharmaceuticals and medical equipment in specialized stores</v>
      </c>
      <c r="I2518" s="183" t="str">
        <f>IF(G2518=Sector!$B$50,Sector!$B$50,IF(G2518=Sector!$B$51,Sector!$B$51,IF(G2518=Sector!$B$53,Sector!$B$53,INDEX(Sector!$E$57:$E$776,MATCH('Energy consumption (raw)'!F2518,Sector!$C$57:$C$776,FALSE)))))</f>
        <v>47 Retail</v>
      </c>
      <c r="J2518" s="561"/>
      <c r="K2518" s="561">
        <v>10141020</v>
      </c>
      <c r="L2518" s="561"/>
      <c r="M2518" s="561"/>
      <c r="N2518" s="561"/>
      <c r="O2518" s="561"/>
      <c r="P2518" s="561"/>
      <c r="Q2518" s="561"/>
      <c r="R2518" s="561"/>
      <c r="S2518" s="561"/>
      <c r="T2518" s="561"/>
      <c r="U2518" s="561"/>
      <c r="V2518" s="561"/>
      <c r="W2518" s="561"/>
      <c r="X2518" s="561"/>
      <c r="Y2518" s="561"/>
      <c r="Z2518" s="561"/>
      <c r="AA2518" s="561"/>
      <c r="AB2518" s="561"/>
      <c r="AC2518" s="561"/>
      <c r="AD2518" s="561"/>
      <c r="AE2518" s="561"/>
      <c r="AF2518" s="561"/>
      <c r="AG2518" s="561">
        <v>1564.7593860000002</v>
      </c>
      <c r="AH2518" s="561">
        <v>1486.2959844000002</v>
      </c>
      <c r="AI2518" s="290" t="s">
        <v>369</v>
      </c>
      <c r="AJ2518" s="290" t="s">
        <v>987</v>
      </c>
    </row>
    <row r="2519" spans="2:36" x14ac:dyDescent="0.25">
      <c r="B2519" s="554">
        <v>2417</v>
      </c>
      <c r="C2519" s="555"/>
      <c r="D2519" s="556"/>
      <c r="E2519" s="290" t="s">
        <v>395</v>
      </c>
      <c r="F2519" s="290" t="s">
        <v>919</v>
      </c>
      <c r="G2519" s="290" t="s">
        <v>397</v>
      </c>
      <c r="H2519" s="183" t="str">
        <f>INDEX(Sector!$D$57:$D$776,MATCH('Energy consumption (raw)'!F2519,Sector!$C$57:$C$776,FALSE))</f>
        <v>Milling and production of raw flour</v>
      </c>
      <c r="I2519" s="183" t="str">
        <f>IF(G2519=Sector!$B$50,Sector!$B$50,IF(G2519=Sector!$B$51,Sector!$B$51,IF(G2519=Sector!$B$53,Sector!$B$53,INDEX(Sector!$E$57:$E$776,MATCH('Energy consumption (raw)'!F2519,Sector!$C$57:$C$776,FALSE)))))</f>
        <v>10 Manufacture of food products</v>
      </c>
      <c r="J2519" s="563"/>
      <c r="K2519" s="561">
        <v>13994100</v>
      </c>
      <c r="L2519" s="35"/>
      <c r="M2519" s="35"/>
      <c r="N2519" s="35"/>
      <c r="O2519" s="35"/>
      <c r="P2519" s="35"/>
      <c r="Q2519" s="35"/>
      <c r="R2519" s="35"/>
      <c r="S2519" s="35"/>
      <c r="T2519" s="35"/>
      <c r="U2519" s="35"/>
      <c r="V2519" s="35"/>
      <c r="W2519" s="35"/>
      <c r="X2519" s="35"/>
      <c r="Y2519" s="35"/>
      <c r="Z2519" s="35"/>
      <c r="AA2519" s="35"/>
      <c r="AB2519" s="35"/>
      <c r="AC2519" s="35"/>
      <c r="AD2519" s="35"/>
      <c r="AE2519" s="35"/>
      <c r="AF2519" s="35"/>
      <c r="AG2519" s="561">
        <v>2159.2896300000002</v>
      </c>
      <c r="AH2519" s="561"/>
      <c r="AI2519" s="291" t="s">
        <v>310</v>
      </c>
      <c r="AJ2519" s="290" t="s">
        <v>987</v>
      </c>
    </row>
    <row r="2520" spans="2:36" x14ac:dyDescent="0.25">
      <c r="B2520" s="554">
        <v>2418</v>
      </c>
      <c r="C2520" s="555"/>
      <c r="D2520" s="556"/>
      <c r="E2520" s="290" t="s">
        <v>395</v>
      </c>
      <c r="F2520" s="290" t="s">
        <v>518</v>
      </c>
      <c r="G2520" s="290" t="s">
        <v>397</v>
      </c>
      <c r="H2520" s="183" t="str">
        <f>INDEX(Sector!$D$57:$D$776,MATCH('Energy consumption (raw)'!F2520,Sector!$C$57:$C$776,FALSE))</f>
        <v>Basic chemical production</v>
      </c>
      <c r="I2520" s="183" t="str">
        <f>IF(G2520=Sector!$B$50,Sector!$B$50,IF(G2520=Sector!$B$51,Sector!$B$51,IF(G2520=Sector!$B$53,Sector!$B$53,INDEX(Sector!$E$57:$E$776,MATCH('Energy consumption (raw)'!F2520,Sector!$C$57:$C$776,FALSE)))))</f>
        <v>20 Manufacture of chemicals and chemical products</v>
      </c>
      <c r="J2520" s="563"/>
      <c r="K2520" s="561">
        <v>9272100</v>
      </c>
      <c r="L2520" s="35"/>
      <c r="M2520" s="35"/>
      <c r="N2520" s="35"/>
      <c r="O2520" s="35"/>
      <c r="P2520" s="35"/>
      <c r="Q2520" s="35"/>
      <c r="R2520" s="35"/>
      <c r="S2520" s="35"/>
      <c r="T2520" s="35"/>
      <c r="U2520" s="35"/>
      <c r="V2520" s="35"/>
      <c r="W2520" s="35"/>
      <c r="X2520" s="35"/>
      <c r="Y2520" s="35"/>
      <c r="Z2520" s="35"/>
      <c r="AA2520" s="35"/>
      <c r="AB2520" s="35"/>
      <c r="AC2520" s="35"/>
      <c r="AD2520" s="35"/>
      <c r="AE2520" s="35"/>
      <c r="AF2520" s="35"/>
      <c r="AG2520" s="561">
        <v>1430.6850300000001</v>
      </c>
      <c r="AH2520" s="561"/>
      <c r="AI2520" s="291" t="s">
        <v>310</v>
      </c>
      <c r="AJ2520" s="290" t="s">
        <v>987</v>
      </c>
    </row>
    <row r="2521" spans="2:36" x14ac:dyDescent="0.25">
      <c r="B2521" s="554">
        <v>2419</v>
      </c>
      <c r="C2521" s="555"/>
      <c r="D2521" s="556"/>
      <c r="E2521" s="290" t="s">
        <v>395</v>
      </c>
      <c r="F2521" s="290" t="s">
        <v>919</v>
      </c>
      <c r="G2521" s="290" t="s">
        <v>397</v>
      </c>
      <c r="H2521" s="183" t="str">
        <f>INDEX(Sector!$D$57:$D$776,MATCH('Energy consumption (raw)'!F2521,Sector!$C$57:$C$776,FALSE))</f>
        <v>Milling and production of raw flour</v>
      </c>
      <c r="I2521" s="183" t="str">
        <f>IF(G2521=Sector!$B$50,Sector!$B$50,IF(G2521=Sector!$B$51,Sector!$B$51,IF(G2521=Sector!$B$53,Sector!$B$53,INDEX(Sector!$E$57:$E$776,MATCH('Energy consumption (raw)'!F2521,Sector!$C$57:$C$776,FALSE)))))</f>
        <v>10 Manufacture of food products</v>
      </c>
      <c r="J2521" s="563"/>
      <c r="K2521" s="561">
        <v>7800600</v>
      </c>
      <c r="L2521" s="35"/>
      <c r="M2521" s="35"/>
      <c r="N2521" s="35"/>
      <c r="O2521" s="35"/>
      <c r="P2521" s="35"/>
      <c r="Q2521" s="35"/>
      <c r="R2521" s="35"/>
      <c r="S2521" s="35"/>
      <c r="T2521" s="35"/>
      <c r="U2521" s="35"/>
      <c r="V2521" s="35"/>
      <c r="W2521" s="35"/>
      <c r="X2521" s="35"/>
      <c r="Y2521" s="35"/>
      <c r="Z2521" s="35"/>
      <c r="AA2521" s="35"/>
      <c r="AB2521" s="35"/>
      <c r="AC2521" s="35"/>
      <c r="AD2521" s="35"/>
      <c r="AE2521" s="35"/>
      <c r="AF2521" s="35"/>
      <c r="AG2521" s="561">
        <v>1203.6325800000002</v>
      </c>
      <c r="AH2521" s="561"/>
      <c r="AI2521" s="291" t="s">
        <v>310</v>
      </c>
      <c r="AJ2521" s="290" t="s">
        <v>987</v>
      </c>
    </row>
    <row r="2522" spans="2:36" x14ac:dyDescent="0.25">
      <c r="B2522" s="554">
        <v>2420</v>
      </c>
      <c r="C2522" s="555"/>
      <c r="D2522" s="556"/>
      <c r="E2522" s="290" t="s">
        <v>395</v>
      </c>
      <c r="F2522" s="290" t="s">
        <v>919</v>
      </c>
      <c r="G2522" s="290" t="s">
        <v>397</v>
      </c>
      <c r="H2522" s="183" t="str">
        <f>INDEX(Sector!$D$57:$D$776,MATCH('Energy consumption (raw)'!F2522,Sector!$C$57:$C$776,FALSE))</f>
        <v>Milling and production of raw flour</v>
      </c>
      <c r="I2522" s="183" t="str">
        <f>IF(G2522=Sector!$B$50,Sector!$B$50,IF(G2522=Sector!$B$51,Sector!$B$51,IF(G2522=Sector!$B$53,Sector!$B$53,INDEX(Sector!$E$57:$E$776,MATCH('Energy consumption (raw)'!F2522,Sector!$C$57:$C$776,FALSE)))))</f>
        <v>10 Manufacture of food products</v>
      </c>
      <c r="J2522" s="563"/>
      <c r="K2522" s="561">
        <v>6671500</v>
      </c>
      <c r="L2522" s="35"/>
      <c r="M2522" s="35"/>
      <c r="N2522" s="35"/>
      <c r="O2522" s="35"/>
      <c r="P2522" s="35"/>
      <c r="Q2522" s="35"/>
      <c r="R2522" s="35"/>
      <c r="S2522" s="35"/>
      <c r="T2522" s="35"/>
      <c r="U2522" s="35"/>
      <c r="V2522" s="35"/>
      <c r="W2522" s="35"/>
      <c r="X2522" s="35"/>
      <c r="Y2522" s="35"/>
      <c r="Z2522" s="35"/>
      <c r="AA2522" s="35"/>
      <c r="AB2522" s="35"/>
      <c r="AC2522" s="35"/>
      <c r="AD2522" s="35"/>
      <c r="AE2522" s="35"/>
      <c r="AF2522" s="35"/>
      <c r="AG2522" s="561">
        <v>1029.41245</v>
      </c>
      <c r="AH2522" s="561"/>
      <c r="AI2522" s="291" t="s">
        <v>310</v>
      </c>
      <c r="AJ2522" s="290" t="s">
        <v>987</v>
      </c>
    </row>
    <row r="2523" spans="2:36" x14ac:dyDescent="0.25">
      <c r="B2523" s="554">
        <v>2421</v>
      </c>
      <c r="C2523" s="555"/>
      <c r="D2523" s="556"/>
      <c r="E2523" s="290" t="s">
        <v>395</v>
      </c>
      <c r="F2523" s="290" t="s">
        <v>919</v>
      </c>
      <c r="G2523" s="290" t="s">
        <v>397</v>
      </c>
      <c r="H2523" s="183" t="str">
        <f>INDEX(Sector!$D$57:$D$776,MATCH('Energy consumption (raw)'!F2523,Sector!$C$57:$C$776,FALSE))</f>
        <v>Milling and production of raw flour</v>
      </c>
      <c r="I2523" s="183" t="str">
        <f>IF(G2523=Sector!$B$50,Sector!$B$50,IF(G2523=Sector!$B$51,Sector!$B$51,IF(G2523=Sector!$B$53,Sector!$B$53,INDEX(Sector!$E$57:$E$776,MATCH('Energy consumption (raw)'!F2523,Sector!$C$57:$C$776,FALSE)))))</f>
        <v>10 Manufacture of food products</v>
      </c>
      <c r="J2523" s="563"/>
      <c r="K2523" s="561">
        <v>11424000</v>
      </c>
      <c r="L2523" s="35"/>
      <c r="M2523" s="35"/>
      <c r="N2523" s="35"/>
      <c r="O2523" s="35"/>
      <c r="P2523" s="35"/>
      <c r="Q2523" s="35"/>
      <c r="R2523" s="35"/>
      <c r="S2523" s="35"/>
      <c r="T2523" s="35"/>
      <c r="U2523" s="35"/>
      <c r="V2523" s="35"/>
      <c r="W2523" s="35"/>
      <c r="X2523" s="35"/>
      <c r="Y2523" s="35"/>
      <c r="Z2523" s="35"/>
      <c r="AA2523" s="35"/>
      <c r="AB2523" s="35"/>
      <c r="AC2523" s="35"/>
      <c r="AD2523" s="35"/>
      <c r="AE2523" s="35"/>
      <c r="AF2523" s="35"/>
      <c r="AG2523" s="561">
        <v>1762.7232000000001</v>
      </c>
      <c r="AH2523" s="561"/>
      <c r="AI2523" s="291" t="s">
        <v>310</v>
      </c>
      <c r="AJ2523" s="290" t="s">
        <v>987</v>
      </c>
    </row>
    <row r="2524" spans="2:36" x14ac:dyDescent="0.25">
      <c r="B2524" s="554">
        <v>2422</v>
      </c>
      <c r="C2524" s="555"/>
      <c r="D2524" s="556"/>
      <c r="E2524" s="290" t="s">
        <v>395</v>
      </c>
      <c r="F2524" s="290" t="s">
        <v>443</v>
      </c>
      <c r="G2524" s="290" t="s">
        <v>397</v>
      </c>
      <c r="H2524" s="183" t="str">
        <f>INDEX(Sector!$D$57:$D$776,MATCH('Energy consumption (raw)'!F2524,Sector!$C$57:$C$776,FALSE))</f>
        <v>Yarn making</v>
      </c>
      <c r="I2524" s="183" t="str">
        <f>IF(G2524=Sector!$B$50,Sector!$B$50,IF(G2524=Sector!$B$51,Sector!$B$51,IF(G2524=Sector!$B$53,Sector!$B$53,INDEX(Sector!$E$57:$E$776,MATCH('Energy consumption (raw)'!F2524,Sector!$C$57:$C$776,FALSE)))))</f>
        <v>13 Manufacture of textiles</v>
      </c>
      <c r="J2524" s="563"/>
      <c r="K2524" s="561">
        <v>7147990</v>
      </c>
      <c r="L2524" s="35"/>
      <c r="M2524" s="35"/>
      <c r="N2524" s="35"/>
      <c r="O2524" s="35"/>
      <c r="P2524" s="35"/>
      <c r="Q2524" s="35"/>
      <c r="R2524" s="35"/>
      <c r="S2524" s="35"/>
      <c r="T2524" s="35"/>
      <c r="U2524" s="35"/>
      <c r="V2524" s="35"/>
      <c r="W2524" s="35"/>
      <c r="X2524" s="35"/>
      <c r="Y2524" s="35"/>
      <c r="Z2524" s="35"/>
      <c r="AA2524" s="35"/>
      <c r="AB2524" s="35"/>
      <c r="AC2524" s="35"/>
      <c r="AD2524" s="35"/>
      <c r="AE2524" s="35"/>
      <c r="AF2524" s="35"/>
      <c r="AG2524" s="561">
        <v>1102.934857</v>
      </c>
      <c r="AH2524" s="561"/>
      <c r="AI2524" s="291" t="s">
        <v>310</v>
      </c>
      <c r="AJ2524" s="290" t="s">
        <v>987</v>
      </c>
    </row>
    <row r="2525" spans="2:36" x14ac:dyDescent="0.25">
      <c r="B2525" s="554">
        <v>2423</v>
      </c>
      <c r="C2525" s="555"/>
      <c r="D2525" s="556"/>
      <c r="E2525" s="290" t="s">
        <v>395</v>
      </c>
      <c r="F2525" s="290" t="s">
        <v>964</v>
      </c>
      <c r="G2525" s="290" t="s">
        <v>397</v>
      </c>
      <c r="H2525" s="183" t="str">
        <f>INDEX(Sector!$D$57:$D$776,MATCH('Energy consumption (raw)'!F2525,Sector!$C$57:$C$776,FALSE))</f>
        <v>Processing and preserving vegetables</v>
      </c>
      <c r="I2525" s="183" t="str">
        <f>IF(G2525=Sector!$B$50,Sector!$B$50,IF(G2525=Sector!$B$51,Sector!$B$51,IF(G2525=Sector!$B$53,Sector!$B$53,INDEX(Sector!$E$57:$E$776,MATCH('Energy consumption (raw)'!F2525,Sector!$C$57:$C$776,FALSE)))))</f>
        <v>10 Manufacture of food products</v>
      </c>
      <c r="J2525" s="563"/>
      <c r="K2525" s="561">
        <v>8906200</v>
      </c>
      <c r="L2525" s="35"/>
      <c r="M2525" s="35"/>
      <c r="N2525" s="35"/>
      <c r="O2525" s="35"/>
      <c r="P2525" s="35"/>
      <c r="Q2525" s="35"/>
      <c r="R2525" s="35"/>
      <c r="S2525" s="35"/>
      <c r="T2525" s="35"/>
      <c r="U2525" s="35"/>
      <c r="V2525" s="35"/>
      <c r="W2525" s="35"/>
      <c r="X2525" s="35"/>
      <c r="Y2525" s="35"/>
      <c r="Z2525" s="35"/>
      <c r="AA2525" s="35"/>
      <c r="AB2525" s="35"/>
      <c r="AC2525" s="35"/>
      <c r="AD2525" s="35"/>
      <c r="AE2525" s="35"/>
      <c r="AF2525" s="35"/>
      <c r="AG2525" s="561">
        <v>1374.22666</v>
      </c>
      <c r="AH2525" s="561"/>
      <c r="AI2525" s="291" t="s">
        <v>310</v>
      </c>
      <c r="AJ2525" s="290" t="s">
        <v>987</v>
      </c>
    </row>
    <row r="2526" spans="2:36" x14ac:dyDescent="0.25">
      <c r="B2526" s="554">
        <v>2424</v>
      </c>
      <c r="C2526" s="555"/>
      <c r="D2526" s="556"/>
      <c r="E2526" s="290" t="s">
        <v>395</v>
      </c>
      <c r="F2526" s="290" t="s">
        <v>759</v>
      </c>
      <c r="G2526" s="290" t="s">
        <v>397</v>
      </c>
      <c r="H2526" s="183" t="str">
        <f>INDEX(Sector!$D$57:$D$776,MATCH('Energy consumption (raw)'!F2526,Sector!$C$57:$C$776,FALSE))</f>
        <v>Processing and preserving aquatic products and aquatic products</v>
      </c>
      <c r="I2526" s="183" t="str">
        <f>IF(G2526=Sector!$B$50,Sector!$B$50,IF(G2526=Sector!$B$51,Sector!$B$51,IF(G2526=Sector!$B$53,Sector!$B$53,INDEX(Sector!$E$57:$E$776,MATCH('Energy consumption (raw)'!F2526,Sector!$C$57:$C$776,FALSE)))))</f>
        <v>10 Manufacture of food products</v>
      </c>
      <c r="J2526" s="561">
        <v>6517600</v>
      </c>
      <c r="K2526" s="561">
        <v>6604500</v>
      </c>
      <c r="L2526" s="561"/>
      <c r="M2526" s="561"/>
      <c r="N2526" s="561"/>
      <c r="O2526" s="561"/>
      <c r="P2526" s="561"/>
      <c r="Q2526" s="561"/>
      <c r="R2526" s="561"/>
      <c r="S2526" s="561"/>
      <c r="T2526" s="561"/>
      <c r="U2526" s="561"/>
      <c r="V2526" s="561"/>
      <c r="W2526" s="561"/>
      <c r="X2526" s="561"/>
      <c r="Y2526" s="561"/>
      <c r="Z2526" s="561"/>
      <c r="AA2526" s="561"/>
      <c r="AB2526" s="561"/>
      <c r="AC2526" s="561"/>
      <c r="AD2526" s="561"/>
      <c r="AE2526" s="561"/>
      <c r="AF2526" s="561"/>
      <c r="AG2526" s="561">
        <v>1019.0743500000001</v>
      </c>
      <c r="AH2526" s="561">
        <v>1050</v>
      </c>
      <c r="AI2526" s="290" t="s">
        <v>310</v>
      </c>
      <c r="AJ2526" s="290" t="s">
        <v>991</v>
      </c>
    </row>
    <row r="2527" spans="2:36" x14ac:dyDescent="0.25">
      <c r="B2527" s="554">
        <v>2425</v>
      </c>
      <c r="C2527" s="555"/>
      <c r="D2527" s="556"/>
      <c r="E2527" s="290" t="s">
        <v>395</v>
      </c>
      <c r="F2527" s="290" t="s">
        <v>759</v>
      </c>
      <c r="G2527" s="290" t="s">
        <v>397</v>
      </c>
      <c r="H2527" s="183" t="str">
        <f>INDEX(Sector!$D$57:$D$776,MATCH('Energy consumption (raw)'!F2527,Sector!$C$57:$C$776,FALSE))</f>
        <v>Processing and preserving aquatic products and aquatic products</v>
      </c>
      <c r="I2527" s="183" t="str">
        <f>IF(G2527=Sector!$B$50,Sector!$B$50,IF(G2527=Sector!$B$51,Sector!$B$51,IF(G2527=Sector!$B$53,Sector!$B$53,INDEX(Sector!$E$57:$E$776,MATCH('Energy consumption (raw)'!F2527,Sector!$C$57:$C$776,FALSE)))))</f>
        <v>10 Manufacture of food products</v>
      </c>
      <c r="J2527" s="561"/>
      <c r="K2527" s="561">
        <v>6970850</v>
      </c>
      <c r="L2527" s="561"/>
      <c r="M2527" s="561"/>
      <c r="N2527" s="561"/>
      <c r="O2527" s="561"/>
      <c r="P2527" s="561"/>
      <c r="Q2527" s="561"/>
      <c r="R2527" s="561"/>
      <c r="S2527" s="561"/>
      <c r="T2527" s="561"/>
      <c r="U2527" s="561"/>
      <c r="V2527" s="561"/>
      <c r="W2527" s="561"/>
      <c r="X2527" s="561"/>
      <c r="Y2527" s="561"/>
      <c r="Z2527" s="561"/>
      <c r="AA2527" s="561"/>
      <c r="AB2527" s="561"/>
      <c r="AC2527" s="561"/>
      <c r="AD2527" s="561"/>
      <c r="AE2527" s="561"/>
      <c r="AF2527" s="561"/>
      <c r="AG2527" s="561">
        <v>1075.602155</v>
      </c>
      <c r="AH2527" s="561">
        <v>1108</v>
      </c>
      <c r="AI2527" s="290" t="s">
        <v>310</v>
      </c>
      <c r="AJ2527" s="290" t="s">
        <v>991</v>
      </c>
    </row>
    <row r="2528" spans="2:36" x14ac:dyDescent="0.25">
      <c r="B2528" s="554">
        <v>2426</v>
      </c>
      <c r="C2528" s="555"/>
      <c r="D2528" s="556"/>
      <c r="E2528" s="290" t="s">
        <v>395</v>
      </c>
      <c r="F2528" s="290" t="s">
        <v>759</v>
      </c>
      <c r="G2528" s="290" t="s">
        <v>397</v>
      </c>
      <c r="H2528" s="183" t="str">
        <f>INDEX(Sector!$D$57:$D$776,MATCH('Energy consumption (raw)'!F2528,Sector!$C$57:$C$776,FALSE))</f>
        <v>Processing and preserving aquatic products and aquatic products</v>
      </c>
      <c r="I2528" s="183" t="str">
        <f>IF(G2528=Sector!$B$50,Sector!$B$50,IF(G2528=Sector!$B$51,Sector!$B$51,IF(G2528=Sector!$B$53,Sector!$B$53,INDEX(Sector!$E$57:$E$776,MATCH('Energy consumption (raw)'!F2528,Sector!$C$57:$C$776,FALSE)))))</f>
        <v>10 Manufacture of food products</v>
      </c>
      <c r="J2528" s="561"/>
      <c r="K2528" s="561">
        <v>34450800</v>
      </c>
      <c r="L2528" s="561"/>
      <c r="M2528" s="561"/>
      <c r="N2528" s="561"/>
      <c r="O2528" s="561"/>
      <c r="P2528" s="561"/>
      <c r="Q2528" s="561"/>
      <c r="R2528" s="561"/>
      <c r="S2528" s="561"/>
      <c r="T2528" s="561"/>
      <c r="U2528" s="561"/>
      <c r="V2528" s="561"/>
      <c r="W2528" s="561"/>
      <c r="X2528" s="561"/>
      <c r="Y2528" s="561"/>
      <c r="Z2528" s="561"/>
      <c r="AA2528" s="561"/>
      <c r="AB2528" s="561"/>
      <c r="AC2528" s="561"/>
      <c r="AD2528" s="561"/>
      <c r="AE2528" s="561"/>
      <c r="AF2528" s="561"/>
      <c r="AG2528" s="561">
        <v>5315.7584400000005</v>
      </c>
      <c r="AH2528" s="561">
        <v>5462</v>
      </c>
      <c r="AI2528" s="290" t="s">
        <v>310</v>
      </c>
      <c r="AJ2528" s="290" t="s">
        <v>991</v>
      </c>
    </row>
    <row r="2529" spans="2:36" x14ac:dyDescent="0.25">
      <c r="B2529" s="554">
        <v>2427</v>
      </c>
      <c r="C2529" s="555"/>
      <c r="D2529" s="556"/>
      <c r="E2529" s="290" t="s">
        <v>395</v>
      </c>
      <c r="F2529" s="559" t="s">
        <v>844</v>
      </c>
      <c r="G2529" s="290" t="s">
        <v>397</v>
      </c>
      <c r="H2529" s="183" t="str">
        <f>INDEX(Sector!$D$57:$D$776,MATCH('Energy consumption (raw)'!F2529,Sector!$C$57:$C$776,FALSE))</f>
        <v>Retail sale of pharmaceuticals and medical equipment in specialized stores</v>
      </c>
      <c r="I2529" s="183" t="str">
        <f>IF(G2529=Sector!$B$50,Sector!$B$50,IF(G2529=Sector!$B$51,Sector!$B$51,IF(G2529=Sector!$B$53,Sector!$B$53,INDEX(Sector!$E$57:$E$776,MATCH('Energy consumption (raw)'!F2529,Sector!$C$57:$C$776,FALSE)))))</f>
        <v>47 Retail</v>
      </c>
      <c r="J2529" s="561"/>
      <c r="K2529" s="561">
        <v>15765000</v>
      </c>
      <c r="L2529" s="561"/>
      <c r="M2529" s="561"/>
      <c r="N2529" s="561"/>
      <c r="O2529" s="561"/>
      <c r="P2529" s="561"/>
      <c r="Q2529" s="561"/>
      <c r="R2529" s="561"/>
      <c r="S2529" s="561"/>
      <c r="T2529" s="561"/>
      <c r="U2529" s="561"/>
      <c r="V2529" s="561"/>
      <c r="W2529" s="561"/>
      <c r="X2529" s="561"/>
      <c r="Y2529" s="561"/>
      <c r="Z2529" s="561"/>
      <c r="AA2529" s="561"/>
      <c r="AB2529" s="561"/>
      <c r="AC2529" s="561"/>
      <c r="AD2529" s="561"/>
      <c r="AE2529" s="561"/>
      <c r="AF2529" s="561"/>
      <c r="AG2529" s="561">
        <v>2432.5395000000003</v>
      </c>
      <c r="AH2529" s="561">
        <v>2464</v>
      </c>
      <c r="AI2529" s="290" t="s">
        <v>310</v>
      </c>
      <c r="AJ2529" s="290" t="s">
        <v>991</v>
      </c>
    </row>
    <row r="2530" spans="2:36" x14ac:dyDescent="0.25">
      <c r="B2530" s="554">
        <v>2428</v>
      </c>
      <c r="C2530" s="555"/>
      <c r="D2530" s="556"/>
      <c r="E2530" s="290" t="s">
        <v>395</v>
      </c>
      <c r="F2530" s="290" t="s">
        <v>511</v>
      </c>
      <c r="G2530" s="290" t="s">
        <v>397</v>
      </c>
      <c r="H2530" s="183" t="str">
        <f>INDEX(Sector!$D$57:$D$776,MATCH('Energy consumption (raw)'!F2530,Sector!$C$57:$C$776,FALSE))</f>
        <v>Producing shoes</v>
      </c>
      <c r="I2530" s="183" t="str">
        <f>IF(G2530=Sector!$B$50,Sector!$B$50,IF(G2530=Sector!$B$51,Sector!$B$51,IF(G2530=Sector!$B$53,Sector!$B$53,INDEX(Sector!$E$57:$E$776,MATCH('Energy consumption (raw)'!F2530,Sector!$C$57:$C$776,FALSE)))))</f>
        <v>14 Manufacture of wearing apparel</v>
      </c>
      <c r="J2530" s="561">
        <v>30877400</v>
      </c>
      <c r="K2530" s="561">
        <v>31500800</v>
      </c>
      <c r="L2530" s="561"/>
      <c r="M2530" s="561"/>
      <c r="N2530" s="561"/>
      <c r="O2530" s="561"/>
      <c r="P2530" s="561"/>
      <c r="Q2530" s="561"/>
      <c r="R2530" s="561"/>
      <c r="S2530" s="561"/>
      <c r="T2530" s="561"/>
      <c r="U2530" s="561"/>
      <c r="V2530" s="561"/>
      <c r="W2530" s="561"/>
      <c r="X2530" s="561"/>
      <c r="Y2530" s="561"/>
      <c r="Z2530" s="561"/>
      <c r="AA2530" s="561"/>
      <c r="AB2530" s="561"/>
      <c r="AC2530" s="561"/>
      <c r="AD2530" s="561"/>
      <c r="AE2530" s="561"/>
      <c r="AF2530" s="561"/>
      <c r="AG2530" s="561">
        <v>4860.5734400000001</v>
      </c>
      <c r="AH2530" s="561">
        <v>4862</v>
      </c>
      <c r="AI2530" s="290" t="s">
        <v>310</v>
      </c>
      <c r="AJ2530" s="290" t="s">
        <v>991</v>
      </c>
    </row>
    <row r="2531" spans="2:36" x14ac:dyDescent="0.25">
      <c r="B2531" s="554">
        <v>2429</v>
      </c>
      <c r="C2531" s="555"/>
      <c r="D2531" s="556"/>
      <c r="E2531" s="290" t="s">
        <v>395</v>
      </c>
      <c r="F2531" s="290" t="s">
        <v>597</v>
      </c>
      <c r="G2531" s="290" t="s">
        <v>397</v>
      </c>
      <c r="H2531" s="183" t="str">
        <f>INDEX(Sector!$D$57:$D$776,MATCH('Energy consumption (raw)'!F2531,Sector!$C$57:$C$776,FALSE))</f>
        <v>Producing non-alcoholic beverages, mineral water</v>
      </c>
      <c r="I2531" s="183" t="str">
        <f>IF(G2531=Sector!$B$50,Sector!$B$50,IF(G2531=Sector!$B$51,Sector!$B$51,IF(G2531=Sector!$B$53,Sector!$B$53,INDEX(Sector!$E$57:$E$776,MATCH('Energy consumption (raw)'!F2531,Sector!$C$57:$C$776,FALSE)))))</f>
        <v>11 Manufacture of beverages</v>
      </c>
      <c r="J2531" s="561"/>
      <c r="K2531" s="561">
        <v>8754800</v>
      </c>
      <c r="L2531" s="561"/>
      <c r="M2531" s="561"/>
      <c r="N2531" s="561"/>
      <c r="O2531" s="561"/>
      <c r="P2531" s="561"/>
      <c r="Q2531" s="561"/>
      <c r="R2531" s="561"/>
      <c r="S2531" s="561"/>
      <c r="T2531" s="561"/>
      <c r="U2531" s="561"/>
      <c r="V2531" s="561"/>
      <c r="W2531" s="561"/>
      <c r="X2531" s="561"/>
      <c r="Y2531" s="561"/>
      <c r="Z2531" s="561"/>
      <c r="AA2531" s="561"/>
      <c r="AB2531" s="561"/>
      <c r="AC2531" s="561"/>
      <c r="AD2531" s="561"/>
      <c r="AE2531" s="561"/>
      <c r="AF2531" s="561"/>
      <c r="AG2531" s="561">
        <v>1350.86564</v>
      </c>
      <c r="AH2531" s="561">
        <v>1351</v>
      </c>
      <c r="AI2531" s="290" t="s">
        <v>310</v>
      </c>
      <c r="AJ2531" s="290" t="s">
        <v>991</v>
      </c>
    </row>
    <row r="2532" spans="2:36" x14ac:dyDescent="0.25">
      <c r="B2532" s="554">
        <v>2430</v>
      </c>
      <c r="C2532" s="555"/>
      <c r="D2532" s="556"/>
      <c r="E2532" s="290" t="s">
        <v>395</v>
      </c>
      <c r="F2532" s="290" t="s">
        <v>759</v>
      </c>
      <c r="G2532" s="290" t="s">
        <v>397</v>
      </c>
      <c r="H2532" s="183" t="str">
        <f>INDEX(Sector!$D$57:$D$776,MATCH('Energy consumption (raw)'!F2532,Sector!$C$57:$C$776,FALSE))</f>
        <v>Processing and preserving aquatic products and aquatic products</v>
      </c>
      <c r="I2532" s="183" t="str">
        <f>IF(G2532=Sector!$B$50,Sector!$B$50,IF(G2532=Sector!$B$51,Sector!$B$51,IF(G2532=Sector!$B$53,Sector!$B$53,INDEX(Sector!$E$57:$E$776,MATCH('Energy consumption (raw)'!F2532,Sector!$C$57:$C$776,FALSE)))))</f>
        <v>10 Manufacture of food products</v>
      </c>
      <c r="J2532" s="561"/>
      <c r="K2532" s="561">
        <v>15300500</v>
      </c>
      <c r="L2532" s="561"/>
      <c r="M2532" s="561"/>
      <c r="N2532" s="561"/>
      <c r="O2532" s="561"/>
      <c r="P2532" s="561"/>
      <c r="Q2532" s="561"/>
      <c r="R2532" s="561"/>
      <c r="S2532" s="561"/>
      <c r="T2532" s="561"/>
      <c r="U2532" s="561"/>
      <c r="V2532" s="561"/>
      <c r="W2532" s="561"/>
      <c r="X2532" s="561"/>
      <c r="Y2532" s="561"/>
      <c r="Z2532" s="561"/>
      <c r="AA2532" s="561"/>
      <c r="AB2532" s="561"/>
      <c r="AC2532" s="561"/>
      <c r="AD2532" s="561"/>
      <c r="AE2532" s="561"/>
      <c r="AF2532" s="561"/>
      <c r="AG2532" s="561">
        <v>2360.86715</v>
      </c>
      <c r="AH2532" s="561">
        <v>2371</v>
      </c>
      <c r="AI2532" s="290" t="s">
        <v>310</v>
      </c>
      <c r="AJ2532" s="290" t="s">
        <v>991</v>
      </c>
    </row>
    <row r="2533" spans="2:36" x14ac:dyDescent="0.25">
      <c r="B2533" s="554">
        <v>2431</v>
      </c>
      <c r="C2533" s="555"/>
      <c r="D2533" s="556"/>
      <c r="E2533" s="290" t="s">
        <v>395</v>
      </c>
      <c r="F2533" s="290" t="s">
        <v>759</v>
      </c>
      <c r="G2533" s="290" t="s">
        <v>397</v>
      </c>
      <c r="H2533" s="183" t="str">
        <f>INDEX(Sector!$D$57:$D$776,MATCH('Energy consumption (raw)'!F2533,Sector!$C$57:$C$776,FALSE))</f>
        <v>Processing and preserving aquatic products and aquatic products</v>
      </c>
      <c r="I2533" s="183" t="str">
        <f>IF(G2533=Sector!$B$50,Sector!$B$50,IF(G2533=Sector!$B$51,Sector!$B$51,IF(G2533=Sector!$B$53,Sector!$B$53,INDEX(Sector!$E$57:$E$776,MATCH('Energy consumption (raw)'!F2533,Sector!$C$57:$C$776,FALSE)))))</f>
        <v>10 Manufacture of food products</v>
      </c>
      <c r="J2533" s="561"/>
      <c r="K2533" s="561">
        <v>7622200</v>
      </c>
      <c r="L2533" s="561"/>
      <c r="M2533" s="561"/>
      <c r="N2533" s="561"/>
      <c r="O2533" s="561"/>
      <c r="P2533" s="561"/>
      <c r="Q2533" s="561"/>
      <c r="R2533" s="561"/>
      <c r="S2533" s="561"/>
      <c r="T2533" s="561"/>
      <c r="U2533" s="561"/>
      <c r="V2533" s="561"/>
      <c r="W2533" s="561"/>
      <c r="X2533" s="561"/>
      <c r="Y2533" s="561"/>
      <c r="Z2533" s="561"/>
      <c r="AA2533" s="561"/>
      <c r="AB2533" s="561"/>
      <c r="AC2533" s="561"/>
      <c r="AD2533" s="561"/>
      <c r="AE2533" s="561"/>
      <c r="AF2533" s="561"/>
      <c r="AG2533" s="561">
        <v>1176.10546</v>
      </c>
      <c r="AH2533" s="561">
        <v>1330</v>
      </c>
      <c r="AI2533" s="290" t="s">
        <v>310</v>
      </c>
      <c r="AJ2533" s="290" t="s">
        <v>991</v>
      </c>
    </row>
    <row r="2534" spans="2:36" x14ac:dyDescent="0.25">
      <c r="B2534" s="554">
        <v>2432</v>
      </c>
      <c r="C2534" s="555"/>
      <c r="D2534" s="556"/>
      <c r="E2534" s="290" t="s">
        <v>395</v>
      </c>
      <c r="F2534" s="290" t="s">
        <v>428</v>
      </c>
      <c r="G2534" s="290" t="s">
        <v>397</v>
      </c>
      <c r="H2534" s="183" t="str">
        <f>INDEX(Sector!$D$57:$D$776,MATCH('Energy consumption (raw)'!F2534,Sector!$C$57:$C$776,FALSE))</f>
        <v>Cement Production</v>
      </c>
      <c r="I2534" s="183" t="str">
        <f>IF(G2534=Sector!$B$50,Sector!$B$50,IF(G2534=Sector!$B$51,Sector!$B$51,IF(G2534=Sector!$B$53,Sector!$B$53,INDEX(Sector!$E$57:$E$776,MATCH('Energy consumption (raw)'!F2534,Sector!$C$57:$C$776,FALSE)))))</f>
        <v>23 Manufacture of other non-metallic mineral products</v>
      </c>
      <c r="J2534" s="561"/>
      <c r="K2534" s="561">
        <v>39552300</v>
      </c>
      <c r="L2534" s="561"/>
      <c r="M2534" s="561"/>
      <c r="N2534" s="561"/>
      <c r="O2534" s="561"/>
      <c r="P2534" s="561"/>
      <c r="Q2534" s="561"/>
      <c r="R2534" s="561"/>
      <c r="S2534" s="561"/>
      <c r="T2534" s="561"/>
      <c r="U2534" s="561"/>
      <c r="V2534" s="561"/>
      <c r="W2534" s="561"/>
      <c r="X2534" s="561"/>
      <c r="Y2534" s="561"/>
      <c r="Z2534" s="561"/>
      <c r="AA2534" s="561"/>
      <c r="AB2534" s="561"/>
      <c r="AC2534" s="561"/>
      <c r="AD2534" s="561"/>
      <c r="AE2534" s="561"/>
      <c r="AF2534" s="561"/>
      <c r="AG2534" s="561">
        <v>6102.9198900000001</v>
      </c>
      <c r="AH2534" s="561">
        <v>6249</v>
      </c>
      <c r="AI2534" s="290" t="s">
        <v>310</v>
      </c>
      <c r="AJ2534" s="290" t="s">
        <v>991</v>
      </c>
    </row>
    <row r="2535" spans="2:36" x14ac:dyDescent="0.25">
      <c r="B2535" s="554">
        <v>2433</v>
      </c>
      <c r="C2535" s="555"/>
      <c r="D2535" s="556"/>
      <c r="E2535" s="290" t="s">
        <v>395</v>
      </c>
      <c r="F2535" s="290" t="s">
        <v>759</v>
      </c>
      <c r="G2535" s="290" t="s">
        <v>397</v>
      </c>
      <c r="H2535" s="183" t="str">
        <f>INDEX(Sector!$D$57:$D$776,MATCH('Energy consumption (raw)'!F2535,Sector!$C$57:$C$776,FALSE))</f>
        <v>Processing and preserving aquatic products and aquatic products</v>
      </c>
      <c r="I2535" s="183" t="str">
        <f>IF(G2535=Sector!$B$50,Sector!$B$50,IF(G2535=Sector!$B$51,Sector!$B$51,IF(G2535=Sector!$B$53,Sector!$B$53,INDEX(Sector!$E$57:$E$776,MATCH('Energy consumption (raw)'!F2535,Sector!$C$57:$C$776,FALSE)))))</f>
        <v>10 Manufacture of food products</v>
      </c>
      <c r="J2535" s="561"/>
      <c r="K2535" s="561">
        <v>37556200</v>
      </c>
      <c r="L2535" s="561"/>
      <c r="M2535" s="561"/>
      <c r="N2535" s="561"/>
      <c r="O2535" s="561"/>
      <c r="P2535" s="561"/>
      <c r="Q2535" s="561"/>
      <c r="R2535" s="561"/>
      <c r="S2535" s="561"/>
      <c r="T2535" s="561"/>
      <c r="U2535" s="561"/>
      <c r="V2535" s="561"/>
      <c r="W2535" s="561"/>
      <c r="X2535" s="561"/>
      <c r="Y2535" s="561"/>
      <c r="Z2535" s="561"/>
      <c r="AA2535" s="561"/>
      <c r="AB2535" s="561"/>
      <c r="AC2535" s="561"/>
      <c r="AD2535" s="561"/>
      <c r="AE2535" s="561"/>
      <c r="AF2535" s="561"/>
      <c r="AG2535" s="561">
        <v>5794.92166</v>
      </c>
      <c r="AH2535" s="561">
        <v>7397.23</v>
      </c>
      <c r="AI2535" s="291" t="s">
        <v>310</v>
      </c>
      <c r="AJ2535" s="290" t="s">
        <v>992</v>
      </c>
    </row>
    <row r="2536" spans="2:36" x14ac:dyDescent="0.25">
      <c r="B2536" s="554">
        <v>2434</v>
      </c>
      <c r="C2536" s="555"/>
      <c r="D2536" s="556"/>
      <c r="E2536" s="290" t="s">
        <v>395</v>
      </c>
      <c r="F2536" s="290" t="s">
        <v>759</v>
      </c>
      <c r="G2536" s="290" t="s">
        <v>397</v>
      </c>
      <c r="H2536" s="183" t="str">
        <f>INDEX(Sector!$D$57:$D$776,MATCH('Energy consumption (raw)'!F2536,Sector!$C$57:$C$776,FALSE))</f>
        <v>Processing and preserving aquatic products and aquatic products</v>
      </c>
      <c r="I2536" s="183" t="str">
        <f>IF(G2536=Sector!$B$50,Sector!$B$50,IF(G2536=Sector!$B$51,Sector!$B$51,IF(G2536=Sector!$B$53,Sector!$B$53,INDEX(Sector!$E$57:$E$776,MATCH('Energy consumption (raw)'!F2536,Sector!$C$57:$C$776,FALSE)))))</f>
        <v>10 Manufacture of food products</v>
      </c>
      <c r="J2536" s="561"/>
      <c r="K2536" s="561">
        <v>52777700</v>
      </c>
      <c r="L2536" s="561"/>
      <c r="M2536" s="561"/>
      <c r="N2536" s="561"/>
      <c r="O2536" s="561"/>
      <c r="P2536" s="561"/>
      <c r="Q2536" s="561"/>
      <c r="R2536" s="561"/>
      <c r="S2536" s="561"/>
      <c r="T2536" s="561"/>
      <c r="U2536" s="561"/>
      <c r="V2536" s="561"/>
      <c r="W2536" s="561"/>
      <c r="X2536" s="561"/>
      <c r="Y2536" s="561"/>
      <c r="Z2536" s="561"/>
      <c r="AA2536" s="561"/>
      <c r="AB2536" s="561"/>
      <c r="AC2536" s="561"/>
      <c r="AD2536" s="561"/>
      <c r="AE2536" s="561"/>
      <c r="AF2536" s="561"/>
      <c r="AG2536" s="561">
        <v>8143.5991100000001</v>
      </c>
      <c r="AH2536" s="561">
        <v>6218.12</v>
      </c>
      <c r="AI2536" s="291" t="s">
        <v>310</v>
      </c>
      <c r="AJ2536" s="290" t="s">
        <v>992</v>
      </c>
    </row>
    <row r="2537" spans="2:36" x14ac:dyDescent="0.25">
      <c r="B2537" s="554">
        <v>2435</v>
      </c>
      <c r="C2537" s="555"/>
      <c r="D2537" s="556"/>
      <c r="E2537" s="290" t="s">
        <v>395</v>
      </c>
      <c r="F2537" s="290" t="s">
        <v>759</v>
      </c>
      <c r="G2537" s="290" t="s">
        <v>397</v>
      </c>
      <c r="H2537" s="183" t="str">
        <f>INDEX(Sector!$D$57:$D$776,MATCH('Energy consumption (raw)'!F2537,Sector!$C$57:$C$776,FALSE))</f>
        <v>Processing and preserving aquatic products and aquatic products</v>
      </c>
      <c r="I2537" s="183" t="str">
        <f>IF(G2537=Sector!$B$50,Sector!$B$50,IF(G2537=Sector!$B$51,Sector!$B$51,IF(G2537=Sector!$B$53,Sector!$B$53,INDEX(Sector!$E$57:$E$776,MATCH('Energy consumption (raw)'!F2537,Sector!$C$57:$C$776,FALSE)))))</f>
        <v>10 Manufacture of food products</v>
      </c>
      <c r="J2537" s="561"/>
      <c r="K2537" s="561">
        <v>14003058</v>
      </c>
      <c r="L2537" s="561"/>
      <c r="M2537" s="561"/>
      <c r="N2537" s="561"/>
      <c r="O2537" s="561"/>
      <c r="P2537" s="561"/>
      <c r="Q2537" s="561"/>
      <c r="R2537" s="561"/>
      <c r="S2537" s="561"/>
      <c r="T2537" s="561"/>
      <c r="U2537" s="561"/>
      <c r="V2537" s="561"/>
      <c r="W2537" s="561"/>
      <c r="X2537" s="561"/>
      <c r="Y2537" s="561"/>
      <c r="Z2537" s="561"/>
      <c r="AA2537" s="561"/>
      <c r="AB2537" s="561"/>
      <c r="AC2537" s="561"/>
      <c r="AD2537" s="561"/>
      <c r="AE2537" s="561"/>
      <c r="AF2537" s="561"/>
      <c r="AG2537" s="561">
        <v>2160.6718494000002</v>
      </c>
      <c r="AH2537" s="561">
        <v>1679.06</v>
      </c>
      <c r="AI2537" s="291" t="s">
        <v>310</v>
      </c>
      <c r="AJ2537" s="290" t="s">
        <v>992</v>
      </c>
    </row>
    <row r="2538" spans="2:36" x14ac:dyDescent="0.25">
      <c r="B2538" s="554">
        <v>2436</v>
      </c>
      <c r="C2538" s="555"/>
      <c r="D2538" s="556"/>
      <c r="E2538" s="290" t="s">
        <v>395</v>
      </c>
      <c r="F2538" s="290" t="s">
        <v>759</v>
      </c>
      <c r="G2538" s="290" t="s">
        <v>397</v>
      </c>
      <c r="H2538" s="183" t="str">
        <f>INDEX(Sector!$D$57:$D$776,MATCH('Energy consumption (raw)'!F2538,Sector!$C$57:$C$776,FALSE))</f>
        <v>Processing and preserving aquatic products and aquatic products</v>
      </c>
      <c r="I2538" s="183" t="str">
        <f>IF(G2538=Sector!$B$50,Sector!$B$50,IF(G2538=Sector!$B$51,Sector!$B$51,IF(G2538=Sector!$B$53,Sector!$B$53,INDEX(Sector!$E$57:$E$776,MATCH('Energy consumption (raw)'!F2538,Sector!$C$57:$C$776,FALSE)))))</f>
        <v>10 Manufacture of food products</v>
      </c>
      <c r="J2538" s="561"/>
      <c r="K2538" s="561">
        <v>19444800</v>
      </c>
      <c r="L2538" s="561"/>
      <c r="M2538" s="561"/>
      <c r="N2538" s="561"/>
      <c r="O2538" s="561"/>
      <c r="P2538" s="561"/>
      <c r="Q2538" s="561"/>
      <c r="R2538" s="561"/>
      <c r="S2538" s="561"/>
      <c r="T2538" s="561"/>
      <c r="U2538" s="561"/>
      <c r="V2538" s="561"/>
      <c r="W2538" s="561"/>
      <c r="X2538" s="561"/>
      <c r="Y2538" s="561"/>
      <c r="Z2538" s="561"/>
      <c r="AA2538" s="561"/>
      <c r="AB2538" s="561"/>
      <c r="AC2538" s="561"/>
      <c r="AD2538" s="561"/>
      <c r="AE2538" s="561"/>
      <c r="AF2538" s="561"/>
      <c r="AG2538" s="561">
        <v>3000.3326400000001</v>
      </c>
      <c r="AH2538" s="561">
        <v>2704.66</v>
      </c>
      <c r="AI2538" s="291" t="s">
        <v>310</v>
      </c>
      <c r="AJ2538" s="290" t="s">
        <v>992</v>
      </c>
    </row>
    <row r="2539" spans="2:36" x14ac:dyDescent="0.25">
      <c r="B2539" s="554">
        <v>2437</v>
      </c>
      <c r="C2539" s="555"/>
      <c r="D2539" s="556"/>
      <c r="E2539" s="290" t="s">
        <v>395</v>
      </c>
      <c r="F2539" s="290" t="s">
        <v>993</v>
      </c>
      <c r="G2539" s="290" t="s">
        <v>397</v>
      </c>
      <c r="H2539" s="183" t="str">
        <f>INDEX(Sector!$D$57:$D$776,MATCH('Energy consumption (raw)'!F2539,Sector!$C$57:$C$776,FALSE))</f>
        <v>Aquaculture and seafood processing</v>
      </c>
      <c r="I2539" s="183" t="str">
        <f>IF(G2539=Sector!$B$50,Sector!$B$50,IF(G2539=Sector!$B$51,Sector!$B$51,IF(G2539=Sector!$B$53,Sector!$B$53,INDEX(Sector!$E$57:$E$776,MATCH('Energy consumption (raw)'!F2539,Sector!$C$57:$C$776,FALSE)))))</f>
        <v>32 Other manufacturing</v>
      </c>
      <c r="J2539" s="561"/>
      <c r="K2539" s="561">
        <v>9133200</v>
      </c>
      <c r="L2539" s="561"/>
      <c r="M2539" s="561"/>
      <c r="N2539" s="561"/>
      <c r="O2539" s="561"/>
      <c r="P2539" s="561"/>
      <c r="Q2539" s="561"/>
      <c r="R2539" s="561"/>
      <c r="S2539" s="561"/>
      <c r="T2539" s="561"/>
      <c r="U2539" s="561"/>
      <c r="V2539" s="561"/>
      <c r="W2539" s="561"/>
      <c r="X2539" s="561"/>
      <c r="Y2539" s="561"/>
      <c r="Z2539" s="561"/>
      <c r="AA2539" s="561"/>
      <c r="AB2539" s="561"/>
      <c r="AC2539" s="561"/>
      <c r="AD2539" s="561"/>
      <c r="AE2539" s="561"/>
      <c r="AF2539" s="561"/>
      <c r="AG2539" s="561">
        <v>1409.2527600000001</v>
      </c>
      <c r="AH2539" s="561">
        <v>1484.91</v>
      </c>
      <c r="AI2539" s="291" t="s">
        <v>310</v>
      </c>
      <c r="AJ2539" s="290" t="s">
        <v>992</v>
      </c>
    </row>
    <row r="2540" spans="2:36" x14ac:dyDescent="0.25">
      <c r="B2540" s="554">
        <v>2438</v>
      </c>
      <c r="C2540" s="555"/>
      <c r="D2540" s="556"/>
      <c r="E2540" s="290" t="s">
        <v>395</v>
      </c>
      <c r="F2540" s="290" t="s">
        <v>759</v>
      </c>
      <c r="G2540" s="290" t="s">
        <v>397</v>
      </c>
      <c r="H2540" s="183" t="str">
        <f>INDEX(Sector!$D$57:$D$776,MATCH('Energy consumption (raw)'!F2540,Sector!$C$57:$C$776,FALSE))</f>
        <v>Processing and preserving aquatic products and aquatic products</v>
      </c>
      <c r="I2540" s="183" t="str">
        <f>IF(G2540=Sector!$B$50,Sector!$B$50,IF(G2540=Sector!$B$51,Sector!$B$51,IF(G2540=Sector!$B$53,Sector!$B$53,INDEX(Sector!$E$57:$E$776,MATCH('Energy consumption (raw)'!F2540,Sector!$C$57:$C$776,FALSE)))))</f>
        <v>10 Manufacture of food products</v>
      </c>
      <c r="J2540" s="563"/>
      <c r="K2540" s="561">
        <v>10409800</v>
      </c>
      <c r="L2540" s="561"/>
      <c r="M2540" s="561"/>
      <c r="N2540" s="561"/>
      <c r="O2540" s="561"/>
      <c r="P2540" s="561"/>
      <c r="Q2540" s="561"/>
      <c r="R2540" s="561"/>
      <c r="S2540" s="561"/>
      <c r="T2540" s="561"/>
      <c r="U2540" s="561"/>
      <c r="V2540" s="561"/>
      <c r="W2540" s="561"/>
      <c r="X2540" s="561"/>
      <c r="Y2540" s="561"/>
      <c r="Z2540" s="561"/>
      <c r="AA2540" s="561"/>
      <c r="AB2540" s="561"/>
      <c r="AC2540" s="561"/>
      <c r="AD2540" s="561"/>
      <c r="AE2540" s="561"/>
      <c r="AF2540" s="561"/>
      <c r="AG2540" s="561">
        <v>1606.2321400000001</v>
      </c>
      <c r="AH2540" s="561">
        <v>2379.56</v>
      </c>
      <c r="AI2540" s="291" t="s">
        <v>310</v>
      </c>
      <c r="AJ2540" s="290" t="s">
        <v>992</v>
      </c>
    </row>
    <row r="2541" spans="2:36" x14ac:dyDescent="0.25">
      <c r="B2541" s="554">
        <v>2439</v>
      </c>
      <c r="C2541" s="555"/>
      <c r="D2541" s="556"/>
      <c r="E2541" s="290" t="s">
        <v>395</v>
      </c>
      <c r="F2541" s="290" t="s">
        <v>993</v>
      </c>
      <c r="G2541" s="290" t="s">
        <v>397</v>
      </c>
      <c r="H2541" s="183" t="str">
        <f>INDEX(Sector!$D$57:$D$776,MATCH('Energy consumption (raw)'!F2541,Sector!$C$57:$C$776,FALSE))</f>
        <v>Aquaculture and seafood processing</v>
      </c>
      <c r="I2541" s="183" t="str">
        <f>IF(G2541=Sector!$B$50,Sector!$B$50,IF(G2541=Sector!$B$51,Sector!$B$51,IF(G2541=Sector!$B$53,Sector!$B$53,INDEX(Sector!$E$57:$E$776,MATCH('Energy consumption (raw)'!F2541,Sector!$C$57:$C$776,FALSE)))))</f>
        <v>32 Other manufacturing</v>
      </c>
      <c r="J2541" s="561"/>
      <c r="K2541" s="561">
        <v>11545500</v>
      </c>
      <c r="L2541" s="561"/>
      <c r="M2541" s="561"/>
      <c r="N2541" s="561"/>
      <c r="O2541" s="561"/>
      <c r="P2541" s="561"/>
      <c r="Q2541" s="561"/>
      <c r="R2541" s="561"/>
      <c r="S2541" s="561"/>
      <c r="T2541" s="561"/>
      <c r="U2541" s="561"/>
      <c r="V2541" s="561"/>
      <c r="W2541" s="561"/>
      <c r="X2541" s="561"/>
      <c r="Y2541" s="561"/>
      <c r="Z2541" s="561"/>
      <c r="AA2541" s="561"/>
      <c r="AB2541" s="561"/>
      <c r="AC2541" s="561"/>
      <c r="AD2541" s="561"/>
      <c r="AE2541" s="561"/>
      <c r="AF2541" s="561"/>
      <c r="AG2541" s="561">
        <v>1781.4706500000002</v>
      </c>
      <c r="AH2541" s="561">
        <v>2027.82</v>
      </c>
      <c r="AI2541" s="291" t="s">
        <v>310</v>
      </c>
      <c r="AJ2541" s="290" t="s">
        <v>992</v>
      </c>
    </row>
    <row r="2542" spans="2:36" x14ac:dyDescent="0.25">
      <c r="B2542" s="554">
        <v>2440</v>
      </c>
      <c r="C2542" s="555"/>
      <c r="D2542" s="556"/>
      <c r="E2542" s="290" t="s">
        <v>395</v>
      </c>
      <c r="F2542" s="290" t="s">
        <v>490</v>
      </c>
      <c r="G2542" s="290" t="s">
        <v>397</v>
      </c>
      <c r="H2542" s="183" t="str">
        <f>INDEX(Sector!$D$57:$D$776,MATCH('Energy consumption (raw)'!F2542,Sector!$C$57:$C$776,FALSE))</f>
        <v>Food Processing</v>
      </c>
      <c r="I2542" s="183" t="str">
        <f>IF(G2542=Sector!$B$50,Sector!$B$50,IF(G2542=Sector!$B$51,Sector!$B$51,IF(G2542=Sector!$B$53,Sector!$B$53,INDEX(Sector!$E$57:$E$776,MATCH('Energy consumption (raw)'!F2542,Sector!$C$57:$C$776,FALSE)))))</f>
        <v>10 Manufacture of food products</v>
      </c>
      <c r="J2542" s="561">
        <v>13775400</v>
      </c>
      <c r="K2542" s="561">
        <v>13330650</v>
      </c>
      <c r="L2542" s="561"/>
      <c r="M2542" s="561"/>
      <c r="N2542" s="561"/>
      <c r="O2542" s="561"/>
      <c r="P2542" s="561"/>
      <c r="Q2542" s="561"/>
      <c r="R2542" s="561"/>
      <c r="S2542" s="561"/>
      <c r="T2542" s="561"/>
      <c r="U2542" s="561"/>
      <c r="V2542" s="561"/>
      <c r="W2542" s="561"/>
      <c r="X2542" s="561"/>
      <c r="Y2542" s="561"/>
      <c r="Z2542" s="561"/>
      <c r="AA2542" s="561"/>
      <c r="AB2542" s="561"/>
      <c r="AC2542" s="561"/>
      <c r="AD2542" s="561"/>
      <c r="AE2542" s="561"/>
      <c r="AF2542" s="561"/>
      <c r="AG2542" s="561">
        <v>2056.9192950000001</v>
      </c>
      <c r="AH2542" s="561">
        <v>2182.36</v>
      </c>
      <c r="AI2542" s="291" t="s">
        <v>310</v>
      </c>
      <c r="AJ2542" s="290" t="s">
        <v>992</v>
      </c>
    </row>
    <row r="2543" spans="2:36" x14ac:dyDescent="0.25">
      <c r="B2543" s="554">
        <v>2441</v>
      </c>
      <c r="C2543" s="555"/>
      <c r="D2543" s="556"/>
      <c r="E2543" s="290" t="s">
        <v>395</v>
      </c>
      <c r="F2543" s="290" t="s">
        <v>759</v>
      </c>
      <c r="G2543" s="290" t="s">
        <v>397</v>
      </c>
      <c r="H2543" s="183" t="str">
        <f>INDEX(Sector!$D$57:$D$776,MATCH('Energy consumption (raw)'!F2543,Sector!$C$57:$C$776,FALSE))</f>
        <v>Processing and preserving aquatic products and aquatic products</v>
      </c>
      <c r="I2543" s="183" t="str">
        <f>IF(G2543=Sector!$B$50,Sector!$B$50,IF(G2543=Sector!$B$51,Sector!$B$51,IF(G2543=Sector!$B$53,Sector!$B$53,INDEX(Sector!$E$57:$E$776,MATCH('Energy consumption (raw)'!F2543,Sector!$C$57:$C$776,FALSE)))))</f>
        <v>10 Manufacture of food products</v>
      </c>
      <c r="J2543" s="561"/>
      <c r="K2543" s="561">
        <v>12978900</v>
      </c>
      <c r="L2543" s="561"/>
      <c r="M2543" s="561"/>
      <c r="N2543" s="561"/>
      <c r="O2543" s="561"/>
      <c r="P2543" s="561"/>
      <c r="Q2543" s="561"/>
      <c r="R2543" s="561"/>
      <c r="S2543" s="561"/>
      <c r="T2543" s="561"/>
      <c r="U2543" s="561"/>
      <c r="V2543" s="561"/>
      <c r="W2543" s="561"/>
      <c r="X2543" s="561"/>
      <c r="Y2543" s="561"/>
      <c r="Z2543" s="561"/>
      <c r="AA2543" s="561"/>
      <c r="AB2543" s="561"/>
      <c r="AC2543" s="561"/>
      <c r="AD2543" s="561"/>
      <c r="AE2543" s="561"/>
      <c r="AF2543" s="561"/>
      <c r="AG2543" s="561">
        <v>2002.6442700000002</v>
      </c>
      <c r="AH2543" s="561">
        <v>1771.75</v>
      </c>
      <c r="AI2543" s="291" t="s">
        <v>310</v>
      </c>
      <c r="AJ2543" s="290" t="s">
        <v>992</v>
      </c>
    </row>
    <row r="2544" spans="2:36" x14ac:dyDescent="0.25">
      <c r="B2544" s="554">
        <v>2442</v>
      </c>
      <c r="C2544" s="555"/>
      <c r="D2544" s="556"/>
      <c r="E2544" s="290" t="s">
        <v>395</v>
      </c>
      <c r="F2544" s="290" t="s">
        <v>759</v>
      </c>
      <c r="G2544" s="290" t="s">
        <v>397</v>
      </c>
      <c r="H2544" s="183" t="str">
        <f>INDEX(Sector!$D$57:$D$776,MATCH('Energy consumption (raw)'!F2544,Sector!$C$57:$C$776,FALSE))</f>
        <v>Processing and preserving aquatic products and aquatic products</v>
      </c>
      <c r="I2544" s="183" t="str">
        <f>IF(G2544=Sector!$B$50,Sector!$B$50,IF(G2544=Sector!$B$51,Sector!$B$51,IF(G2544=Sector!$B$53,Sector!$B$53,INDEX(Sector!$E$57:$E$776,MATCH('Energy consumption (raw)'!F2544,Sector!$C$57:$C$776,FALSE)))))</f>
        <v>10 Manufacture of food products</v>
      </c>
      <c r="J2544" s="561">
        <v>6989000</v>
      </c>
      <c r="K2544" s="561"/>
      <c r="L2544" s="561"/>
      <c r="M2544" s="561"/>
      <c r="N2544" s="561"/>
      <c r="O2544" s="561"/>
      <c r="P2544" s="561"/>
      <c r="Q2544" s="561"/>
      <c r="R2544" s="561"/>
      <c r="S2544" s="561"/>
      <c r="T2544" s="561"/>
      <c r="U2544" s="561"/>
      <c r="V2544" s="561"/>
      <c r="W2544" s="561"/>
      <c r="X2544" s="561"/>
      <c r="Y2544" s="561"/>
      <c r="Z2544" s="561"/>
      <c r="AA2544" s="561"/>
      <c r="AB2544" s="561"/>
      <c r="AC2544" s="561"/>
      <c r="AD2544" s="561"/>
      <c r="AE2544" s="561"/>
      <c r="AF2544" s="561"/>
      <c r="AG2544" s="561">
        <v>1078.4027000000001</v>
      </c>
      <c r="AH2544" s="561"/>
      <c r="AI2544" s="291" t="s">
        <v>310</v>
      </c>
      <c r="AJ2544" s="290" t="s">
        <v>992</v>
      </c>
    </row>
    <row r="2545" spans="2:36" x14ac:dyDescent="0.25">
      <c r="B2545" s="554">
        <v>2443</v>
      </c>
      <c r="C2545" s="555"/>
      <c r="D2545" s="556"/>
      <c r="E2545" s="290" t="s">
        <v>395</v>
      </c>
      <c r="F2545" s="290" t="s">
        <v>759</v>
      </c>
      <c r="G2545" s="290" t="s">
        <v>397</v>
      </c>
      <c r="H2545" s="183" t="str">
        <f>INDEX(Sector!$D$57:$D$776,MATCH('Energy consumption (raw)'!F2545,Sector!$C$57:$C$776,FALSE))</f>
        <v>Processing and preserving aquatic products and aquatic products</v>
      </c>
      <c r="I2545" s="183" t="str">
        <f>IF(G2545=Sector!$B$50,Sector!$B$50,IF(G2545=Sector!$B$51,Sector!$B$51,IF(G2545=Sector!$B$53,Sector!$B$53,INDEX(Sector!$E$57:$E$776,MATCH('Energy consumption (raw)'!F2545,Sector!$C$57:$C$776,FALSE)))))</f>
        <v>10 Manufacture of food products</v>
      </c>
      <c r="J2545" s="561"/>
      <c r="K2545" s="561">
        <v>11559558</v>
      </c>
      <c r="L2545" s="561"/>
      <c r="M2545" s="561"/>
      <c r="N2545" s="561"/>
      <c r="O2545" s="561"/>
      <c r="P2545" s="561"/>
      <c r="Q2545" s="561"/>
      <c r="R2545" s="561"/>
      <c r="S2545" s="561">
        <v>28000</v>
      </c>
      <c r="T2545" s="561"/>
      <c r="U2545" s="561"/>
      <c r="V2545" s="561"/>
      <c r="W2545" s="561"/>
      <c r="X2545" s="561"/>
      <c r="Y2545" s="561"/>
      <c r="Z2545" s="561"/>
      <c r="AA2545" s="561"/>
      <c r="AB2545" s="561"/>
      <c r="AC2545" s="561"/>
      <c r="AD2545" s="561"/>
      <c r="AE2545" s="561"/>
      <c r="AF2545" s="561">
        <v>9</v>
      </c>
      <c r="AG2545" s="561">
        <v>1810.7727994000002</v>
      </c>
      <c r="AH2545" s="561">
        <v>1782</v>
      </c>
      <c r="AI2545" s="290" t="s">
        <v>310</v>
      </c>
      <c r="AJ2545" s="290" t="s">
        <v>994</v>
      </c>
    </row>
    <row r="2546" spans="2:36" x14ac:dyDescent="0.25">
      <c r="B2546" s="554">
        <v>2444</v>
      </c>
      <c r="C2546" s="555"/>
      <c r="D2546" s="556"/>
      <c r="E2546" s="290" t="s">
        <v>395</v>
      </c>
      <c r="F2546" s="290" t="s">
        <v>759</v>
      </c>
      <c r="G2546" s="290" t="s">
        <v>397</v>
      </c>
      <c r="H2546" s="183" t="str">
        <f>INDEX(Sector!$D$57:$D$776,MATCH('Energy consumption (raw)'!F2546,Sector!$C$57:$C$776,FALSE))</f>
        <v>Processing and preserving aquatic products and aquatic products</v>
      </c>
      <c r="I2546" s="183" t="str">
        <f>IF(G2546=Sector!$B$50,Sector!$B$50,IF(G2546=Sector!$B$51,Sector!$B$51,IF(G2546=Sector!$B$53,Sector!$B$53,INDEX(Sector!$E$57:$E$776,MATCH('Energy consumption (raw)'!F2546,Sector!$C$57:$C$776,FALSE)))))</f>
        <v>10 Manufacture of food products</v>
      </c>
      <c r="J2546" s="561">
        <v>37641700</v>
      </c>
      <c r="K2546" s="561">
        <v>37641700</v>
      </c>
      <c r="L2546" s="561"/>
      <c r="M2546" s="561"/>
      <c r="N2546" s="561"/>
      <c r="O2546" s="561"/>
      <c r="P2546" s="561"/>
      <c r="Q2546" s="561"/>
      <c r="R2546" s="561">
        <v>29</v>
      </c>
      <c r="S2546" s="561"/>
      <c r="T2546" s="561"/>
      <c r="U2546" s="561"/>
      <c r="V2546" s="561"/>
      <c r="W2546" s="561"/>
      <c r="X2546" s="561"/>
      <c r="Y2546" s="561"/>
      <c r="Z2546" s="561"/>
      <c r="AA2546" s="561"/>
      <c r="AB2546" s="561"/>
      <c r="AC2546" s="561"/>
      <c r="AD2546" s="561"/>
      <c r="AE2546" s="561"/>
      <c r="AF2546" s="561">
        <v>11334</v>
      </c>
      <c r="AG2546" s="561">
        <v>8977.2123100000008</v>
      </c>
      <c r="AH2546" s="561">
        <v>5916</v>
      </c>
      <c r="AI2546" s="290" t="s">
        <v>310</v>
      </c>
      <c r="AJ2546" s="290" t="s">
        <v>994</v>
      </c>
    </row>
    <row r="2547" spans="2:36" x14ac:dyDescent="0.25">
      <c r="B2547" s="554">
        <v>2445</v>
      </c>
      <c r="C2547" s="555"/>
      <c r="D2547" s="556"/>
      <c r="E2547" s="290" t="s">
        <v>395</v>
      </c>
      <c r="F2547" s="290" t="s">
        <v>523</v>
      </c>
      <c r="G2547" s="290" t="s">
        <v>397</v>
      </c>
      <c r="H2547" s="183" t="str">
        <f>INDEX(Sector!$D$57:$D$776,MATCH('Energy consumption (raw)'!F2547,Sector!$C$57:$C$776,FALSE))</f>
        <v>Power production</v>
      </c>
      <c r="I2547" s="183" t="str">
        <f>IF(G2547=Sector!$B$50,Sector!$B$50,IF(G2547=Sector!$B$51,Sector!$B$51,IF(G2547=Sector!$B$53,Sector!$B$53,INDEX(Sector!$E$57:$E$776,MATCH('Energy consumption (raw)'!F2547,Sector!$C$57:$C$776,FALSE)))))</f>
        <v>35 Electricity, gas, steam and air conditioning supply</v>
      </c>
      <c r="J2547" s="561"/>
      <c r="K2547" s="561">
        <v>39166455</v>
      </c>
      <c r="L2547" s="561">
        <v>6631377900</v>
      </c>
      <c r="M2547" s="561">
        <v>6500740000</v>
      </c>
      <c r="N2547" s="561"/>
      <c r="O2547" s="561"/>
      <c r="P2547" s="561"/>
      <c r="Q2547" s="561"/>
      <c r="R2547" s="561">
        <v>24306</v>
      </c>
      <c r="S2547" s="561"/>
      <c r="T2547" s="561"/>
      <c r="U2547" s="561"/>
      <c r="V2547" s="561"/>
      <c r="W2547" s="561"/>
      <c r="X2547" s="561">
        <v>1283</v>
      </c>
      <c r="Y2547" s="561"/>
      <c r="Z2547" s="561"/>
      <c r="AA2547" s="561"/>
      <c r="AB2547" s="561"/>
      <c r="AC2547" s="561"/>
      <c r="AD2547" s="561"/>
      <c r="AE2547" s="561"/>
      <c r="AF2547" s="561"/>
      <c r="AG2547" s="561">
        <v>1185535.5040064999</v>
      </c>
      <c r="AH2547" s="561">
        <v>1294248.1133999999</v>
      </c>
      <c r="AI2547" s="290" t="s">
        <v>310</v>
      </c>
      <c r="AJ2547" s="290" t="s">
        <v>994</v>
      </c>
    </row>
    <row r="2548" spans="2:36" x14ac:dyDescent="0.25">
      <c r="B2548" s="554">
        <v>2446</v>
      </c>
      <c r="C2548" s="555"/>
      <c r="D2548" s="556"/>
      <c r="E2548" s="290" t="s">
        <v>395</v>
      </c>
      <c r="F2548" s="290" t="s">
        <v>759</v>
      </c>
      <c r="G2548" s="290" t="s">
        <v>397</v>
      </c>
      <c r="H2548" s="183" t="str">
        <f>INDEX(Sector!$D$57:$D$776,MATCH('Energy consumption (raw)'!F2548,Sector!$C$57:$C$776,FALSE))</f>
        <v>Processing and preserving aquatic products and aquatic products</v>
      </c>
      <c r="I2548" s="183" t="str">
        <f>IF(G2548=Sector!$B$50,Sector!$B$50,IF(G2548=Sector!$B$51,Sector!$B$51,IF(G2548=Sector!$B$53,Sector!$B$53,INDEX(Sector!$E$57:$E$776,MATCH('Energy consumption (raw)'!F2548,Sector!$C$57:$C$776,FALSE)))))</f>
        <v>10 Manufacture of food products</v>
      </c>
      <c r="J2548" s="561"/>
      <c r="K2548" s="561">
        <v>17780400</v>
      </c>
      <c r="L2548" s="561"/>
      <c r="M2548" s="561"/>
      <c r="N2548" s="561"/>
      <c r="O2548" s="561"/>
      <c r="P2548" s="561"/>
      <c r="Q2548" s="561"/>
      <c r="R2548" s="561"/>
      <c r="S2548" s="561">
        <v>202091</v>
      </c>
      <c r="T2548" s="561"/>
      <c r="U2548" s="561"/>
      <c r="V2548" s="561"/>
      <c r="W2548" s="561"/>
      <c r="X2548" s="561"/>
      <c r="Y2548" s="561"/>
      <c r="Z2548" s="561"/>
      <c r="AA2548" s="561"/>
      <c r="AB2548" s="561"/>
      <c r="AC2548" s="561"/>
      <c r="AD2548" s="561"/>
      <c r="AE2548" s="561"/>
      <c r="AF2548" s="561"/>
      <c r="AG2548" s="561">
        <v>2921.3558000000003</v>
      </c>
      <c r="AH2548" s="561">
        <v>3114</v>
      </c>
      <c r="AI2548" s="290" t="s">
        <v>310</v>
      </c>
      <c r="AJ2548" s="290" t="s">
        <v>994</v>
      </c>
    </row>
    <row r="2549" spans="2:36" x14ac:dyDescent="0.25">
      <c r="B2549" s="554">
        <v>2447</v>
      </c>
      <c r="C2549" s="555"/>
      <c r="D2549" s="569"/>
      <c r="E2549" s="290" t="s">
        <v>395</v>
      </c>
      <c r="F2549" s="290" t="s">
        <v>995</v>
      </c>
      <c r="G2549" s="290" t="s">
        <v>397</v>
      </c>
      <c r="H2549" s="183" t="str">
        <f>INDEX(Sector!$D$57:$D$776,MATCH('Energy consumption (raw)'!F2549,Sector!$C$57:$C$776,FALSE))</f>
        <v>Producing and trading fertilizers and chemicals</v>
      </c>
      <c r="I2549" s="183" t="str">
        <f>IF(G2549=Sector!$B$50,Sector!$B$50,IF(G2549=Sector!$B$51,Sector!$B$51,IF(G2549=Sector!$B$53,Sector!$B$53,INDEX(Sector!$E$57:$E$776,MATCH('Energy consumption (raw)'!F2549,Sector!$C$57:$C$776,FALSE)))))</f>
        <v>20 Manufacture of chemicals and chemical products</v>
      </c>
      <c r="J2549" s="561"/>
      <c r="K2549" s="561">
        <v>182090467</v>
      </c>
      <c r="L2549" s="561"/>
      <c r="M2549" s="561"/>
      <c r="N2549" s="561"/>
      <c r="O2549" s="561"/>
      <c r="P2549" s="561"/>
      <c r="Q2549" s="561"/>
      <c r="R2549" s="561"/>
      <c r="S2549" s="561"/>
      <c r="T2549" s="561"/>
      <c r="U2549" s="561"/>
      <c r="V2549" s="561"/>
      <c r="W2549" s="561"/>
      <c r="X2549" s="561">
        <v>566.23400000000004</v>
      </c>
      <c r="Y2549" s="561"/>
      <c r="Z2549" s="561"/>
      <c r="AA2549" s="561"/>
      <c r="AB2549" s="561"/>
      <c r="AC2549" s="561"/>
      <c r="AD2549" s="561"/>
      <c r="AE2549" s="561"/>
      <c r="AF2549" s="561"/>
      <c r="AG2549" s="561">
        <v>537707.15905810008</v>
      </c>
      <c r="AH2549" s="561">
        <v>505138</v>
      </c>
      <c r="AI2549" s="290" t="s">
        <v>310</v>
      </c>
      <c r="AJ2549" s="290" t="s">
        <v>994</v>
      </c>
    </row>
    <row r="2550" spans="2:36" x14ac:dyDescent="0.25">
      <c r="B2550" s="554">
        <v>2448</v>
      </c>
      <c r="C2550" s="555"/>
      <c r="D2550" s="556"/>
      <c r="E2550" s="290" t="s">
        <v>395</v>
      </c>
      <c r="F2550" s="290" t="s">
        <v>759</v>
      </c>
      <c r="G2550" s="290" t="s">
        <v>397</v>
      </c>
      <c r="H2550" s="183" t="str">
        <f>INDEX(Sector!$D$57:$D$776,MATCH('Energy consumption (raw)'!F2550,Sector!$C$57:$C$776,FALSE))</f>
        <v>Processing and preserving aquatic products and aquatic products</v>
      </c>
      <c r="I2550" s="183" t="str">
        <f>IF(G2550=Sector!$B$50,Sector!$B$50,IF(G2550=Sector!$B$51,Sector!$B$51,IF(G2550=Sector!$B$53,Sector!$B$53,INDEX(Sector!$E$57:$E$776,MATCH('Energy consumption (raw)'!F2550,Sector!$C$57:$C$776,FALSE)))))</f>
        <v>10 Manufacture of food products</v>
      </c>
      <c r="J2550" s="561"/>
      <c r="K2550" s="561">
        <v>14531621</v>
      </c>
      <c r="L2550" s="561"/>
      <c r="M2550" s="561"/>
      <c r="N2550" s="561"/>
      <c r="O2550" s="561"/>
      <c r="P2550" s="561"/>
      <c r="Q2550" s="561"/>
      <c r="R2550" s="561">
        <v>108</v>
      </c>
      <c r="S2550" s="561"/>
      <c r="T2550" s="561"/>
      <c r="U2550" s="561"/>
      <c r="V2550" s="561"/>
      <c r="W2550" s="561"/>
      <c r="X2550" s="561"/>
      <c r="Y2550" s="561"/>
      <c r="Z2550" s="561"/>
      <c r="AA2550" s="561"/>
      <c r="AB2550" s="561"/>
      <c r="AC2550" s="561"/>
      <c r="AD2550" s="561"/>
      <c r="AE2550" s="561"/>
      <c r="AF2550" s="561"/>
      <c r="AG2550" s="561">
        <v>2352.3891202999998</v>
      </c>
      <c r="AH2550" s="561">
        <v>1784</v>
      </c>
      <c r="AI2550" s="290" t="s">
        <v>310</v>
      </c>
      <c r="AJ2550" s="290" t="s">
        <v>994</v>
      </c>
    </row>
    <row r="2551" spans="2:36" x14ac:dyDescent="0.25">
      <c r="B2551" s="554">
        <v>2449</v>
      </c>
      <c r="C2551" s="555"/>
      <c r="D2551" s="556"/>
      <c r="E2551" s="290" t="s">
        <v>395</v>
      </c>
      <c r="F2551" s="290" t="s">
        <v>848</v>
      </c>
      <c r="G2551" s="290" t="s">
        <v>397</v>
      </c>
      <c r="H2551" s="183" t="str">
        <f>INDEX(Sector!$D$57:$D$776,MATCH('Energy consumption (raw)'!F2551,Sector!$C$57:$C$776,FALSE))</f>
        <v>Ice production</v>
      </c>
      <c r="I2551" s="183" t="str">
        <f>IF(G2551=Sector!$B$50,Sector!$B$50,IF(G2551=Sector!$B$51,Sector!$B$51,IF(G2551=Sector!$B$53,Sector!$B$53,INDEX(Sector!$E$57:$E$776,MATCH('Energy consumption (raw)'!F2551,Sector!$C$57:$C$776,FALSE)))))</f>
        <v>10 Manufacture of food products</v>
      </c>
      <c r="J2551" s="561"/>
      <c r="K2551" s="561">
        <v>11500000</v>
      </c>
      <c r="L2551" s="561"/>
      <c r="M2551" s="561"/>
      <c r="N2551" s="561"/>
      <c r="O2551" s="561"/>
      <c r="P2551" s="561"/>
      <c r="Q2551" s="561"/>
      <c r="R2551" s="561"/>
      <c r="S2551" s="561">
        <v>3000000</v>
      </c>
      <c r="T2551" s="561"/>
      <c r="U2551" s="561"/>
      <c r="V2551" s="561"/>
      <c r="W2551" s="561"/>
      <c r="X2551" s="561"/>
      <c r="Y2551" s="561"/>
      <c r="Z2551" s="561"/>
      <c r="AA2551" s="561"/>
      <c r="AB2551" s="561"/>
      <c r="AC2551" s="561"/>
      <c r="AD2551" s="561"/>
      <c r="AE2551" s="561"/>
      <c r="AF2551" s="561"/>
      <c r="AG2551" s="561">
        <v>4414.45</v>
      </c>
      <c r="AH2551" s="561">
        <v>2128</v>
      </c>
      <c r="AI2551" s="290" t="s">
        <v>310</v>
      </c>
      <c r="AJ2551" s="290" t="s">
        <v>994</v>
      </c>
    </row>
    <row r="2552" spans="2:36" x14ac:dyDescent="0.25">
      <c r="B2552" s="554">
        <v>2450</v>
      </c>
      <c r="C2552" s="555"/>
      <c r="D2552" s="556"/>
      <c r="E2552" s="290" t="s">
        <v>395</v>
      </c>
      <c r="F2552" s="290" t="s">
        <v>996</v>
      </c>
      <c r="G2552" s="290" t="s">
        <v>397</v>
      </c>
      <c r="H2552" s="183" t="str">
        <f>INDEX(Sector!$D$57:$D$776,MATCH('Energy consumption (raw)'!F2552,Sector!$C$57:$C$776,FALSE))</f>
        <v>Gas collection, transportation, storage, gas processing and gas production</v>
      </c>
      <c r="I2552" s="183" t="str">
        <f>IF(G2552=Sector!$B$50,Sector!$B$50,IF(G2552=Sector!$B$51,Sector!$B$51,IF(G2552=Sector!$B$53,Sector!$B$53,INDEX(Sector!$E$57:$E$776,MATCH('Energy consumption (raw)'!F2552,Sector!$C$57:$C$776,FALSE)))))</f>
        <v>06 Extraction of crude petroleum and natural gas</v>
      </c>
      <c r="J2552" s="561"/>
      <c r="K2552" s="561">
        <v>55960759</v>
      </c>
      <c r="L2552" s="561"/>
      <c r="M2552" s="561"/>
      <c r="N2552" s="561"/>
      <c r="O2552" s="561"/>
      <c r="P2552" s="561"/>
      <c r="Q2552" s="561"/>
      <c r="R2552" s="561"/>
      <c r="S2552" s="561">
        <v>22282</v>
      </c>
      <c r="T2552" s="561"/>
      <c r="U2552" s="561"/>
      <c r="V2552" s="561"/>
      <c r="W2552" s="561"/>
      <c r="X2552" s="561">
        <v>12</v>
      </c>
      <c r="Y2552" s="561"/>
      <c r="Z2552" s="561"/>
      <c r="AA2552" s="561"/>
      <c r="AB2552" s="561"/>
      <c r="AC2552" s="561"/>
      <c r="AD2552" s="561"/>
      <c r="AE2552" s="561"/>
      <c r="AF2552" s="561"/>
      <c r="AG2552" s="561">
        <v>19454.353273699999</v>
      </c>
      <c r="AH2552" s="561">
        <v>30038</v>
      </c>
      <c r="AI2552" s="290" t="s">
        <v>310</v>
      </c>
      <c r="AJ2552" s="290" t="s">
        <v>994</v>
      </c>
    </row>
    <row r="2553" spans="2:36" x14ac:dyDescent="0.25">
      <c r="B2553" s="554">
        <v>2451</v>
      </c>
      <c r="C2553" s="555"/>
      <c r="D2553" s="556"/>
      <c r="E2553" s="290" t="s">
        <v>395</v>
      </c>
      <c r="F2553" s="290" t="s">
        <v>511</v>
      </c>
      <c r="G2553" s="290" t="s">
        <v>397</v>
      </c>
      <c r="H2553" s="183" t="str">
        <f>INDEX(Sector!$D$57:$D$776,MATCH('Energy consumption (raw)'!F2553,Sector!$C$57:$C$776,FALSE))</f>
        <v>Producing shoes</v>
      </c>
      <c r="I2553" s="183" t="str">
        <f>IF(G2553=Sector!$B$50,Sector!$B$50,IF(G2553=Sector!$B$51,Sector!$B$51,IF(G2553=Sector!$B$53,Sector!$B$53,INDEX(Sector!$E$57:$E$776,MATCH('Energy consumption (raw)'!F2553,Sector!$C$57:$C$776,FALSE)))))</f>
        <v>14 Manufacture of wearing apparel</v>
      </c>
      <c r="J2553" s="561">
        <v>7293300</v>
      </c>
      <c r="K2553" s="561">
        <v>12641200</v>
      </c>
      <c r="L2553" s="561"/>
      <c r="M2553" s="561"/>
      <c r="N2553" s="561"/>
      <c r="O2553" s="561"/>
      <c r="P2553" s="561"/>
      <c r="Q2553" s="561"/>
      <c r="R2553" s="561"/>
      <c r="S2553" s="561"/>
      <c r="T2553" s="561"/>
      <c r="U2553" s="561"/>
      <c r="V2553" s="561"/>
      <c r="W2553" s="561"/>
      <c r="X2553" s="561"/>
      <c r="Y2553" s="561"/>
      <c r="Z2553" s="561"/>
      <c r="AA2553" s="561"/>
      <c r="AB2553" s="561"/>
      <c r="AC2553" s="561"/>
      <c r="AD2553" s="561"/>
      <c r="AE2553" s="561"/>
      <c r="AF2553" s="561"/>
      <c r="AG2553" s="561">
        <v>1950.5371600000001</v>
      </c>
      <c r="AH2553" s="561">
        <v>2312</v>
      </c>
      <c r="AI2553" s="290" t="s">
        <v>310</v>
      </c>
      <c r="AJ2553" s="290" t="s">
        <v>997</v>
      </c>
    </row>
    <row r="2554" spans="2:36" x14ac:dyDescent="0.25">
      <c r="B2554" s="554">
        <v>2452</v>
      </c>
      <c r="C2554" s="555"/>
      <c r="D2554" s="556"/>
      <c r="E2554" s="290" t="s">
        <v>395</v>
      </c>
      <c r="F2554" s="290" t="s">
        <v>998</v>
      </c>
      <c r="G2554" s="290" t="s">
        <v>397</v>
      </c>
      <c r="H2554" s="183" t="str">
        <f>INDEX(Sector!$D$57:$D$776,MATCH('Energy consumption (raw)'!F2554,Sector!$C$57:$C$776,FALSE))</f>
        <v>Generation, transmission and distribution of electricity</v>
      </c>
      <c r="I2554" s="183" t="str">
        <f>IF(G2554=Sector!$B$50,Sector!$B$50,IF(G2554=Sector!$B$51,Sector!$B$51,IF(G2554=Sector!$B$53,Sector!$B$53,INDEX(Sector!$E$57:$E$776,MATCH('Energy consumption (raw)'!F2554,Sector!$C$57:$C$776,FALSE)))))</f>
        <v>35 Electricity, gas, steam and air conditioning supply</v>
      </c>
      <c r="J2554" s="561"/>
      <c r="K2554" s="561">
        <v>7033</v>
      </c>
      <c r="L2554" s="290"/>
      <c r="M2554" s="290"/>
      <c r="N2554" s="290"/>
      <c r="O2554" s="290"/>
      <c r="P2554" s="290"/>
      <c r="Q2554" s="290"/>
      <c r="R2554" s="290"/>
      <c r="S2554" s="561">
        <v>1900650</v>
      </c>
      <c r="T2554" s="290"/>
      <c r="U2554" s="290"/>
      <c r="V2554" s="290"/>
      <c r="W2554" s="290"/>
      <c r="X2554" s="290"/>
      <c r="Y2554" s="290"/>
      <c r="Z2554" s="290"/>
      <c r="AA2554" s="290"/>
      <c r="AB2554" s="290"/>
      <c r="AC2554" s="290"/>
      <c r="AD2554" s="290"/>
      <c r="AE2554" s="290"/>
      <c r="AF2554" s="290"/>
      <c r="AG2554" s="561">
        <v>1673.6571918999998</v>
      </c>
      <c r="AH2554" s="561">
        <v>1421</v>
      </c>
      <c r="AI2554" s="291" t="s">
        <v>310</v>
      </c>
      <c r="AJ2554" s="290" t="s">
        <v>372</v>
      </c>
    </row>
    <row r="2555" spans="2:36" x14ac:dyDescent="0.25">
      <c r="B2555" s="554">
        <v>2453</v>
      </c>
      <c r="C2555" s="555"/>
      <c r="D2555" s="556"/>
      <c r="E2555" s="290" t="s">
        <v>395</v>
      </c>
      <c r="F2555" s="290" t="s">
        <v>674</v>
      </c>
      <c r="G2555" s="290" t="s">
        <v>397</v>
      </c>
      <c r="H2555" s="183" t="str">
        <f>INDEX(Sector!$D$57:$D$776,MATCH('Energy consumption (raw)'!F2555,Sector!$C$57:$C$776,FALSE))</f>
        <v>Production of cement, lime and gypsum</v>
      </c>
      <c r="I2555" s="183" t="str">
        <f>IF(G2555=Sector!$B$50,Sector!$B$50,IF(G2555=Sector!$B$51,Sector!$B$51,IF(G2555=Sector!$B$53,Sector!$B$53,INDEX(Sector!$E$57:$E$776,MATCH('Energy consumption (raw)'!F2555,Sector!$C$57:$C$776,FALSE)))))</f>
        <v>23 Manufacture of other non-metallic mineral products</v>
      </c>
      <c r="J2555" s="561"/>
      <c r="K2555" s="561">
        <v>235960000</v>
      </c>
      <c r="L2555" s="290"/>
      <c r="M2555" s="290"/>
      <c r="N2555" s="290"/>
      <c r="O2555" s="290"/>
      <c r="P2555" s="290">
        <v>327600</v>
      </c>
      <c r="Q2555" s="290"/>
      <c r="R2555" s="290"/>
      <c r="S2555" s="561">
        <v>995659</v>
      </c>
      <c r="T2555" s="290"/>
      <c r="U2555" s="290"/>
      <c r="V2555" s="290"/>
      <c r="W2555" s="290"/>
      <c r="X2555" s="290"/>
      <c r="Y2555" s="290"/>
      <c r="Z2555" s="290"/>
      <c r="AA2555" s="290"/>
      <c r="AB2555" s="290"/>
      <c r="AC2555" s="290"/>
      <c r="AD2555" s="290"/>
      <c r="AE2555" s="290"/>
      <c r="AF2555" s="290">
        <v>896</v>
      </c>
      <c r="AG2555" s="561">
        <v>234092.99992</v>
      </c>
      <c r="AH2555" s="561">
        <v>254168</v>
      </c>
      <c r="AI2555" s="291" t="s">
        <v>310</v>
      </c>
      <c r="AJ2555" s="290" t="s">
        <v>372</v>
      </c>
    </row>
    <row r="2556" spans="2:36" x14ac:dyDescent="0.25">
      <c r="B2556" s="554">
        <v>2454</v>
      </c>
      <c r="C2556" s="555"/>
      <c r="D2556" s="556"/>
      <c r="E2556" s="290" t="s">
        <v>395</v>
      </c>
      <c r="F2556" s="290" t="s">
        <v>674</v>
      </c>
      <c r="G2556" s="290" t="s">
        <v>397</v>
      </c>
      <c r="H2556" s="183" t="str">
        <f>INDEX(Sector!$D$57:$D$776,MATCH('Energy consumption (raw)'!F2556,Sector!$C$57:$C$776,FALSE))</f>
        <v>Production of cement, lime and gypsum</v>
      </c>
      <c r="I2556" s="183" t="str">
        <f>IF(G2556=Sector!$B$50,Sector!$B$50,IF(G2556=Sector!$B$51,Sector!$B$51,IF(G2556=Sector!$B$53,Sector!$B$53,INDEX(Sector!$E$57:$E$776,MATCH('Energy consumption (raw)'!F2556,Sector!$C$57:$C$776,FALSE)))))</f>
        <v>23 Manufacture of other non-metallic mineral products</v>
      </c>
      <c r="J2556" s="561"/>
      <c r="K2556" s="561">
        <v>21977600</v>
      </c>
      <c r="L2556" s="290"/>
      <c r="M2556" s="290"/>
      <c r="N2556" s="290"/>
      <c r="O2556" s="290"/>
      <c r="P2556" s="290"/>
      <c r="Q2556" s="290"/>
      <c r="R2556" s="290"/>
      <c r="S2556" s="561">
        <v>63129</v>
      </c>
      <c r="T2556" s="290"/>
      <c r="U2556" s="290"/>
      <c r="V2556" s="290"/>
      <c r="W2556" s="290"/>
      <c r="X2556" s="290"/>
      <c r="Y2556" s="290"/>
      <c r="Z2556" s="290"/>
      <c r="AA2556" s="290"/>
      <c r="AB2556" s="290"/>
      <c r="AC2556" s="290"/>
      <c r="AD2556" s="290"/>
      <c r="AE2556" s="290"/>
      <c r="AF2556" s="290"/>
      <c r="AG2556" s="561">
        <v>3446.6972000000001</v>
      </c>
      <c r="AH2556" s="561">
        <v>3585</v>
      </c>
      <c r="AI2556" s="291" t="s">
        <v>310</v>
      </c>
      <c r="AJ2556" s="290" t="s">
        <v>372</v>
      </c>
    </row>
    <row r="2557" spans="2:36" x14ac:dyDescent="0.25">
      <c r="B2557" s="554">
        <v>2455</v>
      </c>
      <c r="C2557" s="555"/>
      <c r="D2557" s="556"/>
      <c r="E2557" s="290" t="s">
        <v>395</v>
      </c>
      <c r="F2557" s="290" t="s">
        <v>428</v>
      </c>
      <c r="G2557" s="290" t="s">
        <v>397</v>
      </c>
      <c r="H2557" s="183" t="str">
        <f>INDEX(Sector!$D$57:$D$776,MATCH('Energy consumption (raw)'!F2557,Sector!$C$57:$C$776,FALSE))</f>
        <v>Cement Production</v>
      </c>
      <c r="I2557" s="183" t="str">
        <f>IF(G2557=Sector!$B$50,Sector!$B$50,IF(G2557=Sector!$B$51,Sector!$B$51,IF(G2557=Sector!$B$53,Sector!$B$53,INDEX(Sector!$E$57:$E$776,MATCH('Energy consumption (raw)'!F2557,Sector!$C$57:$C$776,FALSE)))))</f>
        <v>23 Manufacture of other non-metallic mineral products</v>
      </c>
      <c r="J2557" s="561"/>
      <c r="K2557" s="561">
        <v>188059400</v>
      </c>
      <c r="L2557" s="290"/>
      <c r="M2557" s="290"/>
      <c r="N2557" s="290">
        <v>162107</v>
      </c>
      <c r="O2557" s="290"/>
      <c r="P2557" s="290"/>
      <c r="Q2557" s="290"/>
      <c r="R2557" s="290"/>
      <c r="S2557" s="561">
        <v>2460356</v>
      </c>
      <c r="T2557" s="290"/>
      <c r="U2557" s="290"/>
      <c r="V2557" s="290"/>
      <c r="W2557" s="290"/>
      <c r="X2557" s="290"/>
      <c r="Y2557" s="290"/>
      <c r="Z2557" s="290"/>
      <c r="AA2557" s="290"/>
      <c r="AB2557" s="290"/>
      <c r="AC2557" s="290"/>
      <c r="AD2557" s="290"/>
      <c r="AE2557" s="290"/>
      <c r="AF2557" s="290"/>
      <c r="AG2557" s="561">
        <v>144657.57869999998</v>
      </c>
      <c r="AH2557" s="561">
        <v>138758</v>
      </c>
      <c r="AI2557" s="291" t="s">
        <v>310</v>
      </c>
      <c r="AJ2557" s="290" t="s">
        <v>372</v>
      </c>
    </row>
    <row r="2558" spans="2:36" x14ac:dyDescent="0.25">
      <c r="B2558" s="554">
        <v>2456</v>
      </c>
      <c r="C2558" s="555"/>
      <c r="D2558" s="556"/>
      <c r="E2558" s="290" t="s">
        <v>395</v>
      </c>
      <c r="F2558" s="290" t="s">
        <v>428</v>
      </c>
      <c r="G2558" s="290" t="s">
        <v>397</v>
      </c>
      <c r="H2558" s="183" t="str">
        <f>INDEX(Sector!$D$57:$D$776,MATCH('Energy consumption (raw)'!F2558,Sector!$C$57:$C$776,FALSE))</f>
        <v>Cement Production</v>
      </c>
      <c r="I2558" s="183" t="str">
        <f>IF(G2558=Sector!$B$50,Sector!$B$50,IF(G2558=Sector!$B$51,Sector!$B$51,IF(G2558=Sector!$B$53,Sector!$B$53,INDEX(Sector!$E$57:$E$776,MATCH('Energy consumption (raw)'!F2558,Sector!$C$57:$C$776,FALSE)))))</f>
        <v>23 Manufacture of other non-metallic mineral products</v>
      </c>
      <c r="J2558" s="561"/>
      <c r="K2558" s="561">
        <v>19286760</v>
      </c>
      <c r="L2558" s="290"/>
      <c r="M2558" s="290"/>
      <c r="N2558" s="290"/>
      <c r="O2558" s="290"/>
      <c r="P2558" s="290"/>
      <c r="Q2558" s="290"/>
      <c r="R2558" s="290"/>
      <c r="S2558" s="561">
        <v>124683409</v>
      </c>
      <c r="T2558" s="290"/>
      <c r="U2558" s="290"/>
      <c r="V2558" s="290"/>
      <c r="W2558" s="290"/>
      <c r="X2558" s="290"/>
      <c r="Y2558" s="290"/>
      <c r="Z2558" s="290"/>
      <c r="AA2558" s="290"/>
      <c r="AB2558" s="290"/>
      <c r="AC2558" s="290"/>
      <c r="AD2558" s="290"/>
      <c r="AE2558" s="290"/>
      <c r="AF2558" s="290"/>
      <c r="AG2558" s="561">
        <v>112697.34698799999</v>
      </c>
      <c r="AH2558" s="561">
        <v>3207</v>
      </c>
      <c r="AI2558" s="291" t="s">
        <v>310</v>
      </c>
      <c r="AJ2558" s="290" t="s">
        <v>372</v>
      </c>
    </row>
    <row r="2559" spans="2:36" x14ac:dyDescent="0.25">
      <c r="B2559" s="554">
        <v>2457</v>
      </c>
      <c r="C2559" s="555"/>
      <c r="D2559" s="556"/>
      <c r="E2559" s="290" t="s">
        <v>395</v>
      </c>
      <c r="F2559" s="290" t="s">
        <v>428</v>
      </c>
      <c r="G2559" s="290" t="s">
        <v>397</v>
      </c>
      <c r="H2559" s="183" t="str">
        <f>INDEX(Sector!$D$57:$D$776,MATCH('Energy consumption (raw)'!F2559,Sector!$C$57:$C$776,FALSE))</f>
        <v>Cement Production</v>
      </c>
      <c r="I2559" s="183" t="str">
        <f>IF(G2559=Sector!$B$50,Sector!$B$50,IF(G2559=Sector!$B$51,Sector!$B$51,IF(G2559=Sector!$B$53,Sector!$B$53,INDEX(Sector!$E$57:$E$776,MATCH('Energy consumption (raw)'!F2559,Sector!$C$57:$C$776,FALSE)))))</f>
        <v>23 Manufacture of other non-metallic mineral products</v>
      </c>
      <c r="J2559" s="561"/>
      <c r="K2559" s="561">
        <v>18249840</v>
      </c>
      <c r="L2559" s="290"/>
      <c r="M2559" s="290"/>
      <c r="N2559" s="290"/>
      <c r="O2559" s="290"/>
      <c r="P2559" s="290"/>
      <c r="Q2559" s="290"/>
      <c r="R2559" s="290"/>
      <c r="S2559" s="561">
        <v>54236</v>
      </c>
      <c r="T2559" s="290"/>
      <c r="U2559" s="290"/>
      <c r="V2559" s="290"/>
      <c r="W2559" s="290"/>
      <c r="X2559" s="290"/>
      <c r="Y2559" s="290"/>
      <c r="Z2559" s="290"/>
      <c r="AA2559" s="290"/>
      <c r="AB2559" s="290"/>
      <c r="AC2559" s="290"/>
      <c r="AD2559" s="290"/>
      <c r="AE2559" s="290"/>
      <c r="AF2559" s="290"/>
      <c r="AG2559" s="561">
        <v>2863.6779920000004</v>
      </c>
      <c r="AH2559" s="561">
        <v>2734</v>
      </c>
      <c r="AI2559" s="291" t="s">
        <v>310</v>
      </c>
      <c r="AJ2559" s="290" t="s">
        <v>372</v>
      </c>
    </row>
    <row r="2560" spans="2:36" x14ac:dyDescent="0.25">
      <c r="B2560" s="554">
        <v>2458</v>
      </c>
      <c r="C2560" s="555"/>
      <c r="D2560" s="557"/>
      <c r="E2560" s="290" t="s">
        <v>395</v>
      </c>
      <c r="F2560" s="290" t="s">
        <v>457</v>
      </c>
      <c r="G2560" s="290" t="s">
        <v>397</v>
      </c>
      <c r="H2560" s="183" t="str">
        <f>INDEX(Sector!$D$57:$D$776,MATCH('Energy consumption (raw)'!F2560,Sector!$C$57:$C$776,FALSE))</f>
        <v>Producing building materials from clay</v>
      </c>
      <c r="I2560" s="183" t="str">
        <f>IF(G2560=Sector!$B$50,Sector!$B$50,IF(G2560=Sector!$B$51,Sector!$B$51,IF(G2560=Sector!$B$53,Sector!$B$53,INDEX(Sector!$E$57:$E$776,MATCH('Energy consumption (raw)'!F2560,Sector!$C$57:$C$776,FALSE)))))</f>
        <v>23 Manufacture of other non-metallic mineral products</v>
      </c>
      <c r="J2560" s="557"/>
      <c r="K2560" s="561">
        <v>1406400</v>
      </c>
      <c r="L2560" s="557"/>
      <c r="M2560" s="557"/>
      <c r="N2560" s="557"/>
      <c r="O2560" s="557"/>
      <c r="P2560" s="557"/>
      <c r="Q2560" s="557">
        <v>9040</v>
      </c>
      <c r="R2560" s="557"/>
      <c r="S2560" s="557">
        <v>54900</v>
      </c>
      <c r="T2560" s="557"/>
      <c r="U2560" s="557"/>
      <c r="V2560" s="557"/>
      <c r="W2560" s="557"/>
      <c r="X2560" s="557"/>
      <c r="Y2560" s="557"/>
      <c r="Z2560" s="557"/>
      <c r="AA2560" s="557"/>
      <c r="AB2560" s="557"/>
      <c r="AC2560" s="557"/>
      <c r="AD2560" s="557"/>
      <c r="AE2560" s="557"/>
      <c r="AF2560" s="557"/>
      <c r="AG2560" s="561">
        <v>4785.31952</v>
      </c>
      <c r="AH2560" s="561">
        <v>8894</v>
      </c>
      <c r="AI2560" s="291" t="s">
        <v>310</v>
      </c>
      <c r="AJ2560" s="290" t="s">
        <v>372</v>
      </c>
    </row>
    <row r="2561" spans="2:36" x14ac:dyDescent="0.25">
      <c r="B2561" s="554">
        <v>2459</v>
      </c>
      <c r="C2561" s="555"/>
      <c r="D2561" s="557"/>
      <c r="E2561" s="290" t="s">
        <v>395</v>
      </c>
      <c r="F2561" s="290" t="s">
        <v>535</v>
      </c>
      <c r="G2561" s="290" t="s">
        <v>397</v>
      </c>
      <c r="H2561" s="183" t="str">
        <f>INDEX(Sector!$D$57:$D$776,MATCH('Energy consumption (raw)'!F2561,Sector!$C$57:$C$776,FALSE))</f>
        <v>Producing building materials from clay</v>
      </c>
      <c r="I2561" s="183" t="str">
        <f>IF(G2561=Sector!$B$50,Sector!$B$50,IF(G2561=Sector!$B$51,Sector!$B$51,IF(G2561=Sector!$B$53,Sector!$B$53,INDEX(Sector!$E$57:$E$776,MATCH('Energy consumption (raw)'!F2561,Sector!$C$57:$C$776,FALSE)))))</f>
        <v>23 Manufacture of other non-metallic mineral products</v>
      </c>
      <c r="J2561" s="557"/>
      <c r="K2561" s="561">
        <v>2847500</v>
      </c>
      <c r="L2561" s="557"/>
      <c r="M2561" s="557"/>
      <c r="N2561" s="557">
        <v>10713</v>
      </c>
      <c r="O2561" s="557"/>
      <c r="P2561" s="557"/>
      <c r="Q2561" s="557"/>
      <c r="R2561" s="557"/>
      <c r="S2561" s="557"/>
      <c r="T2561" s="557"/>
      <c r="U2561" s="557"/>
      <c r="V2561" s="557"/>
      <c r="W2561" s="557"/>
      <c r="X2561" s="557"/>
      <c r="Y2561" s="557"/>
      <c r="Z2561" s="557"/>
      <c r="AA2561" s="557"/>
      <c r="AB2561" s="557"/>
      <c r="AC2561" s="557"/>
      <c r="AD2561" s="557"/>
      <c r="AE2561" s="557"/>
      <c r="AF2561" s="557"/>
      <c r="AG2561" s="561">
        <v>7938.4692499999992</v>
      </c>
      <c r="AH2561" s="561">
        <v>3366</v>
      </c>
      <c r="AI2561" s="291" t="s">
        <v>310</v>
      </c>
      <c r="AJ2561" s="290" t="s">
        <v>372</v>
      </c>
    </row>
    <row r="2562" spans="2:36" x14ac:dyDescent="0.25">
      <c r="B2562" s="554">
        <v>2460</v>
      </c>
      <c r="C2562" s="555"/>
      <c r="D2562" s="556"/>
      <c r="E2562" s="290" t="s">
        <v>395</v>
      </c>
      <c r="F2562" s="290" t="s">
        <v>380</v>
      </c>
      <c r="G2562" s="290" t="s">
        <v>397</v>
      </c>
      <c r="H2562" s="183" t="str">
        <f>INDEX(Sector!$D$57:$D$776,MATCH('Energy consumption (raw)'!F2562,Sector!$C$57:$C$776,FALSE))</f>
        <v>Aquaculture</v>
      </c>
      <c r="I2562" s="183" t="str">
        <f>IF(G2562=Sector!$B$50,Sector!$B$50,IF(G2562=Sector!$B$51,Sector!$B$51,IF(G2562=Sector!$B$53,Sector!$B$53,INDEX(Sector!$E$57:$E$776,MATCH('Energy consumption (raw)'!F2562,Sector!$C$57:$C$776,FALSE)))))</f>
        <v>Agriculture</v>
      </c>
      <c r="J2562" s="561"/>
      <c r="K2562" s="561">
        <v>13587100</v>
      </c>
      <c r="L2562" s="290"/>
      <c r="M2562" s="290"/>
      <c r="N2562" s="290"/>
      <c r="O2562" s="290"/>
      <c r="P2562" s="290"/>
      <c r="Q2562" s="290"/>
      <c r="R2562" s="290"/>
      <c r="S2562" s="561"/>
      <c r="T2562" s="290"/>
      <c r="U2562" s="290"/>
      <c r="V2562" s="290"/>
      <c r="W2562" s="290"/>
      <c r="X2562" s="290"/>
      <c r="Y2562" s="290"/>
      <c r="Z2562" s="290"/>
      <c r="AA2562" s="290"/>
      <c r="AB2562" s="290"/>
      <c r="AC2562" s="290"/>
      <c r="AD2562" s="290"/>
      <c r="AE2562" s="290"/>
      <c r="AF2562" s="290"/>
      <c r="AG2562" s="561">
        <v>2096.4895300000003</v>
      </c>
      <c r="AH2562" s="561">
        <v>1603</v>
      </c>
      <c r="AI2562" s="291" t="s">
        <v>310</v>
      </c>
      <c r="AJ2562" s="290" t="s">
        <v>372</v>
      </c>
    </row>
    <row r="2563" spans="2:36" x14ac:dyDescent="0.25">
      <c r="B2563" s="554">
        <v>2461</v>
      </c>
      <c r="C2563" s="555"/>
      <c r="D2563" s="556"/>
      <c r="E2563" s="290" t="s">
        <v>395</v>
      </c>
      <c r="F2563" s="290" t="s">
        <v>999</v>
      </c>
      <c r="G2563" s="290" t="s">
        <v>397</v>
      </c>
      <c r="H2563" s="183" t="str">
        <f>INDEX(Sector!$D$57:$D$776,MATCH('Energy consumption (raw)'!F2563,Sector!$C$57:$C$776,FALSE))</f>
        <v>Producing plywood, veneer, plywood and other thin boards</v>
      </c>
      <c r="I2563" s="183" t="str">
        <f>IF(G2563=Sector!$B$50,Sector!$B$50,IF(G2563=Sector!$B$51,Sector!$B$51,IF(G2563=Sector!$B$53,Sector!$B$53,INDEX(Sector!$E$57:$E$776,MATCH('Energy consumption (raw)'!F2563,Sector!$C$57:$C$776,FALSE)))))</f>
        <v>16 Manufacture of wood and of products of wood and cork, except furniture;
manufacture of articles of straw and plaiting materials</v>
      </c>
      <c r="J2563" s="561"/>
      <c r="K2563" s="561">
        <v>31635600</v>
      </c>
      <c r="L2563" s="290"/>
      <c r="M2563" s="290"/>
      <c r="N2563" s="290"/>
      <c r="O2563" s="290"/>
      <c r="P2563" s="290"/>
      <c r="Q2563" s="290"/>
      <c r="R2563" s="290"/>
      <c r="S2563" s="561">
        <v>160000</v>
      </c>
      <c r="T2563" s="290"/>
      <c r="U2563" s="290"/>
      <c r="V2563" s="290"/>
      <c r="W2563" s="290"/>
      <c r="X2563" s="290"/>
      <c r="Y2563" s="290"/>
      <c r="Z2563" s="290"/>
      <c r="AA2563" s="290"/>
      <c r="AB2563" s="290"/>
      <c r="AC2563" s="290"/>
      <c r="AD2563" s="290"/>
      <c r="AE2563" s="290"/>
      <c r="AF2563" s="290"/>
      <c r="AG2563" s="561">
        <v>5022.1730800000005</v>
      </c>
      <c r="AH2563" s="561">
        <v>5178</v>
      </c>
      <c r="AI2563" s="291" t="s">
        <v>310</v>
      </c>
      <c r="AJ2563" s="290" t="s">
        <v>372</v>
      </c>
    </row>
    <row r="2564" spans="2:36" x14ac:dyDescent="0.25">
      <c r="B2564" s="554">
        <v>2462</v>
      </c>
      <c r="C2564" s="555"/>
      <c r="D2564" s="556"/>
      <c r="E2564" s="290" t="s">
        <v>395</v>
      </c>
      <c r="F2564" s="290" t="s">
        <v>438</v>
      </c>
      <c r="G2564" s="290" t="s">
        <v>397</v>
      </c>
      <c r="H2564" s="183" t="str">
        <f>INDEX(Sector!$D$57:$D$776,MATCH('Energy consumption (raw)'!F2564,Sector!$C$57:$C$776,FALSE))</f>
        <v>Brewing beer and brewing malt</v>
      </c>
      <c r="I2564" s="183" t="str">
        <f>IF(G2564=Sector!$B$50,Sector!$B$50,IF(G2564=Sector!$B$51,Sector!$B$51,IF(G2564=Sector!$B$53,Sector!$B$53,INDEX(Sector!$E$57:$E$776,MATCH('Energy consumption (raw)'!F2564,Sector!$C$57:$C$776,FALSE)))))</f>
        <v>11 Manufacture of beverages</v>
      </c>
      <c r="J2564" s="561"/>
      <c r="K2564" s="561">
        <v>9164400</v>
      </c>
      <c r="L2564" s="290"/>
      <c r="M2564" s="290"/>
      <c r="N2564" s="290"/>
      <c r="O2564" s="290"/>
      <c r="P2564" s="290"/>
      <c r="Q2564" s="290"/>
      <c r="R2564" s="290"/>
      <c r="S2564" s="561">
        <v>41780</v>
      </c>
      <c r="T2564" s="290"/>
      <c r="U2564" s="290"/>
      <c r="V2564" s="290"/>
      <c r="W2564" s="290">
        <v>52480</v>
      </c>
      <c r="X2564" s="290"/>
      <c r="Y2564" s="290"/>
      <c r="Z2564" s="290"/>
      <c r="AA2564" s="290"/>
      <c r="AB2564" s="290"/>
      <c r="AC2564" s="290">
        <v>26207</v>
      </c>
      <c r="AD2564" s="35"/>
      <c r="AE2564" s="290"/>
      <c r="AF2564" s="290"/>
      <c r="AG2564" s="561">
        <v>3792.7456199999997</v>
      </c>
      <c r="AH2564" s="561">
        <v>1648</v>
      </c>
      <c r="AI2564" s="291" t="s">
        <v>310</v>
      </c>
      <c r="AJ2564" s="290" t="s">
        <v>372</v>
      </c>
    </row>
    <row r="2565" spans="2:36" x14ac:dyDescent="0.25">
      <c r="B2565" s="554">
        <v>2463</v>
      </c>
      <c r="C2565" s="555"/>
      <c r="D2565" s="556"/>
      <c r="E2565" s="290" t="s">
        <v>395</v>
      </c>
      <c r="F2565" s="290" t="s">
        <v>848</v>
      </c>
      <c r="G2565" s="290" t="s">
        <v>397</v>
      </c>
      <c r="H2565" s="183" t="str">
        <f>INDEX(Sector!$D$57:$D$776,MATCH('Energy consumption (raw)'!F2565,Sector!$C$57:$C$776,FALSE))</f>
        <v>Ice production</v>
      </c>
      <c r="I2565" s="183" t="str">
        <f>IF(G2565=Sector!$B$50,Sector!$B$50,IF(G2565=Sector!$B$51,Sector!$B$51,IF(G2565=Sector!$B$53,Sector!$B$53,INDEX(Sector!$E$57:$E$776,MATCH('Energy consumption (raw)'!F2565,Sector!$C$57:$C$776,FALSE)))))</f>
        <v>10 Manufacture of food products</v>
      </c>
      <c r="J2565" s="561">
        <v>9158200</v>
      </c>
      <c r="K2565" s="561">
        <v>7173200</v>
      </c>
      <c r="L2565" s="561"/>
      <c r="M2565" s="561"/>
      <c r="N2565" s="561"/>
      <c r="O2565" s="561"/>
      <c r="P2565" s="561"/>
      <c r="Q2565" s="561"/>
      <c r="R2565" s="561"/>
      <c r="S2565" s="561"/>
      <c r="T2565" s="35"/>
      <c r="U2565" s="35"/>
      <c r="V2565" s="35"/>
      <c r="W2565" s="35"/>
      <c r="X2565" s="35"/>
      <c r="Y2565" s="35"/>
      <c r="Z2565" s="35"/>
      <c r="AA2565" s="35"/>
      <c r="AB2565" s="35"/>
      <c r="AC2565" s="35"/>
      <c r="AD2565" s="35"/>
      <c r="AE2565" s="35"/>
      <c r="AF2565" s="35"/>
      <c r="AG2565" s="561">
        <v>1106.82476</v>
      </c>
      <c r="AH2565" s="561">
        <v>1110.0804900000001</v>
      </c>
      <c r="AI2565" s="291" t="s">
        <v>310</v>
      </c>
      <c r="AJ2565" s="290" t="s">
        <v>1000</v>
      </c>
    </row>
    <row r="2566" spans="2:36" x14ac:dyDescent="0.25">
      <c r="B2566" s="554">
        <v>2464</v>
      </c>
      <c r="C2566" s="555"/>
      <c r="D2566" s="556"/>
      <c r="E2566" s="290" t="s">
        <v>395</v>
      </c>
      <c r="F2566" s="290" t="s">
        <v>759</v>
      </c>
      <c r="G2566" s="290" t="s">
        <v>397</v>
      </c>
      <c r="H2566" s="183" t="str">
        <f>INDEX(Sector!$D$57:$D$776,MATCH('Energy consumption (raw)'!F2566,Sector!$C$57:$C$776,FALSE))</f>
        <v>Processing and preserving aquatic products and aquatic products</v>
      </c>
      <c r="I2566" s="183" t="str">
        <f>IF(G2566=Sector!$B$50,Sector!$B$50,IF(G2566=Sector!$B$51,Sector!$B$51,IF(G2566=Sector!$B$53,Sector!$B$53,INDEX(Sector!$E$57:$E$776,MATCH('Energy consumption (raw)'!F2566,Sector!$C$57:$C$776,FALSE)))))</f>
        <v>10 Manufacture of food products</v>
      </c>
      <c r="J2566" s="561">
        <v>6728600</v>
      </c>
      <c r="K2566" s="561">
        <v>6728600</v>
      </c>
      <c r="L2566" s="561"/>
      <c r="M2566" s="561"/>
      <c r="N2566" s="561">
        <v>146.18</v>
      </c>
      <c r="O2566" s="561"/>
      <c r="P2566" s="561"/>
      <c r="Q2566" s="561"/>
      <c r="R2566" s="561"/>
      <c r="S2566" s="561">
        <v>44780</v>
      </c>
      <c r="T2566" s="35"/>
      <c r="U2566" s="35"/>
      <c r="V2566" s="35"/>
      <c r="W2566" s="35"/>
      <c r="X2566" s="35"/>
      <c r="Y2566" s="35"/>
      <c r="Z2566" s="35"/>
      <c r="AA2566" s="35"/>
      <c r="AB2566" s="35"/>
      <c r="AC2566" s="35"/>
      <c r="AD2566" s="35"/>
      <c r="AE2566" s="35"/>
      <c r="AF2566" s="35"/>
      <c r="AG2566" s="561">
        <v>1179.9553800000001</v>
      </c>
      <c r="AH2566" s="561"/>
      <c r="AI2566" s="291" t="s">
        <v>310</v>
      </c>
      <c r="AJ2566" s="290" t="s">
        <v>1000</v>
      </c>
    </row>
    <row r="2567" spans="2:36" x14ac:dyDescent="0.25">
      <c r="B2567" s="554">
        <v>2465</v>
      </c>
      <c r="C2567" s="555"/>
      <c r="D2567" s="556"/>
      <c r="E2567" s="290" t="s">
        <v>395</v>
      </c>
      <c r="F2567" s="290" t="s">
        <v>380</v>
      </c>
      <c r="G2567" s="290" t="s">
        <v>397</v>
      </c>
      <c r="H2567" s="183" t="str">
        <f>INDEX(Sector!$D$57:$D$776,MATCH('Energy consumption (raw)'!F2567,Sector!$C$57:$C$776,FALSE))</f>
        <v>Aquaculture</v>
      </c>
      <c r="I2567" s="183" t="str">
        <f>IF(G2567=Sector!$B$50,Sector!$B$50,IF(G2567=Sector!$B$51,Sector!$B$51,IF(G2567=Sector!$B$53,Sector!$B$53,INDEX(Sector!$E$57:$E$776,MATCH('Energy consumption (raw)'!F2567,Sector!$C$57:$C$776,FALSE)))))</f>
        <v>Agriculture</v>
      </c>
      <c r="J2567" s="561"/>
      <c r="K2567" s="561">
        <v>7983100</v>
      </c>
      <c r="L2567" s="561"/>
      <c r="M2567" s="561"/>
      <c r="N2567" s="561"/>
      <c r="O2567" s="561"/>
      <c r="P2567" s="561"/>
      <c r="Q2567" s="561"/>
      <c r="R2567" s="561"/>
      <c r="S2567" s="561">
        <v>30000</v>
      </c>
      <c r="T2567" s="35"/>
      <c r="U2567" s="35"/>
      <c r="V2567" s="35"/>
      <c r="W2567" s="35"/>
      <c r="X2567" s="35"/>
      <c r="Y2567" s="35"/>
      <c r="Z2567" s="35"/>
      <c r="AA2567" s="35"/>
      <c r="AB2567" s="35"/>
      <c r="AC2567" s="35"/>
      <c r="AD2567" s="35"/>
      <c r="AE2567" s="35"/>
      <c r="AF2567" s="35"/>
      <c r="AG2567" s="561">
        <v>1258.1923300000001</v>
      </c>
      <c r="AH2567" s="561"/>
      <c r="AI2567" s="291" t="s">
        <v>310</v>
      </c>
      <c r="AJ2567" s="290" t="s">
        <v>1000</v>
      </c>
    </row>
    <row r="2568" spans="2:36" x14ac:dyDescent="0.25">
      <c r="B2568" s="554">
        <v>2466</v>
      </c>
      <c r="C2568" s="555"/>
      <c r="D2568" s="556"/>
      <c r="E2568" s="290" t="s">
        <v>395</v>
      </c>
      <c r="F2568" s="290" t="s">
        <v>759</v>
      </c>
      <c r="G2568" s="290" t="s">
        <v>397</v>
      </c>
      <c r="H2568" s="183" t="str">
        <f>INDEX(Sector!$D$57:$D$776,MATCH('Energy consumption (raw)'!F2568,Sector!$C$57:$C$776,FALSE))</f>
        <v>Processing and preserving aquatic products and aquatic products</v>
      </c>
      <c r="I2568" s="183" t="str">
        <f>IF(G2568=Sector!$B$50,Sector!$B$50,IF(G2568=Sector!$B$51,Sector!$B$51,IF(G2568=Sector!$B$53,Sector!$B$53,INDEX(Sector!$E$57:$E$776,MATCH('Energy consumption (raw)'!F2568,Sector!$C$57:$C$776,FALSE)))))</f>
        <v>10 Manufacture of food products</v>
      </c>
      <c r="J2568" s="561">
        <v>8331600</v>
      </c>
      <c r="K2568" s="561">
        <v>8331600</v>
      </c>
      <c r="L2568" s="561"/>
      <c r="M2568" s="561"/>
      <c r="N2568" s="561"/>
      <c r="O2568" s="561"/>
      <c r="P2568" s="561"/>
      <c r="Q2568" s="561"/>
      <c r="R2568" s="561"/>
      <c r="S2568" s="561"/>
      <c r="T2568" s="35"/>
      <c r="U2568" s="35"/>
      <c r="V2568" s="35"/>
      <c r="W2568" s="35"/>
      <c r="X2568" s="35"/>
      <c r="Y2568" s="35"/>
      <c r="Z2568" s="35"/>
      <c r="AA2568" s="35"/>
      <c r="AB2568" s="35"/>
      <c r="AC2568" s="35"/>
      <c r="AD2568" s="35"/>
      <c r="AE2568" s="35"/>
      <c r="AF2568" s="35"/>
      <c r="AG2568" s="561">
        <v>1285.5658800000001</v>
      </c>
      <c r="AH2568" s="561">
        <v>1172</v>
      </c>
      <c r="AI2568" s="291" t="s">
        <v>310</v>
      </c>
      <c r="AJ2568" s="290" t="s">
        <v>1000</v>
      </c>
    </row>
    <row r="2569" spans="2:36" x14ac:dyDescent="0.25">
      <c r="B2569" s="554">
        <v>2467</v>
      </c>
      <c r="C2569" s="555"/>
      <c r="D2569" s="556"/>
      <c r="E2569" s="290" t="s">
        <v>395</v>
      </c>
      <c r="F2569" s="290" t="s">
        <v>759</v>
      </c>
      <c r="G2569" s="290" t="s">
        <v>397</v>
      </c>
      <c r="H2569" s="183" t="str">
        <f>INDEX(Sector!$D$57:$D$776,MATCH('Energy consumption (raw)'!F2569,Sector!$C$57:$C$776,FALSE))</f>
        <v>Processing and preserving aquatic products and aquatic products</v>
      </c>
      <c r="I2569" s="183" t="str">
        <f>IF(G2569=Sector!$B$50,Sector!$B$50,IF(G2569=Sector!$B$51,Sector!$B$51,IF(G2569=Sector!$B$53,Sector!$B$53,INDEX(Sector!$E$57:$E$776,MATCH('Energy consumption (raw)'!F2569,Sector!$C$57:$C$776,FALSE)))))</f>
        <v>10 Manufacture of food products</v>
      </c>
      <c r="J2569" s="561"/>
      <c r="K2569" s="561">
        <v>9158200</v>
      </c>
      <c r="L2569" s="561"/>
      <c r="M2569" s="561"/>
      <c r="N2569" s="561"/>
      <c r="O2569" s="561"/>
      <c r="P2569" s="561"/>
      <c r="Q2569" s="561"/>
      <c r="R2569" s="561"/>
      <c r="S2569" s="561"/>
      <c r="T2569" s="35"/>
      <c r="U2569" s="35"/>
      <c r="V2569" s="35"/>
      <c r="W2569" s="35"/>
      <c r="X2569" s="35"/>
      <c r="Y2569" s="35"/>
      <c r="Z2569" s="35"/>
      <c r="AA2569" s="35"/>
      <c r="AB2569" s="35"/>
      <c r="AC2569" s="35"/>
      <c r="AD2569" s="35"/>
      <c r="AE2569" s="35"/>
      <c r="AF2569" s="35"/>
      <c r="AG2569" s="561">
        <v>1413.1102600000002</v>
      </c>
      <c r="AH2569" s="561">
        <v>1506.8475100000001</v>
      </c>
      <c r="AI2569" s="291" t="s">
        <v>310</v>
      </c>
      <c r="AJ2569" s="290" t="s">
        <v>1000</v>
      </c>
    </row>
    <row r="2570" spans="2:36" x14ac:dyDescent="0.25">
      <c r="B2570" s="554">
        <v>2468</v>
      </c>
      <c r="C2570" s="555"/>
      <c r="D2570" s="556"/>
      <c r="E2570" s="290" t="s">
        <v>395</v>
      </c>
      <c r="F2570" s="290" t="s">
        <v>417</v>
      </c>
      <c r="G2570" s="290" t="s">
        <v>397</v>
      </c>
      <c r="H2570" s="183" t="str">
        <f>INDEX(Sector!$D$57:$D$776,MATCH('Energy consumption (raw)'!F2570,Sector!$C$57:$C$776,FALSE))</f>
        <v>Producing products from plastic</v>
      </c>
      <c r="I2570" s="183" t="str">
        <f>IF(G2570=Sector!$B$50,Sector!$B$50,IF(G2570=Sector!$B$51,Sector!$B$51,IF(G2570=Sector!$B$53,Sector!$B$53,INDEX(Sector!$E$57:$E$776,MATCH('Energy consumption (raw)'!F2570,Sector!$C$57:$C$776,FALSE)))))</f>
        <v>22 Manufacture of rubber and plastics products</v>
      </c>
      <c r="J2570" s="561">
        <v>9665700</v>
      </c>
      <c r="K2570" s="561">
        <v>9665700</v>
      </c>
      <c r="L2570" s="561"/>
      <c r="M2570" s="561"/>
      <c r="N2570" s="561"/>
      <c r="O2570" s="561"/>
      <c r="P2570" s="561"/>
      <c r="Q2570" s="561"/>
      <c r="R2570" s="561"/>
      <c r="S2570" s="561"/>
      <c r="T2570" s="35"/>
      <c r="U2570" s="35"/>
      <c r="V2570" s="35"/>
      <c r="W2570" s="35"/>
      <c r="X2570" s="35"/>
      <c r="Y2570" s="35"/>
      <c r="Z2570" s="35"/>
      <c r="AA2570" s="35"/>
      <c r="AB2570" s="35"/>
      <c r="AC2570" s="35"/>
      <c r="AD2570" s="35"/>
      <c r="AE2570" s="35"/>
      <c r="AF2570" s="35"/>
      <c r="AG2570" s="561">
        <v>1491.41751</v>
      </c>
      <c r="AH2570" s="561">
        <v>1593.7801300000001</v>
      </c>
      <c r="AI2570" s="291" t="s">
        <v>310</v>
      </c>
      <c r="AJ2570" s="290" t="s">
        <v>1000</v>
      </c>
    </row>
    <row r="2571" spans="2:36" x14ac:dyDescent="0.25">
      <c r="B2571" s="554">
        <v>2469</v>
      </c>
      <c r="C2571" s="555"/>
      <c r="D2571" s="556"/>
      <c r="E2571" s="290" t="s">
        <v>395</v>
      </c>
      <c r="F2571" s="290" t="s">
        <v>438</v>
      </c>
      <c r="G2571" s="290" t="s">
        <v>397</v>
      </c>
      <c r="H2571" s="183" t="str">
        <f>INDEX(Sector!$D$57:$D$776,MATCH('Energy consumption (raw)'!F2571,Sector!$C$57:$C$776,FALSE))</f>
        <v>Brewing beer and brewing malt</v>
      </c>
      <c r="I2571" s="183" t="str">
        <f>IF(G2571=Sector!$B$50,Sector!$B$50,IF(G2571=Sector!$B$51,Sector!$B$51,IF(G2571=Sector!$B$53,Sector!$B$53,INDEX(Sector!$E$57:$E$776,MATCH('Energy consumption (raw)'!F2571,Sector!$C$57:$C$776,FALSE)))))</f>
        <v>11 Manufacture of beverages</v>
      </c>
      <c r="J2571" s="561">
        <v>4565500</v>
      </c>
      <c r="K2571" s="561">
        <v>4565500</v>
      </c>
      <c r="L2571" s="561"/>
      <c r="M2571" s="561"/>
      <c r="N2571" s="561"/>
      <c r="O2571" s="561"/>
      <c r="P2571" s="561"/>
      <c r="Q2571" s="561"/>
      <c r="R2571" s="561"/>
      <c r="S2571" s="561">
        <v>35200</v>
      </c>
      <c r="T2571" s="35"/>
      <c r="U2571" s="35"/>
      <c r="V2571" s="35"/>
      <c r="W2571" s="35"/>
      <c r="X2571" s="35"/>
      <c r="Y2571" s="35"/>
      <c r="Z2571" s="35"/>
      <c r="AA2571" s="35"/>
      <c r="AB2571" s="35"/>
      <c r="AC2571" s="35"/>
      <c r="AD2571" s="561">
        <v>10953.7</v>
      </c>
      <c r="AE2571" s="561"/>
      <c r="AF2571" s="35"/>
      <c r="AG2571" s="561">
        <v>1700.4536200000002</v>
      </c>
      <c r="AH2571" s="561"/>
      <c r="AI2571" s="291" t="s">
        <v>310</v>
      </c>
      <c r="AJ2571" s="290" t="s">
        <v>1000</v>
      </c>
    </row>
    <row r="2572" spans="2:36" x14ac:dyDescent="0.25">
      <c r="B2572" s="554">
        <v>2470</v>
      </c>
      <c r="C2572" s="555"/>
      <c r="D2572" s="556"/>
      <c r="E2572" s="290" t="s">
        <v>395</v>
      </c>
      <c r="F2572" s="559" t="s">
        <v>543</v>
      </c>
      <c r="G2572" s="290" t="s">
        <v>397</v>
      </c>
      <c r="H2572" s="183" t="str">
        <f>INDEX(Sector!$D$57:$D$776,MATCH('Energy consumption (raw)'!F2572,Sector!$C$57:$C$776,FALSE))</f>
        <v>Manufacture of pasta, noodles and similar products</v>
      </c>
      <c r="I2572" s="183" t="str">
        <f>IF(G2572=Sector!$B$50,Sector!$B$50,IF(G2572=Sector!$B$51,Sector!$B$51,IF(G2572=Sector!$B$53,Sector!$B$53,INDEX(Sector!$E$57:$E$776,MATCH('Energy consumption (raw)'!F2572,Sector!$C$57:$C$776,FALSE)))))</f>
        <v>10 Manufacture of food products</v>
      </c>
      <c r="J2572" s="561"/>
      <c r="K2572" s="561">
        <v>11787600</v>
      </c>
      <c r="L2572" s="561"/>
      <c r="M2572" s="561"/>
      <c r="N2572" s="561"/>
      <c r="O2572" s="561"/>
      <c r="P2572" s="561"/>
      <c r="Q2572" s="561"/>
      <c r="R2572" s="561">
        <v>28.87</v>
      </c>
      <c r="S2572" s="561"/>
      <c r="T2572" s="561"/>
      <c r="U2572" s="561"/>
      <c r="V2572" s="561"/>
      <c r="W2572" s="561"/>
      <c r="X2572" s="561"/>
      <c r="Y2572" s="561"/>
      <c r="Z2572" s="561"/>
      <c r="AA2572" s="561"/>
      <c r="AB2572" s="561">
        <v>21064</v>
      </c>
      <c r="AC2572" s="561"/>
      <c r="AD2572" s="561"/>
      <c r="AE2572" s="561"/>
      <c r="AF2572" s="561"/>
      <c r="AG2572" s="561">
        <v>9705.1460800000004</v>
      </c>
      <c r="AH2572" s="561">
        <v>1494</v>
      </c>
      <c r="AI2572" s="290" t="s">
        <v>310</v>
      </c>
      <c r="AJ2572" s="290" t="s">
        <v>1001</v>
      </c>
    </row>
    <row r="2573" spans="2:36" x14ac:dyDescent="0.25">
      <c r="B2573" s="554">
        <v>2471</v>
      </c>
      <c r="C2573" s="555"/>
      <c r="D2573" s="556"/>
      <c r="E2573" s="290" t="s">
        <v>395</v>
      </c>
      <c r="F2573" s="290" t="s">
        <v>438</v>
      </c>
      <c r="G2573" s="290" t="s">
        <v>397</v>
      </c>
      <c r="H2573" s="183" t="str">
        <f>INDEX(Sector!$D$57:$D$776,MATCH('Energy consumption (raw)'!F2573,Sector!$C$57:$C$776,FALSE))</f>
        <v>Brewing beer and brewing malt</v>
      </c>
      <c r="I2573" s="183" t="str">
        <f>IF(G2573=Sector!$B$50,Sector!$B$50,IF(G2573=Sector!$B$51,Sector!$B$51,IF(G2573=Sector!$B$53,Sector!$B$53,INDEX(Sector!$E$57:$E$776,MATCH('Energy consumption (raw)'!F2573,Sector!$C$57:$C$776,FALSE)))))</f>
        <v>11 Manufacture of beverages</v>
      </c>
      <c r="J2573" s="561"/>
      <c r="K2573" s="561">
        <v>5618400</v>
      </c>
      <c r="L2573" s="561"/>
      <c r="M2573" s="561"/>
      <c r="N2573" s="563"/>
      <c r="O2573" s="563"/>
      <c r="P2573" s="563"/>
      <c r="Q2573" s="563"/>
      <c r="R2573" s="563">
        <v>8.57</v>
      </c>
      <c r="S2573" s="563"/>
      <c r="T2573" s="563">
        <v>4.87</v>
      </c>
      <c r="U2573" s="563"/>
      <c r="V2573" s="563"/>
      <c r="W2573" s="563"/>
      <c r="X2573" s="563"/>
      <c r="Y2573" s="563">
        <v>31.12</v>
      </c>
      <c r="Z2573" s="563"/>
      <c r="AA2573" s="563"/>
      <c r="AB2573" s="563"/>
      <c r="AC2573" s="563"/>
      <c r="AD2573" s="563">
        <v>15243.24</v>
      </c>
      <c r="AE2573" s="563"/>
      <c r="AF2573" s="563"/>
      <c r="AG2573" s="561">
        <v>2257.3320639999997</v>
      </c>
      <c r="AH2573" s="561">
        <v>1175</v>
      </c>
      <c r="AI2573" s="290" t="s">
        <v>310</v>
      </c>
      <c r="AJ2573" s="290" t="s">
        <v>1001</v>
      </c>
    </row>
    <row r="2574" spans="2:36" x14ac:dyDescent="0.25">
      <c r="B2574" s="554">
        <v>2472</v>
      </c>
      <c r="C2574" s="555"/>
      <c r="D2574" s="556"/>
      <c r="E2574" s="290" t="s">
        <v>395</v>
      </c>
      <c r="F2574" s="290" t="s">
        <v>1002</v>
      </c>
      <c r="G2574" s="290" t="s">
        <v>397</v>
      </c>
      <c r="H2574" s="183" t="str">
        <f>INDEX(Sector!$D$57:$D$776,MATCH('Energy consumption (raw)'!F2574,Sector!$C$57:$C$776,FALSE))</f>
        <v>Pharmaceutical production and processing</v>
      </c>
      <c r="I2574" s="183" t="str">
        <f>IF(G2574=Sector!$B$50,Sector!$B$50,IF(G2574=Sector!$B$51,Sector!$B$51,IF(G2574=Sector!$B$53,Sector!$B$53,INDEX(Sector!$E$57:$E$776,MATCH('Energy consumption (raw)'!F2574,Sector!$C$57:$C$776,FALSE)))))</f>
        <v>21 Manufacture of pharmaceuticals, medicinal chemical and botanical products</v>
      </c>
      <c r="J2574" s="561"/>
      <c r="K2574" s="561">
        <v>9907200</v>
      </c>
      <c r="L2574" s="561"/>
      <c r="M2574" s="561"/>
      <c r="N2574" s="563"/>
      <c r="O2574" s="563"/>
      <c r="P2574" s="563"/>
      <c r="Q2574" s="563"/>
      <c r="R2574" s="563"/>
      <c r="S2574" s="563"/>
      <c r="T2574" s="563"/>
      <c r="U2574" s="563"/>
      <c r="V2574" s="563"/>
      <c r="W2574" s="563"/>
      <c r="X2574" s="563"/>
      <c r="Y2574" s="563"/>
      <c r="Z2574" s="563"/>
      <c r="AA2574" s="563"/>
      <c r="AB2574" s="563"/>
      <c r="AC2574" s="563"/>
      <c r="AD2574" s="563"/>
      <c r="AE2574" s="563"/>
      <c r="AF2574" s="563"/>
      <c r="AG2574" s="561">
        <v>1528.6809600000001</v>
      </c>
      <c r="AH2574" s="561">
        <v>1496.3242500000001</v>
      </c>
      <c r="AI2574" s="290" t="s">
        <v>310</v>
      </c>
      <c r="AJ2574" s="290" t="s">
        <v>1001</v>
      </c>
    </row>
    <row r="2575" spans="2:36" x14ac:dyDescent="0.25">
      <c r="B2575" s="554">
        <v>2473</v>
      </c>
      <c r="C2575" s="555"/>
      <c r="D2575" s="556"/>
      <c r="E2575" s="290" t="s">
        <v>395</v>
      </c>
      <c r="F2575" s="290" t="s">
        <v>617</v>
      </c>
      <c r="G2575" s="290" t="s">
        <v>397</v>
      </c>
      <c r="H2575" s="183" t="str">
        <f>INDEX(Sector!$D$57:$D$776,MATCH('Energy consumption (raw)'!F2575,Sector!$C$57:$C$776,FALSE))</f>
        <v>Producing animal feed, poultry and aquatic products</v>
      </c>
      <c r="I2575" s="183" t="str">
        <f>IF(G2575=Sector!$B$50,Sector!$B$50,IF(G2575=Sector!$B$51,Sector!$B$51,IF(G2575=Sector!$B$53,Sector!$B$53,INDEX(Sector!$E$57:$E$776,MATCH('Energy consumption (raw)'!F2575,Sector!$C$57:$C$776,FALSE)))))</f>
        <v>10 Manufacture of food products</v>
      </c>
      <c r="J2575" s="561"/>
      <c r="K2575" s="561">
        <v>18426000</v>
      </c>
      <c r="L2575" s="561"/>
      <c r="M2575" s="561"/>
      <c r="N2575" s="563"/>
      <c r="O2575" s="563"/>
      <c r="P2575" s="563"/>
      <c r="Q2575" s="563"/>
      <c r="R2575" s="563">
        <v>68.680000000000007</v>
      </c>
      <c r="S2575" s="563"/>
      <c r="T2575" s="563"/>
      <c r="U2575" s="563"/>
      <c r="V2575" s="563"/>
      <c r="W2575" s="563"/>
      <c r="X2575" s="563"/>
      <c r="Y2575" s="563"/>
      <c r="Z2575" s="563"/>
      <c r="AA2575" s="563"/>
      <c r="AB2575" s="563">
        <v>1948.5</v>
      </c>
      <c r="AC2575" s="563"/>
      <c r="AD2575" s="563"/>
      <c r="AE2575" s="563"/>
      <c r="AF2575" s="563"/>
      <c r="AG2575" s="561">
        <v>3639.9759000000004</v>
      </c>
      <c r="AH2575" s="561">
        <v>2947</v>
      </c>
      <c r="AI2575" s="290" t="s">
        <v>310</v>
      </c>
      <c r="AJ2575" s="290" t="s">
        <v>1001</v>
      </c>
    </row>
    <row r="2576" spans="2:36" x14ac:dyDescent="0.25">
      <c r="B2576" s="554">
        <v>2474</v>
      </c>
      <c r="C2576" s="555"/>
      <c r="D2576" s="556"/>
      <c r="E2576" s="290" t="s">
        <v>395</v>
      </c>
      <c r="F2576" s="290" t="s">
        <v>816</v>
      </c>
      <c r="G2576" s="290" t="s">
        <v>397</v>
      </c>
      <c r="H2576" s="183" t="str">
        <f>INDEX(Sector!$D$57:$D$776,MATCH('Energy consumption (raw)'!F2576,Sector!$C$57:$C$776,FALSE))</f>
        <v>Manufacture of ready-to-wear goods (except apparel)</v>
      </c>
      <c r="I2576" s="183" t="str">
        <f>IF(G2576=Sector!$B$50,Sector!$B$50,IF(G2576=Sector!$B$51,Sector!$B$51,IF(G2576=Sector!$B$53,Sector!$B$53,INDEX(Sector!$E$57:$E$776,MATCH('Energy consumption (raw)'!F2576,Sector!$C$57:$C$776,FALSE)))))</f>
        <v>13 Manufacture of textiles</v>
      </c>
      <c r="J2576" s="561"/>
      <c r="K2576" s="561">
        <v>64442400</v>
      </c>
      <c r="L2576" s="561"/>
      <c r="M2576" s="561"/>
      <c r="N2576" s="563"/>
      <c r="O2576" s="563"/>
      <c r="P2576" s="563"/>
      <c r="Q2576" s="563"/>
      <c r="R2576" s="563">
        <v>48.13</v>
      </c>
      <c r="S2576" s="563"/>
      <c r="T2576" s="563"/>
      <c r="U2576" s="563"/>
      <c r="V2576" s="563">
        <v>67.989999999999995</v>
      </c>
      <c r="W2576" s="563"/>
      <c r="X2576" s="563"/>
      <c r="Y2576" s="563">
        <v>26.8</v>
      </c>
      <c r="Z2576" s="563"/>
      <c r="AA2576" s="563"/>
      <c r="AB2576" s="563"/>
      <c r="AC2576" s="563"/>
      <c r="AD2576" s="563"/>
      <c r="AE2576" s="563"/>
      <c r="AF2576" s="563"/>
      <c r="AG2576" s="561">
        <v>10093.156419999999</v>
      </c>
      <c r="AH2576" s="561">
        <v>8148</v>
      </c>
      <c r="AI2576" s="290" t="s">
        <v>310</v>
      </c>
      <c r="AJ2576" s="290" t="s">
        <v>1001</v>
      </c>
    </row>
    <row r="2577" spans="2:36" x14ac:dyDescent="0.25">
      <c r="B2577" s="554">
        <v>2475</v>
      </c>
      <c r="C2577" s="555"/>
      <c r="D2577" s="556"/>
      <c r="E2577" s="290" t="s">
        <v>395</v>
      </c>
      <c r="F2577" s="290" t="s">
        <v>617</v>
      </c>
      <c r="G2577" s="290" t="s">
        <v>397</v>
      </c>
      <c r="H2577" s="183" t="str">
        <f>INDEX(Sector!$D$57:$D$776,MATCH('Energy consumption (raw)'!F2577,Sector!$C$57:$C$776,FALSE))</f>
        <v>Producing animal feed, poultry and aquatic products</v>
      </c>
      <c r="I2577" s="183" t="str">
        <f>IF(G2577=Sector!$B$50,Sector!$B$50,IF(G2577=Sector!$B$51,Sector!$B$51,IF(G2577=Sector!$B$53,Sector!$B$53,INDEX(Sector!$E$57:$E$776,MATCH('Energy consumption (raw)'!F2577,Sector!$C$57:$C$776,FALSE)))))</f>
        <v>10 Manufacture of food products</v>
      </c>
      <c r="J2577" s="561"/>
      <c r="K2577" s="561">
        <v>12531600</v>
      </c>
      <c r="L2577" s="561"/>
      <c r="M2577" s="561"/>
      <c r="N2577" s="563"/>
      <c r="O2577" s="563"/>
      <c r="P2577" s="563"/>
      <c r="Q2577" s="563"/>
      <c r="R2577" s="563">
        <v>68.680000000000007</v>
      </c>
      <c r="S2577" s="563"/>
      <c r="T2577" s="563"/>
      <c r="U2577" s="563"/>
      <c r="V2577" s="563"/>
      <c r="W2577" s="563"/>
      <c r="X2577" s="563"/>
      <c r="Y2577" s="563"/>
      <c r="Z2577" s="563"/>
      <c r="AA2577" s="563"/>
      <c r="AB2577" s="563">
        <v>1948.5</v>
      </c>
      <c r="AC2577" s="563"/>
      <c r="AD2577" s="563"/>
      <c r="AE2577" s="563"/>
      <c r="AF2577" s="563"/>
      <c r="AG2577" s="561">
        <v>2730.4699799999999</v>
      </c>
      <c r="AH2577" s="561">
        <v>2234</v>
      </c>
      <c r="AI2577" s="290" t="s">
        <v>310</v>
      </c>
      <c r="AJ2577" s="290" t="s">
        <v>1001</v>
      </c>
    </row>
    <row r="2578" spans="2:36" x14ac:dyDescent="0.25">
      <c r="B2578" s="554">
        <v>2476</v>
      </c>
      <c r="C2578" s="555"/>
      <c r="D2578" s="556"/>
      <c r="E2578" s="290" t="s">
        <v>395</v>
      </c>
      <c r="F2578" s="290" t="s">
        <v>617</v>
      </c>
      <c r="G2578" s="290" t="s">
        <v>397</v>
      </c>
      <c r="H2578" s="183" t="str">
        <f>INDEX(Sector!$D$57:$D$776,MATCH('Energy consumption (raw)'!F2578,Sector!$C$57:$C$776,FALSE))</f>
        <v>Producing animal feed, poultry and aquatic products</v>
      </c>
      <c r="I2578" s="183" t="str">
        <f>IF(G2578=Sector!$B$50,Sector!$B$50,IF(G2578=Sector!$B$51,Sector!$B$51,IF(G2578=Sector!$B$53,Sector!$B$53,INDEX(Sector!$E$57:$E$776,MATCH('Energy consumption (raw)'!F2578,Sector!$C$57:$C$776,FALSE)))))</f>
        <v>10 Manufacture of food products</v>
      </c>
      <c r="J2578" s="561"/>
      <c r="K2578" s="561">
        <v>5839200</v>
      </c>
      <c r="L2578" s="561"/>
      <c r="M2578" s="561"/>
      <c r="N2578" s="563"/>
      <c r="O2578" s="563"/>
      <c r="P2578" s="563"/>
      <c r="Q2578" s="563"/>
      <c r="R2578" s="563"/>
      <c r="S2578" s="563"/>
      <c r="T2578" s="563"/>
      <c r="U2578" s="563"/>
      <c r="V2578" s="563"/>
      <c r="W2578" s="563"/>
      <c r="X2578" s="563"/>
      <c r="Y2578" s="563"/>
      <c r="Z2578" s="563"/>
      <c r="AA2578" s="563"/>
      <c r="AB2578" s="563">
        <v>10790</v>
      </c>
      <c r="AC2578" s="563"/>
      <c r="AD2578" s="563"/>
      <c r="AE2578" s="563"/>
      <c r="AF2578" s="563"/>
      <c r="AG2578" s="561">
        <v>4925.6585599999999</v>
      </c>
      <c r="AH2578" s="561">
        <v>1797</v>
      </c>
      <c r="AI2578" s="290" t="s">
        <v>310</v>
      </c>
      <c r="AJ2578" s="290" t="s">
        <v>1001</v>
      </c>
    </row>
    <row r="2579" spans="2:36" x14ac:dyDescent="0.25">
      <c r="B2579" s="554">
        <v>2477</v>
      </c>
      <c r="C2579" s="555"/>
      <c r="D2579" s="556"/>
      <c r="E2579" s="290" t="s">
        <v>395</v>
      </c>
      <c r="F2579" s="290" t="s">
        <v>816</v>
      </c>
      <c r="G2579" s="290" t="s">
        <v>397</v>
      </c>
      <c r="H2579" s="183" t="str">
        <f>INDEX(Sector!$D$57:$D$776,MATCH('Energy consumption (raw)'!F2579,Sector!$C$57:$C$776,FALSE))</f>
        <v>Manufacture of ready-to-wear goods (except apparel)</v>
      </c>
      <c r="I2579" s="183" t="str">
        <f>IF(G2579=Sector!$B$50,Sector!$B$50,IF(G2579=Sector!$B$51,Sector!$B$51,IF(G2579=Sector!$B$53,Sector!$B$53,INDEX(Sector!$E$57:$E$776,MATCH('Energy consumption (raw)'!F2579,Sector!$C$57:$C$776,FALSE)))))</f>
        <v>13 Manufacture of textiles</v>
      </c>
      <c r="J2579" s="561"/>
      <c r="K2579" s="561">
        <v>15702000</v>
      </c>
      <c r="L2579" s="561"/>
      <c r="M2579" s="561"/>
      <c r="N2579" s="563"/>
      <c r="O2579" s="563"/>
      <c r="P2579" s="563"/>
      <c r="Q2579" s="563"/>
      <c r="R2579" s="563"/>
      <c r="S2579" s="563"/>
      <c r="T2579" s="563"/>
      <c r="U2579" s="563"/>
      <c r="V2579" s="563"/>
      <c r="W2579" s="563"/>
      <c r="X2579" s="563"/>
      <c r="Y2579" s="563"/>
      <c r="Z2579" s="563"/>
      <c r="AA2579" s="563"/>
      <c r="AB2579" s="563"/>
      <c r="AC2579" s="563"/>
      <c r="AD2579" s="563"/>
      <c r="AE2579" s="563"/>
      <c r="AF2579" s="563"/>
      <c r="AG2579" s="561">
        <v>2422.8186000000001</v>
      </c>
      <c r="AH2579" s="561">
        <v>2072</v>
      </c>
      <c r="AI2579" s="290" t="s">
        <v>310</v>
      </c>
      <c r="AJ2579" s="290" t="s">
        <v>1001</v>
      </c>
    </row>
    <row r="2580" spans="2:36" x14ac:dyDescent="0.25">
      <c r="B2580" s="554">
        <v>2478</v>
      </c>
      <c r="C2580" s="555"/>
      <c r="D2580" s="556"/>
      <c r="E2580" s="290" t="s">
        <v>395</v>
      </c>
      <c r="F2580" s="290" t="s">
        <v>511</v>
      </c>
      <c r="G2580" s="290" t="s">
        <v>397</v>
      </c>
      <c r="H2580" s="183" t="str">
        <f>INDEX(Sector!$D$57:$D$776,MATCH('Energy consumption (raw)'!F2580,Sector!$C$57:$C$776,FALSE))</f>
        <v>Producing shoes</v>
      </c>
      <c r="I2580" s="183" t="str">
        <f>IF(G2580=Sector!$B$50,Sector!$B$50,IF(G2580=Sector!$B$51,Sector!$B$51,IF(G2580=Sector!$B$53,Sector!$B$53,INDEX(Sector!$E$57:$E$776,MATCH('Energy consumption (raw)'!F2580,Sector!$C$57:$C$776,FALSE)))))</f>
        <v>14 Manufacture of wearing apparel</v>
      </c>
      <c r="J2580" s="561"/>
      <c r="K2580" s="561">
        <v>24706800</v>
      </c>
      <c r="L2580" s="561"/>
      <c r="M2580" s="561"/>
      <c r="N2580" s="561"/>
      <c r="O2580" s="561"/>
      <c r="P2580" s="561"/>
      <c r="Q2580" s="561"/>
      <c r="R2580" s="561">
        <v>13</v>
      </c>
      <c r="S2580" s="561"/>
      <c r="T2580" s="561"/>
      <c r="U2580" s="561"/>
      <c r="V2580" s="561">
        <v>22</v>
      </c>
      <c r="W2580" s="561"/>
      <c r="X2580" s="561"/>
      <c r="Y2580" s="561"/>
      <c r="Z2580" s="561"/>
      <c r="AA2580" s="561"/>
      <c r="AB2580" s="561"/>
      <c r="AC2580" s="561"/>
      <c r="AD2580" s="561"/>
      <c r="AE2580" s="561"/>
      <c r="AF2580" s="561"/>
      <c r="AG2580" s="561">
        <v>3848.6192400000004</v>
      </c>
      <c r="AH2580" s="561">
        <v>1352.4395000000002</v>
      </c>
      <c r="AI2580" s="290" t="s">
        <v>310</v>
      </c>
      <c r="AJ2580" s="290" t="s">
        <v>1001</v>
      </c>
    </row>
    <row r="2581" spans="2:36" x14ac:dyDescent="0.25">
      <c r="B2581" s="554">
        <v>2479</v>
      </c>
      <c r="C2581" s="555"/>
      <c r="D2581" s="556"/>
      <c r="E2581" s="290" t="s">
        <v>435</v>
      </c>
      <c r="F2581" s="290" t="s">
        <v>759</v>
      </c>
      <c r="G2581" s="290" t="s">
        <v>397</v>
      </c>
      <c r="H2581" s="183" t="str">
        <f>INDEX(Sector!$D$57:$D$776,MATCH('Energy consumption (raw)'!F2581,Sector!$C$57:$C$776,FALSE))</f>
        <v>Processing and preserving aquatic products and aquatic products</v>
      </c>
      <c r="I2581" s="183" t="str">
        <f>IF(G2581=Sector!$B$50,Sector!$B$50,IF(G2581=Sector!$B$51,Sector!$B$51,IF(G2581=Sector!$B$53,Sector!$B$53,INDEX(Sector!$E$57:$E$776,MATCH('Energy consumption (raw)'!F2581,Sector!$C$57:$C$776,FALSE)))))</f>
        <v>10 Manufacture of food products</v>
      </c>
      <c r="J2581" s="563"/>
      <c r="K2581" s="561">
        <v>7866000</v>
      </c>
      <c r="L2581" s="35"/>
      <c r="M2581" s="35"/>
      <c r="N2581" s="35"/>
      <c r="O2581" s="35"/>
      <c r="P2581" s="35"/>
      <c r="Q2581" s="35"/>
      <c r="R2581" s="35"/>
      <c r="S2581" s="35"/>
      <c r="T2581" s="35"/>
      <c r="U2581" s="35"/>
      <c r="V2581" s="35"/>
      <c r="W2581" s="35"/>
      <c r="X2581" s="35"/>
      <c r="Y2581" s="35"/>
      <c r="Z2581" s="35"/>
      <c r="AA2581" s="35"/>
      <c r="AB2581" s="35"/>
      <c r="AC2581" s="35"/>
      <c r="AD2581" s="35"/>
      <c r="AE2581" s="35"/>
      <c r="AF2581" s="35"/>
      <c r="AG2581" s="561">
        <v>1213.7238</v>
      </c>
      <c r="AH2581" s="561"/>
      <c r="AI2581" s="290" t="s">
        <v>310</v>
      </c>
      <c r="AJ2581" s="290" t="s">
        <v>1001</v>
      </c>
    </row>
    <row r="2582" spans="2:36" x14ac:dyDescent="0.25">
      <c r="B2582" s="554">
        <v>2480</v>
      </c>
      <c r="C2582" s="555"/>
      <c r="D2582" s="556"/>
      <c r="E2582" s="290" t="s">
        <v>435</v>
      </c>
      <c r="F2582" s="290" t="s">
        <v>617</v>
      </c>
      <c r="G2582" s="290" t="s">
        <v>397</v>
      </c>
      <c r="H2582" s="183" t="str">
        <f>INDEX(Sector!$D$57:$D$776,MATCH('Energy consumption (raw)'!F2582,Sector!$C$57:$C$776,FALSE))</f>
        <v>Producing animal feed, poultry and aquatic products</v>
      </c>
      <c r="I2582" s="183" t="str">
        <f>IF(G2582=Sector!$B$50,Sector!$B$50,IF(G2582=Sector!$B$51,Sector!$B$51,IF(G2582=Sector!$B$53,Sector!$B$53,INDEX(Sector!$E$57:$E$776,MATCH('Energy consumption (raw)'!F2582,Sector!$C$57:$C$776,FALSE)))))</f>
        <v>10 Manufacture of food products</v>
      </c>
      <c r="J2582" s="563"/>
      <c r="K2582" s="561">
        <v>11708400</v>
      </c>
      <c r="L2582" s="35"/>
      <c r="M2582" s="35"/>
      <c r="N2582" s="35"/>
      <c r="O2582" s="35"/>
      <c r="P2582" s="35"/>
      <c r="Q2582" s="35"/>
      <c r="R2582" s="35"/>
      <c r="S2582" s="35"/>
      <c r="T2582" s="35"/>
      <c r="U2582" s="35"/>
      <c r="V2582" s="35"/>
      <c r="W2582" s="35"/>
      <c r="X2582" s="35"/>
      <c r="Y2582" s="35"/>
      <c r="Z2582" s="35"/>
      <c r="AA2582" s="35"/>
      <c r="AB2582" s="35"/>
      <c r="AC2582" s="35"/>
      <c r="AD2582" s="35"/>
      <c r="AE2582" s="35"/>
      <c r="AF2582" s="35"/>
      <c r="AG2582" s="561">
        <v>1806.6061200000001</v>
      </c>
      <c r="AH2582" s="561"/>
      <c r="AI2582" s="290" t="s">
        <v>310</v>
      </c>
      <c r="AJ2582" s="290" t="s">
        <v>1001</v>
      </c>
    </row>
    <row r="2583" spans="2:36" x14ac:dyDescent="0.25">
      <c r="B2583" s="554">
        <v>1</v>
      </c>
      <c r="C2583" s="555"/>
      <c r="D2583" s="556"/>
      <c r="E2583" s="290" t="s">
        <v>1003</v>
      </c>
      <c r="F2583" s="290" t="s">
        <v>1004</v>
      </c>
      <c r="G2583" s="290" t="s">
        <v>1005</v>
      </c>
      <c r="H2583" s="183" t="str">
        <f>INDEX(Sector!$D$57:$D$776,MATCH('Energy consumption (raw)'!F2583,Sector!$C$57:$C$776,FALSE))</f>
        <v>Other telecommunications activities</v>
      </c>
      <c r="I2583" s="183" t="str">
        <f>IF(G2583=Sector!$B$50,Sector!$B$50,IF(G2583=Sector!$B$51,Sector!$B$51,IF(G2583=Sector!$B$53,Sector!$B$53,INDEX(Sector!$E$57:$E$776,MATCH('Energy consumption (raw)'!F2583,Sector!$C$57:$C$776,FALSE)))))</f>
        <v>Buildings</v>
      </c>
      <c r="J2583" s="563"/>
      <c r="K2583" s="561">
        <v>9285600</v>
      </c>
      <c r="L2583" s="35"/>
      <c r="M2583" s="35"/>
      <c r="N2583" s="35"/>
      <c r="O2583" s="35"/>
      <c r="P2583" s="35"/>
      <c r="Q2583" s="35"/>
      <c r="R2583" s="35"/>
      <c r="S2583" s="35"/>
      <c r="T2583" s="35"/>
      <c r="U2583" s="35"/>
      <c r="V2583" s="35"/>
      <c r="W2583" s="35"/>
      <c r="X2583" s="35"/>
      <c r="Y2583" s="35"/>
      <c r="Z2583" s="35"/>
      <c r="AA2583" s="35"/>
      <c r="AB2583" s="35"/>
      <c r="AC2583" s="35"/>
      <c r="AD2583" s="35"/>
      <c r="AE2583" s="35"/>
      <c r="AF2583" s="35"/>
      <c r="AG2583" s="561">
        <v>1432.7680800000001</v>
      </c>
      <c r="AH2583" s="561">
        <v>1538.68</v>
      </c>
      <c r="AI2583" s="290" t="s">
        <v>310</v>
      </c>
      <c r="AJ2583" s="290" t="s">
        <v>398</v>
      </c>
    </row>
    <row r="2584" spans="2:36" x14ac:dyDescent="0.25">
      <c r="B2584" s="554">
        <v>2</v>
      </c>
      <c r="C2584" s="555"/>
      <c r="D2584" s="556"/>
      <c r="E2584" s="290" t="s">
        <v>1003</v>
      </c>
      <c r="F2584" s="290" t="s">
        <v>1006</v>
      </c>
      <c r="G2584" s="290" t="s">
        <v>1005</v>
      </c>
      <c r="H2584" s="183" t="str">
        <f>INDEX(Sector!$D$57:$D$776,MATCH('Energy consumption (raw)'!F2584,Sector!$C$57:$C$776,FALSE))</f>
        <v>Other industrial production</v>
      </c>
      <c r="I2584" s="183" t="str">
        <f>IF(G2584=Sector!$B$50,Sector!$B$50,IF(G2584=Sector!$B$51,Sector!$B$51,IF(G2584=Sector!$B$53,Sector!$B$53,INDEX(Sector!$E$57:$E$776,MATCH('Energy consumption (raw)'!F2584,Sector!$C$57:$C$776,FALSE)))))</f>
        <v>Buildings</v>
      </c>
      <c r="J2584" s="563">
        <v>14642823</v>
      </c>
      <c r="K2584" s="561">
        <v>8311742</v>
      </c>
      <c r="L2584" s="35"/>
      <c r="M2584" s="35"/>
      <c r="N2584" s="35"/>
      <c r="O2584" s="35"/>
      <c r="P2584" s="35"/>
      <c r="Q2584" s="35"/>
      <c r="R2584" s="35"/>
      <c r="S2584" s="35"/>
      <c r="T2584" s="35"/>
      <c r="U2584" s="35"/>
      <c r="V2584" s="35"/>
      <c r="W2584" s="35"/>
      <c r="X2584" s="35"/>
      <c r="Y2584" s="35"/>
      <c r="Z2584" s="35"/>
      <c r="AA2584" s="35"/>
      <c r="AB2584" s="35"/>
      <c r="AC2584" s="35"/>
      <c r="AD2584" s="35"/>
      <c r="AE2584" s="35"/>
      <c r="AF2584" s="35"/>
      <c r="AG2584" s="561">
        <v>1282.5017906</v>
      </c>
      <c r="AH2584" s="561">
        <v>593.47</v>
      </c>
      <c r="AI2584" s="290" t="s">
        <v>310</v>
      </c>
      <c r="AJ2584" s="290" t="s">
        <v>398</v>
      </c>
    </row>
    <row r="2585" spans="2:36" x14ac:dyDescent="0.25">
      <c r="B2585" s="554">
        <v>3</v>
      </c>
      <c r="C2585" s="555"/>
      <c r="D2585" s="556"/>
      <c r="E2585" s="290" t="s">
        <v>1003</v>
      </c>
      <c r="F2585" s="290" t="s">
        <v>1007</v>
      </c>
      <c r="G2585" s="290" t="s">
        <v>1005</v>
      </c>
      <c r="H2585" s="183" t="str">
        <f>INDEX(Sector!$D$57:$D$776,MATCH('Energy consumption (raw)'!F2585,Sector!$C$57:$C$776,FALSE))</f>
        <v>Air freight support service</v>
      </c>
      <c r="I2585" s="183" t="str">
        <f>IF(G2585=Sector!$B$50,Sector!$B$50,IF(G2585=Sector!$B$51,Sector!$B$51,IF(G2585=Sector!$B$53,Sector!$B$53,INDEX(Sector!$E$57:$E$776,MATCH('Energy consumption (raw)'!F2585,Sector!$C$57:$C$776,FALSE)))))</f>
        <v>Buildings</v>
      </c>
      <c r="J2585" s="563">
        <v>61449000</v>
      </c>
      <c r="K2585" s="561">
        <v>48380497</v>
      </c>
      <c r="L2585" s="35"/>
      <c r="M2585" s="35"/>
      <c r="N2585" s="35"/>
      <c r="O2585" s="35"/>
      <c r="P2585" s="35"/>
      <c r="Q2585" s="35"/>
      <c r="R2585" s="35"/>
      <c r="S2585" s="35"/>
      <c r="T2585" s="35"/>
      <c r="U2585" s="35"/>
      <c r="V2585" s="35"/>
      <c r="W2585" s="35"/>
      <c r="X2585" s="35"/>
      <c r="Y2585" s="35"/>
      <c r="Z2585" s="35"/>
      <c r="AA2585" s="35"/>
      <c r="AB2585" s="35"/>
      <c r="AC2585" s="35"/>
      <c r="AD2585" s="35"/>
      <c r="AE2585" s="35"/>
      <c r="AF2585" s="35"/>
      <c r="AG2585" s="561">
        <v>7465.1106871000002</v>
      </c>
      <c r="AH2585" s="561">
        <v>6988.15</v>
      </c>
      <c r="AI2585" s="290" t="s">
        <v>310</v>
      </c>
      <c r="AJ2585" s="290" t="s">
        <v>398</v>
      </c>
    </row>
    <row r="2586" spans="2:36" x14ac:dyDescent="0.25">
      <c r="B2586" s="554">
        <v>4</v>
      </c>
      <c r="C2586" s="555"/>
      <c r="D2586" s="556"/>
      <c r="E2586" s="290" t="s">
        <v>1003</v>
      </c>
      <c r="F2586" s="290" t="s">
        <v>1008</v>
      </c>
      <c r="G2586" s="290" t="s">
        <v>1005</v>
      </c>
      <c r="H2586" s="183" t="str">
        <f>INDEX(Sector!$D$57:$D$776,MATCH('Energy consumption (raw)'!F2586,Sector!$C$57:$C$776,FALSE))</f>
        <v>Construction of telecommunications and communication works</v>
      </c>
      <c r="I2586" s="183" t="str">
        <f>IF(G2586=Sector!$B$50,Sector!$B$50,IF(G2586=Sector!$B$51,Sector!$B$51,IF(G2586=Sector!$B$53,Sector!$B$53,INDEX(Sector!$E$57:$E$776,MATCH('Energy consumption (raw)'!F2586,Sector!$C$57:$C$776,FALSE)))))</f>
        <v>Buildings</v>
      </c>
      <c r="J2586" s="561"/>
      <c r="K2586" s="561">
        <v>11618864</v>
      </c>
      <c r="L2586" s="561"/>
      <c r="M2586" s="561"/>
      <c r="N2586" s="561"/>
      <c r="O2586" s="561"/>
      <c r="P2586" s="561"/>
      <c r="Q2586" s="561"/>
      <c r="R2586" s="561"/>
      <c r="S2586" s="561"/>
      <c r="T2586" s="561"/>
      <c r="U2586" s="561"/>
      <c r="V2586" s="561"/>
      <c r="W2586" s="561"/>
      <c r="X2586" s="561"/>
      <c r="Y2586" s="561"/>
      <c r="Z2586" s="561"/>
      <c r="AA2586" s="561"/>
      <c r="AB2586" s="561"/>
      <c r="AC2586" s="561"/>
      <c r="AD2586" s="561"/>
      <c r="AE2586" s="561"/>
      <c r="AF2586" s="561"/>
      <c r="AG2586" s="561">
        <v>1792.7907152</v>
      </c>
      <c r="AH2586" s="561">
        <v>1674.92</v>
      </c>
      <c r="AI2586" s="290" t="s">
        <v>310</v>
      </c>
      <c r="AJ2586" s="290" t="s">
        <v>398</v>
      </c>
    </row>
    <row r="2587" spans="2:36" x14ac:dyDescent="0.25">
      <c r="B2587" s="554">
        <v>5</v>
      </c>
      <c r="C2587" s="555"/>
      <c r="D2587" s="556"/>
      <c r="E2587" s="290" t="s">
        <v>1003</v>
      </c>
      <c r="F2587" s="290" t="s">
        <v>1004</v>
      </c>
      <c r="G2587" s="290" t="s">
        <v>1005</v>
      </c>
      <c r="H2587" s="183" t="str">
        <f>INDEX(Sector!$D$57:$D$776,MATCH('Energy consumption (raw)'!F2587,Sector!$C$57:$C$776,FALSE))</f>
        <v>Other telecommunications activities</v>
      </c>
      <c r="I2587" s="183" t="str">
        <f>IF(G2587=Sector!$B$50,Sector!$B$50,IF(G2587=Sector!$B$51,Sector!$B$51,IF(G2587=Sector!$B$53,Sector!$B$53,INDEX(Sector!$E$57:$E$776,MATCH('Energy consumption (raw)'!F2587,Sector!$C$57:$C$776,FALSE)))))</f>
        <v>Buildings</v>
      </c>
      <c r="J2587" s="561"/>
      <c r="K2587" s="561">
        <v>17536000</v>
      </c>
      <c r="L2587" s="561"/>
      <c r="M2587" s="561"/>
      <c r="N2587" s="561"/>
      <c r="O2587" s="561"/>
      <c r="P2587" s="561"/>
      <c r="Q2587" s="561"/>
      <c r="R2587" s="561"/>
      <c r="S2587" s="561"/>
      <c r="T2587" s="561"/>
      <c r="U2587" s="561"/>
      <c r="V2587" s="561"/>
      <c r="W2587" s="561"/>
      <c r="X2587" s="561"/>
      <c r="Y2587" s="561"/>
      <c r="Z2587" s="561"/>
      <c r="AA2587" s="561"/>
      <c r="AB2587" s="561"/>
      <c r="AC2587" s="561"/>
      <c r="AD2587" s="561"/>
      <c r="AE2587" s="561"/>
      <c r="AF2587" s="561"/>
      <c r="AG2587" s="561">
        <v>2705.8048000000003</v>
      </c>
      <c r="AH2587" s="561">
        <v>588.80999999999995</v>
      </c>
      <c r="AI2587" s="290" t="s">
        <v>310</v>
      </c>
      <c r="AJ2587" s="290" t="s">
        <v>398</v>
      </c>
    </row>
    <row r="2588" spans="2:36" x14ac:dyDescent="0.25">
      <c r="B2588" s="554">
        <v>6</v>
      </c>
      <c r="C2588" s="555"/>
      <c r="D2588" s="556"/>
      <c r="E2588" s="290" t="s">
        <v>1003</v>
      </c>
      <c r="F2588" s="290" t="s">
        <v>1009</v>
      </c>
      <c r="G2588" s="290" t="s">
        <v>1005</v>
      </c>
      <c r="H2588" s="183" t="str">
        <f>INDEX(Sector!$D$57:$D$776,MATCH('Energy consumption (raw)'!F2588,Sector!$C$57:$C$776,FALSE))</f>
        <v>Other specialized construction activities</v>
      </c>
      <c r="I2588" s="183" t="str">
        <f>IF(G2588=Sector!$B$50,Sector!$B$50,IF(G2588=Sector!$B$51,Sector!$B$51,IF(G2588=Sector!$B$53,Sector!$B$53,INDEX(Sector!$E$57:$E$776,MATCH('Energy consumption (raw)'!F2588,Sector!$C$57:$C$776,FALSE)))))</f>
        <v>Buildings</v>
      </c>
      <c r="J2588" s="561"/>
      <c r="K2588" s="561">
        <v>9603534</v>
      </c>
      <c r="L2588" s="561"/>
      <c r="M2588" s="561"/>
      <c r="N2588" s="561"/>
      <c r="O2588" s="561"/>
      <c r="P2588" s="561"/>
      <c r="Q2588" s="561"/>
      <c r="R2588" s="561"/>
      <c r="S2588" s="561"/>
      <c r="T2588" s="561"/>
      <c r="U2588" s="561"/>
      <c r="V2588" s="561"/>
      <c r="W2588" s="561"/>
      <c r="X2588" s="561"/>
      <c r="Y2588" s="561"/>
      <c r="Z2588" s="561"/>
      <c r="AA2588" s="561"/>
      <c r="AB2588" s="561"/>
      <c r="AC2588" s="561"/>
      <c r="AD2588" s="561"/>
      <c r="AE2588" s="561"/>
      <c r="AF2588" s="561"/>
      <c r="AG2588" s="561">
        <v>1481.8252962000001</v>
      </c>
      <c r="AH2588" s="561">
        <v>2489.29</v>
      </c>
      <c r="AI2588" s="290" t="s">
        <v>310</v>
      </c>
      <c r="AJ2588" s="290" t="s">
        <v>398</v>
      </c>
    </row>
    <row r="2589" spans="2:36" x14ac:dyDescent="0.25">
      <c r="B2589" s="554">
        <v>7</v>
      </c>
      <c r="C2589" s="555"/>
      <c r="D2589" s="556"/>
      <c r="E2589" s="290" t="s">
        <v>1003</v>
      </c>
      <c r="F2589" s="290" t="s">
        <v>1004</v>
      </c>
      <c r="G2589" s="290" t="s">
        <v>1005</v>
      </c>
      <c r="H2589" s="183" t="str">
        <f>INDEX(Sector!$D$57:$D$776,MATCH('Energy consumption (raw)'!F2589,Sector!$C$57:$C$776,FALSE))</f>
        <v>Other telecommunications activities</v>
      </c>
      <c r="I2589" s="183" t="str">
        <f>IF(G2589=Sector!$B$50,Sector!$B$50,IF(G2589=Sector!$B$51,Sector!$B$51,IF(G2589=Sector!$B$53,Sector!$B$53,INDEX(Sector!$E$57:$E$776,MATCH('Energy consumption (raw)'!F2589,Sector!$C$57:$C$776,FALSE)))))</f>
        <v>Buildings</v>
      </c>
      <c r="J2589" s="561">
        <v>9325440</v>
      </c>
      <c r="K2589" s="561">
        <v>9325440</v>
      </c>
      <c r="L2589" s="561"/>
      <c r="M2589" s="561"/>
      <c r="N2589" s="561"/>
      <c r="O2589" s="561"/>
      <c r="P2589" s="561"/>
      <c r="Q2589" s="561"/>
      <c r="R2589" s="561"/>
      <c r="S2589" s="561"/>
      <c r="T2589" s="561"/>
      <c r="U2589" s="561"/>
      <c r="V2589" s="561"/>
      <c r="W2589" s="561"/>
      <c r="X2589" s="561"/>
      <c r="Y2589" s="561"/>
      <c r="Z2589" s="561"/>
      <c r="AA2589" s="561"/>
      <c r="AB2589" s="561"/>
      <c r="AC2589" s="561"/>
      <c r="AD2589" s="561"/>
      <c r="AE2589" s="561"/>
      <c r="AF2589" s="561"/>
      <c r="AG2589" s="561">
        <v>1438.9153920000001</v>
      </c>
      <c r="AH2589" s="561">
        <v>1519.65</v>
      </c>
      <c r="AI2589" s="290" t="s">
        <v>310</v>
      </c>
      <c r="AJ2589" s="290" t="s">
        <v>398</v>
      </c>
    </row>
    <row r="2590" spans="2:36" x14ac:dyDescent="0.25">
      <c r="B2590" s="554">
        <v>8</v>
      </c>
      <c r="C2590" s="555"/>
      <c r="D2590" s="556"/>
      <c r="E2590" s="290" t="s">
        <v>1003</v>
      </c>
      <c r="F2590" s="290" t="s">
        <v>417</v>
      </c>
      <c r="G2590" s="290" t="s">
        <v>1005</v>
      </c>
      <c r="H2590" s="183" t="str">
        <f>INDEX(Sector!$D$57:$D$776,MATCH('Energy consumption (raw)'!F2590,Sector!$C$57:$C$776,FALSE))</f>
        <v>Producing products from plastic</v>
      </c>
      <c r="I2590" s="183" t="str">
        <f>IF(G2590=Sector!$B$50,Sector!$B$50,IF(G2590=Sector!$B$51,Sector!$B$51,IF(G2590=Sector!$B$53,Sector!$B$53,INDEX(Sector!$E$57:$E$776,MATCH('Energy consumption (raw)'!F2590,Sector!$C$57:$C$776,FALSE)))))</f>
        <v>Buildings</v>
      </c>
      <c r="J2590" s="561">
        <v>9705420</v>
      </c>
      <c r="K2590" s="561">
        <v>9705420</v>
      </c>
      <c r="L2590" s="561"/>
      <c r="M2590" s="561"/>
      <c r="N2590" s="561"/>
      <c r="O2590" s="561"/>
      <c r="P2590" s="561"/>
      <c r="Q2590" s="561"/>
      <c r="R2590" s="561"/>
      <c r="S2590" s="561"/>
      <c r="T2590" s="561"/>
      <c r="U2590" s="561"/>
      <c r="V2590" s="561"/>
      <c r="W2590" s="561"/>
      <c r="X2590" s="561"/>
      <c r="Y2590" s="561"/>
      <c r="Z2590" s="561"/>
      <c r="AA2590" s="561"/>
      <c r="AB2590" s="561"/>
      <c r="AC2590" s="561"/>
      <c r="AD2590" s="561"/>
      <c r="AE2590" s="561"/>
      <c r="AF2590" s="561"/>
      <c r="AG2590" s="561">
        <v>1497.5463060000002</v>
      </c>
      <c r="AH2590" s="561">
        <v>1515.98</v>
      </c>
      <c r="AI2590" s="290" t="s">
        <v>310</v>
      </c>
      <c r="AJ2590" s="290" t="s">
        <v>398</v>
      </c>
    </row>
    <row r="2591" spans="2:36" x14ac:dyDescent="0.25">
      <c r="B2591" s="554">
        <v>9</v>
      </c>
      <c r="C2591" s="555"/>
      <c r="D2591" s="556"/>
      <c r="E2591" s="290" t="s">
        <v>1003</v>
      </c>
      <c r="F2591" s="290" t="s">
        <v>1010</v>
      </c>
      <c r="G2591" s="290" t="s">
        <v>1005</v>
      </c>
      <c r="H2591" s="183" t="str">
        <f>INDEX(Sector!$D$57:$D$776,MATCH('Energy consumption (raw)'!F2591,Sector!$C$57:$C$776,FALSE))</f>
        <v>Hotel</v>
      </c>
      <c r="I2591" s="183" t="str">
        <f>IF(G2591=Sector!$B$50,Sector!$B$50,IF(G2591=Sector!$B$51,Sector!$B$51,IF(G2591=Sector!$B$53,Sector!$B$53,INDEX(Sector!$E$57:$E$776,MATCH('Energy consumption (raw)'!F2591,Sector!$C$57:$C$776,FALSE)))))</f>
        <v>Buildings</v>
      </c>
      <c r="J2591" s="561">
        <v>4978793</v>
      </c>
      <c r="K2591" s="561">
        <v>4978793</v>
      </c>
      <c r="L2591" s="561"/>
      <c r="M2591" s="561"/>
      <c r="N2591" s="561"/>
      <c r="O2591" s="561"/>
      <c r="P2591" s="561"/>
      <c r="Q2591" s="561"/>
      <c r="R2591" s="561"/>
      <c r="S2591" s="561"/>
      <c r="T2591" s="561"/>
      <c r="U2591" s="561"/>
      <c r="V2591" s="561"/>
      <c r="W2591" s="561"/>
      <c r="X2591" s="561"/>
      <c r="Y2591" s="561"/>
      <c r="Z2591" s="561"/>
      <c r="AA2591" s="561"/>
      <c r="AB2591" s="561"/>
      <c r="AC2591" s="561"/>
      <c r="AD2591" s="561"/>
      <c r="AE2591" s="561"/>
      <c r="AF2591" s="561"/>
      <c r="AG2591" s="561">
        <v>768.22775990000002</v>
      </c>
      <c r="AH2591" s="561">
        <v>902.78</v>
      </c>
      <c r="AI2591" s="290" t="s">
        <v>310</v>
      </c>
      <c r="AJ2591" s="290" t="s">
        <v>398</v>
      </c>
    </row>
    <row r="2592" spans="2:36" x14ac:dyDescent="0.25">
      <c r="B2592" s="554">
        <v>10</v>
      </c>
      <c r="C2592" s="555"/>
      <c r="D2592" s="556"/>
      <c r="E2592" s="290" t="s">
        <v>1003</v>
      </c>
      <c r="F2592" s="290" t="s">
        <v>1010</v>
      </c>
      <c r="G2592" s="290" t="s">
        <v>1005</v>
      </c>
      <c r="H2592" s="183" t="str">
        <f>INDEX(Sector!$D$57:$D$776,MATCH('Energy consumption (raw)'!F2592,Sector!$C$57:$C$776,FALSE))</f>
        <v>Hotel</v>
      </c>
      <c r="I2592" s="183" t="str">
        <f>IF(G2592=Sector!$B$50,Sector!$B$50,IF(G2592=Sector!$B$51,Sector!$B$51,IF(G2592=Sector!$B$53,Sector!$B$53,INDEX(Sector!$E$57:$E$776,MATCH('Energy consumption (raw)'!F2592,Sector!$C$57:$C$776,FALSE)))))</f>
        <v>Buildings</v>
      </c>
      <c r="J2592" s="561"/>
      <c r="K2592" s="561">
        <v>3626000</v>
      </c>
      <c r="L2592" s="561"/>
      <c r="M2592" s="561"/>
      <c r="N2592" s="561"/>
      <c r="O2592" s="561"/>
      <c r="P2592" s="561"/>
      <c r="Q2592" s="561"/>
      <c r="R2592" s="561"/>
      <c r="S2592" s="561"/>
      <c r="T2592" s="561"/>
      <c r="U2592" s="561"/>
      <c r="V2592" s="561"/>
      <c r="W2592" s="561"/>
      <c r="X2592" s="561"/>
      <c r="Y2592" s="561"/>
      <c r="Z2592" s="561"/>
      <c r="AA2592" s="561"/>
      <c r="AB2592" s="561"/>
      <c r="AC2592" s="561"/>
      <c r="AD2592" s="561"/>
      <c r="AE2592" s="561"/>
      <c r="AF2592" s="561"/>
      <c r="AG2592" s="561">
        <v>559.49180000000001</v>
      </c>
      <c r="AH2592" s="561">
        <v>1316.89</v>
      </c>
      <c r="AI2592" s="290" t="s">
        <v>310</v>
      </c>
      <c r="AJ2592" s="290" t="s">
        <v>398</v>
      </c>
    </row>
    <row r="2593" spans="2:36" x14ac:dyDescent="0.25">
      <c r="B2593" s="554">
        <v>11</v>
      </c>
      <c r="C2593" s="555"/>
      <c r="D2593" s="556"/>
      <c r="E2593" s="290" t="s">
        <v>1003</v>
      </c>
      <c r="F2593" s="290" t="s">
        <v>1011</v>
      </c>
      <c r="G2593" s="290" t="s">
        <v>1005</v>
      </c>
      <c r="H2593" s="183" t="str">
        <f>INDEX(Sector!$D$57:$D$776,MATCH('Energy consumption (raw)'!F2593,Sector!$C$57:$C$776,FALSE))</f>
        <v>Lodging</v>
      </c>
      <c r="I2593" s="183" t="str">
        <f>IF(G2593=Sector!$B$50,Sector!$B$50,IF(G2593=Sector!$B$51,Sector!$B$51,IF(G2593=Sector!$B$53,Sector!$B$53,INDEX(Sector!$E$57:$E$776,MATCH('Energy consumption (raw)'!F2593,Sector!$C$57:$C$776,FALSE)))))</f>
        <v>Buildings</v>
      </c>
      <c r="J2593" s="561">
        <v>3372400</v>
      </c>
      <c r="K2593" s="561">
        <v>3372400</v>
      </c>
      <c r="L2593" s="561"/>
      <c r="M2593" s="561"/>
      <c r="N2593" s="561"/>
      <c r="O2593" s="561"/>
      <c r="P2593" s="561"/>
      <c r="Q2593" s="561"/>
      <c r="R2593" s="561"/>
      <c r="S2593" s="561"/>
      <c r="T2593" s="561"/>
      <c r="U2593" s="561"/>
      <c r="V2593" s="561"/>
      <c r="W2593" s="561"/>
      <c r="X2593" s="561"/>
      <c r="Y2593" s="561"/>
      <c r="Z2593" s="561"/>
      <c r="AA2593" s="561"/>
      <c r="AB2593" s="561"/>
      <c r="AC2593" s="561"/>
      <c r="AD2593" s="561"/>
      <c r="AE2593" s="561"/>
      <c r="AF2593" s="561"/>
      <c r="AG2593" s="561">
        <v>520.36131999999998</v>
      </c>
      <c r="AH2593" s="561">
        <v>1439.54</v>
      </c>
      <c r="AI2593" s="290" t="s">
        <v>310</v>
      </c>
      <c r="AJ2593" s="290" t="s">
        <v>398</v>
      </c>
    </row>
    <row r="2594" spans="2:36" x14ac:dyDescent="0.25">
      <c r="B2594" s="554">
        <v>12</v>
      </c>
      <c r="C2594" s="555"/>
      <c r="D2594" s="556"/>
      <c r="E2594" s="290" t="s">
        <v>1003</v>
      </c>
      <c r="F2594" s="290" t="s">
        <v>1012</v>
      </c>
      <c r="G2594" s="290" t="s">
        <v>1005</v>
      </c>
      <c r="H2594" s="183" t="e">
        <f>INDEX(Sector!$D$57:$D$776,MATCH('Energy consumption (raw)'!F2594,Sector!$C$57:$C$776,FALSE))</f>
        <v>#N/A</v>
      </c>
      <c r="I2594" s="183" t="str">
        <f>IF(G2594=Sector!$B$50,Sector!$B$50,IF(G2594=Sector!$B$51,Sector!$B$51,IF(G2594=Sector!$B$53,Sector!$B$53,INDEX(Sector!$E$57:$E$776,MATCH('Energy consumption (raw)'!F2594,Sector!$C$57:$C$776,FALSE)))))</f>
        <v>Buildings</v>
      </c>
      <c r="J2594" s="561"/>
      <c r="K2594" s="561">
        <v>4568604</v>
      </c>
      <c r="L2594" s="561"/>
      <c r="M2594" s="561"/>
      <c r="N2594" s="561"/>
      <c r="O2594" s="561"/>
      <c r="P2594" s="561"/>
      <c r="Q2594" s="561"/>
      <c r="R2594" s="561"/>
      <c r="S2594" s="561"/>
      <c r="T2594" s="561"/>
      <c r="U2594" s="561"/>
      <c r="V2594" s="561"/>
      <c r="W2594" s="561"/>
      <c r="X2594" s="561"/>
      <c r="Y2594" s="561"/>
      <c r="Z2594" s="561"/>
      <c r="AA2594" s="561"/>
      <c r="AB2594" s="561"/>
      <c r="AC2594" s="561"/>
      <c r="AD2594" s="561"/>
      <c r="AE2594" s="561"/>
      <c r="AF2594" s="561"/>
      <c r="AG2594" s="561">
        <v>704.93559720000007</v>
      </c>
      <c r="AH2594" s="561">
        <v>774.46</v>
      </c>
      <c r="AI2594" s="290" t="s">
        <v>310</v>
      </c>
      <c r="AJ2594" s="290" t="s">
        <v>398</v>
      </c>
    </row>
    <row r="2595" spans="2:36" x14ac:dyDescent="0.25">
      <c r="B2595" s="554">
        <v>13</v>
      </c>
      <c r="C2595" s="555"/>
      <c r="D2595" s="556"/>
      <c r="E2595" s="290" t="s">
        <v>1003</v>
      </c>
      <c r="F2595" s="290" t="s">
        <v>1010</v>
      </c>
      <c r="G2595" s="290" t="s">
        <v>1005</v>
      </c>
      <c r="H2595" s="183" t="str">
        <f>INDEX(Sector!$D$57:$D$776,MATCH('Energy consumption (raw)'!F2595,Sector!$C$57:$C$776,FALSE))</f>
        <v>Hotel</v>
      </c>
      <c r="I2595" s="183" t="str">
        <f>IF(G2595=Sector!$B$50,Sector!$B$50,IF(G2595=Sector!$B$51,Sector!$B$51,IF(G2595=Sector!$B$53,Sector!$B$53,INDEX(Sector!$E$57:$E$776,MATCH('Energy consumption (raw)'!F2595,Sector!$C$57:$C$776,FALSE)))))</f>
        <v>Buildings</v>
      </c>
      <c r="J2595" s="561">
        <v>3610200</v>
      </c>
      <c r="K2595" s="561">
        <v>3610200</v>
      </c>
      <c r="L2595" s="561"/>
      <c r="M2595" s="561"/>
      <c r="N2595" s="561"/>
      <c r="O2595" s="561"/>
      <c r="P2595" s="561"/>
      <c r="Q2595" s="561"/>
      <c r="R2595" s="561"/>
      <c r="S2595" s="561"/>
      <c r="T2595" s="561"/>
      <c r="U2595" s="561"/>
      <c r="V2595" s="561"/>
      <c r="W2595" s="561"/>
      <c r="X2595" s="561"/>
      <c r="Y2595" s="561"/>
      <c r="Z2595" s="561"/>
      <c r="AA2595" s="561"/>
      <c r="AB2595" s="561"/>
      <c r="AC2595" s="561"/>
      <c r="AD2595" s="561"/>
      <c r="AE2595" s="561"/>
      <c r="AF2595" s="561"/>
      <c r="AG2595" s="561">
        <v>557.05385999999999</v>
      </c>
      <c r="AH2595" s="561">
        <v>884.82</v>
      </c>
      <c r="AI2595" s="290" t="s">
        <v>310</v>
      </c>
      <c r="AJ2595" s="290" t="s">
        <v>398</v>
      </c>
    </row>
    <row r="2596" spans="2:36" x14ac:dyDescent="0.25">
      <c r="B2596" s="554">
        <v>14</v>
      </c>
      <c r="C2596" s="555"/>
      <c r="D2596" s="556"/>
      <c r="E2596" s="290" t="s">
        <v>1003</v>
      </c>
      <c r="F2596" s="290" t="s">
        <v>1010</v>
      </c>
      <c r="G2596" s="290" t="s">
        <v>1005</v>
      </c>
      <c r="H2596" s="183" t="str">
        <f>INDEX(Sector!$D$57:$D$776,MATCH('Energy consumption (raw)'!F2596,Sector!$C$57:$C$776,FALSE))</f>
        <v>Hotel</v>
      </c>
      <c r="I2596" s="183" t="str">
        <f>IF(G2596=Sector!$B$50,Sector!$B$50,IF(G2596=Sector!$B$51,Sector!$B$51,IF(G2596=Sector!$B$53,Sector!$B$53,INDEX(Sector!$E$57:$E$776,MATCH('Energy consumption (raw)'!F2596,Sector!$C$57:$C$776,FALSE)))))</f>
        <v>Buildings</v>
      </c>
      <c r="J2596" s="561">
        <v>8239200</v>
      </c>
      <c r="K2596" s="561">
        <v>8239200</v>
      </c>
      <c r="L2596" s="561"/>
      <c r="M2596" s="561"/>
      <c r="N2596" s="561"/>
      <c r="O2596" s="561"/>
      <c r="P2596" s="561"/>
      <c r="Q2596" s="561"/>
      <c r="R2596" s="561"/>
      <c r="S2596" s="561"/>
      <c r="T2596" s="561"/>
      <c r="U2596" s="561"/>
      <c r="V2596" s="561"/>
      <c r="W2596" s="561"/>
      <c r="X2596" s="561"/>
      <c r="Y2596" s="561"/>
      <c r="Z2596" s="561"/>
      <c r="AA2596" s="561"/>
      <c r="AB2596" s="561"/>
      <c r="AC2596" s="561"/>
      <c r="AD2596" s="561"/>
      <c r="AE2596" s="561"/>
      <c r="AF2596" s="561"/>
      <c r="AG2596" s="561">
        <v>1271.3085600000002</v>
      </c>
      <c r="AH2596" s="561">
        <v>1693.44</v>
      </c>
      <c r="AI2596" s="290" t="s">
        <v>310</v>
      </c>
      <c r="AJ2596" s="290" t="s">
        <v>398</v>
      </c>
    </row>
    <row r="2597" spans="2:36" x14ac:dyDescent="0.25">
      <c r="B2597" s="554">
        <v>15</v>
      </c>
      <c r="C2597" s="555"/>
      <c r="D2597" s="556"/>
      <c r="E2597" s="290" t="s">
        <v>1003</v>
      </c>
      <c r="F2597" s="290" t="s">
        <v>1011</v>
      </c>
      <c r="G2597" s="290" t="s">
        <v>1005</v>
      </c>
      <c r="H2597" s="183" t="str">
        <f>INDEX(Sector!$D$57:$D$776,MATCH('Energy consumption (raw)'!F2597,Sector!$C$57:$C$776,FALSE))</f>
        <v>Lodging</v>
      </c>
      <c r="I2597" s="183" t="str">
        <f>IF(G2597=Sector!$B$50,Sector!$B$50,IF(G2597=Sector!$B$51,Sector!$B$51,IF(G2597=Sector!$B$53,Sector!$B$53,INDEX(Sector!$E$57:$E$776,MATCH('Energy consumption (raw)'!F2597,Sector!$C$57:$C$776,FALSE)))))</f>
        <v>Buildings</v>
      </c>
      <c r="J2597" s="561">
        <v>4172400</v>
      </c>
      <c r="K2597" s="561">
        <v>4172400</v>
      </c>
      <c r="L2597" s="561"/>
      <c r="M2597" s="561"/>
      <c r="N2597" s="561"/>
      <c r="O2597" s="561"/>
      <c r="P2597" s="561"/>
      <c r="Q2597" s="561"/>
      <c r="R2597" s="561"/>
      <c r="S2597" s="561"/>
      <c r="T2597" s="561"/>
      <c r="U2597" s="561"/>
      <c r="V2597" s="561"/>
      <c r="W2597" s="561"/>
      <c r="X2597" s="561"/>
      <c r="Y2597" s="561"/>
      <c r="Z2597" s="561"/>
      <c r="AA2597" s="561"/>
      <c r="AB2597" s="561"/>
      <c r="AC2597" s="561"/>
      <c r="AD2597" s="561"/>
      <c r="AE2597" s="561"/>
      <c r="AF2597" s="561"/>
      <c r="AG2597" s="561">
        <v>643.80132000000003</v>
      </c>
      <c r="AH2597" s="561">
        <v>925.92344000000003</v>
      </c>
      <c r="AI2597" s="290" t="s">
        <v>310</v>
      </c>
      <c r="AJ2597" s="290" t="s">
        <v>398</v>
      </c>
    </row>
    <row r="2598" spans="2:36" x14ac:dyDescent="0.25">
      <c r="B2598" s="554">
        <v>16</v>
      </c>
      <c r="C2598" s="555"/>
      <c r="D2598" s="556"/>
      <c r="E2598" s="290" t="s">
        <v>1003</v>
      </c>
      <c r="F2598" s="290" t="s">
        <v>1010</v>
      </c>
      <c r="G2598" s="290" t="s">
        <v>1005</v>
      </c>
      <c r="H2598" s="183" t="str">
        <f>INDEX(Sector!$D$57:$D$776,MATCH('Energy consumption (raw)'!F2598,Sector!$C$57:$C$776,FALSE))</f>
        <v>Hotel</v>
      </c>
      <c r="I2598" s="183" t="str">
        <f>IF(G2598=Sector!$B$50,Sector!$B$50,IF(G2598=Sector!$B$51,Sector!$B$51,IF(G2598=Sector!$B$53,Sector!$B$53,INDEX(Sector!$E$57:$E$776,MATCH('Energy consumption (raw)'!F2598,Sector!$C$57:$C$776,FALSE)))))</f>
        <v>Buildings</v>
      </c>
      <c r="J2598" s="561">
        <v>5600000</v>
      </c>
      <c r="K2598" s="561">
        <v>5600000</v>
      </c>
      <c r="L2598" s="561"/>
      <c r="M2598" s="561"/>
      <c r="N2598" s="561"/>
      <c r="O2598" s="561"/>
      <c r="P2598" s="561"/>
      <c r="Q2598" s="561"/>
      <c r="R2598" s="561"/>
      <c r="S2598" s="561"/>
      <c r="T2598" s="561"/>
      <c r="U2598" s="561"/>
      <c r="V2598" s="561"/>
      <c r="W2598" s="561"/>
      <c r="X2598" s="561"/>
      <c r="Y2598" s="561"/>
      <c r="Z2598" s="561"/>
      <c r="AA2598" s="561"/>
      <c r="AB2598" s="561"/>
      <c r="AC2598" s="561"/>
      <c r="AD2598" s="561"/>
      <c r="AE2598" s="561"/>
      <c r="AF2598" s="561"/>
      <c r="AG2598" s="561">
        <v>864.08</v>
      </c>
      <c r="AH2598" s="561">
        <v>1401.04</v>
      </c>
      <c r="AI2598" s="290" t="s">
        <v>310</v>
      </c>
      <c r="AJ2598" s="290" t="s">
        <v>398</v>
      </c>
    </row>
    <row r="2599" spans="2:36" x14ac:dyDescent="0.25">
      <c r="B2599" s="554">
        <v>17</v>
      </c>
      <c r="C2599" s="555"/>
      <c r="D2599" s="556"/>
      <c r="E2599" s="290" t="s">
        <v>1003</v>
      </c>
      <c r="F2599" s="290" t="s">
        <v>448</v>
      </c>
      <c r="G2599" s="290" t="s">
        <v>1005</v>
      </c>
      <c r="H2599" s="183" t="str">
        <f>INDEX(Sector!$D$57:$D$776,MATCH('Energy consumption (raw)'!F2599,Sector!$C$57:$C$776,FALSE))</f>
        <v>Wired telecommunication operations</v>
      </c>
      <c r="I2599" s="183" t="str">
        <f>IF(G2599=Sector!$B$50,Sector!$B$50,IF(G2599=Sector!$B$51,Sector!$B$51,IF(G2599=Sector!$B$53,Sector!$B$53,INDEX(Sector!$E$57:$E$776,MATCH('Energy consumption (raw)'!F2599,Sector!$C$57:$C$776,FALSE)))))</f>
        <v>Buildings</v>
      </c>
      <c r="J2599" s="561">
        <v>3969900</v>
      </c>
      <c r="K2599" s="561">
        <v>3969900</v>
      </c>
      <c r="L2599" s="561"/>
      <c r="M2599" s="561"/>
      <c r="N2599" s="561"/>
      <c r="O2599" s="561"/>
      <c r="P2599" s="561"/>
      <c r="Q2599" s="561"/>
      <c r="R2599" s="561"/>
      <c r="S2599" s="561"/>
      <c r="T2599" s="561"/>
      <c r="U2599" s="561"/>
      <c r="V2599" s="561"/>
      <c r="W2599" s="561"/>
      <c r="X2599" s="561"/>
      <c r="Y2599" s="561"/>
      <c r="Z2599" s="561"/>
      <c r="AA2599" s="561"/>
      <c r="AB2599" s="561"/>
      <c r="AC2599" s="561"/>
      <c r="AD2599" s="561"/>
      <c r="AE2599" s="561"/>
      <c r="AF2599" s="561"/>
      <c r="AG2599" s="561">
        <v>612.55556999999999</v>
      </c>
      <c r="AH2599" s="561">
        <v>1946.17</v>
      </c>
      <c r="AI2599" s="290" t="s">
        <v>310</v>
      </c>
      <c r="AJ2599" s="290" t="s">
        <v>398</v>
      </c>
    </row>
    <row r="2600" spans="2:36" x14ac:dyDescent="0.25">
      <c r="B2600" s="554">
        <v>18</v>
      </c>
      <c r="C2600" s="555"/>
      <c r="D2600" s="556"/>
      <c r="E2600" s="290" t="s">
        <v>1003</v>
      </c>
      <c r="F2600" s="290" t="s">
        <v>1013</v>
      </c>
      <c r="G2600" s="290" t="s">
        <v>1005</v>
      </c>
      <c r="H2600" s="183" t="str">
        <f>INDEX(Sector!$D$57:$D$776,MATCH('Energy consumption (raw)'!F2600,Sector!$C$57:$C$776,FALSE))</f>
        <v>Retail in supermarkets, commercial centers</v>
      </c>
      <c r="I2600" s="183" t="str">
        <f>IF(G2600=Sector!$B$50,Sector!$B$50,IF(G2600=Sector!$B$51,Sector!$B$51,IF(G2600=Sector!$B$53,Sector!$B$53,INDEX(Sector!$E$57:$E$776,MATCH('Energy consumption (raw)'!F2600,Sector!$C$57:$C$776,FALSE)))))</f>
        <v>Buildings</v>
      </c>
      <c r="J2600" s="561">
        <v>11209000</v>
      </c>
      <c r="K2600" s="561">
        <v>11209000</v>
      </c>
      <c r="L2600" s="561"/>
      <c r="M2600" s="561"/>
      <c r="N2600" s="561"/>
      <c r="O2600" s="561"/>
      <c r="P2600" s="561"/>
      <c r="Q2600" s="561"/>
      <c r="R2600" s="561"/>
      <c r="S2600" s="561"/>
      <c r="T2600" s="561"/>
      <c r="U2600" s="561"/>
      <c r="V2600" s="561"/>
      <c r="W2600" s="561"/>
      <c r="X2600" s="561"/>
      <c r="Y2600" s="561"/>
      <c r="Z2600" s="561"/>
      <c r="AA2600" s="561"/>
      <c r="AB2600" s="561"/>
      <c r="AC2600" s="561"/>
      <c r="AD2600" s="561"/>
      <c r="AE2600" s="561"/>
      <c r="AF2600" s="561"/>
      <c r="AG2600" s="561">
        <v>1729.5487000000001</v>
      </c>
      <c r="AH2600" s="561">
        <v>1946.17</v>
      </c>
      <c r="AI2600" s="290" t="s">
        <v>310</v>
      </c>
      <c r="AJ2600" s="290" t="s">
        <v>398</v>
      </c>
    </row>
    <row r="2601" spans="2:36" x14ac:dyDescent="0.25">
      <c r="B2601" s="554">
        <v>19</v>
      </c>
      <c r="C2601" s="555"/>
      <c r="D2601" s="556"/>
      <c r="E2601" s="290" t="s">
        <v>1003</v>
      </c>
      <c r="F2601" s="290" t="s">
        <v>1013</v>
      </c>
      <c r="G2601" s="290" t="s">
        <v>1005</v>
      </c>
      <c r="H2601" s="183" t="str">
        <f>INDEX(Sector!$D$57:$D$776,MATCH('Energy consumption (raw)'!F2601,Sector!$C$57:$C$776,FALSE))</f>
        <v>Retail in supermarkets, commercial centers</v>
      </c>
      <c r="I2601" s="183" t="str">
        <f>IF(G2601=Sector!$B$50,Sector!$B$50,IF(G2601=Sector!$B$51,Sector!$B$51,IF(G2601=Sector!$B$53,Sector!$B$53,INDEX(Sector!$E$57:$E$776,MATCH('Energy consumption (raw)'!F2601,Sector!$C$57:$C$776,FALSE)))))</f>
        <v>Buildings</v>
      </c>
      <c r="J2601" s="561">
        <v>3255900</v>
      </c>
      <c r="K2601" s="561">
        <v>3255900</v>
      </c>
      <c r="L2601" s="561"/>
      <c r="M2601" s="561"/>
      <c r="N2601" s="561"/>
      <c r="O2601" s="561"/>
      <c r="P2601" s="561"/>
      <c r="Q2601" s="561"/>
      <c r="R2601" s="561"/>
      <c r="S2601" s="561"/>
      <c r="T2601" s="561"/>
      <c r="U2601" s="561"/>
      <c r="V2601" s="561"/>
      <c r="W2601" s="561"/>
      <c r="X2601" s="561"/>
      <c r="Y2601" s="561"/>
      <c r="Z2601" s="561"/>
      <c r="AA2601" s="561"/>
      <c r="AB2601" s="561"/>
      <c r="AC2601" s="561"/>
      <c r="AD2601" s="561"/>
      <c r="AE2601" s="561"/>
      <c r="AF2601" s="561"/>
      <c r="AG2601" s="561">
        <v>502.38537000000002</v>
      </c>
      <c r="AH2601" s="561"/>
      <c r="AI2601" s="290" t="s">
        <v>310</v>
      </c>
      <c r="AJ2601" s="290" t="s">
        <v>398</v>
      </c>
    </row>
    <row r="2602" spans="2:36" x14ac:dyDescent="0.25">
      <c r="B2602" s="554">
        <v>20</v>
      </c>
      <c r="C2602" s="555"/>
      <c r="D2602" s="556"/>
      <c r="E2602" s="290" t="s">
        <v>1003</v>
      </c>
      <c r="F2602" s="290" t="s">
        <v>1014</v>
      </c>
      <c r="G2602" s="290" t="s">
        <v>1005</v>
      </c>
      <c r="H2602" s="183" t="str">
        <f>INDEX(Sector!$D$57:$D$776,MATCH('Energy consumption (raw)'!F2602,Sector!$C$57:$C$776,FALSE))</f>
        <v>TV activities</v>
      </c>
      <c r="I2602" s="183" t="str">
        <f>IF(G2602=Sector!$B$50,Sector!$B$50,IF(G2602=Sector!$B$51,Sector!$B$51,IF(G2602=Sector!$B$53,Sector!$B$53,INDEX(Sector!$E$57:$E$776,MATCH('Energy consumption (raw)'!F2602,Sector!$C$57:$C$776,FALSE)))))</f>
        <v>Buildings</v>
      </c>
      <c r="J2602" s="561">
        <v>4431100</v>
      </c>
      <c r="K2602" s="561">
        <v>4431100</v>
      </c>
      <c r="L2602" s="561"/>
      <c r="M2602" s="561"/>
      <c r="N2602" s="561"/>
      <c r="O2602" s="561"/>
      <c r="P2602" s="561"/>
      <c r="Q2602" s="561"/>
      <c r="R2602" s="561"/>
      <c r="S2602" s="561"/>
      <c r="T2602" s="561"/>
      <c r="U2602" s="561"/>
      <c r="V2602" s="561"/>
      <c r="W2602" s="561"/>
      <c r="X2602" s="561"/>
      <c r="Y2602" s="561"/>
      <c r="Z2602" s="561"/>
      <c r="AA2602" s="561"/>
      <c r="AB2602" s="561"/>
      <c r="AC2602" s="561"/>
      <c r="AD2602" s="561"/>
      <c r="AE2602" s="561"/>
      <c r="AF2602" s="561"/>
      <c r="AG2602" s="561">
        <v>683.71873000000005</v>
      </c>
      <c r="AH2602" s="561">
        <v>752.37</v>
      </c>
      <c r="AI2602" s="290" t="s">
        <v>310</v>
      </c>
      <c r="AJ2602" s="290" t="s">
        <v>398</v>
      </c>
    </row>
    <row r="2603" spans="2:36" x14ac:dyDescent="0.25">
      <c r="B2603" s="554">
        <v>21</v>
      </c>
      <c r="C2603" s="555"/>
      <c r="D2603" s="556"/>
      <c r="E2603" s="290" t="s">
        <v>1003</v>
      </c>
      <c r="F2603" s="290" t="s">
        <v>432</v>
      </c>
      <c r="G2603" s="290" t="s">
        <v>1005</v>
      </c>
      <c r="H2603" s="183" t="str">
        <f>INDEX(Sector!$D$57:$D$776,MATCH('Energy consumption (raw)'!F2603,Sector!$C$57:$C$776,FALSE))</f>
        <v>Manufacture of products from other non-metallic minerals n.e.c</v>
      </c>
      <c r="I2603" s="183" t="str">
        <f>IF(G2603=Sector!$B$50,Sector!$B$50,IF(G2603=Sector!$B$51,Sector!$B$51,IF(G2603=Sector!$B$53,Sector!$B$53,INDEX(Sector!$E$57:$E$776,MATCH('Energy consumption (raw)'!F2603,Sector!$C$57:$C$776,FALSE)))))</f>
        <v>Buildings</v>
      </c>
      <c r="J2603" s="561">
        <v>27138600</v>
      </c>
      <c r="K2603" s="561">
        <v>3718300</v>
      </c>
      <c r="L2603" s="561"/>
      <c r="M2603" s="561"/>
      <c r="N2603" s="561"/>
      <c r="O2603" s="561"/>
      <c r="P2603" s="561"/>
      <c r="Q2603" s="561"/>
      <c r="R2603" s="561"/>
      <c r="S2603" s="561"/>
      <c r="T2603" s="561"/>
      <c r="U2603" s="561"/>
      <c r="V2603" s="561"/>
      <c r="W2603" s="561"/>
      <c r="X2603" s="561"/>
      <c r="Y2603" s="561"/>
      <c r="Z2603" s="561"/>
      <c r="AA2603" s="561"/>
      <c r="AB2603" s="561"/>
      <c r="AC2603" s="561"/>
      <c r="AD2603" s="561"/>
      <c r="AE2603" s="561"/>
      <c r="AF2603" s="561"/>
      <c r="AG2603" s="561">
        <v>573.73369000000002</v>
      </c>
      <c r="AH2603" s="561">
        <v>609.13</v>
      </c>
      <c r="AI2603" s="290" t="s">
        <v>310</v>
      </c>
      <c r="AJ2603" s="290" t="s">
        <v>398</v>
      </c>
    </row>
    <row r="2604" spans="2:36" x14ac:dyDescent="0.25">
      <c r="B2604" s="554">
        <v>22</v>
      </c>
      <c r="C2604" s="555"/>
      <c r="D2604" s="556"/>
      <c r="E2604" s="290" t="s">
        <v>1003</v>
      </c>
      <c r="F2604" s="290" t="s">
        <v>432</v>
      </c>
      <c r="G2604" s="290" t="s">
        <v>1005</v>
      </c>
      <c r="H2604" s="183" t="str">
        <f>INDEX(Sector!$D$57:$D$776,MATCH('Energy consumption (raw)'!F2604,Sector!$C$57:$C$776,FALSE))</f>
        <v>Manufacture of products from other non-metallic minerals n.e.c</v>
      </c>
      <c r="I2604" s="183" t="str">
        <f>IF(G2604=Sector!$B$50,Sector!$B$50,IF(G2604=Sector!$B$51,Sector!$B$51,IF(G2604=Sector!$B$53,Sector!$B$53,INDEX(Sector!$E$57:$E$776,MATCH('Energy consumption (raw)'!F2604,Sector!$C$57:$C$776,FALSE)))))</f>
        <v>Buildings</v>
      </c>
      <c r="J2604" s="561">
        <v>48491543</v>
      </c>
      <c r="K2604" s="561">
        <v>20044800</v>
      </c>
      <c r="L2604" s="561"/>
      <c r="M2604" s="561"/>
      <c r="N2604" s="561"/>
      <c r="O2604" s="561"/>
      <c r="P2604" s="561"/>
      <c r="Q2604" s="561"/>
      <c r="R2604" s="561"/>
      <c r="S2604" s="561"/>
      <c r="T2604" s="561"/>
      <c r="U2604" s="561"/>
      <c r="V2604" s="561"/>
      <c r="W2604" s="561"/>
      <c r="X2604" s="561"/>
      <c r="Y2604" s="561"/>
      <c r="Z2604" s="561"/>
      <c r="AA2604" s="561"/>
      <c r="AB2604" s="561"/>
      <c r="AC2604" s="561"/>
      <c r="AD2604" s="561"/>
      <c r="AE2604" s="561"/>
      <c r="AF2604" s="561"/>
      <c r="AG2604" s="561">
        <v>3092.91264</v>
      </c>
      <c r="AH2604" s="561">
        <v>6796.65</v>
      </c>
      <c r="AI2604" s="290" t="s">
        <v>310</v>
      </c>
      <c r="AJ2604" s="290" t="s">
        <v>398</v>
      </c>
    </row>
    <row r="2605" spans="2:36" x14ac:dyDescent="0.25">
      <c r="B2605" s="554">
        <v>23</v>
      </c>
      <c r="C2605" s="555"/>
      <c r="D2605" s="556"/>
      <c r="E2605" s="290" t="s">
        <v>1003</v>
      </c>
      <c r="F2605" s="290" t="s">
        <v>1015</v>
      </c>
      <c r="G2605" s="290" t="s">
        <v>1005</v>
      </c>
      <c r="H2605" s="183" t="str">
        <f>INDEX(Sector!$D$57:$D$776,MATCH('Energy consumption (raw)'!F2605,Sector!$C$57:$C$776,FALSE))</f>
        <v>Schools</v>
      </c>
      <c r="I2605" s="183" t="str">
        <f>IF(G2605=Sector!$B$50,Sector!$B$50,IF(G2605=Sector!$B$51,Sector!$B$51,IF(G2605=Sector!$B$53,Sector!$B$53,INDEX(Sector!$E$57:$E$776,MATCH('Energy consumption (raw)'!F2605,Sector!$C$57:$C$776,FALSE)))))</f>
        <v>Buildings</v>
      </c>
      <c r="J2605" s="561"/>
      <c r="K2605" s="561">
        <v>4876600</v>
      </c>
      <c r="L2605" s="561"/>
      <c r="M2605" s="561"/>
      <c r="N2605" s="561"/>
      <c r="O2605" s="561"/>
      <c r="P2605" s="561"/>
      <c r="Q2605" s="561"/>
      <c r="R2605" s="561"/>
      <c r="S2605" s="561"/>
      <c r="T2605" s="561"/>
      <c r="U2605" s="561"/>
      <c r="V2605" s="561"/>
      <c r="W2605" s="561"/>
      <c r="X2605" s="561"/>
      <c r="Y2605" s="561"/>
      <c r="Z2605" s="561"/>
      <c r="AA2605" s="561"/>
      <c r="AB2605" s="561"/>
      <c r="AC2605" s="561"/>
      <c r="AD2605" s="561"/>
      <c r="AE2605" s="561"/>
      <c r="AF2605" s="561"/>
      <c r="AG2605" s="561">
        <v>752.45938000000001</v>
      </c>
      <c r="AH2605" s="561"/>
      <c r="AI2605" s="290" t="s">
        <v>310</v>
      </c>
      <c r="AJ2605" s="290" t="s">
        <v>398</v>
      </c>
    </row>
    <row r="2606" spans="2:36" x14ac:dyDescent="0.25">
      <c r="B2606" s="554">
        <v>24</v>
      </c>
      <c r="C2606" s="555"/>
      <c r="D2606" s="556"/>
      <c r="E2606" s="290" t="s">
        <v>1003</v>
      </c>
      <c r="F2606" s="290" t="s">
        <v>1015</v>
      </c>
      <c r="G2606" s="290" t="s">
        <v>1005</v>
      </c>
      <c r="H2606" s="183" t="str">
        <f>INDEX(Sector!$D$57:$D$776,MATCH('Energy consumption (raw)'!F2606,Sector!$C$57:$C$776,FALSE))</f>
        <v>Schools</v>
      </c>
      <c r="I2606" s="183" t="str">
        <f>IF(G2606=Sector!$B$50,Sector!$B$50,IF(G2606=Sector!$B$51,Sector!$B$51,IF(G2606=Sector!$B$53,Sector!$B$53,INDEX(Sector!$E$57:$E$776,MATCH('Energy consumption (raw)'!F2606,Sector!$C$57:$C$776,FALSE)))))</f>
        <v>Buildings</v>
      </c>
      <c r="J2606" s="561">
        <v>4217400</v>
      </c>
      <c r="K2606" s="561">
        <v>6155100</v>
      </c>
      <c r="L2606" s="561"/>
      <c r="M2606" s="561"/>
      <c r="N2606" s="561"/>
      <c r="O2606" s="561"/>
      <c r="P2606" s="561"/>
      <c r="Q2606" s="561"/>
      <c r="R2606" s="561"/>
      <c r="S2606" s="561"/>
      <c r="T2606" s="561"/>
      <c r="U2606" s="561"/>
      <c r="V2606" s="561"/>
      <c r="W2606" s="561"/>
      <c r="X2606" s="561"/>
      <c r="Y2606" s="561"/>
      <c r="Z2606" s="561"/>
      <c r="AA2606" s="561"/>
      <c r="AB2606" s="561"/>
      <c r="AC2606" s="561"/>
      <c r="AD2606" s="561"/>
      <c r="AE2606" s="561"/>
      <c r="AF2606" s="561"/>
      <c r="AG2606" s="561">
        <v>949.73193000000003</v>
      </c>
      <c r="AH2606" s="561">
        <v>717.5</v>
      </c>
      <c r="AI2606" s="290" t="s">
        <v>310</v>
      </c>
      <c r="AJ2606" s="290" t="s">
        <v>398</v>
      </c>
    </row>
    <row r="2607" spans="2:36" x14ac:dyDescent="0.25">
      <c r="B2607" s="554">
        <v>25</v>
      </c>
      <c r="C2607" s="555"/>
      <c r="D2607" s="556"/>
      <c r="E2607" s="290" t="s">
        <v>1003</v>
      </c>
      <c r="F2607" s="290" t="s">
        <v>1016</v>
      </c>
      <c r="G2607" s="290" t="s">
        <v>1005</v>
      </c>
      <c r="H2607" s="183" t="str">
        <f>INDEX(Sector!$D$57:$D$776,MATCH('Energy consumption (raw)'!F2607,Sector!$C$57:$C$776,FALSE))</f>
        <v>Activities of Hospitals</v>
      </c>
      <c r="I2607" s="183" t="str">
        <f>IF(G2607=Sector!$B$50,Sector!$B$50,IF(G2607=Sector!$B$51,Sector!$B$51,IF(G2607=Sector!$B$53,Sector!$B$53,INDEX(Sector!$E$57:$E$776,MATCH('Energy consumption (raw)'!F2607,Sector!$C$57:$C$776,FALSE)))))</f>
        <v>Buildings</v>
      </c>
      <c r="J2607" s="561">
        <v>11920756</v>
      </c>
      <c r="K2607" s="561">
        <v>4003590</v>
      </c>
      <c r="L2607" s="561"/>
      <c r="M2607" s="561"/>
      <c r="N2607" s="561"/>
      <c r="O2607" s="561"/>
      <c r="P2607" s="561"/>
      <c r="Q2607" s="561"/>
      <c r="R2607" s="561"/>
      <c r="S2607" s="561"/>
      <c r="T2607" s="561"/>
      <c r="U2607" s="561"/>
      <c r="V2607" s="561"/>
      <c r="W2607" s="561"/>
      <c r="X2607" s="561"/>
      <c r="Y2607" s="561"/>
      <c r="Z2607" s="561"/>
      <c r="AA2607" s="561"/>
      <c r="AB2607" s="561"/>
      <c r="AC2607" s="561"/>
      <c r="AD2607" s="561"/>
      <c r="AE2607" s="561"/>
      <c r="AF2607" s="561"/>
      <c r="AG2607" s="561">
        <v>617.75393700000006</v>
      </c>
      <c r="AH2607" s="561">
        <v>2603.3000000000002</v>
      </c>
      <c r="AI2607" s="290" t="s">
        <v>310</v>
      </c>
      <c r="AJ2607" s="290" t="s">
        <v>398</v>
      </c>
    </row>
    <row r="2608" spans="2:36" x14ac:dyDescent="0.25">
      <c r="B2608" s="554">
        <v>26</v>
      </c>
      <c r="C2608" s="555"/>
      <c r="D2608" s="556"/>
      <c r="E2608" s="290" t="s">
        <v>1003</v>
      </c>
      <c r="F2608" s="290" t="s">
        <v>1010</v>
      </c>
      <c r="G2608" s="290" t="s">
        <v>1005</v>
      </c>
      <c r="H2608" s="183" t="str">
        <f>INDEX(Sector!$D$57:$D$776,MATCH('Energy consumption (raw)'!F2608,Sector!$C$57:$C$776,FALSE))</f>
        <v>Hotel</v>
      </c>
      <c r="I2608" s="183" t="str">
        <f>IF(G2608=Sector!$B$50,Sector!$B$50,IF(G2608=Sector!$B$51,Sector!$B$51,IF(G2608=Sector!$B$53,Sector!$B$53,INDEX(Sector!$E$57:$E$776,MATCH('Energy consumption (raw)'!F2608,Sector!$C$57:$C$776,FALSE)))))</f>
        <v>Buildings</v>
      </c>
      <c r="J2608" s="561"/>
      <c r="K2608" s="561">
        <v>3332800</v>
      </c>
      <c r="L2608" s="561"/>
      <c r="M2608" s="561"/>
      <c r="N2608" s="561"/>
      <c r="O2608" s="561"/>
      <c r="P2608" s="561"/>
      <c r="Q2608" s="561"/>
      <c r="R2608" s="561"/>
      <c r="S2608" s="561"/>
      <c r="T2608" s="561"/>
      <c r="U2608" s="561"/>
      <c r="V2608" s="561"/>
      <c r="W2608" s="561"/>
      <c r="X2608" s="561"/>
      <c r="Y2608" s="561"/>
      <c r="Z2608" s="561"/>
      <c r="AA2608" s="561"/>
      <c r="AB2608" s="561"/>
      <c r="AC2608" s="561"/>
      <c r="AD2608" s="561"/>
      <c r="AE2608" s="561"/>
      <c r="AF2608" s="561"/>
      <c r="AG2608" s="561">
        <v>514.25103999999999</v>
      </c>
      <c r="AH2608" s="561">
        <v>729.67</v>
      </c>
      <c r="AI2608" s="290" t="s">
        <v>310</v>
      </c>
      <c r="AJ2608" s="290" t="s">
        <v>398</v>
      </c>
    </row>
    <row r="2609" spans="2:36" x14ac:dyDescent="0.25">
      <c r="B2609" s="554">
        <v>27</v>
      </c>
      <c r="C2609" s="555"/>
      <c r="D2609" s="556"/>
      <c r="E2609" s="290" t="s">
        <v>1003</v>
      </c>
      <c r="F2609" s="290" t="s">
        <v>1017</v>
      </c>
      <c r="G2609" s="290" t="s">
        <v>1005</v>
      </c>
      <c r="H2609" s="183" t="str">
        <f>INDEX(Sector!$D$57:$D$776,MATCH('Energy consumption (raw)'!F2609,Sector!$C$57:$C$776,FALSE))</f>
        <v>Business and administrative units</v>
      </c>
      <c r="I2609" s="183" t="str">
        <f>IF(G2609=Sector!$B$50,Sector!$B$50,IF(G2609=Sector!$B$51,Sector!$B$51,IF(G2609=Sector!$B$53,Sector!$B$53,INDEX(Sector!$E$57:$E$776,MATCH('Energy consumption (raw)'!F2609,Sector!$C$57:$C$776,FALSE)))))</f>
        <v>Buildings</v>
      </c>
      <c r="J2609" s="561"/>
      <c r="K2609" s="561">
        <v>17761000</v>
      </c>
      <c r="L2609" s="561"/>
      <c r="M2609" s="561"/>
      <c r="N2609" s="561"/>
      <c r="O2609" s="561"/>
      <c r="P2609" s="561"/>
      <c r="Q2609" s="561"/>
      <c r="R2609" s="561"/>
      <c r="S2609" s="561"/>
      <c r="T2609" s="561"/>
      <c r="U2609" s="561"/>
      <c r="V2609" s="561"/>
      <c r="W2609" s="561"/>
      <c r="X2609" s="561"/>
      <c r="Y2609" s="561"/>
      <c r="Z2609" s="561"/>
      <c r="AA2609" s="561"/>
      <c r="AB2609" s="561"/>
      <c r="AC2609" s="561"/>
      <c r="AD2609" s="561"/>
      <c r="AE2609" s="561"/>
      <c r="AF2609" s="561"/>
      <c r="AG2609" s="561">
        <v>2740.5223000000001</v>
      </c>
      <c r="AH2609" s="561">
        <v>2861.4935</v>
      </c>
      <c r="AI2609" s="290" t="s">
        <v>310</v>
      </c>
      <c r="AJ2609" s="290" t="s">
        <v>398</v>
      </c>
    </row>
    <row r="2610" spans="2:36" x14ac:dyDescent="0.25">
      <c r="B2610" s="554">
        <v>28</v>
      </c>
      <c r="C2610" s="555"/>
      <c r="D2610" s="556"/>
      <c r="E2610" s="290" t="s">
        <v>1003</v>
      </c>
      <c r="F2610" s="290" t="s">
        <v>1014</v>
      </c>
      <c r="G2610" s="290" t="s">
        <v>1005</v>
      </c>
      <c r="H2610" s="183" t="str">
        <f>INDEX(Sector!$D$57:$D$776,MATCH('Energy consumption (raw)'!F2610,Sector!$C$57:$C$776,FALSE))</f>
        <v>TV activities</v>
      </c>
      <c r="I2610" s="183" t="str">
        <f>IF(G2610=Sector!$B$50,Sector!$B$50,IF(G2610=Sector!$B$51,Sector!$B$51,IF(G2610=Sector!$B$53,Sector!$B$53,INDEX(Sector!$E$57:$E$776,MATCH('Energy consumption (raw)'!F2610,Sector!$C$57:$C$776,FALSE)))))</f>
        <v>Buildings</v>
      </c>
      <c r="J2610" s="561"/>
      <c r="K2610" s="561">
        <v>18129000</v>
      </c>
      <c r="L2610" s="561"/>
      <c r="M2610" s="561"/>
      <c r="N2610" s="561"/>
      <c r="O2610" s="561"/>
      <c r="P2610" s="561"/>
      <c r="Q2610" s="561"/>
      <c r="R2610" s="561"/>
      <c r="S2610" s="561"/>
      <c r="T2610" s="561"/>
      <c r="U2610" s="561"/>
      <c r="V2610" s="561"/>
      <c r="W2610" s="561"/>
      <c r="X2610" s="561"/>
      <c r="Y2610" s="561"/>
      <c r="Z2610" s="561"/>
      <c r="AA2610" s="561"/>
      <c r="AB2610" s="561"/>
      <c r="AC2610" s="561"/>
      <c r="AD2610" s="561"/>
      <c r="AE2610" s="561"/>
      <c r="AF2610" s="561"/>
      <c r="AG2610" s="561">
        <v>2797.3047000000001</v>
      </c>
      <c r="AH2610" s="561">
        <v>2821.92</v>
      </c>
      <c r="AI2610" s="290" t="s">
        <v>310</v>
      </c>
      <c r="AJ2610" s="290" t="s">
        <v>398</v>
      </c>
    </row>
    <row r="2611" spans="2:36" x14ac:dyDescent="0.25">
      <c r="B2611" s="554">
        <v>29</v>
      </c>
      <c r="C2611" s="555"/>
      <c r="D2611" s="556"/>
      <c r="E2611" s="290" t="s">
        <v>1003</v>
      </c>
      <c r="F2611" s="290" t="s">
        <v>338</v>
      </c>
      <c r="G2611" s="290" t="s">
        <v>1005</v>
      </c>
      <c r="H2611" s="183" t="str">
        <f>INDEX(Sector!$D$57:$D$776,MATCH('Energy consumption (raw)'!F2611,Sector!$C$57:$C$776,FALSE))</f>
        <v>Trading in real estate, land use rights belonging to owners, users or renters</v>
      </c>
      <c r="I2611" s="183" t="str">
        <f>IF(G2611=Sector!$B$50,Sector!$B$50,IF(G2611=Sector!$B$51,Sector!$B$51,IF(G2611=Sector!$B$53,Sector!$B$53,INDEX(Sector!$E$57:$E$776,MATCH('Energy consumption (raw)'!F2611,Sector!$C$57:$C$776,FALSE)))))</f>
        <v>Buildings</v>
      </c>
      <c r="J2611" s="561">
        <v>37416500</v>
      </c>
      <c r="K2611" s="561">
        <v>37416500</v>
      </c>
      <c r="L2611" s="561"/>
      <c r="M2611" s="561"/>
      <c r="N2611" s="561"/>
      <c r="O2611" s="561"/>
      <c r="P2611" s="561"/>
      <c r="Q2611" s="561"/>
      <c r="R2611" s="561"/>
      <c r="S2611" s="561"/>
      <c r="T2611" s="561"/>
      <c r="U2611" s="561"/>
      <c r="V2611" s="561"/>
      <c r="W2611" s="561"/>
      <c r="X2611" s="561"/>
      <c r="Y2611" s="561"/>
      <c r="Z2611" s="561"/>
      <c r="AA2611" s="561"/>
      <c r="AB2611" s="561"/>
      <c r="AC2611" s="561"/>
      <c r="AD2611" s="561"/>
      <c r="AE2611" s="561"/>
      <c r="AF2611" s="561"/>
      <c r="AG2611" s="561">
        <v>5773.3659500000003</v>
      </c>
      <c r="AH2611" s="561">
        <v>6265.69</v>
      </c>
      <c r="AI2611" s="290" t="s">
        <v>310</v>
      </c>
      <c r="AJ2611" s="290" t="s">
        <v>398</v>
      </c>
    </row>
    <row r="2612" spans="2:36" x14ac:dyDescent="0.25">
      <c r="B2612" s="554">
        <v>30</v>
      </c>
      <c r="C2612" s="555"/>
      <c r="D2612" s="556"/>
      <c r="E2612" s="290" t="s">
        <v>1003</v>
      </c>
      <c r="F2612" s="290" t="s">
        <v>1018</v>
      </c>
      <c r="G2612" s="290" t="s">
        <v>1005</v>
      </c>
      <c r="H2612" s="183" t="str">
        <f>INDEX(Sector!$D$57:$D$776,MATCH('Energy consumption (raw)'!F2612,Sector!$C$57:$C$776,FALSE))</f>
        <v>Activities of the head office</v>
      </c>
      <c r="I2612" s="183" t="str">
        <f>IF(G2612=Sector!$B$50,Sector!$B$50,IF(G2612=Sector!$B$51,Sector!$B$51,IF(G2612=Sector!$B$53,Sector!$B$53,INDEX(Sector!$E$57:$E$776,MATCH('Energy consumption (raw)'!F2612,Sector!$C$57:$C$776,FALSE)))))</f>
        <v>Buildings</v>
      </c>
      <c r="J2612" s="561"/>
      <c r="K2612" s="561">
        <v>12463760</v>
      </c>
      <c r="L2612" s="561"/>
      <c r="M2612" s="561"/>
      <c r="N2612" s="561"/>
      <c r="O2612" s="561"/>
      <c r="P2612" s="561"/>
      <c r="Q2612" s="561"/>
      <c r="R2612" s="561"/>
      <c r="S2612" s="561"/>
      <c r="T2612" s="561"/>
      <c r="U2612" s="561"/>
      <c r="V2612" s="561"/>
      <c r="W2612" s="561"/>
      <c r="X2612" s="561"/>
      <c r="Y2612" s="561"/>
      <c r="Z2612" s="561"/>
      <c r="AA2612" s="561"/>
      <c r="AB2612" s="561"/>
      <c r="AC2612" s="561"/>
      <c r="AD2612" s="561"/>
      <c r="AE2612" s="561"/>
      <c r="AF2612" s="561"/>
      <c r="AG2612" s="561">
        <v>1923.1581680000002</v>
      </c>
      <c r="AH2612" s="561">
        <v>1675.45</v>
      </c>
      <c r="AI2612" s="290" t="s">
        <v>310</v>
      </c>
      <c r="AJ2612" s="290" t="s">
        <v>398</v>
      </c>
    </row>
    <row r="2613" spans="2:36" x14ac:dyDescent="0.25">
      <c r="B2613" s="554">
        <v>31</v>
      </c>
      <c r="C2613" s="555"/>
      <c r="D2613" s="556"/>
      <c r="E2613" s="290" t="s">
        <v>1003</v>
      </c>
      <c r="F2613" s="290" t="s">
        <v>1019</v>
      </c>
      <c r="G2613" s="290" t="s">
        <v>1005</v>
      </c>
      <c r="H2613" s="183" t="str">
        <f>INDEX(Sector!$D$57:$D$776,MATCH('Energy consumption (raw)'!F2613,Sector!$C$57:$C$776,FALSE))</f>
        <v>Administrative agency</v>
      </c>
      <c r="I2613" s="183" t="str">
        <f>IF(G2613=Sector!$B$50,Sector!$B$50,IF(G2613=Sector!$B$51,Sector!$B$51,IF(G2613=Sector!$B$53,Sector!$B$53,INDEX(Sector!$E$57:$E$776,MATCH('Energy consumption (raw)'!F2613,Sector!$C$57:$C$776,FALSE)))))</f>
        <v>Buildings</v>
      </c>
      <c r="J2613" s="561"/>
      <c r="K2613" s="561">
        <v>6669381</v>
      </c>
      <c r="L2613" s="561"/>
      <c r="M2613" s="561"/>
      <c r="N2613" s="561"/>
      <c r="O2613" s="561"/>
      <c r="P2613" s="561"/>
      <c r="Q2613" s="561"/>
      <c r="R2613" s="561"/>
      <c r="S2613" s="561"/>
      <c r="T2613" s="561"/>
      <c r="U2613" s="561"/>
      <c r="V2613" s="561"/>
      <c r="W2613" s="561"/>
      <c r="X2613" s="561"/>
      <c r="Y2613" s="561"/>
      <c r="Z2613" s="561"/>
      <c r="AA2613" s="561"/>
      <c r="AB2613" s="561"/>
      <c r="AC2613" s="561"/>
      <c r="AD2613" s="561"/>
      <c r="AE2613" s="561"/>
      <c r="AF2613" s="561"/>
      <c r="AG2613" s="561">
        <v>1029.0854883000002</v>
      </c>
      <c r="AH2613" s="561">
        <v>975.94</v>
      </c>
      <c r="AI2613" s="290" t="s">
        <v>310</v>
      </c>
      <c r="AJ2613" s="290" t="s">
        <v>398</v>
      </c>
    </row>
    <row r="2614" spans="2:36" x14ac:dyDescent="0.25">
      <c r="B2614" s="554">
        <v>32</v>
      </c>
      <c r="C2614" s="555"/>
      <c r="D2614" s="556"/>
      <c r="E2614" s="290" t="s">
        <v>1003</v>
      </c>
      <c r="F2614" s="290" t="s">
        <v>1019</v>
      </c>
      <c r="G2614" s="290" t="s">
        <v>1005</v>
      </c>
      <c r="H2614" s="183" t="str">
        <f>INDEX(Sector!$D$57:$D$776,MATCH('Energy consumption (raw)'!F2614,Sector!$C$57:$C$776,FALSE))</f>
        <v>Administrative agency</v>
      </c>
      <c r="I2614" s="183" t="str">
        <f>IF(G2614=Sector!$B$50,Sector!$B$50,IF(G2614=Sector!$B$51,Sector!$B$51,IF(G2614=Sector!$B$53,Sector!$B$53,INDEX(Sector!$E$57:$E$776,MATCH('Energy consumption (raw)'!F2614,Sector!$C$57:$C$776,FALSE)))))</f>
        <v>Buildings</v>
      </c>
      <c r="J2614" s="561"/>
      <c r="K2614" s="561">
        <v>5282301</v>
      </c>
      <c r="L2614" s="561"/>
      <c r="M2614" s="561"/>
      <c r="N2614" s="561"/>
      <c r="O2614" s="561"/>
      <c r="P2614" s="561"/>
      <c r="Q2614" s="561"/>
      <c r="R2614" s="561"/>
      <c r="S2614" s="561"/>
      <c r="T2614" s="561"/>
      <c r="U2614" s="561"/>
      <c r="V2614" s="561"/>
      <c r="W2614" s="561"/>
      <c r="X2614" s="561"/>
      <c r="Y2614" s="561"/>
      <c r="Z2614" s="561"/>
      <c r="AA2614" s="561"/>
      <c r="AB2614" s="561"/>
      <c r="AC2614" s="561"/>
      <c r="AD2614" s="561"/>
      <c r="AE2614" s="561"/>
      <c r="AF2614" s="561"/>
      <c r="AG2614" s="561">
        <v>815.0590443000001</v>
      </c>
      <c r="AH2614" s="561">
        <v>841.94</v>
      </c>
      <c r="AI2614" s="290" t="s">
        <v>310</v>
      </c>
      <c r="AJ2614" s="290" t="s">
        <v>398</v>
      </c>
    </row>
    <row r="2615" spans="2:36" x14ac:dyDescent="0.25">
      <c r="B2615" s="554">
        <v>33</v>
      </c>
      <c r="C2615" s="555"/>
      <c r="D2615" s="556"/>
      <c r="E2615" s="290" t="s">
        <v>1003</v>
      </c>
      <c r="F2615" s="290" t="s">
        <v>1020</v>
      </c>
      <c r="G2615" s="290" t="s">
        <v>1005</v>
      </c>
      <c r="H2615" s="183" t="str">
        <f>INDEX(Sector!$D$57:$D$776,MATCH('Energy consumption (raw)'!F2615,Sector!$C$57:$C$776,FALSE))</f>
        <v>Organization of introduction and trade promotion</v>
      </c>
      <c r="I2615" s="183" t="str">
        <f>IF(G2615=Sector!$B$50,Sector!$B$50,IF(G2615=Sector!$B$51,Sector!$B$51,IF(G2615=Sector!$B$53,Sector!$B$53,INDEX(Sector!$E$57:$E$776,MATCH('Energy consumption (raw)'!F2615,Sector!$C$57:$C$776,FALSE)))))</f>
        <v>Buildings</v>
      </c>
      <c r="J2615" s="561">
        <v>11073120</v>
      </c>
      <c r="K2615" s="561">
        <v>3809600</v>
      </c>
      <c r="L2615" s="561"/>
      <c r="M2615" s="561"/>
      <c r="N2615" s="561"/>
      <c r="O2615" s="561"/>
      <c r="P2615" s="561"/>
      <c r="Q2615" s="561"/>
      <c r="R2615" s="561"/>
      <c r="S2615" s="561"/>
      <c r="T2615" s="561"/>
      <c r="U2615" s="561"/>
      <c r="V2615" s="561"/>
      <c r="W2615" s="561"/>
      <c r="X2615" s="561"/>
      <c r="Y2615" s="561"/>
      <c r="Z2615" s="561"/>
      <c r="AA2615" s="561"/>
      <c r="AB2615" s="561"/>
      <c r="AC2615" s="561"/>
      <c r="AD2615" s="561"/>
      <c r="AE2615" s="561"/>
      <c r="AF2615" s="561"/>
      <c r="AG2615" s="561">
        <v>587.82128</v>
      </c>
      <c r="AH2615" s="561">
        <v>640.28</v>
      </c>
      <c r="AI2615" s="290" t="s">
        <v>310</v>
      </c>
      <c r="AJ2615" s="290" t="s">
        <v>398</v>
      </c>
    </row>
    <row r="2616" spans="2:36" x14ac:dyDescent="0.25">
      <c r="B2616" s="554">
        <v>34</v>
      </c>
      <c r="C2616" s="555"/>
      <c r="D2616" s="556"/>
      <c r="E2616" s="290" t="s">
        <v>1003</v>
      </c>
      <c r="F2616" s="290" t="s">
        <v>984</v>
      </c>
      <c r="G2616" s="290" t="s">
        <v>1005</v>
      </c>
      <c r="H2616" s="183" t="str">
        <f>INDEX(Sector!$D$57:$D$776,MATCH('Energy consumption (raw)'!F2616,Sector!$C$57:$C$776,FALSE))</f>
        <v>Activities of Hospitals</v>
      </c>
      <c r="I2616" s="183" t="str">
        <f>IF(G2616=Sector!$B$50,Sector!$B$50,IF(G2616=Sector!$B$51,Sector!$B$51,IF(G2616=Sector!$B$53,Sector!$B$53,INDEX(Sector!$E$57:$E$776,MATCH('Energy consumption (raw)'!F2616,Sector!$C$57:$C$776,FALSE)))))</f>
        <v>Buildings</v>
      </c>
      <c r="J2616" s="561"/>
      <c r="K2616" s="561">
        <v>6153000</v>
      </c>
      <c r="L2616" s="561"/>
      <c r="M2616" s="561"/>
      <c r="N2616" s="561"/>
      <c r="O2616" s="561"/>
      <c r="P2616" s="561"/>
      <c r="Q2616" s="561"/>
      <c r="R2616" s="561"/>
      <c r="S2616" s="561"/>
      <c r="T2616" s="561"/>
      <c r="U2616" s="561"/>
      <c r="V2616" s="561"/>
      <c r="W2616" s="561"/>
      <c r="X2616" s="561"/>
      <c r="Y2616" s="561"/>
      <c r="Z2616" s="561"/>
      <c r="AA2616" s="561"/>
      <c r="AB2616" s="561"/>
      <c r="AC2616" s="561"/>
      <c r="AD2616" s="561"/>
      <c r="AE2616" s="561"/>
      <c r="AF2616" s="561"/>
      <c r="AG2616" s="561">
        <v>949.40790000000004</v>
      </c>
      <c r="AH2616" s="561">
        <v>1613.3762300000001</v>
      </c>
      <c r="AI2616" s="290" t="s">
        <v>310</v>
      </c>
      <c r="AJ2616" s="290" t="s">
        <v>398</v>
      </c>
    </row>
    <row r="2617" spans="2:36" x14ac:dyDescent="0.25">
      <c r="B2617" s="554">
        <v>35</v>
      </c>
      <c r="C2617" s="555"/>
      <c r="D2617" s="556"/>
      <c r="E2617" s="290" t="s">
        <v>1003</v>
      </c>
      <c r="F2617" s="290" t="s">
        <v>1010</v>
      </c>
      <c r="G2617" s="290" t="s">
        <v>1005</v>
      </c>
      <c r="H2617" s="183" t="str">
        <f>INDEX(Sector!$D$57:$D$776,MATCH('Energy consumption (raw)'!F2617,Sector!$C$57:$C$776,FALSE))</f>
        <v>Hotel</v>
      </c>
      <c r="I2617" s="183" t="str">
        <f>IF(G2617=Sector!$B$50,Sector!$B$50,IF(G2617=Sector!$B$51,Sector!$B$51,IF(G2617=Sector!$B$53,Sector!$B$53,INDEX(Sector!$E$57:$E$776,MATCH('Energy consumption (raw)'!F2617,Sector!$C$57:$C$776,FALSE)))))</f>
        <v>Buildings</v>
      </c>
      <c r="J2617" s="561">
        <v>3293700</v>
      </c>
      <c r="K2617" s="561">
        <v>3293700</v>
      </c>
      <c r="L2617" s="561"/>
      <c r="M2617" s="561"/>
      <c r="N2617" s="561"/>
      <c r="O2617" s="561"/>
      <c r="P2617" s="561"/>
      <c r="Q2617" s="561"/>
      <c r="R2617" s="561"/>
      <c r="S2617" s="561"/>
      <c r="T2617" s="561"/>
      <c r="U2617" s="561"/>
      <c r="V2617" s="561"/>
      <c r="W2617" s="561"/>
      <c r="X2617" s="561"/>
      <c r="Y2617" s="561"/>
      <c r="Z2617" s="561"/>
      <c r="AA2617" s="561"/>
      <c r="AB2617" s="561"/>
      <c r="AC2617" s="561"/>
      <c r="AD2617" s="561"/>
      <c r="AE2617" s="561"/>
      <c r="AF2617" s="561"/>
      <c r="AG2617" s="561">
        <v>508.21791000000002</v>
      </c>
      <c r="AH2617" s="561">
        <v>628.42999999999995</v>
      </c>
      <c r="AI2617" s="290" t="s">
        <v>310</v>
      </c>
      <c r="AJ2617" s="290" t="s">
        <v>398</v>
      </c>
    </row>
    <row r="2618" spans="2:36" x14ac:dyDescent="0.25">
      <c r="B2618" s="554">
        <v>36</v>
      </c>
      <c r="C2618" s="555"/>
      <c r="D2618" s="556"/>
      <c r="E2618" s="290" t="s">
        <v>1003</v>
      </c>
      <c r="F2618" s="290" t="s">
        <v>1010</v>
      </c>
      <c r="G2618" s="290" t="s">
        <v>1005</v>
      </c>
      <c r="H2618" s="183" t="str">
        <f>INDEX(Sector!$D$57:$D$776,MATCH('Energy consumption (raw)'!F2618,Sector!$C$57:$C$776,FALSE))</f>
        <v>Hotel</v>
      </c>
      <c r="I2618" s="183" t="str">
        <f>IF(G2618=Sector!$B$50,Sector!$B$50,IF(G2618=Sector!$B$51,Sector!$B$51,IF(G2618=Sector!$B$53,Sector!$B$53,INDEX(Sector!$E$57:$E$776,MATCH('Energy consumption (raw)'!F2618,Sector!$C$57:$C$776,FALSE)))))</f>
        <v>Buildings</v>
      </c>
      <c r="J2618" s="561">
        <v>3432300</v>
      </c>
      <c r="K2618" s="561">
        <v>3432300</v>
      </c>
      <c r="L2618" s="561"/>
      <c r="M2618" s="561"/>
      <c r="N2618" s="561"/>
      <c r="O2618" s="561"/>
      <c r="P2618" s="561"/>
      <c r="Q2618" s="561"/>
      <c r="R2618" s="561"/>
      <c r="S2618" s="561"/>
      <c r="T2618" s="561"/>
      <c r="U2618" s="561"/>
      <c r="V2618" s="561"/>
      <c r="W2618" s="561"/>
      <c r="X2618" s="561"/>
      <c r="Y2618" s="561"/>
      <c r="Z2618" s="561"/>
      <c r="AA2618" s="561"/>
      <c r="AB2618" s="561"/>
      <c r="AC2618" s="561"/>
      <c r="AD2618" s="561"/>
      <c r="AE2618" s="561"/>
      <c r="AF2618" s="561"/>
      <c r="AG2618" s="561">
        <v>529.60388999999998</v>
      </c>
      <c r="AH2618" s="561">
        <v>1154.78</v>
      </c>
      <c r="AI2618" s="290" t="s">
        <v>310</v>
      </c>
      <c r="AJ2618" s="290" t="s">
        <v>398</v>
      </c>
    </row>
    <row r="2619" spans="2:36" x14ac:dyDescent="0.25">
      <c r="B2619" s="554">
        <v>37</v>
      </c>
      <c r="C2619" s="555"/>
      <c r="D2619" s="556"/>
      <c r="E2619" s="290" t="s">
        <v>1003</v>
      </c>
      <c r="F2619" s="290" t="s">
        <v>1021</v>
      </c>
      <c r="G2619" s="290" t="s">
        <v>1005</v>
      </c>
      <c r="H2619" s="183" t="e">
        <f>INDEX(Sector!$D$57:$D$776,MATCH('Energy consumption (raw)'!F2619,Sector!$C$57:$C$776,FALSE))</f>
        <v>#N/A</v>
      </c>
      <c r="I2619" s="183" t="str">
        <f>IF(G2619=Sector!$B$50,Sector!$B$50,IF(G2619=Sector!$B$51,Sector!$B$51,IF(G2619=Sector!$B$53,Sector!$B$53,INDEX(Sector!$E$57:$E$776,MATCH('Energy consumption (raw)'!F2619,Sector!$C$57:$C$776,FALSE)))))</f>
        <v>Buildings</v>
      </c>
      <c r="J2619" s="561">
        <v>4563900</v>
      </c>
      <c r="K2619" s="561">
        <v>4563900</v>
      </c>
      <c r="L2619" s="561"/>
      <c r="M2619" s="561"/>
      <c r="N2619" s="561"/>
      <c r="O2619" s="561"/>
      <c r="P2619" s="561"/>
      <c r="Q2619" s="561"/>
      <c r="R2619" s="561"/>
      <c r="S2619" s="561"/>
      <c r="T2619" s="561"/>
      <c r="U2619" s="561"/>
      <c r="V2619" s="561"/>
      <c r="W2619" s="561"/>
      <c r="X2619" s="561"/>
      <c r="Y2619" s="561"/>
      <c r="Z2619" s="561"/>
      <c r="AA2619" s="561"/>
      <c r="AB2619" s="561"/>
      <c r="AC2619" s="561"/>
      <c r="AD2619" s="561"/>
      <c r="AE2619" s="561"/>
      <c r="AF2619" s="561"/>
      <c r="AG2619" s="561">
        <v>704.20977000000005</v>
      </c>
      <c r="AH2619" s="561">
        <v>1017.44</v>
      </c>
      <c r="AI2619" s="290" t="s">
        <v>310</v>
      </c>
      <c r="AJ2619" s="290" t="s">
        <v>398</v>
      </c>
    </row>
    <row r="2620" spans="2:36" x14ac:dyDescent="0.25">
      <c r="B2620" s="554">
        <v>38</v>
      </c>
      <c r="C2620" s="555"/>
      <c r="D2620" s="556"/>
      <c r="E2620" s="290" t="s">
        <v>1003</v>
      </c>
      <c r="F2620" s="290" t="s">
        <v>1010</v>
      </c>
      <c r="G2620" s="290" t="s">
        <v>1005</v>
      </c>
      <c r="H2620" s="183" t="str">
        <f>INDEX(Sector!$D$57:$D$776,MATCH('Energy consumption (raw)'!F2620,Sector!$C$57:$C$776,FALSE))</f>
        <v>Hotel</v>
      </c>
      <c r="I2620" s="183" t="str">
        <f>IF(G2620=Sector!$B$50,Sector!$B$50,IF(G2620=Sector!$B$51,Sector!$B$51,IF(G2620=Sector!$B$53,Sector!$B$53,INDEX(Sector!$E$57:$E$776,MATCH('Energy consumption (raw)'!F2620,Sector!$C$57:$C$776,FALSE)))))</f>
        <v>Buildings</v>
      </c>
      <c r="J2620" s="561"/>
      <c r="K2620" s="561">
        <v>11793000</v>
      </c>
      <c r="L2620" s="561"/>
      <c r="M2620" s="561"/>
      <c r="N2620" s="561"/>
      <c r="O2620" s="561"/>
      <c r="P2620" s="561"/>
      <c r="Q2620" s="561"/>
      <c r="R2620" s="561"/>
      <c r="S2620" s="561"/>
      <c r="T2620" s="561"/>
      <c r="U2620" s="561"/>
      <c r="V2620" s="561"/>
      <c r="W2620" s="561"/>
      <c r="X2620" s="561"/>
      <c r="Y2620" s="561"/>
      <c r="Z2620" s="561"/>
      <c r="AA2620" s="561"/>
      <c r="AB2620" s="561"/>
      <c r="AC2620" s="561"/>
      <c r="AD2620" s="561"/>
      <c r="AE2620" s="561"/>
      <c r="AF2620" s="561"/>
      <c r="AG2620" s="561">
        <v>1819.6599000000001</v>
      </c>
      <c r="AH2620" s="561">
        <v>2264.4299999999998</v>
      </c>
      <c r="AI2620" s="290" t="s">
        <v>310</v>
      </c>
      <c r="AJ2620" s="290" t="s">
        <v>398</v>
      </c>
    </row>
    <row r="2621" spans="2:36" x14ac:dyDescent="0.25">
      <c r="B2621" s="554">
        <v>39</v>
      </c>
      <c r="C2621" s="555"/>
      <c r="D2621" s="556"/>
      <c r="E2621" s="290" t="s">
        <v>1003</v>
      </c>
      <c r="F2621" s="290" t="s">
        <v>338</v>
      </c>
      <c r="G2621" s="290" t="s">
        <v>1005</v>
      </c>
      <c r="H2621" s="183" t="str">
        <f>INDEX(Sector!$D$57:$D$776,MATCH('Energy consumption (raw)'!F2621,Sector!$C$57:$C$776,FALSE))</f>
        <v>Trading in real estate, land use rights belonging to owners, users or renters</v>
      </c>
      <c r="I2621" s="183" t="str">
        <f>IF(G2621=Sector!$B$50,Sector!$B$50,IF(G2621=Sector!$B$51,Sector!$B$51,IF(G2621=Sector!$B$53,Sector!$B$53,INDEX(Sector!$E$57:$E$776,MATCH('Energy consumption (raw)'!F2621,Sector!$C$57:$C$776,FALSE)))))</f>
        <v>Buildings</v>
      </c>
      <c r="J2621" s="561"/>
      <c r="K2621" s="561">
        <v>5885000</v>
      </c>
      <c r="L2621" s="561"/>
      <c r="M2621" s="561"/>
      <c r="N2621" s="561"/>
      <c r="O2621" s="561"/>
      <c r="P2621" s="561"/>
      <c r="Q2621" s="561"/>
      <c r="R2621" s="561"/>
      <c r="S2621" s="561"/>
      <c r="T2621" s="561"/>
      <c r="U2621" s="561"/>
      <c r="V2621" s="561"/>
      <c r="W2621" s="561"/>
      <c r="X2621" s="561"/>
      <c r="Y2621" s="561"/>
      <c r="Z2621" s="561"/>
      <c r="AA2621" s="561"/>
      <c r="AB2621" s="561"/>
      <c r="AC2621" s="561"/>
      <c r="AD2621" s="561"/>
      <c r="AE2621" s="561"/>
      <c r="AF2621" s="561"/>
      <c r="AG2621" s="561">
        <v>908.05550000000005</v>
      </c>
      <c r="AH2621" s="561"/>
      <c r="AI2621" s="290" t="s">
        <v>310</v>
      </c>
      <c r="AJ2621" s="290" t="s">
        <v>398</v>
      </c>
    </row>
    <row r="2622" spans="2:36" x14ac:dyDescent="0.25">
      <c r="B2622" s="554">
        <v>40</v>
      </c>
      <c r="C2622" s="555"/>
      <c r="D2622" s="556"/>
      <c r="E2622" s="290" t="s">
        <v>1003</v>
      </c>
      <c r="F2622" s="290" t="s">
        <v>448</v>
      </c>
      <c r="G2622" s="290" t="s">
        <v>1005</v>
      </c>
      <c r="H2622" s="183" t="str">
        <f>INDEX(Sector!$D$57:$D$776,MATCH('Energy consumption (raw)'!F2622,Sector!$C$57:$C$776,FALSE))</f>
        <v>Wired telecommunication operations</v>
      </c>
      <c r="I2622" s="183" t="str">
        <f>IF(G2622=Sector!$B$50,Sector!$B$50,IF(G2622=Sector!$B$51,Sector!$B$51,IF(G2622=Sector!$B$53,Sector!$B$53,INDEX(Sector!$E$57:$E$776,MATCH('Energy consumption (raw)'!F2622,Sector!$C$57:$C$776,FALSE)))))</f>
        <v>Buildings</v>
      </c>
      <c r="J2622" s="561"/>
      <c r="K2622" s="561">
        <v>5001000</v>
      </c>
      <c r="L2622" s="561"/>
      <c r="M2622" s="561"/>
      <c r="N2622" s="561"/>
      <c r="O2622" s="561"/>
      <c r="P2622" s="561"/>
      <c r="Q2622" s="561"/>
      <c r="R2622" s="561"/>
      <c r="S2622" s="561"/>
      <c r="T2622" s="561"/>
      <c r="U2622" s="561"/>
      <c r="V2622" s="561"/>
      <c r="W2622" s="561"/>
      <c r="X2622" s="561"/>
      <c r="Y2622" s="561"/>
      <c r="Z2622" s="561"/>
      <c r="AA2622" s="561"/>
      <c r="AB2622" s="561"/>
      <c r="AC2622" s="561"/>
      <c r="AD2622" s="561"/>
      <c r="AE2622" s="561"/>
      <c r="AF2622" s="561"/>
      <c r="AG2622" s="561">
        <v>771.65430000000003</v>
      </c>
      <c r="AH2622" s="561">
        <v>842.47800000000007</v>
      </c>
      <c r="AI2622" s="290" t="s">
        <v>310</v>
      </c>
      <c r="AJ2622" s="290" t="s">
        <v>398</v>
      </c>
    </row>
    <row r="2623" spans="2:36" x14ac:dyDescent="0.25">
      <c r="B2623" s="554">
        <v>41</v>
      </c>
      <c r="C2623" s="555"/>
      <c r="D2623" s="556"/>
      <c r="E2623" s="290" t="s">
        <v>1003</v>
      </c>
      <c r="F2623" s="290" t="s">
        <v>338</v>
      </c>
      <c r="G2623" s="290" t="s">
        <v>1005</v>
      </c>
      <c r="H2623" s="183" t="str">
        <f>INDEX(Sector!$D$57:$D$776,MATCH('Energy consumption (raw)'!F2623,Sector!$C$57:$C$776,FALSE))</f>
        <v>Trading in real estate, land use rights belonging to owners, users or renters</v>
      </c>
      <c r="I2623" s="183" t="str">
        <f>IF(G2623=Sector!$B$50,Sector!$B$50,IF(G2623=Sector!$B$51,Sector!$B$51,IF(G2623=Sector!$B$53,Sector!$B$53,INDEX(Sector!$E$57:$E$776,MATCH('Energy consumption (raw)'!F2623,Sector!$C$57:$C$776,FALSE)))))</f>
        <v>Buildings</v>
      </c>
      <c r="J2623" s="561"/>
      <c r="K2623" s="561">
        <v>4584000</v>
      </c>
      <c r="L2623" s="561"/>
      <c r="M2623" s="561"/>
      <c r="N2623" s="561"/>
      <c r="O2623" s="561"/>
      <c r="P2623" s="561"/>
      <c r="Q2623" s="561"/>
      <c r="R2623" s="561"/>
      <c r="S2623" s="561"/>
      <c r="T2623" s="561"/>
      <c r="U2623" s="561"/>
      <c r="V2623" s="561"/>
      <c r="W2623" s="561"/>
      <c r="X2623" s="561"/>
      <c r="Y2623" s="561"/>
      <c r="Z2623" s="561"/>
      <c r="AA2623" s="561"/>
      <c r="AB2623" s="561"/>
      <c r="AC2623" s="561"/>
      <c r="AD2623" s="561"/>
      <c r="AE2623" s="561"/>
      <c r="AF2623" s="561"/>
      <c r="AG2623" s="561">
        <v>707.3112000000001</v>
      </c>
      <c r="AH2623" s="561">
        <v>689.57</v>
      </c>
      <c r="AI2623" s="290" t="s">
        <v>310</v>
      </c>
      <c r="AJ2623" s="290" t="s">
        <v>398</v>
      </c>
    </row>
    <row r="2624" spans="2:36" x14ac:dyDescent="0.25">
      <c r="B2624" s="554">
        <v>42</v>
      </c>
      <c r="C2624" s="555"/>
      <c r="D2624" s="556"/>
      <c r="E2624" s="290" t="s">
        <v>1003</v>
      </c>
      <c r="F2624" s="290" t="s">
        <v>338</v>
      </c>
      <c r="G2624" s="290" t="s">
        <v>1005</v>
      </c>
      <c r="H2624" s="183" t="str">
        <f>INDEX(Sector!$D$57:$D$776,MATCH('Energy consumption (raw)'!F2624,Sector!$C$57:$C$776,FALSE))</f>
        <v>Trading in real estate, land use rights belonging to owners, users or renters</v>
      </c>
      <c r="I2624" s="183" t="str">
        <f>IF(G2624=Sector!$B$50,Sector!$B$50,IF(G2624=Sector!$B$51,Sector!$B$51,IF(G2624=Sector!$B$53,Sector!$B$53,INDEX(Sector!$E$57:$E$776,MATCH('Energy consumption (raw)'!F2624,Sector!$C$57:$C$776,FALSE)))))</f>
        <v>Buildings</v>
      </c>
      <c r="J2624" s="561"/>
      <c r="K2624" s="561">
        <v>3932700</v>
      </c>
      <c r="L2624" s="561"/>
      <c r="M2624" s="561"/>
      <c r="N2624" s="561"/>
      <c r="O2624" s="561"/>
      <c r="P2624" s="561"/>
      <c r="Q2624" s="561"/>
      <c r="R2624" s="561"/>
      <c r="S2624" s="561"/>
      <c r="T2624" s="561"/>
      <c r="U2624" s="561"/>
      <c r="V2624" s="561"/>
      <c r="W2624" s="561"/>
      <c r="X2624" s="561"/>
      <c r="Y2624" s="561"/>
      <c r="Z2624" s="561"/>
      <c r="AA2624" s="561"/>
      <c r="AB2624" s="561"/>
      <c r="AC2624" s="561"/>
      <c r="AD2624" s="561"/>
      <c r="AE2624" s="561"/>
      <c r="AF2624" s="561"/>
      <c r="AG2624" s="561">
        <v>606.81560999999999</v>
      </c>
      <c r="AH2624" s="561">
        <v>578.53</v>
      </c>
      <c r="AI2624" s="290" t="s">
        <v>310</v>
      </c>
      <c r="AJ2624" s="290" t="s">
        <v>398</v>
      </c>
    </row>
    <row r="2625" spans="2:36" x14ac:dyDescent="0.25">
      <c r="B2625" s="554">
        <v>43</v>
      </c>
      <c r="C2625" s="555"/>
      <c r="D2625" s="556"/>
      <c r="E2625" s="290" t="s">
        <v>1003</v>
      </c>
      <c r="F2625" s="290" t="s">
        <v>338</v>
      </c>
      <c r="G2625" s="290" t="s">
        <v>1005</v>
      </c>
      <c r="H2625" s="183" t="str">
        <f>INDEX(Sector!$D$57:$D$776,MATCH('Energy consumption (raw)'!F2625,Sector!$C$57:$C$776,FALSE))</f>
        <v>Trading in real estate, land use rights belonging to owners, users or renters</v>
      </c>
      <c r="I2625" s="183" t="str">
        <f>IF(G2625=Sector!$B$50,Sector!$B$50,IF(G2625=Sector!$B$51,Sector!$B$51,IF(G2625=Sector!$B$53,Sector!$B$53,INDEX(Sector!$E$57:$E$776,MATCH('Energy consumption (raw)'!F2625,Sector!$C$57:$C$776,FALSE)))))</f>
        <v>Buildings</v>
      </c>
      <c r="J2625" s="561">
        <v>3362700</v>
      </c>
      <c r="K2625" s="561">
        <v>3277200</v>
      </c>
      <c r="L2625" s="561"/>
      <c r="M2625" s="561"/>
      <c r="N2625" s="561"/>
      <c r="O2625" s="561"/>
      <c r="P2625" s="561"/>
      <c r="Q2625" s="561"/>
      <c r="R2625" s="561"/>
      <c r="S2625" s="561"/>
      <c r="T2625" s="561"/>
      <c r="U2625" s="561"/>
      <c r="V2625" s="561"/>
      <c r="W2625" s="561"/>
      <c r="X2625" s="561"/>
      <c r="Y2625" s="561"/>
      <c r="Z2625" s="561"/>
      <c r="AA2625" s="561"/>
      <c r="AB2625" s="561"/>
      <c r="AC2625" s="561"/>
      <c r="AD2625" s="561"/>
      <c r="AE2625" s="561"/>
      <c r="AF2625" s="561"/>
      <c r="AG2625" s="561">
        <v>505.67196000000001</v>
      </c>
      <c r="AH2625" s="561">
        <v>570.51</v>
      </c>
      <c r="AI2625" s="290" t="s">
        <v>310</v>
      </c>
      <c r="AJ2625" s="290" t="s">
        <v>398</v>
      </c>
    </row>
    <row r="2626" spans="2:36" x14ac:dyDescent="0.25">
      <c r="B2626" s="554">
        <v>44</v>
      </c>
      <c r="C2626" s="555"/>
      <c r="D2626" s="556"/>
      <c r="E2626" s="290" t="s">
        <v>1003</v>
      </c>
      <c r="F2626" s="290" t="s">
        <v>338</v>
      </c>
      <c r="G2626" s="290" t="s">
        <v>1005</v>
      </c>
      <c r="H2626" s="183" t="str">
        <f>INDEX(Sector!$D$57:$D$776,MATCH('Energy consumption (raw)'!F2626,Sector!$C$57:$C$776,FALSE))</f>
        <v>Trading in real estate, land use rights belonging to owners, users or renters</v>
      </c>
      <c r="I2626" s="183" t="str">
        <f>IF(G2626=Sector!$B$50,Sector!$B$50,IF(G2626=Sector!$B$51,Sector!$B$51,IF(G2626=Sector!$B$53,Sector!$B$53,INDEX(Sector!$E$57:$E$776,MATCH('Energy consumption (raw)'!F2626,Sector!$C$57:$C$776,FALSE)))))</f>
        <v>Buildings</v>
      </c>
      <c r="J2626" s="561"/>
      <c r="K2626" s="561">
        <v>7968200</v>
      </c>
      <c r="L2626" s="561"/>
      <c r="M2626" s="561"/>
      <c r="N2626" s="561"/>
      <c r="O2626" s="561"/>
      <c r="P2626" s="561"/>
      <c r="Q2626" s="561"/>
      <c r="R2626" s="561"/>
      <c r="S2626" s="561"/>
      <c r="T2626" s="561"/>
      <c r="U2626" s="561"/>
      <c r="V2626" s="561"/>
      <c r="W2626" s="561"/>
      <c r="X2626" s="561"/>
      <c r="Y2626" s="561"/>
      <c r="Z2626" s="561"/>
      <c r="AA2626" s="561"/>
      <c r="AB2626" s="561"/>
      <c r="AC2626" s="561"/>
      <c r="AD2626" s="561"/>
      <c r="AE2626" s="561"/>
      <c r="AF2626" s="561"/>
      <c r="AG2626" s="561">
        <v>1229.4932600000002</v>
      </c>
      <c r="AH2626" s="561">
        <v>868.51</v>
      </c>
      <c r="AI2626" s="290" t="s">
        <v>310</v>
      </c>
      <c r="AJ2626" s="290" t="s">
        <v>398</v>
      </c>
    </row>
    <row r="2627" spans="2:36" x14ac:dyDescent="0.25">
      <c r="B2627" s="554">
        <v>45</v>
      </c>
      <c r="C2627" s="555"/>
      <c r="D2627" s="556"/>
      <c r="E2627" s="290" t="s">
        <v>1003</v>
      </c>
      <c r="F2627" s="290" t="s">
        <v>1022</v>
      </c>
      <c r="G2627" s="290" t="s">
        <v>1005</v>
      </c>
      <c r="H2627" s="183" t="str">
        <f>INDEX(Sector!$D$57:$D$776,MATCH('Energy consumption (raw)'!F2627,Sector!$C$57:$C$776,FALSE))</f>
        <v>Radio and television activities</v>
      </c>
      <c r="I2627" s="183" t="str">
        <f>IF(G2627=Sector!$B$50,Sector!$B$50,IF(G2627=Sector!$B$51,Sector!$B$51,IF(G2627=Sector!$B$53,Sector!$B$53,INDEX(Sector!$E$57:$E$776,MATCH('Energy consumption (raw)'!F2627,Sector!$C$57:$C$776,FALSE)))))</f>
        <v>Buildings</v>
      </c>
      <c r="J2627" s="561"/>
      <c r="K2627" s="561">
        <v>6293740</v>
      </c>
      <c r="L2627" s="561"/>
      <c r="M2627" s="561"/>
      <c r="N2627" s="561"/>
      <c r="O2627" s="561"/>
      <c r="P2627" s="561"/>
      <c r="Q2627" s="561"/>
      <c r="R2627" s="561"/>
      <c r="S2627" s="561"/>
      <c r="T2627" s="561"/>
      <c r="U2627" s="561"/>
      <c r="V2627" s="561"/>
      <c r="W2627" s="561"/>
      <c r="X2627" s="561"/>
      <c r="Y2627" s="561"/>
      <c r="Z2627" s="561"/>
      <c r="AA2627" s="561"/>
      <c r="AB2627" s="561"/>
      <c r="AC2627" s="561"/>
      <c r="AD2627" s="561"/>
      <c r="AE2627" s="561"/>
      <c r="AF2627" s="561"/>
      <c r="AG2627" s="561">
        <v>971.12408200000004</v>
      </c>
      <c r="AH2627" s="561">
        <v>692.74528000000009</v>
      </c>
      <c r="AI2627" s="290" t="s">
        <v>310</v>
      </c>
      <c r="AJ2627" s="290" t="s">
        <v>398</v>
      </c>
    </row>
    <row r="2628" spans="2:36" x14ac:dyDescent="0.25">
      <c r="B2628" s="554">
        <v>46</v>
      </c>
      <c r="C2628" s="555"/>
      <c r="D2628" s="556"/>
      <c r="E2628" s="290" t="s">
        <v>1003</v>
      </c>
      <c r="F2628" s="290" t="s">
        <v>1011</v>
      </c>
      <c r="G2628" s="290" t="s">
        <v>1005</v>
      </c>
      <c r="H2628" s="183" t="str">
        <f>INDEX(Sector!$D$57:$D$776,MATCH('Energy consumption (raw)'!F2628,Sector!$C$57:$C$776,FALSE))</f>
        <v>Lodging</v>
      </c>
      <c r="I2628" s="183" t="str">
        <f>IF(G2628=Sector!$B$50,Sector!$B$50,IF(G2628=Sector!$B$51,Sector!$B$51,IF(G2628=Sector!$B$53,Sector!$B$53,INDEX(Sector!$E$57:$E$776,MATCH('Energy consumption (raw)'!F2628,Sector!$C$57:$C$776,FALSE)))))</f>
        <v>Buildings</v>
      </c>
      <c r="J2628" s="561">
        <v>4721900</v>
      </c>
      <c r="K2628" s="561">
        <v>4721900</v>
      </c>
      <c r="L2628" s="561"/>
      <c r="M2628" s="561"/>
      <c r="N2628" s="561"/>
      <c r="O2628" s="561"/>
      <c r="P2628" s="561"/>
      <c r="Q2628" s="561"/>
      <c r="R2628" s="561"/>
      <c r="S2628" s="561"/>
      <c r="T2628" s="561"/>
      <c r="U2628" s="561"/>
      <c r="V2628" s="561"/>
      <c r="W2628" s="561"/>
      <c r="X2628" s="561"/>
      <c r="Y2628" s="561"/>
      <c r="Z2628" s="561"/>
      <c r="AA2628" s="561"/>
      <c r="AB2628" s="561"/>
      <c r="AC2628" s="561"/>
      <c r="AD2628" s="561"/>
      <c r="AE2628" s="561"/>
      <c r="AF2628" s="561"/>
      <c r="AG2628" s="561">
        <v>728.58917000000008</v>
      </c>
      <c r="AH2628" s="561">
        <v>925.14</v>
      </c>
      <c r="AI2628" s="290" t="s">
        <v>310</v>
      </c>
      <c r="AJ2628" s="290" t="s">
        <v>398</v>
      </c>
    </row>
    <row r="2629" spans="2:36" x14ac:dyDescent="0.25">
      <c r="B2629" s="554">
        <v>47</v>
      </c>
      <c r="C2629" s="555"/>
      <c r="D2629" s="556"/>
      <c r="E2629" s="290" t="s">
        <v>1003</v>
      </c>
      <c r="F2629" s="290" t="s">
        <v>361</v>
      </c>
      <c r="G2629" s="290" t="s">
        <v>1005</v>
      </c>
      <c r="H2629" s="183" t="str">
        <f>INDEX(Sector!$D$57:$D$776,MATCH('Energy consumption (raw)'!F2629,Sector!$C$57:$C$776,FALSE))</f>
        <v>Other supporting service activities related to transportation</v>
      </c>
      <c r="I2629" s="183" t="str">
        <f>IF(G2629=Sector!$B$50,Sector!$B$50,IF(G2629=Sector!$B$51,Sector!$B$51,IF(G2629=Sector!$B$53,Sector!$B$53,INDEX(Sector!$E$57:$E$776,MATCH('Energy consumption (raw)'!F2629,Sector!$C$57:$C$776,FALSE)))))</f>
        <v>Buildings</v>
      </c>
      <c r="J2629" s="561"/>
      <c r="K2629" s="561">
        <v>3740400</v>
      </c>
      <c r="L2629" s="561"/>
      <c r="M2629" s="561"/>
      <c r="N2629" s="561"/>
      <c r="O2629" s="561"/>
      <c r="P2629" s="561"/>
      <c r="Q2629" s="561"/>
      <c r="R2629" s="561"/>
      <c r="S2629" s="561"/>
      <c r="T2629" s="561"/>
      <c r="U2629" s="561"/>
      <c r="V2629" s="561"/>
      <c r="W2629" s="561"/>
      <c r="X2629" s="561"/>
      <c r="Y2629" s="561"/>
      <c r="Z2629" s="561"/>
      <c r="AA2629" s="561"/>
      <c r="AB2629" s="561"/>
      <c r="AC2629" s="561"/>
      <c r="AD2629" s="561"/>
      <c r="AE2629" s="561"/>
      <c r="AF2629" s="561"/>
      <c r="AG2629" s="561">
        <v>577.14372000000003</v>
      </c>
      <c r="AH2629" s="561"/>
      <c r="AI2629" s="290" t="s">
        <v>310</v>
      </c>
      <c r="AJ2629" s="290" t="s">
        <v>398</v>
      </c>
    </row>
    <row r="2630" spans="2:36" x14ac:dyDescent="0.25">
      <c r="B2630" s="554">
        <v>48</v>
      </c>
      <c r="C2630" s="555"/>
      <c r="D2630" s="556"/>
      <c r="E2630" s="290" t="s">
        <v>1003</v>
      </c>
      <c r="F2630" s="290" t="s">
        <v>694</v>
      </c>
      <c r="G2630" s="290" t="s">
        <v>1005</v>
      </c>
      <c r="H2630" s="183" t="str">
        <f>INDEX(Sector!$D$57:$D$776,MATCH('Energy consumption (raw)'!F2630,Sector!$C$57:$C$776,FALSE))</f>
        <v>Manufacture of telecommunications equipment</v>
      </c>
      <c r="I2630" s="183" t="str">
        <f>IF(G2630=Sector!$B$50,Sector!$B$50,IF(G2630=Sector!$B$51,Sector!$B$51,IF(G2630=Sector!$B$53,Sector!$B$53,INDEX(Sector!$E$57:$E$776,MATCH('Energy consumption (raw)'!F2630,Sector!$C$57:$C$776,FALSE)))))</f>
        <v>Buildings</v>
      </c>
      <c r="J2630" s="561"/>
      <c r="K2630" s="561">
        <v>15177590</v>
      </c>
      <c r="L2630" s="561"/>
      <c r="M2630" s="561"/>
      <c r="N2630" s="561"/>
      <c r="O2630" s="561"/>
      <c r="P2630" s="561"/>
      <c r="Q2630" s="561"/>
      <c r="R2630" s="561"/>
      <c r="S2630" s="561"/>
      <c r="T2630" s="561"/>
      <c r="U2630" s="561"/>
      <c r="V2630" s="561"/>
      <c r="W2630" s="561"/>
      <c r="X2630" s="561"/>
      <c r="Y2630" s="561"/>
      <c r="Z2630" s="561"/>
      <c r="AA2630" s="561"/>
      <c r="AB2630" s="561"/>
      <c r="AC2630" s="561"/>
      <c r="AD2630" s="561"/>
      <c r="AE2630" s="561"/>
      <c r="AF2630" s="561"/>
      <c r="AG2630" s="561">
        <v>2341.902137</v>
      </c>
      <c r="AH2630" s="561">
        <v>2293.4499999999998</v>
      </c>
      <c r="AI2630" s="290" t="s">
        <v>310</v>
      </c>
      <c r="AJ2630" s="290" t="s">
        <v>398</v>
      </c>
    </row>
    <row r="2631" spans="2:36" x14ac:dyDescent="0.25">
      <c r="B2631" s="554">
        <v>49</v>
      </c>
      <c r="C2631" s="555"/>
      <c r="D2631" s="556"/>
      <c r="E2631" s="290" t="s">
        <v>1003</v>
      </c>
      <c r="F2631" s="290" t="s">
        <v>1010</v>
      </c>
      <c r="G2631" s="290" t="s">
        <v>1005</v>
      </c>
      <c r="H2631" s="183" t="str">
        <f>INDEX(Sector!$D$57:$D$776,MATCH('Energy consumption (raw)'!F2631,Sector!$C$57:$C$776,FALSE))</f>
        <v>Hotel</v>
      </c>
      <c r="I2631" s="183" t="str">
        <f>IF(G2631=Sector!$B$50,Sector!$B$50,IF(G2631=Sector!$B$51,Sector!$B$51,IF(G2631=Sector!$B$53,Sector!$B$53,INDEX(Sector!$E$57:$E$776,MATCH('Energy consumption (raw)'!F2631,Sector!$C$57:$C$776,FALSE)))))</f>
        <v>Buildings</v>
      </c>
      <c r="J2631" s="561">
        <v>6122500</v>
      </c>
      <c r="K2631" s="561">
        <v>6122500</v>
      </c>
      <c r="L2631" s="561"/>
      <c r="M2631" s="561"/>
      <c r="N2631" s="561"/>
      <c r="O2631" s="561"/>
      <c r="P2631" s="561"/>
      <c r="Q2631" s="561"/>
      <c r="R2631" s="561"/>
      <c r="S2631" s="561"/>
      <c r="T2631" s="561"/>
      <c r="U2631" s="561"/>
      <c r="V2631" s="561"/>
      <c r="W2631" s="561"/>
      <c r="X2631" s="561"/>
      <c r="Y2631" s="561"/>
      <c r="Z2631" s="561"/>
      <c r="AA2631" s="561"/>
      <c r="AB2631" s="561"/>
      <c r="AC2631" s="561"/>
      <c r="AD2631" s="561"/>
      <c r="AE2631" s="561"/>
      <c r="AF2631" s="561"/>
      <c r="AG2631" s="561">
        <v>944.70175000000006</v>
      </c>
      <c r="AH2631" s="561">
        <v>1377.84</v>
      </c>
      <c r="AI2631" s="290" t="s">
        <v>310</v>
      </c>
      <c r="AJ2631" s="290" t="s">
        <v>398</v>
      </c>
    </row>
    <row r="2632" spans="2:36" x14ac:dyDescent="0.25">
      <c r="B2632" s="554">
        <v>50</v>
      </c>
      <c r="C2632" s="555"/>
      <c r="D2632" s="556"/>
      <c r="E2632" s="290" t="s">
        <v>1003</v>
      </c>
      <c r="F2632" s="290" t="s">
        <v>1023</v>
      </c>
      <c r="G2632" s="290" t="s">
        <v>1005</v>
      </c>
      <c r="H2632" s="183" t="str">
        <f>INDEX(Sector!$D$57:$D$776,MATCH('Energy consumption (raw)'!F2632,Sector!$C$57:$C$776,FALSE))</f>
        <v>Business support service activities</v>
      </c>
      <c r="I2632" s="183" t="str">
        <f>IF(G2632=Sector!$B$50,Sector!$B$50,IF(G2632=Sector!$B$51,Sector!$B$51,IF(G2632=Sector!$B$53,Sector!$B$53,INDEX(Sector!$E$57:$E$776,MATCH('Energy consumption (raw)'!F2632,Sector!$C$57:$C$776,FALSE)))))</f>
        <v>Buildings</v>
      </c>
      <c r="J2632" s="561">
        <v>6309558</v>
      </c>
      <c r="K2632" s="561">
        <v>6139450</v>
      </c>
      <c r="L2632" s="561"/>
      <c r="M2632" s="561"/>
      <c r="N2632" s="561"/>
      <c r="O2632" s="561"/>
      <c r="P2632" s="561"/>
      <c r="Q2632" s="561"/>
      <c r="R2632" s="561"/>
      <c r="S2632" s="561"/>
      <c r="T2632" s="561"/>
      <c r="U2632" s="561"/>
      <c r="V2632" s="561"/>
      <c r="W2632" s="561"/>
      <c r="X2632" s="561"/>
      <c r="Y2632" s="561"/>
      <c r="Z2632" s="561"/>
      <c r="AA2632" s="561"/>
      <c r="AB2632" s="561"/>
      <c r="AC2632" s="561"/>
      <c r="AD2632" s="561"/>
      <c r="AE2632" s="561"/>
      <c r="AF2632" s="561"/>
      <c r="AG2632" s="561">
        <v>947.31713500000001</v>
      </c>
      <c r="AH2632" s="561">
        <v>1100.6099999999999</v>
      </c>
      <c r="AI2632" s="290" t="s">
        <v>310</v>
      </c>
      <c r="AJ2632" s="290" t="s">
        <v>398</v>
      </c>
    </row>
    <row r="2633" spans="2:36" x14ac:dyDescent="0.25">
      <c r="B2633" s="554">
        <v>51</v>
      </c>
      <c r="C2633" s="555"/>
      <c r="D2633" s="556"/>
      <c r="E2633" s="290" t="s">
        <v>1003</v>
      </c>
      <c r="F2633" s="290" t="s">
        <v>1010</v>
      </c>
      <c r="G2633" s="290" t="s">
        <v>1005</v>
      </c>
      <c r="H2633" s="183" t="str">
        <f>INDEX(Sector!$D$57:$D$776,MATCH('Energy consumption (raw)'!F2633,Sector!$C$57:$C$776,FALSE))</f>
        <v>Hotel</v>
      </c>
      <c r="I2633" s="183" t="str">
        <f>IF(G2633=Sector!$B$50,Sector!$B$50,IF(G2633=Sector!$B$51,Sector!$B$51,IF(G2633=Sector!$B$53,Sector!$B$53,INDEX(Sector!$E$57:$E$776,MATCH('Energy consumption (raw)'!F2633,Sector!$C$57:$C$776,FALSE)))))</f>
        <v>Buildings</v>
      </c>
      <c r="J2633" s="561"/>
      <c r="K2633" s="561">
        <v>11785500</v>
      </c>
      <c r="L2633" s="561"/>
      <c r="M2633" s="561"/>
      <c r="N2633" s="561"/>
      <c r="O2633" s="561"/>
      <c r="P2633" s="561"/>
      <c r="Q2633" s="561"/>
      <c r="R2633" s="561"/>
      <c r="S2633" s="561"/>
      <c r="T2633" s="561"/>
      <c r="U2633" s="561"/>
      <c r="V2633" s="561"/>
      <c r="W2633" s="561"/>
      <c r="X2633" s="561"/>
      <c r="Y2633" s="561"/>
      <c r="Z2633" s="561"/>
      <c r="AA2633" s="561"/>
      <c r="AB2633" s="561"/>
      <c r="AC2633" s="561"/>
      <c r="AD2633" s="561"/>
      <c r="AE2633" s="561"/>
      <c r="AF2633" s="561"/>
      <c r="AG2633" s="561">
        <v>1818.5026500000001</v>
      </c>
      <c r="AH2633" s="561">
        <v>2725.74</v>
      </c>
      <c r="AI2633" s="290" t="s">
        <v>310</v>
      </c>
      <c r="AJ2633" s="290" t="s">
        <v>398</v>
      </c>
    </row>
    <row r="2634" spans="2:36" x14ac:dyDescent="0.25">
      <c r="B2634" s="554">
        <v>52</v>
      </c>
      <c r="C2634" s="555"/>
      <c r="D2634" s="556"/>
      <c r="E2634" s="290" t="s">
        <v>1003</v>
      </c>
      <c r="F2634" s="290" t="s">
        <v>455</v>
      </c>
      <c r="G2634" s="290" t="s">
        <v>1005</v>
      </c>
      <c r="H2634" s="183" t="str">
        <f>INDEX(Sector!$D$57:$D$776,MATCH('Energy consumption (raw)'!F2634,Sector!$C$57:$C$776,FALSE))</f>
        <v>Construction of houses of all kinds</v>
      </c>
      <c r="I2634" s="183" t="str">
        <f>IF(G2634=Sector!$B$50,Sector!$B$50,IF(G2634=Sector!$B$51,Sector!$B$51,IF(G2634=Sector!$B$53,Sector!$B$53,INDEX(Sector!$E$57:$E$776,MATCH('Energy consumption (raw)'!F2634,Sector!$C$57:$C$776,FALSE)))))</f>
        <v>Buildings</v>
      </c>
      <c r="J2634" s="561"/>
      <c r="K2634" s="561">
        <v>3998100</v>
      </c>
      <c r="L2634" s="561"/>
      <c r="M2634" s="561"/>
      <c r="N2634" s="561"/>
      <c r="O2634" s="561"/>
      <c r="P2634" s="561"/>
      <c r="Q2634" s="561"/>
      <c r="R2634" s="561"/>
      <c r="S2634" s="561"/>
      <c r="T2634" s="561"/>
      <c r="U2634" s="561"/>
      <c r="V2634" s="561"/>
      <c r="W2634" s="561"/>
      <c r="X2634" s="561"/>
      <c r="Y2634" s="561"/>
      <c r="Z2634" s="561"/>
      <c r="AA2634" s="561"/>
      <c r="AB2634" s="561"/>
      <c r="AC2634" s="561"/>
      <c r="AD2634" s="561"/>
      <c r="AE2634" s="561"/>
      <c r="AF2634" s="561"/>
      <c r="AG2634" s="561">
        <v>616.90683000000001</v>
      </c>
      <c r="AH2634" s="561">
        <v>632.91999999999996</v>
      </c>
      <c r="AI2634" s="290" t="s">
        <v>310</v>
      </c>
      <c r="AJ2634" s="290" t="s">
        <v>398</v>
      </c>
    </row>
    <row r="2635" spans="2:36" x14ac:dyDescent="0.25">
      <c r="B2635" s="554">
        <v>53</v>
      </c>
      <c r="C2635" s="555"/>
      <c r="D2635" s="556"/>
      <c r="E2635" s="290" t="s">
        <v>1003</v>
      </c>
      <c r="F2635" s="290" t="s">
        <v>1024</v>
      </c>
      <c r="G2635" s="290" t="s">
        <v>1005</v>
      </c>
      <c r="H2635" s="183" t="str">
        <f>INDEX(Sector!$D$57:$D$776,MATCH('Energy consumption (raw)'!F2635,Sector!$C$57:$C$776,FALSE))</f>
        <v>Management consulting activities</v>
      </c>
      <c r="I2635" s="183" t="str">
        <f>IF(G2635=Sector!$B$50,Sector!$B$50,IF(G2635=Sector!$B$51,Sector!$B$51,IF(G2635=Sector!$B$53,Sector!$B$53,INDEX(Sector!$E$57:$E$776,MATCH('Energy consumption (raw)'!F2635,Sector!$C$57:$C$776,FALSE)))))</f>
        <v>Buildings</v>
      </c>
      <c r="J2635" s="561"/>
      <c r="K2635" s="561">
        <v>3585673</v>
      </c>
      <c r="L2635" s="561"/>
      <c r="M2635" s="561"/>
      <c r="N2635" s="561"/>
      <c r="O2635" s="561"/>
      <c r="P2635" s="561"/>
      <c r="Q2635" s="561"/>
      <c r="R2635" s="561"/>
      <c r="S2635" s="561"/>
      <c r="T2635" s="561"/>
      <c r="U2635" s="561"/>
      <c r="V2635" s="561"/>
      <c r="W2635" s="561"/>
      <c r="X2635" s="561"/>
      <c r="Y2635" s="561"/>
      <c r="Z2635" s="561"/>
      <c r="AA2635" s="561"/>
      <c r="AB2635" s="561"/>
      <c r="AC2635" s="561"/>
      <c r="AD2635" s="561"/>
      <c r="AE2635" s="561"/>
      <c r="AF2635" s="561"/>
      <c r="AG2635" s="561">
        <v>553.26934390000008</v>
      </c>
      <c r="AH2635" s="561">
        <v>572.64</v>
      </c>
      <c r="AI2635" s="290" t="s">
        <v>310</v>
      </c>
      <c r="AJ2635" s="290" t="s">
        <v>398</v>
      </c>
    </row>
    <row r="2636" spans="2:36" x14ac:dyDescent="0.25">
      <c r="B2636" s="554">
        <v>54</v>
      </c>
      <c r="C2636" s="555"/>
      <c r="D2636" s="556"/>
      <c r="E2636" s="290" t="s">
        <v>1003</v>
      </c>
      <c r="F2636" s="290" t="s">
        <v>512</v>
      </c>
      <c r="G2636" s="290" t="s">
        <v>1005</v>
      </c>
      <c r="H2636" s="183" t="str">
        <f>INDEX(Sector!$D$57:$D$776,MATCH('Energy consumption (raw)'!F2636,Sector!$C$57:$C$776,FALSE))</f>
        <v>Construction of civil engineering works</v>
      </c>
      <c r="I2636" s="183" t="str">
        <f>IF(G2636=Sector!$B$50,Sector!$B$50,IF(G2636=Sector!$B$51,Sector!$B$51,IF(G2636=Sector!$B$53,Sector!$B$53,INDEX(Sector!$E$57:$E$776,MATCH('Energy consumption (raw)'!F2636,Sector!$C$57:$C$776,FALSE)))))</f>
        <v>Buildings</v>
      </c>
      <c r="J2636" s="561"/>
      <c r="K2636" s="561">
        <v>3820000</v>
      </c>
      <c r="L2636" s="561"/>
      <c r="M2636" s="561"/>
      <c r="N2636" s="561"/>
      <c r="O2636" s="561"/>
      <c r="P2636" s="561"/>
      <c r="Q2636" s="561"/>
      <c r="R2636" s="561"/>
      <c r="S2636" s="561"/>
      <c r="T2636" s="561"/>
      <c r="U2636" s="561"/>
      <c r="V2636" s="561"/>
      <c r="W2636" s="561"/>
      <c r="X2636" s="561"/>
      <c r="Y2636" s="561"/>
      <c r="Z2636" s="561"/>
      <c r="AA2636" s="561"/>
      <c r="AB2636" s="561"/>
      <c r="AC2636" s="561"/>
      <c r="AD2636" s="561"/>
      <c r="AE2636" s="561"/>
      <c r="AF2636" s="561"/>
      <c r="AG2636" s="561">
        <v>589.42600000000004</v>
      </c>
      <c r="AH2636" s="561"/>
      <c r="AI2636" s="290" t="s">
        <v>310</v>
      </c>
      <c r="AJ2636" s="290" t="s">
        <v>398</v>
      </c>
    </row>
    <row r="2637" spans="2:36" x14ac:dyDescent="0.25">
      <c r="B2637" s="554">
        <v>55</v>
      </c>
      <c r="C2637" s="555"/>
      <c r="D2637" s="556"/>
      <c r="E2637" s="290" t="s">
        <v>1003</v>
      </c>
      <c r="F2637" s="290" t="s">
        <v>1013</v>
      </c>
      <c r="G2637" s="290" t="s">
        <v>1005</v>
      </c>
      <c r="H2637" s="183" t="str">
        <f>INDEX(Sector!$D$57:$D$776,MATCH('Energy consumption (raw)'!F2637,Sector!$C$57:$C$776,FALSE))</f>
        <v>Retail in supermarkets, commercial centers</v>
      </c>
      <c r="I2637" s="183" t="str">
        <f>IF(G2637=Sector!$B$50,Sector!$B$50,IF(G2637=Sector!$B$51,Sector!$B$51,IF(G2637=Sector!$B$53,Sector!$B$53,INDEX(Sector!$E$57:$E$776,MATCH('Energy consumption (raw)'!F2637,Sector!$C$57:$C$776,FALSE)))))</f>
        <v>Buildings</v>
      </c>
      <c r="J2637" s="561">
        <v>3370300</v>
      </c>
      <c r="K2637" s="561">
        <v>3370300</v>
      </c>
      <c r="L2637" s="561"/>
      <c r="M2637" s="561"/>
      <c r="N2637" s="561"/>
      <c r="O2637" s="561"/>
      <c r="P2637" s="561"/>
      <c r="Q2637" s="561"/>
      <c r="R2637" s="561"/>
      <c r="S2637" s="561"/>
      <c r="T2637" s="561"/>
      <c r="U2637" s="561"/>
      <c r="V2637" s="561"/>
      <c r="W2637" s="561"/>
      <c r="X2637" s="561"/>
      <c r="Y2637" s="561"/>
      <c r="Z2637" s="561"/>
      <c r="AA2637" s="561"/>
      <c r="AB2637" s="561"/>
      <c r="AC2637" s="561"/>
      <c r="AD2637" s="561"/>
      <c r="AE2637" s="561"/>
      <c r="AF2637" s="561"/>
      <c r="AG2637" s="561">
        <v>520.03728999999998</v>
      </c>
      <c r="AH2637" s="561">
        <v>662.6</v>
      </c>
      <c r="AI2637" s="290" t="s">
        <v>310</v>
      </c>
      <c r="AJ2637" s="290" t="s">
        <v>398</v>
      </c>
    </row>
    <row r="2638" spans="2:36" x14ac:dyDescent="0.25">
      <c r="B2638" s="554">
        <v>56</v>
      </c>
      <c r="C2638" s="555"/>
      <c r="D2638" s="556"/>
      <c r="E2638" s="290" t="s">
        <v>1003</v>
      </c>
      <c r="F2638" s="290" t="s">
        <v>512</v>
      </c>
      <c r="G2638" s="290" t="s">
        <v>1005</v>
      </c>
      <c r="H2638" s="183" t="str">
        <f>INDEX(Sector!$D$57:$D$776,MATCH('Energy consumption (raw)'!F2638,Sector!$C$57:$C$776,FALSE))</f>
        <v>Construction of civil engineering works</v>
      </c>
      <c r="I2638" s="183" t="str">
        <f>IF(G2638=Sector!$B$50,Sector!$B$50,IF(G2638=Sector!$B$51,Sector!$B$51,IF(G2638=Sector!$B$53,Sector!$B$53,INDEX(Sector!$E$57:$E$776,MATCH('Energy consumption (raw)'!F2638,Sector!$C$57:$C$776,FALSE)))))</f>
        <v>Buildings</v>
      </c>
      <c r="J2638" s="561"/>
      <c r="K2638" s="561">
        <v>3774200</v>
      </c>
      <c r="L2638" s="561"/>
      <c r="M2638" s="561"/>
      <c r="N2638" s="561"/>
      <c r="O2638" s="561"/>
      <c r="P2638" s="561"/>
      <c r="Q2638" s="561"/>
      <c r="R2638" s="561"/>
      <c r="S2638" s="561"/>
      <c r="T2638" s="561"/>
      <c r="U2638" s="561"/>
      <c r="V2638" s="561"/>
      <c r="W2638" s="561"/>
      <c r="X2638" s="561"/>
      <c r="Y2638" s="561"/>
      <c r="Z2638" s="561"/>
      <c r="AA2638" s="561"/>
      <c r="AB2638" s="561"/>
      <c r="AC2638" s="561"/>
      <c r="AD2638" s="561"/>
      <c r="AE2638" s="561"/>
      <c r="AF2638" s="561"/>
      <c r="AG2638" s="561" t="e">
        <v>#REF!</v>
      </c>
      <c r="AH2638" s="561"/>
      <c r="AI2638" s="290" t="s">
        <v>310</v>
      </c>
      <c r="AJ2638" s="290" t="s">
        <v>398</v>
      </c>
    </row>
    <row r="2639" spans="2:36" x14ac:dyDescent="0.25">
      <c r="B2639" s="554">
        <v>57</v>
      </c>
      <c r="C2639" s="555"/>
      <c r="D2639" s="556"/>
      <c r="E2639" s="290" t="s">
        <v>1003</v>
      </c>
      <c r="F2639" s="290" t="s">
        <v>1009</v>
      </c>
      <c r="G2639" s="290" t="s">
        <v>1005</v>
      </c>
      <c r="H2639" s="183" t="str">
        <f>INDEX(Sector!$D$57:$D$776,MATCH('Energy consumption (raw)'!F2639,Sector!$C$57:$C$776,FALSE))</f>
        <v>Other specialized construction activities</v>
      </c>
      <c r="I2639" s="183" t="str">
        <f>IF(G2639=Sector!$B$50,Sector!$B$50,IF(G2639=Sector!$B$51,Sector!$B$51,IF(G2639=Sector!$B$53,Sector!$B$53,INDEX(Sector!$E$57:$E$776,MATCH('Energy consumption (raw)'!F2639,Sector!$C$57:$C$776,FALSE)))))</f>
        <v>Buildings</v>
      </c>
      <c r="J2639" s="561"/>
      <c r="K2639" s="561">
        <v>7143360</v>
      </c>
      <c r="L2639" s="561"/>
      <c r="M2639" s="561"/>
      <c r="N2639" s="561"/>
      <c r="O2639" s="561"/>
      <c r="P2639" s="561"/>
      <c r="Q2639" s="561"/>
      <c r="R2639" s="561"/>
      <c r="S2639" s="561"/>
      <c r="T2639" s="561"/>
      <c r="U2639" s="561"/>
      <c r="V2639" s="561"/>
      <c r="W2639" s="561"/>
      <c r="X2639" s="561"/>
      <c r="Y2639" s="561"/>
      <c r="Z2639" s="561"/>
      <c r="AA2639" s="561"/>
      <c r="AB2639" s="561"/>
      <c r="AC2639" s="561"/>
      <c r="AD2639" s="561"/>
      <c r="AE2639" s="561"/>
      <c r="AF2639" s="561"/>
      <c r="AG2639" s="561">
        <v>1102.220448</v>
      </c>
      <c r="AH2639" s="561"/>
      <c r="AI2639" s="290" t="s">
        <v>310</v>
      </c>
      <c r="AJ2639" s="290" t="s">
        <v>398</v>
      </c>
    </row>
    <row r="2640" spans="2:36" x14ac:dyDescent="0.25">
      <c r="B2640" s="554">
        <v>58</v>
      </c>
      <c r="C2640" s="555"/>
      <c r="D2640" s="556"/>
      <c r="E2640" s="290" t="s">
        <v>1003</v>
      </c>
      <c r="F2640" s="290" t="s">
        <v>1025</v>
      </c>
      <c r="G2640" s="290" t="s">
        <v>1005</v>
      </c>
      <c r="H2640" s="183" t="str">
        <f>INDEX(Sector!$D$57:$D$776,MATCH('Energy consumption (raw)'!F2640,Sector!$C$57:$C$776,FALSE))</f>
        <v>Remaining other personal service activities n.e.c</v>
      </c>
      <c r="I2640" s="183" t="str">
        <f>IF(G2640=Sector!$B$50,Sector!$B$50,IF(G2640=Sector!$B$51,Sector!$B$51,IF(G2640=Sector!$B$53,Sector!$B$53,INDEX(Sector!$E$57:$E$776,MATCH('Energy consumption (raw)'!F2640,Sector!$C$57:$C$776,FALSE)))))</f>
        <v>Buildings</v>
      </c>
      <c r="J2640" s="561"/>
      <c r="K2640" s="561">
        <v>6375800</v>
      </c>
      <c r="L2640" s="561"/>
      <c r="M2640" s="561"/>
      <c r="N2640" s="561"/>
      <c r="O2640" s="561"/>
      <c r="P2640" s="561"/>
      <c r="Q2640" s="561"/>
      <c r="R2640" s="561"/>
      <c r="S2640" s="561"/>
      <c r="T2640" s="561"/>
      <c r="U2640" s="561"/>
      <c r="V2640" s="561"/>
      <c r="W2640" s="561"/>
      <c r="X2640" s="561"/>
      <c r="Y2640" s="561"/>
      <c r="Z2640" s="561"/>
      <c r="AA2640" s="561"/>
      <c r="AB2640" s="561"/>
      <c r="AC2640" s="561"/>
      <c r="AD2640" s="561"/>
      <c r="AE2640" s="561"/>
      <c r="AF2640" s="561"/>
      <c r="AG2640" s="561" t="e">
        <v>#REF!</v>
      </c>
      <c r="AH2640" s="561">
        <v>4214.84</v>
      </c>
      <c r="AI2640" s="290" t="s">
        <v>310</v>
      </c>
      <c r="AJ2640" s="290" t="s">
        <v>398</v>
      </c>
    </row>
    <row r="2641" spans="2:36" x14ac:dyDescent="0.25">
      <c r="B2641" s="554">
        <v>59</v>
      </c>
      <c r="C2641" s="555"/>
      <c r="D2641" s="556"/>
      <c r="E2641" s="290" t="s">
        <v>1003</v>
      </c>
      <c r="F2641" s="290" t="s">
        <v>1011</v>
      </c>
      <c r="G2641" s="290" t="s">
        <v>1005</v>
      </c>
      <c r="H2641" s="183" t="str">
        <f>INDEX(Sector!$D$57:$D$776,MATCH('Energy consumption (raw)'!F2641,Sector!$C$57:$C$776,FALSE))</f>
        <v>Lodging</v>
      </c>
      <c r="I2641" s="183" t="str">
        <f>IF(G2641=Sector!$B$50,Sector!$B$50,IF(G2641=Sector!$B$51,Sector!$B$51,IF(G2641=Sector!$B$53,Sector!$B$53,INDEX(Sector!$E$57:$E$776,MATCH('Energy consumption (raw)'!F2641,Sector!$C$57:$C$776,FALSE)))))</f>
        <v>Buildings</v>
      </c>
      <c r="J2641" s="561">
        <v>5049500</v>
      </c>
      <c r="K2641" s="561">
        <v>5049500</v>
      </c>
      <c r="L2641" s="561"/>
      <c r="M2641" s="561"/>
      <c r="N2641" s="561"/>
      <c r="O2641" s="561"/>
      <c r="P2641" s="561"/>
      <c r="Q2641" s="561"/>
      <c r="R2641" s="561"/>
      <c r="S2641" s="561"/>
      <c r="T2641" s="561"/>
      <c r="U2641" s="561"/>
      <c r="V2641" s="561"/>
      <c r="W2641" s="561"/>
      <c r="X2641" s="561"/>
      <c r="Y2641" s="561"/>
      <c r="Z2641" s="561"/>
      <c r="AA2641" s="561"/>
      <c r="AB2641" s="561"/>
      <c r="AC2641" s="561"/>
      <c r="AD2641" s="561"/>
      <c r="AE2641" s="561"/>
      <c r="AF2641" s="561"/>
      <c r="AG2641" s="561" t="e">
        <v>#REF!</v>
      </c>
      <c r="AH2641" s="561">
        <v>911.44</v>
      </c>
      <c r="AI2641" s="290" t="s">
        <v>310</v>
      </c>
      <c r="AJ2641" s="290" t="s">
        <v>398</v>
      </c>
    </row>
    <row r="2642" spans="2:36" x14ac:dyDescent="0.25">
      <c r="B2642" s="554">
        <v>60</v>
      </c>
      <c r="C2642" s="555"/>
      <c r="D2642" s="556"/>
      <c r="E2642" s="290" t="s">
        <v>1003</v>
      </c>
      <c r="F2642" s="290" t="s">
        <v>1010</v>
      </c>
      <c r="G2642" s="290" t="s">
        <v>1005</v>
      </c>
      <c r="H2642" s="183" t="str">
        <f>INDEX(Sector!$D$57:$D$776,MATCH('Energy consumption (raw)'!F2642,Sector!$C$57:$C$776,FALSE))</f>
        <v>Hotel</v>
      </c>
      <c r="I2642" s="183" t="str">
        <f>IF(G2642=Sector!$B$50,Sector!$B$50,IF(G2642=Sector!$B$51,Sector!$B$51,IF(G2642=Sector!$B$53,Sector!$B$53,INDEX(Sector!$E$57:$E$776,MATCH('Energy consumption (raw)'!F2642,Sector!$C$57:$C$776,FALSE)))))</f>
        <v>Buildings</v>
      </c>
      <c r="J2642" s="561">
        <v>5752600</v>
      </c>
      <c r="K2642" s="561">
        <v>5752600</v>
      </c>
      <c r="L2642" s="561"/>
      <c r="M2642" s="561"/>
      <c r="N2642" s="561"/>
      <c r="O2642" s="561"/>
      <c r="P2642" s="561"/>
      <c r="Q2642" s="561"/>
      <c r="R2642" s="561"/>
      <c r="S2642" s="561"/>
      <c r="T2642" s="561"/>
      <c r="U2642" s="561"/>
      <c r="V2642" s="561"/>
      <c r="W2642" s="561"/>
      <c r="X2642" s="561"/>
      <c r="Y2642" s="561"/>
      <c r="Z2642" s="561"/>
      <c r="AA2642" s="561"/>
      <c r="AB2642" s="561"/>
      <c r="AC2642" s="561"/>
      <c r="AD2642" s="561"/>
      <c r="AE2642" s="561"/>
      <c r="AF2642" s="561"/>
      <c r="AG2642" s="561" t="e">
        <v>#REF!</v>
      </c>
      <c r="AH2642" s="561">
        <v>1389.66</v>
      </c>
      <c r="AI2642" s="290" t="s">
        <v>310</v>
      </c>
      <c r="AJ2642" s="290" t="s">
        <v>398</v>
      </c>
    </row>
    <row r="2643" spans="2:36" x14ac:dyDescent="0.25">
      <c r="B2643" s="554">
        <v>61</v>
      </c>
      <c r="C2643" s="555"/>
      <c r="D2643" s="556"/>
      <c r="E2643" s="290" t="s">
        <v>1003</v>
      </c>
      <c r="F2643" s="290" t="s">
        <v>1026</v>
      </c>
      <c r="G2643" s="290" t="s">
        <v>1005</v>
      </c>
      <c r="H2643" s="183" t="str">
        <f>INDEX(Sector!$D$57:$D$776,MATCH('Energy consumption (raw)'!F2643,Sector!$C$57:$C$776,FALSE))</f>
        <v>Real estate business</v>
      </c>
      <c r="I2643" s="183" t="str">
        <f>IF(G2643=Sector!$B$50,Sector!$B$50,IF(G2643=Sector!$B$51,Sector!$B$51,IF(G2643=Sector!$B$53,Sector!$B$53,INDEX(Sector!$E$57:$E$776,MATCH('Energy consumption (raw)'!F2643,Sector!$C$57:$C$776,FALSE)))))</f>
        <v>Buildings</v>
      </c>
      <c r="J2643" s="561">
        <v>4588300</v>
      </c>
      <c r="K2643" s="561">
        <v>4588300</v>
      </c>
      <c r="L2643" s="561"/>
      <c r="M2643" s="561"/>
      <c r="N2643" s="561"/>
      <c r="O2643" s="561"/>
      <c r="P2643" s="561"/>
      <c r="Q2643" s="561"/>
      <c r="R2643" s="561"/>
      <c r="S2643" s="561"/>
      <c r="T2643" s="561"/>
      <c r="U2643" s="561"/>
      <c r="V2643" s="561"/>
      <c r="W2643" s="561"/>
      <c r="X2643" s="561"/>
      <c r="Y2643" s="561"/>
      <c r="Z2643" s="561"/>
      <c r="AA2643" s="561"/>
      <c r="AB2643" s="561"/>
      <c r="AC2643" s="561"/>
      <c r="AD2643" s="561"/>
      <c r="AE2643" s="561"/>
      <c r="AF2643" s="561"/>
      <c r="AG2643" s="561" t="e">
        <v>#REF!</v>
      </c>
      <c r="AH2643" s="561">
        <v>790.17</v>
      </c>
      <c r="AI2643" s="290" t="s">
        <v>310</v>
      </c>
      <c r="AJ2643" s="290" t="s">
        <v>398</v>
      </c>
    </row>
    <row r="2644" spans="2:36" x14ac:dyDescent="0.25">
      <c r="B2644" s="554">
        <v>62</v>
      </c>
      <c r="C2644" s="555"/>
      <c r="D2644" s="556"/>
      <c r="E2644" s="290" t="s">
        <v>1003</v>
      </c>
      <c r="F2644" s="290" t="s">
        <v>1027</v>
      </c>
      <c r="G2644" s="290" t="s">
        <v>1005</v>
      </c>
      <c r="H2644" s="183" t="str">
        <f>INDEX(Sector!$D$57:$D$776,MATCH('Energy consumption (raw)'!F2644,Sector!$C$57:$C$776,FALSE))</f>
        <v>Landscape care and maintenance services</v>
      </c>
      <c r="I2644" s="183" t="str">
        <f>IF(G2644=Sector!$B$50,Sector!$B$50,IF(G2644=Sector!$B$51,Sector!$B$51,IF(G2644=Sector!$B$53,Sector!$B$53,INDEX(Sector!$E$57:$E$776,MATCH('Energy consumption (raw)'!F2644,Sector!$C$57:$C$776,FALSE)))))</f>
        <v>Buildings</v>
      </c>
      <c r="J2644" s="561"/>
      <c r="K2644" s="561">
        <v>4449000</v>
      </c>
      <c r="L2644" s="561"/>
      <c r="M2644" s="561"/>
      <c r="N2644" s="561"/>
      <c r="O2644" s="561"/>
      <c r="P2644" s="561"/>
      <c r="Q2644" s="561"/>
      <c r="R2644" s="561"/>
      <c r="S2644" s="561"/>
      <c r="T2644" s="561"/>
      <c r="U2644" s="561"/>
      <c r="V2644" s="561"/>
      <c r="W2644" s="561"/>
      <c r="X2644" s="561"/>
      <c r="Y2644" s="561"/>
      <c r="Z2644" s="561"/>
      <c r="AA2644" s="561"/>
      <c r="AB2644" s="561"/>
      <c r="AC2644" s="561"/>
      <c r="AD2644" s="561"/>
      <c r="AE2644" s="561"/>
      <c r="AF2644" s="561"/>
      <c r="AG2644" s="561" t="e">
        <v>#REF!</v>
      </c>
      <c r="AH2644" s="561"/>
      <c r="AI2644" s="290" t="s">
        <v>310</v>
      </c>
      <c r="AJ2644" s="290" t="s">
        <v>398</v>
      </c>
    </row>
    <row r="2645" spans="2:36" x14ac:dyDescent="0.25">
      <c r="B2645" s="554">
        <v>63</v>
      </c>
      <c r="C2645" s="555"/>
      <c r="D2645" s="556"/>
      <c r="E2645" s="290" t="s">
        <v>1003</v>
      </c>
      <c r="F2645" s="290" t="s">
        <v>1010</v>
      </c>
      <c r="G2645" s="290" t="s">
        <v>1005</v>
      </c>
      <c r="H2645" s="183" t="str">
        <f>INDEX(Sector!$D$57:$D$776,MATCH('Energy consumption (raw)'!F2645,Sector!$C$57:$C$776,FALSE))</f>
        <v>Hotel</v>
      </c>
      <c r="I2645" s="183" t="str">
        <f>IF(G2645=Sector!$B$50,Sector!$B$50,IF(G2645=Sector!$B$51,Sector!$B$51,IF(G2645=Sector!$B$53,Sector!$B$53,INDEX(Sector!$E$57:$E$776,MATCH('Energy consumption (raw)'!F2645,Sector!$C$57:$C$776,FALSE)))))</f>
        <v>Buildings</v>
      </c>
      <c r="J2645" s="561"/>
      <c r="K2645" s="561">
        <v>4144800</v>
      </c>
      <c r="L2645" s="561"/>
      <c r="M2645" s="561"/>
      <c r="N2645" s="561"/>
      <c r="O2645" s="561"/>
      <c r="P2645" s="561"/>
      <c r="Q2645" s="561"/>
      <c r="R2645" s="561"/>
      <c r="S2645" s="561"/>
      <c r="T2645" s="561"/>
      <c r="U2645" s="561"/>
      <c r="V2645" s="561"/>
      <c r="W2645" s="561"/>
      <c r="X2645" s="561"/>
      <c r="Y2645" s="561"/>
      <c r="Z2645" s="561"/>
      <c r="AA2645" s="561"/>
      <c r="AB2645" s="561"/>
      <c r="AC2645" s="561"/>
      <c r="AD2645" s="561"/>
      <c r="AE2645" s="561"/>
      <c r="AF2645" s="561"/>
      <c r="AG2645" s="561" t="e">
        <v>#REF!</v>
      </c>
      <c r="AH2645" s="561"/>
      <c r="AI2645" s="290" t="s">
        <v>310</v>
      </c>
      <c r="AJ2645" s="290" t="s">
        <v>398</v>
      </c>
    </row>
    <row r="2646" spans="2:36" x14ac:dyDescent="0.25">
      <c r="B2646" s="554">
        <v>64</v>
      </c>
      <c r="C2646" s="555"/>
      <c r="D2646" s="556"/>
      <c r="E2646" s="290" t="s">
        <v>1003</v>
      </c>
      <c r="F2646" s="290" t="s">
        <v>1028</v>
      </c>
      <c r="G2646" s="290" t="s">
        <v>1005</v>
      </c>
      <c r="H2646" s="183" t="str">
        <f>INDEX(Sector!$D$57:$D$776,MATCH('Energy consumption (raw)'!F2646,Sector!$C$57:$C$776,FALSE))</f>
        <v>Other business support service activities n.e.c</v>
      </c>
      <c r="I2646" s="183" t="str">
        <f>IF(G2646=Sector!$B$50,Sector!$B$50,IF(G2646=Sector!$B$51,Sector!$B$51,IF(G2646=Sector!$B$53,Sector!$B$53,INDEX(Sector!$E$57:$E$776,MATCH('Energy consumption (raw)'!F2646,Sector!$C$57:$C$776,FALSE)))))</f>
        <v>Buildings</v>
      </c>
      <c r="J2646" s="561">
        <v>3978240</v>
      </c>
      <c r="K2646" s="561">
        <v>3978240</v>
      </c>
      <c r="L2646" s="561"/>
      <c r="M2646" s="561"/>
      <c r="N2646" s="561"/>
      <c r="O2646" s="561"/>
      <c r="P2646" s="561"/>
      <c r="Q2646" s="561"/>
      <c r="R2646" s="561"/>
      <c r="S2646" s="561"/>
      <c r="T2646" s="561"/>
      <c r="U2646" s="561"/>
      <c r="V2646" s="561"/>
      <c r="W2646" s="561"/>
      <c r="X2646" s="561"/>
      <c r="Y2646" s="561"/>
      <c r="Z2646" s="561"/>
      <c r="AA2646" s="561"/>
      <c r="AB2646" s="561"/>
      <c r="AC2646" s="561"/>
      <c r="AD2646" s="561"/>
      <c r="AE2646" s="561"/>
      <c r="AF2646" s="561"/>
      <c r="AG2646" s="561" t="e">
        <v>#REF!</v>
      </c>
      <c r="AH2646" s="561"/>
      <c r="AI2646" s="290" t="s">
        <v>310</v>
      </c>
      <c r="AJ2646" s="290" t="s">
        <v>398</v>
      </c>
    </row>
    <row r="2647" spans="2:36" x14ac:dyDescent="0.25">
      <c r="B2647" s="554">
        <v>65</v>
      </c>
      <c r="C2647" s="555"/>
      <c r="D2647" s="556"/>
      <c r="E2647" s="290" t="s">
        <v>1003</v>
      </c>
      <c r="F2647" s="290" t="s">
        <v>1029</v>
      </c>
      <c r="G2647" s="290" t="s">
        <v>1005</v>
      </c>
      <c r="H2647" s="183" t="str">
        <f>INDEX(Sector!$D$57:$D$776,MATCH('Energy consumption (raw)'!F2647,Sector!$C$57:$C$776,FALSE))</f>
        <v>Operations of the head office; management consulting activities</v>
      </c>
      <c r="I2647" s="183" t="str">
        <f>IF(G2647=Sector!$B$50,Sector!$B$50,IF(G2647=Sector!$B$51,Sector!$B$51,IF(G2647=Sector!$B$53,Sector!$B$53,INDEX(Sector!$E$57:$E$776,MATCH('Energy consumption (raw)'!F2647,Sector!$C$57:$C$776,FALSE)))))</f>
        <v>Buildings</v>
      </c>
      <c r="J2647" s="561">
        <v>3791200</v>
      </c>
      <c r="K2647" s="561">
        <v>3791200</v>
      </c>
      <c r="L2647" s="561"/>
      <c r="M2647" s="561"/>
      <c r="N2647" s="561"/>
      <c r="O2647" s="561"/>
      <c r="P2647" s="561"/>
      <c r="Q2647" s="561"/>
      <c r="R2647" s="561"/>
      <c r="S2647" s="561"/>
      <c r="T2647" s="561"/>
      <c r="U2647" s="561"/>
      <c r="V2647" s="561"/>
      <c r="W2647" s="561"/>
      <c r="X2647" s="561"/>
      <c r="Y2647" s="561"/>
      <c r="Z2647" s="561"/>
      <c r="AA2647" s="561"/>
      <c r="AB2647" s="561"/>
      <c r="AC2647" s="561"/>
      <c r="AD2647" s="561"/>
      <c r="AE2647" s="561"/>
      <c r="AF2647" s="561"/>
      <c r="AG2647" s="561" t="e">
        <v>#REF!</v>
      </c>
      <c r="AH2647" s="561">
        <v>581.94000000000005</v>
      </c>
      <c r="AI2647" s="290" t="s">
        <v>310</v>
      </c>
      <c r="AJ2647" s="290" t="s">
        <v>398</v>
      </c>
    </row>
    <row r="2648" spans="2:36" x14ac:dyDescent="0.25">
      <c r="B2648" s="554">
        <v>66</v>
      </c>
      <c r="C2648" s="555"/>
      <c r="D2648" s="556"/>
      <c r="E2648" s="290" t="s">
        <v>1003</v>
      </c>
      <c r="F2648" s="290" t="s">
        <v>1010</v>
      </c>
      <c r="G2648" s="290" t="s">
        <v>1005</v>
      </c>
      <c r="H2648" s="183" t="str">
        <f>INDEX(Sector!$D$57:$D$776,MATCH('Energy consumption (raw)'!F2648,Sector!$C$57:$C$776,FALSE))</f>
        <v>Hotel</v>
      </c>
      <c r="I2648" s="183" t="str">
        <f>IF(G2648=Sector!$B$50,Sector!$B$50,IF(G2648=Sector!$B$51,Sector!$B$51,IF(G2648=Sector!$B$53,Sector!$B$53,INDEX(Sector!$E$57:$E$776,MATCH('Energy consumption (raw)'!F2648,Sector!$C$57:$C$776,FALSE)))))</f>
        <v>Buildings</v>
      </c>
      <c r="J2648" s="561">
        <v>17496700</v>
      </c>
      <c r="K2648" s="561">
        <v>17496700</v>
      </c>
      <c r="L2648" s="561"/>
      <c r="M2648" s="561"/>
      <c r="N2648" s="561"/>
      <c r="O2648" s="561"/>
      <c r="P2648" s="561"/>
      <c r="Q2648" s="561"/>
      <c r="R2648" s="561"/>
      <c r="S2648" s="561"/>
      <c r="T2648" s="561"/>
      <c r="U2648" s="561"/>
      <c r="V2648" s="561"/>
      <c r="W2648" s="561"/>
      <c r="X2648" s="561"/>
      <c r="Y2648" s="561"/>
      <c r="Z2648" s="561"/>
      <c r="AA2648" s="561"/>
      <c r="AB2648" s="561"/>
      <c r="AC2648" s="561"/>
      <c r="AD2648" s="561"/>
      <c r="AE2648" s="561"/>
      <c r="AF2648" s="561"/>
      <c r="AG2648" s="561" t="e">
        <v>#REF!</v>
      </c>
      <c r="AH2648" s="561">
        <v>3332.74</v>
      </c>
      <c r="AI2648" s="290" t="s">
        <v>310</v>
      </c>
      <c r="AJ2648" s="290" t="s">
        <v>398</v>
      </c>
    </row>
    <row r="2649" spans="2:36" x14ac:dyDescent="0.25">
      <c r="B2649" s="554">
        <v>67</v>
      </c>
      <c r="C2649" s="555"/>
      <c r="D2649" s="556"/>
      <c r="E2649" s="290" t="s">
        <v>1003</v>
      </c>
      <c r="F2649" s="290" t="s">
        <v>1018</v>
      </c>
      <c r="G2649" s="290" t="s">
        <v>1005</v>
      </c>
      <c r="H2649" s="183" t="str">
        <f>INDEX(Sector!$D$57:$D$776,MATCH('Energy consumption (raw)'!F2649,Sector!$C$57:$C$776,FALSE))</f>
        <v>Activities of the head office</v>
      </c>
      <c r="I2649" s="183" t="str">
        <f>IF(G2649=Sector!$B$50,Sector!$B$50,IF(G2649=Sector!$B$51,Sector!$B$51,IF(G2649=Sector!$B$53,Sector!$B$53,INDEX(Sector!$E$57:$E$776,MATCH('Energy consumption (raw)'!F2649,Sector!$C$57:$C$776,FALSE)))))</f>
        <v>Buildings</v>
      </c>
      <c r="J2649" s="561">
        <v>5728000</v>
      </c>
      <c r="K2649" s="561">
        <v>5728000</v>
      </c>
      <c r="L2649" s="561"/>
      <c r="M2649" s="561"/>
      <c r="N2649" s="561"/>
      <c r="O2649" s="561"/>
      <c r="P2649" s="561"/>
      <c r="Q2649" s="561"/>
      <c r="R2649" s="561"/>
      <c r="S2649" s="561"/>
      <c r="T2649" s="561"/>
      <c r="U2649" s="561"/>
      <c r="V2649" s="561"/>
      <c r="W2649" s="561"/>
      <c r="X2649" s="561"/>
      <c r="Y2649" s="561"/>
      <c r="Z2649" s="561"/>
      <c r="AA2649" s="561"/>
      <c r="AB2649" s="561"/>
      <c r="AC2649" s="561"/>
      <c r="AD2649" s="561"/>
      <c r="AE2649" s="561"/>
      <c r="AF2649" s="561"/>
      <c r="AG2649" s="561" t="e">
        <v>#REF!</v>
      </c>
      <c r="AH2649" s="561">
        <v>908.32</v>
      </c>
      <c r="AI2649" s="290" t="s">
        <v>310</v>
      </c>
      <c r="AJ2649" s="290" t="s">
        <v>398</v>
      </c>
    </row>
    <row r="2650" spans="2:36" x14ac:dyDescent="0.25">
      <c r="B2650" s="554">
        <v>68</v>
      </c>
      <c r="C2650" s="555"/>
      <c r="D2650" s="556"/>
      <c r="E2650" s="290" t="s">
        <v>1003</v>
      </c>
      <c r="F2650" s="290" t="s">
        <v>1009</v>
      </c>
      <c r="G2650" s="290" t="s">
        <v>1005</v>
      </c>
      <c r="H2650" s="183" t="str">
        <f>INDEX(Sector!$D$57:$D$776,MATCH('Energy consumption (raw)'!F2650,Sector!$C$57:$C$776,FALSE))</f>
        <v>Other specialized construction activities</v>
      </c>
      <c r="I2650" s="183" t="str">
        <f>IF(G2650=Sector!$B$50,Sector!$B$50,IF(G2650=Sector!$B$51,Sector!$B$51,IF(G2650=Sector!$B$53,Sector!$B$53,INDEX(Sector!$E$57:$E$776,MATCH('Energy consumption (raw)'!F2650,Sector!$C$57:$C$776,FALSE)))))</f>
        <v>Buildings</v>
      </c>
      <c r="J2650" s="561">
        <v>8926800</v>
      </c>
      <c r="K2650" s="561">
        <v>8926800</v>
      </c>
      <c r="L2650" s="561"/>
      <c r="M2650" s="561"/>
      <c r="N2650" s="561"/>
      <c r="O2650" s="561"/>
      <c r="P2650" s="561"/>
      <c r="Q2650" s="561"/>
      <c r="R2650" s="561"/>
      <c r="S2650" s="561"/>
      <c r="T2650" s="561"/>
      <c r="U2650" s="561"/>
      <c r="V2650" s="561"/>
      <c r="W2650" s="561"/>
      <c r="X2650" s="561"/>
      <c r="Y2650" s="561"/>
      <c r="Z2650" s="561"/>
      <c r="AA2650" s="561"/>
      <c r="AB2650" s="561"/>
      <c r="AC2650" s="561"/>
      <c r="AD2650" s="561"/>
      <c r="AE2650" s="561"/>
      <c r="AF2650" s="561"/>
      <c r="AG2650" s="561">
        <v>1377.40524</v>
      </c>
      <c r="AH2650" s="561">
        <v>1437.81</v>
      </c>
      <c r="AI2650" s="290" t="s">
        <v>310</v>
      </c>
      <c r="AJ2650" s="290" t="s">
        <v>398</v>
      </c>
    </row>
    <row r="2651" spans="2:36" x14ac:dyDescent="0.25">
      <c r="B2651" s="554">
        <v>69</v>
      </c>
      <c r="C2651" s="555"/>
      <c r="D2651" s="556"/>
      <c r="E2651" s="290" t="s">
        <v>1003</v>
      </c>
      <c r="F2651" s="290" t="s">
        <v>1018</v>
      </c>
      <c r="G2651" s="290" t="s">
        <v>1005</v>
      </c>
      <c r="H2651" s="183" t="str">
        <f>INDEX(Sector!$D$57:$D$776,MATCH('Energy consumption (raw)'!F2651,Sector!$C$57:$C$776,FALSE))</f>
        <v>Activities of the head office</v>
      </c>
      <c r="I2651" s="183" t="str">
        <f>IF(G2651=Sector!$B$50,Sector!$B$50,IF(G2651=Sector!$B$51,Sector!$B$51,IF(G2651=Sector!$B$53,Sector!$B$53,INDEX(Sector!$E$57:$E$776,MATCH('Energy consumption (raw)'!F2651,Sector!$C$57:$C$776,FALSE)))))</f>
        <v>Buildings</v>
      </c>
      <c r="J2651" s="561"/>
      <c r="K2651" s="561">
        <v>5317000</v>
      </c>
      <c r="L2651" s="561"/>
      <c r="M2651" s="561"/>
      <c r="N2651" s="561"/>
      <c r="O2651" s="561"/>
      <c r="P2651" s="561"/>
      <c r="Q2651" s="561"/>
      <c r="R2651" s="561"/>
      <c r="S2651" s="561"/>
      <c r="T2651" s="561"/>
      <c r="U2651" s="561"/>
      <c r="V2651" s="561"/>
      <c r="W2651" s="561"/>
      <c r="X2651" s="561"/>
      <c r="Y2651" s="561"/>
      <c r="Z2651" s="561"/>
      <c r="AA2651" s="561"/>
      <c r="AB2651" s="561"/>
      <c r="AC2651" s="561"/>
      <c r="AD2651" s="561"/>
      <c r="AE2651" s="561"/>
      <c r="AF2651" s="561"/>
      <c r="AG2651" s="561">
        <v>820.4131000000001</v>
      </c>
      <c r="AH2651" s="561">
        <v>814.4</v>
      </c>
      <c r="AI2651" s="290" t="s">
        <v>310</v>
      </c>
      <c r="AJ2651" s="290" t="s">
        <v>398</v>
      </c>
    </row>
    <row r="2652" spans="2:36" x14ac:dyDescent="0.25">
      <c r="B2652" s="554">
        <v>70</v>
      </c>
      <c r="C2652" s="555"/>
      <c r="D2652" s="556"/>
      <c r="E2652" s="290" t="s">
        <v>1003</v>
      </c>
      <c r="F2652" s="290" t="s">
        <v>338</v>
      </c>
      <c r="G2652" s="290" t="s">
        <v>1005</v>
      </c>
      <c r="H2652" s="183" t="str">
        <f>INDEX(Sector!$D$57:$D$776,MATCH('Energy consumption (raw)'!F2652,Sector!$C$57:$C$776,FALSE))</f>
        <v>Trading in real estate, land use rights belonging to owners, users or renters</v>
      </c>
      <c r="I2652" s="183" t="str">
        <f>IF(G2652=Sector!$B$50,Sector!$B$50,IF(G2652=Sector!$B$51,Sector!$B$51,IF(G2652=Sector!$B$53,Sector!$B$53,INDEX(Sector!$E$57:$E$776,MATCH('Energy consumption (raw)'!F2652,Sector!$C$57:$C$776,FALSE)))))</f>
        <v>Buildings</v>
      </c>
      <c r="J2652" s="561"/>
      <c r="K2652" s="561">
        <v>8590800</v>
      </c>
      <c r="L2652" s="561"/>
      <c r="M2652" s="561"/>
      <c r="N2652" s="561"/>
      <c r="O2652" s="561"/>
      <c r="P2652" s="561"/>
      <c r="Q2652" s="561"/>
      <c r="R2652" s="561"/>
      <c r="S2652" s="561"/>
      <c r="T2652" s="561"/>
      <c r="U2652" s="561"/>
      <c r="V2652" s="561"/>
      <c r="W2652" s="561"/>
      <c r="X2652" s="561"/>
      <c r="Y2652" s="561"/>
      <c r="Z2652" s="561"/>
      <c r="AA2652" s="561"/>
      <c r="AB2652" s="561"/>
      <c r="AC2652" s="561"/>
      <c r="AD2652" s="561"/>
      <c r="AE2652" s="561"/>
      <c r="AF2652" s="561"/>
      <c r="AG2652" s="561">
        <v>1325.5604400000002</v>
      </c>
      <c r="AH2652" s="561">
        <v>1413.4</v>
      </c>
      <c r="AI2652" s="290" t="s">
        <v>310</v>
      </c>
      <c r="AJ2652" s="290" t="s">
        <v>398</v>
      </c>
    </row>
    <row r="2653" spans="2:36" x14ac:dyDescent="0.25">
      <c r="B2653" s="554">
        <v>71</v>
      </c>
      <c r="C2653" s="555"/>
      <c r="D2653" s="556"/>
      <c r="E2653" s="290" t="s">
        <v>1003</v>
      </c>
      <c r="F2653" s="290" t="s">
        <v>1010</v>
      </c>
      <c r="G2653" s="290" t="s">
        <v>1005</v>
      </c>
      <c r="H2653" s="183" t="str">
        <f>INDEX(Sector!$D$57:$D$776,MATCH('Energy consumption (raw)'!F2653,Sector!$C$57:$C$776,FALSE))</f>
        <v>Hotel</v>
      </c>
      <c r="I2653" s="183" t="str">
        <f>IF(G2653=Sector!$B$50,Sector!$B$50,IF(G2653=Sector!$B$51,Sector!$B$51,IF(G2653=Sector!$B$53,Sector!$B$53,INDEX(Sector!$E$57:$E$776,MATCH('Energy consumption (raw)'!F2653,Sector!$C$57:$C$776,FALSE)))))</f>
        <v>Buildings</v>
      </c>
      <c r="J2653" s="561">
        <v>49979000</v>
      </c>
      <c r="K2653" s="561">
        <v>52444600</v>
      </c>
      <c r="L2653" s="561"/>
      <c r="M2653" s="561"/>
      <c r="N2653" s="561"/>
      <c r="O2653" s="561"/>
      <c r="P2653" s="561"/>
      <c r="Q2653" s="561"/>
      <c r="R2653" s="561"/>
      <c r="S2653" s="561"/>
      <c r="T2653" s="561"/>
      <c r="U2653" s="561"/>
      <c r="V2653" s="561"/>
      <c r="W2653" s="561"/>
      <c r="X2653" s="561"/>
      <c r="Y2653" s="561"/>
      <c r="Z2653" s="561"/>
      <c r="AA2653" s="561"/>
      <c r="AB2653" s="561"/>
      <c r="AC2653" s="561"/>
      <c r="AD2653" s="561"/>
      <c r="AE2653" s="561"/>
      <c r="AF2653" s="561"/>
      <c r="AG2653" s="561">
        <v>8092.2017800000003</v>
      </c>
      <c r="AH2653" s="561">
        <v>4171.8100000000004</v>
      </c>
      <c r="AI2653" s="290" t="s">
        <v>310</v>
      </c>
      <c r="AJ2653" s="290" t="s">
        <v>398</v>
      </c>
    </row>
    <row r="2654" spans="2:36" x14ac:dyDescent="0.25">
      <c r="B2654" s="554">
        <v>72</v>
      </c>
      <c r="C2654" s="555"/>
      <c r="D2654" s="556"/>
      <c r="E2654" s="290" t="s">
        <v>1003</v>
      </c>
      <c r="F2654" s="290" t="s">
        <v>512</v>
      </c>
      <c r="G2654" s="290" t="s">
        <v>1005</v>
      </c>
      <c r="H2654" s="183" t="str">
        <f>INDEX(Sector!$D$57:$D$776,MATCH('Energy consumption (raw)'!F2654,Sector!$C$57:$C$776,FALSE))</f>
        <v>Construction of civil engineering works</v>
      </c>
      <c r="I2654" s="183" t="str">
        <f>IF(G2654=Sector!$B$50,Sector!$B$50,IF(G2654=Sector!$B$51,Sector!$B$51,IF(G2654=Sector!$B$53,Sector!$B$53,INDEX(Sector!$E$57:$E$776,MATCH('Energy consumption (raw)'!F2654,Sector!$C$57:$C$776,FALSE)))))</f>
        <v>Buildings</v>
      </c>
      <c r="J2654" s="561">
        <v>9328200</v>
      </c>
      <c r="K2654" s="561">
        <v>9328200</v>
      </c>
      <c r="L2654" s="561"/>
      <c r="M2654" s="561"/>
      <c r="N2654" s="561"/>
      <c r="O2654" s="561"/>
      <c r="P2654" s="561"/>
      <c r="Q2654" s="561"/>
      <c r="R2654" s="561"/>
      <c r="S2654" s="561"/>
      <c r="T2654" s="561"/>
      <c r="U2654" s="561"/>
      <c r="V2654" s="561"/>
      <c r="W2654" s="561"/>
      <c r="X2654" s="561"/>
      <c r="Y2654" s="561"/>
      <c r="Z2654" s="561"/>
      <c r="AA2654" s="561"/>
      <c r="AB2654" s="561"/>
      <c r="AC2654" s="561"/>
      <c r="AD2654" s="561"/>
      <c r="AE2654" s="561"/>
      <c r="AF2654" s="561"/>
      <c r="AG2654" s="561">
        <v>1439.3412600000001</v>
      </c>
      <c r="AH2654" s="561">
        <v>1637.29</v>
      </c>
      <c r="AI2654" s="290" t="s">
        <v>310</v>
      </c>
      <c r="AJ2654" s="290" t="s">
        <v>398</v>
      </c>
    </row>
    <row r="2655" spans="2:36" x14ac:dyDescent="0.25">
      <c r="B2655" s="554">
        <v>73</v>
      </c>
      <c r="C2655" s="555"/>
      <c r="D2655" s="556"/>
      <c r="E2655" s="290" t="s">
        <v>1003</v>
      </c>
      <c r="F2655" s="290" t="s">
        <v>1030</v>
      </c>
      <c r="G2655" s="290" t="s">
        <v>1005</v>
      </c>
      <c r="H2655" s="183" t="str">
        <f>INDEX(Sector!$D$57:$D$776,MATCH('Energy consumption (raw)'!F2655,Sector!$C$57:$C$776,FALSE))</f>
        <v>Building houses of all kinds</v>
      </c>
      <c r="I2655" s="183" t="str">
        <f>IF(G2655=Sector!$B$50,Sector!$B$50,IF(G2655=Sector!$B$51,Sector!$B$51,IF(G2655=Sector!$B$53,Sector!$B$53,INDEX(Sector!$E$57:$E$776,MATCH('Energy consumption (raw)'!F2655,Sector!$C$57:$C$776,FALSE)))))</f>
        <v>Buildings</v>
      </c>
      <c r="J2655" s="561">
        <v>3806546</v>
      </c>
      <c r="K2655" s="561">
        <v>3806546</v>
      </c>
      <c r="L2655" s="561"/>
      <c r="M2655" s="561"/>
      <c r="N2655" s="561"/>
      <c r="O2655" s="561"/>
      <c r="P2655" s="561"/>
      <c r="Q2655" s="561"/>
      <c r="R2655" s="561"/>
      <c r="S2655" s="561"/>
      <c r="T2655" s="561"/>
      <c r="U2655" s="561"/>
      <c r="V2655" s="561"/>
      <c r="W2655" s="561"/>
      <c r="X2655" s="561"/>
      <c r="Y2655" s="561"/>
      <c r="Z2655" s="561"/>
      <c r="AA2655" s="561"/>
      <c r="AB2655" s="561"/>
      <c r="AC2655" s="561"/>
      <c r="AD2655" s="561"/>
      <c r="AE2655" s="561"/>
      <c r="AF2655" s="561"/>
      <c r="AG2655" s="561">
        <v>587.35004780000008</v>
      </c>
      <c r="AH2655" s="561">
        <v>610.69000000000005</v>
      </c>
      <c r="AI2655" s="290" t="s">
        <v>310</v>
      </c>
      <c r="AJ2655" s="290" t="s">
        <v>398</v>
      </c>
    </row>
    <row r="2656" spans="2:36" x14ac:dyDescent="0.25">
      <c r="B2656" s="554">
        <v>74</v>
      </c>
      <c r="C2656" s="555"/>
      <c r="D2656" s="556"/>
      <c r="E2656" s="290" t="s">
        <v>1003</v>
      </c>
      <c r="F2656" s="290" t="s">
        <v>1031</v>
      </c>
      <c r="G2656" s="290" t="s">
        <v>1005</v>
      </c>
      <c r="H2656" s="183" t="str">
        <f>INDEX(Sector!$D$57:$D$776,MATCH('Energy consumption (raw)'!F2656,Sector!$C$57:$C$776,FALSE))</f>
        <v>Other Money Intermediaries</v>
      </c>
      <c r="I2656" s="183" t="str">
        <f>IF(G2656=Sector!$B$50,Sector!$B$50,IF(G2656=Sector!$B$51,Sector!$B$51,IF(G2656=Sector!$B$53,Sector!$B$53,INDEX(Sector!$E$57:$E$776,MATCH('Energy consumption (raw)'!F2656,Sector!$C$57:$C$776,FALSE)))))</f>
        <v>Buildings</v>
      </c>
      <c r="J2656" s="561"/>
      <c r="K2656" s="561">
        <v>3344400</v>
      </c>
      <c r="L2656" s="561"/>
      <c r="M2656" s="561"/>
      <c r="N2656" s="561"/>
      <c r="O2656" s="561"/>
      <c r="P2656" s="561"/>
      <c r="Q2656" s="561"/>
      <c r="R2656" s="561"/>
      <c r="S2656" s="561"/>
      <c r="T2656" s="561"/>
      <c r="U2656" s="561"/>
      <c r="V2656" s="561"/>
      <c r="W2656" s="561"/>
      <c r="X2656" s="561"/>
      <c r="Y2656" s="561"/>
      <c r="Z2656" s="561"/>
      <c r="AA2656" s="561"/>
      <c r="AB2656" s="561"/>
      <c r="AC2656" s="561"/>
      <c r="AD2656" s="561"/>
      <c r="AE2656" s="561"/>
      <c r="AF2656" s="561"/>
      <c r="AG2656" s="561">
        <v>516.04092000000003</v>
      </c>
      <c r="AH2656" s="561"/>
      <c r="AI2656" s="290" t="s">
        <v>310</v>
      </c>
      <c r="AJ2656" s="290" t="s">
        <v>398</v>
      </c>
    </row>
    <row r="2657" spans="2:36" x14ac:dyDescent="0.25">
      <c r="B2657" s="554">
        <v>75</v>
      </c>
      <c r="C2657" s="555"/>
      <c r="D2657" s="556"/>
      <c r="E2657" s="290" t="s">
        <v>1003</v>
      </c>
      <c r="F2657" s="290" t="s">
        <v>1023</v>
      </c>
      <c r="G2657" s="290" t="s">
        <v>1005</v>
      </c>
      <c r="H2657" s="183" t="str">
        <f>INDEX(Sector!$D$57:$D$776,MATCH('Energy consumption (raw)'!F2657,Sector!$C$57:$C$776,FALSE))</f>
        <v>Business support service activities</v>
      </c>
      <c r="I2657" s="183" t="str">
        <f>IF(G2657=Sector!$B$50,Sector!$B$50,IF(G2657=Sector!$B$51,Sector!$B$51,IF(G2657=Sector!$B$53,Sector!$B$53,INDEX(Sector!$E$57:$E$776,MATCH('Energy consumption (raw)'!F2657,Sector!$C$57:$C$776,FALSE)))))</f>
        <v>Buildings</v>
      </c>
      <c r="J2657" s="561"/>
      <c r="K2657" s="561">
        <v>7974600</v>
      </c>
      <c r="L2657" s="561"/>
      <c r="M2657" s="561"/>
      <c r="N2657" s="561"/>
      <c r="O2657" s="561"/>
      <c r="P2657" s="561"/>
      <c r="Q2657" s="561"/>
      <c r="R2657" s="561"/>
      <c r="S2657" s="561"/>
      <c r="T2657" s="561"/>
      <c r="U2657" s="561"/>
      <c r="V2657" s="561"/>
      <c r="W2657" s="561"/>
      <c r="X2657" s="561"/>
      <c r="Y2657" s="561"/>
      <c r="Z2657" s="561"/>
      <c r="AA2657" s="561"/>
      <c r="AB2657" s="561"/>
      <c r="AC2657" s="561"/>
      <c r="AD2657" s="561"/>
      <c r="AE2657" s="561"/>
      <c r="AF2657" s="561"/>
      <c r="AG2657" s="561">
        <v>1230.4807800000001</v>
      </c>
      <c r="AH2657" s="561">
        <v>904.01</v>
      </c>
      <c r="AI2657" s="290" t="s">
        <v>310</v>
      </c>
      <c r="AJ2657" s="290" t="s">
        <v>398</v>
      </c>
    </row>
    <row r="2658" spans="2:36" x14ac:dyDescent="0.25">
      <c r="B2658" s="554">
        <v>76</v>
      </c>
      <c r="C2658" s="555"/>
      <c r="D2658" s="556"/>
      <c r="E2658" s="290" t="s">
        <v>1003</v>
      </c>
      <c r="F2658" s="290" t="s">
        <v>338</v>
      </c>
      <c r="G2658" s="290" t="s">
        <v>1005</v>
      </c>
      <c r="H2658" s="183" t="str">
        <f>INDEX(Sector!$D$57:$D$776,MATCH('Energy consumption (raw)'!F2658,Sector!$C$57:$C$776,FALSE))</f>
        <v>Trading in real estate, land use rights belonging to owners, users or renters</v>
      </c>
      <c r="I2658" s="183" t="str">
        <f>IF(G2658=Sector!$B$50,Sector!$B$50,IF(G2658=Sector!$B$51,Sector!$B$51,IF(G2658=Sector!$B$53,Sector!$B$53,INDEX(Sector!$E$57:$E$776,MATCH('Energy consumption (raw)'!F2658,Sector!$C$57:$C$776,FALSE)))))</f>
        <v>Buildings</v>
      </c>
      <c r="J2658" s="561"/>
      <c r="K2658" s="561">
        <v>9189900</v>
      </c>
      <c r="L2658" s="561"/>
      <c r="M2658" s="561"/>
      <c r="N2658" s="561"/>
      <c r="O2658" s="561"/>
      <c r="P2658" s="561"/>
      <c r="Q2658" s="561"/>
      <c r="R2658" s="561"/>
      <c r="S2658" s="561"/>
      <c r="T2658" s="561"/>
      <c r="U2658" s="561"/>
      <c r="V2658" s="561"/>
      <c r="W2658" s="561"/>
      <c r="X2658" s="561"/>
      <c r="Y2658" s="561"/>
      <c r="Z2658" s="561"/>
      <c r="AA2658" s="561"/>
      <c r="AB2658" s="561"/>
      <c r="AC2658" s="561"/>
      <c r="AD2658" s="561"/>
      <c r="AE2658" s="561"/>
      <c r="AF2658" s="561"/>
      <c r="AG2658" s="561">
        <v>1418.0015700000001</v>
      </c>
      <c r="AH2658" s="561"/>
      <c r="AI2658" s="290" t="s">
        <v>310</v>
      </c>
      <c r="AJ2658" s="290" t="s">
        <v>398</v>
      </c>
    </row>
    <row r="2659" spans="2:36" x14ac:dyDescent="0.25">
      <c r="B2659" s="554">
        <v>77</v>
      </c>
      <c r="C2659" s="555"/>
      <c r="D2659" s="556"/>
      <c r="E2659" s="290" t="s">
        <v>1003</v>
      </c>
      <c r="F2659" s="290" t="s">
        <v>448</v>
      </c>
      <c r="G2659" s="290" t="s">
        <v>1005</v>
      </c>
      <c r="H2659" s="183" t="str">
        <f>INDEX(Sector!$D$57:$D$776,MATCH('Energy consumption (raw)'!F2659,Sector!$C$57:$C$776,FALSE))</f>
        <v>Wired telecommunication operations</v>
      </c>
      <c r="I2659" s="183" t="str">
        <f>IF(G2659=Sector!$B$50,Sector!$B$50,IF(G2659=Sector!$B$51,Sector!$B$51,IF(G2659=Sector!$B$53,Sector!$B$53,INDEX(Sector!$E$57:$E$776,MATCH('Energy consumption (raw)'!F2659,Sector!$C$57:$C$776,FALSE)))))</f>
        <v>Buildings</v>
      </c>
      <c r="J2659" s="561"/>
      <c r="K2659" s="561">
        <v>4384000</v>
      </c>
      <c r="L2659" s="561"/>
      <c r="M2659" s="561"/>
      <c r="N2659" s="561"/>
      <c r="O2659" s="561"/>
      <c r="P2659" s="561"/>
      <c r="Q2659" s="561"/>
      <c r="R2659" s="561"/>
      <c r="S2659" s="561"/>
      <c r="T2659" s="561"/>
      <c r="U2659" s="561"/>
      <c r="V2659" s="561"/>
      <c r="W2659" s="561"/>
      <c r="X2659" s="561"/>
      <c r="Y2659" s="561"/>
      <c r="Z2659" s="561"/>
      <c r="AA2659" s="561"/>
      <c r="AB2659" s="561"/>
      <c r="AC2659" s="561"/>
      <c r="AD2659" s="561"/>
      <c r="AE2659" s="561"/>
      <c r="AF2659" s="561"/>
      <c r="AG2659" s="561">
        <v>676.45120000000009</v>
      </c>
      <c r="AH2659" s="561">
        <v>593.47</v>
      </c>
      <c r="AI2659" s="290" t="s">
        <v>310</v>
      </c>
      <c r="AJ2659" s="290" t="s">
        <v>398</v>
      </c>
    </row>
    <row r="2660" spans="2:36" x14ac:dyDescent="0.25">
      <c r="B2660" s="554">
        <v>78</v>
      </c>
      <c r="C2660" s="555"/>
      <c r="D2660" s="556"/>
      <c r="E2660" s="290" t="s">
        <v>1003</v>
      </c>
      <c r="F2660" s="290" t="s">
        <v>455</v>
      </c>
      <c r="G2660" s="290" t="s">
        <v>1005</v>
      </c>
      <c r="H2660" s="183" t="str">
        <f>INDEX(Sector!$D$57:$D$776,MATCH('Energy consumption (raw)'!F2660,Sector!$C$57:$C$776,FALSE))</f>
        <v>Construction of houses of all kinds</v>
      </c>
      <c r="I2660" s="183" t="str">
        <f>IF(G2660=Sector!$B$50,Sector!$B$50,IF(G2660=Sector!$B$51,Sector!$B$51,IF(G2660=Sector!$B$53,Sector!$B$53,INDEX(Sector!$E$57:$E$776,MATCH('Energy consumption (raw)'!F2660,Sector!$C$57:$C$776,FALSE)))))</f>
        <v>Buildings</v>
      </c>
      <c r="J2660" s="561">
        <v>4699160</v>
      </c>
      <c r="K2660" s="561">
        <v>4699160</v>
      </c>
      <c r="L2660" s="561"/>
      <c r="M2660" s="561"/>
      <c r="N2660" s="561"/>
      <c r="O2660" s="561"/>
      <c r="P2660" s="561"/>
      <c r="Q2660" s="561"/>
      <c r="R2660" s="561"/>
      <c r="S2660" s="561"/>
      <c r="T2660" s="561"/>
      <c r="U2660" s="561"/>
      <c r="V2660" s="561"/>
      <c r="W2660" s="561"/>
      <c r="X2660" s="561"/>
      <c r="Y2660" s="561"/>
      <c r="Z2660" s="561"/>
      <c r="AA2660" s="561"/>
      <c r="AB2660" s="561"/>
      <c r="AC2660" s="561"/>
      <c r="AD2660" s="561"/>
      <c r="AE2660" s="561"/>
      <c r="AF2660" s="561"/>
      <c r="AG2660" s="561">
        <v>725.08038800000008</v>
      </c>
      <c r="AH2660" s="561">
        <v>586.4</v>
      </c>
      <c r="AI2660" s="290" t="s">
        <v>310</v>
      </c>
      <c r="AJ2660" s="290" t="s">
        <v>398</v>
      </c>
    </row>
    <row r="2661" spans="2:36" x14ac:dyDescent="0.25">
      <c r="B2661" s="554">
        <v>79</v>
      </c>
      <c r="C2661" s="555"/>
      <c r="D2661" s="556"/>
      <c r="E2661" s="290" t="s">
        <v>1003</v>
      </c>
      <c r="F2661" s="290" t="s">
        <v>1032</v>
      </c>
      <c r="G2661" s="290" t="s">
        <v>1005</v>
      </c>
      <c r="H2661" s="183" t="str">
        <f>INDEX(Sector!$D$57:$D$776,MATCH('Energy consumption (raw)'!F2661,Sector!$C$57:$C$776,FALSE))</f>
        <v>Restaurants and mobile catering services</v>
      </c>
      <c r="I2661" s="183" t="str">
        <f>IF(G2661=Sector!$B$50,Sector!$B$50,IF(G2661=Sector!$B$51,Sector!$B$51,IF(G2661=Sector!$B$53,Sector!$B$53,INDEX(Sector!$E$57:$E$776,MATCH('Energy consumption (raw)'!F2661,Sector!$C$57:$C$776,FALSE)))))</f>
        <v>Buildings</v>
      </c>
      <c r="J2661" s="561">
        <v>3813000</v>
      </c>
      <c r="K2661" s="561">
        <v>3813000</v>
      </c>
      <c r="L2661" s="561"/>
      <c r="M2661" s="561"/>
      <c r="N2661" s="561"/>
      <c r="O2661" s="561"/>
      <c r="P2661" s="561"/>
      <c r="Q2661" s="561"/>
      <c r="R2661" s="561"/>
      <c r="S2661" s="561"/>
      <c r="T2661" s="561"/>
      <c r="U2661" s="561"/>
      <c r="V2661" s="561"/>
      <c r="W2661" s="561"/>
      <c r="X2661" s="561"/>
      <c r="Y2661" s="561"/>
      <c r="Z2661" s="561"/>
      <c r="AA2661" s="561"/>
      <c r="AB2661" s="561"/>
      <c r="AC2661" s="561"/>
      <c r="AD2661" s="561"/>
      <c r="AE2661" s="561"/>
      <c r="AF2661" s="561"/>
      <c r="AG2661" s="561">
        <v>588.34590000000003</v>
      </c>
      <c r="AH2661" s="561">
        <v>658.11</v>
      </c>
      <c r="AI2661" s="290" t="s">
        <v>310</v>
      </c>
      <c r="AJ2661" s="290" t="s">
        <v>398</v>
      </c>
    </row>
    <row r="2662" spans="2:36" x14ac:dyDescent="0.25">
      <c r="B2662" s="554">
        <v>80</v>
      </c>
      <c r="C2662" s="555"/>
      <c r="D2662" s="556"/>
      <c r="E2662" s="290" t="s">
        <v>1003</v>
      </c>
      <c r="F2662" s="290" t="s">
        <v>512</v>
      </c>
      <c r="G2662" s="290" t="s">
        <v>1005</v>
      </c>
      <c r="H2662" s="183" t="str">
        <f>INDEX(Sector!$D$57:$D$776,MATCH('Energy consumption (raw)'!F2662,Sector!$C$57:$C$776,FALSE))</f>
        <v>Construction of civil engineering works</v>
      </c>
      <c r="I2662" s="183" t="str">
        <f>IF(G2662=Sector!$B$50,Sector!$B$50,IF(G2662=Sector!$B$51,Sector!$B$51,IF(G2662=Sector!$B$53,Sector!$B$53,INDEX(Sector!$E$57:$E$776,MATCH('Energy consumption (raw)'!F2662,Sector!$C$57:$C$776,FALSE)))))</f>
        <v>Buildings</v>
      </c>
      <c r="J2662" s="561"/>
      <c r="K2662" s="561">
        <v>16141840</v>
      </c>
      <c r="L2662" s="561"/>
      <c r="M2662" s="561"/>
      <c r="N2662" s="561"/>
      <c r="O2662" s="561"/>
      <c r="P2662" s="561"/>
      <c r="Q2662" s="561"/>
      <c r="R2662" s="561"/>
      <c r="S2662" s="561"/>
      <c r="T2662" s="561"/>
      <c r="U2662" s="561"/>
      <c r="V2662" s="561"/>
      <c r="W2662" s="561"/>
      <c r="X2662" s="561"/>
      <c r="Y2662" s="561"/>
      <c r="Z2662" s="561"/>
      <c r="AA2662" s="561"/>
      <c r="AB2662" s="561"/>
      <c r="AC2662" s="561"/>
      <c r="AD2662" s="561"/>
      <c r="AE2662" s="561"/>
      <c r="AF2662" s="561"/>
      <c r="AG2662" s="561">
        <v>2490.6859120000004</v>
      </c>
      <c r="AH2662" s="561">
        <v>4131.0430400000005</v>
      </c>
      <c r="AI2662" s="290" t="s">
        <v>310</v>
      </c>
      <c r="AJ2662" s="290" t="s">
        <v>398</v>
      </c>
    </row>
    <row r="2663" spans="2:36" x14ac:dyDescent="0.25">
      <c r="B2663" s="554">
        <v>81</v>
      </c>
      <c r="C2663" s="555"/>
      <c r="D2663" s="556"/>
      <c r="E2663" s="290" t="s">
        <v>1003</v>
      </c>
      <c r="F2663" s="290" t="s">
        <v>338</v>
      </c>
      <c r="G2663" s="290" t="s">
        <v>1005</v>
      </c>
      <c r="H2663" s="183" t="str">
        <f>INDEX(Sector!$D$57:$D$776,MATCH('Energy consumption (raw)'!F2663,Sector!$C$57:$C$776,FALSE))</f>
        <v>Trading in real estate, land use rights belonging to owners, users or renters</v>
      </c>
      <c r="I2663" s="183" t="str">
        <f>IF(G2663=Sector!$B$50,Sector!$B$50,IF(G2663=Sector!$B$51,Sector!$B$51,IF(G2663=Sector!$B$53,Sector!$B$53,INDEX(Sector!$E$57:$E$776,MATCH('Energy consumption (raw)'!F2663,Sector!$C$57:$C$776,FALSE)))))</f>
        <v>Buildings</v>
      </c>
      <c r="J2663" s="561"/>
      <c r="K2663" s="561">
        <v>6432400</v>
      </c>
      <c r="L2663" s="561"/>
      <c r="M2663" s="561"/>
      <c r="N2663" s="561"/>
      <c r="O2663" s="561"/>
      <c r="P2663" s="561"/>
      <c r="Q2663" s="561"/>
      <c r="R2663" s="561"/>
      <c r="S2663" s="561"/>
      <c r="T2663" s="561"/>
      <c r="U2663" s="561"/>
      <c r="V2663" s="561"/>
      <c r="W2663" s="561"/>
      <c r="X2663" s="561"/>
      <c r="Y2663" s="561"/>
      <c r="Z2663" s="561"/>
      <c r="AA2663" s="561"/>
      <c r="AB2663" s="561"/>
      <c r="AC2663" s="561"/>
      <c r="AD2663" s="561"/>
      <c r="AE2663" s="561"/>
      <c r="AF2663" s="561"/>
      <c r="AG2663" s="561">
        <v>992.51932000000011</v>
      </c>
      <c r="AH2663" s="561"/>
      <c r="AI2663" s="290" t="s">
        <v>310</v>
      </c>
      <c r="AJ2663" s="290" t="s">
        <v>398</v>
      </c>
    </row>
    <row r="2664" spans="2:36" x14ac:dyDescent="0.25">
      <c r="B2664" s="554">
        <v>82</v>
      </c>
      <c r="C2664" s="555"/>
      <c r="D2664" s="556"/>
      <c r="E2664" s="290" t="s">
        <v>1003</v>
      </c>
      <c r="F2664" s="290" t="s">
        <v>338</v>
      </c>
      <c r="G2664" s="290" t="s">
        <v>1005</v>
      </c>
      <c r="H2664" s="183" t="str">
        <f>INDEX(Sector!$D$57:$D$776,MATCH('Energy consumption (raw)'!F2664,Sector!$C$57:$C$776,FALSE))</f>
        <v>Trading in real estate, land use rights belonging to owners, users or renters</v>
      </c>
      <c r="I2664" s="183" t="str">
        <f>IF(G2664=Sector!$B$50,Sector!$B$50,IF(G2664=Sector!$B$51,Sector!$B$51,IF(G2664=Sector!$B$53,Sector!$B$53,INDEX(Sector!$E$57:$E$776,MATCH('Energy consumption (raw)'!F2664,Sector!$C$57:$C$776,FALSE)))))</f>
        <v>Buildings</v>
      </c>
      <c r="J2664" s="561"/>
      <c r="K2664" s="561">
        <v>10106420</v>
      </c>
      <c r="L2664" s="561"/>
      <c r="M2664" s="561"/>
      <c r="N2664" s="561"/>
      <c r="O2664" s="561"/>
      <c r="P2664" s="561"/>
      <c r="Q2664" s="561"/>
      <c r="R2664" s="561"/>
      <c r="S2664" s="561"/>
      <c r="T2664" s="561"/>
      <c r="U2664" s="561"/>
      <c r="V2664" s="561"/>
      <c r="W2664" s="561"/>
      <c r="X2664" s="561"/>
      <c r="Y2664" s="561"/>
      <c r="Z2664" s="561"/>
      <c r="AA2664" s="561"/>
      <c r="AB2664" s="561"/>
      <c r="AC2664" s="561"/>
      <c r="AD2664" s="561"/>
      <c r="AE2664" s="561"/>
      <c r="AF2664" s="561"/>
      <c r="AG2664" s="561">
        <v>1559.4206060000001</v>
      </c>
      <c r="AH2664" s="561"/>
      <c r="AI2664" s="290" t="s">
        <v>310</v>
      </c>
      <c r="AJ2664" s="290" t="s">
        <v>398</v>
      </c>
    </row>
    <row r="2665" spans="2:36" x14ac:dyDescent="0.25">
      <c r="B2665" s="554">
        <v>83</v>
      </c>
      <c r="C2665" s="555"/>
      <c r="D2665" s="556"/>
      <c r="E2665" s="290" t="s">
        <v>1003</v>
      </c>
      <c r="F2665" s="290" t="s">
        <v>1015</v>
      </c>
      <c r="G2665" s="290" t="s">
        <v>1005</v>
      </c>
      <c r="H2665" s="183" t="str">
        <f>INDEX(Sector!$D$57:$D$776,MATCH('Energy consumption (raw)'!F2665,Sector!$C$57:$C$776,FALSE))</f>
        <v>Schools</v>
      </c>
      <c r="I2665" s="183" t="str">
        <f>IF(G2665=Sector!$B$50,Sector!$B$50,IF(G2665=Sector!$B$51,Sector!$B$51,IF(G2665=Sector!$B$53,Sector!$B$53,INDEX(Sector!$E$57:$E$776,MATCH('Energy consumption (raw)'!F2665,Sector!$C$57:$C$776,FALSE)))))</f>
        <v>Buildings</v>
      </c>
      <c r="J2665" s="561"/>
      <c r="K2665" s="561">
        <v>3731700</v>
      </c>
      <c r="L2665" s="561"/>
      <c r="M2665" s="561"/>
      <c r="N2665" s="561"/>
      <c r="O2665" s="561"/>
      <c r="P2665" s="561"/>
      <c r="Q2665" s="561"/>
      <c r="R2665" s="561"/>
      <c r="S2665" s="561"/>
      <c r="T2665" s="561"/>
      <c r="U2665" s="561"/>
      <c r="V2665" s="561"/>
      <c r="W2665" s="561"/>
      <c r="X2665" s="561"/>
      <c r="Y2665" s="561"/>
      <c r="Z2665" s="561"/>
      <c r="AA2665" s="561"/>
      <c r="AB2665" s="561"/>
      <c r="AC2665" s="561"/>
      <c r="AD2665" s="561"/>
      <c r="AE2665" s="561"/>
      <c r="AF2665" s="561"/>
      <c r="AG2665" s="561">
        <v>575.80131000000006</v>
      </c>
      <c r="AH2665" s="561">
        <v>687.05</v>
      </c>
      <c r="AI2665" s="290" t="s">
        <v>310</v>
      </c>
      <c r="AJ2665" s="290" t="s">
        <v>398</v>
      </c>
    </row>
    <row r="2666" spans="2:36" x14ac:dyDescent="0.25">
      <c r="B2666" s="554">
        <v>84</v>
      </c>
      <c r="C2666" s="555"/>
      <c r="D2666" s="556"/>
      <c r="E2666" s="290" t="s">
        <v>1003</v>
      </c>
      <c r="F2666" s="290" t="s">
        <v>512</v>
      </c>
      <c r="G2666" s="290" t="s">
        <v>1005</v>
      </c>
      <c r="H2666" s="183" t="str">
        <f>INDEX(Sector!$D$57:$D$776,MATCH('Energy consumption (raw)'!F2666,Sector!$C$57:$C$776,FALSE))</f>
        <v>Construction of civil engineering works</v>
      </c>
      <c r="I2666" s="183" t="str">
        <f>IF(G2666=Sector!$B$50,Sector!$B$50,IF(G2666=Sector!$B$51,Sector!$B$51,IF(G2666=Sector!$B$53,Sector!$B$53,INDEX(Sector!$E$57:$E$776,MATCH('Energy consumption (raw)'!F2666,Sector!$C$57:$C$776,FALSE)))))</f>
        <v>Buildings</v>
      </c>
      <c r="J2666" s="561"/>
      <c r="K2666" s="561">
        <v>7382000</v>
      </c>
      <c r="L2666" s="561"/>
      <c r="M2666" s="561"/>
      <c r="N2666" s="561"/>
      <c r="O2666" s="561"/>
      <c r="P2666" s="561"/>
      <c r="Q2666" s="561"/>
      <c r="R2666" s="561"/>
      <c r="S2666" s="561"/>
      <c r="T2666" s="561"/>
      <c r="U2666" s="561"/>
      <c r="V2666" s="561"/>
      <c r="W2666" s="561"/>
      <c r="X2666" s="561"/>
      <c r="Y2666" s="561"/>
      <c r="Z2666" s="561"/>
      <c r="AA2666" s="561"/>
      <c r="AB2666" s="561"/>
      <c r="AC2666" s="561"/>
      <c r="AD2666" s="561"/>
      <c r="AE2666" s="561"/>
      <c r="AF2666" s="561"/>
      <c r="AG2666" s="561">
        <v>1139.0426</v>
      </c>
      <c r="AH2666" s="561"/>
      <c r="AI2666" s="290" t="s">
        <v>310</v>
      </c>
      <c r="AJ2666" s="290" t="s">
        <v>398</v>
      </c>
    </row>
    <row r="2667" spans="2:36" x14ac:dyDescent="0.25">
      <c r="B2667" s="554">
        <v>85</v>
      </c>
      <c r="C2667" s="555"/>
      <c r="D2667" s="556"/>
      <c r="E2667" s="290" t="s">
        <v>1003</v>
      </c>
      <c r="F2667" s="290" t="s">
        <v>512</v>
      </c>
      <c r="G2667" s="290" t="s">
        <v>1005</v>
      </c>
      <c r="H2667" s="183" t="str">
        <f>INDEX(Sector!$D$57:$D$776,MATCH('Energy consumption (raw)'!F2667,Sector!$C$57:$C$776,FALSE))</f>
        <v>Construction of civil engineering works</v>
      </c>
      <c r="I2667" s="183" t="str">
        <f>IF(G2667=Sector!$B$50,Sector!$B$50,IF(G2667=Sector!$B$51,Sector!$B$51,IF(G2667=Sector!$B$53,Sector!$B$53,INDEX(Sector!$E$57:$E$776,MATCH('Energy consumption (raw)'!F2667,Sector!$C$57:$C$776,FALSE)))))</f>
        <v>Buildings</v>
      </c>
      <c r="J2667" s="561"/>
      <c r="K2667" s="561">
        <v>41268900</v>
      </c>
      <c r="L2667" s="561"/>
      <c r="M2667" s="561"/>
      <c r="N2667" s="561"/>
      <c r="O2667" s="561"/>
      <c r="P2667" s="561"/>
      <c r="Q2667" s="561"/>
      <c r="R2667" s="561"/>
      <c r="S2667" s="561"/>
      <c r="T2667" s="561"/>
      <c r="U2667" s="561"/>
      <c r="V2667" s="561"/>
      <c r="W2667" s="561"/>
      <c r="X2667" s="561"/>
      <c r="Y2667" s="561"/>
      <c r="Z2667" s="561"/>
      <c r="AA2667" s="561"/>
      <c r="AB2667" s="561"/>
      <c r="AC2667" s="561"/>
      <c r="AD2667" s="561"/>
      <c r="AE2667" s="561"/>
      <c r="AF2667" s="561"/>
      <c r="AG2667" s="561">
        <v>6367.7912700000006</v>
      </c>
      <c r="AH2667" s="561">
        <v>803.87</v>
      </c>
      <c r="AI2667" s="290" t="s">
        <v>310</v>
      </c>
      <c r="AJ2667" s="290" t="s">
        <v>398</v>
      </c>
    </row>
    <row r="2668" spans="2:36" x14ac:dyDescent="0.25">
      <c r="B2668" s="554">
        <v>86</v>
      </c>
      <c r="C2668" s="555"/>
      <c r="D2668" s="556"/>
      <c r="E2668" s="290" t="s">
        <v>1003</v>
      </c>
      <c r="F2668" s="290" t="s">
        <v>448</v>
      </c>
      <c r="G2668" s="290" t="s">
        <v>1005</v>
      </c>
      <c r="H2668" s="183" t="str">
        <f>INDEX(Sector!$D$57:$D$776,MATCH('Energy consumption (raw)'!F2668,Sector!$C$57:$C$776,FALSE))</f>
        <v>Wired telecommunication operations</v>
      </c>
      <c r="I2668" s="183" t="str">
        <f>IF(G2668=Sector!$B$50,Sector!$B$50,IF(G2668=Sector!$B$51,Sector!$B$51,IF(G2668=Sector!$B$53,Sector!$B$53,INDEX(Sector!$E$57:$E$776,MATCH('Energy consumption (raw)'!F2668,Sector!$C$57:$C$776,FALSE)))))</f>
        <v>Buildings</v>
      </c>
      <c r="J2668" s="561">
        <v>17587800</v>
      </c>
      <c r="K2668" s="561">
        <v>17587800</v>
      </c>
      <c r="L2668" s="561"/>
      <c r="M2668" s="561"/>
      <c r="N2668" s="561"/>
      <c r="O2668" s="561"/>
      <c r="P2668" s="561"/>
      <c r="Q2668" s="561"/>
      <c r="R2668" s="561"/>
      <c r="S2668" s="561"/>
      <c r="T2668" s="561"/>
      <c r="U2668" s="561"/>
      <c r="V2668" s="561"/>
      <c r="W2668" s="561"/>
      <c r="X2668" s="561"/>
      <c r="Y2668" s="561"/>
      <c r="Z2668" s="561"/>
      <c r="AA2668" s="561"/>
      <c r="AB2668" s="561"/>
      <c r="AC2668" s="561"/>
      <c r="AD2668" s="561"/>
      <c r="AE2668" s="561"/>
      <c r="AF2668" s="561"/>
      <c r="AG2668" s="561">
        <v>2713.79754</v>
      </c>
      <c r="AH2668" s="561">
        <v>2793.49</v>
      </c>
      <c r="AI2668" s="290" t="s">
        <v>310</v>
      </c>
      <c r="AJ2668" s="290" t="s">
        <v>398</v>
      </c>
    </row>
    <row r="2669" spans="2:36" x14ac:dyDescent="0.25">
      <c r="B2669" s="554">
        <v>87</v>
      </c>
      <c r="C2669" s="555"/>
      <c r="D2669" s="556"/>
      <c r="E2669" s="290" t="s">
        <v>1003</v>
      </c>
      <c r="F2669" s="290" t="s">
        <v>338</v>
      </c>
      <c r="G2669" s="290" t="s">
        <v>1005</v>
      </c>
      <c r="H2669" s="183" t="str">
        <f>INDEX(Sector!$D$57:$D$776,MATCH('Energy consumption (raw)'!F2669,Sector!$C$57:$C$776,FALSE))</f>
        <v>Trading in real estate, land use rights belonging to owners, users or renters</v>
      </c>
      <c r="I2669" s="183" t="str">
        <f>IF(G2669=Sector!$B$50,Sector!$B$50,IF(G2669=Sector!$B$51,Sector!$B$51,IF(G2669=Sector!$B$53,Sector!$B$53,INDEX(Sector!$E$57:$E$776,MATCH('Energy consumption (raw)'!F2669,Sector!$C$57:$C$776,FALSE)))))</f>
        <v>Buildings</v>
      </c>
      <c r="J2669" s="561">
        <v>5677908</v>
      </c>
      <c r="K2669" s="561">
        <v>5677908</v>
      </c>
      <c r="L2669" s="561"/>
      <c r="M2669" s="561"/>
      <c r="N2669" s="561"/>
      <c r="O2669" s="561"/>
      <c r="P2669" s="561"/>
      <c r="Q2669" s="561"/>
      <c r="R2669" s="561"/>
      <c r="S2669" s="561"/>
      <c r="T2669" s="561"/>
      <c r="U2669" s="561"/>
      <c r="V2669" s="561"/>
      <c r="W2669" s="561"/>
      <c r="X2669" s="561"/>
      <c r="Y2669" s="561"/>
      <c r="Z2669" s="561"/>
      <c r="AA2669" s="561"/>
      <c r="AB2669" s="561"/>
      <c r="AC2669" s="561"/>
      <c r="AD2669" s="561"/>
      <c r="AE2669" s="561"/>
      <c r="AF2669" s="561"/>
      <c r="AG2669" s="561">
        <v>876.10120440000003</v>
      </c>
      <c r="AH2669" s="561">
        <v>1077.7730017000001</v>
      </c>
      <c r="AI2669" s="290" t="s">
        <v>310</v>
      </c>
      <c r="AJ2669" s="290" t="s">
        <v>398</v>
      </c>
    </row>
    <row r="2670" spans="2:36" x14ac:dyDescent="0.25">
      <c r="B2670" s="554">
        <v>88</v>
      </c>
      <c r="C2670" s="555"/>
      <c r="D2670" s="556"/>
      <c r="E2670" s="290" t="s">
        <v>1003</v>
      </c>
      <c r="F2670" s="290" t="s">
        <v>338</v>
      </c>
      <c r="G2670" s="290" t="s">
        <v>1005</v>
      </c>
      <c r="H2670" s="183" t="str">
        <f>INDEX(Sector!$D$57:$D$776,MATCH('Energy consumption (raw)'!F2670,Sector!$C$57:$C$776,FALSE))</f>
        <v>Trading in real estate, land use rights belonging to owners, users or renters</v>
      </c>
      <c r="I2670" s="183" t="str">
        <f>IF(G2670=Sector!$B$50,Sector!$B$50,IF(G2670=Sector!$B$51,Sector!$B$51,IF(G2670=Sector!$B$53,Sector!$B$53,INDEX(Sector!$E$57:$E$776,MATCH('Energy consumption (raw)'!F2670,Sector!$C$57:$C$776,FALSE)))))</f>
        <v>Buildings</v>
      </c>
      <c r="J2670" s="561">
        <v>7372791</v>
      </c>
      <c r="K2670" s="561">
        <v>4152265</v>
      </c>
      <c r="L2670" s="561"/>
      <c r="M2670" s="561"/>
      <c r="N2670" s="561"/>
      <c r="O2670" s="561"/>
      <c r="P2670" s="561"/>
      <c r="Q2670" s="561"/>
      <c r="R2670" s="561"/>
      <c r="S2670" s="561"/>
      <c r="T2670" s="561"/>
      <c r="U2670" s="561"/>
      <c r="V2670" s="561"/>
      <c r="W2670" s="561"/>
      <c r="X2670" s="561"/>
      <c r="Y2670" s="561"/>
      <c r="Z2670" s="561"/>
      <c r="AA2670" s="561"/>
      <c r="AB2670" s="561"/>
      <c r="AC2670" s="561"/>
      <c r="AD2670" s="561"/>
      <c r="AE2670" s="561"/>
      <c r="AF2670" s="561"/>
      <c r="AG2670" s="561">
        <v>640.69448950000003</v>
      </c>
      <c r="AH2670" s="561">
        <v>1138.5</v>
      </c>
      <c r="AI2670" s="290" t="s">
        <v>310</v>
      </c>
      <c r="AJ2670" s="290" t="s">
        <v>398</v>
      </c>
    </row>
    <row r="2671" spans="2:36" x14ac:dyDescent="0.25">
      <c r="B2671" s="554">
        <v>89</v>
      </c>
      <c r="C2671" s="555"/>
      <c r="D2671" s="556"/>
      <c r="E2671" s="290" t="s">
        <v>1003</v>
      </c>
      <c r="F2671" s="290" t="s">
        <v>338</v>
      </c>
      <c r="G2671" s="290" t="s">
        <v>1005</v>
      </c>
      <c r="H2671" s="183" t="str">
        <f>INDEX(Sector!$D$57:$D$776,MATCH('Energy consumption (raw)'!F2671,Sector!$C$57:$C$776,FALSE))</f>
        <v>Trading in real estate, land use rights belonging to owners, users or renters</v>
      </c>
      <c r="I2671" s="183" t="str">
        <f>IF(G2671=Sector!$B$50,Sector!$B$50,IF(G2671=Sector!$B$51,Sector!$B$51,IF(G2671=Sector!$B$53,Sector!$B$53,INDEX(Sector!$E$57:$E$776,MATCH('Energy consumption (raw)'!F2671,Sector!$C$57:$C$776,FALSE)))))</f>
        <v>Buildings</v>
      </c>
      <c r="J2671" s="561"/>
      <c r="K2671" s="561">
        <v>25070700</v>
      </c>
      <c r="L2671" s="561"/>
      <c r="M2671" s="561"/>
      <c r="N2671" s="561"/>
      <c r="O2671" s="561"/>
      <c r="P2671" s="561"/>
      <c r="Q2671" s="561"/>
      <c r="R2671" s="561"/>
      <c r="S2671" s="561"/>
      <c r="T2671" s="561"/>
      <c r="U2671" s="561"/>
      <c r="V2671" s="561"/>
      <c r="W2671" s="561"/>
      <c r="X2671" s="561"/>
      <c r="Y2671" s="561"/>
      <c r="Z2671" s="561"/>
      <c r="AA2671" s="561"/>
      <c r="AB2671" s="561"/>
      <c r="AC2671" s="561"/>
      <c r="AD2671" s="561"/>
      <c r="AE2671" s="561"/>
      <c r="AF2671" s="561"/>
      <c r="AG2671" s="561">
        <v>3868.4090100000003</v>
      </c>
      <c r="AH2671" s="561">
        <v>3827.2</v>
      </c>
      <c r="AI2671" s="290" t="s">
        <v>310</v>
      </c>
      <c r="AJ2671" s="290" t="s">
        <v>398</v>
      </c>
    </row>
    <row r="2672" spans="2:36" x14ac:dyDescent="0.25">
      <c r="B2672" s="554">
        <v>90</v>
      </c>
      <c r="C2672" s="555"/>
      <c r="D2672" s="556"/>
      <c r="E2672" s="290" t="s">
        <v>1003</v>
      </c>
      <c r="F2672" s="290" t="s">
        <v>1016</v>
      </c>
      <c r="G2672" s="290" t="s">
        <v>1005</v>
      </c>
      <c r="H2672" s="183" t="str">
        <f>INDEX(Sector!$D$57:$D$776,MATCH('Energy consumption (raw)'!F2672,Sector!$C$57:$C$776,FALSE))</f>
        <v>Activities of Hospitals</v>
      </c>
      <c r="I2672" s="183" t="str">
        <f>IF(G2672=Sector!$B$50,Sector!$B$50,IF(G2672=Sector!$B$51,Sector!$B$51,IF(G2672=Sector!$B$53,Sector!$B$53,INDEX(Sector!$E$57:$E$776,MATCH('Energy consumption (raw)'!F2672,Sector!$C$57:$C$776,FALSE)))))</f>
        <v>Buildings</v>
      </c>
      <c r="J2672" s="561">
        <v>7502300</v>
      </c>
      <c r="K2672" s="561">
        <v>7502300</v>
      </c>
      <c r="L2672" s="561"/>
      <c r="M2672" s="561"/>
      <c r="N2672" s="561"/>
      <c r="O2672" s="561"/>
      <c r="P2672" s="561"/>
      <c r="Q2672" s="561"/>
      <c r="R2672" s="561"/>
      <c r="S2672" s="561"/>
      <c r="T2672" s="561"/>
      <c r="U2672" s="561"/>
      <c r="V2672" s="561"/>
      <c r="W2672" s="561"/>
      <c r="X2672" s="561"/>
      <c r="Y2672" s="561"/>
      <c r="Z2672" s="561"/>
      <c r="AA2672" s="561"/>
      <c r="AB2672" s="561"/>
      <c r="AC2672" s="561"/>
      <c r="AD2672" s="561"/>
      <c r="AE2672" s="561"/>
      <c r="AF2672" s="561"/>
      <c r="AG2672" s="561">
        <v>1157.6048900000001</v>
      </c>
      <c r="AH2672" s="561">
        <v>1170.97</v>
      </c>
      <c r="AI2672" s="290" t="s">
        <v>369</v>
      </c>
      <c r="AJ2672" s="290" t="s">
        <v>398</v>
      </c>
    </row>
    <row r="2673" spans="2:36" x14ac:dyDescent="0.25">
      <c r="B2673" s="554">
        <v>91</v>
      </c>
      <c r="C2673" s="555"/>
      <c r="D2673" s="556"/>
      <c r="E2673" s="290" t="s">
        <v>1003</v>
      </c>
      <c r="F2673" s="290" t="s">
        <v>1010</v>
      </c>
      <c r="G2673" s="290" t="s">
        <v>1005</v>
      </c>
      <c r="H2673" s="183" t="str">
        <f>INDEX(Sector!$D$57:$D$776,MATCH('Energy consumption (raw)'!F2673,Sector!$C$57:$C$776,FALSE))</f>
        <v>Hotel</v>
      </c>
      <c r="I2673" s="183" t="str">
        <f>IF(G2673=Sector!$B$50,Sector!$B$50,IF(G2673=Sector!$B$51,Sector!$B$51,IF(G2673=Sector!$B$53,Sector!$B$53,INDEX(Sector!$E$57:$E$776,MATCH('Energy consumption (raw)'!F2673,Sector!$C$57:$C$776,FALSE)))))</f>
        <v>Buildings</v>
      </c>
      <c r="J2673" s="561">
        <v>3332800</v>
      </c>
      <c r="K2673" s="561">
        <v>3332800</v>
      </c>
      <c r="L2673" s="561"/>
      <c r="M2673" s="561"/>
      <c r="N2673" s="561"/>
      <c r="O2673" s="561"/>
      <c r="P2673" s="561"/>
      <c r="Q2673" s="561"/>
      <c r="R2673" s="561"/>
      <c r="S2673" s="561"/>
      <c r="T2673" s="561"/>
      <c r="U2673" s="561"/>
      <c r="V2673" s="561"/>
      <c r="W2673" s="561"/>
      <c r="X2673" s="561"/>
      <c r="Y2673" s="561"/>
      <c r="Z2673" s="561"/>
      <c r="AA2673" s="561"/>
      <c r="AB2673" s="561"/>
      <c r="AC2673" s="561"/>
      <c r="AD2673" s="561"/>
      <c r="AE2673" s="561"/>
      <c r="AF2673" s="561"/>
      <c r="AG2673" s="561">
        <v>514.25103999999999</v>
      </c>
      <c r="AH2673" s="561"/>
      <c r="AI2673" s="290" t="s">
        <v>369</v>
      </c>
      <c r="AJ2673" s="290" t="s">
        <v>398</v>
      </c>
    </row>
    <row r="2674" spans="2:36" x14ac:dyDescent="0.25">
      <c r="B2674" s="554">
        <v>92</v>
      </c>
      <c r="C2674" s="555"/>
      <c r="D2674" s="556"/>
      <c r="E2674" s="290" t="s">
        <v>1003</v>
      </c>
      <c r="F2674" s="290" t="s">
        <v>338</v>
      </c>
      <c r="G2674" s="290" t="s">
        <v>1005</v>
      </c>
      <c r="H2674" s="183" t="str">
        <f>INDEX(Sector!$D$57:$D$776,MATCH('Energy consumption (raw)'!F2674,Sector!$C$57:$C$776,FALSE))</f>
        <v>Trading in real estate, land use rights belonging to owners, users or renters</v>
      </c>
      <c r="I2674" s="183" t="str">
        <f>IF(G2674=Sector!$B$50,Sector!$B$50,IF(G2674=Sector!$B$51,Sector!$B$51,IF(G2674=Sector!$B$53,Sector!$B$53,INDEX(Sector!$E$57:$E$776,MATCH('Energy consumption (raw)'!F2674,Sector!$C$57:$C$776,FALSE)))))</f>
        <v>Buildings</v>
      </c>
      <c r="J2674" s="561">
        <v>5137313</v>
      </c>
      <c r="K2674" s="561">
        <v>5137313</v>
      </c>
      <c r="L2674" s="561"/>
      <c r="M2674" s="561"/>
      <c r="N2674" s="561"/>
      <c r="O2674" s="561"/>
      <c r="P2674" s="561"/>
      <c r="Q2674" s="561"/>
      <c r="R2674" s="561"/>
      <c r="S2674" s="561"/>
      <c r="T2674" s="561"/>
      <c r="U2674" s="561"/>
      <c r="V2674" s="561"/>
      <c r="W2674" s="561"/>
      <c r="X2674" s="561"/>
      <c r="Y2674" s="561"/>
      <c r="Z2674" s="561"/>
      <c r="AA2674" s="561"/>
      <c r="AB2674" s="561"/>
      <c r="AC2674" s="561"/>
      <c r="AD2674" s="561"/>
      <c r="AE2674" s="561"/>
      <c r="AF2674" s="561"/>
      <c r="AG2674" s="561">
        <v>792.68739590000007</v>
      </c>
      <c r="AH2674" s="561"/>
      <c r="AI2674" s="290" t="s">
        <v>369</v>
      </c>
      <c r="AJ2674" s="290" t="s">
        <v>398</v>
      </c>
    </row>
    <row r="2675" spans="2:36" x14ac:dyDescent="0.25">
      <c r="B2675" s="554">
        <v>93</v>
      </c>
      <c r="C2675" s="555"/>
      <c r="D2675" s="556"/>
      <c r="E2675" s="290" t="s">
        <v>1003</v>
      </c>
      <c r="F2675" s="290" t="s">
        <v>1016</v>
      </c>
      <c r="G2675" s="290" t="s">
        <v>1005</v>
      </c>
      <c r="H2675" s="183" t="str">
        <f>INDEX(Sector!$D$57:$D$776,MATCH('Energy consumption (raw)'!F2675,Sector!$C$57:$C$776,FALSE))</f>
        <v>Activities of Hospitals</v>
      </c>
      <c r="I2675" s="183" t="str">
        <f>IF(G2675=Sector!$B$50,Sector!$B$50,IF(G2675=Sector!$B$51,Sector!$B$51,IF(G2675=Sector!$B$53,Sector!$B$53,INDEX(Sector!$E$57:$E$776,MATCH('Energy consumption (raw)'!F2675,Sector!$C$57:$C$776,FALSE)))))</f>
        <v>Buildings</v>
      </c>
      <c r="J2675" s="561">
        <v>3845000</v>
      </c>
      <c r="K2675" s="561">
        <v>3845000</v>
      </c>
      <c r="L2675" s="35"/>
      <c r="M2675" s="35"/>
      <c r="N2675" s="35"/>
      <c r="O2675" s="35"/>
      <c r="P2675" s="35"/>
      <c r="Q2675" s="35"/>
      <c r="R2675" s="35"/>
      <c r="S2675" s="35"/>
      <c r="T2675" s="35"/>
      <c r="U2675" s="35"/>
      <c r="V2675" s="35"/>
      <c r="W2675" s="35"/>
      <c r="X2675" s="35"/>
      <c r="Y2675" s="35"/>
      <c r="Z2675" s="35"/>
      <c r="AA2675" s="35"/>
      <c r="AB2675" s="35"/>
      <c r="AC2675" s="35"/>
      <c r="AD2675" s="35"/>
      <c r="AE2675" s="35"/>
      <c r="AF2675" s="35"/>
      <c r="AG2675" s="561">
        <v>593.2835</v>
      </c>
      <c r="AH2675" s="561">
        <v>598.67999999999995</v>
      </c>
      <c r="AI2675" s="290" t="s">
        <v>369</v>
      </c>
      <c r="AJ2675" s="290" t="s">
        <v>398</v>
      </c>
    </row>
    <row r="2676" spans="2:36" x14ac:dyDescent="0.25">
      <c r="B2676" s="554">
        <v>94</v>
      </c>
      <c r="C2676" s="555"/>
      <c r="D2676" s="556"/>
      <c r="E2676" s="290" t="s">
        <v>1003</v>
      </c>
      <c r="F2676" s="290" t="s">
        <v>1016</v>
      </c>
      <c r="G2676" s="290" t="s">
        <v>1005</v>
      </c>
      <c r="H2676" s="183" t="str">
        <f>INDEX(Sector!$D$57:$D$776,MATCH('Energy consumption (raw)'!F2676,Sector!$C$57:$C$776,FALSE))</f>
        <v>Activities of Hospitals</v>
      </c>
      <c r="I2676" s="183" t="str">
        <f>IF(G2676=Sector!$B$50,Sector!$B$50,IF(G2676=Sector!$B$51,Sector!$B$51,IF(G2676=Sector!$B$53,Sector!$B$53,INDEX(Sector!$E$57:$E$776,MATCH('Energy consumption (raw)'!F2676,Sector!$C$57:$C$776,FALSE)))))</f>
        <v>Buildings</v>
      </c>
      <c r="J2676" s="561">
        <v>3463720</v>
      </c>
      <c r="K2676" s="561">
        <v>3463720</v>
      </c>
      <c r="L2676" s="35"/>
      <c r="M2676" s="35"/>
      <c r="N2676" s="35"/>
      <c r="O2676" s="35"/>
      <c r="P2676" s="35"/>
      <c r="Q2676" s="35"/>
      <c r="R2676" s="35"/>
      <c r="S2676" s="35"/>
      <c r="T2676" s="35"/>
      <c r="U2676" s="35"/>
      <c r="V2676" s="35"/>
      <c r="W2676" s="35"/>
      <c r="X2676" s="35"/>
      <c r="Y2676" s="35"/>
      <c r="Z2676" s="35"/>
      <c r="AA2676" s="35"/>
      <c r="AB2676" s="35"/>
      <c r="AC2676" s="35"/>
      <c r="AD2676" s="35"/>
      <c r="AE2676" s="35"/>
      <c r="AF2676" s="35"/>
      <c r="AG2676" s="561">
        <v>534.45199600000001</v>
      </c>
      <c r="AH2676" s="561">
        <v>602.87170200000003</v>
      </c>
      <c r="AI2676" s="290" t="s">
        <v>369</v>
      </c>
      <c r="AJ2676" s="290" t="s">
        <v>398</v>
      </c>
    </row>
    <row r="2677" spans="2:36" x14ac:dyDescent="0.25">
      <c r="B2677" s="554">
        <v>95</v>
      </c>
      <c r="C2677" s="555"/>
      <c r="D2677" s="556"/>
      <c r="E2677" s="290" t="s">
        <v>1003</v>
      </c>
      <c r="F2677" s="290" t="s">
        <v>1016</v>
      </c>
      <c r="G2677" s="290" t="s">
        <v>1005</v>
      </c>
      <c r="H2677" s="183" t="str">
        <f>INDEX(Sector!$D$57:$D$776,MATCH('Energy consumption (raw)'!F2677,Sector!$C$57:$C$776,FALSE))</f>
        <v>Activities of Hospitals</v>
      </c>
      <c r="I2677" s="183" t="str">
        <f>IF(G2677=Sector!$B$50,Sector!$B$50,IF(G2677=Sector!$B$51,Sector!$B$51,IF(G2677=Sector!$B$53,Sector!$B$53,INDEX(Sector!$E$57:$E$776,MATCH('Energy consumption (raw)'!F2677,Sector!$C$57:$C$776,FALSE)))))</f>
        <v>Buildings</v>
      </c>
      <c r="J2677" s="561">
        <v>5094600</v>
      </c>
      <c r="K2677" s="561">
        <v>5094600</v>
      </c>
      <c r="L2677" s="35"/>
      <c r="M2677" s="35"/>
      <c r="N2677" s="35"/>
      <c r="O2677" s="35"/>
      <c r="P2677" s="35"/>
      <c r="Q2677" s="35"/>
      <c r="R2677" s="35"/>
      <c r="S2677" s="35"/>
      <c r="T2677" s="35"/>
      <c r="U2677" s="35"/>
      <c r="V2677" s="35"/>
      <c r="W2677" s="35"/>
      <c r="X2677" s="35"/>
      <c r="Y2677" s="35"/>
      <c r="Z2677" s="35"/>
      <c r="AA2677" s="35"/>
      <c r="AB2677" s="35"/>
      <c r="AC2677" s="35"/>
      <c r="AD2677" s="35"/>
      <c r="AE2677" s="35"/>
      <c r="AF2677" s="35"/>
      <c r="AG2677" s="561">
        <v>786.09678000000008</v>
      </c>
      <c r="AH2677" s="561">
        <v>1207.6099999999999</v>
      </c>
      <c r="AI2677" s="290" t="s">
        <v>369</v>
      </c>
      <c r="AJ2677" s="290" t="s">
        <v>398</v>
      </c>
    </row>
    <row r="2678" spans="2:36" x14ac:dyDescent="0.25">
      <c r="B2678" s="554">
        <v>96</v>
      </c>
      <c r="C2678" s="555"/>
      <c r="D2678" s="556"/>
      <c r="E2678" s="290" t="s">
        <v>1003</v>
      </c>
      <c r="F2678" s="290" t="s">
        <v>1016</v>
      </c>
      <c r="G2678" s="290" t="s">
        <v>1005</v>
      </c>
      <c r="H2678" s="183" t="str">
        <f>INDEX(Sector!$D$57:$D$776,MATCH('Energy consumption (raw)'!F2678,Sector!$C$57:$C$776,FALSE))</f>
        <v>Activities of Hospitals</v>
      </c>
      <c r="I2678" s="183" t="str">
        <f>IF(G2678=Sector!$B$50,Sector!$B$50,IF(G2678=Sector!$B$51,Sector!$B$51,IF(G2678=Sector!$B$53,Sector!$B$53,INDEX(Sector!$E$57:$E$776,MATCH('Energy consumption (raw)'!F2678,Sector!$C$57:$C$776,FALSE)))))</f>
        <v>Buildings</v>
      </c>
      <c r="J2678" s="561">
        <v>6591000</v>
      </c>
      <c r="K2678" s="561">
        <v>6591000</v>
      </c>
      <c r="L2678" s="35"/>
      <c r="M2678" s="35"/>
      <c r="N2678" s="35"/>
      <c r="O2678" s="35"/>
      <c r="P2678" s="35"/>
      <c r="Q2678" s="35"/>
      <c r="R2678" s="35"/>
      <c r="S2678" s="35"/>
      <c r="T2678" s="35"/>
      <c r="U2678" s="35"/>
      <c r="V2678" s="35"/>
      <c r="W2678" s="35"/>
      <c r="X2678" s="35"/>
      <c r="Y2678" s="35"/>
      <c r="Z2678" s="35"/>
      <c r="AA2678" s="35"/>
      <c r="AB2678" s="35"/>
      <c r="AC2678" s="35"/>
      <c r="AD2678" s="35"/>
      <c r="AE2678" s="35"/>
      <c r="AF2678" s="35"/>
      <c r="AG2678" s="561">
        <v>1016.9913</v>
      </c>
      <c r="AH2678" s="561">
        <v>777.12</v>
      </c>
      <c r="AI2678" s="290" t="s">
        <v>369</v>
      </c>
      <c r="AJ2678" s="290" t="s">
        <v>398</v>
      </c>
    </row>
    <row r="2679" spans="2:36" x14ac:dyDescent="0.25">
      <c r="B2679" s="554">
        <v>97</v>
      </c>
      <c r="C2679" s="555"/>
      <c r="D2679" s="556"/>
      <c r="E2679" s="290" t="s">
        <v>1003</v>
      </c>
      <c r="F2679" s="290" t="s">
        <v>338</v>
      </c>
      <c r="G2679" s="290" t="s">
        <v>1005</v>
      </c>
      <c r="H2679" s="183" t="str">
        <f>INDEX(Sector!$D$57:$D$776,MATCH('Energy consumption (raw)'!F2679,Sector!$C$57:$C$776,FALSE))</f>
        <v>Trading in real estate, land use rights belonging to owners, users or renters</v>
      </c>
      <c r="I2679" s="183" t="str">
        <f>IF(G2679=Sector!$B$50,Sector!$B$50,IF(G2679=Sector!$B$51,Sector!$B$51,IF(G2679=Sector!$B$53,Sector!$B$53,INDEX(Sector!$E$57:$E$776,MATCH('Energy consumption (raw)'!F2679,Sector!$C$57:$C$776,FALSE)))))</f>
        <v>Buildings</v>
      </c>
      <c r="J2679" s="561">
        <v>27768400</v>
      </c>
      <c r="K2679" s="561">
        <v>27768400</v>
      </c>
      <c r="L2679" s="35"/>
      <c r="M2679" s="35"/>
      <c r="N2679" s="35"/>
      <c r="O2679" s="35"/>
      <c r="P2679" s="35"/>
      <c r="Q2679" s="35"/>
      <c r="R2679" s="35"/>
      <c r="S2679" s="35"/>
      <c r="T2679" s="35"/>
      <c r="U2679" s="35"/>
      <c r="V2679" s="35"/>
      <c r="W2679" s="35"/>
      <c r="X2679" s="35"/>
      <c r="Y2679" s="35"/>
      <c r="Z2679" s="35"/>
      <c r="AA2679" s="35"/>
      <c r="AB2679" s="35"/>
      <c r="AC2679" s="35"/>
      <c r="AD2679" s="35"/>
      <c r="AE2679" s="35"/>
      <c r="AF2679" s="35"/>
      <c r="AG2679" s="561">
        <v>4284.6641200000004</v>
      </c>
      <c r="AH2679" s="561"/>
      <c r="AI2679" s="290" t="s">
        <v>369</v>
      </c>
      <c r="AJ2679" s="290" t="s">
        <v>398</v>
      </c>
    </row>
    <row r="2680" spans="2:36" x14ac:dyDescent="0.25">
      <c r="B2680" s="554">
        <v>98</v>
      </c>
      <c r="C2680" s="555"/>
      <c r="D2680" s="556"/>
      <c r="E2680" s="290" t="s">
        <v>1003</v>
      </c>
      <c r="F2680" s="290" t="s">
        <v>984</v>
      </c>
      <c r="G2680" s="290" t="s">
        <v>1005</v>
      </c>
      <c r="H2680" s="183" t="str">
        <f>INDEX(Sector!$D$57:$D$776,MATCH('Energy consumption (raw)'!F2680,Sector!$C$57:$C$776,FALSE))</f>
        <v>Activities of Hospitals</v>
      </c>
      <c r="I2680" s="183" t="str">
        <f>IF(G2680=Sector!$B$50,Sector!$B$50,IF(G2680=Sector!$B$51,Sector!$B$51,IF(G2680=Sector!$B$53,Sector!$B$53,INDEX(Sector!$E$57:$E$776,MATCH('Energy consumption (raw)'!F2680,Sector!$C$57:$C$776,FALSE)))))</f>
        <v>Buildings</v>
      </c>
      <c r="J2680" s="561">
        <v>4931600</v>
      </c>
      <c r="K2680" s="561">
        <v>4931600</v>
      </c>
      <c r="L2680" s="35"/>
      <c r="M2680" s="35"/>
      <c r="N2680" s="35"/>
      <c r="O2680" s="35"/>
      <c r="P2680" s="35"/>
      <c r="Q2680" s="35"/>
      <c r="R2680" s="35"/>
      <c r="S2680" s="35"/>
      <c r="T2680" s="35"/>
      <c r="U2680" s="35"/>
      <c r="V2680" s="35"/>
      <c r="W2680" s="35"/>
      <c r="X2680" s="35"/>
      <c r="Y2680" s="35"/>
      <c r="Z2680" s="35"/>
      <c r="AA2680" s="35"/>
      <c r="AB2680" s="35"/>
      <c r="AC2680" s="35"/>
      <c r="AD2680" s="35"/>
      <c r="AE2680" s="35"/>
      <c r="AF2680" s="35"/>
      <c r="AG2680" s="561">
        <v>760.9458800000001</v>
      </c>
      <c r="AH2680" s="561">
        <v>749.47</v>
      </c>
      <c r="AI2680" s="290" t="s">
        <v>369</v>
      </c>
      <c r="AJ2680" s="290" t="s">
        <v>398</v>
      </c>
    </row>
    <row r="2681" spans="2:36" x14ac:dyDescent="0.25">
      <c r="B2681" s="554">
        <v>99</v>
      </c>
      <c r="C2681" s="555"/>
      <c r="D2681" s="556"/>
      <c r="E2681" s="290" t="s">
        <v>1003</v>
      </c>
      <c r="F2681" s="290" t="s">
        <v>1028</v>
      </c>
      <c r="G2681" s="290" t="s">
        <v>1005</v>
      </c>
      <c r="H2681" s="183" t="str">
        <f>INDEX(Sector!$D$57:$D$776,MATCH('Energy consumption (raw)'!F2681,Sector!$C$57:$C$776,FALSE))</f>
        <v>Other business support service activities n.e.c</v>
      </c>
      <c r="I2681" s="183" t="str">
        <f>IF(G2681=Sector!$B$50,Sector!$B$50,IF(G2681=Sector!$B$51,Sector!$B$51,IF(G2681=Sector!$B$53,Sector!$B$53,INDEX(Sector!$E$57:$E$776,MATCH('Energy consumption (raw)'!F2681,Sector!$C$57:$C$776,FALSE)))))</f>
        <v>Buildings</v>
      </c>
      <c r="J2681" s="561">
        <v>5445700</v>
      </c>
      <c r="K2681" s="561">
        <v>5445700</v>
      </c>
      <c r="L2681" s="35"/>
      <c r="M2681" s="35"/>
      <c r="N2681" s="35"/>
      <c r="O2681" s="35"/>
      <c r="P2681" s="35"/>
      <c r="Q2681" s="35"/>
      <c r="R2681" s="35"/>
      <c r="S2681" s="35"/>
      <c r="T2681" s="35"/>
      <c r="U2681" s="35"/>
      <c r="V2681" s="35"/>
      <c r="W2681" s="35"/>
      <c r="X2681" s="35"/>
      <c r="Y2681" s="35"/>
      <c r="Z2681" s="35"/>
      <c r="AA2681" s="35"/>
      <c r="AB2681" s="35"/>
      <c r="AC2681" s="35"/>
      <c r="AD2681" s="35"/>
      <c r="AE2681" s="35"/>
      <c r="AF2681" s="35"/>
      <c r="AG2681" s="561">
        <v>840.27151000000003</v>
      </c>
      <c r="AH2681" s="561">
        <v>1216.11545</v>
      </c>
      <c r="AI2681" s="290" t="s">
        <v>369</v>
      </c>
      <c r="AJ2681" s="290" t="s">
        <v>398</v>
      </c>
    </row>
    <row r="2682" spans="2:36" x14ac:dyDescent="0.25">
      <c r="B2682" s="554">
        <v>100</v>
      </c>
      <c r="C2682" s="555"/>
      <c r="D2682" s="556"/>
      <c r="E2682" s="290" t="s">
        <v>1003</v>
      </c>
      <c r="F2682" s="290" t="s">
        <v>338</v>
      </c>
      <c r="G2682" s="290" t="s">
        <v>1005</v>
      </c>
      <c r="H2682" s="183" t="str">
        <f>INDEX(Sector!$D$57:$D$776,MATCH('Energy consumption (raw)'!F2682,Sector!$C$57:$C$776,FALSE))</f>
        <v>Trading in real estate, land use rights belonging to owners, users or renters</v>
      </c>
      <c r="I2682" s="183" t="str">
        <f>IF(G2682=Sector!$B$50,Sector!$B$50,IF(G2682=Sector!$B$51,Sector!$B$51,IF(G2682=Sector!$B$53,Sector!$B$53,INDEX(Sector!$E$57:$E$776,MATCH('Energy consumption (raw)'!F2682,Sector!$C$57:$C$776,FALSE)))))</f>
        <v>Buildings</v>
      </c>
      <c r="J2682" s="561">
        <v>8578554</v>
      </c>
      <c r="K2682" s="561">
        <v>8578554</v>
      </c>
      <c r="L2682" s="35"/>
      <c r="M2682" s="35"/>
      <c r="N2682" s="35"/>
      <c r="O2682" s="35"/>
      <c r="P2682" s="35"/>
      <c r="Q2682" s="35"/>
      <c r="R2682" s="35"/>
      <c r="S2682" s="35"/>
      <c r="T2682" s="35"/>
      <c r="U2682" s="35"/>
      <c r="V2682" s="35"/>
      <c r="W2682" s="35"/>
      <c r="X2682" s="35"/>
      <c r="Y2682" s="35"/>
      <c r="Z2682" s="35"/>
      <c r="AA2682" s="35"/>
      <c r="AB2682" s="35"/>
      <c r="AC2682" s="35"/>
      <c r="AD2682" s="35"/>
      <c r="AE2682" s="35"/>
      <c r="AF2682" s="35"/>
      <c r="AG2682" s="561">
        <v>1323.6708822000001</v>
      </c>
      <c r="AH2682" s="561">
        <v>1520.3469084000001</v>
      </c>
      <c r="AI2682" s="290" t="s">
        <v>369</v>
      </c>
      <c r="AJ2682" s="290" t="s">
        <v>398</v>
      </c>
    </row>
    <row r="2683" spans="2:36" x14ac:dyDescent="0.25">
      <c r="B2683" s="554">
        <v>101</v>
      </c>
      <c r="C2683" s="555"/>
      <c r="D2683" s="556"/>
      <c r="E2683" s="290" t="s">
        <v>1003</v>
      </c>
      <c r="F2683" s="290" t="s">
        <v>455</v>
      </c>
      <c r="G2683" s="290" t="s">
        <v>1005</v>
      </c>
      <c r="H2683" s="183" t="str">
        <f>INDEX(Sector!$D$57:$D$776,MATCH('Energy consumption (raw)'!F2683,Sector!$C$57:$C$776,FALSE))</f>
        <v>Construction of houses of all kinds</v>
      </c>
      <c r="I2683" s="183" t="str">
        <f>IF(G2683=Sector!$B$50,Sector!$B$50,IF(G2683=Sector!$B$51,Sector!$B$51,IF(G2683=Sector!$B$53,Sector!$B$53,INDEX(Sector!$E$57:$E$776,MATCH('Energy consumption (raw)'!F2683,Sector!$C$57:$C$776,FALSE)))))</f>
        <v>Buildings</v>
      </c>
      <c r="J2683" s="561">
        <v>9756475</v>
      </c>
      <c r="K2683" s="561"/>
      <c r="L2683" s="35"/>
      <c r="M2683" s="35"/>
      <c r="N2683" s="35"/>
      <c r="O2683" s="35"/>
      <c r="P2683" s="35"/>
      <c r="Q2683" s="35"/>
      <c r="R2683" s="35"/>
      <c r="S2683" s="35"/>
      <c r="T2683" s="35"/>
      <c r="U2683" s="35"/>
      <c r="V2683" s="35"/>
      <c r="W2683" s="35"/>
      <c r="X2683" s="35"/>
      <c r="Y2683" s="35"/>
      <c r="Z2683" s="35"/>
      <c r="AA2683" s="35"/>
      <c r="AB2683" s="35"/>
      <c r="AC2683" s="35"/>
      <c r="AD2683" s="35"/>
      <c r="AE2683" s="35"/>
      <c r="AF2683" s="35"/>
      <c r="AG2683" s="561">
        <v>1505.4240925000001</v>
      </c>
      <c r="AH2683" s="561">
        <v>1801</v>
      </c>
      <c r="AI2683" s="290" t="s">
        <v>310</v>
      </c>
      <c r="AJ2683" s="290" t="s">
        <v>458</v>
      </c>
    </row>
    <row r="2684" spans="2:36" x14ac:dyDescent="0.25">
      <c r="B2684" s="554">
        <v>102</v>
      </c>
      <c r="C2684" s="555"/>
      <c r="D2684" s="556"/>
      <c r="E2684" s="290" t="s">
        <v>1003</v>
      </c>
      <c r="F2684" s="290" t="s">
        <v>1033</v>
      </c>
      <c r="G2684" s="290" t="s">
        <v>1005</v>
      </c>
      <c r="H2684" s="183" t="str">
        <f>INDEX(Sector!$D$57:$D$776,MATCH('Energy consumption (raw)'!F2684,Sector!$C$57:$C$776,FALSE))</f>
        <v>Remaining other personal service activities n.e.c</v>
      </c>
      <c r="I2684" s="183" t="str">
        <f>IF(G2684=Sector!$B$50,Sector!$B$50,IF(G2684=Sector!$B$51,Sector!$B$51,IF(G2684=Sector!$B$53,Sector!$B$53,INDEX(Sector!$E$57:$E$776,MATCH('Energy consumption (raw)'!F2684,Sector!$C$57:$C$776,FALSE)))))</f>
        <v>Buildings</v>
      </c>
      <c r="J2684" s="561"/>
      <c r="K2684" s="561"/>
      <c r="L2684" s="35"/>
      <c r="M2684" s="35"/>
      <c r="N2684" s="35"/>
      <c r="O2684" s="35"/>
      <c r="P2684" s="35"/>
      <c r="Q2684" s="35"/>
      <c r="R2684" s="35"/>
      <c r="S2684" s="35"/>
      <c r="T2684" s="35"/>
      <c r="U2684" s="35"/>
      <c r="V2684" s="35"/>
      <c r="W2684" s="35"/>
      <c r="X2684" s="35"/>
      <c r="Y2684" s="35"/>
      <c r="Z2684" s="35"/>
      <c r="AA2684" s="35"/>
      <c r="AB2684" s="35"/>
      <c r="AC2684" s="35"/>
      <c r="AD2684" s="35"/>
      <c r="AE2684" s="35"/>
      <c r="AF2684" s="35"/>
      <c r="AG2684" s="561">
        <v>535</v>
      </c>
      <c r="AH2684" s="561"/>
      <c r="AI2684" s="290" t="s">
        <v>310</v>
      </c>
      <c r="AJ2684" s="290" t="s">
        <v>458</v>
      </c>
    </row>
    <row r="2685" spans="2:36" x14ac:dyDescent="0.25">
      <c r="B2685" s="554">
        <v>103</v>
      </c>
      <c r="C2685" s="555"/>
      <c r="D2685" s="556"/>
      <c r="E2685" s="290" t="s">
        <v>1003</v>
      </c>
      <c r="F2685" s="290" t="s">
        <v>1034</v>
      </c>
      <c r="G2685" s="290" t="s">
        <v>1005</v>
      </c>
      <c r="H2685" s="183" t="str">
        <f>INDEX(Sector!$D$57:$D$776,MATCH('Energy consumption (raw)'!F2685,Sector!$C$57:$C$776,FALSE))</f>
        <v>Other retail not elsewhere classified</v>
      </c>
      <c r="I2685" s="183" t="str">
        <f>IF(G2685=Sector!$B$50,Sector!$B$50,IF(G2685=Sector!$B$51,Sector!$B$51,IF(G2685=Sector!$B$53,Sector!$B$53,INDEX(Sector!$E$57:$E$776,MATCH('Energy consumption (raw)'!F2685,Sector!$C$57:$C$776,FALSE)))))</f>
        <v>Buildings</v>
      </c>
      <c r="J2685" s="561">
        <v>3631045</v>
      </c>
      <c r="K2685" s="561"/>
      <c r="L2685" s="35"/>
      <c r="M2685" s="35"/>
      <c r="N2685" s="35"/>
      <c r="O2685" s="35"/>
      <c r="P2685" s="35"/>
      <c r="Q2685" s="35"/>
      <c r="R2685" s="35"/>
      <c r="S2685" s="35"/>
      <c r="T2685" s="35"/>
      <c r="U2685" s="35"/>
      <c r="V2685" s="35"/>
      <c r="W2685" s="35"/>
      <c r="X2685" s="35"/>
      <c r="Y2685" s="35"/>
      <c r="Z2685" s="35"/>
      <c r="AA2685" s="35"/>
      <c r="AB2685" s="35"/>
      <c r="AC2685" s="35"/>
      <c r="AD2685" s="35"/>
      <c r="AE2685" s="35"/>
      <c r="AF2685" s="35"/>
      <c r="AG2685" s="561">
        <v>560.27024349999999</v>
      </c>
      <c r="AH2685" s="561">
        <v>612</v>
      </c>
      <c r="AI2685" s="290" t="s">
        <v>369</v>
      </c>
      <c r="AJ2685" s="290" t="s">
        <v>458</v>
      </c>
    </row>
    <row r="2686" spans="2:36" x14ac:dyDescent="0.25">
      <c r="B2686" s="554">
        <v>104</v>
      </c>
      <c r="C2686" s="555"/>
      <c r="D2686" s="556"/>
      <c r="E2686" s="290" t="s">
        <v>1003</v>
      </c>
      <c r="F2686" s="290" t="s">
        <v>512</v>
      </c>
      <c r="G2686" s="290" t="s">
        <v>1005</v>
      </c>
      <c r="H2686" s="183" t="str">
        <f>INDEX(Sector!$D$57:$D$776,MATCH('Energy consumption (raw)'!F2686,Sector!$C$57:$C$776,FALSE))</f>
        <v>Construction of civil engineering works</v>
      </c>
      <c r="I2686" s="183" t="str">
        <f>IF(G2686=Sector!$B$50,Sector!$B$50,IF(G2686=Sector!$B$51,Sector!$B$51,IF(G2686=Sector!$B$53,Sector!$B$53,INDEX(Sector!$E$57:$E$776,MATCH('Energy consumption (raw)'!F2686,Sector!$C$57:$C$776,FALSE)))))</f>
        <v>Buildings</v>
      </c>
      <c r="J2686" s="561"/>
      <c r="K2686" s="561">
        <v>6500000</v>
      </c>
      <c r="L2686" s="561"/>
      <c r="M2686" s="561"/>
      <c r="N2686" s="561"/>
      <c r="O2686" s="561"/>
      <c r="P2686" s="561"/>
      <c r="Q2686" s="561"/>
      <c r="R2686" s="561"/>
      <c r="S2686" s="561"/>
      <c r="T2686" s="561"/>
      <c r="U2686" s="561"/>
      <c r="V2686" s="561"/>
      <c r="W2686" s="561"/>
      <c r="X2686" s="561"/>
      <c r="Y2686" s="561"/>
      <c r="Z2686" s="561"/>
      <c r="AA2686" s="561"/>
      <c r="AB2686" s="561"/>
      <c r="AC2686" s="561"/>
      <c r="AD2686" s="561"/>
      <c r="AE2686" s="561"/>
      <c r="AF2686" s="561"/>
      <c r="AG2686" s="561">
        <v>1002.95</v>
      </c>
      <c r="AH2686" s="561">
        <v>1111</v>
      </c>
      <c r="AI2686" s="290" t="s">
        <v>310</v>
      </c>
      <c r="AJ2686" s="290" t="s">
        <v>379</v>
      </c>
    </row>
    <row r="2687" spans="2:36" x14ac:dyDescent="0.25">
      <c r="B2687" s="554">
        <v>105</v>
      </c>
      <c r="C2687" s="555"/>
      <c r="D2687" s="556"/>
      <c r="E2687" s="290" t="s">
        <v>1003</v>
      </c>
      <c r="F2687" s="290" t="s">
        <v>512</v>
      </c>
      <c r="G2687" s="290" t="s">
        <v>1005</v>
      </c>
      <c r="H2687" s="183" t="str">
        <f>INDEX(Sector!$D$57:$D$776,MATCH('Energy consumption (raw)'!F2687,Sector!$C$57:$C$776,FALSE))</f>
        <v>Construction of civil engineering works</v>
      </c>
      <c r="I2687" s="183" t="str">
        <f>IF(G2687=Sector!$B$50,Sector!$B$50,IF(G2687=Sector!$B$51,Sector!$B$51,IF(G2687=Sector!$B$53,Sector!$B$53,INDEX(Sector!$E$57:$E$776,MATCH('Energy consumption (raw)'!F2687,Sector!$C$57:$C$776,FALSE)))))</f>
        <v>Buildings</v>
      </c>
      <c r="J2687" s="561"/>
      <c r="K2687" s="561">
        <v>6368843.9500000002</v>
      </c>
      <c r="L2687" s="561"/>
      <c r="M2687" s="561"/>
      <c r="N2687" s="561"/>
      <c r="O2687" s="561"/>
      <c r="P2687" s="561"/>
      <c r="Q2687" s="561"/>
      <c r="R2687" s="561"/>
      <c r="S2687" s="561"/>
      <c r="T2687" s="561"/>
      <c r="U2687" s="561"/>
      <c r="V2687" s="561"/>
      <c r="W2687" s="561"/>
      <c r="X2687" s="561"/>
      <c r="Y2687" s="561"/>
      <c r="Z2687" s="561"/>
      <c r="AA2687" s="561"/>
      <c r="AB2687" s="561"/>
      <c r="AC2687" s="561"/>
      <c r="AD2687" s="561"/>
      <c r="AE2687" s="561"/>
      <c r="AF2687" s="561"/>
      <c r="AG2687" s="561">
        <v>982.71262148500011</v>
      </c>
      <c r="AH2687" s="561">
        <v>4470.3</v>
      </c>
      <c r="AI2687" s="290" t="s">
        <v>310</v>
      </c>
      <c r="AJ2687" s="290" t="s">
        <v>379</v>
      </c>
    </row>
    <row r="2688" spans="2:36" x14ac:dyDescent="0.25">
      <c r="B2688" s="554">
        <v>106</v>
      </c>
      <c r="C2688" s="555"/>
      <c r="D2688" s="556"/>
      <c r="E2688" s="290" t="s">
        <v>1003</v>
      </c>
      <c r="F2688" s="290" t="s">
        <v>984</v>
      </c>
      <c r="G2688" s="290" t="s">
        <v>1005</v>
      </c>
      <c r="H2688" s="183" t="str">
        <f>INDEX(Sector!$D$57:$D$776,MATCH('Energy consumption (raw)'!F2688,Sector!$C$57:$C$776,FALSE))</f>
        <v>Activities of Hospitals</v>
      </c>
      <c r="I2688" s="183" t="str">
        <f>IF(G2688=Sector!$B$50,Sector!$B$50,IF(G2688=Sector!$B$51,Sector!$B$51,IF(G2688=Sector!$B$53,Sector!$B$53,INDEX(Sector!$E$57:$E$776,MATCH('Energy consumption (raw)'!F2688,Sector!$C$57:$C$776,FALSE)))))</f>
        <v>Buildings</v>
      </c>
      <c r="J2688" s="561">
        <v>5600360</v>
      </c>
      <c r="K2688" s="561">
        <v>5600360</v>
      </c>
      <c r="L2688" s="561"/>
      <c r="M2688" s="561"/>
      <c r="N2688" s="561"/>
      <c r="O2688" s="561"/>
      <c r="P2688" s="561"/>
      <c r="Q2688" s="561"/>
      <c r="R2688" s="561"/>
      <c r="S2688" s="561"/>
      <c r="T2688" s="561"/>
      <c r="U2688" s="561"/>
      <c r="V2688" s="561"/>
      <c r="W2688" s="561"/>
      <c r="X2688" s="561"/>
      <c r="Y2688" s="561"/>
      <c r="Z2688" s="561"/>
      <c r="AA2688" s="561"/>
      <c r="AB2688" s="561"/>
      <c r="AC2688" s="561"/>
      <c r="AD2688" s="561"/>
      <c r="AE2688" s="561"/>
      <c r="AF2688" s="561"/>
      <c r="AG2688" s="561">
        <v>864.13554800000009</v>
      </c>
      <c r="AH2688" s="561"/>
      <c r="AI2688" s="290" t="s">
        <v>310</v>
      </c>
      <c r="AJ2688" s="290" t="s">
        <v>379</v>
      </c>
    </row>
    <row r="2689" spans="2:36" x14ac:dyDescent="0.25">
      <c r="B2689" s="554">
        <v>107</v>
      </c>
      <c r="C2689" s="555"/>
      <c r="D2689" s="556"/>
      <c r="E2689" s="290" t="s">
        <v>1035</v>
      </c>
      <c r="F2689" s="290" t="s">
        <v>1010</v>
      </c>
      <c r="G2689" s="290" t="s">
        <v>1005</v>
      </c>
      <c r="H2689" s="183" t="str">
        <f>INDEX(Sector!$D$57:$D$776,MATCH('Energy consumption (raw)'!F2689,Sector!$C$57:$C$776,FALSE))</f>
        <v>Hotel</v>
      </c>
      <c r="I2689" s="183" t="str">
        <f>IF(G2689=Sector!$B$50,Sector!$B$50,IF(G2689=Sector!$B$51,Sector!$B$51,IF(G2689=Sector!$B$53,Sector!$B$53,INDEX(Sector!$E$57:$E$776,MATCH('Energy consumption (raw)'!F2689,Sector!$C$57:$C$776,FALSE)))))</f>
        <v>Buildings</v>
      </c>
      <c r="J2689" s="561">
        <v>5419156</v>
      </c>
      <c r="K2689" s="561">
        <v>5419156</v>
      </c>
      <c r="L2689" s="561"/>
      <c r="M2689" s="561"/>
      <c r="N2689" s="561"/>
      <c r="O2689" s="561"/>
      <c r="P2689" s="561"/>
      <c r="Q2689" s="561"/>
      <c r="R2689" s="561"/>
      <c r="S2689" s="561">
        <v>442736</v>
      </c>
      <c r="T2689" s="561"/>
      <c r="U2689" s="561"/>
      <c r="V2689" s="561"/>
      <c r="W2689" s="561">
        <v>8925</v>
      </c>
      <c r="X2689" s="561">
        <v>6.6000000000000005E-5</v>
      </c>
      <c r="Y2689" s="561"/>
      <c r="Z2689" s="561"/>
      <c r="AA2689" s="561"/>
      <c r="AB2689" s="561"/>
      <c r="AC2689" s="561"/>
      <c r="AD2689" s="561"/>
      <c r="AE2689" s="561"/>
      <c r="AF2689" s="561"/>
      <c r="AG2689" s="561">
        <v>1233.2506008000003</v>
      </c>
      <c r="AH2689" s="561">
        <v>1833</v>
      </c>
      <c r="AI2689" s="290" t="s">
        <v>310</v>
      </c>
      <c r="AJ2689" s="290" t="s">
        <v>311</v>
      </c>
    </row>
    <row r="2690" spans="2:36" x14ac:dyDescent="0.25">
      <c r="B2690" s="554">
        <v>108</v>
      </c>
      <c r="C2690" s="555"/>
      <c r="D2690" s="556"/>
      <c r="E2690" s="290" t="s">
        <v>1035</v>
      </c>
      <c r="F2690" s="290" t="s">
        <v>984</v>
      </c>
      <c r="G2690" s="290" t="s">
        <v>1005</v>
      </c>
      <c r="H2690" s="183" t="str">
        <f>INDEX(Sector!$D$57:$D$776,MATCH('Energy consumption (raw)'!F2690,Sector!$C$57:$C$776,FALSE))</f>
        <v>Activities of Hospitals</v>
      </c>
      <c r="I2690" s="183" t="str">
        <f>IF(G2690=Sector!$B$50,Sector!$B$50,IF(G2690=Sector!$B$51,Sector!$B$51,IF(G2690=Sector!$B$53,Sector!$B$53,INDEX(Sector!$E$57:$E$776,MATCH('Energy consumption (raw)'!F2690,Sector!$C$57:$C$776,FALSE)))))</f>
        <v>Buildings</v>
      </c>
      <c r="J2690" s="561"/>
      <c r="K2690" s="561">
        <v>5459279</v>
      </c>
      <c r="L2690" s="561"/>
      <c r="M2690" s="561"/>
      <c r="N2690" s="561"/>
      <c r="O2690" s="561"/>
      <c r="P2690" s="561"/>
      <c r="Q2690" s="561">
        <v>770</v>
      </c>
      <c r="R2690" s="561"/>
      <c r="S2690" s="561">
        <v>3766</v>
      </c>
      <c r="T2690" s="561"/>
      <c r="U2690" s="561"/>
      <c r="V2690" s="561"/>
      <c r="W2690" s="561">
        <v>1226500</v>
      </c>
      <c r="X2690" s="561"/>
      <c r="Y2690" s="561"/>
      <c r="Z2690" s="561"/>
      <c r="AA2690" s="561"/>
      <c r="AB2690" s="561"/>
      <c r="AC2690" s="561"/>
      <c r="AD2690" s="561"/>
      <c r="AE2690" s="561"/>
      <c r="AF2690" s="561"/>
      <c r="AG2690" s="561">
        <v>2248.6758297000001</v>
      </c>
      <c r="AH2690" s="561">
        <v>870</v>
      </c>
      <c r="AI2690" s="290" t="s">
        <v>310</v>
      </c>
      <c r="AJ2690" s="290" t="s">
        <v>311</v>
      </c>
    </row>
    <row r="2691" spans="2:36" x14ac:dyDescent="0.25">
      <c r="B2691" s="554">
        <v>109</v>
      </c>
      <c r="C2691" s="555"/>
      <c r="D2691" s="556"/>
      <c r="E2691" s="290" t="s">
        <v>1035</v>
      </c>
      <c r="F2691" s="290" t="s">
        <v>1036</v>
      </c>
      <c r="G2691" s="290" t="s">
        <v>1005</v>
      </c>
      <c r="H2691" s="183" t="str">
        <f>INDEX(Sector!$D$57:$D$776,MATCH('Energy consumption (raw)'!F2691,Sector!$C$57:$C$776,FALSE))</f>
        <v>Construction of public works</v>
      </c>
      <c r="I2691" s="183" t="str">
        <f>IF(G2691=Sector!$B$50,Sector!$B$50,IF(G2691=Sector!$B$51,Sector!$B$51,IF(G2691=Sector!$B$53,Sector!$B$53,INDEX(Sector!$E$57:$E$776,MATCH('Energy consumption (raw)'!F2691,Sector!$C$57:$C$776,FALSE)))))</f>
        <v>Buildings</v>
      </c>
      <c r="J2691" s="561">
        <v>7903451</v>
      </c>
      <c r="K2691" s="561">
        <v>3744404</v>
      </c>
      <c r="L2691" s="561"/>
      <c r="M2691" s="561"/>
      <c r="N2691" s="561"/>
      <c r="O2691" s="561"/>
      <c r="P2691" s="561"/>
      <c r="Q2691" s="561"/>
      <c r="R2691" s="561"/>
      <c r="S2691" s="561"/>
      <c r="T2691" s="561"/>
      <c r="U2691" s="561"/>
      <c r="V2691" s="561"/>
      <c r="W2691" s="561"/>
      <c r="X2691" s="561"/>
      <c r="Y2691" s="561"/>
      <c r="Z2691" s="561"/>
      <c r="AA2691" s="561"/>
      <c r="AB2691" s="561"/>
      <c r="AC2691" s="561"/>
      <c r="AD2691" s="561"/>
      <c r="AE2691" s="561"/>
      <c r="AF2691" s="561"/>
      <c r="AG2691" s="561">
        <v>577.76153720000002</v>
      </c>
      <c r="AH2691" s="561">
        <v>775</v>
      </c>
      <c r="AI2691" s="290" t="s">
        <v>310</v>
      </c>
      <c r="AJ2691" s="290" t="s">
        <v>311</v>
      </c>
    </row>
    <row r="2692" spans="2:36" x14ac:dyDescent="0.25">
      <c r="B2692" s="554">
        <v>110</v>
      </c>
      <c r="C2692" s="555"/>
      <c r="D2692" s="556"/>
      <c r="E2692" s="290" t="s">
        <v>1035</v>
      </c>
      <c r="F2692" s="290" t="s">
        <v>1010</v>
      </c>
      <c r="G2692" s="290" t="s">
        <v>1005</v>
      </c>
      <c r="H2692" s="183" t="str">
        <f>INDEX(Sector!$D$57:$D$776,MATCH('Energy consumption (raw)'!F2692,Sector!$C$57:$C$776,FALSE))</f>
        <v>Hotel</v>
      </c>
      <c r="I2692" s="183" t="str">
        <f>IF(G2692=Sector!$B$50,Sector!$B$50,IF(G2692=Sector!$B$51,Sector!$B$51,IF(G2692=Sector!$B$53,Sector!$B$53,INDEX(Sector!$E$57:$E$776,MATCH('Energy consumption (raw)'!F2692,Sector!$C$57:$C$776,FALSE)))))</f>
        <v>Buildings</v>
      </c>
      <c r="J2692" s="561">
        <v>5136731</v>
      </c>
      <c r="K2692" s="561">
        <v>5139156</v>
      </c>
      <c r="L2692" s="290"/>
      <c r="M2692" s="290"/>
      <c r="N2692" s="290"/>
      <c r="O2692" s="290"/>
      <c r="P2692" s="290"/>
      <c r="Q2692" s="290"/>
      <c r="R2692" s="290"/>
      <c r="S2692" s="290">
        <v>456132</v>
      </c>
      <c r="T2692" s="290"/>
      <c r="U2692" s="290"/>
      <c r="V2692" s="290"/>
      <c r="W2692" s="290">
        <v>20814</v>
      </c>
      <c r="X2692" s="290"/>
      <c r="Y2692" s="290">
        <v>6</v>
      </c>
      <c r="Z2692" s="290"/>
      <c r="AA2692" s="290"/>
      <c r="AB2692" s="290"/>
      <c r="AC2692" s="290"/>
      <c r="AD2692" s="290"/>
      <c r="AE2692" s="290"/>
      <c r="AF2692" s="290"/>
      <c r="AG2692" s="561">
        <v>1218.1835507999999</v>
      </c>
      <c r="AH2692" s="561">
        <v>1198</v>
      </c>
      <c r="AI2692" s="290" t="s">
        <v>310</v>
      </c>
      <c r="AJ2692" s="290" t="s">
        <v>311</v>
      </c>
    </row>
    <row r="2693" spans="2:36" x14ac:dyDescent="0.25">
      <c r="B2693" s="554">
        <v>111</v>
      </c>
      <c r="C2693" s="555"/>
      <c r="D2693" s="556"/>
      <c r="E2693" s="290" t="s">
        <v>1035</v>
      </c>
      <c r="F2693" s="290" t="s">
        <v>1010</v>
      </c>
      <c r="G2693" s="290" t="s">
        <v>1005</v>
      </c>
      <c r="H2693" s="183" t="str">
        <f>INDEX(Sector!$D$57:$D$776,MATCH('Energy consumption (raw)'!F2693,Sector!$C$57:$C$776,FALSE))</f>
        <v>Hotel</v>
      </c>
      <c r="I2693" s="183" t="str">
        <f>IF(G2693=Sector!$B$50,Sector!$B$50,IF(G2693=Sector!$B$51,Sector!$B$51,IF(G2693=Sector!$B$53,Sector!$B$53,INDEX(Sector!$E$57:$E$776,MATCH('Energy consumption (raw)'!F2693,Sector!$C$57:$C$776,FALSE)))))</f>
        <v>Buildings</v>
      </c>
      <c r="J2693" s="561">
        <v>5717334</v>
      </c>
      <c r="K2693" s="561">
        <v>5717334</v>
      </c>
      <c r="L2693" s="290"/>
      <c r="M2693" s="290"/>
      <c r="N2693" s="290"/>
      <c r="O2693" s="290"/>
      <c r="P2693" s="290"/>
      <c r="Q2693" s="290"/>
      <c r="R2693" s="290">
        <v>67</v>
      </c>
      <c r="S2693" s="290"/>
      <c r="T2693" s="290"/>
      <c r="U2693" s="290"/>
      <c r="V2693" s="290"/>
      <c r="W2693" s="290"/>
      <c r="X2693" s="290"/>
      <c r="Y2693" s="290"/>
      <c r="Z2693" s="290"/>
      <c r="AA2693" s="290"/>
      <c r="AB2693" s="290"/>
      <c r="AC2693" s="290"/>
      <c r="AD2693" s="290"/>
      <c r="AE2693" s="290"/>
      <c r="AF2693" s="290"/>
      <c r="AG2693" s="561">
        <v>950.52463620000015</v>
      </c>
      <c r="AH2693" s="561">
        <v>1148</v>
      </c>
      <c r="AI2693" s="290" t="s">
        <v>310</v>
      </c>
      <c r="AJ2693" s="290" t="s">
        <v>311</v>
      </c>
    </row>
    <row r="2694" spans="2:36" x14ac:dyDescent="0.25">
      <c r="B2694" s="554">
        <v>112</v>
      </c>
      <c r="C2694" s="555"/>
      <c r="D2694" s="556"/>
      <c r="E2694" s="290" t="s">
        <v>1035</v>
      </c>
      <c r="F2694" s="290" t="s">
        <v>1010</v>
      </c>
      <c r="G2694" s="290" t="s">
        <v>1005</v>
      </c>
      <c r="H2694" s="183" t="str">
        <f>INDEX(Sector!$D$57:$D$776,MATCH('Energy consumption (raw)'!F2694,Sector!$C$57:$C$776,FALSE))</f>
        <v>Hotel</v>
      </c>
      <c r="I2694" s="183" t="str">
        <f>IF(G2694=Sector!$B$50,Sector!$B$50,IF(G2694=Sector!$B$51,Sector!$B$51,IF(G2694=Sector!$B$53,Sector!$B$53,INDEX(Sector!$E$57:$E$776,MATCH('Energy consumption (raw)'!F2694,Sector!$C$57:$C$776,FALSE)))))</f>
        <v>Buildings</v>
      </c>
      <c r="J2694" s="561">
        <v>4250825</v>
      </c>
      <c r="K2694" s="561">
        <v>4250825</v>
      </c>
      <c r="L2694" s="290"/>
      <c r="M2694" s="290"/>
      <c r="N2694" s="290"/>
      <c r="O2694" s="290"/>
      <c r="P2694" s="290"/>
      <c r="Q2694" s="290"/>
      <c r="R2694" s="290"/>
      <c r="S2694" s="290"/>
      <c r="T2694" s="290"/>
      <c r="U2694" s="290"/>
      <c r="V2694" s="290"/>
      <c r="W2694" s="290"/>
      <c r="X2694" s="290"/>
      <c r="Y2694" s="290"/>
      <c r="Z2694" s="290"/>
      <c r="AA2694" s="290"/>
      <c r="AB2694" s="290"/>
      <c r="AC2694" s="290"/>
      <c r="AD2694" s="290"/>
      <c r="AE2694" s="290"/>
      <c r="AF2694" s="290"/>
      <c r="AG2694" s="561">
        <v>655.90229750000003</v>
      </c>
      <c r="AH2694" s="561">
        <v>1009</v>
      </c>
      <c r="AI2694" s="290" t="s">
        <v>310</v>
      </c>
      <c r="AJ2694" s="290" t="s">
        <v>311</v>
      </c>
    </row>
    <row r="2695" spans="2:36" x14ac:dyDescent="0.25">
      <c r="B2695" s="554">
        <v>113</v>
      </c>
      <c r="C2695" s="555"/>
      <c r="D2695" s="556"/>
      <c r="E2695" s="290" t="s">
        <v>1035</v>
      </c>
      <c r="F2695" s="290" t="s">
        <v>1037</v>
      </c>
      <c r="G2695" s="290" t="s">
        <v>1005</v>
      </c>
      <c r="H2695" s="183" t="str">
        <f>INDEX(Sector!$D$57:$D$776,MATCH('Energy consumption (raw)'!F2695,Sector!$C$57:$C$776,FALSE))</f>
        <v>shopping mall</v>
      </c>
      <c r="I2695" s="183" t="str">
        <f>IF(G2695=Sector!$B$50,Sector!$B$50,IF(G2695=Sector!$B$51,Sector!$B$51,IF(G2695=Sector!$B$53,Sector!$B$53,INDEX(Sector!$E$57:$E$776,MATCH('Energy consumption (raw)'!F2695,Sector!$C$57:$C$776,FALSE)))))</f>
        <v>Buildings</v>
      </c>
      <c r="J2695" s="561">
        <v>4738910</v>
      </c>
      <c r="K2695" s="561">
        <v>4738910</v>
      </c>
      <c r="L2695" s="290"/>
      <c r="M2695" s="290"/>
      <c r="N2695" s="290"/>
      <c r="O2695" s="290"/>
      <c r="P2695" s="290"/>
      <c r="Q2695" s="290"/>
      <c r="R2695" s="290"/>
      <c r="S2695" s="290"/>
      <c r="T2695" s="290"/>
      <c r="U2695" s="290"/>
      <c r="V2695" s="290"/>
      <c r="W2695" s="290"/>
      <c r="X2695" s="290"/>
      <c r="Y2695" s="290"/>
      <c r="Z2695" s="290"/>
      <c r="AA2695" s="290"/>
      <c r="AB2695" s="290"/>
      <c r="AC2695" s="290"/>
      <c r="AD2695" s="290"/>
      <c r="AE2695" s="290"/>
      <c r="AF2695" s="290"/>
      <c r="AG2695" s="561">
        <v>731.21381300000007</v>
      </c>
      <c r="AH2695" s="561">
        <v>847</v>
      </c>
      <c r="AI2695" s="290" t="s">
        <v>310</v>
      </c>
      <c r="AJ2695" s="290" t="s">
        <v>311</v>
      </c>
    </row>
    <row r="2696" spans="2:36" x14ac:dyDescent="0.25">
      <c r="B2696" s="554">
        <v>114</v>
      </c>
      <c r="C2696" s="555"/>
      <c r="D2696" s="556"/>
      <c r="E2696" s="290" t="s">
        <v>1035</v>
      </c>
      <c r="F2696" s="290" t="s">
        <v>1038</v>
      </c>
      <c r="G2696" s="290" t="s">
        <v>1005</v>
      </c>
      <c r="H2696" s="183" t="str">
        <f>INDEX(Sector!$D$57:$D$776,MATCH('Energy consumption (raw)'!F2696,Sector!$C$57:$C$776,FALSE))</f>
        <v>Retail in supermarkets, commercial centers</v>
      </c>
      <c r="I2696" s="183" t="str">
        <f>IF(G2696=Sector!$B$50,Sector!$B$50,IF(G2696=Sector!$B$51,Sector!$B$51,IF(G2696=Sector!$B$53,Sector!$B$53,INDEX(Sector!$E$57:$E$776,MATCH('Energy consumption (raw)'!F2696,Sector!$C$57:$C$776,FALSE)))))</f>
        <v>Buildings</v>
      </c>
      <c r="J2696" s="561">
        <v>5692520</v>
      </c>
      <c r="K2696" s="561">
        <v>5692520</v>
      </c>
      <c r="L2696" s="290"/>
      <c r="M2696" s="290"/>
      <c r="N2696" s="290"/>
      <c r="O2696" s="290"/>
      <c r="P2696" s="290"/>
      <c r="Q2696" s="290"/>
      <c r="R2696" s="290"/>
      <c r="S2696" s="290">
        <v>5560</v>
      </c>
      <c r="T2696" s="290"/>
      <c r="U2696" s="290"/>
      <c r="V2696" s="290"/>
      <c r="W2696" s="290"/>
      <c r="X2696" s="290"/>
      <c r="Y2696" s="290"/>
      <c r="Z2696" s="290"/>
      <c r="AA2696" s="290"/>
      <c r="AB2696" s="290"/>
      <c r="AC2696" s="290"/>
      <c r="AD2696" s="290"/>
      <c r="AE2696" s="290"/>
      <c r="AF2696" s="290"/>
      <c r="AG2696" s="561">
        <v>883.24863600000003</v>
      </c>
      <c r="AH2696" s="561">
        <v>1042</v>
      </c>
      <c r="AI2696" s="290" t="s">
        <v>310</v>
      </c>
      <c r="AJ2696" s="290" t="s">
        <v>311</v>
      </c>
    </row>
    <row r="2697" spans="2:36" x14ac:dyDescent="0.25">
      <c r="B2697" s="554">
        <v>115</v>
      </c>
      <c r="C2697" s="555"/>
      <c r="D2697" s="556"/>
      <c r="E2697" s="290" t="s">
        <v>1035</v>
      </c>
      <c r="F2697" s="290" t="s">
        <v>1010</v>
      </c>
      <c r="G2697" s="290" t="s">
        <v>1005</v>
      </c>
      <c r="H2697" s="183" t="str">
        <f>INDEX(Sector!$D$57:$D$776,MATCH('Energy consumption (raw)'!F2697,Sector!$C$57:$C$776,FALSE))</f>
        <v>Hotel</v>
      </c>
      <c r="I2697" s="183" t="str">
        <f>IF(G2697=Sector!$B$50,Sector!$B$50,IF(G2697=Sector!$B$51,Sector!$B$51,IF(G2697=Sector!$B$53,Sector!$B$53,INDEX(Sector!$E$57:$E$776,MATCH('Energy consumption (raw)'!F2697,Sector!$C$57:$C$776,FALSE)))))</f>
        <v>Buildings</v>
      </c>
      <c r="J2697" s="561">
        <v>2841468</v>
      </c>
      <c r="K2697" s="561">
        <v>2800000</v>
      </c>
      <c r="L2697" s="290"/>
      <c r="M2697" s="290"/>
      <c r="N2697" s="290">
        <v>350</v>
      </c>
      <c r="O2697" s="290"/>
      <c r="P2697" s="290"/>
      <c r="Q2697" s="290"/>
      <c r="R2697" s="290"/>
      <c r="S2697" s="290">
        <v>1700</v>
      </c>
      <c r="T2697" s="290"/>
      <c r="U2697" s="290"/>
      <c r="V2697" s="290"/>
      <c r="W2697" s="290"/>
      <c r="X2697" s="290"/>
      <c r="Y2697" s="290">
        <v>1.9</v>
      </c>
      <c r="Z2697" s="290"/>
      <c r="AA2697" s="290"/>
      <c r="AB2697" s="290"/>
      <c r="AC2697" s="290"/>
      <c r="AD2697" s="290"/>
      <c r="AE2697" s="290"/>
      <c r="AF2697" s="290"/>
      <c r="AG2697" s="561">
        <v>680.60699999999997</v>
      </c>
      <c r="AH2697" s="561">
        <v>743</v>
      </c>
      <c r="AI2697" s="290" t="s">
        <v>310</v>
      </c>
      <c r="AJ2697" s="290" t="s">
        <v>311</v>
      </c>
    </row>
    <row r="2698" spans="2:36" x14ac:dyDescent="0.25">
      <c r="B2698" s="554">
        <v>116</v>
      </c>
      <c r="C2698" s="555"/>
      <c r="D2698" s="556"/>
      <c r="E2698" s="290" t="s">
        <v>1035</v>
      </c>
      <c r="F2698" s="290" t="s">
        <v>984</v>
      </c>
      <c r="G2698" s="290" t="s">
        <v>1005</v>
      </c>
      <c r="H2698" s="183" t="str">
        <f>INDEX(Sector!$D$57:$D$776,MATCH('Energy consumption (raw)'!F2698,Sector!$C$57:$C$776,FALSE))</f>
        <v>Activities of Hospitals</v>
      </c>
      <c r="I2698" s="183" t="str">
        <f>IF(G2698=Sector!$B$50,Sector!$B$50,IF(G2698=Sector!$B$51,Sector!$B$51,IF(G2698=Sector!$B$53,Sector!$B$53,INDEX(Sector!$E$57:$E$776,MATCH('Energy consumption (raw)'!F2698,Sector!$C$57:$C$776,FALSE)))))</f>
        <v>Buildings</v>
      </c>
      <c r="J2698" s="561">
        <v>5374928</v>
      </c>
      <c r="K2698" s="561">
        <v>5136205</v>
      </c>
      <c r="L2698" s="290"/>
      <c r="M2698" s="290"/>
      <c r="N2698" s="290"/>
      <c r="O2698" s="290"/>
      <c r="P2698" s="290"/>
      <c r="Q2698" s="290"/>
      <c r="R2698" s="290"/>
      <c r="S2698" s="290"/>
      <c r="T2698" s="290"/>
      <c r="U2698" s="290"/>
      <c r="V2698" s="290"/>
      <c r="W2698" s="290"/>
      <c r="X2698" s="290"/>
      <c r="Y2698" s="290"/>
      <c r="Z2698" s="290"/>
      <c r="AA2698" s="290"/>
      <c r="AB2698" s="290"/>
      <c r="AC2698" s="290"/>
      <c r="AD2698" s="290"/>
      <c r="AE2698" s="290"/>
      <c r="AF2698" s="290"/>
      <c r="AG2698" s="561">
        <v>792.51643150000007</v>
      </c>
      <c r="AH2698" s="561">
        <v>833</v>
      </c>
      <c r="AI2698" s="290" t="s">
        <v>310</v>
      </c>
      <c r="AJ2698" s="290" t="s">
        <v>311</v>
      </c>
    </row>
    <row r="2699" spans="2:36" x14ac:dyDescent="0.25">
      <c r="B2699" s="554">
        <v>117</v>
      </c>
      <c r="C2699" s="555"/>
      <c r="D2699" s="556"/>
      <c r="E2699" s="290" t="s">
        <v>1003</v>
      </c>
      <c r="F2699" s="290" t="s">
        <v>1039</v>
      </c>
      <c r="G2699" s="290" t="s">
        <v>1005</v>
      </c>
      <c r="H2699" s="183" t="str">
        <f>INDEX(Sector!$D$57:$D$776,MATCH('Energy consumption (raw)'!F2699,Sector!$C$57:$C$776,FALSE))</f>
        <v>Warehousing and supporting activities for transportation</v>
      </c>
      <c r="I2699" s="183" t="str">
        <f>IF(G2699=Sector!$B$50,Sector!$B$50,IF(G2699=Sector!$B$51,Sector!$B$51,IF(G2699=Sector!$B$53,Sector!$B$53,INDEX(Sector!$E$57:$E$776,MATCH('Energy consumption (raw)'!F2699,Sector!$C$57:$C$776,FALSE)))))</f>
        <v>Buildings</v>
      </c>
      <c r="J2699" s="561">
        <v>5362333</v>
      </c>
      <c r="K2699" s="561">
        <v>5207887</v>
      </c>
      <c r="L2699" s="290"/>
      <c r="M2699" s="290"/>
      <c r="N2699" s="290"/>
      <c r="O2699" s="290"/>
      <c r="P2699" s="290"/>
      <c r="Q2699" s="290"/>
      <c r="R2699" s="290"/>
      <c r="S2699" s="290"/>
      <c r="T2699" s="290"/>
      <c r="U2699" s="290"/>
      <c r="V2699" s="290"/>
      <c r="W2699" s="290"/>
      <c r="X2699" s="290"/>
      <c r="Y2699" s="290"/>
      <c r="Z2699" s="290"/>
      <c r="AA2699" s="290"/>
      <c r="AB2699" s="290"/>
      <c r="AC2699" s="290"/>
      <c r="AD2699" s="290"/>
      <c r="AE2699" s="290"/>
      <c r="AF2699" s="290"/>
      <c r="AG2699" s="561">
        <v>803.57696410000005</v>
      </c>
      <c r="AH2699" s="561">
        <v>908</v>
      </c>
      <c r="AI2699" s="290" t="s">
        <v>310</v>
      </c>
      <c r="AJ2699" s="290" t="s">
        <v>311</v>
      </c>
    </row>
    <row r="2700" spans="2:36" x14ac:dyDescent="0.25">
      <c r="B2700" s="554">
        <v>118</v>
      </c>
      <c r="C2700" s="555"/>
      <c r="D2700" s="556"/>
      <c r="E2700" s="290" t="s">
        <v>1035</v>
      </c>
      <c r="F2700" s="290" t="s">
        <v>457</v>
      </c>
      <c r="G2700" s="290" t="s">
        <v>1005</v>
      </c>
      <c r="H2700" s="183" t="str">
        <f>INDEX(Sector!$D$57:$D$776,MATCH('Energy consumption (raw)'!F2700,Sector!$C$57:$C$776,FALSE))</f>
        <v>Producing building materials from clay</v>
      </c>
      <c r="I2700" s="183" t="str">
        <f>IF(G2700=Sector!$B$50,Sector!$B$50,IF(G2700=Sector!$B$51,Sector!$B$51,IF(G2700=Sector!$B$53,Sector!$B$53,INDEX(Sector!$E$57:$E$776,MATCH('Energy consumption (raw)'!F2700,Sector!$C$57:$C$776,FALSE)))))</f>
        <v>Buildings</v>
      </c>
      <c r="J2700" s="561">
        <v>8597796</v>
      </c>
      <c r="K2700" s="561">
        <v>8683250</v>
      </c>
      <c r="L2700" s="290"/>
      <c r="M2700" s="290"/>
      <c r="N2700" s="290"/>
      <c r="O2700" s="290"/>
      <c r="P2700" s="290"/>
      <c r="Q2700" s="290"/>
      <c r="R2700" s="290"/>
      <c r="S2700" s="290"/>
      <c r="T2700" s="290"/>
      <c r="U2700" s="290"/>
      <c r="V2700" s="290"/>
      <c r="W2700" s="290"/>
      <c r="X2700" s="290"/>
      <c r="Y2700" s="290"/>
      <c r="Z2700" s="290"/>
      <c r="AA2700" s="290"/>
      <c r="AB2700" s="290"/>
      <c r="AC2700" s="290"/>
      <c r="AD2700" s="290"/>
      <c r="AE2700" s="290"/>
      <c r="AF2700" s="290"/>
      <c r="AG2700" s="561">
        <v>1339.8254750000001</v>
      </c>
      <c r="AH2700" s="561">
        <v>1340</v>
      </c>
      <c r="AI2700" s="290" t="s">
        <v>310</v>
      </c>
      <c r="AJ2700" s="290" t="s">
        <v>311</v>
      </c>
    </row>
    <row r="2701" spans="2:36" x14ac:dyDescent="0.25">
      <c r="B2701" s="554">
        <v>119</v>
      </c>
      <c r="C2701" s="555"/>
      <c r="D2701" s="556"/>
      <c r="E2701" s="290" t="s">
        <v>1035</v>
      </c>
      <c r="F2701" s="290" t="s">
        <v>984</v>
      </c>
      <c r="G2701" s="290" t="s">
        <v>1005</v>
      </c>
      <c r="H2701" s="183" t="str">
        <f>INDEX(Sector!$D$57:$D$776,MATCH('Energy consumption (raw)'!F2701,Sector!$C$57:$C$776,FALSE))</f>
        <v>Activities of Hospitals</v>
      </c>
      <c r="I2701" s="183" t="str">
        <f>IF(G2701=Sector!$B$50,Sector!$B$50,IF(G2701=Sector!$B$51,Sector!$B$51,IF(G2701=Sector!$B$53,Sector!$B$53,INDEX(Sector!$E$57:$E$776,MATCH('Energy consumption (raw)'!F2701,Sector!$C$57:$C$776,FALSE)))))</f>
        <v>Buildings</v>
      </c>
      <c r="J2701" s="561"/>
      <c r="K2701" s="561">
        <v>4869010</v>
      </c>
      <c r="L2701" s="290"/>
      <c r="M2701" s="290"/>
      <c r="N2701" s="290"/>
      <c r="O2701" s="290"/>
      <c r="P2701" s="290"/>
      <c r="Q2701" s="290"/>
      <c r="R2701" s="290"/>
      <c r="S2701" s="290">
        <v>3000000</v>
      </c>
      <c r="T2701" s="290"/>
      <c r="U2701" s="290">
        <v>2500000</v>
      </c>
      <c r="V2701" s="290">
        <v>23</v>
      </c>
      <c r="W2701" s="290"/>
      <c r="X2701" s="290"/>
      <c r="Y2701" s="290"/>
      <c r="Z2701" s="290"/>
      <c r="AA2701" s="290"/>
      <c r="AB2701" s="290"/>
      <c r="AC2701" s="290"/>
      <c r="AD2701" s="290"/>
      <c r="AE2701" s="290"/>
      <c r="AF2701" s="290"/>
      <c r="AG2701" s="561">
        <v>5765.4382429999996</v>
      </c>
      <c r="AH2701" s="561">
        <v>767</v>
      </c>
      <c r="AI2701" s="290" t="s">
        <v>310</v>
      </c>
      <c r="AJ2701" s="290" t="s">
        <v>311</v>
      </c>
    </row>
    <row r="2702" spans="2:36" x14ac:dyDescent="0.25">
      <c r="B2702" s="554">
        <v>120</v>
      </c>
      <c r="C2702" s="555"/>
      <c r="D2702" s="556"/>
      <c r="E2702" s="290" t="s">
        <v>1035</v>
      </c>
      <c r="F2702" s="290" t="s">
        <v>1040</v>
      </c>
      <c r="G2702" s="290" t="s">
        <v>1005</v>
      </c>
      <c r="H2702" s="183" t="str">
        <f>INDEX(Sector!$D$57:$D$776,MATCH('Energy consumption (raw)'!F2702,Sector!$C$57:$C$776,FALSE))</f>
        <v>Other entertainment activities</v>
      </c>
      <c r="I2702" s="183" t="str">
        <f>IF(G2702=Sector!$B$50,Sector!$B$50,IF(G2702=Sector!$B$51,Sector!$B$51,IF(G2702=Sector!$B$53,Sector!$B$53,INDEX(Sector!$E$57:$E$776,MATCH('Energy consumption (raw)'!F2702,Sector!$C$57:$C$776,FALSE)))))</f>
        <v>Buildings</v>
      </c>
      <c r="J2702" s="561">
        <v>5186133</v>
      </c>
      <c r="K2702" s="561">
        <v>5186133</v>
      </c>
      <c r="L2702" s="290"/>
      <c r="M2702" s="290"/>
      <c r="N2702" s="290"/>
      <c r="O2702" s="290"/>
      <c r="P2702" s="290"/>
      <c r="Q2702" s="290"/>
      <c r="R2702" s="290"/>
      <c r="S2702" s="290">
        <v>26464</v>
      </c>
      <c r="T2702" s="290"/>
      <c r="U2702" s="290"/>
      <c r="V2702" s="290">
        <v>0.5</v>
      </c>
      <c r="W2702" s="290"/>
      <c r="X2702" s="290"/>
      <c r="Y2702" s="290">
        <v>1.8</v>
      </c>
      <c r="Z2702" s="290"/>
      <c r="AA2702" s="290"/>
      <c r="AB2702" s="290"/>
      <c r="AC2702" s="290"/>
      <c r="AD2702" s="290"/>
      <c r="AE2702" s="290"/>
      <c r="AF2702" s="290"/>
      <c r="AG2702" s="561">
        <v>825.99564190000001</v>
      </c>
      <c r="AH2702" s="561">
        <v>1654</v>
      </c>
      <c r="AI2702" s="290" t="s">
        <v>310</v>
      </c>
      <c r="AJ2702" s="290" t="s">
        <v>311</v>
      </c>
    </row>
    <row r="2703" spans="2:36" x14ac:dyDescent="0.25">
      <c r="B2703" s="554">
        <v>121</v>
      </c>
      <c r="C2703" s="555"/>
      <c r="D2703" s="556"/>
      <c r="E2703" s="290" t="s">
        <v>1035</v>
      </c>
      <c r="F2703" s="290" t="s">
        <v>1041</v>
      </c>
      <c r="G2703" s="290" t="s">
        <v>1005</v>
      </c>
      <c r="H2703" s="183" t="str">
        <f>INDEX(Sector!$D$57:$D$776,MATCH('Energy consumption (raw)'!F2703,Sector!$C$57:$C$776,FALSE))</f>
        <v>Hospital activities</v>
      </c>
      <c r="I2703" s="183" t="str">
        <f>IF(G2703=Sector!$B$50,Sector!$B$50,IF(G2703=Sector!$B$51,Sector!$B$51,IF(G2703=Sector!$B$53,Sector!$B$53,INDEX(Sector!$E$57:$E$776,MATCH('Energy consumption (raw)'!F2703,Sector!$C$57:$C$776,FALSE)))))</f>
        <v>Buildings</v>
      </c>
      <c r="J2703" s="561">
        <v>3523804</v>
      </c>
      <c r="K2703" s="561">
        <v>3333984</v>
      </c>
      <c r="L2703" s="290"/>
      <c r="M2703" s="290"/>
      <c r="N2703" s="290"/>
      <c r="O2703" s="290"/>
      <c r="P2703" s="290"/>
      <c r="Q2703" s="290"/>
      <c r="R2703" s="290"/>
      <c r="S2703" s="290">
        <v>7747</v>
      </c>
      <c r="T2703" s="290"/>
      <c r="U2703" s="290"/>
      <c r="V2703" s="290"/>
      <c r="W2703" s="290">
        <v>1266</v>
      </c>
      <c r="X2703" s="290">
        <v>6.0000000000000002E-6</v>
      </c>
      <c r="Y2703" s="290">
        <v>6</v>
      </c>
      <c r="Z2703" s="290"/>
      <c r="AA2703" s="290"/>
      <c r="AB2703" s="290"/>
      <c r="AC2703" s="290"/>
      <c r="AD2703" s="290"/>
      <c r="AE2703" s="290"/>
      <c r="AF2703" s="290"/>
      <c r="AG2703" s="561">
        <v>528.84727120000002</v>
      </c>
      <c r="AH2703" s="561">
        <v>579</v>
      </c>
      <c r="AI2703" s="290" t="s">
        <v>310</v>
      </c>
      <c r="AJ2703" s="290" t="s">
        <v>311</v>
      </c>
    </row>
    <row r="2704" spans="2:36" x14ac:dyDescent="0.25">
      <c r="B2704" s="554">
        <v>122</v>
      </c>
      <c r="C2704" s="555"/>
      <c r="D2704" s="556"/>
      <c r="E2704" s="290" t="s">
        <v>1035</v>
      </c>
      <c r="F2704" s="290" t="s">
        <v>1042</v>
      </c>
      <c r="G2704" s="290" t="s">
        <v>1005</v>
      </c>
      <c r="H2704" s="183" t="str">
        <f>INDEX(Sector!$D$57:$D$776,MATCH('Energy consumption (raw)'!F2704,Sector!$C$57:$C$776,FALSE))</f>
        <v>Short-stay services</v>
      </c>
      <c r="I2704" s="183" t="str">
        <f>IF(G2704=Sector!$B$50,Sector!$B$50,IF(G2704=Sector!$B$51,Sector!$B$51,IF(G2704=Sector!$B$53,Sector!$B$53,INDEX(Sector!$E$57:$E$776,MATCH('Energy consumption (raw)'!F2704,Sector!$C$57:$C$776,FALSE)))))</f>
        <v>Buildings</v>
      </c>
      <c r="J2704" s="561"/>
      <c r="K2704" s="561">
        <v>8296564</v>
      </c>
      <c r="L2704" s="290"/>
      <c r="M2704" s="290"/>
      <c r="N2704" s="290"/>
      <c r="O2704" s="290"/>
      <c r="P2704" s="290"/>
      <c r="Q2704" s="290"/>
      <c r="R2704" s="290"/>
      <c r="S2704" s="290"/>
      <c r="T2704" s="290"/>
      <c r="U2704" s="290"/>
      <c r="V2704" s="290"/>
      <c r="W2704" s="290"/>
      <c r="X2704" s="290"/>
      <c r="Y2704" s="290"/>
      <c r="Z2704" s="290"/>
      <c r="AA2704" s="290"/>
      <c r="AB2704" s="290"/>
      <c r="AC2704" s="290"/>
      <c r="AD2704" s="290"/>
      <c r="AE2704" s="290"/>
      <c r="AF2704" s="290"/>
      <c r="AG2704" s="561">
        <v>1280.1598252000001</v>
      </c>
      <c r="AH2704" s="561">
        <v>1280</v>
      </c>
      <c r="AI2704" s="290" t="s">
        <v>310</v>
      </c>
      <c r="AJ2704" s="290" t="s">
        <v>311</v>
      </c>
    </row>
    <row r="2705" spans="2:36" x14ac:dyDescent="0.25">
      <c r="B2705" s="554">
        <v>123</v>
      </c>
      <c r="C2705" s="555"/>
      <c r="D2705" s="556"/>
      <c r="E2705" s="290" t="s">
        <v>1003</v>
      </c>
      <c r="F2705" s="290" t="s">
        <v>1010</v>
      </c>
      <c r="G2705" s="290" t="s">
        <v>1005</v>
      </c>
      <c r="H2705" s="183" t="str">
        <f>INDEX(Sector!$D$57:$D$776,MATCH('Energy consumption (raw)'!F2705,Sector!$C$57:$C$776,FALSE))</f>
        <v>Hotel</v>
      </c>
      <c r="I2705" s="183" t="str">
        <f>IF(G2705=Sector!$B$50,Sector!$B$50,IF(G2705=Sector!$B$51,Sector!$B$51,IF(G2705=Sector!$B$53,Sector!$B$53,INDEX(Sector!$E$57:$E$776,MATCH('Energy consumption (raw)'!F2705,Sector!$C$57:$C$776,FALSE)))))</f>
        <v>Buildings</v>
      </c>
      <c r="J2705" s="561">
        <v>9850572</v>
      </c>
      <c r="K2705" s="561">
        <v>9850572</v>
      </c>
      <c r="L2705" s="290"/>
      <c r="M2705" s="290"/>
      <c r="N2705" s="290"/>
      <c r="O2705" s="290"/>
      <c r="P2705" s="290"/>
      <c r="Q2705" s="290"/>
      <c r="R2705" s="290"/>
      <c r="S2705" s="290"/>
      <c r="T2705" s="290"/>
      <c r="U2705" s="290"/>
      <c r="V2705" s="290"/>
      <c r="W2705" s="290"/>
      <c r="X2705" s="290"/>
      <c r="Y2705" s="290"/>
      <c r="Z2705" s="290"/>
      <c r="AA2705" s="290"/>
      <c r="AB2705" s="290"/>
      <c r="AC2705" s="290"/>
      <c r="AD2705" s="290"/>
      <c r="AE2705" s="290"/>
      <c r="AF2705" s="290"/>
      <c r="AG2705" s="561">
        <v>1519.9432596000001</v>
      </c>
      <c r="AH2705" s="561">
        <v>1981</v>
      </c>
      <c r="AI2705" s="290" t="s">
        <v>310</v>
      </c>
      <c r="AJ2705" s="290" t="s">
        <v>311</v>
      </c>
    </row>
    <row r="2706" spans="2:36" x14ac:dyDescent="0.25">
      <c r="B2706" s="554">
        <v>124</v>
      </c>
      <c r="C2706" s="555"/>
      <c r="D2706" s="556"/>
      <c r="E2706" s="290" t="s">
        <v>1003</v>
      </c>
      <c r="F2706" s="290" t="s">
        <v>1010</v>
      </c>
      <c r="G2706" s="290" t="s">
        <v>1005</v>
      </c>
      <c r="H2706" s="183" t="str">
        <f>INDEX(Sector!$D$57:$D$776,MATCH('Energy consumption (raw)'!F2706,Sector!$C$57:$C$776,FALSE))</f>
        <v>Hotel</v>
      </c>
      <c r="I2706" s="183" t="str">
        <f>IF(G2706=Sector!$B$50,Sector!$B$50,IF(G2706=Sector!$B$51,Sector!$B$51,IF(G2706=Sector!$B$53,Sector!$B$53,INDEX(Sector!$E$57:$E$776,MATCH('Energy consumption (raw)'!F2706,Sector!$C$57:$C$776,FALSE)))))</f>
        <v>Buildings</v>
      </c>
      <c r="J2706" s="561">
        <v>3537848</v>
      </c>
      <c r="K2706" s="561">
        <v>3573848</v>
      </c>
      <c r="L2706" s="290"/>
      <c r="M2706" s="290"/>
      <c r="N2706" s="290"/>
      <c r="O2706" s="290"/>
      <c r="P2706" s="290"/>
      <c r="Q2706" s="290"/>
      <c r="R2706" s="290"/>
      <c r="S2706" s="290"/>
      <c r="T2706" s="290"/>
      <c r="U2706" s="290"/>
      <c r="V2706" s="290"/>
      <c r="W2706" s="290"/>
      <c r="X2706" s="290"/>
      <c r="Y2706" s="290"/>
      <c r="Z2706" s="290"/>
      <c r="AA2706" s="290"/>
      <c r="AB2706" s="290"/>
      <c r="AC2706" s="290"/>
      <c r="AD2706" s="290"/>
      <c r="AE2706" s="290"/>
      <c r="AF2706" s="290"/>
      <c r="AG2706" s="561">
        <v>551.44474639999999</v>
      </c>
      <c r="AH2706" s="561">
        <v>745</v>
      </c>
      <c r="AI2706" s="290" t="s">
        <v>310</v>
      </c>
      <c r="AJ2706" s="290" t="s">
        <v>311</v>
      </c>
    </row>
    <row r="2707" spans="2:36" x14ac:dyDescent="0.25">
      <c r="B2707" s="554">
        <v>125</v>
      </c>
      <c r="C2707" s="555"/>
      <c r="D2707" s="556"/>
      <c r="E2707" s="290" t="s">
        <v>1003</v>
      </c>
      <c r="F2707" s="290" t="s">
        <v>365</v>
      </c>
      <c r="G2707" s="290" t="s">
        <v>1005</v>
      </c>
      <c r="H2707" s="183" t="str">
        <f>INDEX(Sector!$D$57:$D$776,MATCH('Energy consumption (raw)'!F2707,Sector!$C$57:$C$776,FALSE))</f>
        <v>Direct support service activities for air transport</v>
      </c>
      <c r="I2707" s="183" t="str">
        <f>IF(G2707=Sector!$B$50,Sector!$B$50,IF(G2707=Sector!$B$51,Sector!$B$51,IF(G2707=Sector!$B$53,Sector!$B$53,INDEX(Sector!$E$57:$E$776,MATCH('Energy consumption (raw)'!F2707,Sector!$C$57:$C$776,FALSE)))))</f>
        <v>Buildings</v>
      </c>
      <c r="J2707" s="561">
        <v>4253461</v>
      </c>
      <c r="K2707" s="561">
        <v>4280699</v>
      </c>
      <c r="L2707" s="290"/>
      <c r="M2707" s="290"/>
      <c r="N2707" s="290"/>
      <c r="O2707" s="290"/>
      <c r="P2707" s="290"/>
      <c r="Q2707" s="290"/>
      <c r="R2707" s="290"/>
      <c r="S2707" s="290">
        <v>22160</v>
      </c>
      <c r="T2707" s="290"/>
      <c r="U2707" s="290"/>
      <c r="V2707" s="290"/>
      <c r="W2707" s="290">
        <v>8630</v>
      </c>
      <c r="X2707" s="290"/>
      <c r="Y2707" s="290">
        <v>4</v>
      </c>
      <c r="Z2707" s="290"/>
      <c r="AA2707" s="290"/>
      <c r="AB2707" s="290"/>
      <c r="AC2707" s="290"/>
      <c r="AD2707" s="290"/>
      <c r="AE2707" s="290"/>
      <c r="AF2707" s="290"/>
      <c r="AG2707" s="561">
        <v>691.53555570000015</v>
      </c>
      <c r="AH2707" s="561">
        <v>1219.4001884000002</v>
      </c>
      <c r="AI2707" s="290" t="s">
        <v>310</v>
      </c>
      <c r="AJ2707" s="290" t="s">
        <v>311</v>
      </c>
    </row>
    <row r="2708" spans="2:36" x14ac:dyDescent="0.25">
      <c r="B2708" s="554">
        <v>126</v>
      </c>
      <c r="C2708" s="555"/>
      <c r="D2708" s="556"/>
      <c r="E2708" s="290" t="s">
        <v>1003</v>
      </c>
      <c r="F2708" s="290" t="s">
        <v>482</v>
      </c>
      <c r="G2708" s="290" t="s">
        <v>1005</v>
      </c>
      <c r="H2708" s="183" t="str">
        <f>INDEX(Sector!$D$57:$D$776,MATCH('Energy consumption (raw)'!F2708,Sector!$C$57:$C$776,FALSE))</f>
        <v>Producing drugs, pharmaceutical chemicals and pharmaceutical materials</v>
      </c>
      <c r="I2708" s="183" t="str">
        <f>IF(G2708=Sector!$B$50,Sector!$B$50,IF(G2708=Sector!$B$51,Sector!$B$51,IF(G2708=Sector!$B$53,Sector!$B$53,INDEX(Sector!$E$57:$E$776,MATCH('Energy consumption (raw)'!F2708,Sector!$C$57:$C$776,FALSE)))))</f>
        <v>Buildings</v>
      </c>
      <c r="J2708" s="561"/>
      <c r="K2708" s="561">
        <v>3651388</v>
      </c>
      <c r="L2708" s="290"/>
      <c r="M2708" s="290"/>
      <c r="N2708" s="290"/>
      <c r="O2708" s="290"/>
      <c r="P2708" s="290"/>
      <c r="Q2708" s="290"/>
      <c r="R2708" s="290"/>
      <c r="S2708" s="290"/>
      <c r="T2708" s="290"/>
      <c r="U2708" s="290"/>
      <c r="V2708" s="290"/>
      <c r="W2708" s="290"/>
      <c r="X2708" s="290"/>
      <c r="Y2708" s="290"/>
      <c r="Z2708" s="290"/>
      <c r="AA2708" s="290"/>
      <c r="AB2708" s="290"/>
      <c r="AC2708" s="290"/>
      <c r="AD2708" s="290"/>
      <c r="AE2708" s="290"/>
      <c r="AF2708" s="290"/>
      <c r="AG2708" s="561">
        <v>563.4091684</v>
      </c>
      <c r="AH2708" s="561">
        <v>662</v>
      </c>
      <c r="AI2708" s="290" t="s">
        <v>310</v>
      </c>
      <c r="AJ2708" s="290" t="s">
        <v>542</v>
      </c>
    </row>
    <row r="2709" spans="2:36" x14ac:dyDescent="0.25">
      <c r="B2709" s="554">
        <v>127</v>
      </c>
      <c r="C2709" s="555"/>
      <c r="D2709" s="556"/>
      <c r="E2709" s="290" t="s">
        <v>1003</v>
      </c>
      <c r="F2709" s="290" t="s">
        <v>984</v>
      </c>
      <c r="G2709" s="290" t="s">
        <v>1005</v>
      </c>
      <c r="H2709" s="183" t="str">
        <f>INDEX(Sector!$D$57:$D$776,MATCH('Energy consumption (raw)'!F2709,Sector!$C$57:$C$776,FALSE))</f>
        <v>Activities of Hospitals</v>
      </c>
      <c r="I2709" s="183" t="str">
        <f>IF(G2709=Sector!$B$50,Sector!$B$50,IF(G2709=Sector!$B$51,Sector!$B$51,IF(G2709=Sector!$B$53,Sector!$B$53,INDEX(Sector!$E$57:$E$776,MATCH('Energy consumption (raw)'!F2709,Sector!$C$57:$C$776,FALSE)))))</f>
        <v>Buildings</v>
      </c>
      <c r="J2709" s="561"/>
      <c r="K2709" s="561">
        <v>4356558</v>
      </c>
      <c r="L2709" s="290"/>
      <c r="M2709" s="290"/>
      <c r="N2709" s="290"/>
      <c r="O2709" s="290"/>
      <c r="P2709" s="290"/>
      <c r="Q2709" s="290"/>
      <c r="R2709" s="290"/>
      <c r="S2709" s="290"/>
      <c r="T2709" s="290"/>
      <c r="U2709" s="290"/>
      <c r="V2709" s="290"/>
      <c r="W2709" s="290"/>
      <c r="X2709" s="290"/>
      <c r="Y2709" s="290"/>
      <c r="Z2709" s="290"/>
      <c r="AA2709" s="290"/>
      <c r="AB2709" s="290"/>
      <c r="AC2709" s="290"/>
      <c r="AD2709" s="290"/>
      <c r="AE2709" s="290"/>
      <c r="AF2709" s="290"/>
      <c r="AG2709" s="561">
        <v>672.21689939999999</v>
      </c>
      <c r="AH2709" s="561">
        <v>627</v>
      </c>
      <c r="AI2709" s="290" t="s">
        <v>310</v>
      </c>
      <c r="AJ2709" s="290" t="s">
        <v>542</v>
      </c>
    </row>
    <row r="2710" spans="2:36" x14ac:dyDescent="0.25">
      <c r="B2710" s="554">
        <v>128</v>
      </c>
      <c r="C2710" s="555"/>
      <c r="D2710" s="556"/>
      <c r="E2710" s="290" t="s">
        <v>1003</v>
      </c>
      <c r="F2710" s="290" t="s">
        <v>1043</v>
      </c>
      <c r="G2710" s="290" t="s">
        <v>1005</v>
      </c>
      <c r="H2710" s="183" t="str">
        <f>INDEX(Sector!$D$57:$D$776,MATCH('Energy consumption (raw)'!F2710,Sector!$C$57:$C$776,FALSE))</f>
        <v>Consulting, brokerage, real estate auction, land use right auction</v>
      </c>
      <c r="I2710" s="183" t="str">
        <f>IF(G2710=Sector!$B$50,Sector!$B$50,IF(G2710=Sector!$B$51,Sector!$B$51,IF(G2710=Sector!$B$53,Sector!$B$53,INDEX(Sector!$E$57:$E$776,MATCH('Energy consumption (raw)'!F2710,Sector!$C$57:$C$776,FALSE)))))</f>
        <v>Buildings</v>
      </c>
      <c r="J2710" s="561">
        <v>3746674</v>
      </c>
      <c r="K2710" s="561">
        <v>3746674</v>
      </c>
      <c r="L2710" s="290"/>
      <c r="M2710" s="290"/>
      <c r="N2710" s="290"/>
      <c r="O2710" s="290"/>
      <c r="P2710" s="290"/>
      <c r="Q2710" s="290"/>
      <c r="R2710" s="290"/>
      <c r="S2710" s="290"/>
      <c r="T2710" s="290"/>
      <c r="U2710" s="290"/>
      <c r="V2710" s="290"/>
      <c r="W2710" s="290"/>
      <c r="X2710" s="290"/>
      <c r="Y2710" s="290"/>
      <c r="Z2710" s="290"/>
      <c r="AA2710" s="291"/>
      <c r="AB2710" s="291"/>
      <c r="AC2710" s="291"/>
      <c r="AD2710" s="291"/>
      <c r="AE2710" s="291"/>
      <c r="AF2710" s="291"/>
      <c r="AG2710" s="561">
        <v>578.11179820000007</v>
      </c>
      <c r="AH2710" s="561"/>
      <c r="AI2710" s="290" t="s">
        <v>310</v>
      </c>
      <c r="AJ2710" s="290" t="s">
        <v>542</v>
      </c>
    </row>
    <row r="2711" spans="2:36" x14ac:dyDescent="0.25">
      <c r="B2711" s="554">
        <v>129</v>
      </c>
      <c r="C2711" s="555"/>
      <c r="D2711" s="557"/>
      <c r="E2711" s="290" t="s">
        <v>1003</v>
      </c>
      <c r="F2711" s="290" t="s">
        <v>1044</v>
      </c>
      <c r="G2711" s="290" t="s">
        <v>1005</v>
      </c>
      <c r="H2711" s="183" t="str">
        <f>INDEX(Sector!$D$57:$D$776,MATCH('Energy consumption (raw)'!F2711,Sector!$C$57:$C$776,FALSE))</f>
        <v>Real estate business, office for rent</v>
      </c>
      <c r="I2711" s="183" t="str">
        <f>IF(G2711=Sector!$B$50,Sector!$B$50,IF(G2711=Sector!$B$51,Sector!$B$51,IF(G2711=Sector!$B$53,Sector!$B$53,INDEX(Sector!$E$57:$E$776,MATCH('Energy consumption (raw)'!F2711,Sector!$C$57:$C$776,FALSE)))))</f>
        <v>Buildings</v>
      </c>
      <c r="J2711" s="561"/>
      <c r="K2711" s="561">
        <v>3479520</v>
      </c>
      <c r="L2711" s="290"/>
      <c r="M2711" s="290"/>
      <c r="N2711" s="290"/>
      <c r="O2711" s="290"/>
      <c r="P2711" s="290"/>
      <c r="Q2711" s="290"/>
      <c r="R2711" s="290"/>
      <c r="S2711" s="290"/>
      <c r="T2711" s="290"/>
      <c r="U2711" s="290"/>
      <c r="V2711" s="290"/>
      <c r="W2711" s="290"/>
      <c r="X2711" s="290"/>
      <c r="Y2711" s="290"/>
      <c r="Z2711" s="290"/>
      <c r="AA2711" s="290"/>
      <c r="AB2711" s="290"/>
      <c r="AC2711" s="290"/>
      <c r="AD2711" s="290"/>
      <c r="AE2711" s="290"/>
      <c r="AF2711" s="290"/>
      <c r="AG2711" s="561">
        <v>536.88993600000003</v>
      </c>
      <c r="AH2711" s="561">
        <v>1067.6560136000001</v>
      </c>
      <c r="AI2711" s="290" t="s">
        <v>310</v>
      </c>
      <c r="AJ2711" s="290" t="s">
        <v>320</v>
      </c>
    </row>
    <row r="2712" spans="2:36" x14ac:dyDescent="0.25">
      <c r="B2712" s="554">
        <v>130</v>
      </c>
      <c r="C2712" s="555"/>
      <c r="D2712" s="557"/>
      <c r="E2712" s="290" t="s">
        <v>1003</v>
      </c>
      <c r="F2712" s="290" t="s">
        <v>529</v>
      </c>
      <c r="G2712" s="290" t="s">
        <v>1005</v>
      </c>
      <c r="H2712" s="183" t="str">
        <f>INDEX(Sector!$D$57:$D$776,MATCH('Energy consumption (raw)'!F2712,Sector!$C$57:$C$776,FALSE))</f>
        <v>Wholesale of solid, liquid, gaseous fuels and related products</v>
      </c>
      <c r="I2712" s="183" t="str">
        <f>IF(G2712=Sector!$B$50,Sector!$B$50,IF(G2712=Sector!$B$51,Sector!$B$51,IF(G2712=Sector!$B$53,Sector!$B$53,INDEX(Sector!$E$57:$E$776,MATCH('Energy consumption (raw)'!F2712,Sector!$C$57:$C$776,FALSE)))))</f>
        <v>Buildings</v>
      </c>
      <c r="J2712" s="561"/>
      <c r="K2712" s="561">
        <v>4873247</v>
      </c>
      <c r="L2712" s="290"/>
      <c r="M2712" s="290"/>
      <c r="N2712" s="290"/>
      <c r="O2712" s="290"/>
      <c r="P2712" s="290"/>
      <c r="Q2712" s="290"/>
      <c r="R2712" s="290"/>
      <c r="S2712" s="290"/>
      <c r="T2712" s="290">
        <v>4.3</v>
      </c>
      <c r="U2712" s="290"/>
      <c r="V2712" s="290"/>
      <c r="W2712" s="290">
        <v>22587</v>
      </c>
      <c r="X2712" s="290"/>
      <c r="Y2712" s="290"/>
      <c r="Z2712" s="290"/>
      <c r="AA2712" s="290"/>
      <c r="AB2712" s="290"/>
      <c r="AC2712" s="290"/>
      <c r="AD2712" s="290"/>
      <c r="AE2712" s="290"/>
      <c r="AF2712" s="290"/>
      <c r="AG2712" s="561">
        <v>774.9462221</v>
      </c>
      <c r="AH2712" s="561">
        <v>835.17648329999997</v>
      </c>
      <c r="AI2712" s="290" t="s">
        <v>310</v>
      </c>
      <c r="AJ2712" s="290" t="s">
        <v>320</v>
      </c>
    </row>
    <row r="2713" spans="2:36" x14ac:dyDescent="0.25">
      <c r="B2713" s="554">
        <v>131</v>
      </c>
      <c r="C2713" s="555"/>
      <c r="D2713" s="557"/>
      <c r="E2713" s="290" t="s">
        <v>1003</v>
      </c>
      <c r="F2713" s="290" t="s">
        <v>984</v>
      </c>
      <c r="G2713" s="290" t="s">
        <v>1005</v>
      </c>
      <c r="H2713" s="183" t="str">
        <f>INDEX(Sector!$D$57:$D$776,MATCH('Energy consumption (raw)'!F2713,Sector!$C$57:$C$776,FALSE))</f>
        <v>Activities of Hospitals</v>
      </c>
      <c r="I2713" s="183" t="str">
        <f>IF(G2713=Sector!$B$50,Sector!$B$50,IF(G2713=Sector!$B$51,Sector!$B$51,IF(G2713=Sector!$B$53,Sector!$B$53,INDEX(Sector!$E$57:$E$776,MATCH('Energy consumption (raw)'!F2713,Sector!$C$57:$C$776,FALSE)))))</f>
        <v>Buildings</v>
      </c>
      <c r="J2713" s="561">
        <v>4212120</v>
      </c>
      <c r="K2713" s="561">
        <v>4138620</v>
      </c>
      <c r="L2713" s="290"/>
      <c r="M2713" s="290"/>
      <c r="N2713" s="290"/>
      <c r="O2713" s="290"/>
      <c r="P2713" s="290"/>
      <c r="Q2713" s="290"/>
      <c r="R2713" s="290"/>
      <c r="S2713" s="290"/>
      <c r="T2713" s="290"/>
      <c r="U2713" s="290"/>
      <c r="V2713" s="290"/>
      <c r="W2713" s="290"/>
      <c r="X2713" s="290"/>
      <c r="Y2713" s="290"/>
      <c r="Z2713" s="290"/>
      <c r="AA2713" s="290"/>
      <c r="AB2713" s="290"/>
      <c r="AC2713" s="290"/>
      <c r="AD2713" s="290"/>
      <c r="AE2713" s="290"/>
      <c r="AF2713" s="290"/>
      <c r="AG2713" s="561">
        <v>638.589066</v>
      </c>
      <c r="AH2713" s="561">
        <v>850.02327000000002</v>
      </c>
      <c r="AI2713" s="290" t="s">
        <v>310</v>
      </c>
      <c r="AJ2713" s="290" t="s">
        <v>320</v>
      </c>
    </row>
    <row r="2714" spans="2:36" x14ac:dyDescent="0.25">
      <c r="B2714" s="554">
        <v>132</v>
      </c>
      <c r="C2714" s="555"/>
      <c r="D2714" s="556"/>
      <c r="E2714" s="290" t="s">
        <v>1003</v>
      </c>
      <c r="F2714" s="290" t="s">
        <v>338</v>
      </c>
      <c r="G2714" s="290" t="s">
        <v>1005</v>
      </c>
      <c r="H2714" s="183" t="str">
        <f>INDEX(Sector!$D$57:$D$776,MATCH('Energy consumption (raw)'!F2714,Sector!$C$57:$C$776,FALSE))</f>
        <v>Trading in real estate, land use rights belonging to owners, users or renters</v>
      </c>
      <c r="I2714" s="183" t="str">
        <f>IF(G2714=Sector!$B$50,Sector!$B$50,IF(G2714=Sector!$B$51,Sector!$B$51,IF(G2714=Sector!$B$53,Sector!$B$53,INDEX(Sector!$E$57:$E$776,MATCH('Energy consumption (raw)'!F2714,Sector!$C$57:$C$776,FALSE)))))</f>
        <v>Buildings</v>
      </c>
      <c r="J2714" s="561">
        <v>5245273</v>
      </c>
      <c r="K2714" s="561">
        <v>3553872</v>
      </c>
      <c r="L2714" s="35"/>
      <c r="M2714" s="35"/>
      <c r="N2714" s="562"/>
      <c r="O2714" s="35"/>
      <c r="P2714" s="562"/>
      <c r="Q2714" s="562"/>
      <c r="R2714" s="561"/>
      <c r="S2714" s="35"/>
      <c r="T2714" s="35"/>
      <c r="U2714" s="35"/>
      <c r="V2714" s="35"/>
      <c r="W2714" s="561"/>
      <c r="X2714" s="35"/>
      <c r="Y2714" s="35"/>
      <c r="Z2714" s="35"/>
      <c r="AA2714" s="35"/>
      <c r="AB2714" s="35"/>
      <c r="AC2714" s="35"/>
      <c r="AD2714" s="35"/>
      <c r="AE2714" s="35"/>
      <c r="AF2714" s="561"/>
      <c r="AG2714" s="561">
        <v>548.36244959999999</v>
      </c>
      <c r="AH2714" s="561">
        <v>844.01667960000009</v>
      </c>
      <c r="AI2714" s="290" t="s">
        <v>310</v>
      </c>
      <c r="AJ2714" s="290" t="s">
        <v>320</v>
      </c>
    </row>
    <row r="2715" spans="2:36" x14ac:dyDescent="0.25">
      <c r="B2715" s="554">
        <v>133</v>
      </c>
      <c r="C2715" s="555"/>
      <c r="D2715" s="556"/>
      <c r="E2715" s="290" t="s">
        <v>1003</v>
      </c>
      <c r="F2715" s="290" t="s">
        <v>365</v>
      </c>
      <c r="G2715" s="290" t="s">
        <v>1005</v>
      </c>
      <c r="H2715" s="183" t="str">
        <f>INDEX(Sector!$D$57:$D$776,MATCH('Energy consumption (raw)'!F2715,Sector!$C$57:$C$776,FALSE))</f>
        <v>Direct support service activities for air transport</v>
      </c>
      <c r="I2715" s="183" t="str">
        <f>IF(G2715=Sector!$B$50,Sector!$B$50,IF(G2715=Sector!$B$51,Sector!$B$51,IF(G2715=Sector!$B$53,Sector!$B$53,INDEX(Sector!$E$57:$E$776,MATCH('Energy consumption (raw)'!F2715,Sector!$C$57:$C$776,FALSE)))))</f>
        <v>Buildings</v>
      </c>
      <c r="J2715" s="561">
        <v>3193727</v>
      </c>
      <c r="K2715" s="561">
        <v>4242000</v>
      </c>
      <c r="L2715" s="35"/>
      <c r="M2715" s="35"/>
      <c r="N2715" s="562"/>
      <c r="O2715" s="35"/>
      <c r="P2715" s="562"/>
      <c r="Q2715" s="562"/>
      <c r="R2715" s="561">
        <v>61.728999999999999</v>
      </c>
      <c r="S2715" s="35"/>
      <c r="T2715" s="35"/>
      <c r="U2715" s="35"/>
      <c r="V2715" s="35"/>
      <c r="W2715" s="561">
        <v>7300</v>
      </c>
      <c r="X2715" s="35"/>
      <c r="Y2715" s="35"/>
      <c r="Z2715" s="35"/>
      <c r="AA2715" s="35"/>
      <c r="AB2715" s="35"/>
      <c r="AC2715" s="35"/>
      <c r="AD2715" s="35"/>
      <c r="AE2715" s="35"/>
      <c r="AF2715" s="561"/>
      <c r="AG2715" s="561">
        <v>723.56317999999999</v>
      </c>
      <c r="AH2715" s="561">
        <v>785.39730000000009</v>
      </c>
      <c r="AI2715" s="290" t="s">
        <v>310</v>
      </c>
      <c r="AJ2715" s="290" t="s">
        <v>320</v>
      </c>
    </row>
    <row r="2716" spans="2:36" x14ac:dyDescent="0.25">
      <c r="B2716" s="554">
        <v>134</v>
      </c>
      <c r="C2716" s="555"/>
      <c r="D2716" s="556"/>
      <c r="E2716" s="290" t="s">
        <v>1003</v>
      </c>
      <c r="F2716" s="290" t="s">
        <v>984</v>
      </c>
      <c r="G2716" s="290" t="s">
        <v>1005</v>
      </c>
      <c r="H2716" s="183" t="str">
        <f>INDEX(Sector!$D$57:$D$776,MATCH('Energy consumption (raw)'!F2716,Sector!$C$57:$C$776,FALSE))</f>
        <v>Activities of Hospitals</v>
      </c>
      <c r="I2716" s="183" t="str">
        <f>IF(G2716=Sector!$B$50,Sector!$B$50,IF(G2716=Sector!$B$51,Sector!$B$51,IF(G2716=Sector!$B$53,Sector!$B$53,INDEX(Sector!$E$57:$E$776,MATCH('Energy consumption (raw)'!F2716,Sector!$C$57:$C$776,FALSE)))))</f>
        <v>Buildings</v>
      </c>
      <c r="J2716" s="561"/>
      <c r="K2716" s="561">
        <v>4736002</v>
      </c>
      <c r="L2716" s="35"/>
      <c r="M2716" s="35"/>
      <c r="N2716" s="562"/>
      <c r="O2716" s="35"/>
      <c r="P2716" s="562"/>
      <c r="Q2716" s="562"/>
      <c r="R2716" s="561">
        <v>4.57</v>
      </c>
      <c r="S2716" s="35"/>
      <c r="T2716" s="35"/>
      <c r="U2716" s="35"/>
      <c r="V2716" s="35"/>
      <c r="W2716" s="561"/>
      <c r="X2716" s="35"/>
      <c r="Y2716" s="35"/>
      <c r="Z2716" s="35"/>
      <c r="AA2716" s="35"/>
      <c r="AB2716" s="35"/>
      <c r="AC2716" s="35"/>
      <c r="AD2716" s="35"/>
      <c r="AE2716" s="35"/>
      <c r="AF2716" s="561">
        <v>6</v>
      </c>
      <c r="AG2716" s="561">
        <v>737.08850860000007</v>
      </c>
      <c r="AH2716" s="561">
        <v>818.4832699000001</v>
      </c>
      <c r="AI2716" s="290" t="s">
        <v>310</v>
      </c>
      <c r="AJ2716" s="290" t="s">
        <v>320</v>
      </c>
    </row>
    <row r="2717" spans="2:36" x14ac:dyDescent="0.25">
      <c r="B2717" s="554">
        <v>135</v>
      </c>
      <c r="C2717" s="555"/>
      <c r="D2717" s="556"/>
      <c r="E2717" s="290" t="s">
        <v>1003</v>
      </c>
      <c r="F2717" s="290" t="s">
        <v>984</v>
      </c>
      <c r="G2717" s="290" t="s">
        <v>1005</v>
      </c>
      <c r="H2717" s="183" t="str">
        <f>INDEX(Sector!$D$57:$D$776,MATCH('Energy consumption (raw)'!F2717,Sector!$C$57:$C$776,FALSE))</f>
        <v>Activities of Hospitals</v>
      </c>
      <c r="I2717" s="183" t="str">
        <f>IF(G2717=Sector!$B$50,Sector!$B$50,IF(G2717=Sector!$B$51,Sector!$B$51,IF(G2717=Sector!$B$53,Sector!$B$53,INDEX(Sector!$E$57:$E$776,MATCH('Energy consumption (raw)'!F2717,Sector!$C$57:$C$776,FALSE)))))</f>
        <v>Buildings</v>
      </c>
      <c r="J2717" s="561"/>
      <c r="K2717" s="561">
        <v>5651660</v>
      </c>
      <c r="L2717" s="35"/>
      <c r="M2717" s="35"/>
      <c r="N2717" s="562"/>
      <c r="O2717" s="35"/>
      <c r="P2717" s="562"/>
      <c r="Q2717" s="562"/>
      <c r="R2717" s="561"/>
      <c r="S2717" s="35"/>
      <c r="T2717" s="35"/>
      <c r="U2717" s="35"/>
      <c r="V2717" s="35"/>
      <c r="W2717" s="561"/>
      <c r="X2717" s="35"/>
      <c r="Y2717" s="35"/>
      <c r="Z2717" s="35"/>
      <c r="AA2717" s="35"/>
      <c r="AB2717" s="35"/>
      <c r="AC2717" s="35"/>
      <c r="AD2717" s="35"/>
      <c r="AE2717" s="35"/>
      <c r="AF2717" s="561"/>
      <c r="AG2717" s="561">
        <v>872.05113800000004</v>
      </c>
      <c r="AH2717" s="561">
        <v>845.84606040000006</v>
      </c>
      <c r="AI2717" s="290" t="s">
        <v>310</v>
      </c>
      <c r="AJ2717" s="290" t="s">
        <v>320</v>
      </c>
    </row>
    <row r="2718" spans="2:36" x14ac:dyDescent="0.25">
      <c r="B2718" s="554">
        <v>136</v>
      </c>
      <c r="C2718" s="555"/>
      <c r="D2718" s="556"/>
      <c r="E2718" s="290" t="s">
        <v>1003</v>
      </c>
      <c r="F2718" s="290" t="s">
        <v>1045</v>
      </c>
      <c r="G2718" s="290" t="s">
        <v>1005</v>
      </c>
      <c r="H2718" s="183" t="str">
        <f>INDEX(Sector!$D$57:$D$776,MATCH('Energy consumption (raw)'!F2718,Sector!$C$57:$C$776,FALSE))</f>
        <v>Commodity Service</v>
      </c>
      <c r="I2718" s="183" t="str">
        <f>IF(G2718=Sector!$B$50,Sector!$B$50,IF(G2718=Sector!$B$51,Sector!$B$51,IF(G2718=Sector!$B$53,Sector!$B$53,INDEX(Sector!$E$57:$E$776,MATCH('Energy consumption (raw)'!F2718,Sector!$C$57:$C$776,FALSE)))))</f>
        <v>Buildings</v>
      </c>
      <c r="J2718" s="561"/>
      <c r="K2718" s="561">
        <v>6046600</v>
      </c>
      <c r="L2718" s="35"/>
      <c r="M2718" s="35"/>
      <c r="N2718" s="562"/>
      <c r="O2718" s="35"/>
      <c r="P2718" s="562"/>
      <c r="Q2718" s="562"/>
      <c r="R2718" s="561">
        <v>20</v>
      </c>
      <c r="S2718" s="35"/>
      <c r="T2718" s="35"/>
      <c r="U2718" s="35"/>
      <c r="V2718" s="35"/>
      <c r="W2718" s="561"/>
      <c r="X2718" s="35"/>
      <c r="Y2718" s="35">
        <v>19500</v>
      </c>
      <c r="Z2718" s="35"/>
      <c r="AA2718" s="35"/>
      <c r="AB2718" s="35"/>
      <c r="AC2718" s="35"/>
      <c r="AD2718" s="35"/>
      <c r="AE2718" s="35"/>
      <c r="AF2718" s="561"/>
      <c r="AG2718" s="561">
        <v>22208.390380000001</v>
      </c>
      <c r="AH2718" s="561"/>
      <c r="AI2718" s="290" t="s">
        <v>310</v>
      </c>
      <c r="AJ2718" s="290" t="s">
        <v>320</v>
      </c>
    </row>
    <row r="2719" spans="2:36" x14ac:dyDescent="0.25">
      <c r="B2719" s="554">
        <v>137</v>
      </c>
      <c r="C2719" s="555"/>
      <c r="D2719" s="556"/>
      <c r="E2719" s="290" t="s">
        <v>1003</v>
      </c>
      <c r="F2719" s="290" t="s">
        <v>1045</v>
      </c>
      <c r="G2719" s="290" t="s">
        <v>1005</v>
      </c>
      <c r="H2719" s="183" t="str">
        <f>INDEX(Sector!$D$57:$D$776,MATCH('Energy consumption (raw)'!F2719,Sector!$C$57:$C$776,FALSE))</f>
        <v>Commodity Service</v>
      </c>
      <c r="I2719" s="183" t="str">
        <f>IF(G2719=Sector!$B$50,Sector!$B$50,IF(G2719=Sector!$B$51,Sector!$B$51,IF(G2719=Sector!$B$53,Sector!$B$53,INDEX(Sector!$E$57:$E$776,MATCH('Energy consumption (raw)'!F2719,Sector!$C$57:$C$776,FALSE)))))</f>
        <v>Buildings</v>
      </c>
      <c r="J2719" s="561"/>
      <c r="K2719" s="561">
        <v>3121271</v>
      </c>
      <c r="L2719" s="35"/>
      <c r="M2719" s="35"/>
      <c r="N2719" s="562"/>
      <c r="O2719" s="35"/>
      <c r="P2719" s="562"/>
      <c r="Q2719" s="562"/>
      <c r="R2719" s="561">
        <v>2520</v>
      </c>
      <c r="S2719" s="35"/>
      <c r="T2719" s="35"/>
      <c r="U2719" s="35"/>
      <c r="V2719" s="35"/>
      <c r="W2719" s="561"/>
      <c r="X2719" s="35"/>
      <c r="Y2719" s="35"/>
      <c r="Z2719" s="35"/>
      <c r="AA2719" s="35"/>
      <c r="AB2719" s="35"/>
      <c r="AC2719" s="35"/>
      <c r="AD2719" s="35"/>
      <c r="AE2719" s="35"/>
      <c r="AF2719" s="561"/>
      <c r="AG2719" s="561">
        <v>3052.0121153</v>
      </c>
      <c r="AH2719" s="561"/>
      <c r="AI2719" s="290" t="s">
        <v>310</v>
      </c>
      <c r="AJ2719" s="290" t="s">
        <v>320</v>
      </c>
    </row>
    <row r="2720" spans="2:36" x14ac:dyDescent="0.25">
      <c r="B2720" s="554">
        <v>138</v>
      </c>
      <c r="C2720" s="555"/>
      <c r="D2720" s="556"/>
      <c r="E2720" s="290" t="s">
        <v>1003</v>
      </c>
      <c r="F2720" s="290" t="s">
        <v>1046</v>
      </c>
      <c r="G2720" s="290" t="s">
        <v>1005</v>
      </c>
      <c r="H2720" s="183" t="str">
        <f>INDEX(Sector!$D$57:$D$776,MATCH('Energy consumption (raw)'!F2720,Sector!$C$57:$C$776,FALSE))</f>
        <v>General support service</v>
      </c>
      <c r="I2720" s="183" t="str">
        <f>IF(G2720=Sector!$B$50,Sector!$B$50,IF(G2720=Sector!$B$51,Sector!$B$51,IF(G2720=Sector!$B$53,Sector!$B$53,INDEX(Sector!$E$57:$E$776,MATCH('Energy consumption (raw)'!F2720,Sector!$C$57:$C$776,FALSE)))))</f>
        <v>Buildings</v>
      </c>
      <c r="J2720" s="561"/>
      <c r="K2720" s="561">
        <v>43835242</v>
      </c>
      <c r="L2720" s="35"/>
      <c r="M2720" s="35"/>
      <c r="N2720" s="562"/>
      <c r="O2720" s="35"/>
      <c r="P2720" s="562"/>
      <c r="Q2720" s="562"/>
      <c r="R2720" s="561"/>
      <c r="S2720" s="35"/>
      <c r="T2720" s="35"/>
      <c r="U2720" s="35"/>
      <c r="V2720" s="35"/>
      <c r="W2720" s="561"/>
      <c r="X2720" s="35"/>
      <c r="Y2720" s="35"/>
      <c r="Z2720" s="35"/>
      <c r="AA2720" s="35"/>
      <c r="AB2720" s="35"/>
      <c r="AC2720" s="35"/>
      <c r="AD2720" s="35"/>
      <c r="AE2720" s="35"/>
      <c r="AF2720" s="561"/>
      <c r="AG2720" s="561">
        <v>6763.7778406000007</v>
      </c>
      <c r="AH2720" s="561">
        <v>5107</v>
      </c>
      <c r="AI2720" s="290" t="s">
        <v>310</v>
      </c>
      <c r="AJ2720" s="290" t="s">
        <v>595</v>
      </c>
    </row>
    <row r="2721" spans="2:36" x14ac:dyDescent="0.25">
      <c r="B2721" s="554">
        <v>139</v>
      </c>
      <c r="C2721" s="558"/>
      <c r="D2721" s="556"/>
      <c r="E2721" s="290" t="s">
        <v>1003</v>
      </c>
      <c r="F2721" s="290" t="s">
        <v>1047</v>
      </c>
      <c r="G2721" s="290" t="s">
        <v>1005</v>
      </c>
      <c r="H2721" s="183" t="str">
        <f>INDEX(Sector!$D$57:$D$776,MATCH('Energy consumption (raw)'!F2721,Sector!$C$57:$C$776,FALSE))</f>
        <v>Healthcare</v>
      </c>
      <c r="I2721" s="183" t="str">
        <f>IF(G2721=Sector!$B$50,Sector!$B$50,IF(G2721=Sector!$B$51,Sector!$B$51,IF(G2721=Sector!$B$53,Sector!$B$53,INDEX(Sector!$E$57:$E$776,MATCH('Energy consumption (raw)'!F2721,Sector!$C$57:$C$776,FALSE)))))</f>
        <v>Buildings</v>
      </c>
      <c r="J2721" s="561"/>
      <c r="K2721" s="561">
        <v>3258902</v>
      </c>
      <c r="L2721" s="35"/>
      <c r="M2721" s="35"/>
      <c r="N2721" s="562"/>
      <c r="O2721" s="35"/>
      <c r="P2721" s="562"/>
      <c r="Q2721" s="562"/>
      <c r="R2721" s="561">
        <v>3.7</v>
      </c>
      <c r="S2721" s="35"/>
      <c r="T2721" s="35"/>
      <c r="U2721" s="35"/>
      <c r="V2721" s="35">
        <v>13.899999999999999</v>
      </c>
      <c r="W2721" s="561"/>
      <c r="X2721" s="35"/>
      <c r="Y2721" s="562"/>
      <c r="Z2721" s="35"/>
      <c r="AA2721" s="35"/>
      <c r="AB2721" s="35"/>
      <c r="AC2721" s="35"/>
      <c r="AD2721" s="35"/>
      <c r="AE2721" s="35"/>
      <c r="AF2721" s="561"/>
      <c r="AG2721" s="561">
        <v>521.21757860000002</v>
      </c>
      <c r="AH2721" s="561">
        <v>875.96840000000009</v>
      </c>
      <c r="AI2721" s="290" t="s">
        <v>310</v>
      </c>
      <c r="AJ2721" s="290" t="s">
        <v>620</v>
      </c>
    </row>
    <row r="2722" spans="2:36" x14ac:dyDescent="0.25">
      <c r="B2722" s="554">
        <v>140</v>
      </c>
      <c r="C2722" s="555"/>
      <c r="D2722" s="556"/>
      <c r="E2722" s="290" t="s">
        <v>1003</v>
      </c>
      <c r="F2722" s="290" t="s">
        <v>1042</v>
      </c>
      <c r="G2722" s="290" t="s">
        <v>1005</v>
      </c>
      <c r="H2722" s="183" t="str">
        <f>INDEX(Sector!$D$57:$D$776,MATCH('Energy consumption (raw)'!F2722,Sector!$C$57:$C$776,FALSE))</f>
        <v>Short-stay services</v>
      </c>
      <c r="I2722" s="183" t="str">
        <f>IF(G2722=Sector!$B$50,Sector!$B$50,IF(G2722=Sector!$B$51,Sector!$B$51,IF(G2722=Sector!$B$53,Sector!$B$53,INDEX(Sector!$E$57:$E$776,MATCH('Energy consumption (raw)'!F2722,Sector!$C$57:$C$776,FALSE)))))</f>
        <v>Buildings</v>
      </c>
      <c r="J2722" s="561">
        <v>3853840</v>
      </c>
      <c r="K2722" s="561">
        <v>3853840</v>
      </c>
      <c r="L2722" s="35"/>
      <c r="M2722" s="35"/>
      <c r="N2722" s="562"/>
      <c r="O2722" s="35"/>
      <c r="P2722" s="562"/>
      <c r="Q2722" s="562"/>
      <c r="R2722" s="561"/>
      <c r="S2722" s="35"/>
      <c r="T2722" s="35"/>
      <c r="U2722" s="35"/>
      <c r="V2722" s="35"/>
      <c r="W2722" s="561"/>
      <c r="X2722" s="35"/>
      <c r="Y2722" s="35"/>
      <c r="Z2722" s="35"/>
      <c r="AA2722" s="35"/>
      <c r="AB2722" s="35"/>
      <c r="AC2722" s="35"/>
      <c r="AD2722" s="35"/>
      <c r="AE2722" s="35"/>
      <c r="AF2722" s="561"/>
      <c r="AG2722" s="561">
        <v>594.64751200000001</v>
      </c>
      <c r="AH2722" s="561"/>
      <c r="AI2722" s="290" t="s">
        <v>310</v>
      </c>
      <c r="AJ2722" s="290" t="s">
        <v>625</v>
      </c>
    </row>
    <row r="2723" spans="2:36" x14ac:dyDescent="0.25">
      <c r="B2723" s="554">
        <v>141</v>
      </c>
      <c r="C2723" s="555"/>
      <c r="D2723" s="556"/>
      <c r="E2723" s="290" t="s">
        <v>1003</v>
      </c>
      <c r="F2723" s="290" t="s">
        <v>984</v>
      </c>
      <c r="G2723" s="290" t="s">
        <v>1005</v>
      </c>
      <c r="H2723" s="183" t="str">
        <f>INDEX(Sector!$D$57:$D$776,MATCH('Energy consumption (raw)'!F2723,Sector!$C$57:$C$776,FALSE))</f>
        <v>Activities of Hospitals</v>
      </c>
      <c r="I2723" s="183" t="str">
        <f>IF(G2723=Sector!$B$50,Sector!$B$50,IF(G2723=Sector!$B$51,Sector!$B$51,IF(G2723=Sector!$B$53,Sector!$B$53,INDEX(Sector!$E$57:$E$776,MATCH('Energy consumption (raw)'!F2723,Sector!$C$57:$C$776,FALSE)))))</f>
        <v>Buildings</v>
      </c>
      <c r="J2723" s="561"/>
      <c r="K2723" s="561">
        <v>5639040</v>
      </c>
      <c r="L2723" s="290"/>
      <c r="M2723" s="290"/>
      <c r="N2723" s="290"/>
      <c r="O2723" s="290"/>
      <c r="P2723" s="290"/>
      <c r="Q2723" s="290"/>
      <c r="R2723" s="290"/>
      <c r="S2723" s="290"/>
      <c r="T2723" s="290"/>
      <c r="U2723" s="290"/>
      <c r="V2723" s="290"/>
      <c r="W2723" s="290"/>
      <c r="X2723" s="290"/>
      <c r="Y2723" s="290"/>
      <c r="Z2723" s="290"/>
      <c r="AA2723" s="290"/>
      <c r="AB2723" s="290"/>
      <c r="AC2723" s="290"/>
      <c r="AD2723" s="290"/>
      <c r="AE2723" s="290"/>
      <c r="AF2723" s="290"/>
      <c r="AG2723" s="561">
        <v>870.10387200000002</v>
      </c>
      <c r="AH2723" s="561">
        <v>846</v>
      </c>
      <c r="AI2723" s="290" t="s">
        <v>310</v>
      </c>
      <c r="AJ2723" s="290" t="s">
        <v>651</v>
      </c>
    </row>
    <row r="2724" spans="2:36" x14ac:dyDescent="0.25">
      <c r="B2724" s="554">
        <v>142</v>
      </c>
      <c r="C2724" s="555"/>
      <c r="D2724" s="556"/>
      <c r="E2724" s="290" t="s">
        <v>1003</v>
      </c>
      <c r="F2724" s="290" t="s">
        <v>1028</v>
      </c>
      <c r="G2724" s="290" t="s">
        <v>1005</v>
      </c>
      <c r="H2724" s="183" t="str">
        <f>INDEX(Sector!$D$57:$D$776,MATCH('Energy consumption (raw)'!F2724,Sector!$C$57:$C$776,FALSE))</f>
        <v>Other business support service activities n.e.c</v>
      </c>
      <c r="I2724" s="183" t="str">
        <f>IF(G2724=Sector!$B$50,Sector!$B$50,IF(G2724=Sector!$B$51,Sector!$B$51,IF(G2724=Sector!$B$53,Sector!$B$53,INDEX(Sector!$E$57:$E$776,MATCH('Energy consumption (raw)'!F2724,Sector!$C$57:$C$776,FALSE)))))</f>
        <v>Buildings</v>
      </c>
      <c r="J2724" s="561">
        <v>3507000</v>
      </c>
      <c r="K2724" s="561">
        <v>3507000</v>
      </c>
      <c r="L2724" s="561"/>
      <c r="M2724" s="561"/>
      <c r="N2724" s="561"/>
      <c r="O2724" s="561"/>
      <c r="P2724" s="561"/>
      <c r="Q2724" s="561"/>
      <c r="R2724" s="290"/>
      <c r="S2724" s="290"/>
      <c r="T2724" s="35"/>
      <c r="U2724" s="561"/>
      <c r="V2724" s="290"/>
      <c r="W2724" s="561"/>
      <c r="X2724" s="561"/>
      <c r="Y2724" s="561"/>
      <c r="Z2724" s="561"/>
      <c r="AA2724" s="561"/>
      <c r="AB2724" s="561"/>
      <c r="AC2724" s="561"/>
      <c r="AD2724" s="561"/>
      <c r="AE2724" s="561"/>
      <c r="AF2724" s="561"/>
      <c r="AG2724" s="561">
        <v>541.13010000000008</v>
      </c>
      <c r="AH2724" s="561">
        <v>574</v>
      </c>
      <c r="AI2724" s="290" t="s">
        <v>310</v>
      </c>
      <c r="AJ2724" s="290" t="s">
        <v>651</v>
      </c>
    </row>
    <row r="2725" spans="2:36" x14ac:dyDescent="0.25">
      <c r="B2725" s="554">
        <v>143</v>
      </c>
      <c r="C2725" s="555"/>
      <c r="D2725" s="556"/>
      <c r="E2725" s="290" t="s">
        <v>1003</v>
      </c>
      <c r="F2725" s="290" t="s">
        <v>512</v>
      </c>
      <c r="G2725" s="290" t="s">
        <v>1005</v>
      </c>
      <c r="H2725" s="183" t="str">
        <f>INDEX(Sector!$D$57:$D$776,MATCH('Energy consumption (raw)'!F2725,Sector!$C$57:$C$776,FALSE))</f>
        <v>Construction of civil engineering works</v>
      </c>
      <c r="I2725" s="183" t="str">
        <f>IF(G2725=Sector!$B$50,Sector!$B$50,IF(G2725=Sector!$B$51,Sector!$B$51,IF(G2725=Sector!$B$53,Sector!$B$53,INDEX(Sector!$E$57:$E$776,MATCH('Energy consumption (raw)'!F2725,Sector!$C$57:$C$776,FALSE)))))</f>
        <v>Buildings</v>
      </c>
      <c r="J2725" s="561"/>
      <c r="K2725" s="561"/>
      <c r="L2725" s="561"/>
      <c r="M2725" s="561"/>
      <c r="N2725" s="561"/>
      <c r="O2725" s="561"/>
      <c r="P2725" s="561"/>
      <c r="Q2725" s="561"/>
      <c r="R2725" s="561"/>
      <c r="S2725" s="561">
        <v>746000</v>
      </c>
      <c r="T2725" s="561"/>
      <c r="U2725" s="561"/>
      <c r="V2725" s="561"/>
      <c r="W2725" s="561"/>
      <c r="X2725" s="561"/>
      <c r="Y2725" s="561"/>
      <c r="Z2725" s="561"/>
      <c r="AA2725" s="561"/>
      <c r="AB2725" s="561"/>
      <c r="AC2725" s="561"/>
      <c r="AD2725" s="561"/>
      <c r="AE2725" s="561"/>
      <c r="AF2725" s="561"/>
      <c r="AG2725" s="561">
        <v>656.48</v>
      </c>
      <c r="AH2725" s="561"/>
      <c r="AI2725" s="290" t="s">
        <v>368</v>
      </c>
      <c r="AJ2725" s="290" t="s">
        <v>657</v>
      </c>
    </row>
    <row r="2726" spans="2:36" x14ac:dyDescent="0.25">
      <c r="B2726" s="554">
        <v>144</v>
      </c>
      <c r="C2726" s="555"/>
      <c r="D2726" s="556"/>
      <c r="E2726" s="290" t="s">
        <v>1003</v>
      </c>
      <c r="F2726" s="290" t="s">
        <v>1048</v>
      </c>
      <c r="G2726" s="290" t="s">
        <v>1005</v>
      </c>
      <c r="H2726" s="183" t="str">
        <f>INDEX(Sector!$D$57:$D$776,MATCH('Energy consumption (raw)'!F2726,Sector!$C$57:$C$776,FALSE))</f>
        <v>Accommodation, restaurants</v>
      </c>
      <c r="I2726" s="183" t="str">
        <f>IF(G2726=Sector!$B$50,Sector!$B$50,IF(G2726=Sector!$B$51,Sector!$B$51,IF(G2726=Sector!$B$53,Sector!$B$53,INDEX(Sector!$E$57:$E$776,MATCH('Energy consumption (raw)'!F2726,Sector!$C$57:$C$776,FALSE)))))</f>
        <v>Buildings</v>
      </c>
      <c r="J2726" s="561">
        <v>3864804</v>
      </c>
      <c r="K2726" s="561">
        <v>4294000</v>
      </c>
      <c r="L2726" s="561"/>
      <c r="M2726" s="561"/>
      <c r="N2726" s="561"/>
      <c r="O2726" s="561"/>
      <c r="P2726" s="561"/>
      <c r="Q2726" s="561"/>
      <c r="R2726" s="561">
        <v>134</v>
      </c>
      <c r="S2726" s="561"/>
      <c r="T2726" s="561"/>
      <c r="U2726" s="561"/>
      <c r="V2726" s="561"/>
      <c r="W2726" s="561"/>
      <c r="X2726" s="561"/>
      <c r="Y2726" s="561">
        <v>51</v>
      </c>
      <c r="Z2726" s="561"/>
      <c r="AA2726" s="561"/>
      <c r="AB2726" s="561"/>
      <c r="AC2726" s="561"/>
      <c r="AD2726" s="561"/>
      <c r="AE2726" s="561"/>
      <c r="AF2726" s="561"/>
      <c r="AG2726" s="561">
        <v>854.83420000000012</v>
      </c>
      <c r="AH2726" s="561">
        <v>1996</v>
      </c>
      <c r="AI2726" s="290" t="s">
        <v>310</v>
      </c>
      <c r="AJ2726" s="290" t="s">
        <v>324</v>
      </c>
    </row>
    <row r="2727" spans="2:36" ht="15.75" thickBot="1" x14ac:dyDescent="0.3">
      <c r="B2727" s="554">
        <v>145</v>
      </c>
      <c r="C2727" s="555"/>
      <c r="D2727" s="556"/>
      <c r="E2727" s="290" t="s">
        <v>1003</v>
      </c>
      <c r="F2727" s="567" t="s">
        <v>1049</v>
      </c>
      <c r="G2727" s="290" t="s">
        <v>1005</v>
      </c>
      <c r="H2727" s="183" t="str">
        <f>INDEX(Sector!$D$57:$D$776,MATCH('Energy consumption (raw)'!F2727,Sector!$C$57:$C$776,FALSE))</f>
        <v>Services, travel, entertainment</v>
      </c>
      <c r="I2727" s="183" t="str">
        <f>IF(G2727=Sector!$B$50,Sector!$B$50,IF(G2727=Sector!$B$51,Sector!$B$51,IF(G2727=Sector!$B$53,Sector!$B$53,INDEX(Sector!$E$57:$E$776,MATCH('Energy consumption (raw)'!F2727,Sector!$C$57:$C$776,FALSE)))))</f>
        <v>Buildings</v>
      </c>
      <c r="J2727" s="561">
        <v>5604696</v>
      </c>
      <c r="K2727" s="561">
        <v>5703589</v>
      </c>
      <c r="L2727" s="561"/>
      <c r="M2727" s="561"/>
      <c r="N2727" s="561"/>
      <c r="O2727" s="561"/>
      <c r="P2727" s="561"/>
      <c r="Q2727" s="561"/>
      <c r="R2727" s="561">
        <v>20</v>
      </c>
      <c r="S2727" s="561"/>
      <c r="T2727" s="561"/>
      <c r="U2727" s="561"/>
      <c r="V2727" s="561"/>
      <c r="W2727" s="561"/>
      <c r="X2727" s="561"/>
      <c r="Y2727" s="561"/>
      <c r="Z2727" s="561"/>
      <c r="AA2727" s="561"/>
      <c r="AB2727" s="561"/>
      <c r="AC2727" s="561"/>
      <c r="AD2727" s="561"/>
      <c r="AE2727" s="561"/>
      <c r="AF2727" s="561"/>
      <c r="AG2727" s="561">
        <v>900.46378270000002</v>
      </c>
      <c r="AH2727" s="561">
        <v>1544</v>
      </c>
      <c r="AI2727" s="290" t="s">
        <v>310</v>
      </c>
      <c r="AJ2727" s="290" t="s">
        <v>324</v>
      </c>
    </row>
    <row r="2728" spans="2:36" x14ac:dyDescent="0.25">
      <c r="B2728" s="554">
        <v>146</v>
      </c>
      <c r="C2728" s="555"/>
      <c r="D2728" s="556"/>
      <c r="E2728" s="290" t="s">
        <v>1003</v>
      </c>
      <c r="F2728" s="290" t="s">
        <v>1047</v>
      </c>
      <c r="G2728" s="290" t="s">
        <v>1005</v>
      </c>
      <c r="H2728" s="183" t="str">
        <f>INDEX(Sector!$D$57:$D$776,MATCH('Energy consumption (raw)'!F2728,Sector!$C$57:$C$776,FALSE))</f>
        <v>Healthcare</v>
      </c>
      <c r="I2728" s="183" t="str">
        <f>IF(G2728=Sector!$B$50,Sector!$B$50,IF(G2728=Sector!$B$51,Sector!$B$51,IF(G2728=Sector!$B$53,Sector!$B$53,INDEX(Sector!$E$57:$E$776,MATCH('Energy consumption (raw)'!F2728,Sector!$C$57:$C$776,FALSE)))))</f>
        <v>Buildings</v>
      </c>
      <c r="J2728" s="563"/>
      <c r="K2728" s="563">
        <v>3940548</v>
      </c>
      <c r="L2728" s="35"/>
      <c r="M2728" s="35"/>
      <c r="N2728" s="35"/>
      <c r="O2728" s="35"/>
      <c r="P2728" s="35"/>
      <c r="Q2728" s="35"/>
      <c r="R2728" s="35">
        <v>1</v>
      </c>
      <c r="S2728" s="290"/>
      <c r="T2728" s="35"/>
      <c r="U2728" s="35"/>
      <c r="V2728" s="35">
        <v>25</v>
      </c>
      <c r="W2728" s="35"/>
      <c r="X2728" s="35"/>
      <c r="Y2728" s="35"/>
      <c r="Z2728" s="35"/>
      <c r="AA2728" s="35"/>
      <c r="AB2728" s="35"/>
      <c r="AC2728" s="35"/>
      <c r="AD2728" s="35"/>
      <c r="AE2728" s="35"/>
      <c r="AF2728" s="35"/>
      <c r="AG2728" s="561">
        <v>635.29655639999999</v>
      </c>
      <c r="AH2728" s="561">
        <v>518</v>
      </c>
      <c r="AI2728" s="290" t="s">
        <v>310</v>
      </c>
      <c r="AJ2728" s="290" t="s">
        <v>324</v>
      </c>
    </row>
    <row r="2729" spans="2:36" x14ac:dyDescent="0.25">
      <c r="B2729" s="554">
        <v>147</v>
      </c>
      <c r="C2729" s="555"/>
      <c r="D2729" s="556"/>
      <c r="E2729" s="290" t="s">
        <v>1003</v>
      </c>
      <c r="F2729" s="290" t="s">
        <v>984</v>
      </c>
      <c r="G2729" s="290" t="s">
        <v>1005</v>
      </c>
      <c r="H2729" s="183" t="str">
        <f>INDEX(Sector!$D$57:$D$776,MATCH('Energy consumption (raw)'!F2729,Sector!$C$57:$C$776,FALSE))</f>
        <v>Activities of Hospitals</v>
      </c>
      <c r="I2729" s="183" t="str">
        <f>IF(G2729=Sector!$B$50,Sector!$B$50,IF(G2729=Sector!$B$51,Sector!$B$51,IF(G2729=Sector!$B$53,Sector!$B$53,INDEX(Sector!$E$57:$E$776,MATCH('Energy consumption (raw)'!F2729,Sector!$C$57:$C$776,FALSE)))))</f>
        <v>Buildings</v>
      </c>
      <c r="J2729" s="561">
        <v>5417286</v>
      </c>
      <c r="K2729" s="561">
        <v>5417286</v>
      </c>
      <c r="L2729" s="561"/>
      <c r="M2729" s="561"/>
      <c r="N2729" s="561"/>
      <c r="O2729" s="561"/>
      <c r="P2729" s="561"/>
      <c r="Q2729" s="561"/>
      <c r="R2729" s="561"/>
      <c r="S2729" s="35"/>
      <c r="T2729" s="561"/>
      <c r="U2729" s="561"/>
      <c r="V2729" s="561"/>
      <c r="W2729" s="561"/>
      <c r="X2729" s="561"/>
      <c r="Y2729" s="561"/>
      <c r="Z2729" s="561"/>
      <c r="AA2729" s="561"/>
      <c r="AB2729" s="561"/>
      <c r="AC2729" s="561"/>
      <c r="AD2729" s="561"/>
      <c r="AE2729" s="561"/>
      <c r="AF2729" s="561"/>
      <c r="AG2729" s="561">
        <v>835.8872298</v>
      </c>
      <c r="AH2729" s="561">
        <v>842.35147400000005</v>
      </c>
      <c r="AI2729" s="290" t="s">
        <v>369</v>
      </c>
      <c r="AJ2729" s="290" t="s">
        <v>325</v>
      </c>
    </row>
    <row r="2730" spans="2:36" x14ac:dyDescent="0.25">
      <c r="B2730" s="554">
        <v>148</v>
      </c>
      <c r="C2730" s="555"/>
      <c r="D2730" s="556"/>
      <c r="E2730" s="290" t="s">
        <v>1003</v>
      </c>
      <c r="F2730" s="290" t="s">
        <v>984</v>
      </c>
      <c r="G2730" s="290" t="s">
        <v>1005</v>
      </c>
      <c r="H2730" s="183" t="str">
        <f>INDEX(Sector!$D$57:$D$776,MATCH('Energy consumption (raw)'!F2730,Sector!$C$57:$C$776,FALSE))</f>
        <v>Activities of Hospitals</v>
      </c>
      <c r="I2730" s="183" t="str">
        <f>IF(G2730=Sector!$B$50,Sector!$B$50,IF(G2730=Sector!$B$51,Sector!$B$51,IF(G2730=Sector!$B$53,Sector!$B$53,INDEX(Sector!$E$57:$E$776,MATCH('Energy consumption (raw)'!F2730,Sector!$C$57:$C$776,FALSE)))))</f>
        <v>Buildings</v>
      </c>
      <c r="J2730" s="561"/>
      <c r="K2730" s="561">
        <v>4190940</v>
      </c>
      <c r="L2730" s="561"/>
      <c r="M2730" s="561"/>
      <c r="N2730" s="561"/>
      <c r="O2730" s="561"/>
      <c r="P2730" s="561"/>
      <c r="Q2730" s="561"/>
      <c r="R2730" s="561"/>
      <c r="S2730" s="561"/>
      <c r="T2730" s="561"/>
      <c r="U2730" s="561"/>
      <c r="V2730" s="561"/>
      <c r="W2730" s="561"/>
      <c r="X2730" s="561"/>
      <c r="Y2730" s="561"/>
      <c r="Z2730" s="561"/>
      <c r="AA2730" s="561"/>
      <c r="AB2730" s="561"/>
      <c r="AC2730" s="561"/>
      <c r="AD2730" s="561"/>
      <c r="AE2730" s="561"/>
      <c r="AF2730" s="561"/>
      <c r="AG2730" s="561">
        <v>646.66204200000004</v>
      </c>
      <c r="AH2730" s="561">
        <v>595.699838</v>
      </c>
      <c r="AI2730" s="290" t="s">
        <v>310</v>
      </c>
      <c r="AJ2730" s="290" t="s">
        <v>326</v>
      </c>
    </row>
    <row r="2731" spans="2:36" x14ac:dyDescent="0.25">
      <c r="B2731" s="554">
        <v>149</v>
      </c>
      <c r="C2731" s="555"/>
      <c r="D2731" s="556"/>
      <c r="E2731" s="290" t="s">
        <v>1003</v>
      </c>
      <c r="F2731" s="290" t="s">
        <v>1028</v>
      </c>
      <c r="G2731" s="290" t="s">
        <v>1005</v>
      </c>
      <c r="H2731" s="183" t="str">
        <f>INDEX(Sector!$D$57:$D$776,MATCH('Energy consumption (raw)'!F2731,Sector!$C$57:$C$776,FALSE))</f>
        <v>Other business support service activities n.e.c</v>
      </c>
      <c r="I2731" s="183" t="str">
        <f>IF(G2731=Sector!$B$50,Sector!$B$50,IF(G2731=Sector!$B$51,Sector!$B$51,IF(G2731=Sector!$B$53,Sector!$B$53,INDEX(Sector!$E$57:$E$776,MATCH('Energy consumption (raw)'!F2731,Sector!$C$57:$C$776,FALSE)))))</f>
        <v>Buildings</v>
      </c>
      <c r="J2731" s="561">
        <v>3967675</v>
      </c>
      <c r="K2731" s="561">
        <v>3967675</v>
      </c>
      <c r="L2731" s="561"/>
      <c r="M2731" s="561"/>
      <c r="N2731" s="561"/>
      <c r="O2731" s="561"/>
      <c r="P2731" s="561"/>
      <c r="Q2731" s="561"/>
      <c r="R2731" s="561"/>
      <c r="S2731" s="561"/>
      <c r="T2731" s="561"/>
      <c r="U2731" s="561"/>
      <c r="V2731" s="561"/>
      <c r="W2731" s="561"/>
      <c r="X2731" s="561"/>
      <c r="Y2731" s="561"/>
      <c r="Z2731" s="561"/>
      <c r="AA2731" s="561"/>
      <c r="AB2731" s="561"/>
      <c r="AC2731" s="561"/>
      <c r="AD2731" s="561"/>
      <c r="AE2731" s="561"/>
      <c r="AF2731" s="561"/>
      <c r="AG2731" s="561">
        <v>612.21225250000009</v>
      </c>
      <c r="AH2731" s="561">
        <v>1863</v>
      </c>
      <c r="AI2731" s="290" t="s">
        <v>310</v>
      </c>
      <c r="AJ2731" s="290" t="s">
        <v>326</v>
      </c>
    </row>
    <row r="2732" spans="2:36" x14ac:dyDescent="0.25">
      <c r="B2732" s="554">
        <v>150</v>
      </c>
      <c r="C2732" s="555"/>
      <c r="D2732" s="556"/>
      <c r="E2732" s="290" t="s">
        <v>1003</v>
      </c>
      <c r="F2732" s="290" t="s">
        <v>984</v>
      </c>
      <c r="G2732" s="290" t="s">
        <v>1005</v>
      </c>
      <c r="H2732" s="183" t="str">
        <f>INDEX(Sector!$D$57:$D$776,MATCH('Energy consumption (raw)'!F2732,Sector!$C$57:$C$776,FALSE))</f>
        <v>Activities of Hospitals</v>
      </c>
      <c r="I2732" s="183" t="str">
        <f>IF(G2732=Sector!$B$50,Sector!$B$50,IF(G2732=Sector!$B$51,Sector!$B$51,IF(G2732=Sector!$B$53,Sector!$B$53,INDEX(Sector!$E$57:$E$776,MATCH('Energy consumption (raw)'!F2732,Sector!$C$57:$C$776,FALSE)))))</f>
        <v>Buildings</v>
      </c>
      <c r="J2732" s="561">
        <v>3395112</v>
      </c>
      <c r="K2732" s="561">
        <v>3395112</v>
      </c>
      <c r="L2732" s="561"/>
      <c r="M2732" s="561"/>
      <c r="N2732" s="561"/>
      <c r="O2732" s="561"/>
      <c r="P2732" s="561"/>
      <c r="Q2732" s="561"/>
      <c r="R2732" s="561"/>
      <c r="S2732" s="561"/>
      <c r="T2732" s="561"/>
      <c r="U2732" s="561"/>
      <c r="V2732" s="561"/>
      <c r="W2732" s="561"/>
      <c r="X2732" s="561"/>
      <c r="Y2732" s="561"/>
      <c r="Z2732" s="561"/>
      <c r="AA2732" s="561"/>
      <c r="AB2732" s="561"/>
      <c r="AC2732" s="561"/>
      <c r="AD2732" s="561"/>
      <c r="AE2732" s="561"/>
      <c r="AF2732" s="561"/>
      <c r="AG2732" s="561">
        <v>523.86578159999999</v>
      </c>
      <c r="AH2732" s="561"/>
      <c r="AI2732" s="290" t="s">
        <v>310</v>
      </c>
      <c r="AJ2732" s="290" t="s">
        <v>700</v>
      </c>
    </row>
    <row r="2733" spans="2:36" x14ac:dyDescent="0.25">
      <c r="B2733" s="554">
        <v>151</v>
      </c>
      <c r="C2733" s="555"/>
      <c r="D2733" s="556"/>
      <c r="E2733" s="290" t="s">
        <v>1003</v>
      </c>
      <c r="F2733" s="290" t="s">
        <v>1028</v>
      </c>
      <c r="G2733" s="290" t="s">
        <v>1005</v>
      </c>
      <c r="H2733" s="183" t="str">
        <f>INDEX(Sector!$D$57:$D$776,MATCH('Energy consumption (raw)'!F2733,Sector!$C$57:$C$776,FALSE))</f>
        <v>Other business support service activities n.e.c</v>
      </c>
      <c r="I2733" s="183" t="str">
        <f>IF(G2733=Sector!$B$50,Sector!$B$50,IF(G2733=Sector!$B$51,Sector!$B$51,IF(G2733=Sector!$B$53,Sector!$B$53,INDEX(Sector!$E$57:$E$776,MATCH('Energy consumption (raw)'!F2733,Sector!$C$57:$C$776,FALSE)))))</f>
        <v>Buildings</v>
      </c>
      <c r="J2733" s="561">
        <v>3457288</v>
      </c>
      <c r="K2733" s="561">
        <v>3457288</v>
      </c>
      <c r="L2733" s="561"/>
      <c r="M2733" s="561"/>
      <c r="N2733" s="561"/>
      <c r="O2733" s="561"/>
      <c r="P2733" s="561"/>
      <c r="Q2733" s="561"/>
      <c r="R2733" s="561"/>
      <c r="S2733" s="561"/>
      <c r="T2733" s="561"/>
      <c r="U2733" s="561"/>
      <c r="V2733" s="561"/>
      <c r="W2733" s="561"/>
      <c r="X2733" s="561"/>
      <c r="Y2733" s="561"/>
      <c r="Z2733" s="561"/>
      <c r="AA2733" s="561"/>
      <c r="AB2733" s="561"/>
      <c r="AC2733" s="561"/>
      <c r="AD2733" s="561"/>
      <c r="AE2733" s="561"/>
      <c r="AF2733" s="561"/>
      <c r="AG2733" s="561">
        <v>533.45953840000004</v>
      </c>
      <c r="AH2733" s="561">
        <v>568.79999999999995</v>
      </c>
      <c r="AI2733" s="290" t="s">
        <v>310</v>
      </c>
      <c r="AJ2733" s="290" t="s">
        <v>700</v>
      </c>
    </row>
    <row r="2734" spans="2:36" ht="15.75" thickBot="1" x14ac:dyDescent="0.3">
      <c r="B2734" s="554">
        <v>152</v>
      </c>
      <c r="C2734" s="555"/>
      <c r="D2734" s="556"/>
      <c r="E2734" s="290" t="s">
        <v>1003</v>
      </c>
      <c r="F2734" s="567" t="s">
        <v>984</v>
      </c>
      <c r="G2734" s="290" t="s">
        <v>1005</v>
      </c>
      <c r="H2734" s="183" t="str">
        <f>INDEX(Sector!$D$57:$D$776,MATCH('Energy consumption (raw)'!F2734,Sector!$C$57:$C$776,FALSE))</f>
        <v>Activities of Hospitals</v>
      </c>
      <c r="I2734" s="183" t="str">
        <f>IF(G2734=Sector!$B$50,Sector!$B$50,IF(G2734=Sector!$B$51,Sector!$B$51,IF(G2734=Sector!$B$53,Sector!$B$53,INDEX(Sector!$E$57:$E$776,MATCH('Energy consumption (raw)'!F2734,Sector!$C$57:$C$776,FALSE)))))</f>
        <v>Buildings</v>
      </c>
      <c r="J2734" s="561">
        <v>5355294</v>
      </c>
      <c r="K2734" s="561">
        <v>5355294</v>
      </c>
      <c r="L2734" s="561"/>
      <c r="M2734" s="561"/>
      <c r="N2734" s="561"/>
      <c r="O2734" s="561"/>
      <c r="P2734" s="561"/>
      <c r="Q2734" s="561"/>
      <c r="R2734" s="561"/>
      <c r="S2734" s="561"/>
      <c r="T2734" s="561"/>
      <c r="U2734" s="561"/>
      <c r="V2734" s="561"/>
      <c r="W2734" s="561"/>
      <c r="X2734" s="561"/>
      <c r="Y2734" s="561"/>
      <c r="Z2734" s="561"/>
      <c r="AA2734" s="561"/>
      <c r="AB2734" s="561"/>
      <c r="AC2734" s="561"/>
      <c r="AD2734" s="561"/>
      <c r="AE2734" s="561"/>
      <c r="AF2734" s="561"/>
      <c r="AG2734" s="561">
        <v>826.32186420000005</v>
      </c>
      <c r="AH2734" s="561">
        <v>877</v>
      </c>
      <c r="AI2734" s="290" t="s">
        <v>310</v>
      </c>
      <c r="AJ2734" s="290" t="s">
        <v>700</v>
      </c>
    </row>
    <row r="2735" spans="2:36" x14ac:dyDescent="0.25">
      <c r="B2735" s="554">
        <v>153</v>
      </c>
      <c r="C2735" s="555"/>
      <c r="D2735" s="556"/>
      <c r="E2735" s="290" t="s">
        <v>1003</v>
      </c>
      <c r="F2735" s="290" t="s">
        <v>1050</v>
      </c>
      <c r="G2735" s="290" t="s">
        <v>1005</v>
      </c>
      <c r="H2735" s="183" t="str">
        <f>INDEX(Sector!$D$57:$D$776,MATCH('Energy consumption (raw)'!F2735,Sector!$C$57:$C$776,FALSE))</f>
        <v>Retail supermarket, commercial center</v>
      </c>
      <c r="I2735" s="183" t="str">
        <f>IF(G2735=Sector!$B$50,Sector!$B$50,IF(G2735=Sector!$B$51,Sector!$B$51,IF(G2735=Sector!$B$53,Sector!$B$53,INDEX(Sector!$E$57:$E$776,MATCH('Energy consumption (raw)'!F2735,Sector!$C$57:$C$776,FALSE)))))</f>
        <v>Buildings</v>
      </c>
      <c r="J2735" s="561"/>
      <c r="K2735" s="561"/>
      <c r="L2735" s="35"/>
      <c r="M2735" s="35"/>
      <c r="N2735" s="35"/>
      <c r="O2735" s="35"/>
      <c r="P2735" s="35"/>
      <c r="Q2735" s="35"/>
      <c r="R2735" s="35"/>
      <c r="S2735" s="35"/>
      <c r="T2735" s="35"/>
      <c r="U2735" s="35"/>
      <c r="V2735" s="35"/>
      <c r="W2735" s="35"/>
      <c r="X2735" s="35"/>
      <c r="Y2735" s="35"/>
      <c r="Z2735" s="35"/>
      <c r="AA2735" s="35"/>
      <c r="AB2735" s="35"/>
      <c r="AC2735" s="35"/>
      <c r="AD2735" s="35"/>
      <c r="AE2735" s="35"/>
      <c r="AF2735" s="35"/>
      <c r="AG2735" s="561">
        <v>698</v>
      </c>
      <c r="AH2735" s="561">
        <v>710</v>
      </c>
      <c r="AI2735" s="291" t="s">
        <v>310</v>
      </c>
      <c r="AJ2735" s="290" t="s">
        <v>330</v>
      </c>
    </row>
    <row r="2736" spans="2:36" ht="15.75" thickBot="1" x14ac:dyDescent="0.3">
      <c r="B2736" s="554">
        <v>154</v>
      </c>
      <c r="C2736" s="555"/>
      <c r="D2736" s="556"/>
      <c r="E2736" s="290" t="s">
        <v>1003</v>
      </c>
      <c r="F2736" s="567" t="s">
        <v>338</v>
      </c>
      <c r="G2736" s="290" t="s">
        <v>1005</v>
      </c>
      <c r="H2736" s="183" t="str">
        <f>INDEX(Sector!$D$57:$D$776,MATCH('Energy consumption (raw)'!F2736,Sector!$C$57:$C$776,FALSE))</f>
        <v>Trading in real estate, land use rights belonging to owners, users or renters</v>
      </c>
      <c r="I2736" s="183" t="str">
        <f>IF(G2736=Sector!$B$50,Sector!$B$50,IF(G2736=Sector!$B$51,Sector!$B$51,IF(G2736=Sector!$B$53,Sector!$B$53,INDEX(Sector!$E$57:$E$776,MATCH('Energy consumption (raw)'!F2736,Sector!$C$57:$C$776,FALSE)))))</f>
        <v>Buildings</v>
      </c>
      <c r="J2736" s="561"/>
      <c r="K2736" s="561"/>
      <c r="L2736" s="35"/>
      <c r="M2736" s="35"/>
      <c r="N2736" s="35"/>
      <c r="O2736" s="35"/>
      <c r="P2736" s="35"/>
      <c r="Q2736" s="35"/>
      <c r="R2736" s="35"/>
      <c r="S2736" s="35"/>
      <c r="T2736" s="35"/>
      <c r="U2736" s="35"/>
      <c r="V2736" s="35"/>
      <c r="W2736" s="35"/>
      <c r="X2736" s="35"/>
      <c r="Y2736" s="35"/>
      <c r="Z2736" s="35"/>
      <c r="AA2736" s="35"/>
      <c r="AB2736" s="35"/>
      <c r="AC2736" s="35"/>
      <c r="AD2736" s="35"/>
      <c r="AE2736" s="35"/>
      <c r="AF2736" s="35"/>
      <c r="AG2736" s="561">
        <v>1008</v>
      </c>
      <c r="AH2736" s="561">
        <v>1206.3174000000001</v>
      </c>
      <c r="AI2736" s="291" t="s">
        <v>369</v>
      </c>
      <c r="AJ2736" s="290" t="s">
        <v>330</v>
      </c>
    </row>
    <row r="2737" spans="2:36" x14ac:dyDescent="0.25">
      <c r="B2737" s="554">
        <v>155</v>
      </c>
      <c r="C2737" s="555"/>
      <c r="D2737" s="556"/>
      <c r="E2737" s="290" t="s">
        <v>1035</v>
      </c>
      <c r="F2737" s="290" t="s">
        <v>984</v>
      </c>
      <c r="G2737" s="290" t="s">
        <v>1005</v>
      </c>
      <c r="H2737" s="183" t="str">
        <f>INDEX(Sector!$D$57:$D$776,MATCH('Energy consumption (raw)'!F2737,Sector!$C$57:$C$776,FALSE))</f>
        <v>Activities of Hospitals</v>
      </c>
      <c r="I2737" s="183" t="str">
        <f>IF(G2737=Sector!$B$50,Sector!$B$50,IF(G2737=Sector!$B$51,Sector!$B$51,IF(G2737=Sector!$B$53,Sector!$B$53,INDEX(Sector!$E$57:$E$776,MATCH('Energy consumption (raw)'!F2737,Sector!$C$57:$C$776,FALSE)))))</f>
        <v>Buildings</v>
      </c>
      <c r="J2737" s="561">
        <v>6310143</v>
      </c>
      <c r="K2737" s="561">
        <v>6230411</v>
      </c>
      <c r="L2737" s="35"/>
      <c r="M2737" s="35"/>
      <c r="N2737" s="35"/>
      <c r="O2737" s="35"/>
      <c r="P2737" s="35"/>
      <c r="Q2737" s="35"/>
      <c r="R2737" s="35"/>
      <c r="S2737" s="35"/>
      <c r="T2737" s="35"/>
      <c r="U2737" s="35"/>
      <c r="V2737" s="35"/>
      <c r="W2737" s="35"/>
      <c r="X2737" s="35"/>
      <c r="Y2737" s="35"/>
      <c r="Z2737" s="35"/>
      <c r="AA2737" s="35"/>
      <c r="AB2737" s="35"/>
      <c r="AC2737" s="35"/>
      <c r="AD2737" s="35"/>
      <c r="AE2737" s="35"/>
      <c r="AF2737" s="35"/>
      <c r="AG2737" s="561">
        <v>961.35241730000007</v>
      </c>
      <c r="AH2737" s="561">
        <v>983</v>
      </c>
      <c r="AI2737" s="291" t="s">
        <v>310</v>
      </c>
      <c r="AJ2737" s="290" t="s">
        <v>331</v>
      </c>
    </row>
    <row r="2738" spans="2:36" x14ac:dyDescent="0.25">
      <c r="B2738" s="554">
        <v>156</v>
      </c>
      <c r="C2738" s="555"/>
      <c r="D2738" s="556"/>
      <c r="E2738" s="290" t="s">
        <v>1051</v>
      </c>
      <c r="F2738" s="290" t="s">
        <v>338</v>
      </c>
      <c r="G2738" s="290" t="s">
        <v>1005</v>
      </c>
      <c r="H2738" s="183" t="str">
        <f>INDEX(Sector!$D$57:$D$776,MATCH('Energy consumption (raw)'!F2738,Sector!$C$57:$C$776,FALSE))</f>
        <v>Trading in real estate, land use rights belonging to owners, users or renters</v>
      </c>
      <c r="I2738" s="183" t="str">
        <f>IF(G2738=Sector!$B$50,Sector!$B$50,IF(G2738=Sector!$B$51,Sector!$B$51,IF(G2738=Sector!$B$53,Sector!$B$53,INDEX(Sector!$E$57:$E$776,MATCH('Energy consumption (raw)'!F2738,Sector!$C$57:$C$776,FALSE)))))</f>
        <v>Buildings</v>
      </c>
      <c r="J2738" s="561">
        <v>5449132</v>
      </c>
      <c r="K2738" s="561">
        <v>5438084</v>
      </c>
      <c r="L2738" s="561"/>
      <c r="M2738" s="561"/>
      <c r="N2738" s="561"/>
      <c r="O2738" s="561"/>
      <c r="P2738" s="561"/>
      <c r="Q2738" s="561"/>
      <c r="R2738" s="561">
        <v>23.414901960784317</v>
      </c>
      <c r="S2738" s="561"/>
      <c r="T2738" s="561"/>
      <c r="U2738" s="561"/>
      <c r="V2738" s="561"/>
      <c r="W2738" s="561"/>
      <c r="X2738" s="561"/>
      <c r="Y2738" s="561">
        <v>9.3580000000000005</v>
      </c>
      <c r="Z2738" s="561"/>
      <c r="AA2738" s="561"/>
      <c r="AB2738" s="561"/>
      <c r="AC2738" s="561"/>
      <c r="AD2738" s="561"/>
      <c r="AE2738" s="561"/>
      <c r="AF2738" s="561"/>
      <c r="AG2738" s="561">
        <v>873.17978119999998</v>
      </c>
      <c r="AH2738" s="561">
        <v>1119.9378371</v>
      </c>
      <c r="AI2738" s="290" t="s">
        <v>310</v>
      </c>
      <c r="AJ2738" s="290" t="s">
        <v>337</v>
      </c>
    </row>
    <row r="2739" spans="2:36" x14ac:dyDescent="0.25">
      <c r="B2739" s="554">
        <v>157</v>
      </c>
      <c r="C2739" s="555"/>
      <c r="D2739" s="556"/>
      <c r="E2739" s="290" t="s">
        <v>1003</v>
      </c>
      <c r="F2739" s="559" t="s">
        <v>1010</v>
      </c>
      <c r="G2739" s="290" t="s">
        <v>1005</v>
      </c>
      <c r="H2739" s="183" t="str">
        <f>INDEX(Sector!$D$57:$D$776,MATCH('Energy consumption (raw)'!F2739,Sector!$C$57:$C$776,FALSE))</f>
        <v>Hotel</v>
      </c>
      <c r="I2739" s="183" t="str">
        <f>IF(G2739=Sector!$B$50,Sector!$B$50,IF(G2739=Sector!$B$51,Sector!$B$51,IF(G2739=Sector!$B$53,Sector!$B$53,INDEX(Sector!$E$57:$E$776,MATCH('Energy consumption (raw)'!F2739,Sector!$C$57:$C$776,FALSE)))))</f>
        <v>Buildings</v>
      </c>
      <c r="J2739" s="561">
        <v>7524000</v>
      </c>
      <c r="K2739" s="561">
        <v>7837000</v>
      </c>
      <c r="L2739" s="561"/>
      <c r="M2739" s="561"/>
      <c r="N2739" s="561"/>
      <c r="O2739" s="561"/>
      <c r="P2739" s="561"/>
      <c r="Q2739" s="561"/>
      <c r="R2739" s="561"/>
      <c r="S2739" s="561"/>
      <c r="T2739" s="561"/>
      <c r="U2739" s="561"/>
      <c r="V2739" s="561"/>
      <c r="W2739" s="561"/>
      <c r="X2739" s="561"/>
      <c r="Y2739" s="561"/>
      <c r="Z2739" s="561"/>
      <c r="AA2739" s="561"/>
      <c r="AB2739" s="561"/>
      <c r="AC2739" s="561"/>
      <c r="AD2739" s="561"/>
      <c r="AE2739" s="561"/>
      <c r="AF2739" s="561"/>
      <c r="AG2739" s="561">
        <v>1209.2491</v>
      </c>
      <c r="AH2739" s="561">
        <v>2208.3416000000002</v>
      </c>
      <c r="AI2739" s="290" t="s">
        <v>310</v>
      </c>
      <c r="AJ2739" s="290" t="s">
        <v>385</v>
      </c>
    </row>
    <row r="2740" spans="2:36" x14ac:dyDescent="0.25">
      <c r="B2740" s="554">
        <v>158</v>
      </c>
      <c r="C2740" s="555"/>
      <c r="D2740" s="556"/>
      <c r="E2740" s="290" t="s">
        <v>1003</v>
      </c>
      <c r="F2740" s="290" t="s">
        <v>984</v>
      </c>
      <c r="G2740" s="290" t="s">
        <v>1005</v>
      </c>
      <c r="H2740" s="183" t="str">
        <f>INDEX(Sector!$D$57:$D$776,MATCH('Energy consumption (raw)'!F2740,Sector!$C$57:$C$776,FALSE))</f>
        <v>Activities of Hospitals</v>
      </c>
      <c r="I2740" s="183" t="str">
        <f>IF(G2740=Sector!$B$50,Sector!$B$50,IF(G2740=Sector!$B$51,Sector!$B$51,IF(G2740=Sector!$B$53,Sector!$B$53,INDEX(Sector!$E$57:$E$776,MATCH('Energy consumption (raw)'!F2740,Sector!$C$57:$C$776,FALSE)))))</f>
        <v>Buildings</v>
      </c>
      <c r="J2740" s="561"/>
      <c r="K2740" s="561">
        <v>7575000</v>
      </c>
      <c r="L2740" s="561"/>
      <c r="M2740" s="561"/>
      <c r="N2740" s="561"/>
      <c r="O2740" s="561"/>
      <c r="P2740" s="561"/>
      <c r="Q2740" s="561"/>
      <c r="R2740" s="561"/>
      <c r="S2740" s="561"/>
      <c r="T2740" s="561"/>
      <c r="U2740" s="561"/>
      <c r="V2740" s="561"/>
      <c r="W2740" s="561"/>
      <c r="X2740" s="561"/>
      <c r="Y2740" s="561"/>
      <c r="Z2740" s="561"/>
      <c r="AA2740" s="561"/>
      <c r="AB2740" s="561"/>
      <c r="AC2740" s="561"/>
      <c r="AD2740" s="561"/>
      <c r="AE2740" s="561"/>
      <c r="AF2740" s="561"/>
      <c r="AG2740" s="561">
        <v>1168.8225</v>
      </c>
      <c r="AH2740" s="561">
        <v>1605.621112</v>
      </c>
      <c r="AI2740" s="290" t="s">
        <v>310</v>
      </c>
      <c r="AJ2740" s="290" t="s">
        <v>385</v>
      </c>
    </row>
    <row r="2741" spans="2:36" x14ac:dyDescent="0.25">
      <c r="B2741" s="554">
        <v>159</v>
      </c>
      <c r="C2741" s="555"/>
      <c r="D2741" s="556"/>
      <c r="E2741" s="290" t="s">
        <v>1003</v>
      </c>
      <c r="F2741" s="290" t="s">
        <v>1010</v>
      </c>
      <c r="G2741" s="290" t="s">
        <v>1005</v>
      </c>
      <c r="H2741" s="183" t="str">
        <f>INDEX(Sector!$D$57:$D$776,MATCH('Energy consumption (raw)'!F2741,Sector!$C$57:$C$776,FALSE))</f>
        <v>Hotel</v>
      </c>
      <c r="I2741" s="183" t="str">
        <f>IF(G2741=Sector!$B$50,Sector!$B$50,IF(G2741=Sector!$B$51,Sector!$B$51,IF(G2741=Sector!$B$53,Sector!$B$53,INDEX(Sector!$E$57:$E$776,MATCH('Energy consumption (raw)'!F2741,Sector!$C$57:$C$776,FALSE)))))</f>
        <v>Buildings</v>
      </c>
      <c r="J2741" s="561">
        <v>4441600</v>
      </c>
      <c r="K2741" s="561">
        <v>4452000</v>
      </c>
      <c r="L2741" s="561"/>
      <c r="M2741" s="561"/>
      <c r="N2741" s="561"/>
      <c r="O2741" s="561"/>
      <c r="P2741" s="561"/>
      <c r="Q2741" s="561"/>
      <c r="R2741" s="561"/>
      <c r="S2741" s="561"/>
      <c r="T2741" s="561"/>
      <c r="U2741" s="561"/>
      <c r="V2741" s="561"/>
      <c r="W2741" s="561"/>
      <c r="X2741" s="561"/>
      <c r="Y2741" s="561"/>
      <c r="Z2741" s="561"/>
      <c r="AA2741" s="561"/>
      <c r="AB2741" s="561"/>
      <c r="AC2741" s="561"/>
      <c r="AD2741" s="561"/>
      <c r="AE2741" s="561"/>
      <c r="AF2741" s="561"/>
      <c r="AG2741" s="561">
        <v>686.94360000000006</v>
      </c>
      <c r="AH2741" s="561">
        <v>741.25720000000001</v>
      </c>
      <c r="AI2741" s="290" t="s">
        <v>310</v>
      </c>
      <c r="AJ2741" s="290" t="s">
        <v>385</v>
      </c>
    </row>
    <row r="2742" spans="2:36" x14ac:dyDescent="0.25">
      <c r="B2742" s="554">
        <v>160</v>
      </c>
      <c r="C2742" s="555"/>
      <c r="D2742" s="556"/>
      <c r="E2742" s="290" t="s">
        <v>1003</v>
      </c>
      <c r="F2742" s="290" t="s">
        <v>338</v>
      </c>
      <c r="G2742" s="290" t="s">
        <v>1005</v>
      </c>
      <c r="H2742" s="183" t="str">
        <f>INDEX(Sector!$D$57:$D$776,MATCH('Energy consumption (raw)'!F2742,Sector!$C$57:$C$776,FALSE))</f>
        <v>Trading in real estate, land use rights belonging to owners, users or renters</v>
      </c>
      <c r="I2742" s="183" t="str">
        <f>IF(G2742=Sector!$B$50,Sector!$B$50,IF(G2742=Sector!$B$51,Sector!$B$51,IF(G2742=Sector!$B$53,Sector!$B$53,INDEX(Sector!$E$57:$E$776,MATCH('Energy consumption (raw)'!F2742,Sector!$C$57:$C$776,FALSE)))))</f>
        <v>Buildings</v>
      </c>
      <c r="J2742" s="561">
        <v>5820000</v>
      </c>
      <c r="K2742" s="561">
        <v>5891000</v>
      </c>
      <c r="L2742" s="561"/>
      <c r="M2742" s="561"/>
      <c r="N2742" s="561"/>
      <c r="O2742" s="561"/>
      <c r="P2742" s="561"/>
      <c r="Q2742" s="561"/>
      <c r="R2742" s="561"/>
      <c r="S2742" s="561"/>
      <c r="T2742" s="561"/>
      <c r="U2742" s="561"/>
      <c r="V2742" s="561"/>
      <c r="W2742" s="561"/>
      <c r="X2742" s="561"/>
      <c r="Y2742" s="561"/>
      <c r="Z2742" s="561"/>
      <c r="AA2742" s="561"/>
      <c r="AB2742" s="561"/>
      <c r="AC2742" s="561"/>
      <c r="AD2742" s="561"/>
      <c r="AE2742" s="561"/>
      <c r="AF2742" s="561"/>
      <c r="AG2742" s="561">
        <v>908.98130000000003</v>
      </c>
      <c r="AH2742" s="561">
        <v>1291.1824000000001</v>
      </c>
      <c r="AI2742" s="290" t="s">
        <v>310</v>
      </c>
      <c r="AJ2742" s="290" t="s">
        <v>385</v>
      </c>
    </row>
    <row r="2743" spans="2:36" x14ac:dyDescent="0.25">
      <c r="B2743" s="554">
        <v>161</v>
      </c>
      <c r="C2743" s="555"/>
      <c r="D2743" s="556"/>
      <c r="E2743" s="290" t="s">
        <v>1003</v>
      </c>
      <c r="F2743" s="290" t="s">
        <v>1052</v>
      </c>
      <c r="G2743" s="290" t="s">
        <v>1005</v>
      </c>
      <c r="H2743" s="183" t="str">
        <f>INDEX(Sector!$D$57:$D$776,MATCH('Energy consumption (raw)'!F2743,Sector!$C$57:$C$776,FALSE))</f>
        <v>Headquarters, working office</v>
      </c>
      <c r="I2743" s="183" t="str">
        <f>IF(G2743=Sector!$B$50,Sector!$B$50,IF(G2743=Sector!$B$51,Sector!$B$51,IF(G2743=Sector!$B$53,Sector!$B$53,INDEX(Sector!$E$57:$E$776,MATCH('Energy consumption (raw)'!F2743,Sector!$C$57:$C$776,FALSE)))))</f>
        <v>Buildings</v>
      </c>
      <c r="J2743" s="572">
        <v>7600788</v>
      </c>
      <c r="K2743" s="561">
        <v>7600788</v>
      </c>
      <c r="L2743" s="561"/>
      <c r="M2743" s="561"/>
      <c r="N2743" s="561"/>
      <c r="O2743" s="561"/>
      <c r="P2743" s="561"/>
      <c r="Q2743" s="561"/>
      <c r="R2743" s="561"/>
      <c r="S2743" s="561">
        <v>50912.4</v>
      </c>
      <c r="T2743" s="561"/>
      <c r="U2743" s="561"/>
      <c r="V2743" s="561"/>
      <c r="W2743" s="561">
        <v>21630.54</v>
      </c>
      <c r="X2743" s="561"/>
      <c r="Y2743" s="561">
        <v>2.1659999999999999</v>
      </c>
      <c r="Z2743" s="561"/>
      <c r="AA2743" s="561"/>
      <c r="AB2743" s="561"/>
      <c r="AC2743" s="561"/>
      <c r="AD2743" s="561"/>
      <c r="AE2743" s="561"/>
      <c r="AF2743" s="561"/>
      <c r="AG2743" s="561">
        <v>1237.9187886000002</v>
      </c>
      <c r="AH2743" s="561">
        <v>1837.2473964999999</v>
      </c>
      <c r="AI2743" s="290" t="s">
        <v>310</v>
      </c>
      <c r="AJ2743" s="290" t="s">
        <v>732</v>
      </c>
    </row>
    <row r="2744" spans="2:36" x14ac:dyDescent="0.25">
      <c r="B2744" s="554">
        <v>162</v>
      </c>
      <c r="C2744" s="555"/>
      <c r="D2744" s="556"/>
      <c r="E2744" s="290" t="s">
        <v>1003</v>
      </c>
      <c r="F2744" s="290" t="s">
        <v>1052</v>
      </c>
      <c r="G2744" s="290" t="s">
        <v>1005</v>
      </c>
      <c r="H2744" s="183" t="str">
        <f>INDEX(Sector!$D$57:$D$776,MATCH('Energy consumption (raw)'!F2744,Sector!$C$57:$C$776,FALSE))</f>
        <v>Headquarters, working office</v>
      </c>
      <c r="I2744" s="183" t="str">
        <f>IF(G2744=Sector!$B$50,Sector!$B$50,IF(G2744=Sector!$B$51,Sector!$B$51,IF(G2744=Sector!$B$53,Sector!$B$53,INDEX(Sector!$E$57:$E$776,MATCH('Energy consumption (raw)'!F2744,Sector!$C$57:$C$776,FALSE)))))</f>
        <v>Buildings</v>
      </c>
      <c r="J2744" s="561">
        <v>5380560</v>
      </c>
      <c r="K2744" s="561">
        <v>5380560</v>
      </c>
      <c r="L2744" s="561"/>
      <c r="M2744" s="561"/>
      <c r="N2744" s="561"/>
      <c r="O2744" s="561"/>
      <c r="P2744" s="561"/>
      <c r="Q2744" s="561"/>
      <c r="R2744" s="561"/>
      <c r="S2744" s="561">
        <v>2050</v>
      </c>
      <c r="T2744" s="561"/>
      <c r="U2744" s="561"/>
      <c r="V2744" s="561"/>
      <c r="W2744" s="561"/>
      <c r="X2744" s="561"/>
      <c r="Y2744" s="561"/>
      <c r="Z2744" s="561"/>
      <c r="AA2744" s="561"/>
      <c r="AB2744" s="561"/>
      <c r="AC2744" s="561"/>
      <c r="AD2744" s="561"/>
      <c r="AE2744" s="561"/>
      <c r="AF2744" s="561"/>
      <c r="AG2744" s="561">
        <v>832.02440799999999</v>
      </c>
      <c r="AH2744" s="561">
        <v>2415.7195656000004</v>
      </c>
      <c r="AI2744" s="290" t="s">
        <v>310</v>
      </c>
      <c r="AJ2744" s="290" t="s">
        <v>732</v>
      </c>
    </row>
    <row r="2745" spans="2:36" x14ac:dyDescent="0.25">
      <c r="B2745" s="554">
        <v>163</v>
      </c>
      <c r="C2745" s="555"/>
      <c r="D2745" s="556"/>
      <c r="E2745" s="290" t="s">
        <v>1003</v>
      </c>
      <c r="F2745" s="559" t="s">
        <v>358</v>
      </c>
      <c r="G2745" s="290" t="s">
        <v>1005</v>
      </c>
      <c r="H2745" s="183" t="str">
        <f>INDEX(Sector!$D$57:$D$776,MATCH('Energy consumption (raw)'!F2745,Sector!$C$57:$C$776,FALSE))</f>
        <v>Carriage</v>
      </c>
      <c r="I2745" s="183" t="str">
        <f>IF(G2745=Sector!$B$50,Sector!$B$50,IF(G2745=Sector!$B$51,Sector!$B$51,IF(G2745=Sector!$B$53,Sector!$B$53,INDEX(Sector!$E$57:$E$776,MATCH('Energy consumption (raw)'!F2745,Sector!$C$57:$C$776,FALSE)))))</f>
        <v>Buildings</v>
      </c>
      <c r="J2745" s="561">
        <v>10179815</v>
      </c>
      <c r="K2745" s="561">
        <v>10179815</v>
      </c>
      <c r="L2745" s="561"/>
      <c r="M2745" s="561"/>
      <c r="N2745" s="561"/>
      <c r="O2745" s="561"/>
      <c r="P2745" s="561"/>
      <c r="Q2745" s="561"/>
      <c r="R2745" s="561"/>
      <c r="S2745" s="561"/>
      <c r="T2745" s="561"/>
      <c r="U2745" s="561"/>
      <c r="V2745" s="561"/>
      <c r="W2745" s="561"/>
      <c r="X2745" s="561"/>
      <c r="Y2745" s="561"/>
      <c r="Z2745" s="561"/>
      <c r="AA2745" s="561"/>
      <c r="AB2745" s="561"/>
      <c r="AC2745" s="561"/>
      <c r="AD2745" s="561"/>
      <c r="AE2745" s="561"/>
      <c r="AF2745" s="561"/>
      <c r="AG2745" s="561">
        <v>1570.7454545000001</v>
      </c>
      <c r="AH2745" s="561">
        <v>2063.9862350000003</v>
      </c>
      <c r="AI2745" s="290" t="s">
        <v>310</v>
      </c>
      <c r="AJ2745" s="290" t="s">
        <v>732</v>
      </c>
    </row>
    <row r="2746" spans="2:36" x14ac:dyDescent="0.25">
      <c r="B2746" s="554">
        <v>164</v>
      </c>
      <c r="C2746" s="555"/>
      <c r="D2746" s="556"/>
      <c r="E2746" s="290" t="s">
        <v>1003</v>
      </c>
      <c r="F2746" s="290" t="s">
        <v>1053</v>
      </c>
      <c r="G2746" s="290" t="s">
        <v>1005</v>
      </c>
      <c r="H2746" s="183" t="str">
        <f>INDEX(Sector!$D$57:$D$776,MATCH('Energy consumption (raw)'!F2746,Sector!$C$57:$C$776,FALSE))</f>
        <v>Hotels, restaurants</v>
      </c>
      <c r="I2746" s="183" t="str">
        <f>IF(G2746=Sector!$B$50,Sector!$B$50,IF(G2746=Sector!$B$51,Sector!$B$51,IF(G2746=Sector!$B$53,Sector!$B$53,INDEX(Sector!$E$57:$E$776,MATCH('Energy consumption (raw)'!F2746,Sector!$C$57:$C$776,FALSE)))))</f>
        <v>Buildings</v>
      </c>
      <c r="J2746" s="561">
        <v>12112848</v>
      </c>
      <c r="K2746" s="561">
        <v>12112848</v>
      </c>
      <c r="L2746" s="561"/>
      <c r="M2746" s="561"/>
      <c r="N2746" s="561"/>
      <c r="O2746" s="561"/>
      <c r="P2746" s="561"/>
      <c r="Q2746" s="561"/>
      <c r="R2746" s="561"/>
      <c r="S2746" s="561">
        <v>175000</v>
      </c>
      <c r="T2746" s="561"/>
      <c r="U2746" s="561"/>
      <c r="V2746" s="561"/>
      <c r="W2746" s="561"/>
      <c r="X2746" s="561"/>
      <c r="Y2746" s="561">
        <v>115</v>
      </c>
      <c r="Z2746" s="561"/>
      <c r="AA2746" s="561"/>
      <c r="AB2746" s="561"/>
      <c r="AC2746" s="561"/>
      <c r="AD2746" s="561"/>
      <c r="AE2746" s="561"/>
      <c r="AF2746" s="561"/>
      <c r="AG2746" s="561">
        <v>2148.3624464</v>
      </c>
      <c r="AH2746" s="561">
        <v>3278.3621068000002</v>
      </c>
      <c r="AI2746" s="290" t="s">
        <v>310</v>
      </c>
      <c r="AJ2746" s="290" t="s">
        <v>732</v>
      </c>
    </row>
    <row r="2747" spans="2:36" x14ac:dyDescent="0.25">
      <c r="B2747" s="554">
        <v>165</v>
      </c>
      <c r="C2747" s="555"/>
      <c r="D2747" s="556"/>
      <c r="E2747" s="290" t="s">
        <v>1003</v>
      </c>
      <c r="F2747" s="290" t="s">
        <v>1053</v>
      </c>
      <c r="G2747" s="290" t="s">
        <v>1005</v>
      </c>
      <c r="H2747" s="183" t="str">
        <f>INDEX(Sector!$D$57:$D$776,MATCH('Energy consumption (raw)'!F2747,Sector!$C$57:$C$776,FALSE))</f>
        <v>Hotels, restaurants</v>
      </c>
      <c r="I2747" s="183" t="str">
        <f>IF(G2747=Sector!$B$50,Sector!$B$50,IF(G2747=Sector!$B$51,Sector!$B$51,IF(G2747=Sector!$B$53,Sector!$B$53,INDEX(Sector!$E$57:$E$776,MATCH('Energy consumption (raw)'!F2747,Sector!$C$57:$C$776,FALSE)))))</f>
        <v>Buildings</v>
      </c>
      <c r="J2747" s="561">
        <v>7243456</v>
      </c>
      <c r="K2747" s="561">
        <v>7243456</v>
      </c>
      <c r="L2747" s="561"/>
      <c r="M2747" s="561"/>
      <c r="N2747" s="561"/>
      <c r="O2747" s="561"/>
      <c r="P2747" s="561"/>
      <c r="Q2747" s="561"/>
      <c r="R2747" s="561"/>
      <c r="S2747" s="561"/>
      <c r="T2747" s="561"/>
      <c r="U2747" s="561"/>
      <c r="V2747" s="561"/>
      <c r="W2747" s="561"/>
      <c r="X2747" s="561"/>
      <c r="Y2747" s="561"/>
      <c r="Z2747" s="561"/>
      <c r="AA2747" s="561"/>
      <c r="AB2747" s="561"/>
      <c r="AC2747" s="561"/>
      <c r="AD2747" s="561"/>
      <c r="AE2747" s="561"/>
      <c r="AF2747" s="561"/>
      <c r="AG2747" s="561">
        <v>1117.6652608000002</v>
      </c>
      <c r="AH2747" s="561">
        <v>2281.0530080000003</v>
      </c>
      <c r="AI2747" s="290" t="s">
        <v>310</v>
      </c>
      <c r="AJ2747" s="290" t="s">
        <v>732</v>
      </c>
    </row>
    <row r="2748" spans="2:36" x14ac:dyDescent="0.25">
      <c r="B2748" s="554">
        <v>166</v>
      </c>
      <c r="C2748" s="555"/>
      <c r="D2748" s="556"/>
      <c r="E2748" s="290" t="s">
        <v>1003</v>
      </c>
      <c r="F2748" s="290" t="s">
        <v>1053</v>
      </c>
      <c r="G2748" s="290" t="s">
        <v>1005</v>
      </c>
      <c r="H2748" s="183" t="str">
        <f>INDEX(Sector!$D$57:$D$776,MATCH('Energy consumption (raw)'!F2748,Sector!$C$57:$C$776,FALSE))</f>
        <v>Hotels, restaurants</v>
      </c>
      <c r="I2748" s="183" t="str">
        <f>IF(G2748=Sector!$B$50,Sector!$B$50,IF(G2748=Sector!$B$51,Sector!$B$51,IF(G2748=Sector!$B$53,Sector!$B$53,INDEX(Sector!$E$57:$E$776,MATCH('Energy consumption (raw)'!F2748,Sector!$C$57:$C$776,FALSE)))))</f>
        <v>Buildings</v>
      </c>
      <c r="J2748" s="561">
        <v>7257008</v>
      </c>
      <c r="K2748" s="561">
        <v>7257008</v>
      </c>
      <c r="L2748" s="561"/>
      <c r="M2748" s="561"/>
      <c r="N2748" s="561"/>
      <c r="O2748" s="561"/>
      <c r="P2748" s="561"/>
      <c r="Q2748" s="561"/>
      <c r="R2748" s="561"/>
      <c r="S2748" s="561">
        <v>183000</v>
      </c>
      <c r="T2748" s="561"/>
      <c r="U2748" s="561"/>
      <c r="V2748" s="561"/>
      <c r="W2748" s="561"/>
      <c r="X2748" s="561"/>
      <c r="Y2748" s="561">
        <v>32</v>
      </c>
      <c r="Z2748" s="561"/>
      <c r="AA2748" s="561"/>
      <c r="AB2748" s="561"/>
      <c r="AC2748" s="561"/>
      <c r="AD2748" s="561"/>
      <c r="AE2748" s="561"/>
      <c r="AF2748" s="561"/>
      <c r="AG2748" s="561">
        <v>1315.6763344000001</v>
      </c>
      <c r="AH2748" s="561">
        <v>1991.8032358</v>
      </c>
      <c r="AI2748" s="290" t="s">
        <v>310</v>
      </c>
      <c r="AJ2748" s="290" t="s">
        <v>732</v>
      </c>
    </row>
    <row r="2749" spans="2:36" x14ac:dyDescent="0.25">
      <c r="B2749" s="554">
        <v>167</v>
      </c>
      <c r="C2749" s="555"/>
      <c r="D2749" s="556"/>
      <c r="E2749" s="290" t="s">
        <v>1003</v>
      </c>
      <c r="F2749" s="290" t="s">
        <v>1054</v>
      </c>
      <c r="G2749" s="290" t="s">
        <v>1005</v>
      </c>
      <c r="H2749" s="183" t="str">
        <f>INDEX(Sector!$D$57:$D$776,MATCH('Energy consumption (raw)'!F2749,Sector!$C$57:$C$776,FALSE))</f>
        <v>Hotels, restaurants, entertainment</v>
      </c>
      <c r="I2749" s="183" t="str">
        <f>IF(G2749=Sector!$B$50,Sector!$B$50,IF(G2749=Sector!$B$51,Sector!$B$51,IF(G2749=Sector!$B$53,Sector!$B$53,INDEX(Sector!$E$57:$E$776,MATCH('Energy consumption (raw)'!F2749,Sector!$C$57:$C$776,FALSE)))))</f>
        <v>Buildings</v>
      </c>
      <c r="J2749" s="561">
        <v>13389728</v>
      </c>
      <c r="K2749" s="561">
        <v>15330788</v>
      </c>
      <c r="L2749" s="561"/>
      <c r="M2749" s="561"/>
      <c r="N2749" s="561"/>
      <c r="O2749" s="561"/>
      <c r="P2749" s="561"/>
      <c r="Q2749" s="561"/>
      <c r="R2749" s="561"/>
      <c r="S2749" s="561"/>
      <c r="T2749" s="561"/>
      <c r="U2749" s="561"/>
      <c r="V2749" s="561"/>
      <c r="W2749" s="561"/>
      <c r="X2749" s="561"/>
      <c r="Y2749" s="561"/>
      <c r="Z2749" s="561"/>
      <c r="AA2749" s="561"/>
      <c r="AB2749" s="561"/>
      <c r="AC2749" s="561"/>
      <c r="AD2749" s="561"/>
      <c r="AE2749" s="561"/>
      <c r="AF2749" s="561"/>
      <c r="AG2749" s="561">
        <v>2365.5405884000002</v>
      </c>
      <c r="AH2749" s="561">
        <v>4998.2432549000014</v>
      </c>
      <c r="AI2749" s="290" t="s">
        <v>310</v>
      </c>
      <c r="AJ2749" s="290" t="s">
        <v>732</v>
      </c>
    </row>
    <row r="2750" spans="2:36" x14ac:dyDescent="0.25">
      <c r="B2750" s="554">
        <v>168</v>
      </c>
      <c r="C2750" s="555"/>
      <c r="D2750" s="556"/>
      <c r="E2750" s="290" t="s">
        <v>1003</v>
      </c>
      <c r="F2750" s="290" t="s">
        <v>1055</v>
      </c>
      <c r="G2750" s="290" t="s">
        <v>1005</v>
      </c>
      <c r="H2750" s="183" t="str">
        <f>INDEX(Sector!$D$57:$D$776,MATCH('Energy consumption (raw)'!F2750,Sector!$C$57:$C$776,FALSE))</f>
        <v>Hotels, houses</v>
      </c>
      <c r="I2750" s="183" t="str">
        <f>IF(G2750=Sector!$B$50,Sector!$B$50,IF(G2750=Sector!$B$51,Sector!$B$51,IF(G2750=Sector!$B$53,Sector!$B$53,INDEX(Sector!$E$57:$E$776,MATCH('Energy consumption (raw)'!F2750,Sector!$C$57:$C$776,FALSE)))))</f>
        <v>Buildings</v>
      </c>
      <c r="J2750" s="561"/>
      <c r="K2750" s="561">
        <v>4286172</v>
      </c>
      <c r="L2750" s="561"/>
      <c r="M2750" s="561"/>
      <c r="N2750" s="561"/>
      <c r="O2750" s="561"/>
      <c r="P2750" s="561"/>
      <c r="Q2750" s="561"/>
      <c r="R2750" s="561"/>
      <c r="S2750" s="561"/>
      <c r="T2750" s="561"/>
      <c r="U2750" s="561"/>
      <c r="V2750" s="561"/>
      <c r="W2750" s="561"/>
      <c r="X2750" s="561"/>
      <c r="Y2750" s="561"/>
      <c r="Z2750" s="561"/>
      <c r="AA2750" s="561"/>
      <c r="AB2750" s="561"/>
      <c r="AC2750" s="561"/>
      <c r="AD2750" s="561"/>
      <c r="AE2750" s="561"/>
      <c r="AF2750" s="561"/>
      <c r="AG2750" s="561">
        <v>661.35633960000007</v>
      </c>
      <c r="AH2750" s="561">
        <v>2681.9571148000005</v>
      </c>
      <c r="AI2750" s="290" t="s">
        <v>310</v>
      </c>
      <c r="AJ2750" s="290" t="s">
        <v>732</v>
      </c>
    </row>
    <row r="2751" spans="2:36" x14ac:dyDescent="0.25">
      <c r="B2751" s="554">
        <v>169</v>
      </c>
      <c r="C2751" s="555"/>
      <c r="D2751" s="556"/>
      <c r="E2751" s="290" t="s">
        <v>1003</v>
      </c>
      <c r="F2751" s="290" t="s">
        <v>1053</v>
      </c>
      <c r="G2751" s="290" t="s">
        <v>1005</v>
      </c>
      <c r="H2751" s="183" t="str">
        <f>INDEX(Sector!$D$57:$D$776,MATCH('Energy consumption (raw)'!F2751,Sector!$C$57:$C$776,FALSE))</f>
        <v>Hotels, restaurants</v>
      </c>
      <c r="I2751" s="183" t="str">
        <f>IF(G2751=Sector!$B$50,Sector!$B$50,IF(G2751=Sector!$B$51,Sector!$B$51,IF(G2751=Sector!$B$53,Sector!$B$53,INDEX(Sector!$E$57:$E$776,MATCH('Energy consumption (raw)'!F2751,Sector!$C$57:$C$776,FALSE)))))</f>
        <v>Buildings</v>
      </c>
      <c r="J2751" s="561"/>
      <c r="K2751" s="561">
        <v>5724004</v>
      </c>
      <c r="L2751" s="561"/>
      <c r="M2751" s="561"/>
      <c r="N2751" s="561"/>
      <c r="O2751" s="561"/>
      <c r="P2751" s="561"/>
      <c r="Q2751" s="561"/>
      <c r="R2751" s="561"/>
      <c r="S2751" s="561">
        <v>93680</v>
      </c>
      <c r="T2751" s="561"/>
      <c r="U2751" s="561"/>
      <c r="V2751" s="561"/>
      <c r="W2751" s="561"/>
      <c r="X2751" s="561"/>
      <c r="Y2751" s="561">
        <v>14.73</v>
      </c>
      <c r="Z2751" s="561"/>
      <c r="AA2751" s="561"/>
      <c r="AB2751" s="561"/>
      <c r="AC2751" s="561"/>
      <c r="AD2751" s="561"/>
      <c r="AE2751" s="561"/>
      <c r="AF2751" s="561"/>
      <c r="AG2751" s="561">
        <v>981.70791720000011</v>
      </c>
      <c r="AH2751" s="561">
        <v>1476.8750436</v>
      </c>
      <c r="AI2751" s="290" t="s">
        <v>310</v>
      </c>
      <c r="AJ2751" s="290" t="s">
        <v>732</v>
      </c>
    </row>
    <row r="2752" spans="2:36" x14ac:dyDescent="0.25">
      <c r="B2752" s="554">
        <v>170</v>
      </c>
      <c r="C2752" s="555"/>
      <c r="D2752" s="556"/>
      <c r="E2752" s="290" t="s">
        <v>1003</v>
      </c>
      <c r="F2752" s="290" t="s">
        <v>1053</v>
      </c>
      <c r="G2752" s="290" t="s">
        <v>1005</v>
      </c>
      <c r="H2752" s="183" t="str">
        <f>INDEX(Sector!$D$57:$D$776,MATCH('Energy consumption (raw)'!F2752,Sector!$C$57:$C$776,FALSE))</f>
        <v>Hotels, restaurants</v>
      </c>
      <c r="I2752" s="183" t="str">
        <f>IF(G2752=Sector!$B$50,Sector!$B$50,IF(G2752=Sector!$B$51,Sector!$B$51,IF(G2752=Sector!$B$53,Sector!$B$53,INDEX(Sector!$E$57:$E$776,MATCH('Energy consumption (raw)'!F2752,Sector!$C$57:$C$776,FALSE)))))</f>
        <v>Buildings</v>
      </c>
      <c r="J2752" s="561"/>
      <c r="K2752" s="561">
        <v>4230204</v>
      </c>
      <c r="L2752" s="561"/>
      <c r="M2752" s="561"/>
      <c r="N2752" s="561"/>
      <c r="O2752" s="561"/>
      <c r="P2752" s="561"/>
      <c r="Q2752" s="561"/>
      <c r="R2752" s="561"/>
      <c r="S2752" s="561"/>
      <c r="T2752" s="561"/>
      <c r="U2752" s="561"/>
      <c r="V2752" s="561"/>
      <c r="W2752" s="561"/>
      <c r="X2752" s="561"/>
      <c r="Y2752" s="561"/>
      <c r="Z2752" s="561"/>
      <c r="AA2752" s="561"/>
      <c r="AB2752" s="561"/>
      <c r="AC2752" s="561"/>
      <c r="AD2752" s="561"/>
      <c r="AE2752" s="561"/>
      <c r="AF2752" s="561"/>
      <c r="AG2752" s="561">
        <v>652.7204772</v>
      </c>
      <c r="AH2752" s="561">
        <v>1170.1693909000001</v>
      </c>
      <c r="AI2752" s="290" t="s">
        <v>310</v>
      </c>
      <c r="AJ2752" s="290" t="s">
        <v>732</v>
      </c>
    </row>
    <row r="2753" spans="2:36" x14ac:dyDescent="0.25">
      <c r="B2753" s="554">
        <v>171</v>
      </c>
      <c r="C2753" s="555"/>
      <c r="D2753" s="556"/>
      <c r="E2753" s="290" t="s">
        <v>1003</v>
      </c>
      <c r="F2753" s="290" t="s">
        <v>1053</v>
      </c>
      <c r="G2753" s="290" t="s">
        <v>1005</v>
      </c>
      <c r="H2753" s="183" t="str">
        <f>INDEX(Sector!$D$57:$D$776,MATCH('Energy consumption (raw)'!F2753,Sector!$C$57:$C$776,FALSE))</f>
        <v>Hotels, restaurants</v>
      </c>
      <c r="I2753" s="183" t="str">
        <f>IF(G2753=Sector!$B$50,Sector!$B$50,IF(G2753=Sector!$B$51,Sector!$B$51,IF(G2753=Sector!$B$53,Sector!$B$53,INDEX(Sector!$E$57:$E$776,MATCH('Energy consumption (raw)'!F2753,Sector!$C$57:$C$776,FALSE)))))</f>
        <v>Buildings</v>
      </c>
      <c r="J2753" s="561"/>
      <c r="K2753" s="561">
        <v>2974462</v>
      </c>
      <c r="L2753" s="561"/>
      <c r="M2753" s="561"/>
      <c r="N2753" s="561"/>
      <c r="O2753" s="561"/>
      <c r="P2753" s="561"/>
      <c r="Q2753" s="561"/>
      <c r="R2753" s="561"/>
      <c r="S2753" s="561">
        <v>53000</v>
      </c>
      <c r="T2753" s="561"/>
      <c r="U2753" s="561"/>
      <c r="V2753" s="561"/>
      <c r="W2753" s="561"/>
      <c r="X2753" s="561"/>
      <c r="Y2753" s="561">
        <v>20</v>
      </c>
      <c r="Z2753" s="561"/>
      <c r="AA2753" s="561"/>
      <c r="AB2753" s="561"/>
      <c r="AC2753" s="561"/>
      <c r="AD2753" s="561"/>
      <c r="AE2753" s="561"/>
      <c r="AF2753" s="561"/>
      <c r="AG2753" s="561">
        <v>527.39948660000005</v>
      </c>
      <c r="AH2753" s="561">
        <v>809.03582660000006</v>
      </c>
      <c r="AI2753" s="290" t="s">
        <v>310</v>
      </c>
      <c r="AJ2753" s="290" t="s">
        <v>732</v>
      </c>
    </row>
    <row r="2754" spans="2:36" x14ac:dyDescent="0.25">
      <c r="B2754" s="554">
        <v>172</v>
      </c>
      <c r="C2754" s="555"/>
      <c r="D2754" s="556"/>
      <c r="E2754" s="290" t="s">
        <v>1003</v>
      </c>
      <c r="F2754" s="290" t="s">
        <v>1053</v>
      </c>
      <c r="G2754" s="290" t="s">
        <v>1005</v>
      </c>
      <c r="H2754" s="183" t="str">
        <f>INDEX(Sector!$D$57:$D$776,MATCH('Energy consumption (raw)'!F2754,Sector!$C$57:$C$776,FALSE))</f>
        <v>Hotels, restaurants</v>
      </c>
      <c r="I2754" s="183" t="str">
        <f>IF(G2754=Sector!$B$50,Sector!$B$50,IF(G2754=Sector!$B$51,Sector!$B$51,IF(G2754=Sector!$B$53,Sector!$B$53,INDEX(Sector!$E$57:$E$776,MATCH('Energy consumption (raw)'!F2754,Sector!$C$57:$C$776,FALSE)))))</f>
        <v>Buildings</v>
      </c>
      <c r="J2754" s="561"/>
      <c r="K2754" s="561">
        <v>4988366</v>
      </c>
      <c r="L2754" s="561"/>
      <c r="M2754" s="561"/>
      <c r="N2754" s="561"/>
      <c r="O2754" s="561"/>
      <c r="P2754" s="561"/>
      <c r="Q2754" s="561"/>
      <c r="R2754" s="561"/>
      <c r="S2754" s="561">
        <v>8965</v>
      </c>
      <c r="T2754" s="561"/>
      <c r="U2754" s="561"/>
      <c r="V2754" s="561"/>
      <c r="W2754" s="561">
        <v>5052</v>
      </c>
      <c r="X2754" s="561"/>
      <c r="Y2754" s="561">
        <v>3.4289999999999998</v>
      </c>
      <c r="Z2754" s="561"/>
      <c r="AA2754" s="561"/>
      <c r="AB2754" s="561"/>
      <c r="AC2754" s="561"/>
      <c r="AD2754" s="561"/>
      <c r="AE2754" s="561"/>
      <c r="AF2754" s="561"/>
      <c r="AG2754" s="561">
        <v>785.5248438000001</v>
      </c>
      <c r="AH2754" s="561">
        <v>1431.0438842999999</v>
      </c>
      <c r="AI2754" s="290" t="s">
        <v>310</v>
      </c>
      <c r="AJ2754" s="290" t="s">
        <v>732</v>
      </c>
    </row>
    <row r="2755" spans="2:36" x14ac:dyDescent="0.25">
      <c r="B2755" s="554">
        <v>173</v>
      </c>
      <c r="C2755" s="555"/>
      <c r="D2755" s="556"/>
      <c r="E2755" s="290" t="s">
        <v>1003</v>
      </c>
      <c r="F2755" s="290" t="s">
        <v>1053</v>
      </c>
      <c r="G2755" s="290" t="s">
        <v>1005</v>
      </c>
      <c r="H2755" s="183" t="str">
        <f>INDEX(Sector!$D$57:$D$776,MATCH('Energy consumption (raw)'!F2755,Sector!$C$57:$C$776,FALSE))</f>
        <v>Hotels, restaurants</v>
      </c>
      <c r="I2755" s="183" t="str">
        <f>IF(G2755=Sector!$B$50,Sector!$B$50,IF(G2755=Sector!$B$51,Sector!$B$51,IF(G2755=Sector!$B$53,Sector!$B$53,INDEX(Sector!$E$57:$E$776,MATCH('Energy consumption (raw)'!F2755,Sector!$C$57:$C$776,FALSE)))))</f>
        <v>Buildings</v>
      </c>
      <c r="J2755" s="561"/>
      <c r="K2755" s="561">
        <v>5108697</v>
      </c>
      <c r="L2755" s="561"/>
      <c r="M2755" s="561"/>
      <c r="N2755" s="561"/>
      <c r="O2755" s="561"/>
      <c r="P2755" s="561"/>
      <c r="Q2755" s="561"/>
      <c r="R2755" s="561"/>
      <c r="S2755" s="561"/>
      <c r="T2755" s="561"/>
      <c r="U2755" s="561"/>
      <c r="V2755" s="561"/>
      <c r="W2755" s="561"/>
      <c r="X2755" s="561"/>
      <c r="Y2755" s="561">
        <v>8</v>
      </c>
      <c r="Z2755" s="561"/>
      <c r="AA2755" s="561"/>
      <c r="AB2755" s="561"/>
      <c r="AC2755" s="561"/>
      <c r="AD2755" s="561"/>
      <c r="AE2755" s="561"/>
      <c r="AF2755" s="561"/>
      <c r="AG2755" s="561">
        <v>796.99194710000006</v>
      </c>
      <c r="AH2755" s="561">
        <v>1611.3836290000002</v>
      </c>
      <c r="AI2755" s="290" t="s">
        <v>310</v>
      </c>
      <c r="AJ2755" s="290" t="s">
        <v>732</v>
      </c>
    </row>
    <row r="2756" spans="2:36" x14ac:dyDescent="0.25">
      <c r="B2756" s="554">
        <v>174</v>
      </c>
      <c r="C2756" s="555"/>
      <c r="D2756" s="556"/>
      <c r="E2756" s="290" t="s">
        <v>1003</v>
      </c>
      <c r="F2756" s="290" t="s">
        <v>1053</v>
      </c>
      <c r="G2756" s="290" t="s">
        <v>1005</v>
      </c>
      <c r="H2756" s="183" t="str">
        <f>INDEX(Sector!$D$57:$D$776,MATCH('Energy consumption (raw)'!F2756,Sector!$C$57:$C$776,FALSE))</f>
        <v>Hotels, restaurants</v>
      </c>
      <c r="I2756" s="183" t="str">
        <f>IF(G2756=Sector!$B$50,Sector!$B$50,IF(G2756=Sector!$B$51,Sector!$B$51,IF(G2756=Sector!$B$53,Sector!$B$53,INDEX(Sector!$E$57:$E$776,MATCH('Energy consumption (raw)'!F2756,Sector!$C$57:$C$776,FALSE)))))</f>
        <v>Buildings</v>
      </c>
      <c r="J2756" s="561"/>
      <c r="K2756" s="561">
        <v>3198080</v>
      </c>
      <c r="L2756" s="561"/>
      <c r="M2756" s="561"/>
      <c r="N2756" s="561"/>
      <c r="O2756" s="561"/>
      <c r="P2756" s="561"/>
      <c r="Q2756" s="561"/>
      <c r="R2756" s="561"/>
      <c r="S2756" s="561"/>
      <c r="T2756" s="561"/>
      <c r="U2756" s="561"/>
      <c r="V2756" s="561"/>
      <c r="W2756" s="561">
        <v>10000</v>
      </c>
      <c r="X2756" s="561"/>
      <c r="Y2756" s="561"/>
      <c r="Z2756" s="561"/>
      <c r="AA2756" s="561"/>
      <c r="AB2756" s="561"/>
      <c r="AC2756" s="561"/>
      <c r="AD2756" s="561"/>
      <c r="AE2756" s="561"/>
      <c r="AF2756" s="561"/>
      <c r="AG2756" s="561">
        <v>501.76374400000003</v>
      </c>
      <c r="AH2756" s="561">
        <v>970.52231200000006</v>
      </c>
      <c r="AI2756" s="290" t="s">
        <v>310</v>
      </c>
      <c r="AJ2756" s="290" t="s">
        <v>732</v>
      </c>
    </row>
    <row r="2757" spans="2:36" x14ac:dyDescent="0.25">
      <c r="B2757" s="554">
        <v>175</v>
      </c>
      <c r="C2757" s="555"/>
      <c r="D2757" s="556"/>
      <c r="E2757" s="290" t="s">
        <v>1003</v>
      </c>
      <c r="F2757" s="290" t="s">
        <v>1055</v>
      </c>
      <c r="G2757" s="290" t="s">
        <v>1005</v>
      </c>
      <c r="H2757" s="183" t="str">
        <f>INDEX(Sector!$D$57:$D$776,MATCH('Energy consumption (raw)'!F2757,Sector!$C$57:$C$776,FALSE))</f>
        <v>Hotels, houses</v>
      </c>
      <c r="I2757" s="183" t="str">
        <f>IF(G2757=Sector!$B$50,Sector!$B$50,IF(G2757=Sector!$B$51,Sector!$B$51,IF(G2757=Sector!$B$53,Sector!$B$53,INDEX(Sector!$E$57:$E$776,MATCH('Energy consumption (raw)'!F2757,Sector!$C$57:$C$776,FALSE)))))</f>
        <v>Buildings</v>
      </c>
      <c r="J2757" s="561">
        <v>5167404</v>
      </c>
      <c r="K2757" s="561">
        <v>5167404</v>
      </c>
      <c r="L2757" s="561"/>
      <c r="M2757" s="561"/>
      <c r="N2757" s="561"/>
      <c r="O2757" s="561"/>
      <c r="P2757" s="561"/>
      <c r="Q2757" s="561"/>
      <c r="R2757" s="561"/>
      <c r="S2757" s="561"/>
      <c r="T2757" s="561"/>
      <c r="U2757" s="561"/>
      <c r="V2757" s="561"/>
      <c r="W2757" s="561"/>
      <c r="X2757" s="561"/>
      <c r="Y2757" s="561"/>
      <c r="Z2757" s="561"/>
      <c r="AA2757" s="561"/>
      <c r="AB2757" s="561"/>
      <c r="AC2757" s="561"/>
      <c r="AD2757" s="561"/>
      <c r="AE2757" s="561"/>
      <c r="AF2757" s="561"/>
      <c r="AG2757" s="561">
        <v>797.33043720000001</v>
      </c>
      <c r="AH2757" s="561">
        <v>1601.5320077000001</v>
      </c>
      <c r="AI2757" s="290" t="s">
        <v>310</v>
      </c>
      <c r="AJ2757" s="290" t="s">
        <v>732</v>
      </c>
    </row>
    <row r="2758" spans="2:36" x14ac:dyDescent="0.25">
      <c r="B2758" s="554">
        <v>176</v>
      </c>
      <c r="C2758" s="555"/>
      <c r="D2758" s="556"/>
      <c r="E2758" s="290" t="s">
        <v>1003</v>
      </c>
      <c r="F2758" s="290" t="s">
        <v>1056</v>
      </c>
      <c r="G2758" s="290" t="s">
        <v>1005</v>
      </c>
      <c r="H2758" s="183" t="str">
        <f>INDEX(Sector!$D$57:$D$776,MATCH('Energy consumption (raw)'!F2758,Sector!$C$57:$C$776,FALSE))</f>
        <v>Office</v>
      </c>
      <c r="I2758" s="183" t="str">
        <f>IF(G2758=Sector!$B$50,Sector!$B$50,IF(G2758=Sector!$B$51,Sector!$B$51,IF(G2758=Sector!$B$53,Sector!$B$53,INDEX(Sector!$E$57:$E$776,MATCH('Energy consumption (raw)'!F2758,Sector!$C$57:$C$776,FALSE)))))</f>
        <v>Buildings</v>
      </c>
      <c r="J2758" s="561">
        <v>10285880</v>
      </c>
      <c r="K2758" s="561">
        <v>5360124</v>
      </c>
      <c r="L2758" s="561"/>
      <c r="M2758" s="561"/>
      <c r="N2758" s="561"/>
      <c r="O2758" s="561"/>
      <c r="P2758" s="561"/>
      <c r="Q2758" s="561"/>
      <c r="R2758" s="561"/>
      <c r="S2758" s="561">
        <v>120000</v>
      </c>
      <c r="T2758" s="561"/>
      <c r="U2758" s="561"/>
      <c r="V2758" s="561"/>
      <c r="W2758" s="561"/>
      <c r="X2758" s="561"/>
      <c r="Y2758" s="561"/>
      <c r="Z2758" s="561"/>
      <c r="AA2758" s="561"/>
      <c r="AB2758" s="561"/>
      <c r="AC2758" s="561"/>
      <c r="AD2758" s="561"/>
      <c r="AE2758" s="561"/>
      <c r="AF2758" s="561"/>
      <c r="AG2758" s="561">
        <v>932.66713320000008</v>
      </c>
      <c r="AH2758" s="561">
        <v>916.27043200000003</v>
      </c>
      <c r="AI2758" s="290" t="s">
        <v>310</v>
      </c>
      <c r="AJ2758" s="290" t="s">
        <v>732</v>
      </c>
    </row>
    <row r="2759" spans="2:36" x14ac:dyDescent="0.25">
      <c r="B2759" s="554">
        <v>177</v>
      </c>
      <c r="C2759" s="555"/>
      <c r="D2759" s="556"/>
      <c r="E2759" s="290" t="s">
        <v>1003</v>
      </c>
      <c r="F2759" s="290" t="s">
        <v>1057</v>
      </c>
      <c r="G2759" s="290" t="s">
        <v>1005</v>
      </c>
      <c r="H2759" s="183" t="str">
        <f>INDEX(Sector!$D$57:$D$776,MATCH('Energy consumption (raw)'!F2759,Sector!$C$57:$C$776,FALSE))</f>
        <v>Supermarket</v>
      </c>
      <c r="I2759" s="183" t="str">
        <f>IF(G2759=Sector!$B$50,Sector!$B$50,IF(G2759=Sector!$B$51,Sector!$B$51,IF(G2759=Sector!$B$53,Sector!$B$53,INDEX(Sector!$E$57:$E$776,MATCH('Energy consumption (raw)'!F2759,Sector!$C$57:$C$776,FALSE)))))</f>
        <v>Buildings</v>
      </c>
      <c r="J2759" s="561">
        <v>5714300</v>
      </c>
      <c r="K2759" s="561">
        <v>5714300</v>
      </c>
      <c r="L2759" s="561"/>
      <c r="M2759" s="561"/>
      <c r="N2759" s="561"/>
      <c r="O2759" s="561"/>
      <c r="P2759" s="561"/>
      <c r="Q2759" s="561"/>
      <c r="R2759" s="561"/>
      <c r="S2759" s="561">
        <v>12000</v>
      </c>
      <c r="T2759" s="561"/>
      <c r="U2759" s="561"/>
      <c r="V2759" s="561"/>
      <c r="W2759" s="561"/>
      <c r="X2759" s="561"/>
      <c r="Y2759" s="561">
        <v>16</v>
      </c>
      <c r="Z2759" s="561"/>
      <c r="AA2759" s="561"/>
      <c r="AB2759" s="561"/>
      <c r="AC2759" s="561"/>
      <c r="AD2759" s="561"/>
      <c r="AE2759" s="561"/>
      <c r="AF2759" s="561"/>
      <c r="AG2759" s="561">
        <v>909.71649000000002</v>
      </c>
      <c r="AH2759" s="561">
        <v>977.17902000000004</v>
      </c>
      <c r="AI2759" s="290" t="s">
        <v>310</v>
      </c>
      <c r="AJ2759" s="290" t="s">
        <v>732</v>
      </c>
    </row>
    <row r="2760" spans="2:36" x14ac:dyDescent="0.25">
      <c r="B2760" s="554">
        <v>178</v>
      </c>
      <c r="C2760" s="555"/>
      <c r="D2760" s="556"/>
      <c r="E2760" s="290" t="s">
        <v>1003</v>
      </c>
      <c r="F2760" s="290" t="s">
        <v>1057</v>
      </c>
      <c r="G2760" s="290" t="s">
        <v>1005</v>
      </c>
      <c r="H2760" s="183" t="str">
        <f>INDEX(Sector!$D$57:$D$776,MATCH('Energy consumption (raw)'!F2760,Sector!$C$57:$C$776,FALSE))</f>
        <v>Supermarket</v>
      </c>
      <c r="I2760" s="183" t="str">
        <f>IF(G2760=Sector!$B$50,Sector!$B$50,IF(G2760=Sector!$B$51,Sector!$B$51,IF(G2760=Sector!$B$53,Sector!$B$53,INDEX(Sector!$E$57:$E$776,MATCH('Energy consumption (raw)'!F2760,Sector!$C$57:$C$776,FALSE)))))</f>
        <v>Buildings</v>
      </c>
      <c r="J2760" s="561">
        <v>5363028</v>
      </c>
      <c r="K2760" s="561">
        <v>5363028</v>
      </c>
      <c r="L2760" s="561"/>
      <c r="M2760" s="561"/>
      <c r="N2760" s="561"/>
      <c r="O2760" s="561"/>
      <c r="P2760" s="561"/>
      <c r="Q2760" s="561"/>
      <c r="R2760" s="561"/>
      <c r="S2760" s="561">
        <v>6000</v>
      </c>
      <c r="T2760" s="561"/>
      <c r="U2760" s="561"/>
      <c r="V2760" s="561"/>
      <c r="W2760" s="561"/>
      <c r="X2760" s="561"/>
      <c r="Y2760" s="561">
        <v>7</v>
      </c>
      <c r="Z2760" s="561"/>
      <c r="AA2760" s="561"/>
      <c r="AB2760" s="561"/>
      <c r="AC2760" s="561"/>
      <c r="AD2760" s="561"/>
      <c r="AE2760" s="561"/>
      <c r="AF2760" s="561"/>
      <c r="AG2760" s="561">
        <v>840.42522040000006</v>
      </c>
      <c r="AH2760" s="561">
        <v>1031.3225662</v>
      </c>
      <c r="AI2760" s="290" t="s">
        <v>310</v>
      </c>
      <c r="AJ2760" s="290" t="s">
        <v>732</v>
      </c>
    </row>
    <row r="2761" spans="2:36" x14ac:dyDescent="0.25">
      <c r="B2761" s="554">
        <v>179</v>
      </c>
      <c r="C2761" s="555"/>
      <c r="D2761" s="556"/>
      <c r="E2761" s="290" t="s">
        <v>1003</v>
      </c>
      <c r="F2761" s="290" t="s">
        <v>1057</v>
      </c>
      <c r="G2761" s="290" t="s">
        <v>1005</v>
      </c>
      <c r="H2761" s="183" t="str">
        <f>INDEX(Sector!$D$57:$D$776,MATCH('Energy consumption (raw)'!F2761,Sector!$C$57:$C$776,FALSE))</f>
        <v>Supermarket</v>
      </c>
      <c r="I2761" s="183" t="str">
        <f>IF(G2761=Sector!$B$50,Sector!$B$50,IF(G2761=Sector!$B$51,Sector!$B$51,IF(G2761=Sector!$B$53,Sector!$B$53,INDEX(Sector!$E$57:$E$776,MATCH('Energy consumption (raw)'!F2761,Sector!$C$57:$C$776,FALSE)))))</f>
        <v>Buildings</v>
      </c>
      <c r="J2761" s="561">
        <v>6234040</v>
      </c>
      <c r="K2761" s="561">
        <v>6234040</v>
      </c>
      <c r="L2761" s="561"/>
      <c r="M2761" s="561"/>
      <c r="N2761" s="561"/>
      <c r="O2761" s="561"/>
      <c r="P2761" s="561"/>
      <c r="Q2761" s="561"/>
      <c r="R2761" s="561"/>
      <c r="S2761" s="561">
        <v>700</v>
      </c>
      <c r="T2761" s="561"/>
      <c r="U2761" s="561"/>
      <c r="V2761" s="561"/>
      <c r="W2761" s="561"/>
      <c r="X2761" s="561"/>
      <c r="Y2761" s="561"/>
      <c r="Z2761" s="561"/>
      <c r="AA2761" s="561"/>
      <c r="AB2761" s="561"/>
      <c r="AC2761" s="561"/>
      <c r="AD2761" s="561"/>
      <c r="AE2761" s="561"/>
      <c r="AF2761" s="561"/>
      <c r="AG2761" s="561">
        <v>962.5283720000001</v>
      </c>
      <c r="AH2761" s="561">
        <v>1189.5131948000001</v>
      </c>
      <c r="AI2761" s="290" t="s">
        <v>310</v>
      </c>
      <c r="AJ2761" s="290" t="s">
        <v>732</v>
      </c>
    </row>
    <row r="2762" spans="2:36" x14ac:dyDescent="0.25">
      <c r="B2762" s="554">
        <v>180</v>
      </c>
      <c r="C2762" s="555"/>
      <c r="D2762" s="556"/>
      <c r="E2762" s="290" t="s">
        <v>1003</v>
      </c>
      <c r="F2762" s="290" t="s">
        <v>984</v>
      </c>
      <c r="G2762" s="290" t="s">
        <v>1005</v>
      </c>
      <c r="H2762" s="183" t="str">
        <f>INDEX(Sector!$D$57:$D$776,MATCH('Energy consumption (raw)'!F2762,Sector!$C$57:$C$776,FALSE))</f>
        <v>Activities of Hospitals</v>
      </c>
      <c r="I2762" s="183" t="str">
        <f>IF(G2762=Sector!$B$50,Sector!$B$50,IF(G2762=Sector!$B$51,Sector!$B$51,IF(G2762=Sector!$B$53,Sector!$B$53,INDEX(Sector!$E$57:$E$776,MATCH('Energy consumption (raw)'!F2762,Sector!$C$57:$C$776,FALSE)))))</f>
        <v>Buildings</v>
      </c>
      <c r="J2762" s="561"/>
      <c r="K2762" s="561">
        <v>4075744</v>
      </c>
      <c r="L2762" s="561"/>
      <c r="M2762" s="561"/>
      <c r="N2762" s="561"/>
      <c r="O2762" s="561"/>
      <c r="P2762" s="561"/>
      <c r="Q2762" s="561"/>
      <c r="R2762" s="561"/>
      <c r="S2762" s="561"/>
      <c r="T2762" s="561"/>
      <c r="U2762" s="561"/>
      <c r="V2762" s="561"/>
      <c r="W2762" s="561"/>
      <c r="X2762" s="561"/>
      <c r="Y2762" s="561"/>
      <c r="Z2762" s="561"/>
      <c r="AA2762" s="561"/>
      <c r="AB2762" s="561"/>
      <c r="AC2762" s="561"/>
      <c r="AD2762" s="561"/>
      <c r="AE2762" s="561"/>
      <c r="AF2762" s="561"/>
      <c r="AG2762" s="561">
        <v>628.88729920000003</v>
      </c>
      <c r="AH2762" s="561">
        <v>707.82471040000007</v>
      </c>
      <c r="AI2762" s="290" t="s">
        <v>310</v>
      </c>
      <c r="AJ2762" s="290" t="s">
        <v>732</v>
      </c>
    </row>
    <row r="2763" spans="2:36" x14ac:dyDescent="0.25">
      <c r="B2763" s="554">
        <v>181</v>
      </c>
      <c r="C2763" s="555"/>
      <c r="D2763" s="556"/>
      <c r="E2763" s="290" t="s">
        <v>1003</v>
      </c>
      <c r="F2763" s="290" t="s">
        <v>984</v>
      </c>
      <c r="G2763" s="290" t="s">
        <v>1005</v>
      </c>
      <c r="H2763" s="183" t="str">
        <f>INDEX(Sector!$D$57:$D$776,MATCH('Energy consumption (raw)'!F2763,Sector!$C$57:$C$776,FALSE))</f>
        <v>Activities of Hospitals</v>
      </c>
      <c r="I2763" s="183" t="str">
        <f>IF(G2763=Sector!$B$50,Sector!$B$50,IF(G2763=Sector!$B$51,Sector!$B$51,IF(G2763=Sector!$B$53,Sector!$B$53,INDEX(Sector!$E$57:$E$776,MATCH('Energy consumption (raw)'!F2763,Sector!$C$57:$C$776,FALSE)))))</f>
        <v>Buildings</v>
      </c>
      <c r="J2763" s="561">
        <v>5382696</v>
      </c>
      <c r="K2763" s="561">
        <v>5382696</v>
      </c>
      <c r="L2763" s="561"/>
      <c r="M2763" s="561"/>
      <c r="N2763" s="561"/>
      <c r="O2763" s="561"/>
      <c r="P2763" s="561"/>
      <c r="Q2763" s="561"/>
      <c r="R2763" s="561"/>
      <c r="S2763" s="561"/>
      <c r="T2763" s="561"/>
      <c r="U2763" s="561"/>
      <c r="V2763" s="561"/>
      <c r="W2763" s="561"/>
      <c r="X2763" s="561"/>
      <c r="Y2763" s="561"/>
      <c r="Z2763" s="561"/>
      <c r="AA2763" s="561"/>
      <c r="AB2763" s="561"/>
      <c r="AC2763" s="561"/>
      <c r="AD2763" s="561"/>
      <c r="AE2763" s="561"/>
      <c r="AF2763" s="561"/>
      <c r="AG2763" s="561">
        <v>830.54999280000004</v>
      </c>
      <c r="AH2763" s="561">
        <v>909.08205790000011</v>
      </c>
      <c r="AI2763" s="290" t="s">
        <v>310</v>
      </c>
      <c r="AJ2763" s="290" t="s">
        <v>732</v>
      </c>
    </row>
    <row r="2764" spans="2:36" x14ac:dyDescent="0.25">
      <c r="B2764" s="554">
        <v>182</v>
      </c>
      <c r="C2764" s="555"/>
      <c r="D2764" s="556"/>
      <c r="E2764" s="290" t="s">
        <v>1003</v>
      </c>
      <c r="F2764" s="290" t="s">
        <v>984</v>
      </c>
      <c r="G2764" s="290" t="s">
        <v>1005</v>
      </c>
      <c r="H2764" s="183" t="str">
        <f>INDEX(Sector!$D$57:$D$776,MATCH('Energy consumption (raw)'!F2764,Sector!$C$57:$C$776,FALSE))</f>
        <v>Activities of Hospitals</v>
      </c>
      <c r="I2764" s="183" t="str">
        <f>IF(G2764=Sector!$B$50,Sector!$B$50,IF(G2764=Sector!$B$51,Sector!$B$51,IF(G2764=Sector!$B$53,Sector!$B$53,INDEX(Sector!$E$57:$E$776,MATCH('Energy consumption (raw)'!F2764,Sector!$C$57:$C$776,FALSE)))))</f>
        <v>Buildings</v>
      </c>
      <c r="J2764" s="561"/>
      <c r="K2764" s="561">
        <v>5497320</v>
      </c>
      <c r="L2764" s="561"/>
      <c r="M2764" s="561"/>
      <c r="N2764" s="561"/>
      <c r="O2764" s="561"/>
      <c r="P2764" s="561"/>
      <c r="Q2764" s="561"/>
      <c r="R2764" s="561"/>
      <c r="S2764" s="561"/>
      <c r="T2764" s="561"/>
      <c r="U2764" s="561"/>
      <c r="V2764" s="561"/>
      <c r="W2764" s="561"/>
      <c r="X2764" s="561"/>
      <c r="Y2764" s="561"/>
      <c r="Z2764" s="561"/>
      <c r="AA2764" s="561"/>
      <c r="AB2764" s="561"/>
      <c r="AC2764" s="561"/>
      <c r="AD2764" s="561"/>
      <c r="AE2764" s="561"/>
      <c r="AF2764" s="561"/>
      <c r="AG2764" s="561">
        <v>848.23647600000004</v>
      </c>
      <c r="AH2764" s="561">
        <v>995.19981960000007</v>
      </c>
      <c r="AI2764" s="290" t="s">
        <v>310</v>
      </c>
      <c r="AJ2764" s="290" t="s">
        <v>732</v>
      </c>
    </row>
    <row r="2765" spans="2:36" x14ac:dyDescent="0.25">
      <c r="B2765" s="554">
        <v>183</v>
      </c>
      <c r="C2765" s="555"/>
      <c r="D2765" s="556"/>
      <c r="E2765" s="290" t="s">
        <v>1003</v>
      </c>
      <c r="F2765" s="290" t="s">
        <v>984</v>
      </c>
      <c r="G2765" s="290" t="s">
        <v>1005</v>
      </c>
      <c r="H2765" s="183" t="str">
        <f>INDEX(Sector!$D$57:$D$776,MATCH('Energy consumption (raw)'!F2765,Sector!$C$57:$C$776,FALSE))</f>
        <v>Activities of Hospitals</v>
      </c>
      <c r="I2765" s="183" t="str">
        <f>IF(G2765=Sector!$B$50,Sector!$B$50,IF(G2765=Sector!$B$51,Sector!$B$51,IF(G2765=Sector!$B$53,Sector!$B$53,INDEX(Sector!$E$57:$E$776,MATCH('Energy consumption (raw)'!F2765,Sector!$C$57:$C$776,FALSE)))))</f>
        <v>Buildings</v>
      </c>
      <c r="J2765" s="561"/>
      <c r="K2765" s="561">
        <v>4410883</v>
      </c>
      <c r="L2765" s="561"/>
      <c r="M2765" s="561"/>
      <c r="N2765" s="561"/>
      <c r="O2765" s="561"/>
      <c r="P2765" s="561"/>
      <c r="Q2765" s="561"/>
      <c r="R2765" s="561"/>
      <c r="S2765" s="561"/>
      <c r="T2765" s="561"/>
      <c r="U2765" s="561"/>
      <c r="V2765" s="561"/>
      <c r="W2765" s="561"/>
      <c r="X2765" s="561"/>
      <c r="Y2765" s="561"/>
      <c r="Z2765" s="561"/>
      <c r="AA2765" s="561"/>
      <c r="AB2765" s="561"/>
      <c r="AC2765" s="561"/>
      <c r="AD2765" s="561"/>
      <c r="AE2765" s="561"/>
      <c r="AF2765" s="561"/>
      <c r="AG2765" s="561">
        <v>680.59924690000003</v>
      </c>
      <c r="AH2765" s="561">
        <v>670.1505138</v>
      </c>
      <c r="AI2765" s="290" t="s">
        <v>310</v>
      </c>
      <c r="AJ2765" s="290" t="s">
        <v>732</v>
      </c>
    </row>
    <row r="2766" spans="2:36" x14ac:dyDescent="0.25">
      <c r="B2766" s="554">
        <v>184</v>
      </c>
      <c r="C2766" s="555"/>
      <c r="D2766" s="556"/>
      <c r="E2766" s="290" t="s">
        <v>1003</v>
      </c>
      <c r="F2766" s="290" t="s">
        <v>1058</v>
      </c>
      <c r="G2766" s="290" t="s">
        <v>1005</v>
      </c>
      <c r="H2766" s="183" t="str">
        <f>INDEX(Sector!$D$57:$D$776,MATCH('Energy consumption (raw)'!F2766,Sector!$C$57:$C$776,FALSE))</f>
        <v>Offices, houses</v>
      </c>
      <c r="I2766" s="183" t="str">
        <f>IF(G2766=Sector!$B$50,Sector!$B$50,IF(G2766=Sector!$B$51,Sector!$B$51,IF(G2766=Sector!$B$53,Sector!$B$53,INDEX(Sector!$E$57:$E$776,MATCH('Energy consumption (raw)'!F2766,Sector!$C$57:$C$776,FALSE)))))</f>
        <v>Buildings</v>
      </c>
      <c r="J2766" s="561"/>
      <c r="K2766" s="561">
        <v>3743234</v>
      </c>
      <c r="L2766" s="561"/>
      <c r="M2766" s="561"/>
      <c r="N2766" s="561"/>
      <c r="O2766" s="561"/>
      <c r="P2766" s="561"/>
      <c r="Q2766" s="561"/>
      <c r="R2766" s="561"/>
      <c r="S2766" s="561"/>
      <c r="T2766" s="561"/>
      <c r="U2766" s="561"/>
      <c r="V2766" s="561"/>
      <c r="W2766" s="561"/>
      <c r="X2766" s="561"/>
      <c r="Y2766" s="561"/>
      <c r="Z2766" s="561"/>
      <c r="AA2766" s="561"/>
      <c r="AB2766" s="561"/>
      <c r="AC2766" s="561"/>
      <c r="AD2766" s="561"/>
      <c r="AE2766" s="561"/>
      <c r="AF2766" s="561"/>
      <c r="AG2766" s="561">
        <v>577.58100620000005</v>
      </c>
      <c r="AH2766" s="561">
        <v>930.00158900000008</v>
      </c>
      <c r="AI2766" s="290" t="s">
        <v>310</v>
      </c>
      <c r="AJ2766" s="290" t="s">
        <v>732</v>
      </c>
    </row>
    <row r="2767" spans="2:36" x14ac:dyDescent="0.25">
      <c r="B2767" s="554">
        <v>185</v>
      </c>
      <c r="C2767" s="555"/>
      <c r="D2767" s="556"/>
      <c r="E2767" s="290" t="s">
        <v>1003</v>
      </c>
      <c r="F2767" s="290" t="s">
        <v>1056</v>
      </c>
      <c r="G2767" s="290" t="s">
        <v>1005</v>
      </c>
      <c r="H2767" s="183" t="str">
        <f>INDEX(Sector!$D$57:$D$776,MATCH('Energy consumption (raw)'!F2767,Sector!$C$57:$C$776,FALSE))</f>
        <v>Office</v>
      </c>
      <c r="I2767" s="183" t="str">
        <f>IF(G2767=Sector!$B$50,Sector!$B$50,IF(G2767=Sector!$B$51,Sector!$B$51,IF(G2767=Sector!$B$53,Sector!$B$53,INDEX(Sector!$E$57:$E$776,MATCH('Energy consumption (raw)'!F2767,Sector!$C$57:$C$776,FALSE)))))</f>
        <v>Buildings</v>
      </c>
      <c r="J2767" s="561">
        <v>4236012</v>
      </c>
      <c r="K2767" s="561">
        <v>4236012</v>
      </c>
      <c r="L2767" s="561"/>
      <c r="M2767" s="561"/>
      <c r="N2767" s="561"/>
      <c r="O2767" s="561"/>
      <c r="P2767" s="561"/>
      <c r="Q2767" s="561"/>
      <c r="R2767" s="561"/>
      <c r="S2767" s="561"/>
      <c r="T2767" s="561"/>
      <c r="U2767" s="561"/>
      <c r="V2767" s="561"/>
      <c r="W2767" s="561"/>
      <c r="X2767" s="561"/>
      <c r="Y2767" s="561"/>
      <c r="Z2767" s="561"/>
      <c r="AA2767" s="561"/>
      <c r="AB2767" s="561"/>
      <c r="AC2767" s="561"/>
      <c r="AD2767" s="561"/>
      <c r="AE2767" s="561"/>
      <c r="AF2767" s="561"/>
      <c r="AG2767" s="561">
        <v>653.61665160000007</v>
      </c>
      <c r="AH2767" s="561">
        <v>551.21175340000002</v>
      </c>
      <c r="AI2767" s="290" t="s">
        <v>310</v>
      </c>
      <c r="AJ2767" s="290" t="s">
        <v>732</v>
      </c>
    </row>
    <row r="2768" spans="2:36" x14ac:dyDescent="0.25">
      <c r="B2768" s="554">
        <v>186</v>
      </c>
      <c r="C2768" s="555"/>
      <c r="D2768" s="556"/>
      <c r="E2768" s="290" t="s">
        <v>1003</v>
      </c>
      <c r="F2768" s="290" t="s">
        <v>1010</v>
      </c>
      <c r="G2768" s="290" t="s">
        <v>1005</v>
      </c>
      <c r="H2768" s="183" t="str">
        <f>INDEX(Sector!$D$57:$D$776,MATCH('Energy consumption (raw)'!F2768,Sector!$C$57:$C$776,FALSE))</f>
        <v>Hotel</v>
      </c>
      <c r="I2768" s="183" t="str">
        <f>IF(G2768=Sector!$B$50,Sector!$B$50,IF(G2768=Sector!$B$51,Sector!$B$51,IF(G2768=Sector!$B$53,Sector!$B$53,INDEX(Sector!$E$57:$E$776,MATCH('Energy consumption (raw)'!F2768,Sector!$C$57:$C$776,FALSE)))))</f>
        <v>Buildings</v>
      </c>
      <c r="J2768" s="561"/>
      <c r="K2768" s="561">
        <v>3083115</v>
      </c>
      <c r="L2768" s="561"/>
      <c r="M2768" s="561"/>
      <c r="N2768" s="561"/>
      <c r="O2768" s="561"/>
      <c r="P2768" s="561"/>
      <c r="Q2768" s="561">
        <v>2.82</v>
      </c>
      <c r="R2768" s="561"/>
      <c r="S2768" s="561">
        <v>95800</v>
      </c>
      <c r="T2768" s="561"/>
      <c r="U2768" s="561"/>
      <c r="V2768" s="561"/>
      <c r="W2768" s="561">
        <v>846</v>
      </c>
      <c r="X2768" s="561"/>
      <c r="Y2768" s="561">
        <v>85</v>
      </c>
      <c r="Z2768" s="561"/>
      <c r="AA2768" s="561"/>
      <c r="AB2768" s="561"/>
      <c r="AC2768" s="561"/>
      <c r="AD2768" s="561"/>
      <c r="AE2768" s="561"/>
      <c r="AF2768" s="561"/>
      <c r="AG2768" s="561">
        <v>654.79082449999999</v>
      </c>
      <c r="AH2768" s="561">
        <v>1402</v>
      </c>
      <c r="AI2768" s="290" t="s">
        <v>310</v>
      </c>
      <c r="AJ2768" s="290" t="s">
        <v>345</v>
      </c>
    </row>
    <row r="2769" spans="2:36" x14ac:dyDescent="0.25">
      <c r="B2769" s="554">
        <v>187</v>
      </c>
      <c r="C2769" s="555"/>
      <c r="D2769" s="556"/>
      <c r="E2769" s="290" t="s">
        <v>1003</v>
      </c>
      <c r="F2769" s="290" t="s">
        <v>1059</v>
      </c>
      <c r="G2769" s="290" t="s">
        <v>1005</v>
      </c>
      <c r="H2769" s="183" t="str">
        <f>INDEX(Sector!$D$57:$D$776,MATCH('Energy consumption (raw)'!F2769,Sector!$C$57:$C$776,FALSE))</f>
        <v>Accommodation services, amusement parks</v>
      </c>
      <c r="I2769" s="183" t="str">
        <f>IF(G2769=Sector!$B$50,Sector!$B$50,IF(G2769=Sector!$B$51,Sector!$B$51,IF(G2769=Sector!$B$53,Sector!$B$53,INDEX(Sector!$E$57:$E$776,MATCH('Energy consumption (raw)'!F2769,Sector!$C$57:$C$776,FALSE)))))</f>
        <v>Buildings</v>
      </c>
      <c r="J2769" s="561">
        <v>10591345</v>
      </c>
      <c r="K2769" s="561">
        <v>12724200</v>
      </c>
      <c r="L2769" s="561"/>
      <c r="M2769" s="561"/>
      <c r="N2769" s="561"/>
      <c r="O2769" s="561"/>
      <c r="P2769" s="561"/>
      <c r="Q2769" s="561"/>
      <c r="R2769" s="561"/>
      <c r="S2769" s="561">
        <v>370460</v>
      </c>
      <c r="T2769" s="561"/>
      <c r="U2769" s="561"/>
      <c r="V2769" s="561"/>
      <c r="W2769" s="561">
        <v>88000</v>
      </c>
      <c r="X2769" s="561"/>
      <c r="Y2769" s="561">
        <v>83</v>
      </c>
      <c r="Z2769" s="561"/>
      <c r="AA2769" s="561"/>
      <c r="AB2769" s="561"/>
      <c r="AC2769" s="561"/>
      <c r="AD2769" s="561"/>
      <c r="AE2769" s="561"/>
      <c r="AF2769" s="561"/>
      <c r="AG2769" s="561">
        <v>2452.8588599999998</v>
      </c>
      <c r="AH2769" s="561">
        <v>4312</v>
      </c>
      <c r="AI2769" s="290" t="s">
        <v>310</v>
      </c>
      <c r="AJ2769" s="290" t="s">
        <v>345</v>
      </c>
    </row>
    <row r="2770" spans="2:36" x14ac:dyDescent="0.25">
      <c r="B2770" s="554">
        <v>188</v>
      </c>
      <c r="C2770" s="555"/>
      <c r="D2770" s="556"/>
      <c r="E2770" s="290" t="s">
        <v>1003</v>
      </c>
      <c r="F2770" s="290" t="s">
        <v>984</v>
      </c>
      <c r="G2770" s="290" t="s">
        <v>1005</v>
      </c>
      <c r="H2770" s="183" t="str">
        <f>INDEX(Sector!$D$57:$D$776,MATCH('Energy consumption (raw)'!F2770,Sector!$C$57:$C$776,FALSE))</f>
        <v>Activities of Hospitals</v>
      </c>
      <c r="I2770" s="183" t="str">
        <f>IF(G2770=Sector!$B$50,Sector!$B$50,IF(G2770=Sector!$B$51,Sector!$B$51,IF(G2770=Sector!$B$53,Sector!$B$53,INDEX(Sector!$E$57:$E$776,MATCH('Energy consumption (raw)'!F2770,Sector!$C$57:$C$776,FALSE)))))</f>
        <v>Buildings</v>
      </c>
      <c r="J2770" s="561"/>
      <c r="K2770" s="561">
        <v>3270647</v>
      </c>
      <c r="L2770" s="561"/>
      <c r="M2770" s="561"/>
      <c r="N2770" s="561"/>
      <c r="O2770" s="561"/>
      <c r="P2770" s="561"/>
      <c r="Q2770" s="561"/>
      <c r="R2770" s="561"/>
      <c r="S2770" s="561">
        <v>25000</v>
      </c>
      <c r="T2770" s="561"/>
      <c r="U2770" s="561"/>
      <c r="V2770" s="561"/>
      <c r="W2770" s="561"/>
      <c r="X2770" s="561"/>
      <c r="Y2770" s="561">
        <v>15</v>
      </c>
      <c r="Z2770" s="561"/>
      <c r="AA2770" s="561"/>
      <c r="AB2770" s="561"/>
      <c r="AC2770" s="561"/>
      <c r="AD2770" s="561"/>
      <c r="AE2770" s="561"/>
      <c r="AF2770" s="561"/>
      <c r="AG2770" s="561">
        <v>543.01083210000013</v>
      </c>
      <c r="AH2770" s="561">
        <v>686</v>
      </c>
      <c r="AI2770" s="290" t="s">
        <v>310</v>
      </c>
      <c r="AJ2770" s="290" t="s">
        <v>345</v>
      </c>
    </row>
    <row r="2771" spans="2:36" x14ac:dyDescent="0.25">
      <c r="B2771" s="554">
        <v>189</v>
      </c>
      <c r="C2771" s="555"/>
      <c r="D2771" s="556"/>
      <c r="E2771" s="290" t="s">
        <v>1003</v>
      </c>
      <c r="F2771" s="290" t="s">
        <v>338</v>
      </c>
      <c r="G2771" s="290" t="s">
        <v>1005</v>
      </c>
      <c r="H2771" s="183" t="str">
        <f>INDEX(Sector!$D$57:$D$776,MATCH('Energy consumption (raw)'!F2771,Sector!$C$57:$C$776,FALSE))</f>
        <v>Trading in real estate, land use rights belonging to owners, users or renters</v>
      </c>
      <c r="I2771" s="183" t="str">
        <f>IF(G2771=Sector!$B$50,Sector!$B$50,IF(G2771=Sector!$B$51,Sector!$B$51,IF(G2771=Sector!$B$53,Sector!$B$53,INDEX(Sector!$E$57:$E$776,MATCH('Energy consumption (raw)'!F2771,Sector!$C$57:$C$776,FALSE)))))</f>
        <v>Buildings</v>
      </c>
      <c r="J2771" s="561"/>
      <c r="K2771" s="561">
        <v>33187520</v>
      </c>
      <c r="L2771" s="561"/>
      <c r="M2771" s="561"/>
      <c r="N2771" s="561"/>
      <c r="O2771" s="561"/>
      <c r="P2771" s="561"/>
      <c r="Q2771" s="561"/>
      <c r="R2771" s="561"/>
      <c r="S2771" s="561"/>
      <c r="T2771" s="561"/>
      <c r="U2771" s="561"/>
      <c r="V2771" s="561"/>
      <c r="W2771" s="561"/>
      <c r="X2771" s="561"/>
      <c r="Y2771" s="561"/>
      <c r="Z2771" s="561"/>
      <c r="AA2771" s="561"/>
      <c r="AB2771" s="561"/>
      <c r="AC2771" s="561"/>
      <c r="AD2771" s="561"/>
      <c r="AE2771" s="561"/>
      <c r="AF2771" s="561"/>
      <c r="AG2771" s="561">
        <v>5120.8343359999999</v>
      </c>
      <c r="AH2771" s="561"/>
      <c r="AI2771" s="290" t="s">
        <v>310</v>
      </c>
      <c r="AJ2771" s="290" t="s">
        <v>345</v>
      </c>
    </row>
    <row r="2772" spans="2:36" x14ac:dyDescent="0.25">
      <c r="B2772" s="554">
        <v>190</v>
      </c>
      <c r="C2772" s="555"/>
      <c r="D2772" s="556"/>
      <c r="E2772" s="290" t="s">
        <v>1003</v>
      </c>
      <c r="F2772" s="290" t="s">
        <v>984</v>
      </c>
      <c r="G2772" s="290" t="s">
        <v>1005</v>
      </c>
      <c r="H2772" s="183" t="str">
        <f>INDEX(Sector!$D$57:$D$776,MATCH('Energy consumption (raw)'!F2772,Sector!$C$57:$C$776,FALSE))</f>
        <v>Activities of Hospitals</v>
      </c>
      <c r="I2772" s="183" t="str">
        <f>IF(G2772=Sector!$B$50,Sector!$B$50,IF(G2772=Sector!$B$51,Sector!$B$51,IF(G2772=Sector!$B$53,Sector!$B$53,INDEX(Sector!$E$57:$E$776,MATCH('Energy consumption (raw)'!F2772,Sector!$C$57:$C$776,FALSE)))))</f>
        <v>Buildings</v>
      </c>
      <c r="J2772" s="561"/>
      <c r="K2772" s="561">
        <v>3034320</v>
      </c>
      <c r="L2772" s="561"/>
      <c r="M2772" s="561"/>
      <c r="N2772" s="561"/>
      <c r="O2772" s="561"/>
      <c r="P2772" s="561"/>
      <c r="Q2772" s="561"/>
      <c r="R2772" s="561">
        <v>25</v>
      </c>
      <c r="S2772" s="561"/>
      <c r="T2772" s="561"/>
      <c r="U2772" s="561"/>
      <c r="V2772" s="561"/>
      <c r="W2772" s="561"/>
      <c r="X2772" s="561">
        <v>0.01</v>
      </c>
      <c r="Y2772" s="561"/>
      <c r="Z2772" s="561"/>
      <c r="AA2772" s="561"/>
      <c r="AB2772" s="561"/>
      <c r="AC2772" s="561"/>
      <c r="AD2772" s="561"/>
      <c r="AE2772" s="561"/>
      <c r="AF2772" s="561"/>
      <c r="AG2772" s="561">
        <v>502.69557600000002</v>
      </c>
      <c r="AH2772" s="561">
        <v>640</v>
      </c>
      <c r="AI2772" s="290" t="s">
        <v>310</v>
      </c>
      <c r="AJ2772" s="290" t="s">
        <v>750</v>
      </c>
    </row>
    <row r="2773" spans="2:36" x14ac:dyDescent="0.25">
      <c r="B2773" s="554">
        <v>191</v>
      </c>
      <c r="C2773" s="555"/>
      <c r="D2773" s="556"/>
      <c r="E2773" s="290" t="s">
        <v>1003</v>
      </c>
      <c r="F2773" s="290" t="s">
        <v>1028</v>
      </c>
      <c r="G2773" s="290" t="s">
        <v>1005</v>
      </c>
      <c r="H2773" s="183" t="str">
        <f>INDEX(Sector!$D$57:$D$776,MATCH('Energy consumption (raw)'!F2773,Sector!$C$57:$C$776,FALSE))</f>
        <v>Other business support service activities n.e.c</v>
      </c>
      <c r="I2773" s="183" t="str">
        <f>IF(G2773=Sector!$B$50,Sector!$B$50,IF(G2773=Sector!$B$51,Sector!$B$51,IF(G2773=Sector!$B$53,Sector!$B$53,INDEX(Sector!$E$57:$E$776,MATCH('Energy consumption (raw)'!F2773,Sector!$C$57:$C$776,FALSE)))))</f>
        <v>Buildings</v>
      </c>
      <c r="J2773" s="561">
        <v>5005000</v>
      </c>
      <c r="K2773" s="561">
        <v>5005000</v>
      </c>
      <c r="L2773" s="561"/>
      <c r="M2773" s="561"/>
      <c r="N2773" s="561"/>
      <c r="O2773" s="561"/>
      <c r="P2773" s="561"/>
      <c r="Q2773" s="561"/>
      <c r="R2773" s="561"/>
      <c r="S2773" s="561"/>
      <c r="T2773" s="561"/>
      <c r="U2773" s="561"/>
      <c r="V2773" s="561"/>
      <c r="W2773" s="561"/>
      <c r="X2773" s="561"/>
      <c r="Y2773" s="561"/>
      <c r="Z2773" s="561"/>
      <c r="AA2773" s="561"/>
      <c r="AB2773" s="561"/>
      <c r="AC2773" s="561"/>
      <c r="AD2773" s="561"/>
      <c r="AE2773" s="561"/>
      <c r="AF2773" s="561"/>
      <c r="AG2773" s="561">
        <v>772.27150000000006</v>
      </c>
      <c r="AH2773" s="561">
        <v>760</v>
      </c>
      <c r="AI2773" s="290" t="s">
        <v>310</v>
      </c>
      <c r="AJ2773" s="290" t="s">
        <v>750</v>
      </c>
    </row>
    <row r="2774" spans="2:36" x14ac:dyDescent="0.25">
      <c r="B2774" s="554">
        <v>192</v>
      </c>
      <c r="C2774" s="555"/>
      <c r="D2774" s="556"/>
      <c r="E2774" s="290" t="s">
        <v>1003</v>
      </c>
      <c r="F2774" s="559" t="s">
        <v>1060</v>
      </c>
      <c r="G2774" s="290" t="s">
        <v>1005</v>
      </c>
      <c r="H2774" s="183" t="str">
        <f>INDEX(Sector!$D$57:$D$776,MATCH('Energy consumption (raw)'!F2774,Sector!$C$57:$C$776,FALSE))</f>
        <v>Building houses of all kinds, doing business in tourism</v>
      </c>
      <c r="I2774" s="183" t="str">
        <f>IF(G2774=Sector!$B$50,Sector!$B$50,IF(G2774=Sector!$B$51,Sector!$B$51,IF(G2774=Sector!$B$53,Sector!$B$53,INDEX(Sector!$E$57:$E$776,MATCH('Energy consumption (raw)'!F2774,Sector!$C$57:$C$776,FALSE)))))</f>
        <v>Buildings</v>
      </c>
      <c r="J2774" s="561">
        <v>11995430</v>
      </c>
      <c r="K2774" s="561">
        <v>11995430</v>
      </c>
      <c r="L2774" s="561"/>
      <c r="M2774" s="561"/>
      <c r="N2774" s="561"/>
      <c r="O2774" s="561"/>
      <c r="P2774" s="561"/>
      <c r="Q2774" s="561"/>
      <c r="R2774" s="561"/>
      <c r="S2774" s="561"/>
      <c r="T2774" s="561"/>
      <c r="U2774" s="561"/>
      <c r="V2774" s="561"/>
      <c r="W2774" s="561"/>
      <c r="X2774" s="561"/>
      <c r="Y2774" s="561"/>
      <c r="Z2774" s="561"/>
      <c r="AA2774" s="561"/>
      <c r="AB2774" s="561"/>
      <c r="AC2774" s="561"/>
      <c r="AD2774" s="561"/>
      <c r="AE2774" s="561"/>
      <c r="AF2774" s="561"/>
      <c r="AG2774" s="561">
        <v>1850.894849</v>
      </c>
      <c r="AH2774" s="561">
        <v>2757</v>
      </c>
      <c r="AI2774" s="290" t="s">
        <v>310</v>
      </c>
      <c r="AJ2774" s="290" t="s">
        <v>750</v>
      </c>
    </row>
    <row r="2775" spans="2:36" x14ac:dyDescent="0.25">
      <c r="B2775" s="554">
        <v>193</v>
      </c>
      <c r="C2775" s="555"/>
      <c r="D2775" s="556"/>
      <c r="E2775" s="290" t="s">
        <v>1003</v>
      </c>
      <c r="F2775" s="290" t="s">
        <v>984</v>
      </c>
      <c r="G2775" s="290" t="s">
        <v>1005</v>
      </c>
      <c r="H2775" s="183" t="str">
        <f>INDEX(Sector!$D$57:$D$776,MATCH('Energy consumption (raw)'!F2775,Sector!$C$57:$C$776,FALSE))</f>
        <v>Activities of Hospitals</v>
      </c>
      <c r="I2775" s="183" t="str">
        <f>IF(G2775=Sector!$B$50,Sector!$B$50,IF(G2775=Sector!$B$51,Sector!$B$51,IF(G2775=Sector!$B$53,Sector!$B$53,INDEX(Sector!$E$57:$E$776,MATCH('Energy consumption (raw)'!F2775,Sector!$C$57:$C$776,FALSE)))))</f>
        <v>Buildings</v>
      </c>
      <c r="J2775" s="561"/>
      <c r="K2775" s="561">
        <v>3056896</v>
      </c>
      <c r="L2775" s="290"/>
      <c r="M2775" s="290"/>
      <c r="N2775" s="290"/>
      <c r="O2775" s="290"/>
      <c r="P2775" s="290"/>
      <c r="Q2775" s="290"/>
      <c r="R2775" s="290">
        <v>20</v>
      </c>
      <c r="S2775" s="290"/>
      <c r="T2775" s="290"/>
      <c r="U2775" s="290"/>
      <c r="V2775" s="290"/>
      <c r="W2775" s="290"/>
      <c r="X2775" s="290">
        <v>8.5000000000000006E-3</v>
      </c>
      <c r="Y2775" s="290"/>
      <c r="Z2775" s="290"/>
      <c r="AA2775" s="290"/>
      <c r="AB2775" s="290"/>
      <c r="AC2775" s="290"/>
      <c r="AD2775" s="290"/>
      <c r="AE2775" s="290"/>
      <c r="AF2775" s="290"/>
      <c r="AG2775" s="561">
        <v>499.72905279999998</v>
      </c>
      <c r="AH2775" s="561"/>
      <c r="AI2775" s="290" t="s">
        <v>310</v>
      </c>
      <c r="AJ2775" s="290" t="s">
        <v>750</v>
      </c>
    </row>
    <row r="2776" spans="2:36" ht="15.75" thickBot="1" x14ac:dyDescent="0.3">
      <c r="B2776" s="554">
        <v>194</v>
      </c>
      <c r="C2776" s="555"/>
      <c r="D2776" s="556"/>
      <c r="E2776" s="290" t="s">
        <v>1003</v>
      </c>
      <c r="F2776" s="567" t="s">
        <v>1010</v>
      </c>
      <c r="G2776" s="290" t="s">
        <v>1005</v>
      </c>
      <c r="H2776" s="183" t="str">
        <f>INDEX(Sector!$D$57:$D$776,MATCH('Energy consumption (raw)'!F2776,Sector!$C$57:$C$776,FALSE))</f>
        <v>Hotel</v>
      </c>
      <c r="I2776" s="183" t="str">
        <f>IF(G2776=Sector!$B$50,Sector!$B$50,IF(G2776=Sector!$B$51,Sector!$B$51,IF(G2776=Sector!$B$53,Sector!$B$53,INDEX(Sector!$E$57:$E$776,MATCH('Energy consumption (raw)'!F2776,Sector!$C$57:$C$776,FALSE)))))</f>
        <v>Buildings</v>
      </c>
      <c r="J2776" s="561">
        <v>45574236</v>
      </c>
      <c r="K2776" s="561">
        <v>45574236</v>
      </c>
      <c r="L2776" s="290"/>
      <c r="M2776" s="290"/>
      <c r="N2776" s="290"/>
      <c r="O2776" s="290"/>
      <c r="P2776" s="290"/>
      <c r="Q2776" s="290"/>
      <c r="R2776" s="290"/>
      <c r="S2776" s="290"/>
      <c r="T2776" s="290"/>
      <c r="U2776" s="290"/>
      <c r="V2776" s="290"/>
      <c r="W2776" s="290"/>
      <c r="X2776" s="290"/>
      <c r="Y2776" s="290"/>
      <c r="Z2776" s="290"/>
      <c r="AA2776" s="290"/>
      <c r="AB2776" s="290"/>
      <c r="AC2776" s="290"/>
      <c r="AD2776" s="290"/>
      <c r="AE2776" s="290"/>
      <c r="AF2776" s="290"/>
      <c r="AG2776" s="561">
        <v>7032.1046148000005</v>
      </c>
      <c r="AH2776" s="561"/>
      <c r="AI2776" s="290" t="s">
        <v>310</v>
      </c>
      <c r="AJ2776" s="290" t="s">
        <v>761</v>
      </c>
    </row>
    <row r="2777" spans="2:36" x14ac:dyDescent="0.25">
      <c r="B2777" s="554">
        <v>195</v>
      </c>
      <c r="C2777" s="555"/>
      <c r="D2777" s="556"/>
      <c r="E2777" s="290" t="s">
        <v>1003</v>
      </c>
      <c r="F2777" s="290" t="s">
        <v>1010</v>
      </c>
      <c r="G2777" s="290" t="s">
        <v>1005</v>
      </c>
      <c r="H2777" s="183" t="str">
        <f>INDEX(Sector!$D$57:$D$776,MATCH('Energy consumption (raw)'!F2777,Sector!$C$57:$C$776,FALSE))</f>
        <v>Hotel</v>
      </c>
      <c r="I2777" s="183" t="str">
        <f>IF(G2777=Sector!$B$50,Sector!$B$50,IF(G2777=Sector!$B$51,Sector!$B$51,IF(G2777=Sector!$B$53,Sector!$B$53,INDEX(Sector!$E$57:$E$776,MATCH('Energy consumption (raw)'!F2777,Sector!$C$57:$C$776,FALSE)))))</f>
        <v>Buildings</v>
      </c>
      <c r="J2777" s="561">
        <v>4188730</v>
      </c>
      <c r="K2777" s="561">
        <v>4188730</v>
      </c>
      <c r="L2777" s="290"/>
      <c r="M2777" s="290"/>
      <c r="N2777" s="290"/>
      <c r="O2777" s="290"/>
      <c r="P2777" s="290"/>
      <c r="Q2777" s="290"/>
      <c r="R2777" s="290"/>
      <c r="S2777" s="290"/>
      <c r="T2777" s="290"/>
      <c r="U2777" s="290"/>
      <c r="V2777" s="290"/>
      <c r="W2777" s="290"/>
      <c r="X2777" s="290"/>
      <c r="Y2777" s="290"/>
      <c r="Z2777" s="290"/>
      <c r="AA2777" s="290"/>
      <c r="AB2777" s="290"/>
      <c r="AC2777" s="290"/>
      <c r="AD2777" s="290"/>
      <c r="AE2777" s="290"/>
      <c r="AF2777" s="290"/>
      <c r="AG2777" s="561">
        <v>646.32103900000004</v>
      </c>
      <c r="AH2777" s="561">
        <v>1092.6291600000002</v>
      </c>
      <c r="AI2777" s="290" t="s">
        <v>310</v>
      </c>
      <c r="AJ2777" s="290" t="s">
        <v>761</v>
      </c>
    </row>
    <row r="2778" spans="2:36" x14ac:dyDescent="0.25">
      <c r="B2778" s="554">
        <v>196</v>
      </c>
      <c r="C2778" s="555"/>
      <c r="D2778" s="556"/>
      <c r="E2778" s="290" t="s">
        <v>1003</v>
      </c>
      <c r="F2778" s="290" t="s">
        <v>1010</v>
      </c>
      <c r="G2778" s="290" t="s">
        <v>1005</v>
      </c>
      <c r="H2778" s="183" t="str">
        <f>INDEX(Sector!$D$57:$D$776,MATCH('Energy consumption (raw)'!F2778,Sector!$C$57:$C$776,FALSE))</f>
        <v>Hotel</v>
      </c>
      <c r="I2778" s="183" t="str">
        <f>IF(G2778=Sector!$B$50,Sector!$B$50,IF(G2778=Sector!$B$51,Sector!$B$51,IF(G2778=Sector!$B$53,Sector!$B$53,INDEX(Sector!$E$57:$E$776,MATCH('Energy consumption (raw)'!F2778,Sector!$C$57:$C$776,FALSE)))))</f>
        <v>Buildings</v>
      </c>
      <c r="J2778" s="561">
        <v>5531894</v>
      </c>
      <c r="K2778" s="561">
        <v>5531894</v>
      </c>
      <c r="L2778" s="290"/>
      <c r="M2778" s="290"/>
      <c r="N2778" s="290"/>
      <c r="O2778" s="290"/>
      <c r="P2778" s="290"/>
      <c r="Q2778" s="290"/>
      <c r="R2778" s="290"/>
      <c r="S2778" s="290"/>
      <c r="T2778" s="290"/>
      <c r="U2778" s="290"/>
      <c r="V2778" s="290"/>
      <c r="W2778" s="290"/>
      <c r="X2778" s="290"/>
      <c r="Y2778" s="290"/>
      <c r="Z2778" s="290"/>
      <c r="AA2778" s="290"/>
      <c r="AB2778" s="290"/>
      <c r="AC2778" s="290"/>
      <c r="AD2778" s="290"/>
      <c r="AE2778" s="290"/>
      <c r="AF2778" s="290"/>
      <c r="AG2778" s="561">
        <v>853.57124420000002</v>
      </c>
      <c r="AH2778" s="561">
        <v>1357.7014386000001</v>
      </c>
      <c r="AI2778" s="290" t="s">
        <v>310</v>
      </c>
      <c r="AJ2778" s="290" t="s">
        <v>761</v>
      </c>
    </row>
    <row r="2779" spans="2:36" x14ac:dyDescent="0.25">
      <c r="B2779" s="554">
        <v>197</v>
      </c>
      <c r="C2779" s="555"/>
      <c r="D2779" s="556"/>
      <c r="E2779" s="290" t="s">
        <v>1003</v>
      </c>
      <c r="F2779" s="290" t="s">
        <v>1010</v>
      </c>
      <c r="G2779" s="290" t="s">
        <v>1005</v>
      </c>
      <c r="H2779" s="183" t="str">
        <f>INDEX(Sector!$D$57:$D$776,MATCH('Energy consumption (raw)'!F2779,Sector!$C$57:$C$776,FALSE))</f>
        <v>Hotel</v>
      </c>
      <c r="I2779" s="183" t="str">
        <f>IF(G2779=Sector!$B$50,Sector!$B$50,IF(G2779=Sector!$B$51,Sector!$B$51,IF(G2779=Sector!$B$53,Sector!$B$53,INDEX(Sector!$E$57:$E$776,MATCH('Energy consumption (raw)'!F2779,Sector!$C$57:$C$776,FALSE)))))</f>
        <v>Buildings</v>
      </c>
      <c r="J2779" s="561">
        <v>3851120</v>
      </c>
      <c r="K2779" s="561">
        <v>3851120</v>
      </c>
      <c r="L2779" s="561"/>
      <c r="M2779" s="561"/>
      <c r="N2779" s="561"/>
      <c r="O2779" s="561"/>
      <c r="P2779" s="561"/>
      <c r="Q2779" s="561"/>
      <c r="R2779" s="561"/>
      <c r="S2779" s="561"/>
      <c r="T2779" s="561"/>
      <c r="U2779" s="561"/>
      <c r="V2779" s="561"/>
      <c r="W2779" s="561"/>
      <c r="X2779" s="561"/>
      <c r="Y2779" s="561"/>
      <c r="Z2779" s="561"/>
      <c r="AA2779" s="561"/>
      <c r="AB2779" s="561"/>
      <c r="AC2779" s="561"/>
      <c r="AD2779" s="561"/>
      <c r="AE2779" s="561"/>
      <c r="AF2779" s="561"/>
      <c r="AG2779" s="561">
        <v>594.22781600000008</v>
      </c>
      <c r="AH2779" s="561">
        <v>1449.6756568000001</v>
      </c>
      <c r="AI2779" s="290" t="s">
        <v>310</v>
      </c>
      <c r="AJ2779" s="290" t="s">
        <v>761</v>
      </c>
    </row>
    <row r="2780" spans="2:36" x14ac:dyDescent="0.25">
      <c r="B2780" s="554">
        <v>198</v>
      </c>
      <c r="C2780" s="555"/>
      <c r="D2780" s="556"/>
      <c r="E2780" s="290" t="s">
        <v>1003</v>
      </c>
      <c r="F2780" s="290" t="s">
        <v>1010</v>
      </c>
      <c r="G2780" s="290" t="s">
        <v>1005</v>
      </c>
      <c r="H2780" s="183" t="str">
        <f>INDEX(Sector!$D$57:$D$776,MATCH('Energy consumption (raw)'!F2780,Sector!$C$57:$C$776,FALSE))</f>
        <v>Hotel</v>
      </c>
      <c r="I2780" s="183" t="str">
        <f>IF(G2780=Sector!$B$50,Sector!$B$50,IF(G2780=Sector!$B$51,Sector!$B$51,IF(G2780=Sector!$B$53,Sector!$B$53,INDEX(Sector!$E$57:$E$776,MATCH('Energy consumption (raw)'!F2780,Sector!$C$57:$C$776,FALSE)))))</f>
        <v>Buildings</v>
      </c>
      <c r="J2780" s="561">
        <v>4473840</v>
      </c>
      <c r="K2780" s="561">
        <v>4473840</v>
      </c>
      <c r="L2780" s="561"/>
      <c r="M2780" s="561"/>
      <c r="N2780" s="561"/>
      <c r="O2780" s="561"/>
      <c r="P2780" s="561"/>
      <c r="Q2780" s="561"/>
      <c r="R2780" s="561"/>
      <c r="S2780" s="561"/>
      <c r="T2780" s="561"/>
      <c r="U2780" s="561"/>
      <c r="V2780" s="561"/>
      <c r="W2780" s="561"/>
      <c r="X2780" s="561"/>
      <c r="Y2780" s="561"/>
      <c r="Z2780" s="561"/>
      <c r="AA2780" s="561"/>
      <c r="AB2780" s="561"/>
      <c r="AC2780" s="561"/>
      <c r="AD2780" s="561"/>
      <c r="AE2780" s="561"/>
      <c r="AF2780" s="561"/>
      <c r="AG2780" s="561">
        <v>690.31351200000006</v>
      </c>
      <c r="AH2780" s="561">
        <v>1184.76169</v>
      </c>
      <c r="AI2780" s="290" t="s">
        <v>310</v>
      </c>
      <c r="AJ2780" s="290" t="s">
        <v>761</v>
      </c>
    </row>
    <row r="2781" spans="2:36" x14ac:dyDescent="0.25">
      <c r="B2781" s="554">
        <v>199</v>
      </c>
      <c r="C2781" s="555"/>
      <c r="D2781" s="556"/>
      <c r="E2781" s="290" t="s">
        <v>1003</v>
      </c>
      <c r="F2781" s="290" t="s">
        <v>1061</v>
      </c>
      <c r="G2781" s="290" t="s">
        <v>1005</v>
      </c>
      <c r="H2781" s="183" t="str">
        <f>INDEX(Sector!$D$57:$D$776,MATCH('Energy consumption (raw)'!F2781,Sector!$C$57:$C$776,FALSE))</f>
        <v>Business services</v>
      </c>
      <c r="I2781" s="183" t="str">
        <f>IF(G2781=Sector!$B$50,Sector!$B$50,IF(G2781=Sector!$B$51,Sector!$B$51,IF(G2781=Sector!$B$53,Sector!$B$53,INDEX(Sector!$E$57:$E$776,MATCH('Energy consumption (raw)'!F2781,Sector!$C$57:$C$776,FALSE)))))</f>
        <v>Buildings</v>
      </c>
      <c r="J2781" s="561">
        <v>6556968</v>
      </c>
      <c r="K2781" s="561">
        <v>6556968</v>
      </c>
      <c r="L2781" s="561"/>
      <c r="M2781" s="561"/>
      <c r="N2781" s="561"/>
      <c r="O2781" s="561"/>
      <c r="P2781" s="561"/>
      <c r="Q2781" s="561"/>
      <c r="R2781" s="561"/>
      <c r="S2781" s="561"/>
      <c r="T2781" s="561"/>
      <c r="U2781" s="561"/>
      <c r="V2781" s="561"/>
      <c r="W2781" s="561"/>
      <c r="X2781" s="561"/>
      <c r="Y2781" s="561"/>
      <c r="Z2781" s="561"/>
      <c r="AA2781" s="561"/>
      <c r="AB2781" s="561"/>
      <c r="AC2781" s="561"/>
      <c r="AD2781" s="561"/>
      <c r="AE2781" s="561"/>
      <c r="AF2781" s="561"/>
      <c r="AG2781" s="561">
        <v>1011.7401624</v>
      </c>
      <c r="AH2781" s="561">
        <v>1064.2580190000001</v>
      </c>
      <c r="AI2781" s="290" t="s">
        <v>310</v>
      </c>
      <c r="AJ2781" s="290" t="s">
        <v>761</v>
      </c>
    </row>
    <row r="2782" spans="2:36" x14ac:dyDescent="0.25">
      <c r="B2782" s="554">
        <v>200</v>
      </c>
      <c r="C2782" s="555"/>
      <c r="D2782" s="556"/>
      <c r="E2782" s="290" t="s">
        <v>1003</v>
      </c>
      <c r="F2782" s="290" t="s">
        <v>1010</v>
      </c>
      <c r="G2782" s="290" t="s">
        <v>1005</v>
      </c>
      <c r="H2782" s="183" t="str">
        <f>INDEX(Sector!$D$57:$D$776,MATCH('Energy consumption (raw)'!F2782,Sector!$C$57:$C$776,FALSE))</f>
        <v>Hotel</v>
      </c>
      <c r="I2782" s="183" t="str">
        <f>IF(G2782=Sector!$B$50,Sector!$B$50,IF(G2782=Sector!$B$51,Sector!$B$51,IF(G2782=Sector!$B$53,Sector!$B$53,INDEX(Sector!$E$57:$E$776,MATCH('Energy consumption (raw)'!F2782,Sector!$C$57:$C$776,FALSE)))))</f>
        <v>Buildings</v>
      </c>
      <c r="J2782" s="561">
        <v>3415800</v>
      </c>
      <c r="K2782" s="561">
        <v>3415800</v>
      </c>
      <c r="L2782" s="561"/>
      <c r="M2782" s="561"/>
      <c r="N2782" s="561"/>
      <c r="O2782" s="561"/>
      <c r="P2782" s="561"/>
      <c r="Q2782" s="561"/>
      <c r="R2782" s="561"/>
      <c r="S2782" s="561"/>
      <c r="T2782" s="561"/>
      <c r="U2782" s="561"/>
      <c r="V2782" s="561"/>
      <c r="W2782" s="561"/>
      <c r="X2782" s="561"/>
      <c r="Y2782" s="561"/>
      <c r="Z2782" s="561"/>
      <c r="AA2782" s="561"/>
      <c r="AB2782" s="561"/>
      <c r="AC2782" s="561"/>
      <c r="AD2782" s="561"/>
      <c r="AE2782" s="561"/>
      <c r="AF2782" s="561"/>
      <c r="AG2782" s="561">
        <v>527.05794000000003</v>
      </c>
      <c r="AH2782" s="561">
        <v>870.32482960000004</v>
      </c>
      <c r="AI2782" s="290" t="s">
        <v>310</v>
      </c>
      <c r="AJ2782" s="290" t="s">
        <v>761</v>
      </c>
    </row>
    <row r="2783" spans="2:36" x14ac:dyDescent="0.25">
      <c r="B2783" s="554">
        <v>201</v>
      </c>
      <c r="C2783" s="555"/>
      <c r="D2783" s="556"/>
      <c r="E2783" s="290" t="s">
        <v>1003</v>
      </c>
      <c r="F2783" s="290" t="s">
        <v>1062</v>
      </c>
      <c r="G2783" s="290" t="s">
        <v>1005</v>
      </c>
      <c r="H2783" s="183" t="e">
        <f>INDEX(Sector!$D$57:$D$776,MATCH('Energy consumption (raw)'!F2783,Sector!$C$57:$C$776,FALSE))</f>
        <v>#N/A</v>
      </c>
      <c r="I2783" s="183" t="str">
        <f>IF(G2783=Sector!$B$50,Sector!$B$50,IF(G2783=Sector!$B$51,Sector!$B$51,IF(G2783=Sector!$B$53,Sector!$B$53,INDEX(Sector!$E$57:$E$776,MATCH('Energy consumption (raw)'!F2783,Sector!$C$57:$C$776,FALSE)))))</f>
        <v>Buildings</v>
      </c>
      <c r="J2783" s="561">
        <v>4516400</v>
      </c>
      <c r="K2783" s="561">
        <v>4516400</v>
      </c>
      <c r="L2783" s="561"/>
      <c r="M2783" s="561"/>
      <c r="N2783" s="561"/>
      <c r="O2783" s="561"/>
      <c r="P2783" s="561"/>
      <c r="Q2783" s="561"/>
      <c r="R2783" s="561"/>
      <c r="S2783" s="561"/>
      <c r="T2783" s="561"/>
      <c r="U2783" s="561"/>
      <c r="V2783" s="561"/>
      <c r="W2783" s="561"/>
      <c r="X2783" s="561"/>
      <c r="Y2783" s="561"/>
      <c r="Z2783" s="561"/>
      <c r="AA2783" s="561"/>
      <c r="AB2783" s="561"/>
      <c r="AC2783" s="561"/>
      <c r="AD2783" s="561"/>
      <c r="AE2783" s="561"/>
      <c r="AF2783" s="561"/>
      <c r="AG2783" s="561">
        <v>696.88052000000005</v>
      </c>
      <c r="AH2783" s="561">
        <v>806.74212</v>
      </c>
      <c r="AI2783" s="290" t="s">
        <v>310</v>
      </c>
      <c r="AJ2783" s="290" t="s">
        <v>761</v>
      </c>
    </row>
    <row r="2784" spans="2:36" x14ac:dyDescent="0.25">
      <c r="B2784" s="554">
        <v>202</v>
      </c>
      <c r="C2784" s="555"/>
      <c r="D2784" s="556"/>
      <c r="E2784" s="290" t="s">
        <v>1003</v>
      </c>
      <c r="F2784" s="290" t="s">
        <v>1010</v>
      </c>
      <c r="G2784" s="290" t="s">
        <v>1005</v>
      </c>
      <c r="H2784" s="183" t="str">
        <f>INDEX(Sector!$D$57:$D$776,MATCH('Energy consumption (raw)'!F2784,Sector!$C$57:$C$776,FALSE))</f>
        <v>Hotel</v>
      </c>
      <c r="I2784" s="183" t="str">
        <f>IF(G2784=Sector!$B$50,Sector!$B$50,IF(G2784=Sector!$B$51,Sector!$B$51,IF(G2784=Sector!$B$53,Sector!$B$53,INDEX(Sector!$E$57:$E$776,MATCH('Energy consumption (raw)'!F2784,Sector!$C$57:$C$776,FALSE)))))</f>
        <v>Buildings</v>
      </c>
      <c r="J2784" s="561">
        <v>5140100</v>
      </c>
      <c r="K2784" s="561">
        <v>5140100</v>
      </c>
      <c r="L2784" s="561"/>
      <c r="M2784" s="561"/>
      <c r="N2784" s="35"/>
      <c r="O2784" s="35"/>
      <c r="P2784" s="35"/>
      <c r="Q2784" s="35"/>
      <c r="R2784" s="35"/>
      <c r="S2784" s="35"/>
      <c r="T2784" s="35"/>
      <c r="U2784" s="35"/>
      <c r="V2784" s="35"/>
      <c r="W2784" s="35"/>
      <c r="X2784" s="35"/>
      <c r="Y2784" s="35"/>
      <c r="Z2784" s="35"/>
      <c r="AA2784" s="35"/>
      <c r="AB2784" s="35"/>
      <c r="AC2784" s="35"/>
      <c r="AD2784" s="35"/>
      <c r="AE2784" s="35"/>
      <c r="AF2784" s="35"/>
      <c r="AG2784" s="561">
        <v>793.11743000000001</v>
      </c>
      <c r="AH2784" s="561">
        <v>1791.4538600000001</v>
      </c>
      <c r="AI2784" s="290" t="s">
        <v>310</v>
      </c>
      <c r="AJ2784" s="290" t="s">
        <v>761</v>
      </c>
    </row>
    <row r="2785" spans="2:36" x14ac:dyDescent="0.25">
      <c r="B2785" s="554">
        <v>203</v>
      </c>
      <c r="C2785" s="555"/>
      <c r="D2785" s="556"/>
      <c r="E2785" s="290" t="s">
        <v>1003</v>
      </c>
      <c r="F2785" s="290" t="s">
        <v>1010</v>
      </c>
      <c r="G2785" s="290" t="s">
        <v>1005</v>
      </c>
      <c r="H2785" s="183" t="str">
        <f>INDEX(Sector!$D$57:$D$776,MATCH('Energy consumption (raw)'!F2785,Sector!$C$57:$C$776,FALSE))</f>
        <v>Hotel</v>
      </c>
      <c r="I2785" s="183" t="str">
        <f>IF(G2785=Sector!$B$50,Sector!$B$50,IF(G2785=Sector!$B$51,Sector!$B$51,IF(G2785=Sector!$B$53,Sector!$B$53,INDEX(Sector!$E$57:$E$776,MATCH('Energy consumption (raw)'!F2785,Sector!$C$57:$C$776,FALSE)))))</f>
        <v>Buildings</v>
      </c>
      <c r="J2785" s="561">
        <v>7575120</v>
      </c>
      <c r="K2785" s="561">
        <v>7575120</v>
      </c>
      <c r="L2785" s="561"/>
      <c r="M2785" s="561"/>
      <c r="N2785" s="35"/>
      <c r="O2785" s="35"/>
      <c r="P2785" s="35"/>
      <c r="Q2785" s="35"/>
      <c r="R2785" s="35"/>
      <c r="S2785" s="35"/>
      <c r="T2785" s="35"/>
      <c r="U2785" s="35"/>
      <c r="V2785" s="35"/>
      <c r="W2785" s="35"/>
      <c r="X2785" s="35"/>
      <c r="Y2785" s="35"/>
      <c r="Z2785" s="35"/>
      <c r="AA2785" s="35"/>
      <c r="AB2785" s="35"/>
      <c r="AC2785" s="35"/>
      <c r="AD2785" s="35"/>
      <c r="AE2785" s="35"/>
      <c r="AF2785" s="35"/>
      <c r="AG2785" s="561">
        <v>1168.8410160000001</v>
      </c>
      <c r="AH2785" s="561">
        <v>1587.4384</v>
      </c>
      <c r="AI2785" s="290" t="s">
        <v>310</v>
      </c>
      <c r="AJ2785" s="290" t="s">
        <v>761</v>
      </c>
    </row>
    <row r="2786" spans="2:36" x14ac:dyDescent="0.25">
      <c r="B2786" s="554">
        <v>204</v>
      </c>
      <c r="C2786" s="555"/>
      <c r="D2786" s="556"/>
      <c r="E2786" s="290" t="s">
        <v>1003</v>
      </c>
      <c r="F2786" s="290" t="s">
        <v>1010</v>
      </c>
      <c r="G2786" s="290" t="s">
        <v>1005</v>
      </c>
      <c r="H2786" s="183" t="str">
        <f>INDEX(Sector!$D$57:$D$776,MATCH('Energy consumption (raw)'!F2786,Sector!$C$57:$C$776,FALSE))</f>
        <v>Hotel</v>
      </c>
      <c r="I2786" s="183" t="str">
        <f>IF(G2786=Sector!$B$50,Sector!$B$50,IF(G2786=Sector!$B$51,Sector!$B$51,IF(G2786=Sector!$B$53,Sector!$B$53,INDEX(Sector!$E$57:$E$776,MATCH('Energy consumption (raw)'!F2786,Sector!$C$57:$C$776,FALSE)))))</f>
        <v>Buildings</v>
      </c>
      <c r="J2786" s="561"/>
      <c r="K2786" s="561">
        <v>4124777</v>
      </c>
      <c r="L2786" s="561"/>
      <c r="M2786" s="561"/>
      <c r="N2786" s="35"/>
      <c r="O2786" s="35"/>
      <c r="P2786" s="35"/>
      <c r="Q2786" s="35"/>
      <c r="R2786" s="35"/>
      <c r="S2786" s="35"/>
      <c r="T2786" s="35"/>
      <c r="U2786" s="35"/>
      <c r="V2786" s="35"/>
      <c r="W2786" s="35"/>
      <c r="X2786" s="35"/>
      <c r="Y2786" s="35"/>
      <c r="Z2786" s="35"/>
      <c r="AA2786" s="35"/>
      <c r="AB2786" s="35"/>
      <c r="AC2786" s="35"/>
      <c r="AD2786" s="35"/>
      <c r="AE2786" s="35"/>
      <c r="AF2786" s="35"/>
      <c r="AG2786" s="561">
        <v>636.45309110000005</v>
      </c>
      <c r="AH2786" s="561"/>
      <c r="AI2786" s="290" t="s">
        <v>310</v>
      </c>
      <c r="AJ2786" s="290" t="s">
        <v>761</v>
      </c>
    </row>
    <row r="2787" spans="2:36" x14ac:dyDescent="0.25">
      <c r="B2787" s="554">
        <v>205</v>
      </c>
      <c r="C2787" s="555"/>
      <c r="D2787" s="556"/>
      <c r="E2787" s="290" t="s">
        <v>1003</v>
      </c>
      <c r="F2787" s="290" t="s">
        <v>1063</v>
      </c>
      <c r="G2787" s="290" t="s">
        <v>1005</v>
      </c>
      <c r="H2787" s="183" t="str">
        <f>INDEX(Sector!$D$57:$D$776,MATCH('Energy consumption (raw)'!F2787,Sector!$C$57:$C$776,FALSE))</f>
        <v>Airport cargo loading and unloading</v>
      </c>
      <c r="I2787" s="183" t="str">
        <f>IF(G2787=Sector!$B$50,Sector!$B$50,IF(G2787=Sector!$B$51,Sector!$B$51,IF(G2787=Sector!$B$53,Sector!$B$53,INDEX(Sector!$E$57:$E$776,MATCH('Energy consumption (raw)'!F2787,Sector!$C$57:$C$776,FALSE)))))</f>
        <v>Buildings</v>
      </c>
      <c r="J2787" s="561">
        <v>8023740</v>
      </c>
      <c r="K2787" s="561">
        <v>8023740</v>
      </c>
      <c r="L2787" s="561"/>
      <c r="M2787" s="561"/>
      <c r="N2787" s="35"/>
      <c r="O2787" s="35"/>
      <c r="P2787" s="35"/>
      <c r="Q2787" s="35"/>
      <c r="R2787" s="35"/>
      <c r="S2787" s="35"/>
      <c r="T2787" s="35"/>
      <c r="U2787" s="35"/>
      <c r="V2787" s="35"/>
      <c r="W2787" s="35"/>
      <c r="X2787" s="35"/>
      <c r="Y2787" s="35"/>
      <c r="Z2787" s="35"/>
      <c r="AA2787" s="35"/>
      <c r="AB2787" s="35"/>
      <c r="AC2787" s="35"/>
      <c r="AD2787" s="35"/>
      <c r="AE2787" s="35"/>
      <c r="AF2787" s="35"/>
      <c r="AG2787" s="561">
        <v>1238.0630820000001</v>
      </c>
      <c r="AH2787" s="561">
        <v>2875.460736</v>
      </c>
      <c r="AI2787" s="290" t="s">
        <v>310</v>
      </c>
      <c r="AJ2787" s="290" t="s">
        <v>761</v>
      </c>
    </row>
    <row r="2788" spans="2:36" x14ac:dyDescent="0.25">
      <c r="B2788" s="554">
        <v>206</v>
      </c>
      <c r="C2788" s="555"/>
      <c r="D2788" s="556"/>
      <c r="E2788" s="290" t="s">
        <v>1003</v>
      </c>
      <c r="F2788" s="290" t="s">
        <v>984</v>
      </c>
      <c r="G2788" s="290" t="s">
        <v>1005</v>
      </c>
      <c r="H2788" s="183" t="str">
        <f>INDEX(Sector!$D$57:$D$776,MATCH('Energy consumption (raw)'!F2788,Sector!$C$57:$C$776,FALSE))</f>
        <v>Activities of Hospitals</v>
      </c>
      <c r="I2788" s="183" t="str">
        <f>IF(G2788=Sector!$B$50,Sector!$B$50,IF(G2788=Sector!$B$51,Sector!$B$51,IF(G2788=Sector!$B$53,Sector!$B$53,INDEX(Sector!$E$57:$E$776,MATCH('Energy consumption (raw)'!F2788,Sector!$C$57:$C$776,FALSE)))))</f>
        <v>Buildings</v>
      </c>
      <c r="J2788" s="561"/>
      <c r="K2788" s="561">
        <v>4144800</v>
      </c>
      <c r="L2788" s="561"/>
      <c r="M2788" s="561"/>
      <c r="N2788" s="35"/>
      <c r="O2788" s="35"/>
      <c r="P2788" s="35"/>
      <c r="Q2788" s="35"/>
      <c r="R2788" s="35"/>
      <c r="S2788" s="35"/>
      <c r="T2788" s="35"/>
      <c r="U2788" s="35"/>
      <c r="V2788" s="35"/>
      <c r="W2788" s="35"/>
      <c r="X2788" s="35"/>
      <c r="Y2788" s="35"/>
      <c r="Z2788" s="35"/>
      <c r="AA2788" s="35"/>
      <c r="AB2788" s="35"/>
      <c r="AC2788" s="35"/>
      <c r="AD2788" s="35"/>
      <c r="AE2788" s="35"/>
      <c r="AF2788" s="35"/>
      <c r="AG2788" s="561">
        <v>639.54264000000001</v>
      </c>
      <c r="AH2788" s="561">
        <v>631.19809600000008</v>
      </c>
      <c r="AI2788" s="290" t="s">
        <v>310</v>
      </c>
      <c r="AJ2788" s="290" t="s">
        <v>761</v>
      </c>
    </row>
    <row r="2789" spans="2:36" x14ac:dyDescent="0.25">
      <c r="B2789" s="554">
        <v>207</v>
      </c>
      <c r="C2789" s="555"/>
      <c r="D2789" s="556"/>
      <c r="E2789" s="290" t="s">
        <v>1003</v>
      </c>
      <c r="F2789" s="290" t="s">
        <v>1010</v>
      </c>
      <c r="G2789" s="290" t="s">
        <v>1005</v>
      </c>
      <c r="H2789" s="183" t="str">
        <f>INDEX(Sector!$D$57:$D$776,MATCH('Energy consumption (raw)'!F2789,Sector!$C$57:$C$776,FALSE))</f>
        <v>Hotel</v>
      </c>
      <c r="I2789" s="183" t="str">
        <f>IF(G2789=Sector!$B$50,Sector!$B$50,IF(G2789=Sector!$B$51,Sector!$B$51,IF(G2789=Sector!$B$53,Sector!$B$53,INDEX(Sector!$E$57:$E$776,MATCH('Energy consumption (raw)'!F2789,Sector!$C$57:$C$776,FALSE)))))</f>
        <v>Buildings</v>
      </c>
      <c r="J2789" s="561">
        <v>3339144</v>
      </c>
      <c r="K2789" s="561">
        <v>3339144</v>
      </c>
      <c r="L2789" s="561"/>
      <c r="M2789" s="561"/>
      <c r="N2789" s="35"/>
      <c r="O2789" s="35"/>
      <c r="P2789" s="35"/>
      <c r="Q2789" s="35"/>
      <c r="R2789" s="35"/>
      <c r="S2789" s="35"/>
      <c r="T2789" s="35"/>
      <c r="U2789" s="35"/>
      <c r="V2789" s="35"/>
      <c r="W2789" s="35"/>
      <c r="X2789" s="35"/>
      <c r="Y2789" s="35"/>
      <c r="Z2789" s="35"/>
      <c r="AA2789" s="35"/>
      <c r="AB2789" s="35"/>
      <c r="AC2789" s="35"/>
      <c r="AD2789" s="35"/>
      <c r="AE2789" s="35"/>
      <c r="AF2789" s="35"/>
      <c r="AG2789" s="561">
        <v>515.22991920000004</v>
      </c>
      <c r="AH2789" s="561">
        <v>729.01565520000008</v>
      </c>
      <c r="AI2789" s="290" t="s">
        <v>310</v>
      </c>
      <c r="AJ2789" s="290" t="s">
        <v>761</v>
      </c>
    </row>
    <row r="2790" spans="2:36" x14ac:dyDescent="0.25">
      <c r="B2790" s="554">
        <v>208</v>
      </c>
      <c r="C2790" s="555"/>
      <c r="D2790" s="556"/>
      <c r="E2790" s="290" t="s">
        <v>1003</v>
      </c>
      <c r="F2790" s="290" t="s">
        <v>1010</v>
      </c>
      <c r="G2790" s="290" t="s">
        <v>1005</v>
      </c>
      <c r="H2790" s="183" t="str">
        <f>INDEX(Sector!$D$57:$D$776,MATCH('Energy consumption (raw)'!F2790,Sector!$C$57:$C$776,FALSE))</f>
        <v>Hotel</v>
      </c>
      <c r="I2790" s="183" t="str">
        <f>IF(G2790=Sector!$B$50,Sector!$B$50,IF(G2790=Sector!$B$51,Sector!$B$51,IF(G2790=Sector!$B$53,Sector!$B$53,INDEX(Sector!$E$57:$E$776,MATCH('Energy consumption (raw)'!F2790,Sector!$C$57:$C$776,FALSE)))))</f>
        <v>Buildings</v>
      </c>
      <c r="J2790" s="561">
        <v>3268752</v>
      </c>
      <c r="K2790" s="561">
        <v>3268752</v>
      </c>
      <c r="L2790" s="561"/>
      <c r="M2790" s="561"/>
      <c r="N2790" s="35"/>
      <c r="O2790" s="35"/>
      <c r="P2790" s="35"/>
      <c r="Q2790" s="35"/>
      <c r="R2790" s="35"/>
      <c r="S2790" s="35"/>
      <c r="T2790" s="35"/>
      <c r="U2790" s="35"/>
      <c r="V2790" s="35"/>
      <c r="W2790" s="35"/>
      <c r="X2790" s="35"/>
      <c r="Y2790" s="35"/>
      <c r="Z2790" s="35"/>
      <c r="AA2790" s="35"/>
      <c r="AB2790" s="35"/>
      <c r="AC2790" s="35"/>
      <c r="AD2790" s="35"/>
      <c r="AE2790" s="35"/>
      <c r="AF2790" s="35"/>
      <c r="AG2790" s="561">
        <v>504.36843360000006</v>
      </c>
      <c r="AH2790" s="561">
        <v>825.65065920000006</v>
      </c>
      <c r="AI2790" s="290" t="s">
        <v>310</v>
      </c>
      <c r="AJ2790" s="290" t="s">
        <v>761</v>
      </c>
    </row>
    <row r="2791" spans="2:36" x14ac:dyDescent="0.25">
      <c r="B2791" s="554">
        <v>209</v>
      </c>
      <c r="C2791" s="555"/>
      <c r="D2791" s="556"/>
      <c r="E2791" s="290" t="s">
        <v>1003</v>
      </c>
      <c r="F2791" s="290" t="s">
        <v>1010</v>
      </c>
      <c r="G2791" s="290" t="s">
        <v>1005</v>
      </c>
      <c r="H2791" s="183" t="str">
        <f>INDEX(Sector!$D$57:$D$776,MATCH('Energy consumption (raw)'!F2791,Sector!$C$57:$C$776,FALSE))</f>
        <v>Hotel</v>
      </c>
      <c r="I2791" s="183" t="str">
        <f>IF(G2791=Sector!$B$50,Sector!$B$50,IF(G2791=Sector!$B$51,Sector!$B$51,IF(G2791=Sector!$B$53,Sector!$B$53,INDEX(Sector!$E$57:$E$776,MATCH('Energy consumption (raw)'!F2791,Sector!$C$57:$C$776,FALSE)))))</f>
        <v>Buildings</v>
      </c>
      <c r="J2791" s="563">
        <v>5703333</v>
      </c>
      <c r="K2791" s="561">
        <v>5703333</v>
      </c>
      <c r="L2791" s="561"/>
      <c r="M2791" s="561"/>
      <c r="N2791" s="35"/>
      <c r="O2791" s="35"/>
      <c r="P2791" s="35"/>
      <c r="Q2791" s="35"/>
      <c r="R2791" s="35"/>
      <c r="S2791" s="35"/>
      <c r="T2791" s="35"/>
      <c r="U2791" s="35"/>
      <c r="V2791" s="35"/>
      <c r="W2791" s="35"/>
      <c r="X2791" s="35"/>
      <c r="Y2791" s="35"/>
      <c r="Z2791" s="35"/>
      <c r="AA2791" s="35"/>
      <c r="AB2791" s="35"/>
      <c r="AC2791" s="35"/>
      <c r="AD2791" s="35"/>
      <c r="AE2791" s="35"/>
      <c r="AF2791" s="35"/>
      <c r="AG2791" s="561">
        <v>880.02428190000001</v>
      </c>
      <c r="AH2791" s="561">
        <v>2045.2282926</v>
      </c>
      <c r="AI2791" s="290" t="s">
        <v>310</v>
      </c>
      <c r="AJ2791" s="290" t="s">
        <v>761</v>
      </c>
    </row>
    <row r="2792" spans="2:36" x14ac:dyDescent="0.25">
      <c r="B2792" s="554">
        <v>210</v>
      </c>
      <c r="C2792" s="555"/>
      <c r="D2792" s="556"/>
      <c r="E2792" s="290" t="s">
        <v>1003</v>
      </c>
      <c r="F2792" s="290" t="s">
        <v>1010</v>
      </c>
      <c r="G2792" s="290" t="s">
        <v>1005</v>
      </c>
      <c r="H2792" s="183" t="str">
        <f>INDEX(Sector!$D$57:$D$776,MATCH('Energy consumption (raw)'!F2792,Sector!$C$57:$C$776,FALSE))</f>
        <v>Hotel</v>
      </c>
      <c r="I2792" s="183" t="str">
        <f>IF(G2792=Sector!$B$50,Sector!$B$50,IF(G2792=Sector!$B$51,Sector!$B$51,IF(G2792=Sector!$B$53,Sector!$B$53,INDEX(Sector!$E$57:$E$776,MATCH('Energy consumption (raw)'!F2792,Sector!$C$57:$C$776,FALSE)))))</f>
        <v>Buildings</v>
      </c>
      <c r="J2792" s="561"/>
      <c r="K2792" s="561">
        <v>14761520</v>
      </c>
      <c r="L2792" s="561"/>
      <c r="M2792" s="561"/>
      <c r="N2792" s="35"/>
      <c r="O2792" s="35"/>
      <c r="P2792" s="35"/>
      <c r="Q2792" s="35"/>
      <c r="R2792" s="35"/>
      <c r="S2792" s="35"/>
      <c r="T2792" s="35"/>
      <c r="U2792" s="35"/>
      <c r="V2792" s="35"/>
      <c r="W2792" s="35"/>
      <c r="X2792" s="35"/>
      <c r="Y2792" s="35"/>
      <c r="Z2792" s="35"/>
      <c r="AA2792" s="35"/>
      <c r="AB2792" s="35"/>
      <c r="AC2792" s="35"/>
      <c r="AD2792" s="35"/>
      <c r="AE2792" s="35"/>
      <c r="AF2792" s="35"/>
      <c r="AG2792" s="561">
        <v>2277.7025360000002</v>
      </c>
      <c r="AH2792" s="561">
        <v>1440.5324560000001</v>
      </c>
      <c r="AI2792" s="290" t="s">
        <v>310</v>
      </c>
      <c r="AJ2792" s="290" t="s">
        <v>761</v>
      </c>
    </row>
    <row r="2793" spans="2:36" x14ac:dyDescent="0.25">
      <c r="B2793" s="554">
        <v>211</v>
      </c>
      <c r="C2793" s="555"/>
      <c r="D2793" s="556"/>
      <c r="E2793" s="290" t="s">
        <v>1003</v>
      </c>
      <c r="F2793" s="290" t="s">
        <v>1010</v>
      </c>
      <c r="G2793" s="290" t="s">
        <v>1005</v>
      </c>
      <c r="H2793" s="183" t="str">
        <f>INDEX(Sector!$D$57:$D$776,MATCH('Energy consumption (raw)'!F2793,Sector!$C$57:$C$776,FALSE))</f>
        <v>Hotel</v>
      </c>
      <c r="I2793" s="183" t="str">
        <f>IF(G2793=Sector!$B$50,Sector!$B$50,IF(G2793=Sector!$B$51,Sector!$B$51,IF(G2793=Sector!$B$53,Sector!$B$53,INDEX(Sector!$E$57:$E$776,MATCH('Energy consumption (raw)'!F2793,Sector!$C$57:$C$776,FALSE)))))</f>
        <v>Buildings</v>
      </c>
      <c r="J2793" s="561"/>
      <c r="K2793" s="561">
        <v>13217280</v>
      </c>
      <c r="L2793" s="561"/>
      <c r="M2793" s="561"/>
      <c r="N2793" s="35"/>
      <c r="O2793" s="35"/>
      <c r="P2793" s="35"/>
      <c r="Q2793" s="35"/>
      <c r="R2793" s="35"/>
      <c r="S2793" s="35"/>
      <c r="T2793" s="35"/>
      <c r="U2793" s="35"/>
      <c r="V2793" s="35"/>
      <c r="W2793" s="35"/>
      <c r="X2793" s="35"/>
      <c r="Y2793" s="35"/>
      <c r="Z2793" s="35"/>
      <c r="AA2793" s="35"/>
      <c r="AB2793" s="35"/>
      <c r="AC2793" s="35"/>
      <c r="AD2793" s="35"/>
      <c r="AE2793" s="35"/>
      <c r="AF2793" s="35"/>
      <c r="AG2793" s="561">
        <v>2039.4263040000001</v>
      </c>
      <c r="AH2793" s="561">
        <v>648.28219200000001</v>
      </c>
      <c r="AI2793" s="290" t="s">
        <v>310</v>
      </c>
      <c r="AJ2793" s="290" t="s">
        <v>761</v>
      </c>
    </row>
    <row r="2794" spans="2:36" x14ac:dyDescent="0.25">
      <c r="B2794" s="554">
        <v>212</v>
      </c>
      <c r="C2794" s="555"/>
      <c r="D2794" s="556"/>
      <c r="E2794" s="290" t="s">
        <v>1035</v>
      </c>
      <c r="F2794" s="290" t="s">
        <v>984</v>
      </c>
      <c r="G2794" s="290" t="s">
        <v>1005</v>
      </c>
      <c r="H2794" s="183" t="str">
        <f>INDEX(Sector!$D$57:$D$776,MATCH('Energy consumption (raw)'!F2794,Sector!$C$57:$C$776,FALSE))</f>
        <v>Activities of Hospitals</v>
      </c>
      <c r="I2794" s="183" t="str">
        <f>IF(G2794=Sector!$B$50,Sector!$B$50,IF(G2794=Sector!$B$51,Sector!$B$51,IF(G2794=Sector!$B$53,Sector!$B$53,INDEX(Sector!$E$57:$E$776,MATCH('Energy consumption (raw)'!F2794,Sector!$C$57:$C$776,FALSE)))))</f>
        <v>Buildings</v>
      </c>
      <c r="J2794" s="561"/>
      <c r="K2794" s="561">
        <v>4322420</v>
      </c>
      <c r="L2794" s="561"/>
      <c r="M2794" s="561"/>
      <c r="N2794" s="35"/>
      <c r="O2794" s="35"/>
      <c r="P2794" s="35"/>
      <c r="Q2794" s="35"/>
      <c r="R2794" s="35">
        <v>2E-3</v>
      </c>
      <c r="S2794" s="35"/>
      <c r="T2794" s="35"/>
      <c r="U2794" s="35"/>
      <c r="V2794" s="35"/>
      <c r="W2794" s="35"/>
      <c r="X2794" s="35"/>
      <c r="Y2794" s="35"/>
      <c r="Z2794" s="35"/>
      <c r="AA2794" s="35"/>
      <c r="AB2794" s="35"/>
      <c r="AC2794" s="35"/>
      <c r="AD2794" s="35"/>
      <c r="AE2794" s="35"/>
      <c r="AF2794" s="35"/>
      <c r="AG2794" s="561">
        <v>666.95144600000003</v>
      </c>
      <c r="AH2794" s="561"/>
      <c r="AI2794" s="290" t="s">
        <v>310</v>
      </c>
      <c r="AJ2794" s="290" t="s">
        <v>765</v>
      </c>
    </row>
    <row r="2795" spans="2:36" x14ac:dyDescent="0.25">
      <c r="B2795" s="554">
        <v>213</v>
      </c>
      <c r="C2795" s="555"/>
      <c r="D2795" s="556"/>
      <c r="E2795" s="290" t="s">
        <v>1003</v>
      </c>
      <c r="F2795" s="290" t="s">
        <v>1064</v>
      </c>
      <c r="G2795" s="290" t="s">
        <v>1005</v>
      </c>
      <c r="H2795" s="183" t="str">
        <f>INDEX(Sector!$D$57:$D$776,MATCH('Energy consumption (raw)'!F2795,Sector!$C$57:$C$776,FALSE))</f>
        <v>Short-term accommodation service</v>
      </c>
      <c r="I2795" s="183" t="str">
        <f>IF(G2795=Sector!$B$50,Sector!$B$50,IF(G2795=Sector!$B$51,Sector!$B$51,IF(G2795=Sector!$B$53,Sector!$B$53,INDEX(Sector!$E$57:$E$776,MATCH('Energy consumption (raw)'!F2795,Sector!$C$57:$C$776,FALSE)))))</f>
        <v>Buildings</v>
      </c>
      <c r="J2795" s="561">
        <v>4611000</v>
      </c>
      <c r="K2795" s="561">
        <v>4611000</v>
      </c>
      <c r="L2795" s="561"/>
      <c r="M2795" s="561"/>
      <c r="N2795" s="35"/>
      <c r="O2795" s="35"/>
      <c r="P2795" s="35"/>
      <c r="Q2795" s="35"/>
      <c r="R2795" s="35">
        <v>88.74</v>
      </c>
      <c r="S2795" s="35"/>
      <c r="T2795" s="35"/>
      <c r="U2795" s="35"/>
      <c r="V2795" s="35">
        <v>14.14</v>
      </c>
      <c r="W2795" s="35"/>
      <c r="X2795" s="35"/>
      <c r="Y2795" s="35"/>
      <c r="Z2795" s="35"/>
      <c r="AA2795" s="35"/>
      <c r="AB2795" s="35"/>
      <c r="AC2795" s="35"/>
      <c r="AD2795" s="35"/>
      <c r="AE2795" s="35"/>
      <c r="AF2795" s="35"/>
      <c r="AG2795" s="561">
        <v>816.83910000000003</v>
      </c>
      <c r="AH2795" s="561">
        <v>998.3</v>
      </c>
      <c r="AI2795" s="290" t="s">
        <v>310</v>
      </c>
      <c r="AJ2795" s="290" t="s">
        <v>387</v>
      </c>
    </row>
    <row r="2796" spans="2:36" x14ac:dyDescent="0.25">
      <c r="B2796" s="554">
        <v>214</v>
      </c>
      <c r="C2796" s="555"/>
      <c r="D2796" s="556"/>
      <c r="E2796" s="290" t="s">
        <v>1003</v>
      </c>
      <c r="F2796" s="290" t="s">
        <v>1013</v>
      </c>
      <c r="G2796" s="290" t="s">
        <v>1005</v>
      </c>
      <c r="H2796" s="183" t="str">
        <f>INDEX(Sector!$D$57:$D$776,MATCH('Energy consumption (raw)'!F2796,Sector!$C$57:$C$776,FALSE))</f>
        <v>Retail in supermarkets, commercial centers</v>
      </c>
      <c r="I2796" s="183" t="str">
        <f>IF(G2796=Sector!$B$50,Sector!$B$50,IF(G2796=Sector!$B$51,Sector!$B$51,IF(G2796=Sector!$B$53,Sector!$B$53,INDEX(Sector!$E$57:$E$776,MATCH('Energy consumption (raw)'!F2796,Sector!$C$57:$C$776,FALSE)))))</f>
        <v>Buildings</v>
      </c>
      <c r="J2796" s="561">
        <v>4451500</v>
      </c>
      <c r="K2796" s="561">
        <v>4451500</v>
      </c>
      <c r="L2796" s="561"/>
      <c r="M2796" s="561"/>
      <c r="N2796" s="35"/>
      <c r="O2796" s="35"/>
      <c r="P2796" s="35"/>
      <c r="Q2796" s="35"/>
      <c r="R2796" s="35">
        <v>6.26</v>
      </c>
      <c r="S2796" s="35"/>
      <c r="T2796" s="35"/>
      <c r="U2796" s="35"/>
      <c r="V2796" s="35"/>
      <c r="W2796" s="35"/>
      <c r="X2796" s="35">
        <v>9.9999999999999995E-7</v>
      </c>
      <c r="Y2796" s="35"/>
      <c r="Z2796" s="35"/>
      <c r="AA2796" s="35"/>
      <c r="AB2796" s="35"/>
      <c r="AC2796" s="35"/>
      <c r="AD2796" s="35"/>
      <c r="AE2796" s="35"/>
      <c r="AF2796" s="35"/>
      <c r="AG2796" s="561">
        <v>693.25255000000016</v>
      </c>
      <c r="AH2796" s="561">
        <v>809</v>
      </c>
      <c r="AI2796" s="290" t="s">
        <v>310</v>
      </c>
      <c r="AJ2796" s="290" t="s">
        <v>387</v>
      </c>
    </row>
    <row r="2797" spans="2:36" x14ac:dyDescent="0.25">
      <c r="B2797" s="554">
        <v>215</v>
      </c>
      <c r="C2797" s="555"/>
      <c r="D2797" s="556"/>
      <c r="E2797" s="290" t="s">
        <v>1003</v>
      </c>
      <c r="F2797" s="290" t="s">
        <v>630</v>
      </c>
      <c r="G2797" s="290" t="s">
        <v>1005</v>
      </c>
      <c r="H2797" s="183" t="str">
        <f>INDEX(Sector!$D$57:$D$776,MATCH('Energy consumption (raw)'!F2797,Sector!$C$57:$C$776,FALSE))</f>
        <v>Wholesale synthetic</v>
      </c>
      <c r="I2797" s="183" t="str">
        <f>IF(G2797=Sector!$B$50,Sector!$B$50,IF(G2797=Sector!$B$51,Sector!$B$51,IF(G2797=Sector!$B$53,Sector!$B$53,INDEX(Sector!$E$57:$E$776,MATCH('Energy consumption (raw)'!F2797,Sector!$C$57:$C$776,FALSE)))))</f>
        <v>Buildings</v>
      </c>
      <c r="J2797" s="561"/>
      <c r="K2797" s="561">
        <v>3577790</v>
      </c>
      <c r="L2797" s="561"/>
      <c r="M2797" s="561"/>
      <c r="N2797" s="561"/>
      <c r="O2797" s="561"/>
      <c r="P2797" s="561"/>
      <c r="Q2797" s="561"/>
      <c r="R2797" s="561"/>
      <c r="S2797" s="561"/>
      <c r="T2797" s="561"/>
      <c r="U2797" s="561"/>
      <c r="V2797" s="561"/>
      <c r="W2797" s="561"/>
      <c r="X2797" s="561"/>
      <c r="Y2797" s="561"/>
      <c r="Z2797" s="561"/>
      <c r="AA2797" s="561"/>
      <c r="AB2797" s="561"/>
      <c r="AC2797" s="561"/>
      <c r="AD2797" s="561"/>
      <c r="AE2797" s="561"/>
      <c r="AF2797" s="561"/>
      <c r="AG2797" s="561">
        <v>552.052997</v>
      </c>
      <c r="AH2797" s="561"/>
      <c r="AI2797" s="290" t="s">
        <v>310</v>
      </c>
      <c r="AJ2797" s="290" t="s">
        <v>773</v>
      </c>
    </row>
    <row r="2798" spans="2:36" x14ac:dyDescent="0.25">
      <c r="B2798" s="554">
        <v>216</v>
      </c>
      <c r="C2798" s="555"/>
      <c r="D2798" s="556"/>
      <c r="E2798" s="290" t="s">
        <v>1003</v>
      </c>
      <c r="F2798" s="290" t="s">
        <v>338</v>
      </c>
      <c r="G2798" s="290" t="s">
        <v>1005</v>
      </c>
      <c r="H2798" s="183" t="str">
        <f>INDEX(Sector!$D$57:$D$776,MATCH('Energy consumption (raw)'!F2798,Sector!$C$57:$C$776,FALSE))</f>
        <v>Trading in real estate, land use rights belonging to owners, users or renters</v>
      </c>
      <c r="I2798" s="183" t="str">
        <f>IF(G2798=Sector!$B$50,Sector!$B$50,IF(G2798=Sector!$B$51,Sector!$B$51,IF(G2798=Sector!$B$53,Sector!$B$53,INDEX(Sector!$E$57:$E$776,MATCH('Energy consumption (raw)'!F2798,Sector!$C$57:$C$776,FALSE)))))</f>
        <v>Buildings</v>
      </c>
      <c r="J2798" s="561">
        <v>4129000</v>
      </c>
      <c r="K2798" s="561">
        <v>4568400</v>
      </c>
      <c r="L2798" s="561"/>
      <c r="M2798" s="561"/>
      <c r="N2798" s="561"/>
      <c r="O2798" s="561"/>
      <c r="P2798" s="561"/>
      <c r="Q2798" s="561"/>
      <c r="R2798" s="561"/>
      <c r="S2798" s="561"/>
      <c r="T2798" s="561"/>
      <c r="U2798" s="561"/>
      <c r="V2798" s="561"/>
      <c r="W2798" s="561"/>
      <c r="X2798" s="561"/>
      <c r="Y2798" s="561"/>
      <c r="Z2798" s="561"/>
      <c r="AA2798" s="561"/>
      <c r="AB2798" s="561"/>
      <c r="AC2798" s="561"/>
      <c r="AD2798" s="561"/>
      <c r="AE2798" s="561"/>
      <c r="AF2798" s="561"/>
      <c r="AG2798" s="561">
        <v>704.90412000000003</v>
      </c>
      <c r="AH2798" s="561"/>
      <c r="AI2798" s="290" t="s">
        <v>310</v>
      </c>
      <c r="AJ2798" s="290" t="s">
        <v>360</v>
      </c>
    </row>
    <row r="2799" spans="2:36" x14ac:dyDescent="0.25">
      <c r="B2799" s="554">
        <v>217</v>
      </c>
      <c r="C2799" s="555"/>
      <c r="D2799" s="556"/>
      <c r="E2799" s="290" t="s">
        <v>1003</v>
      </c>
      <c r="F2799" s="290" t="s">
        <v>338</v>
      </c>
      <c r="G2799" s="290" t="s">
        <v>1005</v>
      </c>
      <c r="H2799" s="183" t="str">
        <f>INDEX(Sector!$D$57:$D$776,MATCH('Energy consumption (raw)'!F2799,Sector!$C$57:$C$776,FALSE))</f>
        <v>Trading in real estate, land use rights belonging to owners, users or renters</v>
      </c>
      <c r="I2799" s="183" t="str">
        <f>IF(G2799=Sector!$B$50,Sector!$B$50,IF(G2799=Sector!$B$51,Sector!$B$51,IF(G2799=Sector!$B$53,Sector!$B$53,INDEX(Sector!$E$57:$E$776,MATCH('Energy consumption (raw)'!F2799,Sector!$C$57:$C$776,FALSE)))))</f>
        <v>Buildings</v>
      </c>
      <c r="J2799" s="561">
        <v>64310900</v>
      </c>
      <c r="K2799" s="561"/>
      <c r="L2799" s="561"/>
      <c r="M2799" s="561"/>
      <c r="N2799" s="561"/>
      <c r="O2799" s="561"/>
      <c r="P2799" s="561"/>
      <c r="Q2799" s="561"/>
      <c r="R2799" s="561"/>
      <c r="S2799" s="561"/>
      <c r="T2799" s="561"/>
      <c r="U2799" s="561"/>
      <c r="V2799" s="561"/>
      <c r="W2799" s="561"/>
      <c r="X2799" s="561"/>
      <c r="Y2799" s="561"/>
      <c r="Z2799" s="561"/>
      <c r="AA2799" s="561"/>
      <c r="AB2799" s="561"/>
      <c r="AC2799" s="561"/>
      <c r="AD2799" s="561"/>
      <c r="AE2799" s="561"/>
      <c r="AF2799" s="561"/>
      <c r="AG2799" s="561">
        <v>9923.1718700000001</v>
      </c>
      <c r="AH2799" s="561"/>
      <c r="AI2799" s="290" t="s">
        <v>310</v>
      </c>
      <c r="AJ2799" s="290" t="s">
        <v>360</v>
      </c>
    </row>
    <row r="2800" spans="2:36" x14ac:dyDescent="0.25">
      <c r="B2800" s="554">
        <v>218</v>
      </c>
      <c r="C2800" s="555"/>
      <c r="D2800" s="556"/>
      <c r="E2800" s="290" t="s">
        <v>1003</v>
      </c>
      <c r="F2800" s="559" t="s">
        <v>792</v>
      </c>
      <c r="G2800" s="290" t="s">
        <v>1005</v>
      </c>
      <c r="H2800" s="183" t="str">
        <f>INDEX(Sector!$D$57:$D$776,MATCH('Energy consumption (raw)'!F2800,Sector!$C$57:$C$776,FALSE))</f>
        <v>General wholesale, retail</v>
      </c>
      <c r="I2800" s="183" t="str">
        <f>IF(G2800=Sector!$B$50,Sector!$B$50,IF(G2800=Sector!$B$51,Sector!$B$51,IF(G2800=Sector!$B$53,Sector!$B$53,INDEX(Sector!$E$57:$E$776,MATCH('Energy consumption (raw)'!F2800,Sector!$C$57:$C$776,FALSE)))))</f>
        <v>Buildings</v>
      </c>
      <c r="J2800" s="561">
        <v>6276500</v>
      </c>
      <c r="K2800" s="561">
        <v>6276500</v>
      </c>
      <c r="L2800" s="561"/>
      <c r="M2800" s="561"/>
      <c r="N2800" s="561"/>
      <c r="O2800" s="561"/>
      <c r="P2800" s="561"/>
      <c r="Q2800" s="561"/>
      <c r="R2800" s="561"/>
      <c r="S2800" s="561"/>
      <c r="T2800" s="561"/>
      <c r="U2800" s="561"/>
      <c r="V2800" s="561"/>
      <c r="W2800" s="561"/>
      <c r="X2800" s="561"/>
      <c r="Y2800" s="561"/>
      <c r="Z2800" s="561"/>
      <c r="AA2800" s="561"/>
      <c r="AB2800" s="561"/>
      <c r="AC2800" s="561"/>
      <c r="AD2800" s="561"/>
      <c r="AE2800" s="561"/>
      <c r="AF2800" s="561"/>
      <c r="AG2800" s="561">
        <v>968.46395000000007</v>
      </c>
      <c r="AH2800" s="561">
        <v>1006.0977200000001</v>
      </c>
      <c r="AI2800" s="291" t="s">
        <v>310</v>
      </c>
      <c r="AJ2800" s="290" t="s">
        <v>786</v>
      </c>
    </row>
    <row r="2801" spans="2:36" x14ac:dyDescent="0.25">
      <c r="B2801" s="554">
        <v>219</v>
      </c>
      <c r="C2801" s="555"/>
      <c r="D2801" s="556"/>
      <c r="E2801" s="290" t="s">
        <v>1065</v>
      </c>
      <c r="F2801" s="290" t="s">
        <v>792</v>
      </c>
      <c r="G2801" s="290" t="s">
        <v>1005</v>
      </c>
      <c r="H2801" s="183" t="str">
        <f>INDEX(Sector!$D$57:$D$776,MATCH('Energy consumption (raw)'!F2801,Sector!$C$57:$C$776,FALSE))</f>
        <v>General wholesale, retail</v>
      </c>
      <c r="I2801" s="183" t="str">
        <f>IF(G2801=Sector!$B$50,Sector!$B$50,IF(G2801=Sector!$B$51,Sector!$B$51,IF(G2801=Sector!$B$53,Sector!$B$53,INDEX(Sector!$E$57:$E$776,MATCH('Energy consumption (raw)'!F2801,Sector!$C$57:$C$776,FALSE)))))</f>
        <v>Buildings</v>
      </c>
      <c r="J2801" s="563"/>
      <c r="K2801" s="561">
        <v>5545500</v>
      </c>
      <c r="L2801" s="561"/>
      <c r="M2801" s="561"/>
      <c r="N2801" s="561"/>
      <c r="O2801" s="561"/>
      <c r="P2801" s="561"/>
      <c r="Q2801" s="561"/>
      <c r="R2801" s="561"/>
      <c r="S2801" s="561"/>
      <c r="T2801" s="561"/>
      <c r="U2801" s="561"/>
      <c r="V2801" s="561"/>
      <c r="W2801" s="561"/>
      <c r="X2801" s="561"/>
      <c r="Y2801" s="561"/>
      <c r="Z2801" s="561"/>
      <c r="AA2801" s="561"/>
      <c r="AB2801" s="561"/>
      <c r="AC2801" s="561"/>
      <c r="AD2801" s="561"/>
      <c r="AE2801" s="561"/>
      <c r="AF2801" s="561"/>
      <c r="AG2801" s="561">
        <v>855.67065000000002</v>
      </c>
      <c r="AH2801" s="561">
        <v>849.28263000000004</v>
      </c>
      <c r="AI2801" s="290" t="s">
        <v>310</v>
      </c>
      <c r="AJ2801" s="290" t="s">
        <v>786</v>
      </c>
    </row>
    <row r="2802" spans="2:36" x14ac:dyDescent="0.25">
      <c r="B2802" s="554">
        <v>220</v>
      </c>
      <c r="C2802" s="558"/>
      <c r="D2802" s="556"/>
      <c r="E2802" s="290" t="s">
        <v>1003</v>
      </c>
      <c r="F2802" s="290" t="s">
        <v>792</v>
      </c>
      <c r="G2802" s="290" t="s">
        <v>1005</v>
      </c>
      <c r="H2802" s="183" t="str">
        <f>INDEX(Sector!$D$57:$D$776,MATCH('Energy consumption (raw)'!F2802,Sector!$C$57:$C$776,FALSE))</f>
        <v>General wholesale, retail</v>
      </c>
      <c r="I2802" s="183" t="str">
        <f>IF(G2802=Sector!$B$50,Sector!$B$50,IF(G2802=Sector!$B$51,Sector!$B$51,IF(G2802=Sector!$B$53,Sector!$B$53,INDEX(Sector!$E$57:$E$776,MATCH('Energy consumption (raw)'!F2802,Sector!$C$57:$C$776,FALSE)))))</f>
        <v>Buildings</v>
      </c>
      <c r="J2802" s="563">
        <v>4504800</v>
      </c>
      <c r="K2802" s="563">
        <v>4504800</v>
      </c>
      <c r="L2802" s="35"/>
      <c r="M2802" s="35"/>
      <c r="N2802" s="35"/>
      <c r="O2802" s="35"/>
      <c r="P2802" s="35"/>
      <c r="Q2802" s="35"/>
      <c r="R2802" s="35"/>
      <c r="S2802" s="35"/>
      <c r="T2802" s="35"/>
      <c r="U2802" s="35"/>
      <c r="V2802" s="35"/>
      <c r="W2802" s="35"/>
      <c r="X2802" s="35"/>
      <c r="Y2802" s="35">
        <v>11</v>
      </c>
      <c r="Z2802" s="35"/>
      <c r="AA2802" s="35"/>
      <c r="AB2802" s="35"/>
      <c r="AC2802" s="35"/>
      <c r="AD2802" s="35"/>
      <c r="AE2802" s="35"/>
      <c r="AF2802" s="35"/>
      <c r="AG2802" s="561">
        <v>707.08064000000002</v>
      </c>
      <c r="AH2802" s="561">
        <v>792.08362</v>
      </c>
      <c r="AI2802" s="290" t="s">
        <v>310</v>
      </c>
      <c r="AJ2802" s="290" t="s">
        <v>786</v>
      </c>
    </row>
    <row r="2803" spans="2:36" x14ac:dyDescent="0.25">
      <c r="B2803" s="554">
        <v>221</v>
      </c>
      <c r="C2803" s="555"/>
      <c r="D2803" s="556"/>
      <c r="E2803" s="290" t="s">
        <v>1003</v>
      </c>
      <c r="F2803" s="559" t="s">
        <v>792</v>
      </c>
      <c r="G2803" s="290" t="s">
        <v>1005</v>
      </c>
      <c r="H2803" s="183" t="str">
        <f>INDEX(Sector!$D$57:$D$776,MATCH('Energy consumption (raw)'!F2803,Sector!$C$57:$C$776,FALSE))</f>
        <v>General wholesale, retail</v>
      </c>
      <c r="I2803" s="183" t="str">
        <f>IF(G2803=Sector!$B$50,Sector!$B$50,IF(G2803=Sector!$B$51,Sector!$B$51,IF(G2803=Sector!$B$53,Sector!$B$53,INDEX(Sector!$E$57:$E$776,MATCH('Energy consumption (raw)'!F2803,Sector!$C$57:$C$776,FALSE)))))</f>
        <v>Buildings</v>
      </c>
      <c r="J2803" s="561">
        <v>6384400</v>
      </c>
      <c r="K2803" s="561">
        <v>6384400</v>
      </c>
      <c r="L2803" s="290"/>
      <c r="M2803" s="290"/>
      <c r="N2803" s="290"/>
      <c r="O2803" s="290"/>
      <c r="P2803" s="290"/>
      <c r="Q2803" s="290"/>
      <c r="R2803" s="290"/>
      <c r="S2803" s="290"/>
      <c r="T2803" s="290"/>
      <c r="U2803" s="290"/>
      <c r="V2803" s="290"/>
      <c r="W2803" s="290"/>
      <c r="X2803" s="290"/>
      <c r="Y2803" s="290"/>
      <c r="Z2803" s="290"/>
      <c r="AA2803" s="290"/>
      <c r="AB2803" s="290"/>
      <c r="AC2803" s="290"/>
      <c r="AD2803" s="290"/>
      <c r="AE2803" s="290"/>
      <c r="AF2803" s="290"/>
      <c r="AG2803" s="561">
        <v>985.11292000000003</v>
      </c>
      <c r="AH2803" s="561">
        <v>1110.14221</v>
      </c>
      <c r="AI2803" s="290" t="s">
        <v>310</v>
      </c>
      <c r="AJ2803" s="290" t="s">
        <v>786</v>
      </c>
    </row>
    <row r="2804" spans="2:36" x14ac:dyDescent="0.25">
      <c r="B2804" s="554">
        <v>222</v>
      </c>
      <c r="C2804" s="555"/>
      <c r="D2804" s="556"/>
      <c r="E2804" s="290" t="s">
        <v>1003</v>
      </c>
      <c r="F2804" s="559" t="s">
        <v>984</v>
      </c>
      <c r="G2804" s="290" t="s">
        <v>1005</v>
      </c>
      <c r="H2804" s="183" t="str">
        <f>INDEX(Sector!$D$57:$D$776,MATCH('Energy consumption (raw)'!F2804,Sector!$C$57:$C$776,FALSE))</f>
        <v>Activities of Hospitals</v>
      </c>
      <c r="I2804" s="183" t="str">
        <f>IF(G2804=Sector!$B$50,Sector!$B$50,IF(G2804=Sector!$B$51,Sector!$B$51,IF(G2804=Sector!$B$53,Sector!$B$53,INDEX(Sector!$E$57:$E$776,MATCH('Energy consumption (raw)'!F2804,Sector!$C$57:$C$776,FALSE)))))</f>
        <v>Buildings</v>
      </c>
      <c r="J2804" s="561"/>
      <c r="K2804" s="561">
        <v>3803000</v>
      </c>
      <c r="L2804" s="290"/>
      <c r="M2804" s="290"/>
      <c r="N2804" s="290"/>
      <c r="O2804" s="290"/>
      <c r="P2804" s="290"/>
      <c r="Q2804" s="290"/>
      <c r="R2804" s="290"/>
      <c r="S2804" s="290"/>
      <c r="T2804" s="290"/>
      <c r="U2804" s="290"/>
      <c r="V2804" s="290"/>
      <c r="W2804" s="290"/>
      <c r="X2804" s="290"/>
      <c r="Y2804" s="290"/>
      <c r="Z2804" s="290"/>
      <c r="AA2804" s="290"/>
      <c r="AB2804" s="290"/>
      <c r="AC2804" s="290"/>
      <c r="AD2804" s="290"/>
      <c r="AE2804" s="290"/>
      <c r="AF2804" s="290"/>
      <c r="AG2804" s="561">
        <v>586.80290000000002</v>
      </c>
      <c r="AH2804" s="561">
        <v>624.31323000000009</v>
      </c>
      <c r="AI2804" s="290" t="s">
        <v>310</v>
      </c>
      <c r="AJ2804" s="290" t="s">
        <v>786</v>
      </c>
    </row>
    <row r="2805" spans="2:36" x14ac:dyDescent="0.25">
      <c r="B2805" s="554">
        <v>223</v>
      </c>
      <c r="C2805" s="555"/>
      <c r="D2805" s="556"/>
      <c r="E2805" s="290" t="s">
        <v>1003</v>
      </c>
      <c r="F2805" s="559" t="s">
        <v>984</v>
      </c>
      <c r="G2805" s="290" t="s">
        <v>1005</v>
      </c>
      <c r="H2805" s="183" t="str">
        <f>INDEX(Sector!$D$57:$D$776,MATCH('Energy consumption (raw)'!F2805,Sector!$C$57:$C$776,FALSE))</f>
        <v>Activities of Hospitals</v>
      </c>
      <c r="I2805" s="183" t="str">
        <f>IF(G2805=Sector!$B$50,Sector!$B$50,IF(G2805=Sector!$B$51,Sector!$B$51,IF(G2805=Sector!$B$53,Sector!$B$53,INDEX(Sector!$E$57:$E$776,MATCH('Energy consumption (raw)'!F2805,Sector!$C$57:$C$776,FALSE)))))</f>
        <v>Buildings</v>
      </c>
      <c r="J2805" s="561"/>
      <c r="K2805" s="561">
        <v>3927000</v>
      </c>
      <c r="L2805" s="290"/>
      <c r="M2805" s="290"/>
      <c r="N2805" s="290"/>
      <c r="O2805" s="290"/>
      <c r="P2805" s="290"/>
      <c r="Q2805" s="290"/>
      <c r="R2805" s="290"/>
      <c r="S2805" s="290"/>
      <c r="T2805" s="290"/>
      <c r="U2805" s="290"/>
      <c r="V2805" s="290"/>
      <c r="W2805" s="290"/>
      <c r="X2805" s="290"/>
      <c r="Y2805" s="290"/>
      <c r="Z2805" s="290"/>
      <c r="AA2805" s="290"/>
      <c r="AB2805" s="290"/>
      <c r="AC2805" s="290"/>
      <c r="AD2805" s="290"/>
      <c r="AE2805" s="290"/>
      <c r="AF2805" s="290"/>
      <c r="AG2805" s="561">
        <v>605.93610000000001</v>
      </c>
      <c r="AH2805" s="561">
        <v>595.22768000000008</v>
      </c>
      <c r="AI2805" s="290" t="s">
        <v>310</v>
      </c>
      <c r="AJ2805" s="290" t="s">
        <v>786</v>
      </c>
    </row>
    <row r="2806" spans="2:36" x14ac:dyDescent="0.25">
      <c r="B2806" s="554">
        <v>224</v>
      </c>
      <c r="C2806" s="555"/>
      <c r="D2806" s="556"/>
      <c r="E2806" s="290" t="s">
        <v>1003</v>
      </c>
      <c r="F2806" s="559" t="s">
        <v>984</v>
      </c>
      <c r="G2806" s="290" t="s">
        <v>1005</v>
      </c>
      <c r="H2806" s="183" t="str">
        <f>INDEX(Sector!$D$57:$D$776,MATCH('Energy consumption (raw)'!F2806,Sector!$C$57:$C$776,FALSE))</f>
        <v>Activities of Hospitals</v>
      </c>
      <c r="I2806" s="183" t="str">
        <f>IF(G2806=Sector!$B$50,Sector!$B$50,IF(G2806=Sector!$B$51,Sector!$B$51,IF(G2806=Sector!$B$53,Sector!$B$53,INDEX(Sector!$E$57:$E$776,MATCH('Energy consumption (raw)'!F2806,Sector!$C$57:$C$776,FALSE)))))</f>
        <v>Buildings</v>
      </c>
      <c r="J2806" s="561">
        <v>5239300</v>
      </c>
      <c r="K2806" s="561">
        <v>5239300</v>
      </c>
      <c r="L2806" s="290"/>
      <c r="M2806" s="290"/>
      <c r="N2806" s="290"/>
      <c r="O2806" s="290"/>
      <c r="P2806" s="290"/>
      <c r="Q2806" s="290"/>
      <c r="R2806" s="290"/>
      <c r="S2806" s="290"/>
      <c r="T2806" s="290"/>
      <c r="U2806" s="290"/>
      <c r="V2806" s="290"/>
      <c r="W2806" s="290"/>
      <c r="X2806" s="290"/>
      <c r="Y2806" s="290"/>
      <c r="Z2806" s="290"/>
      <c r="AA2806" s="290"/>
      <c r="AB2806" s="290"/>
      <c r="AC2806" s="290"/>
      <c r="AD2806" s="290"/>
      <c r="AE2806" s="290"/>
      <c r="AF2806" s="290"/>
      <c r="AG2806" s="561">
        <v>808.42399</v>
      </c>
      <c r="AH2806" s="561">
        <v>854.94544000000008</v>
      </c>
      <c r="AI2806" s="290" t="s">
        <v>310</v>
      </c>
      <c r="AJ2806" s="290" t="s">
        <v>786</v>
      </c>
    </row>
    <row r="2807" spans="2:36" x14ac:dyDescent="0.25">
      <c r="B2807" s="554">
        <v>225</v>
      </c>
      <c r="C2807" s="555"/>
      <c r="D2807" s="556"/>
      <c r="E2807" s="290" t="s">
        <v>1003</v>
      </c>
      <c r="F2807" s="290" t="s">
        <v>1066</v>
      </c>
      <c r="G2807" s="290" t="s">
        <v>1005</v>
      </c>
      <c r="H2807" s="183" t="str">
        <f>INDEX(Sector!$D$57:$D$776,MATCH('Energy consumption (raw)'!F2807,Sector!$C$57:$C$776,FALSE))</f>
        <v>Administrative activities, office support and other business support activities</v>
      </c>
      <c r="I2807" s="183" t="str">
        <f>IF(G2807=Sector!$B$50,Sector!$B$50,IF(G2807=Sector!$B$51,Sector!$B$51,IF(G2807=Sector!$B$53,Sector!$B$53,INDEX(Sector!$E$57:$E$776,MATCH('Energy consumption (raw)'!F2807,Sector!$C$57:$C$776,FALSE)))))</f>
        <v>Buildings</v>
      </c>
      <c r="J2807" s="561"/>
      <c r="K2807" s="561">
        <v>8147700</v>
      </c>
      <c r="L2807" s="290"/>
      <c r="M2807" s="290"/>
      <c r="N2807" s="290"/>
      <c r="O2807" s="290"/>
      <c r="P2807" s="290"/>
      <c r="Q2807" s="290"/>
      <c r="R2807" s="290"/>
      <c r="S2807" s="290">
        <v>3350</v>
      </c>
      <c r="T2807" s="290"/>
      <c r="U2807" s="290"/>
      <c r="V2807" s="290"/>
      <c r="W2807" s="290"/>
      <c r="X2807" s="290"/>
      <c r="Y2807" s="290"/>
      <c r="Z2807" s="290"/>
      <c r="AA2807" s="290"/>
      <c r="AB2807" s="290"/>
      <c r="AC2807" s="290"/>
      <c r="AD2807" s="290"/>
      <c r="AE2807" s="290"/>
      <c r="AF2807" s="290"/>
      <c r="AG2807" s="561">
        <v>1260.1381100000001</v>
      </c>
      <c r="AH2807" s="561">
        <v>1241.8989800000002</v>
      </c>
      <c r="AI2807" s="290" t="s">
        <v>310</v>
      </c>
      <c r="AJ2807" s="290" t="s">
        <v>786</v>
      </c>
    </row>
    <row r="2808" spans="2:36" x14ac:dyDescent="0.25">
      <c r="B2808" s="554">
        <v>226</v>
      </c>
      <c r="C2808" s="555"/>
      <c r="D2808" s="556"/>
      <c r="E2808" s="290" t="s">
        <v>1003</v>
      </c>
      <c r="F2808" s="290" t="s">
        <v>1011</v>
      </c>
      <c r="G2808" s="290" t="s">
        <v>1005</v>
      </c>
      <c r="H2808" s="183" t="str">
        <f>INDEX(Sector!$D$57:$D$776,MATCH('Energy consumption (raw)'!F2808,Sector!$C$57:$C$776,FALSE))</f>
        <v>Lodging</v>
      </c>
      <c r="I2808" s="183" t="str">
        <f>IF(G2808=Sector!$B$50,Sector!$B$50,IF(G2808=Sector!$B$51,Sector!$B$51,IF(G2808=Sector!$B$53,Sector!$B$53,INDEX(Sector!$E$57:$E$776,MATCH('Energy consumption (raw)'!F2808,Sector!$C$57:$C$776,FALSE)))))</f>
        <v>Buildings</v>
      </c>
      <c r="J2808" s="561">
        <v>7896600</v>
      </c>
      <c r="K2808" s="561">
        <v>7896600</v>
      </c>
      <c r="L2808" s="290"/>
      <c r="M2808" s="290"/>
      <c r="N2808" s="290"/>
      <c r="O2808" s="290"/>
      <c r="P2808" s="290"/>
      <c r="Q2808" s="290"/>
      <c r="R2808" s="290"/>
      <c r="S2808" s="290"/>
      <c r="T2808" s="290"/>
      <c r="U2808" s="290"/>
      <c r="V2808" s="290"/>
      <c r="W2808" s="290"/>
      <c r="X2808" s="290"/>
      <c r="Y2808" s="290"/>
      <c r="Z2808" s="290"/>
      <c r="AA2808" s="290"/>
      <c r="AB2808" s="290"/>
      <c r="AC2808" s="290"/>
      <c r="AD2808" s="290"/>
      <c r="AE2808" s="290"/>
      <c r="AF2808" s="290"/>
      <c r="AG2808" s="561">
        <v>1218.4453800000001</v>
      </c>
      <c r="AH2808" s="561"/>
      <c r="AI2808" s="290" t="s">
        <v>310</v>
      </c>
      <c r="AJ2808" s="290" t="s">
        <v>786</v>
      </c>
    </row>
    <row r="2809" spans="2:36" x14ac:dyDescent="0.25">
      <c r="B2809" s="554">
        <v>227</v>
      </c>
      <c r="C2809" s="555"/>
      <c r="D2809" s="556"/>
      <c r="E2809" s="290" t="s">
        <v>1003</v>
      </c>
      <c r="F2809" s="290" t="s">
        <v>1067</v>
      </c>
      <c r="G2809" s="290" t="s">
        <v>1005</v>
      </c>
      <c r="H2809" s="183" t="str">
        <f>INDEX(Sector!$D$57:$D$776,MATCH('Energy consumption (raw)'!F2809,Sector!$C$57:$C$776,FALSE))</f>
        <v>Entertainment service</v>
      </c>
      <c r="I2809" s="183" t="str">
        <f>IF(G2809=Sector!$B$50,Sector!$B$50,IF(G2809=Sector!$B$51,Sector!$B$51,IF(G2809=Sector!$B$53,Sector!$B$53,INDEX(Sector!$E$57:$E$776,MATCH('Energy consumption (raw)'!F2809,Sector!$C$57:$C$776,FALSE)))))</f>
        <v>Buildings</v>
      </c>
      <c r="J2809" s="561"/>
      <c r="K2809" s="561">
        <v>7234560</v>
      </c>
      <c r="L2809" s="290"/>
      <c r="M2809" s="290"/>
      <c r="N2809" s="290"/>
      <c r="O2809" s="290"/>
      <c r="P2809" s="290"/>
      <c r="Q2809" s="290"/>
      <c r="R2809" s="290"/>
      <c r="S2809" s="290"/>
      <c r="T2809" s="290"/>
      <c r="U2809" s="290"/>
      <c r="V2809" s="290"/>
      <c r="W2809" s="290"/>
      <c r="X2809" s="290"/>
      <c r="Y2809" s="290"/>
      <c r="Z2809" s="290"/>
      <c r="AA2809" s="290"/>
      <c r="AB2809" s="290"/>
      <c r="AC2809" s="290"/>
      <c r="AD2809" s="290"/>
      <c r="AE2809" s="290"/>
      <c r="AF2809" s="290"/>
      <c r="AG2809" s="561">
        <v>1116.292608</v>
      </c>
      <c r="AH2809" s="561">
        <v>626.61677470000006</v>
      </c>
      <c r="AI2809" s="290" t="s">
        <v>310</v>
      </c>
      <c r="AJ2809" s="290" t="s">
        <v>392</v>
      </c>
    </row>
    <row r="2810" spans="2:36" x14ac:dyDescent="0.25">
      <c r="B2810" s="554">
        <v>228</v>
      </c>
      <c r="C2810" s="555"/>
      <c r="D2810" s="556"/>
      <c r="E2810" s="290" t="s">
        <v>1003</v>
      </c>
      <c r="F2810" s="559" t="s">
        <v>984</v>
      </c>
      <c r="G2810" s="290" t="s">
        <v>1005</v>
      </c>
      <c r="H2810" s="183" t="str">
        <f>INDEX(Sector!$D$57:$D$776,MATCH('Energy consumption (raw)'!F2810,Sector!$C$57:$C$776,FALSE))</f>
        <v>Activities of Hospitals</v>
      </c>
      <c r="I2810" s="183" t="str">
        <f>IF(G2810=Sector!$B$50,Sector!$B$50,IF(G2810=Sector!$B$51,Sector!$B$51,IF(G2810=Sector!$B$53,Sector!$B$53,INDEX(Sector!$E$57:$E$776,MATCH('Energy consumption (raw)'!F2810,Sector!$C$57:$C$776,FALSE)))))</f>
        <v>Buildings</v>
      </c>
      <c r="J2810" s="561"/>
      <c r="K2810" s="561">
        <v>17893599</v>
      </c>
      <c r="L2810" s="290"/>
      <c r="M2810" s="290"/>
      <c r="N2810" s="290"/>
      <c r="O2810" s="290"/>
      <c r="P2810" s="290"/>
      <c r="Q2810" s="290"/>
      <c r="R2810" s="290"/>
      <c r="S2810" s="290"/>
      <c r="T2810" s="290"/>
      <c r="U2810" s="290"/>
      <c r="V2810" s="290"/>
      <c r="W2810" s="290"/>
      <c r="X2810" s="290"/>
      <c r="Y2810" s="290"/>
      <c r="Z2810" s="290"/>
      <c r="AA2810" s="290"/>
      <c r="AB2810" s="290"/>
      <c r="AC2810" s="290"/>
      <c r="AD2810" s="290"/>
      <c r="AE2810" s="290"/>
      <c r="AF2810" s="290"/>
      <c r="AG2810" s="561">
        <v>2760.9823257000003</v>
      </c>
      <c r="AH2810" s="561">
        <v>980.9591640000001</v>
      </c>
      <c r="AI2810" s="290" t="s">
        <v>310</v>
      </c>
      <c r="AJ2810" s="290" t="s">
        <v>392</v>
      </c>
    </row>
    <row r="2811" spans="2:36" x14ac:dyDescent="0.25">
      <c r="B2811" s="554">
        <v>229</v>
      </c>
      <c r="C2811" s="555"/>
      <c r="D2811" s="556"/>
      <c r="E2811" s="290" t="s">
        <v>1003</v>
      </c>
      <c r="F2811" s="559" t="s">
        <v>984</v>
      </c>
      <c r="G2811" s="290" t="s">
        <v>1005</v>
      </c>
      <c r="H2811" s="183" t="str">
        <f>INDEX(Sector!$D$57:$D$776,MATCH('Energy consumption (raw)'!F2811,Sector!$C$57:$C$776,FALSE))</f>
        <v>Activities of Hospitals</v>
      </c>
      <c r="I2811" s="183" t="str">
        <f>IF(G2811=Sector!$B$50,Sector!$B$50,IF(G2811=Sector!$B$51,Sector!$B$51,IF(G2811=Sector!$B$53,Sector!$B$53,INDEX(Sector!$E$57:$E$776,MATCH('Energy consumption (raw)'!F2811,Sector!$C$57:$C$776,FALSE)))))</f>
        <v>Buildings</v>
      </c>
      <c r="J2811" s="561"/>
      <c r="K2811" s="561">
        <v>3964560</v>
      </c>
      <c r="L2811" s="290"/>
      <c r="M2811" s="290"/>
      <c r="N2811" s="290"/>
      <c r="O2811" s="290"/>
      <c r="P2811" s="290"/>
      <c r="Q2811" s="290"/>
      <c r="R2811" s="290"/>
      <c r="S2811" s="290"/>
      <c r="T2811" s="290"/>
      <c r="U2811" s="290"/>
      <c r="V2811" s="290"/>
      <c r="W2811" s="290"/>
      <c r="X2811" s="290"/>
      <c r="Y2811" s="290"/>
      <c r="Z2811" s="290"/>
      <c r="AA2811" s="290"/>
      <c r="AB2811" s="290"/>
      <c r="AC2811" s="290"/>
      <c r="AD2811" s="290"/>
      <c r="AE2811" s="290"/>
      <c r="AF2811" s="290"/>
      <c r="AG2811" s="561">
        <v>611.73160800000005</v>
      </c>
      <c r="AH2811" s="561"/>
      <c r="AI2811" s="290" t="s">
        <v>310</v>
      </c>
      <c r="AJ2811" s="290" t="s">
        <v>392</v>
      </c>
    </row>
    <row r="2812" spans="2:36" x14ac:dyDescent="0.25">
      <c r="B2812" s="554">
        <v>230</v>
      </c>
      <c r="C2812" s="555"/>
      <c r="D2812" s="556"/>
      <c r="E2812" s="290" t="s">
        <v>1003</v>
      </c>
      <c r="F2812" s="290" t="s">
        <v>615</v>
      </c>
      <c r="G2812" s="290" t="s">
        <v>1005</v>
      </c>
      <c r="H2812" s="183" t="str">
        <f>INDEX(Sector!$D$57:$D$776,MATCH('Energy consumption (raw)'!F2812,Sector!$C$57:$C$776,FALSE))</f>
        <v>Wholesale and retail</v>
      </c>
      <c r="I2812" s="183" t="str">
        <f>IF(G2812=Sector!$B$50,Sector!$B$50,IF(G2812=Sector!$B$51,Sector!$B$51,IF(G2812=Sector!$B$53,Sector!$B$53,INDEX(Sector!$E$57:$E$776,MATCH('Energy consumption (raw)'!F2812,Sector!$C$57:$C$776,FALSE)))))</f>
        <v>Buildings</v>
      </c>
      <c r="J2812" s="561">
        <v>5125900</v>
      </c>
      <c r="K2812" s="561">
        <v>5021640</v>
      </c>
      <c r="L2812" s="561"/>
      <c r="M2812" s="561"/>
      <c r="N2812" s="561"/>
      <c r="O2812" s="561"/>
      <c r="P2812" s="561"/>
      <c r="Q2812" s="561"/>
      <c r="R2812" s="561"/>
      <c r="S2812" s="561"/>
      <c r="T2812" s="561"/>
      <c r="U2812" s="561"/>
      <c r="V2812" s="561"/>
      <c r="W2812" s="561"/>
      <c r="X2812" s="561"/>
      <c r="Y2812" s="561"/>
      <c r="Z2812" s="561"/>
      <c r="AA2812" s="561"/>
      <c r="AB2812" s="561"/>
      <c r="AC2812" s="561"/>
      <c r="AD2812" s="561"/>
      <c r="AE2812" s="561"/>
      <c r="AF2812" s="561"/>
      <c r="AG2812" s="561">
        <v>774.83905200000004</v>
      </c>
      <c r="AH2812" s="561"/>
      <c r="AI2812" s="290" t="s">
        <v>310</v>
      </c>
      <c r="AJ2812" s="290" t="s">
        <v>392</v>
      </c>
    </row>
    <row r="2813" spans="2:36" x14ac:dyDescent="0.25">
      <c r="B2813" s="554">
        <v>231</v>
      </c>
      <c r="C2813" s="555"/>
      <c r="D2813" s="556"/>
      <c r="E2813" s="290" t="s">
        <v>1003</v>
      </c>
      <c r="F2813" s="290" t="s">
        <v>984</v>
      </c>
      <c r="G2813" s="290" t="s">
        <v>1005</v>
      </c>
      <c r="H2813" s="183" t="str">
        <f>INDEX(Sector!$D$57:$D$776,MATCH('Energy consumption (raw)'!F2813,Sector!$C$57:$C$776,FALSE))</f>
        <v>Activities of Hospitals</v>
      </c>
      <c r="I2813" s="183" t="str">
        <f>IF(G2813=Sector!$B$50,Sector!$B$50,IF(G2813=Sector!$B$51,Sector!$B$51,IF(G2813=Sector!$B$53,Sector!$B$53,INDEX(Sector!$E$57:$E$776,MATCH('Energy consumption (raw)'!F2813,Sector!$C$57:$C$776,FALSE)))))</f>
        <v>Buildings</v>
      </c>
      <c r="J2813" s="561"/>
      <c r="K2813" s="561">
        <v>3849360</v>
      </c>
      <c r="L2813" s="561"/>
      <c r="M2813" s="561"/>
      <c r="N2813" s="561"/>
      <c r="O2813" s="561"/>
      <c r="P2813" s="561"/>
      <c r="Q2813" s="561"/>
      <c r="R2813" s="561"/>
      <c r="S2813" s="561"/>
      <c r="T2813" s="561"/>
      <c r="U2813" s="561"/>
      <c r="V2813" s="561"/>
      <c r="W2813" s="561"/>
      <c r="X2813" s="561"/>
      <c r="Y2813" s="561"/>
      <c r="Z2813" s="561"/>
      <c r="AA2813" s="561"/>
      <c r="AB2813" s="561"/>
      <c r="AC2813" s="561"/>
      <c r="AD2813" s="561"/>
      <c r="AE2813" s="561"/>
      <c r="AF2813" s="561"/>
      <c r="AG2813" s="561">
        <v>593.95624800000007</v>
      </c>
      <c r="AH2813" s="561">
        <v>554.58506</v>
      </c>
      <c r="AI2813" s="290" t="s">
        <v>310</v>
      </c>
      <c r="AJ2813" s="290" t="s">
        <v>392</v>
      </c>
    </row>
    <row r="2814" spans="2:36" x14ac:dyDescent="0.25">
      <c r="B2814" s="554">
        <v>232</v>
      </c>
      <c r="C2814" s="555"/>
      <c r="D2814" s="556"/>
      <c r="E2814" s="290" t="s">
        <v>1003</v>
      </c>
      <c r="F2814" s="290" t="s">
        <v>615</v>
      </c>
      <c r="G2814" s="290" t="s">
        <v>1005</v>
      </c>
      <c r="H2814" s="183" t="str">
        <f>INDEX(Sector!$D$57:$D$776,MATCH('Energy consumption (raw)'!F2814,Sector!$C$57:$C$776,FALSE))</f>
        <v>Wholesale and retail</v>
      </c>
      <c r="I2814" s="183" t="str">
        <f>IF(G2814=Sector!$B$50,Sector!$B$50,IF(G2814=Sector!$B$51,Sector!$B$51,IF(G2814=Sector!$B$53,Sector!$B$53,INDEX(Sector!$E$57:$E$776,MATCH('Energy consumption (raw)'!F2814,Sector!$C$57:$C$776,FALSE)))))</f>
        <v>Buildings</v>
      </c>
      <c r="J2814" s="561">
        <v>4594318</v>
      </c>
      <c r="K2814" s="561">
        <v>4600000</v>
      </c>
      <c r="L2814" s="561"/>
      <c r="M2814" s="561"/>
      <c r="N2814" s="561"/>
      <c r="O2814" s="561"/>
      <c r="P2814" s="561"/>
      <c r="Q2814" s="561"/>
      <c r="R2814" s="561"/>
      <c r="S2814" s="561"/>
      <c r="T2814" s="561"/>
      <c r="U2814" s="561"/>
      <c r="V2814" s="561"/>
      <c r="W2814" s="561"/>
      <c r="X2814" s="561"/>
      <c r="Y2814" s="561"/>
      <c r="Z2814" s="561"/>
      <c r="AA2814" s="561"/>
      <c r="AB2814" s="561"/>
      <c r="AC2814" s="561"/>
      <c r="AD2814" s="561"/>
      <c r="AE2814" s="561"/>
      <c r="AF2814" s="561"/>
      <c r="AG2814" s="561">
        <v>709.78000000000009</v>
      </c>
      <c r="AH2814" s="561">
        <v>766.7736367</v>
      </c>
      <c r="AI2814" s="290" t="s">
        <v>310</v>
      </c>
      <c r="AJ2814" s="290" t="s">
        <v>392</v>
      </c>
    </row>
    <row r="2815" spans="2:36" x14ac:dyDescent="0.25">
      <c r="B2815" s="554">
        <v>233</v>
      </c>
      <c r="C2815" s="555"/>
      <c r="D2815" s="556"/>
      <c r="E2815" s="290" t="s">
        <v>1003</v>
      </c>
      <c r="F2815" s="290" t="s">
        <v>615</v>
      </c>
      <c r="G2815" s="290" t="s">
        <v>1005</v>
      </c>
      <c r="H2815" s="183" t="str">
        <f>INDEX(Sector!$D$57:$D$776,MATCH('Energy consumption (raw)'!F2815,Sector!$C$57:$C$776,FALSE))</f>
        <v>Wholesale and retail</v>
      </c>
      <c r="I2815" s="183" t="str">
        <f>IF(G2815=Sector!$B$50,Sector!$B$50,IF(G2815=Sector!$B$51,Sector!$B$51,IF(G2815=Sector!$B$53,Sector!$B$53,INDEX(Sector!$E$57:$E$776,MATCH('Energy consumption (raw)'!F2815,Sector!$C$57:$C$776,FALSE)))))</f>
        <v>Buildings</v>
      </c>
      <c r="J2815" s="561">
        <v>9633846</v>
      </c>
      <c r="K2815" s="561">
        <v>7384900</v>
      </c>
      <c r="L2815" s="561"/>
      <c r="M2815" s="561"/>
      <c r="N2815" s="561"/>
      <c r="O2815" s="561"/>
      <c r="P2815" s="561"/>
      <c r="Q2815" s="561"/>
      <c r="R2815" s="561"/>
      <c r="S2815" s="561"/>
      <c r="T2815" s="561"/>
      <c r="U2815" s="561"/>
      <c r="V2815" s="561"/>
      <c r="W2815" s="561"/>
      <c r="X2815" s="561"/>
      <c r="Y2815" s="561"/>
      <c r="Z2815" s="561"/>
      <c r="AA2815" s="561"/>
      <c r="AB2815" s="561"/>
      <c r="AC2815" s="561"/>
      <c r="AD2815" s="561"/>
      <c r="AE2815" s="561"/>
      <c r="AF2815" s="561"/>
      <c r="AG2815" s="561">
        <v>1139.4900700000001</v>
      </c>
      <c r="AH2815" s="561">
        <v>1543.4264852000001</v>
      </c>
      <c r="AI2815" s="290" t="s">
        <v>310</v>
      </c>
      <c r="AJ2815" s="290" t="s">
        <v>392</v>
      </c>
    </row>
    <row r="2816" spans="2:36" x14ac:dyDescent="0.25">
      <c r="B2816" s="554">
        <v>234</v>
      </c>
      <c r="C2816" s="555"/>
      <c r="D2816" s="556"/>
      <c r="E2816" s="290" t="s">
        <v>1003</v>
      </c>
      <c r="F2816" s="290" t="s">
        <v>984</v>
      </c>
      <c r="G2816" s="290" t="s">
        <v>1005</v>
      </c>
      <c r="H2816" s="183" t="str">
        <f>INDEX(Sector!$D$57:$D$776,MATCH('Energy consumption (raw)'!F2816,Sector!$C$57:$C$776,FALSE))</f>
        <v>Activities of Hospitals</v>
      </c>
      <c r="I2816" s="183" t="str">
        <f>IF(G2816=Sector!$B$50,Sector!$B$50,IF(G2816=Sector!$B$51,Sector!$B$51,IF(G2816=Sector!$B$53,Sector!$B$53,INDEX(Sector!$E$57:$E$776,MATCH('Energy consumption (raw)'!F2816,Sector!$C$57:$C$776,FALSE)))))</f>
        <v>Buildings</v>
      </c>
      <c r="J2816" s="561"/>
      <c r="K2816" s="561">
        <v>4135113</v>
      </c>
      <c r="L2816" s="561"/>
      <c r="M2816" s="561"/>
      <c r="N2816" s="561"/>
      <c r="O2816" s="561"/>
      <c r="P2816" s="561"/>
      <c r="Q2816" s="561"/>
      <c r="R2816" s="561">
        <v>6.8</v>
      </c>
      <c r="S2816" s="561"/>
      <c r="T2816" s="561"/>
      <c r="U2816" s="561"/>
      <c r="V2816" s="561">
        <v>48.06</v>
      </c>
      <c r="W2816" s="561"/>
      <c r="X2816" s="561"/>
      <c r="Y2816" s="561"/>
      <c r="Z2816" s="561"/>
      <c r="AA2816" s="561"/>
      <c r="AB2816" s="561"/>
      <c r="AC2816" s="561"/>
      <c r="AD2816" s="561"/>
      <c r="AE2816" s="561"/>
      <c r="AF2816" s="561"/>
      <c r="AG2816" s="561">
        <v>695.44693590000008</v>
      </c>
      <c r="AH2816" s="561">
        <v>549.53806129999998</v>
      </c>
      <c r="AI2816" s="290" t="s">
        <v>310</v>
      </c>
      <c r="AJ2816" s="290" t="s">
        <v>392</v>
      </c>
    </row>
    <row r="2817" spans="2:36" x14ac:dyDescent="0.25">
      <c r="B2817" s="554">
        <v>235</v>
      </c>
      <c r="C2817" s="555"/>
      <c r="D2817" s="556"/>
      <c r="E2817" s="290" t="s">
        <v>1003</v>
      </c>
      <c r="F2817" s="290" t="s">
        <v>984</v>
      </c>
      <c r="G2817" s="290" t="s">
        <v>1005</v>
      </c>
      <c r="H2817" s="183" t="str">
        <f>INDEX(Sector!$D$57:$D$776,MATCH('Energy consumption (raw)'!F2817,Sector!$C$57:$C$776,FALSE))</f>
        <v>Activities of Hospitals</v>
      </c>
      <c r="I2817" s="183" t="str">
        <f>IF(G2817=Sector!$B$50,Sector!$B$50,IF(G2817=Sector!$B$51,Sector!$B$51,IF(G2817=Sector!$B$53,Sector!$B$53,INDEX(Sector!$E$57:$E$776,MATCH('Energy consumption (raw)'!F2817,Sector!$C$57:$C$776,FALSE)))))</f>
        <v>Buildings</v>
      </c>
      <c r="J2817" s="561"/>
      <c r="K2817" s="561">
        <v>4065500</v>
      </c>
      <c r="L2817" s="561"/>
      <c r="M2817" s="561"/>
      <c r="N2817" s="561"/>
      <c r="O2817" s="561"/>
      <c r="P2817" s="561"/>
      <c r="Q2817" s="561"/>
      <c r="R2817" s="561"/>
      <c r="S2817" s="561"/>
      <c r="T2817" s="561"/>
      <c r="U2817" s="561"/>
      <c r="V2817" s="561"/>
      <c r="W2817" s="561"/>
      <c r="X2817" s="561"/>
      <c r="Y2817" s="561"/>
      <c r="Z2817" s="561"/>
      <c r="AA2817" s="561"/>
      <c r="AB2817" s="561"/>
      <c r="AC2817" s="561"/>
      <c r="AD2817" s="561"/>
      <c r="AE2817" s="561"/>
      <c r="AF2817" s="561"/>
      <c r="AG2817" s="561">
        <v>627.30664999999999</v>
      </c>
      <c r="AH2817" s="561">
        <v>713.17213120000008</v>
      </c>
      <c r="AI2817" s="290" t="s">
        <v>310</v>
      </c>
      <c r="AJ2817" s="290" t="s">
        <v>392</v>
      </c>
    </row>
    <row r="2818" spans="2:36" x14ac:dyDescent="0.25">
      <c r="B2818" s="554">
        <v>236</v>
      </c>
      <c r="C2818" s="555"/>
      <c r="D2818" s="556"/>
      <c r="E2818" s="290" t="s">
        <v>1003</v>
      </c>
      <c r="F2818" s="290" t="s">
        <v>984</v>
      </c>
      <c r="G2818" s="290" t="s">
        <v>1005</v>
      </c>
      <c r="H2818" s="183" t="str">
        <f>INDEX(Sector!$D$57:$D$776,MATCH('Energy consumption (raw)'!F2818,Sector!$C$57:$C$776,FALSE))</f>
        <v>Activities of Hospitals</v>
      </c>
      <c r="I2818" s="183" t="str">
        <f>IF(G2818=Sector!$B$50,Sector!$B$50,IF(G2818=Sector!$B$51,Sector!$B$51,IF(G2818=Sector!$B$53,Sector!$B$53,INDEX(Sector!$E$57:$E$776,MATCH('Energy consumption (raw)'!F2818,Sector!$C$57:$C$776,FALSE)))))</f>
        <v>Buildings</v>
      </c>
      <c r="J2818" s="561">
        <v>6399498</v>
      </c>
      <c r="K2818" s="561"/>
      <c r="L2818" s="561"/>
      <c r="M2818" s="561"/>
      <c r="N2818" s="561"/>
      <c r="O2818" s="561"/>
      <c r="P2818" s="561"/>
      <c r="Q2818" s="561"/>
      <c r="R2818" s="561"/>
      <c r="S2818" s="561"/>
      <c r="T2818" s="561"/>
      <c r="U2818" s="561"/>
      <c r="V2818" s="561"/>
      <c r="W2818" s="561"/>
      <c r="X2818" s="561"/>
      <c r="Y2818" s="561"/>
      <c r="Z2818" s="561"/>
      <c r="AA2818" s="561"/>
      <c r="AB2818" s="561"/>
      <c r="AC2818" s="561"/>
      <c r="AD2818" s="561"/>
      <c r="AE2818" s="561"/>
      <c r="AF2818" s="561"/>
      <c r="AG2818" s="561">
        <v>987.4425414000001</v>
      </c>
      <c r="AH2818" s="561">
        <v>980.9591640000001</v>
      </c>
      <c r="AI2818" s="290" t="s">
        <v>369</v>
      </c>
      <c r="AJ2818" s="290" t="s">
        <v>392</v>
      </c>
    </row>
    <row r="2819" spans="2:36" x14ac:dyDescent="0.25">
      <c r="B2819" s="554">
        <v>237</v>
      </c>
      <c r="C2819" s="555"/>
      <c r="D2819" s="556"/>
      <c r="E2819" s="290" t="s">
        <v>1003</v>
      </c>
      <c r="F2819" s="290" t="s">
        <v>1032</v>
      </c>
      <c r="G2819" s="290" t="s">
        <v>1005</v>
      </c>
      <c r="H2819" s="183" t="str">
        <f>INDEX(Sector!$D$57:$D$776,MATCH('Energy consumption (raw)'!F2819,Sector!$C$57:$C$776,FALSE))</f>
        <v>Restaurants and mobile catering services</v>
      </c>
      <c r="I2819" s="183" t="str">
        <f>IF(G2819=Sector!$B$50,Sector!$B$50,IF(G2819=Sector!$B$51,Sector!$B$51,IF(G2819=Sector!$B$53,Sector!$B$53,INDEX(Sector!$E$57:$E$776,MATCH('Energy consumption (raw)'!F2819,Sector!$C$57:$C$776,FALSE)))))</f>
        <v>Buildings</v>
      </c>
      <c r="J2819" s="561"/>
      <c r="K2819" s="561">
        <v>3724200</v>
      </c>
      <c r="L2819" s="561"/>
      <c r="M2819" s="561"/>
      <c r="N2819" s="561"/>
      <c r="O2819" s="561"/>
      <c r="P2819" s="561"/>
      <c r="Q2819" s="561"/>
      <c r="R2819" s="561"/>
      <c r="S2819" s="561"/>
      <c r="T2819" s="561"/>
      <c r="U2819" s="561"/>
      <c r="V2819" s="561"/>
      <c r="W2819" s="561"/>
      <c r="X2819" s="561"/>
      <c r="Y2819" s="561"/>
      <c r="Z2819" s="561"/>
      <c r="AA2819" s="561"/>
      <c r="AB2819" s="561"/>
      <c r="AC2819" s="561"/>
      <c r="AD2819" s="561"/>
      <c r="AE2819" s="561"/>
      <c r="AF2819" s="561"/>
      <c r="AG2819" s="561">
        <v>574.64406000000008</v>
      </c>
      <c r="AH2819" s="561"/>
      <c r="AI2819" s="290" t="s">
        <v>310</v>
      </c>
      <c r="AJ2819" s="290" t="s">
        <v>362</v>
      </c>
    </row>
    <row r="2820" spans="2:36" x14ac:dyDescent="0.25">
      <c r="B2820" s="554">
        <v>238</v>
      </c>
      <c r="C2820" s="555"/>
      <c r="D2820" s="556"/>
      <c r="E2820" s="290" t="s">
        <v>1003</v>
      </c>
      <c r="F2820" s="290" t="s">
        <v>1068</v>
      </c>
      <c r="G2820" s="290" t="s">
        <v>1005</v>
      </c>
      <c r="H2820" s="183" t="e">
        <f>INDEX(Sector!$D$57:$D$776,MATCH('Energy consumption (raw)'!F2820,Sector!$C$57:$C$776,FALSE))</f>
        <v>#N/A</v>
      </c>
      <c r="I2820" s="183" t="str">
        <f>IF(G2820=Sector!$B$50,Sector!$B$50,IF(G2820=Sector!$B$51,Sector!$B$51,IF(G2820=Sector!$B$53,Sector!$B$53,INDEX(Sector!$E$57:$E$776,MATCH('Energy consumption (raw)'!F2820,Sector!$C$57:$C$776,FALSE)))))</f>
        <v>Buildings</v>
      </c>
      <c r="J2820" s="561"/>
      <c r="K2820" s="561">
        <v>27893400</v>
      </c>
      <c r="L2820" s="561"/>
      <c r="M2820" s="561"/>
      <c r="N2820" s="561"/>
      <c r="O2820" s="561"/>
      <c r="P2820" s="561"/>
      <c r="Q2820" s="561"/>
      <c r="R2820" s="561"/>
      <c r="S2820" s="561"/>
      <c r="T2820" s="561"/>
      <c r="U2820" s="561"/>
      <c r="V2820" s="561"/>
      <c r="W2820" s="561"/>
      <c r="X2820" s="561"/>
      <c r="Y2820" s="561"/>
      <c r="Z2820" s="561"/>
      <c r="AA2820" s="561"/>
      <c r="AB2820" s="561"/>
      <c r="AC2820" s="561"/>
      <c r="AD2820" s="561"/>
      <c r="AE2820" s="561"/>
      <c r="AF2820" s="561"/>
      <c r="AG2820" s="561">
        <v>4303.9516200000007</v>
      </c>
      <c r="AH2820" s="561"/>
      <c r="AI2820" s="290" t="s">
        <v>310</v>
      </c>
      <c r="AJ2820" s="290" t="s">
        <v>362</v>
      </c>
    </row>
    <row r="2821" spans="2:36" x14ac:dyDescent="0.25">
      <c r="B2821" s="554">
        <v>239</v>
      </c>
      <c r="C2821" s="555"/>
      <c r="D2821" s="556"/>
      <c r="E2821" s="290" t="s">
        <v>1003</v>
      </c>
      <c r="F2821" s="290" t="s">
        <v>1068</v>
      </c>
      <c r="G2821" s="290" t="s">
        <v>1005</v>
      </c>
      <c r="H2821" s="183" t="e">
        <f>INDEX(Sector!$D$57:$D$776,MATCH('Energy consumption (raw)'!F2821,Sector!$C$57:$C$776,FALSE))</f>
        <v>#N/A</v>
      </c>
      <c r="I2821" s="183" t="str">
        <f>IF(G2821=Sector!$B$50,Sector!$B$50,IF(G2821=Sector!$B$51,Sector!$B$51,IF(G2821=Sector!$B$53,Sector!$B$53,INDEX(Sector!$E$57:$E$776,MATCH('Energy consumption (raw)'!F2821,Sector!$C$57:$C$776,FALSE)))))</f>
        <v>Buildings</v>
      </c>
      <c r="J2821" s="561">
        <v>27893400</v>
      </c>
      <c r="K2821" s="561">
        <v>27893400</v>
      </c>
      <c r="L2821" s="561"/>
      <c r="M2821" s="561"/>
      <c r="N2821" s="561"/>
      <c r="O2821" s="561"/>
      <c r="P2821" s="561"/>
      <c r="Q2821" s="561"/>
      <c r="R2821" s="561"/>
      <c r="S2821" s="561"/>
      <c r="T2821" s="561"/>
      <c r="U2821" s="561"/>
      <c r="V2821" s="561"/>
      <c r="W2821" s="561"/>
      <c r="X2821" s="290"/>
      <c r="Y2821" s="561"/>
      <c r="Z2821" s="561"/>
      <c r="AA2821" s="561"/>
      <c r="AB2821" s="561"/>
      <c r="AC2821" s="561"/>
      <c r="AD2821" s="561"/>
      <c r="AE2821" s="561"/>
      <c r="AF2821" s="561"/>
      <c r="AG2821" s="561">
        <v>4303.9516200000007</v>
      </c>
      <c r="AH2821" s="561"/>
      <c r="AI2821" s="290" t="s">
        <v>310</v>
      </c>
      <c r="AJ2821" s="290" t="s">
        <v>362</v>
      </c>
    </row>
    <row r="2822" spans="2:36" x14ac:dyDescent="0.25">
      <c r="B2822" s="554">
        <v>240</v>
      </c>
      <c r="C2822" s="555"/>
      <c r="D2822" s="556"/>
      <c r="E2822" s="290" t="s">
        <v>1003</v>
      </c>
      <c r="F2822" s="290" t="s">
        <v>1038</v>
      </c>
      <c r="G2822" s="290" t="s">
        <v>1005</v>
      </c>
      <c r="H2822" s="183" t="str">
        <f>INDEX(Sector!$D$57:$D$776,MATCH('Energy consumption (raw)'!F2822,Sector!$C$57:$C$776,FALSE))</f>
        <v>Retail in supermarkets, commercial centers</v>
      </c>
      <c r="I2822" s="183" t="str">
        <f>IF(G2822=Sector!$B$50,Sector!$B$50,IF(G2822=Sector!$B$51,Sector!$B$51,IF(G2822=Sector!$B$53,Sector!$B$53,INDEX(Sector!$E$57:$E$776,MATCH('Energy consumption (raw)'!F2822,Sector!$C$57:$C$776,FALSE)))))</f>
        <v>Buildings</v>
      </c>
      <c r="J2822" s="561">
        <v>5840300</v>
      </c>
      <c r="K2822" s="561">
        <v>5840300</v>
      </c>
      <c r="L2822" s="290"/>
      <c r="M2822" s="290"/>
      <c r="N2822" s="290"/>
      <c r="O2822" s="290"/>
      <c r="P2822" s="290"/>
      <c r="Q2822" s="290"/>
      <c r="R2822" s="290"/>
      <c r="S2822" s="290"/>
      <c r="T2822" s="290"/>
      <c r="U2822" s="290"/>
      <c r="V2822" s="290"/>
      <c r="W2822" s="290"/>
      <c r="X2822" s="290"/>
      <c r="Y2822" s="290"/>
      <c r="Z2822" s="290"/>
      <c r="AA2822" s="290"/>
      <c r="AB2822" s="290"/>
      <c r="AC2822" s="290"/>
      <c r="AD2822" s="290"/>
      <c r="AE2822" s="290"/>
      <c r="AF2822" s="290"/>
      <c r="AG2822" s="561">
        <v>901.15829000000008</v>
      </c>
      <c r="AH2822" s="561"/>
      <c r="AI2822" s="290" t="s">
        <v>310</v>
      </c>
      <c r="AJ2822" s="290" t="s">
        <v>362</v>
      </c>
    </row>
    <row r="2823" spans="2:36" x14ac:dyDescent="0.25">
      <c r="B2823" s="554">
        <v>241</v>
      </c>
      <c r="C2823" s="555"/>
      <c r="D2823" s="556"/>
      <c r="E2823" s="290" t="s">
        <v>1003</v>
      </c>
      <c r="F2823" s="290" t="s">
        <v>921</v>
      </c>
      <c r="G2823" s="290" t="s">
        <v>1005</v>
      </c>
      <c r="H2823" s="183" t="str">
        <f>INDEX(Sector!$D$57:$D$776,MATCH('Energy consumption (raw)'!F2823,Sector!$C$57:$C$776,FALSE))</f>
        <v>Specialized design activities</v>
      </c>
      <c r="I2823" s="183" t="str">
        <f>IF(G2823=Sector!$B$50,Sector!$B$50,IF(G2823=Sector!$B$51,Sector!$B$51,IF(G2823=Sector!$B$53,Sector!$B$53,INDEX(Sector!$E$57:$E$776,MATCH('Energy consumption (raw)'!F2823,Sector!$C$57:$C$776,FALSE)))))</f>
        <v>Buildings</v>
      </c>
      <c r="J2823" s="561"/>
      <c r="K2823" s="561">
        <v>28285200</v>
      </c>
      <c r="L2823" s="290"/>
      <c r="M2823" s="290"/>
      <c r="N2823" s="290"/>
      <c r="O2823" s="290"/>
      <c r="P2823" s="290"/>
      <c r="Q2823" s="290"/>
      <c r="R2823" s="290"/>
      <c r="S2823" s="290"/>
      <c r="T2823" s="290"/>
      <c r="U2823" s="290"/>
      <c r="V2823" s="290"/>
      <c r="W2823" s="290"/>
      <c r="X2823" s="290">
        <v>0.31</v>
      </c>
      <c r="Y2823" s="290"/>
      <c r="Z2823" s="290"/>
      <c r="AA2823" s="290"/>
      <c r="AB2823" s="290"/>
      <c r="AC2823" s="290"/>
      <c r="AD2823" s="290"/>
      <c r="AE2823" s="290"/>
      <c r="AF2823" s="290"/>
      <c r="AG2823" s="561">
        <v>4643.4063599999999</v>
      </c>
      <c r="AH2823" s="561"/>
      <c r="AI2823" s="290" t="s">
        <v>310</v>
      </c>
      <c r="AJ2823" s="290" t="s">
        <v>362</v>
      </c>
    </row>
    <row r="2824" spans="2:36" x14ac:dyDescent="0.25">
      <c r="B2824" s="554">
        <v>242</v>
      </c>
      <c r="C2824" s="555"/>
      <c r="D2824" s="556"/>
      <c r="E2824" s="290" t="s">
        <v>1003</v>
      </c>
      <c r="F2824" s="290" t="s">
        <v>984</v>
      </c>
      <c r="G2824" s="290" t="s">
        <v>1005</v>
      </c>
      <c r="H2824" s="183" t="str">
        <f>INDEX(Sector!$D$57:$D$776,MATCH('Energy consumption (raw)'!F2824,Sector!$C$57:$C$776,FALSE))</f>
        <v>Activities of Hospitals</v>
      </c>
      <c r="I2824" s="183" t="str">
        <f>IF(G2824=Sector!$B$50,Sector!$B$50,IF(G2824=Sector!$B$51,Sector!$B$51,IF(G2824=Sector!$B$53,Sector!$B$53,INDEX(Sector!$E$57:$E$776,MATCH('Energy consumption (raw)'!F2824,Sector!$C$57:$C$776,FALSE)))))</f>
        <v>Buildings</v>
      </c>
      <c r="J2824" s="561"/>
      <c r="K2824" s="561">
        <v>9377000</v>
      </c>
      <c r="L2824" s="290"/>
      <c r="M2824" s="290"/>
      <c r="N2824" s="290"/>
      <c r="O2824" s="290"/>
      <c r="P2824" s="290"/>
      <c r="Q2824" s="290"/>
      <c r="R2824" s="290">
        <v>7.4713725490196081</v>
      </c>
      <c r="S2824" s="290"/>
      <c r="T2824" s="290"/>
      <c r="U2824" s="290"/>
      <c r="V2824" s="290">
        <v>40.899238095238097</v>
      </c>
      <c r="W2824" s="290"/>
      <c r="X2824" s="290"/>
      <c r="Y2824" s="290">
        <v>26.75</v>
      </c>
      <c r="Z2824" s="290"/>
      <c r="AA2824" s="290"/>
      <c r="AB2824" s="290"/>
      <c r="AC2824" s="290"/>
      <c r="AD2824" s="290"/>
      <c r="AE2824" s="290"/>
      <c r="AF2824" s="290"/>
      <c r="AG2824" s="561">
        <v>1526.5935999999999</v>
      </c>
      <c r="AH2824" s="561">
        <v>1533.37637</v>
      </c>
      <c r="AI2824" s="290" t="s">
        <v>310</v>
      </c>
      <c r="AJ2824" s="290" t="s">
        <v>362</v>
      </c>
    </row>
    <row r="2825" spans="2:36" x14ac:dyDescent="0.25">
      <c r="B2825" s="554">
        <v>243</v>
      </c>
      <c r="C2825" s="555"/>
      <c r="D2825" s="556"/>
      <c r="E2825" s="290" t="s">
        <v>1003</v>
      </c>
      <c r="F2825" s="290" t="s">
        <v>630</v>
      </c>
      <c r="G2825" s="290" t="s">
        <v>1005</v>
      </c>
      <c r="H2825" s="183" t="str">
        <f>INDEX(Sector!$D$57:$D$776,MATCH('Energy consumption (raw)'!F2825,Sector!$C$57:$C$776,FALSE))</f>
        <v>Wholesale synthetic</v>
      </c>
      <c r="I2825" s="183" t="str">
        <f>IF(G2825=Sector!$B$50,Sector!$B$50,IF(G2825=Sector!$B$51,Sector!$B$51,IF(G2825=Sector!$B$53,Sector!$B$53,INDEX(Sector!$E$57:$E$776,MATCH('Energy consumption (raw)'!F2825,Sector!$C$57:$C$776,FALSE)))))</f>
        <v>Buildings</v>
      </c>
      <c r="J2825" s="561">
        <v>5840300</v>
      </c>
      <c r="K2825" s="561"/>
      <c r="L2825" s="290"/>
      <c r="M2825" s="290"/>
      <c r="N2825" s="290"/>
      <c r="O2825" s="290"/>
      <c r="P2825" s="290"/>
      <c r="Q2825" s="290"/>
      <c r="R2825" s="290"/>
      <c r="S2825" s="290"/>
      <c r="T2825" s="290"/>
      <c r="U2825" s="290"/>
      <c r="V2825" s="290"/>
      <c r="W2825" s="290"/>
      <c r="X2825" s="290"/>
      <c r="Y2825" s="290"/>
      <c r="Z2825" s="290"/>
      <c r="AA2825" s="290"/>
      <c r="AB2825" s="290"/>
      <c r="AC2825" s="290"/>
      <c r="AD2825" s="290"/>
      <c r="AE2825" s="290"/>
      <c r="AF2825" s="290"/>
      <c r="AG2825" s="561">
        <v>901.15829000000008</v>
      </c>
      <c r="AH2825" s="561"/>
      <c r="AI2825" s="290" t="s">
        <v>369</v>
      </c>
      <c r="AJ2825" s="290" t="s">
        <v>362</v>
      </c>
    </row>
    <row r="2826" spans="2:36" x14ac:dyDescent="0.25">
      <c r="B2826" s="554">
        <v>244</v>
      </c>
      <c r="C2826" s="555"/>
      <c r="D2826" s="556"/>
      <c r="E2826" s="290" t="s">
        <v>1003</v>
      </c>
      <c r="F2826" s="290" t="s">
        <v>472</v>
      </c>
      <c r="G2826" s="290" t="s">
        <v>1005</v>
      </c>
      <c r="H2826" s="183" t="str">
        <f>INDEX(Sector!$D$57:$D$776,MATCH('Energy consumption (raw)'!F2826,Sector!$C$57:$C$776,FALSE))</f>
        <v>Other specialized wholesale not elsewhere classified</v>
      </c>
      <c r="I2826" s="183" t="str">
        <f>IF(G2826=Sector!$B$50,Sector!$B$50,IF(G2826=Sector!$B$51,Sector!$B$51,IF(G2826=Sector!$B$53,Sector!$B$53,INDEX(Sector!$E$57:$E$776,MATCH('Energy consumption (raw)'!F2826,Sector!$C$57:$C$776,FALSE)))))</f>
        <v>Buildings</v>
      </c>
      <c r="J2826" s="561"/>
      <c r="K2826" s="561">
        <v>8720500</v>
      </c>
      <c r="L2826" s="290"/>
      <c r="M2826" s="290"/>
      <c r="N2826" s="290"/>
      <c r="O2826" s="290"/>
      <c r="P2826" s="290"/>
      <c r="Q2826" s="290"/>
      <c r="R2826" s="290">
        <v>198</v>
      </c>
      <c r="S2826" s="290"/>
      <c r="T2826" s="290"/>
      <c r="U2826" s="290"/>
      <c r="V2826" s="290"/>
      <c r="W2826" s="290"/>
      <c r="X2826" s="290">
        <v>21.8</v>
      </c>
      <c r="Y2826" s="290"/>
      <c r="Z2826" s="290"/>
      <c r="AA2826" s="290"/>
      <c r="AB2826" s="290"/>
      <c r="AC2826" s="290"/>
      <c r="AD2826" s="290"/>
      <c r="AE2826" s="290"/>
      <c r="AF2826" s="290"/>
      <c r="AG2826" s="561">
        <v>21167.533149999999</v>
      </c>
      <c r="AH2826" s="561"/>
      <c r="AI2826" s="290" t="s">
        <v>368</v>
      </c>
      <c r="AJ2826" s="290" t="s">
        <v>362</v>
      </c>
    </row>
    <row r="2827" spans="2:36" x14ac:dyDescent="0.25">
      <c r="B2827" s="554">
        <v>245</v>
      </c>
      <c r="C2827" s="555"/>
      <c r="D2827" s="556"/>
      <c r="E2827" s="290" t="s">
        <v>1003</v>
      </c>
      <c r="F2827" s="290" t="s">
        <v>1037</v>
      </c>
      <c r="G2827" s="290" t="s">
        <v>1005</v>
      </c>
      <c r="H2827" s="183" t="str">
        <f>INDEX(Sector!$D$57:$D$776,MATCH('Energy consumption (raw)'!F2827,Sector!$C$57:$C$776,FALSE))</f>
        <v>shopping mall</v>
      </c>
      <c r="I2827" s="183" t="str">
        <f>IF(G2827=Sector!$B$50,Sector!$B$50,IF(G2827=Sector!$B$51,Sector!$B$51,IF(G2827=Sector!$B$53,Sector!$B$53,INDEX(Sector!$E$57:$E$776,MATCH('Energy consumption (raw)'!F2827,Sector!$C$57:$C$776,FALSE)))))</f>
        <v>Buildings</v>
      </c>
      <c r="J2827" s="561">
        <v>51601736</v>
      </c>
      <c r="K2827" s="561">
        <v>28849766</v>
      </c>
      <c r="L2827" s="290"/>
      <c r="M2827" s="290"/>
      <c r="N2827" s="290"/>
      <c r="O2827" s="290"/>
      <c r="P2827" s="290"/>
      <c r="Q2827" s="290"/>
      <c r="R2827" s="290"/>
      <c r="S2827" s="290"/>
      <c r="T2827" s="290"/>
      <c r="U2827" s="290"/>
      <c r="V2827" s="290"/>
      <c r="W2827" s="290"/>
      <c r="X2827" s="290"/>
      <c r="Y2827" s="290"/>
      <c r="Z2827" s="290"/>
      <c r="AA2827" s="290"/>
      <c r="AB2827" s="290"/>
      <c r="AC2827" s="290"/>
      <c r="AD2827" s="290"/>
      <c r="AE2827" s="290"/>
      <c r="AF2827" s="290"/>
      <c r="AG2827" s="561">
        <v>4451.5188938000001</v>
      </c>
      <c r="AH2827" s="561">
        <v>4460</v>
      </c>
      <c r="AI2827" s="290" t="s">
        <v>310</v>
      </c>
      <c r="AJ2827" s="290" t="s">
        <v>366</v>
      </c>
    </row>
    <row r="2828" spans="2:36" x14ac:dyDescent="0.25">
      <c r="B2828" s="554">
        <v>246</v>
      </c>
      <c r="C2828" s="555"/>
      <c r="D2828" s="556"/>
      <c r="E2828" s="290" t="s">
        <v>1003</v>
      </c>
      <c r="F2828" s="290" t="s">
        <v>1010</v>
      </c>
      <c r="G2828" s="290" t="s">
        <v>1005</v>
      </c>
      <c r="H2828" s="183" t="str">
        <f>INDEX(Sector!$D$57:$D$776,MATCH('Energy consumption (raw)'!F2828,Sector!$C$57:$C$776,FALSE))</f>
        <v>Hotel</v>
      </c>
      <c r="I2828" s="183" t="str">
        <f>IF(G2828=Sector!$B$50,Sector!$B$50,IF(G2828=Sector!$B$51,Sector!$B$51,IF(G2828=Sector!$B$53,Sector!$B$53,INDEX(Sector!$E$57:$E$776,MATCH('Energy consumption (raw)'!F2828,Sector!$C$57:$C$776,FALSE)))))</f>
        <v>Buildings</v>
      </c>
      <c r="J2828" s="561">
        <v>20018199</v>
      </c>
      <c r="K2828" s="561">
        <v>20067750</v>
      </c>
      <c r="L2828" s="290"/>
      <c r="M2828" s="290"/>
      <c r="N2828" s="290"/>
      <c r="O2828" s="290"/>
      <c r="P2828" s="290"/>
      <c r="Q2828" s="290"/>
      <c r="R2828" s="290">
        <v>1.9</v>
      </c>
      <c r="S2828" s="290"/>
      <c r="T2828" s="290"/>
      <c r="U2828" s="290"/>
      <c r="V2828" s="290"/>
      <c r="W2828" s="290"/>
      <c r="X2828" s="290"/>
      <c r="Y2828" s="290">
        <v>177.4</v>
      </c>
      <c r="Z2828" s="290"/>
      <c r="AA2828" s="290"/>
      <c r="AB2828" s="290"/>
      <c r="AC2828" s="290"/>
      <c r="AD2828" s="290"/>
      <c r="AE2828" s="290"/>
      <c r="AF2828" s="290"/>
      <c r="AG2828" s="561">
        <v>3291.7578250000001</v>
      </c>
      <c r="AH2828" s="561">
        <v>4327</v>
      </c>
      <c r="AI2828" s="290" t="s">
        <v>310</v>
      </c>
      <c r="AJ2828" s="290" t="s">
        <v>366</v>
      </c>
    </row>
    <row r="2829" spans="2:36" x14ac:dyDescent="0.25">
      <c r="B2829" s="554">
        <v>247</v>
      </c>
      <c r="C2829" s="555"/>
      <c r="D2829" s="556"/>
      <c r="E2829" s="290" t="s">
        <v>1003</v>
      </c>
      <c r="F2829" s="290" t="s">
        <v>1069</v>
      </c>
      <c r="G2829" s="290" t="s">
        <v>1005</v>
      </c>
      <c r="H2829" s="183" t="str">
        <f>INDEX(Sector!$D$57:$D$776,MATCH('Energy consumption (raw)'!F2829,Sector!$C$57:$C$776,FALSE))</f>
        <v>Business</v>
      </c>
      <c r="I2829" s="183" t="str">
        <f>IF(G2829=Sector!$B$50,Sector!$B$50,IF(G2829=Sector!$B$51,Sector!$B$51,IF(G2829=Sector!$B$53,Sector!$B$53,INDEX(Sector!$E$57:$E$776,MATCH('Energy consumption (raw)'!F2829,Sector!$C$57:$C$776,FALSE)))))</f>
        <v>Buildings</v>
      </c>
      <c r="J2829" s="561">
        <v>20041578</v>
      </c>
      <c r="K2829" s="561">
        <v>20866115</v>
      </c>
      <c r="L2829" s="290"/>
      <c r="M2829" s="290"/>
      <c r="N2829" s="290"/>
      <c r="O2829" s="290"/>
      <c r="P2829" s="290"/>
      <c r="Q2829" s="290"/>
      <c r="R2829" s="290"/>
      <c r="S2829" s="290"/>
      <c r="T2829" s="290"/>
      <c r="U2829" s="290"/>
      <c r="V2829" s="290"/>
      <c r="W2829" s="290"/>
      <c r="X2829" s="561"/>
      <c r="Y2829" s="290"/>
      <c r="Z2829" s="290"/>
      <c r="AA2829" s="290"/>
      <c r="AB2829" s="290"/>
      <c r="AC2829" s="290"/>
      <c r="AD2829" s="290"/>
      <c r="AE2829" s="290"/>
      <c r="AF2829" s="290"/>
      <c r="AG2829" s="561">
        <v>3219.6415445000002</v>
      </c>
      <c r="AH2829" s="561">
        <v>3837</v>
      </c>
      <c r="AI2829" s="290" t="s">
        <v>310</v>
      </c>
      <c r="AJ2829" s="290" t="s">
        <v>366</v>
      </c>
    </row>
    <row r="2830" spans="2:36" x14ac:dyDescent="0.25">
      <c r="B2830" s="554">
        <v>248</v>
      </c>
      <c r="C2830" s="555"/>
      <c r="D2830" s="556"/>
      <c r="E2830" s="290" t="s">
        <v>1003</v>
      </c>
      <c r="F2830" s="290" t="s">
        <v>1069</v>
      </c>
      <c r="G2830" s="290" t="s">
        <v>1005</v>
      </c>
      <c r="H2830" s="183" t="str">
        <f>INDEX(Sector!$D$57:$D$776,MATCH('Energy consumption (raw)'!F2830,Sector!$C$57:$C$776,FALSE))</f>
        <v>Business</v>
      </c>
      <c r="I2830" s="183" t="str">
        <f>IF(G2830=Sector!$B$50,Sector!$B$50,IF(G2830=Sector!$B$51,Sector!$B$51,IF(G2830=Sector!$B$53,Sector!$B$53,INDEX(Sector!$E$57:$E$776,MATCH('Energy consumption (raw)'!F2830,Sector!$C$57:$C$776,FALSE)))))</f>
        <v>Buildings</v>
      </c>
      <c r="J2830" s="561">
        <v>32638721</v>
      </c>
      <c r="K2830" s="561">
        <v>32638720</v>
      </c>
      <c r="L2830" s="561"/>
      <c r="M2830" s="561"/>
      <c r="N2830" s="561"/>
      <c r="O2830" s="561"/>
      <c r="P2830" s="561"/>
      <c r="Q2830" s="561"/>
      <c r="R2830" s="561">
        <v>38</v>
      </c>
      <c r="S2830" s="561"/>
      <c r="T2830" s="561"/>
      <c r="U2830" s="561"/>
      <c r="V2830" s="561"/>
      <c r="W2830" s="561"/>
      <c r="X2830" s="561"/>
      <c r="Y2830" s="561"/>
      <c r="Z2830" s="561"/>
      <c r="AA2830" s="561"/>
      <c r="AB2830" s="561"/>
      <c r="AC2830" s="561"/>
      <c r="AD2830" s="561"/>
      <c r="AE2830" s="561"/>
      <c r="AF2830" s="561"/>
      <c r="AG2830" s="561">
        <v>5074.9144960000003</v>
      </c>
      <c r="AH2830" s="561">
        <v>5789</v>
      </c>
      <c r="AI2830" s="290" t="s">
        <v>310</v>
      </c>
      <c r="AJ2830" s="290" t="s">
        <v>366</v>
      </c>
    </row>
    <row r="2831" spans="2:36" x14ac:dyDescent="0.25">
      <c r="B2831" s="554">
        <v>249</v>
      </c>
      <c r="C2831" s="555"/>
      <c r="D2831" s="556"/>
      <c r="E2831" s="290" t="s">
        <v>1003</v>
      </c>
      <c r="F2831" s="290" t="s">
        <v>630</v>
      </c>
      <c r="G2831" s="290" t="s">
        <v>1005</v>
      </c>
      <c r="H2831" s="183" t="str">
        <f>INDEX(Sector!$D$57:$D$776,MATCH('Energy consumption (raw)'!F2831,Sector!$C$57:$C$776,FALSE))</f>
        <v>Wholesale synthetic</v>
      </c>
      <c r="I2831" s="183" t="str">
        <f>IF(G2831=Sector!$B$50,Sector!$B$50,IF(G2831=Sector!$B$51,Sector!$B$51,IF(G2831=Sector!$B$53,Sector!$B$53,INDEX(Sector!$E$57:$E$776,MATCH('Energy consumption (raw)'!F2831,Sector!$C$57:$C$776,FALSE)))))</f>
        <v>Buildings</v>
      </c>
      <c r="J2831" s="561">
        <v>20667911</v>
      </c>
      <c r="K2831" s="561">
        <v>36618823</v>
      </c>
      <c r="L2831" s="561"/>
      <c r="M2831" s="561"/>
      <c r="N2831" s="561"/>
      <c r="O2831" s="561"/>
      <c r="P2831" s="561"/>
      <c r="Q2831" s="561"/>
      <c r="R2831" s="561">
        <v>3.2</v>
      </c>
      <c r="S2831" s="561"/>
      <c r="T2831" s="561"/>
      <c r="U2831" s="561"/>
      <c r="V2831" s="561"/>
      <c r="W2831" s="561"/>
      <c r="X2831" s="561"/>
      <c r="Y2831" s="561">
        <v>139</v>
      </c>
      <c r="Z2831" s="561"/>
      <c r="AA2831" s="561"/>
      <c r="AB2831" s="561"/>
      <c r="AC2831" s="561"/>
      <c r="AD2831" s="561"/>
      <c r="AE2831" s="561"/>
      <c r="AF2831" s="561"/>
      <c r="AG2831" s="561">
        <v>5805.0583889000009</v>
      </c>
      <c r="AH2831" s="561">
        <v>5034</v>
      </c>
      <c r="AI2831" s="290" t="s">
        <v>310</v>
      </c>
      <c r="AJ2831" s="290" t="s">
        <v>366</v>
      </c>
    </row>
    <row r="2832" spans="2:36" x14ac:dyDescent="0.25">
      <c r="B2832" s="554">
        <v>250</v>
      </c>
      <c r="C2832" s="555"/>
      <c r="D2832" s="556"/>
      <c r="E2832" s="290" t="s">
        <v>1003</v>
      </c>
      <c r="F2832" s="290" t="s">
        <v>338</v>
      </c>
      <c r="G2832" s="290" t="s">
        <v>1005</v>
      </c>
      <c r="H2832" s="183" t="str">
        <f>INDEX(Sector!$D$57:$D$776,MATCH('Energy consumption (raw)'!F2832,Sector!$C$57:$C$776,FALSE))</f>
        <v>Trading in real estate, land use rights belonging to owners, users or renters</v>
      </c>
      <c r="I2832" s="183" t="str">
        <f>IF(G2832=Sector!$B$50,Sector!$B$50,IF(G2832=Sector!$B$51,Sector!$B$51,IF(G2832=Sector!$B$53,Sector!$B$53,INDEX(Sector!$E$57:$E$776,MATCH('Energy consumption (raw)'!F2832,Sector!$C$57:$C$776,FALSE)))))</f>
        <v>Buildings</v>
      </c>
      <c r="J2832" s="561"/>
      <c r="K2832" s="561">
        <v>14600370</v>
      </c>
      <c r="L2832" s="561"/>
      <c r="M2832" s="561"/>
      <c r="N2832" s="561"/>
      <c r="O2832" s="561"/>
      <c r="P2832" s="561"/>
      <c r="Q2832" s="561"/>
      <c r="R2832" s="561">
        <v>18.8</v>
      </c>
      <c r="S2832" s="561"/>
      <c r="T2832" s="561"/>
      <c r="U2832" s="561"/>
      <c r="V2832" s="561"/>
      <c r="W2832" s="561"/>
      <c r="X2832" s="561"/>
      <c r="Y2832" s="561"/>
      <c r="Z2832" s="561"/>
      <c r="AA2832" s="561"/>
      <c r="AB2832" s="561"/>
      <c r="AC2832" s="561"/>
      <c r="AD2832" s="561"/>
      <c r="AE2832" s="561"/>
      <c r="AF2832" s="561"/>
      <c r="AG2832" s="561">
        <v>2272.0130910000003</v>
      </c>
      <c r="AH2832" s="561">
        <v>2910</v>
      </c>
      <c r="AI2832" s="290" t="s">
        <v>310</v>
      </c>
      <c r="AJ2832" s="290" t="s">
        <v>366</v>
      </c>
    </row>
    <row r="2833" spans="2:36" x14ac:dyDescent="0.25">
      <c r="B2833" s="554">
        <v>251</v>
      </c>
      <c r="C2833" s="555"/>
      <c r="D2833" s="556"/>
      <c r="E2833" s="290" t="s">
        <v>1003</v>
      </c>
      <c r="F2833" s="290" t="s">
        <v>1042</v>
      </c>
      <c r="G2833" s="290" t="s">
        <v>1005</v>
      </c>
      <c r="H2833" s="183" t="str">
        <f>INDEX(Sector!$D$57:$D$776,MATCH('Energy consumption (raw)'!F2833,Sector!$C$57:$C$776,FALSE))</f>
        <v>Short-stay services</v>
      </c>
      <c r="I2833" s="183" t="str">
        <f>IF(G2833=Sector!$B$50,Sector!$B$50,IF(G2833=Sector!$B$51,Sector!$B$51,IF(G2833=Sector!$B$53,Sector!$B$53,INDEX(Sector!$E$57:$E$776,MATCH('Energy consumption (raw)'!F2833,Sector!$C$57:$C$776,FALSE)))))</f>
        <v>Buildings</v>
      </c>
      <c r="J2833" s="561">
        <v>19054865</v>
      </c>
      <c r="K2833" s="561">
        <v>19054860</v>
      </c>
      <c r="L2833" s="561"/>
      <c r="M2833" s="561"/>
      <c r="N2833" s="561"/>
      <c r="O2833" s="561"/>
      <c r="P2833" s="561"/>
      <c r="Q2833" s="561"/>
      <c r="R2833" s="561">
        <v>11.942</v>
      </c>
      <c r="S2833" s="561"/>
      <c r="T2833" s="561"/>
      <c r="U2833" s="561"/>
      <c r="V2833" s="561"/>
      <c r="W2833" s="561"/>
      <c r="X2833" s="561"/>
      <c r="Y2833" s="561">
        <v>24.37</v>
      </c>
      <c r="Z2833" s="561"/>
      <c r="AA2833" s="561"/>
      <c r="AB2833" s="561"/>
      <c r="AC2833" s="561"/>
      <c r="AD2833" s="561"/>
      <c r="AE2833" s="561"/>
      <c r="AF2833" s="561"/>
      <c r="AG2833" s="561">
        <v>2978.9090379999998</v>
      </c>
      <c r="AH2833" s="561">
        <v>3415</v>
      </c>
      <c r="AI2833" s="290" t="s">
        <v>310</v>
      </c>
      <c r="AJ2833" s="290" t="s">
        <v>366</v>
      </c>
    </row>
    <row r="2834" spans="2:36" x14ac:dyDescent="0.25">
      <c r="B2834" s="554">
        <v>252</v>
      </c>
      <c r="C2834" s="555"/>
      <c r="D2834" s="556"/>
      <c r="E2834" s="290" t="s">
        <v>1003</v>
      </c>
      <c r="F2834" s="290" t="s">
        <v>1061</v>
      </c>
      <c r="G2834" s="290" t="s">
        <v>1005</v>
      </c>
      <c r="H2834" s="183" t="str">
        <f>INDEX(Sector!$D$57:$D$776,MATCH('Energy consumption (raw)'!F2834,Sector!$C$57:$C$776,FALSE))</f>
        <v>Business services</v>
      </c>
      <c r="I2834" s="183" t="str">
        <f>IF(G2834=Sector!$B$50,Sector!$B$50,IF(G2834=Sector!$B$51,Sector!$B$51,IF(G2834=Sector!$B$53,Sector!$B$53,INDEX(Sector!$E$57:$E$776,MATCH('Energy consumption (raw)'!F2834,Sector!$C$57:$C$776,FALSE)))))</f>
        <v>Buildings</v>
      </c>
      <c r="J2834" s="561">
        <v>13924475</v>
      </c>
      <c r="K2834" s="561">
        <v>13927455</v>
      </c>
      <c r="L2834" s="561"/>
      <c r="M2834" s="561"/>
      <c r="N2834" s="561"/>
      <c r="O2834" s="561"/>
      <c r="P2834" s="561"/>
      <c r="Q2834" s="561"/>
      <c r="R2834" s="561">
        <v>146.54</v>
      </c>
      <c r="S2834" s="561"/>
      <c r="T2834" s="561"/>
      <c r="U2834" s="561"/>
      <c r="V2834" s="561"/>
      <c r="W2834" s="561"/>
      <c r="X2834" s="561">
        <v>4.6600000000000001E-5</v>
      </c>
      <c r="Y2834" s="561"/>
      <c r="Z2834" s="561"/>
      <c r="AA2834" s="561"/>
      <c r="AB2834" s="561"/>
      <c r="AC2834" s="561"/>
      <c r="AD2834" s="561"/>
      <c r="AE2834" s="561"/>
      <c r="AF2834" s="561"/>
      <c r="AG2834" s="561">
        <v>2298.5190465000001</v>
      </c>
      <c r="AH2834" s="561">
        <v>3038</v>
      </c>
      <c r="AI2834" s="290" t="s">
        <v>310</v>
      </c>
      <c r="AJ2834" s="290" t="s">
        <v>366</v>
      </c>
    </row>
    <row r="2835" spans="2:36" x14ac:dyDescent="0.25">
      <c r="B2835" s="554">
        <v>253</v>
      </c>
      <c r="C2835" s="555"/>
      <c r="D2835" s="556"/>
      <c r="E2835" s="290" t="s">
        <v>1003</v>
      </c>
      <c r="F2835" s="559" t="s">
        <v>1051</v>
      </c>
      <c r="G2835" s="290" t="s">
        <v>1005</v>
      </c>
      <c r="H2835" s="183" t="str">
        <f>INDEX(Sector!$D$57:$D$776,MATCH('Energy consumption (raw)'!F2835,Sector!$C$57:$C$776,FALSE))</f>
        <v>Trade in Services</v>
      </c>
      <c r="I2835" s="183" t="str">
        <f>IF(G2835=Sector!$B$50,Sector!$B$50,IF(G2835=Sector!$B$51,Sector!$B$51,IF(G2835=Sector!$B$53,Sector!$B$53,INDEX(Sector!$E$57:$E$776,MATCH('Energy consumption (raw)'!F2835,Sector!$C$57:$C$776,FALSE)))))</f>
        <v>Buildings</v>
      </c>
      <c r="J2835" s="561">
        <v>14634913</v>
      </c>
      <c r="K2835" s="561">
        <v>14634913</v>
      </c>
      <c r="L2835" s="561"/>
      <c r="M2835" s="561"/>
      <c r="N2835" s="561"/>
      <c r="O2835" s="561"/>
      <c r="P2835" s="561"/>
      <c r="Q2835" s="561"/>
      <c r="R2835" s="561">
        <v>6</v>
      </c>
      <c r="S2835" s="561"/>
      <c r="T2835" s="561"/>
      <c r="U2835" s="561"/>
      <c r="V2835" s="561"/>
      <c r="W2835" s="561"/>
      <c r="X2835" s="561"/>
      <c r="Y2835" s="561"/>
      <c r="Z2835" s="561"/>
      <c r="AA2835" s="561"/>
      <c r="AB2835" s="561"/>
      <c r="AC2835" s="561"/>
      <c r="AD2835" s="561"/>
      <c r="AE2835" s="561"/>
      <c r="AF2835" s="561"/>
      <c r="AG2835" s="561">
        <v>2264.2870759000002</v>
      </c>
      <c r="AH2835" s="561">
        <v>2655</v>
      </c>
      <c r="AI2835" s="290" t="s">
        <v>310</v>
      </c>
      <c r="AJ2835" s="290" t="s">
        <v>366</v>
      </c>
    </row>
    <row r="2836" spans="2:36" x14ac:dyDescent="0.25">
      <c r="B2836" s="554">
        <v>254</v>
      </c>
      <c r="C2836" s="555"/>
      <c r="D2836" s="556"/>
      <c r="E2836" s="290" t="s">
        <v>1003</v>
      </c>
      <c r="F2836" s="290" t="s">
        <v>984</v>
      </c>
      <c r="G2836" s="290" t="s">
        <v>1005</v>
      </c>
      <c r="H2836" s="183" t="str">
        <f>INDEX(Sector!$D$57:$D$776,MATCH('Energy consumption (raw)'!F2836,Sector!$C$57:$C$776,FALSE))</f>
        <v>Activities of Hospitals</v>
      </c>
      <c r="I2836" s="183" t="str">
        <f>IF(G2836=Sector!$B$50,Sector!$B$50,IF(G2836=Sector!$B$51,Sector!$B$51,IF(G2836=Sector!$B$53,Sector!$B$53,INDEX(Sector!$E$57:$E$776,MATCH('Energy consumption (raw)'!F2836,Sector!$C$57:$C$776,FALSE)))))</f>
        <v>Buildings</v>
      </c>
      <c r="J2836" s="561">
        <v>9838164</v>
      </c>
      <c r="K2836" s="561">
        <v>14796911</v>
      </c>
      <c r="L2836" s="561"/>
      <c r="M2836" s="561"/>
      <c r="N2836" s="561"/>
      <c r="O2836" s="561"/>
      <c r="P2836" s="561"/>
      <c r="Q2836" s="561"/>
      <c r="R2836" s="561"/>
      <c r="S2836" s="561"/>
      <c r="T2836" s="561"/>
      <c r="U2836" s="561"/>
      <c r="V2836" s="561"/>
      <c r="W2836" s="561"/>
      <c r="X2836" s="561"/>
      <c r="Y2836" s="561"/>
      <c r="Z2836" s="561"/>
      <c r="AA2836" s="561"/>
      <c r="AB2836" s="561"/>
      <c r="AC2836" s="561"/>
      <c r="AD2836" s="561"/>
      <c r="AE2836" s="561"/>
      <c r="AF2836" s="561"/>
      <c r="AG2836" s="561">
        <v>2283.1633673000001</v>
      </c>
      <c r="AH2836" s="561">
        <v>3130</v>
      </c>
      <c r="AI2836" s="290" t="s">
        <v>310</v>
      </c>
      <c r="AJ2836" s="290" t="s">
        <v>366</v>
      </c>
    </row>
    <row r="2837" spans="2:36" x14ac:dyDescent="0.25">
      <c r="B2837" s="554">
        <v>255</v>
      </c>
      <c r="C2837" s="555"/>
      <c r="D2837" s="556"/>
      <c r="E2837" s="290" t="s">
        <v>1003</v>
      </c>
      <c r="F2837" s="290" t="s">
        <v>1070</v>
      </c>
      <c r="G2837" s="290" t="s">
        <v>1005</v>
      </c>
      <c r="H2837" s="183" t="str">
        <f>INDEX(Sector!$D$57:$D$776,MATCH('Energy consumption (raw)'!F2837,Sector!$C$57:$C$776,FALSE))</f>
        <v>Trading in real estate, land use rights belonging to owners, users or renters</v>
      </c>
      <c r="I2837" s="183" t="str">
        <f>IF(G2837=Sector!$B$50,Sector!$B$50,IF(G2837=Sector!$B$51,Sector!$B$51,IF(G2837=Sector!$B$53,Sector!$B$53,INDEX(Sector!$E$57:$E$776,MATCH('Energy consumption (raw)'!F2837,Sector!$C$57:$C$776,FALSE)))))</f>
        <v>Buildings</v>
      </c>
      <c r="J2837" s="561">
        <v>14787431</v>
      </c>
      <c r="K2837" s="561">
        <v>21886045</v>
      </c>
      <c r="L2837" s="561"/>
      <c r="M2837" s="561"/>
      <c r="N2837" s="561"/>
      <c r="O2837" s="561"/>
      <c r="P2837" s="561"/>
      <c r="Q2837" s="561"/>
      <c r="R2837" s="561"/>
      <c r="S2837" s="561"/>
      <c r="T2837" s="561"/>
      <c r="U2837" s="561"/>
      <c r="V2837" s="561"/>
      <c r="W2837" s="561"/>
      <c r="X2837" s="561"/>
      <c r="Y2837" s="561"/>
      <c r="Z2837" s="561"/>
      <c r="AA2837" s="561"/>
      <c r="AB2837" s="561"/>
      <c r="AC2837" s="561"/>
      <c r="AD2837" s="561"/>
      <c r="AE2837" s="561"/>
      <c r="AF2837" s="561"/>
      <c r="AG2837" s="561">
        <v>3377.0167435000003</v>
      </c>
      <c r="AH2837" s="561">
        <v>2825</v>
      </c>
      <c r="AI2837" s="290" t="s">
        <v>310</v>
      </c>
      <c r="AJ2837" s="290" t="s">
        <v>366</v>
      </c>
    </row>
    <row r="2838" spans="2:36" x14ac:dyDescent="0.25">
      <c r="B2838" s="554">
        <v>256</v>
      </c>
      <c r="C2838" s="555"/>
      <c r="D2838" s="556"/>
      <c r="E2838" s="290" t="s">
        <v>1003</v>
      </c>
      <c r="F2838" s="290" t="s">
        <v>1010</v>
      </c>
      <c r="G2838" s="290" t="s">
        <v>1005</v>
      </c>
      <c r="H2838" s="183" t="str">
        <f>INDEX(Sector!$D$57:$D$776,MATCH('Energy consumption (raw)'!F2838,Sector!$C$57:$C$776,FALSE))</f>
        <v>Hotel</v>
      </c>
      <c r="I2838" s="183" t="str">
        <f>IF(G2838=Sector!$B$50,Sector!$B$50,IF(G2838=Sector!$B$51,Sector!$B$51,IF(G2838=Sector!$B$53,Sector!$B$53,INDEX(Sector!$E$57:$E$776,MATCH('Energy consumption (raw)'!F2838,Sector!$C$57:$C$776,FALSE)))))</f>
        <v>Buildings</v>
      </c>
      <c r="J2838" s="561">
        <v>9562797</v>
      </c>
      <c r="K2838" s="561">
        <v>8825298</v>
      </c>
      <c r="L2838" s="561"/>
      <c r="M2838" s="561"/>
      <c r="N2838" s="561"/>
      <c r="O2838" s="561"/>
      <c r="P2838" s="561"/>
      <c r="Q2838" s="561"/>
      <c r="R2838" s="561"/>
      <c r="S2838" s="561"/>
      <c r="T2838" s="561"/>
      <c r="U2838" s="561"/>
      <c r="V2838" s="561"/>
      <c r="W2838" s="561"/>
      <c r="X2838" s="561"/>
      <c r="Y2838" s="561"/>
      <c r="Z2838" s="561"/>
      <c r="AA2838" s="561"/>
      <c r="AB2838" s="561"/>
      <c r="AC2838" s="561"/>
      <c r="AD2838" s="561"/>
      <c r="AE2838" s="561"/>
      <c r="AF2838" s="561"/>
      <c r="AG2838" s="561">
        <v>1361.7434814000001</v>
      </c>
      <c r="AH2838" s="561">
        <v>2074</v>
      </c>
      <c r="AI2838" s="290" t="s">
        <v>310</v>
      </c>
      <c r="AJ2838" s="290" t="s">
        <v>366</v>
      </c>
    </row>
    <row r="2839" spans="2:36" x14ac:dyDescent="0.25">
      <c r="B2839" s="554">
        <v>257</v>
      </c>
      <c r="C2839" s="555"/>
      <c r="D2839" s="556"/>
      <c r="E2839" s="290" t="s">
        <v>1003</v>
      </c>
      <c r="F2839" s="290" t="s">
        <v>1013</v>
      </c>
      <c r="G2839" s="290" t="s">
        <v>1005</v>
      </c>
      <c r="H2839" s="183" t="str">
        <f>INDEX(Sector!$D$57:$D$776,MATCH('Energy consumption (raw)'!F2839,Sector!$C$57:$C$776,FALSE))</f>
        <v>Retail in supermarkets, commercial centers</v>
      </c>
      <c r="I2839" s="183" t="str">
        <f>IF(G2839=Sector!$B$50,Sector!$B$50,IF(G2839=Sector!$B$51,Sector!$B$51,IF(G2839=Sector!$B$53,Sector!$B$53,INDEX(Sector!$E$57:$E$776,MATCH('Energy consumption (raw)'!F2839,Sector!$C$57:$C$776,FALSE)))))</f>
        <v>Buildings</v>
      </c>
      <c r="J2839" s="561"/>
      <c r="K2839" s="561">
        <v>12886045</v>
      </c>
      <c r="L2839" s="561"/>
      <c r="M2839" s="561"/>
      <c r="N2839" s="561"/>
      <c r="O2839" s="561"/>
      <c r="P2839" s="561"/>
      <c r="Q2839" s="561"/>
      <c r="R2839" s="561"/>
      <c r="S2839" s="561"/>
      <c r="T2839" s="561"/>
      <c r="U2839" s="561"/>
      <c r="V2839" s="561"/>
      <c r="W2839" s="561"/>
      <c r="X2839" s="561"/>
      <c r="Y2839" s="561"/>
      <c r="Z2839" s="561"/>
      <c r="AA2839" s="561"/>
      <c r="AB2839" s="561"/>
      <c r="AC2839" s="561"/>
      <c r="AD2839" s="561"/>
      <c r="AE2839" s="561"/>
      <c r="AF2839" s="561"/>
      <c r="AG2839" s="561">
        <v>1988.3167435</v>
      </c>
      <c r="AH2839" s="561">
        <v>2010</v>
      </c>
      <c r="AI2839" s="290" t="s">
        <v>310</v>
      </c>
      <c r="AJ2839" s="290" t="s">
        <v>366</v>
      </c>
    </row>
    <row r="2840" spans="2:36" x14ac:dyDescent="0.25">
      <c r="B2840" s="554">
        <v>258</v>
      </c>
      <c r="C2840" s="555"/>
      <c r="D2840" s="556"/>
      <c r="E2840" s="290" t="s">
        <v>1003</v>
      </c>
      <c r="F2840" s="290" t="s">
        <v>984</v>
      </c>
      <c r="G2840" s="290" t="s">
        <v>1005</v>
      </c>
      <c r="H2840" s="183" t="str">
        <f>INDEX(Sector!$D$57:$D$776,MATCH('Energy consumption (raw)'!F2840,Sector!$C$57:$C$776,FALSE))</f>
        <v>Activities of Hospitals</v>
      </c>
      <c r="I2840" s="183" t="str">
        <f>IF(G2840=Sector!$B$50,Sector!$B$50,IF(G2840=Sector!$B$51,Sector!$B$51,IF(G2840=Sector!$B$53,Sector!$B$53,INDEX(Sector!$E$57:$E$776,MATCH('Energy consumption (raw)'!F2840,Sector!$C$57:$C$776,FALSE)))))</f>
        <v>Buildings</v>
      </c>
      <c r="J2840" s="561">
        <v>12381193</v>
      </c>
      <c r="K2840" s="561">
        <v>14011883</v>
      </c>
      <c r="L2840" s="561"/>
      <c r="M2840" s="561"/>
      <c r="N2840" s="561"/>
      <c r="O2840" s="561"/>
      <c r="P2840" s="561"/>
      <c r="Q2840" s="561"/>
      <c r="R2840" s="561"/>
      <c r="S2840" s="561"/>
      <c r="T2840" s="561"/>
      <c r="U2840" s="561"/>
      <c r="V2840" s="561"/>
      <c r="W2840" s="561"/>
      <c r="X2840" s="561"/>
      <c r="Y2840" s="561"/>
      <c r="Z2840" s="561"/>
      <c r="AA2840" s="561"/>
      <c r="AB2840" s="561"/>
      <c r="AC2840" s="561"/>
      <c r="AD2840" s="561"/>
      <c r="AE2840" s="561"/>
      <c r="AF2840" s="561"/>
      <c r="AG2840" s="561">
        <v>2162.0335469000001</v>
      </c>
      <c r="AH2840" s="561">
        <v>2162</v>
      </c>
      <c r="AI2840" s="290" t="s">
        <v>310</v>
      </c>
      <c r="AJ2840" s="290" t="s">
        <v>366</v>
      </c>
    </row>
    <row r="2841" spans="2:36" x14ac:dyDescent="0.25">
      <c r="B2841" s="554">
        <v>259</v>
      </c>
      <c r="C2841" s="555"/>
      <c r="D2841" s="556"/>
      <c r="E2841" s="290" t="s">
        <v>1003</v>
      </c>
      <c r="F2841" s="290" t="s">
        <v>338</v>
      </c>
      <c r="G2841" s="290" t="s">
        <v>1005</v>
      </c>
      <c r="H2841" s="183" t="str">
        <f>INDEX(Sector!$D$57:$D$776,MATCH('Energy consumption (raw)'!F2841,Sector!$C$57:$C$776,FALSE))</f>
        <v>Trading in real estate, land use rights belonging to owners, users or renters</v>
      </c>
      <c r="I2841" s="183" t="str">
        <f>IF(G2841=Sector!$B$50,Sector!$B$50,IF(G2841=Sector!$B$51,Sector!$B$51,IF(G2841=Sector!$B$53,Sector!$B$53,INDEX(Sector!$E$57:$E$776,MATCH('Energy consumption (raw)'!F2841,Sector!$C$57:$C$776,FALSE)))))</f>
        <v>Buildings</v>
      </c>
      <c r="J2841" s="561">
        <v>2353188</v>
      </c>
      <c r="K2841" s="561">
        <v>13990283</v>
      </c>
      <c r="L2841" s="561"/>
      <c r="M2841" s="561"/>
      <c r="N2841" s="561"/>
      <c r="O2841" s="561"/>
      <c r="P2841" s="561"/>
      <c r="Q2841" s="561"/>
      <c r="R2841" s="561"/>
      <c r="S2841" s="561"/>
      <c r="T2841" s="561"/>
      <c r="U2841" s="561"/>
      <c r="V2841" s="561"/>
      <c r="W2841" s="561"/>
      <c r="X2841" s="561"/>
      <c r="Y2841" s="561"/>
      <c r="Z2841" s="561"/>
      <c r="AA2841" s="561"/>
      <c r="AB2841" s="561"/>
      <c r="AC2841" s="561"/>
      <c r="AD2841" s="561"/>
      <c r="AE2841" s="561"/>
      <c r="AF2841" s="561"/>
      <c r="AG2841" s="561">
        <v>2158.7006669000002</v>
      </c>
      <c r="AH2841" s="561">
        <v>2386</v>
      </c>
      <c r="AI2841" s="290" t="s">
        <v>310</v>
      </c>
      <c r="AJ2841" s="290" t="s">
        <v>366</v>
      </c>
    </row>
    <row r="2842" spans="2:36" x14ac:dyDescent="0.25">
      <c r="B2842" s="554">
        <v>260</v>
      </c>
      <c r="C2842" s="555"/>
      <c r="D2842" s="556"/>
      <c r="E2842" s="290" t="s">
        <v>1003</v>
      </c>
      <c r="F2842" s="290" t="s">
        <v>338</v>
      </c>
      <c r="G2842" s="290" t="s">
        <v>1005</v>
      </c>
      <c r="H2842" s="183" t="str">
        <f>INDEX(Sector!$D$57:$D$776,MATCH('Energy consumption (raw)'!F2842,Sector!$C$57:$C$776,FALSE))</f>
        <v>Trading in real estate, land use rights belonging to owners, users or renters</v>
      </c>
      <c r="I2842" s="183" t="str">
        <f>IF(G2842=Sector!$B$50,Sector!$B$50,IF(G2842=Sector!$B$51,Sector!$B$51,IF(G2842=Sector!$B$53,Sector!$B$53,INDEX(Sector!$E$57:$E$776,MATCH('Energy consumption (raw)'!F2842,Sector!$C$57:$C$776,FALSE)))))</f>
        <v>Buildings</v>
      </c>
      <c r="J2842" s="561">
        <v>5348431</v>
      </c>
      <c r="K2842" s="561">
        <v>5033687</v>
      </c>
      <c r="L2842" s="561"/>
      <c r="M2842" s="561"/>
      <c r="N2842" s="561"/>
      <c r="O2842" s="561"/>
      <c r="P2842" s="561"/>
      <c r="Q2842" s="561"/>
      <c r="R2842" s="561"/>
      <c r="S2842" s="561"/>
      <c r="T2842" s="561"/>
      <c r="U2842" s="561"/>
      <c r="V2842" s="561"/>
      <c r="W2842" s="561"/>
      <c r="X2842" s="561"/>
      <c r="Y2842" s="561"/>
      <c r="Z2842" s="561"/>
      <c r="AA2842" s="561"/>
      <c r="AB2842" s="561"/>
      <c r="AC2842" s="561"/>
      <c r="AD2842" s="561"/>
      <c r="AE2842" s="561"/>
      <c r="AF2842" s="561"/>
      <c r="AG2842" s="561">
        <v>776.69790410000007</v>
      </c>
      <c r="AH2842" s="561">
        <v>900</v>
      </c>
      <c r="AI2842" s="290" t="s">
        <v>310</v>
      </c>
      <c r="AJ2842" s="290" t="s">
        <v>366</v>
      </c>
    </row>
    <row r="2843" spans="2:36" x14ac:dyDescent="0.25">
      <c r="B2843" s="554">
        <v>261</v>
      </c>
      <c r="C2843" s="555"/>
      <c r="D2843" s="556"/>
      <c r="E2843" s="290" t="s">
        <v>1003</v>
      </c>
      <c r="F2843" s="290" t="s">
        <v>602</v>
      </c>
      <c r="G2843" s="290" t="s">
        <v>1005</v>
      </c>
      <c r="H2843" s="183" t="str">
        <f>INDEX(Sector!$D$57:$D$776,MATCH('Energy consumption (raw)'!F2843,Sector!$C$57:$C$776,FALSE))</f>
        <v>Other food wholesale</v>
      </c>
      <c r="I2843" s="183" t="str">
        <f>IF(G2843=Sector!$B$50,Sector!$B$50,IF(G2843=Sector!$B$51,Sector!$B$51,IF(G2843=Sector!$B$53,Sector!$B$53,INDEX(Sector!$E$57:$E$776,MATCH('Energy consumption (raw)'!F2843,Sector!$C$57:$C$776,FALSE)))))</f>
        <v>Buildings</v>
      </c>
      <c r="J2843" s="561">
        <v>9256877</v>
      </c>
      <c r="K2843" s="561">
        <v>9256877</v>
      </c>
      <c r="L2843" s="561"/>
      <c r="M2843" s="561"/>
      <c r="N2843" s="561"/>
      <c r="O2843" s="561"/>
      <c r="P2843" s="561"/>
      <c r="Q2843" s="561"/>
      <c r="R2843" s="561"/>
      <c r="S2843" s="561"/>
      <c r="T2843" s="561"/>
      <c r="U2843" s="561"/>
      <c r="V2843" s="561"/>
      <c r="W2843" s="561"/>
      <c r="X2843" s="561"/>
      <c r="Y2843" s="561"/>
      <c r="Z2843" s="561"/>
      <c r="AA2843" s="561"/>
      <c r="AB2843" s="561"/>
      <c r="AC2843" s="561"/>
      <c r="AD2843" s="561"/>
      <c r="AE2843" s="561"/>
      <c r="AF2843" s="561"/>
      <c r="AG2843" s="561">
        <v>1428.3361211000001</v>
      </c>
      <c r="AH2843" s="561">
        <v>1601</v>
      </c>
      <c r="AI2843" s="290" t="s">
        <v>310</v>
      </c>
      <c r="AJ2843" s="290" t="s">
        <v>366</v>
      </c>
    </row>
    <row r="2844" spans="2:36" x14ac:dyDescent="0.25">
      <c r="B2844" s="554">
        <v>262</v>
      </c>
      <c r="C2844" s="555"/>
      <c r="D2844" s="556"/>
      <c r="E2844" s="290" t="s">
        <v>1003</v>
      </c>
      <c r="F2844" s="290" t="s">
        <v>984</v>
      </c>
      <c r="G2844" s="290" t="s">
        <v>1005</v>
      </c>
      <c r="H2844" s="183" t="str">
        <f>INDEX(Sector!$D$57:$D$776,MATCH('Energy consumption (raw)'!F2844,Sector!$C$57:$C$776,FALSE))</f>
        <v>Activities of Hospitals</v>
      </c>
      <c r="I2844" s="183" t="str">
        <f>IF(G2844=Sector!$B$50,Sector!$B$50,IF(G2844=Sector!$B$51,Sector!$B$51,IF(G2844=Sector!$B$53,Sector!$B$53,INDEX(Sector!$E$57:$E$776,MATCH('Energy consumption (raw)'!F2844,Sector!$C$57:$C$776,FALSE)))))</f>
        <v>Buildings</v>
      </c>
      <c r="J2844" s="561">
        <v>4669238</v>
      </c>
      <c r="K2844" s="561">
        <v>7064869</v>
      </c>
      <c r="L2844" s="561"/>
      <c r="M2844" s="561"/>
      <c r="N2844" s="561"/>
      <c r="O2844" s="561"/>
      <c r="P2844" s="561"/>
      <c r="Q2844" s="561"/>
      <c r="R2844" s="561"/>
      <c r="S2844" s="561"/>
      <c r="T2844" s="561"/>
      <c r="U2844" s="561"/>
      <c r="V2844" s="561"/>
      <c r="W2844" s="561"/>
      <c r="X2844" s="561"/>
      <c r="Y2844" s="561"/>
      <c r="Z2844" s="561"/>
      <c r="AA2844" s="561"/>
      <c r="AB2844" s="561"/>
      <c r="AC2844" s="561"/>
      <c r="AD2844" s="561"/>
      <c r="AE2844" s="561"/>
      <c r="AF2844" s="561"/>
      <c r="AG2844" s="561">
        <v>1090.1092867</v>
      </c>
      <c r="AH2844" s="561">
        <v>1782</v>
      </c>
      <c r="AI2844" s="290" t="s">
        <v>310</v>
      </c>
      <c r="AJ2844" s="290" t="s">
        <v>366</v>
      </c>
    </row>
    <row r="2845" spans="2:36" x14ac:dyDescent="0.25">
      <c r="B2845" s="554">
        <v>263</v>
      </c>
      <c r="C2845" s="555"/>
      <c r="D2845" s="556"/>
      <c r="E2845" s="290" t="s">
        <v>1003</v>
      </c>
      <c r="F2845" s="290" t="s">
        <v>1013</v>
      </c>
      <c r="G2845" s="290" t="s">
        <v>1005</v>
      </c>
      <c r="H2845" s="183" t="str">
        <f>INDEX(Sector!$D$57:$D$776,MATCH('Energy consumption (raw)'!F2845,Sector!$C$57:$C$776,FALSE))</f>
        <v>Retail in supermarkets, commercial centers</v>
      </c>
      <c r="I2845" s="183" t="str">
        <f>IF(G2845=Sector!$B$50,Sector!$B$50,IF(G2845=Sector!$B$51,Sector!$B$51,IF(G2845=Sector!$B$53,Sector!$B$53,INDEX(Sector!$E$57:$E$776,MATCH('Energy consumption (raw)'!F2845,Sector!$C$57:$C$776,FALSE)))))</f>
        <v>Buildings</v>
      </c>
      <c r="J2845" s="561"/>
      <c r="K2845" s="561">
        <v>10131113</v>
      </c>
      <c r="L2845" s="561"/>
      <c r="M2845" s="561"/>
      <c r="N2845" s="561"/>
      <c r="O2845" s="561"/>
      <c r="P2845" s="561"/>
      <c r="Q2845" s="561"/>
      <c r="R2845" s="561">
        <v>8</v>
      </c>
      <c r="S2845" s="561"/>
      <c r="T2845" s="561"/>
      <c r="U2845" s="561"/>
      <c r="V2845" s="561"/>
      <c r="W2845" s="561"/>
      <c r="X2845" s="561"/>
      <c r="Y2845" s="561"/>
      <c r="Z2845" s="561"/>
      <c r="AA2845" s="561"/>
      <c r="AB2845" s="561"/>
      <c r="AC2845" s="561"/>
      <c r="AD2845" s="561"/>
      <c r="AE2845" s="561"/>
      <c r="AF2845" s="561"/>
      <c r="AG2845" s="561">
        <v>1571.3907359000002</v>
      </c>
      <c r="AH2845" s="561">
        <v>1821</v>
      </c>
      <c r="AI2845" s="290" t="s">
        <v>310</v>
      </c>
      <c r="AJ2845" s="290" t="s">
        <v>366</v>
      </c>
    </row>
    <row r="2846" spans="2:36" x14ac:dyDescent="0.25">
      <c r="B2846" s="554">
        <v>264</v>
      </c>
      <c r="C2846" s="555"/>
      <c r="D2846" s="556"/>
      <c r="E2846" s="290" t="s">
        <v>1003</v>
      </c>
      <c r="F2846" s="290" t="s">
        <v>1010</v>
      </c>
      <c r="G2846" s="290" t="s">
        <v>1005</v>
      </c>
      <c r="H2846" s="183" t="str">
        <f>INDEX(Sector!$D$57:$D$776,MATCH('Energy consumption (raw)'!F2846,Sector!$C$57:$C$776,FALSE))</f>
        <v>Hotel</v>
      </c>
      <c r="I2846" s="183" t="str">
        <f>IF(G2846=Sector!$B$50,Sector!$B$50,IF(G2846=Sector!$B$51,Sector!$B$51,IF(G2846=Sector!$B$53,Sector!$B$53,INDEX(Sector!$E$57:$E$776,MATCH('Energy consumption (raw)'!F2846,Sector!$C$57:$C$776,FALSE)))))</f>
        <v>Buildings</v>
      </c>
      <c r="J2846" s="561">
        <v>6920003</v>
      </c>
      <c r="K2846" s="561">
        <v>6902101</v>
      </c>
      <c r="L2846" s="561"/>
      <c r="M2846" s="561"/>
      <c r="N2846" s="561"/>
      <c r="O2846" s="561"/>
      <c r="P2846" s="561"/>
      <c r="Q2846" s="561"/>
      <c r="R2846" s="561"/>
      <c r="S2846" s="561"/>
      <c r="T2846" s="561"/>
      <c r="U2846" s="561"/>
      <c r="V2846" s="561"/>
      <c r="W2846" s="561"/>
      <c r="X2846" s="561"/>
      <c r="Y2846" s="561">
        <v>65.42</v>
      </c>
      <c r="Z2846" s="561"/>
      <c r="AA2846" s="561"/>
      <c r="AB2846" s="561"/>
      <c r="AC2846" s="561"/>
      <c r="AD2846" s="561"/>
      <c r="AE2846" s="561"/>
      <c r="AF2846" s="561"/>
      <c r="AG2846" s="561">
        <v>1136.3019843000002</v>
      </c>
      <c r="AH2846" s="561">
        <v>1421</v>
      </c>
      <c r="AI2846" s="290" t="s">
        <v>310</v>
      </c>
      <c r="AJ2846" s="290" t="s">
        <v>366</v>
      </c>
    </row>
    <row r="2847" spans="2:36" x14ac:dyDescent="0.25">
      <c r="B2847" s="554">
        <v>265</v>
      </c>
      <c r="C2847" s="555"/>
      <c r="D2847" s="556"/>
      <c r="E2847" s="290" t="s">
        <v>1003</v>
      </c>
      <c r="F2847" s="290" t="s">
        <v>1010</v>
      </c>
      <c r="G2847" s="290" t="s">
        <v>1005</v>
      </c>
      <c r="H2847" s="183" t="str">
        <f>INDEX(Sector!$D$57:$D$776,MATCH('Energy consumption (raw)'!F2847,Sector!$C$57:$C$776,FALSE))</f>
        <v>Hotel</v>
      </c>
      <c r="I2847" s="183" t="str">
        <f>IF(G2847=Sector!$B$50,Sector!$B$50,IF(G2847=Sector!$B$51,Sector!$B$51,IF(G2847=Sector!$B$53,Sector!$B$53,INDEX(Sector!$E$57:$E$776,MATCH('Energy consumption (raw)'!F2847,Sector!$C$57:$C$776,FALSE)))))</f>
        <v>Buildings</v>
      </c>
      <c r="J2847" s="561">
        <v>8503363</v>
      </c>
      <c r="K2847" s="561">
        <v>8464028</v>
      </c>
      <c r="L2847" s="561"/>
      <c r="M2847" s="561"/>
      <c r="N2847" s="561"/>
      <c r="O2847" s="561"/>
      <c r="P2847" s="561"/>
      <c r="Q2847" s="561"/>
      <c r="R2847" s="561"/>
      <c r="S2847" s="561"/>
      <c r="T2847" s="561"/>
      <c r="U2847" s="561"/>
      <c r="V2847" s="561"/>
      <c r="W2847" s="561"/>
      <c r="X2847" s="561"/>
      <c r="Y2847" s="561">
        <v>34</v>
      </c>
      <c r="Z2847" s="561"/>
      <c r="AA2847" s="561"/>
      <c r="AB2847" s="561"/>
      <c r="AC2847" s="561"/>
      <c r="AD2847" s="561"/>
      <c r="AE2847" s="561"/>
      <c r="AF2847" s="561"/>
      <c r="AG2847" s="561">
        <v>1343.0595204000001</v>
      </c>
      <c r="AH2847" s="561">
        <v>1354</v>
      </c>
      <c r="AI2847" s="290" t="s">
        <v>310</v>
      </c>
      <c r="AJ2847" s="290" t="s">
        <v>366</v>
      </c>
    </row>
    <row r="2848" spans="2:36" x14ac:dyDescent="0.25">
      <c r="B2848" s="554">
        <v>266</v>
      </c>
      <c r="C2848" s="555"/>
      <c r="D2848" s="556"/>
      <c r="E2848" s="290" t="s">
        <v>1003</v>
      </c>
      <c r="F2848" s="290" t="s">
        <v>338</v>
      </c>
      <c r="G2848" s="290" t="s">
        <v>1005</v>
      </c>
      <c r="H2848" s="183" t="str">
        <f>INDEX(Sector!$D$57:$D$776,MATCH('Energy consumption (raw)'!F2848,Sector!$C$57:$C$776,FALSE))</f>
        <v>Trading in real estate, land use rights belonging to owners, users or renters</v>
      </c>
      <c r="I2848" s="183" t="str">
        <f>IF(G2848=Sector!$B$50,Sector!$B$50,IF(G2848=Sector!$B$51,Sector!$B$51,IF(G2848=Sector!$B$53,Sector!$B$53,INDEX(Sector!$E$57:$E$776,MATCH('Energy consumption (raw)'!F2848,Sector!$C$57:$C$776,FALSE)))))</f>
        <v>Buildings</v>
      </c>
      <c r="J2848" s="561">
        <v>8482046</v>
      </c>
      <c r="K2848" s="561">
        <v>13969377</v>
      </c>
      <c r="L2848" s="561"/>
      <c r="M2848" s="561"/>
      <c r="N2848" s="561"/>
      <c r="O2848" s="561"/>
      <c r="P2848" s="561"/>
      <c r="Q2848" s="561"/>
      <c r="R2848" s="561">
        <v>4.16</v>
      </c>
      <c r="S2848" s="561"/>
      <c r="T2848" s="561"/>
      <c r="U2848" s="561"/>
      <c r="V2848" s="561"/>
      <c r="W2848" s="561"/>
      <c r="X2848" s="561">
        <v>5.711E-5</v>
      </c>
      <c r="Y2848" s="561"/>
      <c r="Z2848" s="561"/>
      <c r="AA2848" s="561"/>
      <c r="AB2848" s="561"/>
      <c r="AC2848" s="561"/>
      <c r="AD2848" s="561"/>
      <c r="AE2848" s="561"/>
      <c r="AF2848" s="561"/>
      <c r="AG2848" s="561">
        <v>2159.7694701</v>
      </c>
      <c r="AH2848" s="561">
        <v>3040</v>
      </c>
      <c r="AI2848" s="290" t="s">
        <v>310</v>
      </c>
      <c r="AJ2848" s="290" t="s">
        <v>366</v>
      </c>
    </row>
    <row r="2849" spans="2:36" x14ac:dyDescent="0.25">
      <c r="B2849" s="554">
        <v>267</v>
      </c>
      <c r="C2849" s="555"/>
      <c r="D2849" s="556"/>
      <c r="E2849" s="290" t="s">
        <v>1003</v>
      </c>
      <c r="F2849" s="290" t="s">
        <v>1010</v>
      </c>
      <c r="G2849" s="290" t="s">
        <v>1005</v>
      </c>
      <c r="H2849" s="183" t="str">
        <f>INDEX(Sector!$D$57:$D$776,MATCH('Energy consumption (raw)'!F2849,Sector!$C$57:$C$776,FALSE))</f>
        <v>Hotel</v>
      </c>
      <c r="I2849" s="183" t="str">
        <f>IF(G2849=Sector!$B$50,Sector!$B$50,IF(G2849=Sector!$B$51,Sector!$B$51,IF(G2849=Sector!$B$53,Sector!$B$53,INDEX(Sector!$E$57:$E$776,MATCH('Energy consumption (raw)'!F2849,Sector!$C$57:$C$776,FALSE)))))</f>
        <v>Buildings</v>
      </c>
      <c r="J2849" s="561">
        <v>7784594</v>
      </c>
      <c r="K2849" s="561">
        <v>7311806</v>
      </c>
      <c r="L2849" s="561"/>
      <c r="M2849" s="561"/>
      <c r="N2849" s="561"/>
      <c r="O2849" s="561"/>
      <c r="P2849" s="561"/>
      <c r="Q2849" s="561"/>
      <c r="R2849" s="561"/>
      <c r="S2849" s="561"/>
      <c r="T2849" s="561"/>
      <c r="U2849" s="561"/>
      <c r="V2849" s="561"/>
      <c r="W2849" s="561"/>
      <c r="X2849" s="561"/>
      <c r="Y2849" s="561"/>
      <c r="Z2849" s="561"/>
      <c r="AA2849" s="561"/>
      <c r="AB2849" s="561"/>
      <c r="AC2849" s="561"/>
      <c r="AD2849" s="561"/>
      <c r="AE2849" s="561"/>
      <c r="AF2849" s="561"/>
      <c r="AG2849" s="561">
        <v>1128.2116658</v>
      </c>
      <c r="AH2849" s="561">
        <v>1704</v>
      </c>
      <c r="AI2849" s="290" t="s">
        <v>310</v>
      </c>
      <c r="AJ2849" s="290" t="s">
        <v>366</v>
      </c>
    </row>
    <row r="2850" spans="2:36" x14ac:dyDescent="0.25">
      <c r="B2850" s="554">
        <v>268</v>
      </c>
      <c r="C2850" s="555"/>
      <c r="D2850" s="556"/>
      <c r="E2850" s="290" t="s">
        <v>1003</v>
      </c>
      <c r="F2850" s="290" t="s">
        <v>338</v>
      </c>
      <c r="G2850" s="290" t="s">
        <v>1005</v>
      </c>
      <c r="H2850" s="183" t="str">
        <f>INDEX(Sector!$D$57:$D$776,MATCH('Energy consumption (raw)'!F2850,Sector!$C$57:$C$776,FALSE))</f>
        <v>Trading in real estate, land use rights belonging to owners, users or renters</v>
      </c>
      <c r="I2850" s="183" t="str">
        <f>IF(G2850=Sector!$B$50,Sector!$B$50,IF(G2850=Sector!$B$51,Sector!$B$51,IF(G2850=Sector!$B$53,Sector!$B$53,INDEX(Sector!$E$57:$E$776,MATCH('Energy consumption (raw)'!F2850,Sector!$C$57:$C$776,FALSE)))))</f>
        <v>Buildings</v>
      </c>
      <c r="J2850" s="561">
        <v>9058877</v>
      </c>
      <c r="K2850" s="561">
        <v>8788488</v>
      </c>
      <c r="L2850" s="561"/>
      <c r="M2850" s="561"/>
      <c r="N2850" s="561"/>
      <c r="O2850" s="561"/>
      <c r="P2850" s="561"/>
      <c r="Q2850" s="561"/>
      <c r="R2850" s="561"/>
      <c r="S2850" s="561"/>
      <c r="T2850" s="561"/>
      <c r="U2850" s="561"/>
      <c r="V2850" s="561"/>
      <c r="W2850" s="561"/>
      <c r="X2850" s="561"/>
      <c r="Y2850" s="561"/>
      <c r="Z2850" s="561"/>
      <c r="AA2850" s="561"/>
      <c r="AB2850" s="561"/>
      <c r="AC2850" s="561"/>
      <c r="AD2850" s="561"/>
      <c r="AE2850" s="561"/>
      <c r="AF2850" s="561"/>
      <c r="AG2850" s="561">
        <v>1356.0636984</v>
      </c>
      <c r="AH2850" s="561">
        <v>1567</v>
      </c>
      <c r="AI2850" s="290" t="s">
        <v>310</v>
      </c>
      <c r="AJ2850" s="290" t="s">
        <v>366</v>
      </c>
    </row>
    <row r="2851" spans="2:36" x14ac:dyDescent="0.25">
      <c r="B2851" s="554">
        <v>269</v>
      </c>
      <c r="C2851" s="555"/>
      <c r="D2851" s="556"/>
      <c r="E2851" s="290" t="s">
        <v>1003</v>
      </c>
      <c r="F2851" s="559" t="s">
        <v>984</v>
      </c>
      <c r="G2851" s="290" t="s">
        <v>1005</v>
      </c>
      <c r="H2851" s="183" t="str">
        <f>INDEX(Sector!$D$57:$D$776,MATCH('Energy consumption (raw)'!F2851,Sector!$C$57:$C$776,FALSE))</f>
        <v>Activities of Hospitals</v>
      </c>
      <c r="I2851" s="183" t="str">
        <f>IF(G2851=Sector!$B$50,Sector!$B$50,IF(G2851=Sector!$B$51,Sector!$B$51,IF(G2851=Sector!$B$53,Sector!$B$53,INDEX(Sector!$E$57:$E$776,MATCH('Energy consumption (raw)'!F2851,Sector!$C$57:$C$776,FALSE)))))</f>
        <v>Buildings</v>
      </c>
      <c r="J2851" s="561">
        <v>4529205</v>
      </c>
      <c r="K2851" s="561">
        <v>9303181</v>
      </c>
      <c r="L2851" s="561"/>
      <c r="M2851" s="561"/>
      <c r="N2851" s="561"/>
      <c r="O2851" s="561"/>
      <c r="P2851" s="561"/>
      <c r="Q2851" s="561"/>
      <c r="R2851" s="561"/>
      <c r="S2851" s="561"/>
      <c r="T2851" s="561"/>
      <c r="U2851" s="561"/>
      <c r="V2851" s="561">
        <v>12.57</v>
      </c>
      <c r="W2851" s="561"/>
      <c r="X2851" s="561"/>
      <c r="Y2851" s="561"/>
      <c r="Z2851" s="561"/>
      <c r="AA2851" s="561"/>
      <c r="AB2851" s="561"/>
      <c r="AC2851" s="561"/>
      <c r="AD2851" s="561"/>
      <c r="AE2851" s="561"/>
      <c r="AF2851" s="561"/>
      <c r="AG2851" s="561">
        <v>1448.6793283</v>
      </c>
      <c r="AH2851" s="561">
        <v>1379</v>
      </c>
      <c r="AI2851" s="290" t="s">
        <v>310</v>
      </c>
      <c r="AJ2851" s="290" t="s">
        <v>366</v>
      </c>
    </row>
    <row r="2852" spans="2:36" x14ac:dyDescent="0.25">
      <c r="B2852" s="554">
        <v>270</v>
      </c>
      <c r="C2852" s="555"/>
      <c r="D2852" s="556"/>
      <c r="E2852" s="290" t="s">
        <v>1003</v>
      </c>
      <c r="F2852" s="290" t="s">
        <v>597</v>
      </c>
      <c r="G2852" s="290" t="s">
        <v>1005</v>
      </c>
      <c r="H2852" s="183" t="str">
        <f>INDEX(Sector!$D$57:$D$776,MATCH('Energy consumption (raw)'!F2852,Sector!$C$57:$C$776,FALSE))</f>
        <v>Producing non-alcoholic beverages, mineral water</v>
      </c>
      <c r="I2852" s="183" t="str">
        <f>IF(G2852=Sector!$B$50,Sector!$B$50,IF(G2852=Sector!$B$51,Sector!$B$51,IF(G2852=Sector!$B$53,Sector!$B$53,INDEX(Sector!$E$57:$E$776,MATCH('Energy consumption (raw)'!F2852,Sector!$C$57:$C$776,FALSE)))))</f>
        <v>Buildings</v>
      </c>
      <c r="J2852" s="561"/>
      <c r="K2852" s="561">
        <v>7586169</v>
      </c>
      <c r="L2852" s="561"/>
      <c r="M2852" s="561"/>
      <c r="N2852" s="561"/>
      <c r="O2852" s="561"/>
      <c r="P2852" s="561"/>
      <c r="Q2852" s="561"/>
      <c r="R2852" s="561"/>
      <c r="S2852" s="561"/>
      <c r="T2852" s="561"/>
      <c r="U2852" s="561"/>
      <c r="V2852" s="561"/>
      <c r="W2852" s="561"/>
      <c r="X2852" s="561"/>
      <c r="Y2852" s="561"/>
      <c r="Z2852" s="561"/>
      <c r="AA2852" s="561"/>
      <c r="AB2852" s="561"/>
      <c r="AC2852" s="561"/>
      <c r="AD2852" s="561"/>
      <c r="AE2852" s="561"/>
      <c r="AF2852" s="561"/>
      <c r="AG2852" s="561">
        <v>1170.5458767</v>
      </c>
      <c r="AH2852" s="561">
        <v>1614</v>
      </c>
      <c r="AI2852" s="290" t="s">
        <v>310</v>
      </c>
      <c r="AJ2852" s="290" t="s">
        <v>366</v>
      </c>
    </row>
    <row r="2853" spans="2:36" x14ac:dyDescent="0.25">
      <c r="B2853" s="554">
        <v>271</v>
      </c>
      <c r="C2853" s="555"/>
      <c r="D2853" s="556"/>
      <c r="E2853" s="290" t="s">
        <v>1003</v>
      </c>
      <c r="F2853" s="290" t="s">
        <v>338</v>
      </c>
      <c r="G2853" s="290" t="s">
        <v>1005</v>
      </c>
      <c r="H2853" s="183" t="str">
        <f>INDEX(Sector!$D$57:$D$776,MATCH('Energy consumption (raw)'!F2853,Sector!$C$57:$C$776,FALSE))</f>
        <v>Trading in real estate, land use rights belonging to owners, users or renters</v>
      </c>
      <c r="I2853" s="183" t="str">
        <f>IF(G2853=Sector!$B$50,Sector!$B$50,IF(G2853=Sector!$B$51,Sector!$B$51,IF(G2853=Sector!$B$53,Sector!$B$53,INDEX(Sector!$E$57:$E$776,MATCH('Energy consumption (raw)'!F2853,Sector!$C$57:$C$776,FALSE)))))</f>
        <v>Buildings</v>
      </c>
      <c r="J2853" s="561"/>
      <c r="K2853" s="561">
        <v>8719591</v>
      </c>
      <c r="L2853" s="561"/>
      <c r="M2853" s="561"/>
      <c r="N2853" s="561"/>
      <c r="O2853" s="561"/>
      <c r="P2853" s="561"/>
      <c r="Q2853" s="561"/>
      <c r="R2853" s="561"/>
      <c r="S2853" s="561"/>
      <c r="T2853" s="561"/>
      <c r="U2853" s="561"/>
      <c r="V2853" s="561"/>
      <c r="W2853" s="561"/>
      <c r="X2853" s="561"/>
      <c r="Y2853" s="561"/>
      <c r="Z2853" s="561"/>
      <c r="AA2853" s="561"/>
      <c r="AB2853" s="561"/>
      <c r="AC2853" s="561"/>
      <c r="AD2853" s="561"/>
      <c r="AE2853" s="561"/>
      <c r="AF2853" s="561"/>
      <c r="AG2853" s="561">
        <v>1345.4328913000002</v>
      </c>
      <c r="AH2853" s="561">
        <v>1433</v>
      </c>
      <c r="AI2853" s="290" t="s">
        <v>310</v>
      </c>
      <c r="AJ2853" s="290" t="s">
        <v>366</v>
      </c>
    </row>
    <row r="2854" spans="2:36" x14ac:dyDescent="0.25">
      <c r="B2854" s="554">
        <v>272</v>
      </c>
      <c r="C2854" s="555"/>
      <c r="D2854" s="556"/>
      <c r="E2854" s="290" t="s">
        <v>1003</v>
      </c>
      <c r="F2854" s="290" t="s">
        <v>338</v>
      </c>
      <c r="G2854" s="290" t="s">
        <v>1005</v>
      </c>
      <c r="H2854" s="183" t="str">
        <f>INDEX(Sector!$D$57:$D$776,MATCH('Energy consumption (raw)'!F2854,Sector!$C$57:$C$776,FALSE))</f>
        <v>Trading in real estate, land use rights belonging to owners, users or renters</v>
      </c>
      <c r="I2854" s="183" t="str">
        <f>IF(G2854=Sector!$B$50,Sector!$B$50,IF(G2854=Sector!$B$51,Sector!$B$51,IF(G2854=Sector!$B$53,Sector!$B$53,INDEX(Sector!$E$57:$E$776,MATCH('Energy consumption (raw)'!F2854,Sector!$C$57:$C$776,FALSE)))))</f>
        <v>Buildings</v>
      </c>
      <c r="J2854" s="561">
        <v>7381149</v>
      </c>
      <c r="K2854" s="561">
        <v>7381149</v>
      </c>
      <c r="L2854" s="561"/>
      <c r="M2854" s="561"/>
      <c r="N2854" s="561"/>
      <c r="O2854" s="561"/>
      <c r="P2854" s="561"/>
      <c r="Q2854" s="561"/>
      <c r="R2854" s="561"/>
      <c r="S2854" s="561"/>
      <c r="T2854" s="561"/>
      <c r="U2854" s="561"/>
      <c r="V2854" s="561"/>
      <c r="W2854" s="561"/>
      <c r="X2854" s="561"/>
      <c r="Y2854" s="561"/>
      <c r="Z2854" s="561"/>
      <c r="AA2854" s="561"/>
      <c r="AB2854" s="561"/>
      <c r="AC2854" s="561"/>
      <c r="AD2854" s="561"/>
      <c r="AE2854" s="561"/>
      <c r="AF2854" s="561"/>
      <c r="AG2854" s="561">
        <v>1138.9112907000001</v>
      </c>
      <c r="AH2854" s="561">
        <v>1405</v>
      </c>
      <c r="AI2854" s="290" t="s">
        <v>310</v>
      </c>
      <c r="AJ2854" s="290" t="s">
        <v>366</v>
      </c>
    </row>
    <row r="2855" spans="2:36" x14ac:dyDescent="0.25">
      <c r="B2855" s="554">
        <v>273</v>
      </c>
      <c r="C2855" s="555"/>
      <c r="D2855" s="556"/>
      <c r="E2855" s="290" t="s">
        <v>1003</v>
      </c>
      <c r="F2855" s="290" t="s">
        <v>1061</v>
      </c>
      <c r="G2855" s="290" t="s">
        <v>1005</v>
      </c>
      <c r="H2855" s="183" t="str">
        <f>INDEX(Sector!$D$57:$D$776,MATCH('Energy consumption (raw)'!F2855,Sector!$C$57:$C$776,FALSE))</f>
        <v>Business services</v>
      </c>
      <c r="I2855" s="183" t="str">
        <f>IF(G2855=Sector!$B$50,Sector!$B$50,IF(G2855=Sector!$B$51,Sector!$B$51,IF(G2855=Sector!$B$53,Sector!$B$53,INDEX(Sector!$E$57:$E$776,MATCH('Energy consumption (raw)'!F2855,Sector!$C$57:$C$776,FALSE)))))</f>
        <v>Buildings</v>
      </c>
      <c r="J2855" s="561">
        <v>5369194</v>
      </c>
      <c r="K2855" s="561">
        <v>5369194</v>
      </c>
      <c r="L2855" s="561"/>
      <c r="M2855" s="561"/>
      <c r="N2855" s="561"/>
      <c r="O2855" s="561"/>
      <c r="P2855" s="561"/>
      <c r="Q2855" s="561"/>
      <c r="R2855" s="561">
        <v>2.37</v>
      </c>
      <c r="S2855" s="561"/>
      <c r="T2855" s="561"/>
      <c r="U2855" s="561"/>
      <c r="V2855" s="561"/>
      <c r="W2855" s="561"/>
      <c r="X2855" s="561"/>
      <c r="Y2855" s="561"/>
      <c r="Z2855" s="561"/>
      <c r="AA2855" s="561"/>
      <c r="AB2855" s="561"/>
      <c r="AC2855" s="561"/>
      <c r="AD2855" s="561"/>
      <c r="AE2855" s="561"/>
      <c r="AF2855" s="561"/>
      <c r="AG2855" s="561">
        <v>830.88403420000009</v>
      </c>
      <c r="AH2855" s="561">
        <v>885</v>
      </c>
      <c r="AI2855" s="290" t="s">
        <v>310</v>
      </c>
      <c r="AJ2855" s="290" t="s">
        <v>366</v>
      </c>
    </row>
    <row r="2856" spans="2:36" x14ac:dyDescent="0.25">
      <c r="B2856" s="554">
        <v>274</v>
      </c>
      <c r="C2856" s="555"/>
      <c r="D2856" s="556"/>
      <c r="E2856" s="290" t="s">
        <v>1003</v>
      </c>
      <c r="F2856" s="290" t="s">
        <v>1071</v>
      </c>
      <c r="G2856" s="290" t="s">
        <v>1005</v>
      </c>
      <c r="H2856" s="183" t="str">
        <f>INDEX(Sector!$D$57:$D$776,MATCH('Energy consumption (raw)'!F2856,Sector!$C$57:$C$776,FALSE))</f>
        <v>Wholesale of spare parts and accessories for automobiles and other motor vehicles</v>
      </c>
      <c r="I2856" s="183" t="str">
        <f>IF(G2856=Sector!$B$50,Sector!$B$50,IF(G2856=Sector!$B$51,Sector!$B$51,IF(G2856=Sector!$B$53,Sector!$B$53,INDEX(Sector!$E$57:$E$776,MATCH('Energy consumption (raw)'!F2856,Sector!$C$57:$C$776,FALSE)))))</f>
        <v>Buildings</v>
      </c>
      <c r="J2856" s="561">
        <v>7002646</v>
      </c>
      <c r="K2856" s="561">
        <v>10219229</v>
      </c>
      <c r="L2856" s="561"/>
      <c r="M2856" s="561"/>
      <c r="N2856" s="561"/>
      <c r="O2856" s="561"/>
      <c r="P2856" s="561"/>
      <c r="Q2856" s="561"/>
      <c r="R2856" s="561"/>
      <c r="S2856" s="561"/>
      <c r="T2856" s="561"/>
      <c r="U2856" s="561"/>
      <c r="V2856" s="561"/>
      <c r="W2856" s="561"/>
      <c r="X2856" s="561"/>
      <c r="Y2856" s="561"/>
      <c r="Z2856" s="561"/>
      <c r="AA2856" s="561"/>
      <c r="AB2856" s="561"/>
      <c r="AC2856" s="561"/>
      <c r="AD2856" s="561"/>
      <c r="AE2856" s="561"/>
      <c r="AF2856" s="561"/>
      <c r="AG2856" s="561">
        <v>1576.8270347</v>
      </c>
      <c r="AH2856" s="561">
        <v>2095</v>
      </c>
      <c r="AI2856" s="290" t="s">
        <v>310</v>
      </c>
      <c r="AJ2856" s="290" t="s">
        <v>366</v>
      </c>
    </row>
    <row r="2857" spans="2:36" x14ac:dyDescent="0.25">
      <c r="B2857" s="554">
        <v>275</v>
      </c>
      <c r="C2857" s="555"/>
      <c r="D2857" s="556"/>
      <c r="E2857" s="290" t="s">
        <v>1003</v>
      </c>
      <c r="F2857" s="290" t="s">
        <v>602</v>
      </c>
      <c r="G2857" s="290" t="s">
        <v>1005</v>
      </c>
      <c r="H2857" s="183" t="str">
        <f>INDEX(Sector!$D$57:$D$776,MATCH('Energy consumption (raw)'!F2857,Sector!$C$57:$C$776,FALSE))</f>
        <v>Other food wholesale</v>
      </c>
      <c r="I2857" s="183" t="str">
        <f>IF(G2857=Sector!$B$50,Sector!$B$50,IF(G2857=Sector!$B$51,Sector!$B$51,IF(G2857=Sector!$B$53,Sector!$B$53,INDEX(Sector!$E$57:$E$776,MATCH('Energy consumption (raw)'!F2857,Sector!$C$57:$C$776,FALSE)))))</f>
        <v>Buildings</v>
      </c>
      <c r="J2857" s="561">
        <v>8036474</v>
      </c>
      <c r="K2857" s="561">
        <v>8036474</v>
      </c>
      <c r="L2857" s="561"/>
      <c r="M2857" s="561"/>
      <c r="N2857" s="561"/>
      <c r="O2857" s="561"/>
      <c r="P2857" s="561"/>
      <c r="Q2857" s="561"/>
      <c r="R2857" s="561"/>
      <c r="S2857" s="561"/>
      <c r="T2857" s="561"/>
      <c r="U2857" s="561"/>
      <c r="V2857" s="561"/>
      <c r="W2857" s="561"/>
      <c r="X2857" s="561"/>
      <c r="Y2857" s="561"/>
      <c r="Z2857" s="561"/>
      <c r="AA2857" s="561"/>
      <c r="AB2857" s="561"/>
      <c r="AC2857" s="561"/>
      <c r="AD2857" s="561"/>
      <c r="AE2857" s="561"/>
      <c r="AF2857" s="561"/>
      <c r="AG2857" s="561">
        <v>1240.0279382000001</v>
      </c>
      <c r="AH2857" s="561">
        <v>1326</v>
      </c>
      <c r="AI2857" s="290" t="s">
        <v>310</v>
      </c>
      <c r="AJ2857" s="290" t="s">
        <v>366</v>
      </c>
    </row>
    <row r="2858" spans="2:36" x14ac:dyDescent="0.25">
      <c r="B2858" s="554">
        <v>276</v>
      </c>
      <c r="C2858" s="555"/>
      <c r="D2858" s="556"/>
      <c r="E2858" s="290" t="s">
        <v>1003</v>
      </c>
      <c r="F2858" s="290" t="s">
        <v>1010</v>
      </c>
      <c r="G2858" s="290" t="s">
        <v>1005</v>
      </c>
      <c r="H2858" s="183" t="str">
        <f>INDEX(Sector!$D$57:$D$776,MATCH('Energy consumption (raw)'!F2858,Sector!$C$57:$C$776,FALSE))</f>
        <v>Hotel</v>
      </c>
      <c r="I2858" s="183" t="str">
        <f>IF(G2858=Sector!$B$50,Sector!$B$50,IF(G2858=Sector!$B$51,Sector!$B$51,IF(G2858=Sector!$B$53,Sector!$B$53,INDEX(Sector!$E$57:$E$776,MATCH('Energy consumption (raw)'!F2858,Sector!$C$57:$C$776,FALSE)))))</f>
        <v>Buildings</v>
      </c>
      <c r="J2858" s="561">
        <v>6085696</v>
      </c>
      <c r="K2858" s="561">
        <v>5656017</v>
      </c>
      <c r="L2858" s="561"/>
      <c r="M2858" s="561"/>
      <c r="N2858" s="561"/>
      <c r="O2858" s="561"/>
      <c r="P2858" s="561"/>
      <c r="Q2858" s="561"/>
      <c r="R2858" s="561"/>
      <c r="S2858" s="561"/>
      <c r="T2858" s="561"/>
      <c r="U2858" s="561"/>
      <c r="V2858" s="561"/>
      <c r="W2858" s="561"/>
      <c r="X2858" s="561"/>
      <c r="Y2858" s="561"/>
      <c r="Z2858" s="561"/>
      <c r="AA2858" s="561"/>
      <c r="AB2858" s="561"/>
      <c r="AC2858" s="561"/>
      <c r="AD2858" s="561"/>
      <c r="AE2858" s="561"/>
      <c r="AF2858" s="561"/>
      <c r="AG2858" s="561">
        <v>872.7234231000001</v>
      </c>
      <c r="AH2858" s="561">
        <v>1281</v>
      </c>
      <c r="AI2858" s="290" t="s">
        <v>310</v>
      </c>
      <c r="AJ2858" s="290" t="s">
        <v>366</v>
      </c>
    </row>
    <row r="2859" spans="2:36" x14ac:dyDescent="0.25">
      <c r="B2859" s="554">
        <v>277</v>
      </c>
      <c r="C2859" s="555"/>
      <c r="D2859" s="556"/>
      <c r="E2859" s="290" t="s">
        <v>1003</v>
      </c>
      <c r="F2859" s="290" t="s">
        <v>984</v>
      </c>
      <c r="G2859" s="290" t="s">
        <v>1005</v>
      </c>
      <c r="H2859" s="183" t="str">
        <f>INDEX(Sector!$D$57:$D$776,MATCH('Energy consumption (raw)'!F2859,Sector!$C$57:$C$776,FALSE))</f>
        <v>Activities of Hospitals</v>
      </c>
      <c r="I2859" s="183" t="str">
        <f>IF(G2859=Sector!$B$50,Sector!$B$50,IF(G2859=Sector!$B$51,Sector!$B$51,IF(G2859=Sector!$B$53,Sector!$B$53,INDEX(Sector!$E$57:$E$776,MATCH('Energy consumption (raw)'!F2859,Sector!$C$57:$C$776,FALSE)))))</f>
        <v>Buildings</v>
      </c>
      <c r="J2859" s="561"/>
      <c r="K2859" s="561">
        <v>15278501</v>
      </c>
      <c r="L2859" s="561"/>
      <c r="M2859" s="561"/>
      <c r="N2859" s="561"/>
      <c r="O2859" s="561"/>
      <c r="P2859" s="561"/>
      <c r="Q2859" s="561"/>
      <c r="R2859" s="561"/>
      <c r="S2859" s="561"/>
      <c r="T2859" s="561"/>
      <c r="U2859" s="561"/>
      <c r="V2859" s="561"/>
      <c r="W2859" s="561"/>
      <c r="X2859" s="561"/>
      <c r="Y2859" s="561"/>
      <c r="Z2859" s="561"/>
      <c r="AA2859" s="561"/>
      <c r="AB2859" s="561"/>
      <c r="AC2859" s="561"/>
      <c r="AD2859" s="561"/>
      <c r="AE2859" s="561"/>
      <c r="AF2859" s="561"/>
      <c r="AG2859" s="561">
        <v>2357.4727043000003</v>
      </c>
      <c r="AH2859" s="561">
        <v>1682</v>
      </c>
      <c r="AI2859" s="290" t="s">
        <v>310</v>
      </c>
      <c r="AJ2859" s="290" t="s">
        <v>366</v>
      </c>
    </row>
    <row r="2860" spans="2:36" x14ac:dyDescent="0.25">
      <c r="B2860" s="554">
        <v>278</v>
      </c>
      <c r="C2860" s="555"/>
      <c r="D2860" s="556"/>
      <c r="E2860" s="290" t="s">
        <v>1003</v>
      </c>
      <c r="F2860" s="290" t="s">
        <v>1018</v>
      </c>
      <c r="G2860" s="290" t="s">
        <v>1005</v>
      </c>
      <c r="H2860" s="183" t="str">
        <f>INDEX(Sector!$D$57:$D$776,MATCH('Energy consumption (raw)'!F2860,Sector!$C$57:$C$776,FALSE))</f>
        <v>Activities of the head office</v>
      </c>
      <c r="I2860" s="183" t="str">
        <f>IF(G2860=Sector!$B$50,Sector!$B$50,IF(G2860=Sector!$B$51,Sector!$B$51,IF(G2860=Sector!$B$53,Sector!$B$53,INDEX(Sector!$E$57:$E$776,MATCH('Energy consumption (raw)'!F2860,Sector!$C$57:$C$776,FALSE)))))</f>
        <v>Buildings</v>
      </c>
      <c r="J2860" s="561"/>
      <c r="K2860" s="561">
        <v>14151979</v>
      </c>
      <c r="L2860" s="561"/>
      <c r="M2860" s="561"/>
      <c r="N2860" s="561"/>
      <c r="O2860" s="561"/>
      <c r="P2860" s="561"/>
      <c r="Q2860" s="561"/>
      <c r="R2860" s="561"/>
      <c r="S2860" s="561"/>
      <c r="T2860" s="561"/>
      <c r="U2860" s="561"/>
      <c r="V2860" s="561"/>
      <c r="W2860" s="561"/>
      <c r="X2860" s="561"/>
      <c r="Y2860" s="561"/>
      <c r="Z2860" s="561"/>
      <c r="AA2860" s="561"/>
      <c r="AB2860" s="561"/>
      <c r="AC2860" s="561"/>
      <c r="AD2860" s="561"/>
      <c r="AE2860" s="561"/>
      <c r="AF2860" s="561"/>
      <c r="AG2860" s="561">
        <v>2183.6503597000001</v>
      </c>
      <c r="AH2860" s="561">
        <v>1056</v>
      </c>
      <c r="AI2860" s="290" t="s">
        <v>310</v>
      </c>
      <c r="AJ2860" s="290" t="s">
        <v>366</v>
      </c>
    </row>
    <row r="2861" spans="2:36" x14ac:dyDescent="0.25">
      <c r="B2861" s="554">
        <v>279</v>
      </c>
      <c r="C2861" s="555"/>
      <c r="D2861" s="556"/>
      <c r="E2861" s="290" t="s">
        <v>1003</v>
      </c>
      <c r="F2861" s="290" t="s">
        <v>1010</v>
      </c>
      <c r="G2861" s="290" t="s">
        <v>1005</v>
      </c>
      <c r="H2861" s="183" t="str">
        <f>INDEX(Sector!$D$57:$D$776,MATCH('Energy consumption (raw)'!F2861,Sector!$C$57:$C$776,FALSE))</f>
        <v>Hotel</v>
      </c>
      <c r="I2861" s="183" t="str">
        <f>IF(G2861=Sector!$B$50,Sector!$B$50,IF(G2861=Sector!$B$51,Sector!$B$51,IF(G2861=Sector!$B$53,Sector!$B$53,INDEX(Sector!$E$57:$E$776,MATCH('Energy consumption (raw)'!F2861,Sector!$C$57:$C$776,FALSE)))))</f>
        <v>Buildings</v>
      </c>
      <c r="J2861" s="561">
        <v>7490718</v>
      </c>
      <c r="K2861" s="561">
        <v>7479140</v>
      </c>
      <c r="L2861" s="561"/>
      <c r="M2861" s="561"/>
      <c r="N2861" s="561"/>
      <c r="O2861" s="561"/>
      <c r="P2861" s="561"/>
      <c r="Q2861" s="561"/>
      <c r="R2861" s="561"/>
      <c r="S2861" s="561"/>
      <c r="T2861" s="561"/>
      <c r="U2861" s="561"/>
      <c r="V2861" s="561"/>
      <c r="W2861" s="561"/>
      <c r="X2861" s="561"/>
      <c r="Y2861" s="561"/>
      <c r="Z2861" s="561"/>
      <c r="AA2861" s="561"/>
      <c r="AB2861" s="561"/>
      <c r="AC2861" s="561"/>
      <c r="AD2861" s="561"/>
      <c r="AE2861" s="561"/>
      <c r="AF2861" s="561"/>
      <c r="AG2861" s="561">
        <v>1154.0313020000001</v>
      </c>
      <c r="AH2861" s="561">
        <v>1185</v>
      </c>
      <c r="AI2861" s="290" t="s">
        <v>310</v>
      </c>
      <c r="AJ2861" s="290" t="s">
        <v>366</v>
      </c>
    </row>
    <row r="2862" spans="2:36" x14ac:dyDescent="0.25">
      <c r="B2862" s="554">
        <v>280</v>
      </c>
      <c r="C2862" s="555"/>
      <c r="D2862" s="556"/>
      <c r="E2862" s="290" t="s">
        <v>1003</v>
      </c>
      <c r="F2862" s="290" t="s">
        <v>984</v>
      </c>
      <c r="G2862" s="290" t="s">
        <v>1005</v>
      </c>
      <c r="H2862" s="183" t="str">
        <f>INDEX(Sector!$D$57:$D$776,MATCH('Energy consumption (raw)'!F2862,Sector!$C$57:$C$776,FALSE))</f>
        <v>Activities of Hospitals</v>
      </c>
      <c r="I2862" s="183" t="str">
        <f>IF(G2862=Sector!$B$50,Sector!$B$50,IF(G2862=Sector!$B$51,Sector!$B$51,IF(G2862=Sector!$B$53,Sector!$B$53,INDEX(Sector!$E$57:$E$776,MATCH('Energy consumption (raw)'!F2862,Sector!$C$57:$C$776,FALSE)))))</f>
        <v>Buildings</v>
      </c>
      <c r="J2862" s="561">
        <v>7918357</v>
      </c>
      <c r="K2862" s="561">
        <v>7716461</v>
      </c>
      <c r="L2862" s="561"/>
      <c r="M2862" s="561"/>
      <c r="N2862" s="561"/>
      <c r="O2862" s="561"/>
      <c r="P2862" s="561"/>
      <c r="Q2862" s="561"/>
      <c r="R2862" s="561">
        <v>8</v>
      </c>
      <c r="S2862" s="561"/>
      <c r="T2862" s="561"/>
      <c r="U2862" s="561"/>
      <c r="V2862" s="561"/>
      <c r="W2862" s="561"/>
      <c r="X2862" s="561"/>
      <c r="Y2862" s="561">
        <v>19.8</v>
      </c>
      <c r="Z2862" s="561"/>
      <c r="AA2862" s="561"/>
      <c r="AB2862" s="561"/>
      <c r="AC2862" s="561"/>
      <c r="AD2862" s="561"/>
      <c r="AE2862" s="561"/>
      <c r="AF2862" s="561"/>
      <c r="AG2862" s="561">
        <v>1220.3919323000002</v>
      </c>
      <c r="AH2862" s="561">
        <v>1223</v>
      </c>
      <c r="AI2862" s="290" t="s">
        <v>310</v>
      </c>
      <c r="AJ2862" s="290" t="s">
        <v>366</v>
      </c>
    </row>
    <row r="2863" spans="2:36" x14ac:dyDescent="0.25">
      <c r="B2863" s="554">
        <v>281</v>
      </c>
      <c r="C2863" s="555"/>
      <c r="D2863" s="556"/>
      <c r="E2863" s="290" t="s">
        <v>1003</v>
      </c>
      <c r="F2863" s="290" t="s">
        <v>338</v>
      </c>
      <c r="G2863" s="290" t="s">
        <v>1005</v>
      </c>
      <c r="H2863" s="183" t="str">
        <f>INDEX(Sector!$D$57:$D$776,MATCH('Energy consumption (raw)'!F2863,Sector!$C$57:$C$776,FALSE))</f>
        <v>Trading in real estate, land use rights belonging to owners, users or renters</v>
      </c>
      <c r="I2863" s="183" t="str">
        <f>IF(G2863=Sector!$B$50,Sector!$B$50,IF(G2863=Sector!$B$51,Sector!$B$51,IF(G2863=Sector!$B$53,Sector!$B$53,INDEX(Sector!$E$57:$E$776,MATCH('Energy consumption (raw)'!F2863,Sector!$C$57:$C$776,FALSE)))))</f>
        <v>Buildings</v>
      </c>
      <c r="J2863" s="561">
        <v>6267688</v>
      </c>
      <c r="K2863" s="561">
        <v>6259392</v>
      </c>
      <c r="L2863" s="561"/>
      <c r="M2863" s="561"/>
      <c r="N2863" s="561"/>
      <c r="O2863" s="561"/>
      <c r="P2863" s="561"/>
      <c r="Q2863" s="561"/>
      <c r="R2863" s="561">
        <v>2.66</v>
      </c>
      <c r="S2863" s="561"/>
      <c r="T2863" s="561"/>
      <c r="U2863" s="561"/>
      <c r="V2863" s="561"/>
      <c r="W2863" s="561"/>
      <c r="X2863" s="561"/>
      <c r="Y2863" s="561"/>
      <c r="Z2863" s="561"/>
      <c r="AA2863" s="561"/>
      <c r="AB2863" s="561"/>
      <c r="AC2863" s="561"/>
      <c r="AD2863" s="561"/>
      <c r="AE2863" s="561"/>
      <c r="AF2863" s="561"/>
      <c r="AG2863" s="561">
        <v>968.53738560000011</v>
      </c>
      <c r="AH2863" s="561">
        <v>1072</v>
      </c>
      <c r="AI2863" s="290" t="s">
        <v>310</v>
      </c>
      <c r="AJ2863" s="290" t="s">
        <v>366</v>
      </c>
    </row>
    <row r="2864" spans="2:36" x14ac:dyDescent="0.25">
      <c r="B2864" s="554">
        <v>282</v>
      </c>
      <c r="C2864" s="555"/>
      <c r="D2864" s="556"/>
      <c r="E2864" s="290" t="s">
        <v>1003</v>
      </c>
      <c r="F2864" s="290" t="s">
        <v>1061</v>
      </c>
      <c r="G2864" s="290" t="s">
        <v>1005</v>
      </c>
      <c r="H2864" s="183" t="str">
        <f>INDEX(Sector!$D$57:$D$776,MATCH('Energy consumption (raw)'!F2864,Sector!$C$57:$C$776,FALSE))</f>
        <v>Business services</v>
      </c>
      <c r="I2864" s="183" t="str">
        <f>IF(G2864=Sector!$B$50,Sector!$B$50,IF(G2864=Sector!$B$51,Sector!$B$51,IF(G2864=Sector!$B$53,Sector!$B$53,INDEX(Sector!$E$57:$E$776,MATCH('Energy consumption (raw)'!F2864,Sector!$C$57:$C$776,FALSE)))))</f>
        <v>Buildings</v>
      </c>
      <c r="J2864" s="561">
        <v>6426589</v>
      </c>
      <c r="K2864" s="561">
        <v>6400000</v>
      </c>
      <c r="L2864" s="561"/>
      <c r="M2864" s="561"/>
      <c r="N2864" s="561"/>
      <c r="O2864" s="561"/>
      <c r="P2864" s="561"/>
      <c r="Q2864" s="561"/>
      <c r="R2864" s="561">
        <v>4</v>
      </c>
      <c r="S2864" s="561"/>
      <c r="T2864" s="561"/>
      <c r="U2864" s="561"/>
      <c r="V2864" s="561"/>
      <c r="W2864" s="561"/>
      <c r="X2864" s="561"/>
      <c r="Y2864" s="561"/>
      <c r="Z2864" s="561"/>
      <c r="AA2864" s="561"/>
      <c r="AB2864" s="561"/>
      <c r="AC2864" s="561"/>
      <c r="AD2864" s="561"/>
      <c r="AE2864" s="561"/>
      <c r="AF2864" s="561"/>
      <c r="AG2864" s="561">
        <v>991.60000000000014</v>
      </c>
      <c r="AH2864" s="561">
        <v>1163</v>
      </c>
      <c r="AI2864" s="290" t="s">
        <v>310</v>
      </c>
      <c r="AJ2864" s="290" t="s">
        <v>366</v>
      </c>
    </row>
    <row r="2865" spans="2:36" x14ac:dyDescent="0.25">
      <c r="B2865" s="554">
        <v>283</v>
      </c>
      <c r="C2865" s="555"/>
      <c r="D2865" s="556"/>
      <c r="E2865" s="290" t="s">
        <v>1003</v>
      </c>
      <c r="F2865" s="290" t="s">
        <v>338</v>
      </c>
      <c r="G2865" s="290" t="s">
        <v>1005</v>
      </c>
      <c r="H2865" s="183" t="str">
        <f>INDEX(Sector!$D$57:$D$776,MATCH('Energy consumption (raw)'!F2865,Sector!$C$57:$C$776,FALSE))</f>
        <v>Trading in real estate, land use rights belonging to owners, users or renters</v>
      </c>
      <c r="I2865" s="183" t="str">
        <f>IF(G2865=Sector!$B$50,Sector!$B$50,IF(G2865=Sector!$B$51,Sector!$B$51,IF(G2865=Sector!$B$53,Sector!$B$53,INDEX(Sector!$E$57:$E$776,MATCH('Energy consumption (raw)'!F2865,Sector!$C$57:$C$776,FALSE)))))</f>
        <v>Buildings</v>
      </c>
      <c r="J2865" s="561"/>
      <c r="K2865" s="561">
        <v>7133892</v>
      </c>
      <c r="L2865" s="561"/>
      <c r="M2865" s="561"/>
      <c r="N2865" s="561"/>
      <c r="O2865" s="561"/>
      <c r="P2865" s="561"/>
      <c r="Q2865" s="561"/>
      <c r="R2865" s="561">
        <v>2</v>
      </c>
      <c r="S2865" s="561"/>
      <c r="T2865" s="561"/>
      <c r="U2865" s="561"/>
      <c r="V2865" s="561">
        <v>25.9</v>
      </c>
      <c r="W2865" s="561"/>
      <c r="X2865" s="561"/>
      <c r="Y2865" s="561"/>
      <c r="Z2865" s="561"/>
      <c r="AA2865" s="561"/>
      <c r="AB2865" s="561"/>
      <c r="AC2865" s="561"/>
      <c r="AD2865" s="561"/>
      <c r="AE2865" s="561"/>
      <c r="AF2865" s="561"/>
      <c r="AG2865" s="561">
        <v>1129.9945356000001</v>
      </c>
      <c r="AH2865" s="561">
        <v>1141</v>
      </c>
      <c r="AI2865" s="290" t="s">
        <v>310</v>
      </c>
      <c r="AJ2865" s="290" t="s">
        <v>366</v>
      </c>
    </row>
    <row r="2866" spans="2:36" x14ac:dyDescent="0.25">
      <c r="B2866" s="554">
        <v>284</v>
      </c>
      <c r="C2866" s="555"/>
      <c r="D2866" s="556"/>
      <c r="E2866" s="290" t="s">
        <v>1003</v>
      </c>
      <c r="F2866" s="290" t="s">
        <v>1072</v>
      </c>
      <c r="G2866" s="290" t="s">
        <v>1005</v>
      </c>
      <c r="H2866" s="183" t="str">
        <f>INDEX(Sector!$D$57:$D$776,MATCH('Energy consumption (raw)'!F2866,Sector!$C$57:$C$776,FALSE))</f>
        <v>University education</v>
      </c>
      <c r="I2866" s="183" t="str">
        <f>IF(G2866=Sector!$B$50,Sector!$B$50,IF(G2866=Sector!$B$51,Sector!$B$51,IF(G2866=Sector!$B$53,Sector!$B$53,INDEX(Sector!$E$57:$E$776,MATCH('Energy consumption (raw)'!F2866,Sector!$C$57:$C$776,FALSE)))))</f>
        <v>Buildings</v>
      </c>
      <c r="J2866" s="561">
        <v>2356968</v>
      </c>
      <c r="K2866" s="561">
        <v>5954556</v>
      </c>
      <c r="L2866" s="561"/>
      <c r="M2866" s="561"/>
      <c r="N2866" s="561"/>
      <c r="O2866" s="561"/>
      <c r="P2866" s="561"/>
      <c r="Q2866" s="561"/>
      <c r="R2866" s="561">
        <v>0.06</v>
      </c>
      <c r="S2866" s="561"/>
      <c r="T2866" s="561"/>
      <c r="U2866" s="561"/>
      <c r="V2866" s="561"/>
      <c r="W2866" s="561"/>
      <c r="X2866" s="561"/>
      <c r="Y2866" s="561">
        <v>2.86</v>
      </c>
      <c r="Z2866" s="561"/>
      <c r="AA2866" s="561"/>
      <c r="AB2866" s="561"/>
      <c r="AC2866" s="561"/>
      <c r="AD2866" s="561"/>
      <c r="AE2866" s="561"/>
      <c r="AF2866" s="561"/>
      <c r="AG2866" s="561">
        <v>921.96659080000006</v>
      </c>
      <c r="AH2866" s="561">
        <v>1124</v>
      </c>
      <c r="AI2866" s="290" t="s">
        <v>310</v>
      </c>
      <c r="AJ2866" s="290" t="s">
        <v>366</v>
      </c>
    </row>
    <row r="2867" spans="2:36" x14ac:dyDescent="0.25">
      <c r="B2867" s="554">
        <v>285</v>
      </c>
      <c r="C2867" s="555"/>
      <c r="D2867" s="556"/>
      <c r="E2867" s="290" t="s">
        <v>1003</v>
      </c>
      <c r="F2867" s="290" t="s">
        <v>338</v>
      </c>
      <c r="G2867" s="290" t="s">
        <v>1005</v>
      </c>
      <c r="H2867" s="183" t="str">
        <f>INDEX(Sector!$D$57:$D$776,MATCH('Energy consumption (raw)'!F2867,Sector!$C$57:$C$776,FALSE))</f>
        <v>Trading in real estate, land use rights belonging to owners, users or renters</v>
      </c>
      <c r="I2867" s="183" t="str">
        <f>IF(G2867=Sector!$B$50,Sector!$B$50,IF(G2867=Sector!$B$51,Sector!$B$51,IF(G2867=Sector!$B$53,Sector!$B$53,INDEX(Sector!$E$57:$E$776,MATCH('Energy consumption (raw)'!F2867,Sector!$C$57:$C$776,FALSE)))))</f>
        <v>Buildings</v>
      </c>
      <c r="J2867" s="561">
        <v>4635365</v>
      </c>
      <c r="K2867" s="561">
        <v>4254875</v>
      </c>
      <c r="L2867" s="561"/>
      <c r="M2867" s="561"/>
      <c r="N2867" s="561"/>
      <c r="O2867" s="561"/>
      <c r="P2867" s="561"/>
      <c r="Q2867" s="561"/>
      <c r="R2867" s="561"/>
      <c r="S2867" s="561"/>
      <c r="T2867" s="561"/>
      <c r="U2867" s="561"/>
      <c r="V2867" s="561"/>
      <c r="W2867" s="561"/>
      <c r="X2867" s="561"/>
      <c r="Y2867" s="561">
        <v>49</v>
      </c>
      <c r="Z2867" s="561"/>
      <c r="AA2867" s="561"/>
      <c r="AB2867" s="561"/>
      <c r="AC2867" s="561"/>
      <c r="AD2867" s="561"/>
      <c r="AE2867" s="561"/>
      <c r="AF2867" s="561"/>
      <c r="AG2867" s="561">
        <v>709.93721249999999</v>
      </c>
      <c r="AH2867" s="561">
        <v>1092</v>
      </c>
      <c r="AI2867" s="290" t="s">
        <v>310</v>
      </c>
      <c r="AJ2867" s="290" t="s">
        <v>366</v>
      </c>
    </row>
    <row r="2868" spans="2:36" x14ac:dyDescent="0.25">
      <c r="B2868" s="554">
        <v>286</v>
      </c>
      <c r="C2868" s="555"/>
      <c r="D2868" s="556"/>
      <c r="E2868" s="290" t="s">
        <v>1003</v>
      </c>
      <c r="F2868" s="290" t="s">
        <v>1073</v>
      </c>
      <c r="G2868" s="290" t="s">
        <v>1005</v>
      </c>
      <c r="H2868" s="183" t="str">
        <f>INDEX(Sector!$D$57:$D$776,MATCH('Energy consumption (raw)'!F2868,Sector!$C$57:$C$776,FALSE))</f>
        <v>Specialized construction activities</v>
      </c>
      <c r="I2868" s="183" t="str">
        <f>IF(G2868=Sector!$B$50,Sector!$B$50,IF(G2868=Sector!$B$51,Sector!$B$51,IF(G2868=Sector!$B$53,Sector!$B$53,INDEX(Sector!$E$57:$E$776,MATCH('Energy consumption (raw)'!F2868,Sector!$C$57:$C$776,FALSE)))))</f>
        <v>Buildings</v>
      </c>
      <c r="J2868" s="561">
        <v>9109312</v>
      </c>
      <c r="K2868" s="561">
        <v>9109312</v>
      </c>
      <c r="L2868" s="561"/>
      <c r="M2868" s="561"/>
      <c r="N2868" s="561"/>
      <c r="O2868" s="561"/>
      <c r="P2868" s="561"/>
      <c r="Q2868" s="561"/>
      <c r="R2868" s="561"/>
      <c r="S2868" s="561"/>
      <c r="T2868" s="561"/>
      <c r="U2868" s="561"/>
      <c r="V2868" s="561"/>
      <c r="W2868" s="561"/>
      <c r="X2868" s="561"/>
      <c r="Y2868" s="561"/>
      <c r="Z2868" s="561"/>
      <c r="AA2868" s="561"/>
      <c r="AB2868" s="561"/>
      <c r="AC2868" s="561"/>
      <c r="AD2868" s="561"/>
      <c r="AE2868" s="561"/>
      <c r="AF2868" s="561"/>
      <c r="AG2868" s="561">
        <v>1405.5668416000001</v>
      </c>
      <c r="AH2868" s="561">
        <v>3186</v>
      </c>
      <c r="AI2868" s="290" t="s">
        <v>310</v>
      </c>
      <c r="AJ2868" s="290" t="s">
        <v>366</v>
      </c>
    </row>
    <row r="2869" spans="2:36" x14ac:dyDescent="0.25">
      <c r="B2869" s="554">
        <v>287</v>
      </c>
      <c r="C2869" s="555"/>
      <c r="D2869" s="556"/>
      <c r="E2869" s="290" t="s">
        <v>1003</v>
      </c>
      <c r="F2869" s="559" t="s">
        <v>1010</v>
      </c>
      <c r="G2869" s="290" t="s">
        <v>1005</v>
      </c>
      <c r="H2869" s="183" t="str">
        <f>INDEX(Sector!$D$57:$D$776,MATCH('Energy consumption (raw)'!F2869,Sector!$C$57:$C$776,FALSE))</f>
        <v>Hotel</v>
      </c>
      <c r="I2869" s="183" t="str">
        <f>IF(G2869=Sector!$B$50,Sector!$B$50,IF(G2869=Sector!$B$51,Sector!$B$51,IF(G2869=Sector!$B$53,Sector!$B$53,INDEX(Sector!$E$57:$E$776,MATCH('Energy consumption (raw)'!F2869,Sector!$C$57:$C$776,FALSE)))))</f>
        <v>Buildings</v>
      </c>
      <c r="J2869" s="561">
        <v>4828100</v>
      </c>
      <c r="K2869" s="561">
        <v>6415379</v>
      </c>
      <c r="L2869" s="561"/>
      <c r="M2869" s="561"/>
      <c r="N2869" s="561"/>
      <c r="O2869" s="561"/>
      <c r="P2869" s="561"/>
      <c r="Q2869" s="561"/>
      <c r="R2869" s="561"/>
      <c r="S2869" s="561"/>
      <c r="T2869" s="561"/>
      <c r="U2869" s="561"/>
      <c r="V2869" s="561"/>
      <c r="W2869" s="561"/>
      <c r="X2869" s="561"/>
      <c r="Y2869" s="561"/>
      <c r="Z2869" s="561"/>
      <c r="AA2869" s="561"/>
      <c r="AB2869" s="561"/>
      <c r="AC2869" s="561"/>
      <c r="AD2869" s="561"/>
      <c r="AE2869" s="561"/>
      <c r="AF2869" s="561"/>
      <c r="AG2869" s="561">
        <v>989.89297970000007</v>
      </c>
      <c r="AH2869" s="561">
        <v>1140</v>
      </c>
      <c r="AI2869" s="290" t="s">
        <v>310</v>
      </c>
      <c r="AJ2869" s="290" t="s">
        <v>366</v>
      </c>
    </row>
    <row r="2870" spans="2:36" x14ac:dyDescent="0.25">
      <c r="B2870" s="554">
        <v>288</v>
      </c>
      <c r="C2870" s="555"/>
      <c r="D2870" s="556"/>
      <c r="E2870" s="290" t="s">
        <v>1003</v>
      </c>
      <c r="F2870" s="290" t="s">
        <v>984</v>
      </c>
      <c r="G2870" s="290" t="s">
        <v>1005</v>
      </c>
      <c r="H2870" s="183" t="str">
        <f>INDEX(Sector!$D$57:$D$776,MATCH('Energy consumption (raw)'!F2870,Sector!$C$57:$C$776,FALSE))</f>
        <v>Activities of Hospitals</v>
      </c>
      <c r="I2870" s="183" t="str">
        <f>IF(G2870=Sector!$B$50,Sector!$B$50,IF(G2870=Sector!$B$51,Sector!$B$51,IF(G2870=Sector!$B$53,Sector!$B$53,INDEX(Sector!$E$57:$E$776,MATCH('Energy consumption (raw)'!F2870,Sector!$C$57:$C$776,FALSE)))))</f>
        <v>Buildings</v>
      </c>
      <c r="J2870" s="561"/>
      <c r="K2870" s="561">
        <v>9571192</v>
      </c>
      <c r="L2870" s="561"/>
      <c r="M2870" s="561"/>
      <c r="N2870" s="561"/>
      <c r="O2870" s="561"/>
      <c r="P2870" s="561"/>
      <c r="Q2870" s="561"/>
      <c r="R2870" s="561"/>
      <c r="S2870" s="561"/>
      <c r="T2870" s="561"/>
      <c r="U2870" s="561"/>
      <c r="V2870" s="561"/>
      <c r="W2870" s="561"/>
      <c r="X2870" s="561"/>
      <c r="Y2870" s="561"/>
      <c r="Z2870" s="561"/>
      <c r="AA2870" s="561"/>
      <c r="AB2870" s="561"/>
      <c r="AC2870" s="561"/>
      <c r="AD2870" s="561"/>
      <c r="AE2870" s="561"/>
      <c r="AF2870" s="561"/>
      <c r="AG2870" s="561">
        <v>1476.8349256000001</v>
      </c>
      <c r="AH2870" s="561">
        <v>1407</v>
      </c>
      <c r="AI2870" s="290" t="s">
        <v>310</v>
      </c>
      <c r="AJ2870" s="290" t="s">
        <v>366</v>
      </c>
    </row>
    <row r="2871" spans="2:36" x14ac:dyDescent="0.25">
      <c r="B2871" s="554">
        <v>289</v>
      </c>
      <c r="C2871" s="555"/>
      <c r="D2871" s="556"/>
      <c r="E2871" s="290" t="s">
        <v>1003</v>
      </c>
      <c r="F2871" s="290" t="s">
        <v>1010</v>
      </c>
      <c r="G2871" s="290" t="s">
        <v>1005</v>
      </c>
      <c r="H2871" s="183" t="str">
        <f>INDEX(Sector!$D$57:$D$776,MATCH('Energy consumption (raw)'!F2871,Sector!$C$57:$C$776,FALSE))</f>
        <v>Hotel</v>
      </c>
      <c r="I2871" s="183" t="str">
        <f>IF(G2871=Sector!$B$50,Sector!$B$50,IF(G2871=Sector!$B$51,Sector!$B$51,IF(G2871=Sector!$B$53,Sector!$B$53,INDEX(Sector!$E$57:$E$776,MATCH('Energy consumption (raw)'!F2871,Sector!$C$57:$C$776,FALSE)))))</f>
        <v>Buildings</v>
      </c>
      <c r="J2871" s="561">
        <v>4547592</v>
      </c>
      <c r="K2871" s="561">
        <v>4454271</v>
      </c>
      <c r="L2871" s="561"/>
      <c r="M2871" s="561"/>
      <c r="N2871" s="561"/>
      <c r="O2871" s="561"/>
      <c r="P2871" s="561"/>
      <c r="Q2871" s="561"/>
      <c r="R2871" s="561">
        <v>2.83</v>
      </c>
      <c r="S2871" s="561"/>
      <c r="T2871" s="561"/>
      <c r="U2871" s="561"/>
      <c r="V2871" s="561"/>
      <c r="W2871" s="561"/>
      <c r="X2871" s="561"/>
      <c r="Y2871" s="561">
        <v>22.8</v>
      </c>
      <c r="Z2871" s="561"/>
      <c r="AA2871" s="561"/>
      <c r="AB2871" s="561"/>
      <c r="AC2871" s="561"/>
      <c r="AD2871" s="561"/>
      <c r="AE2871" s="561"/>
      <c r="AF2871" s="561"/>
      <c r="AG2871" s="561">
        <v>715.03261530000009</v>
      </c>
      <c r="AH2871" s="561">
        <v>1050</v>
      </c>
      <c r="AI2871" s="290" t="s">
        <v>310</v>
      </c>
      <c r="AJ2871" s="290" t="s">
        <v>366</v>
      </c>
    </row>
    <row r="2872" spans="2:36" x14ac:dyDescent="0.25">
      <c r="B2872" s="554">
        <v>290</v>
      </c>
      <c r="C2872" s="555"/>
      <c r="D2872" s="556"/>
      <c r="E2872" s="290" t="s">
        <v>1003</v>
      </c>
      <c r="F2872" s="290" t="s">
        <v>984</v>
      </c>
      <c r="G2872" s="290" t="s">
        <v>1005</v>
      </c>
      <c r="H2872" s="183" t="str">
        <f>INDEX(Sector!$D$57:$D$776,MATCH('Energy consumption (raw)'!F2872,Sector!$C$57:$C$776,FALSE))</f>
        <v>Activities of Hospitals</v>
      </c>
      <c r="I2872" s="183" t="str">
        <f>IF(G2872=Sector!$B$50,Sector!$B$50,IF(G2872=Sector!$B$51,Sector!$B$51,IF(G2872=Sector!$B$53,Sector!$B$53,INDEX(Sector!$E$57:$E$776,MATCH('Energy consumption (raw)'!F2872,Sector!$C$57:$C$776,FALSE)))))</f>
        <v>Buildings</v>
      </c>
      <c r="J2872" s="561">
        <v>6687053</v>
      </c>
      <c r="K2872" s="561">
        <v>6687053</v>
      </c>
      <c r="L2872" s="561"/>
      <c r="M2872" s="561"/>
      <c r="N2872" s="561"/>
      <c r="O2872" s="561"/>
      <c r="P2872" s="561"/>
      <c r="Q2872" s="561"/>
      <c r="R2872" s="561"/>
      <c r="S2872" s="561"/>
      <c r="T2872" s="561"/>
      <c r="U2872" s="561"/>
      <c r="V2872" s="561"/>
      <c r="W2872" s="561"/>
      <c r="X2872" s="561"/>
      <c r="Y2872" s="561"/>
      <c r="Z2872" s="561"/>
      <c r="AA2872" s="561"/>
      <c r="AB2872" s="561"/>
      <c r="AC2872" s="561"/>
      <c r="AD2872" s="561"/>
      <c r="AE2872" s="561"/>
      <c r="AF2872" s="561"/>
      <c r="AG2872" s="561">
        <v>1031.8122779</v>
      </c>
      <c r="AH2872" s="561">
        <v>1093</v>
      </c>
      <c r="AI2872" s="290" t="s">
        <v>310</v>
      </c>
      <c r="AJ2872" s="290" t="s">
        <v>366</v>
      </c>
    </row>
    <row r="2873" spans="2:36" x14ac:dyDescent="0.25">
      <c r="B2873" s="554">
        <v>291</v>
      </c>
      <c r="C2873" s="555"/>
      <c r="D2873" s="556"/>
      <c r="E2873" s="290" t="s">
        <v>1003</v>
      </c>
      <c r="F2873" s="290" t="s">
        <v>602</v>
      </c>
      <c r="G2873" s="290" t="s">
        <v>1005</v>
      </c>
      <c r="H2873" s="183" t="str">
        <f>INDEX(Sector!$D$57:$D$776,MATCH('Energy consumption (raw)'!F2873,Sector!$C$57:$C$776,FALSE))</f>
        <v>Other food wholesale</v>
      </c>
      <c r="I2873" s="183" t="str">
        <f>IF(G2873=Sector!$B$50,Sector!$B$50,IF(G2873=Sector!$B$51,Sector!$B$51,IF(G2873=Sector!$B$53,Sector!$B$53,INDEX(Sector!$E$57:$E$776,MATCH('Energy consumption (raw)'!F2873,Sector!$C$57:$C$776,FALSE)))))</f>
        <v>Buildings</v>
      </c>
      <c r="J2873" s="561">
        <v>3569331</v>
      </c>
      <c r="K2873" s="561">
        <v>4540869</v>
      </c>
      <c r="L2873" s="561"/>
      <c r="M2873" s="561"/>
      <c r="N2873" s="561"/>
      <c r="O2873" s="561"/>
      <c r="P2873" s="561"/>
      <c r="Q2873" s="561"/>
      <c r="R2873" s="561"/>
      <c r="S2873" s="561"/>
      <c r="T2873" s="561"/>
      <c r="U2873" s="561"/>
      <c r="V2873" s="561"/>
      <c r="W2873" s="561"/>
      <c r="X2873" s="561"/>
      <c r="Y2873" s="561"/>
      <c r="Z2873" s="561"/>
      <c r="AA2873" s="561"/>
      <c r="AB2873" s="561"/>
      <c r="AC2873" s="561"/>
      <c r="AD2873" s="561"/>
      <c r="AE2873" s="561"/>
      <c r="AF2873" s="561"/>
      <c r="AG2873" s="561">
        <v>700.65608670000006</v>
      </c>
      <c r="AH2873" s="561">
        <v>841</v>
      </c>
      <c r="AI2873" s="290" t="s">
        <v>310</v>
      </c>
      <c r="AJ2873" s="290" t="s">
        <v>366</v>
      </c>
    </row>
    <row r="2874" spans="2:36" x14ac:dyDescent="0.25">
      <c r="B2874" s="554">
        <v>292</v>
      </c>
      <c r="C2874" s="555"/>
      <c r="D2874" s="556"/>
      <c r="E2874" s="290" t="s">
        <v>1003</v>
      </c>
      <c r="F2874" s="290" t="s">
        <v>1069</v>
      </c>
      <c r="G2874" s="290" t="s">
        <v>1005</v>
      </c>
      <c r="H2874" s="183" t="str">
        <f>INDEX(Sector!$D$57:$D$776,MATCH('Energy consumption (raw)'!F2874,Sector!$C$57:$C$776,FALSE))</f>
        <v>Business</v>
      </c>
      <c r="I2874" s="183" t="str">
        <f>IF(G2874=Sector!$B$50,Sector!$B$50,IF(G2874=Sector!$B$51,Sector!$B$51,IF(G2874=Sector!$B$53,Sector!$B$53,INDEX(Sector!$E$57:$E$776,MATCH('Energy consumption (raw)'!F2874,Sector!$C$57:$C$776,FALSE)))))</f>
        <v>Buildings</v>
      </c>
      <c r="J2874" s="561"/>
      <c r="K2874" s="561">
        <v>6716048</v>
      </c>
      <c r="L2874" s="561"/>
      <c r="M2874" s="561"/>
      <c r="N2874" s="561"/>
      <c r="O2874" s="561"/>
      <c r="P2874" s="561"/>
      <c r="Q2874" s="561"/>
      <c r="R2874" s="561"/>
      <c r="S2874" s="561"/>
      <c r="T2874" s="561"/>
      <c r="U2874" s="561"/>
      <c r="V2874" s="561"/>
      <c r="W2874" s="561"/>
      <c r="X2874" s="561"/>
      <c r="Y2874" s="561"/>
      <c r="Z2874" s="561"/>
      <c r="AA2874" s="561"/>
      <c r="AB2874" s="561"/>
      <c r="AC2874" s="561"/>
      <c r="AD2874" s="561"/>
      <c r="AE2874" s="561"/>
      <c r="AF2874" s="561"/>
      <c r="AG2874" s="561">
        <v>1036.2862064000001</v>
      </c>
      <c r="AH2874" s="561">
        <v>1000</v>
      </c>
      <c r="AI2874" s="290" t="s">
        <v>310</v>
      </c>
      <c r="AJ2874" s="290" t="s">
        <v>366</v>
      </c>
    </row>
    <row r="2875" spans="2:36" x14ac:dyDescent="0.25">
      <c r="B2875" s="554">
        <v>293</v>
      </c>
      <c r="C2875" s="555"/>
      <c r="D2875" s="556"/>
      <c r="E2875" s="290" t="s">
        <v>1003</v>
      </c>
      <c r="F2875" s="290" t="s">
        <v>1010</v>
      </c>
      <c r="G2875" s="290" t="s">
        <v>1005</v>
      </c>
      <c r="H2875" s="183" t="str">
        <f>INDEX(Sector!$D$57:$D$776,MATCH('Energy consumption (raw)'!F2875,Sector!$C$57:$C$776,FALSE))</f>
        <v>Hotel</v>
      </c>
      <c r="I2875" s="183" t="str">
        <f>IF(G2875=Sector!$B$50,Sector!$B$50,IF(G2875=Sector!$B$51,Sector!$B$51,IF(G2875=Sector!$B$53,Sector!$B$53,INDEX(Sector!$E$57:$E$776,MATCH('Energy consumption (raw)'!F2875,Sector!$C$57:$C$776,FALSE)))))</f>
        <v>Buildings</v>
      </c>
      <c r="J2875" s="561">
        <v>2559707</v>
      </c>
      <c r="K2875" s="561">
        <v>4454402</v>
      </c>
      <c r="L2875" s="561"/>
      <c r="M2875" s="561"/>
      <c r="N2875" s="561"/>
      <c r="O2875" s="561"/>
      <c r="P2875" s="561"/>
      <c r="Q2875" s="561"/>
      <c r="R2875" s="561"/>
      <c r="S2875" s="561"/>
      <c r="T2875" s="561"/>
      <c r="U2875" s="561"/>
      <c r="V2875" s="561"/>
      <c r="W2875" s="561"/>
      <c r="X2875" s="561"/>
      <c r="Y2875" s="561"/>
      <c r="Z2875" s="561"/>
      <c r="AA2875" s="561"/>
      <c r="AB2875" s="561"/>
      <c r="AC2875" s="561"/>
      <c r="AD2875" s="561"/>
      <c r="AE2875" s="561"/>
      <c r="AF2875" s="561"/>
      <c r="AG2875" s="561">
        <v>687.31422860000009</v>
      </c>
      <c r="AH2875" s="561">
        <v>998</v>
      </c>
      <c r="AI2875" s="290" t="s">
        <v>310</v>
      </c>
      <c r="AJ2875" s="290" t="s">
        <v>366</v>
      </c>
    </row>
    <row r="2876" spans="2:36" x14ac:dyDescent="0.25">
      <c r="B2876" s="554">
        <v>294</v>
      </c>
      <c r="C2876" s="555"/>
      <c r="D2876" s="556"/>
      <c r="E2876" s="290" t="s">
        <v>1003</v>
      </c>
      <c r="F2876" s="290" t="s">
        <v>338</v>
      </c>
      <c r="G2876" s="290" t="s">
        <v>1005</v>
      </c>
      <c r="H2876" s="183" t="str">
        <f>INDEX(Sector!$D$57:$D$776,MATCH('Energy consumption (raw)'!F2876,Sector!$C$57:$C$776,FALSE))</f>
        <v>Trading in real estate, land use rights belonging to owners, users or renters</v>
      </c>
      <c r="I2876" s="183" t="str">
        <f>IF(G2876=Sector!$B$50,Sector!$B$50,IF(G2876=Sector!$B$51,Sector!$B$51,IF(G2876=Sector!$B$53,Sector!$B$53,INDEX(Sector!$E$57:$E$776,MATCH('Energy consumption (raw)'!F2876,Sector!$C$57:$C$776,FALSE)))))</f>
        <v>Buildings</v>
      </c>
      <c r="J2876" s="561">
        <v>5347439</v>
      </c>
      <c r="K2876" s="561">
        <v>5347439</v>
      </c>
      <c r="L2876" s="561"/>
      <c r="M2876" s="561"/>
      <c r="N2876" s="561"/>
      <c r="O2876" s="561"/>
      <c r="P2876" s="561"/>
      <c r="Q2876" s="561"/>
      <c r="R2876" s="561"/>
      <c r="S2876" s="561"/>
      <c r="T2876" s="561"/>
      <c r="U2876" s="561"/>
      <c r="V2876" s="561"/>
      <c r="W2876" s="561"/>
      <c r="X2876" s="561"/>
      <c r="Y2876" s="561"/>
      <c r="Z2876" s="561"/>
      <c r="AA2876" s="561"/>
      <c r="AB2876" s="561"/>
      <c r="AC2876" s="561"/>
      <c r="AD2876" s="561"/>
      <c r="AE2876" s="561"/>
      <c r="AF2876" s="561"/>
      <c r="AG2876" s="561">
        <v>825.10983770000007</v>
      </c>
      <c r="AH2876" s="561">
        <v>887</v>
      </c>
      <c r="AI2876" s="290" t="s">
        <v>310</v>
      </c>
      <c r="AJ2876" s="290" t="s">
        <v>366</v>
      </c>
    </row>
    <row r="2877" spans="2:36" x14ac:dyDescent="0.25">
      <c r="B2877" s="554">
        <v>295</v>
      </c>
      <c r="C2877" s="555"/>
      <c r="D2877" s="556"/>
      <c r="E2877" s="290" t="s">
        <v>1003</v>
      </c>
      <c r="F2877" s="290" t="s">
        <v>615</v>
      </c>
      <c r="G2877" s="290" t="s">
        <v>1005</v>
      </c>
      <c r="H2877" s="183" t="str">
        <f>INDEX(Sector!$D$57:$D$776,MATCH('Energy consumption (raw)'!F2877,Sector!$C$57:$C$776,FALSE))</f>
        <v>Wholesale and retail</v>
      </c>
      <c r="I2877" s="183" t="str">
        <f>IF(G2877=Sector!$B$50,Sector!$B$50,IF(G2877=Sector!$B$51,Sector!$B$51,IF(G2877=Sector!$B$53,Sector!$B$53,INDEX(Sector!$E$57:$E$776,MATCH('Energy consumption (raw)'!F2877,Sector!$C$57:$C$776,FALSE)))))</f>
        <v>Buildings</v>
      </c>
      <c r="J2877" s="561"/>
      <c r="K2877" s="561">
        <v>4993648</v>
      </c>
      <c r="L2877" s="561"/>
      <c r="M2877" s="561"/>
      <c r="N2877" s="561"/>
      <c r="O2877" s="561"/>
      <c r="P2877" s="561"/>
      <c r="Q2877" s="561"/>
      <c r="R2877" s="561"/>
      <c r="S2877" s="561"/>
      <c r="T2877" s="561"/>
      <c r="U2877" s="561"/>
      <c r="V2877" s="561"/>
      <c r="W2877" s="561"/>
      <c r="X2877" s="561"/>
      <c r="Y2877" s="561"/>
      <c r="Z2877" s="561"/>
      <c r="AA2877" s="561"/>
      <c r="AB2877" s="561"/>
      <c r="AC2877" s="561"/>
      <c r="AD2877" s="561"/>
      <c r="AE2877" s="561"/>
      <c r="AF2877" s="561"/>
      <c r="AG2877" s="561">
        <v>770.51988640000002</v>
      </c>
      <c r="AH2877" s="561">
        <v>890</v>
      </c>
      <c r="AI2877" s="290" t="s">
        <v>310</v>
      </c>
      <c r="AJ2877" s="290" t="s">
        <v>366</v>
      </c>
    </row>
    <row r="2878" spans="2:36" x14ac:dyDescent="0.25">
      <c r="B2878" s="554">
        <v>296</v>
      </c>
      <c r="C2878" s="555"/>
      <c r="D2878" s="556"/>
      <c r="E2878" s="290" t="s">
        <v>1003</v>
      </c>
      <c r="F2878" s="290" t="s">
        <v>1026</v>
      </c>
      <c r="G2878" s="290" t="s">
        <v>1005</v>
      </c>
      <c r="H2878" s="183" t="str">
        <f>INDEX(Sector!$D$57:$D$776,MATCH('Energy consumption (raw)'!F2878,Sector!$C$57:$C$776,FALSE))</f>
        <v>Real estate business</v>
      </c>
      <c r="I2878" s="183" t="str">
        <f>IF(G2878=Sector!$B$50,Sector!$B$50,IF(G2878=Sector!$B$51,Sector!$B$51,IF(G2878=Sector!$B$53,Sector!$B$53,INDEX(Sector!$E$57:$E$776,MATCH('Energy consumption (raw)'!F2878,Sector!$C$57:$C$776,FALSE)))))</f>
        <v>Buildings</v>
      </c>
      <c r="J2878" s="561">
        <v>6129610</v>
      </c>
      <c r="K2878" s="561">
        <v>6129610</v>
      </c>
      <c r="L2878" s="561"/>
      <c r="M2878" s="561"/>
      <c r="N2878" s="561"/>
      <c r="O2878" s="561"/>
      <c r="P2878" s="561"/>
      <c r="Q2878" s="561"/>
      <c r="R2878" s="561"/>
      <c r="S2878" s="561"/>
      <c r="T2878" s="561"/>
      <c r="U2878" s="561"/>
      <c r="V2878" s="561"/>
      <c r="W2878" s="561"/>
      <c r="X2878" s="561"/>
      <c r="Y2878" s="561"/>
      <c r="Z2878" s="561"/>
      <c r="AA2878" s="561"/>
      <c r="AB2878" s="561"/>
      <c r="AC2878" s="561"/>
      <c r="AD2878" s="561"/>
      <c r="AE2878" s="561"/>
      <c r="AF2878" s="561"/>
      <c r="AG2878" s="561">
        <v>945.79882300000008</v>
      </c>
      <c r="AH2878" s="561">
        <v>881</v>
      </c>
      <c r="AI2878" s="290" t="s">
        <v>310</v>
      </c>
      <c r="AJ2878" s="290" t="s">
        <v>366</v>
      </c>
    </row>
    <row r="2879" spans="2:36" x14ac:dyDescent="0.25">
      <c r="B2879" s="554">
        <v>297</v>
      </c>
      <c r="C2879" s="555"/>
      <c r="D2879" s="556"/>
      <c r="E2879" s="290" t="s">
        <v>1003</v>
      </c>
      <c r="F2879" s="290" t="s">
        <v>1013</v>
      </c>
      <c r="G2879" s="290" t="s">
        <v>1005</v>
      </c>
      <c r="H2879" s="183" t="str">
        <f>INDEX(Sector!$D$57:$D$776,MATCH('Energy consumption (raw)'!F2879,Sector!$C$57:$C$776,FALSE))</f>
        <v>Retail in supermarkets, commercial centers</v>
      </c>
      <c r="I2879" s="183" t="str">
        <f>IF(G2879=Sector!$B$50,Sector!$B$50,IF(G2879=Sector!$B$51,Sector!$B$51,IF(G2879=Sector!$B$53,Sector!$B$53,INDEX(Sector!$E$57:$E$776,MATCH('Energy consumption (raw)'!F2879,Sector!$C$57:$C$776,FALSE)))))</f>
        <v>Buildings</v>
      </c>
      <c r="J2879" s="561"/>
      <c r="K2879" s="561">
        <v>4124468</v>
      </c>
      <c r="L2879" s="561"/>
      <c r="M2879" s="561"/>
      <c r="N2879" s="561"/>
      <c r="O2879" s="561"/>
      <c r="P2879" s="561"/>
      <c r="Q2879" s="561"/>
      <c r="R2879" s="561"/>
      <c r="S2879" s="561"/>
      <c r="T2879" s="561"/>
      <c r="U2879" s="561"/>
      <c r="V2879" s="561"/>
      <c r="W2879" s="561"/>
      <c r="X2879" s="561"/>
      <c r="Y2879" s="561"/>
      <c r="Z2879" s="561"/>
      <c r="AA2879" s="561"/>
      <c r="AB2879" s="561"/>
      <c r="AC2879" s="561"/>
      <c r="AD2879" s="561"/>
      <c r="AE2879" s="561"/>
      <c r="AF2879" s="561"/>
      <c r="AG2879" s="561">
        <v>636.40541240000005</v>
      </c>
      <c r="AH2879" s="561">
        <v>858</v>
      </c>
      <c r="AI2879" s="290" t="s">
        <v>310</v>
      </c>
      <c r="AJ2879" s="290" t="s">
        <v>366</v>
      </c>
    </row>
    <row r="2880" spans="2:36" x14ac:dyDescent="0.25">
      <c r="B2880" s="554">
        <v>298</v>
      </c>
      <c r="C2880" s="555"/>
      <c r="D2880" s="556"/>
      <c r="E2880" s="290" t="s">
        <v>1003</v>
      </c>
      <c r="F2880" s="290" t="s">
        <v>1013</v>
      </c>
      <c r="G2880" s="290" t="s">
        <v>1005</v>
      </c>
      <c r="H2880" s="183" t="str">
        <f>INDEX(Sector!$D$57:$D$776,MATCH('Energy consumption (raw)'!F2880,Sector!$C$57:$C$776,FALSE))</f>
        <v>Retail in supermarkets, commercial centers</v>
      </c>
      <c r="I2880" s="183" t="str">
        <f>IF(G2880=Sector!$B$50,Sector!$B$50,IF(G2880=Sector!$B$51,Sector!$B$51,IF(G2880=Sector!$B$53,Sector!$B$53,INDEX(Sector!$E$57:$E$776,MATCH('Energy consumption (raw)'!F2880,Sector!$C$57:$C$776,FALSE)))))</f>
        <v>Buildings</v>
      </c>
      <c r="J2880" s="561">
        <v>13907042</v>
      </c>
      <c r="K2880" s="561">
        <v>10087921</v>
      </c>
      <c r="L2880" s="561"/>
      <c r="M2880" s="561"/>
      <c r="N2880" s="561"/>
      <c r="O2880" s="561"/>
      <c r="P2880" s="561"/>
      <c r="Q2880" s="561"/>
      <c r="R2880" s="561"/>
      <c r="S2880" s="561"/>
      <c r="T2880" s="561"/>
      <c r="U2880" s="561"/>
      <c r="V2880" s="561"/>
      <c r="W2880" s="561"/>
      <c r="X2880" s="561"/>
      <c r="Y2880" s="561"/>
      <c r="Z2880" s="561"/>
      <c r="AA2880" s="561"/>
      <c r="AB2880" s="561"/>
      <c r="AC2880" s="561"/>
      <c r="AD2880" s="561"/>
      <c r="AE2880" s="561"/>
      <c r="AF2880" s="561"/>
      <c r="AG2880" s="561">
        <v>1556.5662103000002</v>
      </c>
      <c r="AH2880" s="561">
        <v>1029</v>
      </c>
      <c r="AI2880" s="290" t="s">
        <v>310</v>
      </c>
      <c r="AJ2880" s="290" t="s">
        <v>366</v>
      </c>
    </row>
    <row r="2881" spans="2:36" x14ac:dyDescent="0.25">
      <c r="B2881" s="554">
        <v>299</v>
      </c>
      <c r="C2881" s="555"/>
      <c r="D2881" s="556"/>
      <c r="E2881" s="290" t="s">
        <v>1003</v>
      </c>
      <c r="F2881" s="290" t="s">
        <v>1061</v>
      </c>
      <c r="G2881" s="290" t="s">
        <v>1005</v>
      </c>
      <c r="H2881" s="183" t="str">
        <f>INDEX(Sector!$D$57:$D$776,MATCH('Energy consumption (raw)'!F2881,Sector!$C$57:$C$776,FALSE))</f>
        <v>Business services</v>
      </c>
      <c r="I2881" s="183" t="str">
        <f>IF(G2881=Sector!$B$50,Sector!$B$50,IF(G2881=Sector!$B$51,Sector!$B$51,IF(G2881=Sector!$B$53,Sector!$B$53,INDEX(Sector!$E$57:$E$776,MATCH('Energy consumption (raw)'!F2881,Sector!$C$57:$C$776,FALSE)))))</f>
        <v>Buildings</v>
      </c>
      <c r="J2881" s="561"/>
      <c r="K2881" s="561">
        <v>4509606</v>
      </c>
      <c r="L2881" s="561"/>
      <c r="M2881" s="561"/>
      <c r="N2881" s="561"/>
      <c r="O2881" s="561"/>
      <c r="P2881" s="561"/>
      <c r="Q2881" s="561"/>
      <c r="R2881" s="561"/>
      <c r="S2881" s="561"/>
      <c r="T2881" s="561"/>
      <c r="U2881" s="561"/>
      <c r="V2881" s="561"/>
      <c r="W2881" s="561"/>
      <c r="X2881" s="561"/>
      <c r="Y2881" s="561"/>
      <c r="Z2881" s="561"/>
      <c r="AA2881" s="561"/>
      <c r="AB2881" s="561"/>
      <c r="AC2881" s="561"/>
      <c r="AD2881" s="561"/>
      <c r="AE2881" s="561"/>
      <c r="AF2881" s="561"/>
      <c r="AG2881" s="561">
        <v>695.8322058</v>
      </c>
      <c r="AH2881" s="561">
        <v>754</v>
      </c>
      <c r="AI2881" s="290" t="s">
        <v>310</v>
      </c>
      <c r="AJ2881" s="290" t="s">
        <v>366</v>
      </c>
    </row>
    <row r="2882" spans="2:36" x14ac:dyDescent="0.25">
      <c r="B2882" s="554">
        <v>300</v>
      </c>
      <c r="C2882" s="555"/>
      <c r="D2882" s="556"/>
      <c r="E2882" s="290" t="s">
        <v>1003</v>
      </c>
      <c r="F2882" s="290" t="s">
        <v>338</v>
      </c>
      <c r="G2882" s="290" t="s">
        <v>1005</v>
      </c>
      <c r="H2882" s="183" t="str">
        <f>INDEX(Sector!$D$57:$D$776,MATCH('Energy consumption (raw)'!F2882,Sector!$C$57:$C$776,FALSE))</f>
        <v>Trading in real estate, land use rights belonging to owners, users or renters</v>
      </c>
      <c r="I2882" s="183" t="str">
        <f>IF(G2882=Sector!$B$50,Sector!$B$50,IF(G2882=Sector!$B$51,Sector!$B$51,IF(G2882=Sector!$B$53,Sector!$B$53,INDEX(Sector!$E$57:$E$776,MATCH('Energy consumption (raw)'!F2882,Sector!$C$57:$C$776,FALSE)))))</f>
        <v>Buildings</v>
      </c>
      <c r="J2882" s="561">
        <v>5545342</v>
      </c>
      <c r="K2882" s="561">
        <v>5545342</v>
      </c>
      <c r="L2882" s="561"/>
      <c r="M2882" s="561"/>
      <c r="N2882" s="561"/>
      <c r="O2882" s="561"/>
      <c r="P2882" s="561"/>
      <c r="Q2882" s="561"/>
      <c r="R2882" s="561">
        <v>2.13</v>
      </c>
      <c r="S2882" s="561"/>
      <c r="T2882" s="561"/>
      <c r="U2882" s="561"/>
      <c r="V2882" s="561"/>
      <c r="W2882" s="561"/>
      <c r="X2882" s="561"/>
      <c r="Y2882" s="561"/>
      <c r="Z2882" s="561"/>
      <c r="AA2882" s="561"/>
      <c r="AB2882" s="561"/>
      <c r="AC2882" s="561"/>
      <c r="AD2882" s="561"/>
      <c r="AE2882" s="561"/>
      <c r="AF2882" s="561"/>
      <c r="AG2882" s="561">
        <v>857.81887060000008</v>
      </c>
      <c r="AH2882" s="561">
        <v>898</v>
      </c>
      <c r="AI2882" s="290" t="s">
        <v>310</v>
      </c>
      <c r="AJ2882" s="290" t="s">
        <v>366</v>
      </c>
    </row>
    <row r="2883" spans="2:36" x14ac:dyDescent="0.25">
      <c r="B2883" s="554">
        <v>301</v>
      </c>
      <c r="C2883" s="555"/>
      <c r="D2883" s="556"/>
      <c r="E2883" s="290" t="s">
        <v>1003</v>
      </c>
      <c r="F2883" s="290" t="s">
        <v>338</v>
      </c>
      <c r="G2883" s="290" t="s">
        <v>1005</v>
      </c>
      <c r="H2883" s="183" t="str">
        <f>INDEX(Sector!$D$57:$D$776,MATCH('Energy consumption (raw)'!F2883,Sector!$C$57:$C$776,FALSE))</f>
        <v>Trading in real estate, land use rights belonging to owners, users or renters</v>
      </c>
      <c r="I2883" s="183" t="str">
        <f>IF(G2883=Sector!$B$50,Sector!$B$50,IF(G2883=Sector!$B$51,Sector!$B$51,IF(G2883=Sector!$B$53,Sector!$B$53,INDEX(Sector!$E$57:$E$776,MATCH('Energy consumption (raw)'!F2883,Sector!$C$57:$C$776,FALSE)))))</f>
        <v>Buildings</v>
      </c>
      <c r="J2883" s="561"/>
      <c r="K2883" s="561">
        <v>8947657</v>
      </c>
      <c r="L2883" s="561"/>
      <c r="M2883" s="561"/>
      <c r="N2883" s="561"/>
      <c r="O2883" s="561"/>
      <c r="P2883" s="561"/>
      <c r="Q2883" s="561"/>
      <c r="R2883" s="561"/>
      <c r="S2883" s="561"/>
      <c r="T2883" s="561"/>
      <c r="U2883" s="561"/>
      <c r="V2883" s="561"/>
      <c r="W2883" s="561"/>
      <c r="X2883" s="561"/>
      <c r="Y2883" s="561"/>
      <c r="Z2883" s="561"/>
      <c r="AA2883" s="561"/>
      <c r="AB2883" s="561"/>
      <c r="AC2883" s="561"/>
      <c r="AD2883" s="561"/>
      <c r="AE2883" s="561"/>
      <c r="AF2883" s="561"/>
      <c r="AG2883" s="561">
        <v>1380.6234751000002</v>
      </c>
      <c r="AH2883" s="561">
        <v>878</v>
      </c>
      <c r="AI2883" s="290" t="s">
        <v>310</v>
      </c>
      <c r="AJ2883" s="290" t="s">
        <v>366</v>
      </c>
    </row>
    <row r="2884" spans="2:36" x14ac:dyDescent="0.25">
      <c r="B2884" s="554">
        <v>302</v>
      </c>
      <c r="C2884" s="555"/>
      <c r="D2884" s="556"/>
      <c r="E2884" s="290" t="s">
        <v>1003</v>
      </c>
      <c r="F2884" s="290" t="s">
        <v>984</v>
      </c>
      <c r="G2884" s="290" t="s">
        <v>1005</v>
      </c>
      <c r="H2884" s="183" t="str">
        <f>INDEX(Sector!$D$57:$D$776,MATCH('Energy consumption (raw)'!F2884,Sector!$C$57:$C$776,FALSE))</f>
        <v>Activities of Hospitals</v>
      </c>
      <c r="I2884" s="183" t="str">
        <f>IF(G2884=Sector!$B$50,Sector!$B$50,IF(G2884=Sector!$B$51,Sector!$B$51,IF(G2884=Sector!$B$53,Sector!$B$53,INDEX(Sector!$E$57:$E$776,MATCH('Energy consumption (raw)'!F2884,Sector!$C$57:$C$776,FALSE)))))</f>
        <v>Buildings</v>
      </c>
      <c r="J2884" s="561"/>
      <c r="K2884" s="561">
        <v>6371123</v>
      </c>
      <c r="L2884" s="561"/>
      <c r="M2884" s="561"/>
      <c r="N2884" s="561"/>
      <c r="O2884" s="561"/>
      <c r="P2884" s="561"/>
      <c r="Q2884" s="561"/>
      <c r="R2884" s="561">
        <v>6.1</v>
      </c>
      <c r="S2884" s="561"/>
      <c r="T2884" s="561"/>
      <c r="U2884" s="561"/>
      <c r="V2884" s="561">
        <v>7.8</v>
      </c>
      <c r="W2884" s="561"/>
      <c r="X2884" s="561"/>
      <c r="Y2884" s="561"/>
      <c r="Z2884" s="561"/>
      <c r="AA2884" s="561"/>
      <c r="AB2884" s="561"/>
      <c r="AC2884" s="561"/>
      <c r="AD2884" s="561"/>
      <c r="AE2884" s="561"/>
      <c r="AF2884" s="561"/>
      <c r="AG2884" s="561">
        <v>997.47627890000012</v>
      </c>
      <c r="AH2884" s="561">
        <v>679</v>
      </c>
      <c r="AI2884" s="290" t="s">
        <v>310</v>
      </c>
      <c r="AJ2884" s="290" t="s">
        <v>366</v>
      </c>
    </row>
    <row r="2885" spans="2:36" x14ac:dyDescent="0.25">
      <c r="B2885" s="554">
        <v>303</v>
      </c>
      <c r="C2885" s="555"/>
      <c r="D2885" s="556"/>
      <c r="E2885" s="290" t="s">
        <v>1003</v>
      </c>
      <c r="F2885" s="290" t="s">
        <v>1074</v>
      </c>
      <c r="G2885" s="290" t="s">
        <v>1005</v>
      </c>
      <c r="H2885" s="183" t="str">
        <f>INDEX(Sector!$D$57:$D$776,MATCH('Energy consumption (raw)'!F2885,Sector!$C$57:$C$776,FALSE))</f>
        <v>Other Education</v>
      </c>
      <c r="I2885" s="183" t="str">
        <f>IF(G2885=Sector!$B$50,Sector!$B$50,IF(G2885=Sector!$B$51,Sector!$B$51,IF(G2885=Sector!$B$53,Sector!$B$53,INDEX(Sector!$E$57:$E$776,MATCH('Energy consumption (raw)'!F2885,Sector!$C$57:$C$776,FALSE)))))</f>
        <v>Buildings</v>
      </c>
      <c r="J2885" s="561"/>
      <c r="K2885" s="561">
        <v>5156583</v>
      </c>
      <c r="L2885" s="561"/>
      <c r="M2885" s="561"/>
      <c r="N2885" s="561"/>
      <c r="O2885" s="561"/>
      <c r="P2885" s="561"/>
      <c r="Q2885" s="561"/>
      <c r="R2885" s="561"/>
      <c r="S2885" s="561"/>
      <c r="T2885" s="561"/>
      <c r="U2885" s="561"/>
      <c r="V2885" s="561"/>
      <c r="W2885" s="561"/>
      <c r="X2885" s="561"/>
      <c r="Y2885" s="561"/>
      <c r="Z2885" s="561"/>
      <c r="AA2885" s="561"/>
      <c r="AB2885" s="561"/>
      <c r="AC2885" s="561"/>
      <c r="AD2885" s="561"/>
      <c r="AE2885" s="561"/>
      <c r="AF2885" s="561"/>
      <c r="AG2885" s="561">
        <v>795.66075690000002</v>
      </c>
      <c r="AH2885" s="561">
        <v>887</v>
      </c>
      <c r="AI2885" s="290" t="s">
        <v>310</v>
      </c>
      <c r="AJ2885" s="290" t="s">
        <v>366</v>
      </c>
    </row>
    <row r="2886" spans="2:36" x14ac:dyDescent="0.25">
      <c r="B2886" s="554">
        <v>304</v>
      </c>
      <c r="C2886" s="555"/>
      <c r="D2886" s="556"/>
      <c r="E2886" s="290" t="s">
        <v>1003</v>
      </c>
      <c r="F2886" s="290" t="s">
        <v>338</v>
      </c>
      <c r="G2886" s="290" t="s">
        <v>1005</v>
      </c>
      <c r="H2886" s="183" t="str">
        <f>INDEX(Sector!$D$57:$D$776,MATCH('Energy consumption (raw)'!F2886,Sector!$C$57:$C$776,FALSE))</f>
        <v>Trading in real estate, land use rights belonging to owners, users or renters</v>
      </c>
      <c r="I2886" s="183" t="str">
        <f>IF(G2886=Sector!$B$50,Sector!$B$50,IF(G2886=Sector!$B$51,Sector!$B$51,IF(G2886=Sector!$B$53,Sector!$B$53,INDEX(Sector!$E$57:$E$776,MATCH('Energy consumption (raw)'!F2886,Sector!$C$57:$C$776,FALSE)))))</f>
        <v>Buildings</v>
      </c>
      <c r="J2886" s="561">
        <v>8735407</v>
      </c>
      <c r="K2886" s="561">
        <v>11849971</v>
      </c>
      <c r="L2886" s="561"/>
      <c r="M2886" s="561"/>
      <c r="N2886" s="561"/>
      <c r="O2886" s="561"/>
      <c r="P2886" s="561"/>
      <c r="Q2886" s="561"/>
      <c r="R2886" s="561">
        <v>3</v>
      </c>
      <c r="S2886" s="561"/>
      <c r="T2886" s="561"/>
      <c r="U2886" s="561"/>
      <c r="V2886" s="561"/>
      <c r="W2886" s="561"/>
      <c r="X2886" s="561"/>
      <c r="Y2886" s="561"/>
      <c r="Z2886" s="561"/>
      <c r="AA2886" s="561"/>
      <c r="AB2886" s="561"/>
      <c r="AC2886" s="561"/>
      <c r="AD2886" s="561"/>
      <c r="AE2886" s="561"/>
      <c r="AF2886" s="561"/>
      <c r="AG2886" s="561">
        <v>1831.5105253000002</v>
      </c>
      <c r="AH2886" s="561">
        <v>927</v>
      </c>
      <c r="AI2886" s="290" t="s">
        <v>310</v>
      </c>
      <c r="AJ2886" s="290" t="s">
        <v>366</v>
      </c>
    </row>
    <row r="2887" spans="2:36" x14ac:dyDescent="0.25">
      <c r="B2887" s="554">
        <v>305</v>
      </c>
      <c r="C2887" s="555"/>
      <c r="D2887" s="556"/>
      <c r="E2887" s="290" t="s">
        <v>1003</v>
      </c>
      <c r="F2887" s="290" t="s">
        <v>1018</v>
      </c>
      <c r="G2887" s="290" t="s">
        <v>1005</v>
      </c>
      <c r="H2887" s="183" t="str">
        <f>INDEX(Sector!$D$57:$D$776,MATCH('Energy consumption (raw)'!F2887,Sector!$C$57:$C$776,FALSE))</f>
        <v>Activities of the head office</v>
      </c>
      <c r="I2887" s="183" t="str">
        <f>IF(G2887=Sector!$B$50,Sector!$B$50,IF(G2887=Sector!$B$51,Sector!$B$51,IF(G2887=Sector!$B$53,Sector!$B$53,INDEX(Sector!$E$57:$E$776,MATCH('Energy consumption (raw)'!F2887,Sector!$C$57:$C$776,FALSE)))))</f>
        <v>Buildings</v>
      </c>
      <c r="J2887" s="561"/>
      <c r="K2887" s="561">
        <v>6120315</v>
      </c>
      <c r="L2887" s="561"/>
      <c r="M2887" s="561"/>
      <c r="N2887" s="561"/>
      <c r="O2887" s="561"/>
      <c r="P2887" s="561"/>
      <c r="Q2887" s="561"/>
      <c r="R2887" s="561">
        <v>19</v>
      </c>
      <c r="S2887" s="561"/>
      <c r="T2887" s="561"/>
      <c r="U2887" s="561"/>
      <c r="V2887" s="561"/>
      <c r="W2887" s="561"/>
      <c r="X2887" s="561"/>
      <c r="Y2887" s="561"/>
      <c r="Z2887" s="561"/>
      <c r="AA2887" s="561"/>
      <c r="AB2887" s="561"/>
      <c r="AC2887" s="561"/>
      <c r="AD2887" s="561"/>
      <c r="AE2887" s="561"/>
      <c r="AF2887" s="561"/>
      <c r="AG2887" s="561">
        <v>963.74460450000004</v>
      </c>
      <c r="AH2887" s="561">
        <v>2010</v>
      </c>
      <c r="AI2887" s="290" t="s">
        <v>310</v>
      </c>
      <c r="AJ2887" s="290" t="s">
        <v>366</v>
      </c>
    </row>
    <row r="2888" spans="2:36" x14ac:dyDescent="0.25">
      <c r="B2888" s="554">
        <v>306</v>
      </c>
      <c r="C2888" s="555"/>
      <c r="D2888" s="556"/>
      <c r="E2888" s="290" t="s">
        <v>1003</v>
      </c>
      <c r="F2888" s="290" t="s">
        <v>1061</v>
      </c>
      <c r="G2888" s="290" t="s">
        <v>1005</v>
      </c>
      <c r="H2888" s="183" t="str">
        <f>INDEX(Sector!$D$57:$D$776,MATCH('Energy consumption (raw)'!F2888,Sector!$C$57:$C$776,FALSE))</f>
        <v>Business services</v>
      </c>
      <c r="I2888" s="183" t="str">
        <f>IF(G2888=Sector!$B$50,Sector!$B$50,IF(G2888=Sector!$B$51,Sector!$B$51,IF(G2888=Sector!$B$53,Sector!$B$53,INDEX(Sector!$E$57:$E$776,MATCH('Energy consumption (raw)'!F2888,Sector!$C$57:$C$776,FALSE)))))</f>
        <v>Buildings</v>
      </c>
      <c r="J2888" s="561">
        <v>4774279</v>
      </c>
      <c r="K2888" s="561">
        <v>9296341</v>
      </c>
      <c r="L2888" s="561"/>
      <c r="M2888" s="561"/>
      <c r="N2888" s="561"/>
      <c r="O2888" s="561"/>
      <c r="P2888" s="561"/>
      <c r="Q2888" s="561"/>
      <c r="R2888" s="561"/>
      <c r="S2888" s="561"/>
      <c r="T2888" s="561"/>
      <c r="U2888" s="561"/>
      <c r="V2888" s="561"/>
      <c r="W2888" s="561"/>
      <c r="X2888" s="561"/>
      <c r="Y2888" s="561"/>
      <c r="Z2888" s="561"/>
      <c r="AA2888" s="561"/>
      <c r="AB2888" s="561"/>
      <c r="AC2888" s="561"/>
      <c r="AD2888" s="561"/>
      <c r="AE2888" s="561"/>
      <c r="AF2888" s="561"/>
      <c r="AG2888" s="561">
        <v>1434.4254163000001</v>
      </c>
      <c r="AH2888" s="561">
        <v>1227</v>
      </c>
      <c r="AI2888" s="290" t="s">
        <v>310</v>
      </c>
      <c r="AJ2888" s="290" t="s">
        <v>366</v>
      </c>
    </row>
    <row r="2889" spans="2:36" x14ac:dyDescent="0.25">
      <c r="B2889" s="554">
        <v>307</v>
      </c>
      <c r="C2889" s="555"/>
      <c r="D2889" s="556"/>
      <c r="E2889" s="290" t="s">
        <v>1003</v>
      </c>
      <c r="F2889" s="290" t="s">
        <v>338</v>
      </c>
      <c r="G2889" s="290" t="s">
        <v>1005</v>
      </c>
      <c r="H2889" s="183" t="str">
        <f>INDEX(Sector!$D$57:$D$776,MATCH('Energy consumption (raw)'!F2889,Sector!$C$57:$C$776,FALSE))</f>
        <v>Trading in real estate, land use rights belonging to owners, users or renters</v>
      </c>
      <c r="I2889" s="183" t="str">
        <f>IF(G2889=Sector!$B$50,Sector!$B$50,IF(G2889=Sector!$B$51,Sector!$B$51,IF(G2889=Sector!$B$53,Sector!$B$53,INDEX(Sector!$E$57:$E$776,MATCH('Energy consumption (raw)'!F2889,Sector!$C$57:$C$776,FALSE)))))</f>
        <v>Buildings</v>
      </c>
      <c r="J2889" s="561">
        <v>4909110</v>
      </c>
      <c r="K2889" s="561">
        <v>4909110</v>
      </c>
      <c r="L2889" s="561"/>
      <c r="M2889" s="561"/>
      <c r="N2889" s="561"/>
      <c r="O2889" s="561"/>
      <c r="P2889" s="561"/>
      <c r="Q2889" s="561"/>
      <c r="R2889" s="561">
        <v>1.28</v>
      </c>
      <c r="S2889" s="561"/>
      <c r="T2889" s="561"/>
      <c r="U2889" s="561"/>
      <c r="V2889" s="561"/>
      <c r="W2889" s="561"/>
      <c r="X2889" s="561"/>
      <c r="Y2889" s="561">
        <v>0.67</v>
      </c>
      <c r="Z2889" s="561"/>
      <c r="AA2889" s="561"/>
      <c r="AB2889" s="561"/>
      <c r="AC2889" s="561"/>
      <c r="AD2889" s="561"/>
      <c r="AE2889" s="561"/>
      <c r="AF2889" s="561"/>
      <c r="AG2889" s="561">
        <v>759.51157300000011</v>
      </c>
      <c r="AH2889" s="561">
        <v>778</v>
      </c>
      <c r="AI2889" s="290" t="s">
        <v>310</v>
      </c>
      <c r="AJ2889" s="290" t="s">
        <v>366</v>
      </c>
    </row>
    <row r="2890" spans="2:36" x14ac:dyDescent="0.25">
      <c r="B2890" s="554">
        <v>308</v>
      </c>
      <c r="C2890" s="555"/>
      <c r="D2890" s="556"/>
      <c r="E2890" s="290" t="s">
        <v>1075</v>
      </c>
      <c r="F2890" s="290" t="s">
        <v>1010</v>
      </c>
      <c r="G2890" s="290" t="s">
        <v>1005</v>
      </c>
      <c r="H2890" s="183" t="str">
        <f>INDEX(Sector!$D$57:$D$776,MATCH('Energy consumption (raw)'!F2890,Sector!$C$57:$C$776,FALSE))</f>
        <v>Hotel</v>
      </c>
      <c r="I2890" s="183" t="str">
        <f>IF(G2890=Sector!$B$50,Sector!$B$50,IF(G2890=Sector!$B$51,Sector!$B$51,IF(G2890=Sector!$B$53,Sector!$B$53,INDEX(Sector!$E$57:$E$776,MATCH('Energy consumption (raw)'!F2890,Sector!$C$57:$C$776,FALSE)))))</f>
        <v>Buildings</v>
      </c>
      <c r="J2890" s="561">
        <v>4086292</v>
      </c>
      <c r="K2890" s="561">
        <v>3835678</v>
      </c>
      <c r="L2890" s="561"/>
      <c r="M2890" s="561"/>
      <c r="N2890" s="561"/>
      <c r="O2890" s="561"/>
      <c r="P2890" s="561"/>
      <c r="Q2890" s="561"/>
      <c r="R2890" s="561"/>
      <c r="S2890" s="561"/>
      <c r="T2890" s="561"/>
      <c r="U2890" s="561"/>
      <c r="V2890" s="561"/>
      <c r="W2890" s="561"/>
      <c r="X2890" s="561"/>
      <c r="Y2890" s="561"/>
      <c r="Z2890" s="561"/>
      <c r="AA2890" s="561"/>
      <c r="AB2890" s="561"/>
      <c r="AC2890" s="561"/>
      <c r="AD2890" s="561"/>
      <c r="AE2890" s="561"/>
      <c r="AF2890" s="561"/>
      <c r="AG2890" s="561">
        <v>591.84511540000005</v>
      </c>
      <c r="AH2890" s="561">
        <v>775</v>
      </c>
      <c r="AI2890" s="290" t="s">
        <v>310</v>
      </c>
      <c r="AJ2890" s="290" t="s">
        <v>366</v>
      </c>
    </row>
    <row r="2891" spans="2:36" x14ac:dyDescent="0.25">
      <c r="B2891" s="554">
        <v>309</v>
      </c>
      <c r="C2891" s="555"/>
      <c r="D2891" s="556"/>
      <c r="E2891" s="290" t="s">
        <v>1003</v>
      </c>
      <c r="F2891" s="290" t="s">
        <v>1010</v>
      </c>
      <c r="G2891" s="290" t="s">
        <v>1005</v>
      </c>
      <c r="H2891" s="183" t="str">
        <f>INDEX(Sector!$D$57:$D$776,MATCH('Energy consumption (raw)'!F2891,Sector!$C$57:$C$776,FALSE))</f>
        <v>Hotel</v>
      </c>
      <c r="I2891" s="183" t="str">
        <f>IF(G2891=Sector!$B$50,Sector!$B$50,IF(G2891=Sector!$B$51,Sector!$B$51,IF(G2891=Sector!$B$53,Sector!$B$53,INDEX(Sector!$E$57:$E$776,MATCH('Energy consumption (raw)'!F2891,Sector!$C$57:$C$776,FALSE)))))</f>
        <v>Buildings</v>
      </c>
      <c r="J2891" s="561"/>
      <c r="K2891" s="561">
        <v>4765361</v>
      </c>
      <c r="L2891" s="561"/>
      <c r="M2891" s="561"/>
      <c r="N2891" s="561"/>
      <c r="O2891" s="561"/>
      <c r="P2891" s="561"/>
      <c r="Q2891" s="561"/>
      <c r="R2891" s="561"/>
      <c r="S2891" s="561"/>
      <c r="T2891" s="561"/>
      <c r="U2891" s="561"/>
      <c r="V2891" s="561"/>
      <c r="W2891" s="561"/>
      <c r="X2891" s="561"/>
      <c r="Y2891" s="561"/>
      <c r="Z2891" s="561"/>
      <c r="AA2891" s="561"/>
      <c r="AB2891" s="561"/>
      <c r="AC2891" s="561"/>
      <c r="AD2891" s="561"/>
      <c r="AE2891" s="561"/>
      <c r="AF2891" s="561"/>
      <c r="AG2891" s="561">
        <v>735.29520230000003</v>
      </c>
      <c r="AH2891" s="561">
        <v>1016</v>
      </c>
      <c r="AI2891" s="290" t="s">
        <v>310</v>
      </c>
      <c r="AJ2891" s="290" t="s">
        <v>366</v>
      </c>
    </row>
    <row r="2892" spans="2:36" x14ac:dyDescent="0.25">
      <c r="B2892" s="554">
        <v>310</v>
      </c>
      <c r="C2892" s="555"/>
      <c r="D2892" s="556"/>
      <c r="E2892" s="290" t="s">
        <v>1003</v>
      </c>
      <c r="F2892" s="290" t="s">
        <v>338</v>
      </c>
      <c r="G2892" s="290" t="s">
        <v>1005</v>
      </c>
      <c r="H2892" s="183" t="str">
        <f>INDEX(Sector!$D$57:$D$776,MATCH('Energy consumption (raw)'!F2892,Sector!$C$57:$C$776,FALSE))</f>
        <v>Trading in real estate, land use rights belonging to owners, users or renters</v>
      </c>
      <c r="I2892" s="183" t="str">
        <f>IF(G2892=Sector!$B$50,Sector!$B$50,IF(G2892=Sector!$B$51,Sector!$B$51,IF(G2892=Sector!$B$53,Sector!$B$53,INDEX(Sector!$E$57:$E$776,MATCH('Energy consumption (raw)'!F2892,Sector!$C$57:$C$776,FALSE)))))</f>
        <v>Buildings</v>
      </c>
      <c r="J2892" s="561">
        <v>5042982</v>
      </c>
      <c r="K2892" s="561">
        <v>4005230</v>
      </c>
      <c r="L2892" s="561"/>
      <c r="M2892" s="561"/>
      <c r="N2892" s="561"/>
      <c r="O2892" s="561"/>
      <c r="P2892" s="561"/>
      <c r="Q2892" s="561"/>
      <c r="R2892" s="561"/>
      <c r="S2892" s="561"/>
      <c r="T2892" s="561"/>
      <c r="U2892" s="561"/>
      <c r="V2892" s="561"/>
      <c r="W2892" s="561"/>
      <c r="X2892" s="561"/>
      <c r="Y2892" s="561"/>
      <c r="Z2892" s="561"/>
      <c r="AA2892" s="561"/>
      <c r="AB2892" s="561"/>
      <c r="AC2892" s="561"/>
      <c r="AD2892" s="561"/>
      <c r="AE2892" s="561"/>
      <c r="AF2892" s="561"/>
      <c r="AG2892" s="561">
        <v>618.00698900000009</v>
      </c>
      <c r="AH2892" s="561">
        <v>809</v>
      </c>
      <c r="AI2892" s="290" t="s">
        <v>310</v>
      </c>
      <c r="AJ2892" s="290" t="s">
        <v>366</v>
      </c>
    </row>
    <row r="2893" spans="2:36" x14ac:dyDescent="0.25">
      <c r="B2893" s="554">
        <v>311</v>
      </c>
      <c r="C2893" s="555"/>
      <c r="D2893" s="556"/>
      <c r="E2893" s="290" t="s">
        <v>1003</v>
      </c>
      <c r="F2893" s="290" t="s">
        <v>1061</v>
      </c>
      <c r="G2893" s="290" t="s">
        <v>1005</v>
      </c>
      <c r="H2893" s="183" t="str">
        <f>INDEX(Sector!$D$57:$D$776,MATCH('Energy consumption (raw)'!F2893,Sector!$C$57:$C$776,FALSE))</f>
        <v>Business services</v>
      </c>
      <c r="I2893" s="183" t="str">
        <f>IF(G2893=Sector!$B$50,Sector!$B$50,IF(G2893=Sector!$B$51,Sector!$B$51,IF(G2893=Sector!$B$53,Sector!$B$53,INDEX(Sector!$E$57:$E$776,MATCH('Energy consumption (raw)'!F2893,Sector!$C$57:$C$776,FALSE)))))</f>
        <v>Buildings</v>
      </c>
      <c r="J2893" s="561">
        <v>3455701</v>
      </c>
      <c r="K2893" s="561">
        <v>3252484</v>
      </c>
      <c r="L2893" s="561"/>
      <c r="M2893" s="561"/>
      <c r="N2893" s="561"/>
      <c r="O2893" s="561"/>
      <c r="P2893" s="561"/>
      <c r="Q2893" s="561"/>
      <c r="R2893" s="561"/>
      <c r="S2893" s="561"/>
      <c r="T2893" s="561"/>
      <c r="U2893" s="561"/>
      <c r="V2893" s="561"/>
      <c r="W2893" s="561"/>
      <c r="X2893" s="561"/>
      <c r="Y2893" s="561"/>
      <c r="Z2893" s="561"/>
      <c r="AA2893" s="561"/>
      <c r="AB2893" s="561"/>
      <c r="AC2893" s="561"/>
      <c r="AD2893" s="561"/>
      <c r="AE2893" s="561"/>
      <c r="AF2893" s="561"/>
      <c r="AG2893" s="561">
        <v>501.85828120000002</v>
      </c>
      <c r="AH2893" s="561">
        <v>644</v>
      </c>
      <c r="AI2893" s="290" t="s">
        <v>310</v>
      </c>
      <c r="AJ2893" s="290" t="s">
        <v>366</v>
      </c>
    </row>
    <row r="2894" spans="2:36" x14ac:dyDescent="0.25">
      <c r="B2894" s="554">
        <v>312</v>
      </c>
      <c r="C2894" s="555"/>
      <c r="D2894" s="556"/>
      <c r="E2894" s="290" t="s">
        <v>1003</v>
      </c>
      <c r="F2894" s="290" t="s">
        <v>984</v>
      </c>
      <c r="G2894" s="290" t="s">
        <v>1005</v>
      </c>
      <c r="H2894" s="183" t="str">
        <f>INDEX(Sector!$D$57:$D$776,MATCH('Energy consumption (raw)'!F2894,Sector!$C$57:$C$776,FALSE))</f>
        <v>Activities of Hospitals</v>
      </c>
      <c r="I2894" s="183" t="str">
        <f>IF(G2894=Sector!$B$50,Sector!$B$50,IF(G2894=Sector!$B$51,Sector!$B$51,IF(G2894=Sector!$B$53,Sector!$B$53,INDEX(Sector!$E$57:$E$776,MATCH('Energy consumption (raw)'!F2894,Sector!$C$57:$C$776,FALSE)))))</f>
        <v>Buildings</v>
      </c>
      <c r="J2894" s="561"/>
      <c r="K2894" s="561">
        <v>6622653</v>
      </c>
      <c r="L2894" s="561"/>
      <c r="M2894" s="561"/>
      <c r="N2894" s="561"/>
      <c r="O2894" s="561"/>
      <c r="P2894" s="561"/>
      <c r="Q2894" s="561"/>
      <c r="R2894" s="561">
        <v>1.4</v>
      </c>
      <c r="S2894" s="561"/>
      <c r="T2894" s="561"/>
      <c r="U2894" s="561"/>
      <c r="V2894" s="561">
        <v>12.69</v>
      </c>
      <c r="W2894" s="561"/>
      <c r="X2894" s="561"/>
      <c r="Y2894" s="561">
        <v>37.08</v>
      </c>
      <c r="Z2894" s="561"/>
      <c r="AA2894" s="561"/>
      <c r="AB2894" s="561"/>
      <c r="AC2894" s="561"/>
      <c r="AD2894" s="561"/>
      <c r="AE2894" s="561"/>
      <c r="AF2894" s="561"/>
      <c r="AG2894" s="561">
        <v>1077.0450579000001</v>
      </c>
      <c r="AH2894" s="561">
        <v>901</v>
      </c>
      <c r="AI2894" s="290" t="s">
        <v>310</v>
      </c>
      <c r="AJ2894" s="290" t="s">
        <v>366</v>
      </c>
    </row>
    <row r="2895" spans="2:36" x14ac:dyDescent="0.25">
      <c r="B2895" s="554">
        <v>313</v>
      </c>
      <c r="C2895" s="555"/>
      <c r="D2895" s="556"/>
      <c r="E2895" s="290" t="s">
        <v>1003</v>
      </c>
      <c r="F2895" s="290" t="s">
        <v>1010</v>
      </c>
      <c r="G2895" s="290" t="s">
        <v>1005</v>
      </c>
      <c r="H2895" s="183" t="str">
        <f>INDEX(Sector!$D$57:$D$776,MATCH('Energy consumption (raw)'!F2895,Sector!$C$57:$C$776,FALSE))</f>
        <v>Hotel</v>
      </c>
      <c r="I2895" s="183" t="str">
        <f>IF(G2895=Sector!$B$50,Sector!$B$50,IF(G2895=Sector!$B$51,Sector!$B$51,IF(G2895=Sector!$B$53,Sector!$B$53,INDEX(Sector!$E$57:$E$776,MATCH('Energy consumption (raw)'!F2895,Sector!$C$57:$C$776,FALSE)))))</f>
        <v>Buildings</v>
      </c>
      <c r="J2895" s="561"/>
      <c r="K2895" s="561">
        <v>4411614</v>
      </c>
      <c r="L2895" s="561"/>
      <c r="M2895" s="561"/>
      <c r="N2895" s="561"/>
      <c r="O2895" s="561"/>
      <c r="P2895" s="561"/>
      <c r="Q2895" s="561"/>
      <c r="R2895" s="561"/>
      <c r="S2895" s="561"/>
      <c r="T2895" s="561"/>
      <c r="U2895" s="561"/>
      <c r="V2895" s="561"/>
      <c r="W2895" s="561"/>
      <c r="X2895" s="561"/>
      <c r="Y2895" s="561"/>
      <c r="Z2895" s="561"/>
      <c r="AA2895" s="561"/>
      <c r="AB2895" s="561"/>
      <c r="AC2895" s="561"/>
      <c r="AD2895" s="561"/>
      <c r="AE2895" s="561"/>
      <c r="AF2895" s="561"/>
      <c r="AG2895" s="561">
        <v>680.71204020000005</v>
      </c>
      <c r="AH2895" s="561">
        <v>719</v>
      </c>
      <c r="AI2895" s="290" t="s">
        <v>310</v>
      </c>
      <c r="AJ2895" s="290" t="s">
        <v>366</v>
      </c>
    </row>
    <row r="2896" spans="2:36" x14ac:dyDescent="0.25">
      <c r="B2896" s="554">
        <v>314</v>
      </c>
      <c r="C2896" s="555"/>
      <c r="D2896" s="556"/>
      <c r="E2896" s="290" t="s">
        <v>1003</v>
      </c>
      <c r="F2896" s="290" t="s">
        <v>338</v>
      </c>
      <c r="G2896" s="290" t="s">
        <v>1005</v>
      </c>
      <c r="H2896" s="183" t="str">
        <f>INDEX(Sector!$D$57:$D$776,MATCH('Energy consumption (raw)'!F2896,Sector!$C$57:$C$776,FALSE))</f>
        <v>Trading in real estate, land use rights belonging to owners, users or renters</v>
      </c>
      <c r="I2896" s="183" t="str">
        <f>IF(G2896=Sector!$B$50,Sector!$B$50,IF(G2896=Sector!$B$51,Sector!$B$51,IF(G2896=Sector!$B$53,Sector!$B$53,INDEX(Sector!$E$57:$E$776,MATCH('Energy consumption (raw)'!F2896,Sector!$C$57:$C$776,FALSE)))))</f>
        <v>Buildings</v>
      </c>
      <c r="J2896" s="561">
        <v>4230767</v>
      </c>
      <c r="K2896" s="561">
        <v>4256049</v>
      </c>
      <c r="L2896" s="561"/>
      <c r="M2896" s="561"/>
      <c r="N2896" s="561"/>
      <c r="O2896" s="561"/>
      <c r="P2896" s="561"/>
      <c r="Q2896" s="561"/>
      <c r="R2896" s="561">
        <v>1.8</v>
      </c>
      <c r="S2896" s="561"/>
      <c r="T2896" s="561"/>
      <c r="U2896" s="561"/>
      <c r="V2896" s="561"/>
      <c r="W2896" s="561"/>
      <c r="X2896" s="561"/>
      <c r="Y2896" s="561"/>
      <c r="Z2896" s="561"/>
      <c r="AA2896" s="561"/>
      <c r="AB2896" s="561"/>
      <c r="AC2896" s="561"/>
      <c r="AD2896" s="561"/>
      <c r="AE2896" s="561"/>
      <c r="AF2896" s="561"/>
      <c r="AG2896" s="561">
        <v>658.54436070000008</v>
      </c>
      <c r="AH2896" s="561">
        <v>687</v>
      </c>
      <c r="AI2896" s="290" t="s">
        <v>310</v>
      </c>
      <c r="AJ2896" s="290" t="s">
        <v>366</v>
      </c>
    </row>
    <row r="2897" spans="2:36" x14ac:dyDescent="0.25">
      <c r="B2897" s="554">
        <v>315</v>
      </c>
      <c r="C2897" s="555"/>
      <c r="D2897" s="556"/>
      <c r="E2897" s="290" t="s">
        <v>1003</v>
      </c>
      <c r="F2897" s="290" t="s">
        <v>984</v>
      </c>
      <c r="G2897" s="290" t="s">
        <v>1005</v>
      </c>
      <c r="H2897" s="183" t="str">
        <f>INDEX(Sector!$D$57:$D$776,MATCH('Energy consumption (raw)'!F2897,Sector!$C$57:$C$776,FALSE))</f>
        <v>Activities of Hospitals</v>
      </c>
      <c r="I2897" s="183" t="str">
        <f>IF(G2897=Sector!$B$50,Sector!$B$50,IF(G2897=Sector!$B$51,Sector!$B$51,IF(G2897=Sector!$B$53,Sector!$B$53,INDEX(Sector!$E$57:$E$776,MATCH('Energy consumption (raw)'!F2897,Sector!$C$57:$C$776,FALSE)))))</f>
        <v>Buildings</v>
      </c>
      <c r="J2897" s="561"/>
      <c r="K2897" s="561">
        <v>5012532</v>
      </c>
      <c r="L2897" s="561"/>
      <c r="M2897" s="561"/>
      <c r="N2897" s="561"/>
      <c r="O2897" s="561"/>
      <c r="P2897" s="561"/>
      <c r="Q2897" s="561"/>
      <c r="R2897" s="561"/>
      <c r="S2897" s="561"/>
      <c r="T2897" s="561"/>
      <c r="U2897" s="561"/>
      <c r="V2897" s="561"/>
      <c r="W2897" s="561"/>
      <c r="X2897" s="561"/>
      <c r="Y2897" s="561"/>
      <c r="Z2897" s="561"/>
      <c r="AA2897" s="561"/>
      <c r="AB2897" s="561"/>
      <c r="AC2897" s="561"/>
      <c r="AD2897" s="561"/>
      <c r="AE2897" s="561"/>
      <c r="AF2897" s="561"/>
      <c r="AG2897" s="561">
        <v>773.4336876000001</v>
      </c>
      <c r="AH2897" s="561">
        <v>783</v>
      </c>
      <c r="AI2897" s="290" t="s">
        <v>310</v>
      </c>
      <c r="AJ2897" s="290" t="s">
        <v>366</v>
      </c>
    </row>
    <row r="2898" spans="2:36" x14ac:dyDescent="0.25">
      <c r="B2898" s="554">
        <v>316</v>
      </c>
      <c r="C2898" s="555"/>
      <c r="D2898" s="556"/>
      <c r="E2898" s="290" t="s">
        <v>1003</v>
      </c>
      <c r="F2898" s="290" t="s">
        <v>1076</v>
      </c>
      <c r="G2898" s="290" t="s">
        <v>1005</v>
      </c>
      <c r="H2898" s="183" t="str">
        <f>INDEX(Sector!$D$57:$D$776,MATCH('Energy consumption (raw)'!F2898,Sector!$C$57:$C$776,FALSE))</f>
        <v>Business</v>
      </c>
      <c r="I2898" s="183" t="str">
        <f>IF(G2898=Sector!$B$50,Sector!$B$50,IF(G2898=Sector!$B$51,Sector!$B$51,IF(G2898=Sector!$B$53,Sector!$B$53,INDEX(Sector!$E$57:$E$776,MATCH('Energy consumption (raw)'!F2898,Sector!$C$57:$C$776,FALSE)))))</f>
        <v>Buildings</v>
      </c>
      <c r="J2898" s="561">
        <v>3958889</v>
      </c>
      <c r="K2898" s="561">
        <v>3864895</v>
      </c>
      <c r="L2898" s="561"/>
      <c r="M2898" s="561"/>
      <c r="N2898" s="561"/>
      <c r="O2898" s="561"/>
      <c r="P2898" s="561"/>
      <c r="Q2898" s="561"/>
      <c r="R2898" s="561"/>
      <c r="S2898" s="561"/>
      <c r="T2898" s="561"/>
      <c r="U2898" s="561"/>
      <c r="V2898" s="561"/>
      <c r="W2898" s="561"/>
      <c r="X2898" s="561"/>
      <c r="Y2898" s="561"/>
      <c r="Z2898" s="561"/>
      <c r="AA2898" s="561"/>
      <c r="AB2898" s="561"/>
      <c r="AC2898" s="561"/>
      <c r="AD2898" s="561"/>
      <c r="AE2898" s="561"/>
      <c r="AF2898" s="561"/>
      <c r="AG2898" s="561">
        <v>596.35329850000005</v>
      </c>
      <c r="AH2898" s="561">
        <v>707</v>
      </c>
      <c r="AI2898" s="290" t="s">
        <v>310</v>
      </c>
      <c r="AJ2898" s="290" t="s">
        <v>366</v>
      </c>
    </row>
    <row r="2899" spans="2:36" x14ac:dyDescent="0.25">
      <c r="B2899" s="554">
        <v>317</v>
      </c>
      <c r="C2899" s="555"/>
      <c r="D2899" s="556"/>
      <c r="E2899" s="290" t="s">
        <v>1003</v>
      </c>
      <c r="F2899" s="290" t="s">
        <v>984</v>
      </c>
      <c r="G2899" s="290" t="s">
        <v>1005</v>
      </c>
      <c r="H2899" s="183" t="str">
        <f>INDEX(Sector!$D$57:$D$776,MATCH('Energy consumption (raw)'!F2899,Sector!$C$57:$C$776,FALSE))</f>
        <v>Activities of Hospitals</v>
      </c>
      <c r="I2899" s="183" t="str">
        <f>IF(G2899=Sector!$B$50,Sector!$B$50,IF(G2899=Sector!$B$51,Sector!$B$51,IF(G2899=Sector!$B$53,Sector!$B$53,INDEX(Sector!$E$57:$E$776,MATCH('Energy consumption (raw)'!F2899,Sector!$C$57:$C$776,FALSE)))))</f>
        <v>Buildings</v>
      </c>
      <c r="J2899" s="561">
        <v>4025878</v>
      </c>
      <c r="K2899" s="561">
        <v>4488538</v>
      </c>
      <c r="L2899" s="561"/>
      <c r="M2899" s="561"/>
      <c r="N2899" s="561"/>
      <c r="O2899" s="561"/>
      <c r="P2899" s="561"/>
      <c r="Q2899" s="561"/>
      <c r="R2899" s="561"/>
      <c r="S2899" s="561"/>
      <c r="T2899" s="561"/>
      <c r="U2899" s="561"/>
      <c r="V2899" s="561"/>
      <c r="W2899" s="561"/>
      <c r="X2899" s="561"/>
      <c r="Y2899" s="561"/>
      <c r="Z2899" s="561"/>
      <c r="AA2899" s="561"/>
      <c r="AB2899" s="561"/>
      <c r="AC2899" s="561"/>
      <c r="AD2899" s="561"/>
      <c r="AE2899" s="561"/>
      <c r="AF2899" s="561"/>
      <c r="AG2899" s="561">
        <v>692.58141340000009</v>
      </c>
      <c r="AH2899" s="561">
        <v>707</v>
      </c>
      <c r="AI2899" s="290" t="s">
        <v>310</v>
      </c>
      <c r="AJ2899" s="290" t="s">
        <v>366</v>
      </c>
    </row>
    <row r="2900" spans="2:36" x14ac:dyDescent="0.25">
      <c r="B2900" s="554">
        <v>318</v>
      </c>
      <c r="C2900" s="555"/>
      <c r="D2900" s="556"/>
      <c r="E2900" s="290" t="s">
        <v>1003</v>
      </c>
      <c r="F2900" s="290" t="s">
        <v>984</v>
      </c>
      <c r="G2900" s="290" t="s">
        <v>1005</v>
      </c>
      <c r="H2900" s="183" t="str">
        <f>INDEX(Sector!$D$57:$D$776,MATCH('Energy consumption (raw)'!F2900,Sector!$C$57:$C$776,FALSE))</f>
        <v>Activities of Hospitals</v>
      </c>
      <c r="I2900" s="183" t="str">
        <f>IF(G2900=Sector!$B$50,Sector!$B$50,IF(G2900=Sector!$B$51,Sector!$B$51,IF(G2900=Sector!$B$53,Sector!$B$53,INDEX(Sector!$E$57:$E$776,MATCH('Energy consumption (raw)'!F2900,Sector!$C$57:$C$776,FALSE)))))</f>
        <v>Buildings</v>
      </c>
      <c r="J2900" s="561"/>
      <c r="K2900" s="561">
        <v>4054966</v>
      </c>
      <c r="L2900" s="561"/>
      <c r="M2900" s="561"/>
      <c r="N2900" s="561"/>
      <c r="O2900" s="561"/>
      <c r="P2900" s="561"/>
      <c r="Q2900" s="561"/>
      <c r="R2900" s="561"/>
      <c r="S2900" s="561"/>
      <c r="T2900" s="561"/>
      <c r="U2900" s="561"/>
      <c r="V2900" s="561"/>
      <c r="W2900" s="561"/>
      <c r="X2900" s="561"/>
      <c r="Y2900" s="561"/>
      <c r="Z2900" s="561"/>
      <c r="AA2900" s="561"/>
      <c r="AB2900" s="561"/>
      <c r="AC2900" s="561"/>
      <c r="AD2900" s="561"/>
      <c r="AE2900" s="561"/>
      <c r="AF2900" s="561"/>
      <c r="AG2900" s="561">
        <v>625.68125380000004</v>
      </c>
      <c r="AH2900" s="561">
        <v>690</v>
      </c>
      <c r="AI2900" s="290" t="s">
        <v>310</v>
      </c>
      <c r="AJ2900" s="290" t="s">
        <v>366</v>
      </c>
    </row>
    <row r="2901" spans="2:36" x14ac:dyDescent="0.25">
      <c r="B2901" s="554">
        <v>319</v>
      </c>
      <c r="C2901" s="555"/>
      <c r="D2901" s="556"/>
      <c r="E2901" s="290" t="s">
        <v>1003</v>
      </c>
      <c r="F2901" s="290" t="s">
        <v>1061</v>
      </c>
      <c r="G2901" s="290" t="s">
        <v>1005</v>
      </c>
      <c r="H2901" s="183" t="str">
        <f>INDEX(Sector!$D$57:$D$776,MATCH('Energy consumption (raw)'!F2901,Sector!$C$57:$C$776,FALSE))</f>
        <v>Business services</v>
      </c>
      <c r="I2901" s="183" t="str">
        <f>IF(G2901=Sector!$B$50,Sector!$B$50,IF(G2901=Sector!$B$51,Sector!$B$51,IF(G2901=Sector!$B$53,Sector!$B$53,INDEX(Sector!$E$57:$E$776,MATCH('Energy consumption (raw)'!F2901,Sector!$C$57:$C$776,FALSE)))))</f>
        <v>Buildings</v>
      </c>
      <c r="J2901" s="561">
        <v>4037753</v>
      </c>
      <c r="K2901" s="561">
        <v>3806755</v>
      </c>
      <c r="L2901" s="561"/>
      <c r="M2901" s="561"/>
      <c r="N2901" s="561"/>
      <c r="O2901" s="561"/>
      <c r="P2901" s="561"/>
      <c r="Q2901" s="561"/>
      <c r="R2901" s="561"/>
      <c r="S2901" s="561"/>
      <c r="T2901" s="561"/>
      <c r="U2901" s="561"/>
      <c r="V2901" s="561"/>
      <c r="W2901" s="561"/>
      <c r="X2901" s="561"/>
      <c r="Y2901" s="561"/>
      <c r="Z2901" s="561"/>
      <c r="AA2901" s="561"/>
      <c r="AB2901" s="561"/>
      <c r="AC2901" s="561"/>
      <c r="AD2901" s="561"/>
      <c r="AE2901" s="561"/>
      <c r="AF2901" s="561"/>
      <c r="AG2901" s="561">
        <v>587.38229650000005</v>
      </c>
      <c r="AH2901" s="561">
        <v>678</v>
      </c>
      <c r="AI2901" s="290" t="s">
        <v>310</v>
      </c>
      <c r="AJ2901" s="290" t="s">
        <v>366</v>
      </c>
    </row>
    <row r="2902" spans="2:36" x14ac:dyDescent="0.25">
      <c r="B2902" s="554">
        <v>320</v>
      </c>
      <c r="C2902" s="555"/>
      <c r="D2902" s="556"/>
      <c r="E2902" s="290" t="s">
        <v>1003</v>
      </c>
      <c r="F2902" s="290" t="s">
        <v>338</v>
      </c>
      <c r="G2902" s="290" t="s">
        <v>1005</v>
      </c>
      <c r="H2902" s="183" t="str">
        <f>INDEX(Sector!$D$57:$D$776,MATCH('Energy consumption (raw)'!F2902,Sector!$C$57:$C$776,FALSE))</f>
        <v>Trading in real estate, land use rights belonging to owners, users or renters</v>
      </c>
      <c r="I2902" s="183" t="str">
        <f>IF(G2902=Sector!$B$50,Sector!$B$50,IF(G2902=Sector!$B$51,Sector!$B$51,IF(G2902=Sector!$B$53,Sector!$B$53,INDEX(Sector!$E$57:$E$776,MATCH('Energy consumption (raw)'!F2902,Sector!$C$57:$C$776,FALSE)))))</f>
        <v>Buildings</v>
      </c>
      <c r="J2902" s="561">
        <v>3427670</v>
      </c>
      <c r="K2902" s="561">
        <v>3242725</v>
      </c>
      <c r="L2902" s="561"/>
      <c r="M2902" s="561"/>
      <c r="N2902" s="561"/>
      <c r="O2902" s="561"/>
      <c r="P2902" s="561"/>
      <c r="Q2902" s="561"/>
      <c r="R2902" s="561"/>
      <c r="S2902" s="561"/>
      <c r="T2902" s="561"/>
      <c r="U2902" s="561"/>
      <c r="V2902" s="561"/>
      <c r="W2902" s="561"/>
      <c r="X2902" s="561"/>
      <c r="Y2902" s="561"/>
      <c r="Z2902" s="561"/>
      <c r="AA2902" s="561"/>
      <c r="AB2902" s="561"/>
      <c r="AC2902" s="561"/>
      <c r="AD2902" s="561"/>
      <c r="AE2902" s="561"/>
      <c r="AF2902" s="561"/>
      <c r="AG2902" s="561">
        <v>500.35246750000005</v>
      </c>
      <c r="AH2902" s="561">
        <v>582</v>
      </c>
      <c r="AI2902" s="290" t="s">
        <v>310</v>
      </c>
      <c r="AJ2902" s="290" t="s">
        <v>366</v>
      </c>
    </row>
    <row r="2903" spans="2:36" x14ac:dyDescent="0.25">
      <c r="B2903" s="554">
        <v>321</v>
      </c>
      <c r="C2903" s="555"/>
      <c r="D2903" s="556"/>
      <c r="E2903" s="290" t="s">
        <v>1003</v>
      </c>
      <c r="F2903" s="290" t="s">
        <v>1061</v>
      </c>
      <c r="G2903" s="290" t="s">
        <v>1005</v>
      </c>
      <c r="H2903" s="183" t="str">
        <f>INDEX(Sector!$D$57:$D$776,MATCH('Energy consumption (raw)'!F2903,Sector!$C$57:$C$776,FALSE))</f>
        <v>Business services</v>
      </c>
      <c r="I2903" s="183" t="str">
        <f>IF(G2903=Sector!$B$50,Sector!$B$50,IF(G2903=Sector!$B$51,Sector!$B$51,IF(G2903=Sector!$B$53,Sector!$B$53,INDEX(Sector!$E$57:$E$776,MATCH('Energy consumption (raw)'!F2903,Sector!$C$57:$C$776,FALSE)))))</f>
        <v>Buildings</v>
      </c>
      <c r="J2903" s="561">
        <v>3584776</v>
      </c>
      <c r="K2903" s="561">
        <v>3584776</v>
      </c>
      <c r="L2903" s="561"/>
      <c r="M2903" s="561"/>
      <c r="N2903" s="561"/>
      <c r="O2903" s="561"/>
      <c r="P2903" s="561"/>
      <c r="Q2903" s="561"/>
      <c r="R2903" s="561"/>
      <c r="S2903" s="561"/>
      <c r="T2903" s="561"/>
      <c r="U2903" s="561"/>
      <c r="V2903" s="561"/>
      <c r="W2903" s="561"/>
      <c r="X2903" s="561"/>
      <c r="Y2903" s="561"/>
      <c r="Z2903" s="561"/>
      <c r="AA2903" s="561"/>
      <c r="AB2903" s="561"/>
      <c r="AC2903" s="561"/>
      <c r="AD2903" s="561"/>
      <c r="AE2903" s="561"/>
      <c r="AF2903" s="561"/>
      <c r="AG2903" s="561">
        <v>553.13093680000009</v>
      </c>
      <c r="AH2903" s="561">
        <v>679</v>
      </c>
      <c r="AI2903" s="290" t="s">
        <v>310</v>
      </c>
      <c r="AJ2903" s="290" t="s">
        <v>366</v>
      </c>
    </row>
    <row r="2904" spans="2:36" x14ac:dyDescent="0.25">
      <c r="B2904" s="554">
        <v>322</v>
      </c>
      <c r="C2904" s="555"/>
      <c r="D2904" s="556"/>
      <c r="E2904" s="290" t="s">
        <v>1003</v>
      </c>
      <c r="F2904" s="290" t="s">
        <v>1061</v>
      </c>
      <c r="G2904" s="290" t="s">
        <v>1005</v>
      </c>
      <c r="H2904" s="183" t="str">
        <f>INDEX(Sector!$D$57:$D$776,MATCH('Energy consumption (raw)'!F2904,Sector!$C$57:$C$776,FALSE))</f>
        <v>Business services</v>
      </c>
      <c r="I2904" s="183" t="str">
        <f>IF(G2904=Sector!$B$50,Sector!$B$50,IF(G2904=Sector!$B$51,Sector!$B$51,IF(G2904=Sector!$B$53,Sector!$B$53,INDEX(Sector!$E$57:$E$776,MATCH('Energy consumption (raw)'!F2904,Sector!$C$57:$C$776,FALSE)))))</f>
        <v>Buildings</v>
      </c>
      <c r="J2904" s="561"/>
      <c r="K2904" s="561">
        <v>3342348</v>
      </c>
      <c r="L2904" s="561"/>
      <c r="M2904" s="561"/>
      <c r="N2904" s="561"/>
      <c r="O2904" s="561"/>
      <c r="P2904" s="561"/>
      <c r="Q2904" s="561"/>
      <c r="R2904" s="561"/>
      <c r="S2904" s="561"/>
      <c r="T2904" s="561"/>
      <c r="U2904" s="561"/>
      <c r="V2904" s="561"/>
      <c r="W2904" s="561"/>
      <c r="X2904" s="561"/>
      <c r="Y2904" s="561"/>
      <c r="Z2904" s="561"/>
      <c r="AA2904" s="561"/>
      <c r="AB2904" s="561"/>
      <c r="AC2904" s="561"/>
      <c r="AD2904" s="561"/>
      <c r="AE2904" s="561"/>
      <c r="AF2904" s="561"/>
      <c r="AG2904" s="561">
        <v>515.72429640000007</v>
      </c>
      <c r="AH2904" s="561">
        <v>581</v>
      </c>
      <c r="AI2904" s="290" t="s">
        <v>310</v>
      </c>
      <c r="AJ2904" s="290" t="s">
        <v>366</v>
      </c>
    </row>
    <row r="2905" spans="2:36" x14ac:dyDescent="0.25">
      <c r="B2905" s="554">
        <v>323</v>
      </c>
      <c r="C2905" s="555"/>
      <c r="D2905" s="556"/>
      <c r="E2905" s="290" t="s">
        <v>1003</v>
      </c>
      <c r="F2905" s="290" t="s">
        <v>1010</v>
      </c>
      <c r="G2905" s="290" t="s">
        <v>1005</v>
      </c>
      <c r="H2905" s="183" t="str">
        <f>INDEX(Sector!$D$57:$D$776,MATCH('Energy consumption (raw)'!F2905,Sector!$C$57:$C$776,FALSE))</f>
        <v>Hotel</v>
      </c>
      <c r="I2905" s="183" t="str">
        <f>IF(G2905=Sector!$B$50,Sector!$B$50,IF(G2905=Sector!$B$51,Sector!$B$51,IF(G2905=Sector!$B$53,Sector!$B$53,INDEX(Sector!$E$57:$E$776,MATCH('Energy consumption (raw)'!F2905,Sector!$C$57:$C$776,FALSE)))))</f>
        <v>Buildings</v>
      </c>
      <c r="J2905" s="561"/>
      <c r="K2905" s="561">
        <v>17860353</v>
      </c>
      <c r="L2905" s="561"/>
      <c r="M2905" s="561"/>
      <c r="N2905" s="561"/>
      <c r="O2905" s="561"/>
      <c r="P2905" s="561"/>
      <c r="Q2905" s="561"/>
      <c r="R2905" s="561"/>
      <c r="S2905" s="561"/>
      <c r="T2905" s="561"/>
      <c r="U2905" s="561"/>
      <c r="V2905" s="561"/>
      <c r="W2905" s="561"/>
      <c r="X2905" s="561"/>
      <c r="Y2905" s="561"/>
      <c r="Z2905" s="561"/>
      <c r="AA2905" s="561"/>
      <c r="AB2905" s="561"/>
      <c r="AC2905" s="561"/>
      <c r="AD2905" s="561"/>
      <c r="AE2905" s="561"/>
      <c r="AF2905" s="561"/>
      <c r="AG2905" s="561">
        <v>2755.8524679000002</v>
      </c>
      <c r="AH2905" s="561">
        <v>621</v>
      </c>
      <c r="AI2905" s="290" t="s">
        <v>310</v>
      </c>
      <c r="AJ2905" s="290" t="s">
        <v>366</v>
      </c>
    </row>
    <row r="2906" spans="2:36" x14ac:dyDescent="0.25">
      <c r="B2906" s="554">
        <v>324</v>
      </c>
      <c r="C2906" s="555"/>
      <c r="D2906" s="556"/>
      <c r="E2906" s="290" t="s">
        <v>1003</v>
      </c>
      <c r="F2906" s="290" t="s">
        <v>338</v>
      </c>
      <c r="G2906" s="290" t="s">
        <v>1005</v>
      </c>
      <c r="H2906" s="183" t="str">
        <f>INDEX(Sector!$D$57:$D$776,MATCH('Energy consumption (raw)'!F2906,Sector!$C$57:$C$776,FALSE))</f>
        <v>Trading in real estate, land use rights belonging to owners, users or renters</v>
      </c>
      <c r="I2906" s="183" t="str">
        <f>IF(G2906=Sector!$B$50,Sector!$B$50,IF(G2906=Sector!$B$51,Sector!$B$51,IF(G2906=Sector!$B$53,Sector!$B$53,INDEX(Sector!$E$57:$E$776,MATCH('Energy consumption (raw)'!F2906,Sector!$C$57:$C$776,FALSE)))))</f>
        <v>Buildings</v>
      </c>
      <c r="J2906" s="561">
        <v>2506703</v>
      </c>
      <c r="K2906" s="561">
        <v>2504217</v>
      </c>
      <c r="L2906" s="561"/>
      <c r="M2906" s="561"/>
      <c r="N2906" s="561"/>
      <c r="O2906" s="561"/>
      <c r="P2906" s="561"/>
      <c r="Q2906" s="561"/>
      <c r="R2906" s="561">
        <v>140</v>
      </c>
      <c r="S2906" s="561"/>
      <c r="T2906" s="561"/>
      <c r="U2906" s="561"/>
      <c r="V2906" s="561"/>
      <c r="W2906" s="561"/>
      <c r="X2906" s="561"/>
      <c r="Y2906" s="561">
        <v>10</v>
      </c>
      <c r="Z2906" s="561"/>
      <c r="AA2906" s="561"/>
      <c r="AB2906" s="561"/>
      <c r="AC2906" s="561"/>
      <c r="AD2906" s="561"/>
      <c r="AE2906" s="561"/>
      <c r="AF2906" s="561"/>
      <c r="AG2906" s="561">
        <v>540.10068310000008</v>
      </c>
      <c r="AH2906" s="561">
        <v>757</v>
      </c>
      <c r="AI2906" s="290" t="s">
        <v>310</v>
      </c>
      <c r="AJ2906" s="290" t="s">
        <v>366</v>
      </c>
    </row>
    <row r="2907" spans="2:36" x14ac:dyDescent="0.25">
      <c r="B2907" s="554">
        <v>325</v>
      </c>
      <c r="C2907" s="555"/>
      <c r="D2907" s="556"/>
      <c r="E2907" s="290" t="s">
        <v>1003</v>
      </c>
      <c r="F2907" s="290" t="s">
        <v>984</v>
      </c>
      <c r="G2907" s="290" t="s">
        <v>1005</v>
      </c>
      <c r="H2907" s="183" t="str">
        <f>INDEX(Sector!$D$57:$D$776,MATCH('Energy consumption (raw)'!F2907,Sector!$C$57:$C$776,FALSE))</f>
        <v>Activities of Hospitals</v>
      </c>
      <c r="I2907" s="183" t="str">
        <f>IF(G2907=Sector!$B$50,Sector!$B$50,IF(G2907=Sector!$B$51,Sector!$B$51,IF(G2907=Sector!$B$53,Sector!$B$53,INDEX(Sector!$E$57:$E$776,MATCH('Energy consumption (raw)'!F2907,Sector!$C$57:$C$776,FALSE)))))</f>
        <v>Buildings</v>
      </c>
      <c r="J2907" s="561"/>
      <c r="K2907" s="561">
        <v>4495703</v>
      </c>
      <c r="L2907" s="561"/>
      <c r="M2907" s="561"/>
      <c r="N2907" s="561"/>
      <c r="O2907" s="561"/>
      <c r="P2907" s="561"/>
      <c r="Q2907" s="561"/>
      <c r="R2907" s="561">
        <v>0.85</v>
      </c>
      <c r="S2907" s="561"/>
      <c r="T2907" s="561"/>
      <c r="U2907" s="561"/>
      <c r="V2907" s="561">
        <v>5.77</v>
      </c>
      <c r="W2907" s="561"/>
      <c r="X2907" s="561"/>
      <c r="Y2907" s="561"/>
      <c r="Z2907" s="561"/>
      <c r="AA2907" s="561"/>
      <c r="AB2907" s="561"/>
      <c r="AC2907" s="561"/>
      <c r="AD2907" s="561"/>
      <c r="AE2907" s="561"/>
      <c r="AF2907" s="561"/>
      <c r="AG2907" s="561">
        <v>700.61247289999994</v>
      </c>
      <c r="AH2907" s="561">
        <v>615</v>
      </c>
      <c r="AI2907" s="290" t="s">
        <v>310</v>
      </c>
      <c r="AJ2907" s="290" t="s">
        <v>366</v>
      </c>
    </row>
    <row r="2908" spans="2:36" x14ac:dyDescent="0.25">
      <c r="B2908" s="554">
        <v>326</v>
      </c>
      <c r="C2908" s="555"/>
      <c r="D2908" s="556"/>
      <c r="E2908" s="290" t="s">
        <v>1003</v>
      </c>
      <c r="F2908" s="290" t="s">
        <v>1061</v>
      </c>
      <c r="G2908" s="290" t="s">
        <v>1005</v>
      </c>
      <c r="H2908" s="183" t="str">
        <f>INDEX(Sector!$D$57:$D$776,MATCH('Energy consumption (raw)'!F2908,Sector!$C$57:$C$776,FALSE))</f>
        <v>Business services</v>
      </c>
      <c r="I2908" s="183" t="str">
        <f>IF(G2908=Sector!$B$50,Sector!$B$50,IF(G2908=Sector!$B$51,Sector!$B$51,IF(G2908=Sector!$B$53,Sector!$B$53,INDEX(Sector!$E$57:$E$776,MATCH('Energy consumption (raw)'!F2908,Sector!$C$57:$C$776,FALSE)))))</f>
        <v>Buildings</v>
      </c>
      <c r="J2908" s="561">
        <v>3507075</v>
      </c>
      <c r="K2908" s="561">
        <v>3478570</v>
      </c>
      <c r="L2908" s="561"/>
      <c r="M2908" s="561"/>
      <c r="N2908" s="561"/>
      <c r="O2908" s="561"/>
      <c r="P2908" s="561"/>
      <c r="Q2908" s="561"/>
      <c r="R2908" s="561">
        <v>8</v>
      </c>
      <c r="S2908" s="561"/>
      <c r="T2908" s="561"/>
      <c r="U2908" s="561"/>
      <c r="V2908" s="561"/>
      <c r="W2908" s="561"/>
      <c r="X2908" s="561"/>
      <c r="Y2908" s="561"/>
      <c r="Z2908" s="561"/>
      <c r="AA2908" s="561"/>
      <c r="AB2908" s="561"/>
      <c r="AC2908" s="561"/>
      <c r="AD2908" s="561"/>
      <c r="AE2908" s="561"/>
      <c r="AF2908" s="561"/>
      <c r="AG2908" s="561">
        <v>544.90335100000004</v>
      </c>
      <c r="AH2908" s="561">
        <v>546</v>
      </c>
      <c r="AI2908" s="290" t="s">
        <v>310</v>
      </c>
      <c r="AJ2908" s="290" t="s">
        <v>366</v>
      </c>
    </row>
    <row r="2909" spans="2:36" x14ac:dyDescent="0.25">
      <c r="B2909" s="554">
        <v>327</v>
      </c>
      <c r="C2909" s="555"/>
      <c r="D2909" s="556"/>
      <c r="E2909" s="290" t="s">
        <v>1003</v>
      </c>
      <c r="F2909" s="290" t="s">
        <v>984</v>
      </c>
      <c r="G2909" s="290" t="s">
        <v>1005</v>
      </c>
      <c r="H2909" s="183" t="str">
        <f>INDEX(Sector!$D$57:$D$776,MATCH('Energy consumption (raw)'!F2909,Sector!$C$57:$C$776,FALSE))</f>
        <v>Activities of Hospitals</v>
      </c>
      <c r="I2909" s="183" t="str">
        <f>IF(G2909=Sector!$B$50,Sector!$B$50,IF(G2909=Sector!$B$51,Sector!$B$51,IF(G2909=Sector!$B$53,Sector!$B$53,INDEX(Sector!$E$57:$E$776,MATCH('Energy consumption (raw)'!F2909,Sector!$C$57:$C$776,FALSE)))))</f>
        <v>Buildings</v>
      </c>
      <c r="J2909" s="561"/>
      <c r="K2909" s="561">
        <v>3483801</v>
      </c>
      <c r="L2909" s="561"/>
      <c r="M2909" s="561"/>
      <c r="N2909" s="561"/>
      <c r="O2909" s="561"/>
      <c r="P2909" s="561"/>
      <c r="Q2909" s="561"/>
      <c r="R2909" s="561"/>
      <c r="S2909" s="561"/>
      <c r="T2909" s="561"/>
      <c r="U2909" s="561"/>
      <c r="V2909" s="561"/>
      <c r="W2909" s="561"/>
      <c r="X2909" s="561"/>
      <c r="Y2909" s="561"/>
      <c r="Z2909" s="561"/>
      <c r="AA2909" s="561"/>
      <c r="AB2909" s="561"/>
      <c r="AC2909" s="561"/>
      <c r="AD2909" s="561"/>
      <c r="AE2909" s="561"/>
      <c r="AF2909" s="561"/>
      <c r="AG2909" s="561">
        <v>537.55049430000008</v>
      </c>
      <c r="AH2909" s="561">
        <v>2340</v>
      </c>
      <c r="AI2909" s="290" t="s">
        <v>310</v>
      </c>
      <c r="AJ2909" s="290" t="s">
        <v>366</v>
      </c>
    </row>
    <row r="2910" spans="2:36" x14ac:dyDescent="0.25">
      <c r="B2910" s="554">
        <v>328</v>
      </c>
      <c r="C2910" s="555"/>
      <c r="D2910" s="556"/>
      <c r="E2910" s="290" t="s">
        <v>1003</v>
      </c>
      <c r="F2910" s="290" t="s">
        <v>984</v>
      </c>
      <c r="G2910" s="290" t="s">
        <v>1005</v>
      </c>
      <c r="H2910" s="183" t="str">
        <f>INDEX(Sector!$D$57:$D$776,MATCH('Energy consumption (raw)'!F2910,Sector!$C$57:$C$776,FALSE))</f>
        <v>Activities of Hospitals</v>
      </c>
      <c r="I2910" s="183" t="str">
        <f>IF(G2910=Sector!$B$50,Sector!$B$50,IF(G2910=Sector!$B$51,Sector!$B$51,IF(G2910=Sector!$B$53,Sector!$B$53,INDEX(Sector!$E$57:$E$776,MATCH('Energy consumption (raw)'!F2910,Sector!$C$57:$C$776,FALSE)))))</f>
        <v>Buildings</v>
      </c>
      <c r="J2910" s="561">
        <v>6252260</v>
      </c>
      <c r="K2910" s="561">
        <v>6252260</v>
      </c>
      <c r="L2910" s="561"/>
      <c r="M2910" s="561"/>
      <c r="N2910" s="561"/>
      <c r="O2910" s="561"/>
      <c r="P2910" s="561"/>
      <c r="Q2910" s="561"/>
      <c r="R2910" s="561"/>
      <c r="S2910" s="561"/>
      <c r="T2910" s="561"/>
      <c r="U2910" s="561"/>
      <c r="V2910" s="561"/>
      <c r="W2910" s="561"/>
      <c r="X2910" s="561"/>
      <c r="Y2910" s="561"/>
      <c r="Z2910" s="561"/>
      <c r="AA2910" s="561"/>
      <c r="AB2910" s="561"/>
      <c r="AC2910" s="561"/>
      <c r="AD2910" s="561"/>
      <c r="AE2910" s="561"/>
      <c r="AF2910" s="561"/>
      <c r="AG2910" s="561">
        <v>964.72371800000008</v>
      </c>
      <c r="AH2910" s="561">
        <v>1083</v>
      </c>
      <c r="AI2910" s="290" t="s">
        <v>310</v>
      </c>
      <c r="AJ2910" s="290" t="s">
        <v>366</v>
      </c>
    </row>
    <row r="2911" spans="2:36" x14ac:dyDescent="0.25">
      <c r="B2911" s="554">
        <v>329</v>
      </c>
      <c r="C2911" s="555"/>
      <c r="D2911" s="556"/>
      <c r="E2911" s="290" t="s">
        <v>1003</v>
      </c>
      <c r="F2911" s="290" t="s">
        <v>1073</v>
      </c>
      <c r="G2911" s="290" t="s">
        <v>1005</v>
      </c>
      <c r="H2911" s="183" t="str">
        <f>INDEX(Sector!$D$57:$D$776,MATCH('Energy consumption (raw)'!F2911,Sector!$C$57:$C$776,FALSE))</f>
        <v>Specialized construction activities</v>
      </c>
      <c r="I2911" s="183" t="str">
        <f>IF(G2911=Sector!$B$50,Sector!$B$50,IF(G2911=Sector!$B$51,Sector!$B$51,IF(G2911=Sector!$B$53,Sector!$B$53,INDEX(Sector!$E$57:$E$776,MATCH('Energy consumption (raw)'!F2911,Sector!$C$57:$C$776,FALSE)))))</f>
        <v>Buildings</v>
      </c>
      <c r="J2911" s="561">
        <v>9522605</v>
      </c>
      <c r="K2911" s="561">
        <v>9522605</v>
      </c>
      <c r="L2911" s="561"/>
      <c r="M2911" s="561"/>
      <c r="N2911" s="561"/>
      <c r="O2911" s="561"/>
      <c r="P2911" s="561"/>
      <c r="Q2911" s="561"/>
      <c r="R2911" s="561"/>
      <c r="S2911" s="561"/>
      <c r="T2911" s="561"/>
      <c r="U2911" s="561"/>
      <c r="V2911" s="561"/>
      <c r="W2911" s="561"/>
      <c r="X2911" s="561"/>
      <c r="Y2911" s="561"/>
      <c r="Z2911" s="561"/>
      <c r="AA2911" s="561"/>
      <c r="AB2911" s="561"/>
      <c r="AC2911" s="561"/>
      <c r="AD2911" s="561"/>
      <c r="AE2911" s="561"/>
      <c r="AF2911" s="561"/>
      <c r="AG2911" s="561">
        <v>1469.3379515000001</v>
      </c>
      <c r="AH2911" s="561"/>
      <c r="AI2911" s="290" t="s">
        <v>310</v>
      </c>
      <c r="AJ2911" s="290" t="s">
        <v>366</v>
      </c>
    </row>
    <row r="2912" spans="2:36" x14ac:dyDescent="0.25">
      <c r="B2912" s="554">
        <v>330</v>
      </c>
      <c r="C2912" s="555"/>
      <c r="D2912" s="556"/>
      <c r="E2912" s="290" t="s">
        <v>1077</v>
      </c>
      <c r="F2912" s="290" t="s">
        <v>1078</v>
      </c>
      <c r="G2912" s="290" t="s">
        <v>1005</v>
      </c>
      <c r="H2912" s="183" t="e">
        <f>INDEX(Sector!$D$57:$D$776,MATCH('Energy consumption (raw)'!F2912,Sector!$C$57:$C$776,FALSE))</f>
        <v>#N/A</v>
      </c>
      <c r="I2912" s="183" t="str">
        <f>IF(G2912=Sector!$B$50,Sector!$B$50,IF(G2912=Sector!$B$51,Sector!$B$51,IF(G2912=Sector!$B$53,Sector!$B$53,INDEX(Sector!$E$57:$E$776,MATCH('Energy consumption (raw)'!F2912,Sector!$C$57:$C$776,FALSE)))))</f>
        <v>Buildings</v>
      </c>
      <c r="J2912" s="561">
        <v>6442187</v>
      </c>
      <c r="K2912" s="561">
        <v>6068322</v>
      </c>
      <c r="L2912" s="561"/>
      <c r="M2912" s="561"/>
      <c r="N2912" s="561"/>
      <c r="O2912" s="561"/>
      <c r="P2912" s="561"/>
      <c r="Q2912" s="561"/>
      <c r="R2912" s="561"/>
      <c r="S2912" s="561"/>
      <c r="T2912" s="561"/>
      <c r="U2912" s="561"/>
      <c r="V2912" s="561"/>
      <c r="W2912" s="561"/>
      <c r="X2912" s="561"/>
      <c r="Y2912" s="561"/>
      <c r="Z2912" s="561"/>
      <c r="AA2912" s="561"/>
      <c r="AB2912" s="561"/>
      <c r="AC2912" s="561"/>
      <c r="AD2912" s="561"/>
      <c r="AE2912" s="561"/>
      <c r="AF2912" s="561"/>
      <c r="AG2912" s="561">
        <v>936.34208460000002</v>
      </c>
      <c r="AH2912" s="561">
        <v>1537</v>
      </c>
      <c r="AI2912" s="290" t="s">
        <v>310</v>
      </c>
      <c r="AJ2912" s="290" t="s">
        <v>366</v>
      </c>
    </row>
    <row r="2913" spans="2:36" x14ac:dyDescent="0.25">
      <c r="B2913" s="554">
        <v>331</v>
      </c>
      <c r="C2913" s="555"/>
      <c r="D2913" s="556"/>
      <c r="E2913" s="290" t="s">
        <v>1077</v>
      </c>
      <c r="F2913" s="290" t="s">
        <v>1078</v>
      </c>
      <c r="G2913" s="290" t="s">
        <v>1005</v>
      </c>
      <c r="H2913" s="183" t="e">
        <f>INDEX(Sector!$D$57:$D$776,MATCH('Energy consumption (raw)'!F2913,Sector!$C$57:$C$776,FALSE))</f>
        <v>#N/A</v>
      </c>
      <c r="I2913" s="183" t="str">
        <f>IF(G2913=Sector!$B$50,Sector!$B$50,IF(G2913=Sector!$B$51,Sector!$B$51,IF(G2913=Sector!$B$53,Sector!$B$53,INDEX(Sector!$E$57:$E$776,MATCH('Energy consumption (raw)'!F2913,Sector!$C$57:$C$776,FALSE)))))</f>
        <v>Buildings</v>
      </c>
      <c r="J2913" s="561">
        <v>23397074</v>
      </c>
      <c r="K2913" s="561">
        <v>14170280</v>
      </c>
      <c r="L2913" s="561"/>
      <c r="M2913" s="561"/>
      <c r="N2913" s="561"/>
      <c r="O2913" s="561"/>
      <c r="P2913" s="561"/>
      <c r="Q2913" s="561"/>
      <c r="R2913" s="561">
        <v>16</v>
      </c>
      <c r="S2913" s="561"/>
      <c r="T2913" s="561"/>
      <c r="U2913" s="561"/>
      <c r="V2913" s="561"/>
      <c r="W2913" s="561"/>
      <c r="X2913" s="561"/>
      <c r="Y2913" s="561"/>
      <c r="Z2913" s="561"/>
      <c r="AA2913" s="561"/>
      <c r="AB2913" s="561"/>
      <c r="AC2913" s="561"/>
      <c r="AD2913" s="561"/>
      <c r="AE2913" s="561"/>
      <c r="AF2913" s="561"/>
      <c r="AG2913" s="561">
        <v>2202.7942040000003</v>
      </c>
      <c r="AH2913" s="561">
        <v>904</v>
      </c>
      <c r="AI2913" s="290" t="s">
        <v>310</v>
      </c>
      <c r="AJ2913" s="290" t="s">
        <v>366</v>
      </c>
    </row>
    <row r="2914" spans="2:36" x14ac:dyDescent="0.25">
      <c r="B2914" s="554">
        <v>332</v>
      </c>
      <c r="C2914" s="555"/>
      <c r="D2914" s="556"/>
      <c r="E2914" s="290" t="s">
        <v>1077</v>
      </c>
      <c r="F2914" s="290" t="s">
        <v>1078</v>
      </c>
      <c r="G2914" s="290" t="s">
        <v>1005</v>
      </c>
      <c r="H2914" s="183" t="e">
        <f>INDEX(Sector!$D$57:$D$776,MATCH('Energy consumption (raw)'!F2914,Sector!$C$57:$C$776,FALSE))</f>
        <v>#N/A</v>
      </c>
      <c r="I2914" s="183" t="str">
        <f>IF(G2914=Sector!$B$50,Sector!$B$50,IF(G2914=Sector!$B$51,Sector!$B$51,IF(G2914=Sector!$B$53,Sector!$B$53,INDEX(Sector!$E$57:$E$776,MATCH('Energy consumption (raw)'!F2914,Sector!$C$57:$C$776,FALSE)))))</f>
        <v>Buildings</v>
      </c>
      <c r="J2914" s="561">
        <v>4368787</v>
      </c>
      <c r="K2914" s="561">
        <v>4303632</v>
      </c>
      <c r="L2914" s="561"/>
      <c r="M2914" s="561"/>
      <c r="N2914" s="561"/>
      <c r="O2914" s="561"/>
      <c r="P2914" s="561"/>
      <c r="Q2914" s="561"/>
      <c r="R2914" s="561"/>
      <c r="S2914" s="561"/>
      <c r="T2914" s="561"/>
      <c r="U2914" s="561"/>
      <c r="V2914" s="561"/>
      <c r="W2914" s="561"/>
      <c r="X2914" s="561"/>
      <c r="Y2914" s="561"/>
      <c r="Z2914" s="561"/>
      <c r="AA2914" s="561"/>
      <c r="AB2914" s="561"/>
      <c r="AC2914" s="561"/>
      <c r="AD2914" s="561"/>
      <c r="AE2914" s="561"/>
      <c r="AF2914" s="561"/>
      <c r="AG2914" s="561">
        <v>664.05041760000006</v>
      </c>
      <c r="AH2914" s="561">
        <v>3123</v>
      </c>
      <c r="AI2914" s="290" t="s">
        <v>310</v>
      </c>
      <c r="AJ2914" s="290" t="s">
        <v>366</v>
      </c>
    </row>
    <row r="2915" spans="2:36" x14ac:dyDescent="0.25">
      <c r="B2915" s="554">
        <v>333</v>
      </c>
      <c r="C2915" s="555"/>
      <c r="D2915" s="556"/>
      <c r="E2915" s="290" t="s">
        <v>1003</v>
      </c>
      <c r="F2915" s="290" t="s">
        <v>1061</v>
      </c>
      <c r="G2915" s="290" t="s">
        <v>1005</v>
      </c>
      <c r="H2915" s="183" t="str">
        <f>INDEX(Sector!$D$57:$D$776,MATCH('Energy consumption (raw)'!F2915,Sector!$C$57:$C$776,FALSE))</f>
        <v>Business services</v>
      </c>
      <c r="I2915" s="183" t="str">
        <f>IF(G2915=Sector!$B$50,Sector!$B$50,IF(G2915=Sector!$B$51,Sector!$B$51,IF(G2915=Sector!$B$53,Sector!$B$53,INDEX(Sector!$E$57:$E$776,MATCH('Energy consumption (raw)'!F2915,Sector!$C$57:$C$776,FALSE)))))</f>
        <v>Buildings</v>
      </c>
      <c r="J2915" s="561">
        <v>18012024</v>
      </c>
      <c r="K2915" s="561">
        <v>18012024</v>
      </c>
      <c r="L2915" s="561"/>
      <c r="M2915" s="561"/>
      <c r="N2915" s="561"/>
      <c r="O2915" s="561"/>
      <c r="P2915" s="561"/>
      <c r="Q2915" s="561"/>
      <c r="R2915" s="561"/>
      <c r="S2915" s="561"/>
      <c r="T2915" s="561"/>
      <c r="U2915" s="561"/>
      <c r="V2915" s="561"/>
      <c r="W2915" s="561"/>
      <c r="X2915" s="561"/>
      <c r="Y2915" s="561"/>
      <c r="Z2915" s="561"/>
      <c r="AA2915" s="561"/>
      <c r="AB2915" s="561"/>
      <c r="AC2915" s="561"/>
      <c r="AD2915" s="561"/>
      <c r="AE2915" s="561"/>
      <c r="AF2915" s="561"/>
      <c r="AG2915" s="561">
        <v>2779.2553032000001</v>
      </c>
      <c r="AH2915" s="561">
        <v>560</v>
      </c>
      <c r="AI2915" s="290" t="s">
        <v>310</v>
      </c>
      <c r="AJ2915" s="290" t="s">
        <v>366</v>
      </c>
    </row>
    <row r="2916" spans="2:36" x14ac:dyDescent="0.25">
      <c r="B2916" s="554">
        <v>334</v>
      </c>
      <c r="C2916" s="555"/>
      <c r="D2916" s="556"/>
      <c r="E2916" s="290" t="s">
        <v>1003</v>
      </c>
      <c r="F2916" s="290" t="s">
        <v>1079</v>
      </c>
      <c r="G2916" s="290" t="s">
        <v>1005</v>
      </c>
      <c r="H2916" s="183" t="str">
        <f>INDEX(Sector!$D$57:$D$776,MATCH('Energy consumption (raw)'!F2916,Sector!$C$57:$C$776,FALSE))</f>
        <v>Service business, lottery activities</v>
      </c>
      <c r="I2916" s="183" t="str">
        <f>IF(G2916=Sector!$B$50,Sector!$B$50,IF(G2916=Sector!$B$51,Sector!$B$51,IF(G2916=Sector!$B$53,Sector!$B$53,INDEX(Sector!$E$57:$E$776,MATCH('Energy consumption (raw)'!F2916,Sector!$C$57:$C$776,FALSE)))))</f>
        <v>Buildings</v>
      </c>
      <c r="J2916" s="561"/>
      <c r="K2916" s="561">
        <v>3416235</v>
      </c>
      <c r="L2916" s="561"/>
      <c r="M2916" s="561"/>
      <c r="N2916" s="561"/>
      <c r="O2916" s="561"/>
      <c r="P2916" s="561"/>
      <c r="Q2916" s="561"/>
      <c r="R2916" s="561"/>
      <c r="S2916" s="561"/>
      <c r="T2916" s="561"/>
      <c r="U2916" s="561"/>
      <c r="V2916" s="561"/>
      <c r="W2916" s="561"/>
      <c r="X2916" s="561"/>
      <c r="Y2916" s="561"/>
      <c r="Z2916" s="561"/>
      <c r="AA2916" s="561"/>
      <c r="AB2916" s="561"/>
      <c r="AC2916" s="561"/>
      <c r="AD2916" s="561"/>
      <c r="AE2916" s="561"/>
      <c r="AF2916" s="561"/>
      <c r="AG2916" s="561">
        <v>527.12506050000002</v>
      </c>
      <c r="AH2916" s="561">
        <v>844</v>
      </c>
      <c r="AI2916" s="290" t="s">
        <v>310</v>
      </c>
      <c r="AJ2916" s="290" t="s">
        <v>366</v>
      </c>
    </row>
    <row r="2917" spans="2:36" x14ac:dyDescent="0.25">
      <c r="B2917" s="554">
        <v>335</v>
      </c>
      <c r="C2917" s="555"/>
      <c r="D2917" s="556"/>
      <c r="E2917" s="290" t="s">
        <v>1003</v>
      </c>
      <c r="F2917" s="290" t="s">
        <v>1080</v>
      </c>
      <c r="G2917" s="290" t="s">
        <v>1005</v>
      </c>
      <c r="H2917" s="183" t="str">
        <f>INDEX(Sector!$D$57:$D$776,MATCH('Energy consumption (raw)'!F2917,Sector!$C$57:$C$776,FALSE))</f>
        <v>Hospital activities</v>
      </c>
      <c r="I2917" s="183" t="str">
        <f>IF(G2917=Sector!$B$50,Sector!$B$50,IF(G2917=Sector!$B$51,Sector!$B$51,IF(G2917=Sector!$B$53,Sector!$B$53,INDEX(Sector!$E$57:$E$776,MATCH('Energy consumption (raw)'!F2917,Sector!$C$57:$C$776,FALSE)))))</f>
        <v>Buildings</v>
      </c>
      <c r="J2917" s="561"/>
      <c r="K2917" s="561">
        <v>6891617</v>
      </c>
      <c r="L2917" s="561"/>
      <c r="M2917" s="561"/>
      <c r="N2917" s="561"/>
      <c r="O2917" s="561"/>
      <c r="P2917" s="561"/>
      <c r="Q2917" s="561"/>
      <c r="R2917" s="561"/>
      <c r="S2917" s="561"/>
      <c r="T2917" s="561"/>
      <c r="U2917" s="561"/>
      <c r="V2917" s="561"/>
      <c r="W2917" s="561"/>
      <c r="X2917" s="561"/>
      <c r="Y2917" s="561"/>
      <c r="Z2917" s="561"/>
      <c r="AA2917" s="561"/>
      <c r="AB2917" s="561"/>
      <c r="AC2917" s="561"/>
      <c r="AD2917" s="561"/>
      <c r="AE2917" s="561"/>
      <c r="AF2917" s="561"/>
      <c r="AG2917" s="561">
        <v>1063.3765031</v>
      </c>
      <c r="AH2917" s="561">
        <v>1974</v>
      </c>
      <c r="AI2917" s="290" t="s">
        <v>310</v>
      </c>
      <c r="AJ2917" s="290" t="s">
        <v>366</v>
      </c>
    </row>
    <row r="2918" spans="2:36" x14ac:dyDescent="0.25">
      <c r="B2918" s="554">
        <v>336</v>
      </c>
      <c r="C2918" s="555"/>
      <c r="D2918" s="556"/>
      <c r="E2918" s="290" t="s">
        <v>1003</v>
      </c>
      <c r="F2918" s="290" t="s">
        <v>1053</v>
      </c>
      <c r="G2918" s="290" t="s">
        <v>1005</v>
      </c>
      <c r="H2918" s="183" t="str">
        <f>INDEX(Sector!$D$57:$D$776,MATCH('Energy consumption (raw)'!F2918,Sector!$C$57:$C$776,FALSE))</f>
        <v>Hotels, restaurants</v>
      </c>
      <c r="I2918" s="183" t="str">
        <f>IF(G2918=Sector!$B$50,Sector!$B$50,IF(G2918=Sector!$B$51,Sector!$B$51,IF(G2918=Sector!$B$53,Sector!$B$53,INDEX(Sector!$E$57:$E$776,MATCH('Energy consumption (raw)'!F2918,Sector!$C$57:$C$776,FALSE)))))</f>
        <v>Buildings</v>
      </c>
      <c r="J2918" s="561"/>
      <c r="K2918" s="561">
        <v>4791010</v>
      </c>
      <c r="L2918" s="561"/>
      <c r="M2918" s="561"/>
      <c r="N2918" s="561"/>
      <c r="O2918" s="561"/>
      <c r="P2918" s="561"/>
      <c r="Q2918" s="561"/>
      <c r="R2918" s="561"/>
      <c r="S2918" s="561"/>
      <c r="T2918" s="561"/>
      <c r="U2918" s="561"/>
      <c r="V2918" s="561"/>
      <c r="W2918" s="561"/>
      <c r="X2918" s="561"/>
      <c r="Y2918" s="561"/>
      <c r="Z2918" s="561"/>
      <c r="AA2918" s="561"/>
      <c r="AB2918" s="561"/>
      <c r="AC2918" s="561"/>
      <c r="AD2918" s="561"/>
      <c r="AE2918" s="561"/>
      <c r="AF2918" s="561"/>
      <c r="AG2918" s="561">
        <v>739.2528430000001</v>
      </c>
      <c r="AH2918" s="561">
        <v>990</v>
      </c>
      <c r="AI2918" s="290" t="s">
        <v>310</v>
      </c>
      <c r="AJ2918" s="290" t="s">
        <v>366</v>
      </c>
    </row>
    <row r="2919" spans="2:36" x14ac:dyDescent="0.25">
      <c r="B2919" s="554">
        <v>337</v>
      </c>
      <c r="C2919" s="555"/>
      <c r="D2919" s="556"/>
      <c r="E2919" s="290" t="s">
        <v>1003</v>
      </c>
      <c r="F2919" s="290" t="s">
        <v>1069</v>
      </c>
      <c r="G2919" s="290" t="s">
        <v>1005</v>
      </c>
      <c r="H2919" s="183" t="str">
        <f>INDEX(Sector!$D$57:$D$776,MATCH('Energy consumption (raw)'!F2919,Sector!$C$57:$C$776,FALSE))</f>
        <v>Business</v>
      </c>
      <c r="I2919" s="183" t="str">
        <f>IF(G2919=Sector!$B$50,Sector!$B$50,IF(G2919=Sector!$B$51,Sector!$B$51,IF(G2919=Sector!$B$53,Sector!$B$53,INDEX(Sector!$E$57:$E$776,MATCH('Energy consumption (raw)'!F2919,Sector!$C$57:$C$776,FALSE)))))</f>
        <v>Buildings</v>
      </c>
      <c r="J2919" s="561"/>
      <c r="K2919" s="561">
        <v>6516058</v>
      </c>
      <c r="L2919" s="561"/>
      <c r="M2919" s="561"/>
      <c r="N2919" s="561"/>
      <c r="O2919" s="561"/>
      <c r="P2919" s="561"/>
      <c r="Q2919" s="561"/>
      <c r="R2919" s="561">
        <v>3.8</v>
      </c>
      <c r="S2919" s="561"/>
      <c r="T2919" s="561"/>
      <c r="U2919" s="561"/>
      <c r="V2919" s="561"/>
      <c r="W2919" s="561"/>
      <c r="X2919" s="561"/>
      <c r="Y2919" s="561"/>
      <c r="Z2919" s="561"/>
      <c r="AA2919" s="561"/>
      <c r="AB2919" s="561"/>
      <c r="AC2919" s="561"/>
      <c r="AD2919" s="561"/>
      <c r="AE2919" s="561"/>
      <c r="AF2919" s="561"/>
      <c r="AG2919" s="561">
        <v>1009.3037494</v>
      </c>
      <c r="AH2919" s="561">
        <v>1015</v>
      </c>
      <c r="AI2919" s="290" t="s">
        <v>310</v>
      </c>
      <c r="AJ2919" s="290" t="s">
        <v>366</v>
      </c>
    </row>
    <row r="2920" spans="2:36" x14ac:dyDescent="0.25">
      <c r="B2920" s="554">
        <v>338</v>
      </c>
      <c r="C2920" s="555"/>
      <c r="D2920" s="556"/>
      <c r="E2920" s="290" t="s">
        <v>1003</v>
      </c>
      <c r="F2920" s="290" t="s">
        <v>984</v>
      </c>
      <c r="G2920" s="290" t="s">
        <v>1005</v>
      </c>
      <c r="H2920" s="183" t="str">
        <f>INDEX(Sector!$D$57:$D$776,MATCH('Energy consumption (raw)'!F2920,Sector!$C$57:$C$776,FALSE))</f>
        <v>Activities of Hospitals</v>
      </c>
      <c r="I2920" s="183" t="str">
        <f>IF(G2920=Sector!$B$50,Sector!$B$50,IF(G2920=Sector!$B$51,Sector!$B$51,IF(G2920=Sector!$B$53,Sector!$B$53,INDEX(Sector!$E$57:$E$776,MATCH('Energy consumption (raw)'!F2920,Sector!$C$57:$C$776,FALSE)))))</f>
        <v>Buildings</v>
      </c>
      <c r="J2920" s="561"/>
      <c r="K2920" s="561">
        <v>4099954</v>
      </c>
      <c r="L2920" s="561"/>
      <c r="M2920" s="561"/>
      <c r="N2920" s="561"/>
      <c r="O2920" s="561"/>
      <c r="P2920" s="561"/>
      <c r="Q2920" s="561"/>
      <c r="R2920" s="561"/>
      <c r="S2920" s="561"/>
      <c r="T2920" s="561"/>
      <c r="U2920" s="561"/>
      <c r="V2920" s="561"/>
      <c r="W2920" s="561"/>
      <c r="X2920" s="561"/>
      <c r="Y2920" s="561"/>
      <c r="Z2920" s="561"/>
      <c r="AA2920" s="561"/>
      <c r="AB2920" s="561"/>
      <c r="AC2920" s="561"/>
      <c r="AD2920" s="561"/>
      <c r="AE2920" s="561"/>
      <c r="AF2920" s="561"/>
      <c r="AG2920" s="561">
        <v>632.6229022</v>
      </c>
      <c r="AH2920" s="561">
        <v>1072</v>
      </c>
      <c r="AI2920" s="290" t="s">
        <v>310</v>
      </c>
      <c r="AJ2920" s="290" t="s">
        <v>366</v>
      </c>
    </row>
    <row r="2921" spans="2:36" x14ac:dyDescent="0.25">
      <c r="B2921" s="554">
        <v>339</v>
      </c>
      <c r="C2921" s="555"/>
      <c r="D2921" s="556"/>
      <c r="E2921" s="290" t="s">
        <v>1003</v>
      </c>
      <c r="F2921" s="290" t="s">
        <v>338</v>
      </c>
      <c r="G2921" s="290" t="s">
        <v>1005</v>
      </c>
      <c r="H2921" s="183" t="str">
        <f>INDEX(Sector!$D$57:$D$776,MATCH('Energy consumption (raw)'!F2921,Sector!$C$57:$C$776,FALSE))</f>
        <v>Trading in real estate, land use rights belonging to owners, users or renters</v>
      </c>
      <c r="I2921" s="183" t="str">
        <f>IF(G2921=Sector!$B$50,Sector!$B$50,IF(G2921=Sector!$B$51,Sector!$B$51,IF(G2921=Sector!$B$53,Sector!$B$53,INDEX(Sector!$E$57:$E$776,MATCH('Energy consumption (raw)'!F2921,Sector!$C$57:$C$776,FALSE)))))</f>
        <v>Buildings</v>
      </c>
      <c r="J2921" s="561"/>
      <c r="K2921" s="561">
        <v>6046254</v>
      </c>
      <c r="L2921" s="561"/>
      <c r="M2921" s="561"/>
      <c r="N2921" s="561"/>
      <c r="O2921" s="561"/>
      <c r="P2921" s="561"/>
      <c r="Q2921" s="561"/>
      <c r="R2921" s="561"/>
      <c r="S2921" s="561"/>
      <c r="T2921" s="561"/>
      <c r="U2921" s="561"/>
      <c r="V2921" s="561"/>
      <c r="W2921" s="561"/>
      <c r="X2921" s="561"/>
      <c r="Y2921" s="561"/>
      <c r="Z2921" s="561"/>
      <c r="AA2921" s="561"/>
      <c r="AB2921" s="561"/>
      <c r="AC2921" s="561"/>
      <c r="AD2921" s="561"/>
      <c r="AE2921" s="561"/>
      <c r="AF2921" s="561"/>
      <c r="AG2921" s="561">
        <v>932.93699220000008</v>
      </c>
      <c r="AH2921" s="561">
        <v>1160</v>
      </c>
      <c r="AI2921" s="290" t="s">
        <v>310</v>
      </c>
      <c r="AJ2921" s="290" t="s">
        <v>366</v>
      </c>
    </row>
    <row r="2922" spans="2:36" x14ac:dyDescent="0.25">
      <c r="B2922" s="554">
        <v>340</v>
      </c>
      <c r="C2922" s="555"/>
      <c r="D2922" s="556"/>
      <c r="E2922" s="290" t="s">
        <v>1003</v>
      </c>
      <c r="F2922" s="290" t="s">
        <v>630</v>
      </c>
      <c r="G2922" s="290" t="s">
        <v>1005</v>
      </c>
      <c r="H2922" s="183" t="str">
        <f>INDEX(Sector!$D$57:$D$776,MATCH('Energy consumption (raw)'!F2922,Sector!$C$57:$C$776,FALSE))</f>
        <v>Wholesale synthetic</v>
      </c>
      <c r="I2922" s="183" t="str">
        <f>IF(G2922=Sector!$B$50,Sector!$B$50,IF(G2922=Sector!$B$51,Sector!$B$51,IF(G2922=Sector!$B$53,Sector!$B$53,INDEX(Sector!$E$57:$E$776,MATCH('Energy consumption (raw)'!F2922,Sector!$C$57:$C$776,FALSE)))))</f>
        <v>Buildings</v>
      </c>
      <c r="J2922" s="561">
        <v>3531545</v>
      </c>
      <c r="K2922" s="561">
        <v>3820337</v>
      </c>
      <c r="L2922" s="561"/>
      <c r="M2922" s="561"/>
      <c r="N2922" s="561"/>
      <c r="O2922" s="561"/>
      <c r="P2922" s="561"/>
      <c r="Q2922" s="561"/>
      <c r="R2922" s="561">
        <v>1</v>
      </c>
      <c r="S2922" s="561"/>
      <c r="T2922" s="561"/>
      <c r="U2922" s="561"/>
      <c r="V2922" s="561"/>
      <c r="W2922" s="561"/>
      <c r="X2922" s="561"/>
      <c r="Y2922" s="561">
        <v>19</v>
      </c>
      <c r="Z2922" s="561"/>
      <c r="AA2922" s="561"/>
      <c r="AB2922" s="561"/>
      <c r="AC2922" s="561"/>
      <c r="AD2922" s="561"/>
      <c r="AE2922" s="561"/>
      <c r="AF2922" s="561"/>
      <c r="AG2922" s="561">
        <v>611.20799910000005</v>
      </c>
      <c r="AH2922" s="561">
        <v>530</v>
      </c>
      <c r="AI2922" s="290" t="s">
        <v>310</v>
      </c>
      <c r="AJ2922" s="290" t="s">
        <v>366</v>
      </c>
    </row>
    <row r="2923" spans="2:36" x14ac:dyDescent="0.25">
      <c r="B2923" s="554">
        <v>341</v>
      </c>
      <c r="C2923" s="555"/>
      <c r="D2923" s="556"/>
      <c r="E2923" s="290" t="s">
        <v>1003</v>
      </c>
      <c r="F2923" s="290" t="s">
        <v>1013</v>
      </c>
      <c r="G2923" s="290" t="s">
        <v>1005</v>
      </c>
      <c r="H2923" s="183" t="str">
        <f>INDEX(Sector!$D$57:$D$776,MATCH('Energy consumption (raw)'!F2923,Sector!$C$57:$C$776,FALSE))</f>
        <v>Retail in supermarkets, commercial centers</v>
      </c>
      <c r="I2923" s="183" t="str">
        <f>IF(G2923=Sector!$B$50,Sector!$B$50,IF(G2923=Sector!$B$51,Sector!$B$51,IF(G2923=Sector!$B$53,Sector!$B$53,INDEX(Sector!$E$57:$E$776,MATCH('Energy consumption (raw)'!F2923,Sector!$C$57:$C$776,FALSE)))))</f>
        <v>Buildings</v>
      </c>
      <c r="J2923" s="561">
        <v>3480990</v>
      </c>
      <c r="K2923" s="561">
        <v>3480990</v>
      </c>
      <c r="L2923" s="561"/>
      <c r="M2923" s="561"/>
      <c r="N2923" s="561"/>
      <c r="O2923" s="561"/>
      <c r="P2923" s="561"/>
      <c r="Q2923" s="561"/>
      <c r="R2923" s="561"/>
      <c r="S2923" s="561"/>
      <c r="T2923" s="561"/>
      <c r="U2923" s="561"/>
      <c r="V2923" s="561"/>
      <c r="W2923" s="561"/>
      <c r="X2923" s="561"/>
      <c r="Y2923" s="561"/>
      <c r="Z2923" s="561"/>
      <c r="AA2923" s="561"/>
      <c r="AB2923" s="561"/>
      <c r="AC2923" s="561"/>
      <c r="AD2923" s="561"/>
      <c r="AE2923" s="561"/>
      <c r="AF2923" s="561"/>
      <c r="AG2923" s="561">
        <v>537.11675700000001</v>
      </c>
      <c r="AH2923" s="561">
        <v>578</v>
      </c>
      <c r="AI2923" s="290" t="s">
        <v>310</v>
      </c>
      <c r="AJ2923" s="290" t="s">
        <v>366</v>
      </c>
    </row>
    <row r="2924" spans="2:36" x14ac:dyDescent="0.25">
      <c r="B2924" s="554">
        <v>342</v>
      </c>
      <c r="C2924" s="555"/>
      <c r="D2924" s="556"/>
      <c r="E2924" s="290" t="s">
        <v>1003</v>
      </c>
      <c r="F2924" s="559" t="s">
        <v>338</v>
      </c>
      <c r="G2924" s="290" t="s">
        <v>1005</v>
      </c>
      <c r="H2924" s="183" t="str">
        <f>INDEX(Sector!$D$57:$D$776,MATCH('Energy consumption (raw)'!F2924,Sector!$C$57:$C$776,FALSE))</f>
        <v>Trading in real estate, land use rights belonging to owners, users or renters</v>
      </c>
      <c r="I2924" s="183" t="str">
        <f>IF(G2924=Sector!$B$50,Sector!$B$50,IF(G2924=Sector!$B$51,Sector!$B$51,IF(G2924=Sector!$B$53,Sector!$B$53,INDEX(Sector!$E$57:$E$776,MATCH('Energy consumption (raw)'!F2924,Sector!$C$57:$C$776,FALSE)))))</f>
        <v>Buildings</v>
      </c>
      <c r="J2924" s="561"/>
      <c r="K2924" s="561">
        <v>4668081</v>
      </c>
      <c r="L2924" s="561"/>
      <c r="M2924" s="561"/>
      <c r="N2924" s="561"/>
      <c r="O2924" s="561"/>
      <c r="P2924" s="561"/>
      <c r="Q2924" s="561"/>
      <c r="R2924" s="561"/>
      <c r="S2924" s="561"/>
      <c r="T2924" s="561"/>
      <c r="U2924" s="561"/>
      <c r="V2924" s="561"/>
      <c r="W2924" s="561"/>
      <c r="X2924" s="561"/>
      <c r="Y2924" s="561"/>
      <c r="Z2924" s="561"/>
      <c r="AA2924" s="561"/>
      <c r="AB2924" s="561"/>
      <c r="AC2924" s="561"/>
      <c r="AD2924" s="561"/>
      <c r="AE2924" s="561"/>
      <c r="AF2924" s="561"/>
      <c r="AG2924" s="561">
        <v>720.28489830000001</v>
      </c>
      <c r="AH2924" s="561">
        <v>1146</v>
      </c>
      <c r="AI2924" s="290" t="s">
        <v>310</v>
      </c>
      <c r="AJ2924" s="290" t="s">
        <v>366</v>
      </c>
    </row>
    <row r="2925" spans="2:36" x14ac:dyDescent="0.25">
      <c r="B2925" s="554">
        <v>343</v>
      </c>
      <c r="C2925" s="555"/>
      <c r="D2925" s="556"/>
      <c r="E2925" s="290" t="s">
        <v>1003</v>
      </c>
      <c r="F2925" s="290" t="s">
        <v>1061</v>
      </c>
      <c r="G2925" s="290" t="s">
        <v>1005</v>
      </c>
      <c r="H2925" s="183" t="str">
        <f>INDEX(Sector!$D$57:$D$776,MATCH('Energy consumption (raw)'!F2925,Sector!$C$57:$C$776,FALSE))</f>
        <v>Business services</v>
      </c>
      <c r="I2925" s="183" t="str">
        <f>IF(G2925=Sector!$B$50,Sector!$B$50,IF(G2925=Sector!$B$51,Sector!$B$51,IF(G2925=Sector!$B$53,Sector!$B$53,INDEX(Sector!$E$57:$E$776,MATCH('Energy consumption (raw)'!F2925,Sector!$C$57:$C$776,FALSE)))))</f>
        <v>Buildings</v>
      </c>
      <c r="J2925" s="561"/>
      <c r="K2925" s="561">
        <v>4146079</v>
      </c>
      <c r="L2925" s="561"/>
      <c r="M2925" s="561"/>
      <c r="N2925" s="561"/>
      <c r="O2925" s="561"/>
      <c r="P2925" s="561"/>
      <c r="Q2925" s="561"/>
      <c r="R2925" s="561"/>
      <c r="S2925" s="561"/>
      <c r="T2925" s="561"/>
      <c r="U2925" s="561"/>
      <c r="V2925" s="561"/>
      <c r="W2925" s="561"/>
      <c r="X2925" s="561"/>
      <c r="Y2925" s="561"/>
      <c r="Z2925" s="561"/>
      <c r="AA2925" s="561"/>
      <c r="AB2925" s="561"/>
      <c r="AC2925" s="561"/>
      <c r="AD2925" s="561"/>
      <c r="AE2925" s="561"/>
      <c r="AF2925" s="561"/>
      <c r="AG2925" s="561">
        <v>639.73998970000002</v>
      </c>
      <c r="AH2925" s="561">
        <v>515</v>
      </c>
      <c r="AI2925" s="290" t="s">
        <v>310</v>
      </c>
      <c r="AJ2925" s="290" t="s">
        <v>366</v>
      </c>
    </row>
    <row r="2926" spans="2:36" x14ac:dyDescent="0.25">
      <c r="B2926" s="554">
        <v>344</v>
      </c>
      <c r="C2926" s="555"/>
      <c r="D2926" s="556"/>
      <c r="E2926" s="290" t="s">
        <v>1003</v>
      </c>
      <c r="F2926" s="290" t="s">
        <v>984</v>
      </c>
      <c r="G2926" s="290" t="s">
        <v>1005</v>
      </c>
      <c r="H2926" s="183" t="str">
        <f>INDEX(Sector!$D$57:$D$776,MATCH('Energy consumption (raw)'!F2926,Sector!$C$57:$C$776,FALSE))</f>
        <v>Activities of Hospitals</v>
      </c>
      <c r="I2926" s="183" t="str">
        <f>IF(G2926=Sector!$B$50,Sector!$B$50,IF(G2926=Sector!$B$51,Sector!$B$51,IF(G2926=Sector!$B$53,Sector!$B$53,INDEX(Sector!$E$57:$E$776,MATCH('Energy consumption (raw)'!F2926,Sector!$C$57:$C$776,FALSE)))))</f>
        <v>Buildings</v>
      </c>
      <c r="J2926" s="561">
        <v>3451029</v>
      </c>
      <c r="K2926" s="561">
        <v>3451029</v>
      </c>
      <c r="L2926" s="561"/>
      <c r="M2926" s="561"/>
      <c r="N2926" s="561"/>
      <c r="O2926" s="561"/>
      <c r="P2926" s="561"/>
      <c r="Q2926" s="561"/>
      <c r="R2926" s="561"/>
      <c r="S2926" s="561"/>
      <c r="T2926" s="561"/>
      <c r="U2926" s="561"/>
      <c r="V2926" s="561"/>
      <c r="W2926" s="561"/>
      <c r="X2926" s="561"/>
      <c r="Y2926" s="561"/>
      <c r="Z2926" s="561"/>
      <c r="AA2926" s="561"/>
      <c r="AB2926" s="561"/>
      <c r="AC2926" s="561"/>
      <c r="AD2926" s="561"/>
      <c r="AE2926" s="561"/>
      <c r="AF2926" s="561"/>
      <c r="AG2926" s="561">
        <v>532.49377470000002</v>
      </c>
      <c r="AH2926" s="561">
        <v>553</v>
      </c>
      <c r="AI2926" s="290" t="s">
        <v>310</v>
      </c>
      <c r="AJ2926" s="290" t="s">
        <v>366</v>
      </c>
    </row>
    <row r="2927" spans="2:36" x14ac:dyDescent="0.25">
      <c r="B2927" s="554">
        <v>345</v>
      </c>
      <c r="C2927" s="555"/>
      <c r="D2927" s="556"/>
      <c r="E2927" s="290" t="s">
        <v>1003</v>
      </c>
      <c r="F2927" s="290" t="s">
        <v>1081</v>
      </c>
      <c r="G2927" s="290" t="s">
        <v>1005</v>
      </c>
      <c r="H2927" s="183" t="str">
        <f>INDEX(Sector!$D$57:$D$776,MATCH('Energy consumption (raw)'!F2927,Sector!$C$57:$C$776,FALSE))</f>
        <v>Public lighting, headquarters office</v>
      </c>
      <c r="I2927" s="183" t="str">
        <f>IF(G2927=Sector!$B$50,Sector!$B$50,IF(G2927=Sector!$B$51,Sector!$B$51,IF(G2927=Sector!$B$53,Sector!$B$53,INDEX(Sector!$E$57:$E$776,MATCH('Energy consumption (raw)'!F2927,Sector!$C$57:$C$776,FALSE)))))</f>
        <v>Buildings</v>
      </c>
      <c r="J2927" s="561"/>
      <c r="K2927" s="561">
        <v>109243337</v>
      </c>
      <c r="L2927" s="561"/>
      <c r="M2927" s="561"/>
      <c r="N2927" s="561"/>
      <c r="O2927" s="561"/>
      <c r="P2927" s="561"/>
      <c r="Q2927" s="561"/>
      <c r="R2927" s="561"/>
      <c r="S2927" s="561"/>
      <c r="T2927" s="561"/>
      <c r="U2927" s="561"/>
      <c r="V2927" s="561"/>
      <c r="W2927" s="561"/>
      <c r="X2927" s="561"/>
      <c r="Y2927" s="561"/>
      <c r="Z2927" s="561"/>
      <c r="AA2927" s="561"/>
      <c r="AB2927" s="561"/>
      <c r="AC2927" s="561"/>
      <c r="AD2927" s="561"/>
      <c r="AE2927" s="561"/>
      <c r="AF2927" s="561"/>
      <c r="AG2927" s="561">
        <v>16856.246899100002</v>
      </c>
      <c r="AH2927" s="561">
        <v>16973</v>
      </c>
      <c r="AI2927" s="290" t="s">
        <v>310</v>
      </c>
      <c r="AJ2927" s="290" t="s">
        <v>366</v>
      </c>
    </row>
    <row r="2928" spans="2:36" x14ac:dyDescent="0.25">
      <c r="B2928" s="554">
        <v>346</v>
      </c>
      <c r="C2928" s="555"/>
      <c r="D2928" s="556"/>
      <c r="E2928" s="290" t="s">
        <v>1003</v>
      </c>
      <c r="F2928" s="290" t="s">
        <v>984</v>
      </c>
      <c r="G2928" s="290" t="s">
        <v>1005</v>
      </c>
      <c r="H2928" s="183" t="str">
        <f>INDEX(Sector!$D$57:$D$776,MATCH('Energy consumption (raw)'!F2928,Sector!$C$57:$C$776,FALSE))</f>
        <v>Activities of Hospitals</v>
      </c>
      <c r="I2928" s="183" t="str">
        <f>IF(G2928=Sector!$B$50,Sector!$B$50,IF(G2928=Sector!$B$51,Sector!$B$51,IF(G2928=Sector!$B$53,Sector!$B$53,INDEX(Sector!$E$57:$E$776,MATCH('Energy consumption (raw)'!F2928,Sector!$C$57:$C$776,FALSE)))))</f>
        <v>Buildings</v>
      </c>
      <c r="J2928" s="561"/>
      <c r="K2928" s="561">
        <v>6399200</v>
      </c>
      <c r="L2928" s="561"/>
      <c r="M2928" s="561"/>
      <c r="N2928" s="561"/>
      <c r="O2928" s="561"/>
      <c r="P2928" s="561"/>
      <c r="Q2928" s="561"/>
      <c r="R2928" s="561"/>
      <c r="S2928" s="561"/>
      <c r="T2928" s="561"/>
      <c r="U2928" s="561"/>
      <c r="V2928" s="561"/>
      <c r="W2928" s="561"/>
      <c r="X2928" s="561"/>
      <c r="Y2928" s="561"/>
      <c r="Z2928" s="561"/>
      <c r="AA2928" s="561"/>
      <c r="AB2928" s="561"/>
      <c r="AC2928" s="561"/>
      <c r="AD2928" s="561"/>
      <c r="AE2928" s="561"/>
      <c r="AF2928" s="561"/>
      <c r="AG2928" s="561">
        <v>987.39656000000002</v>
      </c>
      <c r="AH2928" s="561">
        <v>755</v>
      </c>
      <c r="AI2928" s="290" t="s">
        <v>310</v>
      </c>
      <c r="AJ2928" s="290" t="s">
        <v>366</v>
      </c>
    </row>
    <row r="2929" spans="2:36" x14ac:dyDescent="0.25">
      <c r="B2929" s="554">
        <v>347</v>
      </c>
      <c r="C2929" s="555"/>
      <c r="D2929" s="556"/>
      <c r="E2929" s="290" t="s">
        <v>1003</v>
      </c>
      <c r="F2929" s="290" t="s">
        <v>338</v>
      </c>
      <c r="G2929" s="290" t="s">
        <v>1005</v>
      </c>
      <c r="H2929" s="183" t="str">
        <f>INDEX(Sector!$D$57:$D$776,MATCH('Energy consumption (raw)'!F2929,Sector!$C$57:$C$776,FALSE))</f>
        <v>Trading in real estate, land use rights belonging to owners, users or renters</v>
      </c>
      <c r="I2929" s="183" t="str">
        <f>IF(G2929=Sector!$B$50,Sector!$B$50,IF(G2929=Sector!$B$51,Sector!$B$51,IF(G2929=Sector!$B$53,Sector!$B$53,INDEX(Sector!$E$57:$E$776,MATCH('Energy consumption (raw)'!F2929,Sector!$C$57:$C$776,FALSE)))))</f>
        <v>Buildings</v>
      </c>
      <c r="J2929" s="561">
        <v>4538418</v>
      </c>
      <c r="K2929" s="561">
        <v>4538418</v>
      </c>
      <c r="L2929" s="561"/>
      <c r="M2929" s="561"/>
      <c r="N2929" s="561"/>
      <c r="O2929" s="561"/>
      <c r="P2929" s="561"/>
      <c r="Q2929" s="561"/>
      <c r="R2929" s="561"/>
      <c r="S2929" s="561"/>
      <c r="T2929" s="561"/>
      <c r="U2929" s="561"/>
      <c r="V2929" s="561"/>
      <c r="W2929" s="561"/>
      <c r="X2929" s="561"/>
      <c r="Y2929" s="561"/>
      <c r="Z2929" s="561"/>
      <c r="AA2929" s="561"/>
      <c r="AB2929" s="561"/>
      <c r="AC2929" s="561"/>
      <c r="AD2929" s="561"/>
      <c r="AE2929" s="561"/>
      <c r="AF2929" s="561"/>
      <c r="AG2929" s="561">
        <v>700.27789740000003</v>
      </c>
      <c r="AH2929" s="561">
        <v>950</v>
      </c>
      <c r="AI2929" s="290" t="s">
        <v>310</v>
      </c>
      <c r="AJ2929" s="290" t="s">
        <v>366</v>
      </c>
    </row>
    <row r="2930" spans="2:36" x14ac:dyDescent="0.25">
      <c r="B2930" s="554">
        <v>348</v>
      </c>
      <c r="C2930" s="555"/>
      <c r="D2930" s="556"/>
      <c r="E2930" s="290" t="s">
        <v>1003</v>
      </c>
      <c r="F2930" s="290" t="s">
        <v>1082</v>
      </c>
      <c r="G2930" s="290" t="s">
        <v>1005</v>
      </c>
      <c r="H2930" s="183" t="str">
        <f>INDEX(Sector!$D$57:$D$776,MATCH('Energy consumption (raw)'!F2930,Sector!$C$57:$C$776,FALSE))</f>
        <v>Installation of water supply, drainage, heating and air conditioning systems</v>
      </c>
      <c r="I2930" s="183" t="str">
        <f>IF(G2930=Sector!$B$50,Sector!$B$50,IF(G2930=Sector!$B$51,Sector!$B$51,IF(G2930=Sector!$B$53,Sector!$B$53,INDEX(Sector!$E$57:$E$776,MATCH('Energy consumption (raw)'!F2930,Sector!$C$57:$C$776,FALSE)))))</f>
        <v>Buildings</v>
      </c>
      <c r="J2930" s="561">
        <v>3998706</v>
      </c>
      <c r="K2930" s="561">
        <v>3991762</v>
      </c>
      <c r="L2930" s="561"/>
      <c r="M2930" s="561"/>
      <c r="N2930" s="561"/>
      <c r="O2930" s="561"/>
      <c r="P2930" s="561"/>
      <c r="Q2930" s="561"/>
      <c r="R2930" s="561"/>
      <c r="S2930" s="561"/>
      <c r="T2930" s="561"/>
      <c r="U2930" s="561"/>
      <c r="V2930" s="561"/>
      <c r="W2930" s="561"/>
      <c r="X2930" s="561"/>
      <c r="Y2930" s="561"/>
      <c r="Z2930" s="561"/>
      <c r="AA2930" s="561"/>
      <c r="AB2930" s="561"/>
      <c r="AC2930" s="561"/>
      <c r="AD2930" s="561"/>
      <c r="AE2930" s="561"/>
      <c r="AF2930" s="561"/>
      <c r="AG2930" s="561">
        <v>615.92887660000008</v>
      </c>
      <c r="AH2930" s="561">
        <v>592</v>
      </c>
      <c r="AI2930" s="290" t="s">
        <v>310</v>
      </c>
      <c r="AJ2930" s="290" t="s">
        <v>366</v>
      </c>
    </row>
    <row r="2931" spans="2:36" x14ac:dyDescent="0.25">
      <c r="B2931" s="554">
        <v>349</v>
      </c>
      <c r="C2931" s="555"/>
      <c r="D2931" s="556"/>
      <c r="E2931" s="290" t="s">
        <v>1003</v>
      </c>
      <c r="F2931" s="290" t="s">
        <v>512</v>
      </c>
      <c r="G2931" s="290" t="s">
        <v>1005</v>
      </c>
      <c r="H2931" s="183" t="str">
        <f>INDEX(Sector!$D$57:$D$776,MATCH('Energy consumption (raw)'!F2931,Sector!$C$57:$C$776,FALSE))</f>
        <v>Construction of civil engineering works</v>
      </c>
      <c r="I2931" s="183" t="str">
        <f>IF(G2931=Sector!$B$50,Sector!$B$50,IF(G2931=Sector!$B$51,Sector!$B$51,IF(G2931=Sector!$B$53,Sector!$B$53,INDEX(Sector!$E$57:$E$776,MATCH('Energy consumption (raw)'!F2931,Sector!$C$57:$C$776,FALSE)))))</f>
        <v>Buildings</v>
      </c>
      <c r="J2931" s="561"/>
      <c r="K2931" s="561">
        <v>4966996</v>
      </c>
      <c r="L2931" s="561"/>
      <c r="M2931" s="561"/>
      <c r="N2931" s="561"/>
      <c r="O2931" s="561"/>
      <c r="P2931" s="561"/>
      <c r="Q2931" s="561"/>
      <c r="R2931" s="561"/>
      <c r="S2931" s="561"/>
      <c r="T2931" s="561"/>
      <c r="U2931" s="561"/>
      <c r="V2931" s="561"/>
      <c r="W2931" s="561"/>
      <c r="X2931" s="561"/>
      <c r="Y2931" s="561"/>
      <c r="Z2931" s="561"/>
      <c r="AA2931" s="561"/>
      <c r="AB2931" s="561"/>
      <c r="AC2931" s="561"/>
      <c r="AD2931" s="561"/>
      <c r="AE2931" s="561"/>
      <c r="AF2931" s="561"/>
      <c r="AG2931" s="561">
        <v>766.40748280000003</v>
      </c>
      <c r="AH2931" s="561">
        <v>749</v>
      </c>
      <c r="AI2931" s="290" t="s">
        <v>310</v>
      </c>
      <c r="AJ2931" s="290" t="s">
        <v>366</v>
      </c>
    </row>
    <row r="2932" spans="2:36" x14ac:dyDescent="0.25">
      <c r="B2932" s="554">
        <v>350</v>
      </c>
      <c r="C2932" s="555"/>
      <c r="D2932" s="556"/>
      <c r="E2932" s="290" t="s">
        <v>1003</v>
      </c>
      <c r="F2932" s="559" t="s">
        <v>338</v>
      </c>
      <c r="G2932" s="290" t="s">
        <v>1005</v>
      </c>
      <c r="H2932" s="183" t="str">
        <f>INDEX(Sector!$D$57:$D$776,MATCH('Energy consumption (raw)'!F2932,Sector!$C$57:$C$776,FALSE))</f>
        <v>Trading in real estate, land use rights belonging to owners, users or renters</v>
      </c>
      <c r="I2932" s="183" t="str">
        <f>IF(G2932=Sector!$B$50,Sector!$B$50,IF(G2932=Sector!$B$51,Sector!$B$51,IF(G2932=Sector!$B$53,Sector!$B$53,INDEX(Sector!$E$57:$E$776,MATCH('Energy consumption (raw)'!F2932,Sector!$C$57:$C$776,FALSE)))))</f>
        <v>Buildings</v>
      </c>
      <c r="J2932" s="561">
        <v>5546997</v>
      </c>
      <c r="K2932" s="561">
        <v>5546997</v>
      </c>
      <c r="L2932" s="561"/>
      <c r="M2932" s="561"/>
      <c r="N2932" s="561"/>
      <c r="O2932" s="561"/>
      <c r="P2932" s="561"/>
      <c r="Q2932" s="561"/>
      <c r="R2932" s="561"/>
      <c r="S2932" s="561"/>
      <c r="T2932" s="561"/>
      <c r="U2932" s="561"/>
      <c r="V2932" s="561"/>
      <c r="W2932" s="561"/>
      <c r="X2932" s="561"/>
      <c r="Y2932" s="561"/>
      <c r="Z2932" s="561"/>
      <c r="AA2932" s="561"/>
      <c r="AB2932" s="561"/>
      <c r="AC2932" s="561"/>
      <c r="AD2932" s="561"/>
      <c r="AE2932" s="561"/>
      <c r="AF2932" s="561"/>
      <c r="AG2932" s="561">
        <v>855.90163710000002</v>
      </c>
      <c r="AH2932" s="561">
        <v>785</v>
      </c>
      <c r="AI2932" s="290" t="s">
        <v>310</v>
      </c>
      <c r="AJ2932" s="290" t="s">
        <v>366</v>
      </c>
    </row>
    <row r="2933" spans="2:36" x14ac:dyDescent="0.25">
      <c r="B2933" s="554">
        <v>351</v>
      </c>
      <c r="C2933" s="555"/>
      <c r="D2933" s="556"/>
      <c r="E2933" s="290" t="s">
        <v>1003</v>
      </c>
      <c r="F2933" s="290" t="s">
        <v>338</v>
      </c>
      <c r="G2933" s="290" t="s">
        <v>1005</v>
      </c>
      <c r="H2933" s="183" t="str">
        <f>INDEX(Sector!$D$57:$D$776,MATCH('Energy consumption (raw)'!F2933,Sector!$C$57:$C$776,FALSE))</f>
        <v>Trading in real estate, land use rights belonging to owners, users or renters</v>
      </c>
      <c r="I2933" s="183" t="str">
        <f>IF(G2933=Sector!$B$50,Sector!$B$50,IF(G2933=Sector!$B$51,Sector!$B$51,IF(G2933=Sector!$B$53,Sector!$B$53,INDEX(Sector!$E$57:$E$776,MATCH('Energy consumption (raw)'!F2933,Sector!$C$57:$C$776,FALSE)))))</f>
        <v>Buildings</v>
      </c>
      <c r="J2933" s="561"/>
      <c r="K2933" s="561">
        <v>4668173</v>
      </c>
      <c r="L2933" s="561"/>
      <c r="M2933" s="561"/>
      <c r="N2933" s="561"/>
      <c r="O2933" s="561"/>
      <c r="P2933" s="561"/>
      <c r="Q2933" s="561"/>
      <c r="R2933" s="561"/>
      <c r="S2933" s="561"/>
      <c r="T2933" s="561"/>
      <c r="U2933" s="561"/>
      <c r="V2933" s="561"/>
      <c r="W2933" s="561"/>
      <c r="X2933" s="561"/>
      <c r="Y2933" s="561"/>
      <c r="Z2933" s="561"/>
      <c r="AA2933" s="561"/>
      <c r="AB2933" s="561"/>
      <c r="AC2933" s="561"/>
      <c r="AD2933" s="561"/>
      <c r="AE2933" s="561"/>
      <c r="AF2933" s="561"/>
      <c r="AG2933" s="561">
        <v>720.2990939</v>
      </c>
      <c r="AH2933" s="561">
        <v>618</v>
      </c>
      <c r="AI2933" s="290" t="s">
        <v>310</v>
      </c>
      <c r="AJ2933" s="290" t="s">
        <v>366</v>
      </c>
    </row>
    <row r="2934" spans="2:36" x14ac:dyDescent="0.25">
      <c r="B2934" s="554">
        <v>352</v>
      </c>
      <c r="C2934" s="555"/>
      <c r="D2934" s="556"/>
      <c r="E2934" s="290" t="s">
        <v>1003</v>
      </c>
      <c r="F2934" s="290" t="s">
        <v>644</v>
      </c>
      <c r="G2934" s="290" t="s">
        <v>1005</v>
      </c>
      <c r="H2934" s="183" t="str">
        <f>INDEX(Sector!$D$57:$D$776,MATCH('Energy consumption (raw)'!F2934,Sector!$C$57:$C$776,FALSE))</f>
        <v>Wholesale of metals and metal ores</v>
      </c>
      <c r="I2934" s="183" t="str">
        <f>IF(G2934=Sector!$B$50,Sector!$B$50,IF(G2934=Sector!$B$51,Sector!$B$51,IF(G2934=Sector!$B$53,Sector!$B$53,INDEX(Sector!$E$57:$E$776,MATCH('Energy consumption (raw)'!F2934,Sector!$C$57:$C$776,FALSE)))))</f>
        <v>Buildings</v>
      </c>
      <c r="J2934" s="561"/>
      <c r="K2934" s="561">
        <v>4996594</v>
      </c>
      <c r="L2934" s="561"/>
      <c r="M2934" s="561"/>
      <c r="N2934" s="561"/>
      <c r="O2934" s="561"/>
      <c r="P2934" s="561"/>
      <c r="Q2934" s="561"/>
      <c r="R2934" s="561"/>
      <c r="S2934" s="561"/>
      <c r="T2934" s="561"/>
      <c r="U2934" s="561"/>
      <c r="V2934" s="561"/>
      <c r="W2934" s="561"/>
      <c r="X2934" s="561"/>
      <c r="Y2934" s="561"/>
      <c r="Z2934" s="561"/>
      <c r="AA2934" s="561"/>
      <c r="AB2934" s="561"/>
      <c r="AC2934" s="561"/>
      <c r="AD2934" s="561"/>
      <c r="AE2934" s="561"/>
      <c r="AF2934" s="561"/>
      <c r="AG2934" s="561">
        <v>770.97445420000008</v>
      </c>
      <c r="AH2934" s="561">
        <v>1060</v>
      </c>
      <c r="AI2934" s="290" t="s">
        <v>310</v>
      </c>
      <c r="AJ2934" s="290" t="s">
        <v>366</v>
      </c>
    </row>
    <row r="2935" spans="2:36" x14ac:dyDescent="0.25">
      <c r="B2935" s="554">
        <v>353</v>
      </c>
      <c r="C2935" s="555"/>
      <c r="D2935" s="556"/>
      <c r="E2935" s="290" t="s">
        <v>1003</v>
      </c>
      <c r="F2935" s="559" t="s">
        <v>338</v>
      </c>
      <c r="G2935" s="290" t="s">
        <v>1005</v>
      </c>
      <c r="H2935" s="183" t="str">
        <f>INDEX(Sector!$D$57:$D$776,MATCH('Energy consumption (raw)'!F2935,Sector!$C$57:$C$776,FALSE))</f>
        <v>Trading in real estate, land use rights belonging to owners, users or renters</v>
      </c>
      <c r="I2935" s="183" t="str">
        <f>IF(G2935=Sector!$B$50,Sector!$B$50,IF(G2935=Sector!$B$51,Sector!$B$51,IF(G2935=Sector!$B$53,Sector!$B$53,INDEX(Sector!$E$57:$E$776,MATCH('Energy consumption (raw)'!F2935,Sector!$C$57:$C$776,FALSE)))))</f>
        <v>Buildings</v>
      </c>
      <c r="J2935" s="561">
        <v>3457689</v>
      </c>
      <c r="K2935" s="561">
        <v>3457689</v>
      </c>
      <c r="L2935" s="561"/>
      <c r="M2935" s="561"/>
      <c r="N2935" s="561"/>
      <c r="O2935" s="561"/>
      <c r="P2935" s="561"/>
      <c r="Q2935" s="561"/>
      <c r="R2935" s="561"/>
      <c r="S2935" s="561"/>
      <c r="T2935" s="561"/>
      <c r="U2935" s="561"/>
      <c r="V2935" s="561"/>
      <c r="W2935" s="561"/>
      <c r="X2935" s="561"/>
      <c r="Y2935" s="561"/>
      <c r="Z2935" s="561"/>
      <c r="AA2935" s="561"/>
      <c r="AB2935" s="561"/>
      <c r="AC2935" s="561"/>
      <c r="AD2935" s="561"/>
      <c r="AE2935" s="561"/>
      <c r="AF2935" s="561"/>
      <c r="AG2935" s="561">
        <v>533.52141270000004</v>
      </c>
      <c r="AH2935" s="561">
        <v>721</v>
      </c>
      <c r="AI2935" s="290" t="s">
        <v>310</v>
      </c>
      <c r="AJ2935" s="290" t="s">
        <v>366</v>
      </c>
    </row>
    <row r="2936" spans="2:36" x14ac:dyDescent="0.25">
      <c r="B2936" s="554">
        <v>354</v>
      </c>
      <c r="C2936" s="555"/>
      <c r="D2936" s="556"/>
      <c r="E2936" s="290" t="s">
        <v>1003</v>
      </c>
      <c r="F2936" s="559" t="s">
        <v>1070</v>
      </c>
      <c r="G2936" s="290" t="s">
        <v>1005</v>
      </c>
      <c r="H2936" s="183" t="str">
        <f>INDEX(Sector!$D$57:$D$776,MATCH('Energy consumption (raw)'!F2936,Sector!$C$57:$C$776,FALSE))</f>
        <v>Trading in real estate, land use rights belonging to owners, users or renters</v>
      </c>
      <c r="I2936" s="183" t="str">
        <f>IF(G2936=Sector!$B$50,Sector!$B$50,IF(G2936=Sector!$B$51,Sector!$B$51,IF(G2936=Sector!$B$53,Sector!$B$53,INDEX(Sector!$E$57:$E$776,MATCH('Energy consumption (raw)'!F2936,Sector!$C$57:$C$776,FALSE)))))</f>
        <v>Buildings</v>
      </c>
      <c r="J2936" s="561">
        <v>18683771</v>
      </c>
      <c r="K2936" s="561">
        <v>19508212</v>
      </c>
      <c r="L2936" s="561"/>
      <c r="M2936" s="561"/>
      <c r="N2936" s="561"/>
      <c r="O2936" s="561"/>
      <c r="P2936" s="561"/>
      <c r="Q2936" s="561"/>
      <c r="R2936" s="561"/>
      <c r="S2936" s="561"/>
      <c r="T2936" s="561"/>
      <c r="U2936" s="561"/>
      <c r="V2936" s="561"/>
      <c r="W2936" s="561"/>
      <c r="X2936" s="561"/>
      <c r="Y2936" s="561"/>
      <c r="Z2936" s="561"/>
      <c r="AA2936" s="561"/>
      <c r="AB2936" s="561"/>
      <c r="AC2936" s="561"/>
      <c r="AD2936" s="561"/>
      <c r="AE2936" s="561"/>
      <c r="AF2936" s="561"/>
      <c r="AG2936" s="561">
        <v>3010.1171116</v>
      </c>
      <c r="AH2936" s="561">
        <v>3306.6327985000003</v>
      </c>
      <c r="AI2936" s="290" t="s">
        <v>310</v>
      </c>
      <c r="AJ2936" s="290" t="s">
        <v>366</v>
      </c>
    </row>
    <row r="2937" spans="2:36" x14ac:dyDescent="0.25">
      <c r="B2937" s="554">
        <v>355</v>
      </c>
      <c r="C2937" s="555"/>
      <c r="D2937" s="556"/>
      <c r="E2937" s="290" t="s">
        <v>1003</v>
      </c>
      <c r="F2937" s="290" t="s">
        <v>630</v>
      </c>
      <c r="G2937" s="290" t="s">
        <v>1005</v>
      </c>
      <c r="H2937" s="183" t="str">
        <f>INDEX(Sector!$D$57:$D$776,MATCH('Energy consumption (raw)'!F2937,Sector!$C$57:$C$776,FALSE))</f>
        <v>Wholesale synthetic</v>
      </c>
      <c r="I2937" s="183" t="str">
        <f>IF(G2937=Sector!$B$50,Sector!$B$50,IF(G2937=Sector!$B$51,Sector!$B$51,IF(G2937=Sector!$B$53,Sector!$B$53,INDEX(Sector!$E$57:$E$776,MATCH('Energy consumption (raw)'!F2937,Sector!$C$57:$C$776,FALSE)))))</f>
        <v>Buildings</v>
      </c>
      <c r="J2937" s="561"/>
      <c r="K2937" s="561">
        <v>3948159</v>
      </c>
      <c r="L2937" s="561"/>
      <c r="M2937" s="561"/>
      <c r="N2937" s="561"/>
      <c r="O2937" s="561"/>
      <c r="P2937" s="561"/>
      <c r="Q2937" s="561"/>
      <c r="R2937" s="561">
        <v>11</v>
      </c>
      <c r="S2937" s="561"/>
      <c r="T2937" s="561"/>
      <c r="U2937" s="561"/>
      <c r="V2937" s="561"/>
      <c r="W2937" s="561"/>
      <c r="X2937" s="561"/>
      <c r="Y2937" s="561"/>
      <c r="Z2937" s="561"/>
      <c r="AA2937" s="561"/>
      <c r="AB2937" s="561"/>
      <c r="AC2937" s="561"/>
      <c r="AD2937" s="561"/>
      <c r="AE2937" s="561"/>
      <c r="AF2937" s="561"/>
      <c r="AG2937" s="561">
        <v>620.42093370000009</v>
      </c>
      <c r="AH2937" s="561">
        <v>1018.5315226</v>
      </c>
      <c r="AI2937" s="290" t="s">
        <v>310</v>
      </c>
      <c r="AJ2937" s="290" t="s">
        <v>366</v>
      </c>
    </row>
    <row r="2938" spans="2:36" x14ac:dyDescent="0.25">
      <c r="B2938" s="554">
        <v>356</v>
      </c>
      <c r="C2938" s="555"/>
      <c r="D2938" s="556"/>
      <c r="E2938" s="290" t="s">
        <v>1003</v>
      </c>
      <c r="F2938" s="559" t="s">
        <v>1083</v>
      </c>
      <c r="G2938" s="290" t="s">
        <v>1005</v>
      </c>
      <c r="H2938" s="183" t="str">
        <f>INDEX(Sector!$D$57:$D$776,MATCH('Energy consumption (raw)'!F2938,Sector!$C$57:$C$776,FALSE))</f>
        <v>Other retail in general business stores</v>
      </c>
      <c r="I2938" s="183" t="str">
        <f>IF(G2938=Sector!$B$50,Sector!$B$50,IF(G2938=Sector!$B$51,Sector!$B$51,IF(G2938=Sector!$B$53,Sector!$B$53,INDEX(Sector!$E$57:$E$776,MATCH('Energy consumption (raw)'!F2938,Sector!$C$57:$C$776,FALSE)))))</f>
        <v>Buildings</v>
      </c>
      <c r="J2938" s="561"/>
      <c r="K2938" s="561">
        <v>3284992</v>
      </c>
      <c r="L2938" s="561"/>
      <c r="M2938" s="561"/>
      <c r="N2938" s="561"/>
      <c r="O2938" s="561"/>
      <c r="P2938" s="561"/>
      <c r="Q2938" s="561"/>
      <c r="R2938" s="561"/>
      <c r="S2938" s="561"/>
      <c r="T2938" s="561"/>
      <c r="U2938" s="561"/>
      <c r="V2938" s="561"/>
      <c r="W2938" s="561"/>
      <c r="X2938" s="561"/>
      <c r="Y2938" s="561"/>
      <c r="Z2938" s="561"/>
      <c r="AA2938" s="561"/>
      <c r="AB2938" s="561"/>
      <c r="AC2938" s="561"/>
      <c r="AD2938" s="561"/>
      <c r="AE2938" s="561"/>
      <c r="AF2938" s="561"/>
      <c r="AG2938" s="561">
        <v>506.87426560000006</v>
      </c>
      <c r="AH2938" s="561"/>
      <c r="AI2938" s="290" t="s">
        <v>310</v>
      </c>
      <c r="AJ2938" s="290" t="s">
        <v>366</v>
      </c>
    </row>
    <row r="2939" spans="2:36" x14ac:dyDescent="0.25">
      <c r="B2939" s="554">
        <v>357</v>
      </c>
      <c r="C2939" s="555"/>
      <c r="D2939" s="556"/>
      <c r="E2939" s="290" t="s">
        <v>1003</v>
      </c>
      <c r="F2939" s="290" t="s">
        <v>1084</v>
      </c>
      <c r="G2939" s="290" t="s">
        <v>1005</v>
      </c>
      <c r="H2939" s="183" t="str">
        <f>INDEX(Sector!$D$57:$D$776,MATCH('Energy consumption (raw)'!F2939,Sector!$C$57:$C$776,FALSE))</f>
        <v>Wholesale of other household appliances</v>
      </c>
      <c r="I2939" s="183" t="str">
        <f>IF(G2939=Sector!$B$50,Sector!$B$50,IF(G2939=Sector!$B$51,Sector!$B$51,IF(G2939=Sector!$B$53,Sector!$B$53,INDEX(Sector!$E$57:$E$776,MATCH('Energy consumption (raw)'!F2939,Sector!$C$57:$C$776,FALSE)))))</f>
        <v>Buildings</v>
      </c>
      <c r="J2939" s="561"/>
      <c r="K2939" s="561">
        <v>24566529</v>
      </c>
      <c r="L2939" s="561"/>
      <c r="M2939" s="561"/>
      <c r="N2939" s="561"/>
      <c r="O2939" s="561"/>
      <c r="P2939" s="561"/>
      <c r="Q2939" s="561"/>
      <c r="R2939" s="561"/>
      <c r="S2939" s="561"/>
      <c r="T2939" s="561"/>
      <c r="U2939" s="561"/>
      <c r="V2939" s="561"/>
      <c r="W2939" s="561"/>
      <c r="X2939" s="561"/>
      <c r="Y2939" s="561"/>
      <c r="Z2939" s="561"/>
      <c r="AA2939" s="561"/>
      <c r="AB2939" s="561"/>
      <c r="AC2939" s="561"/>
      <c r="AD2939" s="561"/>
      <c r="AE2939" s="561"/>
      <c r="AF2939" s="561"/>
      <c r="AG2939" s="561">
        <v>3790.6154247000004</v>
      </c>
      <c r="AH2939" s="561"/>
      <c r="AI2939" s="290" t="s">
        <v>310</v>
      </c>
      <c r="AJ2939" s="290" t="s">
        <v>366</v>
      </c>
    </row>
    <row r="2940" spans="2:36" x14ac:dyDescent="0.25">
      <c r="B2940" s="554">
        <v>358</v>
      </c>
      <c r="C2940" s="555"/>
      <c r="D2940" s="556"/>
      <c r="E2940" s="290" t="s">
        <v>1003</v>
      </c>
      <c r="F2940" s="290" t="s">
        <v>338</v>
      </c>
      <c r="G2940" s="290" t="s">
        <v>1005</v>
      </c>
      <c r="H2940" s="183" t="str">
        <f>INDEX(Sector!$D$57:$D$776,MATCH('Energy consumption (raw)'!F2940,Sector!$C$57:$C$776,FALSE))</f>
        <v>Trading in real estate, land use rights belonging to owners, users or renters</v>
      </c>
      <c r="I2940" s="183" t="str">
        <f>IF(G2940=Sector!$B$50,Sector!$B$50,IF(G2940=Sector!$B$51,Sector!$B$51,IF(G2940=Sector!$B$53,Sector!$B$53,INDEX(Sector!$E$57:$E$776,MATCH('Energy consumption (raw)'!F2940,Sector!$C$57:$C$776,FALSE)))))</f>
        <v>Buildings</v>
      </c>
      <c r="J2940" s="561"/>
      <c r="K2940" s="561">
        <v>4043153</v>
      </c>
      <c r="L2940" s="561"/>
      <c r="M2940" s="561"/>
      <c r="N2940" s="561"/>
      <c r="O2940" s="561"/>
      <c r="P2940" s="561"/>
      <c r="Q2940" s="561"/>
      <c r="R2940" s="561"/>
      <c r="S2940" s="561"/>
      <c r="T2940" s="561"/>
      <c r="U2940" s="561"/>
      <c r="V2940" s="561"/>
      <c r="W2940" s="561"/>
      <c r="X2940" s="561"/>
      <c r="Y2940" s="561"/>
      <c r="Z2940" s="561"/>
      <c r="AA2940" s="561"/>
      <c r="AB2940" s="561"/>
      <c r="AC2940" s="561"/>
      <c r="AD2940" s="561"/>
      <c r="AE2940" s="561"/>
      <c r="AF2940" s="561"/>
      <c r="AG2940" s="561">
        <v>623.85850790000006</v>
      </c>
      <c r="AH2940" s="561"/>
      <c r="AI2940" s="290" t="s">
        <v>310</v>
      </c>
      <c r="AJ2940" s="290" t="s">
        <v>366</v>
      </c>
    </row>
    <row r="2941" spans="2:36" x14ac:dyDescent="0.25">
      <c r="B2941" s="554">
        <v>359</v>
      </c>
      <c r="C2941" s="555"/>
      <c r="D2941" s="556"/>
      <c r="E2941" s="290" t="s">
        <v>1003</v>
      </c>
      <c r="F2941" s="290" t="s">
        <v>338</v>
      </c>
      <c r="G2941" s="290" t="s">
        <v>1005</v>
      </c>
      <c r="H2941" s="183" t="str">
        <f>INDEX(Sector!$D$57:$D$776,MATCH('Energy consumption (raw)'!F2941,Sector!$C$57:$C$776,FALSE))</f>
        <v>Trading in real estate, land use rights belonging to owners, users or renters</v>
      </c>
      <c r="I2941" s="183" t="str">
        <f>IF(G2941=Sector!$B$50,Sector!$B$50,IF(G2941=Sector!$B$51,Sector!$B$51,IF(G2941=Sector!$B$53,Sector!$B$53,INDEX(Sector!$E$57:$E$776,MATCH('Energy consumption (raw)'!F2941,Sector!$C$57:$C$776,FALSE)))))</f>
        <v>Buildings</v>
      </c>
      <c r="J2941" s="561"/>
      <c r="K2941" s="561">
        <v>3910905</v>
      </c>
      <c r="L2941" s="561"/>
      <c r="M2941" s="561"/>
      <c r="N2941" s="561"/>
      <c r="O2941" s="561"/>
      <c r="P2941" s="561"/>
      <c r="Q2941" s="561"/>
      <c r="R2941" s="561"/>
      <c r="S2941" s="561"/>
      <c r="T2941" s="561"/>
      <c r="U2941" s="561"/>
      <c r="V2941" s="561"/>
      <c r="W2941" s="561"/>
      <c r="X2941" s="561"/>
      <c r="Y2941" s="561"/>
      <c r="Z2941" s="561"/>
      <c r="AA2941" s="561"/>
      <c r="AB2941" s="561"/>
      <c r="AC2941" s="561"/>
      <c r="AD2941" s="561"/>
      <c r="AE2941" s="561"/>
      <c r="AF2941" s="561"/>
      <c r="AG2941" s="561">
        <v>603.45264150000003</v>
      </c>
      <c r="AH2941" s="561"/>
      <c r="AI2941" s="290" t="s">
        <v>310</v>
      </c>
      <c r="AJ2941" s="290" t="s">
        <v>366</v>
      </c>
    </row>
    <row r="2942" spans="2:36" x14ac:dyDescent="0.25">
      <c r="B2942" s="554">
        <v>360</v>
      </c>
      <c r="C2942" s="555"/>
      <c r="D2942" s="556"/>
      <c r="E2942" s="290" t="s">
        <v>1003</v>
      </c>
      <c r="F2942" s="290" t="s">
        <v>455</v>
      </c>
      <c r="G2942" s="290" t="s">
        <v>1005</v>
      </c>
      <c r="H2942" s="183" t="str">
        <f>INDEX(Sector!$D$57:$D$776,MATCH('Energy consumption (raw)'!F2942,Sector!$C$57:$C$776,FALSE))</f>
        <v>Construction of houses of all kinds</v>
      </c>
      <c r="I2942" s="183" t="str">
        <f>IF(G2942=Sector!$B$50,Sector!$B$50,IF(G2942=Sector!$B$51,Sector!$B$51,IF(G2942=Sector!$B$53,Sector!$B$53,INDEX(Sector!$E$57:$E$776,MATCH('Energy consumption (raw)'!F2942,Sector!$C$57:$C$776,FALSE)))))</f>
        <v>Buildings</v>
      </c>
      <c r="J2942" s="561"/>
      <c r="K2942" s="561">
        <v>5141551</v>
      </c>
      <c r="L2942" s="561"/>
      <c r="M2942" s="561"/>
      <c r="N2942" s="561"/>
      <c r="O2942" s="561"/>
      <c r="P2942" s="561"/>
      <c r="Q2942" s="561"/>
      <c r="R2942" s="561"/>
      <c r="S2942" s="561"/>
      <c r="T2942" s="561"/>
      <c r="U2942" s="561"/>
      <c r="V2942" s="561"/>
      <c r="W2942" s="561"/>
      <c r="X2942" s="561"/>
      <c r="Y2942" s="561"/>
      <c r="Z2942" s="561"/>
      <c r="AA2942" s="561"/>
      <c r="AB2942" s="561"/>
      <c r="AC2942" s="561"/>
      <c r="AD2942" s="561"/>
      <c r="AE2942" s="561"/>
      <c r="AF2942" s="561"/>
      <c r="AG2942" s="561">
        <v>793.34131930000001</v>
      </c>
      <c r="AH2942" s="561"/>
      <c r="AI2942" s="290" t="s">
        <v>310</v>
      </c>
      <c r="AJ2942" s="290" t="s">
        <v>366</v>
      </c>
    </row>
    <row r="2943" spans="2:36" x14ac:dyDescent="0.25">
      <c r="B2943" s="554">
        <v>361</v>
      </c>
      <c r="C2943" s="555"/>
      <c r="D2943" s="556"/>
      <c r="E2943" s="290" t="s">
        <v>1003</v>
      </c>
      <c r="F2943" s="290" t="s">
        <v>512</v>
      </c>
      <c r="G2943" s="290" t="s">
        <v>1005</v>
      </c>
      <c r="H2943" s="183" t="str">
        <f>INDEX(Sector!$D$57:$D$776,MATCH('Energy consumption (raw)'!F2943,Sector!$C$57:$C$776,FALSE))</f>
        <v>Construction of civil engineering works</v>
      </c>
      <c r="I2943" s="183" t="str">
        <f>IF(G2943=Sector!$B$50,Sector!$B$50,IF(G2943=Sector!$B$51,Sector!$B$51,IF(G2943=Sector!$B$53,Sector!$B$53,INDEX(Sector!$E$57:$E$776,MATCH('Energy consumption (raw)'!F2943,Sector!$C$57:$C$776,FALSE)))))</f>
        <v>Buildings</v>
      </c>
      <c r="J2943" s="561"/>
      <c r="K2943" s="561">
        <v>4746970</v>
      </c>
      <c r="L2943" s="561"/>
      <c r="M2943" s="561"/>
      <c r="N2943" s="561"/>
      <c r="O2943" s="561"/>
      <c r="P2943" s="561"/>
      <c r="Q2943" s="561"/>
      <c r="R2943" s="561"/>
      <c r="S2943" s="561"/>
      <c r="T2943" s="561"/>
      <c r="U2943" s="561"/>
      <c r="V2943" s="561"/>
      <c r="W2943" s="561"/>
      <c r="X2943" s="561"/>
      <c r="Y2943" s="561"/>
      <c r="Z2943" s="561"/>
      <c r="AA2943" s="561"/>
      <c r="AB2943" s="561"/>
      <c r="AC2943" s="561"/>
      <c r="AD2943" s="561"/>
      <c r="AE2943" s="561"/>
      <c r="AF2943" s="561"/>
      <c r="AG2943" s="561">
        <v>732.45747100000006</v>
      </c>
      <c r="AH2943" s="561"/>
      <c r="AI2943" s="290" t="s">
        <v>310</v>
      </c>
      <c r="AJ2943" s="290" t="s">
        <v>366</v>
      </c>
    </row>
    <row r="2944" spans="2:36" x14ac:dyDescent="0.25">
      <c r="B2944" s="554">
        <v>362</v>
      </c>
      <c r="C2944" s="555"/>
      <c r="D2944" s="556"/>
      <c r="E2944" s="290" t="s">
        <v>1003</v>
      </c>
      <c r="F2944" s="290" t="s">
        <v>1043</v>
      </c>
      <c r="G2944" s="290" t="s">
        <v>1005</v>
      </c>
      <c r="H2944" s="183" t="str">
        <f>INDEX(Sector!$D$57:$D$776,MATCH('Energy consumption (raw)'!F2944,Sector!$C$57:$C$776,FALSE))</f>
        <v>Consulting, brokerage, real estate auction, land use right auction</v>
      </c>
      <c r="I2944" s="183" t="str">
        <f>IF(G2944=Sector!$B$50,Sector!$B$50,IF(G2944=Sector!$B$51,Sector!$B$51,IF(G2944=Sector!$B$53,Sector!$B$53,INDEX(Sector!$E$57:$E$776,MATCH('Energy consumption (raw)'!F2944,Sector!$C$57:$C$776,FALSE)))))</f>
        <v>Buildings</v>
      </c>
      <c r="J2944" s="561"/>
      <c r="K2944" s="561">
        <v>10859933</v>
      </c>
      <c r="L2944" s="561"/>
      <c r="M2944" s="561"/>
      <c r="N2944" s="561"/>
      <c r="O2944" s="561"/>
      <c r="P2944" s="561"/>
      <c r="Q2944" s="561"/>
      <c r="R2944" s="561"/>
      <c r="S2944" s="561"/>
      <c r="T2944" s="561"/>
      <c r="U2944" s="561"/>
      <c r="V2944" s="561"/>
      <c r="W2944" s="561"/>
      <c r="X2944" s="561"/>
      <c r="Y2944" s="561"/>
      <c r="Z2944" s="561"/>
      <c r="AA2944" s="561"/>
      <c r="AB2944" s="561"/>
      <c r="AC2944" s="561"/>
      <c r="AD2944" s="561"/>
      <c r="AE2944" s="561"/>
      <c r="AF2944" s="561"/>
      <c r="AG2944" s="561">
        <v>1675.6876619000002</v>
      </c>
      <c r="AH2944" s="561"/>
      <c r="AI2944" s="290" t="s">
        <v>310</v>
      </c>
      <c r="AJ2944" s="290" t="s">
        <v>366</v>
      </c>
    </row>
    <row r="2945" spans="2:36" x14ac:dyDescent="0.25">
      <c r="B2945" s="554">
        <v>363</v>
      </c>
      <c r="C2945" s="555"/>
      <c r="D2945" s="556"/>
      <c r="E2945" s="290" t="s">
        <v>1003</v>
      </c>
      <c r="F2945" s="290" t="s">
        <v>796</v>
      </c>
      <c r="G2945" s="290" t="s">
        <v>1005</v>
      </c>
      <c r="H2945" s="183" t="str">
        <f>INDEX(Sector!$D$57:$D$776,MATCH('Energy consumption (raw)'!F2945,Sector!$C$57:$C$776,FALSE))</f>
        <v>Warehousing and storage of goods</v>
      </c>
      <c r="I2945" s="183" t="str">
        <f>IF(G2945=Sector!$B$50,Sector!$B$50,IF(G2945=Sector!$B$51,Sector!$B$51,IF(G2945=Sector!$B$53,Sector!$B$53,INDEX(Sector!$E$57:$E$776,MATCH('Energy consumption (raw)'!F2945,Sector!$C$57:$C$776,FALSE)))))</f>
        <v>Buildings</v>
      </c>
      <c r="J2945" s="561"/>
      <c r="K2945" s="561">
        <v>3662522</v>
      </c>
      <c r="L2945" s="561"/>
      <c r="M2945" s="561"/>
      <c r="N2945" s="561"/>
      <c r="O2945" s="561"/>
      <c r="P2945" s="561"/>
      <c r="Q2945" s="561"/>
      <c r="R2945" s="561"/>
      <c r="S2945" s="561"/>
      <c r="T2945" s="561"/>
      <c r="U2945" s="561"/>
      <c r="V2945" s="561"/>
      <c r="W2945" s="561"/>
      <c r="X2945" s="561"/>
      <c r="Y2945" s="561"/>
      <c r="Z2945" s="561"/>
      <c r="AA2945" s="561"/>
      <c r="AB2945" s="561"/>
      <c r="AC2945" s="561"/>
      <c r="AD2945" s="561"/>
      <c r="AE2945" s="561"/>
      <c r="AF2945" s="561"/>
      <c r="AG2945" s="561">
        <v>565.12714460000007</v>
      </c>
      <c r="AH2945" s="561"/>
      <c r="AI2945" s="290" t="s">
        <v>310</v>
      </c>
      <c r="AJ2945" s="290" t="s">
        <v>366</v>
      </c>
    </row>
    <row r="2946" spans="2:36" x14ac:dyDescent="0.25">
      <c r="B2946" s="554">
        <v>364</v>
      </c>
      <c r="C2946" s="555"/>
      <c r="D2946" s="556"/>
      <c r="E2946" s="290" t="s">
        <v>1003</v>
      </c>
      <c r="F2946" s="290" t="s">
        <v>1085</v>
      </c>
      <c r="G2946" s="290" t="s">
        <v>1005</v>
      </c>
      <c r="H2946" s="183" t="e">
        <f>INDEX(Sector!$D$57:$D$776,MATCH('Energy consumption (raw)'!F2946,Sector!$C$57:$C$776,FALSE))</f>
        <v>#N/A</v>
      </c>
      <c r="I2946" s="183" t="str">
        <f>IF(G2946=Sector!$B$50,Sector!$B$50,IF(G2946=Sector!$B$51,Sector!$B$51,IF(G2946=Sector!$B$53,Sector!$B$53,INDEX(Sector!$E$57:$E$776,MATCH('Energy consumption (raw)'!F2946,Sector!$C$57:$C$776,FALSE)))))</f>
        <v>Buildings</v>
      </c>
      <c r="J2946" s="561"/>
      <c r="K2946" s="561">
        <v>3819121</v>
      </c>
      <c r="L2946" s="561"/>
      <c r="M2946" s="561"/>
      <c r="N2946" s="561"/>
      <c r="O2946" s="561"/>
      <c r="P2946" s="561"/>
      <c r="Q2946" s="561"/>
      <c r="R2946" s="561"/>
      <c r="S2946" s="561"/>
      <c r="T2946" s="561"/>
      <c r="U2946" s="561"/>
      <c r="V2946" s="561"/>
      <c r="W2946" s="561"/>
      <c r="X2946" s="561"/>
      <c r="Y2946" s="561"/>
      <c r="Z2946" s="561"/>
      <c r="AA2946" s="561"/>
      <c r="AB2946" s="561"/>
      <c r="AC2946" s="561"/>
      <c r="AD2946" s="561"/>
      <c r="AE2946" s="561"/>
      <c r="AF2946" s="561"/>
      <c r="AG2946" s="561">
        <v>589.29037030000006</v>
      </c>
      <c r="AH2946" s="561"/>
      <c r="AI2946" s="290" t="s">
        <v>310</v>
      </c>
      <c r="AJ2946" s="290" t="s">
        <v>366</v>
      </c>
    </row>
    <row r="2947" spans="2:36" x14ac:dyDescent="0.25">
      <c r="B2947" s="554">
        <v>365</v>
      </c>
      <c r="C2947" s="555"/>
      <c r="D2947" s="556"/>
      <c r="E2947" s="290" t="s">
        <v>1003</v>
      </c>
      <c r="F2947" s="570" t="s">
        <v>338</v>
      </c>
      <c r="G2947" s="290" t="s">
        <v>1005</v>
      </c>
      <c r="H2947" s="183" t="str">
        <f>INDEX(Sector!$D$57:$D$776,MATCH('Energy consumption (raw)'!F2947,Sector!$C$57:$C$776,FALSE))</f>
        <v>Trading in real estate, land use rights belonging to owners, users or renters</v>
      </c>
      <c r="I2947" s="183" t="str">
        <f>IF(G2947=Sector!$B$50,Sector!$B$50,IF(G2947=Sector!$B$51,Sector!$B$51,IF(G2947=Sector!$B$53,Sector!$B$53,INDEX(Sector!$E$57:$E$776,MATCH('Energy consumption (raw)'!F2947,Sector!$C$57:$C$776,FALSE)))))</f>
        <v>Buildings</v>
      </c>
      <c r="J2947" s="561"/>
      <c r="K2947" s="561">
        <v>4408912</v>
      </c>
      <c r="L2947" s="561"/>
      <c r="M2947" s="561"/>
      <c r="N2947" s="561"/>
      <c r="O2947" s="561"/>
      <c r="P2947" s="561"/>
      <c r="Q2947" s="561"/>
      <c r="R2947" s="561"/>
      <c r="S2947" s="561"/>
      <c r="T2947" s="561"/>
      <c r="U2947" s="561"/>
      <c r="V2947" s="561"/>
      <c r="W2947" s="561"/>
      <c r="X2947" s="561"/>
      <c r="Y2947" s="561"/>
      <c r="Z2947" s="561"/>
      <c r="AA2947" s="561"/>
      <c r="AB2947" s="561"/>
      <c r="AC2947" s="561"/>
      <c r="AD2947" s="561"/>
      <c r="AE2947" s="561"/>
      <c r="AF2947" s="561"/>
      <c r="AG2947" s="561">
        <v>680.29512160000002</v>
      </c>
      <c r="AH2947" s="561"/>
      <c r="AI2947" s="290" t="s">
        <v>310</v>
      </c>
      <c r="AJ2947" s="290" t="s">
        <v>366</v>
      </c>
    </row>
    <row r="2948" spans="2:36" x14ac:dyDescent="0.25">
      <c r="B2948" s="554">
        <v>366</v>
      </c>
      <c r="C2948" s="555"/>
      <c r="D2948" s="556"/>
      <c r="E2948" s="290" t="s">
        <v>1003</v>
      </c>
      <c r="F2948" s="571" t="s">
        <v>1043</v>
      </c>
      <c r="G2948" s="290" t="s">
        <v>1005</v>
      </c>
      <c r="H2948" s="183" t="str">
        <f>INDEX(Sector!$D$57:$D$776,MATCH('Energy consumption (raw)'!F2948,Sector!$C$57:$C$776,FALSE))</f>
        <v>Consulting, brokerage, real estate auction, land use right auction</v>
      </c>
      <c r="I2948" s="183" t="str">
        <f>IF(G2948=Sector!$B$50,Sector!$B$50,IF(G2948=Sector!$B$51,Sector!$B$51,IF(G2948=Sector!$B$53,Sector!$B$53,INDEX(Sector!$E$57:$E$776,MATCH('Energy consumption (raw)'!F2948,Sector!$C$57:$C$776,FALSE)))))</f>
        <v>Buildings</v>
      </c>
      <c r="J2948" s="561">
        <v>3986004</v>
      </c>
      <c r="K2948" s="561">
        <v>3986004</v>
      </c>
      <c r="L2948" s="561"/>
      <c r="M2948" s="561"/>
      <c r="N2948" s="561"/>
      <c r="O2948" s="561"/>
      <c r="P2948" s="561"/>
      <c r="Q2948" s="561"/>
      <c r="R2948" s="561"/>
      <c r="S2948" s="561"/>
      <c r="T2948" s="561"/>
      <c r="U2948" s="561"/>
      <c r="V2948" s="561"/>
      <c r="W2948" s="561"/>
      <c r="X2948" s="561"/>
      <c r="Y2948" s="561"/>
      <c r="Z2948" s="561"/>
      <c r="AA2948" s="561"/>
      <c r="AB2948" s="561"/>
      <c r="AC2948" s="561"/>
      <c r="AD2948" s="561"/>
      <c r="AE2948" s="561"/>
      <c r="AF2948" s="561"/>
      <c r="AG2948" s="561">
        <v>615.04041720000009</v>
      </c>
      <c r="AH2948" s="561"/>
      <c r="AI2948" s="290" t="s">
        <v>369</v>
      </c>
      <c r="AJ2948" s="290" t="s">
        <v>366</v>
      </c>
    </row>
    <row r="2949" spans="2:36" x14ac:dyDescent="0.25">
      <c r="B2949" s="554">
        <v>367</v>
      </c>
      <c r="C2949" s="555"/>
      <c r="D2949" s="556"/>
      <c r="E2949" s="290" t="s">
        <v>1003</v>
      </c>
      <c r="F2949" s="290" t="s">
        <v>796</v>
      </c>
      <c r="G2949" s="290" t="s">
        <v>1005</v>
      </c>
      <c r="H2949" s="183" t="str">
        <f>INDEX(Sector!$D$57:$D$776,MATCH('Energy consumption (raw)'!F2949,Sector!$C$57:$C$776,FALSE))</f>
        <v>Warehousing and storage of goods</v>
      </c>
      <c r="I2949" s="183" t="str">
        <f>IF(G2949=Sector!$B$50,Sector!$B$50,IF(G2949=Sector!$B$51,Sector!$B$51,IF(G2949=Sector!$B$53,Sector!$B$53,INDEX(Sector!$E$57:$E$776,MATCH('Energy consumption (raw)'!F2949,Sector!$C$57:$C$776,FALSE)))))</f>
        <v>Buildings</v>
      </c>
      <c r="J2949" s="561"/>
      <c r="K2949" s="561">
        <v>5891000</v>
      </c>
      <c r="L2949" s="561"/>
      <c r="M2949" s="561"/>
      <c r="N2949" s="561"/>
      <c r="O2949" s="561"/>
      <c r="P2949" s="561"/>
      <c r="Q2949" s="561"/>
      <c r="R2949" s="561"/>
      <c r="S2949" s="561"/>
      <c r="T2949" s="561"/>
      <c r="U2949" s="561"/>
      <c r="V2949" s="561"/>
      <c r="W2949" s="561"/>
      <c r="X2949" s="561"/>
      <c r="Y2949" s="561"/>
      <c r="Z2949" s="561"/>
      <c r="AA2949" s="561"/>
      <c r="AB2949" s="561"/>
      <c r="AC2949" s="561"/>
      <c r="AD2949" s="561"/>
      <c r="AE2949" s="561"/>
      <c r="AF2949" s="561"/>
      <c r="AG2949" s="561">
        <v>908.98130000000003</v>
      </c>
      <c r="AH2949" s="561"/>
      <c r="AI2949" s="290" t="s">
        <v>310</v>
      </c>
      <c r="AJ2949" s="290" t="s">
        <v>370</v>
      </c>
    </row>
    <row r="2950" spans="2:36" x14ac:dyDescent="0.25">
      <c r="B2950" s="554">
        <v>368</v>
      </c>
      <c r="C2950" s="555"/>
      <c r="D2950" s="556"/>
      <c r="E2950" s="290" t="s">
        <v>1003</v>
      </c>
      <c r="F2950" s="559" t="s">
        <v>984</v>
      </c>
      <c r="G2950" s="290" t="s">
        <v>1005</v>
      </c>
      <c r="H2950" s="183" t="str">
        <f>INDEX(Sector!$D$57:$D$776,MATCH('Energy consumption (raw)'!F2950,Sector!$C$57:$C$776,FALSE))</f>
        <v>Activities of Hospitals</v>
      </c>
      <c r="I2950" s="183" t="str">
        <f>IF(G2950=Sector!$B$50,Sector!$B$50,IF(G2950=Sector!$B$51,Sector!$B$51,IF(G2950=Sector!$B$53,Sector!$B$53,INDEX(Sector!$E$57:$E$776,MATCH('Energy consumption (raw)'!F2950,Sector!$C$57:$C$776,FALSE)))))</f>
        <v>Buildings</v>
      </c>
      <c r="J2950" s="561">
        <v>3503500</v>
      </c>
      <c r="K2950" s="561">
        <v>3316800</v>
      </c>
      <c r="L2950" s="561"/>
      <c r="M2950" s="561"/>
      <c r="N2950" s="561"/>
      <c r="O2950" s="561"/>
      <c r="P2950" s="561"/>
      <c r="Q2950" s="561"/>
      <c r="R2950" s="561"/>
      <c r="S2950" s="561">
        <v>200</v>
      </c>
      <c r="T2950" s="561"/>
      <c r="U2950" s="561"/>
      <c r="V2950" s="561"/>
      <c r="W2950" s="561"/>
      <c r="X2950" s="561"/>
      <c r="Y2950" s="561"/>
      <c r="Z2950" s="561"/>
      <c r="AA2950" s="561"/>
      <c r="AB2950" s="561"/>
      <c r="AC2950" s="561"/>
      <c r="AD2950" s="561"/>
      <c r="AE2950" s="561"/>
      <c r="AF2950" s="561"/>
      <c r="AG2950" s="561">
        <v>511.95824000000005</v>
      </c>
      <c r="AH2950" s="561">
        <v>575</v>
      </c>
      <c r="AI2950" s="290" t="s">
        <v>310</v>
      </c>
      <c r="AJ2950" s="290" t="s">
        <v>983</v>
      </c>
    </row>
    <row r="2951" spans="2:36" x14ac:dyDescent="0.25">
      <c r="B2951" s="554">
        <v>369</v>
      </c>
      <c r="C2951" s="555"/>
      <c r="D2951" s="556"/>
      <c r="E2951" s="290" t="s">
        <v>1003</v>
      </c>
      <c r="F2951" s="290" t="s">
        <v>338</v>
      </c>
      <c r="G2951" s="290" t="s">
        <v>1005</v>
      </c>
      <c r="H2951" s="183" t="str">
        <f>INDEX(Sector!$D$57:$D$776,MATCH('Energy consumption (raw)'!F2951,Sector!$C$57:$C$776,FALSE))</f>
        <v>Trading in real estate, land use rights belonging to owners, users or renters</v>
      </c>
      <c r="I2951" s="183" t="str">
        <f>IF(G2951=Sector!$B$50,Sector!$B$50,IF(G2951=Sector!$B$51,Sector!$B$51,IF(G2951=Sector!$B$53,Sector!$B$53,INDEX(Sector!$E$57:$E$776,MATCH('Energy consumption (raw)'!F2951,Sector!$C$57:$C$776,FALSE)))))</f>
        <v>Buildings</v>
      </c>
      <c r="J2951" s="561"/>
      <c r="K2951" s="561">
        <v>8439000</v>
      </c>
      <c r="L2951" s="556"/>
      <c r="M2951" s="556"/>
      <c r="N2951" s="556"/>
      <c r="O2951" s="556"/>
      <c r="P2951" s="556"/>
      <c r="Q2951" s="556"/>
      <c r="R2951" s="556"/>
      <c r="S2951" s="556"/>
      <c r="T2951" s="556"/>
      <c r="U2951" s="556"/>
      <c r="V2951" s="556"/>
      <c r="W2951" s="556"/>
      <c r="X2951" s="556"/>
      <c r="Y2951" s="556"/>
      <c r="Z2951" s="556"/>
      <c r="AA2951" s="556"/>
      <c r="AB2951" s="556"/>
      <c r="AC2951" s="556"/>
      <c r="AD2951" s="556"/>
      <c r="AE2951" s="556"/>
      <c r="AF2951" s="556"/>
      <c r="AG2951" s="561">
        <v>1302.1377</v>
      </c>
      <c r="AH2951" s="561">
        <v>1840</v>
      </c>
      <c r="AI2951" s="290" t="s">
        <v>310</v>
      </c>
      <c r="AJ2951" s="290" t="s">
        <v>987</v>
      </c>
    </row>
    <row r="2952" spans="2:36" x14ac:dyDescent="0.25">
      <c r="B2952" s="554">
        <v>370</v>
      </c>
      <c r="C2952" s="555"/>
      <c r="D2952" s="556"/>
      <c r="E2952" s="290" t="s">
        <v>1003</v>
      </c>
      <c r="F2952" s="290" t="s">
        <v>338</v>
      </c>
      <c r="G2952" s="290" t="s">
        <v>1005</v>
      </c>
      <c r="H2952" s="183" t="str">
        <f>INDEX(Sector!$D$57:$D$776,MATCH('Energy consumption (raw)'!F2952,Sector!$C$57:$C$776,FALSE))</f>
        <v>Trading in real estate, land use rights belonging to owners, users or renters</v>
      </c>
      <c r="I2952" s="183" t="str">
        <f>IF(G2952=Sector!$B$50,Sector!$B$50,IF(G2952=Sector!$B$51,Sector!$B$51,IF(G2952=Sector!$B$53,Sector!$B$53,INDEX(Sector!$E$57:$E$776,MATCH('Energy consumption (raw)'!F2952,Sector!$C$57:$C$776,FALSE)))))</f>
        <v>Buildings</v>
      </c>
      <c r="J2952" s="561"/>
      <c r="K2952" s="561">
        <v>7001200</v>
      </c>
      <c r="L2952" s="561"/>
      <c r="M2952" s="561"/>
      <c r="N2952" s="561"/>
      <c r="O2952" s="561"/>
      <c r="P2952" s="561"/>
      <c r="Q2952" s="561"/>
      <c r="R2952" s="561"/>
      <c r="S2952" s="561"/>
      <c r="T2952" s="561"/>
      <c r="U2952" s="561"/>
      <c r="V2952" s="561"/>
      <c r="W2952" s="561"/>
      <c r="X2952" s="561"/>
      <c r="Y2952" s="561"/>
      <c r="Z2952" s="561"/>
      <c r="AA2952" s="561"/>
      <c r="AB2952" s="561"/>
      <c r="AC2952" s="561"/>
      <c r="AD2952" s="561"/>
      <c r="AE2952" s="561"/>
      <c r="AF2952" s="561"/>
      <c r="AG2952" s="561">
        <v>1080.2851600000001</v>
      </c>
      <c r="AH2952" s="561">
        <v>1050</v>
      </c>
      <c r="AI2952" s="290" t="s">
        <v>310</v>
      </c>
      <c r="AJ2952" s="290" t="s">
        <v>987</v>
      </c>
    </row>
    <row r="2953" spans="2:36" x14ac:dyDescent="0.25">
      <c r="B2953" s="554">
        <v>371</v>
      </c>
      <c r="C2953" s="555"/>
      <c r="D2953" s="556"/>
      <c r="E2953" s="290" t="s">
        <v>1003</v>
      </c>
      <c r="F2953" s="290" t="s">
        <v>1086</v>
      </c>
      <c r="G2953" s="290" t="s">
        <v>1005</v>
      </c>
      <c r="H2953" s="183" t="e">
        <f>INDEX(Sector!$D$57:$D$776,MATCH('Energy consumption (raw)'!F2953,Sector!$C$57:$C$776,FALSE))</f>
        <v>#N/A</v>
      </c>
      <c r="I2953" s="183" t="str">
        <f>IF(G2953=Sector!$B$50,Sector!$B$50,IF(G2953=Sector!$B$51,Sector!$B$51,IF(G2953=Sector!$B$53,Sector!$B$53,INDEX(Sector!$E$57:$E$776,MATCH('Energy consumption (raw)'!F2953,Sector!$C$57:$C$776,FALSE)))))</f>
        <v>Buildings</v>
      </c>
      <c r="J2953" s="561"/>
      <c r="K2953" s="561">
        <v>7344000</v>
      </c>
      <c r="L2953" s="561"/>
      <c r="M2953" s="561"/>
      <c r="N2953" s="561"/>
      <c r="O2953" s="561"/>
      <c r="P2953" s="561"/>
      <c r="Q2953" s="561"/>
      <c r="R2953" s="561"/>
      <c r="S2953" s="561"/>
      <c r="T2953" s="561"/>
      <c r="U2953" s="561"/>
      <c r="V2953" s="561"/>
      <c r="W2953" s="561"/>
      <c r="X2953" s="561"/>
      <c r="Y2953" s="561"/>
      <c r="Z2953" s="561"/>
      <c r="AA2953" s="561"/>
      <c r="AB2953" s="561"/>
      <c r="AC2953" s="561"/>
      <c r="AD2953" s="561"/>
      <c r="AE2953" s="561"/>
      <c r="AF2953" s="561"/>
      <c r="AG2953" s="561">
        <v>1133.1792</v>
      </c>
      <c r="AH2953" s="561">
        <v>1097</v>
      </c>
      <c r="AI2953" s="290" t="s">
        <v>310</v>
      </c>
      <c r="AJ2953" s="290" t="s">
        <v>987</v>
      </c>
    </row>
    <row r="2954" spans="2:36" x14ac:dyDescent="0.25">
      <c r="B2954" s="554">
        <v>372</v>
      </c>
      <c r="C2954" s="555"/>
      <c r="D2954" s="556"/>
      <c r="E2954" s="290" t="s">
        <v>1003</v>
      </c>
      <c r="F2954" s="290" t="s">
        <v>1086</v>
      </c>
      <c r="G2954" s="290" t="s">
        <v>1005</v>
      </c>
      <c r="H2954" s="183" t="e">
        <f>INDEX(Sector!$D$57:$D$776,MATCH('Energy consumption (raw)'!F2954,Sector!$C$57:$C$776,FALSE))</f>
        <v>#N/A</v>
      </c>
      <c r="I2954" s="183" t="str">
        <f>IF(G2954=Sector!$B$50,Sector!$B$50,IF(G2954=Sector!$B$51,Sector!$B$51,IF(G2954=Sector!$B$53,Sector!$B$53,INDEX(Sector!$E$57:$E$776,MATCH('Energy consumption (raw)'!F2954,Sector!$C$57:$C$776,FALSE)))))</f>
        <v>Buildings</v>
      </c>
      <c r="J2954" s="561">
        <v>6361300</v>
      </c>
      <c r="K2954" s="561">
        <v>6225700</v>
      </c>
      <c r="L2954" s="561"/>
      <c r="M2954" s="561"/>
      <c r="N2954" s="561"/>
      <c r="O2954" s="561"/>
      <c r="P2954" s="561"/>
      <c r="Q2954" s="561"/>
      <c r="R2954" s="561"/>
      <c r="S2954" s="561"/>
      <c r="T2954" s="561"/>
      <c r="U2954" s="561"/>
      <c r="V2954" s="561"/>
      <c r="W2954" s="561"/>
      <c r="X2954" s="561"/>
      <c r="Y2954" s="561"/>
      <c r="Z2954" s="561"/>
      <c r="AA2954" s="561"/>
      <c r="AB2954" s="561"/>
      <c r="AC2954" s="561"/>
      <c r="AD2954" s="561"/>
      <c r="AE2954" s="561"/>
      <c r="AF2954" s="561"/>
      <c r="AG2954" s="561">
        <v>960.62551000000008</v>
      </c>
      <c r="AH2954" s="561">
        <v>982</v>
      </c>
      <c r="AI2954" s="290" t="s">
        <v>310</v>
      </c>
      <c r="AJ2954" s="290" t="s">
        <v>987</v>
      </c>
    </row>
    <row r="2955" spans="2:36" x14ac:dyDescent="0.25">
      <c r="B2955" s="554">
        <v>373</v>
      </c>
      <c r="C2955" s="555"/>
      <c r="D2955" s="556"/>
      <c r="E2955" s="290" t="s">
        <v>1003</v>
      </c>
      <c r="F2955" s="290" t="s">
        <v>1087</v>
      </c>
      <c r="G2955" s="290" t="s">
        <v>1005</v>
      </c>
      <c r="H2955" s="183" t="str">
        <f>INDEX(Sector!$D$57:$D$776,MATCH('Energy consumption (raw)'!F2955,Sector!$C$57:$C$776,FALSE))</f>
        <v>Wholesale (except for cars, motorcycles and other motor vehicles)</v>
      </c>
      <c r="I2955" s="183" t="str">
        <f>IF(G2955=Sector!$B$50,Sector!$B$50,IF(G2955=Sector!$B$51,Sector!$B$51,IF(G2955=Sector!$B$53,Sector!$B$53,INDEX(Sector!$E$57:$E$776,MATCH('Energy consumption (raw)'!F2955,Sector!$C$57:$C$776,FALSE)))))</f>
        <v>Buildings</v>
      </c>
      <c r="J2955" s="561">
        <v>5830400</v>
      </c>
      <c r="K2955" s="561">
        <v>5310200</v>
      </c>
      <c r="L2955" s="561"/>
      <c r="M2955" s="561"/>
      <c r="N2955" s="561"/>
      <c r="O2955" s="561"/>
      <c r="P2955" s="561"/>
      <c r="Q2955" s="561"/>
      <c r="R2955" s="561"/>
      <c r="S2955" s="561"/>
      <c r="T2955" s="561"/>
      <c r="U2955" s="561"/>
      <c r="V2955" s="561"/>
      <c r="W2955" s="561"/>
      <c r="X2955" s="561"/>
      <c r="Y2955" s="561"/>
      <c r="Z2955" s="561"/>
      <c r="AA2955" s="561"/>
      <c r="AB2955" s="561"/>
      <c r="AC2955" s="561"/>
      <c r="AD2955" s="561"/>
      <c r="AE2955" s="561"/>
      <c r="AF2955" s="561"/>
      <c r="AG2955" s="561">
        <v>819.36386000000005</v>
      </c>
      <c r="AH2955" s="561">
        <v>900</v>
      </c>
      <c r="AI2955" s="290" t="s">
        <v>310</v>
      </c>
      <c r="AJ2955" s="290" t="s">
        <v>987</v>
      </c>
    </row>
    <row r="2956" spans="2:36" x14ac:dyDescent="0.25">
      <c r="B2956" s="554">
        <v>374</v>
      </c>
      <c r="C2956" s="555"/>
      <c r="D2956" s="556"/>
      <c r="E2956" s="290" t="s">
        <v>1003</v>
      </c>
      <c r="F2956" s="290" t="s">
        <v>1088</v>
      </c>
      <c r="G2956" s="290" t="s">
        <v>1005</v>
      </c>
      <c r="H2956" s="183" t="str">
        <f>INDEX(Sector!$D$57:$D$776,MATCH('Energy consumption (raw)'!F2956,Sector!$C$57:$C$776,FALSE))</f>
        <v>Retail of food, foodstuffs, beverages, tobacco and pipe tobacco accounts for a large proportion in general stores.</v>
      </c>
      <c r="I2956" s="183" t="str">
        <f>IF(G2956=Sector!$B$50,Sector!$B$50,IF(G2956=Sector!$B$51,Sector!$B$51,IF(G2956=Sector!$B$53,Sector!$B$53,INDEX(Sector!$E$57:$E$776,MATCH('Energy consumption (raw)'!F2956,Sector!$C$57:$C$776,FALSE)))))</f>
        <v>Buildings</v>
      </c>
      <c r="J2956" s="561">
        <v>5096700</v>
      </c>
      <c r="K2956" s="561">
        <v>4170300</v>
      </c>
      <c r="L2956" s="561"/>
      <c r="M2956" s="561"/>
      <c r="N2956" s="561"/>
      <c r="O2956" s="561"/>
      <c r="P2956" s="561"/>
      <c r="Q2956" s="561"/>
      <c r="R2956" s="561"/>
      <c r="S2956" s="561"/>
      <c r="T2956" s="561"/>
      <c r="U2956" s="561"/>
      <c r="V2956" s="561"/>
      <c r="W2956" s="561"/>
      <c r="X2956" s="561"/>
      <c r="Y2956" s="561"/>
      <c r="Z2956" s="561"/>
      <c r="AA2956" s="561"/>
      <c r="AB2956" s="561"/>
      <c r="AC2956" s="561"/>
      <c r="AD2956" s="561"/>
      <c r="AE2956" s="561"/>
      <c r="AF2956" s="561"/>
      <c r="AG2956" s="561">
        <v>643.47729000000004</v>
      </c>
      <c r="AH2956" s="561">
        <v>788</v>
      </c>
      <c r="AI2956" s="290" t="s">
        <v>310</v>
      </c>
      <c r="AJ2956" s="290" t="s">
        <v>987</v>
      </c>
    </row>
    <row r="2957" spans="2:36" x14ac:dyDescent="0.25">
      <c r="B2957" s="554">
        <v>375</v>
      </c>
      <c r="C2957" s="555"/>
      <c r="D2957" s="556"/>
      <c r="E2957" s="290" t="s">
        <v>1003</v>
      </c>
      <c r="F2957" s="290" t="s">
        <v>984</v>
      </c>
      <c r="G2957" s="290" t="s">
        <v>1005</v>
      </c>
      <c r="H2957" s="183" t="str">
        <f>INDEX(Sector!$D$57:$D$776,MATCH('Energy consumption (raw)'!F2957,Sector!$C$57:$C$776,FALSE))</f>
        <v>Activities of Hospitals</v>
      </c>
      <c r="I2957" s="183" t="str">
        <f>IF(G2957=Sector!$B$50,Sector!$B$50,IF(G2957=Sector!$B$51,Sector!$B$51,IF(G2957=Sector!$B$53,Sector!$B$53,INDEX(Sector!$E$57:$E$776,MATCH('Energy consumption (raw)'!F2957,Sector!$C$57:$C$776,FALSE)))))</f>
        <v>Buildings</v>
      </c>
      <c r="J2957" s="561">
        <v>4272800</v>
      </c>
      <c r="K2957" s="561">
        <v>4255600</v>
      </c>
      <c r="L2957" s="561"/>
      <c r="M2957" s="561"/>
      <c r="N2957" s="561"/>
      <c r="O2957" s="561"/>
      <c r="P2957" s="561"/>
      <c r="Q2957" s="561"/>
      <c r="R2957" s="561"/>
      <c r="S2957" s="561"/>
      <c r="T2957" s="561"/>
      <c r="U2957" s="561"/>
      <c r="V2957" s="561"/>
      <c r="W2957" s="561"/>
      <c r="X2957" s="561"/>
      <c r="Y2957" s="561"/>
      <c r="Z2957" s="561"/>
      <c r="AA2957" s="561"/>
      <c r="AB2957" s="561"/>
      <c r="AC2957" s="561"/>
      <c r="AD2957" s="561"/>
      <c r="AE2957" s="561"/>
      <c r="AF2957" s="561"/>
      <c r="AG2957" s="561">
        <v>656.63908000000004</v>
      </c>
      <c r="AH2957" s="561">
        <v>694</v>
      </c>
      <c r="AI2957" s="290" t="s">
        <v>310</v>
      </c>
      <c r="AJ2957" s="290" t="s">
        <v>987</v>
      </c>
    </row>
    <row r="2958" spans="2:36" x14ac:dyDescent="0.25">
      <c r="B2958" s="554">
        <v>376</v>
      </c>
      <c r="C2958" s="555"/>
      <c r="D2958" s="556"/>
      <c r="E2958" s="290" t="s">
        <v>1003</v>
      </c>
      <c r="F2958" s="290" t="s">
        <v>984</v>
      </c>
      <c r="G2958" s="290" t="s">
        <v>1005</v>
      </c>
      <c r="H2958" s="183" t="str">
        <f>INDEX(Sector!$D$57:$D$776,MATCH('Energy consumption (raw)'!F2958,Sector!$C$57:$C$776,FALSE))</f>
        <v>Activities of Hospitals</v>
      </c>
      <c r="I2958" s="183" t="str">
        <f>IF(G2958=Sector!$B$50,Sector!$B$50,IF(G2958=Sector!$B$51,Sector!$B$51,IF(G2958=Sector!$B$53,Sector!$B$53,INDEX(Sector!$E$57:$E$776,MATCH('Energy consumption (raw)'!F2958,Sector!$C$57:$C$776,FALSE)))))</f>
        <v>Buildings</v>
      </c>
      <c r="J2958" s="561">
        <v>3757000</v>
      </c>
      <c r="K2958" s="561">
        <v>3817800</v>
      </c>
      <c r="L2958" s="561"/>
      <c r="M2958" s="561"/>
      <c r="N2958" s="561"/>
      <c r="O2958" s="561"/>
      <c r="P2958" s="561"/>
      <c r="Q2958" s="561"/>
      <c r="R2958" s="561"/>
      <c r="S2958" s="561"/>
      <c r="T2958" s="561"/>
      <c r="U2958" s="561"/>
      <c r="V2958" s="561"/>
      <c r="W2958" s="561"/>
      <c r="X2958" s="561"/>
      <c r="Y2958" s="561"/>
      <c r="Z2958" s="561"/>
      <c r="AA2958" s="561"/>
      <c r="AB2958" s="561"/>
      <c r="AC2958" s="561"/>
      <c r="AD2958" s="561"/>
      <c r="AE2958" s="561"/>
      <c r="AF2958" s="561"/>
      <c r="AG2958" s="561">
        <v>589.08654000000001</v>
      </c>
      <c r="AH2958" s="561">
        <v>580</v>
      </c>
      <c r="AI2958" s="290" t="s">
        <v>310</v>
      </c>
      <c r="AJ2958" s="290" t="s">
        <v>987</v>
      </c>
    </row>
    <row r="2959" spans="2:36" x14ac:dyDescent="0.25">
      <c r="B2959" s="554">
        <v>377</v>
      </c>
      <c r="C2959" s="555"/>
      <c r="D2959" s="556"/>
      <c r="E2959" s="290" t="s">
        <v>1003</v>
      </c>
      <c r="F2959" s="290" t="s">
        <v>1047</v>
      </c>
      <c r="G2959" s="290" t="s">
        <v>1005</v>
      </c>
      <c r="H2959" s="183" t="str">
        <f>INDEX(Sector!$D$57:$D$776,MATCH('Energy consumption (raw)'!F2959,Sector!$C$57:$C$776,FALSE))</f>
        <v>Healthcare</v>
      </c>
      <c r="I2959" s="183" t="str">
        <f>IF(G2959=Sector!$B$50,Sector!$B$50,IF(G2959=Sector!$B$51,Sector!$B$51,IF(G2959=Sector!$B$53,Sector!$B$53,INDEX(Sector!$E$57:$E$776,MATCH('Energy consumption (raw)'!F2959,Sector!$C$57:$C$776,FALSE)))))</f>
        <v>Buildings</v>
      </c>
      <c r="J2959" s="561"/>
      <c r="K2959" s="561">
        <v>5545100</v>
      </c>
      <c r="L2959" s="561"/>
      <c r="M2959" s="561"/>
      <c r="N2959" s="561"/>
      <c r="O2959" s="561"/>
      <c r="P2959" s="561"/>
      <c r="Q2959" s="561"/>
      <c r="R2959" s="561"/>
      <c r="S2959" s="561"/>
      <c r="T2959" s="561"/>
      <c r="U2959" s="561"/>
      <c r="V2959" s="561"/>
      <c r="W2959" s="561"/>
      <c r="X2959" s="561"/>
      <c r="Y2959" s="561"/>
      <c r="Z2959" s="561"/>
      <c r="AA2959" s="561"/>
      <c r="AB2959" s="561"/>
      <c r="AC2959" s="561"/>
      <c r="AD2959" s="561"/>
      <c r="AE2959" s="561"/>
      <c r="AF2959" s="561"/>
      <c r="AG2959" s="561">
        <v>855.6089300000001</v>
      </c>
      <c r="AH2959" s="561">
        <v>845.8</v>
      </c>
      <c r="AI2959" s="290" t="s">
        <v>310</v>
      </c>
      <c r="AJ2959" s="290" t="s">
        <v>992</v>
      </c>
    </row>
    <row r="2960" spans="2:36" x14ac:dyDescent="0.25">
      <c r="B2960" s="554">
        <v>378</v>
      </c>
      <c r="C2960" s="555"/>
      <c r="D2960" s="556"/>
      <c r="E2960" s="290" t="s">
        <v>1003</v>
      </c>
      <c r="F2960" s="290" t="s">
        <v>1037</v>
      </c>
      <c r="G2960" s="290" t="s">
        <v>1005</v>
      </c>
      <c r="H2960" s="183" t="str">
        <f>INDEX(Sector!$D$57:$D$776,MATCH('Energy consumption (raw)'!F2960,Sector!$C$57:$C$776,FALSE))</f>
        <v>shopping mall</v>
      </c>
      <c r="I2960" s="183" t="str">
        <f>IF(G2960=Sector!$B$50,Sector!$B$50,IF(G2960=Sector!$B$51,Sector!$B$51,IF(G2960=Sector!$B$53,Sector!$B$53,INDEX(Sector!$E$57:$E$776,MATCH('Energy consumption (raw)'!F2960,Sector!$C$57:$C$776,FALSE)))))</f>
        <v>Buildings</v>
      </c>
      <c r="J2960" s="561"/>
      <c r="K2960" s="561">
        <v>3340100</v>
      </c>
      <c r="L2960" s="561">
        <v>550346</v>
      </c>
      <c r="M2960" s="561"/>
      <c r="N2960" s="561"/>
      <c r="O2960" s="561"/>
      <c r="P2960" s="561"/>
      <c r="Q2960" s="561"/>
      <c r="R2960" s="561"/>
      <c r="S2960" s="561">
        <v>1500</v>
      </c>
      <c r="T2960" s="561"/>
      <c r="U2960" s="561"/>
      <c r="V2960" s="561"/>
      <c r="W2960" s="561"/>
      <c r="X2960" s="561"/>
      <c r="Y2960" s="561"/>
      <c r="Z2960" s="561"/>
      <c r="AA2960" s="561"/>
      <c r="AB2960" s="561"/>
      <c r="AC2960" s="561"/>
      <c r="AD2960" s="561"/>
      <c r="AE2960" s="561"/>
      <c r="AF2960" s="561"/>
      <c r="AG2960" s="561">
        <v>516.69743000000005</v>
      </c>
      <c r="AH2960" s="561">
        <v>607</v>
      </c>
      <c r="AI2960" s="290" t="s">
        <v>310</v>
      </c>
      <c r="AJ2960" s="290" t="s">
        <v>994</v>
      </c>
    </row>
    <row r="2961" spans="2:36" x14ac:dyDescent="0.25">
      <c r="B2961" s="554">
        <v>379</v>
      </c>
      <c r="C2961" s="555"/>
      <c r="D2961" s="556"/>
      <c r="E2961" s="290" t="s">
        <v>1003</v>
      </c>
      <c r="F2961" s="290" t="s">
        <v>984</v>
      </c>
      <c r="G2961" s="290" t="s">
        <v>1005</v>
      </c>
      <c r="H2961" s="183" t="str">
        <f>INDEX(Sector!$D$57:$D$776,MATCH('Energy consumption (raw)'!F2961,Sector!$C$57:$C$776,FALSE))</f>
        <v>Activities of Hospitals</v>
      </c>
      <c r="I2961" s="183" t="str">
        <f>IF(G2961=Sector!$B$50,Sector!$B$50,IF(G2961=Sector!$B$51,Sector!$B$51,IF(G2961=Sector!$B$53,Sector!$B$53,INDEX(Sector!$E$57:$E$776,MATCH('Energy consumption (raw)'!F2961,Sector!$C$57:$C$776,FALSE)))))</f>
        <v>Buildings</v>
      </c>
      <c r="J2961" s="561"/>
      <c r="K2961" s="561">
        <v>6982800</v>
      </c>
      <c r="L2961" s="561"/>
      <c r="M2961" s="561"/>
      <c r="N2961" s="561"/>
      <c r="O2961" s="561"/>
      <c r="P2961" s="561"/>
      <c r="Q2961" s="561"/>
      <c r="R2961" s="561"/>
      <c r="S2961" s="561"/>
      <c r="T2961" s="561"/>
      <c r="U2961" s="561"/>
      <c r="V2961" s="561"/>
      <c r="W2961" s="561"/>
      <c r="X2961" s="561"/>
      <c r="Y2961" s="561"/>
      <c r="Z2961" s="561"/>
      <c r="AA2961" s="561"/>
      <c r="AB2961" s="561"/>
      <c r="AC2961" s="561"/>
      <c r="AD2961" s="561"/>
      <c r="AE2961" s="561"/>
      <c r="AF2961" s="561"/>
      <c r="AG2961" s="561">
        <v>1077.44604</v>
      </c>
      <c r="AH2961" s="561">
        <v>1419</v>
      </c>
      <c r="AI2961" s="290" t="s">
        <v>310</v>
      </c>
      <c r="AJ2961" s="290" t="s">
        <v>372</v>
      </c>
    </row>
    <row r="2962" spans="2:36" x14ac:dyDescent="0.25">
      <c r="B2962" s="554">
        <v>380</v>
      </c>
      <c r="C2962" s="555"/>
      <c r="D2962" s="556"/>
      <c r="E2962" s="290" t="s">
        <v>1003</v>
      </c>
      <c r="F2962" s="290" t="s">
        <v>1010</v>
      </c>
      <c r="G2962" s="290" t="s">
        <v>1005</v>
      </c>
      <c r="H2962" s="183" t="str">
        <f>INDEX(Sector!$D$57:$D$776,MATCH('Energy consumption (raw)'!F2962,Sector!$C$57:$C$776,FALSE))</f>
        <v>Hotel</v>
      </c>
      <c r="I2962" s="183" t="str">
        <f>IF(G2962=Sector!$B$50,Sector!$B$50,IF(G2962=Sector!$B$51,Sector!$B$51,IF(G2962=Sector!$B$53,Sector!$B$53,INDEX(Sector!$E$57:$E$776,MATCH('Energy consumption (raw)'!F2962,Sector!$C$57:$C$776,FALSE)))))</f>
        <v>Buildings</v>
      </c>
      <c r="J2962" s="561"/>
      <c r="K2962" s="561">
        <v>82966500</v>
      </c>
      <c r="L2962" s="561"/>
      <c r="M2962" s="561"/>
      <c r="N2962" s="561"/>
      <c r="O2962" s="561">
        <v>28</v>
      </c>
      <c r="P2962" s="561"/>
      <c r="Q2962" s="561"/>
      <c r="R2962" s="561"/>
      <c r="S2962" s="561">
        <v>1241960</v>
      </c>
      <c r="T2962" s="561"/>
      <c r="U2962" s="561"/>
      <c r="V2962" s="561"/>
      <c r="W2962" s="561">
        <v>57030</v>
      </c>
      <c r="X2962" s="561"/>
      <c r="Y2962" s="561">
        <v>389</v>
      </c>
      <c r="Z2962" s="561"/>
      <c r="AA2962" s="561"/>
      <c r="AB2962" s="561"/>
      <c r="AC2962" s="561"/>
      <c r="AD2962" s="561"/>
      <c r="AE2962" s="561"/>
      <c r="AF2962" s="561"/>
      <c r="AG2962" s="561">
        <v>14385.600650000002</v>
      </c>
      <c r="AH2962" s="561">
        <v>15007</v>
      </c>
      <c r="AI2962" s="291" t="s">
        <v>310</v>
      </c>
      <c r="AJ2962" s="290" t="s">
        <v>372</v>
      </c>
    </row>
    <row r="2963" spans="2:36" x14ac:dyDescent="0.25">
      <c r="B2963" s="554">
        <v>381</v>
      </c>
      <c r="C2963" s="555"/>
      <c r="D2963" s="556"/>
      <c r="E2963" s="290" t="s">
        <v>1003</v>
      </c>
      <c r="F2963" s="290" t="s">
        <v>1010</v>
      </c>
      <c r="G2963" s="290" t="s">
        <v>1005</v>
      </c>
      <c r="H2963" s="183" t="str">
        <f>INDEX(Sector!$D$57:$D$776,MATCH('Energy consumption (raw)'!F2963,Sector!$C$57:$C$776,FALSE))</f>
        <v>Hotel</v>
      </c>
      <c r="I2963" s="183" t="str">
        <f>IF(G2963=Sector!$B$50,Sector!$B$50,IF(G2963=Sector!$B$51,Sector!$B$51,IF(G2963=Sector!$B$53,Sector!$B$53,INDEX(Sector!$E$57:$E$776,MATCH('Energy consumption (raw)'!F2963,Sector!$C$57:$C$776,FALSE)))))</f>
        <v>Buildings</v>
      </c>
      <c r="J2963" s="561"/>
      <c r="K2963" s="561">
        <v>13543200</v>
      </c>
      <c r="L2963" s="561"/>
      <c r="M2963" s="561"/>
      <c r="N2963" s="561"/>
      <c r="O2963" s="561"/>
      <c r="P2963" s="561"/>
      <c r="Q2963" s="561"/>
      <c r="R2963" s="561"/>
      <c r="S2963" s="561">
        <v>90000</v>
      </c>
      <c r="T2963" s="561"/>
      <c r="U2963" s="561"/>
      <c r="V2963" s="561"/>
      <c r="W2963" s="561">
        <v>720</v>
      </c>
      <c r="X2963" s="561"/>
      <c r="Y2963" s="561">
        <v>2.4</v>
      </c>
      <c r="Z2963" s="561"/>
      <c r="AA2963" s="561"/>
      <c r="AB2963" s="561"/>
      <c r="AC2963" s="561"/>
      <c r="AD2963" s="561"/>
      <c r="AE2963" s="561"/>
      <c r="AF2963" s="561"/>
      <c r="AG2963" s="561">
        <v>2172.1293599999999</v>
      </c>
      <c r="AH2963" s="561">
        <v>1600</v>
      </c>
      <c r="AI2963" s="290" t="s">
        <v>310</v>
      </c>
      <c r="AJ2963" s="290" t="s">
        <v>372</v>
      </c>
    </row>
    <row r="2964" spans="2:36" x14ac:dyDescent="0.25">
      <c r="B2964" s="554">
        <v>382</v>
      </c>
      <c r="C2964" s="555"/>
      <c r="D2964" s="556"/>
      <c r="E2964" s="290" t="s">
        <v>1003</v>
      </c>
      <c r="F2964" s="290" t="s">
        <v>1042</v>
      </c>
      <c r="G2964" s="290" t="s">
        <v>1005</v>
      </c>
      <c r="H2964" s="183" t="str">
        <f>INDEX(Sector!$D$57:$D$776,MATCH('Energy consumption (raw)'!F2964,Sector!$C$57:$C$776,FALSE))</f>
        <v>Short-stay services</v>
      </c>
      <c r="I2964" s="183" t="str">
        <f>IF(G2964=Sector!$B$50,Sector!$B$50,IF(G2964=Sector!$B$51,Sector!$B$51,IF(G2964=Sector!$B$53,Sector!$B$53,INDEX(Sector!$E$57:$E$776,MATCH('Energy consumption (raw)'!F2964,Sector!$C$57:$C$776,FALSE)))))</f>
        <v>Buildings</v>
      </c>
      <c r="J2964" s="561"/>
      <c r="K2964" s="561">
        <v>29437085</v>
      </c>
      <c r="L2964" s="290"/>
      <c r="M2964" s="290"/>
      <c r="N2964" s="290"/>
      <c r="O2964" s="290"/>
      <c r="P2964" s="290"/>
      <c r="Q2964" s="290"/>
      <c r="R2964" s="290"/>
      <c r="S2964" s="561"/>
      <c r="T2964" s="290"/>
      <c r="U2964" s="290"/>
      <c r="V2964" s="290"/>
      <c r="W2964" s="290"/>
      <c r="X2964" s="290"/>
      <c r="Y2964" s="290"/>
      <c r="Z2964" s="290"/>
      <c r="AA2964" s="290"/>
      <c r="AB2964" s="290"/>
      <c r="AC2964" s="290"/>
      <c r="AD2964" s="290"/>
      <c r="AE2964" s="290"/>
      <c r="AF2964" s="290"/>
      <c r="AG2964" s="561">
        <v>4542.1422155</v>
      </c>
      <c r="AH2964" s="561">
        <v>5256</v>
      </c>
      <c r="AI2964" s="291" t="s">
        <v>310</v>
      </c>
      <c r="AJ2964" s="290" t="s">
        <v>372</v>
      </c>
    </row>
    <row r="2965" spans="2:36" x14ac:dyDescent="0.25">
      <c r="B2965" s="554">
        <v>383</v>
      </c>
      <c r="C2965" s="555"/>
      <c r="D2965" s="556"/>
      <c r="E2965" s="290" t="s">
        <v>1003</v>
      </c>
      <c r="F2965" s="290" t="s">
        <v>1089</v>
      </c>
      <c r="G2965" s="290" t="s">
        <v>1005</v>
      </c>
      <c r="H2965" s="183" t="str">
        <f>INDEX(Sector!$D$57:$D$776,MATCH('Energy consumption (raw)'!F2965,Sector!$C$57:$C$776,FALSE))</f>
        <v>Hotels, entertainment services</v>
      </c>
      <c r="I2965" s="183" t="str">
        <f>IF(G2965=Sector!$B$50,Sector!$B$50,IF(G2965=Sector!$B$51,Sector!$B$51,IF(G2965=Sector!$B$53,Sector!$B$53,INDEX(Sector!$E$57:$E$776,MATCH('Energy consumption (raw)'!F2965,Sector!$C$57:$C$776,FALSE)))))</f>
        <v>Buildings</v>
      </c>
      <c r="J2965" s="561"/>
      <c r="K2965" s="561">
        <v>3133688</v>
      </c>
      <c r="L2965" s="290"/>
      <c r="M2965" s="290"/>
      <c r="N2965" s="290"/>
      <c r="O2965" s="290"/>
      <c r="P2965" s="290"/>
      <c r="Q2965" s="290"/>
      <c r="R2965" s="290"/>
      <c r="S2965" s="561">
        <v>14080</v>
      </c>
      <c r="T2965" s="290"/>
      <c r="U2965" s="290"/>
      <c r="V2965" s="290"/>
      <c r="W2965" s="290"/>
      <c r="X2965" s="290"/>
      <c r="Y2965" s="290">
        <v>20.49</v>
      </c>
      <c r="Z2965" s="290"/>
      <c r="AA2965" s="290"/>
      <c r="AB2965" s="290"/>
      <c r="AC2965" s="290"/>
      <c r="AD2965" s="290"/>
      <c r="AE2965" s="290"/>
      <c r="AF2965" s="290"/>
      <c r="AG2965" s="561">
        <v>518.2525584</v>
      </c>
      <c r="AH2965" s="561">
        <v>643</v>
      </c>
      <c r="AI2965" s="291" t="s">
        <v>310</v>
      </c>
      <c r="AJ2965" s="290" t="s">
        <v>372</v>
      </c>
    </row>
    <row r="2966" spans="2:36" x14ac:dyDescent="0.25">
      <c r="B2966" s="554">
        <v>384</v>
      </c>
      <c r="C2966" s="555"/>
      <c r="D2966" s="556"/>
      <c r="E2966" s="290" t="s">
        <v>1003</v>
      </c>
      <c r="F2966" s="290" t="s">
        <v>1060</v>
      </c>
      <c r="G2966" s="290" t="s">
        <v>1005</v>
      </c>
      <c r="H2966" s="183" t="str">
        <f>INDEX(Sector!$D$57:$D$776,MATCH('Energy consumption (raw)'!F2966,Sector!$C$57:$C$776,FALSE))</f>
        <v>Building houses of all kinds, doing business in tourism</v>
      </c>
      <c r="I2966" s="183" t="str">
        <f>IF(G2966=Sector!$B$50,Sector!$B$50,IF(G2966=Sector!$B$51,Sector!$B$51,IF(G2966=Sector!$B$53,Sector!$B$53,INDEX(Sector!$E$57:$E$776,MATCH('Energy consumption (raw)'!F2966,Sector!$C$57:$C$776,FALSE)))))</f>
        <v>Buildings</v>
      </c>
      <c r="J2966" s="561"/>
      <c r="K2966" s="561">
        <v>9475800</v>
      </c>
      <c r="L2966" s="290"/>
      <c r="M2966" s="290"/>
      <c r="N2966" s="290"/>
      <c r="O2966" s="290"/>
      <c r="P2966" s="290"/>
      <c r="Q2966" s="290"/>
      <c r="R2966" s="290"/>
      <c r="S2966" s="561"/>
      <c r="T2966" s="290"/>
      <c r="U2966" s="290"/>
      <c r="V2966" s="290"/>
      <c r="W2966" s="290"/>
      <c r="X2966" s="290"/>
      <c r="Y2966" s="290"/>
      <c r="Z2966" s="290"/>
      <c r="AA2966" s="290"/>
      <c r="AB2966" s="290"/>
      <c r="AC2966" s="290"/>
      <c r="AD2966" s="290"/>
      <c r="AE2966" s="290"/>
      <c r="AF2966" s="290"/>
      <c r="AG2966" s="561">
        <v>1462.1159400000001</v>
      </c>
      <c r="AH2966" s="561">
        <v>1868</v>
      </c>
      <c r="AI2966" s="291" t="s">
        <v>310</v>
      </c>
      <c r="AJ2966" s="290" t="s">
        <v>372</v>
      </c>
    </row>
    <row r="2967" spans="2:36" x14ac:dyDescent="0.25">
      <c r="B2967" s="554">
        <v>385</v>
      </c>
      <c r="C2967" s="555"/>
      <c r="D2967" s="556"/>
      <c r="E2967" s="290" t="s">
        <v>1003</v>
      </c>
      <c r="F2967" s="290" t="s">
        <v>1010</v>
      </c>
      <c r="G2967" s="290" t="s">
        <v>1005</v>
      </c>
      <c r="H2967" s="183" t="str">
        <f>INDEX(Sector!$D$57:$D$776,MATCH('Energy consumption (raw)'!F2967,Sector!$C$57:$C$776,FALSE))</f>
        <v>Hotel</v>
      </c>
      <c r="I2967" s="183" t="str">
        <f>IF(G2967=Sector!$B$50,Sector!$B$50,IF(G2967=Sector!$B$51,Sector!$B$51,IF(G2967=Sector!$B$53,Sector!$B$53,INDEX(Sector!$E$57:$E$776,MATCH('Energy consumption (raw)'!F2967,Sector!$C$57:$C$776,FALSE)))))</f>
        <v>Buildings</v>
      </c>
      <c r="J2967" s="561"/>
      <c r="K2967" s="561">
        <v>3353100</v>
      </c>
      <c r="L2967" s="290"/>
      <c r="M2967" s="290"/>
      <c r="N2967" s="290"/>
      <c r="O2967" s="290"/>
      <c r="P2967" s="290"/>
      <c r="Q2967" s="290"/>
      <c r="R2967" s="290"/>
      <c r="S2967" s="561"/>
      <c r="T2967" s="290"/>
      <c r="U2967" s="290"/>
      <c r="V2967" s="290"/>
      <c r="W2967" s="290"/>
      <c r="X2967" s="290"/>
      <c r="Y2967" s="290"/>
      <c r="Z2967" s="290"/>
      <c r="AA2967" s="290"/>
      <c r="AB2967" s="290"/>
      <c r="AC2967" s="290"/>
      <c r="AD2967" s="290"/>
      <c r="AE2967" s="290"/>
      <c r="AF2967" s="290"/>
      <c r="AG2967" s="561">
        <v>517.38333</v>
      </c>
      <c r="AH2967" s="561">
        <v>650</v>
      </c>
      <c r="AI2967" s="291" t="s">
        <v>310</v>
      </c>
      <c r="AJ2967" s="290" t="s">
        <v>372</v>
      </c>
    </row>
    <row r="2968" spans="2:36" x14ac:dyDescent="0.25">
      <c r="B2968" s="554">
        <v>386</v>
      </c>
      <c r="C2968" s="555"/>
      <c r="D2968" s="556"/>
      <c r="E2968" s="290" t="s">
        <v>1003</v>
      </c>
      <c r="F2968" s="290" t="s">
        <v>984</v>
      </c>
      <c r="G2968" s="290" t="s">
        <v>1005</v>
      </c>
      <c r="H2968" s="183" t="str">
        <f>INDEX(Sector!$D$57:$D$776,MATCH('Energy consumption (raw)'!F2968,Sector!$C$57:$C$776,FALSE))</f>
        <v>Activities of Hospitals</v>
      </c>
      <c r="I2968" s="183" t="str">
        <f>IF(G2968=Sector!$B$50,Sector!$B$50,IF(G2968=Sector!$B$51,Sector!$B$51,IF(G2968=Sector!$B$53,Sector!$B$53,INDEX(Sector!$E$57:$E$776,MATCH('Energy consumption (raw)'!F2968,Sector!$C$57:$C$776,FALSE)))))</f>
        <v>Buildings</v>
      </c>
      <c r="J2968" s="561"/>
      <c r="K2968" s="561">
        <v>3524500</v>
      </c>
      <c r="L2968" s="290"/>
      <c r="M2968" s="290"/>
      <c r="N2968" s="290"/>
      <c r="O2968" s="290"/>
      <c r="P2968" s="290"/>
      <c r="Q2968" s="290"/>
      <c r="R2968" s="290"/>
      <c r="S2968" s="561">
        <v>5000</v>
      </c>
      <c r="T2968" s="290"/>
      <c r="U2968" s="290"/>
      <c r="V2968" s="290"/>
      <c r="W2968" s="290"/>
      <c r="X2968" s="290"/>
      <c r="Y2968" s="290"/>
      <c r="Z2968" s="290"/>
      <c r="AA2968" s="290"/>
      <c r="AB2968" s="290"/>
      <c r="AC2968" s="290"/>
      <c r="AD2968" s="290"/>
      <c r="AE2968" s="290"/>
      <c r="AF2968" s="290"/>
      <c r="AG2968" s="561">
        <v>548.23035000000004</v>
      </c>
      <c r="AH2968" s="561">
        <v>537.07201000000009</v>
      </c>
      <c r="AI2968" s="291" t="s">
        <v>310</v>
      </c>
      <c r="AJ2968" s="290" t="s">
        <v>1000</v>
      </c>
    </row>
    <row r="2969" spans="2:36" x14ac:dyDescent="0.25">
      <c r="B2969" s="554">
        <v>387</v>
      </c>
      <c r="C2969" s="555"/>
      <c r="D2969" s="556"/>
      <c r="E2969" s="290" t="s">
        <v>1003</v>
      </c>
      <c r="F2969" s="290" t="s">
        <v>984</v>
      </c>
      <c r="G2969" s="290" t="s">
        <v>1005</v>
      </c>
      <c r="H2969" s="183" t="str">
        <f>INDEX(Sector!$D$57:$D$776,MATCH('Energy consumption (raw)'!F2969,Sector!$C$57:$C$776,FALSE))</f>
        <v>Activities of Hospitals</v>
      </c>
      <c r="I2969" s="183" t="str">
        <f>IF(G2969=Sector!$B$50,Sector!$B$50,IF(G2969=Sector!$B$51,Sector!$B$51,IF(G2969=Sector!$B$53,Sector!$B$53,INDEX(Sector!$E$57:$E$776,MATCH('Energy consumption (raw)'!F2969,Sector!$C$57:$C$776,FALSE)))))</f>
        <v>Buildings</v>
      </c>
      <c r="J2969" s="561"/>
      <c r="K2969" s="561">
        <v>3713000</v>
      </c>
      <c r="L2969" s="290"/>
      <c r="M2969" s="290"/>
      <c r="N2969" s="290"/>
      <c r="O2969" s="290"/>
      <c r="P2969" s="290"/>
      <c r="Q2969" s="290"/>
      <c r="R2969" s="290"/>
      <c r="S2969" s="561"/>
      <c r="T2969" s="290"/>
      <c r="U2969" s="290"/>
      <c r="V2969" s="290"/>
      <c r="W2969" s="290"/>
      <c r="X2969" s="290"/>
      <c r="Y2969" s="290"/>
      <c r="Z2969" s="290"/>
      <c r="AA2969" s="290"/>
      <c r="AB2969" s="290"/>
      <c r="AC2969" s="290"/>
      <c r="AD2969" s="290"/>
      <c r="AE2969" s="290"/>
      <c r="AF2969" s="290"/>
      <c r="AG2969" s="561">
        <v>572.91590000000008</v>
      </c>
      <c r="AH2969" s="561">
        <v>538.96990000000005</v>
      </c>
      <c r="AI2969" s="291" t="s">
        <v>310</v>
      </c>
      <c r="AJ2969" s="290" t="s">
        <v>1000</v>
      </c>
    </row>
    <row r="2970" spans="2:36" x14ac:dyDescent="0.25">
      <c r="B2970" s="554">
        <v>388</v>
      </c>
      <c r="C2970" s="555"/>
      <c r="D2970" s="556"/>
      <c r="E2970" s="290" t="s">
        <v>1003</v>
      </c>
      <c r="F2970" s="290" t="s">
        <v>984</v>
      </c>
      <c r="G2970" s="290" t="s">
        <v>1005</v>
      </c>
      <c r="H2970" s="183" t="str">
        <f>INDEX(Sector!$D$57:$D$776,MATCH('Energy consumption (raw)'!F2970,Sector!$C$57:$C$776,FALSE))</f>
        <v>Activities of Hospitals</v>
      </c>
      <c r="I2970" s="183" t="str">
        <f>IF(G2970=Sector!$B$50,Sector!$B$50,IF(G2970=Sector!$B$51,Sector!$B$51,IF(G2970=Sector!$B$53,Sector!$B$53,INDEX(Sector!$E$57:$E$776,MATCH('Energy consumption (raw)'!F2970,Sector!$C$57:$C$776,FALSE)))))</f>
        <v>Buildings</v>
      </c>
      <c r="J2970" s="561"/>
      <c r="K2970" s="561">
        <v>5055600</v>
      </c>
      <c r="L2970" s="290"/>
      <c r="M2970" s="290"/>
      <c r="N2970" s="290"/>
      <c r="O2970" s="290"/>
      <c r="P2970" s="290"/>
      <c r="Q2970" s="290"/>
      <c r="R2970" s="290">
        <v>20.93</v>
      </c>
      <c r="S2970" s="561"/>
      <c r="T2970" s="290"/>
      <c r="U2970" s="290"/>
      <c r="V2970" s="290"/>
      <c r="W2970" s="290"/>
      <c r="X2970" s="290"/>
      <c r="Y2970" s="290">
        <v>25.18</v>
      </c>
      <c r="Z2970" s="290"/>
      <c r="AA2970" s="290"/>
      <c r="AB2970" s="290"/>
      <c r="AC2970" s="290"/>
      <c r="AD2970" s="290"/>
      <c r="AE2970" s="290"/>
      <c r="AF2970" s="290"/>
      <c r="AG2970" s="561">
        <v>828.8738800000001</v>
      </c>
      <c r="AH2970" s="561">
        <v>772.30236000000002</v>
      </c>
      <c r="AI2970" s="291" t="s">
        <v>310</v>
      </c>
      <c r="AJ2970" s="290" t="s">
        <v>1001</v>
      </c>
    </row>
  </sheetData>
  <autoFilter ref="B8:AJ2970" xr:uid="{7828390F-C494-48DF-B8E7-EFC6A48767CF}">
    <filterColumn colId="12" showButton="0"/>
    <filterColumn colId="13" showButton="0"/>
    <filterColumn colId="14" showButton="0"/>
  </autoFilter>
  <mergeCells count="32">
    <mergeCell ref="AJ8:AJ9"/>
    <mergeCell ref="AI8:AI9"/>
    <mergeCell ref="AE8:AE9"/>
    <mergeCell ref="AF8:AF9"/>
    <mergeCell ref="AG8:AG9"/>
    <mergeCell ref="AH8:AH9"/>
    <mergeCell ref="AD8:AD9"/>
    <mergeCell ref="S8:S9"/>
    <mergeCell ref="T8:T9"/>
    <mergeCell ref="U8:U9"/>
    <mergeCell ref="V8:V9"/>
    <mergeCell ref="W8:W9"/>
    <mergeCell ref="X8:X9"/>
    <mergeCell ref="Y8:Y9"/>
    <mergeCell ref="Z8:Z9"/>
    <mergeCell ref="AA8:AA9"/>
    <mergeCell ref="AB8:AB9"/>
    <mergeCell ref="AC8:AC9"/>
    <mergeCell ref="R8:R9"/>
    <mergeCell ref="B8:B9"/>
    <mergeCell ref="C8:C9"/>
    <mergeCell ref="D8:D9"/>
    <mergeCell ref="E8:E9"/>
    <mergeCell ref="F8:F9"/>
    <mergeCell ref="H8:H9"/>
    <mergeCell ref="G8:G9"/>
    <mergeCell ref="I8:I9"/>
    <mergeCell ref="N8:Q8"/>
    <mergeCell ref="M8:M9"/>
    <mergeCell ref="J8:J9"/>
    <mergeCell ref="K8:K9"/>
    <mergeCell ref="L8:L9"/>
  </mergeCells>
  <phoneticPr fontId="27" type="noConversion"/>
  <conditionalFormatting sqref="C2952">
    <cfRule type="duplicateValues" dxfId="36" priority="37"/>
  </conditionalFormatting>
  <conditionalFormatting sqref="C84">
    <cfRule type="duplicateValues" dxfId="35" priority="36"/>
  </conditionalFormatting>
  <conditionalFormatting sqref="C2264:C2368">
    <cfRule type="duplicateValues" dxfId="34" priority="35"/>
  </conditionalFormatting>
  <conditionalFormatting sqref="AH2264:AH2265">
    <cfRule type="duplicateValues" dxfId="33" priority="33"/>
  </conditionalFormatting>
  <conditionalFormatting sqref="AH2264:AH2265">
    <cfRule type="duplicateValues" dxfId="32" priority="34" stopIfTrue="1"/>
  </conditionalFormatting>
  <conditionalFormatting sqref="AH2266:AH2274">
    <cfRule type="duplicateValues" dxfId="31" priority="31"/>
  </conditionalFormatting>
  <conditionalFormatting sqref="AH2266:AH2274">
    <cfRule type="duplicateValues" dxfId="30" priority="32" stopIfTrue="1"/>
  </conditionalFormatting>
  <conditionalFormatting sqref="AH2275:AH2282">
    <cfRule type="duplicateValues" dxfId="29" priority="29"/>
  </conditionalFormatting>
  <conditionalFormatting sqref="AH2275:AH2282">
    <cfRule type="duplicateValues" dxfId="28" priority="30" stopIfTrue="1"/>
  </conditionalFormatting>
  <conditionalFormatting sqref="AH2283:AH2284 AH2286:AH2289">
    <cfRule type="duplicateValues" dxfId="27" priority="27"/>
  </conditionalFormatting>
  <conditionalFormatting sqref="AH2283:AH2284 AH2286:AH2289">
    <cfRule type="duplicateValues" dxfId="26" priority="28" stopIfTrue="1"/>
  </conditionalFormatting>
  <conditionalFormatting sqref="AH2290:AH2296">
    <cfRule type="duplicateValues" dxfId="25" priority="25"/>
  </conditionalFormatting>
  <conditionalFormatting sqref="AH2290:AH2296">
    <cfRule type="duplicateValues" dxfId="24" priority="26" stopIfTrue="1"/>
  </conditionalFormatting>
  <conditionalFormatting sqref="AH2297">
    <cfRule type="duplicateValues" dxfId="23" priority="23"/>
  </conditionalFormatting>
  <conditionalFormatting sqref="AH2297">
    <cfRule type="duplicateValues" dxfId="22" priority="24" stopIfTrue="1"/>
  </conditionalFormatting>
  <conditionalFormatting sqref="AH2298:AH2306">
    <cfRule type="duplicateValues" dxfId="21" priority="21"/>
  </conditionalFormatting>
  <conditionalFormatting sqref="AH2298:AH2306">
    <cfRule type="duplicateValues" dxfId="20" priority="22" stopIfTrue="1"/>
  </conditionalFormatting>
  <conditionalFormatting sqref="AH2307:AH2310">
    <cfRule type="duplicateValues" dxfId="19" priority="19"/>
  </conditionalFormatting>
  <conditionalFormatting sqref="AH2307:AH2310">
    <cfRule type="duplicateValues" dxfId="18" priority="20" stopIfTrue="1"/>
  </conditionalFormatting>
  <conditionalFormatting sqref="AH2311">
    <cfRule type="duplicateValues" dxfId="17" priority="17"/>
  </conditionalFormatting>
  <conditionalFormatting sqref="AH2311">
    <cfRule type="duplicateValues" dxfId="16" priority="18" stopIfTrue="1"/>
  </conditionalFormatting>
  <conditionalFormatting sqref="AH2312">
    <cfRule type="duplicateValues" dxfId="15" priority="15"/>
  </conditionalFormatting>
  <conditionalFormatting sqref="AH2312">
    <cfRule type="duplicateValues" dxfId="14" priority="16" stopIfTrue="1"/>
  </conditionalFormatting>
  <conditionalFormatting sqref="AH2313:AH2317">
    <cfRule type="duplicateValues" dxfId="13" priority="13"/>
  </conditionalFormatting>
  <conditionalFormatting sqref="AH2313:AH2317">
    <cfRule type="duplicateValues" dxfId="12" priority="14" stopIfTrue="1"/>
  </conditionalFormatting>
  <conditionalFormatting sqref="AH2318:AH2326">
    <cfRule type="duplicateValues" dxfId="11" priority="11"/>
  </conditionalFormatting>
  <conditionalFormatting sqref="AH2318:AH2326">
    <cfRule type="duplicateValues" dxfId="10" priority="12" stopIfTrue="1"/>
  </conditionalFormatting>
  <conditionalFormatting sqref="AH2327:AH2330 AH2333:AH2334">
    <cfRule type="duplicateValues" dxfId="9" priority="9"/>
  </conditionalFormatting>
  <conditionalFormatting sqref="AH2327:AH2330 AH2333:AH2334">
    <cfRule type="duplicateValues" dxfId="8" priority="10" stopIfTrue="1"/>
  </conditionalFormatting>
  <conditionalFormatting sqref="AH2335">
    <cfRule type="duplicateValues" dxfId="7" priority="7"/>
  </conditionalFormatting>
  <conditionalFormatting sqref="AH2335">
    <cfRule type="duplicateValues" dxfId="6" priority="8" stopIfTrue="1"/>
  </conditionalFormatting>
  <conditionalFormatting sqref="AH2336:AH2339">
    <cfRule type="duplicateValues" dxfId="5" priority="5"/>
  </conditionalFormatting>
  <conditionalFormatting sqref="AH2336:AH2339">
    <cfRule type="duplicateValues" dxfId="4" priority="6" stopIfTrue="1"/>
  </conditionalFormatting>
  <conditionalFormatting sqref="AH2340">
    <cfRule type="duplicateValues" dxfId="3" priority="3"/>
  </conditionalFormatting>
  <conditionalFormatting sqref="AH2340">
    <cfRule type="duplicateValues" dxfId="2" priority="4" stopIfTrue="1"/>
  </conditionalFormatting>
  <conditionalFormatting sqref="AH2341:AH2343">
    <cfRule type="duplicateValues" dxfId="1" priority="1"/>
  </conditionalFormatting>
  <conditionalFormatting sqref="AH2341:AH2343">
    <cfRule type="duplicateValues" dxfId="0" priority="2" stopIfTrue="1"/>
  </conditionalFormatting>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Filtype xmlns="b1cfadd8-d294-4d34-bc36-10edd03a80b3" xsi:nil="true"/>
    <_ip_UnifiedCompliancePolicyProperties xmlns="http://schemas.microsoft.com/sharepoint/v3" xsi:nil="true"/>
    <TaxCatchAll xmlns="57e246f5-a181-4ddd-bcfa-8f2bd33c0c9c" xsi:nil="true"/>
    <lcf76f155ced4ddcb4097134ff3c332f xmlns="b1cfadd8-d294-4d34-bc36-10edd03a80b3">
      <Terms xmlns="http://schemas.microsoft.com/office/infopath/2007/PartnerControls"/>
    </lcf76f155ced4ddcb4097134ff3c332f>
    <SharedWithUsers xmlns="57e246f5-a181-4ddd-bcfa-8f2bd33c0c9c">
      <UserInfo>
        <DisplayName>Carsten Glenting | Viegand Maagøe</DisplayName>
        <AccountId>33</AccountId>
        <AccountType/>
      </UserInfo>
      <UserInfo>
        <DisplayName>Astrid Estrup Enemark | Viegand Maagøe</DisplayName>
        <AccountId>29</AccountId>
        <AccountType/>
      </UserInfo>
    </SharedWithUsers>
    <Test xmlns="b1cfadd8-d294-4d34-bc36-10edd03a80b3">
      <UserInfo>
        <DisplayName/>
        <AccountId xsi:nil="true"/>
        <AccountType/>
      </UserInfo>
    </Test>
    <Test_ContainsTool xmlns="b1cfadd8-d294-4d34-bc36-10edd03a80b3">false</Test_ContainsTool>
    <Subjects xmlns="b1cfadd8-d294-4d34-bc36-10edd03a80b3" xsi:nil="true"/>
    <Shortdescription xmlns="b1cfadd8-d294-4d34-bc36-10edd03a80b3">Please help your colleague by describing your tool</Shortdescription>
    <Tool_x002f_background xmlns="b1cfadd8-d294-4d34-bc36-10edd03a80b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kument" ma:contentTypeID="0x010100BDF22F492AE8914D8B73C3E3C23F308D" ma:contentTypeVersion="35" ma:contentTypeDescription="Opret et nyt dokument." ma:contentTypeScope="" ma:versionID="afa73df244fcf30f3c1d69ef4429e531">
  <xsd:schema xmlns:xsd="http://www.w3.org/2001/XMLSchema" xmlns:xs="http://www.w3.org/2001/XMLSchema" xmlns:p="http://schemas.microsoft.com/office/2006/metadata/properties" xmlns:ns1="http://schemas.microsoft.com/sharepoint/v3" xmlns:ns2="b1cfadd8-d294-4d34-bc36-10edd03a80b3" xmlns:ns3="57e246f5-a181-4ddd-bcfa-8f2bd33c0c9c" targetNamespace="http://schemas.microsoft.com/office/2006/metadata/properties" ma:root="true" ma:fieldsID="7cc1265a29cc1620a4073d4c8e845e1e" ns1:_="" ns2:_="" ns3:_="">
    <xsd:import namespace="http://schemas.microsoft.com/sharepoint/v3"/>
    <xsd:import namespace="b1cfadd8-d294-4d34-bc36-10edd03a80b3"/>
    <xsd:import namespace="57e246f5-a181-4ddd-bcfa-8f2bd33c0c9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2:Filtype" minOccurs="0"/>
                <xsd:element ref="ns3:SharedWithUsers" minOccurs="0"/>
                <xsd:element ref="ns3:SharedWithDetails" minOccurs="0"/>
                <xsd:element ref="ns1:_ip_UnifiedCompliancePolicyProperties" minOccurs="0"/>
                <xsd:element ref="ns1:_ip_UnifiedCompliancePolicyUIAction" minOccurs="0"/>
                <xsd:element ref="ns2:MediaServiceLocation" minOccurs="0"/>
                <xsd:element ref="ns2:MediaLengthInSeconds" minOccurs="0"/>
                <xsd:element ref="ns2:lcf76f155ced4ddcb4097134ff3c332f" minOccurs="0"/>
                <xsd:element ref="ns3:TaxCatchAll" minOccurs="0"/>
                <xsd:element ref="ns2:MediaServiceObjectDetectorVersions" minOccurs="0"/>
                <xsd:element ref="ns2:Test" minOccurs="0"/>
                <xsd:element ref="ns2:MediaServiceSearchProperties" minOccurs="0"/>
                <xsd:element ref="ns2:Test_ContainsTool" minOccurs="0"/>
                <xsd:element ref="ns2:Subjects" minOccurs="0"/>
                <xsd:element ref="ns2:Shortdescription" minOccurs="0"/>
                <xsd:element ref="ns2:Tool_x002f_backgroun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Egenskaber for Unified Compliance Policy" ma:hidden="true" ma:internalName="_ip_UnifiedCompliancePolicyProperties">
      <xsd:simpleType>
        <xsd:restriction base="dms:Note"/>
      </xsd:simpleType>
    </xsd:element>
    <xsd:element name="_ip_UnifiedCompliancePolicyUIAction" ma:index="21" nillable="true" ma:displayName="Handling for Unified Compliance Policy-grænseflade"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1cfadd8-d294-4d34-bc36-10edd03a80b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description="" ma:indexed="true"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Filtype" ma:index="17" nillable="true" ma:displayName="Filtype" ma:format="Dropdown" ma:indexed="true" ma:internalName="Filtype">
      <xsd:simpleType>
        <xsd:restriction base="dms:Text">
          <xsd:maxLength value="255"/>
        </xsd:restriction>
      </xsd:simpleType>
    </xsd:element>
    <xsd:element name="MediaServiceLocation" ma:index="22"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ledmærker" ma:readOnly="false" ma:fieldId="{5cf76f15-5ced-4ddc-b409-7134ff3c332f}" ma:taxonomyMulti="true" ma:sspId="fcff2bff-98dc-460d-973e-03f7511429f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7" nillable="true" ma:displayName="MediaServiceObjectDetectorVersions" ma:description="" ma:hidden="true" ma:indexed="true" ma:internalName="MediaServiceObjectDetectorVersions" ma:readOnly="true">
      <xsd:simpleType>
        <xsd:restriction base="dms:Text"/>
      </xsd:simpleType>
    </xsd:element>
    <xsd:element name="Test" ma:index="28" nillable="true" ma:displayName="Test" ma:format="Dropdown" ma:list="UserInfo" ma:SharePointGroup="0" ma:internalName="Test">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SearchProperties" ma:index="29" nillable="true" ma:displayName="MediaServiceSearchProperties" ma:hidden="true" ma:internalName="MediaServiceSearchProperties" ma:readOnly="true">
      <xsd:simpleType>
        <xsd:restriction base="dms:Note"/>
      </xsd:simpleType>
    </xsd:element>
    <xsd:element name="Test_ContainsTool" ma:index="30" nillable="true" ma:displayName="Test_Contains Tool" ma:default="0" ma:description="Mark as 'yes' if this folder contains tool to add to the Tools Library" ma:format="Dropdown" ma:internalName="Test_ContainsTool">
      <xsd:simpleType>
        <xsd:restriction base="dms:Boolean"/>
      </xsd:simpleType>
    </xsd:element>
    <xsd:element name="Subjects" ma:index="31" nillable="true" ma:displayName="Subjects" ma:format="Dropdown" ma:internalName="Subjects">
      <xsd:complexType>
        <xsd:complexContent>
          <xsd:extension base="dms:MultiChoiceFillIn">
            <xsd:sequence>
              <xsd:element name="Value" maxOccurs="unbounded" minOccurs="0" nillable="true">
                <xsd:simpleType>
                  <xsd:union memberTypes="dms:Text">
                    <xsd:simpleType>
                      <xsd:restriction base="dms:Choice">
                        <xsd:enumeration value="ESG"/>
                        <xsd:enumeration value="Klimaregnskab"/>
                        <xsd:enumeration value="Energieffektivitet"/>
                      </xsd:restriction>
                    </xsd:simpleType>
                  </xsd:union>
                </xsd:simpleType>
              </xsd:element>
            </xsd:sequence>
          </xsd:extension>
        </xsd:complexContent>
      </xsd:complexType>
    </xsd:element>
    <xsd:element name="Shortdescription" ma:index="32" nillable="true" ma:displayName="Short description" ma:default="Please help your colleague by describing your tool" ma:description="Describe briefly what the tools is used for. You might include things like required user skill level or what problem the tool solves" ma:format="Dropdown" ma:internalName="Shortdescription">
      <xsd:simpleType>
        <xsd:restriction base="dms:Note">
          <xsd:maxLength value="255"/>
        </xsd:restriction>
      </xsd:simpleType>
    </xsd:element>
    <xsd:element name="Tool_x002f_background" ma:index="33" nillable="true" ma:displayName="Tool/background" ma:format="Dropdown" ma:indexed="true" ma:internalName="Tool_x002f_background">
      <xsd:simpleType>
        <xsd:restriction base="dms:Choice">
          <xsd:enumeration value="Tool"/>
          <xsd:enumeration value="Background"/>
          <xsd:enumeration value="Legislation"/>
        </xsd:restriction>
      </xsd:simpleType>
    </xsd:element>
  </xsd:schema>
  <xsd:schema xmlns:xsd="http://www.w3.org/2001/XMLSchema" xmlns:xs="http://www.w3.org/2001/XMLSchema" xmlns:dms="http://schemas.microsoft.com/office/2006/documentManagement/types" xmlns:pc="http://schemas.microsoft.com/office/infopath/2007/PartnerControls" targetNamespace="57e246f5-a181-4ddd-bcfa-8f2bd33c0c9c" elementFormDefault="qualified">
    <xsd:import namespace="http://schemas.microsoft.com/office/2006/documentManagement/types"/>
    <xsd:import namespace="http://schemas.microsoft.com/office/infopath/2007/PartnerControls"/>
    <xsd:element name="SharedWithUsers" ma:index="18" nillable="true" ma:displayName="Delt med"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Delt med detaljer" ma:internalName="SharedWithDetails" ma:readOnly="true">
      <xsd:simpleType>
        <xsd:restriction base="dms:Note">
          <xsd:maxLength value="255"/>
        </xsd:restriction>
      </xsd:simpleType>
    </xsd:element>
    <xsd:element name="TaxCatchAll" ma:index="26" nillable="true" ma:displayName="Taxonomy Catch All Column" ma:hidden="true" ma:list="{4651abdf-1673-48e2-821d-f5cd0b68c3fe}" ma:internalName="TaxCatchAll" ma:showField="CatchAllData" ma:web="57e246f5-a181-4ddd-bcfa-8f2bd33c0c9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dhol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255EE65-9F70-42B6-B5C7-1C62B86FD998}">
  <ds:schemaRefs>
    <ds:schemaRef ds:uri="http://purl.org/dc/dcmitype/"/>
    <ds:schemaRef ds:uri="http://schemas.microsoft.com/sharepoint/v3"/>
    <ds:schemaRef ds:uri="http://schemas.openxmlformats.org/package/2006/metadata/core-properties"/>
    <ds:schemaRef ds:uri="http://purl.org/dc/elements/1.1/"/>
    <ds:schemaRef ds:uri="http://www.w3.org/XML/1998/namespace"/>
    <ds:schemaRef ds:uri="57e246f5-a181-4ddd-bcfa-8f2bd33c0c9c"/>
    <ds:schemaRef ds:uri="http://schemas.microsoft.com/office/2006/metadata/properties"/>
    <ds:schemaRef ds:uri="http://schemas.microsoft.com/office/2006/documentManagement/types"/>
    <ds:schemaRef ds:uri="http://schemas.microsoft.com/office/infopath/2007/PartnerControls"/>
    <ds:schemaRef ds:uri="b1cfadd8-d294-4d34-bc36-10edd03a80b3"/>
    <ds:schemaRef ds:uri="http://purl.org/dc/terms/"/>
  </ds:schemaRefs>
</ds:datastoreItem>
</file>

<file path=customXml/itemProps2.xml><?xml version="1.0" encoding="utf-8"?>
<ds:datastoreItem xmlns:ds="http://schemas.openxmlformats.org/officeDocument/2006/customXml" ds:itemID="{998AA589-29AB-4BB3-85DB-014661AD5921}">
  <ds:schemaRefs>
    <ds:schemaRef ds:uri="http://schemas.microsoft.com/sharepoint/v3/contenttype/forms"/>
  </ds:schemaRefs>
</ds:datastoreItem>
</file>

<file path=customXml/itemProps3.xml><?xml version="1.0" encoding="utf-8"?>
<ds:datastoreItem xmlns:ds="http://schemas.openxmlformats.org/officeDocument/2006/customXml" ds:itemID="{9292656C-A4F2-441B-AC4D-D702313AD92F}"/>
</file>

<file path=docMetadata/LabelInfo.xml><?xml version="1.0" encoding="utf-8"?>
<clbl:labelList xmlns:clbl="http://schemas.microsoft.com/office/2020/mipLabelMetadata">
  <clbl:label id="{f1b8f2ce-0142-4f44-a9c4-740ebcc2b4c9}" enabled="1" method="Standard" siteId="{4b275c45-50e2-4a26-8792-73ca62c33bc5}"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13</vt:i4>
      </vt:variant>
      <vt:variant>
        <vt:lpstr>Navngivne områder</vt:lpstr>
      </vt:variant>
      <vt:variant>
        <vt:i4>8</vt:i4>
      </vt:variant>
    </vt:vector>
  </HeadingPairs>
  <TitlesOfParts>
    <vt:vector size="21" baseType="lpstr">
      <vt:lpstr>Front page</vt:lpstr>
      <vt:lpstr>Introduction</vt:lpstr>
      <vt:lpstr>Cockpit</vt:lpstr>
      <vt:lpstr>Results</vt:lpstr>
      <vt:lpstr>Calculations</vt:lpstr>
      <vt:lpstr>Input</vt:lpstr>
      <vt:lpstr>Emissions</vt:lpstr>
      <vt:lpstr>Energy consumption (toe)</vt:lpstr>
      <vt:lpstr>Energy consumption (raw)</vt:lpstr>
      <vt:lpstr>Sector</vt:lpstr>
      <vt:lpstr>Lists</vt:lpstr>
      <vt:lpstr>Province x Sector</vt:lpstr>
      <vt:lpstr>Tables for reporting</vt:lpstr>
      <vt:lpstr>'Front page'!zzDato</vt:lpstr>
      <vt:lpstr>'Front page'!zzEAN</vt:lpstr>
      <vt:lpstr>'Front page'!zzForfatter</vt:lpstr>
      <vt:lpstr>'Front page'!zzKopiTil</vt:lpstr>
      <vt:lpstr>'Front page'!zzLedetekstDato</vt:lpstr>
      <vt:lpstr>'Front page'!zzLedetekstProjektnr</vt:lpstr>
      <vt:lpstr>'Front page'!zzProjektnr</vt:lpstr>
      <vt:lpstr>'Front page'!zzTilbud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VN CBA Model March 2022</dc:title>
  <dc:subject/>
  <dc:creator>Astrid Estrup Enemark | Viegand Maagøe</dc:creator>
  <cp:keywords/>
  <dc:description/>
  <cp:lastModifiedBy>Astrid Estrup Enemark | Viegand Maagøe</cp:lastModifiedBy>
  <cp:revision/>
  <dcterms:created xsi:type="dcterms:W3CDTF">2019-08-07T12:38:40Z</dcterms:created>
  <dcterms:modified xsi:type="dcterms:W3CDTF">2022-12-13T14:28:52Z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0x010100BDF22F492AE8914D8B73C3E3C23F308D</vt:lpwstr>
  </property>
  <property fmtid="{D5CDD505-2E9C-101B-9397-08002B2CF9AE}" pid="3" name="_dlc_DocIdItemGuid">
    <vt:lpwstr>342f359d-488a-4ff1-b667-57bbfeaf3187</vt:lpwstr>
  </property>
  <property fmtid="{D5CDD505-2E9C-101B-9397-08002B2CF9AE}" pid="4" name="MediaServiceImageTags">
    <vt:lpwstr/>
  </property>
</Properties>
</file>